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업무망 PC\Desktop\★연도별 업무폴더\2026년 (김유진)\30. 기타\2 통계\(최종)공공체육시설 현황 관련\"/>
    </mc:Choice>
  </mc:AlternateContent>
  <xr:revisionPtr revIDLastSave="0" documentId="13_ncr:1_{9F247507-4D00-482D-8372-0C374E1DEF11}" xr6:coauthVersionLast="36" xr6:coauthVersionMax="36" xr10:uidLastSave="{00000000-0000-0000-0000-000000000000}"/>
  <bookViews>
    <workbookView xWindow="-120" yWindow="-120" windowWidth="29040" windowHeight="15720" tabRatio="916" xr2:uid="{00000000-000D-0000-FFFF-FFFF00000000}"/>
  </bookViews>
  <sheets>
    <sheet name="표지" sheetId="44" r:id="rId1"/>
    <sheet name="일반개요" sheetId="58" r:id="rId2"/>
    <sheet name="공공체육시설의분류기준" sheetId="46" r:id="rId3"/>
    <sheet name="연도별현황" sheetId="47" r:id="rId4"/>
    <sheet name="설치주체별현황" sheetId="48" r:id="rId5"/>
    <sheet name="시도별현황" sheetId="4" r:id="rId6"/>
    <sheet name="1.육상경기장" sheetId="8" r:id="rId7"/>
    <sheet name="2.축구장" sheetId="9" r:id="rId8"/>
    <sheet name="3.하키장" sheetId="10" r:id="rId9"/>
    <sheet name="4.야구장" sheetId="11" r:id="rId10"/>
    <sheet name="5.싸이클경기장" sheetId="12" r:id="rId11"/>
    <sheet name="6.테니스장" sheetId="13" r:id="rId12"/>
    <sheet name="7.씨름장" sheetId="49" r:id="rId13"/>
    <sheet name="8.총괄표" sheetId="63" r:id="rId14"/>
    <sheet name="01서울" sheetId="64" r:id="rId15"/>
    <sheet name="02부산" sheetId="65" r:id="rId16"/>
    <sheet name="03대구" sheetId="66" r:id="rId17"/>
    <sheet name="04인천" sheetId="67" r:id="rId18"/>
    <sheet name="05광주" sheetId="68" r:id="rId19"/>
    <sheet name="06대전" sheetId="69" r:id="rId20"/>
    <sheet name="07울산" sheetId="70" r:id="rId21"/>
    <sheet name="08세종" sheetId="71" r:id="rId22"/>
    <sheet name="09경기" sheetId="72" r:id="rId23"/>
    <sheet name="10강원" sheetId="73" r:id="rId24"/>
    <sheet name="11충북" sheetId="74" r:id="rId25"/>
    <sheet name="12충남" sheetId="75" r:id="rId26"/>
    <sheet name="13전북" sheetId="76" r:id="rId27"/>
    <sheet name="14전남" sheetId="77" r:id="rId28"/>
    <sheet name="15경북" sheetId="78" r:id="rId29"/>
    <sheet name="16경남" sheetId="79" r:id="rId30"/>
    <sheet name="17제주" sheetId="80" r:id="rId31"/>
    <sheet name="9.1 구기체육관" sheetId="15" r:id="rId32"/>
    <sheet name="9.2 투기체육관" sheetId="16" r:id="rId33"/>
    <sheet name="9.3 생활체육관" sheetId="17" r:id="rId34"/>
    <sheet name="10. 게이트볼장" sheetId="35" r:id="rId35"/>
    <sheet name="11. 수영장" sheetId="81" r:id="rId36"/>
    <sheet name="12. 롤러스케이트장" sheetId="82" r:id="rId37"/>
    <sheet name="13. 사격장" sheetId="83" r:id="rId38"/>
    <sheet name="14. 국궁장" sheetId="84" r:id="rId39"/>
    <sheet name="15. 양궁장" sheetId="85" r:id="rId40"/>
    <sheet name="16. 승마장" sheetId="86" r:id="rId41"/>
    <sheet name="17. 골프연습장" sheetId="87" r:id="rId42"/>
    <sheet name="18. 조정카누장" sheetId="88" r:id="rId43"/>
    <sheet name="19. 요트장" sheetId="89" r:id="rId44"/>
    <sheet name="20. 빙상장" sheetId="90" r:id="rId45"/>
    <sheet name="21.1 스키점프경기장" sheetId="91" r:id="rId46"/>
    <sheet name="21.2 바이애슬론경기장" sheetId="92" r:id="rId47"/>
    <sheet name="21.3 크로스컨트리경기장" sheetId="93" r:id="rId48"/>
    <sheet name="21.4 봅슬레이,루지,스켈레톤경기장" sheetId="94" r:id="rId49"/>
    <sheet name="22. 파크골프장" sheetId="95" r:id="rId50"/>
    <sheet name="기타 체육시설(풋살장)" sheetId="96" r:id="rId51"/>
    <sheet name="기타 체육시설(그외)" sheetId="97" r:id="rId52"/>
  </sheets>
  <externalReferences>
    <externalReference r:id="rId53"/>
  </externalReferences>
  <definedNames>
    <definedName name="_xlnm._FilterDatabase" localSheetId="6" hidden="1">'1.육상경기장'!$AB$1:$AB$269</definedName>
    <definedName name="_xlnm._FilterDatabase" localSheetId="34" hidden="1">'10. 게이트볼장'!$B$1:$B$2022</definedName>
    <definedName name="_xlnm._FilterDatabase" localSheetId="35" hidden="1">'11. 수영장'!$A$5:$BG$5</definedName>
    <definedName name="_xlnm._FilterDatabase" localSheetId="36" hidden="1">'12. 롤러스케이트장'!$V$1:$V$206</definedName>
    <definedName name="_xlnm._FilterDatabase" localSheetId="37" hidden="1">'13. 사격장'!$BD$1:$BD$36</definedName>
    <definedName name="_xlnm._FilterDatabase" localSheetId="38" hidden="1">'14. 국궁장'!$U$1:$U$306</definedName>
    <definedName name="_xlnm._FilterDatabase" localSheetId="39" hidden="1">'15. 양궁장'!$AD$1:$AD$39</definedName>
    <definedName name="_xlnm._FilterDatabase" localSheetId="40" hidden="1">'16. 승마장'!$B$1:$B$37</definedName>
    <definedName name="_xlnm._FilterDatabase" localSheetId="41" hidden="1">'17. 골프연습장'!$B$1:$B$109</definedName>
    <definedName name="_xlnm._FilterDatabase" localSheetId="42" hidden="1">'18. 조정카누장'!$B$1:$B$18</definedName>
    <definedName name="_xlnm._FilterDatabase" localSheetId="43" hidden="1">'19. 요트장'!$B$1:$B$23</definedName>
    <definedName name="_xlnm._FilterDatabase" localSheetId="7" hidden="1">'2.축구장'!$V$1:$V$1185</definedName>
    <definedName name="_xlnm._FilterDatabase" localSheetId="44" hidden="1">'20. 빙상장'!$F$1:$F$48</definedName>
    <definedName name="_xlnm._FilterDatabase" localSheetId="49" hidden="1">'22. 파크골프장'!$A$5:$BC$483</definedName>
    <definedName name="_xlnm._FilterDatabase" localSheetId="8" hidden="1">'3.하키장'!$V$1:$V$34</definedName>
    <definedName name="_xlnm._FilterDatabase" localSheetId="9" hidden="1">'4.야구장'!$W$1:$W$403</definedName>
    <definedName name="_xlnm._FilterDatabase" localSheetId="11" hidden="1">'6.테니스장'!$W$1:$W$984</definedName>
    <definedName name="_xlnm._FilterDatabase" localSheetId="12" hidden="1">'7.씨름장'!$T$1:$T$113</definedName>
    <definedName name="_xlnm._FilterDatabase" localSheetId="31" hidden="1">'9.1 구기체육관'!$U$1:$U$580</definedName>
    <definedName name="_xlnm._FilterDatabase" localSheetId="32" hidden="1">'9.2 투기체육관'!$AB$1:$AB$65</definedName>
    <definedName name="_xlnm._FilterDatabase" localSheetId="33" hidden="1">'9.3 생활체육관'!$AD$1:$AD$943</definedName>
    <definedName name="_xlnm._FilterDatabase" localSheetId="51" hidden="1">'기타 체육시설(그외)'!$A$4:$BD$2069</definedName>
    <definedName name="_xlnm._FilterDatabase" localSheetId="50" hidden="1">'기타 체육시설(풋살장)'!$A$4:$BD$652</definedName>
    <definedName name="_xlnm.Print_Area" localSheetId="14">'01서울'!$A$1:$Z$30</definedName>
    <definedName name="_xlnm.Print_Area" localSheetId="15">'02부산'!$A$1:$Z$21</definedName>
    <definedName name="_xlnm.Print_Area" localSheetId="16">'03대구'!$A$1:$Z$15</definedName>
    <definedName name="_xlnm.Print_Area" localSheetId="17">'04인천'!$A$1:$Z$15</definedName>
    <definedName name="_xlnm.Print_Area" localSheetId="18">'05광주'!$A$1:$Z$10</definedName>
    <definedName name="_xlnm.Print_Area" localSheetId="19">'06대전'!$A$1:$Z$10</definedName>
    <definedName name="_xlnm.Print_Area" localSheetId="20">'07울산'!$A$1:$Z$10</definedName>
    <definedName name="_xlnm.Print_Area" localSheetId="22">'09경기'!$A$1:$Z$36</definedName>
    <definedName name="_xlnm.Print_Area" localSheetId="6">'1.육상경기장'!$B$1:$BL$270</definedName>
    <definedName name="_xlnm.Print_Area" localSheetId="34">'10. 게이트볼장'!$B$1:$AG$2022</definedName>
    <definedName name="_xlnm.Print_Area" localSheetId="23">'10강원'!$A$1:$Z$23</definedName>
    <definedName name="_xlnm.Print_Area" localSheetId="35">'11. 수영장'!$B$1:$BF$804</definedName>
    <definedName name="_xlnm.Print_Area" localSheetId="36">'12. 롤러스케이트장'!$A$1:$X$206</definedName>
    <definedName name="_xlnm.Print_Area" localSheetId="37">'13. 사격장'!$B$1:$BF$35</definedName>
    <definedName name="_xlnm.Print_Area" localSheetId="38">'14. 국궁장'!$B$1:$AX$306</definedName>
    <definedName name="_xlnm.Print_Area" localSheetId="39">'15. 양궁장'!$A$1:$AZ$41</definedName>
    <definedName name="_xlnm.Print_Area" localSheetId="28">'15경북'!$A$1:$Z$27</definedName>
    <definedName name="_xlnm.Print_Area" localSheetId="40">'16. 승마장'!$A$1:$BH$37</definedName>
    <definedName name="_xlnm.Print_Area" localSheetId="29">'16경남'!$A$1:$Z$23</definedName>
    <definedName name="_xlnm.Print_Area" localSheetId="41">'17. 골프연습장'!$B$1:$AQ$109</definedName>
    <definedName name="_xlnm.Print_Area" localSheetId="43">'19. 요트장'!$B$1:$BE$23</definedName>
    <definedName name="_xlnm.Print_Area" localSheetId="7">'2.축구장'!$B$1:$AV$1185</definedName>
    <definedName name="_xlnm.Print_Area" localSheetId="44">'20. 빙상장'!$B$1:$BA$48</definedName>
    <definedName name="_xlnm.Print_Area" localSheetId="45">'21.1 스키점프경기장'!$A$1:$AV$6</definedName>
    <definedName name="_xlnm.Print_Area" localSheetId="46">'21.2 바이애슬론경기장'!$A$1:$AU$6</definedName>
    <definedName name="_xlnm.Print_Area" localSheetId="47">'21.3 크로스컨트리경기장'!$B$1:$AS$6</definedName>
    <definedName name="_xlnm.Print_Area" localSheetId="49">'22. 파크골프장'!$B$1:$AX$484</definedName>
    <definedName name="_xlnm.Print_Area" localSheetId="8">'3.하키장'!$A$1:$AX$34</definedName>
    <definedName name="_xlnm.Print_Area" localSheetId="9">'4.야구장'!$B$1:$BB$403</definedName>
    <definedName name="_xlnm.Print_Area" localSheetId="10">'5.싸이클경기장'!$B$1:$BH$16</definedName>
    <definedName name="_xlnm.Print_Area" localSheetId="11">'6.테니스장'!$B$1:$AY$936</definedName>
    <definedName name="_xlnm.Print_Area" localSheetId="12">'7.씨름장'!$B$1:$AV$88</definedName>
    <definedName name="_xlnm.Print_Area" localSheetId="13">'8.총괄표'!$A$1:$Z$22</definedName>
    <definedName name="_xlnm.Print_Area" localSheetId="31">'9.1 구기체육관'!$B$1:$AT$580</definedName>
    <definedName name="_xlnm.Print_Area" localSheetId="32">'9.2 투기체육관'!$B$1:$BE$65</definedName>
    <definedName name="_xlnm.Print_Area" localSheetId="33">'9.3 생활체육관'!$B$1:$AJ$945</definedName>
    <definedName name="_xlnm.Print_Area" localSheetId="51">'기타 체육시설(그외)'!$B$1:$AS$2069</definedName>
    <definedName name="_xlnm.Print_Area" localSheetId="50">'기타 체육시설(풋살장)'!$B$1:$AS$652</definedName>
    <definedName name="_xlnm.Print_Area" localSheetId="4">설치주체별현황!$A$1:$L$33</definedName>
    <definedName name="_xlnm.Print_Area" localSheetId="5">시도별현황!$A$1:$S$62</definedName>
    <definedName name="_xlnm.Print_Area" localSheetId="3">연도별현황!$A$1:$W$33</definedName>
    <definedName name="_xlnm.Print_Area" localSheetId="1">일반개요!$A$1:$B$39</definedName>
    <definedName name="_xlnm.Print_Titles" localSheetId="14">'01서울'!$2:$4</definedName>
    <definedName name="_xlnm.Print_Titles" localSheetId="15">'02부산'!$2:$4</definedName>
    <definedName name="_xlnm.Print_Titles" localSheetId="16">'03대구'!$2:$4</definedName>
    <definedName name="_xlnm.Print_Titles" localSheetId="17">'04인천'!$2:$4</definedName>
    <definedName name="_xlnm.Print_Titles" localSheetId="18">'05광주'!$2:$4</definedName>
    <definedName name="_xlnm.Print_Titles" localSheetId="19">'06대전'!$2:$4</definedName>
    <definedName name="_xlnm.Print_Titles" localSheetId="20">'07울산'!$2:$4</definedName>
    <definedName name="_xlnm.Print_Titles" localSheetId="21">'08세종'!$2:$4</definedName>
    <definedName name="_xlnm.Print_Titles" localSheetId="22">'09경기'!$2:$4</definedName>
    <definedName name="_xlnm.Print_Titles" localSheetId="6">'1.육상경기장'!$2:$4</definedName>
    <definedName name="_xlnm.Print_Titles" localSheetId="34">'10. 게이트볼장'!$2:$4</definedName>
    <definedName name="_xlnm.Print_Titles" localSheetId="23">'10강원'!$2:$4</definedName>
    <definedName name="_xlnm.Print_Titles" localSheetId="35">'11. 수영장'!$2:$4</definedName>
    <definedName name="_xlnm.Print_Titles" localSheetId="24">'11충북'!$2:$4</definedName>
    <definedName name="_xlnm.Print_Titles" localSheetId="36">'12. 롤러스케이트장'!$2:$4</definedName>
    <definedName name="_xlnm.Print_Titles" localSheetId="25">'12충남'!$2:$4</definedName>
    <definedName name="_xlnm.Print_Titles" localSheetId="37">'13. 사격장'!$2:$4</definedName>
    <definedName name="_xlnm.Print_Titles" localSheetId="26">'13전북'!$2:$4</definedName>
    <definedName name="_xlnm.Print_Titles" localSheetId="38">'14. 국궁장'!$2:$3</definedName>
    <definedName name="_xlnm.Print_Titles" localSheetId="27">'14전남'!$2:$4</definedName>
    <definedName name="_xlnm.Print_Titles" localSheetId="39">'15. 양궁장'!$2:$4</definedName>
    <definedName name="_xlnm.Print_Titles" localSheetId="28">'15경북'!$2:$4</definedName>
    <definedName name="_xlnm.Print_Titles" localSheetId="40">'16. 승마장'!$2:$4</definedName>
    <definedName name="_xlnm.Print_Titles" localSheetId="29">'16경남'!$2:$4</definedName>
    <definedName name="_xlnm.Print_Titles" localSheetId="41">'17. 골프연습장'!$2:$4</definedName>
    <definedName name="_xlnm.Print_Titles" localSheetId="30">'17제주'!$2:$4</definedName>
    <definedName name="_xlnm.Print_Titles" localSheetId="42">'18. 조정카누장'!$2:$4</definedName>
    <definedName name="_xlnm.Print_Titles" localSheetId="43">'19. 요트장'!$2:$4</definedName>
    <definedName name="_xlnm.Print_Titles" localSheetId="7">'2.축구장'!$2:$4</definedName>
    <definedName name="_xlnm.Print_Titles" localSheetId="44">'20. 빙상장'!$2:$4</definedName>
    <definedName name="_xlnm.Print_Titles" localSheetId="45">'21.1 스키점프경기장'!$2:$4</definedName>
    <definedName name="_xlnm.Print_Titles" localSheetId="46">'21.2 바이애슬론경기장'!$2:$4</definedName>
    <definedName name="_xlnm.Print_Titles" localSheetId="47">'21.3 크로스컨트리경기장'!$2:$4</definedName>
    <definedName name="_xlnm.Print_Titles" localSheetId="49">'22. 파크골프장'!$2:$4</definedName>
    <definedName name="_xlnm.Print_Titles" localSheetId="8">'3.하키장'!$2:$4</definedName>
    <definedName name="_xlnm.Print_Titles" localSheetId="9">'4.야구장'!$2:$4</definedName>
    <definedName name="_xlnm.Print_Titles" localSheetId="10">'5.싸이클경기장'!$2:$4</definedName>
    <definedName name="_xlnm.Print_Titles" localSheetId="11">'6.테니스장'!$2:$3</definedName>
    <definedName name="_xlnm.Print_Titles" localSheetId="12">'7.씨름장'!$2:$4</definedName>
    <definedName name="_xlnm.Print_Titles" localSheetId="31">'9.1 구기체육관'!$2:$3</definedName>
    <definedName name="_xlnm.Print_Titles" localSheetId="32">'9.2 투기체육관'!$2:$3</definedName>
    <definedName name="_xlnm.Print_Titles" localSheetId="33">'9.3 생활체육관'!$2:$4</definedName>
    <definedName name="_xlnm.Print_Titles" localSheetId="51">'기타 체육시설(그외)'!$2:$4</definedName>
    <definedName name="_xlnm.Print_Titles" localSheetId="50">'기타 체육시설(풋살장)'!$2:$4</definedName>
  </definedNames>
  <calcPr calcId="191029"/>
</workbook>
</file>

<file path=xl/calcChain.xml><?xml version="1.0" encoding="utf-8"?>
<calcChain xmlns="http://schemas.openxmlformats.org/spreadsheetml/2006/main">
  <c r="C32" i="48" l="1"/>
  <c r="B32" i="48"/>
  <c r="C30" i="48"/>
  <c r="B30" i="48"/>
  <c r="C23" i="48"/>
  <c r="B23" i="48"/>
  <c r="V31" i="47"/>
  <c r="V29" i="47"/>
  <c r="V22" i="47"/>
  <c r="Q61" i="4"/>
  <c r="Q59" i="4"/>
  <c r="Q52" i="4"/>
  <c r="L39" i="85"/>
  <c r="K39" i="85"/>
  <c r="J39" i="85"/>
  <c r="E39" i="85"/>
  <c r="H5" i="97" l="1"/>
  <c r="I5" i="97"/>
  <c r="E6" i="97"/>
  <c r="E5" i="97" s="1"/>
  <c r="G6" i="97"/>
  <c r="H6" i="97"/>
  <c r="I6" i="97"/>
  <c r="E134" i="97"/>
  <c r="H134" i="97"/>
  <c r="I134" i="97"/>
  <c r="R134" i="97"/>
  <c r="N232" i="97"/>
  <c r="G233" i="97"/>
  <c r="G5" i="97" s="1"/>
  <c r="N233" i="97"/>
  <c r="G234" i="97"/>
  <c r="N234" i="97"/>
  <c r="E237" i="97"/>
  <c r="G237" i="97"/>
  <c r="H237" i="97"/>
  <c r="I237" i="97"/>
  <c r="E260" i="97"/>
  <c r="G260" i="97"/>
  <c r="H260" i="97"/>
  <c r="I260" i="97"/>
  <c r="E299" i="97"/>
  <c r="G299" i="97"/>
  <c r="H299" i="97"/>
  <c r="I299" i="97"/>
  <c r="E325" i="97"/>
  <c r="G325" i="97"/>
  <c r="H325" i="97"/>
  <c r="I325" i="97"/>
  <c r="E350" i="97"/>
  <c r="G350" i="97"/>
  <c r="H350" i="97"/>
  <c r="I350" i="97"/>
  <c r="Z355" i="97"/>
  <c r="E376" i="97"/>
  <c r="G376" i="97"/>
  <c r="H376" i="97"/>
  <c r="I376" i="97"/>
  <c r="E397" i="97"/>
  <c r="G397" i="97"/>
  <c r="H397" i="97"/>
  <c r="I397" i="97"/>
  <c r="N633" i="97"/>
  <c r="G711" i="97"/>
  <c r="E928" i="97"/>
  <c r="G928" i="97"/>
  <c r="H928" i="97"/>
  <c r="I928" i="97"/>
  <c r="E1050" i="97"/>
  <c r="G1050" i="97"/>
  <c r="H1050" i="97"/>
  <c r="I1050" i="97"/>
  <c r="N1055" i="97"/>
  <c r="N1056" i="97"/>
  <c r="E1137" i="97"/>
  <c r="G1137" i="97"/>
  <c r="H1137" i="97"/>
  <c r="I1137" i="97"/>
  <c r="Z1214" i="97"/>
  <c r="E1244" i="97"/>
  <c r="G1244" i="97"/>
  <c r="H1244" i="97"/>
  <c r="I1244" i="97"/>
  <c r="E1290" i="97"/>
  <c r="G1290" i="97"/>
  <c r="H1290" i="97"/>
  <c r="I1290" i="97"/>
  <c r="E1361" i="97"/>
  <c r="H1361" i="97"/>
  <c r="I1361" i="97"/>
  <c r="U1441" i="97"/>
  <c r="G1447" i="97"/>
  <c r="G1361" i="97" s="1"/>
  <c r="G1448" i="97"/>
  <c r="E1769" i="97"/>
  <c r="G1769" i="97"/>
  <c r="H1769" i="97"/>
  <c r="I1769" i="97"/>
  <c r="E2051" i="97"/>
  <c r="G2051" i="97"/>
  <c r="H2051" i="97"/>
  <c r="I2051" i="97"/>
  <c r="U2051" i="97"/>
  <c r="V2051" i="97"/>
  <c r="W2051" i="97"/>
  <c r="X2051" i="97"/>
  <c r="Y2051" i="97"/>
  <c r="G5" i="96"/>
  <c r="H5" i="96"/>
  <c r="I5" i="96"/>
  <c r="E6" i="96"/>
  <c r="G6" i="96"/>
  <c r="I6" i="96"/>
  <c r="E41" i="96"/>
  <c r="G41" i="96"/>
  <c r="H41" i="96"/>
  <c r="I41" i="96"/>
  <c r="R41" i="96"/>
  <c r="E51" i="96"/>
  <c r="G51" i="96"/>
  <c r="H51" i="96"/>
  <c r="I51" i="96"/>
  <c r="E63" i="96"/>
  <c r="G63" i="96"/>
  <c r="H63" i="96"/>
  <c r="I63" i="96"/>
  <c r="E73" i="96"/>
  <c r="G73" i="96"/>
  <c r="H73" i="96"/>
  <c r="I73" i="96"/>
  <c r="E79" i="96"/>
  <c r="G79" i="96"/>
  <c r="H79" i="96"/>
  <c r="I79" i="96"/>
  <c r="E85" i="96"/>
  <c r="G85" i="96"/>
  <c r="H85" i="96"/>
  <c r="I85" i="96"/>
  <c r="E120" i="96"/>
  <c r="G120" i="96"/>
  <c r="H120" i="96"/>
  <c r="I120" i="96"/>
  <c r="E135" i="96"/>
  <c r="G135" i="96"/>
  <c r="H135" i="96"/>
  <c r="I135" i="96"/>
  <c r="N188" i="96"/>
  <c r="E316" i="96"/>
  <c r="G316" i="96"/>
  <c r="H316" i="96"/>
  <c r="I316" i="96"/>
  <c r="E381" i="96"/>
  <c r="G381" i="96"/>
  <c r="H381" i="96"/>
  <c r="I381" i="96"/>
  <c r="E402" i="96"/>
  <c r="G402" i="96"/>
  <c r="H402" i="96"/>
  <c r="I402" i="96"/>
  <c r="Z404" i="96"/>
  <c r="AG404" i="96"/>
  <c r="E434" i="96"/>
  <c r="G434" i="96"/>
  <c r="H434" i="96"/>
  <c r="I434" i="96"/>
  <c r="E474" i="96"/>
  <c r="G474" i="96"/>
  <c r="H474" i="96"/>
  <c r="I474" i="96"/>
  <c r="E505" i="96"/>
  <c r="G505" i="96"/>
  <c r="H505" i="96"/>
  <c r="I505" i="96"/>
  <c r="E576" i="96"/>
  <c r="G576" i="96"/>
  <c r="H576" i="96"/>
  <c r="I576" i="96"/>
  <c r="E646" i="96"/>
  <c r="G646" i="96"/>
  <c r="H646" i="96"/>
  <c r="I646" i="96"/>
  <c r="U646" i="96"/>
  <c r="V646" i="96"/>
  <c r="W646" i="96"/>
  <c r="X646" i="96"/>
  <c r="Y646" i="96"/>
  <c r="E5" i="96" l="1"/>
  <c r="G134" i="97"/>
  <c r="E5" i="95" l="1"/>
  <c r="G5" i="95"/>
  <c r="H5" i="95"/>
  <c r="I5" i="95"/>
  <c r="E6" i="95"/>
  <c r="G6" i="95"/>
  <c r="H6" i="95"/>
  <c r="I6" i="95"/>
  <c r="E30" i="95"/>
  <c r="G30" i="95"/>
  <c r="H30" i="95"/>
  <c r="I30" i="95"/>
  <c r="L47" i="95"/>
  <c r="E48" i="95"/>
  <c r="G48" i="95"/>
  <c r="H48" i="95"/>
  <c r="I48" i="95"/>
  <c r="E83" i="95"/>
  <c r="G83" i="95"/>
  <c r="H83" i="95"/>
  <c r="I83" i="95"/>
  <c r="E88" i="95"/>
  <c r="G88" i="95"/>
  <c r="H88" i="95"/>
  <c r="I88" i="95"/>
  <c r="E99" i="95"/>
  <c r="G99" i="95"/>
  <c r="H99" i="95"/>
  <c r="I99" i="95"/>
  <c r="E104" i="95"/>
  <c r="G104" i="95"/>
  <c r="H104" i="95"/>
  <c r="I104" i="95"/>
  <c r="E113" i="95"/>
  <c r="G113" i="95"/>
  <c r="H113" i="95"/>
  <c r="I113" i="95"/>
  <c r="E121" i="95"/>
  <c r="G121" i="95"/>
  <c r="H121" i="95"/>
  <c r="I121" i="95"/>
  <c r="K123" i="95"/>
  <c r="K124" i="95"/>
  <c r="K125" i="95"/>
  <c r="K126" i="95"/>
  <c r="K127" i="95"/>
  <c r="E168" i="95"/>
  <c r="G168" i="95"/>
  <c r="H168" i="95"/>
  <c r="I168" i="95"/>
  <c r="E209" i="95"/>
  <c r="G209" i="95"/>
  <c r="H209" i="95"/>
  <c r="I209" i="95"/>
  <c r="E231" i="95"/>
  <c r="G231" i="95"/>
  <c r="H231" i="95"/>
  <c r="I231" i="95"/>
  <c r="V238" i="95"/>
  <c r="E266" i="95"/>
  <c r="G266" i="95"/>
  <c r="H266" i="95"/>
  <c r="I266" i="95"/>
  <c r="E292" i="95"/>
  <c r="G292" i="95"/>
  <c r="H292" i="95"/>
  <c r="I292" i="95"/>
  <c r="J317" i="95"/>
  <c r="J318" i="95"/>
  <c r="J319" i="95"/>
  <c r="E331" i="95"/>
  <c r="G331" i="95"/>
  <c r="H331" i="95"/>
  <c r="I331" i="95"/>
  <c r="E398" i="95"/>
  <c r="G398" i="95"/>
  <c r="H398" i="95"/>
  <c r="I398" i="95"/>
  <c r="E473" i="95"/>
  <c r="G473" i="95"/>
  <c r="H473" i="95"/>
  <c r="I473" i="95"/>
  <c r="Z473" i="95"/>
  <c r="AA473" i="95"/>
  <c r="AB473" i="95"/>
  <c r="AC473" i="95"/>
  <c r="AD473" i="95"/>
  <c r="G5" i="94"/>
  <c r="H5" i="94"/>
  <c r="I5" i="94"/>
  <c r="G5" i="93"/>
  <c r="H5" i="93"/>
  <c r="I5" i="93"/>
  <c r="G5" i="92"/>
  <c r="H5" i="92"/>
  <c r="I5" i="92"/>
  <c r="G5" i="91"/>
  <c r="H5" i="91"/>
  <c r="I5" i="91"/>
  <c r="E5" i="90"/>
  <c r="H5" i="90"/>
  <c r="I5" i="90"/>
  <c r="J5" i="90"/>
  <c r="E6" i="90"/>
  <c r="H6" i="90"/>
  <c r="I6" i="90"/>
  <c r="J6" i="90"/>
  <c r="E10" i="90"/>
  <c r="H10" i="90"/>
  <c r="I10" i="90"/>
  <c r="J10" i="90"/>
  <c r="E17" i="90"/>
  <c r="H17" i="90"/>
  <c r="I17" i="90"/>
  <c r="J17" i="90"/>
  <c r="E19" i="90"/>
  <c r="H19" i="90"/>
  <c r="I19" i="90"/>
  <c r="J19" i="90"/>
  <c r="K19" i="90"/>
  <c r="E30" i="90"/>
  <c r="H30" i="90"/>
  <c r="I30" i="90"/>
  <c r="J30" i="90"/>
  <c r="E42" i="90"/>
  <c r="H42" i="90"/>
  <c r="I42" i="90"/>
  <c r="J42" i="90"/>
  <c r="AH42" i="90"/>
  <c r="E45" i="90"/>
  <c r="H45" i="90"/>
  <c r="I45" i="90"/>
  <c r="J45" i="90"/>
  <c r="K45" i="90"/>
  <c r="AH45" i="90"/>
  <c r="E5" i="89"/>
  <c r="E8" i="89"/>
  <c r="K8" i="89"/>
  <c r="K5" i="89" s="1"/>
  <c r="L8" i="89"/>
  <c r="L5" i="89" s="1"/>
  <c r="M8" i="89"/>
  <c r="M5" i="89" s="1"/>
  <c r="E14" i="89"/>
  <c r="K14" i="89"/>
  <c r="L14" i="89"/>
  <c r="M14" i="89"/>
  <c r="E18" i="89"/>
  <c r="K18" i="89"/>
  <c r="L18" i="89"/>
  <c r="M18" i="89"/>
  <c r="E5" i="88"/>
  <c r="J5" i="88"/>
  <c r="K5" i="88"/>
  <c r="L5" i="88"/>
  <c r="E7" i="88"/>
  <c r="J7" i="88"/>
  <c r="K7" i="88"/>
  <c r="L7" i="88"/>
  <c r="E11" i="88"/>
  <c r="J11" i="88"/>
  <c r="K11" i="88"/>
  <c r="L11" i="88"/>
  <c r="R11" i="88"/>
  <c r="U11" i="88"/>
  <c r="V11" i="88"/>
  <c r="Y11" i="88"/>
  <c r="Z11" i="88"/>
  <c r="AA11" i="88"/>
  <c r="AB11" i="88"/>
  <c r="AC11" i="88"/>
  <c r="AD11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AS11" i="88"/>
  <c r="AT11" i="88"/>
  <c r="AU11" i="88"/>
  <c r="AV11" i="88"/>
  <c r="AW11" i="88"/>
  <c r="AX11" i="88"/>
  <c r="AY11" i="88"/>
  <c r="AZ11" i="88"/>
  <c r="BA11" i="88"/>
  <c r="E15" i="88"/>
  <c r="J15" i="88"/>
  <c r="K15" i="88"/>
  <c r="L15" i="88"/>
  <c r="E5" i="87"/>
  <c r="J5" i="87"/>
  <c r="K5" i="87"/>
  <c r="L5" i="87"/>
  <c r="E6" i="87"/>
  <c r="J6" i="87"/>
  <c r="K6" i="87"/>
  <c r="L6" i="87"/>
  <c r="E40" i="87"/>
  <c r="J40" i="87"/>
  <c r="K40" i="87"/>
  <c r="L40" i="87"/>
  <c r="E49" i="87"/>
  <c r="J49" i="87"/>
  <c r="K49" i="87"/>
  <c r="L49" i="87"/>
  <c r="E54" i="87"/>
  <c r="J54" i="87"/>
  <c r="K54" i="87"/>
  <c r="L54" i="87"/>
  <c r="E57" i="87"/>
  <c r="J57" i="87"/>
  <c r="K57" i="87"/>
  <c r="L57" i="87"/>
  <c r="E69" i="87"/>
  <c r="J69" i="87"/>
  <c r="K69" i="87"/>
  <c r="L69" i="87"/>
  <c r="E80" i="87"/>
  <c r="J80" i="87"/>
  <c r="K80" i="87"/>
  <c r="L80" i="87"/>
  <c r="E84" i="87"/>
  <c r="J84" i="87"/>
  <c r="K84" i="87"/>
  <c r="L84" i="87"/>
  <c r="T84" i="87"/>
  <c r="U84" i="87"/>
  <c r="V84" i="87"/>
  <c r="W84" i="87"/>
  <c r="X84" i="87"/>
  <c r="Y84" i="87"/>
  <c r="E88" i="87"/>
  <c r="J88" i="87"/>
  <c r="K88" i="87"/>
  <c r="L88" i="87"/>
  <c r="E93" i="87"/>
  <c r="H93" i="87"/>
  <c r="J93" i="87"/>
  <c r="K93" i="87"/>
  <c r="L93" i="87"/>
  <c r="E97" i="87"/>
  <c r="J97" i="87"/>
  <c r="K97" i="87"/>
  <c r="L97" i="87"/>
  <c r="E108" i="87"/>
  <c r="J108" i="87"/>
  <c r="K108" i="87"/>
  <c r="L108" i="87"/>
  <c r="E5" i="86"/>
  <c r="L5" i="86"/>
  <c r="E6" i="86"/>
  <c r="L6" i="86"/>
  <c r="M6" i="86"/>
  <c r="M5" i="86" s="1"/>
  <c r="N6" i="86"/>
  <c r="N5" i="86" s="1"/>
  <c r="E9" i="86"/>
  <c r="L9" i="86"/>
  <c r="M9" i="86"/>
  <c r="N9" i="86"/>
  <c r="E16" i="86"/>
  <c r="L16" i="86"/>
  <c r="M16" i="86"/>
  <c r="N16" i="86"/>
  <c r="O16" i="86"/>
  <c r="E19" i="86"/>
  <c r="L19" i="86"/>
  <c r="M19" i="86"/>
  <c r="N19" i="86"/>
  <c r="O19" i="86"/>
  <c r="P19" i="86"/>
  <c r="Q19" i="86"/>
  <c r="R19" i="86"/>
  <c r="S19" i="86"/>
  <c r="T19" i="86"/>
  <c r="U19" i="86"/>
  <c r="V19" i="86"/>
  <c r="W19" i="86"/>
  <c r="X19" i="86"/>
  <c r="Y19" i="86"/>
  <c r="Z19" i="86"/>
  <c r="AA19" i="86"/>
  <c r="AD19" i="86"/>
  <c r="AE19" i="86"/>
  <c r="AF19" i="86"/>
  <c r="AG19" i="86"/>
  <c r="AH19" i="86"/>
  <c r="AI19" i="86"/>
  <c r="AJ19" i="86"/>
  <c r="E22" i="86"/>
  <c r="L22" i="86"/>
  <c r="M22" i="86"/>
  <c r="N22" i="86"/>
  <c r="O22" i="86"/>
  <c r="P22" i="86"/>
  <c r="Q22" i="86"/>
  <c r="R22" i="86"/>
  <c r="S22" i="86"/>
  <c r="T22" i="86"/>
  <c r="U22" i="86"/>
  <c r="V22" i="86"/>
  <c r="W22" i="86"/>
  <c r="X22" i="86"/>
  <c r="Z22" i="86"/>
  <c r="AA22" i="86"/>
  <c r="AD22" i="86"/>
  <c r="AE22" i="86"/>
  <c r="AF22" i="86"/>
  <c r="AG22" i="86"/>
  <c r="AH22" i="86"/>
  <c r="AI22" i="86"/>
  <c r="AJ22" i="86"/>
  <c r="E28" i="86"/>
  <c r="L28" i="86"/>
  <c r="M28" i="86"/>
  <c r="N28" i="86"/>
  <c r="O28" i="86"/>
  <c r="P28" i="86"/>
  <c r="Q28" i="86"/>
  <c r="R28" i="86"/>
  <c r="S28" i="86"/>
  <c r="T28" i="86"/>
  <c r="U28" i="86"/>
  <c r="V28" i="86"/>
  <c r="E31" i="86"/>
  <c r="L31" i="86"/>
  <c r="M31" i="86"/>
  <c r="N31" i="86"/>
  <c r="E35" i="86"/>
  <c r="L35" i="86"/>
  <c r="M35" i="86"/>
  <c r="N35" i="86"/>
  <c r="O35" i="86"/>
  <c r="P35" i="86"/>
  <c r="Q35" i="86"/>
  <c r="R35" i="86"/>
  <c r="S35" i="86"/>
  <c r="T35" i="86"/>
  <c r="U35" i="86"/>
  <c r="V35" i="86"/>
  <c r="W35" i="86"/>
  <c r="X35" i="86"/>
  <c r="E5" i="85"/>
  <c r="J5" i="85"/>
  <c r="K5" i="85"/>
  <c r="L5" i="85"/>
  <c r="E7" i="85"/>
  <c r="J7" i="85"/>
  <c r="K7" i="85"/>
  <c r="L7" i="85"/>
  <c r="E11" i="85"/>
  <c r="J11" i="85"/>
  <c r="K11" i="85"/>
  <c r="L11" i="85"/>
  <c r="E14" i="85"/>
  <c r="J14" i="85"/>
  <c r="K14" i="85"/>
  <c r="L14" i="85"/>
  <c r="E18" i="85"/>
  <c r="J18" i="85"/>
  <c r="K18" i="85"/>
  <c r="L18" i="85"/>
  <c r="E25" i="85"/>
  <c r="J25" i="85"/>
  <c r="K25" i="85"/>
  <c r="L25" i="85"/>
  <c r="M25" i="85"/>
  <c r="E30" i="85"/>
  <c r="J30" i="85"/>
  <c r="K30" i="85"/>
  <c r="L30" i="85"/>
  <c r="M30" i="85"/>
  <c r="E34" i="85"/>
  <c r="J34" i="85"/>
  <c r="K34" i="85"/>
  <c r="L34" i="85"/>
  <c r="E4" i="84"/>
  <c r="J4" i="84"/>
  <c r="K4" i="84"/>
  <c r="L4" i="84"/>
  <c r="E5" i="84"/>
  <c r="J5" i="84"/>
  <c r="K5" i="84"/>
  <c r="L5" i="84"/>
  <c r="E14" i="84"/>
  <c r="J14" i="84"/>
  <c r="K14" i="84"/>
  <c r="L14" i="84"/>
  <c r="E18" i="84"/>
  <c r="J18" i="84"/>
  <c r="K18" i="84"/>
  <c r="L18" i="84"/>
  <c r="E22" i="84"/>
  <c r="J22" i="84"/>
  <c r="K22" i="84"/>
  <c r="L22" i="84"/>
  <c r="E31" i="84"/>
  <c r="J31" i="84"/>
  <c r="K31" i="84"/>
  <c r="L31" i="84"/>
  <c r="E35" i="84"/>
  <c r="J35" i="84"/>
  <c r="K35" i="84"/>
  <c r="L35" i="84"/>
  <c r="E41" i="84"/>
  <c r="J41" i="84"/>
  <c r="K41" i="84"/>
  <c r="L41" i="84"/>
  <c r="T41" i="84"/>
  <c r="V41" i="84"/>
  <c r="W41" i="84"/>
  <c r="X41" i="84"/>
  <c r="Y41" i="84"/>
  <c r="AA41" i="84"/>
  <c r="AB41" i="84"/>
  <c r="AC41" i="84"/>
  <c r="AD41" i="84"/>
  <c r="AE41" i="84"/>
  <c r="AF41" i="84"/>
  <c r="AG41" i="84"/>
  <c r="AH41" i="84"/>
  <c r="AI41" i="84"/>
  <c r="AJ41" i="84"/>
  <c r="AK41" i="84"/>
  <c r="AL41" i="84"/>
  <c r="AM41" i="84"/>
  <c r="AN41" i="84"/>
  <c r="AO41" i="84"/>
  <c r="AP41" i="84"/>
  <c r="AQ41" i="84"/>
  <c r="AR41" i="84"/>
  <c r="AS41" i="84"/>
  <c r="AT41" i="84"/>
  <c r="AU41" i="84"/>
  <c r="AV41" i="84"/>
  <c r="AW41" i="84"/>
  <c r="Z43" i="84"/>
  <c r="E46" i="84"/>
  <c r="J46" i="84"/>
  <c r="K46" i="84"/>
  <c r="L46" i="84"/>
  <c r="E50" i="84"/>
  <c r="J50" i="84"/>
  <c r="K50" i="84"/>
  <c r="L50" i="84"/>
  <c r="E108" i="84"/>
  <c r="J108" i="84"/>
  <c r="K108" i="84"/>
  <c r="L108" i="84"/>
  <c r="E142" i="84"/>
  <c r="J142" i="84"/>
  <c r="K142" i="84"/>
  <c r="L142" i="84"/>
  <c r="E156" i="84"/>
  <c r="J156" i="84"/>
  <c r="K156" i="84"/>
  <c r="L156" i="84"/>
  <c r="E180" i="84"/>
  <c r="J180" i="84"/>
  <c r="K180" i="84"/>
  <c r="L180" i="84"/>
  <c r="E196" i="84"/>
  <c r="J196" i="84"/>
  <c r="K196" i="84"/>
  <c r="L196" i="84"/>
  <c r="E229" i="84"/>
  <c r="J229" i="84"/>
  <c r="K229" i="84"/>
  <c r="L229" i="84"/>
  <c r="E252" i="84"/>
  <c r="J252" i="84"/>
  <c r="K252" i="84"/>
  <c r="L252" i="84"/>
  <c r="E301" i="84"/>
  <c r="J301" i="84"/>
  <c r="K301" i="84"/>
  <c r="L301" i="84"/>
  <c r="E5" i="83"/>
  <c r="K5" i="83"/>
  <c r="L5" i="83"/>
  <c r="M5" i="83"/>
  <c r="T9" i="83"/>
  <c r="E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Y11" i="83"/>
  <c r="Z11" i="83"/>
  <c r="AA11" i="83"/>
  <c r="AB11" i="83"/>
  <c r="AC11" i="83"/>
  <c r="AD11" i="83"/>
  <c r="AE11" i="83"/>
  <c r="AF11" i="83"/>
  <c r="AG11" i="83"/>
  <c r="AH11" i="83"/>
  <c r="AI11" i="83"/>
  <c r="AJ11" i="83"/>
  <c r="AK11" i="83"/>
  <c r="AL11" i="83"/>
  <c r="AM11" i="83"/>
  <c r="AN11" i="83"/>
  <c r="AO11" i="83"/>
  <c r="AP11" i="83"/>
  <c r="AR11" i="83"/>
  <c r="AS11" i="83"/>
  <c r="AT11" i="83"/>
  <c r="AU11" i="83"/>
  <c r="AV11" i="83"/>
  <c r="AW11" i="83"/>
  <c r="AX11" i="83"/>
  <c r="AY11" i="83"/>
  <c r="AZ11" i="83"/>
  <c r="BA11" i="83"/>
  <c r="BB11" i="83"/>
  <c r="BE11" i="83"/>
  <c r="E19" i="83"/>
  <c r="K19" i="83"/>
  <c r="L19" i="83"/>
  <c r="M19" i="83"/>
  <c r="AM19" i="83"/>
  <c r="E26" i="83"/>
  <c r="K26" i="83"/>
  <c r="L26" i="83"/>
  <c r="M26" i="83"/>
  <c r="AM26" i="83"/>
  <c r="AO26" i="83"/>
  <c r="AP26" i="83"/>
  <c r="E31" i="83"/>
  <c r="K31" i="83"/>
  <c r="L31" i="83"/>
  <c r="M31" i="83"/>
  <c r="D5" i="82"/>
  <c r="G5" i="82"/>
  <c r="H5" i="82"/>
  <c r="I5" i="82"/>
  <c r="D6" i="82"/>
  <c r="G6" i="82"/>
  <c r="H6" i="82"/>
  <c r="I6" i="82"/>
  <c r="D21" i="82"/>
  <c r="G21" i="82"/>
  <c r="H21" i="82"/>
  <c r="I21" i="82"/>
  <c r="D35" i="82"/>
  <c r="G35" i="82"/>
  <c r="H35" i="82"/>
  <c r="I35" i="82"/>
  <c r="D42" i="82"/>
  <c r="G42" i="82"/>
  <c r="H42" i="82"/>
  <c r="I42" i="82"/>
  <c r="D47" i="82"/>
  <c r="G47" i="82"/>
  <c r="H47" i="82"/>
  <c r="I47" i="82"/>
  <c r="D50" i="82"/>
  <c r="G50" i="82"/>
  <c r="H50" i="82"/>
  <c r="I50" i="82"/>
  <c r="D53" i="82"/>
  <c r="G53" i="82"/>
  <c r="H53" i="82"/>
  <c r="I53" i="82"/>
  <c r="D56" i="82"/>
  <c r="G56" i="82"/>
  <c r="H56" i="82"/>
  <c r="I56" i="82"/>
  <c r="D66" i="82"/>
  <c r="G66" i="82"/>
  <c r="H66" i="82"/>
  <c r="I66" i="82"/>
  <c r="D119" i="82"/>
  <c r="G119" i="82"/>
  <c r="H119" i="82"/>
  <c r="I119" i="82"/>
  <c r="D129" i="82"/>
  <c r="G129" i="82"/>
  <c r="H129" i="82"/>
  <c r="I129" i="82"/>
  <c r="D137" i="82"/>
  <c r="G137" i="82"/>
  <c r="H137" i="82"/>
  <c r="I137" i="82"/>
  <c r="R137" i="82"/>
  <c r="D152" i="82"/>
  <c r="G152" i="82"/>
  <c r="H152" i="82"/>
  <c r="I152" i="82"/>
  <c r="D160" i="82"/>
  <c r="G160" i="82"/>
  <c r="H160" i="82"/>
  <c r="I160" i="82"/>
  <c r="D168" i="82"/>
  <c r="G168" i="82"/>
  <c r="H168" i="82"/>
  <c r="I168" i="82"/>
  <c r="S178" i="82"/>
  <c r="D183" i="82"/>
  <c r="G183" i="82"/>
  <c r="H183" i="82"/>
  <c r="I183" i="82"/>
  <c r="D204" i="82"/>
  <c r="G204" i="82"/>
  <c r="H204" i="82"/>
  <c r="I204" i="82"/>
  <c r="G5" i="81" l="1"/>
  <c r="H5" i="81"/>
  <c r="L5" i="81"/>
  <c r="M5" i="81"/>
  <c r="N5" i="81"/>
  <c r="E6" i="81"/>
  <c r="E5" i="81" s="1"/>
  <c r="L6" i="81"/>
  <c r="M6" i="81"/>
  <c r="N6" i="81"/>
  <c r="E106" i="81"/>
  <c r="L106" i="81"/>
  <c r="M106" i="81"/>
  <c r="N106" i="81"/>
  <c r="E135" i="81"/>
  <c r="L135" i="81"/>
  <c r="M135" i="81"/>
  <c r="N135" i="81"/>
  <c r="E156" i="81"/>
  <c r="L156" i="81"/>
  <c r="M156" i="81"/>
  <c r="N156" i="81"/>
  <c r="E185" i="81"/>
  <c r="L185" i="81"/>
  <c r="M185" i="81"/>
  <c r="N185" i="81"/>
  <c r="E196" i="81"/>
  <c r="L196" i="81"/>
  <c r="M196" i="81"/>
  <c r="N196" i="81"/>
  <c r="E216" i="81"/>
  <c r="L216" i="81"/>
  <c r="M216" i="81"/>
  <c r="N216" i="81"/>
  <c r="AL219" i="81"/>
  <c r="E233" i="81"/>
  <c r="L233" i="81"/>
  <c r="M233" i="81"/>
  <c r="N233" i="81"/>
  <c r="E241" i="81"/>
  <c r="L241" i="81"/>
  <c r="M241" i="81"/>
  <c r="N241" i="81"/>
  <c r="E377" i="81"/>
  <c r="L377" i="81"/>
  <c r="M377" i="81"/>
  <c r="N377" i="81"/>
  <c r="AA377" i="81"/>
  <c r="AC377" i="81"/>
  <c r="AD377" i="81"/>
  <c r="AF377" i="81"/>
  <c r="AG377" i="81"/>
  <c r="AH377" i="81"/>
  <c r="AI377" i="81"/>
  <c r="AJ377" i="81"/>
  <c r="AK377" i="81"/>
  <c r="AL377" i="81"/>
  <c r="E415" i="81"/>
  <c r="L415" i="81"/>
  <c r="M415" i="81"/>
  <c r="N415" i="81"/>
  <c r="E442" i="81"/>
  <c r="L442" i="81"/>
  <c r="M442" i="81"/>
  <c r="N442" i="81"/>
  <c r="E465" i="81"/>
  <c r="L465" i="81"/>
  <c r="M465" i="81"/>
  <c r="N465" i="81"/>
  <c r="E494" i="81"/>
  <c r="L494" i="81"/>
  <c r="M494" i="81"/>
  <c r="N494" i="81"/>
  <c r="E521" i="81"/>
  <c r="L521" i="81"/>
  <c r="M521" i="81"/>
  <c r="N521" i="81"/>
  <c r="AL522" i="81"/>
  <c r="E562" i="81"/>
  <c r="L562" i="81"/>
  <c r="M562" i="81"/>
  <c r="N562" i="81"/>
  <c r="E599" i="81"/>
  <c r="L599" i="81"/>
  <c r="M599" i="81"/>
  <c r="N599" i="81"/>
  <c r="E618" i="81"/>
  <c r="L618" i="81"/>
  <c r="M618" i="81"/>
  <c r="N618" i="81"/>
  <c r="E645" i="81"/>
  <c r="L645" i="81"/>
  <c r="M645" i="81"/>
  <c r="N645" i="81"/>
  <c r="E668" i="81"/>
  <c r="L668" i="81"/>
  <c r="M668" i="81"/>
  <c r="N668" i="81"/>
  <c r="E697" i="81"/>
  <c r="L697" i="81"/>
  <c r="M697" i="81"/>
  <c r="N697" i="81"/>
  <c r="E724" i="81"/>
  <c r="L724" i="81"/>
  <c r="M724" i="81"/>
  <c r="N724" i="81"/>
  <c r="AL725" i="81"/>
  <c r="E765" i="81"/>
  <c r="L765" i="81"/>
  <c r="M765" i="81"/>
  <c r="N765" i="81"/>
  <c r="E802" i="81"/>
  <c r="L802" i="81"/>
  <c r="M802" i="81"/>
  <c r="N802" i="81"/>
  <c r="B27" i="4" l="1"/>
  <c r="C5" i="80"/>
  <c r="D5" i="80"/>
  <c r="E5" i="80"/>
  <c r="F5" i="80"/>
  <c r="F22" i="63" s="1"/>
  <c r="G5" i="80"/>
  <c r="G22" i="63" s="1"/>
  <c r="H5" i="80"/>
  <c r="H22" i="63" s="1"/>
  <c r="I5" i="80"/>
  <c r="I22" i="63" s="1"/>
  <c r="J5" i="80"/>
  <c r="K5" i="80"/>
  <c r="M5" i="80"/>
  <c r="N5" i="80"/>
  <c r="N22" i="63" s="1"/>
  <c r="O5" i="80"/>
  <c r="O22" i="63" s="1"/>
  <c r="P5" i="80"/>
  <c r="P22" i="63" s="1"/>
  <c r="Q5" i="80"/>
  <c r="Q22" i="63" s="1"/>
  <c r="R5" i="80"/>
  <c r="S5" i="80"/>
  <c r="T5" i="80"/>
  <c r="U5" i="80"/>
  <c r="V5" i="80"/>
  <c r="V22" i="63" s="1"/>
  <c r="W5" i="80"/>
  <c r="W22" i="63" s="1"/>
  <c r="X5" i="80"/>
  <c r="X22" i="63" s="1"/>
  <c r="Y5" i="80"/>
  <c r="Y22" i="63" s="1"/>
  <c r="Z5" i="80"/>
  <c r="B6" i="80"/>
  <c r="B5" i="80" s="1"/>
  <c r="B22" i="63" s="1"/>
  <c r="L6" i="80"/>
  <c r="L5" i="80" s="1"/>
  <c r="L22" i="63" s="1"/>
  <c r="B7" i="80"/>
  <c r="L7" i="80"/>
  <c r="C5" i="79"/>
  <c r="D5" i="79"/>
  <c r="E5" i="79"/>
  <c r="F5" i="79"/>
  <c r="G5" i="79"/>
  <c r="G21" i="63" s="1"/>
  <c r="H5" i="79"/>
  <c r="H21" i="63" s="1"/>
  <c r="I5" i="79"/>
  <c r="I21" i="63" s="1"/>
  <c r="J5" i="79"/>
  <c r="K5" i="79"/>
  <c r="M5" i="79"/>
  <c r="N5" i="79"/>
  <c r="O5" i="79"/>
  <c r="O21" i="63" s="1"/>
  <c r="P5" i="79"/>
  <c r="P21" i="63" s="1"/>
  <c r="Q5" i="79"/>
  <c r="Q21" i="63" s="1"/>
  <c r="R5" i="79"/>
  <c r="S5" i="79"/>
  <c r="T5" i="79"/>
  <c r="U5" i="79"/>
  <c r="V5" i="79"/>
  <c r="W5" i="79"/>
  <c r="W21" i="63" s="1"/>
  <c r="X5" i="79"/>
  <c r="X21" i="63" s="1"/>
  <c r="Y5" i="79"/>
  <c r="Y21" i="63" s="1"/>
  <c r="Z5" i="79"/>
  <c r="B7" i="79"/>
  <c r="B5" i="79" s="1"/>
  <c r="B21" i="63" s="1"/>
  <c r="L7" i="79"/>
  <c r="L5" i="79" s="1"/>
  <c r="L21" i="63" s="1"/>
  <c r="B8" i="79"/>
  <c r="L8" i="79"/>
  <c r="B9" i="79"/>
  <c r="L9" i="79"/>
  <c r="B10" i="79"/>
  <c r="L10" i="79"/>
  <c r="B11" i="79"/>
  <c r="L11" i="79"/>
  <c r="B12" i="79"/>
  <c r="L12" i="79"/>
  <c r="L13" i="79"/>
  <c r="B14" i="79"/>
  <c r="L14" i="79"/>
  <c r="B15" i="79"/>
  <c r="L15" i="79"/>
  <c r="B16" i="79"/>
  <c r="L16" i="79"/>
  <c r="B17" i="79"/>
  <c r="L17" i="79"/>
  <c r="B18" i="79"/>
  <c r="L18" i="79"/>
  <c r="B19" i="79"/>
  <c r="L19" i="79"/>
  <c r="B20" i="79"/>
  <c r="L20" i="79"/>
  <c r="B21" i="79"/>
  <c r="L21" i="79"/>
  <c r="B22" i="79"/>
  <c r="L22" i="79"/>
  <c r="B23" i="79"/>
  <c r="L23" i="79"/>
  <c r="C5" i="78"/>
  <c r="D5" i="78"/>
  <c r="E5" i="78"/>
  <c r="F5" i="78"/>
  <c r="G5" i="78"/>
  <c r="H5" i="78"/>
  <c r="H20" i="63" s="1"/>
  <c r="I5" i="78"/>
  <c r="I20" i="63" s="1"/>
  <c r="J5" i="78"/>
  <c r="K5" i="78"/>
  <c r="M5" i="78"/>
  <c r="N5" i="78"/>
  <c r="O5" i="78"/>
  <c r="P5" i="78"/>
  <c r="P20" i="63" s="1"/>
  <c r="Q5" i="78"/>
  <c r="Q20" i="63" s="1"/>
  <c r="R5" i="78"/>
  <c r="S5" i="78"/>
  <c r="T5" i="78"/>
  <c r="U5" i="78"/>
  <c r="V5" i="78"/>
  <c r="W5" i="78"/>
  <c r="X5" i="78"/>
  <c r="X20" i="63" s="1"/>
  <c r="Y5" i="78"/>
  <c r="Y20" i="63" s="1"/>
  <c r="Z5" i="78"/>
  <c r="B6" i="78"/>
  <c r="B5" i="78" s="1"/>
  <c r="B20" i="63" s="1"/>
  <c r="L6" i="78"/>
  <c r="L5" i="78" s="1"/>
  <c r="L20" i="63" s="1"/>
  <c r="B7" i="78"/>
  <c r="L7" i="78"/>
  <c r="B8" i="78"/>
  <c r="L8" i="78"/>
  <c r="B9" i="78"/>
  <c r="L9" i="78"/>
  <c r="B10" i="78"/>
  <c r="L10" i="78"/>
  <c r="B11" i="78"/>
  <c r="L11" i="78"/>
  <c r="B12" i="78"/>
  <c r="L12" i="78"/>
  <c r="B13" i="78"/>
  <c r="L13" i="78"/>
  <c r="B14" i="78"/>
  <c r="L14" i="78"/>
  <c r="B15" i="78"/>
  <c r="L15" i="78"/>
  <c r="B16" i="78"/>
  <c r="L16" i="78"/>
  <c r="B17" i="78"/>
  <c r="L17" i="78"/>
  <c r="B18" i="78"/>
  <c r="L18" i="78"/>
  <c r="B19" i="78"/>
  <c r="L19" i="78"/>
  <c r="B20" i="78"/>
  <c r="L20" i="78"/>
  <c r="B21" i="78"/>
  <c r="L21" i="78"/>
  <c r="B22" i="78"/>
  <c r="L22" i="78"/>
  <c r="B23" i="78"/>
  <c r="L23" i="78"/>
  <c r="B24" i="78"/>
  <c r="L24" i="78"/>
  <c r="B25" i="78"/>
  <c r="L25" i="78"/>
  <c r="B26" i="78"/>
  <c r="L26" i="78"/>
  <c r="B27" i="78"/>
  <c r="L27" i="78"/>
  <c r="C5" i="77"/>
  <c r="D5" i="77"/>
  <c r="E5" i="77"/>
  <c r="F5" i="77"/>
  <c r="F19" i="63" s="1"/>
  <c r="G5" i="77"/>
  <c r="G19" i="63" s="1"/>
  <c r="H5" i="77"/>
  <c r="H19" i="63" s="1"/>
  <c r="I5" i="77"/>
  <c r="I19" i="63" s="1"/>
  <c r="J5" i="77"/>
  <c r="K5" i="77"/>
  <c r="M5" i="77"/>
  <c r="N5" i="77"/>
  <c r="N19" i="63" s="1"/>
  <c r="O5" i="77"/>
  <c r="O19" i="63" s="1"/>
  <c r="P5" i="77"/>
  <c r="P19" i="63" s="1"/>
  <c r="Q5" i="77"/>
  <c r="Q19" i="63" s="1"/>
  <c r="R5" i="77"/>
  <c r="S5" i="77"/>
  <c r="T5" i="77"/>
  <c r="U5" i="77"/>
  <c r="V5" i="77"/>
  <c r="V19" i="63" s="1"/>
  <c r="W5" i="77"/>
  <c r="W19" i="63" s="1"/>
  <c r="X5" i="77"/>
  <c r="X19" i="63" s="1"/>
  <c r="Y5" i="77"/>
  <c r="Y19" i="63" s="1"/>
  <c r="Z5" i="77"/>
  <c r="B6" i="77"/>
  <c r="B5" i="77" s="1"/>
  <c r="B19" i="63" s="1"/>
  <c r="L6" i="77"/>
  <c r="L5" i="77" s="1"/>
  <c r="L19" i="63" s="1"/>
  <c r="B7" i="77"/>
  <c r="L7" i="77"/>
  <c r="B8" i="77"/>
  <c r="L8" i="77"/>
  <c r="B9" i="77"/>
  <c r="L9" i="77"/>
  <c r="B10" i="77"/>
  <c r="L10" i="77"/>
  <c r="B11" i="77"/>
  <c r="L11" i="77"/>
  <c r="B12" i="77"/>
  <c r="L12" i="77"/>
  <c r="B13" i="77"/>
  <c r="L13" i="77"/>
  <c r="B14" i="77"/>
  <c r="L14" i="77"/>
  <c r="B15" i="77"/>
  <c r="L15" i="77"/>
  <c r="B16" i="77"/>
  <c r="L16" i="77"/>
  <c r="B17" i="77"/>
  <c r="L17" i="77"/>
  <c r="B18" i="77"/>
  <c r="L18" i="77"/>
  <c r="B19" i="77"/>
  <c r="L19" i="77"/>
  <c r="B20" i="77"/>
  <c r="L20" i="77"/>
  <c r="B21" i="77"/>
  <c r="L21" i="77"/>
  <c r="B22" i="77"/>
  <c r="L22" i="77"/>
  <c r="B23" i="77"/>
  <c r="L23" i="77"/>
  <c r="B24" i="77"/>
  <c r="L24" i="77"/>
  <c r="B25" i="77"/>
  <c r="L25" i="77"/>
  <c r="B26" i="77"/>
  <c r="L26" i="77"/>
  <c r="B27" i="77"/>
  <c r="L27" i="77"/>
  <c r="C5" i="76"/>
  <c r="D5" i="76"/>
  <c r="E5" i="76"/>
  <c r="F5" i="76"/>
  <c r="G5" i="76"/>
  <c r="G18" i="63" s="1"/>
  <c r="H5" i="76"/>
  <c r="H18" i="63" s="1"/>
  <c r="I5" i="76"/>
  <c r="I18" i="63" s="1"/>
  <c r="J5" i="76"/>
  <c r="K5" i="76"/>
  <c r="M5" i="76"/>
  <c r="N5" i="76"/>
  <c r="O5" i="76"/>
  <c r="O18" i="63" s="1"/>
  <c r="P5" i="76"/>
  <c r="P18" i="63" s="1"/>
  <c r="Q5" i="76"/>
  <c r="Q18" i="63" s="1"/>
  <c r="R5" i="76"/>
  <c r="S5" i="76"/>
  <c r="T5" i="76"/>
  <c r="U5" i="76"/>
  <c r="V5" i="76"/>
  <c r="W5" i="76"/>
  <c r="W18" i="63" s="1"/>
  <c r="X5" i="76"/>
  <c r="X18" i="63" s="1"/>
  <c r="Y5" i="76"/>
  <c r="Y18" i="63" s="1"/>
  <c r="Z5" i="76"/>
  <c r="B6" i="76"/>
  <c r="B5" i="76" s="1"/>
  <c r="B18" i="63" s="1"/>
  <c r="L6" i="76"/>
  <c r="L5" i="76" s="1"/>
  <c r="L18" i="63" s="1"/>
  <c r="B7" i="76"/>
  <c r="L7" i="76"/>
  <c r="B8" i="76"/>
  <c r="L8" i="76"/>
  <c r="B9" i="76"/>
  <c r="L9" i="76"/>
  <c r="B10" i="76"/>
  <c r="B11" i="76"/>
  <c r="L11" i="76"/>
  <c r="B12" i="76"/>
  <c r="L12" i="76"/>
  <c r="B13" i="76"/>
  <c r="L13" i="76"/>
  <c r="B14" i="76"/>
  <c r="L14" i="76"/>
  <c r="B15" i="76"/>
  <c r="L15" i="76"/>
  <c r="B16" i="76"/>
  <c r="L16" i="76"/>
  <c r="B17" i="76"/>
  <c r="L17" i="76"/>
  <c r="B18" i="76"/>
  <c r="L18" i="76"/>
  <c r="B19" i="76"/>
  <c r="L19" i="76"/>
  <c r="C5" i="75"/>
  <c r="D5" i="75"/>
  <c r="E5" i="75"/>
  <c r="F5" i="75"/>
  <c r="G5" i="75"/>
  <c r="G17" i="63" s="1"/>
  <c r="H5" i="75"/>
  <c r="H17" i="63" s="1"/>
  <c r="I5" i="75"/>
  <c r="I17" i="63" s="1"/>
  <c r="J5" i="75"/>
  <c r="K5" i="75"/>
  <c r="M5" i="75"/>
  <c r="N5" i="75"/>
  <c r="O5" i="75"/>
  <c r="O17" i="63" s="1"/>
  <c r="P5" i="75"/>
  <c r="P17" i="63" s="1"/>
  <c r="Q5" i="75"/>
  <c r="Q17" i="63" s="1"/>
  <c r="R5" i="75"/>
  <c r="S5" i="75"/>
  <c r="T5" i="75"/>
  <c r="U5" i="75"/>
  <c r="V5" i="75"/>
  <c r="W5" i="75"/>
  <c r="W17" i="63" s="1"/>
  <c r="X5" i="75"/>
  <c r="X17" i="63" s="1"/>
  <c r="Y5" i="75"/>
  <c r="Y17" i="63" s="1"/>
  <c r="Z5" i="75"/>
  <c r="B6" i="75"/>
  <c r="B5" i="75" s="1"/>
  <c r="B17" i="63" s="1"/>
  <c r="L6" i="75"/>
  <c r="L5" i="75" s="1"/>
  <c r="L17" i="63" s="1"/>
  <c r="B7" i="75"/>
  <c r="L7" i="75"/>
  <c r="B8" i="75"/>
  <c r="L8" i="75"/>
  <c r="B9" i="75"/>
  <c r="L9" i="75"/>
  <c r="B10" i="75"/>
  <c r="L10" i="75"/>
  <c r="B11" i="75"/>
  <c r="L11" i="75"/>
  <c r="B12" i="75"/>
  <c r="L12" i="75"/>
  <c r="B13" i="75"/>
  <c r="L13" i="75"/>
  <c r="B14" i="75"/>
  <c r="L14" i="75"/>
  <c r="B15" i="75"/>
  <c r="L15" i="75"/>
  <c r="B16" i="75"/>
  <c r="L16" i="75"/>
  <c r="B17" i="75"/>
  <c r="L17" i="75"/>
  <c r="B18" i="75"/>
  <c r="L18" i="75"/>
  <c r="B19" i="75"/>
  <c r="L19" i="75"/>
  <c r="B20" i="75"/>
  <c r="L20" i="75"/>
  <c r="C5" i="74"/>
  <c r="D5" i="74"/>
  <c r="E5" i="74"/>
  <c r="F5" i="74"/>
  <c r="G5" i="74"/>
  <c r="H5" i="74"/>
  <c r="I5" i="74"/>
  <c r="J5" i="74"/>
  <c r="K5" i="74"/>
  <c r="M5" i="74"/>
  <c r="N5" i="74"/>
  <c r="O5" i="74"/>
  <c r="P5" i="74"/>
  <c r="Q5" i="74"/>
  <c r="R5" i="74"/>
  <c r="S5" i="74"/>
  <c r="T5" i="74"/>
  <c r="U5" i="74"/>
  <c r="V5" i="74"/>
  <c r="W5" i="74"/>
  <c r="W16" i="63" s="1"/>
  <c r="X5" i="74"/>
  <c r="Y5" i="74"/>
  <c r="Z5" i="74"/>
  <c r="B6" i="74"/>
  <c r="B5" i="74" s="1"/>
  <c r="B16" i="63" s="1"/>
  <c r="L6" i="74"/>
  <c r="L5" i="74" s="1"/>
  <c r="L16" i="63" s="1"/>
  <c r="B7" i="74"/>
  <c r="L7" i="74"/>
  <c r="B8" i="74"/>
  <c r="L8" i="74"/>
  <c r="B9" i="74"/>
  <c r="L9" i="74"/>
  <c r="B10" i="74"/>
  <c r="L10" i="74"/>
  <c r="B11" i="74"/>
  <c r="L11" i="74"/>
  <c r="B12" i="74"/>
  <c r="L12" i="74"/>
  <c r="B13" i="74"/>
  <c r="L13" i="74"/>
  <c r="B14" i="74"/>
  <c r="L14" i="74"/>
  <c r="B15" i="74"/>
  <c r="L15" i="74"/>
  <c r="B16" i="74"/>
  <c r="L16" i="74"/>
  <c r="B5" i="73"/>
  <c r="C5" i="73"/>
  <c r="D5" i="73"/>
  <c r="E5" i="73"/>
  <c r="E15" i="63" s="1"/>
  <c r="F5" i="73"/>
  <c r="F15" i="63" s="1"/>
  <c r="G5" i="73"/>
  <c r="G15" i="63" s="1"/>
  <c r="H5" i="73"/>
  <c r="H15" i="63" s="1"/>
  <c r="I5" i="73"/>
  <c r="I15" i="63" s="1"/>
  <c r="J5" i="73"/>
  <c r="K5" i="73"/>
  <c r="L5" i="73"/>
  <c r="M5" i="73"/>
  <c r="M15" i="63" s="1"/>
  <c r="N5" i="73"/>
  <c r="N15" i="63" s="1"/>
  <c r="O5" i="73"/>
  <c r="O15" i="63" s="1"/>
  <c r="P5" i="73"/>
  <c r="P15" i="63" s="1"/>
  <c r="Q5" i="73"/>
  <c r="Q15" i="63" s="1"/>
  <c r="R5" i="73"/>
  <c r="S5" i="73"/>
  <c r="T5" i="73"/>
  <c r="U5" i="73"/>
  <c r="U15" i="63" s="1"/>
  <c r="V5" i="73"/>
  <c r="V15" i="63" s="1"/>
  <c r="W5" i="73"/>
  <c r="W15" i="63" s="1"/>
  <c r="X5" i="73"/>
  <c r="X15" i="63" s="1"/>
  <c r="Y5" i="73"/>
  <c r="Y15" i="63" s="1"/>
  <c r="Z5" i="73"/>
  <c r="C5" i="72"/>
  <c r="D5" i="72"/>
  <c r="F5" i="72"/>
  <c r="G5" i="72"/>
  <c r="H5" i="72"/>
  <c r="I5" i="72"/>
  <c r="I14" i="63" s="1"/>
  <c r="J5" i="72"/>
  <c r="M5" i="72"/>
  <c r="N5" i="72"/>
  <c r="O5" i="72"/>
  <c r="P5" i="72"/>
  <c r="Q5" i="72"/>
  <c r="Q14" i="63" s="1"/>
  <c r="R5" i="72"/>
  <c r="S5" i="72"/>
  <c r="T5" i="72"/>
  <c r="U5" i="72"/>
  <c r="V5" i="72"/>
  <c r="W5" i="72"/>
  <c r="X5" i="72"/>
  <c r="Y5" i="72"/>
  <c r="Y14" i="63" s="1"/>
  <c r="Z5" i="72"/>
  <c r="B6" i="72"/>
  <c r="L6" i="72"/>
  <c r="L5" i="72" s="1"/>
  <c r="L14" i="63" s="1"/>
  <c r="L7" i="72"/>
  <c r="B8" i="72"/>
  <c r="L8" i="72"/>
  <c r="E9" i="72"/>
  <c r="E5" i="72" s="1"/>
  <c r="E14" i="63" s="1"/>
  <c r="L9" i="72"/>
  <c r="B11" i="72"/>
  <c r="L11" i="72"/>
  <c r="L13" i="72"/>
  <c r="B14" i="72"/>
  <c r="L14" i="72"/>
  <c r="L15" i="72"/>
  <c r="B16" i="72"/>
  <c r="L16" i="72"/>
  <c r="B17" i="72"/>
  <c r="L17" i="72"/>
  <c r="B18" i="72"/>
  <c r="L18" i="72"/>
  <c r="B19" i="72"/>
  <c r="L19" i="72"/>
  <c r="B20" i="72"/>
  <c r="B21" i="72"/>
  <c r="L21" i="72"/>
  <c r="B22" i="72"/>
  <c r="L22" i="72"/>
  <c r="B23" i="72"/>
  <c r="L23" i="72"/>
  <c r="B24" i="72"/>
  <c r="L24" i="72"/>
  <c r="B25" i="72"/>
  <c r="B26" i="72"/>
  <c r="K26" i="72"/>
  <c r="K5" i="72" s="1"/>
  <c r="K14" i="63" s="1"/>
  <c r="L26" i="72"/>
  <c r="B27" i="72"/>
  <c r="L27" i="72"/>
  <c r="B28" i="72"/>
  <c r="L28" i="72"/>
  <c r="B29" i="72"/>
  <c r="L29" i="72"/>
  <c r="B30" i="72"/>
  <c r="L30" i="72"/>
  <c r="B31" i="72"/>
  <c r="L31" i="72"/>
  <c r="B32" i="72"/>
  <c r="L32" i="72"/>
  <c r="B33" i="72"/>
  <c r="B34" i="72"/>
  <c r="L34" i="72"/>
  <c r="B35" i="72"/>
  <c r="L35" i="72"/>
  <c r="B36" i="72"/>
  <c r="L36" i="72"/>
  <c r="D5" i="71"/>
  <c r="E5" i="71"/>
  <c r="F5" i="71"/>
  <c r="G5" i="71"/>
  <c r="H5" i="71"/>
  <c r="I5" i="71"/>
  <c r="J5" i="71"/>
  <c r="J13" i="63" s="1"/>
  <c r="K5" i="71"/>
  <c r="M5" i="71"/>
  <c r="N5" i="71"/>
  <c r="O5" i="71"/>
  <c r="P5" i="71"/>
  <c r="Q5" i="71"/>
  <c r="R5" i="71"/>
  <c r="R13" i="63" s="1"/>
  <c r="S5" i="71"/>
  <c r="T5" i="71"/>
  <c r="U5" i="71"/>
  <c r="V5" i="71"/>
  <c r="W5" i="71"/>
  <c r="X5" i="71"/>
  <c r="Y5" i="71"/>
  <c r="Z5" i="71"/>
  <c r="Z13" i="63" s="1"/>
  <c r="B6" i="71"/>
  <c r="B5" i="71" s="1"/>
  <c r="B13" i="63" s="1"/>
  <c r="L6" i="71"/>
  <c r="L5" i="71" s="1"/>
  <c r="L13" i="63" s="1"/>
  <c r="X6" i="71"/>
  <c r="C5" i="70"/>
  <c r="D5" i="70"/>
  <c r="E5" i="70"/>
  <c r="F5" i="70"/>
  <c r="G5" i="70"/>
  <c r="H5" i="70"/>
  <c r="I5" i="70"/>
  <c r="J5" i="70"/>
  <c r="K5" i="70"/>
  <c r="M5" i="70"/>
  <c r="N5" i="70"/>
  <c r="O5" i="70"/>
  <c r="P5" i="70"/>
  <c r="Q5" i="70"/>
  <c r="R5" i="70"/>
  <c r="S5" i="70"/>
  <c r="T5" i="70"/>
  <c r="U5" i="70"/>
  <c r="V5" i="70"/>
  <c r="W5" i="70"/>
  <c r="X5" i="70"/>
  <c r="Y5" i="70"/>
  <c r="Z5" i="70"/>
  <c r="B6" i="70"/>
  <c r="B5" i="70" s="1"/>
  <c r="B12" i="63" s="1"/>
  <c r="L6" i="70"/>
  <c r="L5" i="70" s="1"/>
  <c r="L12" i="63" s="1"/>
  <c r="B7" i="70"/>
  <c r="L7" i="70"/>
  <c r="B8" i="70"/>
  <c r="L8" i="70"/>
  <c r="B9" i="70"/>
  <c r="L9" i="70"/>
  <c r="B10" i="70"/>
  <c r="L10" i="70"/>
  <c r="C5" i="69"/>
  <c r="D5" i="69"/>
  <c r="E5" i="69"/>
  <c r="F5" i="69"/>
  <c r="G5" i="69"/>
  <c r="H5" i="69"/>
  <c r="I5" i="69"/>
  <c r="J5" i="69"/>
  <c r="K5" i="69"/>
  <c r="M5" i="69"/>
  <c r="N5" i="69"/>
  <c r="O5" i="69"/>
  <c r="P5" i="69"/>
  <c r="Q5" i="69"/>
  <c r="R5" i="69"/>
  <c r="S5" i="69"/>
  <c r="T5" i="69"/>
  <c r="U5" i="69"/>
  <c r="V5" i="69"/>
  <c r="W5" i="69"/>
  <c r="X5" i="69"/>
  <c r="Y5" i="69"/>
  <c r="Z5" i="69"/>
  <c r="B6" i="69"/>
  <c r="B5" i="69" s="1"/>
  <c r="B11" i="63" s="1"/>
  <c r="L6" i="69"/>
  <c r="L5" i="69" s="1"/>
  <c r="L11" i="63" s="1"/>
  <c r="B7" i="69"/>
  <c r="L7" i="69"/>
  <c r="B8" i="69"/>
  <c r="L8" i="69"/>
  <c r="B9" i="69"/>
  <c r="L9" i="69"/>
  <c r="B10" i="69"/>
  <c r="L10" i="69"/>
  <c r="C5" i="68"/>
  <c r="D5" i="68"/>
  <c r="E5" i="68"/>
  <c r="E10" i="63" s="1"/>
  <c r="F5" i="68"/>
  <c r="F10" i="63" s="1"/>
  <c r="G5" i="68"/>
  <c r="G10" i="63" s="1"/>
  <c r="H5" i="68"/>
  <c r="H10" i="63" s="1"/>
  <c r="I5" i="68"/>
  <c r="I10" i="63" s="1"/>
  <c r="J5" i="68"/>
  <c r="K5" i="68"/>
  <c r="M5" i="68"/>
  <c r="M10" i="63" s="1"/>
  <c r="N5" i="68"/>
  <c r="N10" i="63" s="1"/>
  <c r="O5" i="68"/>
  <c r="O10" i="63" s="1"/>
  <c r="P5" i="68"/>
  <c r="P10" i="63" s="1"/>
  <c r="Q5" i="68"/>
  <c r="Q10" i="63" s="1"/>
  <c r="R5" i="68"/>
  <c r="S5" i="68"/>
  <c r="T5" i="68"/>
  <c r="U5" i="68"/>
  <c r="U10" i="63" s="1"/>
  <c r="V5" i="68"/>
  <c r="V10" i="63" s="1"/>
  <c r="W5" i="68"/>
  <c r="W10" i="63" s="1"/>
  <c r="X5" i="68"/>
  <c r="X10" i="63" s="1"/>
  <c r="Y5" i="68"/>
  <c r="Y10" i="63" s="1"/>
  <c r="Z5" i="68"/>
  <c r="L6" i="68"/>
  <c r="L5" i="68" s="1"/>
  <c r="L10" i="63" s="1"/>
  <c r="B7" i="68"/>
  <c r="B5" i="68" s="1"/>
  <c r="B10" i="63" s="1"/>
  <c r="L7" i="68"/>
  <c r="B8" i="68"/>
  <c r="L8" i="68"/>
  <c r="B9" i="68"/>
  <c r="L9" i="68"/>
  <c r="B10" i="68"/>
  <c r="L10" i="68"/>
  <c r="C5" i="67"/>
  <c r="D5" i="67"/>
  <c r="E5" i="67"/>
  <c r="F5" i="67"/>
  <c r="G5" i="67"/>
  <c r="G9" i="63" s="1"/>
  <c r="H5" i="67"/>
  <c r="H9" i="63" s="1"/>
  <c r="I5" i="67"/>
  <c r="I9" i="63" s="1"/>
  <c r="J5" i="67"/>
  <c r="M5" i="67"/>
  <c r="N5" i="67"/>
  <c r="O5" i="67"/>
  <c r="O9" i="63" s="1"/>
  <c r="P5" i="67"/>
  <c r="P9" i="63" s="1"/>
  <c r="Q5" i="67"/>
  <c r="Q9" i="63" s="1"/>
  <c r="R5" i="67"/>
  <c r="S5" i="67"/>
  <c r="T5" i="67"/>
  <c r="U5" i="67"/>
  <c r="V5" i="67"/>
  <c r="W5" i="67"/>
  <c r="W9" i="63" s="1"/>
  <c r="X5" i="67"/>
  <c r="X9" i="63" s="1"/>
  <c r="Y5" i="67"/>
  <c r="Y9" i="63" s="1"/>
  <c r="Z5" i="67"/>
  <c r="B6" i="67"/>
  <c r="B5" i="67" s="1"/>
  <c r="B9" i="63" s="1"/>
  <c r="L6" i="67"/>
  <c r="L5" i="67" s="1"/>
  <c r="L9" i="63" s="1"/>
  <c r="B7" i="67"/>
  <c r="L7" i="67"/>
  <c r="B8" i="67"/>
  <c r="L8" i="67"/>
  <c r="B9" i="67"/>
  <c r="L9" i="67"/>
  <c r="B10" i="67"/>
  <c r="L10" i="67"/>
  <c r="B11" i="67"/>
  <c r="L11" i="67"/>
  <c r="B12" i="67"/>
  <c r="L12" i="67"/>
  <c r="B13" i="67"/>
  <c r="L13" i="67"/>
  <c r="B14" i="67"/>
  <c r="K14" i="67"/>
  <c r="K5" i="67" s="1"/>
  <c r="K9" i="63" s="1"/>
  <c r="L14" i="67"/>
  <c r="B15" i="67"/>
  <c r="L15" i="67"/>
  <c r="C5" i="66"/>
  <c r="D5" i="66"/>
  <c r="E5" i="66"/>
  <c r="F5" i="66"/>
  <c r="G5" i="66"/>
  <c r="H5" i="66"/>
  <c r="I5" i="66"/>
  <c r="J5" i="66"/>
  <c r="K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B6" i="66"/>
  <c r="L6" i="66"/>
  <c r="B7" i="66"/>
  <c r="B5" i="66" s="1"/>
  <c r="B8" i="63" s="1"/>
  <c r="L7" i="66"/>
  <c r="L5" i="66" s="1"/>
  <c r="L8" i="63" s="1"/>
  <c r="B8" i="66"/>
  <c r="L8" i="66"/>
  <c r="B9" i="66"/>
  <c r="L9" i="66"/>
  <c r="B10" i="66"/>
  <c r="L10" i="66"/>
  <c r="B11" i="66"/>
  <c r="L11" i="66"/>
  <c r="B12" i="66"/>
  <c r="L12" i="66"/>
  <c r="B13" i="66"/>
  <c r="L13" i="66"/>
  <c r="B14" i="66"/>
  <c r="L14" i="66"/>
  <c r="B15" i="66"/>
  <c r="L15" i="66"/>
  <c r="C5" i="65"/>
  <c r="D5" i="65"/>
  <c r="E5" i="65"/>
  <c r="F5" i="65"/>
  <c r="G5" i="65"/>
  <c r="H5" i="65"/>
  <c r="I5" i="65"/>
  <c r="I7" i="63" s="1"/>
  <c r="J5" i="65"/>
  <c r="K5" i="65"/>
  <c r="M5" i="65"/>
  <c r="N5" i="65"/>
  <c r="O5" i="65"/>
  <c r="P5" i="65"/>
  <c r="Q5" i="65"/>
  <c r="Q7" i="63" s="1"/>
  <c r="R5" i="65"/>
  <c r="S5" i="65"/>
  <c r="T5" i="65"/>
  <c r="U5" i="65"/>
  <c r="V5" i="65"/>
  <c r="W5" i="65"/>
  <c r="X5" i="65"/>
  <c r="Y5" i="65"/>
  <c r="Y7" i="63" s="1"/>
  <c r="Z5" i="65"/>
  <c r="B6" i="65"/>
  <c r="B5" i="65" s="1"/>
  <c r="B7" i="63" s="1"/>
  <c r="L6" i="65"/>
  <c r="L5" i="65" s="1"/>
  <c r="L7" i="63" s="1"/>
  <c r="B8" i="65"/>
  <c r="L8" i="65"/>
  <c r="B9" i="65"/>
  <c r="B10" i="65"/>
  <c r="L10" i="65"/>
  <c r="B11" i="65"/>
  <c r="B12" i="65"/>
  <c r="L12" i="65"/>
  <c r="B13" i="65"/>
  <c r="L13" i="65"/>
  <c r="B14" i="65"/>
  <c r="B15" i="65"/>
  <c r="L15" i="65"/>
  <c r="B16" i="65"/>
  <c r="L16" i="65"/>
  <c r="B17" i="65"/>
  <c r="L17" i="65"/>
  <c r="B18" i="65"/>
  <c r="L18" i="65"/>
  <c r="B19" i="65"/>
  <c r="L19" i="65"/>
  <c r="B21" i="65"/>
  <c r="L21" i="65"/>
  <c r="C5" i="64"/>
  <c r="D5" i="64"/>
  <c r="E5" i="64"/>
  <c r="F5" i="64"/>
  <c r="G5" i="64"/>
  <c r="G6" i="63" s="1"/>
  <c r="H5" i="64"/>
  <c r="H6" i="63" s="1"/>
  <c r="I5" i="64"/>
  <c r="I6" i="63" s="1"/>
  <c r="J5" i="64"/>
  <c r="K5" i="64"/>
  <c r="M5" i="64"/>
  <c r="N5" i="64"/>
  <c r="O5" i="64"/>
  <c r="O6" i="63" s="1"/>
  <c r="P5" i="64"/>
  <c r="P6" i="63" s="1"/>
  <c r="Q5" i="64"/>
  <c r="Q6" i="63" s="1"/>
  <c r="R5" i="64"/>
  <c r="S5" i="64"/>
  <c r="T5" i="64"/>
  <c r="U5" i="64"/>
  <c r="V5" i="64"/>
  <c r="W5" i="64"/>
  <c r="W6" i="63" s="1"/>
  <c r="X5" i="64"/>
  <c r="X6" i="63" s="1"/>
  <c r="Y5" i="64"/>
  <c r="Y6" i="63" s="1"/>
  <c r="Z5" i="64"/>
  <c r="B6" i="64"/>
  <c r="B5" i="64" s="1"/>
  <c r="B6" i="63" s="1"/>
  <c r="L6" i="64"/>
  <c r="L5" i="64" s="1"/>
  <c r="L6" i="63" s="1"/>
  <c r="B7" i="64"/>
  <c r="L7" i="64"/>
  <c r="B8" i="64"/>
  <c r="L8" i="64"/>
  <c r="B9" i="64"/>
  <c r="L9" i="64"/>
  <c r="B10" i="64"/>
  <c r="L10" i="64"/>
  <c r="B11" i="64"/>
  <c r="L11" i="64"/>
  <c r="B12" i="64"/>
  <c r="L12" i="64"/>
  <c r="B13" i="64"/>
  <c r="L13" i="64"/>
  <c r="B14" i="64"/>
  <c r="L14" i="64"/>
  <c r="B15" i="64"/>
  <c r="L15" i="64"/>
  <c r="B16" i="64"/>
  <c r="L16" i="64"/>
  <c r="B17" i="64"/>
  <c r="L17" i="64"/>
  <c r="B18" i="64"/>
  <c r="L18" i="64"/>
  <c r="B19" i="64"/>
  <c r="L19" i="64"/>
  <c r="B20" i="64"/>
  <c r="L20" i="64"/>
  <c r="B21" i="64"/>
  <c r="L21" i="64"/>
  <c r="B22" i="64"/>
  <c r="L22" i="64"/>
  <c r="B23" i="64"/>
  <c r="L23" i="64"/>
  <c r="B24" i="64"/>
  <c r="L24" i="64"/>
  <c r="B25" i="64"/>
  <c r="L25" i="64"/>
  <c r="B26" i="64"/>
  <c r="L26" i="64"/>
  <c r="B27" i="64"/>
  <c r="L27" i="64"/>
  <c r="B28" i="64"/>
  <c r="L28" i="64"/>
  <c r="B29" i="64"/>
  <c r="L29" i="64"/>
  <c r="B30" i="64"/>
  <c r="L30" i="64"/>
  <c r="C6" i="63"/>
  <c r="D6" i="63"/>
  <c r="E6" i="63"/>
  <c r="F6" i="63"/>
  <c r="J6" i="63"/>
  <c r="K6" i="63"/>
  <c r="M6" i="63"/>
  <c r="N6" i="63"/>
  <c r="R6" i="63"/>
  <c r="S6" i="63"/>
  <c r="T6" i="63"/>
  <c r="U6" i="63"/>
  <c r="V6" i="63"/>
  <c r="Z6" i="63"/>
  <c r="C7" i="63"/>
  <c r="D7" i="63"/>
  <c r="E7" i="63"/>
  <c r="F7" i="63"/>
  <c r="G7" i="63"/>
  <c r="H7" i="63"/>
  <c r="J7" i="63"/>
  <c r="K7" i="63"/>
  <c r="M7" i="63"/>
  <c r="N7" i="63"/>
  <c r="O7" i="63"/>
  <c r="P7" i="63"/>
  <c r="R7" i="63"/>
  <c r="S7" i="63"/>
  <c r="T7" i="63"/>
  <c r="U7" i="63"/>
  <c r="V7" i="63"/>
  <c r="W7" i="63"/>
  <c r="X7" i="63"/>
  <c r="Z7" i="63"/>
  <c r="C8" i="63"/>
  <c r="D8" i="63"/>
  <c r="E8" i="63"/>
  <c r="F8" i="63"/>
  <c r="G8" i="63"/>
  <c r="H8" i="63"/>
  <c r="I8" i="63"/>
  <c r="J8" i="63"/>
  <c r="K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C9" i="63"/>
  <c r="D9" i="63"/>
  <c r="E9" i="63"/>
  <c r="F9" i="63"/>
  <c r="J9" i="63"/>
  <c r="M9" i="63"/>
  <c r="N9" i="63"/>
  <c r="R9" i="63"/>
  <c r="S9" i="63"/>
  <c r="T9" i="63"/>
  <c r="U9" i="63"/>
  <c r="V9" i="63"/>
  <c r="Z9" i="63"/>
  <c r="C10" i="63"/>
  <c r="D10" i="63"/>
  <c r="J10" i="63"/>
  <c r="K10" i="63"/>
  <c r="R10" i="63"/>
  <c r="S10" i="63"/>
  <c r="T10" i="63"/>
  <c r="Z10" i="63"/>
  <c r="C11" i="63"/>
  <c r="D11" i="63"/>
  <c r="E11" i="63"/>
  <c r="F11" i="63"/>
  <c r="G11" i="63"/>
  <c r="H11" i="63"/>
  <c r="I11" i="63"/>
  <c r="J11" i="63"/>
  <c r="K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C12" i="63"/>
  <c r="D12" i="63"/>
  <c r="E12" i="63"/>
  <c r="F12" i="63"/>
  <c r="G12" i="63"/>
  <c r="H12" i="63"/>
  <c r="I12" i="63"/>
  <c r="J12" i="63"/>
  <c r="K12" i="63"/>
  <c r="M12" i="63"/>
  <c r="N12" i="63"/>
  <c r="O12" i="63"/>
  <c r="P12" i="63"/>
  <c r="Q12" i="63"/>
  <c r="R12" i="63"/>
  <c r="S12" i="63"/>
  <c r="T12" i="63"/>
  <c r="U12" i="63"/>
  <c r="V12" i="63"/>
  <c r="W12" i="63"/>
  <c r="X12" i="63"/>
  <c r="Y12" i="63"/>
  <c r="Z12" i="63"/>
  <c r="C13" i="63"/>
  <c r="D13" i="63"/>
  <c r="E13" i="63"/>
  <c r="F13" i="63"/>
  <c r="G13" i="63"/>
  <c r="H13" i="63"/>
  <c r="I13" i="63"/>
  <c r="K13" i="63"/>
  <c r="M13" i="63"/>
  <c r="N13" i="63"/>
  <c r="O13" i="63"/>
  <c r="P13" i="63"/>
  <c r="Q13" i="63"/>
  <c r="S13" i="63"/>
  <c r="T13" i="63"/>
  <c r="U13" i="63"/>
  <c r="V13" i="63"/>
  <c r="W13" i="63"/>
  <c r="X13" i="63"/>
  <c r="Y13" i="63"/>
  <c r="C14" i="63"/>
  <c r="D14" i="63"/>
  <c r="F14" i="63"/>
  <c r="G14" i="63"/>
  <c r="H14" i="63"/>
  <c r="J14" i="63"/>
  <c r="M14" i="63"/>
  <c r="N14" i="63"/>
  <c r="O14" i="63"/>
  <c r="P14" i="63"/>
  <c r="R14" i="63"/>
  <c r="S14" i="63"/>
  <c r="T14" i="63"/>
  <c r="U14" i="63"/>
  <c r="V14" i="63"/>
  <c r="W14" i="63"/>
  <c r="X14" i="63"/>
  <c r="Z14" i="63"/>
  <c r="B15" i="63"/>
  <c r="C15" i="63"/>
  <c r="D15" i="63"/>
  <c r="J15" i="63"/>
  <c r="K15" i="63"/>
  <c r="L15" i="63"/>
  <c r="R15" i="63"/>
  <c r="S15" i="63"/>
  <c r="T15" i="63"/>
  <c r="Z15" i="63"/>
  <c r="C16" i="63"/>
  <c r="D16" i="63"/>
  <c r="E16" i="63"/>
  <c r="F16" i="63"/>
  <c r="G16" i="63"/>
  <c r="H16" i="63"/>
  <c r="I16" i="63"/>
  <c r="J16" i="63"/>
  <c r="K16" i="63"/>
  <c r="M16" i="63"/>
  <c r="N16" i="63"/>
  <c r="O16" i="63"/>
  <c r="P16" i="63"/>
  <c r="Q16" i="63"/>
  <c r="R16" i="63"/>
  <c r="S16" i="63"/>
  <c r="T16" i="63"/>
  <c r="U16" i="63"/>
  <c r="V16" i="63"/>
  <c r="X16" i="63"/>
  <c r="Y16" i="63"/>
  <c r="Z16" i="63"/>
  <c r="C17" i="63"/>
  <c r="D17" i="63"/>
  <c r="E17" i="63"/>
  <c r="F17" i="63"/>
  <c r="J17" i="63"/>
  <c r="K17" i="63"/>
  <c r="M17" i="63"/>
  <c r="N17" i="63"/>
  <c r="R17" i="63"/>
  <c r="S17" i="63"/>
  <c r="T17" i="63"/>
  <c r="U17" i="63"/>
  <c r="V17" i="63"/>
  <c r="Z17" i="63"/>
  <c r="C18" i="63"/>
  <c r="D18" i="63"/>
  <c r="E18" i="63"/>
  <c r="F18" i="63"/>
  <c r="J18" i="63"/>
  <c r="K18" i="63"/>
  <c r="M18" i="63"/>
  <c r="N18" i="63"/>
  <c r="R18" i="63"/>
  <c r="S18" i="63"/>
  <c r="T18" i="63"/>
  <c r="U18" i="63"/>
  <c r="V18" i="63"/>
  <c r="Z18" i="63"/>
  <c r="C19" i="63"/>
  <c r="D19" i="63"/>
  <c r="E19" i="63"/>
  <c r="J19" i="63"/>
  <c r="K19" i="63"/>
  <c r="M19" i="63"/>
  <c r="R19" i="63"/>
  <c r="S19" i="63"/>
  <c r="T19" i="63"/>
  <c r="U19" i="63"/>
  <c r="Z19" i="63"/>
  <c r="C20" i="63"/>
  <c r="D20" i="63"/>
  <c r="E20" i="63"/>
  <c r="F20" i="63"/>
  <c r="G20" i="63"/>
  <c r="J20" i="63"/>
  <c r="K20" i="63"/>
  <c r="M20" i="63"/>
  <c r="N20" i="63"/>
  <c r="O20" i="63"/>
  <c r="R20" i="63"/>
  <c r="S20" i="63"/>
  <c r="T20" i="63"/>
  <c r="U20" i="63"/>
  <c r="V20" i="63"/>
  <c r="W20" i="63"/>
  <c r="Z20" i="63"/>
  <c r="C21" i="63"/>
  <c r="D21" i="63"/>
  <c r="E21" i="63"/>
  <c r="F21" i="63"/>
  <c r="J21" i="63"/>
  <c r="K21" i="63"/>
  <c r="M21" i="63"/>
  <c r="N21" i="63"/>
  <c r="R21" i="63"/>
  <c r="S21" i="63"/>
  <c r="T21" i="63"/>
  <c r="U21" i="63"/>
  <c r="V21" i="63"/>
  <c r="Z21" i="63"/>
  <c r="C22" i="63"/>
  <c r="D22" i="63"/>
  <c r="E22" i="63"/>
  <c r="J22" i="63"/>
  <c r="K22" i="63"/>
  <c r="M22" i="63"/>
  <c r="R22" i="63"/>
  <c r="S22" i="63"/>
  <c r="T22" i="63"/>
  <c r="U22" i="63"/>
  <c r="Z22" i="63"/>
  <c r="T1984" i="35"/>
  <c r="P1984" i="35"/>
  <c r="O1984" i="35"/>
  <c r="N1984" i="35"/>
  <c r="M1984" i="35"/>
  <c r="L1984" i="35"/>
  <c r="K1984" i="35"/>
  <c r="E1984" i="35"/>
  <c r="T1772" i="35"/>
  <c r="P1772" i="35"/>
  <c r="O1772" i="35"/>
  <c r="N1772" i="35"/>
  <c r="M1772" i="35"/>
  <c r="L1772" i="35"/>
  <c r="K1772" i="35"/>
  <c r="E1772" i="35"/>
  <c r="T1673" i="35"/>
  <c r="P1673" i="35"/>
  <c r="O1673" i="35"/>
  <c r="N1673" i="35"/>
  <c r="M1673" i="35"/>
  <c r="L1673" i="35"/>
  <c r="K1673" i="35"/>
  <c r="E1673" i="35"/>
  <c r="T1405" i="35"/>
  <c r="P1405" i="35"/>
  <c r="O1405" i="35"/>
  <c r="N1405" i="35"/>
  <c r="M1405" i="35"/>
  <c r="L1405" i="35"/>
  <c r="K1405" i="35"/>
  <c r="E1405" i="35"/>
  <c r="T1251" i="35"/>
  <c r="P1251" i="35"/>
  <c r="O1251" i="35"/>
  <c r="N1251" i="35"/>
  <c r="M1251" i="35"/>
  <c r="L1251" i="35"/>
  <c r="K1251" i="35"/>
  <c r="E1251" i="35"/>
  <c r="T1007" i="35"/>
  <c r="P1007" i="35"/>
  <c r="O1007" i="35"/>
  <c r="N1007" i="35"/>
  <c r="M1007" i="35"/>
  <c r="L1007" i="35"/>
  <c r="K1007" i="35"/>
  <c r="E1007" i="35"/>
  <c r="Z968" i="35"/>
  <c r="Z967" i="35"/>
  <c r="Z925" i="35"/>
  <c r="Z924" i="35"/>
  <c r="T900" i="35"/>
  <c r="P900" i="35"/>
  <c r="O900" i="35"/>
  <c r="N900" i="35"/>
  <c r="M900" i="35"/>
  <c r="L900" i="35"/>
  <c r="K900" i="35"/>
  <c r="E900" i="35"/>
  <c r="AF668" i="35"/>
  <c r="AE668" i="35"/>
  <c r="AD668" i="35"/>
  <c r="AC668" i="35"/>
  <c r="AB668" i="35"/>
  <c r="AA668" i="35"/>
  <c r="Z668" i="35"/>
  <c r="Y668" i="35"/>
  <c r="X668" i="35"/>
  <c r="W668" i="35"/>
  <c r="T668" i="35"/>
  <c r="P668" i="35"/>
  <c r="O668" i="35"/>
  <c r="N668" i="35"/>
  <c r="M668" i="35"/>
  <c r="L668" i="35"/>
  <c r="K668" i="35"/>
  <c r="E668" i="35"/>
  <c r="T259" i="35"/>
  <c r="P259" i="35"/>
  <c r="O259" i="35"/>
  <c r="N259" i="35"/>
  <c r="M259" i="35"/>
  <c r="L259" i="35"/>
  <c r="K259" i="35"/>
  <c r="E259" i="35"/>
  <c r="T244" i="35"/>
  <c r="P244" i="35"/>
  <c r="O244" i="35"/>
  <c r="N244" i="35"/>
  <c r="M244" i="35"/>
  <c r="L244" i="35"/>
  <c r="K244" i="35"/>
  <c r="E244" i="35"/>
  <c r="R243" i="35"/>
  <c r="Q243" i="35"/>
  <c r="R241" i="35"/>
  <c r="Q241" i="35"/>
  <c r="T216" i="35"/>
  <c r="P216" i="35"/>
  <c r="O216" i="35"/>
  <c r="N216" i="35"/>
  <c r="M216" i="35"/>
  <c r="L216" i="35"/>
  <c r="K216" i="35"/>
  <c r="E216" i="35"/>
  <c r="T193" i="35"/>
  <c r="P193" i="35"/>
  <c r="O193" i="35"/>
  <c r="N193" i="35"/>
  <c r="M193" i="35"/>
  <c r="L193" i="35"/>
  <c r="K193" i="35"/>
  <c r="E193" i="35"/>
  <c r="Q191" i="35"/>
  <c r="R190" i="35"/>
  <c r="Q190" i="35"/>
  <c r="Q189" i="35"/>
  <c r="R188" i="35"/>
  <c r="Q188" i="35"/>
  <c r="Q187" i="35"/>
  <c r="Q186" i="35"/>
  <c r="R185" i="35"/>
  <c r="Q185" i="35"/>
  <c r="Q184" i="35"/>
  <c r="R183" i="35"/>
  <c r="Q183" i="35"/>
  <c r="R182" i="35"/>
  <c r="Q182" i="35" s="1"/>
  <c r="Q181" i="35"/>
  <c r="Q180" i="35"/>
  <c r="Q179" i="35"/>
  <c r="Z161" i="35"/>
  <c r="Z160" i="35"/>
  <c r="Z159" i="35"/>
  <c r="Z158" i="35"/>
  <c r="Z157" i="35"/>
  <c r="T147" i="35"/>
  <c r="P147" i="35"/>
  <c r="O147" i="35"/>
  <c r="N147" i="35"/>
  <c r="M147" i="35"/>
  <c r="L147" i="35"/>
  <c r="K147" i="35"/>
  <c r="E147" i="35"/>
  <c r="T68" i="35"/>
  <c r="P68" i="35"/>
  <c r="O68" i="35"/>
  <c r="N68" i="35"/>
  <c r="M68" i="35"/>
  <c r="L68" i="35"/>
  <c r="K68" i="35"/>
  <c r="E68" i="35"/>
  <c r="T54" i="35"/>
  <c r="M54" i="35"/>
  <c r="L54" i="35"/>
  <c r="K54" i="35"/>
  <c r="E54" i="35"/>
  <c r="T38" i="35"/>
  <c r="P38" i="35"/>
  <c r="O38" i="35"/>
  <c r="N38" i="35"/>
  <c r="M38" i="35"/>
  <c r="L38" i="35"/>
  <c r="K38" i="35"/>
  <c r="E38" i="35"/>
  <c r="T6" i="35"/>
  <c r="P6" i="35"/>
  <c r="O6" i="35"/>
  <c r="N6" i="35"/>
  <c r="M6" i="35"/>
  <c r="L6" i="35"/>
  <c r="K6" i="35"/>
  <c r="E6" i="35"/>
  <c r="T5" i="35"/>
  <c r="P5" i="35"/>
  <c r="O5" i="35"/>
  <c r="N5" i="35"/>
  <c r="M5" i="35"/>
  <c r="L5" i="35"/>
  <c r="K5" i="35"/>
  <c r="J5" i="35"/>
  <c r="I5" i="35"/>
  <c r="E5" i="35"/>
  <c r="O941" i="17"/>
  <c r="O929" i="17"/>
  <c r="J928" i="17"/>
  <c r="I928" i="17"/>
  <c r="H928" i="17"/>
  <c r="E928" i="17"/>
  <c r="O884" i="17"/>
  <c r="J857" i="17"/>
  <c r="I857" i="17"/>
  <c r="H857" i="17"/>
  <c r="E857" i="17"/>
  <c r="O850" i="17"/>
  <c r="O849" i="17"/>
  <c r="J774" i="17"/>
  <c r="I774" i="17"/>
  <c r="H774" i="17"/>
  <c r="E774" i="17"/>
  <c r="J725" i="17"/>
  <c r="I725" i="17"/>
  <c r="H725" i="17"/>
  <c r="E725" i="17"/>
  <c r="O669" i="17"/>
  <c r="J650" i="17"/>
  <c r="I650" i="17"/>
  <c r="H650" i="17"/>
  <c r="E650" i="17"/>
  <c r="J610" i="17"/>
  <c r="I610" i="17"/>
  <c r="H610" i="17"/>
  <c r="E610" i="17"/>
  <c r="O603" i="17"/>
  <c r="O578" i="17"/>
  <c r="O577" i="17"/>
  <c r="J569" i="17"/>
  <c r="I569" i="17"/>
  <c r="H569" i="17"/>
  <c r="E569" i="17"/>
  <c r="J499" i="17"/>
  <c r="I499" i="17"/>
  <c r="H499" i="17"/>
  <c r="E499" i="17"/>
  <c r="O490" i="17"/>
  <c r="O462" i="17"/>
  <c r="O458" i="17"/>
  <c r="O422" i="17"/>
  <c r="O421" i="17"/>
  <c r="O420" i="17"/>
  <c r="O390" i="17"/>
  <c r="O381" i="17"/>
  <c r="O380" i="17"/>
  <c r="O375" i="17"/>
  <c r="O374" i="17"/>
  <c r="O336" i="17"/>
  <c r="O329" i="17"/>
  <c r="J315" i="17"/>
  <c r="I315" i="17"/>
  <c r="H315" i="17"/>
  <c r="E315" i="17"/>
  <c r="J289" i="17"/>
  <c r="I289" i="17"/>
  <c r="H289" i="17"/>
  <c r="E289" i="17"/>
  <c r="J272" i="17"/>
  <c r="I272" i="17"/>
  <c r="H272" i="17"/>
  <c r="E272" i="17"/>
  <c r="J254" i="17"/>
  <c r="I254" i="17"/>
  <c r="H254" i="17"/>
  <c r="E254" i="17"/>
  <c r="O234" i="17"/>
  <c r="J228" i="17"/>
  <c r="I228" i="17"/>
  <c r="H228" i="17"/>
  <c r="E228" i="17"/>
  <c r="O211" i="17"/>
  <c r="O196" i="17"/>
  <c r="J183" i="17"/>
  <c r="I183" i="17"/>
  <c r="H183" i="17"/>
  <c r="E183" i="17"/>
  <c r="O178" i="17"/>
  <c r="O155" i="17"/>
  <c r="J154" i="17"/>
  <c r="I154" i="17"/>
  <c r="H154" i="17"/>
  <c r="E154" i="17"/>
  <c r="J121" i="17"/>
  <c r="I121" i="17"/>
  <c r="H121" i="17"/>
  <c r="E121" i="17"/>
  <c r="O87" i="17"/>
  <c r="O82" i="17"/>
  <c r="O77" i="17"/>
  <c r="O62" i="17"/>
  <c r="O60" i="17"/>
  <c r="O41" i="17"/>
  <c r="O36" i="17"/>
  <c r="O27" i="17"/>
  <c r="J6" i="17"/>
  <c r="I6" i="17"/>
  <c r="H6" i="17"/>
  <c r="E6" i="17"/>
  <c r="J5" i="17"/>
  <c r="I5" i="17"/>
  <c r="H5" i="17"/>
  <c r="E5" i="17"/>
  <c r="M60" i="16"/>
  <c r="L60" i="16"/>
  <c r="K60" i="16"/>
  <c r="E60" i="16"/>
  <c r="M54" i="16"/>
  <c r="L54" i="16"/>
  <c r="K54" i="16"/>
  <c r="E54" i="16"/>
  <c r="M47" i="16"/>
  <c r="L47" i="16"/>
  <c r="K47" i="16"/>
  <c r="E47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H45" i="16"/>
  <c r="AG45" i="16"/>
  <c r="AF45" i="16"/>
  <c r="AE45" i="16"/>
  <c r="AD45" i="16"/>
  <c r="AC45" i="16"/>
  <c r="S45" i="16"/>
  <c r="R45" i="16"/>
  <c r="Q45" i="16"/>
  <c r="P45" i="16"/>
  <c r="M45" i="16"/>
  <c r="L45" i="16"/>
  <c r="K45" i="16"/>
  <c r="E45" i="16"/>
  <c r="Z42" i="16"/>
  <c r="Y42" i="16"/>
  <c r="X42" i="16"/>
  <c r="W42" i="16"/>
  <c r="V42" i="16"/>
  <c r="U42" i="16"/>
  <c r="M42" i="16"/>
  <c r="M4" i="16" s="1"/>
  <c r="L42" i="16"/>
  <c r="L4" i="16" s="1"/>
  <c r="K42" i="16"/>
  <c r="K4" i="16" s="1"/>
  <c r="E42" i="16"/>
  <c r="M38" i="16"/>
  <c r="L38" i="16"/>
  <c r="K38" i="16"/>
  <c r="E38" i="16"/>
  <c r="AI27" i="16"/>
  <c r="AH27" i="16"/>
  <c r="AG27" i="16"/>
  <c r="AF27" i="16"/>
  <c r="AE27" i="16"/>
  <c r="AD27" i="16"/>
  <c r="AC27" i="16"/>
  <c r="S27" i="16"/>
  <c r="R27" i="16"/>
  <c r="Q27" i="16"/>
  <c r="P27" i="16"/>
  <c r="M27" i="16"/>
  <c r="L27" i="16"/>
  <c r="K27" i="16"/>
  <c r="E27" i="16"/>
  <c r="M21" i="16"/>
  <c r="L21" i="16"/>
  <c r="K21" i="16"/>
  <c r="E21" i="16"/>
  <c r="M19" i="16"/>
  <c r="L19" i="16"/>
  <c r="K19" i="16"/>
  <c r="E19" i="16"/>
  <c r="M15" i="16"/>
  <c r="L15" i="16"/>
  <c r="K15" i="16"/>
  <c r="E15" i="16"/>
  <c r="M10" i="16"/>
  <c r="L10" i="16"/>
  <c r="K10" i="16"/>
  <c r="E10" i="16"/>
  <c r="M7" i="16"/>
  <c r="L7" i="16"/>
  <c r="K7" i="16"/>
  <c r="E7" i="16"/>
  <c r="M5" i="16"/>
  <c r="L5" i="16"/>
  <c r="K5" i="16"/>
  <c r="E5" i="16"/>
  <c r="J4" i="16"/>
  <c r="I4" i="16"/>
  <c r="G4" i="16"/>
  <c r="E4" i="16"/>
  <c r="J563" i="15"/>
  <c r="I563" i="15"/>
  <c r="H563" i="15"/>
  <c r="E563" i="15"/>
  <c r="Z561" i="15"/>
  <c r="J504" i="15"/>
  <c r="I504" i="15"/>
  <c r="H504" i="15"/>
  <c r="E504" i="15"/>
  <c r="P495" i="15"/>
  <c r="J469" i="15"/>
  <c r="I469" i="15"/>
  <c r="H469" i="15"/>
  <c r="E469" i="15"/>
  <c r="J425" i="15"/>
  <c r="I425" i="15"/>
  <c r="H425" i="15"/>
  <c r="E425" i="15"/>
  <c r="J394" i="15"/>
  <c r="I394" i="15"/>
  <c r="H394" i="15"/>
  <c r="E394" i="15"/>
  <c r="Z356" i="15"/>
  <c r="J350" i="15"/>
  <c r="I350" i="15"/>
  <c r="H350" i="15"/>
  <c r="E350" i="15"/>
  <c r="J331" i="15"/>
  <c r="I331" i="15"/>
  <c r="H331" i="15"/>
  <c r="E331" i="15"/>
  <c r="J286" i="15"/>
  <c r="I286" i="15"/>
  <c r="H286" i="15"/>
  <c r="E286" i="15"/>
  <c r="J96" i="15"/>
  <c r="I96" i="15"/>
  <c r="H96" i="15"/>
  <c r="E96" i="15"/>
  <c r="J93" i="15"/>
  <c r="I93" i="15"/>
  <c r="H93" i="15"/>
  <c r="E93" i="15"/>
  <c r="J85" i="15"/>
  <c r="I85" i="15"/>
  <c r="H85" i="15"/>
  <c r="E85" i="15"/>
  <c r="J76" i="15"/>
  <c r="I76" i="15"/>
  <c r="H76" i="15"/>
  <c r="E76" i="15"/>
  <c r="J72" i="15"/>
  <c r="I72" i="15"/>
  <c r="H72" i="15"/>
  <c r="E72" i="15"/>
  <c r="J67" i="15"/>
  <c r="I67" i="15"/>
  <c r="H67" i="15"/>
  <c r="E67" i="15"/>
  <c r="J62" i="15"/>
  <c r="I62" i="15"/>
  <c r="H62" i="15"/>
  <c r="E62" i="15"/>
  <c r="J57" i="15"/>
  <c r="I57" i="15"/>
  <c r="H57" i="15"/>
  <c r="E57" i="15"/>
  <c r="Z6" i="15"/>
  <c r="J5" i="15"/>
  <c r="I5" i="15"/>
  <c r="H5" i="15"/>
  <c r="E5" i="15"/>
  <c r="J4" i="15"/>
  <c r="I4" i="15"/>
  <c r="H4" i="15"/>
  <c r="E4" i="15"/>
  <c r="P80" i="49"/>
  <c r="O80" i="49"/>
  <c r="N80" i="49"/>
  <c r="M80" i="49"/>
  <c r="J80" i="49"/>
  <c r="I80" i="49"/>
  <c r="H80" i="49"/>
  <c r="E80" i="49"/>
  <c r="P70" i="49"/>
  <c r="O70" i="49"/>
  <c r="N70" i="49"/>
  <c r="M70" i="49"/>
  <c r="J70" i="49"/>
  <c r="I70" i="49"/>
  <c r="H70" i="49"/>
  <c r="E70" i="49"/>
  <c r="P57" i="49"/>
  <c r="O57" i="49"/>
  <c r="N57" i="49"/>
  <c r="M57" i="49"/>
  <c r="J57" i="49"/>
  <c r="I57" i="49"/>
  <c r="H57" i="49"/>
  <c r="E57" i="49"/>
  <c r="N48" i="49"/>
  <c r="M48" i="49"/>
  <c r="J48" i="49"/>
  <c r="I48" i="49"/>
  <c r="H48" i="49"/>
  <c r="E48" i="49"/>
  <c r="P43" i="49"/>
  <c r="O43" i="49"/>
  <c r="N43" i="49"/>
  <c r="M43" i="49"/>
  <c r="J43" i="49"/>
  <c r="I43" i="49"/>
  <c r="H43" i="49"/>
  <c r="E43" i="49"/>
  <c r="P35" i="49"/>
  <c r="O35" i="49"/>
  <c r="N35" i="49"/>
  <c r="M35" i="49"/>
  <c r="J35" i="49"/>
  <c r="I35" i="49"/>
  <c r="H35" i="49"/>
  <c r="E35" i="49"/>
  <c r="P29" i="49"/>
  <c r="O29" i="49"/>
  <c r="N29" i="49"/>
  <c r="M29" i="49"/>
  <c r="J29" i="49"/>
  <c r="I29" i="49"/>
  <c r="H29" i="49"/>
  <c r="E29" i="49"/>
  <c r="P16" i="49"/>
  <c r="O16" i="49"/>
  <c r="N16" i="49"/>
  <c r="M16" i="49"/>
  <c r="J16" i="49"/>
  <c r="I16" i="49"/>
  <c r="H16" i="49"/>
  <c r="E16" i="49"/>
  <c r="P9" i="49"/>
  <c r="O9" i="49"/>
  <c r="N9" i="49"/>
  <c r="M9" i="49"/>
  <c r="J9" i="49"/>
  <c r="I9" i="49"/>
  <c r="H9" i="49"/>
  <c r="E9" i="49"/>
  <c r="P6" i="49"/>
  <c r="O6" i="49"/>
  <c r="N6" i="49"/>
  <c r="M6" i="49"/>
  <c r="J6" i="49"/>
  <c r="I6" i="49"/>
  <c r="H6" i="49"/>
  <c r="E6" i="49"/>
  <c r="P5" i="49"/>
  <c r="O5" i="49"/>
  <c r="N5" i="49"/>
  <c r="M5" i="49"/>
  <c r="J5" i="49"/>
  <c r="I5" i="49"/>
  <c r="H5" i="49"/>
  <c r="E5" i="49"/>
  <c r="Q928" i="13"/>
  <c r="P928" i="13"/>
  <c r="N928" i="13"/>
  <c r="M928" i="13"/>
  <c r="L928" i="13"/>
  <c r="K928" i="13"/>
  <c r="E928" i="13"/>
  <c r="AC920" i="13"/>
  <c r="Q826" i="13"/>
  <c r="P826" i="13"/>
  <c r="N826" i="13"/>
  <c r="M826" i="13"/>
  <c r="L826" i="13"/>
  <c r="K826" i="13"/>
  <c r="E826" i="13"/>
  <c r="Q758" i="13"/>
  <c r="P758" i="13"/>
  <c r="N758" i="13"/>
  <c r="M758" i="13"/>
  <c r="L758" i="13"/>
  <c r="K758" i="13"/>
  <c r="E758" i="13"/>
  <c r="Q706" i="13"/>
  <c r="P706" i="13"/>
  <c r="N706" i="13"/>
  <c r="M706" i="13"/>
  <c r="L706" i="13"/>
  <c r="K706" i="13"/>
  <c r="E706" i="13"/>
  <c r="Q650" i="13"/>
  <c r="P650" i="13"/>
  <c r="N650" i="13"/>
  <c r="M650" i="13"/>
  <c r="L650" i="13"/>
  <c r="K650" i="13"/>
  <c r="E650" i="13"/>
  <c r="Q603" i="13"/>
  <c r="P603" i="13"/>
  <c r="N603" i="13"/>
  <c r="M603" i="13"/>
  <c r="L603" i="13"/>
  <c r="K603" i="13"/>
  <c r="E603" i="13"/>
  <c r="AC591" i="13"/>
  <c r="AC590" i="13"/>
  <c r="AC583" i="13"/>
  <c r="Q567" i="13"/>
  <c r="P567" i="13"/>
  <c r="N567" i="13"/>
  <c r="M567" i="13"/>
  <c r="L567" i="13"/>
  <c r="K567" i="13"/>
  <c r="E567" i="13"/>
  <c r="P529" i="13"/>
  <c r="Q488" i="13"/>
  <c r="P488" i="13"/>
  <c r="N488" i="13"/>
  <c r="M488" i="13"/>
  <c r="L488" i="13"/>
  <c r="K488" i="13"/>
  <c r="E488" i="13"/>
  <c r="Q257" i="13"/>
  <c r="P257" i="13"/>
  <c r="N257" i="13"/>
  <c r="M257" i="13"/>
  <c r="L257" i="13"/>
  <c r="K257" i="13"/>
  <c r="E257" i="13"/>
  <c r="Q248" i="13"/>
  <c r="P248" i="13"/>
  <c r="N248" i="13"/>
  <c r="M248" i="13"/>
  <c r="L248" i="13"/>
  <c r="K248" i="13"/>
  <c r="E248" i="13"/>
  <c r="Q228" i="13"/>
  <c r="P228" i="13"/>
  <c r="N228" i="13"/>
  <c r="M228" i="13"/>
  <c r="L228" i="13"/>
  <c r="K228" i="13"/>
  <c r="E228" i="13"/>
  <c r="Q219" i="13"/>
  <c r="P219" i="13"/>
  <c r="N219" i="13"/>
  <c r="M219" i="13"/>
  <c r="L219" i="13"/>
  <c r="K219" i="13"/>
  <c r="E219" i="13"/>
  <c r="Q198" i="13"/>
  <c r="P198" i="13"/>
  <c r="N198" i="13"/>
  <c r="M198" i="13"/>
  <c r="L198" i="13"/>
  <c r="K198" i="13"/>
  <c r="E198" i="13"/>
  <c r="Q157" i="13"/>
  <c r="P157" i="13"/>
  <c r="N157" i="13"/>
  <c r="M157" i="13"/>
  <c r="L157" i="13"/>
  <c r="K157" i="13"/>
  <c r="E157" i="13"/>
  <c r="Q124" i="13"/>
  <c r="P124" i="13"/>
  <c r="N124" i="13"/>
  <c r="M124" i="13"/>
  <c r="L124" i="13"/>
  <c r="K124" i="13"/>
  <c r="E124" i="13"/>
  <c r="Q82" i="13"/>
  <c r="P82" i="13"/>
  <c r="N82" i="13"/>
  <c r="M82" i="13"/>
  <c r="L82" i="13"/>
  <c r="K82" i="13"/>
  <c r="E82" i="13"/>
  <c r="Q5" i="13"/>
  <c r="P5" i="13"/>
  <c r="N5" i="13"/>
  <c r="M5" i="13"/>
  <c r="L5" i="13"/>
  <c r="K5" i="13"/>
  <c r="E5" i="13"/>
  <c r="Q4" i="13"/>
  <c r="P4" i="13"/>
  <c r="O4" i="13"/>
  <c r="N4" i="13"/>
  <c r="M4" i="13"/>
  <c r="L4" i="13"/>
  <c r="K4" i="13"/>
  <c r="J4" i="13"/>
  <c r="H4" i="13"/>
  <c r="G4" i="13"/>
  <c r="E4" i="13"/>
  <c r="N5" i="12"/>
  <c r="M5" i="12"/>
  <c r="L5" i="12"/>
  <c r="E5" i="12"/>
  <c r="L395" i="11"/>
  <c r="K395" i="11"/>
  <c r="J395" i="11"/>
  <c r="E395" i="11"/>
  <c r="L356" i="11"/>
  <c r="K356" i="11"/>
  <c r="J356" i="11"/>
  <c r="E356" i="11"/>
  <c r="L321" i="11"/>
  <c r="K321" i="11"/>
  <c r="J321" i="11"/>
  <c r="E321" i="11"/>
  <c r="L289" i="11"/>
  <c r="K289" i="11"/>
  <c r="J289" i="11"/>
  <c r="E289" i="11"/>
  <c r="L264" i="11"/>
  <c r="K264" i="11"/>
  <c r="J264" i="11"/>
  <c r="E264" i="11"/>
  <c r="AD247" i="11"/>
  <c r="L237" i="11"/>
  <c r="K237" i="11"/>
  <c r="J237" i="11"/>
  <c r="E237" i="11"/>
  <c r="L219" i="11"/>
  <c r="K219" i="11"/>
  <c r="J219" i="11"/>
  <c r="E219" i="11"/>
  <c r="L185" i="11"/>
  <c r="K185" i="11"/>
  <c r="J185" i="11"/>
  <c r="E185" i="11"/>
  <c r="Q143" i="11"/>
  <c r="Q142" i="11"/>
  <c r="L103" i="11"/>
  <c r="K103" i="11"/>
  <c r="J103" i="11"/>
  <c r="E103" i="11"/>
  <c r="L95" i="11"/>
  <c r="K95" i="11"/>
  <c r="J95" i="11"/>
  <c r="E95" i="11"/>
  <c r="AD90" i="11"/>
  <c r="L89" i="11"/>
  <c r="K89" i="11"/>
  <c r="J89" i="11"/>
  <c r="E89" i="11"/>
  <c r="L81" i="11"/>
  <c r="K81" i="11"/>
  <c r="J81" i="11"/>
  <c r="E81" i="11"/>
  <c r="L69" i="11"/>
  <c r="K69" i="11"/>
  <c r="J69" i="11"/>
  <c r="E69" i="11"/>
  <c r="L59" i="11"/>
  <c r="K59" i="11"/>
  <c r="J59" i="11"/>
  <c r="E59" i="11"/>
  <c r="L42" i="11"/>
  <c r="K42" i="11"/>
  <c r="J42" i="11"/>
  <c r="E42" i="11"/>
  <c r="L30" i="11"/>
  <c r="K30" i="11"/>
  <c r="J30" i="11"/>
  <c r="E30" i="11"/>
  <c r="L6" i="11"/>
  <c r="K6" i="11"/>
  <c r="J6" i="11"/>
  <c r="E6" i="11"/>
  <c r="L5" i="11"/>
  <c r="K5" i="11"/>
  <c r="J5" i="11"/>
  <c r="E5" i="11"/>
  <c r="R33" i="10"/>
  <c r="P33" i="10"/>
  <c r="O33" i="10"/>
  <c r="N33" i="10"/>
  <c r="L33" i="10"/>
  <c r="K33" i="10"/>
  <c r="J33" i="10"/>
  <c r="E33" i="10"/>
  <c r="R30" i="10"/>
  <c r="P30" i="10"/>
  <c r="O30" i="10"/>
  <c r="N30" i="10"/>
  <c r="L30" i="10"/>
  <c r="K30" i="10"/>
  <c r="J30" i="10"/>
  <c r="E30" i="10"/>
  <c r="L27" i="10"/>
  <c r="K27" i="10"/>
  <c r="J27" i="10"/>
  <c r="E27" i="10"/>
  <c r="R25" i="10"/>
  <c r="P25" i="10"/>
  <c r="O25" i="10"/>
  <c r="N25" i="10"/>
  <c r="L25" i="10"/>
  <c r="K25" i="10"/>
  <c r="J25" i="10"/>
  <c r="E25" i="10"/>
  <c r="R22" i="10"/>
  <c r="P22" i="10"/>
  <c r="O22" i="10"/>
  <c r="N22" i="10"/>
  <c r="L22" i="10"/>
  <c r="K22" i="10"/>
  <c r="J22" i="10"/>
  <c r="E22" i="10"/>
  <c r="AC19" i="10"/>
  <c r="R19" i="10"/>
  <c r="Q19" i="10"/>
  <c r="P19" i="10"/>
  <c r="O19" i="10"/>
  <c r="N19" i="10"/>
  <c r="L19" i="10"/>
  <c r="K19" i="10"/>
  <c r="J19" i="10"/>
  <c r="E19" i="10"/>
  <c r="R15" i="10"/>
  <c r="P15" i="10"/>
  <c r="O15" i="10"/>
  <c r="N15" i="10"/>
  <c r="L15" i="10"/>
  <c r="K15" i="10"/>
  <c r="J15" i="10"/>
  <c r="E15" i="10"/>
  <c r="R12" i="10"/>
  <c r="P12" i="10"/>
  <c r="O12" i="10"/>
  <c r="N12" i="10"/>
  <c r="L12" i="10"/>
  <c r="K12" i="10"/>
  <c r="J12" i="10"/>
  <c r="E12" i="10"/>
  <c r="R10" i="10"/>
  <c r="P10" i="10"/>
  <c r="O10" i="10"/>
  <c r="N10" i="10"/>
  <c r="L10" i="10"/>
  <c r="K10" i="10"/>
  <c r="J10" i="10"/>
  <c r="E10" i="10"/>
  <c r="R8" i="10"/>
  <c r="P8" i="10"/>
  <c r="O8" i="10"/>
  <c r="N8" i="10"/>
  <c r="L8" i="10"/>
  <c r="K8" i="10"/>
  <c r="J8" i="10"/>
  <c r="E8" i="10"/>
  <c r="R6" i="10"/>
  <c r="P6" i="10"/>
  <c r="O6" i="10"/>
  <c r="N6" i="10"/>
  <c r="L6" i="10"/>
  <c r="K6" i="10"/>
  <c r="J6" i="10"/>
  <c r="E6" i="10"/>
  <c r="L5" i="10"/>
  <c r="K5" i="10"/>
  <c r="J5" i="10"/>
  <c r="E5" i="10"/>
  <c r="P1163" i="9"/>
  <c r="K1163" i="9"/>
  <c r="J1163" i="9"/>
  <c r="I1163" i="9"/>
  <c r="E1163" i="9"/>
  <c r="O1162" i="9"/>
  <c r="O1161" i="9"/>
  <c r="I1161" i="9"/>
  <c r="I987" i="9" s="1"/>
  <c r="O1024" i="9"/>
  <c r="O1023" i="9"/>
  <c r="O1021" i="9"/>
  <c r="O1020" i="9"/>
  <c r="O1019" i="9"/>
  <c r="O1018" i="9"/>
  <c r="O1017" i="9"/>
  <c r="O1016" i="9"/>
  <c r="O1015" i="9"/>
  <c r="P987" i="9"/>
  <c r="K987" i="9"/>
  <c r="J987" i="9"/>
  <c r="E987" i="9"/>
  <c r="P908" i="9"/>
  <c r="K908" i="9"/>
  <c r="J908" i="9"/>
  <c r="I908" i="9"/>
  <c r="E908" i="9"/>
  <c r="O824" i="9"/>
  <c r="P815" i="9"/>
  <c r="K815" i="9"/>
  <c r="J815" i="9"/>
  <c r="I815" i="9"/>
  <c r="E815" i="9"/>
  <c r="O781" i="9"/>
  <c r="O735" i="9"/>
  <c r="P717" i="9"/>
  <c r="K717" i="9"/>
  <c r="J717" i="9"/>
  <c r="I717" i="9"/>
  <c r="E717" i="9"/>
  <c r="AC676" i="9"/>
  <c r="P675" i="9"/>
  <c r="K675" i="9"/>
  <c r="J675" i="9"/>
  <c r="I675" i="9"/>
  <c r="E675" i="9"/>
  <c r="P631" i="9"/>
  <c r="K631" i="9"/>
  <c r="J631" i="9"/>
  <c r="I631" i="9"/>
  <c r="E631" i="9"/>
  <c r="AC554" i="9"/>
  <c r="AB554" i="9"/>
  <c r="AA554" i="9"/>
  <c r="Z554" i="9"/>
  <c r="Y554" i="9"/>
  <c r="X554" i="9"/>
  <c r="W554" i="9"/>
  <c r="R554" i="9"/>
  <c r="Q554" i="9"/>
  <c r="P554" i="9"/>
  <c r="O554" i="9"/>
  <c r="N554" i="9"/>
  <c r="K554" i="9"/>
  <c r="J554" i="9"/>
  <c r="I554" i="9"/>
  <c r="E554" i="9"/>
  <c r="O463" i="9"/>
  <c r="O462" i="9"/>
  <c r="O312" i="9"/>
  <c r="P274" i="9"/>
  <c r="K274" i="9"/>
  <c r="J274" i="9"/>
  <c r="I274" i="9"/>
  <c r="E274" i="9"/>
  <c r="P260" i="9"/>
  <c r="K260" i="9"/>
  <c r="J260" i="9"/>
  <c r="I260" i="9"/>
  <c r="E260" i="9"/>
  <c r="O251" i="9"/>
  <c r="P231" i="9"/>
  <c r="K231" i="9"/>
  <c r="J231" i="9"/>
  <c r="I231" i="9"/>
  <c r="E231" i="9"/>
  <c r="P216" i="9"/>
  <c r="K216" i="9"/>
  <c r="J216" i="9"/>
  <c r="I216" i="9"/>
  <c r="E216" i="9"/>
  <c r="AC198" i="9"/>
  <c r="AC197" i="9"/>
  <c r="AC196" i="9"/>
  <c r="AC195" i="9"/>
  <c r="AC194" i="9"/>
  <c r="AC193" i="9"/>
  <c r="P190" i="9"/>
  <c r="K190" i="9"/>
  <c r="J190" i="9"/>
  <c r="I190" i="9"/>
  <c r="E190" i="9"/>
  <c r="AC163" i="9"/>
  <c r="P155" i="9"/>
  <c r="K155" i="9"/>
  <c r="J155" i="9"/>
  <c r="I155" i="9"/>
  <c r="E155" i="9"/>
  <c r="P115" i="9"/>
  <c r="K115" i="9"/>
  <c r="J115" i="9"/>
  <c r="I115" i="9"/>
  <c r="E115" i="9"/>
  <c r="P81" i="9"/>
  <c r="K81" i="9"/>
  <c r="J81" i="9"/>
  <c r="I81" i="9"/>
  <c r="E81" i="9"/>
  <c r="AC59" i="9"/>
  <c r="O59" i="9"/>
  <c r="AC58" i="9"/>
  <c r="O58" i="9"/>
  <c r="P6" i="9"/>
  <c r="K6" i="9"/>
  <c r="J6" i="9"/>
  <c r="I6" i="9"/>
  <c r="E6" i="9"/>
  <c r="P5" i="9"/>
  <c r="K5" i="9"/>
  <c r="J5" i="9"/>
  <c r="H5" i="9"/>
  <c r="E5" i="9"/>
  <c r="E5" i="8"/>
  <c r="G5" i="8"/>
  <c r="H5" i="8"/>
  <c r="J5" i="8"/>
  <c r="K5" i="8"/>
  <c r="L5" i="8"/>
  <c r="M5" i="8"/>
  <c r="N5" i="8"/>
  <c r="E6" i="8"/>
  <c r="L6" i="8"/>
  <c r="M6" i="8"/>
  <c r="N6" i="8"/>
  <c r="E10" i="8"/>
  <c r="L10" i="8"/>
  <c r="M10" i="8"/>
  <c r="N10" i="8"/>
  <c r="E14" i="8"/>
  <c r="L14" i="8"/>
  <c r="M14" i="8"/>
  <c r="N14" i="8"/>
  <c r="E20" i="8"/>
  <c r="L20" i="8"/>
  <c r="M20" i="8"/>
  <c r="N20" i="8"/>
  <c r="E31" i="8"/>
  <c r="L31" i="8"/>
  <c r="M31" i="8"/>
  <c r="N31" i="8"/>
  <c r="E34" i="8"/>
  <c r="L34" i="8"/>
  <c r="M34" i="8"/>
  <c r="N34" i="8"/>
  <c r="E41" i="8"/>
  <c r="L41" i="8"/>
  <c r="M41" i="8"/>
  <c r="N41" i="8"/>
  <c r="E43" i="8"/>
  <c r="L43" i="8"/>
  <c r="M43" i="8"/>
  <c r="N43" i="8"/>
  <c r="E84" i="8"/>
  <c r="L84" i="8"/>
  <c r="M84" i="8"/>
  <c r="N84" i="8"/>
  <c r="E118" i="8"/>
  <c r="L118" i="8"/>
  <c r="M118" i="8"/>
  <c r="N118" i="8"/>
  <c r="E136" i="8"/>
  <c r="L136" i="8"/>
  <c r="M136" i="8"/>
  <c r="N136" i="8"/>
  <c r="E154" i="8"/>
  <c r="L154" i="8"/>
  <c r="M154" i="8"/>
  <c r="N154" i="8"/>
  <c r="E169" i="8"/>
  <c r="L169" i="8"/>
  <c r="M169" i="8"/>
  <c r="N169" i="8"/>
  <c r="E199" i="8"/>
  <c r="L199" i="8"/>
  <c r="M199" i="8"/>
  <c r="N199" i="8"/>
  <c r="E222" i="8"/>
  <c r="L222" i="8"/>
  <c r="M222" i="8"/>
  <c r="N222" i="8"/>
  <c r="E255" i="8"/>
  <c r="L255" i="8"/>
  <c r="M255" i="8"/>
  <c r="N255" i="8"/>
  <c r="S62" i="4"/>
  <c r="R62" i="4"/>
  <c r="Q62" i="4"/>
  <c r="P62" i="4"/>
  <c r="O62" i="4"/>
  <c r="N62" i="4"/>
  <c r="M62" i="4"/>
  <c r="M60" i="4" s="1"/>
  <c r="L62" i="4"/>
  <c r="L60" i="4" s="1"/>
  <c r="K62" i="4"/>
  <c r="J62" i="4"/>
  <c r="I62" i="4"/>
  <c r="H62" i="4"/>
  <c r="G62" i="4"/>
  <c r="F62" i="4"/>
  <c r="E62" i="4"/>
  <c r="E60" i="4" s="1"/>
  <c r="D62" i="4"/>
  <c r="D60" i="4" s="1"/>
  <c r="C62" i="4"/>
  <c r="B62" i="4"/>
  <c r="S61" i="4"/>
  <c r="S60" i="4" s="1"/>
  <c r="R61" i="4"/>
  <c r="O61" i="4"/>
  <c r="O60" i="4" s="1"/>
  <c r="N61" i="4"/>
  <c r="N60" i="4" s="1"/>
  <c r="M61" i="4"/>
  <c r="L61" i="4"/>
  <c r="K61" i="4"/>
  <c r="K60" i="4" s="1"/>
  <c r="J61" i="4"/>
  <c r="I61" i="4"/>
  <c r="H61" i="4"/>
  <c r="G61" i="4"/>
  <c r="G60" i="4" s="1"/>
  <c r="F61" i="4"/>
  <c r="F60" i="4" s="1"/>
  <c r="E61" i="4"/>
  <c r="D61" i="4"/>
  <c r="C61" i="4"/>
  <c r="B61" i="4"/>
  <c r="R60" i="4"/>
  <c r="Q60" i="4"/>
  <c r="P60" i="4"/>
  <c r="J60" i="4"/>
  <c r="I60" i="4"/>
  <c r="H60" i="4"/>
  <c r="C60" i="4"/>
  <c r="B60" i="4"/>
  <c r="S59" i="4"/>
  <c r="R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E58" i="4"/>
  <c r="C27" i="4" s="1"/>
  <c r="Q57" i="4"/>
  <c r="P57" i="4"/>
  <c r="O57" i="4"/>
  <c r="N57" i="4"/>
  <c r="K57" i="4"/>
  <c r="I57" i="4"/>
  <c r="G57" i="4"/>
  <c r="E57" i="4"/>
  <c r="D57" i="4"/>
  <c r="C57" i="4"/>
  <c r="B57" i="4"/>
  <c r="Q56" i="4"/>
  <c r="P56" i="4"/>
  <c r="O56" i="4"/>
  <c r="M56" i="4"/>
  <c r="L56" i="4"/>
  <c r="B25" i="4" s="1"/>
  <c r="K56" i="4"/>
  <c r="I56" i="4"/>
  <c r="G56" i="4"/>
  <c r="E56" i="4"/>
  <c r="C56" i="4"/>
  <c r="Q55" i="4"/>
  <c r="M55" i="4"/>
  <c r="L55" i="4"/>
  <c r="G55" i="4"/>
  <c r="F55" i="4"/>
  <c r="B24" i="4" s="1"/>
  <c r="E55" i="4"/>
  <c r="C55" i="4"/>
  <c r="B55" i="4"/>
  <c r="S54" i="4"/>
  <c r="Q54" i="4"/>
  <c r="P54" i="4"/>
  <c r="O54" i="4"/>
  <c r="N54" i="4"/>
  <c r="M54" i="4"/>
  <c r="L54" i="4"/>
  <c r="K54" i="4"/>
  <c r="J54" i="4"/>
  <c r="G54" i="4"/>
  <c r="F54" i="4"/>
  <c r="E54" i="4"/>
  <c r="D54" i="4"/>
  <c r="C54" i="4"/>
  <c r="B54" i="4"/>
  <c r="Q53" i="4"/>
  <c r="P53" i="4"/>
  <c r="O53" i="4"/>
  <c r="N53" i="4"/>
  <c r="M53" i="4"/>
  <c r="L53" i="4"/>
  <c r="K53" i="4"/>
  <c r="J53" i="4"/>
  <c r="I53" i="4"/>
  <c r="H53" i="4"/>
  <c r="E53" i="4"/>
  <c r="D53" i="4"/>
  <c r="C53" i="4"/>
  <c r="O52" i="4"/>
  <c r="M52" i="4"/>
  <c r="K52" i="4"/>
  <c r="J52" i="4"/>
  <c r="G52" i="4"/>
  <c r="F52" i="4"/>
  <c r="E52" i="4"/>
  <c r="D52" i="4"/>
  <c r="C52" i="4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Q50" i="4"/>
  <c r="P50" i="4"/>
  <c r="O50" i="4"/>
  <c r="N50" i="4"/>
  <c r="M50" i="4"/>
  <c r="K50" i="4"/>
  <c r="I50" i="4"/>
  <c r="G50" i="4"/>
  <c r="F50" i="4"/>
  <c r="E50" i="4"/>
  <c r="D50" i="4"/>
  <c r="B19" i="4" s="1"/>
  <c r="C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43" i="4" s="1"/>
  <c r="S45" i="4"/>
  <c r="Q45" i="4"/>
  <c r="P45" i="4"/>
  <c r="O45" i="4"/>
  <c r="N45" i="4"/>
  <c r="M45" i="4"/>
  <c r="L45" i="4"/>
  <c r="L43" i="4" s="1"/>
  <c r="K45" i="4"/>
  <c r="J45" i="4"/>
  <c r="J43" i="4" s="1"/>
  <c r="I45" i="4"/>
  <c r="H45" i="4"/>
  <c r="G45" i="4"/>
  <c r="G43" i="4" s="1"/>
  <c r="F45" i="4"/>
  <c r="E45" i="4"/>
  <c r="D45" i="4"/>
  <c r="C45" i="4"/>
  <c r="B45" i="4"/>
  <c r="S44" i="4"/>
  <c r="R44" i="4"/>
  <c r="R43" i="4" s="1"/>
  <c r="Q44" i="4"/>
  <c r="Q43" i="4" s="1"/>
  <c r="P44" i="4"/>
  <c r="P43" i="4" s="1"/>
  <c r="O44" i="4"/>
  <c r="N44" i="4"/>
  <c r="M44" i="4"/>
  <c r="L44" i="4"/>
  <c r="K44" i="4"/>
  <c r="K43" i="4" s="1"/>
  <c r="J44" i="4"/>
  <c r="I44" i="4"/>
  <c r="H44" i="4"/>
  <c r="G44" i="4"/>
  <c r="F44" i="4"/>
  <c r="E44" i="4"/>
  <c r="D44" i="4"/>
  <c r="D43" i="4" s="1"/>
  <c r="C44" i="4"/>
  <c r="C43" i="4" s="1"/>
  <c r="B44" i="4"/>
  <c r="S43" i="4"/>
  <c r="S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Q39" i="4"/>
  <c r="M39" i="4"/>
  <c r="K39" i="4"/>
  <c r="G39" i="4"/>
  <c r="E39" i="4"/>
  <c r="C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Q37" i="4"/>
  <c r="P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1" i="4"/>
  <c r="S29" i="4" s="1"/>
  <c r="R31" i="4"/>
  <c r="Q31" i="4"/>
  <c r="P31" i="4"/>
  <c r="P29" i="4" s="1"/>
  <c r="O31" i="4"/>
  <c r="N31" i="4"/>
  <c r="M31" i="4"/>
  <c r="L31" i="4"/>
  <c r="K31" i="4"/>
  <c r="J31" i="4"/>
  <c r="I31" i="4"/>
  <c r="H31" i="4"/>
  <c r="G31" i="4"/>
  <c r="F31" i="4"/>
  <c r="E31" i="4"/>
  <c r="D31" i="4"/>
  <c r="S30" i="4"/>
  <c r="R30" i="4"/>
  <c r="R29" i="4" s="1"/>
  <c r="Q30" i="4"/>
  <c r="P30" i="4"/>
  <c r="O30" i="4"/>
  <c r="O29" i="4" s="1"/>
  <c r="N30" i="4"/>
  <c r="M30" i="4"/>
  <c r="L30" i="4"/>
  <c r="K30" i="4"/>
  <c r="J30" i="4"/>
  <c r="I30" i="4"/>
  <c r="H30" i="4"/>
  <c r="H29" i="4" s="1"/>
  <c r="G30" i="4"/>
  <c r="F30" i="4"/>
  <c r="E30" i="4"/>
  <c r="D30" i="4"/>
  <c r="Q29" i="4"/>
  <c r="K29" i="4"/>
  <c r="J29" i="4"/>
  <c r="I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S26" i="4"/>
  <c r="O26" i="4"/>
  <c r="M26" i="4"/>
  <c r="K26" i="4"/>
  <c r="I26" i="4"/>
  <c r="G26" i="4"/>
  <c r="F26" i="4"/>
  <c r="E26" i="4"/>
  <c r="D26" i="4"/>
  <c r="G25" i="4"/>
  <c r="G24" i="4"/>
  <c r="M23" i="4"/>
  <c r="L23" i="4"/>
  <c r="K23" i="4"/>
  <c r="J23" i="4"/>
  <c r="I23" i="4"/>
  <c r="G23" i="4"/>
  <c r="F23" i="4"/>
  <c r="E23" i="4"/>
  <c r="D23" i="4"/>
  <c r="O22" i="4"/>
  <c r="M22" i="4"/>
  <c r="I22" i="4"/>
  <c r="H22" i="4"/>
  <c r="G22" i="4"/>
  <c r="F22" i="4"/>
  <c r="B22" i="4" s="1"/>
  <c r="Q21" i="4"/>
  <c r="O21" i="4"/>
  <c r="M21" i="4"/>
  <c r="L21" i="4"/>
  <c r="K21" i="4"/>
  <c r="J21" i="4"/>
  <c r="I21" i="4"/>
  <c r="H21" i="4"/>
  <c r="G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Q19" i="4"/>
  <c r="K19" i="4"/>
  <c r="I19" i="4"/>
  <c r="G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M14" i="4"/>
  <c r="M12" i="4" s="1"/>
  <c r="L14" i="4"/>
  <c r="K14" i="4"/>
  <c r="K12" i="4" s="1"/>
  <c r="J14" i="4"/>
  <c r="I14" i="4"/>
  <c r="H14" i="4"/>
  <c r="G14" i="4"/>
  <c r="F14" i="4"/>
  <c r="E14" i="4"/>
  <c r="D14" i="4"/>
  <c r="S13" i="4"/>
  <c r="R13" i="4"/>
  <c r="R12" i="4" s="1"/>
  <c r="Q13" i="4"/>
  <c r="Q12" i="4" s="1"/>
  <c r="P13" i="4"/>
  <c r="O13" i="4"/>
  <c r="O12" i="4" s="1"/>
  <c r="N13" i="4"/>
  <c r="N12" i="4" s="1"/>
  <c r="M13" i="4"/>
  <c r="L13" i="4"/>
  <c r="L12" i="4" s="1"/>
  <c r="K13" i="4"/>
  <c r="J13" i="4"/>
  <c r="I13" i="4"/>
  <c r="H13" i="4"/>
  <c r="G13" i="4"/>
  <c r="F13" i="4"/>
  <c r="F12" i="4" s="1"/>
  <c r="E13" i="4"/>
  <c r="E12" i="4" s="1"/>
  <c r="D13" i="4"/>
  <c r="S12" i="4"/>
  <c r="P12" i="4"/>
  <c r="D12" i="4"/>
  <c r="C11" i="4"/>
  <c r="B11" i="4"/>
  <c r="Q10" i="4"/>
  <c r="M10" i="4"/>
  <c r="K10" i="4"/>
  <c r="I10" i="4"/>
  <c r="H10" i="4"/>
  <c r="G10" i="4"/>
  <c r="F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O8" i="4"/>
  <c r="K8" i="4"/>
  <c r="I8" i="4"/>
  <c r="G8" i="4"/>
  <c r="E8" i="4"/>
  <c r="B8" i="4"/>
  <c r="S7" i="4"/>
  <c r="R7" i="4"/>
  <c r="Q7" i="4"/>
  <c r="P7" i="4"/>
  <c r="O7" i="4"/>
  <c r="N7" i="4"/>
  <c r="B7" i="4" s="1"/>
  <c r="M7" i="4"/>
  <c r="L7" i="4"/>
  <c r="K7" i="4"/>
  <c r="J7" i="4"/>
  <c r="I7" i="4"/>
  <c r="H7" i="4"/>
  <c r="G7" i="4"/>
  <c r="F7" i="4"/>
  <c r="E7" i="4"/>
  <c r="D7" i="4"/>
  <c r="K6" i="4"/>
  <c r="J6" i="4"/>
  <c r="I6" i="4"/>
  <c r="C6" i="4" s="1"/>
  <c r="H6" i="4"/>
  <c r="G6" i="4"/>
  <c r="F6" i="4"/>
  <c r="E6" i="4"/>
  <c r="D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S4" i="4"/>
  <c r="R4" i="4"/>
  <c r="Q4" i="4"/>
  <c r="P4" i="4"/>
  <c r="M4" i="4"/>
  <c r="L4" i="4"/>
  <c r="K4" i="4"/>
  <c r="J4" i="4"/>
  <c r="I4" i="4"/>
  <c r="H4" i="4"/>
  <c r="G4" i="4"/>
  <c r="F4" i="4"/>
  <c r="E4" i="4"/>
  <c r="D4" i="4"/>
  <c r="C33" i="48"/>
  <c r="E33" i="48" s="1"/>
  <c r="B33" i="48"/>
  <c r="D33" i="48" s="1"/>
  <c r="E32" i="48"/>
  <c r="D32" i="48"/>
  <c r="C31" i="48"/>
  <c r="E31" i="48" s="1"/>
  <c r="B31" i="48"/>
  <c r="D31" i="48" s="1"/>
  <c r="E30" i="48"/>
  <c r="D30" i="48"/>
  <c r="C29" i="48"/>
  <c r="E29" i="48" s="1"/>
  <c r="B29" i="48"/>
  <c r="D29" i="48" s="1"/>
  <c r="C28" i="48"/>
  <c r="E28" i="48" s="1"/>
  <c r="B28" i="48"/>
  <c r="D28" i="48" s="1"/>
  <c r="C27" i="48"/>
  <c r="E27" i="48" s="1"/>
  <c r="B27" i="48"/>
  <c r="D27" i="48" s="1"/>
  <c r="C26" i="48"/>
  <c r="E26" i="48" s="1"/>
  <c r="B26" i="48"/>
  <c r="D26" i="48" s="1"/>
  <c r="C25" i="48"/>
  <c r="E25" i="48" s="1"/>
  <c r="B25" i="48"/>
  <c r="D25" i="48" s="1"/>
  <c r="C24" i="48"/>
  <c r="E24" i="48" s="1"/>
  <c r="B24" i="48"/>
  <c r="D24" i="48" s="1"/>
  <c r="E23" i="48"/>
  <c r="D23" i="48"/>
  <c r="C22" i="48"/>
  <c r="E22" i="48" s="1"/>
  <c r="B22" i="48"/>
  <c r="D22" i="48" s="1"/>
  <c r="C21" i="48"/>
  <c r="E21" i="48" s="1"/>
  <c r="B21" i="48"/>
  <c r="D21" i="48" s="1"/>
  <c r="C20" i="48"/>
  <c r="E20" i="48" s="1"/>
  <c r="B20" i="48"/>
  <c r="D20" i="48" s="1"/>
  <c r="C19" i="48"/>
  <c r="E19" i="48" s="1"/>
  <c r="B19" i="48"/>
  <c r="D19" i="48" s="1"/>
  <c r="C18" i="48"/>
  <c r="E18" i="48" s="1"/>
  <c r="B18" i="48"/>
  <c r="D18" i="48" s="1"/>
  <c r="C17" i="48"/>
  <c r="E17" i="48" s="1"/>
  <c r="B17" i="48"/>
  <c r="D17" i="48" s="1"/>
  <c r="C16" i="48"/>
  <c r="B16" i="48"/>
  <c r="C15" i="48"/>
  <c r="E15" i="48" s="1"/>
  <c r="B15" i="48"/>
  <c r="D15" i="48" s="1"/>
  <c r="I14" i="48"/>
  <c r="H14" i="48"/>
  <c r="G14" i="48"/>
  <c r="F14" i="48"/>
  <c r="C13" i="48"/>
  <c r="E13" i="48" s="1"/>
  <c r="B13" i="48"/>
  <c r="D13" i="48" s="1"/>
  <c r="C12" i="48"/>
  <c r="E12" i="48" s="1"/>
  <c r="B12" i="48"/>
  <c r="D12" i="48" s="1"/>
  <c r="C11" i="48"/>
  <c r="E11" i="48" s="1"/>
  <c r="B11" i="48"/>
  <c r="D11" i="48" s="1"/>
  <c r="C10" i="48"/>
  <c r="E10" i="48" s="1"/>
  <c r="B10" i="48"/>
  <c r="D10" i="48" s="1"/>
  <c r="C9" i="48"/>
  <c r="E9" i="48" s="1"/>
  <c r="B9" i="48"/>
  <c r="D9" i="48" s="1"/>
  <c r="C8" i="48"/>
  <c r="E8" i="48" s="1"/>
  <c r="B8" i="48"/>
  <c r="D8" i="48" s="1"/>
  <c r="C7" i="48"/>
  <c r="E7" i="48" s="1"/>
  <c r="B7" i="48"/>
  <c r="D7" i="48" s="1"/>
  <c r="C6" i="48"/>
  <c r="E6" i="48" s="1"/>
  <c r="B6" i="48"/>
  <c r="D6" i="48" s="1"/>
  <c r="W32" i="47"/>
  <c r="V32" i="47"/>
  <c r="X32" i="47" s="1"/>
  <c r="W31" i="47"/>
  <c r="X31" i="47"/>
  <c r="X30" i="47"/>
  <c r="W30" i="47"/>
  <c r="V30" i="47"/>
  <c r="W29" i="47"/>
  <c r="X29" i="47"/>
  <c r="W28" i="47"/>
  <c r="V28" i="47"/>
  <c r="X28" i="47" s="1"/>
  <c r="X27" i="47"/>
  <c r="W27" i="47"/>
  <c r="V27" i="47"/>
  <c r="W26" i="47"/>
  <c r="V26" i="47"/>
  <c r="X26" i="47" s="1"/>
  <c r="W25" i="47"/>
  <c r="V25" i="47"/>
  <c r="X25" i="47" s="1"/>
  <c r="W24" i="47"/>
  <c r="V24" i="47"/>
  <c r="X24" i="47" s="1"/>
  <c r="W23" i="47"/>
  <c r="V23" i="47"/>
  <c r="X23" i="47" s="1"/>
  <c r="X22" i="47"/>
  <c r="W22" i="47"/>
  <c r="W21" i="47"/>
  <c r="V21" i="47"/>
  <c r="X21" i="47" s="1"/>
  <c r="W20" i="47"/>
  <c r="V20" i="47"/>
  <c r="X20" i="47" s="1"/>
  <c r="W19" i="47"/>
  <c r="V19" i="47"/>
  <c r="X19" i="47" s="1"/>
  <c r="W18" i="47"/>
  <c r="V18" i="47"/>
  <c r="X18" i="47" s="1"/>
  <c r="W17" i="47"/>
  <c r="V17" i="47"/>
  <c r="X17" i="47" s="1"/>
  <c r="X16" i="47"/>
  <c r="W16" i="47"/>
  <c r="V16" i="47"/>
  <c r="W15" i="47"/>
  <c r="V15" i="47"/>
  <c r="X15" i="47" s="1"/>
  <c r="W14" i="47"/>
  <c r="V14" i="47"/>
  <c r="X14" i="47" s="1"/>
  <c r="W13" i="47"/>
  <c r="V13" i="47"/>
  <c r="X13" i="47" s="1"/>
  <c r="W12" i="47"/>
  <c r="V12" i="47"/>
  <c r="X12" i="47" s="1"/>
  <c r="X11" i="47"/>
  <c r="W11" i="47"/>
  <c r="V11" i="47"/>
  <c r="W10" i="47"/>
  <c r="V10" i="47"/>
  <c r="X10" i="47" s="1"/>
  <c r="W9" i="47"/>
  <c r="V9" i="47"/>
  <c r="X9" i="47" s="1"/>
  <c r="W8" i="47"/>
  <c r="V8" i="47"/>
  <c r="X8" i="47" s="1"/>
  <c r="W7" i="47"/>
  <c r="V7" i="47"/>
  <c r="X7" i="47" s="1"/>
  <c r="X6" i="47"/>
  <c r="W6" i="47"/>
  <c r="V6" i="47"/>
  <c r="W5" i="47"/>
  <c r="V5" i="47"/>
  <c r="X5" i="47" s="1"/>
  <c r="C25" i="4" l="1"/>
  <c r="B21" i="4"/>
  <c r="N29" i="4"/>
  <c r="C13" i="4"/>
  <c r="H43" i="4"/>
  <c r="N43" i="4"/>
  <c r="C21" i="4"/>
  <c r="B6" i="4"/>
  <c r="J12" i="4"/>
  <c r="L29" i="4"/>
  <c r="I43" i="4"/>
  <c r="O43" i="4"/>
  <c r="B16" i="4"/>
  <c r="G12" i="4"/>
  <c r="M29" i="4"/>
  <c r="H12" i="4"/>
  <c r="G29" i="4"/>
  <c r="F43" i="4"/>
  <c r="M43" i="4"/>
  <c r="C19" i="4"/>
  <c r="B14" i="48"/>
  <c r="D14" i="48" s="1"/>
  <c r="B13" i="4"/>
  <c r="C14" i="48"/>
  <c r="E14" i="48" s="1"/>
  <c r="B20" i="4"/>
  <c r="C15" i="4"/>
  <c r="B26" i="4"/>
  <c r="B28" i="4"/>
  <c r="C28" i="4"/>
  <c r="B5" i="72"/>
  <c r="B14" i="63" s="1"/>
  <c r="B9" i="72"/>
  <c r="S5" i="63"/>
  <c r="D5" i="63"/>
  <c r="R5" i="63"/>
  <c r="C5" i="63"/>
  <c r="V5" i="63"/>
  <c r="J5" i="63"/>
  <c r="U5" i="63"/>
  <c r="F5" i="63"/>
  <c r="T5" i="63"/>
  <c r="E5" i="63"/>
  <c r="H5" i="63"/>
  <c r="X5" i="63"/>
  <c r="P5" i="63"/>
  <c r="G5" i="63"/>
  <c r="W5" i="63"/>
  <c r="O5" i="63"/>
  <c r="N5" i="63"/>
  <c r="L5" i="63"/>
  <c r="M5" i="63"/>
  <c r="B5" i="63"/>
  <c r="Z5" i="63"/>
  <c r="K5" i="63"/>
  <c r="Y5" i="63"/>
  <c r="Q5" i="63"/>
  <c r="I5" i="63"/>
  <c r="I5" i="9"/>
  <c r="C5" i="4"/>
  <c r="C18" i="4"/>
  <c r="C24" i="4"/>
  <c r="C26" i="4"/>
  <c r="B5" i="4"/>
  <c r="B10" i="4"/>
  <c r="B18" i="4"/>
  <c r="C4" i="4"/>
  <c r="C10" i="4"/>
  <c r="C17" i="4"/>
  <c r="C23" i="4"/>
  <c r="B31" i="4"/>
  <c r="E43" i="4"/>
  <c r="B4" i="4"/>
  <c r="B9" i="4"/>
  <c r="B17" i="4"/>
  <c r="B23" i="4"/>
  <c r="C31" i="4"/>
  <c r="C9" i="4"/>
  <c r="C16" i="4"/>
  <c r="C22" i="4"/>
  <c r="B30" i="4"/>
  <c r="C8" i="4"/>
  <c r="C7" i="4"/>
  <c r="B15" i="4"/>
  <c r="C20" i="4"/>
  <c r="B12" i="4"/>
  <c r="C14" i="4"/>
  <c r="D29" i="4"/>
  <c r="E29" i="4"/>
  <c r="C29" i="4" s="1"/>
  <c r="I12" i="4"/>
  <c r="F29" i="4"/>
  <c r="B14" i="4"/>
  <c r="C30" i="4"/>
  <c r="D16" i="48"/>
  <c r="E16" i="48"/>
  <c r="E3" i="4" l="1"/>
  <c r="C12" i="4"/>
  <c r="C3" i="4" s="1"/>
  <c r="B29" i="4"/>
  <c r="Q34" i="4" l="1"/>
  <c r="P34" i="4" l="1"/>
  <c r="L34" i="4" l="1"/>
  <c r="M34" i="4"/>
  <c r="K34" i="4" l="1"/>
  <c r="J34" i="4" s="1"/>
  <c r="H34" i="4" l="1"/>
  <c r="G34" i="4"/>
  <c r="F34" i="4" s="1"/>
  <c r="I34" i="4"/>
  <c r="S34" i="4" l="1"/>
  <c r="R34" i="4"/>
  <c r="D34" i="4" l="1"/>
  <c r="E34" i="4"/>
  <c r="B34" i="4" l="1"/>
  <c r="C34" i="4"/>
  <c r="Q3" i="4" l="1"/>
  <c r="P3" i="4" s="1"/>
  <c r="N3" i="4" l="1"/>
  <c r="O3" i="4"/>
  <c r="K3" i="4" l="1"/>
  <c r="J3" i="4"/>
  <c r="H3" i="4" l="1"/>
  <c r="I3" i="4"/>
  <c r="F5" i="48"/>
  <c r="G5" i="48" l="1"/>
  <c r="H5" i="48"/>
  <c r="J5" i="48"/>
  <c r="I5" i="48"/>
  <c r="S3" i="4" l="1"/>
  <c r="R3" i="4"/>
  <c r="L3" i="4" l="1"/>
  <c r="M3" i="4" l="1"/>
  <c r="F3" i="4" l="1"/>
  <c r="D3" i="4"/>
  <c r="G3" i="4" l="1"/>
  <c r="K5" i="48" l="1"/>
  <c r="O34" i="4" l="1"/>
  <c r="C5" i="48" l="1"/>
  <c r="W4" i="47" s="1"/>
  <c r="Y4" i="47" s="1"/>
  <c r="E5" i="48" l="1"/>
  <c r="B3" i="4" l="1"/>
  <c r="N34" i="4"/>
  <c r="B5" i="48" l="1"/>
  <c r="V4" i="47" s="1"/>
  <c r="X4" i="47" s="1"/>
  <c r="D5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113" authorId="0" shapeId="0" xr:uid="{4DFE008E-EDA3-42CF-8BD5-58E3A5D1FFF4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</text>
    </comment>
    <comment ref="E114" authorId="0" shapeId="0" xr:uid="{F6058898-100E-4D9B-9FF4-C169C89867A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조성</t>
        </r>
      </text>
    </comment>
    <comment ref="X676" authorId="0" shapeId="0" xr:uid="{4EA9FD3F-3DD8-4939-88E9-D5AAE7322FAF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565,785,360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  <comment ref="Y676" authorId="0" shapeId="0" xr:uid="{DCA1C9AC-991B-466C-8572-5A6801CE1785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732,847,900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  <comment ref="Z676" authorId="0" shapeId="0" xr:uid="{A83D6EAE-7FC9-49F9-ABCD-C0717AD8F87E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:760,647,900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인조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  <author>user</author>
    <author>Your User Name</author>
  </authors>
  <commentList>
    <comment ref="E86" authorId="0" shapeId="0" xr:uid="{CCD74300-03A7-47E1-A648-51F084E9D4D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97" authorId="0" shapeId="0" xr:uid="{5F3128F2-3AEE-41B3-BC96-B43F6B12EE11}">
      <text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정비공사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재개</t>
        </r>
        <r>
          <rPr>
            <b/>
            <sz val="9"/>
            <color indexed="81"/>
            <rFont val="Tahoma"/>
            <family val="2"/>
          </rPr>
          <t>(2024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D170" authorId="1" shapeId="0" xr:uid="{358EB380-2660-40F6-AC38-668812D4FB67}">
      <text>
        <r>
          <rPr>
            <b/>
            <sz val="11"/>
            <color indexed="81"/>
            <rFont val="돋움"/>
            <family val="3"/>
            <charset val="129"/>
          </rPr>
          <t>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내용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백령종합운동장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위치</t>
        </r>
        <r>
          <rPr>
            <b/>
            <sz val="11"/>
            <color indexed="81"/>
            <rFont val="Tahoma"/>
            <family val="2"/>
          </rPr>
          <t xml:space="preserve">) </t>
        </r>
        <r>
          <rPr>
            <b/>
            <sz val="11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70" authorId="1" shapeId="0" xr:uid="{827BDB56-5C81-498A-BA56-614A642239B8}">
      <text>
        <r>
          <rPr>
            <b/>
            <sz val="12"/>
            <color indexed="81"/>
            <rFont val="Tahoma"/>
            <family val="2"/>
          </rPr>
          <t>"</t>
        </r>
        <r>
          <rPr>
            <b/>
            <sz val="12"/>
            <color indexed="81"/>
            <rFont val="돋움"/>
            <family val="3"/>
            <charset val="129"/>
          </rPr>
          <t>백령종합운동장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위치</t>
        </r>
        <r>
          <rPr>
            <b/>
            <sz val="12"/>
            <color indexed="81"/>
            <rFont val="Tahoma"/>
            <family val="2"/>
          </rPr>
          <t xml:space="preserve">" </t>
        </r>
        <r>
          <rPr>
            <b/>
            <sz val="12"/>
            <color indexed="81"/>
            <rFont val="돋움"/>
            <family val="3"/>
            <charset val="129"/>
          </rPr>
          <t>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내용삭제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08" authorId="2" shapeId="0" xr:uid="{FEB20DF8-3A46-4375-A17A-F49C5826C438}">
      <text>
        <r>
          <rPr>
            <b/>
            <sz val="9"/>
            <color indexed="81"/>
            <rFont val="Tahoma"/>
            <family val="2"/>
          </rPr>
          <t>Your User Name: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강북테니스장 인조잔디설치공사 : 300백만원 2011년도 10월 준공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T6" authorId="0" shapeId="0" xr:uid="{71A85149-782E-42A1-9B43-287E0E523914}">
      <text>
        <r>
          <rPr>
            <b/>
            <sz val="9"/>
            <color indexed="81"/>
            <rFont val="Tahoma"/>
            <family val="2"/>
          </rPr>
          <t>'23.3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신규조성으로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배드민턴장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족구장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9" authorId="0" shapeId="0" xr:uid="{95C7E96F-0596-4DD0-8FF9-B44B05C42F27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라발스호텔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공공체육시설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편입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봉산마을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주민편의시설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체육시설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관리이관</t>
        </r>
      </text>
    </comment>
    <comment ref="E13" authorId="0" shapeId="0" xr:uid="{799B5D34-8DCD-4471-90E3-7B21A58DA217}">
      <text>
        <r>
          <rPr>
            <b/>
            <sz val="9"/>
            <color indexed="81"/>
            <rFont val="돋움"/>
            <family val="3"/>
            <charset val="129"/>
          </rPr>
          <t>구포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동행정복지센터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동네체육시설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C14" authorId="0" shapeId="0" xr:uid="{369C1E51-AD86-41E6-8C4B-FD7FB61FDF39}">
      <text>
        <r>
          <rPr>
            <b/>
            <sz val="9"/>
            <color indexed="81"/>
            <rFont val="돋움"/>
            <family val="3"/>
            <charset val="129"/>
          </rPr>
          <t>체육공원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O17" authorId="0" shapeId="0" xr:uid="{8449A6B1-4190-4790-941F-7A31E66C5BEC}">
      <text>
        <r>
          <rPr>
            <b/>
            <sz val="9"/>
            <color indexed="81"/>
            <rFont val="돋움"/>
            <family val="3"/>
            <charset val="129"/>
          </rPr>
          <t>울림공원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
지사스포츠파크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신설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면
</t>
        </r>
      </text>
    </comment>
    <comment ref="Q17" authorId="0" shapeId="0" xr:uid="{9144E0F5-AAAF-4408-9534-6113305F3B9E}">
      <text>
        <r>
          <rPr>
            <b/>
            <sz val="9"/>
            <color indexed="81"/>
            <rFont val="돋움"/>
            <family val="3"/>
            <charset val="129"/>
          </rPr>
          <t>명지동</t>
        </r>
        <r>
          <rPr>
            <b/>
            <sz val="9"/>
            <color indexed="81"/>
            <rFont val="Tahoma"/>
            <family val="2"/>
          </rPr>
          <t>75</t>
        </r>
        <r>
          <rPr>
            <b/>
            <sz val="9"/>
            <color indexed="81"/>
            <rFont val="돋움"/>
            <family val="3"/>
            <charset val="129"/>
          </rPr>
          <t>호광장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증설</t>
        </r>
      </text>
    </comment>
    <comment ref="O19" authorId="0" shapeId="0" xr:uid="{A509BE4A-58B7-47E2-AC02-747A8FE5E150}">
      <text>
        <r>
          <rPr>
            <b/>
            <sz val="9"/>
            <color indexed="81"/>
            <rFont val="돋움"/>
            <family val="3"/>
            <charset val="129"/>
          </rPr>
          <t>농구장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Q19" authorId="0" shapeId="0" xr:uid="{8F88297F-E25A-493D-A766-5B7E365316E6}">
      <text>
        <r>
          <rPr>
            <b/>
            <sz val="9"/>
            <color indexed="81"/>
            <rFont val="돋움"/>
            <family val="3"/>
            <charset val="129"/>
          </rPr>
          <t>테니스장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철거
</t>
        </r>
      </text>
    </comment>
    <comment ref="E21" authorId="0" shapeId="0" xr:uid="{5BF562A9-703E-4407-97D0-FDA9F65CC07B}">
      <text>
        <r>
          <rPr>
            <b/>
            <sz val="9"/>
            <color indexed="81"/>
            <rFont val="돋움"/>
            <family val="3"/>
            <charset val="129"/>
          </rPr>
          <t>상곡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정관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마을공터</t>
        </r>
        <r>
          <rPr>
            <b/>
            <sz val="9"/>
            <color indexed="81"/>
            <rFont val="Tahoma"/>
            <family val="2"/>
          </rPr>
          <t xml:space="preserve"> 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신설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" authorId="0" shapeId="0" xr:uid="{A9450865-34F9-421C-BA5F-F9EECD943712}">
      <text>
        <r>
          <rPr>
            <b/>
            <sz val="9"/>
            <color indexed="81"/>
            <rFont val="돋움"/>
            <family val="3"/>
            <charset val="129"/>
          </rPr>
          <t>하천점용업무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신천둔치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남구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Lucoms</author>
  </authors>
  <commentList>
    <comment ref="O9" authorId="0" shapeId="0" xr:uid="{1620B671-CCB1-448F-82C8-57985BDC84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명촌농구장</t>
        </r>
      </text>
    </comment>
    <comment ref="X9" authorId="1" shapeId="0" xr:uid="{7F98E8D9-3F0D-4D0C-820D-4854A5C54471}">
      <text>
        <r>
          <rPr>
            <b/>
            <sz val="9"/>
            <color indexed="81"/>
            <rFont val="Tahoma"/>
            <family val="2"/>
          </rPr>
          <t>Lucoms: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족구장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기타시설에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12" authorId="0" shapeId="0" xr:uid="{D724FBA4-24CD-4827-93CF-60B1A10FDECF}">
      <text>
        <r>
          <rPr>
            <b/>
            <sz val="9"/>
            <color indexed="81"/>
            <rFont val="돋움"/>
            <family val="3"/>
            <charset val="129"/>
          </rPr>
          <t>야외운동기구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개소수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COMTREE</author>
  </authors>
  <commentList>
    <comment ref="AG68" authorId="0" shapeId="0" xr:uid="{130E73B8-B107-418C-9BD8-684065C40C77}">
      <text>
        <r>
          <rPr>
            <b/>
            <sz val="9"/>
            <color indexed="81"/>
            <rFont val="돋움"/>
            <family val="3"/>
            <charset val="129"/>
          </rPr>
          <t>적색부분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기입되어있던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삭제
</t>
        </r>
      </text>
    </comment>
    <comment ref="AT68" authorId="0" shapeId="0" xr:uid="{FADA55EB-008E-45C3-B4AB-FFA3FB351D0C}">
      <text>
        <r>
          <rPr>
            <b/>
            <sz val="9"/>
            <color indexed="81"/>
            <rFont val="돋움"/>
            <family val="3"/>
            <charset val="129"/>
          </rPr>
          <t>비고내용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삽입
</t>
        </r>
      </text>
    </comment>
    <comment ref="W356" authorId="1" shapeId="0" xr:uid="{EA411723-6B85-42A9-ADCC-46EC9EE905C4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코트바닥보수사업비</t>
        </r>
        <r>
          <rPr>
            <b/>
            <sz val="9"/>
            <color indexed="81"/>
            <rFont val="Tahoma"/>
            <family val="2"/>
          </rPr>
          <t>: 44.510</t>
        </r>
        <r>
          <rPr>
            <b/>
            <sz val="9"/>
            <color indexed="81"/>
            <rFont val="돋움"/>
            <family val="3"/>
            <charset val="129"/>
          </rPr>
          <t>천원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  <author>user</author>
  </authors>
  <commentList>
    <comment ref="G122" authorId="0" shapeId="0" xr:uid="{F6EBF7F1-2524-4A8A-AAC8-57988A5B37D8}">
      <text>
        <r>
          <rPr>
            <b/>
            <sz val="9"/>
            <color indexed="81"/>
            <rFont val="Tahoma"/>
            <family val="2"/>
          </rPr>
          <t>'24.1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관리주체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위탁→직영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E128" authorId="0" shapeId="0" xr:uid="{F1359938-8FDA-44EC-9E6E-337DBA5E8E17}">
      <text>
        <r>
          <rPr>
            <b/>
            <sz val="9"/>
            <color indexed="81"/>
            <rFont val="돋움"/>
            <family val="3"/>
            <charset val="129"/>
          </rPr>
          <t xml:space="preserve">2024년 준공으로 신규추가
</t>
        </r>
      </text>
    </comment>
    <comment ref="W151" authorId="0" shapeId="0" xr:uid="{4126D4B2-95D1-4D5B-AAA8-DC18BC8B3BE8}">
      <text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다누림센터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리모델링으로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골프연습장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철거</t>
        </r>
        <r>
          <rPr>
            <sz val="9"/>
            <color indexed="81"/>
            <rFont val="Tahoma"/>
            <family val="2"/>
          </rPr>
          <t>(2023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>)</t>
        </r>
      </text>
    </comment>
    <comment ref="R152" authorId="0" shapeId="0" xr:uid="{B83CE6BA-B0BF-4209-9E94-BA3E6CC163C0}">
      <text>
        <r>
          <rPr>
            <b/>
            <sz val="9"/>
            <color indexed="81"/>
            <rFont val="돋움"/>
            <family val="3"/>
            <charset val="129"/>
          </rPr>
          <t xml:space="preserve">삭제
</t>
        </r>
      </text>
    </comment>
    <comment ref="R192" authorId="1" shapeId="0" xr:uid="{10E0CF69-577C-4151-BFEB-4D29A1F58706}">
      <text>
        <r>
          <rPr>
            <sz val="9"/>
            <color indexed="81"/>
            <rFont val="돋움"/>
            <family val="3"/>
            <charset val="129"/>
          </rPr>
          <t>핸드볼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배구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48" authorId="0" shapeId="0" xr:uid="{B068A784-9EDA-4CE2-8E29-5711A28287FE}">
      <text>
        <r>
          <rPr>
            <b/>
            <sz val="9"/>
            <color indexed="81"/>
            <rFont val="돋움"/>
            <family val="3"/>
            <charset val="129"/>
          </rPr>
          <t xml:space="preserve">신규조성
</t>
        </r>
      </text>
    </comment>
    <comment ref="E53" authorId="0" shapeId="0" xr:uid="{6EFFF878-FBEE-4882-B4A8-D8AA64C3918A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121" authorId="0" shapeId="0" xr:uid="{D12ADB5C-C030-4C7D-A418-E2CCF0B41FA8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  <r>
          <rPr>
            <b/>
            <sz val="9"/>
            <color indexed="81"/>
            <rFont val="Tahoma"/>
            <family val="2"/>
          </rPr>
          <t>(2024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</authors>
  <commentList>
    <comment ref="M9" authorId="0" shapeId="0" xr:uid="{7CDA83FF-5C3F-4591-B21B-D4B71FF959BE}">
      <text>
        <r>
          <rPr>
            <b/>
            <sz val="9"/>
            <color indexed="81"/>
            <rFont val="Tahoma"/>
            <family val="2"/>
          </rPr>
          <t>Your User Name: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층</t>
        </r>
        <r>
          <rPr>
            <sz val="9"/>
            <color indexed="81"/>
            <rFont val="Tahoma"/>
            <family val="2"/>
          </rPr>
          <t xml:space="preserve"> 273.6
2</t>
        </r>
        <r>
          <rPr>
            <sz val="9"/>
            <color indexed="81"/>
            <rFont val="돋움"/>
            <family val="3"/>
            <charset val="129"/>
          </rPr>
          <t>층</t>
        </r>
        <r>
          <rPr>
            <sz val="9"/>
            <color indexed="81"/>
            <rFont val="Tahoma"/>
            <family val="2"/>
          </rPr>
          <t xml:space="preserve"> 376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32" authorId="0" shapeId="0" xr:uid="{48B2F0D5-5AB8-43BC-AB01-34D03E6F95F1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준공으로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E34" authorId="0" shapeId="0" xr:uid="{85F602F4-EAFD-4E7B-82EF-7ACB3CEF5515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추가입력</t>
        </r>
      </text>
    </comment>
    <comment ref="E35" authorId="0" shapeId="0" xr:uid="{00C30017-5060-4C91-BE56-BFC8F5F7714C}">
      <text>
        <r>
          <rPr>
            <b/>
            <sz val="9"/>
            <color indexed="81"/>
            <rFont val="돋움"/>
            <family val="3"/>
            <charset val="129"/>
          </rPr>
          <t>신규조성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시설</t>
        </r>
      </text>
    </comment>
    <comment ref="E40" authorId="0" shapeId="0" xr:uid="{81EAC9E3-8F2A-4023-B324-B8746D01894E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추가입력</t>
        </r>
      </text>
    </comment>
    <comment ref="E44" authorId="0" shapeId="0" xr:uid="{7A0B1190-35BB-4A99-B172-7067AA9BEDE7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E45" authorId="0" shapeId="0" xr:uid="{6D41F0CD-84AB-4A41-85F5-2BBB2B33EF6D}">
      <text>
        <r>
          <rPr>
            <b/>
            <sz val="9"/>
            <color indexed="81"/>
            <rFont val="돋움"/>
            <family val="3"/>
            <charset val="129"/>
          </rPr>
          <t>누락자료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추가입력
</t>
        </r>
      </text>
    </comment>
    <comment ref="E47" authorId="0" shapeId="0" xr:uid="{3B749AE3-4D92-4777-86CD-B7F872EE7402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E48" authorId="0" shapeId="0" xr:uid="{1F690252-AC6B-4F45-A406-1AC7838924F3}">
      <text>
        <r>
          <rPr>
            <b/>
            <sz val="9"/>
            <color indexed="81"/>
            <rFont val="돋움"/>
            <family val="3"/>
            <charset val="129"/>
          </rPr>
          <t>미등록시설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49" authorId="0" shapeId="0" xr:uid="{72D57164-B905-4CCF-8197-36BFD03C1FAB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50" authorId="0" shapeId="0" xr:uid="{65573B2A-ACF6-4B8B-B8F4-0BFB7D0036E6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U404" authorId="0" shapeId="0" xr:uid="{434EE6B4-DA94-44DA-9A13-6D4AE15C4BBC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393,394,000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V404" authorId="0" shapeId="0" xr:uid="{069CC0EB-2EB2-4C4B-9CE3-E6AEE7541EA2}">
      <text>
        <r>
          <rPr>
            <b/>
            <sz val="9"/>
            <color indexed="81"/>
            <rFont val="돋움"/>
            <family val="3"/>
            <charset val="129"/>
          </rPr>
          <t>사업비</t>
        </r>
        <r>
          <rPr>
            <b/>
            <sz val="9"/>
            <color indexed="81"/>
            <rFont val="Tahoma"/>
            <family val="2"/>
          </rPr>
          <t>: 531,250,000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풋살구장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인조잔디교체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COMTREE</author>
  </authors>
  <commentList>
    <comment ref="T136" authorId="0" shapeId="0" xr:uid="{5177DACD-7515-4928-85CD-969DA9904C4C}">
      <text>
        <r>
          <rPr>
            <b/>
            <sz val="9"/>
            <color indexed="81"/>
            <rFont val="돋움"/>
            <family val="3"/>
            <charset val="129"/>
          </rPr>
          <t>준공년도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E178" authorId="0" shapeId="0" xr:uid="{3B25EB37-10CB-4BDB-AA56-AC868BA85826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179" authorId="0" shapeId="0" xr:uid="{A8795F12-2E3B-453A-BDD5-6E2C45E827D7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0" authorId="0" shapeId="0" xr:uid="{01015008-E6F3-4697-AB53-37A61C8DF681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1" authorId="0" shapeId="0" xr:uid="{967CE439-0425-4FE1-BB87-48BD3B6AF210}">
      <text>
        <r>
          <rPr>
            <b/>
            <sz val="9"/>
            <color indexed="81"/>
            <rFont val="돋움"/>
            <family val="3"/>
            <charset val="129"/>
          </rPr>
          <t>신규추가</t>
        </r>
      </text>
    </comment>
    <comment ref="E189" authorId="0" shapeId="0" xr:uid="{F7DE0474-89F9-4598-B77C-06D810CEEEB8}">
      <text>
        <r>
          <rPr>
            <b/>
            <sz val="9"/>
            <color indexed="81"/>
            <rFont val="돋움"/>
            <family val="3"/>
            <charset val="129"/>
          </rPr>
          <t>누락으로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E230" authorId="0" shapeId="0" xr:uid="{E945AA36-D275-496C-83DD-7A8B905B37AB}">
      <text>
        <r>
          <rPr>
            <b/>
            <sz val="9"/>
            <color indexed="81"/>
            <rFont val="돋움"/>
            <family val="3"/>
            <charset val="129"/>
          </rPr>
          <t>누락시설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</text>
    </comment>
    <comment ref="E236" authorId="0" shapeId="0" xr:uid="{A6562C0B-6BA1-4451-8D8C-B8606C922095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조성</t>
        </r>
      </text>
    </comment>
  </commentList>
</comments>
</file>

<file path=xl/sharedStrings.xml><?xml version="1.0" encoding="utf-8"?>
<sst xmlns="http://schemas.openxmlformats.org/spreadsheetml/2006/main" count="79120" uniqueCount="26828">
  <si>
    <t>전남</t>
    <phoneticPr fontId="5" type="noConversion"/>
  </si>
  <si>
    <t>계</t>
    <phoneticPr fontId="5" type="noConversion"/>
  </si>
  <si>
    <t>다목적경기장(축구장)</t>
    <phoneticPr fontId="5" type="noConversion"/>
  </si>
  <si>
    <t>일련번호</t>
    <phoneticPr fontId="5" type="noConversion"/>
  </si>
  <si>
    <t>시도</t>
    <phoneticPr fontId="5" type="noConversion"/>
  </si>
  <si>
    <t>시ㆍ군ㆍ구</t>
    <phoneticPr fontId="5" type="noConversion"/>
  </si>
  <si>
    <t>주소</t>
    <phoneticPr fontId="5" type="noConversion"/>
  </si>
  <si>
    <t>시설명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</si>
  <si>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</si>
  <si>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</si>
  <si>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</si>
  <si>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</si>
  <si>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경기장 규모</t>
    <phoneticPr fontId="5" type="noConversion"/>
  </si>
  <si>
    <t>관람석</t>
    <phoneticPr fontId="5" type="noConversion"/>
  </si>
  <si>
    <t>공인등급
(승인연도)</t>
    <phoneticPr fontId="5" type="noConversion"/>
  </si>
  <si>
    <t>준공
연도</t>
    <phoneticPr fontId="5" type="noConversion"/>
  </si>
  <si>
    <t>건  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</si>
  <si>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</si>
  <si>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</si>
  <si>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</si>
  <si>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</si>
  <si>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트랙</t>
    <phoneticPr fontId="5" type="noConversion"/>
  </si>
  <si>
    <t>좌석수</t>
    <phoneticPr fontId="5" type="noConversion"/>
  </si>
  <si>
    <t>수용
인원</t>
    <phoneticPr fontId="5" type="noConversion"/>
  </si>
  <si>
    <t>좌석
형태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</si>
  <si>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</si>
  <si>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</si>
  <si>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</si>
  <si>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</si>
  <si>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</si>
  <si>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</si>
  <si>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</si>
  <si>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</si>
  <si>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폭(m)</t>
    <phoneticPr fontId="5" type="noConversion"/>
  </si>
  <si>
    <t>길이(m)</t>
    <phoneticPr fontId="5" type="noConversion"/>
  </si>
  <si>
    <t>주로수</t>
    <phoneticPr fontId="5" type="noConversion"/>
  </si>
  <si>
    <t>주로폭</t>
    <phoneticPr fontId="5" type="noConversion"/>
  </si>
  <si>
    <t>면적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</si>
  <si>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</si>
  <si>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</si>
  <si>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</si>
  <si>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</si>
  <si>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</si>
  <si>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</si>
  <si>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</si>
  <si>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22. 기타 체육시설</t>
    <phoneticPr fontId="5" type="noConversion"/>
  </si>
  <si>
    <t>21-2. 설상경기장(바이애슬론경기장)</t>
    <phoneticPr fontId="5" type="noConversion"/>
  </si>
  <si>
    <t>21-3. 설상경기장(크로스컨트리경기장)</t>
    <phoneticPr fontId="5" type="noConversion"/>
  </si>
  <si>
    <t>전국</t>
    <phoneticPr fontId="5" type="noConversion"/>
  </si>
  <si>
    <t>9.2 투기체육관</t>
    <phoneticPr fontId="5" type="noConversion"/>
  </si>
  <si>
    <t>9.3 생활체육관</t>
    <phoneticPr fontId="5" type="noConversion"/>
  </si>
  <si>
    <t>10. 전천후게이트볼장</t>
    <phoneticPr fontId="5" type="noConversion"/>
  </si>
  <si>
    <t>수영조
면  적</t>
    <phoneticPr fontId="5" type="noConversion"/>
  </si>
  <si>
    <t>농구,배구,배드민턴
탁구</t>
  </si>
  <si>
    <t>목재</t>
  </si>
  <si>
    <t>소  계</t>
    <phoneticPr fontId="5" type="noConversion"/>
  </si>
  <si>
    <t>서울</t>
    <phoneticPr fontId="5" type="noConversion"/>
  </si>
  <si>
    <t>강원</t>
    <phoneticPr fontId="5" type="noConversion"/>
  </si>
  <si>
    <t>경북</t>
    <phoneticPr fontId="5" type="noConversion"/>
  </si>
  <si>
    <t>충북</t>
    <phoneticPr fontId="5" type="noConversion"/>
  </si>
  <si>
    <t>경남</t>
    <phoneticPr fontId="5" type="noConversion"/>
  </si>
  <si>
    <t>종목4</t>
    <phoneticPr fontId="5" type="noConversion"/>
  </si>
  <si>
    <t>주로폭(m)</t>
    <phoneticPr fontId="5" type="noConversion"/>
  </si>
  <si>
    <t>주로면적(㎡)</t>
    <phoneticPr fontId="5" type="noConversion"/>
  </si>
  <si>
    <t>서울시</t>
  </si>
  <si>
    <t>관리형태</t>
    <phoneticPr fontId="5" type="noConversion"/>
  </si>
  <si>
    <t>주경기장</t>
    <phoneticPr fontId="5" type="noConversion"/>
  </si>
  <si>
    <t>실내외 여부</t>
    <phoneticPr fontId="5" type="noConversion"/>
  </si>
  <si>
    <t>바닥
재료</t>
    <phoneticPr fontId="5" type="noConversion"/>
  </si>
  <si>
    <t>주로
연장</t>
    <phoneticPr fontId="5" type="noConversion"/>
  </si>
  <si>
    <t>좌석
형태</t>
    <phoneticPr fontId="5" type="noConversion"/>
  </si>
  <si>
    <t>수원의      종류</t>
    <phoneticPr fontId="5" type="noConversion"/>
  </si>
  <si>
    <t>조정</t>
    <phoneticPr fontId="5" type="noConversion"/>
  </si>
  <si>
    <t>카누</t>
    <phoneticPr fontId="5" type="noConversion"/>
  </si>
  <si>
    <t>수면적</t>
    <phoneticPr fontId="5" type="noConversion"/>
  </si>
  <si>
    <t>수용     인원</t>
    <phoneticPr fontId="5" type="noConversion"/>
  </si>
  <si>
    <t>좌석         형태</t>
    <phoneticPr fontId="5" type="noConversion"/>
  </si>
  <si>
    <t>레인수</t>
    <phoneticPr fontId="5" type="noConversion"/>
  </si>
  <si>
    <t>6. 테니스장</t>
    <phoneticPr fontId="5" type="noConversion"/>
  </si>
  <si>
    <t>5. 싸이클경기장</t>
    <phoneticPr fontId="5" type="noConversion"/>
  </si>
  <si>
    <t>제주</t>
    <phoneticPr fontId="5" type="noConversion"/>
  </si>
  <si>
    <t>1개소</t>
    <phoneticPr fontId="5" type="noConversion"/>
  </si>
  <si>
    <t>전광판</t>
    <phoneticPr fontId="5" type="noConversion"/>
  </si>
  <si>
    <t>18. 조정카누장</t>
    <phoneticPr fontId="5" type="noConversion"/>
  </si>
  <si>
    <t>13. 사격장</t>
    <phoneticPr fontId="5" type="noConversion"/>
  </si>
  <si>
    <t>12. 롤러스케이트장</t>
    <phoneticPr fontId="5" type="noConversion"/>
  </si>
  <si>
    <t>좌석
수</t>
    <phoneticPr fontId="5" type="noConversion"/>
  </si>
  <si>
    <t>건  설
사업비</t>
    <phoneticPr fontId="5" type="noConversion"/>
  </si>
  <si>
    <t>문화체육사업소(741-2539)</t>
  </si>
  <si>
    <t>2</t>
  </si>
  <si>
    <t>충남</t>
    <phoneticPr fontId="5" type="noConversion"/>
  </si>
  <si>
    <t>전북</t>
    <phoneticPr fontId="5" type="noConversion"/>
  </si>
  <si>
    <t>조명탑</t>
    <phoneticPr fontId="5" type="noConversion"/>
  </si>
  <si>
    <t>중앙
길이</t>
    <phoneticPr fontId="5" type="noConversion"/>
  </si>
  <si>
    <t>1. 육상경기장</t>
    <phoneticPr fontId="5" type="noConversion"/>
  </si>
  <si>
    <t>19. 요트장</t>
    <phoneticPr fontId="5" type="noConversion"/>
  </si>
  <si>
    <t>실내.    실외</t>
    <phoneticPr fontId="5" type="noConversion"/>
  </si>
  <si>
    <t>코스1</t>
    <phoneticPr fontId="5" type="noConversion"/>
  </si>
  <si>
    <t>코스2</t>
    <phoneticPr fontId="5" type="noConversion"/>
  </si>
  <si>
    <t>해수면적</t>
    <phoneticPr fontId="5" type="noConversion"/>
  </si>
  <si>
    <t>계류장</t>
    <phoneticPr fontId="5" type="noConversion"/>
  </si>
  <si>
    <t>관리동</t>
    <phoneticPr fontId="5" type="noConversion"/>
  </si>
  <si>
    <t>정고</t>
    <phoneticPr fontId="5" type="noConversion"/>
  </si>
  <si>
    <t>사로</t>
    <phoneticPr fontId="5" type="noConversion"/>
  </si>
  <si>
    <t>계측소</t>
    <phoneticPr fontId="5" type="noConversion"/>
  </si>
  <si>
    <t>수리소</t>
    <phoneticPr fontId="5" type="noConversion"/>
  </si>
  <si>
    <t>바지선</t>
    <phoneticPr fontId="5" type="noConversion"/>
  </si>
  <si>
    <t>부잔교</t>
    <phoneticPr fontId="5" type="noConversion"/>
  </si>
  <si>
    <t>수용대수</t>
    <phoneticPr fontId="5" type="noConversion"/>
  </si>
  <si>
    <t>동수,층수</t>
    <phoneticPr fontId="5" type="noConversion"/>
  </si>
  <si>
    <t>동수</t>
    <phoneticPr fontId="5" type="noConversion"/>
  </si>
  <si>
    <t>척수</t>
    <phoneticPr fontId="5" type="noConversion"/>
  </si>
  <si>
    <t>열,길이</t>
    <phoneticPr fontId="5" type="noConversion"/>
  </si>
  <si>
    <t xml:space="preserve"> 8. 간이운동장
   (마을체육시설)</t>
    <phoneticPr fontId="5" type="noConversion"/>
  </si>
  <si>
    <t>26</t>
  </si>
  <si>
    <t>27</t>
  </si>
  <si>
    <t>28</t>
  </si>
  <si>
    <t>12</t>
  </si>
  <si>
    <t>계</t>
    <phoneticPr fontId="5" type="noConversion"/>
  </si>
  <si>
    <t>수영장</t>
    <phoneticPr fontId="5" type="noConversion"/>
  </si>
  <si>
    <t>3</t>
    <phoneticPr fontId="5" type="noConversion"/>
  </si>
  <si>
    <t xml:space="preserve"> 시민 및 각종 단체 </t>
  </si>
  <si>
    <t xml:space="preserve"> 천연잔디 </t>
  </si>
  <si>
    <t xml:space="preserve"> 의자식 </t>
  </si>
  <si>
    <t xml:space="preserve"> 3,662백만원 </t>
  </si>
  <si>
    <t xml:space="preserve"> 500백만원 </t>
  </si>
  <si>
    <t>1985년</t>
  </si>
  <si>
    <t>1987년</t>
  </si>
  <si>
    <t xml:space="preserve"> 1개소 </t>
  </si>
  <si>
    <t xml:space="preserve"> 축구장 </t>
  </si>
  <si>
    <t xml:space="preserve"> 1면 </t>
  </si>
  <si>
    <t>대전</t>
    <phoneticPr fontId="5" type="noConversion"/>
  </si>
  <si>
    <t>울산</t>
    <phoneticPr fontId="5" type="noConversion"/>
  </si>
  <si>
    <t xml:space="preserve"> 6. 테니스장</t>
    <phoneticPr fontId="5" type="noConversion"/>
  </si>
  <si>
    <t xml:space="preserve"> 7. 씨름장</t>
    <phoneticPr fontId="5" type="noConversion"/>
  </si>
  <si>
    <t xml:space="preserve"> 17. 골프연습장</t>
    <phoneticPr fontId="5" type="noConversion"/>
  </si>
  <si>
    <t xml:space="preserve"> 18. 조정카누장</t>
    <phoneticPr fontId="5" type="noConversion"/>
  </si>
  <si>
    <t xml:space="preserve"> 19. 요트장</t>
    <phoneticPr fontId="5" type="noConversion"/>
  </si>
  <si>
    <t xml:space="preserve"> 20. 빙상장</t>
    <phoneticPr fontId="5" type="noConversion"/>
  </si>
  <si>
    <t>면적</t>
    <phoneticPr fontId="5" type="noConversion"/>
  </si>
  <si>
    <t>13</t>
  </si>
  <si>
    <t>14</t>
  </si>
  <si>
    <t>15</t>
  </si>
  <si>
    <t>16</t>
  </si>
  <si>
    <t>http://www.gnty.net/</t>
  </si>
  <si>
    <t>주민자치과 체육청소년담당</t>
  </si>
  <si>
    <t>군민</t>
  </si>
  <si>
    <t>우레탄</t>
  </si>
  <si>
    <t>천연잔디</t>
  </si>
  <si>
    <t>의자식/토성잔디</t>
  </si>
  <si>
    <t>1</t>
  </si>
  <si>
    <t>폭</t>
    <phoneticPr fontId="5" type="noConversion"/>
  </si>
  <si>
    <t>길이</t>
    <phoneticPr fontId="5" type="noConversion"/>
  </si>
  <si>
    <t>2</t>
    <phoneticPr fontId="5" type="noConversion"/>
  </si>
  <si>
    <t>사대폭</t>
    <phoneticPr fontId="5" type="noConversion"/>
  </si>
  <si>
    <t>주사대</t>
    <phoneticPr fontId="5" type="noConversion"/>
  </si>
  <si>
    <t>보조사대</t>
    <phoneticPr fontId="5" type="noConversion"/>
  </si>
  <si>
    <t>실내외      여부</t>
    <phoneticPr fontId="5" type="noConversion"/>
  </si>
  <si>
    <t>준공
연도</t>
    <phoneticPr fontId="5" type="noConversion"/>
  </si>
  <si>
    <t>코트
면수</t>
    <phoneticPr fontId="5" type="noConversion"/>
  </si>
  <si>
    <t>클레이</t>
    <phoneticPr fontId="5" type="noConversion"/>
  </si>
  <si>
    <t>종목3</t>
    <phoneticPr fontId="5" type="noConversion"/>
  </si>
  <si>
    <t>바닥재료</t>
    <phoneticPr fontId="5" type="noConversion"/>
  </si>
  <si>
    <t>주로연장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</si>
  <si>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</si>
  <si>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</si>
  <si>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</si>
  <si>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</si>
  <si>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</si>
  <si>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</si>
  <si>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</si>
  <si>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1</t>
    <phoneticPr fontId="5" type="noConversion"/>
  </si>
  <si>
    <t>17</t>
  </si>
  <si>
    <t>18</t>
  </si>
  <si>
    <t>해남군 해남읍 해리2</t>
  </si>
  <si>
    <t>해남군테니스협회</t>
  </si>
  <si>
    <t>실외</t>
  </si>
  <si>
    <t>클레이</t>
  </si>
  <si>
    <t>계단식</t>
  </si>
  <si>
    <t>19</t>
  </si>
  <si>
    <t>20</t>
  </si>
  <si>
    <t>21</t>
  </si>
  <si>
    <t>22</t>
  </si>
  <si>
    <t>23</t>
  </si>
  <si>
    <t>24</t>
  </si>
  <si>
    <t>25</t>
  </si>
  <si>
    <t>계단식
(콘크리트)</t>
  </si>
  <si>
    <t>4</t>
    <phoneticPr fontId="5" type="noConversion"/>
  </si>
  <si>
    <t>내야</t>
    <phoneticPr fontId="5" type="noConversion"/>
  </si>
  <si>
    <t>외야</t>
    <phoneticPr fontId="5" type="noConversion"/>
  </si>
  <si>
    <t>보조 마장</t>
    <phoneticPr fontId="5" type="noConversion"/>
  </si>
  <si>
    <t>실내마장</t>
    <phoneticPr fontId="5" type="noConversion"/>
  </si>
  <si>
    <t>주연습장</t>
    <phoneticPr fontId="5" type="noConversion"/>
  </si>
  <si>
    <t>피칭연습코스</t>
    <phoneticPr fontId="5" type="noConversion"/>
  </si>
  <si>
    <t>타석수</t>
    <phoneticPr fontId="5" type="noConversion"/>
  </si>
  <si>
    <t>홀수</t>
    <phoneticPr fontId="5" type="noConversion"/>
  </si>
  <si>
    <t>실내.실외</t>
    <phoneticPr fontId="5" type="noConversion"/>
  </si>
  <si>
    <t>400m</t>
    <phoneticPr fontId="5" type="noConversion"/>
  </si>
  <si>
    <t>숏트랙</t>
    <phoneticPr fontId="5" type="noConversion"/>
  </si>
  <si>
    <t>링크폭</t>
    <phoneticPr fontId="5" type="noConversion"/>
  </si>
  <si>
    <t>링크길이</t>
    <phoneticPr fontId="5" type="noConversion"/>
  </si>
  <si>
    <t>링크수</t>
    <phoneticPr fontId="5" type="noConversion"/>
  </si>
  <si>
    <t>해남군</t>
  </si>
  <si>
    <t>해남읍 해리 4번지</t>
  </si>
  <si>
    <t>우슬경기장</t>
  </si>
  <si>
    <t>gimposisul.or.kr/</t>
  </si>
  <si>
    <t>http://www.icheon.go.kr/icmain/org/sports/index.php</t>
  </si>
  <si>
    <t>www.gwangjusports.or.kr</t>
  </si>
  <si>
    <t>개소</t>
    <phoneticPr fontId="5" type="noConversion"/>
  </si>
  <si>
    <t xml:space="preserve"> 1. 육상경기장</t>
    <phoneticPr fontId="5" type="noConversion"/>
  </si>
  <si>
    <t xml:space="preserve"> 2. 축구장</t>
    <phoneticPr fontId="5" type="noConversion"/>
  </si>
  <si>
    <t xml:space="preserve"> 3. 하키장</t>
    <phoneticPr fontId="5" type="noConversion"/>
  </si>
  <si>
    <t xml:space="preserve"> 4. 야구장</t>
    <phoneticPr fontId="5" type="noConversion"/>
  </si>
  <si>
    <t xml:space="preserve"> 5. 싸이클경기장</t>
    <phoneticPr fontId="5" type="noConversion"/>
  </si>
  <si>
    <t>14</t>
    <phoneticPr fontId="5" type="noConversion"/>
  </si>
  <si>
    <t>레인
수</t>
    <phoneticPr fontId="5" type="noConversion"/>
  </si>
  <si>
    <t>관람석</t>
  </si>
  <si>
    <t>가능종목</t>
    <phoneticPr fontId="5" type="noConversion"/>
  </si>
  <si>
    <t>가능종목2</t>
    <phoneticPr fontId="5" type="noConversion"/>
  </si>
  <si>
    <t>가능종목3</t>
    <phoneticPr fontId="5" type="noConversion"/>
  </si>
  <si>
    <t>높이</t>
    <phoneticPr fontId="5" type="noConversion"/>
  </si>
  <si>
    <t>조명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</si>
  <si>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</si>
  <si>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</si>
  <si>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</si>
  <si>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</si>
  <si>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관람석</t>
    <phoneticPr fontId="5" type="noConversion"/>
  </si>
  <si>
    <t>준공
연도</t>
    <phoneticPr fontId="5" type="noConversion"/>
  </si>
  <si>
    <t>건  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</si>
  <si>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</si>
  <si>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</si>
  <si>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</si>
  <si>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</si>
  <si>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트랙</t>
    <phoneticPr fontId="5" type="noConversion"/>
  </si>
  <si>
    <t>좌석수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</si>
  <si>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</si>
  <si>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</si>
  <si>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</si>
  <si>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</si>
  <si>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</si>
  <si>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</si>
  <si>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종목2</t>
    <phoneticPr fontId="5" type="noConversion"/>
  </si>
  <si>
    <t>폭(m)</t>
    <phoneticPr fontId="5" type="noConversion"/>
  </si>
  <si>
    <t>길이(m)</t>
    <phoneticPr fontId="5" type="noConversion"/>
  </si>
  <si>
    <t>주로수</t>
    <phoneticPr fontId="5" type="noConversion"/>
  </si>
  <si>
    <t>개소수</t>
    <phoneticPr fontId="5" type="noConversion"/>
  </si>
  <si>
    <t>설치비</t>
    <phoneticPr fontId="5" type="noConversion"/>
  </si>
  <si>
    <t>조도</t>
    <phoneticPr fontId="5" type="noConversion"/>
  </si>
  <si>
    <t>종목</t>
    <phoneticPr fontId="5" type="noConversion"/>
  </si>
  <si>
    <t>면수</t>
    <phoneticPr fontId="5" type="noConversion"/>
  </si>
  <si>
    <t>시설구성</t>
    <phoneticPr fontId="5" type="noConversion"/>
  </si>
  <si>
    <t>관리운영</t>
    <phoneticPr fontId="5" type="noConversion"/>
  </si>
  <si>
    <t>4. 야구장</t>
    <phoneticPr fontId="5" type="noConversion"/>
  </si>
  <si>
    <t>3. 하키장</t>
    <phoneticPr fontId="5" type="noConversion"/>
  </si>
  <si>
    <t>2. 축구장</t>
    <phoneticPr fontId="5" type="noConversion"/>
  </si>
  <si>
    <t>1</t>
    <phoneticPr fontId="5" type="noConversion"/>
  </si>
  <si>
    <t xml:space="preserve"> 진안군 </t>
  </si>
  <si>
    <t>9.1 구기체육관</t>
    <phoneticPr fontId="5" type="noConversion"/>
  </si>
  <si>
    <t>(단위 : ㎡, 백만원, 명)</t>
    <phoneticPr fontId="5" type="noConversion"/>
  </si>
  <si>
    <t>일련번호</t>
    <phoneticPr fontId="5" type="noConversion"/>
  </si>
  <si>
    <t>시군구</t>
    <phoneticPr fontId="5" type="noConversion"/>
  </si>
  <si>
    <t>주소</t>
    <phoneticPr fontId="5" type="noConversion"/>
  </si>
  <si>
    <t>시설명</t>
    <phoneticPr fontId="5" type="noConversion"/>
  </si>
  <si>
    <t>소유기관</t>
    <phoneticPr fontId="5" type="noConversion"/>
  </si>
  <si>
    <t>관리주체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</si>
  <si>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</si>
  <si>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</si>
  <si>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</si>
  <si>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건축구조</t>
    <phoneticPr fontId="5" type="noConversion"/>
  </si>
  <si>
    <t>전국</t>
    <phoneticPr fontId="5" type="noConversion"/>
  </si>
  <si>
    <t>부산</t>
    <phoneticPr fontId="5" type="noConversion"/>
  </si>
  <si>
    <t>대구</t>
    <phoneticPr fontId="5" type="noConversion"/>
  </si>
  <si>
    <t>시설관리사업소(063-650-1786)</t>
  </si>
  <si>
    <t>경기 시설</t>
    <phoneticPr fontId="5" type="noConversion"/>
  </si>
  <si>
    <t>표고차(m)</t>
    <phoneticPr fontId="5" type="noConversion"/>
  </si>
  <si>
    <t>경기코스</t>
    <phoneticPr fontId="5" type="noConversion"/>
  </si>
  <si>
    <t>사격장</t>
    <phoneticPr fontId="5" type="noConversion"/>
  </si>
  <si>
    <t>일련번호</t>
    <phoneticPr fontId="5" type="noConversion"/>
  </si>
  <si>
    <t>시도</t>
    <phoneticPr fontId="5" type="noConversion"/>
  </si>
  <si>
    <t>주소</t>
    <phoneticPr fontId="5" type="noConversion"/>
  </si>
  <si>
    <t>시설명</t>
    <phoneticPr fontId="5" type="noConversion"/>
  </si>
  <si>
    <t>11. 수영장</t>
    <phoneticPr fontId="5" type="noConversion"/>
  </si>
  <si>
    <t xml:space="preserve"> 9. 체육관</t>
    <phoneticPr fontId="5" type="noConversion"/>
  </si>
  <si>
    <t xml:space="preserve"> 10. 전천후게이트볼장</t>
    <phoneticPr fontId="5" type="noConversion"/>
  </si>
  <si>
    <t xml:space="preserve"> 11. 수영장</t>
    <phoneticPr fontId="5" type="noConversion"/>
  </si>
  <si>
    <t xml:space="preserve"> 12. 롤러스케이트장</t>
    <phoneticPr fontId="5" type="noConversion"/>
  </si>
  <si>
    <t xml:space="preserve"> 13. 사격장</t>
    <phoneticPr fontId="5" type="noConversion"/>
  </si>
  <si>
    <t xml:space="preserve"> 14. 국궁장</t>
    <phoneticPr fontId="5" type="noConversion"/>
  </si>
  <si>
    <t xml:space="preserve"> 15. 양궁장</t>
    <phoneticPr fontId="5" type="noConversion"/>
  </si>
  <si>
    <t xml:space="preserve"> 16. 승마장</t>
    <phoneticPr fontId="5" type="noConversion"/>
  </si>
  <si>
    <t>인조잔디</t>
  </si>
  <si>
    <t>25m×13m</t>
  </si>
  <si>
    <t>영등포구</t>
  </si>
  <si>
    <t>수용
인원</t>
    <phoneticPr fontId="5" type="noConversion"/>
  </si>
  <si>
    <t>깊이</t>
    <phoneticPr fontId="5" type="noConversion"/>
  </si>
  <si>
    <t>15×20</t>
  </si>
  <si>
    <t>게이트볼</t>
  </si>
  <si>
    <t>기타시설</t>
    <phoneticPr fontId="5" type="noConversion"/>
  </si>
  <si>
    <t>비  고</t>
    <phoneticPr fontId="5" type="noConversion"/>
  </si>
  <si>
    <t>규격</t>
    <phoneticPr fontId="5" type="noConversion"/>
  </si>
  <si>
    <t>종로구시설관리공단            (3762-2530~2)</t>
  </si>
  <si>
    <t>함양군청(960-5552)</t>
  </si>
  <si>
    <t>창원시</t>
  </si>
  <si>
    <t>양덕동477</t>
  </si>
  <si>
    <t>마산종합운동장
보조경기장</t>
  </si>
  <si>
    <t>시설관리공단</t>
  </si>
  <si>
    <t>콘크리트
계단</t>
  </si>
  <si>
    <t>88올림픽야구장</t>
  </si>
  <si>
    <t>체육시설관리소(240-2430)</t>
  </si>
  <si>
    <t>http://masan.go.kr</t>
  </si>
  <si>
    <t>토사</t>
  </si>
  <si>
    <t>1500럭스</t>
  </si>
  <si>
    <t>도만동 1번지</t>
  </si>
  <si>
    <t>진해공설운동장
야구장</t>
  </si>
  <si>
    <t>문화공보실(055-548-2044)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</si>
  <si>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</si>
  <si>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</si>
  <si>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</si>
  <si>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</si>
  <si>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</si>
  <si>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</si>
  <si>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</si>
  <si>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</si>
  <si>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</si>
  <si>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노원구</t>
  </si>
  <si>
    <t>유소년, 여성용</t>
  </si>
  <si>
    <t>링크
길이</t>
    <phoneticPr fontId="5" type="noConversion"/>
  </si>
  <si>
    <t>광주</t>
    <phoneticPr fontId="5" type="noConversion"/>
  </si>
  <si>
    <t>가능종목5</t>
    <phoneticPr fontId="5" type="noConversion"/>
  </si>
  <si>
    <t xml:space="preserve"> 21. 설상경기장</t>
    <phoneticPr fontId="5" type="noConversion"/>
  </si>
  <si>
    <t>시 설 항 목</t>
    <phoneticPr fontId="5" type="noConversion"/>
  </si>
  <si>
    <t>홍천군</t>
  </si>
  <si>
    <t>철근콘크리트조</t>
  </si>
  <si>
    <t>남양주시</t>
  </si>
  <si>
    <t>내곡리 생활체육공원
인조잔디구장</t>
  </si>
  <si>
    <t>진건하수처리장
인조잔디구장</t>
  </si>
  <si>
    <t>에코랜드
인조잔디구장</t>
  </si>
  <si>
    <t>위탁
(남양주도시공사)</t>
  </si>
  <si>
    <t>오산시</t>
  </si>
  <si>
    <t>계단의자식</t>
  </si>
  <si>
    <t>진건하수처리장
테니스장</t>
  </si>
  <si>
    <t>인조잔디2</t>
  </si>
  <si>
    <t>건설   사업비</t>
    <phoneticPr fontId="5" type="noConversion"/>
  </si>
  <si>
    <t>300m</t>
    <phoneticPr fontId="5" type="noConversion"/>
  </si>
  <si>
    <t>50m</t>
    <phoneticPr fontId="5" type="noConversion"/>
  </si>
  <si>
    <t>25m</t>
    <phoneticPr fontId="5" type="noConversion"/>
  </si>
  <si>
    <t>RT 50m</t>
    <phoneticPr fontId="5" type="noConversion"/>
  </si>
  <si>
    <t>RT 10m</t>
    <phoneticPr fontId="5" type="noConversion"/>
  </si>
  <si>
    <t>관광사격</t>
    <phoneticPr fontId="5" type="noConversion"/>
  </si>
  <si>
    <t>경기장
면  적</t>
    <phoneticPr fontId="5" type="noConversion"/>
  </si>
  <si>
    <t>시상대면적</t>
    <phoneticPr fontId="5" type="noConversion"/>
  </si>
  <si>
    <t>사대수</t>
    <phoneticPr fontId="5" type="noConversion"/>
  </si>
  <si>
    <t>결선사대수</t>
    <phoneticPr fontId="5" type="noConversion"/>
  </si>
  <si>
    <t>트랩</t>
    <phoneticPr fontId="5" type="noConversion"/>
  </si>
  <si>
    <t>스키트</t>
    <phoneticPr fontId="5" type="noConversion"/>
  </si>
  <si>
    <t>아메리칸트랩</t>
    <phoneticPr fontId="5" type="noConversion"/>
  </si>
  <si>
    <t>거리</t>
    <phoneticPr fontId="5" type="noConversion"/>
  </si>
  <si>
    <t>진안군</t>
  </si>
  <si>
    <t>14. 국궁장</t>
    <phoneticPr fontId="5" type="noConversion"/>
  </si>
  <si>
    <t>15. 양궁장</t>
    <phoneticPr fontId="5" type="noConversion"/>
  </si>
  <si>
    <t>16. 승마장</t>
    <phoneticPr fontId="5" type="noConversion"/>
  </si>
  <si>
    <t>20. 빙상장</t>
    <phoneticPr fontId="5" type="noConversion"/>
  </si>
  <si>
    <t>주로면적</t>
    <phoneticPr fontId="5" type="noConversion"/>
  </si>
  <si>
    <t>이용현황</t>
    <phoneticPr fontId="5" type="noConversion"/>
  </si>
  <si>
    <t xml:space="preserve">   구기체육관</t>
    <phoneticPr fontId="5" type="noConversion"/>
  </si>
  <si>
    <t xml:space="preserve">   투기체육관</t>
    <phoneticPr fontId="5" type="noConversion"/>
  </si>
  <si>
    <t xml:space="preserve">   생활체육관</t>
    <phoneticPr fontId="5" type="noConversion"/>
  </si>
  <si>
    <t>합    계</t>
    <phoneticPr fontId="5" type="noConversion"/>
  </si>
  <si>
    <t>일련번호</t>
    <phoneticPr fontId="5" type="noConversion"/>
  </si>
  <si>
    <t>시도</t>
    <phoneticPr fontId="5" type="noConversion"/>
  </si>
  <si>
    <t>시군구</t>
    <phoneticPr fontId="5" type="noConversion"/>
  </si>
  <si>
    <t>주소</t>
    <phoneticPr fontId="5" type="noConversion"/>
  </si>
  <si>
    <t>시설명</t>
    <phoneticPr fontId="5" type="noConversion"/>
  </si>
  <si>
    <t>소유기관</t>
    <phoneticPr fontId="5" type="noConversion"/>
  </si>
  <si>
    <t>관리주체</t>
    <phoneticPr fontId="5" type="noConversion"/>
  </si>
  <si>
    <t>관리인원</t>
    <phoneticPr fontId="5" type="noConversion"/>
  </si>
  <si>
    <t>이용단체명</t>
    <phoneticPr fontId="5" type="noConversion"/>
  </si>
  <si>
    <t>부지면적</t>
    <phoneticPr fontId="5" type="noConversion"/>
  </si>
  <si>
    <t>건축면적</t>
    <phoneticPr fontId="5" type="noConversion"/>
  </si>
  <si>
    <t>연면적</t>
    <phoneticPr fontId="5" type="noConversion"/>
  </si>
  <si>
    <t>경기장</t>
    <phoneticPr fontId="5" type="noConversion"/>
  </si>
  <si>
    <t>관람석</t>
    <phoneticPr fontId="5" type="noConversion"/>
  </si>
  <si>
    <t>준공연도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</si>
  <si>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</si>
  <si>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</si>
  <si>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</si>
  <si>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</si>
  <si>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17. 골프연습장</t>
    <phoneticPr fontId="5" type="noConversion"/>
  </si>
  <si>
    <t>체육관</t>
    <phoneticPr fontId="5" type="noConversion"/>
  </si>
  <si>
    <t>-</t>
  </si>
  <si>
    <t>5</t>
    <phoneticPr fontId="5" type="noConversion"/>
  </si>
  <si>
    <t>6</t>
    <phoneticPr fontId="5" type="noConversion"/>
  </si>
  <si>
    <t>수원월드컵경기장
인조2경기장</t>
  </si>
  <si>
    <t>실내외
구분</t>
    <phoneticPr fontId="5" type="noConversion"/>
  </si>
  <si>
    <t>다이빙장</t>
    <phoneticPr fontId="5" type="noConversion"/>
  </si>
  <si>
    <t>경영장(정규)</t>
    <phoneticPr fontId="5" type="noConversion"/>
  </si>
  <si>
    <t>경영장(비정규)</t>
    <phoneticPr fontId="5" type="noConversion"/>
  </si>
  <si>
    <t>성북구</t>
  </si>
  <si>
    <t>해오름휘트니스센터</t>
  </si>
  <si>
    <t>헬스장</t>
  </si>
  <si>
    <t>10m</t>
    <phoneticPr fontId="5" type="noConversion"/>
  </si>
  <si>
    <t>실내</t>
  </si>
  <si>
    <t>체  력
단련실</t>
    <phoneticPr fontId="5" type="noConversion"/>
  </si>
  <si>
    <t>부      대
운동시설</t>
    <phoneticPr fontId="5" type="noConversion"/>
  </si>
  <si>
    <t>트랙내부</t>
    <phoneticPr fontId="5" type="noConversion"/>
  </si>
  <si>
    <t>주로폭</t>
    <phoneticPr fontId="5" type="noConversion"/>
  </si>
  <si>
    <t>경기장</t>
    <phoneticPr fontId="5" type="noConversion"/>
  </si>
  <si>
    <t>준공     연도</t>
    <phoneticPr fontId="5" type="noConversion"/>
  </si>
  <si>
    <t>건설
사업비</t>
    <phoneticPr fontId="5" type="noConversion"/>
  </si>
  <si>
    <t>개보수연도</t>
    <phoneticPr fontId="5" type="noConversion"/>
  </si>
  <si>
    <t>부대시설</t>
    <phoneticPr fontId="5" type="noConversion"/>
  </si>
  <si>
    <t>부대운동시설</t>
    <phoneticPr fontId="5" type="noConversion"/>
  </si>
  <si>
    <t>비고</t>
    <phoneticPr fontId="5" type="noConversion"/>
  </si>
  <si>
    <t>가능종목</t>
    <phoneticPr fontId="5" type="noConversion"/>
  </si>
  <si>
    <t>바닥재료</t>
    <phoneticPr fontId="5" type="noConversion"/>
  </si>
  <si>
    <t>폭</t>
    <phoneticPr fontId="5" type="noConversion"/>
  </si>
  <si>
    <t>길이</t>
    <phoneticPr fontId="5" type="noConversion"/>
  </si>
  <si>
    <t>면적</t>
    <phoneticPr fontId="5" type="noConversion"/>
  </si>
  <si>
    <t>높이</t>
    <phoneticPr fontId="5" type="noConversion"/>
  </si>
  <si>
    <t>좌석수</t>
    <phoneticPr fontId="5" type="noConversion"/>
  </si>
  <si>
    <t>수용인원</t>
    <phoneticPr fontId="5" type="noConversion"/>
  </si>
  <si>
    <t>좌석
형태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</si>
  <si>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</si>
  <si>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</si>
  <si>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</si>
  <si>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</si>
  <si>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</si>
  <si>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</si>
  <si>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</si>
  <si>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종목3</t>
    <phoneticPr fontId="5" type="noConversion"/>
  </si>
  <si>
    <t>1</t>
    <phoneticPr fontId="5" type="noConversion"/>
  </si>
  <si>
    <t xml:space="preserve"> 북구 </t>
  </si>
  <si>
    <t xml:space="preserve"> 북구 임동 316번지 </t>
  </si>
  <si>
    <t xml:space="preserve"> 체육시설관리사무소(529-0285) </t>
  </si>
  <si>
    <t xml:space="preserve"> www.gwangju.go.kr </t>
  </si>
  <si>
    <t xml:space="preserve"> 37명 </t>
  </si>
  <si>
    <t>홈페이지주소</t>
    <phoneticPr fontId="5" type="noConversion"/>
  </si>
  <si>
    <t>트랙</t>
    <phoneticPr fontId="5" type="noConversion"/>
  </si>
  <si>
    <t>필드</t>
    <phoneticPr fontId="5" type="noConversion"/>
  </si>
  <si>
    <t>좌석수</t>
    <phoneticPr fontId="5" type="noConversion"/>
  </si>
  <si>
    <t>수용인원</t>
    <phoneticPr fontId="5" type="noConversion"/>
  </si>
  <si>
    <t>좌석형태</t>
    <phoneticPr fontId="5" type="noConversion"/>
  </si>
  <si>
    <t>건축구조</t>
    <phoneticPr fontId="5" type="noConversion"/>
  </si>
  <si>
    <t>1차</t>
    <phoneticPr fontId="5" type="noConversion"/>
  </si>
  <si>
    <t>2차</t>
    <phoneticPr fontId="5" type="noConversion"/>
  </si>
  <si>
    <t>전광판</t>
    <phoneticPr fontId="5" type="noConversion"/>
  </si>
  <si>
    <t>조명탑</t>
    <phoneticPr fontId="5" type="noConversion"/>
  </si>
  <si>
    <t>기타</t>
    <phoneticPr fontId="5" type="noConversion"/>
  </si>
  <si>
    <t>종목1</t>
    <phoneticPr fontId="5" type="noConversion"/>
  </si>
  <si>
    <t>종목2</t>
    <phoneticPr fontId="5" type="noConversion"/>
  </si>
  <si>
    <t>합숙소</t>
    <phoneticPr fontId="5" type="noConversion"/>
  </si>
  <si>
    <t>건설
사업비</t>
    <phoneticPr fontId="5" type="noConversion"/>
  </si>
  <si>
    <t>www.ddmgongdan.or.kr</t>
  </si>
  <si>
    <t>유도</t>
  </si>
  <si>
    <t>배드민턴</t>
  </si>
  <si>
    <t>changwon.go.kr</t>
  </si>
  <si>
    <t>문화체육시설사업소</t>
  </si>
  <si>
    <t xml:space="preserve">개소 </t>
    <phoneticPr fontId="5" type="noConversion"/>
  </si>
  <si>
    <t>354-9124</t>
  </si>
  <si>
    <t>65명</t>
  </si>
  <si>
    <t>가능종목4</t>
    <phoneticPr fontId="5" type="noConversion"/>
  </si>
  <si>
    <t>청주시</t>
  </si>
  <si>
    <t>사직동 861</t>
  </si>
  <si>
    <t>문화예술체육회관 279-4619</t>
  </si>
  <si>
    <t>www.cjcity.net</t>
  </si>
  <si>
    <t>의자식</t>
  </si>
  <si>
    <t>철근콘크리트</t>
  </si>
  <si>
    <t>1056-1233 LUX</t>
  </si>
  <si>
    <t>옥천군</t>
  </si>
  <si>
    <t>마사토</t>
  </si>
  <si>
    <t>건  설
사업비</t>
    <phoneticPr fontId="5" type="noConversion"/>
  </si>
  <si>
    <t>세종</t>
    <phoneticPr fontId="5" type="noConversion"/>
  </si>
  <si>
    <t>24단스탠드, 의자식</t>
  </si>
  <si>
    <t>1급(1991)</t>
  </si>
  <si>
    <t>홍천읍 태학리 151-8</t>
  </si>
  <si>
    <t>홍천읍 태학리 151-9</t>
  </si>
  <si>
    <t>30×20m</t>
  </si>
  <si>
    <t>1. 기  준</t>
    <phoneticPr fontId="5" type="noConversion"/>
  </si>
  <si>
    <t>2. 체육시설의 정의</t>
    <phoneticPr fontId="5" type="noConversion"/>
  </si>
  <si>
    <t xml:space="preserve">  가. 학문적 정의</t>
    <phoneticPr fontId="5" type="noConversion"/>
  </si>
  <si>
    <t xml:space="preserve">    ㅇ 효과적이며 보다 쾌적하고 안전한 운동활동을 전제로 설치 관리되는 일정한 공간적 범위를 가지는 물적 환경</t>
    <phoneticPr fontId="5" type="noConversion"/>
  </si>
  <si>
    <t xml:space="preserve">      - 광의적 개념 : 운동에 필요한 물적인 여러가지 조건을 인공적으로 정비한 시설과 용기구 및 용품을 포함한 조형물</t>
    <phoneticPr fontId="5" type="noConversion"/>
  </si>
  <si>
    <t xml:space="preserve">      - 협의적 개념 : 운동학습을 위한 각종의 장소</t>
    <phoneticPr fontId="5" type="noConversion"/>
  </si>
  <si>
    <t xml:space="preserve">  나. 법적 정의</t>
    <phoneticPr fontId="5" type="noConversion"/>
  </si>
  <si>
    <t xml:space="preserve">    ㅇ 체육활동에 지속적으로 이용되는 시설과 그 부대시설(체육시설의 설치ㆍ이용에 관한 법률 제2조 제1호)</t>
    <phoneticPr fontId="5" type="noConversion"/>
  </si>
  <si>
    <t xml:space="preserve">    ㅇ 건전한 신체ㆍ정신 함양과 여가 선용을 목적으로 운동경기ㆍ야외운동 등의 신체활동에 지속적으로 이용되는 시설과 그 부대시설(국민체육진흥법)</t>
    <phoneticPr fontId="5" type="noConversion"/>
  </si>
  <si>
    <t xml:space="preserve">      *  체육 : 운동경기ㆍ야외운동 등 신체활동을 통하여 건전한 신체와 정신을 기르고 여가를 선용하는 것(국민체육진흥법 제2조)</t>
    <phoneticPr fontId="5" type="noConversion"/>
  </si>
  <si>
    <t>3. 체육시설의 구분</t>
    <phoneticPr fontId="5" type="noConversion"/>
  </si>
  <si>
    <t xml:space="preserve">  가. 운동종목에 따라</t>
    <phoneticPr fontId="5" type="noConversion"/>
  </si>
  <si>
    <t xml:space="preserve">  나. 시설형태에 따라</t>
    <phoneticPr fontId="5" type="noConversion"/>
  </si>
  <si>
    <t xml:space="preserve">  다. 설치 및 운영주체에 따라</t>
    <phoneticPr fontId="5" type="noConversion"/>
  </si>
  <si>
    <t xml:space="preserve">    ㅇ 공공체육시설, 민간체육시설, 학교체육시설</t>
    <phoneticPr fontId="5" type="noConversion"/>
  </si>
  <si>
    <r>
      <t xml:space="preserve">     * 학교체육시설</t>
    </r>
    <r>
      <rPr>
        <sz val="10"/>
        <rFont val="돋움"/>
        <family val="3"/>
        <charset val="129"/>
      </rPr>
      <t xml:space="preserve"> : 초ㆍ중ㆍ고등학교 등 각급 학교에서 학교 교육 및 체육활동을 위하여 설치ㆍ운영하는 시설</t>
    </r>
    <phoneticPr fontId="5" type="noConversion"/>
  </si>
  <si>
    <t>4. 공공체육시설의 구분</t>
    <phoneticPr fontId="5" type="noConversion"/>
  </si>
  <si>
    <t>문 화 체 육 관 광 부</t>
    <phoneticPr fontId="5" type="noConversion"/>
  </si>
  <si>
    <t>시설항목</t>
    <phoneticPr fontId="5" type="noConversion"/>
  </si>
  <si>
    <t xml:space="preserve">개소 </t>
  </si>
  <si>
    <t>면적</t>
  </si>
  <si>
    <t>합계</t>
    <phoneticPr fontId="5" type="noConversion"/>
  </si>
  <si>
    <t xml:space="preserve">    - 구기체육관</t>
    <phoneticPr fontId="5" type="noConversion"/>
  </si>
  <si>
    <t xml:space="preserve">    - 투기체육관</t>
    <phoneticPr fontId="5" type="noConversion"/>
  </si>
  <si>
    <t xml:space="preserve">    - 생활체육관</t>
    <phoneticPr fontId="5" type="noConversion"/>
  </si>
  <si>
    <t>시설항목</t>
    <phoneticPr fontId="5" type="noConversion"/>
  </si>
  <si>
    <t>전국</t>
    <phoneticPr fontId="5" type="noConversion"/>
  </si>
  <si>
    <t>지방자치단체</t>
    <phoneticPr fontId="5" type="noConversion"/>
  </si>
  <si>
    <t>대한체육회</t>
    <phoneticPr fontId="5" type="noConversion"/>
  </si>
  <si>
    <t>대한장애인체육회</t>
    <phoneticPr fontId="5" type="noConversion"/>
  </si>
  <si>
    <t>국민체육진흥공단</t>
    <phoneticPr fontId="5" type="noConversion"/>
  </si>
  <si>
    <t>비   고</t>
    <phoneticPr fontId="5" type="noConversion"/>
  </si>
  <si>
    <t>개소</t>
    <phoneticPr fontId="5" type="noConversion"/>
  </si>
  <si>
    <t>면적</t>
    <phoneticPr fontId="5" type="noConversion"/>
  </si>
  <si>
    <t>합계</t>
    <phoneticPr fontId="5" type="noConversion"/>
  </si>
  <si>
    <t>시설항목</t>
    <phoneticPr fontId="5" type="noConversion"/>
  </si>
  <si>
    <t>시   설   분   류   기   준</t>
    <phoneticPr fontId="5" type="noConversion"/>
  </si>
  <si>
    <t>1. 육상경기장</t>
    <phoneticPr fontId="5" type="noConversion"/>
  </si>
  <si>
    <t xml:space="preserve"> 일주거리 400m 또는 300m, 200m의 육상트랙, 필드(축구경기장) 및 보조경기장
 등을 갖춘  경기시설로서 종합운동장, 종합운동장 주경기장, 종합경기장 
 주경기장, 공설운동장, 시민운동장, ㅇㅇ경기장 등으로 일컬어짐</t>
    <phoneticPr fontId="5" type="noConversion"/>
  </si>
  <si>
    <t>12. 롤러스케이트장
     - 정   규(트랙)
     - 정   규(로드)
     - 간   이</t>
    <phoneticPr fontId="5" type="noConversion"/>
  </si>
  <si>
    <t>2. 축구장</t>
    <phoneticPr fontId="5" type="noConversion"/>
  </si>
  <si>
    <t xml:space="preserve"> 길이 100~110m, 폭 64~75m(국제경기 규격) 또는 이와 유사한 규격
 (축구 경기 가능시설로서, 육상경기장내의 축구경기장은 제외)</t>
    <phoneticPr fontId="5" type="noConversion"/>
  </si>
  <si>
    <t xml:space="preserve"> 공기총사격(10m), 화약총사격(10m,25m,50m,300m), 클레이사격
 (트랩,스키트)시설, 러닝 타겟 시설 중 전부 또는 일부를 보유한 사격장</t>
    <phoneticPr fontId="5" type="noConversion"/>
  </si>
  <si>
    <t>4. 야구장</t>
    <phoneticPr fontId="5" type="noConversion"/>
  </si>
  <si>
    <t xml:space="preserve"> 본루로 부터 1,3루 측 야외거리가 98m 이상, 백스크린까지 110m이상 
 또는 이와 유사한 규격</t>
    <phoneticPr fontId="5" type="noConversion"/>
  </si>
  <si>
    <t xml:space="preserve"> 30m, 50m, 60m, 70m, 90m 거리의 경기 가능</t>
    <phoneticPr fontId="5" type="noConversion"/>
  </si>
  <si>
    <t>5. 싸이클경기장</t>
    <phoneticPr fontId="5" type="noConversion"/>
  </si>
  <si>
    <t xml:space="preserve"> 일주거리 실내 250~400m(통상 333.33m가 주종), 실외 250~500m ,
 주로 폭 7m 이상, 경사도 직선주로 8°~10°, 곡선주로 38°~45°</t>
    <phoneticPr fontId="5" type="noConversion"/>
  </si>
  <si>
    <t xml:space="preserve"> 마장마술(길이 60m, 폭 20m), 장애물 비월(폭의 길이 최소한 60m 총
 넓이 4,800㎡ 이상) 시설의 전부  또는 일부를 보유한 승마장</t>
    <phoneticPr fontId="5" type="noConversion"/>
  </si>
  <si>
    <t>6. 테니스장</t>
    <phoneticPr fontId="5" type="noConversion"/>
  </si>
  <si>
    <t xml:space="preserve"> 가로 10.97m, 세로 23.77m
 (마을체육시설 수준의 테니스장은 간이 운동장으로 분류)</t>
    <phoneticPr fontId="5" type="noConversion"/>
  </si>
  <si>
    <t xml:space="preserve"> 골프 연습 타석을 갖춘 시설</t>
    <phoneticPr fontId="5" type="noConversion"/>
  </si>
  <si>
    <t>7. 씨름장</t>
    <phoneticPr fontId="5" type="noConversion"/>
  </si>
  <si>
    <t xml:space="preserve"> 경기장 높이 30㎝ 이상 70㎝ 이하, 경기장 직경 8m 이상인 원형의 모래시설과
 경기장 밖 1.5m 이상의 보조경기장 또는 이와 유사한 규격</t>
    <phoneticPr fontId="5" type="noConversion"/>
  </si>
  <si>
    <t>18. 조정카누장
     - 조      정
     - 카      누</t>
    <phoneticPr fontId="5" type="noConversion"/>
  </si>
  <si>
    <t xml:space="preserve">
 조정 경기 가능 시설
 카누 경기 가능 시설</t>
    <phoneticPr fontId="5" type="noConversion"/>
  </si>
  <si>
    <t>8. 간이운동장</t>
    <phoneticPr fontId="5" type="noConversion"/>
  </si>
  <si>
    <t xml:space="preserve"> 축구, 배구, 농구, 테니스, 배드민턴, 게이트볼, 체력단련기구 등 간이운동시설이
 설치된 거주지 인근의 마을체육시설</t>
    <phoneticPr fontId="5" type="noConversion"/>
  </si>
  <si>
    <t xml:space="preserve"> 요트 경기에 필요한 시설과 요트의 수납과 정비용 부대시설을 갖춘 
 경기장  또는 이와 유사한 경기장</t>
    <phoneticPr fontId="5" type="noConversion"/>
  </si>
  <si>
    <t xml:space="preserve">9. 체육관
  - 구기체육관
  - 투기체육관
  - 생활체육관
</t>
    <phoneticPr fontId="5" type="noConversion"/>
  </si>
  <si>
    <t>20. 빙상장
   - 쇼트트랙
   - 400M트랙</t>
    <phoneticPr fontId="5" type="noConversion"/>
  </si>
  <si>
    <t>10. 전천후 게이트볼장</t>
    <phoneticPr fontId="5" type="noConversion"/>
  </si>
  <si>
    <t xml:space="preserve"> 정식 규격의 게이트볼장으로 지붕, 기둥 또는 벽면으로 구성된 경기장(단, 지붕
 구조가 막구조로 된 게이트볼장도 포함)</t>
    <phoneticPr fontId="5" type="noConversion"/>
  </si>
  <si>
    <t>11. 수 영 장
     - 경영풀
     - 다이빙풀
     - 비정규</t>
    <phoneticPr fontId="5" type="noConversion"/>
  </si>
  <si>
    <t>경기</t>
    <phoneticPr fontId="5" type="noConversion"/>
  </si>
  <si>
    <t>5. 공공체육시설의 분류기준</t>
    <phoneticPr fontId="5" type="noConversion"/>
  </si>
  <si>
    <t>1. 설치 주체별 시설 현황</t>
    <phoneticPr fontId="5" type="noConversion"/>
  </si>
  <si>
    <t>소  계</t>
  </si>
  <si>
    <t>양천구</t>
  </si>
  <si>
    <t>안양천길336</t>
  </si>
  <si>
    <t>목동운동장</t>
  </si>
  <si>
    <t>서울시시설관리사업소</t>
  </si>
  <si>
    <t>stadium.seoul.go.kr</t>
  </si>
  <si>
    <t>체육시설관리사업소</t>
  </si>
  <si>
    <t>1987-1989</t>
  </si>
  <si>
    <t>전광판</t>
  </si>
  <si>
    <t>조명탑수</t>
  </si>
  <si>
    <t>송파구</t>
  </si>
  <si>
    <t>잠실동10번지</t>
  </si>
  <si>
    <t>축구,육상,행사</t>
  </si>
  <si>
    <t>1977-1984</t>
  </si>
  <si>
    <t>조명탑</t>
  </si>
  <si>
    <t>잠실보조경기장</t>
  </si>
  <si>
    <t>육상,행사</t>
  </si>
  <si>
    <t>주경기장에
포함</t>
  </si>
  <si>
    <t>소   계</t>
  </si>
  <si>
    <t>연제구</t>
  </si>
  <si>
    <t>거제2동 1300</t>
  </si>
  <si>
    <t>부산아시아드
주경기장</t>
  </si>
  <si>
    <t>부산시</t>
  </si>
  <si>
    <t>체육시설관리사업소
종합운동장
(051-504-8001)</t>
  </si>
  <si>
    <t>www.stadium.busan.kr</t>
  </si>
  <si>
    <t>부산아이콘스</t>
  </si>
  <si>
    <t>2(20.48＊8.96)</t>
  </si>
  <si>
    <t>탈의실, 샤워실, 매점</t>
  </si>
  <si>
    <t>부산아시아드
보조경기장</t>
  </si>
  <si>
    <t>서구</t>
  </si>
  <si>
    <t>구덕종합운동장
주경기장</t>
  </si>
  <si>
    <t>체육시설관리사업소
구덕운동장
(051-247-5771)</t>
  </si>
  <si>
    <t>1(20.31＊8.13)</t>
  </si>
  <si>
    <t>경기장 건립시 설치</t>
  </si>
  <si>
    <t>넓이뛰기</t>
  </si>
  <si>
    <t>투포환</t>
  </si>
  <si>
    <t>남구</t>
  </si>
  <si>
    <t>문학경기장</t>
  </si>
  <si>
    <t>인천시</t>
  </si>
  <si>
    <t>www.munhak.or.kr</t>
  </si>
  <si>
    <t>2300lux</t>
  </si>
  <si>
    <t>인공암장</t>
  </si>
  <si>
    <t>유스센터</t>
  </si>
  <si>
    <t>문학보조경기장</t>
  </si>
  <si>
    <t>주경기장에포함</t>
  </si>
  <si>
    <t>광주월드컵경기장
주경기장</t>
  </si>
  <si>
    <t>광주시</t>
  </si>
  <si>
    <t>위탁
(광주시체육회)</t>
  </si>
  <si>
    <t>광주월드컵경기장
보조경기장</t>
  </si>
  <si>
    <t>주경기장포함</t>
  </si>
  <si>
    <t>부지, 건축면적은
주경기장에 포함</t>
  </si>
  <si>
    <t>중구</t>
  </si>
  <si>
    <t>부사동 177</t>
  </si>
  <si>
    <t>대전시</t>
  </si>
  <si>
    <t>www.djsiseol.or.kr</t>
  </si>
  <si>
    <t>시민,선수</t>
  </si>
  <si>
    <t>4기(384등)</t>
  </si>
  <si>
    <t>평균1000[lx]</t>
  </si>
  <si>
    <t>육상보조경기장</t>
  </si>
  <si>
    <t>북구</t>
  </si>
  <si>
    <t>천연잔디
인조잔디</t>
  </si>
  <si>
    <t>105
100</t>
  </si>
  <si>
    <t>테니스장</t>
  </si>
  <si>
    <t>축구장</t>
  </si>
  <si>
    <t>생활체육협의회</t>
  </si>
  <si>
    <t>몬도트랙</t>
  </si>
  <si>
    <t>게이트볼장</t>
  </si>
  <si>
    <t>직영</t>
  </si>
  <si>
    <t>후원금</t>
  </si>
  <si>
    <t>춘천시</t>
  </si>
  <si>
    <t>송암동 303</t>
  </si>
  <si>
    <t>송암스포츠타운
종합경기장</t>
  </si>
  <si>
    <t>체육진흥재단</t>
  </si>
  <si>
    <t>송암스포츠타운 
종합경기장 보조경기장</t>
  </si>
  <si>
    <t>원주시</t>
  </si>
  <si>
    <t>명륜동342번지</t>
  </si>
  <si>
    <t>원주종합경기장</t>
  </si>
  <si>
    <t>www.wonju.go.kr</t>
  </si>
  <si>
    <t>원주시교육청외</t>
  </si>
  <si>
    <t>1,277백만원</t>
  </si>
  <si>
    <t>900백만원</t>
  </si>
  <si>
    <t>축구</t>
  </si>
  <si>
    <t>계단및 의자식</t>
  </si>
  <si>
    <t>육상보조트랙</t>
  </si>
  <si>
    <t>천곡동 363-1</t>
  </si>
  <si>
    <t>시설관리공단(530-2858)</t>
  </si>
  <si>
    <t>dhsisul.org</t>
  </si>
  <si>
    <t>크레이,240석,조명탑2,관리실</t>
  </si>
  <si>
    <t>동해시</t>
  </si>
  <si>
    <t>동해종합운동장</t>
  </si>
  <si>
    <t>태백시</t>
  </si>
  <si>
    <t>황지동 244-3</t>
  </si>
  <si>
    <t>태백종합경기장</t>
  </si>
  <si>
    <t>스포츠산업과(550-2753)</t>
  </si>
  <si>
    <t>taeback.go.kr</t>
  </si>
  <si>
    <t>600백만원</t>
  </si>
  <si>
    <t>대한체육회
태백분촌 운동장</t>
  </si>
  <si>
    <t>대한체육회</t>
  </si>
  <si>
    <t>속초시</t>
  </si>
  <si>
    <t>속초종합경기장</t>
  </si>
  <si>
    <t>sockchosiseol.or.kr</t>
  </si>
  <si>
    <t>삼척시</t>
  </si>
  <si>
    <t>교동 254</t>
  </si>
  <si>
    <t>도계읍 늑구리</t>
  </si>
  <si>
    <t>홍천종합운동장</t>
  </si>
  <si>
    <t>횡성군</t>
  </si>
  <si>
    <t>횡성읍 북천리 169-1</t>
  </si>
  <si>
    <t>횡성군종합운동장</t>
  </si>
  <si>
    <t>횡성군(340-2898)</t>
  </si>
  <si>
    <t>hsg.go.kr</t>
  </si>
  <si>
    <t>주민</t>
  </si>
  <si>
    <t>4,050,000천원</t>
  </si>
  <si>
    <t>480,000천원</t>
  </si>
  <si>
    <t>815,780천원</t>
  </si>
  <si>
    <t>클레이, 50석, 조명탑2, 락커룸</t>
  </si>
  <si>
    <t>위탁(생활체육협의회)</t>
  </si>
  <si>
    <t>인라인스케이트장</t>
  </si>
  <si>
    <t>우레탄바닥</t>
  </si>
  <si>
    <t>풋살경기장</t>
  </si>
  <si>
    <t>둔내종합운동장</t>
  </si>
  <si>
    <t>영월군</t>
  </si>
  <si>
    <t>영월읍 하송리 313-16</t>
  </si>
  <si>
    <t>영월공설운동장</t>
  </si>
  <si>
    <t>vwl.매.kr</t>
  </si>
  <si>
    <t>영월군시설관리공단</t>
  </si>
  <si>
    <t>의자식, 계단식</t>
  </si>
  <si>
    <t>176백만원</t>
  </si>
  <si>
    <t>철원군</t>
  </si>
  <si>
    <t>화천군</t>
  </si>
  <si>
    <t>생활체육공원</t>
  </si>
  <si>
    <t>화천공설운동장</t>
  </si>
  <si>
    <t>양구군</t>
  </si>
  <si>
    <t>양구읍 하리 96-3</t>
  </si>
  <si>
    <t>양구종합운동장</t>
  </si>
  <si>
    <t>양구군(480-2257)</t>
  </si>
  <si>
    <t>yanggu.go.kr</t>
  </si>
  <si>
    <t>서울 서문여고외 4개교</t>
  </si>
  <si>
    <t>교부세</t>
  </si>
  <si>
    <t>락카룸,콘크리트좌석100</t>
  </si>
  <si>
    <t>양구테니스클럽</t>
  </si>
  <si>
    <t>인제군</t>
  </si>
  <si>
    <t>인제공설운동장</t>
  </si>
  <si>
    <t>원통생활체육공원</t>
  </si>
  <si>
    <t>고성군</t>
  </si>
  <si>
    <t>간상읍 상리 440일원</t>
  </si>
  <si>
    <t>고성종합운동장</t>
  </si>
  <si>
    <t>고성군청(680-3365)</t>
  </si>
  <si>
    <t>토사=콘크리트</t>
  </si>
  <si>
    <t>1979
2004</t>
  </si>
  <si>
    <t>고성군문화관광과</t>
  </si>
  <si>
    <t>전천후1, 노면1</t>
  </si>
  <si>
    <t>고성군게이트볼연합회</t>
  </si>
  <si>
    <t>고성군생활체육협의회</t>
  </si>
  <si>
    <t>양양군</t>
  </si>
  <si>
    <t>제천시</t>
  </si>
  <si>
    <t>농구장</t>
  </si>
  <si>
    <t>부여군</t>
  </si>
  <si>
    <t>부여종합운동장</t>
  </si>
  <si>
    <t>토성식</t>
  </si>
  <si>
    <t>콘크리트</t>
  </si>
  <si>
    <t>김해시</t>
  </si>
  <si>
    <t>055-323-7313</t>
  </si>
  <si>
    <t>양산시</t>
  </si>
  <si>
    <t>의령군</t>
  </si>
  <si>
    <t>함양군</t>
  </si>
  <si>
    <t>www.hygn.go.kr</t>
  </si>
  <si>
    <t>휴천공설운동장</t>
  </si>
  <si>
    <t>2면</t>
  </si>
  <si>
    <t>콘크리트조</t>
  </si>
  <si>
    <t>강서구</t>
  </si>
  <si>
    <t>스탠드</t>
  </si>
  <si>
    <t>인조잔디축구장</t>
  </si>
  <si>
    <t>해운대구</t>
  </si>
  <si>
    <t>센텀운동장</t>
  </si>
  <si>
    <t>대저동 2155</t>
  </si>
  <si>
    <t>강서체육공원
축구연습장</t>
  </si>
  <si>
    <t>영도구</t>
  </si>
  <si>
    <t>마린축구장</t>
  </si>
  <si>
    <t>접이식의자</t>
  </si>
  <si>
    <t>철콘</t>
  </si>
  <si>
    <t>1,750백만원</t>
  </si>
  <si>
    <t>백운포체육공원 
축구장</t>
  </si>
  <si>
    <t>금정구</t>
  </si>
  <si>
    <t>선동잔디구장</t>
  </si>
  <si>
    <t>노포동 차량기지창
축구장</t>
  </si>
  <si>
    <t>부산교통공사</t>
  </si>
  <si>
    <t>오륜동인조잔디구장</t>
  </si>
  <si>
    <t>구민운동장</t>
  </si>
  <si>
    <t>84         78</t>
  </si>
  <si>
    <t xml:space="preserve">42        41  </t>
  </si>
  <si>
    <t>3,528    3,198</t>
  </si>
  <si>
    <t>동래구</t>
  </si>
  <si>
    <t xml:space="preserve">북구 </t>
  </si>
  <si>
    <t>화명운동장(A,B)</t>
  </si>
  <si>
    <t>낙동강관리본부</t>
  </si>
  <si>
    <t>76
67</t>
  </si>
  <si>
    <t>111
108</t>
  </si>
  <si>
    <t>8,436
7,286</t>
  </si>
  <si>
    <t>83
83</t>
  </si>
  <si>
    <t>119
119</t>
  </si>
  <si>
    <t>9,850
9,850</t>
  </si>
  <si>
    <t>사상구</t>
  </si>
  <si>
    <t>잔디</t>
  </si>
  <si>
    <t>삼락생태공원
축구장</t>
  </si>
  <si>
    <t>삼락생태공원
축구장(A,B구장)</t>
  </si>
  <si>
    <t>삼락생태공원
축구장(C,D구장)</t>
  </si>
  <si>
    <t>맥도생태공원
축구장</t>
  </si>
  <si>
    <t>대저 차량기지창
축구장</t>
  </si>
  <si>
    <t>부산
교통공사</t>
  </si>
  <si>
    <t>명지다목적 인조잔디운동장</t>
  </si>
  <si>
    <t>조경석</t>
  </si>
  <si>
    <t>화전공원 인조잔디운동장</t>
  </si>
  <si>
    <t>신호공원 인조잔디운동장</t>
  </si>
  <si>
    <t>사하구</t>
  </si>
  <si>
    <t>을숙도인조잔디 축구장</t>
  </si>
  <si>
    <t>68
52</t>
  </si>
  <si>
    <t>기장군</t>
  </si>
  <si>
    <t>월드컵빌리지</t>
  </si>
  <si>
    <t>기장군도시관리공단</t>
  </si>
  <si>
    <t>68
68</t>
  </si>
  <si>
    <t>105
105</t>
  </si>
  <si>
    <t>17,762
18,335</t>
  </si>
  <si>
    <t>2
2</t>
  </si>
  <si>
    <t>철마체육시설 축구장</t>
  </si>
  <si>
    <t>정관체육시설 축구장</t>
  </si>
  <si>
    <t>남동구</t>
  </si>
  <si>
    <t>남동구장수동산190</t>
  </si>
  <si>
    <t>인천장수구장</t>
  </si>
  <si>
    <t>동부공원사업소</t>
  </si>
  <si>
    <t>구월근린공원
인조잔디축구장</t>
  </si>
  <si>
    <t>남동공단근린공원
인조잔디축구장</t>
  </si>
  <si>
    <t>축구장,육상트랙,
농구장</t>
  </si>
  <si>
    <t>늘솔길근린공원
인조잔디구장</t>
  </si>
  <si>
    <t>동구</t>
  </si>
  <si>
    <t>동구구민운동장</t>
  </si>
  <si>
    <t>계양구</t>
  </si>
  <si>
    <t>계산동907</t>
  </si>
  <si>
    <t>계산구장</t>
  </si>
  <si>
    <t>15m×30m</t>
  </si>
  <si>
    <t>16m×25m</t>
  </si>
  <si>
    <t>농구장
게이트볼장</t>
  </si>
  <si>
    <t>강화군</t>
  </si>
  <si>
    <t>길상면605-26</t>
  </si>
  <si>
    <t>길상공설운동장</t>
  </si>
  <si>
    <t>강화읍국화리225-4</t>
  </si>
  <si>
    <t>강화공설운동장</t>
  </si>
  <si>
    <t>서곶근린공원
인조잔디축구장</t>
  </si>
  <si>
    <t>농구장,족구장,
트랙 레인 3</t>
  </si>
  <si>
    <t>부평구</t>
  </si>
  <si>
    <t>인천삼산월드체육관
축구장</t>
  </si>
  <si>
    <t>신트리공원 인조잔디축구장</t>
  </si>
  <si>
    <t>부평구시설관리공단</t>
  </si>
  <si>
    <t>백운공원 인조잔디축구장</t>
  </si>
  <si>
    <t>옹진군</t>
  </si>
  <si>
    <t>북도면 종합운동장</t>
  </si>
  <si>
    <t>연평면 종합운동장</t>
  </si>
  <si>
    <t>게이트볼장, 
다목적구장</t>
  </si>
  <si>
    <t>백령면 종합운동장</t>
  </si>
  <si>
    <t>족구장, 
농구장(배구장)</t>
  </si>
  <si>
    <t>덕적면 종합운동장</t>
  </si>
  <si>
    <t>연수구</t>
  </si>
  <si>
    <t>용담공원
축구장</t>
  </si>
  <si>
    <t>송도LNG종합스포츠타운
축구장</t>
  </si>
  <si>
    <t>위탁
(인천시체육회)</t>
  </si>
  <si>
    <t>조립식</t>
  </si>
  <si>
    <t>야구장에
포함</t>
  </si>
  <si>
    <t>광산구</t>
  </si>
  <si>
    <t>안청공원 인조잔디 축구장</t>
  </si>
  <si>
    <t>쌍암공원 인조잔디 축구장</t>
  </si>
  <si>
    <t>종합운동장
보조구장</t>
  </si>
  <si>
    <t>동내면 거두리 1156</t>
  </si>
  <si>
    <t>거두리인조잔디구장</t>
  </si>
  <si>
    <t>50백만원</t>
  </si>
  <si>
    <t>2000년도</t>
  </si>
  <si>
    <t>근화동 418-3</t>
  </si>
  <si>
    <t>공지천 인조잔디구장</t>
  </si>
  <si>
    <t>67
112</t>
  </si>
  <si>
    <t>106
75</t>
  </si>
  <si>
    <t>2003
2005</t>
  </si>
  <si>
    <t>526
1335</t>
  </si>
  <si>
    <t>시민공원내
인조잔디축구장</t>
  </si>
  <si>
    <t>종합경기장
보조경기장</t>
  </si>
  <si>
    <t>의자식/
계단식</t>
  </si>
  <si>
    <t>2003
2006</t>
  </si>
  <si>
    <t>478
722</t>
  </si>
  <si>
    <t>강파이프구조</t>
  </si>
  <si>
    <t>문곡동 산2번지</t>
  </si>
  <si>
    <t>인조잔디 고원1구장</t>
  </si>
  <si>
    <t>조적조</t>
  </si>
  <si>
    <t>1,290백만원</t>
  </si>
  <si>
    <t>인조잔디 고원2구장</t>
  </si>
  <si>
    <t>인조잔디 고원3구장</t>
  </si>
  <si>
    <t>경량형강</t>
  </si>
  <si>
    <t>도계공설운동장
보조경기장</t>
  </si>
  <si>
    <t>스포츠파크 축구장</t>
  </si>
  <si>
    <t>공설운동장
보조경기장</t>
  </si>
  <si>
    <t>오지리
인조잔디축구장</t>
  </si>
  <si>
    <t>김화생활체육공원
인조잔디축구장</t>
  </si>
  <si>
    <t>화천읍 하리</t>
  </si>
  <si>
    <t>붕어섬 축구장</t>
  </si>
  <si>
    <t>원천인조축구장</t>
  </si>
  <si>
    <t>생활체육공원
인조잔디구장</t>
  </si>
  <si>
    <t>상서체육공원
인조구장</t>
  </si>
  <si>
    <t>양구읍 하리 96</t>
  </si>
  <si>
    <t>죽왕축구장</t>
  </si>
  <si>
    <t>토성공설운동장</t>
  </si>
  <si>
    <t>천연잔디1</t>
  </si>
  <si>
    <t>거진공설운동장</t>
  </si>
  <si>
    <t>의자식
계단식</t>
  </si>
  <si>
    <t>현내축구장</t>
  </si>
  <si>
    <t>양양잔디축구장</t>
  </si>
  <si>
    <t>손양인조잔디운동장</t>
  </si>
  <si>
    <t>구드래 천연잔디구장</t>
  </si>
  <si>
    <t>부여종합운동장
보조경기장</t>
  </si>
  <si>
    <t>웅상체육공원 축구장</t>
  </si>
  <si>
    <t>서면 서상리 1182-1</t>
  </si>
  <si>
    <t>태릉선수촌
하키경기장</t>
  </si>
  <si>
    <t>육상트랙</t>
  </si>
  <si>
    <t>강서체육공원 
하키경기장</t>
  </si>
  <si>
    <t>체육시설관리사업소
강서체육공원
(051-970-1211)</t>
  </si>
  <si>
    <t>다목적경기장
(하키장)</t>
  </si>
  <si>
    <t>청풍명월
국제하키장</t>
  </si>
  <si>
    <t>삼방동 730</t>
  </si>
  <si>
    <t>김해시하키장</t>
  </si>
  <si>
    <t>1,550백만원</t>
  </si>
  <si>
    <t>하키</t>
  </si>
  <si>
    <t>1면(보조)</t>
  </si>
  <si>
    <t xml:space="preserve">김해시시설관리공단 </t>
  </si>
  <si>
    <t>장충리틀야구장</t>
  </si>
  <si>
    <t>광진구</t>
  </si>
  <si>
    <t>구의야구공원</t>
  </si>
  <si>
    <t>체육시설
관리사업소</t>
  </si>
  <si>
    <t>마포구</t>
  </si>
  <si>
    <t>목동 야구장</t>
  </si>
  <si>
    <t>신월 야구공원</t>
  </si>
  <si>
    <t>1994~5</t>
  </si>
  <si>
    <t>잠실동10</t>
  </si>
  <si>
    <t>잠실 야구장</t>
  </si>
  <si>
    <t>1980-1982</t>
  </si>
  <si>
    <t>강동구</t>
  </si>
  <si>
    <t>한강공원
광나루지구 야구장(임시)</t>
  </si>
  <si>
    <t>성인용</t>
  </si>
  <si>
    <t>사직2동 930</t>
  </si>
  <si>
    <t>사직종합운동장
야구장</t>
  </si>
  <si>
    <t>철골철근콘크리트</t>
  </si>
  <si>
    <t>1(33.0＊11.3)</t>
  </si>
  <si>
    <t>식당, 매점, 공중전화</t>
  </si>
  <si>
    <t>1(24.0＊10.1)</t>
  </si>
  <si>
    <t>매점, 공중전화</t>
  </si>
  <si>
    <t>화명생태공원
야구장</t>
  </si>
  <si>
    <t>2개(성인1, 리틀1)</t>
  </si>
  <si>
    <t>삼락생태공원
야구장</t>
  </si>
  <si>
    <t>6개(성인5, 리틀1)</t>
  </si>
  <si>
    <t>맥도생태공원
야구장</t>
  </si>
  <si>
    <t>1개(성인1)</t>
  </si>
  <si>
    <t>대저생태공원
야구장</t>
  </si>
  <si>
    <t>2개(성인2)</t>
  </si>
  <si>
    <t>을숙도리틀야구장</t>
  </si>
  <si>
    <t>장안천야구장</t>
  </si>
  <si>
    <t>한밭야구장</t>
  </si>
  <si>
    <t>한화이글스(255-6494)</t>
  </si>
  <si>
    <t>www.hanwhaeagles.co.kr</t>
  </si>
  <si>
    <t>위탁
(한화이글스)</t>
  </si>
  <si>
    <t xml:space="preserve"> 의자식</t>
  </si>
  <si>
    <t>철근 콘크리트</t>
  </si>
  <si>
    <t>6개소</t>
  </si>
  <si>
    <t>1,500lux</t>
  </si>
  <si>
    <t>부지면적은 
한밭주경기장 포함</t>
  </si>
  <si>
    <t>포천시</t>
  </si>
  <si>
    <t>금강공원2야구장</t>
  </si>
  <si>
    <t xml:space="preserve"> </t>
  </si>
  <si>
    <t>대산면 사회인야구장(2)</t>
  </si>
  <si>
    <t>대산면 사회인야구장(3)</t>
  </si>
  <si>
    <t>대산면 사회인야구장(4)</t>
  </si>
  <si>
    <t>대산면 사회인야구장(5)</t>
  </si>
  <si>
    <t>잠실 경륜장</t>
  </si>
  <si>
    <t>국민체육
진흥공단</t>
  </si>
  <si>
    <t>경륜운영본부</t>
  </si>
  <si>
    <t>올림픽공원 내
위치</t>
  </si>
  <si>
    <t>www.bcr.or.kr</t>
  </si>
  <si>
    <t>제한없음</t>
  </si>
  <si>
    <t>철골 철근콘크리트</t>
  </si>
  <si>
    <t>2(9.88＊11.48)</t>
  </si>
  <si>
    <t>탄성우레탄</t>
  </si>
  <si>
    <t>사직 종합운동장
테니스장</t>
  </si>
  <si>
    <t>두구동 669번지</t>
  </si>
  <si>
    <t>아크릴계       케미칼</t>
  </si>
  <si>
    <t>2(3.72＊1.4) :스코어보드</t>
  </si>
  <si>
    <t>강서체육공원
테니스장</t>
  </si>
  <si>
    <t>좌동테니스장</t>
  </si>
  <si>
    <t>기획재정부</t>
  </si>
  <si>
    <t>위탁
(반송에이스클럽)</t>
  </si>
  <si>
    <t>센텀테니스장</t>
  </si>
  <si>
    <t xml:space="preserve">부산시 해운대구 우2동 1127-37 </t>
  </si>
  <si>
    <t>올림픽기념 국민생활관</t>
  </si>
  <si>
    <t>백운포체육공원
테니스장</t>
  </si>
  <si>
    <t>화명생태공원
테니스장</t>
  </si>
  <si>
    <t>덕두테니스장</t>
  </si>
  <si>
    <t>명지동 75호광장 
테니스장</t>
  </si>
  <si>
    <t>신평레포츠공원
테니스장</t>
  </si>
  <si>
    <t>우레탄포장</t>
  </si>
  <si>
    <t>철마체육시설
테니스장</t>
  </si>
  <si>
    <t>탄성포장</t>
  </si>
  <si>
    <t>정관체육시설
테니스장</t>
  </si>
  <si>
    <t>가좌동606</t>
  </si>
  <si>
    <t>www.incheonsports.or.kr</t>
  </si>
  <si>
    <t>케미칼 12
클레이  4</t>
  </si>
  <si>
    <t>만석동 복합체육시설내
테니스장</t>
  </si>
  <si>
    <t>신트리공원
테니스장</t>
  </si>
  <si>
    <t>위탁
(부평구테니스연합회)</t>
  </si>
  <si>
    <t>케미컬 5</t>
  </si>
  <si>
    <t>원적산체육공원
테니스장</t>
  </si>
  <si>
    <t>케미컬 3</t>
  </si>
  <si>
    <t>삼산테니스장</t>
  </si>
  <si>
    <t>부평구 시설관리공단</t>
  </si>
  <si>
    <t>건강근린공원 내</t>
  </si>
  <si>
    <t>남동종합문화체육3호광장
테니스장</t>
  </si>
  <si>
    <t>남동종합문화체육4호광장
테니스장</t>
  </si>
  <si>
    <t>클레이 5</t>
  </si>
  <si>
    <t>남동공단 근린공원
테니스장</t>
  </si>
  <si>
    <t>승기공원
테니스장</t>
  </si>
  <si>
    <t>늘솔길근린공원 테니스장</t>
  </si>
  <si>
    <t>하드</t>
  </si>
  <si>
    <t>덕적면 체육시설 테니스장</t>
  </si>
  <si>
    <t>북도면 체육시설 테니스장</t>
  </si>
  <si>
    <t>북도면 종합운동장 내 위치</t>
  </si>
  <si>
    <t>자월면 테니스장</t>
  </si>
  <si>
    <t>소청리 테니스장</t>
  </si>
  <si>
    <t>대청면 체육시설 테니스장</t>
  </si>
  <si>
    <t>백령면 체육시설 테니스장</t>
  </si>
  <si>
    <t>백령 종합운동장 내 위치</t>
  </si>
  <si>
    <t>연평면 새마을리 테니스장</t>
  </si>
  <si>
    <t>연평면 체육시설 테니스장</t>
  </si>
  <si>
    <t>세천 테니스장</t>
  </si>
  <si>
    <t>시설관리공단(253-4182)</t>
  </si>
  <si>
    <t>오량 실내테니스장</t>
  </si>
  <si>
    <t>정림 테니스장</t>
  </si>
  <si>
    <t>은평공원
테니스장</t>
  </si>
  <si>
    <t>관저 테니스장</t>
  </si>
  <si>
    <t>대덕구</t>
  </si>
  <si>
    <t>송촌체육공원
테니스장</t>
  </si>
  <si>
    <t>을미기공원
테니스장</t>
  </si>
  <si>
    <t>일동 테니스전용구장</t>
  </si>
  <si>
    <t>하드코트</t>
  </si>
  <si>
    <t>석사동 산29-1</t>
  </si>
  <si>
    <t>호반테니스장</t>
  </si>
  <si>
    <t>크레이5
케미칼2
인조잔디3</t>
  </si>
  <si>
    <t>8조</t>
  </si>
  <si>
    <t>케미칼 18</t>
  </si>
  <si>
    <t>캐미칼 6</t>
  </si>
  <si>
    <t>명륜동 313번지</t>
  </si>
  <si>
    <t>흥업면 흥업리 768 외16번지</t>
  </si>
  <si>
    <t>백운테니스장</t>
  </si>
  <si>
    <t>원주테니스장</t>
  </si>
  <si>
    <t>종합경기장
테니스장</t>
  </si>
  <si>
    <t>동해시
시설관리공단</t>
  </si>
  <si>
    <t>아크릴 2
인조잔디 3</t>
  </si>
  <si>
    <t>시민테니스장</t>
  </si>
  <si>
    <t>위탁
(태백시테니스협회)</t>
  </si>
  <si>
    <t>인조잔디 4</t>
  </si>
  <si>
    <t>639-2254</t>
  </si>
  <si>
    <t>경량철골</t>
  </si>
  <si>
    <t>삼척시민테니스장</t>
  </si>
  <si>
    <t>위탁
(삼척시테니스협회)</t>
  </si>
  <si>
    <t>교동테니스장</t>
  </si>
  <si>
    <t>홍천읍 태학리 151-7</t>
  </si>
  <si>
    <t>위탁
(홍천군테니스협회)</t>
  </si>
  <si>
    <t>424백만원</t>
  </si>
  <si>
    <t>400w</t>
  </si>
  <si>
    <t>45백만원</t>
  </si>
  <si>
    <t>내면테니스장</t>
  </si>
  <si>
    <t>서석테니스장</t>
  </si>
  <si>
    <t>섬강테니스장</t>
  </si>
  <si>
    <t>유동테니스장</t>
  </si>
  <si>
    <t>둔내테니스장</t>
  </si>
  <si>
    <t>창고1,조명시설8,방송시설1</t>
  </si>
  <si>
    <t>상동테니스장</t>
  </si>
  <si>
    <t>쌍용테니스장</t>
  </si>
  <si>
    <t>스포츠파크테니스장</t>
  </si>
  <si>
    <t>캐미칼</t>
  </si>
  <si>
    <t>주천테니스장</t>
  </si>
  <si>
    <t>공설운동장테니스장</t>
  </si>
  <si>
    <t>토사
하드코트</t>
  </si>
  <si>
    <t>와수테니스장</t>
  </si>
  <si>
    <t>근남테니스장</t>
  </si>
  <si>
    <t>오지리테니스장</t>
  </si>
  <si>
    <t>화천군(440-2253)</t>
  </si>
  <si>
    <t>붕어섬테니스장</t>
  </si>
  <si>
    <t>동면 테니스장</t>
  </si>
  <si>
    <t>해안면 테니스장</t>
  </si>
  <si>
    <t>정림리 테니스장</t>
  </si>
  <si>
    <t>양구초롱이테니스장</t>
  </si>
  <si>
    <t>케미칼</t>
  </si>
  <si>
    <t>방산면테니스장</t>
  </si>
  <si>
    <t>남면용하리생활체육공원 
테니스장</t>
  </si>
  <si>
    <t>양구실내테니스장</t>
  </si>
  <si>
    <t>인제읍 납북리 431-1</t>
  </si>
  <si>
    <t>인제테니스장</t>
  </si>
  <si>
    <t>인제군(460-2084)</t>
  </si>
  <si>
    <t>inie.gangwon.kr/</t>
  </si>
  <si>
    <t>인제실내테니스장</t>
  </si>
  <si>
    <t>케미컬</t>
  </si>
  <si>
    <t>간성테니스장</t>
  </si>
  <si>
    <t>거진테니스장</t>
  </si>
  <si>
    <t>해오름테니스장</t>
  </si>
  <si>
    <t>마사토4
케미칼4</t>
  </si>
  <si>
    <t>웅상체육공원 테니스장</t>
  </si>
  <si>
    <t>위탁(테니스협회)</t>
  </si>
  <si>
    <t>복합시설(웅상체육공원 축구장에 포함)</t>
  </si>
  <si>
    <t>부산시 씨름장</t>
  </si>
  <si>
    <t>원형</t>
  </si>
  <si>
    <t>경량철골조, 철근콘크리트조</t>
  </si>
  <si>
    <t>정방형</t>
  </si>
  <si>
    <t>철골조</t>
  </si>
  <si>
    <t>위탁(개인)</t>
  </si>
  <si>
    <t>형태</t>
    <phoneticPr fontId="5" type="noConversion"/>
  </si>
  <si>
    <t>규격
(지름,폭*길이)</t>
    <phoneticPr fontId="5" type="noConversion"/>
  </si>
  <si>
    <t>종목</t>
    <phoneticPr fontId="5" type="noConversion"/>
  </si>
  <si>
    <t>면수</t>
    <phoneticPr fontId="5" type="noConversion"/>
  </si>
  <si>
    <t>면적</t>
    <phoneticPr fontId="5" type="noConversion"/>
  </si>
  <si>
    <t>시설구성</t>
    <phoneticPr fontId="5" type="noConversion"/>
  </si>
  <si>
    <t>관리운영</t>
    <phoneticPr fontId="5" type="noConversion"/>
  </si>
  <si>
    <t>종목</t>
    <phoneticPr fontId="5" type="noConversion"/>
  </si>
  <si>
    <t>면수</t>
    <phoneticPr fontId="5" type="noConversion"/>
  </si>
  <si>
    <t>면적</t>
    <phoneticPr fontId="5" type="noConversion"/>
  </si>
  <si>
    <t>사직 종합운동장
실내체육관</t>
  </si>
  <si>
    <t>핸드볼,농구,배구,
배드민턴,탁구</t>
  </si>
  <si>
    <t>2(4.6＊2.15)</t>
  </si>
  <si>
    <t>농구,배구,
배드민턴,탁구</t>
  </si>
  <si>
    <t>3(4.35＊1.65)</t>
  </si>
  <si>
    <t>강서체육공원
실내체육관</t>
  </si>
  <si>
    <t>2(6.36＊3.96, 5.88＊3.96)</t>
  </si>
  <si>
    <t>2000∼2500</t>
  </si>
  <si>
    <t>수 영</t>
  </si>
  <si>
    <t>6레인(25m)</t>
  </si>
  <si>
    <t>25m, 6레인</t>
  </si>
  <si>
    <t>시민, 유료이용</t>
  </si>
  <si>
    <t>철골철근
콘크리트</t>
  </si>
  <si>
    <t>2(5.88＊3.96)</t>
  </si>
  <si>
    <t>동부리 1</t>
  </si>
  <si>
    <t>기장 체육관</t>
  </si>
  <si>
    <t>2(5.8＊3.9)</t>
  </si>
  <si>
    <t>배드민턴,배구,탁구</t>
  </si>
  <si>
    <t xml:space="preserve">철근콘크리트 </t>
  </si>
  <si>
    <t>충무 체육관</t>
  </si>
  <si>
    <t>한밭 체육관</t>
  </si>
  <si>
    <t>산성생활체육관</t>
  </si>
  <si>
    <t>산성 생활체육관</t>
  </si>
  <si>
    <t>도마동 427-1번지외 2필지</t>
  </si>
  <si>
    <t>도솔 다목적체육관</t>
  </si>
  <si>
    <t>탁구,배구,
농구,배드민턴</t>
  </si>
  <si>
    <t>대덕 문화체육관</t>
  </si>
  <si>
    <t>배드민턴,탁구,
농구,배구</t>
  </si>
  <si>
    <t>400lux</t>
  </si>
  <si>
    <t>석사동 산30-1</t>
  </si>
  <si>
    <t>호반체육관</t>
  </si>
  <si>
    <t>철근
콘크리트</t>
  </si>
  <si>
    <t>농구,배구,
핸드볼,배드민턴</t>
  </si>
  <si>
    <t>의자식, 수납식</t>
  </si>
  <si>
    <t>11,688백망원</t>
  </si>
  <si>
    <t>치악체육관</t>
  </si>
  <si>
    <t>철콘철골트서스</t>
  </si>
  <si>
    <t>농구,배구,핸드볼,
복싱,배드민턴</t>
  </si>
  <si>
    <t>백운체육관</t>
  </si>
  <si>
    <t>동해체육관</t>
  </si>
  <si>
    <t>농구,배구,배드민턴,
레슬링,유도</t>
  </si>
  <si>
    <t>사격</t>
  </si>
  <si>
    <t>사대수:30, 수용인원:202석</t>
  </si>
  <si>
    <t>장성체육관</t>
  </si>
  <si>
    <t>333백만원</t>
  </si>
  <si>
    <t>334백만원</t>
  </si>
  <si>
    <t>420백만원</t>
  </si>
  <si>
    <t>고원체육관</t>
  </si>
  <si>
    <t>철근철골
콘크리트</t>
  </si>
  <si>
    <t>핸드볼, 배구,농구, 배드민턴,복싱, 족구,탁구 등</t>
  </si>
  <si>
    <t>의자식,수납식</t>
  </si>
  <si>
    <t>속초시
청소년 실내체육관</t>
  </si>
  <si>
    <t>교동200-6</t>
  </si>
  <si>
    <t>삼척체육관</t>
  </si>
  <si>
    <t>핸드볼,배구,
배드민턴,탁구</t>
  </si>
  <si>
    <t>도계읍 전두리399</t>
  </si>
  <si>
    <t>홍천종합체육관</t>
  </si>
  <si>
    <t>농구,핸드볼,배구,
배드민턴,탁구</t>
  </si>
  <si>
    <t>영월실내체육관</t>
  </si>
  <si>
    <t>평창군</t>
  </si>
  <si>
    <t>대화면 대화리979-1</t>
  </si>
  <si>
    <t>대화문화체육관</t>
  </si>
  <si>
    <t>배드민턴,배구,
농구,족구,풋살</t>
  </si>
  <si>
    <t>방림면 계촌리 1410-10</t>
  </si>
  <si>
    <t>방림다목적체육관</t>
  </si>
  <si>
    <t>배드민턴,배구,농구</t>
  </si>
  <si>
    <t>미탄체육관</t>
  </si>
  <si>
    <t>배드민턴, 배구, 농구</t>
  </si>
  <si>
    <t>국민체육센터 체육관</t>
  </si>
  <si>
    <t>배드민턴, 핸드볼,
배구, 농구</t>
  </si>
  <si>
    <t>체력단련실</t>
  </si>
  <si>
    <t>웨이트기구설치</t>
  </si>
  <si>
    <t>철원실내체육관</t>
  </si>
  <si>
    <t>몬도
플렉스</t>
  </si>
  <si>
    <t>계단
의자식</t>
  </si>
  <si>
    <t>배드민턴,배구,
농구,핸드볼,족구</t>
  </si>
  <si>
    <t>간성읍 상리 536</t>
  </si>
  <si>
    <t>고성종합체육관</t>
  </si>
  <si>
    <t>핸드볼,배드민턴,
탁구,배구,농구</t>
  </si>
  <si>
    <t>최저1682,  최고1960</t>
  </si>
  <si>
    <t>고성생활체육관</t>
  </si>
  <si>
    <t>배드민턴, 탁구, 배구</t>
  </si>
  <si>
    <t>양양읍 서문리 146-1</t>
  </si>
  <si>
    <t>양양군 실내체육관</t>
  </si>
  <si>
    <t>1991
2002</t>
  </si>
  <si>
    <t>양산시배구연습구장</t>
  </si>
  <si>
    <t>일반철골구조</t>
  </si>
  <si>
    <t>배구</t>
  </si>
  <si>
    <t>목재, 몬도</t>
  </si>
  <si>
    <t>고성군국민체육센터</t>
  </si>
  <si>
    <t>철근콘크리트,
 철골조</t>
  </si>
  <si>
    <t>농구,배구,배드민턴</t>
  </si>
  <si>
    <t>계단식,
수납식</t>
  </si>
  <si>
    <t>거제2동</t>
  </si>
  <si>
    <t>일반
건물식</t>
  </si>
  <si>
    <t>검도</t>
  </si>
  <si>
    <t>복싱</t>
  </si>
  <si>
    <t>역도</t>
  </si>
  <si>
    <t>목재
우레탄</t>
  </si>
  <si>
    <t>종합운동장
체조체육관</t>
  </si>
  <si>
    <t>부산광역시체조협회</t>
  </si>
  <si>
    <t>체조</t>
  </si>
  <si>
    <t>부산국민체육센터</t>
  </si>
  <si>
    <t>탁구</t>
  </si>
  <si>
    <t>20×33×8m</t>
  </si>
  <si>
    <t>배드민턴,농구,
배구,탁구</t>
  </si>
  <si>
    <t>25m×15m
9m×5m</t>
  </si>
  <si>
    <t>에어로빅장,취미
체육교실,조깅트랙</t>
  </si>
  <si>
    <t>송도스포츠센터</t>
  </si>
  <si>
    <t>22m×13m</t>
  </si>
  <si>
    <t>헬스장,집회장(다목적실)</t>
  </si>
  <si>
    <t>24×27×10m</t>
  </si>
  <si>
    <t>농구,배구,탁구
배드민턴 등</t>
  </si>
  <si>
    <t>문화교실
사무실등</t>
  </si>
  <si>
    <t>남구국민체육센터</t>
  </si>
  <si>
    <t>23.3x38m</t>
  </si>
  <si>
    <t>25m×15m
3m×21m</t>
  </si>
  <si>
    <t>에어로빅실, 다목적실
문화교실, 취미교실 등</t>
  </si>
  <si>
    <t>영도구국민체육센터</t>
  </si>
  <si>
    <t>25m×15m</t>
  </si>
  <si>
    <t>스크린 골프연습장,체력
단련장, 스포츠교실 등</t>
  </si>
  <si>
    <t>백양 생활체육관</t>
  </si>
  <si>
    <t>19.2×37m</t>
  </si>
  <si>
    <t>배드민턴,탁구,
배구,농구</t>
  </si>
  <si>
    <t>샤워실, 사무실 등</t>
  </si>
  <si>
    <t>북구국민체육센터</t>
  </si>
  <si>
    <t>북구, 
교육청</t>
  </si>
  <si>
    <t>위탁
(부산시체육회)</t>
  </si>
  <si>
    <t>다목적실,카페테리아 등</t>
  </si>
  <si>
    <t>부산진구</t>
  </si>
  <si>
    <t>생활체육센터</t>
  </si>
  <si>
    <t>25*25</t>
  </si>
  <si>
    <t>배드민턴 4면</t>
  </si>
  <si>
    <t>휴게실</t>
  </si>
  <si>
    <t>1,000백만원</t>
  </si>
  <si>
    <t>부산시체육회관</t>
  </si>
  <si>
    <t>핸드볼,농구,배구,
배드민턴,탁구 등</t>
  </si>
  <si>
    <t>전시관,사무실 등</t>
  </si>
  <si>
    <t>농구</t>
  </si>
  <si>
    <t>25×47×8m</t>
  </si>
  <si>
    <t>배드민턴,농구,
유도,배구</t>
  </si>
  <si>
    <t>25m×15m
12m×8m</t>
  </si>
  <si>
    <t>스포츠교실
문화청소년실</t>
  </si>
  <si>
    <t>부산한마음스포츠센터</t>
  </si>
  <si>
    <t>위탁
(부산시설공단)</t>
  </si>
  <si>
    <t>36.8m×21.8m</t>
  </si>
  <si>
    <t>물리치료실, 에어로빅
조깅트랙</t>
  </si>
  <si>
    <t>41×23×8m</t>
  </si>
  <si>
    <t>농구, 배구
배드민턴</t>
  </si>
  <si>
    <t xml:space="preserve">조깅트랙,에어로빅,
실내골프연습장,문화교실 </t>
  </si>
  <si>
    <t>사하구국민체육센터</t>
  </si>
  <si>
    <t>32.4x19.2m</t>
  </si>
  <si>
    <t>농구,배구,
배드민턴</t>
  </si>
  <si>
    <t>32.4x19.2m
7.5x7.5x3.1m</t>
  </si>
  <si>
    <t>에어로빅장
골프연습장</t>
  </si>
  <si>
    <t>금정 구민체육관</t>
  </si>
  <si>
    <t>47x25m</t>
  </si>
  <si>
    <t>배드민턴,농구
배구</t>
  </si>
  <si>
    <t>금정구국민체육센터</t>
  </si>
  <si>
    <t>25m×15m
9m×6m</t>
  </si>
  <si>
    <t>에어로빅장</t>
  </si>
  <si>
    <t>기장생활체육공원</t>
  </si>
  <si>
    <t>농구,탁구</t>
  </si>
  <si>
    <t>다목적홀, 샤워실
탈의실, 실내놀이터 등</t>
  </si>
  <si>
    <t>기장군국민체육센터</t>
  </si>
  <si>
    <t>배드민턴, 농구,배구</t>
  </si>
  <si>
    <t>사상구국민체육센터</t>
  </si>
  <si>
    <t>20x38m</t>
  </si>
  <si>
    <t>배드민턴, 농구
배구, 탁구</t>
  </si>
  <si>
    <t>25m×12m</t>
  </si>
  <si>
    <t>연제구 국민체육센터</t>
  </si>
  <si>
    <t>배드민턴,농구,배구,
탁구</t>
  </si>
  <si>
    <t>강서브라이트센터</t>
  </si>
  <si>
    <t>20x42m</t>
  </si>
  <si>
    <t>개인락카,스튜디오
헬스장,에어로빅장 등</t>
  </si>
  <si>
    <t>장산게이트볼장</t>
  </si>
  <si>
    <t>21*17</t>
  </si>
  <si>
    <t>을숙도게이트볼장</t>
  </si>
  <si>
    <t>수자원공사</t>
  </si>
  <si>
    <t xml:space="preserve"> 20*15</t>
  </si>
  <si>
    <t>16 * 22</t>
  </si>
  <si>
    <t>좌천게이트볼장</t>
  </si>
  <si>
    <t>길천게이트볼장</t>
  </si>
  <si>
    <t>정관계이트볼장</t>
  </si>
  <si>
    <t>사직종합운동장
실내수영장</t>
  </si>
  <si>
    <t>철근콘크리트라멘조</t>
  </si>
  <si>
    <t>2(8.24＊4.52, 3.0＊0.98)</t>
  </si>
  <si>
    <t>탈의실, 샤워실, 휴게실</t>
  </si>
  <si>
    <t>송도스포츠센터
수영장</t>
  </si>
  <si>
    <t>부산국민체육센터 
수영장</t>
  </si>
  <si>
    <t>강서체육공원
실내수영장</t>
  </si>
  <si>
    <t>남구국민체육센터
수영장</t>
  </si>
  <si>
    <t>금정구국민체육센터 수영장</t>
  </si>
  <si>
    <t>올림픽기념 국민생활관
수영장</t>
  </si>
  <si>
    <t>부산한마음스포츠센터
수영장</t>
  </si>
  <si>
    <t>북구국민체육센터
수영장</t>
  </si>
  <si>
    <t>화명야외수영장</t>
  </si>
  <si>
    <t>사상구국민체육센터
수영장</t>
  </si>
  <si>
    <t>사하구국민체육센터
수영장</t>
  </si>
  <si>
    <t>강서브라이트센터
실내수영장</t>
  </si>
  <si>
    <t>기장생활체육공원
수영장</t>
  </si>
  <si>
    <t>기장군국민체육센터
수영장</t>
  </si>
  <si>
    <t>25
15</t>
  </si>
  <si>
    <t>기장군청소년수련관
수영장</t>
  </si>
  <si>
    <t>을숙도 롤러스케이트장</t>
  </si>
  <si>
    <t>아스콘</t>
  </si>
  <si>
    <t>온천천 시민공원(동래)
인라인스케이트장</t>
  </si>
  <si>
    <t xml:space="preserve">   </t>
  </si>
  <si>
    <t>명장배수지상부
인라인스케이트장</t>
  </si>
  <si>
    <t>백운포체육공원
인라인스케이트장</t>
  </si>
  <si>
    <t>투스콘</t>
  </si>
  <si>
    <t>온천천 시민공원(연제)
인라인스케이트장</t>
  </si>
  <si>
    <t>화명강변공원
인라인스케이트장</t>
  </si>
  <si>
    <t>6~8</t>
  </si>
  <si>
    <t>군민체육공원
인라인스케이트장</t>
  </si>
  <si>
    <t>아크릴포장</t>
  </si>
  <si>
    <t>동삼동 산149-4</t>
  </si>
  <si>
    <t>부산시
종합사격장</t>
  </si>
  <si>
    <t>체육시설관리사업소
종합운동장
(051-404-1283)</t>
  </si>
  <si>
    <t>철근       콘크리트</t>
  </si>
  <si>
    <t>강서체육공원
양궁경기장</t>
  </si>
  <si>
    <t>성수1가동685-20</t>
  </si>
  <si>
    <t>부산 경남
경마공원승마장</t>
  </si>
  <si>
    <t>마사회</t>
  </si>
  <si>
    <t>영도 승마장</t>
  </si>
  <si>
    <t>부산시승마협회</t>
  </si>
  <si>
    <t>부산한마음스포츠센터
실내골프연습장</t>
  </si>
  <si>
    <t>올림픽기념 국민생활관
골프연습장</t>
  </si>
  <si>
    <t>사하구국민체육센터
골프연스장</t>
  </si>
  <si>
    <t>국민체육센터 내
3층,4층 일부</t>
  </si>
  <si>
    <t>남구국민체육센터
골프연습장</t>
  </si>
  <si>
    <t>국민체육센터 내
3층 일부추가설치</t>
  </si>
  <si>
    <t>강동동 3655</t>
  </si>
  <si>
    <t>서낙동강
조정카누경기장</t>
  </si>
  <si>
    <t>총무과 진흥담당
051)970-4122</t>
  </si>
  <si>
    <t>위탁
(조정카누협회)</t>
  </si>
  <si>
    <t>국가하천
(낙동강)</t>
  </si>
  <si>
    <t xml:space="preserve">1(2002), 부산AG경기장 </t>
  </si>
  <si>
    <t>부산 요트경기장</t>
  </si>
  <si>
    <t>체육시설관리사업소
요트경기장
(051-741-6440)</t>
  </si>
  <si>
    <t>2마일</t>
  </si>
  <si>
    <t>1.5마일</t>
  </si>
  <si>
    <t>1동, 3층</t>
  </si>
  <si>
    <t>8열, 954m</t>
  </si>
  <si>
    <t>부산실내빙상장</t>
  </si>
  <si>
    <t>명륜동 146</t>
  </si>
  <si>
    <t>인공암벽장</t>
  </si>
  <si>
    <t>실내.실외</t>
  </si>
  <si>
    <t>숭의동424</t>
  </si>
  <si>
    <t>인천시시설관리공단</t>
  </si>
  <si>
    <t>www.lnsiseol.net</t>
  </si>
  <si>
    <t>2500lux</t>
  </si>
  <si>
    <t>헬스기구및장비</t>
  </si>
  <si>
    <t>에어로빅실</t>
  </si>
  <si>
    <t>목재및앰프시설</t>
  </si>
  <si>
    <t>댄스및 체조프로그램</t>
  </si>
  <si>
    <t>탁구장</t>
  </si>
  <si>
    <t>계산동907-2</t>
  </si>
  <si>
    <t>계산 국민스포츠센터
수영장</t>
  </si>
  <si>
    <t>댄스및체조프로그램</t>
  </si>
  <si>
    <t>무도장</t>
  </si>
  <si>
    <t>스포츠센터
부설</t>
  </si>
  <si>
    <t>올림픽기념국민생활관
수영장</t>
  </si>
  <si>
    <t>www.icoly.wo.to</t>
  </si>
  <si>
    <t>시민누구나</t>
  </si>
  <si>
    <t>부평2동375-1</t>
  </si>
  <si>
    <t>www.iwcc.or.kr</t>
  </si>
  <si>
    <t>부평국민체육센터
수영장</t>
  </si>
  <si>
    <t>삼산월드체육관
수영장</t>
  </si>
  <si>
    <t>유아풀 12m</t>
  </si>
  <si>
    <t>남동 수영장</t>
  </si>
  <si>
    <t>도시관리공단</t>
  </si>
  <si>
    <t>남동국민체육센터
수영장</t>
  </si>
  <si>
    <t>검단복지회관
실내수영장</t>
  </si>
  <si>
    <t>서구 청소년수련관
실내수영장</t>
  </si>
  <si>
    <t>서구 국민체육센터
실내수영장</t>
  </si>
  <si>
    <t>인천서부여성회관</t>
  </si>
  <si>
    <t>인천시여성가족국</t>
  </si>
  <si>
    <t>www.gmcc.co.kr</t>
  </si>
  <si>
    <t>중구국민체육센터</t>
  </si>
  <si>
    <t>1식</t>
  </si>
  <si>
    <t>수영,헬스,배드민턴,
탁구,농구 등</t>
  </si>
  <si>
    <t>25m×6레인</t>
  </si>
  <si>
    <t>취미교실, 다목적실</t>
  </si>
  <si>
    <t>산성종합복지관
(대전광역시립)</t>
  </si>
  <si>
    <t>위탁
(시각장애인연합회)</t>
  </si>
  <si>
    <t>25m×4레인</t>
  </si>
  <si>
    <t>한마음 생활체육관</t>
  </si>
  <si>
    <t>에어로빅</t>
  </si>
  <si>
    <t>댄스스포츠</t>
  </si>
  <si>
    <t>합기도</t>
  </si>
  <si>
    <t>배드민턴,탁구</t>
  </si>
  <si>
    <t>올림픽기념
국민생활관</t>
  </si>
  <si>
    <t>24×48×10m</t>
  </si>
  <si>
    <t>핸드볼,농구,
배구</t>
  </si>
  <si>
    <t>25m×15m
15m×8m</t>
  </si>
  <si>
    <t>스포츠교실,문화청소년실,
주민생활시설</t>
  </si>
  <si>
    <t>남선공원
종합체육관</t>
  </si>
  <si>
    <t>28×8×5m</t>
  </si>
  <si>
    <t>스쿼시,헬스,
골프연습장</t>
  </si>
  <si>
    <t>61m×34m</t>
  </si>
  <si>
    <t>스튜디오룸</t>
  </si>
  <si>
    <t>서구국민체육센터</t>
  </si>
  <si>
    <t>수영장, 헬스</t>
  </si>
  <si>
    <t>유성구</t>
  </si>
  <si>
    <t>진잠다목적체육관</t>
  </si>
  <si>
    <t>18×35m</t>
  </si>
  <si>
    <t>배드민턴,배구,
농구, 탁구</t>
  </si>
  <si>
    <t>25m×5레인</t>
  </si>
  <si>
    <t>구즉 국민체육센터</t>
  </si>
  <si>
    <t>체육재활원 체육관</t>
  </si>
  <si>
    <t>위탁
(장애인연합회)</t>
  </si>
  <si>
    <t>21×36m</t>
  </si>
  <si>
    <t>헬스,탁구</t>
  </si>
  <si>
    <t>청소년수련관 체육관</t>
  </si>
  <si>
    <t>18×30m</t>
  </si>
  <si>
    <t>배드민턴, 탁구</t>
  </si>
  <si>
    <t>25m×7레인</t>
  </si>
  <si>
    <t>22×17m</t>
  </si>
  <si>
    <t>중구게이트볼장</t>
  </si>
  <si>
    <t>22×17m×2면</t>
  </si>
  <si>
    <t>한밭 게이트볼장</t>
  </si>
  <si>
    <t>25×20m×2면</t>
  </si>
  <si>
    <t>전천후게이트볼장</t>
  </si>
  <si>
    <t>서구청</t>
  </si>
  <si>
    <t>23×21m×1면</t>
  </si>
  <si>
    <t>사무실</t>
  </si>
  <si>
    <t>송강 게이트볼장</t>
  </si>
  <si>
    <t>21.7m×16.6m×1면</t>
  </si>
  <si>
    <t>23×18m×5면</t>
  </si>
  <si>
    <t>대덕구청</t>
  </si>
  <si>
    <t>23×18m×1면</t>
  </si>
  <si>
    <t>용운 국제수영장</t>
  </si>
  <si>
    <t>유아풀
6mⅹ7m</t>
  </si>
  <si>
    <t>한밭 수영장</t>
  </si>
  <si>
    <t xml:space="preserve"> 시민, 선수</t>
  </si>
  <si>
    <t>1500[lx]</t>
  </si>
  <si>
    <t>산성동  120-18</t>
  </si>
  <si>
    <t>대전 시립 산성종합복지관
수영장</t>
  </si>
  <si>
    <t>대전시시각장애인연합회(586-8033)</t>
  </si>
  <si>
    <t>장애인,시민</t>
  </si>
  <si>
    <t>중구 국민체육센터</t>
  </si>
  <si>
    <t>만년동  396</t>
  </si>
  <si>
    <t>평송 청소년수련원
수영장</t>
  </si>
  <si>
    <t>삼동청소년회(480-1603)</t>
  </si>
  <si>
    <t>시민</t>
  </si>
  <si>
    <t>체육관내</t>
  </si>
  <si>
    <t>탄방동 1084</t>
  </si>
  <si>
    <t>남선공원
수영장</t>
  </si>
  <si>
    <t>㈜이스포피아(485-1830)</t>
  </si>
  <si>
    <t>스커시</t>
  </si>
  <si>
    <t>㈜이스포피아</t>
  </si>
  <si>
    <t>인조축구장(옥상)</t>
  </si>
  <si>
    <t>서구 국민체육센터
수영장</t>
  </si>
  <si>
    <t>월드컵경기장
수영장</t>
  </si>
  <si>
    <t>원내동 358</t>
  </si>
  <si>
    <t>진잠다목적체육관
수영장</t>
  </si>
  <si>
    <t>송강동  9</t>
  </si>
  <si>
    <t>구즉국민체육센터
수영장</t>
  </si>
  <si>
    <t>대덕국민체육센터
수영장</t>
  </si>
  <si>
    <t xml:space="preserve"> 중리동 101-1</t>
  </si>
  <si>
    <t>삼동청소년회(626-7729)</t>
  </si>
  <si>
    <t>대화동 3-3</t>
  </si>
  <si>
    <t>체육재활원
수영장</t>
  </si>
  <si>
    <t>대전시장애인연합회(631-9899)</t>
  </si>
  <si>
    <t>세천 궁도장</t>
  </si>
  <si>
    <t>뿌리공원
궁도장</t>
  </si>
  <si>
    <t>시설관리공단(궁도협회527-3876)</t>
  </si>
  <si>
    <t>월평 궁도장</t>
  </si>
  <si>
    <t>유성 궁도장</t>
  </si>
  <si>
    <t>지수체육공원론볼장</t>
  </si>
  <si>
    <t>1면</t>
  </si>
  <si>
    <t>체육센터에포함</t>
  </si>
  <si>
    <t>체육센터내</t>
  </si>
  <si>
    <t>20×15</t>
  </si>
  <si>
    <t>25m×13m
13m×5.7m</t>
  </si>
  <si>
    <t>진접체육문화센터</t>
  </si>
  <si>
    <t>32×28m</t>
  </si>
  <si>
    <t>25m×13m
11m×4.6m</t>
  </si>
  <si>
    <t>배드민턴,배구,
농구,탁구</t>
  </si>
  <si>
    <t>샤워실,탈의실,
사무실,다목적강당</t>
  </si>
  <si>
    <t>송말4리게이트볼장</t>
  </si>
  <si>
    <t>20m×15m</t>
  </si>
  <si>
    <t>28×23</t>
  </si>
  <si>
    <t>진접체육문화센터
수영장</t>
  </si>
  <si>
    <t>남양주도시공사</t>
  </si>
  <si>
    <t>체육문화센터내</t>
  </si>
  <si>
    <t>달빛공원풋살장</t>
  </si>
  <si>
    <t>은빛공원풋살장</t>
  </si>
  <si>
    <t>서정공원풋살장</t>
  </si>
  <si>
    <t>마상공원풋살장</t>
  </si>
  <si>
    <t>성아공원풋살장</t>
  </si>
  <si>
    <t>주교풋살장</t>
  </si>
  <si>
    <t>대자풋살장</t>
  </si>
  <si>
    <t>풋살협회</t>
  </si>
  <si>
    <t>선유풋살장</t>
  </si>
  <si>
    <t>의정부시</t>
  </si>
  <si>
    <t>녹양풋살장</t>
  </si>
  <si>
    <t>신규확충</t>
  </si>
  <si>
    <t>훌로링</t>
  </si>
  <si>
    <t>30×46×12m</t>
  </si>
  <si>
    <t>탁구,농구,배드민턴</t>
  </si>
  <si>
    <t>50m×21m</t>
  </si>
  <si>
    <t>1,632백만원</t>
  </si>
  <si>
    <t>원주시
농민문화체육센터</t>
  </si>
  <si>
    <t>핸드볼</t>
  </si>
  <si>
    <t>26×42×13m</t>
  </si>
  <si>
    <t>배드민턴,농구,
핸드볼,배구</t>
  </si>
  <si>
    <t>25m×11m</t>
  </si>
  <si>
    <t>원주국민체육센터</t>
  </si>
  <si>
    <t>35×22×16.5m</t>
  </si>
  <si>
    <t>25m×18m</t>
  </si>
  <si>
    <t>강릉시</t>
  </si>
  <si>
    <t>태권도</t>
  </si>
  <si>
    <t>동해국민체육센터</t>
  </si>
  <si>
    <t>37×22×12.9m</t>
  </si>
  <si>
    <t>근로자종합복지관</t>
  </si>
  <si>
    <t>골프,탁구
에어로빅,헬스</t>
  </si>
  <si>
    <t>33m×21m</t>
  </si>
  <si>
    <t>배구,농구,족구</t>
  </si>
  <si>
    <t>홍천군민 스포츠센터</t>
  </si>
  <si>
    <t>19m×32m</t>
  </si>
  <si>
    <t>방송설비, 샤워실</t>
  </si>
  <si>
    <t>농민문화체육센터</t>
  </si>
  <si>
    <t>씨름</t>
  </si>
  <si>
    <t>탁구등</t>
  </si>
  <si>
    <t>20×40×12m</t>
  </si>
  <si>
    <t>핸드볼,농구,
배구,씨름,탁구</t>
  </si>
  <si>
    <t>3,224백만원</t>
  </si>
  <si>
    <t>1,100백만원</t>
  </si>
  <si>
    <t>중동면 복합체육센터</t>
  </si>
  <si>
    <t>41m×19.6m</t>
  </si>
  <si>
    <t>배드민턴,게이트볼</t>
  </si>
  <si>
    <t>사무실, 실외족구장1면</t>
  </si>
  <si>
    <t>19×23m</t>
  </si>
  <si>
    <t>배드민턴,농구</t>
  </si>
  <si>
    <t>방송실,사무실,탈의실</t>
  </si>
  <si>
    <t>문화체육관</t>
  </si>
  <si>
    <t>펜싱</t>
  </si>
  <si>
    <t>25×46×15m</t>
  </si>
  <si>
    <t>배드민턴,태권도,
유도,펜싱,역도</t>
  </si>
  <si>
    <t>사무실,헬스장,식당,창고</t>
  </si>
  <si>
    <t>양구국민체육센터</t>
  </si>
  <si>
    <t>21*33.6*11.5</t>
  </si>
  <si>
    <t>인제군문화재단</t>
  </si>
  <si>
    <t>25m*6레인</t>
  </si>
  <si>
    <t>35m x 22m</t>
  </si>
  <si>
    <t>26×17m</t>
  </si>
  <si>
    <t>신북읍게이트볼장</t>
  </si>
  <si>
    <t>25×15m</t>
  </si>
  <si>
    <t>남면게이트볼장</t>
  </si>
  <si>
    <t>서면게이트볼장</t>
  </si>
  <si>
    <t>사북면게이트볼장</t>
  </si>
  <si>
    <t>퇴계동게이트볼장</t>
  </si>
  <si>
    <t>남산면게이트볼장</t>
  </si>
  <si>
    <t>20×15m</t>
  </si>
  <si>
    <t>강남동 게이트볼장</t>
  </si>
  <si>
    <t>만천게이트볼장</t>
  </si>
  <si>
    <t>부론면실내게이트볼장</t>
  </si>
  <si>
    <t>26×18×5.2m</t>
  </si>
  <si>
    <t>주민생활시설</t>
  </si>
  <si>
    <t>명륜동실내게이트볼장</t>
  </si>
  <si>
    <t>26×19×5.2m</t>
  </si>
  <si>
    <t>소초면실내게이트볼장</t>
  </si>
  <si>
    <t>23×18×5.2m</t>
  </si>
  <si>
    <t>태장2동실내게이트볼장</t>
  </si>
  <si>
    <t>16x14x5.2m</t>
  </si>
  <si>
    <t>문막읍실내게이트볼장</t>
  </si>
  <si>
    <t>16x20x5.2m</t>
  </si>
  <si>
    <t>동해실내게이트볼장</t>
  </si>
  <si>
    <t>26×15×2면</t>
  </si>
  <si>
    <t>20×17m</t>
  </si>
  <si>
    <t>황지전천후게이트볼장</t>
  </si>
  <si>
    <t>교동게이트볼장</t>
  </si>
  <si>
    <t>50×25.2m</t>
  </si>
  <si>
    <t>19×25m</t>
  </si>
  <si>
    <t>삼척시
(게이트볼 연합회)</t>
  </si>
  <si>
    <t>21×25m</t>
  </si>
  <si>
    <t>하마읍리 게이트볼장</t>
  </si>
  <si>
    <t>삼척시
(게이트볼 동호회)</t>
  </si>
  <si>
    <t>17×22m</t>
  </si>
  <si>
    <t>호산 게이트볼장</t>
  </si>
  <si>
    <t>교가 게이트볼장</t>
  </si>
  <si>
    <t>25×20m</t>
  </si>
  <si>
    <t>24×98m</t>
  </si>
  <si>
    <t>18×22m</t>
  </si>
  <si>
    <t>18×24m</t>
  </si>
  <si>
    <t>28×24m</t>
  </si>
  <si>
    <t>와야2리 실내게이트볼장</t>
  </si>
  <si>
    <t>20×19m</t>
  </si>
  <si>
    <t>능평리 실내게이트볼장</t>
  </si>
  <si>
    <t>모곡4리 실내게이트볼장</t>
  </si>
  <si>
    <t>두미1리 실내게이트볼장</t>
  </si>
  <si>
    <t>16×22m</t>
  </si>
  <si>
    <t>송정리 실내게이트볼장(송정리)</t>
  </si>
  <si>
    <t>15×20m</t>
  </si>
  <si>
    <t>수하1리 실내게이트볼장</t>
  </si>
  <si>
    <t>22.5*17.5</t>
  </si>
  <si>
    <t>신대2리 실내게이트볼장</t>
  </si>
  <si>
    <t>21×14m</t>
  </si>
  <si>
    <t>희망10리 실내게이트볼장</t>
  </si>
  <si>
    <t>노천1리 실내게이트볼장</t>
  </si>
  <si>
    <t>25×19m</t>
  </si>
  <si>
    <t>덕치리 실내게이트볼장</t>
  </si>
  <si>
    <t>구만리 게이트볼장</t>
  </si>
  <si>
    <t>광원1리 실내게이트볼장</t>
  </si>
  <si>
    <t>자운1리 실내게이트볼장</t>
  </si>
  <si>
    <t>둔내실내게이트볼장</t>
  </si>
  <si>
    <t>성산실내게이트볼장</t>
  </si>
  <si>
    <t>유동실내게이트볼장</t>
  </si>
  <si>
    <t>창촌실내게이트볼장</t>
  </si>
  <si>
    <t>우항실내게이트볼장</t>
  </si>
  <si>
    <t>횡성실내게이트볼장</t>
  </si>
  <si>
    <t>정선군(560-2254)</t>
  </si>
  <si>
    <t>족구</t>
  </si>
  <si>
    <t>2,445백만원</t>
  </si>
  <si>
    <t>500백만원</t>
  </si>
  <si>
    <t>110백만원</t>
  </si>
  <si>
    <t>안흥실내게이트볼장</t>
  </si>
  <si>
    <t>갑천실내게이트볼장</t>
  </si>
  <si>
    <t>공근실내게이트볼장</t>
  </si>
  <si>
    <t>유현실내게이트볼장</t>
  </si>
  <si>
    <t>상동읍전천후게이트볼장</t>
  </si>
  <si>
    <t>석항전천후게이트볼장</t>
  </si>
  <si>
    <t>김삿갓면전천후게이트볼장</t>
  </si>
  <si>
    <t>문곡2리전천후게이트볼장</t>
  </si>
  <si>
    <t>북면 전천후게이트볼장</t>
  </si>
  <si>
    <t>25×18×5</t>
  </si>
  <si>
    <t>쌍룡 전천후게이트볼장</t>
  </si>
  <si>
    <t>23×18×5</t>
  </si>
  <si>
    <t>주천면전천후게이트볼장</t>
  </si>
  <si>
    <t>30×19×5</t>
  </si>
  <si>
    <t>수주면전천후게이트볼장</t>
  </si>
  <si>
    <t>25×19.8×5</t>
  </si>
  <si>
    <t>스포츠파크전천후게이트볼장</t>
  </si>
  <si>
    <t>20×25</t>
  </si>
  <si>
    <t>금마1리전천후게이트볼장</t>
  </si>
  <si>
    <t>장평전천후게이트볼장</t>
  </si>
  <si>
    <t>위탁
(평창군게이트볼연합회)</t>
  </si>
  <si>
    <t>하안미전천후게이트볼장</t>
  </si>
  <si>
    <t>위탁
(노인회)</t>
  </si>
  <si>
    <t>미탄전천후게이트볼장</t>
  </si>
  <si>
    <t>위탁
(미탄면노인게이트볼회)</t>
  </si>
  <si>
    <t>평창전천후게이트볼장</t>
  </si>
  <si>
    <t>위탁
(평창읍게이트볼회)</t>
  </si>
  <si>
    <t>방림전천후게이트볼장</t>
  </si>
  <si>
    <t>위탁
(계촌리노인게이트볼회)</t>
  </si>
  <si>
    <t>진부전천후게이트볼장</t>
  </si>
  <si>
    <t>위탁
(진부면노인게이트볼회)</t>
  </si>
  <si>
    <t>봉평전천후게이트볼장</t>
  </si>
  <si>
    <t>위탁
(봉평면노인게이트볼회)</t>
  </si>
  <si>
    <t>대관령전전후게이트볼장</t>
  </si>
  <si>
    <t>25×20</t>
  </si>
  <si>
    <t>25×20×7m</t>
  </si>
  <si>
    <t>동송전천후게이트볼장</t>
  </si>
  <si>
    <t>와수전천후게이트볼장</t>
  </si>
  <si>
    <t>중리전천후게이트볼장</t>
  </si>
  <si>
    <t>24×18×7.3m</t>
  </si>
  <si>
    <t>원천전천후게이트볼장</t>
  </si>
  <si>
    <t>22×18×10m</t>
  </si>
  <si>
    <t>상서전천후게이트볼장</t>
  </si>
  <si>
    <t>25×18×6.3m</t>
  </si>
  <si>
    <t>장촌전천후게이트볼장</t>
  </si>
  <si>
    <t>20×15×6.8m</t>
  </si>
  <si>
    <t>양구군
(양구읍)</t>
  </si>
  <si>
    <t>20×15×2m</t>
  </si>
  <si>
    <t>양구군
(동면)</t>
  </si>
  <si>
    <t>양구군
(방산면)</t>
  </si>
  <si>
    <t>양구군
(해안면)</t>
  </si>
  <si>
    <t>인제전천후게이트볼장</t>
  </si>
  <si>
    <t>남면전천후게이트볼장</t>
  </si>
  <si>
    <t>거진읍전천후게이트볼장</t>
  </si>
  <si>
    <t>고성군
(거진게이트볼연합회)</t>
  </si>
  <si>
    <t>현내면전천후게이트볼장</t>
  </si>
  <si>
    <t>고성군
(현내면게이트볼연합회)</t>
  </si>
  <si>
    <t>죽왕면전천후게이트볼장</t>
  </si>
  <si>
    <t>고성군
(죽왕면게이트볼연합회)</t>
  </si>
  <si>
    <t>토성면전천후게이트볼장</t>
  </si>
  <si>
    <t>고성군
(토성면 게이트볼회)</t>
  </si>
  <si>
    <t>22×17</t>
  </si>
  <si>
    <t>손양면실내게이트볼장</t>
  </si>
  <si>
    <t>양양읍실내게이트볼장</t>
  </si>
  <si>
    <t>현북면실내게이트볼장</t>
  </si>
  <si>
    <t>호반정</t>
  </si>
  <si>
    <t>학봉정</t>
  </si>
  <si>
    <t>철근콘크리트조 스라브</t>
  </si>
  <si>
    <t>동덕정</t>
  </si>
  <si>
    <t>동덕정동호회(532-5556)</t>
  </si>
  <si>
    <t>위탁
(동덕정동호회)</t>
  </si>
  <si>
    <t>270백만원</t>
  </si>
  <si>
    <t>초록정</t>
  </si>
  <si>
    <t>체육시설관리사무소</t>
  </si>
  <si>
    <t>위탁
(초록정동호회)</t>
  </si>
  <si>
    <t>59백만원</t>
  </si>
  <si>
    <t>40백만원</t>
  </si>
  <si>
    <t>99백만원</t>
  </si>
  <si>
    <t>두타정</t>
  </si>
  <si>
    <t>위탁
(두타정동호회)</t>
  </si>
  <si>
    <t>설악정</t>
  </si>
  <si>
    <t>위탁
(궁도협회)</t>
  </si>
  <si>
    <t>죽서정</t>
  </si>
  <si>
    <t>야외</t>
  </si>
  <si>
    <t>해망정</t>
  </si>
  <si>
    <t>위탁
(홍천군궁도협회)</t>
  </si>
  <si>
    <t>태풍정</t>
  </si>
  <si>
    <t>영월 금호정</t>
  </si>
  <si>
    <t>궁도협회</t>
  </si>
  <si>
    <t>경량철골조</t>
  </si>
  <si>
    <t>55백만원</t>
  </si>
  <si>
    <t>노성정</t>
  </si>
  <si>
    <t>청옥정</t>
  </si>
  <si>
    <t>클레이2,락ㅋ룸1</t>
  </si>
  <si>
    <t>위탁</t>
  </si>
  <si>
    <t>골프연습장</t>
  </si>
  <si>
    <t>건축물206</t>
  </si>
  <si>
    <t>이목정</t>
  </si>
  <si>
    <t>대관정</t>
  </si>
  <si>
    <t>오대정</t>
  </si>
  <si>
    <t>금학정</t>
  </si>
  <si>
    <t>궁도협회(455-6247)</t>
  </si>
  <si>
    <t>관리소1동</t>
  </si>
  <si>
    <t>화림정</t>
  </si>
  <si>
    <t>양록정궁도장</t>
  </si>
  <si>
    <t>양구군(482-0111)</t>
  </si>
  <si>
    <t>궁도수련관</t>
  </si>
  <si>
    <t>해안정궁도장</t>
  </si>
  <si>
    <t>수성정</t>
  </si>
  <si>
    <t>고성군 궁도협회(681-2018)</t>
  </si>
  <si>
    <t>현산정</t>
  </si>
  <si>
    <t>본청</t>
  </si>
  <si>
    <t>스타트훈련장
(루지/봅슬레이/스켈레턴)</t>
  </si>
  <si>
    <t>스타트훈련장</t>
  </si>
  <si>
    <t>강원도</t>
  </si>
  <si>
    <t>120
110</t>
  </si>
  <si>
    <t>360
165</t>
  </si>
  <si>
    <t>사직동 810</t>
  </si>
  <si>
    <t>청주시 문화예술체육회관</t>
  </si>
  <si>
    <t>남원시 문화관광과(620-6255)</t>
  </si>
  <si>
    <t>3명</t>
  </si>
  <si>
    <t>951 lx</t>
  </si>
  <si>
    <t>7면</t>
  </si>
  <si>
    <t>2002. 4.4 -9.31.</t>
  </si>
  <si>
    <t>오창읍 전천후게이볼장</t>
  </si>
  <si>
    <t>미원면 전천후게이볼장</t>
  </si>
  <si>
    <t>문의면 전천후게이볼장</t>
  </si>
  <si>
    <t>22×17×7</t>
  </si>
  <si>
    <t>천안시</t>
  </si>
  <si>
    <t>천안시
(동남구 자치행정과)</t>
  </si>
  <si>
    <t>19*24</t>
  </si>
  <si>
    <t>아산시</t>
  </si>
  <si>
    <t>23*19</t>
  </si>
  <si>
    <t>23*20</t>
  </si>
  <si>
    <t>서산시</t>
  </si>
  <si>
    <t>운산 게이트봉장</t>
  </si>
  <si>
    <t>서산시게이트볼협회
운산게이트볼분회</t>
  </si>
  <si>
    <t>22*17</t>
  </si>
  <si>
    <t>문양 게이트볼장</t>
  </si>
  <si>
    <t>서산시게이트볼협회
문양게이트볼본회</t>
  </si>
  <si>
    <t>22.6*17.6</t>
  </si>
  <si>
    <t>15*21</t>
  </si>
  <si>
    <t>15*19</t>
  </si>
  <si>
    <t>25*20</t>
  </si>
  <si>
    <t>20*15</t>
  </si>
  <si>
    <t>논산시</t>
  </si>
  <si>
    <t>론볼장</t>
  </si>
  <si>
    <t>2007</t>
  </si>
  <si>
    <t>19.8×25×6.4m</t>
  </si>
  <si>
    <t>19.8×25×6.5m</t>
  </si>
  <si>
    <t>19.8×25×6.6m</t>
  </si>
  <si>
    <t>24mⅹ18m</t>
  </si>
  <si>
    <t>23×18m</t>
  </si>
  <si>
    <t>사정동 164-2</t>
  </si>
  <si>
    <t>대야국민체육센터
수영장</t>
  </si>
  <si>
    <t>체육시설관리과(452-2925)</t>
  </si>
  <si>
    <t>고창군시설관리사업소(560-2702)</t>
  </si>
  <si>
    <t>여수시</t>
  </si>
  <si>
    <t>성산게이트볼장</t>
  </si>
  <si>
    <t>여수시
(체육지원과)</t>
  </si>
  <si>
    <t>15*20</t>
  </si>
  <si>
    <t>만수정</t>
  </si>
  <si>
    <t>해남군 궁도협회</t>
  </si>
  <si>
    <t>하일면 게이트볼장</t>
  </si>
  <si>
    <t>15m*20.4m</t>
  </si>
  <si>
    <t>수영조 
면  적</t>
    <phoneticPr fontId="5" type="noConversion"/>
  </si>
  <si>
    <t>http://www.seongju.go.kr/</t>
  </si>
  <si>
    <t>건축
면적</t>
    <phoneticPr fontId="5" type="noConversion"/>
  </si>
  <si>
    <t>1</t>
    <phoneticPr fontId="5" type="noConversion"/>
  </si>
  <si>
    <t>3. 하키장</t>
    <phoneticPr fontId="5" type="noConversion"/>
  </si>
  <si>
    <t xml:space="preserve"> 길이 91.4m, 폭 55m 또는 이와 유사한 규격(하키 전용 경기장에 한함)</t>
    <phoneticPr fontId="5" type="noConversion"/>
  </si>
  <si>
    <t xml:space="preserve"> 사정거리는 관저 중심에서 사대 중심까지 145m, 과녁 사이 5m 이상
 또는 이와 유사한 규격</t>
    <phoneticPr fontId="5" type="noConversion"/>
  </si>
  <si>
    <t>관리
주체</t>
    <phoneticPr fontId="5" type="noConversion"/>
  </si>
  <si>
    <t>명륜동313번지</t>
  </si>
  <si>
    <t>634백만원</t>
  </si>
  <si>
    <t>700백만원</t>
  </si>
  <si>
    <t>시민운동장</t>
  </si>
  <si>
    <t>설악야구장</t>
  </si>
  <si>
    <t>속초시시설관리공단</t>
  </si>
  <si>
    <t>흥전리 야구장</t>
  </si>
  <si>
    <t>도계읍
도계야구연합회</t>
  </si>
  <si>
    <t>도계야구연합회</t>
  </si>
  <si>
    <t>인제야구장</t>
  </si>
  <si>
    <t>송지호야구장</t>
  </si>
  <si>
    <t>양양야구장</t>
  </si>
  <si>
    <t>위탁(양양야구협회)</t>
  </si>
  <si>
    <t>21-1. 설상경기장(스키점프 경기장)</t>
    <phoneticPr fontId="5" type="noConversion"/>
  </si>
  <si>
    <t>양도공설운동장</t>
  </si>
  <si>
    <t>관인 하수처리시설 내 축구장</t>
  </si>
  <si>
    <t>41.3m X 21.6m</t>
  </si>
  <si>
    <t>솔정리실내게이트볼장</t>
  </si>
  <si>
    <t>424㎡</t>
  </si>
  <si>
    <t>430㎡</t>
  </si>
  <si>
    <t>무학리실내게이트볼장</t>
  </si>
  <si>
    <t>460㎡</t>
  </si>
  <si>
    <t>고구리실내게이트볼장</t>
  </si>
  <si>
    <t>406㎡</t>
  </si>
  <si>
    <t>난정리실내게이트볼장</t>
  </si>
  <si>
    <t>420㎡</t>
  </si>
  <si>
    <t>길직리실내게이트볼장</t>
  </si>
  <si>
    <t>405㎡</t>
  </si>
  <si>
    <t>신정리실내게이트볼장</t>
  </si>
  <si>
    <t>421㎡</t>
  </si>
  <si>
    <t xml:space="preserve"> </t>
    <phoneticPr fontId="5" type="noConversion"/>
  </si>
  <si>
    <t>부산</t>
  </si>
  <si>
    <t>남부환경공원 축구장</t>
  </si>
  <si>
    <t>수영환경공원 축구장</t>
  </si>
  <si>
    <t>72    
68</t>
  </si>
  <si>
    <t>137   
 106</t>
  </si>
  <si>
    <t>대저생태공원
축구장</t>
  </si>
  <si>
    <t>강변환경공원 축구장</t>
  </si>
  <si>
    <t>황령산레포츠공원대운동장</t>
  </si>
  <si>
    <t>생곡환경공원
테니스장</t>
  </si>
  <si>
    <t>부산환경공단
생곡사업소</t>
  </si>
  <si>
    <t>기장하수처리장
테니스장</t>
  </si>
  <si>
    <t>부산환경공단
기장사업소</t>
  </si>
  <si>
    <t>황령산레포츠공원
테니스장</t>
  </si>
  <si>
    <t>지름 13.m</t>
  </si>
  <si>
    <t>수용
인원</t>
    <phoneticPr fontId="5" type="noConversion"/>
  </si>
  <si>
    <t>레슬링,검도,
유도,복싱,태권도</t>
  </si>
  <si>
    <t>수영구</t>
  </si>
  <si>
    <t>수영구민체육센터</t>
  </si>
  <si>
    <t>20×33×10m</t>
  </si>
  <si>
    <t>농구, 배구, 
배드민턴</t>
  </si>
  <si>
    <t>국민체육센터</t>
  </si>
  <si>
    <t>샤워실, 스피닝 등</t>
  </si>
  <si>
    <t>명지레포츠센터</t>
  </si>
  <si>
    <t>부산환경공단
명지사업소</t>
  </si>
  <si>
    <t>25m×15m
9m×7m</t>
  </si>
  <si>
    <t>헬스,요가,댄스,사우나,
골프연습장</t>
  </si>
  <si>
    <t>20*25</t>
  </si>
  <si>
    <t>부산환경공단
남부사업소</t>
  </si>
  <si>
    <t>황령산레포츠공원게이트볼장</t>
  </si>
  <si>
    <t>18.9*14</t>
  </si>
  <si>
    <t>영도구국민체육센터           수영장</t>
  </si>
  <si>
    <t>25m</t>
  </si>
  <si>
    <t>동래구국민체육센터
실내수영장</t>
  </si>
  <si>
    <t>삼락생태공원(수관교
인라인스케이트장)</t>
  </si>
  <si>
    <t>삼락생태공원(중앙광장
인라인스케이트장)</t>
  </si>
  <si>
    <t>기장하수처리장
인라인스케이트장</t>
  </si>
  <si>
    <t>사직종합운동장 궁도장</t>
  </si>
  <si>
    <t>삼락생태공원 국궁장</t>
  </si>
  <si>
    <t>18
35</t>
  </si>
  <si>
    <t>용산 게이트볼장</t>
  </si>
  <si>
    <t>산수 게이트볼장</t>
  </si>
  <si>
    <t>금호 게이트볼장</t>
  </si>
  <si>
    <t>20×22</t>
  </si>
  <si>
    <t>계림 게이트볼장</t>
  </si>
  <si>
    <t>26명</t>
  </si>
  <si>
    <t>수영</t>
  </si>
  <si>
    <t>7140
7140</t>
  </si>
  <si>
    <t>1
1</t>
  </si>
  <si>
    <t>계단식         (콘크리트)</t>
  </si>
  <si>
    <t>축구(인조)</t>
  </si>
  <si>
    <t>현대중공업관리</t>
  </si>
  <si>
    <t>용인시</t>
  </si>
  <si>
    <t>천연잔디 2
인조잔디 3</t>
  </si>
  <si>
    <t>수지레스피아 축구장</t>
  </si>
  <si>
    <t>용인도시공사</t>
  </si>
  <si>
    <t>주경기장에 
부지면적 포함</t>
  </si>
  <si>
    <t>모현레스피아 축구장</t>
  </si>
  <si>
    <t>용인시체육회</t>
  </si>
  <si>
    <t>수지체육공원 축구장</t>
  </si>
  <si>
    <t>경기도</t>
  </si>
  <si>
    <t>기흥레스피아 축구장</t>
  </si>
  <si>
    <t>상현레스피아 축구장</t>
  </si>
  <si>
    <t>둔전체육공원 테니스장</t>
  </si>
  <si>
    <t>누락</t>
  </si>
  <si>
    <t>신규</t>
  </si>
  <si>
    <t>6면</t>
  </si>
  <si>
    <t>시설관리공단(329-3401)</t>
  </si>
  <si>
    <t>헬스및에어로빅장</t>
  </si>
  <si>
    <t>스쿼시</t>
  </si>
  <si>
    <t>동백배드민턴장</t>
  </si>
  <si>
    <t>기흥배드민턴장</t>
  </si>
  <si>
    <t>수지레스피아
배드민턴장</t>
  </si>
  <si>
    <t>처인구
실내배드민턴장</t>
  </si>
  <si>
    <t>양지게이트볼장</t>
  </si>
  <si>
    <t>능원게이트볼장</t>
  </si>
  <si>
    <t>하갈동게이트볼장</t>
  </si>
  <si>
    <t>구갈동게이트볼장</t>
  </si>
  <si>
    <t>동부 게이트볼장</t>
  </si>
  <si>
    <t>기흥동게이트볼장</t>
  </si>
  <si>
    <t>수지레스피아게이트볼장</t>
  </si>
  <si>
    <t>아크릴</t>
  </si>
  <si>
    <t>영동군</t>
  </si>
  <si>
    <t>추풍령 중학교내</t>
  </si>
  <si>
    <t>안동시</t>
  </si>
  <si>
    <t>17mx22m</t>
  </si>
  <si>
    <t>구미시청소년수련관</t>
  </si>
  <si>
    <t>구미시</t>
  </si>
  <si>
    <t>성주군</t>
  </si>
  <si>
    <t>성주국민체육센터
수영장</t>
  </si>
  <si>
    <t>구미시설관리공단(451-0701)</t>
  </si>
  <si>
    <t>http://www.gumisisul.or.kr</t>
  </si>
  <si>
    <t>19명</t>
  </si>
  <si>
    <t>2003. 6. 29</t>
  </si>
  <si>
    <t>헬스</t>
  </si>
  <si>
    <t>197.1㎡</t>
  </si>
  <si>
    <t>러닝머신 외 25종</t>
  </si>
  <si>
    <t>월 회원제</t>
  </si>
  <si>
    <t>152.2㎡</t>
  </si>
  <si>
    <t>체육관(배드민턴,테니스,농구)</t>
  </si>
  <si>
    <t>거창군</t>
  </si>
  <si>
    <t xml:space="preserve">    *  전문체육시설과 생활체육시설은 "체육시설의 설치ㆍ이용에 관한 법률" 제5조 및 제6조에 따라 구분(설치목적)하고 있으나, 실제는 개방 및 이용행태 등에 따라
        전문체육 또는 생활체육의 용도로 혼재되어 이용되고 있는 시설이 많이 있음</t>
    <phoneticPr fontId="5" type="noConversion"/>
  </si>
  <si>
    <t xml:space="preserve">  </t>
  </si>
  <si>
    <t>장애인체육회: 구기 체육관 포함</t>
  </si>
  <si>
    <t>* 연도별 현황은 전년도 12월31일 기준 작성, 당해연도 1월1일 기준으로 공포</t>
    <phoneticPr fontId="5" type="noConversion"/>
  </si>
  <si>
    <t>삼락생태공원
테니스장</t>
  </si>
  <si>
    <r>
      <t xml:space="preserve">  ㅇ 전문체육시설 </t>
    </r>
    <r>
      <rPr>
        <sz val="10"/>
        <rFont val="돋움"/>
        <family val="3"/>
        <charset val="129"/>
      </rPr>
      <t>: 국내외 경기대회의 개최와 선수훈련 등에 필요한 운동장, 체육관 등 체육시설</t>
    </r>
    <phoneticPr fontId="5" type="noConversion"/>
  </si>
  <si>
    <r>
      <t xml:space="preserve">  ㅇ 생활체육시설</t>
    </r>
    <r>
      <rPr>
        <sz val="10"/>
        <rFont val="돋움"/>
        <family val="3"/>
        <charset val="129"/>
      </rPr>
      <t xml:space="preserve"> : 국민이 거주지와 가까운 곳에서 쉽게 이용할 수 있는 체육시설</t>
    </r>
    <phoneticPr fontId="5" type="noConversion"/>
  </si>
  <si>
    <t>포천종합운동장 보조구장</t>
  </si>
  <si>
    <t>읍내리 게이트볼장</t>
  </si>
  <si>
    <t>달전리 게이트볼장</t>
  </si>
  <si>
    <t>신천리 게이트볼장</t>
  </si>
  <si>
    <t>엄소리 게이트볼장</t>
  </si>
  <si>
    <t>청평리 게이트볼장</t>
  </si>
  <si>
    <t>대성리 게이트볼장</t>
  </si>
  <si>
    <t>삼회리 게이트볼장</t>
  </si>
  <si>
    <t>연하2리 게이트볼장</t>
  </si>
  <si>
    <t>항사리 게이트볼장</t>
  </si>
  <si>
    <t>행현리 게이트볼장</t>
  </si>
  <si>
    <t>적목리 게이트볼장</t>
  </si>
  <si>
    <t>곤명 테니스장</t>
  </si>
  <si>
    <t>351백만원</t>
  </si>
  <si>
    <t>달서구</t>
  </si>
  <si>
    <t>성서산업단지 체육시설 내 
축구장</t>
  </si>
  <si>
    <t>대구시</t>
  </si>
  <si>
    <t>성서산업단지 체육시설 내
테니스장</t>
  </si>
  <si>
    <t xml:space="preserve">달성군 </t>
  </si>
  <si>
    <t>서재문화체육센터</t>
  </si>
  <si>
    <t>농구, 배구, 배드민턴</t>
  </si>
  <si>
    <t>25m×5레인
유아풀장(67㎡)</t>
  </si>
  <si>
    <t>동부여성문화회관
실내수영장</t>
  </si>
  <si>
    <t>www.daegu.go.kr</t>
  </si>
  <si>
    <t>동부여성문화회관</t>
  </si>
  <si>
    <t>여성성인전용</t>
  </si>
  <si>
    <t>달성군</t>
  </si>
  <si>
    <t>5,040백만원</t>
  </si>
  <si>
    <t>팔공산
인라인스케이트장</t>
  </si>
  <si>
    <t xml:space="preserve">팔공산자연공원 내 </t>
  </si>
  <si>
    <t>팔공산자연공원
관리사무소</t>
  </si>
  <si>
    <t>환경자원사업소</t>
  </si>
  <si>
    <t>3면</t>
  </si>
  <si>
    <t>2코스 18홀</t>
  </si>
  <si>
    <t>서재문화체육센터
족구장</t>
  </si>
  <si>
    <t>"</t>
  </si>
  <si>
    <t>서재문화체육센터
배드민턴장</t>
  </si>
  <si>
    <t>15
35</t>
  </si>
  <si>
    <t>28
24</t>
  </si>
  <si>
    <t>8~10</t>
  </si>
  <si>
    <t>목포시</t>
  </si>
  <si>
    <t>오림동123번지</t>
  </si>
  <si>
    <t>목포국제축구센터</t>
  </si>
  <si>
    <t>등받이</t>
  </si>
  <si>
    <t>천안시 백석동 255-1</t>
  </si>
  <si>
    <t>국제필드하키장</t>
  </si>
  <si>
    <t>종합체육시설관리소(041-560-3821)</t>
  </si>
  <si>
    <t>/26</t>
  </si>
  <si>
    <t>용당동 1069</t>
  </si>
  <si>
    <t>목포 시립테니스장</t>
  </si>
  <si>
    <t>목포시 문화체육시설관리사업소(061-270-8369)</t>
  </si>
  <si>
    <t>벽돌스라브</t>
  </si>
  <si>
    <t>1000lx</t>
  </si>
  <si>
    <t>목포 시립정구장</t>
  </si>
  <si>
    <t>4조</t>
  </si>
  <si>
    <t>상동 349-1</t>
  </si>
  <si>
    <t>목포 시민테니스장</t>
  </si>
  <si>
    <t>철골트러스조</t>
  </si>
  <si>
    <t>부주산테니스장</t>
  </si>
  <si>
    <t>앙투카</t>
  </si>
  <si>
    <t>진남종합테니스장</t>
  </si>
  <si>
    <t>여수시체육시설관리과</t>
  </si>
  <si>
    <t>우슬 테니스장</t>
  </si>
  <si>
    <t>하드4
클레이2</t>
  </si>
  <si>
    <t>목포실내체육관</t>
  </si>
  <si>
    <t>종합 회관식</t>
  </si>
  <si>
    <t>배구,농구,핸드볼</t>
  </si>
  <si>
    <t>성금</t>
  </si>
  <si>
    <t>유달 게이트볼장</t>
  </si>
  <si>
    <t>게이트볼협회</t>
  </si>
  <si>
    <t>실내 수영장</t>
  </si>
  <si>
    <t>목포국제스포츠
클라이밍센터</t>
  </si>
  <si>
    <t>위탁
(산악연맹)</t>
  </si>
  <si>
    <t>계단식
좌석</t>
  </si>
  <si>
    <t>2013년말 기준</t>
  </si>
  <si>
    <t>2014년말 기준</t>
  </si>
  <si>
    <t>대전</t>
  </si>
  <si>
    <t>동 구</t>
    <phoneticPr fontId="5" type="noConversion"/>
  </si>
  <si>
    <t>율하체육공원
운동장</t>
    <phoneticPr fontId="5" type="noConversion"/>
  </si>
  <si>
    <t>대구시</t>
    <phoneticPr fontId="5" type="noConversion"/>
  </si>
  <si>
    <t>우레탄</t>
    <phoneticPr fontId="5" type="noConversion"/>
  </si>
  <si>
    <t>인조잔디</t>
    <phoneticPr fontId="5" type="noConversion"/>
  </si>
  <si>
    <t>대구시체육시설관리사무소</t>
    <phoneticPr fontId="5" type="noConversion"/>
  </si>
  <si>
    <t>http://sports.daegu.go.kr</t>
    <phoneticPr fontId="5" type="noConversion"/>
  </si>
  <si>
    <t>천연잔디</t>
    <phoneticPr fontId="5" type="noConversion"/>
  </si>
  <si>
    <t>의자식</t>
    <phoneticPr fontId="5" type="noConversion"/>
  </si>
  <si>
    <t>수성구</t>
    <phoneticPr fontId="5" type="noConversion"/>
  </si>
  <si>
    <t>대흥동 504</t>
    <phoneticPr fontId="5" type="noConversion"/>
  </si>
  <si>
    <t>대구스타디움</t>
    <phoneticPr fontId="5" type="noConversion"/>
  </si>
  <si>
    <t>대구FC프로축구팀</t>
    <phoneticPr fontId="5" type="noConversion"/>
  </si>
  <si>
    <t>철근콘크리트</t>
    <phoneticPr fontId="5" type="noConversion"/>
  </si>
  <si>
    <t>211,490백만원</t>
    <phoneticPr fontId="5" type="noConversion"/>
  </si>
  <si>
    <t>72,110백만원</t>
    <phoneticPr fontId="5" type="noConversion"/>
  </si>
  <si>
    <t>대구스타디움
보조경기장</t>
    <phoneticPr fontId="5" type="noConversion"/>
  </si>
  <si>
    <t>주경기장에
포함</t>
    <phoneticPr fontId="5" type="noConversion"/>
  </si>
  <si>
    <t>7,100백만원</t>
    <phoneticPr fontId="5" type="noConversion"/>
  </si>
  <si>
    <t>1,800∼2,200lux</t>
    <phoneticPr fontId="5" type="noConversion"/>
  </si>
  <si>
    <t>달성군</t>
    <phoneticPr fontId="5" type="noConversion"/>
  </si>
  <si>
    <t>달성종합스포츠파크
주경기장</t>
    <phoneticPr fontId="5" type="noConversion"/>
  </si>
  <si>
    <t>달성군시설관리공단</t>
    <phoneticPr fontId="5" type="noConversion"/>
  </si>
  <si>
    <t>육상진흥센터</t>
    <phoneticPr fontId="5" type="noConversion"/>
  </si>
  <si>
    <t xml:space="preserve">우레탄 </t>
    <phoneticPr fontId="5" type="noConversion"/>
  </si>
  <si>
    <t xml:space="preserve"> 광주</t>
    <phoneticPr fontId="5" type="noConversion"/>
  </si>
  <si>
    <t>소 계</t>
    <phoneticPr fontId="5" type="noConversion"/>
  </si>
  <si>
    <t>중구</t>
    <phoneticPr fontId="5" type="noConversion"/>
  </si>
  <si>
    <t>토사</t>
    <phoneticPr fontId="5" type="noConversion"/>
  </si>
  <si>
    <t>계단식</t>
    <phoneticPr fontId="5" type="noConversion"/>
  </si>
  <si>
    <t>배드민턴</t>
    <phoneticPr fontId="5" type="noConversion"/>
  </si>
  <si>
    <t xml:space="preserve">  </t>
    <phoneticPr fontId="5" type="noConversion"/>
  </si>
  <si>
    <t>동구</t>
    <phoneticPr fontId="5" type="noConversion"/>
  </si>
  <si>
    <t>서구</t>
    <phoneticPr fontId="5" type="noConversion"/>
  </si>
  <si>
    <t>-</t>
    <phoneticPr fontId="5" type="noConversion"/>
  </si>
  <si>
    <t>시설관리공단</t>
    <phoneticPr fontId="5" type="noConversion"/>
  </si>
  <si>
    <t>남구</t>
    <phoneticPr fontId="5" type="noConversion"/>
  </si>
  <si>
    <t>울산시</t>
    <phoneticPr fontId="5" type="noConversion"/>
  </si>
  <si>
    <t>철근콘크리트조</t>
    <phoneticPr fontId="5" type="noConversion"/>
  </si>
  <si>
    <t>체육시설관리
사업소</t>
    <phoneticPr fontId="5" type="noConversion"/>
  </si>
  <si>
    <t>안심 하키장</t>
    <phoneticPr fontId="5" type="noConversion"/>
  </si>
  <si>
    <t>대구환경공단
(동부사업소)</t>
    <phoneticPr fontId="5" type="noConversion"/>
  </si>
  <si>
    <t>야외 계단식</t>
    <phoneticPr fontId="5" type="noConversion"/>
  </si>
  <si>
    <t xml:space="preserve">충북 </t>
    <phoneticPr fontId="5" type="noConversion"/>
  </si>
  <si>
    <t>전주시</t>
    <phoneticPr fontId="5" type="noConversion"/>
  </si>
  <si>
    <t>전주시사회체육과</t>
    <phoneticPr fontId="5" type="noConversion"/>
  </si>
  <si>
    <t>jeonju.go.kr</t>
    <phoneticPr fontId="5" type="noConversion"/>
  </si>
  <si>
    <t>나주시</t>
    <phoneticPr fontId="5" type="noConversion"/>
  </si>
  <si>
    <t>300백만원</t>
    <phoneticPr fontId="5" type="noConversion"/>
  </si>
  <si>
    <t>만촌 자전거경기장</t>
    <phoneticPr fontId="5" type="noConversion"/>
  </si>
  <si>
    <t>대구광역시체육시설관리사무소</t>
    <phoneticPr fontId="5" type="noConversion"/>
  </si>
  <si>
    <t>대구시싸이클연맹 선수단</t>
    <phoneticPr fontId="5" type="noConversion"/>
  </si>
  <si>
    <t>시멘트</t>
    <phoneticPr fontId="5" type="noConversion"/>
  </si>
  <si>
    <t>공인 1종</t>
    <phoneticPr fontId="5" type="noConversion"/>
  </si>
  <si>
    <t>1,550백만원</t>
    <phoneticPr fontId="5" type="noConversion"/>
  </si>
  <si>
    <t>아스콘</t>
    <phoneticPr fontId="5" type="noConversion"/>
  </si>
  <si>
    <t>춘천시</t>
    <phoneticPr fontId="5" type="noConversion"/>
  </si>
  <si>
    <t>세멘트</t>
    <phoneticPr fontId="5" type="noConversion"/>
  </si>
  <si>
    <t>양양군</t>
    <phoneticPr fontId="5" type="noConversion"/>
  </si>
  <si>
    <t>양양 싸이클경기장</t>
    <phoneticPr fontId="5" type="noConversion"/>
  </si>
  <si>
    <t>전주 자전거경륜장</t>
    <phoneticPr fontId="5" type="noConversion"/>
  </si>
  <si>
    <t>전주시설관리공단</t>
    <phoneticPr fontId="5" type="noConversion"/>
  </si>
  <si>
    <t>19명</t>
    <phoneticPr fontId="5" type="noConversion"/>
  </si>
  <si>
    <t>전라북도 싸이클연맹</t>
    <phoneticPr fontId="5" type="noConversion"/>
  </si>
  <si>
    <t>에폭시</t>
    <phoneticPr fontId="5" type="noConversion"/>
  </si>
  <si>
    <t>1(2003)</t>
    <phoneticPr fontId="5" type="noConversion"/>
  </si>
  <si>
    <t>나주시 벨로드룸</t>
    <phoneticPr fontId="5" type="noConversion"/>
  </si>
  <si>
    <t>전라남도</t>
    <phoneticPr fontId="5" type="noConversion"/>
  </si>
  <si>
    <t>전라남도체육회</t>
    <phoneticPr fontId="5" type="noConversion"/>
  </si>
  <si>
    <t>사이클 선수 (중고일반)</t>
    <phoneticPr fontId="5" type="noConversion"/>
  </si>
  <si>
    <t xml:space="preserve">철골콘크리트 </t>
    <phoneticPr fontId="5" type="noConversion"/>
  </si>
  <si>
    <t>창원시</t>
    <phoneticPr fontId="5" type="noConversion"/>
  </si>
  <si>
    <t>창원시
경상남도</t>
    <phoneticPr fontId="5" type="noConversion"/>
  </si>
  <si>
    <t>창원경륜공단</t>
    <phoneticPr fontId="5" type="noConversion"/>
  </si>
  <si>
    <t>ccrc.cr.kr</t>
    <phoneticPr fontId="5" type="noConversion"/>
  </si>
  <si>
    <t>시민</t>
    <phoneticPr fontId="5" type="noConversion"/>
  </si>
  <si>
    <t>카페트</t>
    <phoneticPr fontId="5" type="noConversion"/>
  </si>
  <si>
    <t>의자</t>
    <phoneticPr fontId="5" type="noConversion"/>
  </si>
  <si>
    <t>1급</t>
    <phoneticPr fontId="5" type="noConversion"/>
  </si>
  <si>
    <t>북구</t>
    <phoneticPr fontId="5" type="noConversion"/>
  </si>
  <si>
    <t>달서구</t>
    <phoneticPr fontId="5" type="noConversion"/>
  </si>
  <si>
    <t>실외</t>
    <phoneticPr fontId="5" type="noConversion"/>
  </si>
  <si>
    <t>북 구</t>
    <phoneticPr fontId="5" type="noConversion"/>
  </si>
  <si>
    <t>산격동1427-1</t>
    <phoneticPr fontId="5" type="noConversion"/>
  </si>
  <si>
    <t>목재</t>
    <phoneticPr fontId="5" type="noConversion"/>
  </si>
  <si>
    <t>철골구조</t>
    <phoneticPr fontId="5" type="noConversion"/>
  </si>
  <si>
    <t>철근
콘크리트</t>
    <phoneticPr fontId="5" type="noConversion"/>
  </si>
  <si>
    <t>산격동 1427-1</t>
    <phoneticPr fontId="5" type="noConversion"/>
  </si>
  <si>
    <t>대구체육관
유도장</t>
    <phoneticPr fontId="5" type="noConversion"/>
  </si>
  <si>
    <t>유도협회</t>
    <phoneticPr fontId="5" type="noConversion"/>
  </si>
  <si>
    <t>유도</t>
    <phoneticPr fontId="5" type="noConversion"/>
  </si>
  <si>
    <t>216백만원</t>
    <phoneticPr fontId="5" type="noConversion"/>
  </si>
  <si>
    <t>대구체육관
부속 검도장</t>
    <phoneticPr fontId="5" type="noConversion"/>
  </si>
  <si>
    <t>검도협회</t>
    <phoneticPr fontId="5" type="noConversion"/>
  </si>
  <si>
    <t>검도</t>
    <phoneticPr fontId="5" type="noConversion"/>
  </si>
  <si>
    <t xml:space="preserve">북 구               </t>
    <phoneticPr fontId="5" type="noConversion"/>
  </si>
  <si>
    <t>대구체육관
역도장</t>
    <phoneticPr fontId="5" type="noConversion"/>
  </si>
  <si>
    <t>역도연맹</t>
    <phoneticPr fontId="5" type="noConversion"/>
  </si>
  <si>
    <t>역도</t>
    <phoneticPr fontId="5" type="noConversion"/>
  </si>
  <si>
    <t>콘크리트
고무매트</t>
    <phoneticPr fontId="5" type="noConversion"/>
  </si>
  <si>
    <t>성당동 198-2</t>
    <phoneticPr fontId="5" type="noConversion"/>
  </si>
  <si>
    <t>안병근올림픽기념
유도관</t>
    <phoneticPr fontId="5" type="noConversion"/>
  </si>
  <si>
    <t>대구시유도협회</t>
    <phoneticPr fontId="5" type="noConversion"/>
  </si>
  <si>
    <t>아스타일</t>
    <phoneticPr fontId="5" type="noConversion"/>
  </si>
  <si>
    <t>410백만원</t>
    <phoneticPr fontId="5" type="noConversion"/>
  </si>
  <si>
    <t>80백만원</t>
    <phoneticPr fontId="5" type="noConversion"/>
  </si>
  <si>
    <t>구, 두류
유도관</t>
    <phoneticPr fontId="5" type="noConversion"/>
  </si>
  <si>
    <t xml:space="preserve">경기 </t>
    <phoneticPr fontId="5" type="noConversion"/>
  </si>
  <si>
    <t>실내</t>
    <phoneticPr fontId="5" type="noConversion"/>
  </si>
  <si>
    <t>코러실</t>
    <phoneticPr fontId="5" type="noConversion"/>
  </si>
  <si>
    <t>성안생활체육공원
인라인장</t>
    <phoneticPr fontId="5" type="noConversion"/>
  </si>
  <si>
    <t>중구청</t>
    <phoneticPr fontId="5" type="noConversion"/>
  </si>
  <si>
    <t>성안생활체육공원 내</t>
    <phoneticPr fontId="5" type="noConversion"/>
  </si>
  <si>
    <t>문수
 인라인ㆍ롤러 스케이트장</t>
    <phoneticPr fontId="5" type="noConversion"/>
  </si>
  <si>
    <t>콘크리트</t>
    <phoneticPr fontId="5" type="noConversion"/>
  </si>
  <si>
    <t>소   계</t>
    <phoneticPr fontId="5" type="noConversion"/>
  </si>
  <si>
    <t>동삼동 산149-4</t>
    <phoneticPr fontId="5" type="noConversion"/>
  </si>
  <si>
    <t>체육시설관리사업소
종합운동장
(051-404-1283)</t>
    <phoneticPr fontId="5" type="noConversion"/>
  </si>
  <si>
    <t>www.stadium.busan.kr</t>
    <phoneticPr fontId="5" type="noConversion"/>
  </si>
  <si>
    <t>문수
실내사격장</t>
    <phoneticPr fontId="5" type="noConversion"/>
  </si>
  <si>
    <t>남 구</t>
    <phoneticPr fontId="5" type="noConversion"/>
  </si>
  <si>
    <t>대구국궁장</t>
    <phoneticPr fontId="5" type="noConversion"/>
  </si>
  <si>
    <t>위탁
(궁도협회)</t>
    <phoneticPr fontId="5" type="noConversion"/>
  </si>
  <si>
    <t>철근       콘크리트</t>
    <phoneticPr fontId="5" type="noConversion"/>
  </si>
  <si>
    <t>3백만원</t>
    <phoneticPr fontId="5" type="noConversion"/>
  </si>
  <si>
    <t>범어궁도장</t>
    <phoneticPr fontId="5" type="noConversion"/>
  </si>
  <si>
    <t>학산정</t>
    <phoneticPr fontId="5" type="noConversion"/>
  </si>
  <si>
    <t>320백만원</t>
    <phoneticPr fontId="5" type="noConversion"/>
  </si>
  <si>
    <t>원학정</t>
    <phoneticPr fontId="5" type="noConversion"/>
  </si>
  <si>
    <t>위탁(궁도협회)</t>
    <phoneticPr fontId="5" type="noConversion"/>
  </si>
  <si>
    <t>10,695㎡</t>
    <phoneticPr fontId="5" type="noConversion"/>
  </si>
  <si>
    <t>시립문수궁도장</t>
    <phoneticPr fontId="5" type="noConversion"/>
  </si>
  <si>
    <t>야외</t>
    <phoneticPr fontId="5" type="noConversion"/>
  </si>
  <si>
    <t>무룡정</t>
    <phoneticPr fontId="5" type="noConversion"/>
  </si>
  <si>
    <t>궁도협회</t>
    <phoneticPr fontId="5" type="noConversion"/>
  </si>
  <si>
    <t>개별의자</t>
    <phoneticPr fontId="5" type="noConversion"/>
  </si>
  <si>
    <t>울주군</t>
    <phoneticPr fontId="5" type="noConversion"/>
  </si>
  <si>
    <t>고헌정</t>
    <phoneticPr fontId="5" type="noConversion"/>
  </si>
  <si>
    <t>서 구</t>
    <phoneticPr fontId="5" type="noConversion"/>
  </si>
  <si>
    <t xml:space="preserve"> 율전동 산8-3</t>
    <phoneticPr fontId="5" type="noConversion"/>
  </si>
  <si>
    <t>상리양궁장</t>
    <phoneticPr fontId="5" type="noConversion"/>
  </si>
  <si>
    <t>수원시 체육청소년과</t>
    <phoneticPr fontId="5" type="noConversion"/>
  </si>
  <si>
    <t>서구청</t>
    <phoneticPr fontId="5" type="noConversion"/>
  </si>
  <si>
    <t>잔디구장</t>
    <phoneticPr fontId="5" type="noConversion"/>
  </si>
  <si>
    <t>자연석</t>
    <phoneticPr fontId="5" type="noConversion"/>
  </si>
  <si>
    <t>태평2동 배수지</t>
    <phoneticPr fontId="5" type="noConversion"/>
  </si>
  <si>
    <t>앞산양궁훈련장</t>
    <phoneticPr fontId="5" type="noConversion"/>
  </si>
  <si>
    <t>체육청소년과</t>
    <phoneticPr fontId="5" type="noConversion"/>
  </si>
  <si>
    <t>울산문수국제양궁장</t>
    <phoneticPr fontId="5" type="noConversion"/>
  </si>
  <si>
    <t>초평면 화산리 산75-2</t>
    <phoneticPr fontId="5" type="noConversion"/>
  </si>
  <si>
    <t>충북카누연맹(532-7417)</t>
    <phoneticPr fontId="5" type="noConversion"/>
  </si>
  <si>
    <t>www.jincheon.go.kr</t>
    <phoneticPr fontId="5" type="noConversion"/>
  </si>
  <si>
    <t>강릉시(640-5578)</t>
    <phoneticPr fontId="5" type="noConversion"/>
  </si>
  <si>
    <t>www.gangneung.gangwon.kr</t>
    <phoneticPr fontId="5" type="noConversion"/>
  </si>
  <si>
    <t>1 / 60</t>
    <phoneticPr fontId="5" type="noConversion"/>
  </si>
  <si>
    <t>달성종합스포츠파크
씨름장</t>
    <phoneticPr fontId="5" type="noConversion"/>
  </si>
  <si>
    <t>원형</t>
    <phoneticPr fontId="5" type="noConversion"/>
  </si>
  <si>
    <t>지름 15m</t>
    <phoneticPr fontId="5" type="noConversion"/>
  </si>
  <si>
    <t>1억5천만원</t>
  </si>
  <si>
    <t>3억</t>
  </si>
  <si>
    <t>종로구시설관리공단</t>
  </si>
  <si>
    <t>서울</t>
    <phoneticPr fontId="5" type="noConversion"/>
  </si>
  <si>
    <t>부산</t>
    <phoneticPr fontId="5" type="noConversion"/>
  </si>
  <si>
    <t>천연잔디
마사토
인조잔디</t>
  </si>
  <si>
    <t>80
79
78</t>
  </si>
  <si>
    <t>120
120
119</t>
  </si>
  <si>
    <t>9,590
9,490
9,295</t>
  </si>
  <si>
    <t>1
1
1</t>
  </si>
  <si>
    <t>700
100
200</t>
  </si>
  <si>
    <t>계단식
의자식
계단식</t>
  </si>
  <si>
    <t>철근콘크리트
경량형강
데크</t>
  </si>
  <si>
    <t>2001
2001
2010</t>
  </si>
  <si>
    <t>구량공원 인조잔디운동장</t>
  </si>
  <si>
    <t>백운포체육공원
야구장</t>
  </si>
  <si>
    <t>드림볼 파크</t>
  </si>
  <si>
    <t>금정구테니스장</t>
  </si>
  <si>
    <t>엄궁유수지
테니스장</t>
  </si>
  <si>
    <t>사상구체육회</t>
  </si>
  <si>
    <t>클레이 - 4
인조잔디-2</t>
  </si>
  <si>
    <t>2011
2015</t>
  </si>
  <si>
    <t>남부환경공단
테니스장</t>
  </si>
  <si>
    <t>부산환경공단
서부사업소</t>
  </si>
  <si>
    <t>요가실,헬스장
스피닝실, 댄스실등</t>
  </si>
  <si>
    <t>위탁
(북구체육회)</t>
  </si>
  <si>
    <t>위탁
((사)신나는 사상스포츠클럽)</t>
  </si>
  <si>
    <t>(사)동래구 체육회</t>
  </si>
  <si>
    <t>삼락야외수영장</t>
  </si>
  <si>
    <t>구덕정</t>
  </si>
  <si>
    <t>국민체육센터 내</t>
  </si>
  <si>
    <t>풋살장</t>
  </si>
  <si>
    <t>4면</t>
  </si>
  <si>
    <t>족구장</t>
  </si>
  <si>
    <t>화명생태공원
족구장</t>
  </si>
  <si>
    <t>화명생태공원
농구장</t>
  </si>
  <si>
    <t>9
24</t>
  </si>
  <si>
    <t>사상구 체육회</t>
  </si>
  <si>
    <t>삼락생태공원
농구장</t>
  </si>
  <si>
    <t>대저생태공원
농구장</t>
  </si>
  <si>
    <t>8면</t>
  </si>
  <si>
    <t>송정체육공원</t>
  </si>
  <si>
    <t>5면</t>
  </si>
  <si>
    <t>행복체육공원</t>
  </si>
  <si>
    <t>남구환경공원족구장</t>
  </si>
  <si>
    <t>부산환경공단
(남부사업소)</t>
  </si>
  <si>
    <t>동 구</t>
  </si>
  <si>
    <t>북구 고성3가2</t>
  </si>
  <si>
    <t>봉무리틀야구장</t>
  </si>
  <si>
    <t>대구광역시체육시설관리사무소</t>
  </si>
  <si>
    <t>http://sports.daegu.go.kr</t>
  </si>
  <si>
    <t>철근콘크리트슬라브</t>
  </si>
  <si>
    <t>1,597백만원</t>
  </si>
  <si>
    <t>1980∼1988</t>
  </si>
  <si>
    <t>1,760백만원</t>
  </si>
  <si>
    <t>1,000∼1,400lux</t>
  </si>
  <si>
    <t>수성구</t>
  </si>
  <si>
    <t>대구삼성라이온즈파크</t>
  </si>
  <si>
    <t>북 구</t>
  </si>
  <si>
    <t>대구시민운동장
야구장</t>
  </si>
  <si>
    <t>강변 리틀야구장</t>
  </si>
  <si>
    <t>하빈지구 야구장</t>
  </si>
  <si>
    <t>세천리틀야구장</t>
  </si>
  <si>
    <t>리틀야구장 2면</t>
  </si>
  <si>
    <t>세천강변야구장</t>
  </si>
  <si>
    <t>달성강변야구장</t>
  </si>
  <si>
    <t>중 구</t>
  </si>
  <si>
    <t>달성공원 테니스장</t>
  </si>
  <si>
    <t>달성공원관리사무소</t>
  </si>
  <si>
    <t>달성공원내 위치</t>
  </si>
  <si>
    <t>율하체육공원
테니스장</t>
  </si>
  <si>
    <t>서 구</t>
  </si>
  <si>
    <t>대구시달서구두류3동597</t>
  </si>
  <si>
    <t>대구광역시테니스협회</t>
  </si>
  <si>
    <t>서구
(위탁 : 서구체육회)</t>
  </si>
  <si>
    <t>61백만원</t>
  </si>
  <si>
    <t xml:space="preserve">               </t>
  </si>
  <si>
    <t>상리공원 내 위치</t>
  </si>
  <si>
    <t>대구시체육시설관리사무소</t>
  </si>
  <si>
    <t>태전 테니스장</t>
  </si>
  <si>
    <t>태전공원내 위치</t>
  </si>
  <si>
    <t>연암 테니스장</t>
  </si>
  <si>
    <t>위탁
(구 생활체육협의회)</t>
  </si>
  <si>
    <t>연암공원내 위치</t>
  </si>
  <si>
    <t>신천하수처리장
테니스장</t>
  </si>
  <si>
    <t>대구환경공단</t>
  </si>
  <si>
    <t>대구환경공단
(신천사업소)</t>
  </si>
  <si>
    <t>신천사업소내</t>
  </si>
  <si>
    <t>화랑공원
테니스장</t>
  </si>
  <si>
    <t>구민테니스장</t>
  </si>
  <si>
    <t>달서구 두류3동 597</t>
  </si>
  <si>
    <t>두류 테니스장</t>
  </si>
  <si>
    <t>646백만원</t>
  </si>
  <si>
    <t>505백만원</t>
  </si>
  <si>
    <t>달서구 성당동 154</t>
  </si>
  <si>
    <t>유니버시아드 테니스장</t>
  </si>
  <si>
    <t>두류공원관리사무소(625-1949)</t>
  </si>
  <si>
    <t>3,500백만원</t>
  </si>
  <si>
    <t>1,500백만원</t>
  </si>
  <si>
    <t>5억</t>
  </si>
  <si>
    <t>명곡 테니스장</t>
  </si>
  <si>
    <t>달성 군민운동장
테니스장</t>
  </si>
  <si>
    <t>논공 테니스장</t>
  </si>
  <si>
    <t>환경자원사업소
테니스장</t>
  </si>
  <si>
    <t>다사체육공원
테니스장</t>
  </si>
  <si>
    <t>현풍테니스장</t>
  </si>
  <si>
    <t>달성종합스포츠파크 테니스장</t>
  </si>
  <si>
    <t>달성종합스포츠파크 
테니스장</t>
  </si>
  <si>
    <t>달성군시설관리공단</t>
  </si>
  <si>
    <t>가창체육공원
테니스장</t>
  </si>
  <si>
    <t>아양아트센터
체육관</t>
  </si>
  <si>
    <t>동구문화재단</t>
  </si>
  <si>
    <t>핸드볼,농구,배구,배드민턴,탁구,미니축구</t>
  </si>
  <si>
    <t>25m×15m,
유아풀(159.39㎡)</t>
  </si>
  <si>
    <t>에어로빅장
무도장</t>
  </si>
  <si>
    <t>강동문화체육센터</t>
  </si>
  <si>
    <t>위탁
(동구생활체육회)</t>
  </si>
  <si>
    <t>599.04
(350)</t>
  </si>
  <si>
    <t>31.2×19.2
(25×14)</t>
  </si>
  <si>
    <t>19×33×10m</t>
  </si>
  <si>
    <t>농구,배구,
배드민턴,족구</t>
  </si>
  <si>
    <t>대불스포츠센터</t>
  </si>
  <si>
    <t>475
1157</t>
  </si>
  <si>
    <t>21.6×22×3.5(H)
27.2×42.5×14(H)</t>
  </si>
  <si>
    <t>배드민턴, 농구, 배구, 탁구, 프리테니스 요가</t>
  </si>
  <si>
    <t>사무실, 관람석</t>
  </si>
  <si>
    <t>수성구 청소년수련관
체육관</t>
  </si>
  <si>
    <t>위탁
(마하야나불교문화원)</t>
  </si>
  <si>
    <t>29×19×8m</t>
  </si>
  <si>
    <t>청소년수련관</t>
  </si>
  <si>
    <t>수성국민체육센터</t>
  </si>
  <si>
    <t>43×34×11m</t>
  </si>
  <si>
    <t>농구,배구,탁구,
배드민턴</t>
  </si>
  <si>
    <t>위탁
(시설관리공단)</t>
  </si>
  <si>
    <t>24×48×8m</t>
  </si>
  <si>
    <t>6,000백만원</t>
  </si>
  <si>
    <t>3,000백만원</t>
  </si>
  <si>
    <t>대구 청소년수련원
체육관</t>
  </si>
  <si>
    <t>위탁
((재)대구카톨릭청소년회)</t>
  </si>
  <si>
    <t>34×22×10m</t>
  </si>
  <si>
    <t>청소년수련원</t>
  </si>
  <si>
    <t>달서구 청소년수련관
체육관</t>
  </si>
  <si>
    <t>30×21×10m</t>
  </si>
  <si>
    <t>위탁(사회복지법인
전석복지재단)</t>
  </si>
  <si>
    <t>24×36×10m</t>
  </si>
  <si>
    <t>25m×13m
유아풀(46.2㎡)</t>
  </si>
  <si>
    <t>소체육실</t>
  </si>
  <si>
    <t>40.6×71.1×14.6m</t>
  </si>
  <si>
    <t>농구, 배구,
배드민턴</t>
  </si>
  <si>
    <t>세미나실, 탁구장,
선수대기실, 샤워실</t>
  </si>
  <si>
    <t>달성군 청소년센터
체육관</t>
  </si>
  <si>
    <t>위탁
(달성복지재단)</t>
  </si>
  <si>
    <t>20×32.4×8m</t>
  </si>
  <si>
    <t>달성군 국민체육센터</t>
  </si>
  <si>
    <t>25m×6레인
유아풀장(65㎡)</t>
  </si>
  <si>
    <t>사무실, 운동지도자실,
다목적실</t>
  </si>
  <si>
    <t>화랑교 밑 게이트볼장</t>
  </si>
  <si>
    <t>동구청</t>
  </si>
  <si>
    <t>16*22</t>
  </si>
  <si>
    <t>마사토2 
인조잔디1</t>
  </si>
  <si>
    <t>달성종합스포츠파크 
전천후게이트볼장</t>
  </si>
  <si>
    <t>게이트블</t>
  </si>
  <si>
    <t>35*45</t>
  </si>
  <si>
    <t>동구 신암동 664-21</t>
  </si>
  <si>
    <t>아양아트센터
실내수영장</t>
  </si>
  <si>
    <t>동구
(위탁:동구문화재단)</t>
  </si>
  <si>
    <t>문화체육회관내</t>
  </si>
  <si>
    <t>서구
(위탁:함께하는 마음 재단)</t>
  </si>
  <si>
    <t>청소년수련관내</t>
  </si>
  <si>
    <t>청소년회관내</t>
  </si>
  <si>
    <t>성당동169-1</t>
  </si>
  <si>
    <t>두류 수영장</t>
  </si>
  <si>
    <t>일반시민</t>
  </si>
  <si>
    <t>5,060백만원</t>
  </si>
  <si>
    <t>240백만원</t>
  </si>
  <si>
    <t>두류공원내</t>
  </si>
  <si>
    <t>본동 산37-5</t>
  </si>
  <si>
    <t>384백만원</t>
  </si>
  <si>
    <t>위탁
(개인)</t>
  </si>
  <si>
    <t>달서구 청소년수련관
수영장</t>
  </si>
  <si>
    <t>근로자종합복지회관
수영장</t>
  </si>
  <si>
    <t>달구벌 종합스포츠센터
수영장</t>
  </si>
  <si>
    <t>장애인복지과
(위탁:전석복지재단)</t>
  </si>
  <si>
    <t>달구벌종합스포츠
센터 내</t>
  </si>
  <si>
    <t>대구학생문화센터
수영장</t>
  </si>
  <si>
    <t>교육청</t>
  </si>
  <si>
    <t>학생문화센터 내</t>
  </si>
  <si>
    <t>여성문화복지센터
수영장</t>
  </si>
  <si>
    <t>여성복지센터내</t>
  </si>
  <si>
    <t>달성문화센터수영장</t>
  </si>
  <si>
    <t>13
4</t>
  </si>
  <si>
    <t>6
2</t>
  </si>
  <si>
    <t>323
64</t>
  </si>
  <si>
    <t>달성문화센터 내</t>
  </si>
  <si>
    <t>서재문화체육센터 수영장</t>
  </si>
  <si>
    <t>대구</t>
  </si>
  <si>
    <t>북   구</t>
  </si>
  <si>
    <t>고성3가 2</t>
  </si>
  <si>
    <t>대구실내빙상장</t>
  </si>
  <si>
    <t>의자식
(이동식)</t>
  </si>
  <si>
    <t>2,135백만원</t>
  </si>
  <si>
    <t>시민운동장내</t>
  </si>
  <si>
    <t>X-게임장</t>
  </si>
  <si>
    <t>율하
체육공원내</t>
  </si>
  <si>
    <t>강변파크골프장</t>
  </si>
  <si>
    <t>50
90</t>
  </si>
  <si>
    <t>150
170</t>
  </si>
  <si>
    <t>인공암벽등반장</t>
  </si>
  <si>
    <t>대구체육공원 내 위치</t>
  </si>
  <si>
    <t>청소년수련관운동장
풋살경기장</t>
  </si>
  <si>
    <t>경기장1면
바닥:인조잔디</t>
  </si>
  <si>
    <t>환경자원사업소
족구장</t>
  </si>
  <si>
    <t>환경자원사업소
파크골프장</t>
  </si>
  <si>
    <t>인천대공원사업소</t>
  </si>
  <si>
    <t>중구국민체육센터 축구장</t>
  </si>
  <si>
    <t>중구 시설관리공단</t>
  </si>
  <si>
    <t>트랙 레인 3</t>
  </si>
  <si>
    <t>영종영마루공원 축구장</t>
  </si>
  <si>
    <t>축구장,풋살장,
트렉 레인 3</t>
  </si>
  <si>
    <t>인천축구전용경기장</t>
  </si>
  <si>
    <t>㈜인천유나이티드</t>
  </si>
  <si>
    <t>게단식</t>
  </si>
  <si>
    <t>트랙 레인6, 농구장
족구장, 풋살장</t>
  </si>
  <si>
    <t>영흥면 종합운동장</t>
  </si>
  <si>
    <t>다목적구장</t>
  </si>
  <si>
    <t>대청면 종합운동장</t>
  </si>
  <si>
    <t>승기잔디구장</t>
  </si>
  <si>
    <t>위탁
(㈜인천유나이티드)</t>
  </si>
  <si>
    <t>가좌테니스장</t>
  </si>
  <si>
    <t>마사토 6</t>
  </si>
  <si>
    <t>청사2부지 테니스장</t>
  </si>
  <si>
    <t>마사토 3</t>
  </si>
  <si>
    <t>월디테니스장</t>
  </si>
  <si>
    <t>그라운드
스카이코트</t>
  </si>
  <si>
    <t>열우물 테니스,
스쿼시경기장</t>
  </si>
  <si>
    <t>주적체육공원 테니스장</t>
  </si>
  <si>
    <t>논현포대근린공원 테니스장</t>
  </si>
  <si>
    <t>강화 실내테니스장</t>
  </si>
  <si>
    <t>우레탄 4</t>
  </si>
  <si>
    <t>강서 테니스장</t>
  </si>
  <si>
    <t>덕적면 종합운동장 내 위치</t>
  </si>
  <si>
    <t>영흥면 체육시설 테니스장</t>
  </si>
  <si>
    <t>영흥 종합운동장 내 위치</t>
  </si>
  <si>
    <t>계양테니스장</t>
  </si>
  <si>
    <t>케미칼  6</t>
  </si>
  <si>
    <t>계산국민체육센터</t>
  </si>
  <si>
    <t>22×39×9m</t>
  </si>
  <si>
    <t>계산고양골체육관</t>
  </si>
  <si>
    <t>위탁
(계양구체육회)</t>
  </si>
  <si>
    <t>30×26×8.6
18.8×16×4.4</t>
  </si>
  <si>
    <t>배드민턴
탁구</t>
  </si>
  <si>
    <t>궁도장
반코트농구장</t>
  </si>
  <si>
    <t>효성체육문화센터</t>
  </si>
  <si>
    <t>19.5×45,
14.2×9</t>
  </si>
  <si>
    <t>GX 프로그램 강습실
북카페, 헬스장, 문화교실</t>
  </si>
  <si>
    <t>25m×15m
15m×7m</t>
  </si>
  <si>
    <t>남촌 다목적 체육센터</t>
  </si>
  <si>
    <t>화장실, 사무실</t>
  </si>
  <si>
    <t>부평국민체육센터</t>
  </si>
  <si>
    <t>체력측정실</t>
  </si>
  <si>
    <t>부평구다목적
실내체육관</t>
  </si>
  <si>
    <t>39.5ⅹ22.5</t>
  </si>
  <si>
    <t>에어로빅장(207㎡)</t>
  </si>
  <si>
    <t>중구시설관리공단</t>
  </si>
  <si>
    <t>헬스, 실내골프연습</t>
  </si>
  <si>
    <t>25m×22m</t>
  </si>
  <si>
    <t>다목적체육관</t>
  </si>
  <si>
    <t>검단복지회관
체육관</t>
  </si>
  <si>
    <t>24×18×9.6
24×15×9.6</t>
  </si>
  <si>
    <t>배드민턴,농구,
에어로빅</t>
  </si>
  <si>
    <t>24m×13m</t>
  </si>
  <si>
    <t>헬스장,복지회관</t>
  </si>
  <si>
    <t>서구청소년수련관
체육관</t>
  </si>
  <si>
    <t>14×7×10
10×7×10</t>
  </si>
  <si>
    <t>탁구, 포켓볼</t>
  </si>
  <si>
    <t>25m×13m
12m×5m</t>
  </si>
  <si>
    <t>실내외활동장,
공연장</t>
  </si>
  <si>
    <t>30×20×12</t>
  </si>
  <si>
    <t>농구,배드민턴,
검도,탁구</t>
  </si>
  <si>
    <t>에어로빅,헬스장</t>
  </si>
  <si>
    <t>서부여성회관</t>
  </si>
  <si>
    <t>에어로빅,요가</t>
  </si>
  <si>
    <t>에어로빅,요가,댄스등</t>
  </si>
  <si>
    <t>강화문화체육센터</t>
  </si>
  <si>
    <t>농구,배드민턴,탁구</t>
  </si>
  <si>
    <t>15×28</t>
  </si>
  <si>
    <t>배드민턴, 농구, 볼링</t>
  </si>
  <si>
    <t>볼링장,
소공연연습장</t>
  </si>
  <si>
    <t>남동국민체육센터</t>
  </si>
  <si>
    <t>30x23x9m</t>
  </si>
  <si>
    <t>에어로빅장,헬스장,
무도장</t>
  </si>
  <si>
    <t>인천시청소년수련관
체육관</t>
  </si>
  <si>
    <t>농구,배드민턴,
탁구</t>
  </si>
  <si>
    <t>25m×16m</t>
  </si>
  <si>
    <t>수영, 헬스,요가
에어로빅,공연장</t>
  </si>
  <si>
    <t>서창동 다목적 
체육센터</t>
  </si>
  <si>
    <t>화장실, 사무실 등</t>
  </si>
  <si>
    <t>옹진국민체육센터</t>
  </si>
  <si>
    <t>배드민턴,농구,배구</t>
  </si>
  <si>
    <t>다목적실,화장실,사무실 등</t>
  </si>
  <si>
    <t>실내게이트볼경기장</t>
  </si>
  <si>
    <t>20×15×16</t>
  </si>
  <si>
    <t>중구노인복지관 게이트볼장</t>
  </si>
  <si>
    <t>중구노인복지관</t>
  </si>
  <si>
    <t>막구조</t>
  </si>
  <si>
    <t>영종복합청사내 게이트볼장</t>
  </si>
  <si>
    <t>영종동주민센터</t>
  </si>
  <si>
    <t>영마루공원 게이트볼장</t>
  </si>
  <si>
    <t>22×15</t>
  </si>
  <si>
    <t>다남게이트볼장</t>
  </si>
  <si>
    <t>미후홀공원
게이트볼경기장</t>
  </si>
  <si>
    <t>22×18</t>
  </si>
  <si>
    <t>구월 게이트볼장</t>
  </si>
  <si>
    <t>하도리실내게이트볼장</t>
  </si>
  <si>
    <t>대룡리실내게이트볼장</t>
  </si>
  <si>
    <t>망월리실내게이트볼장</t>
  </si>
  <si>
    <t>동막리 실내게이트볼장</t>
  </si>
  <si>
    <t>내가 실내게이트볼장</t>
  </si>
  <si>
    <t>교동 여성게이트볼장</t>
  </si>
  <si>
    <t>양사 전천후 게이트볼장</t>
  </si>
  <si>
    <t>선재게이트볼장</t>
  </si>
  <si>
    <t>송현 배수지
인라인스케이트장</t>
  </si>
  <si>
    <t>동춘인라인롤러경기장</t>
  </si>
  <si>
    <t>연희배수지
인라인스케이트장</t>
  </si>
  <si>
    <t>석남배수지
인라인스케이트장</t>
  </si>
  <si>
    <t>수봉궁도장</t>
  </si>
  <si>
    <t>인천시체육회</t>
  </si>
  <si>
    <t>계양구(450-5113)</t>
  </si>
  <si>
    <t>www.gyeyang.go.kr</t>
  </si>
  <si>
    <t>연수정</t>
  </si>
  <si>
    <t>생활체육협의회(819-4200)</t>
  </si>
  <si>
    <t>배드민턴장</t>
  </si>
  <si>
    <t>X게임장</t>
  </si>
  <si>
    <t>남수정</t>
  </si>
  <si>
    <t>www.grandpark.net</t>
  </si>
  <si>
    <t>남호정</t>
  </si>
  <si>
    <t>위탁(궁도협회)</t>
  </si>
  <si>
    <t>서무정</t>
  </si>
  <si>
    <t>김미현 골프월드</t>
  </si>
  <si>
    <t>중구국민체육센터 
골프연습장</t>
  </si>
  <si>
    <t>연평 골프연습장</t>
  </si>
  <si>
    <t>백령 골프연습장</t>
  </si>
  <si>
    <t>남동아시아드
럭비경기장</t>
  </si>
  <si>
    <t>강화아시아드
BMX경기장</t>
  </si>
  <si>
    <t>연희크리켓경기장</t>
  </si>
  <si>
    <t xml:space="preserve"> 동구</t>
  </si>
  <si>
    <t>용산생활체육시설
인조잔디구장</t>
  </si>
  <si>
    <t>상무시민공원
종합운동장</t>
  </si>
  <si>
    <t>풍암생활체육공원 축구장</t>
  </si>
  <si>
    <t>일곡근린공원
인조잔디구장</t>
  </si>
  <si>
    <t>문화근린공원
인조잔디구장</t>
  </si>
  <si>
    <t>산동교 친수지구
축구장</t>
  </si>
  <si>
    <t>첨단체육공원
축구장</t>
  </si>
  <si>
    <t>북구종합운동장
축구장</t>
  </si>
  <si>
    <t>광주 지방공무원 교육원
축구장</t>
  </si>
  <si>
    <t>광주광역시
지방공무원교육원</t>
  </si>
  <si>
    <t>풍영 체육시설단지
축구장</t>
  </si>
  <si>
    <t>하남공원
인조잔디 축구장</t>
  </si>
  <si>
    <t>첨단종합운동장
축구장</t>
  </si>
  <si>
    <t>송정1교구장</t>
  </si>
  <si>
    <t>광산구시설관리공단</t>
  </si>
  <si>
    <t>용동공원 인조잔디 축구장</t>
  </si>
  <si>
    <t>운남체육시설단지 축구장</t>
  </si>
  <si>
    <t>보라매축구공원</t>
  </si>
  <si>
    <t>하남스포츠파크 축구장</t>
  </si>
  <si>
    <t>위탁
(광산구시설관리공단)</t>
  </si>
  <si>
    <t>660백만원</t>
  </si>
  <si>
    <t>1983년</t>
  </si>
  <si>
    <t>1988년</t>
  </si>
  <si>
    <t>1개소</t>
  </si>
  <si>
    <t xml:space="preserve"> 무등야구장 </t>
  </si>
  <si>
    <t>U대회 경기전 관람석 4,072석(외야) 철거</t>
  </si>
  <si>
    <t>광주-기아챔피언스필드</t>
  </si>
  <si>
    <t>기아타이거즈</t>
  </si>
  <si>
    <t>첨단종합운동장
야구장</t>
  </si>
  <si>
    <t>2009
2013</t>
  </si>
  <si>
    <t>52
347</t>
  </si>
  <si>
    <t>운남생활체육시설단지
야구장</t>
  </si>
  <si>
    <t xml:space="preserve">동구 </t>
  </si>
  <si>
    <t>용산 정구장</t>
  </si>
  <si>
    <t>위탁
(동구청)</t>
  </si>
  <si>
    <t>용산 테니스장</t>
  </si>
  <si>
    <t>염주 테니스장</t>
  </si>
  <si>
    <t>1,600백만원</t>
  </si>
  <si>
    <t>월드컵경기장 내
위치</t>
  </si>
  <si>
    <t>전전후테니스장</t>
  </si>
  <si>
    <t>상무시민공원
테니스장</t>
  </si>
  <si>
    <t>봉선 테니스장</t>
  </si>
  <si>
    <t>진월국제테니스장</t>
  </si>
  <si>
    <t>중흥 정구장</t>
  </si>
  <si>
    <t>첨단체육공원
테니스장</t>
  </si>
  <si>
    <t>우산근린공원
테니스장</t>
  </si>
  <si>
    <t>위탁
(88테니스연합회)</t>
  </si>
  <si>
    <t>중외공원
테니스장</t>
  </si>
  <si>
    <t>광주시립미술관</t>
  </si>
  <si>
    <t>송정근린공원
테니스장</t>
  </si>
  <si>
    <t>첨단 테니스장</t>
  </si>
  <si>
    <t>풍영체육시설단지 
정구장</t>
  </si>
  <si>
    <t>월곡공원테니스장</t>
  </si>
  <si>
    <t>안청공원테니스장</t>
  </si>
  <si>
    <t>염주 종합체육관</t>
  </si>
  <si>
    <t>5,116백만원</t>
  </si>
  <si>
    <t>2,800백만원</t>
  </si>
  <si>
    <t>3개소</t>
  </si>
  <si>
    <t>전구방식</t>
  </si>
  <si>
    <t>월드컵경기장
포함</t>
  </si>
  <si>
    <t>빛고을 체육관</t>
  </si>
  <si>
    <t>배구, 농구, 핸드볼</t>
  </si>
  <si>
    <t>350백만원</t>
  </si>
  <si>
    <t>광주여대시립유니버시아드체육관</t>
  </si>
  <si>
    <t>위탁
((학)송강학원)</t>
  </si>
  <si>
    <t>지하1층 체력단련실</t>
  </si>
  <si>
    <t>동구청소년수련관
체육관</t>
  </si>
  <si>
    <t>31×20×9m</t>
  </si>
  <si>
    <t>농구, 배구</t>
  </si>
  <si>
    <t>2867백만원</t>
  </si>
  <si>
    <t>동구문화센터
체육관</t>
  </si>
  <si>
    <t>30×19m</t>
  </si>
  <si>
    <t>월드컵경기장
내 위치</t>
  </si>
  <si>
    <t>서구문화센터
체육관</t>
  </si>
  <si>
    <t>위탁
(YMCA)</t>
  </si>
  <si>
    <t>13.7×15×11m</t>
  </si>
  <si>
    <t>농구, 배드민턴</t>
  </si>
  <si>
    <t>에어로빅,체력단련장 
헬스클럽,체력측정실</t>
  </si>
  <si>
    <t>광주광역시체육회관</t>
  </si>
  <si>
    <t>43×24×15.6m</t>
  </si>
  <si>
    <t>위탁
(광주시장애인체육회)</t>
  </si>
  <si>
    <t>37.55×24.20×17.4m</t>
  </si>
  <si>
    <t>배구, 농구 ,배드민턴, 보치아</t>
  </si>
  <si>
    <t>빛고을노인건강타운
체육관</t>
  </si>
  <si>
    <t>(재)빛고을노인재단</t>
  </si>
  <si>
    <t>탁구,농구,
배드민턴</t>
  </si>
  <si>
    <t>남구다목적체육관</t>
  </si>
  <si>
    <t>수영장,다목적강당,
헬스장 등</t>
  </si>
  <si>
    <t>에어로빅,레슬링연습장,
편의시설</t>
  </si>
  <si>
    <t>청소년수련관
체육관</t>
  </si>
  <si>
    <t>28×32×12m</t>
  </si>
  <si>
    <t>농구,배드민턴</t>
  </si>
  <si>
    <t>공연장, 프로그램실,
청소년상담복지센터</t>
  </si>
  <si>
    <t>북구 국민체육센터</t>
  </si>
  <si>
    <t>전  남
대학교</t>
  </si>
  <si>
    <t>전남대스포츠센터</t>
  </si>
  <si>
    <t>16×27m</t>
  </si>
  <si>
    <t>배드민턴, 배구</t>
  </si>
  <si>
    <t>체력측정실
다목적실</t>
  </si>
  <si>
    <t>장애인종합복지관
체육관</t>
  </si>
  <si>
    <t>위탁((사)광주
장애인총연합회)</t>
  </si>
  <si>
    <t>22.5×41.6×11m</t>
  </si>
  <si>
    <t>배구,농구,
배드민턴</t>
  </si>
  <si>
    <t>18m×4레인</t>
  </si>
  <si>
    <t>만남의 광장</t>
  </si>
  <si>
    <t>동림 다목적체육관</t>
  </si>
  <si>
    <t>43.4×26.4×13.75m</t>
  </si>
  <si>
    <t>배구,탁구,
배드민턴 등</t>
  </si>
  <si>
    <t>사무실, 탈의실, 샤워실</t>
  </si>
  <si>
    <t>북구태봉생활체육관</t>
  </si>
  <si>
    <t>19.5×28.×9.3m</t>
  </si>
  <si>
    <t>배구,탁구,농구
배드민턴 등</t>
  </si>
  <si>
    <t>빛고을국민체육센터</t>
  </si>
  <si>
    <t>31×21×9m</t>
  </si>
  <si>
    <t>핸드볼,농구,배구,
수영장,헬스장</t>
  </si>
  <si>
    <t>4755백만원</t>
  </si>
  <si>
    <t>건강관리센터
주민생활시설</t>
  </si>
  <si>
    <t>60×20×10m</t>
  </si>
  <si>
    <t>13.4×6.1×11m</t>
  </si>
  <si>
    <t>샤워실,탈의실</t>
  </si>
  <si>
    <t>첨단 전천후게이트볼장</t>
  </si>
  <si>
    <t>동구문화센터
수영장</t>
  </si>
  <si>
    <t>시민 및 학생</t>
  </si>
  <si>
    <t>동구국민체육센터 수영장</t>
  </si>
  <si>
    <t>광주 실내수영장</t>
  </si>
  <si>
    <t>위탁
(도시공사)</t>
  </si>
  <si>
    <t>시민 및 대표선수</t>
  </si>
  <si>
    <t>5*12*0.6H, 60㎡</t>
  </si>
  <si>
    <t>6,284백만원</t>
  </si>
  <si>
    <t>4,000백만원</t>
  </si>
  <si>
    <t>LED</t>
  </si>
  <si>
    <t>56㎡</t>
  </si>
  <si>
    <t>스포츠댄스교실</t>
  </si>
  <si>
    <t>72㎡</t>
  </si>
  <si>
    <t>임대</t>
  </si>
  <si>
    <t>민간위탁</t>
  </si>
  <si>
    <t xml:space="preserve"> 72㎡</t>
  </si>
  <si>
    <t>6,442백만원</t>
  </si>
  <si>
    <t>남구 청소년수련관
수영장</t>
  </si>
  <si>
    <t>빛고을노인건강타운
수영장</t>
  </si>
  <si>
    <t>북구 건강복지타운
(우산수영징)</t>
  </si>
  <si>
    <t>광주장애인종합복지관
수영장</t>
  </si>
  <si>
    <t>1,485백만원</t>
  </si>
  <si>
    <t>복지관내</t>
  </si>
  <si>
    <t>빛고을국민체육센터
수영장</t>
  </si>
  <si>
    <t>남부대시립국제수영장</t>
  </si>
  <si>
    <t>위탁
((학)우암학원)</t>
  </si>
  <si>
    <t>수완 인라인롤러경기장</t>
  </si>
  <si>
    <t>금속혼합물
도료</t>
  </si>
  <si>
    <t>스텐드식</t>
  </si>
  <si>
    <t>첨단 인라인스케이트장</t>
  </si>
  <si>
    <t>관덕정</t>
  </si>
  <si>
    <t>60백만원</t>
  </si>
  <si>
    <t>무등정</t>
  </si>
  <si>
    <t>위탁
(북구 궁도협회)</t>
  </si>
  <si>
    <t>송무정</t>
  </si>
  <si>
    <t>2,250백만원</t>
  </si>
  <si>
    <t>상무시민
공원내</t>
  </si>
  <si>
    <t>염주파크골프장</t>
  </si>
  <si>
    <t>역도훈련장</t>
  </si>
  <si>
    <t>첨단대상파크골프장</t>
  </si>
  <si>
    <t>위탁
(서구테니스협회)</t>
  </si>
  <si>
    <t>송강체육관</t>
  </si>
  <si>
    <t>위탁
(서구 체육회)</t>
  </si>
  <si>
    <t>동구국민체육센터</t>
  </si>
  <si>
    <t>요가,댄스스포츠</t>
  </si>
  <si>
    <t>도마실국민체육센터</t>
  </si>
  <si>
    <t>36×22m</t>
  </si>
  <si>
    <t>배드민턴장, 탁구장</t>
  </si>
  <si>
    <t>위탁
(유성구체육회)</t>
  </si>
  <si>
    <t>동구 국민체육센터</t>
  </si>
  <si>
    <t>유아풀 68㎡포함</t>
  </si>
  <si>
    <t>부지면적 한밭
주경기장 포함</t>
  </si>
  <si>
    <t>위탁
(대전청소년교육연구원)</t>
  </si>
  <si>
    <t>위탁
(목상동주민복지원원회)</t>
  </si>
  <si>
    <t>지수체육공원풋살장</t>
  </si>
  <si>
    <t>세종시</t>
  </si>
  <si>
    <t>칠금동 509-95</t>
  </si>
  <si>
    <t>본부석(스텐드)</t>
  </si>
  <si>
    <t>하드5</t>
  </si>
  <si>
    <t>슈퍼클레이</t>
  </si>
  <si>
    <t>전의생활체육공원
테니스장</t>
  </si>
  <si>
    <t>단풍나무
후로링</t>
  </si>
  <si>
    <t>농어민문화체육센터</t>
  </si>
  <si>
    <t>20×36×11m</t>
  </si>
  <si>
    <t>배드민턴,농구,
배구</t>
  </si>
  <si>
    <t>30×18(2층)
30×14(1층)</t>
  </si>
  <si>
    <t>검도,태권도,탁구,
에어로빅,복싱</t>
  </si>
  <si>
    <t>42×32</t>
  </si>
  <si>
    <t>배드민턴,
배구,농구</t>
  </si>
  <si>
    <t>25mx6레인</t>
  </si>
  <si>
    <t>에어로빅시설</t>
  </si>
  <si>
    <t>배드민턴,
배구</t>
  </si>
  <si>
    <t>42×34</t>
  </si>
  <si>
    <t>42×35</t>
  </si>
  <si>
    <t>연동면 게이트볼장</t>
  </si>
  <si>
    <t>신대 게이트볼장</t>
  </si>
  <si>
    <t>봉암  게이트볼장</t>
  </si>
  <si>
    <t>연기면  게이트볼장</t>
  </si>
  <si>
    <t>금남면 게이트볼장</t>
  </si>
  <si>
    <t>전의면 게이트볼장</t>
  </si>
  <si>
    <t>전동면  게이트볼장</t>
  </si>
  <si>
    <t>소정면  게이트볼장</t>
  </si>
  <si>
    <t>부강면  게이트볼장</t>
  </si>
  <si>
    <t>도계(장기)게이트볼장</t>
  </si>
  <si>
    <t>용현게이트볼장</t>
  </si>
  <si>
    <t>도담동 게이트볼장</t>
  </si>
  <si>
    <t>아름동 복합커뮤니티센터 내</t>
  </si>
  <si>
    <t>고복야외수영장</t>
  </si>
  <si>
    <t>놀이풀 4조
(4각2조, 원형2조)</t>
  </si>
  <si>
    <t>조천변 인라인스케이트장</t>
  </si>
  <si>
    <t>칼라아스콘</t>
  </si>
  <si>
    <t>관운정</t>
  </si>
  <si>
    <t>동운정</t>
  </si>
  <si>
    <t>인조잔디 1면</t>
  </si>
  <si>
    <t>수원시</t>
  </si>
  <si>
    <t>수원종합운동장
주경기장</t>
  </si>
  <si>
    <t>stadium.suwon.ne.kr</t>
  </si>
  <si>
    <t>lux</t>
  </si>
  <si>
    <t xml:space="preserve">조명탑6개소, </t>
  </si>
  <si>
    <t>가평생활체육테니스협회</t>
  </si>
  <si>
    <t>성남시</t>
  </si>
  <si>
    <t>성남동 3110번지</t>
  </si>
  <si>
    <t>성남종합운동장</t>
  </si>
  <si>
    <t>종합운동장관리사무소
(729-5870)</t>
  </si>
  <si>
    <t>cans21.net</t>
  </si>
  <si>
    <t>성남도시개발공사</t>
  </si>
  <si>
    <t>일화축구단</t>
  </si>
  <si>
    <t>탄천종합운동장</t>
  </si>
  <si>
    <t>http//simc.or.kr</t>
  </si>
  <si>
    <t>고양시</t>
  </si>
  <si>
    <t>고양종합운동장</t>
  </si>
  <si>
    <t>고양도시관리공사</t>
  </si>
  <si>
    <t>천연탄성고무</t>
  </si>
  <si>
    <t>고양종합운동장
보조경기장</t>
  </si>
  <si>
    <t>부지 및 사업비는 
고양종합운동장 포함</t>
  </si>
  <si>
    <t>덕양 별무리경기장</t>
  </si>
  <si>
    <t>부천시</t>
  </si>
  <si>
    <t>부천종합운동장</t>
  </si>
  <si>
    <t>몬도</t>
  </si>
  <si>
    <t>RC및SRC</t>
  </si>
  <si>
    <t>1500lux</t>
  </si>
  <si>
    <t>보조경기장</t>
  </si>
  <si>
    <t>부천시설관리공단</t>
  </si>
  <si>
    <t>www.yonginsisul.or.kr</t>
  </si>
  <si>
    <t>용인시육상직장경기부</t>
  </si>
  <si>
    <t>용인시시설관리공단(329-3401)</t>
  </si>
  <si>
    <t>L90m, 600*4단</t>
  </si>
  <si>
    <t>테니스장4면, 농구장1면,
게이트볼장2면</t>
  </si>
  <si>
    <t>안산시</t>
  </si>
  <si>
    <t>와~스타디움</t>
  </si>
  <si>
    <t>위탁
안산도시공사</t>
  </si>
  <si>
    <t>주경기장
보조경기장</t>
  </si>
  <si>
    <t>안양시</t>
  </si>
  <si>
    <t>안양종합운동장
주경기장</t>
  </si>
  <si>
    <t>시설관리공단(389-5215)</t>
  </si>
  <si>
    <t>http://www.ansi.or.kr</t>
  </si>
  <si>
    <t>市소속육상선수, LG축구단</t>
  </si>
  <si>
    <t>1개소(L=12.35m, B=6.45m)</t>
  </si>
  <si>
    <t>남양주시 종합운동장
보조경기장</t>
  </si>
  <si>
    <t>남양주 도시공사</t>
  </si>
  <si>
    <t>일반 동호회</t>
  </si>
  <si>
    <t>의자식,토성잔디</t>
  </si>
  <si>
    <t>640lux</t>
  </si>
  <si>
    <t>크레이, 218석(계단식),조명탑12,관리실</t>
  </si>
  <si>
    <t>의정부종합운동장
주경기장</t>
  </si>
  <si>
    <t>체육시설관리사무소
(828-4621)</t>
  </si>
  <si>
    <t>http://www.ui4u.net/city/html/
division/division08_02.html</t>
  </si>
  <si>
    <t>R.C조</t>
  </si>
  <si>
    <t>1(L:10.24m, H:7.68m)</t>
  </si>
  <si>
    <t>800lux</t>
  </si>
  <si>
    <t>경기장면적 11,455㎡</t>
  </si>
  <si>
    <t>평택시</t>
  </si>
  <si>
    <t>소사벌레포츠타운
종합운동장</t>
  </si>
  <si>
    <t>www.pyongta.go.kr</t>
  </si>
  <si>
    <t>평택 서부 공설운동장</t>
  </si>
  <si>
    <t>시흥시</t>
  </si>
  <si>
    <t>정왕동
육상경기장</t>
  </si>
  <si>
    <t>http://www.gunpo21.net/</t>
  </si>
  <si>
    <t>군포시민,군포시청 육상부</t>
  </si>
  <si>
    <t>584㎡</t>
  </si>
  <si>
    <t>멀리뛰기장</t>
  </si>
  <si>
    <t>216㎡</t>
  </si>
  <si>
    <t>개방</t>
  </si>
  <si>
    <t>옥구공원
걷기 트랙</t>
  </si>
  <si>
    <t>화성시</t>
  </si>
  <si>
    <t>화성종합경기타운
주경기장</t>
  </si>
  <si>
    <t>화성도시공사</t>
  </si>
  <si>
    <t>향남읍 행정리 478</t>
  </si>
  <si>
    <t>반송동 59</t>
  </si>
  <si>
    <t>화성종합경기타운
보조경기장</t>
  </si>
  <si>
    <t>부지면적, 사업비는 화성종합
경기타운 주경기장 포함</t>
  </si>
  <si>
    <t>광명시</t>
  </si>
  <si>
    <t>노온정수장
 다목적운동장</t>
  </si>
  <si>
    <t>파주시</t>
  </si>
  <si>
    <t>파주스타디움
(공설운동장)</t>
  </si>
  <si>
    <t>테니스장5면
궁도장 1면 등</t>
  </si>
  <si>
    <t>파주스타디움
(보조경기장)</t>
  </si>
  <si>
    <t>탄성고무</t>
  </si>
  <si>
    <t>군포시</t>
  </si>
  <si>
    <t>시민체육광장
운동장</t>
  </si>
  <si>
    <t>복합생활스포츠타운
운동장</t>
  </si>
  <si>
    <t>복합탄성고무</t>
  </si>
  <si>
    <t>광주시 공설운동장</t>
  </si>
  <si>
    <t>광주시민</t>
  </si>
  <si>
    <t>테니스</t>
  </si>
  <si>
    <t>광주시테니스협회</t>
  </si>
  <si>
    <t>광주시배드민턴협회</t>
  </si>
  <si>
    <t>광주시게이트볼협회</t>
  </si>
  <si>
    <t>테니스장 4, 배드민턴장 3, 
게이트볼장 1</t>
  </si>
  <si>
    <t>김포시</t>
  </si>
  <si>
    <t>김포시 종합운동장</t>
  </si>
  <si>
    <t>김포시시설관리공단</t>
  </si>
  <si>
    <t>위탁
(김포도시공사)</t>
  </si>
  <si>
    <t>쳔연탄성고무</t>
  </si>
  <si>
    <t>조명탑4,관리실</t>
  </si>
  <si>
    <t>금파테니스클럽</t>
  </si>
  <si>
    <t>테니스장 3면</t>
  </si>
  <si>
    <t>이천시</t>
  </si>
  <si>
    <t>이천시 종합운동장</t>
  </si>
  <si>
    <t>체육시설관리사무소
(644-2671)</t>
  </si>
  <si>
    <t>이천상무</t>
  </si>
  <si>
    <t>크레이, 관리실</t>
  </si>
  <si>
    <t>통합관리</t>
  </si>
  <si>
    <t>크레이</t>
  </si>
  <si>
    <t>테니스장 3면
족구장 2면.정구장5면</t>
  </si>
  <si>
    <t>이천훈련원 대운동장</t>
  </si>
  <si>
    <t>대한장애인
체육회</t>
  </si>
  <si>
    <t>대한장애인체육회</t>
  </si>
  <si>
    <t>탄성포장재</t>
  </si>
  <si>
    <t>축구장 1면</t>
  </si>
  <si>
    <t>안성시</t>
  </si>
  <si>
    <t>보개면 양복리 210</t>
  </si>
  <si>
    <t>안성시 종합운동장</t>
  </si>
  <si>
    <t>안성시 시설관리공단
(676-2773)</t>
  </si>
  <si>
    <t>http://asimc.or.kr/</t>
  </si>
  <si>
    <t>시민 등</t>
  </si>
  <si>
    <t>양주시</t>
  </si>
  <si>
    <t>포천종합운동장</t>
  </si>
  <si>
    <t>4명</t>
  </si>
  <si>
    <t>포천시민</t>
  </si>
  <si>
    <t xml:space="preserve">조명탑 4개, </t>
  </si>
  <si>
    <t>포천시테니스협회</t>
  </si>
  <si>
    <t>씨름장</t>
  </si>
  <si>
    <t>비가림시설 설치</t>
  </si>
  <si>
    <t>씨름장 1면</t>
  </si>
  <si>
    <t>오산시종합운동장</t>
  </si>
  <si>
    <t>osan.go.kr</t>
  </si>
  <si>
    <t>하남시</t>
  </si>
  <si>
    <t>하남종합운동장
주경기장</t>
  </si>
  <si>
    <t>하남도시공사</t>
  </si>
  <si>
    <t>여주시</t>
  </si>
  <si>
    <t>여주종합운동장</t>
  </si>
  <si>
    <t>여주군민</t>
  </si>
  <si>
    <t>군테니스협회</t>
  </si>
  <si>
    <t>동두천시</t>
  </si>
  <si>
    <t>동두천시 종합운동장</t>
  </si>
  <si>
    <t>동두천시시설사업소</t>
  </si>
  <si>
    <t>크레이,조명탑4</t>
  </si>
  <si>
    <t>동두천시테니스협회</t>
  </si>
  <si>
    <t>축구 보조구장</t>
  </si>
  <si>
    <t>시설사업소</t>
  </si>
  <si>
    <t>과천시</t>
  </si>
  <si>
    <t>관문체육공원
운동장</t>
  </si>
  <si>
    <t>citizenshall.or.kr</t>
  </si>
  <si>
    <t>대  관</t>
  </si>
  <si>
    <t>1.2m</t>
  </si>
  <si>
    <t>조명탑2 (1000W x 2개)</t>
  </si>
  <si>
    <t>과천시 시설관리공단</t>
  </si>
  <si>
    <t>농  구  장</t>
  </si>
  <si>
    <t>테 니 스 장</t>
  </si>
  <si>
    <t>가평군</t>
  </si>
  <si>
    <t>가평종합운동장</t>
  </si>
  <si>
    <t>www.ga21.net</t>
  </si>
  <si>
    <t>계단식+토성잔디</t>
  </si>
  <si>
    <t>연천군</t>
  </si>
  <si>
    <t>연천공설운동장</t>
  </si>
  <si>
    <t>크레이, 10석,조명탑3</t>
  </si>
  <si>
    <t>연천군시설관리공단</t>
  </si>
  <si>
    <t>게이트볼연합회</t>
  </si>
  <si>
    <t>클레이,조명탑1</t>
  </si>
  <si>
    <t>보조축구장 2, 게이트볼장 4,
 족구장 2, 농구장 2</t>
  </si>
  <si>
    <t>연천공설운동장 
보조트랙</t>
  </si>
  <si>
    <t>주 경기장에 포함</t>
  </si>
  <si>
    <t>수원종합운동장
야구장</t>
  </si>
  <si>
    <t>좌판고정식</t>
  </si>
  <si>
    <t>1550lus</t>
  </si>
  <si>
    <t>탄천종합운동장
보조경기장 야구장</t>
  </si>
  <si>
    <t>http://simc.or.kr</t>
  </si>
  <si>
    <t>탄천종합운동장
부지내 포함</t>
  </si>
  <si>
    <t>탄천변 제1 체육공원
모란야구장</t>
  </si>
  <si>
    <t>백현야구장</t>
  </si>
  <si>
    <t>리틀야구장</t>
  </si>
  <si>
    <t>고양 국가대표 야구연습장</t>
  </si>
  <si>
    <t>고양스포츠타운내</t>
  </si>
  <si>
    <t>까치울야구장</t>
  </si>
  <si>
    <t>부천시청(정수과)</t>
  </si>
  <si>
    <t>독고탁 야구장</t>
  </si>
  <si>
    <t>남사시민야구장</t>
  </si>
  <si>
    <t>위탁
(용인시체육회)</t>
  </si>
  <si>
    <t>위탁
(용인도시공사)</t>
  </si>
  <si>
    <t>모현레스피아 야구장</t>
  </si>
  <si>
    <t>배나물 야구장</t>
  </si>
  <si>
    <t>안산시체육회(481-3144)</t>
  </si>
  <si>
    <t>실내야구연습장</t>
  </si>
  <si>
    <t>실내연습</t>
  </si>
  <si>
    <t>아동야구</t>
  </si>
  <si>
    <t>실내야구연습장
리틀야구장 1면</t>
  </si>
  <si>
    <t>성곡 야구장</t>
  </si>
  <si>
    <t>위탁
(안산도시공사)</t>
  </si>
  <si>
    <t>1루:85
3루:99</t>
  </si>
  <si>
    <t>신길야구장</t>
  </si>
  <si>
    <t>87,75</t>
  </si>
  <si>
    <t>123,75</t>
  </si>
  <si>
    <t xml:space="preserve">해양야구장                                                   </t>
  </si>
  <si>
    <t>4,500*2면</t>
  </si>
  <si>
    <t>석수체육공원 야구장</t>
  </si>
  <si>
    <t>석수체육공원
축구장부지내포함</t>
  </si>
  <si>
    <t>인조단디</t>
  </si>
  <si>
    <t>북한강 체육공원 야구장</t>
  </si>
  <si>
    <t>북부권 야구장</t>
  </si>
  <si>
    <t>녹양야구장</t>
  </si>
  <si>
    <t>계양 야구장</t>
  </si>
  <si>
    <t>신당 야구장</t>
  </si>
  <si>
    <t>신당공원내
위치 신설</t>
  </si>
  <si>
    <t>진위 야구장</t>
  </si>
  <si>
    <t>하천부지내
위치 신설</t>
  </si>
  <si>
    <t>서탄 야구장</t>
  </si>
  <si>
    <t>정왕동 체육공원 야구장</t>
  </si>
  <si>
    <t>소망공원 야구장</t>
  </si>
  <si>
    <t>교하체육공원
야구장</t>
  </si>
  <si>
    <t>교하체육공원
부지내 포함</t>
  </si>
  <si>
    <t>파평야구장</t>
  </si>
  <si>
    <t>시립광명야구장</t>
  </si>
  <si>
    <t>오니산리 야구장</t>
  </si>
  <si>
    <t>해병2사단 8연대내
야구장1면</t>
  </si>
  <si>
    <t>전호야구장</t>
  </si>
  <si>
    <t>모가 야구장</t>
  </si>
  <si>
    <t>이천시 야구장</t>
  </si>
  <si>
    <t>복하천 체육공원 야구장</t>
  </si>
  <si>
    <t>구리시</t>
  </si>
  <si>
    <t>구리시 리틀야구장</t>
  </si>
  <si>
    <t xml:space="preserve"> 한강 시민공원 야구장(1)</t>
  </si>
  <si>
    <t>한강 시민공원 야구장(2)</t>
  </si>
  <si>
    <t>한강 시민공원 야구장(3)</t>
  </si>
  <si>
    <t>에코스포츠센터 야구장</t>
  </si>
  <si>
    <t>백석생활체육공원 야구장
(성인)</t>
  </si>
  <si>
    <t>백석생활체육공원 
리틀야구장</t>
  </si>
  <si>
    <t>장흥생활체육공원 야구장</t>
  </si>
  <si>
    <t>추가</t>
  </si>
  <si>
    <t>안성맞춤야구장</t>
  </si>
  <si>
    <t>포천 야구장</t>
  </si>
  <si>
    <t>선동둔치 체육시설</t>
  </si>
  <si>
    <t>양섬야구장</t>
  </si>
  <si>
    <t>양평군</t>
  </si>
  <si>
    <t>선곡리 야구장</t>
  </si>
  <si>
    <t>선곡리 마을회</t>
  </si>
  <si>
    <t>올림픽공원
테니스장</t>
  </si>
  <si>
    <t>250lux</t>
  </si>
  <si>
    <t>매탄공원
테니스장</t>
  </si>
  <si>
    <t>만석공원
테니스장</t>
  </si>
  <si>
    <t>여기산공원
테니스장</t>
  </si>
  <si>
    <t>나촌배수지
테니스장</t>
  </si>
  <si>
    <t>호매실배수지
테니스장</t>
  </si>
  <si>
    <t>위탁                                   (수원시체육회)</t>
  </si>
  <si>
    <t>연암배수지
테니스장</t>
  </si>
  <si>
    <t>양지 테니스장</t>
  </si>
  <si>
    <t>대원 테니스장</t>
  </si>
  <si>
    <t>황송 테니스장</t>
  </si>
  <si>
    <t>희망대 테니스장</t>
  </si>
  <si>
    <t>수내 테니스장</t>
  </si>
  <si>
    <t>고양 시립테니스장</t>
  </si>
  <si>
    <t>케이컬</t>
  </si>
  <si>
    <t>토당제2근린공원 
테니스장</t>
  </si>
  <si>
    <t>위탁
(고양시테니스협회)</t>
  </si>
  <si>
    <t>충장체육시설
테니스장</t>
  </si>
  <si>
    <t>한국철도
시설공단</t>
  </si>
  <si>
    <t>대화레포츠공원
테니스장</t>
  </si>
  <si>
    <t>중산제2호근린공원
테니스장</t>
  </si>
  <si>
    <t>화정제8호근린공원
테니스장</t>
  </si>
  <si>
    <t>성라공원
테니스장</t>
  </si>
  <si>
    <t>환경에너지 시설 내
 테니스장</t>
  </si>
  <si>
    <t>환경에너지시설
부지 내 위치</t>
  </si>
  <si>
    <t>성저테니스장</t>
  </si>
  <si>
    <t>의자(등의자)및  개별의자</t>
  </si>
  <si>
    <t>32백만원</t>
  </si>
  <si>
    <t>원미공원
테니스장</t>
  </si>
  <si>
    <t>의자(등의자)및 개별의자</t>
  </si>
  <si>
    <t>시청 테니스장</t>
  </si>
  <si>
    <t>소사1배수지
테니스장</t>
  </si>
  <si>
    <t>종합운동장
테니스장</t>
  </si>
  <si>
    <t>위탁
(용인시테니스협회)</t>
  </si>
  <si>
    <t>위탁관리</t>
  </si>
  <si>
    <t>1200천원</t>
  </si>
  <si>
    <t>4600천원</t>
  </si>
  <si>
    <t>의자</t>
  </si>
  <si>
    <t>백암 테니스장</t>
  </si>
  <si>
    <t>수지체육공원
테니스장</t>
  </si>
  <si>
    <t>축구장부지면적
편입</t>
  </si>
  <si>
    <t>수지레스피아
테니스장</t>
  </si>
  <si>
    <t>모현 레스피아
테니스장</t>
  </si>
  <si>
    <t>신갈고가 하부
 테니스장</t>
  </si>
  <si>
    <t>신봉동 고가하부 테니스장</t>
  </si>
  <si>
    <t>공세동테니스장</t>
  </si>
  <si>
    <t>시립 호수 테니스장</t>
  </si>
  <si>
    <t>안양 종합운동장
테니스장</t>
  </si>
  <si>
    <t xml:space="preserve">  위탁
(안양시테니스협회)</t>
  </si>
  <si>
    <t>중앙공원테니스장</t>
  </si>
  <si>
    <t>위탁
(안양시테니스협회)</t>
  </si>
  <si>
    <t>자유공원테니스장</t>
  </si>
  <si>
    <t>인조잔디 5</t>
  </si>
  <si>
    <t>별내동 테니스장</t>
  </si>
  <si>
    <t>공원부지 내</t>
  </si>
  <si>
    <t>생활체육테니스협회</t>
  </si>
  <si>
    <t xml:space="preserve">
시설관리공단</t>
  </si>
  <si>
    <t>푸른마당 테니스장</t>
  </si>
  <si>
    <t>이충레포츠공원 
테니스장</t>
  </si>
  <si>
    <t>위탁
(평택시테니스협회)</t>
  </si>
  <si>
    <t>300LUX</t>
  </si>
  <si>
    <t>신대레포츠공원
테니스장</t>
  </si>
  <si>
    <t>인조잔디6
하드2</t>
  </si>
  <si>
    <t>안정근린공원
팽성 테니스장</t>
  </si>
  <si>
    <t>배곧 테니스장</t>
  </si>
  <si>
    <t>비둘기공원
테니스장</t>
  </si>
  <si>
    <t>대야배수지 테니스장</t>
  </si>
  <si>
    <t>희망공원 테니스장</t>
  </si>
  <si>
    <t xml:space="preserve">인조잔디 </t>
  </si>
  <si>
    <t>화성시
(369-2173)</t>
  </si>
  <si>
    <t>샌드위치판낼(관리동)</t>
  </si>
  <si>
    <t>관리동,파고라</t>
  </si>
  <si>
    <t>동탄센트럴파크
테니스장</t>
  </si>
  <si>
    <t>위탁
(화성시테니스연합회)</t>
  </si>
  <si>
    <t>야생초공원 테니스장</t>
  </si>
  <si>
    <t>도원체육공원
테니스장</t>
  </si>
  <si>
    <t>서신생활체육시설 테니스장</t>
  </si>
  <si>
    <t>시립테니스장</t>
  </si>
  <si>
    <t>위탁
(시 생활체육협의회)</t>
  </si>
  <si>
    <t>금촌체육공원
테니스장</t>
  </si>
  <si>
    <t>파주시 테니스협회</t>
  </si>
  <si>
    <t>위탁
(파주시테니스협회)</t>
  </si>
  <si>
    <t>공원에 포함</t>
  </si>
  <si>
    <t>통일공원
테니스장</t>
  </si>
  <si>
    <t>적성체육공원
테니스장</t>
  </si>
  <si>
    <t>파주스타디움
(공설운동장) 테니스장</t>
  </si>
  <si>
    <t>공설운동장에 포함</t>
  </si>
  <si>
    <t>연풍리 체육공원
테니스장</t>
  </si>
  <si>
    <t>월롱체육공원
테니스장</t>
  </si>
  <si>
    <t>월롱체육공원
부지내 위치</t>
  </si>
  <si>
    <t>교하체육공원
테니스장</t>
  </si>
  <si>
    <t>교하체육공원
부지내 위치</t>
  </si>
  <si>
    <t>광탄 테니스장</t>
  </si>
  <si>
    <t>운정건강공원1
테니스장</t>
  </si>
  <si>
    <t>운정건강공원2
테니스장</t>
  </si>
  <si>
    <t>월롱100주년기념체육관
테니스장</t>
  </si>
  <si>
    <t>법원체육공원
테니스장</t>
  </si>
  <si>
    <t>시민체육광장
테니스장</t>
  </si>
  <si>
    <t>하드코트 9</t>
  </si>
  <si>
    <t>중대테니스장</t>
  </si>
  <si>
    <t>위탁
(연천군테니스협회)</t>
  </si>
  <si>
    <t>인조잔디 1
클레이 2</t>
  </si>
  <si>
    <t>광주시공설운동장 테니스장</t>
  </si>
  <si>
    <t>도척그린공원 테니스장</t>
  </si>
  <si>
    <t>광주시
(도척면사무소)</t>
  </si>
  <si>
    <t>인조잔디 2</t>
  </si>
  <si>
    <t>누락시설</t>
  </si>
  <si>
    <t>곤지암생활체육공원 
테니스장</t>
  </si>
  <si>
    <t>광주시
(곤지암읍사무소)</t>
  </si>
  <si>
    <t>곤지암생활체육공원 포함</t>
  </si>
  <si>
    <t>위탁
(테니스협회)</t>
  </si>
  <si>
    <t>솔터 테니스장</t>
  </si>
  <si>
    <t>기부채납</t>
  </si>
  <si>
    <t>종합운동장 내 테니스장</t>
  </si>
  <si>
    <t>설봉생활체육공원
테니스장</t>
  </si>
  <si>
    <t>위탁(이천시테니스협회)</t>
  </si>
  <si>
    <t>인조잔디 4
클레이 4</t>
  </si>
  <si>
    <t>종합운동장 정구장</t>
  </si>
  <si>
    <t>하드코트 2
클레이3</t>
  </si>
  <si>
    <t>이천훈련원 테니스장</t>
  </si>
  <si>
    <t>구리 시립 테니스장</t>
  </si>
  <si>
    <t>없음</t>
  </si>
  <si>
    <t>416LX</t>
  </si>
  <si>
    <t>구리왕숙체육공원
테니스장</t>
  </si>
  <si>
    <t>왕숙체육공원
부지내 위치</t>
  </si>
  <si>
    <t>장흥테니스장</t>
  </si>
  <si>
    <t>앙투카3
인조잔디1</t>
  </si>
  <si>
    <t>남면하수처리장 
테니스장</t>
  </si>
  <si>
    <t>삼숭생활체육공원 테니스장</t>
  </si>
  <si>
    <t xml:space="preserve">하드코트 </t>
  </si>
  <si>
    <t>백석생활체육공원 테니스장</t>
  </si>
  <si>
    <t>하드코트 5
인조잔디 3</t>
  </si>
  <si>
    <t>하드코트6</t>
  </si>
  <si>
    <t>소흘읍 생활체육공원
테니스장</t>
  </si>
  <si>
    <t>체육공원 
부지내 위치</t>
  </si>
  <si>
    <t>영북 테니스장</t>
  </si>
  <si>
    <t>포천종합운동장 테니스장</t>
  </si>
  <si>
    <t>위탁(하남시도시개발공사)</t>
  </si>
  <si>
    <t>의왕시</t>
  </si>
  <si>
    <t>고천 테니스장</t>
  </si>
  <si>
    <t>의왕도시공사</t>
  </si>
  <si>
    <t xml:space="preserve">인조잔디4 </t>
  </si>
  <si>
    <t>벤치형</t>
  </si>
  <si>
    <t>부곡체육공원
테니스장</t>
  </si>
  <si>
    <t>인조잔디3</t>
  </si>
  <si>
    <t>부곡체육공원
부지 면적 포함</t>
  </si>
  <si>
    <t>청계체육시설
테니스장</t>
  </si>
  <si>
    <t>위탁(의왕시체육회)</t>
  </si>
  <si>
    <t>내손약수체육시설
테니스장</t>
  </si>
  <si>
    <t>고천 배수지 테니스장</t>
  </si>
  <si>
    <t>인조잔디 3</t>
  </si>
  <si>
    <t>여주군
(능서면)</t>
  </si>
  <si>
    <t>능서체육공원
부지내포함</t>
  </si>
  <si>
    <t>여주군</t>
  </si>
  <si>
    <t>대신체육공원
테니스장</t>
  </si>
  <si>
    <t>대신체육공원
부지내포함</t>
  </si>
  <si>
    <t>흥천체육공원
테니스장</t>
  </si>
  <si>
    <t>흥천체육공원
부지내포함</t>
  </si>
  <si>
    <t>가남체육공원
테니스장</t>
  </si>
  <si>
    <t>가남체육공원
부지내포함</t>
  </si>
  <si>
    <t>하동 테니스장</t>
  </si>
  <si>
    <t>환경사업소
부지내 포함</t>
  </si>
  <si>
    <t>위탁
(테니스동호회)</t>
  </si>
  <si>
    <t>소요생활체육공원
테니스장</t>
  </si>
  <si>
    <t>용문 테니스장</t>
  </si>
  <si>
    <t>갈산생활체육공원
테니스장</t>
  </si>
  <si>
    <t>양평테니스동호회
(773-8744)</t>
  </si>
  <si>
    <t>양서 동네테니스장</t>
  </si>
  <si>
    <t>강하생활체육공원 테니스장</t>
  </si>
  <si>
    <t>강상 테니스장</t>
  </si>
  <si>
    <t>옥천레포츠공원
 테니스장</t>
  </si>
  <si>
    <t>양동레포츠공원
 테니스장</t>
  </si>
  <si>
    <t>양동레포츠공원
축구장 부지내</t>
  </si>
  <si>
    <t>지평레포츠공원
 테니스장</t>
  </si>
  <si>
    <t>인조잔디 2면</t>
  </si>
  <si>
    <t>지평레포츠공원
축구장 부지내</t>
  </si>
  <si>
    <t>개군레포츠공원
 테니스장</t>
  </si>
  <si>
    <t>개군레포츠공원
축구장 부지내</t>
  </si>
  <si>
    <t>서종생활체육공원
 테니스장</t>
  </si>
  <si>
    <t>청운레포츠공원
테니스장</t>
  </si>
  <si>
    <t>관문체육공원
테니스장</t>
  </si>
  <si>
    <t>위탁
(과천시테니스협회)</t>
  </si>
  <si>
    <t xml:space="preserve"> 문원체육공원
테니스장</t>
  </si>
  <si>
    <t>위탁
(문원테니스회)</t>
  </si>
  <si>
    <t>가평 테니스장</t>
  </si>
  <si>
    <t>연천공설운동장
테니스장</t>
  </si>
  <si>
    <t>전곡테니스장</t>
  </si>
  <si>
    <t>수원시,
경기대</t>
  </si>
  <si>
    <t>지름 9m</t>
  </si>
  <si>
    <t>타원형</t>
  </si>
  <si>
    <t>18x19</t>
  </si>
  <si>
    <t>원형둘레</t>
  </si>
  <si>
    <t>용인시 씨름장</t>
  </si>
  <si>
    <t>사각형</t>
  </si>
  <si>
    <t>시흥시 씨름연습장</t>
  </si>
  <si>
    <t>시흥시씨름협회</t>
  </si>
  <si>
    <t>팔각형</t>
  </si>
  <si>
    <t>8m * 8m</t>
  </si>
  <si>
    <t>초월생활체육공원
씨름장</t>
  </si>
  <si>
    <t>광주시
(초월읍사무소)</t>
  </si>
  <si>
    <t>14*14m</t>
  </si>
  <si>
    <t>지름 10m</t>
  </si>
  <si>
    <t>장호원 씨름장</t>
  </si>
  <si>
    <t>지름 12m</t>
  </si>
  <si>
    <t>포천종합운동장
씨름장</t>
  </si>
  <si>
    <t>지름 8.5m</t>
  </si>
  <si>
    <t>종합운동장에 
포함</t>
  </si>
  <si>
    <t>부곡체육공원
씨름장</t>
  </si>
  <si>
    <t>지붕식</t>
  </si>
  <si>
    <t>15m</t>
  </si>
  <si>
    <t>원형, 
콘크리트</t>
  </si>
  <si>
    <t>부곡체육공원
부지면적포함</t>
  </si>
  <si>
    <t>수원 종합운동장
실내체육관</t>
  </si>
  <si>
    <t>배구,농구,핸드볼,
태권도,기타</t>
  </si>
  <si>
    <t>좌석
고정식</t>
  </si>
  <si>
    <t>2개소(6.1x2.4)</t>
  </si>
  <si>
    <t>3,000ㅣux</t>
  </si>
  <si>
    <t>서수원칠보체육관</t>
  </si>
  <si>
    <t>고정석2723석
가변석1684석</t>
  </si>
  <si>
    <t>배구,핸드볼,농구,
배드민턴,태권도,권투</t>
  </si>
  <si>
    <t>산성실내배드민턴장</t>
  </si>
  <si>
    <t>계단식
수납식</t>
  </si>
  <si>
    <t>성남종합스포츠센터
다목적 체육관</t>
  </si>
  <si>
    <t>고양문예회관
체육관</t>
  </si>
  <si>
    <t>대화 배드민턴경기장</t>
  </si>
  <si>
    <t>위탁
(시 배드민턴연합회)</t>
  </si>
  <si>
    <t>철골</t>
  </si>
  <si>
    <t>성사배드민턴장</t>
  </si>
  <si>
    <t>고양근린공원
실내배드민턴장</t>
  </si>
  <si>
    <t>타포린</t>
  </si>
  <si>
    <t>백석 배드민턴장</t>
  </si>
  <si>
    <t>가좌 배드민턴
 경기장</t>
  </si>
  <si>
    <t>마상 배드민턴장</t>
  </si>
  <si>
    <t>성라1 배드민턴경기장</t>
  </si>
  <si>
    <t>성라2 배드민턴경기장</t>
  </si>
  <si>
    <t>식골 배드민턴장</t>
  </si>
  <si>
    <t>정발산 배드민턴경기장</t>
  </si>
  <si>
    <t>중산배드민턴장</t>
  </si>
  <si>
    <t>행신배드민턴장</t>
  </si>
  <si>
    <t>식사 배드민턴경기장</t>
  </si>
  <si>
    <t>덕이 배드민턴경기장</t>
  </si>
  <si>
    <t>탄현 배드민턴경기장</t>
  </si>
  <si>
    <t>삼송배드민턴장</t>
  </si>
  <si>
    <t>신원배드민턴장</t>
  </si>
  <si>
    <t>지도공원 배드민턴장</t>
  </si>
  <si>
    <t>대화실내야구연습장</t>
  </si>
  <si>
    <t>야구연습장</t>
  </si>
  <si>
    <t>부천 체육관</t>
  </si>
  <si>
    <t>서촌 다목적체육관</t>
  </si>
  <si>
    <t>배드민턴, 탁구,
배구, 에어로빅</t>
  </si>
  <si>
    <t>송내사회체육관</t>
  </si>
  <si>
    <t>배드민턴, 탁구, 농구</t>
  </si>
  <si>
    <t>부천배드민턴전용
체육관</t>
  </si>
  <si>
    <t>입식</t>
  </si>
  <si>
    <t>감골 시민홀
체육관</t>
  </si>
  <si>
    <t>위탁
(안산도시공사</t>
  </si>
  <si>
    <t>250~300</t>
  </si>
  <si>
    <t>와동 체육관</t>
  </si>
  <si>
    <t>운동기구 17점</t>
  </si>
  <si>
    <t>와동 배드민턴경기장</t>
  </si>
  <si>
    <t>부곡생활체육관</t>
  </si>
  <si>
    <t>경량 철골조</t>
  </si>
  <si>
    <t>배드민턴,배구</t>
  </si>
  <si>
    <t>원시생활체육관</t>
  </si>
  <si>
    <t>성포생활체육관</t>
  </si>
  <si>
    <t>점섬체육관</t>
  </si>
  <si>
    <t>각골체육관</t>
  </si>
  <si>
    <t>둔배미체육관</t>
  </si>
  <si>
    <t>안양 실내체육관</t>
  </si>
  <si>
    <t>농구,배구,배드민턴,
핸드볼,탁구</t>
  </si>
  <si>
    <t>빙상</t>
  </si>
  <si>
    <t>관람석(1,284), 전광판(1개소)</t>
  </si>
  <si>
    <t>시설관리공단 위탁</t>
  </si>
  <si>
    <t>금곡동 실내체육관</t>
  </si>
  <si>
    <t>남양주시도시공사</t>
  </si>
  <si>
    <t>의정부 체육관</t>
  </si>
  <si>
    <t>농구,배구,핸드볼,
복싱,탁구</t>
  </si>
  <si>
    <t>추동 배드민턴장</t>
  </si>
  <si>
    <t xml:space="preserve">시흥시 </t>
  </si>
  <si>
    <t>철근콘크리트
철골조</t>
  </si>
  <si>
    <t>농구,배구,배드민턴,
탁구,핸드볼</t>
  </si>
  <si>
    <t>정왕동 전용탁구장</t>
  </si>
  <si>
    <t>대야동 배드민턴장</t>
  </si>
  <si>
    <t>신규추가</t>
  </si>
  <si>
    <t>은계 배드민턴장</t>
  </si>
  <si>
    <t>포동 배드민턴장</t>
  </si>
  <si>
    <t>화성종합경기타운
실내체육관</t>
  </si>
  <si>
    <t>농구,배구,배드민턴 등</t>
  </si>
  <si>
    <t>고정식
수납식</t>
  </si>
  <si>
    <t>태권도,합기도,에어로빅,
스포츠댄스,배드민턴 등</t>
  </si>
  <si>
    <t>3개</t>
  </si>
  <si>
    <t>12LUX</t>
  </si>
  <si>
    <t>체력단련장(골프,헬스,에어로빅,탁구)</t>
  </si>
  <si>
    <t>금촌배드민턴장</t>
  </si>
  <si>
    <t>수납식</t>
  </si>
  <si>
    <t>문산탁구장</t>
  </si>
  <si>
    <t>위탁
(파주시탁구협회)</t>
  </si>
  <si>
    <t>샌드위치
 판넬조</t>
  </si>
  <si>
    <t>탁구,배드민턴</t>
  </si>
  <si>
    <t>대성동
실내체육관</t>
  </si>
  <si>
    <t>철골
콘크리트구조</t>
  </si>
  <si>
    <t>문산국민체육센터</t>
  </si>
  <si>
    <t>철골샌드위치
판넬</t>
  </si>
  <si>
    <t>배구,농구,배드민턴</t>
  </si>
  <si>
    <t>사무실2, 화장실1,샤워장1</t>
  </si>
  <si>
    <t>사무실2, 화장실1,샤워장2,락카룸1동</t>
  </si>
  <si>
    <t>사무실1, 화장실1,샤워장1</t>
  </si>
  <si>
    <t>걸포 다목적체육관</t>
  </si>
  <si>
    <t>전호 배드민턴장</t>
  </si>
  <si>
    <t>김포시 실내체육관</t>
  </si>
  <si>
    <t>서희청소년문화센터</t>
  </si>
  <si>
    <t>농구,배구,배드민턴,
탁구</t>
  </si>
  <si>
    <t>이천시배드민턴경기장</t>
  </si>
  <si>
    <t>눈높이배드민턴체육관</t>
  </si>
  <si>
    <t>이천탁구전용체육관</t>
  </si>
  <si>
    <t>벤치식</t>
  </si>
  <si>
    <t>런링머신외 18종</t>
  </si>
  <si>
    <t>배드민턴,족구</t>
  </si>
  <si>
    <t>탄성
우레탄</t>
  </si>
  <si>
    <t>구리국민체육센터</t>
  </si>
  <si>
    <t>배드민턴
(게이트볼장 별도)</t>
  </si>
  <si>
    <t>덕정 탁구전용구장</t>
  </si>
  <si>
    <t>일반
철골구조</t>
  </si>
  <si>
    <t>철골돔형</t>
  </si>
  <si>
    <t>장흥 배드민턴장</t>
  </si>
  <si>
    <t>철골 막구조</t>
  </si>
  <si>
    <t>일반철골</t>
  </si>
  <si>
    <t>벤치</t>
  </si>
  <si>
    <t>포천 종합체육관</t>
  </si>
  <si>
    <t>배드민턴,농구,배구,
탁구,태권도</t>
  </si>
  <si>
    <t>오산 맑음터공원
배드민턴장</t>
  </si>
  <si>
    <t>합성목재</t>
  </si>
  <si>
    <t>오산죽미체육공원
다목적체육관</t>
  </si>
  <si>
    <t>덕풍동 실내배드민턴장</t>
  </si>
  <si>
    <t>일반철골조</t>
  </si>
  <si>
    <t>덕풍동 탁구장</t>
  </si>
  <si>
    <t>증여</t>
  </si>
  <si>
    <t>배구,배드민턴</t>
  </si>
  <si>
    <t>의왕 청소년수련관
체육관</t>
  </si>
  <si>
    <t xml:space="preserve">철근
콘크리트 </t>
  </si>
  <si>
    <t>농구, 배구, 
배트민턴</t>
  </si>
  <si>
    <t>여주 실내체육관</t>
  </si>
  <si>
    <t>농구,배구,배드민턴,
탁구,족구</t>
  </si>
  <si>
    <t>동두천
배드민턴 전용구장</t>
  </si>
  <si>
    <t>양평 실내체육관</t>
  </si>
  <si>
    <t>농구,배구,배드민턴,
검도,탁구</t>
  </si>
  <si>
    <t>양평 배드민턴장</t>
  </si>
  <si>
    <t>철골구조</t>
  </si>
  <si>
    <t>단월 다목적강당</t>
  </si>
  <si>
    <t>철골 및 철근콘크리트</t>
  </si>
  <si>
    <t>배드민턴, 탁구,
헬스장등</t>
  </si>
  <si>
    <t>용문 탁구장</t>
  </si>
  <si>
    <t xml:space="preserve"> 탁구장</t>
  </si>
  <si>
    <t>이천훈련원
다기능체육관</t>
  </si>
  <si>
    <t>관문실내체육관</t>
  </si>
  <si>
    <t>농구,배구,탁구,
체조,배드민턴</t>
  </si>
  <si>
    <t>고정식</t>
  </si>
  <si>
    <t>가평 실내체육관</t>
  </si>
  <si>
    <t>고정식+   수납식</t>
  </si>
  <si>
    <t>300lux</t>
  </si>
  <si>
    <t>연천 군립 배드민턴장</t>
  </si>
  <si>
    <t>삼거리 배드민턴장</t>
  </si>
  <si>
    <t>군남면</t>
  </si>
  <si>
    <t>고무매트</t>
  </si>
  <si>
    <t>청산면 배드민턴장</t>
  </si>
  <si>
    <t>청산면</t>
  </si>
  <si>
    <t>백학면 배드민턴장</t>
  </si>
  <si>
    <t>백학면</t>
  </si>
  <si>
    <t>목재(마루)</t>
  </si>
  <si>
    <t>미산면 배드민턴장</t>
  </si>
  <si>
    <t>우정리새마을회</t>
  </si>
  <si>
    <t>미산면</t>
  </si>
  <si>
    <t>왕징면 배드민턴장</t>
  </si>
  <si>
    <t>왕징면</t>
  </si>
  <si>
    <t>연천군립탁구장</t>
  </si>
  <si>
    <t>권선중앙 체육관</t>
  </si>
  <si>
    <t>44m x 19m</t>
  </si>
  <si>
    <t>숙지 다목적체육관</t>
  </si>
  <si>
    <t>31m x 51m</t>
  </si>
  <si>
    <t>배드민턴, 농구,
배구</t>
  </si>
  <si>
    <t>사무실, 화장실, 
샤워실,락카룸 등</t>
  </si>
  <si>
    <t>매탄 다목적체육관</t>
  </si>
  <si>
    <t>45m x 25m</t>
  </si>
  <si>
    <t>배드민턴, 농구,
탁구, 체조</t>
  </si>
  <si>
    <t>서호체육센터</t>
  </si>
  <si>
    <t>위탁
(수원시체육회)</t>
  </si>
  <si>
    <t>36m x 21.2m</t>
  </si>
  <si>
    <t>배드민턴, 농구</t>
  </si>
  <si>
    <t>광교체육센터</t>
  </si>
  <si>
    <t>배드민턴, 농구
GX교실</t>
  </si>
  <si>
    <t>56.1m x 35.1m</t>
  </si>
  <si>
    <t>샤워실, 탈의실 등</t>
  </si>
  <si>
    <t>분당올림픽스포츠센터</t>
  </si>
  <si>
    <t>한국체육산업개발</t>
  </si>
  <si>
    <t>19.5×30m</t>
  </si>
  <si>
    <t>농구,배구</t>
  </si>
  <si>
    <t>25m×15m
18m×12m
16m×8m</t>
  </si>
  <si>
    <t>에어로빅장,탁구장,
검도장,아이스링크</t>
  </si>
  <si>
    <t>성남시청소년재단</t>
  </si>
  <si>
    <t>중원청소년수련관
체육관</t>
  </si>
  <si>
    <t>36×28m</t>
  </si>
  <si>
    <t>25m×13m
(6레인)</t>
  </si>
  <si>
    <t>정자청소년수련관
체육관</t>
  </si>
  <si>
    <t>33.6×33.9m</t>
  </si>
  <si>
    <t>스포츠교실</t>
  </si>
  <si>
    <t>일산 스포츠센터</t>
  </si>
  <si>
    <t>10×27.5m            20.8×42m</t>
  </si>
  <si>
    <t xml:space="preserve">에어로빅장,헬스장,
스쿼시장                </t>
  </si>
  <si>
    <t>덕양 어울림누리
몸과마음닦음터(체육관)</t>
  </si>
  <si>
    <t>50m×20m
12m×15m</t>
  </si>
  <si>
    <t>고양체육관</t>
  </si>
  <si>
    <t>6997석</t>
  </si>
  <si>
    <t>50m×26m
25m×4m
다이빙장 33m×29m</t>
  </si>
  <si>
    <t>유</t>
  </si>
  <si>
    <t>고양장미란체육관</t>
  </si>
  <si>
    <t>27×27m</t>
  </si>
  <si>
    <t>역도연습</t>
  </si>
  <si>
    <t>탁구장 등</t>
  </si>
  <si>
    <t>고양국민체육센터</t>
  </si>
  <si>
    <t>22.5×30m</t>
  </si>
  <si>
    <t>공연장, 농구장,
배구장등</t>
  </si>
  <si>
    <t>사무실, 헬스장 등</t>
  </si>
  <si>
    <t>소사국민체육센터</t>
  </si>
  <si>
    <t>39×26m</t>
  </si>
  <si>
    <t>농구,배구등</t>
  </si>
  <si>
    <t>50m×20m
10레인</t>
  </si>
  <si>
    <t>에어로빅 등</t>
  </si>
  <si>
    <t>오정레포츠센터</t>
  </si>
  <si>
    <t>36×25.2m</t>
  </si>
  <si>
    <t>농구, 배드민턴등</t>
  </si>
  <si>
    <t>헬스, 에어로빅 등</t>
  </si>
  <si>
    <t>용인시청소년수련관
체육관</t>
  </si>
  <si>
    <t>위탁
(청소년육성재단)</t>
  </si>
  <si>
    <t>32×24.3m</t>
  </si>
  <si>
    <t>배드민턴,농구,
실내축구</t>
  </si>
  <si>
    <t>25m×13m
20m×3m</t>
  </si>
  <si>
    <t>용인시민체육센터</t>
  </si>
  <si>
    <t>20m×33m</t>
  </si>
  <si>
    <t>스퀘시, 에어로빅,
골프연습장</t>
  </si>
  <si>
    <t>핸드볼,농구,배구</t>
  </si>
  <si>
    <t>50m×25m</t>
  </si>
  <si>
    <t>스포츠교실
주민생활시설</t>
  </si>
  <si>
    <t>상록수체육관</t>
  </si>
  <si>
    <t>1,612
621</t>
  </si>
  <si>
    <t>31×52m
33.8×18.4m</t>
  </si>
  <si>
    <t>배구,농구(주경기장)
배구,배드민턴(보조)</t>
  </si>
  <si>
    <t>탁구,헬스,에어로빅</t>
  </si>
  <si>
    <t>호계체육관</t>
  </si>
  <si>
    <t>3,351
2,539
2,510</t>
  </si>
  <si>
    <t>1m×19m×32레인
6.1m×13.4m×10면
12m×5m×12면</t>
  </si>
  <si>
    <t xml:space="preserve">  1층 : 볼링장
  2층 : 배드민턴장
  3층 : 탁구장</t>
  </si>
  <si>
    <t>위탁
(남양주시도시공사)</t>
  </si>
  <si>
    <t>19.2×40.5m</t>
  </si>
  <si>
    <t>25m×13m
10m×8.7m</t>
  </si>
  <si>
    <t>에어로빅장
다목적실(공연)</t>
  </si>
  <si>
    <t>호평체육문화센터</t>
  </si>
  <si>
    <t>32×22m</t>
  </si>
  <si>
    <t>25m×13m
13m×5.6m</t>
  </si>
  <si>
    <t>문화교실
다목적강당</t>
  </si>
  <si>
    <t>와부체육문화센터</t>
  </si>
  <si>
    <t>35×22m</t>
  </si>
  <si>
    <t>오남체육문화센터</t>
  </si>
  <si>
    <t>40×22m</t>
  </si>
  <si>
    <t>30m×22m</t>
  </si>
  <si>
    <t>화도체육문화센터</t>
  </si>
  <si>
    <t>53×34m</t>
  </si>
  <si>
    <t>45m×20m</t>
  </si>
  <si>
    <t>낙양물사랑공원</t>
  </si>
  <si>
    <t>서평택국민체육센터</t>
  </si>
  <si>
    <t>20×34.5×10m</t>
  </si>
  <si>
    <t>7레인(25m)</t>
  </si>
  <si>
    <t>취미교실
다목적강의실</t>
  </si>
  <si>
    <t>이충문화체육센터</t>
  </si>
  <si>
    <t>33×50×21m</t>
  </si>
  <si>
    <t>농구,배구,복싱,
배드민턴,핸드볼</t>
  </si>
  <si>
    <t>10레인(30m)</t>
  </si>
  <si>
    <t>팽성 실내체육관</t>
  </si>
  <si>
    <t>28×15×1면</t>
  </si>
  <si>
    <t>취미교실</t>
  </si>
  <si>
    <t>시흥시국민체육센터</t>
  </si>
  <si>
    <t>유앤아이센터</t>
  </si>
  <si>
    <t>위탁
(화성문화재단)</t>
  </si>
  <si>
    <t>22×35×9</t>
  </si>
  <si>
    <t>농구,배구,탁구</t>
  </si>
  <si>
    <t>50×20(8레인)</t>
  </si>
  <si>
    <t>빙상장,수영장,골프
연습장,에어로빅장</t>
  </si>
  <si>
    <t>화성국민체육센터</t>
  </si>
  <si>
    <t>26.4×33.7×8.2</t>
  </si>
  <si>
    <t>25(8레인)</t>
  </si>
  <si>
    <t>광명국민체육센터</t>
  </si>
  <si>
    <t>36.2×24×11m</t>
  </si>
  <si>
    <t>배드민턴,배구,
농구</t>
  </si>
  <si>
    <t>탁구,에어로빅,요가</t>
  </si>
  <si>
    <t>파주시스포츠센터</t>
  </si>
  <si>
    <t>위탁
[코오롱글로벌㈜]</t>
  </si>
  <si>
    <t>25m(11레인)</t>
  </si>
  <si>
    <t>샤워실, 탈의실,
사무실</t>
  </si>
  <si>
    <t>교하청석스포츠센터</t>
  </si>
  <si>
    <t>25m(6레인)
18m(4레인)</t>
  </si>
  <si>
    <t>사무실,샤워실,
탈의실,매점</t>
  </si>
  <si>
    <t>운정스포츠센터</t>
  </si>
  <si>
    <t>50m(10레인)</t>
  </si>
  <si>
    <t>광주시문화스포츠센터</t>
  </si>
  <si>
    <t>농구,배드민턴,
탁구 등</t>
  </si>
  <si>
    <t>G.X룸</t>
  </si>
  <si>
    <t>23×39×15m</t>
  </si>
  <si>
    <t>다목적실
(공연장)</t>
  </si>
  <si>
    <t>33×17m</t>
  </si>
  <si>
    <t xml:space="preserve">농구, 배드민턴, </t>
  </si>
  <si>
    <t>5레인(25m)</t>
  </si>
  <si>
    <t>사무실,샤워실,탈의실,다목적실,에어로빅,찜질방</t>
  </si>
  <si>
    <t>김포생활체육관</t>
  </si>
  <si>
    <t>46x26m 2면</t>
  </si>
  <si>
    <t>배드민턴, 탁구, 농구, 핸드볼</t>
  </si>
  <si>
    <t>다목적체육관 2면, 사무실, 선수대기실</t>
  </si>
  <si>
    <t>20×32×13m</t>
  </si>
  <si>
    <t>장호원국민체육센터</t>
  </si>
  <si>
    <t>24x34.8</t>
  </si>
  <si>
    <t>배드민턴.농구.배구.
탁구</t>
  </si>
  <si>
    <t>24x36m</t>
  </si>
  <si>
    <t>배드민턴.농구.배구.
탁구,족구,헬스</t>
  </si>
  <si>
    <t>설성면 실내체육관</t>
  </si>
  <si>
    <t>18.6x34m</t>
  </si>
  <si>
    <t>배드민턴.농구.배구.
탁구,족구</t>
  </si>
  <si>
    <t>신둔면 실내체육관</t>
  </si>
  <si>
    <t>20x40m</t>
  </si>
  <si>
    <t>구리시청소년수련관</t>
  </si>
  <si>
    <t>위탁(청소년수련관)</t>
  </si>
  <si>
    <t>사무실,샤워실,매점등</t>
  </si>
  <si>
    <t>28*16</t>
  </si>
  <si>
    <t>샤워실, 탈의실,사무실</t>
  </si>
  <si>
    <t>양주국민체육센터</t>
  </si>
  <si>
    <t>배드민턴, 농구, 배구</t>
  </si>
  <si>
    <t>다목적실, 탈의실, 샤워장</t>
  </si>
  <si>
    <t>20×30×12m</t>
  </si>
  <si>
    <t>집회실</t>
  </si>
  <si>
    <t>안성시국민체육센터</t>
  </si>
  <si>
    <t>25m(6레인)</t>
  </si>
  <si>
    <t>내촌교육문화체육센터</t>
  </si>
  <si>
    <t>38×20×15</t>
  </si>
  <si>
    <t>관인교육문화체육센터</t>
  </si>
  <si>
    <t>39×22×15</t>
  </si>
  <si>
    <t>창수 교육문화센터</t>
  </si>
  <si>
    <t>32*22</t>
  </si>
  <si>
    <t>영북 교육문화센터</t>
  </si>
  <si>
    <t>32.7m*20</t>
  </si>
  <si>
    <t>소흘국민체육센터</t>
  </si>
  <si>
    <t>36.6m×49.6m</t>
  </si>
  <si>
    <t>배드민턴,농구,
탁구등</t>
  </si>
  <si>
    <t>영중체육문화센터</t>
  </si>
  <si>
    <t>34m×21.7m</t>
  </si>
  <si>
    <t>배드민턴,농구,
배구,핸드볼</t>
  </si>
  <si>
    <t>샤워실,탈의실,
사무실</t>
  </si>
  <si>
    <t>신북체육문화센터</t>
  </si>
  <si>
    <t>38.7m×21.4</t>
  </si>
  <si>
    <t>일동체육문화센터</t>
  </si>
  <si>
    <t>선단동체육문화센터</t>
  </si>
  <si>
    <t>34.0m X 41.1m</t>
  </si>
  <si>
    <t>가산체육문화센터</t>
  </si>
  <si>
    <t>31mX59.9m</t>
  </si>
  <si>
    <t>샤워실, 탈의실, 사무실</t>
  </si>
  <si>
    <t>이동교육문화센터</t>
  </si>
  <si>
    <t>10mX20m</t>
  </si>
  <si>
    <t>오산스포츠센터</t>
  </si>
  <si>
    <t>35m×50m</t>
  </si>
  <si>
    <t>10레인(50m)</t>
  </si>
  <si>
    <t>요가실,샤워실,
에어로빅실, 사무실등</t>
  </si>
  <si>
    <t>하남국민체육센터</t>
  </si>
  <si>
    <t>40×20×16m</t>
  </si>
  <si>
    <t>제2체육관</t>
  </si>
  <si>
    <t>44.8m x 35m</t>
  </si>
  <si>
    <t>55.4 m x 34.4m</t>
  </si>
  <si>
    <t>55.4m x 34.4m</t>
  </si>
  <si>
    <t>2,588,716,273원</t>
  </si>
  <si>
    <t>의왕시
국민체육센터</t>
  </si>
  <si>
    <t>1,407㎡</t>
  </si>
  <si>
    <t>27m×14m
10.5m×5.7m</t>
  </si>
  <si>
    <t>여주국민체육센터</t>
  </si>
  <si>
    <t>20×30m</t>
  </si>
  <si>
    <t>사무실, 미팅룸</t>
  </si>
  <si>
    <t>복합체육관</t>
  </si>
  <si>
    <t>54m x 20m</t>
  </si>
  <si>
    <t>강천농어촌복합체육관</t>
  </si>
  <si>
    <t>25m x 12m</t>
  </si>
  <si>
    <t>산북농어촌
복합체육관</t>
  </si>
  <si>
    <t>22m x 18m</t>
  </si>
  <si>
    <t>동두천시 시민회관
체육관</t>
  </si>
  <si>
    <t>36×43×11m</t>
  </si>
  <si>
    <t>공연장,다목적실,
교양강좌실</t>
  </si>
  <si>
    <t>소요 생활체육관</t>
  </si>
  <si>
    <t>동두천시 체육회</t>
  </si>
  <si>
    <t>16.4×24.3m</t>
  </si>
  <si>
    <t>양평군 문화체육센터</t>
  </si>
  <si>
    <t>위탁
(친환경문화센터)</t>
  </si>
  <si>
    <t>14×18×8m</t>
  </si>
  <si>
    <t>소극장
독서실</t>
  </si>
  <si>
    <t>용문국민체육센터</t>
  </si>
  <si>
    <t>38×20.6m</t>
  </si>
  <si>
    <t>배드민턴,농구,탁구</t>
  </si>
  <si>
    <t>25m×8레인</t>
  </si>
  <si>
    <t>헬스장,에어로빅장,
사무실</t>
  </si>
  <si>
    <t>과천시 청소년수련관
체육관</t>
  </si>
  <si>
    <t>배드민턴,농구,
배구,풋살,탁구</t>
  </si>
  <si>
    <t>25mx5레인</t>
  </si>
  <si>
    <t>다목적실</t>
  </si>
  <si>
    <t>과천 시민회관
다목적체육관</t>
  </si>
  <si>
    <t>40×25m</t>
  </si>
  <si>
    <t>1개</t>
  </si>
  <si>
    <t>조종국민체육센터</t>
  </si>
  <si>
    <t>체력단련실,
헬스장, 다목적실</t>
  </si>
  <si>
    <t>한석봉체육관</t>
  </si>
  <si>
    <t>배드민턴, 배구
클라이밍 등</t>
  </si>
  <si>
    <t>샤워실, 회의실, 사무실 등</t>
  </si>
  <si>
    <t>연천군
농어민문화체육센터</t>
  </si>
  <si>
    <t>연천군
(전곡읍)</t>
  </si>
  <si>
    <t>24.7×35×8m</t>
  </si>
  <si>
    <t>수레울체육관</t>
  </si>
  <si>
    <t>24m x 42m</t>
  </si>
  <si>
    <t>배드민턴,농구,배구
족구,탁구</t>
  </si>
  <si>
    <t>미팅룸,관람석(446석)
사무실</t>
  </si>
  <si>
    <t>직두2리 게이트볼장</t>
  </si>
  <si>
    <t>www.svcc.or.kr</t>
  </si>
  <si>
    <t>위탁                              (수원시청소년육성재단)</t>
  </si>
  <si>
    <t>수납식                     가변형의자</t>
  </si>
  <si>
    <t xml:space="preserve">종합운동장
체육관내 </t>
  </si>
  <si>
    <t>종합운동장 내</t>
  </si>
  <si>
    <t>중원 청소년
수련관내</t>
  </si>
  <si>
    <t>분당올림픽스포츠센터
수영장</t>
  </si>
  <si>
    <t>18
16</t>
  </si>
  <si>
    <t>12
8</t>
  </si>
  <si>
    <t>4
3</t>
  </si>
  <si>
    <t>216
128</t>
  </si>
  <si>
    <t>분당 스포츠
센터내</t>
  </si>
  <si>
    <t>판교스포츠센터
수영장</t>
  </si>
  <si>
    <t>분당판교청소년수련관
수영장</t>
  </si>
  <si>
    <t>성남종합스포츠센터
수영장</t>
  </si>
  <si>
    <t>시설관리공단
(828-4994)</t>
  </si>
  <si>
    <t xml:space="preserve">http://www.siseol.or.kr
</t>
  </si>
  <si>
    <t>위탁(한국체육
산업개발)</t>
  </si>
  <si>
    <t>민간</t>
  </si>
  <si>
    <t>22
17</t>
  </si>
  <si>
    <t>8
8</t>
  </si>
  <si>
    <t xml:space="preserve">스포츠센터내 </t>
  </si>
  <si>
    <t>꽃우물수영장</t>
  </si>
  <si>
    <t>별무리경기장
부지에 포함</t>
  </si>
  <si>
    <t>환경에너지시설
 부지내</t>
  </si>
  <si>
    <t>소사국민체육센터
수영장</t>
  </si>
  <si>
    <t>1개소(67.03)</t>
  </si>
  <si>
    <t>국민체육센터내</t>
  </si>
  <si>
    <t>오정레포츠센터
수영장</t>
  </si>
  <si>
    <t>체육시설운영사업소
031)659-4921</t>
  </si>
  <si>
    <t>25
20</t>
  </si>
  <si>
    <t>6
4</t>
  </si>
  <si>
    <t>스포츠센터내</t>
  </si>
  <si>
    <t>13
3</t>
  </si>
  <si>
    <t>청소년수련관
내 수영장</t>
  </si>
  <si>
    <t>체육관 내</t>
  </si>
  <si>
    <t>용인
시민체육센터내</t>
  </si>
  <si>
    <t>양지수영장</t>
  </si>
  <si>
    <t>양지주민자치센터</t>
  </si>
  <si>
    <t>용인아르피아수영장</t>
  </si>
  <si>
    <t>용인아르피아내</t>
  </si>
  <si>
    <t>안산 올림픽 실내수영장</t>
  </si>
  <si>
    <t>481-2571</t>
  </si>
  <si>
    <t>안산 신길수영장/목욕탕</t>
  </si>
  <si>
    <t>상가내</t>
  </si>
  <si>
    <t>호수공원 내</t>
  </si>
  <si>
    <t>시설관리공단
(389-5211)</t>
  </si>
  <si>
    <t>일반</t>
  </si>
  <si>
    <t>1개소(5.0m×2.8m)</t>
  </si>
  <si>
    <t>종합운동장
부지에 포함</t>
  </si>
  <si>
    <t>호계복합청사 내</t>
  </si>
  <si>
    <t>남양주체육문화센터
수영장</t>
  </si>
  <si>
    <t>호평체육문화센터
수영장</t>
  </si>
  <si>
    <t xml:space="preserve">체육문화센터내 </t>
  </si>
  <si>
    <t>와부체육문화센터
수영장</t>
  </si>
  <si>
    <t xml:space="preserve">국민체육센터내 </t>
  </si>
  <si>
    <t>청소년수련관 내</t>
  </si>
  <si>
    <t>유앤아이센터내
실내수영장</t>
  </si>
  <si>
    <t>오남체육문화센터 수영장</t>
  </si>
  <si>
    <t>화도체육문화센터 수영장</t>
  </si>
  <si>
    <t>의정부시 스포츠센터
실내수영장</t>
  </si>
  <si>
    <t>평택시 실내수영장</t>
  </si>
  <si>
    <t>시설관리팀
(310-2861)2명 
교육팀 (031-310-2863)2명</t>
  </si>
  <si>
    <t>www.shwoman.or.kr</t>
  </si>
  <si>
    <t>위탁(화성시문화재단)</t>
  </si>
  <si>
    <t>체육관에 포함</t>
  </si>
  <si>
    <t>화성국민체육센터
수영장</t>
  </si>
  <si>
    <t>화성
국민체육센터내</t>
  </si>
  <si>
    <t>화성시그린환경센터
주민편익시설 수영장</t>
  </si>
  <si>
    <t xml:space="preserve">그린환경센터 내 </t>
  </si>
  <si>
    <t>동탄복합문화센터내 
실내수영장</t>
  </si>
  <si>
    <t>동탄
복합문화센터내</t>
  </si>
  <si>
    <t>광명종합사회복지관</t>
  </si>
  <si>
    <t>여성비전센터 수영장</t>
  </si>
  <si>
    <t>한국노총 
경기중부지역지부</t>
  </si>
  <si>
    <t>매점,관리실,탈의실</t>
  </si>
  <si>
    <t>근로자
종합복지관내</t>
  </si>
  <si>
    <t>군포시청소년수련관
수영장</t>
  </si>
  <si>
    <t>위탁(군포시청소년수련관)</t>
  </si>
  <si>
    <t>문화스포츠센터 수영장</t>
  </si>
  <si>
    <t>여성회관내
수영장</t>
  </si>
  <si>
    <t>김포한강스포츠센터</t>
  </si>
  <si>
    <t>김포시 자원화센터내 수영장</t>
  </si>
  <si>
    <t>이천훈련원 수영장</t>
  </si>
  <si>
    <t>위탁
(코오롱스포렉스)</t>
  </si>
  <si>
    <t>구리시생활체육협의회
(557-7676)</t>
  </si>
  <si>
    <t>45㎡</t>
  </si>
  <si>
    <t>주민편익시설내</t>
  </si>
  <si>
    <t>구리시멀티스포츠센터 
수영장</t>
  </si>
  <si>
    <t>50
25</t>
  </si>
  <si>
    <t>13
15</t>
  </si>
  <si>
    <t>600
240</t>
  </si>
  <si>
    <t>멀티스포츠센터내</t>
  </si>
  <si>
    <t>주민편익시설</t>
  </si>
  <si>
    <t>포천시 자원회수시설 내
수영장</t>
  </si>
  <si>
    <t>자원회수시설 내
 위치</t>
  </si>
  <si>
    <t>오산스포츠센터
수영장</t>
  </si>
  <si>
    <t>세교복지타운
수영장</t>
  </si>
  <si>
    <t>하남국민체육센터
수영장</t>
  </si>
  <si>
    <t>의왕시국민체육센터
수영장</t>
  </si>
  <si>
    <t>여주노인복지회관
수영장</t>
  </si>
  <si>
    <t>위탁
(대한불교조계종 사회복지재단)</t>
  </si>
  <si>
    <t>위탁(대한불교조계종 
사회복지재단)</t>
  </si>
  <si>
    <t>노인복지회관내
수영장</t>
  </si>
  <si>
    <t>국민체육센터 수영장</t>
  </si>
  <si>
    <t>청소년문화회관
실외수영장</t>
  </si>
  <si>
    <t>시민회관내</t>
  </si>
  <si>
    <t>청소년문화회관 내</t>
  </si>
  <si>
    <t>여성회관
실내수영장</t>
  </si>
  <si>
    <t>문화복지센터
(770-2561)</t>
  </si>
  <si>
    <t>과천시민회관
실내수영장</t>
  </si>
  <si>
    <t xml:space="preserve">과천시 </t>
  </si>
  <si>
    <t>다목적체육관내</t>
  </si>
  <si>
    <t>과천시 청소년수련관
실내수영장</t>
  </si>
  <si>
    <t>연천군 청소년수련관
수영장</t>
  </si>
  <si>
    <t>위 탁
(YMCA)</t>
  </si>
  <si>
    <t>수지체육공원
인라인스케이트장</t>
  </si>
  <si>
    <t>6/8</t>
  </si>
  <si>
    <t>신봉고가하부
인라인스케이트장</t>
  </si>
  <si>
    <t>성호공원
롤러스케이트장</t>
  </si>
  <si>
    <t>호수공원
인라인장</t>
  </si>
  <si>
    <t>안양시
인라인롤러경기장</t>
  </si>
  <si>
    <t>콘크리트
코로실 코팅</t>
  </si>
  <si>
    <t>아스팔트</t>
  </si>
  <si>
    <t>중랑천 인라인스케이트장</t>
  </si>
  <si>
    <t>250
80</t>
  </si>
  <si>
    <t>3
3</t>
  </si>
  <si>
    <t>금오동 인라인스케이트장</t>
  </si>
  <si>
    <t>벨로드롬 롤러스케이트장</t>
  </si>
  <si>
    <t>소사벌레포츠타운
인라인스케이트장</t>
  </si>
  <si>
    <t>이충레포츠타운
인라인스케이트장</t>
  </si>
  <si>
    <t>쌍봉산근린공원 
인라인스케이트장</t>
  </si>
  <si>
    <t>동탄센트럴파크 
인라인스케이트장</t>
  </si>
  <si>
    <t>도원체육공원
인라인스케이트장</t>
  </si>
  <si>
    <t>소하 인라인장</t>
  </si>
  <si>
    <t>한내천
유수지내</t>
  </si>
  <si>
    <t>광명역세권 인라인장</t>
  </si>
  <si>
    <t>시민
체육광장내</t>
  </si>
  <si>
    <t>이천 인라인장</t>
  </si>
  <si>
    <t>하드너</t>
  </si>
  <si>
    <t>신천생활체육공원 인라인장</t>
  </si>
  <si>
    <t>공원 내</t>
  </si>
  <si>
    <t>포천 체육공원
롤러스케이트장</t>
  </si>
  <si>
    <t>오산맑음터공원 인라인장</t>
  </si>
  <si>
    <t>콘크리트
코로실코팅</t>
  </si>
  <si>
    <t>하남시
인라인스케이트장</t>
  </si>
  <si>
    <t>종합운동장
인라인스케이트장</t>
  </si>
  <si>
    <t>렌진몰탈</t>
  </si>
  <si>
    <t>에폭시</t>
  </si>
  <si>
    <t>이의 국궁장</t>
  </si>
  <si>
    <t>2개소(8등)</t>
  </si>
  <si>
    <t>분당정</t>
  </si>
  <si>
    <t>지영 생활체육
공원 내 위치</t>
  </si>
  <si>
    <t>성무정</t>
  </si>
  <si>
    <t>용무정</t>
  </si>
  <si>
    <t>광덕정</t>
  </si>
  <si>
    <t>반월정</t>
  </si>
  <si>
    <t>안양정</t>
  </si>
  <si>
    <t>안양시 궁도협회
(456-6467)</t>
  </si>
  <si>
    <t>위탁
(안양시궁도협회)</t>
  </si>
  <si>
    <t>위탁
(남양주시궁도연합회)</t>
  </si>
  <si>
    <t>용현정</t>
  </si>
  <si>
    <t>대군정(535-3993)</t>
  </si>
  <si>
    <t>의정부시궁도협회</t>
  </si>
  <si>
    <t>신대레포츠공원
국궁장</t>
  </si>
  <si>
    <t>안중레포츠공원
국궁장</t>
  </si>
  <si>
    <t>시흥정</t>
  </si>
  <si>
    <t>소래정</t>
  </si>
  <si>
    <t>시립국궁장</t>
  </si>
  <si>
    <t>양주시궁도협회</t>
  </si>
  <si>
    <t>감악정</t>
  </si>
  <si>
    <t>태산정</t>
  </si>
  <si>
    <t>금능정</t>
  </si>
  <si>
    <t>설봉 국궁정</t>
  </si>
  <si>
    <t>위탁
(이천시 궁도협회)</t>
  </si>
  <si>
    <t>무호정</t>
  </si>
  <si>
    <t>안성시 궁도장</t>
  </si>
  <si>
    <t>대군정</t>
  </si>
  <si>
    <t>용호정</t>
  </si>
  <si>
    <t>청심정</t>
  </si>
  <si>
    <t>흥인정</t>
  </si>
  <si>
    <t>금사체육공원 내</t>
  </si>
  <si>
    <t>오갑정</t>
  </si>
  <si>
    <t>가야정</t>
  </si>
  <si>
    <t>개군면사무소
(770-2612)</t>
  </si>
  <si>
    <t>강천체육공원내</t>
  </si>
  <si>
    <t>대룡정</t>
  </si>
  <si>
    <t>대신체육공원내</t>
  </si>
  <si>
    <t>천양정</t>
  </si>
  <si>
    <t>가남체육공원
국궁장</t>
  </si>
  <si>
    <t>가남체육공원내</t>
  </si>
  <si>
    <t>동호정</t>
  </si>
  <si>
    <t>동안배수지 내</t>
  </si>
  <si>
    <t>양평정</t>
  </si>
  <si>
    <t>개군레포츠공원
축구장 부지 내</t>
  </si>
  <si>
    <t>학소정</t>
  </si>
  <si>
    <t>탄천스포츠센터
골프연습장</t>
  </si>
  <si>
    <t>성남종합스포츠센터
골프연습장</t>
  </si>
  <si>
    <t>스크린3</t>
  </si>
  <si>
    <t>안산 골프연습장</t>
  </si>
  <si>
    <t>광명 골프연습장</t>
  </si>
  <si>
    <t>청산 골프연습장</t>
  </si>
  <si>
    <t>성남종합스포츠센터
인공암벽장</t>
  </si>
  <si>
    <t>성남종합스포츠센터
헬스장</t>
  </si>
  <si>
    <t>성남종합스포츠센터
라켓볼장</t>
  </si>
  <si>
    <t>인공암벽등반경기장</t>
  </si>
  <si>
    <t>고양도시
관리공사</t>
  </si>
  <si>
    <t>공원관리과</t>
  </si>
  <si>
    <t>고양
도시관리공사</t>
  </si>
  <si>
    <t>덕이풋살장</t>
  </si>
  <si>
    <t>행주풋살장</t>
  </si>
  <si>
    <t>효자풋살장</t>
  </si>
  <si>
    <t>충장풋살장</t>
  </si>
  <si>
    <t>탄현공원풋살장</t>
  </si>
  <si>
    <t>사동배수지</t>
  </si>
  <si>
    <t>화량유원지내</t>
  </si>
  <si>
    <t>파크골프장</t>
  </si>
  <si>
    <t>그라운드골프장</t>
  </si>
  <si>
    <t>이충레포츠공원
그라운드골프장</t>
  </si>
  <si>
    <t>이충레포츠공원
소프트볼장</t>
  </si>
  <si>
    <t>안중레포츠공원
그라운드골프장</t>
  </si>
  <si>
    <t>안중레포츠공원
풋살장</t>
  </si>
  <si>
    <t>자일풋살장</t>
  </si>
  <si>
    <t>호원족구장</t>
  </si>
  <si>
    <t>위탁(동체육회)</t>
  </si>
  <si>
    <t>중앙공원 인라인장</t>
  </si>
  <si>
    <t>정왕3동 게이트볼장</t>
  </si>
  <si>
    <t>정왕1동 게이트볼장</t>
  </si>
  <si>
    <t>포동 게이트볼장</t>
  </si>
  <si>
    <t>계수동 게이트볼장</t>
  </si>
  <si>
    <t>과림동 게이트볼장</t>
  </si>
  <si>
    <t>운정파크골프장</t>
  </si>
  <si>
    <t>이천시
인공암벽등반장</t>
  </si>
  <si>
    <t>설봉공원축구장을 히딩크 드림필드 구장으로 변경조성</t>
  </si>
  <si>
    <t>인공암벽장(실외)</t>
  </si>
  <si>
    <t>이동생태공원 부지 내 위치</t>
  </si>
  <si>
    <t>노인전용탁구장</t>
  </si>
  <si>
    <t>소흘국민체육센터 부지 내</t>
  </si>
  <si>
    <t>영중면풋살구장</t>
  </si>
  <si>
    <t>풋살구장(동교동)</t>
  </si>
  <si>
    <t>풋살구장(가산면)</t>
  </si>
  <si>
    <t>쉬자파크 
내 위치</t>
  </si>
  <si>
    <t>실내암벽장</t>
  </si>
  <si>
    <t>가평썰매장</t>
  </si>
  <si>
    <t>춘천도시공사</t>
  </si>
  <si>
    <t>치악테니스장</t>
  </si>
  <si>
    <t>체육시설사업소</t>
  </si>
  <si>
    <t>문막섬강테니스장</t>
  </si>
  <si>
    <t>교동산11</t>
  </si>
  <si>
    <t>강북테니스장</t>
  </si>
  <si>
    <t>주문진읍사무소</t>
  </si>
  <si>
    <t>케미칼(7)</t>
  </si>
  <si>
    <t>도계테니스장</t>
  </si>
  <si>
    <t>위탁
(늑구리테니스협회)</t>
  </si>
  <si>
    <t>홍천테니스장</t>
  </si>
  <si>
    <t>케미칼8</t>
  </si>
  <si>
    <t>내촌테니스장</t>
  </si>
  <si>
    <t>내촌면</t>
  </si>
  <si>
    <t>케미칼2</t>
  </si>
  <si>
    <t>내면</t>
  </si>
  <si>
    <t>클레이1</t>
  </si>
  <si>
    <t>서석면</t>
  </si>
  <si>
    <t>케미칼1</t>
  </si>
  <si>
    <t>남면테니스장</t>
  </si>
  <si>
    <t>남면</t>
  </si>
  <si>
    <t>잿골테니스장</t>
  </si>
  <si>
    <t>위탁
(횡성군테니스협회)</t>
  </si>
  <si>
    <t>문화체육공원 테니스장</t>
  </si>
  <si>
    <t>공설테니스장</t>
  </si>
  <si>
    <t>위탁
(평창군테니스협회)</t>
  </si>
  <si>
    <t>정선군</t>
  </si>
  <si>
    <t>북평면 북평2리 63-2</t>
  </si>
  <si>
    <t>북평테니스장</t>
  </si>
  <si>
    <t>560-2671</t>
  </si>
  <si>
    <t>위탁
(북평테니스협회)</t>
  </si>
  <si>
    <t>21백만원</t>
  </si>
  <si>
    <t>41백만원</t>
  </si>
  <si>
    <t>10백만원</t>
  </si>
  <si>
    <t>임계테니스장</t>
  </si>
  <si>
    <t>위탁
(임계테니스협회)</t>
  </si>
  <si>
    <t>2003
(2009)</t>
  </si>
  <si>
    <t>450
(950)</t>
  </si>
  <si>
    <t>여량테니스장</t>
  </si>
  <si>
    <t>위탁
(여량테니스협회)</t>
  </si>
  <si>
    <t>정선종합경기장
테니스장</t>
  </si>
  <si>
    <t>위탁
(정선읍테니스협회)</t>
  </si>
  <si>
    <t>신동테니스장</t>
  </si>
  <si>
    <t>위탁
(신동테니스협회)</t>
  </si>
  <si>
    <t>예미테니스장</t>
  </si>
  <si>
    <t>위탁
(예미테니스협회)</t>
  </si>
  <si>
    <t>문곡테니스장</t>
  </si>
  <si>
    <t>위탁
(남면테니스협회)</t>
  </si>
  <si>
    <t>화암테니스장</t>
  </si>
  <si>
    <t>위탁
(화암테니스회)</t>
  </si>
  <si>
    <t>증산테니스장</t>
  </si>
  <si>
    <t>위탁
(증산테니스회)</t>
  </si>
  <si>
    <t>인제군
(북면행정복지센터)</t>
  </si>
  <si>
    <t>케미컬4</t>
  </si>
  <si>
    <t>인제군
(기린면행정복지센터)</t>
  </si>
  <si>
    <t>케미컬2
인조잔디2</t>
  </si>
  <si>
    <t>인제군
(남면행정복지센터)</t>
  </si>
  <si>
    <t>인조잔디2
케미컬2</t>
  </si>
  <si>
    <t>인제군
(서화면행정복지센터)</t>
  </si>
  <si>
    <t>종합체육관</t>
  </si>
  <si>
    <t>교2동 408</t>
  </si>
  <si>
    <t>농구,배드민턴,
배구,탁구,핸드볼</t>
  </si>
  <si>
    <t>교2동630-20</t>
  </si>
  <si>
    <t>강릉
실내종합체육관</t>
  </si>
  <si>
    <t>120백만원</t>
  </si>
  <si>
    <t>교2동408</t>
  </si>
  <si>
    <t>주문진체육관</t>
  </si>
  <si>
    <t>핸드볼,배드민턴,
탁구등</t>
  </si>
  <si>
    <t>철근 콘크리트
+철골조</t>
  </si>
  <si>
    <t>대관령 트레이닝센터</t>
  </si>
  <si>
    <t>정선읍 애산리 432-198</t>
  </si>
  <si>
    <t>정선종합경기장 
실내체육관</t>
  </si>
  <si>
    <t>416백만원</t>
  </si>
  <si>
    <t>100백만원</t>
  </si>
  <si>
    <t>배구, 배드민턴, 탁구</t>
  </si>
  <si>
    <t>동송체육관</t>
  </si>
  <si>
    <t>배드민턴,탁구,배구</t>
  </si>
  <si>
    <t>와수체육관</t>
  </si>
  <si>
    <t>동송탁구장</t>
  </si>
  <si>
    <t>탁구,배드민턴,배구</t>
  </si>
  <si>
    <t>화강탁구장</t>
  </si>
  <si>
    <t>갈말탁구장</t>
  </si>
  <si>
    <t>화천체육관</t>
  </si>
  <si>
    <t>양구실내탁구연습장</t>
  </si>
  <si>
    <t>일반철골/
판넬지붕</t>
  </si>
  <si>
    <t>접이식
의자</t>
  </si>
  <si>
    <t>펜싱훈련장</t>
  </si>
  <si>
    <t>춘천종합체육회관</t>
  </si>
  <si>
    <t>역도,레슬링,유도,
태권도,권투장</t>
  </si>
  <si>
    <t>엘리트체육관</t>
  </si>
  <si>
    <t>역도, 유도, 복싱</t>
  </si>
  <si>
    <t>강릉시 복싱체육관</t>
  </si>
  <si>
    <t>일반철골
구조</t>
  </si>
  <si>
    <t>홍천학생체육관</t>
  </si>
  <si>
    <t>횡성읍 북천리 200-1</t>
  </si>
  <si>
    <t>다목적실내경기장</t>
  </si>
  <si>
    <t>횡성군(340-2900)</t>
  </si>
  <si>
    <t>군 역도연맹</t>
  </si>
  <si>
    <t>역도,유도,
탁구</t>
  </si>
  <si>
    <t>이동식</t>
  </si>
  <si>
    <t>380백만원</t>
  </si>
  <si>
    <t>철원군태권도협회</t>
  </si>
  <si>
    <t>역도워밍업장</t>
  </si>
  <si>
    <t>일반 건물식 3층</t>
  </si>
  <si>
    <t>역도, 펜싱</t>
  </si>
  <si>
    <t>용하체육관</t>
  </si>
  <si>
    <t>역도,유도</t>
  </si>
  <si>
    <t>봄내체육관</t>
  </si>
  <si>
    <t>25.1×118.1m</t>
  </si>
  <si>
    <t>배트민턴,탁구,
인공암벽</t>
  </si>
  <si>
    <t>샤워실, 탈의실</t>
  </si>
  <si>
    <t>원주드림체육관</t>
  </si>
  <si>
    <t>28x15x11m</t>
  </si>
  <si>
    <t>25mx11m</t>
  </si>
  <si>
    <t>33×48m</t>
  </si>
  <si>
    <t>탁구,배드민턴,유도,
태권도</t>
  </si>
  <si>
    <t>기계실, 방송실</t>
  </si>
  <si>
    <t>(구)함태초등학교
체육관</t>
  </si>
  <si>
    <t>태백국민체육센터</t>
  </si>
  <si>
    <t>25m×17m</t>
  </si>
  <si>
    <t>홍천군국민체육센터</t>
  </si>
  <si>
    <t>27×35.8</t>
  </si>
  <si>
    <t>25m×27m폭/6레인</t>
  </si>
  <si>
    <t>피핀장,요가장,유도장</t>
  </si>
  <si>
    <t>사무실, 샤워실</t>
  </si>
  <si>
    <t>37×54×12m</t>
  </si>
  <si>
    <t>사무실,체력단련실,샤워실</t>
  </si>
  <si>
    <t>청일다목적
복지체육센터</t>
  </si>
  <si>
    <t>33×21</t>
  </si>
  <si>
    <t>농구,배구,
배드민턴 등</t>
  </si>
  <si>
    <t>둔내복합체육센터</t>
  </si>
  <si>
    <t>다목적실, 샤워실 등</t>
  </si>
  <si>
    <t>술샘체육관</t>
  </si>
  <si>
    <t>29.7m×23.7m</t>
  </si>
  <si>
    <t>사무실, 간이운동시설 등</t>
  </si>
  <si>
    <t>금강탁구장</t>
  </si>
  <si>
    <t>영월군 탁구협회</t>
  </si>
  <si>
    <t>23m×18m</t>
  </si>
  <si>
    <t>하늘샘체육관</t>
  </si>
  <si>
    <t>24m * 45m</t>
  </si>
  <si>
    <t>생활체육교실 2실</t>
  </si>
  <si>
    <t>한반도면 체육회관</t>
  </si>
  <si>
    <t>목욕장</t>
  </si>
  <si>
    <t>탁구, 핸드볼</t>
  </si>
  <si>
    <t>25×45×12m</t>
  </si>
  <si>
    <t>DMZ체육관</t>
  </si>
  <si>
    <t>30×18m</t>
  </si>
  <si>
    <t>농구,배구,배드민턴,
태권도,유도 등</t>
  </si>
  <si>
    <t>스쿼시, 탁구, 
에어로빅</t>
  </si>
  <si>
    <t>55m*49m</t>
  </si>
  <si>
    <t>서면 안보1리 게이트볼장</t>
  </si>
  <si>
    <t>근화동 게이트볼장</t>
  </si>
  <si>
    <t>20×16m</t>
  </si>
  <si>
    <t>동면 월곡리 게이트볼장</t>
  </si>
  <si>
    <t>단구동실내게이트볼장</t>
  </si>
  <si>
    <t>16x20x7.8m</t>
  </si>
  <si>
    <t>소초면수암3리
전천후게이트볼장</t>
  </si>
  <si>
    <t>15x20x5.2m</t>
  </si>
  <si>
    <t>호저면고산리
전천후게이트볼장</t>
  </si>
  <si>
    <t>15x20x5.7m</t>
  </si>
  <si>
    <t>단계동천곡공원
전천후게이트볼장</t>
  </si>
  <si>
    <t>15x20x7.4m</t>
  </si>
  <si>
    <t>무실동전천후게이트볼장</t>
  </si>
  <si>
    <t>18.1x22.6x6.5m</t>
  </si>
  <si>
    <t>문막읍전천후게이트볼장</t>
  </si>
  <si>
    <t>강릉실내게이트볼장</t>
  </si>
  <si>
    <t>위탁
(강릉게이트볼협회)</t>
  </si>
  <si>
    <t>위탁
(동해시게이트볼연합회)</t>
  </si>
  <si>
    <t>항골게이트볼장</t>
  </si>
  <si>
    <t>24×19×1면</t>
  </si>
  <si>
    <t>소도게이트볼장</t>
  </si>
  <si>
    <t>화전게이트볼장</t>
  </si>
  <si>
    <t>황연게이트볼장</t>
  </si>
  <si>
    <t>협심게이트볼장</t>
  </si>
  <si>
    <t>상장게이트볼장</t>
  </si>
  <si>
    <t>철암게이트볼장</t>
  </si>
  <si>
    <t>동점게이트볼장</t>
  </si>
  <si>
    <t>구문소게이트볼장</t>
  </si>
  <si>
    <t>문곡게이트볼장</t>
  </si>
  <si>
    <t>조양동게이트볼장</t>
  </si>
  <si>
    <t>사직전천후게이트볼장</t>
  </si>
  <si>
    <t>건지게이트볼장관리동</t>
  </si>
  <si>
    <t>22×18m</t>
  </si>
  <si>
    <t>노곡 하월산 게이트볼장</t>
  </si>
  <si>
    <t>도계읍 도계리 게이트볼장</t>
  </si>
  <si>
    <t>20×20m</t>
  </si>
  <si>
    <t>도계읍 고사리 게이트볼장</t>
  </si>
  <si>
    <t>도계 늑구 게이트볼장</t>
  </si>
  <si>
    <t>미로 하거노 게이트볼장</t>
  </si>
  <si>
    <t>남양 게이트볼장</t>
  </si>
  <si>
    <t>오분 게이트볼장</t>
  </si>
  <si>
    <t>교동 게이트볼장</t>
  </si>
  <si>
    <t>22x17m</t>
  </si>
  <si>
    <t>잿골실내게이트볼장(중앙)</t>
  </si>
  <si>
    <t>연봉실내게이트볼장</t>
  </si>
  <si>
    <t>자은실내게이트볼장</t>
  </si>
  <si>
    <t>도관실내게이트볼장</t>
  </si>
  <si>
    <t>속초실내게이트볼장</t>
  </si>
  <si>
    <t>상화계실내게이트볼장</t>
  </si>
  <si>
    <t>반곡실내게이트볼장</t>
  </si>
  <si>
    <t>성수실내게이트볼장</t>
  </si>
  <si>
    <t>시동실내게이트볼장</t>
  </si>
  <si>
    <t>철정1리 실내게이트볼장</t>
  </si>
  <si>
    <t>20×24m</t>
  </si>
  <si>
    <t>수하2리 실내게이트볼장</t>
  </si>
  <si>
    <t>20m×24m</t>
  </si>
  <si>
    <t>생곡2리 실내게이트볼장</t>
  </si>
  <si>
    <t>22.5m*17.5m</t>
  </si>
  <si>
    <t>철정2리 실내게이트볼장</t>
  </si>
  <si>
    <t>상오안리 실내게이트볼장</t>
  </si>
  <si>
    <t>23m*18m</t>
  </si>
  <si>
    <t>모곡2리 실내게이트볼장</t>
  </si>
  <si>
    <t>18.6m*28.2m</t>
  </si>
  <si>
    <t>와야1리 실내게이트볼장</t>
  </si>
  <si>
    <t>22×20m</t>
  </si>
  <si>
    <t>외삼포1리실내게이트볼장</t>
  </si>
  <si>
    <t>명동리 실내게이트볼장</t>
  </si>
  <si>
    <t>20×18m</t>
  </si>
  <si>
    <t>팔봉1리 실내게이트볼장</t>
  </si>
  <si>
    <t>23×19</t>
  </si>
  <si>
    <t>횡성실내게이트볼장
(게이트볼연합회)</t>
  </si>
  <si>
    <t>17x20</t>
  </si>
  <si>
    <t>위탁
(대관령면노인게이트볼회)</t>
  </si>
  <si>
    <t>운교1리전천후게이트볼장</t>
  </si>
  <si>
    <t>위탁
(운교1리게이트볼회)</t>
  </si>
  <si>
    <t>개수2리전천후게이트볼장</t>
  </si>
  <si>
    <t>위탁
(개수2리게이트볼회)</t>
  </si>
  <si>
    <t>위탁
(신동게이트볼회)</t>
  </si>
  <si>
    <t>위탁
(남면게이트볼회)</t>
  </si>
  <si>
    <t>여량게이트볼장</t>
  </si>
  <si>
    <t>위탁
(여량게이트볼회)</t>
  </si>
  <si>
    <t>임계게이트볼장</t>
  </si>
  <si>
    <t>위탁
(임계면게이트볼회)</t>
  </si>
  <si>
    <t>21×26m
15×20m</t>
  </si>
  <si>
    <t>정선읍게이트볼장</t>
  </si>
  <si>
    <t>위탁
(정선읍게이트볼회)</t>
  </si>
  <si>
    <t>15m×20m</t>
  </si>
  <si>
    <t>화암게이트볼장</t>
  </si>
  <si>
    <t>위탁
(화암게이트볼회)</t>
  </si>
  <si>
    <t>사북게이트볼장</t>
  </si>
  <si>
    <t>위탁
(사북게이트볼회)</t>
  </si>
  <si>
    <t>북평게이트볼장</t>
  </si>
  <si>
    <t>위탁
(북평게이트볼회)</t>
  </si>
  <si>
    <t>고한게이트볼장</t>
  </si>
  <si>
    <t>위탁
(고한게이트볼회)</t>
  </si>
  <si>
    <t>철원읍게이트볼장</t>
  </si>
  <si>
    <t>25×20×9.2m</t>
  </si>
  <si>
    <t>동촌리전천후게이트볼장</t>
  </si>
  <si>
    <t>간척리전천후게이트볼장</t>
  </si>
  <si>
    <t>서오지리전천후게이트볼장</t>
  </si>
  <si>
    <t>유촌리전천후게이트볼장</t>
  </si>
  <si>
    <t>인제군
(상남면행정복지센터)</t>
  </si>
  <si>
    <t>간성읍전천후게이트볼장</t>
  </si>
  <si>
    <t>고성군
(간성읍게이트볼연합회)</t>
  </si>
  <si>
    <t>19×24m</t>
  </si>
  <si>
    <t>인라인스케이트장
(생활체육공원내)</t>
  </si>
  <si>
    <t>콘크리트,    아스콘</t>
  </si>
  <si>
    <t>콘크리트+
코러씰 아스콘</t>
  </si>
  <si>
    <t>200
600</t>
  </si>
  <si>
    <t>6
8</t>
  </si>
  <si>
    <t>듀플렉스</t>
  </si>
  <si>
    <t>로울러스케이트장</t>
  </si>
  <si>
    <t>야외로울러스케이트장</t>
  </si>
  <si>
    <t>인라인스케이트장
(도심산림공원내)</t>
  </si>
  <si>
    <t>아크릴
포장</t>
  </si>
  <si>
    <t>정림롤러스케이트장</t>
  </si>
  <si>
    <t>강원도(본청)</t>
  </si>
  <si>
    <t>동해종합운동장내
육상보조트랙</t>
  </si>
  <si>
    <t>동해종합운동장내
풋살경기장</t>
  </si>
  <si>
    <t>2007
2015</t>
  </si>
  <si>
    <t>동해종합운동장내
농구장</t>
  </si>
  <si>
    <t>동해종합운동장내
족구장</t>
  </si>
  <si>
    <t>동해종합운동장내
배드민턴장</t>
  </si>
  <si>
    <t>태백볼링장</t>
  </si>
  <si>
    <t>8레인</t>
  </si>
  <si>
    <t>위탁
(속초족구협회)</t>
  </si>
  <si>
    <t>속초공설운동장내
풋살경기장</t>
  </si>
  <si>
    <t>위탁
(속초축구협회)</t>
  </si>
  <si>
    <t>속초종합경기장내
풋살경기장</t>
  </si>
  <si>
    <t>종합운동장족구장</t>
  </si>
  <si>
    <t>족구연합회</t>
  </si>
  <si>
    <t>진주풋살경기장</t>
  </si>
  <si>
    <t>풋살연합회</t>
  </si>
  <si>
    <t>근덕풋살경기장</t>
  </si>
  <si>
    <t>임원풋살경기장</t>
  </si>
  <si>
    <t>사직풋살경기장</t>
  </si>
  <si>
    <t>홍천족구장</t>
  </si>
  <si>
    <t>홍천인공암벽장</t>
  </si>
  <si>
    <t>잿골1풋살경기장</t>
  </si>
  <si>
    <t>잿골2풋살경기장</t>
  </si>
  <si>
    <t>잿골3풋살경기장</t>
  </si>
  <si>
    <t>내면풋살경기장</t>
  </si>
  <si>
    <t>동면풋살경기장</t>
  </si>
  <si>
    <t>횡성종합운동장내
풋살경기장</t>
  </si>
  <si>
    <t>횡성종합운동장내
족구장</t>
  </si>
  <si>
    <t>하늘샘구장</t>
  </si>
  <si>
    <t>스포츠파크 풋살장</t>
  </si>
  <si>
    <t>스포츠파크 족구장</t>
  </si>
  <si>
    <t>영월그라운드골프장</t>
  </si>
  <si>
    <t>연당초등학교 풋살장</t>
  </si>
  <si>
    <t>봉래중학교 풋살장</t>
  </si>
  <si>
    <t>주천고등학교 풋살장</t>
  </si>
  <si>
    <t>덕포 풋살장</t>
  </si>
  <si>
    <t>강현풋살구장</t>
  </si>
  <si>
    <t>양양읍풋살구장</t>
  </si>
  <si>
    <t>서면풋살구장</t>
  </si>
  <si>
    <t>사직동 808</t>
  </si>
  <si>
    <t>청주종합경기장</t>
  </si>
  <si>
    <t>문화예술체육회관 220-4619</t>
  </si>
  <si>
    <t>육상연맹,축구협회</t>
  </si>
  <si>
    <t>2003-2004</t>
  </si>
  <si>
    <t>1600 lux</t>
  </si>
  <si>
    <t>통합</t>
  </si>
  <si>
    <t>멀리뛰기</t>
  </si>
  <si>
    <t>높이뛰기</t>
  </si>
  <si>
    <t>내수면 덕암리 산11-1</t>
  </si>
  <si>
    <t>내수공설운동장</t>
  </si>
  <si>
    <t>생활체육협의회 251-3581</t>
  </si>
  <si>
    <t>www.puru.net</t>
  </si>
  <si>
    <t>청주시시설관리공단</t>
  </si>
  <si>
    <t>지역주민</t>
  </si>
  <si>
    <t>계딘식</t>
  </si>
  <si>
    <t>토성잔디</t>
  </si>
  <si>
    <t>위탁(생체협)</t>
  </si>
  <si>
    <t>충주시</t>
  </si>
  <si>
    <t>충주종합운동장</t>
  </si>
  <si>
    <t>스텐드</t>
  </si>
  <si>
    <t>화산동 1번지</t>
  </si>
  <si>
    <t>제천종합운동장</t>
  </si>
  <si>
    <t>www.okjc.net</t>
  </si>
  <si>
    <t>청풍면 물태리 103</t>
  </si>
  <si>
    <t>청풍공설운동장</t>
  </si>
  <si>
    <t>보은군</t>
  </si>
  <si>
    <t>보은읍 이평리 42</t>
  </si>
  <si>
    <t>보은공설운동장</t>
  </si>
  <si>
    <t>www.boeun.go.kr</t>
  </si>
  <si>
    <t>몬도
(천연탄성고무)</t>
  </si>
  <si>
    <t>보은전천후보조육상경기장</t>
  </si>
  <si>
    <t>시설관리사업소</t>
  </si>
  <si>
    <t>옥천공설운동장</t>
  </si>
  <si>
    <t>www.oc.go.kr</t>
  </si>
  <si>
    <t>영동읍 매천리 110-1</t>
  </si>
  <si>
    <t>영동군민운동장</t>
  </si>
  <si>
    <t>www.yeongdong.go.kr</t>
  </si>
  <si>
    <t xml:space="preserve">육상경기부 등 </t>
  </si>
  <si>
    <t>영동군테니스연합회</t>
  </si>
  <si>
    <t>진천군</t>
  </si>
  <si>
    <t>진천선수촌
옥외 육상장</t>
  </si>
  <si>
    <t>선수촌관리팀</t>
  </si>
  <si>
    <t>교성리 74</t>
  </si>
  <si>
    <t>생거진천종합운동장</t>
  </si>
  <si>
    <t>문화체육과 539-3252</t>
  </si>
  <si>
    <t>www.jincheon.go.kr</t>
  </si>
  <si>
    <t>진천군육상실업팀</t>
  </si>
  <si>
    <t>본부스탠드,사무실,화장실,갱의실,관리실,창고 등</t>
  </si>
  <si>
    <t>배구장</t>
  </si>
  <si>
    <t>필드내</t>
  </si>
  <si>
    <t>괴산군</t>
  </si>
  <si>
    <t>괴산읍 서부리177</t>
  </si>
  <si>
    <t>www.cbgs.net</t>
  </si>
  <si>
    <t>롤러장 1면 450</t>
  </si>
  <si>
    <t>음성군</t>
  </si>
  <si>
    <t>음성읍 읍내리 470-1</t>
  </si>
  <si>
    <t>음성종합운동장</t>
  </si>
  <si>
    <t>문화공보과 871-3075</t>
  </si>
  <si>
    <t>www.es21.net</t>
  </si>
  <si>
    <t>음성군청, 음성고교 육상팀</t>
  </si>
  <si>
    <t>싸이클경기장</t>
  </si>
  <si>
    <t>금왕체육공원
운동장</t>
  </si>
  <si>
    <t>단양군</t>
  </si>
  <si>
    <t>별곡리15-6</t>
  </si>
  <si>
    <t>단양공설운동장</t>
  </si>
  <si>
    <t>위민홍보실 420-3123</t>
  </si>
  <si>
    <t>www.dy21.net</t>
  </si>
  <si>
    <t>의자식 및 스탠드</t>
  </si>
  <si>
    <t>용정축구공원
축구장</t>
  </si>
  <si>
    <t>야외시설</t>
  </si>
  <si>
    <t>가덕생활체육공원 축구장</t>
  </si>
  <si>
    <t>강내생활체육공원 축구장</t>
  </si>
  <si>
    <t>흥덕축구공원축구장</t>
  </si>
  <si>
    <t>탄금 축구장</t>
  </si>
  <si>
    <t>충주시 시설관리공단</t>
  </si>
  <si>
    <t>증평읍 송산리 169-9</t>
  </si>
  <si>
    <t>삼탄 잔디구장</t>
  </si>
  <si>
    <t>충주시
(산척면)</t>
  </si>
  <si>
    <t>수안보생활체육공원 축구장</t>
  </si>
  <si>
    <t>수안보생활체육공원 
다목적구장</t>
  </si>
  <si>
    <t>주덕 다목적구장</t>
  </si>
  <si>
    <t>충주시
(주덕읍)</t>
  </si>
  <si>
    <t>앙성생활체육공원 축구장</t>
  </si>
  <si>
    <t>충주시
(앙성면)</t>
  </si>
  <si>
    <t>제천시 축구센터</t>
  </si>
  <si>
    <t>봉양건강축구캠프장</t>
  </si>
  <si>
    <t>인조잔디구장</t>
  </si>
  <si>
    <t>A구장</t>
  </si>
  <si>
    <t xml:space="preserve"> 철근콘크리트조</t>
  </si>
  <si>
    <t>B구장</t>
  </si>
  <si>
    <t>구병산 천연잔디구장</t>
  </si>
  <si>
    <t>증평군</t>
  </si>
  <si>
    <t>역사테마공원
축구장</t>
  </si>
  <si>
    <t>광혜원 운동장</t>
  </si>
  <si>
    <t>광혜원공단</t>
  </si>
  <si>
    <t>혁신도시 유소년 축구장</t>
  </si>
  <si>
    <t>괴강관광지
축구장</t>
  </si>
  <si>
    <t>삼성생활체육공원축구장</t>
  </si>
  <si>
    <t>대소생활체육공원축구장</t>
  </si>
  <si>
    <t>청주야구장</t>
  </si>
  <si>
    <t>금천동 327번지</t>
  </si>
  <si>
    <t>청주국제테니스장</t>
  </si>
  <si>
    <t>외부</t>
  </si>
  <si>
    <t>송정동 산10-1번지</t>
  </si>
  <si>
    <t>청주 솔밭정구장</t>
  </si>
  <si>
    <t>400-500LUX</t>
  </si>
  <si>
    <t>클레이
인조잔디</t>
  </si>
  <si>
    <t>강내생활체육공원 테니스장</t>
  </si>
  <si>
    <t>탄금테니스장(B)</t>
  </si>
  <si>
    <t>클레이
하 드</t>
  </si>
  <si>
    <t>장애인
론볼 및 테니스장</t>
  </si>
  <si>
    <t>환경과</t>
  </si>
  <si>
    <t>크레이(황토)</t>
  </si>
  <si>
    <t>친환경야외단지
체육시설</t>
  </si>
  <si>
    <t>제천시 화산동 128-1</t>
  </si>
  <si>
    <t>제천테니스장</t>
  </si>
  <si>
    <t>고암체육공원
테니스장</t>
  </si>
  <si>
    <t>신백체육공원
테니스장</t>
  </si>
  <si>
    <t>하소체육공원
테니스장</t>
  </si>
  <si>
    <t>보은 테니스장</t>
  </si>
  <si>
    <t>옥천읍 테니스장</t>
  </si>
  <si>
    <t>클레이코트</t>
  </si>
  <si>
    <t>실내테니스장</t>
  </si>
  <si>
    <t>위탁
(영동군테니스협회)</t>
  </si>
  <si>
    <t>실외 테니스/정구장</t>
  </si>
  <si>
    <t>진천선수촌 관리팀</t>
  </si>
  <si>
    <t>케미컬코트 4
 하드코트 6</t>
  </si>
  <si>
    <t>음성읍 읍내리 769-1</t>
  </si>
  <si>
    <t>음성 테니스장</t>
  </si>
  <si>
    <t>문화공보과(871-3075)</t>
  </si>
  <si>
    <t>클레이
케미컬</t>
  </si>
  <si>
    <t>금왕생활체육공원테니스장</t>
  </si>
  <si>
    <t>앙투카
인조잔디</t>
  </si>
  <si>
    <t>전천후 정구 테니스장</t>
  </si>
  <si>
    <t>음성 종합운동장
부지 내 위치</t>
  </si>
  <si>
    <t>삼성생활체육공원테니스장</t>
  </si>
  <si>
    <t>대소생활체육공원테니스장</t>
  </si>
  <si>
    <t>대소생활체육공원
부지내 위치</t>
  </si>
  <si>
    <t>별곡리 9-5</t>
  </si>
  <si>
    <t>단양 공설정구장</t>
  </si>
  <si>
    <t>정구협회 423-2366</t>
  </si>
  <si>
    <t>위탁
(단양군정구연맹)</t>
  </si>
  <si>
    <t>단양 테니스장</t>
  </si>
  <si>
    <t>위탁
(단양군테니스연맹)</t>
  </si>
  <si>
    <t>충북</t>
  </si>
  <si>
    <t>증평인삼씨름훈련장</t>
  </si>
  <si>
    <t>지름16m</t>
  </si>
  <si>
    <t>청주체육관</t>
  </si>
  <si>
    <t>농구,배구,태권도</t>
  </si>
  <si>
    <t>목재
(후로링)</t>
  </si>
  <si>
    <t>배드민턴·태권도장</t>
  </si>
  <si>
    <t>배드민턴, 태권도</t>
  </si>
  <si>
    <t>배구,농구,
배드민턴,탁구</t>
  </si>
  <si>
    <t>연수동 440번지</t>
  </si>
  <si>
    <t>충주 체육관</t>
  </si>
  <si>
    <t>직팔각형</t>
  </si>
  <si>
    <t>배드민턴,핸드볼,
농구,배구,</t>
  </si>
  <si>
    <t>2개소</t>
  </si>
  <si>
    <t>호암 스포츠센터</t>
  </si>
  <si>
    <t>농구,배구,배드민턴,
태권도,핸드볼,탁구</t>
  </si>
  <si>
    <t>고무용
탄성바닥재</t>
  </si>
  <si>
    <t>농구(실외)</t>
  </si>
  <si>
    <t>우레탄코트</t>
  </si>
  <si>
    <t>호암제2체육관</t>
  </si>
  <si>
    <t>배드민턴, 탁구
게이트볼</t>
  </si>
  <si>
    <t>39
39</t>
  </si>
  <si>
    <t>58
72</t>
  </si>
  <si>
    <t>14
8</t>
  </si>
  <si>
    <t>제천 체육관</t>
  </si>
  <si>
    <t>회관식</t>
  </si>
  <si>
    <t>배구,농구,
핸드볼,배드민턴</t>
  </si>
  <si>
    <t>돔형</t>
  </si>
  <si>
    <t>배드민턴, 배구, 
농구, 핸드볼</t>
  </si>
  <si>
    <t>의림지다목적체육관</t>
  </si>
  <si>
    <t>위탁
(제천시족구협회)</t>
  </si>
  <si>
    <t>족구, 배드민턴</t>
  </si>
  <si>
    <t>옥천체육센터</t>
  </si>
  <si>
    <t>옥천군 생활체육관</t>
  </si>
  <si>
    <t>일반 건물식</t>
  </si>
  <si>
    <t xml:space="preserve">증평읍 증평리 479 </t>
  </si>
  <si>
    <t>음성 실내체육관</t>
  </si>
  <si>
    <t>남궁유도회관</t>
  </si>
  <si>
    <t>위탁
(충청북도유도회)</t>
  </si>
  <si>
    <t>유도협회</t>
  </si>
  <si>
    <t>매트</t>
  </si>
  <si>
    <t>장충동2가200-102</t>
  </si>
  <si>
    <t>청주유도회관</t>
  </si>
  <si>
    <t>남원시 문화관광과(620-6254)</t>
  </si>
  <si>
    <t>2명</t>
  </si>
  <si>
    <t>남원시청 복싱팀</t>
  </si>
  <si>
    <t>950 lx</t>
  </si>
  <si>
    <t>토사, 조명시설</t>
  </si>
  <si>
    <t>충북스포츠센터</t>
  </si>
  <si>
    <t>위탁
(충청북도체육회)</t>
  </si>
  <si>
    <t>구기종목 및 역도등 8개종목 훈련장</t>
  </si>
  <si>
    <t>27×48×9m</t>
  </si>
  <si>
    <t>핸드볼,배구,
태권도</t>
  </si>
  <si>
    <t>충북체육회관
체육관</t>
  </si>
  <si>
    <t>충청북도</t>
  </si>
  <si>
    <t>25m×11m
6×7m</t>
  </si>
  <si>
    <t>내수국민체육센터</t>
  </si>
  <si>
    <t>20.2×35m</t>
  </si>
  <si>
    <t>배구,탁구
배드민턴</t>
  </si>
  <si>
    <t>25m×12.7m
12.9m×7.5m</t>
  </si>
  <si>
    <t>에어로빅,족구,농구</t>
  </si>
  <si>
    <t>20×33×17m</t>
  </si>
  <si>
    <t>배구,농구,핸드볼
태권도,배드민턴</t>
  </si>
  <si>
    <t>주민생활시설
(취미실,청소년실)</t>
  </si>
  <si>
    <t>올림픽스포츠센터</t>
  </si>
  <si>
    <t>25m×15m
11m×7m</t>
  </si>
  <si>
    <t>스쿼시,태권도
에어로빅,골프</t>
  </si>
  <si>
    <t>보은국민체육센터</t>
  </si>
  <si>
    <t>29×44×16</t>
  </si>
  <si>
    <t>25×13
10×4</t>
  </si>
  <si>
    <t>27×47×17m</t>
  </si>
  <si>
    <t>공연,다목적실</t>
  </si>
  <si>
    <t>문화체육센터</t>
  </si>
  <si>
    <t>(유도)</t>
  </si>
  <si>
    <t>13×20m</t>
  </si>
  <si>
    <t>탁구, 유도</t>
  </si>
  <si>
    <t>27×47×22m</t>
  </si>
  <si>
    <t>증평종합스포츠센터</t>
  </si>
  <si>
    <t>28×45×17m</t>
  </si>
  <si>
    <t>배구,농구</t>
  </si>
  <si>
    <t>주민생활시설
(탁구,다용도실)</t>
  </si>
  <si>
    <t>대소국민체육센터</t>
  </si>
  <si>
    <t>35X31X15m</t>
  </si>
  <si>
    <t>배드민턴, 농구,
 핸드볼, 배구</t>
  </si>
  <si>
    <t>헬스장, 다목적실,
회의실</t>
  </si>
  <si>
    <t>삼성생활체육공원
체육관</t>
  </si>
  <si>
    <t>24×46×17m</t>
  </si>
  <si>
    <t>핸드볼,농구,
탁구,태권도</t>
  </si>
  <si>
    <t>특별교부세</t>
  </si>
  <si>
    <t>공연장,다목적실
교양강좌실</t>
  </si>
  <si>
    <t>1KW</t>
  </si>
  <si>
    <t>관람석조명 400W</t>
  </si>
  <si>
    <t>괴산문화체육센터</t>
  </si>
  <si>
    <t>27×47×12m</t>
  </si>
  <si>
    <t>축구장,테니스장
게이트볼장,농구장</t>
  </si>
  <si>
    <t>1 (4800㎜×1850㎜)</t>
  </si>
  <si>
    <t>750 ~1100 LUX</t>
  </si>
  <si>
    <t>괴산국민체육센터</t>
  </si>
  <si>
    <t>32×40×11.7m</t>
  </si>
  <si>
    <t>배드민턴,농구,
클라이밍</t>
  </si>
  <si>
    <t>단양다목적체육관</t>
  </si>
  <si>
    <t>24×30×10m</t>
  </si>
  <si>
    <t>골프연습장,검도,
탁구연습장</t>
  </si>
  <si>
    <t>27×38×11m</t>
  </si>
  <si>
    <t>2002. 4.4 -9.30.</t>
  </si>
  <si>
    <t>43.6×31×20</t>
  </si>
  <si>
    <t>배구, 탁구, 
배드민턴</t>
  </si>
  <si>
    <t>다목적실, 생활체조실</t>
  </si>
  <si>
    <t>청주 전천후게이트볼장</t>
  </si>
  <si>
    <t>청주시
(청주내덕노인복지관)</t>
  </si>
  <si>
    <t>20.5×50×6m</t>
  </si>
  <si>
    <t>24.5×19.5×6m</t>
  </si>
  <si>
    <t>24.9×20×6m</t>
  </si>
  <si>
    <t>내수읍 전천후게이트볼장</t>
  </si>
  <si>
    <t>남이면 전천후게이트볼장</t>
  </si>
  <si>
    <t>24.9×20×6</t>
  </si>
  <si>
    <t>가덕생활체육공원 게이트볼장</t>
  </si>
  <si>
    <t>24×18</t>
  </si>
  <si>
    <t>오창다목적체육관 게이트볼장</t>
  </si>
  <si>
    <t>15x20x5m</t>
  </si>
  <si>
    <t>제천체육관게이트볼장</t>
  </si>
  <si>
    <t>제천 전천후게이트볼장</t>
  </si>
  <si>
    <t>19×24×10m</t>
  </si>
  <si>
    <t>금성 전천후게이트볼장</t>
  </si>
  <si>
    <t>22×17×6m</t>
  </si>
  <si>
    <t>수산 전천후게이트볼장</t>
  </si>
  <si>
    <t>송학 전천후게이트볼장</t>
  </si>
  <si>
    <t>덕산 전천후게이트볼장</t>
  </si>
  <si>
    <t>19×24×7m</t>
  </si>
  <si>
    <t>산곡 전천후게이트볼장</t>
  </si>
  <si>
    <t>청풍 전천후게이트볼장</t>
  </si>
  <si>
    <t>백운 전천후게이트볼장</t>
  </si>
  <si>
    <t>한수 전천후게이트볼장</t>
  </si>
  <si>
    <t>19×24×8m</t>
  </si>
  <si>
    <t>신백 전천후게이트볼장</t>
  </si>
  <si>
    <t>삼승면 전천후게이트볼장</t>
  </si>
  <si>
    <t>22×17×6</t>
  </si>
  <si>
    <t>수한면 전천후게이트볼장</t>
  </si>
  <si>
    <t>산외면 전천후게이트볼장</t>
  </si>
  <si>
    <t>보은 전천후게이트볼장</t>
  </si>
  <si>
    <t>22×17×9</t>
  </si>
  <si>
    <t>마로면 전천후게이트볼장</t>
  </si>
  <si>
    <t>회인면 전천후게이트볼장</t>
  </si>
  <si>
    <t>내북면 전천후게이트볼장</t>
  </si>
  <si>
    <t>속리산면 전천후게이트볼장</t>
  </si>
  <si>
    <t>20×15×6</t>
  </si>
  <si>
    <t>탄부면 전천후게이트볼장</t>
  </si>
  <si>
    <t>봉비리 전천후게이트볼장</t>
  </si>
  <si>
    <t>20×15×5</t>
  </si>
  <si>
    <t>보은 중동 전천후게이트볼장</t>
  </si>
  <si>
    <t>안내 전천후게이트볼장</t>
  </si>
  <si>
    <t>20×16×5</t>
  </si>
  <si>
    <t>동이 전천후게이트볼장</t>
  </si>
  <si>
    <t>24×19×5</t>
  </si>
  <si>
    <t>월외리 전천후게이트볼장</t>
  </si>
  <si>
    <t>군서 전천후게이트볼장</t>
  </si>
  <si>
    <t>공설 전천후게이트볼장</t>
  </si>
  <si>
    <t>이원 전천후게이트볼장</t>
  </si>
  <si>
    <t>군북전천후게이트볼장</t>
  </si>
  <si>
    <t>20×15×3</t>
  </si>
  <si>
    <t>안남 전천후게이트볼장</t>
  </si>
  <si>
    <t>청성 전천후게이트볼장</t>
  </si>
  <si>
    <t>노인복지회관 게이트볼장</t>
  </si>
  <si>
    <t>24×18×5.7m</t>
  </si>
  <si>
    <t>24×20×5.7m</t>
  </si>
  <si>
    <t>용산면 전천후게이트볼장</t>
  </si>
  <si>
    <t>26×19×5.8m</t>
  </si>
  <si>
    <t>양산면 전천후게이트볼장</t>
  </si>
  <si>
    <t>24×18×5.2m</t>
  </si>
  <si>
    <t>상촌면 전천후게이트볼장</t>
  </si>
  <si>
    <t>학산면 전천후게이트볼장</t>
  </si>
  <si>
    <t>매곡면 전천후게이트볼장</t>
  </si>
  <si>
    <t>실내 1면
실외 1면</t>
  </si>
  <si>
    <t>추풍령면 전천후게이트볼장</t>
  </si>
  <si>
    <t>23X18m</t>
  </si>
  <si>
    <t>실내 4면</t>
  </si>
  <si>
    <t>석곡리전천후게아트볼장</t>
  </si>
  <si>
    <t>19.60x19.30</t>
  </si>
  <si>
    <t>증평전천후게이트볼장</t>
  </si>
  <si>
    <t>실내2면</t>
  </si>
  <si>
    <t>실내1면</t>
  </si>
  <si>
    <t>광혜원게이트볼장</t>
  </si>
  <si>
    <t>19×25</t>
  </si>
  <si>
    <t>괴산 전천후게이트볼장</t>
  </si>
  <si>
    <t>사리면 전천후게이트볼장</t>
  </si>
  <si>
    <t>23.5×17×5</t>
  </si>
  <si>
    <t>청안면 전천후게이트볼장</t>
  </si>
  <si>
    <t>신기 전천후게이트볼장</t>
  </si>
  <si>
    <t>연풍 전천후게이트볼장</t>
  </si>
  <si>
    <t>장연 전천후게이트볼장</t>
  </si>
  <si>
    <t>청천 전천후게이트볼장</t>
  </si>
  <si>
    <t>부흥전천후게이트볼장</t>
  </si>
  <si>
    <t>21×17</t>
  </si>
  <si>
    <t>음성 전천후게이트볼장</t>
  </si>
  <si>
    <t>20×15×6.5m</t>
  </si>
  <si>
    <t>맹동 전천후게이트볼장</t>
  </si>
  <si>
    <t>대소 전천후게이트볼장</t>
  </si>
  <si>
    <t>24×19×6.5m</t>
  </si>
  <si>
    <t>삼성 전천후게이트볼장</t>
  </si>
  <si>
    <t>23×19×6.5m</t>
  </si>
  <si>
    <t>소이 전천후게이트볼장</t>
  </si>
  <si>
    <t>원남 전천후게이트볼장</t>
  </si>
  <si>
    <t>22×17×5m</t>
  </si>
  <si>
    <t>생극전천후게이트볼장</t>
  </si>
  <si>
    <t>24×19×5m</t>
  </si>
  <si>
    <t>금왕전천후게이트볼장</t>
  </si>
  <si>
    <t>20×15×7.4m</t>
  </si>
  <si>
    <t>덕생전천후게이트볼장</t>
  </si>
  <si>
    <t>21×19</t>
  </si>
  <si>
    <t>21×27</t>
  </si>
  <si>
    <t>적성 전천후게이트볼장</t>
  </si>
  <si>
    <t>19x23.8</t>
  </si>
  <si>
    <t>청주 실내수영장</t>
  </si>
  <si>
    <t>시민,수영연맹</t>
  </si>
  <si>
    <t>음성읍 읍내리 817-37</t>
  </si>
  <si>
    <t>충주 국민체육센터
수영장</t>
  </si>
  <si>
    <t>옥천국민체육센터</t>
  </si>
  <si>
    <t>12
25</t>
  </si>
  <si>
    <t>5
15</t>
  </si>
  <si>
    <t>2
6</t>
  </si>
  <si>
    <t>60
375</t>
  </si>
  <si>
    <t>신규설치</t>
  </si>
  <si>
    <t>음성 수영장</t>
  </si>
  <si>
    <t>음성군근로자종합복지관
(음성스포츠문화회관)</t>
  </si>
  <si>
    <t>위탁
(음성군 수영연맹)</t>
  </si>
  <si>
    <t>진천선수촌 실내수영장</t>
  </si>
  <si>
    <t>가덕생활체육공원
인라인스케이트장</t>
  </si>
  <si>
    <t>롤러스케이트장</t>
  </si>
  <si>
    <t>청원군내수습형동리산51-1번지</t>
  </si>
  <si>
    <t xml:space="preserve"> 청주종합사격장</t>
  </si>
  <si>
    <t>내수국궁장
(약수정)</t>
  </si>
  <si>
    <t xml:space="preserve">청주시 </t>
  </si>
  <si>
    <t>용정동 산27-1</t>
  </si>
  <si>
    <t>김수녕양궁장</t>
  </si>
  <si>
    <t>올림픽금메달획득기념시설</t>
  </si>
  <si>
    <t>오창양궁연습장</t>
  </si>
  <si>
    <t>천안종합운동장</t>
  </si>
  <si>
    <t>공주시</t>
  </si>
  <si>
    <t>공주시종합운동장</t>
  </si>
  <si>
    <t>보령시</t>
  </si>
  <si>
    <t>보령종합경기장</t>
  </si>
  <si>
    <t>이순신종합운동장</t>
  </si>
  <si>
    <t>서산종합운동장</t>
  </si>
  <si>
    <t>스포츠플렉스</t>
  </si>
  <si>
    <t xml:space="preserve"> 21,279㎡ </t>
  </si>
  <si>
    <t>계룡시</t>
  </si>
  <si>
    <t>당진시</t>
  </si>
  <si>
    <t>몬드트랙</t>
  </si>
  <si>
    <t>금산군</t>
  </si>
  <si>
    <t>창평동 391-1번지</t>
  </si>
  <si>
    <t>금산종합운동장</t>
  </si>
  <si>
    <t>문화공보과(219-7554)</t>
  </si>
  <si>
    <t>bukgu.ulsan.kr</t>
  </si>
  <si>
    <t>원목</t>
  </si>
  <si>
    <t>청양군</t>
  </si>
  <si>
    <t>청양공설운동장</t>
  </si>
  <si>
    <t>홍성군</t>
  </si>
  <si>
    <t>홍주종합경기장</t>
  </si>
  <si>
    <t>예산군</t>
  </si>
  <si>
    <t>태안군</t>
  </si>
  <si>
    <t>태안종합운동장</t>
  </si>
  <si>
    <t>천안축구센터</t>
  </si>
  <si>
    <t>천안생활체육공원</t>
  </si>
  <si>
    <t>천연잔디 1
인조잔디 1</t>
  </si>
  <si>
    <t>이순신종합운동장
보조구장</t>
  </si>
  <si>
    <t>둔포하수종말처리장
축구장</t>
  </si>
  <si>
    <t>관람석
(고정형)</t>
  </si>
  <si>
    <t>선장면 축구장</t>
  </si>
  <si>
    <t>탕정면 축구장</t>
  </si>
  <si>
    <t>인조잔디1
마사토1</t>
  </si>
  <si>
    <t>서산종합운동장
보조구장</t>
  </si>
  <si>
    <t>연무체육공원
축구장</t>
  </si>
  <si>
    <t>논산시
(연무읍)</t>
  </si>
  <si>
    <t>콘크리트
스텐드</t>
  </si>
  <si>
    <t>계룡시종합운동장
보조경기장</t>
  </si>
  <si>
    <t>종합운동장 내
보조경기장</t>
  </si>
  <si>
    <t>상록수공원 내
축구장</t>
  </si>
  <si>
    <t>당진시
(산림녹지과)</t>
  </si>
  <si>
    <t>남부체육문화센타
축구장</t>
  </si>
  <si>
    <t>홍주종합경기장
보조경기장</t>
  </si>
  <si>
    <t>광천생활체육공원
경기장</t>
  </si>
  <si>
    <t>남면 달산포 체육공원</t>
  </si>
  <si>
    <t>아산학선하키장</t>
  </si>
  <si>
    <t>천안야구장</t>
  </si>
  <si>
    <t>공주시립야구장</t>
  </si>
  <si>
    <t>국유지(하천)
점용 사용</t>
  </si>
  <si>
    <t>한마음야구장</t>
  </si>
  <si>
    <t>강경리틀야구장</t>
  </si>
  <si>
    <t>국유지(하천)
점용 사용 (총1면)</t>
  </si>
  <si>
    <t>잠홍야구장</t>
  </si>
  <si>
    <t>서산시
(체육진흥과)</t>
  </si>
  <si>
    <t>당진야구장</t>
  </si>
  <si>
    <t>위탁관리
(당진시 야구연합회)</t>
  </si>
  <si>
    <t>구드래 야구장</t>
  </si>
  <si>
    <t>무한천야구장 1구장</t>
  </si>
  <si>
    <t>무한천야구장 2구장</t>
  </si>
  <si>
    <t>대회리야구장</t>
  </si>
  <si>
    <t>천안 실외 테니스장</t>
  </si>
  <si>
    <t>홈페이지 제작중</t>
  </si>
  <si>
    <t xml:space="preserve">클레이 
하드코트  </t>
  </si>
  <si>
    <t>돌계단</t>
  </si>
  <si>
    <t>185백만원</t>
  </si>
  <si>
    <t>천안시 실내테니스장</t>
  </si>
  <si>
    <t>6백만원</t>
  </si>
  <si>
    <t>공주 시립테니스장</t>
  </si>
  <si>
    <t>강변 테니스장</t>
  </si>
  <si>
    <t>위탁
(아산시테니스협회)</t>
  </si>
  <si>
    <t>이순신 테니스장</t>
  </si>
  <si>
    <t>클레이 
인조잔디</t>
  </si>
  <si>
    <t>둔포하수종말처리시설
테니스장</t>
  </si>
  <si>
    <t>둔포면사무소</t>
  </si>
  <si>
    <t>서산종합운동장
테니스장</t>
  </si>
  <si>
    <t>덕진동 1가 1220</t>
  </si>
  <si>
    <t>논산시 환경사업소
테니스장</t>
  </si>
  <si>
    <t>전주시사회체육과</t>
  </si>
  <si>
    <t>jeonju.go.kr</t>
  </si>
  <si>
    <t>클레이 4
하드  2
앙투카 2</t>
  </si>
  <si>
    <t>철근콘크리트,외부석축</t>
  </si>
  <si>
    <t>500 lx</t>
  </si>
  <si>
    <t>논산시
(공공시설사업소)</t>
  </si>
  <si>
    <t>연무체육공원
테니스장</t>
  </si>
  <si>
    <t>강경테니스장</t>
  </si>
  <si>
    <t>인조잔디 8</t>
  </si>
  <si>
    <t>금암동 테니스장</t>
  </si>
  <si>
    <t>케미칼
인조잔디</t>
  </si>
  <si>
    <t>순성체육공원
테니스장</t>
  </si>
  <si>
    <t>우강체육공원
테니스장</t>
  </si>
  <si>
    <t>합덕산업단지
테니스장</t>
  </si>
  <si>
    <t>금산군 실내테니스장</t>
  </si>
  <si>
    <t>클레이4</t>
  </si>
  <si>
    <t>서천군</t>
  </si>
  <si>
    <t>사곡근린 테니스장</t>
  </si>
  <si>
    <t>장항 테니스장</t>
  </si>
  <si>
    <t>청양군 테니스장</t>
  </si>
  <si>
    <t>위탁
(군 테니스연합회)</t>
  </si>
  <si>
    <t>인조잔디 2
앙투카  4</t>
  </si>
  <si>
    <t>홍주 종합경기장
테니스장</t>
  </si>
  <si>
    <t>공공시설관리사업소</t>
  </si>
  <si>
    <t>클레이 4
인조잔디 4</t>
  </si>
  <si>
    <t>광천생활체육공원
테니스장</t>
  </si>
  <si>
    <t xml:space="preserve">클레이 
하드코트 </t>
  </si>
  <si>
    <t>예산읍 대회리 89-6</t>
  </si>
  <si>
    <t>예산군 테니스장</t>
  </si>
  <si>
    <t>공공시설관리사업소  (041-330-2563)</t>
  </si>
  <si>
    <t>170백만원</t>
  </si>
  <si>
    <t>유관순 체육관</t>
  </si>
  <si>
    <t>3억2천만원</t>
  </si>
  <si>
    <t>천안시 병천면 탑월리 79</t>
  </si>
  <si>
    <t>아우내 체육관</t>
  </si>
  <si>
    <t>천안시
(사적관리소)</t>
  </si>
  <si>
    <t>천안 신방 체육관</t>
  </si>
  <si>
    <t>검도.게이트볼</t>
  </si>
  <si>
    <t>동면 다목적체육관</t>
  </si>
  <si>
    <t>천안시
(동면)</t>
  </si>
  <si>
    <t>장애인 종합체육관</t>
  </si>
  <si>
    <t>농구,배구,논볼</t>
  </si>
  <si>
    <t>농구,배구,족구</t>
  </si>
  <si>
    <t>시립 탁구체육관</t>
  </si>
  <si>
    <t>종합사회복지관
체육관(론볼링장)</t>
  </si>
  <si>
    <t>론볼링</t>
  </si>
  <si>
    <t>대천 체육관</t>
  </si>
  <si>
    <t>핸드볼,배구,
배드민턴,탁구,씨름</t>
  </si>
  <si>
    <t>아산 시민체육관</t>
  </si>
  <si>
    <t>목재
후로링</t>
  </si>
  <si>
    <t>계룡 시민체육관</t>
  </si>
  <si>
    <t>배구,농구,핸드볼,
배드민턴</t>
  </si>
  <si>
    <t>당진군 고대면 진관리349-2</t>
  </si>
  <si>
    <t>당진 실내체육관</t>
  </si>
  <si>
    <t>배구,농구,탁구,
핸드볼,배드민턴</t>
  </si>
  <si>
    <t>금산군 생활체육관</t>
  </si>
  <si>
    <t>족구,배구,배드민턴,
탁구</t>
  </si>
  <si>
    <t>부리면 체육센터</t>
  </si>
  <si>
    <t>족구,배구,배드민턴</t>
  </si>
  <si>
    <t>남일면 체육센터</t>
  </si>
  <si>
    <t>금산군 배드민턴장</t>
  </si>
  <si>
    <t>금산종합체육관</t>
  </si>
  <si>
    <t>목재후로링</t>
  </si>
  <si>
    <t>부여군 부여읍 동남리463</t>
  </si>
  <si>
    <t>부여 군민체육관</t>
  </si>
  <si>
    <t>배구,배드민턴,농구</t>
  </si>
  <si>
    <t>부여국민체육센터</t>
  </si>
  <si>
    <t>은산면 체육회관</t>
  </si>
  <si>
    <t>충남 서천군 장항읍 화천리330</t>
  </si>
  <si>
    <t>서천 군민체육관</t>
  </si>
  <si>
    <t>청양 군민체육관</t>
  </si>
  <si>
    <t>배구,배드민턴,
핸드볼,농구</t>
  </si>
  <si>
    <t>홍주 문화체육센터</t>
  </si>
  <si>
    <t>배드민턴.배구
농구</t>
  </si>
  <si>
    <t>윤봉길체육관</t>
  </si>
  <si>
    <t>예산군(교육체육과)</t>
  </si>
  <si>
    <t>철골,철근         콘크리트</t>
  </si>
  <si>
    <t>고남 실내체육관</t>
  </si>
  <si>
    <t>배구,배드민턴,탁구</t>
  </si>
  <si>
    <t>태안 군민체육관</t>
  </si>
  <si>
    <t>배구,배드민턴,
핸드볼,농구,탁구</t>
  </si>
  <si>
    <t>천안국민체육센터</t>
  </si>
  <si>
    <t>보령종합체육관</t>
  </si>
  <si>
    <t>배구, 농구 
배드민턴</t>
  </si>
  <si>
    <t>스쿼시장,볼링장,탁구장</t>
  </si>
  <si>
    <t>공주국민체육센터</t>
  </si>
  <si>
    <t>공주대학교</t>
  </si>
  <si>
    <t>평생학습관</t>
  </si>
  <si>
    <t>아산시
(평생학습관)</t>
  </si>
  <si>
    <t>24×48×12m</t>
  </si>
  <si>
    <t>아산시국민체육센터</t>
  </si>
  <si>
    <t>35×20×10m</t>
  </si>
  <si>
    <t>배구, 농구, 배드민턴</t>
  </si>
  <si>
    <t>헬스장, 배드민턴장</t>
  </si>
  <si>
    <t>서산국민체육센터</t>
  </si>
  <si>
    <t>서산시민체육관</t>
  </si>
  <si>
    <t>55×65×21m</t>
  </si>
  <si>
    <t>900룩스</t>
  </si>
  <si>
    <t>37×51×12m</t>
  </si>
  <si>
    <t>주민생활시설,
체력측정실</t>
  </si>
  <si>
    <t>논산국민체육센터</t>
  </si>
  <si>
    <t>28×15×8m</t>
  </si>
  <si>
    <t>체력단련장
에어로빅장</t>
  </si>
  <si>
    <t>당진
교육문화스포츠센터</t>
  </si>
  <si>
    <t>50m×6레인</t>
  </si>
  <si>
    <t>도서관
평생교육센터</t>
  </si>
  <si>
    <t>당진트레이닝센터</t>
  </si>
  <si>
    <t>20×10×4m</t>
  </si>
  <si>
    <t>탁구,태권도,유도, 
검도,복싱,트레이닝</t>
  </si>
  <si>
    <t>세미나실</t>
  </si>
  <si>
    <t>종합운동장 
내 위치</t>
  </si>
  <si>
    <t>신평문화스포츠센터</t>
  </si>
  <si>
    <t>23×45×16m</t>
  </si>
  <si>
    <t>배드민턴,농구,족구</t>
  </si>
  <si>
    <t>도서관, 식당, 
주민생활시설</t>
  </si>
  <si>
    <t>당진국민체육센터</t>
  </si>
  <si>
    <t>30×32</t>
  </si>
  <si>
    <t>금산스포츠센터</t>
  </si>
  <si>
    <t>26×32×7m</t>
  </si>
  <si>
    <t>건강측정실</t>
  </si>
  <si>
    <t>서천농어촌
복합체육시설</t>
  </si>
  <si>
    <t>20m x15m 2면</t>
  </si>
  <si>
    <t>레크레이션실, 다목적실</t>
  </si>
  <si>
    <t>서천국민체육센터</t>
  </si>
  <si>
    <t>40 x 20 1면</t>
  </si>
  <si>
    <t>핸드볼, 배드민턴,
농구, 배구</t>
  </si>
  <si>
    <t>무대, 다목적실, 탈의실, 
샤워실, 화장실</t>
  </si>
  <si>
    <t>청양군문화체육센터</t>
  </si>
  <si>
    <t>21×30×10m</t>
  </si>
  <si>
    <t>22.9X54.4X7.5m</t>
  </si>
  <si>
    <t>삽교국민체육센터</t>
  </si>
  <si>
    <t>삽교읍사무소</t>
  </si>
  <si>
    <t>32.4X18.25X10.5</t>
  </si>
  <si>
    <t>에어로빅장
체련측정실, 다목적실</t>
  </si>
  <si>
    <t>봉산면농어촌
복합체육시설</t>
  </si>
  <si>
    <t>27.5X19.0X8.0</t>
  </si>
  <si>
    <t>배드맨턴, 탁구</t>
  </si>
  <si>
    <t xml:space="preserve">무대,화장실,탈의실,
샤워실 </t>
  </si>
  <si>
    <t>태안국민체육센터</t>
  </si>
  <si>
    <t>목천 서리 게이트볼장</t>
  </si>
  <si>
    <t>풍세 게이트볼장</t>
  </si>
  <si>
    <t>18*23</t>
  </si>
  <si>
    <t>광덕 게이트볼장</t>
  </si>
  <si>
    <t>성남 게이트볼장</t>
  </si>
  <si>
    <t>수신 게이트볼장</t>
  </si>
  <si>
    <t>병천 게이트볼장</t>
  </si>
  <si>
    <t>중앙동 게이트볼장</t>
  </si>
  <si>
    <t>쌍용3동 게이트볼장</t>
  </si>
  <si>
    <t>성환 게이트볼장</t>
  </si>
  <si>
    <t>천안시
(서북구 자치행정과)</t>
  </si>
  <si>
    <t>동면 게이트볼장</t>
  </si>
  <si>
    <t>성거읍 게이트볼장</t>
  </si>
  <si>
    <t>석남리 게이트볼장</t>
  </si>
  <si>
    <t>17*22</t>
  </si>
  <si>
    <t>이인리 게이트볼장</t>
  </si>
  <si>
    <t>삼각리 게이트볼장</t>
  </si>
  <si>
    <t>16*21</t>
  </si>
  <si>
    <t>광명리 게이트볼장</t>
  </si>
  <si>
    <t>가산리 게이트볼장</t>
  </si>
  <si>
    <t>공암리 게이트볼장</t>
  </si>
  <si>
    <t>단지리 게이트볼장</t>
  </si>
  <si>
    <t>17*23</t>
  </si>
  <si>
    <t>청룡리 게이트볼장</t>
  </si>
  <si>
    <t>16*20</t>
  </si>
  <si>
    <t>화은리 게이트볼장</t>
  </si>
  <si>
    <t>경천리 게이트볼장</t>
  </si>
  <si>
    <t>월암리 게이트볼장</t>
  </si>
  <si>
    <t xml:space="preserve">호계리 게이트볼장 </t>
  </si>
  <si>
    <t>17*21</t>
  </si>
  <si>
    <t xml:space="preserve">호계1리 게이트볼장 </t>
  </si>
  <si>
    <t>화월리 
게이트볼장</t>
  </si>
  <si>
    <t>월가리 게이트볼장</t>
  </si>
  <si>
    <t>송선리 게이트볼장</t>
  </si>
  <si>
    <t>청흥리 게이트볼장</t>
  </si>
  <si>
    <t>금학동 게이트볼장</t>
  </si>
  <si>
    <t xml:space="preserve">금흥동 게이트볼장 </t>
  </si>
  <si>
    <t>보령게이트볼장</t>
  </si>
  <si>
    <t>동대동게이트볼장</t>
  </si>
  <si>
    <t>17.6*24.5</t>
  </si>
  <si>
    <t>성주면게이트볼장</t>
  </si>
  <si>
    <t>20*23.8</t>
  </si>
  <si>
    <t>천북게이트볼장</t>
  </si>
  <si>
    <t>신흑동게이트볼장</t>
  </si>
  <si>
    <t>22*27</t>
  </si>
  <si>
    <t>웅천게이트볼장</t>
  </si>
  <si>
    <t>23*17.4</t>
  </si>
  <si>
    <t>23*18</t>
  </si>
  <si>
    <t>22*18</t>
  </si>
  <si>
    <t>20*18</t>
  </si>
  <si>
    <t>해미게이트볼장</t>
  </si>
  <si>
    <t>서산시게이트볼협회
해미게이트볼분회</t>
  </si>
  <si>
    <t>대산 게이트볼장</t>
  </si>
  <si>
    <t>서산시게이트볼협회
대산게이트볼분회</t>
  </si>
  <si>
    <t>화곡 게이트볼장</t>
  </si>
  <si>
    <t>서산시게이트볼협회
화곡게이트볼분회</t>
  </si>
  <si>
    <t>가사 게이트볼장</t>
  </si>
  <si>
    <t>서산시게이트볼협회
가사게이트볼분회</t>
  </si>
  <si>
    <t>22.3*17.2</t>
  </si>
  <si>
    <t>팔봉 게이트볼장</t>
  </si>
  <si>
    <t>서산시게이트볼협회 
팔봉게이트볼분회</t>
  </si>
  <si>
    <t>지곡 게이트볼장</t>
  </si>
  <si>
    <t>서산시게이트볼협회
지곡게이트볼분회</t>
  </si>
  <si>
    <t>음암 게이트볼장</t>
  </si>
  <si>
    <t>서산시게이트볼협회
음암게이트볼분회</t>
  </si>
  <si>
    <t>22.4*17.5</t>
  </si>
  <si>
    <t>고북 게이트볼장</t>
  </si>
  <si>
    <t>서산시게이트볼협회
고북게이트볼분회</t>
  </si>
  <si>
    <t>22*19</t>
  </si>
  <si>
    <t xml:space="preserve">용암 게이트볼장 </t>
  </si>
  <si>
    <t>서산시게이트볼협회
용암게이트볼분회</t>
  </si>
  <si>
    <t>석림 게이트볼장</t>
  </si>
  <si>
    <t>서산시게이트볼협회
석림게이트볼분회</t>
  </si>
  <si>
    <t>21.7*16.4</t>
  </si>
  <si>
    <t>부석 게이트볼장</t>
  </si>
  <si>
    <t>서산시게이트볼협회
취평게이트볼분회</t>
  </si>
  <si>
    <t>18*21</t>
  </si>
  <si>
    <t>성연게이트볼장</t>
  </si>
  <si>
    <t>서산시게이트볼협회
성연게이트볼분회</t>
  </si>
  <si>
    <t>인지 게이트볼장</t>
  </si>
  <si>
    <t>서산시게이트볼협회
인지게이트볼분회</t>
  </si>
  <si>
    <t>20*16</t>
  </si>
  <si>
    <t>석남 게이트볼장</t>
  </si>
  <si>
    <t>서산시게이트볼협회
석남게이트볼분회</t>
  </si>
  <si>
    <t>부적면 마구평리
게이트볼장</t>
  </si>
  <si>
    <t>취암동
게이트볼장</t>
  </si>
  <si>
    <t>연무읍 안심리
게이트볼장</t>
  </si>
  <si>
    <t>성동면 원남리
게이트볼장</t>
  </si>
  <si>
    <t>광석면 오강리
게이트볼장</t>
  </si>
  <si>
    <t>노성면 읍내리
게이트볼장</t>
  </si>
  <si>
    <t>20-25</t>
  </si>
  <si>
    <t>노성면 화곡리
게이트볼장(신규)</t>
  </si>
  <si>
    <t>20*15.5</t>
  </si>
  <si>
    <t>상월면 대명리
게이트볼장</t>
  </si>
  <si>
    <t>연산면 청동리
게이트볼장</t>
  </si>
  <si>
    <t>벌곡면 한삼천리
게이트볼장</t>
  </si>
  <si>
    <t>양촌면 남산리
게이트볼장</t>
  </si>
  <si>
    <t>은진면 용산리
게이트볼장</t>
  </si>
  <si>
    <t>채운면 화정리
게이트볼장</t>
  </si>
  <si>
    <t>금암동 게이트볼장</t>
  </si>
  <si>
    <t>사무실,화장실</t>
  </si>
  <si>
    <t>실내 1면,
실외 1면</t>
  </si>
  <si>
    <t>엄사 게이트볼장</t>
  </si>
  <si>
    <t>종합운동장
전천후게이트볼장</t>
  </si>
  <si>
    <t>대호지 장정리
전천후게이트볼장</t>
  </si>
  <si>
    <t>대호지 조금리
전천후게이트볼장</t>
  </si>
  <si>
    <t>송악면 중흥리
전천후게이트볼장</t>
  </si>
  <si>
    <t>송산면 삼월리
전천후게이트볼장</t>
  </si>
  <si>
    <t>신평면 도성리
전천후게이트볼장</t>
  </si>
  <si>
    <t>우강면 부장리
 전천후게이트볼장</t>
  </si>
  <si>
    <t>합덕읍 소들공원
전천후게이트볼장</t>
  </si>
  <si>
    <t>면천면 성하리
전천후게이트볼장</t>
  </si>
  <si>
    <t>순성면 광천리
전천후게이트볼장</t>
  </si>
  <si>
    <t>우강면 신촌리
전천후 게이트볼장</t>
  </si>
  <si>
    <t>순성면 양유리
전천후 게이트볼장</t>
  </si>
  <si>
    <t>정미면 천의리
전천후 게이트볼장</t>
  </si>
  <si>
    <t>당진시 원당동 
전천후게이트볼장</t>
  </si>
  <si>
    <t>25*15</t>
  </si>
  <si>
    <t>순성면 봉소리 
전천후게이트볼장</t>
  </si>
  <si>
    <t>면천면 자개리 
전천후게이트볼장</t>
  </si>
  <si>
    <t>석문면 삼봉리 
전천후게이트볼장</t>
  </si>
  <si>
    <t>우강면 송산리 
전천후게이트볼장</t>
  </si>
  <si>
    <t>내부리 게이트볼장</t>
  </si>
  <si>
    <t>부리면 게이트볼장</t>
  </si>
  <si>
    <t>진산면 게이트볼장</t>
  </si>
  <si>
    <t>제원면 게이트볼장</t>
  </si>
  <si>
    <t>남일면 게이트볼장</t>
  </si>
  <si>
    <t>남이면 게이트볼장</t>
  </si>
  <si>
    <t>군북면 게이트볼장</t>
  </si>
  <si>
    <t>복수면 게이트볼장</t>
  </si>
  <si>
    <t>부여읍 게이트볼장</t>
  </si>
  <si>
    <t>규암면 자온대 게이트볼장</t>
  </si>
  <si>
    <t>규암면 게이트볼장</t>
  </si>
  <si>
    <t>외산면 게이트볼장</t>
  </si>
  <si>
    <t>내산면 게이트볼장</t>
  </si>
  <si>
    <t>구룡면 게이트볼장</t>
  </si>
  <si>
    <t>홍산면 게이트볼장</t>
  </si>
  <si>
    <t>옥산면 게이트볼장</t>
  </si>
  <si>
    <t>남면 게이트볼장</t>
  </si>
  <si>
    <t>충화면 게이트볼장</t>
  </si>
  <si>
    <t>양화면 게이트볼장</t>
  </si>
  <si>
    <t>임천면 게이트볼장</t>
  </si>
  <si>
    <t>임천면 발산 게이트볼장</t>
  </si>
  <si>
    <t>장암면 게이트볼장</t>
  </si>
  <si>
    <t>세도면 게이트볼장</t>
  </si>
  <si>
    <t>석성면 게이트볼장</t>
  </si>
  <si>
    <t>초촌면 게이트볼장</t>
  </si>
  <si>
    <t>장항 게이트볼장</t>
  </si>
  <si>
    <t>한산 게이트볼장</t>
  </si>
  <si>
    <t>기산 게이트볼장</t>
  </si>
  <si>
    <t>농어촌복합체육시설</t>
  </si>
  <si>
    <t>청양읍 내리 게이트볼장</t>
  </si>
  <si>
    <t>송방리 게이트볼장</t>
  </si>
  <si>
    <t>실외 1면</t>
  </si>
  <si>
    <t>운곡면 게이트볼장</t>
  </si>
  <si>
    <t>대치면 게이트볼장</t>
  </si>
  <si>
    <t>정산면 게이트볼장</t>
  </si>
  <si>
    <t>목면 대평리 게이트볼장</t>
  </si>
  <si>
    <t>목면 안심리 게이트볼장</t>
  </si>
  <si>
    <t>청남면 게이트볼장</t>
  </si>
  <si>
    <t>장평면 게이트볼장</t>
  </si>
  <si>
    <t>남양면 게이트볼장</t>
  </si>
  <si>
    <t>화성면 게이트볼장</t>
  </si>
  <si>
    <t>비봉면 게이트볼장</t>
  </si>
  <si>
    <t>홍성 전천후게이트볼장</t>
  </si>
  <si>
    <t>홍성군게이트볼연합회
(남산지회)</t>
  </si>
  <si>
    <t>홍성군게이트볼연합회
(동부지회)</t>
  </si>
  <si>
    <t>광천 게이트볼장</t>
  </si>
  <si>
    <t>홍성군게이트볼연합회
(광천지회)</t>
  </si>
  <si>
    <t>금마 게이트볼장</t>
  </si>
  <si>
    <t>홍성군게이트볼연합회
(금마지회)</t>
  </si>
  <si>
    <t>갈산 게이트볼장</t>
  </si>
  <si>
    <t>홍성군게이트볼연합회
(갈산지회)</t>
  </si>
  <si>
    <t>홍북 게이트볼장</t>
  </si>
  <si>
    <t>홍성군게이트볼연합회
(홍북지회)</t>
  </si>
  <si>
    <t>홍성군게이트볼연합회
(은하지회)</t>
  </si>
  <si>
    <t>구항 게이트볼장</t>
  </si>
  <si>
    <t>홍성군게이트볼연합회
(구항지회)</t>
  </si>
  <si>
    <t>결성 게이트볼장</t>
  </si>
  <si>
    <t>홍성군게이트볼연합회
(결성지회)</t>
  </si>
  <si>
    <t>홍주 게이트볼장</t>
  </si>
  <si>
    <t>홍성군게이트볼연합회
(홍주지회)</t>
  </si>
  <si>
    <t>홍동 게이트볼장</t>
  </si>
  <si>
    <t>홍성군게이트볼연합회
(홍동지회)</t>
  </si>
  <si>
    <t>서부 게이트볼장</t>
  </si>
  <si>
    <t>홍성군게이트볼연합회
(서부지회)</t>
  </si>
  <si>
    <t>장곡 게이트볼장</t>
  </si>
  <si>
    <t>홍성군게이트볼연합회
(장곡지회)</t>
  </si>
  <si>
    <t>은하전천후게이트볼장</t>
  </si>
  <si>
    <t>예산 게이트볼장</t>
  </si>
  <si>
    <t>예산읍
게이트볼분회</t>
  </si>
  <si>
    <t>신례원 게이트볼장</t>
  </si>
  <si>
    <t>신례원
게이트볼분회</t>
  </si>
  <si>
    <t>산성리 게이트볼장</t>
  </si>
  <si>
    <t>산성리
게이트볼분회</t>
  </si>
  <si>
    <t>광시 게이트볼장</t>
  </si>
  <si>
    <t>광시
게이트볼분회</t>
  </si>
  <si>
    <t>덕산 게이트볼장</t>
  </si>
  <si>
    <t>덕산
게이트볼분회</t>
  </si>
  <si>
    <t>삽교 게이트볼장</t>
  </si>
  <si>
    <t>삽교읍
게이트볼분회</t>
  </si>
  <si>
    <t>신양 게이트볼장</t>
  </si>
  <si>
    <t>신양면
게이트볼분회</t>
  </si>
  <si>
    <t>응봉 게이트볼장</t>
  </si>
  <si>
    <t>응봉면
게이트볼분회</t>
  </si>
  <si>
    <t>고덕 게이트볼장</t>
  </si>
  <si>
    <t>고덕면
게이트볼분회</t>
  </si>
  <si>
    <t>신암 게이트볼장</t>
  </si>
  <si>
    <t>신암면
게이트볼분회</t>
  </si>
  <si>
    <t>오가면
게이트볼분회</t>
  </si>
  <si>
    <t>봉산게이트볼장</t>
  </si>
  <si>
    <t>이곡리 게이트볼장</t>
  </si>
  <si>
    <t>이곡리
게이트볼분회</t>
  </si>
  <si>
    <t>15m*20m</t>
  </si>
  <si>
    <t>인평리 게이트볼장</t>
  </si>
  <si>
    <t>인평리
게이트볼분회</t>
  </si>
  <si>
    <t>고남 게이트볼장</t>
  </si>
  <si>
    <t>고남리
게이트볼분회</t>
  </si>
  <si>
    <t>샘골 게이트볼장</t>
  </si>
  <si>
    <t>샘골
게이트볼분회</t>
  </si>
  <si>
    <t>소원 게이트볼장</t>
  </si>
  <si>
    <t>소원
게이트볼분회</t>
  </si>
  <si>
    <t>포지리 게이트볼장</t>
  </si>
  <si>
    <t>포지리
게이트볼분회</t>
  </si>
  <si>
    <t>안면 게이트볼장</t>
  </si>
  <si>
    <t>안면
게이트볼분회</t>
  </si>
  <si>
    <t>보령 국민체육센터
수영장</t>
  </si>
  <si>
    <t>신정호 야외수영장</t>
  </si>
  <si>
    <t>생활체육공원내</t>
  </si>
  <si>
    <t>배미 실내수영장</t>
  </si>
  <si>
    <t>서산국민체육센터수영장</t>
  </si>
  <si>
    <t>강경실내수영장</t>
  </si>
  <si>
    <t>청양국민체육센터수영장</t>
  </si>
  <si>
    <t>복지타운파크골프장</t>
  </si>
  <si>
    <t>씨름연습장</t>
  </si>
  <si>
    <t>무한천파크골프장</t>
  </si>
  <si>
    <t>전주시</t>
  </si>
  <si>
    <t>전주월드컵경기장</t>
  </si>
  <si>
    <t>전주시
시설관리공단</t>
  </si>
  <si>
    <t>p.c</t>
  </si>
  <si>
    <t>2,000 lx</t>
  </si>
  <si>
    <t>전주덕진체련공원
축구장</t>
  </si>
  <si>
    <t>콘크리트식</t>
  </si>
  <si>
    <t>전주덕진체련공원
풋살경기장</t>
  </si>
  <si>
    <t>전주 아중체련공원
축구장</t>
  </si>
  <si>
    <t>전주 아중체련공원
풋살경기장</t>
  </si>
  <si>
    <t>전주종합운동장
축구장</t>
  </si>
  <si>
    <t>완산생활체육공원
축구장</t>
  </si>
  <si>
    <t>가설스텐드</t>
  </si>
  <si>
    <t>철골조립식</t>
  </si>
  <si>
    <t>히딩크드림필드Ⅳ호축구장</t>
  </si>
  <si>
    <t>전라북도</t>
  </si>
  <si>
    <t>군산시</t>
  </si>
  <si>
    <t>화강석</t>
  </si>
  <si>
    <t>익산시</t>
  </si>
  <si>
    <t>수도산 체육공원</t>
  </si>
  <si>
    <t>용안 축구장(금강하천)</t>
  </si>
  <si>
    <t>익산시                                      (건설과)</t>
  </si>
  <si>
    <t>정읍시</t>
  </si>
  <si>
    <t>신태인 인조잔디보조구장</t>
  </si>
  <si>
    <t>칠보 인조잔디축구장</t>
  </si>
  <si>
    <t>신태인잔디축구장</t>
  </si>
  <si>
    <t>신태인풋살경기장</t>
  </si>
  <si>
    <t>신태인인조잔디구장</t>
  </si>
  <si>
    <t>남원시</t>
  </si>
  <si>
    <t>남원문화체육센터
잔디운동장</t>
  </si>
  <si>
    <t>운봉고원레포츠축구장</t>
  </si>
  <si>
    <t>김제시</t>
  </si>
  <si>
    <t>위탁
(족구협회)</t>
  </si>
  <si>
    <t>완주군</t>
  </si>
  <si>
    <t>삼례읍 신금리 416-3</t>
  </si>
  <si>
    <t>완주군 공설운동장</t>
  </si>
  <si>
    <t>5명</t>
  </si>
  <si>
    <t>육상단거리트랙</t>
  </si>
  <si>
    <t>고산생활체육공원
축구장</t>
  </si>
  <si>
    <t>소양체련공원
축구장</t>
  </si>
  <si>
    <t>모악산
다목적 운동장</t>
  </si>
  <si>
    <t>산림공원사업소</t>
  </si>
  <si>
    <t>완주산업단지 중앙공원
축구장</t>
  </si>
  <si>
    <t>공단관리사무소</t>
  </si>
  <si>
    <t>경천면 생활체육공원
축구장</t>
  </si>
  <si>
    <t>운주면 생활체육공원
축구장</t>
  </si>
  <si>
    <t>동상면민운동장</t>
  </si>
  <si>
    <t>자연휴양림다목적운동장</t>
  </si>
  <si>
    <t>삼례수도산근린공원축구장</t>
  </si>
  <si>
    <t>삼례읍</t>
  </si>
  <si>
    <t>봉동근린공원축구장</t>
  </si>
  <si>
    <t>봉동읍</t>
  </si>
  <si>
    <t>화산생활체육공원축구장</t>
  </si>
  <si>
    <t>화산면</t>
  </si>
  <si>
    <t>상관생활체육축구장</t>
  </si>
  <si>
    <t>상관면</t>
  </si>
  <si>
    <t>비봉생활체육축구장</t>
  </si>
  <si>
    <t>비봉면</t>
  </si>
  <si>
    <t>상전수변체련공원
축구장</t>
  </si>
  <si>
    <t>P.C</t>
  </si>
  <si>
    <t>정천수변체련공원
축구장</t>
  </si>
  <si>
    <t>주천수변체련공원
축구장</t>
  </si>
  <si>
    <t>성수체련공원
축구장</t>
  </si>
  <si>
    <t>안천 소공원
축구장</t>
  </si>
  <si>
    <t>용담 축구장</t>
  </si>
  <si>
    <t>동향 체련공원 축구장</t>
  </si>
  <si>
    <t>마령 체련공원 축구장</t>
  </si>
  <si>
    <t>무주군</t>
  </si>
  <si>
    <t>무주군 무주읍 당산리1094-4</t>
  </si>
  <si>
    <t>무주등나무운동장</t>
  </si>
  <si>
    <t>무주군 
시설사업소</t>
  </si>
  <si>
    <t>8명</t>
  </si>
  <si>
    <t>토사+콘크리트</t>
  </si>
  <si>
    <t>면생활체육공원
(무풍축구장)</t>
  </si>
  <si>
    <t>면생활체육공원
(설천축구장)</t>
  </si>
  <si>
    <t>면생활체육공원
(적상축구장)</t>
  </si>
  <si>
    <t>면생활체육공원
(안성축구장)</t>
  </si>
  <si>
    <t>면생활체육공원
(부남축구장)</t>
  </si>
  <si>
    <t>장수군</t>
  </si>
  <si>
    <t>월강축구장</t>
  </si>
  <si>
    <t>장계체육공원
축구장</t>
  </si>
  <si>
    <t>의자식+
계단식</t>
  </si>
  <si>
    <t>철콘/
막구조</t>
  </si>
  <si>
    <t>관람석신축</t>
  </si>
  <si>
    <t>유등면 오교리524-135 일대</t>
  </si>
  <si>
    <t>15명</t>
  </si>
  <si>
    <t>2002. 12월</t>
  </si>
  <si>
    <t>장수군풋살경기장</t>
  </si>
  <si>
    <t>신설 : 2015.12.28.</t>
  </si>
  <si>
    <t>번암인조잔디축구장</t>
  </si>
  <si>
    <t>임실군</t>
  </si>
  <si>
    <t>순창군</t>
  </si>
  <si>
    <t>순창생활체육운동장</t>
  </si>
  <si>
    <t>다목적풋살경기장</t>
  </si>
  <si>
    <t>고창군</t>
  </si>
  <si>
    <t>생활축구경기장</t>
  </si>
  <si>
    <t>부안군</t>
  </si>
  <si>
    <t>스포츠파크 보조축구장</t>
  </si>
  <si>
    <t>줄포만 갯벌체험 축구장</t>
  </si>
  <si>
    <t>쳔연잔디 1</t>
  </si>
  <si>
    <t>부안청림천문대 풋살장</t>
  </si>
  <si>
    <t>(내)의자식(외)계단식</t>
  </si>
  <si>
    <t>콘크리트(라멘,세멘)</t>
  </si>
  <si>
    <t>1000 lx</t>
  </si>
  <si>
    <t>효자야구장</t>
  </si>
  <si>
    <t>금강공원1야구장</t>
  </si>
  <si>
    <t>사정동 164-1</t>
  </si>
  <si>
    <t>군산 월명 종합경기장
야구장</t>
  </si>
  <si>
    <t>체육시설관리과(452-2924)</t>
  </si>
  <si>
    <t>690-3980 lx</t>
  </si>
  <si>
    <t>용안 야구장</t>
  </si>
  <si>
    <t>요천야구장</t>
  </si>
  <si>
    <t>남원시
(교육체육과)</t>
  </si>
  <si>
    <t>광역매립장 체육공원
야구장(1)</t>
  </si>
  <si>
    <t>1루:86
3루:91</t>
  </si>
  <si>
    <t>광역매립장 체육공원
야구장(2)</t>
  </si>
  <si>
    <t>스파랜드야구장</t>
  </si>
  <si>
    <t>섬진강생활체육공원 야구장</t>
  </si>
  <si>
    <t>성수야구장</t>
  </si>
  <si>
    <t>생활야구경기장</t>
  </si>
  <si>
    <t>덕진체련공원
테니스장</t>
  </si>
  <si>
    <t>전주시시설관리공단</t>
  </si>
  <si>
    <t>인조잔디10</t>
  </si>
  <si>
    <t>1991
2006</t>
  </si>
  <si>
    <t>완산생활체육공원
테니스장</t>
  </si>
  <si>
    <t>3942
3,601</t>
  </si>
  <si>
    <t>완산생활체육공원
전주실내테니스장</t>
  </si>
  <si>
    <t>32명</t>
  </si>
  <si>
    <t>금동 9-1</t>
  </si>
  <si>
    <t>월명공원
테니스장</t>
  </si>
  <si>
    <t>위탁
(군산시테니스협회)</t>
  </si>
  <si>
    <t>1명</t>
  </si>
  <si>
    <t>생말공원 테니스장</t>
  </si>
  <si>
    <t>군산국민체육센터
 테니스장</t>
  </si>
  <si>
    <t>중앙체육공원
테니스장</t>
  </si>
  <si>
    <t>황등생활체육공원
테니스장</t>
  </si>
  <si>
    <t>세미앙투카</t>
  </si>
  <si>
    <t>배산체육공원
테니스장</t>
  </si>
  <si>
    <t>팔봉3호근린공원
테니스장</t>
  </si>
  <si>
    <t>문화체육센터
테니스장</t>
  </si>
  <si>
    <t>금마다목적체육관 테니스장</t>
  </si>
  <si>
    <t>함열올림픽 스포츠센터
테니스장</t>
  </si>
  <si>
    <t>정읍체육공원
테니스장</t>
  </si>
  <si>
    <t>클레이6
리바운드2</t>
  </si>
  <si>
    <t>신태인테니스장</t>
  </si>
  <si>
    <t>육면 테니스장</t>
  </si>
  <si>
    <t>왕정자연공원
테니스장</t>
  </si>
  <si>
    <t>운봉서림공원
테니스장</t>
  </si>
  <si>
    <t>문화체육시설관리사업소(540-3533)</t>
  </si>
  <si>
    <t>www.egimje.net</t>
  </si>
  <si>
    <t>인조잔디5</t>
  </si>
  <si>
    <t>47백만원</t>
  </si>
  <si>
    <t>완주산업단지
테니스장</t>
  </si>
  <si>
    <t xml:space="preserve">완주군 </t>
  </si>
  <si>
    <t>완주산업단지
제2테니스장</t>
  </si>
  <si>
    <t>용담 테니스장</t>
  </si>
  <si>
    <t>반딧불 체육관
테니스장</t>
  </si>
  <si>
    <t>시설관리담당(063-320-2581)</t>
  </si>
  <si>
    <t>www.muju.org</t>
  </si>
  <si>
    <t>공사중</t>
  </si>
  <si>
    <t>면생활체육공원
(무풍테니스장)</t>
  </si>
  <si>
    <t>리바운드
에이스</t>
  </si>
  <si>
    <t>면생활체육공원
(설천테니스장)</t>
  </si>
  <si>
    <t>데코탑</t>
  </si>
  <si>
    <t>면생활체육공원
(적상테니스장)</t>
  </si>
  <si>
    <t>면생활체육공원
(안성테니스장)</t>
  </si>
  <si>
    <t>무주읍 테니스장</t>
  </si>
  <si>
    <t>면생활체육공원
(부남테니스장)</t>
  </si>
  <si>
    <t>하드코트1,
인조잔디1, 
클레이3</t>
  </si>
  <si>
    <t>장수읍 장수리 412-1</t>
  </si>
  <si>
    <t>장수군테니스협회</t>
  </si>
  <si>
    <t>인조잔디  2
클레이  3</t>
  </si>
  <si>
    <t>장계체육공원
테니스장</t>
  </si>
  <si>
    <t>천천면 
전천후 테니스장</t>
  </si>
  <si>
    <t>산서 동화 테니스장</t>
  </si>
  <si>
    <t>임실군공설운동장
테니스장</t>
  </si>
  <si>
    <t>순창읍 백산리 산20번지</t>
  </si>
  <si>
    <t>80 lx</t>
  </si>
  <si>
    <t>5백만원</t>
  </si>
  <si>
    <t>순창 공공테니스장</t>
  </si>
  <si>
    <t>공설운동장
실내다목적(돔)구장</t>
  </si>
  <si>
    <t>월암리 349</t>
  </si>
  <si>
    <t>고창공설운동장
테니스장</t>
  </si>
  <si>
    <t>http:www.gochang.jeonbuk/</t>
  </si>
  <si>
    <t>60명</t>
  </si>
  <si>
    <t>월명씨름장</t>
  </si>
  <si>
    <t>14×14m</t>
  </si>
  <si>
    <t>정읍생활체육공원
씨름장</t>
  </si>
  <si>
    <t>14×16m</t>
  </si>
  <si>
    <t>노면</t>
  </si>
  <si>
    <t>공설운동장에 
포함</t>
  </si>
  <si>
    <t>임실군공설운동장
씨름장</t>
  </si>
  <si>
    <t>지름 8m</t>
  </si>
  <si>
    <t>고창군공설운동장
씨름장</t>
  </si>
  <si>
    <t>10m</t>
  </si>
  <si>
    <t>부안스포츠파크
내 위치</t>
  </si>
  <si>
    <t>전라북도 도립 장애인
종합복지관 체육관</t>
  </si>
  <si>
    <t>위탁
(전북장애인복지회)</t>
  </si>
  <si>
    <t>23×35×10m</t>
  </si>
  <si>
    <t>체련공원
배드민턴장</t>
  </si>
  <si>
    <t>전주시설관리공단</t>
  </si>
  <si>
    <t>군산실내배드민턴장</t>
  </si>
  <si>
    <t>배드민턴장15면</t>
  </si>
  <si>
    <t>함열올림픽스포츠센터</t>
  </si>
  <si>
    <t>15×28×15m</t>
  </si>
  <si>
    <t>25m×17m
15m×8m</t>
  </si>
  <si>
    <t>18억</t>
  </si>
  <si>
    <t>에어로빅장,테니스장,
롤러스케이트장</t>
  </si>
  <si>
    <t>올림픽기념국민생활관</t>
  </si>
  <si>
    <t>올림픽기금잉여금</t>
  </si>
  <si>
    <t>웅포문화체육센터</t>
  </si>
  <si>
    <t>14×28×13m</t>
  </si>
  <si>
    <t>배드민턴,배구,
족구</t>
  </si>
  <si>
    <t>다목적운동장
주민생활시설</t>
  </si>
  <si>
    <t>250 lx</t>
  </si>
  <si>
    <t>황등생활체육공원
체육관</t>
  </si>
  <si>
    <t>15×31×8m</t>
  </si>
  <si>
    <t>다목적운동장</t>
  </si>
  <si>
    <t>낭산생활체육공원
체육관</t>
  </si>
  <si>
    <t>19×21×8m</t>
  </si>
  <si>
    <t>모현도서관체육관</t>
  </si>
  <si>
    <t>태인복합체육회관</t>
  </si>
  <si>
    <t>태인면</t>
  </si>
  <si>
    <t>28×36m</t>
  </si>
  <si>
    <t>옹동전통문화생활관</t>
  </si>
  <si>
    <t>28×16.5m</t>
  </si>
  <si>
    <t>18×32×18m</t>
  </si>
  <si>
    <t>잔디운동장
게이트볼장</t>
  </si>
  <si>
    <t>53×31×20m</t>
  </si>
  <si>
    <t>17×32×11m</t>
  </si>
  <si>
    <t>1200 lx</t>
  </si>
  <si>
    <t>25m×12.5m
10m×4m</t>
  </si>
  <si>
    <t>36×21×12m</t>
  </si>
  <si>
    <t>25m×11m
10m×4m</t>
  </si>
  <si>
    <t>예체문화관</t>
  </si>
  <si>
    <t>무주군
시설사업소</t>
  </si>
  <si>
    <t>배드민턴,탁구,
유도,복싱</t>
  </si>
  <si>
    <t>무주국민체육센터</t>
  </si>
  <si>
    <t>철근콘크리트
철골트러스</t>
  </si>
  <si>
    <t>36×44m</t>
  </si>
  <si>
    <t>관람실, 수련실, 사무실 등</t>
  </si>
  <si>
    <t>안성문화체육관</t>
  </si>
  <si>
    <t>32×20m</t>
  </si>
  <si>
    <t>무대, 탈의실, 샤워실 등</t>
  </si>
  <si>
    <t>장수 한누리
생활체육관</t>
  </si>
  <si>
    <t>37.6×27.8</t>
  </si>
  <si>
    <t>농구,배구,족구,
배드민턴,탁구</t>
  </si>
  <si>
    <t>장계 생활체육관</t>
  </si>
  <si>
    <t>15.2×15</t>
  </si>
  <si>
    <t>25×31.5</t>
  </si>
  <si>
    <t>에어로빅,
체력측정실</t>
  </si>
  <si>
    <t>계북 열린체육관</t>
  </si>
  <si>
    <t>27×18</t>
  </si>
  <si>
    <t>산서다목적체육관</t>
  </si>
  <si>
    <t>13.5×10</t>
  </si>
  <si>
    <t>배구,탁구</t>
  </si>
  <si>
    <t>번암 봉화체육관</t>
  </si>
  <si>
    <t>31.2×20</t>
  </si>
  <si>
    <t>신축</t>
  </si>
  <si>
    <t>47×35</t>
  </si>
  <si>
    <t>테니스,탁구,배드민턴,족구,배구</t>
  </si>
  <si>
    <t>임실군 군민회관
체육관</t>
  </si>
  <si>
    <t>24mⅹ36mⅹ13m</t>
  </si>
  <si>
    <t>배구,배드민턴,
탁구</t>
  </si>
  <si>
    <t>순창 농어촌
복합체육시설</t>
  </si>
  <si>
    <t>순창공설운동장
실내족구장</t>
  </si>
  <si>
    <t>19.8ⅹ19.7ⅹ6.6m</t>
  </si>
  <si>
    <t>족구,배드민턴</t>
  </si>
  <si>
    <t>적성면 실내다목적구장</t>
  </si>
  <si>
    <t>20×25m</t>
  </si>
  <si>
    <t>베드민턴</t>
  </si>
  <si>
    <t>인계면 체육관</t>
  </si>
  <si>
    <t>23×17m</t>
  </si>
  <si>
    <t>복흥면 체육관</t>
  </si>
  <si>
    <t>20×32m</t>
  </si>
  <si>
    <t>22×36×16m</t>
  </si>
  <si>
    <t>220</t>
  </si>
  <si>
    <t>주민생활시설
잔디운동장</t>
  </si>
  <si>
    <t>450 lx</t>
  </si>
  <si>
    <t>잔디운동장</t>
  </si>
  <si>
    <t>20×34×12m</t>
  </si>
  <si>
    <t>공음 실내체육관</t>
  </si>
  <si>
    <t>19×31.5×14.9m</t>
  </si>
  <si>
    <t>준비실, 샤워실,
화장실</t>
  </si>
  <si>
    <t>상하 실내체육관</t>
  </si>
  <si>
    <t>57.15×26×12.8m</t>
  </si>
  <si>
    <t>배구,농구,풋살
배드민턴,탁구</t>
  </si>
  <si>
    <t>무장 체육문화센터</t>
  </si>
  <si>
    <t>송천 실내게이트볼장</t>
  </si>
  <si>
    <t>22×15m</t>
  </si>
  <si>
    <t>완산생활체련공원
게이트볼장</t>
  </si>
  <si>
    <t>월명 게이트볼장</t>
  </si>
  <si>
    <t>임피 전천후게이트볼장</t>
  </si>
  <si>
    <t>나포 전천후게이트볼장</t>
  </si>
  <si>
    <t>성산 전천후게이트볼장</t>
  </si>
  <si>
    <t>24.1×18.3m</t>
  </si>
  <si>
    <t>옥구 게이트볼장</t>
  </si>
  <si>
    <t>대야 게이트볼장</t>
  </si>
  <si>
    <t>22×14m</t>
  </si>
  <si>
    <t>대야 게이트볼장
(국민체육센터)</t>
  </si>
  <si>
    <t>임피 월하리 서황게이트볼장</t>
  </si>
  <si>
    <t>함라신등리실내게이트볼장</t>
  </si>
  <si>
    <t>함라게이트볼협회</t>
  </si>
  <si>
    <t>용안 실내게이트볼장</t>
  </si>
  <si>
    <t>용안게이트볼협회</t>
  </si>
  <si>
    <t>오산 실내게이트볼장</t>
  </si>
  <si>
    <t>오산게이트볼협회</t>
  </si>
  <si>
    <t>웅포 실내게이트볼장</t>
  </si>
  <si>
    <t>웅포게이트볼협회</t>
  </si>
  <si>
    <t>여산 실내게이트볼장</t>
  </si>
  <si>
    <t>여산게이트볼협회</t>
  </si>
  <si>
    <t>황등 황등리 실내게이트볼장</t>
  </si>
  <si>
    <t>함라 함열리 실내게이트볼장</t>
  </si>
  <si>
    <t>배산실내체육관 게이트볼장</t>
  </si>
  <si>
    <t>용동 실내게이트볼장</t>
  </si>
  <si>
    <t>금마 실내게이트볼장</t>
  </si>
  <si>
    <t>수성 전천후게이트볼장</t>
  </si>
  <si>
    <t>27×21m</t>
  </si>
  <si>
    <t>고부 전천후게이트볼장</t>
  </si>
  <si>
    <t>태인 전천후게이트볼장</t>
  </si>
  <si>
    <t>덕천 전천후게이트볼장</t>
  </si>
  <si>
    <t>19.2×18.4m</t>
  </si>
  <si>
    <t>신태인 전천후게이트볼장</t>
  </si>
  <si>
    <t>44.8×18.5m</t>
  </si>
  <si>
    <t>영원 전천후게이트볼장</t>
  </si>
  <si>
    <t>23.5×19m</t>
  </si>
  <si>
    <t>칠보 전천후게이트볼장</t>
  </si>
  <si>
    <t>산내 전천후게이트볼장</t>
  </si>
  <si>
    <t>이평 전천후게이트볼장</t>
  </si>
  <si>
    <t>소성 전천후게이트볼장</t>
  </si>
  <si>
    <t>24×18m</t>
  </si>
  <si>
    <t>금붕 전전천후게이트볼장</t>
  </si>
  <si>
    <t>44×31.55</t>
  </si>
  <si>
    <t>정읍체육공원
실내게이트볼장</t>
  </si>
  <si>
    <t>27×21(2면)</t>
  </si>
  <si>
    <t>입암 전천후게이트볼장</t>
  </si>
  <si>
    <t>감곡 전천후게이트볼장</t>
  </si>
  <si>
    <t>망제동전천후게이트볼장</t>
  </si>
  <si>
    <t>인월 전천후게이트볼장</t>
  </si>
  <si>
    <t>15×20×5.6m</t>
  </si>
  <si>
    <t>송동 전천후게이트볼장</t>
  </si>
  <si>
    <t>왕정 전천후게이트볼장</t>
  </si>
  <si>
    <t>노암 전천후게이트볼장</t>
  </si>
  <si>
    <t>검산 게이트볼장</t>
  </si>
  <si>
    <t>15×20(1면)</t>
  </si>
  <si>
    <t>김제 지평선 게이트볼장</t>
  </si>
  <si>
    <t>15×20(2면)</t>
  </si>
  <si>
    <t>삼례 전천후게이트볼장</t>
  </si>
  <si>
    <t>화산 게이트볼장</t>
  </si>
  <si>
    <t>둔산 게이트볼장</t>
  </si>
  <si>
    <t>고산 게이트볼장</t>
  </si>
  <si>
    <t>완주게이트볼장</t>
  </si>
  <si>
    <t>23×18</t>
  </si>
  <si>
    <t>진안 전천후게이트볼장</t>
  </si>
  <si>
    <t>한내클럽(배드민턴)</t>
  </si>
  <si>
    <t>23.5×18.5×7.9m</t>
  </si>
  <si>
    <t>정천 전천후게이트볼장</t>
  </si>
  <si>
    <t>19.8×23×6.3m</t>
  </si>
  <si>
    <t>동향 전천후게이트볼장</t>
  </si>
  <si>
    <t>19.8×25×6.3m</t>
  </si>
  <si>
    <t>성수 전천후게이트볼장</t>
  </si>
  <si>
    <t>19.8×24×6.3m</t>
  </si>
  <si>
    <t>부귀 전천후게이트볼장</t>
  </si>
  <si>
    <t>용담 전천후게이트볼장</t>
  </si>
  <si>
    <t>안천 전천후게이트볼장</t>
  </si>
  <si>
    <t>상전 전천후게이트볼장</t>
  </si>
  <si>
    <t>마령 전천후게이트볼장</t>
  </si>
  <si>
    <t>주천 전천후게이트볼장</t>
  </si>
  <si>
    <t>동향 체련공원 게이트볼장</t>
  </si>
  <si>
    <t>18.7×24.5×7.0m</t>
  </si>
  <si>
    <t>부귀 황금리 전전후 게이트볼장</t>
  </si>
  <si>
    <t>19.7×24.8×7.0m</t>
  </si>
  <si>
    <t>진안 주공2차 전천후게이트볼장</t>
  </si>
  <si>
    <t>18.8×25×6.15m</t>
  </si>
  <si>
    <t>반딧불체육관
게이트볼장</t>
  </si>
  <si>
    <t>면생활체육공원
(무풍게이트볼장)</t>
  </si>
  <si>
    <t>면생활체육공원
(설천게이트볼장)</t>
  </si>
  <si>
    <t>면생활체육공원
(적상게이트볼장)</t>
  </si>
  <si>
    <t>면생활체육공원
(안성게이트볼장)</t>
  </si>
  <si>
    <t>부남 게이트볼장</t>
  </si>
  <si>
    <t>안성체육회관(게이트볼장)</t>
  </si>
  <si>
    <t>무주게이트볼장</t>
  </si>
  <si>
    <t>장수 게이트볼장</t>
  </si>
  <si>
    <t>산서 게이트볼장</t>
  </si>
  <si>
    <t>번암 게이트볼장</t>
  </si>
  <si>
    <t>장계 게이트볼장</t>
  </si>
  <si>
    <t>천천 게이트볼장</t>
  </si>
  <si>
    <t>계남 게이트볼장</t>
  </si>
  <si>
    <t>계북 게이트볼장</t>
  </si>
  <si>
    <t>임실 전천후게이트볼장</t>
  </si>
  <si>
    <t>신평 전천후게이트볼장</t>
  </si>
  <si>
    <t>문화체육시설관리사업소(840-3785)</t>
  </si>
  <si>
    <t>청웅 전천후게이트볼장</t>
  </si>
  <si>
    <t>20명</t>
  </si>
  <si>
    <t>23mⅹ18m</t>
  </si>
  <si>
    <t>수영장 별도기재</t>
  </si>
  <si>
    <t>삼계 전천후게이트볼장</t>
  </si>
  <si>
    <t>21.6mⅹ18.1m</t>
  </si>
  <si>
    <t>운동장</t>
  </si>
  <si>
    <t>남원 직장축구팀</t>
  </si>
  <si>
    <t>관촌 전천후게이트볼장</t>
  </si>
  <si>
    <t>지사 전천후게이트볼장</t>
  </si>
  <si>
    <t>신덕 전천후게이트볼장</t>
  </si>
  <si>
    <t>덕치 전천후게이트볼장</t>
  </si>
  <si>
    <t>강진 전천후게이트볼장</t>
  </si>
  <si>
    <t>22mⅹ17m</t>
  </si>
  <si>
    <t>쌍치 전천후게이트볼장</t>
  </si>
  <si>
    <t>19.8ⅹ24ⅹ6.3m</t>
  </si>
  <si>
    <t>복흥 전천후게이트볼장</t>
  </si>
  <si>
    <t>19.8ⅹ25ⅹ6.4m</t>
  </si>
  <si>
    <t>유등 전천후게이트볼장</t>
  </si>
  <si>
    <t>22ⅹ17m</t>
  </si>
  <si>
    <t>동계 전천후게이트볼장</t>
  </si>
  <si>
    <t>25.4ⅹ16.4m</t>
  </si>
  <si>
    <t>구림 전천후게이트볼장</t>
  </si>
  <si>
    <t>20mⅹ25m</t>
  </si>
  <si>
    <t>순창 게이트볼장</t>
  </si>
  <si>
    <t>오산 전천후게이트볼장</t>
  </si>
  <si>
    <t>게이터볼</t>
  </si>
  <si>
    <t>순창 순화게이트볼장</t>
  </si>
  <si>
    <t>고수 전천후게이트볼장</t>
  </si>
  <si>
    <t>고창 전천후게이트볼장 1</t>
  </si>
  <si>
    <t>고창 전천후게이트볼장 2</t>
  </si>
  <si>
    <t>대산 전천후게이트볼장</t>
  </si>
  <si>
    <t>부안 전천후게이트볼장</t>
  </si>
  <si>
    <t>무장 전천후게이트볼장</t>
  </si>
  <si>
    <t>상하 전천후게이트볼장</t>
  </si>
  <si>
    <t>23×18.5m</t>
  </si>
  <si>
    <t>해리 전천후게이트볼장</t>
  </si>
  <si>
    <t>22.7×16.7m</t>
  </si>
  <si>
    <t>성송 전천후게이트볼장</t>
  </si>
  <si>
    <t>23.3×17.3m</t>
  </si>
  <si>
    <t>심원 전천후게이트볼장</t>
  </si>
  <si>
    <t>성내 전천후게이트볼장</t>
  </si>
  <si>
    <t>신림 전천후게이트볼장</t>
  </si>
  <si>
    <t>고창게이트볼장3</t>
  </si>
  <si>
    <t>43×42m</t>
  </si>
  <si>
    <t>아산게이트볼장1</t>
  </si>
  <si>
    <t>24×20m</t>
  </si>
  <si>
    <t>흥덕 게이트볼장</t>
  </si>
  <si>
    <t>24×22m</t>
  </si>
  <si>
    <t>흥덕 게이트볼장1</t>
  </si>
  <si>
    <t>24×17m</t>
  </si>
  <si>
    <t>주산 게이트볼장</t>
  </si>
  <si>
    <t>행안 게이트볼장</t>
  </si>
  <si>
    <t>계화 게이트볼장</t>
  </si>
  <si>
    <t>보안 게이트볼장</t>
  </si>
  <si>
    <t>변산 게이트볼장</t>
  </si>
  <si>
    <t>진서 게이트볼장</t>
  </si>
  <si>
    <t>상서 게이트볼장</t>
  </si>
  <si>
    <t>하서 게이트볼장</t>
  </si>
  <si>
    <t>줄포게이트볼장</t>
  </si>
  <si>
    <t>동진게이트볼장</t>
  </si>
  <si>
    <t>백산게이트볼장</t>
  </si>
  <si>
    <t>진남정</t>
  </si>
  <si>
    <t>송백정(855-5841)</t>
  </si>
  <si>
    <t>위탁
(군산시궁도협회)</t>
  </si>
  <si>
    <t>송백정</t>
  </si>
  <si>
    <t>필야정</t>
  </si>
  <si>
    <t>105,739천원</t>
  </si>
  <si>
    <t>황산정</t>
  </si>
  <si>
    <t>금만정</t>
  </si>
  <si>
    <t>진안생활체육공원
국궁장</t>
  </si>
  <si>
    <t>벽계정</t>
  </si>
  <si>
    <t>벽계정(350-2316)</t>
  </si>
  <si>
    <t>위탁
(벽계궁도회)</t>
  </si>
  <si>
    <t>관리소 1동</t>
  </si>
  <si>
    <t>gochang.jeonbuk.kr/</t>
  </si>
  <si>
    <t>임실 국궁장</t>
  </si>
  <si>
    <t>위탁(임실 군자정)</t>
  </si>
  <si>
    <t>육일정</t>
  </si>
  <si>
    <t>순창군궁도협회(063-653-3137)</t>
  </si>
  <si>
    <t>위탁
(순창군궁도협회)</t>
  </si>
  <si>
    <t>모양정</t>
  </si>
  <si>
    <t xml:space="preserve">초파정 </t>
  </si>
  <si>
    <t>장사정</t>
  </si>
  <si>
    <t>부안스포츠파크궁도장</t>
  </si>
  <si>
    <t>진남경기장</t>
  </si>
  <si>
    <t>시전동109번지</t>
  </si>
  <si>
    <t>망마경기장</t>
  </si>
  <si>
    <t>육상경기
준비 운동장</t>
  </si>
  <si>
    <t>순천시</t>
  </si>
  <si>
    <t>연향동 771</t>
  </si>
  <si>
    <t>팔마종합운동장</t>
  </si>
  <si>
    <t>순천시체육시설관리사무소</t>
  </si>
  <si>
    <t>순천육상팀</t>
  </si>
  <si>
    <t>나주시</t>
  </si>
  <si>
    <t xml:space="preserve">나주시 종합운동장 </t>
  </si>
  <si>
    <t>빛가람혁신도시
체육공원1호</t>
  </si>
  <si>
    <t>광양시</t>
  </si>
  <si>
    <t>광양읍 구산리 299</t>
  </si>
  <si>
    <t>광양시 공설운동장</t>
  </si>
  <si>
    <t>담양군</t>
  </si>
  <si>
    <t>담양읍객사리2-1</t>
  </si>
  <si>
    <t>추성경기장</t>
  </si>
  <si>
    <t>담양군민</t>
  </si>
  <si>
    <t>조명3</t>
  </si>
  <si>
    <t>담양군테니스협회</t>
  </si>
  <si>
    <t>구례군</t>
  </si>
  <si>
    <t>구례공설운동장</t>
  </si>
  <si>
    <t>고흥군</t>
  </si>
  <si>
    <t>고흥읍 호형리 991번지</t>
  </si>
  <si>
    <t>고흥공설운동장</t>
  </si>
  <si>
    <t>고흥군 종합문회회관(830-5517)</t>
  </si>
  <si>
    <t>군민, 전지훈련팀 등</t>
  </si>
  <si>
    <t>보성군</t>
  </si>
  <si>
    <t>보성읍 보성리 338</t>
  </si>
  <si>
    <t>보성공설운동장</t>
  </si>
  <si>
    <t>체육동호인</t>
  </si>
  <si>
    <t>벌교생태공원
운동장</t>
  </si>
  <si>
    <t>화순군</t>
  </si>
  <si>
    <t>화순공설운동장</t>
  </si>
  <si>
    <t>화순군 체육회</t>
  </si>
  <si>
    <t>크레이, 조명탑2,관리실</t>
  </si>
  <si>
    <t>화순군 테니스협회</t>
  </si>
  <si>
    <t>장흥군</t>
  </si>
  <si>
    <t xml:space="preserve"> 장흥읍충열리63-3번지</t>
  </si>
  <si>
    <t>장흥군 공설운동장</t>
  </si>
  <si>
    <t>체육시설물 관리사무실</t>
  </si>
  <si>
    <t>강진군</t>
  </si>
  <si>
    <t>교촌리210</t>
  </si>
  <si>
    <t>강진종합운동장</t>
  </si>
  <si>
    <t>조명탑,관리실,관중석</t>
  </si>
  <si>
    <t>강진군테니스협회</t>
  </si>
  <si>
    <t>영암군</t>
  </si>
  <si>
    <t>영암군 영암읍 역리126</t>
  </si>
  <si>
    <t>체육관리사무소</t>
  </si>
  <si>
    <t>1988
(2007)</t>
  </si>
  <si>
    <t>990
(2,168)</t>
  </si>
  <si>
    <t>무안군</t>
  </si>
  <si>
    <t>무안스포츠파크
운동장</t>
  </si>
  <si>
    <t>함평군</t>
  </si>
  <si>
    <t>대동면 향교리 147</t>
  </si>
  <si>
    <t>함평군 공설운동장</t>
  </si>
  <si>
    <t>문화관광과(320-3396)</t>
  </si>
  <si>
    <t>함평군민</t>
  </si>
  <si>
    <t>영광군</t>
  </si>
  <si>
    <t>영광읍 단주리 233</t>
  </si>
  <si>
    <t>영광군 종합운동장</t>
  </si>
  <si>
    <t>영광군청 문화관광과</t>
  </si>
  <si>
    <t xml:space="preserve">몬도 </t>
  </si>
  <si>
    <t>영광군 종합운동장
보조구장</t>
  </si>
  <si>
    <t>장성군</t>
  </si>
  <si>
    <t>완도군</t>
  </si>
  <si>
    <t>가용50-31번지</t>
  </si>
  <si>
    <t>완도군 종합운동장</t>
  </si>
  <si>
    <t>재무과시설관리계</t>
  </si>
  <si>
    <t>완도군민</t>
  </si>
  <si>
    <t>진도군</t>
  </si>
  <si>
    <t>진도군 공설운동장</t>
  </si>
  <si>
    <t>신안군</t>
  </si>
  <si>
    <t>신안공설운동장</t>
  </si>
  <si>
    <t>곡성군</t>
  </si>
  <si>
    <t>대황강체육공원</t>
  </si>
  <si>
    <t>무안스포츠파크
보조축구장</t>
  </si>
  <si>
    <t>진남 야구경기장</t>
  </si>
  <si>
    <t>진남 실내야구연습장</t>
  </si>
  <si>
    <t>상사호야구장 1</t>
  </si>
  <si>
    <t>상사호야구장 2</t>
  </si>
  <si>
    <t>영산강저류지체육공원</t>
  </si>
  <si>
    <t>백진공원야구장</t>
  </si>
  <si>
    <t>고흥거금야구장(정규)</t>
  </si>
  <si>
    <t>고흥거금야구장(보조)</t>
  </si>
  <si>
    <t>회천생태공원
야구장</t>
  </si>
  <si>
    <t>마골 야구장</t>
  </si>
  <si>
    <t>인조</t>
  </si>
  <si>
    <t>남해포권역야구장</t>
  </si>
  <si>
    <t>무안생활야구장</t>
  </si>
  <si>
    <t>함평 리틀야구장</t>
  </si>
  <si>
    <t>대동면 용성리 402-1</t>
  </si>
  <si>
    <t>전남 야구경기장</t>
  </si>
  <si>
    <t>합숙소 내야구장</t>
  </si>
  <si>
    <t>함평 야구장</t>
  </si>
  <si>
    <t>천연잔디
(마사)</t>
  </si>
  <si>
    <t>대마산단야구장</t>
  </si>
  <si>
    <t>쳔연잔디</t>
  </si>
  <si>
    <t>장흥생활체육야구장</t>
  </si>
  <si>
    <t>완도야구장</t>
  </si>
  <si>
    <t>학동168번지</t>
  </si>
  <si>
    <t>여천시립테니스장</t>
  </si>
  <si>
    <t>여문 테니스장</t>
  </si>
  <si>
    <t>위탁(테니스클럽)</t>
  </si>
  <si>
    <t>웅천테니스장</t>
  </si>
  <si>
    <t>위탁 (테니스협회)</t>
  </si>
  <si>
    <t>연향동 215</t>
  </si>
  <si>
    <t>팔마 테니스장</t>
  </si>
  <si>
    <t>조적조슬라브</t>
  </si>
  <si>
    <t>연향동 721</t>
  </si>
  <si>
    <t>팔마 정구장 1</t>
  </si>
  <si>
    <t>나주시 운곡동 107</t>
  </si>
  <si>
    <t>환경사업소
테니스장</t>
  </si>
  <si>
    <t>영산테니스클럽</t>
  </si>
  <si>
    <t>마동 테니스장</t>
  </si>
  <si>
    <t>광양 시립테니스장</t>
  </si>
  <si>
    <t>하드6
토사2</t>
  </si>
  <si>
    <t>남도 테니스장</t>
  </si>
  <si>
    <t>마사토,
인조잔디</t>
  </si>
  <si>
    <t xml:space="preserve">곡성읍 읍내리 </t>
  </si>
  <si>
    <t>곡성군 테니스장</t>
  </si>
  <si>
    <t>구례읍 봉북리 1432</t>
  </si>
  <si>
    <t>구례 테니스장</t>
  </si>
  <si>
    <t>구례군테니스협회</t>
  </si>
  <si>
    <t>마산면 사도리 879</t>
  </si>
  <si>
    <t>섬지 테니스장</t>
  </si>
  <si>
    <t>구례군 상하수도사업소</t>
  </si>
  <si>
    <t>고흥읍 299</t>
  </si>
  <si>
    <t>고흥군민회관
테니스장</t>
  </si>
  <si>
    <t>고흥테니스클럽(834-6944)</t>
  </si>
  <si>
    <t>녹동 테니스장</t>
  </si>
  <si>
    <t>고흥생활체육공원
테니스장</t>
  </si>
  <si>
    <t>보성읍 보성리 338번지</t>
  </si>
  <si>
    <t>보성 테니스장</t>
  </si>
  <si>
    <t>보성테니스협회</t>
  </si>
  <si>
    <t>홍교 테니스장</t>
  </si>
  <si>
    <t>화순읍 대리498-2</t>
  </si>
  <si>
    <t>화순 테니스장</t>
  </si>
  <si>
    <t>화순군테니스협회</t>
  </si>
  <si>
    <t>강진 테니스장</t>
  </si>
  <si>
    <t>삼호읍 용앙리 1637</t>
  </si>
  <si>
    <t>삼호 테니스장</t>
  </si>
  <si>
    <t>현대삼호중공업</t>
  </si>
  <si>
    <t>위탁
(삼호중공업)</t>
  </si>
  <si>
    <t>대불산단 테니스장</t>
  </si>
  <si>
    <t>위탁(㈜태신)</t>
  </si>
  <si>
    <t>아크릴(2)
클레이(3)</t>
  </si>
  <si>
    <t>청계 테니스장</t>
  </si>
  <si>
    <t>일로 테니스장</t>
  </si>
  <si>
    <t>구룡 테니스장</t>
  </si>
  <si>
    <t>영광읍 단주리 290</t>
  </si>
  <si>
    <t>종합체육센터
테니스장</t>
  </si>
  <si>
    <t>하드 2
앙투카 4</t>
  </si>
  <si>
    <t>종합체육센터
 테니스장</t>
  </si>
  <si>
    <t>하드 3</t>
  </si>
  <si>
    <t>삼계 테니스장</t>
  </si>
  <si>
    <t>완도읍중도리760-1</t>
  </si>
  <si>
    <t>완도군립테니스장1</t>
  </si>
  <si>
    <t>완도군테니스협회</t>
  </si>
  <si>
    <t>완도군립테니스장2</t>
  </si>
  <si>
    <t>가마골 테니스장</t>
  </si>
  <si>
    <t>테니스협회</t>
  </si>
  <si>
    <t>진도 테니스장</t>
  </si>
  <si>
    <t>신안테니스장</t>
  </si>
  <si>
    <t>여수씨름경기장</t>
  </si>
  <si>
    <t>사각</t>
  </si>
  <si>
    <t>18*25m</t>
  </si>
  <si>
    <t>철근콘크리트 케이스판넬</t>
  </si>
  <si>
    <t>팔마씨름장</t>
  </si>
  <si>
    <t>지름 20m</t>
  </si>
  <si>
    <t>지름 13m</t>
  </si>
  <si>
    <t>생활체육
씨름장</t>
  </si>
  <si>
    <t>16m*16m</t>
  </si>
  <si>
    <t>지름 9m
(12m*12m)</t>
  </si>
  <si>
    <t>공설운동장 씨름장</t>
  </si>
  <si>
    <t>해남우슬씨름장</t>
  </si>
  <si>
    <t>16*16</t>
  </si>
  <si>
    <t>영광군 씨름장</t>
  </si>
  <si>
    <t>목포 국민체육센터</t>
  </si>
  <si>
    <t>라켓볼</t>
  </si>
  <si>
    <t>체력단련장</t>
  </si>
  <si>
    <t>수영장,댄스로빅,헬스장,라켓볼</t>
  </si>
  <si>
    <t>25m×6레인
유아풀 4레인</t>
  </si>
  <si>
    <t>에어로빅장
라켓볼장</t>
  </si>
  <si>
    <t>목포다목적체육관</t>
  </si>
  <si>
    <t>24×49m</t>
  </si>
  <si>
    <t>탁구, 배드민턴, 
농구, 핸드볼</t>
  </si>
  <si>
    <t>21×33×13m</t>
  </si>
  <si>
    <t>배드민턴,농구, 
배구</t>
  </si>
  <si>
    <t>망마체육센터</t>
  </si>
  <si>
    <t>47×25×9.5m</t>
  </si>
  <si>
    <t>25mⅹ8레인</t>
  </si>
  <si>
    <t>배드민턴,테니스</t>
  </si>
  <si>
    <t>헬스,에어로빅,탁구</t>
  </si>
  <si>
    <t>위탁
(공산면발전협의회)</t>
  </si>
  <si>
    <t>20×39×11m</t>
  </si>
  <si>
    <t>배드민턴,농구,
 배구</t>
  </si>
  <si>
    <t>도서관,목욕장, 찜질방,
체력단련장, 다목적체육관</t>
  </si>
  <si>
    <t>22m*30m</t>
  </si>
  <si>
    <t>선수합숙소, 회의실,식당,주방,트레이닝센터</t>
  </si>
  <si>
    <t>청소년수련체육관</t>
  </si>
  <si>
    <t>위탁(YMCA)</t>
  </si>
  <si>
    <t>헬스,수영,전시</t>
  </si>
  <si>
    <t>곡성실내체육관</t>
  </si>
  <si>
    <t>60.5*33*11.2</t>
  </si>
  <si>
    <t>배드민턴, 농구,
배구 등</t>
  </si>
  <si>
    <t>25x50x20</t>
  </si>
  <si>
    <t>배드민턴,배구,농구 등</t>
  </si>
  <si>
    <t>강진국민체육센터</t>
  </si>
  <si>
    <t>56×58×22m</t>
  </si>
  <si>
    <t>조깅트랙(80M)</t>
  </si>
  <si>
    <t>웨이트트레이닝장</t>
  </si>
  <si>
    <t>14m*33m</t>
  </si>
  <si>
    <t>웨이트트레이닝</t>
  </si>
  <si>
    <t>회의실,샤워장 등</t>
  </si>
  <si>
    <t>칠량복합 체육관</t>
  </si>
  <si>
    <t>17×33.05×12.7m</t>
  </si>
  <si>
    <t>다목적실,화장실,샤워장,
탈의실,레크레이션실등</t>
  </si>
  <si>
    <t>해남 다목적
생활체육관</t>
  </si>
  <si>
    <t>20×15×8m</t>
  </si>
  <si>
    <t>다목적실, 화장실</t>
  </si>
  <si>
    <t>영암 국민체육센터</t>
  </si>
  <si>
    <t>20m×38m×7m</t>
  </si>
  <si>
    <t>수영장, 체력단련장 등</t>
  </si>
  <si>
    <t>삼호종합문화체육센터</t>
  </si>
  <si>
    <t>46m×26m×13.9m</t>
  </si>
  <si>
    <t>공연장, 회의실 등</t>
  </si>
  <si>
    <t>무안 스포츠파크
실내체육관</t>
  </si>
  <si>
    <t>44×24×12.8m</t>
  </si>
  <si>
    <t>핸드볼, 배구,
배드민턴</t>
  </si>
  <si>
    <t>관람석 1,700</t>
  </si>
  <si>
    <t>일로다목적생활체육관</t>
  </si>
  <si>
    <t>25..3×32m</t>
  </si>
  <si>
    <t>배구, 배드민턴</t>
  </si>
  <si>
    <t>26×47×20m</t>
  </si>
  <si>
    <t>관람석
무대</t>
  </si>
  <si>
    <t>영광국민체육센터</t>
  </si>
  <si>
    <t>29×48×19m</t>
  </si>
  <si>
    <t>탁구,배구,농구,
배드민턴 등</t>
  </si>
  <si>
    <t>주민생활시설
관람석 2,080석</t>
  </si>
  <si>
    <t>실내보조체육관</t>
  </si>
  <si>
    <t>28×40×20m</t>
  </si>
  <si>
    <t>주민생활시설
관람석 140석</t>
  </si>
  <si>
    <t>홍길동체육관</t>
  </si>
  <si>
    <t>타구</t>
  </si>
  <si>
    <t>28×42×18m</t>
  </si>
  <si>
    <t>에어로빅장,유도장,
스쿼시장</t>
  </si>
  <si>
    <t>완도군
농어민문화체육센터</t>
  </si>
  <si>
    <t>29×35×10m</t>
  </si>
  <si>
    <t>하당노인복지관
게이트볼장</t>
  </si>
  <si>
    <t>진남 게이트볼장</t>
  </si>
  <si>
    <t>위탁
(게이트볼연합회)</t>
  </si>
  <si>
    <t>망마 게이트볼장</t>
  </si>
  <si>
    <t>팔마 게이트볼장</t>
  </si>
  <si>
    <t>송광 게이트볼장</t>
  </si>
  <si>
    <t>15*20m</t>
  </si>
  <si>
    <t>봉림 게이트볼장</t>
  </si>
  <si>
    <t>2012</t>
  </si>
  <si>
    <t>구룡 게이트볼장</t>
  </si>
  <si>
    <t>월등 게이트볼장</t>
  </si>
  <si>
    <t>승주 게이트볼장</t>
  </si>
  <si>
    <t>2015</t>
  </si>
  <si>
    <t>노안 금동 게이트볼장</t>
  </si>
  <si>
    <t>반남 흥덕 게이트볼장</t>
  </si>
  <si>
    <t>송월 게이트볼장</t>
  </si>
  <si>
    <t>왕곡 본양게이트볼장</t>
  </si>
  <si>
    <t>봉황 죽석게이트볼장</t>
  </si>
  <si>
    <t>왕곡 양산게이트볼장</t>
  </si>
  <si>
    <t>다도 신동 게이트볼장</t>
  </si>
  <si>
    <t>세지 벽산 게이트볼장</t>
  </si>
  <si>
    <t>공산 금곡 게이트볼장</t>
  </si>
  <si>
    <t>동강 인동 게이트볼장</t>
  </si>
  <si>
    <t>산포 덕례 게이트볼장</t>
  </si>
  <si>
    <t>다시게이트볼장</t>
  </si>
  <si>
    <t>담양 게이트볼구장</t>
  </si>
  <si>
    <t>봉산 게이트볼구장</t>
  </si>
  <si>
    <t>고서 게이트볼구장</t>
  </si>
  <si>
    <t>창평 게이트볼구장</t>
  </si>
  <si>
    <t>대덕 게이트볼구장</t>
  </si>
  <si>
    <t>무정 게이트볼구장</t>
  </si>
  <si>
    <t>금성 게이트볼구장</t>
  </si>
  <si>
    <t>용면 게이트볼구장</t>
  </si>
  <si>
    <t>월산 게이트볼장</t>
  </si>
  <si>
    <t>수북 게이트볼장</t>
  </si>
  <si>
    <t>대전 게이트볼구장</t>
  </si>
  <si>
    <t>곡성생활체육공원
게이트볼장</t>
  </si>
  <si>
    <t>학정 게이트볼장</t>
  </si>
  <si>
    <t>오곡면 게이트볼장</t>
  </si>
  <si>
    <t>삼기면 게이트볼장</t>
  </si>
  <si>
    <t>죽곡면 게이트볼장</t>
  </si>
  <si>
    <t>옥과 게이트볼장</t>
  </si>
  <si>
    <t>입면 게이트볼장</t>
  </si>
  <si>
    <t>겸면 게이트볼장</t>
  </si>
  <si>
    <t>석곡면 게이트볼장</t>
  </si>
  <si>
    <t>목사동면 게이트볼장</t>
  </si>
  <si>
    <t>겸면 흥복게이트볼장</t>
  </si>
  <si>
    <t>간전 게이트볼장</t>
  </si>
  <si>
    <t>구례 게이트볼장</t>
  </si>
  <si>
    <t>문척 게이트볼장</t>
  </si>
  <si>
    <t>토지 게이트볼장</t>
  </si>
  <si>
    <t>마산 게이트볼장</t>
  </si>
  <si>
    <t>산동 게이트볼장</t>
  </si>
  <si>
    <t>광의 게이트볼장</t>
  </si>
  <si>
    <t>용방 게이트볼장</t>
  </si>
  <si>
    <t>두원 중앙 게이트볼장</t>
  </si>
  <si>
    <t>보성 전천후게이트볼장</t>
  </si>
  <si>
    <t>게이트볼잘</t>
  </si>
  <si>
    <t>벌교 전천후게이트볼장</t>
  </si>
  <si>
    <t>조성 전천후게이트볼장</t>
  </si>
  <si>
    <t>회천 천포 전천후 게이트볼장</t>
  </si>
  <si>
    <t>화순 전천후게이트볼장</t>
  </si>
  <si>
    <t>능주 게이트볼장</t>
  </si>
  <si>
    <t>전라남도
교육감</t>
  </si>
  <si>
    <t>이양 게이트볼장</t>
  </si>
  <si>
    <t>동복 게이트볼장</t>
  </si>
  <si>
    <t>정남진 전천후게이트볼장</t>
  </si>
  <si>
    <t>부산면 전천후게이트볼장</t>
  </si>
  <si>
    <t>대덕읍 전천후게이트볼장</t>
  </si>
  <si>
    <t>안양면 전천후 게이트볼장</t>
  </si>
  <si>
    <t>장평면 전천후게이트볼장</t>
  </si>
  <si>
    <t>유치면 전천후게이트볼장</t>
  </si>
  <si>
    <t>장동면 전천후게이트볼장</t>
  </si>
  <si>
    <t>성전 게이트볼장</t>
  </si>
  <si>
    <t>칠량 게이트볼장</t>
  </si>
  <si>
    <t>병영 게이트볼장</t>
  </si>
  <si>
    <t>도암 게이트볼장</t>
  </si>
  <si>
    <t>대구 게이트볼장</t>
  </si>
  <si>
    <t>군동 게이트볼장</t>
  </si>
  <si>
    <t>작천 게이트볼장</t>
  </si>
  <si>
    <t>신전 게이트볼장</t>
  </si>
  <si>
    <t>옴천 게이트볼장</t>
  </si>
  <si>
    <t>강진 게이트볼장</t>
  </si>
  <si>
    <t>신전 사초리 게이트볼장</t>
  </si>
  <si>
    <t>마량 게이트볼장</t>
  </si>
  <si>
    <t>삼산 게이트볼장</t>
  </si>
  <si>
    <t>우슬 게이트볼장</t>
  </si>
  <si>
    <t>북평 게이트볼장</t>
  </si>
  <si>
    <t>현산 게이트볼장</t>
  </si>
  <si>
    <t>송지 게이트볼장</t>
  </si>
  <si>
    <t>북일 게이트볼장</t>
  </si>
  <si>
    <t>옥천 게이트볼장</t>
  </si>
  <si>
    <t>황산 게이트볼장</t>
  </si>
  <si>
    <t>산이 게이트볼장</t>
  </si>
  <si>
    <t>문내 게이트볼장</t>
  </si>
  <si>
    <t>화원 게이트볼장</t>
  </si>
  <si>
    <t>계곡 게이트볼장</t>
  </si>
  <si>
    <t>마산용전 게이트볼장</t>
  </si>
  <si>
    <t>마산송석 게이트볼장</t>
  </si>
  <si>
    <t>영암군 전천후게이트볼 경기장</t>
  </si>
  <si>
    <t>금정 전천후게이트볼 경기장</t>
  </si>
  <si>
    <t>시종 전천후게이트볼 경기장</t>
  </si>
  <si>
    <t>군서 전천후게이트볼 경기장</t>
  </si>
  <si>
    <t>도포 전천후게이트볼장경기장</t>
  </si>
  <si>
    <t>학산 전천후게이트볼장경기장</t>
  </si>
  <si>
    <t>서호 전천후게이트볼장경기장</t>
  </si>
  <si>
    <t>미암 전천후게이트볼장경기장</t>
  </si>
  <si>
    <t>신북 전천후게이트볼장경기장</t>
  </si>
  <si>
    <t>덕진 전천후게이트볼장경기장</t>
  </si>
  <si>
    <t>삼호전천후게이트볼경기장</t>
  </si>
  <si>
    <t>청계 게이트볼장</t>
  </si>
  <si>
    <t>삼향 전천후게이트볼장</t>
  </si>
  <si>
    <t>운남전천후게이트볼장</t>
  </si>
  <si>
    <t>현경전천후게이트볼장</t>
  </si>
  <si>
    <t>무안전천후게이트볼장</t>
  </si>
  <si>
    <t>일로전천후게이트볼장</t>
  </si>
  <si>
    <t xml:space="preserve">무안군 </t>
  </si>
  <si>
    <t>해제전천후게이트볼장</t>
  </si>
  <si>
    <t>신광 전천후게이트볼장</t>
  </si>
  <si>
    <t>함평 전천후게이트볼장</t>
  </si>
  <si>
    <t>손불 전천후게이트볼장</t>
  </si>
  <si>
    <t>월야 전천후게이트볼장</t>
  </si>
  <si>
    <t>백수 한성 실내게이트볼장</t>
  </si>
  <si>
    <t>대마 비가림게이트볼장</t>
  </si>
  <si>
    <t>묘량 영양 비가림게이트볼장</t>
  </si>
  <si>
    <t>백수 상촌 실내게이트볼장</t>
  </si>
  <si>
    <t>불갑 비가림게이트볼장</t>
  </si>
  <si>
    <t>군남 비가림게이트볼장</t>
  </si>
  <si>
    <t>묘량 삼학 비가림게이트볼장</t>
  </si>
  <si>
    <t>염산 비가림게이트볼장</t>
  </si>
  <si>
    <t>군서 실내게이트볼장</t>
  </si>
  <si>
    <t>홍농 실내게이트볼장</t>
  </si>
  <si>
    <t>백수 대전실내게이트볼장</t>
  </si>
  <si>
    <t>법성 실내게이트볼장</t>
  </si>
  <si>
    <t>생활체육공원 실내게이트볼장</t>
  </si>
  <si>
    <t>백수 양성 실내게이트볼장</t>
  </si>
  <si>
    <t>홍농 진덕 실내게이트볼장</t>
  </si>
  <si>
    <t xml:space="preserve">장성군 </t>
  </si>
  <si>
    <t>17x22</t>
  </si>
  <si>
    <t>15x20</t>
  </si>
  <si>
    <t>삼서면전천후게이트볼장</t>
  </si>
  <si>
    <t>완도 전천후게이트볼장</t>
  </si>
  <si>
    <t>신지 전천후게이트볼장</t>
  </si>
  <si>
    <t>군외 전천후게이트볼장</t>
  </si>
  <si>
    <t>임자 진리게이트볼장</t>
  </si>
  <si>
    <t>24*19</t>
  </si>
  <si>
    <t>팔금읍 리게이트볼장</t>
  </si>
  <si>
    <t>암태 단고 게이트볼장</t>
  </si>
  <si>
    <t>도초 수항 게이트볼장</t>
  </si>
  <si>
    <t>장산 전천후게이트볼장</t>
  </si>
  <si>
    <t>증도 전천후게이트볼장</t>
  </si>
  <si>
    <t>압해 전천후게이트볼장</t>
  </si>
  <si>
    <t>지도 전천후게이트볼장</t>
  </si>
  <si>
    <t>안좌 전천후게이트볼장</t>
  </si>
  <si>
    <t>여수국민체육센터
수영장</t>
  </si>
  <si>
    <t>팔마 수영장</t>
  </si>
  <si>
    <t>나주실내수영장</t>
  </si>
  <si>
    <t>광양수영장</t>
  </si>
  <si>
    <t xml:space="preserve">광양시 </t>
  </si>
  <si>
    <t>곡성군민체육센터
수영장</t>
  </si>
  <si>
    <t>구례군민체육센터
수영장</t>
  </si>
  <si>
    <t>고흥읍 호형리 991번지일원</t>
  </si>
  <si>
    <t>종합문화회관
실내수영장</t>
  </si>
  <si>
    <t>종합문화회관(830-5517)</t>
  </si>
  <si>
    <t>군민종합문화센터
수영장</t>
  </si>
  <si>
    <t>장흥국민체육센터
수영장</t>
  </si>
  <si>
    <t>교촌리210-1</t>
  </si>
  <si>
    <t>강진국민체육센터
수영장</t>
  </si>
  <si>
    <t>061-430-3880</t>
  </si>
  <si>
    <t>우슬국민체육센터</t>
  </si>
  <si>
    <t>우슬국민체육센터
수영장</t>
  </si>
  <si>
    <t>문예체육
진흥사업소</t>
  </si>
  <si>
    <t>체력측정실
다목적실
샤워장,탈의실</t>
  </si>
  <si>
    <t>영암국민체육센터
수영장</t>
  </si>
  <si>
    <t>무안스포츠파크
수영장</t>
  </si>
  <si>
    <t>영광실내수영장</t>
  </si>
  <si>
    <t>장성실내수영장</t>
  </si>
  <si>
    <t>목포시 궁도장</t>
  </si>
  <si>
    <t>목포시궁도협회(061-)</t>
  </si>
  <si>
    <t>군자정</t>
  </si>
  <si>
    <t>무선정</t>
  </si>
  <si>
    <t>061-744-3927</t>
  </si>
  <si>
    <t>인덕정</t>
  </si>
  <si>
    <t xml:space="preserve">나주시 총무과 </t>
  </si>
  <si>
    <t>문체사업소</t>
  </si>
  <si>
    <t>위탁(유림정)</t>
  </si>
  <si>
    <t>위탁(백운정)</t>
  </si>
  <si>
    <t>총무정</t>
  </si>
  <si>
    <t>담양군궁도협회</t>
  </si>
  <si>
    <t>위탁(담양총무정)</t>
  </si>
  <si>
    <t>봉덕정</t>
  </si>
  <si>
    <t>지산정</t>
  </si>
  <si>
    <t>보성 청학정</t>
  </si>
  <si>
    <t>서양정</t>
  </si>
  <si>
    <t>서양정동호인</t>
  </si>
  <si>
    <t>군자정동호인</t>
  </si>
  <si>
    <t>모후정</t>
  </si>
  <si>
    <t>영덕정</t>
  </si>
  <si>
    <t>흥덕정</t>
  </si>
  <si>
    <t>양무정</t>
  </si>
  <si>
    <t>위탁(강진양무정)</t>
  </si>
  <si>
    <t>숭덕정</t>
  </si>
  <si>
    <t>무안군궁도협회</t>
  </si>
  <si>
    <t>청마정</t>
  </si>
  <si>
    <t>위탁
(영광군궁도협회)</t>
  </si>
  <si>
    <t>청해정</t>
  </si>
  <si>
    <t>위탁
(완도군궁도협회)</t>
  </si>
  <si>
    <t>창덕정</t>
  </si>
  <si>
    <t>용항정</t>
  </si>
  <si>
    <t>전남개발공사
KIC사업단</t>
  </si>
  <si>
    <t>국제공인
F1A 1등급
(2010)</t>
  </si>
  <si>
    <t>국가정원스포츠센터
(풋살장)</t>
  </si>
  <si>
    <t>광양시립정구장</t>
  </si>
  <si>
    <t>장흥군민정구장</t>
  </si>
  <si>
    <t>위탁
(정구협회)</t>
  </si>
  <si>
    <t>장흥군민족구장</t>
  </si>
  <si>
    <t>함평베이스타운</t>
  </si>
  <si>
    <t>포항시</t>
  </si>
  <si>
    <t>포항종합운동장</t>
  </si>
  <si>
    <t>포항시시설관리공단</t>
  </si>
  <si>
    <t>농구대 2</t>
  </si>
  <si>
    <t>경주시</t>
  </si>
  <si>
    <t>황성동 산1-1</t>
  </si>
  <si>
    <t>경주시민운동장</t>
  </si>
  <si>
    <t>www.gyeongju.gyeongbuk.kr</t>
  </si>
  <si>
    <t>안강읍 산대리 108-6</t>
  </si>
  <si>
    <t>안강운동장</t>
  </si>
  <si>
    <t>김천시</t>
  </si>
  <si>
    <t>삼락동 488-1</t>
  </si>
  <si>
    <t>김천시 종합운동장</t>
  </si>
  <si>
    <t>안동시민운동장</t>
  </si>
  <si>
    <t>구미시민종합운동장</t>
  </si>
  <si>
    <t>www.yeong.ju.go.kr</t>
  </si>
  <si>
    <t>야외농구장</t>
  </si>
  <si>
    <t>영주시</t>
  </si>
  <si>
    <t>영주시민운동장</t>
  </si>
  <si>
    <t>영주시
(체육진흥과)</t>
  </si>
  <si>
    <t>영천시</t>
  </si>
  <si>
    <t>영천시민운동장</t>
  </si>
  <si>
    <t>yc.go.kr</t>
  </si>
  <si>
    <t>의자식+계단식</t>
  </si>
  <si>
    <t>상주시</t>
  </si>
  <si>
    <t>상주시민운동장</t>
  </si>
  <si>
    <t>시민운동장
관리사무소</t>
  </si>
  <si>
    <t>문경시</t>
  </si>
  <si>
    <t>문경시민운동장</t>
  </si>
  <si>
    <t>의성군</t>
  </si>
  <si>
    <t>의성군 종합운동장</t>
  </si>
  <si>
    <t>uiseong.go.kr</t>
  </si>
  <si>
    <t>토사
(우레탄)</t>
  </si>
  <si>
    <t>청송군</t>
  </si>
  <si>
    <t>청송군민운동장</t>
  </si>
  <si>
    <t>영양군</t>
  </si>
  <si>
    <t>영양군 공설운동장</t>
  </si>
  <si>
    <t>http://yeongyang.gyeongbuk.kr</t>
  </si>
  <si>
    <t>계단식,토성잔디</t>
  </si>
  <si>
    <t>영덕군</t>
  </si>
  <si>
    <t>영덕읍 화개리 251</t>
  </si>
  <si>
    <t>영덕군민운동장</t>
  </si>
  <si>
    <t>YD.GO.KR</t>
  </si>
  <si>
    <t>영덕군테니스협회</t>
  </si>
  <si>
    <t>우레탄1면, 골대4</t>
  </si>
  <si>
    <t>토사2면, 편의시설</t>
  </si>
  <si>
    <t>청도군</t>
  </si>
  <si>
    <t>청도공설운동장</t>
  </si>
  <si>
    <t>경산시</t>
  </si>
  <si>
    <t>경산생활체육공원테니스장</t>
  </si>
  <si>
    <t>경산시테니스협회</t>
  </si>
  <si>
    <t>예천군</t>
  </si>
  <si>
    <t>울진군</t>
  </si>
  <si>
    <t>울진종합운동장</t>
  </si>
  <si>
    <t>칠곡군</t>
  </si>
  <si>
    <t>칠곡종합운동장</t>
  </si>
  <si>
    <t>울릉군</t>
  </si>
  <si>
    <t>울릉공설운동장</t>
  </si>
  <si>
    <t>흥해축구장</t>
  </si>
  <si>
    <t>구룡포축구장</t>
  </si>
  <si>
    <t>돌, 시멘트</t>
  </si>
  <si>
    <t>연일읍민운동장</t>
  </si>
  <si>
    <t>오천읍민운동장</t>
  </si>
  <si>
    <t>동해면민운동장</t>
  </si>
  <si>
    <t>청림운동장</t>
  </si>
  <si>
    <t>위탁
(포항시축구협회)</t>
  </si>
  <si>
    <t>감포축구장</t>
  </si>
  <si>
    <t>간이스탠드</t>
  </si>
  <si>
    <t>안강생활체육공원
축구장</t>
  </si>
  <si>
    <t>내남생활체육공원
축구장</t>
  </si>
  <si>
    <t>건천운동장
축구장</t>
  </si>
  <si>
    <t>종합운동장
보조경기장</t>
  </si>
  <si>
    <t>천연잔디
400m트랙</t>
  </si>
  <si>
    <t>생활체육공원
축구장(1)</t>
  </si>
  <si>
    <t>임하댐 축구장</t>
  </si>
  <si>
    <t>동락공원 축구장</t>
  </si>
  <si>
    <t>환경자원화시설 축구장</t>
  </si>
  <si>
    <t xml:space="preserve"> 보조경기장</t>
  </si>
  <si>
    <t>선산 뒷골 체육공원</t>
  </si>
  <si>
    <t>구포동 생활체육공원</t>
  </si>
  <si>
    <t>시민운동장
보조경기장</t>
  </si>
  <si>
    <t>광복공원축구장</t>
  </si>
  <si>
    <t>상주시 생활체육공원
축구장</t>
  </si>
  <si>
    <t>계단식 
스탠드형</t>
  </si>
  <si>
    <t>육상트랙 2레인</t>
  </si>
  <si>
    <t>영강체육공원
축구장</t>
  </si>
  <si>
    <t>위 탁
(문경시축구연합회)</t>
  </si>
  <si>
    <t>군위군</t>
  </si>
  <si>
    <t>생활체육공원
축구장(2)</t>
  </si>
  <si>
    <t>생활체육공원
축구장</t>
  </si>
  <si>
    <t>영해생활체육공원
축구장</t>
  </si>
  <si>
    <t>해맞이축구장</t>
  </si>
  <si>
    <t>강구 대게축구장(A,B)</t>
  </si>
  <si>
    <t>고령군</t>
  </si>
  <si>
    <t>사문진생활체육공원</t>
  </si>
  <si>
    <t>인평공원
인조잔디축구장</t>
  </si>
  <si>
    <t>철골,막구조</t>
  </si>
  <si>
    <t>예천축구장</t>
  </si>
  <si>
    <t>경북</t>
  </si>
  <si>
    <t>봉화군</t>
  </si>
  <si>
    <t>춘양생활체육공원</t>
  </si>
  <si>
    <t>봉화인조잔디축구장</t>
  </si>
  <si>
    <t>울진종합운동장
인조잔디축구장</t>
  </si>
  <si>
    <t>후포생활체육공원
인조잔디축구장</t>
  </si>
  <si>
    <t>평해읍 생활체육공원 
인조잔디축구장</t>
  </si>
  <si>
    <t>마사</t>
  </si>
  <si>
    <t>281-0005</t>
  </si>
  <si>
    <t>위탁
(포항시테니스협회)</t>
  </si>
  <si>
    <t>위탁
(연일읍체육회)</t>
  </si>
  <si>
    <t>장량테니스장</t>
  </si>
  <si>
    <t>흥해옥성테니스장</t>
  </si>
  <si>
    <t>위탁
(흥해테니스협회)</t>
  </si>
  <si>
    <t>김천 테니스장</t>
  </si>
  <si>
    <t>김천
국제실내테니스장</t>
  </si>
  <si>
    <t>안동시민테니스장(실내)</t>
  </si>
  <si>
    <t>금오테니스장</t>
  </si>
  <si>
    <t>1,000W×64개</t>
  </si>
  <si>
    <t>광복공원
테니스장</t>
  </si>
  <si>
    <t>영천 시민테니스장</t>
  </si>
  <si>
    <t>위탁
(영천시테니스협회)</t>
  </si>
  <si>
    <t>인조잔디8</t>
  </si>
  <si>
    <t>상주 시민테니스장</t>
  </si>
  <si>
    <t>상주시 생활체육공원
테니스장</t>
  </si>
  <si>
    <t>실내2, 실외11</t>
  </si>
  <si>
    <t>모전근린공원
테니스장</t>
  </si>
  <si>
    <t>영강체육공원
테니스장</t>
  </si>
  <si>
    <t>군위실내테니스장</t>
  </si>
  <si>
    <t>의성읍 중리리 519</t>
  </si>
  <si>
    <t>케미칼2
앙투카3</t>
  </si>
  <si>
    <t>조명폴 8본,투광기64(400w)</t>
  </si>
  <si>
    <t>케미칼2
앙투카2</t>
  </si>
  <si>
    <t>청송 군민테니스장</t>
  </si>
  <si>
    <t>생활체육공원
테니스장</t>
  </si>
  <si>
    <t>영양 군민테니스장</t>
  </si>
  <si>
    <t>철근콘크리드</t>
  </si>
  <si>
    <t>영양수련원
테니스장</t>
  </si>
  <si>
    <t>영덕 군민테니스장</t>
  </si>
  <si>
    <t>위탁
(영덕군테니스협회)</t>
  </si>
  <si>
    <t>국민체육센터 테니스장</t>
  </si>
  <si>
    <t>마사토,
우레탄</t>
  </si>
  <si>
    <t>고령테니스장</t>
  </si>
  <si>
    <t>고령군테니스연합회</t>
  </si>
  <si>
    <t>1999
2014</t>
  </si>
  <si>
    <t>성주 생활체육공원
테니스장</t>
  </si>
  <si>
    <t>칠곡종합운동장
테니스장</t>
  </si>
  <si>
    <t>케미칼2
클레이2</t>
  </si>
  <si>
    <t>가산면민운동장
테니스장</t>
  </si>
  <si>
    <t>클레이2</t>
  </si>
  <si>
    <t>소천테니스장</t>
  </si>
  <si>
    <t>인조잔디 1</t>
  </si>
  <si>
    <t>석포테니스장</t>
  </si>
  <si>
    <t>상운테니스장</t>
  </si>
  <si>
    <t>하드 1</t>
  </si>
  <si>
    <t>봉화체육공원
테니스장</t>
  </si>
  <si>
    <t>위탁
(봉화군테니스협회)</t>
  </si>
  <si>
    <t>클레이 4
 하  드 2
인조잔디 2</t>
  </si>
  <si>
    <t>울진종합운동장
테니스장</t>
  </si>
  <si>
    <t>후포생활체육공원
테니스장</t>
  </si>
  <si>
    <t>죽변운동장
테니스장</t>
  </si>
  <si>
    <t>평해읍 생활체육공원
테니스장</t>
  </si>
  <si>
    <t>인조잔디 6</t>
  </si>
  <si>
    <t>울릉 사동테니스장</t>
  </si>
  <si>
    <t>서면 남서리 테니스장</t>
  </si>
  <si>
    <t>우레탄
하드</t>
  </si>
  <si>
    <t>황성동 산 1-1</t>
  </si>
  <si>
    <t>황성공원씨름장</t>
  </si>
  <si>
    <t>지름 11m</t>
  </si>
  <si>
    <t>계단식,
토성잔디</t>
  </si>
  <si>
    <t>구미시 씨름연습장</t>
  </si>
  <si>
    <t>16m×15m</t>
  </si>
  <si>
    <t>등의자</t>
  </si>
  <si>
    <t>주경기장 포함</t>
  </si>
  <si>
    <t>영주시 씨름연습장</t>
  </si>
  <si>
    <t>12×8m</t>
  </si>
  <si>
    <t xml:space="preserve">체육시설사업소 </t>
  </si>
  <si>
    <t>지름 15m</t>
  </si>
  <si>
    <t>상주시민운동장
씨름경기장</t>
  </si>
  <si>
    <t>상주시민운동장
관리사무소</t>
  </si>
  <si>
    <t>문경씨름장</t>
  </si>
  <si>
    <t>지름 16m</t>
  </si>
  <si>
    <t>군위생활체육공원</t>
  </si>
  <si>
    <t>인도블럭 및
천연잔디</t>
  </si>
  <si>
    <t>고령생활체육공원</t>
  </si>
  <si>
    <t>포항 실내체육관</t>
  </si>
  <si>
    <t>흥해 실내체육관</t>
  </si>
  <si>
    <t>농구,배구,핸드볼,
배드민턴,복싱</t>
  </si>
  <si>
    <t>농구,배구,핸드볼,
배드민턴,족구</t>
  </si>
  <si>
    <t>연일읍민실내체육관</t>
  </si>
  <si>
    <t>황성동 1022-1</t>
  </si>
  <si>
    <t>경주 실내체육관</t>
  </si>
  <si>
    <t>배구,배드민턴,
농구,핸드볼,탁구</t>
  </si>
  <si>
    <t>의자식
가변식</t>
  </si>
  <si>
    <t>김천 실내체육관</t>
  </si>
  <si>
    <t>농구,배드민턴,배구,
핸드볼,탁구</t>
  </si>
  <si>
    <t>안동시시설관리공단</t>
  </si>
  <si>
    <t>농구,배구,핸드볼,
배드민턴,탁구</t>
  </si>
  <si>
    <t>구미 박정희체육관</t>
  </si>
  <si>
    <t>영주 생활체육관</t>
  </si>
  <si>
    <t>핸드볼,농구,배구,탁구,
배드민턴,검도,우슈</t>
  </si>
  <si>
    <t>1(스코어보드)</t>
  </si>
  <si>
    <t>교촌동306</t>
  </si>
  <si>
    <t>영천 체육관</t>
  </si>
  <si>
    <t>2,200Lux</t>
  </si>
  <si>
    <t>금호읍 교대리 127-2</t>
  </si>
  <si>
    <t>영천 금호 체육관</t>
  </si>
  <si>
    <t>이동식(핸드볼)</t>
  </si>
  <si>
    <t>1,200Lux</t>
  </si>
  <si>
    <t>문경 실내체육관</t>
  </si>
  <si>
    <t>1,500Lux</t>
  </si>
  <si>
    <t>문경 배드민턴경기장</t>
  </si>
  <si>
    <t>경산 실내체육관</t>
  </si>
  <si>
    <t>배드민턴,배구,농구,
탁구,핸드볼</t>
  </si>
  <si>
    <t>700lux</t>
  </si>
  <si>
    <t>청송읍 금곡리797</t>
  </si>
  <si>
    <t>청송 실내체육관</t>
  </si>
  <si>
    <t>배드민턴,배구,탁구,
에어로빅,헬스</t>
  </si>
  <si>
    <t>청송군체육회(870-6510)</t>
  </si>
  <si>
    <t>영양 군민회관
체육관</t>
  </si>
  <si>
    <t>배드민턴,족구,배구</t>
  </si>
  <si>
    <t>주산 체육관</t>
  </si>
  <si>
    <t>봉화읍 내성리42-1</t>
  </si>
  <si>
    <t>봉화 군민체육관</t>
  </si>
  <si>
    <t>농구,배구,
탁구,배드민턴</t>
  </si>
  <si>
    <t>춘양체육관</t>
  </si>
  <si>
    <t>예천군민탁구장</t>
  </si>
  <si>
    <t>29x32×14m</t>
  </si>
  <si>
    <t>에어로빅장
취미교실</t>
  </si>
  <si>
    <t>시민볼링장</t>
  </si>
  <si>
    <t>볼링장</t>
  </si>
  <si>
    <t>경주국민체육센터</t>
  </si>
  <si>
    <t>25m×15m
6m</t>
  </si>
  <si>
    <t>에어로빅장,체력측정실</t>
  </si>
  <si>
    <t>김천국민체육센터</t>
  </si>
  <si>
    <t>헬스장,체력측정실,
다목적실</t>
  </si>
  <si>
    <t>구미시설공단</t>
  </si>
  <si>
    <t>에어로빅장, 탁구장</t>
  </si>
  <si>
    <t>선산체육관</t>
  </si>
  <si>
    <t>핸드볼, 배드민턴</t>
  </si>
  <si>
    <t>구미 실내배드민턴장</t>
  </si>
  <si>
    <t>위 탁
(구미시 배드민턴 협회)</t>
  </si>
  <si>
    <t>19×50×12m</t>
  </si>
  <si>
    <t>14×26m</t>
  </si>
  <si>
    <t>구미시장애인체육관</t>
  </si>
  <si>
    <t>위 탁
((사)한국교통장애인협회)</t>
  </si>
  <si>
    <t>15×28m</t>
  </si>
  <si>
    <t xml:space="preserve">농구, 배구 </t>
  </si>
  <si>
    <t>식당, 샤워장</t>
  </si>
  <si>
    <t>영주 국민체육센터</t>
  </si>
  <si>
    <t>30×48×21m</t>
  </si>
  <si>
    <t>배드민턴,농구,
배구,탁구,족구</t>
  </si>
  <si>
    <t>영천 생활체육관</t>
  </si>
  <si>
    <t>30×45×12m</t>
  </si>
  <si>
    <t>배드민턴,농구,
탁구,배구,핸드볼</t>
  </si>
  <si>
    <t>상주국민체육센터</t>
  </si>
  <si>
    <t>15x28×14m</t>
  </si>
  <si>
    <t>에어로빅실,다목적실,
체력측정실</t>
  </si>
  <si>
    <t>문경문화체육센터</t>
  </si>
  <si>
    <t>21×35×14m</t>
  </si>
  <si>
    <t>강의실</t>
  </si>
  <si>
    <t>문경시국민체육센터</t>
  </si>
  <si>
    <t>문경온누리스포츠센터</t>
  </si>
  <si>
    <t>21.6x33X12m</t>
  </si>
  <si>
    <t>배구,농구,탁구
배드민턴,골볼</t>
  </si>
  <si>
    <t>체력단련실,다목적실</t>
  </si>
  <si>
    <t>장애인체육관</t>
  </si>
  <si>
    <t>경산시 문화회관</t>
  </si>
  <si>
    <t>23×48×14m</t>
  </si>
  <si>
    <t>823.2 Lux</t>
  </si>
  <si>
    <t>경산국민체육센터</t>
  </si>
  <si>
    <t>에어로빅실, 체력단련실</t>
  </si>
  <si>
    <t>군위국민체육센터</t>
  </si>
  <si>
    <t>20×34×14m</t>
  </si>
  <si>
    <t>25*12
6레인</t>
  </si>
  <si>
    <t>21×35x14m</t>
  </si>
  <si>
    <t>공연장</t>
  </si>
  <si>
    <t>투광기 73개</t>
  </si>
  <si>
    <t>자가운동센터, 
커뮤니티센터</t>
  </si>
  <si>
    <t>의성국민체육센터</t>
  </si>
  <si>
    <t>진보문화체육센터</t>
  </si>
  <si>
    <t>26x15m</t>
  </si>
  <si>
    <t>배드민턴,배구
탁구</t>
  </si>
  <si>
    <t>공연장,강의실</t>
  </si>
  <si>
    <t>영양국민체육센터</t>
  </si>
  <si>
    <t>취미강의실</t>
  </si>
  <si>
    <t>복합체육시설</t>
  </si>
  <si>
    <t>탁구, 체조</t>
  </si>
  <si>
    <t>영덕문화체육센터</t>
  </si>
  <si>
    <t>24×45×12m</t>
  </si>
  <si>
    <t>에어로빅장, 강의실,
 주민생활시설</t>
  </si>
  <si>
    <t>영덕 군민탁구장</t>
  </si>
  <si>
    <t>13×25m</t>
  </si>
  <si>
    <t>청도국민체육센터</t>
  </si>
  <si>
    <t>다목적강당.에어로빅,
댄스</t>
  </si>
  <si>
    <t xml:space="preserve">청도군 </t>
  </si>
  <si>
    <t>각남면 농어촌
복합체육시설</t>
  </si>
  <si>
    <t>24×13.8</t>
  </si>
  <si>
    <t>배드민턴,
탁구</t>
  </si>
  <si>
    <t>고령국민체육센터</t>
  </si>
  <si>
    <t>에어로빅장,탈의실,
샤워실</t>
  </si>
  <si>
    <t>칠곡국민체육센터</t>
  </si>
  <si>
    <t>21.4×35</t>
  </si>
  <si>
    <t>예천군문화체육센터</t>
  </si>
  <si>
    <t>24×46×10m</t>
  </si>
  <si>
    <t>관람석(1,500석)
독서실,양궁장</t>
  </si>
  <si>
    <t>울릉국민체육센터</t>
  </si>
  <si>
    <t>21.4×38</t>
  </si>
  <si>
    <t>배드민턴,농구,배구,
테니스,탁구</t>
  </si>
  <si>
    <t>체력단련실, 측정실</t>
  </si>
  <si>
    <t>27m×22m</t>
  </si>
  <si>
    <t>부곡 실내
게이트볼장</t>
  </si>
  <si>
    <t>김천시
(부곡동)</t>
  </si>
  <si>
    <t>38x25.1x7.6m</t>
  </si>
  <si>
    <t>선산 전천후게이트볼장</t>
  </si>
  <si>
    <t>구미시선산읍
게이트볼 분회</t>
  </si>
  <si>
    <t>24x17.8x6.1m</t>
  </si>
  <si>
    <t>주아리 전천후게이트볼장</t>
  </si>
  <si>
    <t>구미시옥성면
게이트볼 분회</t>
  </si>
  <si>
    <t>24x19x5.5m</t>
  </si>
  <si>
    <t>초곡리 전천후게이트볼장</t>
  </si>
  <si>
    <t>25x21x5.7m</t>
  </si>
  <si>
    <t>신곡리 전천후 게이트볼장</t>
  </si>
  <si>
    <t>구미시도개면
게이트볼 분회</t>
  </si>
  <si>
    <t>19.3x23x5.7m</t>
  </si>
  <si>
    <t>송정동 전천후 게이트볼장</t>
  </si>
  <si>
    <t>구미시송정동
게이트볼 분회</t>
  </si>
  <si>
    <t>하장리 전천후 게이트볼장</t>
  </si>
  <si>
    <t>구미시장천면
게이트볼 분회</t>
  </si>
  <si>
    <t>25x20x5.9m</t>
  </si>
  <si>
    <t>구평공원 전천후 게이트볼장</t>
  </si>
  <si>
    <t>구미시인동동
게이트볼 분회</t>
  </si>
  <si>
    <t>상주시 생활체육공원
전천후게이트볼장</t>
  </si>
  <si>
    <t>15x20x5.8m</t>
  </si>
  <si>
    <t>진량읍게이트볼장</t>
  </si>
  <si>
    <t>16mx21m</t>
  </si>
  <si>
    <t>의성 전천후게이트볼장</t>
  </si>
  <si>
    <t>94x40x10m</t>
  </si>
  <si>
    <t>봉양 게이트볼장</t>
  </si>
  <si>
    <t>17x66m</t>
  </si>
  <si>
    <t>단북 게이트볼장</t>
  </si>
  <si>
    <t>24x19m</t>
  </si>
  <si>
    <t>다인 게이트볼장</t>
  </si>
  <si>
    <t>22x18x5.3m
22x18m</t>
  </si>
  <si>
    <t>22.7*17.4*5.8</t>
  </si>
  <si>
    <t>22*17.5*.6.59</t>
  </si>
  <si>
    <t>고령게이트볼장</t>
  </si>
  <si>
    <t>고령군게이트볼연합회
고령분회</t>
  </si>
  <si>
    <t>덕곡게이트볼장</t>
  </si>
  <si>
    <t>고령군게이트볼연합회
덕곡분회</t>
  </si>
  <si>
    <t>운수게이트볼장</t>
  </si>
  <si>
    <t>고령군게이트볼연합회
운수분회</t>
  </si>
  <si>
    <t>고령군게이트볼연합회
화암분회</t>
  </si>
  <si>
    <t>고령군게이트볼연합회
성산분회</t>
  </si>
  <si>
    <t>다산게이트볼장</t>
  </si>
  <si>
    <t>고령군게이트볼연합회
다산분회</t>
  </si>
  <si>
    <t>개진게이트볼장</t>
  </si>
  <si>
    <t>고령군게이트볼연합회
개진분회</t>
  </si>
  <si>
    <t>게이브볼</t>
  </si>
  <si>
    <t>우곡게이트볼장</t>
  </si>
  <si>
    <t>고령군게이트볼연합회
우곡분회</t>
  </si>
  <si>
    <t>쌍림게이트볼장</t>
  </si>
  <si>
    <t>고령군게이트볼연합회
쌍림분회</t>
  </si>
  <si>
    <t>성주읍 성산 게이트볼장</t>
  </si>
  <si>
    <t>23.3x19.9x1.5m</t>
  </si>
  <si>
    <t>선남면 게이트볼장</t>
  </si>
  <si>
    <t>27.4x21.3x1.5m</t>
  </si>
  <si>
    <t>대가면 게이트볼장</t>
  </si>
  <si>
    <t>24x19.4x1.5m</t>
  </si>
  <si>
    <t>벽진면 게이트볼장</t>
  </si>
  <si>
    <t>25.2x21.4x1.5m</t>
  </si>
  <si>
    <t>수륜면 게이트볼장</t>
  </si>
  <si>
    <t>29.2x16.9x1.5m</t>
  </si>
  <si>
    <t>초전면 게이트볼장</t>
  </si>
  <si>
    <t>21.2x17.2x1.5m</t>
  </si>
  <si>
    <t>경주국민체육센터
수영장</t>
  </si>
  <si>
    <t>김천 실내수영장</t>
  </si>
  <si>
    <t>수영(다이빙) 지상훈련장</t>
  </si>
  <si>
    <t>안동 청소년수련관
수영장</t>
  </si>
  <si>
    <t>구미 근로자종합복지회관
수영장</t>
  </si>
  <si>
    <t>근로자종합복지회관(464-2000)</t>
  </si>
  <si>
    <t>http://www.wel.gumi.go.kr</t>
  </si>
  <si>
    <t>34명</t>
  </si>
  <si>
    <t>230.8㎡</t>
  </si>
  <si>
    <t>러닝머신 외 29종</t>
  </si>
  <si>
    <t>회원제</t>
  </si>
  <si>
    <t>134㎡</t>
  </si>
  <si>
    <t>국민생활관 내</t>
  </si>
  <si>
    <t>구미시 근로자문화센타 
수영장</t>
  </si>
  <si>
    <t>한국노총구미지부
(위탁운영)</t>
  </si>
  <si>
    <t>종합스포츠센터
수영장</t>
  </si>
  <si>
    <t>상주국민체육센터
수영장</t>
  </si>
  <si>
    <t>상주시장</t>
  </si>
  <si>
    <t>문경시국민체육센터
수영장</t>
  </si>
  <si>
    <t>군위읍 동부리 149-2</t>
  </si>
  <si>
    <t>군위국민체육센터
수영장</t>
  </si>
  <si>
    <t>054)383-6051</t>
  </si>
  <si>
    <t>www.gunwi.kyongbuk.kr</t>
  </si>
  <si>
    <t>17명</t>
  </si>
  <si>
    <t xml:space="preserve">  </t>
  </si>
  <si>
    <t>체육관</t>
  </si>
  <si>
    <t>농구.배구.탁구.배드민턴</t>
  </si>
  <si>
    <t>직   영</t>
  </si>
  <si>
    <t>직 영</t>
  </si>
  <si>
    <t>의성청소년센터
수영장</t>
  </si>
  <si>
    <t>영덕문화체육센터
수영장</t>
  </si>
  <si>
    <t>청도군건강증진센터
수영장</t>
  </si>
  <si>
    <t>청도군보건소</t>
  </si>
  <si>
    <t>칠곡 교육문화회관
수영장</t>
  </si>
  <si>
    <t>예천 청소년수련관
수영장</t>
  </si>
  <si>
    <t>접의식
의자</t>
  </si>
  <si>
    <t>두대동 145</t>
  </si>
  <si>
    <t>창원종합운동장</t>
  </si>
  <si>
    <t>창원시시설관리공단</t>
  </si>
  <si>
    <t>역도장</t>
  </si>
  <si>
    <t>진해공설운동장</t>
  </si>
  <si>
    <t>문화공보실</t>
  </si>
  <si>
    <t>진주시</t>
  </si>
  <si>
    <t>진주종합경기장
주경기장</t>
  </si>
  <si>
    <t>진주시기획예산담당관실</t>
  </si>
  <si>
    <t>jinju.go.kr</t>
  </si>
  <si>
    <t>통영시</t>
  </si>
  <si>
    <t>북신동77-2</t>
  </si>
  <si>
    <t>통영공설운동장</t>
  </si>
  <si>
    <t>통영시민,체육단체</t>
  </si>
  <si>
    <t>복합시설(축구장)</t>
  </si>
  <si>
    <t>사천시</t>
  </si>
  <si>
    <t>벌리동274-3</t>
  </si>
  <si>
    <t>삼천포종합운동장</t>
  </si>
  <si>
    <t>사천시체육시설관리사업소(830-4462)</t>
  </si>
  <si>
    <t>철근콘크리이트</t>
  </si>
  <si>
    <t>140백만원</t>
  </si>
  <si>
    <t>720백만원</t>
  </si>
  <si>
    <t>사천읍.정의7</t>
  </si>
  <si>
    <t>사천종합운동장</t>
  </si>
  <si>
    <t>269백만원</t>
  </si>
  <si>
    <t>김해운동장</t>
  </si>
  <si>
    <t>김해시도시개발공사</t>
  </si>
  <si>
    <t>복합시설
(축구장, 체육관)</t>
  </si>
  <si>
    <t>진영읍 진영리 1279</t>
  </si>
  <si>
    <t>진영공설운동장
육상경기장</t>
  </si>
  <si>
    <t>http://gsiseol.or.kr</t>
  </si>
  <si>
    <t>콘크리트 구조</t>
  </si>
  <si>
    <t>밀양시</t>
  </si>
  <si>
    <t>밀양시 교동 1113</t>
  </si>
  <si>
    <t>밀양시공공시설관리사업소</t>
  </si>
  <si>
    <t>밀양육상경기연맹</t>
  </si>
  <si>
    <t>코트4면, 조명시설6개,관리실1동,본부석1식</t>
  </si>
  <si>
    <t>밀양시테니스협회</t>
  </si>
  <si>
    <t>밀양시 삼문동 15-21</t>
  </si>
  <si>
    <t>삼문공설운동장</t>
  </si>
  <si>
    <t>축구조기회</t>
  </si>
  <si>
    <t>거제시</t>
  </si>
  <si>
    <t>거제종합운동장</t>
  </si>
  <si>
    <t>위탁
(거제해양관광개발공사)</t>
  </si>
  <si>
    <t>합성탄성고무</t>
  </si>
  <si>
    <t>아주운동장</t>
  </si>
  <si>
    <t>관내동호회 및 시민</t>
  </si>
  <si>
    <t>옥포운동장</t>
  </si>
  <si>
    <t>거제스포츠파크
주경기장</t>
  </si>
  <si>
    <t>둔덕가족체육공원</t>
  </si>
  <si>
    <t>둔덕가족체육공원(복합시설)</t>
  </si>
  <si>
    <t>북부동 471-11</t>
  </si>
  <si>
    <t>양산종합운동장</t>
  </si>
  <si>
    <t>양산시공공시설관리사업소</t>
  </si>
  <si>
    <t>1,400 lux</t>
  </si>
  <si>
    <t>의령읍 동동리 821</t>
  </si>
  <si>
    <t>의령공설운동장</t>
  </si>
  <si>
    <t>의령군시설관리사업소(055-570-2463)</t>
  </si>
  <si>
    <t>마사토, 계단식,라이터2,사무실</t>
  </si>
  <si>
    <t>한울테니스협회</t>
  </si>
  <si>
    <t>정구장</t>
  </si>
  <si>
    <t>의령정구연맹</t>
  </si>
  <si>
    <t>마사토,사무실</t>
  </si>
  <si>
    <t>의령군게이트볼연합회</t>
  </si>
  <si>
    <t>부림공설운동장</t>
  </si>
  <si>
    <t>함안군</t>
  </si>
  <si>
    <t>함안공설운동장</t>
  </si>
  <si>
    <t>haman.go.kr</t>
  </si>
  <si>
    <t>11명</t>
  </si>
  <si>
    <t>함안군청육상선수단</t>
  </si>
  <si>
    <t>잔디구장</t>
  </si>
  <si>
    <t>창녕군</t>
  </si>
  <si>
    <t>창녕읍 퇴천리 62</t>
  </si>
  <si>
    <t>창녕공설운동장</t>
  </si>
  <si>
    <t>http://cng.go.kr</t>
  </si>
  <si>
    <t>창녕군육상연맹,축구협회</t>
  </si>
  <si>
    <t>고성읍 기월리83-10</t>
  </si>
  <si>
    <t>고성군 종합운동장</t>
  </si>
  <si>
    <t>고성군공공시설관리사업소</t>
  </si>
  <si>
    <t>http://www.goseong.go.kr</t>
  </si>
  <si>
    <t>동계합숙훈련팀</t>
  </si>
  <si>
    <t>거류체육공원</t>
  </si>
  <si>
    <t>남해군</t>
  </si>
  <si>
    <t>남해읍 서변리 산1번지</t>
  </si>
  <si>
    <t>남해군공설운동장</t>
  </si>
  <si>
    <t>namhae.go.kr</t>
  </si>
  <si>
    <t>하동군</t>
  </si>
  <si>
    <t>하동공설운동장</t>
  </si>
  <si>
    <t>본부석 스탠드</t>
  </si>
  <si>
    <t>산청군</t>
  </si>
  <si>
    <t>산청공설운동장</t>
  </si>
  <si>
    <t>함양종합운동장</t>
  </si>
  <si>
    <t>함양군청(960-5551)</t>
  </si>
  <si>
    <t>함양군체육회</t>
  </si>
  <si>
    <t>몬도
(우레탄)</t>
  </si>
  <si>
    <t>50석. 조명탑2</t>
  </si>
  <si>
    <t>함양군테니스협회</t>
  </si>
  <si>
    <t>거창읍 양평리 1160</t>
  </si>
  <si>
    <t>거창종합운동장</t>
  </si>
  <si>
    <t>거창스포츠파크 내 위치</t>
  </si>
  <si>
    <t>합천군</t>
  </si>
  <si>
    <t>합천읍.리 937번지</t>
  </si>
  <si>
    <t>합천공설운동장</t>
  </si>
  <si>
    <t>공공시설관리사업소(055-930-3734)</t>
  </si>
  <si>
    <t>합천마라톤클럽</t>
  </si>
  <si>
    <t>2001(관람석)</t>
  </si>
  <si>
    <t>2002(트랙)</t>
  </si>
  <si>
    <t>퇴촌동 산28</t>
  </si>
  <si>
    <t>창원종합사격장내
축구장</t>
  </si>
  <si>
    <t>사격장
복합시설</t>
  </si>
  <si>
    <t>두대동145</t>
  </si>
  <si>
    <t>창원종합운동장내
보조경기장</t>
  </si>
  <si>
    <t>창원축구센터 
주경기장</t>
  </si>
  <si>
    <t>창원축구센터 
보조경기장1</t>
  </si>
  <si>
    <t>창원축구센터 내</t>
  </si>
  <si>
    <t>창원축구센터 
보조경기장2</t>
  </si>
  <si>
    <t>창원축구센터 
보조경기장3</t>
  </si>
  <si>
    <t>창원축구센터 
보조경기장4</t>
  </si>
  <si>
    <t>창원축구센터 
하프돔</t>
  </si>
  <si>
    <t>내서운동장</t>
  </si>
  <si>
    <t>창원시(내서읍)</t>
  </si>
  <si>
    <t>동읍운동장</t>
  </si>
  <si>
    <t>창원시(동읍)</t>
  </si>
  <si>
    <t>북면공설운동장</t>
  </si>
  <si>
    <t>창원시(북면)</t>
  </si>
  <si>
    <t>팔용어울림운동장</t>
  </si>
  <si>
    <t>창원시(팔용동)</t>
  </si>
  <si>
    <t>웅남운동장</t>
  </si>
  <si>
    <t>창원시(웅남동)</t>
  </si>
  <si>
    <t>진북면 지산리 61</t>
  </si>
  <si>
    <t>삼진운동장</t>
  </si>
  <si>
    <t>창원시(진북면)</t>
  </si>
  <si>
    <t>모래주머니</t>
  </si>
  <si>
    <t>진북면사무소</t>
  </si>
  <si>
    <t>마사구장</t>
  </si>
  <si>
    <t>2010년 리모델링</t>
  </si>
  <si>
    <t>풍호체육공원 축구장</t>
  </si>
  <si>
    <t>계단식
(의자식)</t>
  </si>
  <si>
    <t>이동 생활체육시설
축구장</t>
  </si>
  <si>
    <t>명서2주민운동장 축구장</t>
  </si>
  <si>
    <t>도계체육공원 축구장</t>
  </si>
  <si>
    <t>신월운동장 축구장</t>
  </si>
  <si>
    <t>대방체육공원 축구장</t>
  </si>
  <si>
    <t>소계체육공원 축구장</t>
  </si>
  <si>
    <t>모덕축구장</t>
  </si>
  <si>
    <t>진주스포츠파크</t>
  </si>
  <si>
    <t>천연잔디 1
인조잔디 2</t>
  </si>
  <si>
    <t>진주종합경기장
보조경기장</t>
  </si>
  <si>
    <t>평림동463-2</t>
  </si>
  <si>
    <t>위탁관리
(통영관광개발공사)</t>
  </si>
  <si>
    <t>미수동601-3번지외11필지</t>
  </si>
  <si>
    <t>미수소 운동장</t>
  </si>
  <si>
    <t>통영산양스포츠파크
축구장</t>
  </si>
  <si>
    <t>마사토, 휀스, 사무실</t>
  </si>
  <si>
    <t>정곡게이트볼분회</t>
  </si>
  <si>
    <t>삼천포 보조축구장</t>
  </si>
  <si>
    <t>곤명축구장</t>
  </si>
  <si>
    <t>안동체육공원
축구장</t>
  </si>
  <si>
    <t>김해도시개발공사</t>
  </si>
  <si>
    <t>콘크리트구조</t>
  </si>
  <si>
    <t>장유체육공원
축구장</t>
  </si>
  <si>
    <t>어방체육공원
축구장</t>
  </si>
  <si>
    <t>상동운동장
축구장</t>
  </si>
  <si>
    <t>상동면체육회</t>
  </si>
  <si>
    <t>화포천 체육공원 축구장</t>
  </si>
  <si>
    <t>한림면체육회</t>
  </si>
  <si>
    <t>잔디(평떼)</t>
  </si>
  <si>
    <t>대동생태체육공원 축구장</t>
  </si>
  <si>
    <t>대동면체육회</t>
  </si>
  <si>
    <t>마사토
잔디</t>
  </si>
  <si>
    <t>임호체육공원 축구장</t>
  </si>
  <si>
    <t>계단식      (의자식)</t>
  </si>
  <si>
    <t>무안축구장</t>
  </si>
  <si>
    <t>사등운동장</t>
  </si>
  <si>
    <t>위탁
(사등면체육회)</t>
  </si>
  <si>
    <t>고현 보조운동장</t>
  </si>
  <si>
    <t>거제스포츠파크 축구장1</t>
  </si>
  <si>
    <t>거제스포츠파크 축구장2</t>
  </si>
  <si>
    <t>양산종합운동장
보조구장</t>
  </si>
  <si>
    <t>웅상읍 소주리 3-1</t>
  </si>
  <si>
    <t>서창 운동장</t>
  </si>
  <si>
    <t>양산시 웅상출장소</t>
  </si>
  <si>
    <t>수질정화공원
(제1구장)</t>
  </si>
  <si>
    <t>수질정화공원
(제2구장)</t>
  </si>
  <si>
    <t>위탁(삼산조기회)</t>
  </si>
  <si>
    <t>복합시설
(웅상체육공원)</t>
  </si>
  <si>
    <t>웅상생활체육공원 축구장</t>
  </si>
  <si>
    <t>물금체육공원</t>
  </si>
  <si>
    <t>동면상동체육공원</t>
  </si>
  <si>
    <t>철근
콘크리트조</t>
  </si>
  <si>
    <t>서동생활공원
다목적구장</t>
  </si>
  <si>
    <t>가례 공설운동장</t>
  </si>
  <si>
    <t>토사형
스탠드</t>
  </si>
  <si>
    <t>봉수 공설운동장</t>
  </si>
  <si>
    <t>대의 공설운동장</t>
  </si>
  <si>
    <t>화정 공설운동장</t>
  </si>
  <si>
    <t>칠서면운동장</t>
  </si>
  <si>
    <t>여항면운동장</t>
  </si>
  <si>
    <t>함안축구전용구장1</t>
  </si>
  <si>
    <t>함안축구전용구장2</t>
  </si>
  <si>
    <t>복합시설(육상)</t>
  </si>
  <si>
    <t>함안면 운동장</t>
  </si>
  <si>
    <t>군북면 운동장</t>
  </si>
  <si>
    <t>칠북면 공설운동장</t>
  </si>
  <si>
    <t>법수면 공설운동장</t>
  </si>
  <si>
    <t xml:space="preserve">계단식 </t>
  </si>
  <si>
    <t>산인면 공설운동장</t>
  </si>
  <si>
    <t>대산면 공설운동장</t>
  </si>
  <si>
    <t>함안스포츠타운
축구장 1</t>
  </si>
  <si>
    <t>함안스포츠타운
축구장 2</t>
  </si>
  <si>
    <t>함안스포츠타운
축구장 3</t>
  </si>
  <si>
    <t>남지읍 남지리 835</t>
  </si>
  <si>
    <t>남지체육공원
축구장</t>
  </si>
  <si>
    <t>천연잔디
마사</t>
  </si>
  <si>
    <t>공원전체관리</t>
  </si>
  <si>
    <t>부곡스포츠파크</t>
  </si>
  <si>
    <t>창녕오리정운동장</t>
  </si>
  <si>
    <t>하이면 체육공원
축구장</t>
  </si>
  <si>
    <t>서면 서상리 1182</t>
  </si>
  <si>
    <t>남해스포츠파크
주경기장</t>
  </si>
  <si>
    <t>서면 서상리 1316-5</t>
  </si>
  <si>
    <t>치자 구장</t>
  </si>
  <si>
    <t>비자 구장</t>
  </si>
  <si>
    <t>나비 구장</t>
  </si>
  <si>
    <t>바다 구장</t>
  </si>
  <si>
    <t>나비 인조구장</t>
  </si>
  <si>
    <t>남면 공설운동장</t>
  </si>
  <si>
    <t>비자 인조구장</t>
  </si>
  <si>
    <t>미조 공설운동장</t>
  </si>
  <si>
    <t>상주한려해상체육공원
축구장</t>
  </si>
  <si>
    <t>천연잔디 2
인조잔디 2</t>
  </si>
  <si>
    <t>75
72</t>
  </si>
  <si>
    <t>107
104</t>
  </si>
  <si>
    <t>8,025
7,488</t>
  </si>
  <si>
    <t>계단식, 
의자식</t>
  </si>
  <si>
    <t>이동공설운동장</t>
  </si>
  <si>
    <t>천연잔디 1</t>
  </si>
  <si>
    <t>창선생활체육공원</t>
  </si>
  <si>
    <t>하동군공설운동장
보조구장</t>
  </si>
  <si>
    <t>관람석 설치
(2015)</t>
  </si>
  <si>
    <t>양보생활체육공원</t>
  </si>
  <si>
    <t>옥종다목적생활공원</t>
  </si>
  <si>
    <t>청암생활체육공원</t>
  </si>
  <si>
    <t>악양생활체육공원</t>
  </si>
  <si>
    <t>진교민다리생활체육공원</t>
  </si>
  <si>
    <t>고전생활체육공원</t>
  </si>
  <si>
    <t>금성생활체육공원</t>
  </si>
  <si>
    <t>삼장체육공원
축구장</t>
  </si>
  <si>
    <t>생초체육공원
축구장</t>
  </si>
  <si>
    <t>단성체육공원
축구장</t>
  </si>
  <si>
    <t xml:space="preserve"> 산청 남부체육공원 축구장</t>
  </si>
  <si>
    <t>생초 제2축구장</t>
  </si>
  <si>
    <t>단성 묵곡 축구장</t>
  </si>
  <si>
    <t>오부 축구장</t>
  </si>
  <si>
    <t xml:space="preserve">오부면 </t>
  </si>
  <si>
    <t>함양종합운동장
축구장</t>
  </si>
  <si>
    <t>함양생활체육공원
잔디구장</t>
  </si>
  <si>
    <t>마천생활체육공원
잔디구장</t>
  </si>
  <si>
    <t>거창종합운동장
축구장</t>
  </si>
  <si>
    <t>종합운동장 부지내</t>
  </si>
  <si>
    <t>거창스포츠파크
보조축구장</t>
  </si>
  <si>
    <t>거창스포츠파크
다목적운동장</t>
  </si>
  <si>
    <t>거창스포츠파크 내
 실버레포츠타운</t>
  </si>
  <si>
    <t>합천공설운동장
잔디축구장</t>
  </si>
  <si>
    <t>사계절잔디</t>
  </si>
  <si>
    <t>합천군민
공설운동장 내</t>
  </si>
  <si>
    <t>초계 천연잔디 축구장</t>
  </si>
  <si>
    <t>초계면</t>
  </si>
  <si>
    <t>삼가체육공원
축구장</t>
  </si>
  <si>
    <t>삼가면</t>
  </si>
  <si>
    <t>대병체육공원
축구장</t>
  </si>
  <si>
    <t>대병면</t>
  </si>
  <si>
    <t>용주면</t>
  </si>
  <si>
    <t>가회생활체육공원</t>
  </si>
  <si>
    <t>가회면</t>
  </si>
  <si>
    <t>대산면 사회인야구장(1)</t>
  </si>
  <si>
    <t>통영야구장</t>
  </si>
  <si>
    <t>사등야구장</t>
  </si>
  <si>
    <t>삼계동 산 4-1</t>
  </si>
  <si>
    <t xml:space="preserve">김해시 </t>
  </si>
  <si>
    <t>조만강 체육공원 야구장</t>
  </si>
  <si>
    <t>김해시 야구협회</t>
  </si>
  <si>
    <t>상동면</t>
  </si>
  <si>
    <t>가곡야구장</t>
  </si>
  <si>
    <t>하청 야구장</t>
  </si>
  <si>
    <t>위탁
(거제시야구연합회)</t>
  </si>
  <si>
    <t>의령친환경야구장</t>
  </si>
  <si>
    <t>위탁
(의령군야구협회)</t>
  </si>
  <si>
    <t>함안 스포츠파크
생활야구장(리틀)</t>
  </si>
  <si>
    <t>남해스포츠파크
인조야구장</t>
  </si>
  <si>
    <t>㈜남해레져(055-862-8811)</t>
  </si>
  <si>
    <t>실내, 내야, 투수연습장</t>
  </si>
  <si>
    <t>합천야구장(A)</t>
  </si>
  <si>
    <t>합천야구장(B)</t>
  </si>
  <si>
    <t>토월동 709</t>
  </si>
  <si>
    <t>녹색도시관리사업소</t>
  </si>
  <si>
    <t>우레탄 12
마사토 10</t>
  </si>
  <si>
    <t>농구대</t>
  </si>
  <si>
    <t>창원덕동시립테니스장</t>
  </si>
  <si>
    <t>3,200와트</t>
  </si>
  <si>
    <t>25백만원</t>
  </si>
  <si>
    <t>동읍운동장 테니스장</t>
  </si>
  <si>
    <t>의창스포츠파크 테니스장</t>
  </si>
  <si>
    <t>명서2주민운동장 테니스장</t>
  </si>
  <si>
    <t>도계체육공원 테니스장</t>
  </si>
  <si>
    <t>사림운동장 테니스장</t>
  </si>
  <si>
    <t>봉곡운동장 테니스장</t>
  </si>
  <si>
    <t>신월운동장 테니스장</t>
  </si>
  <si>
    <t>반지어울림운동장 테니스장</t>
  </si>
  <si>
    <t>한마음푸르미운동장 
테니스장</t>
  </si>
  <si>
    <t>중앙체육공원 테니스장</t>
  </si>
  <si>
    <t>대방체육공원 테니스장</t>
  </si>
  <si>
    <t>성주주민운동장 테니스장</t>
  </si>
  <si>
    <t>웅남주민운동장 테니스장</t>
  </si>
  <si>
    <t>가술테니스장</t>
  </si>
  <si>
    <t>대산면</t>
  </si>
  <si>
    <t>장복테니스장</t>
  </si>
  <si>
    <t>진해구청 
문화위생과</t>
  </si>
  <si>
    <t>백구테니스장</t>
  </si>
  <si>
    <t>모덕 생활테니스장</t>
  </si>
  <si>
    <t>남가람 테니스장</t>
  </si>
  <si>
    <t>케미칼12
클레이(정구)4</t>
  </si>
  <si>
    <t>정구장(4면) 포함</t>
  </si>
  <si>
    <t>진주종합경기장
테니스장</t>
  </si>
  <si>
    <t>공공시설관리사업소(055-640-4682)</t>
  </si>
  <si>
    <t>미수소운동장
테니스장</t>
  </si>
  <si>
    <t>통영 시립테니스장</t>
  </si>
  <si>
    <t>위탁
(통영관광개발공사)</t>
  </si>
  <si>
    <t>욕지 테니스장</t>
  </si>
  <si>
    <t>통영산양스포츠파크
테니스장</t>
  </si>
  <si>
    <t>삼천포 공설테니스장</t>
  </si>
  <si>
    <t>위탁(사천시테니스협회)</t>
  </si>
  <si>
    <t>40백만</t>
  </si>
  <si>
    <t>사남 공설테니스장</t>
  </si>
  <si>
    <t>200백만</t>
  </si>
  <si>
    <t>인조4, 토사3</t>
  </si>
  <si>
    <t>인조6</t>
  </si>
  <si>
    <t>055-333-0222</t>
  </si>
  <si>
    <t>김해시테니스협회</t>
  </si>
  <si>
    <t>600,000천원</t>
  </si>
  <si>
    <t>동부테니스장</t>
  </si>
  <si>
    <t>장유능동테니스장</t>
  </si>
  <si>
    <t>금병공원테니스장</t>
  </si>
  <si>
    <t>한림테니스장</t>
  </si>
  <si>
    <t>케미칼
앙투카</t>
  </si>
  <si>
    <t>거제 시립테니스장</t>
  </si>
  <si>
    <t>능포 테니스장</t>
  </si>
  <si>
    <t>옥포 테니스장</t>
  </si>
  <si>
    <t>레니스</t>
  </si>
  <si>
    <t>양정 테니스장</t>
  </si>
  <si>
    <t>거제스포츠파크테니스장</t>
  </si>
  <si>
    <t>송정IC체육공원</t>
  </si>
  <si>
    <t>양산종합운동장
테니스장</t>
  </si>
  <si>
    <t>수질정화공원
테니스장</t>
  </si>
  <si>
    <t>서창운동장
테니스장</t>
  </si>
  <si>
    <t>남양산 테니스장</t>
  </si>
  <si>
    <t>의령공설운동장
테니스장</t>
  </si>
  <si>
    <t>한울테니스회(572-0304)</t>
  </si>
  <si>
    <t>위탁
(한울테니스회)</t>
  </si>
  <si>
    <t>서동생활공원체육센터
테니스장</t>
  </si>
  <si>
    <t>청심테니스장</t>
  </si>
  <si>
    <t>대의공설운동장 테니스장</t>
  </si>
  <si>
    <t>대의면</t>
  </si>
  <si>
    <t>함안 테니스장</t>
  </si>
  <si>
    <t>055)580-3061</t>
  </si>
  <si>
    <t>함안군 환경기초시설 
테니스장</t>
  </si>
  <si>
    <t>함안지방공사</t>
  </si>
  <si>
    <t>창녕읍 퇴천리 99-1</t>
  </si>
  <si>
    <t>창녕 공설테니스장</t>
  </si>
  <si>
    <t>창녕군테니스협회</t>
  </si>
  <si>
    <t>클레이
케미칼</t>
  </si>
  <si>
    <t>슬라브</t>
  </si>
  <si>
    <t>남지 테니스장</t>
  </si>
  <si>
    <t>창녕국민체육센터 테니스장</t>
  </si>
  <si>
    <t>고성읍 교사리 377</t>
  </si>
  <si>
    <t>고성군
공설테니스장</t>
  </si>
  <si>
    <t>남해스포츠파크
테니스장</t>
  </si>
  <si>
    <t>아크릴
케미칼</t>
  </si>
  <si>
    <t>창선생활체육공원 테니스장</t>
  </si>
  <si>
    <t>남해공설테니스장</t>
  </si>
  <si>
    <t>금서면 매촌리 1</t>
  </si>
  <si>
    <t>산청군테니스협회</t>
  </si>
  <si>
    <t>남부 테니스장</t>
  </si>
  <si>
    <t>덕산체육공원
테니스장</t>
  </si>
  <si>
    <t>아크릴
케미칼
잔디, 
인조잔디</t>
  </si>
  <si>
    <t>생초체육공원
테니스장</t>
  </si>
  <si>
    <t>삼장체육공원
테니스장</t>
  </si>
  <si>
    <t>함양생활체육공원
테니스장</t>
  </si>
  <si>
    <t>거창군립테니스장</t>
  </si>
  <si>
    <t>인조잔디 6
하드 6</t>
  </si>
  <si>
    <t>2005
2009</t>
  </si>
  <si>
    <t>스포츠파크
내 위치</t>
  </si>
  <si>
    <t>함벽루체육공원 
테니스장</t>
  </si>
  <si>
    <t>대병 테니스장</t>
  </si>
  <si>
    <t>봉산 테니스장</t>
  </si>
  <si>
    <t>봉산면</t>
  </si>
  <si>
    <t>가야 테니스장</t>
  </si>
  <si>
    <t>가야면</t>
  </si>
  <si>
    <t>야로 테니스장</t>
  </si>
  <si>
    <t>야로면</t>
  </si>
  <si>
    <t>초계 테니스장</t>
  </si>
  <si>
    <t>교방동 산40 외1</t>
  </si>
  <si>
    <t>헬스장(유도장)</t>
  </si>
  <si>
    <t>마산시씨름협회 위탁관리</t>
  </si>
  <si>
    <t>거제시씨름연습장</t>
  </si>
  <si>
    <t>함안씨름장</t>
  </si>
  <si>
    <t>함안체육시설사업소</t>
  </si>
  <si>
    <t>영월읍 덕포리 574-48</t>
  </si>
  <si>
    <t>고성군야외씨름장</t>
  </si>
  <si>
    <t>166백만원</t>
  </si>
  <si>
    <t>150백만원</t>
  </si>
  <si>
    <t>창원 체육관</t>
  </si>
  <si>
    <t>농구,배구,핸드볼</t>
  </si>
  <si>
    <t>동읍 용잠리575</t>
  </si>
  <si>
    <t>동읍 체육관</t>
  </si>
  <si>
    <t>창원시
(동읍)</t>
  </si>
  <si>
    <t>마산 체육관</t>
  </si>
  <si>
    <t>800럭스</t>
  </si>
  <si>
    <t>실내수영장</t>
  </si>
  <si>
    <t>삼진 체육관</t>
  </si>
  <si>
    <t>창원시
(진북면)</t>
  </si>
  <si>
    <t>단일 건물식</t>
  </si>
  <si>
    <t>태백동 98</t>
  </si>
  <si>
    <t>진해시 시민회관
체육관</t>
  </si>
  <si>
    <t>상평동268-2</t>
  </si>
  <si>
    <t>상평 생활체육관</t>
  </si>
  <si>
    <t>강당식</t>
  </si>
  <si>
    <t>문산읍삼곡리1033-1</t>
  </si>
  <si>
    <t>문산 실내체육관</t>
  </si>
  <si>
    <t>진주 실내체육관</t>
  </si>
  <si>
    <t>배구,배드민턴,
농구,탁구</t>
  </si>
  <si>
    <t>삼천포 체육관</t>
  </si>
  <si>
    <t>철골,철근
콘크리트조</t>
  </si>
  <si>
    <t>사천 체육관</t>
  </si>
  <si>
    <t>사주체육관</t>
  </si>
  <si>
    <t>봉황동 449</t>
  </si>
  <si>
    <t>단일
건물식</t>
  </si>
  <si>
    <t>진영문화체육센터</t>
  </si>
  <si>
    <t>한림면 장방리 1955-2</t>
  </si>
  <si>
    <t>한림체육관</t>
  </si>
  <si>
    <t>위탁
(한림면 체육회)</t>
  </si>
  <si>
    <t>1,715천원</t>
  </si>
  <si>
    <t>초전리 236번지</t>
  </si>
  <si>
    <t>진례체육관</t>
  </si>
  <si>
    <t>위탁(진례면
생활체육협의회)</t>
  </si>
  <si>
    <t>1,200천원</t>
  </si>
  <si>
    <t>김해체육관</t>
  </si>
  <si>
    <t>목재,
우레탄</t>
  </si>
  <si>
    <t>불암동체육관</t>
  </si>
  <si>
    <t>율하체육관</t>
  </si>
  <si>
    <t>밀양시 삼문동 4-19</t>
  </si>
  <si>
    <t>밀양시 교동 1121-3</t>
  </si>
  <si>
    <t>2,200백만원</t>
  </si>
  <si>
    <t>육상</t>
  </si>
  <si>
    <t>거제국민체육센터</t>
  </si>
  <si>
    <t>철근콘크리트
일반철골구조</t>
  </si>
  <si>
    <t>거제스포츠파크 
조성부지 내</t>
  </si>
  <si>
    <t>신현읍 고현리 910</t>
  </si>
  <si>
    <t>거제시 체육관</t>
  </si>
  <si>
    <t>배구,농구,배드민턴,
핸드볼,탁구</t>
  </si>
  <si>
    <t xml:space="preserve">목재 </t>
  </si>
  <si>
    <t>사등 체육관</t>
  </si>
  <si>
    <t>거제시
(사등면)</t>
  </si>
  <si>
    <t>배구,배드민턴,
탁구,농구</t>
  </si>
  <si>
    <t>거제시탁구장</t>
  </si>
  <si>
    <t>양산 실내체육관</t>
  </si>
  <si>
    <t>양산시시설관리공단</t>
  </si>
  <si>
    <t>일반건물식</t>
  </si>
  <si>
    <t>군북 3ㆍ1기념체육관</t>
  </si>
  <si>
    <t>군북면</t>
  </si>
  <si>
    <t>칠서 이룡체육관</t>
  </si>
  <si>
    <t>칠서면</t>
  </si>
  <si>
    <t>창녕읍 퇴천리 80</t>
  </si>
  <si>
    <t>창녕 군민체육관</t>
  </si>
  <si>
    <t>108개(1kw)</t>
  </si>
  <si>
    <t>헬스기구</t>
  </si>
  <si>
    <t>창녕군민탁구장</t>
  </si>
  <si>
    <t>고성읍 교사리 391</t>
  </si>
  <si>
    <t>고성군 실내체육관</t>
  </si>
  <si>
    <t>400백만원</t>
  </si>
  <si>
    <t>하일면 실내체육관</t>
  </si>
  <si>
    <t>고성군
(하일면)</t>
  </si>
  <si>
    <t>남해 실내체육관</t>
  </si>
  <si>
    <t>배드민턴,검도,배구,
탁구, 농구</t>
  </si>
  <si>
    <t>남해군 생활체육관
(탁구장)</t>
  </si>
  <si>
    <t>하동체육관</t>
  </si>
  <si>
    <t>선수대기실,샤워실,사무실등</t>
  </si>
  <si>
    <t>하동공설운동장내 시설물</t>
  </si>
  <si>
    <t>산청군 실내체육관</t>
  </si>
  <si>
    <t>산청복합체육시설</t>
  </si>
  <si>
    <t>함양 고운 체육관</t>
  </si>
  <si>
    <t>함양 탁구회관
체육관</t>
  </si>
  <si>
    <t>거창군체육관</t>
  </si>
  <si>
    <t>배드민턴,농구,
탁구,배구,씨름, 사격</t>
  </si>
  <si>
    <t>1000룩스</t>
  </si>
  <si>
    <t>합천읍.리 923-1</t>
  </si>
  <si>
    <t>합천체육관</t>
  </si>
  <si>
    <t>수영장</t>
  </si>
  <si>
    <t>길이25, 폭15, 레인6</t>
  </si>
  <si>
    <t>시민생활체육관</t>
  </si>
  <si>
    <t>40×50×6m</t>
  </si>
  <si>
    <t>50m×20m</t>
  </si>
  <si>
    <t>볼링장, 댄스실, 유아체육실,에어로빅장, 태권도장</t>
  </si>
  <si>
    <t>34×26×6m</t>
  </si>
  <si>
    <t>25m×23m</t>
  </si>
  <si>
    <t>빙상장, 스쿼시
 휘트니센터</t>
  </si>
  <si>
    <t>내서문화체육센터</t>
  </si>
  <si>
    <t>21×36×16m</t>
  </si>
  <si>
    <t>세미나실 등</t>
  </si>
  <si>
    <t>23×47×10m</t>
  </si>
  <si>
    <t>배드민턴,
에어로빅</t>
  </si>
  <si>
    <t>올림픽 전시설
청소년수련시설, 극장</t>
  </si>
  <si>
    <t>700럭스</t>
  </si>
  <si>
    <t>우리누리청소년 
문화체육센터</t>
  </si>
  <si>
    <t>45m×25m</t>
  </si>
  <si>
    <t>배드민턴,
배구,농구,현드볼</t>
  </si>
  <si>
    <t>소공연장,교육실,
다목적실</t>
  </si>
  <si>
    <t>진해국민체육센터</t>
  </si>
  <si>
    <t>19×35×14m</t>
  </si>
  <si>
    <t>50m×22.5m</t>
  </si>
  <si>
    <t>에어로빅장,유아체능단</t>
  </si>
  <si>
    <t>늘푸른전당 체육관</t>
  </si>
  <si>
    <t>36×30m</t>
  </si>
  <si>
    <t>성산스포츠센터</t>
  </si>
  <si>
    <t>30×22×6m</t>
  </si>
  <si>
    <t>통영산양스포츠센터
국민체육센터</t>
  </si>
  <si>
    <t>사무실,회의실,동호인실</t>
  </si>
  <si>
    <t>산양
스포츠파크내</t>
  </si>
  <si>
    <t>사천국민체육센터</t>
  </si>
  <si>
    <t>위탁(사천스포츠클럽)</t>
  </si>
  <si>
    <t>36x26.4m</t>
  </si>
  <si>
    <t>배드민턴, 농구, 
배구등</t>
  </si>
  <si>
    <t xml:space="preserve">사천시 </t>
  </si>
  <si>
    <t>동서금동생활체육시설</t>
  </si>
  <si>
    <t>당구대,탁구</t>
  </si>
  <si>
    <t>샛담마을생활체육시설</t>
  </si>
  <si>
    <t>장유스포츠센터우정관</t>
  </si>
  <si>
    <t>22×44×14m</t>
  </si>
  <si>
    <t>배드민턴, 농구,
배구, 탁구</t>
  </si>
  <si>
    <t>사무실
조깅트랙</t>
  </si>
  <si>
    <t>동부스포츠센터</t>
  </si>
  <si>
    <t>33×44×14m</t>
  </si>
  <si>
    <t>해동이국민체육센터</t>
  </si>
  <si>
    <t>25m×6레인
유아풀 2레인</t>
  </si>
  <si>
    <t>사무실
다목적강당</t>
  </si>
  <si>
    <t>송정체육시설</t>
  </si>
  <si>
    <t>덕포소체육시설</t>
  </si>
  <si>
    <t>웅상문화체육센터</t>
  </si>
  <si>
    <t>43×25×13m</t>
  </si>
  <si>
    <t>25m×6레인
15m×6레인</t>
  </si>
  <si>
    <t>에어로빅장, 실내골프 
연습장, 공연장 등</t>
  </si>
  <si>
    <t>양산시국민체육센터</t>
  </si>
  <si>
    <t>46×22.5×12m</t>
  </si>
  <si>
    <t>배드민턴,농구,
배구,탁구등</t>
  </si>
  <si>
    <t>25m×6레인
17m×3레인</t>
  </si>
  <si>
    <t>에어로빅장,잠수풀,실내
골프연습장,볼링장 등</t>
  </si>
  <si>
    <t>자원회수시설
주민체육시설(체육관)</t>
  </si>
  <si>
    <t>25m×6레인
유아풀11.5m×6m</t>
  </si>
  <si>
    <t>의령국민체육센터</t>
  </si>
  <si>
    <t>의령군시설관리사업소</t>
  </si>
  <si>
    <t>35×19×14m</t>
  </si>
  <si>
    <t>25m×4레인
유아풀 1레인</t>
  </si>
  <si>
    <t>헬스장,강의실
체력측정실</t>
  </si>
  <si>
    <t>함안군
국민체육센터</t>
  </si>
  <si>
    <t>문화관람실, 개인연습실,
도서실</t>
  </si>
  <si>
    <t>함안체육관</t>
  </si>
  <si>
    <t>25m 6레인</t>
  </si>
  <si>
    <t>에어로빅실, 방송실, 
사무실 등</t>
  </si>
  <si>
    <t>샤워실, 주차장</t>
  </si>
  <si>
    <t>창녕 국민체육센터</t>
  </si>
  <si>
    <t>철골,
철근콘크리트조</t>
  </si>
  <si>
    <t>배드민턴,탁구,
농구</t>
  </si>
  <si>
    <t>26*43</t>
  </si>
  <si>
    <t>헬스장, 에어로빅장</t>
  </si>
  <si>
    <t>대가면다목적복지회관</t>
  </si>
  <si>
    <t>고성군(대가면사무소)</t>
  </si>
  <si>
    <t>53×21×13m</t>
  </si>
  <si>
    <t>농구, 배드민턴,배구</t>
  </si>
  <si>
    <t>방송실, 사무실, 
주차장 등</t>
  </si>
  <si>
    <t>하이다목적생활체육관</t>
  </si>
  <si>
    <t>39.6m*19m</t>
  </si>
  <si>
    <t>농구, 배구, 족구</t>
  </si>
  <si>
    <t>족구,농구</t>
  </si>
  <si>
    <t>기타실내행사</t>
  </si>
  <si>
    <t>2,076백만원</t>
  </si>
  <si>
    <t>200백만원</t>
  </si>
  <si>
    <t>1,000lux</t>
  </si>
  <si>
    <t>26×19×11.2m</t>
  </si>
  <si>
    <t>레크레이션실,
동호인실 등</t>
  </si>
  <si>
    <t>하동국민체육센터</t>
  </si>
  <si>
    <t>샤워실, 주차장 등</t>
  </si>
  <si>
    <t>산청 국민체육센터</t>
  </si>
  <si>
    <t>65.6×41.0m</t>
  </si>
  <si>
    <t>테니스,족구,배구 등</t>
  </si>
  <si>
    <t>사무실,방송실,화장실 등</t>
  </si>
  <si>
    <t>29×34m</t>
  </si>
  <si>
    <t>농구,배구,족구 등</t>
  </si>
  <si>
    <t>연암 체육관</t>
  </si>
  <si>
    <t>23×33×13m</t>
  </si>
  <si>
    <t>방송실
사무실등</t>
  </si>
  <si>
    <t>거창국민체육센터</t>
  </si>
  <si>
    <t>2층 22.5×17.5×6m</t>
  </si>
  <si>
    <t>2층:탁구장
3층:볼링장</t>
  </si>
  <si>
    <t>성인풀25m×6레인
유아풀18.5m×2레인</t>
  </si>
  <si>
    <t xml:space="preserve"> 관리사무실</t>
  </si>
  <si>
    <t>고제문화체육관</t>
  </si>
  <si>
    <t>34.8×18.6m</t>
  </si>
  <si>
    <t>배드민턴,
배구,족구 등</t>
  </si>
  <si>
    <t>고제면 소재</t>
  </si>
  <si>
    <t>가야국민체육센터</t>
  </si>
  <si>
    <t>에어로빅실, 관리실,
사무실,헬스장 등</t>
  </si>
  <si>
    <t>합천군스포츠센터</t>
  </si>
  <si>
    <t>26×16m</t>
  </si>
  <si>
    <t>방송실, 사무실 등</t>
  </si>
  <si>
    <t>공설운동장
부설</t>
  </si>
  <si>
    <t>청덕체육관</t>
  </si>
  <si>
    <t>동읍 봉강 게이트볼장</t>
  </si>
  <si>
    <t>의창스포츠파크 게이트볼장</t>
  </si>
  <si>
    <t>위탁                                            (의창주민자치센터)</t>
  </si>
  <si>
    <t>팔용어울림운동장 게이트볼장</t>
  </si>
  <si>
    <t>호계게이트볼장</t>
  </si>
  <si>
    <t>남가람 게이트볼장</t>
  </si>
  <si>
    <t>15X20</t>
  </si>
  <si>
    <t>막구조3면</t>
  </si>
  <si>
    <t>노산 게이트볼장</t>
  </si>
  <si>
    <t>동성 게이트볼장</t>
  </si>
  <si>
    <t>초전공원
게이트볼장</t>
  </si>
  <si>
    <t>곤양 게이트볼장</t>
  </si>
  <si>
    <t>서포 게이트볼장</t>
  </si>
  <si>
    <t>각산 게이트볼장</t>
  </si>
  <si>
    <t>마사토(25*20)</t>
  </si>
  <si>
    <t>게이트볼, 
테니스, 족구</t>
  </si>
  <si>
    <t>게이트볼, 테니스, 족구</t>
  </si>
  <si>
    <t>생림전천후게이트볼장</t>
  </si>
  <si>
    <t>생림면</t>
  </si>
  <si>
    <t>17X22</t>
  </si>
  <si>
    <t>상동다목적게이트볼장</t>
  </si>
  <si>
    <t>대동다목적게이트볼장</t>
  </si>
  <si>
    <t>대동면</t>
  </si>
  <si>
    <t>밀양시실내게이트볼장</t>
  </si>
  <si>
    <t>일운면전천후게이트볼장</t>
  </si>
  <si>
    <t>원리 게이트볼장</t>
  </si>
  <si>
    <t>원리노인회</t>
  </si>
  <si>
    <t>25x18</t>
  </si>
  <si>
    <t>하북 북부공원 게이트볼장</t>
  </si>
  <si>
    <t>대한노인회 하북분회</t>
  </si>
  <si>
    <t>24x18</t>
  </si>
  <si>
    <t>삼감 게이트볼장</t>
  </si>
  <si>
    <t>삼감노인회</t>
  </si>
  <si>
    <t>22x18</t>
  </si>
  <si>
    <t>종합운동장 게이트볼장</t>
  </si>
  <si>
    <t>어곡 게이트볼장</t>
  </si>
  <si>
    <t>동리마을회</t>
  </si>
  <si>
    <t>25x19</t>
  </si>
  <si>
    <t>웅상 게이트볼장</t>
  </si>
  <si>
    <t>20x15</t>
  </si>
  <si>
    <t>서창 게이트볼장</t>
  </si>
  <si>
    <t>평산 게이트볼장</t>
  </si>
  <si>
    <t>국민체육센터 게이트볼장</t>
  </si>
  <si>
    <t>가례 게이트볼장</t>
  </si>
  <si>
    <t>가례 게이트볼회</t>
  </si>
  <si>
    <t>23x20</t>
  </si>
  <si>
    <t>봉림
부락회</t>
  </si>
  <si>
    <t>봉림 게이트볼회</t>
  </si>
  <si>
    <t>칠곡 게이트볼장</t>
  </si>
  <si>
    <t>사무실, 창고</t>
  </si>
  <si>
    <t>마쌍 게이트볼장</t>
  </si>
  <si>
    <t>상정 게이트볼장</t>
  </si>
  <si>
    <t>25x30</t>
  </si>
  <si>
    <t>18x25</t>
  </si>
  <si>
    <t>화양 게이트볼장</t>
  </si>
  <si>
    <t>22x17</t>
  </si>
  <si>
    <t>운곡
부락회</t>
  </si>
  <si>
    <t>덕암 게이트볼장</t>
  </si>
  <si>
    <t>지정 게이트볼장</t>
  </si>
  <si>
    <t>낙서 전화 게이트볼장</t>
  </si>
  <si>
    <t>낙서 정곡 게이트볼장</t>
  </si>
  <si>
    <t>입산 게이트볼장</t>
  </si>
  <si>
    <t>감암 게이트볼장</t>
  </si>
  <si>
    <t>죽전 게이트볼장</t>
  </si>
  <si>
    <t>서암 게이트볼장</t>
  </si>
  <si>
    <t>서암 게이트볼회</t>
  </si>
  <si>
    <t>궁유 게이트볼장</t>
  </si>
  <si>
    <t>봉황대공설운동장유지관리위원회</t>
  </si>
  <si>
    <t>궁류 게이트볼회</t>
  </si>
  <si>
    <t>유곡(칠곡) 게이트볼장</t>
  </si>
  <si>
    <t xml:space="preserve">유곡(칠곡) 게이트볼회 </t>
  </si>
  <si>
    <t>송산 게이트볼장</t>
  </si>
  <si>
    <t>송산 게이트볼회</t>
  </si>
  <si>
    <t>칠서 게이트볼장</t>
  </si>
  <si>
    <t>20 × 15</t>
  </si>
  <si>
    <t>게이트볼장 1면</t>
  </si>
  <si>
    <t xml:space="preserve">2면 중 1면 </t>
  </si>
  <si>
    <t>월촌 게이트볼장</t>
  </si>
  <si>
    <t>법수 게이트볼장</t>
  </si>
  <si>
    <t xml:space="preserve"> 칠원 게이트볼장</t>
  </si>
  <si>
    <t>가야 게이트볼장</t>
  </si>
  <si>
    <t>3면 중 2면
(증1면)</t>
  </si>
  <si>
    <t>군북 게이트볼장</t>
  </si>
  <si>
    <t>함안 게이트볼장</t>
  </si>
  <si>
    <t>칠북 게이트볼장</t>
  </si>
  <si>
    <t>산인모곡 게이트볼장</t>
  </si>
  <si>
    <t>칠서 에이스아파트 게이트볼장</t>
  </si>
  <si>
    <t>부곡 전천후게이트볼장</t>
  </si>
  <si>
    <t>성사 게이트볼장</t>
  </si>
  <si>
    <t>성산 게이트볼장</t>
  </si>
  <si>
    <t>장가 게이트볼장</t>
  </si>
  <si>
    <t>증산 게이트볼장</t>
  </si>
  <si>
    <t>하이면 게이트볼장</t>
  </si>
  <si>
    <t>영오면 게이트볼장</t>
  </si>
  <si>
    <t>개천면 게이트볼장</t>
  </si>
  <si>
    <t>영현면 게이트볼장</t>
  </si>
  <si>
    <t>거류면 게이트볼장</t>
  </si>
  <si>
    <t>20*15m</t>
  </si>
  <si>
    <t>횡천 게이트볼장</t>
  </si>
  <si>
    <t>고전게이트볼장</t>
  </si>
  <si>
    <t xml:space="preserve"> 악양게이트볼장</t>
  </si>
  <si>
    <t>양보게이트볼장</t>
  </si>
  <si>
    <t>금성 게이트볼장</t>
  </si>
  <si>
    <t>진교 게이트볼장</t>
  </si>
  <si>
    <t>북천 게이트볼장</t>
  </si>
  <si>
    <t>청암 게이트볼장</t>
  </si>
  <si>
    <t>12*12</t>
  </si>
  <si>
    <t>옥종게이트볼장</t>
  </si>
  <si>
    <t>적량 게이트볼장</t>
  </si>
  <si>
    <t>하동읍 게이트볼장</t>
  </si>
  <si>
    <t>차황 게이트볼장</t>
  </si>
  <si>
    <t>오전 게이트볼장</t>
  </si>
  <si>
    <t>오성 게이트볼장</t>
  </si>
  <si>
    <t>신안 게이트볼장</t>
  </si>
  <si>
    <t>신등 게이트볼장</t>
  </si>
  <si>
    <t>생비량 게이트볼장</t>
  </si>
  <si>
    <t>삼장 게이트볼장</t>
  </si>
  <si>
    <t>공설 게이트볼장</t>
  </si>
  <si>
    <t>26*35</t>
  </si>
  <si>
    <t>단성 게이트볼장</t>
  </si>
  <si>
    <t>시천 게이트볼장</t>
  </si>
  <si>
    <t>생초 게이트볼장</t>
  </si>
  <si>
    <t>함양 게이트볼장</t>
  </si>
  <si>
    <t>20*12</t>
  </si>
  <si>
    <t>지곡게이트볼장</t>
  </si>
  <si>
    <t>유림게이트볼장</t>
  </si>
  <si>
    <t>상남게이트볼장</t>
  </si>
  <si>
    <t>안평마을게이트볼장</t>
  </si>
  <si>
    <t>22*16</t>
  </si>
  <si>
    <t>백현마을게이트볼장</t>
  </si>
  <si>
    <t>휴천게이트볼장</t>
  </si>
  <si>
    <t>서상게이트볼장</t>
  </si>
  <si>
    <t>2015.12.21</t>
  </si>
  <si>
    <t>거창스포츠파크
게이트볼장</t>
  </si>
  <si>
    <t>위탁
(거창군게이트볼연합회)</t>
  </si>
  <si>
    <t>막구조,
인조잔디</t>
  </si>
  <si>
    <t>거창스포츠파크
전천후게이트볼장</t>
  </si>
  <si>
    <t>철골조,
인조잔디</t>
  </si>
  <si>
    <t>신원면 전천후게이트볼장</t>
  </si>
  <si>
    <t>가조면 어린이공원
전천후게이트볼장</t>
  </si>
  <si>
    <t>웅양면 전천후 게이트볼장</t>
  </si>
  <si>
    <t>게이트톨</t>
  </si>
  <si>
    <t>가북면 전전후 게이트볼장</t>
  </si>
  <si>
    <t>대병게이트볼장</t>
  </si>
  <si>
    <t>대양게이트볼장</t>
  </si>
  <si>
    <t>묘산게이트볼장</t>
  </si>
  <si>
    <t>쌍책게이트볼장</t>
  </si>
  <si>
    <t>율곡와리게이트볼장</t>
  </si>
  <si>
    <t>적중 양림게이트볼장</t>
  </si>
  <si>
    <t>청덕게이트볼장</t>
  </si>
  <si>
    <t>삼가게이트볼장</t>
  </si>
  <si>
    <t>창원 실내수영장</t>
  </si>
  <si>
    <t>삼동동293</t>
  </si>
  <si>
    <t>늘푸른전당
수영장</t>
  </si>
  <si>
    <t>청소년
수련복합시설</t>
  </si>
  <si>
    <t>올림픽기념국민생활관
체육관 부설수영장</t>
  </si>
  <si>
    <t>체육시설관리소(240-2700)</t>
  </si>
  <si>
    <t>올림픽기념관내</t>
  </si>
  <si>
    <t>우리누리 청소년문화센터
실내수영장</t>
  </si>
  <si>
    <t>마산실내체육관내 수영장</t>
  </si>
  <si>
    <t>마산실내체육관내</t>
  </si>
  <si>
    <t>진동종합복지관내 
실내수영장</t>
  </si>
  <si>
    <t>수영장 별관</t>
  </si>
  <si>
    <t>곰두리국민체육센터 
수영장</t>
  </si>
  <si>
    <t>경남지체장애인협회
창원지회</t>
  </si>
  <si>
    <t xml:space="preserve">체육관 내 </t>
  </si>
  <si>
    <t>민간위탁
(통영관광개발공사)</t>
  </si>
  <si>
    <t>스탠드식</t>
  </si>
  <si>
    <t>통영국민체육센터
수영장</t>
  </si>
  <si>
    <t xml:space="preserve">산양스포츠파크내
국민체육센터 </t>
  </si>
  <si>
    <t>벌리동331</t>
  </si>
  <si>
    <t>사천 실내수영장</t>
  </si>
  <si>
    <t>사천시체육시설관리사업소(830-4467)</t>
  </si>
  <si>
    <t>7129백만원</t>
  </si>
  <si>
    <t>650백만원</t>
  </si>
  <si>
    <t>헬스장1식</t>
  </si>
  <si>
    <t>시민스포츠센터
수영장</t>
  </si>
  <si>
    <t>김해문화재단</t>
  </si>
  <si>
    <t>유아풀 설치</t>
  </si>
  <si>
    <t>거제시문화예술회관 수영장</t>
  </si>
  <si>
    <t>문화예술회관 내 개인임대로 인하여 누락(2012년 거제시문화예술재단위탁)</t>
  </si>
  <si>
    <t>의령국민체육센터수영장</t>
  </si>
  <si>
    <t>고성군문화체육센터
수영장</t>
  </si>
  <si>
    <t>4,291백만원</t>
  </si>
  <si>
    <t>1,400백만원</t>
  </si>
  <si>
    <t>66*2</t>
  </si>
  <si>
    <t>2식</t>
  </si>
  <si>
    <t>종합운동장내</t>
  </si>
  <si>
    <t>남해국민체육센터
실내수영장</t>
  </si>
  <si>
    <t>산청문화예술회관
수영장</t>
  </si>
  <si>
    <t>위탁
(산청군체육회)</t>
  </si>
  <si>
    <t>문화예술회관내</t>
  </si>
  <si>
    <t>합천읍 합천리923-1</t>
  </si>
  <si>
    <t>함양국민체육센터(수영장)</t>
  </si>
  <si>
    <t>공공시설관리사업소(055-930-3736)</t>
  </si>
  <si>
    <t>수영협회</t>
  </si>
  <si>
    <t>합천 실내수영장</t>
  </si>
  <si>
    <t>합천 
체육관 내</t>
  </si>
  <si>
    <t>창원롤러스케이트장</t>
  </si>
  <si>
    <t>공원관리사업소</t>
  </si>
  <si>
    <t>창원롤러경기장</t>
  </si>
  <si>
    <t>진주종합경기장
롤러경기장</t>
  </si>
  <si>
    <t>평거동롤러경기장</t>
  </si>
  <si>
    <t>나무밴치</t>
  </si>
  <si>
    <t>남강둔치</t>
  </si>
  <si>
    <t>김해시민 롤러스케이트장</t>
  </si>
  <si>
    <t>장유체육공원 
롤러스케이트장</t>
  </si>
  <si>
    <t>아스콘포장</t>
  </si>
  <si>
    <t>장유
체육공원 내</t>
  </si>
  <si>
    <t>금병공원
롤러스케이트장</t>
  </si>
  <si>
    <t>김해스케이트파크</t>
  </si>
  <si>
    <t>콘크리트포장</t>
  </si>
  <si>
    <t>B3 park
기물 12종</t>
  </si>
  <si>
    <t>거제시롤러경기장</t>
  </si>
  <si>
    <t>서동생활공원
인라인스케이트장</t>
  </si>
  <si>
    <t>남지인라인스케이트장</t>
  </si>
  <si>
    <t>칼라
아스콘</t>
  </si>
  <si>
    <t>용마정</t>
  </si>
  <si>
    <t>마산시궁도협회</t>
  </si>
  <si>
    <t>위탁
(창원시궁도협회)</t>
  </si>
  <si>
    <t>벽해정</t>
  </si>
  <si>
    <t>055-547-8251</t>
  </si>
  <si>
    <t>진주시 궁도장</t>
  </si>
  <si>
    <t>위탁
(진주시궁도협회)</t>
  </si>
  <si>
    <t>열무정</t>
  </si>
  <si>
    <t>장군정</t>
  </si>
  <si>
    <t>위탁(사천시궁도협회)</t>
  </si>
  <si>
    <t>100백만</t>
  </si>
  <si>
    <t>와룡정</t>
  </si>
  <si>
    <t>금병정</t>
  </si>
  <si>
    <t>217,000천원</t>
  </si>
  <si>
    <t>봉화정</t>
  </si>
  <si>
    <t>위탁
(한림면 궁도회)</t>
  </si>
  <si>
    <t>생림궁도장</t>
  </si>
  <si>
    <t>35,700천원</t>
  </si>
  <si>
    <t>13,300천원</t>
  </si>
  <si>
    <t>계룡정</t>
  </si>
  <si>
    <t>거제시궁도협회(632-6194)</t>
  </si>
  <si>
    <t>위탁
(거제시궁도협회)</t>
  </si>
  <si>
    <t>금무정</t>
  </si>
  <si>
    <t>거제시궁도협회(635-0555)</t>
  </si>
  <si>
    <t>벽파정</t>
  </si>
  <si>
    <t>거제시궁도협회(681-3456)</t>
  </si>
  <si>
    <t>춘추정</t>
  </si>
  <si>
    <t>위탁
(춘추정)</t>
  </si>
  <si>
    <t>회야정</t>
  </si>
  <si>
    <t>홍의정</t>
  </si>
  <si>
    <t>홍의정(연락처:573-3156)</t>
  </si>
  <si>
    <t>기반조성상태</t>
  </si>
  <si>
    <t>정심정</t>
  </si>
  <si>
    <t>정심정(연락처:574-2988)</t>
  </si>
  <si>
    <t>마륜정</t>
  </si>
  <si>
    <t>위탁
(마륜정)</t>
  </si>
  <si>
    <t>위탁
(가야정궁도회)</t>
  </si>
  <si>
    <t>백이정</t>
  </si>
  <si>
    <t>백이정
궁도회</t>
  </si>
  <si>
    <t>위탁
(백이정궁도회)</t>
  </si>
  <si>
    <t>부곡정</t>
  </si>
  <si>
    <t>창녕군 부곡정</t>
  </si>
  <si>
    <t>철근스라브</t>
  </si>
  <si>
    <t>창녕정(창녕궁도장)</t>
  </si>
  <si>
    <t>강남정(남지궁도장)</t>
  </si>
  <si>
    <t>용산정(영산궁도장)</t>
  </si>
  <si>
    <t>철성정</t>
  </si>
  <si>
    <t>위탁
(고성군궁도협회)</t>
  </si>
  <si>
    <t>금해정</t>
  </si>
  <si>
    <t>하상정</t>
  </si>
  <si>
    <t>용산정</t>
  </si>
  <si>
    <t>횡강정</t>
  </si>
  <si>
    <t>청학정</t>
  </si>
  <si>
    <t>옥산정</t>
  </si>
  <si>
    <t>청호정</t>
  </si>
  <si>
    <t>산청군궁도협회</t>
  </si>
  <si>
    <t>산청정</t>
  </si>
  <si>
    <t>호연정</t>
  </si>
  <si>
    <t>함양군궁도협회(963-8188)</t>
  </si>
  <si>
    <t>아림정</t>
  </si>
  <si>
    <t>keochang</t>
  </si>
  <si>
    <t>죽죽정</t>
  </si>
  <si>
    <t>죽죽정(055-931-4400)</t>
  </si>
  <si>
    <t>위탁
(죽죽정궁도회)</t>
  </si>
  <si>
    <t>초팔정</t>
  </si>
  <si>
    <t>초팔정(055-930-3182)</t>
  </si>
  <si>
    <t>위탁
(초팔정궁도회)</t>
  </si>
  <si>
    <t>내동 1131</t>
  </si>
  <si>
    <t>20,000천원</t>
  </si>
  <si>
    <t>부지면적은 스포츠센터 수영장 면적에 포함</t>
  </si>
  <si>
    <t>성산스포츠센터
빙상장</t>
  </si>
  <si>
    <t>시민스포츠센터
빙상장</t>
  </si>
  <si>
    <t>부지면적
 수영장에 포함</t>
  </si>
  <si>
    <t>진주론볼경기장</t>
  </si>
  <si>
    <t>모덕족구장</t>
  </si>
  <si>
    <t>실내인공암벽장</t>
  </si>
  <si>
    <t>산악연맹위탁</t>
  </si>
  <si>
    <t>사천
종합운동장</t>
  </si>
  <si>
    <t>아주풋살구장</t>
  </si>
  <si>
    <t>가례풋살장</t>
  </si>
  <si>
    <t>함안볼링장</t>
  </si>
  <si>
    <t>함안탁구장</t>
  </si>
  <si>
    <t>제주시</t>
  </si>
  <si>
    <t>오라1동 1163-4</t>
  </si>
  <si>
    <t>제주특별
자 치 도</t>
  </si>
  <si>
    <t>jejusi.go.kr</t>
  </si>
  <si>
    <t>제주시(체육진흥과)</t>
  </si>
  <si>
    <t>주경기장과 병행 관리</t>
  </si>
  <si>
    <t>육상보조 트랙</t>
  </si>
  <si>
    <t>종합경기장관리사무소</t>
  </si>
  <si>
    <t>한림읍 한림리 887-2</t>
  </si>
  <si>
    <t>제주시
(구좌읍)</t>
  </si>
  <si>
    <t>론볼링장</t>
  </si>
  <si>
    <t>야외시설, 인조잔디</t>
  </si>
  <si>
    <t>체력단련시설</t>
  </si>
  <si>
    <t>106㎡</t>
  </si>
  <si>
    <t>23기구</t>
  </si>
  <si>
    <t>서귀포시</t>
  </si>
  <si>
    <t>체육시설관리사업단(064-766-2002)</t>
  </si>
  <si>
    <t>http//www.seogwipo.go.kr</t>
  </si>
  <si>
    <t>서귀포시
(체육진흥과)</t>
  </si>
  <si>
    <t>부지 면적은 강창학
종합경기장 A구장에 포함</t>
  </si>
  <si>
    <t>남원읍 남원리 2337-1</t>
  </si>
  <si>
    <t>서귀포시
(남원읍)</t>
  </si>
  <si>
    <t>서귀포시
(대정읍)</t>
  </si>
  <si>
    <t>안덕면 화순리 2026</t>
  </si>
  <si>
    <t>서귀포시
(안덕면)</t>
  </si>
  <si>
    <t>표선면 하천리 1832-1</t>
  </si>
  <si>
    <t>서귀포시
(표선면)</t>
  </si>
  <si>
    <t>서귀포시
(성산읍)</t>
  </si>
  <si>
    <t>노형 미리내공원
축구장</t>
  </si>
  <si>
    <t>제주시
(위탁 제주시체육회)</t>
  </si>
  <si>
    <t>제주시생활체육공원
축구장</t>
  </si>
  <si>
    <t>한경 축구장</t>
  </si>
  <si>
    <t>제주시(한경면)</t>
  </si>
  <si>
    <t>이호 축구장</t>
  </si>
  <si>
    <t>철근구조물조</t>
  </si>
  <si>
    <t>외도 축구장</t>
  </si>
  <si>
    <t>사라봉 축구장</t>
  </si>
  <si>
    <t>우도 축구장</t>
  </si>
  <si>
    <t>제주시(우도면)</t>
  </si>
  <si>
    <t>2008   2012</t>
  </si>
  <si>
    <t>950          796</t>
  </si>
  <si>
    <t>애월 축구장</t>
  </si>
  <si>
    <t>제주시(애월읍)</t>
  </si>
  <si>
    <t>삼양 축구장</t>
  </si>
  <si>
    <t>법환동 914번지 일대</t>
  </si>
  <si>
    <t>제주월드컵경기장</t>
  </si>
  <si>
    <t>철골,  철근
콘크리트조</t>
  </si>
  <si>
    <t>452,500백만원</t>
  </si>
  <si>
    <t>345,500백만원</t>
  </si>
  <si>
    <t>285,000백만원</t>
  </si>
  <si>
    <t>3,100백만원</t>
  </si>
  <si>
    <t>2,300룩스</t>
  </si>
  <si>
    <t>690백만원</t>
  </si>
  <si>
    <t>토평동 1128-1</t>
  </si>
  <si>
    <t>시민축구장</t>
  </si>
  <si>
    <t>479백만원</t>
  </si>
  <si>
    <t>459백만원</t>
  </si>
  <si>
    <t>대포동 2499</t>
  </si>
  <si>
    <t>중문단지 축구장</t>
  </si>
  <si>
    <t>657백만원</t>
  </si>
  <si>
    <t>걸매 축구장</t>
  </si>
  <si>
    <t>서귀포시
(위탁 서귀포시체육회)</t>
  </si>
  <si>
    <t>효돈축구공원</t>
  </si>
  <si>
    <t>일출고성운동장</t>
  </si>
  <si>
    <t>일출 고성운동장</t>
  </si>
  <si>
    <t>제주유나이티드
전용구장</t>
  </si>
  <si>
    <t>75
94</t>
  </si>
  <si>
    <t>112
94</t>
  </si>
  <si>
    <t>8,400
8,836</t>
  </si>
  <si>
    <t>제주공천포전지훈련센터
축구장</t>
  </si>
  <si>
    <t>표선 생활체육
인조잔디구장</t>
  </si>
  <si>
    <t>제주 주경기장
야구장</t>
  </si>
  <si>
    <t>제주특별
자치도</t>
  </si>
  <si>
    <t>제주시
(체육진흥과)</t>
  </si>
  <si>
    <t>134백</t>
  </si>
  <si>
    <t>고정식        등받이 의자</t>
  </si>
  <si>
    <t>743백만원</t>
  </si>
  <si>
    <t>1,316백만원</t>
  </si>
  <si>
    <t>300백만원</t>
  </si>
  <si>
    <t>서귀포생활야구장</t>
  </si>
  <si>
    <t>제주시
(한림읍)</t>
  </si>
  <si>
    <t>배구,배드민턴,
농구,핸드볼</t>
  </si>
  <si>
    <t>2,817백만원</t>
  </si>
  <si>
    <t>1,183백만원</t>
  </si>
  <si>
    <t>2,000∼3,000 lux</t>
  </si>
  <si>
    <t>동홍동 1460-8</t>
  </si>
  <si>
    <t>제주시
생활체육관</t>
  </si>
  <si>
    <t>오현학원</t>
  </si>
  <si>
    <t>아치형</t>
  </si>
  <si>
    <t>325백만원</t>
  </si>
  <si>
    <t>740백만원</t>
  </si>
  <si>
    <t>22백만원</t>
  </si>
  <si>
    <t>830lux</t>
  </si>
  <si>
    <t>사라봉다목적체육관</t>
  </si>
  <si>
    <t>제주시
(위탁 제주시체육회 )</t>
  </si>
  <si>
    <t>농구, 배구, 배드민턴,
탁구</t>
  </si>
  <si>
    <t>한림 체육관</t>
  </si>
  <si>
    <t>3,973백만원</t>
  </si>
  <si>
    <t>287백만원</t>
  </si>
  <si>
    <t>575백만원</t>
  </si>
  <si>
    <t>2개</t>
  </si>
  <si>
    <t>애월읍 고내리 1356</t>
  </si>
  <si>
    <t>애월 체육관</t>
  </si>
  <si>
    <t>제주시
(애월읍)</t>
  </si>
  <si>
    <t>1,369백만원</t>
  </si>
  <si>
    <t>550백만원</t>
  </si>
  <si>
    <t>30백만원</t>
  </si>
  <si>
    <t>구좌읍 김녕리 497-1</t>
  </si>
  <si>
    <t>구좌 체육관</t>
  </si>
  <si>
    <t>1,032백만원</t>
  </si>
  <si>
    <t>410백만원</t>
  </si>
  <si>
    <t>1(4링크)</t>
  </si>
  <si>
    <t>914㎡</t>
  </si>
  <si>
    <t>조천읍 조천리 1176-1</t>
  </si>
  <si>
    <t>조천 체육관</t>
  </si>
  <si>
    <t>제주시
(조천읍)</t>
  </si>
  <si>
    <t>1,223백만원</t>
  </si>
  <si>
    <t>한경 체육관</t>
  </si>
  <si>
    <t>제주시
(한경면)</t>
  </si>
  <si>
    <t>983백만원</t>
  </si>
  <si>
    <t>추자 체육관</t>
  </si>
  <si>
    <t>제주시
(추자면)</t>
  </si>
  <si>
    <t>우도 체육관</t>
  </si>
  <si>
    <t>제주시
(우도면)</t>
  </si>
  <si>
    <t>남원 생활체육관</t>
  </si>
  <si>
    <t>570백만원</t>
  </si>
  <si>
    <t>표선생활체육관</t>
  </si>
  <si>
    <t>860백만원</t>
  </si>
  <si>
    <t>800백만원</t>
  </si>
  <si>
    <t>안덕생활체육관</t>
  </si>
  <si>
    <t>1,533백만원</t>
  </si>
  <si>
    <t>서귀포다목적체육관</t>
  </si>
  <si>
    <t>배구,배드민턴농구,
핸드볼</t>
  </si>
  <si>
    <t>제주특별자치도
(위탁 제주
특별자치도유도회)</t>
  </si>
  <si>
    <t>제주국민체육센터</t>
  </si>
  <si>
    <t>18×34×18m</t>
  </si>
  <si>
    <t>배드민턴,수영,헬스,
 에어로빅, 조깅</t>
  </si>
  <si>
    <t>25×13.5m</t>
  </si>
  <si>
    <t>전시실</t>
  </si>
  <si>
    <t>애월국민체육센터</t>
  </si>
  <si>
    <t>제주복합체육관</t>
  </si>
  <si>
    <t>제주특별자치도</t>
  </si>
  <si>
    <t>36×49×12m</t>
  </si>
  <si>
    <t>배드민턴,  게이트볼</t>
  </si>
  <si>
    <t>21×40×14m</t>
  </si>
  <si>
    <t>1,293백만원</t>
  </si>
  <si>
    <t>예식장</t>
  </si>
  <si>
    <t>39백만원</t>
  </si>
  <si>
    <t>680lux</t>
  </si>
  <si>
    <t>서귀포국민체육센터</t>
  </si>
  <si>
    <t>23Ｘ36Ｘ13m</t>
  </si>
  <si>
    <t>배드민터,농구,
배구</t>
  </si>
  <si>
    <t>50mＸ10레인</t>
  </si>
  <si>
    <t>도서관</t>
  </si>
  <si>
    <t>대정문화체육센터</t>
  </si>
  <si>
    <t>26×46×18m</t>
  </si>
  <si>
    <t>1,066백만원</t>
  </si>
  <si>
    <t>소극장
청소년교실</t>
  </si>
  <si>
    <t>48백만원</t>
  </si>
  <si>
    <t>성산국민체육센터</t>
  </si>
  <si>
    <t>서귀포시
(성산음)</t>
  </si>
  <si>
    <t>26x48x16m</t>
  </si>
  <si>
    <t>회의실,다목적실 등</t>
  </si>
  <si>
    <t>서귀포
생활체육문화센터</t>
  </si>
  <si>
    <t>서귀포시(체육진흥과)</t>
  </si>
  <si>
    <t>20×33×9m</t>
  </si>
  <si>
    <t>북카페,어린이놀이방</t>
  </si>
  <si>
    <t>부지면적 : 제주월드컵경기장에 포함</t>
  </si>
  <si>
    <t>한림 전천후게이트볼장</t>
  </si>
  <si>
    <t>한경 전천후게이트볼장</t>
  </si>
  <si>
    <t xml:space="preserve">제주시 </t>
  </si>
  <si>
    <t>전지훈련팀및 시민</t>
  </si>
  <si>
    <t>대정 전천후게이트볼장</t>
  </si>
  <si>
    <t>표선 전천후게이트볼장</t>
  </si>
  <si>
    <t>성산 서부 전천후게이트볼장</t>
  </si>
  <si>
    <t>강정전천후게이트볼장</t>
  </si>
  <si>
    <t>태흥리농어촌복합체육시설</t>
  </si>
  <si>
    <t>보성리전천후게이트볼장</t>
  </si>
  <si>
    <t>중문동전천후게이트볼장</t>
  </si>
  <si>
    <t>10명</t>
  </si>
  <si>
    <t>제주도수영연맹, 일반</t>
  </si>
  <si>
    <t>제주도대표수영선수, 관내주민</t>
  </si>
  <si>
    <t>제주시
(위탁 제주흥사단)</t>
  </si>
  <si>
    <t>한림론볼링장</t>
  </si>
  <si>
    <t>조천론볼링장</t>
  </si>
  <si>
    <t>제주시
(위탁 산악연맹제주도연맹)</t>
  </si>
  <si>
    <t>다이빙지상훈련장</t>
  </si>
  <si>
    <t>한라농구장</t>
  </si>
  <si>
    <t>한라족구장</t>
  </si>
  <si>
    <t>18홀</t>
  </si>
  <si>
    <t>부지면적 : 제주월드컵경기장 포함</t>
  </si>
  <si>
    <t>전천후실내육상연습장</t>
  </si>
  <si>
    <t>ㆍ트랙경기장 : 일주거리 200m의 트랙, 주폭 6m 이상
ㆍ로드경기장 : 250m~1,000m, 주폭 8m 이상
ㆍ경기장 규격이 정규수준에 미달되는 시설</t>
    <phoneticPr fontId="5" type="noConversion"/>
  </si>
  <si>
    <t xml:space="preserve">
ㆍ폭 25m, 길이 50m 8레인으로 레인폭은 2.5m이상(1레인과 8레인 수영조 벽과
   폭 0.5m 이상) 또는 이와 유사한 규격
ㆍ폭과 길이가 25m×33m, 수심 5m
ㆍ경기장 규격이 정규수준에 미달되는 시설</t>
    <phoneticPr fontId="5" type="noConversion"/>
  </si>
  <si>
    <t xml:space="preserve">
ㆍ 길이 60m, 폭 30m(일주거리 111.12m의 트랙)또는 이와 유사한 규격
   (아이스하키 경기 가능)
ㆍ 일주거리 400m이상 333.3m미만의 길이의 두개의 주로</t>
    <phoneticPr fontId="5" type="noConversion"/>
  </si>
  <si>
    <t>ㆍ 핸드볼, 농구, 배구, 배드민턴 등 구기 종목의 경기 개최가 가능한 체육관
ㆍ 유도, 레슬링, 복싱, 태권도, 펜싱, 검도, 씨름, 체조, 역도 등 투기종목의
    경기 개최가 가능한 체육관
ㆍ 농구, 배구 등 구기 종목과 수영, 볼링, 에어로빅, 헬스 등 생활체육 종목의
    각종  체육시설이 복합 설치된 체육관(올림픽 기념국민생활관, 국민체육센터, 
   시민체육관, 구민체육센터, 농어민 문화ㆍ체육센터, 농어촌 복합체육시설 등)</t>
    <phoneticPr fontId="5" type="noConversion"/>
  </si>
  <si>
    <t>시도</t>
    <phoneticPr fontId="5" type="noConversion"/>
  </si>
  <si>
    <t>중랑구</t>
  </si>
  <si>
    <t>신내차량기지 축구장</t>
  </si>
  <si>
    <t>중랑구
시설관리공단</t>
  </si>
  <si>
    <t>구로구</t>
  </si>
  <si>
    <t>계남근린공원 축구장</t>
  </si>
  <si>
    <t>고척 축구장
(고척스카이돔 부대시설)</t>
  </si>
  <si>
    <t>서울시설공단</t>
  </si>
  <si>
    <t>성동구</t>
  </si>
  <si>
    <t>신내차량기지 야구장</t>
  </si>
  <si>
    <t>서울
교통공사</t>
  </si>
  <si>
    <t>중랑구 시설관리공단</t>
  </si>
  <si>
    <t>종로구</t>
  </si>
  <si>
    <t>삼청동 산2-1</t>
  </si>
  <si>
    <t>삼청 테니스장</t>
  </si>
  <si>
    <t>종로구시설관리공단            (745-6701~5)</t>
  </si>
  <si>
    <t>www.ijongno.co.kr</t>
  </si>
  <si>
    <t>장충 테니스장</t>
  </si>
  <si>
    <t>용산구</t>
  </si>
  <si>
    <t>서울시한강시민공원사업소(3780-0777~8)</t>
  </si>
  <si>
    <t>hangang.seoul.go.kr</t>
  </si>
  <si>
    <t>성수1가 1동685-20</t>
  </si>
  <si>
    <t>중랑물재생센터</t>
  </si>
  <si>
    <t>마장동 832</t>
  </si>
  <si>
    <t>마장 테니스장</t>
  </si>
  <si>
    <t>성동구도시관리공단</t>
  </si>
  <si>
    <t>응봉동 237-1</t>
  </si>
  <si>
    <t>응봉 테니스장</t>
  </si>
  <si>
    <t>구의동 산25-1</t>
  </si>
  <si>
    <t>200,000천원</t>
  </si>
  <si>
    <t>서울시설관리공단</t>
  </si>
  <si>
    <t>동대문구</t>
  </si>
  <si>
    <t>장안동 356</t>
  </si>
  <si>
    <t>동대문구시설관리공단</t>
  </si>
  <si>
    <t>www.ddmgongdan.or.kr/</t>
  </si>
  <si>
    <t>동대문 시설관리공단</t>
  </si>
  <si>
    <t>1 명</t>
  </si>
  <si>
    <t>월곡테니스장</t>
  </si>
  <si>
    <t>인조잔디
클레이</t>
  </si>
  <si>
    <t>정릉체육시설</t>
  </si>
  <si>
    <t>성북구도시관리공단</t>
  </si>
  <si>
    <t>도봉구</t>
  </si>
  <si>
    <t>상계6동 770-2</t>
  </si>
  <si>
    <t>개인(임승호), 933-0233</t>
  </si>
  <si>
    <t>nowon.seoul.kr</t>
  </si>
  <si>
    <t>월계동 산 1</t>
  </si>
  <si>
    <t>노원구청(950-3509)</t>
  </si>
  <si>
    <t>은평구</t>
  </si>
  <si>
    <t>354-9123</t>
  </si>
  <si>
    <t>www.eunpyeongspo.seoul.kr</t>
  </si>
  <si>
    <t>은평구시설관리공단</t>
  </si>
  <si>
    <t>64명</t>
  </si>
  <si>
    <t>서대문구</t>
  </si>
  <si>
    <t>홍은동 테니스장</t>
  </si>
  <si>
    <t>현저동 테니스장</t>
  </si>
  <si>
    <t>가좌 테니스장</t>
  </si>
  <si>
    <t>목동915번지</t>
  </si>
  <si>
    <t>목동 테니스장</t>
  </si>
  <si>
    <t>02)2643-0686</t>
  </si>
  <si>
    <t>sisul.yangchon.seoul.kr</t>
  </si>
  <si>
    <t>2조96개(1조당 라이트8개)</t>
  </si>
  <si>
    <t>백보드 1조</t>
  </si>
  <si>
    <t>화곡동 산60-1</t>
  </si>
  <si>
    <t>우장 테니스장</t>
  </si>
  <si>
    <t>강서구(2600-6561)</t>
  </si>
  <si>
    <t>방화동 36-14 일대</t>
  </si>
  <si>
    <t>구립 테니스장</t>
  </si>
  <si>
    <t>강서구(2600-6579)</t>
  </si>
  <si>
    <t>아크릴                 케미칼</t>
  </si>
  <si>
    <t>고척2동산9-14</t>
  </si>
  <si>
    <t>860-3361</t>
  </si>
  <si>
    <t>2003년도</t>
  </si>
  <si>
    <t>신도림테니스장</t>
  </si>
  <si>
    <t>구로구 시설관리공단</t>
  </si>
  <si>
    <t>금천구</t>
  </si>
  <si>
    <t>독산 테니스장</t>
  </si>
  <si>
    <t>대림동780</t>
  </si>
  <si>
    <t>영등포구청 공원녹지과</t>
  </si>
  <si>
    <t>ydp.go.kr</t>
  </si>
  <si>
    <t>0.2</t>
  </si>
  <si>
    <t>동작구</t>
  </si>
  <si>
    <t>신대방동 395번지</t>
  </si>
  <si>
    <t>개인</t>
  </si>
  <si>
    <t>대방동 23-189</t>
  </si>
  <si>
    <t>개인(김용길 : 817-2070)</t>
  </si>
  <si>
    <t>동작동 326</t>
  </si>
  <si>
    <t>동작구 (820-9842)</t>
  </si>
  <si>
    <t>관악구</t>
  </si>
  <si>
    <t>관악구(880-3137)</t>
  </si>
  <si>
    <t>서초구</t>
  </si>
  <si>
    <t>서초구 양재동 224번지외3필지</t>
  </si>
  <si>
    <t>실내/외</t>
  </si>
  <si>
    <t>관리실</t>
  </si>
  <si>
    <t>아크릴수지</t>
  </si>
  <si>
    <t>하드코드</t>
  </si>
  <si>
    <t>강남구</t>
  </si>
  <si>
    <t>삼성동 75번지</t>
  </si>
  <si>
    <t>봉은 테니스장</t>
  </si>
  <si>
    <t>542-7252</t>
  </si>
  <si>
    <t>http://www.kncity.or.kr</t>
  </si>
  <si>
    <t>강남도시관리공단</t>
  </si>
  <si>
    <t>포이동 274번지</t>
  </si>
  <si>
    <t>포이 테니스장</t>
  </si>
  <si>
    <t>3461-9928</t>
  </si>
  <si>
    <t>탄성복합고무</t>
  </si>
  <si>
    <t>올림픽 테니스경기장</t>
  </si>
  <si>
    <t>올림픽 실내테니스장</t>
  </si>
  <si>
    <t>강일 테니스장</t>
  </si>
  <si>
    <t>장충 체육관</t>
  </si>
  <si>
    <t>농구,배구,공연등</t>
  </si>
  <si>
    <t>무학봉 체육관</t>
  </si>
  <si>
    <t>PP타일</t>
  </si>
  <si>
    <t>대현산 체육관</t>
  </si>
  <si>
    <t>철근콘크리트
/철골조</t>
  </si>
  <si>
    <t>광장동실내배드민턴장</t>
  </si>
  <si>
    <t>광진구시설관리공단</t>
  </si>
  <si>
    <t>철골/판넬</t>
  </si>
  <si>
    <t>동대문구 체육관</t>
  </si>
  <si>
    <t>농구,배구,배드민턴,
탁구,공연 등</t>
  </si>
  <si>
    <t>수납
의자식</t>
  </si>
  <si>
    <t>중랑구시설관리공단</t>
  </si>
  <si>
    <t>철골/콘크리트</t>
  </si>
  <si>
    <t>강북구</t>
  </si>
  <si>
    <t>강북구도시관리공단</t>
  </si>
  <si>
    <t>철골/철근
콘크리트</t>
  </si>
  <si>
    <t>도봉구시설관리공단</t>
  </si>
  <si>
    <t>초안산실내배드민턴장</t>
  </si>
  <si>
    <t>태릉선수촌 승리관</t>
  </si>
  <si>
    <t>은평다목적체육관</t>
  </si>
  <si>
    <t>철골, 
철근콘크리트</t>
  </si>
  <si>
    <t>배드민턴, 농구, 배구, 탁구</t>
  </si>
  <si>
    <t>백련실내배트민턴장</t>
  </si>
  <si>
    <t>궁동 체육관</t>
  </si>
  <si>
    <t>서대문구도시관리공단</t>
  </si>
  <si>
    <t>철골조
철근콘크리트</t>
  </si>
  <si>
    <t>계남 다목적체육관</t>
  </si>
  <si>
    <t>양천구시설관리공단</t>
  </si>
  <si>
    <t>배드민턴(농구,배구)</t>
  </si>
  <si>
    <t>마곡 실내배드민턴장</t>
  </si>
  <si>
    <t>강서시설관리공단</t>
  </si>
  <si>
    <t>독산배드민턴체육관</t>
  </si>
  <si>
    <t>국사봉 체육관</t>
  </si>
  <si>
    <t>관악구시설관리공단</t>
  </si>
  <si>
    <t>미성체육관</t>
  </si>
  <si>
    <t>청룡산체육관</t>
  </si>
  <si>
    <t>파형강판</t>
  </si>
  <si>
    <t>장군봉체육관</t>
  </si>
  <si>
    <t>알루미늄 막구조</t>
  </si>
  <si>
    <t>잠실실내체육관</t>
  </si>
  <si>
    <t>철골 트러스</t>
  </si>
  <si>
    <t>97년좌석증설</t>
  </si>
  <si>
    <t>송파구시설관리공단</t>
  </si>
  <si>
    <t>핸드볼, 체조</t>
  </si>
  <si>
    <t>핸드볼, 펜싱</t>
  </si>
  <si>
    <t>일자산 제1체육관</t>
  </si>
  <si>
    <t>강동구도시관리공단</t>
  </si>
  <si>
    <t>일자산 제2체육관</t>
  </si>
  <si>
    <t>탁구, 헬스</t>
  </si>
  <si>
    <t>목재
렉스코트</t>
  </si>
  <si>
    <t>24×48m</t>
  </si>
  <si>
    <t>배드민턴, 농구,
 검도, 탁구</t>
  </si>
  <si>
    <t>에어로빅,체조교실,
문화교실,소극장</t>
  </si>
  <si>
    <t>종로구민회관</t>
  </si>
  <si>
    <t>26×35×12m</t>
  </si>
  <si>
    <t>배드민턴, 
농구, 검도</t>
  </si>
  <si>
    <t>에어로빅실,문화강좌실,
컴퓨터교실</t>
  </si>
  <si>
    <t>종로문화체육센터</t>
  </si>
  <si>
    <t>34.2×21.4×9.9m</t>
  </si>
  <si>
    <t>배드민턴, 농구
 탁구</t>
  </si>
  <si>
    <t>25×11m
14×6m</t>
  </si>
  <si>
    <t>문화강좌실
공연장</t>
  </si>
  <si>
    <t>39(L)×23(W)×10~11(H)</t>
  </si>
  <si>
    <t>농구,배드민턴,
배구 , 핸드볼 등</t>
  </si>
  <si>
    <t>25×16(성인)
25×7(유아)</t>
  </si>
  <si>
    <t>다목적체육관(2),
소체육관(1), 골프연습장</t>
  </si>
  <si>
    <t>에어로빅,골프연습장,
헬스장,탁구장</t>
  </si>
  <si>
    <t>25×16(성인)
8×5(유아)</t>
  </si>
  <si>
    <t>장충문화체육센터</t>
  </si>
  <si>
    <t>생활체육실,문화강의실,
어린이도서관</t>
  </si>
  <si>
    <t>23.4×11.3</t>
  </si>
  <si>
    <t>댄스,검도</t>
  </si>
  <si>
    <t>25m*10m</t>
  </si>
  <si>
    <t>다목적강당</t>
  </si>
  <si>
    <t>용산문화체육센터</t>
  </si>
  <si>
    <t>25m*15m</t>
  </si>
  <si>
    <t>프로그램실,소극장,
동아리활동실</t>
  </si>
  <si>
    <t>성동구민종합체육센터</t>
  </si>
  <si>
    <t>21×36×20m</t>
  </si>
  <si>
    <t>배드민턴,농구,
 배구, 태권도</t>
  </si>
  <si>
    <t>25x15m,
15x4.7m, 12x5m</t>
  </si>
  <si>
    <t>문화강좌실,스쿼시장,
에어로빅장,체련교실</t>
  </si>
  <si>
    <t>다목적강의실</t>
  </si>
  <si>
    <t>마장국민체육센터</t>
  </si>
  <si>
    <t>25×15m
10×3m</t>
  </si>
  <si>
    <t>금호스포츠센터</t>
  </si>
  <si>
    <t>45.6×34×12.6m</t>
  </si>
  <si>
    <t>배드민턴장12면,
다목적체력단련실 2실</t>
  </si>
  <si>
    <t>위탁
(서울가톨릭청소년회)</t>
  </si>
  <si>
    <t>15×16</t>
  </si>
  <si>
    <t>25×11</t>
  </si>
  <si>
    <t>25m×13m
6m×12m</t>
  </si>
  <si>
    <t>11m*25m</t>
  </si>
  <si>
    <t>25m×12m
5.6m×4.15m</t>
  </si>
  <si>
    <t>21×33×8.4m</t>
  </si>
  <si>
    <t>배드민턴, 농구/
검도, 태권도</t>
  </si>
  <si>
    <t>25×15m
14×7m</t>
  </si>
  <si>
    <t>에어로빅장,소강당,
문화강좌실</t>
  </si>
  <si>
    <t>에어로빅장,스쿼시장,
실내골프연습장</t>
  </si>
  <si>
    <t>11.1×19.85</t>
  </si>
  <si>
    <t>프로그램실,방송
스튜디오, 소극장</t>
  </si>
  <si>
    <t>농구,실내축구
요가 등</t>
  </si>
  <si>
    <t>25x13</t>
  </si>
  <si>
    <t>에어로빅,헬스장
유아체능단 등</t>
  </si>
  <si>
    <t>3,953백만원</t>
  </si>
  <si>
    <t>80백만원</t>
  </si>
  <si>
    <t>면목2동 체육관</t>
  </si>
  <si>
    <t>중랑문화체육관</t>
  </si>
  <si>
    <t>24×35×10</t>
  </si>
  <si>
    <t>25×12m
11×3m</t>
  </si>
  <si>
    <t>문화강의실</t>
  </si>
  <si>
    <t>프로그램실
동아리활동실소극장</t>
  </si>
  <si>
    <t>13.5mx19.5</t>
  </si>
  <si>
    <t>어린이체육관</t>
  </si>
  <si>
    <t>25×15m
15×5m</t>
  </si>
  <si>
    <t>3,472백만원</t>
  </si>
  <si>
    <t>4,032백만원</t>
  </si>
  <si>
    <t>스쿼시장,골프연습장,
문화취미교실</t>
  </si>
  <si>
    <t>성북구민체육관</t>
  </si>
  <si>
    <t>인라인스케이트</t>
  </si>
  <si>
    <t>27×40×11m</t>
  </si>
  <si>
    <t>1,151백만원</t>
  </si>
  <si>
    <t>스포츠문화교실,
취미교실,탁구장</t>
  </si>
  <si>
    <t>개운산스포츠센터</t>
  </si>
  <si>
    <t>25mx11m
6mx11m</t>
  </si>
  <si>
    <t>스포츠문화교실
취미교실</t>
  </si>
  <si>
    <t>25×12</t>
  </si>
  <si>
    <t>프로그램실,동아리
활동실,소극장</t>
  </si>
  <si>
    <t>강북웰빙스포츠센터</t>
  </si>
  <si>
    <t>52.8 X 25.2</t>
  </si>
  <si>
    <t>배드민턴, 풋살, 
농구</t>
  </si>
  <si>
    <t>25 X 12.6
유아풀(반원형)</t>
  </si>
  <si>
    <t>위탁
(광운대학교)</t>
  </si>
  <si>
    <t>31.5 X 22.2 X 7.6</t>
  </si>
  <si>
    <t>25m X 5m</t>
  </si>
  <si>
    <t>인공암벽</t>
  </si>
  <si>
    <t>25×13m
20×10m</t>
  </si>
  <si>
    <t>37,000백만원</t>
  </si>
  <si>
    <t>창동문화체육센터</t>
  </si>
  <si>
    <t>28 X 37 X 15</t>
  </si>
  <si>
    <t>25m X15m</t>
  </si>
  <si>
    <t>노원구 서비스공단</t>
  </si>
  <si>
    <t>25×43×13m</t>
  </si>
  <si>
    <t>25×13m
10.4×13m</t>
  </si>
  <si>
    <t>30X46.2X11.3m</t>
  </si>
  <si>
    <t>30.6m X 27.5m</t>
  </si>
  <si>
    <t>운동삼담실</t>
  </si>
  <si>
    <t>은평구민체육센터</t>
  </si>
  <si>
    <t>17×34×13.5m</t>
  </si>
  <si>
    <t>25m×15m
유아풀(반원형)</t>
  </si>
  <si>
    <t>골프장,조깅트랙(130m),
생활체육실</t>
  </si>
  <si>
    <t>서대문구
(도시관리공단)</t>
  </si>
  <si>
    <t>24×31×10m</t>
  </si>
  <si>
    <t>배드민턴, 농구,
에어로빅</t>
  </si>
  <si>
    <t>25×15m
17×7m</t>
  </si>
  <si>
    <t>위탁
(한국청소년재단)</t>
  </si>
  <si>
    <t>18×32×6m</t>
  </si>
  <si>
    <t>농구,실내축구,배구,
배드민턴,탁구,검도</t>
  </si>
  <si>
    <t>38×16m
25×13m</t>
  </si>
  <si>
    <t>다목적실,무용실,
소극장</t>
  </si>
  <si>
    <t>위탁
(마포문화재단)</t>
  </si>
  <si>
    <t>32×21,
15.5×14.1m</t>
  </si>
  <si>
    <t>배드민턴,탁구,
검도,농구</t>
  </si>
  <si>
    <t>25×13m
9.2×2.5m</t>
  </si>
  <si>
    <t>골프연습장,
소체육관</t>
  </si>
  <si>
    <t>18.75*35*7.97m</t>
  </si>
  <si>
    <t>312.5</t>
  </si>
  <si>
    <t>25*12.5m
(유아풀)7*5m</t>
  </si>
  <si>
    <t>프로그램실, 
소극장, GX룸</t>
  </si>
  <si>
    <t>염리생활체육관</t>
  </si>
  <si>
    <t>32×22×16m</t>
  </si>
  <si>
    <t>다목적체육실, 샤워실</t>
  </si>
  <si>
    <t>성미산체육관</t>
  </si>
  <si>
    <t>34×33.6×16.72m</t>
  </si>
  <si>
    <t>다목적체육실, 샤워실,
학습실</t>
  </si>
  <si>
    <t>2014</t>
  </si>
  <si>
    <t>마포구민체육센터</t>
  </si>
  <si>
    <t>49×24m, 49×32m</t>
  </si>
  <si>
    <t>배드민턴, 탁구, 
농구 , 볼링</t>
  </si>
  <si>
    <t>다목적체육관, 체력단련실, 
볼링장, GX룸, 샤워실 등</t>
  </si>
  <si>
    <t>양천구민체육센터</t>
  </si>
  <si>
    <t>배드민턴, 
농구, 탁구</t>
  </si>
  <si>
    <t>25×10m,15×6m,
11×7m</t>
  </si>
  <si>
    <t>에어로빅실,헬스장,
검도장,태권도장</t>
  </si>
  <si>
    <t>신월문화체육센터</t>
  </si>
  <si>
    <t>28mx17m</t>
  </si>
  <si>
    <t>25×10m
11×7m</t>
  </si>
  <si>
    <t>문화청소년실
주민생활시설</t>
  </si>
  <si>
    <t>목동문화체육센터</t>
  </si>
  <si>
    <t>32×19.4</t>
  </si>
  <si>
    <t>25×11.72m
17×7.9×2.1m</t>
  </si>
  <si>
    <t>에어로빅장,문화
강좌실,소강당</t>
  </si>
  <si>
    <t>양천 주민편익시설</t>
  </si>
  <si>
    <t>33×23.8m</t>
  </si>
  <si>
    <t>농구, 검도</t>
  </si>
  <si>
    <t>21×34×15m</t>
  </si>
  <si>
    <t>배드민턴,농구,
배구,골프연습장</t>
  </si>
  <si>
    <t>25×17m
유아풀</t>
  </si>
  <si>
    <t>에어로빅장,운동처방실,
유아체능단실</t>
  </si>
  <si>
    <t>마곡레포츠센터</t>
  </si>
  <si>
    <t>34.2×19.5×10.5m</t>
  </si>
  <si>
    <t>25m×15m
유아풀</t>
  </si>
  <si>
    <t>프로그램실,
세미나실</t>
  </si>
  <si>
    <t>구로구민체육센터</t>
  </si>
  <si>
    <t>20×30×10.4m</t>
  </si>
  <si>
    <t>농구, 배구,
족구, 핸드볼</t>
  </si>
  <si>
    <t>25×14.2m
14.2×6.7m</t>
  </si>
  <si>
    <t>216백만원</t>
  </si>
  <si>
    <t>구민생활체육관</t>
  </si>
  <si>
    <t>차밍디스코</t>
  </si>
  <si>
    <t>20×35m</t>
  </si>
  <si>
    <t>댄스스포츠,요가,
탁구, 에어로빅</t>
  </si>
  <si>
    <t>스포츠교실
1,2,3교실</t>
  </si>
  <si>
    <t>13×15m</t>
  </si>
  <si>
    <t>신도림 생활체육관</t>
  </si>
  <si>
    <t>ㅡ</t>
  </si>
  <si>
    <t>25x12m</t>
  </si>
  <si>
    <t>탁구장, 스포츠교실</t>
  </si>
  <si>
    <t>개웅산 생활체육관</t>
  </si>
  <si>
    <t>농구,배드민턴,
댄스스포츠</t>
  </si>
  <si>
    <t>금천구민문화체육센터</t>
  </si>
  <si>
    <t>금천구시설관리공단</t>
  </si>
  <si>
    <t>풋살</t>
  </si>
  <si>
    <t>40×60×15m</t>
  </si>
  <si>
    <t>배드민턴, 농구, 
배구, 풋살, 탁구</t>
  </si>
  <si>
    <t>25m×15m
13mx5.5m</t>
  </si>
  <si>
    <t>7,032백만원</t>
  </si>
  <si>
    <t>에어로빅실,라켓볼장,
컴퓨터교실,청소년교실</t>
  </si>
  <si>
    <t>1,500만원</t>
  </si>
  <si>
    <t>2,400cd</t>
  </si>
  <si>
    <t>2400x800</t>
  </si>
  <si>
    <t>금빛휘트니스센터</t>
  </si>
  <si>
    <t>17×14m</t>
  </si>
  <si>
    <t>야외무대, 문화룸</t>
  </si>
  <si>
    <t>영등포 제1스포츠센터</t>
  </si>
  <si>
    <t>영등포구시설관리공단</t>
  </si>
  <si>
    <t>배드민턴,  농구,
배구</t>
  </si>
  <si>
    <t>영등포 제2스포츠센터</t>
  </si>
  <si>
    <t>16×34m</t>
  </si>
  <si>
    <t>배드민턴,  농구,
배구, 탁구</t>
  </si>
  <si>
    <t>25m×10m
유아풀</t>
  </si>
  <si>
    <t>조계종사회복지재단</t>
  </si>
  <si>
    <t>흑석체육센터</t>
  </si>
  <si>
    <t>25×13.5m
13.5×4m</t>
  </si>
  <si>
    <t>동작구민체육센터</t>
  </si>
  <si>
    <t>22×30×14m</t>
  </si>
  <si>
    <t>배드민턴,
탁구, 검도</t>
  </si>
  <si>
    <t>26x16m
16x6m</t>
  </si>
  <si>
    <t>사당문화회관</t>
  </si>
  <si>
    <t>25x9m</t>
  </si>
  <si>
    <t>헬스장, 다목적강당</t>
  </si>
  <si>
    <t>사당종합체육관</t>
  </si>
  <si>
    <t>64.8x25m</t>
  </si>
  <si>
    <t>배드민턴, 농구, 탁구
배구, 검도</t>
  </si>
  <si>
    <t>20x38x15m</t>
  </si>
  <si>
    <t>13,805백만원</t>
  </si>
  <si>
    <t>스쿼시장,태권도장,
에어로빅실,문화강의실</t>
  </si>
  <si>
    <t>신림체육센터</t>
  </si>
  <si>
    <t>25m×10m</t>
  </si>
  <si>
    <t>수영장,헬스장</t>
  </si>
  <si>
    <t>서초구민체육센터</t>
  </si>
  <si>
    <t>배드민튼</t>
  </si>
  <si>
    <t>16×30×10m</t>
  </si>
  <si>
    <t>25x13m</t>
  </si>
  <si>
    <t>7,290백만원</t>
  </si>
  <si>
    <t>유도장, 탁구장
라켓볼장</t>
  </si>
  <si>
    <t>2002년</t>
  </si>
  <si>
    <t>골프연습장
탁구장</t>
  </si>
  <si>
    <t>강남 구민체육관</t>
  </si>
  <si>
    <t>런링</t>
  </si>
  <si>
    <t>33x19.2m</t>
  </si>
  <si>
    <t>배드민턴,
농구,배구,탁구</t>
  </si>
  <si>
    <t>조깅트랙(90m),
탁구장,에어로빅장</t>
  </si>
  <si>
    <t>1994</t>
  </si>
  <si>
    <t>대진 체육관</t>
  </si>
  <si>
    <t>챠밍댄스</t>
  </si>
  <si>
    <t>요가</t>
  </si>
  <si>
    <t>30x18m</t>
  </si>
  <si>
    <t>생활체조</t>
  </si>
  <si>
    <t>43.2x25m</t>
  </si>
  <si>
    <t>농구,배드민턴,
테니스,탁구</t>
  </si>
  <si>
    <t>11m×25m1.1m
11m×6m0.8m</t>
  </si>
  <si>
    <t>위탁
((사)홀리비전)</t>
  </si>
  <si>
    <t>20x10m</t>
  </si>
  <si>
    <t>25mX12m</t>
  </si>
  <si>
    <t>요가,에어로빅실</t>
  </si>
  <si>
    <t>강남주민편익시설</t>
  </si>
  <si>
    <t>위탁
((사)흥사단)</t>
  </si>
  <si>
    <t>25×13m
25×8.5m</t>
  </si>
  <si>
    <t>체력단련장,탁구장,
에어로빅장</t>
  </si>
  <si>
    <t>36×23.5m</t>
  </si>
  <si>
    <t>배드민턴,농구, 
태권도,인라인등</t>
  </si>
  <si>
    <t>스쿼시,에어로빅,
시청각실,문화관</t>
  </si>
  <si>
    <t>서울곰두리체육센터</t>
  </si>
  <si>
    <t>35.8m*21.3m</t>
  </si>
  <si>
    <t xml:space="preserve">25*16m, 25*13m,15*8m             </t>
  </si>
  <si>
    <t>재활체육실,요가실,
에어로빅실 등</t>
  </si>
  <si>
    <t>온조대왕문화체육관</t>
  </si>
  <si>
    <t>20×40×20m</t>
  </si>
  <si>
    <t>배드민턴,농구,배구,
탁구, 핸드볼, 체조</t>
  </si>
  <si>
    <t>25mx15m
10mx7m</t>
  </si>
  <si>
    <t>8775백만원</t>
  </si>
  <si>
    <t>문화강좌실,유아체능실,
에어로빅장,골프연습장</t>
  </si>
  <si>
    <t>해공체육문화센터</t>
  </si>
  <si>
    <t>댄스프로그램</t>
  </si>
  <si>
    <t>18×40×15m</t>
  </si>
  <si>
    <t>배드민턴, 농구,
배구, 체조</t>
  </si>
  <si>
    <t>2400백만원</t>
  </si>
  <si>
    <t>969백만원</t>
  </si>
  <si>
    <t>강동유소년스포츠센터</t>
  </si>
  <si>
    <t>11.8*30m
10.8*18m</t>
  </si>
  <si>
    <t>무용,체조</t>
  </si>
  <si>
    <t>20*10m</t>
  </si>
  <si>
    <t>서울숲 게이트볼장</t>
  </si>
  <si>
    <t>20x25</t>
  </si>
  <si>
    <t>22x18
22x17</t>
  </si>
  <si>
    <t>중랑천체육공원 게이트볼장</t>
  </si>
  <si>
    <t>망우저류조공원 게이트볼장</t>
  </si>
  <si>
    <t>홍제 게이트볼장</t>
  </si>
  <si>
    <t>22x17
24x13</t>
  </si>
  <si>
    <t>구로실내 게이트볼장</t>
  </si>
  <si>
    <t>고척근린공원 게이트볼장</t>
  </si>
  <si>
    <t>보라매공원 게이트볼장</t>
  </si>
  <si>
    <t>23x30
20x25</t>
  </si>
  <si>
    <t>반포종합운동장 게이트볼장</t>
  </si>
  <si>
    <t>25x15</t>
  </si>
  <si>
    <t>혜화동 1-21</t>
  </si>
  <si>
    <t>종로구 시설관리공단</t>
  </si>
  <si>
    <t>월회원제 운영(기본)</t>
  </si>
  <si>
    <t>창신동 222-8</t>
  </si>
  <si>
    <t>종로구시설관리공단            (3762-2530~1)</t>
  </si>
  <si>
    <t>흑석동 116-1</t>
  </si>
  <si>
    <t>동작구도시시설관리공단</t>
  </si>
  <si>
    <t>용산구 시설관리공단</t>
  </si>
  <si>
    <t>신대방동 460-1</t>
  </si>
  <si>
    <t>위탁
(한국장로교복지재단)</t>
  </si>
  <si>
    <t>성수1가 685-20</t>
  </si>
  <si>
    <t>서울시체육회(499-1800)</t>
  </si>
  <si>
    <t>37명</t>
  </si>
  <si>
    <t>성동구민</t>
  </si>
  <si>
    <t>위탁
(서울카톨릭청소년회)</t>
  </si>
  <si>
    <t>광진구 시설관리공단</t>
  </si>
  <si>
    <t>뚝섬한강공원 수영장</t>
  </si>
  <si>
    <t>동대문구시설관리공단(2247-9662)</t>
  </si>
  <si>
    <t>동대문구 시설관리공단</t>
  </si>
  <si>
    <t>동대문구민</t>
  </si>
  <si>
    <t>92㎡</t>
  </si>
  <si>
    <t>중랑구묵동22-1</t>
  </si>
  <si>
    <t xml:space="preserve">13×4
</t>
  </si>
  <si>
    <t>gongdan.go.kr</t>
  </si>
  <si>
    <t>성북구 도시관리공단</t>
  </si>
  <si>
    <t>개별이용</t>
  </si>
  <si>
    <t>4,990백만원</t>
  </si>
  <si>
    <t>.</t>
  </si>
  <si>
    <t>수유동</t>
  </si>
  <si>
    <t>도시관리공단(3499-6500)</t>
  </si>
  <si>
    <t>www.gangbukcmc.seoul.kr</t>
  </si>
  <si>
    <t>강북구 도시관리공단</t>
  </si>
  <si>
    <t>44명</t>
  </si>
  <si>
    <t>회원제운영</t>
  </si>
  <si>
    <t>성인6레인,청소년4레인,유아플</t>
  </si>
  <si>
    <t>수영장,남여탈의실 및 샤워장</t>
  </si>
  <si>
    <t>체력단련시설(헬스장)</t>
  </si>
  <si>
    <t xml:space="preserve"> 런닝머신등44종77대 </t>
  </si>
  <si>
    <t>214㎡</t>
  </si>
  <si>
    <t>헬스장,남여탈의실 샤워장</t>
  </si>
  <si>
    <t>생활체육실</t>
  </si>
  <si>
    <t>900-6650~1</t>
  </si>
  <si>
    <t>www.nanna.seoul.kr</t>
  </si>
  <si>
    <t>18명(정규직)임시직 8명</t>
  </si>
  <si>
    <t>13,188백만원</t>
  </si>
  <si>
    <t>성닌5레인,유아플</t>
  </si>
  <si>
    <t>남녀 샤워실 탈의실</t>
  </si>
  <si>
    <t>런닝머신등 46종 78대</t>
  </si>
  <si>
    <t>245㎡</t>
  </si>
  <si>
    <t>717㎡</t>
  </si>
  <si>
    <t>도봉구 시설관리공단</t>
  </si>
  <si>
    <t>중계동360-18</t>
  </si>
  <si>
    <t>대한민국상이군경회</t>
  </si>
  <si>
    <t>은평구 시설관리공단</t>
  </si>
  <si>
    <t>위탁
(엔젤스헤이븐)</t>
  </si>
  <si>
    <t>홍은3동 산26-155</t>
  </si>
  <si>
    <t>YMCA(395-8231~4)</t>
  </si>
  <si>
    <t>서대문구 도시관리공단</t>
  </si>
  <si>
    <t>위탁
(명지전문학원)</t>
  </si>
  <si>
    <t>12.5</t>
  </si>
  <si>
    <t>(02)2652-1792</t>
  </si>
  <si>
    <t>양천구 시설관리공단</t>
  </si>
  <si>
    <t>104m</t>
  </si>
  <si>
    <t>신월동987번지</t>
  </si>
  <si>
    <t>(02)2605-4093</t>
  </si>
  <si>
    <t>77m</t>
  </si>
  <si>
    <t>강서구시설관리공단</t>
  </si>
  <si>
    <t>www.gssi.or.kr</t>
  </si>
  <si>
    <t>강서구 시설관리공단</t>
  </si>
  <si>
    <t xml:space="preserve">강서구 </t>
  </si>
  <si>
    <t>대한민국상이군경회(2619-6640)</t>
  </si>
  <si>
    <t>kurosportscenter.co.kr</t>
  </si>
  <si>
    <t>14*7</t>
  </si>
  <si>
    <t>신도림 생활체육관 수영장</t>
  </si>
  <si>
    <t>고척체육센터 수영장</t>
  </si>
  <si>
    <t>50+남부캠퍼스 수영장</t>
  </si>
  <si>
    <t>금천구 독산4동371-2</t>
  </si>
  <si>
    <t>(사)한국사회체육진흥회</t>
  </si>
  <si>
    <t>geumcheon.seoul.kr</t>
  </si>
  <si>
    <t>85명</t>
  </si>
  <si>
    <t>금천구청인라인롤러팀</t>
  </si>
  <si>
    <t>50m2</t>
  </si>
  <si>
    <t>영등포시설관리공단</t>
  </si>
  <si>
    <t>여의도 한강공원 수영장</t>
  </si>
  <si>
    <t>사당동 248-6</t>
  </si>
  <si>
    <t>동작구 도시시설관리공단</t>
  </si>
  <si>
    <t>대방동 345-1</t>
  </si>
  <si>
    <t xml:space="preserve">서울시 </t>
  </si>
  <si>
    <t>봉천7동 223-9호</t>
  </si>
  <si>
    <t>02-889-1400</t>
  </si>
  <si>
    <t>http://www.gsc.go.kr/</t>
  </si>
  <si>
    <t>14명</t>
  </si>
  <si>
    <t>관악구민</t>
  </si>
  <si>
    <t>100㎡</t>
  </si>
  <si>
    <t>잠원 한강공원 수영장</t>
  </si>
  <si>
    <t>김연기</t>
  </si>
  <si>
    <t>서초구 반포동 114-3</t>
  </si>
  <si>
    <t>서울YMCA (591-6060)</t>
  </si>
  <si>
    <t>www.seochoymca.com</t>
  </si>
  <si>
    <t>91㎡</t>
  </si>
  <si>
    <t>방배열린문화센터 수영장</t>
  </si>
  <si>
    <t>위탁
(코오롱글로벌㈜)</t>
  </si>
  <si>
    <t>강남구 도시관리공단</t>
  </si>
  <si>
    <t>위탁
(사)흥사단</t>
  </si>
  <si>
    <t>올림픽 수영경기장</t>
  </si>
  <si>
    <t>위탁
(한국체육산업개발)</t>
  </si>
  <si>
    <t>잠실1 수영장</t>
  </si>
  <si>
    <t>서울시수영연맹</t>
  </si>
  <si>
    <t>16.5x6.5</t>
  </si>
  <si>
    <t>잠실2 수영장</t>
  </si>
  <si>
    <t>서울시교육청</t>
  </si>
  <si>
    <t>송파구 시설관리공단</t>
  </si>
  <si>
    <t xml:space="preserve">25m*16m      25m*13m       15m*8m             </t>
  </si>
  <si>
    <t>광나루 한강공원 수영장</t>
  </si>
  <si>
    <t>igangdong.or.kr</t>
  </si>
  <si>
    <t>30명</t>
  </si>
  <si>
    <t>우레탄
(콘크리트)</t>
  </si>
  <si>
    <t>특수
콘크리트</t>
  </si>
  <si>
    <t>간이</t>
  </si>
  <si>
    <t>투수콘</t>
  </si>
  <si>
    <t>수지우레탄</t>
  </si>
  <si>
    <t>영롱이 인라인장(마당)</t>
  </si>
  <si>
    <t>아크릴
라텍스</t>
  </si>
  <si>
    <t>황학정</t>
  </si>
  <si>
    <t>대한궁도협회황학정</t>
  </si>
  <si>
    <t>2002~2003</t>
  </si>
  <si>
    <t>국공전수관</t>
  </si>
  <si>
    <t>대한궁도협회(사) 이한정</t>
  </si>
  <si>
    <t>수락정</t>
  </si>
  <si>
    <t>노원구궁도협회</t>
  </si>
  <si>
    <t>난지 한강공원 국궁장</t>
  </si>
  <si>
    <t>서울시 궁도협회</t>
  </si>
  <si>
    <t>65~85</t>
  </si>
  <si>
    <t>영학정</t>
  </si>
  <si>
    <t>서울공항정</t>
  </si>
  <si>
    <t>관악정</t>
  </si>
  <si>
    <t>대한궁도협회(887-7971)</t>
  </si>
  <si>
    <t>397백만원</t>
  </si>
  <si>
    <t>서대문체육회관</t>
  </si>
  <si>
    <t>장애인론볼장</t>
  </si>
  <si>
    <t>4,889
4,182</t>
  </si>
  <si>
    <t>172
172</t>
  </si>
  <si>
    <t>반송1동테니스장</t>
  </si>
  <si>
    <t>서부하수처리장
테니스장</t>
  </si>
  <si>
    <t>중앙하수처리장
테니스장</t>
  </si>
  <si>
    <t>부산환경공단
중앙사업소</t>
  </si>
  <si>
    <t>위탁
(부산서구스포츠클럽)</t>
  </si>
  <si>
    <t>국민체육문예센터</t>
  </si>
  <si>
    <t>18.5×28×10.7m</t>
  </si>
  <si>
    <t>25m×12.6m
3.9m×10m</t>
  </si>
  <si>
    <t>공연장, 프로그램실 등</t>
  </si>
  <si>
    <t>수정산가족체육공원
실내체육관</t>
  </si>
  <si>
    <t>6.1 × 19.8m</t>
  </si>
  <si>
    <t>부산진구 국민체육센터</t>
  </si>
  <si>
    <t>위탁
(사)한국스포츠건설팅협회</t>
  </si>
  <si>
    <t>30x20m</t>
  </si>
  <si>
    <t>배드민턴,어린이축구, 
피구, 배구,농구</t>
  </si>
  <si>
    <t>20x15x1면
18x15x2면</t>
  </si>
  <si>
    <t>실내체육관 1층 실내, 면적 재조정</t>
  </si>
  <si>
    <t>성인=1,500,유아풀=200 물놀이풀=863</t>
  </si>
  <si>
    <t>동구 국민체육문예센터
실내수영장</t>
  </si>
  <si>
    <t>부산진구 국민체육센터
수영장</t>
  </si>
  <si>
    <t>위탁
(사)한국스포츠컨설팅협회</t>
  </si>
  <si>
    <t>올림픽기념 국민생활관 지하1층내 일부</t>
  </si>
  <si>
    <t>명지레포츠센터
골프연습장</t>
  </si>
  <si>
    <t>명지레포츠센터 내 2층 일부</t>
  </si>
  <si>
    <t>동구국민체육문예센터
골프연습장</t>
  </si>
  <si>
    <t>국민체육문예센터
2층 일부</t>
  </si>
  <si>
    <t>남부환경공원
풋살장</t>
  </si>
  <si>
    <t>남부환경공원
농구장</t>
  </si>
  <si>
    <t>남부환경공원
그라운드골프장</t>
  </si>
  <si>
    <t>생곡환경공원
족구장</t>
  </si>
  <si>
    <t>부산환경공단
(생곡사업소)</t>
  </si>
  <si>
    <t>부산환경공단
(기장사업소)</t>
  </si>
  <si>
    <t>강변환경공원
족구장</t>
  </si>
  <si>
    <t>강변환경공원
멀티코트</t>
  </si>
  <si>
    <t>부산환경공단
(정관사업소)</t>
  </si>
  <si>
    <t>중앙하수처리장
스케이트파크</t>
  </si>
  <si>
    <t>부산환경공단
(중앙사업소)</t>
  </si>
  <si>
    <t>중앙하수처리장
족구장</t>
  </si>
  <si>
    <t>수영환경공원
농구장</t>
  </si>
  <si>
    <t>수영환경공원
족구장</t>
  </si>
  <si>
    <t>이현동 산28-5외11필지</t>
  </si>
  <si>
    <t>이현공원
다목적운동장</t>
  </si>
  <si>
    <t>3,200백만원</t>
  </si>
  <si>
    <t>서구 비산7동 3442</t>
  </si>
  <si>
    <t>북부하수처리장
축구장</t>
  </si>
  <si>
    <t>대구환경
공단</t>
  </si>
  <si>
    <t>대구환경공단
(북부사업소)</t>
  </si>
  <si>
    <t>한국잔디</t>
  </si>
  <si>
    <t>615백만원</t>
  </si>
  <si>
    <t>비산강변축구장</t>
  </si>
  <si>
    <t>북구 조야동</t>
  </si>
  <si>
    <t>강변축구장</t>
  </si>
  <si>
    <t>양잔디 3
인조잔디 2</t>
  </si>
  <si>
    <t>4,211백만원</t>
  </si>
  <si>
    <t>639 lux</t>
  </si>
  <si>
    <t>850백만원</t>
  </si>
  <si>
    <t>신천유소년축구장</t>
  </si>
  <si>
    <t>시민운동장
다목적 유소년 축구장</t>
  </si>
  <si>
    <t>연암공원
축구장</t>
  </si>
  <si>
    <t>의자식,         계단식</t>
  </si>
  <si>
    <t>수성구 범어동 356</t>
  </si>
  <si>
    <t>수성구민운동장</t>
  </si>
  <si>
    <t>양잔디</t>
  </si>
  <si>
    <t>2,268백만원</t>
  </si>
  <si>
    <t>수성구 노변동 422-5</t>
  </si>
  <si>
    <t>고산정수사업소
운동장</t>
  </si>
  <si>
    <t>고산정수사업소</t>
  </si>
  <si>
    <t>558백만원</t>
  </si>
  <si>
    <t>달서구 대천동 900</t>
  </si>
  <si>
    <t>호림강나루공원
축구장</t>
  </si>
  <si>
    <t>360백만원</t>
  </si>
  <si>
    <t>월배축구장</t>
  </si>
  <si>
    <t>달성군 다사읍 매곡리 산85</t>
  </si>
  <si>
    <t>매곡정수사업소
축구장</t>
  </si>
  <si>
    <t>매곡정수사업소</t>
  </si>
  <si>
    <t>68
47</t>
  </si>
  <si>
    <t>105
75</t>
  </si>
  <si>
    <t>1,286백만원</t>
  </si>
  <si>
    <t>달성군민운동장</t>
  </si>
  <si>
    <t>달성군
(위탁:달성군시설관리공단)</t>
  </si>
  <si>
    <t>72
40</t>
  </si>
  <si>
    <t>110
80</t>
  </si>
  <si>
    <t>하빈 면민운동장</t>
  </si>
  <si>
    <t>논공축구장</t>
  </si>
  <si>
    <t>다사체육공원
축구장</t>
  </si>
  <si>
    <t>가창체육공원
축구장</t>
  </si>
  <si>
    <t>다사축구장</t>
  </si>
  <si>
    <t>화원명곡체육공원 다목적운동장</t>
  </si>
  <si>
    <t>화원명곡체육공원 
다목적운동장</t>
  </si>
  <si>
    <t>달성종합스포츠파크 보조경기장</t>
  </si>
  <si>
    <t>달성종합스포츠파크 
보조경기장</t>
  </si>
  <si>
    <t>건설사업비는 달성종합스포츠파크 총사업비를 말함.</t>
  </si>
  <si>
    <t>하빈지구 강변축구장</t>
  </si>
  <si>
    <t>환경자원사업소 축구장</t>
  </si>
  <si>
    <t>불로둔치야구장</t>
  </si>
  <si>
    <t>검단동 리틀야구장</t>
  </si>
  <si>
    <t>검단동 강변야구장</t>
  </si>
  <si>
    <t>북구(직영)</t>
  </si>
  <si>
    <t>구암 테니스장</t>
  </si>
  <si>
    <t>구암배수지 내</t>
  </si>
  <si>
    <t>월배테니스장</t>
  </si>
  <si>
    <t>남구 국민체육센터</t>
  </si>
  <si>
    <t>남구
위탁((사)남구스포츠클럽)</t>
  </si>
  <si>
    <t>22.7×44.4×13.6m</t>
  </si>
  <si>
    <t>농구,탁구,배드민턴</t>
  </si>
  <si>
    <t>헬스장, 상담실, 사무실 
샤워실,다목적강좌실</t>
  </si>
  <si>
    <t>달구벌 재활스포츠센터
체육관</t>
  </si>
  <si>
    <t>달성군민체육관</t>
  </si>
  <si>
    <t>23×46×14m</t>
  </si>
  <si>
    <t xml:space="preserve">중구 </t>
  </si>
  <si>
    <t>사정동 산1</t>
  </si>
  <si>
    <t>사정축구장</t>
  </si>
  <si>
    <t>중구체육복지센터</t>
  </si>
  <si>
    <t>갈마공원
축구장</t>
  </si>
  <si>
    <t>월평축구장</t>
  </si>
  <si>
    <t>상수도사업본부</t>
  </si>
  <si>
    <t>관저체육공원
운동장</t>
  </si>
  <si>
    <t>옥녀봉체육공원 축구장</t>
  </si>
  <si>
    <t>다목적구장,
인공암벽</t>
  </si>
  <si>
    <t>노은동 270</t>
  </si>
  <si>
    <t>대전월드컵경기장</t>
  </si>
  <si>
    <t>2개소(340개)</t>
  </si>
  <si>
    <t>2,500lux</t>
  </si>
  <si>
    <t>수영장,에어로빅장,체력단련장</t>
  </si>
  <si>
    <t>6레인</t>
  </si>
  <si>
    <t>대전월드컵경기장
보조경기장</t>
  </si>
  <si>
    <t>교육원축구장</t>
  </si>
  <si>
    <t>공무원교육원</t>
  </si>
  <si>
    <t>신탄신축구장</t>
  </si>
  <si>
    <t>을미기공원
축구장</t>
  </si>
  <si>
    <t>송촌축구장</t>
  </si>
  <si>
    <t>덕암축구센터</t>
  </si>
  <si>
    <t>덕암야구장</t>
  </si>
  <si>
    <t>서  구</t>
  </si>
  <si>
    <t>월평
사이클경기장</t>
  </si>
  <si>
    <t>사이클연맹, 경륜선수</t>
  </si>
  <si>
    <t>피스타</t>
  </si>
  <si>
    <t>천연잔디, 투스콘</t>
  </si>
  <si>
    <t xml:space="preserve">선수연습장 </t>
  </si>
  <si>
    <t>1급(2003)</t>
  </si>
  <si>
    <t>위탁
(대덕구체육회)</t>
  </si>
  <si>
    <t>핸드볼,배드민턴, 탁구,
태권도,배구,농구</t>
  </si>
  <si>
    <t>장애인체육센터</t>
  </si>
  <si>
    <t>회의실,체력증진센터 등</t>
  </si>
  <si>
    <t>대덕국민체육센터</t>
  </si>
  <si>
    <t>위탁
(목상동주민복지위원회)</t>
  </si>
  <si>
    <t>수영, 헬스</t>
  </si>
  <si>
    <t>대암게이트볼장</t>
  </si>
  <si>
    <t>실내1면,
실외1면</t>
  </si>
  <si>
    <t>갈마게이트볼장</t>
  </si>
  <si>
    <t>20×15m×1면</t>
  </si>
  <si>
    <t>은평게이트볼장</t>
  </si>
  <si>
    <t>복수게이트볼장</t>
  </si>
  <si>
    <t>관저게이트볼장</t>
  </si>
  <si>
    <t>노인복지관 게이트볼장</t>
  </si>
  <si>
    <t>을미기근린공원 게이트볼장</t>
  </si>
  <si>
    <t>23m×18m×1면</t>
  </si>
  <si>
    <t>사정 인라인스케이트장</t>
  </si>
  <si>
    <t>월드컵 인라인롤러장</t>
  </si>
  <si>
    <t>코러실</t>
  </si>
  <si>
    <t>평판의자</t>
  </si>
  <si>
    <t>뱅크트랙</t>
  </si>
  <si>
    <t>지수체육공원 궁도장</t>
  </si>
  <si>
    <t>지수체육공원 내</t>
  </si>
  <si>
    <t>월평양궁장</t>
  </si>
  <si>
    <t>시설관리공단(양궁협회533-3698)</t>
  </si>
  <si>
    <t>덕명동 산10-11</t>
  </si>
  <si>
    <t>복용 승마장</t>
  </si>
  <si>
    <t>철근콘트리트</t>
  </si>
  <si>
    <t>실내승마장 준공(2017년)</t>
  </si>
  <si>
    <t>서   구</t>
  </si>
  <si>
    <t>대전 서구 탄방동 1084번지</t>
  </si>
  <si>
    <t>남선공원 빙상장</t>
  </si>
  <si>
    <t>철골철근콘크리트조</t>
  </si>
  <si>
    <t>외삼족구장</t>
  </si>
  <si>
    <t>대전시체육회</t>
  </si>
  <si>
    <t>12면</t>
  </si>
  <si>
    <t>주경기장에 
포함</t>
  </si>
  <si>
    <t>천연잔디 조성
:2017. 12.</t>
  </si>
  <si>
    <t>시설개선공사로 좌석감소('15.12.18. 22,005석 → 20,639석 / 감 1,366)</t>
  </si>
  <si>
    <t>2016년 6면
2017년 4면</t>
  </si>
  <si>
    <t>2012년 6면
2015년 10면</t>
  </si>
  <si>
    <t>안청공원 축구장
부지옆</t>
  </si>
  <si>
    <t>광주</t>
  </si>
  <si>
    <t>염주씨름장</t>
  </si>
  <si>
    <t>지름 17m</t>
  </si>
  <si>
    <t>광주월드컵
경기장 부지내</t>
  </si>
  <si>
    <t>검도장</t>
  </si>
  <si>
    <t>첨단 실내배드민턴장
(구관)</t>
  </si>
  <si>
    <t>광화 게이트볼장</t>
  </si>
  <si>
    <t>20×16.5</t>
  </si>
  <si>
    <t>승촌게이트볼장</t>
  </si>
  <si>
    <t>28×23×1면
21×17×1면</t>
  </si>
  <si>
    <t>실내 1
실외 1</t>
  </si>
  <si>
    <t>월드컵경기장 내</t>
  </si>
  <si>
    <t>남  구</t>
  </si>
  <si>
    <t>광주국제양궁장</t>
  </si>
  <si>
    <t>광주광역시
승마장</t>
  </si>
  <si>
    <t>광주광역시승마협회(373-0815)</t>
  </si>
  <si>
    <t>실내 및 실외</t>
  </si>
  <si>
    <t xml:space="preserve"> 1,252백만원</t>
  </si>
  <si>
    <t>염주골프센터</t>
  </si>
  <si>
    <t>2,662백만원</t>
  </si>
  <si>
    <t>모아레포츠타운
골프연습장</t>
  </si>
  <si>
    <t>위탁
(모아레포츠타운㈜)</t>
  </si>
  <si>
    <t>광주실내빙상장</t>
  </si>
  <si>
    <t>900석</t>
  </si>
  <si>
    <t>철근콘크리트 라멘조</t>
  </si>
  <si>
    <t>4,086백만원</t>
  </si>
  <si>
    <t>월드컵경기장 내
부설</t>
  </si>
  <si>
    <t>위탁
(시장애인체육회)</t>
  </si>
  <si>
    <t>경기장 9홀,
퍼팅장1개소</t>
  </si>
  <si>
    <t>탁구대 6면</t>
  </si>
  <si>
    <t>외도제2축구장</t>
  </si>
  <si>
    <t>부지면적 서귀포 전천후게이트볼장에 포함</t>
  </si>
  <si>
    <t>인조잔디
천연잔디</t>
  </si>
  <si>
    <t>76
76</t>
  </si>
  <si>
    <t>109
109</t>
  </si>
  <si>
    <t>2
1</t>
  </si>
  <si>
    <t>서귀포시
(위탁 제주유나이티드Fc)</t>
  </si>
  <si>
    <t>부지 면적, 표선생활체육 주경기장에 포함</t>
  </si>
  <si>
    <t>제주</t>
  </si>
  <si>
    <t>제주종합경기장
인라인스케이트연습장</t>
  </si>
  <si>
    <t>서    귀    포
인라인롤러장</t>
  </si>
  <si>
    <t>한라정(궁도장)</t>
  </si>
  <si>
    <t>문화체육과(750-7255)</t>
  </si>
  <si>
    <t>32,000천원</t>
  </si>
  <si>
    <t>탈의실, 샤워실, 휴게실, 주차장 등</t>
  </si>
  <si>
    <t>한림읍 금능리 산19-2</t>
  </si>
  <si>
    <t>청소년수련원
골프연습장</t>
  </si>
  <si>
    <t>근로복지공단제주청소년수련원(064-796-1680)</t>
  </si>
  <si>
    <t>18홀
클럽하우스1동</t>
  </si>
  <si>
    <t>위탁
(수원도시공사)</t>
  </si>
  <si>
    <t>부천도시공사</t>
  </si>
  <si>
    <t>광명도시공사</t>
  </si>
  <si>
    <t>테니스장 6, 보조축구장 2,
 게이트볼장 1</t>
  </si>
  <si>
    <t>육상경기장 내 축구장 포함</t>
  </si>
  <si>
    <t>수원월드컵경기장
주경기장</t>
  </si>
  <si>
    <t>경기도,        수원시</t>
  </si>
  <si>
    <t>월드컵경기장
관리재단</t>
  </si>
  <si>
    <t>좌석접이식</t>
  </si>
  <si>
    <t>2(248등)</t>
  </si>
  <si>
    <t>2,000lux</t>
  </si>
  <si>
    <t>수원월드컵경기장
보조경기장(천연잔디)</t>
  </si>
  <si>
    <t>6(88등)</t>
  </si>
  <si>
    <t>500lux</t>
  </si>
  <si>
    <t>수원월드컵경기장
연습경기장(한국잔디)</t>
  </si>
  <si>
    <t>6(130등)</t>
  </si>
  <si>
    <t>수원월드컵경기장
인조1경기장</t>
  </si>
  <si>
    <t>R.C+철골</t>
  </si>
  <si>
    <t>4(32등)</t>
  </si>
  <si>
    <t>2,00lux</t>
  </si>
  <si>
    <t>수원종합운동장
보조구장</t>
  </si>
  <si>
    <t>1개소(3.9mx1.5m)</t>
  </si>
  <si>
    <t>만석
인조잔디구장</t>
  </si>
  <si>
    <t>위  탁
(수원시체육회)</t>
  </si>
  <si>
    <t>강상면사무소</t>
  </si>
  <si>
    <t>게이트볼구장</t>
  </si>
  <si>
    <t>여기산
인조잔디구장</t>
  </si>
  <si>
    <t>지방산업단지
인조잔디구장</t>
  </si>
  <si>
    <t>위  탁
(수원산업단지 관리공단)</t>
  </si>
  <si>
    <t>화산체육공원
축구장</t>
  </si>
  <si>
    <t>매탄
인조잔디구장</t>
  </si>
  <si>
    <t>부지는 체육관에
 포함</t>
  </si>
  <si>
    <t>부지면적 중산전천후
게이트볼장에 포함</t>
  </si>
  <si>
    <t>원능하수처리장축구장</t>
  </si>
  <si>
    <t>고양시
하수행정과</t>
  </si>
  <si>
    <t>어울림축구장</t>
  </si>
  <si>
    <t>고양종합운동장 축구장</t>
  </si>
  <si>
    <t>고양종합운동 보조구장</t>
  </si>
  <si>
    <t>고양종합운동장
사업비 포함</t>
  </si>
  <si>
    <t>동산(창릉동)축구장</t>
  </si>
  <si>
    <t>토사구장</t>
  </si>
  <si>
    <t>신원축구장</t>
  </si>
  <si>
    <t>상대원 유소년 축구장</t>
  </si>
  <si>
    <t>4(24등)</t>
  </si>
  <si>
    <t>경기도,        성남시</t>
  </si>
  <si>
    <t>북부수자원생태공원내
인조잔디구장</t>
  </si>
  <si>
    <t xml:space="preserve">부천시 </t>
  </si>
  <si>
    <t>연식의자</t>
  </si>
  <si>
    <t>나무</t>
  </si>
  <si>
    <t>오정대공원
인조잔디구장</t>
  </si>
  <si>
    <t>부천체육관
인조잔디구장</t>
  </si>
  <si>
    <t>부천시체육회</t>
  </si>
  <si>
    <t>성호운동장</t>
  </si>
  <si>
    <t>와동축구장</t>
  </si>
  <si>
    <t>풍경운동장</t>
  </si>
  <si>
    <t>호수공원
축구장</t>
  </si>
  <si>
    <t>인조석</t>
  </si>
  <si>
    <t>해양축구장</t>
  </si>
  <si>
    <t>천연잔디 1
마사토 2
인조잔디1</t>
  </si>
  <si>
    <t>64
67</t>
  </si>
  <si>
    <t>100
105</t>
  </si>
  <si>
    <t>19,200
7,035</t>
  </si>
  <si>
    <t>3
1</t>
  </si>
  <si>
    <t>2011
2014</t>
  </si>
  <si>
    <t>221
773</t>
  </si>
  <si>
    <t>인조잔디 1면 추가</t>
  </si>
  <si>
    <t>육상트랙
(400M *8레인)</t>
  </si>
  <si>
    <t>능길운동장</t>
  </si>
  <si>
    <t>석수운동장</t>
  </si>
  <si>
    <t>장화운동장</t>
  </si>
  <si>
    <t>수암꿈나무축구장</t>
  </si>
  <si>
    <t>쌍봉산근린공원
인조잔디구장</t>
  </si>
  <si>
    <t>동탄2 수질복원센터 상부
인조잔디구장</t>
  </si>
  <si>
    <t>향남2 화합공원
축구장</t>
  </si>
  <si>
    <t>매송안보테마공원
축구장</t>
  </si>
  <si>
    <t>송산체육시설
축구장</t>
  </si>
  <si>
    <t>정남 용수교 둔치
축구장</t>
  </si>
  <si>
    <t>종합운동장
인조잔디구장</t>
  </si>
  <si>
    <t>수동면
축구장</t>
  </si>
  <si>
    <t>부평리 인조잔디구장</t>
  </si>
  <si>
    <t>오남체육공원 축구장</t>
  </si>
  <si>
    <t>북한강 체육공원 축구장</t>
  </si>
  <si>
    <t>약대울 체육시설 축구장</t>
  </si>
  <si>
    <t>와부읍 운동장</t>
  </si>
  <si>
    <t>진접읍 운동장</t>
  </si>
  <si>
    <t>용정리 생활체육시설</t>
  </si>
  <si>
    <t>먹골저수지 체육시설</t>
  </si>
  <si>
    <t>석수체육공원
축구장</t>
  </si>
  <si>
    <t>자유공원
축구장</t>
  </si>
  <si>
    <t>이충레포츠공원
축구장</t>
  </si>
  <si>
    <t>신대레포츠공원
축구장</t>
  </si>
  <si>
    <t>소사벌레포츠타운
축구장</t>
  </si>
  <si>
    <t>팽성레포츠공원
축구장</t>
  </si>
  <si>
    <t>안중레포츠공원
축구장</t>
  </si>
  <si>
    <t>여술근린공원
축구장</t>
  </si>
  <si>
    <t>진위공공하수처리장 축구장</t>
  </si>
  <si>
    <t>서탄 진위천 체육시설
축구장</t>
  </si>
  <si>
    <t>시흥테니스협회</t>
  </si>
  <si>
    <t>농구2조</t>
  </si>
  <si>
    <t>시흥시청 체육진흥팀</t>
  </si>
  <si>
    <t>곤제축구장</t>
  </si>
  <si>
    <t>직동축구장</t>
  </si>
  <si>
    <t>활기축구장</t>
  </si>
  <si>
    <t>금촌체육공원 축구장</t>
  </si>
  <si>
    <t>적성체육공원 축구장</t>
  </si>
  <si>
    <t>광탄체육공원 축구장</t>
  </si>
  <si>
    <t>파평체육공원 축구장</t>
  </si>
  <si>
    <t>문산체육공원 축구장</t>
  </si>
  <si>
    <t>파주스타디움 보조구장</t>
  </si>
  <si>
    <t>월롱체육공원 축구장</t>
  </si>
  <si>
    <t>향양리체육공원 축구장</t>
  </si>
  <si>
    <t>교하체육공원 축구장(1,2구장)</t>
  </si>
  <si>
    <t>축구국가대표
트레이닝센터</t>
  </si>
  <si>
    <t>법원체육공원 축구장</t>
  </si>
  <si>
    <t>조리체육공원 축구장</t>
  </si>
  <si>
    <t>본부석
(철근콘크리트)</t>
  </si>
  <si>
    <t xml:space="preserve">농구장1면
배구.족구장 2면 </t>
  </si>
  <si>
    <t>농구장1면
배구.족구장2면</t>
  </si>
  <si>
    <t>희망공원내</t>
  </si>
  <si>
    <t>신천동 축구장</t>
  </si>
  <si>
    <t>시화mtv체육공원(48호)
인조잔디구장</t>
  </si>
  <si>
    <t>본부석, 관리동
(철근콘크리트)</t>
  </si>
  <si>
    <t>솔터축구장</t>
  </si>
  <si>
    <t>걸포다목적구장</t>
  </si>
  <si>
    <t>10LUX</t>
  </si>
  <si>
    <t>철근콘크리트
(본부석)</t>
  </si>
  <si>
    <t>도척그린공원
축구장</t>
  </si>
  <si>
    <t>막구조(본부석)</t>
  </si>
  <si>
    <t>광주 공설운동장
포함</t>
  </si>
  <si>
    <t>초월생활체육공원
축구장</t>
  </si>
  <si>
    <t>초월생활체육공원 
포함</t>
  </si>
  <si>
    <t>곤지암생활체육공원 
축구장</t>
  </si>
  <si>
    <t>공설운동장</t>
  </si>
  <si>
    <t>이천 종합운동장
보조구장</t>
  </si>
  <si>
    <t>이천스포츠센터
축구장</t>
  </si>
  <si>
    <t>설성면 체육공원 축구장</t>
  </si>
  <si>
    <t>신둔면 체육공원 축구장</t>
  </si>
  <si>
    <t>대월면 체육공원 축구장</t>
  </si>
  <si>
    <t>모가면 체육공원 축구장</t>
  </si>
  <si>
    <t>호법면 체육공원 축구장</t>
  </si>
  <si>
    <t>율면 체육공원 축구장</t>
  </si>
  <si>
    <t>마장면 체육공원 축구장</t>
  </si>
  <si>
    <t>백사면 체육공원 축구장</t>
  </si>
  <si>
    <t>누락시설 추가</t>
  </si>
  <si>
    <t>복하천 체육공원 축구장</t>
  </si>
  <si>
    <t>부발읍 체육공원 축구장</t>
  </si>
  <si>
    <t>오산스포츠센터
보조축구장</t>
  </si>
  <si>
    <t>오산죽미체육공원 
다목적구장</t>
  </si>
  <si>
    <t>천연잔디 3
흙     1</t>
  </si>
  <si>
    <t>고읍축구장</t>
  </si>
  <si>
    <t>목재 및 철콘</t>
  </si>
  <si>
    <t>에코스포츠 센터 축구장</t>
  </si>
  <si>
    <t>체육공원내 1면</t>
  </si>
  <si>
    <t>위탁
(구리시체육회)</t>
  </si>
  <si>
    <t>안성맞춤A구장</t>
  </si>
  <si>
    <t>삼죽면 용월리 421</t>
  </si>
  <si>
    <t>안성맞춤B구장</t>
  </si>
  <si>
    <t>신규 추가</t>
  </si>
  <si>
    <t>www.bigbird.or.kr</t>
  </si>
  <si>
    <t>공원내 부지</t>
  </si>
  <si>
    <t xml:space="preserve"> 설운체육공원 내 축구장</t>
  </si>
  <si>
    <t>평의자</t>
  </si>
  <si>
    <t>보강토</t>
  </si>
  <si>
    <t>신설</t>
  </si>
  <si>
    <t>콘크리트(야외)</t>
  </si>
  <si>
    <t>양서면사무소</t>
  </si>
  <si>
    <t>옥천면사무소</t>
  </si>
  <si>
    <t>서종면사무소</t>
  </si>
  <si>
    <t>청운면사무소</t>
  </si>
  <si>
    <t>풋살구장</t>
  </si>
  <si>
    <t>양동면사무소</t>
  </si>
  <si>
    <t>지제면사무소</t>
  </si>
  <si>
    <t>자연석</t>
  </si>
  <si>
    <t>족구장2면
풋살구장1면
게이트볼장1면</t>
  </si>
  <si>
    <t>개군면사무소</t>
  </si>
  <si>
    <t>인조잔디 1
토사 1</t>
  </si>
  <si>
    <t>축구전용구장</t>
  </si>
  <si>
    <t>가평생활체육공원 
명칭변경 및 2면 증설</t>
  </si>
  <si>
    <t>상면다목적 체육공원</t>
  </si>
  <si>
    <t>설악생활체육공원</t>
  </si>
  <si>
    <t>설악면사무소</t>
  </si>
  <si>
    <t xml:space="preserve">성남시      </t>
  </si>
  <si>
    <t>성남 하키장</t>
  </si>
  <si>
    <t>종합운동장관리사무소031)729-5870</t>
  </si>
  <si>
    <t>고양장항야구장</t>
  </si>
  <si>
    <t>사회인1면
리틀야구장 1면</t>
  </si>
  <si>
    <t>고양대덕야구장</t>
  </si>
  <si>
    <t xml:space="preserve"> 개장전</t>
  </si>
  <si>
    <t>탄천변 제1체육공원 
부지내 포함</t>
  </si>
  <si>
    <t>인조잔디,
앙투카</t>
  </si>
  <si>
    <t>화성드림파크</t>
  </si>
  <si>
    <t>월곶에코피아 야구장</t>
  </si>
  <si>
    <t>하수관리과 준공 후 
체육진흥과 인수</t>
  </si>
  <si>
    <t>강상축구장부지내 
리틀야구장1면, 총2면</t>
  </si>
  <si>
    <t>개군복합운동장 야구장</t>
  </si>
  <si>
    <t>경기</t>
  </si>
  <si>
    <t>의정부시
사이클 경기장</t>
  </si>
  <si>
    <t>체육시설관리사무소031)828-4637</t>
  </si>
  <si>
    <t>콘크리리트</t>
  </si>
  <si>
    <t>국내1급(2003.11.18)</t>
  </si>
  <si>
    <t>(8500x3000) 1개소</t>
  </si>
  <si>
    <t>신봉동 고가하부
 체육시설내</t>
  </si>
  <si>
    <t>화성엔바이로</t>
  </si>
  <si>
    <t>한화바이오밸리 테니스장</t>
  </si>
  <si>
    <t>장안남산체육공원 테니스장</t>
  </si>
  <si>
    <t>월문리 생활체육시설</t>
  </si>
  <si>
    <t>장현배수지 생활체육시설</t>
  </si>
  <si>
    <t>부평리 생활체육시설</t>
  </si>
  <si>
    <t>양지리 생활체육공원</t>
  </si>
  <si>
    <t>퇴계원 체육시설</t>
  </si>
  <si>
    <t>가운동 테니스장</t>
  </si>
  <si>
    <t>곤지암생활체육
공원 포함</t>
  </si>
  <si>
    <t>광주시민체육관</t>
  </si>
  <si>
    <t>광주시민체육관내</t>
  </si>
  <si>
    <t>오학(현암지구) 테니스장</t>
  </si>
  <si>
    <t>인조잔디 3면
하드코트 3면</t>
  </si>
  <si>
    <t>현암동
하천변에 위치</t>
  </si>
  <si>
    <t>화성종합경기타운
씨름장</t>
  </si>
  <si>
    <t>지름 11.6m</t>
  </si>
  <si>
    <t>2017년
리모델링</t>
  </si>
  <si>
    <t>2016년
리모델링</t>
  </si>
  <si>
    <t>배구,배드민턴,농구,
다목적실</t>
  </si>
  <si>
    <t>시랑생활체육관</t>
  </si>
  <si>
    <t>철근코크리트</t>
  </si>
  <si>
    <t>월롱 100주년 
기념체육관</t>
  </si>
  <si>
    <t>운정실내배드민턴장</t>
  </si>
  <si>
    <t>위탁
(파주시배드민턴협회)</t>
  </si>
  <si>
    <t>철콘조</t>
  </si>
  <si>
    <t>농구, 배드민턴, 탁구</t>
  </si>
  <si>
    <t>게이트볼, 탁구</t>
  </si>
  <si>
    <t>시민체육광장 제3체육관
(배드민턴 전용)</t>
  </si>
  <si>
    <t>종합운동장 
부지 내 시설</t>
  </si>
  <si>
    <t>율면 실내체육관</t>
  </si>
  <si>
    <t>농구, 배드민턴, 검도</t>
  </si>
  <si>
    <t>구리시체육관</t>
  </si>
  <si>
    <t>구리시배드민턴장</t>
  </si>
  <si>
    <t>(재)의왕시
청소년육성재단</t>
  </si>
  <si>
    <t>옥천 배드민턴장</t>
  </si>
  <si>
    <t>수원.권선구 오목천동 883-1</t>
  </si>
  <si>
    <t>경기도유도회관</t>
  </si>
  <si>
    <t>경기도체육회 
(2491-720)</t>
  </si>
  <si>
    <t>위탁
(경기도체육회)</t>
  </si>
  <si>
    <t>유도회</t>
  </si>
  <si>
    <t>전용경기장</t>
  </si>
  <si>
    <t>경기도검도회관</t>
  </si>
  <si>
    <t>이천훈련원</t>
  </si>
  <si>
    <t>유도, 펜싱, 역도</t>
  </si>
  <si>
    <t>벌터체육문화센터</t>
  </si>
  <si>
    <t>탁구, 헬스,GX</t>
  </si>
  <si>
    <t>다목적체육실,헬스장,
GX룸, 커뮤니티룸</t>
  </si>
  <si>
    <t>25m×20m</t>
  </si>
  <si>
    <t>57m×13m
57m×16.8m</t>
  </si>
  <si>
    <t>농구,플로어볼</t>
  </si>
  <si>
    <t>33X20</t>
  </si>
  <si>
    <t>야워장 탈의실 등</t>
  </si>
  <si>
    <t>호수체육관</t>
  </si>
  <si>
    <t>33X22</t>
  </si>
  <si>
    <t>장화체육관</t>
  </si>
  <si>
    <t>33X18</t>
  </si>
  <si>
    <t>선부다목적체육관</t>
  </si>
  <si>
    <t>36m x 26m</t>
  </si>
  <si>
    <t>25m x 15m</t>
  </si>
  <si>
    <t>함송생활체육관</t>
  </si>
  <si>
    <t>농구, 탁구, 배드민턴, 유아축구 등</t>
  </si>
  <si>
    <t>휴게실, 탈의실, 샤워실, 
기구창고, 관리사무실</t>
  </si>
  <si>
    <t>풍무국민체육센터</t>
  </si>
  <si>
    <t>샤워실,탈의실,사무실,
다목적강당</t>
  </si>
  <si>
    <t>포천체육진흥센터</t>
  </si>
  <si>
    <t>역도,태권도</t>
  </si>
  <si>
    <t>부곡스포츠센터</t>
  </si>
  <si>
    <t>32.2m x 21.8m</t>
  </si>
  <si>
    <t>25m×13.2m
14.5mx5.25m</t>
  </si>
  <si>
    <t>에어로빅장, GX룸, 
매점, 사무실 등</t>
  </si>
  <si>
    <t>여기산 게이트볼장</t>
  </si>
  <si>
    <t>중산 전천후 게이트볼장</t>
  </si>
  <si>
    <t>위탁
(고양시게이트볼연합회)</t>
  </si>
  <si>
    <t>파이프</t>
  </si>
  <si>
    <t>환경에너지 시설 내
 게이트볼장</t>
  </si>
  <si>
    <t>포곡 게이트볼장</t>
  </si>
  <si>
    <t>송전 게이트볼장</t>
  </si>
  <si>
    <t>서리 게이트볼장</t>
  </si>
  <si>
    <t>백암 게이트볼장</t>
  </si>
  <si>
    <t>모현 게이트볼장</t>
  </si>
  <si>
    <t>22*20</t>
  </si>
  <si>
    <t>보정동 게이트볼장</t>
  </si>
  <si>
    <t>동백 게이트볼장</t>
  </si>
  <si>
    <t>구갈레스피아
게이트볼장</t>
  </si>
  <si>
    <t>남사면 게이트볼장</t>
  </si>
  <si>
    <t>수지체육공원 게이트볼장</t>
  </si>
  <si>
    <t>20*20</t>
  </si>
  <si>
    <t>신정공원 게이트볼장</t>
  </si>
  <si>
    <t>구성동 게이트볼장</t>
  </si>
  <si>
    <t>보라동 게이트볼장</t>
  </si>
  <si>
    <t>신갈게이트볼장</t>
  </si>
  <si>
    <t>무지개공원 게이트볼장</t>
  </si>
  <si>
    <t>동천동게이트볼장</t>
  </si>
  <si>
    <t>고림게이트볼장</t>
  </si>
  <si>
    <t>유방게이트볼장</t>
  </si>
  <si>
    <t>소실봉게이트볼장</t>
  </si>
  <si>
    <t>25×18.3</t>
  </si>
  <si>
    <t>단대 게이트볼장</t>
  </si>
  <si>
    <t>22×20</t>
  </si>
  <si>
    <t>황송 게이트볼장</t>
  </si>
  <si>
    <t>산새공원 게이트볼장</t>
  </si>
  <si>
    <t>중앙공원 게이트볼장</t>
  </si>
  <si>
    <t>2015리모델링</t>
  </si>
  <si>
    <t>덕유마을 게이트볼장</t>
  </si>
  <si>
    <t>2016리모델링</t>
  </si>
  <si>
    <t>펄벅공원 게이트볼장</t>
  </si>
  <si>
    <t>안산 실내게이트볼장
(성어게이트볼장)</t>
  </si>
  <si>
    <t>마도 게이트볼장</t>
  </si>
  <si>
    <t>구봉산근린공원
게이트볼장</t>
  </si>
  <si>
    <t>다람산근린공원
게이트볼장</t>
  </si>
  <si>
    <t>화성추모공원
게이트볼장</t>
  </si>
  <si>
    <t>화성추모공원사무실</t>
  </si>
  <si>
    <t>동탄센트럴파크
게이트볼장</t>
  </si>
  <si>
    <t>도원체육공원
게이트볼장</t>
  </si>
  <si>
    <t>햇빛어린이공원(현대1호) 
게이트볼장</t>
  </si>
  <si>
    <t>쌍봉산근린공원 게이트볼장</t>
  </si>
  <si>
    <t>18×28</t>
  </si>
  <si>
    <t>탄요유적공원 게이트볼장</t>
  </si>
  <si>
    <t>18×23</t>
  </si>
  <si>
    <t>동화마을생태공원 게이트볼장</t>
  </si>
  <si>
    <t>19×24</t>
  </si>
  <si>
    <t>17×22</t>
  </si>
  <si>
    <t>벌말체육공원 게이트볼장</t>
  </si>
  <si>
    <t>향남2 화합공원 게이트볼장</t>
  </si>
  <si>
    <t>덕소리 게이트볼장</t>
  </si>
  <si>
    <t>도곡리 게이트볼장</t>
  </si>
  <si>
    <t>금남리 게이트볼장</t>
  </si>
  <si>
    <t>오남 게이트볼장</t>
  </si>
  <si>
    <t>진중리 게이트볼장</t>
  </si>
  <si>
    <t>이패동 게이트볼장</t>
  </si>
  <si>
    <t>별내동 게이트볼장</t>
  </si>
  <si>
    <t>호계실내게이트볼장</t>
  </si>
  <si>
    <t>55*24</t>
  </si>
  <si>
    <t>본정리 게이트볼장</t>
  </si>
  <si>
    <t>동부공원 게이트볼장</t>
  </si>
  <si>
    <t>신장 게이트볼장</t>
  </si>
  <si>
    <t>위탁
(평택시 게이트볼연합회)</t>
  </si>
  <si>
    <t>안중 게이트볼장</t>
  </si>
  <si>
    <t>남산근린공원 게이트볼장</t>
  </si>
  <si>
    <t>서탄 게이트볼장</t>
  </si>
  <si>
    <t>19m x 23m</t>
  </si>
  <si>
    <t>25m x 20m</t>
  </si>
  <si>
    <t>청북 새터근린공원 게이트볼장</t>
  </si>
  <si>
    <t>전천후 시설</t>
  </si>
  <si>
    <t>녹양택지지구
게이트볼장</t>
  </si>
  <si>
    <t>다리목근린공원
게이트볼장</t>
  </si>
  <si>
    <t>파주스타디움
게이트볼장</t>
  </si>
  <si>
    <t>20*28</t>
  </si>
  <si>
    <t>청석게이트볼장</t>
  </si>
  <si>
    <t>만우리게이트볼장</t>
  </si>
  <si>
    <t>분수리게이트볼장</t>
  </si>
  <si>
    <t>20m x 15m</t>
  </si>
  <si>
    <t>23m x 20m</t>
  </si>
  <si>
    <t>26m x 22m</t>
  </si>
  <si>
    <t>26m x 18m</t>
  </si>
  <si>
    <t>대곶 게이트볼장</t>
  </si>
  <si>
    <t>한강신도시 제16호 근린공원내</t>
  </si>
  <si>
    <t>석모리 게이트볼장</t>
  </si>
  <si>
    <t>다산공원게이트볼장</t>
  </si>
  <si>
    <t>장호원공원게이트볼장</t>
  </si>
  <si>
    <t>고백리게이트볼장</t>
  </si>
  <si>
    <t>무촌리게이트볼장</t>
  </si>
  <si>
    <t>이천시연합게이트볼장</t>
  </si>
  <si>
    <t>수광리게이트볼장</t>
  </si>
  <si>
    <t>남정리게이트볼장</t>
  </si>
  <si>
    <t>수하리게이트볼장</t>
  </si>
  <si>
    <t>송말3리게이트볼장</t>
  </si>
  <si>
    <t>우곡리게이트볼장</t>
  </si>
  <si>
    <t>오천리게이트볼장</t>
  </si>
  <si>
    <t>구시리게이트볼장</t>
  </si>
  <si>
    <t>초지리게이트볼장</t>
  </si>
  <si>
    <t>도리리게이트볼장</t>
  </si>
  <si>
    <t>진가리게이트볼장</t>
  </si>
  <si>
    <t>제요리게이트볼장</t>
  </si>
  <si>
    <t>고당리게이트볼장</t>
  </si>
  <si>
    <t>단월동게이트볼장</t>
  </si>
  <si>
    <t>창전동게이트볼장</t>
  </si>
  <si>
    <t>19x16</t>
  </si>
  <si>
    <t>장동리게이트볼장</t>
  </si>
  <si>
    <t>고척리게이트볼장</t>
  </si>
  <si>
    <t>신장동 전천후 게이트볼장</t>
  </si>
  <si>
    <t>유니온파크 내 게이트볼장</t>
  </si>
  <si>
    <t>백석게이트볼장</t>
  </si>
  <si>
    <t>연곡게이트볼장</t>
  </si>
  <si>
    <t>은현면게이트볼장</t>
  </si>
  <si>
    <t>광적게이트볼장</t>
  </si>
  <si>
    <t>고읍동게이트볼장</t>
  </si>
  <si>
    <t>회천1동게이트볼장</t>
  </si>
  <si>
    <t>삼숭동게이트볼장</t>
  </si>
  <si>
    <t>하늘물공원 게이트볼장</t>
  </si>
  <si>
    <t>덕계공원게이트볼장</t>
  </si>
  <si>
    <t>고암동근린공원 게이트볼장</t>
  </si>
  <si>
    <t>구리국민체육센터 게이트볼장</t>
  </si>
  <si>
    <t>512
398</t>
  </si>
  <si>
    <t>20*25
17*22</t>
  </si>
  <si>
    <t>게이트볼(실내)
게이트볼(실외)</t>
  </si>
  <si>
    <t>인창동 동구하늘공원 
게이트볼장</t>
  </si>
  <si>
    <t>부양공원 게이트볼장</t>
  </si>
  <si>
    <t>소흘체육공원
(게이트볼장)</t>
  </si>
  <si>
    <t>소흘읍사무소
(게이트볼장)</t>
  </si>
  <si>
    <t>22m×17m</t>
  </si>
  <si>
    <t>소흘읍사무소 내</t>
  </si>
  <si>
    <t>직두1리 게이트볼장</t>
  </si>
  <si>
    <t>명산리 게이트볼장</t>
  </si>
  <si>
    <t>좌의리 게이트볼장</t>
  </si>
  <si>
    <t>마명2리 게이트볼장</t>
  </si>
  <si>
    <t>내촌면 게이트볼장</t>
  </si>
  <si>
    <t>감암2리 게이트볼장</t>
  </si>
  <si>
    <t>우금2리 게이트볼장</t>
  </si>
  <si>
    <t>우금리 게이트볼장</t>
  </si>
  <si>
    <t>금현리 게이트볼장</t>
  </si>
  <si>
    <t>마산리 게이트볼장</t>
  </si>
  <si>
    <t>소학리 게이트볼장</t>
  </si>
  <si>
    <t>고소성리 게이트볼장</t>
  </si>
  <si>
    <t>40m×15m</t>
  </si>
  <si>
    <t>유동리 게이트볼장</t>
  </si>
  <si>
    <t>20m×17m</t>
  </si>
  <si>
    <t>송우리 게이트볼장</t>
  </si>
  <si>
    <t>초가팔리 게이트볼장</t>
  </si>
  <si>
    <t>화대1리 게이트볼장</t>
  </si>
  <si>
    <t>노곡5리 게이트볼장</t>
  </si>
  <si>
    <t>17m×22m</t>
  </si>
  <si>
    <t>냉정1리 게이트볼장</t>
  </si>
  <si>
    <t>20m×23m</t>
  </si>
  <si>
    <t>초과리 게이트볼장(170-11)</t>
  </si>
  <si>
    <t>초과리 게이트볼장(산66)</t>
  </si>
  <si>
    <t>고모1리 게이트볼장</t>
  </si>
  <si>
    <t>용정2리 게이트볼장</t>
  </si>
  <si>
    <t>유교1리 게이트볼장</t>
  </si>
  <si>
    <t>심곡리 게이트볼장</t>
  </si>
  <si>
    <t>연곡리 게이트볼장</t>
  </si>
  <si>
    <t>자작동 게이트볼장</t>
  </si>
  <si>
    <t>지현리 게이트볼장</t>
  </si>
  <si>
    <t>오가리 게이트볼장</t>
  </si>
  <si>
    <t>양문1리 게이트볼장</t>
  </si>
  <si>
    <t>영평리 게이트볼장</t>
  </si>
  <si>
    <t>금주2리 게이트볼장</t>
  </si>
  <si>
    <t>초과2리 게이트볼장</t>
  </si>
  <si>
    <t>설운동 게이트볼장</t>
  </si>
  <si>
    <t>하성북리 게이트볼장</t>
  </si>
  <si>
    <t>일동면 기산리 게이트볼장</t>
  </si>
  <si>
    <t>20mX25m</t>
  </si>
  <si>
    <t>신북면 기지리 게이트볼장</t>
  </si>
  <si>
    <t>23mX20m</t>
  </si>
  <si>
    <t>신북체육문화
센터 부지 내</t>
  </si>
  <si>
    <t>영북체육문화센터 게이트볼장</t>
  </si>
  <si>
    <t>15mX20m</t>
  </si>
  <si>
    <t>가남 전천후 게이트볼장</t>
  </si>
  <si>
    <t>대신 전천후 게이트볼장</t>
  </si>
  <si>
    <t>27×23</t>
  </si>
  <si>
    <t>대신 
체육공원내</t>
  </si>
  <si>
    <t>흥천 전천후 게이트볼장</t>
  </si>
  <si>
    <t>흥천
체육공원내</t>
  </si>
  <si>
    <t>금사 전천후 게이트볼장</t>
  </si>
  <si>
    <t>금사
체육공원내</t>
  </si>
  <si>
    <t>강천 전천후게이트볼장</t>
  </si>
  <si>
    <t>산북 전천후 게이트볼장</t>
  </si>
  <si>
    <t>북내 전천후 게이트볼장</t>
  </si>
  <si>
    <t>북내
체육공원내</t>
  </si>
  <si>
    <t>점동게이트볼장</t>
  </si>
  <si>
    <t>28×20m</t>
  </si>
  <si>
    <t>월송동게이트볼장</t>
  </si>
  <si>
    <t>24×19m</t>
  </si>
  <si>
    <t>삼교동게이트볼장</t>
  </si>
  <si>
    <t>창대리 게이트볼장</t>
  </si>
  <si>
    <t>송학1리 게이트볼장</t>
  </si>
  <si>
    <t>강하생활체육공원 게이트볼장</t>
  </si>
  <si>
    <t>옥천리 게이트볼장</t>
  </si>
  <si>
    <t>26×30, 17×22</t>
  </si>
  <si>
    <t>2016 재조성</t>
  </si>
  <si>
    <t>문호3리 게이트볼장</t>
  </si>
  <si>
    <t>향소1리 게이트볼장</t>
  </si>
  <si>
    <t>20×16</t>
  </si>
  <si>
    <t>부안1리 게이트볼장</t>
  </si>
  <si>
    <t>23×17</t>
  </si>
  <si>
    <t>여물리 게이트볼장</t>
  </si>
  <si>
    <t>다대2리 게이트볼장</t>
  </si>
  <si>
    <t>쌍학리 게이트볼장</t>
  </si>
  <si>
    <t>지평3리 게이트볼장</t>
  </si>
  <si>
    <t>곡수1리 게이트볼장</t>
  </si>
  <si>
    <t>다문1리 게이트볼장</t>
  </si>
  <si>
    <t>화전2리 게이트볼장</t>
  </si>
  <si>
    <t>조현리 게이트볼장</t>
  </si>
  <si>
    <t>광탄리 게이트볼장</t>
  </si>
  <si>
    <t>마룡리 게이트볼장</t>
  </si>
  <si>
    <t>용문 생활체육
공원 부지내</t>
  </si>
  <si>
    <t>금곡리 게이트볼장</t>
  </si>
  <si>
    <t>덕촌2리 게이트볼장</t>
  </si>
  <si>
    <t>갈운2리 게이트볼장</t>
  </si>
  <si>
    <t>동두천 게이트볼장</t>
  </si>
  <si>
    <t>지행근린공원 게이트볼장</t>
  </si>
  <si>
    <t>지행근린공원내</t>
  </si>
  <si>
    <t>보산동 전철하부 게이트볼장</t>
  </si>
  <si>
    <t>보산동 미2사단
정문 앞 주차장</t>
  </si>
  <si>
    <t>지행역 전철하부 게이트볼장</t>
  </si>
  <si>
    <t>경원선 지행역
전철하부</t>
  </si>
  <si>
    <t>종합운동장 내 보조구장
게이트볼장</t>
  </si>
  <si>
    <t>종합운동장 내
보조구장</t>
  </si>
  <si>
    <t>문원 게이트볼장</t>
  </si>
  <si>
    <t>율길리게이트볼장</t>
  </si>
  <si>
    <t>마장리게이트볼장</t>
  </si>
  <si>
    <t>상천2리게이트볼장</t>
  </si>
  <si>
    <t>천안리 게이트볼장</t>
  </si>
  <si>
    <t>신상리 게이트볼장</t>
  </si>
  <si>
    <t>상천게이트볼장</t>
  </si>
  <si>
    <t>조종 게이트볼장</t>
  </si>
  <si>
    <t>방일리 게이트볼장</t>
  </si>
  <si>
    <t>신하리 게이트볼장</t>
  </si>
  <si>
    <t>유촌리 게이트볼장</t>
  </si>
  <si>
    <t>24m×15m</t>
  </si>
  <si>
    <t>상1리 게이트볼장</t>
  </si>
  <si>
    <t xml:space="preserve">노동리 게이트볼장 </t>
  </si>
  <si>
    <t>수원체육문화센터</t>
  </si>
  <si>
    <t>위탁
(수원YWCA)</t>
  </si>
  <si>
    <t>서수원주민편익시설</t>
  </si>
  <si>
    <t>위탁
(수원YMCA)</t>
  </si>
  <si>
    <t>안산 호수공원실내수영장</t>
  </si>
  <si>
    <t>화성시근로자종합복지관스포츠센터</t>
  </si>
  <si>
    <t>위탁(한국노총화성지부)</t>
  </si>
  <si>
    <t>모두누림센터</t>
  </si>
  <si>
    <t>위탁(화성시여성가족재단)</t>
  </si>
  <si>
    <t>25
25</t>
  </si>
  <si>
    <t>7
4</t>
  </si>
  <si>
    <t>284
250</t>
  </si>
  <si>
    <t>400
184</t>
  </si>
  <si>
    <t>시흥월곶에코피아 수영장</t>
  </si>
  <si>
    <t>시흥월곶에코피아</t>
  </si>
  <si>
    <t>김포 청소년수련원 수영장</t>
  </si>
  <si>
    <t>원동초스포츠센터</t>
  </si>
  <si>
    <t>경기도교육지원청</t>
  </si>
  <si>
    <t>양주국민체육센터 
실내수영장</t>
  </si>
  <si>
    <t>주민편익시설 
수영장</t>
  </si>
  <si>
    <t>구리시청소년수련관
수영장</t>
  </si>
  <si>
    <t>위탁
(구리시청소년수련관)</t>
  </si>
  <si>
    <t>부곡스포츠센터수영장</t>
  </si>
  <si>
    <t>한국방송광고진흥공사</t>
  </si>
  <si>
    <t>자체운영</t>
  </si>
  <si>
    <t>향남2 화합공원
인라인스케이트장</t>
  </si>
  <si>
    <t>청석공원
인라인스케이트장</t>
  </si>
  <si>
    <t>광주시
(공원정책과)</t>
  </si>
  <si>
    <t>시민체육광장 인라인장</t>
  </si>
  <si>
    <t>운동장 내</t>
  </si>
  <si>
    <t>화성시 양감면 사창리 810-2</t>
  </si>
  <si>
    <t>경기도체육회</t>
  </si>
  <si>
    <t>www.ggshooting.or.kr</t>
  </si>
  <si>
    <t>실내.외</t>
  </si>
  <si>
    <t>2002년            (숙소 증축)</t>
  </si>
  <si>
    <t xml:space="preserve">2003년                                      (권총사격장,주차장공사) </t>
  </si>
  <si>
    <t>화성정</t>
  </si>
  <si>
    <t>탄현정</t>
  </si>
  <si>
    <t>구리시 궁도장(온달정)</t>
  </si>
  <si>
    <t>포천정</t>
  </si>
  <si>
    <t>동부정</t>
  </si>
  <si>
    <t>수원시 양궁장</t>
  </si>
  <si>
    <t>수원시 체육청소년과</t>
  </si>
  <si>
    <t>위탁                     (수원시체육회)</t>
  </si>
  <si>
    <t>실내(6)
실외(8)</t>
  </si>
  <si>
    <t>안양 양궁경기장</t>
  </si>
  <si>
    <t>안양시양궁협회
(448-3579)</t>
  </si>
  <si>
    <t>위탁
(안양시양궁협회)</t>
  </si>
  <si>
    <t>여주시청양궁장</t>
  </si>
  <si>
    <t>아시안게임
승마장</t>
  </si>
  <si>
    <t>한국마사회</t>
  </si>
  <si>
    <t>용인조정경기장</t>
  </si>
  <si>
    <t>저수지</t>
  </si>
  <si>
    <t>미사리
조정카누경기장</t>
  </si>
  <si>
    <t>한국체육
산업개발</t>
  </si>
  <si>
    <t>한강수</t>
  </si>
  <si>
    <t>1986
2002</t>
  </si>
  <si>
    <t>미니축구장
족구장
경정장</t>
  </si>
  <si>
    <t>평택호 요트훈련장</t>
  </si>
  <si>
    <t>2KM</t>
  </si>
  <si>
    <t>11M</t>
  </si>
  <si>
    <t>덕양어울림누리내
성사얼음마루</t>
  </si>
  <si>
    <t>(가로5.52 X 세로2.4) 1개소</t>
  </si>
  <si>
    <t xml:space="preserve">별무리경기장에
포함 </t>
  </si>
  <si>
    <t>탄천종합운동장
체육회관 빙상장</t>
  </si>
  <si>
    <t>제2종합운동장내</t>
  </si>
  <si>
    <t xml:space="preserve">종합운동장
체육회관 내 </t>
  </si>
  <si>
    <t>분당스포츠센터
아이스링크</t>
  </si>
  <si>
    <t>분당스포츠
센터내 포함</t>
  </si>
  <si>
    <t>유앤아이센터내
빙상장</t>
  </si>
  <si>
    <t>화성시문화재단</t>
  </si>
  <si>
    <t>유앤아이센터내</t>
  </si>
  <si>
    <t>별내클린센터
(별내아이스링크)</t>
  </si>
  <si>
    <t>별내클린센터에 
포함</t>
  </si>
  <si>
    <t>안양실내체육관
실내빙상장</t>
  </si>
  <si>
    <t>실내체육관내</t>
  </si>
  <si>
    <t>과천시민회관
빙상장</t>
  </si>
  <si>
    <t>과천시민회관내</t>
  </si>
  <si>
    <t>다목적체육관 내
포함</t>
  </si>
  <si>
    <t>수원시체육회</t>
  </si>
  <si>
    <t>부천종합운동장
인공암벽장</t>
  </si>
  <si>
    <t>풋살,배드민턴,
족구겸용 배구
다목적구장</t>
  </si>
  <si>
    <t>비산체육공원
족구장</t>
  </si>
  <si>
    <t>비산체육공원
풋살장</t>
  </si>
  <si>
    <t>무지랭이족구장</t>
  </si>
  <si>
    <t>LH인수</t>
  </si>
  <si>
    <t>신곡체육시설</t>
  </si>
  <si>
    <t>등받이    의자</t>
  </si>
  <si>
    <t>위탁
(이천시등산학교)</t>
  </si>
  <si>
    <t>소흘생활체육공원 내 위치</t>
  </si>
  <si>
    <t>신북체육문화센터 부지 내 위치</t>
  </si>
  <si>
    <t>설운체육
공원 내</t>
  </si>
  <si>
    <t>스포츠파크 주경기장</t>
  </si>
  <si>
    <t>위탁
(충주시축구협회)</t>
  </si>
  <si>
    <t>별곡지구생활체육
공원에 포함됨</t>
  </si>
  <si>
    <t>청원야구장</t>
  </si>
  <si>
    <t>레드샌드
(앙투카)</t>
  </si>
  <si>
    <t>진천야구장</t>
  </si>
  <si>
    <t>감곡생활체육공원 야구장</t>
  </si>
  <si>
    <t>음성 사이클경기장</t>
  </si>
  <si>
    <t>음성고교, 음성여중 사이클팀</t>
  </si>
  <si>
    <t>1등급(1990)</t>
  </si>
  <si>
    <t>2003 (트랙 전면 개보수)</t>
  </si>
  <si>
    <t>1개소(17.4m*6.2m)</t>
  </si>
  <si>
    <t>음성종합운동장
내 위치</t>
  </si>
  <si>
    <t>위탁
(충주테니스협회)</t>
  </si>
  <si>
    <t>위탁(제천시테니스연합회)</t>
  </si>
  <si>
    <t>감곡생활체육공원 테니스장</t>
  </si>
  <si>
    <t>서정리 
야외씨름연습장</t>
  </si>
  <si>
    <t>제천시 어울림체육센터</t>
  </si>
  <si>
    <t>장애인스포츠센터 및 
근대5종훈련장</t>
  </si>
  <si>
    <t>48×26m</t>
  </si>
  <si>
    <t>배구,탁구
배드민턴, 농구</t>
  </si>
  <si>
    <t>론볼장, 펜싱훈련장, 
사격훈련장</t>
  </si>
  <si>
    <t>국민체육센터 및 
스쿼시경기장</t>
  </si>
  <si>
    <t>34.7×19.6m</t>
  </si>
  <si>
    <t>스쿼시장</t>
  </si>
  <si>
    <t>증평생활체육관</t>
  </si>
  <si>
    <t>18x33x14m</t>
  </si>
  <si>
    <t>41.3x31m</t>
  </si>
  <si>
    <t>배구,탁구, 배드민턴</t>
  </si>
  <si>
    <t>낭셩면전천후게이트볼장</t>
  </si>
  <si>
    <t>24.9x20</t>
  </si>
  <si>
    <t>북이면전천후게이트볼장</t>
  </si>
  <si>
    <t>봉양 전천후게이트볼장</t>
  </si>
  <si>
    <t>청산 전천후게이트볼장</t>
  </si>
  <si>
    <t>상계 전천후게이트볼장</t>
  </si>
  <si>
    <t xml:space="preserve">양강면 괴목리 
전천후게이트볼장 </t>
  </si>
  <si>
    <t>충북 곰두리체육관 수영장</t>
  </si>
  <si>
    <t>충북 체육회관 수영장</t>
  </si>
  <si>
    <t>한국레저스포츠지도자협회</t>
  </si>
  <si>
    <t>청주 푸르미센터 수영장</t>
  </si>
  <si>
    <t>스포츠체육센터내</t>
  </si>
  <si>
    <t>우암정</t>
  </si>
  <si>
    <t>궁도협회 848-9859</t>
  </si>
  <si>
    <t>제천시궁도협회(643-3100)</t>
  </si>
  <si>
    <t>보은 국궁장</t>
  </si>
  <si>
    <t>관성정</t>
  </si>
  <si>
    <t>청산정</t>
  </si>
  <si>
    <t>영무정</t>
  </si>
  <si>
    <t>위탁
(영동군궁도연합회)</t>
  </si>
  <si>
    <t>삼보정</t>
  </si>
  <si>
    <t>화랑정</t>
  </si>
  <si>
    <t>문화체육과  533-9464</t>
  </si>
  <si>
    <t>사호정</t>
  </si>
  <si>
    <t>궁도협회 832-2421</t>
  </si>
  <si>
    <t xml:space="preserve">http://sahojeong.cbgs.net </t>
  </si>
  <si>
    <t>가섭정</t>
  </si>
  <si>
    <t>2001 (편의시설 정비)</t>
  </si>
  <si>
    <t xml:space="preserve"> 국궁장</t>
  </si>
  <si>
    <t>궁도협회 423-3366</t>
  </si>
  <si>
    <t>호미골체육공원
골프연습장</t>
  </si>
  <si>
    <t>한국토지공사</t>
  </si>
  <si>
    <t>단양관광관리공단</t>
  </si>
  <si>
    <t>댐</t>
  </si>
  <si>
    <t>탄금호 국제조정경기장</t>
  </si>
  <si>
    <t>상수도</t>
  </si>
  <si>
    <t>초평면 화산리 산75-2</t>
  </si>
  <si>
    <t>초평카누경기장</t>
  </si>
  <si>
    <t>충북카누연맹(532-7417)</t>
  </si>
  <si>
    <t>위탁
(충북카누연맹)</t>
  </si>
  <si>
    <t xml:space="preserve">정고 15개, 바지선 20개, 스테이크보드 20개, 심판석 1식, 국기게양대 3개, 화장실1개소(6.6) </t>
  </si>
  <si>
    <t>거제시윈드셔핑협회</t>
  </si>
  <si>
    <t>제천시</t>
    <phoneticPr fontId="5" type="noConversion"/>
  </si>
  <si>
    <t>산악자전거경기장
(크로스컨트리)</t>
    <phoneticPr fontId="5" type="noConversion"/>
  </si>
  <si>
    <t>국제공인
'2010. 9월</t>
    <phoneticPr fontId="5" type="noConversion"/>
  </si>
  <si>
    <t>2010</t>
    <phoneticPr fontId="5" type="noConversion"/>
  </si>
  <si>
    <t>산악자전거경기장
(다운힐경기장)</t>
    <phoneticPr fontId="5" type="noConversion"/>
  </si>
  <si>
    <t>에콜리안골프장</t>
    <phoneticPr fontId="5" type="noConversion"/>
  </si>
  <si>
    <t>국민체육
진흥공단</t>
    <phoneticPr fontId="5" type="noConversion"/>
  </si>
  <si>
    <t>보은군</t>
    <phoneticPr fontId="5" type="noConversion"/>
  </si>
  <si>
    <t>영동군</t>
    <phoneticPr fontId="5" type="noConversion"/>
  </si>
  <si>
    <t>영동군민탁구장</t>
    <phoneticPr fontId="5" type="noConversion"/>
  </si>
  <si>
    <t>영동군
탁구연합회</t>
    <phoneticPr fontId="5" type="noConversion"/>
  </si>
  <si>
    <t>2011
2016</t>
    <phoneticPr fontId="5" type="noConversion"/>
  </si>
  <si>
    <t>3층 증축</t>
    <phoneticPr fontId="5" type="noConversion"/>
  </si>
  <si>
    <t>옥천군</t>
    <phoneticPr fontId="5" type="noConversion"/>
  </si>
  <si>
    <t>옥천상계체육공원
그라운드골프장/
풋살장</t>
    <phoneticPr fontId="5" type="noConversion"/>
  </si>
  <si>
    <t>옥천상계체육공원
농구장/배드민턴장</t>
    <phoneticPr fontId="5" type="noConversion"/>
  </si>
  <si>
    <t>옥천상계체육공원
족구장/배구장</t>
    <phoneticPr fontId="5" type="noConversion"/>
  </si>
  <si>
    <t>인천아시아드주경기장</t>
  </si>
  <si>
    <t>인천아시아드
보조경기장</t>
  </si>
  <si>
    <t>남동구도시관리공단</t>
  </si>
  <si>
    <t>중구국민체육센터에 포함</t>
  </si>
  <si>
    <t>월미구장(다목적운동장)</t>
  </si>
  <si>
    <t>월미공원사업소</t>
  </si>
  <si>
    <t>트랙 레인 3,
헬스기구 5</t>
  </si>
  <si>
    <t>농구장,족구장</t>
  </si>
  <si>
    <t>게이트볼장,
다목적구장, 족구장</t>
  </si>
  <si>
    <t>선학하키경기장</t>
  </si>
  <si>
    <t>문학경기장
야구장</t>
  </si>
  <si>
    <t>x게임장
유스센터</t>
  </si>
  <si>
    <t>송도LNG종합스포츠타운
(실내연습장)</t>
  </si>
  <si>
    <t>송도LNG종합스포츠타운
(야구 주경기장)</t>
  </si>
  <si>
    <t>송도LNG종합스포츠타운
(야구 보조경기장)</t>
  </si>
  <si>
    <t>LNG4지구 야구장</t>
  </si>
  <si>
    <t>야구장 5면
연습장 1면</t>
  </si>
  <si>
    <t>주적체육공원 리틀야구장</t>
  </si>
  <si>
    <t>아시아드주경기장 내 
테니스장</t>
  </si>
  <si>
    <t>인천시설공단</t>
  </si>
  <si>
    <t>고인돌클럽 테니스장</t>
  </si>
  <si>
    <t>강화클럽 테니스장</t>
  </si>
  <si>
    <t>강남 테니스장</t>
  </si>
  <si>
    <t>교동 테니스장</t>
  </si>
  <si>
    <t>매음리 테니스장</t>
  </si>
  <si>
    <t>마사토 1</t>
  </si>
  <si>
    <t>장기황어체육관</t>
  </si>
  <si>
    <t>19.2×31.2</t>
  </si>
  <si>
    <t>농구, 배드민턴, 
탁구 등</t>
  </si>
  <si>
    <t>아단 배드민턴장</t>
  </si>
  <si>
    <t>동춘다누리체육센터</t>
  </si>
  <si>
    <t>배드민턴, 농구, 탁구</t>
  </si>
  <si>
    <t>소규모공연장,
주민회의공간</t>
  </si>
  <si>
    <t>인천장애인
국민체육센터</t>
  </si>
  <si>
    <t>위탁
(인천시장애인체육회)</t>
  </si>
  <si>
    <t>31×18×9m</t>
  </si>
  <si>
    <t>25m×10.5m
7.8m×4m</t>
  </si>
  <si>
    <t>좌식배구</t>
  </si>
  <si>
    <t>42×21×12m</t>
  </si>
  <si>
    <t>이용자휴게실(54㎡)_2016년</t>
  </si>
  <si>
    <t>신성 전천후 게이트볼장</t>
  </si>
  <si>
    <t>삼동암1리 전천후 게이트볼장</t>
  </si>
  <si>
    <t>내리 전천후 게이트볼장</t>
  </si>
  <si>
    <t>문현 전천후 게이트볼장</t>
  </si>
  <si>
    <t>삼선리 전천후 게이트볼장</t>
  </si>
  <si>
    <t>서한리 전천후 게이트볼장</t>
  </si>
  <si>
    <t>하리 전천후 게이트볼장</t>
  </si>
  <si>
    <t>볼음2리 전천후 게이트볼장</t>
  </si>
  <si>
    <t>도원수영장</t>
  </si>
  <si>
    <t>중구 국민체육센터
수영장</t>
  </si>
  <si>
    <t>인천시청소년수련관
수영장</t>
  </si>
  <si>
    <t>여성문화회관
수영장</t>
  </si>
  <si>
    <t>인천여성가족재단</t>
  </si>
  <si>
    <t>열우물경기장</t>
  </si>
  <si>
    <t>유아풀, 아동풀</t>
  </si>
  <si>
    <t>문학 박태환 수영장</t>
  </si>
  <si>
    <t>강화국민체육센터</t>
  </si>
  <si>
    <t>인천장애인국민체육센터
수영장</t>
  </si>
  <si>
    <t>송림체육관 수영장</t>
  </si>
  <si>
    <t xml:space="preserve">인천 </t>
  </si>
  <si>
    <t>선학국제빙상경기장</t>
  </si>
  <si>
    <t>인천광역시체육회</t>
  </si>
  <si>
    <t>컬링장 1면</t>
  </si>
  <si>
    <t>계양공원사업소</t>
  </si>
  <si>
    <t>선학파크골프장</t>
  </si>
  <si>
    <t>9홀</t>
  </si>
  <si>
    <t>일신배드민턴장</t>
  </si>
  <si>
    <t>부평구
(시설관리공단)</t>
  </si>
  <si>
    <t>조립식의자</t>
  </si>
  <si>
    <t xml:space="preserve">전주종합경기장
주경기장 </t>
  </si>
  <si>
    <t>www.jeonju.go.kr</t>
  </si>
  <si>
    <t>1500 lx</t>
  </si>
  <si>
    <t>월명종합경기장
주경기장</t>
  </si>
  <si>
    <t>www.gunsan.go.kr</t>
  </si>
  <si>
    <t>진포마라톤,월명마라톤</t>
  </si>
  <si>
    <t>익산종합경기장
주경기장</t>
  </si>
  <si>
    <t>문화체육시설관리사업소(840-3559)</t>
  </si>
  <si>
    <t>3,840㎡</t>
  </si>
  <si>
    <t>스텐드. 의자식</t>
  </si>
  <si>
    <t>382백만</t>
  </si>
  <si>
    <t>익산종합경기장
보조경기장</t>
  </si>
  <si>
    <t>시설관리사업소(530-7413)</t>
  </si>
  <si>
    <t>www.jeongeup.go.kr</t>
  </si>
  <si>
    <t>정읍시축구연합회등</t>
  </si>
  <si>
    <t>1,265백만원</t>
  </si>
  <si>
    <t>704백만원</t>
  </si>
  <si>
    <t>200 lx</t>
  </si>
  <si>
    <t xml:space="preserve"> 관리실1</t>
  </si>
  <si>
    <t>월락동 43-7번지</t>
  </si>
  <si>
    <t xml:space="preserve">남원시  </t>
  </si>
  <si>
    <t>공공시설사업소(620-6542)</t>
  </si>
  <si>
    <t>51명</t>
  </si>
  <si>
    <t>남원시 직장축구팀</t>
  </si>
  <si>
    <t>토재 스텐드</t>
  </si>
  <si>
    <t>검산동 산62-1</t>
  </si>
  <si>
    <t>김제시민운동장</t>
  </si>
  <si>
    <t>콘크리트바닥</t>
  </si>
  <si>
    <t>군하리 16-3</t>
  </si>
  <si>
    <t>진안공설운동장</t>
  </si>
  <si>
    <t>체육청소년담당(430-2254)</t>
  </si>
  <si>
    <t>크레이, 60석,조명탑4</t>
  </si>
  <si>
    <t>진안군청테니스협회</t>
  </si>
  <si>
    <t>휴게시설 1</t>
  </si>
  <si>
    <t>진안게이트볼 협회</t>
  </si>
  <si>
    <t>배트민턴장</t>
  </si>
  <si>
    <t>장수읍 장수리 416</t>
  </si>
  <si>
    <t>체육시설담당(350-2316)</t>
  </si>
  <si>
    <t>의자(본부),계단식</t>
  </si>
  <si>
    <t>2009
(2014)</t>
  </si>
  <si>
    <t>본부석 신축(연면적,건축면적증)
주로연장조정(800→400)</t>
  </si>
  <si>
    <t>임실군공설운동장</t>
  </si>
  <si>
    <t>순창공설운동장</t>
  </si>
  <si>
    <t>고창공설운동장</t>
  </si>
  <si>
    <t>www.gochang.jeonbuk/</t>
  </si>
  <si>
    <t>테니스장 별도기재</t>
  </si>
  <si>
    <t>국궁장 별도기재</t>
  </si>
  <si>
    <t>부안스포츠파크</t>
  </si>
  <si>
    <t>천연강화고무</t>
  </si>
  <si>
    <t>예천육상실내훈련장</t>
  </si>
  <si>
    <t>봉화읍 해저리 24</t>
  </si>
  <si>
    <t>봉화공설운동장</t>
  </si>
  <si>
    <t>계룡시
(공공시설사업소)</t>
  </si>
  <si>
    <t>서천종합운동장</t>
  </si>
  <si>
    <t>목포시</t>
    <phoneticPr fontId="5" type="noConversion"/>
  </si>
  <si>
    <t>오림동123번지</t>
    <phoneticPr fontId="5" type="noConversion"/>
  </si>
  <si>
    <t>북항환경관리소
축구장</t>
    <phoneticPr fontId="5" type="noConversion"/>
  </si>
  <si>
    <t>목포국제축구센터
인조잔디구장 1</t>
    <phoneticPr fontId="5" type="noConversion"/>
  </si>
  <si>
    <t>등받이</t>
    <phoneticPr fontId="5" type="noConversion"/>
  </si>
  <si>
    <t>목포국제축구센터
인조잔디구장 2</t>
    <phoneticPr fontId="5" type="noConversion"/>
  </si>
  <si>
    <t>부주산 축구 인조잔디구장</t>
    <phoneticPr fontId="5" type="noConversion"/>
  </si>
  <si>
    <t>여수시</t>
    <phoneticPr fontId="5" type="noConversion"/>
  </si>
  <si>
    <t>진남보조경기장</t>
    <phoneticPr fontId="5" type="noConversion"/>
  </si>
  <si>
    <t>진모 축구장 1</t>
    <phoneticPr fontId="5" type="noConversion"/>
  </si>
  <si>
    <t>진모 축구장 2</t>
    <phoneticPr fontId="5" type="noConversion"/>
  </si>
  <si>
    <t>순천시</t>
    <phoneticPr fontId="5" type="noConversion"/>
  </si>
  <si>
    <t>상하수 축구장 1</t>
    <phoneticPr fontId="5" type="noConversion"/>
  </si>
  <si>
    <t>경량철골조</t>
    <phoneticPr fontId="5" type="noConversion"/>
  </si>
  <si>
    <t>팔마보조경기장</t>
    <phoneticPr fontId="5" type="noConversion"/>
  </si>
  <si>
    <t>강천수변공원
경기장</t>
    <phoneticPr fontId="5" type="noConversion"/>
  </si>
  <si>
    <t>돌계단</t>
    <phoneticPr fontId="5" type="noConversion"/>
  </si>
  <si>
    <t>상사축구장</t>
    <phoneticPr fontId="5" type="noConversion"/>
  </si>
  <si>
    <t>상무평화공원 축구장</t>
  </si>
  <si>
    <t>솔내생활체육공원
축구장</t>
  </si>
  <si>
    <t>고덕생활축구장</t>
  </si>
  <si>
    <t>소답주민운동장 축구장</t>
  </si>
  <si>
    <t>평림생활체육공원
축구장</t>
  </si>
  <si>
    <t>용남생활체육공원
축구장</t>
  </si>
  <si>
    <t>상북체육공원 축구장</t>
  </si>
  <si>
    <t>삼성체육공원 축구장</t>
  </si>
  <si>
    <t>황산공원 축구장</t>
  </si>
  <si>
    <t>천연잔디2
인조잔디5</t>
  </si>
  <si>
    <t>관람석 추가 설치
(2017)</t>
  </si>
  <si>
    <t>관람석 설치
(2017)</t>
  </si>
  <si>
    <t>공원 부지내
(통합 관리)</t>
  </si>
  <si>
    <t>알천축구장(2,3,5구장)</t>
  </si>
  <si>
    <t>간이운동장</t>
  </si>
  <si>
    <t>태백스포츠파크 축구장</t>
  </si>
  <si>
    <t>365세이프타운 축구장</t>
  </si>
  <si>
    <t>담양하키장</t>
  </si>
  <si>
    <t>김해시
도시개발공사</t>
  </si>
  <si>
    <t>삼천동 83-2</t>
  </si>
  <si>
    <t>하키장</t>
  </si>
  <si>
    <t>스텐드 5단</t>
  </si>
  <si>
    <t>1996
(2008)</t>
  </si>
  <si>
    <t>975백만원</t>
  </si>
  <si>
    <t>480백만원</t>
  </si>
  <si>
    <t>동해종합운동장
필드하키장</t>
  </si>
  <si>
    <t>목포야구장</t>
  </si>
  <si>
    <t>팔마야구장</t>
  </si>
  <si>
    <t>지평선아구장</t>
  </si>
  <si>
    <t>범어1구장</t>
  </si>
  <si>
    <t>범어2구장</t>
  </si>
  <si>
    <t>황산야구1구장</t>
  </si>
  <si>
    <t>황산야구2구장</t>
  </si>
  <si>
    <t>강민호야구장</t>
  </si>
  <si>
    <t>팔마 실내테니스(정구)장</t>
  </si>
  <si>
    <t>2005,
2016</t>
  </si>
  <si>
    <t>잔디3</t>
  </si>
  <si>
    <t>하드9</t>
  </si>
  <si>
    <t xml:space="preserve">인조잔디 9
우 레 탄  1 </t>
  </si>
  <si>
    <t>공설운동장하드코트1</t>
  </si>
  <si>
    <t>공설운동장하드코트2</t>
  </si>
  <si>
    <t>공설운동장
실내다목적구장</t>
  </si>
  <si>
    <t>공설운동장에포함</t>
  </si>
  <si>
    <t>2290.18</t>
  </si>
  <si>
    <t>탄성(아크릴)</t>
  </si>
  <si>
    <t>삼수권역체육공원 테니스장</t>
  </si>
  <si>
    <t>감결생활체육공원 테니스장</t>
  </si>
  <si>
    <t>안동시민테니스장(실외)</t>
  </si>
  <si>
    <t>실내 4면,
 실외 11면</t>
  </si>
  <si>
    <t>군위실외테니스장</t>
  </si>
  <si>
    <t>예천군 공설테니스장</t>
  </si>
  <si>
    <t>예천군
(예천군 테니스협회)</t>
  </si>
  <si>
    <t>클레이9
케미칼1</t>
  </si>
  <si>
    <t>하드코드 2
인조잔디 1</t>
  </si>
  <si>
    <t>클레이 9,
인조잔디3</t>
  </si>
  <si>
    <t>태백스포츠파크 테니스장</t>
  </si>
  <si>
    <t>덕포테니스장</t>
  </si>
  <si>
    <t>케미칼
앙투카
클레이</t>
  </si>
  <si>
    <t>봉평테니스장</t>
  </si>
  <si>
    <t>위탁
(봉평테니스협회)</t>
  </si>
  <si>
    <t>대화테니스장</t>
  </si>
  <si>
    <t>위탁
(대화테니스클럽)</t>
  </si>
  <si>
    <t>자등테니스장</t>
  </si>
  <si>
    <t>거례 레포츠타운 테니스장</t>
  </si>
  <si>
    <t>태안테니스장</t>
  </si>
  <si>
    <t>구례공설운동장 
씨름장</t>
  </si>
  <si>
    <t>지름23m</t>
  </si>
  <si>
    <t>목재 계단식</t>
  </si>
  <si>
    <t>군위생활체육
공원내 위치</t>
  </si>
  <si>
    <t>20×12.1×7m</t>
  </si>
  <si>
    <t>영월천하장사의 집</t>
  </si>
  <si>
    <t>2002
2008</t>
  </si>
  <si>
    <t>고성씨름장</t>
  </si>
  <si>
    <t>13×9m</t>
  </si>
  <si>
    <t>충남</t>
  </si>
  <si>
    <t>당진씨름장</t>
  </si>
  <si>
    <t>9×11.2m</t>
  </si>
  <si>
    <t>1400lx</t>
  </si>
  <si>
    <t>진남체육관</t>
  </si>
  <si>
    <t>학동79번지</t>
  </si>
  <si>
    <t>흥국체육관</t>
  </si>
  <si>
    <t>청소년수련소
다목적체육관</t>
  </si>
  <si>
    <t>위탁
(한국스카우트 연맹)</t>
  </si>
  <si>
    <t>상사종합체육관</t>
  </si>
  <si>
    <t>배드민턴,탁구
배구,농구,핸드볼</t>
  </si>
  <si>
    <t>팔마실내체육관</t>
  </si>
  <si>
    <t>농구,배구,핸드볼
배드민턴,탁구</t>
  </si>
  <si>
    <t>승주다목적체육관</t>
  </si>
  <si>
    <t>송광
종합체육시설</t>
  </si>
  <si>
    <t>나주시 송월동 1107-1</t>
  </si>
  <si>
    <t>철근콘크리트+스페이스후레임</t>
  </si>
  <si>
    <t>광양시 실내체육관</t>
  </si>
  <si>
    <t>광양국민체육센터</t>
  </si>
  <si>
    <t>철근철골
콘크리트조</t>
  </si>
  <si>
    <t>배드민턴,농구,배구,골볼,탁구</t>
  </si>
  <si>
    <t>담양종합체육관</t>
  </si>
  <si>
    <t>배구,농구,핸드볼,
배드민턴,탁구,족구</t>
  </si>
  <si>
    <t>타라플렉스</t>
  </si>
  <si>
    <t>구례 실내체육관</t>
  </si>
  <si>
    <t>팔영 체육관</t>
  </si>
  <si>
    <t>배구,배드민턴 탁구등</t>
  </si>
  <si>
    <t>김일기념체육관</t>
  </si>
  <si>
    <t>배구,농구,배드민턴 등</t>
  </si>
  <si>
    <t>계단식
의자식</t>
  </si>
  <si>
    <t>보성 실내체육관</t>
  </si>
  <si>
    <t>배구,족구,배드민턴</t>
  </si>
  <si>
    <t>벌교 스포츠센터</t>
  </si>
  <si>
    <t>철근콘크리트조,철골조</t>
  </si>
  <si>
    <t>배구,배드민턴,탁구 등</t>
  </si>
  <si>
    <t>핸드볼,배구,농구,탁구
배드민턴,태권도,풋살</t>
  </si>
  <si>
    <t>이용대배드민턴
전용구장</t>
  </si>
  <si>
    <t>장흥읍 충열리63-3번지</t>
  </si>
  <si>
    <t>장흥실내체육관</t>
  </si>
  <si>
    <t>배구,배드민턴,탁구,
농구,족구,핸드볼</t>
  </si>
  <si>
    <t>우슬 체육관</t>
  </si>
  <si>
    <t>해남 금강체육관</t>
  </si>
  <si>
    <t>해남 노인복합형
체육관</t>
  </si>
  <si>
    <t>게이트볼,배드민턴</t>
  </si>
  <si>
    <t>우슬동백체육관</t>
  </si>
  <si>
    <t>철근,철골
콘크리트</t>
  </si>
  <si>
    <t>우슬탁구장</t>
  </si>
  <si>
    <t>영암읍 교동리</t>
  </si>
  <si>
    <t>영암군 실내체육관</t>
  </si>
  <si>
    <t>배구,족구,
배드민턴,핸드볼</t>
  </si>
  <si>
    <t>영광읍 백학리 359</t>
  </si>
  <si>
    <t>영암암벽
등반경기장</t>
  </si>
  <si>
    <t>실내외 클라이밍</t>
  </si>
  <si>
    <t>삼호 농어촌
 복합체육시설</t>
  </si>
  <si>
    <t>배구,배드민턴,족구</t>
  </si>
  <si>
    <t>영광읍 도동리 365</t>
  </si>
  <si>
    <t>영광생활체육공원 
실내배드민턴장</t>
  </si>
  <si>
    <t>영광읍 도동리 366</t>
  </si>
  <si>
    <t>영광생활체육공원 
실내탁구장</t>
  </si>
  <si>
    <t>영천리</t>
  </si>
  <si>
    <t>장성 군민회관
체육관</t>
  </si>
  <si>
    <t>배구,
배드민턴,탁구</t>
  </si>
  <si>
    <t>농구,배구,배드민턴
탁구,핸드볼</t>
  </si>
  <si>
    <t>신안 군민체육관</t>
  </si>
  <si>
    <t>농구,배구,
배드민턴,핸드볼</t>
  </si>
  <si>
    <t>전라북도 체육관</t>
  </si>
  <si>
    <t>농구, 배드민턴, 배구
족구. 헬스장 스퀘시장</t>
  </si>
  <si>
    <t>덕진동</t>
  </si>
  <si>
    <t>전주 실내체육관</t>
  </si>
  <si>
    <t>중화산동</t>
  </si>
  <si>
    <t>전주 화산체육관
종합관</t>
  </si>
  <si>
    <t>핸드볼,배구,
농구,배드민턴</t>
  </si>
  <si>
    <t>2000 lx</t>
  </si>
  <si>
    <t>군산 월명체육관</t>
  </si>
  <si>
    <t>익산 실내체육관</t>
  </si>
  <si>
    <t>농구,핸드볼,
배드민턴,탁구</t>
  </si>
  <si>
    <t>13,814백만</t>
  </si>
  <si>
    <t>660백만</t>
  </si>
  <si>
    <t>1,000 lx</t>
  </si>
  <si>
    <t>김동문배드민턴장</t>
  </si>
  <si>
    <t>금마다목적체육관</t>
  </si>
  <si>
    <t>배드민턴, 탁구, 헬스, 
배구</t>
  </si>
  <si>
    <t>550 lx</t>
  </si>
  <si>
    <t>김제시 실내체육관</t>
  </si>
  <si>
    <t>농구,배구,핸드볼,
족구,배드민턴</t>
  </si>
  <si>
    <t>김제시 국민체육센터</t>
  </si>
  <si>
    <t>진안군 실내체육관</t>
  </si>
  <si>
    <t>700lx</t>
  </si>
  <si>
    <t>안천 다목적구장</t>
  </si>
  <si>
    <t>철골조
막구조</t>
  </si>
  <si>
    <t>테니스장,배드민턴,
배구</t>
  </si>
  <si>
    <t>용담 생활체육관</t>
  </si>
  <si>
    <t>배구,족구</t>
  </si>
  <si>
    <t>동향 다목적 구장</t>
  </si>
  <si>
    <t>테니스장,,배구</t>
  </si>
  <si>
    <t>상전 다목적구장</t>
  </si>
  <si>
    <t>부귀 황금권역 
다목적구장</t>
  </si>
  <si>
    <t>용도변경으로 씨름장에서 구기체육관으로 변경, 추가</t>
  </si>
  <si>
    <t>1,050 lx</t>
  </si>
  <si>
    <t>순창읍 남계리 966-7번지</t>
  </si>
  <si>
    <t>순창군장애인체육관</t>
  </si>
  <si>
    <t>농구,배구,배드민턴,
탁구,좌식배구</t>
  </si>
  <si>
    <t>순창국민체육센터</t>
  </si>
  <si>
    <t>고창읍 교촌리 55-2</t>
  </si>
  <si>
    <t>배드민턴,배구,
농구,탁구,유도</t>
  </si>
  <si>
    <t>600 lx</t>
  </si>
  <si>
    <t>고창군립체육관</t>
  </si>
  <si>
    <t>핸드볼,농구,배구,
배드민턴</t>
  </si>
  <si>
    <t>RC+철골</t>
  </si>
  <si>
    <t>농구,배구,배드민턴, 
탁구</t>
  </si>
  <si>
    <t>경주시시설관리공단</t>
  </si>
  <si>
    <t>영덕국민체육센터</t>
  </si>
  <si>
    <t>핸드볼, 농구, 배드민턴, 배구</t>
  </si>
  <si>
    <t>울진 군민체육관</t>
  </si>
  <si>
    <t>농구, 배구, 배드민턴,
복싱, 족구</t>
  </si>
  <si>
    <t>탕정실내체육관</t>
  </si>
  <si>
    <t>제원면 체육센터</t>
  </si>
  <si>
    <t>복수면 체육센터</t>
  </si>
  <si>
    <t>금성면 체육센터</t>
  </si>
  <si>
    <t>군북면 체육센터</t>
  </si>
  <si>
    <t>한산모시체육관</t>
  </si>
  <si>
    <t>안면실내체육관</t>
  </si>
  <si>
    <t>진남 유도장</t>
  </si>
  <si>
    <t>콘크리트
고무매트</t>
  </si>
  <si>
    <t>연향동 730</t>
  </si>
  <si>
    <t>철골
라멘조2층</t>
  </si>
  <si>
    <t>복싱,유도</t>
  </si>
  <si>
    <t>전라남도
종합체육관</t>
  </si>
  <si>
    <t>전라남도</t>
  </si>
  <si>
    <t>전라남도체육회</t>
  </si>
  <si>
    <t>위탁
(전라남도체육회)</t>
  </si>
  <si>
    <t>펜싱,체조,
레슬링,유도</t>
  </si>
  <si>
    <t>레슬링</t>
  </si>
  <si>
    <t>16
~20</t>
  </si>
  <si>
    <t>20
~28</t>
  </si>
  <si>
    <t>합숙소</t>
  </si>
  <si>
    <t>보성다목적
트레이닝장</t>
  </si>
  <si>
    <t>신준섭 복싱체육관</t>
  </si>
  <si>
    <t>유도체육관</t>
  </si>
  <si>
    <t>고성체육관</t>
  </si>
  <si>
    <t>유도,복싱,검도,
태권도</t>
  </si>
  <si>
    <t>고성역도경기장</t>
  </si>
  <si>
    <t>실업팀</t>
  </si>
  <si>
    <t>철골,철근
콘크리트</t>
  </si>
  <si>
    <t>콘크리트
우레탄</t>
  </si>
  <si>
    <t>최무선관</t>
  </si>
  <si>
    <t>상주시
복싱체육관</t>
  </si>
  <si>
    <t>영해격기체육관</t>
  </si>
  <si>
    <t>단층
스라브</t>
  </si>
  <si>
    <t>레슬링, 유도</t>
  </si>
  <si>
    <t>목재
고무매트</t>
  </si>
  <si>
    <t>26.4×16×7.6m</t>
  </si>
  <si>
    <t>배드민턴, 배구,탁구</t>
  </si>
  <si>
    <t>배드민턴,배구,
탁구 등</t>
  </si>
  <si>
    <t>배드민턴,농구,
핸드볼,탁구,배구</t>
  </si>
  <si>
    <t>33×18×12m</t>
  </si>
  <si>
    <t>핸드볼,배구,농구,
족구,탁구 등</t>
  </si>
  <si>
    <t>배드민턴, 탁구, 
족구 등</t>
  </si>
  <si>
    <t>장수 한누리
다목적체육관</t>
  </si>
  <si>
    <t>용원국민체육센터</t>
  </si>
  <si>
    <t>마산합포스포츠센터</t>
  </si>
  <si>
    <t>코오롱글로벌㈜</t>
  </si>
  <si>
    <t>스쿼시,  휘트니센터</t>
  </si>
  <si>
    <t>함양국민체육센터</t>
  </si>
  <si>
    <t>사무실.다용도실.화장실</t>
  </si>
  <si>
    <t>샤워실, 탈의실, 화장실, 
방송실, 무대 등</t>
  </si>
  <si>
    <t>포은체육관</t>
  </si>
  <si>
    <t>23x45m</t>
  </si>
  <si>
    <t>성암생활체육관</t>
  </si>
  <si>
    <t>20m x30m</t>
  </si>
  <si>
    <t xml:space="preserve">농구, 배드민턴, 탁구 </t>
  </si>
  <si>
    <t>다목적홀, 체역단련장 등</t>
  </si>
  <si>
    <t>샤워실, 안내실, 기계실, 
화장실 등</t>
  </si>
  <si>
    <t>배드민턴, 농구,
배구,탁구</t>
  </si>
  <si>
    <t>농어촌 복합체육관</t>
  </si>
  <si>
    <t>19m x 33.6m</t>
  </si>
  <si>
    <t>농구, 배구, 배드민턴, 족구</t>
  </si>
  <si>
    <t>요가장, 사무실</t>
  </si>
  <si>
    <t>농구,배구,
배드민턴, 탁구 등</t>
  </si>
  <si>
    <t>청춘체육관</t>
  </si>
  <si>
    <t>15*37.6*46.9</t>
  </si>
  <si>
    <t>배드민턴,태권도,
유도,펜싱</t>
  </si>
  <si>
    <t>배드민턴, 배구, 농구, 각종 체육외 행사</t>
  </si>
  <si>
    <t>산정체육공원
게이트볼장</t>
  </si>
  <si>
    <t>하당 게이트볼장</t>
  </si>
  <si>
    <t>상동 게이트볼장</t>
  </si>
  <si>
    <t>엄다 전천후게이트볼장</t>
  </si>
  <si>
    <t>나산 전전후게이트볼장</t>
  </si>
  <si>
    <t>북일면전천후 게이트볼장</t>
  </si>
  <si>
    <t>서삼면전천후 게이트볼장</t>
  </si>
  <si>
    <t>황룡필암전천후 게이트볼장</t>
  </si>
  <si>
    <t>장성군게이트볼 경기장</t>
  </si>
  <si>
    <t>동화면전천후게이트볼장</t>
  </si>
  <si>
    <t>진원면전천후게이트볼장</t>
  </si>
  <si>
    <t>삼계면전천후게이트볼장</t>
  </si>
  <si>
    <t>서부게이트볼장</t>
  </si>
  <si>
    <t>자은 전천후 게이트볼장</t>
  </si>
  <si>
    <t>하의 전천후 게이트볼장</t>
  </si>
  <si>
    <t>신의 전천후 게이트볼장</t>
  </si>
  <si>
    <t>신등
경로회</t>
  </si>
  <si>
    <t>전라북도
교육감</t>
  </si>
  <si>
    <t>오산면
노인회</t>
  </si>
  <si>
    <t>게이트볼
연합회
웅포분회</t>
  </si>
  <si>
    <t>김제실내게이트볼장</t>
  </si>
  <si>
    <t>금산실내게이트볼장</t>
  </si>
  <si>
    <t>운주게이트볼장</t>
  </si>
  <si>
    <t>도계게이트볼장</t>
  </si>
  <si>
    <t>15X22</t>
  </si>
  <si>
    <t>15X23</t>
  </si>
  <si>
    <t>배춘게이트볼장</t>
  </si>
  <si>
    <t>15X25</t>
  </si>
  <si>
    <t>15X26</t>
  </si>
  <si>
    <t>26.1x20</t>
  </si>
  <si>
    <t>22.25x17</t>
  </si>
  <si>
    <t>23.7x18.6</t>
  </si>
  <si>
    <t>소주 게이트볼장</t>
  </si>
  <si>
    <t>21x16</t>
  </si>
  <si>
    <t>(신규)
2면 중 1면</t>
  </si>
  <si>
    <t>(신규)2면
중 1면</t>
  </si>
  <si>
    <t>남통동 금오게이트볼장</t>
  </si>
  <si>
    <t>구미시남통동
금오게이트볼 분회</t>
  </si>
  <si>
    <t>25x20x5.55m</t>
  </si>
  <si>
    <t>풍기클럽 게이트볼장</t>
  </si>
  <si>
    <t>풍기읍 게이트볼 협회</t>
  </si>
  <si>
    <t>안정면 게이트볼 협회</t>
  </si>
  <si>
    <t>순흥면 게이트볼회</t>
  </si>
  <si>
    <t>단산면 게이트볼회</t>
  </si>
  <si>
    <t>상망동 게이트볼회</t>
  </si>
  <si>
    <t>22x22</t>
  </si>
  <si>
    <t>1면실내
(인조잔디)</t>
  </si>
  <si>
    <t>23*17</t>
  </si>
  <si>
    <t>흥업면실내게이트볼장</t>
  </si>
  <si>
    <t>17x22x6.5m</t>
  </si>
  <si>
    <t>신림면실내게이트볼장</t>
  </si>
  <si>
    <t>18x23x6.7m</t>
  </si>
  <si>
    <t>물걸2리 실내게이트볼장</t>
  </si>
  <si>
    <t>방량리 실내게이트볼장</t>
  </si>
  <si>
    <t>검산2리 실내게이트볼장</t>
  </si>
  <si>
    <t>검산1리 실내게이트볼장</t>
  </si>
  <si>
    <t>태학리 실내게이트볼장</t>
  </si>
  <si>
    <t>어유포리 실내게이트볼장</t>
  </si>
  <si>
    <t>역전평리 실내게이트볼장</t>
  </si>
  <si>
    <t>중화계리 실내게이트볼장</t>
  </si>
  <si>
    <t>도관리 실내게이트볼장</t>
  </si>
  <si>
    <t>마곡리 실내게이트볼장</t>
  </si>
  <si>
    <t>삼현리 실내게이트볼장</t>
  </si>
  <si>
    <t>갈말게이트볼장</t>
  </si>
  <si>
    <t>자등게이트볼장</t>
  </si>
  <si>
    <t>근남게이트볼장</t>
  </si>
  <si>
    <t>33mx22m</t>
  </si>
  <si>
    <t>북면 게이트볼장</t>
  </si>
  <si>
    <t>18*26</t>
  </si>
  <si>
    <t>두마 게이트볼장</t>
  </si>
  <si>
    <t>원북 게이트볼장</t>
  </si>
  <si>
    <t>원북게이트볼분회</t>
  </si>
  <si>
    <t>근흥 게이트볼장</t>
  </si>
  <si>
    <t>근흥게이트볼분회</t>
  </si>
  <si>
    <t>남면게이트볼분회</t>
  </si>
  <si>
    <t>진남수영장</t>
  </si>
  <si>
    <t>전라북도
국민체육센터</t>
  </si>
  <si>
    <t>전라북도국민체육센터</t>
  </si>
  <si>
    <t>전라북도체육회</t>
  </si>
  <si>
    <t>전주 덕진수영장</t>
  </si>
  <si>
    <t>800 lx</t>
  </si>
  <si>
    <t>전주 완산수영장</t>
  </si>
  <si>
    <t>익산시 남중동 86-3</t>
  </si>
  <si>
    <t>http://city.iksan.chonbuk.kr/</t>
  </si>
  <si>
    <t>150 lx</t>
  </si>
  <si>
    <t>함열 올림픽스포츠센터
수영장</t>
  </si>
  <si>
    <t>익산 문화체육센터
수영장</t>
  </si>
  <si>
    <t>정읍청소년수련관
수영장</t>
  </si>
  <si>
    <t>김제 실내수영장</t>
  </si>
  <si>
    <t>고창읍 월암리 316</t>
  </si>
  <si>
    <t>장수 한누리 수영장</t>
  </si>
  <si>
    <t>60</t>
  </si>
  <si>
    <t>예체문화관
수달 수영장</t>
  </si>
  <si>
    <t>국민체육센터수영장</t>
  </si>
  <si>
    <t>임실국민체육센터</t>
  </si>
  <si>
    <t>순창군 실내수영장</t>
  </si>
  <si>
    <t>100 lx</t>
  </si>
  <si>
    <t>부안국민체육센터
수영장</t>
  </si>
  <si>
    <t>고창청소년수련관
수영장</t>
  </si>
  <si>
    <t>우리누리청소년
문화센터내</t>
  </si>
  <si>
    <t>종합문화복지타운 수영장</t>
  </si>
  <si>
    <t>종합문화복지타운
청소년수련관 내</t>
  </si>
  <si>
    <t>석사동 산30-2</t>
  </si>
  <si>
    <t>국민체육센터
수영장</t>
  </si>
  <si>
    <t>4,800백만원</t>
  </si>
  <si>
    <t>470백만원</t>
  </si>
  <si>
    <t>효자동 산40-2</t>
  </si>
  <si>
    <t>공식대회불가</t>
  </si>
  <si>
    <t>사회문화센터
수영장</t>
  </si>
  <si>
    <t>국민체육센터(수영장)</t>
  </si>
  <si>
    <t>광산근로자복지센터</t>
  </si>
  <si>
    <t>종합사회복지관웰빙센터</t>
  </si>
  <si>
    <t>국민체육센터
(수영장)</t>
  </si>
  <si>
    <t>농민문화체육센터 
수영장</t>
  </si>
  <si>
    <t>위탁관리(개인)</t>
  </si>
  <si>
    <t>영월국민체육센터 수영장</t>
  </si>
  <si>
    <t>양구읍 상리 399-4</t>
  </si>
  <si>
    <t>청소년수련관
수영장</t>
  </si>
  <si>
    <t>양구군(460-2361)</t>
  </si>
  <si>
    <t>락카룸,샤워실</t>
  </si>
  <si>
    <t>문화복지회관 수영장</t>
  </si>
  <si>
    <t>여수 인라인롤러경기장</t>
  </si>
  <si>
    <t>코로셀</t>
  </si>
  <si>
    <t>좌식</t>
  </si>
  <si>
    <t>국가정원스포츠센터 인라인
스케이트장</t>
  </si>
  <si>
    <t>강청 인라인스케이트장</t>
  </si>
  <si>
    <t>나주시
인라인롤러스케이트장</t>
  </si>
  <si>
    <t>서천변 인라인스케이트장</t>
  </si>
  <si>
    <t>중동공원 인라인스케이트장</t>
  </si>
  <si>
    <t>구례공설운동장 
인라인스케이트장</t>
  </si>
  <si>
    <t>전주 실내
인라인롤러경기장</t>
  </si>
  <si>
    <t>전주 실외
인라인롤러경기장</t>
  </si>
  <si>
    <t>정읍 천변
로울러스케이트장</t>
  </si>
  <si>
    <t>체육공원내
 인라인스케이트장</t>
  </si>
  <si>
    <t>남원 인라인
롤러로드경기장</t>
  </si>
  <si>
    <t>남원
인라인 롤러경기장</t>
  </si>
  <si>
    <t>스포츠파크
부설</t>
  </si>
  <si>
    <t>포항인라인롤러경기장</t>
  </si>
  <si>
    <t>황성공원
롤러스케이트장</t>
  </si>
  <si>
    <t>김천 인라인롤러경기장</t>
  </si>
  <si>
    <t>안동 롤러경기장</t>
  </si>
  <si>
    <t>구미동락공원
인라인롤러장</t>
  </si>
  <si>
    <t>보조경기장
인라인 롤러경기장</t>
  </si>
  <si>
    <t>주 경기장 내</t>
  </si>
  <si>
    <t>영주인라인롤러경기장</t>
  </si>
  <si>
    <t>상주시 생활체육공원 
인라인 롤러경기장</t>
  </si>
  <si>
    <t>영강체육공원 
롤러스케이트장</t>
  </si>
  <si>
    <t>경산생활체육공원 
인라인스케이트장</t>
  </si>
  <si>
    <t>압독생활체육공원 
인라인스케이트장</t>
  </si>
  <si>
    <t>강경인라인롤러장</t>
  </si>
  <si>
    <t>논산인라인롤러장</t>
  </si>
  <si>
    <t>종합운동장 내
인라인스케이트장</t>
  </si>
  <si>
    <t>태안생활체육공원내
인라인스케이트장</t>
  </si>
  <si>
    <t>태안군 
(문화체육센터)</t>
  </si>
  <si>
    <t>전남</t>
  </si>
  <si>
    <t xml:space="preserve">나주시 </t>
  </si>
  <si>
    <t>나주시종합사격장</t>
  </si>
  <si>
    <t>전라남도
종합사격장</t>
  </si>
  <si>
    <t>전북</t>
  </si>
  <si>
    <t>임실군 청웅면 구고리 산46-1</t>
  </si>
  <si>
    <t>전라북도
종합사격장</t>
  </si>
  <si>
    <t>전라북도체육회(063-643-0104)</t>
  </si>
  <si>
    <t>위탁(임실군)</t>
  </si>
  <si>
    <t>실내, 실외</t>
  </si>
  <si>
    <t>58.8억원</t>
  </si>
  <si>
    <t>60억원</t>
  </si>
  <si>
    <t>20억원</t>
  </si>
  <si>
    <t>퇴촌동 산 28번지</t>
  </si>
  <si>
    <t>창원종합사격장</t>
  </si>
  <si>
    <t>녹색도시사업소</t>
  </si>
  <si>
    <t>김해사격장</t>
  </si>
  <si>
    <t>055-332-4440</t>
  </si>
  <si>
    <t>김해시도시
개발공사</t>
  </si>
  <si>
    <t>402,930천원</t>
  </si>
  <si>
    <t>거제실내사격장</t>
  </si>
  <si>
    <t>생활체육관
(사격장)</t>
  </si>
  <si>
    <t>포항실내사격장</t>
  </si>
  <si>
    <t>위탁
(포항시사격연맹)</t>
  </si>
  <si>
    <t>종합경기장
사격장</t>
  </si>
  <si>
    <t>상주시
공기소총사격장</t>
  </si>
  <si>
    <t>철근콘크리트 및 경량철골조(조립식)</t>
  </si>
  <si>
    <t>동해실내체육관
사격장</t>
  </si>
  <si>
    <t>실내체육관 포함</t>
  </si>
  <si>
    <t>철원실내사격장</t>
  </si>
  <si>
    <t>양구실내사격장</t>
  </si>
  <si>
    <t>고성사격장</t>
  </si>
  <si>
    <t>서문리8-1</t>
  </si>
  <si>
    <t>양양실내사격장</t>
  </si>
  <si>
    <t>서산시 갈산동 68-1</t>
  </si>
  <si>
    <t>서산 종합사격장</t>
  </si>
  <si>
    <t>seosan.chungnam.kr</t>
  </si>
  <si>
    <t>영광 궁도장(유일정)</t>
  </si>
  <si>
    <t>홍길동테마파크
국궁장</t>
  </si>
  <si>
    <t>수양정</t>
  </si>
  <si>
    <t>낙홍정</t>
  </si>
  <si>
    <t>위탁
(권무정궁도회)</t>
  </si>
  <si>
    <t>황성공원국궁장
(호림정)</t>
  </si>
  <si>
    <t>종합경기장
궁도장</t>
  </si>
  <si>
    <t>위탁
(안동시궁도협회)</t>
  </si>
  <si>
    <t>금오정</t>
  </si>
  <si>
    <t>충무정</t>
  </si>
  <si>
    <t>위탁
(영주시궁도협회)</t>
  </si>
  <si>
    <t>영천 시민궁도장</t>
  </si>
  <si>
    <t>문경국궁장</t>
  </si>
  <si>
    <t>영덕 궁도장
(화림정)</t>
  </si>
  <si>
    <t>yd.co.kr</t>
  </si>
  <si>
    <t>위탁
(영덕군궁도협회)</t>
  </si>
  <si>
    <t>자연제방 이용</t>
  </si>
  <si>
    <t>송암정</t>
  </si>
  <si>
    <t>고령군궁도협회</t>
  </si>
  <si>
    <t>20m</t>
  </si>
  <si>
    <t>안림천 고수부지</t>
  </si>
  <si>
    <t>칠곡 궁도장
(호국정)</t>
  </si>
  <si>
    <t>남양 궁도장
(성무정)</t>
  </si>
  <si>
    <t>저동 궁도장
(무릉정)</t>
  </si>
  <si>
    <t>율곡정</t>
  </si>
  <si>
    <t>강릉시(640-5578)</t>
  </si>
  <si>
    <t>태화정</t>
  </si>
  <si>
    <t>무겸정</t>
  </si>
  <si>
    <t>방림궁도장</t>
  </si>
  <si>
    <t>아라리정궁도장</t>
  </si>
  <si>
    <t>궁도회</t>
  </si>
  <si>
    <t>44백만원</t>
  </si>
  <si>
    <t>백운정궁도장</t>
  </si>
  <si>
    <t>78백만원</t>
  </si>
  <si>
    <t>미석정궁도장</t>
  </si>
  <si>
    <t>장천정궁도장</t>
  </si>
  <si>
    <t>천안정</t>
  </si>
  <si>
    <t>ca-sports.net</t>
  </si>
  <si>
    <t>천궁정</t>
  </si>
  <si>
    <t>관풍정</t>
  </si>
  <si>
    <t>gongju.go.kr</t>
  </si>
  <si>
    <t>보령정</t>
  </si>
  <si>
    <t>아산시 공보체육과(041-540-2253)</t>
  </si>
  <si>
    <t>위탁
(아산시궁도협회)</t>
  </si>
  <si>
    <t>아산정</t>
  </si>
  <si>
    <t>서산 국궁장(서령정)</t>
  </si>
  <si>
    <t>서산시 공보전산담당관실         (041-660-2254)</t>
  </si>
  <si>
    <t>seoan.chungnam.kr</t>
  </si>
  <si>
    <t>절근콘크리트 슬라브</t>
  </si>
  <si>
    <t>연무 국궁장</t>
  </si>
  <si>
    <t>신도정</t>
  </si>
  <si>
    <t>금산군 궁도협회(041-754-2767)</t>
  </si>
  <si>
    <t>학유정</t>
  </si>
  <si>
    <t>041-363-0627</t>
  </si>
  <si>
    <t xml:space="preserve"> www.dangin.go.kr</t>
  </si>
  <si>
    <t>국수정</t>
  </si>
  <si>
    <t>dangin.go.kr</t>
  </si>
  <si>
    <t>충장정</t>
  </si>
  <si>
    <t>041-350-4421</t>
  </si>
  <si>
    <t>망객정</t>
  </si>
  <si>
    <t>041-350-4631</t>
  </si>
  <si>
    <t>흥관정</t>
  </si>
  <si>
    <t>위탁
(금산군궁도협회)</t>
  </si>
  <si>
    <t>청무정</t>
  </si>
  <si>
    <t>청양군궁도협회(041-940-2254)</t>
  </si>
  <si>
    <t>위탁
(청양군궁도협회)</t>
  </si>
  <si>
    <t>홍무정</t>
  </si>
  <si>
    <t>광무정</t>
  </si>
  <si>
    <t>예덕정</t>
  </si>
  <si>
    <t>예산군궁도협회 (041-334-7049)</t>
  </si>
  <si>
    <t>위탁
(예산군궁도협회)</t>
  </si>
  <si>
    <t>팔마 양궁장</t>
  </si>
  <si>
    <t>전라북도
양궁(훈련)장</t>
  </si>
  <si>
    <t>예천읍 청복리 150</t>
  </si>
  <si>
    <t>예천 진호
국제양궁장</t>
  </si>
  <si>
    <t>yecheon.go.kr</t>
  </si>
  <si>
    <t>의자식 1,537
계단식 789</t>
  </si>
  <si>
    <t>의자식/     계단식</t>
  </si>
  <si>
    <t>국제경기가능</t>
  </si>
  <si>
    <t>1(14mX4.8m)</t>
  </si>
  <si>
    <t>선수생활관 1동</t>
  </si>
  <si>
    <t>문막읍 동화리 108-2</t>
  </si>
  <si>
    <t>원주양궁장</t>
  </si>
  <si>
    <t>5m</t>
  </si>
  <si>
    <t>철근콘크리트스라브</t>
  </si>
  <si>
    <t>1등급(1998)</t>
  </si>
  <si>
    <t>원주 양궁연습장</t>
  </si>
  <si>
    <t>80cm</t>
  </si>
  <si>
    <t>홍천 양궁훈련장</t>
  </si>
  <si>
    <t>홍천군청</t>
  </si>
  <si>
    <t>영광 승마장</t>
  </si>
  <si>
    <t>전주 승마장</t>
  </si>
  <si>
    <t>전라북도승마협회()</t>
  </si>
  <si>
    <t>6명</t>
  </si>
  <si>
    <t>전라북도기마경찰대</t>
  </si>
  <si>
    <t>실내,외</t>
  </si>
  <si>
    <t>1(2003)</t>
  </si>
  <si>
    <t>장수 승마장</t>
  </si>
  <si>
    <t>순창군 승마장</t>
  </si>
  <si>
    <t>구미시승마장</t>
  </si>
  <si>
    <t>운주산승마장</t>
  </si>
  <si>
    <t>삼천동 474</t>
  </si>
  <si>
    <t>춘천시승마협회</t>
  </si>
  <si>
    <t>654백만원</t>
  </si>
  <si>
    <t>기부체납</t>
  </si>
  <si>
    <t>영랑호 화랑도
체험장</t>
  </si>
  <si>
    <t>홍성군
승마체험장</t>
  </si>
  <si>
    <t>홍성군청(축산과)</t>
  </si>
  <si>
    <t>오림동123</t>
  </si>
  <si>
    <t>팔마 골프장</t>
  </si>
  <si>
    <t>690-7251</t>
  </si>
  <si>
    <t>무안스포츠파크
골프연습장</t>
  </si>
  <si>
    <t>762</t>
  </si>
  <si>
    <t>나비 골프연습장</t>
  </si>
  <si>
    <t>화산체육관
실내골프연습장</t>
  </si>
  <si>
    <t>화산체육관
나비골프체험장</t>
  </si>
  <si>
    <t>진안고원 골프연습장</t>
  </si>
  <si>
    <t>북면골프연습장</t>
  </si>
  <si>
    <t>시민스포츠센터
골프연습장</t>
  </si>
  <si>
    <t>스포츠센터 부설</t>
  </si>
  <si>
    <t>고성골프랜드</t>
  </si>
  <si>
    <t>거창군립 골프연습장</t>
  </si>
  <si>
    <t>대병면 회양리 750</t>
  </si>
  <si>
    <t>합천군 골프연습장</t>
  </si>
  <si>
    <t>관광개발사업소(055-930-3762)</t>
  </si>
  <si>
    <t>예천 골프연습장
(실외골프연습장)</t>
  </si>
  <si>
    <t>장성동 골프연습장</t>
  </si>
  <si>
    <t>간성읍 살리 433</t>
  </si>
  <si>
    <t>영월 골프연습장</t>
  </si>
  <si>
    <t>고성군(680-3664)</t>
  </si>
  <si>
    <t>대화 골프연습장</t>
  </si>
  <si>
    <t>봉평 골프연습장</t>
  </si>
  <si>
    <t>평창 골프연습장</t>
  </si>
  <si>
    <t>사창 골프연습장</t>
  </si>
  <si>
    <t>화천 골프연습장</t>
  </si>
  <si>
    <t>화천군골프협회(위탁)</t>
  </si>
  <si>
    <t>고성군 골프연습장</t>
  </si>
  <si>
    <t>목포시 옥암동 공유수면 매립지</t>
  </si>
  <si>
    <t>목포조정카누경기장</t>
  </si>
  <si>
    <t>전남카누협회(061-283-3310)</t>
  </si>
  <si>
    <t>영산호</t>
  </si>
  <si>
    <t>전국대회가능(1987년)</t>
  </si>
  <si>
    <t>장성호조정경기장</t>
  </si>
  <si>
    <t>장성호</t>
  </si>
  <si>
    <t>경남</t>
  </si>
  <si>
    <t>김해 카누경기장</t>
  </si>
  <si>
    <t>경남카누연맹</t>
  </si>
  <si>
    <t>서낙동강</t>
  </si>
  <si>
    <t>강원</t>
  </si>
  <si>
    <t>카누경기장</t>
  </si>
  <si>
    <t>소호 요트장</t>
  </si>
  <si>
    <t>목포 요트마리나</t>
  </si>
  <si>
    <t>3마일</t>
  </si>
  <si>
    <t>부안 변산 요트경기장</t>
  </si>
  <si>
    <t>문화관광과(580-4751)</t>
  </si>
  <si>
    <t>위탁
(전라북도 요트협회)</t>
  </si>
  <si>
    <t>1동 1층</t>
  </si>
  <si>
    <t>1동 5대</t>
  </si>
  <si>
    <t>1동 3층</t>
  </si>
  <si>
    <t>24 m</t>
  </si>
  <si>
    <t>마산 해양레포츠스쿨</t>
  </si>
  <si>
    <t>진해 해양레포츠스쿨</t>
  </si>
  <si>
    <t>통영 해양스포츠센터
요트장</t>
  </si>
  <si>
    <t>반경1.2㎞</t>
  </si>
  <si>
    <t>당항포 요트앤스쿨</t>
  </si>
  <si>
    <t>후포 요트장</t>
  </si>
  <si>
    <t>경북체육회</t>
  </si>
  <si>
    <t>사천 요트장</t>
  </si>
  <si>
    <t>www.gangneung.gangwon.kr</t>
  </si>
  <si>
    <t>15마일</t>
  </si>
  <si>
    <t>1 / 60</t>
  </si>
  <si>
    <t>보령 요트경기장</t>
  </si>
  <si>
    <t>2km</t>
  </si>
  <si>
    <t>50척</t>
  </si>
  <si>
    <t>1동 2층</t>
  </si>
  <si>
    <t>중화산동 산45</t>
  </si>
  <si>
    <t>전주 화산체육관 
빙상경기장</t>
  </si>
  <si>
    <t>전주시 
시설관리공단</t>
  </si>
  <si>
    <t>강릉 아이스아레나</t>
  </si>
  <si>
    <t>강릉하키센터</t>
  </si>
  <si>
    <t>관동하키센터</t>
  </si>
  <si>
    <t>쇼트트랙 보조경기장</t>
  </si>
  <si>
    <t>송암동 700-3</t>
  </si>
  <si>
    <t>4,200백만원</t>
  </si>
  <si>
    <t>교2동 630-20</t>
  </si>
  <si>
    <t>강릉실내 빙상장</t>
  </si>
  <si>
    <t>강원도
(본청)</t>
  </si>
  <si>
    <t xml:space="preserve">스키점프
경기장
</t>
  </si>
  <si>
    <t>K15
K30
K60
K98
K125</t>
  </si>
  <si>
    <t>15
30
60
98
125</t>
  </si>
  <si>
    <t>408
816
1,632
2,665
3,400</t>
  </si>
  <si>
    <t>천연
잔디</t>
  </si>
  <si>
    <t>국제공인
(FIS)
09.6.30</t>
  </si>
  <si>
    <t>크로스컨트리
경기장</t>
  </si>
  <si>
    <t>국제공인
(FIS)
08.2.26</t>
  </si>
  <si>
    <t>경기시설</t>
    <phoneticPr fontId="5" type="noConversion"/>
  </si>
  <si>
    <t>경기트랙</t>
    <phoneticPr fontId="5" type="noConversion"/>
  </si>
  <si>
    <t>실내훈련장</t>
    <phoneticPr fontId="5" type="noConversion"/>
  </si>
  <si>
    <t>표고차</t>
    <phoneticPr fontId="5" type="noConversion"/>
  </si>
  <si>
    <t>평균경사</t>
    <phoneticPr fontId="5" type="noConversion"/>
  </si>
  <si>
    <t>커브수</t>
    <phoneticPr fontId="5" type="noConversion"/>
  </si>
  <si>
    <t>스타트하우스</t>
    <phoneticPr fontId="5" type="noConversion"/>
  </si>
  <si>
    <t>피니쉬하우스</t>
    <phoneticPr fontId="5" type="noConversion"/>
  </si>
  <si>
    <t>장비운반도로</t>
    <phoneticPr fontId="5" type="noConversion"/>
  </si>
  <si>
    <t>트랙관리도로</t>
    <phoneticPr fontId="5" type="noConversion"/>
  </si>
  <si>
    <t>함평스포츠텔
(다목적합숙소)</t>
  </si>
  <si>
    <t>황룡강변생활체육공원
족구장</t>
  </si>
  <si>
    <t>황룡강변생활체육공원
배구장</t>
  </si>
  <si>
    <t>삼계풋살장</t>
  </si>
  <si>
    <t>장성파크골프장</t>
  </si>
  <si>
    <t>장성그라운드골프장</t>
  </si>
  <si>
    <t>전주
시설관리공단</t>
  </si>
  <si>
    <t>삼천포 종합
운동장 내</t>
  </si>
  <si>
    <t>위탁
(함안군탁구협희)</t>
  </si>
  <si>
    <t>도계풋살경기장</t>
  </si>
  <si>
    <t>위탁
횡성군족구연합회</t>
  </si>
  <si>
    <t>영월파크골프장</t>
  </si>
  <si>
    <t>갈말풋살장</t>
  </si>
  <si>
    <t>마운딩</t>
  </si>
  <si>
    <t>보령족구장(6면)</t>
  </si>
  <si>
    <t>북구 청소년회관</t>
  </si>
  <si>
    <t>21-4. 봅슬레이, 루지, 스켈레톤경기장</t>
    <phoneticPr fontId="5" type="noConversion"/>
  </si>
  <si>
    <t>21. 설상경기장
   - 스키점프장
   - 바이애슬론경기장
   - 크로스컨트리경기장
   - 봅슬레이, 루지, 스켈레톤경기장</t>
    <phoneticPr fontId="5" type="noConversion"/>
  </si>
  <si>
    <t xml:space="preserve">
ㆍ 길이 90m, 120m 또는 이와 유사한 규격(스키점프 경기 가능)
ㆍ 3.25km와 2km지점에 컷오프를 갖춘 하나의 4km 주로로 구성
ㆍ 5km×3코스=15km 또는 이와 유사한 규격(크로스컨트리 경기 가능)
ㆍ 길이 1,200~1,650m 트랙을 갖춘 규격(1,200m 경사로)</t>
    <phoneticPr fontId="5" type="noConversion"/>
  </si>
  <si>
    <t>4개소</t>
  </si>
  <si>
    <t>1,468m
(폭8m)</t>
  </si>
  <si>
    <t>1,657m
(폭4m)</t>
  </si>
  <si>
    <t>바이애슬론
경기장</t>
  </si>
  <si>
    <t>4,500
(30사로)</t>
  </si>
  <si>
    <t>국제공인
(IBU)
08.12.1</t>
  </si>
  <si>
    <t>1,300백만원</t>
  </si>
  <si>
    <t>화천군</t>
    <phoneticPr fontId="5" type="noConversion"/>
  </si>
  <si>
    <t>사내체육공원</t>
    <phoneticPr fontId="5" type="noConversion"/>
  </si>
  <si>
    <t>동해시</t>
    <phoneticPr fontId="5" type="noConversion"/>
  </si>
  <si>
    <t>태장체육단지 내 야구장</t>
    <phoneticPr fontId="5" type="noConversion"/>
  </si>
  <si>
    <t>동해동트는야구장</t>
    <phoneticPr fontId="5" type="noConversion"/>
  </si>
  <si>
    <t>동해시 야구연합회</t>
    <phoneticPr fontId="5" type="noConversion"/>
  </si>
  <si>
    <t>횡성군</t>
    <phoneticPr fontId="5" type="noConversion"/>
  </si>
  <si>
    <t>횡성 베이스볼 테마파크</t>
    <phoneticPr fontId="5" type="noConversion"/>
  </si>
  <si>
    <t>인조</t>
    <phoneticPr fontId="5" type="noConversion"/>
  </si>
  <si>
    <t>인조 및 천연</t>
    <phoneticPr fontId="5" type="noConversion"/>
  </si>
  <si>
    <t>토마토수영장</t>
  </si>
  <si>
    <t>연무정</t>
  </si>
  <si>
    <t>위탁
(강원도개발공사)</t>
  </si>
  <si>
    <t>위탁
(가톨릭관동대)</t>
  </si>
  <si>
    <t>위탁
(강릉영동대)</t>
  </si>
  <si>
    <t>베니직하우스
스키점프타워
심판실
축구장
SMS기계실
-관리위탁</t>
  </si>
  <si>
    <t>운영본부
사격장
경기코스
조명시설
주차장
-관리위탁</t>
  </si>
  <si>
    <t>운영본부
경기코스
조명시설
주차장
-관리위탁</t>
  </si>
  <si>
    <t>대관령면 솔봉로 470</t>
  </si>
  <si>
    <t>올림픽 슬라이딩센터</t>
  </si>
  <si>
    <t>1,857m</t>
  </si>
  <si>
    <t>161m</t>
  </si>
  <si>
    <t>117m</t>
  </si>
  <si>
    <t>16개소</t>
  </si>
  <si>
    <t>루지 트랙 인증(2017.1.27.), 봅슬레이&amp;스켈레톤 트랙 인증(2017.8.31.)</t>
  </si>
  <si>
    <t>태백종합운동장
풋살경기장</t>
  </si>
  <si>
    <t>영월볼링장</t>
  </si>
  <si>
    <t>14레인</t>
  </si>
  <si>
    <t>인제파크골프장</t>
  </si>
  <si>
    <t>운정건강공원</t>
  </si>
  <si>
    <t>양평종합운동장</t>
  </si>
  <si>
    <t>팀업캠퍼스 축구장</t>
  </si>
  <si>
    <t>민간위탁
(SCG스포츠아카데미)</t>
  </si>
  <si>
    <t>복합시설</t>
  </si>
  <si>
    <t>와 스타디움
보조구장</t>
  </si>
  <si>
    <t>하길근린공원 축구장</t>
  </si>
  <si>
    <t>도원체육공원 축구장</t>
  </si>
  <si>
    <t>매송체육공원 축구장</t>
  </si>
  <si>
    <t>마도근린공원 축구장</t>
  </si>
  <si>
    <t>한화바이오밸리 축구장</t>
  </si>
  <si>
    <t>장안남산체육공원 축구장</t>
  </si>
  <si>
    <t>다람산근린공원 축구장</t>
  </si>
  <si>
    <t>동탄센트럴파크 축구장</t>
  </si>
  <si>
    <t>인곡1저류지 축구장</t>
  </si>
  <si>
    <t>동탄2 제8호공원 체육공원
축구장</t>
  </si>
  <si>
    <t>안양새물공원 축구장</t>
  </si>
  <si>
    <t>서조체육시설 다목적구장</t>
  </si>
  <si>
    <t>야구장 겸용</t>
  </si>
  <si>
    <t>포승레포츠공원
축구장</t>
  </si>
  <si>
    <t>파주스타디움 주경기장</t>
  </si>
  <si>
    <t>운정건강공원 축구장</t>
  </si>
  <si>
    <t>조남동간이축구장</t>
  </si>
  <si>
    <t>신천생활체육공원 축구장</t>
  </si>
  <si>
    <t>장흥생활체육공원 축구장</t>
  </si>
  <si>
    <t>광적생활체육공원 축구장</t>
  </si>
  <si>
    <t>백석생활체육공원 축구장</t>
  </si>
  <si>
    <t>옥정체육공원 축구장</t>
  </si>
  <si>
    <t>안성맞춤C구장</t>
  </si>
  <si>
    <t>자원회수시설 내</t>
  </si>
  <si>
    <t>양평종합운동장 축구장</t>
  </si>
  <si>
    <t>양평종합운동장에 포함</t>
  </si>
  <si>
    <t>양평종합운동장 보조구장</t>
  </si>
  <si>
    <t>팀업캠퍼스 야구장</t>
  </si>
  <si>
    <t>기흥구리틀야구장</t>
  </si>
  <si>
    <t>유소년야구장</t>
  </si>
  <si>
    <t>리틀야구장 4, 주니어야구장 3, 여성야구장 1면</t>
  </si>
  <si>
    <t>용수교둔치</t>
  </si>
  <si>
    <t>예당임시체육시설</t>
  </si>
  <si>
    <t>2018년 개보수
(마사토→인조잔디)</t>
  </si>
  <si>
    <t>양평군 야구장(1)</t>
  </si>
  <si>
    <t>양평군 야구장(2)</t>
  </si>
  <si>
    <t>사회인 야구장</t>
  </si>
  <si>
    <t>동백산오름공원 테니스장</t>
  </si>
  <si>
    <t>기흥테니스장</t>
  </si>
  <si>
    <t>인조잔디(4)      하드코트(6)</t>
  </si>
  <si>
    <t>성복배수지 테니스장</t>
  </si>
  <si>
    <t>남양 테니스장</t>
  </si>
  <si>
    <t>진안공공지</t>
  </si>
  <si>
    <t>해피트리공원</t>
  </si>
  <si>
    <t>안양새물공원 테니스장</t>
  </si>
  <si>
    <t>서조체육시설 테니스장</t>
  </si>
  <si>
    <t>호원실내테니스장</t>
  </si>
  <si>
    <t>거모동 테니스장</t>
  </si>
  <si>
    <t>관리대행
(구리도시공사)</t>
  </si>
  <si>
    <t>하드코트 12
클레이  3
인조잔디 2</t>
  </si>
  <si>
    <t>2016
(2018증설)</t>
  </si>
  <si>
    <t>별향공원</t>
  </si>
  <si>
    <t>매송안보테마공원
실내체육관</t>
  </si>
  <si>
    <t>개군 배드민턴장</t>
  </si>
  <si>
    <t>양서 탁구장</t>
  </si>
  <si>
    <t>남사스포츠센터</t>
  </si>
  <si>
    <t>복사골스포츠센터</t>
  </si>
  <si>
    <t>25m×12.5m
5레인</t>
  </si>
  <si>
    <t>에어로빅,요가등</t>
  </si>
  <si>
    <t>동탄중앙어울림센터</t>
  </si>
  <si>
    <t>체력단련실, 사무실</t>
  </si>
  <si>
    <t>화성남부국민체육센터</t>
  </si>
  <si>
    <t>25(6레인)</t>
  </si>
  <si>
    <t>사무실, 다목적실</t>
  </si>
  <si>
    <t>동탄복합문화센터</t>
  </si>
  <si>
    <t>25X20(8레인)</t>
  </si>
  <si>
    <t>그린환경센터 
주민편익시설</t>
  </si>
  <si>
    <t>25X13(5레인)</t>
  </si>
  <si>
    <t>한국노총화성지역지부</t>
  </si>
  <si>
    <t>화성시여성가족재단</t>
  </si>
  <si>
    <t>50m(8레인)</t>
  </si>
  <si>
    <t>운정다목적체육관</t>
  </si>
  <si>
    <t>25m(6레인
18m(4레인)</t>
  </si>
  <si>
    <t>다니체육관</t>
  </si>
  <si>
    <t>배드민턴, 탁구 등</t>
  </si>
  <si>
    <t>노을체육관</t>
  </si>
  <si>
    <t>39.70x20.00</t>
  </si>
  <si>
    <t>통진문화회관</t>
  </si>
  <si>
    <t>4레인(25m), 
4레인(15m)</t>
  </si>
  <si>
    <t>사무실,샤워실,탈의실,GX룸헬스장,찜질방</t>
  </si>
  <si>
    <t>군포국민체육센터</t>
  </si>
  <si>
    <t>6.1X13.4m 6면</t>
  </si>
  <si>
    <t>배드민턴, 탁구, 헬스, 농구, 스피닝 등</t>
  </si>
  <si>
    <t>6레인(25m), 유아풀</t>
  </si>
  <si>
    <t>구리시 멀티스포츠센터</t>
  </si>
  <si>
    <t>32m x 23m</t>
  </si>
  <si>
    <t>탁구, 요가, 줌바댄스</t>
  </si>
  <si>
    <t>샤워실, 탈의실, 사무실, 
소매점 등</t>
  </si>
  <si>
    <t>팀업캠퍼스 게이트볼장</t>
  </si>
  <si>
    <t>은데미공원 게이트볼장</t>
  </si>
  <si>
    <t>2017리모델링</t>
  </si>
  <si>
    <t>나눔공원 게이트볼장</t>
  </si>
  <si>
    <t>노을공원 게이트볼장</t>
  </si>
  <si>
    <t>천천리 가로공원 게이트볼장</t>
  </si>
  <si>
    <t>용현1호공원 게이트볼장</t>
  </si>
  <si>
    <t>화산동 게이트볼장</t>
  </si>
  <si>
    <t>남양3호공원 게이트볼장</t>
  </si>
  <si>
    <t>남양읍</t>
  </si>
  <si>
    <t>화성시 상하수도사업소</t>
  </si>
  <si>
    <t>매송체육공원</t>
  </si>
  <si>
    <t>장안남산체육공원 게이트볼장</t>
  </si>
  <si>
    <t>너른공원 게이트볼장</t>
  </si>
  <si>
    <t>22x19</t>
  </si>
  <si>
    <t>위탁
(게이트볼생활체육연합회)</t>
  </si>
  <si>
    <t>송말2리게이트볼장</t>
  </si>
  <si>
    <t>2018준공</t>
  </si>
  <si>
    <t>증포동 게이트볼장</t>
  </si>
  <si>
    <t>2018 신설</t>
  </si>
  <si>
    <t>용면리게이트볼장</t>
  </si>
  <si>
    <t>미사 게이트볼장</t>
  </si>
  <si>
    <t>운산리 게이트볼장</t>
  </si>
  <si>
    <t>성동리 게이트볼장</t>
  </si>
  <si>
    <t>고양백석체육
센터내</t>
  </si>
  <si>
    <t>2018 준공</t>
  </si>
  <si>
    <t>근로자복지관 내</t>
  </si>
  <si>
    <t>모두누림센터 내</t>
  </si>
  <si>
    <t>동탄중앙어울림센터 내</t>
  </si>
  <si>
    <t>별내커뮤니티센터 수영장</t>
  </si>
  <si>
    <t>운정다목적체육관 수영장</t>
  </si>
  <si>
    <t>25
18</t>
  </si>
  <si>
    <t>군포국민체육센터 수영장</t>
  </si>
  <si>
    <t>하나어린이공원 
인라인스케이트장</t>
  </si>
  <si>
    <t>슬기샘공원(동탄4호) 
인라인스케이트장</t>
  </si>
  <si>
    <t>경기도
사격테마파크</t>
  </si>
  <si>
    <t>화성호 가축분뇨공공처리시설</t>
  </si>
  <si>
    <t>천마정</t>
  </si>
  <si>
    <t>2002
(2018증설)</t>
  </si>
  <si>
    <t>주차장 및 진입로 증설</t>
  </si>
  <si>
    <t>가평보납정</t>
  </si>
  <si>
    <t>위탁
(가평군궁도협회)</t>
  </si>
  <si>
    <t>고대정</t>
  </si>
  <si>
    <t>컬링경기장</t>
  </si>
  <si>
    <t>무지랭이풋살장</t>
  </si>
  <si>
    <t>구리왕숙체육공원
풋살장</t>
  </si>
  <si>
    <t>선단동족구장</t>
  </si>
  <si>
    <t>포천탁구장</t>
  </si>
  <si>
    <t>포천종합운동장 부지내</t>
  </si>
  <si>
    <t>양평파크골프장</t>
  </si>
  <si>
    <t>밀양종합운동장</t>
  </si>
  <si>
    <t>밀양시시설관리공단
(위탁)</t>
  </si>
  <si>
    <t>하동군
(문화체육과)</t>
  </si>
  <si>
    <t>호계주민운동장 축구장</t>
  </si>
  <si>
    <t>밀양종합운동장
보조경기장</t>
  </si>
  <si>
    <t>어곡산업단지근린공원</t>
  </si>
  <si>
    <t>가산수변공원</t>
  </si>
  <si>
    <t>가야진사공원</t>
  </si>
  <si>
    <t>칠원읍 공설운동장</t>
  </si>
  <si>
    <t>인조잔디(2016년 설치)</t>
  </si>
  <si>
    <t>덕산체육공원 축구장</t>
  </si>
  <si>
    <t>군민체육공원다목적잔디광장</t>
  </si>
  <si>
    <t>산양스포츠파크내</t>
  </si>
  <si>
    <t>곤양하수처리장 내 테니스장</t>
  </si>
  <si>
    <t>하수도사업소 내 테니스장</t>
  </si>
  <si>
    <t>한림면</t>
  </si>
  <si>
    <t>밀양스포츠센터 부속
테니스장</t>
  </si>
  <si>
    <t>밀양종합운동장
부속테니스장</t>
  </si>
  <si>
    <t>고성군 스포츠타운 테니스장</t>
  </si>
  <si>
    <t>김해시복지재단</t>
  </si>
  <si>
    <t>김해운동장 부설</t>
  </si>
  <si>
    <t>밀양스포츠센터</t>
  </si>
  <si>
    <t>국민체육센터 부지내</t>
  </si>
  <si>
    <t>사무실,  휴게실</t>
  </si>
  <si>
    <t xml:space="preserve">복싱장, 에어로빅장 </t>
  </si>
  <si>
    <t>단성탁구장</t>
  </si>
  <si>
    <t>김해시게이트볼장</t>
  </si>
  <si>
    <t>주촌다목적게이트볼장</t>
  </si>
  <si>
    <t>주촌면</t>
  </si>
  <si>
    <t>동면상동체육공원 게이트볼장</t>
  </si>
  <si>
    <t>동면</t>
  </si>
  <si>
    <t>원동서룡 게이트볼장</t>
  </si>
  <si>
    <t>원동면</t>
  </si>
  <si>
    <t>안의실내게이트볼장</t>
  </si>
  <si>
    <t>남상면 전천후 게이트볼장</t>
  </si>
  <si>
    <t>17*19</t>
  </si>
  <si>
    <t>고제면 전천후 게이트볼장</t>
  </si>
  <si>
    <t>김해서부문화센터
수영장</t>
  </si>
  <si>
    <t>150(수영장 최대수용인원)</t>
  </si>
  <si>
    <t>밀양스포츠센터
수영장</t>
  </si>
  <si>
    <t>거제시체육회
(위탁)</t>
  </si>
  <si>
    <t>경북육상실내훈련장(돔)</t>
  </si>
  <si>
    <t>시트형탄성</t>
  </si>
  <si>
    <t>덕산체육공원</t>
  </si>
  <si>
    <t>석적체육공원</t>
  </si>
  <si>
    <t>죽변운동장
인조잔디운동장</t>
  </si>
  <si>
    <t>백암다목적운동장
인조잔디축구장</t>
  </si>
  <si>
    <t>백암다목적운동장
천연잔디축구장</t>
  </si>
  <si>
    <t>연호생활체육공원
인조잔디축구장</t>
  </si>
  <si>
    <t>포항야구장</t>
  </si>
  <si>
    <t>곡강야구장</t>
  </si>
  <si>
    <t>포항생활야구장</t>
  </si>
  <si>
    <t>경주베이스볼파크2구장</t>
  </si>
  <si>
    <t>낙동강 체육공원 야구장</t>
  </si>
  <si>
    <t>강변 야구장</t>
  </si>
  <si>
    <t>동락공원 야구장</t>
  </si>
  <si>
    <t>영주시민야구장</t>
  </si>
  <si>
    <t>영천야구장</t>
  </si>
  <si>
    <t>영천시
(영천시야구연합회)</t>
  </si>
  <si>
    <t>의성 생활체육 야구장</t>
  </si>
  <si>
    <t>영해생활체육공원
인조잔디 야구장</t>
  </si>
  <si>
    <t>청도베이스볼파크(1구장)</t>
  </si>
  <si>
    <t>청도베이스볼파크(2구장)</t>
  </si>
  <si>
    <t>청도베이스볼파크(3구장)</t>
  </si>
  <si>
    <t>고령생활체육공원야구장</t>
  </si>
  <si>
    <t>선남면 강변야구장</t>
  </si>
  <si>
    <t>성주군생활체육회</t>
  </si>
  <si>
    <t>기산죽전 체육시설</t>
  </si>
  <si>
    <t>포남야구장</t>
  </si>
  <si>
    <t>예천생활체육야구장</t>
  </si>
  <si>
    <t>위탁
(예천군야구연합회)</t>
  </si>
  <si>
    <t>죽변야구장</t>
  </si>
  <si>
    <t>체육진흥사업소</t>
  </si>
  <si>
    <t>다산테니스장</t>
  </si>
  <si>
    <t>연호생활체육공원
테니스장</t>
  </si>
  <si>
    <t>천부테니스장</t>
  </si>
  <si>
    <t>상주시
(새마을체육과)</t>
  </si>
  <si>
    <t>청송 국민체육센터</t>
  </si>
  <si>
    <t>현포생활체육시설</t>
  </si>
  <si>
    <t>시니어스포츠파크</t>
  </si>
  <si>
    <t>36×27.6m</t>
  </si>
  <si>
    <t>예천국민체육센터</t>
  </si>
  <si>
    <t>28.2×50.4</t>
  </si>
  <si>
    <t>울진국민체육센터</t>
  </si>
  <si>
    <t>45×27</t>
  </si>
  <si>
    <t>25m×6레인
15m×2레인</t>
  </si>
  <si>
    <t>시니어스포츠파크 게이트볼장</t>
  </si>
  <si>
    <t>구미시고아읍
게이트볼분회</t>
  </si>
  <si>
    <t>25x19.8x5.55m</t>
  </si>
  <si>
    <t>문수면 게이트볼회</t>
  </si>
  <si>
    <t>19x22</t>
  </si>
  <si>
    <t>예천 실내게이트볼장</t>
  </si>
  <si>
    <t>22mx17m</t>
  </si>
  <si>
    <t>2018년
비가림 설치</t>
  </si>
  <si>
    <t>2017년
비가림 설치</t>
  </si>
  <si>
    <t>20mx15m</t>
  </si>
  <si>
    <t>매화게이트볼장</t>
  </si>
  <si>
    <t>27mx22m</t>
  </si>
  <si>
    <t>온정게이트볼장</t>
  </si>
  <si>
    <t>죽변게이트볼장</t>
  </si>
  <si>
    <t>25mx20m</t>
  </si>
  <si>
    <t>후포게이트볼장</t>
  </si>
  <si>
    <t>20mx13.5m</t>
  </si>
  <si>
    <t>영주실내수영장</t>
  </si>
  <si>
    <t>경산수영장</t>
  </si>
  <si>
    <t>울진국민체육센터
수영장</t>
  </si>
  <si>
    <t>상주국제승마장</t>
  </si>
  <si>
    <t>상주시
(국제승마장관리사업소)</t>
  </si>
  <si>
    <t>안동수상스포츠
카누조정훈련센터</t>
  </si>
  <si>
    <t>안동스포츠
클라이밍장</t>
  </si>
  <si>
    <t>2013
2017</t>
  </si>
  <si>
    <t>27홀</t>
  </si>
  <si>
    <t>36홀</t>
  </si>
  <si>
    <t>봉화그라운드골프장</t>
  </si>
  <si>
    <t>척산풋살장</t>
  </si>
  <si>
    <t>구산풋살장</t>
  </si>
  <si>
    <t>강변제2리틀야구장</t>
  </si>
  <si>
    <t xml:space="preserve">천연잔디 </t>
  </si>
  <si>
    <t>1종 2면, 3종 3면, 리틀 1면</t>
  </si>
  <si>
    <t>토사, 잔디마사
토, 인조잔디</t>
  </si>
  <si>
    <t>토사, 잔디
마사토</t>
  </si>
  <si>
    <t>남 구</t>
  </si>
  <si>
    <t>남구 종합스포츠타운
(테니스장)</t>
  </si>
  <si>
    <t>(사)대구남구스포츠클럽</t>
  </si>
  <si>
    <t>탄성</t>
  </si>
  <si>
    <t>산단진흥과
(위탁:성서산업단지 관리공단)</t>
  </si>
  <si>
    <t>다사매곡테니스장</t>
  </si>
  <si>
    <t xml:space="preserve">수성구 </t>
  </si>
  <si>
    <t>대구체육공원 씨름장</t>
  </si>
  <si>
    <t>막지붕 구조</t>
  </si>
  <si>
    <t>고정석</t>
  </si>
  <si>
    <t>산격동1427-1</t>
  </si>
  <si>
    <t>대구 체육관</t>
  </si>
  <si>
    <t>472백만원</t>
  </si>
  <si>
    <t>대구시북구고성3가2</t>
  </si>
  <si>
    <t>대구 시민체육관</t>
  </si>
  <si>
    <t>1,837백만원</t>
  </si>
  <si>
    <t>시민운동장 스쿼시장</t>
  </si>
  <si>
    <t>SRC조-철골조</t>
  </si>
  <si>
    <t>타일</t>
  </si>
  <si>
    <t>경기용 3면
연습용 1면</t>
  </si>
  <si>
    <t>관람석,다목적강좌실,체력측정실,샤워실,사무실,무대</t>
  </si>
  <si>
    <t>산단진흥과
(위탁:성서산업단지관리공단)</t>
  </si>
  <si>
    <t>월배국민체육센터</t>
  </si>
  <si>
    <t>49×32.4×19m</t>
  </si>
  <si>
    <t>농구, 탁구, 
배드민턴</t>
  </si>
  <si>
    <t>GX, 검도      체력인증센터</t>
  </si>
  <si>
    <t>송현체육센터</t>
  </si>
  <si>
    <t>23×15.6×9.29m</t>
  </si>
  <si>
    <t>탁구, 프리테니스</t>
  </si>
  <si>
    <t>GX</t>
  </si>
  <si>
    <t>동부여성문화
회관 내</t>
  </si>
  <si>
    <t>북구
(위탁:(재)대구시북구청소년회관)</t>
  </si>
  <si>
    <t>서재문화체육
센터 내</t>
  </si>
  <si>
    <t>서구족구장</t>
  </si>
  <si>
    <t>1면(토사)</t>
  </si>
  <si>
    <t>팔공산공원 
내 위치</t>
  </si>
  <si>
    <t>남구종합스포츠타운 내</t>
  </si>
  <si>
    <t>검단동 금호강변</t>
  </si>
  <si>
    <t>달서구
(위탁:마하야나불교문화원)</t>
  </si>
  <si>
    <t>다사체육공원
내 인조잔디</t>
  </si>
  <si>
    <t>위탁
((사)대덕스포츠클럽)</t>
  </si>
  <si>
    <t>위탁
(㈜씨엘키즈)</t>
  </si>
  <si>
    <t>화명생태공원
리틀야구장</t>
  </si>
  <si>
    <t>1개(리틀1)</t>
  </si>
  <si>
    <t>인조잔디 3
천연잔디 1</t>
  </si>
  <si>
    <t>초연근린공원체육관</t>
  </si>
  <si>
    <t>위탁
(부산진구체육회)</t>
  </si>
  <si>
    <t>초연근린공원게이트볼장</t>
  </si>
  <si>
    <t>2016년 체육회 통합,암벽장 규격:</t>
  </si>
  <si>
    <t>8면
1면</t>
  </si>
  <si>
    <t>4면
2면</t>
  </si>
  <si>
    <t>맥도생태공원
농구장</t>
  </si>
  <si>
    <t>명지환경공원
족구장</t>
  </si>
  <si>
    <t>부산환경공단
(명지사업소)</t>
  </si>
  <si>
    <t xml:space="preserve">경기도 고양시 덕양구 덕은동 519-17 </t>
  </si>
  <si>
    <t>종로구 한강다목적운동장</t>
  </si>
  <si>
    <t>효창동3번지</t>
  </si>
  <si>
    <t>효창운동장</t>
  </si>
  <si>
    <t>미상</t>
  </si>
  <si>
    <t>자동차시장3길 64</t>
  </si>
  <si>
    <t>응봉축구장</t>
  </si>
  <si>
    <t>서울시 광진구 능동 18</t>
  </si>
  <si>
    <t>광진구 천호대로 731</t>
  </si>
  <si>
    <t>중랑구망우동산73-2</t>
  </si>
  <si>
    <t>철제</t>
  </si>
  <si>
    <t>2,989백만원</t>
  </si>
  <si>
    <t>560백만원</t>
  </si>
  <si>
    <t>중랑구 면목동 산1-4</t>
  </si>
  <si>
    <t>중랑구 망우동 4</t>
  </si>
  <si>
    <t>화랑로13길 144</t>
  </si>
  <si>
    <t>강북구 번동 317</t>
  </si>
  <si>
    <t>강북구민운동장</t>
  </si>
  <si>
    <t>해등로 3길 48-11</t>
  </si>
  <si>
    <t>창포원로 45 다락원체육공원</t>
  </si>
  <si>
    <t>다락원체육공원 축구장</t>
  </si>
  <si>
    <t>상계동 770-2</t>
  </si>
  <si>
    <t>콘크리트,
목재</t>
  </si>
  <si>
    <t>2001
(2007보수)</t>
  </si>
  <si>
    <t>은평구 진관1로 46</t>
  </si>
  <si>
    <t>은평구립축구장</t>
  </si>
  <si>
    <t>서대문돌산 인조잔디구장</t>
  </si>
  <si>
    <t>서울시 성산동 515</t>
  </si>
  <si>
    <t>서울월드컵경기장</t>
  </si>
  <si>
    <t>계단식
("ㅁ"자형)</t>
  </si>
  <si>
    <t>RC&amp;SRC&amp;S</t>
  </si>
  <si>
    <t>600억원</t>
  </si>
  <si>
    <t>800억원</t>
  </si>
  <si>
    <t>2,289Lx</t>
  </si>
  <si>
    <t>34백만원</t>
  </si>
  <si>
    <t>계단식
(일자형)</t>
  </si>
  <si>
    <t>RC&amp;S</t>
  </si>
  <si>
    <t>주경기장에
 포함</t>
  </si>
  <si>
    <t>부지면적은 주경기장에 포함</t>
  </si>
  <si>
    <t>경기도 고양시 덕양구 대덕로426</t>
  </si>
  <si>
    <t>난지물재생센터</t>
  </si>
  <si>
    <t>우장산 인조잔디구장</t>
  </si>
  <si>
    <t xml:space="preserve"> 양천로61길 101</t>
  </si>
  <si>
    <t>가양축구장</t>
  </si>
  <si>
    <t>인천광역시 계양구 하야동 27-1 일대(9호선 차량기지 내)</t>
  </si>
  <si>
    <t>강서 개화축구장</t>
  </si>
  <si>
    <t>68
18</t>
  </si>
  <si>
    <t>105
38</t>
  </si>
  <si>
    <t>7,140
1,368</t>
  </si>
  <si>
    <t xml:space="preserve"> 마곡동 91</t>
  </si>
  <si>
    <t>서남물재생센터 축구장</t>
  </si>
  <si>
    <t>구로동 621-9</t>
  </si>
  <si>
    <t>안양천 A구장</t>
  </si>
  <si>
    <t>안양천 B구장</t>
  </si>
  <si>
    <t>신도리동 271-64</t>
  </si>
  <si>
    <t>안양천 C구장</t>
  </si>
  <si>
    <t>고척동 산 6-1</t>
  </si>
  <si>
    <t>구로구 경인로 430</t>
  </si>
  <si>
    <t>문래동5가31</t>
  </si>
  <si>
    <t>영롱이 억새1구장</t>
  </si>
  <si>
    <t>영롱이 억새2구장</t>
  </si>
  <si>
    <t>양화동8-3</t>
  </si>
  <si>
    <t>양화동12-2</t>
  </si>
  <si>
    <t>1,043㎡</t>
  </si>
  <si>
    <t>구직영</t>
  </si>
  <si>
    <t>봉천7동 산53-3</t>
  </si>
  <si>
    <t>관악구민운동장</t>
  </si>
  <si>
    <t>약수암길 43-1</t>
  </si>
  <si>
    <t>관악제2구민운동장</t>
  </si>
  <si>
    <t>양재동 311</t>
  </si>
  <si>
    <t>남부순환로296길 4-9</t>
  </si>
  <si>
    <t>신반포로16길 30</t>
  </si>
  <si>
    <t>한강공원
잠원지구 축구장</t>
  </si>
  <si>
    <t>한강공원
반포지구 축구장</t>
  </si>
  <si>
    <t>대치동 78-20</t>
  </si>
  <si>
    <t>개포로 625</t>
  </si>
  <si>
    <t>탄천물재생센터 축구장</t>
  </si>
  <si>
    <t>송파구여성축구장</t>
  </si>
  <si>
    <t>천마공원 축구장</t>
  </si>
  <si>
    <t>방이동 88-13</t>
  </si>
  <si>
    <t>성내유수지 축구장</t>
  </si>
  <si>
    <t>강동구 도시관리공단</t>
  </si>
  <si>
    <t>살곶이야구장</t>
  </si>
  <si>
    <t>노원구서비스공단</t>
  </si>
  <si>
    <t>육사야구장</t>
  </si>
  <si>
    <t>국방부</t>
  </si>
  <si>
    <t>고척스카이돔 야구장</t>
  </si>
  <si>
    <t>고덕유수지 야구장</t>
  </si>
  <si>
    <t>천호대로 731</t>
  </si>
  <si>
    <t>중랑구 신내동 3</t>
  </si>
  <si>
    <t>중랑IC 테니스장</t>
  </si>
  <si>
    <t>정릉동 산87-357</t>
  </si>
  <si>
    <t>서울시 도봉구 창포원로 45 다락원체육공원</t>
  </si>
  <si>
    <t>다락원체육공원 테니스장</t>
  </si>
  <si>
    <t>은평구 진관1로 40</t>
  </si>
  <si>
    <t>서남물재생센터테니스장</t>
  </si>
  <si>
    <t>구로구 중앙로17길 10</t>
  </si>
  <si>
    <t>신도림동 276-4</t>
  </si>
  <si>
    <t>봉천7동 산53번지</t>
  </si>
  <si>
    <t>신림동 598-60</t>
  </si>
  <si>
    <t>신흥말길 23-5</t>
  </si>
  <si>
    <t>대치동78-20</t>
  </si>
  <si>
    <t>마루공원 테니스장</t>
  </si>
  <si>
    <t>탄천물재생센터 테니스장</t>
  </si>
  <si>
    <t>원효로3가 51-25 외 6필지</t>
  </si>
  <si>
    <t>천호대로 140길 40</t>
  </si>
  <si>
    <t>중랑구 신내로21길 115-14(신내동)</t>
  </si>
  <si>
    <t>중랑구 숙선옹주로 66</t>
  </si>
  <si>
    <t>덕릉로63길 76-10</t>
  </si>
  <si>
    <t>은평구 진관1로 52</t>
  </si>
  <si>
    <t>은평구 백련산로4길 26</t>
  </si>
  <si>
    <t>양천로 251</t>
  </si>
  <si>
    <t>구로구 새말로18길 39</t>
  </si>
  <si>
    <t>구로누리배드민턴장</t>
  </si>
  <si>
    <t>구로구시설관리공단</t>
  </si>
  <si>
    <t>도림동 254</t>
  </si>
  <si>
    <t>국회단지길 144</t>
  </si>
  <si>
    <t>난우16길 37</t>
  </si>
  <si>
    <t>관악로5길 91-41</t>
  </si>
  <si>
    <t>남부순환로194길 81-12</t>
  </si>
  <si>
    <t>샘터배드민턴장</t>
  </si>
  <si>
    <t>올림픽역도경기장</t>
  </si>
  <si>
    <t>(사)한국씨름연맹</t>
  </si>
  <si>
    <t>특수
정방형</t>
  </si>
  <si>
    <t>25×12.6m,
16×5m</t>
  </si>
  <si>
    <t>에어로빅, 발레</t>
  </si>
  <si>
    <t>효창원로146-12</t>
  </si>
  <si>
    <t>두텁바위로 25</t>
  </si>
  <si>
    <t>백범로 350</t>
  </si>
  <si>
    <t>이촌로71길 24</t>
  </si>
  <si>
    <t>배트민턴, 배구,
필라테스</t>
  </si>
  <si>
    <t>25m*12m</t>
  </si>
  <si>
    <t>사가정로72길 47(면목동)</t>
  </si>
  <si>
    <t>한천로58길 307</t>
  </si>
  <si>
    <t>북악산로 949-60</t>
  </si>
  <si>
    <t>성북펜싱체육관</t>
  </si>
  <si>
    <t>펜싱장, 스포츠문화교실</t>
  </si>
  <si>
    <t>노해로69길 132</t>
  </si>
  <si>
    <t>송정로 45</t>
  </si>
  <si>
    <t>고척로45길 39</t>
  </si>
  <si>
    <t>경인로67길 149</t>
  </si>
  <si>
    <t>18.5×30.5×13m</t>
  </si>
  <si>
    <t>배드민턴, 농구,
탁구, 배구, 검도</t>
  </si>
  <si>
    <t>25x15m
11x5m(유아풀)</t>
  </si>
  <si>
    <t>난곡로58길 13</t>
  </si>
  <si>
    <t>까치산체육센터</t>
  </si>
  <si>
    <t>헬스장, 실내골프장</t>
  </si>
  <si>
    <t>방배로 173</t>
  </si>
  <si>
    <t>방배열린문화센터</t>
  </si>
  <si>
    <t>위탁
(코오롱글로벌㈜스포렉스)</t>
  </si>
  <si>
    <t>헬스, 골프</t>
  </si>
  <si>
    <t>서초종합체육관</t>
  </si>
  <si>
    <t>밤고개로1길 52</t>
  </si>
  <si>
    <t>요가,골프</t>
  </si>
  <si>
    <t>논현로64길 7</t>
  </si>
  <si>
    <t>응봉체육공원 게이트볼장</t>
  </si>
  <si>
    <t>응봉공원(대현산배수지공원)
게이트볼장</t>
  </si>
  <si>
    <t>다락원체육공원 게이트볼장</t>
  </si>
  <si>
    <t>위탁
(도봉구게이트볼연합회)</t>
  </si>
  <si>
    <t>양재천 수영장</t>
  </si>
  <si>
    <t>사직동 284-1</t>
  </si>
  <si>
    <t>자양동 112</t>
  </si>
  <si>
    <t>송림길 156(망우동)</t>
  </si>
  <si>
    <t>오현로31길 51</t>
  </si>
  <si>
    <t>월계로 298</t>
  </si>
  <si>
    <t xml:space="preserve"> 화곡로65길 62</t>
  </si>
  <si>
    <t>오리로22길 5</t>
  </si>
  <si>
    <t>구로동로 141</t>
  </si>
  <si>
    <t>오류로 36-25</t>
  </si>
  <si>
    <t>여의도동 82-3</t>
  </si>
  <si>
    <t>신림로 23길 17</t>
  </si>
  <si>
    <t>잠원동 121-8</t>
  </si>
  <si>
    <t>서초구 양재동 126-1</t>
  </si>
  <si>
    <t>천호동 351-1</t>
  </si>
  <si>
    <t>살곶이정</t>
  </si>
  <si>
    <t>북악산로 537-14</t>
  </si>
  <si>
    <t>2226-4057</t>
  </si>
  <si>
    <t>학동로67길 11</t>
  </si>
  <si>
    <t>512-9323</t>
  </si>
  <si>
    <t>화랑로 727</t>
  </si>
  <si>
    <t>태릉선수촌
국제스케이트장</t>
  </si>
  <si>
    <t>태릉선수촌
실내빙상장</t>
  </si>
  <si>
    <t>안양천로 939</t>
  </si>
  <si>
    <t>목동실내빙상장</t>
  </si>
  <si>
    <t>서울시
(체육시설관리사업소)</t>
  </si>
  <si>
    <t>음향시설</t>
  </si>
  <si>
    <t>응봉동 240-1</t>
  </si>
  <si>
    <t>응봉풋살장</t>
  </si>
  <si>
    <t xml:space="preserve"> 천호대로 731</t>
  </si>
  <si>
    <t>서울시산악연맹</t>
  </si>
  <si>
    <t>실내,실외암벽</t>
  </si>
  <si>
    <t>마곡동 91</t>
  </si>
  <si>
    <t>서울시 강남구 개포로 625</t>
  </si>
  <si>
    <t>샘터족구장</t>
  </si>
  <si>
    <t>소래샛길체육시설</t>
  </si>
  <si>
    <t>중구체육회</t>
  </si>
  <si>
    <t>25m×15.5m
유아풀(31.5㎡)</t>
  </si>
  <si>
    <t>백령 다목적 실내체육관</t>
  </si>
  <si>
    <t>계산체육공원 게이트볼장</t>
  </si>
  <si>
    <t>미추홀구</t>
  </si>
  <si>
    <t>미추홀구 국민체육센터 
수영장</t>
  </si>
  <si>
    <t>미추홀구 시설관리공단</t>
  </si>
  <si>
    <t>미추홀구 국민체육센터 내</t>
  </si>
  <si>
    <t>위탁
(축구협회)</t>
  </si>
  <si>
    <t>월랑공원 풋살장</t>
  </si>
  <si>
    <t>솔내생활체육공원 야구장</t>
  </si>
  <si>
    <t>완주 테니스장</t>
  </si>
  <si>
    <t>월랑공원 다목적구장</t>
  </si>
  <si>
    <t>테니스, 족구</t>
  </si>
  <si>
    <t>부안면 건강증진센터</t>
  </si>
  <si>
    <t>사무실, 샤워실, 화장실</t>
  </si>
  <si>
    <t>운봉읍게이트볼장</t>
  </si>
  <si>
    <t>금동게이트볼장</t>
  </si>
  <si>
    <t>도통동게이트볼장</t>
  </si>
  <si>
    <t>비봉 게이트볼장</t>
  </si>
  <si>
    <t>구천동 게이트볼장</t>
  </si>
  <si>
    <t>증축</t>
  </si>
  <si>
    <t xml:space="preserve">전북 </t>
    <phoneticPr fontId="5" type="noConversion"/>
  </si>
  <si>
    <t>임실군</t>
    <phoneticPr fontId="5" type="noConversion"/>
  </si>
  <si>
    <t>전라북도 국제양궁장</t>
    <phoneticPr fontId="5" type="noConversion"/>
  </si>
  <si>
    <t>임실군서바이벌게임장</t>
  </si>
  <si>
    <t>부지면적 전지훈련센터
주경기장(육상)에 포함</t>
  </si>
  <si>
    <t>예래동체육공원</t>
  </si>
  <si>
    <t>제주 종합경기장
연정 정구장</t>
  </si>
  <si>
    <t>계단식(철근콘크리트)</t>
  </si>
  <si>
    <t>254백만원</t>
  </si>
  <si>
    <t>2002. 9. 28 증축(165,159천원)</t>
  </si>
  <si>
    <t>12개</t>
  </si>
  <si>
    <t>250∼300 lux</t>
  </si>
  <si>
    <t>90백만원</t>
  </si>
  <si>
    <t>제주시 생활체육공원
테니스장</t>
  </si>
  <si>
    <t>리바운드,에이스,데코터프</t>
  </si>
  <si>
    <t>동홍동 1447</t>
  </si>
  <si>
    <t>체육시설관리사업단(064-7662002)</t>
  </si>
  <si>
    <t>서귀포시
(위탁 서귀포시테니스협회)</t>
  </si>
  <si>
    <t>하드 15
인조잔디 2</t>
  </si>
  <si>
    <t>2007
(증축)</t>
  </si>
  <si>
    <t>14개소</t>
  </si>
  <si>
    <t>표선 생활체육
테니스장</t>
  </si>
  <si>
    <t>성산국민체육센터
테니스장</t>
  </si>
  <si>
    <t>복합체육관 게이트볼장</t>
  </si>
  <si>
    <t>제주특별자치도
(위탁 제주도체육회)</t>
  </si>
  <si>
    <t>곽지리 게이트볼장</t>
  </si>
  <si>
    <t>한동리 게이트볼장</t>
  </si>
  <si>
    <t>예래동전천후게이트볼장</t>
  </si>
  <si>
    <t>15x20m</t>
  </si>
  <si>
    <t>전천후육상경기장</t>
  </si>
  <si>
    <t>서귀포시
(효돈동)</t>
  </si>
  <si>
    <t>예산종합운동장
보조경기장</t>
  </si>
  <si>
    <t>무한천체육공원 축구장1</t>
  </si>
  <si>
    <t>무한천체육공원 축구장2</t>
  </si>
  <si>
    <t>서천종합운동장 보조경기장</t>
  </si>
  <si>
    <t>삽교호 호수공원 야구장</t>
  </si>
  <si>
    <t>추부면 체육센터</t>
  </si>
  <si>
    <t>태안군
(교육체육과)</t>
  </si>
  <si>
    <t>우강면 대포리 
전천후게이트볼장</t>
  </si>
  <si>
    <t>소성정</t>
  </si>
  <si>
    <t>2018</t>
  </si>
  <si>
    <t>태안파크골프장</t>
  </si>
  <si>
    <t>청주시
(강내면)</t>
  </si>
  <si>
    <t>감곡생활체육공원 내</t>
  </si>
  <si>
    <t>옥천사회인야구장</t>
  </si>
  <si>
    <t>위탁
(청주시정구협회)</t>
  </si>
  <si>
    <t>위탁
(학교법인 주성학원)</t>
  </si>
  <si>
    <t>위탁
(청주시장애인체육회)</t>
  </si>
  <si>
    <t>위탁
(영동군체육회)</t>
  </si>
  <si>
    <t>충주시시설관리공단</t>
  </si>
  <si>
    <t>25×6</t>
  </si>
  <si>
    <t>남일면전천후게이트볼장</t>
  </si>
  <si>
    <t>22.9x18.3</t>
  </si>
  <si>
    <t>대한
체육회</t>
  </si>
  <si>
    <t>김형탁양궁훈련원</t>
  </si>
  <si>
    <t>725.01</t>
  </si>
  <si>
    <t>904.84</t>
  </si>
  <si>
    <t>함월구민운동장</t>
  </si>
  <si>
    <t>문수축구경기장</t>
  </si>
  <si>
    <t>울산시</t>
  </si>
  <si>
    <t>의자식         (플라스틱)</t>
  </si>
  <si>
    <t>P.c +
철근콘크리트</t>
  </si>
  <si>
    <t>2,000LX</t>
  </si>
  <si>
    <t>문수축구경기장
보조경기장</t>
  </si>
  <si>
    <t>남구도시관리공단</t>
  </si>
  <si>
    <t>서부시민운동장</t>
  </si>
  <si>
    <t>위탁
(현대중공업)</t>
  </si>
  <si>
    <t>의자식
(플라스틱)</t>
  </si>
  <si>
    <t>축구장1면</t>
  </si>
  <si>
    <t>달천운동장</t>
  </si>
  <si>
    <t>부지면적은 
육상경기장 포함</t>
  </si>
  <si>
    <t>울주군</t>
  </si>
  <si>
    <t>온산운동장</t>
  </si>
  <si>
    <t>기반조성
상태</t>
  </si>
  <si>
    <t>배드민턴장 1, 농구장 1,족구장 1면 등</t>
  </si>
  <si>
    <t>축구장1면 
외5개시설</t>
  </si>
  <si>
    <t>족구장/배구장2면
게이트볼장1면</t>
  </si>
  <si>
    <t>천연잔디1면
인조잔디2면</t>
  </si>
  <si>
    <t>68(천연)
64(인조)</t>
  </si>
  <si>
    <t>축구장3면,풋살경기장1면,육상트랙</t>
  </si>
  <si>
    <t>굴화수질개선사업소</t>
  </si>
  <si>
    <t>축구장1면,풋살1면,
족구장2면,육상트랙,
야외휴게시설 등</t>
  </si>
  <si>
    <t>축구장 1, 풋살장 1,
족구장 1 등</t>
  </si>
  <si>
    <t>축구장1면, 다목적
구장1면 등</t>
  </si>
  <si>
    <t>웅촌운동장</t>
  </si>
  <si>
    <t>삼동면민운동장</t>
  </si>
  <si>
    <t>실내체육관, 축구장
1면, 다목적구장1면</t>
  </si>
  <si>
    <t>청량운동장</t>
  </si>
  <si>
    <t>축구장1면, 
다목적구장 1면</t>
  </si>
  <si>
    <t>동구야구장</t>
  </si>
  <si>
    <t>성안 테니스장</t>
  </si>
  <si>
    <t>성안체육공원 내
위치</t>
  </si>
  <si>
    <t>유곡테니스장</t>
  </si>
  <si>
    <t>문수 테니스장</t>
  </si>
  <si>
    <t>울산체육공원 내
위치</t>
  </si>
  <si>
    <t>하드8
인조잔디2</t>
  </si>
  <si>
    <t>범서테니스장</t>
  </si>
  <si>
    <t>하드3</t>
  </si>
  <si>
    <t>서생체육공원 테니스장</t>
  </si>
  <si>
    <t>하드2</t>
  </si>
  <si>
    <t>온산운동장 테니스장</t>
  </si>
  <si>
    <t>하드4</t>
  </si>
  <si>
    <t>온양운화테니스장</t>
  </si>
  <si>
    <t>마사2</t>
  </si>
  <si>
    <t>청량동천테니스장</t>
  </si>
  <si>
    <t>범서굴화테니스장</t>
  </si>
  <si>
    <t>남외동 754</t>
  </si>
  <si>
    <t>동천 체육관</t>
  </si>
  <si>
    <t>500LX</t>
  </si>
  <si>
    <t>문수스쿼시경기장</t>
  </si>
  <si>
    <t>대현 체육관</t>
  </si>
  <si>
    <t xml:space="preserve">배드민턴, 탁구, 농구,  배구, 족구 </t>
  </si>
  <si>
    <t>접이식</t>
  </si>
  <si>
    <t>화정 체육관</t>
  </si>
  <si>
    <t xml:space="preserve">배드민턴, 탁구, 농구,
배구, 족구 </t>
  </si>
  <si>
    <t>좌석고정식
수납식</t>
  </si>
  <si>
    <t>울주군 언양읍 반천리 107번지</t>
  </si>
  <si>
    <t>626백만원</t>
  </si>
  <si>
    <t>동천국민체육센터</t>
  </si>
  <si>
    <t>19x34mx13m</t>
  </si>
  <si>
    <t>21×30m</t>
  </si>
  <si>
    <t>에어로빅장
다목적홀</t>
  </si>
  <si>
    <t>가족문화센터
체육관</t>
  </si>
  <si>
    <t>39x27</t>
  </si>
  <si>
    <t xml:space="preserve"> 예식장, 강의동</t>
  </si>
  <si>
    <t>22×8m
12x5m</t>
  </si>
  <si>
    <t>헬스전용</t>
  </si>
  <si>
    <t>체육관(헬스장), 쉼터</t>
  </si>
  <si>
    <t>전하체육센터</t>
  </si>
  <si>
    <t>배드민턴,농구,
스쿼시 등</t>
  </si>
  <si>
    <t>탁구장, 유아놀이시설, 
매점 등</t>
  </si>
  <si>
    <t>19×31m</t>
  </si>
  <si>
    <t>농구,배구,
배드민턴등</t>
  </si>
  <si>
    <t>체육관
(헬스장)</t>
  </si>
  <si>
    <t>쇠부리체육센터</t>
  </si>
  <si>
    <t>22×40m</t>
  </si>
  <si>
    <t>오토밸리복지센터</t>
  </si>
  <si>
    <t>28×39m</t>
  </si>
  <si>
    <t>울주군국민체육센터</t>
  </si>
  <si>
    <t>울주군시설관리공단</t>
  </si>
  <si>
    <t>32.5x22.5m</t>
  </si>
  <si>
    <t>온산문화체육센터</t>
  </si>
  <si>
    <t>45x23</t>
  </si>
  <si>
    <t>25mx8레인</t>
  </si>
  <si>
    <t>웅촌 게이트볼장</t>
  </si>
  <si>
    <t>서생 구동 게이트볼장</t>
  </si>
  <si>
    <t>언양 게이트볼장</t>
  </si>
  <si>
    <t>범서 게이트볼장</t>
  </si>
  <si>
    <t>16.9X21.9</t>
  </si>
  <si>
    <t>남부복지회관내 게이트볼장</t>
  </si>
  <si>
    <t>18X21</t>
  </si>
  <si>
    <t>온산게이트볼장</t>
  </si>
  <si>
    <t>18X20</t>
  </si>
  <si>
    <t>청량양동게이트볼장</t>
  </si>
  <si>
    <t>두동게이트볼장</t>
  </si>
  <si>
    <t>두서게이트볼장</t>
  </si>
  <si>
    <t>두서인보게이트볼장</t>
  </si>
  <si>
    <t>18X22</t>
  </si>
  <si>
    <t>상북게이트볼장</t>
  </si>
  <si>
    <t>상북궁근정게이트볼장</t>
  </si>
  <si>
    <t>17X21</t>
  </si>
  <si>
    <t>삼남게이트볼장</t>
  </si>
  <si>
    <t>20X22</t>
  </si>
  <si>
    <t>삼남방기게이트볼장</t>
  </si>
  <si>
    <t>삼동게이트볼장</t>
  </si>
  <si>
    <t>중구도시관리공단</t>
  </si>
  <si>
    <t>한국석유공사내</t>
  </si>
  <si>
    <t>문수 실내수영장</t>
  </si>
  <si>
    <t>울    산
체육공원내</t>
  </si>
  <si>
    <t>체육센터 내
수영장</t>
  </si>
  <si>
    <t>울    산
대공원내</t>
  </si>
  <si>
    <t>복지센터에포함</t>
  </si>
  <si>
    <t>보성 공설운동장</t>
  </si>
  <si>
    <t>계</t>
  </si>
  <si>
    <t>벌교생태공원
축구장</t>
  </si>
  <si>
    <t>천연잔디1
인조잔디2</t>
  </si>
  <si>
    <t>복내체육공원
축구장</t>
  </si>
  <si>
    <t>종합운동장</t>
  </si>
  <si>
    <t>계단식, 의자</t>
  </si>
  <si>
    <t>철근콘크리트,
토사</t>
  </si>
  <si>
    <t>영암종합스포츠타운축구장</t>
  </si>
  <si>
    <t>해제축구장</t>
  </si>
  <si>
    <t>영암종합스포츠타운야구장</t>
  </si>
  <si>
    <t>나주시립테니스장</t>
  </si>
  <si>
    <t>스포츠파크 테니스장</t>
  </si>
  <si>
    <t>인조2
하드4</t>
  </si>
  <si>
    <t>나주종합스포츠파크
씨름장</t>
  </si>
  <si>
    <t>보성 국민체육센터</t>
  </si>
  <si>
    <t>배구, 배드민턴, 탁구 등</t>
  </si>
  <si>
    <t>남악다목적생활체육관</t>
  </si>
  <si>
    <t>37.2×32m</t>
  </si>
  <si>
    <t>배구, 배드민턴, 농구</t>
  </si>
  <si>
    <t>샤워장, 무대시설</t>
  </si>
  <si>
    <t>함평문화체육센터</t>
  </si>
  <si>
    <t>신안국민체육센터</t>
  </si>
  <si>
    <t>36.7×30×9.5m</t>
  </si>
  <si>
    <t>주민생활시설
(찜질방, 레크레이션실)</t>
  </si>
  <si>
    <t>복내 전천후 게이트볼장</t>
  </si>
  <si>
    <t>몽탄전천후게이트볼장</t>
  </si>
  <si>
    <t>학교 전전후게이트볼장</t>
  </si>
  <si>
    <t>황룡면전천후 게이트볼장</t>
  </si>
  <si>
    <t>담빛수영장</t>
  </si>
  <si>
    <t>보성국민체육센터
수영장</t>
  </si>
  <si>
    <t>상동파크골프장</t>
  </si>
  <si>
    <t>삼학도파크골프장</t>
  </si>
  <si>
    <t>진남족구장</t>
  </si>
  <si>
    <t>장애인론볼구장</t>
  </si>
  <si>
    <t>우슬정구장</t>
  </si>
  <si>
    <t>부강생활체육공원 축구장</t>
  </si>
  <si>
    <t>부강생활체육공원 야구장</t>
  </si>
  <si>
    <t>수질복원센터B 테니스장</t>
  </si>
  <si>
    <t>보람동 복합커뮤니티센터 내</t>
  </si>
  <si>
    <t>서창동 축구장</t>
  </si>
  <si>
    <t>100
65</t>
  </si>
  <si>
    <t>90
62</t>
  </si>
  <si>
    <t>9,232
4,550</t>
  </si>
  <si>
    <t>99
400</t>
  </si>
  <si>
    <t>하남공원테니스장</t>
  </si>
  <si>
    <t>강릉종합운동장</t>
  </si>
  <si>
    <t>강릉시육상연맹</t>
  </si>
  <si>
    <t>88백만원</t>
  </si>
  <si>
    <t>문화체육시설관리사무소</t>
  </si>
  <si>
    <t>강릉종합운동장
(육상보조경기장)</t>
  </si>
  <si>
    <t>강북공설운동장</t>
  </si>
  <si>
    <t>삼척종합운동장</t>
  </si>
  <si>
    <t>도계공설운동장</t>
  </si>
  <si>
    <t>평창읍 종부리 596-3</t>
  </si>
  <si>
    <t>평창종합운동장</t>
  </si>
  <si>
    <t>계단/의자</t>
  </si>
  <si>
    <t xml:space="preserve">대관령고원전지훈련장
육상경기장 </t>
  </si>
  <si>
    <t xml:space="preserve">평창군 </t>
  </si>
  <si>
    <t>고한공설운동장</t>
  </si>
  <si>
    <t>신동공설운동장</t>
  </si>
  <si>
    <t>정선종합경기장</t>
  </si>
  <si>
    <t>정선군시설관리공단</t>
  </si>
  <si>
    <t>몬도트렉</t>
  </si>
  <si>
    <t>갈말읍 군탄리 산99</t>
  </si>
  <si>
    <t>철원종합운동장</t>
  </si>
  <si>
    <t>철원군(450-5255)</t>
  </si>
  <si>
    <t>400석, 조명탑26,관리실</t>
  </si>
  <si>
    <t>80석, 조명탑2</t>
  </si>
  <si>
    <t>군 풋살협회</t>
  </si>
  <si>
    <t>축구장(보조경기장)</t>
  </si>
  <si>
    <t>철원군청</t>
  </si>
  <si>
    <t>서화생활체육공원</t>
  </si>
  <si>
    <t>양양종합운동장</t>
  </si>
  <si>
    <t>롤시트 트랙</t>
  </si>
  <si>
    <t>미탄체육공원 축구장</t>
  </si>
  <si>
    <t>무실체육공원
인조잔디구장</t>
  </si>
  <si>
    <t>두산동 624</t>
  </si>
  <si>
    <t>강릉월드구장</t>
  </si>
  <si>
    <t>441천원</t>
  </si>
  <si>
    <t>300천원</t>
  </si>
  <si>
    <t>사무실2동, 화장실,샤워실</t>
  </si>
  <si>
    <t>강남축구공원</t>
  </si>
  <si>
    <t>천연/
인조잔디</t>
  </si>
  <si>
    <t>의자식/
스텐드</t>
  </si>
  <si>
    <t>전용구장</t>
  </si>
  <si>
    <t>고원4구장</t>
  </si>
  <si>
    <t>북방공설운동장 축구장</t>
  </si>
  <si>
    <t>화촌면생활체육공원 축구장</t>
  </si>
  <si>
    <t>내면고원체육공원 축구장</t>
  </si>
  <si>
    <t>내촌면생활체육공원 축구장</t>
  </si>
  <si>
    <t>서석면생활체육공원 축구장</t>
  </si>
  <si>
    <t>남면생활체육공원 축구장</t>
  </si>
  <si>
    <t>동면생활체육공원 축구장</t>
  </si>
  <si>
    <t>서면생활체육공원 축구장</t>
  </si>
  <si>
    <t>두촌면생활체육공원 축구장</t>
  </si>
  <si>
    <t>생활체육공원 축구장</t>
  </si>
  <si>
    <t>우천생활체육공원 축구장</t>
  </si>
  <si>
    <t>문화체육공원 축구장</t>
  </si>
  <si>
    <t>국민체육센터인조잔디장</t>
  </si>
  <si>
    <t>철구조</t>
  </si>
  <si>
    <t>진부체육공원 축구장</t>
  </si>
  <si>
    <t>토사/
천연잔디</t>
  </si>
  <si>
    <t>용평체육공원 축구장</t>
  </si>
  <si>
    <t>대관령고원전지훈련장 축구장</t>
  </si>
  <si>
    <t>정선종합경기장
보조경기장</t>
  </si>
  <si>
    <t>정선군
시설관리공단</t>
  </si>
  <si>
    <t>거례 레포츠타운 축구장</t>
  </si>
  <si>
    <t>고성종합운동장 보조구장</t>
  </si>
  <si>
    <t>고구마섬야구장</t>
  </si>
  <si>
    <t>강릉야구장</t>
  </si>
  <si>
    <t>태백스포츠파크 A구장</t>
  </si>
  <si>
    <t>115m</t>
  </si>
  <si>
    <t>95m</t>
  </si>
  <si>
    <t>태백스포츠파크 B구장</t>
  </si>
  <si>
    <t>두촌면생활체육공원 야구장</t>
  </si>
  <si>
    <t>동강둔치야구장</t>
  </si>
  <si>
    <t>1루 84
3루 100</t>
  </si>
  <si>
    <t>평창야구장</t>
  </si>
  <si>
    <t>평창군야구연합회</t>
  </si>
  <si>
    <t>철원야구장</t>
  </si>
  <si>
    <t>화천간동야구장</t>
  </si>
  <si>
    <t>마사
+인조잔디</t>
  </si>
  <si>
    <t>마사+
인조잔디</t>
  </si>
  <si>
    <t>하리 제1야구장</t>
  </si>
  <si>
    <t>구암리 야구장</t>
  </si>
  <si>
    <t>설악테니스장</t>
  </si>
  <si>
    <t>우천 생활체육공원 테니스장</t>
  </si>
  <si>
    <t>대관령테니스장</t>
  </si>
  <si>
    <t>고한테니스장</t>
  </si>
  <si>
    <t>위탁
(고한테니스회)</t>
  </si>
  <si>
    <t>케미컬8</t>
  </si>
  <si>
    <t>양양 씨름장</t>
  </si>
  <si>
    <t>1,207㎡</t>
  </si>
  <si>
    <t>지정면간현 전천후게이트볼장</t>
  </si>
  <si>
    <t>계산전전후게이트볼장</t>
  </si>
  <si>
    <t>백산게이트볼장(추가)</t>
  </si>
  <si>
    <t>공설운동장게이트볼장</t>
  </si>
  <si>
    <t>신기 게이트볼장</t>
  </si>
  <si>
    <t>29x20m</t>
  </si>
  <si>
    <t>사직 게이트볼장</t>
  </si>
  <si>
    <t>22x18m</t>
  </si>
  <si>
    <t>정라 게이트볼장</t>
  </si>
  <si>
    <t>사직게이트볼장(삼표입구)</t>
  </si>
  <si>
    <t>좌운1리 실내게이트볼장</t>
  </si>
  <si>
    <t>좌운2리 실내게이트볼장</t>
  </si>
  <si>
    <t>답풍리 실내게이트볼장</t>
  </si>
  <si>
    <t>개야리 실내게이트볼장</t>
  </si>
  <si>
    <t>물걸1리 실내게이트볼장</t>
  </si>
  <si>
    <t>성동2리 실내게이트볼장</t>
  </si>
  <si>
    <t>소매곡리 실내게이트볼장</t>
  </si>
  <si>
    <t>노일리 실내게이트볼장</t>
  </si>
  <si>
    <t>시동2리 실내게이트볼장</t>
  </si>
  <si>
    <t>시동3리 실내게이트볼장</t>
  </si>
  <si>
    <t>시동4리 실내게이트볼장</t>
  </si>
  <si>
    <t>양덕원1리 실내게이트볼장</t>
  </si>
  <si>
    <t>와동1리 실내게이트볼장</t>
  </si>
  <si>
    <t>외삼포2리 실내게이트볼장</t>
  </si>
  <si>
    <t>월운리 실내게이트볼장</t>
  </si>
  <si>
    <t>율전1리 실내게이트볼장</t>
  </si>
  <si>
    <t>청량리 실내게이트볼장</t>
  </si>
  <si>
    <t>풍암1리 실내게이트볼장</t>
  </si>
  <si>
    <t>하오안1리 실내게이트볼장</t>
  </si>
  <si>
    <t>하오안2리 실내게이트볼장</t>
  </si>
  <si>
    <t>후동리 실내게이트볼장</t>
  </si>
  <si>
    <t>서원면 압곡리 게이트볼장</t>
  </si>
  <si>
    <t>부곡2리게이트볼장</t>
  </si>
  <si>
    <t>횡성장애인어울림게이트볼장</t>
  </si>
  <si>
    <t>신대리게이트볼장</t>
  </si>
  <si>
    <t>창봉리게이트볼장</t>
  </si>
  <si>
    <t>학곡1리게이트볼장</t>
  </si>
  <si>
    <t>금강게이트볼장</t>
  </si>
  <si>
    <t>동부실내게이트볼장</t>
  </si>
  <si>
    <t>대화전천후게이트볼장(막구조)</t>
  </si>
  <si>
    <t>주진리게이트볼장</t>
  </si>
  <si>
    <t>20X15</t>
  </si>
  <si>
    <t>김화게이트볼장</t>
  </si>
  <si>
    <t>20m×20.5m</t>
  </si>
  <si>
    <t>강선리실내게이트볼장</t>
  </si>
  <si>
    <t>정선국민체육센터 수영장</t>
  </si>
  <si>
    <t>홍천군 궁도장</t>
  </si>
  <si>
    <t>양구 퍼블릭 골프연습장</t>
  </si>
  <si>
    <t>고양도시관리공사
(929-4800)</t>
  </si>
  <si>
    <t>용인도시공사
(263-6581)</t>
  </si>
  <si>
    <t>용인도시공사
(329-8600)</t>
  </si>
  <si>
    <t>부천도시공사
(340-0870)</t>
  </si>
  <si>
    <t>화성도시공사(031-371-0048)</t>
  </si>
  <si>
    <t>화성시민</t>
  </si>
  <si>
    <t>체육운영부(481-1735)</t>
  </si>
  <si>
    <t>시민, 육상연맹 등</t>
  </si>
  <si>
    <t>평택시 안중출장소 사회복지과 
문화체육팀
(031-8024-8242)</t>
  </si>
  <si>
    <t>시흥도시공사 
생활체육팀
(031-8084-0140)</t>
  </si>
  <si>
    <t>시흥시 체육진흥과 
체육시설운영팀
(031-310-3159)</t>
  </si>
  <si>
    <t>파주시청 체육과 시설운영팀
(031-940-5235)</t>
  </si>
  <si>
    <t>광명도시공사(02-2610-7375)</t>
  </si>
  <si>
    <t>군포도시공사</t>
  </si>
  <si>
    <t>사단법인 대한장애인 체육회
070-7422-200</t>
  </si>
  <si>
    <t>포천도시공사(540-6332)</t>
  </si>
  <si>
    <t>포천도시공사</t>
  </si>
  <si>
    <t>양평공사(031-770-4099)</t>
  </si>
  <si>
    <t>양평군민</t>
  </si>
  <si>
    <t>여주도시관리공단
(031-880-4023)</t>
  </si>
  <si>
    <t>여주도시관리공단</t>
  </si>
  <si>
    <t>종합운동장운영총괄
(031-8078-8047)</t>
  </si>
  <si>
    <t>가평군민 등</t>
  </si>
  <si>
    <t>과천도시공사
(02-504-7300)</t>
  </si>
  <si>
    <t>과천도시공사</t>
  </si>
  <si>
    <t>백석공원 근린공원 축구장</t>
  </si>
  <si>
    <t>중산2호 근린공원 축구장</t>
  </si>
  <si>
    <t>고양동운동장 축구장</t>
  </si>
  <si>
    <t>대화레포츠공원 축구장</t>
  </si>
  <si>
    <t>충장체육시설 축구장</t>
  </si>
  <si>
    <t>지영동생활체육시설 축구장</t>
  </si>
  <si>
    <t>부천fc</t>
  </si>
  <si>
    <t>영천동 670-2</t>
  </si>
  <si>
    <t>동탄1호체육공원
축구장 (치동천)</t>
  </si>
  <si>
    <t>동학산11호공원
축구장</t>
  </si>
  <si>
    <t>마도면 청원리 공유수면</t>
  </si>
  <si>
    <t>서신면 장외리 642</t>
  </si>
  <si>
    <t>마도면 쌍송리 673</t>
  </si>
  <si>
    <t>마도면 청원리 1512</t>
  </si>
  <si>
    <t>진안동 588</t>
  </si>
  <si>
    <t>석우동 58</t>
  </si>
  <si>
    <t>능동 1106</t>
  </si>
  <si>
    <t>남양 푸른 건강뜰 공원 축구장</t>
  </si>
  <si>
    <t>새솔동 126</t>
  </si>
  <si>
    <t>동탄여울공원 축구장</t>
  </si>
  <si>
    <t>목동공원(근린19호, 목동이음터) 축구장</t>
  </si>
  <si>
    <t>영천동 525-1</t>
  </si>
  <si>
    <t>선납숲공원 축구장</t>
  </si>
  <si>
    <t>왕배산체육공원 축구장</t>
  </si>
  <si>
    <t>돌안말운동장</t>
  </si>
  <si>
    <t>온누리운동장</t>
  </si>
  <si>
    <t>진접장현생활체육시설
인조잔디축구장</t>
  </si>
  <si>
    <t>월산리 푸른물센터 축구장</t>
  </si>
  <si>
    <t>지금푸른물센터 체육시설</t>
  </si>
  <si>
    <t>평택시(체육진흥과)</t>
  </si>
  <si>
    <t>포동생활체육공원
축구장 및 클레이구장</t>
  </si>
  <si>
    <t>시흥도시공사</t>
  </si>
  <si>
    <t>인조잔디 1
클레이 1</t>
  </si>
  <si>
    <t>옥구공원 인조잔디구장</t>
  </si>
  <si>
    <t>탄현체육공원 축구장</t>
  </si>
  <si>
    <t>천연5/인조1
/하이브리드1</t>
  </si>
  <si>
    <t>운정체육공원 축구장</t>
  </si>
  <si>
    <t>광남생활체육시설
축구장</t>
  </si>
  <si>
    <t>야구장겸용</t>
  </si>
  <si>
    <t>오포생활체육공원 축구장</t>
  </si>
  <si>
    <t>고덕생활체육공원 축구장</t>
  </si>
  <si>
    <t>양주시청</t>
  </si>
  <si>
    <t>장호원읍 체육공원 축구장</t>
  </si>
  <si>
    <t>구리왕숙체육공원 축구장</t>
  </si>
  <si>
    <t>대림동산 축구장</t>
  </si>
  <si>
    <t>소흘읍 생활체육공원축구장</t>
  </si>
  <si>
    <t>일동 하수처리시설 내 축구장</t>
  </si>
  <si>
    <t>영북 하수처리시설 내 축구장</t>
  </si>
  <si>
    <t>포천축구공원 내 축구장</t>
  </si>
  <si>
    <t>내손체육공원 축구장</t>
  </si>
  <si>
    <t>고천체육공원 축구장</t>
  </si>
  <si>
    <t>부곡체육공원 축구장</t>
  </si>
  <si>
    <t>강하생활체육공원 축구장</t>
  </si>
  <si>
    <t>양서레포츠공원 축구장</t>
  </si>
  <si>
    <t>2019년도 인조잔디교체</t>
  </si>
  <si>
    <t>옥천레포츠공원 축구장</t>
  </si>
  <si>
    <t>서종체육공원 축구장</t>
  </si>
  <si>
    <t>단월레포츠공원 축구장</t>
  </si>
  <si>
    <t>청운레포츠공원 축구장</t>
  </si>
  <si>
    <t>양동레포츠공원 축구장</t>
  </si>
  <si>
    <t>지평레포츠공원 축구장</t>
  </si>
  <si>
    <t>용문생활체육공원 축구장</t>
  </si>
  <si>
    <t>개군레포츠공원 축구장</t>
  </si>
  <si>
    <t>콘크리트,목재</t>
  </si>
  <si>
    <t>양평생활체육공원 축구장</t>
  </si>
  <si>
    <t>대행(양평공사)</t>
  </si>
  <si>
    <t>금사체육공원 축구장</t>
  </si>
  <si>
    <t>흥천체육공원 축구장</t>
  </si>
  <si>
    <t>가남체육공원 축구장</t>
  </si>
  <si>
    <t>북내체육공원 축구장</t>
  </si>
  <si>
    <t>강천체육공원 축구장</t>
  </si>
  <si>
    <t>점동테마공원 축구장</t>
  </si>
  <si>
    <t>대신체육공원 축구장</t>
  </si>
  <si>
    <t>오학체육공원 축구장</t>
  </si>
  <si>
    <t>산북체육공원 축구장</t>
  </si>
  <si>
    <t>종합운동장 보조구장</t>
  </si>
  <si>
    <t>소요생활체육공원 축구장</t>
  </si>
  <si>
    <t>조종생활체육공원 축구장</t>
  </si>
  <si>
    <t>조종면사무소</t>
  </si>
  <si>
    <t>상면사무소</t>
  </si>
  <si>
    <t xml:space="preserve"> 문원체육공원 축구장</t>
  </si>
  <si>
    <t>연천 공설운동장 보조경기장</t>
  </si>
  <si>
    <t>한탄강 생활체육공원 축구장</t>
  </si>
  <si>
    <t>고양도시관리공사(929-4800)</t>
  </si>
  <si>
    <t>체육회
(324-4811)</t>
  </si>
  <si>
    <t>용인시 기흥구청
(324-6051)</t>
  </si>
  <si>
    <t>부천시청(032-625-3342)</t>
  </si>
  <si>
    <t>용인시 처인구청(324-5051)</t>
  </si>
  <si>
    <t>체육운영부
(481-4990)</t>
  </si>
  <si>
    <t>인조잔디로 변경</t>
  </si>
  <si>
    <t>단원임시야구장</t>
  </si>
  <si>
    <t>삼패동 야구장(1구장)
삼패동야구장(2구장)
삼채동야구장(3구장</t>
  </si>
  <si>
    <t>9747
11000
6000</t>
  </si>
  <si>
    <t>에코랜드</t>
  </si>
  <si>
    <t>평택시 안중출장소 
사회복지과 문화체육팀
(031-8024-8242)</t>
  </si>
  <si>
    <t>평택시 송탄출장소 
사회복지과 체육시설운영팀
(031-8024-6301)</t>
  </si>
  <si>
    <t>시흥시 체육진흥과
체육시설운영팀
(031-310-3159)</t>
  </si>
  <si>
    <t>시흥시야구협회</t>
  </si>
  <si>
    <t>시흥시공공스포츠클럽
(031-315-7338)</t>
  </si>
  <si>
    <t>의정부시
가능 리틀야구연습장</t>
  </si>
  <si>
    <t>의정부시
민락 리틀야구연습장</t>
  </si>
  <si>
    <t>위탁
(김포시야구소프트볼협회)</t>
  </si>
  <si>
    <t>광명도시공사(02-2610-7343)</t>
  </si>
  <si>
    <t>시설관리공단(031-828-9725)</t>
  </si>
  <si>
    <t>위탁
(이천시체육·생활체육회)</t>
  </si>
  <si>
    <t>안성시 시설관리공단
(031-676-2773)</t>
  </si>
  <si>
    <t>포천도시공사(538-6360)</t>
  </si>
  <si>
    <t>강상면사무소
(031-770-3052)</t>
  </si>
  <si>
    <t>양평군 야구장(3)</t>
  </si>
  <si>
    <t>개군면 사무소
(031-770-3344)</t>
  </si>
  <si>
    <t>A, B 구장</t>
  </si>
  <si>
    <t>양섬사회인야구장</t>
  </si>
  <si>
    <t>C구장</t>
  </si>
  <si>
    <t>양섬리틀야구장</t>
  </si>
  <si>
    <t>리틀구장</t>
  </si>
  <si>
    <t>야구장 운영총괄
(031-8078-8034)</t>
  </si>
  <si>
    <t>가평야구장</t>
  </si>
  <si>
    <t>화산체육공원 테니스장</t>
  </si>
  <si>
    <t>위탁                                   (수원도시공사)</t>
  </si>
  <si>
    <t>고양시 체육회</t>
  </si>
  <si>
    <t>2019년 1면 증설</t>
  </si>
  <si>
    <t>용인시 수지구청
(324-8051)</t>
  </si>
  <si>
    <t>복사골공원
테니스장</t>
  </si>
  <si>
    <t>오정레포츠센터
테니스장</t>
  </si>
  <si>
    <t>부천체육관
테니스장</t>
  </si>
  <si>
    <t>화성시
(369-2174)</t>
  </si>
  <si>
    <t>진안동 933</t>
  </si>
  <si>
    <t>체육운영부
(480-7003)</t>
  </si>
  <si>
    <t>별내면테니스장</t>
  </si>
  <si>
    <t>지금배수지 테니스장</t>
  </si>
  <si>
    <t>양골마을체육시설</t>
  </si>
  <si>
    <t>평택시테니스협회</t>
  </si>
  <si>
    <t>실외/실내(4)</t>
  </si>
  <si>
    <t>인조잔디8
하드2</t>
  </si>
  <si>
    <t>시흥시 체육진흥과 체육시설운영팀(031-310-3159)</t>
  </si>
  <si>
    <t>포동생활체육공원
테니스장</t>
  </si>
  <si>
    <t>대야동 테니스장</t>
  </si>
  <si>
    <t>정왕동 체육공원
테니스장</t>
  </si>
  <si>
    <t>소망공원 테니스장</t>
  </si>
  <si>
    <t>능곡 유수지 테니스장</t>
  </si>
  <si>
    <t>송산배수지 테니스장(실내)</t>
  </si>
  <si>
    <t>장암하수처리테니스장</t>
  </si>
  <si>
    <t>파르코스 테니스장</t>
  </si>
  <si>
    <t>위탁
(김포시테니스협회)</t>
  </si>
  <si>
    <t>790-2000</t>
  </si>
  <si>
    <t>클레이 4
인조잔디 2</t>
  </si>
  <si>
    <t>790-5667</t>
  </si>
  <si>
    <t>미사한강공원 테니스장</t>
  </si>
  <si>
    <t>790-5823</t>
  </si>
  <si>
    <t>공원시설</t>
  </si>
  <si>
    <t>오산시테니스협회</t>
  </si>
  <si>
    <t>시설관리공단(031-82-9725)</t>
  </si>
  <si>
    <t>실내,실외</t>
  </si>
  <si>
    <t>마장면 공공하수처리장
테니스장</t>
  </si>
  <si>
    <t>대월면 체육공원 테니스장</t>
  </si>
  <si>
    <t>모가면 체육공원 테니스장</t>
  </si>
  <si>
    <t>이천스포츠센터 테니스장</t>
  </si>
  <si>
    <t>종합운동장 테니스장</t>
  </si>
  <si>
    <t>클레이 4</t>
  </si>
  <si>
    <t>위탁
(구리시테니스협회)</t>
  </si>
  <si>
    <t>안성시 시설관리
공단
(676-2773)</t>
  </si>
  <si>
    <t>포천도시공사(540-6360)</t>
  </si>
  <si>
    <t>포천시(538-4504)</t>
  </si>
  <si>
    <t>포천시(538-4604)</t>
  </si>
  <si>
    <t>위탁(체육동호회)</t>
  </si>
  <si>
    <t>청계체육시설 
부지 내 포함</t>
  </si>
  <si>
    <t>내손약수체육시설
부지 내 포함</t>
  </si>
  <si>
    <t>고천 배수지
부지 내 포함</t>
  </si>
  <si>
    <t>산빛공원테니스장</t>
  </si>
  <si>
    <t>신빛공원 내 포함</t>
  </si>
  <si>
    <t>용문면사무소
(031-770-3335)</t>
  </si>
  <si>
    <t>양서면사무소
(031-770-2604)</t>
  </si>
  <si>
    <t>강하면사무소
(031-770-2603)</t>
  </si>
  <si>
    <t>옥천면사무소
(031-770-3137)</t>
  </si>
  <si>
    <t>양동면사무소
(031-770-3252)</t>
  </si>
  <si>
    <t>지평면사무소
(031-770-3283)</t>
  </si>
  <si>
    <t>개군면사무소
(031-770-3343)</t>
  </si>
  <si>
    <t>서종면사무소
(031-770-3174)</t>
  </si>
  <si>
    <t>청운면사무소
(031-770-3225)</t>
  </si>
  <si>
    <t>체육진흥 기금사업 (코트 수 증가)</t>
  </si>
  <si>
    <t>능서면
(031-887-3863)</t>
  </si>
  <si>
    <t>대신면
(031-887-3474)</t>
  </si>
  <si>
    <t>흥천면
(031-887-3874)</t>
  </si>
  <si>
    <t>가남읍
(031-887-3848)</t>
  </si>
  <si>
    <t>오학동
(031-887-3486)</t>
  </si>
  <si>
    <t>테니스장운영총괄
(031-8078-8087)</t>
  </si>
  <si>
    <t>중앙 배드민턴경기장</t>
  </si>
  <si>
    <t>월문리 배드민턴장</t>
  </si>
  <si>
    <t>남양주시배드민턴협회</t>
  </si>
  <si>
    <t>농어촌 복합체육시설
(풍양배드민턴)</t>
  </si>
  <si>
    <t>장현 배드민턴장</t>
  </si>
  <si>
    <t>묵현리 배드민턴장
(천마산 입구)</t>
  </si>
  <si>
    <t>양지리 배드민턴장</t>
  </si>
  <si>
    <t>청학리 동네체육시설 
배드민턴장</t>
  </si>
  <si>
    <t>퇴계원 배드민턴장</t>
  </si>
  <si>
    <t>송천리 배드민턴장</t>
  </si>
  <si>
    <t>홍유릉배드민턴장</t>
  </si>
  <si>
    <t>별내동 배드민턴장(B.B.C.)</t>
  </si>
  <si>
    <t>국민체육센터 
배드민턴장</t>
  </si>
  <si>
    <t>시흥시배드민턴협회</t>
  </si>
  <si>
    <t>위탁(체육단체)</t>
  </si>
  <si>
    <t>파주시 배드민턴        
 전용구장</t>
  </si>
  <si>
    <t>2020년 신설</t>
  </si>
  <si>
    <t>천보탁구장</t>
  </si>
  <si>
    <t>위탁
(고촌배드민턴클럽)</t>
  </si>
  <si>
    <t>공설운동장 근린생활형 
소규모체육관</t>
  </si>
  <si>
    <t>배드민턴, 게이트볼</t>
  </si>
  <si>
    <t>2019년 선정 생활체육시설</t>
  </si>
  <si>
    <t>오산시체육회</t>
  </si>
  <si>
    <t>덕정배드민턴돔구장</t>
  </si>
  <si>
    <t>호법면 체육공원 실내 족구장</t>
  </si>
  <si>
    <t>족구 1</t>
  </si>
  <si>
    <t>보치아, 휠체어럭비,농구</t>
  </si>
  <si>
    <t>휠체어럭비 1코트, 보치아 3코트, 농구1</t>
  </si>
  <si>
    <t>이천훈련원 
체육관</t>
  </si>
  <si>
    <t>골볼</t>
  </si>
  <si>
    <t>양평읍</t>
  </si>
  <si>
    <t>단월면</t>
  </si>
  <si>
    <t>용문면</t>
  </si>
  <si>
    <t>옥천면</t>
  </si>
  <si>
    <t>개군면</t>
  </si>
  <si>
    <t>양서면</t>
  </si>
  <si>
    <t>초대 배드민턴장</t>
  </si>
  <si>
    <t xml:space="preserve"> 25m 5레인 </t>
  </si>
  <si>
    <t>광교웰빙국민체육센터</t>
  </si>
  <si>
    <t>38m x 21.4m</t>
  </si>
  <si>
    <t xml:space="preserve"> 25m 6레인 </t>
  </si>
  <si>
    <t>헬스장, 요가실, 탁구장</t>
  </si>
  <si>
    <t>남양주
체육문화센터</t>
  </si>
  <si>
    <t>시흥시체육관</t>
  </si>
  <si>
    <t>능곡 어울림센터</t>
  </si>
  <si>
    <t>월곶역 하부 체육관</t>
  </si>
  <si>
    <t>계수엘리트체육관</t>
  </si>
  <si>
    <t>달월생활체육관</t>
  </si>
  <si>
    <t>파주문화체육센터</t>
  </si>
  <si>
    <t>25m(5레인)</t>
  </si>
  <si>
    <t>의정부시 스포츠센터</t>
  </si>
  <si>
    <t>송죽다목적체육관</t>
  </si>
  <si>
    <t>3,774,3</t>
  </si>
  <si>
    <t>8,704,37</t>
  </si>
  <si>
    <t>다목적 체육</t>
  </si>
  <si>
    <t>은현체육회관</t>
  </si>
  <si>
    <t>양주체육복지센터</t>
  </si>
  <si>
    <t>옥정호수스포츠센터</t>
  </si>
  <si>
    <t>샤워실,탈의실,사무실</t>
  </si>
  <si>
    <t>샤워실, 탈의실, 화장실</t>
  </si>
  <si>
    <t>32x19m</t>
  </si>
  <si>
    <t>대월면 다목적 체육관</t>
  </si>
  <si>
    <t>이천 스포츠센터</t>
  </si>
  <si>
    <t>안성시
농민문화체육센터</t>
  </si>
  <si>
    <t>오학농어촌복합체육관</t>
  </si>
  <si>
    <t>12m × 17.5m</t>
  </si>
  <si>
    <t>30×43×14m</t>
  </si>
  <si>
    <t>공연장,다목적실,탈의실</t>
  </si>
  <si>
    <t>탈의실, 화장실,
사무실</t>
  </si>
  <si>
    <t>56x35m</t>
  </si>
  <si>
    <t>청평호반문화체육센터</t>
  </si>
  <si>
    <t>배드민턴, 배구 등</t>
  </si>
  <si>
    <t>6레인(25m)
(장애인경사로
1레인 포함)</t>
  </si>
  <si>
    <t>세류동 게이트볼장</t>
  </si>
  <si>
    <t>광교혜령공원  게이트볼장</t>
  </si>
  <si>
    <t>여기산 장애인 게이트볼장</t>
  </si>
  <si>
    <t>체육진흥과</t>
  </si>
  <si>
    <t>수원자원회수시설 게이트볼장</t>
  </si>
  <si>
    <t>만석공원 게이트볼장</t>
  </si>
  <si>
    <t>20x18</t>
  </si>
  <si>
    <t>일월공원 게이트볼장</t>
  </si>
  <si>
    <t>권선공원 게이트볼장</t>
  </si>
  <si>
    <t>당수체육공원 게이트볼장</t>
  </si>
  <si>
    <t>고렴공원 게이트볼장</t>
  </si>
  <si>
    <t>28x18</t>
  </si>
  <si>
    <t>팔달구 전천후게이트볼장</t>
  </si>
  <si>
    <t>매탄공원 게이트볼장</t>
  </si>
  <si>
    <t>20x20</t>
  </si>
  <si>
    <t>선주리들공원 게이트볼장</t>
  </si>
  <si>
    <t>체육회</t>
  </si>
  <si>
    <t>용인시 처인구청
(324-5051)</t>
  </si>
  <si>
    <t>도시공사
(263-6514)</t>
  </si>
  <si>
    <t>천리 게이트볼장</t>
  </si>
  <si>
    <t>성복동 고가하부 게이트볼장</t>
  </si>
  <si>
    <t>26*21</t>
  </si>
  <si>
    <t>신봉동 고가하부 게이트볼장</t>
  </si>
  <si>
    <t>수지근린공원 게이트볼장</t>
  </si>
  <si>
    <t>상동호수공원 게이트볼장</t>
  </si>
  <si>
    <t>24x20</t>
  </si>
  <si>
    <t>진접게이트볼장</t>
  </si>
  <si>
    <t>용정리 게이트볼장</t>
  </si>
  <si>
    <t>송능리 게이트볼장</t>
  </si>
  <si>
    <t>신월리 게이트볼장</t>
  </si>
  <si>
    <t>평내호평역 교량하부 체육시설(P26~30) 게이트볼장</t>
  </si>
  <si>
    <t>좌석수 7석</t>
  </si>
  <si>
    <t>퇴계원역 게이트볼장</t>
  </si>
  <si>
    <t>지산게이트볼장</t>
  </si>
  <si>
    <t>평택시 게이트볼협회</t>
  </si>
  <si>
    <t>도곡근린공원 게이트볼장</t>
  </si>
  <si>
    <t>정왕본동 게이트볼장</t>
  </si>
  <si>
    <t>시흥도시공사 생활체육팀(031-8084-0164)</t>
  </si>
  <si>
    <t>조남2교 하부 게이트볼장</t>
  </si>
  <si>
    <t>25m x 13m</t>
  </si>
  <si>
    <t>달월 게이트볼장</t>
  </si>
  <si>
    <t>24m x 20m</t>
  </si>
  <si>
    <t>법원게이트볼장</t>
  </si>
  <si>
    <t>파주시청 체육과
(031-940-5244)</t>
  </si>
  <si>
    <t>법원체육공원 내</t>
  </si>
  <si>
    <t>통일공원게이트볼장</t>
  </si>
  <si>
    <t>적성게이트볼장</t>
  </si>
  <si>
    <t>금파리 게이트볼장</t>
  </si>
  <si>
    <t>30*20</t>
  </si>
  <si>
    <t>운정건강공원1 게이트볼장</t>
  </si>
  <si>
    <t>춘궁동게이트볼장</t>
  </si>
  <si>
    <t>20m×20m</t>
  </si>
  <si>
    <t>천현동게이트볼장</t>
  </si>
  <si>
    <t>창우공원게이트볼장</t>
  </si>
  <si>
    <t>20m×22m</t>
  </si>
  <si>
    <t>수산리 게이트볼장</t>
  </si>
  <si>
    <t>설봉공원 관고동 게이트볼장</t>
  </si>
  <si>
    <t>인창동 철도부지공원 체육시설 
게이트볼장</t>
  </si>
  <si>
    <t>삼죽게이트볼장</t>
  </si>
  <si>
    <t>원곡게이트볼장</t>
  </si>
  <si>
    <t>보개게이트볼장</t>
  </si>
  <si>
    <t>상삼게이트볼장</t>
  </si>
  <si>
    <t>가리게이트볼장</t>
  </si>
  <si>
    <t>고삼게이트볼장</t>
  </si>
  <si>
    <t>서운게이트볼장</t>
  </si>
  <si>
    <t>양성게이트볼장</t>
  </si>
  <si>
    <t>미양게이트볼장</t>
  </si>
  <si>
    <t>죽산게이트볼장</t>
  </si>
  <si>
    <t>불당게이트볼장</t>
  </si>
  <si>
    <t>포천도시공사(538-6366)</t>
  </si>
  <si>
    <t>소흘읍(538-4106)</t>
  </si>
  <si>
    <t>군내면(538-4204)</t>
  </si>
  <si>
    <t>내촌면(538-4253)</t>
  </si>
  <si>
    <t>가산면(538-4303)</t>
  </si>
  <si>
    <t>창수면(538-4403)</t>
  </si>
  <si>
    <t>일동면(538-4504)</t>
  </si>
  <si>
    <t>이동면(538-4552)</t>
  </si>
  <si>
    <t>관인면(538-4654)</t>
  </si>
  <si>
    <t>신읍동 게이트볼장</t>
  </si>
  <si>
    <t>포천동(538-4758)</t>
  </si>
  <si>
    <t>포천공원 게이트볼장</t>
  </si>
  <si>
    <t>포천시(538-2358)</t>
  </si>
  <si>
    <t>신북면(538-4355)</t>
  </si>
  <si>
    <t>화현면(538-4704)</t>
  </si>
  <si>
    <t>영중면(538-4453)</t>
  </si>
  <si>
    <t>선단동(538-4804)</t>
  </si>
  <si>
    <t>포천시(538-2266)</t>
  </si>
  <si>
    <t>영북면(538-4604)</t>
  </si>
  <si>
    <t>가양리 게이트볼장</t>
  </si>
  <si>
    <t>지평면</t>
  </si>
  <si>
    <t>강하면</t>
  </si>
  <si>
    <t>서종면</t>
  </si>
  <si>
    <t>청운면</t>
  </si>
  <si>
    <t>청운면(031-770-3225)</t>
  </si>
  <si>
    <t>양동면(031-770-3252)</t>
  </si>
  <si>
    <t>지평면(031-770-3283)</t>
  </si>
  <si>
    <t>용문면(031-770-3335)</t>
  </si>
  <si>
    <t>여흥동
(031-887-3765)</t>
  </si>
  <si>
    <t>금사면
(031-887-3893)</t>
  </si>
  <si>
    <t>강천면
(031-887-3985)</t>
  </si>
  <si>
    <t>산북면
(031-887-3912)</t>
  </si>
  <si>
    <t>북내면
(031-887-3952)</t>
  </si>
  <si>
    <t>점동면
(031-887-3812)</t>
  </si>
  <si>
    <t>창의리 게이트볼장</t>
  </si>
  <si>
    <t>산유리 게이트볼장</t>
  </si>
  <si>
    <t>연천게이트볼장</t>
  </si>
  <si>
    <t>청소년문화센터 수영장</t>
  </si>
  <si>
    <t>일산스포츠센터 수영장</t>
  </si>
  <si>
    <t>환경 에너지 시설 수영장</t>
  </si>
  <si>
    <t>용인시 평생학습관 내</t>
  </si>
  <si>
    <t>용인시청소년수련관 수영장</t>
  </si>
  <si>
    <t>위탁
(용인시청소년미래재단)</t>
  </si>
  <si>
    <t>성남시평생학습관 수영장</t>
  </si>
  <si>
    <t>중원청소년수련관수영장</t>
  </si>
  <si>
    <t>부천국민체육센터 수영장</t>
  </si>
  <si>
    <t>반월체육센터</t>
  </si>
  <si>
    <t>반월체육센터 내</t>
  </si>
  <si>
    <t xml:space="preserve">에코랜드 </t>
  </si>
  <si>
    <t>안양실내체육관 수영장</t>
  </si>
  <si>
    <t>호계복합청사 수영장</t>
  </si>
  <si>
    <t xml:space="preserve">능곡 어울림센터 </t>
  </si>
  <si>
    <t>시흥 어울림 국민체육센터</t>
  </si>
  <si>
    <t>운정행복센터 수영장</t>
  </si>
  <si>
    <t>통진문화회관 수영장</t>
  </si>
  <si>
    <t>풍무국민체육센터 수영장</t>
  </si>
  <si>
    <t>이천스포츠센터
수영장</t>
  </si>
  <si>
    <t>이천시 마리나 수영장</t>
  </si>
  <si>
    <t>이천시 근로자종합복지회관</t>
  </si>
  <si>
    <t>조종 국민체육센터 수영장</t>
  </si>
  <si>
    <t>화산체육공원 롤러스케이트장</t>
  </si>
  <si>
    <t>위탁(수원도시공사)</t>
  </si>
  <si>
    <t>포동 생활체육공원 인라인장</t>
  </si>
  <si>
    <t>능곡동 인라인장</t>
  </si>
  <si>
    <t>마상공원
국궁장</t>
  </si>
  <si>
    <t>지영동 국궁장</t>
  </si>
  <si>
    <t>백암 수양정</t>
  </si>
  <si>
    <t>궁도연습장(무림정)</t>
  </si>
  <si>
    <t>궁도협회화궁정(031-653-8920)</t>
  </si>
  <si>
    <t>궁도협회송무정
(031-663-9999)</t>
  </si>
  <si>
    <t>금호정</t>
  </si>
  <si>
    <t>교하정</t>
  </si>
  <si>
    <t>위탁(태산정)</t>
  </si>
  <si>
    <t>위탁(금능정)</t>
  </si>
  <si>
    <t>양강정</t>
  </si>
  <si>
    <t>강상면사무소
(770-3052)</t>
  </si>
  <si>
    <t>강상체육공원내</t>
  </si>
  <si>
    <t>대신면
(031-887-2474)</t>
  </si>
  <si>
    <t>가평군궁도협회</t>
  </si>
  <si>
    <t>수원시 체육회</t>
  </si>
  <si>
    <t>주암동 685</t>
  </si>
  <si>
    <t>점동 골프연습장</t>
  </si>
  <si>
    <t>평택시 체육진흥과
(031-8024-3272)</t>
  </si>
  <si>
    <t>진접알동산족구장</t>
  </si>
  <si>
    <t>파주시 소리천로 91</t>
  </si>
  <si>
    <t>신곡배수지족구장</t>
  </si>
  <si>
    <t>족구장 5면</t>
  </si>
  <si>
    <t>녹양족구장</t>
  </si>
  <si>
    <t>족구장 1면</t>
  </si>
  <si>
    <t>망월풋살장</t>
  </si>
  <si>
    <t>농구장 1면</t>
  </si>
  <si>
    <t>위탁             
(족구연합회)</t>
  </si>
  <si>
    <t>풋살장 1면</t>
  </si>
  <si>
    <t>옥정엑스게임장</t>
  </si>
  <si>
    <t>양주시 광사동 731</t>
  </si>
  <si>
    <t>설봉공원 축구장 내 위치, 1면</t>
  </si>
  <si>
    <t xml:space="preserve">구리시 </t>
  </si>
  <si>
    <t>청성공원내</t>
  </si>
  <si>
    <t>내촌체력단련장</t>
  </si>
  <si>
    <t>족구장 3면</t>
  </si>
  <si>
    <t>백운배드민턴장</t>
  </si>
  <si>
    <t>포일배드민턴장</t>
  </si>
  <si>
    <t>가평파크골프장</t>
  </si>
  <si>
    <t>위탁(연천군족구연홥회)</t>
  </si>
  <si>
    <t>신서풋살 동호회</t>
  </si>
  <si>
    <t>위탁(시설관리공단)</t>
  </si>
  <si>
    <t>위탁
(창녕군시설관리공단)</t>
  </si>
  <si>
    <t>남일대 축구장</t>
  </si>
  <si>
    <t>곤양 생활체육시설(축구장)</t>
  </si>
  <si>
    <t>양산천 남부둔치 축구장</t>
  </si>
  <si>
    <t>칠곡공설운동장</t>
  </si>
  <si>
    <t>용덕공설운동장</t>
  </si>
  <si>
    <t>정곡공설운동장</t>
  </si>
  <si>
    <t>지정공설운동장</t>
  </si>
  <si>
    <t>낙서공설운동장</t>
  </si>
  <si>
    <t>궁류공설운동장</t>
  </si>
  <si>
    <t>유곡공설운동장</t>
  </si>
  <si>
    <t>용주생활체육공원 
축구장(1)</t>
  </si>
  <si>
    <t>용주생활체육공원 
축구장(2)</t>
  </si>
  <si>
    <t>정문야구장</t>
  </si>
  <si>
    <t>인조잔디 7</t>
  </si>
  <si>
    <t>장유국제테니스장</t>
  </si>
  <si>
    <t>하드코트8</t>
  </si>
  <si>
    <t>경운테니스장</t>
  </si>
  <si>
    <t>클레이  4      하드  4</t>
  </si>
  <si>
    <t>하드 1
인조잔디 2</t>
  </si>
  <si>
    <t>인조잔디4</t>
  </si>
  <si>
    <t>우레탄4
마사토2</t>
  </si>
  <si>
    <t>생활체육테니스장</t>
  </si>
  <si>
    <t>막구조(2017)</t>
  </si>
  <si>
    <t>통영체육관</t>
  </si>
  <si>
    <t>밀양시배드민턴경기장</t>
  </si>
  <si>
    <t>철근콘크리트
+스페이스후레임</t>
  </si>
  <si>
    <t>밀양 문화체육회관</t>
  </si>
  <si>
    <t>의령 탁구전용체육관</t>
  </si>
  <si>
    <t>남해군 국민체육센터</t>
  </si>
  <si>
    <t>24×36m</t>
  </si>
  <si>
    <t xml:space="preserve">배구 족구 배드민턴 </t>
  </si>
  <si>
    <t>25m 5레인</t>
  </si>
  <si>
    <t>학습관, 카페, 사무실</t>
  </si>
  <si>
    <t>24.5×15m</t>
  </si>
  <si>
    <t>야로체육관</t>
  </si>
  <si>
    <t>31.5×20m</t>
  </si>
  <si>
    <t>가회체육관</t>
  </si>
  <si>
    <t>29×20m</t>
  </si>
  <si>
    <t>사천 공설 게이트볼장</t>
  </si>
  <si>
    <t>곤명 게이트볼장</t>
  </si>
  <si>
    <t>삼천포 공설 게이트볼장</t>
  </si>
  <si>
    <t>향촌 게이트볼장</t>
  </si>
  <si>
    <t>용현 게이트볼장</t>
  </si>
  <si>
    <t>수양 게이트볼장</t>
  </si>
  <si>
    <t>월성 게이트볼장</t>
  </si>
  <si>
    <t>송포체육공원 게이트볼장</t>
  </si>
  <si>
    <t>진영읍</t>
  </si>
  <si>
    <t>25X22</t>
  </si>
  <si>
    <t>바위공원 게이트볼장</t>
  </si>
  <si>
    <t>장유출장소</t>
  </si>
  <si>
    <t>인조잔디 2면
(20*15)</t>
  </si>
  <si>
    <t>6.2X20</t>
  </si>
  <si>
    <t>강서교동 게이트볼장</t>
  </si>
  <si>
    <t>물금읍</t>
  </si>
  <si>
    <t>새터어린이공원 게이트볼장</t>
  </si>
  <si>
    <t>범어근린공원 게이트볼장</t>
  </si>
  <si>
    <t>해강어린이공원 게이트볼장</t>
  </si>
  <si>
    <t>제26호 완충녹지 게이트볼장</t>
  </si>
  <si>
    <t>원동 선리게이트볼장</t>
  </si>
  <si>
    <t>금남게이트볼장</t>
  </si>
  <si>
    <t>화개게이트볼장</t>
  </si>
  <si>
    <t>창녕군립수영장</t>
  </si>
  <si>
    <t>위탁
(진영궁도협회)</t>
  </si>
  <si>
    <t>밀양시국궁장</t>
  </si>
  <si>
    <t>위탁
(와룡정궁도회)</t>
  </si>
  <si>
    <t>금성정</t>
  </si>
  <si>
    <t>이명정</t>
  </si>
  <si>
    <t>의룡정</t>
  </si>
  <si>
    <t>위탁
(의룡정궁도회)</t>
  </si>
  <si>
    <t>덕곡면 골프연습장</t>
  </si>
  <si>
    <t>쌍책면 골프연습장</t>
  </si>
  <si>
    <t>삼문풋살경기장</t>
  </si>
  <si>
    <t>가곡유소년축구장</t>
  </si>
  <si>
    <t>벽화학구다목적구장
풋살장</t>
  </si>
  <si>
    <t>갑을골권역풋살장</t>
  </si>
  <si>
    <t>부림풋살장</t>
  </si>
  <si>
    <t>가례그라운드골프장</t>
  </si>
  <si>
    <t>칠곡그라운드골프장</t>
  </si>
  <si>
    <t>부림그라운드골프장</t>
  </si>
  <si>
    <t>정곡다목적센터</t>
  </si>
  <si>
    <t>부림간이실내체육관</t>
  </si>
  <si>
    <t>함양전천후족구장</t>
  </si>
  <si>
    <t>함벽루그라운드골프장</t>
  </si>
  <si>
    <t>황강그라운드골프장</t>
  </si>
  <si>
    <t>야로그라운드골프장</t>
  </si>
  <si>
    <t>동부그라운드골프장</t>
  </si>
  <si>
    <t>초계대공원 내</t>
  </si>
  <si>
    <t>대병그라운드골프장</t>
  </si>
  <si>
    <t>종합시설관리사업소</t>
  </si>
  <si>
    <t>위탁
(대한광복단기념사업회)</t>
  </si>
  <si>
    <t>계단식
스탠드형</t>
  </si>
  <si>
    <t>포항 리틀야구장</t>
  </si>
  <si>
    <t>동락공원 유소년체육시설
(야구장)</t>
  </si>
  <si>
    <t>실내 2면, 실외 4면</t>
  </si>
  <si>
    <t>위탁
(영주테니스협회)</t>
  </si>
  <si>
    <t>광복체육회관</t>
  </si>
  <si>
    <t>철탄체육관</t>
  </si>
  <si>
    <t>우슈</t>
  </si>
  <si>
    <t>대한복싱훈련장</t>
  </si>
  <si>
    <t>매전면 복합체육센터</t>
  </si>
  <si>
    <t>영천시 게이트볼장</t>
  </si>
  <si>
    <t>운문게이트볼장</t>
  </si>
  <si>
    <t>22*18*5.8</t>
  </si>
  <si>
    <t>23*18.1*6.0</t>
  </si>
  <si>
    <t>장량국민체육센터 수영장</t>
  </si>
  <si>
    <t>낙동강 체육공원
인라인롤러장</t>
  </si>
  <si>
    <t>삼성현 국궁장</t>
  </si>
  <si>
    <t>삼성현문화박물관</t>
  </si>
  <si>
    <t>삼성현박물관 부속</t>
  </si>
  <si>
    <t>신암근린공원 테니스장</t>
  </si>
  <si>
    <t xml:space="preserve">농성동 테니스장 </t>
  </si>
  <si>
    <t>동구다목적체육관</t>
  </si>
  <si>
    <t>위탁
(사)동구체육회</t>
  </si>
  <si>
    <t>43.05×33.60m</t>
  </si>
  <si>
    <t>동구국민체육센터 
체육관</t>
  </si>
  <si>
    <t>31×20m</t>
  </si>
  <si>
    <t>다목적실, 창고, 사무실 등</t>
  </si>
  <si>
    <t>동림동 게이트볼장</t>
  </si>
  <si>
    <t>두암게이트볼장</t>
  </si>
  <si>
    <t>삼정게이트볼장</t>
  </si>
  <si>
    <t>문산게이트볼장</t>
  </si>
  <si>
    <t>문화게이트볼장</t>
  </si>
  <si>
    <t>용봉북어린이공원 게이트볼장</t>
  </si>
  <si>
    <t>용흥공원 게이트볼장</t>
  </si>
  <si>
    <t>버들어린이공원 게이트볼장</t>
  </si>
  <si>
    <t>충효마을 게이트볼장</t>
  </si>
  <si>
    <t>지우어린이공원 게이트볼장</t>
  </si>
  <si>
    <t>일곡제2근린공원 게이트볼장</t>
  </si>
  <si>
    <t>각화1교 하부 게이트볼장</t>
  </si>
  <si>
    <t>태령게이트볼장</t>
  </si>
  <si>
    <t>위탁
(광주대학교산학협력단)</t>
  </si>
  <si>
    <t>풍암생활체육공원
배구장</t>
  </si>
  <si>
    <t>운암족구장</t>
  </si>
  <si>
    <t>신정배드민턴장</t>
  </si>
  <si>
    <t>DGB대구은행파크</t>
  </si>
  <si>
    <t>북구 구민운동장</t>
  </si>
  <si>
    <t>위탁:(사)달서구체육회</t>
  </si>
  <si>
    <t>성서산업단지관리공단</t>
  </si>
  <si>
    <t>구지축구장</t>
  </si>
  <si>
    <t>인조잔디3면, 마사토1면</t>
  </si>
  <si>
    <t>서구
(위탁 : 서구테니스협회)</t>
  </si>
  <si>
    <t>시민운동장 테니스장</t>
  </si>
  <si>
    <t>장애인국민체육센터</t>
  </si>
  <si>
    <t>252
691</t>
  </si>
  <si>
    <t>11.9×21.2×3(H)
21.8×31.7×10(H)</t>
  </si>
  <si>
    <t>탁구, 조정, 골볼, 배드민터, 농구, 배구</t>
  </si>
  <si>
    <t>(사)달서구체육회</t>
  </si>
  <si>
    <t>팔공산자연공원관리
사무소</t>
  </si>
  <si>
    <t>만촌 롤러스케이트장</t>
  </si>
  <si>
    <t>패밀리파크 인라인스케이트장</t>
  </si>
  <si>
    <t>패밀리파크 내</t>
  </si>
  <si>
    <t>두류공원 인라인스케이트장</t>
  </si>
  <si>
    <t>도시공원관리사무소</t>
  </si>
  <si>
    <t>두류공원 내</t>
  </si>
  <si>
    <t>환경자원사업소
인라인스케이트장</t>
  </si>
  <si>
    <t>화원 인라인스케이트장</t>
  </si>
  <si>
    <t>남구 대명동 산306-4</t>
  </si>
  <si>
    <t>대구 승마장</t>
  </si>
  <si>
    <t>경상북도       체육회</t>
  </si>
  <si>
    <t>위탁
(경북도승마협회)</t>
  </si>
  <si>
    <t>경상북도승마협회</t>
  </si>
  <si>
    <t xml:space="preserve">송현동 694     </t>
  </si>
  <si>
    <t>대덕 승마장</t>
  </si>
  <si>
    <t>승마협회</t>
  </si>
  <si>
    <t>3,332백만원</t>
  </si>
  <si>
    <t>1,168백만원</t>
  </si>
  <si>
    <t>2면
(인조잔디)</t>
  </si>
  <si>
    <t>봉무파크골프장</t>
  </si>
  <si>
    <t>팔현파크골프장</t>
  </si>
  <si>
    <t>유성구사회인야구장</t>
  </si>
  <si>
    <t>위탁
((재)대전가톨릭청소년회)</t>
  </si>
  <si>
    <t>관저다목적체육관</t>
  </si>
  <si>
    <t>위탁
(㈜월드스포츠컨설팅)</t>
  </si>
  <si>
    <t>위탁
(유성구궁도협회 무덕정)</t>
  </si>
  <si>
    <t>수영구국민체육센터</t>
  </si>
  <si>
    <t>32.8 x 24.8</t>
  </si>
  <si>
    <t>25mX7레인</t>
  </si>
  <si>
    <t>다목적실1,2,3,카페 등</t>
  </si>
  <si>
    <t>서부산권장애인
스포츠센터</t>
  </si>
  <si>
    <t>33x22.5m</t>
  </si>
  <si>
    <t>탁구, 베드민턴, 
배구, 농구</t>
  </si>
  <si>
    <t>다목적실, 보호자대기실</t>
  </si>
  <si>
    <t>수영구 국민체육센터 내</t>
  </si>
  <si>
    <t>삼락생태공원(문화광장
인라인스케이트장)</t>
  </si>
  <si>
    <t>맥도생태공원
인라인스케이트장</t>
  </si>
  <si>
    <t>대저생태공원
인라인스케이트장</t>
  </si>
  <si>
    <t>정관환경공원
미니축구장</t>
  </si>
  <si>
    <t>구덕체육공원
테니스장</t>
  </si>
  <si>
    <t>구덕체육공원
풋살장</t>
  </si>
  <si>
    <t>구덕체육공원
다목적구장</t>
  </si>
  <si>
    <t>구덕체육공원
게이트볼장</t>
  </si>
  <si>
    <t>구덕체육공원
농구장</t>
  </si>
  <si>
    <t>시설관리사업소
시설관리과</t>
  </si>
  <si>
    <t>전의면</t>
  </si>
  <si>
    <t xml:space="preserve"> 도담동</t>
  </si>
  <si>
    <t xml:space="preserve"> 종촌동</t>
  </si>
  <si>
    <t xml:space="preserve"> 고운동</t>
  </si>
  <si>
    <t>29×20</t>
  </si>
  <si>
    <t>배드민턴,
배구,농구,탁구</t>
  </si>
  <si>
    <t>보람동</t>
  </si>
  <si>
    <t>22×32</t>
  </si>
  <si>
    <t>새롬동</t>
  </si>
  <si>
    <t>20×32</t>
  </si>
  <si>
    <t xml:space="preserve"> 대평동</t>
  </si>
  <si>
    <t>22×38×8</t>
  </si>
  <si>
    <t>소담동</t>
  </si>
  <si>
    <t>18×32</t>
  </si>
  <si>
    <t>연동면</t>
  </si>
  <si>
    <t>한솔동</t>
  </si>
  <si>
    <t>36×29</t>
  </si>
  <si>
    <t>25mx7레인
1레인 장애인 경사로</t>
  </si>
  <si>
    <t>고운동</t>
  </si>
  <si>
    <t>14×22</t>
  </si>
  <si>
    <t>다정동</t>
  </si>
  <si>
    <t>한솔동 복합커뮤니티센터 내</t>
  </si>
  <si>
    <t>조치원읍</t>
  </si>
  <si>
    <t>64
64
54</t>
  </si>
  <si>
    <t>100
100
80</t>
  </si>
  <si>
    <t>두왕테니스장</t>
  </si>
  <si>
    <t>무룡테니스장</t>
  </si>
  <si>
    <t>상안테니스장</t>
  </si>
  <si>
    <t>언양어음테니스장</t>
  </si>
  <si>
    <t>화봉 게이트볼장</t>
  </si>
  <si>
    <t>서부노인복지관 게이트볼장</t>
  </si>
  <si>
    <t>쇠부리체육센터 수영장</t>
  </si>
  <si>
    <t>문수론볼경기장</t>
  </si>
  <si>
    <t>문수풋살경기장</t>
  </si>
  <si>
    <t>성암공원야구장</t>
  </si>
  <si>
    <t>삼산풋살경기장</t>
  </si>
  <si>
    <t>남산풋살경기장</t>
  </si>
  <si>
    <t>장생포풋살경기장</t>
  </si>
  <si>
    <t>남산스쿼시장</t>
  </si>
  <si>
    <t>족구장3면
풋살장1면</t>
  </si>
  <si>
    <t>풋살장1면</t>
  </si>
  <si>
    <t>하늘도시1호 체육공원 축구장</t>
  </si>
  <si>
    <t>축구장, 트랙레인8</t>
  </si>
  <si>
    <t>자월면 종합운동장</t>
  </si>
  <si>
    <t>문화공원 테니스장</t>
  </si>
  <si>
    <t>문화공원 내</t>
  </si>
  <si>
    <t>미추홀구 국민체육센터</t>
  </si>
  <si>
    <t>위탁
(미추홀구시설관리공단)</t>
  </si>
  <si>
    <t>용현시장 스포츠센터</t>
  </si>
  <si>
    <t>위탁
(미추홀구 스포츠클럽)</t>
  </si>
  <si>
    <t>솔안공원 게이트볼장</t>
  </si>
  <si>
    <t>22x16.65</t>
  </si>
  <si>
    <t>숭의동7-171</t>
  </si>
  <si>
    <t>수봉양궁장</t>
  </si>
  <si>
    <t>계양아시아드양궁장</t>
  </si>
  <si>
    <t>영암종합운동장</t>
  </si>
  <si>
    <t>흑산종합운동장</t>
  </si>
  <si>
    <t>석곡대황강체육공원 야구장</t>
  </si>
  <si>
    <t>위탁
(석곡면 청년회)</t>
  </si>
  <si>
    <t>클래이 6
캐미칼 4</t>
  </si>
  <si>
    <t>제2실내체육관</t>
  </si>
  <si>
    <t>57×45×18.9</t>
  </si>
  <si>
    <t>배드민턴,농구, 배구</t>
  </si>
  <si>
    <t>고금국민체육센터</t>
  </si>
  <si>
    <t>30×20×20m</t>
  </si>
  <si>
    <t>체력단련실
에어로빅장 등</t>
  </si>
  <si>
    <t>이창동게이트볼장</t>
  </si>
  <si>
    <t>2019</t>
  </si>
  <si>
    <t>가사문학면 게이트볼구장</t>
  </si>
  <si>
    <t>율어 전천후 게이트볼장</t>
  </si>
  <si>
    <t>문덕 전천후 게이트볼장</t>
  </si>
  <si>
    <t>득량 전천후 게이트볼장</t>
  </si>
  <si>
    <t>화순읍 남산게이트볼장</t>
  </si>
  <si>
    <t>군남 전천후 게이트볼장 경기장</t>
  </si>
  <si>
    <t>영보 전천후 게이트볼장 경기장</t>
  </si>
  <si>
    <t>흑산 전천후 게이트볼장</t>
  </si>
  <si>
    <t>문화건강센터 수영장</t>
  </si>
  <si>
    <t>완도실내수영장</t>
  </si>
  <si>
    <t>서면 인향정</t>
  </si>
  <si>
    <t>나주국궁장</t>
  </si>
  <si>
    <t>일로족구장</t>
  </si>
  <si>
    <t>청계풋살구장</t>
  </si>
  <si>
    <t>남악풋살구장</t>
  </si>
  <si>
    <t>남악농.족구장</t>
  </si>
  <si>
    <t>정읍시 종합경기장</t>
  </si>
  <si>
    <t>장수종합경기장</t>
  </si>
  <si>
    <t>2007
2009
2019</t>
  </si>
  <si>
    <t>68
68
54</t>
  </si>
  <si>
    <t>105
103
80</t>
  </si>
  <si>
    <t>7140
7004
5760</t>
  </si>
  <si>
    <t>2008
2016
2012</t>
  </si>
  <si>
    <t>군봉축구장</t>
  </si>
  <si>
    <t>종합경기장 축구장</t>
  </si>
  <si>
    <t xml:space="preserve"> 완주군</t>
  </si>
  <si>
    <t>이서지사울공원축구장</t>
  </si>
  <si>
    <t>이서면</t>
  </si>
  <si>
    <t>다용도보조경기장</t>
  </si>
  <si>
    <t>다용도 보조경기장</t>
  </si>
  <si>
    <t>인조잔디  6
케미컬  6</t>
  </si>
  <si>
    <t>정천테니스장</t>
  </si>
  <si>
    <t>고창 실내테니스장</t>
  </si>
  <si>
    <t>정읍체육관</t>
  </si>
  <si>
    <t>신태인체육관</t>
  </si>
  <si>
    <t>흰구름문화센터</t>
  </si>
  <si>
    <t>배드민턴, 배구, 족구</t>
  </si>
  <si>
    <t>다목적 센터 체육관 신설</t>
  </si>
  <si>
    <t>고창군 실내체육관</t>
  </si>
  <si>
    <t>한바탕국민체육센터</t>
  </si>
  <si>
    <t>탁구, 당구장, 요가실</t>
  </si>
  <si>
    <t>론볼링장(1F)</t>
  </si>
  <si>
    <t>군산장애인체육관</t>
  </si>
  <si>
    <t>소운동실3</t>
  </si>
  <si>
    <t>이서문화체육센터</t>
  </si>
  <si>
    <t>20×34.5×12m</t>
  </si>
  <si>
    <t>풍산면 체육관</t>
  </si>
  <si>
    <t>34×26m</t>
  </si>
  <si>
    <t>금과면 체육관</t>
  </si>
  <si>
    <t>38×27m</t>
  </si>
  <si>
    <t>성송체육회관</t>
  </si>
  <si>
    <t>성송면</t>
  </si>
  <si>
    <t>공음면</t>
  </si>
  <si>
    <t>상하면</t>
  </si>
  <si>
    <t>무장면</t>
  </si>
  <si>
    <t>35×18m</t>
  </si>
  <si>
    <t>부안면</t>
  </si>
  <si>
    <t>24mⅹ18.6m</t>
  </si>
  <si>
    <t>운암 전천후게이트볼장</t>
  </si>
  <si>
    <t>24.5mⅹ19m</t>
  </si>
  <si>
    <t>금과 전천후 게이트볼장</t>
  </si>
  <si>
    <t>공음 전천후게이트볼장(예전)</t>
  </si>
  <si>
    <t>부안 게이트볼장</t>
  </si>
  <si>
    <t>270.83</t>
  </si>
  <si>
    <t>288.83</t>
  </si>
  <si>
    <t>238.8</t>
  </si>
  <si>
    <t>244.8</t>
  </si>
  <si>
    <t>완산생활체육공원
인공암벽장</t>
  </si>
  <si>
    <t>완산생활체육공원
실내인공암벽장</t>
  </si>
  <si>
    <t>제99회 전국
체전 대비</t>
  </si>
  <si>
    <t>동복리체육센터 야구장</t>
  </si>
  <si>
    <t>제주공천포전지훈련센터 
야구장</t>
  </si>
  <si>
    <t>서귀포야구장</t>
  </si>
  <si>
    <t>서귀포시
(위탁 서귀포시야구
 소프트볼협회)</t>
  </si>
  <si>
    <t>서귀포테니스장</t>
  </si>
  <si>
    <t>제주공천포전지훈련센터
테니스장</t>
  </si>
  <si>
    <t>종합경기장 부설</t>
  </si>
  <si>
    <t>천지학생체육관</t>
  </si>
  <si>
    <t>하도리 전천후게이트볼장</t>
  </si>
  <si>
    <t>우도 전천후게이트볼장</t>
  </si>
  <si>
    <t>상도리 전천후게이트볼장</t>
  </si>
  <si>
    <t>서귀포전천후게이트볼장</t>
  </si>
  <si>
    <t>남원생활체육관 
전천후게이트볼장</t>
  </si>
  <si>
    <t>성산읍전천후게이트볼장</t>
  </si>
  <si>
    <t>서귀포 궁도장
(천지정)</t>
  </si>
  <si>
    <t>삼다정</t>
  </si>
  <si>
    <t>산방정</t>
  </si>
  <si>
    <t>덕수리마을회
(산방정궁도회)</t>
  </si>
  <si>
    <t>백록정</t>
  </si>
  <si>
    <t>한림인공암벽장</t>
  </si>
  <si>
    <t>부지면적:한림종합운동장포함</t>
  </si>
  <si>
    <t>서귀포동아마라톤센터</t>
  </si>
  <si>
    <t>서귀포시실내암장</t>
  </si>
  <si>
    <t>400m</t>
  </si>
  <si>
    <t>3라인
※ 직선구간 : 4라인</t>
  </si>
  <si>
    <t>1m</t>
  </si>
  <si>
    <t>금산군
(관광문화체육과)</t>
  </si>
  <si>
    <t>내산면 다목적체육관</t>
  </si>
  <si>
    <t>천안북부스포츠센터</t>
  </si>
  <si>
    <t>배구, 농구</t>
  </si>
  <si>
    <t>복합스포츠센터</t>
  </si>
  <si>
    <t>스쿼시장, 탁구장</t>
  </si>
  <si>
    <t>재활치료실</t>
  </si>
  <si>
    <t>추부면 게이트볼장</t>
  </si>
  <si>
    <t>배방정</t>
  </si>
  <si>
    <t>서천정</t>
  </si>
  <si>
    <t>금수정 (041-956-1101)</t>
  </si>
  <si>
    <t>마레트골프장</t>
  </si>
  <si>
    <t>서충주신도시 생활체육공원
풋살장</t>
  </si>
  <si>
    <t>괴산야구장</t>
  </si>
  <si>
    <t>서충주신도시 생활체육공원
테니스장</t>
  </si>
  <si>
    <t>연풍씨름장</t>
  </si>
  <si>
    <t>지름 14m</t>
  </si>
  <si>
    <t>증평 실내체육관</t>
  </si>
  <si>
    <t>남이 다목적체육관</t>
  </si>
  <si>
    <t>남이면</t>
  </si>
  <si>
    <t>21×19×11.9m</t>
  </si>
  <si>
    <t>양강면 지촌리 전천후게이트볼장</t>
  </si>
  <si>
    <t>황간면 서부게이트볼장</t>
  </si>
  <si>
    <t>보은 국민체육센터 수영장</t>
  </si>
  <si>
    <t>실내야구연습경기장</t>
  </si>
  <si>
    <t>해누리 축구장 1</t>
  </si>
  <si>
    <t>해누리 축구장 2</t>
  </si>
  <si>
    <t>안양천 축구장</t>
  </si>
  <si>
    <t>반포종합운동장 축구장</t>
  </si>
  <si>
    <t>한강공원 망원지구 야구장(임시)</t>
  </si>
  <si>
    <t>1995
2018</t>
  </si>
  <si>
    <t>안양천 영롱이 갈대야구장(일반)</t>
  </si>
  <si>
    <t>안양천 영롱이 갈대야구장(리틀)</t>
  </si>
  <si>
    <t>어린이대공원 테니스장</t>
  </si>
  <si>
    <t>장평근린공원 테니스장</t>
  </si>
  <si>
    <t>용마폭포공원테니스장</t>
  </si>
  <si>
    <t>오동근린공원 테니스장</t>
  </si>
  <si>
    <t>실내 : 1949.3
실외 : 3120.36</t>
  </si>
  <si>
    <t>위탁
(서대문구테니스연합회)</t>
  </si>
  <si>
    <t>월드컵공원테니스장</t>
  </si>
  <si>
    <t>난우공원테니스장</t>
  </si>
  <si>
    <t>시민의숲테니스장</t>
  </si>
  <si>
    <t>위탁
(미래생활체육연합회)</t>
  </si>
  <si>
    <t>위탁
(서초구테니스협회)</t>
  </si>
  <si>
    <t>오금공원 테니스장</t>
  </si>
  <si>
    <t>명일테니스장</t>
  </si>
  <si>
    <t>금호공원체육관</t>
  </si>
  <si>
    <t>월계배드민턴장</t>
  </si>
  <si>
    <t>당고개배드민턴장</t>
  </si>
  <si>
    <t>용왕산실내배드민턴장</t>
  </si>
  <si>
    <t>내발산동 748</t>
  </si>
  <si>
    <t>수명산다목적체육관</t>
  </si>
  <si>
    <t>배드민턴(탁구 등)</t>
  </si>
  <si>
    <t>앉음벽</t>
  </si>
  <si>
    <t>마곡동 산3</t>
  </si>
  <si>
    <t>궁산다목적체육관</t>
  </si>
  <si>
    <t>배드민턴(탁구,족구 등)</t>
  </si>
  <si>
    <t>마곡동 산22-80</t>
  </si>
  <si>
    <t>배드민턴 등</t>
  </si>
  <si>
    <t>충무아트홀스포츠센터</t>
  </si>
  <si>
    <t>손기정문화체육센터</t>
  </si>
  <si>
    <t>남산타운 문화체육센터</t>
  </si>
  <si>
    <t>위탁
(기독교한국침례회유지재단)</t>
  </si>
  <si>
    <t>성동구 도시관리공단</t>
  </si>
  <si>
    <t>락커룸, 창고, 관람석</t>
  </si>
  <si>
    <t>구민회관 헬스센터</t>
  </si>
  <si>
    <t>헬스장, 스포츠문화교실</t>
  </si>
  <si>
    <t>마포아트센터체육관</t>
  </si>
  <si>
    <t>동작구시설관리공단</t>
  </si>
  <si>
    <t>헬스장,교육문화실,
 기구필라테스,관람석</t>
  </si>
  <si>
    <t>관악구민종합체육센터</t>
  </si>
  <si>
    <t>관악구  시설관리공단</t>
  </si>
  <si>
    <t>관악구 시설관리공단</t>
  </si>
  <si>
    <t>위탁
(서초구체육발전협의회회)</t>
  </si>
  <si>
    <t>강남구  도시관리공단</t>
  </si>
  <si>
    <t>서울시
(장애인자립지원과)</t>
  </si>
  <si>
    <t>한강공원 이촌지구 게이트볼장</t>
  </si>
  <si>
    <t>23*28</t>
  </si>
  <si>
    <t>20*11</t>
  </si>
  <si>
    <t>한강공원 뚝섬지구 게이트볼장</t>
  </si>
  <si>
    <t>한강공원 망원지구 게이트볼장</t>
  </si>
  <si>
    <t>22*15</t>
  </si>
  <si>
    <t>오목교하부 게이트볼장</t>
  </si>
  <si>
    <t>한강공원 잠실지구 게이트볼장</t>
  </si>
  <si>
    <t>게티</t>
  </si>
  <si>
    <t>종로구민회관 수영장</t>
  </si>
  <si>
    <t>종로문화체육센터 수영장</t>
  </si>
  <si>
    <t>중구회현체육센터 수영장</t>
  </si>
  <si>
    <t>용산문화체육센터 수영장</t>
  </si>
  <si>
    <t>갈월종합사회복지관 수영장</t>
  </si>
  <si>
    <t>효창종합사회복지관 수영장</t>
  </si>
  <si>
    <t>마장국민체육센터 수영장</t>
  </si>
  <si>
    <t>열린금호교육문화관 수영장</t>
  </si>
  <si>
    <t>광진문화예술회관 수영장</t>
  </si>
  <si>
    <t>광진구민체육센터 수영장</t>
  </si>
  <si>
    <t>중곡문화체육센터 수영장</t>
  </si>
  <si>
    <t>동대문구민체육센터 수영장</t>
  </si>
  <si>
    <t>중랑구민체육센터 수영장</t>
  </si>
  <si>
    <t>중랑문화체육관 수영장</t>
  </si>
  <si>
    <t>위탁
(서울기독교 청년회 유지재단)</t>
  </si>
  <si>
    <t>개운산스포츠센터 수영장</t>
  </si>
  <si>
    <t>성북종합레포츠타운 수영장</t>
  </si>
  <si>
    <t>강북웰빙스포츠센터 수영장</t>
  </si>
  <si>
    <t>은평구민체육센터 수영장</t>
  </si>
  <si>
    <t>은평통일로스포츠센터</t>
  </si>
  <si>
    <t>은평구체육회</t>
  </si>
  <si>
    <t>서대문체육회관 수영장</t>
  </si>
  <si>
    <t>마포아트센터 수영장</t>
  </si>
  <si>
    <t>양천구민체육센터 수영장</t>
  </si>
  <si>
    <t>신월문화체육센터 수영장</t>
  </si>
  <si>
    <t>목동문화체육센터 수영장</t>
  </si>
  <si>
    <t>서부여성발전센터 수영장</t>
  </si>
  <si>
    <t>마곡레포츠센터 수영장</t>
  </si>
  <si>
    <t>구로구민체육센터 수영장</t>
  </si>
  <si>
    <t>궁동종합사회복지관 수영장</t>
  </si>
  <si>
    <t>신길종합복지관 수영장</t>
  </si>
  <si>
    <t>사당문화회관 수영장</t>
  </si>
  <si>
    <t>서울여성플라자 수영장</t>
  </si>
  <si>
    <t>흑석체육센터 수영장</t>
  </si>
  <si>
    <t>동작구민체육센터 수영장</t>
  </si>
  <si>
    <t>동작삼일수영장</t>
  </si>
  <si>
    <t>신림체육센터 수영장</t>
  </si>
  <si>
    <t>서초구민체육센터 수영장</t>
  </si>
  <si>
    <t>서초종합체육관 수영장</t>
  </si>
  <si>
    <t>강남스포츠문화센터 수영장</t>
  </si>
  <si>
    <t>송파구체육문화회관 수영장</t>
  </si>
  <si>
    <t>서울곰두리체육센터 수영장</t>
  </si>
  <si>
    <t>온조대왕 문화체육관 수영장</t>
  </si>
  <si>
    <t>고덕어울림수영장</t>
  </si>
  <si>
    <t xml:space="preserve">광진구 </t>
  </si>
  <si>
    <t>광진문화예술회관</t>
  </si>
  <si>
    <t xml:space="preserve">광진구민체육센터 </t>
  </si>
  <si>
    <t>용마산로 217(면목동)</t>
  </si>
  <si>
    <t>위탁
((사)한국청소년연맹)</t>
  </si>
  <si>
    <t>북악 골프연습장</t>
  </si>
  <si>
    <t>강북구 번동 산27-24</t>
  </si>
  <si>
    <t>오동골프연습장</t>
  </si>
  <si>
    <t>강북구도시관리공단(945-9465)</t>
  </si>
  <si>
    <t>7,124백만원</t>
  </si>
  <si>
    <t>화곡로65길 62</t>
  </si>
  <si>
    <t>낙성대로3길 37</t>
  </si>
  <si>
    <t>행운10길 23</t>
  </si>
  <si>
    <t>사평대로 55</t>
  </si>
  <si>
    <t>올림픽골프교실</t>
  </si>
  <si>
    <t>은평인공암벽장</t>
  </si>
  <si>
    <t>스포츠클라이밍경기장</t>
  </si>
  <si>
    <t>제주종합경기장
주경기장</t>
  </si>
  <si>
    <t>종합경기장관리사무소(750-7683)</t>
  </si>
  <si>
    <t>제주도육상경기연맹외</t>
  </si>
  <si>
    <t>1.25m</t>
  </si>
  <si>
    <t>10,870㎡</t>
  </si>
  <si>
    <t>철근콘크리트조(일부 철골조)</t>
  </si>
  <si>
    <t>16백만원</t>
  </si>
  <si>
    <t>2,519백만원</t>
  </si>
  <si>
    <t>1994. 5. 20</t>
  </si>
  <si>
    <t>1,870백만원</t>
  </si>
  <si>
    <t>투포환, 창던지기, 높이뛰기</t>
  </si>
  <si>
    <t>각 1면</t>
  </si>
  <si>
    <t>애향운동장</t>
  </si>
  <si>
    <t>축구협회, 생활체육축구연합회, 일반</t>
  </si>
  <si>
    <t>콘크리트(7계단)</t>
  </si>
  <si>
    <t>390백만원</t>
  </si>
  <si>
    <t>하도운동장</t>
  </si>
  <si>
    <t>제주시(구좌읍)</t>
  </si>
  <si>
    <t>한림종합운동장</t>
  </si>
  <si>
    <t>제주시
(한립읍)</t>
  </si>
  <si>
    <t>구좌체육공원
운동장</t>
  </si>
  <si>
    <t>체육시설관리사무소(064-741-0531)</t>
  </si>
  <si>
    <t>bukjeju.go.kr</t>
  </si>
  <si>
    <t>4,770㎡</t>
  </si>
  <si>
    <t>계단식(의자식)</t>
  </si>
  <si>
    <t>5,246백만원</t>
  </si>
  <si>
    <t>642백만원</t>
  </si>
  <si>
    <t>685백만원</t>
  </si>
  <si>
    <t>1개소(5600*3920)</t>
  </si>
  <si>
    <t>273백만원</t>
  </si>
  <si>
    <t>마사토,조명시설</t>
  </si>
  <si>
    <t>1(5링크)</t>
  </si>
  <si>
    <t>1,450㎡</t>
  </si>
  <si>
    <t>조천운동장</t>
  </si>
  <si>
    <t>제주시(조천읍)</t>
  </si>
  <si>
    <t>강창학종합경기장 
A구장</t>
  </si>
  <si>
    <t>강창학종합경기장 
B구장</t>
  </si>
  <si>
    <t>제주공천포전지훈련
센터 주경기장</t>
  </si>
  <si>
    <t>남원생활체육관
주경기장</t>
  </si>
  <si>
    <t>대정문화체육센터
주경기장</t>
  </si>
  <si>
    <t>안덕생활체육관
주경기장</t>
  </si>
  <si>
    <t>표선생활체육관
주경기장</t>
  </si>
  <si>
    <t>성산국민체육센터
주경기장</t>
  </si>
  <si>
    <t>(인조구장1면)</t>
  </si>
  <si>
    <t>수산항 요트장</t>
  </si>
  <si>
    <t>2015년말 기준</t>
  </si>
  <si>
    <t>주경기장에 포함</t>
  </si>
  <si>
    <t>국토해양부
(국유지)</t>
  </si>
  <si>
    <t>한강공원 이촌지구 축구장1</t>
  </si>
  <si>
    <t>한강공원 이촌 축구교육장</t>
  </si>
  <si>
    <t>살곶이체육공원 축구장</t>
  </si>
  <si>
    <t>중랑물재생센터 축구장</t>
  </si>
  <si>
    <t>어린이대공원 축구장</t>
  </si>
  <si>
    <t>아차산배수지체육공원 축구장</t>
  </si>
  <si>
    <t>한강공원 뚝섬지구 축구장</t>
  </si>
  <si>
    <t>중랑구립 잔디운동장</t>
  </si>
  <si>
    <t>초안산 인조잔디축구장</t>
  </si>
  <si>
    <t>서대문구립 인조잔디 구장</t>
  </si>
  <si>
    <t>서대문구시설관리공단</t>
  </si>
  <si>
    <t>서대문구 시설관리공단</t>
  </si>
  <si>
    <t>한강공원 망원지구 축구장</t>
  </si>
  <si>
    <t>서울월드컵경기장 보조경기장</t>
  </si>
  <si>
    <t>월드컵공원 인조잔디축구장</t>
  </si>
  <si>
    <t>난지물재생센터 축구장</t>
  </si>
  <si>
    <t>고척근린공원 운동장</t>
  </si>
  <si>
    <t>독산근린공원 잔디축구장</t>
  </si>
  <si>
    <t>한강공원 양화지구 축구장</t>
  </si>
  <si>
    <t>대림체육공원 축구장</t>
  </si>
  <si>
    <t>양재근린공원 축구장</t>
  </si>
  <si>
    <t>방배 배수지 축구장</t>
  </si>
  <si>
    <t>한강공원 잠원지구 축구장</t>
  </si>
  <si>
    <t>한강공원 반포지구 축구장</t>
  </si>
  <si>
    <t>대치유수지 체육공원 축구장</t>
  </si>
  <si>
    <t>서울물재생시설공단</t>
  </si>
  <si>
    <t>한강공원 광나루지구 축구장3</t>
  </si>
  <si>
    <t>한강공원 광나루지구 축구장1~2</t>
  </si>
  <si>
    <t>강동구(직영)</t>
  </si>
  <si>
    <t>안양천 양구장 1, 2</t>
  </si>
  <si>
    <t>체육시설사업소
(위탁 : LG,두산)</t>
  </si>
  <si>
    <t>손기정체육공원 테니스장</t>
  </si>
  <si>
    <t>응봉근린공원 한남테니스장</t>
  </si>
  <si>
    <t>위탁
(용산구)</t>
  </si>
  <si>
    <t>뚝섬 서울숲 테니스장</t>
  </si>
  <si>
    <t>중랑물재생센터 테니스장</t>
  </si>
  <si>
    <t>위탁
(성북구테니스연합회)</t>
  </si>
  <si>
    <t>은평구민체육센터 테니스장</t>
  </si>
  <si>
    <t>한강공원 망원지구 테니스장</t>
  </si>
  <si>
    <t>망원나들목 테니스장</t>
  </si>
  <si>
    <t>위탁
(마포테니스연합회)</t>
  </si>
  <si>
    <t>난지물재생센터 테니스장</t>
  </si>
  <si>
    <t>고척근린공원 테니스장</t>
  </si>
  <si>
    <t>계남근린공원 테니스장</t>
  </si>
  <si>
    <t>위탁
(금천구테니스연합회)</t>
  </si>
  <si>
    <t>대림체육공원 테니스장</t>
  </si>
  <si>
    <t>보라매공원 테니스장</t>
  </si>
  <si>
    <t>노량진공원 테니스장</t>
  </si>
  <si>
    <t>동작주차공원 테니스장</t>
  </si>
  <si>
    <t>관악구민운동장 테니스장</t>
  </si>
  <si>
    <t>한강공원 잠원지구테니스장</t>
  </si>
  <si>
    <t>반포종합운동장 테니스장</t>
  </si>
  <si>
    <t>내곡동체육시설  테니스장</t>
  </si>
  <si>
    <t>신내공원 다목적체육관</t>
  </si>
  <si>
    <t>묵동 다목적체육관</t>
  </si>
  <si>
    <t>홍제농구장</t>
  </si>
  <si>
    <t xml:space="preserve">서대문구 </t>
  </si>
  <si>
    <t>홍제배드민턴장</t>
  </si>
  <si>
    <t>금화배드민턴장</t>
  </si>
  <si>
    <t>강서다목적체육관</t>
  </si>
  <si>
    <t>배드민턴, 농구장 등</t>
  </si>
  <si>
    <t>선우체육관</t>
  </si>
  <si>
    <t>매봉산실내배드민턴장</t>
  </si>
  <si>
    <t>강남구도시관리공단</t>
  </si>
  <si>
    <t>올림픽공원 제1체육관</t>
  </si>
  <si>
    <t>올림픽공원 제2체육관</t>
  </si>
  <si>
    <t>성동구립용답체육센터</t>
  </si>
  <si>
    <t>25*15m(성인)
7.8*3.1m(유아)</t>
  </si>
  <si>
    <t>프로그램실, 목욕탕</t>
  </si>
  <si>
    <t>소체육관</t>
  </si>
  <si>
    <t>골프연습장, 스피닝실</t>
  </si>
  <si>
    <t>에어로빅,골프연습장, 
스피닝실, 기구필래테스 등</t>
  </si>
  <si>
    <t>성북구립휘트니스센터</t>
  </si>
  <si>
    <t>강북문화예술회관</t>
  </si>
  <si>
    <t>헬스장, 기구필라테스</t>
  </si>
  <si>
    <t>배드민턴, 농구,탁구</t>
  </si>
  <si>
    <t>서대문체육회관 체육관</t>
  </si>
  <si>
    <t>농구, 배드민턴,탁구</t>
  </si>
  <si>
    <t>망원나들목체육관</t>
  </si>
  <si>
    <t>위탁(마포스포츠클럽)</t>
  </si>
  <si>
    <t>36*18m</t>
  </si>
  <si>
    <t>13.4x6.1x4m</t>
  </si>
  <si>
    <t>항동생활체육관</t>
  </si>
  <si>
    <t>20x45x9.5m</t>
  </si>
  <si>
    <t>23×35m</t>
  </si>
  <si>
    <t>북카페, 쿠키룸, 무용룸</t>
  </si>
  <si>
    <t>위탁 
((사)대한생활체육지도자연합회)</t>
  </si>
  <si>
    <t>망원유수지 게이트볼장</t>
  </si>
  <si>
    <t>13
9</t>
  </si>
  <si>
    <t>325
180</t>
  </si>
  <si>
    <t>서울숲 스케이트파크</t>
  </si>
  <si>
    <t>보라매 인라인스케이트장</t>
  </si>
  <si>
    <t>종로구
(위탁 - 대한궁도협회황학정)</t>
  </si>
  <si>
    <t>석호정(남산공원)</t>
  </si>
  <si>
    <t>성동구
(위탁 - 성동구 궁도협회)</t>
  </si>
  <si>
    <t>노원구
(위탁 - 노원구궁도협회)</t>
  </si>
  <si>
    <t>강서구
(위탁 - 서울궁도협회공항정)</t>
  </si>
  <si>
    <t>관악구
(위탁 - 대한궁도협회)</t>
  </si>
  <si>
    <t>성북구 시설관리공단</t>
  </si>
  <si>
    <t>마포아트센터 골프연습장</t>
  </si>
  <si>
    <t>마포구 마포문화재단</t>
  </si>
  <si>
    <t>마포구 시설관리공단</t>
  </si>
  <si>
    <t>위탁
(마포구체육회)</t>
  </si>
  <si>
    <t>영등포구 시설관리공단</t>
  </si>
  <si>
    <t>좌동1배수지 상부 테니스장</t>
  </si>
  <si>
    <t>위탁
(해운대구테니스협회)</t>
  </si>
  <si>
    <t>송정테니스파크</t>
  </si>
  <si>
    <t>한국철도시설공단</t>
  </si>
  <si>
    <t>맥도생태공원
테니스장</t>
  </si>
  <si>
    <t>대저생태공원
테니스장</t>
  </si>
  <si>
    <t>정관하수처리장
테니스장</t>
  </si>
  <si>
    <t>부산환경공단
정관사업소</t>
  </si>
  <si>
    <t>해운대구씨름연습장</t>
  </si>
  <si>
    <t>위탁
(해운대구씨름협회)</t>
  </si>
  <si>
    <t>12 * 12.m</t>
  </si>
  <si>
    <t>탁구장 테이블 3개</t>
  </si>
  <si>
    <t>46.8×26.5×12m</t>
  </si>
  <si>
    <t>24.6×32.8×10m</t>
  </si>
  <si>
    <t>25m×16m
15m×4.4m</t>
  </si>
  <si>
    <t>다목적실,식당, 샤워실,사무실 등</t>
  </si>
  <si>
    <t>증산공원
다목적체력단련장</t>
  </si>
  <si>
    <t>19 × 17.5m</t>
  </si>
  <si>
    <t>16
4.4</t>
  </si>
  <si>
    <t>7
2</t>
  </si>
  <si>
    <t>400
66</t>
  </si>
  <si>
    <t>연제구 국민체육센터 내</t>
  </si>
  <si>
    <t>남구실내빙상장</t>
  </si>
  <si>
    <t>정, 배수지 상부</t>
  </si>
  <si>
    <t>대구FC클럽하우스 연습구장</t>
  </si>
  <si>
    <t>아크릴9</t>
  </si>
  <si>
    <t>2020.10.준공</t>
  </si>
  <si>
    <t>북구
위탁(대불스포츠클럽)</t>
  </si>
  <si>
    <t>승마힐링센터</t>
  </si>
  <si>
    <t>불로파크골프장</t>
  </si>
  <si>
    <t>수성파크골프장</t>
  </si>
  <si>
    <t>대구스포츠단훈련센터</t>
  </si>
  <si>
    <t>능래근린공원축구장</t>
  </si>
  <si>
    <t>신정체육시설 야구장</t>
  </si>
  <si>
    <t>소래샛길 테니스장</t>
  </si>
  <si>
    <t>남동체육관</t>
  </si>
  <si>
    <t>강화고인돌체육관</t>
  </si>
  <si>
    <t>선학체육관</t>
  </si>
  <si>
    <t>탁구, 배드민턴</t>
  </si>
  <si>
    <t>24x40</t>
  </si>
  <si>
    <t>수영장, 헬스장, GX룸, 다목적체육관 등</t>
  </si>
  <si>
    <t>농구,
배드민턴,탁구</t>
  </si>
  <si>
    <t>남동2국민체육센터</t>
  </si>
  <si>
    <t>배드민턴, 탁구, 농구장</t>
  </si>
  <si>
    <t>화장실, 사무실, 프로그램실</t>
  </si>
  <si>
    <t>강화군 생활체육센터</t>
  </si>
  <si>
    <t>34*20</t>
  </si>
  <si>
    <t>배드민턴, 체조</t>
  </si>
  <si>
    <t>사무실, 화장실 등</t>
  </si>
  <si>
    <t>송도체육센터</t>
  </si>
  <si>
    <t xml:space="preserve">위탁
(연수구시설안전관리공단) </t>
  </si>
  <si>
    <t>33M×20</t>
  </si>
  <si>
    <t>화평철교 게이트볼장</t>
  </si>
  <si>
    <t>14*20</t>
  </si>
  <si>
    <t>냉정1리 실내게이트볼장</t>
  </si>
  <si>
    <t>○</t>
  </si>
  <si>
    <t>등유</t>
  </si>
  <si>
    <t>연리 실내게이트볼장</t>
  </si>
  <si>
    <t>연리 514-2</t>
  </si>
  <si>
    <t>무상대부(토지소유주:강화군)</t>
  </si>
  <si>
    <t>연리마을회(능진)</t>
  </si>
  <si>
    <t>선두4리 실내게이트볼장</t>
  </si>
  <si>
    <t>선두리 930-6</t>
  </si>
  <si>
    <t>홍순신</t>
  </si>
  <si>
    <t>노인회</t>
  </si>
  <si>
    <t>능내리 245-1</t>
  </si>
  <si>
    <t>토지주 광산김씨능내리종친회</t>
  </si>
  <si>
    <t>능내리게이트볼회</t>
  </si>
  <si>
    <t>200l</t>
  </si>
  <si>
    <t>천막식</t>
  </si>
  <si>
    <t>건평리 전천후 게이트볼장</t>
  </si>
  <si>
    <t>건평리 391-8</t>
  </si>
  <si>
    <t>토지주 건평리새마을회</t>
  </si>
  <si>
    <t>건평리게이트볼회</t>
  </si>
  <si>
    <t>인산2리 전천후 게이트볼장</t>
  </si>
  <si>
    <t>인산리 1115-5</t>
  </si>
  <si>
    <t>군유지</t>
  </si>
  <si>
    <t>인산리게이트볼회</t>
  </si>
  <si>
    <t>하일리 전천후 게이트볼장</t>
  </si>
  <si>
    <t>하일리 189</t>
  </si>
  <si>
    <t>하일리게이트볼회</t>
  </si>
  <si>
    <t>신당리 전천후 게이트볼장</t>
  </si>
  <si>
    <t>신당리662-2</t>
  </si>
  <si>
    <t>신당 게이트볼회</t>
  </si>
  <si>
    <t>인사리 실내게이트볼장</t>
  </si>
  <si>
    <t>교동노인건강게이트볼장</t>
  </si>
  <si>
    <t>석포리 전천후 게이트볼장</t>
  </si>
  <si>
    <t>강화군노인문화센터
수영장</t>
  </si>
  <si>
    <t>대한노인회
강화군지부</t>
  </si>
  <si>
    <t>송도체육센터 수영장</t>
  </si>
  <si>
    <t>연수구시설안전관리공단</t>
  </si>
  <si>
    <t>위탁
(연수구시설안전관리공단)</t>
  </si>
  <si>
    <t>위탁
(사)파라미타청소년연합회</t>
  </si>
  <si>
    <t>동아리연습실, 탁구장</t>
  </si>
  <si>
    <t>발산 게이트볼장</t>
  </si>
  <si>
    <t>13×22</t>
  </si>
  <si>
    <t>동구풋살경기장</t>
  </si>
  <si>
    <t>안영생활체육시설단지</t>
  </si>
  <si>
    <t>위탁 
(㈜월드스포츠컨설팅)</t>
  </si>
  <si>
    <t>(재)하나금융축구단</t>
  </si>
  <si>
    <t>2020. 1. 31. 시설운영주체
변경(공단-&gt;재단)</t>
  </si>
  <si>
    <t>로비확장('20)</t>
  </si>
  <si>
    <t>위탁
(센트럴 휘트니스(주))</t>
  </si>
  <si>
    <t>유성종합스포츠센터</t>
  </si>
  <si>
    <t>위탁
(유성스포츠클럽)</t>
  </si>
  <si>
    <t>위탁
(센트럴휘트니스(주))</t>
  </si>
  <si>
    <t>울산종합운동장</t>
  </si>
  <si>
    <t>울산종합운동장
보조조경기장</t>
  </si>
  <si>
    <t>축구장, 육상트랙, 인라인
스케이트장, 다목적구장 등</t>
  </si>
  <si>
    <t>68
64</t>
  </si>
  <si>
    <t>축구장 3면, 풋살경기장 1면, 
육상트랙</t>
  </si>
  <si>
    <t>축구장1면,트랙4
레인,농구장1면</t>
  </si>
  <si>
    <t>축구장 2면
다목적구장 1면
파고라 5동</t>
  </si>
  <si>
    <t>중구다목적구장</t>
  </si>
  <si>
    <t>축구장1면, 화장실</t>
  </si>
  <si>
    <t>울산</t>
  </si>
  <si>
    <t>문수야구장</t>
  </si>
  <si>
    <t>하드 4
인조잔디 4</t>
  </si>
  <si>
    <t>하드 5
인조잔디 6</t>
  </si>
  <si>
    <t>중구테니스장</t>
  </si>
  <si>
    <t>한국석유공사 옆 수영장건물 지상1층 위치</t>
  </si>
  <si>
    <t>남산레포츠공원테니스장</t>
  </si>
  <si>
    <t>남산레포츠공원내</t>
  </si>
  <si>
    <t>북구시설관리공단</t>
  </si>
  <si>
    <t>호계문화체육센터</t>
  </si>
  <si>
    <t>에어로빅, 탁구 등</t>
  </si>
  <si>
    <t>향교 게이트볼장</t>
  </si>
  <si>
    <t>온양 운화 다목적구장 내 
(게이트볼장)</t>
  </si>
  <si>
    <t>울산시설공단</t>
  </si>
  <si>
    <t>호계문화체육센터 수영장</t>
  </si>
  <si>
    <t>체육센터 내</t>
  </si>
  <si>
    <t>울산인공암벽장</t>
  </si>
  <si>
    <t>중산다목적구장</t>
  </si>
  <si>
    <t>상안풋살구장</t>
  </si>
  <si>
    <t>풋살장 1면
('19년 리모델링)</t>
  </si>
  <si>
    <t>명촌다목적구장</t>
  </si>
  <si>
    <t>풋살장 1면
('20년 리모델링)</t>
  </si>
  <si>
    <t>효문다목적구장</t>
  </si>
  <si>
    <t>화봉다목적구장</t>
  </si>
  <si>
    <t>풋살장 1면
('20년 재건립)</t>
  </si>
  <si>
    <t>의정부배수지 테니스장</t>
  </si>
  <si>
    <t>선수용</t>
  </si>
  <si>
    <t>농구 28×15</t>
  </si>
  <si>
    <t>양곡리 게이트볼장</t>
  </si>
  <si>
    <t>학운6리 게이트볼장</t>
  </si>
  <si>
    <t>개곡리 게이트볼장</t>
  </si>
  <si>
    <t>농구장 1/2면</t>
  </si>
  <si>
    <t>삼척복합체육공원</t>
  </si>
  <si>
    <t>홍천읍생활체육공원 축구장</t>
  </si>
  <si>
    <t>삼척복합체육공원 야구장</t>
  </si>
  <si>
    <t>영월야구장(별마로구장)</t>
  </si>
  <si>
    <t>영월군 야구협회</t>
  </si>
  <si>
    <t>정선군야구장</t>
  </si>
  <si>
    <t>인조잔대</t>
  </si>
  <si>
    <t>92(1루)
85(3루)</t>
  </si>
  <si>
    <t>2개구장</t>
  </si>
  <si>
    <t>영월군 테니스협회</t>
  </si>
  <si>
    <t>안산동호회, 일이회</t>
  </si>
  <si>
    <t>케미컬2</t>
  </si>
  <si>
    <t>삼척시민체육관</t>
  </si>
  <si>
    <t>탁구전용생활체육관</t>
  </si>
  <si>
    <t>인제체육관</t>
  </si>
  <si>
    <t>배드민턴,족구,탁구</t>
  </si>
  <si>
    <t>서석면 다목적체육시설(청량리)</t>
  </si>
  <si>
    <t>15m x 17m</t>
  </si>
  <si>
    <t>12m x 18m</t>
  </si>
  <si>
    <t>게이트볼협회 중동분회</t>
  </si>
  <si>
    <t>한반도면주민협의회</t>
  </si>
  <si>
    <t>용평소규모실내체육관</t>
  </si>
  <si>
    <t>위탁
(용평헬스동호회)</t>
  </si>
  <si>
    <t>하늘내린센터 스포츠동</t>
  </si>
  <si>
    <t>인제다목적체육관</t>
  </si>
  <si>
    <t>30.8m*20.3m</t>
  </si>
  <si>
    <t>양양 국민체육센터</t>
  </si>
  <si>
    <t>37.8m x 24.3m</t>
  </si>
  <si>
    <t>양양 생활체육센터</t>
  </si>
  <si>
    <t>신사우동 게이트볼장</t>
  </si>
  <si>
    <t>25×18m</t>
  </si>
  <si>
    <t>하화계1리 실내게이트볼장</t>
  </si>
  <si>
    <t>창촌2리 게이트볼장</t>
  </si>
  <si>
    <t>게이트볼협회 상동분회</t>
  </si>
  <si>
    <t>게이트볼협회 석항분회</t>
  </si>
  <si>
    <t>게이트볼협회 옥동분회</t>
  </si>
  <si>
    <t>북면 문곡2리</t>
  </si>
  <si>
    <t>게이트볼협회 마차분회</t>
  </si>
  <si>
    <t>게이트볼협회 쌍용분회</t>
  </si>
  <si>
    <t>게이트볼협회 주천분회</t>
  </si>
  <si>
    <t>영월군 게이트볼협회</t>
  </si>
  <si>
    <t>덕포10개리 이장 게이트볼 운영관리위원회</t>
  </si>
  <si>
    <t>게이트볼협회 금마분회</t>
  </si>
  <si>
    <t xml:space="preserve">진부체육공원 </t>
  </si>
  <si>
    <t>가아1리 게이트볼장</t>
  </si>
  <si>
    <t>가아2리 게이트볼장</t>
  </si>
  <si>
    <t>신남전천후게이트볼장</t>
  </si>
  <si>
    <t>원통전천후게이트볼장</t>
  </si>
  <si>
    <t>어론리전천후게이트볼장</t>
  </si>
  <si>
    <t>하남1리 게이트볼장</t>
  </si>
  <si>
    <t>원주시시설관리공단</t>
  </si>
  <si>
    <t>영월군 시설관리공단</t>
  </si>
  <si>
    <t>삼척복합체육공원
족구장</t>
  </si>
  <si>
    <t>영월군 장애인 론볼클럽</t>
  </si>
  <si>
    <t>영월군 축구협회</t>
  </si>
  <si>
    <t>영월군 족구협회</t>
  </si>
  <si>
    <t>영월그라운드골프협회</t>
  </si>
  <si>
    <t>연당초등학교</t>
  </si>
  <si>
    <t>봉래중학교</t>
  </si>
  <si>
    <t>마차초등학교</t>
  </si>
  <si>
    <t>옥동중학교</t>
  </si>
  <si>
    <t>무릉초등학교</t>
  </si>
  <si>
    <t>주천고등학교</t>
  </si>
  <si>
    <t>한국소방마이스터고등학교</t>
  </si>
  <si>
    <t>영월군 파크골프협회</t>
  </si>
  <si>
    <t>정선읍파크골프협회</t>
  </si>
  <si>
    <t>북평면
파크골프협회</t>
  </si>
  <si>
    <t>정선읍
그라운드골프협회</t>
  </si>
  <si>
    <t>양구그라운드골프장</t>
  </si>
  <si>
    <t>양구인공암벽장</t>
  </si>
  <si>
    <t>양구실외볼더링장</t>
  </si>
  <si>
    <t>인제풋살구장</t>
  </si>
  <si>
    <t>남면족구장</t>
  </si>
  <si>
    <t>원통농구장</t>
  </si>
  <si>
    <t>간성생활체육공원
풋살구장</t>
  </si>
  <si>
    <t>진천종합스포츠타운축구장</t>
  </si>
  <si>
    <t>인조진디</t>
  </si>
  <si>
    <t>인조잔디 조성</t>
  </si>
  <si>
    <t>옥천 공설테니스장</t>
  </si>
  <si>
    <t>중앙공원소프트테니스장</t>
  </si>
  <si>
    <t>16X26</t>
  </si>
  <si>
    <t>17mX17m</t>
  </si>
  <si>
    <t>47.5x37.3m</t>
  </si>
  <si>
    <t>제천시 시설관리사업소</t>
  </si>
  <si>
    <t>청주실내빙상장</t>
  </si>
  <si>
    <t>원주지방국토관리청 시행</t>
  </si>
  <si>
    <t>2015
2020</t>
  </si>
  <si>
    <t>당진종합운동장</t>
  </si>
  <si>
    <t>건강마당㈜(BTL)</t>
  </si>
  <si>
    <t>생태공원</t>
  </si>
  <si>
    <t>보령시
(시설관리공단)</t>
  </si>
  <si>
    <t>웅천체육공원</t>
  </si>
  <si>
    <t>당진시
(체육진흥과)</t>
  </si>
  <si>
    <t>무한천체육공원 축구장3</t>
  </si>
  <si>
    <t>안면다목적운동장</t>
  </si>
  <si>
    <t>곡교천시민체육공원 
제1,2야구장</t>
  </si>
  <si>
    <t>제4야구장</t>
  </si>
  <si>
    <t>배방갈매체육공원 야구장</t>
  </si>
  <si>
    <t>레포츠공원 야구장</t>
  </si>
  <si>
    <t>산너울야구장</t>
  </si>
  <si>
    <t>천안시
(체육진흥과)</t>
  </si>
  <si>
    <t>죽정동 테니스장</t>
  </si>
  <si>
    <t>서천 종합운동장 테니스장</t>
  </si>
  <si>
    <t>인조잔디3
클레이2</t>
  </si>
  <si>
    <t>공주시
(공주시탁구연합회)</t>
  </si>
  <si>
    <t>공주시
(공주시론볼연합회)</t>
  </si>
  <si>
    <t>아산시
(시설관리공단)</t>
  </si>
  <si>
    <t>공업화박판강구조(PEB)</t>
  </si>
  <si>
    <t>복재</t>
  </si>
  <si>
    <t>서천군
(서천군 체육회 위탁)</t>
  </si>
  <si>
    <t>민간시설 이전 사용</t>
  </si>
  <si>
    <t>한들문화센터</t>
  </si>
  <si>
    <t>50m×8레인</t>
  </si>
  <si>
    <t>송악문화스포츠센터</t>
  </si>
  <si>
    <t>42x28x11m</t>
  </si>
  <si>
    <t>25mx레인</t>
  </si>
  <si>
    <t>골프연습장, 주민생활시설</t>
  </si>
  <si>
    <t>남부문화스포츠센터</t>
  </si>
  <si>
    <t>30x24x11m</t>
  </si>
  <si>
    <t>배드민턴, 각종 체육외 행사</t>
  </si>
  <si>
    <t>석문문화스포츠센터</t>
  </si>
  <si>
    <t>당구장, 탁구장, 
주민생활시설</t>
  </si>
  <si>
    <t>청양다목적체육관</t>
  </si>
  <si>
    <t>검도, 배트민턴, 배구, 탁구, 보치아 등</t>
  </si>
  <si>
    <t>쌍용1동 게이트볼장
(쌍용 배수지 게이트볼장)</t>
  </si>
  <si>
    <t>입장 게이트볼장</t>
  </si>
  <si>
    <t>직산 삼은공원 게이트볼장</t>
  </si>
  <si>
    <t>공주시
(게이트볼협회)</t>
  </si>
  <si>
    <t>대흥게이트볼장</t>
  </si>
  <si>
    <t>16.3*23</t>
  </si>
  <si>
    <t>소미게이트볼장</t>
  </si>
  <si>
    <t>아산시
(게이트볼협회 위탁)</t>
  </si>
  <si>
    <t>20m*25m</t>
  </si>
  <si>
    <t>강경읍 남교리 게이트볼장</t>
  </si>
  <si>
    <t>광석면 갈산리 게이트볼장</t>
  </si>
  <si>
    <t>벌곡면 도산리 게이트볼장</t>
  </si>
  <si>
    <t>부적면 탑정리 게이트볼장</t>
  </si>
  <si>
    <t>부창동 게이트볼장</t>
  </si>
  <si>
    <t>연산면 연산리 게이트볼장</t>
  </si>
  <si>
    <t>은진면 방축리 게이트볼장</t>
  </si>
  <si>
    <t>채운면 우기리 게이트볼장</t>
  </si>
  <si>
    <t>정미면 염솔
전천후게이트볼장</t>
  </si>
  <si>
    <t>당진2동 
전천후게이트볼장</t>
  </si>
  <si>
    <t>부여연합회 게이트볼장</t>
  </si>
  <si>
    <t>판교 게이트볼장</t>
  </si>
  <si>
    <t>장평면 미당 게이트볼장</t>
  </si>
  <si>
    <t>2019년 재건축
500</t>
  </si>
  <si>
    <t>대흥 게이트볼장</t>
  </si>
  <si>
    <t>대흥면
게이트볼분회</t>
  </si>
  <si>
    <t>장곡게이트볼분회</t>
  </si>
  <si>
    <t>서산인라인스케이트장</t>
  </si>
  <si>
    <t>논산학생롤러경기장</t>
  </si>
  <si>
    <t>논산계룡교육지원청</t>
  </si>
  <si>
    <t>아스콘
도막포장</t>
  </si>
  <si>
    <t>천안승마장</t>
  </si>
  <si>
    <t>천안시승마협회</t>
  </si>
  <si>
    <t>BTL</t>
  </si>
  <si>
    <t>서산 그라운드골프장</t>
  </si>
  <si>
    <t>9,490㎡</t>
  </si>
  <si>
    <t>위탁(당진시 스포츠 클라이밍협회)</t>
  </si>
  <si>
    <t>금산군탁구장</t>
  </si>
  <si>
    <t>지평선 테니스장</t>
  </si>
  <si>
    <t>볏골테니스장</t>
  </si>
  <si>
    <t>임실군 씨름장</t>
  </si>
  <si>
    <t>13.8*12</t>
  </si>
  <si>
    <t>적성면</t>
  </si>
  <si>
    <t>인계면</t>
  </si>
  <si>
    <t>복흥면</t>
  </si>
  <si>
    <t>풍산면</t>
  </si>
  <si>
    <t>금과면</t>
  </si>
  <si>
    <t>구림면 체육관</t>
  </si>
  <si>
    <t>구림면</t>
  </si>
  <si>
    <t>팔덕면 체육관</t>
  </si>
  <si>
    <t>팔덕면</t>
  </si>
  <si>
    <t xml:space="preserve">고창군 </t>
  </si>
  <si>
    <t>신림면 다목적체육관</t>
  </si>
  <si>
    <t>신림면</t>
  </si>
  <si>
    <t>29×25.2m</t>
  </si>
  <si>
    <t>화장실, 샤워실, 사무실 등</t>
  </si>
  <si>
    <t>해리면 체육센터</t>
  </si>
  <si>
    <t>해리면</t>
  </si>
  <si>
    <t>19.7×27.5×13.5m</t>
  </si>
  <si>
    <t>쌍치면</t>
  </si>
  <si>
    <t>유등면</t>
  </si>
  <si>
    <t>동계면</t>
  </si>
  <si>
    <t>인계 실내게이트볼장</t>
  </si>
  <si>
    <t>팔덕 실내게이트볼장</t>
  </si>
  <si>
    <t>22mⅹ18m</t>
  </si>
  <si>
    <t>공음 전천후게이트볼장(군유)</t>
  </si>
  <si>
    <t>이서 문화체육센터 수영장</t>
  </si>
  <si>
    <t>청소년수련관
롤러스케이트장</t>
  </si>
  <si>
    <t>전지훈련트레이닝센터</t>
  </si>
  <si>
    <t>둔치체육공원
축구장1</t>
  </si>
  <si>
    <t>종합운동장 보조축구장</t>
  </si>
  <si>
    <t>종합운동장축구장</t>
  </si>
  <si>
    <t>광양공설운동장
축구전용1구장</t>
  </si>
  <si>
    <t>광양공설운동장
축구전용2구장</t>
  </si>
  <si>
    <t>마동 축구전용 1구장</t>
  </si>
  <si>
    <t>마동 축구전용 2구장</t>
  </si>
  <si>
    <t>백진공원
잔디구장</t>
  </si>
  <si>
    <t>고서생활체육공원</t>
  </si>
  <si>
    <t>에코스포츠파크</t>
  </si>
  <si>
    <t>동악체육공원</t>
  </si>
  <si>
    <t>청근콘크리트</t>
  </si>
  <si>
    <t>심청체육공원</t>
  </si>
  <si>
    <t>구례 공설운동장
보조축구장</t>
  </si>
  <si>
    <t>고흥 박지성공설운동장</t>
  </si>
  <si>
    <t>고흥 생활체육공원
축구장(1구장, 보조구장)</t>
  </si>
  <si>
    <t>고흥 생활체육공원
축구장(2구장)</t>
  </si>
  <si>
    <t>도양 김태영축구장</t>
  </si>
  <si>
    <t>화순보조경기장</t>
  </si>
  <si>
    <t>화순 인조잔디구장</t>
  </si>
  <si>
    <t>다지리 구장</t>
  </si>
  <si>
    <t>영벽정 구장</t>
  </si>
  <si>
    <t>축구전용경기장</t>
  </si>
  <si>
    <t>우슬체육공원
축구장</t>
  </si>
  <si>
    <t>해남도립공원
축구장</t>
  </si>
  <si>
    <t>우수영 축구장</t>
  </si>
  <si>
    <t>황토나라테마촌
축구장</t>
  </si>
  <si>
    <t>삼호천연잔디구장</t>
  </si>
  <si>
    <t>삼호근린공원
축구장</t>
  </si>
  <si>
    <t>2002
(2011)</t>
  </si>
  <si>
    <t>무안스포츠파크
축구장</t>
  </si>
  <si>
    <t>함평 공설운동장</t>
  </si>
  <si>
    <t>함평 축구장</t>
  </si>
  <si>
    <t>축구전용경기장(B)</t>
  </si>
  <si>
    <t>축구전용경기장(A)</t>
  </si>
  <si>
    <t>해신축구전용구장</t>
  </si>
  <si>
    <t>의자, 계단식</t>
  </si>
  <si>
    <t>축구보조구장</t>
  </si>
  <si>
    <t>우전 운동장</t>
  </si>
  <si>
    <t>임자면 관상리 산87</t>
  </si>
  <si>
    <t>대광 운동장</t>
  </si>
  <si>
    <t>지도 운동장</t>
  </si>
  <si>
    <t>자은두모운동장</t>
  </si>
  <si>
    <t>안좌 해변운동장</t>
  </si>
  <si>
    <t>신안 축구장</t>
  </si>
  <si>
    <t>도초 종합운동장</t>
  </si>
  <si>
    <t>하의 종합운동장</t>
  </si>
  <si>
    <t>비금 대광축구장</t>
  </si>
  <si>
    <t>팔금 운동장</t>
  </si>
  <si>
    <t>지도봉황경기장</t>
  </si>
  <si>
    <t>해남야구장</t>
  </si>
  <si>
    <t>백수수변공원
간이야구장</t>
  </si>
  <si>
    <t>워라밸 돔 경기장</t>
  </si>
  <si>
    <t>(구)무안고 체육관</t>
  </si>
  <si>
    <t>핸드볼, 배구</t>
  </si>
  <si>
    <t>팔마국민체육센터</t>
  </si>
  <si>
    <t>32x42m</t>
  </si>
  <si>
    <t>탁구,체력단련</t>
  </si>
  <si>
    <t>장원관</t>
  </si>
  <si>
    <t>도양농어촌복합체육관</t>
  </si>
  <si>
    <t>샤워장, 화장실</t>
  </si>
  <si>
    <t>광양 실내게이트볼장</t>
  </si>
  <si>
    <t>태인 실내게이트볼장</t>
  </si>
  <si>
    <t>마동 실내게이트볼장</t>
  </si>
  <si>
    <t>봉강 실내게이트볼장</t>
  </si>
  <si>
    <t>옥곡 실내게이트볼장</t>
  </si>
  <si>
    <t>옥룡 실내게이트볼장</t>
  </si>
  <si>
    <t>고달면 게이트볼장</t>
  </si>
  <si>
    <t>무창리 게이트볼장</t>
  </si>
  <si>
    <t>오산면 게이트볼장</t>
  </si>
  <si>
    <t>득량면 전천후게이트볼장</t>
  </si>
  <si>
    <t>회령 전천후게이트볼장</t>
  </si>
  <si>
    <t>웅치면 전천후게이트볼장</t>
  </si>
  <si>
    <t>회진면 전천후게이트볼장</t>
  </si>
  <si>
    <t>망운전천후게이트볼장</t>
  </si>
  <si>
    <t>해보 전전후게이트볼장</t>
  </si>
  <si>
    <t>금당 전천후게이트볼장</t>
  </si>
  <si>
    <t>금일 전천후게이트볼장</t>
  </si>
  <si>
    <t>우산궁도장</t>
  </si>
  <si>
    <t>광영궁도장</t>
  </si>
  <si>
    <t>중마궁도장</t>
  </si>
  <si>
    <t>위탁(마로정)</t>
  </si>
  <si>
    <t>정남진리조트풋살장</t>
  </si>
  <si>
    <t>형산강체육공원 축구장</t>
  </si>
  <si>
    <t>외동생활체육공원 축구장</t>
  </si>
  <si>
    <t>제1복합운동장</t>
  </si>
  <si>
    <t>금호강 축구장</t>
  </si>
  <si>
    <t>유소년축구장</t>
  </si>
  <si>
    <t>문경야구장(1구장)</t>
  </si>
  <si>
    <t>문경야구장(2구장)</t>
  </si>
  <si>
    <t>건천생활체육공원 테니스장</t>
  </si>
  <si>
    <t>문경국제소프트테니스장</t>
  </si>
  <si>
    <t>울진실내테니스장</t>
  </si>
  <si>
    <t>예천군탁구협회(위탁)</t>
  </si>
  <si>
    <t>2020년 증축</t>
  </si>
  <si>
    <t>제동관</t>
  </si>
  <si>
    <t>배드민턴,,배구</t>
  </si>
  <si>
    <t>다목적생활체육관</t>
  </si>
  <si>
    <t>10.5x15.7mx2개층</t>
  </si>
  <si>
    <t>봉화국민체육센터</t>
  </si>
  <si>
    <t>봉화군시설관리사업소</t>
  </si>
  <si>
    <t>26.05×37.8</t>
  </si>
  <si>
    <t>하양 게이트볼장</t>
  </si>
  <si>
    <t>자인 게이트볼장</t>
  </si>
  <si>
    <t>22*18.2*6.0</t>
  </si>
  <si>
    <t>북경주체육문화센터
수영장</t>
  </si>
  <si>
    <t>민간(관리위탁)</t>
  </si>
  <si>
    <t>영양군 골프연습장</t>
  </si>
  <si>
    <t>행정재산관리위탁
(수탁자 : ㈜한남)</t>
  </si>
  <si>
    <t>영길운동장 축구장</t>
  </si>
  <si>
    <t>항공테마축구장</t>
  </si>
  <si>
    <t>사등면 지석리 1223</t>
  </si>
  <si>
    <t>고현동 906</t>
  </si>
  <si>
    <t>하청면 하청리 628-29</t>
  </si>
  <si>
    <t>하청스포츠타운 축구장</t>
  </si>
  <si>
    <t>거제면 거제남서로 3485-17</t>
  </si>
  <si>
    <t>천성산체육공원</t>
  </si>
  <si>
    <t>인조잔디(2019년 교체)</t>
  </si>
  <si>
    <t>창녕스포츠파크 축구장</t>
  </si>
  <si>
    <t>스포츠파크 잔디구장1</t>
  </si>
  <si>
    <t>스포츠파크 잔디구장2</t>
  </si>
  <si>
    <t>플러버</t>
  </si>
  <si>
    <t>고현동 564</t>
  </si>
  <si>
    <t>아주로3길 55-1(아주동)</t>
  </si>
  <si>
    <t>국산로 187(옥포동)</t>
  </si>
  <si>
    <t>둔덕면 거제남서로 4557</t>
  </si>
  <si>
    <t>문화시설사업소</t>
  </si>
  <si>
    <t>동고성체육공원</t>
  </si>
  <si>
    <t>북면 사회인야구장(1)</t>
  </si>
  <si>
    <t>하청스포츠타운 야구장</t>
  </si>
  <si>
    <t>창녕스포츠파크 야구장</t>
  </si>
  <si>
    <t>위탁
(사)진주스포츠클럽</t>
  </si>
  <si>
    <t>계룡로11길 27(고현동)</t>
  </si>
  <si>
    <t>능포로8길 21(능포동)</t>
  </si>
  <si>
    <t>옥포로 296-8(옥포동)</t>
  </si>
  <si>
    <t>고현동 1053-2</t>
  </si>
  <si>
    <t>연초면 송정리 323</t>
  </si>
  <si>
    <t>동면체육귱원</t>
  </si>
  <si>
    <t>인조잔디2
하드코트2</t>
  </si>
  <si>
    <t>공설씨름장</t>
  </si>
  <si>
    <t>직사각형</t>
  </si>
  <si>
    <t>19*18</t>
  </si>
  <si>
    <t>삼천포보조체육관</t>
  </si>
  <si>
    <t>농구, 배구, 배드민턴, 
유도</t>
  </si>
  <si>
    <t>50m×45m</t>
  </si>
  <si>
    <t>창선생활체육관</t>
  </si>
  <si>
    <t>관리사무실, 화장실</t>
  </si>
  <si>
    <t>갈전게이트볼장</t>
  </si>
  <si>
    <t>사림게이트볼장</t>
  </si>
  <si>
    <t>가천 게이트볼장</t>
  </si>
  <si>
    <t>개천면 일원</t>
  </si>
  <si>
    <t>설천게이트볼장1
(실내)</t>
  </si>
  <si>
    <t>설천게이트볼장2
(실내)</t>
  </si>
  <si>
    <t>대서게이트볼장
(실내, 실외)</t>
  </si>
  <si>
    <t>중현게이트볼장
(실내, 실외)</t>
  </si>
  <si>
    <t>동천게이트볼장
(실내)</t>
  </si>
  <si>
    <t>이동초음게이트볼장
(실내)</t>
  </si>
  <si>
    <t>고현게이트볼장
(실내)</t>
  </si>
  <si>
    <t>남면게이트볼장
(실내, 실외)</t>
  </si>
  <si>
    <t>이동무림게이트볼장
(실내)</t>
  </si>
  <si>
    <t>외금게이트볼장
(실외)</t>
  </si>
  <si>
    <t>미조게이트볼장
(실외)</t>
  </si>
  <si>
    <t>삼동지족게이트볼장
(실내)</t>
  </si>
  <si>
    <t>신안면 하정리 567</t>
  </si>
  <si>
    <t xml:space="preserve">월천권역 전천후 게이트볼장  </t>
  </si>
  <si>
    <t>장승로 145(장승포동)</t>
  </si>
  <si>
    <t>하동국민체육센터 수영장</t>
  </si>
  <si>
    <t>남부문화체육센터</t>
  </si>
  <si>
    <t>연초면 거제대로 4277</t>
  </si>
  <si>
    <t>진해양궁장</t>
  </si>
  <si>
    <t>함안군승마공원</t>
  </si>
  <si>
    <t>함안군청</t>
  </si>
  <si>
    <t>동읍봉강족구장</t>
  </si>
  <si>
    <t>북면공설운동장족구장</t>
  </si>
  <si>
    <t>갈전운동장족구장</t>
  </si>
  <si>
    <t>의창스포츠파크족구장</t>
  </si>
  <si>
    <t>팔용어울림운동장족구장</t>
  </si>
  <si>
    <t>명서2주민운동장족구장</t>
  </si>
  <si>
    <t>사림운동장족구장</t>
  </si>
  <si>
    <t>용호운동장족구장</t>
  </si>
  <si>
    <t>신월운동장족구장</t>
  </si>
  <si>
    <t>사파주민운동장족구장</t>
  </si>
  <si>
    <t>대방체육공원족구장</t>
  </si>
  <si>
    <t>성주운동장족구장</t>
  </si>
  <si>
    <t>웅남주민운동장족구장</t>
  </si>
  <si>
    <t>귀산IC체육시설족구장</t>
  </si>
  <si>
    <t>삼진운동장족구장</t>
  </si>
  <si>
    <t>합성2동족구장</t>
  </si>
  <si>
    <t>내서운동장족구장</t>
  </si>
  <si>
    <t>호계운동장족구장</t>
  </si>
  <si>
    <t>영길운동장족구장</t>
  </si>
  <si>
    <t>이동운동장족구장</t>
  </si>
  <si>
    <t>용원족구장</t>
  </si>
  <si>
    <t>갈전운동장배드민턴장</t>
  </si>
  <si>
    <t>천주운동장배드민턴장</t>
  </si>
  <si>
    <t>신월운동장배드민턴장</t>
  </si>
  <si>
    <t>동읍공설운동장축구장</t>
  </si>
  <si>
    <t>대산갈전운동장축구장</t>
  </si>
  <si>
    <t>사림운동장축구장</t>
  </si>
  <si>
    <t>봉곡운동장축구장</t>
  </si>
  <si>
    <t>반지어울림운동장축구장</t>
  </si>
  <si>
    <t>밀양파크골프장</t>
  </si>
  <si>
    <t>밀양그라운드골프장</t>
  </si>
  <si>
    <t>가곡체육공원(축구장)</t>
  </si>
  <si>
    <t>덕포동 710-1</t>
  </si>
  <si>
    <t>가례족구장</t>
  </si>
  <si>
    <t>칠곡족구장</t>
  </si>
  <si>
    <t>지정송도족구장</t>
  </si>
  <si>
    <t>창녕그라운들골프장</t>
  </si>
  <si>
    <t>영산그라운드골프장</t>
  </si>
  <si>
    <t>위탁
(영산그라운드골프동호회)</t>
  </si>
  <si>
    <t>창선체육공원
그라운드골프장</t>
  </si>
  <si>
    <t>고현그라운드골프장</t>
  </si>
  <si>
    <t>미조그라운드골프장</t>
  </si>
  <si>
    <t>팔랑족구협회</t>
  </si>
  <si>
    <t>남면족구협회</t>
  </si>
  <si>
    <t>무림족구장</t>
  </si>
  <si>
    <t>이동족구협회</t>
  </si>
  <si>
    <t>상주한려해상체육공원
족구장</t>
  </si>
  <si>
    <t>상주면족구협회</t>
  </si>
  <si>
    <t>이동무림풋살구장</t>
  </si>
  <si>
    <t>함양군볼링장</t>
  </si>
  <si>
    <t>삼가그라운드골프장</t>
  </si>
  <si>
    <t>금악리 생활체육야구장</t>
  </si>
  <si>
    <t>명도암 생활체육야구장</t>
  </si>
  <si>
    <t>제주시
(위탁 제주시청소년수련장)</t>
  </si>
  <si>
    <t>제주종합경기장
한라씨름장</t>
  </si>
  <si>
    <t>18(r=9)</t>
  </si>
  <si>
    <t>139백만원</t>
  </si>
  <si>
    <t>삼양다목적체육관</t>
  </si>
  <si>
    <t>금악리 전천후게이트볼장</t>
  </si>
  <si>
    <t>고내리 게이트볼장</t>
  </si>
  <si>
    <t>애월 동부 전천후게이트볼장</t>
  </si>
  <si>
    <t>상가리 전천후 게이트볼장</t>
  </si>
  <si>
    <t>김녕리 게이트볼장</t>
  </si>
  <si>
    <t>구좌읍 전천후 게이트볼장</t>
  </si>
  <si>
    <t>행원리 게이트볼장</t>
  </si>
  <si>
    <t>평대리 게이트볼장</t>
  </si>
  <si>
    <t>동복리 전천후 게이트볼장</t>
  </si>
  <si>
    <t>종달리 전천후 게이트볼장</t>
  </si>
  <si>
    <t>조천리 전천후게이트볼장</t>
  </si>
  <si>
    <t>함덕리 전천후게이트볼장</t>
  </si>
  <si>
    <t>판포리 게이트볼장</t>
  </si>
  <si>
    <t>용담동  게이트볼장</t>
  </si>
  <si>
    <t>제주시
(용담이동)</t>
  </si>
  <si>
    <t>용마마을 게이트볼장</t>
  </si>
  <si>
    <t>제주종합경기장
실내수영장</t>
  </si>
  <si>
    <t>1,836석</t>
  </si>
  <si>
    <t>1,836석
(2000명)</t>
  </si>
  <si>
    <t>고정식      등받이의자</t>
  </si>
  <si>
    <t>1,933백만원</t>
  </si>
  <si>
    <t>300,000천원</t>
  </si>
  <si>
    <t>1,000 lux</t>
  </si>
  <si>
    <t xml:space="preserve">외도1동 </t>
  </si>
  <si>
    <t>외도 수영장</t>
  </si>
  <si>
    <t>제주도체육회(753-6644)</t>
  </si>
  <si>
    <t>배구(탁구), 유도</t>
  </si>
  <si>
    <t>24
24</t>
  </si>
  <si>
    <t>39.6
29.7</t>
  </si>
  <si>
    <t>950
713</t>
  </si>
  <si>
    <t>42x32</t>
  </si>
  <si>
    <t>스쿼시, 배드민턴</t>
  </si>
  <si>
    <t>민간위탁(코오롱글로벌)</t>
  </si>
  <si>
    <t>공단위탁
(세종시설관리공단)</t>
  </si>
  <si>
    <t>2017년말 기준</t>
    <phoneticPr fontId="5" type="noConversion"/>
  </si>
  <si>
    <t>2018년말 기준</t>
    <phoneticPr fontId="5" type="noConversion"/>
  </si>
  <si>
    <t>2019년말 기준</t>
    <phoneticPr fontId="5" type="noConversion"/>
  </si>
  <si>
    <t>2020년말 기준</t>
    <phoneticPr fontId="5" type="noConversion"/>
  </si>
  <si>
    <t>90
74</t>
  </si>
  <si>
    <t>62
50</t>
  </si>
  <si>
    <t>6,284
4,266</t>
  </si>
  <si>
    <t>계단식(3단)</t>
  </si>
  <si>
    <t>마들스포츠타운 축구장</t>
  </si>
  <si>
    <t>초안산스포츠타운 축구장</t>
  </si>
  <si>
    <t>불암스포츠타운 축구장</t>
  </si>
  <si>
    <t>고양시
덕양구</t>
  </si>
  <si>
    <t>서울물재생시설공단
(서남센터)</t>
  </si>
  <si>
    <t>양평누리체육공원
제2축구장</t>
  </si>
  <si>
    <t>1996
(2020)</t>
  </si>
  <si>
    <t>양평누리체육공원
제1축구장</t>
  </si>
  <si>
    <t>2006
(2021)</t>
  </si>
  <si>
    <t>노량진축구장</t>
  </si>
  <si>
    <t>동작구(직영)</t>
  </si>
  <si>
    <t>노들나루공원 축구장</t>
  </si>
  <si>
    <t>불암산스포츠타운 야구장</t>
  </si>
  <si>
    <t>한강공원 난지 야구장</t>
  </si>
  <si>
    <t>노량진야구장</t>
  </si>
  <si>
    <t>강동구 직영</t>
  </si>
  <si>
    <t>앙투카 6
인조잔디 6</t>
  </si>
  <si>
    <t>이문체육문화센터 테니스장</t>
  </si>
  <si>
    <t>한국철도공사</t>
  </si>
  <si>
    <t>마들스포츠타운 테니스장</t>
  </si>
  <si>
    <t>초안산스포츠타운 테니스장</t>
  </si>
  <si>
    <t>불암산스포츠타운 테니스장</t>
  </si>
  <si>
    <t>안양천 하드코트테니스장</t>
  </si>
  <si>
    <t>클레이   4
하드 2</t>
  </si>
  <si>
    <t>불암산 배드민턴장</t>
  </si>
  <si>
    <t>배드민턴, 농구, 
배구, 탁구</t>
  </si>
  <si>
    <t>금천탁구회관</t>
  </si>
  <si>
    <t>25×15m,15×8m,
38.5㎡</t>
  </si>
  <si>
    <t>어린이체육, 요가
난타, 부부댄스</t>
  </si>
  <si>
    <t>다목적강당, 헬스장</t>
  </si>
  <si>
    <t>11*23</t>
  </si>
  <si>
    <t>댄스스포츠, 탁구
배구, 태권도</t>
  </si>
  <si>
    <t>한강로피트니센터</t>
  </si>
  <si>
    <t>GX룸</t>
  </si>
  <si>
    <t>금호초등학교</t>
  </si>
  <si>
    <t>위탁
(사회복지법인 삼육재단)</t>
  </si>
  <si>
    <t>장위건강누림센터</t>
  </si>
  <si>
    <t>30 X 32 X 15</t>
  </si>
  <si>
    <t>gx실, 유아체육관, 헬스장</t>
  </si>
  <si>
    <t>2021.10.1.字 개장</t>
  </si>
  <si>
    <t>중계구민체육센터</t>
  </si>
  <si>
    <t>월계구민체육센터</t>
  </si>
  <si>
    <t>18.2*29.7</t>
  </si>
  <si>
    <t>농구, 탁구, 배구
인라인, 축구</t>
  </si>
  <si>
    <t>25×12.6m
4.6×12m</t>
  </si>
  <si>
    <t>독산어르신체육센터</t>
  </si>
  <si>
    <t>탁구, 요가, 필라테스</t>
  </si>
  <si>
    <t>중랑천 제1체육공원 게이트볼장</t>
  </si>
  <si>
    <t>중랑천 제4체육공원 게이트볼장</t>
  </si>
  <si>
    <t>물빛수영장</t>
  </si>
  <si>
    <t>중계구민체육센터 수영장</t>
  </si>
  <si>
    <t>월계구민체육센터 수영장</t>
  </si>
  <si>
    <t>서울시교육청학생체육관 
강서분관 수영장</t>
  </si>
  <si>
    <t>348</t>
  </si>
  <si>
    <t>금나래문화체육센터 수영장</t>
  </si>
  <si>
    <t>종로구민회관 골프연습장</t>
  </si>
  <si>
    <t>종로구립탁구전용구장</t>
  </si>
  <si>
    <t>올림픽기념국민생활관 
배드민턴전용구장</t>
  </si>
  <si>
    <t>4코트</t>
  </si>
  <si>
    <t>원서공원 게이트볼장</t>
  </si>
  <si>
    <t>1면(2골대)</t>
  </si>
  <si>
    <t>2020년
인조잔디 설치</t>
  </si>
  <si>
    <t>2면(4골대)</t>
  </si>
  <si>
    <t>금천베이스볼파크</t>
  </si>
  <si>
    <t>송파구체육회</t>
  </si>
  <si>
    <t>강동구청 직영</t>
  </si>
  <si>
    <t>영도구</t>
    <phoneticPr fontId="5" type="noConversion"/>
  </si>
  <si>
    <t>영도환경공원 축구장</t>
    <phoneticPr fontId="5" type="noConversion"/>
  </si>
  <si>
    <t>부산시</t>
    <phoneticPr fontId="5" type="noConversion"/>
  </si>
  <si>
    <t>부산환경공단 영도사업소</t>
    <phoneticPr fontId="5" type="noConversion"/>
  </si>
  <si>
    <t>화명생태공원
축구장(C,D)</t>
    <phoneticPr fontId="5" type="noConversion"/>
  </si>
  <si>
    <t>인조잔디
마사토</t>
    <phoneticPr fontId="5" type="noConversion"/>
  </si>
  <si>
    <t>장산인조잔디구장</t>
    <phoneticPr fontId="5" type="noConversion"/>
  </si>
  <si>
    <t>중구민체력단련장 테니스장</t>
    <phoneticPr fontId="5" type="noConversion"/>
  </si>
  <si>
    <t>탄성우레탄</t>
    <phoneticPr fontId="5" type="noConversion"/>
  </si>
  <si>
    <t>구민테니스장</t>
    <phoneticPr fontId="5" type="noConversion"/>
  </si>
  <si>
    <t>해양경찰청</t>
    <phoneticPr fontId="5" type="noConversion"/>
  </si>
  <si>
    <t>해돋이배수지 테니스장</t>
    <phoneticPr fontId="5" type="noConversion"/>
  </si>
  <si>
    <t>영도환경공단 테니스장</t>
    <phoneticPr fontId="5" type="noConversion"/>
  </si>
  <si>
    <t>중구 웰빙체육관</t>
    <phoneticPr fontId="5" type="noConversion"/>
  </si>
  <si>
    <t>동래구</t>
    <phoneticPr fontId="5" type="noConversion"/>
  </si>
  <si>
    <t>연제구</t>
    <phoneticPr fontId="5" type="noConversion"/>
  </si>
  <si>
    <t>체력측정실, 프로그램실, 탈의실, 샤워실, 사무실 등</t>
    <phoneticPr fontId="5" type="noConversion"/>
  </si>
  <si>
    <t>위탁
(사)수영구스포츠클럽</t>
    <phoneticPr fontId="5" type="noConversion"/>
  </si>
  <si>
    <t>GX실, 필라테스실 등</t>
    <phoneticPr fontId="5" type="noConversion"/>
  </si>
  <si>
    <t>25m×15m
13.4m×3.8m</t>
    <phoneticPr fontId="5" type="noConversion"/>
  </si>
  <si>
    <t>에어로빅실, 요가실, GX실, 샤워실 등</t>
    <phoneticPr fontId="5" type="noConversion"/>
  </si>
  <si>
    <t>25
15</t>
    <phoneticPr fontId="5" type="noConversion"/>
  </si>
  <si>
    <t>12.5
7.5</t>
    <phoneticPr fontId="5" type="noConversion"/>
  </si>
  <si>
    <t>6
3</t>
    <phoneticPr fontId="5" type="noConversion"/>
  </si>
  <si>
    <t>312.5
112.5</t>
    <phoneticPr fontId="5" type="noConversion"/>
  </si>
  <si>
    <t>유아풀 4m*3.4m</t>
    <phoneticPr fontId="5" type="noConversion"/>
  </si>
  <si>
    <t>유아풀 13.4m*3.8m</t>
    <phoneticPr fontId="5" type="noConversion"/>
  </si>
  <si>
    <t>신서축구장</t>
    <phoneticPr fontId="5" type="noConversion"/>
  </si>
  <si>
    <t>산격강변축구장</t>
    <phoneticPr fontId="5" type="noConversion"/>
  </si>
  <si>
    <t>옻골축구장</t>
    <phoneticPr fontId="5" type="noConversion"/>
  </si>
  <si>
    <t>검단축구장</t>
    <phoneticPr fontId="5" type="noConversion"/>
  </si>
  <si>
    <t>인조/마사토</t>
    <phoneticPr fontId="5" type="noConversion"/>
  </si>
  <si>
    <t>1/4</t>
    <phoneticPr fontId="5" type="noConversion"/>
  </si>
  <si>
    <t>노곡축구장</t>
    <phoneticPr fontId="5" type="noConversion"/>
  </si>
  <si>
    <t>마사토</t>
    <phoneticPr fontId="5" type="noConversion"/>
  </si>
  <si>
    <t>알파시티축구장</t>
    <phoneticPr fontId="5" type="noConversion"/>
  </si>
  <si>
    <t>게이트볼</t>
    <phoneticPr fontId="5" type="noConversion"/>
  </si>
  <si>
    <t>금정구</t>
    <phoneticPr fontId="5" type="noConversion"/>
  </si>
  <si>
    <t>강서구</t>
    <phoneticPr fontId="5" type="noConversion"/>
  </si>
  <si>
    <t>수영구</t>
    <phoneticPr fontId="5" type="noConversion"/>
  </si>
  <si>
    <t>기장군</t>
    <phoneticPr fontId="5" type="noConversion"/>
  </si>
  <si>
    <t>중앙공원배드민턴장</t>
    <phoneticPr fontId="5" type="noConversion"/>
  </si>
  <si>
    <t>중앙공원게이트볼장</t>
    <phoneticPr fontId="5" type="noConversion"/>
  </si>
  <si>
    <t>전천후아님</t>
    <phoneticPr fontId="5" type="noConversion"/>
  </si>
  <si>
    <t>용두산공원게이트볼장
(중구민체력단련장)</t>
    <phoneticPr fontId="5" type="noConversion"/>
  </si>
  <si>
    <t>구덕운동장게이트볼장</t>
    <phoneticPr fontId="5" type="noConversion"/>
  </si>
  <si>
    <t>체육시설관리사업소</t>
    <phoneticPr fontId="5" type="noConversion"/>
  </si>
  <si>
    <t>증산게이트볼장</t>
    <phoneticPr fontId="5" type="noConversion"/>
  </si>
  <si>
    <t>영도환경공원게이트볼장</t>
    <phoneticPr fontId="5" type="noConversion"/>
  </si>
  <si>
    <t>수안시민공원게이트볼장</t>
    <phoneticPr fontId="5" type="noConversion"/>
  </si>
  <si>
    <t>도림사옆게이트볼장</t>
    <phoneticPr fontId="5" type="noConversion"/>
  </si>
  <si>
    <t>부산환경공단
(남부사업소)</t>
    <phoneticPr fontId="5" type="noConversion"/>
  </si>
  <si>
    <t>낙동강관리본부</t>
    <phoneticPr fontId="5" type="noConversion"/>
  </si>
  <si>
    <t>18홀</t>
    <phoneticPr fontId="5" type="noConversion"/>
  </si>
  <si>
    <t>화명생태공원게이트볼장
(농구장옆)</t>
    <phoneticPr fontId="5" type="noConversion"/>
  </si>
  <si>
    <t>해운대구</t>
    <phoneticPr fontId="5" type="noConversion"/>
  </si>
  <si>
    <t>부산환경공단
(동부사업소)</t>
    <phoneticPr fontId="5" type="noConversion"/>
  </si>
  <si>
    <t>1면</t>
    <phoneticPr fontId="5" type="noConversion"/>
  </si>
  <si>
    <t>석대게이트볼장</t>
    <phoneticPr fontId="5" type="noConversion"/>
  </si>
  <si>
    <t>사하구</t>
    <phoneticPr fontId="5" type="noConversion"/>
  </si>
  <si>
    <t>9홀</t>
    <phoneticPr fontId="5" type="noConversion"/>
  </si>
  <si>
    <t>대저생태공원
파크골프장</t>
    <phoneticPr fontId="5" type="noConversion"/>
  </si>
  <si>
    <t>27홀</t>
    <phoneticPr fontId="5" type="noConversion"/>
  </si>
  <si>
    <t>부산환경공단
(명지사업소)</t>
    <phoneticPr fontId="5" type="noConversion"/>
  </si>
  <si>
    <t>36홀</t>
    <phoneticPr fontId="5" type="noConversion"/>
  </si>
  <si>
    <t>사상구</t>
    <phoneticPr fontId="5" type="noConversion"/>
  </si>
  <si>
    <t>6홀</t>
    <phoneticPr fontId="5" type="noConversion"/>
  </si>
  <si>
    <t>부산환경공단
(기장사업소)</t>
    <phoneticPr fontId="5" type="noConversion"/>
  </si>
  <si>
    <t>방천리야구장</t>
    <phoneticPr fontId="5" type="noConversion"/>
  </si>
  <si>
    <t>감삼테니스장</t>
    <phoneticPr fontId="5" type="noConversion"/>
  </si>
  <si>
    <t>감삼공원 내 위치</t>
    <phoneticPr fontId="5" type="noConversion"/>
  </si>
  <si>
    <t>상리테니스장</t>
    <phoneticPr fontId="5" type="noConversion"/>
  </si>
  <si>
    <t>무열대남문테니스장</t>
    <phoneticPr fontId="5" type="noConversion"/>
  </si>
  <si>
    <t>국방부</t>
    <phoneticPr fontId="5" type="noConversion"/>
  </si>
  <si>
    <t>시민생활스포츠센터</t>
    <phoneticPr fontId="5" type="noConversion"/>
  </si>
  <si>
    <t>59.6x34.8x19.9m</t>
    <phoneticPr fontId="5" type="noConversion"/>
  </si>
  <si>
    <t>탁구, 배구, 배드민턴</t>
    <phoneticPr fontId="5" type="noConversion"/>
  </si>
  <si>
    <t>교육청</t>
    <phoneticPr fontId="5" type="noConversion"/>
  </si>
  <si>
    <t>대구학생문화센터</t>
    <phoneticPr fontId="5" type="noConversion"/>
  </si>
  <si>
    <t>농구, 배구, 
배드민턴</t>
    <phoneticPr fontId="5" type="noConversion"/>
  </si>
  <si>
    <t>50m×21m
(8레인)</t>
    <phoneticPr fontId="5" type="noConversion"/>
  </si>
  <si>
    <t>성서국민체육센터</t>
    <phoneticPr fontId="5" type="noConversion"/>
  </si>
  <si>
    <t>종합강습실</t>
    <phoneticPr fontId="5" type="noConversion"/>
  </si>
  <si>
    <t>위탁
((사)중구 청라스포츠클럽)</t>
  </si>
  <si>
    <t>23×46×13.6m</t>
    <phoneticPr fontId="5" type="noConversion"/>
  </si>
  <si>
    <t>탁구장, 프로그램실, 
운동상담실, 사무실, 
샤워실 등</t>
    <phoneticPr fontId="5" type="noConversion"/>
  </si>
  <si>
    <t>체육복지센터</t>
    <phoneticPr fontId="5" type="noConversion"/>
  </si>
  <si>
    <t>595
309</t>
    <phoneticPr fontId="5" type="noConversion"/>
  </si>
  <si>
    <t>펜싱, 바둑, 요가, 발레, 필라테스</t>
    <phoneticPr fontId="5" type="noConversion"/>
  </si>
  <si>
    <t>성서국민체육센터
수영장</t>
    <phoneticPr fontId="5" type="noConversion"/>
  </si>
  <si>
    <t>달성국민체육센터수영장</t>
    <phoneticPr fontId="5" type="noConversion"/>
  </si>
  <si>
    <t>2*5
2.5</t>
    <phoneticPr fontId="5" type="noConversion"/>
  </si>
  <si>
    <t>대구학생문화센터
(민간위탁:대구학생문화센터수영장)</t>
    <phoneticPr fontId="5" type="noConversion"/>
  </si>
  <si>
    <t>대구국제사격장</t>
    <phoneticPr fontId="5" type="noConversion"/>
  </si>
  <si>
    <t>비산소프트볼훈련장</t>
    <phoneticPr fontId="5" type="noConversion"/>
  </si>
  <si>
    <t>비산파크골프장
(제1구장)</t>
    <phoneticPr fontId="5" type="noConversion"/>
  </si>
  <si>
    <t>연경체육공원
인공암벽장</t>
    <phoneticPr fontId="5" type="noConversion"/>
  </si>
  <si>
    <t>파크골프장, 
그라운드골프장</t>
    <phoneticPr fontId="5" type="noConversion"/>
  </si>
  <si>
    <t>27m×36m</t>
  </si>
  <si>
    <t>성인풀(25m×10m)
유아풀(5m×11.7m)
아동풀(6m×11.2m)</t>
  </si>
  <si>
    <t>배드민턴, 탁구</t>
    <phoneticPr fontId="5" type="noConversion"/>
  </si>
  <si>
    <t>GX 프로그램 강습실</t>
  </si>
  <si>
    <t>게이트볼장</t>
    <phoneticPr fontId="5" type="noConversion"/>
  </si>
  <si>
    <t>22×17</t>
    <phoneticPr fontId="5" type="noConversion"/>
  </si>
  <si>
    <t>20×15</t>
    <phoneticPr fontId="5" type="noConversion"/>
  </si>
  <si>
    <t>다목적강당</t>
    <phoneticPr fontId="5" type="noConversion"/>
  </si>
  <si>
    <t>유아풀(58.5㎡)
아동풀(67.2㎡)</t>
  </si>
  <si>
    <t>열우물경기장
(스쿼시)</t>
  </si>
  <si>
    <t>광주시</t>
    <phoneticPr fontId="5" type="noConversion"/>
  </si>
  <si>
    <t>위탁
(광주시체육회)</t>
    <phoneticPr fontId="5" type="noConversion"/>
  </si>
  <si>
    <t>위탁
(북구체육회)</t>
    <phoneticPr fontId="5" type="noConversion"/>
  </si>
  <si>
    <t>위탁
((사)한국청소년인권센터)</t>
    <phoneticPr fontId="5" type="noConversion"/>
  </si>
  <si>
    <t>위탁
(북구시설관리공단)</t>
    <phoneticPr fontId="5" type="noConversion"/>
  </si>
  <si>
    <t>광산구</t>
    <phoneticPr fontId="5" type="noConversion"/>
  </si>
  <si>
    <t>수완문화체육센터</t>
    <phoneticPr fontId="5" type="noConversion"/>
  </si>
  <si>
    <t>위탁
(광산구시설관리공단)</t>
    <phoneticPr fontId="5" type="noConversion"/>
  </si>
  <si>
    <t>41×27×13.5m</t>
    <phoneticPr fontId="5" type="noConversion"/>
  </si>
  <si>
    <t>배구, 탁구, 배드민턴</t>
    <phoneticPr fontId="5" type="noConversion"/>
  </si>
  <si>
    <t>공연장 등</t>
    <phoneticPr fontId="5" type="noConversion"/>
  </si>
  <si>
    <t>동명 전천후 게이트볼장</t>
  </si>
  <si>
    <t>우산근린공원게이트볼장</t>
    <phoneticPr fontId="5" type="noConversion"/>
  </si>
  <si>
    <t>중외공원게이트볼장</t>
    <phoneticPr fontId="5" type="noConversion"/>
  </si>
  <si>
    <t>17×22</t>
    <phoneticPr fontId="5" type="noConversion"/>
  </si>
  <si>
    <t>위탁                             북구시설관리공단</t>
    <phoneticPr fontId="5" type="noConversion"/>
  </si>
  <si>
    <t>하수처리장 사회인야구장</t>
    <phoneticPr fontId="5" type="noConversion"/>
  </si>
  <si>
    <t>위탁
(시설관리공단)</t>
    <phoneticPr fontId="5" type="noConversion"/>
  </si>
  <si>
    <t>2면</t>
    <phoneticPr fontId="5" type="noConversion"/>
  </si>
  <si>
    <t>갑천고수부지 사회인야구장</t>
    <phoneticPr fontId="5" type="noConversion"/>
  </si>
  <si>
    <t>성남다목적체육관</t>
  </si>
  <si>
    <t>배드민턴, 
농구, 탁구</t>
    <phoneticPr fontId="5" type="noConversion"/>
  </si>
  <si>
    <t>유아풀 별도
15mⅹ8m(4레인)</t>
    <phoneticPr fontId="5" type="noConversion"/>
  </si>
  <si>
    <t>유등천파크골프장</t>
    <phoneticPr fontId="5" type="noConversion"/>
  </si>
  <si>
    <t>유성구</t>
    <phoneticPr fontId="5" type="noConversion"/>
  </si>
  <si>
    <t>갑천그라운드골프장</t>
    <phoneticPr fontId="5" type="noConversion"/>
  </si>
  <si>
    <t>위탁
(유성스포츠클럽)</t>
    <phoneticPr fontId="5" type="noConversion"/>
  </si>
  <si>
    <t>울산시설공단</t>
    <phoneticPr fontId="5" type="noConversion"/>
  </si>
  <si>
    <t>북구시설관리공단</t>
    <phoneticPr fontId="5" type="noConversion"/>
  </si>
  <si>
    <t>중구도시관리공단</t>
    <phoneticPr fontId="5" type="noConversion"/>
  </si>
  <si>
    <t>울주군시설관리공단</t>
    <phoneticPr fontId="5" type="noConversion"/>
  </si>
  <si>
    <t>남구도시관리공단</t>
    <phoneticPr fontId="5" type="noConversion"/>
  </si>
  <si>
    <t>하드 22</t>
    <phoneticPr fontId="5" type="noConversion"/>
  </si>
  <si>
    <t>야음테니스장</t>
    <phoneticPr fontId="5" type="noConversion"/>
  </si>
  <si>
    <t>울주종합체육공원</t>
    <phoneticPr fontId="5" type="noConversion"/>
  </si>
  <si>
    <t>하드4</t>
    <phoneticPr fontId="5" type="noConversion"/>
  </si>
  <si>
    <t>강화마루</t>
    <phoneticPr fontId="5" type="noConversion"/>
  </si>
  <si>
    <t>단식8, 복식1</t>
    <phoneticPr fontId="5" type="noConversion"/>
  </si>
  <si>
    <t>문수체육관</t>
    <phoneticPr fontId="5" type="noConversion"/>
  </si>
  <si>
    <t>배드민턴, 배구, 농구, 
탁구, 태권도 등</t>
    <phoneticPr fontId="5" type="noConversion"/>
  </si>
  <si>
    <t>울주군민체육관</t>
    <phoneticPr fontId="5" type="noConversion"/>
  </si>
  <si>
    <t>중구게이트볼협회</t>
    <phoneticPr fontId="5" type="noConversion"/>
  </si>
  <si>
    <t>송정 게이트볼장</t>
    <phoneticPr fontId="5" type="noConversion"/>
  </si>
  <si>
    <t>20X25</t>
    <phoneticPr fontId="5" type="noConversion"/>
  </si>
  <si>
    <t>청량개곡게이트볼장</t>
    <phoneticPr fontId="5" type="noConversion"/>
  </si>
  <si>
    <t>18X22</t>
    <phoneticPr fontId="5" type="noConversion"/>
  </si>
  <si>
    <t>동천파크골프장</t>
    <phoneticPr fontId="5" type="noConversion"/>
  </si>
  <si>
    <t>풋살장 1면</t>
    <phoneticPr fontId="5" type="noConversion"/>
  </si>
  <si>
    <t>범서구영풋살장</t>
    <phoneticPr fontId="5" type="noConversion"/>
  </si>
  <si>
    <t>풋살장2면
농구장1면</t>
    <phoneticPr fontId="5" type="noConversion"/>
  </si>
  <si>
    <t>풋살장1면</t>
    <phoneticPr fontId="5" type="noConversion"/>
  </si>
  <si>
    <t>풋살장2면
족구장2면</t>
    <phoneticPr fontId="5" type="noConversion"/>
  </si>
  <si>
    <t>서생나사족구장</t>
    <phoneticPr fontId="5" type="noConversion"/>
  </si>
  <si>
    <t>족구장1면</t>
    <phoneticPr fontId="5" type="noConversion"/>
  </si>
  <si>
    <t>서생진하풋살장</t>
    <phoneticPr fontId="5" type="noConversion"/>
  </si>
  <si>
    <t>상북궁근정생활체육시설</t>
    <phoneticPr fontId="5" type="noConversion"/>
  </si>
  <si>
    <t>족구장1면
(배드민턴장1면)</t>
    <phoneticPr fontId="5" type="noConversion"/>
  </si>
  <si>
    <t>풋살장1면
족구장1면</t>
    <phoneticPr fontId="5" type="noConversion"/>
  </si>
  <si>
    <t>삼남마산마을풋살장</t>
    <phoneticPr fontId="5" type="noConversion"/>
  </si>
  <si>
    <t>삼남방기풋살장</t>
    <phoneticPr fontId="5" type="noConversion"/>
  </si>
  <si>
    <t>풋살장1면
게이트볼장1면</t>
    <phoneticPr fontId="5" type="noConversion"/>
  </si>
  <si>
    <t>상북행정마을족구장</t>
    <phoneticPr fontId="5" type="noConversion"/>
  </si>
  <si>
    <t>언양실버배드민턴장</t>
    <phoneticPr fontId="5" type="noConversion"/>
  </si>
  <si>
    <t>배드민턴장 4면</t>
    <phoneticPr fontId="5" type="noConversion"/>
  </si>
  <si>
    <t>2013년 9홀 조성
2015년 9홀 추가</t>
    <phoneticPr fontId="5" type="noConversion"/>
  </si>
  <si>
    <t>용인시</t>
    <phoneticPr fontId="5" type="noConversion"/>
  </si>
  <si>
    <t>용인미르스타디움</t>
    <phoneticPr fontId="5" type="noConversion"/>
  </si>
  <si>
    <t>평택시(체육진흥과)</t>
    <phoneticPr fontId="5" type="noConversion"/>
  </si>
  <si>
    <t>기타시설:축구장</t>
    <phoneticPr fontId="5" type="noConversion"/>
  </si>
  <si>
    <t>평택시(안출 지역경제과)</t>
    <phoneticPr fontId="5" type="noConversion"/>
  </si>
  <si>
    <t>안양도시공사</t>
    <phoneticPr fontId="5" type="noConversion"/>
  </si>
  <si>
    <t>시흥도시공사</t>
    <phoneticPr fontId="5" type="noConversion"/>
  </si>
  <si>
    <t>위탁(광주도시관리공사)</t>
    <phoneticPr fontId="5" type="noConversion"/>
  </si>
  <si>
    <t>직선7
곡선5</t>
    <phoneticPr fontId="5" type="noConversion"/>
  </si>
  <si>
    <t>과천도시공사</t>
    <phoneticPr fontId="5" type="noConversion"/>
  </si>
  <si>
    <t>신축스탠드 증설: 건축면적, 연면적, 좌석수, 건설사업비 합산, 준공연도 수정</t>
    <phoneticPr fontId="5" type="noConversion"/>
  </si>
  <si>
    <t>수원시</t>
    <phoneticPr fontId="5" type="noConversion"/>
  </si>
  <si>
    <t>칠보인조잔디구장</t>
    <phoneticPr fontId="5" type="noConversion"/>
  </si>
  <si>
    <t>성남시</t>
    <phoneticPr fontId="5" type="noConversion"/>
  </si>
  <si>
    <t>성남도시개발공사</t>
    <phoneticPr fontId="5" type="noConversion"/>
  </si>
  <si>
    <t>양지배수지 축구장</t>
    <phoneticPr fontId="5" type="noConversion"/>
  </si>
  <si>
    <t>여수공원 유소년 축구장</t>
    <phoneticPr fontId="5" type="noConversion"/>
  </si>
  <si>
    <t>성남시 체육회</t>
    <phoneticPr fontId="5" type="noConversion"/>
  </si>
  <si>
    <t>판교임시축구장</t>
    <phoneticPr fontId="5" type="noConversion"/>
  </si>
  <si>
    <t>화성시</t>
    <phoneticPr fontId="5" type="noConversion"/>
  </si>
  <si>
    <t>봉담생태체육공원 축구장</t>
    <phoneticPr fontId="5" type="noConversion"/>
  </si>
  <si>
    <t>화성도시공사</t>
    <phoneticPr fontId="5" type="noConversion"/>
  </si>
  <si>
    <t>남양주시</t>
    <phoneticPr fontId="5" type="noConversion"/>
  </si>
  <si>
    <t>오남유소년축구장</t>
    <phoneticPr fontId="5" type="noConversion"/>
  </si>
  <si>
    <t>체육공원 1호 축구장</t>
    <phoneticPr fontId="5" type="noConversion"/>
  </si>
  <si>
    <t xml:space="preserve">남양주시 </t>
    <phoneticPr fontId="5" type="noConversion"/>
  </si>
  <si>
    <t>일패동축구장</t>
    <phoneticPr fontId="5" type="noConversion"/>
  </si>
  <si>
    <t xml:space="preserve">콘크리트 </t>
    <phoneticPr fontId="5" type="noConversion"/>
  </si>
  <si>
    <t>신도시운동장</t>
    <phoneticPr fontId="5" type="noConversion"/>
  </si>
  <si>
    <t>안산시</t>
    <phoneticPr fontId="5" type="noConversion"/>
  </si>
  <si>
    <t>안산시체육회</t>
    <phoneticPr fontId="5" type="noConversion"/>
  </si>
  <si>
    <t>평택시(송출 지역경제과)</t>
    <phoneticPr fontId="5" type="noConversion"/>
  </si>
  <si>
    <t>안양시</t>
    <phoneticPr fontId="5" type="noConversion"/>
  </si>
  <si>
    <t>수도군단</t>
    <phoneticPr fontId="5" type="noConversion"/>
  </si>
  <si>
    <t>위탁
(김포도시관리공사)</t>
    <phoneticPr fontId="5" type="noConversion"/>
  </si>
  <si>
    <t>광주시
(광남1동사무소)</t>
    <phoneticPr fontId="5" type="noConversion"/>
  </si>
  <si>
    <t>양주도시공사</t>
  </si>
  <si>
    <t>양주도시공사</t>
    <phoneticPr fontId="5" type="noConversion"/>
  </si>
  <si>
    <t>플라스틱</t>
    <phoneticPr fontId="5" type="noConversion"/>
  </si>
  <si>
    <t>주민편익시설내 1면</t>
    <phoneticPr fontId="5" type="noConversion"/>
  </si>
  <si>
    <t>안성시</t>
    <phoneticPr fontId="5" type="noConversion"/>
  </si>
  <si>
    <t>공원내 체육시설</t>
    <phoneticPr fontId="5" type="noConversion"/>
  </si>
  <si>
    <t>강상체육공원 축구장(1)</t>
    <phoneticPr fontId="5" type="noConversion"/>
  </si>
  <si>
    <t>국수생활체육공원 축구장</t>
    <phoneticPr fontId="5" type="noConversion"/>
  </si>
  <si>
    <t>여흥체육공원 축구장</t>
    <phoneticPr fontId="5" type="noConversion"/>
  </si>
  <si>
    <t>여주시</t>
    <phoneticPr fontId="5" type="noConversion"/>
  </si>
  <si>
    <t>합성목재</t>
    <phoneticPr fontId="5" type="noConversion"/>
  </si>
  <si>
    <t>종합운동장 축구장</t>
    <phoneticPr fontId="5" type="noConversion"/>
  </si>
  <si>
    <t>청평생활체육공원</t>
    <phoneticPr fontId="5" type="noConversion"/>
  </si>
  <si>
    <t>청평면사무소</t>
    <phoneticPr fontId="5" type="noConversion"/>
  </si>
  <si>
    <t>연천군</t>
    <phoneticPr fontId="5" type="noConversion"/>
  </si>
  <si>
    <t>그린빌리지 축구장</t>
    <phoneticPr fontId="5" type="noConversion"/>
  </si>
  <si>
    <t>삼곶리 마을회</t>
    <phoneticPr fontId="5" type="noConversion"/>
  </si>
  <si>
    <t>데크(플라스틱 재질)</t>
    <phoneticPr fontId="5" type="noConversion"/>
  </si>
  <si>
    <t>진상리축구장</t>
    <phoneticPr fontId="5" type="noConversion"/>
  </si>
  <si>
    <t>세종시</t>
    <phoneticPr fontId="5" type="noConversion"/>
  </si>
  <si>
    <t>공원관리사업소</t>
    <phoneticPr fontId="5" type="noConversion"/>
  </si>
  <si>
    <t>25mX4레인</t>
    <phoneticPr fontId="5" type="noConversion"/>
  </si>
  <si>
    <t>파고라,벤치</t>
    <phoneticPr fontId="5" type="noConversion"/>
  </si>
  <si>
    <t>인조잔디1면</t>
    <phoneticPr fontId="5" type="noConversion"/>
  </si>
  <si>
    <t>1988
2014</t>
    <phoneticPr fontId="5" type="noConversion"/>
  </si>
  <si>
    <t>8,338
31,000</t>
    <phoneticPr fontId="5" type="noConversion"/>
  </si>
  <si>
    <t>민간위탁
(키움히어로즈)</t>
    <phoneticPr fontId="5" type="noConversion"/>
  </si>
  <si>
    <t>고양도시관리공사</t>
    <phoneticPr fontId="5" type="noConversion"/>
  </si>
  <si>
    <t>양주시</t>
    <phoneticPr fontId="5" type="noConversion"/>
  </si>
  <si>
    <t>고대산 야구장</t>
    <phoneticPr fontId="5" type="noConversion"/>
  </si>
  <si>
    <t>민간위탁
(더호프)</t>
    <phoneticPr fontId="5" type="noConversion"/>
  </si>
  <si>
    <t>스탠드</t>
    <phoneticPr fontId="5" type="noConversion"/>
  </si>
  <si>
    <t>정규구장 1면
리틀구장 2면</t>
    <phoneticPr fontId="5" type="noConversion"/>
  </si>
  <si>
    <t>정현 중보들 테니스센터</t>
    <phoneticPr fontId="5" type="noConversion"/>
  </si>
  <si>
    <t>정자공원 테니스장</t>
    <phoneticPr fontId="5" type="noConversion"/>
  </si>
  <si>
    <t>케미칼</t>
    <phoneticPr fontId="5" type="noConversion"/>
  </si>
  <si>
    <t>고양스포츠타운내
성저테니스장 관람석 없음</t>
    <phoneticPr fontId="5" type="noConversion"/>
  </si>
  <si>
    <t>하드코트</t>
    <phoneticPr fontId="5" type="noConversion"/>
  </si>
  <si>
    <t>금반저류지</t>
    <phoneticPr fontId="5" type="noConversion"/>
  </si>
  <si>
    <t>비봉체육공원 테니스장</t>
    <phoneticPr fontId="5" type="noConversion"/>
  </si>
  <si>
    <t>여울공원테니스장</t>
    <phoneticPr fontId="5" type="noConversion"/>
  </si>
  <si>
    <t>홍학선</t>
    <phoneticPr fontId="5" type="noConversion"/>
  </si>
  <si>
    <t>중동 체육시설 테니스장</t>
    <phoneticPr fontId="5" type="noConversion"/>
  </si>
  <si>
    <t>부천시</t>
    <phoneticPr fontId="5" type="noConversion"/>
  </si>
  <si>
    <t>부천시체육회</t>
    <phoneticPr fontId="5" type="noConversion"/>
  </si>
  <si>
    <t>남부수자원생태공원
테니스장</t>
    <phoneticPr fontId="5" type="noConversion"/>
  </si>
  <si>
    <t>성주산 생활체육공원
테니스장</t>
    <phoneticPr fontId="5" type="noConversion"/>
  </si>
  <si>
    <t>하드</t>
    <phoneticPr fontId="5" type="noConversion"/>
  </si>
  <si>
    <t>인조잔디2
하드코트3</t>
    <phoneticPr fontId="5" type="noConversion"/>
  </si>
  <si>
    <t>약대울 철도하부 테니스장</t>
    <phoneticPr fontId="5" type="noConversion"/>
  </si>
  <si>
    <t>북한강 체육공원 테니스장</t>
    <phoneticPr fontId="5" type="noConversion"/>
  </si>
  <si>
    <t>화도테니스장</t>
    <phoneticPr fontId="5" type="noConversion"/>
  </si>
  <si>
    <t>체육공원 1호 테니스장</t>
    <phoneticPr fontId="5" type="noConversion"/>
  </si>
  <si>
    <t>가운푸른물센터 테니스장</t>
    <phoneticPr fontId="5" type="noConversion"/>
  </si>
  <si>
    <t>평택시</t>
    <phoneticPr fontId="5" type="noConversion"/>
  </si>
  <si>
    <t>학현 근린공원
학현테니스장</t>
    <phoneticPr fontId="5" type="noConversion"/>
  </si>
  <si>
    <t>안양종합운동장
부지내 위치</t>
    <phoneticPr fontId="5" type="noConversion"/>
  </si>
  <si>
    <t>위탁
(광주도시관리공사)</t>
    <phoneticPr fontId="5" type="noConversion"/>
  </si>
  <si>
    <t>구름산 시립테니스장 족구장</t>
    <phoneticPr fontId="5" type="noConversion"/>
  </si>
  <si>
    <t>광명시체육회</t>
    <phoneticPr fontId="5" type="noConversion"/>
  </si>
  <si>
    <t>광적테니스장</t>
    <phoneticPr fontId="5" type="noConversion"/>
  </si>
  <si>
    <t>옥정배수지체육공원 
테니스장</t>
    <phoneticPr fontId="5" type="noConversion"/>
  </si>
  <si>
    <t>신건지소공원 테니스장</t>
    <phoneticPr fontId="5" type="noConversion"/>
  </si>
  <si>
    <t>일죽 테니스장</t>
    <phoneticPr fontId="5" type="noConversion"/>
  </si>
  <si>
    <t>과천시테니스협회(위탁)</t>
    <phoneticPr fontId="5" type="noConversion"/>
  </si>
  <si>
    <t>인조잔디 8면</t>
    <phoneticPr fontId="5" type="noConversion"/>
  </si>
  <si>
    <t>문원테니스회(위탁)</t>
    <phoneticPr fontId="5" type="noConversion"/>
  </si>
  <si>
    <t>의정부시</t>
    <phoneticPr fontId="5" type="noConversion"/>
  </si>
  <si>
    <t>16X16</t>
    <phoneticPr fontId="5" type="noConversion"/>
  </si>
  <si>
    <t>이충레포츠공원</t>
    <phoneticPr fontId="5" type="noConversion"/>
  </si>
  <si>
    <t>철근코크리트</t>
    <phoneticPr fontId="5" type="noConversion"/>
  </si>
  <si>
    <t>농구, 배구, 
배트민턴, 탁구</t>
    <phoneticPr fontId="5" type="noConversion"/>
  </si>
  <si>
    <t>와부 실내배드민턴장</t>
    <phoneticPr fontId="5" type="noConversion"/>
  </si>
  <si>
    <t>3면</t>
    <phoneticPr fontId="5" type="noConversion"/>
  </si>
  <si>
    <t>신규운영(`21년 8월~)</t>
    <phoneticPr fontId="5" type="noConversion"/>
  </si>
  <si>
    <t>다산멀티스포츠센터</t>
    <phoneticPr fontId="5" type="noConversion"/>
  </si>
  <si>
    <t>일반철골구조</t>
    <phoneticPr fontId="5" type="noConversion"/>
  </si>
  <si>
    <t>배드민턴, 게이트볼</t>
    <phoneticPr fontId="5" type="noConversion"/>
  </si>
  <si>
    <t>배드민턴,배구</t>
    <phoneticPr fontId="5" type="noConversion"/>
  </si>
  <si>
    <t>성호체육문화센터</t>
    <phoneticPr fontId="5" type="noConversion"/>
  </si>
  <si>
    <t>배드민턴, 배구, 탁구
농구, 다목적실</t>
    <phoneticPr fontId="5" type="noConversion"/>
  </si>
  <si>
    <t>수납식</t>
    <phoneticPr fontId="5" type="noConversion"/>
  </si>
  <si>
    <t>신규운영('22년 2월 ~)</t>
    <phoneticPr fontId="5" type="noConversion"/>
  </si>
  <si>
    <t>창말체육관</t>
    <phoneticPr fontId="5" type="noConversion"/>
  </si>
  <si>
    <t>배드민턴,농구,배구</t>
    <phoneticPr fontId="5" type="noConversion"/>
  </si>
  <si>
    <t>신규운영(`20년 5월~)</t>
    <phoneticPr fontId="5" type="noConversion"/>
  </si>
  <si>
    <t>이충실내배드민턴장</t>
    <phoneticPr fontId="5" type="noConversion"/>
  </si>
  <si>
    <t>배드민턴,역도,씨름,
레슬링</t>
    <phoneticPr fontId="5" type="noConversion"/>
  </si>
  <si>
    <t>좌석
고정식</t>
    <phoneticPr fontId="5" type="noConversion"/>
  </si>
  <si>
    <t>안중체육관</t>
    <phoneticPr fontId="5" type="noConversion"/>
  </si>
  <si>
    <t>철근콘크리트,철골조</t>
    <phoneticPr fontId="5" type="noConversion"/>
  </si>
  <si>
    <t>배드민턴,배구,농구 등</t>
    <phoneticPr fontId="5" type="noConversion"/>
  </si>
  <si>
    <t>솔터 다목적체육관</t>
    <phoneticPr fontId="5" type="noConversion"/>
  </si>
  <si>
    <t>김포시</t>
    <phoneticPr fontId="5" type="noConversion"/>
  </si>
  <si>
    <t>막구조물</t>
    <phoneticPr fontId="5" type="noConversion"/>
  </si>
  <si>
    <t>풋살장, 족구장</t>
    <phoneticPr fontId="5" type="noConversion"/>
  </si>
  <si>
    <t>공원에 포함
(1개면 증축)</t>
    <phoneticPr fontId="5" type="noConversion"/>
  </si>
  <si>
    <t>탁구</t>
    <phoneticPr fontId="5" type="noConversion"/>
  </si>
  <si>
    <t>광명 시민체육관</t>
    <phoneticPr fontId="5" type="noConversion"/>
  </si>
  <si>
    <t>2300</t>
    <phoneticPr fontId="5" type="noConversion"/>
  </si>
  <si>
    <t>3500</t>
    <phoneticPr fontId="5" type="noConversion"/>
  </si>
  <si>
    <t>일반
철골구조</t>
    <phoneticPr fontId="5" type="noConversion"/>
  </si>
  <si>
    <t>양평군</t>
    <phoneticPr fontId="5" type="noConversion"/>
  </si>
  <si>
    <t>청운 배드민턴장</t>
    <phoneticPr fontId="5" type="noConversion"/>
  </si>
  <si>
    <t>청운면</t>
    <phoneticPr fontId="5" type="noConversion"/>
  </si>
  <si>
    <t>개군 탁구장</t>
    <phoneticPr fontId="5" type="noConversion"/>
  </si>
  <si>
    <t>개군면</t>
    <phoneticPr fontId="5" type="noConversion"/>
  </si>
  <si>
    <t>탁구장</t>
    <phoneticPr fontId="5" type="noConversion"/>
  </si>
  <si>
    <t>강하 탁구장</t>
    <phoneticPr fontId="5" type="noConversion"/>
  </si>
  <si>
    <t>강하면</t>
    <phoneticPr fontId="5" type="noConversion"/>
  </si>
  <si>
    <t>서종면</t>
    <phoneticPr fontId="5" type="noConversion"/>
  </si>
  <si>
    <t>배드민턴장</t>
    <phoneticPr fontId="5" type="noConversion"/>
  </si>
  <si>
    <t>누락분 추가</t>
    <phoneticPr fontId="5" type="noConversion"/>
  </si>
  <si>
    <t>강하 배드민턴장</t>
    <phoneticPr fontId="5" type="noConversion"/>
  </si>
  <si>
    <t>강상면</t>
    <phoneticPr fontId="5" type="noConversion"/>
  </si>
  <si>
    <t>양동면</t>
    <phoneticPr fontId="5" type="noConversion"/>
  </si>
  <si>
    <t>청운 탁구장</t>
    <phoneticPr fontId="5" type="noConversion"/>
  </si>
  <si>
    <t>지평 다목적체육관</t>
    <phoneticPr fontId="5" type="noConversion"/>
  </si>
  <si>
    <t>지평면</t>
    <phoneticPr fontId="5" type="noConversion"/>
  </si>
  <si>
    <t>에어로빅장, 댄스연습실</t>
    <phoneticPr fontId="5" type="noConversion"/>
  </si>
  <si>
    <t>1층 740.52㎡
2층 956.01㎡</t>
  </si>
  <si>
    <t>탁구
배드민턴,체조,농구</t>
  </si>
  <si>
    <t>(주)한국체육산업개발</t>
    <phoneticPr fontId="5" type="noConversion"/>
  </si>
  <si>
    <t>성남시청소년재단</t>
    <phoneticPr fontId="5" type="noConversion"/>
  </si>
  <si>
    <t>분당야탑청소년수련관
체육관</t>
    <phoneticPr fontId="5" type="noConversion"/>
  </si>
  <si>
    <t>35.7×23.4m</t>
    <phoneticPr fontId="5" type="noConversion"/>
  </si>
  <si>
    <t>농구,배구</t>
    <phoneticPr fontId="5" type="noConversion"/>
  </si>
  <si>
    <t>25m×14m
(6레인)
5.4m×7.2m</t>
    <phoneticPr fontId="5" type="noConversion"/>
  </si>
  <si>
    <t>성남종합스포츠센터</t>
    <phoneticPr fontId="5" type="noConversion"/>
  </si>
  <si>
    <t>23*38</t>
    <phoneticPr fontId="5" type="noConversion"/>
  </si>
  <si>
    <t>농구,배드민턴</t>
    <phoneticPr fontId="5" type="noConversion"/>
  </si>
  <si>
    <t>50m×25m
(10레인)</t>
    <phoneticPr fontId="5" type="noConversion"/>
  </si>
  <si>
    <t>황새울국민체육센터</t>
    <phoneticPr fontId="5" type="noConversion"/>
  </si>
  <si>
    <t>23.8×35m</t>
    <phoneticPr fontId="5" type="noConversion"/>
  </si>
  <si>
    <t>헬스,요가,배드민턴 등</t>
    <phoneticPr fontId="5" type="noConversion"/>
  </si>
  <si>
    <t>25m×5레인</t>
    <phoneticPr fontId="5" type="noConversion"/>
  </si>
  <si>
    <t>반월체육센터</t>
    <phoneticPr fontId="5" type="noConversion"/>
  </si>
  <si>
    <t>40m×30m</t>
  </si>
  <si>
    <t>띠골스포츠센터</t>
    <phoneticPr fontId="5" type="noConversion"/>
  </si>
  <si>
    <t>대부동복지체육센터
체육관</t>
  </si>
  <si>
    <t>33.6X20</t>
  </si>
  <si>
    <t xml:space="preserve">평택시(송출 지역경제과) </t>
    <phoneticPr fontId="5" type="noConversion"/>
  </si>
  <si>
    <t>농구, 탁구, 배드민턴, 유아축구 등</t>
    <phoneticPr fontId="5" type="noConversion"/>
  </si>
  <si>
    <t>25m×6레인</t>
    <phoneticPr fontId="5" type="noConversion"/>
  </si>
  <si>
    <t>휴게실, 간이화장실 등</t>
    <phoneticPr fontId="5" type="noConversion"/>
  </si>
  <si>
    <t>사무실,화장실.샤워실</t>
    <phoneticPr fontId="5" type="noConversion"/>
  </si>
  <si>
    <t>탁구, 요가, 유도</t>
    <phoneticPr fontId="5" type="noConversion"/>
  </si>
  <si>
    <t>사무실, 샤워실, 화장실</t>
    <phoneticPr fontId="5" type="noConversion"/>
  </si>
  <si>
    <t>농구, 배구, 탁구, 배드민턴 등</t>
    <phoneticPr fontId="5" type="noConversion"/>
  </si>
  <si>
    <t>농구, 탁구, 배드민턴, 배구, 풋살 등</t>
    <phoneticPr fontId="5" type="noConversion"/>
  </si>
  <si>
    <t>50m×21m
13m×5.5m</t>
    <phoneticPr fontId="5" type="noConversion"/>
  </si>
  <si>
    <t>에어로빅,관람석</t>
    <phoneticPr fontId="5" type="noConversion"/>
  </si>
  <si>
    <t>배드민턴,핸드볼,농구,배구</t>
    <phoneticPr fontId="5" type="noConversion"/>
  </si>
  <si>
    <t>사무실,샤워실,
탈의실</t>
    <phoneticPr fontId="5" type="noConversion"/>
  </si>
  <si>
    <t>오산시</t>
    <phoneticPr fontId="5" type="noConversion"/>
  </si>
  <si>
    <t>55m×24m</t>
    <phoneticPr fontId="5" type="noConversion"/>
  </si>
  <si>
    <t>다목적실,문화강의실,GX룸</t>
    <phoneticPr fontId="5" type="noConversion"/>
  </si>
  <si>
    <t>증포동 실내체육관</t>
    <phoneticPr fontId="5" type="noConversion"/>
  </si>
  <si>
    <t>32x19m</t>
    <phoneticPr fontId="5" type="noConversion"/>
  </si>
  <si>
    <t>농구, 배드민턴</t>
    <phoneticPr fontId="5" type="noConversion"/>
  </si>
  <si>
    <t>화장실</t>
    <phoneticPr fontId="5" type="noConversion"/>
  </si>
  <si>
    <t>6레인(25mx15m)</t>
    <phoneticPr fontId="5" type="noConversion"/>
  </si>
  <si>
    <t>매점,사무실 등</t>
    <phoneticPr fontId="5" type="noConversion"/>
  </si>
  <si>
    <t>서안성체육센터</t>
    <phoneticPr fontId="5" type="noConversion"/>
  </si>
  <si>
    <t>배드민턴, 농구, 탁구</t>
    <phoneticPr fontId="5" type="noConversion"/>
  </si>
  <si>
    <t>양서에코힐링센터</t>
    <phoneticPr fontId="5" type="noConversion"/>
  </si>
  <si>
    <t>양평공사</t>
    <phoneticPr fontId="5" type="noConversion"/>
  </si>
  <si>
    <t>34×26m</t>
    <phoneticPr fontId="5" type="noConversion"/>
  </si>
  <si>
    <t>25m×6레인
15m×2레인</t>
    <phoneticPr fontId="5" type="noConversion"/>
  </si>
  <si>
    <t>GX룸, 샤워실, 탈의실</t>
    <phoneticPr fontId="5" type="noConversion"/>
  </si>
  <si>
    <t>28m x 19m</t>
    <phoneticPr fontId="5" type="noConversion"/>
  </si>
  <si>
    <t>배트민턴, 탁구</t>
    <phoneticPr fontId="5" type="noConversion"/>
  </si>
  <si>
    <t>헬스,유도,에어로빅,
태권도, 볼링 등</t>
    <phoneticPr fontId="5" type="noConversion"/>
  </si>
  <si>
    <t>황새울국민체육센터 게이트볼장</t>
    <phoneticPr fontId="5" type="noConversion"/>
  </si>
  <si>
    <t>15×20</t>
    <phoneticPr fontId="5" type="noConversion"/>
  </si>
  <si>
    <t>태평배수지 게이트볼장</t>
    <phoneticPr fontId="5" type="noConversion"/>
  </si>
  <si>
    <t>24×30</t>
    <phoneticPr fontId="5" type="noConversion"/>
  </si>
  <si>
    <t>동탄구봉산 게이트볼장</t>
    <phoneticPr fontId="5" type="noConversion"/>
  </si>
  <si>
    <t>기배역사공원</t>
    <phoneticPr fontId="5" type="noConversion"/>
  </si>
  <si>
    <t>20x20</t>
    <phoneticPr fontId="5" type="noConversion"/>
  </si>
  <si>
    <t>22x20</t>
    <phoneticPr fontId="5" type="noConversion"/>
  </si>
  <si>
    <t>솔안공원 게이트볼장</t>
    <phoneticPr fontId="5" type="noConversion"/>
  </si>
  <si>
    <t>부천도시공사</t>
    <phoneticPr fontId="5" type="noConversion"/>
  </si>
  <si>
    <t>모곡(송탄)게이트볼장</t>
    <phoneticPr fontId="5" type="noConversion"/>
  </si>
  <si>
    <t>15m×20m</t>
    <phoneticPr fontId="5" type="noConversion"/>
  </si>
  <si>
    <t>진위게이트볼장</t>
    <phoneticPr fontId="5" type="noConversion"/>
  </si>
  <si>
    <t>열미리게이트볼장</t>
  </si>
  <si>
    <t>21*18</t>
  </si>
  <si>
    <t>광주시공설운동장 게이트볼장</t>
  </si>
  <si>
    <t>도척그린공원 게이트볼장</t>
  </si>
  <si>
    <t>20*24</t>
  </si>
  <si>
    <t>오포 생활체육공원 게이트볼장</t>
  </si>
  <si>
    <t>회천2동 양주시장애인
게이트볼장</t>
    <phoneticPr fontId="5" type="noConversion"/>
  </si>
  <si>
    <t>성덕리 게이트볼장</t>
    <phoneticPr fontId="5" type="noConversion"/>
  </si>
  <si>
    <t>양서면</t>
    <phoneticPr fontId="5" type="noConversion"/>
  </si>
  <si>
    <t>옥천면</t>
    <phoneticPr fontId="5" type="noConversion"/>
  </si>
  <si>
    <t>단월면</t>
    <phoneticPr fontId="5" type="noConversion"/>
  </si>
  <si>
    <t>지평레포츠공원 게이트볼장</t>
    <phoneticPr fontId="5" type="noConversion"/>
  </si>
  <si>
    <t>용문면</t>
    <phoneticPr fontId="5" type="noConversion"/>
  </si>
  <si>
    <t>개군레포츠공원 게이트볼장</t>
    <phoneticPr fontId="5" type="noConversion"/>
  </si>
  <si>
    <t>상패동 게이트볼장</t>
    <phoneticPr fontId="5" type="noConversion"/>
  </si>
  <si>
    <t>동성교회 내</t>
    <phoneticPr fontId="5" type="noConversion"/>
  </si>
  <si>
    <t>동두천시</t>
    <phoneticPr fontId="5" type="noConversion"/>
  </si>
  <si>
    <t>황새울국민체육센터 수영장</t>
    <phoneticPr fontId="5" type="noConversion"/>
  </si>
  <si>
    <t>분당야탑청소년수련관</t>
    <phoneticPr fontId="5" type="noConversion"/>
  </si>
  <si>
    <t>박달복합청사
수영장</t>
    <phoneticPr fontId="5" type="noConversion"/>
  </si>
  <si>
    <t>박달복합청사 내</t>
    <phoneticPr fontId="5" type="noConversion"/>
  </si>
  <si>
    <t>위탁
(김포시 청소년재단)</t>
    <phoneticPr fontId="5" type="noConversion"/>
  </si>
  <si>
    <t>파주시 스포츠센터 수영장</t>
    <phoneticPr fontId="5" type="noConversion"/>
  </si>
  <si>
    <t>교하청석스포츠센터 수영장</t>
    <phoneticPr fontId="5" type="noConversion"/>
  </si>
  <si>
    <t>25
18</t>
    <phoneticPr fontId="5" type="noConversion"/>
  </si>
  <si>
    <t>6
4</t>
    <phoneticPr fontId="5" type="noConversion"/>
  </si>
  <si>
    <t>운정스포츠센터 수영장</t>
    <phoneticPr fontId="5" type="noConversion"/>
  </si>
  <si>
    <t>부곡체육시설 수영장</t>
    <phoneticPr fontId="5" type="noConversion"/>
  </si>
  <si>
    <t>군포도시공사</t>
    <phoneticPr fontId="5" type="noConversion"/>
  </si>
  <si>
    <t>군포도시공사 내</t>
    <phoneticPr fontId="5" type="noConversion"/>
  </si>
  <si>
    <t>옥정호수스포츠센터 
실내수영장</t>
    <phoneticPr fontId="5" type="noConversion"/>
  </si>
  <si>
    <t>위탁
(구리시체육회)</t>
    <phoneticPr fontId="5" type="noConversion"/>
  </si>
  <si>
    <t>서안성체육센터 수영장</t>
    <phoneticPr fontId="5" type="noConversion"/>
  </si>
  <si>
    <t>평생학습관
수영장</t>
    <phoneticPr fontId="5" type="noConversion"/>
  </si>
  <si>
    <t>자체운영</t>
    <phoneticPr fontId="5" type="noConversion"/>
  </si>
  <si>
    <t>양서에코힐링센터 수영장</t>
    <phoneticPr fontId="5" type="noConversion"/>
  </si>
  <si>
    <t>위탁(양평공사)</t>
    <phoneticPr fontId="5" type="noConversion"/>
  </si>
  <si>
    <t>용문 국민체육센터 수영장</t>
    <phoneticPr fontId="5" type="noConversion"/>
  </si>
  <si>
    <t>고양시</t>
    <phoneticPr fontId="5" type="noConversion"/>
  </si>
  <si>
    <t>비봉고가하부체육시설</t>
    <phoneticPr fontId="5" type="noConversion"/>
  </si>
  <si>
    <t>썬큰인라인장</t>
    <phoneticPr fontId="5" type="noConversion"/>
  </si>
  <si>
    <t>신리천공원 인라인스케이트</t>
    <phoneticPr fontId="5" type="noConversion"/>
  </si>
  <si>
    <t>석수체육공원
인라인스케이트장</t>
    <phoneticPr fontId="5" type="noConversion"/>
  </si>
  <si>
    <t>의왕시</t>
    <phoneticPr fontId="5" type="noConversion"/>
  </si>
  <si>
    <t>백운밸리 인라인스케이트장</t>
    <phoneticPr fontId="5" type="noConversion"/>
  </si>
  <si>
    <t>양평종합운동장 
인라인스케이트장</t>
    <phoneticPr fontId="5" type="noConversion"/>
  </si>
  <si>
    <t>화성남부국민체육센터</t>
    <phoneticPr fontId="5" type="noConversion"/>
  </si>
  <si>
    <t>비봉체육공원 비봉정</t>
    <phoneticPr fontId="5" type="noConversion"/>
  </si>
  <si>
    <t xml:space="preserve">평택시(안출 지역경제과) </t>
    <phoneticPr fontId="5" type="noConversion"/>
  </si>
  <si>
    <t>중앙정</t>
    <phoneticPr fontId="5" type="noConversion"/>
  </si>
  <si>
    <t>성남시 양궁장</t>
    <phoneticPr fontId="5" type="noConversion"/>
  </si>
  <si>
    <t>한국마사회</t>
    <phoneticPr fontId="5" type="noConversion"/>
  </si>
  <si>
    <t>연천파크골프장</t>
    <phoneticPr fontId="5" type="noConversion"/>
  </si>
  <si>
    <t>의정부시
실내빙상장</t>
  </si>
  <si>
    <t>컬링장 부지 포함</t>
  </si>
  <si>
    <t>빙상장 부지 포함
6개 시트</t>
  </si>
  <si>
    <t>야탑동임시풋살장</t>
    <phoneticPr fontId="5" type="noConversion"/>
  </si>
  <si>
    <t>진건풋살장</t>
    <phoneticPr fontId="5" type="noConversion"/>
  </si>
  <si>
    <t>3면(단식2,복식1)</t>
  </si>
  <si>
    <t>시화mtv체육시설(45호)</t>
    <phoneticPr fontId="5" type="noConversion"/>
  </si>
  <si>
    <t>시화MTV체육시설(63호)</t>
    <phoneticPr fontId="5" type="noConversion"/>
  </si>
  <si>
    <t>시흥시</t>
    <phoneticPr fontId="5" type="noConversion"/>
  </si>
  <si>
    <t>위탁(체육단체)</t>
    <phoneticPr fontId="5" type="noConversion"/>
  </si>
  <si>
    <t>서암생활체육공원</t>
    <phoneticPr fontId="5" type="noConversion"/>
  </si>
  <si>
    <t>족구장 1면</t>
    <phoneticPr fontId="5" type="noConversion"/>
  </si>
  <si>
    <t>시립족구장</t>
    <phoneticPr fontId="5" type="noConversion"/>
  </si>
  <si>
    <t>광명도시공사</t>
    <phoneticPr fontId="5" type="noConversion"/>
  </si>
  <si>
    <t>족구장 9면
장애인축구장1면</t>
    <phoneticPr fontId="5" type="noConversion"/>
  </si>
  <si>
    <t>1483
(14*18)</t>
  </si>
  <si>
    <t>의왕도시공사</t>
    <phoneticPr fontId="5" type="noConversion"/>
  </si>
  <si>
    <t>배드민턴장 9면</t>
    <phoneticPr fontId="5" type="noConversion"/>
  </si>
  <si>
    <t>1층</t>
    <phoneticPr fontId="5" type="noConversion"/>
  </si>
  <si>
    <t>종합운동장 내</t>
    <phoneticPr fontId="5" type="noConversion"/>
  </si>
  <si>
    <t>국민체육센터 내</t>
    <phoneticPr fontId="5" type="noConversion"/>
  </si>
  <si>
    <t>원주시시설관리공단</t>
    <phoneticPr fontId="5" type="noConversion"/>
  </si>
  <si>
    <t>체육시설사업소</t>
    <phoneticPr fontId="5" type="noConversion"/>
  </si>
  <si>
    <t>속초시시설관리공단</t>
    <phoneticPr fontId="5" type="noConversion"/>
  </si>
  <si>
    <t>철원군</t>
    <phoneticPr fontId="5" type="noConversion"/>
  </si>
  <si>
    <t>인제천연잔디구장</t>
    <phoneticPr fontId="5" type="noConversion"/>
  </si>
  <si>
    <t>강릉시</t>
    <phoneticPr fontId="5" type="noConversion"/>
  </si>
  <si>
    <t>문막생활체육시설
인조잔디구장</t>
    <phoneticPr fontId="5" type="noConversion"/>
  </si>
  <si>
    <t>원주시</t>
    <phoneticPr fontId="5" type="noConversion"/>
  </si>
  <si>
    <t>혁신도시체육공원
인조잔디구장</t>
    <phoneticPr fontId="5" type="noConversion"/>
  </si>
  <si>
    <t>사천체육공원</t>
    <phoneticPr fontId="5" type="noConversion"/>
  </si>
  <si>
    <t>강릉시 사천면</t>
    <phoneticPr fontId="5" type="noConversion"/>
  </si>
  <si>
    <t>공설운동장 인조잔디 축구장</t>
    <phoneticPr fontId="5" type="noConversion"/>
  </si>
  <si>
    <t>속초시축구협회</t>
    <phoneticPr fontId="5" type="noConversion"/>
  </si>
  <si>
    <t>와수인조잔디축구장</t>
    <phoneticPr fontId="5" type="noConversion"/>
  </si>
  <si>
    <t>화지인조잔디축구장</t>
    <phoneticPr fontId="5" type="noConversion"/>
  </si>
  <si>
    <t>간동인조축구장</t>
    <phoneticPr fontId="5" type="noConversion"/>
  </si>
  <si>
    <t>막구조</t>
    <phoneticPr fontId="5" type="noConversion"/>
  </si>
  <si>
    <t>경량철골</t>
    <phoneticPr fontId="5" type="noConversion"/>
  </si>
  <si>
    <t>이동식</t>
    <phoneticPr fontId="5" type="noConversion"/>
  </si>
  <si>
    <t>내수생활체육공원축구장</t>
    <phoneticPr fontId="5" type="noConversion"/>
  </si>
  <si>
    <t>증평 대교잔디구장</t>
    <phoneticPr fontId="5" type="noConversion"/>
  </si>
  <si>
    <t>증평 축구전용구장</t>
    <phoneticPr fontId="5" type="noConversion"/>
  </si>
  <si>
    <t>단양군</t>
    <phoneticPr fontId="5" type="noConversion"/>
  </si>
  <si>
    <t>영춘체육공원 축구장</t>
    <phoneticPr fontId="5" type="noConversion"/>
  </si>
  <si>
    <t>공설운동장 축구장</t>
    <phoneticPr fontId="5" type="noConversion"/>
  </si>
  <si>
    <t>강릉리틀야구장</t>
    <phoneticPr fontId="5" type="noConversion"/>
  </si>
  <si>
    <t>홍천군 야구장</t>
    <phoneticPr fontId="5" type="noConversion"/>
  </si>
  <si>
    <t>21년 리모델링</t>
    <phoneticPr fontId="5" type="noConversion"/>
  </si>
  <si>
    <t>속초시</t>
    <phoneticPr fontId="5" type="noConversion"/>
  </si>
  <si>
    <t>삼척시</t>
    <phoneticPr fontId="5" type="noConversion"/>
  </si>
  <si>
    <t>평창군</t>
    <phoneticPr fontId="5" type="noConversion"/>
  </si>
  <si>
    <t>혁신도시체육시설 내
테니스장</t>
    <phoneticPr fontId="5" type="noConversion"/>
  </si>
  <si>
    <t>속초시립테니스장</t>
    <phoneticPr fontId="5" type="noConversion"/>
  </si>
  <si>
    <t>생활체육공원 내
테니스장</t>
    <phoneticPr fontId="5" type="noConversion"/>
  </si>
  <si>
    <t>호산근린공원 테니스장</t>
    <phoneticPr fontId="5" type="noConversion"/>
  </si>
  <si>
    <t>전천후 테니스장</t>
    <phoneticPr fontId="5" type="noConversion"/>
  </si>
  <si>
    <t>진부테니스장</t>
    <phoneticPr fontId="5" type="noConversion"/>
  </si>
  <si>
    <t>양양테니스장(종합운동장)</t>
    <phoneticPr fontId="5" type="noConversion"/>
  </si>
  <si>
    <t>삼척시(체육과)</t>
    <phoneticPr fontId="5" type="noConversion"/>
  </si>
  <si>
    <t>영월군청</t>
    <phoneticPr fontId="5" type="noConversion"/>
  </si>
  <si>
    <t>인조잔디1
케이컬4</t>
    <phoneticPr fontId="5" type="noConversion"/>
  </si>
  <si>
    <t>케미칼7</t>
    <phoneticPr fontId="5" type="noConversion"/>
  </si>
  <si>
    <t>대관령 생활체육관</t>
    <phoneticPr fontId="5" type="noConversion"/>
  </si>
  <si>
    <t>배드민턴, 배구, 농구</t>
    <phoneticPr fontId="5" type="noConversion"/>
  </si>
  <si>
    <t>기린실내체육관</t>
    <phoneticPr fontId="5" type="noConversion"/>
  </si>
  <si>
    <t>인제군
(기린면행정복지센터)</t>
    <phoneticPr fontId="5" type="noConversion"/>
  </si>
  <si>
    <t>국민체육센터(볼링장)</t>
    <phoneticPr fontId="5" type="noConversion"/>
  </si>
  <si>
    <t>체육시설사업소
(강릉관광개발공사)</t>
    <phoneticPr fontId="5" type="noConversion"/>
  </si>
  <si>
    <t>청초생활체육관</t>
    <phoneticPr fontId="5" type="noConversion"/>
  </si>
  <si>
    <t>속초시체육회</t>
    <phoneticPr fontId="5" type="noConversion"/>
  </si>
  <si>
    <t>척산생활체육관</t>
    <phoneticPr fontId="5" type="noConversion"/>
  </si>
  <si>
    <t>속초시배드민턴협회</t>
    <phoneticPr fontId="5" type="noConversion"/>
  </si>
  <si>
    <t>속초시도서체육센터</t>
    <phoneticPr fontId="5" type="noConversion"/>
  </si>
  <si>
    <t>홍천군</t>
    <phoneticPr fontId="5" type="noConversion"/>
  </si>
  <si>
    <t>원통체육문화센터</t>
    <phoneticPr fontId="5" type="noConversion"/>
  </si>
  <si>
    <t>인제군</t>
    <phoneticPr fontId="5" type="noConversion"/>
  </si>
  <si>
    <t>볼링장(20레인)</t>
    <phoneticPr fontId="5" type="noConversion"/>
  </si>
  <si>
    <t>18m x 32m</t>
    <phoneticPr fontId="5" type="noConversion"/>
  </si>
  <si>
    <t>농구, 배구, 배드민턴, 족구, 에어로빅</t>
    <phoneticPr fontId="5" type="noConversion"/>
  </si>
  <si>
    <t>25m x 46m</t>
    <phoneticPr fontId="5" type="noConversion"/>
  </si>
  <si>
    <t>배드민턴, 탁구, 배구</t>
    <phoneticPr fontId="5" type="noConversion"/>
  </si>
  <si>
    <t>25m x 6레인</t>
    <phoneticPr fontId="5" type="noConversion"/>
  </si>
  <si>
    <t>15m x 20m</t>
    <phoneticPr fontId="5" type="noConversion"/>
  </si>
  <si>
    <t>게이트볼,배드민턴,
족구,탁구</t>
    <phoneticPr fontId="5" type="noConversion"/>
  </si>
  <si>
    <t>13.4m x 6.1m(2면)</t>
    <phoneticPr fontId="5" type="noConversion"/>
  </si>
  <si>
    <t>배드민턴,탁구</t>
    <phoneticPr fontId="5" type="noConversion"/>
  </si>
  <si>
    <t>GX룸</t>
    <phoneticPr fontId="5" type="noConversion"/>
  </si>
  <si>
    <t>25m*6레인</t>
    <phoneticPr fontId="5" type="noConversion"/>
  </si>
  <si>
    <t>기계실, 회의실, 사무실</t>
    <phoneticPr fontId="5" type="noConversion"/>
  </si>
  <si>
    <t>컨텐츠실</t>
    <phoneticPr fontId="5" type="noConversion"/>
  </si>
  <si>
    <t>중방대리 실내게이트볼장</t>
    <phoneticPr fontId="5" type="noConversion"/>
  </si>
  <si>
    <t>동송게이트볼장</t>
    <phoneticPr fontId="5" type="noConversion"/>
  </si>
  <si>
    <t>강현면실내게이트볼장 1관</t>
    <phoneticPr fontId="5" type="noConversion"/>
  </si>
  <si>
    <t>강현면실내게이트볼장(2관)</t>
    <phoneticPr fontId="5" type="noConversion"/>
  </si>
  <si>
    <t>20x15m</t>
    <phoneticPr fontId="5" type="noConversion"/>
  </si>
  <si>
    <t>15×20m</t>
    <phoneticPr fontId="5" type="noConversion"/>
  </si>
  <si>
    <t>화천국민문화체육센터
(수영장)</t>
    <phoneticPr fontId="5" type="noConversion"/>
  </si>
  <si>
    <t>체육시설사업소
(강릉시스포츠클럽)</t>
    <phoneticPr fontId="5" type="noConversion"/>
  </si>
  <si>
    <t>속초시궁도협회</t>
    <phoneticPr fontId="5" type="noConversion"/>
  </si>
  <si>
    <t>위탁
(원주시궁도협회)</t>
    <phoneticPr fontId="5" type="noConversion"/>
  </si>
  <si>
    <t>혁신도시체육시설 내
양궁장</t>
    <phoneticPr fontId="5" type="noConversion"/>
  </si>
  <si>
    <t>1.25m</t>
    <phoneticPr fontId="5" type="noConversion"/>
  </si>
  <si>
    <t>체육시설사업소
(㈜아이스강릉)</t>
    <phoneticPr fontId="5" type="noConversion"/>
  </si>
  <si>
    <t>속초공설운동장내
족구장</t>
    <phoneticPr fontId="5" type="noConversion"/>
  </si>
  <si>
    <t>속초파크골프장</t>
    <phoneticPr fontId="5" type="noConversion"/>
  </si>
  <si>
    <t>속초시파크골프협회</t>
    <phoneticPr fontId="5" type="noConversion"/>
  </si>
  <si>
    <t>속초시태권도협회</t>
    <phoneticPr fontId="5" type="noConversion"/>
  </si>
  <si>
    <t>상동그라운드골프장</t>
    <phoneticPr fontId="5" type="noConversion"/>
  </si>
  <si>
    <t>상동그라운드골프협회</t>
    <phoneticPr fontId="5" type="noConversion"/>
  </si>
  <si>
    <t>방림체육공원
다목적구장</t>
    <phoneticPr fontId="5" type="noConversion"/>
  </si>
  <si>
    <t>대화파크골프장</t>
    <phoneticPr fontId="5" type="noConversion"/>
  </si>
  <si>
    <t>대화파크골프클럽</t>
    <phoneticPr fontId="5" type="noConversion"/>
  </si>
  <si>
    <t>김화풋살장</t>
    <phoneticPr fontId="5" type="noConversion"/>
  </si>
  <si>
    <t>종합운동장풋살구장</t>
    <phoneticPr fontId="5" type="noConversion"/>
  </si>
  <si>
    <t>종합운동장족구장</t>
    <phoneticPr fontId="5" type="noConversion"/>
  </si>
  <si>
    <t>종합운동장농구장</t>
    <phoneticPr fontId="5" type="noConversion"/>
  </si>
  <si>
    <t>스포츠파크 A야구장</t>
    <phoneticPr fontId="5" type="noConversion"/>
  </si>
  <si>
    <t>스포츠파크 B야구장</t>
    <phoneticPr fontId="5" type="noConversion"/>
  </si>
  <si>
    <t>반탄정구장</t>
    <phoneticPr fontId="5" type="noConversion"/>
  </si>
  <si>
    <t>32×20×12m</t>
    <phoneticPr fontId="5" type="noConversion"/>
  </si>
  <si>
    <t>결초보은체육관</t>
    <phoneticPr fontId="5" type="noConversion"/>
  </si>
  <si>
    <t>30×50</t>
    <phoneticPr fontId="5" type="noConversion"/>
  </si>
  <si>
    <t>부흥다목적체육관</t>
    <phoneticPr fontId="5" type="noConversion"/>
  </si>
  <si>
    <t>33×18.2×10.5m</t>
    <phoneticPr fontId="5" type="noConversion"/>
  </si>
  <si>
    <t>사무실, 무대</t>
    <phoneticPr fontId="5" type="noConversion"/>
  </si>
  <si>
    <t>20×15×5</t>
    <phoneticPr fontId="5" type="noConversion"/>
  </si>
  <si>
    <t>칠성면 전천후게이트볼장</t>
    <phoneticPr fontId="5" type="noConversion"/>
  </si>
  <si>
    <t>괴산군</t>
    <phoneticPr fontId="5" type="noConversion"/>
  </si>
  <si>
    <t>25×18</t>
    <phoneticPr fontId="5" type="noConversion"/>
  </si>
  <si>
    <t>음성군</t>
    <phoneticPr fontId="5" type="noConversion"/>
  </si>
  <si>
    <t>대소 전천후게이트볼장</t>
    <phoneticPr fontId="5" type="noConversion"/>
  </si>
  <si>
    <t>위탁
(아이에스티 주식회사)</t>
    <phoneticPr fontId="5" type="noConversion"/>
  </si>
  <si>
    <t>청주시</t>
    <phoneticPr fontId="5" type="noConversion"/>
  </si>
  <si>
    <t>가경공원그라운드골프장</t>
  </si>
  <si>
    <t>내수그라운드골프장</t>
  </si>
  <si>
    <t>충주시</t>
    <phoneticPr fontId="5" type="noConversion"/>
  </si>
  <si>
    <t>청전그라운드골프장</t>
    <phoneticPr fontId="5" type="noConversion"/>
  </si>
  <si>
    <t>진천군</t>
    <phoneticPr fontId="5" type="noConversion"/>
  </si>
  <si>
    <t>테니스장에서 족구장으로 용도변경</t>
    <phoneticPr fontId="5" type="noConversion"/>
  </si>
  <si>
    <t>추가(2면)</t>
    <phoneticPr fontId="5" type="noConversion"/>
  </si>
  <si>
    <t>증평군</t>
    <phoneticPr fontId="5" type="noConversion"/>
  </si>
  <si>
    <t>증평파크골프장</t>
    <phoneticPr fontId="5" type="noConversion"/>
  </si>
  <si>
    <t>증평생활체육공원
그라운드골프장</t>
    <phoneticPr fontId="5" type="noConversion"/>
  </si>
  <si>
    <t>증평생활체육공원
풋살경기장</t>
    <phoneticPr fontId="5" type="noConversion"/>
  </si>
  <si>
    <t>칠성그라운드골프장</t>
  </si>
  <si>
    <t>탄성포장재</t>
    <phoneticPr fontId="5" type="noConversion"/>
  </si>
  <si>
    <t>내포 다목적운동장</t>
  </si>
  <si>
    <t>태안군
(교육체육과)</t>
    <phoneticPr fontId="5" type="noConversion"/>
  </si>
  <si>
    <t>쌍신축구장</t>
  </si>
  <si>
    <t>서산시</t>
    <phoneticPr fontId="5" type="noConversion"/>
  </si>
  <si>
    <t>서산종합운동장 주경기장</t>
    <phoneticPr fontId="5" type="noConversion"/>
  </si>
  <si>
    <t>청양 공설운동장 보조축구장</t>
  </si>
  <si>
    <t>무한천생활체육공원 축구장</t>
    <phoneticPr fontId="5" type="noConversion"/>
  </si>
  <si>
    <t>예산군</t>
    <phoneticPr fontId="5" type="noConversion"/>
  </si>
  <si>
    <t>청양생활야구장</t>
  </si>
  <si>
    <t>홍성군(교육체육과)</t>
  </si>
  <si>
    <t>내포테니스장</t>
  </si>
  <si>
    <t>금산군</t>
    <phoneticPr fontId="5" type="noConversion"/>
  </si>
  <si>
    <t>용지리 씨름장</t>
    <phoneticPr fontId="5" type="noConversion"/>
  </si>
  <si>
    <t>2개소</t>
    <phoneticPr fontId="5" type="noConversion"/>
  </si>
  <si>
    <t>진산면 체육센터</t>
    <phoneticPr fontId="5" type="noConversion"/>
  </si>
  <si>
    <t>금산군
(관광문화체육과)</t>
    <phoneticPr fontId="5" type="noConversion"/>
  </si>
  <si>
    <t>일반,경량 철골조</t>
    <phoneticPr fontId="5" type="noConversion"/>
  </si>
  <si>
    <t>목재
(후로링)</t>
    <phoneticPr fontId="5" type="noConversion"/>
  </si>
  <si>
    <t>충남 태권도전당</t>
  </si>
  <si>
    <t>생활체조실, 헬스장</t>
    <phoneticPr fontId="5" type="noConversion"/>
  </si>
  <si>
    <t xml:space="preserve"> 탁구장</t>
    <phoneticPr fontId="5" type="noConversion"/>
  </si>
  <si>
    <t>연무문화체육센타</t>
    <phoneticPr fontId="5" type="noConversion"/>
  </si>
  <si>
    <t>금산군
(금산다락원)</t>
  </si>
  <si>
    <t>위탁(홍성군장애인체육회)</t>
  </si>
  <si>
    <t>847.78m2</t>
  </si>
  <si>
    <t>33m X 21m</t>
  </si>
  <si>
    <t>예산군 교육체육과</t>
    <phoneticPr fontId="5" type="noConversion"/>
  </si>
  <si>
    <t>1층 볼링장 : 18레인 (1,609㎡)
2층 : 36X33X11</t>
    <phoneticPr fontId="5" type="noConversion"/>
  </si>
  <si>
    <t>볼링,탁구</t>
    <phoneticPr fontId="5" type="noConversion"/>
  </si>
  <si>
    <t>무대,화장실,샤워실</t>
    <phoneticPr fontId="5" type="noConversion"/>
  </si>
  <si>
    <t xml:space="preserve">가야곡 게이트볼장 </t>
  </si>
  <si>
    <t>가야곡면</t>
  </si>
  <si>
    <t>양전 게이트볼장</t>
    <phoneticPr fontId="5" type="noConversion"/>
  </si>
  <si>
    <t>비인 게이트볼장</t>
  </si>
  <si>
    <t>봉산면 게이트볼분회</t>
    <phoneticPr fontId="5" type="noConversion"/>
  </si>
  <si>
    <t>사대폭, 사대수 변경</t>
    <phoneticPr fontId="5" type="noConversion"/>
  </si>
  <si>
    <t>연무읍</t>
    <phoneticPr fontId="5" type="noConversion"/>
  </si>
  <si>
    <t>논산시</t>
    <phoneticPr fontId="5" type="noConversion"/>
  </si>
  <si>
    <t>덕유정 국궁장</t>
    <phoneticPr fontId="5" type="noConversion"/>
  </si>
  <si>
    <t>강경읍</t>
    <phoneticPr fontId="5" type="noConversion"/>
  </si>
  <si>
    <t>그라운드골프장</t>
    <phoneticPr fontId="5" type="noConversion"/>
  </si>
  <si>
    <t>명칭변경
(기존 : 이슬공원 그라운드골프장)</t>
    <phoneticPr fontId="5" type="noConversion"/>
  </si>
  <si>
    <t>서군산 축구장</t>
    <phoneticPr fontId="5" type="noConversion"/>
  </si>
  <si>
    <t>익산시
(체육진흥과)</t>
    <phoneticPr fontId="5" type="noConversion"/>
  </si>
  <si>
    <t>익산시
(함열읍)</t>
    <phoneticPr fontId="5" type="noConversion"/>
  </si>
  <si>
    <t>위탁
(익산시장애인체육회)</t>
    <phoneticPr fontId="5" type="noConversion"/>
  </si>
  <si>
    <t>위탁
(익산스포츠클럽)</t>
    <phoneticPr fontId="5" type="noConversion"/>
  </si>
  <si>
    <t>익산시
(황등면)</t>
    <phoneticPr fontId="5" type="noConversion"/>
  </si>
  <si>
    <t>정읍시</t>
    <phoneticPr fontId="5" type="noConversion"/>
  </si>
  <si>
    <t>태인성황축구장</t>
    <phoneticPr fontId="5" type="noConversion"/>
  </si>
  <si>
    <t>태인성황축구장 보조구장</t>
    <phoneticPr fontId="5" type="noConversion"/>
  </si>
  <si>
    <t>완주군</t>
    <phoneticPr fontId="5" type="noConversion"/>
  </si>
  <si>
    <t>장수군</t>
    <phoneticPr fontId="5" type="noConversion"/>
  </si>
  <si>
    <t>계북면풋살장</t>
    <phoneticPr fontId="5" type="noConversion"/>
  </si>
  <si>
    <t>북부권 생활체육공원 축구장</t>
    <phoneticPr fontId="5" type="noConversion"/>
  </si>
  <si>
    <t>실내야구연습장</t>
    <phoneticPr fontId="5" type="noConversion"/>
  </si>
  <si>
    <t>필연야구장</t>
    <phoneticPr fontId="5" type="noConversion"/>
  </si>
  <si>
    <t>위탁(백연영농조합법인)</t>
    <phoneticPr fontId="5" type="noConversion"/>
  </si>
  <si>
    <t>완주군야구장</t>
    <phoneticPr fontId="5" type="noConversion"/>
  </si>
  <si>
    <t>장수군종합운동장</t>
    <phoneticPr fontId="5" type="noConversion"/>
  </si>
  <si>
    <t>지름 7m</t>
  </si>
  <si>
    <t>노면</t>
    <phoneticPr fontId="5" type="noConversion"/>
  </si>
  <si>
    <t>김제시 장애인체육관</t>
    <phoneticPr fontId="5" type="noConversion"/>
  </si>
  <si>
    <t>김제시</t>
    <phoneticPr fontId="5" type="noConversion"/>
  </si>
  <si>
    <t>진안군</t>
    <phoneticPr fontId="5" type="noConversion"/>
  </si>
  <si>
    <t>부귀 다목적구장</t>
    <phoneticPr fontId="5" type="noConversion"/>
  </si>
  <si>
    <t>풋살, 족구, 배구</t>
    <phoneticPr fontId="5" type="noConversion"/>
  </si>
  <si>
    <t>(추가)다목적구장(막구조) 신축</t>
    <phoneticPr fontId="5" type="noConversion"/>
  </si>
  <si>
    <t>다목적체육관</t>
    <phoneticPr fontId="5" type="noConversion"/>
  </si>
  <si>
    <t>철근콘크리트
철골조, 막구조</t>
    <phoneticPr fontId="5" type="noConversion"/>
  </si>
  <si>
    <t>배드민턴, 테니스</t>
    <phoneticPr fontId="5" type="noConversion"/>
  </si>
  <si>
    <t>서부권역다목적체육관</t>
    <phoneticPr fontId="5" type="noConversion"/>
  </si>
  <si>
    <t>익산시</t>
    <phoneticPr fontId="5" type="noConversion"/>
  </si>
  <si>
    <t>30.2×19.2×12m</t>
    <phoneticPr fontId="5" type="noConversion"/>
  </si>
  <si>
    <t>배구, 농구</t>
    <phoneticPr fontId="5" type="noConversion"/>
  </si>
  <si>
    <t>25m×14m
4m×10m</t>
    <phoneticPr fontId="5" type="noConversion"/>
  </si>
  <si>
    <t>헬스장, 에어로빅실</t>
    <phoneticPr fontId="5" type="noConversion"/>
  </si>
  <si>
    <t>천천전천후체육관</t>
    <phoneticPr fontId="5" type="noConversion"/>
  </si>
  <si>
    <t>34×36</t>
    <phoneticPr fontId="5" type="noConversion"/>
  </si>
  <si>
    <t>게이트볼, 테니스</t>
    <phoneticPr fontId="5" type="noConversion"/>
  </si>
  <si>
    <t>주민편익시설</t>
    <phoneticPr fontId="5" type="noConversion"/>
  </si>
  <si>
    <t>천천하늘내체육관</t>
    <phoneticPr fontId="5" type="noConversion"/>
  </si>
  <si>
    <t>18.4×32.2</t>
    <phoneticPr fontId="5" type="noConversion"/>
  </si>
  <si>
    <t>농구, 배구, 족구, 탁구, 배드민턴</t>
    <phoneticPr fontId="5" type="noConversion"/>
  </si>
  <si>
    <t>순창군</t>
    <phoneticPr fontId="5" type="noConversion"/>
  </si>
  <si>
    <t>쌍치면</t>
    <phoneticPr fontId="5" type="noConversion"/>
  </si>
  <si>
    <t>부안군</t>
    <phoneticPr fontId="5" type="noConversion"/>
  </si>
  <si>
    <t>부안다목적체육센터</t>
    <phoneticPr fontId="5" type="noConversion"/>
  </si>
  <si>
    <t>43×18</t>
    <phoneticPr fontId="5" type="noConversion"/>
  </si>
  <si>
    <t>배드민턴,배구,족구</t>
    <phoneticPr fontId="5" type="noConversion"/>
  </si>
  <si>
    <t>개정 게이트볼장</t>
    <phoneticPr fontId="5" type="noConversion"/>
  </si>
  <si>
    <t>2021</t>
    <phoneticPr fontId="5" type="noConversion"/>
  </si>
  <si>
    <t>신규추가</t>
    <phoneticPr fontId="5" type="noConversion"/>
  </si>
  <si>
    <t>쌍치 실내게이트볼장</t>
    <phoneticPr fontId="5" type="noConversion"/>
  </si>
  <si>
    <t>서부권역다목적체육관
수영장</t>
    <phoneticPr fontId="5" type="noConversion"/>
  </si>
  <si>
    <t>위탁
(송백정)</t>
    <phoneticPr fontId="5" type="noConversion"/>
  </si>
  <si>
    <t>위탁(임실군)</t>
    <phoneticPr fontId="5" type="noConversion"/>
  </si>
  <si>
    <t>춘포복합운동장</t>
    <phoneticPr fontId="5" type="noConversion"/>
  </si>
  <si>
    <t>익산시
(건설과)</t>
    <phoneticPr fontId="5" type="noConversion"/>
  </si>
  <si>
    <t>장수그라운드골프장</t>
    <phoneticPr fontId="5" type="noConversion"/>
  </si>
  <si>
    <t>장성군</t>
    <phoneticPr fontId="5" type="noConversion"/>
  </si>
  <si>
    <t>광양시</t>
    <phoneticPr fontId="5" type="noConversion"/>
  </si>
  <si>
    <t>광영축구장</t>
    <phoneticPr fontId="5" type="noConversion"/>
  </si>
  <si>
    <t>담양군</t>
    <phoneticPr fontId="5" type="noConversion"/>
  </si>
  <si>
    <t>봉산생활체육공원</t>
    <phoneticPr fontId="5" type="noConversion"/>
  </si>
  <si>
    <t>곡성문화운동장</t>
    <phoneticPr fontId="5" type="noConversion"/>
  </si>
  <si>
    <t>정남진리조트축구장(A)</t>
    <phoneticPr fontId="5" type="noConversion"/>
  </si>
  <si>
    <t>장흥군</t>
    <phoneticPr fontId="5" type="noConversion"/>
  </si>
  <si>
    <t>정남진리조트축구장(B)</t>
    <phoneticPr fontId="5" type="noConversion"/>
  </si>
  <si>
    <t>정남진리조트축구장(C)</t>
    <phoneticPr fontId="5" type="noConversion"/>
  </si>
  <si>
    <t>축구전용경기장</t>
    <phoneticPr fontId="5" type="noConversion"/>
  </si>
  <si>
    <t>강진군</t>
    <phoneticPr fontId="5" type="noConversion"/>
  </si>
  <si>
    <t>2005
(2007)</t>
    <phoneticPr fontId="5" type="noConversion"/>
  </si>
  <si>
    <t>무안군</t>
    <phoneticPr fontId="5" type="noConversion"/>
  </si>
  <si>
    <t>무안읍 유소년 축구경기장</t>
    <phoneticPr fontId="5" type="noConversion"/>
  </si>
  <si>
    <t>진도군</t>
    <phoneticPr fontId="5" type="noConversion"/>
  </si>
  <si>
    <t>공설운동장</t>
    <phoneticPr fontId="5" type="noConversion"/>
  </si>
  <si>
    <t>팔금운동장</t>
    <phoneticPr fontId="5" type="noConversion"/>
  </si>
  <si>
    <t>신안군</t>
    <phoneticPr fontId="5" type="noConversion"/>
  </si>
  <si>
    <t>목포 리틀야구장</t>
    <phoneticPr fontId="5" type="noConversion"/>
  </si>
  <si>
    <t>홍수조절지 야구장</t>
    <phoneticPr fontId="5" type="noConversion"/>
  </si>
  <si>
    <t>화순군</t>
    <phoneticPr fontId="5" type="noConversion"/>
  </si>
  <si>
    <t>화순야구장</t>
    <phoneticPr fontId="5" type="noConversion"/>
  </si>
  <si>
    <t>아리랑야구장</t>
    <phoneticPr fontId="5" type="noConversion"/>
  </si>
  <si>
    <t>위탁(소프트테니스클럽)</t>
    <phoneticPr fontId="5" type="noConversion"/>
  </si>
  <si>
    <t>장흥 군립테니스장</t>
    <phoneticPr fontId="5" type="noConversion"/>
  </si>
  <si>
    <t>인조코트</t>
    <phoneticPr fontId="5" type="noConversion"/>
  </si>
  <si>
    <t>28m*15m</t>
    <phoneticPr fontId="5" type="noConversion"/>
  </si>
  <si>
    <t>고흥군</t>
    <phoneticPr fontId="5" type="noConversion"/>
  </si>
  <si>
    <t>배구, 배드민턴</t>
    <phoneticPr fontId="5" type="noConversion"/>
  </si>
  <si>
    <t>신대스포츠센터</t>
    <phoneticPr fontId="5" type="noConversion"/>
  </si>
  <si>
    <t>헬스, 프로그램실 등</t>
    <phoneticPr fontId="5" type="noConversion"/>
  </si>
  <si>
    <t>해남군</t>
    <phoneticPr fontId="5" type="noConversion"/>
  </si>
  <si>
    <t>우슬 배드민턴장</t>
    <phoneticPr fontId="5" type="noConversion"/>
  </si>
  <si>
    <t>7코트</t>
    <phoneticPr fontId="5" type="noConversion"/>
  </si>
  <si>
    <t>배드민턴전용구장</t>
    <phoneticPr fontId="5" type="noConversion"/>
  </si>
  <si>
    <t>무대,관람석,관리실</t>
    <phoneticPr fontId="5" type="noConversion"/>
  </si>
  <si>
    <t>함평군</t>
    <phoneticPr fontId="5" type="noConversion"/>
  </si>
  <si>
    <t>함평국민체육센터</t>
    <phoneticPr fontId="5" type="noConversion"/>
  </si>
  <si>
    <t>30×60.2×14.7m</t>
    <phoneticPr fontId="5" type="noConversion"/>
  </si>
  <si>
    <t>다목적실, 체력단련실</t>
    <phoneticPr fontId="5" type="noConversion"/>
  </si>
  <si>
    <t>21x52m</t>
    <phoneticPr fontId="5" type="noConversion"/>
  </si>
  <si>
    <t>17*22m</t>
    <phoneticPr fontId="5" type="noConversion"/>
  </si>
  <si>
    <t>28x20m</t>
    <phoneticPr fontId="5" type="noConversion"/>
  </si>
  <si>
    <t>17*24m</t>
    <phoneticPr fontId="5" type="noConversion"/>
  </si>
  <si>
    <t>22×17m</t>
    <phoneticPr fontId="5" type="noConversion"/>
  </si>
  <si>
    <t>23x22.4m</t>
    <phoneticPr fontId="5" type="noConversion"/>
  </si>
  <si>
    <t>25x20m</t>
    <phoneticPr fontId="5" type="noConversion"/>
  </si>
  <si>
    <t>21x21m</t>
    <phoneticPr fontId="5" type="noConversion"/>
  </si>
  <si>
    <t>24.8x19m</t>
    <phoneticPr fontId="5" type="noConversion"/>
  </si>
  <si>
    <t>22.5x20m</t>
    <phoneticPr fontId="5" type="noConversion"/>
  </si>
  <si>
    <t>22.1x20m</t>
    <phoneticPr fontId="5" type="noConversion"/>
  </si>
  <si>
    <t>20x18m</t>
    <phoneticPr fontId="5" type="noConversion"/>
  </si>
  <si>
    <t>22x20.4m</t>
    <phoneticPr fontId="5" type="noConversion"/>
  </si>
  <si>
    <t>24x20m</t>
    <phoneticPr fontId="5" type="noConversion"/>
  </si>
  <si>
    <t>23x19m</t>
    <phoneticPr fontId="5" type="noConversion"/>
  </si>
  <si>
    <t>20×15m</t>
    <phoneticPr fontId="5" type="noConversion"/>
  </si>
  <si>
    <t>보성군</t>
    <phoneticPr fontId="5" type="noConversion"/>
  </si>
  <si>
    <t>도암게이트볼장</t>
    <phoneticPr fontId="5" type="noConversion"/>
  </si>
  <si>
    <t>사무실</t>
    <phoneticPr fontId="5" type="noConversion"/>
  </si>
  <si>
    <t>관산읍(남) 전천후게이트볼장</t>
    <phoneticPr fontId="5" type="noConversion"/>
  </si>
  <si>
    <t>관산읍(여) 전천후게이트볼장</t>
    <phoneticPr fontId="5" type="noConversion"/>
  </si>
  <si>
    <t>19x24m</t>
    <phoneticPr fontId="5" type="noConversion"/>
  </si>
  <si>
    <t>18x23m</t>
    <phoneticPr fontId="5" type="noConversion"/>
  </si>
  <si>
    <t>20x25m</t>
    <phoneticPr fontId="5" type="noConversion"/>
  </si>
  <si>
    <t>22x17m</t>
    <phoneticPr fontId="5" type="noConversion"/>
  </si>
  <si>
    <t>22×21m</t>
    <phoneticPr fontId="5" type="noConversion"/>
  </si>
  <si>
    <t>25x18.8m</t>
    <phoneticPr fontId="5" type="noConversion"/>
  </si>
  <si>
    <t>25x19m</t>
    <phoneticPr fontId="5" type="noConversion"/>
  </si>
  <si>
    <t>24x18m</t>
    <phoneticPr fontId="5" type="noConversion"/>
  </si>
  <si>
    <t>21x18m</t>
    <phoneticPr fontId="5" type="noConversion"/>
  </si>
  <si>
    <t>23x20m</t>
    <phoneticPr fontId="5" type="noConversion"/>
  </si>
  <si>
    <t>25x18m</t>
    <phoneticPr fontId="5" type="noConversion"/>
  </si>
  <si>
    <t>25x20,m</t>
    <phoneticPr fontId="5" type="noConversion"/>
  </si>
  <si>
    <t>26.0×51.3m</t>
    <phoneticPr fontId="5" type="noConversion"/>
  </si>
  <si>
    <t>20×25m</t>
    <phoneticPr fontId="5" type="noConversion"/>
  </si>
  <si>
    <t>23×19m</t>
    <phoneticPr fontId="5" type="noConversion"/>
  </si>
  <si>
    <t>22x19.5m</t>
    <phoneticPr fontId="5" type="noConversion"/>
  </si>
  <si>
    <t>26x19.5m</t>
    <phoneticPr fontId="5" type="noConversion"/>
  </si>
  <si>
    <t>22.6x18m</t>
    <phoneticPr fontId="5" type="noConversion"/>
  </si>
  <si>
    <t>26x19m</t>
    <phoneticPr fontId="5" type="noConversion"/>
  </si>
  <si>
    <t>24x19m</t>
    <phoneticPr fontId="5" type="noConversion"/>
  </si>
  <si>
    <t>24x22.5m</t>
    <phoneticPr fontId="5" type="noConversion"/>
  </si>
  <si>
    <t>22x27m</t>
    <phoneticPr fontId="5" type="noConversion"/>
  </si>
  <si>
    <t>24x17m</t>
    <phoneticPr fontId="5" type="noConversion"/>
  </si>
  <si>
    <t>신대유청소년수영장</t>
    <phoneticPr fontId="5" type="noConversion"/>
  </si>
  <si>
    <t>강진군탁구전용경기장</t>
    <phoneticPr fontId="5" type="noConversion"/>
  </si>
  <si>
    <t>영암군</t>
    <phoneticPr fontId="5" type="noConversion"/>
  </si>
  <si>
    <t>영광군</t>
    <phoneticPr fontId="5" type="noConversion"/>
  </si>
  <si>
    <t>불갑파크골프장</t>
    <phoneticPr fontId="5" type="noConversion"/>
  </si>
  <si>
    <t>칠곡군</t>
    <phoneticPr fontId="5" type="noConversion"/>
  </si>
  <si>
    <t>위탁
(기계면청년회)</t>
    <phoneticPr fontId="5" type="noConversion"/>
  </si>
  <si>
    <t>위탁
(구룡포읍축구회)</t>
    <phoneticPr fontId="5" type="noConversion"/>
  </si>
  <si>
    <t>위탁
(연일읍체육회)</t>
    <phoneticPr fontId="5" type="noConversion"/>
  </si>
  <si>
    <t>포항시시설관리공단</t>
    <phoneticPr fontId="5" type="noConversion"/>
  </si>
  <si>
    <t>위탁
(동해문화체육회)</t>
    <phoneticPr fontId="5" type="noConversion"/>
  </si>
  <si>
    <t>양학생활체육운동장</t>
    <phoneticPr fontId="5" type="noConversion"/>
  </si>
  <si>
    <t>위탁
(흥해읍체육회)</t>
    <phoneticPr fontId="5" type="noConversion"/>
  </si>
  <si>
    <t>철골조</t>
    <phoneticPr fontId="5" type="noConversion"/>
  </si>
  <si>
    <t>봉화군</t>
    <phoneticPr fontId="5" type="noConversion"/>
  </si>
  <si>
    <t>봉화복합스포츠단지 축구장</t>
    <phoneticPr fontId="5" type="noConversion"/>
  </si>
  <si>
    <t>봉화군시설관리사업소</t>
    <phoneticPr fontId="5" type="noConversion"/>
  </si>
  <si>
    <t>위탁
(포항야구협회)</t>
    <phoneticPr fontId="5" type="noConversion"/>
  </si>
  <si>
    <t>안동시
(안동시야구연합회)</t>
    <phoneticPr fontId="5" type="noConversion"/>
  </si>
  <si>
    <t>위탁
(오천테니스연합회)</t>
    <phoneticPr fontId="5" type="noConversion"/>
  </si>
  <si>
    <t>위탁
(청하면체육회)</t>
    <phoneticPr fontId="5" type="noConversion"/>
  </si>
  <si>
    <t>위탁
(장성테니스클럽)</t>
    <phoneticPr fontId="5" type="noConversion"/>
  </si>
  <si>
    <t>앙투카3
인조잔디3
흙3</t>
    <phoneticPr fontId="5" type="noConversion"/>
  </si>
  <si>
    <t>봉화복합스포츠단지
테니스장</t>
    <phoneticPr fontId="5" type="noConversion"/>
  </si>
  <si>
    <t>가변식
의자</t>
    <phoneticPr fontId="5" type="noConversion"/>
  </si>
  <si>
    <t>경주시</t>
    <phoneticPr fontId="5" type="noConversion"/>
  </si>
  <si>
    <t>북경주체육문화센터</t>
    <phoneticPr fontId="5" type="noConversion"/>
  </si>
  <si>
    <t>다목적구장</t>
    <phoneticPr fontId="5" type="noConversion"/>
  </si>
  <si>
    <t>에어로빅장, 헬스장, GX룸</t>
    <phoneticPr fontId="5" type="noConversion"/>
  </si>
  <si>
    <t>불국체육센터</t>
    <phoneticPr fontId="5" type="noConversion"/>
  </si>
  <si>
    <t>다목적구장
(태권도, 배드민턴,
실내암벽)</t>
    <phoneticPr fontId="5" type="noConversion"/>
  </si>
  <si>
    <t>실내암벽장</t>
    <phoneticPr fontId="5" type="noConversion"/>
  </si>
  <si>
    <t>군위군</t>
    <phoneticPr fontId="5" type="noConversion"/>
  </si>
  <si>
    <t>(재)군위문화관광재단</t>
    <phoneticPr fontId="5" type="noConversion"/>
  </si>
  <si>
    <t>배트민턴,농구</t>
    <phoneticPr fontId="5" type="noConversion"/>
  </si>
  <si>
    <t>예천군</t>
    <phoneticPr fontId="5" type="noConversion"/>
  </si>
  <si>
    <t>경주시시설관리공단</t>
    <phoneticPr fontId="5" type="noConversion"/>
  </si>
  <si>
    <t>20m×15m</t>
    <phoneticPr fontId="5" type="noConversion"/>
  </si>
  <si>
    <t>영주시</t>
    <phoneticPr fontId="5" type="noConversion"/>
  </si>
  <si>
    <t>부석 게이트볼회</t>
    <phoneticPr fontId="5" type="noConversion"/>
  </si>
  <si>
    <t>15 x 20</t>
    <phoneticPr fontId="5" type="noConversion"/>
  </si>
  <si>
    <t>안정남부 클럽</t>
    <phoneticPr fontId="5" type="noConversion"/>
  </si>
  <si>
    <t>매전게이트볼장</t>
    <phoneticPr fontId="5" type="noConversion"/>
  </si>
  <si>
    <t>울릉군</t>
    <phoneticPr fontId="5" type="noConversion"/>
  </si>
  <si>
    <t>23*20</t>
    <phoneticPr fontId="5" type="noConversion"/>
  </si>
  <si>
    <t>봉화국민체육센터
수영장</t>
    <phoneticPr fontId="5" type="noConversion"/>
  </si>
  <si>
    <t>구미시</t>
    <phoneticPr fontId="5" type="noConversion"/>
  </si>
  <si>
    <t>봉화궁도장
(청량정)</t>
    <phoneticPr fontId="5" type="noConversion"/>
  </si>
  <si>
    <t>포항시</t>
    <phoneticPr fontId="5" type="noConversion"/>
  </si>
  <si>
    <t>씨름연습장</t>
    <phoneticPr fontId="5" type="noConversion"/>
  </si>
  <si>
    <t>사각형</t>
    <phoneticPr fontId="5" type="noConversion"/>
  </si>
  <si>
    <t>스텐드</t>
    <phoneticPr fontId="5" type="noConversion"/>
  </si>
  <si>
    <t>김해시</t>
    <phoneticPr fontId="5" type="noConversion"/>
  </si>
  <si>
    <t>북부동축구장</t>
    <phoneticPr fontId="5" type="noConversion"/>
  </si>
  <si>
    <t>김새시</t>
    <phoneticPr fontId="5" type="noConversion"/>
  </si>
  <si>
    <t>김해시도시개발공사</t>
    <phoneticPr fontId="5" type="noConversion"/>
  </si>
  <si>
    <t>밀양시</t>
    <phoneticPr fontId="5" type="noConversion"/>
  </si>
  <si>
    <t>덕계체육공원</t>
  </si>
  <si>
    <t>문화시설사업소</t>
    <phoneticPr fontId="5" type="noConversion"/>
  </si>
  <si>
    <t>삽량체육공원야구장</t>
    <phoneticPr fontId="5" type="noConversion"/>
  </si>
  <si>
    <t>하북지산테니스장</t>
  </si>
  <si>
    <t>시립2테니스장</t>
  </si>
  <si>
    <t>배구,탁구,배드민턴</t>
    <phoneticPr fontId="5" type="noConversion"/>
  </si>
  <si>
    <t>배드민턴, 탁구, 농구, 배구</t>
  </si>
  <si>
    <t>샤워장, 탈의실, 화장실, 관리실 등</t>
  </si>
  <si>
    <t>수영장, 요가실, 헬스장 등</t>
  </si>
  <si>
    <t>위탁(사천시체육회)</t>
  </si>
  <si>
    <t>지곡면다목적체육관</t>
  </si>
  <si>
    <t>율곡국민체육센터</t>
  </si>
  <si>
    <t>30×19.9m</t>
  </si>
  <si>
    <t>배드민턴, 족구 등</t>
  </si>
  <si>
    <t>모덕체육공원 게이트볼장</t>
    <phoneticPr fontId="5" type="noConversion"/>
  </si>
  <si>
    <t>위탁
진주시 게이트볼연합회</t>
    <phoneticPr fontId="5" type="noConversion"/>
  </si>
  <si>
    <t>진주시</t>
    <phoneticPr fontId="5" type="noConversion"/>
  </si>
  <si>
    <t>평거생활체육시설 게이트볼장</t>
    <phoneticPr fontId="5" type="noConversion"/>
  </si>
  <si>
    <t>24x23</t>
    <phoneticPr fontId="5" type="noConversion"/>
  </si>
  <si>
    <t>제43호 완충녹지 게이트볼장</t>
  </si>
  <si>
    <t>옥곡어린이공원 게이트볼장</t>
  </si>
  <si>
    <t>금포림 게이트볼장</t>
  </si>
  <si>
    <t>호암 게이트볼장</t>
  </si>
  <si>
    <t>마천면게이트볼장</t>
  </si>
  <si>
    <t>백전전천후게이트볼장</t>
  </si>
  <si>
    <t>서하게이트볼장</t>
  </si>
  <si>
    <t>거창군</t>
    <phoneticPr fontId="5" type="noConversion"/>
  </si>
  <si>
    <t>위천면 천전후 게이트볼장</t>
    <phoneticPr fontId="5" type="noConversion"/>
  </si>
  <si>
    <t>쌍백곡내게이트볼장</t>
  </si>
  <si>
    <t>용주게이트볼장</t>
  </si>
  <si>
    <t>양산국민체육센터 수영장</t>
  </si>
  <si>
    <t>양산시시설관리공단
(위탁)</t>
  </si>
  <si>
    <t>양산주민편익시설 수영장</t>
  </si>
  <si>
    <t>웅상문화체육센터 수영장</t>
  </si>
  <si>
    <t>하대둔치 생활체육시설
롤러경기장</t>
    <phoneticPr fontId="5" type="noConversion"/>
  </si>
  <si>
    <t>하대둔치</t>
    <phoneticPr fontId="5" type="noConversion"/>
  </si>
  <si>
    <t>수질정화공원
인라인스케이트장</t>
  </si>
  <si>
    <t>남부빗물펌프장
인라인스케이트장</t>
  </si>
  <si>
    <t>남부공원 스케이트장</t>
  </si>
  <si>
    <t>양산인라인스케이트장</t>
  </si>
  <si>
    <t>의령군</t>
    <phoneticPr fontId="5" type="noConversion"/>
  </si>
  <si>
    <t>보물섬승마장</t>
    <phoneticPr fontId="5" type="noConversion"/>
  </si>
  <si>
    <t>거제해양레포츠센터</t>
    <phoneticPr fontId="5" type="noConversion"/>
  </si>
  <si>
    <t>위탁
(거제해양관광개발공사)</t>
    <phoneticPr fontId="5" type="noConversion"/>
  </si>
  <si>
    <t>모덕풋살장</t>
    <phoneticPr fontId="5" type="noConversion"/>
  </si>
  <si>
    <t>모덕농구장</t>
    <phoneticPr fontId="5" type="noConversion"/>
  </si>
  <si>
    <t>진주종합경기장
배드민턴장</t>
    <phoneticPr fontId="5" type="noConversion"/>
  </si>
  <si>
    <t>진주공설운동장
야구장</t>
    <phoneticPr fontId="5" type="noConversion"/>
  </si>
  <si>
    <t>송백리어르신체육시설
그라운드골프장</t>
    <phoneticPr fontId="5" type="noConversion"/>
  </si>
  <si>
    <t>16홀</t>
    <phoneticPr fontId="5" type="noConversion"/>
  </si>
  <si>
    <t>평거생활체육시설
그라운드골프장</t>
    <phoneticPr fontId="5" type="noConversion"/>
  </si>
  <si>
    <t>평거생활체육시설
족구장</t>
    <phoneticPr fontId="5" type="noConversion"/>
  </si>
  <si>
    <t>평거생활체육시설
풋살장</t>
    <phoneticPr fontId="5" type="noConversion"/>
  </si>
  <si>
    <t>평거생활체육시설
농구장</t>
    <phoneticPr fontId="5" type="noConversion"/>
  </si>
  <si>
    <t>상동체육시설</t>
  </si>
  <si>
    <t>창녕군</t>
    <phoneticPr fontId="5" type="noConversion"/>
  </si>
  <si>
    <t>남부문화체육센터
헬스장</t>
  </si>
  <si>
    <t>알천파크골프장</t>
    <phoneticPr fontId="5" type="noConversion"/>
  </si>
  <si>
    <t>김천시</t>
    <phoneticPr fontId="5" type="noConversion"/>
  </si>
  <si>
    <t>영주시체육회</t>
    <phoneticPr fontId="5" type="noConversion"/>
  </si>
  <si>
    <t>영천시</t>
    <phoneticPr fontId="5" type="noConversion"/>
  </si>
  <si>
    <t>조교파크골프장</t>
    <phoneticPr fontId="5" type="noConversion"/>
  </si>
  <si>
    <t>영양군</t>
    <phoneticPr fontId="5" type="noConversion"/>
  </si>
  <si>
    <t>성주군</t>
    <phoneticPr fontId="5" type="noConversion"/>
  </si>
  <si>
    <t>초전파크골프장</t>
    <phoneticPr fontId="5" type="noConversion"/>
  </si>
  <si>
    <t>수륜파크골프장</t>
    <phoneticPr fontId="5" type="noConversion"/>
  </si>
  <si>
    <t>용암파크골프장</t>
    <phoneticPr fontId="5" type="noConversion"/>
  </si>
  <si>
    <t>의성군</t>
    <phoneticPr fontId="5" type="noConversion"/>
  </si>
  <si>
    <t>진천선수촌
하키장</t>
    <phoneticPr fontId="5" type="noConversion"/>
  </si>
  <si>
    <t>국가대표선수촌
선수촌운영부</t>
    <phoneticPr fontId="5" type="noConversion"/>
  </si>
  <si>
    <t>2011
2018</t>
    <phoneticPr fontId="5" type="noConversion"/>
  </si>
  <si>
    <t>2016년 건축면적 및 연면적의 경우 수영조 면적임</t>
    <phoneticPr fontId="5" type="noConversion"/>
  </si>
  <si>
    <t xml:space="preserve">빙상장(1면, 61m×30m) 
컬링장(2면, 4.75m×49.5m) </t>
    <phoneticPr fontId="5" type="noConversion"/>
  </si>
  <si>
    <t>부지면적 다기능체육관에 포함</t>
    <phoneticPr fontId="5" type="noConversion"/>
  </si>
  <si>
    <t>공단: 분당스포츠센터 포함</t>
    <phoneticPr fontId="5" type="noConversion"/>
  </si>
  <si>
    <t xml:space="preserve">    ㅇ 운동장, 체육관, 종합체육시설, 가상체험 체육시설(체육시설의 설치ㆍ이용에 관한 법률 시행령, 별표1)</t>
    <phoneticPr fontId="5" type="noConversion"/>
  </si>
  <si>
    <t>2021년말 기준</t>
    <phoneticPr fontId="5" type="noConversion"/>
  </si>
  <si>
    <t>성동구</t>
    <phoneticPr fontId="5" type="noConversion"/>
  </si>
  <si>
    <t>성동구 도시관리공단</t>
    <phoneticPr fontId="5" type="noConversion"/>
  </si>
  <si>
    <t>볼링장, 생활문화센터</t>
    <phoneticPr fontId="5" type="noConversion"/>
  </si>
  <si>
    <t>성동구도시관리공단</t>
    <phoneticPr fontId="5" type="noConversion"/>
  </si>
  <si>
    <t>광진구</t>
    <phoneticPr fontId="5" type="noConversion"/>
  </si>
  <si>
    <t>서울시</t>
    <phoneticPr fontId="5" type="noConversion"/>
  </si>
  <si>
    <t>아트큐브 인라인스케이트장</t>
    <phoneticPr fontId="5" type="noConversion"/>
  </si>
  <si>
    <t>연면적 - 관리동</t>
    <phoneticPr fontId="5" type="noConversion"/>
  </si>
  <si>
    <t>제1월곡인조잔디구장</t>
    <phoneticPr fontId="5" type="noConversion"/>
  </si>
  <si>
    <t>제2월곡인조잔디구장</t>
    <phoneticPr fontId="5" type="noConversion"/>
  </si>
  <si>
    <t>성북구</t>
    <phoneticPr fontId="5" type="noConversion"/>
  </si>
  <si>
    <t>강북구</t>
    <phoneticPr fontId="5" type="noConversion"/>
  </si>
  <si>
    <t>서대문구</t>
    <phoneticPr fontId="5" type="noConversion"/>
  </si>
  <si>
    <t>북아현문화체육센터</t>
    <phoneticPr fontId="5" type="noConversion"/>
  </si>
  <si>
    <t>서대문구
(도시관리공단)</t>
    <phoneticPr fontId="5" type="noConversion"/>
  </si>
  <si>
    <t>20.4 * 30m</t>
    <phoneticPr fontId="5" type="noConversion"/>
  </si>
  <si>
    <t>농구, 배드민턴, 탁구, 줌바 등</t>
    <phoneticPr fontId="5" type="noConversion"/>
  </si>
  <si>
    <t>체육실
다목적실</t>
    <phoneticPr fontId="5" type="noConversion"/>
  </si>
  <si>
    <t>안양천 어린이야구연습장</t>
    <phoneticPr fontId="5" type="noConversion"/>
  </si>
  <si>
    <t>구로구</t>
    <phoneticPr fontId="5" type="noConversion"/>
  </si>
  <si>
    <t>목감천 인라인스케이트장</t>
    <phoneticPr fontId="5" type="noConversion"/>
  </si>
  <si>
    <t>금나래문화체육센터</t>
    <phoneticPr fontId="5" type="noConversion"/>
  </si>
  <si>
    <t>한내 게이트볼장</t>
    <phoneticPr fontId="5" type="noConversion"/>
  </si>
  <si>
    <t>15*20(3면)</t>
    <phoneticPr fontId="5" type="noConversion"/>
  </si>
  <si>
    <t>금천구</t>
    <phoneticPr fontId="5" type="noConversion"/>
  </si>
  <si>
    <t>박미 게이트볼장</t>
    <phoneticPr fontId="5" type="noConversion"/>
  </si>
  <si>
    <t>10*18</t>
    <phoneticPr fontId="5" type="noConversion"/>
  </si>
  <si>
    <t>박미풋살장</t>
    <phoneticPr fontId="5" type="noConversion"/>
  </si>
  <si>
    <t>운영협약(금천구파크골프협회)</t>
    <phoneticPr fontId="5" type="noConversion"/>
  </si>
  <si>
    <t>남서울게이트볼장</t>
    <phoneticPr fontId="5" type="noConversion"/>
  </si>
  <si>
    <t>감로천게이트볼장</t>
    <phoneticPr fontId="5" type="noConversion"/>
  </si>
  <si>
    <t>박미족구장</t>
    <phoneticPr fontId="5" type="noConversion"/>
  </si>
  <si>
    <t>운영협약(금천구족구협회)</t>
    <phoneticPr fontId="5" type="noConversion"/>
  </si>
  <si>
    <t>금나래족구장</t>
    <phoneticPr fontId="5" type="noConversion"/>
  </si>
  <si>
    <t>호암족구장</t>
    <phoneticPr fontId="5" type="noConversion"/>
  </si>
  <si>
    <t>자연발생</t>
    <phoneticPr fontId="5" type="noConversion"/>
  </si>
  <si>
    <t>에어로빅장,문화강좌실,
헬스장,다목적체육실 3개</t>
    <phoneticPr fontId="5" type="noConversion"/>
  </si>
  <si>
    <t>에어로빅장,문화강좌실,
헬스장,다목적실 3개</t>
    <phoneticPr fontId="5" type="noConversion"/>
  </si>
  <si>
    <t>성내유수지 게이트볼장</t>
    <phoneticPr fontId="5" type="noConversion"/>
  </si>
  <si>
    <t>강동구</t>
    <phoneticPr fontId="5" type="noConversion"/>
  </si>
  <si>
    <t>강남구</t>
    <phoneticPr fontId="5" type="noConversion"/>
  </si>
  <si>
    <t>일원스포츠문화센터</t>
    <phoneticPr fontId="5" type="noConversion"/>
  </si>
  <si>
    <t>강남구 도시관리공단</t>
    <phoneticPr fontId="5" type="noConversion"/>
  </si>
  <si>
    <t>기구필라테스실, 발레교실, 요가교실, 댄스교실, 농구교실, 클라이밍장, 라켓볼장</t>
    <phoneticPr fontId="5" type="noConversion"/>
  </si>
  <si>
    <t>(위탁)
한국대학테니스연맹</t>
    <phoneticPr fontId="5" type="noConversion"/>
  </si>
  <si>
    <t>관악구</t>
    <phoneticPr fontId="5" type="noConversion"/>
  </si>
  <si>
    <t>선우공원테니스장</t>
    <phoneticPr fontId="5" type="noConversion"/>
  </si>
  <si>
    <t>(위탁)
관악구테니스협회</t>
    <phoneticPr fontId="5" type="noConversion"/>
  </si>
  <si>
    <t>수락산스포츠타운 축구장</t>
    <phoneticPr fontId="5" type="noConversion"/>
  </si>
  <si>
    <t>노원구</t>
    <phoneticPr fontId="5" type="noConversion"/>
  </si>
  <si>
    <t>노원구 서비스공단</t>
    <phoneticPr fontId="5" type="noConversion"/>
  </si>
  <si>
    <t>신규</t>
    <phoneticPr fontId="5" type="noConversion"/>
  </si>
  <si>
    <t>수락산스포츠타운 야구장</t>
    <phoneticPr fontId="5" type="noConversion"/>
  </si>
  <si>
    <t>노원구서비스공단</t>
    <phoneticPr fontId="5" type="noConversion"/>
  </si>
  <si>
    <t>수락산스포츠타운 테니스장</t>
    <phoneticPr fontId="5" type="noConversion"/>
  </si>
  <si>
    <t>위탁
(사)한국시각장애인협회</t>
    <phoneticPr fontId="5" type="noConversion"/>
  </si>
  <si>
    <t>서울시
(자원회수시설과)</t>
    <phoneticPr fontId="5" type="noConversion"/>
  </si>
  <si>
    <t>북한산국제클라이밍센터</t>
    <phoneticPr fontId="5" type="noConversion"/>
  </si>
  <si>
    <t>강북구
(서울시산악연맹)</t>
    <phoneticPr fontId="5" type="noConversion"/>
  </si>
  <si>
    <t>위탁
(한국청소년연맹)</t>
    <phoneticPr fontId="5" type="noConversion"/>
  </si>
  <si>
    <t>시립동대문청소년센터 수영장</t>
    <phoneticPr fontId="5" type="noConversion"/>
  </si>
  <si>
    <t>시립성동청소년센터 수영장</t>
    <phoneticPr fontId="5" type="noConversion"/>
  </si>
  <si>
    <t>시립망우청소년센터</t>
    <phoneticPr fontId="5" type="noConversion"/>
  </si>
  <si>
    <t>시립망우청소년센터 수영장</t>
    <phoneticPr fontId="5" type="noConversion"/>
  </si>
  <si>
    <t>위탁
(광운대학교)</t>
    <phoneticPr fontId="5" type="noConversion"/>
  </si>
  <si>
    <t>시립노원청소년센터 수영장</t>
    <phoneticPr fontId="5" type="noConversion"/>
  </si>
  <si>
    <t>시립은평청소년센터 수영장</t>
    <phoneticPr fontId="5" type="noConversion"/>
  </si>
  <si>
    <t>위탁
(명지학원·명지전문대학)</t>
    <phoneticPr fontId="5" type="noConversion"/>
  </si>
  <si>
    <t>시립마포청소년센터 수영장</t>
    <phoneticPr fontId="5" type="noConversion"/>
  </si>
  <si>
    <t>시립목동청소년센터 수영장</t>
    <phoneticPr fontId="5" type="noConversion"/>
  </si>
  <si>
    <t>서울시설공단</t>
    <phoneticPr fontId="5" type="noConversion"/>
  </si>
  <si>
    <t>위탁
(명지전문대학)</t>
    <phoneticPr fontId="5" type="noConversion"/>
  </si>
  <si>
    <t>위탁
(한국청소년세상)</t>
    <phoneticPr fontId="5" type="noConversion"/>
  </si>
  <si>
    <t>시립동대문청소년센터</t>
    <phoneticPr fontId="5" type="noConversion"/>
  </si>
  <si>
    <t>시립성동청소년센터</t>
    <phoneticPr fontId="5" type="noConversion"/>
  </si>
  <si>
    <t>시립강북청소년센터</t>
    <phoneticPr fontId="5" type="noConversion"/>
  </si>
  <si>
    <t>시립노원청소년센터</t>
    <phoneticPr fontId="5" type="noConversion"/>
  </si>
  <si>
    <t>시립은평청소년센터</t>
    <phoneticPr fontId="5" type="noConversion"/>
  </si>
  <si>
    <t>시립서대문청소년센터</t>
    <phoneticPr fontId="5" type="noConversion"/>
  </si>
  <si>
    <t>시립마포청소년센터</t>
    <phoneticPr fontId="5" type="noConversion"/>
  </si>
  <si>
    <t>시립목동청소년센터</t>
    <phoneticPr fontId="5" type="noConversion"/>
  </si>
  <si>
    <t>시립구로청소년센터</t>
    <phoneticPr fontId="5" type="noConversion"/>
  </si>
  <si>
    <t>시립금천청소년센터</t>
    <phoneticPr fontId="5" type="noConversion"/>
  </si>
  <si>
    <t>시립문래청소년센터</t>
    <phoneticPr fontId="5" type="noConversion"/>
  </si>
  <si>
    <t>시립수서청소년센터</t>
    <phoneticPr fontId="5" type="noConversion"/>
  </si>
  <si>
    <t>시립강북청소년센터 수영장</t>
    <phoneticPr fontId="5" type="noConversion"/>
  </si>
  <si>
    <t>시립구로청소년센터 수영장</t>
    <phoneticPr fontId="5" type="noConversion"/>
  </si>
  <si>
    <t>시립금천청소년센터 수영장</t>
    <phoneticPr fontId="5" type="noConversion"/>
  </si>
  <si>
    <t>시립문래청소년센터 수영장</t>
    <phoneticPr fontId="5" type="noConversion"/>
  </si>
  <si>
    <t>시립수서청소년센터 수영장</t>
    <phoneticPr fontId="5" type="noConversion"/>
  </si>
  <si>
    <t>구립용산청소년센터</t>
    <phoneticPr fontId="5" type="noConversion"/>
  </si>
  <si>
    <t>구립역삼청소년센터</t>
    <phoneticPr fontId="5" type="noConversion"/>
  </si>
  <si>
    <t>구립역삼청소년센터 수영장</t>
    <phoneticPr fontId="5" type="noConversion"/>
  </si>
  <si>
    <t>미래한강본부</t>
    <phoneticPr fontId="5" type="noConversion"/>
  </si>
  <si>
    <t>잠실주경기장</t>
    <phoneticPr fontId="5" type="noConversion"/>
  </si>
  <si>
    <t>하이브리드 잔디</t>
    <phoneticPr fontId="5" type="noConversion"/>
  </si>
  <si>
    <t>일반석(992석)
장애인석(20석)</t>
    <phoneticPr fontId="5" type="noConversion"/>
  </si>
  <si>
    <t>장충체육관리모델링공사(2015 준공)</t>
    <phoneticPr fontId="5" type="noConversion"/>
  </si>
  <si>
    <t>난지물재생센터</t>
    <phoneticPr fontId="5" type="noConversion"/>
  </si>
  <si>
    <t>중부공원여가센터</t>
    <phoneticPr fontId="5" type="noConversion"/>
  </si>
  <si>
    <t>보라매공원 축구장</t>
    <phoneticPr fontId="5" type="noConversion"/>
  </si>
  <si>
    <t>철재,
플라스틱</t>
    <phoneticPr fontId="5" type="noConversion"/>
  </si>
  <si>
    <t>서부공원여가센터</t>
    <phoneticPr fontId="5" type="noConversion"/>
  </si>
  <si>
    <t>월드컵난지천공원
풋살장</t>
    <phoneticPr fontId="5" type="noConversion"/>
  </si>
  <si>
    <t>신규(누락)</t>
    <phoneticPr fontId="5" type="noConversion"/>
  </si>
  <si>
    <t>동부공원여가센터</t>
    <phoneticPr fontId="5" type="noConversion"/>
  </si>
  <si>
    <t>한강둔치(고양시)</t>
    <phoneticPr fontId="5" type="noConversion"/>
  </si>
  <si>
    <t>위탁
(강북구테니스협회)</t>
    <phoneticPr fontId="5" type="noConversion"/>
  </si>
  <si>
    <t>영등포구시설관리공단</t>
    <phoneticPr fontId="5" type="noConversion"/>
  </si>
  <si>
    <t>18x22</t>
    <phoneticPr fontId="5" type="noConversion"/>
  </si>
  <si>
    <t>17x22</t>
    <phoneticPr fontId="5" type="noConversion"/>
  </si>
  <si>
    <t>남항체육공원 테니스장</t>
    <phoneticPr fontId="5" type="noConversion"/>
  </si>
  <si>
    <t>영도구게이트볼장
(반도보라옆 전천후)</t>
  </si>
  <si>
    <t>지붕형2 전천후</t>
  </si>
  <si>
    <t>지붕형1 전천후</t>
  </si>
  <si>
    <t>명장배수지게이트볼장</t>
  </si>
  <si>
    <t>20*25 1면
16*22 1면</t>
  </si>
  <si>
    <t>노포동게이트볼장</t>
  </si>
  <si>
    <t>교각하부1 전천후</t>
  </si>
  <si>
    <t>봉림교하단게이트볼장</t>
  </si>
  <si>
    <t>명지75호광장게이트볼장</t>
  </si>
  <si>
    <t>교각하부4 전천후</t>
  </si>
  <si>
    <t>실내형1 전천후</t>
  </si>
  <si>
    <t>위탁
(부산서구스포츠클럽)</t>
    <phoneticPr fontId="5" type="noConversion"/>
  </si>
  <si>
    <t>직영</t>
    <phoneticPr fontId="5" type="noConversion"/>
  </si>
  <si>
    <t>송정어울림체육공원</t>
    <phoneticPr fontId="5" type="noConversion"/>
  </si>
  <si>
    <t>파크골프장 9홀 
클럽하우스 1개</t>
    <phoneticPr fontId="5" type="noConversion"/>
  </si>
  <si>
    <t>2007
2008</t>
    <phoneticPr fontId="5" type="noConversion"/>
  </si>
  <si>
    <t>물빛공원파크골프장</t>
    <phoneticPr fontId="5" type="noConversion"/>
  </si>
  <si>
    <t>기장군도시관리공단</t>
    <phoneticPr fontId="5" type="noConversion"/>
  </si>
  <si>
    <t xml:space="preserve">(수정)정관공원 파크골프장-&gt;물빛공원파크골프장 </t>
    <phoneticPr fontId="5" type="noConversion"/>
  </si>
  <si>
    <t>동구 체육진흥과
(직영)</t>
    <phoneticPr fontId="5" type="noConversion"/>
  </si>
  <si>
    <t>체육시설관리부</t>
    <phoneticPr fontId="5" type="noConversion"/>
  </si>
  <si>
    <t>체육시설관리부
(위탁:대구FC)</t>
    <phoneticPr fontId="5" type="noConversion"/>
  </si>
  <si>
    <t>체육시설관리부
(위탁:대구축구협회)</t>
    <phoneticPr fontId="5" type="noConversion"/>
  </si>
  <si>
    <t>체육시설관리부
(사용허가:대구FC)</t>
    <phoneticPr fontId="5" type="noConversion"/>
  </si>
  <si>
    <t>성서국민체육센터 내
축구장</t>
    <phoneticPr fontId="5" type="noConversion"/>
  </si>
  <si>
    <t>체육시설관리부
(위탁:대구시체육회)</t>
    <phoneticPr fontId="5" type="noConversion"/>
  </si>
  <si>
    <t>체육시설관리부
(대구시자전거연맹)</t>
    <phoneticPr fontId="5" type="noConversion"/>
  </si>
  <si>
    <t>체육시설관리부
(위탁:달서구테니스협회)</t>
    <phoneticPr fontId="5" type="noConversion"/>
  </si>
  <si>
    <t>체육시설관리부
(위탁:대구테니스협회)</t>
    <phoneticPr fontId="5" type="noConversion"/>
  </si>
  <si>
    <t>성서국민체육센터
테니스장</t>
    <phoneticPr fontId="5" type="noConversion"/>
  </si>
  <si>
    <t>체육시설관리부
(위탁 : 대구스쿼시연맹)</t>
    <phoneticPr fontId="5" type="noConversion"/>
  </si>
  <si>
    <t>체육시설관리부
(위탁:대구시유도회)</t>
    <phoneticPr fontId="5" type="noConversion"/>
  </si>
  <si>
    <t>체육시설관리부
(위탁:대구시검도회)</t>
    <phoneticPr fontId="5" type="noConversion"/>
  </si>
  <si>
    <t>체육시설관리부
(위탁:대구시장애인체육회)</t>
    <phoneticPr fontId="5" type="noConversion"/>
  </si>
  <si>
    <t>체육시설관리부
(위탁:대구공공시설공단)</t>
    <phoneticPr fontId="5" type="noConversion"/>
  </si>
  <si>
    <t>G·X룸, 탁구장,
퍼스널트레이닝실</t>
    <phoneticPr fontId="5" type="noConversion"/>
  </si>
  <si>
    <t>자원순환과
(위탁:대구공공시설관리공단)</t>
    <phoneticPr fontId="5" type="noConversion"/>
  </si>
  <si>
    <t xml:space="preserve">에어로빅/요가실, 탁구장, 
체력측정실 </t>
    <phoneticPr fontId="5" type="noConversion"/>
  </si>
  <si>
    <t>성서국민체육센터 내
실내게이트볼장</t>
    <phoneticPr fontId="5" type="noConversion"/>
  </si>
  <si>
    <t>유니버시아드레포츠센터</t>
    <phoneticPr fontId="5" type="noConversion"/>
  </si>
  <si>
    <t>25
17</t>
    <phoneticPr fontId="5" type="noConversion"/>
  </si>
  <si>
    <t>13
4.9</t>
    <phoneticPr fontId="5" type="noConversion"/>
  </si>
  <si>
    <t>6
2</t>
    <phoneticPr fontId="5" type="noConversion"/>
  </si>
  <si>
    <t>체육시설관리부
(위탁:대구공공시설관리공단)</t>
    <phoneticPr fontId="5" type="noConversion"/>
  </si>
  <si>
    <t>고용노동정책과
(위탁:한국노총)</t>
    <phoneticPr fontId="5" type="noConversion"/>
  </si>
  <si>
    <t>체육시설관리부
(위탁:대구롤러스포츠연맹)</t>
    <phoneticPr fontId="5" type="noConversion"/>
  </si>
  <si>
    <t>체육시설관리부
(위탁:대구궁도협회)</t>
    <phoneticPr fontId="5" type="noConversion"/>
  </si>
  <si>
    <t>대덕승마장 내 증축
(2015년)</t>
    <phoneticPr fontId="5" type="noConversion"/>
  </si>
  <si>
    <t>도평파크골프장</t>
    <phoneticPr fontId="5" type="noConversion"/>
  </si>
  <si>
    <t>불로풋살경기장</t>
    <phoneticPr fontId="5" type="noConversion"/>
  </si>
  <si>
    <t>신서풋살경기장</t>
    <phoneticPr fontId="5" type="noConversion"/>
  </si>
  <si>
    <t>무태파크골프장</t>
    <phoneticPr fontId="5" type="noConversion"/>
  </si>
  <si>
    <t>풋살장</t>
    <phoneticPr fontId="5" type="noConversion"/>
  </si>
  <si>
    <t>체육시설관리부
(위탁:대구등산학교)</t>
    <phoneticPr fontId="5" type="noConversion"/>
  </si>
  <si>
    <t>대구론볼장</t>
    <phoneticPr fontId="5" type="noConversion"/>
  </si>
  <si>
    <t>체육시설관리부
(사용허가:대구장애인론볼연맹)</t>
    <phoneticPr fontId="5" type="noConversion"/>
  </si>
  <si>
    <t>축구장
조성비에 포함</t>
    <phoneticPr fontId="5" type="noConversion"/>
  </si>
  <si>
    <t>달성군
(위탁:달성군시설관리공단)</t>
    <phoneticPr fontId="5" type="noConversion"/>
  </si>
  <si>
    <t>(위탁:달성군시설관리공단)</t>
  </si>
  <si>
    <t>주식회사 신세계야구단</t>
  </si>
  <si>
    <t>인천</t>
  </si>
  <si>
    <t>계양유소년축구장</t>
  </si>
  <si>
    <t>위탁(계양구체육회)</t>
  </si>
  <si>
    <t>장두못근린공원 축구장</t>
  </si>
  <si>
    <t>율도공원축구장</t>
  </si>
  <si>
    <t>55
60</t>
  </si>
  <si>
    <t>90
90</t>
  </si>
  <si>
    <t>4,950
5,400</t>
  </si>
  <si>
    <t>추가 / 유소년축구장 2면</t>
  </si>
  <si>
    <t>축구장2, 
족구장4</t>
  </si>
  <si>
    <t>소 계</t>
  </si>
  <si>
    <t>위탁
(주식회사 신세계야구단)</t>
  </si>
  <si>
    <t>인천 국제벨로드롬</t>
  </si>
  <si>
    <t>위탁(인천시설공단)</t>
  </si>
  <si>
    <t>진주체육공원 테니스장</t>
  </si>
  <si>
    <t>서구테니스협회</t>
  </si>
  <si>
    <t>원신근린공원 테니스장</t>
  </si>
  <si>
    <t>아크릴계 하드코트</t>
  </si>
  <si>
    <t>백령면 연화리 테니스장</t>
  </si>
  <si>
    <t>강화</t>
  </si>
  <si>
    <t>강화씨름장</t>
  </si>
  <si>
    <t>도원체육관</t>
  </si>
  <si>
    <t>2kw메탈할로겐 44개</t>
  </si>
  <si>
    <t>약3000lux</t>
  </si>
  <si>
    <t>서운간이체육관</t>
  </si>
  <si>
    <t>위탁
(계양스포츠클럽)</t>
  </si>
  <si>
    <t>인천 삼산월드 체육관</t>
  </si>
  <si>
    <t>철근콘크리트,
 트러스</t>
  </si>
  <si>
    <t>농구,배구외 12개
종목</t>
  </si>
  <si>
    <t>수영장, 헬스장,
 에어로빅장</t>
  </si>
  <si>
    <t>강화읍국화리239</t>
  </si>
  <si>
    <t>계양체육관</t>
  </si>
  <si>
    <t>위탁
(인천시설공단)</t>
  </si>
  <si>
    <t>송림체육관</t>
  </si>
  <si>
    <t>보조경기장(1620㎡), 수영장, 헬스장, 스피닝실, 휘트니스실</t>
  </si>
  <si>
    <t>태권도, 농구, 풋살</t>
  </si>
  <si>
    <t>25m×18m
(유아풀)5m×14m</t>
  </si>
  <si>
    <t>동구문화체육센터</t>
  </si>
  <si>
    <t>25m×13m
유아풀(20㎡)</t>
  </si>
  <si>
    <t>박촌체육문화센터</t>
  </si>
  <si>
    <t>18.3*47.8</t>
  </si>
  <si>
    <t>배드민턴 6면</t>
  </si>
  <si>
    <t>탁구대 8대, GX룸 2실</t>
  </si>
  <si>
    <t>위탁
(강화군체육회)</t>
  </si>
  <si>
    <t>19.5x34.2</t>
  </si>
  <si>
    <t>샤워실, 화장실, 사무실</t>
  </si>
  <si>
    <t>남동 다목적 실내체육관</t>
  </si>
  <si>
    <t>석촌 다목적 실내체육관</t>
  </si>
  <si>
    <t>사무실, 휴게실, 화장실</t>
  </si>
  <si>
    <t>북도국민체육센터</t>
  </si>
  <si>
    <t>35m×20m</t>
  </si>
  <si>
    <t>배드민턴, 농구, 배구, 탁구 등</t>
  </si>
  <si>
    <t>사무실, 샤워실, 화장실 등</t>
  </si>
  <si>
    <t>연평국민체육센터</t>
  </si>
  <si>
    <t>마전게이트볼장</t>
  </si>
  <si>
    <t>서구체육회</t>
  </si>
  <si>
    <t>신규시설 추가</t>
  </si>
  <si>
    <t>하늘체육공원 게이트볼장</t>
  </si>
  <si>
    <t>논현포대근린공원 게이트볼장</t>
  </si>
  <si>
    <t>게이트장</t>
  </si>
  <si>
    <t>산밑말근린공원 게이트볼장</t>
  </si>
  <si>
    <t>능내리전천후게이트볼장</t>
  </si>
  <si>
    <t>강화공설운동장게이트볼장</t>
  </si>
  <si>
    <t>읍분회게이트볼장</t>
  </si>
  <si>
    <t>국화리게이트볼장</t>
  </si>
  <si>
    <t>대산1리 게이트볼장</t>
  </si>
  <si>
    <t>냉정2리 게이트볼장</t>
  </si>
  <si>
    <t>삼동암2리 게이트볼장</t>
  </si>
  <si>
    <t>고능리 게이트볼장</t>
  </si>
  <si>
    <t>초지1리 게이트볼장</t>
  </si>
  <si>
    <t>초지2리 게이트볼장</t>
  </si>
  <si>
    <t>상방리 게이트볼장</t>
  </si>
  <si>
    <t>덕포2리 게이트볼장</t>
  </si>
  <si>
    <t>곤능게이트볼장</t>
  </si>
  <si>
    <t>도장2리 게이트볼장</t>
  </si>
  <si>
    <t>삼흥1리 게이트볼장</t>
  </si>
  <si>
    <t>조산리 게이트볼장</t>
  </si>
  <si>
    <t>하도1리 게이트볼장</t>
  </si>
  <si>
    <t>양오2리 게이트볼장</t>
  </si>
  <si>
    <t>숭뢰1리 게이트볼장</t>
  </si>
  <si>
    <t>숭뢰2리 게이트볼장</t>
  </si>
  <si>
    <t>당산리 게이트볼장</t>
  </si>
  <si>
    <t>대룡2리 게이트볼장</t>
  </si>
  <si>
    <t>봉소리 게이트볼장</t>
  </si>
  <si>
    <t>지석리 게이트볼장</t>
  </si>
  <si>
    <t>난정1리 게이트볼장</t>
  </si>
  <si>
    <t>동산리 게이트볼장</t>
  </si>
  <si>
    <t>양갑리 게이트볼장</t>
  </si>
  <si>
    <t>덕적실내게이트볼장</t>
  </si>
  <si>
    <t>이작실내게이트볼장</t>
  </si>
  <si>
    <t>동구문화체육센터 수영장</t>
  </si>
  <si>
    <t>옥련동산32-2</t>
  </si>
  <si>
    <t>옥련국제사격장</t>
  </si>
  <si>
    <t>청룡정</t>
  </si>
  <si>
    <t>강화군 국궁장</t>
  </si>
  <si>
    <t>배드민턴 7면</t>
  </si>
  <si>
    <t>동구다목적체육관부설축구장</t>
    <phoneticPr fontId="5" type="noConversion"/>
  </si>
  <si>
    <t>위탁(동구체육회)</t>
    <phoneticPr fontId="5" type="noConversion"/>
  </si>
  <si>
    <t>축구장, 관리동,주차장등</t>
    <phoneticPr fontId="5" type="noConversion"/>
  </si>
  <si>
    <t>덕흥동 축구장</t>
    <phoneticPr fontId="5" type="noConversion"/>
  </si>
  <si>
    <t>마륵동 축구장</t>
    <phoneticPr fontId="5" type="noConversion"/>
  </si>
  <si>
    <t>용두야구장</t>
    <phoneticPr fontId="5" type="noConversion"/>
  </si>
  <si>
    <t>첨단야구장</t>
    <phoneticPr fontId="5" type="noConversion"/>
  </si>
  <si>
    <t>용산야구장</t>
    <phoneticPr fontId="5" type="noConversion"/>
  </si>
  <si>
    <t>산동교 친수지구 야구장</t>
    <phoneticPr fontId="5" type="noConversion"/>
  </si>
  <si>
    <t>위탁
(풍암테니스클럽)</t>
    <phoneticPr fontId="5" type="noConversion"/>
  </si>
  <si>
    <t>상무국민체육센터</t>
    <phoneticPr fontId="5" type="noConversion"/>
  </si>
  <si>
    <t>위탁
(서구 시설관리공단)</t>
    <phoneticPr fontId="5" type="noConversion"/>
  </si>
  <si>
    <t>탁구, 농구, 배구 등</t>
    <phoneticPr fontId="5" type="noConversion"/>
  </si>
  <si>
    <t>GX실 탈의실, 샤워실 등</t>
    <phoneticPr fontId="5" type="noConversion"/>
  </si>
  <si>
    <t>풍암국민체육센터</t>
    <phoneticPr fontId="5" type="noConversion"/>
  </si>
  <si>
    <t>북구반다비체육센터</t>
    <phoneticPr fontId="5" type="noConversion"/>
  </si>
  <si>
    <t>22.2×19.8m</t>
    <phoneticPr fontId="5" type="noConversion"/>
  </si>
  <si>
    <t>25m×5레인
15m×3레인</t>
    <phoneticPr fontId="5" type="noConversion"/>
  </si>
  <si>
    <t>사무실, 탈의실, 샤워실,
공동육아나눔터 등</t>
    <phoneticPr fontId="5" type="noConversion"/>
  </si>
  <si>
    <t>북구종합체육관</t>
    <phoneticPr fontId="5" type="noConversion"/>
  </si>
  <si>
    <t>58.7×31.2m</t>
    <phoneticPr fontId="5" type="noConversion"/>
  </si>
  <si>
    <t>배구,탁구,농구
배드민턴 등</t>
    <phoneticPr fontId="5" type="noConversion"/>
  </si>
  <si>
    <t>체력인증센터, 사무실, 
프로그램실 등</t>
    <phoneticPr fontId="5" type="noConversion"/>
  </si>
  <si>
    <t>북구우산생활체육관</t>
    <phoneticPr fontId="5" type="noConversion"/>
  </si>
  <si>
    <t>24.9×18.1m</t>
    <phoneticPr fontId="5" type="noConversion"/>
  </si>
  <si>
    <t>사무실, 탈의실, 샤워실
프로그램실 등</t>
    <phoneticPr fontId="5" type="noConversion"/>
  </si>
  <si>
    <t>상무 게이트볼장</t>
    <phoneticPr fontId="5" type="noConversion"/>
  </si>
  <si>
    <t>치평 게이트볼장</t>
    <phoneticPr fontId="5" type="noConversion"/>
  </si>
  <si>
    <t>20x15</t>
    <phoneticPr fontId="5" type="noConversion"/>
  </si>
  <si>
    <t>금호 게이트볼장</t>
    <phoneticPr fontId="5" type="noConversion"/>
  </si>
  <si>
    <t>마재 게이트볼장</t>
    <phoneticPr fontId="5" type="noConversion"/>
  </si>
  <si>
    <t>풍암 게이트볼장</t>
    <phoneticPr fontId="5" type="noConversion"/>
  </si>
  <si>
    <t>서광 게이트볼장</t>
    <phoneticPr fontId="5" type="noConversion"/>
  </si>
  <si>
    <t>중촌근린공원 리틀야구장</t>
    <phoneticPr fontId="5" type="noConversion"/>
  </si>
  <si>
    <t>대전시</t>
    <phoneticPr fontId="5" type="noConversion"/>
  </si>
  <si>
    <t>23년부터 운영</t>
    <phoneticPr fontId="5" type="noConversion"/>
  </si>
  <si>
    <t>국가철도공단</t>
    <phoneticPr fontId="5" type="noConversion"/>
  </si>
  <si>
    <t>대덕구</t>
    <phoneticPr fontId="5" type="noConversion"/>
  </si>
  <si>
    <t>행복한어르신 복지관게이트볼장</t>
    <phoneticPr fontId="5" type="noConversion"/>
  </si>
  <si>
    <t>실내1면,
실외1면</t>
    <phoneticPr fontId="5" type="noConversion"/>
  </si>
  <si>
    <t>정림게이트볼장</t>
    <phoneticPr fontId="5" type="noConversion"/>
  </si>
  <si>
    <t>행복게이트볼장</t>
    <phoneticPr fontId="5" type="noConversion"/>
  </si>
  <si>
    <t>20×15m×1면</t>
    <phoneticPr fontId="5" type="noConversion"/>
  </si>
  <si>
    <t>도안게이트볼장</t>
    <phoneticPr fontId="5" type="noConversion"/>
  </si>
  <si>
    <t>20×15m×2면</t>
    <phoneticPr fontId="5" type="noConversion"/>
  </si>
  <si>
    <t>갈마노인복지관게이트볼장</t>
    <phoneticPr fontId="5" type="noConversion"/>
  </si>
  <si>
    <t>대덕구청소년어울림센터
수영장</t>
    <phoneticPr fontId="5" type="noConversion"/>
  </si>
  <si>
    <t>어울림센터 내</t>
    <phoneticPr fontId="5" type="noConversion"/>
  </si>
  <si>
    <t>위탁 
(사단법인대한청소년스포츠클럽연맹)</t>
    <phoneticPr fontId="5" type="noConversion"/>
  </si>
  <si>
    <t>위탁
(하나금융축구단)</t>
    <phoneticPr fontId="5" type="noConversion"/>
  </si>
  <si>
    <t>위탁
(대덕구체육회)</t>
    <phoneticPr fontId="5" type="noConversion"/>
  </si>
  <si>
    <t>축구장포함</t>
    <phoneticPr fontId="5" type="noConversion"/>
  </si>
  <si>
    <t>부지면적은
주경기장에 포함(축구장포함)</t>
    <phoneticPr fontId="5" type="noConversion"/>
  </si>
  <si>
    <t>간절곶스포츠파크운동장</t>
    <phoneticPr fontId="5" type="noConversion"/>
  </si>
  <si>
    <t>온양체육공원운동장</t>
    <phoneticPr fontId="5" type="noConversion"/>
  </si>
  <si>
    <t>태화 십리대밭축구장</t>
    <phoneticPr fontId="5" type="noConversion"/>
  </si>
  <si>
    <t>선암호수공원축구장</t>
    <phoneticPr fontId="5" type="noConversion"/>
  </si>
  <si>
    <t>테니스장 8 족구장 1</t>
    <phoneticPr fontId="5" type="noConversion"/>
  </si>
  <si>
    <t>농소운동장축구장</t>
    <phoneticPr fontId="5" type="noConversion"/>
  </si>
  <si>
    <t>7140
5888</t>
    <phoneticPr fontId="5" type="noConversion"/>
  </si>
  <si>
    <t>인조잔디
인조잔디</t>
    <phoneticPr fontId="5" type="noConversion"/>
  </si>
  <si>
    <t>68
60</t>
    <phoneticPr fontId="5" type="noConversion"/>
  </si>
  <si>
    <t>105
96</t>
    <phoneticPr fontId="5" type="noConversion"/>
  </si>
  <si>
    <t>양정생활체육공원축구장</t>
    <phoneticPr fontId="5" type="noConversion"/>
  </si>
  <si>
    <t>효문운동장축구장</t>
    <phoneticPr fontId="5" type="noConversion"/>
  </si>
  <si>
    <t>범서생활체육공원축구장</t>
    <phoneticPr fontId="5" type="noConversion"/>
  </si>
  <si>
    <t>서생체육공원축구장</t>
    <phoneticPr fontId="5" type="noConversion"/>
  </si>
  <si>
    <t>두서화랑체육공원축구장</t>
    <phoneticPr fontId="5" type="noConversion"/>
  </si>
  <si>
    <t>간절곶 스포츠파크축구장</t>
    <phoneticPr fontId="5" type="noConversion"/>
  </si>
  <si>
    <t>언양수질개선사업소 축구장</t>
    <phoneticPr fontId="5" type="noConversion"/>
  </si>
  <si>
    <t>언양수질개선사업소</t>
    <phoneticPr fontId="5" type="noConversion"/>
  </si>
  <si>
    <t>굴화수질개선사업소축구장</t>
    <phoneticPr fontId="5" type="noConversion"/>
  </si>
  <si>
    <t>온양체육공원축구장</t>
    <phoneticPr fontId="5" type="noConversion"/>
  </si>
  <si>
    <t>대암체육공원축구장</t>
    <phoneticPr fontId="5" type="noConversion"/>
  </si>
  <si>
    <t>중구야구장</t>
    <phoneticPr fontId="5" type="noConversion"/>
  </si>
  <si>
    <t>인조잔디2
하드2</t>
    <phoneticPr fontId="5" type="noConversion"/>
  </si>
  <si>
    <t>2022. 5. 30.
하드2면 추가 조성</t>
    <phoneticPr fontId="5" type="noConversion"/>
  </si>
  <si>
    <t>대송게이트볼장</t>
    <phoneticPr fontId="5" type="noConversion"/>
  </si>
  <si>
    <t>온양게이트볼장</t>
    <phoneticPr fontId="5" type="noConversion"/>
  </si>
  <si>
    <t>동천국민체육센터 수영장</t>
    <phoneticPr fontId="5" type="noConversion"/>
  </si>
  <si>
    <t>중구 수영장</t>
    <phoneticPr fontId="5" type="noConversion"/>
  </si>
  <si>
    <t>남구국민체육센터 수영장</t>
    <phoneticPr fontId="5" type="noConversion"/>
  </si>
  <si>
    <t>동구국민체육센터 수영장</t>
    <phoneticPr fontId="5" type="noConversion"/>
  </si>
  <si>
    <t>북구국민체육센터 수영장</t>
    <phoneticPr fontId="5" type="noConversion"/>
  </si>
  <si>
    <t>오토밸리복지센터 수영장</t>
    <phoneticPr fontId="5" type="noConversion"/>
  </si>
  <si>
    <t>명칭변경</t>
    <phoneticPr fontId="5" type="noConversion"/>
  </si>
  <si>
    <t>울주군국민체육센터 수영장</t>
    <phoneticPr fontId="5" type="noConversion"/>
  </si>
  <si>
    <t>체육센터 내</t>
    <phoneticPr fontId="5" type="noConversion"/>
  </si>
  <si>
    <t>온산문화체육센터 수영장</t>
    <phoneticPr fontId="5" type="noConversion"/>
  </si>
  <si>
    <t>누락자료추가</t>
    <phoneticPr fontId="5" type="noConversion"/>
  </si>
  <si>
    <t>학성그라운드골프교실</t>
    <phoneticPr fontId="5" type="noConversion"/>
  </si>
  <si>
    <t>성안풋살장</t>
    <phoneticPr fontId="5" type="noConversion"/>
  </si>
  <si>
    <t>다운족구장</t>
    <phoneticPr fontId="5" type="noConversion"/>
  </si>
  <si>
    <t>태화강변족구장</t>
    <phoneticPr fontId="5" type="noConversion"/>
  </si>
  <si>
    <t>성안족구장</t>
    <phoneticPr fontId="5" type="noConversion"/>
  </si>
  <si>
    <t>쇠평파크골프장</t>
    <phoneticPr fontId="5" type="noConversion"/>
  </si>
  <si>
    <t>파크골프장 9홀</t>
    <phoneticPr fontId="5" type="noConversion"/>
  </si>
  <si>
    <t>풋살장1, 족구장2</t>
    <phoneticPr fontId="5" type="noConversion"/>
  </si>
  <si>
    <t>대송족구장</t>
    <phoneticPr fontId="5" type="noConversion"/>
  </si>
  <si>
    <t>족구장 2면</t>
    <phoneticPr fontId="5" type="noConversion"/>
  </si>
  <si>
    <t>화암추등대족구장</t>
    <phoneticPr fontId="5" type="noConversion"/>
  </si>
  <si>
    <t>진장파크골프장</t>
    <phoneticPr fontId="5" type="noConversion"/>
  </si>
  <si>
    <t>27홀, 화장실 등</t>
    <phoneticPr fontId="5" type="noConversion"/>
  </si>
  <si>
    <t>염포신전체육공원</t>
    <phoneticPr fontId="5" type="noConversion"/>
  </si>
  <si>
    <t>호계어린이풋살구장</t>
    <phoneticPr fontId="5" type="noConversion"/>
  </si>
  <si>
    <t>명촌족구장</t>
    <phoneticPr fontId="5" type="noConversion"/>
  </si>
  <si>
    <t>연암족구장</t>
    <phoneticPr fontId="5" type="noConversion"/>
  </si>
  <si>
    <t>매곡족구장</t>
    <phoneticPr fontId="5" type="noConversion"/>
  </si>
  <si>
    <t>연암배드민턴장</t>
    <phoneticPr fontId="5" type="noConversion"/>
  </si>
  <si>
    <t>배드민턴장 6면</t>
    <phoneticPr fontId="5" type="noConversion"/>
  </si>
  <si>
    <t>배드민턴장 5면</t>
    <phoneticPr fontId="5" type="noConversion"/>
  </si>
  <si>
    <t>풋살장 2면
족구장2면</t>
    <phoneticPr fontId="5" type="noConversion"/>
  </si>
  <si>
    <t>시민운동장</t>
    <phoneticPr fontId="5" type="noConversion"/>
  </si>
  <si>
    <t>시설관리사업소</t>
    <phoneticPr fontId="5" type="noConversion"/>
  </si>
  <si>
    <t>주경기장(천연잔디), 보조경기장(인조잔디)</t>
    <phoneticPr fontId="5" type="noConversion"/>
  </si>
  <si>
    <t>물관리정책과</t>
    <phoneticPr fontId="5" type="noConversion"/>
  </si>
  <si>
    <t>수질복원센터A 테니스장</t>
    <phoneticPr fontId="5" type="noConversion"/>
  </si>
  <si>
    <t>반곡동</t>
    <phoneticPr fontId="5" type="noConversion"/>
  </si>
  <si>
    <t>18x32</t>
    <phoneticPr fontId="5" type="noConversion"/>
  </si>
  <si>
    <t>해밀동</t>
    <phoneticPr fontId="5" type="noConversion"/>
  </si>
  <si>
    <t>40x25</t>
    <phoneticPr fontId="5" type="noConversion"/>
  </si>
  <si>
    <t>민간위탁(코오롱글로벌)</t>
    <phoneticPr fontId="5" type="noConversion"/>
  </si>
  <si>
    <t>조치원읍 복합커뮤니티센터 내</t>
    <phoneticPr fontId="5" type="noConversion"/>
  </si>
  <si>
    <t>고려정</t>
    <phoneticPr fontId="5" type="noConversion"/>
  </si>
  <si>
    <t>창릉천변축구장</t>
    <phoneticPr fontId="5" type="noConversion"/>
  </si>
  <si>
    <t>고양시
(체육정책과)</t>
    <phoneticPr fontId="5" type="noConversion"/>
  </si>
  <si>
    <t>추가</t>
    <phoneticPr fontId="5" type="noConversion"/>
  </si>
  <si>
    <t>반월체육센터 축구장</t>
    <phoneticPr fontId="5" type="noConversion"/>
  </si>
  <si>
    <t>가족공원 포함</t>
    <phoneticPr fontId="5" type="noConversion"/>
  </si>
  <si>
    <t>조안면 주민운동장(축구장)</t>
    <phoneticPr fontId="5" type="noConversion"/>
  </si>
  <si>
    <t>공원부지 내</t>
    <phoneticPr fontId="5" type="noConversion"/>
  </si>
  <si>
    <t>세종대왕면 체육공원 축구장</t>
    <phoneticPr fontId="5" type="noConversion"/>
  </si>
  <si>
    <t>소라공원 야구장</t>
    <phoneticPr fontId="5" type="noConversion"/>
  </si>
  <si>
    <t>안양시청 테니스장</t>
    <phoneticPr fontId="5" type="noConversion"/>
  </si>
  <si>
    <t>호계공원 테니스장</t>
    <phoneticPr fontId="5" type="noConversion"/>
  </si>
  <si>
    <t>누락</t>
    <phoneticPr fontId="5" type="noConversion"/>
  </si>
  <si>
    <t>평촌스마트스퀘어 테니스장</t>
    <phoneticPr fontId="5" type="noConversion"/>
  </si>
  <si>
    <t>위탁
(안양시공공스포츠클럽)</t>
    <phoneticPr fontId="5" type="noConversion"/>
  </si>
  <si>
    <t>양곡테니스장</t>
    <phoneticPr fontId="5" type="noConversion"/>
  </si>
  <si>
    <t>오산죽미체육공원 
테니스장(실내)</t>
    <phoneticPr fontId="5" type="noConversion"/>
  </si>
  <si>
    <t>오산죽미체육공원 
테니스장(실외)</t>
    <phoneticPr fontId="5" type="noConversion"/>
  </si>
  <si>
    <t>세교2 실외테니스장</t>
    <phoneticPr fontId="5" type="noConversion"/>
  </si>
  <si>
    <t>캐미컬</t>
    <phoneticPr fontId="5" type="noConversion"/>
  </si>
  <si>
    <t>세종대왕면 체육공원
테니스장</t>
    <phoneticPr fontId="5" type="noConversion"/>
  </si>
  <si>
    <t xml:space="preserve">백봉멀티스포츠센터 </t>
    <phoneticPr fontId="5" type="noConversion"/>
  </si>
  <si>
    <t>남양주도시공사</t>
    <phoneticPr fontId="5" type="noConversion"/>
  </si>
  <si>
    <t>군장리 생활체육시설
배드민턴장</t>
    <phoneticPr fontId="5" type="noConversion"/>
  </si>
  <si>
    <t>1992
2012(신축)</t>
    <phoneticPr fontId="5" type="noConversion"/>
  </si>
  <si>
    <t>남양주시 종합운동장
컨퍼런스장</t>
    <phoneticPr fontId="5" type="noConversion"/>
  </si>
  <si>
    <t>파주시</t>
    <phoneticPr fontId="5" type="noConversion"/>
  </si>
  <si>
    <t>위탁
(파주시배드민턴협회)</t>
    <phoneticPr fontId="5" type="noConversion"/>
  </si>
  <si>
    <t>철근콘크리트구조</t>
    <phoneticPr fontId="5" type="noConversion"/>
  </si>
  <si>
    <t>오산 에어돔 
배드민턴구장</t>
    <phoneticPr fontId="5" type="noConversion"/>
  </si>
  <si>
    <t>오산스포츠클럽</t>
    <phoneticPr fontId="5" type="noConversion"/>
  </si>
  <si>
    <t>일반철골구조, 
에어돔</t>
    <phoneticPr fontId="5" type="noConversion"/>
  </si>
  <si>
    <t>다목적실, 프로그램실,
피트니스실</t>
    <phoneticPr fontId="5" type="noConversion"/>
  </si>
  <si>
    <t>회의</t>
    <phoneticPr fontId="5" type="noConversion"/>
  </si>
  <si>
    <t>금촌다목적실내체육관</t>
    <phoneticPr fontId="5" type="noConversion"/>
  </si>
  <si>
    <t>위탁
[(사)대한생활체육지도자연합회]</t>
    <phoneticPr fontId="5" type="noConversion"/>
  </si>
  <si>
    <t>다목적실(2),체육관</t>
    <phoneticPr fontId="5" type="noConversion"/>
  </si>
  <si>
    <t>오산오색문화체육센터</t>
    <phoneticPr fontId="5" type="noConversion"/>
  </si>
  <si>
    <t>25m(6레인)</t>
    <phoneticPr fontId="5" type="noConversion"/>
  </si>
  <si>
    <t>35×35m</t>
    <phoneticPr fontId="5" type="noConversion"/>
  </si>
  <si>
    <t>포일스포츠센터</t>
    <phoneticPr fontId="5" type="noConversion"/>
  </si>
  <si>
    <t>25.2m x 32.4m</t>
    <phoneticPr fontId="5" type="noConversion"/>
  </si>
  <si>
    <t>25m×32m
14.5mx5.25m</t>
    <phoneticPr fontId="5" type="noConversion"/>
  </si>
  <si>
    <t>볼링장,GX룸</t>
    <phoneticPr fontId="5" type="noConversion"/>
  </si>
  <si>
    <t>백운커뮤니티센터</t>
    <phoneticPr fontId="5" type="noConversion"/>
  </si>
  <si>
    <t>x</t>
    <phoneticPr fontId="5" type="noConversion"/>
  </si>
  <si>
    <t>헬스장,GX룸</t>
    <phoneticPr fontId="5" type="noConversion"/>
  </si>
  <si>
    <t>가남체육센터</t>
    <phoneticPr fontId="5" type="noConversion"/>
  </si>
  <si>
    <t>20×10m</t>
    <phoneticPr fontId="5" type="noConversion"/>
  </si>
  <si>
    <t>다목적실,헬스장</t>
    <phoneticPr fontId="5" type="noConversion"/>
  </si>
  <si>
    <t>위탁(남양주도시공사)</t>
    <phoneticPr fontId="5" type="noConversion"/>
  </si>
  <si>
    <t>황금산 게이트볼장</t>
    <phoneticPr fontId="5" type="noConversion"/>
  </si>
  <si>
    <t>양정동 게이트볼장</t>
    <phoneticPr fontId="5" type="noConversion"/>
  </si>
  <si>
    <t>양산동 전천후 게이트볼장</t>
    <phoneticPr fontId="5" type="noConversion"/>
  </si>
  <si>
    <t>하패리게이트볼장</t>
    <phoneticPr fontId="5" type="noConversion"/>
  </si>
  <si>
    <t>오전동 게이트볼장</t>
    <phoneticPr fontId="5" type="noConversion"/>
  </si>
  <si>
    <t>세종대왕면 체육
공원내</t>
    <phoneticPr fontId="5" type="noConversion"/>
  </si>
  <si>
    <t>위탁(광명도시공사)</t>
    <phoneticPr fontId="5" type="noConversion"/>
  </si>
  <si>
    <t>포일스포츠센터수영장</t>
    <phoneticPr fontId="5" type="noConversion"/>
  </si>
  <si>
    <t>백운커뮤니티센터수영장</t>
    <phoneticPr fontId="5" type="noConversion"/>
  </si>
  <si>
    <t>위탁
(안산도시공사)</t>
    <phoneticPr fontId="5" type="noConversion"/>
  </si>
  <si>
    <t>스크린실2
스윙분석실1</t>
    <phoneticPr fontId="5" type="noConversion"/>
  </si>
  <si>
    <t>스크린골프장</t>
    <phoneticPr fontId="5" type="noConversion"/>
  </si>
  <si>
    <t>안양체육관 포함</t>
    <phoneticPr fontId="5" type="noConversion"/>
  </si>
  <si>
    <t>족구장 2면
풋살장 1면</t>
    <phoneticPr fontId="5" type="noConversion"/>
  </si>
  <si>
    <t>좌판
고정식</t>
    <phoneticPr fontId="5" type="noConversion"/>
  </si>
  <si>
    <t>체육진흥과</t>
    <phoneticPr fontId="5" type="noConversion"/>
  </si>
  <si>
    <t>18홀 66타 915m</t>
    <phoneticPr fontId="5" type="noConversion"/>
  </si>
  <si>
    <t>학운체육공원</t>
    <phoneticPr fontId="5" type="noConversion"/>
  </si>
  <si>
    <t>마산다목적구장</t>
    <phoneticPr fontId="5" type="noConversion"/>
  </si>
  <si>
    <t>구래다목적구장</t>
    <phoneticPr fontId="5" type="noConversion"/>
  </si>
  <si>
    <t>양구군 스포츠재단</t>
    <phoneticPr fontId="5" type="noConversion"/>
  </si>
  <si>
    <t>원주시축구협회 위탁</t>
    <phoneticPr fontId="5" type="noConversion"/>
  </si>
  <si>
    <t>둔내문화체육공원 축구장</t>
    <phoneticPr fontId="5" type="noConversion"/>
  </si>
  <si>
    <t>서원문화체육공원 축구장</t>
    <phoneticPr fontId="5" type="noConversion"/>
  </si>
  <si>
    <t>베이스볼파크 축구장</t>
    <phoneticPr fontId="5" type="noConversion"/>
  </si>
  <si>
    <t>춘천송암스포츠타운
테니스장</t>
    <phoneticPr fontId="5" type="noConversion"/>
  </si>
  <si>
    <t>춘천송암스포츠타운
실내테니스장</t>
    <phoneticPr fontId="5" type="noConversion"/>
  </si>
  <si>
    <t>원주시테니스협회 위탁</t>
    <phoneticPr fontId="5" type="noConversion"/>
  </si>
  <si>
    <t>반곡테니스장</t>
    <phoneticPr fontId="5" type="noConversion"/>
  </si>
  <si>
    <t>신설</t>
    <phoneticPr fontId="5" type="noConversion"/>
  </si>
  <si>
    <t>강릉테니스장</t>
    <phoneticPr fontId="5" type="noConversion"/>
  </si>
  <si>
    <t>양구군</t>
    <phoneticPr fontId="5" type="noConversion"/>
  </si>
  <si>
    <t>2009 2019</t>
    <phoneticPr fontId="5" type="noConversion"/>
  </si>
  <si>
    <t xml:space="preserve">원주 배드민턴                        전용경기장              </t>
  </si>
  <si>
    <t>철골철근            콘크리트</t>
    <phoneticPr fontId="5" type="noConversion"/>
  </si>
  <si>
    <t>회천군</t>
    <phoneticPr fontId="5" type="noConversion"/>
  </si>
  <si>
    <t>사내복합체육관</t>
    <phoneticPr fontId="5" type="noConversion"/>
  </si>
  <si>
    <t xml:space="preserve">철근 콘크리트
+철골조 </t>
    <phoneticPr fontId="5" type="noConversion"/>
  </si>
  <si>
    <t>배드민턴, 탁구, 족구</t>
    <phoneticPr fontId="5" type="noConversion"/>
  </si>
  <si>
    <t>무도회관</t>
    <phoneticPr fontId="5" type="noConversion"/>
  </si>
  <si>
    <t>유도회관</t>
    <phoneticPr fontId="5" type="noConversion"/>
  </si>
  <si>
    <t>우천종합체육센터</t>
    <phoneticPr fontId="5" type="noConversion"/>
  </si>
  <si>
    <t>15x28</t>
    <phoneticPr fontId="5" type="noConversion"/>
  </si>
  <si>
    <t>철원국민체육센터</t>
  </si>
  <si>
    <t>기계실, 사무실</t>
    <phoneticPr fontId="5" type="noConversion"/>
  </si>
  <si>
    <t>노학동장애인게이트볼장</t>
  </si>
  <si>
    <t>양구읍게이트볼장</t>
  </si>
  <si>
    <t>국토정중앙면게이트볼장</t>
  </si>
  <si>
    <t>양구군
(국토정중앙면)</t>
    <phoneticPr fontId="5" type="noConversion"/>
  </si>
  <si>
    <t>동면게이트볼장</t>
  </si>
  <si>
    <t>방산면게이트볼장</t>
  </si>
  <si>
    <t>해안면게이트볼장</t>
  </si>
  <si>
    <t>서면실내게이트볼장</t>
    <phoneticPr fontId="5" type="noConversion"/>
  </si>
  <si>
    <t>원주시농민문화체육센터       수영장</t>
  </si>
  <si>
    <t>드림체육관 수영장</t>
  </si>
  <si>
    <t>북부수영장</t>
    <phoneticPr fontId="5" type="noConversion"/>
  </si>
  <si>
    <t>장애인국민체육센터
(수영장)</t>
    <phoneticPr fontId="5" type="noConversion"/>
  </si>
  <si>
    <t>춘천송암스포츠타운
X-게임장(인라인구장)</t>
    <phoneticPr fontId="5" type="noConversion"/>
  </si>
  <si>
    <t>2020 그라운드골프장 조성으로 인한 시설 축소</t>
    <phoneticPr fontId="5" type="noConversion"/>
  </si>
  <si>
    <t>춘천공공사격장</t>
    <phoneticPr fontId="5" type="noConversion"/>
  </si>
  <si>
    <t>춘천도시공사</t>
    <phoneticPr fontId="5" type="noConversion"/>
  </si>
  <si>
    <t>오지리 빙상장</t>
    <phoneticPr fontId="5" type="noConversion"/>
  </si>
  <si>
    <t>학성파크골프장</t>
  </si>
  <si>
    <t>태장파크골프장</t>
  </si>
  <si>
    <t>문막파크골프장</t>
  </si>
  <si>
    <t>취병파크골프장</t>
  </si>
  <si>
    <t>간현파크골프장</t>
  </si>
  <si>
    <t>원주시시설관리  공단</t>
  </si>
  <si>
    <t>강릉인공암벽장</t>
  </si>
  <si>
    <t>강릉파크골프장</t>
  </si>
  <si>
    <t>강릉시파크골프협회</t>
  </si>
  <si>
    <t>주문진파크골프장</t>
  </si>
  <si>
    <t>강릉시 사천면</t>
  </si>
  <si>
    <t>동해종합운동장내
인공암벽장</t>
    <phoneticPr fontId="5" type="noConversion"/>
  </si>
  <si>
    <t>미로파크골프장</t>
    <phoneticPr fontId="5" type="noConversion"/>
  </si>
  <si>
    <t>삼척시파크골프협회</t>
    <phoneticPr fontId="5" type="noConversion"/>
  </si>
  <si>
    <t>삼척그라운드골프장</t>
    <phoneticPr fontId="5" type="noConversion"/>
  </si>
  <si>
    <t>그라운드골프협회</t>
    <phoneticPr fontId="5" type="noConversion"/>
  </si>
  <si>
    <t>횡성(전천)파크골프장</t>
    <phoneticPr fontId="5" type="noConversion"/>
  </si>
  <si>
    <t>둔내(둔방)파크골프장</t>
    <phoneticPr fontId="5" type="noConversion"/>
  </si>
  <si>
    <t>횡성문화체육공원내
풋살경기장</t>
  </si>
  <si>
    <t>청일파크골프장</t>
  </si>
  <si>
    <t>대관령풋살장</t>
    <phoneticPr fontId="5" type="noConversion"/>
  </si>
  <si>
    <t>평창풋살장</t>
    <phoneticPr fontId="5" type="noConversion"/>
  </si>
  <si>
    <t>평창족구장</t>
    <phoneticPr fontId="5" type="noConversion"/>
  </si>
  <si>
    <t>평창파크골프장</t>
    <phoneticPr fontId="5" type="noConversion"/>
  </si>
  <si>
    <t>평창파크골프협회</t>
  </si>
  <si>
    <t>봉평파크골프장</t>
    <phoneticPr fontId="5" type="noConversion"/>
  </si>
  <si>
    <t>정선군</t>
    <phoneticPr fontId="5" type="noConversion"/>
  </si>
  <si>
    <t>와수족구장</t>
    <phoneticPr fontId="5" type="noConversion"/>
  </si>
  <si>
    <t>갈말족구장</t>
    <phoneticPr fontId="5" type="noConversion"/>
  </si>
  <si>
    <t>철원파크골프장</t>
    <phoneticPr fontId="5" type="noConversion"/>
  </si>
  <si>
    <t>철원클라이밍센터</t>
    <phoneticPr fontId="5" type="noConversion"/>
  </si>
  <si>
    <t>양구실내풋살장</t>
  </si>
  <si>
    <t>양구풋살장</t>
  </si>
  <si>
    <t>한반도섬파크골프장</t>
  </si>
  <si>
    <t>신남풋살구장</t>
    <phoneticPr fontId="5" type="noConversion"/>
  </si>
  <si>
    <t>간성그라운드골프장</t>
    <phoneticPr fontId="5" type="noConversion"/>
  </si>
  <si>
    <t>고성군 그라운드협회</t>
    <phoneticPr fontId="5" type="noConversion"/>
  </si>
  <si>
    <t>현내그라운드골프장</t>
    <phoneticPr fontId="5" type="noConversion"/>
  </si>
  <si>
    <t>고성군그라운드협회 현내분회</t>
    <phoneticPr fontId="5" type="noConversion"/>
  </si>
  <si>
    <t>거진그라운드골프장</t>
    <phoneticPr fontId="5" type="noConversion"/>
  </si>
  <si>
    <t>고성군그라운드협회 거진분회</t>
    <phoneticPr fontId="5" type="noConversion"/>
  </si>
  <si>
    <t>죽왕그라운드골프장</t>
    <phoneticPr fontId="5" type="noConversion"/>
  </si>
  <si>
    <t>고성군그라운드협회 죽왕분회</t>
    <phoneticPr fontId="5" type="noConversion"/>
  </si>
  <si>
    <t>괴산종합운동장</t>
    <phoneticPr fontId="5" type="noConversion"/>
  </si>
  <si>
    <t>유소년축구장</t>
    <phoneticPr fontId="5" type="noConversion"/>
  </si>
  <si>
    <t>탄금 야구장</t>
    <phoneticPr fontId="5" type="noConversion"/>
  </si>
  <si>
    <t>송학 사회인 야구장</t>
    <phoneticPr fontId="5" type="noConversion"/>
  </si>
  <si>
    <t>실외테니스장</t>
    <phoneticPr fontId="5" type="noConversion"/>
  </si>
  <si>
    <t xml:space="preserve">하드코트
인조잔디 </t>
    <phoneticPr fontId="5" type="noConversion"/>
  </si>
  <si>
    <t>클레이코트</t>
    <phoneticPr fontId="5" type="noConversion"/>
  </si>
  <si>
    <t>25mX15m</t>
    <phoneticPr fontId="5" type="noConversion"/>
  </si>
  <si>
    <t>청주시시설관리공단</t>
    <phoneticPr fontId="5" type="noConversion"/>
  </si>
  <si>
    <t>29.1m×19.5m</t>
    <phoneticPr fontId="5" type="noConversion"/>
  </si>
  <si>
    <t>25m×7레인
26.5m×19.4m</t>
    <phoneticPr fontId="5" type="noConversion"/>
  </si>
  <si>
    <t>사무실, 창고, 다목적실</t>
    <phoneticPr fontId="5" type="noConversion"/>
  </si>
  <si>
    <t>30x18.6m</t>
    <phoneticPr fontId="5" type="noConversion"/>
  </si>
  <si>
    <t>사무실,샤워실</t>
    <phoneticPr fontId="5" type="noConversion"/>
  </si>
  <si>
    <t>맹동혁신 국민체육센터</t>
    <phoneticPr fontId="5" type="noConversion"/>
  </si>
  <si>
    <t>23X43X11m</t>
    <phoneticPr fontId="5" type="noConversion"/>
  </si>
  <si>
    <t>배구,배드민턴,농구</t>
    <phoneticPr fontId="5" type="noConversion"/>
  </si>
  <si>
    <t>금빛 체육센터</t>
    <phoneticPr fontId="5" type="noConversion"/>
  </si>
  <si>
    <t>25X45X11m</t>
    <phoneticPr fontId="5" type="noConversion"/>
  </si>
  <si>
    <t>다목적실</t>
    <phoneticPr fontId="5" type="noConversion"/>
  </si>
  <si>
    <t>매포국민체육센터</t>
    <phoneticPr fontId="5" type="noConversion"/>
  </si>
  <si>
    <t>39x34m</t>
    <phoneticPr fontId="5" type="noConversion"/>
  </si>
  <si>
    <t>배구,족구, 배드민턴</t>
    <phoneticPr fontId="5" type="noConversion"/>
  </si>
  <si>
    <t>호암제2체육관 게이트볼장</t>
    <phoneticPr fontId="5" type="noConversion"/>
  </si>
  <si>
    <t>실내1면
실외1면</t>
    <phoneticPr fontId="5" type="noConversion"/>
  </si>
  <si>
    <t>실내 1면
실외 1면</t>
    <phoneticPr fontId="5" type="noConversion"/>
  </si>
  <si>
    <t>실내 1면
실외 2면</t>
    <phoneticPr fontId="5" type="noConversion"/>
  </si>
  <si>
    <t>관람석 없음</t>
    <phoneticPr fontId="5" type="noConversion"/>
  </si>
  <si>
    <t>위탁
(아이에스티)</t>
    <phoneticPr fontId="5" type="noConversion"/>
  </si>
  <si>
    <t>보강천체육공원
인라인스케이트장</t>
    <phoneticPr fontId="5" type="noConversion"/>
  </si>
  <si>
    <t>잔디</t>
    <phoneticPr fontId="5" type="noConversion"/>
  </si>
  <si>
    <t>족구장2면</t>
    <phoneticPr fontId="5" type="noConversion"/>
  </si>
  <si>
    <t>논산시민운동장</t>
    <phoneticPr fontId="5" type="noConversion"/>
  </si>
  <si>
    <t>예산종합운동장</t>
    <phoneticPr fontId="5" type="noConversion"/>
  </si>
  <si>
    <t>예산군
(교육체육과)</t>
    <phoneticPr fontId="5" type="noConversion"/>
  </si>
  <si>
    <t>운영중지(2025년까지)</t>
    <phoneticPr fontId="5" type="noConversion"/>
  </si>
  <si>
    <t>석문국가산단내 축구장</t>
  </si>
  <si>
    <t>스탠드형</t>
  </si>
  <si>
    <t>국가산단 관리 이전</t>
  </si>
  <si>
    <t>홍성군</t>
    <phoneticPr fontId="5" type="noConversion"/>
  </si>
  <si>
    <t>내포 다목적운동장
축구장</t>
    <phoneticPr fontId="5" type="noConversion"/>
  </si>
  <si>
    <t>관람석
(고정형)</t>
    <phoneticPr fontId="5" type="noConversion"/>
  </si>
  <si>
    <t>홍성군으로 관리 이전</t>
    <phoneticPr fontId="5" type="noConversion"/>
  </si>
  <si>
    <t>아산시</t>
    <phoneticPr fontId="5" type="noConversion"/>
  </si>
  <si>
    <t>지산 테니스장</t>
    <phoneticPr fontId="5" type="noConversion"/>
  </si>
  <si>
    <t>위탁
(아산시테니스협회)</t>
    <phoneticPr fontId="5" type="noConversion"/>
  </si>
  <si>
    <t>제2정문 테니스장</t>
    <phoneticPr fontId="5" type="noConversion"/>
  </si>
  <si>
    <t>남이한마음센터</t>
    <phoneticPr fontId="5" type="noConversion"/>
  </si>
  <si>
    <t>배구, 농구, 족구</t>
  </si>
  <si>
    <t>마루</t>
  </si>
  <si>
    <t>누락분반영</t>
    <phoneticPr fontId="5" type="noConversion"/>
  </si>
  <si>
    <t>서천다목적체육관</t>
  </si>
  <si>
    <t>신규 조성</t>
  </si>
  <si>
    <t>서산어울림체육관</t>
    <phoneticPr fontId="5" type="noConversion"/>
  </si>
  <si>
    <t>배드민턴, 스쿼시, 장애인탁구</t>
    <phoneticPr fontId="5" type="noConversion"/>
  </si>
  <si>
    <t>신축</t>
    <phoneticPr fontId="5" type="noConversion"/>
  </si>
  <si>
    <t>하대리 게이트볼장</t>
    <phoneticPr fontId="5" type="noConversion"/>
  </si>
  <si>
    <t>개축(위치변경)</t>
    <phoneticPr fontId="5" type="noConversion"/>
  </si>
  <si>
    <t>도당7리 게이트볼장</t>
    <phoneticPr fontId="5" type="noConversion"/>
  </si>
  <si>
    <t>서산시게이트볼협회
음암게이트볼협회</t>
    <phoneticPr fontId="5" type="noConversion"/>
  </si>
  <si>
    <t>금산읍 게이트볼장</t>
    <phoneticPr fontId="5" type="noConversion"/>
  </si>
  <si>
    <t>금성면 게이트볼장</t>
    <phoneticPr fontId="5" type="noConversion"/>
  </si>
  <si>
    <t>서대산마을 게이트볼장</t>
    <phoneticPr fontId="5" type="noConversion"/>
  </si>
  <si>
    <t>오가 게이트볼장</t>
    <phoneticPr fontId="5" type="noConversion"/>
  </si>
  <si>
    <t>태안군</t>
    <phoneticPr fontId="5" type="noConversion"/>
  </si>
  <si>
    <t>태안 게이트볼장</t>
    <phoneticPr fontId="5" type="noConversion"/>
  </si>
  <si>
    <t>태안게이트볼분회</t>
    <phoneticPr fontId="5" type="noConversion"/>
  </si>
  <si>
    <t>15m*20m</t>
    <phoneticPr fontId="5" type="noConversion"/>
  </si>
  <si>
    <t>그라운드골프협회
(업무협약)</t>
    <phoneticPr fontId="5" type="noConversion"/>
  </si>
  <si>
    <t>파크골프협회
(업무협약)</t>
    <phoneticPr fontId="5" type="noConversion"/>
  </si>
  <si>
    <t>역천파크골프장</t>
    <phoneticPr fontId="5" type="noConversion"/>
  </si>
  <si>
    <t>증설</t>
    <phoneticPr fontId="5" type="noConversion"/>
  </si>
  <si>
    <t>서천군</t>
    <phoneticPr fontId="5" type="noConversion"/>
  </si>
  <si>
    <t>실내육상훈련장</t>
    <phoneticPr fontId="5" type="noConversion"/>
  </si>
  <si>
    <t>어린이교통공원 축구장</t>
    <phoneticPr fontId="5" type="noConversion"/>
  </si>
  <si>
    <t>금강공원 축구장</t>
    <phoneticPr fontId="5" type="noConversion"/>
  </si>
  <si>
    <t>생말공원 축구장</t>
    <phoneticPr fontId="5" type="noConversion"/>
  </si>
  <si>
    <t>수송공원 축구장</t>
    <phoneticPr fontId="5" type="noConversion"/>
  </si>
  <si>
    <t>군산국민체육센터 축구장</t>
    <phoneticPr fontId="5" type="noConversion"/>
  </si>
  <si>
    <t>영등시민공원 축구장</t>
    <phoneticPr fontId="5" type="noConversion"/>
  </si>
  <si>
    <t>익산시
(녹색도시관리사업소)</t>
    <phoneticPr fontId="5" type="noConversion"/>
  </si>
  <si>
    <t>풋살장 포함</t>
    <phoneticPr fontId="5" type="noConversion"/>
  </si>
  <si>
    <t>팔봉3호 근린공원 축구장</t>
    <phoneticPr fontId="5" type="noConversion"/>
  </si>
  <si>
    <t>배산체육공원 축구장</t>
    <phoneticPr fontId="5" type="noConversion"/>
  </si>
  <si>
    <t>황등생활체육공원 풋살경기장</t>
    <phoneticPr fontId="5" type="noConversion"/>
  </si>
  <si>
    <t>함열 아사달공원 축구장</t>
    <phoneticPr fontId="5" type="noConversion"/>
  </si>
  <si>
    <t>중앙체육공원 풋살경기장</t>
    <phoneticPr fontId="5" type="noConversion"/>
  </si>
  <si>
    <t>함열 돌숲공원 풋살경기장</t>
    <phoneticPr fontId="5" type="noConversion"/>
  </si>
  <si>
    <t>문화체육센터 축구장</t>
    <phoneticPr fontId="5" type="noConversion"/>
  </si>
  <si>
    <t>물결공원 축구장</t>
    <phoneticPr fontId="5" type="noConversion"/>
  </si>
  <si>
    <t>여산체육공원 축구장</t>
    <phoneticPr fontId="62" type="noConversion"/>
  </si>
  <si>
    <t>익산시
(여산면)</t>
    <phoneticPr fontId="5" type="noConversion"/>
  </si>
  <si>
    <t>의자식
계단식</t>
    <phoneticPr fontId="5" type="noConversion"/>
  </si>
  <si>
    <t>용안 생태습지공원 축구장</t>
    <phoneticPr fontId="5" type="noConversion"/>
  </si>
  <si>
    <t xml:space="preserve">만경강 춘포지구 축구장 </t>
    <phoneticPr fontId="5" type="noConversion"/>
  </si>
  <si>
    <t>정읍체육공원 축구장</t>
    <phoneticPr fontId="5" type="noConversion"/>
  </si>
  <si>
    <t>감골 생활체육공원
다목적구장</t>
    <phoneticPr fontId="5" type="noConversion"/>
  </si>
  <si>
    <t>남원시</t>
    <phoneticPr fontId="5" type="noConversion"/>
  </si>
  <si>
    <t>검산생활체육공원 축구장</t>
    <phoneticPr fontId="5" type="noConversion"/>
  </si>
  <si>
    <t>용진생활체육공원 축구장</t>
    <phoneticPr fontId="5" type="noConversion"/>
  </si>
  <si>
    <t>용진읍</t>
    <phoneticPr fontId="5" type="noConversion"/>
  </si>
  <si>
    <t>임실군공설운동장 축구장</t>
    <phoneticPr fontId="5" type="noConversion"/>
  </si>
  <si>
    <t>섬진강군민체육공원 축구장</t>
    <phoneticPr fontId="5" type="noConversion"/>
  </si>
  <si>
    <t>다목적 2구장
(롤러하키장)</t>
    <phoneticPr fontId="5" type="noConversion"/>
  </si>
  <si>
    <t>김제 하키장</t>
    <phoneticPr fontId="5" type="noConversion"/>
  </si>
  <si>
    <t>익산야구장(1구장)</t>
    <phoneticPr fontId="5" type="noConversion"/>
  </si>
  <si>
    <t>익산야구장(2구장)</t>
    <phoneticPr fontId="5" type="noConversion"/>
  </si>
  <si>
    <t xml:space="preserve">익산시 
(용안면)                  </t>
    <phoneticPr fontId="5" type="noConversion"/>
  </si>
  <si>
    <t>군산월명종합경기장
테니스장</t>
    <phoneticPr fontId="5" type="noConversion"/>
  </si>
  <si>
    <t xml:space="preserve">인조잔디 </t>
    <phoneticPr fontId="5" type="noConversion"/>
  </si>
  <si>
    <t>익산시
(금마면)</t>
    <phoneticPr fontId="5" type="noConversion"/>
  </si>
  <si>
    <t>익산시                                              (국민생활관)</t>
    <phoneticPr fontId="5" type="noConversion"/>
  </si>
  <si>
    <t>마동테니스공원</t>
    <phoneticPr fontId="5" type="noConversion"/>
  </si>
  <si>
    <t>위탁
(익산테니스협회)</t>
    <phoneticPr fontId="5" type="noConversion"/>
  </si>
  <si>
    <t>반다비체육센터·
펜싱아카데미</t>
    <phoneticPr fontId="5" type="noConversion"/>
  </si>
  <si>
    <t>익산시
(모현시립도서관)</t>
    <phoneticPr fontId="5" type="noConversion"/>
  </si>
  <si>
    <t>28.8×19.2×10.5m</t>
    <phoneticPr fontId="5" type="noConversion"/>
  </si>
  <si>
    <t>관람석, 헬스장</t>
    <phoneticPr fontId="5" type="noConversion"/>
  </si>
  <si>
    <t>31.2×18×13m</t>
    <phoneticPr fontId="5" type="noConversion"/>
  </si>
  <si>
    <t>배드민턴, 농구, 배구</t>
    <phoneticPr fontId="5" type="noConversion"/>
  </si>
  <si>
    <t>18m×9m</t>
    <phoneticPr fontId="5" type="noConversion"/>
  </si>
  <si>
    <t>소체육관, VR실, 프로그램실, 펜싱아카데미</t>
    <phoneticPr fontId="5" type="noConversion"/>
  </si>
  <si>
    <t>장애인전용
수중운동실</t>
    <phoneticPr fontId="5" type="noConversion"/>
  </si>
  <si>
    <t>관촌면 체육문화센터</t>
    <phoneticPr fontId="5" type="noConversion"/>
  </si>
  <si>
    <t>32mⅹ21.6mⅹ11m</t>
    <phoneticPr fontId="5" type="noConversion"/>
  </si>
  <si>
    <t>배구, 배드민턴 등</t>
    <phoneticPr fontId="5" type="noConversion"/>
  </si>
  <si>
    <t>부안반다비체육센터</t>
    <phoneticPr fontId="5" type="noConversion"/>
  </si>
  <si>
    <t>3개레인</t>
    <phoneticPr fontId="5" type="noConversion"/>
  </si>
  <si>
    <t>사무실, 강사실, 샤워실, 탈의실, 화장실</t>
    <phoneticPr fontId="5" type="noConversion"/>
  </si>
  <si>
    <t>회현 게이트볼장</t>
    <phoneticPr fontId="5" type="noConversion"/>
  </si>
  <si>
    <t>2013</t>
    <phoneticPr fontId="5" type="noConversion"/>
  </si>
  <si>
    <t>서수 게이트볼장</t>
    <phoneticPr fontId="5" type="noConversion"/>
  </si>
  <si>
    <t>함열 실내게이트볼장(1구장)</t>
    <phoneticPr fontId="5" type="noConversion"/>
  </si>
  <si>
    <t>함열 실내게이트볼장(2구장)</t>
    <phoneticPr fontId="5" type="noConversion"/>
  </si>
  <si>
    <t>2020</t>
    <phoneticPr fontId="5" type="noConversion"/>
  </si>
  <si>
    <t>익산시
(용동면)</t>
    <phoneticPr fontId="5" type="noConversion"/>
  </si>
  <si>
    <t>천천 게이트볼장</t>
    <phoneticPr fontId="5" type="noConversion"/>
  </si>
  <si>
    <t>22m×17m</t>
    <phoneticPr fontId="5" type="noConversion"/>
  </si>
  <si>
    <t>리모델링</t>
    <phoneticPr fontId="5" type="noConversion"/>
  </si>
  <si>
    <t>오수면 전천후게이트볼장</t>
    <phoneticPr fontId="5" type="noConversion"/>
  </si>
  <si>
    <t>25mⅹ20m</t>
    <phoneticPr fontId="5" type="noConversion"/>
  </si>
  <si>
    <t>전라북도</t>
    <phoneticPr fontId="5" type="noConversion"/>
  </si>
  <si>
    <t>남원 실내수영장</t>
    <phoneticPr fontId="5" type="noConversion"/>
  </si>
  <si>
    <t>익산시 
공공승마장</t>
    <phoneticPr fontId="5" type="noConversion"/>
  </si>
  <si>
    <t>익산시
(축산과)</t>
    <phoneticPr fontId="5" type="noConversion"/>
  </si>
  <si>
    <t>익산시                                          (녹색도시관리사업소)</t>
    <phoneticPr fontId="5" type="noConversion"/>
  </si>
  <si>
    <t>족구장 3면</t>
    <phoneticPr fontId="5" type="noConversion"/>
  </si>
  <si>
    <t>완주족구장</t>
    <phoneticPr fontId="5" type="noConversion"/>
  </si>
  <si>
    <t>무주군</t>
    <phoneticPr fontId="5" type="noConversion"/>
  </si>
  <si>
    <t>산악자전거
트레이닝센터</t>
    <phoneticPr fontId="5" type="noConversion"/>
  </si>
  <si>
    <t>고창군</t>
    <phoneticPr fontId="5" type="noConversion"/>
  </si>
  <si>
    <t>23년 시설개선공사</t>
    <phoneticPr fontId="5" type="noConversion"/>
  </si>
  <si>
    <t>우슬전천후
육상실내경기장</t>
    <phoneticPr fontId="5" type="noConversion"/>
  </si>
  <si>
    <t>장성군 옐로우
시티스타디움</t>
    <phoneticPr fontId="5" type="noConversion"/>
  </si>
  <si>
    <t>국동 복합구장</t>
    <phoneticPr fontId="5" type="noConversion"/>
  </si>
  <si>
    <t>진남주경기장</t>
    <phoneticPr fontId="5" type="noConversion"/>
  </si>
  <si>
    <t>망마주경기장</t>
    <phoneticPr fontId="5" type="noConversion"/>
  </si>
  <si>
    <t>망마보조경기장</t>
    <phoneticPr fontId="5" type="noConversion"/>
  </si>
  <si>
    <t>완도군</t>
    <phoneticPr fontId="5" type="noConversion"/>
  </si>
  <si>
    <t>보길생활체육공원 축구장</t>
    <phoneticPr fontId="5" type="noConversion"/>
  </si>
  <si>
    <t>장산축구장</t>
  </si>
  <si>
    <t>보조축구장</t>
  </si>
  <si>
    <t>위탁
(야구소프트볼협회)</t>
    <phoneticPr fontId="5" type="noConversion"/>
  </si>
  <si>
    <t>전남교육청</t>
    <phoneticPr fontId="5" type="noConversion"/>
  </si>
  <si>
    <t>전남 화순교육지원청</t>
    <phoneticPr fontId="5" type="noConversion"/>
  </si>
  <si>
    <t>위탁(남해포권역)</t>
    <phoneticPr fontId="5" type="noConversion"/>
  </si>
  <si>
    <t>위탁
(함평군체육회)</t>
    <phoneticPr fontId="5" type="noConversion"/>
  </si>
  <si>
    <t>위탁
(전라남도체육회)</t>
    <phoneticPr fontId="5" type="noConversion"/>
  </si>
  <si>
    <t>위탁(테니스협회)</t>
    <phoneticPr fontId="5" type="noConversion"/>
  </si>
  <si>
    <t>소안 테니스장</t>
    <phoneticPr fontId="5" type="noConversion"/>
  </si>
  <si>
    <t>흙</t>
    <phoneticPr fontId="5" type="noConversion"/>
  </si>
  <si>
    <t>노안 테니스장</t>
    <phoneticPr fontId="5" type="noConversion"/>
  </si>
  <si>
    <t>앙투카 4
하드 2</t>
    <phoneticPr fontId="5" type="noConversion"/>
  </si>
  <si>
    <t>위탁
(장애인체육회)</t>
    <phoneticPr fontId="5" type="noConversion"/>
  </si>
  <si>
    <t>구례군</t>
    <phoneticPr fontId="5" type="noConversion"/>
  </si>
  <si>
    <t>고흥군 전용 탁구장</t>
    <phoneticPr fontId="5" type="noConversion"/>
  </si>
  <si>
    <t>철골/판넬</t>
    <phoneticPr fontId="5" type="noConversion"/>
  </si>
  <si>
    <t>위탁(복싱협회)</t>
    <phoneticPr fontId="5" type="noConversion"/>
  </si>
  <si>
    <t>위탁(KBS비즈니스㈜)</t>
    <phoneticPr fontId="5" type="noConversion"/>
  </si>
  <si>
    <t>위탁(순천시체육회)</t>
    <phoneticPr fontId="5" type="noConversion"/>
  </si>
  <si>
    <t>동강한마음 체육관</t>
    <phoneticPr fontId="5" type="noConversion"/>
  </si>
  <si>
    <t>18x30x10</t>
    <phoneticPr fontId="5" type="noConversion"/>
  </si>
  <si>
    <t>득량국민체육센터</t>
    <phoneticPr fontId="5" type="noConversion"/>
  </si>
  <si>
    <t>18mx8m</t>
    <phoneticPr fontId="5" type="noConversion"/>
  </si>
  <si>
    <t>화장실, 샤워장, 홀, 사무실</t>
    <phoneticPr fontId="5" type="noConversion"/>
  </si>
  <si>
    <t>전라남도 체육회관</t>
    <phoneticPr fontId="5" type="noConversion"/>
  </si>
  <si>
    <t>위탁(전라남도체육회)</t>
    <phoneticPr fontId="5" type="noConversion"/>
  </si>
  <si>
    <t>배드민턴, 탁구 등</t>
    <phoneticPr fontId="5" type="noConversion"/>
  </si>
  <si>
    <t>전남체육회·장애인체육회 
사무실, 역사관 등</t>
    <phoneticPr fontId="5" type="noConversion"/>
  </si>
  <si>
    <t>청해진 스포츠센터</t>
    <phoneticPr fontId="5" type="noConversion"/>
  </si>
  <si>
    <t>32×54×20m</t>
    <phoneticPr fontId="5" type="noConversion"/>
  </si>
  <si>
    <t>배구,농구,배드민턴</t>
    <phoneticPr fontId="5" type="noConversion"/>
  </si>
  <si>
    <t>샤워장, 화장실</t>
    <phoneticPr fontId="5" type="noConversion"/>
  </si>
  <si>
    <t>군외 국민체육센터</t>
    <phoneticPr fontId="5" type="noConversion"/>
  </si>
  <si>
    <t>19.8x30m</t>
    <phoneticPr fontId="5" type="noConversion"/>
  </si>
  <si>
    <t>배트민턴, 배구</t>
    <phoneticPr fontId="5" type="noConversion"/>
  </si>
  <si>
    <t>위탁(게이트볼협회)</t>
    <phoneticPr fontId="5" type="noConversion"/>
  </si>
  <si>
    <t>성산 게이트볼장</t>
    <phoneticPr fontId="5" type="noConversion"/>
  </si>
  <si>
    <t>소라 게이트볼장</t>
    <phoneticPr fontId="5" type="noConversion"/>
  </si>
  <si>
    <t>율촌 게이트볼장</t>
    <phoneticPr fontId="5" type="noConversion"/>
  </si>
  <si>
    <t>화양 게이트볼장</t>
    <phoneticPr fontId="5" type="noConversion"/>
  </si>
  <si>
    <t>오림 게이트볼장</t>
    <phoneticPr fontId="5" type="noConversion"/>
  </si>
  <si>
    <t>국동 게이트볼장</t>
    <phoneticPr fontId="5" type="noConversion"/>
  </si>
  <si>
    <t>구미평역 게이트볼장</t>
    <phoneticPr fontId="5" type="noConversion"/>
  </si>
  <si>
    <t>오천 게이트볼장</t>
    <phoneticPr fontId="5" type="noConversion"/>
  </si>
  <si>
    <t>쌍봉 게이트볼장</t>
    <phoneticPr fontId="5" type="noConversion"/>
  </si>
  <si>
    <t>주삼 게이트볼장</t>
    <phoneticPr fontId="5" type="noConversion"/>
  </si>
  <si>
    <t>상사 게이트볼장</t>
    <phoneticPr fontId="5" type="noConversion"/>
  </si>
  <si>
    <t>황전 게이트볼장</t>
    <phoneticPr fontId="5" type="noConversion"/>
  </si>
  <si>
    <t>해룡 게이트볼장</t>
    <phoneticPr fontId="5" type="noConversion"/>
  </si>
  <si>
    <t>도사 게이트볼장</t>
    <phoneticPr fontId="5" type="noConversion"/>
  </si>
  <si>
    <t>남제 게이트볼장</t>
    <phoneticPr fontId="5" type="noConversion"/>
  </si>
  <si>
    <t>주암 게이트볼장</t>
    <phoneticPr fontId="5" type="noConversion"/>
  </si>
  <si>
    <t>서면 게이트볼장</t>
    <phoneticPr fontId="5" type="noConversion"/>
  </si>
  <si>
    <t>곡성군</t>
    <phoneticPr fontId="5" type="noConversion"/>
  </si>
  <si>
    <t>위탁(오곡 게이트볼회)</t>
    <phoneticPr fontId="5" type="noConversion"/>
  </si>
  <si>
    <t>위탁(삼기 게이트볼회)</t>
    <phoneticPr fontId="5" type="noConversion"/>
  </si>
  <si>
    <t>위탁(죽곡 게이트볼회)</t>
    <phoneticPr fontId="5" type="noConversion"/>
  </si>
  <si>
    <t>위탁(옥과 게이트볼회)</t>
    <phoneticPr fontId="5" type="noConversion"/>
  </si>
  <si>
    <t>위탁(입면 게이트볼회)</t>
    <phoneticPr fontId="5" type="noConversion"/>
  </si>
  <si>
    <t>위탁(겸면 게이트볼회)</t>
    <phoneticPr fontId="5" type="noConversion"/>
  </si>
  <si>
    <t>위탁(석곡 게이트볼회)</t>
    <phoneticPr fontId="5" type="noConversion"/>
  </si>
  <si>
    <t>위탁(목사동 게이트볼회)</t>
    <phoneticPr fontId="5" type="noConversion"/>
  </si>
  <si>
    <t>위탁(고달면 게이트볼회)</t>
    <phoneticPr fontId="5" type="noConversion"/>
  </si>
  <si>
    <t>위탁(오산면 게이트볼회)</t>
    <phoneticPr fontId="5" type="noConversion"/>
  </si>
  <si>
    <t>위탁(중앙게이트볼분회)</t>
    <phoneticPr fontId="5" type="noConversion"/>
  </si>
  <si>
    <t>동강노인게이트볼장</t>
  </si>
  <si>
    <t>고흥전천후게이트볼장</t>
    <phoneticPr fontId="5" type="noConversion"/>
  </si>
  <si>
    <t>도양노인게이트볼장</t>
  </si>
  <si>
    <t>금산 노인게이트볼장</t>
    <phoneticPr fontId="5" type="noConversion"/>
  </si>
  <si>
    <t>도덕오마게이트볼장</t>
  </si>
  <si>
    <t>풍양서부게이트볼장</t>
  </si>
  <si>
    <t>도화노인게이트볼장</t>
  </si>
  <si>
    <t>도화신호게이트볼장</t>
  </si>
  <si>
    <t>도화발포노인게이트볼장</t>
    <phoneticPr fontId="5" type="noConversion"/>
  </si>
  <si>
    <t>포두동부게이트볼장</t>
  </si>
  <si>
    <t>봉래노인게이트볼장</t>
  </si>
  <si>
    <t>남양노인게이트볼장</t>
  </si>
  <si>
    <t>점암노인게이트볼장</t>
    <phoneticPr fontId="5" type="noConversion"/>
  </si>
  <si>
    <t>과역독대게이트볼장</t>
  </si>
  <si>
    <t>대서노인게이트볼장</t>
  </si>
  <si>
    <t>두원용운게이트볼장</t>
  </si>
  <si>
    <t>겸백게이트볼장</t>
    <phoneticPr fontId="5" type="noConversion"/>
  </si>
  <si>
    <t>백아 게이트볼장</t>
    <phoneticPr fontId="5" type="noConversion"/>
  </si>
  <si>
    <t>청풍 게이트볼장</t>
    <phoneticPr fontId="5" type="noConversion"/>
  </si>
  <si>
    <t>산동 게이트볼장</t>
    <phoneticPr fontId="5" type="noConversion"/>
  </si>
  <si>
    <t>북하면전천후 게이트볼장</t>
    <phoneticPr fontId="5" type="noConversion"/>
  </si>
  <si>
    <t>약산 전천후게이트볼장</t>
    <phoneticPr fontId="5" type="noConversion"/>
  </si>
  <si>
    <t>소안 전천후게이트볼장</t>
    <phoneticPr fontId="5" type="noConversion"/>
  </si>
  <si>
    <t>고금 전천후게이트볼장</t>
    <phoneticPr fontId="5" type="noConversion"/>
  </si>
  <si>
    <t>노화 전천후게이트볼장</t>
    <phoneticPr fontId="5" type="noConversion"/>
  </si>
  <si>
    <t>보길 전천후게이트볼장</t>
    <phoneticPr fontId="5" type="noConversion"/>
  </si>
  <si>
    <t>위탁
(여수시궁도협회)</t>
    <phoneticPr fontId="5" type="noConversion"/>
  </si>
  <si>
    <t>팔마 국궁장</t>
    <phoneticPr fontId="5" type="noConversion"/>
  </si>
  <si>
    <t>위탁
(순천시궁도협회)</t>
    <phoneticPr fontId="5" type="noConversion"/>
  </si>
  <si>
    <t>곡성반구정</t>
    <phoneticPr fontId="5" type="noConversion"/>
  </si>
  <si>
    <t>영암종합스포츠타운
궁도장</t>
    <phoneticPr fontId="5" type="noConversion"/>
  </si>
  <si>
    <t>위탁
(영암군궁도협회)</t>
    <phoneticPr fontId="5" type="noConversion"/>
  </si>
  <si>
    <t>함평궁도장
(함평관덕정)</t>
    <phoneticPr fontId="5" type="noConversion"/>
  </si>
  <si>
    <t>장흥군 
승마체육공원</t>
    <phoneticPr fontId="5" type="noConversion"/>
  </si>
  <si>
    <t>위탁
(전남카누협회)</t>
    <phoneticPr fontId="5" type="noConversion"/>
  </si>
  <si>
    <t>서해(연산동)
파크골프장</t>
    <phoneticPr fontId="5" type="noConversion"/>
  </si>
  <si>
    <t>하당근린공원
파크골프장</t>
    <phoneticPr fontId="5" type="noConversion"/>
  </si>
  <si>
    <t>위탁(목포시
파크골프연합회)</t>
    <phoneticPr fontId="5" type="noConversion"/>
  </si>
  <si>
    <t>강청수변공원
그라운드골프장</t>
    <phoneticPr fontId="5" type="noConversion"/>
  </si>
  <si>
    <t>위탁
(곡성파크골프클럽)</t>
    <phoneticPr fontId="5" type="noConversion"/>
  </si>
  <si>
    <t>위탁
(오곡파크골프클럽)</t>
    <phoneticPr fontId="5" type="noConversion"/>
  </si>
  <si>
    <t>위탁
(곡성족구협회)</t>
    <phoneticPr fontId="5" type="noConversion"/>
  </si>
  <si>
    <t>곡성생활체육공원
그라운드골프장</t>
    <phoneticPr fontId="5" type="noConversion"/>
  </si>
  <si>
    <t>고흥생활체육공원
풋살장</t>
    <phoneticPr fontId="5" type="noConversion"/>
  </si>
  <si>
    <t>고흥생활체육공원
족구장</t>
    <phoneticPr fontId="5" type="noConversion"/>
  </si>
  <si>
    <t>다목적운동장</t>
    <phoneticPr fontId="5" type="noConversion"/>
  </si>
  <si>
    <t>능주파크골프장</t>
    <phoneticPr fontId="5" type="noConversion"/>
  </si>
  <si>
    <t>㈜한국수력원자력</t>
    <phoneticPr fontId="5" type="noConversion"/>
  </si>
  <si>
    <t>고금파크골프장</t>
    <phoneticPr fontId="5" type="noConversion"/>
  </si>
  <si>
    <t>헬스장</t>
    <phoneticPr fontId="5" type="noConversion"/>
  </si>
  <si>
    <t>가흥로 109</t>
    <phoneticPr fontId="5" type="noConversion"/>
  </si>
  <si>
    <t>경산시민운동장</t>
    <phoneticPr fontId="5" type="noConversion"/>
  </si>
  <si>
    <t>화양읍 청려로 1848</t>
    <phoneticPr fontId="5" type="noConversion"/>
  </si>
  <si>
    <t>성주읍 참별로 2530</t>
    <phoneticPr fontId="5" type="noConversion"/>
  </si>
  <si>
    <t>예천읍 충효로 395</t>
    <phoneticPr fontId="5" type="noConversion"/>
  </si>
  <si>
    <t>예천스타디움</t>
    <phoneticPr fontId="5" type="noConversion"/>
  </si>
  <si>
    <t>감포읍</t>
    <phoneticPr fontId="5" type="noConversion"/>
  </si>
  <si>
    <t>황성축구공원(1,2,3구장)</t>
    <phoneticPr fontId="5" type="noConversion"/>
  </si>
  <si>
    <t>알천축구장(1구장)</t>
    <phoneticPr fontId="5" type="noConversion"/>
  </si>
  <si>
    <t>황성축구공원(4구장)</t>
    <phoneticPr fontId="5" type="noConversion"/>
  </si>
  <si>
    <t>황성축구공원(5,6구장)</t>
    <phoneticPr fontId="5" type="noConversion"/>
  </si>
  <si>
    <t>안강읍</t>
    <phoneticPr fontId="5" type="noConversion"/>
  </si>
  <si>
    <t>내남면</t>
    <phoneticPr fontId="5" type="noConversion"/>
  </si>
  <si>
    <t>건천읍 천포리 1122</t>
    <phoneticPr fontId="5" type="noConversion"/>
  </si>
  <si>
    <t>건천읍</t>
    <phoneticPr fontId="5" type="noConversion"/>
  </si>
  <si>
    <t>외동읍 입실리 295</t>
    <phoneticPr fontId="5" type="noConversion"/>
  </si>
  <si>
    <t>외동읍</t>
    <phoneticPr fontId="5" type="noConversion"/>
  </si>
  <si>
    <t>알천축구장(4구장)</t>
    <phoneticPr fontId="5" type="noConversion"/>
  </si>
  <si>
    <t>동락지구 유소년체육시설</t>
    <phoneticPr fontId="5" type="noConversion"/>
  </si>
  <si>
    <t>신동생활체육공원</t>
    <phoneticPr fontId="5" type="noConversion"/>
  </si>
  <si>
    <t>풍기읍 소백로 2011-28</t>
    <phoneticPr fontId="5" type="noConversion"/>
  </si>
  <si>
    <t>상주시 중동면 오상리 968-1</t>
    <phoneticPr fontId="5" type="noConversion"/>
  </si>
  <si>
    <t>상주 낙동강변 축구장</t>
    <phoneticPr fontId="5" type="noConversion"/>
  </si>
  <si>
    <t>1,2,3구장 : 2017년 조성
4구장 : 2019년 조성</t>
    <phoneticPr fontId="5" type="noConversion"/>
  </si>
  <si>
    <t>신흥천 축구장</t>
    <phoneticPr fontId="5" type="noConversion"/>
  </si>
  <si>
    <t>흥덕동 47</t>
    <phoneticPr fontId="5" type="noConversion"/>
  </si>
  <si>
    <t>청도천체육공원 축구장</t>
    <phoneticPr fontId="5" type="noConversion"/>
  </si>
  <si>
    <t>천연잔디, 
인조잔디</t>
    <phoneticPr fontId="5" type="noConversion"/>
  </si>
  <si>
    <t>인조1면</t>
    <phoneticPr fontId="5" type="noConversion"/>
  </si>
  <si>
    <t>경주베이스볼파크1구장</t>
    <phoneticPr fontId="5" type="noConversion"/>
  </si>
  <si>
    <t>상주시낙동강변야구장</t>
    <phoneticPr fontId="5" type="noConversion"/>
  </si>
  <si>
    <t>영순면 이목리 51-1</t>
    <phoneticPr fontId="5" type="noConversion"/>
  </si>
  <si>
    <t>운문면 운문로 2374</t>
    <phoneticPr fontId="5" type="noConversion"/>
  </si>
  <si>
    <t>고령군</t>
    <phoneticPr fontId="5" type="noConversion"/>
  </si>
  <si>
    <t>문덕 테니스장</t>
    <phoneticPr fontId="5" type="noConversion"/>
  </si>
  <si>
    <t>뱃머리 테니스장</t>
    <phoneticPr fontId="5" type="noConversion"/>
  </si>
  <si>
    <t>연일테니스장</t>
    <phoneticPr fontId="5" type="noConversion"/>
  </si>
  <si>
    <t>동해테니스장</t>
    <phoneticPr fontId="5" type="noConversion"/>
  </si>
  <si>
    <t>청하테니스장</t>
    <phoneticPr fontId="5" type="noConversion"/>
  </si>
  <si>
    <t>인조잔디8
하드코트2</t>
    <phoneticPr fontId="5" type="noConversion"/>
  </si>
  <si>
    <t>외동생활체육공원 테니스장</t>
    <phoneticPr fontId="5" type="noConversion"/>
  </si>
  <si>
    <t>율곡동 959번지</t>
    <phoneticPr fontId="5" type="noConversion"/>
  </si>
  <si>
    <t>김천
율곡테니스장</t>
    <phoneticPr fontId="5" type="noConversion"/>
  </si>
  <si>
    <t>모전동 500</t>
    <phoneticPr fontId="5" type="noConversion"/>
  </si>
  <si>
    <t>인조잔디2
클레이11</t>
    <phoneticPr fontId="5" type="noConversion"/>
  </si>
  <si>
    <t>실외2</t>
    <phoneticPr fontId="5" type="noConversion"/>
  </si>
  <si>
    <t>흥덕동 77-1</t>
    <phoneticPr fontId="5" type="noConversion"/>
  </si>
  <si>
    <t>실외10</t>
    <phoneticPr fontId="5" type="noConversion"/>
  </si>
  <si>
    <t>화양읍 청려로 1846</t>
    <phoneticPr fontId="5" type="noConversion"/>
  </si>
  <si>
    <t>석적읍 남율리 693</t>
    <phoneticPr fontId="5" type="noConversion"/>
  </si>
  <si>
    <t>석적강변테니스장</t>
    <phoneticPr fontId="5" type="noConversion"/>
  </si>
  <si>
    <t>가산면 송학리 268</t>
    <phoneticPr fontId="5" type="noConversion"/>
  </si>
  <si>
    <t>남계테니스장</t>
    <phoneticPr fontId="5" type="noConversion"/>
  </si>
  <si>
    <t>호명면 금능리 747</t>
    <phoneticPr fontId="5" type="noConversion"/>
  </si>
  <si>
    <t>신도시 테니스장</t>
    <phoneticPr fontId="5" type="noConversion"/>
  </si>
  <si>
    <t>예천군
(예천군 테니스협회)</t>
    <phoneticPr fontId="5" type="noConversion"/>
  </si>
  <si>
    <t>클레이3</t>
    <phoneticPr fontId="5" type="noConversion"/>
  </si>
  <si>
    <t>모전동 524-7</t>
    <phoneticPr fontId="5" type="noConversion"/>
  </si>
  <si>
    <t>김천 배드민턴장</t>
    <phoneticPr fontId="5" type="noConversion"/>
  </si>
  <si>
    <t>김천 스쿼시장</t>
    <phoneticPr fontId="5" type="noConversion"/>
  </si>
  <si>
    <t>스쿼시</t>
    <phoneticPr fontId="5" type="noConversion"/>
  </si>
  <si>
    <t>박정희로 375-7</t>
    <phoneticPr fontId="5" type="noConversion"/>
  </si>
  <si>
    <t>48,543
(박정희체육관과 동일 대지)</t>
    <phoneticPr fontId="5" type="noConversion"/>
  </si>
  <si>
    <t>고정의자</t>
    <phoneticPr fontId="5" type="noConversion"/>
  </si>
  <si>
    <t>청송읍 월막리 142</t>
    <phoneticPr fontId="5" type="noConversion"/>
  </si>
  <si>
    <t>경주시장애인체육관</t>
    <phoneticPr fontId="5" type="noConversion"/>
  </si>
  <si>
    <t>대한불교조계종불국사복지재단</t>
    <phoneticPr fontId="5" type="noConversion"/>
  </si>
  <si>
    <t>외동읍민체육회관</t>
    <phoneticPr fontId="5" type="noConversion"/>
  </si>
  <si>
    <t>경주시(외동읍)</t>
    <phoneticPr fontId="5" type="noConversion"/>
  </si>
  <si>
    <t>안동시</t>
    <phoneticPr fontId="5" type="noConversion"/>
  </si>
  <si>
    <t>안동국민체육센터</t>
    <phoneticPr fontId="5" type="noConversion"/>
  </si>
  <si>
    <t>안동과학대</t>
    <phoneticPr fontId="5" type="noConversion"/>
  </si>
  <si>
    <t>선산읍 노인체육시설</t>
    <phoneticPr fontId="5" type="noConversion"/>
  </si>
  <si>
    <t>17.46×36m</t>
    <phoneticPr fontId="5" type="noConversion"/>
  </si>
  <si>
    <t>탁구,당구</t>
    <phoneticPr fontId="5" type="noConversion"/>
  </si>
  <si>
    <t>식당,샤워실,다목적실등</t>
    <phoneticPr fontId="5" type="noConversion"/>
  </si>
  <si>
    <t>영주시민탁구장</t>
    <phoneticPr fontId="5" type="noConversion"/>
  </si>
  <si>
    <t>탁구,배드민턴</t>
    <phoneticPr fontId="5" type="noConversion"/>
  </si>
  <si>
    <t>청도군</t>
    <phoneticPr fontId="5" type="noConversion"/>
  </si>
  <si>
    <t>이서면 생활체육센터</t>
    <phoneticPr fontId="5" type="noConversion"/>
  </si>
  <si>
    <t>성주국민체육센터</t>
  </si>
  <si>
    <t>20mx15m</t>
    <phoneticPr fontId="5" type="noConversion"/>
  </si>
  <si>
    <t>관리위탁
(대한광복단기념사업회)</t>
    <phoneticPr fontId="5" type="noConversion"/>
  </si>
  <si>
    <t>문경시</t>
    <phoneticPr fontId="5" type="noConversion"/>
  </si>
  <si>
    <t>농암2리 게이트볼장</t>
    <phoneticPr fontId="5" type="noConversion"/>
  </si>
  <si>
    <t>2면 야외
1면 지붕</t>
    <phoneticPr fontId="5" type="noConversion"/>
  </si>
  <si>
    <t>1면 야외
1면 지붕</t>
    <phoneticPr fontId="5" type="noConversion"/>
  </si>
  <si>
    <t>경산시</t>
    <phoneticPr fontId="5" type="noConversion"/>
  </si>
  <si>
    <t>남천게이트볼장</t>
    <phoneticPr fontId="5" type="noConversion"/>
  </si>
  <si>
    <t>영덕군</t>
    <phoneticPr fontId="5" type="noConversion"/>
  </si>
  <si>
    <t>군민운동장 게이트볼장</t>
    <phoneticPr fontId="5" type="noConversion"/>
  </si>
  <si>
    <t>영덕읍</t>
    <phoneticPr fontId="5" type="noConversion"/>
  </si>
  <si>
    <t>영해면 벌영리 게이트볼장</t>
    <phoneticPr fontId="5" type="noConversion"/>
  </si>
  <si>
    <t>영해면</t>
    <phoneticPr fontId="5" type="noConversion"/>
  </si>
  <si>
    <t>달산면 팔각산로 게이트볼장</t>
    <phoneticPr fontId="5" type="noConversion"/>
  </si>
  <si>
    <t>달산면</t>
    <phoneticPr fontId="5" type="noConversion"/>
  </si>
  <si>
    <t>창수면 신기리 게이트볼장</t>
    <phoneticPr fontId="5" type="noConversion"/>
  </si>
  <si>
    <t>창수면</t>
    <phoneticPr fontId="5" type="noConversion"/>
  </si>
  <si>
    <t>청도게이트볼장</t>
    <phoneticPr fontId="5" type="noConversion"/>
  </si>
  <si>
    <t>각남게이트볼장</t>
    <phoneticPr fontId="5" type="noConversion"/>
  </si>
  <si>
    <t>이서학산게이트볼장</t>
    <phoneticPr fontId="5" type="noConversion"/>
  </si>
  <si>
    <t>풍각게이트볼장</t>
    <phoneticPr fontId="5" type="noConversion"/>
  </si>
  <si>
    <t>청도유호게이트볼장</t>
    <phoneticPr fontId="5" type="noConversion"/>
  </si>
  <si>
    <t>22*18.2*6.0</t>
    <phoneticPr fontId="5" type="noConversion"/>
  </si>
  <si>
    <t>각북게이트볼장</t>
    <phoneticPr fontId="5" type="noConversion"/>
  </si>
  <si>
    <t>왜관로타리 게이트볼장</t>
    <phoneticPr fontId="5" type="noConversion"/>
  </si>
  <si>
    <t>17mx22m</t>
    <phoneticPr fontId="5" type="noConversion"/>
  </si>
  <si>
    <t>사무실, 화장실</t>
    <phoneticPr fontId="5" type="noConversion"/>
  </si>
  <si>
    <t>북삼인평공원 게이트볼장</t>
    <phoneticPr fontId="5" type="noConversion"/>
  </si>
  <si>
    <t>지천체육공원 게이트볼장</t>
    <phoneticPr fontId="5" type="noConversion"/>
  </si>
  <si>
    <t>지천면 연호2리 게이트볼장</t>
    <phoneticPr fontId="5" type="noConversion"/>
  </si>
  <si>
    <t>금암체육공원 게이트볼장(동명)</t>
    <phoneticPr fontId="5" type="noConversion"/>
  </si>
  <si>
    <t>다부교 게이트볼장(기산)</t>
    <phoneticPr fontId="5" type="noConversion"/>
  </si>
  <si>
    <t>하판2교 게이트볼장(가산)</t>
    <phoneticPr fontId="5" type="noConversion"/>
  </si>
  <si>
    <t>동안리 게이트볼장(약목)</t>
    <phoneticPr fontId="5" type="noConversion"/>
  </si>
  <si>
    <t>월변게이트볼장(울진읍)</t>
    <phoneticPr fontId="5" type="noConversion"/>
  </si>
  <si>
    <t>평해게이트볼장(평해읍)</t>
    <phoneticPr fontId="5" type="noConversion"/>
  </si>
  <si>
    <t>금강송게이트볼장</t>
    <phoneticPr fontId="5" type="noConversion"/>
  </si>
  <si>
    <t>구산게이트볼장(기성면)</t>
    <phoneticPr fontId="5" type="noConversion"/>
  </si>
  <si>
    <t>도동게이트볼장(울릉읍)</t>
    <phoneticPr fontId="5" type="noConversion"/>
  </si>
  <si>
    <t>남서리게이트볼장(서면)</t>
    <phoneticPr fontId="5" type="noConversion"/>
  </si>
  <si>
    <t>저동게이트볼장(울릉읍)</t>
    <phoneticPr fontId="5" type="noConversion"/>
  </si>
  <si>
    <t>현포게이트볼장(북면)</t>
    <phoneticPr fontId="5" type="noConversion"/>
  </si>
  <si>
    <t>경상북도 안동시 옥야동 398-20</t>
    <phoneticPr fontId="5" type="noConversion"/>
  </si>
  <si>
    <t>안동국민체육센터 수영장</t>
    <phoneticPr fontId="5" type="noConversion"/>
  </si>
  <si>
    <t>운동장로 94</t>
    <phoneticPr fontId="5" type="noConversion"/>
  </si>
  <si>
    <t>모전동 498</t>
    <phoneticPr fontId="5" type="noConversion"/>
  </si>
  <si>
    <t>경산국민체육센터 수영장</t>
    <phoneticPr fontId="5" type="noConversion"/>
  </si>
  <si>
    <t>의성국민체육센터 수영장</t>
    <phoneticPr fontId="5" type="noConversion"/>
  </si>
  <si>
    <t>영양읍 동서대로 92</t>
    <phoneticPr fontId="5" type="noConversion"/>
  </si>
  <si>
    <t>영양군 청소년수련관 수영장</t>
    <phoneticPr fontId="5" type="noConversion"/>
  </si>
  <si>
    <t>청소년 수련관 내</t>
    <phoneticPr fontId="5" type="noConversion"/>
  </si>
  <si>
    <t>화양읍 청화로 79-7</t>
    <phoneticPr fontId="5" type="noConversion"/>
  </si>
  <si>
    <t>대가야읍 왕릉로 30</t>
    <phoneticPr fontId="5" type="noConversion"/>
  </si>
  <si>
    <t>대가야문화누리 수영장
(고령국민체육센터)</t>
    <phoneticPr fontId="5" type="noConversion"/>
  </si>
  <si>
    <t>불정동 산 10-1</t>
    <phoneticPr fontId="5" type="noConversion"/>
  </si>
  <si>
    <t>문경 관광사격장</t>
    <phoneticPr fontId="5" type="noConversion"/>
  </si>
  <si>
    <t>충의정
(낙동강변 궁도장)</t>
    <phoneticPr fontId="5" type="noConversion"/>
  </si>
  <si>
    <t>예천국궁장
(무학정)</t>
    <phoneticPr fontId="5" type="noConversion"/>
  </si>
  <si>
    <t>인조잔디2</t>
    <phoneticPr fontId="5" type="noConversion"/>
  </si>
  <si>
    <t>양산시</t>
    <phoneticPr fontId="5" type="noConversion"/>
  </si>
  <si>
    <t>황산공원 유소년축구장</t>
    <phoneticPr fontId="5" type="noConversion"/>
  </si>
  <si>
    <t>하동군
(시설체육과)</t>
    <phoneticPr fontId="5" type="noConversion"/>
  </si>
  <si>
    <t>하동군</t>
    <phoneticPr fontId="5" type="noConversion"/>
  </si>
  <si>
    <t>금남생활체육공원</t>
    <phoneticPr fontId="5" type="noConversion"/>
  </si>
  <si>
    <t>웅상체육공원야구장</t>
    <phoneticPr fontId="5" type="noConversion"/>
  </si>
  <si>
    <t>양보 생활체육공원(야구장)</t>
    <phoneticPr fontId="5" type="noConversion"/>
  </si>
  <si>
    <t>위탁
서진주공공스포츠클럽</t>
    <phoneticPr fontId="5" type="noConversion"/>
  </si>
  <si>
    <t>원도심테니스장</t>
  </si>
  <si>
    <t>인조잔디4</t>
    <phoneticPr fontId="5" type="noConversion"/>
  </si>
  <si>
    <t>옥종 실내테니스장</t>
    <phoneticPr fontId="5" type="noConversion"/>
  </si>
  <si>
    <t>함양군</t>
    <phoneticPr fontId="5" type="noConversion"/>
  </si>
  <si>
    <t>함양실내테니스장</t>
    <phoneticPr fontId="5" type="noConversion"/>
  </si>
  <si>
    <t>안의생활체육공원 테니스장</t>
    <phoneticPr fontId="5" type="noConversion"/>
  </si>
  <si>
    <t>금성 다목적체육관</t>
    <phoneticPr fontId="5" type="noConversion"/>
  </si>
  <si>
    <t>배드민턴, 배구</t>
    <phoneticPr fontId="5" type="noConversion"/>
  </si>
  <si>
    <t>금남 다목적체육관</t>
    <phoneticPr fontId="5" type="noConversion"/>
  </si>
  <si>
    <t>문산실내체육관</t>
  </si>
  <si>
    <t>추가(기 누락)</t>
  </si>
  <si>
    <t>진주생활체육관</t>
  </si>
  <si>
    <t>대평면 다목적체육관</t>
  </si>
  <si>
    <t>통영체육청소년센터</t>
    <phoneticPr fontId="5" type="noConversion"/>
  </si>
  <si>
    <t>24.3×13.5</t>
    <phoneticPr fontId="5" type="noConversion"/>
  </si>
  <si>
    <t>탁구, 휘타구 등</t>
    <phoneticPr fontId="5" type="noConversion"/>
  </si>
  <si>
    <t>사무실, 전기실, 휴게시설</t>
    <phoneticPr fontId="5" type="noConversion"/>
  </si>
  <si>
    <t>평림국민체육센터</t>
    <phoneticPr fontId="5" type="noConversion"/>
  </si>
  <si>
    <t>통영시</t>
    <phoneticPr fontId="5" type="noConversion"/>
  </si>
  <si>
    <t>민간위탁
(통영시탁구협회)</t>
    <phoneticPr fontId="5" type="noConversion"/>
  </si>
  <si>
    <t>탁구 등</t>
    <phoneticPr fontId="5" type="noConversion"/>
  </si>
  <si>
    <t>사무실 등</t>
    <phoneticPr fontId="5" type="noConversion"/>
  </si>
  <si>
    <t>진영스포츠센터</t>
  </si>
  <si>
    <t>22.5x40.2x12.35m</t>
  </si>
  <si>
    <t>6,,184</t>
  </si>
  <si>
    <t>35x21x13m</t>
  </si>
  <si>
    <t>사무실, GX룸, 관람석</t>
  </si>
  <si>
    <t>구기체육관-&gt;
생활체육관 변경</t>
  </si>
  <si>
    <t>천성산국민체육센터</t>
    <phoneticPr fontId="5" type="noConversion"/>
  </si>
  <si>
    <t>양산시시설관리공단</t>
    <phoneticPr fontId="5" type="noConversion"/>
  </si>
  <si>
    <t>25m×5레인
유아풀11m×2레인</t>
    <phoneticPr fontId="5" type="noConversion"/>
  </si>
  <si>
    <t>반다비체육센터</t>
    <phoneticPr fontId="5" type="noConversion"/>
  </si>
  <si>
    <t>16.2×15.6×4.5m</t>
    <phoneticPr fontId="5" type="noConversion"/>
  </si>
  <si>
    <t>장애인 배드민턴, 
좌식배구, 슐런 등</t>
    <phoneticPr fontId="5" type="noConversion"/>
  </si>
  <si>
    <t>25m×5레인
수중재활25m×2레인</t>
    <phoneticPr fontId="5" type="noConversion"/>
  </si>
  <si>
    <t>의병문화체육관</t>
    <phoneticPr fontId="5" type="noConversion"/>
  </si>
  <si>
    <t>50×48m</t>
    <phoneticPr fontId="5" type="noConversion"/>
  </si>
  <si>
    <t>배드민턴,탁구,배구</t>
    <phoneticPr fontId="5" type="noConversion"/>
  </si>
  <si>
    <t>다목적실, 주차장</t>
    <phoneticPr fontId="5" type="noConversion"/>
  </si>
  <si>
    <t>남해군</t>
    <phoneticPr fontId="5" type="noConversion"/>
  </si>
  <si>
    <t>고현 어울림한마당</t>
    <phoneticPr fontId="5" type="noConversion"/>
  </si>
  <si>
    <t>남해군 문화체육과</t>
    <phoneticPr fontId="5" type="noConversion"/>
  </si>
  <si>
    <t>탁구, 배드민턴</t>
    <phoneticPr fontId="5" type="noConversion"/>
  </si>
  <si>
    <t>유림어울림체육관</t>
    <phoneticPr fontId="5" type="noConversion"/>
  </si>
  <si>
    <t>통영시게이트볼협회
(민간위탁)</t>
    <phoneticPr fontId="5" type="noConversion"/>
  </si>
  <si>
    <t>산양 게이트볼장</t>
    <phoneticPr fontId="5" type="noConversion"/>
  </si>
  <si>
    <t>25x20</t>
    <phoneticPr fontId="5" type="noConversion"/>
  </si>
  <si>
    <t>용남 게이트볼장</t>
    <phoneticPr fontId="5" type="noConversion"/>
  </si>
  <si>
    <t>도원 게이트볼장</t>
    <phoneticPr fontId="5" type="noConversion"/>
  </si>
  <si>
    <t>북신 게이트볼장</t>
    <phoneticPr fontId="5" type="noConversion"/>
  </si>
  <si>
    <t>미수2동 게이트볼장</t>
    <phoneticPr fontId="5" type="noConversion"/>
  </si>
  <si>
    <t>봉평 게이트볼장</t>
    <phoneticPr fontId="5" type="noConversion"/>
  </si>
  <si>
    <t>수동생활체육관</t>
    <phoneticPr fontId="5" type="noConversion"/>
  </si>
  <si>
    <t>진구국민체육센터</t>
    <phoneticPr fontId="5" type="noConversion"/>
  </si>
  <si>
    <t>통영체육청소년센터 수영장</t>
    <phoneticPr fontId="5" type="noConversion"/>
  </si>
  <si>
    <t>통영관광개발공사
(대행사업)</t>
    <phoneticPr fontId="5" type="noConversion"/>
  </si>
  <si>
    <t>추가, 유아풀 설치</t>
    <phoneticPr fontId="5" type="noConversion"/>
  </si>
  <si>
    <t>통영수영장</t>
    <phoneticPr fontId="5" type="noConversion"/>
  </si>
  <si>
    <t>통영시수영협회
(민간위탁)</t>
    <phoneticPr fontId="5" type="noConversion"/>
  </si>
  <si>
    <t>천성산국민체육센터 수영장</t>
    <phoneticPr fontId="5" type="noConversion"/>
  </si>
  <si>
    <t>반다비체육센터 수영장</t>
    <phoneticPr fontId="5" type="noConversion"/>
  </si>
  <si>
    <t>북부권 골프연습장</t>
    <phoneticPr fontId="5" type="noConversion"/>
  </si>
  <si>
    <t>죽림풋살장</t>
    <phoneticPr fontId="5" type="noConversion"/>
  </si>
  <si>
    <t>통영시풋살협회
(민간위탁)</t>
    <phoneticPr fontId="5" type="noConversion"/>
  </si>
  <si>
    <t>죽림족구장</t>
    <phoneticPr fontId="5" type="noConversion"/>
  </si>
  <si>
    <t>통영시족구협회
(민간위탁)</t>
    <phoneticPr fontId="5" type="noConversion"/>
  </si>
  <si>
    <t>통영관광개발공사(위탁)</t>
    <phoneticPr fontId="5" type="noConversion"/>
  </si>
  <si>
    <t>무안파크골프장</t>
    <phoneticPr fontId="5" type="noConversion"/>
  </si>
  <si>
    <t>하남파크골프장</t>
    <phoneticPr fontId="5" type="noConversion"/>
  </si>
  <si>
    <t>삼랑진파크골프장</t>
    <phoneticPr fontId="5" type="noConversion"/>
  </si>
  <si>
    <t>가곡파크골프장</t>
    <phoneticPr fontId="5" type="noConversion"/>
  </si>
  <si>
    <t>한림 옹포천 테니스장</t>
    <phoneticPr fontId="5" type="noConversion"/>
  </si>
  <si>
    <t>애월근린공원 테니스장</t>
    <phoneticPr fontId="5" type="noConversion"/>
  </si>
  <si>
    <t>제주시
(애월읍)</t>
    <phoneticPr fontId="5" type="noConversion"/>
  </si>
  <si>
    <t>주)인천유나이티드</t>
  </si>
  <si>
    <t>선학경기장부지내
위치</t>
  </si>
  <si>
    <t>91.3
110
90</t>
    <phoneticPr fontId="5" type="noConversion"/>
  </si>
  <si>
    <t>71.89
95
55</t>
    <phoneticPr fontId="5" type="noConversion"/>
  </si>
  <si>
    <t>7085
10450
4950</t>
    <phoneticPr fontId="5" type="noConversion"/>
  </si>
  <si>
    <t>2006
2006
2013</t>
    <phoneticPr fontId="5" type="noConversion"/>
  </si>
  <si>
    <t>삼천포생활체육관</t>
    <phoneticPr fontId="5" type="noConversion"/>
  </si>
  <si>
    <t>152㎡(2실)</t>
    <phoneticPr fontId="5" type="noConversion"/>
  </si>
  <si>
    <t>구룡 체육관</t>
    <phoneticPr fontId="5" type="noConversion"/>
  </si>
  <si>
    <t>미래한강본부
(서울시산악연맹)</t>
    <phoneticPr fontId="5" type="noConversion"/>
  </si>
  <si>
    <t>동대문구</t>
    <phoneticPr fontId="5" type="noConversion"/>
  </si>
  <si>
    <t>동대문구시설관리공단</t>
    <phoneticPr fontId="5" type="noConversion"/>
  </si>
  <si>
    <t>중랑구</t>
    <phoneticPr fontId="5" type="noConversion"/>
  </si>
  <si>
    <t>노원구 푸른도시과
(서울시산악연맹)</t>
    <phoneticPr fontId="5" type="noConversion"/>
  </si>
  <si>
    <t>가좌다목적구장</t>
    <phoneticPr fontId="5" type="noConversion"/>
  </si>
  <si>
    <t>서대문구도시관리공단</t>
    <phoneticPr fontId="5" type="noConversion"/>
  </si>
  <si>
    <t>마포구</t>
    <phoneticPr fontId="5" type="noConversion"/>
  </si>
  <si>
    <t>산악문화체험센터</t>
    <phoneticPr fontId="5" type="noConversion"/>
  </si>
  <si>
    <t>체육진흥괴
(박영식산악문화진흥회)</t>
    <phoneticPr fontId="5" type="noConversion"/>
  </si>
  <si>
    <t>양천구</t>
    <phoneticPr fontId="5" type="noConversion"/>
  </si>
  <si>
    <t>서울시 양천구 안양천로 93</t>
    <phoneticPr fontId="5" type="noConversion"/>
  </si>
  <si>
    <t>연식야구장 겸용</t>
    <phoneticPr fontId="5" type="noConversion"/>
  </si>
  <si>
    <t>영등포구</t>
    <phoneticPr fontId="5" type="noConversion"/>
  </si>
  <si>
    <t>동작구</t>
    <phoneticPr fontId="5" type="noConversion"/>
  </si>
  <si>
    <t>인공암벽장</t>
    <phoneticPr fontId="5" type="noConversion"/>
  </si>
  <si>
    <t>강남구도시관리공단</t>
    <phoneticPr fontId="5" type="noConversion"/>
  </si>
  <si>
    <t>서울시 송파구 올림픽로25</t>
  </si>
  <si>
    <t>잠실제2풋살경기장</t>
  </si>
  <si>
    <t>야외체육시설</t>
  </si>
  <si>
    <t>잠실제3풋살경기장</t>
  </si>
  <si>
    <t>송파구</t>
    <phoneticPr fontId="5" type="noConversion"/>
  </si>
  <si>
    <t>구로구
(구로구 시설관리공단)</t>
    <phoneticPr fontId="5" type="noConversion"/>
  </si>
  <si>
    <t>송도LNG종합스포츠타운</t>
  </si>
  <si>
    <t>위탁(인천시체육회)</t>
  </si>
  <si>
    <t>위탁운영(계양구체육회)</t>
  </si>
  <si>
    <t>39*18m</t>
  </si>
  <si>
    <t>위탁운영(계양구시설관리공단)</t>
  </si>
  <si>
    <t>40*22m</t>
  </si>
  <si>
    <t>52*30m</t>
  </si>
  <si>
    <t>박촌족구장</t>
  </si>
  <si>
    <t>굴포천족구장</t>
  </si>
  <si>
    <t>박촌게이트볼장</t>
  </si>
  <si>
    <t>동양게이트볼장</t>
  </si>
  <si>
    <t>국제대로하부체육시설</t>
  </si>
  <si>
    <t>백석대교하부체육시설</t>
  </si>
  <si>
    <t>가좌배수지상부체육시설</t>
  </si>
  <si>
    <t>당하게이트볼장</t>
  </si>
  <si>
    <t>인천광역시 서구청</t>
  </si>
  <si>
    <t>불로게이트볼장</t>
  </si>
  <si>
    <t>원당게이트볼장</t>
  </si>
  <si>
    <t>지원교하부제1족구장</t>
    <phoneticPr fontId="5" type="noConversion"/>
  </si>
  <si>
    <t>동구청</t>
    <phoneticPr fontId="5" type="noConversion"/>
  </si>
  <si>
    <t>지원교하부제2족구장</t>
    <phoneticPr fontId="5" type="noConversion"/>
  </si>
  <si>
    <t>위탁
(서구 족구협회)</t>
    <phoneticPr fontId="5" type="noConversion"/>
  </si>
  <si>
    <t>위탁
(서구 체육회)</t>
    <phoneticPr fontId="5" type="noConversion"/>
  </si>
  <si>
    <t>중구체육복지센터</t>
    <phoneticPr fontId="5" type="noConversion"/>
  </si>
  <si>
    <t>축구장, 풋살장 검용</t>
    <phoneticPr fontId="5" type="noConversion"/>
  </si>
  <si>
    <t>중구파크골프장</t>
    <phoneticPr fontId="5" type="noConversion"/>
  </si>
  <si>
    <t>중구우드볼장</t>
    <phoneticPr fontId="5" type="noConversion"/>
  </si>
  <si>
    <t>관저족구장</t>
    <phoneticPr fontId="5" type="noConversion"/>
  </si>
  <si>
    <t>괴정게이트볼장</t>
    <phoneticPr fontId="5" type="noConversion"/>
  </si>
  <si>
    <t>구봉9단게이트볼장</t>
    <phoneticPr fontId="5" type="noConversion"/>
  </si>
  <si>
    <t>배재게이트볼장</t>
    <phoneticPr fontId="5" type="noConversion"/>
  </si>
  <si>
    <t>목련게이트볼장</t>
    <phoneticPr fontId="5" type="noConversion"/>
  </si>
  <si>
    <t>원앙게이트볼장</t>
    <phoneticPr fontId="5" type="noConversion"/>
  </si>
  <si>
    <t>대자연게이트볼장</t>
    <phoneticPr fontId="5" type="noConversion"/>
  </si>
  <si>
    <t>샘머리게이트볼장</t>
    <phoneticPr fontId="5" type="noConversion"/>
  </si>
  <si>
    <t>남선게이트볼장</t>
    <phoneticPr fontId="5" type="noConversion"/>
  </si>
  <si>
    <t>가수원게이트볼장</t>
    <phoneticPr fontId="5" type="noConversion"/>
  </si>
  <si>
    <t>느리울게이트볼장</t>
    <phoneticPr fontId="5" type="noConversion"/>
  </si>
  <si>
    <t>중보게이트볼장</t>
    <phoneticPr fontId="5" type="noConversion"/>
  </si>
  <si>
    <t>상북향산(청구골든)족구장</t>
    <phoneticPr fontId="5" type="noConversion"/>
  </si>
  <si>
    <t>삼남마산마을족구장</t>
    <phoneticPr fontId="5" type="noConversion"/>
  </si>
  <si>
    <t>전의면</t>
    <phoneticPr fontId="5" type="noConversion"/>
  </si>
  <si>
    <t>안양시공공스포츠클럽</t>
    <phoneticPr fontId="5" type="noConversion"/>
  </si>
  <si>
    <t>안양시 풋살협회</t>
    <phoneticPr fontId="5" type="noConversion"/>
  </si>
  <si>
    <t>안양시 공공스포츠클럽</t>
    <phoneticPr fontId="5" type="noConversion"/>
  </si>
  <si>
    <t>광명시</t>
    <phoneticPr fontId="5" type="noConversion"/>
  </si>
  <si>
    <t>하수과</t>
    <phoneticPr fontId="5" type="noConversion"/>
  </si>
  <si>
    <t>평택시(체육진흥과,팽성읍)</t>
    <phoneticPr fontId="5" type="noConversion"/>
  </si>
  <si>
    <t>평택시(송출 지역경제과, 서탄면)</t>
    <phoneticPr fontId="5" type="noConversion"/>
  </si>
  <si>
    <t>일동풋살구장</t>
    <phoneticPr fontId="5" type="noConversion"/>
  </si>
  <si>
    <t>과천시</t>
    <phoneticPr fontId="5" type="noConversion"/>
  </si>
  <si>
    <t>1면, 1면</t>
    <phoneticPr fontId="5" type="noConversion"/>
  </si>
  <si>
    <t>171
(13*15)</t>
  </si>
  <si>
    <t>조아족구클럽</t>
    <phoneticPr fontId="5" type="noConversion"/>
  </si>
  <si>
    <t>내손배수지족구장</t>
    <phoneticPr fontId="5" type="noConversion"/>
  </si>
  <si>
    <t>갈곡리풋살구장</t>
    <phoneticPr fontId="5" type="noConversion"/>
  </si>
  <si>
    <t>대한축구협회</t>
    <phoneticPr fontId="5" type="noConversion"/>
  </si>
  <si>
    <t>연풍리체육공원족구장</t>
    <phoneticPr fontId="5" type="noConversion"/>
  </si>
  <si>
    <t>교하체육공원족구장</t>
    <phoneticPr fontId="5" type="noConversion"/>
  </si>
  <si>
    <t>운정체육공원족구장</t>
    <phoneticPr fontId="5" type="noConversion"/>
  </si>
  <si>
    <t>비봉체육공원</t>
    <phoneticPr fontId="5" type="noConversion"/>
  </si>
  <si>
    <t>봄내체육관(인공암벽장)</t>
  </si>
  <si>
    <t>동해시시설관리공단</t>
    <phoneticPr fontId="5" type="noConversion"/>
  </si>
  <si>
    <t>2007
2015</t>
    <phoneticPr fontId="5" type="noConversion"/>
  </si>
  <si>
    <t>동해시파크골프협회</t>
    <phoneticPr fontId="5" type="noConversion"/>
  </si>
  <si>
    <t>태백시</t>
    <phoneticPr fontId="5" type="noConversion"/>
  </si>
  <si>
    <t>태백시족구경기장</t>
  </si>
  <si>
    <t>속초시족구협회</t>
  </si>
  <si>
    <t>북평그라운드골프장</t>
    <phoneticPr fontId="5" type="noConversion"/>
  </si>
  <si>
    <t>북평면
그라운드골프협회</t>
    <phoneticPr fontId="5" type="noConversion"/>
  </si>
  <si>
    <t>정선게이트볼장</t>
    <phoneticPr fontId="5" type="noConversion"/>
  </si>
  <si>
    <t>신동게이트볼장</t>
    <phoneticPr fontId="5" type="noConversion"/>
  </si>
  <si>
    <t>용대리풋살구장</t>
    <phoneticPr fontId="5" type="noConversion"/>
  </si>
  <si>
    <t>인제군
(시설관리사업소)</t>
    <phoneticPr fontId="5" type="noConversion"/>
  </si>
  <si>
    <t>백운면</t>
    <phoneticPr fontId="5" type="noConversion"/>
  </si>
  <si>
    <t>옥천상계체육공원
풋살장</t>
    <phoneticPr fontId="5" type="noConversion"/>
  </si>
  <si>
    <t>옥천상계체육공원
족구장</t>
    <phoneticPr fontId="5" type="noConversion"/>
  </si>
  <si>
    <t>적하리족구장</t>
    <phoneticPr fontId="5" type="noConversion"/>
  </si>
  <si>
    <t>옥천상계체육공원
그라운드골프장</t>
    <phoneticPr fontId="5" type="noConversion"/>
  </si>
  <si>
    <t>단양풋살장</t>
    <phoneticPr fontId="5" type="noConversion"/>
  </si>
  <si>
    <t>매포생활체육공원
(풋살장)</t>
    <phoneticPr fontId="5" type="noConversion"/>
  </si>
  <si>
    <t>상진생활체육공원
족구장</t>
    <phoneticPr fontId="5" type="noConversion"/>
  </si>
  <si>
    <t>영춘체육공원
배구장/족구장</t>
    <phoneticPr fontId="5" type="noConversion"/>
  </si>
  <si>
    <t>적성생활체육공원
족구장</t>
    <phoneticPr fontId="5" type="noConversion"/>
  </si>
  <si>
    <t>대강생활체육공원
족구장</t>
    <phoneticPr fontId="5" type="noConversion"/>
  </si>
  <si>
    <t>어상천체육공원</t>
    <phoneticPr fontId="5" type="noConversion"/>
  </si>
  <si>
    <t>상진생활체육공원
다목적구장</t>
    <phoneticPr fontId="5" type="noConversion"/>
  </si>
  <si>
    <t>당진시</t>
    <phoneticPr fontId="5" type="noConversion"/>
  </si>
  <si>
    <t>당진시
(체육진흥과)</t>
    <phoneticPr fontId="5" type="noConversion"/>
  </si>
  <si>
    <t>당진시
(수도과)</t>
    <phoneticPr fontId="5" type="noConversion"/>
  </si>
  <si>
    <t>석문국가산단
관리 이전</t>
    <phoneticPr fontId="5" type="noConversion"/>
  </si>
  <si>
    <t>송악국가산단
관리 이전</t>
    <phoneticPr fontId="5" type="noConversion"/>
  </si>
  <si>
    <t>천안시</t>
    <phoneticPr fontId="5" type="noConversion"/>
  </si>
  <si>
    <t>보령시</t>
    <phoneticPr fontId="5" type="noConversion"/>
  </si>
  <si>
    <t>굴다리하부공간</t>
  </si>
  <si>
    <t>지산체육공원</t>
  </si>
  <si>
    <t>서산파크골프장</t>
  </si>
  <si>
    <t>서산시(체육진흥과)</t>
  </si>
  <si>
    <t>운산게이트볼장</t>
  </si>
  <si>
    <t>서산시게이트볼협회
(운산게이트볼분회)</t>
    <phoneticPr fontId="5" type="noConversion"/>
  </si>
  <si>
    <t>부춘산게이트볼장</t>
  </si>
  <si>
    <t>서산시게이트볼협회
(부춘동게이트볼분회)</t>
    <phoneticPr fontId="5" type="noConversion"/>
  </si>
  <si>
    <t>현대아파트게이트볼장</t>
  </si>
  <si>
    <t>명륜게이트볼장</t>
  </si>
  <si>
    <t>동문1동게이트볼장</t>
  </si>
  <si>
    <t>서산시게이트볼협회
(동문1동게이트볼분회)</t>
    <phoneticPr fontId="5" type="noConversion"/>
  </si>
  <si>
    <t>동문2동게이트볼장</t>
  </si>
  <si>
    <t>서산시게이트볼협회
(동문2동게이트볼분회)</t>
    <phoneticPr fontId="5" type="noConversion"/>
  </si>
  <si>
    <t>청양군</t>
    <phoneticPr fontId="5" type="noConversion"/>
  </si>
  <si>
    <t>홍주종합경기장
족구장</t>
  </si>
  <si>
    <t>광청생활체육공원
족구장</t>
  </si>
  <si>
    <t>홍성파크골프장</t>
  </si>
  <si>
    <t>홍성그라운드골프장</t>
  </si>
  <si>
    <t>광천그라운드골프장</t>
  </si>
  <si>
    <t>예산군 교육체육과</t>
  </si>
  <si>
    <t>그늘막</t>
  </si>
  <si>
    <t>노지</t>
  </si>
  <si>
    <t>덕산면사무소</t>
  </si>
  <si>
    <t>예산족구장1</t>
  </si>
  <si>
    <t>예산읍</t>
  </si>
  <si>
    <t>예산족구장2</t>
  </si>
  <si>
    <t>신례원족구장</t>
  </si>
  <si>
    <t>삽교읍족구장</t>
  </si>
  <si>
    <t>삽교읍</t>
  </si>
  <si>
    <t>삽교읍족구장(풋살장)</t>
  </si>
  <si>
    <t>신양면족구장</t>
  </si>
  <si>
    <t>신양면</t>
  </si>
  <si>
    <t>광시면</t>
  </si>
  <si>
    <t>대률리족구장</t>
  </si>
  <si>
    <t>대흥면</t>
  </si>
  <si>
    <t>손지리족구장</t>
  </si>
  <si>
    <t>응봉면족구장</t>
  </si>
  <si>
    <t>응봉면</t>
  </si>
  <si>
    <t>광천리족구장</t>
  </si>
  <si>
    <t>덕산면</t>
  </si>
  <si>
    <t>상가리족구장</t>
  </si>
  <si>
    <t>봉산면족구장</t>
  </si>
  <si>
    <t>고덕면</t>
  </si>
  <si>
    <t>둔치</t>
  </si>
  <si>
    <t>비봉생활체육풋살장</t>
  </si>
  <si>
    <t>계북다목정구장(그라운드골프장)</t>
    <phoneticPr fontId="5" type="noConversion"/>
  </si>
  <si>
    <t>위탁
(곡성그라운드골프협회)</t>
    <phoneticPr fontId="5" type="noConversion"/>
  </si>
  <si>
    <t>연일족구장</t>
  </si>
  <si>
    <t>연일읍체육회</t>
    <phoneticPr fontId="5" type="noConversion"/>
  </si>
  <si>
    <t>동해문화체육회</t>
    <phoneticPr fontId="5" type="noConversion"/>
  </si>
  <si>
    <t>흥해읍체육회</t>
    <phoneticPr fontId="5" type="noConversion"/>
  </si>
  <si>
    <t>상대족구장</t>
    <phoneticPr fontId="5" type="noConversion"/>
  </si>
  <si>
    <t>북구 양덕동 1850</t>
    <phoneticPr fontId="5" type="noConversion"/>
  </si>
  <si>
    <t>양덕체육공원족구장</t>
    <phoneticPr fontId="5" type="noConversion"/>
  </si>
  <si>
    <t>남구 송도동 254-100</t>
    <phoneticPr fontId="5" type="noConversion"/>
  </si>
  <si>
    <t>송도솔밭족구장</t>
    <phoneticPr fontId="5" type="noConversion"/>
  </si>
  <si>
    <t>남구 일월동 713</t>
    <phoneticPr fontId="5" type="noConversion"/>
  </si>
  <si>
    <t>북구 흥해읍 용전리 965</t>
    <phoneticPr fontId="5" type="noConversion"/>
  </si>
  <si>
    <t>곡강파크골프장</t>
    <phoneticPr fontId="5" type="noConversion"/>
  </si>
  <si>
    <t>지곡파크골프장</t>
    <phoneticPr fontId="5" type="noConversion"/>
  </si>
  <si>
    <t>형산강파크골프장</t>
    <phoneticPr fontId="5" type="noConversion"/>
  </si>
  <si>
    <t>남구 연일읍 괴정리 86</t>
    <phoneticPr fontId="5" type="noConversion"/>
  </si>
  <si>
    <t>연일게이트볼장</t>
  </si>
  <si>
    <t>동해면게이트볼장</t>
    <phoneticPr fontId="5" type="noConversion"/>
  </si>
  <si>
    <t>망천리게이트볼장</t>
    <phoneticPr fontId="5" type="noConversion"/>
  </si>
  <si>
    <t>신광게이트볼장</t>
    <phoneticPr fontId="5" type="noConversion"/>
  </si>
  <si>
    <t>학천리게이트볼장</t>
    <phoneticPr fontId="5" type="noConversion"/>
  </si>
  <si>
    <t>호미곶게이트볼장</t>
    <phoneticPr fontId="5" type="noConversion"/>
  </si>
  <si>
    <t>구룡포게이트볼장</t>
    <phoneticPr fontId="5" type="noConversion"/>
  </si>
  <si>
    <t>상대동게이트볼장</t>
    <phoneticPr fontId="5" type="noConversion"/>
  </si>
  <si>
    <t>양덕체육공원게이트볼장</t>
    <phoneticPr fontId="5" type="noConversion"/>
  </si>
  <si>
    <t>임중리게이트볼장</t>
    <phoneticPr fontId="5" type="noConversion"/>
  </si>
  <si>
    <t>읍내리게이트볼장</t>
    <phoneticPr fontId="5" type="noConversion"/>
  </si>
  <si>
    <t>송라게이트볼장</t>
    <phoneticPr fontId="5" type="noConversion"/>
  </si>
  <si>
    <t>양학게이트볼장</t>
    <phoneticPr fontId="5" type="noConversion"/>
  </si>
  <si>
    <t>환호공원게이트볼장</t>
    <phoneticPr fontId="5" type="noConversion"/>
  </si>
  <si>
    <t>포항국제클라이밍센터</t>
    <phoneticPr fontId="5" type="noConversion"/>
  </si>
  <si>
    <t>경주시 체육진흥과</t>
    <phoneticPr fontId="5" type="noConversion"/>
  </si>
  <si>
    <t>야간조명 유</t>
    <phoneticPr fontId="5" type="noConversion"/>
  </si>
  <si>
    <t>형산강체육공원족구장</t>
  </si>
  <si>
    <t>안강산대운동장족구장</t>
  </si>
  <si>
    <t>안강읍 근계리 1418-472</t>
    <phoneticPr fontId="5" type="noConversion"/>
  </si>
  <si>
    <t>안강생활체육공원족구장</t>
  </si>
  <si>
    <t>경주시 안강읍</t>
    <phoneticPr fontId="5" type="noConversion"/>
  </si>
  <si>
    <t>내남면 덕천리 897-3</t>
    <phoneticPr fontId="5" type="noConversion"/>
  </si>
  <si>
    <t>내남생활체육공원족구장</t>
  </si>
  <si>
    <t>경주시 내남면</t>
    <phoneticPr fontId="5" type="noConversion"/>
  </si>
  <si>
    <t>건천생활체육공원족구장</t>
  </si>
  <si>
    <t>경주시 건천읍</t>
    <phoneticPr fontId="5" type="noConversion"/>
  </si>
  <si>
    <t>외동생활체육공원족구장</t>
  </si>
  <si>
    <t>경주시 외동읍</t>
    <phoneticPr fontId="5" type="noConversion"/>
  </si>
  <si>
    <t>산내면 의곡리 591-43</t>
    <phoneticPr fontId="5" type="noConversion"/>
  </si>
  <si>
    <t>산내생활체육공원족구장</t>
  </si>
  <si>
    <t>경주시 산내면</t>
    <phoneticPr fontId="5" type="noConversion"/>
  </si>
  <si>
    <t>북천그라운드골프1구장</t>
    <phoneticPr fontId="5" type="noConversion"/>
  </si>
  <si>
    <t>경주시그라운드골프연합회</t>
    <phoneticPr fontId="5" type="noConversion"/>
  </si>
  <si>
    <t>북천그라운드골프2구장</t>
    <phoneticPr fontId="5" type="noConversion"/>
  </si>
  <si>
    <t>감포그라운드골프장</t>
    <phoneticPr fontId="5" type="noConversion"/>
  </si>
  <si>
    <t>경주시 감포읍</t>
    <phoneticPr fontId="5" type="noConversion"/>
  </si>
  <si>
    <t>황성공원황성게이트볼장</t>
  </si>
  <si>
    <t>1990
2007</t>
    <phoneticPr fontId="5" type="noConversion"/>
  </si>
  <si>
    <t>건천게이트볼장(천포)</t>
    <phoneticPr fontId="5" type="noConversion"/>
  </si>
  <si>
    <t>건천게이트볼장(화천)</t>
    <phoneticPr fontId="5" type="noConversion"/>
  </si>
  <si>
    <t>외동게이트볼장</t>
    <phoneticPr fontId="5" type="noConversion"/>
  </si>
  <si>
    <t>용강게이트볼장</t>
    <phoneticPr fontId="5" type="noConversion"/>
  </si>
  <si>
    <t>안강산대게이트볼장</t>
    <phoneticPr fontId="5" type="noConversion"/>
  </si>
  <si>
    <t>안강근계게이트볼장</t>
    <phoneticPr fontId="5" type="noConversion"/>
  </si>
  <si>
    <t>선도게이트볼장(충효)</t>
    <phoneticPr fontId="5" type="noConversion"/>
  </si>
  <si>
    <t>선도게이트볼장(광명)</t>
    <phoneticPr fontId="5" type="noConversion"/>
  </si>
  <si>
    <t>현곡게이트볼장</t>
    <phoneticPr fontId="5" type="noConversion"/>
  </si>
  <si>
    <t>불국게이트볼장</t>
    <phoneticPr fontId="5" type="noConversion"/>
  </si>
  <si>
    <t>감포게이트볼장</t>
    <phoneticPr fontId="5" type="noConversion"/>
  </si>
  <si>
    <t>내남게이트볼장</t>
    <phoneticPr fontId="5" type="noConversion"/>
  </si>
  <si>
    <t>천북모아게이트볼장</t>
    <phoneticPr fontId="5" type="noConversion"/>
  </si>
  <si>
    <t>보덕게이트볼장</t>
    <phoneticPr fontId="5" type="noConversion"/>
  </si>
  <si>
    <t>서면게이트볼장</t>
    <phoneticPr fontId="5" type="noConversion"/>
  </si>
  <si>
    <t>산내게이트볼장</t>
    <phoneticPr fontId="5" type="noConversion"/>
  </si>
  <si>
    <t>안강육통게이트볼장</t>
    <phoneticPr fontId="5" type="noConversion"/>
  </si>
  <si>
    <t>경주베이스볼파크
인공암벽장</t>
    <phoneticPr fontId="5" type="noConversion"/>
  </si>
  <si>
    <t>삼락동 24-1</t>
    <phoneticPr fontId="5" type="noConversion"/>
  </si>
  <si>
    <t>김천시민족구장</t>
    <phoneticPr fontId="5" type="noConversion"/>
  </si>
  <si>
    <t>스포츠산업과</t>
    <phoneticPr fontId="5" type="noConversion"/>
  </si>
  <si>
    <t>김천파크골프장</t>
  </si>
  <si>
    <t>모암동 302-2</t>
    <phoneticPr fontId="5" type="noConversion"/>
  </si>
  <si>
    <t>김천그라운드골프장</t>
  </si>
  <si>
    <t>아포읍 국사리 75-2</t>
    <phoneticPr fontId="5" type="noConversion"/>
  </si>
  <si>
    <t>아포게이트볼장</t>
    <phoneticPr fontId="5" type="noConversion"/>
  </si>
  <si>
    <t>감문면 삼성리 608</t>
    <phoneticPr fontId="5" type="noConversion"/>
  </si>
  <si>
    <t>감문게이트볼장</t>
    <phoneticPr fontId="5" type="noConversion"/>
  </si>
  <si>
    <t>건설도시과</t>
    <phoneticPr fontId="5" type="noConversion"/>
  </si>
  <si>
    <t>남면 월명리 239-1</t>
    <phoneticPr fontId="5" type="noConversion"/>
  </si>
  <si>
    <t>월명게이트볼장</t>
    <phoneticPr fontId="5" type="noConversion"/>
  </si>
  <si>
    <t>농소면 입석리 1416-5</t>
    <phoneticPr fontId="5" type="noConversion"/>
  </si>
  <si>
    <t>농소게이트볼장</t>
    <phoneticPr fontId="5" type="noConversion"/>
  </si>
  <si>
    <t>지례면 도곡리 747</t>
    <phoneticPr fontId="5" type="noConversion"/>
  </si>
  <si>
    <t>산내들공원게이트볼장</t>
  </si>
  <si>
    <t>조마면 강곡리 976-88</t>
    <phoneticPr fontId="5" type="noConversion"/>
  </si>
  <si>
    <t>조마게이트볼장</t>
    <phoneticPr fontId="5" type="noConversion"/>
  </si>
  <si>
    <t>어모면 중왕리 710</t>
    <phoneticPr fontId="5" type="noConversion"/>
  </si>
  <si>
    <t>어모게이트볼장</t>
    <phoneticPr fontId="5" type="noConversion"/>
  </si>
  <si>
    <t>덕곡동 1076</t>
    <phoneticPr fontId="5" type="noConversion"/>
  </si>
  <si>
    <t>덕곡체육공원게이트볼장</t>
  </si>
  <si>
    <t>산림녹지과</t>
    <phoneticPr fontId="5" type="noConversion"/>
  </si>
  <si>
    <t>응명동 61-2번지 일원</t>
    <phoneticPr fontId="5" type="noConversion"/>
  </si>
  <si>
    <t>김천매목게이트볼장</t>
  </si>
  <si>
    <t>김천종합스포츠타운
인공암벽장</t>
    <phoneticPr fontId="5" type="noConversion"/>
  </si>
  <si>
    <t>김천시시설관리공단</t>
    <phoneticPr fontId="5" type="noConversion"/>
  </si>
  <si>
    <t>용상동 1553-1</t>
    <phoneticPr fontId="5" type="noConversion"/>
  </si>
  <si>
    <t>수하동 797-22</t>
    <phoneticPr fontId="5" type="noConversion"/>
  </si>
  <si>
    <t>수하동족구장</t>
  </si>
  <si>
    <t>강남파크골프장</t>
    <phoneticPr fontId="5" type="noConversion"/>
  </si>
  <si>
    <t>용상파크골프장</t>
    <phoneticPr fontId="5" type="noConversion"/>
  </si>
  <si>
    <t>북후옹천리게이트볼장</t>
  </si>
  <si>
    <t>임하면임하1리게이트볼장</t>
  </si>
  <si>
    <t>신성리게이트볼장</t>
  </si>
  <si>
    <t>일직면게이트볼장</t>
  </si>
  <si>
    <t>풍산읍괴정리게이트볼장</t>
  </si>
  <si>
    <t>2014, 2019 증축</t>
    <phoneticPr fontId="5" type="noConversion"/>
  </si>
  <si>
    <t>낙동제방길 200</t>
    <phoneticPr fontId="5" type="noConversion"/>
  </si>
  <si>
    <t>구미시
(하천과)</t>
    <phoneticPr fontId="5" type="noConversion"/>
  </si>
  <si>
    <t>족구장 8면</t>
    <phoneticPr fontId="5" type="noConversion"/>
  </si>
  <si>
    <t>박정희로 375-20</t>
    <phoneticPr fontId="5" type="noConversion"/>
  </si>
  <si>
    <t>보조경기장</t>
    <phoneticPr fontId="5" type="noConversion"/>
  </si>
  <si>
    <t>구미시
(공원녹지과)</t>
    <phoneticPr fontId="5" type="noConversion"/>
  </si>
  <si>
    <t>옥계2공단로3길 133</t>
    <phoneticPr fontId="5" type="noConversion"/>
  </si>
  <si>
    <t>선산읍 노상리 산13</t>
    <phoneticPr fontId="5" type="noConversion"/>
  </si>
  <si>
    <t>선산노상리뒷골체육시설</t>
  </si>
  <si>
    <t>구미시
(새마을과)</t>
    <phoneticPr fontId="5" type="noConversion"/>
  </si>
  <si>
    <t>공단동 296-30</t>
    <phoneticPr fontId="5" type="noConversion"/>
  </si>
  <si>
    <t>상모동 266-11</t>
    <phoneticPr fontId="5" type="noConversion"/>
  </si>
  <si>
    <t>아이러브공원족구장</t>
  </si>
  <si>
    <t>상모동 63-1</t>
    <phoneticPr fontId="5" type="noConversion"/>
  </si>
  <si>
    <t>여울공원</t>
    <phoneticPr fontId="5" type="noConversion"/>
  </si>
  <si>
    <t>임오체육공원족구장</t>
  </si>
  <si>
    <t>도량동 113</t>
    <phoneticPr fontId="5" type="noConversion"/>
  </si>
  <si>
    <t>도량희망공원족구장</t>
  </si>
  <si>
    <t>도량동 80</t>
    <phoneticPr fontId="5" type="noConversion"/>
  </si>
  <si>
    <t>소롯골공원족구장</t>
  </si>
  <si>
    <t>봉곡도서관공원족구장</t>
  </si>
  <si>
    <t>싸리골공원족구장</t>
  </si>
  <si>
    <t>남통동 24-10</t>
    <phoneticPr fontId="5" type="noConversion"/>
  </si>
  <si>
    <t>남통동족구장(녹지)</t>
  </si>
  <si>
    <t>송정동 16</t>
    <phoneticPr fontId="5" type="noConversion"/>
  </si>
  <si>
    <t>송정배수지공원족구장</t>
  </si>
  <si>
    <t>신평동 6-38</t>
    <phoneticPr fontId="5" type="noConversion"/>
  </si>
  <si>
    <t>양지공원족구장</t>
  </si>
  <si>
    <t>황상공원족구장</t>
  </si>
  <si>
    <t>옥계동 1308</t>
    <phoneticPr fontId="5" type="noConversion"/>
  </si>
  <si>
    <t>도담공원족구장</t>
  </si>
  <si>
    <t>선산읍 교리 1164</t>
    <phoneticPr fontId="5" type="noConversion"/>
  </si>
  <si>
    <t>생원공원족구장</t>
  </si>
  <si>
    <t>고아읍 이례리 320-2</t>
    <phoneticPr fontId="5" type="noConversion"/>
  </si>
  <si>
    <t>이례공원족구장</t>
  </si>
  <si>
    <t>외골공원족구장</t>
  </si>
  <si>
    <t>노상리체육시설족구장</t>
  </si>
  <si>
    <t>선산읍 동부리 321</t>
    <phoneticPr fontId="5" type="noConversion"/>
  </si>
  <si>
    <t>동부리체육시설족구장</t>
  </si>
  <si>
    <t>선산읍 동부리 산1-2</t>
    <phoneticPr fontId="5" type="noConversion"/>
  </si>
  <si>
    <t>비봉산체육공원족구장</t>
  </si>
  <si>
    <t>고아읍 봉한리 5</t>
    <phoneticPr fontId="5" type="noConversion"/>
  </si>
  <si>
    <t>봉한리족구장</t>
  </si>
  <si>
    <t>원호족구장</t>
  </si>
  <si>
    <t>해평리족구장</t>
  </si>
  <si>
    <t>하장리게이트볼장</t>
  </si>
  <si>
    <t>봉곡동 146-9</t>
    <phoneticPr fontId="5" type="noConversion"/>
  </si>
  <si>
    <t>봉곡동족구장</t>
  </si>
  <si>
    <t>선기동 747-49</t>
    <phoneticPr fontId="5" type="noConversion"/>
  </si>
  <si>
    <t>선기동족구장</t>
  </si>
  <si>
    <t>형곡동체육시설(족구장)</t>
  </si>
  <si>
    <t>비산동 1</t>
    <phoneticPr fontId="5" type="noConversion"/>
  </si>
  <si>
    <t>비산동 362-1</t>
    <phoneticPr fontId="5" type="noConversion"/>
  </si>
  <si>
    <t>민방위교육장(족구장)</t>
    <phoneticPr fontId="5" type="noConversion"/>
  </si>
  <si>
    <t>구평동 693-2</t>
    <phoneticPr fontId="5" type="noConversion"/>
  </si>
  <si>
    <t>구평동족구장</t>
  </si>
  <si>
    <t>임수동 261</t>
    <phoneticPr fontId="5" type="noConversion"/>
  </si>
  <si>
    <t>구미파크골프장</t>
    <phoneticPr fontId="5" type="noConversion"/>
  </si>
  <si>
    <t>동락파크골프장</t>
    <phoneticPr fontId="5" type="noConversion"/>
  </si>
  <si>
    <t>선산파크골프장</t>
    <phoneticPr fontId="5" type="noConversion"/>
  </si>
  <si>
    <t>양포파크골프장</t>
    <phoneticPr fontId="5" type="noConversion"/>
  </si>
  <si>
    <t>해평파크골프장</t>
    <phoneticPr fontId="5" type="noConversion"/>
  </si>
  <si>
    <t>도개파크골프장</t>
    <phoneticPr fontId="5" type="noConversion"/>
  </si>
  <si>
    <t>구미시그라운드골프장</t>
    <phoneticPr fontId="5" type="noConversion"/>
  </si>
  <si>
    <t>양호동 614-1</t>
    <phoneticPr fontId="5" type="noConversion"/>
  </si>
  <si>
    <t>게이트볼장 8면</t>
  </si>
  <si>
    <t>상록공원게이트볼장</t>
  </si>
  <si>
    <t>임오체육공원게이트볼장</t>
  </si>
  <si>
    <t>다봉공원게이트볼장</t>
  </si>
  <si>
    <t>인의동 146</t>
    <phoneticPr fontId="5" type="noConversion"/>
  </si>
  <si>
    <t>천생산마제지생태공원
게이트볼장</t>
  </si>
  <si>
    <t>원당공원게이트볼장</t>
  </si>
  <si>
    <t>산동읍 인덕리 520</t>
    <phoneticPr fontId="5" type="noConversion"/>
  </si>
  <si>
    <t>산동읍게이트볼장</t>
  </si>
  <si>
    <t>선산읍 독동리 464</t>
    <phoneticPr fontId="5" type="noConversion"/>
  </si>
  <si>
    <t>예강1리게이트볼장</t>
  </si>
  <si>
    <t>이례리게이트볼장</t>
  </si>
  <si>
    <t>항곡리게이트볼장</t>
  </si>
  <si>
    <t>황산리게이트볼장</t>
  </si>
  <si>
    <t>무을면 무수리 1167-1</t>
    <phoneticPr fontId="5" type="noConversion"/>
  </si>
  <si>
    <t>무수리게이트볼장</t>
  </si>
  <si>
    <t>무을면 무이리 55</t>
    <phoneticPr fontId="5" type="noConversion"/>
  </si>
  <si>
    <t>무이리게이트볼장</t>
  </si>
  <si>
    <t>무을면 백자리 201-1</t>
    <phoneticPr fontId="5" type="noConversion"/>
  </si>
  <si>
    <t>백자리게이트볼장</t>
  </si>
  <si>
    <t>구봉리게이트볼장</t>
  </si>
  <si>
    <t>옥성면 농소리 642</t>
    <phoneticPr fontId="5" type="noConversion"/>
  </si>
  <si>
    <t>농소게이트볼장</t>
  </si>
  <si>
    <t>궁기리게이트볼장</t>
  </si>
  <si>
    <t>궁기리게이트볼장
(25국도교량밑)</t>
  </si>
  <si>
    <t>해평면 월호리 167-1</t>
    <phoneticPr fontId="5" type="noConversion"/>
  </si>
  <si>
    <t>월호리게이트볼장</t>
  </si>
  <si>
    <t>해평면 일선리 1-46</t>
    <phoneticPr fontId="5" type="noConversion"/>
  </si>
  <si>
    <t>일선리게이트볼장</t>
  </si>
  <si>
    <t>원평동 949-1</t>
    <phoneticPr fontId="5" type="noConversion"/>
  </si>
  <si>
    <t>원평동게이트볼장</t>
  </si>
  <si>
    <t>원평동 5-4</t>
    <phoneticPr fontId="5" type="noConversion"/>
  </si>
  <si>
    <t>원평2동게이트볼장</t>
  </si>
  <si>
    <t>형곡동 691-6</t>
    <phoneticPr fontId="5" type="noConversion"/>
  </si>
  <si>
    <t>광평동 573-3</t>
    <phoneticPr fontId="5" type="noConversion"/>
  </si>
  <si>
    <t>광평동게이트볼장</t>
  </si>
  <si>
    <t>상모동 20-2</t>
    <phoneticPr fontId="5" type="noConversion"/>
  </si>
  <si>
    <t>상모동경로당게이트볼장</t>
  </si>
  <si>
    <t>오태2동게이트볼장</t>
  </si>
  <si>
    <t>냉산산악레포츠공원
인공암벽장</t>
  </si>
  <si>
    <t>시민족구장</t>
    <phoneticPr fontId="5" type="noConversion"/>
  </si>
  <si>
    <t>관리위탁
(영주시족구협회)</t>
    <phoneticPr fontId="5" type="noConversion"/>
  </si>
  <si>
    <t>가흥동 122</t>
    <phoneticPr fontId="5" type="noConversion"/>
  </si>
  <si>
    <t>비봉게이트볼장</t>
    <phoneticPr fontId="5" type="noConversion"/>
  </si>
  <si>
    <t>비봉게이트볼클럽</t>
    <phoneticPr fontId="5" type="noConversion"/>
  </si>
  <si>
    <t>은빛대학동아리</t>
    <phoneticPr fontId="5" type="noConversion"/>
  </si>
  <si>
    <t>가흥동 1381-772</t>
    <phoneticPr fontId="5" type="noConversion"/>
  </si>
  <si>
    <t>가흥2동게이트볼장</t>
    <phoneticPr fontId="5" type="noConversion"/>
  </si>
  <si>
    <t>가흥2동게이트볼클럽</t>
    <phoneticPr fontId="5" type="noConversion"/>
  </si>
  <si>
    <t>문정동 706-8</t>
    <phoneticPr fontId="5" type="noConversion"/>
  </si>
  <si>
    <t>영주남부게이트볼장</t>
    <phoneticPr fontId="5" type="noConversion"/>
  </si>
  <si>
    <t>영주남부게이트볼클럽</t>
    <phoneticPr fontId="5" type="noConversion"/>
  </si>
  <si>
    <t>영주동 470-1</t>
    <phoneticPr fontId="5" type="noConversion"/>
  </si>
  <si>
    <t>행정동우회게이트볼장</t>
    <phoneticPr fontId="5" type="noConversion"/>
  </si>
  <si>
    <t>행정동우회</t>
    <phoneticPr fontId="5" type="noConversion"/>
  </si>
  <si>
    <t>풍기읍 산법리 376-8</t>
    <phoneticPr fontId="5" type="noConversion"/>
  </si>
  <si>
    <t>소백게이트볼장</t>
    <phoneticPr fontId="5" type="noConversion"/>
  </si>
  <si>
    <t>평은면 평은리 676</t>
    <phoneticPr fontId="5" type="noConversion"/>
  </si>
  <si>
    <t>평은게이트볼장</t>
    <phoneticPr fontId="5" type="noConversion"/>
  </si>
  <si>
    <t>장수면 두전리 543-6</t>
    <phoneticPr fontId="5" type="noConversion"/>
  </si>
  <si>
    <t>장수클럽게이트볼장</t>
    <phoneticPr fontId="5" type="noConversion"/>
  </si>
  <si>
    <t>장수게이트볼클럽</t>
    <phoneticPr fontId="5" type="noConversion"/>
  </si>
  <si>
    <t>장수면 성곡리 241-3</t>
    <phoneticPr fontId="5" type="noConversion"/>
  </si>
  <si>
    <t>성곡클럽게이트볼장</t>
    <phoneticPr fontId="5" type="noConversion"/>
  </si>
  <si>
    <t>성곡게이트볼회</t>
    <phoneticPr fontId="5" type="noConversion"/>
  </si>
  <si>
    <t>안정면 안심리 137-2</t>
    <phoneticPr fontId="5" type="noConversion"/>
  </si>
  <si>
    <t>안정클럽게이트볼장</t>
    <phoneticPr fontId="5" type="noConversion"/>
  </si>
  <si>
    <t>안정게이트볼클럽</t>
    <phoneticPr fontId="5" type="noConversion"/>
  </si>
  <si>
    <t>부석면 소천리 492</t>
    <phoneticPr fontId="5" type="noConversion"/>
  </si>
  <si>
    <t>소천클럽게이트볼장</t>
    <phoneticPr fontId="5" type="noConversion"/>
  </si>
  <si>
    <t>고경면 단포리 407-35</t>
    <phoneticPr fontId="5" type="noConversion"/>
  </si>
  <si>
    <t>조교족구장</t>
    <phoneticPr fontId="5" type="noConversion"/>
  </si>
  <si>
    <t>영천시청(새마을체육과)</t>
    <phoneticPr fontId="5" type="noConversion"/>
  </si>
  <si>
    <t>오수파크골프장</t>
    <phoneticPr fontId="5" type="noConversion"/>
  </si>
  <si>
    <t>영천그라운드골프장</t>
  </si>
  <si>
    <t>신녕그라운드골프장</t>
  </si>
  <si>
    <t>영천시청(신녕면)</t>
    <phoneticPr fontId="5" type="noConversion"/>
  </si>
  <si>
    <t>별빛게이트볼장</t>
  </si>
  <si>
    <t>금호거여게이트볼장</t>
  </si>
  <si>
    <t>금호초게이트볼장</t>
  </si>
  <si>
    <t>영천시청(금호읍)</t>
    <phoneticPr fontId="5" type="noConversion"/>
  </si>
  <si>
    <t>신녕게이트볼장</t>
  </si>
  <si>
    <t>신녕강변게이트볼장</t>
  </si>
  <si>
    <t>상주시</t>
    <phoneticPr fontId="5" type="noConversion"/>
  </si>
  <si>
    <t>함창읍 대조리 636</t>
    <phoneticPr fontId="5" type="noConversion"/>
  </si>
  <si>
    <t>대조2리대조못족구장</t>
  </si>
  <si>
    <t>신흥천게이트볼장</t>
  </si>
  <si>
    <t>상주시(함창읍)</t>
    <phoneticPr fontId="5" type="noConversion"/>
  </si>
  <si>
    <t>구향리게이트볼장</t>
  </si>
  <si>
    <t>상지여중고게이트볼장</t>
  </si>
  <si>
    <t>대조2리대조못게이트볼장</t>
  </si>
  <si>
    <t>덕담2리게이트볼장(배묵)</t>
  </si>
  <si>
    <t>상주시(사벌국면)</t>
    <phoneticPr fontId="5" type="noConversion"/>
  </si>
  <si>
    <t>목가리게이트볼장</t>
  </si>
  <si>
    <t>2005, 2014</t>
    <phoneticPr fontId="5" type="noConversion"/>
  </si>
  <si>
    <t>묵상리게이트볼장</t>
  </si>
  <si>
    <t>낙동리게이트볼장</t>
  </si>
  <si>
    <t>상주시(낙동면)</t>
    <phoneticPr fontId="5" type="noConversion"/>
  </si>
  <si>
    <t>용포-신오리게이트볼장</t>
  </si>
  <si>
    <t>성동리게이트볼장</t>
  </si>
  <si>
    <t>화산리게이트볼장</t>
  </si>
  <si>
    <t>청리게이트볼장</t>
  </si>
  <si>
    <t>상주시(청리면)</t>
    <phoneticPr fontId="5" type="noConversion"/>
  </si>
  <si>
    <t>옥산리게이트볼장</t>
  </si>
  <si>
    <t>상주시(공성면)</t>
    <phoneticPr fontId="5" type="noConversion"/>
  </si>
  <si>
    <t>공성복지회관게이트볼장</t>
  </si>
  <si>
    <t>공성면회관게이트볼장</t>
  </si>
  <si>
    <t>신상리게이트볼장</t>
  </si>
  <si>
    <t>상주시(외남면)</t>
    <phoneticPr fontId="5" type="noConversion"/>
  </si>
  <si>
    <t>이동리게이트볼장</t>
  </si>
  <si>
    <t>상주시(모동면)</t>
    <phoneticPr fontId="5" type="noConversion"/>
  </si>
  <si>
    <t>2007
2018</t>
    <phoneticPr fontId="5" type="noConversion"/>
  </si>
  <si>
    <t>삼포1리게이트볼장</t>
  </si>
  <si>
    <t>상주시(모서면)</t>
    <phoneticPr fontId="5" type="noConversion"/>
  </si>
  <si>
    <t>정산1리다목적구장(게이트볼장,배구장)</t>
  </si>
  <si>
    <t>판곡리게이트볼장</t>
  </si>
  <si>
    <t>상주시(화동면)</t>
    <phoneticPr fontId="5" type="noConversion"/>
  </si>
  <si>
    <t>이소리게이트볼장</t>
  </si>
  <si>
    <t>화령시민센터게이트볼장</t>
  </si>
  <si>
    <t>상주시(화서면)</t>
    <phoneticPr fontId="5" type="noConversion"/>
  </si>
  <si>
    <t>지산리게이트볼장</t>
  </si>
  <si>
    <t>화북중게이트볼장</t>
  </si>
  <si>
    <t>상주시(화북면)</t>
    <phoneticPr fontId="5" type="noConversion"/>
  </si>
  <si>
    <t>숲속게이트볼장</t>
  </si>
  <si>
    <t>장암2리게이트볼장</t>
  </si>
  <si>
    <t>용화게이트볼장</t>
  </si>
  <si>
    <t>대흥동게이트볼장</t>
  </si>
  <si>
    <t>입석2리게이트볼장</t>
  </si>
  <si>
    <t>봉강리게이트볼장</t>
  </si>
  <si>
    <t>상주시(외서면)</t>
    <phoneticPr fontId="5" type="noConversion"/>
  </si>
  <si>
    <t>우산리게이트볼장</t>
  </si>
  <si>
    <t>가곡게이트볼장부대시설</t>
  </si>
  <si>
    <t>우기1리게이트볼장</t>
  </si>
  <si>
    <t>상주시(은척면)</t>
    <phoneticPr fontId="5" type="noConversion"/>
  </si>
  <si>
    <t>부곡리게이트볼장</t>
  </si>
  <si>
    <t>상주시(공검면)</t>
    <phoneticPr fontId="5" type="noConversion"/>
  </si>
  <si>
    <t>동막리게이트볼장</t>
  </si>
  <si>
    <t>2010/2021</t>
  </si>
  <si>
    <t>중소리게이트볼장</t>
  </si>
  <si>
    <t>양범리게이트볼장</t>
  </si>
  <si>
    <t>상주시(이안면)</t>
    <phoneticPr fontId="5" type="noConversion"/>
  </si>
  <si>
    <t>다목적운동장(게이트볼장)</t>
  </si>
  <si>
    <t>상주시(화남면)</t>
    <phoneticPr fontId="5" type="noConversion"/>
  </si>
  <si>
    <t>개운동게이트볼장</t>
  </si>
  <si>
    <t>상주시(남원동)</t>
    <phoneticPr fontId="5" type="noConversion"/>
  </si>
  <si>
    <t>상주시(북문동)</t>
    <phoneticPr fontId="5" type="noConversion"/>
  </si>
  <si>
    <t>세천게이트볼장</t>
    <phoneticPr fontId="62" type="noConversion"/>
  </si>
  <si>
    <t>냉림게이트볼장</t>
  </si>
  <si>
    <t>상주시(계림동)</t>
    <phoneticPr fontId="5" type="noConversion"/>
  </si>
  <si>
    <t>화산게이트볼장</t>
  </si>
  <si>
    <t>중덕게이트볼장</t>
  </si>
  <si>
    <t>지천동게이트볼장</t>
  </si>
  <si>
    <t>상주시(신흥동)</t>
    <phoneticPr fontId="5" type="noConversion"/>
  </si>
  <si>
    <t>신봉동게이트볼장</t>
  </si>
  <si>
    <t>영강체육공원론볼장</t>
  </si>
  <si>
    <t>영강체육공원족구장</t>
  </si>
  <si>
    <t>영강체육공원게이트볼장</t>
  </si>
  <si>
    <t>고요리게이트볼장</t>
  </si>
  <si>
    <t>당포1리게이트볼장</t>
  </si>
  <si>
    <t>당포2리게이트볼장</t>
  </si>
  <si>
    <t>마원1리게이트볼장</t>
  </si>
  <si>
    <t>신북복지회관게이트볼장</t>
  </si>
  <si>
    <t>요성리게이트볼장</t>
  </si>
  <si>
    <t>평천1리게이트볼장</t>
  </si>
  <si>
    <t>하리게이트볼장</t>
  </si>
  <si>
    <t>왕릉1리게이트볼장</t>
  </si>
  <si>
    <t>의곡게이트볼장</t>
  </si>
  <si>
    <t>가도리게이트볼장</t>
  </si>
  <si>
    <t>견탄2리게이트볼장</t>
  </si>
  <si>
    <t>구산리게이트볼장</t>
  </si>
  <si>
    <t>선암1리게이트볼장</t>
  </si>
  <si>
    <t>선암2리게이트볼장</t>
  </si>
  <si>
    <t>호계면분회게이트볼장</t>
  </si>
  <si>
    <t>내화리게이트볼장</t>
  </si>
  <si>
    <t>적성1리게이트볼장</t>
  </si>
  <si>
    <t>외어1리게이트볼장</t>
  </si>
  <si>
    <t>상내1리게이트볼장</t>
  </si>
  <si>
    <t>하내1리게이트볼장</t>
  </si>
  <si>
    <t>개바위게이트볼장</t>
  </si>
  <si>
    <t>대정숲게이트볼장</t>
  </si>
  <si>
    <t>영강문화센터게이트볼장</t>
  </si>
  <si>
    <t>천주교게이트볼장</t>
  </si>
  <si>
    <t>중앙공원내중앙경로당앞게이트볼장</t>
  </si>
  <si>
    <t>신기게이트볼장</t>
  </si>
  <si>
    <t>주평게이트볼장</t>
  </si>
  <si>
    <t>유곡게이트볼장</t>
  </si>
  <si>
    <t>모전공원게이트볼장</t>
  </si>
  <si>
    <t>문경국제클라이밍센터</t>
    <phoneticPr fontId="5" type="noConversion"/>
  </si>
  <si>
    <t>경산생활체육공원족구장</t>
  </si>
  <si>
    <t>하양생활체육공원족구장</t>
  </si>
  <si>
    <t>진량읍 신제리 562</t>
    <phoneticPr fontId="5" type="noConversion"/>
  </si>
  <si>
    <t>신제리족구장</t>
  </si>
  <si>
    <t>와촌면 덕촌리 86</t>
    <phoneticPr fontId="5" type="noConversion"/>
  </si>
  <si>
    <t>어울림마당족구장</t>
  </si>
  <si>
    <t>솔숲구릉공원족구장</t>
  </si>
  <si>
    <t>백천동 562-22</t>
    <phoneticPr fontId="5" type="noConversion"/>
  </si>
  <si>
    <t>남부동족구장</t>
  </si>
  <si>
    <t>경산파크골프장</t>
    <phoneticPr fontId="5" type="noConversion"/>
  </si>
  <si>
    <t>하양파크골프장</t>
    <phoneticPr fontId="5" type="noConversion"/>
  </si>
  <si>
    <t>경산그라운드골프장</t>
    <phoneticPr fontId="5" type="noConversion"/>
  </si>
  <si>
    <t>압량읍 부적리 382</t>
    <phoneticPr fontId="5" type="noConversion"/>
  </si>
  <si>
    <t>압량게이트볼장</t>
    <phoneticPr fontId="5" type="noConversion"/>
  </si>
  <si>
    <t>용성게이트볼장</t>
    <phoneticPr fontId="5" type="noConversion"/>
  </si>
  <si>
    <t>남산게이트볼장</t>
    <phoneticPr fontId="5" type="noConversion"/>
  </si>
  <si>
    <t>옥곡게이트볼장</t>
    <phoneticPr fontId="5" type="noConversion"/>
  </si>
  <si>
    <t>남천둔치게이트볼장</t>
    <phoneticPr fontId="5" type="noConversion"/>
  </si>
  <si>
    <t>경청로222길 79</t>
    <phoneticPr fontId="5" type="noConversion"/>
  </si>
  <si>
    <t>백천노인복지회관</t>
    <phoneticPr fontId="5" type="noConversion"/>
  </si>
  <si>
    <t>경산국제클라이밍파크</t>
    <phoneticPr fontId="5" type="noConversion"/>
  </si>
  <si>
    <t>단밀면 도안로 1656-1</t>
    <phoneticPr fontId="5" type="noConversion"/>
  </si>
  <si>
    <t>비안면 이두리 337</t>
    <phoneticPr fontId="5" type="noConversion"/>
  </si>
  <si>
    <t>청송군</t>
    <phoneticPr fontId="5" type="noConversion"/>
  </si>
  <si>
    <t>안덕면족구장</t>
    <phoneticPr fontId="5" type="noConversion"/>
  </si>
  <si>
    <t>청송파크골프장</t>
    <phoneticPr fontId="5" type="noConversion"/>
  </si>
  <si>
    <t>청송군종합시설관리사업소</t>
    <phoneticPr fontId="5" type="noConversion"/>
  </si>
  <si>
    <t>청송읍 송생리 190-18</t>
    <phoneticPr fontId="5" type="noConversion"/>
  </si>
  <si>
    <t>송생리게이트볼장</t>
    <phoneticPr fontId="5" type="noConversion"/>
  </si>
  <si>
    <t>부남면 대전리 532-4</t>
    <phoneticPr fontId="5" type="noConversion"/>
  </si>
  <si>
    <t>부남면게이트볼장</t>
    <phoneticPr fontId="5" type="noConversion"/>
  </si>
  <si>
    <t>안덕면 명당3길 11-1</t>
    <phoneticPr fontId="5" type="noConversion"/>
  </si>
  <si>
    <t>안덕면게이트볼장</t>
    <phoneticPr fontId="5" type="noConversion"/>
  </si>
  <si>
    <t>안덕면노인회게이트볼장</t>
    <phoneticPr fontId="5" type="noConversion"/>
  </si>
  <si>
    <t>현동면 도평리 616-1</t>
    <phoneticPr fontId="5" type="noConversion"/>
  </si>
  <si>
    <t>현동면게이트볼장</t>
    <phoneticPr fontId="5" type="noConversion"/>
  </si>
  <si>
    <t>영양읍 서부리138</t>
    <phoneticPr fontId="5" type="noConversion"/>
  </si>
  <si>
    <t>생활체육공원족구장</t>
  </si>
  <si>
    <t>청기면 청기리 295-3</t>
    <phoneticPr fontId="5" type="noConversion"/>
  </si>
  <si>
    <t>청기면족구장</t>
  </si>
  <si>
    <t>입암면 산해1길9-4</t>
    <phoneticPr fontId="5" type="noConversion"/>
  </si>
  <si>
    <t>입암면족구장</t>
  </si>
  <si>
    <t>수비면 한티로 503</t>
    <phoneticPr fontId="5" type="noConversion"/>
  </si>
  <si>
    <t>수비면족구장</t>
  </si>
  <si>
    <t>석보면 원리리 478</t>
    <phoneticPr fontId="5" type="noConversion"/>
  </si>
  <si>
    <t>석보면족구장</t>
  </si>
  <si>
    <t>삼지연파크골프장</t>
  </si>
  <si>
    <t>영양읍 서부리 207</t>
    <phoneticPr fontId="5" type="noConversion"/>
  </si>
  <si>
    <t>영양서부리게이트볼장</t>
    <phoneticPr fontId="5" type="noConversion"/>
  </si>
  <si>
    <t>영양읍 서부리 146-2</t>
    <phoneticPr fontId="5" type="noConversion"/>
  </si>
  <si>
    <t>영양생활체육게이트볼장</t>
    <phoneticPr fontId="5" type="noConversion"/>
  </si>
  <si>
    <t>입암면 양항길 6-11</t>
    <phoneticPr fontId="5" type="noConversion"/>
  </si>
  <si>
    <t>입암게이트볼장</t>
    <phoneticPr fontId="5" type="noConversion"/>
  </si>
  <si>
    <t>청기면 청기리 758-7</t>
    <phoneticPr fontId="5" type="noConversion"/>
  </si>
  <si>
    <t>일월면 도계리 720-27</t>
    <phoneticPr fontId="5" type="noConversion"/>
  </si>
  <si>
    <t>수비면 발리리 514-6</t>
    <phoneticPr fontId="5" type="noConversion"/>
  </si>
  <si>
    <t>수비게이트볼장</t>
    <phoneticPr fontId="5" type="noConversion"/>
  </si>
  <si>
    <t>실내체육관내</t>
    <phoneticPr fontId="5" type="noConversion"/>
  </si>
  <si>
    <t>영덕읍 화개리 644-2</t>
    <phoneticPr fontId="5" type="noConversion"/>
  </si>
  <si>
    <t>군민운동장족구장</t>
  </si>
  <si>
    <t>시설체육사업소</t>
    <phoneticPr fontId="5" type="noConversion"/>
  </si>
  <si>
    <t>강구대게축구장족구장</t>
  </si>
  <si>
    <t>영해면 성내리 129-1</t>
    <phoneticPr fontId="5" type="noConversion"/>
  </si>
  <si>
    <t>영해생활체육공원족구장</t>
  </si>
  <si>
    <t>삼화풋살장(족구장)</t>
    <phoneticPr fontId="5" type="noConversion"/>
  </si>
  <si>
    <t>영해생활체육공원파크골프장</t>
  </si>
  <si>
    <t xml:space="preserve"> 시설체육사업소</t>
    <phoneticPr fontId="5" type="noConversion"/>
  </si>
  <si>
    <t>장애인파크골프장</t>
    <phoneticPr fontId="5" type="noConversion"/>
  </si>
  <si>
    <t>영해면게이트볼장
(영해면보건지소옆)</t>
  </si>
  <si>
    <t>창수면 오촌리 244-1</t>
    <phoneticPr fontId="5" type="noConversion"/>
  </si>
  <si>
    <t>창수면오촌리게이트볼장</t>
  </si>
  <si>
    <t>강구면 오포리 333-30</t>
    <phoneticPr fontId="5" type="noConversion"/>
  </si>
  <si>
    <t>강구면게이트볼장</t>
  </si>
  <si>
    <t>강구면</t>
    <phoneticPr fontId="5" type="noConversion"/>
  </si>
  <si>
    <t>지품면 신안리 96-1</t>
    <phoneticPr fontId="5" type="noConversion"/>
  </si>
  <si>
    <t>지품면신안리게이트볼장</t>
  </si>
  <si>
    <t>지품면</t>
    <phoneticPr fontId="5" type="noConversion"/>
  </si>
  <si>
    <t>병곡면 병곡리 72-30</t>
    <phoneticPr fontId="5" type="noConversion"/>
  </si>
  <si>
    <t>병곡면병곡리게이트볼장</t>
  </si>
  <si>
    <t>병곡면</t>
    <phoneticPr fontId="5" type="noConversion"/>
  </si>
  <si>
    <t>병곡면 거무역리 548-1</t>
    <phoneticPr fontId="5" type="noConversion"/>
  </si>
  <si>
    <t>축산면 축산리 348-2</t>
    <phoneticPr fontId="5" type="noConversion"/>
  </si>
  <si>
    <t>축산면축산리게이트볼장</t>
  </si>
  <si>
    <t>축산면</t>
    <phoneticPr fontId="5" type="noConversion"/>
  </si>
  <si>
    <t>남정면 장사리 211-4</t>
    <phoneticPr fontId="5" type="noConversion"/>
  </si>
  <si>
    <t>남정면장사리게이트볼장</t>
  </si>
  <si>
    <t>남정면</t>
    <phoneticPr fontId="5" type="noConversion"/>
  </si>
  <si>
    <t>청도읍 원정리 388-1</t>
    <phoneticPr fontId="5" type="noConversion"/>
  </si>
  <si>
    <t>청도천체육공원풋살장</t>
  </si>
  <si>
    <t>청도읍 원정리 384-2</t>
    <phoneticPr fontId="5" type="noConversion"/>
  </si>
  <si>
    <t>청도천체육공원족구장</t>
  </si>
  <si>
    <t>청도군파크골프장</t>
  </si>
  <si>
    <t>화양게이트볼장</t>
    <phoneticPr fontId="5" type="noConversion"/>
  </si>
  <si>
    <t>금천면 동곡리 851</t>
    <phoneticPr fontId="5" type="noConversion"/>
  </si>
  <si>
    <t>금천게이트볼장</t>
    <phoneticPr fontId="5" type="noConversion"/>
  </si>
  <si>
    <t>대가야읍 장기리 320-1</t>
    <phoneticPr fontId="5" type="noConversion"/>
  </si>
  <si>
    <t>대가야파크골프장</t>
    <phoneticPr fontId="5" type="noConversion"/>
  </si>
  <si>
    <t>고령군그라운드골프협회</t>
    <phoneticPr fontId="5" type="noConversion"/>
  </si>
  <si>
    <t>성주별고을풋살장</t>
  </si>
  <si>
    <t>수륜면 신파리 56-6</t>
    <phoneticPr fontId="5" type="noConversion"/>
  </si>
  <si>
    <t>선남생활체육공원족구장</t>
  </si>
  <si>
    <t>성주읍 대황리 52-3</t>
    <phoneticPr fontId="5" type="noConversion"/>
  </si>
  <si>
    <t>성주파크골프장</t>
    <phoneticPr fontId="5" type="noConversion"/>
  </si>
  <si>
    <t>선남면 관화리 1091-16</t>
    <phoneticPr fontId="5" type="noConversion"/>
  </si>
  <si>
    <t>선남파크골프장</t>
    <phoneticPr fontId="5" type="noConversion"/>
  </si>
  <si>
    <t>벽진파크골프장</t>
    <phoneticPr fontId="5" type="noConversion"/>
  </si>
  <si>
    <t>별고을파크골프장</t>
    <phoneticPr fontId="5" type="noConversion"/>
  </si>
  <si>
    <t>용암면 상언리 576-1</t>
    <phoneticPr fontId="5" type="noConversion"/>
  </si>
  <si>
    <t>수륜면 신정리 657-1</t>
    <phoneticPr fontId="5" type="noConversion"/>
  </si>
  <si>
    <t>가천면 금봉리 812-11</t>
    <phoneticPr fontId="5" type="noConversion"/>
  </si>
  <si>
    <t>가천파크골프장</t>
    <phoneticPr fontId="5" type="noConversion"/>
  </si>
  <si>
    <t>초전면 문덕리 775-9</t>
    <phoneticPr fontId="5" type="noConversion"/>
  </si>
  <si>
    <t>성주읍그라운드골프장</t>
  </si>
  <si>
    <t>왜관읍 금산리 851-51</t>
    <phoneticPr fontId="5" type="noConversion"/>
  </si>
  <si>
    <t>금산체육공원풋살장</t>
  </si>
  <si>
    <t>금산체육공원족구장</t>
  </si>
  <si>
    <t>석적체육공원족구장</t>
  </si>
  <si>
    <t>북삼읍 인평리 730-5</t>
    <phoneticPr fontId="5" type="noConversion"/>
  </si>
  <si>
    <t>인평체육공원족구장</t>
  </si>
  <si>
    <t>왜관읍 왜관리 1291</t>
  </si>
  <si>
    <t>왜관파크골프장</t>
    <phoneticPr fontId="5" type="noConversion"/>
  </si>
  <si>
    <t>석적읍 남율리 403</t>
    <phoneticPr fontId="5" type="noConversion"/>
  </si>
  <si>
    <t>석적파크골프장</t>
    <phoneticPr fontId="5" type="noConversion"/>
  </si>
  <si>
    <t>약목면 덕산리 1082</t>
  </si>
  <si>
    <t>덕산파크골프장</t>
    <phoneticPr fontId="5" type="noConversion"/>
  </si>
  <si>
    <t>왜관읍 왜관리 1282</t>
    <phoneticPr fontId="5" type="noConversion"/>
  </si>
  <si>
    <t>왜관그라운드골프장</t>
    <phoneticPr fontId="5" type="noConversion"/>
  </si>
  <si>
    <t>왜관읍 왜관리 1279-44</t>
    <phoneticPr fontId="5" type="noConversion"/>
  </si>
  <si>
    <t>왜관읍 낙산리 981</t>
    <phoneticPr fontId="5" type="noConversion"/>
  </si>
  <si>
    <t>보병마을게이트볼장</t>
  </si>
  <si>
    <t>인평리게이트볼장</t>
  </si>
  <si>
    <t>석적체육공원게이트볼장</t>
  </si>
  <si>
    <t>금호리게이트볼장</t>
  </si>
  <si>
    <t>죽전리게이트볼장</t>
  </si>
  <si>
    <t>한천풋살장</t>
    <phoneticPr fontId="5" type="noConversion"/>
  </si>
  <si>
    <t>패밀리파크풋살장</t>
  </si>
  <si>
    <t>스포츠프라자풋살장</t>
    <phoneticPr fontId="5" type="noConversion"/>
  </si>
  <si>
    <t>백전리족구장</t>
    <phoneticPr fontId="5" type="noConversion"/>
  </si>
  <si>
    <t>한천족구장</t>
    <phoneticPr fontId="5" type="noConversion"/>
  </si>
  <si>
    <t>신도시족구장</t>
    <phoneticPr fontId="5" type="noConversion"/>
  </si>
  <si>
    <t>한천파크골프장1구장</t>
  </si>
  <si>
    <t>예천군파크골프협회</t>
    <phoneticPr fontId="5" type="noConversion"/>
  </si>
  <si>
    <t>한천파크골프장2구장</t>
  </si>
  <si>
    <t>예천읍 남본리 276-4</t>
    <phoneticPr fontId="5" type="noConversion"/>
  </si>
  <si>
    <t>한천그라운드골프장</t>
    <phoneticPr fontId="5" type="noConversion"/>
  </si>
  <si>
    <t>예천읍 충효로 111</t>
    <phoneticPr fontId="5" type="noConversion"/>
  </si>
  <si>
    <t>노인복지회관게이트볼장</t>
  </si>
  <si>
    <t>용문면게이트볼장</t>
  </si>
  <si>
    <t>효자면 도촌리 491-3</t>
    <phoneticPr fontId="5" type="noConversion"/>
  </si>
  <si>
    <t>도촌게이트볼장</t>
    <phoneticPr fontId="5" type="noConversion"/>
  </si>
  <si>
    <t>효자면 석묘리 401-1</t>
    <phoneticPr fontId="5" type="noConversion"/>
  </si>
  <si>
    <t>석묘게이트볼장</t>
    <phoneticPr fontId="5" type="noConversion"/>
  </si>
  <si>
    <t>은풍면 우곡리 119-6</t>
    <phoneticPr fontId="5" type="noConversion"/>
  </si>
  <si>
    <t>은풍게이트볼장</t>
    <phoneticPr fontId="5" type="noConversion"/>
  </si>
  <si>
    <t>감천면 포리 357-1</t>
    <phoneticPr fontId="5" type="noConversion"/>
  </si>
  <si>
    <t>감천게이트볼장</t>
    <phoneticPr fontId="5" type="noConversion"/>
  </si>
  <si>
    <t>보문면 미호리 112</t>
    <phoneticPr fontId="5" type="noConversion"/>
  </si>
  <si>
    <t>보문게이트볼장</t>
    <phoneticPr fontId="5" type="noConversion"/>
  </si>
  <si>
    <t>호명면 산합리 1384</t>
    <phoneticPr fontId="5" type="noConversion"/>
  </si>
  <si>
    <t>신도시게이트볼장</t>
  </si>
  <si>
    <t>호명면 오천리 270-7</t>
    <phoneticPr fontId="5" type="noConversion"/>
  </si>
  <si>
    <t>유천면 가리 320-1</t>
    <phoneticPr fontId="5" type="noConversion"/>
  </si>
  <si>
    <t>유천게이트볼장</t>
    <phoneticPr fontId="5" type="noConversion"/>
  </si>
  <si>
    <t>용궁면 읍부리 153-13</t>
    <phoneticPr fontId="5" type="noConversion"/>
  </si>
  <si>
    <t>용궁게이트볼장</t>
    <phoneticPr fontId="5" type="noConversion"/>
  </si>
  <si>
    <t>개포면 신음리 160-1</t>
    <phoneticPr fontId="5" type="noConversion"/>
  </si>
  <si>
    <t>개포면게이트볼장</t>
  </si>
  <si>
    <t>지보게이트볼장</t>
    <phoneticPr fontId="5" type="noConversion"/>
  </si>
  <si>
    <t>풍양면 와룡리 631-6</t>
    <phoneticPr fontId="5" type="noConversion"/>
  </si>
  <si>
    <t>와룡게이트볼장</t>
    <phoneticPr fontId="5" type="noConversion"/>
  </si>
  <si>
    <t>풍양면 낙상리 201</t>
    <phoneticPr fontId="5" type="noConversion"/>
  </si>
  <si>
    <t>풍양게이트볼장</t>
    <phoneticPr fontId="5" type="noConversion"/>
  </si>
  <si>
    <t>명호면풋살장</t>
  </si>
  <si>
    <t>봉화읍 봉화로 1111-105</t>
  </si>
  <si>
    <t>물야면 오록리 308-1</t>
    <phoneticPr fontId="5" type="noConversion"/>
  </si>
  <si>
    <t>물야면족구장</t>
  </si>
  <si>
    <t>석포면반야족구장</t>
  </si>
  <si>
    <t>봉화읍 내성리 506</t>
    <phoneticPr fontId="5" type="noConversion"/>
  </si>
  <si>
    <t>봉화생활체육공원족구장</t>
  </si>
  <si>
    <t>법전면 척곡리 1178</t>
    <phoneticPr fontId="5" type="noConversion"/>
  </si>
  <si>
    <t>내성천파크골프장</t>
    <phoneticPr fontId="5" type="noConversion"/>
  </si>
  <si>
    <t>물야면게이트볼장</t>
  </si>
  <si>
    <t>봉성면게이트볼장</t>
  </si>
  <si>
    <t>춘양면게이트볼장</t>
  </si>
  <si>
    <t>울진군</t>
    <phoneticPr fontId="5" type="noConversion"/>
  </si>
  <si>
    <t>울진읍 읍내리 산4-7</t>
    <phoneticPr fontId="5" type="noConversion"/>
  </si>
  <si>
    <t>연호생활체육공원</t>
  </si>
  <si>
    <t>평해읍 평해리 1317-1</t>
    <phoneticPr fontId="5" type="noConversion"/>
  </si>
  <si>
    <t>평해풋살장</t>
  </si>
  <si>
    <t>근남면 수곡리 73</t>
    <phoneticPr fontId="5" type="noConversion"/>
  </si>
  <si>
    <t>매화면 매화리 1030-6</t>
    <phoneticPr fontId="5" type="noConversion"/>
  </si>
  <si>
    <t>매화풋살장</t>
  </si>
  <si>
    <t>기성면 척산리 85</t>
    <phoneticPr fontId="5" type="noConversion"/>
  </si>
  <si>
    <t>온정면 소태리 990</t>
    <phoneticPr fontId="5" type="noConversion"/>
  </si>
  <si>
    <t>온정생활체육공원</t>
  </si>
  <si>
    <t>구수곡휴양림</t>
  </si>
  <si>
    <t>금강송면 삼근리 362-8</t>
    <phoneticPr fontId="5" type="noConversion"/>
  </si>
  <si>
    <t>금강송족구장</t>
  </si>
  <si>
    <t>남울진파크골프장</t>
  </si>
  <si>
    <t>울진파크골프장</t>
  </si>
  <si>
    <t>근남면 수산리 381-3</t>
    <phoneticPr fontId="5" type="noConversion"/>
  </si>
  <si>
    <t>울진읍 연지리 820-40</t>
    <phoneticPr fontId="5" type="noConversion"/>
  </si>
  <si>
    <t>연지게이트볼장</t>
  </si>
  <si>
    <t>북면 부구리 895</t>
    <phoneticPr fontId="5" type="noConversion"/>
  </si>
  <si>
    <t>북면게이트볼장</t>
  </si>
  <si>
    <t>척산게이트볼장</t>
  </si>
  <si>
    <t>후포면 삼율리 690-2</t>
    <phoneticPr fontId="5" type="noConversion"/>
  </si>
  <si>
    <t>삼율게이트볼장</t>
  </si>
  <si>
    <t>남구 연일읍 우복리 산41-1</t>
    <phoneticPr fontId="5" type="noConversion"/>
  </si>
  <si>
    <t>우복리풋살구장</t>
  </si>
  <si>
    <t>대송풋살구장</t>
  </si>
  <si>
    <t>남구 대도동 328-151</t>
    <phoneticPr fontId="5" type="noConversion"/>
  </si>
  <si>
    <t>해도풋살구장</t>
  </si>
  <si>
    <t>해도동행정복지센터</t>
    <phoneticPr fontId="5" type="noConversion"/>
  </si>
  <si>
    <t>상대풋살구장</t>
  </si>
  <si>
    <t>북구 송라면 광천리 189-35</t>
    <phoneticPr fontId="5" type="noConversion"/>
  </si>
  <si>
    <t>송라풋살구장</t>
  </si>
  <si>
    <t>양덕(환여)풋살구장</t>
  </si>
  <si>
    <t>장기풋살구장</t>
    <phoneticPr fontId="5" type="noConversion"/>
  </si>
  <si>
    <t>황성동 1047-6</t>
    <phoneticPr fontId="5" type="noConversion"/>
  </si>
  <si>
    <t>황성체육공원풋살장</t>
  </si>
  <si>
    <t>외동읍 입실리 328-1</t>
    <phoneticPr fontId="5" type="noConversion"/>
  </si>
  <si>
    <t>감포읍 전촌리 221</t>
    <phoneticPr fontId="5" type="noConversion"/>
  </si>
  <si>
    <t>감포풋살장</t>
    <phoneticPr fontId="5" type="noConversion"/>
  </si>
  <si>
    <t>아포풋살장</t>
    <phoneticPr fontId="5" type="noConversion"/>
  </si>
  <si>
    <t>김천시
(스포츠산업과)</t>
    <phoneticPr fontId="5" type="noConversion"/>
  </si>
  <si>
    <t>풋살장 5면</t>
    <phoneticPr fontId="5" type="noConversion"/>
  </si>
  <si>
    <t>임오체육공원풋살장</t>
  </si>
  <si>
    <t>푸른꿈공원풋살장</t>
  </si>
  <si>
    <t>산동물빛공원풋살장</t>
  </si>
  <si>
    <t>도담공원풋살장</t>
  </si>
  <si>
    <t>도개면 도개리 357</t>
    <phoneticPr fontId="5" type="noConversion"/>
  </si>
  <si>
    <t>도개리풋살장</t>
  </si>
  <si>
    <t>시민풋살장</t>
    <phoneticPr fontId="5" type="noConversion"/>
  </si>
  <si>
    <t>관리위탁
(영주시축구협회)</t>
    <phoneticPr fontId="5" type="noConversion"/>
  </si>
  <si>
    <t>광복풋살장</t>
    <phoneticPr fontId="5" type="noConversion"/>
  </si>
  <si>
    <t>상주시민운동장풋살장</t>
  </si>
  <si>
    <t>북상주로 24-42(계산동)</t>
    <phoneticPr fontId="5" type="noConversion"/>
  </si>
  <si>
    <t>모전동다목적구장</t>
  </si>
  <si>
    <t>진량근린공원풋살장</t>
  </si>
  <si>
    <t>자인면 남촌리 183-2</t>
    <phoneticPr fontId="5" type="noConversion"/>
  </si>
  <si>
    <t>자인면풋살장</t>
  </si>
  <si>
    <t>사동풋살장</t>
  </si>
  <si>
    <t>입암면 산해1길 85</t>
    <phoneticPr fontId="5" type="noConversion"/>
  </si>
  <si>
    <t>입암면풋살장</t>
  </si>
  <si>
    <t>생활체육공원풋살장</t>
  </si>
  <si>
    <t>영덕읍 화개리 257-6</t>
    <phoneticPr fontId="5" type="noConversion"/>
  </si>
  <si>
    <t>시설체육사업소 체육시설팀</t>
    <phoneticPr fontId="5" type="noConversion"/>
  </si>
  <si>
    <t>삼사해상공원풋살장</t>
  </si>
  <si>
    <t>시설체육사업소 체육시설팀</t>
  </si>
  <si>
    <t>삼화풋살장</t>
    <phoneticPr fontId="5" type="noConversion"/>
  </si>
  <si>
    <t>시설체육사업소 시설관리팀</t>
    <phoneticPr fontId="5" type="noConversion"/>
  </si>
  <si>
    <t>병곡면 병곡리 55-6</t>
    <phoneticPr fontId="5" type="noConversion"/>
  </si>
  <si>
    <t>고래불풋살장</t>
  </si>
  <si>
    <t>수륜면풋살장</t>
  </si>
  <si>
    <t>소답주민운동장족구장</t>
  </si>
  <si>
    <t>진동체육시설내족구장</t>
  </si>
  <si>
    <t>중앙체육공원배드민턴장</t>
  </si>
  <si>
    <t>추산공원배드민턴장</t>
  </si>
  <si>
    <t>삼진체육시설배드민턴장</t>
  </si>
  <si>
    <t>대산갈전운동장풋살장</t>
  </si>
  <si>
    <t>웅남주민운동장풋살장</t>
  </si>
  <si>
    <t>귀산IC체육시설풋살장</t>
  </si>
  <si>
    <t>내서운동장풋살장</t>
  </si>
  <si>
    <t>창원축구센터족구장</t>
  </si>
  <si>
    <t>합성1동체육시설족구장</t>
  </si>
  <si>
    <t>합성1동체육시설농구장</t>
  </si>
  <si>
    <t>봉곡운동장족구장</t>
  </si>
  <si>
    <t>명곡동족구장</t>
    <phoneticPr fontId="5" type="noConversion"/>
  </si>
  <si>
    <t>반지어울림운동장족구장</t>
  </si>
  <si>
    <t>중앙족구장(공설운동장)</t>
    <phoneticPr fontId="5" type="noConversion"/>
  </si>
  <si>
    <t>웅천족구장</t>
    <phoneticPr fontId="5" type="noConversion"/>
  </si>
  <si>
    <t>경화다목적구장</t>
    <phoneticPr fontId="5" type="noConversion"/>
  </si>
  <si>
    <t>상지체육시설족구장</t>
  </si>
  <si>
    <t>그라운드골프</t>
  </si>
  <si>
    <t>소답게이트볼장</t>
    <phoneticPr fontId="62" type="noConversion"/>
  </si>
  <si>
    <t>가술게이트볼장</t>
    <phoneticPr fontId="62" type="noConversion"/>
  </si>
  <si>
    <t>명서2주민운동장게이트볼장</t>
  </si>
  <si>
    <t>봉곡운동장게이트볼장</t>
  </si>
  <si>
    <t>반지게이트볼장</t>
    <phoneticPr fontId="5" type="noConversion"/>
  </si>
  <si>
    <t>용호게이트볼장</t>
    <phoneticPr fontId="5" type="noConversion"/>
  </si>
  <si>
    <t>신월게이트볼장</t>
    <phoneticPr fontId="5" type="noConversion"/>
  </si>
  <si>
    <t>사파게이트볼장</t>
    <phoneticPr fontId="5" type="noConversion"/>
  </si>
  <si>
    <t>안민중학교옆체육시설
게이트볼장</t>
  </si>
  <si>
    <t>서성게이트볼장</t>
  </si>
  <si>
    <t>진북게이트볼장</t>
  </si>
  <si>
    <t>광암마을게이트볼장</t>
  </si>
  <si>
    <t>진전게이트볼장</t>
  </si>
  <si>
    <t>신포게이트볼장</t>
  </si>
  <si>
    <t>예곡게이트볼장</t>
  </si>
  <si>
    <t>용마게이트볼장</t>
  </si>
  <si>
    <t>구암1동게이트볼장</t>
  </si>
  <si>
    <t>석전동게이트볼장</t>
  </si>
  <si>
    <t>죽암게이트볼장</t>
  </si>
  <si>
    <t>회성동게이트볼장</t>
  </si>
  <si>
    <t>두척동그라운드골프장</t>
  </si>
  <si>
    <t>합성1동게이트볼장</t>
  </si>
  <si>
    <t>합성2동게이트볼장</t>
  </si>
  <si>
    <t>감천게이트볼장</t>
  </si>
  <si>
    <t>여좌돌산게이트볼장</t>
  </si>
  <si>
    <t>충무게이트볼장</t>
  </si>
  <si>
    <t>마천게이트볼장</t>
  </si>
  <si>
    <t>이동운동장게이트볼장</t>
  </si>
  <si>
    <t>진주스포츠파크풋살장</t>
  </si>
  <si>
    <t>진주종합경기장농구장</t>
  </si>
  <si>
    <t>진주종합경기장풋살장</t>
  </si>
  <si>
    <t>진주종합경기장
파크골프장</t>
  </si>
  <si>
    <t>칠암남강둔치
파크골프장</t>
  </si>
  <si>
    <t>정촌파크골프장</t>
  </si>
  <si>
    <t>평거지구파크골프장</t>
  </si>
  <si>
    <t>지수파크골프장</t>
  </si>
  <si>
    <t>용남그라운드골프장</t>
  </si>
  <si>
    <t>사천시</t>
    <phoneticPr fontId="5" type="noConversion"/>
  </si>
  <si>
    <t>봉화체육공원풋살장</t>
  </si>
  <si>
    <t>송포체육공원풋살장</t>
  </si>
  <si>
    <t>사남족구장</t>
  </si>
  <si>
    <t>사천시족구협회</t>
  </si>
  <si>
    <t>송포체육공원족구장</t>
  </si>
  <si>
    <t>사천시그라운드골프장</t>
  </si>
  <si>
    <t>분성체육공원축구장</t>
  </si>
  <si>
    <t>장유체육공원풋살장</t>
  </si>
  <si>
    <t>분성체육공원풋살장</t>
  </si>
  <si>
    <t>율하체육공원풋살장</t>
  </si>
  <si>
    <t>장유출장소</t>
    <phoneticPr fontId="5" type="noConversion"/>
  </si>
  <si>
    <t>바위공원풋살장</t>
    <phoneticPr fontId="5" type="noConversion"/>
  </si>
  <si>
    <t>공원녹지과</t>
    <phoneticPr fontId="5" type="noConversion"/>
  </si>
  <si>
    <t>남산공원풋살장</t>
    <phoneticPr fontId="5" type="noConversion"/>
  </si>
  <si>
    <t>대청공원풋살장</t>
    <phoneticPr fontId="5" type="noConversion"/>
  </si>
  <si>
    <t>불암동풋살장</t>
    <phoneticPr fontId="5" type="noConversion"/>
  </si>
  <si>
    <t>불암동</t>
    <phoneticPr fontId="5" type="noConversion"/>
  </si>
  <si>
    <t>한림시산풋살장</t>
    <phoneticPr fontId="5" type="noConversion"/>
  </si>
  <si>
    <t>체육지원과</t>
    <phoneticPr fontId="5" type="noConversion"/>
  </si>
  <si>
    <t>임호체육공원풋살장</t>
  </si>
  <si>
    <t>화목동풋살장</t>
    <phoneticPr fontId="5" type="noConversion"/>
  </si>
  <si>
    <t>칠산서부동</t>
    <phoneticPr fontId="5" type="noConversion"/>
  </si>
  <si>
    <t>시민체육공원족구장</t>
  </si>
  <si>
    <t>장유체육공원족구장</t>
  </si>
  <si>
    <t>어방체육공원족구장</t>
  </si>
  <si>
    <t>안동체육공원족구장</t>
  </si>
  <si>
    <t>임호체육공원족구장</t>
  </si>
  <si>
    <t>분성체육공원족구장</t>
  </si>
  <si>
    <t>율하체육공원족구장</t>
  </si>
  <si>
    <t>금병공원족구장</t>
  </si>
  <si>
    <t>거북공원족구장</t>
  </si>
  <si>
    <t>가마실공원족구장</t>
  </si>
  <si>
    <t>개미공원족구장</t>
  </si>
  <si>
    <t>바위공원족구장</t>
  </si>
  <si>
    <t>불암동족구장</t>
    <phoneticPr fontId="5" type="noConversion"/>
  </si>
  <si>
    <t>진례체육공원족구장</t>
  </si>
  <si>
    <t>진례면체육회</t>
    <phoneticPr fontId="5" type="noConversion"/>
  </si>
  <si>
    <t>조만강파크골프장</t>
    <phoneticPr fontId="5" type="noConversion"/>
  </si>
  <si>
    <t>김해시파크골프협회</t>
    <phoneticPr fontId="5" type="noConversion"/>
  </si>
  <si>
    <t>한림시산파크골프장</t>
    <phoneticPr fontId="5" type="noConversion"/>
  </si>
  <si>
    <t>한림술뫼파크골프장</t>
    <phoneticPr fontId="5" type="noConversion"/>
  </si>
  <si>
    <t>진례게이트볼장</t>
    <phoneticPr fontId="5" type="noConversion"/>
  </si>
  <si>
    <t>진례면</t>
    <phoneticPr fontId="5" type="noConversion"/>
  </si>
  <si>
    <t>한림게이트볼장</t>
    <phoneticPr fontId="5" type="noConversion"/>
  </si>
  <si>
    <t>한림면</t>
    <phoneticPr fontId="5" type="noConversion"/>
  </si>
  <si>
    <t>분성체육공원게이트볼장</t>
  </si>
  <si>
    <t>임호체육공원게이트볼장</t>
  </si>
  <si>
    <t>회현동게이트볼장</t>
    <phoneticPr fontId="5" type="noConversion"/>
  </si>
  <si>
    <t>회현동</t>
    <phoneticPr fontId="5" type="noConversion"/>
  </si>
  <si>
    <t>내외동게이트볼장</t>
    <phoneticPr fontId="5" type="noConversion"/>
  </si>
  <si>
    <t>내외동</t>
    <phoneticPr fontId="5" type="noConversion"/>
  </si>
  <si>
    <t>부원동게이트볼장</t>
    <phoneticPr fontId="5" type="noConversion"/>
  </si>
  <si>
    <t>부원동</t>
    <phoneticPr fontId="5" type="noConversion"/>
  </si>
  <si>
    <t>안동체육공원게이트볼장</t>
  </si>
  <si>
    <t>삼안동게이트볼장</t>
    <phoneticPr fontId="5" type="noConversion"/>
  </si>
  <si>
    <t>삼안동</t>
    <phoneticPr fontId="5" type="noConversion"/>
  </si>
  <si>
    <t>칠산게이트볼장</t>
    <phoneticPr fontId="5" type="noConversion"/>
  </si>
  <si>
    <t>서부동게이트볼장</t>
    <phoneticPr fontId="5" type="noConversion"/>
  </si>
  <si>
    <t>불암동게이트볼장</t>
    <phoneticPr fontId="5" type="noConversion"/>
  </si>
  <si>
    <t>금병공원게이트볼장</t>
    <phoneticPr fontId="5" type="noConversion"/>
  </si>
  <si>
    <t>가마실공원게이트볼장</t>
    <phoneticPr fontId="5" type="noConversion"/>
  </si>
  <si>
    <t>단비공원게이트볼장</t>
    <phoneticPr fontId="5" type="noConversion"/>
  </si>
  <si>
    <t>내동공원게이트볼장</t>
    <phoneticPr fontId="5" type="noConversion"/>
  </si>
  <si>
    <t>진례체육공원게이트볼장</t>
    <phoneticPr fontId="5" type="noConversion"/>
  </si>
  <si>
    <t>어방체육공원게이트볼장</t>
    <phoneticPr fontId="5" type="noConversion"/>
  </si>
  <si>
    <t>김해시암벽장</t>
    <phoneticPr fontId="5" type="noConversion"/>
  </si>
  <si>
    <t>삼성체육공원풋살장</t>
  </si>
  <si>
    <t>가산수변공원풋살장</t>
  </si>
  <si>
    <t>웅상체육공원풋살장</t>
  </si>
  <si>
    <t>물금남부공원풋살장</t>
  </si>
  <si>
    <t>상동체육공원풋살장</t>
  </si>
  <si>
    <t>하북체육공원풋살장</t>
  </si>
  <si>
    <t>수질정화공원</t>
  </si>
  <si>
    <t>양산시시설관리공단</t>
    <phoneticPr fontId="62" type="noConversion"/>
  </si>
  <si>
    <t>제26호완충녹지(남부공원)</t>
  </si>
  <si>
    <t>양산시</t>
    <phoneticPr fontId="62" type="noConversion"/>
  </si>
  <si>
    <t>황산공원</t>
  </si>
  <si>
    <t>가산공원</t>
  </si>
  <si>
    <t>웅상족구장(산책로변)</t>
  </si>
  <si>
    <t>탑골저수지옆산책로변</t>
  </si>
  <si>
    <t>동새들천근린공원</t>
  </si>
  <si>
    <t>제43호완충녹지</t>
  </si>
  <si>
    <t>제20호완충녹지</t>
  </si>
  <si>
    <t>곡리어린이공원</t>
  </si>
  <si>
    <t>감결생활체육공원</t>
  </si>
  <si>
    <t>하북지산</t>
  </si>
  <si>
    <t>황산공원파크골프장</t>
  </si>
  <si>
    <t>웅상파크골프장</t>
  </si>
  <si>
    <t>가야진사파크골프장</t>
  </si>
  <si>
    <t>범어그라운드골프장</t>
  </si>
  <si>
    <t>가산그라운드골프장</t>
  </si>
  <si>
    <t>국민체육센터족구장</t>
  </si>
  <si>
    <t>의령족구장</t>
  </si>
  <si>
    <t>갑을골권역족구장</t>
  </si>
  <si>
    <t>대의마쌍족구장</t>
  </si>
  <si>
    <t>화정족구장</t>
  </si>
  <si>
    <t>화정보천마을족구장</t>
  </si>
  <si>
    <t>용덕족구장</t>
  </si>
  <si>
    <t>정곡족구장</t>
  </si>
  <si>
    <t>지정웅곡족구장</t>
  </si>
  <si>
    <t>지정면족구장</t>
  </si>
  <si>
    <t>낙서족구장</t>
  </si>
  <si>
    <t>부림족구장</t>
  </si>
  <si>
    <t>궁류족구장</t>
  </si>
  <si>
    <t>유곡족구장</t>
  </si>
  <si>
    <t>국민체육센터정구장</t>
  </si>
  <si>
    <t>국민체육센터
족구장</t>
  </si>
  <si>
    <t>봉수족구장</t>
  </si>
  <si>
    <t>부림그라운드곡프장</t>
    <phoneticPr fontId="5" type="noConversion"/>
  </si>
  <si>
    <t>국민체육센터
게이트볼장</t>
  </si>
  <si>
    <t>정암
게이트볼장</t>
  </si>
  <si>
    <t>가례
게이트볼장</t>
  </si>
  <si>
    <t>칠곡
게이트볼장</t>
  </si>
  <si>
    <t>상정
게이트볼장</t>
    <phoneticPr fontId="5" type="noConversion"/>
  </si>
  <si>
    <t>지곡
게이트볼장</t>
  </si>
  <si>
    <t>화양
게이트볼장</t>
  </si>
  <si>
    <t>용암
게이트볼장</t>
  </si>
  <si>
    <t>덕암
게이트볼장</t>
  </si>
  <si>
    <t>궁류게이트볼장</t>
  </si>
  <si>
    <t>남산공원
그라운드골프장</t>
  </si>
  <si>
    <t>남해실내체육관족구장</t>
  </si>
  <si>
    <t>창선체육공원족구장</t>
  </si>
  <si>
    <t>팔랑마을족구장</t>
  </si>
  <si>
    <t>미조공설운동장
풋살구장</t>
  </si>
  <si>
    <t>남산공원풋살구장</t>
  </si>
  <si>
    <t>스포츠파크풋살구장</t>
  </si>
  <si>
    <t>알수없음</t>
  </si>
  <si>
    <t>남해군공공스포츠클럽</t>
    <phoneticPr fontId="5" type="noConversion"/>
  </si>
  <si>
    <t>진교풋살장</t>
  </si>
  <si>
    <t>북천풋살장</t>
  </si>
  <si>
    <t>적량풋살장</t>
    <phoneticPr fontId="5" type="noConversion"/>
  </si>
  <si>
    <t>고전파크골프장</t>
  </si>
  <si>
    <t>진교파크골프장</t>
  </si>
  <si>
    <t>악양생활체육공원</t>
    <phoneticPr fontId="5" type="noConversion"/>
  </si>
  <si>
    <t>옥종다목적생활공원</t>
    <phoneticPr fontId="5" type="noConversion"/>
  </si>
  <si>
    <t>섬진강수변공원그라운드골프장</t>
  </si>
  <si>
    <t>남부체육공원족구장</t>
  </si>
  <si>
    <t>님부체육공원풋살장</t>
  </si>
  <si>
    <t>덕산체육공원족구장</t>
  </si>
  <si>
    <t>생비량풋살장</t>
  </si>
  <si>
    <t>차황족구장</t>
  </si>
  <si>
    <t>삼장그라운드골프장</t>
  </si>
  <si>
    <t>공설풋살장</t>
  </si>
  <si>
    <t>오부풋살장</t>
  </si>
  <si>
    <t>차황그라운드골프장</t>
  </si>
  <si>
    <t>마리풋살장</t>
  </si>
  <si>
    <t>주상풋살장</t>
    <phoneticPr fontId="5" type="noConversion"/>
  </si>
  <si>
    <t>거창스포츠파크족구장</t>
  </si>
  <si>
    <t>월천족구장</t>
  </si>
  <si>
    <t>웅양하성단노을족구장</t>
  </si>
  <si>
    <t>웅양족구장</t>
  </si>
  <si>
    <t>가조그라운드골프장</t>
  </si>
  <si>
    <t>가야숭산그라운드골프장</t>
  </si>
  <si>
    <t>합천군</t>
    <phoneticPr fontId="5" type="noConversion"/>
  </si>
  <si>
    <t>군민체육공원풋살장</t>
  </si>
  <si>
    <t>함벽루체육공원풋살장</t>
  </si>
  <si>
    <t>함벽루체육공원족구장</t>
  </si>
  <si>
    <t>봉산체육공원족구장</t>
  </si>
  <si>
    <t>삼가체육공원족구장</t>
  </si>
  <si>
    <t>가회체육공원족구장</t>
  </si>
  <si>
    <t>대병체육공원족구장</t>
  </si>
  <si>
    <t>용주파크골프장</t>
    <phoneticPr fontId="5" type="noConversion"/>
  </si>
  <si>
    <t>쌍백파크골프장</t>
    <phoneticPr fontId="5" type="noConversion"/>
  </si>
  <si>
    <t>봉산파크골프장</t>
  </si>
  <si>
    <t>군민체육공원게이트볼장</t>
  </si>
  <si>
    <t>영창게이트볼장</t>
  </si>
  <si>
    <t>심묘게이트볼장(관기)</t>
  </si>
  <si>
    <t>가야게이트볼장</t>
  </si>
  <si>
    <t>평구게이트볼장1</t>
  </si>
  <si>
    <t>평구게이트볼장2</t>
  </si>
  <si>
    <t>제주시생활체육공원
파크골프장</t>
  </si>
  <si>
    <t>강창학파크골프장</t>
  </si>
  <si>
    <t>칠십리파크골프장</t>
  </si>
  <si>
    <t>월라봉파크골프장</t>
  </si>
  <si>
    <t>육상트랙
(고성리1206-1)</t>
  </si>
  <si>
    <t>춘천송암스포츠타운야구장</t>
    <phoneticPr fontId="5" type="noConversion"/>
  </si>
  <si>
    <t>분류 수정
(생활체육관→구기체육관)</t>
  </si>
  <si>
    <t>위탁
(㈜월드스포츠컨설팅)</t>
    <phoneticPr fontId="5" type="noConversion"/>
  </si>
  <si>
    <t>농구,배드민턴,검도,
탁구</t>
    <phoneticPr fontId="5" type="noConversion"/>
  </si>
  <si>
    <t>생활체조실.
스쿼시장</t>
    <phoneticPr fontId="5" type="noConversion"/>
  </si>
  <si>
    <t>20*25</t>
    <phoneticPr fontId="5" type="noConversion"/>
  </si>
  <si>
    <t>구리시</t>
    <phoneticPr fontId="5" type="noConversion"/>
  </si>
  <si>
    <t>체육시설관리사업소
(위탁: 서울시교육청)</t>
    <phoneticPr fontId="5" type="noConversion"/>
  </si>
  <si>
    <t>위탁
(푸르메재단)</t>
    <phoneticPr fontId="5" type="noConversion"/>
  </si>
  <si>
    <t>미래한강본부
(위탁 - 서울시궁도협회)</t>
    <phoneticPr fontId="5" type="noConversion"/>
  </si>
  <si>
    <t>춘천송암스포츠타운
빙상장</t>
    <phoneticPr fontId="5" type="noConversion"/>
  </si>
  <si>
    <t>공주대학교</t>
    <phoneticPr fontId="5" type="noConversion"/>
  </si>
  <si>
    <t>올림픽기념국민생활관
배드민턴전용구장</t>
  </si>
  <si>
    <t>원서공원게이트볼장</t>
  </si>
  <si>
    <t>중랑물재생센터족구장</t>
  </si>
  <si>
    <t>중랑물재생센터풋살장</t>
  </si>
  <si>
    <t>응봉산인공암벽장</t>
  </si>
  <si>
    <t>중랑천체육공원족구장</t>
  </si>
  <si>
    <t>중랑천체육공원농구장</t>
  </si>
  <si>
    <t>아트큐브농구장</t>
  </si>
  <si>
    <t>어린이대공원풋살장</t>
  </si>
  <si>
    <t>아차산배수지체육공원</t>
  </si>
  <si>
    <t>중랑천파크골프장</t>
  </si>
  <si>
    <t>뚝섬인공암벽장</t>
  </si>
  <si>
    <t>중랑천제2체육공원족구장</t>
  </si>
  <si>
    <t>중랑천제5체육공원족구장</t>
  </si>
  <si>
    <t>중화체육공원풋살장</t>
  </si>
  <si>
    <t>면목체육공원풋살장</t>
  </si>
  <si>
    <t>신내어울공원족구장</t>
  </si>
  <si>
    <t>옹기테마공원족구장</t>
  </si>
  <si>
    <t>신내공원족구장</t>
  </si>
  <si>
    <t>중화체육공원족구장</t>
  </si>
  <si>
    <t>망우저류조공원족구장</t>
  </si>
  <si>
    <t>돌산체육공원족구장</t>
  </si>
  <si>
    <t>용마랜드족구장</t>
  </si>
  <si>
    <t>면목체육공원족구장</t>
  </si>
  <si>
    <t>용마폭포공원족구장</t>
  </si>
  <si>
    <t>장평체육공원족구장</t>
  </si>
  <si>
    <t>사가정공원족구장</t>
  </si>
  <si>
    <t>봉수대공원게이트볼장</t>
  </si>
  <si>
    <t>신내공원게이트볼장</t>
  </si>
  <si>
    <t>중화체육공원게이트볼장</t>
  </si>
  <si>
    <t>돌산체육공원게이트볼장</t>
  </si>
  <si>
    <t>면목체육공원게이트볼장</t>
  </si>
  <si>
    <t>장평체육공원게이트볼장</t>
  </si>
  <si>
    <t>용마폭포공원게이트볼장</t>
  </si>
  <si>
    <t>당고개인공암벽장</t>
  </si>
  <si>
    <t>망원유수지풋살장</t>
  </si>
  <si>
    <t>성산당구장</t>
  </si>
  <si>
    <t>월드컵(노을)공원파크
골프장</t>
  </si>
  <si>
    <t>해누리체육공원족구장</t>
  </si>
  <si>
    <t>연의체육공원농구장</t>
  </si>
  <si>
    <t>연의체육공원배드민턴장</t>
  </si>
  <si>
    <t>목동운동장다목적구장</t>
  </si>
  <si>
    <t>서남물재생센터탁구장</t>
  </si>
  <si>
    <t>서남환경공원풋살장</t>
  </si>
  <si>
    <t>강서인공암벽장</t>
  </si>
  <si>
    <t>고척풋살장
(고척스카이돔)</t>
  </si>
  <si>
    <t>구일역풋살장</t>
  </si>
  <si>
    <t>안양천족구장A</t>
  </si>
  <si>
    <t>안양천족구장B</t>
  </si>
  <si>
    <t>안양천족구장C</t>
  </si>
  <si>
    <t>안양천족구장D</t>
  </si>
  <si>
    <t>안양천소규모축구장</t>
  </si>
  <si>
    <t>안양천파크골프장</t>
  </si>
  <si>
    <t>안양천농구장1</t>
  </si>
  <si>
    <t>안양천농구장2</t>
  </si>
  <si>
    <t>안양천농구장3</t>
  </si>
  <si>
    <t>안양천농구장4</t>
  </si>
  <si>
    <t>안양천농구장5</t>
  </si>
  <si>
    <t>금천베이스볼파크농구장</t>
  </si>
  <si>
    <t>금천체육공원농구장</t>
  </si>
  <si>
    <t>독산근린공원배드민턴장</t>
  </si>
  <si>
    <t>만수천배드민턴장</t>
  </si>
  <si>
    <t>상록배드민턴장</t>
  </si>
  <si>
    <t>감로천배드민턴장</t>
  </si>
  <si>
    <t>금천체육공원배드민턴장</t>
  </si>
  <si>
    <t>삼성배드민턴장</t>
  </si>
  <si>
    <t>여의도둔치파크골프장</t>
  </si>
  <si>
    <t>보라매공원족구장</t>
  </si>
  <si>
    <t>보라매공원인공볌벽장</t>
  </si>
  <si>
    <t>마루공원풋살장</t>
  </si>
  <si>
    <t>마루공원족구장</t>
  </si>
  <si>
    <t>마루공원농구장</t>
  </si>
  <si>
    <t>마루공원게이트볼장</t>
  </si>
  <si>
    <t>에코파크풋살장</t>
  </si>
  <si>
    <t>에코파크족구장</t>
  </si>
  <si>
    <t>잠실유수지체육시설</t>
  </si>
  <si>
    <t>탄천유수지체육시설</t>
  </si>
  <si>
    <t>잠실파크골프장</t>
  </si>
  <si>
    <t>위례게이트볼장</t>
  </si>
  <si>
    <t>성내유수지풋살장</t>
  </si>
  <si>
    <t>복병산배수지족구장</t>
  </si>
  <si>
    <t>중앙환경공원
미니축구장</t>
  </si>
  <si>
    <t>남항체육공원족구장</t>
  </si>
  <si>
    <t>남항체육공원배드민턴장</t>
  </si>
  <si>
    <t>수정1동게이트볼장</t>
  </si>
  <si>
    <t>해돋이배수지족구장</t>
  </si>
  <si>
    <t>수정산배수지다목적구장</t>
  </si>
  <si>
    <t>수영환경공원
배드민턴장</t>
  </si>
  <si>
    <t>온천2동게이트볼장</t>
  </si>
  <si>
    <t>화명생태공원게이트볼장
(화명운동장인근)</t>
  </si>
  <si>
    <t>구민운동장게이트볼장</t>
  </si>
  <si>
    <t>만덕3동게이트볼장
(백산초교옆)</t>
  </si>
  <si>
    <t>덕천3동게이트볼장
(주민센터뒤)</t>
  </si>
  <si>
    <t>반여2배수지체육공원</t>
  </si>
  <si>
    <t>반송배수지게이트볼장</t>
  </si>
  <si>
    <t>행복체육공원게이트볼장</t>
  </si>
  <si>
    <t>다대레포츠공원족구장</t>
  </si>
  <si>
    <t>두구동게이트볼장</t>
  </si>
  <si>
    <t>수영강상류게이트볼장</t>
  </si>
  <si>
    <t>맥도생태공원족구장2면</t>
  </si>
  <si>
    <t>맥도생태공원농구장2면</t>
  </si>
  <si>
    <t>맥도생태공원배구장2면</t>
  </si>
  <si>
    <t>신호공원파크골프장</t>
  </si>
  <si>
    <t>명지환경공원게이트볼장</t>
  </si>
  <si>
    <t>맥도생태공원게이트볼장
(축구장8인근)</t>
  </si>
  <si>
    <t>맥도생태공원게이트볼장
(배드민턴장옆)</t>
  </si>
  <si>
    <t>대저생태공원게이트볼장
(P5주차장귀)</t>
  </si>
  <si>
    <t>새동네마을게이트볼장</t>
  </si>
  <si>
    <t>괴정공원게이트볼장</t>
  </si>
  <si>
    <t>연제문화체육공원게이트볼장</t>
  </si>
  <si>
    <t>거제체육공원게이트볼장</t>
  </si>
  <si>
    <t>망미동강변노인정게이트볼장</t>
  </si>
  <si>
    <t>삼락생태공원농구장6면</t>
  </si>
  <si>
    <t>삼락생태공원배구장1면</t>
  </si>
  <si>
    <t>엄궁유수지
족구장</t>
  </si>
  <si>
    <t>감전유수지
족구장</t>
  </si>
  <si>
    <t>삼락생태공원게이트볼장</t>
  </si>
  <si>
    <t>철마체육시설족구장</t>
  </si>
  <si>
    <t>문오성처리장게이트볼장</t>
  </si>
  <si>
    <t>기장하수처리장
농구장</t>
  </si>
  <si>
    <t>기장하수처리장
배드민턴장</t>
  </si>
  <si>
    <t>팔공산인공암벽장</t>
  </si>
  <si>
    <t>불로다목적운동장족구장</t>
  </si>
  <si>
    <t>강당골파크골프장</t>
  </si>
  <si>
    <t>연경체육공원다목적구장</t>
  </si>
  <si>
    <t>대구체육공원
암벽등반장</t>
  </si>
  <si>
    <t>패밀리파크론볼장</t>
  </si>
  <si>
    <t>패밀리파크농구장</t>
  </si>
  <si>
    <t>패밀리파크족구장</t>
  </si>
  <si>
    <t>성서산업단지
체육시설내풋살장</t>
  </si>
  <si>
    <t>수림지파크골프장</t>
  </si>
  <si>
    <t>두류공원내다목적경기장</t>
  </si>
  <si>
    <t>본리배수지족구장</t>
  </si>
  <si>
    <t>달서강창체육시설</t>
  </si>
  <si>
    <t>서재문화체육센터
풋살장</t>
  </si>
  <si>
    <t>유가한정파크골프장</t>
  </si>
  <si>
    <t>구지평촌파크골프장</t>
  </si>
  <si>
    <t>가창파크골프장</t>
  </si>
  <si>
    <t>히딩크드림필드
풋살장</t>
  </si>
  <si>
    <t>만석동풋살장</t>
  </si>
  <si>
    <t>미추홀구청풋살장</t>
  </si>
  <si>
    <t>승학체육공원풋살장</t>
  </si>
  <si>
    <t>문학레포츠공원족구장</t>
  </si>
  <si>
    <t>승학체육공원족구장</t>
  </si>
  <si>
    <t>미추홀공원게이트볼장</t>
  </si>
  <si>
    <t>승학체육공원게이트볼장</t>
  </si>
  <si>
    <t>학익체육관게이트볼장</t>
  </si>
  <si>
    <t>장수배수지
파크골프장</t>
  </si>
  <si>
    <t>삼산풋살장</t>
  </si>
  <si>
    <t>십정녹지풋살장</t>
  </si>
  <si>
    <t>갈현체육공원다목적구장</t>
  </si>
  <si>
    <t>서운근린공원풋살장</t>
  </si>
  <si>
    <t>장성제근린공원족구장</t>
  </si>
  <si>
    <t>거여목체육공원족구장</t>
  </si>
  <si>
    <t>연희공원남측부지족구장</t>
  </si>
  <si>
    <t>가좌배수지배드민턴장</t>
  </si>
  <si>
    <t>신정리족구장</t>
  </si>
  <si>
    <t>불은족구장</t>
  </si>
  <si>
    <t>삼선리그라운드골프장</t>
  </si>
  <si>
    <t>삼산면그라운드골프장</t>
  </si>
  <si>
    <t>양사면그라운드골프장</t>
  </si>
  <si>
    <t>길상그라운드골프장</t>
  </si>
  <si>
    <t>온수리탁구회관</t>
  </si>
  <si>
    <t>덕흥동족구장</t>
  </si>
  <si>
    <t>유덕동족구장</t>
  </si>
  <si>
    <t>덕흥동시각장애인
축구장</t>
  </si>
  <si>
    <t>장애인탁구팀
전용훈련장</t>
  </si>
  <si>
    <t>해오리공원농구장</t>
  </si>
  <si>
    <t>풍암생활체육공원족구장</t>
  </si>
  <si>
    <t>광주천족구장</t>
  </si>
  <si>
    <t>광천동족구장</t>
  </si>
  <si>
    <t>덕흥동파크골프장</t>
  </si>
  <si>
    <t>승촌파크골프장</t>
  </si>
  <si>
    <t>동림동우석족구장</t>
  </si>
  <si>
    <t>두암체육공원족구장</t>
  </si>
  <si>
    <t>각화1교하부
체육공간풋살장</t>
  </si>
  <si>
    <t>서봉지구파크골프장</t>
  </si>
  <si>
    <t>고저ic풋살장</t>
  </si>
  <si>
    <t>영산강그라운드골프장</t>
  </si>
  <si>
    <t>풍영체육시설단지
정구장</t>
  </si>
  <si>
    <t>갑천1파크골프장</t>
  </si>
  <si>
    <t>갑천2파크골프장</t>
  </si>
  <si>
    <t>도안문화공원풋살장</t>
  </si>
  <si>
    <t>외삼여가녹지풋살장</t>
  </si>
  <si>
    <t>월드컵경기장인공암벽장</t>
  </si>
  <si>
    <t>동천체육관다목적구장
(풋살,족구장)</t>
  </si>
  <si>
    <t>다전생태공원풋살장</t>
  </si>
  <si>
    <t>태화강변풋살장</t>
  </si>
  <si>
    <t>히딩크드림필드구장</t>
  </si>
  <si>
    <t>일산천풋살경기장</t>
  </si>
  <si>
    <t>해오름공원풋살구장</t>
  </si>
  <si>
    <t>산하누림공원풋살구장</t>
  </si>
  <si>
    <t>가람공원풋살구장</t>
  </si>
  <si>
    <t>청량파크골프장</t>
  </si>
  <si>
    <t>범서파크골프장</t>
  </si>
  <si>
    <t>조천변
그라운드골프장</t>
  </si>
  <si>
    <t>솔뜰근린공원풋살장</t>
  </si>
  <si>
    <t>가람동저류지풋살장</t>
  </si>
  <si>
    <t>조천변파크골프장</t>
  </si>
  <si>
    <t>팀업캠퍼스풋살장</t>
  </si>
  <si>
    <t>팀업캠퍼스
야외배드민턴장</t>
  </si>
  <si>
    <t>단대공원
다목적운동장</t>
  </si>
  <si>
    <t>태평주배수지족구장</t>
  </si>
  <si>
    <t>태평배수지족구장</t>
  </si>
  <si>
    <t>금토동다목적구장</t>
  </si>
  <si>
    <t>의정부배수지족구장</t>
  </si>
  <si>
    <t>시청앞게이트볼장</t>
  </si>
  <si>
    <t>행복누리공원게이트볼장</t>
  </si>
  <si>
    <t>무지랭이게이트볼장</t>
  </si>
  <si>
    <t>라과디아그라운드골프장</t>
  </si>
  <si>
    <t>시청앞농구장</t>
  </si>
  <si>
    <t>라과디아농구장</t>
  </si>
  <si>
    <t>장암농구장</t>
  </si>
  <si>
    <t>민락저류지족구장</t>
  </si>
  <si>
    <t>안양새물공원풋살장</t>
  </si>
  <si>
    <t>안양새물공원족구장</t>
  </si>
  <si>
    <t>박달복합청사풋살장</t>
  </si>
  <si>
    <t>수도군단체육시설
족구장</t>
  </si>
  <si>
    <t>수도군단체육시설
풋살장</t>
  </si>
  <si>
    <t>석수체육공원풋살장</t>
  </si>
  <si>
    <t>매봉광장풋살장</t>
  </si>
  <si>
    <t>평촌스마트스퀘어족구장</t>
  </si>
  <si>
    <t>서조체육시설족구장</t>
  </si>
  <si>
    <t>안양새물공원인공암벽장</t>
  </si>
  <si>
    <t>햇무리광장풋살장</t>
  </si>
  <si>
    <t>종합운동장풋살장</t>
  </si>
  <si>
    <t>능안론볼경기장</t>
  </si>
  <si>
    <t>동구하늘공원족구장</t>
  </si>
  <si>
    <t>동구하늘공원배드민턴장</t>
  </si>
  <si>
    <t>월문3리풋살구장</t>
  </si>
  <si>
    <t>가곡리동네체육시설
(가곡주유소뒤)
풋살구장</t>
  </si>
  <si>
    <t>에코랜드풋살구장</t>
  </si>
  <si>
    <t>퇴계원교량하부족구장(P1~P2)</t>
  </si>
  <si>
    <t>평내호평역교량하부체육시설(P26~30)족구장</t>
  </si>
  <si>
    <t>평내호평역교량하부체육시설(P31~36)족구장</t>
  </si>
  <si>
    <t>이패동인공암장</t>
  </si>
  <si>
    <t>평내호평역교량하부체육시설농구장</t>
  </si>
  <si>
    <t>진접푸른물센터운동장</t>
  </si>
  <si>
    <t>송능리생활체육시설
(윗독정리)족구장</t>
  </si>
  <si>
    <t>배양리생활체육시설</t>
  </si>
  <si>
    <t>퇴계원역그라운드골프장</t>
  </si>
  <si>
    <t>체육공원1호족구장</t>
  </si>
  <si>
    <t>오산스포츠센터
인공암벽장</t>
  </si>
  <si>
    <t>죽미체육공원풋살장
(유아)</t>
  </si>
  <si>
    <t>죽미체육공원풋살장
(청소년)</t>
  </si>
  <si>
    <t>죽미체육공원풋살장
(성인1)</t>
  </si>
  <si>
    <t>죽미체육공원풋살장
(성인2)</t>
  </si>
  <si>
    <t>죽미체육공원3대3농구장</t>
  </si>
  <si>
    <t>오산스포츠센터족구장</t>
  </si>
  <si>
    <t>죽미체육공원족구장</t>
  </si>
  <si>
    <t>맑음터공원족구장</t>
  </si>
  <si>
    <t>은계동게이트볼장</t>
  </si>
  <si>
    <t>대원2게이트볼장</t>
  </si>
  <si>
    <t>대원3게이트볼장</t>
  </si>
  <si>
    <t>대야동인공암벽장</t>
  </si>
  <si>
    <t>대야동족구장</t>
  </si>
  <si>
    <t>대야배수지풋살장</t>
  </si>
  <si>
    <t>계수동족구장</t>
  </si>
  <si>
    <t>신천동농구장</t>
  </si>
  <si>
    <t>신천동족구장</t>
  </si>
  <si>
    <t>신천동풋살장</t>
  </si>
  <si>
    <t>포동생활체육공원농구장</t>
  </si>
  <si>
    <t>포동족구장</t>
  </si>
  <si>
    <t>과림동풋살장</t>
  </si>
  <si>
    <t>조남2교족구장</t>
  </si>
  <si>
    <t>조남동풋살구장</t>
  </si>
  <si>
    <t>조남3교족구장</t>
  </si>
  <si>
    <t>다니체육공원농구장</t>
  </si>
  <si>
    <t>다니체육공원배드민턴장</t>
  </si>
  <si>
    <t>세미체육공원풋살장</t>
  </si>
  <si>
    <t>세미체육공원배드민턴장</t>
  </si>
  <si>
    <t>세미체육공원농구장</t>
  </si>
  <si>
    <t>산들공원풋살장</t>
  </si>
  <si>
    <t>산들공원배드민턴장</t>
  </si>
  <si>
    <t>거모동풋살장</t>
  </si>
  <si>
    <t>거모동배드민턴장</t>
  </si>
  <si>
    <t>거모동족구,농구장</t>
  </si>
  <si>
    <t>거모4교족구장</t>
  </si>
  <si>
    <t>군자교하부족구장</t>
  </si>
  <si>
    <t>능곡동농구장</t>
  </si>
  <si>
    <t>월곶에코피아풋살장</t>
  </si>
  <si>
    <t>월곶에코피아썰매장</t>
  </si>
  <si>
    <t>월곶에코피아족구장</t>
  </si>
  <si>
    <t>월곶역하부풋살장</t>
  </si>
  <si>
    <t>달월풋살장</t>
  </si>
  <si>
    <t>장곡동족구장</t>
  </si>
  <si>
    <t>장곡동농구장</t>
  </si>
  <si>
    <t>소망공원족구장</t>
  </si>
  <si>
    <t>중앙공원풋살장</t>
  </si>
  <si>
    <t>중앙공원농구장</t>
  </si>
  <si>
    <t>시화mtv체육시설</t>
  </si>
  <si>
    <t>시화MTV체육시설(48호)</t>
  </si>
  <si>
    <t>시화mtv풋살장</t>
  </si>
  <si>
    <t>옥구공원농구장</t>
  </si>
  <si>
    <t>옥구공원배구장</t>
  </si>
  <si>
    <t>옥구공원족구장</t>
  </si>
  <si>
    <t>정왕4동그라운드골프장</t>
  </si>
  <si>
    <t>함송실외체육시설족구장</t>
  </si>
  <si>
    <t>배곧체육시설풋살장</t>
  </si>
  <si>
    <t>배곧체육시설농구장</t>
  </si>
  <si>
    <t>하산곡동풋살장</t>
  </si>
  <si>
    <t>교산동족구장</t>
  </si>
  <si>
    <t>새능족구장</t>
  </si>
  <si>
    <t>미사한강공원풋살장</t>
  </si>
  <si>
    <t>미사한강공원족구장</t>
  </si>
  <si>
    <t>유니온타워농구장</t>
  </si>
  <si>
    <t>유니온타워족구장</t>
  </si>
  <si>
    <t>연풍리체육공원
풋살장</t>
  </si>
  <si>
    <t>당동리풋살구장</t>
  </si>
  <si>
    <t>운정건강공원1풋살장</t>
  </si>
  <si>
    <t>운정건강공원1인공암벽장</t>
  </si>
  <si>
    <t>금촌역고가하부족구장</t>
  </si>
  <si>
    <t>대월면체육공원족구장</t>
  </si>
  <si>
    <t>모가면체육공원족구장</t>
  </si>
  <si>
    <t>백사면체육공원족구장</t>
  </si>
  <si>
    <t>신둔면체육공원족구장</t>
  </si>
  <si>
    <t>율면체육공원족구장</t>
  </si>
  <si>
    <t>설봉공원족구장</t>
  </si>
  <si>
    <t>도드람체육공원족구장</t>
  </si>
  <si>
    <t>장호원읍체육공원족구장</t>
  </si>
  <si>
    <t>이천스포츠센터족구장</t>
  </si>
  <si>
    <t>히딩크드림필드
(풋살장)</t>
  </si>
  <si>
    <t>백사면체육공원농구장</t>
  </si>
  <si>
    <t>신둔면체육공원농구장</t>
  </si>
  <si>
    <t>마장하수처리장농구장</t>
  </si>
  <si>
    <t>율면체육공원배드민턴장</t>
  </si>
  <si>
    <t>온천공원다목적운동장</t>
  </si>
  <si>
    <t>수안산그라운드골프장</t>
  </si>
  <si>
    <t>신산리그라운드골프장</t>
  </si>
  <si>
    <t>마전동그라운드골프장</t>
  </si>
  <si>
    <t>부곡리그라운드골프장</t>
  </si>
  <si>
    <t>복지리농구장</t>
  </si>
  <si>
    <t>고덕생활체육공원농구장</t>
  </si>
  <si>
    <t>옥정체육공원농구장</t>
  </si>
  <si>
    <t>옥천약수터동네체육시설배드민턴장</t>
  </si>
  <si>
    <t>극동약수터동네체육시설배드민턴장</t>
  </si>
  <si>
    <t>과골약수터동네체육시설배드민턴장</t>
  </si>
  <si>
    <t>광적생활체육공원족구장</t>
  </si>
  <si>
    <t>신사래마을동네체육시설족구장</t>
  </si>
  <si>
    <t>신산체육공원족구장</t>
  </si>
  <si>
    <t>삼숭생활체육시설족구장</t>
  </si>
  <si>
    <t>옥정배수지족구장</t>
  </si>
  <si>
    <t>율정동족구장</t>
  </si>
  <si>
    <t>옥정배수지풋살장</t>
  </si>
  <si>
    <t>양주인공암벽장</t>
  </si>
  <si>
    <t>신북체육문화센터
풋살구장</t>
  </si>
  <si>
    <t>이동생태공원
족구장</t>
  </si>
  <si>
    <t>이동생태공원
풋살구장</t>
  </si>
  <si>
    <t>내촌하수처리시설
내다목적운동장</t>
  </si>
  <si>
    <t>영북면족구장</t>
  </si>
  <si>
    <t>아리솔청소년
체육광장</t>
  </si>
  <si>
    <t>소흘읍족구장</t>
  </si>
  <si>
    <t>군내풋살구장</t>
  </si>
  <si>
    <t>강남권역(흥천)그라운드
골프장</t>
  </si>
  <si>
    <t>은대근린공원족구장</t>
  </si>
  <si>
    <t>신서풋살장</t>
  </si>
  <si>
    <t>옥산근린공원
풋살장</t>
  </si>
  <si>
    <t>양평종합운동장볼링장</t>
  </si>
  <si>
    <t>강상체육공원족구장</t>
  </si>
  <si>
    <t>강하생활체육공원족구장</t>
  </si>
  <si>
    <t>양서문화체육공원족구장</t>
  </si>
  <si>
    <t>국수생활체육공원족구장</t>
  </si>
  <si>
    <t>옥천레포츠공원족구장</t>
  </si>
  <si>
    <t>서종생활체육공원족구장</t>
  </si>
  <si>
    <t>단월레포츠공원족구장</t>
  </si>
  <si>
    <t>양동레포츠공원족구장</t>
  </si>
  <si>
    <t>지평레포츠공원족구장</t>
  </si>
  <si>
    <t>용문레포츠공원족구장</t>
  </si>
  <si>
    <t>개군레포츠공원족구장</t>
  </si>
  <si>
    <t>강하그라운드골프장</t>
  </si>
  <si>
    <t>개군레포츠공원그라운드골프장</t>
  </si>
  <si>
    <t>서면파크골프장</t>
  </si>
  <si>
    <t>소양강파크골프장</t>
  </si>
  <si>
    <t>춘천송암스포츠타운인공암벽장</t>
  </si>
  <si>
    <t>환경체육단지풋살장</t>
  </si>
  <si>
    <t>문막생활체육시설족구장</t>
  </si>
  <si>
    <t>환경체육단지족구장</t>
  </si>
  <si>
    <t>국민체육센터인공암벽장</t>
  </si>
  <si>
    <t>사천체육공원다목적구장(족구장)</t>
  </si>
  <si>
    <t>동해종합운동장내족구장</t>
  </si>
  <si>
    <t>태백스포츠파크
파크골프장</t>
  </si>
  <si>
    <t>태백그라운드골프장</t>
  </si>
  <si>
    <t>생활체육공원내족구장</t>
  </si>
  <si>
    <t>생활체육공원내농구장</t>
  </si>
  <si>
    <t>속초시태권도전용훈련장</t>
  </si>
  <si>
    <t>속초공설운동장내족구장</t>
  </si>
  <si>
    <t>삼척복합체육공원족구장</t>
  </si>
  <si>
    <t>우천생활체육공원
실내게이트볼장</t>
  </si>
  <si>
    <t>스포츠파크론볼장</t>
  </si>
  <si>
    <t>스포츠파크풋살장</t>
  </si>
  <si>
    <t>스포츠파크족구장</t>
  </si>
  <si>
    <t>스포츠파크농구장</t>
  </si>
  <si>
    <t>연당초등학교풋살장</t>
  </si>
  <si>
    <t>봉래중학교풋살장</t>
  </si>
  <si>
    <t>마차초등학교풋살장</t>
  </si>
  <si>
    <t>옥동중학교풋살장</t>
  </si>
  <si>
    <t>무릉초등학교풋살장</t>
  </si>
  <si>
    <t>주천고등학교풋살장</t>
  </si>
  <si>
    <t>방림체육공원족구장</t>
  </si>
  <si>
    <t>방림체육공원배구장</t>
  </si>
  <si>
    <t>용평체육공원풋살장</t>
  </si>
  <si>
    <t>진부체육공원풋살장</t>
  </si>
  <si>
    <t>진부체육공원족구장</t>
  </si>
  <si>
    <t>녹송파크골프장</t>
  </si>
  <si>
    <t>북평파크골프장</t>
  </si>
  <si>
    <t>정선그라운드골프장</t>
  </si>
  <si>
    <t>화지다목적구장풋살장</t>
  </si>
  <si>
    <t>거례레포츠타운접안시설</t>
  </si>
  <si>
    <t>붕어섬풋살장</t>
  </si>
  <si>
    <t>붕어섬족구장</t>
  </si>
  <si>
    <t>산양리풋살장</t>
  </si>
  <si>
    <t>사내체육공원풋살장</t>
  </si>
  <si>
    <t>사내생활체육공원</t>
  </si>
  <si>
    <t>하리족구장</t>
  </si>
  <si>
    <t>인제그라운드골프장</t>
  </si>
  <si>
    <t>BMX경기장</t>
  </si>
  <si>
    <t>남대천파크골프장</t>
  </si>
  <si>
    <t>미호천파크골프장</t>
  </si>
  <si>
    <t>내수생활체육공원그라운드골프장</t>
  </si>
  <si>
    <t>제천그라운드골프경기장</t>
  </si>
  <si>
    <t>중전파크골프장</t>
  </si>
  <si>
    <t>근린형소규모체육관</t>
  </si>
  <si>
    <t>백운면풋살장</t>
  </si>
  <si>
    <t>용두동풋살장</t>
  </si>
  <si>
    <t>백운면족구장</t>
  </si>
  <si>
    <t>하소생활체육공원족구장</t>
  </si>
  <si>
    <t>생활체육공원풋살구장</t>
  </si>
  <si>
    <t>옥천공설그라운드
골프장</t>
  </si>
  <si>
    <t>옥천문정체육공원</t>
  </si>
  <si>
    <t>옥천공설다목적구장</t>
  </si>
  <si>
    <t>옥천서정리족구장</t>
  </si>
  <si>
    <t>옥천풋살장
(국민체육센터옆)</t>
  </si>
  <si>
    <t>가화쌈지숲생활체육시설</t>
  </si>
  <si>
    <t>옥천풋살장</t>
  </si>
  <si>
    <t>청산고족구장</t>
  </si>
  <si>
    <t>대성초족구장</t>
  </si>
  <si>
    <t>마산리족구장</t>
  </si>
  <si>
    <t>괴산파크골프장</t>
  </si>
  <si>
    <t>괴산생활체육공원족구장</t>
  </si>
  <si>
    <t>칠성생활체육공원족구장</t>
  </si>
  <si>
    <t>생극파크골프장</t>
  </si>
  <si>
    <t>맹동파크골프장</t>
  </si>
  <si>
    <t>순성체육공원풋살장</t>
  </si>
  <si>
    <t>우강체육공원풋살장</t>
  </si>
  <si>
    <t>송산체육공원풋살장</t>
  </si>
  <si>
    <t>석문국가산단풋살장</t>
  </si>
  <si>
    <t>종합운동장내실내족구장</t>
  </si>
  <si>
    <t>종합운동장내실외족구장</t>
  </si>
  <si>
    <t>원당동실외족구장</t>
  </si>
  <si>
    <t>삽교호호수공원
파크골프장</t>
  </si>
  <si>
    <t>석문국가산단내
파크골프장</t>
  </si>
  <si>
    <t>상록수공원내
파크골프장</t>
  </si>
  <si>
    <t>도솔광장인공암벽장</t>
  </si>
  <si>
    <t>한들파크골프장</t>
  </si>
  <si>
    <t>성남면그라운드골프장</t>
  </si>
  <si>
    <t>북면그라운드골프장</t>
  </si>
  <si>
    <t>월송풋살장</t>
  </si>
  <si>
    <t>의당중흥족구장</t>
  </si>
  <si>
    <t>의당청룡족구장</t>
  </si>
  <si>
    <t>우성상서족구장</t>
  </si>
  <si>
    <t>우성단지족구장</t>
  </si>
  <si>
    <t>우성반촌족구장</t>
  </si>
  <si>
    <t>우성신웅족구장</t>
  </si>
  <si>
    <t>탄천광명족구장</t>
  </si>
  <si>
    <t>계룡중장족구장</t>
  </si>
  <si>
    <t>웅진공원파크골프장</t>
  </si>
  <si>
    <t>의당파크골프장</t>
  </si>
  <si>
    <t>생태공원파크골프장</t>
  </si>
  <si>
    <t>보령파크골프장</t>
  </si>
  <si>
    <t>대천파크골프장</t>
  </si>
  <si>
    <t>곡교천그라운드골프장</t>
  </si>
  <si>
    <t>이순신파크골프장</t>
  </si>
  <si>
    <t>곡교천파크골프장</t>
  </si>
  <si>
    <t>풍기동하부공간족구장</t>
  </si>
  <si>
    <t>서산그라운드골프장</t>
  </si>
  <si>
    <t>서산우드볼장</t>
  </si>
  <si>
    <t>논산시파크골프장</t>
  </si>
  <si>
    <t>신도안면파크골프장</t>
  </si>
  <si>
    <t>신도안면다목적구장</t>
  </si>
  <si>
    <t>신도안면풋살경기장</t>
  </si>
  <si>
    <t>신도안면족구장</t>
  </si>
  <si>
    <t>신도안면그라운드골프장</t>
  </si>
  <si>
    <t>종합스포츠단지족구장</t>
  </si>
  <si>
    <t>백세공원파크골프장</t>
  </si>
  <si>
    <t>홍주종합경기장풋살장</t>
  </si>
  <si>
    <t>내포족구장</t>
  </si>
  <si>
    <t>삽교읍풋살장</t>
  </si>
  <si>
    <t>덕산하수처리장족구장</t>
  </si>
  <si>
    <t>덕산하수처리장족구장(풋살장)</t>
  </si>
  <si>
    <t>무한천체육공원그라운드골프장</t>
  </si>
  <si>
    <t>완산생활체육공원족구장</t>
  </si>
  <si>
    <t>송천배수지족구장</t>
  </si>
  <si>
    <t>배산체육공원족구경기장</t>
  </si>
  <si>
    <t>국가식품클러스터2호공원풋살장</t>
  </si>
  <si>
    <t>국가식품클러스터3호공원풋살장</t>
  </si>
  <si>
    <t>함열올림픽스포츠센터풋살장</t>
  </si>
  <si>
    <t>영등시민공원풋살장</t>
  </si>
  <si>
    <t>배산체육공원풋살장</t>
  </si>
  <si>
    <t>수도산체육공원풋살장</t>
  </si>
  <si>
    <t>익산축구공원풋살장</t>
  </si>
  <si>
    <t>정읍황토현수련원
풋살경기장</t>
  </si>
  <si>
    <t>정읍태산선비권역
풋살경기장</t>
  </si>
  <si>
    <t>둔산공원파크골프장</t>
  </si>
  <si>
    <t>구이덕천리풋살장</t>
  </si>
  <si>
    <t>진안파크골프장</t>
  </si>
  <si>
    <t>진안고원역도훈련장</t>
  </si>
  <si>
    <t>월랑체육공원족구장</t>
  </si>
  <si>
    <t>무주읍그라운드골프장</t>
  </si>
  <si>
    <t>장수종합경기장족구장</t>
  </si>
  <si>
    <t>고수족구장</t>
  </si>
  <si>
    <t>심원족구장</t>
  </si>
  <si>
    <t>무장면풋살장</t>
  </si>
  <si>
    <t>해리면풋살장</t>
  </si>
  <si>
    <t>성송면풋살장</t>
  </si>
  <si>
    <t>신림면풋살장</t>
  </si>
  <si>
    <t>F1국제자동차
경주장</t>
  </si>
  <si>
    <t>목포실내체육관
파크골프장</t>
  </si>
  <si>
    <t>부주산산악자전거
경기장</t>
  </si>
  <si>
    <t>부주산족구장</t>
  </si>
  <si>
    <t>산정체육공원풋살장</t>
  </si>
  <si>
    <t>율촌장도파크골프장</t>
  </si>
  <si>
    <t>팔마인공암벽장</t>
  </si>
  <si>
    <t>상사풋살장</t>
  </si>
  <si>
    <t>금강메트로빌뒤편
풋살장</t>
  </si>
  <si>
    <t>팔마족구장</t>
  </si>
  <si>
    <t>신대옥녀봉족구장</t>
  </si>
  <si>
    <t>금당공원족구장</t>
  </si>
  <si>
    <t>상사파크골프장</t>
  </si>
  <si>
    <t>혁신도시파크골프장</t>
  </si>
  <si>
    <t>마동풋살1구장</t>
  </si>
  <si>
    <t>마동풋살2구장</t>
  </si>
  <si>
    <t>광영풋살장</t>
  </si>
  <si>
    <t>옥곡면국사봉랜드족구장</t>
  </si>
  <si>
    <t>진상면그라운드골프장</t>
  </si>
  <si>
    <t>서천그라운드골프장</t>
  </si>
  <si>
    <t>옥곡면그라운드골프장</t>
  </si>
  <si>
    <t>중동그라운드골프장</t>
  </si>
  <si>
    <t>마동그라운드골프장</t>
  </si>
  <si>
    <t>금호그라운드골프장</t>
  </si>
  <si>
    <t>금당그라운드골프장</t>
  </si>
  <si>
    <t>태인그라운드골프장</t>
  </si>
  <si>
    <t>광영그라운드골프장</t>
  </si>
  <si>
    <t>동천파크골프장</t>
  </si>
  <si>
    <t>백진공원파크골프장</t>
  </si>
  <si>
    <t>에코농공단지
스포츠타운풋살장</t>
  </si>
  <si>
    <t>곡성파크골프장</t>
  </si>
  <si>
    <t>오곡파크골프장</t>
  </si>
  <si>
    <t>곡성생활체육공원
족구장</t>
  </si>
  <si>
    <t>도화그라운드골프장</t>
  </si>
  <si>
    <t>조성면족구장</t>
  </si>
  <si>
    <t>복내면족구장</t>
  </si>
  <si>
    <t>보성읍족구장</t>
  </si>
  <si>
    <t>복내파크골프장</t>
  </si>
  <si>
    <t>관산파크골프장</t>
  </si>
  <si>
    <t>강진군풋살장</t>
  </si>
  <si>
    <t>삼산파크골프장</t>
  </si>
  <si>
    <t>산이파크골프장</t>
  </si>
  <si>
    <t>우슬풋살장</t>
  </si>
  <si>
    <t>우슬족구장</t>
  </si>
  <si>
    <t>영암인조잔디축구장</t>
  </si>
  <si>
    <t>삼호파크골프장</t>
  </si>
  <si>
    <t>영암파크골프장</t>
  </si>
  <si>
    <t>무안파크골프장</t>
  </si>
  <si>
    <t>남악파크골프장</t>
  </si>
  <si>
    <t>함평파크골프장</t>
  </si>
  <si>
    <t>한빛원자력
파크골프장</t>
  </si>
  <si>
    <t>영광스포티움풋살장</t>
  </si>
  <si>
    <t>삼계면그라운드골프장</t>
  </si>
  <si>
    <t>삼서면그라운드골프장</t>
  </si>
  <si>
    <t>완도족구장</t>
  </si>
  <si>
    <t>비금다목적체육관</t>
  </si>
  <si>
    <t>자은그라운드골프장</t>
  </si>
  <si>
    <t>지도그라운드골프장</t>
  </si>
  <si>
    <t>도초그라운드골프장</t>
  </si>
  <si>
    <t>스포츠타운풋살장</t>
  </si>
  <si>
    <t>낙동강체육공원 족구장</t>
    <phoneticPr fontId="5" type="noConversion"/>
  </si>
  <si>
    <t>동락공원 족구장</t>
    <phoneticPr fontId="5" type="noConversion"/>
  </si>
  <si>
    <t>구포생활체육공원 족구장</t>
    <phoneticPr fontId="5" type="noConversion"/>
  </si>
  <si>
    <t>동락공원 게이트볼장</t>
    <phoneticPr fontId="5" type="noConversion"/>
  </si>
  <si>
    <t>고령군생활체육공원 풋살장</t>
    <phoneticPr fontId="5" type="noConversion"/>
  </si>
  <si>
    <t>울진종합운동장 족구장</t>
    <phoneticPr fontId="5" type="noConversion"/>
  </si>
  <si>
    <t>후포생활체육공원 족구장</t>
    <phoneticPr fontId="5" type="noConversion"/>
  </si>
  <si>
    <t>호계복합청사체육시설
스쿼시장</t>
    <phoneticPr fontId="5" type="noConversion"/>
  </si>
  <si>
    <t>2022년말 기준</t>
    <phoneticPr fontId="5" type="noConversion"/>
  </si>
  <si>
    <t>2023년말 기준</t>
    <phoneticPr fontId="5" type="noConversion"/>
  </si>
  <si>
    <t xml:space="preserve">리모델링 공사 착공으로 운영 중단 및 2026년 12월경 재개관 예정 </t>
    <phoneticPr fontId="5" type="noConversion"/>
  </si>
  <si>
    <t>2009
(2023)</t>
    <phoneticPr fontId="5" type="noConversion"/>
  </si>
  <si>
    <t>개운산인조잔디구장</t>
    <phoneticPr fontId="5" type="noConversion"/>
  </si>
  <si>
    <t>강남세곡체육공원 축구장</t>
    <phoneticPr fontId="5" type="noConversion"/>
  </si>
  <si>
    <t>북한산근린공원 테니스장</t>
    <phoneticPr fontId="5" type="noConversion"/>
  </si>
  <si>
    <t>은평구</t>
    <phoneticPr fontId="5" type="noConversion"/>
  </si>
  <si>
    <t>은평구시설관리공단</t>
    <phoneticPr fontId="5" type="noConversion"/>
  </si>
  <si>
    <t>수명산 테니스장</t>
    <phoneticPr fontId="5" type="noConversion"/>
  </si>
  <si>
    <t>정비후 재개관</t>
    <phoneticPr fontId="5" type="noConversion"/>
  </si>
  <si>
    <t>황금내 테니스장</t>
    <phoneticPr fontId="5" type="noConversion"/>
  </si>
  <si>
    <t>인조잔디10
케미칼 4</t>
    <phoneticPr fontId="5" type="noConversion"/>
  </si>
  <si>
    <t>강남세곡체육공원 테니스장</t>
    <phoneticPr fontId="5" type="noConversion"/>
  </si>
  <si>
    <t>강서구시설관리공단</t>
    <phoneticPr fontId="5" type="noConversion"/>
  </si>
  <si>
    <t>탁구, 리듬체조 등</t>
    <phoneticPr fontId="5" type="noConversion"/>
  </si>
  <si>
    <t xml:space="preserve">신규(정비후 재개관) </t>
    <phoneticPr fontId="5" type="noConversion"/>
  </si>
  <si>
    <t>염창다목적체육관</t>
    <phoneticPr fontId="5" type="noConversion"/>
  </si>
  <si>
    <t>배트민턴(탁구 등)</t>
    <phoneticPr fontId="5" type="noConversion"/>
  </si>
  <si>
    <t>종로구</t>
    <phoneticPr fontId="5" type="noConversion"/>
  </si>
  <si>
    <t>와룡스포츠센터</t>
    <phoneticPr fontId="5" type="noConversion"/>
  </si>
  <si>
    <t>종로구 시설관리공단</t>
    <phoneticPr fontId="5" type="noConversion"/>
  </si>
  <si>
    <t>헬스</t>
    <phoneticPr fontId="5" type="noConversion"/>
  </si>
  <si>
    <t>주차장, 도서관</t>
    <phoneticPr fontId="5" type="noConversion"/>
  </si>
  <si>
    <t>한강로소규모체육센터</t>
    <phoneticPr fontId="5" type="noConversion"/>
  </si>
  <si>
    <t>용산구</t>
    <phoneticPr fontId="5" type="noConversion"/>
  </si>
  <si>
    <t>강북종합체육센터</t>
  </si>
  <si>
    <t>위탁
(㈜스포츠아일랜드)</t>
  </si>
  <si>
    <t>25m×12.75m</t>
  </si>
  <si>
    <t>GX룸, 기구필라테스실</t>
  </si>
  <si>
    <t>배드민턴, 댄스스포츠</t>
    <phoneticPr fontId="5" type="noConversion"/>
  </si>
  <si>
    <t>조원생활스포츠센터</t>
    <phoneticPr fontId="5" type="noConversion"/>
  </si>
  <si>
    <t>헬스장, 실내골프장</t>
    <phoneticPr fontId="5" type="noConversion"/>
  </si>
  <si>
    <t>배드민턴, 농구, 핸드볼 등</t>
    <phoneticPr fontId="5" type="noConversion"/>
  </si>
  <si>
    <t>헬스, GX</t>
    <phoneticPr fontId="5" type="noConversion"/>
  </si>
  <si>
    <t>율현공원 게이트볼장</t>
    <phoneticPr fontId="5" type="noConversion"/>
  </si>
  <si>
    <t>은평청여울수영장</t>
    <phoneticPr fontId="5" type="noConversion"/>
  </si>
  <si>
    <t>은평구체육회</t>
    <phoneticPr fontId="5" type="noConversion"/>
  </si>
  <si>
    <t>양천주민편익시설 수영장</t>
    <phoneticPr fontId="5" type="noConversion"/>
  </si>
  <si>
    <t>서울YMCA</t>
    <phoneticPr fontId="5" type="noConversion"/>
  </si>
  <si>
    <t>관악청소년센터 수영장</t>
    <phoneticPr fontId="5" type="noConversion"/>
  </si>
  <si>
    <t>어린이풀 814㎡
유수풀 440㎡</t>
    <phoneticPr fontId="5" type="noConversion"/>
  </si>
  <si>
    <t>(사)흥사단</t>
    <phoneticPr fontId="5" type="noConversion"/>
  </si>
  <si>
    <t>효창배드민턴장</t>
    <phoneticPr fontId="5" type="noConversion"/>
  </si>
  <si>
    <t>남영동 실외체육시설</t>
    <phoneticPr fontId="5" type="noConversion"/>
  </si>
  <si>
    <t>야외체육시설</t>
    <phoneticPr fontId="5" type="noConversion"/>
  </si>
  <si>
    <t xml:space="preserve">성동구 </t>
    <phoneticPr fontId="5" type="noConversion"/>
  </si>
  <si>
    <t>성수근린공원 농구장</t>
    <phoneticPr fontId="5" type="noConversion"/>
  </si>
  <si>
    <t>아트큐브족구장</t>
  </si>
  <si>
    <t>중랑구립파크골프장</t>
    <phoneticPr fontId="5" type="noConversion"/>
  </si>
  <si>
    <t>진관체육공원 농구장</t>
    <phoneticPr fontId="5" type="noConversion"/>
  </si>
  <si>
    <t>진관체육공원 족구장</t>
    <phoneticPr fontId="5" type="noConversion"/>
  </si>
  <si>
    <t>증산체육공원 축구장</t>
    <phoneticPr fontId="5" type="noConversion"/>
  </si>
  <si>
    <t>증산체육공원 농구장</t>
    <phoneticPr fontId="5" type="noConversion"/>
  </si>
  <si>
    <t>증산체육공원 족구장</t>
    <phoneticPr fontId="5" type="noConversion"/>
  </si>
  <si>
    <t>창릉천 다목적구장</t>
    <phoneticPr fontId="5" type="noConversion"/>
  </si>
  <si>
    <t>한내게이트볼장</t>
    <phoneticPr fontId="5" type="noConversion"/>
  </si>
  <si>
    <t>안양천다목적구장</t>
    <phoneticPr fontId="5" type="noConversion"/>
  </si>
  <si>
    <t>신정교 풋살장</t>
    <phoneticPr fontId="5" type="noConversion"/>
  </si>
  <si>
    <t>영등포구 시설관리공단</t>
    <phoneticPr fontId="5" type="noConversion"/>
  </si>
  <si>
    <t>풍납게이트볼장</t>
    <phoneticPr fontId="5" type="noConversion"/>
  </si>
  <si>
    <t>위례저류지체육시설</t>
    <phoneticPr fontId="5" type="noConversion"/>
  </si>
  <si>
    <t>부산환경공단 수영사업단</t>
    <phoneticPr fontId="5" type="noConversion"/>
  </si>
  <si>
    <t>청학조내기운동장 테니스장</t>
    <phoneticPr fontId="5" type="noConversion"/>
  </si>
  <si>
    <t>위탁
(영도구테니스 협회 
시니어 클럽)</t>
    <phoneticPr fontId="5" type="noConversion"/>
  </si>
  <si>
    <t>수영환경공원
테니스장</t>
    <phoneticPr fontId="5" type="noConversion"/>
  </si>
  <si>
    <t>을숙도다목적실내생활체육관</t>
    <phoneticPr fontId="5" type="noConversion"/>
  </si>
  <si>
    <t>영도실내체육관</t>
    <phoneticPr fontId="5" type="noConversion"/>
  </si>
  <si>
    <t>위탁
(부산광역시체육회)</t>
    <phoneticPr fontId="5" type="noConversion"/>
  </si>
  <si>
    <t>42 × 22.2m</t>
    <phoneticPr fontId="5" type="noConversion"/>
  </si>
  <si>
    <t>농구, 배구, 배드민턴, 피클볼</t>
    <phoneticPr fontId="5" type="noConversion"/>
  </si>
  <si>
    <t>없음</t>
    <phoneticPr fontId="5" type="noConversion"/>
  </si>
  <si>
    <t>조깅트랙</t>
    <phoneticPr fontId="5" type="noConversion"/>
  </si>
  <si>
    <t>위탁
((사)부산진구 스포츠클럽)</t>
    <phoneticPr fontId="5" type="noConversion"/>
  </si>
  <si>
    <t>정관아쿠아드림파크</t>
    <phoneticPr fontId="5" type="noConversion"/>
  </si>
  <si>
    <t>50
25
25
25
20</t>
    <phoneticPr fontId="5" type="noConversion"/>
  </si>
  <si>
    <t>2.5
2.25
2.25
2
2</t>
    <phoneticPr fontId="5" type="noConversion"/>
  </si>
  <si>
    <t>3
6
6
7
5</t>
    <phoneticPr fontId="5" type="noConversion"/>
  </si>
  <si>
    <t>125
350
350
375
190</t>
    <phoneticPr fontId="5" type="noConversion"/>
  </si>
  <si>
    <t>청학조내기운동장</t>
    <phoneticPr fontId="5" type="noConversion"/>
  </si>
  <si>
    <t>부산환경공단
(수영사업단)</t>
    <phoneticPr fontId="5" type="noConversion"/>
  </si>
  <si>
    <t>족구장</t>
    <phoneticPr fontId="5" type="noConversion"/>
  </si>
  <si>
    <t>부산환경공단
(강변사업단)</t>
    <phoneticPr fontId="5" type="noConversion"/>
  </si>
  <si>
    <t>롤시트</t>
    <phoneticPr fontId="5" type="noConversion"/>
  </si>
  <si>
    <t>바닥재 변경</t>
    <phoneticPr fontId="5" type="noConversion"/>
  </si>
  <si>
    <t>구민체육광장</t>
    <phoneticPr fontId="5" type="noConversion"/>
  </si>
  <si>
    <t>북구 체육진흥과(직영)</t>
    <phoneticPr fontId="5" type="noConversion"/>
  </si>
  <si>
    <t>삼국유사 제1야구장</t>
  </si>
  <si>
    <t>삼국유사 제2야구장</t>
    <phoneticPr fontId="5" type="noConversion"/>
  </si>
  <si>
    <t>북구
(위탁 : 대구 북구 체육회)</t>
    <phoneticPr fontId="5" type="noConversion"/>
  </si>
  <si>
    <t>군위풋살장</t>
    <phoneticPr fontId="5" type="noConversion"/>
  </si>
  <si>
    <t>풋살</t>
    <phoneticPr fontId="5" type="noConversion"/>
  </si>
  <si>
    <t>농구</t>
    <phoneticPr fontId="5" type="noConversion"/>
  </si>
  <si>
    <t>증축</t>
    <phoneticPr fontId="5" type="noConversion"/>
  </si>
  <si>
    <t>면적오기정정</t>
    <phoneticPr fontId="5" type="noConversion"/>
  </si>
  <si>
    <t>위탁(계명문화대학교)</t>
    <phoneticPr fontId="5" type="noConversion"/>
  </si>
  <si>
    <t>우보면 게이트볼장</t>
  </si>
  <si>
    <t>삼국유사면 게이트볼장</t>
  </si>
  <si>
    <t>산성면 게이트볼장</t>
  </si>
  <si>
    <t>17×21</t>
    <phoneticPr fontId="5" type="noConversion"/>
  </si>
  <si>
    <t>부계면 게이트볼장</t>
  </si>
  <si>
    <t>20×24</t>
    <phoneticPr fontId="5" type="noConversion"/>
  </si>
  <si>
    <t>효령면 게이트볼장</t>
    <phoneticPr fontId="5" type="noConversion"/>
  </si>
  <si>
    <t>16×21</t>
    <phoneticPr fontId="5" type="noConversion"/>
  </si>
  <si>
    <t>의흥면 게이트볼장</t>
  </si>
  <si>
    <t>21×22</t>
    <phoneticPr fontId="5" type="noConversion"/>
  </si>
  <si>
    <t>2003이전</t>
    <phoneticPr fontId="5" type="noConversion"/>
  </si>
  <si>
    <t>소보면 게이트볼장</t>
  </si>
  <si>
    <t>18×22</t>
    <phoneticPr fontId="5" type="noConversion"/>
  </si>
  <si>
    <t>군위읍 제1게이트볼장</t>
    <phoneticPr fontId="5" type="noConversion"/>
  </si>
  <si>
    <t>22×28</t>
    <phoneticPr fontId="5" type="noConversion"/>
  </si>
  <si>
    <t>2008이전</t>
    <phoneticPr fontId="5" type="noConversion"/>
  </si>
  <si>
    <t>군위읍 제2게이트볼장</t>
    <phoneticPr fontId="5" type="noConversion"/>
  </si>
  <si>
    <t>대구도시개발공사</t>
    <phoneticPr fontId="5" type="noConversion"/>
  </si>
  <si>
    <t>달서아트센터 수영장</t>
  </si>
  <si>
    <t>달서구
(위탁: 달서문화재단)</t>
  </si>
  <si>
    <t>위탁
(계명문화대학교)</t>
    <phoneticPr fontId="5" type="noConversion"/>
  </si>
  <si>
    <t>달성테크노스포츠센터</t>
    <phoneticPr fontId="5" type="noConversion"/>
  </si>
  <si>
    <t>군위양궁연습장</t>
    <phoneticPr fontId="5" type="noConversion"/>
  </si>
  <si>
    <t>삼국유사교육문화회관
실내골프연습장</t>
    <phoneticPr fontId="5" type="noConversion"/>
  </si>
  <si>
    <t>삼국유사교육문화회관 내</t>
    <phoneticPr fontId="5" type="noConversion"/>
  </si>
  <si>
    <t>대구시 자원순환과
(위탁:대구공공시설관리공단)</t>
    <phoneticPr fontId="5" type="noConversion"/>
  </si>
  <si>
    <t>다사 세천 파크골프장</t>
    <phoneticPr fontId="5" type="noConversion"/>
  </si>
  <si>
    <t>다사 강창 파크골프장</t>
    <phoneticPr fontId="5" type="noConversion"/>
  </si>
  <si>
    <t>논공 위천 파크골프장</t>
    <phoneticPr fontId="5" type="noConversion"/>
  </si>
  <si>
    <t>군위 파크골프장</t>
  </si>
  <si>
    <t>삼국유사 파크골프장</t>
  </si>
  <si>
    <t>소보 파크골프장</t>
  </si>
  <si>
    <t>우보 파크골프장</t>
  </si>
  <si>
    <t>효령 파크골프장</t>
  </si>
  <si>
    <t>대청면 답동 종합운동장</t>
  </si>
  <si>
    <t>육상트랙, 축구장, 족구장, 게이트볼장, 다목적구장</t>
  </si>
  <si>
    <t>육상트랙, 축구장, 농구장, 다목적구장</t>
  </si>
  <si>
    <t>육상트랙, 축구장, 농구장, 씨름장, 다목적구장</t>
  </si>
  <si>
    <t>육상트랙, 축구장, 테니스장, 족구장</t>
  </si>
  <si>
    <t>육상트랙, 축구장, 테니스장, 다목적구장</t>
  </si>
  <si>
    <t>송산배수지 상부 테니스장</t>
  </si>
  <si>
    <t>하드코트4
인조잔디5</t>
  </si>
  <si>
    <t>주안스포츠문화센터</t>
  </si>
  <si>
    <t>위탁
(미추홀구 체육회)</t>
  </si>
  <si>
    <t>부평남부체육센터</t>
  </si>
  <si>
    <t>원당문화체육센터</t>
  </si>
  <si>
    <t>불로문화체육센터</t>
  </si>
  <si>
    <t>9x17</t>
  </si>
  <si>
    <t xml:space="preserve">배드민턴, 탁구 등 </t>
  </si>
  <si>
    <t>요가실, 복합문화프로그램실, 사무실 등</t>
  </si>
  <si>
    <t>작은 도서관</t>
  </si>
  <si>
    <t>관리주체 명칭변경</t>
  </si>
  <si>
    <t>중복사항
삭제완료</t>
  </si>
  <si>
    <t>페럼공원 게이트볼장</t>
  </si>
  <si>
    <t xml:space="preserve">서구 </t>
  </si>
  <si>
    <t xml:space="preserve">시설관리공단 </t>
  </si>
  <si>
    <t>헬스장,
다목적프로그램실</t>
  </si>
  <si>
    <t>페럼공원 족구장</t>
  </si>
  <si>
    <t>페럼공원 풋살장</t>
  </si>
  <si>
    <t>효천축구장</t>
    <phoneticPr fontId="5" type="noConversion"/>
  </si>
  <si>
    <t>위탁
(송학축구회)</t>
    <phoneticPr fontId="5" type="noConversion"/>
  </si>
  <si>
    <t>위탁
(광주광역시남구체육회)</t>
    <phoneticPr fontId="5" type="noConversion"/>
  </si>
  <si>
    <t>2022년 편입</t>
    <phoneticPr fontId="5" type="noConversion"/>
  </si>
  <si>
    <t>광산 어린이야구장</t>
    <phoneticPr fontId="5" type="noConversion"/>
  </si>
  <si>
    <t>덕흥동 야구장</t>
    <phoneticPr fontId="5" type="noConversion"/>
  </si>
  <si>
    <t>위탁
(백조월드정구클럽)</t>
    <phoneticPr fontId="5" type="noConversion"/>
  </si>
  <si>
    <t>풍암생활체육공원
정구장</t>
    <phoneticPr fontId="5" type="noConversion"/>
  </si>
  <si>
    <t>위탁
(서구 테니스연합회)</t>
    <phoneticPr fontId="5" type="noConversion"/>
  </si>
  <si>
    <t>남구반다비체육센터</t>
    <phoneticPr fontId="5" type="noConversion"/>
  </si>
  <si>
    <t>위탁
((사)송원스포츠클럽)</t>
    <phoneticPr fontId="5" type="noConversion"/>
  </si>
  <si>
    <t>25m×7레인</t>
    <phoneticPr fontId="5" type="noConversion"/>
  </si>
  <si>
    <t>사무실,탈의실,샤워실,
다목적실, 체력단련실 등</t>
    <phoneticPr fontId="5" type="noConversion"/>
  </si>
  <si>
    <t>위탁
광주동구문화관광재단</t>
    <phoneticPr fontId="5" type="noConversion"/>
  </si>
  <si>
    <t>위탁
(광화게이트볼클럽)</t>
    <phoneticPr fontId="5" type="noConversion"/>
  </si>
  <si>
    <t>위탁
(상무게이트볼클럽)</t>
    <phoneticPr fontId="5" type="noConversion"/>
  </si>
  <si>
    <t>위탁
(양3동 주민자치위원회)</t>
    <phoneticPr fontId="5" type="noConversion"/>
  </si>
  <si>
    <t>동구무등산파크골프장</t>
    <phoneticPr fontId="5" type="noConversion"/>
  </si>
  <si>
    <t>위탁
(동구 체육회)</t>
    <phoneticPr fontId="5" type="noConversion"/>
  </si>
  <si>
    <t>상무 인공암벽장</t>
    <phoneticPr fontId="5" type="noConversion"/>
  </si>
  <si>
    <t>진월복합운동장</t>
    <phoneticPr fontId="5" type="noConversion"/>
  </si>
  <si>
    <t>축구장1면
풋살장1면</t>
    <phoneticPr fontId="5" type="noConversion"/>
  </si>
  <si>
    <t>스포츠파크 풋살장</t>
    <phoneticPr fontId="5" type="noConversion"/>
  </si>
  <si>
    <t>미포체육센터</t>
    <phoneticPr fontId="5" type="noConversion"/>
  </si>
  <si>
    <t>울산시체육회</t>
    <phoneticPr fontId="5" type="noConversion"/>
  </si>
  <si>
    <t>70
74</t>
    <phoneticPr fontId="5" type="noConversion"/>
  </si>
  <si>
    <t>100
105</t>
    <phoneticPr fontId="5" type="noConversion"/>
  </si>
  <si>
    <t>7000
7770</t>
    <phoneticPr fontId="5" type="noConversion"/>
  </si>
  <si>
    <t xml:space="preserve">광주 </t>
    <phoneticPr fontId="5" type="noConversion"/>
  </si>
  <si>
    <t>장생포야구장</t>
    <phoneticPr fontId="5" type="noConversion"/>
  </si>
  <si>
    <t>학성다목적체육관</t>
    <phoneticPr fontId="5" type="noConversion"/>
  </si>
  <si>
    <t>주전게이트볼장</t>
    <phoneticPr fontId="5" type="noConversion"/>
  </si>
  <si>
    <t>15X20</t>
    <phoneticPr fontId="5" type="noConversion"/>
  </si>
  <si>
    <t xml:space="preserve"> 노동자종합복지회관 수영장</t>
    <phoneticPr fontId="5" type="noConversion"/>
  </si>
  <si>
    <t>송정복합문화센터</t>
    <phoneticPr fontId="5" type="noConversion"/>
  </si>
  <si>
    <t>실내풋살장 1면, 스크린테니스장, 탁구장 등</t>
    <phoneticPr fontId="5" type="noConversion"/>
  </si>
  <si>
    <t>상하수도사업소</t>
    <phoneticPr fontId="5" type="noConversion"/>
  </si>
  <si>
    <t>어진동</t>
    <phoneticPr fontId="5" type="noConversion"/>
  </si>
  <si>
    <t>배드민턴,
농구,탁구</t>
    <phoneticPr fontId="5" type="noConversion"/>
  </si>
  <si>
    <t>나성동</t>
    <phoneticPr fontId="5" type="noConversion"/>
  </si>
  <si>
    <t>20x32</t>
    <phoneticPr fontId="5" type="noConversion"/>
  </si>
  <si>
    <t>37x17</t>
    <phoneticPr fontId="5" type="noConversion"/>
  </si>
  <si>
    <t>전동면</t>
    <phoneticPr fontId="5" type="noConversion"/>
  </si>
  <si>
    <t>37.5x19.8</t>
    <phoneticPr fontId="5" type="noConversion"/>
  </si>
  <si>
    <t>주민센터, 체력단련장 등</t>
    <phoneticPr fontId="5" type="noConversion"/>
  </si>
  <si>
    <t>16x25</t>
    <phoneticPr fontId="5" type="noConversion"/>
  </si>
  <si>
    <t>주민센터, 도서관 등</t>
    <phoneticPr fontId="5" type="noConversion"/>
  </si>
  <si>
    <t>오가낭뜰근린공원
게이트볼장2</t>
    <phoneticPr fontId="5" type="noConversion"/>
  </si>
  <si>
    <t>오가낭뜰 인라인스케이트장2</t>
    <phoneticPr fontId="5" type="noConversion"/>
  </si>
  <si>
    <t>인조잔디 1면
천연잔디 1면</t>
    <phoneticPr fontId="5" type="noConversion"/>
  </si>
  <si>
    <t>금강파크골프장</t>
    <phoneticPr fontId="5" type="noConversion"/>
  </si>
  <si>
    <t>의정부시도시공사</t>
    <phoneticPr fontId="5" type="noConversion"/>
  </si>
  <si>
    <t>만석공원 클레이 축구장</t>
    <phoneticPr fontId="5" type="noConversion"/>
  </si>
  <si>
    <t>수원시(장안구)</t>
    <phoneticPr fontId="5" type="noConversion"/>
  </si>
  <si>
    <t>아곡레스피아 축구장</t>
  </si>
  <si>
    <t>백암 가축분뇨공공처리시설 축구장</t>
  </si>
  <si>
    <t>신봉배수지 축구장</t>
  </si>
  <si>
    <t>용인미르스타디움 보조경기장</t>
  </si>
  <si>
    <t>2022. 07.</t>
  </si>
  <si>
    <t>양지근린공원 축구장</t>
  </si>
  <si>
    <t>법무연수원 용인분원 운동장</t>
    <phoneticPr fontId="5" type="noConversion"/>
  </si>
  <si>
    <t>법무부</t>
    <phoneticPr fontId="5" type="noConversion"/>
  </si>
  <si>
    <t>황송공원 축구장</t>
    <phoneticPr fontId="5" type="noConversion"/>
  </si>
  <si>
    <t>탄천변제1체육공원 축구장</t>
    <phoneticPr fontId="5" type="noConversion"/>
  </si>
  <si>
    <t>배뫼산체육시설 축구장</t>
    <phoneticPr fontId="5" type="noConversion"/>
  </si>
  <si>
    <t>성남FC축구센터 축구장</t>
    <phoneticPr fontId="5" type="noConversion"/>
  </si>
  <si>
    <t>성남시민프로축구단</t>
    <phoneticPr fontId="5" type="noConversion"/>
  </si>
  <si>
    <t>비봉인조잔디축구장1</t>
    <phoneticPr fontId="5" type="noConversion"/>
  </si>
  <si>
    <t>비봉인조잔디축구장2</t>
    <phoneticPr fontId="5" type="noConversion"/>
  </si>
  <si>
    <t>육상트랙</t>
    <phoneticPr fontId="5" type="noConversion"/>
  </si>
  <si>
    <t>규격 미달(90x45)</t>
    <phoneticPr fontId="5" type="noConversion"/>
  </si>
  <si>
    <t>규격 미달(70x34)</t>
    <phoneticPr fontId="5" type="noConversion"/>
  </si>
  <si>
    <t>유사 규격(90x45)</t>
    <phoneticPr fontId="5" type="noConversion"/>
  </si>
  <si>
    <t>규격 미달(75x47)</t>
    <phoneticPr fontId="5" type="noConversion"/>
  </si>
  <si>
    <t>장안2첨단산업단지 2호공원 축구장</t>
    <phoneticPr fontId="5" type="noConversion"/>
  </si>
  <si>
    <t>규격 미달(50x30)</t>
    <phoneticPr fontId="5" type="noConversion"/>
  </si>
  <si>
    <t>규격 미달(77x38)</t>
    <phoneticPr fontId="5" type="noConversion"/>
  </si>
  <si>
    <t>규격 미달(75x54)</t>
    <phoneticPr fontId="5" type="noConversion"/>
  </si>
  <si>
    <t>남양 공공하수처리장 축구장</t>
    <phoneticPr fontId="5" type="noConversion"/>
  </si>
  <si>
    <t>고주리 체육공원 축구장</t>
    <phoneticPr fontId="5" type="noConversion"/>
  </si>
  <si>
    <t>자원순환과</t>
    <phoneticPr fontId="5" type="noConversion"/>
  </si>
  <si>
    <t>돌모루 근린공원 축구장</t>
    <phoneticPr fontId="62" type="noConversion"/>
  </si>
  <si>
    <t>화성종합경기타운 주경기장</t>
    <phoneticPr fontId="62" type="noConversion"/>
  </si>
  <si>
    <t>화성종합경기타운 보조경기장</t>
    <phoneticPr fontId="62" type="noConversion"/>
  </si>
  <si>
    <t>소사2배수지 천연잔디구장</t>
    <phoneticPr fontId="5" type="noConversion"/>
  </si>
  <si>
    <t>성주산생활체육공원
인조잔디구장</t>
    <phoneticPr fontId="5" type="noConversion"/>
  </si>
  <si>
    <t>현덕축구장</t>
    <phoneticPr fontId="5" type="noConversion"/>
  </si>
  <si>
    <t>비산체육공원 축구장(천연)</t>
    <phoneticPr fontId="5" type="noConversion"/>
  </si>
  <si>
    <t xml:space="preserve">천연잔디 </t>
    <phoneticPr fontId="5" type="noConversion"/>
  </si>
  <si>
    <t>비산체육공원 축구장(인조)</t>
    <phoneticPr fontId="5" type="noConversion"/>
  </si>
  <si>
    <t>수도군단 체육시설 축구장</t>
    <phoneticPr fontId="5" type="noConversion"/>
  </si>
  <si>
    <t>안양종합운동장 축구장</t>
    <phoneticPr fontId="5" type="noConversion"/>
  </si>
  <si>
    <t>계단의자식</t>
    <phoneticPr fontId="5" type="noConversion"/>
  </si>
  <si>
    <t>조립식관람석
3,486석 별도</t>
    <phoneticPr fontId="5" type="noConversion"/>
  </si>
  <si>
    <t>희망공원 축구장(A)</t>
    <phoneticPr fontId="5" type="noConversion"/>
  </si>
  <si>
    <t>희망공원 축구장(B)</t>
    <phoneticPr fontId="5" type="noConversion"/>
  </si>
  <si>
    <t>천연→인조(2023년)</t>
    <phoneticPr fontId="5" type="noConversion"/>
  </si>
  <si>
    <t>김포골드밸리 중앙체육공원 축구장</t>
    <phoneticPr fontId="5" type="noConversion"/>
  </si>
  <si>
    <t>위탁
(김포시체육회)</t>
    <phoneticPr fontId="5" type="noConversion"/>
  </si>
  <si>
    <t>무상귀속</t>
    <phoneticPr fontId="5" type="noConversion"/>
  </si>
  <si>
    <t>광주시
(오포1동사무소)</t>
    <phoneticPr fontId="5" type="noConversion"/>
  </si>
  <si>
    <t>오포생활체육공원 포함</t>
    <phoneticPr fontId="5" type="noConversion"/>
  </si>
  <si>
    <t>문형구장</t>
    <phoneticPr fontId="5" type="noConversion"/>
  </si>
  <si>
    <t>광주시 공설운동장</t>
    <phoneticPr fontId="5" type="noConversion"/>
  </si>
  <si>
    <t>관람석 계단
(철근콘크리트)</t>
    <phoneticPr fontId="5" type="noConversion"/>
  </si>
  <si>
    <t>46,336
(지하공영주차장 포함)</t>
    <phoneticPr fontId="5" type="noConversion"/>
  </si>
  <si>
    <t>노온다목적운동장 축구장</t>
  </si>
  <si>
    <t>하남시</t>
    <phoneticPr fontId="5" type="noConversion"/>
  </si>
  <si>
    <t>미사리경정공원 잔디축구장</t>
    <phoneticPr fontId="5" type="noConversion"/>
  </si>
  <si>
    <t>동부생활체육공원(축구장)</t>
    <phoneticPr fontId="5" type="noConversion"/>
  </si>
  <si>
    <t>원곡물류단지공원(축구장)</t>
  </si>
  <si>
    <t>4산업단지공원(축구장)</t>
  </si>
  <si>
    <t>영덕레스피아 인라인하키장</t>
    <phoneticPr fontId="5" type="noConversion"/>
  </si>
  <si>
    <t>수지레스피아 리틀야구장</t>
    <phoneticPr fontId="5" type="noConversion"/>
  </si>
  <si>
    <t>명칭수정</t>
    <phoneticPr fontId="5" type="noConversion"/>
  </si>
  <si>
    <t>비봉체육공원1구장</t>
    <phoneticPr fontId="5" type="noConversion"/>
  </si>
  <si>
    <t>향남야구장</t>
    <phoneticPr fontId="5" type="noConversion"/>
  </si>
  <si>
    <t>규격미달(홈과 1, 3루측 거리 70m)</t>
    <phoneticPr fontId="5" type="noConversion"/>
  </si>
  <si>
    <t>비봉체육공원2구장</t>
    <phoneticPr fontId="5" type="noConversion"/>
  </si>
  <si>
    <t>까치울정수장 내</t>
    <phoneticPr fontId="5" type="noConversion"/>
  </si>
  <si>
    <t>86, 90</t>
    <phoneticPr fontId="5" type="noConversion"/>
  </si>
  <si>
    <t>북부수자원생태공원 내</t>
    <phoneticPr fontId="5" type="noConversion"/>
  </si>
  <si>
    <t>독고탁야구장 제2구장</t>
    <phoneticPr fontId="5" type="noConversion"/>
  </si>
  <si>
    <t>추가
북부수자원생태공원 내</t>
    <phoneticPr fontId="5" type="noConversion"/>
  </si>
  <si>
    <t>시흥시야구협회</t>
    <phoneticPr fontId="5" type="noConversion"/>
  </si>
  <si>
    <t>위탁(의정부시
야구소프트볼협회)</t>
    <phoneticPr fontId="5" type="noConversion"/>
  </si>
  <si>
    <t>오산누읍야구장</t>
    <phoneticPr fontId="5" type="noConversion"/>
  </si>
  <si>
    <t>위탁
(수원시청소년청년재단)</t>
    <phoneticPr fontId="5" type="noConversion"/>
  </si>
  <si>
    <t>정현 중보들 실외테니스장</t>
    <phoneticPr fontId="5" type="noConversion"/>
  </si>
  <si>
    <t>시립 실외 종합테니스장</t>
    <phoneticPr fontId="5" type="noConversion"/>
  </si>
  <si>
    <t>양지근린공원 테니스장</t>
  </si>
  <si>
    <t>용인시립 골드테니스장</t>
    <phoneticPr fontId="5" type="noConversion"/>
  </si>
  <si>
    <t>탄천스포츠센터 테니스장</t>
    <phoneticPr fontId="5" type="noConversion"/>
  </si>
  <si>
    <t>시설명 변경</t>
    <phoneticPr fontId="5" type="noConversion"/>
  </si>
  <si>
    <t>판교수질복원센터 테니스장</t>
    <phoneticPr fontId="5" type="noConversion"/>
  </si>
  <si>
    <t>동학산14호 공원(돌모루)</t>
    <phoneticPr fontId="5" type="noConversion"/>
  </si>
  <si>
    <t>양감면 행정복지센터 체육시설</t>
    <phoneticPr fontId="62" type="noConversion"/>
  </si>
  <si>
    <t>우레탄</t>
    <phoneticPr fontId="62" type="noConversion"/>
  </si>
  <si>
    <t>매송안보테마공원</t>
  </si>
  <si>
    <t>51사단</t>
    <phoneticPr fontId="5" type="noConversion"/>
  </si>
  <si>
    <t>하드/인조잔디</t>
    <phoneticPr fontId="5" type="noConversion"/>
  </si>
  <si>
    <t>해그늘체육공원 테니스장</t>
    <phoneticPr fontId="5" type="noConversion"/>
  </si>
  <si>
    <t>부천실내테니스장</t>
    <phoneticPr fontId="5" type="noConversion"/>
  </si>
  <si>
    <t>부천시테니스협회</t>
    <phoneticPr fontId="5" type="noConversion"/>
  </si>
  <si>
    <t>부천체육관 내</t>
    <phoneticPr fontId="5" type="noConversion"/>
  </si>
  <si>
    <t>평내동 테니스장</t>
    <phoneticPr fontId="5" type="noConversion"/>
  </si>
  <si>
    <t>장화테니스장</t>
    <phoneticPr fontId="5" type="noConversion"/>
  </si>
  <si>
    <t>시흥시테니스협회</t>
    <phoneticPr fontId="5" type="noConversion"/>
  </si>
  <si>
    <t>하드1, 인조잔디1</t>
    <phoneticPr fontId="5" type="noConversion"/>
  </si>
  <si>
    <t>방산공영차고지 테니스장</t>
    <phoneticPr fontId="5" type="noConversion"/>
  </si>
  <si>
    <t>매화산단 테니스장</t>
    <phoneticPr fontId="5" type="noConversion"/>
  </si>
  <si>
    <t>운정체육공원 테니스장</t>
    <phoneticPr fontId="5" type="noConversion"/>
  </si>
  <si>
    <t>녹양테니스장</t>
    <phoneticPr fontId="5" type="noConversion"/>
  </si>
  <si>
    <t>위탁(의정부시
테니스협회)</t>
    <phoneticPr fontId="5" type="noConversion"/>
  </si>
  <si>
    <t>광주시민체육관내
야외시설</t>
    <phoneticPr fontId="5" type="noConversion"/>
  </si>
  <si>
    <t>하남유니온파크 테니스장</t>
    <phoneticPr fontId="5" type="noConversion"/>
  </si>
  <si>
    <t>안성맞춤소프트테니스구장</t>
  </si>
  <si>
    <t>안성맞춤테니스구장</t>
  </si>
  <si>
    <t>공도 대림테니스장</t>
  </si>
  <si>
    <t>농협물류단지공원(테니스장)</t>
  </si>
  <si>
    <t>금광테니스장</t>
    <phoneticPr fontId="5" type="noConversion"/>
  </si>
  <si>
    <t>고삼테니스장</t>
    <phoneticPr fontId="5" type="noConversion"/>
  </si>
  <si>
    <t>위탁(의왕시테니스협회)</t>
    <phoneticPr fontId="5" type="noConversion"/>
  </si>
  <si>
    <t>청계소프트테니스장</t>
    <phoneticPr fontId="5" type="noConversion"/>
  </si>
  <si>
    <t>의왕시체육회</t>
    <phoneticPr fontId="5" type="noConversion"/>
  </si>
  <si>
    <t>22.5*25</t>
    <phoneticPr fontId="5" type="noConversion"/>
  </si>
  <si>
    <t>성남종합운동장 씨름장</t>
    <phoneticPr fontId="5" type="noConversion"/>
  </si>
  <si>
    <t>이충레포츠공원
씨름장</t>
    <phoneticPr fontId="5" type="noConversion"/>
  </si>
  <si>
    <t>위탁
(수원시체육회)</t>
    <phoneticPr fontId="5" type="noConversion"/>
  </si>
  <si>
    <t>서수원구운체육관</t>
    <phoneticPr fontId="5" type="noConversion"/>
  </si>
  <si>
    <t>서수원주민편익시설</t>
    <phoneticPr fontId="5" type="noConversion"/>
  </si>
  <si>
    <t>수원청소년문화센터</t>
    <phoneticPr fontId="5" type="noConversion"/>
  </si>
  <si>
    <t>농구,배드민턴,탁구</t>
    <phoneticPr fontId="5" type="noConversion"/>
  </si>
  <si>
    <t>성사 다목적체육관</t>
    <phoneticPr fontId="5" type="noConversion"/>
  </si>
  <si>
    <t>성남종합운동장
실내체육관</t>
    <phoneticPr fontId="5" type="noConversion"/>
  </si>
  <si>
    <t>은행동다목적체육관</t>
    <phoneticPr fontId="5" type="noConversion"/>
  </si>
  <si>
    <t>탄천스포츠센터</t>
    <phoneticPr fontId="5" type="noConversion"/>
  </si>
  <si>
    <t>볼링,골프,테니스</t>
    <phoneticPr fontId="5" type="noConversion"/>
  </si>
  <si>
    <t xml:space="preserve">철골+철근콘크리트조 </t>
    <phoneticPr fontId="5" type="noConversion"/>
  </si>
  <si>
    <t>철골조,
철근콘크리트조</t>
    <phoneticPr fontId="5" type="noConversion"/>
  </si>
  <si>
    <t>서촌공원 내</t>
    <phoneticPr fontId="5" type="noConversion"/>
  </si>
  <si>
    <t>사회복지법인 룸비니</t>
    <phoneticPr fontId="5" type="noConversion"/>
  </si>
  <si>
    <t>철근콘크리트라멘조</t>
    <phoneticPr fontId="5" type="noConversion"/>
  </si>
  <si>
    <t>철글콘크리트구조</t>
    <phoneticPr fontId="5" type="noConversion"/>
  </si>
  <si>
    <t>솔안말배드민턴장</t>
    <phoneticPr fontId="5" type="noConversion"/>
  </si>
  <si>
    <t>강관구조, 경량철골조</t>
    <phoneticPr fontId="5" type="noConversion"/>
  </si>
  <si>
    <t>송내배수지 내</t>
    <phoneticPr fontId="5" type="noConversion"/>
  </si>
  <si>
    <t>고강다목적체육관</t>
    <phoneticPr fontId="5" type="noConversion"/>
  </si>
  <si>
    <t>철골철근콘크리트구조</t>
    <phoneticPr fontId="5" type="noConversion"/>
  </si>
  <si>
    <t>부평리 배드민턴장</t>
    <phoneticPr fontId="5" type="noConversion"/>
  </si>
  <si>
    <t>남양주시도시공사</t>
    <phoneticPr fontId="5" type="noConversion"/>
  </si>
  <si>
    <t>목재(마루)</t>
    <phoneticPr fontId="5" type="noConversion"/>
  </si>
  <si>
    <t>시설명 수정</t>
    <phoneticPr fontId="5" type="noConversion"/>
  </si>
  <si>
    <t>시흥시배드민턴협회</t>
    <phoneticPr fontId="5" type="noConversion"/>
  </si>
  <si>
    <t>금이3교 배드민턴장</t>
    <phoneticPr fontId="5" type="noConversion"/>
  </si>
  <si>
    <t>신현교육훈련관</t>
    <phoneticPr fontId="5" type="noConversion"/>
  </si>
  <si>
    <t>위탁(동체육회)</t>
    <phoneticPr fontId="5" type="noConversion"/>
  </si>
  <si>
    <t>배드민턴,탁구,농구</t>
    <phoneticPr fontId="5" type="noConversion"/>
  </si>
  <si>
    <t>관리주체 정정</t>
    <phoneticPr fontId="5" type="noConversion"/>
  </si>
  <si>
    <t>조리 실내배드민턴장</t>
    <phoneticPr fontId="5" type="noConversion"/>
  </si>
  <si>
    <t>신현 실내체육관</t>
    <phoneticPr fontId="5" type="noConversion"/>
  </si>
  <si>
    <t>명칭 변경</t>
    <phoneticPr fontId="5" type="noConversion"/>
  </si>
  <si>
    <t>620</t>
    <phoneticPr fontId="5" type="noConversion"/>
  </si>
  <si>
    <t>객석</t>
    <phoneticPr fontId="5" type="noConversion"/>
  </si>
  <si>
    <t>가설건축물</t>
    <phoneticPr fontId="5" type="noConversion"/>
  </si>
  <si>
    <t>오포생활체육공원
다목적체육관</t>
    <phoneticPr fontId="5" type="noConversion"/>
  </si>
  <si>
    <t>양주실내체육관 탁구장</t>
    <phoneticPr fontId="5" type="noConversion"/>
  </si>
  <si>
    <t>안성맞춤배드민턴구장</t>
  </si>
  <si>
    <t>퇴미2호공원(배드민턴)</t>
  </si>
  <si>
    <t>고무</t>
    <phoneticPr fontId="5" type="noConversion"/>
  </si>
  <si>
    <t>일반철골</t>
    <phoneticPr fontId="5" type="noConversion"/>
  </si>
  <si>
    <t>청계 배드민턴장</t>
    <phoneticPr fontId="5" type="noConversion"/>
  </si>
  <si>
    <t>내손탁구장</t>
    <phoneticPr fontId="5" type="noConversion"/>
  </si>
  <si>
    <t>탁구대 18개</t>
    <phoneticPr fontId="5" type="noConversion"/>
  </si>
  <si>
    <t>여주도시공사</t>
  </si>
  <si>
    <t>선곡리 배드민턴장</t>
    <phoneticPr fontId="5" type="noConversion"/>
  </si>
  <si>
    <t>중면배드민턴장</t>
    <phoneticPr fontId="5" type="noConversion"/>
  </si>
  <si>
    <t>신건지소공원(복싱장)</t>
  </si>
  <si>
    <t>광교복합체육센터</t>
    <phoneticPr fontId="5" type="noConversion"/>
  </si>
  <si>
    <t>아이스하키</t>
    <phoneticPr fontId="5" type="noConversion"/>
  </si>
  <si>
    <t>50m 10레인</t>
    <phoneticPr fontId="5" type="noConversion"/>
  </si>
  <si>
    <t>샤워실, 락카룸, 사무실 등</t>
    <phoneticPr fontId="5" type="noConversion"/>
  </si>
  <si>
    <t>영흥체육관</t>
    <phoneticPr fontId="5" type="noConversion"/>
  </si>
  <si>
    <t>사무실, 화장실 등</t>
    <phoneticPr fontId="5" type="noConversion"/>
  </si>
  <si>
    <t>장안구민회관</t>
    <phoneticPr fontId="5" type="noConversion"/>
  </si>
  <si>
    <t>헬스,스쿼시</t>
    <phoneticPr fontId="5" type="noConversion"/>
  </si>
  <si>
    <t>25m 5레인</t>
    <phoneticPr fontId="5" type="noConversion"/>
  </si>
  <si>
    <t>영통종합사회복지관</t>
    <phoneticPr fontId="5" type="noConversion"/>
  </si>
  <si>
    <t>헬스,요가,GX교실</t>
    <phoneticPr fontId="5" type="noConversion"/>
  </si>
  <si>
    <t>서리다목적구장</t>
    <phoneticPr fontId="5" type="noConversion"/>
  </si>
  <si>
    <t>요가, 배드민턴</t>
    <phoneticPr fontId="5" type="noConversion"/>
  </si>
  <si>
    <t>아르피아스포츠센터</t>
    <phoneticPr fontId="5" type="noConversion"/>
  </si>
  <si>
    <t>25mx6레인</t>
    <phoneticPr fontId="5" type="noConversion"/>
  </si>
  <si>
    <t>스피닝실, 헬스장, 다목적실, 스쿠버풀, 인공암벽장</t>
    <phoneticPr fontId="5" type="noConversion"/>
  </si>
  <si>
    <t>구)경찰대 체육시설</t>
    <phoneticPr fontId="5" type="noConversion"/>
  </si>
  <si>
    <t>백암면 다목적체육관</t>
  </si>
  <si>
    <t>750(백만원)</t>
    <phoneticPr fontId="5" type="noConversion"/>
  </si>
  <si>
    <t>위탁
(용인YMCA)</t>
    <phoneticPr fontId="5" type="noConversion"/>
  </si>
  <si>
    <t>실내체육관</t>
    <phoneticPr fontId="5" type="noConversion"/>
  </si>
  <si>
    <t>고양백석체육센터</t>
    <phoneticPr fontId="5" type="noConversion"/>
  </si>
  <si>
    <t>헬스, 스피닝, 에어로빅 등</t>
    <phoneticPr fontId="5" type="noConversion"/>
  </si>
  <si>
    <t>사무실, GX실, 골프장 등</t>
  </si>
  <si>
    <t>금곡공원국민체육센터</t>
    <phoneticPr fontId="5" type="noConversion"/>
  </si>
  <si>
    <t>월피체육문화센터</t>
    <phoneticPr fontId="5" type="noConversion"/>
  </si>
  <si>
    <t>35mx21m</t>
    <phoneticPr fontId="5" type="noConversion"/>
  </si>
  <si>
    <t>25mX6레인</t>
    <phoneticPr fontId="5" type="noConversion"/>
  </si>
  <si>
    <t>박달복합청사 
다목적체육관</t>
    <phoneticPr fontId="5" type="noConversion"/>
  </si>
  <si>
    <t>안양도시공사</t>
  </si>
  <si>
    <t>18m×30m×1면
22m×14m×1면
13m×6m×3면</t>
    <phoneticPr fontId="5" type="noConversion"/>
  </si>
  <si>
    <t>풋살장
농구장
배드민턴장</t>
    <phoneticPr fontId="5" type="noConversion"/>
  </si>
  <si>
    <t>시흥국민체육센터</t>
    <phoneticPr fontId="5" type="noConversion"/>
  </si>
  <si>
    <t>농구, 배구, 배드민턴, 탁구</t>
    <phoneticPr fontId="5" type="noConversion"/>
  </si>
  <si>
    <t>양곡문화체육센터</t>
    <phoneticPr fontId="5" type="noConversion"/>
  </si>
  <si>
    <t>의정부시청소년육성재단</t>
    <phoneticPr fontId="5" type="noConversion"/>
  </si>
  <si>
    <t>태전국민체육센터</t>
    <phoneticPr fontId="5" type="noConversion"/>
  </si>
  <si>
    <t>다목적실, 체육관</t>
    <phoneticPr fontId="5" type="noConversion"/>
  </si>
  <si>
    <t>배드민턴, 배구, 요가, 필라테스 등</t>
    <phoneticPr fontId="5" type="noConversion"/>
  </si>
  <si>
    <t>6레인(25m), 유아풀</t>
    <phoneticPr fontId="5" type="noConversion"/>
  </si>
  <si>
    <t>능평스포츠센터</t>
    <phoneticPr fontId="5" type="noConversion"/>
  </si>
  <si>
    <t>다목적실(2)</t>
    <phoneticPr fontId="5" type="noConversion"/>
  </si>
  <si>
    <t>요가, 필라테스 등</t>
    <phoneticPr fontId="5" type="noConversion"/>
  </si>
  <si>
    <t>사무실, 샤워실, 탈의실</t>
    <phoneticPr fontId="5" type="noConversion"/>
  </si>
  <si>
    <t>광주하남교육청 + 광주시청 공통 투자(센터 약 230억)</t>
  </si>
  <si>
    <t xml:space="preserve">송정동소규모체육관  </t>
    <phoneticPr fontId="5" type="noConversion"/>
  </si>
  <si>
    <t>요가, 게이트볼</t>
    <phoneticPr fontId="5" type="noConversion"/>
  </si>
  <si>
    <t>경안동소규모체육관</t>
    <phoneticPr fontId="5" type="noConversion"/>
  </si>
  <si>
    <t>인라인, 탁구</t>
    <phoneticPr fontId="5" type="noConversion"/>
  </si>
  <si>
    <t>하남유니온 체육관</t>
    <phoneticPr fontId="5" type="noConversion"/>
  </si>
  <si>
    <t>갈매멀티스포츠센터</t>
    <phoneticPr fontId="5" type="noConversion"/>
  </si>
  <si>
    <t>관리대행
(구리도시공사)</t>
    <phoneticPr fontId="5" type="noConversion"/>
  </si>
  <si>
    <t>28m x 16m</t>
    <phoneticPr fontId="5" type="noConversion"/>
  </si>
  <si>
    <t>6레인(25m)</t>
    <phoneticPr fontId="5" type="noConversion"/>
  </si>
  <si>
    <t>안성맞춤 실내체육관</t>
    <phoneticPr fontId="5" type="noConversion"/>
  </si>
  <si>
    <t>안성시 시설관리공단</t>
    <phoneticPr fontId="5" type="noConversion"/>
  </si>
  <si>
    <t>북내실내복합체육관</t>
    <phoneticPr fontId="5" type="noConversion"/>
  </si>
  <si>
    <t>22x32m</t>
    <phoneticPr fontId="5" type="noConversion"/>
  </si>
  <si>
    <t>수중운동실 2개소</t>
    <phoneticPr fontId="5" type="noConversion"/>
  </si>
  <si>
    <t>동아리실(1,2), 다목적실, 워킹트랙,화장실, 사무실</t>
    <phoneticPr fontId="5" type="noConversion"/>
  </si>
  <si>
    <t>장안구 공원녹지과</t>
    <phoneticPr fontId="5" type="noConversion"/>
  </si>
  <si>
    <t>수원시 공원녹지사업소</t>
    <phoneticPr fontId="5" type="noConversion"/>
  </si>
  <si>
    <t>권선구 공원녹지과</t>
    <phoneticPr fontId="5" type="noConversion"/>
  </si>
  <si>
    <t>팔달구 행정지원과</t>
    <phoneticPr fontId="5" type="noConversion"/>
  </si>
  <si>
    <t>영통구 공원녹지과</t>
    <phoneticPr fontId="5" type="noConversion"/>
  </si>
  <si>
    <t>지성공원 게이트볼장</t>
    <phoneticPr fontId="5" type="noConversion"/>
  </si>
  <si>
    <t>15x20</t>
    <phoneticPr fontId="5" type="noConversion"/>
  </si>
  <si>
    <t>용인 실내 게이트볼장</t>
    <phoneticPr fontId="5" type="noConversion"/>
  </si>
  <si>
    <t>남사배수지 게이트볼장</t>
    <phoneticPr fontId="5" type="noConversion"/>
  </si>
  <si>
    <t>31*16.5</t>
    <phoneticPr fontId="5" type="noConversion"/>
  </si>
  <si>
    <t>원대게이트볼장</t>
    <phoneticPr fontId="5" type="noConversion"/>
  </si>
  <si>
    <t>서농동게이트볼장</t>
    <phoneticPr fontId="5" type="noConversion"/>
  </si>
  <si>
    <t>토월체육공원 게이트볼장</t>
  </si>
  <si>
    <t>나래공원 게이트볼장</t>
    <phoneticPr fontId="5" type="noConversion"/>
  </si>
  <si>
    <t>서신생활체육시설</t>
    <phoneticPr fontId="62" type="noConversion"/>
  </si>
  <si>
    <t>사강리 동네체육시설</t>
    <phoneticPr fontId="62" type="noConversion"/>
  </si>
  <si>
    <t>비봉고가하부체육시설</t>
    <phoneticPr fontId="62" type="noConversion"/>
  </si>
  <si>
    <t>장안2리 마을회관 옆</t>
    <phoneticPr fontId="62" type="noConversion"/>
  </si>
  <si>
    <t>팔탄면사무소 체육시설</t>
    <phoneticPr fontId="62" type="noConversion"/>
  </si>
  <si>
    <t>고강다목적체육관 게이트볼장</t>
    <phoneticPr fontId="5" type="noConversion"/>
  </si>
  <si>
    <t>해그늘체육공원 게이트볼장</t>
    <phoneticPr fontId="5" type="noConversion"/>
  </si>
  <si>
    <t>범박1교 게이트볼장</t>
    <phoneticPr fontId="5" type="noConversion"/>
  </si>
  <si>
    <t>도당공원 게이트볼장</t>
    <phoneticPr fontId="5" type="noConversion"/>
  </si>
  <si>
    <t>산골공원 게이트볼장</t>
    <phoneticPr fontId="5" type="noConversion"/>
  </si>
  <si>
    <t>버들공원 게이트볼장</t>
    <phoneticPr fontId="5" type="noConversion"/>
  </si>
  <si>
    <t>시흥시게이트볼협회</t>
    <phoneticPr fontId="5" type="noConversion"/>
  </si>
  <si>
    <t>군자교 하부 게이트볼장</t>
    <phoneticPr fontId="5" type="noConversion"/>
  </si>
  <si>
    <t>시흥시게이트볼협회,
시흥시장애인게이트볼연맹</t>
    <phoneticPr fontId="5" type="noConversion"/>
  </si>
  <si>
    <t>신천동 체육시설(게이트볼장)</t>
    <phoneticPr fontId="5" type="noConversion"/>
  </si>
  <si>
    <t>김포시게이트볼장</t>
    <phoneticPr fontId="5" type="noConversion"/>
  </si>
  <si>
    <t>종합운동장 게이트볼장과 동일시설로 명칭수정</t>
    <phoneticPr fontId="5" type="noConversion"/>
  </si>
  <si>
    <t>북변동게이트볼장과 동일시설로 명칭수정</t>
    <phoneticPr fontId="5" type="noConversion"/>
  </si>
  <si>
    <t>고막리 게이트볼장</t>
    <phoneticPr fontId="5" type="noConversion"/>
  </si>
  <si>
    <t>운양동 게이트볼장</t>
    <phoneticPr fontId="5" type="noConversion"/>
  </si>
  <si>
    <t>원산리 게이트볼장</t>
    <phoneticPr fontId="5" type="noConversion"/>
  </si>
  <si>
    <t>철산게이트볼장</t>
    <phoneticPr fontId="5" type="noConversion"/>
  </si>
  <si>
    <t>22*17</t>
    <phoneticPr fontId="5" type="noConversion"/>
  </si>
  <si>
    <t>덕풍제2공영주차장 게이트볼장</t>
    <phoneticPr fontId="5" type="noConversion"/>
  </si>
  <si>
    <t>군포시</t>
    <phoneticPr fontId="5" type="noConversion"/>
  </si>
  <si>
    <t>대야미게이트볼장</t>
    <phoneticPr fontId="5" type="noConversion"/>
  </si>
  <si>
    <t>17m×22m</t>
    <phoneticPr fontId="5" type="noConversion"/>
  </si>
  <si>
    <t>오산스포츠센터 게이트볼장</t>
    <phoneticPr fontId="5" type="noConversion"/>
  </si>
  <si>
    <t>이천시</t>
    <phoneticPr fontId="5" type="noConversion"/>
  </si>
  <si>
    <t>큰숲너른마당(게이트볼장)</t>
  </si>
  <si>
    <t>공도청송공원 게이트볼장
(중앙게이트볼장)</t>
    <phoneticPr fontId="5" type="noConversion"/>
  </si>
  <si>
    <t>봉남게이트볼장</t>
    <phoneticPr fontId="5" type="noConversion"/>
  </si>
  <si>
    <t>(농아인 전용 1면)</t>
    <phoneticPr fontId="5" type="noConversion"/>
  </si>
  <si>
    <t>금광게이트볼장</t>
    <phoneticPr fontId="5" type="noConversion"/>
  </si>
  <si>
    <t>3동어린이공원(게이트볼장)</t>
  </si>
  <si>
    <t>내손약수체육시설 게이트볼장</t>
    <phoneticPr fontId="5" type="noConversion"/>
  </si>
  <si>
    <t>상동 전천후 게이트볼장</t>
    <phoneticPr fontId="5" type="noConversion"/>
  </si>
  <si>
    <t>여주노인
복지회관 공원</t>
    <phoneticPr fontId="5" type="noConversion"/>
  </si>
  <si>
    <t>상대리게이트볼장</t>
    <phoneticPr fontId="5" type="noConversion"/>
  </si>
  <si>
    <t>수정</t>
    <phoneticPr fontId="5" type="noConversion"/>
  </si>
  <si>
    <t>백학면다목적생활체육시설</t>
    <phoneticPr fontId="5" type="noConversion"/>
  </si>
  <si>
    <t>서호노인복지관</t>
    <phoneticPr fontId="5" type="noConversion"/>
  </si>
  <si>
    <t>위탁
(사회복지법인 대한불교조계종 사회복지재단)</t>
    <phoneticPr fontId="5" type="noConversion"/>
  </si>
  <si>
    <t>버드내노인복지관</t>
    <phoneticPr fontId="5" type="noConversion"/>
  </si>
  <si>
    <t>팔달노인복지관</t>
    <phoneticPr fontId="5" type="noConversion"/>
  </si>
  <si>
    <t>용인시 평생학습관
스포츠센터 수영장</t>
    <phoneticPr fontId="5" type="noConversion"/>
  </si>
  <si>
    <t>복사골스포츠센터 수영장</t>
    <phoneticPr fontId="5" type="noConversion"/>
  </si>
  <si>
    <t>안산 생존누리 수영장</t>
    <phoneticPr fontId="5" type="noConversion"/>
  </si>
  <si>
    <t>시흥시 평생학습과 소관</t>
    <phoneticPr fontId="5" type="noConversion"/>
  </si>
  <si>
    <t>시흥시청소년재단</t>
    <phoneticPr fontId="5" type="noConversion"/>
  </si>
  <si>
    <t>시흥시 청년청소년과 소관</t>
    <phoneticPr fontId="5" type="noConversion"/>
  </si>
  <si>
    <t>은계1어울림센터</t>
    <phoneticPr fontId="5" type="noConversion"/>
  </si>
  <si>
    <t>양곡문화체육센터 수영장</t>
    <phoneticPr fontId="5" type="noConversion"/>
  </si>
  <si>
    <t>고촌도담수영장</t>
    <phoneticPr fontId="5" type="noConversion"/>
  </si>
  <si>
    <t>광주시워터파크</t>
    <phoneticPr fontId="5" type="noConversion"/>
  </si>
  <si>
    <t>광명시 복지정책과</t>
    <phoneticPr fontId="5" type="noConversion"/>
  </si>
  <si>
    <t>개보수 진행중으로 2023년 미운영(~24/9 공사예정)</t>
    <phoneticPr fontId="5" type="noConversion"/>
  </si>
  <si>
    <t>갈매멀티스포츠센터 수영장</t>
    <phoneticPr fontId="5" type="noConversion"/>
  </si>
  <si>
    <t>안성국민체육센터 수영장</t>
    <phoneticPr fontId="5" type="noConversion"/>
  </si>
  <si>
    <t>위탁(여주도시공사)</t>
  </si>
  <si>
    <t>오가낭뜰 인라인스케이트장</t>
    <phoneticPr fontId="5" type="noConversion"/>
  </si>
  <si>
    <t>수지레스피아 내 
인라인스케이트장</t>
    <phoneticPr fontId="5" type="noConversion"/>
  </si>
  <si>
    <t>지도인라인경기장</t>
    <phoneticPr fontId="5" type="noConversion"/>
  </si>
  <si>
    <t>신일산 배수지
인라인하키장</t>
  </si>
  <si>
    <t>수내인라인스케이트장</t>
    <phoneticPr fontId="5" type="noConversion"/>
  </si>
  <si>
    <t>부천체육관
인라인스케이트장</t>
    <phoneticPr fontId="5" type="noConversion"/>
  </si>
  <si>
    <t>안산시 공원과</t>
    <phoneticPr fontId="5" type="noConversion"/>
  </si>
  <si>
    <t>안산도시공사</t>
    <phoneticPr fontId="5" type="noConversion"/>
  </si>
  <si>
    <t>월곶에코피아(인라인장)</t>
    <phoneticPr fontId="5" type="noConversion"/>
  </si>
  <si>
    <t>산현공원 체육시설(인라인장)</t>
    <phoneticPr fontId="5" type="noConversion"/>
  </si>
  <si>
    <t>덕정역 철도교각 내
체육시설 인라인장</t>
    <phoneticPr fontId="5" type="noConversion"/>
  </si>
  <si>
    <t>의왕시 체육청소년과</t>
    <phoneticPr fontId="5" type="noConversion"/>
  </si>
  <si>
    <t>남양공공하수처리장</t>
    <phoneticPr fontId="5" type="noConversion"/>
  </si>
  <si>
    <t>송산그린시티 하수처리장</t>
    <phoneticPr fontId="5" type="noConversion"/>
  </si>
  <si>
    <t>시흥시궁도협회</t>
    <phoneticPr fontId="5" type="noConversion"/>
  </si>
  <si>
    <t>세마정</t>
    <phoneticPr fontId="5" type="noConversion"/>
  </si>
  <si>
    <t>미사배수지 양궁장</t>
    <phoneticPr fontId="5" type="noConversion"/>
  </si>
  <si>
    <t>화산체육공원 골프연습장</t>
    <phoneticPr fontId="5" type="noConversion"/>
  </si>
  <si>
    <t>서수원주민편익시설
골프연습장</t>
    <phoneticPr fontId="5" type="noConversion"/>
  </si>
  <si>
    <t>위탁
(YWCA 수원시지부)</t>
    <phoneticPr fontId="5" type="noConversion"/>
  </si>
  <si>
    <t>수원체육문화센터
골프연습장</t>
    <phoneticPr fontId="5" type="noConversion"/>
  </si>
  <si>
    <t>국가보훈처</t>
    <phoneticPr fontId="5" type="noConversion"/>
  </si>
  <si>
    <t>88관광개발</t>
    <phoneticPr fontId="5" type="noConversion"/>
  </si>
  <si>
    <t>88CC 골프연습장</t>
    <phoneticPr fontId="5" type="noConversion"/>
  </si>
  <si>
    <t>유앤아이센터</t>
    <phoneticPr fontId="5" type="noConversion"/>
  </si>
  <si>
    <t>화성시여성가족청소년재단</t>
    <phoneticPr fontId="5" type="noConversion"/>
  </si>
  <si>
    <t>광교스포츠클라이밍장</t>
    <phoneticPr fontId="5" type="noConversion"/>
  </si>
  <si>
    <t>수원시정구장</t>
    <phoneticPr fontId="5" type="noConversion"/>
  </si>
  <si>
    <t>광교웰빙 풋살구장</t>
    <phoneticPr fontId="5" type="noConversion"/>
  </si>
  <si>
    <t>권선중앙공원 족구장</t>
    <phoneticPr fontId="5" type="noConversion"/>
  </si>
  <si>
    <t>마중공원 풋살구장</t>
    <phoneticPr fontId="5" type="noConversion"/>
  </si>
  <si>
    <t>정현중보들 족구장</t>
    <phoneticPr fontId="5" type="noConversion"/>
  </si>
  <si>
    <t>정현중보들 풋살구장</t>
    <phoneticPr fontId="5" type="noConversion"/>
  </si>
  <si>
    <t>지지대공원 족구장</t>
    <phoneticPr fontId="5" type="noConversion"/>
  </si>
  <si>
    <t>수원시체육회관</t>
    <phoneticPr fontId="5" type="noConversion"/>
  </si>
  <si>
    <t>올림픽공원 족구장</t>
    <phoneticPr fontId="5" type="noConversion"/>
  </si>
  <si>
    <t>만석공원 족구장</t>
    <phoneticPr fontId="5" type="noConversion"/>
  </si>
  <si>
    <t>매탄공원 농구장</t>
    <phoneticPr fontId="5" type="noConversion"/>
  </si>
  <si>
    <t>매탄공원 족구장</t>
    <phoneticPr fontId="5" type="noConversion"/>
  </si>
  <si>
    <t>서호꽃뫼공원 족구장</t>
    <phoneticPr fontId="5" type="noConversion"/>
  </si>
  <si>
    <t>일월공원 족구장</t>
    <phoneticPr fontId="5" type="noConversion"/>
  </si>
  <si>
    <t>탑동공원 족구장</t>
    <phoneticPr fontId="5" type="noConversion"/>
  </si>
  <si>
    <t>연암배수지 풋살구장</t>
    <phoneticPr fontId="5" type="noConversion"/>
  </si>
  <si>
    <t>연암배수지 족구장</t>
    <phoneticPr fontId="5" type="noConversion"/>
  </si>
  <si>
    <t>서수원주민편익시설
다목적구장</t>
    <phoneticPr fontId="5" type="noConversion"/>
  </si>
  <si>
    <t>위탁
(YMCA 수원시지부)</t>
    <phoneticPr fontId="5" type="noConversion"/>
  </si>
  <si>
    <t>영통체육문화센터</t>
    <phoneticPr fontId="5" type="noConversion"/>
  </si>
  <si>
    <t>낙생대체육시설</t>
    <phoneticPr fontId="5" type="noConversion"/>
  </si>
  <si>
    <t>판교인공암벽장</t>
    <phoneticPr fontId="5" type="noConversion"/>
  </si>
  <si>
    <t>위탁(의정부시 축구협회)</t>
    <phoneticPr fontId="5" type="noConversion"/>
  </si>
  <si>
    <t>민락저류지풋살장</t>
    <phoneticPr fontId="5" type="noConversion"/>
  </si>
  <si>
    <t>신곡실내배드민턴장</t>
    <phoneticPr fontId="5" type="noConversion"/>
  </si>
  <si>
    <t>의정부컬링경기장</t>
    <phoneticPr fontId="5" type="noConversion"/>
  </si>
  <si>
    <t>안양새물공원 농구장</t>
    <phoneticPr fontId="5" type="noConversion"/>
  </si>
  <si>
    <t>비산체육공원 농구장</t>
    <phoneticPr fontId="5" type="noConversion"/>
  </si>
  <si>
    <t>석수체육공원 배드민턴장</t>
    <phoneticPr fontId="5" type="noConversion"/>
  </si>
  <si>
    <t>석수체육공원 농구장</t>
    <phoneticPr fontId="5" type="noConversion"/>
  </si>
  <si>
    <t>자유공원 론볼경기장</t>
    <phoneticPr fontId="5" type="noConversion"/>
  </si>
  <si>
    <t>자유공원 배드민턴장</t>
    <phoneticPr fontId="5" type="noConversion"/>
  </si>
  <si>
    <t>중앙공원 내 X게임장</t>
    <phoneticPr fontId="5" type="noConversion"/>
  </si>
  <si>
    <t>호계공원 내 배드민턴장</t>
    <phoneticPr fontId="5" type="noConversion"/>
  </si>
  <si>
    <t>SFMS에 인공암벽장업 등록</t>
    <phoneticPr fontId="5" type="noConversion"/>
  </si>
  <si>
    <t>두릉리 게이트볼장</t>
    <phoneticPr fontId="5" type="noConversion"/>
  </si>
  <si>
    <t>소사벌레포츠타운
축구장(천연잔디)</t>
    <phoneticPr fontId="5" type="noConversion"/>
  </si>
  <si>
    <t>팽성서부체육시설 
축구장</t>
    <phoneticPr fontId="5" type="noConversion"/>
  </si>
  <si>
    <t>서탄금암체육공원
축구장</t>
    <phoneticPr fontId="5" type="noConversion"/>
  </si>
  <si>
    <t>서부공설운동장
축구장</t>
    <phoneticPr fontId="5" type="noConversion"/>
  </si>
  <si>
    <t>오성체육시설
축구장</t>
    <phoneticPr fontId="5" type="noConversion"/>
  </si>
  <si>
    <t>팽성서부체육시설
테니스장</t>
    <phoneticPr fontId="5" type="noConversion"/>
  </si>
  <si>
    <t>오성체육시설 
테니스장</t>
    <phoneticPr fontId="5" type="noConversion"/>
  </si>
  <si>
    <t>팽성서부체육시설 
배드민턴장</t>
    <phoneticPr fontId="5" type="noConversion"/>
  </si>
  <si>
    <t>이충레포츠공원 
배드민턴장</t>
    <phoneticPr fontId="5" type="noConversion"/>
  </si>
  <si>
    <t>팽성서부체육시설
족구장</t>
    <phoneticPr fontId="5" type="noConversion"/>
  </si>
  <si>
    <t>금암체육공원 족구장</t>
    <phoneticPr fontId="5" type="noConversion"/>
  </si>
  <si>
    <t>오성체육시설
족구장</t>
    <phoneticPr fontId="5" type="noConversion"/>
  </si>
  <si>
    <t>이충레포츠공원 
족구장</t>
    <phoneticPr fontId="5" type="noConversion"/>
  </si>
  <si>
    <t>소사벌레포츠타운 
그라운드골프장</t>
    <phoneticPr fontId="5" type="noConversion"/>
  </si>
  <si>
    <t>팽성서부체육시설
그라운드골프장</t>
    <phoneticPr fontId="5" type="noConversion"/>
  </si>
  <si>
    <t>평택시(체육진흥과, 팽성읍)</t>
    <phoneticPr fontId="5" type="noConversion"/>
  </si>
  <si>
    <t>소사벌레포츠타운 
농구장</t>
    <phoneticPr fontId="5" type="noConversion"/>
  </si>
  <si>
    <t>팽성레포츠공원
농구장</t>
    <phoneticPr fontId="5" type="noConversion"/>
  </si>
  <si>
    <t>이충레포츠공원
농구장</t>
    <phoneticPr fontId="5" type="noConversion"/>
  </si>
  <si>
    <t>금암체육공원 
농구장</t>
    <phoneticPr fontId="5" type="noConversion"/>
  </si>
  <si>
    <t>팽성레포츠공원
풋살장</t>
    <phoneticPr fontId="5" type="noConversion"/>
  </si>
  <si>
    <t>소사벌레포츠타운
풋살장</t>
    <phoneticPr fontId="5" type="noConversion"/>
  </si>
  <si>
    <t>이충레포츠공원
풋살장</t>
    <phoneticPr fontId="5" type="noConversion"/>
  </si>
  <si>
    <t>2개구장</t>
    <phoneticPr fontId="5" type="noConversion"/>
  </si>
  <si>
    <t>여술근린공원
풋살장</t>
    <phoneticPr fontId="5" type="noConversion"/>
  </si>
  <si>
    <t>이충레포츠공원
역도장</t>
    <phoneticPr fontId="5" type="noConversion"/>
  </si>
  <si>
    <t>이충레포츠공원
레슬링장</t>
    <phoneticPr fontId="5" type="noConversion"/>
  </si>
  <si>
    <t>SFMS 인공암벽장업 등록</t>
    <phoneticPr fontId="5" type="noConversion"/>
  </si>
  <si>
    <t>두드림생활체육광장</t>
    <phoneticPr fontId="5" type="noConversion"/>
  </si>
  <si>
    <t>대화레포츠공원 농구장</t>
  </si>
  <si>
    <t>일산공원관리과</t>
    <phoneticPr fontId="5" type="noConversion"/>
  </si>
  <si>
    <t>덕이공원 농구장</t>
  </si>
  <si>
    <t>송포공원 족구장</t>
  </si>
  <si>
    <t>가좌공원 게이트볼장</t>
  </si>
  <si>
    <t>덕이공원 족구장</t>
  </si>
  <si>
    <t>대화레포츠공원 X게임장</t>
  </si>
  <si>
    <t>탄현공원 족구장</t>
  </si>
  <si>
    <t>일산공원관리과</t>
  </si>
  <si>
    <t>환경에너지시설농구장</t>
  </si>
  <si>
    <t>오금동풋살장</t>
  </si>
  <si>
    <t>고봉배수지풋살장</t>
  </si>
  <si>
    <t>평내호평역교량하부체육시설농구장 B</t>
    <phoneticPr fontId="5" type="noConversion"/>
  </si>
  <si>
    <t>평내호평역교량하부체육시설족구장 E</t>
    <phoneticPr fontId="5" type="noConversion"/>
  </si>
  <si>
    <t>SFMS-인공암벽장 유형 등록</t>
    <phoneticPr fontId="5" type="noConversion"/>
  </si>
  <si>
    <t>SFMS-인공암벽장업 등록</t>
    <phoneticPr fontId="5" type="noConversion"/>
  </si>
  <si>
    <t>월곶역하부족구,농구장</t>
    <phoneticPr fontId="5" type="noConversion"/>
  </si>
  <si>
    <t>시흥시그라운드골프협회</t>
    <phoneticPr fontId="5" type="noConversion"/>
  </si>
  <si>
    <t>시흥시론볼경기장</t>
    <phoneticPr fontId="5" type="noConversion"/>
  </si>
  <si>
    <t>시흥시장애인론볼협회</t>
    <phoneticPr fontId="5" type="noConversion"/>
  </si>
  <si>
    <t>금이동 족구장</t>
    <phoneticPr fontId="5" type="noConversion"/>
  </si>
  <si>
    <t>능곡수질복원센터 족구장</t>
    <phoneticPr fontId="5" type="noConversion"/>
  </si>
  <si>
    <t>매화동복지회관트랙</t>
    <phoneticPr fontId="5" type="noConversion"/>
  </si>
  <si>
    <t>대야배수지족구장</t>
    <phoneticPr fontId="5" type="noConversion"/>
  </si>
  <si>
    <t>시흥어울림국민체육센터 체력인증센터</t>
    <phoneticPr fontId="5" type="noConversion"/>
  </si>
  <si>
    <t>시흥시체육회</t>
    <phoneticPr fontId="5" type="noConversion"/>
  </si>
  <si>
    <t>시흥어울림국민체육센터 장애인체력단력실</t>
    <phoneticPr fontId="5" type="noConversion"/>
  </si>
  <si>
    <t>시흥시장애인체육회</t>
    <phoneticPr fontId="5" type="noConversion"/>
  </si>
  <si>
    <t>의왕종합족구장</t>
    <phoneticPr fontId="5" type="noConversion"/>
  </si>
  <si>
    <t xml:space="preserve">의왕시 </t>
    <phoneticPr fontId="5" type="noConversion"/>
  </si>
  <si>
    <t>삼동족구장</t>
    <phoneticPr fontId="5" type="noConversion"/>
  </si>
  <si>
    <t>게이트볼장1면</t>
    <phoneticPr fontId="5" type="noConversion"/>
  </si>
  <si>
    <t>청계 풋살장</t>
    <phoneticPr fontId="5" type="noConversion"/>
  </si>
  <si>
    <t>청계게이트볼장</t>
    <phoneticPr fontId="5" type="noConversion"/>
  </si>
  <si>
    <t>고천배수지 족구장</t>
    <phoneticPr fontId="5" type="noConversion"/>
  </si>
  <si>
    <t>유니온타워풋살장</t>
    <phoneticPr fontId="5" type="noConversion"/>
  </si>
  <si>
    <t>1면/명칭변경</t>
    <phoneticPr fontId="5" type="noConversion"/>
  </si>
  <si>
    <t>미사한강공원농구장</t>
    <phoneticPr fontId="5" type="noConversion"/>
  </si>
  <si>
    <t>하남시청 농구장</t>
    <phoneticPr fontId="5" type="noConversion"/>
  </si>
  <si>
    <t>수지레스피아 족구장</t>
    <phoneticPr fontId="5" type="noConversion"/>
  </si>
  <si>
    <t>수지레스피아 농구장</t>
    <phoneticPr fontId="5" type="noConversion"/>
  </si>
  <si>
    <t>수지레스피아 풋살장</t>
  </si>
  <si>
    <t>통일광장 농구장</t>
    <phoneticPr fontId="5" type="noConversion"/>
  </si>
  <si>
    <t>역북동 공공공지 농구장</t>
    <phoneticPr fontId="5" type="noConversion"/>
  </si>
  <si>
    <t>포곡도시숲 배드민턴장</t>
    <phoneticPr fontId="5" type="noConversion"/>
  </si>
  <si>
    <t>구갈레스피아 농구장</t>
  </si>
  <si>
    <t>구갈레스피아 배드민턴장</t>
  </si>
  <si>
    <t>구갈레스피아 풋살장</t>
  </si>
  <si>
    <t>곡현손기 하수처리장 풋살장</t>
  </si>
  <si>
    <t>신봉고가하부 족구장</t>
  </si>
  <si>
    <t>신봉고가하부 농구장</t>
  </si>
  <si>
    <t>신봉고가하부 배드민턴장</t>
  </si>
  <si>
    <t>김세필묘 인근 배드민턴장</t>
  </si>
  <si>
    <t>고기동 족구장</t>
  </si>
  <si>
    <t>상현레스피아 농구장</t>
  </si>
  <si>
    <t>성복고가하부 농구장</t>
  </si>
  <si>
    <t>성복고가하부 족구장</t>
  </si>
  <si>
    <t>성복고가하부 다목적구장</t>
  </si>
  <si>
    <t>기흥동 족구장</t>
  </si>
  <si>
    <t>동백동 농구장</t>
  </si>
  <si>
    <t>동백동 다목적구장</t>
  </si>
  <si>
    <t>600</t>
  </si>
  <si>
    <t>보정차량기지하부 족구장</t>
  </si>
  <si>
    <t>상미마을 다목적구장</t>
  </si>
  <si>
    <t>49.19</t>
  </si>
  <si>
    <t>2021</t>
  </si>
  <si>
    <t>상하동 다목적구장</t>
  </si>
  <si>
    <t>상하동족구장</t>
  </si>
  <si>
    <t>288</t>
  </si>
  <si>
    <t>신역동 족구장</t>
  </si>
  <si>
    <t>영덕레스피아 풋살장</t>
  </si>
  <si>
    <t>하갈동 그라운드골프장</t>
  </si>
  <si>
    <t>2023</t>
  </si>
  <si>
    <t>하갈동 실외배드민턴장</t>
  </si>
  <si>
    <t>하갈동 족구장</t>
  </si>
  <si>
    <t>포곡파크골프장</t>
    <phoneticPr fontId="5" type="noConversion"/>
  </si>
  <si>
    <t>상현레스피아 풋살장</t>
    <phoneticPr fontId="5" type="noConversion"/>
  </si>
  <si>
    <t>용인시립정구장</t>
    <phoneticPr fontId="5" type="noConversion"/>
  </si>
  <si>
    <t>SFMS상 인공암벽장업 기재</t>
    <phoneticPr fontId="5" type="noConversion"/>
  </si>
  <si>
    <t>심학산파크골프장</t>
    <phoneticPr fontId="5" type="noConversion"/>
  </si>
  <si>
    <t>갈곡천체육공원 
풋살구장</t>
    <phoneticPr fontId="5" type="noConversion"/>
  </si>
  <si>
    <t>갈곡천체육공원 족구장</t>
    <phoneticPr fontId="5" type="noConversion"/>
  </si>
  <si>
    <t>탄현체육공원 정구장</t>
    <phoneticPr fontId="5" type="noConversion"/>
  </si>
  <si>
    <t>파주시소프트
테니스협회</t>
    <phoneticPr fontId="5" type="noConversion"/>
  </si>
  <si>
    <t>복하천수변공원 족구장</t>
    <phoneticPr fontId="5" type="noConversion"/>
  </si>
  <si>
    <t>양촌파크골프장</t>
    <phoneticPr fontId="5" type="noConversion"/>
  </si>
  <si>
    <t>김포사계절썰매장</t>
    <phoneticPr fontId="5" type="noConversion"/>
  </si>
  <si>
    <t>위탁
(김포시청소년재단)</t>
    <phoneticPr fontId="5" type="noConversion"/>
  </si>
  <si>
    <t>송산체육시설 족구장</t>
    <phoneticPr fontId="5" type="noConversion"/>
  </si>
  <si>
    <t>정남 용수교 둔치 족구장</t>
    <phoneticPr fontId="5" type="noConversion"/>
  </si>
  <si>
    <t>남양 택지 저류지 농구장</t>
    <phoneticPr fontId="5" type="noConversion"/>
  </si>
  <si>
    <t>봉담과천간고가하부 풋살구장</t>
    <phoneticPr fontId="5" type="noConversion"/>
  </si>
  <si>
    <t>펜싱경기장</t>
    <phoneticPr fontId="5" type="noConversion"/>
  </si>
  <si>
    <t>진안동 풋살구장</t>
    <phoneticPr fontId="5" type="noConversion"/>
  </si>
  <si>
    <t>금반저류지 족구장</t>
    <phoneticPr fontId="5" type="noConversion"/>
  </si>
  <si>
    <t>능리저류지 배드민턴장</t>
    <phoneticPr fontId="5" type="noConversion"/>
  </si>
  <si>
    <t>나래울배드민턴장</t>
    <phoneticPr fontId="5" type="noConversion"/>
  </si>
  <si>
    <t>인곡1저류지 다목적구장</t>
    <phoneticPr fontId="5" type="noConversion"/>
  </si>
  <si>
    <t>인곡2저류지 배드민턴장</t>
    <phoneticPr fontId="5" type="noConversion"/>
  </si>
  <si>
    <t>영천교 하부 족구장</t>
    <phoneticPr fontId="5" type="noConversion"/>
  </si>
  <si>
    <t>동탄물류단지 배드민턴장</t>
    <phoneticPr fontId="5" type="noConversion"/>
  </si>
  <si>
    <t>동탄물류단지 농구장</t>
    <phoneticPr fontId="5" type="noConversion"/>
  </si>
  <si>
    <t>화성시청 농구장</t>
    <phoneticPr fontId="5" type="noConversion"/>
  </si>
  <si>
    <t>2000.12.</t>
    <phoneticPr fontId="62" type="noConversion"/>
  </si>
  <si>
    <t>고주리 체육공원 농구장</t>
    <phoneticPr fontId="5" type="noConversion"/>
  </si>
  <si>
    <t>고주리 체육공원 족구장</t>
    <phoneticPr fontId="5" type="noConversion"/>
  </si>
  <si>
    <t>700</t>
    <phoneticPr fontId="62" type="noConversion"/>
  </si>
  <si>
    <t>전곡해양일반산업단지(3호공원) 풋살구장</t>
    <phoneticPr fontId="5" type="noConversion"/>
  </si>
  <si>
    <t>송산3.1기념공원 농구장</t>
    <phoneticPr fontId="5" type="noConversion"/>
  </si>
  <si>
    <t>바이오밸리공원 족구장</t>
    <phoneticPr fontId="5" type="noConversion"/>
  </si>
  <si>
    <t>마도근린공원농구장</t>
  </si>
  <si>
    <t>마도근린공원족구장</t>
  </si>
  <si>
    <t>남양1호근린공원족구장</t>
  </si>
  <si>
    <t>매송체육공원농구장</t>
  </si>
  <si>
    <t>매송체육공원족구장</t>
  </si>
  <si>
    <t>매송체육공원배드민턴장</t>
  </si>
  <si>
    <t>봉선체육공원(송린이음터)족구장</t>
  </si>
  <si>
    <t>봉선체육공원(송린이음터)모래장</t>
  </si>
  <si>
    <t>수노을중앙공원농구장</t>
  </si>
  <si>
    <t>비봉체육공원다목적구장</t>
  </si>
  <si>
    <t>장안남산체육공원농구장</t>
  </si>
  <si>
    <t>장안남산체육공원족구장</t>
  </si>
  <si>
    <t>수촌소공원족구장</t>
  </si>
  <si>
    <t>알음공원족구장</t>
  </si>
  <si>
    <t>조암1호공원농구장</t>
  </si>
  <si>
    <t>도원체육공원농구장</t>
  </si>
  <si>
    <t>도원체육공원족구장</t>
  </si>
  <si>
    <t>향남2 화합공원족구장</t>
  </si>
  <si>
    <t>향남2 화합공원농구장</t>
  </si>
  <si>
    <t>나래공원배드민턴장</t>
  </si>
  <si>
    <t>나래공원농구장</t>
  </si>
  <si>
    <t>무궁화공원농구장</t>
  </si>
  <si>
    <t>벌말공원농구장</t>
  </si>
  <si>
    <t>송곡공원농구장</t>
  </si>
  <si>
    <t>옴뿌리산근린공원농구장</t>
  </si>
  <si>
    <t>하길근린공원농구장</t>
  </si>
  <si>
    <t>하길근린공원족구장</t>
  </si>
  <si>
    <t>평원공원농구장</t>
  </si>
  <si>
    <t>작은배틀공원배드민턴장</t>
  </si>
  <si>
    <t>광도아파트공원농구장</t>
  </si>
  <si>
    <t>다람산근린공원족구장</t>
  </si>
  <si>
    <t>물빛공원족구장</t>
  </si>
  <si>
    <t>물빛공원농구장</t>
  </si>
  <si>
    <t>진안공공공지농구장</t>
  </si>
  <si>
    <t>벌말체육공원족구장</t>
  </si>
  <si>
    <t>벌말체육공원배드민턴장</t>
  </si>
  <si>
    <t>구봉산근린공원농구장</t>
  </si>
  <si>
    <t>느치미공원농구장</t>
  </si>
  <si>
    <t>병점근린공원배드민턴장</t>
  </si>
  <si>
    <t>서작현 어린이공원농구장</t>
  </si>
  <si>
    <t>당굴공원풋살구장</t>
  </si>
  <si>
    <t>행복근린공원풋살구장</t>
  </si>
  <si>
    <t>나노시티파크농구장</t>
  </si>
  <si>
    <t>동탄센트럴파크농구장</t>
  </si>
  <si>
    <t>동탄센트럴파크인공암장</t>
  </si>
  <si>
    <t>한반저류지농구장</t>
  </si>
  <si>
    <t>큰재봉공원농구장</t>
  </si>
  <si>
    <t>큰재봉공원배드민턴장</t>
  </si>
  <si>
    <t>큰재봉공원풋살구장</t>
  </si>
  <si>
    <t>개나리공원농구장</t>
  </si>
  <si>
    <t>솔빛공원농구장</t>
  </si>
  <si>
    <t>솔빛공원족구장</t>
  </si>
  <si>
    <t>솔빛공원배드민턴장</t>
  </si>
  <si>
    <t>독재울공원배드민턴장</t>
  </si>
  <si>
    <t>샘물공원(동탄2호)농구장</t>
  </si>
  <si>
    <t>손바닥공원농구장</t>
  </si>
  <si>
    <t>손바닥공원족구장</t>
  </si>
  <si>
    <t>치동천체육공원농구장</t>
  </si>
  <si>
    <t>선납숲공원
(다원이음터)농구장</t>
  </si>
  <si>
    <t>선납숲공원
(다원이음터)모래장</t>
  </si>
  <si>
    <t>너른공원풋살구장</t>
  </si>
  <si>
    <t>여울공원농구장</t>
  </si>
  <si>
    <t>여울공원족구장</t>
  </si>
  <si>
    <t>여울공원배드민턴장</t>
  </si>
  <si>
    <t>여울공원풋살구장</t>
  </si>
  <si>
    <t>방교공원배드민턴장</t>
  </si>
  <si>
    <t>송방공원농구장</t>
  </si>
  <si>
    <t>방아다리공원농구장</t>
  </si>
  <si>
    <t>방아다리공원족구장</t>
  </si>
  <si>
    <t>산척공원배드민턴장</t>
  </si>
  <si>
    <t>오산리천 6교 하부농구장</t>
  </si>
  <si>
    <t>배마루공원족구장</t>
  </si>
  <si>
    <t>동탄 호수공원배드민턴장</t>
  </si>
  <si>
    <t>동탄 호수공원농구장</t>
  </si>
  <si>
    <t>장지체육공원농구장</t>
  </si>
  <si>
    <t>장지체육공원족구장</t>
  </si>
  <si>
    <t>목동공원
(목동 이음터)모래장</t>
  </si>
  <si>
    <t>서신생활체육시설족구장</t>
  </si>
  <si>
    <t xml:space="preserve">서신면 행정복지센터
</t>
    <phoneticPr fontId="62" type="noConversion"/>
  </si>
  <si>
    <t>비봉면 구포리배드민턴장</t>
  </si>
  <si>
    <t>비봉면 행정복지센터</t>
    <phoneticPr fontId="62" type="noConversion"/>
  </si>
  <si>
    <t>비봉면 구포리족구장</t>
  </si>
  <si>
    <t>봉담읍 행정복지센터</t>
    <phoneticPr fontId="62" type="noConversion"/>
  </si>
  <si>
    <t>와우리 동네생활체육시설다목적구장</t>
  </si>
  <si>
    <t>덕우리 동네생활체육시설다목적구장</t>
  </si>
  <si>
    <t>양감면 행정복지센터 체육시설배드민턴장</t>
  </si>
  <si>
    <t>양감면 행정복지센터</t>
    <phoneticPr fontId="62" type="noConversion"/>
  </si>
  <si>
    <t>장안면 행정복지센터</t>
    <phoneticPr fontId="62" type="noConversion"/>
  </si>
  <si>
    <t>주곡리 동네생활체육시설다목적구장</t>
  </si>
  <si>
    <t>우정읍 행정복지센터</t>
    <phoneticPr fontId="62" type="noConversion"/>
  </si>
  <si>
    <t>팔탄면 행정복지센터</t>
    <phoneticPr fontId="62" type="noConversion"/>
  </si>
  <si>
    <t>팔탄면사무소 체육시설풋살구장</t>
  </si>
  <si>
    <t>고주리 동네생활체육시설다목적구장</t>
  </si>
  <si>
    <t>무봉체육시설배드민턴장</t>
  </si>
  <si>
    <t>동탄5동 행정복지센터</t>
    <phoneticPr fontId="62" type="noConversion"/>
  </si>
  <si>
    <t>무봉체육시설배구장</t>
  </si>
  <si>
    <t>동탄5동 행정복지센터</t>
  </si>
  <si>
    <t>안녕동 동네체육시설다목적구장</t>
  </si>
  <si>
    <t>화산동 행정복지센터</t>
    <phoneticPr fontId="62" type="noConversion"/>
  </si>
  <si>
    <t>정남면 행정복지센터</t>
    <phoneticPr fontId="62" type="noConversion"/>
  </si>
  <si>
    <t>남양읍 행정복지센터</t>
    <phoneticPr fontId="62" type="noConversion"/>
  </si>
  <si>
    <t>청석공원 파크골프장</t>
    <phoneticPr fontId="5" type="noConversion"/>
  </si>
  <si>
    <t>광주어린이체육센터</t>
    <phoneticPr fontId="5" type="noConversion"/>
  </si>
  <si>
    <t>SFMS에는 인공암벽장으로 등록</t>
    <phoneticPr fontId="5" type="noConversion"/>
  </si>
  <si>
    <t>대한불교조계종사회복지재단</t>
    <phoneticPr fontId="5" type="noConversion"/>
  </si>
  <si>
    <t>한탄강관광지풋살장</t>
    <phoneticPr fontId="5" type="noConversion"/>
  </si>
  <si>
    <t>위탁
(제천공공스포츠클럽)</t>
    <phoneticPr fontId="5" type="noConversion"/>
  </si>
  <si>
    <t>동충주생활체육공원 야구장</t>
    <phoneticPr fontId="5" type="noConversion"/>
  </si>
  <si>
    <t>수안보야구장</t>
    <phoneticPr fontId="5" type="noConversion"/>
  </si>
  <si>
    <t>제천금성야구장</t>
    <phoneticPr fontId="5" type="noConversion"/>
  </si>
  <si>
    <t>백운면복지센터
테니스장</t>
    <phoneticPr fontId="5" type="noConversion"/>
  </si>
  <si>
    <t>위탁
(제천시소프트테니스협회)</t>
    <phoneticPr fontId="5" type="noConversion"/>
  </si>
  <si>
    <t>수안보다목적체육관</t>
    <phoneticPr fontId="5" type="noConversion"/>
  </si>
  <si>
    <t>배드민턴, 족구,
배구</t>
    <phoneticPr fontId="5" type="noConversion"/>
  </si>
  <si>
    <t>제천시 탁구전용구장</t>
    <phoneticPr fontId="5" type="noConversion"/>
  </si>
  <si>
    <t>제천 배드민턴체육관</t>
    <phoneticPr fontId="5" type="noConversion"/>
  </si>
  <si>
    <t>서충주국민체육센터</t>
    <phoneticPr fontId="5" type="noConversion"/>
  </si>
  <si>
    <t>충주시시설관리공단</t>
    <phoneticPr fontId="5" type="noConversion"/>
  </si>
  <si>
    <t>제천 국민체육센터</t>
    <phoneticPr fontId="5" type="noConversion"/>
  </si>
  <si>
    <t>25x6</t>
    <phoneticPr fontId="5" type="noConversion"/>
  </si>
  <si>
    <t>50m 8레인</t>
    <phoneticPr fontId="5" type="noConversion"/>
  </si>
  <si>
    <t>사무실, 창고</t>
    <phoneticPr fontId="5" type="noConversion"/>
  </si>
  <si>
    <t>수영장, 체력단련장 등</t>
    <phoneticPr fontId="5" type="noConversion"/>
  </si>
  <si>
    <t>옥천반다비체육센터</t>
    <phoneticPr fontId="5" type="noConversion"/>
  </si>
  <si>
    <t>17×29</t>
    <phoneticPr fontId="5" type="noConversion"/>
  </si>
  <si>
    <t>25×9</t>
    <phoneticPr fontId="5" type="noConversion"/>
  </si>
  <si>
    <t>실내골프연습장,탁구장,
스쿼시장</t>
    <phoneticPr fontId="5" type="noConversion"/>
  </si>
  <si>
    <t>에어로빅장 삭제</t>
    <phoneticPr fontId="5" type="noConversion"/>
  </si>
  <si>
    <t>충주시 시설관리공단</t>
    <phoneticPr fontId="5" type="noConversion"/>
  </si>
  <si>
    <t>제천 국민체육센터 내</t>
    <phoneticPr fontId="5" type="noConversion"/>
  </si>
  <si>
    <t>반다비국민체육센터 수영장</t>
    <phoneticPr fontId="5" type="noConversion"/>
  </si>
  <si>
    <t>진천군</t>
    <phoneticPr fontId="62" type="noConversion"/>
  </si>
  <si>
    <t>의림지 풋살구장</t>
    <phoneticPr fontId="5" type="noConversion"/>
  </si>
  <si>
    <t>영동군민족구장</t>
    <phoneticPr fontId="5" type="noConversion"/>
  </si>
  <si>
    <t>생거진천 론볼장</t>
    <phoneticPr fontId="62" type="noConversion"/>
  </si>
  <si>
    <t>-</t>
    <phoneticPr fontId="62" type="noConversion"/>
  </si>
  <si>
    <t>초평생활체육공원 다목적광장</t>
    <phoneticPr fontId="62" type="noConversion"/>
  </si>
  <si>
    <t>생거진천파크골프장</t>
    <phoneticPr fontId="62" type="noConversion"/>
  </si>
  <si>
    <t>금왕파크골프장</t>
    <phoneticPr fontId="5" type="noConversion"/>
  </si>
  <si>
    <t>춘천송암스포츠타운
리틀야구장</t>
    <phoneticPr fontId="5" type="noConversion"/>
  </si>
  <si>
    <t xml:space="preserve">사내생활체육공원 테니스장 </t>
    <phoneticPr fontId="5" type="noConversion"/>
  </si>
  <si>
    <t>원통생활체육공원 테니스장</t>
    <phoneticPr fontId="5" type="noConversion"/>
  </si>
  <si>
    <t>기린생활체육공원 테니스장</t>
    <phoneticPr fontId="5" type="noConversion"/>
  </si>
  <si>
    <t>남면생활체육공원 테니스장</t>
    <phoneticPr fontId="5" type="noConversion"/>
  </si>
  <si>
    <t>평창돔경기장</t>
  </si>
  <si>
    <t>구기종목                              (탁구, 배드민턴 등)</t>
  </si>
  <si>
    <t>에폭시 마감</t>
  </si>
  <si>
    <t>이관</t>
    <phoneticPr fontId="5" type="noConversion"/>
  </si>
  <si>
    <t>지상1층/
철근콘크리트</t>
  </si>
  <si>
    <t>반다비 국민체육센터</t>
    <phoneticPr fontId="5" type="noConversion"/>
  </si>
  <si>
    <t>7레인(25m)</t>
    <phoneticPr fontId="5" type="noConversion"/>
  </si>
  <si>
    <t>컬링장, 스튜디오룸 등</t>
    <phoneticPr fontId="5" type="noConversion"/>
  </si>
  <si>
    <t>원주동부 복합체육센터</t>
    <phoneticPr fontId="5" type="noConversion"/>
  </si>
  <si>
    <t>33m×19m</t>
  </si>
  <si>
    <t>25m×20m(7레인)
9m×4.75m(유아풀)</t>
    <phoneticPr fontId="5" type="noConversion"/>
  </si>
  <si>
    <t>샤워실, 탈의실</t>
    <phoneticPr fontId="5" type="noConversion"/>
  </si>
  <si>
    <t>원주남부 복합체육센터</t>
    <phoneticPr fontId="5" type="noConversion"/>
  </si>
  <si>
    <t>26.4m×15.6m</t>
  </si>
  <si>
    <t>25m×12.6m(5레인)
7.5m×5m(유아풀)</t>
    <phoneticPr fontId="5" type="noConversion"/>
  </si>
  <si>
    <t>해오름스포츠센터</t>
    <phoneticPr fontId="5" type="noConversion"/>
  </si>
  <si>
    <t>동해시
시설관리공단</t>
    <phoneticPr fontId="5" type="noConversion"/>
  </si>
  <si>
    <t>25X14</t>
    <phoneticPr fontId="5" type="noConversion"/>
  </si>
  <si>
    <t>다목적실, 스크린골프 등</t>
    <phoneticPr fontId="5" type="noConversion"/>
  </si>
  <si>
    <t>체력인증센터,사무실</t>
    <phoneticPr fontId="5" type="noConversion"/>
  </si>
  <si>
    <t>20m x 11m,
20m x 15m</t>
    <phoneticPr fontId="5" type="noConversion"/>
  </si>
  <si>
    <t>13.4m x 6.1m</t>
    <phoneticPr fontId="5" type="noConversion"/>
  </si>
  <si>
    <t>서화게이트볼장</t>
    <phoneticPr fontId="5" type="noConversion"/>
  </si>
  <si>
    <t>원주동부 복합체육센터             수영장</t>
    <phoneticPr fontId="5" type="noConversion"/>
  </si>
  <si>
    <t>원주남부 복합체육센터                수영장</t>
    <phoneticPr fontId="5" type="noConversion"/>
  </si>
  <si>
    <t>원주국민체육센터 수영장</t>
    <phoneticPr fontId="5" type="noConversion"/>
  </si>
  <si>
    <t>아레나수영장</t>
    <phoneticPr fontId="5" type="noConversion"/>
  </si>
  <si>
    <t>해오름스포츠센터 수영장</t>
    <phoneticPr fontId="5" type="noConversion"/>
  </si>
  <si>
    <t>강릉 궁도장</t>
    <phoneticPr fontId="5" type="noConversion"/>
  </si>
  <si>
    <t>원통생활체육공원 궁도장</t>
    <phoneticPr fontId="5" type="noConversion"/>
  </si>
  <si>
    <t>정선골프연습장</t>
    <phoneticPr fontId="5" type="noConversion"/>
  </si>
  <si>
    <t>정선군시설관리공단</t>
    <phoneticPr fontId="5" type="noConversion"/>
  </si>
  <si>
    <t>무릉파크골프장</t>
    <phoneticPr fontId="5" type="noConversion"/>
  </si>
  <si>
    <t>백산파크골프장</t>
    <phoneticPr fontId="5" type="noConversion"/>
  </si>
  <si>
    <t>자전거교육장</t>
    <phoneticPr fontId="5" type="noConversion"/>
  </si>
  <si>
    <t>자전거연맹</t>
    <phoneticPr fontId="5" type="noConversion"/>
  </si>
  <si>
    <t>대화풋살장</t>
    <phoneticPr fontId="5" type="noConversion"/>
  </si>
  <si>
    <t>사북그라운드골프장</t>
    <phoneticPr fontId="5" type="noConversion"/>
  </si>
  <si>
    <t>방산면파크골프장</t>
  </si>
  <si>
    <t>귀둔다목적구장</t>
    <phoneticPr fontId="5" type="noConversion"/>
  </si>
  <si>
    <t>남면생활체육공원 족구장</t>
    <phoneticPr fontId="5" type="noConversion"/>
  </si>
  <si>
    <t>원통생활체육공원 족구장</t>
    <phoneticPr fontId="5" type="noConversion"/>
  </si>
  <si>
    <t>기린생활체육공원 족구장</t>
    <phoneticPr fontId="5" type="noConversion"/>
  </si>
  <si>
    <t>서화생활체육공원 농구장</t>
    <phoneticPr fontId="5" type="noConversion"/>
  </si>
  <si>
    <t>인제 전지훈련센터</t>
    <phoneticPr fontId="5" type="noConversion"/>
  </si>
  <si>
    <t>고성 파크골프장</t>
    <phoneticPr fontId="5" type="noConversion"/>
  </si>
  <si>
    <t>고성군</t>
    <phoneticPr fontId="5" type="noConversion"/>
  </si>
  <si>
    <t>한국산악자전거연맹
(2015)</t>
    <phoneticPr fontId="5" type="noConversion"/>
  </si>
  <si>
    <t>봅슬레이3
루지1.5</t>
    <phoneticPr fontId="5" type="noConversion"/>
  </si>
  <si>
    <t>익산시도시관리공단</t>
    <phoneticPr fontId="5" type="noConversion"/>
  </si>
  <si>
    <t>남원종합스포츠타운 주경기장</t>
    <phoneticPr fontId="5" type="noConversion"/>
  </si>
  <si>
    <t>장수가야운동장</t>
    <phoneticPr fontId="5" type="noConversion"/>
  </si>
  <si>
    <t>완산생활체육공원
유소년체력단련장(풋살장)</t>
    <phoneticPr fontId="5" type="noConversion"/>
  </si>
  <si>
    <t>전주시
시설관리공단</t>
    <phoneticPr fontId="5" type="noConversion"/>
  </si>
  <si>
    <t>금마축구공원</t>
    <phoneticPr fontId="5" type="noConversion"/>
  </si>
  <si>
    <t>농공단지
축구장</t>
    <phoneticPr fontId="5" type="noConversion"/>
  </si>
  <si>
    <t>장수군풋살장</t>
    <phoneticPr fontId="5" type="noConversion"/>
  </si>
  <si>
    <t>천천 체육공원
(천천 축구장)</t>
    <phoneticPr fontId="5" type="noConversion"/>
  </si>
  <si>
    <t>장수가야운동장 야구장</t>
    <phoneticPr fontId="5" type="noConversion"/>
  </si>
  <si>
    <t>덕진체련공원유소년테니스장</t>
    <phoneticPr fontId="5" type="noConversion"/>
  </si>
  <si>
    <t>미장체육공원1 테니스장</t>
    <phoneticPr fontId="5" type="noConversion"/>
  </si>
  <si>
    <t>장수공설운동장
테니스장</t>
    <phoneticPr fontId="5" type="noConversion"/>
  </si>
  <si>
    <t>번암체육공원조성</t>
    <phoneticPr fontId="5" type="noConversion"/>
  </si>
  <si>
    <t>장수실내테니스장</t>
    <phoneticPr fontId="5" type="noConversion"/>
  </si>
  <si>
    <t>전주시시설관리공단</t>
    <phoneticPr fontId="5" type="noConversion"/>
  </si>
  <si>
    <t>씨름훈련장</t>
    <phoneticPr fontId="5" type="noConversion"/>
  </si>
  <si>
    <t>도내기샘 국민체육센터</t>
    <phoneticPr fontId="5" type="noConversion"/>
  </si>
  <si>
    <t>군산시</t>
    <phoneticPr fontId="5" type="noConversion"/>
  </si>
  <si>
    <t>어청도다목적체육관</t>
    <phoneticPr fontId="5" type="noConversion"/>
  </si>
  <si>
    <t>옥서면 다목적구장</t>
    <phoneticPr fontId="5" type="noConversion"/>
  </si>
  <si>
    <t>장수 국민체육센터</t>
    <phoneticPr fontId="5" type="noConversion"/>
  </si>
  <si>
    <t>임실 행복누리원 
국민체육센터</t>
    <phoneticPr fontId="5" type="noConversion"/>
  </si>
  <si>
    <t>고수면</t>
    <phoneticPr fontId="5" type="noConversion"/>
  </si>
  <si>
    <t>아산면</t>
    <phoneticPr fontId="5" type="noConversion"/>
  </si>
  <si>
    <t>탁구,배드민턴 전용구장</t>
    <phoneticPr fontId="5" type="noConversion"/>
  </si>
  <si>
    <t>28x18x10m</t>
    <phoneticPr fontId="5" type="noConversion"/>
  </si>
  <si>
    <t>20x33x10m</t>
    <phoneticPr fontId="5" type="noConversion"/>
  </si>
  <si>
    <t>배드민턴장1면
탁구1면</t>
    <phoneticPr fontId="5" type="noConversion"/>
  </si>
  <si>
    <t>탁구, 검도</t>
    <phoneticPr fontId="5" type="noConversion"/>
  </si>
  <si>
    <t>게이트볼장 등</t>
    <phoneticPr fontId="5" type="noConversion"/>
  </si>
  <si>
    <t>사무실,회의실, 화장실 등</t>
    <phoneticPr fontId="5" type="noConversion"/>
  </si>
  <si>
    <t>샤워장, 부속실, 화장실 등</t>
    <phoneticPr fontId="5" type="noConversion"/>
  </si>
  <si>
    <t>미장체육공원2 게이트볼장</t>
    <phoneticPr fontId="5" type="noConversion"/>
  </si>
  <si>
    <t>남원 실내게이트볼장</t>
    <phoneticPr fontId="5" type="noConversion"/>
  </si>
  <si>
    <t>마암 게이트볼장</t>
    <phoneticPr fontId="5" type="noConversion"/>
  </si>
  <si>
    <t xml:space="preserve">무주군 </t>
    <phoneticPr fontId="5" type="noConversion"/>
  </si>
  <si>
    <t>군산시 체육회</t>
    <phoneticPr fontId="5" type="noConversion"/>
  </si>
  <si>
    <t>22X17m</t>
    <phoneticPr fontId="5" type="noConversion"/>
  </si>
  <si>
    <t>2016</t>
    <phoneticPr fontId="5" type="noConversion"/>
  </si>
  <si>
    <t>지리산권 실내수영장</t>
    <phoneticPr fontId="5" type="noConversion"/>
  </si>
  <si>
    <t>남원교육문화회관 수영장</t>
    <phoneticPr fontId="5" type="noConversion"/>
  </si>
  <si>
    <t xml:space="preserve">고창군 </t>
    <phoneticPr fontId="5" type="noConversion"/>
  </si>
  <si>
    <t>군산국민체육센터 족구장</t>
    <phoneticPr fontId="5" type="noConversion"/>
  </si>
  <si>
    <t>소룡체육공원</t>
    <phoneticPr fontId="5" type="noConversion"/>
  </si>
  <si>
    <t>생말공원</t>
    <phoneticPr fontId="5" type="noConversion"/>
  </si>
  <si>
    <t>수송공원 파크골프장</t>
    <phoneticPr fontId="5" type="noConversion"/>
  </si>
  <si>
    <t>미장체육공원1 풋살장</t>
    <phoneticPr fontId="5" type="noConversion"/>
  </si>
  <si>
    <t>미장체육공원2 족구장</t>
    <phoneticPr fontId="5" type="noConversion"/>
  </si>
  <si>
    <t>용동복부체육공원</t>
    <phoneticPr fontId="5" type="noConversion"/>
  </si>
  <si>
    <t>여산족구장</t>
    <phoneticPr fontId="5" type="noConversion"/>
  </si>
  <si>
    <t>장애인론볼장</t>
    <phoneticPr fontId="5" type="noConversion"/>
  </si>
  <si>
    <t>부귀파크골프장</t>
    <phoneticPr fontId="5" type="noConversion"/>
  </si>
  <si>
    <t>임실의견파크골프장</t>
    <phoneticPr fontId="5" type="noConversion"/>
  </si>
  <si>
    <t>상하면 파크골프장</t>
    <phoneticPr fontId="5" type="noConversion"/>
  </si>
  <si>
    <t>고창군 파크골프장</t>
    <phoneticPr fontId="5" type="noConversion"/>
  </si>
  <si>
    <t>스포츠타운 족구장</t>
    <phoneticPr fontId="5" type="noConversion"/>
  </si>
  <si>
    <t>파크골프 18홀</t>
    <phoneticPr fontId="5" type="noConversion"/>
  </si>
  <si>
    <t>배드민턴장 8면</t>
    <phoneticPr fontId="5" type="noConversion"/>
  </si>
  <si>
    <t>천안시
(천안도시공사)</t>
  </si>
  <si>
    <t>청양군
(문화체육과)</t>
  </si>
  <si>
    <t>계룡시</t>
    <phoneticPr fontId="5" type="noConversion"/>
  </si>
  <si>
    <t>천안 종합운동장내 
보조경기장</t>
  </si>
  <si>
    <t>보령스포츠파크</t>
  </si>
  <si>
    <t>시청 축구장</t>
    <phoneticPr fontId="5" type="noConversion"/>
  </si>
  <si>
    <t>김인전공원 축구장</t>
    <phoneticPr fontId="5" type="noConversion"/>
  </si>
  <si>
    <t>위탁
(청양군 축구협회)</t>
  </si>
  <si>
    <t>태안종합운동장 축구경기장</t>
    <phoneticPr fontId="5" type="noConversion"/>
  </si>
  <si>
    <t>태안종합운동장 축구보조구장</t>
    <phoneticPr fontId="5" type="noConversion"/>
  </si>
  <si>
    <t>천연잔디2
인조잔디3</t>
  </si>
  <si>
    <t>목재구조</t>
  </si>
  <si>
    <t>(추가)기존 하키장으로 신고된 시설 이동</t>
    <phoneticPr fontId="5" type="noConversion"/>
  </si>
  <si>
    <t>휴장중</t>
    <phoneticPr fontId="5" type="noConversion"/>
  </si>
  <si>
    <t>계룡대 야구장</t>
    <phoneticPr fontId="5" type="noConversion"/>
  </si>
  <si>
    <t>홍성만해야구장</t>
    <phoneticPr fontId="5" type="noConversion"/>
  </si>
  <si>
    <t>태안생활체육공원 야구장</t>
    <phoneticPr fontId="5" type="noConversion"/>
  </si>
  <si>
    <t>위탁
(군 소프트볼협회)</t>
  </si>
  <si>
    <t>곡교천시민체육공원 내 운동시설</t>
  </si>
  <si>
    <t>갈매체육공원 내 운동시설</t>
  </si>
  <si>
    <t>성남 테니스장</t>
  </si>
  <si>
    <t>제2산단 테니스장</t>
  </si>
  <si>
    <t>청당2공원 테니스장</t>
  </si>
  <si>
    <t>업성 테니스장</t>
  </si>
  <si>
    <t>성환4공원 테니스장</t>
  </si>
  <si>
    <t>서북구청 테니스장</t>
  </si>
  <si>
    <t>보령테니스장</t>
  </si>
  <si>
    <t>웅천 테니스장</t>
  </si>
  <si>
    <t>오천면 생활체육시설</t>
  </si>
  <si>
    <t>신도안남선리테니스장</t>
    <phoneticPr fontId="5" type="noConversion"/>
  </si>
  <si>
    <t>내포공공하수처리시설
 테니스장</t>
  </si>
  <si>
    <t>태안군전용씨름장</t>
    <phoneticPr fontId="5" type="noConversion"/>
  </si>
  <si>
    <t>천안시
(천안시체육회)</t>
  </si>
  <si>
    <t>천안시
(천안시장애인체육회)</t>
  </si>
  <si>
    <t>태안종합실내체육관</t>
    <phoneticPr fontId="5" type="noConversion"/>
  </si>
  <si>
    <t>복싱체육관</t>
  </si>
  <si>
    <t>배방북수스포츠센터</t>
  </si>
  <si>
    <t>서산시
(코오롱 위탁)</t>
    <phoneticPr fontId="5" type="noConversion"/>
  </si>
  <si>
    <t>서천군 생활체육센터</t>
  </si>
  <si>
    <t>매헌1체육관</t>
  </si>
  <si>
    <t>삽교읍행정복지센터</t>
    <phoneticPr fontId="5" type="noConversion"/>
  </si>
  <si>
    <t>봉산면행정복지센터</t>
    <phoneticPr fontId="5" type="noConversion"/>
  </si>
  <si>
    <t>매헌2체육관</t>
    <phoneticPr fontId="5" type="noConversion"/>
  </si>
  <si>
    <t>광시국민체육센터</t>
  </si>
  <si>
    <t>광시면행정복지센터</t>
  </si>
  <si>
    <t>덕산복합문화체육센터</t>
  </si>
  <si>
    <t>덕산면행정복지센터</t>
  </si>
  <si>
    <t>50.4m*34.5m</t>
  </si>
  <si>
    <t>15.2m×11.5m 1면</t>
  </si>
  <si>
    <t>보치아, 탁구,배드민턴</t>
  </si>
  <si>
    <t>47X21X15.10</t>
  </si>
  <si>
    <t>배구. 배드민턴, 탁구</t>
  </si>
  <si>
    <t>61X34X12</t>
  </si>
  <si>
    <t>사무실,기계실</t>
    <phoneticPr fontId="5" type="noConversion"/>
  </si>
  <si>
    <t>무대, 화장실, 샤워실</t>
    <phoneticPr fontId="5" type="noConversion"/>
  </si>
  <si>
    <t>화장실, 샤워실, 문화센터</t>
    <phoneticPr fontId="5" type="noConversion"/>
  </si>
  <si>
    <t>명칭 현행화</t>
  </si>
  <si>
    <t>명칭변경
(구 생활체육관)</t>
    <phoneticPr fontId="5" type="noConversion"/>
  </si>
  <si>
    <t>명칭변경
(구 다목적체육관)</t>
    <phoneticPr fontId="5" type="noConversion"/>
  </si>
  <si>
    <t>수영장, 이벤트 홀, 목욕장, 카페</t>
    <phoneticPr fontId="5" type="noConversion"/>
  </si>
  <si>
    <t>원성2동 게이트볼장</t>
  </si>
  <si>
    <t>청룡동 게이트볼장</t>
  </si>
  <si>
    <t>신안동 게이트볼장</t>
  </si>
  <si>
    <t>신방체육관 게이트볼장</t>
  </si>
  <si>
    <t>성정1동 게이트볼장</t>
  </si>
  <si>
    <t>성정2동 1게이트볼장</t>
  </si>
  <si>
    <t>성정2동 2게이트볼장</t>
  </si>
  <si>
    <t>쌍용2동 게이트볼장</t>
  </si>
  <si>
    <t>부성1동 1게이트볼장</t>
  </si>
  <si>
    <t>부성1동 2게이트볼장</t>
  </si>
  <si>
    <t>공주시게이트볼장</t>
  </si>
  <si>
    <t>금성게이트볼장</t>
  </si>
  <si>
    <t>대산리게이트볼장</t>
  </si>
  <si>
    <t>덕지리게이트볼장</t>
  </si>
  <si>
    <t>신관게이트볼장</t>
  </si>
  <si>
    <t>신영1리게이트볼장</t>
  </si>
  <si>
    <t>옥룡동 게이트볼장</t>
  </si>
  <si>
    <t>웅진게이트볼장</t>
  </si>
  <si>
    <t>성주 개화 게이트볼장</t>
  </si>
  <si>
    <t>미산게이트볼장</t>
  </si>
  <si>
    <t>명칭 현행화</t>
    <phoneticPr fontId="5" type="noConversion"/>
  </si>
  <si>
    <t xml:space="preserve">명칭 현행화 </t>
    <phoneticPr fontId="5" type="noConversion"/>
  </si>
  <si>
    <t>공세리 게이트볼장</t>
    <phoneticPr fontId="5" type="noConversion"/>
  </si>
  <si>
    <t>군덕리 게이트볼장</t>
    <phoneticPr fontId="5" type="noConversion"/>
  </si>
  <si>
    <t>온양3동 게이트볼장</t>
    <phoneticPr fontId="5" type="noConversion"/>
  </si>
  <si>
    <t>도고 온천 게이트볼장</t>
    <phoneticPr fontId="5" type="noConversion"/>
  </si>
  <si>
    <t>삼선 게이트볼장</t>
    <phoneticPr fontId="5" type="noConversion"/>
  </si>
  <si>
    <t>덕지 초원 게이트볼장</t>
    <phoneticPr fontId="5" type="noConversion"/>
  </si>
  <si>
    <t>동산리 게이트볼장</t>
    <phoneticPr fontId="5" type="noConversion"/>
  </si>
  <si>
    <t>밀두리 게이트볼장</t>
    <phoneticPr fontId="5" type="noConversion"/>
  </si>
  <si>
    <t>배방 게이트볼장</t>
    <phoneticPr fontId="5" type="noConversion"/>
  </si>
  <si>
    <t>남곡 게이트볼장</t>
    <phoneticPr fontId="5" type="noConversion"/>
  </si>
  <si>
    <t>동방게이트볼장</t>
    <phoneticPr fontId="5" type="noConversion"/>
  </si>
  <si>
    <t>송촌 게이트볼장</t>
    <phoneticPr fontId="5" type="noConversion"/>
  </si>
  <si>
    <t>시포 게이트볼장</t>
    <phoneticPr fontId="5" type="noConversion"/>
  </si>
  <si>
    <t>신창 게이트볼장</t>
    <phoneticPr fontId="5" type="noConversion"/>
  </si>
  <si>
    <t>도고 제일 게이트볼장</t>
    <phoneticPr fontId="5" type="noConversion"/>
  </si>
  <si>
    <t>영인게이트볼장</t>
    <phoneticPr fontId="5" type="noConversion"/>
  </si>
  <si>
    <t>금곡 게이트볼장</t>
    <phoneticPr fontId="5" type="noConversion"/>
  </si>
  <si>
    <t>쌍룡 게이트볼장</t>
    <phoneticPr fontId="5" type="noConversion"/>
  </si>
  <si>
    <t>송악 게이트볼장</t>
    <phoneticPr fontId="5" type="noConversion"/>
  </si>
  <si>
    <t>탕정 게이트볼장</t>
    <phoneticPr fontId="5" type="noConversion"/>
  </si>
  <si>
    <t>염치 게이트볼장</t>
    <phoneticPr fontId="5" type="noConversion"/>
  </si>
  <si>
    <t>온양1동 게이트볼장</t>
    <phoneticPr fontId="5" type="noConversion"/>
  </si>
  <si>
    <t>용화 게이트볼장</t>
    <phoneticPr fontId="5" type="noConversion"/>
  </si>
  <si>
    <t>청솔 게이트볼장</t>
    <phoneticPr fontId="5" type="noConversion"/>
  </si>
  <si>
    <t>한들문화센터 수영장</t>
  </si>
  <si>
    <t>북부스포츠센터 수영장</t>
  </si>
  <si>
    <t>시민행복채움센터</t>
  </si>
  <si>
    <t>당진교육문화스포츠센터</t>
  </si>
  <si>
    <t>송악교육문화스포츠센터</t>
  </si>
  <si>
    <t>금산다락원</t>
  </si>
  <si>
    <t>예산1100년기념관</t>
  </si>
  <si>
    <t>천안시(천안도시공사위탁)</t>
  </si>
  <si>
    <t>금산군(다락원)</t>
  </si>
  <si>
    <t>예산군(공공시설사업소)</t>
  </si>
  <si>
    <t>50m</t>
  </si>
  <si>
    <t>11m</t>
  </si>
  <si>
    <t>300명</t>
  </si>
  <si>
    <t>200명</t>
  </si>
  <si>
    <t>85명(어린이풀 15명 포함)</t>
  </si>
  <si>
    <t>배방스포츠센터 내</t>
  </si>
  <si>
    <t>신규 신축</t>
  </si>
  <si>
    <t>건강공원 인라인스케이트장</t>
  </si>
  <si>
    <t>초록공원 인라인스케이트장</t>
  </si>
  <si>
    <t>신방1공원 인라인스케이트장</t>
  </si>
  <si>
    <t>대천천 롤러스케이트장</t>
  </si>
  <si>
    <t>거봉정</t>
  </si>
  <si>
    <t>이순신빙상장·체육관</t>
  </si>
  <si>
    <t>주교면 체육공원</t>
  </si>
  <si>
    <t>대천천변 그라운드골프장</t>
  </si>
  <si>
    <t>대천3동 생활체육시설</t>
  </si>
  <si>
    <t>대천천 풋살장</t>
  </si>
  <si>
    <t>한내그라운드골프장</t>
  </si>
  <si>
    <t>원산도 생활체육시설</t>
  </si>
  <si>
    <t>대천천 청소년농구장</t>
  </si>
  <si>
    <t>보령 론볼경기장</t>
  </si>
  <si>
    <t>천북면 풋살장</t>
  </si>
  <si>
    <t>삽시도 생활체육시설</t>
  </si>
  <si>
    <t>보령(신흑)풋살장</t>
  </si>
  <si>
    <t>성주면 체육공원</t>
  </si>
  <si>
    <t>성주 풋살경기장</t>
  </si>
  <si>
    <t>봉황산 체육공원</t>
  </si>
  <si>
    <t>보령(신흑)족구장</t>
  </si>
  <si>
    <t>패러글라이딩 이륙장</t>
  </si>
  <si>
    <t>패러글라이딩 착륙장</t>
  </si>
  <si>
    <t>족구장및 게이트볼장</t>
    <phoneticPr fontId="5" type="noConversion"/>
  </si>
  <si>
    <t>계룡관 탁구장</t>
    <phoneticPr fontId="5" type="noConversion"/>
  </si>
  <si>
    <t>천마관 탁구장</t>
    <phoneticPr fontId="5" type="noConversion"/>
  </si>
  <si>
    <t>황새구장</t>
  </si>
  <si>
    <t>전천후→노천</t>
  </si>
  <si>
    <t>지하도</t>
    <phoneticPr fontId="5" type="noConversion"/>
  </si>
  <si>
    <t>온주 게이트볼장</t>
    <phoneticPr fontId="5" type="noConversion"/>
  </si>
  <si>
    <t>월랑 게이트볼장</t>
    <phoneticPr fontId="5" type="noConversion"/>
  </si>
  <si>
    <t>신원 게이트볼장</t>
    <phoneticPr fontId="5" type="noConversion"/>
  </si>
  <si>
    <t>온양2동 게이트볼장</t>
    <phoneticPr fontId="5" type="noConversion"/>
  </si>
  <si>
    <t>온양4동 게이트볼장</t>
    <phoneticPr fontId="5" type="noConversion"/>
  </si>
  <si>
    <t>백서포 게이트볼장</t>
    <phoneticPr fontId="5" type="noConversion"/>
  </si>
  <si>
    <t>삼성 게이트볼장</t>
    <phoneticPr fontId="5" type="noConversion"/>
  </si>
  <si>
    <t>보령시
(시설관리공단)</t>
    <phoneticPr fontId="5" type="noConversion"/>
  </si>
  <si>
    <t>성주별고을운동장</t>
    <phoneticPr fontId="5" type="noConversion"/>
  </si>
  <si>
    <t>스마트에어돔</t>
    <phoneticPr fontId="5" type="noConversion"/>
  </si>
  <si>
    <t>제2복합운동장</t>
    <phoneticPr fontId="5" type="noConversion"/>
  </si>
  <si>
    <t>흥부생활체육공원
인조잔디축구장</t>
    <phoneticPr fontId="5" type="noConversion"/>
  </si>
  <si>
    <t>개보수로 규격 확장</t>
    <phoneticPr fontId="5" type="noConversion"/>
  </si>
  <si>
    <t>김천야구장(1구장)</t>
    <phoneticPr fontId="5" type="noConversion"/>
  </si>
  <si>
    <t>김천야구장(2구장)</t>
    <phoneticPr fontId="5" type="noConversion"/>
  </si>
  <si>
    <t>마사토(2면)
인조잔디(3면)</t>
    <phoneticPr fontId="5" type="noConversion"/>
  </si>
  <si>
    <t>양덕체육공원 내 테니스장</t>
    <phoneticPr fontId="5" type="noConversion"/>
  </si>
  <si>
    <t>안평테니스장</t>
  </si>
  <si>
    <t>춘산테니스장</t>
  </si>
  <si>
    <t>비안테니스장</t>
  </si>
  <si>
    <t>흥부생활체육공원
 테니스장</t>
    <phoneticPr fontId="5" type="noConversion"/>
  </si>
  <si>
    <t>위탁
(골든벨클럽)</t>
    <phoneticPr fontId="5" type="noConversion"/>
  </si>
  <si>
    <t>구미도시공사</t>
    <phoneticPr fontId="5" type="noConversion"/>
  </si>
  <si>
    <t>양덕한마음체육관</t>
    <phoneticPr fontId="5" type="noConversion"/>
  </si>
  <si>
    <t>서의성탁구장</t>
    <phoneticPr fontId="5" type="noConversion"/>
  </si>
  <si>
    <t>건강문화캠퍼스</t>
    <phoneticPr fontId="5" type="noConversion"/>
  </si>
  <si>
    <t>흥부체육관</t>
    <phoneticPr fontId="5" type="noConversion"/>
  </si>
  <si>
    <t>장량국민체육센터</t>
    <phoneticPr fontId="5" type="noConversion"/>
  </si>
  <si>
    <t>장애인형국민체육센터</t>
    <phoneticPr fontId="5" type="noConversion"/>
  </si>
  <si>
    <t>흥해복합커뮤니티센터</t>
    <phoneticPr fontId="5" type="noConversion"/>
  </si>
  <si>
    <t>서경주실내체육관</t>
    <phoneticPr fontId="5" type="noConversion"/>
  </si>
  <si>
    <t>경주시(건천읍)</t>
    <phoneticPr fontId="5" type="noConversion"/>
  </si>
  <si>
    <t>도봉국민체육센터</t>
    <phoneticPr fontId="5" type="noConversion"/>
  </si>
  <si>
    <t>강동국민체육센터</t>
    <phoneticPr fontId="5" type="noConversion"/>
  </si>
  <si>
    <t>들성생활체육센터</t>
    <phoneticPr fontId="5" type="noConversion"/>
  </si>
  <si>
    <t>옥산면실내체육관</t>
    <phoneticPr fontId="5" type="noConversion"/>
  </si>
  <si>
    <t>유천복합체육센터</t>
    <phoneticPr fontId="5" type="noConversion"/>
  </si>
  <si>
    <t>별고을체육관</t>
    <phoneticPr fontId="5" type="noConversion"/>
  </si>
  <si>
    <t>북삼국민체육센터</t>
    <phoneticPr fontId="5" type="noConversion"/>
  </si>
  <si>
    <t>석적국민체육센터</t>
    <phoneticPr fontId="5" type="noConversion"/>
  </si>
  <si>
    <t>34x47m</t>
    <phoneticPr fontId="5" type="noConversion"/>
  </si>
  <si>
    <t>25m * 6레인</t>
    <phoneticPr fontId="5" type="noConversion"/>
  </si>
  <si>
    <t>39x24m</t>
    <phoneticPr fontId="5" type="noConversion"/>
  </si>
  <si>
    <t>25m * 4레인</t>
    <phoneticPr fontId="5" type="noConversion"/>
  </si>
  <si>
    <t>31x20m</t>
    <phoneticPr fontId="5" type="noConversion"/>
  </si>
  <si>
    <t>배드민턴 등</t>
    <phoneticPr fontId="5" type="noConversion"/>
  </si>
  <si>
    <t>27.3×14.5m</t>
    <phoneticPr fontId="5" type="noConversion"/>
  </si>
  <si>
    <t>배구</t>
    <phoneticPr fontId="5" type="noConversion"/>
  </si>
  <si>
    <t>37.5×21.6m</t>
    <phoneticPr fontId="5" type="noConversion"/>
  </si>
  <si>
    <t>배구 , 농구, 배드민턴</t>
    <phoneticPr fontId="5" type="noConversion"/>
  </si>
  <si>
    <t>배드민턴, 농구,배구</t>
    <phoneticPr fontId="5" type="noConversion"/>
  </si>
  <si>
    <t>13x6</t>
    <phoneticPr fontId="5" type="noConversion"/>
  </si>
  <si>
    <t>25x13.5</t>
    <phoneticPr fontId="5" type="noConversion"/>
  </si>
  <si>
    <t xml:space="preserve">체력인증센터 등 </t>
    <phoneticPr fontId="5" type="noConversion"/>
  </si>
  <si>
    <t>볼링장, e-sports실 등</t>
    <phoneticPr fontId="5" type="noConversion"/>
  </si>
  <si>
    <t>수영장, 작은도서관, GX룸 등</t>
    <phoneticPr fontId="5" type="noConversion"/>
  </si>
  <si>
    <t>스쿼시장</t>
    <phoneticPr fontId="5" type="noConversion"/>
  </si>
  <si>
    <t>GX(다목적)실</t>
    <phoneticPr fontId="5" type="noConversion"/>
  </si>
  <si>
    <t>목욕장, 주민공동시설</t>
    <phoneticPr fontId="5" type="noConversion"/>
  </si>
  <si>
    <t>에어로빅장,탈의실,헬스장, 소규모체육관,샤워실</t>
    <phoneticPr fontId="5" type="noConversion"/>
  </si>
  <si>
    <t>이산면게이트볼장</t>
    <phoneticPr fontId="5" type="noConversion"/>
  </si>
  <si>
    <t>다인양서게이트볼장</t>
    <phoneticPr fontId="5" type="noConversion"/>
  </si>
  <si>
    <t>안평게이트볼장</t>
    <phoneticPr fontId="5" type="noConversion"/>
  </si>
  <si>
    <t>단밀게이트볼장</t>
    <phoneticPr fontId="5" type="noConversion"/>
  </si>
  <si>
    <t>제2왜관교 게이트볼장</t>
    <phoneticPr fontId="5" type="noConversion"/>
  </si>
  <si>
    <t>이산면게이트볼회</t>
    <phoneticPr fontId="5" type="noConversion"/>
  </si>
  <si>
    <t>27x17</t>
    <phoneticPr fontId="5" type="noConversion"/>
  </si>
  <si>
    <t xml:space="preserve">22m×20m </t>
    <phoneticPr fontId="5" type="noConversion"/>
  </si>
  <si>
    <t xml:space="preserve">21.5m×20m </t>
    <phoneticPr fontId="5" type="noConversion"/>
  </si>
  <si>
    <t>24.3m×20m</t>
    <phoneticPr fontId="5" type="noConversion"/>
  </si>
  <si>
    <t>16mx21m</t>
    <phoneticPr fontId="5" type="noConversion"/>
  </si>
  <si>
    <t>덕업관 어린이수영장</t>
    <phoneticPr fontId="5" type="noConversion"/>
  </si>
  <si>
    <t>강동국민체육센터 수영장</t>
    <phoneticPr fontId="5" type="noConversion"/>
  </si>
  <si>
    <t>들성생활체육센터 수영장</t>
    <phoneticPr fontId="5" type="noConversion"/>
  </si>
  <si>
    <t>북삼국민체육센터 수영장</t>
    <phoneticPr fontId="5" type="noConversion"/>
  </si>
  <si>
    <t>석적국민체육센터 수영장</t>
    <phoneticPr fontId="5" type="noConversion"/>
  </si>
  <si>
    <t>송학정</t>
    <phoneticPr fontId="5" type="noConversion"/>
  </si>
  <si>
    <t>권무정</t>
    <phoneticPr fontId="5" type="noConversion"/>
  </si>
  <si>
    <t>일출정</t>
    <phoneticPr fontId="5" type="noConversion"/>
  </si>
  <si>
    <t>구미시 궁도장</t>
    <phoneticPr fontId="5" type="noConversion"/>
  </si>
  <si>
    <t>울진국궁장
(칠보정)</t>
    <phoneticPr fontId="5" type="noConversion"/>
  </si>
  <si>
    <t>위탁
(일출정궁도회)</t>
    <phoneticPr fontId="5" type="noConversion"/>
  </si>
  <si>
    <t>안평인도어골프연습장</t>
    <phoneticPr fontId="5" type="noConversion"/>
  </si>
  <si>
    <t>기계새마을발상지 
풋살장</t>
    <phoneticPr fontId="5" type="noConversion"/>
  </si>
  <si>
    <t>양덕체육공원 풋살장</t>
    <phoneticPr fontId="5" type="noConversion"/>
  </si>
  <si>
    <t>오천 문덕 풋살구장
(오천체육문화타운 내)</t>
    <phoneticPr fontId="5" type="noConversion"/>
  </si>
  <si>
    <t>청림운동장 옆 족구장</t>
    <phoneticPr fontId="5" type="noConversion"/>
  </si>
  <si>
    <t>운제산산림욕장 족구장</t>
    <phoneticPr fontId="5" type="noConversion"/>
  </si>
  <si>
    <t>오천 게이트볼장
(원리7근린공원)</t>
    <phoneticPr fontId="5" type="noConversion"/>
  </si>
  <si>
    <t>문덕근린공원 게이트볼장</t>
    <phoneticPr fontId="5" type="noConversion"/>
  </si>
  <si>
    <t>기북 대곡게이트볼장</t>
    <phoneticPr fontId="5" type="noConversion"/>
  </si>
  <si>
    <t>죽장 상옥2리 다목적체육광장 게이트볼장</t>
    <phoneticPr fontId="5" type="noConversion"/>
  </si>
  <si>
    <t>청하유계리게이트볼장</t>
    <phoneticPr fontId="5" type="noConversion"/>
  </si>
  <si>
    <t>용흥 대안지체육공원
게이트볼장</t>
    <phoneticPr fontId="5" type="noConversion"/>
  </si>
  <si>
    <t>지곡 게이트볼장
(지곡라근린공원)</t>
    <phoneticPr fontId="5" type="noConversion"/>
  </si>
  <si>
    <t>장애인형국민체육센터
게이트볼장</t>
    <phoneticPr fontId="5" type="noConversion"/>
  </si>
  <si>
    <t>서경주파크골프장</t>
    <phoneticPr fontId="5" type="noConversion"/>
  </si>
  <si>
    <t>옥동파크골프장</t>
    <phoneticPr fontId="5" type="noConversion"/>
  </si>
  <si>
    <t>대한광복단기념사업회</t>
    <phoneticPr fontId="5" type="noConversion"/>
  </si>
  <si>
    <t>신촌리 게이트볼장</t>
    <phoneticPr fontId="5" type="noConversion"/>
  </si>
  <si>
    <t>상주시(내서면)</t>
    <phoneticPr fontId="5" type="noConversion"/>
  </si>
  <si>
    <t>오광2리 게이트볼장</t>
    <phoneticPr fontId="5" type="noConversion"/>
  </si>
  <si>
    <t>생달리 족구장</t>
    <phoneticPr fontId="5" type="noConversion"/>
  </si>
  <si>
    <t>적성리 604-1 족구장</t>
    <phoneticPr fontId="5" type="noConversion"/>
  </si>
  <si>
    <t>마성 그라운드골프장</t>
    <phoneticPr fontId="5" type="noConversion"/>
  </si>
  <si>
    <t>경산생활체육공원럭비장</t>
    <phoneticPr fontId="5" type="noConversion"/>
  </si>
  <si>
    <t>하양생활체육공원정구장</t>
    <phoneticPr fontId="5" type="noConversion"/>
  </si>
  <si>
    <t>신평게이트볼장</t>
    <phoneticPr fontId="5" type="noConversion"/>
  </si>
  <si>
    <t>단촌게이트볼장</t>
    <phoneticPr fontId="5" type="noConversion"/>
  </si>
  <si>
    <t>비안파크골프장</t>
    <phoneticPr fontId="5" type="noConversion"/>
  </si>
  <si>
    <t>의성정구장</t>
    <phoneticPr fontId="5" type="noConversion"/>
  </si>
  <si>
    <t>가음탁구장</t>
    <phoneticPr fontId="5" type="noConversion"/>
  </si>
  <si>
    <t>오십천파크골프장</t>
    <phoneticPr fontId="5" type="noConversion"/>
  </si>
  <si>
    <t>오십천그라운드골프장</t>
    <phoneticPr fontId="5" type="noConversion"/>
  </si>
  <si>
    <t>병곡그라운드골프장</t>
    <phoneticPr fontId="5" type="noConversion"/>
  </si>
  <si>
    <t>각북파크골프장</t>
    <phoneticPr fontId="5" type="noConversion"/>
  </si>
  <si>
    <t>각북면</t>
    <phoneticPr fontId="5" type="noConversion"/>
  </si>
  <si>
    <t>다산파크골프장</t>
    <phoneticPr fontId="5" type="noConversion"/>
  </si>
  <si>
    <t>북삼파크골프장</t>
    <phoneticPr fontId="5" type="noConversion"/>
  </si>
  <si>
    <t>연화분교 게이트볼장</t>
    <phoneticPr fontId="5" type="noConversion"/>
  </si>
  <si>
    <t>동안리게이트볼장</t>
    <phoneticPr fontId="5" type="noConversion"/>
  </si>
  <si>
    <t>패밀리파크풋살장</t>
    <phoneticPr fontId="5" type="noConversion"/>
  </si>
  <si>
    <t>백암다목적 운동장 
보조경기장(축구장)</t>
    <phoneticPr fontId="5" type="noConversion"/>
  </si>
  <si>
    <t>평해복합구장</t>
    <phoneticPr fontId="5" type="noConversion"/>
  </si>
  <si>
    <t>추가
9홀</t>
    <phoneticPr fontId="5" type="noConversion"/>
  </si>
  <si>
    <t>추가
18홀</t>
    <phoneticPr fontId="5" type="noConversion"/>
  </si>
  <si>
    <t>63홀</t>
    <phoneticPr fontId="5" type="noConversion"/>
  </si>
  <si>
    <t>54홀</t>
    <phoneticPr fontId="5" type="noConversion"/>
  </si>
  <si>
    <t>명칭변경
45홀</t>
    <phoneticPr fontId="5" type="noConversion"/>
  </si>
  <si>
    <t>추가
36홀</t>
    <phoneticPr fontId="5" type="noConversion"/>
  </si>
  <si>
    <t>명칭변경
18홀</t>
    <phoneticPr fontId="5" type="noConversion"/>
  </si>
  <si>
    <t>명칭변경
36홀</t>
    <phoneticPr fontId="5" type="noConversion"/>
  </si>
  <si>
    <t>월림운동장</t>
  </si>
  <si>
    <t>제주시(한림읍)</t>
  </si>
  <si>
    <t>동복리체육센터축구장</t>
  </si>
  <si>
    <t>삼다축구장</t>
  </si>
  <si>
    <t>부지면적:동복리체육
센터축구장에 포함</t>
  </si>
  <si>
    <t>부지면적: 전지훈련센터 
주경기장에 포함</t>
  </si>
  <si>
    <t>성인구장 :123
어린이구장 : 73</t>
  </si>
  <si>
    <t>성인구장 : 100
어린이구장 : 63</t>
  </si>
  <si>
    <t>실내야구연습장, 
내야연습장 포함</t>
  </si>
  <si>
    <t>대정생활야구장</t>
  </si>
  <si>
    <t>제주 종합경기장
한라체육관</t>
  </si>
  <si>
    <t>탁구, 에어로빅</t>
  </si>
  <si>
    <t>제주장애인스포츠센터</t>
  </si>
  <si>
    <t>배드민턴, 농구, 배구, 좌식배구 등</t>
  </si>
  <si>
    <t>다목적실 등</t>
  </si>
  <si>
    <t>한라체육관 보조경기장</t>
  </si>
  <si>
    <t>22×36×9.8m</t>
  </si>
  <si>
    <t>농구, 탁구 등</t>
  </si>
  <si>
    <t>서부지구생활밀착형
국민체육센터</t>
  </si>
  <si>
    <t>제주시 체육진흥과
(코오롱글로벌)</t>
  </si>
  <si>
    <t>25.8×8.35m</t>
  </si>
  <si>
    <t>헬스, 수영</t>
  </si>
  <si>
    <t>한림종합운동장 내</t>
  </si>
  <si>
    <t>동부지구생활밀착형
국민체육센터</t>
  </si>
  <si>
    <t>18×10.2m</t>
  </si>
  <si>
    <t>서귀포시 체육진흥과
(위탁 서귀포시 체육회)</t>
  </si>
  <si>
    <t>서귀포시혁신도시
국민체육센터</t>
  </si>
  <si>
    <t>33m x 20m</t>
  </si>
  <si>
    <t>서귀포시 체육진흥과</t>
  </si>
  <si>
    <t>서귀포시
(위탁 아이에스티)</t>
  </si>
  <si>
    <t>25×7레인</t>
  </si>
  <si>
    <t>25×8레인</t>
  </si>
  <si>
    <t>감산리전천후게이트볼장</t>
  </si>
  <si>
    <t>제주특별자치도
체육회관</t>
  </si>
  <si>
    <t>전문체육
시설</t>
  </si>
  <si>
    <t>구좌종합운동장
간이파크골프장</t>
  </si>
  <si>
    <t>제주시종합운동장
간이파크골프장</t>
  </si>
  <si>
    <t>우도족구장</t>
  </si>
  <si>
    <t>우도 야외게이트볼장</t>
  </si>
  <si>
    <t>금악리 풋살장</t>
  </si>
  <si>
    <t>제주시 
체육진흥과</t>
  </si>
  <si>
    <t>첨단사업단지 
공원풋살장</t>
  </si>
  <si>
    <t>제주시 
(아라동)</t>
  </si>
  <si>
    <t>구좌평대풋살장</t>
  </si>
  <si>
    <t>판포풋살장</t>
  </si>
  <si>
    <t>남원파크골프장</t>
  </si>
  <si>
    <t>서귀포시
(위탁 동아마라톤 꿈나무재단)</t>
  </si>
  <si>
    <t>강창학
그라운드골프장</t>
  </si>
  <si>
    <t>서귀포시 
(체육진흥과)</t>
  </si>
  <si>
    <t>제주월드컵경기장 
복싱장</t>
  </si>
  <si>
    <t>회수동
그라운드골프장</t>
  </si>
  <si>
    <t>50m
× 58m</t>
  </si>
  <si>
    <t>강창학 풋살장</t>
  </si>
  <si>
    <t>효돈축구공원 풋살장</t>
  </si>
  <si>
    <t>서귀포시
(위탁: 서귀포시체육회)</t>
  </si>
  <si>
    <t>목포종합경기장</t>
    <phoneticPr fontId="5" type="noConversion"/>
  </si>
  <si>
    <t>현행화</t>
    <phoneticPr fontId="5" type="noConversion"/>
  </si>
  <si>
    <t>조곡생활체육공원 축구장</t>
    <phoneticPr fontId="5" type="noConversion"/>
  </si>
  <si>
    <t>팔마유소년축구장</t>
    <phoneticPr fontId="5" type="noConversion"/>
  </si>
  <si>
    <t>국가정원스포츠센터 축구장</t>
    <phoneticPr fontId="5" type="noConversion"/>
  </si>
  <si>
    <t>창평생활체육공원</t>
    <phoneticPr fontId="5" type="noConversion"/>
  </si>
  <si>
    <t>인조단디</t>
    <phoneticPr fontId="5" type="noConversion"/>
  </si>
  <si>
    <t xml:space="preserve">보성군 </t>
    <phoneticPr fontId="5" type="noConversion"/>
  </si>
  <si>
    <t>보성 전천후 테니스장</t>
    <phoneticPr fontId="5" type="noConversion"/>
  </si>
  <si>
    <t>오룡 테니스장</t>
    <phoneticPr fontId="5" type="noConversion"/>
  </si>
  <si>
    <t>위탁&gt;직영</t>
    <phoneticPr fontId="5" type="noConversion"/>
  </si>
  <si>
    <t>위탁
(진도군테니스협회)</t>
    <phoneticPr fontId="5" type="noConversion"/>
  </si>
  <si>
    <t>앙투카 2</t>
    <phoneticPr fontId="5" type="noConversion"/>
  </si>
  <si>
    <t>비금테니스장</t>
  </si>
  <si>
    <t>사각</t>
    <phoneticPr fontId="5" type="noConversion"/>
  </si>
  <si>
    <t>14*16.5m</t>
    <phoneticPr fontId="5" type="noConversion"/>
  </si>
  <si>
    <t>성황스포츠센터
(다목적체육관)</t>
    <phoneticPr fontId="5" type="noConversion"/>
  </si>
  <si>
    <t>철골철콘</t>
    <phoneticPr fontId="5" type="noConversion"/>
  </si>
  <si>
    <t>배드민턴, 탁구, 스쿼시, 농구, 배구, 족구 등</t>
    <phoneticPr fontId="5" type="noConversion"/>
  </si>
  <si>
    <t>수정</t>
  </si>
  <si>
    <t>아리랑 배드민턴장</t>
    <phoneticPr fontId="5" type="noConversion"/>
  </si>
  <si>
    <t>위탁
(진도군배드민턴협회)</t>
    <phoneticPr fontId="5" type="noConversion"/>
  </si>
  <si>
    <t>진도군 볼링장</t>
    <phoneticPr fontId="5" type="noConversion"/>
  </si>
  <si>
    <t>위탁
(진도군체육회)</t>
    <phoneticPr fontId="5" type="noConversion"/>
  </si>
  <si>
    <t>볼링</t>
    <phoneticPr fontId="5" type="noConversion"/>
  </si>
  <si>
    <t>고무매트</t>
    <phoneticPr fontId="5" type="noConversion"/>
  </si>
  <si>
    <t>서천생활체육센터</t>
    <phoneticPr fontId="5" type="noConversion"/>
  </si>
  <si>
    <t>위탁(체육회)</t>
    <phoneticPr fontId="5" type="noConversion"/>
  </si>
  <si>
    <t>9×14.8m</t>
    <phoneticPr fontId="5" type="noConversion"/>
  </si>
  <si>
    <t>에어로빅</t>
    <phoneticPr fontId="5" type="noConversion"/>
  </si>
  <si>
    <t>2008 (2023)</t>
    <phoneticPr fontId="5" type="noConversion"/>
  </si>
  <si>
    <t>다목적 소규모체육관</t>
  </si>
  <si>
    <t>941,72</t>
  </si>
  <si>
    <t>27x20x10</t>
  </si>
  <si>
    <t>배드민턴, 에어로빅</t>
  </si>
  <si>
    <t>휴게실, 사무실, 탁구장</t>
  </si>
  <si>
    <t>고흥반다비체육센터</t>
    <phoneticPr fontId="5" type="noConversion"/>
  </si>
  <si>
    <t>19x33x14</t>
    <phoneticPr fontId="5" type="noConversion"/>
  </si>
  <si>
    <t>배드민턴, 탁구, 헬스, 당구 등</t>
    <phoneticPr fontId="5" type="noConversion"/>
  </si>
  <si>
    <t>아리랑피지컬센터</t>
  </si>
  <si>
    <t>육상</t>
    <phoneticPr fontId="5" type="noConversion"/>
  </si>
  <si>
    <t>서부행복생활관</t>
    <phoneticPr fontId="5" type="noConversion"/>
  </si>
  <si>
    <t>위탁
(진도읍서부회)</t>
    <phoneticPr fontId="5" type="noConversion"/>
  </si>
  <si>
    <t>망마보조게이트볼장</t>
    <phoneticPr fontId="5" type="noConversion"/>
  </si>
  <si>
    <t>마산 광평 게이트볼장</t>
    <phoneticPr fontId="5" type="noConversion"/>
  </si>
  <si>
    <t>22×15m</t>
    <phoneticPr fontId="5" type="noConversion"/>
  </si>
  <si>
    <t>문척 토금 게이트볼장</t>
    <phoneticPr fontId="5" type="noConversion"/>
  </si>
  <si>
    <t>도덕노인게이트볼장</t>
  </si>
  <si>
    <t>포두송산게이트볼장</t>
  </si>
  <si>
    <t>아리랑게이트볼장</t>
    <phoneticPr fontId="5" type="noConversion"/>
  </si>
  <si>
    <t>위탁
(진도군게이트볼협회)</t>
    <phoneticPr fontId="5" type="noConversion"/>
  </si>
  <si>
    <t>군내게이트볼장</t>
    <phoneticPr fontId="5" type="noConversion"/>
  </si>
  <si>
    <t>어울림게이트볼장</t>
    <phoneticPr fontId="5" type="noConversion"/>
  </si>
  <si>
    <t>고군게이트볼장</t>
    <phoneticPr fontId="5" type="noConversion"/>
  </si>
  <si>
    <t>장등게이트볼장</t>
    <phoneticPr fontId="5" type="noConversion"/>
  </si>
  <si>
    <t>금계게이트볼장</t>
    <phoneticPr fontId="5" type="noConversion"/>
  </si>
  <si>
    <t>의신게이트볼장</t>
    <phoneticPr fontId="5" type="noConversion"/>
  </si>
  <si>
    <t>중앙게이트볼장</t>
    <phoneticPr fontId="5" type="noConversion"/>
  </si>
  <si>
    <t>철마게이트볼장</t>
    <phoneticPr fontId="5" type="noConversion"/>
  </si>
  <si>
    <t>임회게이트볼장</t>
    <phoneticPr fontId="5" type="noConversion"/>
  </si>
  <si>
    <t>광석게이트볼장</t>
    <phoneticPr fontId="5" type="noConversion"/>
  </si>
  <si>
    <t>지산게이트볼장</t>
    <phoneticPr fontId="5" type="noConversion"/>
  </si>
  <si>
    <t>동부게이트볼장</t>
    <phoneticPr fontId="5" type="noConversion"/>
  </si>
  <si>
    <t>소포게이트볼장</t>
    <phoneticPr fontId="5" type="noConversion"/>
  </si>
  <si>
    <t>조도게이트볼장</t>
    <phoneticPr fontId="5" type="noConversion"/>
  </si>
  <si>
    <t>성황스포츠센터
(수영장)</t>
    <phoneticPr fontId="5" type="noConversion"/>
  </si>
  <si>
    <t xml:space="preserve">광양시 </t>
    <phoneticPr fontId="5" type="noConversion"/>
  </si>
  <si>
    <t>삼호 실내수영장</t>
    <phoneticPr fontId="5" type="noConversion"/>
  </si>
  <si>
    <t>위탁&gt;직영</t>
  </si>
  <si>
    <t>민간위탁
(개인)</t>
  </si>
  <si>
    <t>X게임장</t>
    <phoneticPr fontId="5" type="noConversion"/>
  </si>
  <si>
    <t>왕지공원농구장</t>
    <phoneticPr fontId="5" type="noConversion"/>
  </si>
  <si>
    <t>스쿼시경기장</t>
    <phoneticPr fontId="5" type="noConversion"/>
  </si>
  <si>
    <t>계단식좌석</t>
    <phoneticPr fontId="5" type="noConversion"/>
  </si>
  <si>
    <t>연맹공인
(2023)</t>
    <phoneticPr fontId="5" type="noConversion"/>
  </si>
  <si>
    <t>현월풋살장</t>
    <phoneticPr fontId="5" type="noConversion"/>
  </si>
  <si>
    <t>우슬소프트테니스장</t>
    <phoneticPr fontId="5" type="noConversion"/>
  </si>
  <si>
    <t>운남풋살구장</t>
    <phoneticPr fontId="5" type="noConversion"/>
  </si>
  <si>
    <t>운남길거리농구장</t>
    <phoneticPr fontId="5" type="noConversion"/>
  </si>
  <si>
    <t>남창농구장</t>
    <phoneticPr fontId="5" type="noConversion"/>
  </si>
  <si>
    <t>남창족구장</t>
    <phoneticPr fontId="5" type="noConversion"/>
  </si>
  <si>
    <t>오룡길거리농구장</t>
    <phoneticPr fontId="5" type="noConversion"/>
  </si>
  <si>
    <t>오룡풋살구장</t>
    <phoneticPr fontId="5" type="noConversion"/>
  </si>
  <si>
    <t>불무공원농구장</t>
    <phoneticPr fontId="5" type="noConversion"/>
  </si>
  <si>
    <t>아리랑 족구장</t>
    <phoneticPr fontId="5" type="noConversion"/>
  </si>
  <si>
    <t>아리랑 농구장</t>
    <phoneticPr fontId="5" type="noConversion"/>
  </si>
  <si>
    <t>아리랑 풋살장</t>
    <phoneticPr fontId="5" type="noConversion"/>
  </si>
  <si>
    <t>서구야구장</t>
    <phoneticPr fontId="5" type="noConversion"/>
  </si>
  <si>
    <t>위탁
(서구야구협회)</t>
    <phoneticPr fontId="5" type="noConversion"/>
  </si>
  <si>
    <t>클레이 3      인조잔디 4</t>
    <phoneticPr fontId="5" type="noConversion"/>
  </si>
  <si>
    <t>배드민턴, 배구, 탁구</t>
    <phoneticPr fontId="5" type="noConversion"/>
  </si>
  <si>
    <t>2023년 추가</t>
    <phoneticPr fontId="5" type="noConversion"/>
  </si>
  <si>
    <t>거제시</t>
    <phoneticPr fontId="5" type="noConversion"/>
  </si>
  <si>
    <t>일운체육공원 운동장</t>
    <phoneticPr fontId="5" type="noConversion"/>
  </si>
  <si>
    <t>일운체육공원(복합시설)</t>
    <phoneticPr fontId="5" type="noConversion"/>
  </si>
  <si>
    <t>진주시 시설관리공단</t>
    <phoneticPr fontId="5" type="noConversion"/>
  </si>
  <si>
    <t>시트형탄성</t>
    <phoneticPr fontId="5" type="noConversion"/>
  </si>
  <si>
    <t>남양동 열린운동장</t>
    <phoneticPr fontId="5" type="noConversion"/>
  </si>
  <si>
    <t>합성1동 주민운동장 축구장</t>
    <phoneticPr fontId="5" type="noConversion"/>
  </si>
  <si>
    <t>기타체육시설
→ 축구장 변경</t>
    <phoneticPr fontId="5" type="noConversion"/>
  </si>
  <si>
    <t>사파주민축구장</t>
    <phoneticPr fontId="5" type="noConversion"/>
  </si>
  <si>
    <t>성주주민축구장</t>
    <phoneticPr fontId="5" type="noConversion"/>
  </si>
  <si>
    <t>용호축구장</t>
    <phoneticPr fontId="5" type="noConversion"/>
  </si>
  <si>
    <t>석전동 주민운동장 축구장</t>
    <phoneticPr fontId="5" type="noConversion"/>
  </si>
  <si>
    <t>용원주민운동장</t>
    <phoneticPr fontId="5" type="noConversion"/>
  </si>
  <si>
    <t>신안복합스포츠타운 축구장</t>
    <phoneticPr fontId="5" type="noConversion"/>
  </si>
  <si>
    <t>하북체육공원 축구장
(제3구장)</t>
    <phoneticPr fontId="5" type="noConversion"/>
  </si>
  <si>
    <t>창녕공설운동장 축구장</t>
    <phoneticPr fontId="5" type="noConversion"/>
  </si>
  <si>
    <t>대합공설운동장 축구장</t>
    <phoneticPr fontId="5" type="noConversion"/>
  </si>
  <si>
    <t>대합면</t>
    <phoneticPr fontId="5" type="noConversion"/>
  </si>
  <si>
    <t>고성군 스포츠파크</t>
    <phoneticPr fontId="5" type="noConversion"/>
  </si>
  <si>
    <t>동해 체육공원
축구장</t>
    <phoneticPr fontId="5" type="noConversion"/>
  </si>
  <si>
    <t>하동군
(문화체육과)</t>
    <phoneticPr fontId="5" type="noConversion"/>
  </si>
  <si>
    <t>스포츠파크 잔디구장3</t>
  </si>
  <si>
    <t>군민체육공원 축구장</t>
    <phoneticPr fontId="5" type="noConversion"/>
  </si>
  <si>
    <t>초계대공원 축구장</t>
    <phoneticPr fontId="5" type="noConversion"/>
  </si>
  <si>
    <t>초계면</t>
    <phoneticPr fontId="5" type="noConversion"/>
  </si>
  <si>
    <t>하북체육공원 축구장
(제1구장)</t>
    <phoneticPr fontId="5" type="noConversion"/>
  </si>
  <si>
    <t>하북체육공원 축구장
(제2구장)</t>
    <phoneticPr fontId="5" type="noConversion"/>
  </si>
  <si>
    <t>창원NC파크마산구장</t>
    <phoneticPr fontId="5" type="noConversion"/>
  </si>
  <si>
    <t>마산야구장</t>
    <phoneticPr fontId="5" type="noConversion"/>
  </si>
  <si>
    <t>시민체육공원야구장</t>
    <phoneticPr fontId="5" type="noConversion"/>
  </si>
  <si>
    <t>대동생태체육공원 야구장</t>
    <phoneticPr fontId="5" type="noConversion"/>
  </si>
  <si>
    <t>상동매리야구장</t>
    <phoneticPr fontId="5" type="noConversion"/>
  </si>
  <si>
    <t>가곡2야구장</t>
    <phoneticPr fontId="5" type="noConversion"/>
  </si>
  <si>
    <t>밀양시시설관리공단
(위탁)</t>
    <phoneticPr fontId="5" type="noConversion"/>
  </si>
  <si>
    <t>사회인야구장</t>
    <phoneticPr fontId="5" type="noConversion"/>
  </si>
  <si>
    <t>창원
자전거(경륜)경기장</t>
    <phoneticPr fontId="5" type="noConversion"/>
  </si>
  <si>
    <t>창원레포츠파크</t>
    <phoneticPr fontId="5" type="noConversion"/>
  </si>
  <si>
    <t>창원시립테니스장</t>
    <phoneticPr fontId="5" type="noConversion"/>
  </si>
  <si>
    <t>마산야구센터
테니스장</t>
    <phoneticPr fontId="5" type="noConversion"/>
  </si>
  <si>
    <t>진동요장마을체육시설 
테니스장</t>
    <phoneticPr fontId="5" type="noConversion"/>
  </si>
  <si>
    <t>인조잔디
/마사토</t>
    <phoneticPr fontId="5" type="noConversion"/>
  </si>
  <si>
    <t>가포체육시설 테니스장</t>
    <phoneticPr fontId="5" type="noConversion"/>
  </si>
  <si>
    <t>진주종합경기장 부지내(관리주체이관)</t>
    <phoneticPr fontId="5" type="noConversion"/>
  </si>
  <si>
    <t xml:space="preserve">진주시 </t>
    <phoneticPr fontId="5" type="noConversion"/>
  </si>
  <si>
    <t>인조 8
하드 7</t>
    <phoneticPr fontId="5" type="noConversion"/>
  </si>
  <si>
    <t>시민체육공원 테니스장(1)</t>
    <phoneticPr fontId="5" type="noConversion"/>
  </si>
  <si>
    <t>시민체육공원 테니스장(2)</t>
    <phoneticPr fontId="5" type="noConversion"/>
  </si>
  <si>
    <t>인조잔디11</t>
    <phoneticPr fontId="5" type="noConversion"/>
  </si>
  <si>
    <t>일운체육공원 테니스장</t>
    <phoneticPr fontId="5" type="noConversion"/>
  </si>
  <si>
    <t>신등테니스장
(장승배기 생태공원)</t>
    <phoneticPr fontId="5" type="noConversion"/>
  </si>
  <si>
    <t>공설테니스장</t>
    <phoneticPr fontId="5" type="noConversion"/>
  </si>
  <si>
    <t>서원곡씨름장
종합체련장</t>
    <phoneticPr fontId="5" type="noConversion"/>
  </si>
  <si>
    <t>15m×15m</t>
    <phoneticPr fontId="5" type="noConversion"/>
  </si>
  <si>
    <t>5개 동 시설</t>
    <phoneticPr fontId="5" type="noConversion"/>
  </si>
  <si>
    <t>양산시씨름연습장</t>
    <phoneticPr fontId="5" type="noConversion"/>
  </si>
  <si>
    <t>양산시체육회</t>
    <phoneticPr fontId="5" type="noConversion"/>
  </si>
  <si>
    <t>16.8*12.8</t>
    <phoneticPr fontId="5" type="noConversion"/>
  </si>
  <si>
    <t>화개다목적체육관</t>
    <phoneticPr fontId="5" type="noConversion"/>
  </si>
  <si>
    <t>배구, 배드민턴, 족구</t>
    <phoneticPr fontId="5" type="noConversion"/>
  </si>
  <si>
    <t>남부체육공원 탁구장</t>
    <phoneticPr fontId="5" type="noConversion"/>
  </si>
  <si>
    <t>덕산체육공원 탁구장</t>
    <phoneticPr fontId="5" type="noConversion"/>
  </si>
  <si>
    <t>위탁운영
(문선초등,
삼천포제일중,
삼천포중앙고)</t>
    <phoneticPr fontId="5" type="noConversion"/>
  </si>
  <si>
    <t>의창스포츠센터</t>
    <phoneticPr fontId="5" type="noConversion"/>
  </si>
  <si>
    <t>배드민턴, 어린이농구</t>
    <phoneticPr fontId="5" type="noConversion"/>
  </si>
  <si>
    <t>탁구장, 휘트니스실, 스피닝실, 스쿼시장</t>
    <phoneticPr fontId="5" type="noConversion"/>
  </si>
  <si>
    <t>진주시장애인체육회</t>
    <phoneticPr fontId="5" type="noConversion"/>
  </si>
  <si>
    <t>우주힝공국민체육센터</t>
    <phoneticPr fontId="5" type="noConversion"/>
  </si>
  <si>
    <t>위탁(사천시시설관리공단)</t>
    <phoneticPr fontId="5" type="noConversion"/>
  </si>
  <si>
    <t>6레인*25m</t>
    <phoneticPr fontId="5" type="noConversion"/>
  </si>
  <si>
    <t>GX룸,에어로빅,탁구장 등</t>
    <phoneticPr fontId="5" type="noConversion"/>
  </si>
  <si>
    <t>하이실내체육관</t>
    <phoneticPr fontId="5" type="noConversion"/>
  </si>
  <si>
    <t>반다비체육문화센터</t>
    <phoneticPr fontId="5" type="noConversion"/>
  </si>
  <si>
    <t>53×21×13m</t>
    <phoneticPr fontId="5" type="noConversion"/>
  </si>
  <si>
    <t>농구, 배드민턴,배구</t>
    <phoneticPr fontId="5" type="noConversion"/>
  </si>
  <si>
    <t>샤워실, 주차장</t>
    <phoneticPr fontId="5" type="noConversion"/>
  </si>
  <si>
    <t>창선다목적체육관</t>
    <phoneticPr fontId="5" type="noConversion"/>
  </si>
  <si>
    <t>기타체육시설
→게이트볼장</t>
    <phoneticPr fontId="5" type="noConversion"/>
  </si>
  <si>
    <t>종합경기장 게이트볼장</t>
    <phoneticPr fontId="5" type="noConversion"/>
  </si>
  <si>
    <t>죽림게이트볼장</t>
    <phoneticPr fontId="5" type="noConversion"/>
  </si>
  <si>
    <t>20x15
16x15</t>
    <phoneticPr fontId="5" type="noConversion"/>
  </si>
  <si>
    <t>1
1</t>
    <phoneticPr fontId="5" type="noConversion"/>
  </si>
  <si>
    <t>대안게이트볼장</t>
    <phoneticPr fontId="5" type="noConversion"/>
  </si>
  <si>
    <t>외송게이트볼장</t>
    <phoneticPr fontId="5" type="noConversion"/>
  </si>
  <si>
    <t>25*19</t>
    <phoneticPr fontId="5" type="noConversion"/>
  </si>
  <si>
    <t>만어게이트볼장</t>
    <phoneticPr fontId="5" type="noConversion"/>
  </si>
  <si>
    <t>25*16</t>
    <phoneticPr fontId="5" type="noConversion"/>
  </si>
  <si>
    <t>평능게이트볼장</t>
    <phoneticPr fontId="5" type="noConversion"/>
  </si>
  <si>
    <t>22*21</t>
    <phoneticPr fontId="5" type="noConversion"/>
  </si>
  <si>
    <t>실내1실외1</t>
    <phoneticPr fontId="5" type="noConversion"/>
  </si>
  <si>
    <t>얼음골게이트볼장</t>
    <phoneticPr fontId="5" type="noConversion"/>
  </si>
  <si>
    <t>25*20</t>
    <phoneticPr fontId="5" type="noConversion"/>
  </si>
  <si>
    <t>건강장수마을 게이트볼장</t>
    <phoneticPr fontId="5" type="noConversion"/>
  </si>
  <si>
    <t>대독 게이트볼장</t>
    <phoneticPr fontId="5" type="noConversion"/>
  </si>
  <si>
    <t>상리면 게이트볼장</t>
    <phoneticPr fontId="5" type="noConversion"/>
  </si>
  <si>
    <t>금서 서하 게이트볼장</t>
    <phoneticPr fontId="5" type="noConversion"/>
  </si>
  <si>
    <t>금서 야외게이트볼장</t>
    <phoneticPr fontId="5" type="noConversion"/>
  </si>
  <si>
    <t>북상면 전천후 게이트볼장</t>
    <phoneticPr fontId="5" type="noConversion"/>
  </si>
  <si>
    <t>남원 위미전천후게이트볼장</t>
  </si>
  <si>
    <t>제주공천포전지훈련센터
전천후 게이트볼장</t>
  </si>
  <si>
    <t>감계복지센터 수영장</t>
    <phoneticPr fontId="5" type="noConversion"/>
  </si>
  <si>
    <t>의령동부 국민체육센터</t>
    <phoneticPr fontId="5" type="noConversion"/>
  </si>
  <si>
    <t>마산야구센터 
인라인스케이트장</t>
    <phoneticPr fontId="5" type="noConversion"/>
  </si>
  <si>
    <t>진주종합경기장부지내(관리주체이관)</t>
    <phoneticPr fontId="5" type="noConversion"/>
  </si>
  <si>
    <t>인라인스케이트장</t>
    <phoneticPr fontId="5" type="noConversion"/>
  </si>
  <si>
    <t>군민체육공원
인라인스케이트장</t>
    <phoneticPr fontId="5" type="noConversion"/>
  </si>
  <si>
    <t>우래탄</t>
    <phoneticPr fontId="5" type="noConversion"/>
  </si>
  <si>
    <t>군민체육공원 내</t>
    <phoneticPr fontId="5" type="noConversion"/>
  </si>
  <si>
    <t>강무정</t>
    <phoneticPr fontId="5" type="noConversion"/>
  </si>
  <si>
    <t>대덕정</t>
    <phoneticPr fontId="5" type="noConversion"/>
  </si>
  <si>
    <t>화개정</t>
    <phoneticPr fontId="5" type="noConversion"/>
  </si>
  <si>
    <t>이방면</t>
    <phoneticPr fontId="5" type="noConversion"/>
  </si>
  <si>
    <t>남부권 골프연습장</t>
    <phoneticPr fontId="5" type="noConversion"/>
  </si>
  <si>
    <t>의창스포츠센터
빙상장</t>
    <phoneticPr fontId="5" type="noConversion"/>
  </si>
  <si>
    <t>석전동 주민운동장
족구장</t>
    <phoneticPr fontId="5" type="noConversion"/>
  </si>
  <si>
    <t>봉곡배드민턴장</t>
    <phoneticPr fontId="5" type="noConversion"/>
  </si>
  <si>
    <t>대방체육공원 배드민턴장</t>
    <phoneticPr fontId="5" type="noConversion"/>
  </si>
  <si>
    <t>가포체육시설 
배드민턴장</t>
    <phoneticPr fontId="5" type="noConversion"/>
  </si>
  <si>
    <t>석전동 주민운동장
풋살장</t>
    <phoneticPr fontId="5" type="noConversion"/>
  </si>
  <si>
    <t>반지어울림운동장 농구장</t>
    <phoneticPr fontId="5" type="noConversion"/>
  </si>
  <si>
    <t>용호운동장 농구장</t>
    <phoneticPr fontId="5" type="noConversion"/>
  </si>
  <si>
    <t>신월운동장 농구장</t>
    <phoneticPr fontId="5" type="noConversion"/>
  </si>
  <si>
    <t>중앙체육공원 농구장</t>
    <phoneticPr fontId="5" type="noConversion"/>
  </si>
  <si>
    <t>사파주민운동장 농구장</t>
    <phoneticPr fontId="5" type="noConversion"/>
  </si>
  <si>
    <t>대방체육공원 농구장</t>
    <phoneticPr fontId="5" type="noConversion"/>
  </si>
  <si>
    <t>남양열린운동장 농구장</t>
    <phoneticPr fontId="5" type="noConversion"/>
  </si>
  <si>
    <t>성주주민운동장 농구장</t>
    <phoneticPr fontId="5" type="noConversion"/>
  </si>
  <si>
    <t>추산정구장</t>
    <phoneticPr fontId="5" type="noConversion"/>
  </si>
  <si>
    <t>12링크</t>
    <phoneticPr fontId="5" type="noConversion"/>
  </si>
  <si>
    <t>동부5개면파크골프장</t>
    <phoneticPr fontId="5" type="noConversion"/>
  </si>
  <si>
    <t>봉화체육공원족구장</t>
    <phoneticPr fontId="5" type="noConversion"/>
  </si>
  <si>
    <t>삼천포종합운동장
족구장</t>
    <phoneticPr fontId="5" type="noConversion"/>
  </si>
  <si>
    <t>구우진항
임시파크골프장</t>
    <phoneticPr fontId="5" type="noConversion"/>
  </si>
  <si>
    <t>사천강변(장산)
풋살구장</t>
    <phoneticPr fontId="5" type="noConversion"/>
  </si>
  <si>
    <t>일운체육공원 풋살장</t>
    <phoneticPr fontId="5" type="noConversion"/>
  </si>
  <si>
    <t>일운체육공원 농구장</t>
    <phoneticPr fontId="5" type="noConversion"/>
  </si>
  <si>
    <t>양산그라운드골프장</t>
    <phoneticPr fontId="5" type="noConversion"/>
  </si>
  <si>
    <t>함안군</t>
    <phoneticPr fontId="5" type="noConversion"/>
  </si>
  <si>
    <t>함안파크골프장</t>
  </si>
  <si>
    <t>군북파크골프장</t>
  </si>
  <si>
    <t>강나루파크골프장</t>
  </si>
  <si>
    <t>영산풋살장</t>
    <phoneticPr fontId="5" type="noConversion"/>
  </si>
  <si>
    <t>위탁
(영산축구협회)</t>
    <phoneticPr fontId="5" type="noConversion"/>
  </si>
  <si>
    <t>횡천파크골프장</t>
    <phoneticPr fontId="5" type="noConversion"/>
  </si>
  <si>
    <t>시천파크골프장</t>
    <phoneticPr fontId="5" type="noConversion"/>
  </si>
  <si>
    <t>산청읍파크골프장</t>
    <phoneticPr fontId="5" type="noConversion"/>
  </si>
  <si>
    <t>산청군</t>
    <phoneticPr fontId="5" type="noConversion"/>
  </si>
  <si>
    <t>신등족구장</t>
    <phoneticPr fontId="5" type="noConversion"/>
  </si>
  <si>
    <t>단성족구장</t>
    <phoneticPr fontId="5" type="noConversion"/>
  </si>
  <si>
    <t>생초체육공원 풋살장</t>
    <phoneticPr fontId="5" type="noConversion"/>
  </si>
  <si>
    <t>단성풋살장</t>
    <phoneticPr fontId="5" type="noConversion"/>
  </si>
  <si>
    <t>신안그라운드골프장</t>
    <phoneticPr fontId="5" type="noConversion"/>
  </si>
  <si>
    <t>산청그라운드골프장</t>
    <phoneticPr fontId="5" type="noConversion"/>
  </si>
  <si>
    <t>오부파크골프장</t>
    <phoneticPr fontId="5" type="noConversion"/>
  </si>
  <si>
    <t>신등파크골프장</t>
    <phoneticPr fontId="5" type="noConversion"/>
  </si>
  <si>
    <t>단성파크골프장</t>
    <phoneticPr fontId="5" type="noConversion"/>
  </si>
  <si>
    <t>합천파크골프장</t>
    <phoneticPr fontId="5" type="noConversion"/>
  </si>
  <si>
    <t>동부권 파크골프장</t>
    <phoneticPr fontId="5" type="noConversion"/>
  </si>
  <si>
    <t>북부권 파크골프장</t>
    <phoneticPr fontId="5" type="noConversion"/>
  </si>
  <si>
    <t>묘산 파크골프장</t>
    <phoneticPr fontId="5" type="noConversion"/>
  </si>
  <si>
    <t xml:space="preserve"> ㅇ 본 통계는 "체육시설의 설치ㆍ이용에 관한 법률" 제36조(시책 수립에 필요한 사항 등의 보고) 및 동법 시행규칙 제 28조(보고사항)에 따라 지방자치단체 등이 제출한
     자료를 종합 정리한 것으로서, 2023년 12월말 기준으로 작성된 현황임(단, 건립중인 시설, 학교 교육만을 목적으로 하는 학교체육시설 등은 제외)</t>
    <phoneticPr fontId="5" type="noConversion"/>
  </si>
  <si>
    <t>-풋살장</t>
    <phoneticPr fontId="5" type="noConversion"/>
  </si>
  <si>
    <t>-그외 기타</t>
    <phoneticPr fontId="5" type="noConversion"/>
  </si>
  <si>
    <t>ㆍ 상기 분류기준에 포함되지 않은 공공체육시설
  - 파크골프장
  - 풋살장
  - 그외 시설</t>
    <phoneticPr fontId="5" type="noConversion"/>
  </si>
  <si>
    <t xml:space="preserve"> - 풋살장</t>
    <phoneticPr fontId="5" type="noConversion"/>
  </si>
  <si>
    <t xml:space="preserve"> - 그외</t>
    <phoneticPr fontId="5" type="noConversion"/>
  </si>
  <si>
    <t>공단: 일산올림픽스포츠센터 인공암벽장</t>
    <phoneticPr fontId="5" type="noConversion"/>
  </si>
  <si>
    <t>부산환경공단 
영도사업소</t>
    <phoneticPr fontId="5" type="noConversion"/>
  </si>
  <si>
    <t>부산환경공단 
강변사업단</t>
    <phoneticPr fontId="5" type="noConversion"/>
  </si>
  <si>
    <t>손기정체육공원 
인조잔디축구장</t>
    <phoneticPr fontId="5" type="noConversion"/>
  </si>
  <si>
    <t>부산환경공단 
수영사업단</t>
    <phoneticPr fontId="5" type="noConversion"/>
  </si>
  <si>
    <t>위탁 
(사단법인대한청소년
스포츠클럽연맹)</t>
    <phoneticPr fontId="5" type="noConversion"/>
  </si>
  <si>
    <t>2020. 1. 31. 시설운영
주체 변경(공단-&gt;재단)</t>
    <phoneticPr fontId="5" type="noConversion"/>
  </si>
  <si>
    <t>성남종합운동장보조경기장 
축구장</t>
    <phoneticPr fontId="5" type="noConversion"/>
  </si>
  <si>
    <t>화성시 가축분뇨공공
처리시설 축구장</t>
    <phoneticPr fontId="5" type="noConversion"/>
  </si>
  <si>
    <t>전곡해양일반산업
(1호공원) 축구장</t>
    <phoneticPr fontId="5" type="noConversion"/>
  </si>
  <si>
    <t>동탄2 제3호체육공원 
축구장(장치체육공원)</t>
    <phoneticPr fontId="5" type="noConversion"/>
  </si>
  <si>
    <t>봉선체육공원(송린이음터) 
축구장</t>
    <phoneticPr fontId="5" type="noConversion"/>
  </si>
  <si>
    <t>별내택지지구 체육공원 
축구장</t>
    <phoneticPr fontId="5" type="noConversion"/>
  </si>
  <si>
    <t>2023년 시설개선공사 
준공, 2024년 4월부터 
위탁운영 중</t>
    <phoneticPr fontId="5" type="noConversion"/>
  </si>
  <si>
    <t>구리주민편익시설
(시민스포츠센터) 축구장</t>
    <phoneticPr fontId="5" type="noConversion"/>
  </si>
  <si>
    <t>일죽공공하수처리시설
(축구장)</t>
    <phoneticPr fontId="5" type="noConversion"/>
  </si>
  <si>
    <t>죽산공공하수처리시설
(축구장)</t>
    <phoneticPr fontId="5" type="noConversion"/>
  </si>
  <si>
    <t>포천시 자원회수시설 내 
축구장</t>
    <phoneticPr fontId="5" type="noConversion"/>
  </si>
  <si>
    <t>명칭 변경(능서면→
세종대왕면)</t>
    <phoneticPr fontId="5" type="noConversion"/>
  </si>
  <si>
    <t>위탁
(연천군축구협회,
연천군그라운드
골프협회)</t>
    <phoneticPr fontId="5" type="noConversion"/>
  </si>
  <si>
    <t>하수종말처리장 생활체육
시설 인조잔디구장</t>
    <phoneticPr fontId="5" type="noConversion"/>
  </si>
  <si>
    <t>종합경기장 내 인조잔디
축구장</t>
    <phoneticPr fontId="5" type="noConversion"/>
  </si>
  <si>
    <t>기린생활체육공원운동장
(축구장)</t>
    <phoneticPr fontId="5" type="noConversion"/>
  </si>
  <si>
    <t>상남생활체육공원운동장
(축구장)</t>
    <phoneticPr fontId="5" type="noConversion"/>
  </si>
  <si>
    <t>남면생활체육공원운동장
(축구장)</t>
    <phoneticPr fontId="5" type="noConversion"/>
  </si>
  <si>
    <t>환경체육센터(충주시
클린에너지파크축구장)</t>
    <phoneticPr fontId="5" type="noConversion"/>
  </si>
  <si>
    <t>양대동 스포츠테마파크 
축구장</t>
    <phoneticPr fontId="5" type="noConversion"/>
  </si>
  <si>
    <t>옐로우시티스타디움 
보조경기장</t>
    <phoneticPr fontId="5" type="noConversion"/>
  </si>
  <si>
    <t>와룡지구생활체육시설 
축구장</t>
    <phoneticPr fontId="5" type="noConversion"/>
  </si>
  <si>
    <t>대한체육회 
소관</t>
    <phoneticPr fontId="5" type="noConversion"/>
  </si>
  <si>
    <t>한강공원 광나루지구 
야구장(임시)</t>
    <phoneticPr fontId="5" type="noConversion"/>
  </si>
  <si>
    <t>리틀야구장 및 
소프트볼구장</t>
    <phoneticPr fontId="5" type="noConversion"/>
  </si>
  <si>
    <t>체육공원 전체 
사업비임</t>
    <phoneticPr fontId="5" type="noConversion"/>
  </si>
  <si>
    <t>규격미달(임시부지이
므로 규격을 상정하여
조성하지 않았음)</t>
    <phoneticPr fontId="5" type="noConversion"/>
  </si>
  <si>
    <t>위탁 
(충주시야구협회)</t>
    <phoneticPr fontId="5" type="noConversion"/>
  </si>
  <si>
    <t>무한천생활체육공원 
야구장1</t>
    <phoneticPr fontId="5" type="noConversion"/>
  </si>
  <si>
    <t>무한천생활체육공원 
야구장2</t>
    <phoneticPr fontId="5" type="noConversion"/>
  </si>
  <si>
    <t>1면
(인조잔디 설치 공사)</t>
    <phoneticPr fontId="5" type="noConversion"/>
  </si>
  <si>
    <t>1면
(1,2구장 조성공사비)</t>
    <phoneticPr fontId="5" type="noConversion"/>
  </si>
  <si>
    <t>한강시민공원 이촌지구
테니스장</t>
    <phoneticPr fontId="5" type="noConversion"/>
  </si>
  <si>
    <t>응봉공원(대현산배수지) 
테니스장</t>
    <phoneticPr fontId="5" type="noConversion"/>
  </si>
  <si>
    <t>한강시민공원 
뚝섬지구테니스장</t>
    <phoneticPr fontId="5" type="noConversion"/>
  </si>
  <si>
    <t>아차산배수지체육공원 
테니스장</t>
    <phoneticPr fontId="5" type="noConversion"/>
  </si>
  <si>
    <t>한강시민공원 광나루지구 
테니스장</t>
    <phoneticPr fontId="5" type="noConversion"/>
  </si>
  <si>
    <t>율하체육공원 내
위치</t>
    <phoneticPr fontId="5" type="noConversion"/>
  </si>
  <si>
    <t>남구종합스포츠 
타운 내</t>
    <phoneticPr fontId="5" type="noConversion"/>
  </si>
  <si>
    <t>위탁
(광주광역시서구
테니스협회)</t>
    <phoneticPr fontId="5" type="noConversion"/>
  </si>
  <si>
    <t>동탄2 제1호 체육공원 
테니스장</t>
    <phoneticPr fontId="5" type="noConversion"/>
  </si>
  <si>
    <t>탄성코드
(에폭시)</t>
    <phoneticPr fontId="5" type="noConversion"/>
  </si>
  <si>
    <t>화성남부국민체육센터 
테니스장</t>
    <phoneticPr fontId="5" type="noConversion"/>
  </si>
  <si>
    <t>토사(3)+
케미칼(3)</t>
    <phoneticPr fontId="5" type="noConversion"/>
  </si>
  <si>
    <t>삼성생활체육공원
부지내위치</t>
    <phoneticPr fontId="5" type="noConversion"/>
  </si>
  <si>
    <t>감곡생활체육공원 
부지 내 위치</t>
    <phoneticPr fontId="5" type="noConversion"/>
  </si>
  <si>
    <t>갈매체육공원 내
운동시설</t>
    <phoneticPr fontId="5" type="noConversion"/>
  </si>
  <si>
    <t>북천생활체육공원 
강변테니스장</t>
    <phoneticPr fontId="5" type="noConversion"/>
  </si>
  <si>
    <t>북천생활체육공원 
시민테니스장</t>
    <phoneticPr fontId="5" type="noConversion"/>
  </si>
  <si>
    <t>아크릴 하드
코트 바닥재 5mm(리바운드 에이스프로 
포설형 5mm)</t>
    <phoneticPr fontId="5" type="noConversion"/>
  </si>
  <si>
    <t>케미칼2
 하  드4</t>
    <phoneticPr fontId="5" type="noConversion"/>
  </si>
  <si>
    <t>평거지구 생활체육시설 
테니스장</t>
    <phoneticPr fontId="5" type="noConversion"/>
  </si>
  <si>
    <t>중랑천 제1체육공원 
테니스장</t>
    <phoneticPr fontId="5" type="noConversion"/>
  </si>
  <si>
    <t>클레이/
인조잔디</t>
    <phoneticPr fontId="5" type="noConversion"/>
  </si>
  <si>
    <t>법무연수원 용인분원 
테니스장</t>
    <phoneticPr fontId="5" type="noConversion"/>
  </si>
  <si>
    <t>조암 공공하수처리장 
테니스장</t>
    <phoneticPr fontId="5" type="noConversion"/>
  </si>
  <si>
    <t>사강리 동네체육시설 
테니스장</t>
    <phoneticPr fontId="5" type="noConversion"/>
  </si>
  <si>
    <t>양감면 행정복지센터 
체육시설</t>
    <phoneticPr fontId="62" type="noConversion"/>
  </si>
  <si>
    <t>2001/
2018</t>
    <phoneticPr fontId="5" type="noConversion"/>
  </si>
  <si>
    <t>2007/
2017</t>
    <phoneticPr fontId="5" type="noConversion"/>
  </si>
  <si>
    <t>장호원읍 레포츠공원 
테니스장</t>
    <phoneticPr fontId="5" type="noConversion"/>
  </si>
  <si>
    <t>영북체육공원
 부지내 위치</t>
    <phoneticPr fontId="5" type="noConversion"/>
  </si>
  <si>
    <t>포천종합운동장 
부지 내 위치</t>
    <phoneticPr fontId="5" type="noConversion"/>
  </si>
  <si>
    <t>하드코트(실내)
인조잔디(실외)</t>
    <phoneticPr fontId="5" type="noConversion"/>
  </si>
  <si>
    <t>생태공원 체육시설
(테니스장)</t>
    <phoneticPr fontId="5" type="noConversion"/>
  </si>
  <si>
    <t>우레탄
탄성포장</t>
    <phoneticPr fontId="5" type="noConversion"/>
  </si>
  <si>
    <t>2018년 바닥재
교체</t>
    <phoneticPr fontId="5" type="noConversion"/>
  </si>
  <si>
    <t>영암종합스포츠타운
테니스장</t>
    <phoneticPr fontId="5" type="noConversion"/>
  </si>
  <si>
    <t>신안복합스포츠타운 
테니스장</t>
    <phoneticPr fontId="5" type="noConversion"/>
  </si>
  <si>
    <t>시민운동장 내 
위치</t>
    <phoneticPr fontId="5" type="noConversion"/>
  </si>
  <si>
    <r>
      <t>명칭 변경(환경기초
시설테니스장</t>
    </r>
    <r>
      <rPr>
        <sz val="8"/>
        <color theme="1"/>
        <rFont val="맑은 고딕"/>
        <family val="3"/>
        <charset val="129"/>
      </rPr>
      <t>→
유니온파크)</t>
    </r>
    <phoneticPr fontId="5" type="noConversion"/>
  </si>
  <si>
    <r>
      <t xml:space="preserve">환경체육센터
</t>
    </r>
    <r>
      <rPr>
        <sz val="7"/>
        <color theme="1"/>
        <rFont val="맑은 고딕"/>
        <family val="3"/>
        <charset val="129"/>
        <scheme val="minor"/>
      </rPr>
      <t>(충주시클린에너지파크테니스장)</t>
    </r>
    <phoneticPr fontId="5" type="noConversion"/>
  </si>
  <si>
    <t>공천포전지훈련
센터 
내 위치</t>
    <phoneticPr fontId="5" type="noConversion"/>
  </si>
  <si>
    <t>하드코트 3면 
→ 9면</t>
    <phoneticPr fontId="5" type="noConversion"/>
  </si>
  <si>
    <t>광교씨름전용 체육관</t>
    <phoneticPr fontId="5" type="noConversion"/>
  </si>
  <si>
    <t>병점1동 간이운동
시설
씨름장</t>
    <phoneticPr fontId="5" type="noConversion"/>
  </si>
  <si>
    <t>미르스타디움 
씨름장</t>
    <phoneticPr fontId="5" type="noConversion"/>
  </si>
  <si>
    <t>평택시
(송출 지역경제과)</t>
    <phoneticPr fontId="5" type="noConversion"/>
  </si>
  <si>
    <t>초월생활체육
공원 포함</t>
    <phoneticPr fontId="5" type="noConversion"/>
  </si>
  <si>
    <t>일반
철골</t>
    <phoneticPr fontId="5" type="noConversion"/>
  </si>
  <si>
    <t>진천종합스포츠타운 
씨름장</t>
    <phoneticPr fontId="5" type="noConversion"/>
  </si>
  <si>
    <t>금왕생활체육공원 
씨름장</t>
    <phoneticPr fontId="5" type="noConversion"/>
  </si>
  <si>
    <t>철골
구조</t>
    <phoneticPr fontId="5" type="noConversion"/>
  </si>
  <si>
    <t>철근콘크
리트조</t>
    <phoneticPr fontId="5" type="noConversion"/>
  </si>
  <si>
    <t>경량
철골</t>
    <phoneticPr fontId="5" type="noConversion"/>
  </si>
  <si>
    <t>금왕생활체육
공원 부재내</t>
    <phoneticPr fontId="5" type="noConversion"/>
  </si>
  <si>
    <t>용도변경
(게이트볼장
→씨름장)</t>
    <phoneticPr fontId="5" type="noConversion"/>
  </si>
  <si>
    <t>구례사계절전천후
씨름장</t>
    <phoneticPr fontId="5" type="noConversion"/>
  </si>
  <si>
    <t>옐로우시티스타
디움 씨름장</t>
    <phoneticPr fontId="5" type="noConversion"/>
  </si>
  <si>
    <t>거창실버레포츠
타운   씨름장</t>
    <phoneticPr fontId="5" type="noConversion"/>
  </si>
  <si>
    <t>원효로다목적
실내체육관</t>
    <phoneticPr fontId="5" type="noConversion"/>
  </si>
  <si>
    <t>월곡배드민턴 
전용체육관</t>
    <phoneticPr fontId="5" type="noConversion"/>
  </si>
  <si>
    <t>오동근린공원 
실내배드민턴장</t>
    <phoneticPr fontId="5" type="noConversion"/>
  </si>
  <si>
    <t>다락원체육공원 
배드민턴장</t>
    <phoneticPr fontId="5" type="noConversion"/>
  </si>
  <si>
    <t>화곡배수지다목적
체육관</t>
    <phoneticPr fontId="5" type="noConversion"/>
  </si>
  <si>
    <t>가양레포츠센터 
대체육관</t>
    <phoneticPr fontId="5" type="noConversion"/>
  </si>
  <si>
    <t>영등포 다목적 
배드민턴 체육관</t>
    <phoneticPr fontId="5" type="noConversion"/>
  </si>
  <si>
    <t>위탁(사단법인                             금천스포츠클럽)</t>
    <phoneticPr fontId="5" type="noConversion"/>
  </si>
  <si>
    <t>서울시교육청
학생체육관</t>
    <phoneticPr fontId="5" type="noConversion"/>
  </si>
  <si>
    <t>서울시교육청학생
체육관</t>
    <phoneticPr fontId="5" type="noConversion"/>
  </si>
  <si>
    <t>핸드볼, 농구, 배드
민턴, 탁구, 배구</t>
    <phoneticPr fontId="5" type="noConversion"/>
  </si>
  <si>
    <t>배구,농구,핸드볼,탁구,
배드민턴,리듬체조</t>
    <phoneticPr fontId="5" type="noConversion"/>
  </si>
  <si>
    <t>핸드볼,배드민턴,탁구,
태권도,배구,농구</t>
    <phoneticPr fontId="5" type="noConversion"/>
  </si>
  <si>
    <t>중리근린공원
국민체육센터</t>
    <phoneticPr fontId="5" type="noConversion"/>
  </si>
  <si>
    <t>부지면적 한밭주경기장 
포함</t>
    <phoneticPr fontId="5" type="noConversion"/>
  </si>
  <si>
    <r>
      <t xml:space="preserve">신축
</t>
    </r>
    <r>
      <rPr>
        <sz val="7"/>
        <color theme="1"/>
        <rFont val="맑은 고딕"/>
        <family val="3"/>
        <charset val="129"/>
        <scheme val="minor"/>
      </rPr>
      <t>※ 인동 생활체육관은 철거</t>
    </r>
    <phoneticPr fontId="5" type="noConversion"/>
  </si>
  <si>
    <t>(사)울산동구공공
스포츠클럽</t>
    <phoneticPr fontId="5" type="noConversion"/>
  </si>
  <si>
    <t>수원시 배드민턴
전용경기장</t>
    <phoneticPr fontId="5" type="noConversion"/>
  </si>
  <si>
    <t>법무연수원 용인분원 
실내체육관</t>
    <phoneticPr fontId="5" type="noConversion"/>
  </si>
  <si>
    <t>수지체육공원
배드민턴장</t>
    <phoneticPr fontId="5" type="noConversion"/>
  </si>
  <si>
    <t>위탁
(YMCA수원시지부)</t>
    <phoneticPr fontId="5" type="noConversion"/>
  </si>
  <si>
    <t>위탁(수원시
청소년청년재단)</t>
    <phoneticPr fontId="5" type="noConversion"/>
  </si>
  <si>
    <t>농구,탁구,배구,
배드민턴</t>
    <phoneticPr fontId="5" type="noConversion"/>
  </si>
  <si>
    <t>철골철근콘트
리트트러스</t>
    <phoneticPr fontId="5" type="noConversion"/>
  </si>
  <si>
    <t>철골+
철근콘크리트</t>
    <phoneticPr fontId="5" type="noConversion"/>
  </si>
  <si>
    <t>오정레포츠센터 
배드민턴장</t>
    <phoneticPr fontId="5" type="noConversion"/>
  </si>
  <si>
    <t>차산리 생활체육시설
(대원운수 뒤) 
배드민턴장</t>
    <phoneticPr fontId="5" type="noConversion"/>
  </si>
  <si>
    <t>월산리 푸른물센터 
체육시설 배드민턴장</t>
    <phoneticPr fontId="5" type="noConversion"/>
  </si>
  <si>
    <t>진건생활체육시설 
배드민턴장</t>
    <phoneticPr fontId="5" type="noConversion"/>
  </si>
  <si>
    <t>오남체육공원 
배드민턴장</t>
    <phoneticPr fontId="5" type="noConversion"/>
  </si>
  <si>
    <t>군자교 하부 
배드민턴장</t>
    <phoneticPr fontId="5" type="noConversion"/>
  </si>
  <si>
    <t>조남3교 체육시설
(배드민턴장)</t>
    <phoneticPr fontId="5" type="noConversion"/>
  </si>
  <si>
    <t>시흥시전용
배드민턴장</t>
    <phoneticPr fontId="5" type="noConversion"/>
  </si>
  <si>
    <t>시민체육광장 
제1체육관(다목적)</t>
    <phoneticPr fontId="5" type="noConversion"/>
  </si>
  <si>
    <t>시민체육광장 제2체육관
(게이트볼장, 탁구)</t>
    <phoneticPr fontId="5" type="noConversion"/>
  </si>
  <si>
    <t>1층 게이트볼장(1,218㎡), 
2층 탁구장(1,194㎡)</t>
    <phoneticPr fontId="5" type="noConversion"/>
  </si>
  <si>
    <t>양주실내체육관 
배드민턴장</t>
    <phoneticPr fontId="5" type="noConversion"/>
  </si>
  <si>
    <t>부곡 다목적 
실내체육관</t>
    <phoneticPr fontId="5" type="noConversion"/>
  </si>
  <si>
    <t>고천 다목적 
실내체육관</t>
    <phoneticPr fontId="5" type="noConversion"/>
  </si>
  <si>
    <t>서종생활체육공원 
배드민턴장</t>
    <phoneticPr fontId="5" type="noConversion"/>
  </si>
  <si>
    <t>강상다목적체육관 
배드민턴장</t>
    <phoneticPr fontId="5" type="noConversion"/>
  </si>
  <si>
    <t>양동레포츠공원 
배드민턴장</t>
    <phoneticPr fontId="5" type="noConversion"/>
  </si>
  <si>
    <t>양평생활체육공원 
탁구장</t>
    <phoneticPr fontId="5" type="noConversion"/>
  </si>
  <si>
    <t>서종 생활체육공원 
탁구장</t>
    <phoneticPr fontId="5" type="noConversion"/>
  </si>
  <si>
    <t>강상다목적체육관 
탁구장</t>
    <phoneticPr fontId="5" type="noConversion"/>
  </si>
  <si>
    <t>위탁
(전곡배드민턴클럽, 
온골배드민턴클럽)</t>
    <phoneticPr fontId="5" type="noConversion"/>
  </si>
  <si>
    <t>평창 다목적소규모
체육관</t>
    <phoneticPr fontId="5" type="noConversion"/>
  </si>
  <si>
    <t>진부 다목적소규모
체육관</t>
    <phoneticPr fontId="5" type="noConversion"/>
  </si>
  <si>
    <t>봉평 다목적소규모
체육관</t>
    <phoneticPr fontId="5" type="noConversion"/>
  </si>
  <si>
    <t>배드민턴,배구, 족구,
풋살</t>
    <phoneticPr fontId="5" type="noConversion"/>
  </si>
  <si>
    <t>핸드볼,배드민턴,농구,
배구</t>
    <phoneticPr fontId="5" type="noConversion"/>
  </si>
  <si>
    <t>배구,배드민턴,족구,
탁구,농구,태권도,펜싱,
레슬링,유도,핸드볼</t>
    <phoneticPr fontId="5" type="noConversion"/>
  </si>
  <si>
    <t>핸드볼, 배구,농구, 
배드민턴,탁구</t>
    <phoneticPr fontId="5" type="noConversion"/>
  </si>
  <si>
    <t>양구제2실내탁구
연습장</t>
    <phoneticPr fontId="5" type="noConversion"/>
  </si>
  <si>
    <t>원통생활체육공원 
체육관</t>
    <phoneticPr fontId="5" type="noConversion"/>
  </si>
  <si>
    <t>위탁(제천시
배드민턴연합회)</t>
    <phoneticPr fontId="5" type="noConversion"/>
  </si>
  <si>
    <t>천안시 
실내배드민턴장</t>
    <phoneticPr fontId="5" type="noConversion"/>
  </si>
  <si>
    <t>농구, 배구, 배드민턴, 
핸드볼</t>
    <phoneticPr fontId="5" type="noConversion"/>
  </si>
  <si>
    <t>배구,배드민턴, 
테니스(실외)</t>
    <phoneticPr fontId="5" type="noConversion"/>
  </si>
  <si>
    <t>농구,배구,탁구,태권도,
배드민턴,볼링</t>
    <phoneticPr fontId="5" type="noConversion"/>
  </si>
  <si>
    <t>(추가)다목적구장
(막구조) 신축</t>
    <phoneticPr fontId="5" type="noConversion"/>
  </si>
  <si>
    <t>도양 농어촌 
복합체육관</t>
    <phoneticPr fontId="5" type="noConversion"/>
  </si>
  <si>
    <t>하니움 문화스포츠
센터 실내체육관</t>
    <phoneticPr fontId="5" type="noConversion"/>
  </si>
  <si>
    <t>구미시복합스포츠
센터</t>
    <phoneticPr fontId="5" type="noConversion"/>
  </si>
  <si>
    <t>상주시실내체육관
(구관)</t>
    <phoneticPr fontId="5" type="noConversion"/>
  </si>
  <si>
    <t>진주 대평면다목적
체육관</t>
    <phoneticPr fontId="5" type="noConversion"/>
  </si>
  <si>
    <t>배구, 배드민턴, 농구, 
탁구, 핸드볼</t>
    <phoneticPr fontId="5" type="noConversion"/>
  </si>
  <si>
    <t>2023년 수납식 관람석 
추가 설치</t>
    <phoneticPr fontId="5" type="noConversion"/>
  </si>
  <si>
    <t>위탁(거제해양관광
개발공사)</t>
    <phoneticPr fontId="5" type="noConversion"/>
  </si>
  <si>
    <t>거제시(거제해양관광
개발공사)</t>
    <phoneticPr fontId="5" type="noConversion"/>
  </si>
  <si>
    <t>PVC고탄성
바닥재</t>
    <phoneticPr fontId="5" type="noConversion"/>
  </si>
  <si>
    <t>옥종다목적 
생활체육관</t>
    <phoneticPr fontId="5" type="noConversion"/>
  </si>
  <si>
    <t>부지면적 : 남원생활
체육관  주경기장 포함</t>
    <phoneticPr fontId="5" type="noConversion"/>
  </si>
  <si>
    <t>부지면적 : 표선생활
체육관  주경기장 포함</t>
    <phoneticPr fontId="5" type="noConversion"/>
  </si>
  <si>
    <t>부지면적 : 안덕생활
체육관  주경기장 포함</t>
    <phoneticPr fontId="5" type="noConversion"/>
  </si>
  <si>
    <t>부지면적 : 제주공천포
전지훈련센터 주경기장 
포함</t>
    <phoneticPr fontId="5" type="noConversion"/>
  </si>
  <si>
    <t>팔마유도트레이닝
센터</t>
    <phoneticPr fontId="5" type="noConversion"/>
  </si>
  <si>
    <t>샤워장, 탈의실, 화장실, 
관리실 등</t>
    <phoneticPr fontId="5" type="noConversion"/>
  </si>
  <si>
    <t>창원축구센터 
다목적체육관</t>
    <phoneticPr fontId="5" type="noConversion"/>
  </si>
  <si>
    <t>다목적체육관, 골프
연습장 헬스장</t>
    <phoneticPr fontId="5" type="noConversion"/>
  </si>
  <si>
    <t>헬스장, 독서실,
공영주차장</t>
    <phoneticPr fontId="5" type="noConversion"/>
  </si>
  <si>
    <t>프로그램실, 소극장, 
동아리활동실</t>
    <phoneticPr fontId="5" type="noConversion"/>
  </si>
  <si>
    <t>효창종합사회복지관 
체육관</t>
    <phoneticPr fontId="5" type="noConversion"/>
  </si>
  <si>
    <t>갈월종합사회복지관 
체육관</t>
    <phoneticPr fontId="5" type="noConversion"/>
  </si>
  <si>
    <t>열린금호교육문화관 
체육관</t>
    <phoneticPr fontId="5" type="noConversion"/>
  </si>
  <si>
    <t>성북종합레포츠타운
체육관</t>
    <phoneticPr fontId="5" type="noConversion"/>
  </si>
  <si>
    <t xml:space="preserve">다목적체육실,스쿼시,
 에어로빅, </t>
    <phoneticPr fontId="5" type="noConversion"/>
  </si>
  <si>
    <t>생활체육실, 각종 
문화강좌실, 헬스장</t>
    <phoneticPr fontId="5" type="noConversion"/>
  </si>
  <si>
    <t>청소년센터,헬스장,공연장,
다목적실, 청소년상담센터, 
청소년성문화센터, 창동
인터넷중독예방상담센터</t>
    <phoneticPr fontId="5" type="noConversion"/>
  </si>
  <si>
    <t>독서실,프로그램실, 카페
테리아,, 실내 골프연습장</t>
    <phoneticPr fontId="5" type="noConversion"/>
  </si>
  <si>
    <t>위탁(마포스포츠클럽,
마포구시설관리공단)</t>
    <phoneticPr fontId="5" type="noConversion"/>
  </si>
  <si>
    <t>위탁(마포구체육회,
마포구시설관리공단)</t>
    <phoneticPr fontId="5" type="noConversion"/>
  </si>
  <si>
    <t>위탁(서울기독청소년회
유지재단)</t>
    <phoneticPr fontId="5" type="noConversion"/>
  </si>
  <si>
    <t>강서구민 올림픽
체육센터</t>
    <phoneticPr fontId="5" type="noConversion"/>
  </si>
  <si>
    <t>인공암벽,농구,
실내축구,인라인스
케이트</t>
    <phoneticPr fontId="5" type="noConversion"/>
  </si>
  <si>
    <t>헬스장,다목적실,교육
문화실,기구필라테스,
순환운동,스피닝</t>
    <phoneticPr fontId="5" type="noConversion"/>
  </si>
  <si>
    <t>헬스장,다목적실,기구
필라실,트램폴린실,순환
운동실, 교육문화실,
음악교실</t>
    <phoneticPr fontId="5" type="noConversion"/>
  </si>
  <si>
    <t>신길종합사회복지관 
체육관</t>
    <phoneticPr fontId="5" type="noConversion"/>
  </si>
  <si>
    <t>서울여성플라자 
스포츠센터</t>
    <phoneticPr fontId="5" type="noConversion"/>
  </si>
  <si>
    <t>반포종합운동장 
체육센터</t>
    <phoneticPr fontId="5" type="noConversion"/>
  </si>
  <si>
    <t>위탁 ((사)대한생활체육
지도자연합회)</t>
    <phoneticPr fontId="5" type="noConversion"/>
  </si>
  <si>
    <t>강남스포츠문화센터 
체육관</t>
    <phoneticPr fontId="5" type="noConversion"/>
  </si>
  <si>
    <t>스튜디오, 사무실, 종합
안내소락카룸, 샤워실, 
휴게실</t>
    <phoneticPr fontId="5" type="noConversion"/>
  </si>
  <si>
    <t>근린공원 내 위치
(건축물대장상 
부지면적)</t>
    <phoneticPr fontId="5" type="noConversion"/>
  </si>
  <si>
    <t>도면내 수영장 
면적(지도자실
포함 667㎡)</t>
    <phoneticPr fontId="5" type="noConversion"/>
  </si>
  <si>
    <t>위탁((사)신나는 사상
스포츠클럽)</t>
    <phoneticPr fontId="5" type="noConversion"/>
  </si>
  <si>
    <t>중구 청라국민체육
센터</t>
    <phoneticPr fontId="5" type="noConversion"/>
  </si>
  <si>
    <t>대구학생문화센터 
실내체육관</t>
    <phoneticPr fontId="5" type="noConversion"/>
  </si>
  <si>
    <t>성서산업단지 
다목적체육관</t>
    <phoneticPr fontId="5" type="noConversion"/>
  </si>
  <si>
    <t>강의실, 사무실, 어린이
체육교실, 트램펄린</t>
    <phoneticPr fontId="5" type="noConversion"/>
  </si>
  <si>
    <t>보치아경기장, 다용도실, 
탁구장, 당구장</t>
    <phoneticPr fontId="5" type="noConversion"/>
  </si>
  <si>
    <t>명칭변경(17.7.10 
조례개정)</t>
    <phoneticPr fontId="5" type="noConversion"/>
  </si>
  <si>
    <t>25m×12.5m
10×4×0.7m
(유아풀)</t>
    <phoneticPr fontId="5" type="noConversion"/>
  </si>
  <si>
    <t>문화강의실,사무실,샤워실,
탈의실,생활체육공간,
카페테리아</t>
    <phoneticPr fontId="5" type="noConversion"/>
  </si>
  <si>
    <t>샤워실, 안내실, 기계실, 
교육실, 에어로빅장</t>
    <phoneticPr fontId="5" type="noConversion"/>
  </si>
  <si>
    <t>군위군 동부 
스포츠센터</t>
    <phoneticPr fontId="5" type="noConversion"/>
  </si>
  <si>
    <t>샤워실, 탈의실, 사무실, 
야외족구장 등</t>
    <phoneticPr fontId="5" type="noConversion"/>
  </si>
  <si>
    <t>훈련장, 합숙소, 
체력측정실 등</t>
    <phoneticPr fontId="5" type="noConversion"/>
  </si>
  <si>
    <t>광주광역시장애인국민
체육센터</t>
    <phoneticPr fontId="5" type="noConversion"/>
  </si>
  <si>
    <t>첨단 실내배드민턴장
(신관)</t>
    <phoneticPr fontId="5" type="noConversion"/>
  </si>
  <si>
    <t>보치아, 배드민턴, 
탁구 등</t>
    <phoneticPr fontId="5" type="noConversion"/>
  </si>
  <si>
    <t>대덕구청소년어울림
센터체육관</t>
    <phoneticPr fontId="5" type="noConversion"/>
  </si>
  <si>
    <t>주민센터,노인복지시설,
보육시설,지역아동센터,
도서관,문화의집</t>
    <phoneticPr fontId="5" type="noConversion"/>
  </si>
  <si>
    <t>주민센터,노인복지시설,
문화의집,도서관,지역아동
센터,마을회관</t>
    <phoneticPr fontId="5" type="noConversion"/>
  </si>
  <si>
    <t>체력측정실, 운동처방실, 
체력단련장, 다목적실, 
사무실 등</t>
    <phoneticPr fontId="5" type="noConversion"/>
  </si>
  <si>
    <t>용인시 평생학습관 
스포츠센터</t>
    <phoneticPr fontId="5" type="noConversion"/>
  </si>
  <si>
    <t>체력단련실, 에어로빅실, 
요가실, 탁구실</t>
    <phoneticPr fontId="5" type="noConversion"/>
  </si>
  <si>
    <t>헬스장, 에어로빅장, 
다목적실, 사무실</t>
    <phoneticPr fontId="5" type="noConversion"/>
  </si>
  <si>
    <t>어린이놀이시설, 암벽, 
스킨스쿠버장, 탁구장, 
댄스실, 헬스장, 사무실</t>
    <phoneticPr fontId="5" type="noConversion"/>
  </si>
  <si>
    <t>다목적홀, 헬스장, 건강교
육장, 사무실, 탁구교육장</t>
    <phoneticPr fontId="5" type="noConversion"/>
  </si>
  <si>
    <t>배드민턴장 3면, 
배구1면 겸용</t>
    <phoneticPr fontId="5" type="noConversion"/>
  </si>
  <si>
    <t>배드민턴장 4면, 
배구농구 면 겸용</t>
    <phoneticPr fontId="5" type="noConversion"/>
  </si>
  <si>
    <t>배드민턴 3면 및 
배구 겸용</t>
    <phoneticPr fontId="5" type="noConversion"/>
  </si>
  <si>
    <t>사무실 화장실 탈의실 
샤워실</t>
    <phoneticPr fontId="5" type="noConversion"/>
  </si>
  <si>
    <t>사무실, 다목적실, 
의무실,심판대기실,</t>
    <phoneticPr fontId="5" type="noConversion"/>
  </si>
  <si>
    <t>휴게실, 탈의실, 샤워실, 
창고, 사무실 등</t>
    <phoneticPr fontId="5" type="noConversion"/>
  </si>
  <si>
    <t>농구 28×15
배드민턴 
13.4×6.1×4면</t>
    <phoneticPr fontId="5" type="noConversion"/>
  </si>
  <si>
    <t>농구,배구,탁구,
배드민턴 등</t>
    <phoneticPr fontId="5" type="noConversion"/>
  </si>
  <si>
    <t>농구, 배드민턴, 
게이트볼</t>
    <phoneticPr fontId="5" type="noConversion"/>
  </si>
  <si>
    <t>장곡동복합문화
체육센터</t>
    <phoneticPr fontId="5" type="noConversion"/>
  </si>
  <si>
    <t>시흥어울림국민
체육센터</t>
    <phoneticPr fontId="5" type="noConversion"/>
  </si>
  <si>
    <t>김포시 농어민문화
체육센터</t>
    <phoneticPr fontId="5" type="noConversion"/>
  </si>
  <si>
    <t>의정부 청소년수련관 
실내수영장</t>
    <phoneticPr fontId="5" type="noConversion"/>
  </si>
  <si>
    <t>위탁[(사)대한생활체육
지도자연합회]</t>
    <phoneticPr fontId="5" type="noConversion"/>
  </si>
  <si>
    <t>29m x 36m x 
13.5m</t>
    <phoneticPr fontId="5" type="noConversion"/>
  </si>
  <si>
    <t>다목적실, 
게이트볼장</t>
    <phoneticPr fontId="5" type="noConversion"/>
  </si>
  <si>
    <t>인라인장, 탁구장, 
놀이시설</t>
    <phoneticPr fontId="5" type="noConversion"/>
  </si>
  <si>
    <t>사무실,스피닝,요가,
골프연습장,에어로
빅,어린이체능장</t>
    <phoneticPr fontId="5" type="noConversion"/>
  </si>
  <si>
    <t>사무실, 샤워실, 탈의실, 
매점</t>
    <phoneticPr fontId="5" type="noConversion"/>
  </si>
  <si>
    <t>풍산멀티스포츠센터
다목적체육관</t>
    <phoneticPr fontId="5" type="noConversion"/>
  </si>
  <si>
    <t>옥정체육공원 
실내체육관</t>
    <phoneticPr fontId="5" type="noConversion"/>
  </si>
  <si>
    <t>마장면 체육공원 
실내체육관</t>
    <phoneticPr fontId="5" type="noConversion"/>
  </si>
  <si>
    <t>2018 경기도 주민
밀착형 동네형체육
시설 지원사업</t>
    <phoneticPr fontId="5" type="noConversion"/>
  </si>
  <si>
    <t>2017 경기도 주민
밀착형 동네형체육
시설 지원사업</t>
    <phoneticPr fontId="5" type="noConversion"/>
  </si>
  <si>
    <t>샤워실, 탈의실, 사무실, 
카페 등</t>
    <phoneticPr fontId="62" type="noConversion"/>
  </si>
  <si>
    <t>수영장, 볼링장, 헬스장, 
다목적체육관</t>
    <phoneticPr fontId="5" type="noConversion"/>
  </si>
  <si>
    <t>구리주민편익시설
(시민스포츠센터)</t>
    <phoneticPr fontId="5" type="noConversion"/>
  </si>
  <si>
    <t>여흥체육공원 
복합체육관</t>
    <phoneticPr fontId="5" type="noConversion"/>
  </si>
  <si>
    <t>동두천시 
국민체육센터</t>
    <phoneticPr fontId="5" type="noConversion"/>
  </si>
  <si>
    <t>동두천 
반다비체육센터</t>
    <phoneticPr fontId="5" type="noConversion"/>
  </si>
  <si>
    <t>청평호반문화
체육센터</t>
    <phoneticPr fontId="5" type="noConversion"/>
  </si>
  <si>
    <t>동아리실(1,2), 다목적실, 
워킹트랙,화장실, 사무실</t>
    <phoneticPr fontId="5" type="noConversion"/>
  </si>
  <si>
    <t>국민체육센터
(강남체육관)</t>
    <phoneticPr fontId="5" type="noConversion"/>
  </si>
  <si>
    <t>수영장, 스쿼시장, 
다목적체육관</t>
    <phoneticPr fontId="5" type="noConversion"/>
  </si>
  <si>
    <t>수영장, 헬스장, 
다목적체육관</t>
    <phoneticPr fontId="5" type="noConversion"/>
  </si>
  <si>
    <t>배드민턴,탁구,
핸드볼 등</t>
    <phoneticPr fontId="5" type="noConversion"/>
  </si>
  <si>
    <t>농구,배구,배드민턴 
족구 등</t>
    <phoneticPr fontId="5" type="noConversion"/>
  </si>
  <si>
    <t xml:space="preserve">농구,배구,배드민턴 
족구, </t>
    <phoneticPr fontId="5" type="noConversion"/>
  </si>
  <si>
    <t>내면 다목적체육시설
(자운2리)</t>
    <phoneticPr fontId="5" type="noConversion"/>
  </si>
  <si>
    <t>다목적체육시설
(남면 화전3리)</t>
    <phoneticPr fontId="5" type="noConversion"/>
  </si>
  <si>
    <t>다목적체육시설
(내면 방내3리)</t>
    <phoneticPr fontId="5" type="noConversion"/>
  </si>
  <si>
    <t>다목적실
(영귀미면 속초2리)</t>
    <phoneticPr fontId="5" type="noConversion"/>
  </si>
  <si>
    <t>다목적실
(화촌면 굴운리)</t>
    <phoneticPr fontId="5" type="noConversion"/>
  </si>
  <si>
    <t>다목적실
(영귀미면 개운리)</t>
    <phoneticPr fontId="5" type="noConversion"/>
  </si>
  <si>
    <t>홍천군장애인
국민체육센터</t>
    <phoneticPr fontId="5" type="noConversion"/>
  </si>
  <si>
    <t>서면 다목적체육시설
(굴업리)</t>
    <phoneticPr fontId="5" type="noConversion"/>
  </si>
  <si>
    <t>내면 다목적체육시설
(광원리)</t>
    <phoneticPr fontId="5" type="noConversion"/>
  </si>
  <si>
    <t>게이트볼,배드민턴,,
족구,탁구</t>
    <phoneticPr fontId="5" type="noConversion"/>
  </si>
  <si>
    <t>25m×27m폭/
6레인</t>
    <phoneticPr fontId="5" type="noConversion"/>
  </si>
  <si>
    <t>25mx6
레인, 20mx3
레인</t>
    <phoneticPr fontId="5" type="noConversion"/>
  </si>
  <si>
    <t>기계실, 사무실, 기타 
복지시설</t>
    <phoneticPr fontId="5" type="noConversion"/>
  </si>
  <si>
    <t>사내농어촌
복합체육회관</t>
    <phoneticPr fontId="5" type="noConversion"/>
  </si>
  <si>
    <t>화천 생활체육공원 
휘트니스센터</t>
    <phoneticPr fontId="5" type="noConversion"/>
  </si>
  <si>
    <t>상남생활체육공원 
체육관</t>
    <phoneticPr fontId="5" type="noConversion"/>
  </si>
  <si>
    <t>남면생활체육공원
체육관</t>
    <phoneticPr fontId="5" type="noConversion"/>
  </si>
  <si>
    <t>충주 장애인형 
국민체육센터</t>
    <phoneticPr fontId="5" type="noConversion"/>
  </si>
  <si>
    <t>탁구,배드민턴,족구, 
배구</t>
    <phoneticPr fontId="5" type="noConversion"/>
  </si>
  <si>
    <t>맹동혁신 
국민체육센터</t>
    <phoneticPr fontId="5" type="noConversion"/>
  </si>
  <si>
    <t>수영장, 목욕탕, 스쿼시장,
에어로빅장, 주민생활시설</t>
    <phoneticPr fontId="5" type="noConversion"/>
  </si>
  <si>
    <t>배드민턴, 농구, 
배구 등</t>
    <phoneticPr fontId="5" type="noConversion"/>
  </si>
  <si>
    <t>농구, 배구, 배드
민턴 등</t>
    <phoneticPr fontId="5" type="noConversion"/>
  </si>
  <si>
    <t>전주 어울림국민
체육센터</t>
    <phoneticPr fontId="5" type="noConversion"/>
  </si>
  <si>
    <t>전주혁신 
라온체육센터</t>
    <phoneticPr fontId="5" type="noConversion"/>
  </si>
  <si>
    <t>완주군근로자종합
복지관</t>
    <phoneticPr fontId="5" type="noConversion"/>
  </si>
  <si>
    <t>대산농어민문화
체육센터</t>
    <phoneticPr fontId="5" type="noConversion"/>
  </si>
  <si>
    <t>고수면 복합문화
체육센터</t>
    <phoneticPr fontId="5" type="noConversion"/>
  </si>
  <si>
    <t>아산면 어울림행복
누리터</t>
    <phoneticPr fontId="5" type="noConversion"/>
  </si>
  <si>
    <t>선수합숙소, 회의실,식당,
주방,트레이닝센터</t>
    <phoneticPr fontId="5" type="noConversion"/>
  </si>
  <si>
    <t>다목적구장(농구, 
배드민턴, 탁구)</t>
    <phoneticPr fontId="5" type="noConversion"/>
  </si>
  <si>
    <t>구미시(노인종합
복지관에서 관리)</t>
    <phoneticPr fontId="5" type="noConversion"/>
  </si>
  <si>
    <t>운문면 달빛어울촌 
헬스장</t>
    <phoneticPr fontId="5" type="noConversion"/>
  </si>
  <si>
    <t>창의문화센터 내 
국민체육센터</t>
    <phoneticPr fontId="5" type="noConversion"/>
  </si>
  <si>
    <t>탈의실,헬스장, 소규모
체육관,샤워실</t>
    <phoneticPr fontId="5" type="noConversion"/>
  </si>
  <si>
    <t>게이트볼장, 체력단련실 
등</t>
    <phoneticPr fontId="5" type="noConversion"/>
  </si>
  <si>
    <t>내서스포츠센터
체육관</t>
    <phoneticPr fontId="5" type="noConversion"/>
  </si>
  <si>
    <t>진주시 장애인문화
체육센터 반다비</t>
    <phoneticPr fontId="5" type="noConversion"/>
  </si>
  <si>
    <t>에어로빅장, 체력측정실, 
탁구장</t>
    <phoneticPr fontId="5" type="noConversion"/>
  </si>
  <si>
    <t>에어로빅장, 유아체능단,
어린이도서관,청소년열람
실,문화교실,유아놀이방</t>
    <phoneticPr fontId="5" type="noConversion"/>
  </si>
  <si>
    <t>산청 다목적구장
(조산공원)</t>
    <phoneticPr fontId="5" type="noConversion"/>
  </si>
  <si>
    <t>36×19.2m
(렉스코트)</t>
    <phoneticPr fontId="5" type="noConversion"/>
  </si>
  <si>
    <t>제주특별자치도
(위탁 제주특별자치도
장애인체육회)</t>
    <phoneticPr fontId="5" type="noConversion"/>
  </si>
  <si>
    <t>제주특별자치도
(위탁 제주특별자치도
체육회)</t>
    <phoneticPr fontId="5" type="noConversion"/>
  </si>
  <si>
    <t>부지면적: 종합
경기장 부지면적 
포함</t>
    <phoneticPr fontId="5" type="noConversion"/>
  </si>
  <si>
    <t>한강공원 여의도지구 
게이트볼장</t>
    <phoneticPr fontId="5" type="noConversion"/>
  </si>
  <si>
    <t>망미동도시고속도로하부
게이트볼장</t>
    <phoneticPr fontId="5" type="noConversion"/>
  </si>
  <si>
    <t>삼남신화KTX교량하부
게이트볼장</t>
    <phoneticPr fontId="5" type="noConversion"/>
  </si>
  <si>
    <t>남양푸른건강뜰 체육공원 
게이트볼장</t>
    <phoneticPr fontId="5" type="noConversion"/>
  </si>
  <si>
    <t>동탄2 제1호 체육공원 
게이트볼장</t>
    <phoneticPr fontId="5" type="noConversion"/>
  </si>
  <si>
    <t>정남 공공하수처리시설 
게이트볼장</t>
    <phoneticPr fontId="5" type="noConversion"/>
  </si>
  <si>
    <t>동탄2 제14호근린공원 
게이트볼장</t>
    <phoneticPr fontId="5" type="noConversion"/>
  </si>
  <si>
    <t>부평리 생활체육시설 
게이트볼장</t>
    <phoneticPr fontId="5" type="noConversion"/>
  </si>
  <si>
    <t>양지리 생활체육공원 
게이트볼장</t>
    <phoneticPr fontId="5" type="noConversion"/>
  </si>
  <si>
    <t>청학리 동네체육시설 
게이트볼장</t>
    <phoneticPr fontId="5" type="noConversion"/>
  </si>
  <si>
    <t>군장리 생활체육시설
(새마을회관 옆) 게이트볼장</t>
    <phoneticPr fontId="5" type="noConversion"/>
  </si>
  <si>
    <t>다산멀티스포츠센터 
게이트볼장</t>
    <phoneticPr fontId="5" type="noConversion"/>
  </si>
  <si>
    <t>별내택지지구 체육공원 
게이트볼장</t>
    <phoneticPr fontId="5" type="noConversion"/>
  </si>
  <si>
    <t>마석우리 폐철도부지 
게이트볼장</t>
    <phoneticPr fontId="5" type="noConversion"/>
  </si>
  <si>
    <t>차산리 생활체육시설 
게이트볼장</t>
    <phoneticPr fontId="5" type="noConversion"/>
  </si>
  <si>
    <t>월곶역 하부 체육시설
(게이트볼장)</t>
    <phoneticPr fontId="5" type="noConversion"/>
  </si>
  <si>
    <t>장암동 하수처리장 
게이트볼장</t>
    <phoneticPr fontId="5" type="noConversion"/>
  </si>
  <si>
    <t>누락으로 인해 
재입력</t>
    <phoneticPr fontId="5" type="noConversion"/>
  </si>
  <si>
    <t>다목적생활체육시설
(게이트볼장)</t>
    <phoneticPr fontId="5" type="noConversion"/>
  </si>
  <si>
    <t>양수리 환경생태공원 
게이트볼장</t>
    <phoneticPr fontId="5" type="noConversion"/>
  </si>
  <si>
    <t>세종대왕면 체육공원 
게이트볼장</t>
    <phoneticPr fontId="5" type="noConversion"/>
  </si>
  <si>
    <t>가일리 소규모 다목적 
실내체육관</t>
    <phoneticPr fontId="5" type="noConversion"/>
  </si>
  <si>
    <t>소초면 수암2리 전천후
게이트볼장</t>
    <phoneticPr fontId="5" type="noConversion"/>
  </si>
  <si>
    <t>흥업면대안리 전천후
게이트볼장</t>
    <phoneticPr fontId="5" type="noConversion"/>
  </si>
  <si>
    <t>만대공원내 양지 전천후
게이트볼장</t>
    <phoneticPr fontId="5" type="noConversion"/>
  </si>
  <si>
    <t>2023 전천후 
변경</t>
    <phoneticPr fontId="5" type="noConversion"/>
  </si>
  <si>
    <t>우천 생활체육공원 
실내게이트볼장</t>
    <phoneticPr fontId="5" type="noConversion"/>
  </si>
  <si>
    <t>사내 체육공원 전천후
게이트볼장</t>
    <phoneticPr fontId="5" type="noConversion"/>
  </si>
  <si>
    <t>상남생활체육공원  
천후게이트볼장</t>
    <phoneticPr fontId="5" type="noConversion"/>
  </si>
  <si>
    <t>시설명칭 변경
(금성면 게이트
볼장 → 양전
게이트볼장)</t>
    <phoneticPr fontId="5" type="noConversion"/>
  </si>
  <si>
    <t>명칭변경
(금성면 파초게
이트볼장 -&gt; 금성면 게이트볼장)</t>
    <phoneticPr fontId="5" type="noConversion"/>
  </si>
  <si>
    <t>실내, 야외 각 
1면</t>
    <phoneticPr fontId="5" type="noConversion"/>
  </si>
  <si>
    <t>기계새마을운동발상지 
게이트볼장</t>
    <phoneticPr fontId="5" type="noConversion"/>
  </si>
  <si>
    <t>하양 어르신복지회관 
게이트볼장</t>
    <phoneticPr fontId="5" type="noConversion"/>
  </si>
  <si>
    <t>기타에서 
전천후로 이동</t>
    <phoneticPr fontId="5" type="noConversion"/>
  </si>
  <si>
    <t>2면실내(인조
잔디)1면야외
(마사토)</t>
    <phoneticPr fontId="5" type="noConversion"/>
  </si>
  <si>
    <t>1면실내(인조
잔디)1면 야외</t>
    <phoneticPr fontId="5" type="noConversion"/>
  </si>
  <si>
    <t>송백리어르신체육시설 
게이트볼장</t>
    <phoneticPr fontId="5" type="noConversion"/>
  </si>
  <si>
    <t>신안복합스포츠타운 
게이트볼장</t>
    <phoneticPr fontId="5" type="noConversion"/>
  </si>
  <si>
    <t>마로니에어린이공원 
게이트볼장</t>
    <phoneticPr fontId="5" type="noConversion"/>
  </si>
  <si>
    <t>동새들천어린이공원 
게이트볼장</t>
    <phoneticPr fontId="5" type="noConversion"/>
  </si>
  <si>
    <t>은행나무어린이공원 
게이트볼장</t>
    <phoneticPr fontId="5" type="noConversion"/>
  </si>
  <si>
    <t>남하면 지산리 전천후 
게이트볼장</t>
    <phoneticPr fontId="5" type="noConversion"/>
  </si>
  <si>
    <t>한강공원 광나루지구 
게이트볼장</t>
    <phoneticPr fontId="5" type="noConversion"/>
  </si>
  <si>
    <t>게이트볼협회 
무릉도원분회</t>
    <phoneticPr fontId="5" type="noConversion"/>
  </si>
  <si>
    <t>심천면 초강리 
전천후게이트볼장</t>
    <phoneticPr fontId="5" type="noConversion"/>
  </si>
  <si>
    <t>올림픽기념국민생활관 
수영장</t>
    <phoneticPr fontId="5" type="noConversion"/>
  </si>
  <si>
    <t>충무아트홀 스포츠센터 
수영장</t>
    <phoneticPr fontId="5" type="noConversion"/>
  </si>
  <si>
    <t>구립용산청소년년센터 
수영장</t>
    <phoneticPr fontId="5" type="noConversion"/>
  </si>
  <si>
    <t>성동구민종합체육센터 
수영장</t>
    <phoneticPr fontId="5" type="noConversion"/>
  </si>
  <si>
    <t>성동구립용답체육센터 
수영장</t>
    <phoneticPr fontId="5" type="noConversion"/>
  </si>
  <si>
    <t>서울숲복합문화체육센터 
수영장</t>
    <phoneticPr fontId="5" type="noConversion"/>
  </si>
  <si>
    <t>서울동부여성발전센터 
수영장</t>
    <phoneticPr fontId="5" type="noConversion"/>
  </si>
  <si>
    <t>동대문종합사회복지관 
수영장</t>
    <phoneticPr fontId="5" type="noConversion"/>
  </si>
  <si>
    <t>강서구민올림픽체육센터 
수영장</t>
    <phoneticPr fontId="5" type="noConversion"/>
  </si>
  <si>
    <t>공항동 문화체육센터 
수영장</t>
    <phoneticPr fontId="5" type="noConversion"/>
  </si>
  <si>
    <t>서울시
교육청</t>
    <phoneticPr fontId="5" type="noConversion"/>
  </si>
  <si>
    <t>위탁(재대한구세군유지
재단법인)</t>
    <phoneticPr fontId="5" type="noConversion"/>
  </si>
  <si>
    <t>서울시교육청학생체육관 
강서분관</t>
    <phoneticPr fontId="5" type="noConversion"/>
  </si>
  <si>
    <t>위탁(대한불교조계종 
사회복지재단)</t>
    <phoneticPr fontId="5" type="noConversion"/>
  </si>
  <si>
    <t>위탁(대한불교조계종
사회복지재단)</t>
    <phoneticPr fontId="5" type="noConversion"/>
  </si>
  <si>
    <t>관악구민 종합체육센터
 수영장</t>
    <phoneticPr fontId="5" type="noConversion"/>
  </si>
  <si>
    <t>금천구민문화체육선터 
수영장</t>
    <phoneticPr fontId="5" type="noConversion"/>
  </si>
  <si>
    <t>영등포제1스포츠센터 
수영장</t>
    <phoneticPr fontId="5" type="noConversion"/>
  </si>
  <si>
    <t>영등포제2스포츠센터 
수영장</t>
    <phoneticPr fontId="5" type="noConversion"/>
  </si>
  <si>
    <t>서울장애인종합복지관 
스포츠센터 수영장</t>
    <phoneticPr fontId="5" type="noConversion"/>
  </si>
  <si>
    <t>서부산권 장애인 
스포츠센터 수영장</t>
    <phoneticPr fontId="5" type="noConversion"/>
  </si>
  <si>
    <t>연제구 국민체육센터 
수영장</t>
    <phoneticPr fontId="5" type="noConversion"/>
  </si>
  <si>
    <t>수영구 국민체육센터 
수영장</t>
    <phoneticPr fontId="5" type="noConversion"/>
  </si>
  <si>
    <t>근로자종합복지관
내 수영장
주차장 증축
('19.7월)</t>
    <phoneticPr fontId="5" type="noConversion"/>
  </si>
  <si>
    <t>달성국민체육
센터 내</t>
    <phoneticPr fontId="5" type="noConversion"/>
  </si>
  <si>
    <t>달성테크노스포츠
센터 내</t>
    <phoneticPr fontId="5" type="noConversion"/>
  </si>
  <si>
    <t>군위국민체육
센터 내</t>
    <phoneticPr fontId="5" type="noConversion"/>
  </si>
  <si>
    <t>울산대공원 아쿠아시스 
수영장</t>
    <phoneticPr fontId="5" type="noConversion"/>
  </si>
  <si>
    <t>울주군 서부청소년수련관 
수영장</t>
    <phoneticPr fontId="5" type="noConversion"/>
  </si>
  <si>
    <t>울주군 남부청소년수련관 
수영장</t>
    <phoneticPr fontId="5" type="noConversion"/>
  </si>
  <si>
    <t>탄천종합운동장체육회관
수영장</t>
    <phoneticPr fontId="5" type="noConversion"/>
  </si>
  <si>
    <t>금곡공원국민체육센터 
수영장</t>
    <phoneticPr fontId="5" type="noConversion"/>
  </si>
  <si>
    <t>이충문화체육센터 
실내수영장</t>
    <phoneticPr fontId="5" type="noConversion"/>
  </si>
  <si>
    <t>서평택국민체육센터 
실내수영장</t>
    <phoneticPr fontId="5" type="noConversion"/>
  </si>
  <si>
    <t>시흥시청소년수련관 
수영장</t>
    <phoneticPr fontId="5" type="noConversion"/>
  </si>
  <si>
    <t>풍산멀티스포츠센터 
수영장</t>
    <phoneticPr fontId="5" type="noConversion"/>
  </si>
  <si>
    <t>2022년1월
리모델링</t>
    <phoneticPr fontId="5" type="noConversion"/>
  </si>
  <si>
    <t>양주체육복지센터 
실내수영장</t>
    <phoneticPr fontId="5" type="noConversion"/>
  </si>
  <si>
    <t>서부권스포츠센터 
실내수영장</t>
    <phoneticPr fontId="5" type="noConversion"/>
  </si>
  <si>
    <t>오산세교종합
복지관 내 지하1층
위치함</t>
    <phoneticPr fontId="5" type="noConversion"/>
  </si>
  <si>
    <t>에코스포츠센터 
실내수영장</t>
    <phoneticPr fontId="5" type="noConversion"/>
  </si>
  <si>
    <t>KOBACO 연수원 
야외수영장</t>
    <phoneticPr fontId="5" type="noConversion"/>
  </si>
  <si>
    <t>장애인경사로1
레인포함</t>
    <phoneticPr fontId="5" type="noConversion"/>
  </si>
  <si>
    <t>환경체육센터(충주시클린
에너지파크수영장)</t>
    <phoneticPr fontId="5" type="noConversion"/>
  </si>
  <si>
    <t>서산 테크노밸리 
국민체육센터</t>
    <phoneticPr fontId="5" type="noConversion"/>
  </si>
  <si>
    <t>전라북도 장애인복지관 
수영장</t>
    <phoneticPr fontId="5" type="noConversion"/>
  </si>
  <si>
    <t>장애인형국민체육센터 
수영장</t>
    <phoneticPr fontId="5" type="noConversion"/>
  </si>
  <si>
    <t>흥해복합커뮤니티센터 
수영장</t>
    <phoneticPr fontId="5" type="noConversion"/>
  </si>
  <si>
    <t>이촌 한강공원 
롤러스케이트장</t>
    <phoneticPr fontId="5" type="noConversion"/>
  </si>
  <si>
    <t>살곶이체육공원 
롤러스케이트장</t>
    <phoneticPr fontId="5" type="noConversion"/>
  </si>
  <si>
    <t>광장동 임시체육공원 
인라인스케이트장</t>
    <phoneticPr fontId="5" type="noConversion"/>
  </si>
  <si>
    <t>안양천 오금교 
인라인스케이트장</t>
    <phoneticPr fontId="5" type="noConversion"/>
  </si>
  <si>
    <t>안양천 목동교 
인라인스케이트장</t>
    <phoneticPr fontId="5" type="noConversion"/>
  </si>
  <si>
    <t>안양천 오금교 하부 
인라인스케이트장</t>
    <phoneticPr fontId="5" type="noConversion"/>
  </si>
  <si>
    <t>구일역 하부 
인라인스케이트장</t>
    <phoneticPr fontId="5" type="noConversion"/>
  </si>
  <si>
    <t>반포종합운동장 
인라인스케이트장</t>
    <phoneticPr fontId="5" type="noConversion"/>
  </si>
  <si>
    <t>복개공원1단계 
인라인스케이트장</t>
    <phoneticPr fontId="5" type="noConversion"/>
  </si>
  <si>
    <t>빛가람수변공원 
인라인스케이트장</t>
    <phoneticPr fontId="5" type="noConversion"/>
  </si>
  <si>
    <t>제천뜰근린공원 
인라인스케이트장</t>
    <phoneticPr fontId="5" type="noConversion"/>
  </si>
  <si>
    <t>눈풀어린이공원 
인라인스케이트장</t>
    <phoneticPr fontId="5" type="noConversion"/>
  </si>
  <si>
    <t>한솔동저류지 
인라인스케이트장</t>
    <phoneticPr fontId="5" type="noConversion"/>
  </si>
  <si>
    <t>개나리공원 
인라인스케이트장</t>
    <phoneticPr fontId="5" type="noConversion"/>
  </si>
  <si>
    <t>하늘빛공원 
인라인스케이트장</t>
    <phoneticPr fontId="5" type="noConversion"/>
  </si>
  <si>
    <t>종합운동장내 
인라인스케이트장</t>
    <phoneticPr fontId="5" type="noConversion"/>
  </si>
  <si>
    <t>북부스포츠센터 
인라인스케이트장</t>
    <phoneticPr fontId="5" type="noConversion"/>
  </si>
  <si>
    <t>쌍용19공원 
인라인스케이트장</t>
    <phoneticPr fontId="5" type="noConversion"/>
  </si>
  <si>
    <t>천호지체육공원 
인라인스케이트장</t>
    <phoneticPr fontId="5" type="noConversion"/>
  </si>
  <si>
    <t>거창스포츠파크
인라인스케이트장</t>
    <phoneticPr fontId="5" type="noConversion"/>
  </si>
  <si>
    <t>체육시설관리부
(위탁:대구공공시설
관리공단)</t>
    <phoneticPr fontId="5" type="noConversion"/>
  </si>
  <si>
    <r>
      <t xml:space="preserve">체육시설관리부
</t>
    </r>
    <r>
      <rPr>
        <sz val="7"/>
        <color theme="1"/>
        <rFont val="맑은 고딕"/>
        <family val="3"/>
        <charset val="129"/>
        <scheme val="minor"/>
      </rPr>
      <t>(위탁:대구양궁협회)</t>
    </r>
    <phoneticPr fontId="5" type="noConversion"/>
  </si>
  <si>
    <t>부산광역시 
체육회</t>
    <phoneticPr fontId="5" type="noConversion"/>
  </si>
  <si>
    <t>춘천송암스포츠
타운 승마장</t>
    <phoneticPr fontId="5" type="noConversion"/>
  </si>
  <si>
    <t>완주군 
공공승마장</t>
    <phoneticPr fontId="5" type="noConversion"/>
  </si>
  <si>
    <t>위탁(완주승마클럽
협동조합)</t>
    <phoneticPr fontId="5" type="noConversion"/>
  </si>
  <si>
    <t>충무아트홀 스포츠센터 
골프연습장</t>
    <phoneticPr fontId="5" type="noConversion"/>
  </si>
  <si>
    <t>손기정문화체육센터 
골프연습장</t>
    <phoneticPr fontId="5" type="noConversion"/>
  </si>
  <si>
    <t>중구회현체육센터 
골프연습장</t>
    <phoneticPr fontId="5" type="noConversion"/>
  </si>
  <si>
    <t>이문체육문화센터 
골프연습장</t>
    <phoneticPr fontId="5" type="noConversion"/>
  </si>
  <si>
    <t>시립중랑청소년센터 
골프연습장</t>
    <phoneticPr fontId="5" type="noConversion"/>
  </si>
  <si>
    <t>성북종합레포츠타운 
골프연습장</t>
    <phoneticPr fontId="5" type="noConversion"/>
  </si>
  <si>
    <t>은평구민체육센터 
골프연습장</t>
    <phoneticPr fontId="5" type="noConversion"/>
  </si>
  <si>
    <t>서대문구민체육회관 
골프연습장</t>
    <phoneticPr fontId="5" type="noConversion"/>
  </si>
  <si>
    <t>한국철도
공사</t>
    <phoneticPr fontId="5" type="noConversion"/>
  </si>
  <si>
    <t>동대문구
시설관리공단</t>
    <phoneticPr fontId="5" type="noConversion"/>
  </si>
  <si>
    <t>서대문구 
도시관리공단</t>
    <phoneticPr fontId="5" type="noConversion"/>
  </si>
  <si>
    <t>마포주민편익시설 
골프연습장</t>
    <phoneticPr fontId="5" type="noConversion"/>
  </si>
  <si>
    <t>목동문화체육센터 
골프연습장</t>
    <phoneticPr fontId="5" type="noConversion"/>
  </si>
  <si>
    <t>양천주민편익시설 
골프연스장</t>
    <phoneticPr fontId="5" type="noConversion"/>
  </si>
  <si>
    <t>구민올림픽체육센터 
골프연습장</t>
    <phoneticPr fontId="5" type="noConversion"/>
  </si>
  <si>
    <t>금천구민문화체육센터 
골프연습장</t>
    <phoneticPr fontId="5" type="noConversion"/>
  </si>
  <si>
    <t>금빛휘트니스센터 
골프연습장</t>
    <phoneticPr fontId="5" type="noConversion"/>
  </si>
  <si>
    <t>영등포제1스포츠센터 
골프연습장</t>
    <phoneticPr fontId="5" type="noConversion"/>
  </si>
  <si>
    <t>동작구민체육센터  
골프연습장</t>
    <phoneticPr fontId="5" type="noConversion"/>
  </si>
  <si>
    <t>관악구민체육센터  
골프연습장</t>
    <phoneticPr fontId="5" type="noConversion"/>
  </si>
  <si>
    <t>까치산체육센터 
골프연습장</t>
    <phoneticPr fontId="5" type="noConversion"/>
  </si>
  <si>
    <t>반포종합운동장 
체육센터 골프연습장</t>
    <phoneticPr fontId="5" type="noConversion"/>
  </si>
  <si>
    <t>서초구민체육센터 
골프연습장</t>
    <phoneticPr fontId="5" type="noConversion"/>
  </si>
  <si>
    <t>방배열린문화센터 
골프연습장</t>
    <phoneticPr fontId="5" type="noConversion"/>
  </si>
  <si>
    <t>강남스포츠문화센터 
골프연습장</t>
    <phoneticPr fontId="5" type="noConversion"/>
  </si>
  <si>
    <t>강남청담문화센터 
골프연습장</t>
    <phoneticPr fontId="5" type="noConversion"/>
  </si>
  <si>
    <t>강남주민편익시설 
골프연습장</t>
    <phoneticPr fontId="5" type="noConversion"/>
  </si>
  <si>
    <t>위탁(서초구체육발
전협의회)</t>
    <phoneticPr fontId="5" type="noConversion"/>
  </si>
  <si>
    <t>서초구(코오롱
글로벌㈜ 위탁)</t>
    <phoneticPr fontId="5" type="noConversion"/>
  </si>
  <si>
    <t>송파구체육문화회관 
골프연습장</t>
    <phoneticPr fontId="5" type="noConversion"/>
  </si>
  <si>
    <t>서울곰두리체육센터 
골프연습장</t>
    <phoneticPr fontId="5" type="noConversion"/>
  </si>
  <si>
    <t>위탁(광주광역시 
도시공사)</t>
    <phoneticPr fontId="5" type="noConversion"/>
  </si>
  <si>
    <t>영등포구시설
관리공단</t>
    <phoneticPr fontId="5" type="noConversion"/>
  </si>
  <si>
    <t>서울시
(자원
순환과)</t>
    <phoneticPr fontId="5" type="noConversion"/>
  </si>
  <si>
    <t>위탁(센트럴스포츠
컴플렉스㈜)</t>
    <phoneticPr fontId="5" type="noConversion"/>
  </si>
  <si>
    <t>강릉스피드스케이팅
경기장</t>
    <phoneticPr fontId="5" type="noConversion"/>
  </si>
  <si>
    <t>위탁(와이키키 
신사점(주))</t>
    <phoneticPr fontId="5" type="noConversion"/>
  </si>
  <si>
    <t>위탁
(강원도개발공사)</t>
    <phoneticPr fontId="5" type="noConversion"/>
  </si>
  <si>
    <t>중랑천제1체육공원
파크골프장</t>
    <phoneticPr fontId="5" type="noConversion"/>
  </si>
  <si>
    <t>서남물재생센터파크
골프장</t>
    <phoneticPr fontId="5" type="noConversion"/>
  </si>
  <si>
    <t>안양천파크골프장
(우안)</t>
    <phoneticPr fontId="5" type="noConversion"/>
  </si>
  <si>
    <t>안양천파크골프장
(좌안)</t>
    <phoneticPr fontId="5" type="noConversion"/>
  </si>
  <si>
    <t>강변환경공원파크
골프장</t>
    <phoneticPr fontId="5" type="noConversion"/>
  </si>
  <si>
    <t>화명생태공원파크
골프장</t>
    <phoneticPr fontId="5" type="noConversion"/>
  </si>
  <si>
    <t>삼락생태공원파크
골프장</t>
    <phoneticPr fontId="5" type="noConversion"/>
  </si>
  <si>
    <t>불로동939, 3면 
27홀</t>
    <phoneticPr fontId="5" type="noConversion"/>
  </si>
  <si>
    <t>금호강변비산
지구(18홀)</t>
    <phoneticPr fontId="5" type="noConversion"/>
  </si>
  <si>
    <t>남구종합스포츠
타운 내</t>
    <phoneticPr fontId="5" type="noConversion"/>
  </si>
  <si>
    <t>금호강제2비산파크
골프장</t>
    <phoneticPr fontId="5" type="noConversion"/>
  </si>
  <si>
    <t>검단동강변파크
골프장</t>
    <phoneticPr fontId="5" type="noConversion"/>
  </si>
  <si>
    <t>화원 진천천 
파크골프장</t>
    <phoneticPr fontId="5" type="noConversion"/>
  </si>
  <si>
    <t>논공 달성보 
파크골프장</t>
    <phoneticPr fontId="5" type="noConversion"/>
  </si>
  <si>
    <t>성서5차산업단지
파크골프장</t>
    <phoneticPr fontId="5" type="noConversion"/>
  </si>
  <si>
    <t>구지1호공원
파크골프장</t>
    <phoneticPr fontId="5" type="noConversion"/>
  </si>
  <si>
    <t>패밀리파크 내
 (18홀)</t>
    <phoneticPr fontId="5" type="noConversion"/>
  </si>
  <si>
    <t>고모동 금호강 
둔치</t>
    <phoneticPr fontId="5" type="noConversion"/>
  </si>
  <si>
    <t>상북알프스파크
골프장</t>
    <phoneticPr fontId="5" type="noConversion"/>
  </si>
  <si>
    <t>오가낭뜰근린공원
파크골프장</t>
    <phoneticPr fontId="5" type="noConversion"/>
  </si>
  <si>
    <t>수지레스피아 
파크골프장</t>
    <phoneticPr fontId="5" type="noConversion"/>
  </si>
  <si>
    <t>포천종합운동장 
부지내</t>
    <phoneticPr fontId="5" type="noConversion"/>
  </si>
  <si>
    <t>총81홀,강상체육
공원내 위치</t>
    <phoneticPr fontId="5" type="noConversion"/>
  </si>
  <si>
    <t>행구수변공원파크
골프장</t>
    <phoneticPr fontId="5" type="noConversion"/>
  </si>
  <si>
    <t>동해시망상파크
골프장</t>
    <phoneticPr fontId="5" type="noConversion"/>
  </si>
  <si>
    <t>둔내(우용)파크
골프장</t>
    <phoneticPr fontId="5" type="noConversion"/>
  </si>
  <si>
    <t>용평체육공원파크
골프장</t>
    <phoneticPr fontId="5" type="noConversion"/>
  </si>
  <si>
    <t>화천생활체육공원
파크골프장</t>
    <phoneticPr fontId="5" type="noConversion"/>
  </si>
  <si>
    <t>화천산천어파크
골프장1구장</t>
    <phoneticPr fontId="5" type="noConversion"/>
  </si>
  <si>
    <t>화천산천어파크
골프장2구장</t>
    <phoneticPr fontId="5" type="noConversion"/>
  </si>
  <si>
    <t>별곡지구 생활
체육공원내 위치</t>
    <phoneticPr fontId="5" type="noConversion"/>
  </si>
  <si>
    <t>생활체육공원
파크골프장</t>
    <phoneticPr fontId="5" type="noConversion"/>
  </si>
  <si>
    <t>곡교천시민체육
공원 내</t>
    <phoneticPr fontId="5" type="noConversion"/>
  </si>
  <si>
    <t>무한천체육공원파크
골프장</t>
    <phoneticPr fontId="5" type="noConversion"/>
  </si>
  <si>
    <t>만경강목천지구파크
골프장</t>
    <phoneticPr fontId="5" type="noConversion"/>
  </si>
  <si>
    <t>북부권어울림파크
골프장</t>
    <phoneticPr fontId="5" type="noConversion"/>
  </si>
  <si>
    <t>삼례수도산공원파크
골프장</t>
    <phoneticPr fontId="5" type="noConversion"/>
  </si>
  <si>
    <t>봉동생강골공원파크
골프장</t>
    <phoneticPr fontId="5" type="noConversion"/>
  </si>
  <si>
    <t>이서지사울공원파크
골프장</t>
    <phoneticPr fontId="5" type="noConversion"/>
  </si>
  <si>
    <t>이서설화공원파크
골프장</t>
    <phoneticPr fontId="5" type="noConversion"/>
  </si>
  <si>
    <t>고산만경강수변생태
공원파크골프장</t>
    <phoneticPr fontId="5" type="noConversion"/>
  </si>
  <si>
    <t>삼례금와습지파크
골프장</t>
    <phoneticPr fontId="5" type="noConversion"/>
  </si>
  <si>
    <t>비봉생활체육공원
파크골프장</t>
    <phoneticPr fontId="5" type="noConversion"/>
  </si>
  <si>
    <t>상관생태공원파크
골프장</t>
    <phoneticPr fontId="5" type="noConversion"/>
  </si>
  <si>
    <t>파크골프장(2개 
코스 18홀)
관리동 1동, 
화장실 2개소</t>
    <phoneticPr fontId="5" type="noConversion"/>
  </si>
  <si>
    <t>운림삼별초공원파크
골프장</t>
    <phoneticPr fontId="5" type="noConversion"/>
  </si>
  <si>
    <t>구미장애인파크
골프장</t>
    <phoneticPr fontId="5" type="noConversion"/>
  </si>
  <si>
    <t>영천장애인파크
골프장</t>
    <phoneticPr fontId="5" type="noConversion"/>
  </si>
  <si>
    <t>상주시병성천파크
골프장</t>
    <phoneticPr fontId="5" type="noConversion"/>
  </si>
  <si>
    <t>송백리어르신체육
시설파크골프장</t>
    <phoneticPr fontId="5" type="noConversion"/>
  </si>
  <si>
    <t>하대둔치생활체육
시설파크골프장</t>
    <phoneticPr fontId="5" type="noConversion"/>
  </si>
  <si>
    <t>사천우주항공파크
골프장</t>
    <phoneticPr fontId="5" type="noConversion"/>
  </si>
  <si>
    <t>조만강장애인파크
골프장</t>
    <phoneticPr fontId="5" type="noConversion"/>
  </si>
  <si>
    <t>가산수변공원파크
골프장</t>
    <phoneticPr fontId="5" type="noConversion"/>
  </si>
  <si>
    <t>삼신교통부지파크
골프장</t>
    <phoneticPr fontId="5" type="noConversion"/>
  </si>
  <si>
    <t>남해스포츠파크
골프장</t>
    <phoneticPr fontId="5" type="noConversion"/>
  </si>
  <si>
    <t>아차산배수지체육
공원풋살장</t>
    <phoneticPr fontId="5" type="noConversion"/>
  </si>
  <si>
    <t>중랑천제3체육공원
풋살장</t>
    <phoneticPr fontId="5" type="noConversion"/>
  </si>
  <si>
    <t>중랑천제5체육공원
풋살장</t>
    <phoneticPr fontId="5" type="noConversion"/>
  </si>
  <si>
    <t>창동문화체육센터
옥상풋살장</t>
    <phoneticPr fontId="5" type="noConversion"/>
  </si>
  <si>
    <t>진관체육공원 
풋살구장</t>
    <phoneticPr fontId="5" type="noConversion"/>
  </si>
  <si>
    <t>증산체육공원 
풋살구장</t>
    <phoneticPr fontId="5" type="noConversion"/>
  </si>
  <si>
    <t>서울월드컵경기장
풋살구장A면</t>
    <phoneticPr fontId="5" type="noConversion"/>
  </si>
  <si>
    <t>서울월드컵경기장
풋살구장B면</t>
    <phoneticPr fontId="5" type="noConversion"/>
  </si>
  <si>
    <t>서울월드컵경기장
풋살구장C면</t>
    <phoneticPr fontId="5" type="noConversion"/>
  </si>
  <si>
    <t>해누리체육공원풋살장</t>
    <phoneticPr fontId="5" type="noConversion"/>
  </si>
  <si>
    <t>2007(1면) 
2008(3면)</t>
    <phoneticPr fontId="5" type="noConversion"/>
  </si>
  <si>
    <t>서재문화체육
센터내</t>
    <phoneticPr fontId="5" type="noConversion"/>
  </si>
  <si>
    <t>옥녀봉체육시설 
내 풋살장</t>
    <phoneticPr fontId="5" type="noConversion"/>
  </si>
  <si>
    <t>옥녀봉체육시설
풋살장</t>
    <phoneticPr fontId="5" type="noConversion"/>
  </si>
  <si>
    <t>위탁 (사단법인대한청소년
스포츠클럽연맹)</t>
    <phoneticPr fontId="5" type="noConversion"/>
  </si>
  <si>
    <t>송촌생활체육공원
풋살경기장</t>
    <phoneticPr fontId="5" type="noConversion"/>
  </si>
  <si>
    <t>범서척과하수종말
처리장풋살장</t>
    <phoneticPr fontId="5" type="noConversion"/>
  </si>
  <si>
    <t>언양KTX교량하부
풋살장</t>
    <phoneticPr fontId="5" type="noConversion"/>
  </si>
  <si>
    <t>상북향산(청구골든)
풋살장</t>
    <phoneticPr fontId="5" type="noConversion"/>
  </si>
  <si>
    <t>아름스포츠센터
풋살장</t>
    <phoneticPr fontId="5" type="noConversion"/>
  </si>
  <si>
    <t>오가낭뜰근린공원
제1풋살장</t>
    <phoneticPr fontId="5" type="noConversion"/>
  </si>
  <si>
    <t>오가낭뜰근린공원
제2풋살장</t>
    <phoneticPr fontId="5" type="noConversion"/>
  </si>
  <si>
    <t>소정처리장풋살
경기장</t>
    <phoneticPr fontId="5" type="noConversion"/>
  </si>
  <si>
    <t>연서처리장풋살
경기장</t>
    <phoneticPr fontId="5" type="noConversion"/>
  </si>
  <si>
    <t>금강1단계스포츠
공원풋살장</t>
    <phoneticPr fontId="5" type="noConversion"/>
  </si>
  <si>
    <t>도란뜰근린공원
풋살장</t>
    <phoneticPr fontId="5" type="noConversion"/>
  </si>
  <si>
    <t>연동부강처리장
풋살장</t>
    <phoneticPr fontId="5" type="noConversion"/>
  </si>
  <si>
    <t>당수체육공원 
풋살구장</t>
    <phoneticPr fontId="5" type="noConversion"/>
  </si>
  <si>
    <t>서호꽃뫼공원 
풋살구장</t>
    <phoneticPr fontId="5" type="noConversion"/>
  </si>
  <si>
    <t>성남종합운동장보조
경기장 풋살장</t>
    <phoneticPr fontId="5" type="noConversion"/>
  </si>
  <si>
    <t>다목적체육시설 
풋살장</t>
    <phoneticPr fontId="5" type="noConversion"/>
  </si>
  <si>
    <t>평촌스마트스퀘어
풋살장</t>
    <phoneticPr fontId="5" type="noConversion"/>
  </si>
  <si>
    <t>SFMS-인공
암벽장업</t>
    <phoneticPr fontId="5" type="noConversion"/>
  </si>
  <si>
    <t>환경에너지시설
풋살장</t>
    <phoneticPr fontId="5" type="noConversion"/>
  </si>
  <si>
    <t>관문체육공원
풋살장(2면)</t>
    <phoneticPr fontId="5" type="noConversion"/>
  </si>
  <si>
    <t>구리주민편익시설
(시민스포츠센터)
풋살구장A</t>
    <phoneticPr fontId="5" type="noConversion"/>
  </si>
  <si>
    <t>구리주민편익시설
(시민스포츠센터)
풋살구장B.C</t>
    <phoneticPr fontId="5" type="noConversion"/>
  </si>
  <si>
    <t>장현생활체육시설
(장승초교옆)풋살구장</t>
    <phoneticPr fontId="5" type="noConversion"/>
  </si>
  <si>
    <t>창현리체육공원
풋살구장</t>
    <phoneticPr fontId="5" type="noConversion"/>
  </si>
  <si>
    <t>녹촌리교량하부생활
체육시설풋살구장</t>
    <phoneticPr fontId="5" type="noConversion"/>
  </si>
  <si>
    <t>오남유소년축구장및
풋살장</t>
    <phoneticPr fontId="5" type="noConversion"/>
  </si>
  <si>
    <t>백봉멀티스포츠센터
풋살장</t>
    <phoneticPr fontId="5" type="noConversion"/>
  </si>
  <si>
    <t>약대울철도하부체육
시설(P7~12)풋살장</t>
    <phoneticPr fontId="5" type="noConversion"/>
  </si>
  <si>
    <t>남양주시종합운동장
(이패동유소년축구장)
풋살구장</t>
    <phoneticPr fontId="5" type="noConversion"/>
  </si>
  <si>
    <t>포동생활체육공원
풋살장</t>
    <phoneticPr fontId="5" type="noConversion"/>
  </si>
  <si>
    <t>은계지구체육시설
(풋살)</t>
    <phoneticPr fontId="5" type="noConversion"/>
  </si>
  <si>
    <t>매화동복지회관
풋살장</t>
    <phoneticPr fontId="5" type="noConversion"/>
  </si>
  <si>
    <t>함송실외체육시설
풋살장</t>
    <phoneticPr fontId="5" type="noConversion"/>
  </si>
  <si>
    <t>대야미4교하부체육
시설풋살장</t>
    <phoneticPr fontId="5" type="noConversion"/>
  </si>
  <si>
    <t>보정차량기지하부 
풋살장</t>
    <phoneticPr fontId="5" type="noConversion"/>
  </si>
  <si>
    <t>운정체육공원풋
살구장</t>
    <phoneticPr fontId="5" type="noConversion"/>
  </si>
  <si>
    <t>국가트레이닝센터
풋살구장</t>
    <phoneticPr fontId="5" type="noConversion"/>
  </si>
  <si>
    <t>마장면체육공원
풋살장</t>
    <phoneticPr fontId="5" type="noConversion"/>
  </si>
  <si>
    <t>모가면체육공원
풋살장</t>
    <phoneticPr fontId="5" type="noConversion"/>
  </si>
  <si>
    <t>장호원읍체육공원
풋살장</t>
    <phoneticPr fontId="5" type="noConversion"/>
  </si>
  <si>
    <t>화산동 동네체육
시설 풋살구장</t>
    <phoneticPr fontId="5" type="noConversion"/>
  </si>
  <si>
    <t>동탄수질복원센터 
풋살구장</t>
    <phoneticPr fontId="5" type="noConversion"/>
  </si>
  <si>
    <t>정남 하수처리장 
풋살장</t>
    <phoneticPr fontId="5" type="noConversion"/>
  </si>
  <si>
    <t>제부공공하수처리
시설 풋살구장</t>
    <phoneticPr fontId="5" type="noConversion"/>
  </si>
  <si>
    <t>남양 푸른 건강뜰 
체육공원풋살구장</t>
    <phoneticPr fontId="5" type="noConversion"/>
  </si>
  <si>
    <t>수노을중앙공원
풋살구장</t>
    <phoneticPr fontId="5" type="noConversion"/>
  </si>
  <si>
    <t>동화마을생태공원
풋살구장</t>
    <phoneticPr fontId="5" type="noConversion"/>
  </si>
  <si>
    <t>한울2호 어린이공원
풋살구장</t>
    <phoneticPr fontId="5" type="noConversion"/>
  </si>
  <si>
    <t>와우리 문화공원풋
살구장</t>
    <phoneticPr fontId="5" type="noConversion"/>
  </si>
  <si>
    <t>봉담2 생태체육공원
풋살구장</t>
    <phoneticPr fontId="5" type="noConversion"/>
  </si>
  <si>
    <t>장안2첨단산업단지
공원(1호)풋살구장</t>
    <phoneticPr fontId="5" type="noConversion"/>
  </si>
  <si>
    <t>도원체육공원
풋살구장</t>
    <phoneticPr fontId="5" type="noConversion"/>
  </si>
  <si>
    <t>향남2 화합공원
풋살구장</t>
    <phoneticPr fontId="5" type="noConversion"/>
  </si>
  <si>
    <t>햇빛어린이공원
(반월1호)풋살구장</t>
    <phoneticPr fontId="5" type="noConversion"/>
  </si>
  <si>
    <t>동탄센트럴파크
풋살구장</t>
    <phoneticPr fontId="5" type="noConversion"/>
  </si>
  <si>
    <t>치동천체육공원
풋살구장</t>
    <phoneticPr fontId="5" type="noConversion"/>
  </si>
  <si>
    <t>동탄 호수공원
풋살구장</t>
    <phoneticPr fontId="5" type="noConversion"/>
  </si>
  <si>
    <t>비봉면 구포리
풋살구장</t>
    <phoneticPr fontId="5" type="noConversion"/>
  </si>
  <si>
    <t>시도69호선 다목적
체육시설풋살구장</t>
    <phoneticPr fontId="5" type="noConversion"/>
  </si>
  <si>
    <t>양노2교 하부 
체육시설풋살구장</t>
    <phoneticPr fontId="5" type="noConversion"/>
  </si>
  <si>
    <t>왕림리 동네생활
체육시설풋살구장</t>
    <phoneticPr fontId="5" type="noConversion"/>
  </si>
  <si>
    <t>무봉체육시설
풋살구장</t>
    <phoneticPr fontId="5" type="noConversion"/>
  </si>
  <si>
    <t>중동 체육시설
풋살구장</t>
    <phoneticPr fontId="5" type="noConversion"/>
  </si>
  <si>
    <t>기산하수처리장
풋살장</t>
    <phoneticPr fontId="5" type="noConversion"/>
  </si>
  <si>
    <t>백석배수지체육시설
풋살장</t>
    <phoneticPr fontId="5" type="noConversion"/>
  </si>
  <si>
    <t>도하리동네체육시설
풋살장</t>
    <phoneticPr fontId="5" type="noConversion"/>
  </si>
  <si>
    <t>울대리동네체육시설
풋살장</t>
    <phoneticPr fontId="5" type="noConversion"/>
  </si>
  <si>
    <t>고덕배수지체육공원
풋살장</t>
    <phoneticPr fontId="5" type="noConversion"/>
  </si>
  <si>
    <t>설운체육공원
풋살구장</t>
    <phoneticPr fontId="5" type="noConversion"/>
  </si>
  <si>
    <t>이동생태공원 
부지 내 위치</t>
    <phoneticPr fontId="5" type="noConversion"/>
  </si>
  <si>
    <t>춘천송암스포츠타운
풋살장</t>
    <phoneticPr fontId="5" type="noConversion"/>
  </si>
  <si>
    <t>태장체육단지다목적
구장풋살장</t>
    <phoneticPr fontId="5" type="noConversion"/>
  </si>
  <si>
    <t>문막생활체육시설
풋살장</t>
    <phoneticPr fontId="5" type="noConversion"/>
  </si>
  <si>
    <t>혁신도시체육공원
다목적구장풋살장</t>
    <phoneticPr fontId="5" type="noConversion"/>
  </si>
  <si>
    <t>사천체육공원다목적
구장(풋살장)</t>
    <phoneticPr fontId="5" type="noConversion"/>
  </si>
  <si>
    <t>동해종합운동장내
풋살경기장</t>
    <phoneticPr fontId="5" type="noConversion"/>
  </si>
  <si>
    <t>생활체육공원내
풋살경기장</t>
    <phoneticPr fontId="5" type="noConversion"/>
  </si>
  <si>
    <t>속초공설운동장내
풋살장</t>
    <phoneticPr fontId="5" type="noConversion"/>
  </si>
  <si>
    <t>속초종합운동장내
풋살장</t>
    <phoneticPr fontId="5" type="noConversion"/>
  </si>
  <si>
    <t>생활체육공원내
풋살장</t>
    <phoneticPr fontId="5" type="noConversion"/>
  </si>
  <si>
    <t>한국소방마이스터
고등학교풋살장</t>
    <phoneticPr fontId="5" type="noConversion"/>
  </si>
  <si>
    <t>사북생활체육공원
풋살장</t>
    <phoneticPr fontId="5" type="noConversion"/>
  </si>
  <si>
    <t>동송(이평)다목적
경기장풋살장</t>
    <phoneticPr fontId="5" type="noConversion"/>
  </si>
  <si>
    <t>원통생활체육공원
풋살구장</t>
    <phoneticPr fontId="5" type="noConversion"/>
  </si>
  <si>
    <t>서화생활체육공원
풋살구장</t>
    <phoneticPr fontId="5" type="noConversion"/>
  </si>
  <si>
    <t>기린생활체육공원
풋살구장</t>
    <phoneticPr fontId="5" type="noConversion"/>
  </si>
  <si>
    <t>진천종합스포츠타운
풋살장</t>
    <phoneticPr fontId="5" type="noConversion"/>
  </si>
  <si>
    <t>초평생활체육공원
풋살장</t>
    <phoneticPr fontId="5" type="noConversion"/>
  </si>
  <si>
    <t>백곡생활체육공원
풋살장</t>
    <phoneticPr fontId="5" type="noConversion"/>
  </si>
  <si>
    <t>괴산생활체육공원
풋살장</t>
    <phoneticPr fontId="5" type="noConversion"/>
  </si>
  <si>
    <t>한마음체육공원
풋살장</t>
    <phoneticPr fontId="5" type="noConversion"/>
  </si>
  <si>
    <t>민간시설 이전 
사용</t>
    <phoneticPr fontId="5" type="noConversion"/>
  </si>
  <si>
    <t>(시설규격) 폭20m × 길이 40m
-(시설개소) 1면</t>
    <phoneticPr fontId="5" type="noConversion"/>
  </si>
  <si>
    <t>종합스포츠단지 
풋살장(B코트)</t>
    <phoneticPr fontId="5" type="noConversion"/>
  </si>
  <si>
    <t>종합스포츠단지 
풋살장(A코트)</t>
    <phoneticPr fontId="5" type="noConversion"/>
  </si>
  <si>
    <t>내포신리체육공원
풋살장</t>
    <phoneticPr fontId="5" type="noConversion"/>
  </si>
  <si>
    <t>예산종합운동장
풋살장</t>
    <phoneticPr fontId="5" type="noConversion"/>
  </si>
  <si>
    <t>무한천체육공원
풋살장</t>
    <phoneticPr fontId="5" type="noConversion"/>
  </si>
  <si>
    <t>덕산하수처리장
풋살장</t>
    <phoneticPr fontId="5" type="noConversion"/>
  </si>
  <si>
    <t>정읍체육공원풋살
경기장</t>
    <phoneticPr fontId="5" type="noConversion"/>
  </si>
  <si>
    <t>경천면생활체육공원
풋살장</t>
    <phoneticPr fontId="5" type="noConversion"/>
  </si>
  <si>
    <t>고창나들목공원
풋살장</t>
    <phoneticPr fontId="5" type="noConversion"/>
  </si>
  <si>
    <t>금강메트로빌뒤편
풋살장</t>
    <phoneticPr fontId="5" type="noConversion"/>
  </si>
  <si>
    <t>남악환경클린센터 
풋살장</t>
    <phoneticPr fontId="5" type="noConversion"/>
  </si>
  <si>
    <t>황룡강변생활체육
공원 풋살장</t>
    <phoneticPr fontId="5" type="noConversion"/>
  </si>
  <si>
    <t>외동생활체육공원
풋살장</t>
    <phoneticPr fontId="5" type="noConversion"/>
  </si>
  <si>
    <t>낙동강체육공원 
풋살장</t>
    <phoneticPr fontId="5" type="noConversion"/>
  </si>
  <si>
    <t>구포생활체육공원 
풋살장</t>
    <phoneticPr fontId="5" type="noConversion"/>
  </si>
  <si>
    <t>노상리체육시설
풋살장</t>
    <phoneticPr fontId="5" type="noConversion"/>
  </si>
  <si>
    <t>상주시청소년수련관
풋살장</t>
    <phoneticPr fontId="5" type="noConversion"/>
  </si>
  <si>
    <t>경산생활체육공원
풋살장</t>
    <phoneticPr fontId="5" type="noConversion"/>
  </si>
  <si>
    <t>하양생활체육공원
풋살장</t>
    <phoneticPr fontId="5" type="noConversion"/>
  </si>
  <si>
    <t>창포해맞이축구장
풋살장</t>
    <phoneticPr fontId="5" type="noConversion"/>
  </si>
  <si>
    <t>강구대게축구장
풋살장</t>
    <phoneticPr fontId="5" type="noConversion"/>
  </si>
  <si>
    <t>영해생활체육공원
풋살장</t>
    <phoneticPr fontId="5" type="noConversion"/>
  </si>
  <si>
    <t>청도군문화체육시설
사업소풋살장</t>
    <phoneticPr fontId="5" type="noConversion"/>
  </si>
  <si>
    <t>춘양면생활체육공원
풋살장</t>
    <phoneticPr fontId="5" type="noConversion"/>
  </si>
  <si>
    <t>복합스포츠단지
풋살장</t>
    <phoneticPr fontId="5" type="noConversion"/>
  </si>
  <si>
    <t>울진종합운동장 
풋살장</t>
    <phoneticPr fontId="5" type="noConversion"/>
  </si>
  <si>
    <t>후포생활체육공원 
풋살장</t>
    <phoneticPr fontId="5" type="noConversion"/>
  </si>
  <si>
    <t>태백동스포츠파크
풋살장</t>
    <phoneticPr fontId="5" type="noConversion"/>
  </si>
  <si>
    <t>와룡지구생활체육
시설풋살장</t>
    <phoneticPr fontId="5" type="noConversion"/>
  </si>
  <si>
    <t>축동스포츠타운
풋살장</t>
    <phoneticPr fontId="5" type="noConversion"/>
  </si>
  <si>
    <t>진영공설운동장
풋살장</t>
    <phoneticPr fontId="5" type="noConversion"/>
  </si>
  <si>
    <t>어곡산업단지근린
공원풋살장</t>
    <phoneticPr fontId="5" type="noConversion"/>
  </si>
  <si>
    <t>양산천남부둔치
풋살장</t>
    <phoneticPr fontId="5" type="noConversion"/>
  </si>
  <si>
    <t>북정빗물펌프장
풋살장</t>
    <phoneticPr fontId="5" type="noConversion"/>
  </si>
  <si>
    <t>증산역(10호)
근린공원풋살장</t>
    <phoneticPr fontId="5" type="noConversion"/>
  </si>
  <si>
    <t>삼수권역체육공원
풋살장</t>
    <phoneticPr fontId="5" type="noConversion"/>
  </si>
  <si>
    <t>벽화학구다목적
풋살장</t>
    <phoneticPr fontId="5" type="noConversion"/>
  </si>
  <si>
    <t>창선체육공원
풋살구장</t>
    <phoneticPr fontId="5" type="noConversion"/>
  </si>
  <si>
    <t>남해문화센터
풋살구장</t>
    <phoneticPr fontId="5" type="noConversion"/>
  </si>
  <si>
    <t>장승배기생태공원 
풋살장</t>
    <phoneticPr fontId="5" type="noConversion"/>
  </si>
  <si>
    <t>1면   
야외체육시설</t>
    <phoneticPr fontId="5" type="noConversion"/>
  </si>
  <si>
    <t>중랑물재생센터실내
배드민턴장</t>
    <phoneticPr fontId="5" type="noConversion"/>
  </si>
  <si>
    <t>응봉근린공원(금호1) 
배드민턴장</t>
    <phoneticPr fontId="5" type="noConversion"/>
  </si>
  <si>
    <t>응봉근린공원(금호3) 
배드민턴장</t>
    <phoneticPr fontId="5" type="noConversion"/>
  </si>
  <si>
    <t>응봉근린공원(금호4) 
배드민턴장</t>
    <phoneticPr fontId="5" type="noConversion"/>
  </si>
  <si>
    <t>응봉근린공원(금호5) 
배드민턴장</t>
    <phoneticPr fontId="5" type="noConversion"/>
  </si>
  <si>
    <t>응봉근린공원(응봉1)
배드민턴장</t>
    <phoneticPr fontId="5" type="noConversion"/>
  </si>
  <si>
    <t>응봉근린공원(응봉3) 
배드민턴장</t>
    <phoneticPr fontId="5" type="noConversion"/>
  </si>
  <si>
    <t>응봉근린공원(대현산) 
게이트볼장</t>
    <phoneticPr fontId="5" type="noConversion"/>
  </si>
  <si>
    <t>무학봉근린공원 
배드민턴장</t>
    <phoneticPr fontId="5" type="noConversion"/>
  </si>
  <si>
    <t>달맞이근린공원 
배드민턴장</t>
    <phoneticPr fontId="5" type="noConversion"/>
  </si>
  <si>
    <t>용답휴식근린공원 
배드민턴장</t>
    <phoneticPr fontId="5" type="noConversion"/>
  </si>
  <si>
    <t>논골새싹어린이공원 
농구장</t>
    <phoneticPr fontId="5" type="noConversion"/>
  </si>
  <si>
    <t>아차산배수지체육공원
정구장</t>
    <phoneticPr fontId="5" type="noConversion"/>
  </si>
  <si>
    <t>아차산배수지체육공원
다목적구장</t>
    <phoneticPr fontId="5" type="noConversion"/>
  </si>
  <si>
    <t>아차산배수지체육공원
농구장</t>
    <phoneticPr fontId="5" type="noConversion"/>
  </si>
  <si>
    <t>중랑천체육공원
배드민턴장</t>
    <phoneticPr fontId="5" type="noConversion"/>
  </si>
  <si>
    <t>중랑천체육공원 
게이트볼장</t>
    <phoneticPr fontId="5" type="noConversion"/>
  </si>
  <si>
    <t>중랑스포츠클라이밍
경기장</t>
    <phoneticPr fontId="5" type="noConversion"/>
  </si>
  <si>
    <t>망원유수지소프트
테니스장</t>
    <phoneticPr fontId="5" type="noConversion"/>
  </si>
  <si>
    <t>복병산체육공원
배드민턴장</t>
    <phoneticPr fontId="5" type="noConversion"/>
  </si>
  <si>
    <t>중구민체력단련장
배드민턴장</t>
    <phoneticPr fontId="5" type="noConversion"/>
  </si>
  <si>
    <t>백운포체육공원
게이트볼장</t>
    <phoneticPr fontId="5" type="noConversion"/>
  </si>
  <si>
    <t>다대레포츠공원
게이트볼장</t>
    <phoneticPr fontId="5" type="noConversion"/>
  </si>
  <si>
    <t>복개공원1단계
배드민턴장</t>
    <phoneticPr fontId="5" type="noConversion"/>
  </si>
  <si>
    <t>복개공원1단계
게이트볼장</t>
    <phoneticPr fontId="5" type="noConversion"/>
  </si>
  <si>
    <t>남부환경공원
게이트볼장</t>
    <phoneticPr fontId="5" type="noConversion"/>
  </si>
  <si>
    <t>괴정오작교체육공원
게이트볼장</t>
    <phoneticPr fontId="5" type="noConversion"/>
  </si>
  <si>
    <t>경남한신아파트
게이트볼장</t>
    <phoneticPr fontId="5" type="noConversion"/>
  </si>
  <si>
    <t>청룡동주민쉼터
게이트볼장</t>
    <phoneticPr fontId="5" type="noConversion"/>
  </si>
  <si>
    <t>맥도생태공원
배드민턴장3면</t>
    <phoneticPr fontId="5" type="noConversion"/>
  </si>
  <si>
    <t>광안동도시고속도로옆
게이트볼장</t>
    <phoneticPr fontId="5" type="noConversion"/>
  </si>
  <si>
    <t>삼락생태공원사이클연습장</t>
    <phoneticPr fontId="5" type="noConversion"/>
  </si>
  <si>
    <t>모라우신상가뒤
게이트볼장</t>
    <phoneticPr fontId="5" type="noConversion"/>
  </si>
  <si>
    <t>덕포공원경로당
게이트볼장</t>
    <phoneticPr fontId="5" type="noConversion"/>
  </si>
  <si>
    <t>주례1동양지2공원
게이트볼장</t>
    <phoneticPr fontId="5" type="noConversion"/>
  </si>
  <si>
    <t>남구국제스포츠
클라이밍장</t>
    <phoneticPr fontId="5" type="noConversion"/>
  </si>
  <si>
    <t>대구체육공원 내 
위치, 8링크</t>
    <phoneticPr fontId="5" type="noConversion"/>
  </si>
  <si>
    <t>대구체육공원 내 
위치, 합숙소 및 훈련시설</t>
    <phoneticPr fontId="5" type="noConversion"/>
  </si>
  <si>
    <t>월드컵부지내 
포함</t>
    <phoneticPr fontId="5" type="noConversion"/>
  </si>
  <si>
    <t>첨단종합운동장
소프트볼장(3면)</t>
    <phoneticPr fontId="5" type="noConversion"/>
  </si>
  <si>
    <t>옥녀봉체육시설인공암벽
등반장</t>
    <phoneticPr fontId="5" type="noConversion"/>
  </si>
  <si>
    <t>송촌생활체육공원족구
경기장</t>
    <phoneticPr fontId="5" type="noConversion"/>
  </si>
  <si>
    <t>을미기체육공원족구
경기장</t>
    <phoneticPr fontId="5" type="noConversion"/>
  </si>
  <si>
    <r>
      <t xml:space="preserve">의자식
</t>
    </r>
    <r>
      <rPr>
        <sz val="6"/>
        <color theme="1"/>
        <rFont val="맑은 고딕"/>
        <family val="3"/>
        <charset val="129"/>
        <scheme val="minor"/>
      </rPr>
      <t>(플라
스틱)</t>
    </r>
    <phoneticPr fontId="5" type="noConversion"/>
  </si>
  <si>
    <t>풋살장 1면, 
농구장 1면</t>
    <phoneticPr fontId="5" type="noConversion"/>
  </si>
  <si>
    <t>삼남신화KTX교량하부
생활체육시설</t>
    <phoneticPr fontId="5" type="noConversion"/>
  </si>
  <si>
    <t>오가낭뜰근린공원
클라이밍장</t>
    <phoneticPr fontId="5" type="noConversion"/>
  </si>
  <si>
    <t>금강스포츠공원
그라운드골프장</t>
    <phoneticPr fontId="5" type="noConversion"/>
  </si>
  <si>
    <t>도란뜰근린공원
다목적구장</t>
    <phoneticPr fontId="5" type="noConversion"/>
  </si>
  <si>
    <t>중앙공원1단계
다목적구장</t>
    <phoneticPr fontId="5" type="noConversion"/>
  </si>
  <si>
    <t>전의생활체육공원
그라운드골프장</t>
    <phoneticPr fontId="5" type="noConversion"/>
  </si>
  <si>
    <t>성남종합운동장 
실외인공암벽</t>
    <phoneticPr fontId="5" type="noConversion"/>
  </si>
  <si>
    <t>SFMS
(인공암벽장업)</t>
    <phoneticPr fontId="5" type="noConversion"/>
  </si>
  <si>
    <t>황새울국민체육센터
헬스장</t>
    <phoneticPr fontId="5" type="noConversion"/>
  </si>
  <si>
    <t>황새울국민체육센터
GX룸</t>
    <phoneticPr fontId="5" type="noConversion"/>
  </si>
  <si>
    <t>시청공원(저류지)
채육시설</t>
    <phoneticPr fontId="5" type="noConversion"/>
  </si>
  <si>
    <t>여수지하차도상부
체육시설</t>
    <phoneticPr fontId="5" type="noConversion"/>
  </si>
  <si>
    <t>금곡공원국민체육센터 
GX룸</t>
    <phoneticPr fontId="5" type="noConversion"/>
  </si>
  <si>
    <t>금곡공원국민체육센터 
헬스장</t>
    <phoneticPr fontId="5" type="noConversion"/>
  </si>
  <si>
    <t>금곡공원국민체육센터 
인공암벽장</t>
    <phoneticPr fontId="5" type="noConversion"/>
  </si>
  <si>
    <t>안양종합운동장인공
암벽장</t>
    <phoneticPr fontId="5" type="noConversion"/>
  </si>
  <si>
    <t>병목안시민공원 
배드민턴장</t>
    <phoneticPr fontId="5" type="noConversion"/>
  </si>
  <si>
    <t>SFMS에 인공
암벽장업 등록</t>
    <phoneticPr fontId="5" type="noConversion"/>
  </si>
  <si>
    <t>고양피크닉시민공원 
게이트볼장</t>
    <phoneticPr fontId="5" type="noConversion"/>
  </si>
  <si>
    <t>고양피크닉시민공원 
족구장</t>
    <phoneticPr fontId="5" type="noConversion"/>
  </si>
  <si>
    <t>고양시종합스포츠
콤플렉스</t>
    <phoneticPr fontId="5" type="noConversion"/>
  </si>
  <si>
    <t>일산올림픽스포츠센터 
인공암벽장</t>
    <phoneticPr fontId="5" type="noConversion"/>
  </si>
  <si>
    <t>내곡리생활체육공원
(임송)족구장</t>
    <phoneticPr fontId="5" type="noConversion"/>
  </si>
  <si>
    <t>부평리생활체육시설
족구장</t>
    <phoneticPr fontId="5" type="noConversion"/>
  </si>
  <si>
    <t>창현리체육공원
다목적구장</t>
    <phoneticPr fontId="5" type="noConversion"/>
  </si>
  <si>
    <t>양지리생활체육공원
족구장</t>
    <phoneticPr fontId="5" type="noConversion"/>
  </si>
  <si>
    <t>퇴계원체육시설
(진관교하부)족구장</t>
    <phoneticPr fontId="5" type="noConversion"/>
  </si>
  <si>
    <t>양골마을체육시설
(시청옆)족구장</t>
    <phoneticPr fontId="5" type="noConversion"/>
  </si>
  <si>
    <t>남양주시종합운동장
족구장</t>
    <phoneticPr fontId="5" type="noConversion"/>
  </si>
  <si>
    <t>양정동생활체육시설
(봉두매교옆)족구장</t>
    <phoneticPr fontId="5" type="noConversion"/>
  </si>
  <si>
    <t>다산진건체육공원2호
멀티코트</t>
    <phoneticPr fontId="5" type="noConversion"/>
  </si>
  <si>
    <t>녹촌1교하부생활체육
시설족구장</t>
    <phoneticPr fontId="5" type="noConversion"/>
  </si>
  <si>
    <t>평내호평역교량하부
체육시설족구장</t>
    <phoneticPr fontId="5" type="noConversion"/>
  </si>
  <si>
    <t>다산동족구장(수도권
순환고속도로하부)</t>
    <phoneticPr fontId="5" type="noConversion"/>
  </si>
  <si>
    <t>남부대로하부(맑음터)
족구장</t>
    <phoneticPr fontId="5" type="noConversion"/>
  </si>
  <si>
    <t>포동생활체육공원
클레이구장</t>
    <phoneticPr fontId="5" type="noConversion"/>
  </si>
  <si>
    <t>은행동비둘기공원
배드민턴장</t>
    <phoneticPr fontId="5" type="noConversion"/>
  </si>
  <si>
    <t>매화동복지회관다목적
운동장</t>
    <phoneticPr fontId="5" type="noConversion"/>
  </si>
  <si>
    <t>송운공원체육시설
(그라운드골프장)</t>
    <phoneticPr fontId="5" type="noConversion"/>
  </si>
  <si>
    <t>대한장애인
론볼연맹
2012</t>
    <phoneticPr fontId="5" type="noConversion"/>
  </si>
  <si>
    <t>그라운드 
골프장 1면</t>
    <phoneticPr fontId="5" type="noConversion"/>
  </si>
  <si>
    <t>배곧체육시설다목적
운동장</t>
    <phoneticPr fontId="5" type="noConversion"/>
  </si>
  <si>
    <t>능곡동중앙공원 
그라운드골프장</t>
    <phoneticPr fontId="5" type="noConversion"/>
  </si>
  <si>
    <t>능곡어울림센터 
체력단력실</t>
    <phoneticPr fontId="5" type="noConversion"/>
  </si>
  <si>
    <t>부곡배수지 이동
그라운드골프장</t>
    <phoneticPr fontId="5" type="noConversion"/>
  </si>
  <si>
    <t>갈미중앙공원 
게이트볼장</t>
    <phoneticPr fontId="5" type="noConversion"/>
  </si>
  <si>
    <t>풍산멀티스포츠센터 
헬스장</t>
    <phoneticPr fontId="5" type="noConversion"/>
  </si>
  <si>
    <t>백암 가축분뇨공공처리
시설 족구장</t>
    <phoneticPr fontId="5" type="noConversion"/>
  </si>
  <si>
    <t>기흥레스피아 족구장
(농구장 겸용)</t>
    <phoneticPr fontId="5" type="noConversion"/>
  </si>
  <si>
    <t>보정차량기지하부 
배드민턴장</t>
    <phoneticPr fontId="5" type="noConversion"/>
  </si>
  <si>
    <t>보정교하부체육시설 
배드민턴장</t>
    <phoneticPr fontId="5" type="noConversion"/>
  </si>
  <si>
    <t>영덕레스피아 농구장
(인라인장 겸용)</t>
    <phoneticPr fontId="5" type="noConversion"/>
  </si>
  <si>
    <t>부발읍체육공원 
다목적구장</t>
    <phoneticPr fontId="5" type="noConversion"/>
  </si>
  <si>
    <t>종합운동장보조구장
족구장</t>
    <phoneticPr fontId="5" type="noConversion"/>
  </si>
  <si>
    <t>백사면체육공원
배드민턴장</t>
    <phoneticPr fontId="5" type="noConversion"/>
  </si>
  <si>
    <t>장호원읍체육공원
배드민턴장</t>
    <phoneticPr fontId="5" type="noConversion"/>
  </si>
  <si>
    <t>복하천체육공원드론
경기장</t>
    <phoneticPr fontId="5" type="noConversion"/>
  </si>
  <si>
    <t>송산체육시설 그
라운드골프장</t>
    <phoneticPr fontId="5" type="noConversion"/>
  </si>
  <si>
    <t>정남 용수교 둔치 
우드볼장</t>
    <phoneticPr fontId="5" type="noConversion"/>
  </si>
  <si>
    <t>남양 택지 저류지 
배드민턴장</t>
    <phoneticPr fontId="5" type="noConversion"/>
  </si>
  <si>
    <t>봉담과천간고가하부 
족구장</t>
    <phoneticPr fontId="5" type="noConversion"/>
  </si>
  <si>
    <t>용현1저류지 
그라운드골프장</t>
    <phoneticPr fontId="5" type="noConversion"/>
  </si>
  <si>
    <t>화산동 동네체육시설 
족구장</t>
    <phoneticPr fontId="5" type="noConversion"/>
  </si>
  <si>
    <t>예당 임시체육시설 
족구장</t>
    <phoneticPr fontId="5" type="noConversion"/>
  </si>
  <si>
    <t>크린에너지센터 
배드민턴장</t>
    <phoneticPr fontId="5" type="noConversion"/>
  </si>
  <si>
    <t>화성호 가축분뇨공공
처리시설 농구장</t>
    <phoneticPr fontId="5" type="noConversion"/>
  </si>
  <si>
    <t>남양 공공하수처리장 
농구장</t>
    <phoneticPr fontId="5" type="noConversion"/>
  </si>
  <si>
    <t>전곡해양일반산업단지
(1호공원) 농구장</t>
    <phoneticPr fontId="5" type="noConversion"/>
  </si>
  <si>
    <t>전곡해양일반산업단지
(1호공원) 족구장</t>
    <phoneticPr fontId="5" type="noConversion"/>
  </si>
  <si>
    <t>전곡해양일반산업단지
(2호공원) 족구장</t>
    <phoneticPr fontId="5" type="noConversion"/>
  </si>
  <si>
    <t>전곡해양일반산업단지
(3호공원) 족구장</t>
    <phoneticPr fontId="5" type="noConversion"/>
  </si>
  <si>
    <t>전곡해양일반산업단지
(3호공원) 배드민턴장</t>
    <phoneticPr fontId="5" type="noConversion"/>
  </si>
  <si>
    <t>전곡해양일반산업단지
(4호공원) 다목적구장</t>
    <phoneticPr fontId="5" type="noConversion"/>
  </si>
  <si>
    <t>남양 푸른 건강뜰 
체육공원농구장</t>
    <phoneticPr fontId="5" type="noConversion"/>
  </si>
  <si>
    <t>봉선체육공원(송린이음터)농구장</t>
    <phoneticPr fontId="5" type="noConversion"/>
  </si>
  <si>
    <t>동화마을생태공원
배드민턴장</t>
    <phoneticPr fontId="5" type="noConversion"/>
  </si>
  <si>
    <t>봉담2 생태체육공원
농구장</t>
    <phoneticPr fontId="5" type="noConversion"/>
  </si>
  <si>
    <t>봉담2 생태체육공원
배드민턴장</t>
    <phoneticPr fontId="5" type="noConversion"/>
  </si>
  <si>
    <t>봉담2 들녘오름공원(2호
근린공원)다목적구장</t>
    <phoneticPr fontId="5" type="noConversion"/>
  </si>
  <si>
    <t>장안(금의)산단 
소공원농구장</t>
    <phoneticPr fontId="5" type="noConversion"/>
  </si>
  <si>
    <t>장안(금의)산단 
소공원족구장</t>
    <phoneticPr fontId="5" type="noConversion"/>
  </si>
  <si>
    <t>장안2첨단산업단지 내 
공원(3호)농구장</t>
    <phoneticPr fontId="5" type="noConversion"/>
  </si>
  <si>
    <t>장안2첨단산업단지 내 
공원(4호)배드민턴장</t>
    <phoneticPr fontId="5" type="noConversion"/>
  </si>
  <si>
    <t>쌍봉산근린공원
배드민턴장</t>
    <phoneticPr fontId="5" type="noConversion"/>
  </si>
  <si>
    <t>향남2 화합공원
배드민턴장</t>
    <phoneticPr fontId="5" type="noConversion"/>
  </si>
  <si>
    <t>구문천근린공원
배드민턴장</t>
    <phoneticPr fontId="5" type="noConversion"/>
  </si>
  <si>
    <t>종이비행기공원
배드민턴장</t>
    <phoneticPr fontId="5" type="noConversion"/>
  </si>
  <si>
    <t>구봉산근린공원
배드민턴장</t>
    <phoneticPr fontId="5" type="noConversion"/>
  </si>
  <si>
    <t>서작현 어린이공원
배드민턴장</t>
    <phoneticPr fontId="5" type="noConversion"/>
  </si>
  <si>
    <t>두산위브2호 공원(율목)
배드민턴장</t>
    <phoneticPr fontId="5" type="noConversion"/>
  </si>
  <si>
    <t>반월2호공원(현대2호)
배드민턴장</t>
    <phoneticPr fontId="5" type="noConversion"/>
  </si>
  <si>
    <t>동탄센트럴파크
배드민턴장</t>
    <phoneticPr fontId="5" type="noConversion"/>
  </si>
  <si>
    <t>해오른공원(현대5호)
농구장</t>
    <phoneticPr fontId="5" type="noConversion"/>
  </si>
  <si>
    <t>슬기샘공원(동탄4호)
농구장</t>
    <phoneticPr fontId="5" type="noConversion"/>
  </si>
  <si>
    <t>동탄구봉산공원
배드민턴장</t>
    <phoneticPr fontId="5" type="noConversion"/>
  </si>
  <si>
    <t>능동 제4호 어린이공원
배드민턴장</t>
    <phoneticPr fontId="5" type="noConversion"/>
  </si>
  <si>
    <t>동탄2 제13호 근린공원
다목적구장</t>
    <phoneticPr fontId="5" type="noConversion"/>
  </si>
  <si>
    <t>왕배산체육공원
배드민턴장</t>
    <phoneticPr fontId="5" type="noConversion"/>
  </si>
  <si>
    <t>제30호 근린공원
배드민턴장</t>
    <phoneticPr fontId="5" type="noConversion"/>
  </si>
  <si>
    <t>봉담2 들녘오름공원
(2호근린공원)X-Game</t>
    <phoneticPr fontId="5" type="noConversion"/>
  </si>
  <si>
    <t>장안남산체육공원
X-Game</t>
    <phoneticPr fontId="5" type="noConversion"/>
  </si>
  <si>
    <t>근린13호공원(신리천)
X-Game</t>
    <phoneticPr fontId="5" type="noConversion"/>
  </si>
  <si>
    <t>비봉면 구포리그라운드
골프장</t>
    <phoneticPr fontId="5" type="noConversion"/>
  </si>
  <si>
    <t>양노1교 하부 체육시설
족구장</t>
    <phoneticPr fontId="5" type="noConversion"/>
  </si>
  <si>
    <t>장안면 수촌리 동네체육
시설다목적구장</t>
    <phoneticPr fontId="5" type="noConversion"/>
  </si>
  <si>
    <t>장안면 수촌리 동네체육
시설2다목적구장</t>
    <phoneticPr fontId="5" type="noConversion"/>
  </si>
  <si>
    <t>장안면 사랑리 동네생활체육시설다목적구장</t>
    <phoneticPr fontId="5" type="noConversion"/>
  </si>
  <si>
    <t>팔탄면사무소 체육시설
다목적구장</t>
    <phoneticPr fontId="5" type="noConversion"/>
  </si>
  <si>
    <t>정남면 덕절리 동네체육
시설다목적구장</t>
    <phoneticPr fontId="5" type="noConversion"/>
  </si>
  <si>
    <t>보통리 동네체육시
설다목적구장</t>
    <phoneticPr fontId="5" type="noConversion"/>
  </si>
  <si>
    <t>북양리 동네체육시설
다목적구장</t>
    <phoneticPr fontId="5" type="noConversion"/>
  </si>
  <si>
    <t>도하리동네체육시설
농구장</t>
    <phoneticPr fontId="5" type="noConversion"/>
  </si>
  <si>
    <t>주민편익시설농구장
(에코스포츠센터)</t>
    <phoneticPr fontId="5" type="noConversion"/>
  </si>
  <si>
    <t>울대리동네체육시설
농구장</t>
    <phoneticPr fontId="5" type="noConversion"/>
  </si>
  <si>
    <t>도하리동네체육시설
배드민턴장</t>
    <phoneticPr fontId="5" type="noConversion"/>
  </si>
  <si>
    <t>선암리동네체육시설
배드민턴장</t>
    <phoneticPr fontId="5" type="noConversion"/>
  </si>
  <si>
    <t>덕계동동네체육시설
배드민턴장</t>
    <phoneticPr fontId="5" type="noConversion"/>
  </si>
  <si>
    <t>백석배수지체육시설
족구장</t>
    <phoneticPr fontId="5" type="noConversion"/>
  </si>
  <si>
    <t>울대리동네체육시설
족구장</t>
    <phoneticPr fontId="5" type="noConversion"/>
  </si>
  <si>
    <t>덕정역 철도교각 내 
족구장</t>
    <phoneticPr fontId="5" type="noConversion"/>
  </si>
  <si>
    <t>여주시 장애인복지관 
헬스장</t>
    <phoneticPr fontId="5" type="noConversion"/>
  </si>
  <si>
    <t>SFMS-기타체육
시설 등록</t>
    <phoneticPr fontId="5" type="noConversion"/>
  </si>
  <si>
    <t>춘천송암스포츠타운
족구장</t>
    <phoneticPr fontId="5" type="noConversion"/>
  </si>
  <si>
    <t>동해종합운동장내 
론볼구장</t>
    <phoneticPr fontId="5" type="noConversion"/>
  </si>
  <si>
    <t>원통체육문화센터인공
암벽장</t>
    <phoneticPr fontId="5" type="noConversion"/>
  </si>
  <si>
    <t>국수생활체육공원
그라운드골프장</t>
    <phoneticPr fontId="5" type="noConversion"/>
  </si>
  <si>
    <t>용문생활체육공원
그라운드골프장</t>
    <phoneticPr fontId="5" type="noConversion"/>
  </si>
  <si>
    <t>내덕생활체육공원
그라운드골프장</t>
    <phoneticPr fontId="5" type="noConversion"/>
  </si>
  <si>
    <t>오창중앙공원
그라운드골프장</t>
    <phoneticPr fontId="5" type="noConversion"/>
  </si>
  <si>
    <t>내수생활체육공원인공
암벽장</t>
    <phoneticPr fontId="5" type="noConversion"/>
  </si>
  <si>
    <t>옥천문정리그라운드
골프장</t>
    <phoneticPr fontId="5" type="noConversion"/>
  </si>
  <si>
    <t>그라운드골프장
(생활체육공원내)</t>
    <phoneticPr fontId="5" type="noConversion"/>
  </si>
  <si>
    <t>진천종합스포츠타운
그라운드골프장</t>
    <phoneticPr fontId="5" type="noConversion"/>
  </si>
  <si>
    <t>화풍이월생활체육공원
그라운드골프장</t>
    <phoneticPr fontId="5" type="noConversion"/>
  </si>
  <si>
    <t>역사테마공원진천
그라운드골프장</t>
    <phoneticPr fontId="5" type="noConversion"/>
  </si>
  <si>
    <t>초평생활체육공원체력
단련장</t>
    <phoneticPr fontId="5" type="noConversion"/>
  </si>
  <si>
    <t>화풍이월생활체육공원
탁구장</t>
    <phoneticPr fontId="5" type="noConversion"/>
  </si>
  <si>
    <t>종합사회복지관탁구장
(본관)</t>
    <phoneticPr fontId="5" type="noConversion"/>
  </si>
  <si>
    <t>실내클라이밍장 
높이 : 9.41m</t>
    <phoneticPr fontId="5" type="noConversion"/>
  </si>
  <si>
    <t>종합사회복지관탁구장
(신관)</t>
    <phoneticPr fontId="5" type="noConversion"/>
  </si>
  <si>
    <t>국민체육센터실내
클라이밍장</t>
    <phoneticPr fontId="5" type="noConversion"/>
  </si>
  <si>
    <t>금왕생활체육공원
그라운드골프장</t>
    <phoneticPr fontId="5" type="noConversion"/>
  </si>
  <si>
    <t>대소생활체육공원
그라운드골프장</t>
    <phoneticPr fontId="5" type="noConversion"/>
  </si>
  <si>
    <t>당진종합운동장
내 위치</t>
    <phoneticPr fontId="5" type="noConversion"/>
  </si>
  <si>
    <t>금강신관공원그라운드
골프장</t>
    <phoneticPr fontId="5" type="noConversion"/>
  </si>
  <si>
    <t>계룡면 하대리 그라운드
골프장</t>
    <phoneticPr fontId="5" type="noConversion"/>
  </si>
  <si>
    <t>사곡면 월가리 그라운드
골프장</t>
    <phoneticPr fontId="5" type="noConversion"/>
  </si>
  <si>
    <t>신풍면 청흥리 그라운드
골프장</t>
    <phoneticPr fontId="5" type="noConversion"/>
  </si>
  <si>
    <t>정안광정리그라운드
골프장</t>
    <phoneticPr fontId="5" type="noConversion"/>
  </si>
  <si>
    <t>한국농어촌공사
소유</t>
    <phoneticPr fontId="5" type="noConversion"/>
  </si>
  <si>
    <t>신규조성
(직선트랙 4, 
힐트레이닝 1, 
멀리뛰기 1)</t>
    <phoneticPr fontId="5" type="noConversion"/>
  </si>
  <si>
    <t>역도훈련장(연습대 16대 설치)</t>
    <phoneticPr fontId="5" type="noConversion"/>
  </si>
  <si>
    <t>서천군민체육관 
역도훈련장(5동)</t>
    <phoneticPr fontId="5" type="noConversion"/>
  </si>
  <si>
    <t>광시면족구장
(한우테마공원)</t>
    <phoneticPr fontId="5" type="noConversion"/>
  </si>
  <si>
    <t>고덕면족구장
(대천하수처리장)</t>
    <phoneticPr fontId="5" type="noConversion"/>
  </si>
  <si>
    <t>족구장3면, 풋살장 2면, 그라운드골프, 농구장1면</t>
    <phoneticPr fontId="5" type="noConversion"/>
  </si>
  <si>
    <t xml:space="preserve">농구장, 배구장, 
풋살장 </t>
    <phoneticPr fontId="5" type="noConversion"/>
  </si>
  <si>
    <t>수도산체육공원족구
경기장</t>
    <phoneticPr fontId="5" type="noConversion"/>
  </si>
  <si>
    <t>장계체육공원그라운드
골프장</t>
    <phoneticPr fontId="5" type="noConversion"/>
  </si>
  <si>
    <t>대송면복지회관
게이트볼장</t>
    <phoneticPr fontId="5" type="noConversion"/>
  </si>
  <si>
    <t>북천둔치생활체육공원
족구장</t>
    <phoneticPr fontId="5" type="noConversion"/>
  </si>
  <si>
    <t>공단지구어린이공원
족구장</t>
    <phoneticPr fontId="5" type="noConversion"/>
  </si>
  <si>
    <t>동곡리생활체육시설
족구장</t>
    <phoneticPr fontId="5" type="noConversion"/>
  </si>
  <si>
    <t>비산나루터체육공원
족구장</t>
    <phoneticPr fontId="5" type="noConversion"/>
  </si>
  <si>
    <t>(구)비산동체육공원
족구장</t>
    <phoneticPr fontId="5" type="noConversion"/>
  </si>
  <si>
    <t>임수동동네체육시설
족구장</t>
    <phoneticPr fontId="5" type="noConversion"/>
  </si>
  <si>
    <t>낙동강체육공원 
게이트볼장</t>
    <phoneticPr fontId="5" type="noConversion"/>
  </si>
  <si>
    <t>독동리마을회관
게이트볼장</t>
    <phoneticPr fontId="5" type="noConversion"/>
  </si>
  <si>
    <t>관심리체육시설
게이트볼장</t>
    <phoneticPr fontId="5" type="noConversion"/>
  </si>
  <si>
    <t>신촌리마을회관
게이트볼장</t>
    <phoneticPr fontId="5" type="noConversion"/>
  </si>
  <si>
    <t>노인종합복지관
게이트볼장</t>
    <phoneticPr fontId="5" type="noConversion"/>
  </si>
  <si>
    <t>비산나루터체육공원
게이트볼장</t>
    <phoneticPr fontId="5" type="noConversion"/>
  </si>
  <si>
    <t>구미시복합스포츠센터 
볼링장</t>
    <phoneticPr fontId="5" type="noConversion"/>
  </si>
  <si>
    <t>은빛대학동아리
게이트볼장</t>
    <phoneticPr fontId="5" type="noConversion"/>
  </si>
  <si>
    <t>부석중심지활성화사업
운영위원회</t>
    <phoneticPr fontId="5" type="noConversion"/>
  </si>
  <si>
    <t>남장동동네체육시설
(족구장)</t>
    <phoneticPr fontId="5" type="noConversion"/>
  </si>
  <si>
    <t>무양게이트볼장
(무양제2어린이공원)</t>
    <phoneticPr fontId="62" type="noConversion"/>
  </si>
  <si>
    <t>무양게이트볼장
(상주시의회청사인근)</t>
    <phoneticPr fontId="5" type="noConversion"/>
  </si>
  <si>
    <t>2005
2018
(개보수)</t>
    <phoneticPr fontId="5" type="noConversion"/>
  </si>
  <si>
    <t>영강체육공원그라운드
골프장</t>
    <phoneticPr fontId="5" type="noConversion"/>
  </si>
  <si>
    <t>노인회게이트볼장
(오천리)</t>
    <phoneticPr fontId="5" type="noConversion"/>
  </si>
  <si>
    <t>영신동마을공원내
게이트볼장</t>
    <phoneticPr fontId="5" type="noConversion"/>
  </si>
  <si>
    <t>2004년 
이전</t>
    <phoneticPr fontId="5" type="noConversion"/>
  </si>
  <si>
    <t>청송클라이밍아카데미
인공암벽장</t>
    <phoneticPr fontId="5" type="noConversion"/>
  </si>
  <si>
    <t>병곡면거무역리
게이트볼장</t>
    <phoneticPr fontId="5" type="noConversion"/>
  </si>
  <si>
    <t>영덕군민운동장 
인공암벽장</t>
    <phoneticPr fontId="5" type="noConversion"/>
  </si>
  <si>
    <t>고령군생활체육공원 
족구장</t>
    <phoneticPr fontId="5" type="noConversion"/>
  </si>
  <si>
    <t>그라운드골프장 
9홀</t>
    <phoneticPr fontId="5" type="noConversion"/>
  </si>
  <si>
    <t>법전면생활체육공원
족구장</t>
    <phoneticPr fontId="5" type="noConversion"/>
  </si>
  <si>
    <t>봉화생활체육공원
게이트볼장</t>
    <phoneticPr fontId="5" type="noConversion"/>
  </si>
  <si>
    <t>온정생활체육공원 
보조경기장(축구장)</t>
    <phoneticPr fontId="5" type="noConversion"/>
  </si>
  <si>
    <t>의창스포츠파크
배드민턴장</t>
    <phoneticPr fontId="5" type="noConversion"/>
  </si>
  <si>
    <t>창원국제사격장사격
공원족구장</t>
    <phoneticPr fontId="5" type="noConversion"/>
  </si>
  <si>
    <t>한마음푸르미운동장
족구장</t>
    <phoneticPr fontId="5" type="noConversion"/>
  </si>
  <si>
    <t>안민중학교옆체육시설
족구장</t>
    <phoneticPr fontId="5" type="noConversion"/>
  </si>
  <si>
    <t>동읍실내체육관
배드민턴장</t>
    <phoneticPr fontId="5" type="noConversion"/>
  </si>
  <si>
    <t>한마음푸르미운동장
배드민턴장</t>
    <phoneticPr fontId="5" type="noConversion"/>
  </si>
  <si>
    <t>안민중학교옆체육시설
배드민턴장</t>
    <phoneticPr fontId="5" type="noConversion"/>
  </si>
  <si>
    <t>북면공설운동장그라운드
골프장</t>
    <phoneticPr fontId="5" type="noConversion"/>
  </si>
  <si>
    <t>마산게이트볼연합회
서원구장</t>
    <phoneticPr fontId="5" type="noConversion"/>
  </si>
  <si>
    <t>내서문화체육센터
(게이트볼장)</t>
    <phoneticPr fontId="5" type="noConversion"/>
  </si>
  <si>
    <t>창원육교밑체육공원
(게이트볼장)</t>
    <phoneticPr fontId="5" type="noConversion"/>
  </si>
  <si>
    <t>남양열린운동장 
배드민턴장</t>
    <phoneticPr fontId="5" type="noConversion"/>
  </si>
  <si>
    <t>한마음푸르미운동장 
농구장</t>
    <phoneticPr fontId="5" type="noConversion"/>
  </si>
  <si>
    <t>와룡지구생활체육시설
야구장</t>
    <phoneticPr fontId="5" type="noConversion"/>
  </si>
  <si>
    <t>와룡지구생활체육시설
간이야구장</t>
    <phoneticPr fontId="5" type="noConversion"/>
  </si>
  <si>
    <t>와룡지구생활체육시설
간이야구장2</t>
    <phoneticPr fontId="5" type="noConversion"/>
  </si>
  <si>
    <t>와룡지구생활체육시설
족구장</t>
    <phoneticPr fontId="5" type="noConversion"/>
  </si>
  <si>
    <t>와룡지구생활체육시설
농구장</t>
    <phoneticPr fontId="5" type="noConversion"/>
  </si>
  <si>
    <t>율하유적체육공원
게이트볼장</t>
    <phoneticPr fontId="5" type="noConversion"/>
  </si>
  <si>
    <t>제47호완충녹지
(음악분수공원)</t>
    <phoneticPr fontId="5" type="noConversion"/>
  </si>
  <si>
    <t>제13호완충녹지
(e편한2차)</t>
    <phoneticPr fontId="5" type="noConversion"/>
  </si>
  <si>
    <t>양산종합운동장
인공암벽장</t>
    <phoneticPr fontId="5" type="noConversion"/>
  </si>
  <si>
    <t>지정공설운동장실내
체육관</t>
    <phoneticPr fontId="5" type="noConversion"/>
  </si>
  <si>
    <t>주상희랑공원그라
운드골프장</t>
    <phoneticPr fontId="5" type="noConversion"/>
  </si>
  <si>
    <t>함벽루체육공원
내</t>
    <phoneticPr fontId="5" type="noConversion"/>
  </si>
  <si>
    <t>함벽루체육공원 
내</t>
    <phoneticPr fontId="5" type="noConversion"/>
  </si>
  <si>
    <t>제주특별자치도
(위탁 제주도 체육회)</t>
    <phoneticPr fontId="5" type="noConversion"/>
  </si>
  <si>
    <t>월드컵경기장내 
위치</t>
    <phoneticPr fontId="5" type="noConversion"/>
  </si>
  <si>
    <t>골프연습장에서 
기타 체육시설로 
분류 변경</t>
    <phoneticPr fontId="5" type="noConversion"/>
  </si>
  <si>
    <r>
      <t xml:space="preserve">  ㅇ 직장체육시설 : </t>
    </r>
    <r>
      <rPr>
        <sz val="10"/>
        <rFont val="돋움"/>
        <family val="3"/>
        <charset val="129"/>
      </rPr>
      <t>직장인의 체육활동에 필요한 체육시설</t>
    </r>
    <r>
      <rPr>
        <sz val="9"/>
        <rFont val="돋움"/>
        <family val="3"/>
        <charset val="129"/>
      </rPr>
      <t>(상시 근무 직장인이 500명 이상인 직장을 대상으로 함 : "체육시설의 설치ㆍ이용에 관한 법률" 제7조의 규정에 의함)</t>
    </r>
    <phoneticPr fontId="5" type="noConversion"/>
  </si>
  <si>
    <t>위탁(기독교한국침례회
유지재단)</t>
    <phoneticPr fontId="5" type="noConversion"/>
  </si>
  <si>
    <t>금호
초등학교</t>
    <phoneticPr fontId="5" type="noConversion"/>
  </si>
  <si>
    <t>서울교통
공사</t>
    <phoneticPr fontId="5" type="noConversion"/>
  </si>
  <si>
    <t>서귀포시
(위탁 서귀포시 체육회)</t>
    <phoneticPr fontId="5" type="noConversion"/>
  </si>
  <si>
    <t>평택시 게이트볼협회</t>
    <phoneticPr fontId="5" type="noConversion"/>
  </si>
  <si>
    <t>궁도협회평택정</t>
    <phoneticPr fontId="5" type="noConversion"/>
  </si>
  <si>
    <t>종목1</t>
    <phoneticPr fontId="5" type="noConversion"/>
  </si>
  <si>
    <t>종목2</t>
    <phoneticPr fontId="5" type="noConversion"/>
  </si>
  <si>
    <t>건립당시</t>
    <phoneticPr fontId="5" type="noConversion"/>
  </si>
  <si>
    <t>1차 개보수</t>
    <phoneticPr fontId="5" type="noConversion"/>
  </si>
  <si>
    <t>2차 개보수</t>
    <phoneticPr fontId="5" type="noConversion"/>
  </si>
  <si>
    <t>3차 개보수</t>
    <phoneticPr fontId="5" type="noConversion"/>
  </si>
  <si>
    <t>4차 개보수</t>
    <phoneticPr fontId="5" type="noConversion"/>
  </si>
  <si>
    <t>건설사업비</t>
    <phoneticPr fontId="5" type="noConversion"/>
  </si>
  <si>
    <t>2차개보수</t>
    <phoneticPr fontId="5" type="noConversion"/>
  </si>
  <si>
    <t xml:space="preserve">4차 개보수 </t>
    <phoneticPr fontId="5" type="noConversion"/>
  </si>
  <si>
    <t xml:space="preserve">5차 개보수 </t>
    <phoneticPr fontId="5" type="noConversion"/>
  </si>
  <si>
    <t>국제규격
(O,X)</t>
    <phoneticPr fontId="5" type="noConversion"/>
  </si>
  <si>
    <t>주소</t>
    <phoneticPr fontId="5" type="noConversion"/>
  </si>
  <si>
    <t>체육시설관리사업소
종합운동장 (051-504-8001)</t>
    <phoneticPr fontId="5" type="noConversion"/>
  </si>
  <si>
    <t>코스3</t>
    <phoneticPr fontId="5" type="noConversion"/>
  </si>
  <si>
    <t>코스4</t>
    <phoneticPr fontId="5" type="noConversion"/>
  </si>
  <si>
    <t>코스5</t>
    <phoneticPr fontId="5" type="noConversion"/>
  </si>
  <si>
    <t>코스수</t>
    <phoneticPr fontId="5" type="noConversion"/>
  </si>
  <si>
    <t>총 홀수</t>
    <phoneticPr fontId="5" type="noConversion"/>
  </si>
  <si>
    <t>(2024년말 기준)</t>
    <phoneticPr fontId="5" type="noConversion"/>
  </si>
  <si>
    <t>철제</t>
    <phoneticPr fontId="5" type="noConversion"/>
  </si>
  <si>
    <t>망원동 450-3</t>
    <phoneticPr fontId="5" type="noConversion"/>
  </si>
  <si>
    <t>망원유수지 대축구장</t>
    <phoneticPr fontId="5" type="noConversion"/>
  </si>
  <si>
    <t>망원유수지 소축구장</t>
    <phoneticPr fontId="5" type="noConversion"/>
  </si>
  <si>
    <t>마포구체육회</t>
    <phoneticPr fontId="5" type="noConversion"/>
  </si>
  <si>
    <t>서울특별시 송파구 방이동 88-10</t>
    <phoneticPr fontId="5" type="noConversion"/>
  </si>
  <si>
    <t>송파구시설관리공단</t>
    <phoneticPr fontId="5" type="noConversion"/>
  </si>
  <si>
    <t>콘크리트
(고무포장)</t>
    <phoneticPr fontId="5" type="noConversion"/>
  </si>
  <si>
    <t>서울특별시 송파구 마천동 산 2</t>
    <phoneticPr fontId="5" type="noConversion"/>
  </si>
  <si>
    <t>서울특별시 송파구 잠실동 306</t>
    <phoneticPr fontId="5" type="noConversion"/>
  </si>
  <si>
    <t>잠실유수지체육시설 축구장</t>
    <phoneticPr fontId="5" type="noConversion"/>
  </si>
  <si>
    <t>송파구체육회</t>
    <phoneticPr fontId="5" type="noConversion"/>
  </si>
  <si>
    <t>서울특별시 송파구 가락동 5089</t>
    <phoneticPr fontId="5" type="noConversion"/>
  </si>
  <si>
    <t>탄천유수지체육시설 축구장</t>
    <phoneticPr fontId="5" type="noConversion"/>
  </si>
  <si>
    <t>중랑구시설관리공단</t>
    <phoneticPr fontId="5" type="noConversion"/>
  </si>
  <si>
    <t>구로동 621-8</t>
    <phoneticPr fontId="5" type="noConversion"/>
  </si>
  <si>
    <t>잠실유수지체육시설 야구장</t>
    <phoneticPr fontId="5" type="noConversion"/>
  </si>
  <si>
    <t>유소년야구장</t>
    <phoneticPr fontId="5" type="noConversion"/>
  </si>
  <si>
    <t>서울특별시 송파구 가락동 508</t>
    <phoneticPr fontId="5" type="noConversion"/>
  </si>
  <si>
    <t>탄천유수지체육시설 야구장</t>
    <phoneticPr fontId="5" type="noConversion"/>
  </si>
  <si>
    <t>장충동2가 산14-68</t>
    <phoneticPr fontId="5" type="noConversion"/>
  </si>
  <si>
    <t>중랑구 면목동 산1-4</t>
    <phoneticPr fontId="5" type="noConversion"/>
  </si>
  <si>
    <t>중랑구 면목동 727-94</t>
    <phoneticPr fontId="5" type="noConversion"/>
  </si>
  <si>
    <t>면목구립테니스장</t>
    <phoneticPr fontId="5" type="noConversion"/>
  </si>
  <si>
    <t>상암동 487-137</t>
    <phoneticPr fontId="5" type="noConversion"/>
  </si>
  <si>
    <t>한강공원 난지지구 테니스장</t>
    <phoneticPr fontId="5" type="noConversion"/>
  </si>
  <si>
    <t>미래한강본부</t>
  </si>
  <si>
    <t>운영관리팀
3660-2254</t>
    <phoneticPr fontId="5" type="noConversion"/>
  </si>
  <si>
    <t>서울특별시 송파구 오금동 51</t>
    <phoneticPr fontId="5" type="noConversion"/>
  </si>
  <si>
    <t>서울특별시 송파구 방이동 439-8</t>
    <phoneticPr fontId="5" type="noConversion"/>
  </si>
  <si>
    <t>오륜테니스장</t>
    <phoneticPr fontId="5" type="noConversion"/>
  </si>
  <si>
    <t>생활체육과</t>
    <phoneticPr fontId="5" type="noConversion"/>
  </si>
  <si>
    <t>서울특별시 송파구 송파동 106</t>
    <phoneticPr fontId="5" type="noConversion"/>
  </si>
  <si>
    <t>송파테니스장</t>
    <phoneticPr fontId="5" type="noConversion"/>
  </si>
  <si>
    <t>서울특별시 송파구 풍납동 471</t>
    <phoneticPr fontId="5" type="noConversion"/>
  </si>
  <si>
    <t>성내천테니스장</t>
    <phoneticPr fontId="5" type="noConversion"/>
  </si>
  <si>
    <t>잠실유수지체육시설 소프트테니스장</t>
    <phoneticPr fontId="5" type="noConversion"/>
  </si>
  <si>
    <t>2015 리모델링</t>
    <phoneticPr fontId="5" type="noConversion"/>
  </si>
  <si>
    <t>주전광판 8.45 * 4.60
보조전광판 5.37 * 2.56
옥외전광판 1.74 * 1.10</t>
    <phoneticPr fontId="5" type="noConversion"/>
  </si>
  <si>
    <t>450백만원</t>
    <phoneticPr fontId="5" type="noConversion"/>
  </si>
  <si>
    <t>투광등 1개소(2,000lx)
비상등 2개소(100~200lx)</t>
    <phoneticPr fontId="5" type="noConversion"/>
  </si>
  <si>
    <t>서울 중구 난계로6길 8</t>
    <phoneticPr fontId="5" type="noConversion"/>
  </si>
  <si>
    <t>서울 중구 을지로 227</t>
    <phoneticPr fontId="5" type="noConversion"/>
  </si>
  <si>
    <t>훈련원공원 종합체육관</t>
    <phoneticPr fontId="5" type="noConversion"/>
  </si>
  <si>
    <t>중구시설관리공단</t>
    <phoneticPr fontId="5" type="noConversion"/>
  </si>
  <si>
    <t>눙구, 탁구, 배드민턴 등</t>
    <phoneticPr fontId="5" type="noConversion"/>
  </si>
  <si>
    <t>금천구시설관리공단</t>
    <phoneticPr fontId="5" type="noConversion"/>
  </si>
  <si>
    <t>관리주체 변경</t>
    <phoneticPr fontId="5" type="noConversion"/>
  </si>
  <si>
    <t>서울시 송파구 문정로 176</t>
    <phoneticPr fontId="5" type="noConversion"/>
  </si>
  <si>
    <t>송파구배드민턴체육관</t>
    <phoneticPr fontId="5" type="noConversion"/>
  </si>
  <si>
    <t>서울시 송파구 올림픽로 25 [10-3]</t>
    <phoneticPr fontId="5" type="noConversion"/>
  </si>
  <si>
    <t>4개소</t>
    <phoneticPr fontId="5" type="noConversion"/>
  </si>
  <si>
    <t>100lux</t>
    <phoneticPr fontId="5" type="noConversion"/>
  </si>
  <si>
    <t>잠실종합운동장 주경기장 리모델링 사업으로 인해 2027년초 이전계획</t>
    <phoneticPr fontId="5" type="noConversion"/>
  </si>
  <si>
    <t>고산자로 260</t>
    <phoneticPr fontId="5" type="noConversion"/>
  </si>
  <si>
    <t>줄넘기,인라인,줌바댄스,배드민턴,피규어로빅</t>
    <phoneticPr fontId="62" type="noConversion"/>
  </si>
  <si>
    <t>삭제</t>
    <phoneticPr fontId="5" type="noConversion"/>
  </si>
  <si>
    <t>요가, 농구, 댄스, 
배드민턴, 인라인, 
필라테스</t>
    <phoneticPr fontId="62" type="noConversion"/>
  </si>
  <si>
    <t>위탁(학교법인레마학원)</t>
    <phoneticPr fontId="5" type="noConversion"/>
  </si>
  <si>
    <t>광진문화예술회관</t>
    <phoneticPr fontId="5" type="noConversion"/>
  </si>
  <si>
    <t>광진구민체육센터</t>
    <phoneticPr fontId="5" type="noConversion"/>
  </si>
  <si>
    <t>광진구시설관리공단</t>
    <phoneticPr fontId="5" type="noConversion"/>
  </si>
  <si>
    <t>20*35</t>
    <phoneticPr fontId="62" type="noConversion"/>
  </si>
  <si>
    <t>소체육관, 대체육관</t>
    <phoneticPr fontId="62" type="noConversion"/>
  </si>
  <si>
    <t>중곡문화체육센터</t>
    <phoneticPr fontId="5" type="noConversion"/>
  </si>
  <si>
    <t>대체육관</t>
    <phoneticPr fontId="62" type="noConversion"/>
  </si>
  <si>
    <t>에어로빅장,다목적실
관람실 등</t>
    <phoneticPr fontId="62" type="noConversion"/>
  </si>
  <si>
    <t>자양체육관</t>
    <phoneticPr fontId="5" type="noConversion"/>
  </si>
  <si>
    <t>동대문구민체육센터</t>
    <phoneticPr fontId="5" type="noConversion"/>
  </si>
  <si>
    <t>배드민턴, 농구/
검도, 태권도</t>
    <phoneticPr fontId="62" type="noConversion"/>
  </si>
  <si>
    <t>이문체육문화센터</t>
    <phoneticPr fontId="5" type="noConversion"/>
  </si>
  <si>
    <t>동대문구 시설관리공단</t>
    <phoneticPr fontId="5" type="noConversion"/>
  </si>
  <si>
    <t>제기로33길 25</t>
    <phoneticPr fontId="5" type="noConversion"/>
  </si>
  <si>
    <t>야구,풋살,베드민턴, 탁구</t>
    <phoneticPr fontId="62" type="noConversion"/>
  </si>
  <si>
    <t>동대문종합사회복지관</t>
    <phoneticPr fontId="5" type="noConversion"/>
  </si>
  <si>
    <t>위탁
(사회복지법인 삼육재단)</t>
    <phoneticPr fontId="5" type="noConversion"/>
  </si>
  <si>
    <t>신내로 15길189</t>
    <phoneticPr fontId="5" type="noConversion"/>
  </si>
  <si>
    <t>중랑구민체육센터</t>
    <phoneticPr fontId="5" type="noConversion"/>
  </si>
  <si>
    <t>24×45×13m</t>
    <phoneticPr fontId="62" type="noConversion"/>
  </si>
  <si>
    <t>배드민턴, 농구,
배구</t>
    <phoneticPr fontId="62" type="noConversion"/>
  </si>
  <si>
    <t>25×13m
13×4m</t>
    <phoneticPr fontId="62" type="noConversion"/>
  </si>
  <si>
    <t>아기스포츠단
에어로빅실</t>
    <phoneticPr fontId="62" type="noConversion"/>
  </si>
  <si>
    <t>겸재로23길 27</t>
    <phoneticPr fontId="5" type="noConversion"/>
  </si>
  <si>
    <t>사가정로72길 47</t>
    <phoneticPr fontId="5" type="noConversion"/>
  </si>
  <si>
    <t>송림길 156</t>
    <phoneticPr fontId="5" type="noConversion"/>
  </si>
  <si>
    <t>4.19로 74</t>
    <phoneticPr fontId="5" type="noConversion"/>
  </si>
  <si>
    <t>노해로63길 132</t>
  </si>
  <si>
    <t>마들로 805</t>
  </si>
  <si>
    <t>도봉동실내스포츠센터</t>
    <phoneticPr fontId="5" type="noConversion"/>
  </si>
  <si>
    <t>30 X 32 X 15</t>
    <phoneticPr fontId="5" type="noConversion"/>
  </si>
  <si>
    <t>시루봉로 42</t>
    <phoneticPr fontId="5" type="noConversion"/>
  </si>
  <si>
    <t>쌍문종합체육센터</t>
    <phoneticPr fontId="5" type="noConversion"/>
  </si>
  <si>
    <t>31 X 17 X 11</t>
    <phoneticPr fontId="5" type="noConversion"/>
  </si>
  <si>
    <t>농구,탁구,매직테니스,
인라인</t>
    <phoneticPr fontId="5" type="noConversion"/>
  </si>
  <si>
    <t>키움센터</t>
    <phoneticPr fontId="5" type="noConversion"/>
  </si>
  <si>
    <t>2024.6.1.字 개관</t>
    <phoneticPr fontId="5" type="noConversion"/>
  </si>
  <si>
    <t>노원구시설관리공단</t>
    <phoneticPr fontId="5" type="noConversion"/>
  </si>
  <si>
    <t>덕릉로 748</t>
    <phoneticPr fontId="5" type="noConversion"/>
  </si>
  <si>
    <t>상계구민체육센터</t>
    <phoneticPr fontId="5" type="noConversion"/>
  </si>
  <si>
    <t>22.9×17.6×11m</t>
    <phoneticPr fontId="5" type="noConversion"/>
  </si>
  <si>
    <t>25×22.5m</t>
    <phoneticPr fontId="5" type="noConversion"/>
  </si>
  <si>
    <t>기구필라테스, 플라잉요가, 트라이애슬론트레이닝센터</t>
    <phoneticPr fontId="5" type="noConversion"/>
  </si>
  <si>
    <t>기부채납시설(토지+건축물)</t>
    <phoneticPr fontId="5" type="noConversion"/>
  </si>
  <si>
    <t>덕릉로70길 99</t>
    <phoneticPr fontId="5" type="noConversion"/>
  </si>
  <si>
    <t>위탁
(푸른나무재단)</t>
    <phoneticPr fontId="5" type="noConversion"/>
  </si>
  <si>
    <t>26 × 15</t>
    <phoneticPr fontId="62" type="noConversion"/>
  </si>
  <si>
    <t>백련산로4길 16</t>
    <phoneticPr fontId="5" type="noConversion"/>
  </si>
  <si>
    <t>위탁
(엔젤스헤이븐 )</t>
    <phoneticPr fontId="5" type="noConversion"/>
  </si>
  <si>
    <t>농구, 풋살</t>
    <phoneticPr fontId="62" type="noConversion"/>
  </si>
  <si>
    <t>프로그램실, 에어로빅실</t>
    <phoneticPr fontId="62" type="noConversion"/>
  </si>
  <si>
    <t>연희로32길 129</t>
    <phoneticPr fontId="5" type="noConversion"/>
  </si>
  <si>
    <t>월드컵로 212</t>
    <phoneticPr fontId="5" type="noConversion"/>
  </si>
  <si>
    <t>배드민턴,탁구,풋살,
농구, 줄넘기</t>
    <phoneticPr fontId="62" type="noConversion"/>
  </si>
  <si>
    <t>마포 주민편익시설</t>
    <phoneticPr fontId="5" type="noConversion"/>
  </si>
  <si>
    <t>위탁(마포구시설관리공단)</t>
    <phoneticPr fontId="5" type="noConversion"/>
  </si>
  <si>
    <t>골프연습장,GX룸,목욕탕</t>
    <phoneticPr fontId="5" type="noConversion"/>
  </si>
  <si>
    <t>목동서로 143</t>
    <phoneticPr fontId="5" type="noConversion"/>
  </si>
  <si>
    <t>위탁
(한국청소년재단)</t>
    <phoneticPr fontId="5" type="noConversion"/>
  </si>
  <si>
    <t>고척로45길 39</t>
    <phoneticPr fontId="5" type="noConversion"/>
  </si>
  <si>
    <t>새말로18길 31</t>
    <phoneticPr fontId="5" type="noConversion"/>
  </si>
  <si>
    <t>구로동로 141</t>
    <phoneticPr fontId="5" type="noConversion"/>
  </si>
  <si>
    <t>경인로67길 149</t>
    <phoneticPr fontId="5" type="noConversion"/>
  </si>
  <si>
    <t>개봉로3길 108-20</t>
    <phoneticPr fontId="5" type="noConversion"/>
  </si>
  <si>
    <t>항동로 24</t>
    <phoneticPr fontId="5" type="noConversion"/>
  </si>
  <si>
    <t>금하로30길 54</t>
    <phoneticPr fontId="5" type="noConversion"/>
  </si>
  <si>
    <t>문래로 110</t>
    <phoneticPr fontId="5" type="noConversion"/>
  </si>
  <si>
    <t>16.5×21
16.5*10.5
2개</t>
    <phoneticPr fontId="62" type="noConversion"/>
  </si>
  <si>
    <t>축구,줄넘기,
인라인,밸리댄스</t>
    <phoneticPr fontId="62" type="noConversion"/>
  </si>
  <si>
    <t xml:space="preserve">25m×12.5m      </t>
    <phoneticPr fontId="62" type="noConversion"/>
  </si>
  <si>
    <t>체육실</t>
    <phoneticPr fontId="62" type="noConversion"/>
  </si>
  <si>
    <t>광평로 144</t>
    <phoneticPr fontId="5" type="noConversion"/>
  </si>
  <si>
    <t>위탁
(더나은세상)</t>
    <phoneticPr fontId="5" type="noConversion"/>
  </si>
  <si>
    <t>28X32m</t>
    <phoneticPr fontId="62" type="noConversion"/>
  </si>
  <si>
    <t xml:space="preserve">송파구체육문화회관 </t>
    <phoneticPr fontId="5" type="noConversion"/>
  </si>
  <si>
    <t>강일구민체육센터</t>
    <phoneticPr fontId="5" type="noConversion"/>
  </si>
  <si>
    <t>배드민터, 피클볼 등</t>
    <phoneticPr fontId="5" type="noConversion"/>
  </si>
  <si>
    <t>25*13m                 11*6m</t>
    <phoneticPr fontId="5" type="noConversion"/>
  </si>
  <si>
    <t>요가실</t>
    <phoneticPr fontId="5" type="noConversion"/>
  </si>
  <si>
    <t>망우동 산58</t>
    <phoneticPr fontId="5" type="noConversion"/>
  </si>
  <si>
    <t>방화 게이트볼장</t>
  </si>
  <si>
    <t>신규(누락)</t>
  </si>
  <si>
    <t>새말로18길 17</t>
    <phoneticPr fontId="5" type="noConversion"/>
  </si>
  <si>
    <t>고척동 산9-14</t>
    <phoneticPr fontId="5" type="noConversion"/>
  </si>
  <si>
    <t>구로동 642-71</t>
    <phoneticPr fontId="5" type="noConversion"/>
  </si>
  <si>
    <t>구일역 게이트볼장</t>
    <phoneticPr fontId="5" type="noConversion"/>
  </si>
  <si>
    <t>오류동 90-22</t>
    <phoneticPr fontId="5" type="noConversion"/>
  </si>
  <si>
    <t>오류고가하부 게이트볼장</t>
    <phoneticPr fontId="5" type="noConversion"/>
  </si>
  <si>
    <t>샘터근린공원 게이트볼장</t>
    <phoneticPr fontId="5" type="noConversion"/>
  </si>
  <si>
    <t>2296-4062~3</t>
    <phoneticPr fontId="5" type="noConversion"/>
  </si>
  <si>
    <t>3295-1478</t>
    <phoneticPr fontId="5" type="noConversion"/>
  </si>
  <si>
    <t>492-7942</t>
    <phoneticPr fontId="5" type="noConversion"/>
  </si>
  <si>
    <t>한천로 660-9</t>
    <phoneticPr fontId="5" type="noConversion"/>
  </si>
  <si>
    <t>시립성북청소년센터 수영장</t>
    <phoneticPr fontId="5" type="noConversion"/>
  </si>
  <si>
    <t>3292-1318</t>
    <phoneticPr fontId="5" type="noConversion"/>
  </si>
  <si>
    <t>6715-6620~5</t>
  </si>
  <si>
    <t>2명(정규직)
임시직(강사) 10명</t>
    <phoneticPr fontId="5" type="noConversion"/>
  </si>
  <si>
    <t>성닌5레인,유아풀</t>
    <phoneticPr fontId="5" type="noConversion"/>
  </si>
  <si>
    <t>창동문화체육센터 수영장</t>
    <phoneticPr fontId="5" type="noConversion"/>
  </si>
  <si>
    <t>마들로 805</t>
    <phoneticPr fontId="5" type="noConversion"/>
  </si>
  <si>
    <t>도봉동실내스포츠센터 수영장</t>
    <phoneticPr fontId="5" type="noConversion"/>
  </si>
  <si>
    <t>쌍문종합체육센터 수영장</t>
    <phoneticPr fontId="5" type="noConversion"/>
  </si>
  <si>
    <t>3391-4141</t>
    <phoneticPr fontId="5" type="noConversion"/>
  </si>
  <si>
    <t>상계구민체육센터 수영장</t>
    <phoneticPr fontId="5" type="noConversion"/>
  </si>
  <si>
    <t>노원구시설관리공단(2289-6781)</t>
    <phoneticPr fontId="5" type="noConversion"/>
  </si>
  <si>
    <t>383-9966</t>
    <phoneticPr fontId="5" type="noConversion"/>
  </si>
  <si>
    <t>시립서대문청소년센터 수영장</t>
    <phoneticPr fontId="5" type="noConversion"/>
  </si>
  <si>
    <t>334-0080</t>
    <phoneticPr fontId="5" type="noConversion"/>
  </si>
  <si>
    <t>3153-5900</t>
    <phoneticPr fontId="5" type="noConversion"/>
  </si>
  <si>
    <t>양천구 목동서로 20</t>
  </si>
  <si>
    <t>강남구 남부순환로 3318</t>
  </si>
  <si>
    <t>2642-1318</t>
    <phoneticPr fontId="5" type="noConversion"/>
  </si>
  <si>
    <t>월정로 280</t>
    <phoneticPr fontId="5" type="noConversion"/>
  </si>
  <si>
    <t>02-2694-1464</t>
    <phoneticPr fontId="5" type="noConversion"/>
  </si>
  <si>
    <t>3,4학년생존수영지역주민</t>
    <phoneticPr fontId="5" type="noConversion"/>
  </si>
  <si>
    <t>785</t>
    <phoneticPr fontId="5" type="noConversion"/>
  </si>
  <si>
    <t>838-1318</t>
    <phoneticPr fontId="5" type="noConversion"/>
  </si>
  <si>
    <t>803-1318</t>
    <phoneticPr fontId="5" type="noConversion"/>
  </si>
  <si>
    <t>2167-0100</t>
    <phoneticPr fontId="5" type="noConversion"/>
  </si>
  <si>
    <t>워터짐(2155-8716)</t>
    <phoneticPr fontId="5" type="noConversion"/>
  </si>
  <si>
    <t>일반</t>
    <phoneticPr fontId="5" type="noConversion"/>
  </si>
  <si>
    <t>2226-3611</t>
    <phoneticPr fontId="5" type="noConversion"/>
  </si>
  <si>
    <t>천호어울림수영장</t>
    <phoneticPr fontId="5" type="noConversion"/>
  </si>
  <si>
    <t>신도림동 285-22</t>
    <phoneticPr fontId="5" type="noConversion"/>
  </si>
  <si>
    <t>개봉동 376-5</t>
    <phoneticPr fontId="5" type="noConversion"/>
  </si>
  <si>
    <t>레슨골프</t>
    <phoneticPr fontId="5" type="noConversion"/>
  </si>
  <si>
    <t>살곶이공원 파크골프연습장</t>
    <phoneticPr fontId="5" type="noConversion"/>
  </si>
  <si>
    <t>묵동 361-5</t>
    <phoneticPr fontId="5" type="noConversion"/>
  </si>
  <si>
    <t>20~35
320m</t>
    <phoneticPr fontId="5" type="noConversion"/>
  </si>
  <si>
    <t>망원유수지 파크골프장</t>
    <phoneticPr fontId="5" type="noConversion"/>
  </si>
  <si>
    <t>X</t>
  </si>
  <si>
    <t>난지천체육공원
파크골프연습장</t>
    <phoneticPr fontId="5" type="noConversion"/>
  </si>
  <si>
    <t>신도림동 271-64</t>
    <phoneticPr fontId="5" type="noConversion"/>
  </si>
  <si>
    <t>고척동 60-1</t>
    <phoneticPr fontId="5" type="noConversion"/>
  </si>
  <si>
    <t xml:space="preserve">현충로 257 </t>
  </si>
  <si>
    <t>동작파크골프장</t>
  </si>
  <si>
    <t>세곡동 2-12일대</t>
    <phoneticPr fontId="5" type="noConversion"/>
  </si>
  <si>
    <t>강남탄천파크골프장</t>
    <phoneticPr fontId="5" type="noConversion"/>
  </si>
  <si>
    <t>강남구
(강남구도시관리공단)</t>
    <phoneticPr fontId="5" type="noConversion"/>
  </si>
  <si>
    <t>잠실유수지체육시설 파크골프장</t>
    <phoneticPr fontId="5" type="noConversion"/>
  </si>
  <si>
    <t>중화동 363</t>
    <phoneticPr fontId="5" type="noConversion"/>
  </si>
  <si>
    <t>면목동 1031-451</t>
    <phoneticPr fontId="5" type="noConversion"/>
  </si>
  <si>
    <t xml:space="preserve">강서개화풋살장 </t>
  </si>
  <si>
    <t>고척동 66-47</t>
    <phoneticPr fontId="5" type="noConversion"/>
  </si>
  <si>
    <t>잠실유수지체육시설 풋살장</t>
    <phoneticPr fontId="5" type="noConversion"/>
  </si>
  <si>
    <t>탄천유수지체육시설 풋살장</t>
    <phoneticPr fontId="5" type="noConversion"/>
  </si>
  <si>
    <t>성내천풋살장</t>
    <phoneticPr fontId="5" type="noConversion"/>
  </si>
  <si>
    <t>오금공원체육시설 풋살장</t>
    <phoneticPr fontId="5" type="noConversion"/>
  </si>
  <si>
    <t>서울특별시 송파구 오금동 163</t>
    <phoneticPr fontId="5" type="noConversion"/>
  </si>
  <si>
    <t>오금풋살구장</t>
    <phoneticPr fontId="5" type="noConversion"/>
  </si>
  <si>
    <t>서울특별시 송파구 장지동 367</t>
    <phoneticPr fontId="5" type="noConversion"/>
  </si>
  <si>
    <t>위례저류지체육시설 풋살장</t>
    <phoneticPr fontId="5" type="noConversion"/>
  </si>
  <si>
    <t>신내동 315-5</t>
    <phoneticPr fontId="5" type="noConversion"/>
  </si>
  <si>
    <t>신내동 777</t>
    <phoneticPr fontId="5" type="noConversion"/>
  </si>
  <si>
    <t>신내동 652</t>
    <phoneticPr fontId="5" type="noConversion"/>
  </si>
  <si>
    <t>망우동 산69-508</t>
    <phoneticPr fontId="5" type="noConversion"/>
  </si>
  <si>
    <t>망우동 산69-1</t>
    <phoneticPr fontId="5" type="noConversion"/>
  </si>
  <si>
    <t>면목동 산1-4</t>
    <phoneticPr fontId="5" type="noConversion"/>
  </si>
  <si>
    <t>면목동 727-64</t>
    <phoneticPr fontId="5" type="noConversion"/>
  </si>
  <si>
    <t>면목동 산50-26</t>
    <phoneticPr fontId="5" type="noConversion"/>
  </si>
  <si>
    <t>신내동 602-1</t>
    <phoneticPr fontId="5" type="noConversion"/>
  </si>
  <si>
    <t>방화대교남단족구장</t>
  </si>
  <si>
    <t>방화배드민턴장</t>
  </si>
  <si>
    <t>강서구립자전거연습장</t>
  </si>
  <si>
    <t>신정동 871-24</t>
    <phoneticPr fontId="5" type="noConversion"/>
  </si>
  <si>
    <t>서부공원여가센터
(서울시산악연맹)</t>
    <phoneticPr fontId="5" type="noConversion"/>
  </si>
  <si>
    <t>서울특별시 송파구 풍납동 310-17</t>
    <phoneticPr fontId="5" type="noConversion"/>
  </si>
  <si>
    <t>풍납족구장</t>
    <phoneticPr fontId="5" type="noConversion"/>
  </si>
  <si>
    <t>풍납배드민턴장</t>
    <phoneticPr fontId="5" type="noConversion"/>
  </si>
  <si>
    <t>서울특별시 송파구 풍납동 159-2</t>
    <phoneticPr fontId="5" type="noConversion"/>
  </si>
  <si>
    <t>서울특별시 송파구 잠실동 16</t>
    <phoneticPr fontId="5" type="noConversion"/>
  </si>
  <si>
    <t>잠실2동배드민턴장</t>
    <phoneticPr fontId="5" type="noConversion"/>
  </si>
  <si>
    <t>서울특별시 송파구 잠실동 139</t>
    <phoneticPr fontId="5" type="noConversion"/>
  </si>
  <si>
    <t>잠실7동배드민턴장</t>
    <phoneticPr fontId="5" type="noConversion"/>
  </si>
  <si>
    <t>서울특별시 송파구 거여동 11-2</t>
    <phoneticPr fontId="5" type="noConversion"/>
  </si>
  <si>
    <t>송파아우름체육센터</t>
    <phoneticPr fontId="5" type="noConversion"/>
  </si>
  <si>
    <t>오금공원체육시설</t>
    <phoneticPr fontId="5" type="noConversion"/>
  </si>
  <si>
    <t>서울특별시 송파구 거여동 657</t>
    <phoneticPr fontId="5" type="noConversion"/>
  </si>
  <si>
    <t>샘터농구장</t>
    <phoneticPr fontId="5" type="noConversion"/>
  </si>
  <si>
    <t>부산광역시 사하구 
하단동 1151-6 외 2필지</t>
    <phoneticPr fontId="5" type="noConversion"/>
  </si>
  <si>
    <t>수자원공사, 구유지, 국유지</t>
    <phoneticPr fontId="5" type="noConversion"/>
  </si>
  <si>
    <t>부산시설공단 스포원 
축구장</t>
    <phoneticPr fontId="5" type="noConversion"/>
  </si>
  <si>
    <t>위탁
(부산시설공단)</t>
    <phoneticPr fontId="5" type="noConversion"/>
  </si>
  <si>
    <t>정관읍 모전리 676-2</t>
    <phoneticPr fontId="5" type="noConversion"/>
  </si>
  <si>
    <t>정관스포츠힐링파크 축구장</t>
    <phoneticPr fontId="5" type="noConversion"/>
  </si>
  <si>
    <t>장안읍 좌동리 산 64-10</t>
    <phoneticPr fontId="5" type="noConversion"/>
  </si>
  <si>
    <t>동부산환경공원 축구장</t>
    <phoneticPr fontId="5" type="noConversion"/>
  </si>
  <si>
    <t>부산환경공단
정관사업소</t>
    <phoneticPr fontId="5" type="noConversion"/>
  </si>
  <si>
    <t>부산광역시 사하구 
하단동 1149-1</t>
    <phoneticPr fontId="5" type="noConversion"/>
  </si>
  <si>
    <t>체육홍보과(220-5855)</t>
    <phoneticPr fontId="5" type="noConversion"/>
  </si>
  <si>
    <t>부산시설공단 스포원
경륜경기장</t>
    <phoneticPr fontId="5" type="noConversion"/>
  </si>
  <si>
    <t>051-550-1541</t>
    <phoneticPr fontId="5" type="noConversion"/>
  </si>
  <si>
    <t>수정5동테니스장</t>
    <phoneticPr fontId="5" type="noConversion"/>
  </si>
  <si>
    <t>효열로 256</t>
    <phoneticPr fontId="5" type="noConversion"/>
  </si>
  <si>
    <t>부산인재개발원 테니스장</t>
    <phoneticPr fontId="5" type="noConversion"/>
  </si>
  <si>
    <t>인재개발원</t>
    <phoneticPr fontId="5" type="noConversion"/>
  </si>
  <si>
    <t>정비 후 재개관</t>
    <phoneticPr fontId="5" type="noConversion"/>
  </si>
  <si>
    <t>위탁
(부산광역시
생활체육문화센터)</t>
    <phoneticPr fontId="5" type="noConversion"/>
  </si>
  <si>
    <t>부산광역시 사하구 
하단동 1151-14</t>
    <phoneticPr fontId="5" type="noConversion"/>
  </si>
  <si>
    <t>계단식 관람석</t>
    <phoneticPr fontId="5" type="noConversion"/>
  </si>
  <si>
    <t>철골 막구조물</t>
    <phoneticPr fontId="5" type="noConversion"/>
  </si>
  <si>
    <t>부산광역시 사하구 
신평동 651-9</t>
    <phoneticPr fontId="5" type="noConversion"/>
  </si>
  <si>
    <t>체육홍보과(220-4126)</t>
    <phoneticPr fontId="5" type="noConversion"/>
  </si>
  <si>
    <t>부산시설공단 스포원
테니스장</t>
    <phoneticPr fontId="5" type="noConversion"/>
  </si>
  <si>
    <t>스포원파크운영팀(051-550-1421)</t>
    <phoneticPr fontId="5" type="noConversion"/>
  </si>
  <si>
    <t>부산시설공단
스포원 실내체육관</t>
    <phoneticPr fontId="5" type="noConversion"/>
  </si>
  <si>
    <t>배드민턴,농구</t>
    <phoneticPr fontId="5" type="noConversion"/>
  </si>
  <si>
    <t>이바구국민체육센터</t>
    <phoneticPr fontId="5" type="noConversion"/>
  </si>
  <si>
    <t>위탁
(부산광역시
생활체육문화센터</t>
    <phoneticPr fontId="5" type="noConversion"/>
  </si>
  <si>
    <t>부산광역시 사하구 감천로 68</t>
    <phoneticPr fontId="5" type="noConversion"/>
  </si>
  <si>
    <t>위탁
((사)사하스포츠클럽)</t>
    <phoneticPr fontId="5" type="noConversion"/>
  </si>
  <si>
    <t>부산광역시 사하구 낙동남로1233번길 20</t>
    <phoneticPr fontId="5" type="noConversion"/>
  </si>
  <si>
    <t>위탁
(부산보건대학교산학협력단)</t>
    <phoneticPr fontId="5" type="noConversion"/>
  </si>
  <si>
    <t>부산광역시 사하구 
하단동 1149-11</t>
    <phoneticPr fontId="5" type="noConversion"/>
  </si>
  <si>
    <t>명지소각장 게이트볼장</t>
    <phoneticPr fontId="5" type="noConversion"/>
  </si>
  <si>
    <t>지붕형 전천후</t>
    <phoneticPr fontId="5" type="noConversion"/>
  </si>
  <si>
    <t>일광읍 원리 106-4</t>
    <phoneticPr fontId="5" type="noConversion"/>
  </si>
  <si>
    <t>일광유원지 실내게이트볼장</t>
    <phoneticPr fontId="5" type="noConversion"/>
  </si>
  <si>
    <t>16 * 22</t>
    <phoneticPr fontId="5" type="noConversion"/>
  </si>
  <si>
    <t>게이트볼,
배드민턴</t>
    <phoneticPr fontId="5" type="noConversion"/>
  </si>
  <si>
    <t>위탁
(부산시체육회)</t>
    <phoneticPr fontId="5" type="noConversion"/>
  </si>
  <si>
    <t>신평장림체육관 수영장</t>
    <phoneticPr fontId="5" type="noConversion"/>
  </si>
  <si>
    <t>일반시민</t>
    <phoneticPr fontId="5" type="noConversion"/>
  </si>
  <si>
    <t>성인4레인, 유아풀</t>
    <phoneticPr fontId="5" type="noConversion"/>
  </si>
  <si>
    <t>수영장, 헬스장, 남녀샤워실</t>
    <phoneticPr fontId="5" type="noConversion"/>
  </si>
  <si>
    <t>부산시체육회</t>
    <phoneticPr fontId="5" type="noConversion"/>
  </si>
  <si>
    <t>수영장, 헬스장</t>
    <phoneticPr fontId="5" type="noConversion"/>
  </si>
  <si>
    <t>런닝머신등 21종 31대</t>
    <phoneticPr fontId="5" type="noConversion"/>
  </si>
  <si>
    <t>부산시설공단 스포원
실내체육관 수영장</t>
    <phoneticPr fontId="5" type="noConversion"/>
  </si>
  <si>
    <t>스포원파크운영팀(051-550-1472)</t>
    <phoneticPr fontId="5" type="noConversion"/>
  </si>
  <si>
    <t>부산광역시 사하구 하단동 1149-2</t>
    <phoneticPr fontId="5" type="noConversion"/>
  </si>
  <si>
    <t>체육홍보과(220-5851)</t>
    <phoneticPr fontId="5" type="noConversion"/>
  </si>
  <si>
    <t>2024년 10월 리모델링 착공</t>
    <phoneticPr fontId="5" type="noConversion"/>
  </si>
  <si>
    <t>위탁
(부산광역시생활체육문화센터)</t>
    <phoneticPr fontId="5" type="noConversion"/>
  </si>
  <si>
    <t>부산시설공단 스포원 
골프연습장</t>
    <phoneticPr fontId="5" type="noConversion"/>
  </si>
  <si>
    <t>좌천미니파크골프장</t>
    <phoneticPr fontId="5" type="noConversion"/>
  </si>
  <si>
    <t>수영강파크골프장</t>
    <phoneticPr fontId="5" type="noConversion"/>
  </si>
  <si>
    <t>부산광역시 사하구 을숙도대로 466</t>
    <phoneticPr fontId="5" type="noConversion"/>
  </si>
  <si>
    <t>대저생태공원파크
골프장</t>
    <phoneticPr fontId="5" type="noConversion"/>
  </si>
  <si>
    <t>45홀</t>
    <phoneticPr fontId="5" type="noConversion"/>
  </si>
  <si>
    <t>정관스포츠힐링파크 파크골프장</t>
    <phoneticPr fontId="5" type="noConversion"/>
  </si>
  <si>
    <t>부산시설공단
스포원풋살장</t>
    <phoneticPr fontId="5" type="noConversion"/>
  </si>
  <si>
    <t>일광읍 원리 58-2</t>
    <phoneticPr fontId="5" type="noConversion"/>
  </si>
  <si>
    <t>월드컵빌리지 풋살장</t>
    <phoneticPr fontId="5" type="noConversion"/>
  </si>
  <si>
    <t>삼락생태공원
풋살경기장</t>
    <phoneticPr fontId="5" type="noConversion"/>
  </si>
  <si>
    <t>화명생태공원
풋살장</t>
    <phoneticPr fontId="5" type="noConversion"/>
  </si>
  <si>
    <t>화명생태공원
배드민턴장</t>
    <phoneticPr fontId="5" type="noConversion"/>
  </si>
  <si>
    <t>동부환경공원
풋살장</t>
    <phoneticPr fontId="5" type="noConversion"/>
  </si>
  <si>
    <t>동부환경공원
농구장</t>
    <phoneticPr fontId="5" type="noConversion"/>
  </si>
  <si>
    <t>동부환경공원
족구장</t>
    <phoneticPr fontId="5" type="noConversion"/>
  </si>
  <si>
    <t>원동족구장</t>
    <phoneticPr fontId="5" type="noConversion"/>
  </si>
  <si>
    <t>삼락생태공원족구장8면</t>
    <phoneticPr fontId="5" type="noConversion"/>
  </si>
  <si>
    <t>1,036
6,310</t>
    <phoneticPr fontId="5" type="noConversion"/>
  </si>
  <si>
    <t>삼락생태공원럭비장</t>
    <phoneticPr fontId="5" type="noConversion"/>
  </si>
  <si>
    <t>두명마을 다목적구장</t>
    <phoneticPr fontId="5" type="noConversion"/>
  </si>
  <si>
    <t>동구 신서동 1185</t>
    <phoneticPr fontId="5" type="noConversion"/>
  </si>
  <si>
    <t>동구 방촌동 1039-2</t>
    <phoneticPr fontId="5" type="noConversion"/>
  </si>
  <si>
    <t>동촌둔치 축구장</t>
    <phoneticPr fontId="5" type="noConversion"/>
  </si>
  <si>
    <t>동구 불로동 1058</t>
    <phoneticPr fontId="5" type="noConversion"/>
  </si>
  <si>
    <t>지저둔치 축구장</t>
    <phoneticPr fontId="5" type="noConversion"/>
  </si>
  <si>
    <t>동구 불로동 886-4</t>
    <phoneticPr fontId="5" type="noConversion"/>
  </si>
  <si>
    <t>수성구 매호동 203</t>
    <phoneticPr fontId="5" type="noConversion"/>
  </si>
  <si>
    <t>고산구민운동장 야구장</t>
    <phoneticPr fontId="5" type="noConversion"/>
  </si>
  <si>
    <t>군위군 시설관리사업소</t>
    <phoneticPr fontId="5" type="noConversion"/>
  </si>
  <si>
    <t>율하동 1626</t>
    <phoneticPr fontId="5" type="noConversion"/>
  </si>
  <si>
    <t>동구 도동 526</t>
    <phoneticPr fontId="5" type="noConversion"/>
  </si>
  <si>
    <t>도동 제1 테니스장</t>
    <phoneticPr fontId="5" type="noConversion"/>
  </si>
  <si>
    <t>동구 체육진흥과</t>
    <phoneticPr fontId="5" type="noConversion"/>
  </si>
  <si>
    <t xml:space="preserve">동 구 </t>
    <phoneticPr fontId="5" type="noConversion"/>
  </si>
  <si>
    <t>동구 도동 536-2</t>
    <phoneticPr fontId="5" type="noConversion"/>
  </si>
  <si>
    <t>도동 제2 테니스장</t>
    <phoneticPr fontId="5" type="noConversion"/>
  </si>
  <si>
    <t>진밭길 14-6</t>
    <phoneticPr fontId="5" type="noConversion"/>
  </si>
  <si>
    <t>진밭골체육센터 테니스장</t>
    <phoneticPr fontId="5" type="noConversion"/>
  </si>
  <si>
    <t>중구 대봉로 208-1
(대봉동)</t>
    <phoneticPr fontId="5" type="noConversion"/>
  </si>
  <si>
    <t>진밭골체육센터</t>
    <phoneticPr fontId="5" type="noConversion"/>
  </si>
  <si>
    <t>66.1x10.28x15.15m</t>
    <phoneticPr fontId="5" type="noConversion"/>
  </si>
  <si>
    <t>샤워실</t>
    <phoneticPr fontId="5" type="noConversion"/>
  </si>
  <si>
    <t>달서구 서당로 30
(신당동)</t>
    <phoneticPr fontId="5" type="noConversion"/>
  </si>
  <si>
    <t>신당체육센터</t>
    <phoneticPr fontId="5" type="noConversion"/>
  </si>
  <si>
    <t>달서구
(위탁:(사)달서구체육회)</t>
    <phoneticPr fontId="5" type="noConversion"/>
  </si>
  <si>
    <t>프리테니스,배드민턴</t>
    <phoneticPr fontId="5" type="noConversion"/>
  </si>
  <si>
    <t>GX</t>
    <phoneticPr fontId="5" type="noConversion"/>
  </si>
  <si>
    <t>조건부 사용 승인</t>
    <phoneticPr fontId="5" type="noConversion"/>
  </si>
  <si>
    <t>(구)신당중학교(폐교)</t>
    <phoneticPr fontId="5" type="noConversion"/>
  </si>
  <si>
    <t>시설면적 오기 정정</t>
    <phoneticPr fontId="5" type="noConversion"/>
  </si>
  <si>
    <t>우보면 이화리</t>
    <phoneticPr fontId="5" type="noConversion"/>
  </si>
  <si>
    <t>삼국유사면 학성리</t>
    <phoneticPr fontId="5" type="noConversion"/>
  </si>
  <si>
    <t>산성면 보건소 옆</t>
    <phoneticPr fontId="5" type="noConversion"/>
  </si>
  <si>
    <t>부계면 창평리</t>
    <phoneticPr fontId="5" type="noConversion"/>
  </si>
  <si>
    <t>효령면 장기리</t>
    <phoneticPr fontId="5" type="noConversion"/>
  </si>
  <si>
    <t>효령면 중구리 306번지 일원</t>
    <phoneticPr fontId="5" type="noConversion"/>
  </si>
  <si>
    <t>의흥면 읍내리</t>
    <phoneticPr fontId="5" type="noConversion"/>
  </si>
  <si>
    <t>소보면 송원리</t>
    <phoneticPr fontId="5" type="noConversion"/>
  </si>
  <si>
    <t>생활체육공원 내</t>
    <phoneticPr fontId="5" type="noConversion"/>
  </si>
  <si>
    <t>동구 이노밸리로 180</t>
    <phoneticPr fontId="5" type="noConversion"/>
  </si>
  <si>
    <t>대구혁신도시 복합문화센터 물빛서원</t>
    <phoneticPr fontId="5" type="noConversion"/>
  </si>
  <si>
    <t>광역협력담당관
(위탁:대구공공시설관리공단)</t>
    <phoneticPr fontId="5" type="noConversion"/>
  </si>
  <si>
    <t>13
5</t>
    <phoneticPr fontId="5" type="noConversion"/>
  </si>
  <si>
    <t>복합문화센터 내</t>
    <phoneticPr fontId="5" type="noConversion"/>
  </si>
  <si>
    <t>문화로 122</t>
    <phoneticPr fontId="5" type="noConversion"/>
  </si>
  <si>
    <t>함께하는마음재단(053-572-2453)</t>
    <phoneticPr fontId="5" type="noConversion"/>
  </si>
  <si>
    <t>하곡리 산38-1</t>
    <phoneticPr fontId="5" type="noConversion"/>
  </si>
  <si>
    <t>동구 봉무동 1192-1</t>
    <phoneticPr fontId="5" type="noConversion"/>
  </si>
  <si>
    <t>동구 도동 978-104</t>
    <phoneticPr fontId="5" type="noConversion"/>
  </si>
  <si>
    <t>동구 사복동 860</t>
    <phoneticPr fontId="5" type="noConversion"/>
  </si>
  <si>
    <t>사복파크골프장</t>
    <phoneticPr fontId="5" type="noConversion"/>
  </si>
  <si>
    <t>동구 상매동 507</t>
    <phoneticPr fontId="5" type="noConversion"/>
  </si>
  <si>
    <t>상매파크골프장</t>
    <phoneticPr fontId="5" type="noConversion"/>
  </si>
  <si>
    <t>북구 팔달동 524-79</t>
    <phoneticPr fontId="5" type="noConversion"/>
  </si>
  <si>
    <t>금호강제3비산파크골프장</t>
    <phoneticPr fontId="5" type="noConversion"/>
  </si>
  <si>
    <t>금호강변비산
지구(9홀)</t>
    <phoneticPr fontId="5" type="noConversion"/>
  </si>
  <si>
    <t>달성군(도시공원과)</t>
    <phoneticPr fontId="5" type="noConversion"/>
  </si>
  <si>
    <t>현풍 원오 파크골프장</t>
    <phoneticPr fontId="5" type="noConversion"/>
  </si>
  <si>
    <t>18홀 확장</t>
    <phoneticPr fontId="5" type="noConversion"/>
  </si>
  <si>
    <t>의흥파크골프장</t>
    <phoneticPr fontId="5" type="noConversion"/>
  </si>
  <si>
    <t>동구 불로동 661</t>
    <phoneticPr fontId="5" type="noConversion"/>
  </si>
  <si>
    <t>도동복합운동장 풋살장</t>
    <phoneticPr fontId="5" type="noConversion"/>
  </si>
  <si>
    <t>서구 문화로 122</t>
    <phoneticPr fontId="5" type="noConversion"/>
  </si>
  <si>
    <t>서구청소년수련관 
풋살장</t>
    <phoneticPr fontId="5" type="noConversion"/>
  </si>
  <si>
    <t>서구
(위탁:함께하는마음재단)</t>
    <phoneticPr fontId="5" type="noConversion"/>
  </si>
  <si>
    <t>수성구 두산동 산 7-25</t>
    <phoneticPr fontId="5" type="noConversion"/>
  </si>
  <si>
    <t>두산레포츠센터 풋살장</t>
    <phoneticPr fontId="5" type="noConversion"/>
  </si>
  <si>
    <t>군위읍 사직리 341-4번지 일원</t>
    <phoneticPr fontId="5" type="noConversion"/>
  </si>
  <si>
    <t>인조잔디구장
2면</t>
    <phoneticPr fontId="5" type="noConversion"/>
  </si>
  <si>
    <t>알파시티저류지 농구장</t>
    <phoneticPr fontId="5" type="noConversion"/>
  </si>
  <si>
    <t>알파시티저류지 족구장</t>
    <phoneticPr fontId="5" type="noConversion"/>
  </si>
  <si>
    <t>두산레포츠센터 농구장</t>
    <phoneticPr fontId="5" type="noConversion"/>
  </si>
  <si>
    <t>연희동 봉수대로 806</t>
    <phoneticPr fontId="5" type="noConversion"/>
  </si>
  <si>
    <t>인천시설공단(032-456-2100)</t>
    <phoneticPr fontId="5" type="noConversion"/>
  </si>
  <si>
    <t>인천시설공단</t>
    <phoneticPr fontId="5" type="noConversion"/>
  </si>
  <si>
    <t>참외전로 246</t>
    <phoneticPr fontId="5" type="noConversion"/>
  </si>
  <si>
    <t>O</t>
  </si>
  <si>
    <t>축구장</t>
    <phoneticPr fontId="5" type="noConversion"/>
  </si>
  <si>
    <t>추가 / 천연잔디 
축구장 1면</t>
  </si>
  <si>
    <t>위탁
(인천시설공단)</t>
    <phoneticPr fontId="5" type="noConversion"/>
  </si>
  <si>
    <t>연수구</t>
    <phoneticPr fontId="5" type="noConversion"/>
  </si>
  <si>
    <t>경원대로 526</t>
    <phoneticPr fontId="5" type="noConversion"/>
  </si>
  <si>
    <t>인천유나이티드FC 축구센터
천연잔디구장</t>
    <phoneticPr fontId="5" type="noConversion"/>
  </si>
  <si>
    <t>인천시</t>
    <phoneticPr fontId="5" type="noConversion"/>
  </si>
  <si>
    <t>연습구장</t>
    <phoneticPr fontId="5" type="noConversion"/>
  </si>
  <si>
    <t>갈현체육공원 야구장</t>
  </si>
  <si>
    <t>덕적면 종합운동장 
내 위치</t>
  </si>
  <si>
    <t>북도면 종합운동장 
내 위치</t>
  </si>
  <si>
    <t>영흥 종합운동장 
내 위치</t>
  </si>
  <si>
    <t>상록수 테니스장</t>
    <phoneticPr fontId="5" type="noConversion"/>
  </si>
  <si>
    <t>신한은행 여자농구단 대관</t>
    <phoneticPr fontId="5" type="noConversion"/>
  </si>
  <si>
    <t>삼산동 458-1</t>
  </si>
  <si>
    <t>철근콘크리트, 
입체트러스</t>
  </si>
  <si>
    <t>염전로 30</t>
  </si>
  <si>
    <t>(주경기장)58×39m
(보조경기장)
45×36m</t>
  </si>
  <si>
    <t>헬스장(405㎡), 휘트니스
센터(347㎡), 스피닝실(116㎡), 체력인증센터(160㎡)</t>
  </si>
  <si>
    <t>분류 수정
(구기체육관→
생활체육관)</t>
  </si>
  <si>
    <t>스포츠교실,문화청소년실,주민생활시설</t>
    <phoneticPr fontId="5" type="noConversion"/>
  </si>
  <si>
    <t>2023~2024년</t>
    <phoneticPr fontId="5" type="noConversion"/>
  </si>
  <si>
    <t>*1차개보수내용: 건물전체 내,외부 개보수
내외부 기계,전기, 통신설비 교체
2,371㎡</t>
    <phoneticPr fontId="5" type="noConversion"/>
  </si>
  <si>
    <t>인천반다비체육센터</t>
  </si>
  <si>
    <t>18.6*33.3m</t>
  </si>
  <si>
    <t>25*12m</t>
  </si>
  <si>
    <t>다목적프로그램실1·2·3,
운영사무실,탈의실, 
가족샤워실 등</t>
  </si>
  <si>
    <t>1,2층 행정복지센터
3,4층 남동2국민
체육센터</t>
  </si>
  <si>
    <t>배드민턴,농구,배구, 
탁구 등</t>
  </si>
  <si>
    <t>농구,탁구,배드민턴,
뉴스포츠</t>
  </si>
  <si>
    <t>생활체육프로그램실1·2·3,
체력단련실,사격실,운영
사무실,가족샤워실,탈의실,
휴게실 등</t>
  </si>
  <si>
    <t>농구,탁구,배드민턴,
휠체어럭비</t>
  </si>
  <si>
    <t>풋살장,이용자휴게실,
사무실,샤워실등</t>
  </si>
  <si>
    <t>반영</t>
    <phoneticPr fontId="5" type="noConversion"/>
  </si>
  <si>
    <t>안남로 483</t>
  </si>
  <si>
    <t>효성수영장</t>
  </si>
  <si>
    <t>계양 시설관리공단</t>
  </si>
  <si>
    <t>9명</t>
  </si>
  <si>
    <t>유아풀(75㎡)</t>
  </si>
  <si>
    <t>위탁(인천시체육회)</t>
    <phoneticPr fontId="5" type="noConversion"/>
  </si>
  <si>
    <t>청라복합문화센터 
실내수영장</t>
  </si>
  <si>
    <t>원당문화체육센터 
실내수영장</t>
  </si>
  <si>
    <t>불로문화체육센터 
실내수영장</t>
  </si>
  <si>
    <t>봉수대로 806</t>
  </si>
  <si>
    <t>인천장애인체육회(032-713-4610)</t>
  </si>
  <si>
    <t>위탁(인천장애인체육회)</t>
  </si>
  <si>
    <t>강화군체육회</t>
    <phoneticPr fontId="5" type="noConversion"/>
  </si>
  <si>
    <t>개보수공사로인한 변경</t>
    <phoneticPr fontId="5" type="noConversion"/>
  </si>
  <si>
    <t>중구 국민체육
센터 
내</t>
  </si>
  <si>
    <t>제2용정근린공원
풋살장</t>
  </si>
  <si>
    <t>위탁운영
(계양구시설관리공단)</t>
  </si>
  <si>
    <t>거여목체육공원
풋살장</t>
  </si>
  <si>
    <t>문학레포츠공원
게이트볼장</t>
  </si>
  <si>
    <t>인천유나이티드
FC축구센터</t>
  </si>
  <si>
    <t>검단배수지 상부 체육시설</t>
    <phoneticPr fontId="5" type="noConversion"/>
  </si>
  <si>
    <t>서구 금화로 278</t>
    <phoneticPr fontId="5" type="noConversion"/>
  </si>
  <si>
    <t>광주시체육회(062-604-2614)</t>
    <phoneticPr fontId="5" type="noConversion"/>
  </si>
  <si>
    <t>광주시민프로축구단(062-373-7733)</t>
    <phoneticPr fontId="5" type="noConversion"/>
  </si>
  <si>
    <t>위탁
(광주시민프로축구단)</t>
    <phoneticPr fontId="5" type="noConversion"/>
  </si>
  <si>
    <t>화산로 318-26</t>
    <phoneticPr fontId="5" type="noConversion"/>
  </si>
  <si>
    <t>소태동 산 251-8</t>
    <phoneticPr fontId="5" type="noConversion"/>
  </si>
  <si>
    <t>치평동 1162번지</t>
    <phoneticPr fontId="5" type="noConversion"/>
  </si>
  <si>
    <t>덕흥동 146번지</t>
    <phoneticPr fontId="5" type="noConversion"/>
  </si>
  <si>
    <t>O</t>
    <phoneticPr fontId="5" type="noConversion"/>
  </si>
  <si>
    <t>풍암동 32번지</t>
    <phoneticPr fontId="5" type="noConversion"/>
  </si>
  <si>
    <t>마륵동 606번지</t>
    <phoneticPr fontId="5" type="noConversion"/>
  </si>
  <si>
    <t>서창동 750번지</t>
    <phoneticPr fontId="5" type="noConversion"/>
  </si>
  <si>
    <t>풍암동 423-2</t>
    <phoneticPr fontId="5" type="noConversion"/>
  </si>
  <si>
    <t>광주축구센터</t>
    <phoneticPr fontId="5" type="noConversion"/>
  </si>
  <si>
    <t>광주시민프로축구단</t>
    <phoneticPr fontId="5" type="noConversion"/>
  </si>
  <si>
    <t>천연잔디 조성
2024.6.</t>
    <phoneticPr fontId="5" type="noConversion"/>
  </si>
  <si>
    <t>임암동 985</t>
    <phoneticPr fontId="5" type="noConversion"/>
  </si>
  <si>
    <t>광주 북구 일곡동 850-1</t>
    <phoneticPr fontId="5" type="noConversion"/>
  </si>
  <si>
    <t>북구 시설관리공단
(062-524-0873)</t>
    <phoneticPr fontId="5" type="noConversion"/>
  </si>
  <si>
    <t>광주 북구 문흥동 1009-1</t>
    <phoneticPr fontId="5" type="noConversion"/>
  </si>
  <si>
    <t>광주 북구 동림동 104</t>
    <phoneticPr fontId="5" type="noConversion"/>
  </si>
  <si>
    <t>북구 시설관리공단
(524-0873)</t>
    <phoneticPr fontId="5" type="noConversion"/>
  </si>
  <si>
    <t>광주 북구 오룡동 1113</t>
    <phoneticPr fontId="5" type="noConversion"/>
  </si>
  <si>
    <t>광주 북구 연제동 730</t>
    <phoneticPr fontId="5" type="noConversion"/>
  </si>
  <si>
    <t>소촌동 232-2</t>
  </si>
  <si>
    <t>우산동 594</t>
    <phoneticPr fontId="5" type="noConversion"/>
  </si>
  <si>
    <t>하남동 499-3</t>
    <phoneticPr fontId="5" type="noConversion"/>
  </si>
  <si>
    <t>임방울대로 877</t>
    <phoneticPr fontId="5" type="noConversion"/>
  </si>
  <si>
    <t>황룡동 423</t>
    <phoneticPr fontId="5" type="noConversion"/>
  </si>
  <si>
    <t>용동 669-1</t>
    <phoneticPr fontId="5" type="noConversion"/>
  </si>
  <si>
    <t>안청동 736-1</t>
    <phoneticPr fontId="5" type="noConversion"/>
  </si>
  <si>
    <t>쌍암동 653-1</t>
    <phoneticPr fontId="5" type="noConversion"/>
  </si>
  <si>
    <t>운남동 12</t>
    <phoneticPr fontId="5" type="noConversion"/>
  </si>
  <si>
    <t>장암길 19</t>
    <phoneticPr fontId="5" type="noConversion"/>
  </si>
  <si>
    <t>산정동 548-3</t>
    <phoneticPr fontId="5" type="noConversion"/>
  </si>
  <si>
    <t xml:space="preserve">덕흥동 146번지 </t>
    <phoneticPr fontId="5" type="noConversion"/>
  </si>
  <si>
    <t>서구시설관리공단
(062-601-6066)</t>
    <phoneticPr fontId="5" type="noConversion"/>
  </si>
  <si>
    <t>99
400</t>
    <phoneticPr fontId="5" type="noConversion"/>
  </si>
  <si>
    <t xml:space="preserve">800
</t>
    <phoneticPr fontId="5" type="noConversion"/>
  </si>
  <si>
    <t xml:space="preserve">임동 316번지 </t>
    <phoneticPr fontId="5" type="noConversion"/>
  </si>
  <si>
    <t>광주시체육회
(062-604-3312)</t>
    <phoneticPr fontId="5" type="noConversion"/>
  </si>
  <si>
    <t>서림로 10</t>
    <phoneticPr fontId="5" type="noConversion"/>
  </si>
  <si>
    <t>기아타이거즈
(070-7686-8039)</t>
    <phoneticPr fontId="5" type="noConversion"/>
  </si>
  <si>
    <t>북구 용두동 843-2</t>
    <phoneticPr fontId="5" type="noConversion"/>
  </si>
  <si>
    <t>북구 신용동 206</t>
    <phoneticPr fontId="5" type="noConversion"/>
  </si>
  <si>
    <t>북구 용전동 566
(용산교 아래)</t>
    <phoneticPr fontId="5" type="noConversion"/>
  </si>
  <si>
    <t>북구 동림동 779</t>
    <phoneticPr fontId="5" type="noConversion"/>
  </si>
  <si>
    <t>동림야구장</t>
    <phoneticPr fontId="5" type="noConversion"/>
  </si>
  <si>
    <t>북구 동림동 104</t>
    <phoneticPr fontId="5" type="noConversion"/>
  </si>
  <si>
    <t>산월동 68번지</t>
    <phoneticPr fontId="5" type="noConversion"/>
  </si>
  <si>
    <t>광산구시설관리공단
(062-960-9922)</t>
    <phoneticPr fontId="5" type="noConversion"/>
  </si>
  <si>
    <t>운남동 12번지</t>
    <phoneticPr fontId="5" type="noConversion"/>
  </si>
  <si>
    <t>등임동 60번지</t>
    <phoneticPr fontId="5" type="noConversion"/>
  </si>
  <si>
    <t>화산로 318-12</t>
    <phoneticPr fontId="5" type="noConversion"/>
  </si>
  <si>
    <t>동구청
(062-608-8916)</t>
    <phoneticPr fontId="5" type="noConversion"/>
  </si>
  <si>
    <t>금화로 278</t>
    <phoneticPr fontId="5" type="noConversion"/>
  </si>
  <si>
    <t>광주시체육회
(062-604-1827)</t>
    <phoneticPr fontId="5" type="noConversion"/>
  </si>
  <si>
    <t>풍암공원로 20</t>
    <phoneticPr fontId="5" type="noConversion"/>
  </si>
  <si>
    <t>010-8203-6601</t>
    <phoneticPr fontId="5" type="noConversion"/>
  </si>
  <si>
    <t>상무공원로 101</t>
    <phoneticPr fontId="5" type="noConversion"/>
  </si>
  <si>
    <t>010-3620-7479</t>
    <phoneticPr fontId="5" type="noConversion"/>
  </si>
  <si>
    <t>풍암2로 26</t>
    <phoneticPr fontId="5" type="noConversion"/>
  </si>
  <si>
    <t>010-6398-4677</t>
    <phoneticPr fontId="5" type="noConversion"/>
  </si>
  <si>
    <t>농성동 417-8번지</t>
    <phoneticPr fontId="5" type="noConversion"/>
  </si>
  <si>
    <t>010-9435-1789</t>
    <phoneticPr fontId="5" type="noConversion"/>
  </si>
  <si>
    <t>대남대로117번길 40</t>
    <phoneticPr fontId="5" type="noConversion"/>
  </si>
  <si>
    <t>광주남구체육회(070-4454-2352)</t>
    <phoneticPr fontId="5" type="noConversion"/>
  </si>
  <si>
    <t>화산로 30</t>
    <phoneticPr fontId="5" type="noConversion"/>
  </si>
  <si>
    <t>광주시체육회
(062-714-1391)</t>
    <phoneticPr fontId="5" type="noConversion"/>
  </si>
  <si>
    <t>우치로 1번길 10</t>
    <phoneticPr fontId="5" type="noConversion"/>
  </si>
  <si>
    <t>오룡동 1113</t>
  </si>
  <si>
    <t>우산동 147</t>
  </si>
  <si>
    <t>운암동</t>
    <phoneticPr fontId="5" type="noConversion"/>
  </si>
  <si>
    <t>062-613-7115</t>
    <phoneticPr fontId="5" type="noConversion"/>
  </si>
  <si>
    <t>소촌동 93-2</t>
    <phoneticPr fontId="5" type="noConversion"/>
  </si>
  <si>
    <t>062-960-9922</t>
  </si>
  <si>
    <t>비아동 35-6</t>
    <phoneticPr fontId="5" type="noConversion"/>
  </si>
  <si>
    <t>월곡동 587</t>
    <phoneticPr fontId="5" type="noConversion"/>
  </si>
  <si>
    <t>여대길 201</t>
    <phoneticPr fontId="5" type="noConversion"/>
  </si>
  <si>
    <t>광주시체육회(062-604-1827)</t>
    <phoneticPr fontId="5" type="noConversion"/>
  </si>
  <si>
    <t>검도회</t>
    <phoneticPr fontId="5" type="noConversion"/>
  </si>
  <si>
    <t>의재로43번길 27-3</t>
    <phoneticPr fontId="5" type="noConversion"/>
  </si>
  <si>
    <t>남문로 646</t>
    <phoneticPr fontId="5" type="noConversion"/>
  </si>
  <si>
    <t>남문로 418-13</t>
    <phoneticPr fontId="5" type="noConversion"/>
  </si>
  <si>
    <t>축구</t>
    <phoneticPr fontId="5" type="noConversion"/>
  </si>
  <si>
    <t>필문대로205번길 17</t>
    <phoneticPr fontId="5" type="noConversion"/>
  </si>
  <si>
    <t>마재로 3</t>
    <phoneticPr fontId="5" type="noConversion"/>
  </si>
  <si>
    <t>위탁
(광주YMCA)</t>
    <phoneticPr fontId="5" type="noConversion"/>
  </si>
  <si>
    <t>요가, 에어로빅</t>
    <phoneticPr fontId="5" type="noConversion"/>
  </si>
  <si>
    <t>치평동 1162</t>
    <phoneticPr fontId="5" type="noConversion"/>
  </si>
  <si>
    <t>필라테스</t>
    <phoneticPr fontId="5" type="noConversion"/>
  </si>
  <si>
    <t>요가</t>
    <phoneticPr fontId="5" type="noConversion"/>
  </si>
  <si>
    <t>30×20m</t>
    <phoneticPr fontId="5" type="noConversion"/>
  </si>
  <si>
    <t>풍암동 396-19</t>
    <phoneticPr fontId="5" type="noConversion"/>
  </si>
  <si>
    <t>태권도</t>
    <phoneticPr fontId="5" type="noConversion"/>
  </si>
  <si>
    <t>펜싱</t>
    <phoneticPr fontId="5" type="noConversion"/>
  </si>
  <si>
    <t>덕남길 7</t>
    <phoneticPr fontId="5" type="noConversion"/>
  </si>
  <si>
    <t>당구</t>
    <phoneticPr fontId="5" type="noConversion"/>
  </si>
  <si>
    <t>화산로 110</t>
    <phoneticPr fontId="5" type="noConversion"/>
  </si>
  <si>
    <t>대남대로308번안길 20</t>
    <phoneticPr fontId="5" type="noConversion"/>
  </si>
  <si>
    <t>북문대로 200</t>
    <phoneticPr fontId="5" type="noConversion"/>
  </si>
  <si>
    <t>주광역시 북구 서암대로132번길 11-10 (신안동)</t>
    <phoneticPr fontId="5" type="noConversion"/>
  </si>
  <si>
    <t>북구 필문대로 55</t>
    <phoneticPr fontId="5" type="noConversion"/>
  </si>
  <si>
    <t>북구 첨단연신로29번길 15</t>
    <phoneticPr fontId="5" type="noConversion"/>
  </si>
  <si>
    <t>북구 감적길 57</t>
    <phoneticPr fontId="5" type="noConversion"/>
  </si>
  <si>
    <t>북구 운암동 265</t>
    <phoneticPr fontId="5" type="noConversion"/>
  </si>
  <si>
    <t>운암복합문화체육센터</t>
    <phoneticPr fontId="5" type="noConversion"/>
  </si>
  <si>
    <t>배드민턴, 농구</t>
    <phoneticPr fontId="5" type="noConversion"/>
  </si>
  <si>
    <t>프로그램실, 운영사무실 등</t>
    <phoneticPr fontId="5" type="noConversion"/>
  </si>
  <si>
    <t>우산동 1577-1</t>
    <phoneticPr fontId="5" type="noConversion"/>
  </si>
  <si>
    <t>산월동 819-8</t>
    <phoneticPr fontId="5" type="noConversion"/>
  </si>
  <si>
    <t>산월동 819-8</t>
  </si>
  <si>
    <t>수완동 918</t>
    <phoneticPr fontId="5" type="noConversion"/>
  </si>
  <si>
    <t>동구청(062-608-2437)</t>
    <phoneticPr fontId="5" type="noConversion"/>
  </si>
  <si>
    <t>동구게이트볼협회</t>
    <phoneticPr fontId="5" type="noConversion"/>
  </si>
  <si>
    <t>산수동 401-8</t>
    <phoneticPr fontId="5" type="noConversion"/>
  </si>
  <si>
    <t>필문대로 12-7</t>
    <phoneticPr fontId="5" type="noConversion"/>
  </si>
  <si>
    <t>동명동 80-15</t>
    <phoneticPr fontId="5" type="noConversion"/>
  </si>
  <si>
    <t>계림동 649</t>
    <phoneticPr fontId="5" type="noConversion"/>
  </si>
  <si>
    <t>상무누리로 123</t>
    <phoneticPr fontId="5" type="noConversion"/>
  </si>
  <si>
    <t>광주시체육회(062-714-1391)</t>
    <phoneticPr fontId="5" type="noConversion"/>
  </si>
  <si>
    <t>게이트볼협회</t>
    <phoneticPr fontId="5" type="noConversion"/>
  </si>
  <si>
    <t>화정동 316-99번지</t>
    <phoneticPr fontId="5" type="noConversion"/>
  </si>
  <si>
    <t>010-8369-6121</t>
    <phoneticPr fontId="5" type="noConversion"/>
  </si>
  <si>
    <t>광화게이트볼클럽</t>
  </si>
  <si>
    <t>쌍촌동 927-12번지</t>
    <phoneticPr fontId="5" type="noConversion"/>
  </si>
  <si>
    <t>010-9442-4252</t>
    <phoneticPr fontId="5" type="noConversion"/>
  </si>
  <si>
    <t>상무게이트볼클럽</t>
  </si>
  <si>
    <t>양동 415번지</t>
    <phoneticPr fontId="5" type="noConversion"/>
  </si>
  <si>
    <t>010-3609-2900</t>
    <phoneticPr fontId="5" type="noConversion"/>
  </si>
  <si>
    <t>치평동 1280-1</t>
    <phoneticPr fontId="5" type="noConversion"/>
  </si>
  <si>
    <t>금호동 743-1</t>
    <phoneticPr fontId="5" type="noConversion"/>
  </si>
  <si>
    <t>금호동 789</t>
    <phoneticPr fontId="5" type="noConversion"/>
  </si>
  <si>
    <t>풍암동 1126</t>
    <phoneticPr fontId="5" type="noConversion"/>
  </si>
  <si>
    <t>쌍촌동 375-15</t>
    <phoneticPr fontId="5" type="noConversion"/>
  </si>
  <si>
    <t>승촌동 757</t>
    <phoneticPr fontId="5" type="noConversion"/>
  </si>
  <si>
    <t>광주시남구체육회
(070-4454-2352)</t>
    <phoneticPr fontId="5" type="noConversion"/>
  </si>
  <si>
    <t>남구
(광주시남구체육회)</t>
    <phoneticPr fontId="5" type="noConversion"/>
  </si>
  <si>
    <t>동림동 896-7
(동림동삼익고가 하부)</t>
    <phoneticPr fontId="5" type="noConversion"/>
  </si>
  <si>
    <t>북구 체육관광과
(062-410-6143)</t>
    <phoneticPr fontId="5" type="noConversion"/>
  </si>
  <si>
    <t>두암동 126-1번지
(제2순환도로 두암교 하부</t>
    <phoneticPr fontId="5" type="noConversion"/>
  </si>
  <si>
    <t>두암동 969-4번지
(두암제1근린공원)</t>
    <phoneticPr fontId="5" type="noConversion"/>
  </si>
  <si>
    <t>문흥동 1014번지
(문흥소공원)</t>
    <phoneticPr fontId="5" type="noConversion"/>
  </si>
  <si>
    <t>문흥동 1009-1번지
(문화근린공원)</t>
    <phoneticPr fontId="5" type="noConversion"/>
  </si>
  <si>
    <t>용봉동 1335-1번지
(용봉북어린이공원)</t>
    <phoneticPr fontId="5" type="noConversion"/>
  </si>
  <si>
    <t>용봉동 158-6번지
(용흥공원)</t>
    <phoneticPr fontId="5" type="noConversion"/>
  </si>
  <si>
    <t>운암동 167번지
(버들어린이공원)</t>
    <phoneticPr fontId="5" type="noConversion"/>
  </si>
  <si>
    <t>충효동486-4번지
(충효마을)</t>
    <phoneticPr fontId="5" type="noConversion"/>
  </si>
  <si>
    <t>운암동 478-1번지
(지우어린이공원)</t>
    <phoneticPr fontId="5" type="noConversion"/>
  </si>
  <si>
    <t>일곡동 820-2번지
(일곡제2근린공원)</t>
    <phoneticPr fontId="5" type="noConversion"/>
  </si>
  <si>
    <t>각화동 302-1번지
(각화1교 하부)</t>
    <phoneticPr fontId="5" type="noConversion"/>
  </si>
  <si>
    <t>태령동 210-25번지
(태령교 하부)</t>
    <phoneticPr fontId="5" type="noConversion"/>
  </si>
  <si>
    <t>우산동 151번지
(우산근린공원)</t>
    <phoneticPr fontId="5" type="noConversion"/>
  </si>
  <si>
    <t>양산동 1090</t>
    <phoneticPr fontId="5" type="noConversion"/>
  </si>
  <si>
    <t>본촌산단어린이공원게이트볼장</t>
    <phoneticPr fontId="5" type="noConversion"/>
  </si>
  <si>
    <t>광주시립미술관(062-613-7115)</t>
    <phoneticPr fontId="5" type="noConversion"/>
  </si>
  <si>
    <t>송정1동 554-1</t>
    <phoneticPr fontId="62" type="noConversion"/>
  </si>
  <si>
    <t>상전게이트볼장</t>
    <phoneticPr fontId="62" type="noConversion"/>
  </si>
  <si>
    <t>광산구시설관리공단(062-960-9922)</t>
    <phoneticPr fontId="5" type="noConversion"/>
  </si>
  <si>
    <t>소촌동 산 4-1</t>
    <phoneticPr fontId="62" type="noConversion"/>
  </si>
  <si>
    <t>송정공원 게이트볼장</t>
    <phoneticPr fontId="62" type="noConversion"/>
  </si>
  <si>
    <t>월곡동 539</t>
    <phoneticPr fontId="62" type="noConversion"/>
  </si>
  <si>
    <t>산정공원  게이트볼장</t>
    <phoneticPr fontId="62" type="noConversion"/>
  </si>
  <si>
    <t>쌍암동 653-1</t>
    <phoneticPr fontId="62" type="noConversion"/>
  </si>
  <si>
    <t>쌍암공원  게이트볼장</t>
    <phoneticPr fontId="62" type="noConversion"/>
  </si>
  <si>
    <t>월계동 848-1</t>
    <phoneticPr fontId="62" type="noConversion"/>
  </si>
  <si>
    <t>무양공원 게이트볼장</t>
    <phoneticPr fontId="62" type="noConversion"/>
  </si>
  <si>
    <t>남산동 698-20</t>
    <phoneticPr fontId="62" type="noConversion"/>
  </si>
  <si>
    <t>본   량  게이트볼장</t>
    <phoneticPr fontId="62" type="noConversion"/>
  </si>
  <si>
    <t>월계동 760-1</t>
    <phoneticPr fontId="62" type="noConversion"/>
  </si>
  <si>
    <t>응암공원 게이트볼장</t>
    <phoneticPr fontId="62" type="noConversion"/>
  </si>
  <si>
    <t>우산동 1611-4</t>
    <phoneticPr fontId="62" type="noConversion"/>
  </si>
  <si>
    <t>우산동IC 게이트볼장</t>
    <phoneticPr fontId="62" type="noConversion"/>
  </si>
  <si>
    <t>월곡동 686-1</t>
    <phoneticPr fontId="62" type="noConversion"/>
  </si>
  <si>
    <t>풍영정1공원 게이트볼장</t>
    <phoneticPr fontId="62" type="noConversion"/>
  </si>
  <si>
    <t>운남동 546-7</t>
    <phoneticPr fontId="62" type="noConversion"/>
  </si>
  <si>
    <t>운남대교 게이트볼장</t>
    <phoneticPr fontId="62" type="noConversion"/>
  </si>
  <si>
    <t>신촌동 1013-4</t>
    <phoneticPr fontId="62" type="noConversion"/>
  </si>
  <si>
    <t>송정IC 게이트볼장</t>
    <phoneticPr fontId="62" type="noConversion"/>
  </si>
  <si>
    <t>산월동 399-3</t>
    <phoneticPr fontId="62" type="noConversion"/>
  </si>
  <si>
    <t>첨단체육시설단지
게이트볼장</t>
    <phoneticPr fontId="62" type="noConversion"/>
  </si>
  <si>
    <t>고룡동 145-2</t>
    <phoneticPr fontId="62" type="noConversion"/>
  </si>
  <si>
    <t>연동 게이트볼장</t>
    <phoneticPr fontId="62" type="noConversion"/>
  </si>
  <si>
    <t>쌍암동 695-3</t>
    <phoneticPr fontId="5" type="noConversion"/>
  </si>
  <si>
    <t>광주동구문화관광재단(225-4566)</t>
    <phoneticPr fontId="5" type="noConversion"/>
  </si>
  <si>
    <t>광주동구문화관광재단(351-0076)</t>
    <phoneticPr fontId="5" type="noConversion"/>
  </si>
  <si>
    <t>광주광역시도시공사(062-380-6800)</t>
    <phoneticPr fontId="5" type="noConversion"/>
  </si>
  <si>
    <t>치평동 1162</t>
  </si>
  <si>
    <t>일가정양립본부 실내수영장</t>
    <phoneticPr fontId="5" type="noConversion"/>
  </si>
  <si>
    <t>민간업체에서 관리운영</t>
    <phoneticPr fontId="5" type="noConversion"/>
  </si>
  <si>
    <t>민간위탁</t>
    <phoneticPr fontId="5" type="noConversion"/>
  </si>
  <si>
    <t>봉선로 208</t>
    <phoneticPr fontId="5" type="noConversion"/>
  </si>
  <si>
    <t>봉선1로 10</t>
    <phoneticPr fontId="5" type="noConversion"/>
  </si>
  <si>
    <t>062-603-8852</t>
    <phoneticPr fontId="5" type="noConversion"/>
  </si>
  <si>
    <t>(재)사회서비스원</t>
    <phoneticPr fontId="5" type="noConversion"/>
  </si>
  <si>
    <t>중문로 지하 62(우산동)</t>
    <phoneticPr fontId="5" type="noConversion"/>
  </si>
  <si>
    <t>북구시설관리공단(062-267-8862)</t>
    <phoneticPr fontId="5" type="noConversion"/>
  </si>
  <si>
    <t>동림동 24</t>
  </si>
  <si>
    <t>062-513-0977</t>
    <phoneticPr fontId="5" type="noConversion"/>
  </si>
  <si>
    <t>(사)광주장애인
총연랍지원센터</t>
    <phoneticPr fontId="5" type="noConversion"/>
  </si>
  <si>
    <t>광산구시설관리공단(062-960-9926)</t>
    <phoneticPr fontId="5" type="noConversion"/>
  </si>
  <si>
    <t>남부대길 25</t>
    <phoneticPr fontId="5" type="noConversion"/>
  </si>
  <si>
    <t>남부대 수영장운영본부(062-460-2021)</t>
    <phoneticPr fontId="5" type="noConversion"/>
  </si>
  <si>
    <t>중앙로 110번길 36</t>
    <phoneticPr fontId="5" type="noConversion"/>
  </si>
  <si>
    <t>매곡동 408-6</t>
    <phoneticPr fontId="5" type="noConversion"/>
  </si>
  <si>
    <t>소촌동 산12-7</t>
    <phoneticPr fontId="5" type="noConversion"/>
  </si>
  <si>
    <t>희재로 1189-1</t>
    <phoneticPr fontId="5" type="noConversion"/>
  </si>
  <si>
    <t>광주광역시도시공사(062-600-6693)</t>
    <phoneticPr fontId="5" type="noConversion"/>
  </si>
  <si>
    <t>모아레포츠타운(062-720-4283)</t>
    <phoneticPr fontId="5" type="noConversion"/>
  </si>
  <si>
    <t>소태동 산251-8</t>
    <phoneticPr fontId="5" type="noConversion"/>
  </si>
  <si>
    <t>덕흥동 157번지</t>
    <phoneticPr fontId="5" type="noConversion"/>
  </si>
  <si>
    <t>승촌동 588-47</t>
    <phoneticPr fontId="5" type="noConversion"/>
  </si>
  <si>
    <t>추암로 190</t>
    <phoneticPr fontId="5" type="noConversion"/>
  </si>
  <si>
    <t>북구 연제동 730</t>
    <phoneticPr fontId="5" type="noConversion"/>
  </si>
  <si>
    <t>북구파크골프장</t>
    <phoneticPr fontId="5" type="noConversion"/>
  </si>
  <si>
    <t>서봉동 205-8</t>
    <phoneticPr fontId="5" type="noConversion"/>
  </si>
  <si>
    <t>소태동 377-7</t>
    <phoneticPr fontId="5" type="noConversion"/>
  </si>
  <si>
    <t>하남동 457</t>
    <phoneticPr fontId="5" type="noConversion"/>
  </si>
  <si>
    <t>비아동 9-114</t>
    <phoneticPr fontId="5" type="noConversion"/>
  </si>
  <si>
    <t>비아교하부 풋살장</t>
  </si>
  <si>
    <t>소태동</t>
    <phoneticPr fontId="5" type="noConversion"/>
  </si>
  <si>
    <t>소태동 166-2</t>
    <phoneticPr fontId="5" type="noConversion"/>
  </si>
  <si>
    <t>동구탁구전용구장</t>
    <phoneticPr fontId="5" type="noConversion"/>
  </si>
  <si>
    <t>위탁
(동구체육회)</t>
    <phoneticPr fontId="5" type="noConversion"/>
  </si>
  <si>
    <t>탁구대 12명</t>
    <phoneticPr fontId="5" type="noConversion"/>
  </si>
  <si>
    <t>치평동 1163-2번지</t>
    <phoneticPr fontId="5" type="noConversion"/>
  </si>
  <si>
    <t>유촌동 30</t>
    <phoneticPr fontId="5" type="noConversion"/>
  </si>
  <si>
    <t>덕흥동 975</t>
    <phoneticPr fontId="5" type="noConversion"/>
  </si>
  <si>
    <t>위탁
(광주시장애인체육회)</t>
    <phoneticPr fontId="5" type="noConversion"/>
  </si>
  <si>
    <t>풍암생활체육공원
농구장</t>
    <phoneticPr fontId="5" type="noConversion"/>
  </si>
  <si>
    <t>마륵로 115</t>
    <phoneticPr fontId="5" type="noConversion"/>
  </si>
  <si>
    <t>광천동 474</t>
    <phoneticPr fontId="5" type="noConversion"/>
  </si>
  <si>
    <t>광천동 746-1</t>
    <phoneticPr fontId="5" type="noConversion"/>
  </si>
  <si>
    <t>화산로 104</t>
    <phoneticPr fontId="5" type="noConversion"/>
  </si>
  <si>
    <t>각화동  46-1
(각화1교 하부)</t>
    <phoneticPr fontId="5" type="noConversion"/>
  </si>
  <si>
    <t>각화1교하부
체육공간족구장</t>
    <phoneticPr fontId="5" type="noConversion"/>
  </si>
  <si>
    <t>북구시설관리공단
(062-524-0873)</t>
    <phoneticPr fontId="5" type="noConversion"/>
  </si>
  <si>
    <t>동림동  913-1
(우석교차로 교량 하부)</t>
    <phoneticPr fontId="5" type="noConversion"/>
  </si>
  <si>
    <t>동림동  149-6
(빛고을로 교량 하부)</t>
    <phoneticPr fontId="5" type="noConversion"/>
  </si>
  <si>
    <t>동림동빛고을족구장</t>
    <phoneticPr fontId="5" type="noConversion"/>
  </si>
  <si>
    <t>두암동  126-2
(두암동제2순환도로하부)</t>
    <phoneticPr fontId="5" type="noConversion"/>
  </si>
  <si>
    <t>운암동  228-1
(운암교 하부)</t>
    <phoneticPr fontId="5" type="noConversion"/>
  </si>
  <si>
    <t>두암동 126-1
(두암체육공원 내)</t>
    <phoneticPr fontId="5" type="noConversion"/>
  </si>
  <si>
    <t>운남동 105</t>
    <phoneticPr fontId="5" type="noConversion"/>
  </si>
  <si>
    <t>산월동 57</t>
    <phoneticPr fontId="5" type="noConversion"/>
  </si>
  <si>
    <t>안영동 561-1</t>
    <phoneticPr fontId="5" type="noConversion"/>
  </si>
  <si>
    <t>(재)하나금융축구단</t>
    <phoneticPr fontId="5" type="noConversion"/>
  </si>
  <si>
    <t>대종로 373</t>
    <phoneticPr fontId="5" type="noConversion"/>
  </si>
  <si>
    <t>유성구체육회
(042-823-5007)</t>
  </si>
  <si>
    <t>신갈마로 55-3</t>
  </si>
  <si>
    <t>송강동 200-2</t>
  </si>
  <si>
    <t>대종로 373</t>
  </si>
  <si>
    <t>대덕구 석봉동 774</t>
    <phoneticPr fontId="5" type="noConversion"/>
  </si>
  <si>
    <t>석봉국민체육센터</t>
    <phoneticPr fontId="5" type="noConversion"/>
  </si>
  <si>
    <t>2024년 추가</t>
    <phoneticPr fontId="5" type="noConversion"/>
  </si>
  <si>
    <t>대덕구 목상동 산6-2번지</t>
    <phoneticPr fontId="5" type="noConversion"/>
  </si>
  <si>
    <t>유등천동로 420</t>
  </si>
  <si>
    <t>문화동 155-1</t>
    <phoneticPr fontId="5" type="noConversion"/>
  </si>
  <si>
    <t>한밭문화체육센터</t>
    <phoneticPr fontId="5" type="noConversion"/>
  </si>
  <si>
    <t>수영</t>
    <phoneticPr fontId="5" type="noConversion"/>
  </si>
  <si>
    <t>다목적홀, 학습공간 등</t>
    <phoneticPr fontId="5" type="noConversion"/>
  </si>
  <si>
    <t>신갈마로 230번길 77</t>
  </si>
  <si>
    <t>회의실, GX룸, 
레슬링훈련장</t>
    <phoneticPr fontId="5" type="noConversion"/>
  </si>
  <si>
    <t>유성반다비체육센터</t>
    <phoneticPr fontId="5" type="noConversion"/>
  </si>
  <si>
    <t>18×35m</t>
    <phoneticPr fontId="5" type="noConversion"/>
  </si>
  <si>
    <t>매점, GX룸, 사무실</t>
    <phoneticPr fontId="5" type="noConversion"/>
  </si>
  <si>
    <t>덕명로 56번길 85</t>
  </si>
  <si>
    <t>대별로 65</t>
    <phoneticPr fontId="5" type="noConversion"/>
  </si>
  <si>
    <t>동구 판암동 508-14</t>
  </si>
  <si>
    <t>동구 판암동 239</t>
    <phoneticPr fontId="5" type="noConversion"/>
  </si>
  <si>
    <t>판암주공4단지 게이트볼장</t>
    <phoneticPr fontId="5" type="noConversion"/>
  </si>
  <si>
    <t>중구 문화동 11-162</t>
    <phoneticPr fontId="5" type="noConversion"/>
  </si>
  <si>
    <t>서구 정림동 402-2</t>
    <phoneticPr fontId="5" type="noConversion"/>
  </si>
  <si>
    <t>서구 갈마동 820(갈마근린공원)</t>
    <phoneticPr fontId="5" type="noConversion"/>
  </si>
  <si>
    <t>서구 월평동 313</t>
    <phoneticPr fontId="5" type="noConversion"/>
  </si>
  <si>
    <t>서구 복수동 271-2</t>
    <phoneticPr fontId="5" type="noConversion"/>
  </si>
  <si>
    <t>서구 관저동 1129</t>
    <phoneticPr fontId="5" type="noConversion"/>
  </si>
  <si>
    <t>유등로235</t>
    <phoneticPr fontId="5" type="noConversion"/>
  </si>
  <si>
    <t>도안동 967</t>
    <phoneticPr fontId="5" type="noConversion"/>
  </si>
  <si>
    <t>송강동 36-6번지</t>
  </si>
  <si>
    <t>엑스포로 326</t>
  </si>
  <si>
    <t>지족동 837번지</t>
    <phoneticPr fontId="5" type="noConversion"/>
  </si>
  <si>
    <t>갈마봉게이트볼장</t>
    <phoneticPr fontId="5" type="noConversion"/>
  </si>
  <si>
    <t>22.5m×17.6m×1면
20×15m×1면</t>
    <phoneticPr fontId="5" type="noConversion"/>
  </si>
  <si>
    <t>전전후1면,
실외 1면</t>
    <phoneticPr fontId="5" type="noConversion"/>
  </si>
  <si>
    <t>신성동 372번지</t>
    <phoneticPr fontId="5" type="noConversion"/>
  </si>
  <si>
    <t>23m×17m×1면
20×15m×1면</t>
    <phoneticPr fontId="5" type="noConversion"/>
  </si>
  <si>
    <t>봉명동 451-5번지</t>
    <phoneticPr fontId="5" type="noConversion"/>
  </si>
  <si>
    <t>온천게이트볼장</t>
    <phoneticPr fontId="5" type="noConversion"/>
  </si>
  <si>
    <t>23m×17m×1면</t>
    <phoneticPr fontId="5" type="noConversion"/>
  </si>
  <si>
    <t>실외1면</t>
    <phoneticPr fontId="5" type="noConversion"/>
  </si>
  <si>
    <t>전민동 464-4번지</t>
    <phoneticPr fontId="5" type="noConversion"/>
  </si>
  <si>
    <t>전민게이트볼장</t>
    <phoneticPr fontId="5" type="noConversion"/>
  </si>
  <si>
    <t>23m×17m×2면</t>
    <phoneticPr fontId="5" type="noConversion"/>
  </si>
  <si>
    <t>실외2면</t>
    <phoneticPr fontId="5" type="noConversion"/>
  </si>
  <si>
    <t>노은동 431-10번지</t>
    <phoneticPr fontId="5" type="noConversion"/>
  </si>
  <si>
    <t>노은게이트볼장</t>
    <phoneticPr fontId="5" type="noConversion"/>
  </si>
  <si>
    <t>대덕구 신일동 1682-8</t>
    <phoneticPr fontId="5" type="noConversion"/>
  </si>
  <si>
    <t>대덕구 송촌동 166-4</t>
    <phoneticPr fontId="5" type="noConversion"/>
  </si>
  <si>
    <t>동부로 138</t>
  </si>
  <si>
    <t>봉명동 451-5</t>
    <phoneticPr fontId="5" type="noConversion"/>
  </si>
  <si>
    <t>유성구종합사회복지관
수영장</t>
    <phoneticPr fontId="5" type="noConversion"/>
  </si>
  <si>
    <t>사회복지법인 대전가톨릭사회복지회
(042-825-3183)</t>
    <phoneticPr fontId="5" type="noConversion"/>
  </si>
  <si>
    <t>유성구체육회
(042-823-5007)</t>
    <phoneticPr fontId="5" type="noConversion"/>
  </si>
  <si>
    <t>신성동 561</t>
    <phoneticPr fontId="5" type="noConversion"/>
  </si>
  <si>
    <t>사단법인 유성스포츠클럽
(042-862-7339)</t>
    <phoneticPr fontId="5" type="noConversion"/>
  </si>
  <si>
    <t xml:space="preserve">시민, 선수 </t>
  </si>
  <si>
    <t>위탁
(사회복지법인
 대전가톨릭사회복지회)</t>
    <phoneticPr fontId="5" type="noConversion"/>
  </si>
  <si>
    <t>2016~2017</t>
    <phoneticPr fontId="5" type="noConversion"/>
  </si>
  <si>
    <t>2020
/2023</t>
    <phoneticPr fontId="5" type="noConversion"/>
  </si>
  <si>
    <t>사회복지관내</t>
    <phoneticPr fontId="5" type="noConversion"/>
  </si>
  <si>
    <t>위탁
(사단법인 유성스포츠클럽)</t>
    <phoneticPr fontId="5" type="noConversion"/>
  </si>
  <si>
    <t>사정공원로 160</t>
  </si>
  <si>
    <t>한밭대로 211</t>
    <phoneticPr fontId="5" type="noConversion"/>
  </si>
  <si>
    <t>신갈마로 55-5</t>
  </si>
  <si>
    <t>유성구궁도협회</t>
  </si>
  <si>
    <t>산업단지로 93번길 101</t>
  </si>
  <si>
    <t>만년동 516 일원</t>
  </si>
  <si>
    <t>탑립동 184-4일원</t>
  </si>
  <si>
    <t>용산동 51-2</t>
  </si>
  <si>
    <t>원내동 426-8</t>
    <phoneticPr fontId="5" type="noConversion"/>
  </si>
  <si>
    <t>원내족구장</t>
    <phoneticPr fontId="5" type="noConversion"/>
  </si>
  <si>
    <t>유성구 봉명동 496-25, 994번지</t>
    <phoneticPr fontId="5" type="noConversion"/>
  </si>
  <si>
    <t>유성우드볼장</t>
    <phoneticPr fontId="5" type="noConversion"/>
  </si>
  <si>
    <t>봉명동 496-25 번지 일원</t>
    <phoneticPr fontId="5" type="noConversion"/>
  </si>
  <si>
    <t>갑천마레트골프장</t>
    <phoneticPr fontId="5" type="noConversion"/>
  </si>
  <si>
    <t>중구 염포로 55</t>
    <phoneticPr fontId="5" type="noConversion"/>
  </si>
  <si>
    <t>울산시설공단(052-290-7200)</t>
    <phoneticPr fontId="5" type="noConversion"/>
  </si>
  <si>
    <t>1(30.6m×13.14m)</t>
    <phoneticPr fontId="5" type="noConversion"/>
  </si>
  <si>
    <t>1,988백만</t>
    <phoneticPr fontId="5" type="noConversion"/>
  </si>
  <si>
    <t>2,500LUX</t>
    <phoneticPr fontId="5" type="noConversion"/>
  </si>
  <si>
    <t>경기장 건립시 설치</t>
    <phoneticPr fontId="5" type="noConversion"/>
  </si>
  <si>
    <t>1,000LUX</t>
    <phoneticPr fontId="5" type="noConversion"/>
  </si>
  <si>
    <t>북구 호수중앙로 14</t>
    <phoneticPr fontId="5" type="noConversion"/>
  </si>
  <si>
    <t>농소운동장</t>
    <phoneticPr fontId="5" type="noConversion"/>
  </si>
  <si>
    <t>북구 농서로 301</t>
    <phoneticPr fontId="5" type="noConversion"/>
  </si>
  <si>
    <t>울주군 노석골길 96</t>
    <phoneticPr fontId="5" type="noConversion"/>
  </si>
  <si>
    <t>울주군시설관리공단(052-229-9800)</t>
    <phoneticPr fontId="5" type="noConversion"/>
  </si>
  <si>
    <t>울주군 외고산옹기길 154</t>
    <phoneticPr fontId="5" type="noConversion"/>
  </si>
  <si>
    <t>울주군시설관리공단(052-229-9820)</t>
    <phoneticPr fontId="5" type="noConversion"/>
  </si>
  <si>
    <t>축구장 1면, 풋살경기장 1면, 족구장 2면, 농구장, 육상트랙</t>
    <phoneticPr fontId="5" type="noConversion"/>
  </si>
  <si>
    <t xml:space="preserve"> 중구 성동1길 2</t>
    <phoneticPr fontId="5" type="noConversion"/>
  </si>
  <si>
    <t>중구 태화동</t>
    <phoneticPr fontId="5" type="noConversion"/>
  </si>
  <si>
    <t>중구 달빛로 65-23</t>
    <phoneticPr fontId="5" type="noConversion"/>
  </si>
  <si>
    <t>남구 문수로 44</t>
    <phoneticPr fontId="5" type="noConversion"/>
  </si>
  <si>
    <t>400m
트랙</t>
    <phoneticPr fontId="5" type="noConversion"/>
  </si>
  <si>
    <t>선수탈의실,관람석
(보조경기장에 포함)</t>
    <phoneticPr fontId="5" type="noConversion"/>
  </si>
  <si>
    <t>남구 선암동 516</t>
    <phoneticPr fontId="5" type="noConversion"/>
  </si>
  <si>
    <t>문수국제양궁장축구장</t>
    <phoneticPr fontId="5" type="noConversion"/>
  </si>
  <si>
    <t>양궁장에
포함</t>
    <phoneticPr fontId="5" type="noConversion"/>
  </si>
  <si>
    <t>축구(인조)</t>
    <phoneticPr fontId="5" type="noConversion"/>
  </si>
  <si>
    <t>누락 추가</t>
    <phoneticPr fontId="5" type="noConversion"/>
  </si>
  <si>
    <t>동구 봉수로 507</t>
    <phoneticPr fontId="5" type="noConversion"/>
  </si>
  <si>
    <t>동구 봉수로 27-90</t>
    <phoneticPr fontId="5" type="noConversion"/>
  </si>
  <si>
    <t>테니스장 2, 
족구장 1, 농구장 1</t>
    <phoneticPr fontId="5" type="noConversion"/>
  </si>
  <si>
    <t>북구 오치골2길 25</t>
    <phoneticPr fontId="5" type="noConversion"/>
  </si>
  <si>
    <t>북구 연암17길 20-1</t>
    <phoneticPr fontId="5" type="noConversion"/>
  </si>
  <si>
    <t>북구 중리8길 18-16</t>
    <phoneticPr fontId="5" type="noConversion"/>
  </si>
  <si>
    <t>염포운동장축구장</t>
    <phoneticPr fontId="5" type="noConversion"/>
  </si>
  <si>
    <t>달천운동장축구장</t>
    <phoneticPr fontId="5" type="noConversion"/>
  </si>
  <si>
    <t>울주군 온산읍 덕신리 986-1</t>
    <phoneticPr fontId="5" type="noConversion"/>
  </si>
  <si>
    <t>축구장 1면, 테니스장
 4면, 족구장 2면, 풋살장 1면</t>
    <phoneticPr fontId="5" type="noConversion"/>
  </si>
  <si>
    <t>울주군 천상중앙길 34</t>
    <phoneticPr fontId="5" type="noConversion"/>
  </si>
  <si>
    <t>울주군 갓재길 30</t>
    <phoneticPr fontId="5" type="noConversion"/>
  </si>
  <si>
    <t>울주군 서하천전로 76</t>
    <phoneticPr fontId="5" type="noConversion"/>
  </si>
  <si>
    <t>105(천연)
100(인조)</t>
    <phoneticPr fontId="5" type="noConversion"/>
  </si>
  <si>
    <t>울주군 구수길 43-66</t>
    <phoneticPr fontId="5" type="noConversion"/>
  </si>
  <si>
    <t>울주군 범서읍 굴화리 16-1</t>
    <phoneticPr fontId="5" type="noConversion"/>
  </si>
  <si>
    <t>울주군 길천산업로1길 17</t>
    <phoneticPr fontId="5" type="noConversion"/>
  </si>
  <si>
    <t>상북면민운동장</t>
    <phoneticPr fontId="5" type="noConversion"/>
  </si>
  <si>
    <t>울주군 대암둔기로 148</t>
    <phoneticPr fontId="5" type="noConversion"/>
  </si>
  <si>
    <t>울주군 새초천길 12-1</t>
    <phoneticPr fontId="5" type="noConversion"/>
  </si>
  <si>
    <t>울주군 삼동로 411</t>
    <phoneticPr fontId="5" type="noConversion"/>
  </si>
  <si>
    <t>울주군 덕정로 16</t>
    <phoneticPr fontId="5" type="noConversion"/>
  </si>
  <si>
    <t>삼남읍 수남벚꽃길 62-8</t>
    <phoneticPr fontId="5" type="noConversion"/>
  </si>
  <si>
    <t>작천정운동장</t>
    <phoneticPr fontId="5" type="noConversion"/>
  </si>
  <si>
    <t>울산시설공단
(052-220-2100)</t>
    <phoneticPr fontId="5" type="noConversion"/>
  </si>
  <si>
    <t>2,000lux</t>
    <phoneticPr fontId="5" type="noConversion"/>
  </si>
  <si>
    <t>중구 성안동 631</t>
    <phoneticPr fontId="5" type="noConversion"/>
  </si>
  <si>
    <t>순서 이동</t>
    <phoneticPr fontId="5" type="noConversion"/>
  </si>
  <si>
    <t>남구 장생포고래로 250</t>
    <phoneticPr fontId="5" type="noConversion"/>
  </si>
  <si>
    <t>남구 용연로 184</t>
    <phoneticPr fontId="5" type="noConversion"/>
  </si>
  <si>
    <t>동구 미포산업로 145</t>
    <phoneticPr fontId="5" type="noConversion"/>
  </si>
  <si>
    <t>울산동구체육회</t>
    <phoneticPr fontId="5" type="noConversion"/>
  </si>
  <si>
    <t>중구 함월1길 145</t>
    <phoneticPr fontId="5" type="noConversion"/>
  </si>
  <si>
    <t>중구 종가로 65</t>
    <phoneticPr fontId="5" type="noConversion"/>
  </si>
  <si>
    <t>중구 종가로 305</t>
    <phoneticPr fontId="5" type="noConversion"/>
  </si>
  <si>
    <t>의자식
(플라스틱)</t>
    <phoneticPr fontId="5" type="noConversion"/>
  </si>
  <si>
    <t>철근콘크리트
+결량철골</t>
    <phoneticPr fontId="5" type="noConversion"/>
  </si>
  <si>
    <t>남구 화합로 31번길 66</t>
    <phoneticPr fontId="5" type="noConversion"/>
  </si>
  <si>
    <t>남구 두왕동 430-7</t>
    <phoneticPr fontId="5" type="noConversion"/>
  </si>
  <si>
    <t>인조잔디5</t>
    <phoneticPr fontId="5" type="noConversion"/>
  </si>
  <si>
    <t>남구 은월로 74-12</t>
    <phoneticPr fontId="5" type="noConversion"/>
  </si>
  <si>
    <t>미포구장 테니스장</t>
    <phoneticPr fontId="5" type="noConversion"/>
  </si>
  <si>
    <t>울산시체육회
(070-4141-4147)</t>
    <phoneticPr fontId="5" type="noConversion"/>
  </si>
  <si>
    <t>하드2</t>
    <phoneticPr fontId="5" type="noConversion"/>
  </si>
  <si>
    <t>방어진체육공원 내</t>
    <phoneticPr fontId="5" type="noConversion"/>
  </si>
  <si>
    <t>서부시민운동장 테니스장</t>
    <phoneticPr fontId="5" type="noConversion"/>
  </si>
  <si>
    <t>하드 5,
인조잔디 3</t>
    <phoneticPr fontId="5" type="noConversion"/>
  </si>
  <si>
    <t>북구 신현동 산210-3</t>
    <phoneticPr fontId="5" type="noConversion"/>
  </si>
  <si>
    <t>북구 상안동 1271</t>
    <phoneticPr fontId="5" type="noConversion"/>
  </si>
  <si>
    <t>울주군 당앞로 81</t>
    <phoneticPr fontId="5" type="noConversion"/>
  </si>
  <si>
    <t>울주군체육회</t>
    <phoneticPr fontId="5" type="noConversion"/>
  </si>
  <si>
    <t>울주군 서생면 신암리 689</t>
    <phoneticPr fontId="5" type="noConversion"/>
  </si>
  <si>
    <t>울주군 덕신로 180</t>
    <phoneticPr fontId="5" type="noConversion"/>
  </si>
  <si>
    <t>울주군 온양읍 운화리 산11-1</t>
    <phoneticPr fontId="5" type="noConversion"/>
  </si>
  <si>
    <t>울주군 청량읍 동천리 857-1</t>
    <phoneticPr fontId="5" type="noConversion"/>
  </si>
  <si>
    <t>울주군 범서읍 굴화리 18-43</t>
    <phoneticPr fontId="5" type="noConversion"/>
  </si>
  <si>
    <t>울주군 언양읍 어음리 500-15</t>
    <phoneticPr fontId="5" type="noConversion"/>
  </si>
  <si>
    <t>울주군 향교로 61</t>
    <phoneticPr fontId="5" type="noConversion"/>
  </si>
  <si>
    <t>울주군 삼남읍 향교로 113</t>
    <phoneticPr fontId="5" type="noConversion"/>
  </si>
  <si>
    <t>울주종합체육센터
씨름훈련장</t>
    <phoneticPr fontId="5" type="noConversion"/>
  </si>
  <si>
    <t>51,400
(체육센터에 포함)</t>
    <phoneticPr fontId="5" type="noConversion"/>
  </si>
  <si>
    <t>울주종합
체육센터 내</t>
    <phoneticPr fontId="5" type="noConversion"/>
  </si>
  <si>
    <t>중구 염포로 85-1</t>
    <phoneticPr fontId="5" type="noConversion"/>
  </si>
  <si>
    <t>남구 여천로 38</t>
    <phoneticPr fontId="5" type="noConversion"/>
  </si>
  <si>
    <t>남구 대공원로 84</t>
    <phoneticPr fontId="5" type="noConversion"/>
  </si>
  <si>
    <t>남구 봉월로
38번길 32</t>
    <phoneticPr fontId="5" type="noConversion"/>
  </si>
  <si>
    <t>종하이노베이션센터
체육관</t>
    <phoneticPr fontId="5" type="noConversion"/>
  </si>
  <si>
    <t>20x30m</t>
    <phoneticPr fontId="5" type="noConversion"/>
  </si>
  <si>
    <t>도서관 등</t>
    <phoneticPr fontId="5" type="noConversion"/>
  </si>
  <si>
    <t>동구 봉수로 153</t>
    <phoneticPr fontId="5" type="noConversion"/>
  </si>
  <si>
    <t>동구 봉수로 285</t>
    <phoneticPr fontId="5" type="noConversion"/>
  </si>
  <si>
    <t>동구 방어진
순환도로 995-2</t>
    <phoneticPr fontId="5" type="noConversion"/>
  </si>
  <si>
    <t>서부건강센터</t>
    <phoneticPr fontId="5" type="noConversion"/>
  </si>
  <si>
    <t>필라테스, 요가 등</t>
    <phoneticPr fontId="5" type="noConversion"/>
  </si>
  <si>
    <t>리모델링 후 2024년 개관</t>
    <phoneticPr fontId="5" type="noConversion"/>
  </si>
  <si>
    <t>동구 꽃바위2가길 19</t>
    <phoneticPr fontId="5" type="noConversion"/>
  </si>
  <si>
    <t>꽃바위체육센터</t>
    <phoneticPr fontId="5" type="noConversion"/>
  </si>
  <si>
    <t>클라이밍장, 탁구장 등</t>
    <phoneticPr fontId="5" type="noConversion"/>
  </si>
  <si>
    <t>북구 호계로 41-31</t>
    <phoneticPr fontId="5" type="noConversion"/>
  </si>
  <si>
    <t>북구 천곡남로 86</t>
    <phoneticPr fontId="5" type="noConversion"/>
  </si>
  <si>
    <t>북구 산업로 1020</t>
    <phoneticPr fontId="5" type="noConversion"/>
  </si>
  <si>
    <t>북구 호수1로 18</t>
    <phoneticPr fontId="5" type="noConversion"/>
  </si>
  <si>
    <t>울주군 구영로
101-16</t>
    <phoneticPr fontId="5" type="noConversion"/>
  </si>
  <si>
    <t>울주군 명봉거남로 46</t>
    <phoneticPr fontId="5" type="noConversion"/>
  </si>
  <si>
    <t>울주군 향교로 113</t>
    <phoneticPr fontId="5" type="noConversion"/>
  </si>
  <si>
    <t>울주종합체육센터</t>
    <phoneticPr fontId="5" type="noConversion"/>
  </si>
  <si>
    <t>50mx8레인</t>
    <phoneticPr fontId="5" type="noConversion"/>
  </si>
  <si>
    <t>삼동면민운동장체육관</t>
    <phoneticPr fontId="5" type="noConversion"/>
  </si>
  <si>
    <t>삼동면민운동장 내</t>
    <phoneticPr fontId="5" type="noConversion"/>
  </si>
  <si>
    <t>동구 화정동 168-11</t>
    <phoneticPr fontId="5" type="noConversion"/>
  </si>
  <si>
    <t>동구 일산동 536-3</t>
    <phoneticPr fontId="5" type="noConversion"/>
  </si>
  <si>
    <t>번덕게이트볼장</t>
    <phoneticPr fontId="5" type="noConversion"/>
  </si>
  <si>
    <t>동구 주전동 654</t>
    <phoneticPr fontId="5" type="noConversion"/>
  </si>
  <si>
    <t>북구 송정동 1133</t>
    <phoneticPr fontId="5" type="noConversion"/>
  </si>
  <si>
    <t>북구 송정동 1094-109</t>
    <phoneticPr fontId="5" type="noConversion"/>
  </si>
  <si>
    <t>울주군 웅촌면 곡천리 84-2</t>
    <phoneticPr fontId="5" type="noConversion"/>
  </si>
  <si>
    <t>울주군 서생면 명산리 336-1</t>
    <phoneticPr fontId="5" type="noConversion"/>
  </si>
  <si>
    <t>울주군 언양읍 동부리 255-5</t>
    <phoneticPr fontId="5" type="noConversion"/>
  </si>
  <si>
    <t>울주군 범서읍 천상리 648-1</t>
    <phoneticPr fontId="5" type="noConversion"/>
  </si>
  <si>
    <t>울주군 온양읍 발리 279-2</t>
    <phoneticPr fontId="5" type="noConversion"/>
  </si>
  <si>
    <t>울주군 온산읍 덕신리 399-7</t>
    <phoneticPr fontId="5" type="noConversion"/>
  </si>
  <si>
    <t>울주군 청량읍 동천리 227</t>
    <phoneticPr fontId="5" type="noConversion"/>
  </si>
  <si>
    <t>울주군 두동면 구미리 642-17</t>
    <phoneticPr fontId="5" type="noConversion"/>
  </si>
  <si>
    <t>울주군 두서면 인보리 490-18</t>
    <phoneticPr fontId="5" type="noConversion"/>
  </si>
  <si>
    <t>울주군 두서면 인보리 446-84</t>
    <phoneticPr fontId="5" type="noConversion"/>
  </si>
  <si>
    <t>울주군 상북면 산전리 1084-51</t>
    <phoneticPr fontId="5" type="noConversion"/>
  </si>
  <si>
    <t>울주군 상북면 궁근정리 1233-80</t>
    <phoneticPr fontId="5" type="noConversion"/>
  </si>
  <si>
    <t>울주군 삼남읍 신화리 1527-141</t>
    <phoneticPr fontId="5" type="noConversion"/>
  </si>
  <si>
    <t>울주군 삼남읍 방기리 979-3</t>
    <phoneticPr fontId="5" type="noConversion"/>
  </si>
  <si>
    <t>울주군 삼동면 하잠리 814-5</t>
    <phoneticPr fontId="5" type="noConversion"/>
  </si>
  <si>
    <t>울주군 청량읍 개곡리 115-2</t>
    <phoneticPr fontId="5" type="noConversion"/>
  </si>
  <si>
    <t>울주군 삼남읍 교동리 1069-3</t>
    <phoneticPr fontId="5" type="noConversion"/>
  </si>
  <si>
    <t>울주군 온양읍 운화리 1198-4</t>
    <phoneticPr fontId="5" type="noConversion"/>
  </si>
  <si>
    <t>울주군 삼남읍 교동리 산86-17</t>
    <phoneticPr fontId="5" type="noConversion"/>
  </si>
  <si>
    <t>봉화체육공원 게이트볼장</t>
    <phoneticPr fontId="5" type="noConversion"/>
  </si>
  <si>
    <t>울주군 삼남읍 신화리 52-3</t>
    <phoneticPr fontId="5" type="noConversion"/>
  </si>
  <si>
    <t>울주군 온양읍 운화리 231</t>
    <phoneticPr fontId="5" type="noConversion"/>
  </si>
  <si>
    <t>울산시설공단(052-290-7284)</t>
    <phoneticPr fontId="5" type="noConversion"/>
  </si>
  <si>
    <t>울산시설공단(052-220-2002)</t>
    <phoneticPr fontId="5" type="noConversion"/>
  </si>
  <si>
    <t>1200LX</t>
    <phoneticPr fontId="5" type="noConversion"/>
  </si>
  <si>
    <t>남구 삼산중로 144</t>
    <phoneticPr fontId="5" type="noConversion"/>
  </si>
  <si>
    <t>울산시설공단(052-291-6100)</t>
    <phoneticPr fontId="5" type="noConversion"/>
  </si>
  <si>
    <t>남구 대공원로 94</t>
    <phoneticPr fontId="5" type="noConversion"/>
  </si>
  <si>
    <t>울산시설공단(052-271-8816)</t>
    <phoneticPr fontId="5" type="noConversion"/>
  </si>
  <si>
    <t>울주군 울산역로 345</t>
    <phoneticPr fontId="5" type="noConversion"/>
  </si>
  <si>
    <t>울주군 동상로 60</t>
    <phoneticPr fontId="5" type="noConversion"/>
  </si>
  <si>
    <t>울주군 구영로 101-16</t>
    <phoneticPr fontId="5" type="noConversion"/>
  </si>
  <si>
    <t>울주종합체육센터 수영장</t>
    <phoneticPr fontId="5" type="noConversion"/>
  </si>
  <si>
    <t>중구 함월 1길 145</t>
    <phoneticPr fontId="5" type="noConversion"/>
  </si>
  <si>
    <t>중구 성동1길 15-15</t>
    <phoneticPr fontId="5" type="noConversion"/>
  </si>
  <si>
    <t>남구 남부순환로 555</t>
    <phoneticPr fontId="5" type="noConversion"/>
  </si>
  <si>
    <t>북구 창평동 125-5</t>
    <phoneticPr fontId="5" type="noConversion"/>
  </si>
  <si>
    <t>울주군 삼동면 둔기리
436-1</t>
    <phoneticPr fontId="5" type="noConversion"/>
  </si>
  <si>
    <t>남구 남부순환로 209</t>
    <phoneticPr fontId="5" type="noConversion"/>
  </si>
  <si>
    <t>중구 남외1길 20</t>
    <phoneticPr fontId="5" type="noConversion"/>
  </si>
  <si>
    <t>남구 옥동 산138</t>
    <phoneticPr fontId="5" type="noConversion"/>
  </si>
  <si>
    <t>울산대공원
파크골프장</t>
    <phoneticPr fontId="5" type="noConversion"/>
  </si>
  <si>
    <t>남구 강남로 11</t>
    <phoneticPr fontId="5" type="noConversion"/>
  </si>
  <si>
    <t>태화강 파크골프장</t>
    <phoneticPr fontId="5" type="noConversion"/>
  </si>
  <si>
    <t>파크골프장 36홀</t>
    <phoneticPr fontId="5" type="noConversion"/>
  </si>
  <si>
    <t>동구 동부동 산153</t>
    <phoneticPr fontId="5" type="noConversion"/>
  </si>
  <si>
    <t>북구 진장동 388</t>
    <phoneticPr fontId="5" type="noConversion"/>
  </si>
  <si>
    <t>울주군 청량읍
덕하리 478</t>
    <phoneticPr fontId="5" type="noConversion"/>
  </si>
  <si>
    <t>울주군 체육회</t>
    <phoneticPr fontId="5" type="noConversion"/>
  </si>
  <si>
    <t>울주군 범서읍
천상리 1041-77</t>
    <phoneticPr fontId="5" type="noConversion"/>
  </si>
  <si>
    <t>울주군 상북면
등억알프스리 701-36</t>
    <phoneticPr fontId="5" type="noConversion"/>
  </si>
  <si>
    <t>중구 염포로 85</t>
    <phoneticPr fontId="5" type="noConversion"/>
  </si>
  <si>
    <t>중구 다운동 633</t>
    <phoneticPr fontId="5" type="noConversion"/>
  </si>
  <si>
    <t>중구 복산동 180-1</t>
    <phoneticPr fontId="5" type="noConversion"/>
  </si>
  <si>
    <t>중구 성안동 918-1</t>
    <phoneticPr fontId="5" type="noConversion"/>
  </si>
  <si>
    <t>남구 화합로 224번길 27</t>
    <phoneticPr fontId="5" type="noConversion"/>
  </si>
  <si>
    <t>동구 일산동 433</t>
    <phoneticPr fontId="5" type="noConversion"/>
  </si>
  <si>
    <t>북구 호계동 265-8</t>
    <phoneticPr fontId="5" type="noConversion"/>
  </si>
  <si>
    <t>북구 산하동 970</t>
    <phoneticPr fontId="5" type="noConversion"/>
  </si>
  <si>
    <t>북구 산하동 1032</t>
    <phoneticPr fontId="5" type="noConversion"/>
  </si>
  <si>
    <t>북구 상안동 352</t>
    <phoneticPr fontId="5" type="noConversion"/>
  </si>
  <si>
    <t>북구 화봉동 1471-4</t>
    <phoneticPr fontId="5" type="noConversion"/>
  </si>
  <si>
    <t>송정다목적구장
풋살장</t>
    <phoneticPr fontId="5" type="noConversion"/>
  </si>
  <si>
    <t>북구 중산동 797-2</t>
    <phoneticPr fontId="5" type="noConversion"/>
  </si>
  <si>
    <t>기타체육시설(그외) 에서 이동</t>
    <phoneticPr fontId="5" type="noConversion"/>
  </si>
  <si>
    <t>북구 명촌동 682-2</t>
    <phoneticPr fontId="5" type="noConversion"/>
  </si>
  <si>
    <t>북구 연암동 261-44</t>
    <phoneticPr fontId="5" type="noConversion"/>
  </si>
  <si>
    <t>북구 송내1길 15</t>
    <phoneticPr fontId="5" type="noConversion"/>
  </si>
  <si>
    <t>울주군 범서읍 구영리 1073-41</t>
    <phoneticPr fontId="5" type="noConversion"/>
  </si>
  <si>
    <t>울주군 범서읍 척과리 1157-66</t>
    <phoneticPr fontId="5" type="noConversion"/>
  </si>
  <si>
    <t>울주군 언양읍 어음리 45-5</t>
    <phoneticPr fontId="5" type="noConversion"/>
  </si>
  <si>
    <t>울주군 서생면 진하리 76-1</t>
    <phoneticPr fontId="5" type="noConversion"/>
  </si>
  <si>
    <t>울주군 상북면 향산리 617-9</t>
    <phoneticPr fontId="5" type="noConversion"/>
  </si>
  <si>
    <t>울주군 삼남읍 신화리 1527-99</t>
    <phoneticPr fontId="5" type="noConversion"/>
  </si>
  <si>
    <t>울주군 삼남읍 방기리 590-3</t>
    <phoneticPr fontId="5" type="noConversion"/>
  </si>
  <si>
    <t>상북산전리풋살장</t>
    <phoneticPr fontId="5" type="noConversion"/>
  </si>
  <si>
    <t>울주군 삼남읍 교동리 1004-14</t>
    <phoneticPr fontId="5" type="noConversion"/>
  </si>
  <si>
    <t>울주종합체육공원
풋살장</t>
    <phoneticPr fontId="5" type="noConversion"/>
  </si>
  <si>
    <t>풋살장1면
족구장4면</t>
    <phoneticPr fontId="5" type="noConversion"/>
  </si>
  <si>
    <t>울주군 온산읍 덕신로 180</t>
    <phoneticPr fontId="5" type="noConversion"/>
  </si>
  <si>
    <t>온산운동장 풋살장</t>
    <phoneticPr fontId="5" type="noConversion"/>
  </si>
  <si>
    <t>운동장에 포합</t>
    <phoneticPr fontId="5" type="noConversion"/>
  </si>
  <si>
    <t>풋살장1면
족구장2면</t>
    <phoneticPr fontId="5" type="noConversion"/>
  </si>
  <si>
    <t>울주군 온양읍
외고산옹기길 154</t>
    <phoneticPr fontId="5" type="noConversion"/>
  </si>
  <si>
    <t>온양체육공원
풋살구장</t>
    <phoneticPr fontId="5" type="noConversion"/>
  </si>
  <si>
    <t>체육공원에 포함</t>
    <phoneticPr fontId="5" type="noConversion"/>
  </si>
  <si>
    <t>서생체육공원
풋살구장</t>
    <phoneticPr fontId="5" type="noConversion"/>
  </si>
  <si>
    <t>울주군 서생면
노석골길 96</t>
    <phoneticPr fontId="5" type="noConversion"/>
  </si>
  <si>
    <t>간절곶스포츠파크
풋살구장</t>
    <phoneticPr fontId="5" type="noConversion"/>
  </si>
  <si>
    <t>울주군 두서면
서하천전로 76</t>
    <phoneticPr fontId="5" type="noConversion"/>
  </si>
  <si>
    <t>화랑체육공원 
풋살구장</t>
    <phoneticPr fontId="5" type="noConversion"/>
  </si>
  <si>
    <t>울주군 상북면
길천산업로1길 17</t>
    <phoneticPr fontId="5" type="noConversion"/>
  </si>
  <si>
    <t>상북면민운동장
풋살장</t>
    <phoneticPr fontId="5" type="noConversion"/>
  </si>
  <si>
    <t>중구 학성로 170</t>
    <phoneticPr fontId="5" type="noConversion"/>
  </si>
  <si>
    <t>중구 구루미9길 37-1</t>
    <phoneticPr fontId="5" type="noConversion"/>
  </si>
  <si>
    <t>중구 태화동 800</t>
    <phoneticPr fontId="5" type="noConversion"/>
  </si>
  <si>
    <t>남구 선암동 507-1</t>
    <phoneticPr fontId="5" type="noConversion"/>
  </si>
  <si>
    <t>남구 부두로 286</t>
    <phoneticPr fontId="5" type="noConversion"/>
  </si>
  <si>
    <t>태화강수상레져계류장</t>
    <phoneticPr fontId="5" type="noConversion"/>
  </si>
  <si>
    <t>수상계류장, 교육체헙실, 장비보호소</t>
    <phoneticPr fontId="5" type="noConversion"/>
  </si>
  <si>
    <t>동구 전하동 559-5</t>
    <phoneticPr fontId="5" type="noConversion"/>
  </si>
  <si>
    <t>동구 화정동 108</t>
    <phoneticPr fontId="5" type="noConversion"/>
  </si>
  <si>
    <t>동구 화잠7길 25</t>
    <phoneticPr fontId="5" type="noConversion"/>
  </si>
  <si>
    <t>북구 새장터8길 23-1</t>
    <phoneticPr fontId="5" type="noConversion"/>
  </si>
  <si>
    <t>북구 명촌동 774-3</t>
    <phoneticPr fontId="5" type="noConversion"/>
  </si>
  <si>
    <t>북구 연암동 166-4</t>
    <phoneticPr fontId="5" type="noConversion"/>
  </si>
  <si>
    <t>북구 매곡동 377</t>
    <phoneticPr fontId="5" type="noConversion"/>
  </si>
  <si>
    <t>북구 무룡로 122</t>
    <phoneticPr fontId="5" type="noConversion"/>
  </si>
  <si>
    <t>북구 화산로 89</t>
    <phoneticPr fontId="5" type="noConversion"/>
  </si>
  <si>
    <t>울주군 서생면 나사리 457-2</t>
    <phoneticPr fontId="5" type="noConversion"/>
  </si>
  <si>
    <t>울주군 상북면 궁근정리
1233-77</t>
    <phoneticPr fontId="5" type="noConversion"/>
  </si>
  <si>
    <t>울주군덕현행정길 24</t>
    <phoneticPr fontId="5" type="noConversion"/>
  </si>
  <si>
    <t>울주군 언양읍 구수리
산169-2</t>
    <phoneticPr fontId="5" type="noConversion"/>
  </si>
  <si>
    <t>범서굴화종합체육시설</t>
    <phoneticPr fontId="5" type="noConversion"/>
  </si>
  <si>
    <t>울주군 삼남읍 신화리1527-99</t>
    <phoneticPr fontId="5" type="noConversion"/>
  </si>
  <si>
    <t>세종시설관리공단(044-850-4277)</t>
    <phoneticPr fontId="5" type="noConversion"/>
  </si>
  <si>
    <t xml:space="preserve">세종특별자치시 조치원읍 허만석로 98  </t>
  </si>
  <si>
    <t>조치원체육공원 축구장</t>
    <phoneticPr fontId="5" type="noConversion"/>
  </si>
  <si>
    <t xml:space="preserve">세종특별자치시  전의면 읍내황골1길 63  </t>
  </si>
  <si>
    <t>전의 생활체육공원 축구장</t>
    <phoneticPr fontId="5" type="noConversion"/>
  </si>
  <si>
    <t xml:space="preserve">세종특별자치시 한솔동 1246  </t>
  </si>
  <si>
    <t>아침뜰 근린공원 축구장</t>
    <phoneticPr fontId="5" type="noConversion"/>
  </si>
  <si>
    <t>세종특별자치시 가람동 960</t>
    <phoneticPr fontId="5" type="noConversion"/>
  </si>
  <si>
    <t>수질복원센터A 축구장</t>
    <phoneticPr fontId="5" type="noConversion"/>
  </si>
  <si>
    <t xml:space="preserve">세종특별자치시 부강면 부강금호로 170  </t>
    <phoneticPr fontId="5" type="noConversion"/>
  </si>
  <si>
    <t xml:space="preserve">세종특별자치시 세종동 551-106  </t>
    <phoneticPr fontId="5" type="noConversion"/>
  </si>
  <si>
    <t>금강스포츠공원 1단계 축구장</t>
    <phoneticPr fontId="5" type="noConversion"/>
  </si>
  <si>
    <t xml:space="preserve">세종특별자치시 다정동 640 </t>
    <phoneticPr fontId="5" type="noConversion"/>
  </si>
  <si>
    <t>다정동 저류지 체육시설 축구장</t>
    <phoneticPr fontId="5" type="noConversion"/>
  </si>
  <si>
    <t>세종특별자치시 세종동 28-88</t>
    <phoneticPr fontId="5" type="noConversion"/>
  </si>
  <si>
    <t>금강스포츠공원 2단계 축구장</t>
    <phoneticPr fontId="5" type="noConversion"/>
  </si>
  <si>
    <t>세종특별자치시 중앙공원로 60</t>
    <phoneticPr fontId="53" type="noConversion"/>
  </si>
  <si>
    <t>세종중앙공원 축구장</t>
    <phoneticPr fontId="5" type="noConversion"/>
  </si>
  <si>
    <t xml:space="preserve">세종특별자치시 조치원읍 대첩로 98  </t>
  </si>
  <si>
    <t>세종시민운동장 축구장</t>
    <phoneticPr fontId="5" type="noConversion"/>
  </si>
  <si>
    <t>세종특별자치시 연동면 예양리 454</t>
    <phoneticPr fontId="5" type="noConversion"/>
  </si>
  <si>
    <t>미호천 체육공원 축구장</t>
    <phoneticPr fontId="5" type="noConversion"/>
  </si>
  <si>
    <t xml:space="preserve">세종특별자치시 해밀동 664  </t>
    <phoneticPr fontId="5" type="noConversion"/>
  </si>
  <si>
    <t>해밀한빛공원 축구장</t>
    <phoneticPr fontId="5" type="noConversion"/>
  </si>
  <si>
    <t>세종특별자치시 금남구즉로 109</t>
    <phoneticPr fontId="5" type="noConversion"/>
  </si>
  <si>
    <t>솔바람수변공원 축구장</t>
    <phoneticPr fontId="5" type="noConversion"/>
  </si>
  <si>
    <t xml:space="preserve">세종특별자치시 연서면 월하리 218-2  </t>
  </si>
  <si>
    <t>세종제1야구장</t>
    <phoneticPr fontId="5" type="noConversion"/>
  </si>
  <si>
    <t>세종특별자치시 세종동 26-118</t>
  </si>
  <si>
    <t>한글공원 SJ야구장</t>
    <phoneticPr fontId="5" type="noConversion"/>
  </si>
  <si>
    <t xml:space="preserve">세종특별자치시 부강면 부강금호로 170  </t>
  </si>
  <si>
    <t xml:space="preserve">세종특별자치시 세종동 551-106  </t>
  </si>
  <si>
    <t xml:space="preserve">세종특별자치시 다정동 640  </t>
  </si>
  <si>
    <t>다정동저류지 야구장</t>
    <phoneticPr fontId="5" type="noConversion"/>
  </si>
  <si>
    <t xml:space="preserve">세종특별자치시 중앙공원로 60(세종동)  </t>
  </si>
  <si>
    <t>세종중앙공원 리틀야구장</t>
  </si>
  <si>
    <t>세종시설관리공단(044-850-4343)</t>
    <phoneticPr fontId="5" type="noConversion"/>
  </si>
  <si>
    <t>세종중앙공원 야구장</t>
  </si>
  <si>
    <t xml:space="preserve">세종특별자치시  조치원읍 허만석로 98  </t>
  </si>
  <si>
    <t>조치원체육공원 테니스장</t>
    <phoneticPr fontId="5" type="noConversion"/>
  </si>
  <si>
    <t xml:space="preserve">세종특별자치시 금남면 용포중앙1길 54  </t>
  </si>
  <si>
    <t>금남생활체육공원 테니스장</t>
  </si>
  <si>
    <t xml:space="preserve">세종특별자치시 소정면 소정리 476-4  </t>
  </si>
  <si>
    <t>소정 테니스장</t>
    <phoneticPr fontId="5" type="noConversion"/>
  </si>
  <si>
    <t xml:space="preserve">세종특별자치시 금송로 612 (가람동)  </t>
  </si>
  <si>
    <t xml:space="preserve">세종특별자치시 종합운동장4로 11 (대평동)  </t>
  </si>
  <si>
    <t xml:space="preserve">다정동저류지 테니스장 </t>
  </si>
  <si>
    <t>세종중앙공원 테니스장</t>
  </si>
  <si>
    <t xml:space="preserve">세종특별자치시  조치원읍 충현로 30-18  </t>
  </si>
  <si>
    <t>조치원 배드민턴장</t>
    <phoneticPr fontId="5" type="noConversion"/>
  </si>
  <si>
    <t xml:space="preserve">세종특별자치시 부강면 청연로 6  </t>
  </si>
  <si>
    <t>부강 배드민턴장</t>
    <phoneticPr fontId="5" type="noConversion"/>
  </si>
  <si>
    <t xml:space="preserve">세종특별자치시 연서면 월하천로 301  </t>
  </si>
  <si>
    <t>농어민문화체육관</t>
    <phoneticPr fontId="5" type="noConversion"/>
  </si>
  <si>
    <t xml:space="preserve">세종특별자치시 조치원읍 대첩로 116  </t>
  </si>
  <si>
    <t>세종시민체육관</t>
    <phoneticPr fontId="5" type="noConversion"/>
  </si>
  <si>
    <t>세종시민체육관
보조경기장 체육관</t>
    <phoneticPr fontId="5" type="noConversion"/>
  </si>
  <si>
    <t xml:space="preserve">세종특별자치시 조치원읍 대첩로 76  </t>
  </si>
  <si>
    <t>25mx7레인</t>
    <phoneticPr fontId="5" type="noConversion"/>
  </si>
  <si>
    <t xml:space="preserve">세종특별자치시 보듬3로 126 (아름동)  </t>
  </si>
  <si>
    <t>아름스포츠센터 체육관</t>
    <phoneticPr fontId="5" type="noConversion"/>
  </si>
  <si>
    <t xml:space="preserve">세종특별자치시  보람로 77 (도담동)  </t>
  </si>
  <si>
    <t xml:space="preserve">세종특별자치시  다솜1로 31 (어진동)  </t>
  </si>
  <si>
    <t>세종특별자치시  도움3로 125 (종촌동) 지하2층</t>
  </si>
  <si>
    <t xml:space="preserve">세종특별자치시 마음로 284(고운동)  </t>
  </si>
  <si>
    <t>세종특별자치시 호려울로 42 (보람동) 3층</t>
  </si>
  <si>
    <t xml:space="preserve">세종특별자치시 새롬중앙로 44 (새롬동) 2층 </t>
  </si>
  <si>
    <t xml:space="preserve">세종특별자치시 대평1길 10 (대평동)  </t>
  </si>
  <si>
    <t xml:space="preserve">세종특별자치시 한누리대로 2023 (소담동)  </t>
  </si>
  <si>
    <t>세종특별자치시 연동면 장욱진로 7 연동면행복누림터</t>
  </si>
  <si>
    <t>세종특별자치시 나리로 57-26 (한솔동) 3층 다목적강당(체육관)</t>
  </si>
  <si>
    <t>세종특별자치시 마음로 64 (고운동) 본관 4층</t>
  </si>
  <si>
    <t xml:space="preserve">세종특별자치시 다정남3로 10 (다정동)  </t>
  </si>
  <si>
    <t xml:space="preserve">세종특별자치시 시청대로 591 (반곡동)  </t>
  </si>
  <si>
    <t>세종특별자치시 반곡로 39 (반곡동) 2층</t>
  </si>
  <si>
    <t xml:space="preserve">세종특별자치시 해밀1로 45 (해밀동)  </t>
  </si>
  <si>
    <t xml:space="preserve">세종특별자치시 미리내로 104 (아름동)  </t>
  </si>
  <si>
    <t>오가낭뜰 숲속체육관</t>
  </si>
  <si>
    <t>세종특별자치시 갈매로 280 (나성동) 3층 다목적체육관</t>
  </si>
  <si>
    <t xml:space="preserve">세종특별자치시 금남구즉로 153 (보람동)  </t>
  </si>
  <si>
    <t>세종특별자치시 전동면 운주산로 386 전동면 복합커뮤니티센터</t>
  </si>
  <si>
    <t xml:space="preserve">세종특별자치시 전의면 운주산로 1276  </t>
  </si>
  <si>
    <t>죽림리 게이트볼장</t>
  </si>
  <si>
    <t xml:space="preserve">세종특별자치시  연동면 청연로 606-10  </t>
  </si>
  <si>
    <t xml:space="preserve">세종특별자치시 연서면 연서로 119  </t>
  </si>
  <si>
    <t xml:space="preserve">세종특별자치시 연서면 봉암리 581  </t>
  </si>
  <si>
    <t xml:space="preserve">세종특별자치시 연기면 연기리 602-5  </t>
  </si>
  <si>
    <t xml:space="preserve">세종특별자치시  전의면 동신길 10  </t>
  </si>
  <si>
    <t xml:space="preserve">세종특별자치시  전동면 운주산로 386  </t>
  </si>
  <si>
    <t xml:space="preserve">세종특별자치시  소정면 소정구길 197  </t>
  </si>
  <si>
    <t xml:space="preserve">세종특별자치시  부강면 부강3길 20-4  </t>
  </si>
  <si>
    <t xml:space="preserve">세종특별자치시  장군면 장척로 438-1  </t>
  </si>
  <si>
    <t xml:space="preserve">세종특별자치시 장군면 용현리 212-61  </t>
  </si>
  <si>
    <t xml:space="preserve">세종특별자치시 보람로 72 (도담동)  </t>
  </si>
  <si>
    <t xml:space="preserve">세종특별자치시  전동면 심동로 354  </t>
  </si>
  <si>
    <t>세종시민스포츠센터 수영장</t>
  </si>
  <si>
    <t>㈜스포츠아일랜드(044-862-6406)</t>
    <phoneticPr fontId="5" type="noConversion"/>
  </si>
  <si>
    <t xml:space="preserve">세종특별자치시  보듬3로 126 (아름동)  </t>
  </si>
  <si>
    <t>아름스포츠센터 수영장</t>
  </si>
  <si>
    <t>코오롱글로벌(044-868-8707)</t>
    <phoneticPr fontId="5" type="noConversion"/>
  </si>
  <si>
    <t xml:space="preserve">세종특별자치시 연서면 용암리 315-1  </t>
  </si>
  <si>
    <t xml:space="preserve">세종특별자치시 나리로 57-26 (한솔동)  </t>
  </si>
  <si>
    <t>한솔복컴 수영장</t>
  </si>
  <si>
    <t>코오롱글로벌(044-865-9501)</t>
    <phoneticPr fontId="5" type="noConversion"/>
  </si>
  <si>
    <t xml:space="preserve">세종특별자치시 호려울로 42 (보람동)  </t>
  </si>
  <si>
    <t>보람 수영장</t>
  </si>
  <si>
    <t>세종시설관리공단(044-850-1272)</t>
    <phoneticPr fontId="5" type="noConversion"/>
  </si>
  <si>
    <t>세종장애인형국민체육센터 수영장</t>
  </si>
  <si>
    <t>세종시장애인체육회(044-251-5150)</t>
    <phoneticPr fontId="5" type="noConversion"/>
  </si>
  <si>
    <t>조치원복합커뮤니티센터 수영장</t>
  </si>
  <si>
    <t>민간위탁(㈜스포츠아일랜드)</t>
    <phoneticPr fontId="5" type="noConversion"/>
  </si>
  <si>
    <t>세종중앙공원 익스트림장(인라인스케이트)</t>
    <phoneticPr fontId="5" type="noConversion"/>
  </si>
  <si>
    <t>함뱅이뜰근린공원 X게임(인라인스케이트)</t>
    <phoneticPr fontId="5" type="noConversion"/>
  </si>
  <si>
    <t xml:space="preserve">전의면 매실로 78-22 </t>
  </si>
  <si>
    <t>소정면 소정리 476-10</t>
  </si>
  <si>
    <t>시설관리사업소 체육시설과(044-301-3324)</t>
    <phoneticPr fontId="5" type="noConversion"/>
  </si>
  <si>
    <t>전동면 청람리 45-6</t>
  </si>
  <si>
    <t>세종동 수목원로 94</t>
    <phoneticPr fontId="5" type="noConversion"/>
  </si>
  <si>
    <t>반다비빙상장</t>
    <phoneticPr fontId="5" type="noConversion"/>
  </si>
  <si>
    <t>㈜메이저스포츠산업</t>
    <phoneticPr fontId="5" type="noConversion"/>
  </si>
  <si>
    <t>210억</t>
    <phoneticPr fontId="5" type="noConversion"/>
  </si>
  <si>
    <t>수중운동실</t>
    <phoneticPr fontId="5" type="noConversion"/>
  </si>
  <si>
    <t xml:space="preserve">세종특별자치시 한누리대로 651 (아름동)  </t>
  </si>
  <si>
    <t xml:space="preserve">세종특별자치시 가람동 765  </t>
  </si>
  <si>
    <t>한솔 파크골프장</t>
  </si>
  <si>
    <t>부강생활체육공원 
·파크골프장</t>
    <phoneticPr fontId="5" type="noConversion"/>
  </si>
  <si>
    <t xml:space="preserve">세종특별자치시 조치원읍 평리 120  </t>
  </si>
  <si>
    <t>세종중앙공원 파크
골프장</t>
    <phoneticPr fontId="5" type="noConversion"/>
  </si>
  <si>
    <t xml:space="preserve">세종특별자치시 세종동 747-212  </t>
  </si>
  <si>
    <t>수질복원센터B 파크골프장</t>
  </si>
  <si>
    <t>하수도과</t>
    <phoneticPr fontId="5" type="noConversion"/>
  </si>
  <si>
    <t>가람동저류지풋살장(어린이용)</t>
    <phoneticPr fontId="5" type="noConversion"/>
  </si>
  <si>
    <t>세종중앙공원풋살장</t>
    <phoneticPr fontId="5" type="noConversion"/>
  </si>
  <si>
    <t>솔바람수변공원 풋살장</t>
    <phoneticPr fontId="5" type="noConversion"/>
  </si>
  <si>
    <t>해밀한빛공원 풋살장</t>
  </si>
  <si>
    <t>원수산공원BMX경기장</t>
    <phoneticPr fontId="5" type="noConversion"/>
  </si>
  <si>
    <t>중앙공원1단계 RC카장</t>
    <phoneticPr fontId="5" type="noConversion"/>
  </si>
  <si>
    <t>호드기어린이공원 육상트랙</t>
    <phoneticPr fontId="5" type="noConversion"/>
  </si>
  <si>
    <t>사랑뜰근린공원 육상트랙</t>
    <phoneticPr fontId="5" type="noConversion"/>
  </si>
  <si>
    <t>도란뜰근린공원 육상트랙</t>
    <phoneticPr fontId="5" type="noConversion"/>
  </si>
  <si>
    <t>슬기샘어린이공원 육상트랙</t>
    <phoneticPr fontId="5" type="noConversion"/>
  </si>
  <si>
    <t>세종중앙공원 육상트랙</t>
    <phoneticPr fontId="5" type="noConversion"/>
  </si>
  <si>
    <t>함뱅이뜰근린공원 다목적구장</t>
  </si>
  <si>
    <t>가득뜰근린공원 다목적구장</t>
  </si>
  <si>
    <t>햇님어린이공원 다목적구장</t>
  </si>
  <si>
    <t>세종중앙공원 다목적구장</t>
  </si>
  <si>
    <t>새나루뜰근린공원 다목적구장</t>
  </si>
  <si>
    <t>보람뜰근린공원 
다목적구장</t>
    <phoneticPr fontId="5" type="noConversion"/>
  </si>
  <si>
    <t>호려울뜰근린공원 
다목적구장</t>
    <phoneticPr fontId="5" type="noConversion"/>
  </si>
  <si>
    <t>경기도 수원시 조원동 775</t>
  </si>
  <si>
    <t>수원도시공사
(240-2700)</t>
    <phoneticPr fontId="5" type="noConversion"/>
  </si>
  <si>
    <t>수원FC, 수원FC 위민 
축구단</t>
  </si>
  <si>
    <t>경기도 용인시 수지구 포은대로 499</t>
  </si>
  <si>
    <t xml:space="preserve">수지레스피아 육상경기장 </t>
    <phoneticPr fontId="5" type="noConversion"/>
  </si>
  <si>
    <t>용인도시공사
(263-6581)</t>
    <phoneticPr fontId="5" type="noConversion"/>
  </si>
  <si>
    <t>경기도 용인시 삼가동 28-6</t>
  </si>
  <si>
    <t>경기도 고양시 대화동 2320번지</t>
  </si>
  <si>
    <t>경기도 고양시 성사동 826</t>
  </si>
  <si>
    <t>고양도시관리공사
(960-0317)</t>
  </si>
  <si>
    <t>체육문화2처 고객지원팀 (960-0317)</t>
  </si>
  <si>
    <t>경기도 성남시 성남동 3110번지</t>
  </si>
  <si>
    <t>경기도 성남시 야탑동 486번지</t>
  </si>
  <si>
    <t>성남도시개발공사
(031-725-7196)</t>
    <phoneticPr fontId="5" type="noConversion"/>
  </si>
  <si>
    <t>경기도 화성시 향남읍 향남로 470</t>
  </si>
  <si>
    <t>경기도 부천시 춘의동8번지일원</t>
  </si>
  <si>
    <t>부천FC</t>
    <phoneticPr fontId="5" type="noConversion"/>
  </si>
  <si>
    <t>경기도 남양주시 이패동 산87</t>
  </si>
  <si>
    <t>경기도 안산시 단원구 화랑로 260</t>
    <phoneticPr fontId="5" type="noConversion"/>
  </si>
  <si>
    <t>경기도 평택시 평남로 616</t>
  </si>
  <si>
    <t>평택시 체육진흥과
체육시설운영팀
(031-8024-3391)</t>
    <phoneticPr fontId="5" type="noConversion"/>
  </si>
  <si>
    <t>경기도 평택시 청북면 후사리 265-1</t>
  </si>
  <si>
    <t xml:space="preserve">경기도 안양시 비산3동 1023번지 </t>
  </si>
  <si>
    <t>경기도 시흥시 정왕동 2160번지</t>
  </si>
  <si>
    <t>시흥시민,
시흥시청
육상부</t>
    <phoneticPr fontId="5" type="noConversion"/>
  </si>
  <si>
    <t>경기도 시흥시 정왕동 2138번지</t>
  </si>
  <si>
    <t>경기도 김포시 사우동 290</t>
  </si>
  <si>
    <t>김포시도시관리공사</t>
    <phoneticPr fontId="5" type="noConversion"/>
  </si>
  <si>
    <t>경기도 파주시 중앙로 160</t>
  </si>
  <si>
    <t>경기도 파주시 와석순환로172번길 35</t>
  </si>
  <si>
    <t>경기도 의정부시 체육로90</t>
  </si>
  <si>
    <t>경기도 광주시 경안동 123-4</t>
  </si>
  <si>
    <t>경기도 광명시 노온사동 2-1번지</t>
  </si>
  <si>
    <t>경기도 하남시 아리수로 600</t>
  </si>
  <si>
    <t>경기도 군포시 금정동 871번지</t>
  </si>
  <si>
    <t>경기도 군포시 부곡동 1226</t>
  </si>
  <si>
    <t>경기도 오산시 경기동로 15</t>
  </si>
  <si>
    <t>오산도시공사</t>
    <phoneticPr fontId="5" type="noConversion"/>
  </si>
  <si>
    <t>경기도 이천시 부발읍 무촌리 52</t>
  </si>
  <si>
    <t>1 (1200*730)</t>
    <phoneticPr fontId="5" type="noConversion"/>
  </si>
  <si>
    <t>경기도 이천시 신둔면 도암리 1300</t>
  </si>
  <si>
    <t>경기도 안성시 보개면 양복리 210</t>
  </si>
  <si>
    <t>축구장 1면</t>
    <phoneticPr fontId="5" type="noConversion"/>
  </si>
  <si>
    <t>경기도 포천시 군내면 구읍리 691</t>
  </si>
  <si>
    <t>경기도 양평군 양평읍 종합운동장로 7</t>
  </si>
  <si>
    <t>경기도 여주시 월송동 1
 (영릉로 123)</t>
  </si>
  <si>
    <t>경기도 동두천시 생연동 70</t>
  </si>
  <si>
    <t>경기도 과천시 관문동 3</t>
  </si>
  <si>
    <t>과천도시공사
(02-504-7300)</t>
    <phoneticPr fontId="5" type="noConversion"/>
  </si>
  <si>
    <t>4 (1500W x 16개)</t>
    <phoneticPr fontId="5" type="noConversion"/>
  </si>
  <si>
    <t>500 lux</t>
    <phoneticPr fontId="5" type="noConversion"/>
  </si>
  <si>
    <t>조명탑2 (300W x 16개)</t>
    <phoneticPr fontId="5" type="noConversion"/>
  </si>
  <si>
    <t>조명탑6 (400W x 6개)
조명탑4 (400W x 12개)</t>
    <phoneticPr fontId="5" type="noConversion"/>
  </si>
  <si>
    <t>테니스협회</t>
    <phoneticPr fontId="5" type="noConversion"/>
  </si>
  <si>
    <t>경기도 가평군 가평읍 대곡리 316</t>
  </si>
  <si>
    <t>경기도 연천읍 문화로 150</t>
  </si>
  <si>
    <t>경기도 광주시 곤지암읍
 경충대로 729</t>
  </si>
  <si>
    <t>경기도 수원시 우만동 228</t>
  </si>
  <si>
    <t>경기도 수원시 우만동 229</t>
  </si>
  <si>
    <t>경기도 수원시 우만동 230</t>
  </si>
  <si>
    <t>경기도 수원시 조원동 775-1</t>
  </si>
  <si>
    <t>경기도 수원시 송죽동 305-1</t>
  </si>
  <si>
    <t>경기도 수원시 서둔동 259-5</t>
  </si>
  <si>
    <t>경기도 수원시 고색동 917</t>
  </si>
  <si>
    <t>경기도 화성시 송산동 91</t>
  </si>
  <si>
    <t>경기도 수원시 매탄동 811</t>
  </si>
  <si>
    <t>경기도 수원시 송죽동 248</t>
    <phoneticPr fontId="5" type="noConversion"/>
  </si>
  <si>
    <t>경기도 수원시 금곡동 1071</t>
    <phoneticPr fontId="5" type="noConversion"/>
  </si>
  <si>
    <t>경기도 용인시 처인구 남사읍 창리904</t>
    <phoneticPr fontId="5" type="noConversion"/>
  </si>
  <si>
    <t>경기도 용인시 처인구 백암면 근찬로 35번길176-1</t>
    <phoneticPr fontId="5" type="noConversion"/>
  </si>
  <si>
    <t>경기도 용인시 수지구 신봉동 426-3</t>
    <phoneticPr fontId="5" type="noConversion"/>
  </si>
  <si>
    <t>용인시 수지구청</t>
    <phoneticPr fontId="5" type="noConversion"/>
  </si>
  <si>
    <t xml:space="preserve">경기 용인시 처인구 동백죽전대로 61 </t>
    <phoneticPr fontId="5" type="noConversion"/>
  </si>
  <si>
    <t>경기 용인시 처인구 양지면 양지리</t>
  </si>
  <si>
    <t>경기도 용인시 죽전동 1003-235일원</t>
  </si>
  <si>
    <t>경기도 용인시 모현면 일산리 41-13일원</t>
  </si>
  <si>
    <t>경기도 용인시 풍덕천동 산13일원</t>
  </si>
  <si>
    <t>경기도 용인시 하갈동 127일원</t>
  </si>
  <si>
    <t>경기도 용인시 상현동 612-1</t>
  </si>
  <si>
    <t>경기도 용인시 구성로 243</t>
  </si>
  <si>
    <t>경기도 고양시 백석동 1233</t>
  </si>
  <si>
    <t>경기도 고양시 중산동 1565</t>
  </si>
  <si>
    <t>경기도 고양시 대자동 473-16</t>
  </si>
  <si>
    <t>경기도 고양시 대화동 2314</t>
  </si>
  <si>
    <t>경기도 고양시 행주내동 202</t>
  </si>
  <si>
    <t>경기도 고양시 지영동 865</t>
  </si>
  <si>
    <t>경기도 고양시 토당동 676-21</t>
  </si>
  <si>
    <t>경기도 고양시 성사동 777</t>
  </si>
  <si>
    <t>경기도 고양시 대화동 2320</t>
  </si>
  <si>
    <t>경기도 고양시 동산동 57</t>
  </si>
  <si>
    <t>고양시
(덕양구청 산업위생과)</t>
    <phoneticPr fontId="5" type="noConversion"/>
  </si>
  <si>
    <t>경기도 고양시 신원동 279-1</t>
  </si>
  <si>
    <t>경기도 고양시 덕은동 519-19</t>
    <phoneticPr fontId="5" type="noConversion"/>
  </si>
  <si>
    <t>한강둔치 축구장</t>
    <phoneticPr fontId="5" type="noConversion"/>
  </si>
  <si>
    <t>(추가)</t>
    <phoneticPr fontId="5" type="noConversion"/>
  </si>
  <si>
    <t>경기도 성남시 중원구 상대원동 407</t>
  </si>
  <si>
    <t>경기도 성남시 중원구 성남동 3110</t>
  </si>
  <si>
    <t>경기도 성남시 중원구 금광동 산9번지</t>
  </si>
  <si>
    <t>경기도 성남시 중원구 여수동 7-15</t>
  </si>
  <si>
    <t>경기도 성남시 수정구 둔전동 225-2</t>
  </si>
  <si>
    <t>경기도 성남시 수정구 수정로466번길 46(양지동)</t>
  </si>
  <si>
    <t>경기도 성남시 중원구 여수동 413번지 일원</t>
  </si>
  <si>
    <t>경기도 성남시 분당구 판교동 578</t>
  </si>
  <si>
    <t>성남시 체육진흥과</t>
    <phoneticPr fontId="5" type="noConversion"/>
  </si>
  <si>
    <t>경기도 성남시 분당구 정자동 4-12</t>
  </si>
  <si>
    <t>경기도 화성시 비봉면 유포리 일원</t>
  </si>
  <si>
    <t>경기도 화성시 우정읍 조암리 산28-2</t>
  </si>
  <si>
    <t>경기도 화성시 방교동 795</t>
  </si>
  <si>
    <t>경기도 화성시 영천동 670-2</t>
    <phoneticPr fontId="5" type="noConversion"/>
  </si>
  <si>
    <t>경기도 화성시 석우동 29-3</t>
    <phoneticPr fontId="5" type="noConversion"/>
  </si>
  <si>
    <t>경기도 화성시 상신리 1254</t>
    <phoneticPr fontId="5" type="noConversion"/>
  </si>
  <si>
    <t>경기도 화성시 매송면 원평리</t>
    <phoneticPr fontId="5" type="noConversion"/>
  </si>
  <si>
    <t>경기도 화성시 마도면 청원리 공유수면</t>
    <phoneticPr fontId="5" type="noConversion"/>
  </si>
  <si>
    <t>경기도 화성시 송산면 삼존리 124</t>
    <phoneticPr fontId="5" type="noConversion"/>
  </si>
  <si>
    <t>경기도 화성시 서신면 장외리 642</t>
    <phoneticPr fontId="5" type="noConversion"/>
  </si>
  <si>
    <t>경기도 화성시 정남면 발산리 15</t>
    <phoneticPr fontId="5" type="noConversion"/>
  </si>
  <si>
    <t>경기도 화성시 향남읍 하길리 32-15</t>
    <phoneticPr fontId="5" type="noConversion"/>
  </si>
  <si>
    <t>경기도 화성시 향남읍 행정리 478</t>
    <phoneticPr fontId="5" type="noConversion"/>
  </si>
  <si>
    <t>경기도 화성시 마도면 쌍송리 673</t>
    <phoneticPr fontId="5" type="noConversion"/>
  </si>
  <si>
    <t>경기도 화성시 마도면 청원리 1512</t>
    <phoneticPr fontId="5" type="noConversion"/>
  </si>
  <si>
    <t>경기도 화성시 장안면 수촌리 1470-1</t>
    <phoneticPr fontId="5" type="noConversion"/>
  </si>
  <si>
    <t>경기도 화성시 장안면 사랑리 2-4</t>
  </si>
  <si>
    <t>경기도 화성시 장지동 산15</t>
  </si>
  <si>
    <t>경기도 화성시 진안동 588</t>
  </si>
  <si>
    <t>경기도 화성시 반송동 59</t>
  </si>
  <si>
    <t>경기도 화성시 능동 1106</t>
  </si>
  <si>
    <t>경기도 화성시 청계동 527</t>
  </si>
  <si>
    <t>경기도 화성시 남양리 2236</t>
  </si>
  <si>
    <t>경기도 화성시 새솔동 126</t>
  </si>
  <si>
    <t>경기도 화성시 오산동 538-1</t>
  </si>
  <si>
    <t>경기도 화성시 목동 13-7</t>
  </si>
  <si>
    <t>경기도 화성시 영천동 525-1</t>
  </si>
  <si>
    <t>경기도 화성시 산척동 674-30</t>
  </si>
  <si>
    <t>경기도 화성시 봉담읍 상리1길 87</t>
  </si>
  <si>
    <t>경기도 화성시 남양읍 남양리 967-27</t>
    <phoneticPr fontId="5" type="noConversion"/>
  </si>
  <si>
    <t>경기도 화성시 팔탄면 고주리 산 44-1</t>
  </si>
  <si>
    <t>경기도 화성시 석우동 11-2</t>
  </si>
  <si>
    <t>경기도 화성시 산척동 778</t>
  </si>
  <si>
    <t>송방천공원 축구장</t>
  </si>
  <si>
    <t>(수정) 시설명 수정</t>
    <phoneticPr fontId="5" type="noConversion"/>
  </si>
  <si>
    <t>경기도 화성시 반월동 968</t>
  </si>
  <si>
    <t>경기도 화성시 향남읍 도이리668</t>
  </si>
  <si>
    <t>경기도 부천시 대장동 434</t>
  </si>
  <si>
    <t>경기도 부천시 오정동 1-3</t>
  </si>
  <si>
    <t>부천시축구협회</t>
    <phoneticPr fontId="5" type="noConversion"/>
  </si>
  <si>
    <t>경기도 부천시 춘의동 8</t>
  </si>
  <si>
    <t>경기도 부천시 중동 1024</t>
  </si>
  <si>
    <t>경기도 부천시 옥길로56번길 140</t>
  </si>
  <si>
    <t>옥길근린공원2호 
인조잔디구장</t>
    <phoneticPr fontId="5" type="noConversion"/>
  </si>
  <si>
    <t>경기도 부천시 소사본동 산55</t>
    <phoneticPr fontId="5" type="noConversion"/>
  </si>
  <si>
    <t>경기도 부천시 소사본동 187-2</t>
    <phoneticPr fontId="5" type="noConversion"/>
  </si>
  <si>
    <t>경기도 부천시 원미동 16</t>
  </si>
  <si>
    <t>원미공원 인조잔디구장</t>
    <phoneticPr fontId="5" type="noConversion"/>
  </si>
  <si>
    <t>경기도 부천시 역곡동 311</t>
    <phoneticPr fontId="5" type="noConversion"/>
  </si>
  <si>
    <t>역곡공원 인조잔디구장</t>
    <phoneticPr fontId="5" type="noConversion"/>
  </si>
  <si>
    <t>경기도 남양주시 지둔리 산108</t>
  </si>
  <si>
    <t>경기도 남양주시 부평리 산1-13</t>
  </si>
  <si>
    <t>경기도 남양주시 내곡리 483-4</t>
  </si>
  <si>
    <t>경기도 남양주시 배양리 919-1</t>
  </si>
  <si>
    <t>경기도 남양주시 별내면 광전리 1</t>
  </si>
  <si>
    <t>경기도 남양주시 오남읍 오남리 858</t>
  </si>
  <si>
    <t>경기도 남양주시 장현리 49-19</t>
  </si>
  <si>
    <t>경기도 남양주시 금남리 160-1</t>
  </si>
  <si>
    <t>경기도 남양주시 별내동 858</t>
  </si>
  <si>
    <t>경기도 남양주시 평내동 466-4</t>
  </si>
  <si>
    <t>경기도 남양주시 월문리 1103-2</t>
  </si>
  <si>
    <t>경기도 남양주시 부평리 517-1</t>
  </si>
  <si>
    <t>경기도 남양주시 답내리 169</t>
  </si>
  <si>
    <t>경기도 남양주시 수석동 405-1</t>
  </si>
  <si>
    <t>경기도 남양주시 진관리 41</t>
  </si>
  <si>
    <t>경기도 남양주시 오남리 778-11</t>
    <phoneticPr fontId="5" type="noConversion"/>
  </si>
  <si>
    <t>경기도 남양주시 다산동 4347-1</t>
    <phoneticPr fontId="5" type="noConversion"/>
  </si>
  <si>
    <t>경기도 남양주시 송촌리 502-1</t>
    <phoneticPr fontId="5" type="noConversion"/>
  </si>
  <si>
    <t>경기도 남양주시 일패동 860-9</t>
    <phoneticPr fontId="5" type="noConversion"/>
  </si>
  <si>
    <t>경기도 안산시 부곡동 741</t>
  </si>
  <si>
    <t>경기도 안산시 와동 95-2</t>
  </si>
  <si>
    <t>경기도 안산시 초지동 740-3</t>
  </si>
  <si>
    <t>경기도 안산시 사동 1513</t>
  </si>
  <si>
    <t>경기도 안산시 사동 1640</t>
  </si>
  <si>
    <t>경기도 안산시 화랑로 260</t>
    <phoneticPr fontId="5" type="noConversion"/>
  </si>
  <si>
    <t>경기도 안산시 신길동 1053</t>
  </si>
  <si>
    <t>경기도 안산시 선부동 1068</t>
  </si>
  <si>
    <t>경기도 안산시 사동 1502-1</t>
  </si>
  <si>
    <t>경기도 안산시 장상동 408-3</t>
  </si>
  <si>
    <t>경기도 안산시 성곡동 627-2</t>
  </si>
  <si>
    <t>경기도 안산시 성곡동 793</t>
  </si>
  <si>
    <t>경기도 안산시 초지동 746-7</t>
    <phoneticPr fontId="5" type="noConversion"/>
  </si>
  <si>
    <t>원포공원축구장</t>
    <phoneticPr fontId="5" type="noConversion"/>
  </si>
  <si>
    <t>경기도 안산시 부곡동 719-1</t>
    <phoneticPr fontId="5" type="noConversion"/>
  </si>
  <si>
    <t>시랑운동장</t>
    <phoneticPr fontId="5" type="noConversion"/>
  </si>
  <si>
    <t>경기도 안산시 적금로 9</t>
  </si>
  <si>
    <t>경기도 평택시 이충동 700</t>
  </si>
  <si>
    <t>경기도 평택시 신대동 621-10</t>
  </si>
  <si>
    <t>경기도 평택시 합정동 산28</t>
  </si>
  <si>
    <t>경기도 평택시 팽성읍 객사리 29-1</t>
  </si>
  <si>
    <t>경기도 평택시 안중읍 학현리 산91</t>
  </si>
  <si>
    <t>경기도 평택시 포승읍 도곡리 1108</t>
  </si>
  <si>
    <t>경기도 평택시 진위면 견산리 342-6</t>
  </si>
  <si>
    <t>경기도 평택시 서탄면 금암리 126-5</t>
  </si>
  <si>
    <t>경기도 평택시 포승읍 방림리 51-30</t>
  </si>
  <si>
    <t>경기도 평택시 인광3길 12-11</t>
  </si>
  <si>
    <t>경기도 평택시 청북읍 서해로 1528-18</t>
    <phoneticPr fontId="5" type="noConversion"/>
  </si>
  <si>
    <t>(추가) 기타체육시설(그외)에서 축구장으로 이동</t>
    <phoneticPr fontId="5" type="noConversion"/>
  </si>
  <si>
    <t>경기도 안양시 석수동 251-1</t>
  </si>
  <si>
    <t>경기도 안양시 호계동 1112</t>
  </si>
  <si>
    <t>경기도 안양시 동안구 평촌대로 489-29</t>
  </si>
  <si>
    <t>경기도 안양시 만안구 석천로 1</t>
  </si>
  <si>
    <t>경기도 안양시 만안구 박달동 212</t>
  </si>
  <si>
    <t>경기도 안양시 동안구 비산3동</t>
  </si>
  <si>
    <t>경기도 안양시 동안구 평촌대로 429</t>
  </si>
  <si>
    <t xml:space="preserve">시흥시 </t>
    <phoneticPr fontId="5" type="noConversion"/>
  </si>
  <si>
    <t>경기도 시흥시 정왕동 2160번지</t>
    <phoneticPr fontId="5" type="noConversion"/>
  </si>
  <si>
    <t xml:space="preserve">정왕동 체육공원 축구장 </t>
    <phoneticPr fontId="5" type="noConversion"/>
  </si>
  <si>
    <t>하이브리드잔디</t>
    <phoneticPr fontId="5" type="noConversion"/>
  </si>
  <si>
    <t>본부석
(철근콘크리트)</t>
    <phoneticPr fontId="5" type="noConversion"/>
  </si>
  <si>
    <t>경기도 시흥시 포동 67-207번지</t>
  </si>
  <si>
    <t>경기도 시흥시 정왕동 1358번지</t>
  </si>
  <si>
    <t>경기도 시흥시 신천동 524-7번지</t>
  </si>
  <si>
    <t>경기도 시흥시 엠티브이북로 253</t>
  </si>
  <si>
    <t>경기도 시흥시 조남동 275-10번지</t>
  </si>
  <si>
    <t>경기도 김포시 마산동 642-1</t>
  </si>
  <si>
    <t>가변석</t>
    <phoneticPr fontId="5" type="noConversion"/>
  </si>
  <si>
    <t>철근콘트리트구조</t>
    <phoneticPr fontId="5" type="noConversion"/>
  </si>
  <si>
    <t>경기도 김포시 걸포동 1553</t>
  </si>
  <si>
    <t>경기도 김포시 양촌읍 학운리 4288</t>
    <phoneticPr fontId="5" type="noConversion"/>
  </si>
  <si>
    <t>경기도 파주시 탄현면 낙하리 산6</t>
  </si>
  <si>
    <t>경기도 파주시 평화로 120</t>
  </si>
  <si>
    <t>경기도 파주시 적성면 칠중3길 84</t>
  </si>
  <si>
    <t>경기도 파주시 광탄면 부흥로 16</t>
  </si>
  <si>
    <t>경기도 파주시 파평면 청송로484번길 16-50</t>
  </si>
  <si>
    <t>경기도 파주시 문산읍 율곡로 408</t>
  </si>
  <si>
    <t>경기도 파주시 월롱면 도감로172번길 147</t>
  </si>
  <si>
    <t>경기도 파주시 파주읍 돈유1로 13</t>
  </si>
  <si>
    <t>경기도 파주시 하지석길 165-75</t>
  </si>
  <si>
    <t>경기도 파주시 탄현면 필승로 368</t>
  </si>
  <si>
    <t>경기도 파주시 가람로150번길 41-33</t>
  </si>
  <si>
    <t>경기도 파주시 법원읍 술이홀로 679</t>
  </si>
  <si>
    <t>경기도 파주시 조리읍 봉일천리 79-178</t>
  </si>
  <si>
    <t>경기도 의정부시 송현로 125</t>
  </si>
  <si>
    <t>경기도 의정부시 호국로1162번길 73</t>
  </si>
  <si>
    <t>경기도 의정부시 민락동 888</t>
  </si>
  <si>
    <t>경기도 광주시 태전동 601-1</t>
  </si>
  <si>
    <t>경기도 광주시 도척면 유정리 211</t>
  </si>
  <si>
    <t>경기도 광주시 초월읍 늑현리 193-1</t>
  </si>
  <si>
    <t>경기도 광주시 곤지암읍 삼리 612-14</t>
  </si>
  <si>
    <t>경기도 광주시 오포읍 양벌리 592-3</t>
  </si>
  <si>
    <t>경기도 광주시 오포읍 문형리 815-40</t>
  </si>
  <si>
    <t>경기도 광주시 파발로 176</t>
  </si>
  <si>
    <t>경기도 광주시 남한산성면 상번천리 820</t>
    <phoneticPr fontId="5" type="noConversion"/>
  </si>
  <si>
    <t>남한산성 스포츠타운</t>
    <phoneticPr fontId="5" type="noConversion"/>
  </si>
  <si>
    <t>광주시
(남한산성면사무소)</t>
    <phoneticPr fontId="5" type="noConversion"/>
  </si>
  <si>
    <t>(추가) 신규 시설</t>
    <phoneticPr fontId="5" type="noConversion"/>
  </si>
  <si>
    <t>경기도 광명시 철산동 222-1번지</t>
  </si>
  <si>
    <t>경기도 광명시 밤일로 75</t>
  </si>
  <si>
    <t>경기도 하남시 선동 273 일원</t>
  </si>
  <si>
    <t>경기도 하남시 미사동 15</t>
  </si>
  <si>
    <t>경기도 오산시 경기동로 33</t>
  </si>
  <si>
    <t>경기도 오산시 세교동 619</t>
  </si>
  <si>
    <t>경기도 양주시 고덕로187-55</t>
  </si>
  <si>
    <t>경기도 양주시 은현면 강변서로303</t>
  </si>
  <si>
    <t>경기도 양주시 장흥면 삼상리477-7</t>
  </si>
  <si>
    <t>경기도 양주시 광사동 178-25</t>
  </si>
  <si>
    <t>경기도 양주시 광적면 부흥로618번길 303</t>
  </si>
  <si>
    <t>경기도 양주시 은현면 은남로 177</t>
  </si>
  <si>
    <t>경기도 양주시 백석읍 오산리 239-3</t>
  </si>
  <si>
    <t>경기도 양주시 고암동294-1</t>
  </si>
  <si>
    <t>경기도 이천시 중리동 449</t>
  </si>
  <si>
    <t>경기도 이천시 부발읍 무촌리 46-6</t>
  </si>
  <si>
    <t>경기도 이천시 호법면 안평리 684-2</t>
  </si>
  <si>
    <t>경기도 이천시 설성면 수산리 746-5</t>
  </si>
  <si>
    <t>경기도 이천시 신둔면 수광리 758</t>
  </si>
  <si>
    <t>경기도 이천시 대월면 대흥리 489</t>
  </si>
  <si>
    <t>경기도 이천시 모가면 소고리 624-1외</t>
  </si>
  <si>
    <t>경기도 이천시 호법면 주박리 산6</t>
  </si>
  <si>
    <t>경기도 이천시 율면 본죽리 30-20</t>
  </si>
  <si>
    <t>경기도 이천시 마장면 이치리 686</t>
  </si>
  <si>
    <t>경기도 이천시 백사면 송말리 748</t>
  </si>
  <si>
    <t>경기도 이천시 신둔면 석동로 167</t>
    <phoneticPr fontId="5" type="noConversion"/>
  </si>
  <si>
    <t>이천선수촌 뇌성축구장</t>
    <phoneticPr fontId="5" type="noConversion"/>
  </si>
  <si>
    <t>이천선수촌 시각축구장</t>
    <phoneticPr fontId="5" type="noConversion"/>
  </si>
  <si>
    <t>경기도 이천시 부발읍 무촌리 31-32</t>
  </si>
  <si>
    <t xml:space="preserve">경기도 이천시 장호원읍 장호원리 331-2 </t>
  </si>
  <si>
    <t>경기도 구리시 왕숙천로 701</t>
  </si>
  <si>
    <t>경기도 구리시 토평동 9-1번지일원</t>
  </si>
  <si>
    <t>경기도 안성시 공도읍 마정리 45-2 외 8필지</t>
  </si>
  <si>
    <t>안성시(공도읍)</t>
    <phoneticPr fontId="5" type="noConversion"/>
  </si>
  <si>
    <t>경기도 안성시 보개면 양복리 216-1 외 3필지</t>
  </si>
  <si>
    <t>경기도 안성시 삼죽면 용월리 421</t>
  </si>
  <si>
    <t>안성시(삼죽면)</t>
    <phoneticPr fontId="5" type="noConversion"/>
  </si>
  <si>
    <t>경기도 안성시 일죽면 주천리 615 외 1필지</t>
  </si>
  <si>
    <t>안성시(체육평생학습과)</t>
    <phoneticPr fontId="5" type="noConversion"/>
  </si>
  <si>
    <t>경기도 안성시 죽산면 매산리 190-14 외 5필지</t>
  </si>
  <si>
    <t>경기도 안성시 종합운동장로 203</t>
  </si>
  <si>
    <t>경기도 안성시 대덕면 신두만곡로 262-49</t>
  </si>
  <si>
    <t>안성시(미양면)</t>
    <phoneticPr fontId="5" type="noConversion"/>
  </si>
  <si>
    <t>경기도 의왕시 내손공원길 39</t>
  </si>
  <si>
    <t>경기도 의왕시 오전로 18</t>
  </si>
  <si>
    <t>경기도 의왕시 부곡공원길 6</t>
  </si>
  <si>
    <t>경기도 포천시 신북면 만세교리 92</t>
  </si>
  <si>
    <t>경기도 포천시 일동면 사직리 1400</t>
  </si>
  <si>
    <t>경기도 포천시 관인면 탄동리 920</t>
  </si>
  <si>
    <t>경기도 포천시 영북면 문암리 276</t>
  </si>
  <si>
    <t>경기도 포천시 설운동 559-28</t>
  </si>
  <si>
    <t>경기도 포천시 신북면 만세교리 산 6</t>
  </si>
  <si>
    <t>경기도 포천시 군내면 구읍리 470-13</t>
  </si>
  <si>
    <t>경기도 양평군 강상면 교평리 307번지</t>
  </si>
  <si>
    <t>경기도 양평군 강하면 운심리 55-5번지</t>
  </si>
  <si>
    <t>경기도 양평군 양서면 용담리 425번지</t>
  </si>
  <si>
    <t>경기도 양평군 옥천면 옥천리 771번지</t>
  </si>
  <si>
    <t>경기도 양평군 서종면 문호리 915번지</t>
  </si>
  <si>
    <t>경기도 양평군 단월면 보룡리 산11-1번지</t>
  </si>
  <si>
    <t>경기도 양평군 청운면 여물리 113번지</t>
  </si>
  <si>
    <t>경기도 양평군 양동면 쌍학리 45번지</t>
  </si>
  <si>
    <t>경기도 양평군 지평면 송현리 500번지</t>
  </si>
  <si>
    <t>경기도 양평군 용문면 마룡리 131번지</t>
  </si>
  <si>
    <t>경기도 양평군 개군면 하자포리 425-15번지</t>
  </si>
  <si>
    <t xml:space="preserve">경기도 양평군 양평읍 창대리 724-3번지 </t>
  </si>
  <si>
    <t>경기도 양평군 양평읍 도곡리 산63-1번지</t>
  </si>
  <si>
    <t>경기도 여주시 능서면 신지리 254-2</t>
  </si>
  <si>
    <t>경기도 여주시 금사면 이포리 401</t>
  </si>
  <si>
    <t>경기도 여주시 흥천면 효지리 223</t>
  </si>
  <si>
    <t>경기도 여주시 가남읍 태평리 533-1</t>
  </si>
  <si>
    <t>경기도 여주시 북내면 당우리 317-5</t>
  </si>
  <si>
    <t>경기도 여주시 강천면 간매리 171</t>
  </si>
  <si>
    <t>경기도 여주시 점동면 사곡리 416-2</t>
  </si>
  <si>
    <t>경기도 여주시 대신면 율촌리 산40</t>
  </si>
  <si>
    <t>경기도 여주시 오학동 산17-2</t>
  </si>
  <si>
    <t>경기도 여주시 산북면 상품리 192</t>
  </si>
  <si>
    <t>경기도 여주시 산북면 금품1로 36</t>
  </si>
  <si>
    <t>경기도 여주시 영릉로 123</t>
  </si>
  <si>
    <t>경기도 동두천시 아동동 215</t>
  </si>
  <si>
    <t>경기도 동두천시 봉동로 27</t>
  </si>
  <si>
    <t>경기도 과천시 문원로 56</t>
  </si>
  <si>
    <t>조명탑4 (1,500W x 12개)</t>
    <phoneticPr fontId="5" type="noConversion"/>
  </si>
  <si>
    <t>경기도 가평군 조종면 조종내길 71</t>
  </si>
  <si>
    <t>경기도 가평군 가평읍 문화로 131</t>
  </si>
  <si>
    <t>경기도 가평군 상면 연하리 220번지일원</t>
  </si>
  <si>
    <t>경기도 가평군 설악면 선촌리 산34-2번지 일원</t>
  </si>
  <si>
    <t>경기도 가평군 청평면 청평리 339</t>
  </si>
  <si>
    <t>경기도 연천군 연천군 연천읍 문화로 150</t>
  </si>
  <si>
    <t>경기도 연천군 연천군 전곡읍 선사로 76</t>
  </si>
  <si>
    <t>경기도 연천군 중면 삼곶리 781번지 일원</t>
  </si>
  <si>
    <t>경기도 연천군 전곡읍 선사로 76</t>
  </si>
  <si>
    <t>성남종합운동장
부지내 위치</t>
    <phoneticPr fontId="5" type="noConversion"/>
  </si>
  <si>
    <t>타기관 운영</t>
    <phoneticPr fontId="5" type="noConversion"/>
  </si>
  <si>
    <t>경기도 용인시 기흥구 흥덕1로 43</t>
    <phoneticPr fontId="5" type="noConversion"/>
  </si>
  <si>
    <t>용인시 기흥구청
(6193-6051)</t>
    <phoneticPr fontId="5" type="noConversion"/>
  </si>
  <si>
    <t>경기도 성남시 중원구 성남동3110</t>
    <phoneticPr fontId="5" type="noConversion"/>
  </si>
  <si>
    <t>경기도 평택시 합정동 산28</t>
    <phoneticPr fontId="5" type="noConversion"/>
  </si>
  <si>
    <t>소사벌레포츠
하키장</t>
    <phoneticPr fontId="5" type="noConversion"/>
  </si>
  <si>
    <t>경기도 수원시 조원동 경수대로 893</t>
  </si>
  <si>
    <t>KT sports
(247-8469)</t>
    <phoneticPr fontId="62" type="noConversion"/>
  </si>
  <si>
    <t>위탁
(KT sports)</t>
    <phoneticPr fontId="62" type="noConversion"/>
  </si>
  <si>
    <t>경기도 용인시 처인구 남사면 방아리 1178-3일원</t>
  </si>
  <si>
    <t>경기도 용인시 수지구 죽전동 1003-98</t>
  </si>
  <si>
    <t>경기도 용인시 모현면 일산리 39-3</t>
  </si>
  <si>
    <t>경기도 용인시 보라동 485</t>
  </si>
  <si>
    <t>체육회
(324-4811)</t>
    <phoneticPr fontId="5" type="noConversion"/>
  </si>
  <si>
    <t>2022년말 관리전환에
따른 시설 추가</t>
    <phoneticPr fontId="5" type="noConversion"/>
  </si>
  <si>
    <t>경기도 고양시 대화동2320</t>
  </si>
  <si>
    <t>경기도 고양시 장항동 660-55</t>
  </si>
  <si>
    <t>경기도 고양시 덕은동 520-68</t>
  </si>
  <si>
    <t>경기도 성남시 분당구 야탑동 486번지</t>
  </si>
  <si>
    <t>성남도시개발공사
(031-725-7192)</t>
    <phoneticPr fontId="5" type="noConversion"/>
  </si>
  <si>
    <t>경기도 성남시 분당구 중원구 여수동 2-5</t>
  </si>
  <si>
    <t>성남도시개발공사
(031-751-9957)</t>
    <phoneticPr fontId="5" type="noConversion"/>
  </si>
  <si>
    <t>경기도 성남시 분당구 정자동 1</t>
  </si>
  <si>
    <t>성남도시개발공사
(031-8017-0908)</t>
    <phoneticPr fontId="5" type="noConversion"/>
  </si>
  <si>
    <t>경기도 성남시 분당구 정자동 2</t>
  </si>
  <si>
    <t>경기도 화성시 비봉면 유포리 404 인근 인공습지</t>
  </si>
  <si>
    <t>경기도 화성시 향남읍 도이2길 113-26</t>
  </si>
  <si>
    <t>경기도 화성시 우정읍 매향리 320-2</t>
  </si>
  <si>
    <t>경기도 화성시 비봉면 유포리 404
 인근 인공습지</t>
  </si>
  <si>
    <t>경기도 화성시 정남면 발산리 15</t>
  </si>
  <si>
    <t>경기도 화성시 석우동 58</t>
  </si>
  <si>
    <t>경기도 화성시 방교동 799</t>
  </si>
  <si>
    <t>경기도 부천시 길주로691</t>
  </si>
  <si>
    <t>경기도 부천시 벌말로220</t>
  </si>
  <si>
    <t>부천시체육회(070-4489-6224)</t>
    <phoneticPr fontId="5" type="noConversion"/>
  </si>
  <si>
    <t>벤치</t>
    <phoneticPr fontId="5" type="noConversion"/>
  </si>
  <si>
    <t>남양주시종합운동장
야구장(1구장)</t>
    <phoneticPr fontId="5" type="noConversion"/>
  </si>
  <si>
    <t xml:space="preserve">
</t>
    <phoneticPr fontId="5" type="noConversion"/>
  </si>
  <si>
    <t>남양주시종합운동장
야구장(2구장)</t>
    <phoneticPr fontId="5" type="noConversion"/>
  </si>
  <si>
    <t>(추가) 시설 분리(1구장, 2구장)</t>
    <phoneticPr fontId="5" type="noConversion"/>
  </si>
  <si>
    <t>경기도 남양주시 삼패동 630</t>
  </si>
  <si>
    <t>경기도 남양주시 금남리 160-15</t>
  </si>
  <si>
    <t>경기도 남양주시 연평리 841-4</t>
  </si>
  <si>
    <t>경기도 남양주시 용정리 산164</t>
  </si>
  <si>
    <t>경기도 남양주시 광전리 1</t>
  </si>
  <si>
    <t>경기도 안산시 신원로301-15(목내동 451)</t>
  </si>
  <si>
    <t>경기도 안산시 성곡동 696</t>
  </si>
  <si>
    <t>경기도 안산시 신길동 1376</t>
  </si>
  <si>
    <t>경기도 안산시 원시동 776</t>
  </si>
  <si>
    <t>경기도 안산시 초지동 666</t>
  </si>
  <si>
    <t>경기도 평택시 포승읍 만호리 589</t>
  </si>
  <si>
    <t>경기도 평택시 진위면 신리 189-1</t>
  </si>
  <si>
    <t>경기도 평택시 서탄면 금암리 124</t>
  </si>
  <si>
    <t>평택시 송탄출장소 
지역경제과 체육시설운영팀
(031-8024-6301)</t>
    <phoneticPr fontId="5" type="noConversion"/>
  </si>
  <si>
    <t>경기도 시흥시 정왕동 2156번지</t>
  </si>
  <si>
    <t>경기도 시흥시 정왕동 1368번지</t>
  </si>
  <si>
    <t>경기도 시흥시 월곶동 520-373번지</t>
  </si>
  <si>
    <t>경기도 김포시 대곶면 오니산리 239</t>
  </si>
  <si>
    <t>경기도 김포시 고촌읍 전호리 626-1</t>
  </si>
  <si>
    <t>김포시야구소프트볼협회</t>
    <phoneticPr fontId="5" type="noConversion"/>
  </si>
  <si>
    <t>김포시 양촌읍 학운리 4447</t>
    <phoneticPr fontId="5" type="noConversion"/>
  </si>
  <si>
    <t>학운야구장</t>
    <phoneticPr fontId="5" type="noConversion"/>
  </si>
  <si>
    <t>위탁
(김포시야구소프트볼협회)</t>
    <phoneticPr fontId="5" type="noConversion"/>
  </si>
  <si>
    <t>경기도 파주시 파평면 눌노리 산8</t>
  </si>
  <si>
    <t>경기도 의정부시 가능동 산28-1</t>
  </si>
  <si>
    <t>경기도 의정부시 낙양동 489</t>
  </si>
  <si>
    <t>경기도 광명시 하안로 30-19</t>
  </si>
  <si>
    <t>경기도 하남시 선동 103 일원</t>
  </si>
  <si>
    <t>경기도 오산시 누읍동 624</t>
  </si>
  <si>
    <t>경기도 양주시 은현면 하패리 1077-4</t>
  </si>
  <si>
    <t>경기도 양주시 백석읍 오산리 239-3번지 일원</t>
  </si>
  <si>
    <t>경기도 양주시 장흥면 삼상리 477-7</t>
  </si>
  <si>
    <t>경기도 이천시 모가면 소고리 618외</t>
  </si>
  <si>
    <t>경기도 이천시  부발읍 무촌리 36</t>
  </si>
  <si>
    <t>경기도 이천시 안흥동 75</t>
  </si>
  <si>
    <t>경기도 구리시 아천동 1 일원</t>
  </si>
  <si>
    <t>경기도 구리시 토평동 883-6 일원</t>
  </si>
  <si>
    <t>경기도 안성시 보개면 양복리 1086</t>
  </si>
  <si>
    <t>X</t>
    <phoneticPr fontId="5" type="noConversion"/>
  </si>
  <si>
    <t>경기도 안성시 백성2길 59</t>
  </si>
  <si>
    <t>경기도 포천시 창수면 오가리 941</t>
  </si>
  <si>
    <t>경기도 양평군 강상면 교평리 310-4</t>
  </si>
  <si>
    <t>경기도 양평군 강상면 교평리 338</t>
  </si>
  <si>
    <t>경기도 양평군 강상면 교평리 325-1</t>
  </si>
  <si>
    <t>경기도 여주시 하동 3-114</t>
  </si>
  <si>
    <t>경기도 여주시 하동 3-112</t>
  </si>
  <si>
    <t>경기도 동두천시 천보산로 688</t>
  </si>
  <si>
    <t>경기도 가평군 설악면 유명로 1691-14</t>
  </si>
  <si>
    <t>경기도 가평군 군남면 선곡리 622-1</t>
  </si>
  <si>
    <t>경기도 연천군 신서면 대광리 산25-100</t>
  </si>
  <si>
    <t>경기도 의정부시 체육로 90</t>
  </si>
  <si>
    <t>경기도 수원시 인계동 334-1</t>
    <phoneticPr fontId="5" type="noConversion"/>
  </si>
  <si>
    <t>수원청소년문화센터 
다목적구장</t>
    <phoneticPr fontId="5" type="noConversion"/>
  </si>
  <si>
    <t>수원청소년청년재단
(218-0365)</t>
    <phoneticPr fontId="5" type="noConversion"/>
  </si>
  <si>
    <t>투광등</t>
    <phoneticPr fontId="5" type="noConversion"/>
  </si>
  <si>
    <t>다목적 체육시설</t>
    <phoneticPr fontId="5" type="noConversion"/>
  </si>
  <si>
    <t>(수정) 명칭변경</t>
    <phoneticPr fontId="5" type="noConversion"/>
  </si>
  <si>
    <t>경기도 수원시 권선동 1012</t>
    <phoneticPr fontId="5" type="noConversion"/>
  </si>
  <si>
    <t>수원시체육회
(290-6032)</t>
    <phoneticPr fontId="62" type="noConversion"/>
  </si>
  <si>
    <t>경기도 수원시 매탄4동 811</t>
    <phoneticPr fontId="5" type="noConversion"/>
  </si>
  <si>
    <t>경기도 수원시 송죽동 305</t>
    <phoneticPr fontId="5" type="noConversion"/>
  </si>
  <si>
    <t>경기도 수원시 여기산로 26번길 30</t>
    <phoneticPr fontId="5" type="noConversion"/>
  </si>
  <si>
    <t>경기도 수원시 매영로 199번길 50</t>
    <phoneticPr fontId="5" type="noConversion"/>
  </si>
  <si>
    <t>경기도 수원시 오목천로 272</t>
    <phoneticPr fontId="5" type="noConversion"/>
  </si>
  <si>
    <t xml:space="preserve">실내    </t>
    <phoneticPr fontId="62" type="noConversion"/>
  </si>
  <si>
    <t>실외</t>
    <phoneticPr fontId="62" type="noConversion"/>
  </si>
  <si>
    <t>경기도 수원시 권선구 금곡동 746-26</t>
    <phoneticPr fontId="5" type="noConversion"/>
  </si>
  <si>
    <t>경기도 수원시 영통구 이의동 1291</t>
    <phoneticPr fontId="5" type="noConversion"/>
  </si>
  <si>
    <t>경기도 화성시 태안로 263</t>
    <phoneticPr fontId="5" type="noConversion"/>
  </si>
  <si>
    <t>수원도시공사
(259-5411)</t>
    <phoneticPr fontId="62" type="noConversion"/>
  </si>
  <si>
    <t>경기도 수원시 만석로 65</t>
    <phoneticPr fontId="5" type="noConversion"/>
  </si>
  <si>
    <t>경기도 용인시 남동 산38-2</t>
    <phoneticPr fontId="5" type="noConversion"/>
  </si>
  <si>
    <t>용인시 처인구청(6193-5051)</t>
    <phoneticPr fontId="5" type="noConversion"/>
  </si>
  <si>
    <t>경기도 용인시 처인구 양지면 양지리 산32-11</t>
    <phoneticPr fontId="5" type="noConversion"/>
  </si>
  <si>
    <t>경기도 용인시 백암면 백암리 224-4</t>
    <phoneticPr fontId="5" type="noConversion"/>
  </si>
  <si>
    <t>경기도 용인시 풍덕천동 산13-1</t>
    <phoneticPr fontId="5" type="noConversion"/>
  </si>
  <si>
    <t>경기도 용인시 죽전동 1003-235</t>
    <phoneticPr fontId="5" type="noConversion"/>
  </si>
  <si>
    <t>용인도시공사</t>
    <phoneticPr fontId="5" type="noConversion"/>
  </si>
  <si>
    <t>경기도 용인시 모현읍 일산리 39-3</t>
    <phoneticPr fontId="5" type="noConversion"/>
  </si>
  <si>
    <t>경기도 용인시 동백동 589</t>
    <phoneticPr fontId="5" type="noConversion"/>
  </si>
  <si>
    <t>경기도 용인시 신갈동 536-27</t>
    <phoneticPr fontId="5" type="noConversion"/>
  </si>
  <si>
    <t>경기도 용인시 신봉동 539-9</t>
    <phoneticPr fontId="5" type="noConversion"/>
  </si>
  <si>
    <t>용인시 수지구청
(6193-8051)</t>
    <phoneticPr fontId="5" type="noConversion"/>
  </si>
  <si>
    <t>경기도 용인시 포곡읍 둔전리 422-2</t>
    <phoneticPr fontId="5" type="noConversion"/>
  </si>
  <si>
    <t>경기도 용인시 하갈동 319</t>
    <phoneticPr fontId="5" type="noConversion"/>
  </si>
  <si>
    <t>경기도 용인시 고매동 33-12</t>
    <phoneticPr fontId="5" type="noConversion"/>
  </si>
  <si>
    <t>경기도 용인시 공세동 308-19</t>
    <phoneticPr fontId="5" type="noConversion"/>
  </si>
  <si>
    <t>경기도 용인시 성복2로76번길 43</t>
    <phoneticPr fontId="5" type="noConversion"/>
  </si>
  <si>
    <t>경기도 용인시 기흥구 구성로 243 (언남동)</t>
  </si>
  <si>
    <t>경기도 고양시 성사동 산 552</t>
    <phoneticPr fontId="5" type="noConversion"/>
  </si>
  <si>
    <t>경기도 고양시 토당동 3-39</t>
    <phoneticPr fontId="5" type="noConversion"/>
  </si>
  <si>
    <t>경기도 고양시 행주내동 202</t>
    <phoneticPr fontId="5" type="noConversion"/>
  </si>
  <si>
    <t>경기도 고양시 대화동 2314</t>
    <phoneticPr fontId="5" type="noConversion"/>
  </si>
  <si>
    <t>경기도 고양시 중산동 1565</t>
    <phoneticPr fontId="5" type="noConversion"/>
  </si>
  <si>
    <t>경기도 고양시 화정동 943</t>
    <phoneticPr fontId="5" type="noConversion"/>
  </si>
  <si>
    <t>경기도 고양시 성사동 269</t>
    <phoneticPr fontId="5" type="noConversion"/>
  </si>
  <si>
    <t>경기도 고양시 백석동 1235</t>
    <phoneticPr fontId="5" type="noConversion"/>
  </si>
  <si>
    <t>고양도시관리공사(909-9000)</t>
    <phoneticPr fontId="5" type="noConversion"/>
  </si>
  <si>
    <t>경기도 고양시 대화동 2320</t>
    <phoneticPr fontId="5" type="noConversion"/>
  </si>
  <si>
    <t>경기도 고양시 주교동 196-3</t>
    <phoneticPr fontId="5" type="noConversion"/>
  </si>
  <si>
    <t>직장 다목적구장</t>
    <phoneticPr fontId="5" type="noConversion"/>
  </si>
  <si>
    <t>경기도 성남시 분당구 야탑동 486번지</t>
    <phoneticPr fontId="5" type="noConversion"/>
  </si>
  <si>
    <t>성남도시개발공사
(031-727-9960)</t>
    <phoneticPr fontId="5" type="noConversion"/>
  </si>
  <si>
    <t>경기도 성남시 수정구 양지동 986번지</t>
    <phoneticPr fontId="5" type="noConversion"/>
  </si>
  <si>
    <t>경기도 성남시 중원구 성남동 56-1번지</t>
    <phoneticPr fontId="5" type="noConversion"/>
  </si>
  <si>
    <t>경기도 성남시 중원구 금광동 산9번지</t>
    <phoneticPr fontId="5" type="noConversion"/>
  </si>
  <si>
    <t>경기도 성남시 수정구 신흥동 2344번지</t>
    <phoneticPr fontId="5" type="noConversion"/>
  </si>
  <si>
    <t>경기도 성남시 수내동 119-2번지</t>
    <phoneticPr fontId="5" type="noConversion"/>
  </si>
  <si>
    <t>성남도시개발공사
(031-717-4009)</t>
    <phoneticPr fontId="5" type="noConversion"/>
  </si>
  <si>
    <t>경기도 성남시 삼평동 634번지</t>
    <phoneticPr fontId="5" type="noConversion"/>
  </si>
  <si>
    <t>성남시 수질복원과
(031-729-4193)</t>
  </si>
  <si>
    <t>경기도 화성시 남양동 2000</t>
    <phoneticPr fontId="5" type="noConversion"/>
  </si>
  <si>
    <t>경기도 화성시 송산면 사강리 365-5</t>
    <phoneticPr fontId="5" type="noConversion"/>
  </si>
  <si>
    <t>경기도 화성시 반송동 59</t>
    <phoneticPr fontId="5" type="noConversion"/>
  </si>
  <si>
    <t>경기도 화성시 기안동 896</t>
    <phoneticPr fontId="5" type="noConversion"/>
  </si>
  <si>
    <t>경기도 화성시 석우동 4</t>
    <phoneticPr fontId="5" type="noConversion"/>
  </si>
  <si>
    <t>경기도 화성시 장아면 사랑리 2-4</t>
    <phoneticPr fontId="5" type="noConversion"/>
  </si>
  <si>
    <t>경기도 화성시 남양읍 남양리 1383-4</t>
    <phoneticPr fontId="5" type="noConversion"/>
  </si>
  <si>
    <t>경기도 화성시 진안동 933</t>
    <phoneticPr fontId="5" type="noConversion"/>
  </si>
  <si>
    <t>경기도 화성시 기안동 917</t>
    <phoneticPr fontId="5" type="noConversion"/>
  </si>
  <si>
    <t>경기도 화성시 석우동 58</t>
    <phoneticPr fontId="5" type="noConversion"/>
  </si>
  <si>
    <t>경기도 화성시 양감면 신왕리 640-7</t>
    <phoneticPr fontId="5" type="noConversion"/>
  </si>
  <si>
    <t>경기도 화성시 반송동 633-1</t>
    <phoneticPr fontId="5" type="noConversion"/>
  </si>
  <si>
    <t xml:space="preserve">경기도 화성시 비봉면 남이로 221  </t>
    <phoneticPr fontId="5" type="noConversion"/>
  </si>
  <si>
    <t>경기 화성시 오산동 1060 테니스장</t>
    <phoneticPr fontId="5" type="noConversion"/>
  </si>
  <si>
    <t xml:space="preserve">경기도 화성시 우정읍 쌍봉로 109-10  </t>
    <phoneticPr fontId="5" type="noConversion"/>
  </si>
  <si>
    <t>경기도 화성시 중동 26-4</t>
  </si>
  <si>
    <t xml:space="preserve">화성시 매송면 어천리 222-6  </t>
    <phoneticPr fontId="5" type="noConversion"/>
  </si>
  <si>
    <t>경기도 부천시 중동1212</t>
    <phoneticPr fontId="5" type="noConversion"/>
  </si>
  <si>
    <t>부천시체육회
(070-7711-5309)</t>
    <phoneticPr fontId="5" type="noConversion"/>
  </si>
  <si>
    <t>경기도 부천시 원미동14-1</t>
    <phoneticPr fontId="5" type="noConversion"/>
  </si>
  <si>
    <t>경기도 부천시 소사본동297-5</t>
    <phoneticPr fontId="5" type="noConversion"/>
  </si>
  <si>
    <t>경기도 부천시 춘의동35</t>
    <phoneticPr fontId="5" type="noConversion"/>
  </si>
  <si>
    <t>계단식의자</t>
    <phoneticPr fontId="5" type="noConversion"/>
  </si>
  <si>
    <t>경기도 부천시 오정동 782</t>
    <phoneticPr fontId="5" type="noConversion"/>
  </si>
  <si>
    <t>경기도 부천시 소사구 옥길동 454-1</t>
    <phoneticPr fontId="5" type="noConversion"/>
  </si>
  <si>
    <t>경기도 부천시 소사구 소사본동 산70-4</t>
    <phoneticPr fontId="5" type="noConversion"/>
  </si>
  <si>
    <t>경기도 부천시 원미구 상동 526-8</t>
    <phoneticPr fontId="5" type="noConversion"/>
  </si>
  <si>
    <t>부천시체육회
(070-4489-6224)</t>
    <phoneticPr fontId="5" type="noConversion"/>
  </si>
  <si>
    <t>경기도 부천시 원미구 중동 1024</t>
    <phoneticPr fontId="5" type="noConversion"/>
  </si>
  <si>
    <t>부천시테니스협회(032-662-4567)</t>
    <phoneticPr fontId="5" type="noConversion"/>
  </si>
  <si>
    <t>경기도 부천시 중동 1024</t>
    <phoneticPr fontId="5" type="noConversion"/>
  </si>
  <si>
    <t>경기도 남양주시 이패동 산87</t>
    <phoneticPr fontId="5" type="noConversion"/>
  </si>
  <si>
    <t>남양주 체육문화센터 테니스장</t>
    <phoneticPr fontId="5" type="noConversion"/>
  </si>
  <si>
    <t>경기도 남양주시 별내면 광전리 199-21</t>
    <phoneticPr fontId="5" type="noConversion"/>
  </si>
  <si>
    <t>경기도 남양주시 별내동861</t>
    <phoneticPr fontId="5" type="noConversion"/>
  </si>
  <si>
    <t>경기도 남양주시 배양리 919-1</t>
    <phoneticPr fontId="5" type="noConversion"/>
  </si>
  <si>
    <t>경기도 남양주시 월문리 1281-8</t>
    <phoneticPr fontId="5" type="noConversion"/>
  </si>
  <si>
    <t>경기도 남양주시 장현리 산25-1</t>
    <phoneticPr fontId="5" type="noConversion"/>
  </si>
  <si>
    <t>경기도 남양주시 부평리 498-3</t>
    <phoneticPr fontId="5" type="noConversion"/>
  </si>
  <si>
    <t>경기도 남양주시 양지리 105-1</t>
    <phoneticPr fontId="5" type="noConversion"/>
  </si>
  <si>
    <t>경기도 남양주시 퇴계원 136-1</t>
    <phoneticPr fontId="5" type="noConversion"/>
  </si>
  <si>
    <t>경기도 남양주시 지금동 산1098-8</t>
    <phoneticPr fontId="5" type="noConversion"/>
  </si>
  <si>
    <t>경기도 남양주시 다산동 739</t>
    <phoneticPr fontId="5" type="noConversion"/>
  </si>
  <si>
    <t>경기도 남양주시 평내동 180-13</t>
    <phoneticPr fontId="5" type="noConversion"/>
  </si>
  <si>
    <t>경기도 남양주시 다산동 6033</t>
    <phoneticPr fontId="5" type="noConversion"/>
  </si>
  <si>
    <t>체육공원 2호 테니스장</t>
    <phoneticPr fontId="5" type="noConversion"/>
  </si>
  <si>
    <t>경기도 남양주시 금곡동 185-5</t>
    <phoneticPr fontId="5" type="noConversion"/>
  </si>
  <si>
    <t>경기도 남양주시 금남리 160-1</t>
    <phoneticPr fontId="5" type="noConversion"/>
  </si>
  <si>
    <t>경기도 남양주시 녹촌리 99-21[녹촌로 57-46]</t>
    <phoneticPr fontId="5" type="noConversion"/>
  </si>
  <si>
    <t>경기도 남양주시 다산동 6138</t>
  </si>
  <si>
    <t>경기도 남양주시 다산동 689</t>
  </si>
  <si>
    <t>경기도 안산시 고잔동713-3</t>
    <phoneticPr fontId="5" type="noConversion"/>
  </si>
  <si>
    <t>안산시 상록구 장상동 408-3번지</t>
    <phoneticPr fontId="5" type="noConversion"/>
  </si>
  <si>
    <t>수암꿈나무 테니스장</t>
  </si>
  <si>
    <t>클레이3</t>
  </si>
  <si>
    <t>(추가) 누락시설 추가</t>
    <phoneticPr fontId="5" type="noConversion"/>
  </si>
  <si>
    <t>안산시 상록구 월피동 479-19번지</t>
    <phoneticPr fontId="5" type="noConversion"/>
  </si>
  <si>
    <t>월성테니스장</t>
  </si>
  <si>
    <t>하드코트2</t>
  </si>
  <si>
    <t>안산시 상록구 본오동 728번지</t>
    <phoneticPr fontId="5" type="noConversion"/>
  </si>
  <si>
    <t>각골테니스장</t>
  </si>
  <si>
    <t>클레이3
하드코트2</t>
  </si>
  <si>
    <t>안산시 단원구 원시동 782번지</t>
    <phoneticPr fontId="5" type="noConversion"/>
  </si>
  <si>
    <t>원시테니스장</t>
  </si>
  <si>
    <t>하드코트3</t>
  </si>
  <si>
    <t>안산시 단원구 원곡동 946-1번지</t>
    <phoneticPr fontId="5" type="noConversion"/>
  </si>
  <si>
    <t>땟골 테니스장</t>
  </si>
  <si>
    <t>안산시 단원구 고잔동 604번지</t>
    <phoneticPr fontId="5" type="noConversion"/>
  </si>
  <si>
    <t>올림픽기념국민생활관 
테니스장</t>
  </si>
  <si>
    <t>안산시 단원구 대부동동 2123번지</t>
    <phoneticPr fontId="5" type="noConversion"/>
  </si>
  <si>
    <t>대부동복지체육센터 
테니스장</t>
  </si>
  <si>
    <t>안산시 상록구 사동 1502-1번지</t>
    <phoneticPr fontId="5" type="noConversion"/>
  </si>
  <si>
    <t>경기도 평택시 이충동 700</t>
    <phoneticPr fontId="5" type="noConversion"/>
  </si>
  <si>
    <t>경기도 평택시 신대동 621-10</t>
    <phoneticPr fontId="5" type="noConversion"/>
  </si>
  <si>
    <t>경기도 평택시 팽성읍 송화리 27-4</t>
    <phoneticPr fontId="5" type="noConversion"/>
  </si>
  <si>
    <t>경기도 안양시 호계동 1113-2</t>
    <phoneticPr fontId="5" type="noConversion"/>
  </si>
  <si>
    <t>경기도 안양시 관양동 1590</t>
    <phoneticPr fontId="5" type="noConversion"/>
  </si>
  <si>
    <t>경기도 안양시 동안구 비산동 1023</t>
    <phoneticPr fontId="5" type="noConversion"/>
  </si>
  <si>
    <t>경기도 안양시 동안구 관평로 149</t>
    <phoneticPr fontId="5" type="noConversion"/>
  </si>
  <si>
    <t>경기도 안양시 만안구 석천로 1</t>
    <phoneticPr fontId="5" type="noConversion"/>
  </si>
  <si>
    <t>경기도 안양시 만안구 박달동 212</t>
    <phoneticPr fontId="5" type="noConversion"/>
  </si>
  <si>
    <t>경기도 안양시 동안구 귀인로80번길 128 (호계동)</t>
  </si>
  <si>
    <t>경기도 안양시 동안구 부림로170번길 20 (관양동)</t>
  </si>
  <si>
    <t>경기도 시흥시 정왕동 1772-21번지</t>
    <phoneticPr fontId="5" type="noConversion"/>
  </si>
  <si>
    <t>경기도 시흥시 포동 67-207번지</t>
    <phoneticPr fontId="5" type="noConversion"/>
  </si>
  <si>
    <t>경기도 시흥시 은행동 551번지</t>
    <phoneticPr fontId="5" type="noConversion"/>
  </si>
  <si>
    <t>경기도 시흥시 대야동 565번지</t>
    <phoneticPr fontId="5" type="noConversion"/>
  </si>
  <si>
    <t>경기도 시흥시 대야동 332-80번지</t>
    <phoneticPr fontId="5" type="noConversion"/>
  </si>
  <si>
    <t>경기도 시흥시 정왕동 1358번지</t>
    <phoneticPr fontId="5" type="noConversion"/>
  </si>
  <si>
    <t>경기도 시흥시 정왕동 2158번지</t>
    <phoneticPr fontId="5" type="noConversion"/>
  </si>
  <si>
    <t>경기도 시흥시 거모동 1632-20번지</t>
    <phoneticPr fontId="5" type="noConversion"/>
  </si>
  <si>
    <t>경기도 시흥시 정왕동 1368번지</t>
    <phoneticPr fontId="5" type="noConversion"/>
  </si>
  <si>
    <t>경기도 시흥시 능곡동 615번지</t>
    <phoneticPr fontId="5" type="noConversion"/>
  </si>
  <si>
    <t>경기도 시흥시 방산동 123-43번지</t>
    <phoneticPr fontId="5" type="noConversion"/>
  </si>
  <si>
    <t>시흥시 체육진흥과 체육시설운영팀
(031-310-3159)</t>
    <phoneticPr fontId="5" type="noConversion"/>
  </si>
  <si>
    <t>경기도 시흥시 매화동 155번지</t>
    <phoneticPr fontId="5" type="noConversion"/>
  </si>
  <si>
    <t>경기도 김포시 고촌읍 신곡리 산58-12</t>
    <phoneticPr fontId="5" type="noConversion"/>
  </si>
  <si>
    <t>김포시테니스협회</t>
    <phoneticPr fontId="5" type="noConversion"/>
  </si>
  <si>
    <t>경기도 김포시 마산동 642-1</t>
    <phoneticPr fontId="5" type="noConversion"/>
  </si>
  <si>
    <t>김포도시관리공사</t>
    <phoneticPr fontId="5" type="noConversion"/>
  </si>
  <si>
    <t>경기도 김포시 사우동 280</t>
    <phoneticPr fontId="5" type="noConversion"/>
  </si>
  <si>
    <t>경기도 김포시 양촌읍 양곡리 488-1</t>
    <phoneticPr fontId="5" type="noConversion"/>
  </si>
  <si>
    <t>김포 솔터 실내테니스장</t>
    <phoneticPr fontId="5" type="noConversion"/>
  </si>
  <si>
    <t>경기도 파주시 평화로 120</t>
    <phoneticPr fontId="5" type="noConversion"/>
  </si>
  <si>
    <t>경기도 파주시 파주읍 통일로 1586-40</t>
    <phoneticPr fontId="5" type="noConversion"/>
  </si>
  <si>
    <t>경기도 파주시 적성면 칠중3길 84</t>
    <phoneticPr fontId="5" type="noConversion"/>
  </si>
  <si>
    <t>경기도 파주시 중앙로 160</t>
    <phoneticPr fontId="5" type="noConversion"/>
  </si>
  <si>
    <t>경기도 파주시 파주읍 술이홀로 548-3</t>
    <phoneticPr fontId="5" type="noConversion"/>
  </si>
  <si>
    <t>경기도 파주시 월롱면 도감로172번길 147</t>
    <phoneticPr fontId="5" type="noConversion"/>
  </si>
  <si>
    <t>경기도 파주시 하지석길 165-75</t>
    <phoneticPr fontId="5" type="noConversion"/>
  </si>
  <si>
    <t>경기도 파주시 광탄면 신산리 산16-21</t>
    <phoneticPr fontId="5" type="noConversion"/>
  </si>
  <si>
    <t>경기도 파주시 와석순환로172번길 35</t>
    <phoneticPr fontId="5" type="noConversion"/>
  </si>
  <si>
    <t>경기도 파주시 목동동 1083</t>
    <phoneticPr fontId="5" type="noConversion"/>
  </si>
  <si>
    <t>경기도 파주시 월롱면 휴암로 434</t>
    <phoneticPr fontId="5" type="noConversion"/>
  </si>
  <si>
    <t>경기도 파주시 법원읍 술이홀로 679</t>
    <phoneticPr fontId="5" type="noConversion"/>
  </si>
  <si>
    <t>경기도 파주시 가람로 150번길 41-33</t>
    <phoneticPr fontId="5" type="noConversion"/>
  </si>
  <si>
    <t>경기도 의정부시 체육로 90</t>
    <phoneticPr fontId="5" type="noConversion"/>
  </si>
  <si>
    <t>경기도 의정부시 신곡동 53-461</t>
    <phoneticPr fontId="5" type="noConversion"/>
  </si>
  <si>
    <t>경기도 의정부시 민락동 887</t>
    <phoneticPr fontId="5" type="noConversion"/>
  </si>
  <si>
    <t>경기도 의정부시 호원동 381-27</t>
    <phoneticPr fontId="5" type="noConversion"/>
  </si>
  <si>
    <t>경기도 의정부시 장암동 58-1</t>
    <phoneticPr fontId="5" type="noConversion"/>
  </si>
  <si>
    <t xml:space="preserve">경기 의정부시 의정부동 산 11-6  </t>
    <phoneticPr fontId="5" type="noConversion"/>
  </si>
  <si>
    <t>경기도 광주시 중대동 328-1</t>
    <phoneticPr fontId="5" type="noConversion"/>
  </si>
  <si>
    <t>경기도 광주시 경안동 97-27</t>
    <phoneticPr fontId="5" type="noConversion"/>
  </si>
  <si>
    <t>경기도 광주시 도척면 유정리 211</t>
    <phoneticPr fontId="5" type="noConversion"/>
  </si>
  <si>
    <t>경기도 광주시 곤지암읍 삼리 612-14</t>
    <phoneticPr fontId="5" type="noConversion"/>
  </si>
  <si>
    <t>경기도 광주시 오포읍 양벌리 21-5</t>
    <phoneticPr fontId="5" type="noConversion"/>
  </si>
  <si>
    <t>경기도 광명시 노온사동 20-3</t>
  </si>
  <si>
    <t>경기도 광명시 소하동 210-2</t>
  </si>
  <si>
    <t>경기도 하남시 아리수로 600</t>
    <phoneticPr fontId="5" type="noConversion"/>
  </si>
  <si>
    <t>경기도 하남시 미사대로 710</t>
    <phoneticPr fontId="5" type="noConversion"/>
  </si>
  <si>
    <t>경기도 하남시 망월동 832</t>
    <phoneticPr fontId="5" type="noConversion"/>
  </si>
  <si>
    <t>경기도 군포시 금정동 871번지</t>
    <phoneticPr fontId="5" type="noConversion"/>
  </si>
  <si>
    <t>경기도 오산시 오산죽미체육공원 테니스장</t>
    <phoneticPr fontId="5" type="noConversion"/>
  </si>
  <si>
    <t>경기도 오산시 수청로 204-26 (금암동)</t>
  </si>
  <si>
    <t>경기도 오산시 학서로 11 (청학동)</t>
  </si>
  <si>
    <t>경기도 양주시 장흥면 일영리 155-2</t>
    <phoneticPr fontId="5" type="noConversion"/>
  </si>
  <si>
    <t>경기도 양주시 은현면 강변서로303</t>
    <phoneticPr fontId="5" type="noConversion"/>
  </si>
  <si>
    <t>신천하수처리장
테니스장</t>
    <phoneticPr fontId="5" type="noConversion"/>
  </si>
  <si>
    <t>경기도 양주시 남면 입암리 208</t>
    <phoneticPr fontId="5" type="noConversion"/>
  </si>
  <si>
    <t>경기도 양주시 광적면 광석리 132</t>
    <phoneticPr fontId="5" type="noConversion"/>
  </si>
  <si>
    <t>경기도 양주시 삼숭동 625-5번지 일원</t>
    <phoneticPr fontId="5" type="noConversion"/>
  </si>
  <si>
    <t>경기도 양주시 백석읍 오산리 239-3번지 일원</t>
    <phoneticPr fontId="5" type="noConversion"/>
  </si>
  <si>
    <t>경기도 양주시 고암동 493-90</t>
    <phoneticPr fontId="5" type="noConversion"/>
  </si>
  <si>
    <t>경기도 이천시 관고동 366외</t>
    <phoneticPr fontId="5" type="noConversion"/>
  </si>
  <si>
    <t>경기도 이천시 부발읍 무촌리 46-14</t>
    <phoneticPr fontId="5" type="noConversion"/>
  </si>
  <si>
    <t>경기도 이천시 신둔면 도암리 1300</t>
    <phoneticPr fontId="5" type="noConversion"/>
  </si>
  <si>
    <t xml:space="preserve">경기도 이천시 장호원읍 진암리 328-2 </t>
    <phoneticPr fontId="5" type="noConversion"/>
  </si>
  <si>
    <t>경기도 이천시 마장면 이평리 611</t>
    <phoneticPr fontId="5" type="noConversion"/>
  </si>
  <si>
    <t>경기도 이천시 대월면 대흥리 489</t>
    <phoneticPr fontId="5" type="noConversion"/>
  </si>
  <si>
    <t>경기도 이천시 모가면 소고리 625-5</t>
    <phoneticPr fontId="5" type="noConversion"/>
  </si>
  <si>
    <t>경기도 이천시 호법면 안평리 787</t>
    <phoneticPr fontId="5" type="noConversion"/>
  </si>
  <si>
    <t>경기도 이천시 부발읍 무촌리 52</t>
    <phoneticPr fontId="5" type="noConversion"/>
  </si>
  <si>
    <t>경기도 구리시 토평동 51-6번지 일원</t>
    <phoneticPr fontId="5" type="noConversion"/>
  </si>
  <si>
    <t>경기도 구리시 왕숙천로 701</t>
    <phoneticPr fontId="5" type="noConversion"/>
  </si>
  <si>
    <t>경기도 안성시 보개면 양복리 210</t>
    <phoneticPr fontId="5" type="noConversion"/>
  </si>
  <si>
    <t>경기도 안성시 신건지동 58-2</t>
    <phoneticPr fontId="5" type="noConversion"/>
  </si>
  <si>
    <t>경기도 안성시 공도읍 마정리 200-22</t>
    <phoneticPr fontId="5" type="noConversion"/>
  </si>
  <si>
    <t>경기도 안성시 미양면 보체리 411</t>
    <phoneticPr fontId="5" type="noConversion"/>
  </si>
  <si>
    <t>경기도 안성시 일죽면 서동대로 7446-1</t>
  </si>
  <si>
    <t>경기도 안성시 삼죽면 용내길 32</t>
  </si>
  <si>
    <t>경기도 안성시 금광면 내우리 26-2</t>
    <phoneticPr fontId="5" type="noConversion"/>
  </si>
  <si>
    <t>경기도 안성시 고삼면 군내길 29</t>
  </si>
  <si>
    <t>경기 안성시 옥산동 568</t>
  </si>
  <si>
    <t>아양1근린공원(테니스장)</t>
    <phoneticPr fontId="5" type="noConversion"/>
  </si>
  <si>
    <t>경기도 의왕시 오전로 18</t>
    <phoneticPr fontId="5" type="noConversion"/>
  </si>
  <si>
    <t>경기도 의왕시 부곡공원길 6</t>
    <phoneticPr fontId="5" type="noConversion"/>
  </si>
  <si>
    <t>경기도 의왕시 포일동 127-3</t>
    <phoneticPr fontId="5" type="noConversion"/>
  </si>
  <si>
    <t>경기도 의왕시 내손공원길 39</t>
    <phoneticPr fontId="5" type="noConversion"/>
  </si>
  <si>
    <t>경기도 의왕시 오전동 291-1</t>
    <phoneticPr fontId="5" type="noConversion"/>
  </si>
  <si>
    <t>경기도 의왕시 포일세거리로 44</t>
    <phoneticPr fontId="5" type="noConversion"/>
  </si>
  <si>
    <t>경기도 의왕시 백운로570</t>
    <phoneticPr fontId="5" type="noConversion"/>
  </si>
  <si>
    <t>경기도 의왕시 청계동 681-6</t>
    <phoneticPr fontId="5" type="noConversion"/>
  </si>
  <si>
    <t>의왕테니스장</t>
    <phoneticPr fontId="5" type="noConversion"/>
  </si>
  <si>
    <t>경기도 포천시 소흘읍 이동교리 산1</t>
    <phoneticPr fontId="5" type="noConversion"/>
  </si>
  <si>
    <t>경기도 포천시 일동면 수입리 69-9</t>
    <phoneticPr fontId="5" type="noConversion"/>
  </si>
  <si>
    <t>경기도 포천시 영북면 운천리 560-3</t>
    <phoneticPr fontId="5" type="noConversion"/>
  </si>
  <si>
    <t>경기도 포천시 군내면 용정리 317</t>
    <phoneticPr fontId="5" type="noConversion"/>
  </si>
  <si>
    <t>경기도 양평군 용문면 다문리 832</t>
    <phoneticPr fontId="5" type="noConversion"/>
  </si>
  <si>
    <t>경기도 양평군 양평읍 양근리 645-2</t>
    <phoneticPr fontId="5" type="noConversion"/>
  </si>
  <si>
    <t>경기도 양평군 양서면 양수리 788-2</t>
    <phoneticPr fontId="5" type="noConversion"/>
  </si>
  <si>
    <t>경기도 양평군 강하면 운심리 11-2</t>
    <phoneticPr fontId="5" type="noConversion"/>
  </si>
  <si>
    <t>경기도 양평군 강상면 교평리 325-1</t>
    <phoneticPr fontId="5" type="noConversion"/>
  </si>
  <si>
    <t>경기도 양평군 옥천면 옥천리 771</t>
    <phoneticPr fontId="5" type="noConversion"/>
  </si>
  <si>
    <t>경기도 양평군 양동면 쌍학리 47-1</t>
    <phoneticPr fontId="5" type="noConversion"/>
  </si>
  <si>
    <t>경기도 양평군 지평면 송현리 500</t>
    <phoneticPr fontId="5" type="noConversion"/>
  </si>
  <si>
    <t>경기도 양평군 개군면 하자포리 377-3</t>
    <phoneticPr fontId="5" type="noConversion"/>
  </si>
  <si>
    <t>경기도 양평군 서종면 문호리 922-4</t>
    <phoneticPr fontId="5" type="noConversion"/>
  </si>
  <si>
    <t>경기도 양평군 청운면 여물리 113</t>
    <phoneticPr fontId="5" type="noConversion"/>
  </si>
  <si>
    <t>경기도 여주시 능서면 신지리 254-2</t>
    <phoneticPr fontId="5" type="noConversion"/>
  </si>
  <si>
    <t>경기도 여주시 대신면 율촌리 산40</t>
    <phoneticPr fontId="5" type="noConversion"/>
  </si>
  <si>
    <t>경기도 여주시 흥천면 효지리 224</t>
    <phoneticPr fontId="5" type="noConversion"/>
  </si>
  <si>
    <t>경기도 여주시 가남읍 태평리 533-2</t>
    <phoneticPr fontId="5" type="noConversion"/>
  </si>
  <si>
    <t>경기도 여주시 영릉로 180</t>
    <phoneticPr fontId="5" type="noConversion"/>
  </si>
  <si>
    <t>경기도 여주시 현암동 637-70</t>
    <phoneticPr fontId="5" type="noConversion"/>
  </si>
  <si>
    <t>경기도 동두천시 어등로 50</t>
    <phoneticPr fontId="5" type="noConversion"/>
  </si>
  <si>
    <t>인조잔디 7</t>
    <phoneticPr fontId="5" type="noConversion"/>
  </si>
  <si>
    <t>경기도 동두천시 봉동로 27</t>
    <phoneticPr fontId="5" type="noConversion"/>
  </si>
  <si>
    <t>경기도 과천시 관문동 3</t>
    <phoneticPr fontId="5" type="noConversion"/>
  </si>
  <si>
    <t>경기도 과천시 문원동 30</t>
    <phoneticPr fontId="5" type="noConversion"/>
  </si>
  <si>
    <t>조명탑4 (1,000W x 3개)</t>
    <phoneticPr fontId="5" type="noConversion"/>
  </si>
  <si>
    <t>경기도 가평군 가평읍 대곡리 472번지일원</t>
    <phoneticPr fontId="5" type="noConversion"/>
  </si>
  <si>
    <t xml:space="preserve">경기도 연천군 연천읍 문화로 150 </t>
    <phoneticPr fontId="5" type="noConversion"/>
  </si>
  <si>
    <t>경기도 연천군 전곡읍 선사로424번길 5</t>
    <phoneticPr fontId="5" type="noConversion"/>
  </si>
  <si>
    <t>경기도 수원시 영통구 이의동 산94-6</t>
    <phoneticPr fontId="5" type="noConversion"/>
  </si>
  <si>
    <t>경기도 용인시 처인구 마평동 704</t>
    <phoneticPr fontId="5" type="noConversion"/>
  </si>
  <si>
    <t>경기도 성남시 중원구 성남동 3110</t>
    <phoneticPr fontId="5" type="noConversion"/>
  </si>
  <si>
    <t>경기도 화성시 향남읍 향남로 470</t>
    <phoneticPr fontId="5" type="noConversion"/>
  </si>
  <si>
    <t>경기도 화성시 병점동 532-20</t>
    <phoneticPr fontId="5" type="noConversion"/>
  </si>
  <si>
    <t>경기도 화성시 기안동 916</t>
    <phoneticPr fontId="5" type="noConversion"/>
  </si>
  <si>
    <t>경기도 시흥시 계수동 475-14번지</t>
    <phoneticPr fontId="5" type="noConversion"/>
  </si>
  <si>
    <t>경기도 광주시 초월읍 늑현리 193-36</t>
    <phoneticPr fontId="5" type="noConversion"/>
  </si>
  <si>
    <t>경기도 이천시 장호원읍 진암리 328-2</t>
    <phoneticPr fontId="5" type="noConversion"/>
  </si>
  <si>
    <t>경기도 의왕시 월암동 421</t>
    <phoneticPr fontId="5" type="noConversion"/>
  </si>
  <si>
    <t>경기도 포천시 군내면 구읍리 691</t>
    <phoneticPr fontId="5" type="noConversion"/>
  </si>
  <si>
    <t>경기도 수원시 송죽동 316</t>
  </si>
  <si>
    <t>경기도 수원시 구운로 14번길 42</t>
  </si>
  <si>
    <t>경기도 수원시 매송고색로 620</t>
  </si>
  <si>
    <t>16.8m</t>
    <phoneticPr fontId="5" type="noConversion"/>
  </si>
  <si>
    <t>36m</t>
    <phoneticPr fontId="5" type="noConversion"/>
  </si>
  <si>
    <t>경기도 수원시 팔달구 권광로 293</t>
  </si>
  <si>
    <t>경기도 수원시 권선구 서수원로577번길 171</t>
  </si>
  <si>
    <t>1개소(5.92*5.92)</t>
  </si>
  <si>
    <t>경기도 용인시 마평동 704</t>
  </si>
  <si>
    <t>경기도 용인시 동백동 589</t>
  </si>
  <si>
    <t>경기도 용인시 신갈동 402-8</t>
  </si>
  <si>
    <t>경기도 용인시 풍덕천동 33-1</t>
  </si>
  <si>
    <t>경기도 용인시 죽전동 1003-43</t>
  </si>
  <si>
    <t>경기도 용인시 운학동 722-1</t>
  </si>
  <si>
    <t>경기도 고양시 고양시청로 10</t>
    <phoneticPr fontId="5" type="noConversion"/>
  </si>
  <si>
    <t>경기도 고양시 성사동 551</t>
  </si>
  <si>
    <t>경기도 고양시 고양동 30</t>
  </si>
  <si>
    <t>경기도 고양시 가좌동 1098</t>
  </si>
  <si>
    <t>경기도 고양시 주교동 313-16</t>
  </si>
  <si>
    <t>경기도 고양시 성사동 338-12</t>
  </si>
  <si>
    <t>경기도 고양시 풍동 582</t>
  </si>
  <si>
    <t>경기도 고양시 마두동 819</t>
  </si>
  <si>
    <t>경기도 고양시 행신동 665-9</t>
  </si>
  <si>
    <t>경기도 고양시 식사동 1478</t>
  </si>
  <si>
    <t>경기도 고양시 덕이동 145-1</t>
  </si>
  <si>
    <t>경기도 고양시 탄현동 1472</t>
  </si>
  <si>
    <t>경기도 고양시 고양대로 1804-22</t>
  </si>
  <si>
    <t>경기도 고양시 큰골길 8</t>
  </si>
  <si>
    <t>경기도 고양시 토당동 3-39</t>
  </si>
  <si>
    <t>경기도 고양시 대화동 2325</t>
  </si>
  <si>
    <t>경기도 고양시 호국로 876</t>
  </si>
  <si>
    <t>경기도 고양시 관산동 1018</t>
    <phoneticPr fontId="5" type="noConversion"/>
  </si>
  <si>
    <t>관산 다목적구장</t>
    <phoneticPr fontId="5" type="noConversion"/>
  </si>
  <si>
    <t>농구, 배드민턴, 탁구</t>
    <phoneticPr fontId="5" type="noConversion"/>
  </si>
  <si>
    <t>경기도 성남시 중원구 둔촌대로 183번길 20</t>
  </si>
  <si>
    <t>경기도 성남시 중원구 제일로 60</t>
    <phoneticPr fontId="5" type="noConversion"/>
  </si>
  <si>
    <t>경기도 성남시 중원구 순환로 357</t>
    <phoneticPr fontId="5" type="noConversion"/>
  </si>
  <si>
    <t>단풍나무
후로링</t>
    <phoneticPr fontId="5" type="noConversion"/>
  </si>
  <si>
    <t>경기도 성남시 분당구 탄천로 215</t>
    <phoneticPr fontId="5" type="noConversion"/>
  </si>
  <si>
    <t>경기도 화성시 매송면 원평리</t>
  </si>
  <si>
    <t>경기도 부천시 상동 466</t>
  </si>
  <si>
    <t>경기도 부천시 송내동 457</t>
  </si>
  <si>
    <t>경기도 부천시 은성로2번길 6</t>
  </si>
  <si>
    <t>경기도 부천시 지봉로51번길 77</t>
  </si>
  <si>
    <t>역곡공원 배드민턴장</t>
    <phoneticPr fontId="5" type="noConversion"/>
  </si>
  <si>
    <t>경기도 부천시 마니로 33</t>
  </si>
  <si>
    <t>경기도 부천시 수주로 61</t>
  </si>
  <si>
    <t>경기도 부천시 상오정로 169</t>
  </si>
  <si>
    <t>경기도 남양주시 금곡동 152-40</t>
  </si>
  <si>
    <t>경기도 남양주시 월문리 488-9</t>
  </si>
  <si>
    <t>경기도 남양주시 내각리 73-10</t>
  </si>
  <si>
    <t>경기도 남양주시 장현리 산25-1</t>
  </si>
  <si>
    <t>경기도 남양주시 차산리 178-3</t>
  </si>
  <si>
    <t>경기도 남양주시 묵현리 199-2</t>
  </si>
  <si>
    <t>경기도 남양주시 양지리 105-1</t>
  </si>
  <si>
    <t>경기도 남양주시 진관리 20-4</t>
  </si>
  <si>
    <t>경기도 남양주시 오남리 858</t>
  </si>
  <si>
    <t>경기도 남양주시 청학리 500-29</t>
  </si>
  <si>
    <t>경기도 남양주시 퇴계원 산50-27</t>
  </si>
  <si>
    <t>경기도 남양주시 송천리 75-26</t>
  </si>
  <si>
    <t>경기도 남양주시 금곡동 693-2</t>
  </si>
  <si>
    <t>경기도 남양주시 금곡동 596-2</t>
  </si>
  <si>
    <t>경기도 남양주시 별내동 908</t>
  </si>
  <si>
    <t>경기도 남양주시 와부읍 월문리 1107-12</t>
  </si>
  <si>
    <t>경기도 남양주시 다산지금로 91</t>
  </si>
  <si>
    <t>경기도 남양주시 부평로 48번길 95</t>
  </si>
  <si>
    <t>경기도 남양주시 미금로 76(다산동) 도농공원</t>
    <phoneticPr fontId="5" type="noConversion"/>
  </si>
  <si>
    <t>도농공원 문화체육시설</t>
    <phoneticPr fontId="5" type="noConversion"/>
  </si>
  <si>
    <t>게이트볼, 탁구</t>
    <phoneticPr fontId="5" type="noConversion"/>
  </si>
  <si>
    <t>경기도 안산시 이동 609-3</t>
  </si>
  <si>
    <t>경기도 안산시 사동 1342</t>
  </si>
  <si>
    <t>경기도 안산시 와동 813</t>
  </si>
  <si>
    <t>경기도 안산시 와동 95-3</t>
  </si>
  <si>
    <t>경기도 안산시 부곡동 산40-5</t>
  </si>
  <si>
    <t>경기도 안산시 원시동 782</t>
  </si>
  <si>
    <t>경기도 안산시 예술광장1로 80</t>
  </si>
  <si>
    <t>경기도 안산시 성호로 190</t>
  </si>
  <si>
    <t>경기도 안산시 석호로 400</t>
  </si>
  <si>
    <t>경기도 안산시 초지동 723-1</t>
  </si>
  <si>
    <t>경기도 안산시 시낭로 45</t>
  </si>
  <si>
    <t>경기도 안산시 고잔동 산20</t>
  </si>
  <si>
    <t>경기도 안산시 성호로 43</t>
  </si>
  <si>
    <t>경기도 안산시 건건동 490</t>
  </si>
  <si>
    <t>경기도 평택시 장안웃길 149 (이충동)</t>
  </si>
  <si>
    <t>경기도 평택시 안중읍 학현리 496</t>
  </si>
  <si>
    <t>경기도 안양시 비산3동 1023</t>
  </si>
  <si>
    <t>경기도 시흥시 하중동 8801-번지</t>
  </si>
  <si>
    <t>경기도 시흥시 정왕동 2158번지</t>
  </si>
  <si>
    <t>경기도 시흥시 대야동 68-2번지</t>
    <phoneticPr fontId="5" type="noConversion"/>
  </si>
  <si>
    <t>경기도 시흥시 군자동 634-4번지</t>
  </si>
  <si>
    <t>경기도 시흥시 조남동 193번지</t>
  </si>
  <si>
    <t>경기도 시흥시 금이동 112-1번지</t>
  </si>
  <si>
    <t>경기도 시흥시 계수동 645-4번지</t>
  </si>
  <si>
    <t>경기도 시흥시 포동 99-2번지</t>
  </si>
  <si>
    <t>경기도 시흥시 포동 1-111</t>
  </si>
  <si>
    <t>경기도 시흥시 월곶동 520-89번지</t>
    <phoneticPr fontId="5" type="noConversion"/>
  </si>
  <si>
    <t xml:space="preserve">월곶역하부체육시설 배드민턴장 </t>
    <phoneticPr fontId="5" type="noConversion"/>
  </si>
  <si>
    <t>(추가) 기타 체육시설에서 구기체육관으로 이동</t>
    <phoneticPr fontId="5" type="noConversion"/>
  </si>
  <si>
    <t>경기도 김포시 걸포동 1550-57</t>
    <phoneticPr fontId="5" type="noConversion"/>
  </si>
  <si>
    <t>경기도 김포시 고촌읍 전호리 74-8</t>
  </si>
  <si>
    <t>경기도 김포시 사우중로 26</t>
    <phoneticPr fontId="5" type="noConversion"/>
  </si>
  <si>
    <t>경기도 김포시 김포한강3로 387</t>
  </si>
  <si>
    <t>경기도 김포시 마산동 618-5</t>
    <phoneticPr fontId="5" type="noConversion"/>
  </si>
  <si>
    <t>경기도 김포시 구래동 6875-8</t>
    <phoneticPr fontId="5" type="noConversion"/>
  </si>
  <si>
    <t>게이트볼장, 풋살장</t>
    <phoneticPr fontId="5" type="noConversion"/>
  </si>
  <si>
    <t>경기도 파주시  문산읍 율곡로 408</t>
  </si>
  <si>
    <t>경기도 파주시  장단면 조산리 361</t>
  </si>
  <si>
    <t>경기도 파주시  월롱면 휴암로 434</t>
  </si>
  <si>
    <t>경기도 파주시 아리랑로 55-81</t>
  </si>
  <si>
    <t>경기도 파주시 가람로 150번길 41-33</t>
  </si>
  <si>
    <t>경기도 파주시 조리읍 봉천로 80</t>
  </si>
  <si>
    <t>경기도 의정부시 신곡동 472-5</t>
  </si>
  <si>
    <t>경기도 의정부시 금오동 482</t>
  </si>
  <si>
    <t>경기도 광주시 오포읍 양벌리 21-5</t>
  </si>
  <si>
    <t>경기도 광주시 경안동 97-27</t>
  </si>
  <si>
    <t>경기도 광주시 양촌길 89-12</t>
  </si>
  <si>
    <t>경기도 광명시 하안1동 577번지</t>
  </si>
  <si>
    <t>경기도 하남시 덕풍동598-1</t>
  </si>
  <si>
    <t>경기도 하남시 덕풍북로 160</t>
  </si>
  <si>
    <t>경기도 하남시 덕풍동 335-8</t>
  </si>
  <si>
    <t>일반철골조</t>
    <phoneticPr fontId="5" type="noConversion"/>
  </si>
  <si>
    <t>경기도 오산시 오산천로 275</t>
  </si>
  <si>
    <t>경기도 오산시 수청로 204-26</t>
  </si>
  <si>
    <t>경기도 오산시 죽담4로 12-10</t>
  </si>
  <si>
    <t>경기도 양주시 광적면 광석리 132</t>
  </si>
  <si>
    <t>경기도 양주시 고암길 111</t>
  </si>
  <si>
    <t>경기도 양주시 화합로 1457-64</t>
  </si>
  <si>
    <t>경기도 양주시 장흥면 일영리 578-2번지 일원</t>
  </si>
  <si>
    <t>경기도 양주시 삼숭로129번길 139-14</t>
  </si>
  <si>
    <t>경기도 이천시 창전동 502</t>
  </si>
  <si>
    <t>경기도 이천시 관고동 설봉로81번길 49</t>
  </si>
  <si>
    <t>경기도 구리시 체육관로 131</t>
  </si>
  <si>
    <t>경기도 구리시 체육관로113번길 8</t>
  </si>
  <si>
    <t>경기도 구리시 인창2로27번길 11</t>
  </si>
  <si>
    <t>경기도 안성시 공도읍 공도로 116-84</t>
  </si>
  <si>
    <t>경기도 안성시 미양면 계륵리 271-4</t>
  </si>
  <si>
    <t>미양공단공원
(안성시 족구전용구장)</t>
    <phoneticPr fontId="5" type="noConversion"/>
  </si>
  <si>
    <t>전천후 막구조</t>
    <phoneticPr fontId="5" type="noConversion"/>
  </si>
  <si>
    <t>족구</t>
    <phoneticPr fontId="5" type="noConversion"/>
  </si>
  <si>
    <t>대설피해로 인한 개축 예정으로 SFMS에서 제외</t>
    <phoneticPr fontId="5" type="noConversion"/>
  </si>
  <si>
    <t>경기도 안성시 대학로 64, 상가A동 2층</t>
    <phoneticPr fontId="5" type="noConversion"/>
  </si>
  <si>
    <t>주은청설아파트 상가 내 탁구장</t>
    <phoneticPr fontId="5" type="noConversion"/>
  </si>
  <si>
    <t>장기로 107(낙원동)</t>
    <phoneticPr fontId="5" type="noConversion"/>
  </si>
  <si>
    <t>안성맞춤공감센터 내
체육시설</t>
    <phoneticPr fontId="5" type="noConversion"/>
  </si>
  <si>
    <t>안성시(미래교육과)</t>
    <phoneticPr fontId="5" type="noConversion"/>
  </si>
  <si>
    <t>탁구[1층]</t>
    <phoneticPr fontId="5" type="noConversion"/>
  </si>
  <si>
    <t>배드민턴[2층]</t>
    <phoneticPr fontId="5" type="noConversion"/>
  </si>
  <si>
    <t>농구[2층]</t>
    <phoneticPr fontId="5" type="noConversion"/>
  </si>
  <si>
    <t>배구[2층]</t>
    <phoneticPr fontId="5" type="noConversion"/>
  </si>
  <si>
    <t>경기도 의왕시부곡공원길 6</t>
  </si>
  <si>
    <t>경기도 의왕시 문화공원로 33</t>
  </si>
  <si>
    <t>경기도 의왕시 청계동 812</t>
  </si>
  <si>
    <t>경기도 의왕시 내손동 622-2</t>
  </si>
  <si>
    <t>경기도 의왕시 이동 434</t>
  </si>
  <si>
    <t>경기도 의왕시 약수터길 22-1 (내손동)</t>
    <phoneticPr fontId="5" type="noConversion"/>
  </si>
  <si>
    <t>경기도 양평군 양평읍 양근리 520</t>
  </si>
  <si>
    <t>경기도 양평군 양평읍 창대리 722-2</t>
  </si>
  <si>
    <t>경기도 양평군 단월면 보룡리 663</t>
  </si>
  <si>
    <t>경기도 양평군 용문면 마룡리 277</t>
  </si>
  <si>
    <t>경기도 양평군 옥천면 옥천리 771</t>
  </si>
  <si>
    <t>경기도 양평군 개군면 하자포리 377-2</t>
  </si>
  <si>
    <t>경기도 양평군 양서면 용담리 307-1</t>
  </si>
  <si>
    <t>경기도 양평군 청운면 청운체육공원길 50-17</t>
  </si>
  <si>
    <t>경기도 양평군 개군면 개군산로 542</t>
  </si>
  <si>
    <t>경기도 양평군 강하면 운심리 548-4</t>
  </si>
  <si>
    <t>경기도 양평군 양서면 용담리 297-1</t>
  </si>
  <si>
    <t xml:space="preserve">경기도 양평군 강하면 운심길 78 </t>
    <phoneticPr fontId="5" type="noConversion"/>
  </si>
  <si>
    <t>경기도 양평군 강상면 송학리 179-2</t>
  </si>
  <si>
    <t>경기도 양평군 양동면 원양2로 832</t>
  </si>
  <si>
    <t>경기도 양평군 청운면 용두민속장터길 2</t>
  </si>
  <si>
    <t>경기도 양평군 지평면 송현리 200-1</t>
  </si>
  <si>
    <t>경기도 여주시 월송동 1</t>
  </si>
  <si>
    <t>경기도 동두천시 생연동 산 41-13</t>
  </si>
  <si>
    <t>경기도 가평군 가평읍 대곡리 343</t>
  </si>
  <si>
    <t>경기도 연천군 전곡읍 전은길 53</t>
  </si>
  <si>
    <t>경기도 연천군 군남면 삼거3길 8-17</t>
  </si>
  <si>
    <t>경기도 연천군 군남면 선곡리 561-7</t>
  </si>
  <si>
    <t>경기도 연천군 청산면 아우라지길 16-1</t>
  </si>
  <si>
    <t>경기도 연천군 백학면 청정로 534</t>
  </si>
  <si>
    <t>경기도 연천군 미산면 청정로 1668</t>
  </si>
  <si>
    <t>경기도 연천군 왕징면 무등리 1-3</t>
  </si>
  <si>
    <t>경기도 연천군 청산면 초대로106번길 125</t>
  </si>
  <si>
    <t>경기도 연천군 중면 군중로 400</t>
    <phoneticPr fontId="5" type="noConversion"/>
  </si>
  <si>
    <t>경기도 수원시 권선구 오목천동 883-1</t>
  </si>
  <si>
    <t>경기도 시흥시 정왕동 1774</t>
  </si>
  <si>
    <t>경기도 부천시 원미구 춘의동 8</t>
  </si>
  <si>
    <t>경기도 이천시 석동로 167</t>
  </si>
  <si>
    <t>경기도 안성시 공단1로 16-15</t>
  </si>
  <si>
    <t>경기도 수원시 권선동 1269</t>
    <phoneticPr fontId="5" type="noConversion"/>
  </si>
  <si>
    <t>경기도 수원시 화서동 252</t>
    <phoneticPr fontId="5" type="noConversion"/>
  </si>
  <si>
    <t>경기도 수원시 매탄동 811</t>
    <phoneticPr fontId="5" type="noConversion"/>
  </si>
  <si>
    <t>경기도 수원시 화서동 410-6</t>
    <phoneticPr fontId="5" type="noConversion"/>
  </si>
  <si>
    <t>경기도 수원시 이의동 1368</t>
    <phoneticPr fontId="5" type="noConversion"/>
  </si>
  <si>
    <t>경기도 수원시 서둔동 27-61</t>
    <phoneticPr fontId="5" type="noConversion"/>
  </si>
  <si>
    <t>경기도 수원시 장안구 경수대로 893 국민체육센터</t>
  </si>
  <si>
    <t>경기도 수원시 하동 1026-1</t>
    <phoneticPr fontId="5" type="noConversion"/>
  </si>
  <si>
    <t>경기도 수원시 영통동 36-12</t>
    <phoneticPr fontId="5" type="noConversion"/>
  </si>
  <si>
    <t>장안구 송원로 101</t>
    <phoneticPr fontId="5" type="noConversion"/>
  </si>
  <si>
    <t>11.9m x 40.5m</t>
    <phoneticPr fontId="5" type="noConversion"/>
  </si>
  <si>
    <t>사무실, 샤워실, 탈의실 등</t>
    <phoneticPr fontId="5" type="noConversion"/>
  </si>
  <si>
    <t>경기도 수원시 이의동 1183</t>
    <phoneticPr fontId="5" type="noConversion"/>
  </si>
  <si>
    <t>경기도 수원시 영통동 1012-5</t>
    <phoneticPr fontId="5" type="noConversion"/>
  </si>
  <si>
    <t>경기 용인시 수지구 문정로7번길 15</t>
    <phoneticPr fontId="5" type="noConversion"/>
  </si>
  <si>
    <t xml:space="preserve">스쿼시 </t>
    <phoneticPr fontId="5" type="noConversion"/>
  </si>
  <si>
    <t>9.75 × 6.4 2코트</t>
    <phoneticPr fontId="5" type="noConversion"/>
  </si>
  <si>
    <t>경기도 용인시 처인구 중부대로 1199</t>
    <phoneticPr fontId="5" type="noConversion"/>
  </si>
  <si>
    <t>용인시 처인구 포곡읍금어로405-1</t>
    <phoneticPr fontId="5" type="noConversion"/>
  </si>
  <si>
    <t>경기도 용인시 처인구 이동읍 서리 653</t>
    <phoneticPr fontId="5" type="noConversion"/>
  </si>
  <si>
    <t>경기도 용인시 수지구 죽전동1003-43</t>
    <phoneticPr fontId="5" type="noConversion"/>
  </si>
  <si>
    <t>경기도 용인시 기흥구 언남동88</t>
    <phoneticPr fontId="5" type="noConversion"/>
  </si>
  <si>
    <t>경기도 용인시 처인구 백암리495-3</t>
    <phoneticPr fontId="5" type="noConversion"/>
  </si>
  <si>
    <t>경기도 용인시 수지구 신봉동963</t>
    <phoneticPr fontId="5" type="noConversion"/>
  </si>
  <si>
    <t>철근콘크리트 라멘조+   철골철근콘크리트</t>
    <phoneticPr fontId="5" type="noConversion"/>
  </si>
  <si>
    <t>농구,배구,배드민턴,탁구</t>
    <phoneticPr fontId="5" type="noConversion"/>
  </si>
  <si>
    <t>체조</t>
    <phoneticPr fontId="5" type="noConversion"/>
  </si>
  <si>
    <t>경기도 처인구 남사읍 완장리952-4</t>
    <phoneticPr fontId="5" type="noConversion"/>
  </si>
  <si>
    <t xml:space="preserve">경기도 용인시 처인구 마평동703 </t>
    <phoneticPr fontId="5" type="noConversion"/>
  </si>
  <si>
    <t>경기도 고양시 일산동구 중앙로 1182</t>
    <phoneticPr fontId="5" type="noConversion"/>
  </si>
  <si>
    <t>경기도 고양시 덕양구 어울림로 33</t>
    <phoneticPr fontId="5" type="noConversion"/>
  </si>
  <si>
    <t>배구, 핸드볼</t>
  </si>
  <si>
    <t>풋살, 탁구</t>
  </si>
  <si>
    <t>24×44m</t>
  </si>
  <si>
    <t>배드민턴, 농구, 배구, 핸드볼, 풋살 등</t>
  </si>
  <si>
    <t xml:space="preserve">다목적실, 헬스장,
실내인공압벽장               </t>
  </si>
  <si>
    <t>경기도 고양시 일산서구 중앙로 1601</t>
    <phoneticPr fontId="5" type="noConversion"/>
  </si>
  <si>
    <t>경기도 고양시 덕양구 화신로 190</t>
    <phoneticPr fontId="5" type="noConversion"/>
  </si>
  <si>
    <t>경기도 고양시 덕양구 호국로 876</t>
    <phoneticPr fontId="5" type="noConversion"/>
  </si>
  <si>
    <t>경기도 고양시 일산동구 경의로 84</t>
  </si>
  <si>
    <t>골프</t>
  </si>
  <si>
    <t>헬스,. 스피닝</t>
  </si>
  <si>
    <t>GX 프로그램</t>
  </si>
  <si>
    <t>2010년</t>
  </si>
  <si>
    <t>경기도 성남시 분당구 서현동 90번지</t>
    <phoneticPr fontId="5" type="noConversion"/>
  </si>
  <si>
    <t>빙상장</t>
    <phoneticPr fontId="5" type="noConversion"/>
  </si>
  <si>
    <t>농구,배드민턴,탁구 등</t>
    <phoneticPr fontId="5" type="noConversion"/>
  </si>
  <si>
    <t>골프, 요가, 필라테스 등</t>
    <phoneticPr fontId="5" type="noConversion"/>
  </si>
  <si>
    <t>경기도 성남시 중원구 하대원동 240번지</t>
    <phoneticPr fontId="5" type="noConversion"/>
  </si>
  <si>
    <t>플로어볼</t>
    <phoneticPr fontId="5" type="noConversion"/>
  </si>
  <si>
    <t>경기도 성남시 분당구 정자동 6-1번지</t>
    <phoneticPr fontId="5" type="noConversion"/>
  </si>
  <si>
    <t>경기도 성남시 분당구 야탑동 262번지</t>
    <phoneticPr fontId="5" type="noConversion"/>
  </si>
  <si>
    <t>경기도 성남시 중원구 성남동 3110번지</t>
    <phoneticPr fontId="5" type="noConversion"/>
  </si>
  <si>
    <t>경기도 성남시 분당구 수내동 43번지</t>
    <phoneticPr fontId="5" type="noConversion"/>
  </si>
  <si>
    <t>경기도 성남시 분당구 정자동 183-1번지</t>
    <phoneticPr fontId="5" type="noConversion"/>
  </si>
  <si>
    <t>24×35m</t>
    <phoneticPr fontId="5" type="noConversion"/>
  </si>
  <si>
    <t>경기도 화성시 병점동 734</t>
  </si>
  <si>
    <t>경기도 화성시 봉담읍 동화길 18</t>
  </si>
  <si>
    <t>경기도 화성시 청계동 530</t>
  </si>
  <si>
    <t>경기도 화성시 우정읍 조암리 838</t>
  </si>
  <si>
    <t>경기도 화성시 반송동 108</t>
  </si>
  <si>
    <t>경기도 화성시 하가등리 107-1</t>
  </si>
  <si>
    <t>경기도 화성시 안녕동 20-9</t>
  </si>
  <si>
    <t>경기도 화성시 시청로 155</t>
  </si>
  <si>
    <t>경기도 화성시 향남읍 향남로 489</t>
  </si>
  <si>
    <t>화성 반다비체육센터</t>
  </si>
  <si>
    <t>화성시장애인체육회</t>
  </si>
  <si>
    <t>25(4레인)</t>
  </si>
  <si>
    <t>경기도 부천시 소사본동 400-1</t>
    <phoneticPr fontId="5" type="noConversion"/>
  </si>
  <si>
    <t>경기도 부천시 상동 394-2</t>
    <phoneticPr fontId="5" type="noConversion"/>
  </si>
  <si>
    <t>경기도 남양주시 다산지금로91</t>
    <phoneticPr fontId="5" type="noConversion"/>
  </si>
  <si>
    <t>경기도 남양주시 늘을2로 67</t>
    <phoneticPr fontId="5" type="noConversion"/>
  </si>
  <si>
    <t>경기도 남양주시 와부읍 월문천로 51</t>
    <phoneticPr fontId="5" type="noConversion"/>
  </si>
  <si>
    <t>경기도 남양주시 오남읍 진건오남로 577번길 11</t>
    <phoneticPr fontId="5" type="noConversion"/>
  </si>
  <si>
    <t>경기도 남양주시 화도읍 수레로 1259</t>
    <phoneticPr fontId="5" type="noConversion"/>
  </si>
  <si>
    <t>경기도 남양주시 진접읍 금강로 1509-24</t>
    <phoneticPr fontId="5" type="noConversion"/>
  </si>
  <si>
    <t>경기도 남양주시 이패동 715-12</t>
    <phoneticPr fontId="5" type="noConversion"/>
  </si>
  <si>
    <t>남양주시청소년수련관</t>
    <phoneticPr fontId="5" type="noConversion"/>
  </si>
  <si>
    <t>위탁
(남양주시도시공사),
청년정책과</t>
    <phoneticPr fontId="5" type="noConversion"/>
  </si>
  <si>
    <t>위탁
(남양주시도시공사)</t>
    <phoneticPr fontId="5" type="noConversion"/>
  </si>
  <si>
    <t>경기도 남양주시 평내동 2</t>
  </si>
  <si>
    <t>경기도 남양주시 별내동 938-1</t>
    <phoneticPr fontId="5" type="noConversion"/>
  </si>
  <si>
    <t>별내커뮤니티센터</t>
  </si>
  <si>
    <t>GX룸, 
건강교실</t>
    <phoneticPr fontId="5" type="noConversion"/>
  </si>
  <si>
    <t>안산시 상록구 부곡동 719-1번지</t>
    <phoneticPr fontId="5" type="noConversion"/>
  </si>
  <si>
    <t>안산시 상록구 본오동 1111-20번지</t>
    <phoneticPr fontId="5" type="noConversion"/>
  </si>
  <si>
    <t>안산시 단원구 고잔동 713-3번지</t>
    <phoneticPr fontId="5" type="noConversion"/>
  </si>
  <si>
    <t>안산시 단원구 선부동 1068번지</t>
    <phoneticPr fontId="5" type="noConversion"/>
  </si>
  <si>
    <t>경기도 평택시 안중읍 서동대로 1531</t>
  </si>
  <si>
    <t>경기도 평택시 팽성읍 안정로 238-31</t>
  </si>
  <si>
    <t>경기도 평택시 오성면 숙성시장길 54-7</t>
  </si>
  <si>
    <t>경기도 평택시 현덕면 인광3길 12-14</t>
  </si>
  <si>
    <t>현덕 실내 다목적구장</t>
    <phoneticPr fontId="5" type="noConversion"/>
  </si>
  <si>
    <t>경기도 평택시 현덕면 인광3길 12-14</t>
    <phoneticPr fontId="5" type="noConversion"/>
  </si>
  <si>
    <t>(추가) 기타체육시설(그외)에서 생활체육관으로 이동, 
(수정) 시설명 수정</t>
    <phoneticPr fontId="5" type="noConversion"/>
  </si>
  <si>
    <t>경기도 평택시 오성면 숙성시장길 54-7</t>
    <phoneticPr fontId="5" type="noConversion"/>
  </si>
  <si>
    <t>경기도 안양시 동안구 귀인로80번길 52</t>
    <phoneticPr fontId="5" type="noConversion"/>
  </si>
  <si>
    <t>경기도 안양시 만안구 박달로 470</t>
    <phoneticPr fontId="5" type="noConversion"/>
  </si>
  <si>
    <t>경기도 시흥시 대야동 377-79번지</t>
    <phoneticPr fontId="5" type="noConversion"/>
  </si>
  <si>
    <t>경기도 시흥시 능곡동 710번지</t>
    <phoneticPr fontId="5" type="noConversion"/>
  </si>
  <si>
    <t>경기도 시흥시 정왕동 1886-8번지</t>
    <phoneticPr fontId="5" type="noConversion"/>
  </si>
  <si>
    <t>경기도 시흥시 조남동 689번지</t>
    <phoneticPr fontId="5" type="noConversion"/>
  </si>
  <si>
    <t>경기도 시흥시 월곶동 950-20번지</t>
    <phoneticPr fontId="5" type="noConversion"/>
  </si>
  <si>
    <t>경기도 시흥시 장곡동 811-2번지</t>
    <phoneticPr fontId="5" type="noConversion"/>
  </si>
  <si>
    <t>경기도 시흥시 정왕동 1800-6번지</t>
    <phoneticPr fontId="5" type="noConversion"/>
  </si>
  <si>
    <t>경기도 시흥시 하중동 880-1번지</t>
    <phoneticPr fontId="5" type="noConversion"/>
  </si>
  <si>
    <t>경기도 김포시 통진읍 율마로384번길 17</t>
    <phoneticPr fontId="5" type="noConversion"/>
  </si>
  <si>
    <t>경기도 김포시 양도로56번길 101</t>
    <phoneticPr fontId="5" type="noConversion"/>
  </si>
  <si>
    <t>경기도 김포시 김포한강8로 198-3</t>
    <phoneticPr fontId="5" type="noConversion"/>
  </si>
  <si>
    <t>경기도 김포시 신곡로3번길 34-15</t>
    <phoneticPr fontId="5" type="noConversion"/>
  </si>
  <si>
    <t>경기도 김포시 김포대로 2110-30</t>
    <phoneticPr fontId="5" type="noConversion"/>
  </si>
  <si>
    <t>경기도 김포시 양촌읍 양곡리 1331</t>
    <phoneticPr fontId="5" type="noConversion"/>
  </si>
  <si>
    <t>6레인</t>
    <phoneticPr fontId="5" type="noConversion"/>
  </si>
  <si>
    <t>수영장, 다목적체육관 등</t>
    <phoneticPr fontId="5" type="noConversion"/>
  </si>
  <si>
    <t>경기도 김포시 김포한강11로 333</t>
    <phoneticPr fontId="5" type="noConversion"/>
  </si>
  <si>
    <t>김포반다비체육센터</t>
    <phoneticPr fontId="5" type="noConversion"/>
  </si>
  <si>
    <t>위탁
(㈜코오롱글로벌)</t>
    <phoneticPr fontId="5" type="noConversion"/>
  </si>
  <si>
    <t>경기도 김포시 대곶면 율생로 83-23</t>
    <phoneticPr fontId="5" type="noConversion"/>
  </si>
  <si>
    <t>대곶문화복지센터</t>
    <phoneticPr fontId="5" type="noConversion"/>
  </si>
  <si>
    <t>5레인(25m)</t>
    <phoneticPr fontId="5" type="noConversion"/>
  </si>
  <si>
    <t>경기도 김포시 김포한강4로 419-37</t>
    <phoneticPr fontId="5" type="noConversion"/>
  </si>
  <si>
    <t>김포한강스포츠센터</t>
    <phoneticPr fontId="5" type="noConversion"/>
  </si>
  <si>
    <t>24.272.7</t>
    <phoneticPr fontId="5" type="noConversion"/>
  </si>
  <si>
    <t>8레인</t>
    <phoneticPr fontId="5" type="noConversion"/>
  </si>
  <si>
    <t>경기도 파주시 탄현면 방촌로 1213-52</t>
    <phoneticPr fontId="5" type="noConversion"/>
  </si>
  <si>
    <t>경기도 파주시 청석로 370</t>
    <phoneticPr fontId="5" type="noConversion"/>
  </si>
  <si>
    <t>경기도 파주시 가람로150번길 41-34</t>
    <phoneticPr fontId="5" type="noConversion"/>
  </si>
  <si>
    <t>경기도 파주시 와석순환로172번길 30</t>
    <phoneticPr fontId="5" type="noConversion"/>
  </si>
  <si>
    <t>경기도 파주시 술이홀로 305</t>
    <phoneticPr fontId="5" type="noConversion"/>
  </si>
  <si>
    <t>경기도 의정부시 장곡로 101</t>
    <phoneticPr fontId="5" type="noConversion"/>
  </si>
  <si>
    <t>경기도 의정부시 용민로 205</t>
    <phoneticPr fontId="5" type="noConversion"/>
  </si>
  <si>
    <t>의정부시 의정로27</t>
    <phoneticPr fontId="5" type="noConversion"/>
  </si>
  <si>
    <t>광주시 회안대로 891</t>
    <phoneticPr fontId="5" type="noConversion"/>
  </si>
  <si>
    <t>벼루개길42번길20</t>
    <phoneticPr fontId="5" type="noConversion"/>
  </si>
  <si>
    <t>창뜰아랫길 14-3</t>
    <phoneticPr fontId="5" type="noConversion"/>
  </si>
  <si>
    <t>통미로16번길 12-4</t>
    <phoneticPr fontId="5" type="noConversion"/>
  </si>
  <si>
    <t>경안로42번길30</t>
    <phoneticPr fontId="5" type="noConversion"/>
  </si>
  <si>
    <t>경기도 광명시 사성로 74</t>
    <phoneticPr fontId="5" type="noConversion"/>
  </si>
  <si>
    <t>경기도 하남시 덕풍북로 160</t>
    <phoneticPr fontId="5" type="noConversion"/>
  </si>
  <si>
    <t>경기도 군포시 군포로 339 (부곡동)</t>
  </si>
  <si>
    <t>경기도 군포시 군포로609번안길 12 (금정동)</t>
  </si>
  <si>
    <t>경기도 군포시 송부로 93 (도마교동)</t>
  </si>
  <si>
    <t>송정복합체육센터</t>
    <phoneticPr fontId="5" type="noConversion"/>
  </si>
  <si>
    <t>GX룸, 샤워실, 사무실 등</t>
    <phoneticPr fontId="5" type="noConversion"/>
  </si>
  <si>
    <t>경기도 오산시 경기동로 33 (오산동)</t>
  </si>
  <si>
    <t>경기도 오산시 오산천로 271(오산동)</t>
  </si>
  <si>
    <t>경기도 양주시 장흥면 호국로 176-14</t>
    <phoneticPr fontId="5" type="noConversion"/>
  </si>
  <si>
    <t>장흥문화체육센터</t>
    <phoneticPr fontId="5" type="noConversion"/>
  </si>
  <si>
    <t>경기도 양주시 은현면 서정로 3</t>
  </si>
  <si>
    <t>경기도 양주시 화합로1426번길 90 (덕정동)</t>
  </si>
  <si>
    <t>경기 양주시 고암동 619</t>
  </si>
  <si>
    <t>경기도 양주시 옥정동로7길 108 (옥정동)</t>
  </si>
  <si>
    <t>경기도 이천시 호법면 주박리 546</t>
    <phoneticPr fontId="5" type="noConversion"/>
  </si>
  <si>
    <t>경기도 이천시 장호원읍 장호원리 280-1</t>
    <phoneticPr fontId="5" type="noConversion"/>
  </si>
  <si>
    <t>경기도 이천시 창전동504</t>
    <phoneticPr fontId="5" type="noConversion"/>
  </si>
  <si>
    <t>경기도 이천시 설성면 수산리 746-5</t>
    <phoneticPr fontId="5" type="noConversion"/>
  </si>
  <si>
    <t>경기도 이천시 신둔면 수광리 758</t>
    <phoneticPr fontId="5" type="noConversion"/>
  </si>
  <si>
    <t>경기도 이천시 율면 고당리 425-2</t>
    <phoneticPr fontId="5" type="noConversion"/>
  </si>
  <si>
    <t>경기도 이천시 마장면 이치리686</t>
    <phoneticPr fontId="5" type="noConversion"/>
  </si>
  <si>
    <t>경기도 이천시 대월면 대산로 125-52</t>
    <phoneticPr fontId="5" type="noConversion"/>
  </si>
  <si>
    <t>경기도 이천시 증포동 294</t>
    <phoneticPr fontId="5" type="noConversion"/>
  </si>
  <si>
    <t>경기도 중부대로798번길 125</t>
    <phoneticPr fontId="5" type="noConversion"/>
  </si>
  <si>
    <t>구리시 왕숙천로49</t>
    <phoneticPr fontId="5" type="noConversion"/>
  </si>
  <si>
    <t>구리시 인창동 673-4</t>
    <phoneticPr fontId="5" type="noConversion"/>
  </si>
  <si>
    <t>구리시 체육관로 137-25</t>
    <phoneticPr fontId="5" type="noConversion"/>
  </si>
  <si>
    <t>5레인(50m)
4레인(25m)</t>
    <phoneticPr fontId="5" type="noConversion"/>
  </si>
  <si>
    <t xml:space="preserve">경기도 구리시 수택동 산1-1 </t>
    <phoneticPr fontId="5" type="noConversion"/>
  </si>
  <si>
    <t>검배체육문화센터</t>
    <phoneticPr fontId="5" type="noConversion"/>
  </si>
  <si>
    <t>GX, 요가, 줌바댄스</t>
    <phoneticPr fontId="5" type="noConversion"/>
  </si>
  <si>
    <t>구리시 갈매중앙로 62</t>
    <phoneticPr fontId="5" type="noConversion"/>
  </si>
  <si>
    <t>일죽면 송천리 43-2</t>
  </si>
  <si>
    <t>안성시(일죽면)</t>
    <phoneticPr fontId="5" type="noConversion"/>
  </si>
  <si>
    <t>25m(12레인)</t>
    <phoneticPr fontId="5" type="noConversion"/>
  </si>
  <si>
    <t>공도읍 용두리 83</t>
  </si>
  <si>
    <t>경기도 의왕시 복지로 27</t>
    <phoneticPr fontId="5" type="noConversion"/>
  </si>
  <si>
    <t>경기도 의왕시 부곡시장길 77</t>
    <phoneticPr fontId="5" type="noConversion"/>
  </si>
  <si>
    <t>경기도 의왕시 안양판교로 82</t>
    <phoneticPr fontId="5" type="noConversion"/>
  </si>
  <si>
    <t>경기도 의왕시 백운중앙로 74</t>
    <phoneticPr fontId="5" type="noConversion"/>
  </si>
  <si>
    <t>포천시 내촌면 내리 503</t>
    <phoneticPr fontId="5" type="noConversion"/>
  </si>
  <si>
    <t>포천시 관인면 초과리 127</t>
    <phoneticPr fontId="5" type="noConversion"/>
  </si>
  <si>
    <t>포천시 창수면 추동리 73-2</t>
    <phoneticPr fontId="5" type="noConversion"/>
  </si>
  <si>
    <t>포천시 영북면 운천리 567</t>
    <phoneticPr fontId="5" type="noConversion"/>
  </si>
  <si>
    <t>포천시 소흘읍 이동교리 194-17</t>
    <phoneticPr fontId="5" type="noConversion"/>
  </si>
  <si>
    <t>포천시 영중면 양문리 833</t>
    <phoneticPr fontId="5" type="noConversion"/>
  </si>
  <si>
    <t>포천시 신북면 기지리 957-6</t>
    <phoneticPr fontId="5" type="noConversion"/>
  </si>
  <si>
    <t>포천시 일동면 기산리 96-121</t>
    <phoneticPr fontId="5" type="noConversion"/>
  </si>
  <si>
    <t>포천시 선단동 산11-40</t>
    <phoneticPr fontId="5" type="noConversion"/>
  </si>
  <si>
    <t>포천시 가산면 감암리 산20-1</t>
    <phoneticPr fontId="5" type="noConversion"/>
  </si>
  <si>
    <t>포천시 이동면 장암리 232-1</t>
    <phoneticPr fontId="5" type="noConversion"/>
  </si>
  <si>
    <t>포천시 영북면 대회산리 452</t>
    <phoneticPr fontId="5" type="noConversion"/>
  </si>
  <si>
    <t>경기도 양평군 양평읍 군청앞길 2</t>
    <phoneticPr fontId="5" type="noConversion"/>
  </si>
  <si>
    <t>경기도 양평군 용문면 용문체육공원길 55</t>
    <phoneticPr fontId="5" type="noConversion"/>
  </si>
  <si>
    <t>경기 여주시 신륵로 14</t>
  </si>
  <si>
    <t>경기 여주시 강천면 귀안골길 23</t>
  </si>
  <si>
    <t>경기 여주시 산북면 후리</t>
  </si>
  <si>
    <t>경기도 여주시 어영실로 152 (오학동)</t>
  </si>
  <si>
    <t>경기도 여주시 명성로 221</t>
  </si>
  <si>
    <t>경기 여주시 가남읍 설가로 899 가남체육센터</t>
  </si>
  <si>
    <t>경기 여주시 북내면 여양2로 361</t>
  </si>
  <si>
    <t>경기도 동두천시 어수로 4</t>
    <phoneticPr fontId="5" type="noConversion"/>
  </si>
  <si>
    <t>경기도 동두천시 천보산로 688</t>
    <phoneticPr fontId="5" type="noConversion"/>
  </si>
  <si>
    <t>경기도 동두천시 상패로 56-34</t>
    <phoneticPr fontId="5" type="noConversion"/>
  </si>
  <si>
    <t>경기도 과천시 참마을로 9 (문원동)</t>
  </si>
  <si>
    <t>경기도 과천시 통영로 5 (중앙동)</t>
  </si>
  <si>
    <t>경기도 가평군 조종면 조종희망로26번길 16</t>
    <phoneticPr fontId="5" type="noConversion"/>
  </si>
  <si>
    <t>경기도 가평군 가평읍 문화로 153</t>
    <phoneticPr fontId="5" type="noConversion"/>
  </si>
  <si>
    <t>경기도 가평군 청평면 은고개로 39</t>
    <phoneticPr fontId="5" type="noConversion"/>
  </si>
  <si>
    <t>경기도 연천군 미산면 유촌리 383</t>
    <phoneticPr fontId="5" type="noConversion"/>
  </si>
  <si>
    <t>연천군
(미산면)</t>
    <phoneticPr fontId="5" type="noConversion"/>
  </si>
  <si>
    <t>25m x 16m</t>
    <phoneticPr fontId="5" type="noConversion"/>
  </si>
  <si>
    <t>경기도 광주시 곤지암읍 경충대로 729 팀업캠퍼스</t>
    <phoneticPr fontId="5" type="noConversion"/>
  </si>
  <si>
    <t>경기도 수원시 권선구 여기산로26번길 30 (서둔동)</t>
    <phoneticPr fontId="5" type="noConversion"/>
  </si>
  <si>
    <t>경기도 수원시 권선구 세류동 638-1</t>
    <phoneticPr fontId="5" type="noConversion"/>
  </si>
  <si>
    <t>수원시체육회
(290-6033)</t>
  </si>
  <si>
    <t>경기도 수원시 영통구 이의동 1372</t>
    <phoneticPr fontId="5" type="noConversion"/>
  </si>
  <si>
    <t>수원시체육회
(290-6034)</t>
  </si>
  <si>
    <t>경기도 수원시 권선구 서둔동 365</t>
    <phoneticPr fontId="5" type="noConversion"/>
  </si>
  <si>
    <t>수원시체육회
(290-6035)</t>
  </si>
  <si>
    <t>경기도 수원시 권선구 매송고색로 620</t>
    <phoneticPr fontId="5" type="noConversion"/>
  </si>
  <si>
    <t>청소자원과
(228-3255)</t>
    <phoneticPr fontId="62" type="noConversion"/>
  </si>
  <si>
    <t>경기도 수원시 영통구 영통로 383</t>
    <phoneticPr fontId="5" type="noConversion"/>
  </si>
  <si>
    <t>장안구 공원녹지과
(228-5992)</t>
    <phoneticPr fontId="62" type="noConversion"/>
  </si>
  <si>
    <t>경기도 수원시 천천동 453-1</t>
    <phoneticPr fontId="5" type="noConversion"/>
  </si>
  <si>
    <t>수원시 공원녹지사업소
(228-5992)</t>
    <phoneticPr fontId="62" type="noConversion"/>
  </si>
  <si>
    <t>경기도 수원시 권선구 권선동 1198</t>
    <phoneticPr fontId="5" type="noConversion"/>
  </si>
  <si>
    <t>권선구 공원녹지과
(228-6193)</t>
    <phoneticPr fontId="62" type="noConversion"/>
  </si>
  <si>
    <t>경기도 수원시 권선구 당수로 235 (당수동)</t>
    <phoneticPr fontId="5" type="noConversion"/>
  </si>
  <si>
    <t>권선구 공원녹지과
(228-6194)</t>
  </si>
  <si>
    <t>경기도 수원시 권선구 곡반정동 546</t>
    <phoneticPr fontId="5" type="noConversion"/>
  </si>
  <si>
    <t>권선구 공원녹지과
(228-6195)</t>
  </si>
  <si>
    <t>경기도 수원시 팔달구 고등동 273-2</t>
    <phoneticPr fontId="5" type="noConversion"/>
  </si>
  <si>
    <t>수원시 게이트볼협회 팔달구지회
(회장 010-9011-5802)</t>
    <phoneticPr fontId="5" type="noConversion"/>
  </si>
  <si>
    <t>경기도 수원시 남수동 7-3</t>
    <phoneticPr fontId="5" type="noConversion"/>
  </si>
  <si>
    <t>남향공원 체육시설</t>
    <phoneticPr fontId="62" type="noConversion"/>
  </si>
  <si>
    <t>경기도 수원시 우만동 487-1</t>
    <phoneticPr fontId="5" type="noConversion"/>
  </si>
  <si>
    <t>충효 게이트볼장(제12호 어린이공원)</t>
  </si>
  <si>
    <t>경기도 수원시 지동 267-17</t>
    <phoneticPr fontId="5" type="noConversion"/>
  </si>
  <si>
    <t>창룡문 체육공원</t>
  </si>
  <si>
    <t>경기도 수원시 영통구 매탄4동 811</t>
    <phoneticPr fontId="5" type="noConversion"/>
  </si>
  <si>
    <t>영통구 공원녹지과
(228-8332)</t>
  </si>
  <si>
    <t>경기도 수원시 영통구 망포동755</t>
    <phoneticPr fontId="5" type="noConversion"/>
  </si>
  <si>
    <t>영통구 공원녹지과
(228-8333)</t>
  </si>
  <si>
    <t>경기도 수원시 영통구 매탄3동 1345</t>
    <phoneticPr fontId="5" type="noConversion"/>
  </si>
  <si>
    <t>영통구 공원녹지과
(228-8334)</t>
  </si>
  <si>
    <t>팔달구 화서동 252 숙지공원 다목적체육관</t>
  </si>
  <si>
    <t>숙지공원</t>
  </si>
  <si>
    <t>팔달구 공원녹지과
(5191-7042)</t>
  </si>
  <si>
    <t>팔달구 공원녹지과</t>
  </si>
  <si>
    <t>경기도 용인시 처인구 포곡읍 삼계리 588-5</t>
    <phoneticPr fontId="5" type="noConversion"/>
  </si>
  <si>
    <t>경기도 용인시 처인구 이동읍 송전리441-1</t>
    <phoneticPr fontId="5" type="noConversion"/>
  </si>
  <si>
    <t>경기도 용인시 처인구 이동읍 서리 1077-55</t>
    <phoneticPr fontId="5" type="noConversion"/>
  </si>
  <si>
    <t>경기도 용인시 처인구 백암면 백암리224-6</t>
    <phoneticPr fontId="5" type="noConversion"/>
  </si>
  <si>
    <t>경기도 용인히 처인구 모현읍 갈담리309</t>
    <phoneticPr fontId="5" type="noConversion"/>
  </si>
  <si>
    <t>경기도 용인시 처인구 마평동703</t>
    <phoneticPr fontId="5" type="noConversion"/>
  </si>
  <si>
    <t>경기도 용인시 기흥구 보정동 1219</t>
    <phoneticPr fontId="5" type="noConversion"/>
  </si>
  <si>
    <t>경기도 용인시 기흥구 동백동 589</t>
    <phoneticPr fontId="5" type="noConversion"/>
  </si>
  <si>
    <t>경기도 용인시 기흥구 구갈동 33-3</t>
    <phoneticPr fontId="5" type="noConversion"/>
  </si>
  <si>
    <t>경기도 용인시 처인구 남사면 봉무리438-1</t>
    <phoneticPr fontId="5" type="noConversion"/>
  </si>
  <si>
    <t>경기도 용인시 처인구 남사읍 완장리588-3</t>
    <phoneticPr fontId="5" type="noConversion"/>
  </si>
  <si>
    <t>경기도 용인시 수지구 풍덕천동산13-1</t>
    <phoneticPr fontId="5" type="noConversion"/>
  </si>
  <si>
    <t>경기도 용인시 수지구 풍덕천동 1088</t>
    <phoneticPr fontId="5" type="noConversion"/>
  </si>
  <si>
    <t>경기도 용인시 기흥구 언남동 341-6</t>
    <phoneticPr fontId="5" type="noConversion"/>
  </si>
  <si>
    <t>경기도 용인시 기흥구 보라동 604</t>
    <phoneticPr fontId="5" type="noConversion"/>
  </si>
  <si>
    <t>경기도 용인시 기흥구 신갈동 산57-3</t>
    <phoneticPr fontId="5" type="noConversion"/>
  </si>
  <si>
    <t>경기도 용인시수지구 죽전동 1180</t>
    <phoneticPr fontId="5" type="noConversion"/>
  </si>
  <si>
    <t>경기도 용인시 수지구 동천동 763-37</t>
    <phoneticPr fontId="5" type="noConversion"/>
  </si>
  <si>
    <t>경기도 용인시 처인구 양지면 양지리364-1</t>
    <phoneticPr fontId="5" type="noConversion"/>
  </si>
  <si>
    <t>경기도 용인시 처인구 양지면 박곡리769-7</t>
    <phoneticPr fontId="5" type="noConversion"/>
  </si>
  <si>
    <t>경기도 용인시 처인구 모현읍 능원리730-2</t>
    <phoneticPr fontId="5" type="noConversion"/>
  </si>
  <si>
    <t>경기도 용인시 기흥구 하갈동 319</t>
    <phoneticPr fontId="5" type="noConversion"/>
  </si>
  <si>
    <t>경기도 용인시 기흥구 구갈동 598</t>
    <phoneticPr fontId="5" type="noConversion"/>
  </si>
  <si>
    <t>경기도 용인시 처인구 남동282</t>
    <phoneticPr fontId="5" type="noConversion"/>
  </si>
  <si>
    <t>경기도 용인시 기흥구 공세동 307-38</t>
    <phoneticPr fontId="5" type="noConversion"/>
  </si>
  <si>
    <t>경기도 용인시 처인구 고림동796-3</t>
    <phoneticPr fontId="5" type="noConversion"/>
  </si>
  <si>
    <t>경기도 용인시 처인구 유방동288-1</t>
    <phoneticPr fontId="5" type="noConversion"/>
  </si>
  <si>
    <t>수지구 상현동 1198</t>
    <phoneticPr fontId="5" type="noConversion"/>
  </si>
  <si>
    <t>경기도 용인시 기흥구 서천동 803</t>
    <phoneticPr fontId="5" type="noConversion"/>
  </si>
  <si>
    <t>처인구 이동읍 천리 1103</t>
    <phoneticPr fontId="5" type="noConversion"/>
  </si>
  <si>
    <t>수지구 성복동 602-8</t>
    <phoneticPr fontId="5" type="noConversion"/>
  </si>
  <si>
    <t>수지구 신봉동 539-9</t>
    <phoneticPr fontId="5" type="noConversion"/>
  </si>
  <si>
    <t>수지구 풍덕천동 1239</t>
    <phoneticPr fontId="5" type="noConversion"/>
  </si>
  <si>
    <t>수지구 풍덕천동 696</t>
    <phoneticPr fontId="5" type="noConversion"/>
  </si>
  <si>
    <t>경기도 용인시 기흥구 지곡동 679-10</t>
    <phoneticPr fontId="5" type="noConversion"/>
  </si>
  <si>
    <t>지곡동게이트볼장</t>
    <phoneticPr fontId="5" type="noConversion"/>
  </si>
  <si>
    <t>경기도 고양시 일산동구 중산로 217</t>
    <phoneticPr fontId="5" type="noConversion"/>
  </si>
  <si>
    <t>경기도 성남시 수정구 단대동 196번지</t>
    <phoneticPr fontId="5" type="noConversion"/>
  </si>
  <si>
    <t>성남도시개발공사
(031-727-9941~9)</t>
    <phoneticPr fontId="5" type="noConversion"/>
  </si>
  <si>
    <t>경기도 성남시 중원구 금광동 2471번지</t>
    <phoneticPr fontId="5" type="noConversion"/>
  </si>
  <si>
    <t>경기도 성남시 수정구 태평동 4944-1번지</t>
    <phoneticPr fontId="5" type="noConversion"/>
  </si>
  <si>
    <t>경기도 성남시 수정구 금토동 494-2번지</t>
    <phoneticPr fontId="5" type="noConversion"/>
  </si>
  <si>
    <t>금토동 다목적운동장</t>
    <phoneticPr fontId="5" type="noConversion"/>
  </si>
  <si>
    <t>27×22</t>
    <phoneticPr fontId="5" type="noConversion"/>
  </si>
  <si>
    <t>경기도 성남시 분당구 운중동 956-1번지</t>
    <phoneticPr fontId="5" type="noConversion"/>
  </si>
  <si>
    <t>운중체육공원 제1호</t>
    <phoneticPr fontId="5" type="noConversion"/>
  </si>
  <si>
    <t>21×20</t>
    <phoneticPr fontId="5" type="noConversion"/>
  </si>
  <si>
    <t>경기도 화성시 마도면 쌍송리 673</t>
  </si>
  <si>
    <t>경기도 화성시 새솔동 167</t>
  </si>
  <si>
    <t>경기도 화성시 남양읍 남양리 2236</t>
  </si>
  <si>
    <t>경기도 화성시 병점동 865</t>
  </si>
  <si>
    <t>경기도 화성시 진안동 141</t>
  </si>
  <si>
    <t>경기도 화성시 화성추모공원</t>
  </si>
  <si>
    <t>경기도 화성시 향남읍 행정리 478</t>
  </si>
  <si>
    <t xml:space="preserve">경기도 화성시 반월동 184-3 </t>
  </si>
  <si>
    <t>경기도 화성시 우정읍 조암리 391-14</t>
  </si>
  <si>
    <t>경기도 화성시 반송동 202</t>
  </si>
  <si>
    <t>경기도 화성시 봉담읍 동화리 587</t>
  </si>
  <si>
    <t>경기도 화성시 병점동 421-1</t>
  </si>
  <si>
    <t>경기도 화성시 영천동 670-2</t>
  </si>
  <si>
    <t>경기도 화성시 향남읍 상신리 1254</t>
  </si>
  <si>
    <t>경기도 화성시 기안동 915</t>
  </si>
  <si>
    <t>경기도 화성시 기산동 463-21</t>
  </si>
  <si>
    <t>경기도 화성시 매송면 천천리 91-3</t>
  </si>
  <si>
    <t>경기도 화성시 향남읍 행정리 525</t>
  </si>
  <si>
    <t>경기도 화성시 향남읍 행정리 460</t>
  </si>
  <si>
    <t>경기도 화성시 안녕동 71-795</t>
  </si>
  <si>
    <t>경기도 화성시 남양 제3호 근린공원</t>
  </si>
  <si>
    <t>경기도 화성시 정남면 발산리 67-2</t>
  </si>
  <si>
    <t>경기도 화성시 매송면 원평리 579</t>
  </si>
  <si>
    <t>경기도 화성시 장안면 사랑리 689</t>
  </si>
  <si>
    <t>경기도 화성시 방교동 762</t>
  </si>
  <si>
    <t>경기도 화성시 능동 1128</t>
  </si>
  <si>
    <t>경기도 화성시 기안동460-83</t>
  </si>
  <si>
    <t>경기도 화성시 산척동 753</t>
  </si>
  <si>
    <t>경기도 화성시 서신면 매화리 277</t>
  </si>
  <si>
    <t>경기도 화성시 송산면사강리 365-25,357-4</t>
  </si>
  <si>
    <t>경기도 화성시 비봉면 쌍학리 247-28</t>
  </si>
  <si>
    <t>경기도 화성시 양감면 신왕리 1994</t>
  </si>
  <si>
    <t>경기도 화성시 장안면 장안리 1177-1</t>
  </si>
  <si>
    <t>경기도 화성시 팔탄면 구장리 782</t>
  </si>
  <si>
    <t>경기도 화성시 봉담읍 상리 716</t>
  </si>
  <si>
    <t>봉담2 생태체육공원</t>
  </si>
  <si>
    <t>22x20</t>
  </si>
  <si>
    <t>경기도 부천시 소사본동 산74-4</t>
    <phoneticPr fontId="5" type="noConversion"/>
  </si>
  <si>
    <t>부천도시공사
(340-0895)</t>
    <phoneticPr fontId="5" type="noConversion"/>
  </si>
  <si>
    <t>경기도 부천시 중동 1177</t>
    <phoneticPr fontId="5" type="noConversion"/>
  </si>
  <si>
    <t>경기도 부천시 중동 1041-1</t>
    <phoneticPr fontId="5" type="noConversion"/>
  </si>
  <si>
    <t>경기도 부천시 심곡본동 567-3</t>
    <phoneticPr fontId="5" type="noConversion"/>
  </si>
  <si>
    <t>경기도 부천시 원종동 380-40</t>
    <phoneticPr fontId="5" type="noConversion"/>
  </si>
  <si>
    <t>경기도 부천시 상동 549</t>
    <phoneticPr fontId="5" type="noConversion"/>
  </si>
  <si>
    <t>경기도 부천시 고강동 413-1</t>
    <phoneticPr fontId="5" type="noConversion"/>
  </si>
  <si>
    <t>부천도시공사
(340-5372)</t>
    <phoneticPr fontId="5" type="noConversion"/>
  </si>
  <si>
    <t>경기도 부천시 상동 21</t>
    <phoneticPr fontId="5" type="noConversion"/>
  </si>
  <si>
    <t>경기도 부천시 범박동 7-3</t>
    <phoneticPr fontId="5" type="noConversion"/>
  </si>
  <si>
    <t>경기도 부천시 도당동 산25-5</t>
    <phoneticPr fontId="5" type="noConversion"/>
  </si>
  <si>
    <t>경기도 부천시 송내동 407</t>
    <phoneticPr fontId="5" type="noConversion"/>
  </si>
  <si>
    <t>경기도 부천시 옥길동 752-1</t>
    <phoneticPr fontId="5" type="noConversion"/>
  </si>
  <si>
    <t>경기도 부천시 상동 462</t>
    <phoneticPr fontId="5" type="noConversion"/>
  </si>
  <si>
    <t>경기도 남양주시 덕소리 103-5</t>
    <phoneticPr fontId="5" type="noConversion"/>
  </si>
  <si>
    <t>경기도 남양주시 내곡리 483-6</t>
    <phoneticPr fontId="5" type="noConversion"/>
  </si>
  <si>
    <t>경기도 남양주시 용정리 743-6[진건오남로 112-1]</t>
    <phoneticPr fontId="5" type="noConversion"/>
  </si>
  <si>
    <t>경기도 남양주시 송능리 108-20</t>
    <phoneticPr fontId="5" type="noConversion"/>
  </si>
  <si>
    <t>경기도 남양주시 신월리 650-9</t>
    <phoneticPr fontId="5" type="noConversion"/>
  </si>
  <si>
    <t>경기도 남양주시 청학리 500-29</t>
    <phoneticPr fontId="5" type="noConversion"/>
  </si>
  <si>
    <t>경기도 남양주시 평내동 660</t>
    <phoneticPr fontId="5" type="noConversion"/>
  </si>
  <si>
    <t>경기도 남양주시금곡동 693-2</t>
    <phoneticPr fontId="5" type="noConversion"/>
  </si>
  <si>
    <t>체육공원 2호 게이트볼장</t>
    <phoneticPr fontId="5" type="noConversion"/>
  </si>
  <si>
    <t>경기도 남양주시 다산동 6138</t>
    <phoneticPr fontId="5" type="noConversion"/>
  </si>
  <si>
    <t>체육공원1호 게이트볼장</t>
    <phoneticPr fontId="5" type="noConversion"/>
  </si>
  <si>
    <t>경기도 남양주시 다산동 6114</t>
    <phoneticPr fontId="5" type="noConversion"/>
  </si>
  <si>
    <t>경기도 남양주시 지금동 719</t>
    <phoneticPr fontId="5" type="noConversion"/>
  </si>
  <si>
    <t>경기도 남양주시 별내동 858</t>
    <phoneticPr fontId="5" type="noConversion"/>
  </si>
  <si>
    <t>경기도 남양주시 도곡리 82</t>
    <phoneticPr fontId="5" type="noConversion"/>
  </si>
  <si>
    <t>경기도 남양주시 금남리 92-14</t>
    <phoneticPr fontId="5" type="noConversion"/>
  </si>
  <si>
    <t>경기도 남양주시 마석우리 527-1</t>
    <phoneticPr fontId="5" type="noConversion"/>
  </si>
  <si>
    <t>경기도 남양주시 오남리 37-1</t>
    <phoneticPr fontId="5" type="noConversion"/>
  </si>
  <si>
    <t>경기도 남양주시 퇴계원 224-2</t>
    <phoneticPr fontId="5" type="noConversion"/>
  </si>
  <si>
    <t>경기도 남양주시 진중리 92-2</t>
    <phoneticPr fontId="5" type="noConversion"/>
  </si>
  <si>
    <t>경기도 남양주시 이패동 704</t>
    <phoneticPr fontId="5" type="noConversion"/>
  </si>
  <si>
    <t>경기도 남양주시 이패동 산 70-3</t>
    <phoneticPr fontId="5" type="noConversion"/>
  </si>
  <si>
    <t>경기도 남양주시 별내동 167-79일원</t>
    <phoneticPr fontId="5" type="noConversion"/>
  </si>
  <si>
    <t>경기도 남양주시 차산리 187-3</t>
    <phoneticPr fontId="5" type="noConversion"/>
  </si>
  <si>
    <t>안산시 상록구 성포동 589번지</t>
    <phoneticPr fontId="5" type="noConversion"/>
  </si>
  <si>
    <t>경기도 평택시 원평로31번길 63-9 (평택동)</t>
  </si>
  <si>
    <t>원평게이트볼장</t>
  </si>
  <si>
    <t>(추가) 기타 체육시설(그외)에서 게이트볼장으로 이동</t>
    <phoneticPr fontId="5" type="noConversion"/>
  </si>
  <si>
    <t>경기도 평택시 포승읍 홍원리 산18</t>
  </si>
  <si>
    <t>홍원리 게이트볼장</t>
  </si>
  <si>
    <t>평택시(안출 지역경제과)</t>
  </si>
  <si>
    <t>(추가) 신규시설</t>
    <phoneticPr fontId="5" type="noConversion"/>
  </si>
  <si>
    <t>경기도 평택시 팽성읍 계양로 336</t>
  </si>
  <si>
    <t>경기도 평택시 동부공원로 46 (비전동)</t>
  </si>
  <si>
    <t>경기도 평택시 산단로52번길 21(모곡동)</t>
  </si>
  <si>
    <t>경기도 평택시 진위면 신리길 160</t>
  </si>
  <si>
    <t>경기도 평택시 신장로 124 (신장동)</t>
  </si>
  <si>
    <t>경기도 평택시 둥구재길 21 (서정동)</t>
  </si>
  <si>
    <t>경기도 평택시 안중읍 현화중앙길 75</t>
  </si>
  <si>
    <t>경기도 평택시 팽성읍 송화택지로25번길 63</t>
  </si>
  <si>
    <t>경기도 평택시 서탄면 서탄로 326-41</t>
  </si>
  <si>
    <t>경기도 평택시 청북읍 안청로2길 60</t>
  </si>
  <si>
    <t>경기도 평택시 고덕면 두릉리793-10</t>
  </si>
  <si>
    <t>두릉리 게이트볼장</t>
  </si>
  <si>
    <t>경기도 평택시 지산동684-41</t>
    <phoneticPr fontId="5" type="noConversion"/>
  </si>
  <si>
    <t>경기도 평택시 여술로 47</t>
    <phoneticPr fontId="5" type="noConversion"/>
  </si>
  <si>
    <t>경기 안양시 동안구 경수대로665번길 74-29</t>
    <phoneticPr fontId="5" type="noConversion"/>
  </si>
  <si>
    <t>경기도 시흥시 정왕동 2140번지</t>
    <phoneticPr fontId="5" type="noConversion"/>
  </si>
  <si>
    <t>경기도 시흥시 죽율동 724-5번지</t>
    <phoneticPr fontId="5" type="noConversion"/>
  </si>
  <si>
    <t>경기도 시흥시 정왕동 1969번지</t>
    <phoneticPr fontId="5" type="noConversion"/>
  </si>
  <si>
    <t>경기도 시흥시 포동 67-77번지</t>
    <phoneticPr fontId="5" type="noConversion"/>
  </si>
  <si>
    <t>경기도 시흥시 군자동 634-4번지</t>
    <phoneticPr fontId="5" type="noConversion"/>
  </si>
  <si>
    <t>경기도 시흥시 조남동 321-1번지</t>
    <phoneticPr fontId="5" type="noConversion"/>
  </si>
  <si>
    <t>경기도 시흥시 과림동 67-6번지</t>
    <phoneticPr fontId="5" type="noConversion"/>
  </si>
  <si>
    <t>경기도 시흥시 월곶동 951-17번지</t>
    <phoneticPr fontId="5" type="noConversion"/>
  </si>
  <si>
    <t>경기도 시흥시 신천동 518-5번지</t>
    <phoneticPr fontId="5" type="noConversion"/>
  </si>
  <si>
    <t>경기도 김포시 대곶면 율생리 422-4</t>
    <phoneticPr fontId="5" type="noConversion"/>
  </si>
  <si>
    <t>경기도 김포시 하성명 양택리 579</t>
    <phoneticPr fontId="5" type="noConversion"/>
  </si>
  <si>
    <t>양택리전천후게이트볼장</t>
    <phoneticPr fontId="5" type="noConversion"/>
  </si>
  <si>
    <t>경기도 김포시 김포한강4로 168</t>
    <phoneticPr fontId="5" type="noConversion"/>
  </si>
  <si>
    <t>청송전천후게이트볼장</t>
    <phoneticPr fontId="5" type="noConversion"/>
  </si>
  <si>
    <t>경기도 김포시 양촌읍 석모로45번길 11</t>
    <phoneticPr fontId="5" type="noConversion"/>
  </si>
  <si>
    <t>경기도 김포시 사우동 36-3</t>
    <phoneticPr fontId="5" type="noConversion"/>
  </si>
  <si>
    <t>경기도 김포시 하성면 시암리 산83</t>
    <phoneticPr fontId="5" type="noConversion"/>
  </si>
  <si>
    <t>시암리게이트볼장</t>
    <phoneticPr fontId="5" type="noConversion"/>
  </si>
  <si>
    <t>경기도 김포시 돌문로15번길 36-10</t>
    <phoneticPr fontId="5" type="noConversion"/>
  </si>
  <si>
    <t>경기도 김포시 신곡로3번길 34-15</t>
  </si>
  <si>
    <t>경기도 김포시 양촌읍 양곡리 488-2</t>
    <phoneticPr fontId="5" type="noConversion"/>
  </si>
  <si>
    <t>경기도 김포시 양촌읍 학운리 1043-1</t>
    <phoneticPr fontId="5" type="noConversion"/>
  </si>
  <si>
    <t>경기도 김포시 월곶면 개곡리 271-3</t>
    <phoneticPr fontId="5" type="noConversion"/>
  </si>
  <si>
    <t>경기도 김포시 북변동 837</t>
    <phoneticPr fontId="5" type="noConversion"/>
  </si>
  <si>
    <t>북변동게이트볼장</t>
    <phoneticPr fontId="5" type="noConversion"/>
  </si>
  <si>
    <t>경기도 김포시 월곶면 고막리 117-2</t>
    <phoneticPr fontId="5" type="noConversion"/>
  </si>
  <si>
    <t>경기도 김포시 운양동 1247-1</t>
    <phoneticPr fontId="5" type="noConversion"/>
  </si>
  <si>
    <t>경기도 김포시 하성면 원산리 186-10</t>
    <phoneticPr fontId="5" type="noConversion"/>
  </si>
  <si>
    <t>경기도 김포시 고촌읍 신곡리 203-7</t>
    <phoneticPr fontId="5" type="noConversion"/>
  </si>
  <si>
    <t>신곡게이트볼장</t>
    <phoneticPr fontId="5" type="noConversion"/>
  </si>
  <si>
    <t>걸포 장애인 게이트볼장</t>
    <phoneticPr fontId="5" type="noConversion"/>
  </si>
  <si>
    <t>경기도 김포시 풍무동 759</t>
    <phoneticPr fontId="5" type="noConversion"/>
  </si>
  <si>
    <t>풍무동게이트볼장</t>
    <phoneticPr fontId="5" type="noConversion"/>
  </si>
  <si>
    <t>경기도 파주시 광탄면 장지산로316번길 47-33</t>
    <phoneticPr fontId="5" type="noConversion"/>
  </si>
  <si>
    <t>경기도 파주시 탄현면 새오리로395번길 11</t>
    <phoneticPr fontId="5" type="noConversion"/>
  </si>
  <si>
    <t>경기도 파주시 적성면 마지리 33-2</t>
    <phoneticPr fontId="5" type="noConversion"/>
  </si>
  <si>
    <t>경기도 파주시 파평면 금파리281-2</t>
    <phoneticPr fontId="5" type="noConversion"/>
  </si>
  <si>
    <t>경기도 파주시 청석로 360</t>
    <phoneticPr fontId="5" type="noConversion"/>
  </si>
  <si>
    <t>경기도 의정부시 장곡로 147</t>
    <phoneticPr fontId="5" type="noConversion"/>
  </si>
  <si>
    <t>호원동게이트볼장</t>
    <phoneticPr fontId="5" type="noConversion"/>
  </si>
  <si>
    <t>경기도 의정부시 용민로 99</t>
    <phoneticPr fontId="5" type="noConversion"/>
  </si>
  <si>
    <t>경기도 의정부시 체육로 72</t>
    <phoneticPr fontId="5" type="noConversion"/>
  </si>
  <si>
    <t>광주시 열미리 476-7</t>
  </si>
  <si>
    <t>경기도 광명시 철산동 633-3</t>
  </si>
  <si>
    <t>미사대로710</t>
    <phoneticPr fontId="5" type="noConversion"/>
  </si>
  <si>
    <t>하남시(체육진흥과)</t>
    <phoneticPr fontId="5" type="noConversion"/>
  </si>
  <si>
    <t>풍산동537</t>
    <phoneticPr fontId="5" type="noConversion"/>
  </si>
  <si>
    <t>춘궁동261</t>
    <phoneticPr fontId="5" type="noConversion"/>
  </si>
  <si>
    <t>천현동576-5</t>
    <phoneticPr fontId="5" type="noConversion"/>
  </si>
  <si>
    <t>창우동521-4</t>
    <phoneticPr fontId="5" type="noConversion"/>
  </si>
  <si>
    <t>덕풍동 산51-4</t>
    <phoneticPr fontId="5" type="noConversion"/>
  </si>
  <si>
    <t>경기도 군포시 대야미동 132-4</t>
    <phoneticPr fontId="5" type="noConversion"/>
  </si>
  <si>
    <t>군포시(교육체육과)</t>
    <phoneticPr fontId="5" type="noConversion"/>
  </si>
  <si>
    <t>경기도 오산시 경기동로 33</t>
    <phoneticPr fontId="5" type="noConversion"/>
  </si>
  <si>
    <t>경기도 오산시 금암동 521</t>
    <phoneticPr fontId="5" type="noConversion"/>
  </si>
  <si>
    <t>경기도 오산시 경기대로281번길 25 (오산동)</t>
  </si>
  <si>
    <t>중앙동 전천후 게이트볼장</t>
    <phoneticPr fontId="5" type="noConversion"/>
  </si>
  <si>
    <t>경기도 오산시 양산로410번길 30(양산동)</t>
  </si>
  <si>
    <t>경기도 양주시 백석읍 중앙로223번길 46</t>
  </si>
  <si>
    <t>경기도 양주시 은현면 은현로 74</t>
  </si>
  <si>
    <t>경기도 양주시 은현면 운하로433번길 5</t>
  </si>
  <si>
    <t>경기도 양주시 남면 감악산로244번길 169</t>
  </si>
  <si>
    <t>경기 양주시 광적면 광석리 17-3</t>
  </si>
  <si>
    <t>경기도 양주시 고읍동 332-8</t>
    <phoneticPr fontId="5" type="noConversion"/>
  </si>
  <si>
    <t>경기도 양주시 덕정9길 36 (덕정동)</t>
  </si>
  <si>
    <t>경기도 양주시 덕계동 425-9</t>
    <phoneticPr fontId="5" type="noConversion"/>
  </si>
  <si>
    <t>경기도 양주시 회암동 113-4</t>
    <phoneticPr fontId="5" type="noConversion"/>
  </si>
  <si>
    <t>옥정1동게이트볼장</t>
    <phoneticPr fontId="5" type="noConversion"/>
  </si>
  <si>
    <t>경기도 양주시 삼숭로58번길 108-47 (삼숭동)</t>
  </si>
  <si>
    <t>경기도 양주시 고읍남로 205 (광사동)</t>
  </si>
  <si>
    <t>경기도 양주시 평화로1435번길 30 (덕계동)</t>
  </si>
  <si>
    <t>경기도 양주시 고암길 200-20 (고암동)</t>
  </si>
  <si>
    <t>경기도 양주시 고암길 306-31 (덕정동)</t>
    <phoneticPr fontId="5" type="noConversion"/>
  </si>
  <si>
    <t>회천3동게이트볼장</t>
    <phoneticPr fontId="5" type="noConversion"/>
  </si>
  <si>
    <t>경기도 이천시 장호원읍 장여로 15번길 10-40</t>
    <phoneticPr fontId="5" type="noConversion"/>
  </si>
  <si>
    <t xml:space="preserve"> 경기도 이천시 장호원읍 서동대로8829번길 76</t>
    <phoneticPr fontId="5" type="noConversion"/>
  </si>
  <si>
    <t xml:space="preserve"> 경기도 이천시 부발읍 고백리 385-2</t>
    <phoneticPr fontId="5" type="noConversion"/>
  </si>
  <si>
    <t xml:space="preserve"> 경기도 이천시 부발읍 죽당로42</t>
    <phoneticPr fontId="5" type="noConversion"/>
  </si>
  <si>
    <t>경기도 이천시 부발읍 죽당로42</t>
    <phoneticPr fontId="5" type="noConversion"/>
  </si>
  <si>
    <t>경기도 이천시 신둔면 수광리 321-16</t>
    <phoneticPr fontId="5" type="noConversion"/>
  </si>
  <si>
    <t>경기도 이천시 신둔면 원적로147번길 103</t>
    <phoneticPr fontId="5" type="noConversion"/>
  </si>
  <si>
    <t>경기도 이천시 신둔면 원적로322번길 187</t>
    <phoneticPr fontId="5" type="noConversion"/>
  </si>
  <si>
    <t>경기도 이천시 백사면 송말리 45-4</t>
    <phoneticPr fontId="5" type="noConversion"/>
  </si>
  <si>
    <t xml:space="preserve"> 경기도 이천시 백사면 원적로 941</t>
    <phoneticPr fontId="5" type="noConversion"/>
  </si>
  <si>
    <t>경기도 이천시 백사면 청백리로394번길 57-15</t>
    <phoneticPr fontId="5" type="noConversion"/>
  </si>
  <si>
    <t>경기도 이천시 호법면 동산로395번길 139-38</t>
    <phoneticPr fontId="5" type="noConversion"/>
  </si>
  <si>
    <t xml:space="preserve"> 경기도 이천시 마장면 오천로 105-26</t>
    <phoneticPr fontId="5" type="noConversion"/>
  </si>
  <si>
    <t>경기도 이천시 대월면 다솔로13번길 32-7</t>
    <phoneticPr fontId="5" type="noConversion"/>
  </si>
  <si>
    <t xml:space="preserve"> 경기도 이천시 대월면 대평로178번길 49-3</t>
    <phoneticPr fontId="5" type="noConversion"/>
  </si>
  <si>
    <t xml:space="preserve"> 경기도 이천시 대월면 대월로667번길 359-3</t>
    <phoneticPr fontId="5" type="noConversion"/>
  </si>
  <si>
    <t xml:space="preserve"> 경기도 이천시 모가면 진가리106</t>
    <phoneticPr fontId="5" type="noConversion"/>
  </si>
  <si>
    <t>경기도 이천시 설성면 진상미로180번길 25</t>
    <phoneticPr fontId="5" type="noConversion"/>
  </si>
  <si>
    <t>경기도 이천시 율면 고당로 119번길 10-1</t>
    <phoneticPr fontId="5" type="noConversion"/>
  </si>
  <si>
    <t>경기도 이천시 단월동 63-1</t>
    <phoneticPr fontId="5" type="noConversion"/>
  </si>
  <si>
    <t>경기도 이천시 영창로163번길 28</t>
    <phoneticPr fontId="5" type="noConversion"/>
  </si>
  <si>
    <t>경기동 이천시 신둔면 장동리 793</t>
    <phoneticPr fontId="5" type="noConversion"/>
  </si>
  <si>
    <t>경기도 이천시 신둔면 고척리 271-3</t>
    <phoneticPr fontId="5" type="noConversion"/>
  </si>
  <si>
    <t>경기도 이천시 마장면 이치리 686</t>
    <phoneticPr fontId="5" type="noConversion"/>
  </si>
  <si>
    <t>경기도 이천시 백사면 송말리 534-9</t>
    <phoneticPr fontId="5" type="noConversion"/>
  </si>
  <si>
    <t>경기도 이천시 증포동 352-5</t>
    <phoneticPr fontId="5" type="noConversion"/>
  </si>
  <si>
    <t xml:space="preserve"> 경기도 이천시 신둔면 용면리 474-1</t>
    <phoneticPr fontId="5" type="noConversion"/>
  </si>
  <si>
    <t>경기도 이천시 대포동 680-2</t>
    <phoneticPr fontId="5" type="noConversion"/>
  </si>
  <si>
    <t>중리동(대포동) 게이트볼장</t>
    <phoneticPr fontId="5" type="noConversion"/>
  </si>
  <si>
    <t>경기도 이천시 관고동 358</t>
    <phoneticPr fontId="5" type="noConversion"/>
  </si>
  <si>
    <t>경기도 이천시 율면 본죽리 28-4</t>
    <phoneticPr fontId="5" type="noConversion"/>
  </si>
  <si>
    <t>율면체육공원 게이트볼장</t>
    <phoneticPr fontId="5" type="noConversion"/>
  </si>
  <si>
    <t>설봉공원 장애인 게이트볼장</t>
    <phoneticPr fontId="5" type="noConversion"/>
  </si>
  <si>
    <t>구리시 인창2로27번길11</t>
    <phoneticPr fontId="5" type="noConversion"/>
  </si>
  <si>
    <t>구리시 인창동 297-1</t>
    <phoneticPr fontId="5" type="noConversion"/>
  </si>
  <si>
    <t>구리시 인창동 669-1</t>
    <phoneticPr fontId="5" type="noConversion"/>
  </si>
  <si>
    <t>구리시 수택동 854-1</t>
    <phoneticPr fontId="5" type="noConversion"/>
  </si>
  <si>
    <t>공도읍 마정리 112-52</t>
  </si>
  <si>
    <t>공도읍 만정리 788-2</t>
  </si>
  <si>
    <t>대덕면 내리 674</t>
  </si>
  <si>
    <t>신내리어린이공원(게이트볼장)</t>
    <phoneticPr fontId="5" type="noConversion"/>
  </si>
  <si>
    <t>원곡면 내가천리 283</t>
  </si>
  <si>
    <t>봉남동 4</t>
  </si>
  <si>
    <t>보개면 불현리 42-1</t>
  </si>
  <si>
    <t>보개면 상삼리 860-4</t>
  </si>
  <si>
    <t>금광면 금광리 536-18</t>
  </si>
  <si>
    <t>일죽면 가리 581-2</t>
  </si>
  <si>
    <t>고삼면 가유리 791-28</t>
  </si>
  <si>
    <t>서운면 인리 458</t>
  </si>
  <si>
    <t>양성면 석화리 231-20</t>
  </si>
  <si>
    <t>죽산면 죽산리 725-8</t>
  </si>
  <si>
    <t>당왕동 534-5</t>
  </si>
  <si>
    <t>대덕면 건지리 328-7</t>
  </si>
  <si>
    <t>공도읍 불당리 252-2</t>
  </si>
  <si>
    <t>대덕면 건지리 298-38</t>
  </si>
  <si>
    <t>신규회원 게이트볼장(대덕면)</t>
    <phoneticPr fontId="5" type="noConversion"/>
  </si>
  <si>
    <t>옥산동 568</t>
    <phoneticPr fontId="5" type="noConversion"/>
  </si>
  <si>
    <t>아양1근린공원(게이트볼장)</t>
    <phoneticPr fontId="5" type="noConversion"/>
  </si>
  <si>
    <t>일죽면 금일로 480</t>
    <phoneticPr fontId="5" type="noConversion"/>
  </si>
  <si>
    <t>일죽 족구장 및 게이트볼장</t>
    <phoneticPr fontId="5" type="noConversion"/>
  </si>
  <si>
    <t>경기도 의왕시 정우2길 6-1</t>
    <phoneticPr fontId="5" type="noConversion"/>
  </si>
  <si>
    <t>경기도 포천시 소흘읍 이동교리 산2</t>
  </si>
  <si>
    <t>경기도 포천시 소흘읍 송우리 495</t>
  </si>
  <si>
    <t>경기도 포천시 군내면 직두리 776-15</t>
  </si>
  <si>
    <t>경기도 포천시 군내면 직두리 383-1</t>
  </si>
  <si>
    <t>경기도 포천시 군내면 명산리 221-2</t>
  </si>
  <si>
    <t>경기도 포천시 군내면 좌의리 408-3</t>
  </si>
  <si>
    <t>경기도 포천시 내촌면 마명리 368-3</t>
  </si>
  <si>
    <t>경기도 포천시 내촌면 내리 295-3</t>
  </si>
  <si>
    <t>경기도 포천시 가산면 감암리 116-5</t>
  </si>
  <si>
    <t>경기도 포천시 가산면 우금리 312-2</t>
  </si>
  <si>
    <t>경기도 포천시 가산면 우금리 502</t>
  </si>
  <si>
    <t>경기도 포천시 가산면 금현리 720-7</t>
  </si>
  <si>
    <t>경기도 포천시 가산면 마산리 286-1</t>
  </si>
  <si>
    <t>경기도 포천시 내촌면 소학리 370-1</t>
  </si>
  <si>
    <t>경기도 포천시 창수면 고소성리 80-1</t>
  </si>
  <si>
    <t>경기도 포천시 일동면 유동리 233-2</t>
  </si>
  <si>
    <t>경기도 포천시 소흘읍 송우리 산28-6</t>
  </si>
  <si>
    <t>경기도 포천시 소흘읍 초가팔리 336</t>
  </si>
  <si>
    <t>경기도 포천시 일동면 화대리 126</t>
  </si>
  <si>
    <t>경기도 포천시 이동면 노곡리 256-3</t>
  </si>
  <si>
    <t>경기도 포천시 관인면 냉정리 1852-1</t>
  </si>
  <si>
    <t>경기도 포천시 관인면 초과리 170-11</t>
  </si>
  <si>
    <t>경기도 포천시 관인면 초과리 산66</t>
  </si>
  <si>
    <t>경기도 포천시 신읍동 469-2</t>
  </si>
  <si>
    <t>경기도 포천시 신읍동 108-20</t>
  </si>
  <si>
    <t>경기도 포천시 소흘읍 고모리 7</t>
  </si>
  <si>
    <t>경기도 포천시 군내면 용정리 473-20</t>
  </si>
  <si>
    <t>경기도 포천시 군내면 유교리 752</t>
  </si>
  <si>
    <t>경기도 포천시 신북면 심곡리 333-10</t>
  </si>
  <si>
    <t>경기도 포천시 이동면 연곡리 847-1</t>
  </si>
  <si>
    <t>경기도 포천시 자작동 534</t>
  </si>
  <si>
    <t>경기도 포천시 화현면 지현리 319-3</t>
  </si>
  <si>
    <t>경기도 포천시 창수면 오가리 621</t>
  </si>
  <si>
    <t>경기도 포천시 창수면 운산리 368-10</t>
  </si>
  <si>
    <t>경기도 포천시 영중면 양문리 974-55</t>
  </si>
  <si>
    <t>경기도 포천시 영중면 영평리 208-1</t>
  </si>
  <si>
    <t>경기도 포천시 영중면 금주리 210-1</t>
  </si>
  <si>
    <t>경기도 포천시 영중면 성동리 329-1</t>
  </si>
  <si>
    <t>경기도 포천시 관인면 초과리 127</t>
  </si>
  <si>
    <t>경기도 포천시 군내면 하성북리 519</t>
  </si>
  <si>
    <t>경기도 포천시 일동면 기산리 87-1</t>
  </si>
  <si>
    <t>경기도 포천시 신북면 기지리 959-2</t>
  </si>
  <si>
    <t>경기도 포천시 영북면 운천리 567</t>
  </si>
  <si>
    <t>경기도 포천시 창수면 가양리 418-7</t>
  </si>
  <si>
    <t>경기 여주시 세종대왕면 능서공원길 101</t>
  </si>
  <si>
    <t>경기도 여주시 여흥로160번길 21 (상동)</t>
  </si>
  <si>
    <t>경기도 여주시 가남읍 태평2길 42-1</t>
  </si>
  <si>
    <t>경기 여주시 대신면 율촌리</t>
  </si>
  <si>
    <t>경기 여주시 흥천면 효지리 125</t>
  </si>
  <si>
    <t>경기 여주시 금사면 이여로 1278</t>
  </si>
  <si>
    <t>경기 여주시 강천면 간매리</t>
  </si>
  <si>
    <t>경기 여주시 산북면 상품로 88-33</t>
  </si>
  <si>
    <t>경기 여주시 북내면 금당로 260-3</t>
  </si>
  <si>
    <t>경기도 여주시 점동면 청안로 106-1</t>
  </si>
  <si>
    <t>경기 여주시 영릉로 123</t>
  </si>
  <si>
    <t>경기도 여주시 점동면 삼교4길 16-32</t>
  </si>
  <si>
    <t>경기도 동두천시 평화로 2417-16</t>
    <phoneticPr fontId="5" type="noConversion"/>
  </si>
  <si>
    <t>경기도 동두천시 거북마루로 64</t>
    <phoneticPr fontId="5" type="noConversion"/>
  </si>
  <si>
    <t>경기도 동두천시 평화로 2601</t>
    <phoneticPr fontId="5" type="noConversion"/>
  </si>
  <si>
    <t>경기도 동두천시 평화로 2285</t>
    <phoneticPr fontId="5" type="noConversion"/>
  </si>
  <si>
    <t>경기도 동두천시 상패동 138-1</t>
    <phoneticPr fontId="5" type="noConversion"/>
  </si>
  <si>
    <t>경기도 과천시 문원로 56 (문원동)</t>
  </si>
  <si>
    <t>(175W x 32개)</t>
    <phoneticPr fontId="5" type="noConversion"/>
  </si>
  <si>
    <t>경기도 가평군 상면 청군로 2005-48</t>
  </si>
  <si>
    <t>경기도 가평군 가평읍 각담말길 50-119</t>
    <phoneticPr fontId="5" type="noConversion"/>
  </si>
  <si>
    <t>경기도 가평군 청평면 행자골길 83</t>
  </si>
  <si>
    <t>경기 가평군 설악면 천안리 284-4</t>
  </si>
  <si>
    <t>경기도 가평군 조종면 운악청계로 238-50</t>
  </si>
  <si>
    <t>경기도 가평군 청평면 행자골길 87</t>
  </si>
  <si>
    <t>경기도 가평군 조종면 조종내길 61</t>
  </si>
  <si>
    <t>경기도 가평군 설악면 양방가루재길 4-1</t>
  </si>
  <si>
    <t>경기도 가평군 조종면 연인산로 84</t>
  </si>
  <si>
    <t>경기도 가평군 가평읍 가화로 155-9</t>
  </si>
  <si>
    <t>경기도 가평군 가평읍 달전로 91</t>
  </si>
  <si>
    <t>경기도 가평군 설악면 자잠로 53-25</t>
  </si>
  <si>
    <t>경기도 가평군 설악면 묵안로 170-46</t>
  </si>
  <si>
    <t>경기도 가평군 청평면 청평역로 97-33</t>
  </si>
  <si>
    <t>경기도 가평군 청평면 소돌말길 7-35</t>
  </si>
  <si>
    <t>경기도 가평군 청평면 북한강로1636번길 30-81</t>
  </si>
  <si>
    <t>경기도 가평군 상면 비룡로 2251</t>
  </si>
  <si>
    <t>경기도 가평군 상면 청군로 910-167</t>
  </si>
  <si>
    <t>경기도 가평군 상면 축령로 76</t>
  </si>
  <si>
    <t>경기도 가평군 북면 가화로 2681</t>
  </si>
  <si>
    <t>경기도 가평군 설악면 한서로 92</t>
  </si>
  <si>
    <t>경기도 가평군 가평읍 양지말길 2</t>
  </si>
  <si>
    <t>경기도 가평군 설악면 유명로 654-25</t>
    <phoneticPr fontId="5" type="noConversion"/>
  </si>
  <si>
    <t>경기도 수원시 영통구 광교호수로 151</t>
    <phoneticPr fontId="5" type="noConversion"/>
  </si>
  <si>
    <t>광교복합체육센터
(216-8760)</t>
    <phoneticPr fontId="5" type="noConversion"/>
  </si>
  <si>
    <t>위탁                              (수원시체육회)</t>
    <phoneticPr fontId="5" type="noConversion"/>
  </si>
  <si>
    <t>광교복합체육센터에 포함</t>
    <phoneticPr fontId="5" type="noConversion"/>
  </si>
  <si>
    <t>경기도 수원시 권선구 구운로4번길 34</t>
    <phoneticPr fontId="5" type="noConversion"/>
  </si>
  <si>
    <t>서호노인복지관
(291-0911)</t>
    <phoneticPr fontId="5" type="noConversion"/>
  </si>
  <si>
    <t>경기도 수원시 권선로564번길 36</t>
    <phoneticPr fontId="5" type="noConversion"/>
  </si>
  <si>
    <t>버드내노인복지관
(898-6544)</t>
    <phoneticPr fontId="5" type="noConversion"/>
  </si>
  <si>
    <t>위탁
(사회복지법인  수원중앙복지재단)</t>
    <phoneticPr fontId="5" type="noConversion"/>
  </si>
  <si>
    <t>경기도 수원시 팔달구 수원천로 343</t>
    <phoneticPr fontId="5" type="noConversion"/>
  </si>
  <si>
    <t>팔달노인복지관
(0507-1326-3800)</t>
    <phoneticPr fontId="5" type="noConversion"/>
  </si>
  <si>
    <t>수원청소년문화센터
(218-0419)</t>
    <phoneticPr fontId="5" type="noConversion"/>
  </si>
  <si>
    <t>개선공사 2026년 완료 예정</t>
    <phoneticPr fontId="5" type="noConversion"/>
  </si>
  <si>
    <t>경기도 수원시 영통구 영통로 383(영통동)</t>
    <phoneticPr fontId="5" type="noConversion"/>
  </si>
  <si>
    <t>수원YMCA
(010-2611-3609)</t>
    <phoneticPr fontId="5" type="noConversion"/>
  </si>
  <si>
    <t>경기도 수원시 권선구 매송고색로 620(고색동)</t>
    <phoneticPr fontId="5" type="noConversion"/>
  </si>
  <si>
    <t>경기도 수원시 화서동 717</t>
  </si>
  <si>
    <t>녹색교통회관</t>
  </si>
  <si>
    <t>위탁
(전국택시산업노동조합)</t>
  </si>
  <si>
    <t>(추가) 생활체육관에서 수영장으로 변경</t>
    <phoneticPr fontId="5" type="noConversion"/>
  </si>
  <si>
    <t>경기도 용인시 풍덕천동 1086</t>
    <phoneticPr fontId="5" type="noConversion"/>
  </si>
  <si>
    <t>용인 YMCA
031)896-2791</t>
    <phoneticPr fontId="5" type="noConversion"/>
  </si>
  <si>
    <t>위탁
(용인 YMCA)</t>
    <phoneticPr fontId="5" type="noConversion"/>
  </si>
  <si>
    <t>25
20
10</t>
    <phoneticPr fontId="5" type="noConversion"/>
  </si>
  <si>
    <t>15
10
10</t>
    <phoneticPr fontId="5" type="noConversion"/>
  </si>
  <si>
    <t>6
4
유아풀</t>
    <phoneticPr fontId="5" type="noConversion"/>
  </si>
  <si>
    <t>휴업중</t>
    <phoneticPr fontId="5" type="noConversion"/>
  </si>
  <si>
    <t>경기도 용인시 금어리 366-1</t>
    <phoneticPr fontId="5" type="noConversion"/>
  </si>
  <si>
    <t>경기도 용인시 양지면 향교로11번길3</t>
    <phoneticPr fontId="5" type="noConversion"/>
  </si>
  <si>
    <t>양지면주민자치센터
031)338-0565</t>
    <phoneticPr fontId="5" type="noConversion"/>
  </si>
  <si>
    <t>경기도 용인시 남사면 한숲로 100</t>
    <phoneticPr fontId="5" type="noConversion"/>
  </si>
  <si>
    <t>경기도 고양시 마두동 801</t>
    <phoneticPr fontId="5" type="noConversion"/>
  </si>
  <si>
    <t>고양도시관리공사
(960-0316)</t>
  </si>
  <si>
    <t>경기도 고양시 백석동 1235-1</t>
    <phoneticPr fontId="5" type="noConversion"/>
  </si>
  <si>
    <t>고양도시관리공사
(909-9900)</t>
  </si>
  <si>
    <t>고양도시관리공사
(930-1000)</t>
    <phoneticPr fontId="5" type="noConversion"/>
  </si>
  <si>
    <t>경기도 성남시 분당구 야탑동 486</t>
    <phoneticPr fontId="5" type="noConversion"/>
  </si>
  <si>
    <t>성남도시개발공사
(031-725-7125)</t>
    <phoneticPr fontId="5" type="noConversion"/>
  </si>
  <si>
    <t>경기도 성남시 분당구 수내동43</t>
    <phoneticPr fontId="5" type="noConversion"/>
  </si>
  <si>
    <t>성남도시개발공사
(031-727-9935~7)</t>
    <phoneticPr fontId="5" type="noConversion"/>
  </si>
  <si>
    <t>경기도 성남시 분당구 야탑동 367-6</t>
    <phoneticPr fontId="5" type="noConversion"/>
  </si>
  <si>
    <t>성남도시개발공사
(031-739-6786)</t>
    <phoneticPr fontId="5" type="noConversion"/>
  </si>
  <si>
    <t>경기도 성남시 중원구 하대원동 240</t>
    <phoneticPr fontId="5" type="noConversion"/>
  </si>
  <si>
    <t>중원유스센터
(031-729-9314)</t>
    <phoneticPr fontId="5" type="noConversion"/>
  </si>
  <si>
    <t>경기도 성남시 분당구 야탑동 262</t>
    <phoneticPr fontId="5" type="noConversion"/>
  </si>
  <si>
    <t>야탑유스센터
(031-729-9858)</t>
    <phoneticPr fontId="5" type="noConversion"/>
  </si>
  <si>
    <t>국민체육진흥공단
(031-708-7481)</t>
    <phoneticPr fontId="5" type="noConversion"/>
  </si>
  <si>
    <t>경기도 성남시 분당구 삼평동 635-1번지</t>
    <phoneticPr fontId="5" type="noConversion"/>
  </si>
  <si>
    <t>성남도시개발공사
(031-730-4257)</t>
    <phoneticPr fontId="5" type="noConversion"/>
  </si>
  <si>
    <t>경기도 성남시 분당구 판교동 553번지</t>
    <phoneticPr fontId="5" type="noConversion"/>
  </si>
  <si>
    <t>판교유스센터
(031-729-9611)</t>
    <phoneticPr fontId="5" type="noConversion"/>
  </si>
  <si>
    <t>성남도시개발공사
(031-739-6761~2)</t>
    <phoneticPr fontId="5" type="noConversion"/>
  </si>
  <si>
    <t>경기도 성남시 분당구 정자동 183-1</t>
    <phoneticPr fontId="5" type="noConversion"/>
  </si>
  <si>
    <t>성남도시개발공사
(031-727-9987~9)</t>
    <phoneticPr fontId="5" type="noConversion"/>
  </si>
  <si>
    <t>경기도 화성시 태안로 145</t>
    <phoneticPr fontId="5" type="noConversion"/>
  </si>
  <si>
    <t>경기도 화성시 봉담읍 동화길 18</t>
    <phoneticPr fontId="5" type="noConversion"/>
  </si>
  <si>
    <t>경기도 화성시 봉답읍 하가등리 107-1</t>
    <phoneticPr fontId="5" type="noConversion"/>
  </si>
  <si>
    <t>경기도 화성시 반송동 108</t>
    <phoneticPr fontId="5" type="noConversion"/>
  </si>
  <si>
    <t>경기도 화성시 화산중앙로 16-1</t>
    <phoneticPr fontId="5" type="noConversion"/>
  </si>
  <si>
    <t>경기도 화성시 시청로 155</t>
    <phoneticPr fontId="5" type="noConversion"/>
  </si>
  <si>
    <t>경기도 화성시 동탄대로시범길 133</t>
    <phoneticPr fontId="5" type="noConversion"/>
  </si>
  <si>
    <t>경기도 화성시 우정읍 조암리 388-2</t>
    <phoneticPr fontId="5" type="noConversion"/>
  </si>
  <si>
    <t>경기도 화성시 반월동 209</t>
    <phoneticPr fontId="5" type="noConversion"/>
  </si>
  <si>
    <t>경기도 부천시 소사본3동400-1</t>
    <phoneticPr fontId="5" type="noConversion"/>
  </si>
  <si>
    <t>부천도시공사
(032-340-5320)</t>
    <phoneticPr fontId="5" type="noConversion"/>
  </si>
  <si>
    <t>소사국민체육센터 내</t>
    <phoneticPr fontId="5" type="noConversion"/>
  </si>
  <si>
    <t>부천도시공사
(032-340-5382)</t>
    <phoneticPr fontId="5" type="noConversion"/>
  </si>
  <si>
    <t>오정레포츠센터 내</t>
    <phoneticPr fontId="5" type="noConversion"/>
  </si>
  <si>
    <t>복사골문화센터 내</t>
    <phoneticPr fontId="5" type="noConversion"/>
  </si>
  <si>
    <t>경기도 부천시 석천로293</t>
    <phoneticPr fontId="5" type="noConversion"/>
  </si>
  <si>
    <t xml:space="preserve">경기도 남양주시 다산지금로91 </t>
    <phoneticPr fontId="5" type="noConversion"/>
  </si>
  <si>
    <t>경기도 남양주시 진건오남로 577번길 11</t>
    <phoneticPr fontId="5" type="noConversion"/>
  </si>
  <si>
    <t>경기도 남양주시 광전리 1</t>
    <phoneticPr fontId="5" type="noConversion"/>
  </si>
  <si>
    <t>경기도 남양주시 별내동 938</t>
    <phoneticPr fontId="5" type="noConversion"/>
  </si>
  <si>
    <t>경기도 남양주시 다산지금로 51-47</t>
    <phoneticPr fontId="5" type="noConversion"/>
  </si>
  <si>
    <t>남양주시청소년수련관수영장</t>
    <phoneticPr fontId="5" type="noConversion"/>
  </si>
  <si>
    <t>남양주도시공사,
청년정책과</t>
    <phoneticPr fontId="5" type="noConversion"/>
  </si>
  <si>
    <t>경기도 안산시 적금로202(고잔동)</t>
    <phoneticPr fontId="5" type="noConversion"/>
  </si>
  <si>
    <t>경기도 안산시 새뿔길52(신길동)</t>
    <phoneticPr fontId="5" type="noConversion"/>
  </si>
  <si>
    <t>경기도 안산시 사동 1513번지</t>
    <phoneticPr fontId="5" type="noConversion"/>
  </si>
  <si>
    <t>경기도 안산시 선부동 1068번지</t>
    <phoneticPr fontId="5" type="noConversion"/>
  </si>
  <si>
    <t>안산 선부다목적체육관
수영장</t>
    <phoneticPr fontId="5" type="noConversion"/>
  </si>
  <si>
    <t>경기도 안산시 단원구 대부동동 2123번지</t>
    <phoneticPr fontId="5" type="noConversion"/>
  </si>
  <si>
    <t>대부동복지체육센터
수영장</t>
  </si>
  <si>
    <t>경기도 안산시 광덕대로 70</t>
    <phoneticPr fontId="5" type="noConversion"/>
  </si>
  <si>
    <t>경기도 평택시 합정동 365번지</t>
    <phoneticPr fontId="5" type="noConversion"/>
  </si>
  <si>
    <t>경기도 평택시 이충동 산19-5</t>
    <phoneticPr fontId="5" type="noConversion"/>
  </si>
  <si>
    <t>경기도 평택시 안중읍 학현리 572-2</t>
    <phoneticPr fontId="5" type="noConversion"/>
  </si>
  <si>
    <t>경기도 안양시 비산3동 1023</t>
    <phoneticPr fontId="5" type="noConversion"/>
  </si>
  <si>
    <t>경기도 안양시 동안구 경수대로 504</t>
    <phoneticPr fontId="5" type="noConversion"/>
  </si>
  <si>
    <t>경기도 안양시 만안구 박달로470</t>
    <phoneticPr fontId="5" type="noConversion"/>
  </si>
  <si>
    <t>경기도 시흥시 정왕대로 233번길 21</t>
    <phoneticPr fontId="5" type="noConversion"/>
  </si>
  <si>
    <t>정왕평생학습관 수영장</t>
    <phoneticPr fontId="5" type="noConversion"/>
  </si>
  <si>
    <t>시흥도시공사 체육시설1부
 (031-8084-0155)</t>
    <phoneticPr fontId="5" type="noConversion"/>
  </si>
  <si>
    <t>경기도 시흥시 은행로 179</t>
    <phoneticPr fontId="5" type="noConversion"/>
  </si>
  <si>
    <t>경기도 시흥시 하중동 8801-번지</t>
    <phoneticPr fontId="5" type="noConversion"/>
  </si>
  <si>
    <t>시흥도시공사 체육시설3부
 (031-8084-0140)</t>
    <phoneticPr fontId="5" type="noConversion"/>
  </si>
  <si>
    <t>시흥도시공사 체육시설4부
 (031-488-6945)</t>
    <phoneticPr fontId="5" type="noConversion"/>
  </si>
  <si>
    <t>시흥도시공사 체육시설3부
 (031-8084-7888)</t>
    <phoneticPr fontId="5" type="noConversion"/>
  </si>
  <si>
    <t>경기도 시흥시 월곶동 520-373번지</t>
    <phoneticPr fontId="5" type="noConversion"/>
  </si>
  <si>
    <t>시흥도시공사 체육시설2부
 (031-8084-0124)</t>
    <phoneticPr fontId="5" type="noConversion"/>
  </si>
  <si>
    <t>경기도 시흥시 은계로 240</t>
    <phoneticPr fontId="5" type="noConversion"/>
  </si>
  <si>
    <t>시흥도시공사 체육시설1부
 (031-310-7842)</t>
    <phoneticPr fontId="5" type="noConversion"/>
  </si>
  <si>
    <t>경기도 김포시 월곶면 고막리 산82-1</t>
    <phoneticPr fontId="5" type="noConversion"/>
  </si>
  <si>
    <t>김포시청소년재단</t>
    <phoneticPr fontId="5" type="noConversion"/>
  </si>
  <si>
    <t>경기도 김포시 통진읍 도사리 434-6</t>
    <phoneticPr fontId="5" type="noConversion"/>
  </si>
  <si>
    <t>경기도 김포시 한강4로 419-37(마산동)</t>
    <phoneticPr fontId="5" type="noConversion"/>
  </si>
  <si>
    <t xml:space="preserve">경기도 김포시 양도로56번길 101 </t>
    <phoneticPr fontId="5" type="noConversion"/>
  </si>
  <si>
    <t>경기도 김포시 양곡리 1331</t>
    <phoneticPr fontId="5" type="noConversion"/>
  </si>
  <si>
    <t>경기도 김포시 신곡로 106</t>
    <phoneticPr fontId="5" type="noConversion"/>
  </si>
  <si>
    <t>㈜코오롱글로벌</t>
    <phoneticPr fontId="5" type="noConversion"/>
  </si>
  <si>
    <t>경기도 파주시 와석순환로 415</t>
    <phoneticPr fontId="5" type="noConversion"/>
  </si>
  <si>
    <t>코오롱글로벌㈜ 행복점
(031-957-8908)</t>
    <phoneticPr fontId="5" type="noConversion"/>
  </si>
  <si>
    <t>경기도 파주시 방촌로 1213-52</t>
    <phoneticPr fontId="5" type="noConversion"/>
  </si>
  <si>
    <t>코오롱글로벌㈜ 낙하점
(031-942-9933)</t>
    <phoneticPr fontId="5" type="noConversion"/>
  </si>
  <si>
    <t>코오롱글로벌㈜ 교하점
(031-943-5596)</t>
    <phoneticPr fontId="5" type="noConversion"/>
  </si>
  <si>
    <t>코오롱글로벌㈜ 운정점
(031-8071-8200)</t>
    <phoneticPr fontId="5" type="noConversion"/>
  </si>
  <si>
    <t>코오롱글로벌㈜ 동패점
(0507-1389-8065)</t>
    <phoneticPr fontId="5" type="noConversion"/>
  </si>
  <si>
    <t>경기도 파주시 파주읍 술이홀로 305</t>
    <phoneticPr fontId="5" type="noConversion"/>
  </si>
  <si>
    <t>코오롱글로벌㈜ 주내점
(0507-1364-2553)</t>
    <phoneticPr fontId="5" type="noConversion"/>
  </si>
  <si>
    <t>(사)대한생활체육지도자연합회
(031-943-4447)</t>
    <phoneticPr fontId="5" type="noConversion"/>
  </si>
  <si>
    <t>경기도 의정부시 장곡로 101(장암동)</t>
    <phoneticPr fontId="5" type="noConversion"/>
  </si>
  <si>
    <t>경기도 광주시 송정동 340-1</t>
    <phoneticPr fontId="5" type="noConversion"/>
  </si>
  <si>
    <t>경기도 광주시 청석로 73</t>
    <phoneticPr fontId="5" type="noConversion"/>
  </si>
  <si>
    <t>경기도 광주시 태전동 124-17</t>
    <phoneticPr fontId="5" type="noConversion"/>
  </si>
  <si>
    <t>경기도 광주시 능평동 320-33</t>
    <phoneticPr fontId="5" type="noConversion"/>
  </si>
  <si>
    <t>경기도 광명시 오리로 1018(광명동)</t>
    <phoneticPr fontId="5" type="noConversion"/>
  </si>
  <si>
    <t>경기도 광명시 오리로 366번길 6(소하동)</t>
    <phoneticPr fontId="5" type="noConversion"/>
  </si>
  <si>
    <t>하남도시공사(031-790-2000)</t>
    <phoneticPr fontId="5" type="noConversion"/>
  </si>
  <si>
    <t>경기도 하남시 덕풍동 734</t>
    <phoneticPr fontId="5" type="noConversion"/>
  </si>
  <si>
    <t>경기도 군포시 당동981</t>
    <phoneticPr fontId="5" type="noConversion"/>
  </si>
  <si>
    <t>군포시노동종합복지관
수영장</t>
    <phoneticPr fontId="5" type="noConversion"/>
  </si>
  <si>
    <t xml:space="preserve">경기도 군포시 금정동847-3 </t>
    <phoneticPr fontId="5" type="noConversion"/>
  </si>
  <si>
    <t>경기도 군포시 군포로 339</t>
    <phoneticPr fontId="5" type="noConversion"/>
  </si>
  <si>
    <t>군포국민체육센터내</t>
    <phoneticPr fontId="5" type="noConversion"/>
  </si>
  <si>
    <t>경기도 군포시 군포첨단산업2로22번길 5, 지층(부곡동)</t>
    <phoneticPr fontId="5" type="noConversion"/>
  </si>
  <si>
    <t>경기도 군포시 송부로 93(도마교동)</t>
    <phoneticPr fontId="5" type="noConversion"/>
  </si>
  <si>
    <t>송정복합체육센터(수영장)</t>
    <phoneticPr fontId="5" type="noConversion"/>
  </si>
  <si>
    <t>송정복합체육센터 내</t>
    <phoneticPr fontId="5" type="noConversion"/>
  </si>
  <si>
    <t>경기도 오산시 수청로 192</t>
    <phoneticPr fontId="5" type="noConversion"/>
  </si>
  <si>
    <t>경기도 오산시 오산로 92</t>
    <phoneticPr fontId="5" type="noConversion"/>
  </si>
  <si>
    <t>경기도 양주시 고읍남로 172</t>
    <phoneticPr fontId="5" type="noConversion"/>
  </si>
  <si>
    <t>경기도 양주시 은남로 177</t>
    <phoneticPr fontId="5" type="noConversion"/>
  </si>
  <si>
    <t>경기도 양주시 덕정동 206</t>
    <phoneticPr fontId="5" type="noConversion"/>
  </si>
  <si>
    <t>경기도 양주시 부흥로 618번길 303</t>
    <phoneticPr fontId="5" type="noConversion"/>
  </si>
  <si>
    <t>경기도 양주시 옥정동로7길 110</t>
    <phoneticPr fontId="5" type="noConversion"/>
  </si>
  <si>
    <t>구기체육관 포함
실내복합시설
(SFMS에 입력안되어있음)</t>
    <phoneticPr fontId="5" type="noConversion"/>
  </si>
  <si>
    <t>경기도 이천시  호법면 중부대로798번길 125</t>
    <phoneticPr fontId="5" type="noConversion"/>
  </si>
  <si>
    <t>경기도 이천시 부발읍 무촌로 18번길 60-26</t>
    <phoneticPr fontId="5" type="noConversion"/>
  </si>
  <si>
    <t>경기도 구리시 왕숙천로 49</t>
    <phoneticPr fontId="5" type="noConversion"/>
  </si>
  <si>
    <t>경기도 구리시 건원대로34번길 32-10</t>
    <phoneticPr fontId="5" type="noConversion"/>
  </si>
  <si>
    <t>경기도 구리시 체육관로 137-25</t>
    <phoneticPr fontId="5" type="noConversion"/>
  </si>
  <si>
    <t>경기도 구리시 갈매동 645</t>
    <phoneticPr fontId="5" type="noConversion"/>
  </si>
  <si>
    <t>경기도 안성시 양복리 210</t>
    <phoneticPr fontId="5" type="noConversion"/>
  </si>
  <si>
    <t>안성시 시설관리공단
(070-4440-8883)</t>
    <phoneticPr fontId="5" type="noConversion"/>
  </si>
  <si>
    <t>경기도 안성시 공도읍 용두리 83</t>
    <phoneticPr fontId="5" type="noConversion"/>
  </si>
  <si>
    <t>안성시 시설관리공단
(070-4271-7003)</t>
    <phoneticPr fontId="5" type="noConversion"/>
  </si>
  <si>
    <t>안성시 시설관리공단</t>
  </si>
  <si>
    <t>경기도 의왕시 오전로 122</t>
    <phoneticPr fontId="5" type="noConversion"/>
  </si>
  <si>
    <t>경기도 의왕시 포일동 686</t>
    <phoneticPr fontId="5" type="noConversion"/>
  </si>
  <si>
    <t>경기도 의왕시 학의동 1136</t>
    <phoneticPr fontId="5" type="noConversion"/>
  </si>
  <si>
    <t>경기도 포천시 신북면 만세교리 92</t>
    <phoneticPr fontId="5" type="noConversion"/>
  </si>
  <si>
    <t>경기도 양평군 양평읍 양근리 535-8</t>
    <phoneticPr fontId="5" type="noConversion"/>
  </si>
  <si>
    <t>경기도 양평군 강상면 강남로 1375</t>
    <phoneticPr fontId="5" type="noConversion"/>
  </si>
  <si>
    <t>경기도 양평군 양수리 961</t>
    <phoneticPr fontId="5" type="noConversion"/>
  </si>
  <si>
    <t>경기도 양평군 마룡리 272</t>
    <phoneticPr fontId="5" type="noConversion"/>
  </si>
  <si>
    <t>경기도 여주시 상동 351-4</t>
    <phoneticPr fontId="5" type="noConversion"/>
  </si>
  <si>
    <t>경기도 여주시 신륵로 14</t>
    <phoneticPr fontId="5" type="noConversion"/>
  </si>
  <si>
    <t>여주도시공사(031-880-4055)</t>
  </si>
  <si>
    <t>경기도 여주시 가남읍 설가로 899</t>
    <phoneticPr fontId="5" type="noConversion"/>
  </si>
  <si>
    <t>여주도시공사(031-880-9813)</t>
  </si>
  <si>
    <t>경기도 동두천시 상패동 122</t>
    <phoneticPr fontId="5" type="noConversion"/>
  </si>
  <si>
    <t>경기도 과천시 통영로 5</t>
    <phoneticPr fontId="5" type="noConversion"/>
  </si>
  <si>
    <t>경기도 과천시 참마을로 9</t>
    <phoneticPr fontId="5" type="noConversion"/>
  </si>
  <si>
    <t>경기도 가평군 조종면 조종희망로 26번길 16</t>
    <phoneticPr fontId="5" type="noConversion"/>
  </si>
  <si>
    <t>경기도 연천군 연천읍 문화로 140</t>
    <phoneticPr fontId="5" type="noConversion"/>
  </si>
  <si>
    <t>경기도 화성시 태안로 263 (송산동)</t>
    <phoneticPr fontId="5" type="noConversion"/>
  </si>
  <si>
    <t>콘크리트 폴리싱</t>
    <phoneticPr fontId="5" type="noConversion"/>
  </si>
  <si>
    <t>경기도 용인시 수지구 풍덕천동 산13-1</t>
    <phoneticPr fontId="5" type="noConversion"/>
  </si>
  <si>
    <t>경기도 용인시 수지구 죽전동 1003-98</t>
    <phoneticPr fontId="5" type="noConversion"/>
  </si>
  <si>
    <t>경기도 용인시 수지구 신봉동539-9</t>
    <phoneticPr fontId="5" type="noConversion"/>
  </si>
  <si>
    <t>경기도 고양시 일산동구 중산로 306-55</t>
    <phoneticPr fontId="5" type="noConversion"/>
  </si>
  <si>
    <t>경기도 성남시 분당구 수내동 2-1번지</t>
    <phoneticPr fontId="5" type="noConversion"/>
  </si>
  <si>
    <t>우정읍 조암리 391-14</t>
  </si>
  <si>
    <t>향남읍 상신리 1254</t>
  </si>
  <si>
    <t>능동 1097-1</t>
  </si>
  <si>
    <t>비봉면 쌍학리 246-6</t>
  </si>
  <si>
    <t>반송동 12</t>
  </si>
  <si>
    <t>석우동 57</t>
  </si>
  <si>
    <t>반송동175-2</t>
  </si>
  <si>
    <t>새솔동 167</t>
  </si>
  <si>
    <t>목동 401</t>
  </si>
  <si>
    <t>산척동 778</t>
  </si>
  <si>
    <t>송방천공원 인라인스케이트장</t>
  </si>
  <si>
    <t>반월동 972</t>
  </si>
  <si>
    <t>나노시티파크 인라인스케이트장</t>
  </si>
  <si>
    <t xml:space="preserve">경기도 부천시 중동 1024 </t>
    <phoneticPr fontId="5" type="noConversion"/>
  </si>
  <si>
    <t>경기도 안산시 상록구 성호로 113 (부곡동)</t>
  </si>
  <si>
    <t>경기도 안산시 상록구 사동 1509번지</t>
    <phoneticPr fontId="5" type="noConversion"/>
  </si>
  <si>
    <t>경기도 평택시 평남로 616 (합정동)</t>
  </si>
  <si>
    <t>경기도 안양시 동안구 평촌대로 429</t>
    <phoneticPr fontId="5" type="noConversion"/>
  </si>
  <si>
    <t>경기도 안양시 만안구 안양로 595</t>
    <phoneticPr fontId="5" type="noConversion"/>
  </si>
  <si>
    <t>경기도 시흥시 능곡동 781번지</t>
    <phoneticPr fontId="5" type="noConversion"/>
  </si>
  <si>
    <t>경기도 시흥시 정왕동 1845-1번지</t>
    <phoneticPr fontId="5" type="noConversion"/>
  </si>
  <si>
    <t>경기도 시흥시 월곶동 1058번지</t>
    <phoneticPr fontId="5" type="noConversion"/>
  </si>
  <si>
    <t>경기도 시흥시 조남동 670번지</t>
    <phoneticPr fontId="5" type="noConversion"/>
  </si>
  <si>
    <t>광주시 파발로 38</t>
  </si>
  <si>
    <t>경기도 광명시 소하동 1308-1</t>
  </si>
  <si>
    <t>경기도 광명시 소하동 1374</t>
  </si>
  <si>
    <t>경기도 군포시 산본로 267 (금정동)</t>
  </si>
  <si>
    <t>경기도 오산시 오산천로 52 (오산동)</t>
  </si>
  <si>
    <t>경기도 양주시 회정로 83-21 (덕정동)</t>
    <phoneticPr fontId="5" type="noConversion"/>
  </si>
  <si>
    <t>경기도 양주시 은현면 강변서로 303</t>
    <phoneticPr fontId="5" type="noConversion"/>
  </si>
  <si>
    <t>경기도 이천시 부발읍 중부대로1696</t>
    <phoneticPr fontId="5" type="noConversion"/>
  </si>
  <si>
    <t>경기도 의왕시 학의동 961-3</t>
    <phoneticPr fontId="5" type="noConversion"/>
  </si>
  <si>
    <t>경기도 포천시 신읍동 108-5</t>
    <phoneticPr fontId="5" type="noConversion"/>
  </si>
  <si>
    <t>경기도 동두천시 어등로 45</t>
    <phoneticPr fontId="5" type="noConversion"/>
  </si>
  <si>
    <t>경기도 수원시 영통구 이의동 1366</t>
    <phoneticPr fontId="62" type="noConversion"/>
  </si>
  <si>
    <t>경기도 용인시 처인구 백암면 백암리224-5</t>
    <phoneticPr fontId="5" type="noConversion"/>
  </si>
  <si>
    <t>경기도 용인시 처인구 유방동 산150-3</t>
    <phoneticPr fontId="5" type="noConversion"/>
  </si>
  <si>
    <t>경기도 고양시 덕양구 원당로69번길 46</t>
    <phoneticPr fontId="5" type="noConversion"/>
  </si>
  <si>
    <t>고양시
(공원관리과)</t>
    <phoneticPr fontId="5" type="noConversion"/>
  </si>
  <si>
    <t>경기도 고양시 일산동구 통일로1267번길 144-40</t>
    <phoneticPr fontId="5" type="noConversion"/>
  </si>
  <si>
    <t>경기도 성남시 율동 84번지</t>
  </si>
  <si>
    <t>성남도시개발공사
(031-727-9941~9)</t>
  </si>
  <si>
    <t>향남읍 행정리 도이리 240-21</t>
  </si>
  <si>
    <t>남양읍 남양리 967-27</t>
  </si>
  <si>
    <t>우정읍 조암리 838</t>
  </si>
  <si>
    <t>송산그린시티 서측부지, 송산면</t>
  </si>
  <si>
    <t>새솔동 168</t>
  </si>
  <si>
    <t>경기도 부천시 춘의동 8</t>
    <phoneticPr fontId="5" type="noConversion"/>
  </si>
  <si>
    <t>부천종합운동장 궁도장</t>
    <phoneticPr fontId="5" type="noConversion"/>
  </si>
  <si>
    <t>부천도시공사
(032-665-1070)</t>
    <phoneticPr fontId="5" type="noConversion"/>
  </si>
  <si>
    <t>경기도 부천시 심곡본동 산2-26</t>
    <phoneticPr fontId="5" type="noConversion"/>
  </si>
  <si>
    <t>부천도시공사
(032-340-0895)</t>
    <phoneticPr fontId="5" type="noConversion"/>
  </si>
  <si>
    <t xml:space="preserve">경기도 남양주시 진접읍 내각리 414-5 </t>
    <phoneticPr fontId="5" type="noConversion"/>
  </si>
  <si>
    <t>경기도 남양주시 별내동 150</t>
    <phoneticPr fontId="5" type="noConversion"/>
  </si>
  <si>
    <t>경기도 안산시 단원구 초지동 산7번지</t>
    <phoneticPr fontId="5" type="noConversion"/>
  </si>
  <si>
    <t>경기도 안산시 상록구 본오동 46-2번지</t>
    <phoneticPr fontId="5" type="noConversion"/>
  </si>
  <si>
    <t>경기도 평택시 평남로 178-70 (신대동)</t>
  </si>
  <si>
    <t>경기도 평택시 서정북로125번길 69 (지산동)</t>
  </si>
  <si>
    <t>송탄근린공원
국궁장</t>
    <phoneticPr fontId="5" type="noConversion"/>
  </si>
  <si>
    <t>경기도 평택시 안중읍 학현4길 61</t>
  </si>
  <si>
    <t>경기도 안양시 동안구 호계동 1112</t>
    <phoneticPr fontId="5" type="noConversion"/>
  </si>
  <si>
    <t>경기도 시흥시 정왕동 2138번지</t>
    <phoneticPr fontId="5" type="noConversion"/>
  </si>
  <si>
    <t>경기도 시흥시 방산동 262-18번지</t>
    <phoneticPr fontId="5" type="noConversion"/>
  </si>
  <si>
    <t>경기도 시흥시 장현동 685번지</t>
    <phoneticPr fontId="5" type="noConversion"/>
  </si>
  <si>
    <t>경기도 김포시 하성면 하성로 585</t>
    <phoneticPr fontId="5" type="noConversion"/>
  </si>
  <si>
    <t>태산정</t>
    <phoneticPr fontId="5" type="noConversion"/>
  </si>
  <si>
    <t>경기도 김포시 걸포동 1553</t>
    <phoneticPr fontId="5" type="noConversion"/>
  </si>
  <si>
    <t>금능정</t>
    <phoneticPr fontId="5" type="noConversion"/>
  </si>
  <si>
    <t>경기도 김포시 대곶면 율생리 219-2</t>
    <phoneticPr fontId="5" type="noConversion"/>
  </si>
  <si>
    <t>대호정</t>
    <phoneticPr fontId="5" type="noConversion"/>
  </si>
  <si>
    <t>위탁(대호정)</t>
    <phoneticPr fontId="5" type="noConversion"/>
  </si>
  <si>
    <t>경기도 파주시 설마천로 461</t>
    <phoneticPr fontId="5" type="noConversion"/>
  </si>
  <si>
    <t>경기도 파주시 탄현면 금산리 345-40</t>
    <phoneticPr fontId="5" type="noConversion"/>
  </si>
  <si>
    <t>경기도 광명시 하안동 695-3</t>
  </si>
  <si>
    <t>경기도 오산시 가장산업동로 49 (가장동)</t>
  </si>
  <si>
    <t>경기도 양주시 은현면 서정로 3</t>
    <phoneticPr fontId="5" type="noConversion"/>
  </si>
  <si>
    <t>경기도 이천시 관고동 362-1</t>
    <phoneticPr fontId="5" type="noConversion"/>
  </si>
  <si>
    <t>구리시 아차산로 345-43</t>
    <phoneticPr fontId="5" type="noConversion"/>
  </si>
  <si>
    <t>양성면 장서리 415</t>
    <phoneticPr fontId="5" type="noConversion"/>
  </si>
  <si>
    <t>경기도 포천시 신북면 덕둔리 47-5</t>
    <phoneticPr fontId="5" type="noConversion"/>
  </si>
  <si>
    <t>신북면(538-4355)</t>
    <phoneticPr fontId="5" type="noConversion"/>
  </si>
  <si>
    <t>경기도 포천시 신북면 계류리 576</t>
    <phoneticPr fontId="5" type="noConversion"/>
  </si>
  <si>
    <t>경기도 포천시 신북면 계류리 310-1</t>
    <phoneticPr fontId="5" type="noConversion"/>
  </si>
  <si>
    <t>경기도 포천시 화현면 지현리 320-1</t>
    <phoneticPr fontId="5" type="noConversion"/>
  </si>
  <si>
    <t>경기도 여주시 남산로 671-65</t>
  </si>
  <si>
    <t>경기도 여주시 북내면 금당로 260-3</t>
  </si>
  <si>
    <t>금당정(금당국궁장)</t>
  </si>
  <si>
    <t>경기도 여주시 점동면 점동로 298</t>
  </si>
  <si>
    <t xml:space="preserve">경기도 여주시 강천면 간매리(귀안골길 23) </t>
  </si>
  <si>
    <t>가야정(강천체육공원 국궁장)</t>
  </si>
  <si>
    <t>경기도 여주시 대신면 보통리 산36</t>
  </si>
  <si>
    <t>경기도 여주시 금사면 이여로 1278</t>
  </si>
  <si>
    <t>경기도 여주시 가남읍 대명산길 98</t>
  </si>
  <si>
    <t>경기도 동두천시 평화로2812번길 36-6</t>
    <phoneticPr fontId="5" type="noConversion"/>
  </si>
  <si>
    <t>경기도 가평군 가평읍 대곡리 산 21-3</t>
  </si>
  <si>
    <t>경기도 수원시 율전동 41-19</t>
  </si>
  <si>
    <t>경기도 성남시 금광동 2449-1</t>
  </si>
  <si>
    <t>성남시 체육회
(031-722-0125)</t>
    <phoneticPr fontId="5" type="noConversion"/>
  </si>
  <si>
    <t>경기도 안양시 동안구 비산동 488-165</t>
    <phoneticPr fontId="5" type="noConversion"/>
  </si>
  <si>
    <t>경기도 하남시 풍산동 536</t>
  </si>
  <si>
    <t>이천선수촌 양궁장</t>
    <phoneticPr fontId="5" type="noConversion"/>
  </si>
  <si>
    <t>경기도 여주시 능서면 영릉로 304</t>
  </si>
  <si>
    <t>경기도 화성시 송산동 91-29</t>
    <phoneticPr fontId="5" type="noConversion"/>
  </si>
  <si>
    <t>수원도시공사
(240-2812)</t>
    <phoneticPr fontId="62" type="noConversion"/>
  </si>
  <si>
    <t>수원YMCA
(010-2611-3609)</t>
    <phoneticPr fontId="62" type="noConversion"/>
  </si>
  <si>
    <t>경기도 용인시 기흥구 석성로 521번길 169</t>
    <phoneticPr fontId="5" type="noConversion"/>
  </si>
  <si>
    <t>성남도시개발공사
(031-725-7165)</t>
    <phoneticPr fontId="5" type="noConversion"/>
  </si>
  <si>
    <t>성남도시개발공사
(031-739-6724)</t>
    <phoneticPr fontId="5" type="noConversion"/>
  </si>
  <si>
    <t>경기도 안산시 단원구 원곡동 629</t>
    <phoneticPr fontId="5" type="noConversion"/>
  </si>
  <si>
    <t>경기도 광명시 안현로 81(하안동)</t>
    <phoneticPr fontId="5" type="noConversion"/>
  </si>
  <si>
    <t>경기도 여주시 점동면 사곡리 416-5</t>
    <phoneticPr fontId="5" type="noConversion"/>
  </si>
  <si>
    <t xml:space="preserve">경기도 연천군 청산면 전영로319번길 136 </t>
    <phoneticPr fontId="5" type="noConversion"/>
  </si>
  <si>
    <t>경기도 용인시 기흥구 동탄기흥로 923</t>
    <phoneticPr fontId="5" type="noConversion"/>
  </si>
  <si>
    <t>경기도 하남시 미사대로 505</t>
    <phoneticPr fontId="5" type="noConversion"/>
  </si>
  <si>
    <t>경기도 평택시 현덕면 평택호2길 183</t>
  </si>
  <si>
    <t>광교복합체육센터(빙상장)</t>
    <phoneticPr fontId="5" type="noConversion"/>
  </si>
  <si>
    <t>수원시체육회</t>
    <phoneticPr fontId="5" type="noConversion"/>
  </si>
  <si>
    <t>(가로4.56 X 세로3.3) 1개소</t>
    <phoneticPr fontId="5" type="noConversion"/>
  </si>
  <si>
    <t>추가 
광교복합체육센터에 포함</t>
    <phoneticPr fontId="5" type="noConversion"/>
  </si>
  <si>
    <t>경기도 성남시 분당구 야탑동 486</t>
  </si>
  <si>
    <t>경기도 성남시 분당구 서현동 90</t>
  </si>
  <si>
    <t>경기도 화성시 태안로 145</t>
  </si>
  <si>
    <t>경기도 남양주시 덕송3로 76</t>
  </si>
  <si>
    <t>경기도 안양시 동안구 비산3동 1023</t>
  </si>
  <si>
    <t>경기도 의정부시 체육로 136</t>
  </si>
  <si>
    <t>수원시 권선구 서수원로577번길 171</t>
    <phoneticPr fontId="62" type="noConversion"/>
  </si>
  <si>
    <t>칠보파크골프장</t>
    <phoneticPr fontId="5" type="noConversion"/>
  </si>
  <si>
    <t>수원도시공사</t>
  </si>
  <si>
    <t>고양시 덕양구 화정동 872</t>
  </si>
  <si>
    <t>화정파크골프장</t>
  </si>
  <si>
    <t>고양시 덕양구 동산동 374</t>
    <phoneticPr fontId="62" type="noConversion"/>
  </si>
  <si>
    <t>밥할머니공원파크골프장</t>
    <phoneticPr fontId="5" type="noConversion"/>
  </si>
  <si>
    <t>고양시 일산동구 중산동 1565</t>
    <phoneticPr fontId="62" type="noConversion"/>
  </si>
  <si>
    <t>중산파크골프장</t>
  </si>
  <si>
    <t>고양시 일산동구 마두동 807</t>
    <phoneticPr fontId="5" type="noConversion"/>
  </si>
  <si>
    <t>정발산파크골프장</t>
  </si>
  <si>
    <t>고양시 일산서구 대화동 2325</t>
    <phoneticPr fontId="62" type="noConversion"/>
  </si>
  <si>
    <t>성저파크골프장</t>
  </si>
  <si>
    <t>안양시 만안구 석천로 1(박달동)</t>
    <phoneticPr fontId="62" type="noConversion"/>
  </si>
  <si>
    <t>새물공원 파크골프장</t>
    <phoneticPr fontId="62" type="noConversion"/>
  </si>
  <si>
    <t>안산시 단원구 신길동 중앙대로 114</t>
    <phoneticPr fontId="5" type="noConversion"/>
  </si>
  <si>
    <t>신길공원파크골프장</t>
    <phoneticPr fontId="5" type="noConversion"/>
  </si>
  <si>
    <t>평택시 비전동 1005-1(다솜공원 내)</t>
    <phoneticPr fontId="62" type="noConversion"/>
  </si>
  <si>
    <t>평택파크골프장</t>
    <phoneticPr fontId="5" type="noConversion"/>
  </si>
  <si>
    <t>평택시
(체육진흥과)</t>
    <phoneticPr fontId="5" type="noConversion"/>
  </si>
  <si>
    <t>평택시 진위면 신리 160</t>
    <phoneticPr fontId="62" type="noConversion"/>
  </si>
  <si>
    <t>진위파크골프장</t>
    <phoneticPr fontId="5" type="noConversion"/>
  </si>
  <si>
    <t>평택시
(송탄출장소 지역경제과)</t>
    <phoneticPr fontId="5" type="noConversion"/>
  </si>
  <si>
    <t>구리시 수택동 145-1 일원</t>
    <phoneticPr fontId="62" type="noConversion"/>
  </si>
  <si>
    <t>왕숙천 장애인파크골프장</t>
    <phoneticPr fontId="5" type="noConversion"/>
  </si>
  <si>
    <t>구리시
(평생학습과)</t>
    <phoneticPr fontId="5" type="noConversion"/>
  </si>
  <si>
    <t>구리시 인창동 22-5</t>
    <phoneticPr fontId="5" type="noConversion"/>
  </si>
  <si>
    <t>인창동 파크골프장</t>
    <phoneticPr fontId="5" type="noConversion"/>
  </si>
  <si>
    <t>구리시 아천동 172</t>
    <phoneticPr fontId="5" type="noConversion"/>
  </si>
  <si>
    <t>아천동 유수지 파크골프장</t>
    <phoneticPr fontId="5" type="noConversion"/>
  </si>
  <si>
    <t>남양주시 진건읍 송능리 362-2</t>
    <phoneticPr fontId="62" type="noConversion"/>
  </si>
  <si>
    <t>송능리파크골프연습장</t>
    <phoneticPr fontId="5" type="noConversion"/>
  </si>
  <si>
    <t>남양주시
(진건퇴계원행정복지센터)</t>
  </si>
  <si>
    <t>남양주시 도농동 241</t>
    <phoneticPr fontId="62" type="noConversion"/>
  </si>
  <si>
    <t>왕숙천 다목적잔디광장</t>
    <phoneticPr fontId="62" type="noConversion"/>
  </si>
  <si>
    <t>남양주시 별내동 858</t>
    <phoneticPr fontId="62" type="noConversion"/>
  </si>
  <si>
    <t>별내택지지구체육공원</t>
    <phoneticPr fontId="62" type="noConversion"/>
  </si>
  <si>
    <t>남양주시
(별내행정복지센터)</t>
    <phoneticPr fontId="5" type="noConversion"/>
  </si>
  <si>
    <t>남양주시 조안면 송촌리 287-2</t>
    <phoneticPr fontId="62" type="noConversion"/>
  </si>
  <si>
    <t>조안면 주민운동장(파크골프장)</t>
    <phoneticPr fontId="5" type="noConversion"/>
  </si>
  <si>
    <t>남양주시
(와부조안행정복지센터)</t>
  </si>
  <si>
    <t>의정부시 장암동 299-3번지 일원</t>
    <phoneticPr fontId="62" type="noConversion"/>
  </si>
  <si>
    <t>장암파크골프장</t>
  </si>
  <si>
    <t>의정부시(생태하천과)</t>
    <phoneticPr fontId="5" type="noConversion"/>
  </si>
  <si>
    <t>경기도 시흥시 조남동 689번지</t>
    <phoneticPr fontId="62" type="noConversion"/>
  </si>
  <si>
    <t>다니체육공원 파크골프장</t>
    <phoneticPr fontId="5" type="noConversion"/>
  </si>
  <si>
    <t>경기도 시흥시 장현동 702-1번지</t>
    <phoneticPr fontId="62" type="noConversion"/>
  </si>
  <si>
    <t>장현지구체육공원1호 파크골프장</t>
    <phoneticPr fontId="5" type="noConversion"/>
  </si>
  <si>
    <t>경기도지체장애인
스포츠연맹시흥시연맹</t>
    <phoneticPr fontId="5" type="noConversion"/>
  </si>
  <si>
    <t>용인시 수지구 죽전동 1003-43</t>
    <phoneticPr fontId="62" type="noConversion"/>
  </si>
  <si>
    <t>용인시 처인구 포곡읍 삼계리 671</t>
    <phoneticPr fontId="62" type="noConversion"/>
  </si>
  <si>
    <t>용인시
(처인구 자치행정과)</t>
  </si>
  <si>
    <t>파주시 동패동 1002-2</t>
    <phoneticPr fontId="62" type="noConversion"/>
  </si>
  <si>
    <t>김포시 양촌읍 학운리 4455</t>
    <phoneticPr fontId="5" type="noConversion"/>
  </si>
  <si>
    <t>성남시 분당구 수내동 47, 서현동 290-3번지</t>
    <phoneticPr fontId="62" type="noConversion"/>
  </si>
  <si>
    <t>성남시 파크골프장</t>
    <phoneticPr fontId="5" type="noConversion"/>
  </si>
  <si>
    <t>3코스</t>
    <phoneticPr fontId="5" type="noConversion"/>
  </si>
  <si>
    <t>2005
2024</t>
    <phoneticPr fontId="5" type="noConversion"/>
  </si>
  <si>
    <t>2024년 18홀 
추가조성</t>
  </si>
  <si>
    <t>성남시 수정구 태평동 224-3</t>
    <phoneticPr fontId="62" type="noConversion"/>
  </si>
  <si>
    <t>영장공원파크골프장</t>
  </si>
  <si>
    <t>성남시
(공원과)</t>
    <phoneticPr fontId="5" type="noConversion"/>
  </si>
  <si>
    <t>1코스</t>
    <phoneticPr fontId="5" type="noConversion"/>
  </si>
  <si>
    <t>5홀</t>
    <phoneticPr fontId="5" type="noConversion"/>
  </si>
  <si>
    <t>군포시 산본동 887-1 일원</t>
    <phoneticPr fontId="62" type="noConversion"/>
  </si>
  <si>
    <t>초막골생태공원 파크골프장</t>
    <phoneticPr fontId="5" type="noConversion"/>
  </si>
  <si>
    <t>화성시 방교동 795</t>
    <phoneticPr fontId="62" type="noConversion"/>
  </si>
  <si>
    <t>동탄수질복원센터 파크골프장</t>
    <phoneticPr fontId="5" type="noConversion"/>
  </si>
  <si>
    <t>화성시 하길리 1512</t>
    <phoneticPr fontId="62" type="noConversion"/>
  </si>
  <si>
    <t>향남오음공원 파크골프장</t>
    <phoneticPr fontId="5" type="noConversion"/>
  </si>
  <si>
    <t>광주시 파발로38 (청석공원 내)</t>
    <phoneticPr fontId="5" type="noConversion"/>
  </si>
  <si>
    <t>나리공원 파크골프장</t>
    <phoneticPr fontId="5" type="noConversion"/>
  </si>
  <si>
    <t>양주시 광적면 부흥로618번길 303</t>
    <phoneticPr fontId="5" type="noConversion"/>
  </si>
  <si>
    <t>공설파크골프장</t>
    <phoneticPr fontId="5" type="noConversion"/>
  </si>
  <si>
    <t>경기도 오산시 가수동 303-6</t>
    <phoneticPr fontId="5" type="noConversion"/>
  </si>
  <si>
    <t>오산 파크골프장</t>
    <phoneticPr fontId="5" type="noConversion"/>
  </si>
  <si>
    <t>오산시체육회</t>
    <phoneticPr fontId="5" type="noConversion"/>
  </si>
  <si>
    <t>이천시</t>
    <phoneticPr fontId="62" type="noConversion"/>
  </si>
  <si>
    <t>이천시 안흥동 33번지</t>
    <phoneticPr fontId="62" type="noConversion"/>
  </si>
  <si>
    <t>복하천(이천)파크골프장</t>
    <phoneticPr fontId="5" type="noConversion"/>
  </si>
  <si>
    <t>이천시
(체육진흥과)</t>
    <phoneticPr fontId="5" type="noConversion"/>
  </si>
  <si>
    <t>이천시 장호원읍 오남리 304번지</t>
    <phoneticPr fontId="5" type="noConversion"/>
  </si>
  <si>
    <t>장호원(청미천)파크골프장</t>
    <phoneticPr fontId="5" type="noConversion"/>
  </si>
  <si>
    <t>포천시 일동면 사직리 913-4</t>
    <phoneticPr fontId="62" type="noConversion"/>
  </si>
  <si>
    <t>사직파크골프장</t>
    <phoneticPr fontId="5" type="noConversion"/>
  </si>
  <si>
    <t>포천시
(일동면행정복지센터)</t>
  </si>
  <si>
    <t>여주시 현암동 637-82번지 일원</t>
    <phoneticPr fontId="62" type="noConversion"/>
  </si>
  <si>
    <t>여주 오학파크골프장</t>
    <phoneticPr fontId="5" type="noConversion"/>
  </si>
  <si>
    <t>여주시 점동면 사곡리 146-5번지 일원</t>
    <phoneticPr fontId="62" type="noConversion"/>
  </si>
  <si>
    <t>여주 점동파크골프장</t>
    <phoneticPr fontId="5" type="noConversion"/>
  </si>
  <si>
    <t>경기도 양평군 강상면 교평리 425-1번지</t>
  </si>
  <si>
    <t>경기도 양평군 서종면 문호리 1018</t>
    <phoneticPr fontId="5" type="noConversion"/>
  </si>
  <si>
    <t>서종파크골프장</t>
    <phoneticPr fontId="5" type="noConversion"/>
  </si>
  <si>
    <t>(추가) 기타 체육시설(그외)(그라운드골프장)에서 파크골프장으로 변경
(수정) 시설명 수정(서종생활체육공원 그라운드골프장 → 서종파크골프장)</t>
    <phoneticPr fontId="5" type="noConversion"/>
  </si>
  <si>
    <t>경기도 양평군 청운면 용두리 788-25</t>
    <phoneticPr fontId="5" type="noConversion"/>
  </si>
  <si>
    <t>청운파크골프장</t>
    <phoneticPr fontId="5" type="noConversion"/>
  </si>
  <si>
    <t>동두천시 송내동 696</t>
    <phoneticPr fontId="5" type="noConversion"/>
  </si>
  <si>
    <t>송내파크골프장</t>
    <phoneticPr fontId="5" type="noConversion"/>
  </si>
  <si>
    <t>가평군 청평면 대성리 388-13</t>
    <phoneticPr fontId="5" type="noConversion"/>
  </si>
  <si>
    <t>가평군시설관리공단</t>
  </si>
  <si>
    <t>가평군 상면 청군로 1112-13</t>
    <phoneticPr fontId="5" type="noConversion"/>
  </si>
  <si>
    <t>상면파크골프장</t>
  </si>
  <si>
    <t>가평군
(상면사무소)</t>
    <phoneticPr fontId="5" type="noConversion"/>
  </si>
  <si>
    <t>경기도 연천군 군남면 청정로 1818</t>
  </si>
  <si>
    <t>경기도 광주시 곤지암읍 경충대로 729</t>
  </si>
  <si>
    <t>경기도 수원시 영통구 웰빙타운로 73(이의동 1187)</t>
    <phoneticPr fontId="5" type="noConversion"/>
  </si>
  <si>
    <t>경기도 수원시 권선구 당수동 163-1</t>
    <phoneticPr fontId="5" type="noConversion"/>
  </si>
  <si>
    <t>경기도 수원시 권선구 권선동 1348</t>
    <phoneticPr fontId="5" type="noConversion"/>
  </si>
  <si>
    <t xml:space="preserve">경기도 수원시 팔달구 화서동 460-7 </t>
    <phoneticPr fontId="5" type="noConversion"/>
  </si>
  <si>
    <t>경기도 수원시 권선구 고색동 1129</t>
    <phoneticPr fontId="5" type="noConversion"/>
  </si>
  <si>
    <t>경기도 수원시 권선구 호매실로 219 (호매실동)</t>
    <phoneticPr fontId="62" type="noConversion"/>
  </si>
  <si>
    <t>물향기공원 풋살장1</t>
    <phoneticPr fontId="5" type="noConversion"/>
  </si>
  <si>
    <t>권선구 공원녹지과</t>
    <phoneticPr fontId="62" type="noConversion"/>
  </si>
  <si>
    <t>물향기공원 풋살장2</t>
    <phoneticPr fontId="5" type="noConversion"/>
  </si>
  <si>
    <t>경기도 성남시 야탑동 4-2번지</t>
    <phoneticPr fontId="5" type="noConversion"/>
  </si>
  <si>
    <t xml:space="preserve">경기도 의정부시 체육로265-25 앞 </t>
  </si>
  <si>
    <t>경기도 의정부시 자일돋 345-8</t>
  </si>
  <si>
    <t>경기도 의정부시 민락동 900-1</t>
  </si>
  <si>
    <t>경기도 의정부시 호원동 149-10</t>
  </si>
  <si>
    <t>경기도 안양시 동안구 평촌대로 489-29 (비산동)</t>
  </si>
  <si>
    <t>경기도 안양시 만안구 석천로 1 (박달동)</t>
  </si>
  <si>
    <t>경기도 안양시 만안구 박달로 470(박달동)</t>
  </si>
  <si>
    <t>경기도 안양시 동안구 비산동 54-6</t>
    <phoneticPr fontId="5" type="noConversion"/>
  </si>
  <si>
    <t>경기도 안양시 만안구 안양로 595 (석수동)</t>
  </si>
  <si>
    <t>경기도 안양시 동안구 호계동 168-7</t>
    <phoneticPr fontId="5" type="noConversion"/>
  </si>
  <si>
    <t xml:space="preserve">경기도 안양시 동안구 평촌대로 389 </t>
    <phoneticPr fontId="5" type="noConversion"/>
  </si>
  <si>
    <t>안양종합운동장
풋살장</t>
    <phoneticPr fontId="5" type="noConversion"/>
  </si>
  <si>
    <t>경기도 광명시 철산동 608</t>
  </si>
  <si>
    <t>경기도 평택시 포승읍 포승공단순환로 578</t>
  </si>
  <si>
    <t>종합운동장 주경기장 풋살장</t>
    <phoneticPr fontId="5" type="noConversion"/>
  </si>
  <si>
    <t>경기도 동두천시 생연동 70</t>
    <phoneticPr fontId="5" type="noConversion"/>
  </si>
  <si>
    <t>안산시 단원구 초지동 666번지</t>
    <phoneticPr fontId="5" type="noConversion"/>
  </si>
  <si>
    <t>안산와~스타디움풋살장</t>
    <phoneticPr fontId="5" type="noConversion"/>
  </si>
  <si>
    <t>경기도 안산시 상록구 성호로 65 (이동)</t>
  </si>
  <si>
    <t>경기도 고양시 화정동 859</t>
  </si>
  <si>
    <t>덕양공원관리과</t>
  </si>
  <si>
    <t>경기도 고양시 화정동 872</t>
  </si>
  <si>
    <t>경기도 고양시 행신동 1071</t>
  </si>
  <si>
    <t>경기도 고양시 중산동 1798</t>
  </si>
  <si>
    <t>경기도 고양시 주교동 296</t>
  </si>
  <si>
    <t>경기도 고양시 덕양구 호국로 1539번길</t>
  </si>
  <si>
    <t>경기도 고양시 선유동 520-7</t>
  </si>
  <si>
    <t>경기도 고양시 덕이동 360-20</t>
  </si>
  <si>
    <t>경기도 고양시 행주내동 733-6</t>
  </si>
  <si>
    <t>경기도 고양시 지축동 802</t>
  </si>
  <si>
    <t>경기도 고양시 탄현동 92-20</t>
  </si>
  <si>
    <t>경기도 고양시 일산동구 경의로 84</t>
    <phoneticPr fontId="5" type="noConversion"/>
  </si>
  <si>
    <t>경기 고양시 오금동 469-2</t>
    <phoneticPr fontId="5" type="noConversion"/>
  </si>
  <si>
    <t>경기도 고양시 일산동구 성현로377번길 127</t>
    <phoneticPr fontId="5" type="noConversion"/>
  </si>
  <si>
    <t>경기도 고양시 마두동 791</t>
    <phoneticPr fontId="5" type="noConversion"/>
  </si>
  <si>
    <t>강촌공원축구장</t>
    <phoneticPr fontId="5" type="noConversion"/>
  </si>
  <si>
    <t>경기도 고양시 화전동 782-2</t>
    <phoneticPr fontId="5" type="noConversion"/>
  </si>
  <si>
    <t>경기 과천시 관문동 47</t>
  </si>
  <si>
    <t>경기도 구리시 토평동 6번지 일원</t>
  </si>
  <si>
    <t>경기도 남양주시 월문리 488-12</t>
  </si>
  <si>
    <t>경기도 남양주시 가곡리 277-7</t>
  </si>
  <si>
    <t>경기도 남양주시 창현리 315</t>
  </si>
  <si>
    <t>경기도 남양주시 녹촌리 472-1</t>
  </si>
  <si>
    <t>경기도 남양주시 오남리 778-11</t>
  </si>
  <si>
    <t>경기도 남양주시 평내동 180-13</t>
  </si>
  <si>
    <t>경기도 남양주시 별내동 863</t>
  </si>
  <si>
    <t>별내동 축구장(풋살)</t>
  </si>
  <si>
    <t>경기도 오산시 세교동 627</t>
  </si>
  <si>
    <t>경기도 오산시 궐동828</t>
    <phoneticPr fontId="5" type="noConversion"/>
  </si>
  <si>
    <t>죽담체육공원풋살장</t>
    <phoneticPr fontId="5" type="noConversion"/>
  </si>
  <si>
    <t>경기도 시흥시 은행동 615번지</t>
    <phoneticPr fontId="5" type="noConversion"/>
  </si>
  <si>
    <t>경기도 시흥시 매화동 205-3번지</t>
  </si>
  <si>
    <t>경기도 시흥시 과림동 453번지</t>
  </si>
  <si>
    <t>경기도 시흥시 조남동 산19-1번지</t>
  </si>
  <si>
    <t>경기도 시흥시 조남동 705번지</t>
  </si>
  <si>
    <t>경기도 시흥시 거모동 1351번지</t>
  </si>
  <si>
    <t>경기도 시흥시 거모동 1632-20번지</t>
  </si>
  <si>
    <t>경기도 시흥시 월곶동 520-89번지</t>
  </si>
  <si>
    <t>경기도 시흥시 정왕동 1845-1번지</t>
  </si>
  <si>
    <t>경기도 시흥시 정왕동 2609-6번지</t>
  </si>
  <si>
    <t>경기도 시흥시 정왕동 1878-15번지</t>
    <phoneticPr fontId="5" type="noConversion"/>
  </si>
  <si>
    <t>경기도 시흥시 배곧동 134번지</t>
    <phoneticPr fontId="5" type="noConversion"/>
  </si>
  <si>
    <t>경기도 군포시 군포로 339(부곡동)</t>
    <phoneticPr fontId="5" type="noConversion"/>
  </si>
  <si>
    <t>복합생활스포츠타운
풋살장</t>
    <phoneticPr fontId="5" type="noConversion"/>
  </si>
  <si>
    <t>경기도 군포시 대야미동 32-5(전)일원</t>
    <phoneticPr fontId="5" type="noConversion"/>
  </si>
  <si>
    <t>경기도 군포시 도마교동 322번지 일원</t>
    <phoneticPr fontId="5" type="noConversion"/>
  </si>
  <si>
    <t>송정체육공원 풋살장</t>
    <phoneticPr fontId="5" type="noConversion"/>
  </si>
  <si>
    <t>경기도 의왕시 백운로 571</t>
    <phoneticPr fontId="5" type="noConversion"/>
  </si>
  <si>
    <t>경기도 하남시 하산곡동 100-9일원</t>
  </si>
  <si>
    <t>경기도 하남시 미사대로 710</t>
  </si>
  <si>
    <t>경기도 하남시 선동 421-1</t>
  </si>
  <si>
    <t>경기도 용인시 수지구 죽전동 1003-43</t>
    <phoneticPr fontId="5" type="noConversion"/>
  </si>
  <si>
    <t>경기도 용인시 기흥구 구갈동33-3번지</t>
    <phoneticPr fontId="5" type="noConversion"/>
  </si>
  <si>
    <t>경기도 용인시 수지구 고기동89-6번지</t>
    <phoneticPr fontId="5" type="noConversion"/>
  </si>
  <si>
    <t>경기도 용인시 기흥구 보정동 195-6</t>
    <phoneticPr fontId="5" type="noConversion"/>
  </si>
  <si>
    <t>경기도 용인시 기흥구 영덕동 1003</t>
    <phoneticPr fontId="5" type="noConversion"/>
  </si>
  <si>
    <t>경기도 용인시 수지구 상현동 609</t>
    <phoneticPr fontId="5" type="noConversion"/>
  </si>
  <si>
    <t>용인시 체육회</t>
    <phoneticPr fontId="5" type="noConversion"/>
  </si>
  <si>
    <t>수지구 풍덕천동산13-1</t>
    <phoneticPr fontId="5" type="noConversion"/>
  </si>
  <si>
    <t>수지체육공원 풋살장</t>
    <phoneticPr fontId="5" type="noConversion"/>
  </si>
  <si>
    <t>경기도 파주시 파주읍 술이홀로 548-3</t>
  </si>
  <si>
    <t>경기도 파주시 문산읍 자유로 4545</t>
  </si>
  <si>
    <t>경기도 파주시 법원읍 화합로 371</t>
    <phoneticPr fontId="5" type="noConversion"/>
  </si>
  <si>
    <t>경기도 파주시 가람로150번길 41-33</t>
    <phoneticPr fontId="5" type="noConversion"/>
  </si>
  <si>
    <t>경기도 파주시 파주읍 부곡리 70-5</t>
    <phoneticPr fontId="5" type="noConversion"/>
  </si>
  <si>
    <t>경기도 파주시 탄현면 필승로 368</t>
    <phoneticPr fontId="5" type="noConversion"/>
  </si>
  <si>
    <t>경기도 이천시 관고동 373외</t>
  </si>
  <si>
    <t>경기도 이천시 모가면 소고리 625-5</t>
  </si>
  <si>
    <t>경기도 이천시 장호원읍 장호원리 280-1</t>
  </si>
  <si>
    <t xml:space="preserve">경기도 안성시 백성2길 59 (금산동)  </t>
  </si>
  <si>
    <t>(구)백성초 내 체육시설(풋살장, 농구장)</t>
    <phoneticPr fontId="5" type="noConversion"/>
  </si>
  <si>
    <t>2020</t>
  </si>
  <si>
    <t xml:space="preserve">경기도 안성시 대덕면 외건지길 3-11  </t>
  </si>
  <si>
    <t>다목적생활체육시설(풋살장)</t>
    <phoneticPr fontId="5" type="noConversion"/>
  </si>
  <si>
    <t>2016</t>
  </si>
  <si>
    <t xml:space="preserve">경기도 안성시 안성맞춤대로 772 (중리동)  </t>
  </si>
  <si>
    <t>동광체육공원(풋살장)</t>
    <phoneticPr fontId="5" type="noConversion"/>
  </si>
  <si>
    <t>2009</t>
  </si>
  <si>
    <t xml:space="preserve">경기 안성시 공도읍 마정리 601  </t>
  </si>
  <si>
    <t>마정산업단지 풋살장</t>
    <phoneticPr fontId="5" type="noConversion"/>
  </si>
  <si>
    <t>2024</t>
  </si>
  <si>
    <t xml:space="preserve">경기도 안성시 보개면 보개원삼로 220  </t>
  </si>
  <si>
    <t>보개게이트볼장(풋살장)</t>
    <phoneticPr fontId="5" type="noConversion"/>
  </si>
  <si>
    <t>2010</t>
  </si>
  <si>
    <t xml:space="preserve">경기도 안성시 죽산면 하구산길 4-181  </t>
  </si>
  <si>
    <t>죽산공공하수처리시설(풋살장)</t>
    <phoneticPr fontId="5" type="noConversion"/>
  </si>
  <si>
    <t xml:space="preserve">경기도 안성시 미양면 제4산단2로 36  </t>
  </si>
  <si>
    <t>4산업단지공원(풋살장)</t>
    <phoneticPr fontId="5" type="noConversion"/>
  </si>
  <si>
    <t xml:space="preserve">경기도 안성시 아양3로 38 (옥산동)  </t>
  </si>
  <si>
    <t>아양2근린공원(풋살장)</t>
    <phoneticPr fontId="5" type="noConversion"/>
  </si>
  <si>
    <t xml:space="preserve">경기 안성시 공도읍 양기리 620  </t>
  </si>
  <si>
    <t>양기공원(풋살장)</t>
    <phoneticPr fontId="5" type="noConversion"/>
  </si>
  <si>
    <t xml:space="preserve">경기도 안성시 원곡면 청원로 1850-128  </t>
  </si>
  <si>
    <t>원곡공공하수처리시설(풋살장)</t>
    <phoneticPr fontId="5" type="noConversion"/>
  </si>
  <si>
    <t xml:space="preserve">경기도 안성시 일죽면 고목길 3-12  </t>
  </si>
  <si>
    <t>일죽 방은 풋살장 겸 족구장</t>
    <phoneticPr fontId="5" type="noConversion"/>
  </si>
  <si>
    <t>경기도 화성시 봉담읍 수영리 451-2</t>
  </si>
  <si>
    <t>경기도 화성시 안녕동 71-41</t>
  </si>
  <si>
    <t>경기도 화성시 진안동 832-235</t>
  </si>
  <si>
    <t>경기도 화성시 서신면 제부리 280-3</t>
  </si>
  <si>
    <t>경기도 화성시 서신면 전곡리 1112</t>
  </si>
  <si>
    <t>경기도 화성시 새솔동 97</t>
  </si>
  <si>
    <t>경기도 화성시 봉담읍 동화리 583</t>
  </si>
  <si>
    <t>경기도 화성시 봉담읍 수영리 676</t>
  </si>
  <si>
    <t>경기도 화성시 봉담읍 와우리 595</t>
  </si>
  <si>
    <t>경기도 화성시 장안면 수촌리 1466</t>
  </si>
  <si>
    <t>경기도 화성시 반월동 184-3</t>
  </si>
  <si>
    <t>경기도 화성시 반월동885-1</t>
  </si>
  <si>
    <t>경기도 화성시 반월동875</t>
  </si>
  <si>
    <t>경기도 화성시 석우동 45-1</t>
  </si>
  <si>
    <t>경기도 화성시 오산동 1060</t>
  </si>
  <si>
    <t>경기도 화성시 산척동769</t>
  </si>
  <si>
    <t>경기도 화성시 비봉면 구포리 산1-3</t>
  </si>
  <si>
    <t>경기도 화성시 비봉면 삼화리 1813</t>
  </si>
  <si>
    <t>경기도 화성시 비봉면 양노리176-9</t>
  </si>
  <si>
    <t>경기도 화성시 봉담읍 왕림리 158-1</t>
  </si>
  <si>
    <t>경기도 화성시 팔탄면 구장리 783-1</t>
  </si>
  <si>
    <t>경기도 화성시 중동 833-196</t>
  </si>
  <si>
    <t>경기도 양주시 백석읍 기산리 318-5</t>
  </si>
  <si>
    <t>경기도 양주시 백석읍 방성리 산202-1</t>
  </si>
  <si>
    <t>경기도 양주시 은현면 도하리 164</t>
  </si>
  <si>
    <t>경기도 양주시 장흥면 울대리 344-3</t>
  </si>
  <si>
    <t>경기도 양주시 덕계동 산132</t>
  </si>
  <si>
    <t>경기도 양주시 고암동 493-92</t>
  </si>
  <si>
    <t>경기도 포천시 신북면 기지리 957-6</t>
  </si>
  <si>
    <t>경기도 포천시 이동면 장암리 614-1</t>
  </si>
  <si>
    <t>경기도 포천시 영중면 양문리 833</t>
  </si>
  <si>
    <t>경기도 포천시 동교동 154-10</t>
  </si>
  <si>
    <t>경기도 포천시 하성북리 645</t>
  </si>
  <si>
    <t>경기도 양평군 강하면 운심리 27-2</t>
    <phoneticPr fontId="5" type="noConversion"/>
  </si>
  <si>
    <t>강하생활체육공원 풋살장</t>
    <phoneticPr fontId="5" type="noConversion"/>
  </si>
  <si>
    <t>강하생활체육공원내</t>
    <phoneticPr fontId="5" type="noConversion"/>
  </si>
  <si>
    <t>경기도 양평군 용문면 마룡리 137-2</t>
    <phoneticPr fontId="5" type="noConversion"/>
  </si>
  <si>
    <t>용문생활체육공원 풋살장</t>
    <phoneticPr fontId="5" type="noConversion"/>
  </si>
  <si>
    <t>용문생활체육공원내</t>
    <phoneticPr fontId="5" type="noConversion"/>
  </si>
  <si>
    <t>경기도 여주시 영릉로 123</t>
    <phoneticPr fontId="5" type="noConversion"/>
  </si>
  <si>
    <t>종합운동장 풋살장</t>
    <phoneticPr fontId="5" type="noConversion"/>
  </si>
  <si>
    <t>여주도시공사</t>
    <phoneticPr fontId="5" type="noConversion"/>
  </si>
  <si>
    <t>경기도 여주시 강천면 귀안골길 23</t>
    <phoneticPr fontId="5" type="noConversion"/>
  </si>
  <si>
    <t>강천면 풋살장</t>
    <phoneticPr fontId="5" type="noConversion"/>
  </si>
  <si>
    <t>강천면사무소</t>
    <phoneticPr fontId="5" type="noConversion"/>
  </si>
  <si>
    <t>경기도 여주시 명성로 221</t>
    <phoneticPr fontId="5" type="noConversion"/>
  </si>
  <si>
    <t>여흥동 풋살장</t>
    <phoneticPr fontId="5" type="noConversion"/>
  </si>
  <si>
    <t>여흥동사무소</t>
    <phoneticPr fontId="5" type="noConversion"/>
  </si>
  <si>
    <t>경기도 연천군 신서면 연신로 1281</t>
  </si>
  <si>
    <t>경기도 연천군 연천읍 차옥로 20</t>
  </si>
  <si>
    <t>경기도 수원시 경기도 수원시 영통구 광교호수로 57</t>
  </si>
  <si>
    <t>경기도 수원시 권선구 매송고색로 594 (고색동)</t>
  </si>
  <si>
    <t>경기도 수원시 권선구 권선동 1269</t>
  </si>
  <si>
    <t>경기도 수원시 권선구 고색동 523-1</t>
  </si>
  <si>
    <t>경기도 수원시 장안구 율전동 125</t>
  </si>
  <si>
    <t>경기도 수원시 장안구 정조로 998 (조원동 680-1)</t>
  </si>
  <si>
    <t>경기도 수원시 권선구 효원로 240 (권선동)</t>
  </si>
  <si>
    <t>경기도 수원시 장안구 송죽동 434</t>
  </si>
  <si>
    <t>경기도 수원시 영통구 매탄로 185 (매탄동)</t>
  </si>
  <si>
    <t>팔달구 화서동 434-7</t>
  </si>
  <si>
    <t xml:space="preserve">경기도 수원시 장안구 율전동 488-9 </t>
  </si>
  <si>
    <t>경기도 수원시 권선구 탑동로57번길35 (탑동)</t>
  </si>
  <si>
    <t>경기도 수원시 영통구 이의동 1291</t>
  </si>
  <si>
    <t>경기도 수원시 경기도 수원시 권선구 매송고색로 620</t>
  </si>
  <si>
    <t>경기도 수원시 권선구 호매실로 12 (탑동)</t>
  </si>
  <si>
    <t>경기도 수원시 권선구청 족구장</t>
  </si>
  <si>
    <t>수원시경기도 수원시 권선구</t>
  </si>
  <si>
    <t>경기도 수원시 영통구 봉영로 1744번길 36 (영통동)</t>
  </si>
  <si>
    <t>수원시경기도 수원시 영통구</t>
  </si>
  <si>
    <t>경기도 수원시 영통구 망포동 358-5</t>
  </si>
  <si>
    <t>망포공원 다목적구장</t>
    <phoneticPr fontId="5" type="noConversion"/>
  </si>
  <si>
    <t>경기도 수원시 영통구 공원녹지과</t>
  </si>
  <si>
    <t>(추가) 게이트볼장에서 다목적구장으로 용도변경</t>
    <phoneticPr fontId="5" type="noConversion"/>
  </si>
  <si>
    <t>경기도 용인시 수지구 죽전동1003-98</t>
    <phoneticPr fontId="5" type="noConversion"/>
  </si>
  <si>
    <t>처인구 김량장동 326</t>
    <phoneticPr fontId="5" type="noConversion"/>
  </si>
  <si>
    <t>처인구 역북동 784</t>
    <phoneticPr fontId="5" type="noConversion"/>
  </si>
  <si>
    <t>처인구 포곡읍 삼계리 587-5</t>
    <phoneticPr fontId="5" type="noConversion"/>
  </si>
  <si>
    <t>경기도 용인시 기흥구 구갈동 33-3번지</t>
    <phoneticPr fontId="5" type="noConversion"/>
  </si>
  <si>
    <t>경기도 용인시 처인구 백암면 근삼리74</t>
    <phoneticPr fontId="5" type="noConversion"/>
  </si>
  <si>
    <t>수지구 죽전동 1387-1</t>
    <phoneticPr fontId="5" type="noConversion"/>
  </si>
  <si>
    <t>수지구 고기동 183-4</t>
    <phoneticPr fontId="5" type="noConversion"/>
  </si>
  <si>
    <t>수지구 상현동 609</t>
    <phoneticPr fontId="5" type="noConversion"/>
  </si>
  <si>
    <t>성복고가하부 배드민턴장</t>
    <phoneticPr fontId="5" type="noConversion"/>
  </si>
  <si>
    <t>경기도 용인시 기흥구 공세동 391-8</t>
    <phoneticPr fontId="5" type="noConversion"/>
  </si>
  <si>
    <t>경기도 용인시 기흥구 하갈동 114</t>
    <phoneticPr fontId="5" type="noConversion"/>
  </si>
  <si>
    <t>경기도 용인시 기흥구 중동 862</t>
    <phoneticPr fontId="5" type="noConversion"/>
  </si>
  <si>
    <t>경기도 용인시 기흥구 중동 866</t>
    <phoneticPr fontId="5" type="noConversion"/>
  </si>
  <si>
    <t>경기도 용인시 기흥구 보정동 1381</t>
    <phoneticPr fontId="5" type="noConversion"/>
  </si>
  <si>
    <t>경기도 용인시 기흥구 신갈동 739</t>
    <phoneticPr fontId="5" type="noConversion"/>
  </si>
  <si>
    <t>경기도 용인시 기흥구 상하동 191-5</t>
    <phoneticPr fontId="5" type="noConversion"/>
  </si>
  <si>
    <t>경기도 용인시 기흥구 상하동 61-1</t>
    <phoneticPr fontId="5" type="noConversion"/>
  </si>
  <si>
    <t>경기도 용인시 기흥구 신갈동 534-2</t>
    <phoneticPr fontId="5" type="noConversion"/>
  </si>
  <si>
    <t>경기도 용인시 기흥구 하갈동 219-11</t>
    <phoneticPr fontId="5" type="noConversion"/>
  </si>
  <si>
    <t>경기도 용인시 기흥구 하갈동 424</t>
    <phoneticPr fontId="5" type="noConversion"/>
  </si>
  <si>
    <t>경기도 용인시 기흥구 공세동 362-6</t>
    <phoneticPr fontId="5" type="noConversion"/>
  </si>
  <si>
    <t>기흥호수공원 다목적구장</t>
    <phoneticPr fontId="5" type="noConversion"/>
  </si>
  <si>
    <t>경기도 용인시 처인구 유방동 산151-1</t>
    <phoneticPr fontId="5" type="noConversion"/>
  </si>
  <si>
    <t>경기도 고양시 대화동 2325-1</t>
  </si>
  <si>
    <t>경기도 고양시 일산서구 대화로156번길 39</t>
    <phoneticPr fontId="5" type="noConversion"/>
  </si>
  <si>
    <t>경기도 고양시 일산서구 하이파크로 128-1</t>
    <phoneticPr fontId="5" type="noConversion"/>
  </si>
  <si>
    <t>경기도 고양시 일산서구 송포로 49</t>
    <phoneticPr fontId="5" type="noConversion"/>
  </si>
  <si>
    <t>경기도 고양시 일산서구 송산로 387-7</t>
    <phoneticPr fontId="5" type="noConversion"/>
  </si>
  <si>
    <t>경기도 고양시 일산서구 탄현로 100</t>
    <phoneticPr fontId="5" type="noConversion"/>
  </si>
  <si>
    <t>경기도 고양시 일산서구 대화로 355</t>
    <phoneticPr fontId="5" type="noConversion"/>
  </si>
  <si>
    <t>경기도 고양시 대장동 553-5</t>
    <phoneticPr fontId="5" type="noConversion"/>
  </si>
  <si>
    <t>경기도 고양시 일산동구 경의로 115</t>
    <phoneticPr fontId="5" type="noConversion"/>
  </si>
  <si>
    <t>경기도 고양시 마두동 819</t>
    <phoneticPr fontId="5" type="noConversion"/>
  </si>
  <si>
    <t>정발산공원 다목적구장</t>
    <phoneticPr fontId="5" type="noConversion"/>
  </si>
  <si>
    <t>다목적</t>
    <phoneticPr fontId="5" type="noConversion"/>
  </si>
  <si>
    <t>송산면 삼존리 1286</t>
  </si>
  <si>
    <t>정남면 발산리 7</t>
  </si>
  <si>
    <t>남양읍 남양리 2008</t>
  </si>
  <si>
    <t>봉담읍 수영리 451-2</t>
  </si>
  <si>
    <t>향남읍 행정리 461</t>
  </si>
  <si>
    <t>향남읍 도이리 240-21</t>
  </si>
  <si>
    <t>안녕동 71-795</t>
  </si>
  <si>
    <t>반송동 635</t>
  </si>
  <si>
    <t>능동 1172</t>
  </si>
  <si>
    <t>능동 1128</t>
  </si>
  <si>
    <t>능동 1123</t>
  </si>
  <si>
    <t>영천동 333-8</t>
  </si>
  <si>
    <t>신동 671</t>
  </si>
  <si>
    <t>신동 703-4</t>
  </si>
  <si>
    <t>송동 681-244</t>
  </si>
  <si>
    <t>남양읍 남양리 2000</t>
  </si>
  <si>
    <t>팔탄면 고주리 115</t>
  </si>
  <si>
    <t>팔탄면 고주리 119</t>
  </si>
  <si>
    <t>서신면 전곡리 1097</t>
  </si>
  <si>
    <t>서신면 전곡리 1112</t>
  </si>
  <si>
    <t>서신면 장외리 631</t>
  </si>
  <si>
    <t>송산면 사강리 299-3</t>
  </si>
  <si>
    <t>남양읍 남양리 2236</t>
  </si>
  <si>
    <t>남양읍 남양리 2038</t>
  </si>
  <si>
    <t>매송면 원평리 579</t>
  </si>
  <si>
    <t>새솔동 97</t>
  </si>
  <si>
    <t>봉담읍 동화리 583</t>
  </si>
  <si>
    <t>봉담읍 상리 716</t>
  </si>
  <si>
    <t>봉담읍 수영리 698</t>
  </si>
  <si>
    <t>장안면 사랑리 689</t>
  </si>
  <si>
    <t>장안면 수촌리 1018-7</t>
  </si>
  <si>
    <t>장안면 수촌리 1470-1</t>
  </si>
  <si>
    <t>장안면 독정리 276-27</t>
  </si>
  <si>
    <t>우정읍 조암리 791-5</t>
  </si>
  <si>
    <t>향남읍 행정리 525</t>
  </si>
  <si>
    <t>향남읍 발인리 296</t>
  </si>
  <si>
    <t>향남읍 행정리 423</t>
  </si>
  <si>
    <t>향남읍 행정리 454</t>
  </si>
  <si>
    <t>향남읍 발안리 251</t>
  </si>
  <si>
    <t>향남읍 하길리 1409-1</t>
  </si>
  <si>
    <t>향남읍 구문천리 929-18</t>
  </si>
  <si>
    <t>향남읍 행정리 444</t>
  </si>
  <si>
    <t>향남읍 행정리 460</t>
  </si>
  <si>
    <t>기안동 329-5</t>
  </si>
  <si>
    <t>진안동 887-1</t>
  </si>
  <si>
    <t>진안동 855-3</t>
  </si>
  <si>
    <t>병점동 421-1</t>
  </si>
  <si>
    <t>병점동 865</t>
  </si>
  <si>
    <t>병점동 835-2</t>
  </si>
  <si>
    <t>병점동 823</t>
  </si>
  <si>
    <t>송산동 155-27</t>
  </si>
  <si>
    <t>반월동 883-1</t>
  </si>
  <si>
    <t>반월동 859</t>
  </si>
  <si>
    <t>반월동 144-15</t>
  </si>
  <si>
    <t>석우동 1-8</t>
  </si>
  <si>
    <t>석우동 45-1</t>
  </si>
  <si>
    <t>반송동 28</t>
  </si>
  <si>
    <t>반송동 138</t>
  </si>
  <si>
    <t>능동 1084</t>
  </si>
  <si>
    <t>능동1166</t>
  </si>
  <si>
    <t>능동 1118</t>
  </si>
  <si>
    <t>능동1283-3</t>
  </si>
  <si>
    <t>오산동 1060</t>
  </si>
  <si>
    <t>오산동 915</t>
  </si>
  <si>
    <t>방교동 861</t>
  </si>
  <si>
    <t>방교동 876-2</t>
  </si>
  <si>
    <t>오산동 1082</t>
  </si>
  <si>
    <t>산척동 762</t>
  </si>
  <si>
    <t>청계동562</t>
  </si>
  <si>
    <t>송동681-16</t>
  </si>
  <si>
    <t>산척동 674-30</t>
  </si>
  <si>
    <t>송동 727</t>
  </si>
  <si>
    <t>장지동 974</t>
  </si>
  <si>
    <t>장지동 1073</t>
  </si>
  <si>
    <t>목동 483-1</t>
  </si>
  <si>
    <t>서신면 매화리 276-3</t>
  </si>
  <si>
    <t>비봉면 구포리 산1-3</t>
  </si>
  <si>
    <t>비봉면 양노리176-9</t>
  </si>
  <si>
    <t>봉담읍 와우리 159-2</t>
  </si>
  <si>
    <t>봉담읍 덕우리 278-84</t>
  </si>
  <si>
    <t>양감면 신왕리 1994</t>
  </si>
  <si>
    <t>장안면 수촌리 699</t>
  </si>
  <si>
    <t>장안면 수촌리 30-26</t>
  </si>
  <si>
    <t>장안면 사랑리 380-51</t>
  </si>
  <si>
    <t>우정읍 주곡리 611-1</t>
  </si>
  <si>
    <t>팔탄면 구장리 786-1</t>
  </si>
  <si>
    <t>팔탄면 고주리 275</t>
  </si>
  <si>
    <t>중동 833-196</t>
  </si>
  <si>
    <t>안녕동 157-19</t>
  </si>
  <si>
    <t>정남면 덕절리 164</t>
  </si>
  <si>
    <t>정남면 보통리 124-2</t>
  </si>
  <si>
    <t>남양읍 북양리 573-1, -8</t>
  </si>
  <si>
    <t>경기도 성남시 수정구 산성동 2225</t>
  </si>
  <si>
    <t>경기도 성남시 수정구 태평동 224-11번지</t>
    <phoneticPr fontId="5" type="noConversion"/>
  </si>
  <si>
    <t xml:space="preserve"> 경기도 성남시 수정구 태평동 4944-1번지</t>
    <phoneticPr fontId="5" type="noConversion"/>
  </si>
  <si>
    <t>경기도 성남시 분당구 수내동 4-2번지</t>
    <phoneticPr fontId="5" type="noConversion"/>
  </si>
  <si>
    <t>경기도 성남시 중원구 여수동 159번지</t>
    <phoneticPr fontId="5" type="noConversion"/>
  </si>
  <si>
    <t>경기도 성남시 중원구 여수동 265-13번지</t>
    <phoneticPr fontId="5" type="noConversion"/>
  </si>
  <si>
    <t>경기도 성남시 중원구 여수동 271-3번지</t>
    <phoneticPr fontId="5" type="noConversion"/>
  </si>
  <si>
    <t>경기도 부천시 춘의동8</t>
  </si>
  <si>
    <t>부천도시공사
(032-340-0868)</t>
    <phoneticPr fontId="5" type="noConversion"/>
  </si>
  <si>
    <t>경기도 남양주시 부평리 498-3</t>
  </si>
  <si>
    <t>경기도 남양주시 내각리 337-13</t>
  </si>
  <si>
    <t>경기도 남양주시 퇴계원 136-1</t>
  </si>
  <si>
    <t>경기도 남양주시 퇴계원 224-2</t>
  </si>
  <si>
    <t>경기도 남양주시 평내동 124-1</t>
  </si>
  <si>
    <t>경기도 남양주시 평내동 124-2</t>
  </si>
  <si>
    <t>경기도 남양주시 금곡동 185-5</t>
  </si>
  <si>
    <t>경기도 남양주시 이패동 542-5</t>
  </si>
  <si>
    <t>경기도 남양주시 이패동 715-6</t>
  </si>
  <si>
    <t>경기도 남양주시 다산동 6033</t>
  </si>
  <si>
    <t>경기도 남양주시 녹촌리 163-2</t>
    <phoneticPr fontId="5" type="noConversion"/>
  </si>
  <si>
    <t>경기도 남양주시 금곡리 1085</t>
    <phoneticPr fontId="5" type="noConversion"/>
  </si>
  <si>
    <t>경기도 남양주시 송능리 206-6외</t>
    <phoneticPr fontId="5" type="noConversion"/>
  </si>
  <si>
    <t>경기도 남양주시 배양리 332</t>
    <phoneticPr fontId="5" type="noConversion"/>
  </si>
  <si>
    <t>경기도 남양주시 퇴계원 233-6</t>
    <phoneticPr fontId="5" type="noConversion"/>
  </si>
  <si>
    <t>경기도 남양주시 도농동 249-14</t>
    <phoneticPr fontId="5" type="noConversion"/>
  </si>
  <si>
    <t>경기도 남양주시 별내동 896-1일원(광전고가차도 하부)</t>
    <phoneticPr fontId="5" type="noConversion"/>
  </si>
  <si>
    <t>별내동 족구장</t>
    <phoneticPr fontId="5" type="noConversion"/>
  </si>
  <si>
    <t>경기도 남양주시 별내동 927</t>
    <phoneticPr fontId="5" type="noConversion"/>
  </si>
  <si>
    <t>상하수도 족구장</t>
    <phoneticPr fontId="5" type="noConversion"/>
  </si>
  <si>
    <t>경기도 남양주시 도농동 250-6</t>
    <phoneticPr fontId="5" type="noConversion"/>
  </si>
  <si>
    <t>인라인스케이트장 및 족구장(왕숙천변)</t>
    <phoneticPr fontId="5" type="noConversion"/>
  </si>
  <si>
    <t>경기도 남양주시 진건읍 사능리 618</t>
    <phoneticPr fontId="5" type="noConversion"/>
  </si>
  <si>
    <t>사능리 족구장</t>
    <phoneticPr fontId="5" type="noConversion"/>
  </si>
  <si>
    <t>경기도 남양주시 부평리 산1-13</t>
    <phoneticPr fontId="5" type="noConversion"/>
  </si>
  <si>
    <t>부평리 족구장</t>
    <phoneticPr fontId="5" type="noConversion"/>
  </si>
  <si>
    <t>삼패동생활체육시설</t>
  </si>
  <si>
    <t>(추가) 기타 체육시설(풋살장)에서 기타 체육시설(그외)로 이동</t>
    <phoneticPr fontId="5" type="noConversion"/>
  </si>
  <si>
    <t>체육공원1호배드민턴장</t>
    <phoneticPr fontId="5" type="noConversion"/>
  </si>
  <si>
    <t>4면</t>
    <phoneticPr fontId="5" type="noConversion"/>
  </si>
  <si>
    <t>체육공원 2호 농구장</t>
    <phoneticPr fontId="5" type="noConversion"/>
  </si>
  <si>
    <t>경기도 남양주시 가곡리 277-7[비룡로 368]</t>
    <phoneticPr fontId="5" type="noConversion"/>
  </si>
  <si>
    <t>가곡리 생활체육시설</t>
    <phoneticPr fontId="5" type="noConversion"/>
  </si>
  <si>
    <t>경기도 남양주시 금남리 180-3</t>
    <phoneticPr fontId="5" type="noConversion"/>
  </si>
  <si>
    <t>금남리 그라운드골프장</t>
    <phoneticPr fontId="5" type="noConversion"/>
  </si>
  <si>
    <t>경기도 안산시 목내동 472</t>
  </si>
  <si>
    <t>경기도 안산시 사동 1313</t>
  </si>
  <si>
    <t>경기도 안산시 단원구 화랑로 260 (초지동)</t>
  </si>
  <si>
    <t>어린이스포츠촌</t>
    <phoneticPr fontId="5" type="noConversion"/>
  </si>
  <si>
    <t>와~상상나라 어린이 상상스페이스</t>
  </si>
  <si>
    <t>경기도 안산시 단원구 동산로 179 (원곡동)</t>
  </si>
  <si>
    <t>백운공원 배드민턴장</t>
  </si>
  <si>
    <t>경기도 안산시 단원구 고잔동 산 20</t>
    <phoneticPr fontId="5" type="noConversion"/>
  </si>
  <si>
    <t>중앙공원 배드민턴장</t>
    <phoneticPr fontId="5" type="noConversion"/>
  </si>
  <si>
    <t>경기도 안산시 단원구 동산로 268 (초지동)</t>
  </si>
  <si>
    <t>경기도 평택시 고덕면 두릉리 793-10</t>
    <phoneticPr fontId="5" type="noConversion"/>
  </si>
  <si>
    <t>경기도 평택시 팽성읍 본정1길 8-65</t>
  </si>
  <si>
    <t>경기도 평택시 팽성읍 본정2길 1-1</t>
  </si>
  <si>
    <t xml:space="preserve"> 경기도 평택시 소사동 699-2</t>
    <phoneticPr fontId="5" type="noConversion"/>
  </si>
  <si>
    <t>소사2저류지 배드민턴장</t>
    <phoneticPr fontId="5" type="noConversion"/>
  </si>
  <si>
    <t>경기도 평택시 동삭동844</t>
    <phoneticPr fontId="5" type="noConversion"/>
  </si>
  <si>
    <t>동삭2저류지 농구장</t>
    <phoneticPr fontId="5" type="noConversion"/>
  </si>
  <si>
    <t>평택시(동삭동 행정복지센터)</t>
    <phoneticPr fontId="5" type="noConversion"/>
  </si>
  <si>
    <t>경기도 안양시 동안구 평촌대로 489-29(비산동)</t>
    <phoneticPr fontId="5" type="noConversion"/>
  </si>
  <si>
    <t>경기도 안양시 동안구 경수대로 504 (호계동)</t>
  </si>
  <si>
    <t>경기도 안양시 만안구 박달동 203-1</t>
    <phoneticPr fontId="5" type="noConversion"/>
  </si>
  <si>
    <t>농구장 겸용</t>
  </si>
  <si>
    <t>경기도 안양시 동안구 평촌대로 389 (비산동)</t>
  </si>
  <si>
    <t>경기도 안양시 만안구 병목안로 215 (안양동)</t>
  </si>
  <si>
    <t>경기도 안양시 동안구 평촌대로 76 (호계동)</t>
  </si>
  <si>
    <t>경기도 안양시 동안구 관평로 149 (평촌동)</t>
  </si>
  <si>
    <t>경기도 안양시 동안구 엘에스로144번길 86 (호계동)</t>
  </si>
  <si>
    <t>경기도 안양시 동안구 운곡로 60-16 (비산동) 5, 6층</t>
    <phoneticPr fontId="5" type="noConversion"/>
  </si>
  <si>
    <t>비산노인종합복지관 배드민턴장</t>
    <phoneticPr fontId="5" type="noConversion"/>
  </si>
  <si>
    <t>배드민턴협회</t>
    <phoneticPr fontId="5" type="noConversion"/>
  </si>
  <si>
    <t>경기도 시흥시 대야동 332-1번지</t>
  </si>
  <si>
    <t>경기도 시흥시 대야동 63-3번지</t>
  </si>
  <si>
    <t>경기도 시흥시 계수동 645-4번지</t>
    <phoneticPr fontId="5" type="noConversion"/>
  </si>
  <si>
    <t>경기도 시흥시 포동 67-175번지</t>
  </si>
  <si>
    <t>경기도 시흥시 은행동 551-3번지</t>
  </si>
  <si>
    <t>경기도 시흥시 조남동 321-1번지</t>
  </si>
  <si>
    <t>경기도 시흥시 조남동 222-4번지</t>
  </si>
  <si>
    <t>경기도 시흥시 조남동 689번지</t>
  </si>
  <si>
    <t>경기도 시흥시 거모동 1349번지</t>
    <phoneticPr fontId="5" type="noConversion"/>
  </si>
  <si>
    <t>경기도 시흥시 거모동 736-1번지</t>
  </si>
  <si>
    <t>경기도 시흥시 군자동 676번지</t>
    <phoneticPr fontId="5" type="noConversion"/>
  </si>
  <si>
    <t>경기도 시흥시 능곡동 781번지</t>
  </si>
  <si>
    <t>경기도 시흥시 장곡동 825-2번지</t>
  </si>
  <si>
    <t>경기도 시흥시 장곡동 796번지</t>
  </si>
  <si>
    <t>경기도 시흥시 정왕동 1873-1번지</t>
  </si>
  <si>
    <t>경기도 시흥시 정왕동 2798번지</t>
    <phoneticPr fontId="5" type="noConversion"/>
  </si>
  <si>
    <t>경기도 시흥시 정왕동 2598-3번지</t>
  </si>
  <si>
    <t>경기도 시흥시 정왕동 2659번지</t>
    <phoneticPr fontId="5" type="noConversion"/>
  </si>
  <si>
    <t>경기도 시흥시 정왕동 2606-3번지</t>
    <phoneticPr fontId="5" type="noConversion"/>
  </si>
  <si>
    <t>경기도 시흥시 정왕동 1133번지</t>
    <phoneticPr fontId="5" type="noConversion"/>
  </si>
  <si>
    <t>경기도 시흥시 배곧동 149번지</t>
    <phoneticPr fontId="5" type="noConversion"/>
  </si>
  <si>
    <t>경기도 시흥시 금이동 69-3번지</t>
    <phoneticPr fontId="5" type="noConversion"/>
  </si>
  <si>
    <t>경기도 시흥시 능곡동 809번지</t>
    <phoneticPr fontId="5" type="noConversion"/>
  </si>
  <si>
    <t>경기도 시흥시 매화동 205-3번지</t>
    <phoneticPr fontId="5" type="noConversion"/>
  </si>
  <si>
    <t>경기도 시흥시 능곡동 766번지</t>
    <phoneticPr fontId="5" type="noConversion"/>
  </si>
  <si>
    <t>월곶에코피아워터파크</t>
    <phoneticPr fontId="5" type="noConversion"/>
  </si>
  <si>
    <t>경기도 파주시 금촌동 40-1</t>
    <phoneticPr fontId="5" type="noConversion"/>
  </si>
  <si>
    <t>경기도 파주시 문산읍 방촌로 1213-48</t>
    <phoneticPr fontId="5" type="noConversion"/>
  </si>
  <si>
    <t>경기도 김포시 고촌읍 신곡리 182-5</t>
  </si>
  <si>
    <t>경기도 김포시 대곶면 율생리 751-15</t>
    <phoneticPr fontId="5" type="noConversion"/>
  </si>
  <si>
    <t>경기도 김포시 양촌읍 학운리 3376</t>
    <phoneticPr fontId="5" type="noConversion"/>
  </si>
  <si>
    <t>경기도 김포시 월곶면 용강로13번길 38</t>
    <phoneticPr fontId="5" type="noConversion"/>
  </si>
  <si>
    <t>양곡족구장</t>
    <phoneticPr fontId="5" type="noConversion"/>
  </si>
  <si>
    <t>율생족구장</t>
    <phoneticPr fontId="5" type="noConversion"/>
  </si>
  <si>
    <t>경기도 김포시 고촌읍 전호리 667</t>
    <phoneticPr fontId="5" type="noConversion"/>
  </si>
  <si>
    <t>고촌(아라뱃길)체육공원</t>
    <phoneticPr fontId="5" type="noConversion"/>
  </si>
  <si>
    <t>경기도 의정부시 민락동 915-1</t>
  </si>
  <si>
    <t>경기도 의정부시 호원동 산 93-62</t>
  </si>
  <si>
    <t>경기도 의정부시 신곡동 산63-1</t>
  </si>
  <si>
    <t>경기도 의정부동 산11-6</t>
  </si>
  <si>
    <t>경기도 의정부시 녹양동 177-1</t>
  </si>
  <si>
    <t>경기도 의정부시 의정부동 477</t>
  </si>
  <si>
    <t>경기도 의정부시 가능동 205-23</t>
  </si>
  <si>
    <t>경기도 의정부동 253-42</t>
  </si>
  <si>
    <t>경기도 의정부동 477</t>
  </si>
  <si>
    <t>경기도 하남시 교산동 41</t>
  </si>
  <si>
    <t>경기도 하남시 하산곡동 산 18-34</t>
  </si>
  <si>
    <t>경기도 하남시 미사대로710</t>
  </si>
  <si>
    <t>경기도 하남시 대청로710</t>
  </si>
  <si>
    <t>경기도 하남시 덕풍북로160</t>
  </si>
  <si>
    <t>경기도 양주시 남면신산리 352-8</t>
  </si>
  <si>
    <t>경기도 양주시 마전동 23-1</t>
  </si>
  <si>
    <t>경기도 양주시 장흥면 부곡리 338</t>
  </si>
  <si>
    <t>경기도 양주시 백석읍 복지리 97-3</t>
  </si>
  <si>
    <t>경기도 양주히 은현면 하패리 1077-4</t>
  </si>
  <si>
    <t>경기도 양주시 고암동 293-3</t>
  </si>
  <si>
    <t>경기도 양주시 장흥면 호국로 657</t>
  </si>
  <si>
    <t>경기도 양주시 은현면 선암리 196-16</t>
  </si>
  <si>
    <t>경기도 양주시 덕계동 산139-9</t>
  </si>
  <si>
    <t>경기도 양주시 덕계동 산64</t>
  </si>
  <si>
    <t>경기도 양주시 덕계동 산71</t>
  </si>
  <si>
    <t>경기도 양주시 회정동 산44-3</t>
  </si>
  <si>
    <t>경기도 양주시 옥정동 643-1</t>
  </si>
  <si>
    <t>경기도 양주시 광적면 석우리 708-2</t>
  </si>
  <si>
    <t>경기도 양주시 남면 신산리 329-4</t>
  </si>
  <si>
    <t>경기도 양주시 삼숭동 625-5</t>
  </si>
  <si>
    <t>경기도 양주시 덕정동 280-26</t>
  </si>
  <si>
    <t>경기도 양주시 율정동 577-38</t>
  </si>
  <si>
    <t>경기도 양주시 광적면 부흥로618번길 323-61</t>
  </si>
  <si>
    <t>경기도 광명시 오리로 703(하안동)</t>
  </si>
  <si>
    <t>경기도 군포시 산본로 451-45(산본동)</t>
    <phoneticPr fontId="5" type="noConversion"/>
  </si>
  <si>
    <t>태을배드민턴장</t>
    <phoneticPr fontId="5" type="noConversion"/>
  </si>
  <si>
    <t>오산도시공사</t>
  </si>
  <si>
    <t>경기도 오산시 오산동 991</t>
    <phoneticPr fontId="5" type="noConversion"/>
  </si>
  <si>
    <t>경기도 오산시 현충로72번길 20-5 (은계동)</t>
  </si>
  <si>
    <t>경기도 오산시 원동 807-3</t>
    <phoneticPr fontId="5" type="noConversion"/>
  </si>
  <si>
    <t>경기도 오산시 원동 376-4</t>
    <phoneticPr fontId="5" type="noConversion"/>
  </si>
  <si>
    <t>경기도 오산시 죽담로 81 (궐동)</t>
  </si>
  <si>
    <t>죽담체육공원 3:3농구장</t>
    <phoneticPr fontId="5" type="noConversion"/>
  </si>
  <si>
    <t>죽담체육공원 족구장</t>
    <phoneticPr fontId="5" type="noConversion"/>
  </si>
  <si>
    <t>죽담체육공원 그라운드 골프장</t>
    <phoneticPr fontId="5" type="noConversion"/>
  </si>
  <si>
    <t>경기도 이천시 율면 본죽리 28-4</t>
  </si>
  <si>
    <t>경기도 이천시 무촌리31-3</t>
    <phoneticPr fontId="5" type="noConversion"/>
  </si>
  <si>
    <t>경기도 이천시 관고동 367-1</t>
  </si>
  <si>
    <t>경기도 이천시 마장면 목리 산37-3</t>
  </si>
  <si>
    <t>경기도 이천시 장호원읍 장호원리 280</t>
  </si>
  <si>
    <t>경기도 이천시 호법면 안평리 787</t>
  </si>
  <si>
    <t>경기도 이천시 마장면 덕평리 611</t>
  </si>
  <si>
    <t>경기도 이천시 장호원읍 장호원리 278-1</t>
  </si>
  <si>
    <t xml:space="preserve">경기도 이천시 갈산동 792 </t>
  </si>
  <si>
    <t>경기도 이천시 관고동 375-4외2</t>
  </si>
  <si>
    <t>SFMS-인공암벽장업</t>
    <phoneticPr fontId="5" type="noConversion"/>
  </si>
  <si>
    <t>경기도 이천시 안흥동 4번지 일원</t>
  </si>
  <si>
    <t>경기도 이천시 진리동 140번지 일원</t>
    <phoneticPr fontId="5" type="noConversion"/>
  </si>
  <si>
    <t>경기도 이천시 설성면 수산리 산 65-6</t>
    <phoneticPr fontId="5" type="noConversion"/>
  </si>
  <si>
    <t>설성면 노성산 족구장</t>
    <phoneticPr fontId="5" type="noConversion"/>
  </si>
  <si>
    <t>당왕동 88-1</t>
    <phoneticPr fontId="5" type="noConversion"/>
  </si>
  <si>
    <t>비봉산 체육관</t>
    <phoneticPr fontId="5" type="noConversion"/>
  </si>
  <si>
    <t>보개면 남사당로 198-3</t>
    <phoneticPr fontId="5" type="noConversion"/>
  </si>
  <si>
    <t>안성시 사계절 썰매장</t>
    <phoneticPr fontId="5" type="noConversion"/>
  </si>
  <si>
    <t>안성시(문화예술사업소)</t>
    <phoneticPr fontId="5" type="noConversion"/>
  </si>
  <si>
    <t>썰매장</t>
    <phoneticPr fontId="5" type="noConversion"/>
  </si>
  <si>
    <t>16(슬로프)</t>
    <phoneticPr fontId="5" type="noConversion"/>
  </si>
  <si>
    <t>125*25[8]
95*20[8]</t>
    <phoneticPr fontId="5" type="noConversion"/>
  </si>
  <si>
    <t>경기도 구리시 인창동 669-1</t>
  </si>
  <si>
    <t>경기도 포천시 소흘읍 이동교리 산1</t>
  </si>
  <si>
    <t>경기도 포천시 내촌면 마명리 288-1</t>
  </si>
  <si>
    <t>경기도 포천시 소흘읍 이동교리 194-17</t>
  </si>
  <si>
    <t>경기도 포천시 영북면 운천리 585-4</t>
  </si>
  <si>
    <t>경기도 포천시 소흘읍 송우리 726-2</t>
  </si>
  <si>
    <t>경기도 포천시 소흘읍 이동교리 781-22</t>
  </si>
  <si>
    <t>경기도 포천시 설운동 173-5</t>
  </si>
  <si>
    <t>경기도 포천시 군내면 용정리 321</t>
  </si>
  <si>
    <t>경기도 포천시 내촌면 내리 521-35</t>
  </si>
  <si>
    <t>경기도 의왕시 학의동 252-8</t>
  </si>
  <si>
    <t>경기도 의왕시 이동 488-8</t>
  </si>
  <si>
    <t>경기도 의왕시 장안로1길 21</t>
    <phoneticPr fontId="5" type="noConversion"/>
  </si>
  <si>
    <t>경기도 의왕시 약수터길 21</t>
    <phoneticPr fontId="5" type="noConversion"/>
  </si>
  <si>
    <t>경기도 의왕시 갈미로 45</t>
    <phoneticPr fontId="5" type="noConversion"/>
  </si>
  <si>
    <t>경기도 의왕시 오전로 126</t>
    <phoneticPr fontId="5" type="noConversion"/>
  </si>
  <si>
    <t>경기도 의왕시 오전동 750</t>
    <phoneticPr fontId="5" type="noConversion"/>
  </si>
  <si>
    <t>경기도 양평군 양평읍 백안리 산42-1번지</t>
  </si>
  <si>
    <t>경기도 양평군 양평읍 도곡리 504-6</t>
  </si>
  <si>
    <t>양평종합운동장족구장</t>
    <phoneticPr fontId="5" type="noConversion"/>
  </si>
  <si>
    <t>경기도 여주시 흥천면 효지리 123-1번지</t>
  </si>
  <si>
    <t>경기도 여주시 청심로 105(하동)</t>
  </si>
  <si>
    <t>경기도 동두천시 생연동 628-2</t>
  </si>
  <si>
    <t>경기도 동두천시 탑동동 799</t>
  </si>
  <si>
    <t>경기도 동두천시 생연동 80</t>
  </si>
  <si>
    <t>경기도 동두천시 생연동 725-42</t>
    <phoneticPr fontId="5" type="noConversion"/>
  </si>
  <si>
    <t>경기도 동두천시 중앙로 268, 2층</t>
    <phoneticPr fontId="5" type="noConversion"/>
  </si>
  <si>
    <t>탁구아레나</t>
    <phoneticPr fontId="5" type="noConversion"/>
  </si>
  <si>
    <t>경기도 가평군 상면 깃대봉길 5-20</t>
  </si>
  <si>
    <t>경기도 연천군 전곡읍 은전로 47</t>
  </si>
  <si>
    <t>노학동 1000-332</t>
    <phoneticPr fontId="5" type="noConversion"/>
  </si>
  <si>
    <t>체육과 시설관리팀</t>
  </si>
  <si>
    <t>인제군 인제읍 합강리 344</t>
  </si>
  <si>
    <t>인제군(033-460-4357)</t>
  </si>
  <si>
    <t>인제군 인제읍 남북리 817</t>
  </si>
  <si>
    <t>인제군 북면 원통리 626</t>
  </si>
  <si>
    <t>인제군 서화면 천도리 443-3</t>
  </si>
  <si>
    <t>중앙동 506</t>
  </si>
  <si>
    <t>노학동 985</t>
  </si>
  <si>
    <t>도문동 1400-2</t>
  </si>
  <si>
    <t>속초시축구협회</t>
  </si>
  <si>
    <t>자등생활체육시설
인조잔디축구장</t>
  </si>
  <si>
    <t>인제군 기린면 현리 771-1</t>
  </si>
  <si>
    <t>인제군 상남면 미산리 814</t>
  </si>
  <si>
    <t>인제군 남면 신남리 666</t>
  </si>
  <si>
    <t>현북면축구장</t>
  </si>
  <si>
    <t>강현면축구장</t>
  </si>
  <si>
    <t>현남면축구장</t>
  </si>
  <si>
    <t>노학동 1000-341</t>
  </si>
  <si>
    <t>종합경기장 내 야구장</t>
  </si>
  <si>
    <t xml:space="preserve">도문동 1400-2 </t>
  </si>
  <si>
    <t>속초시야구소프트볼협회</t>
  </si>
  <si>
    <t>흥전리 52-4</t>
  </si>
  <si>
    <t>뒷나루길 153</t>
  </si>
  <si>
    <t>양구읍 하리 118번지 일원</t>
  </si>
  <si>
    <t>양구군 스포츠재단(480-4248)</t>
  </si>
  <si>
    <t>국토정중앙면 구암리 909번지 일원</t>
  </si>
  <si>
    <t>인제군 인제읍 남북리 520</t>
  </si>
  <si>
    <t>덕골길 10</t>
    <phoneticPr fontId="5" type="noConversion"/>
  </si>
  <si>
    <t>구미동 산24-2 일원</t>
    <phoneticPr fontId="5" type="noConversion"/>
  </si>
  <si>
    <t>해오름스포츠타운 테니스장</t>
    <phoneticPr fontId="5" type="noConversion"/>
  </si>
  <si>
    <t>동해시 시설관리공단</t>
    <phoneticPr fontId="5" type="noConversion"/>
  </si>
  <si>
    <t>영랑동 570-2</t>
    <phoneticPr fontId="5" type="noConversion"/>
  </si>
  <si>
    <t>설악동 406-1</t>
    <phoneticPr fontId="5" type="noConversion"/>
  </si>
  <si>
    <t>교동 775</t>
    <phoneticPr fontId="5" type="noConversion"/>
  </si>
  <si>
    <t>남양동 139</t>
  </si>
  <si>
    <t>교동 243-14</t>
  </si>
  <si>
    <t>인조잔디(2)
케미칼(2)</t>
  </si>
  <si>
    <t>도계읍 늑구1길 10</t>
  </si>
  <si>
    <t>삼척로 734(원덕읍)</t>
  </si>
  <si>
    <t>평창읍 종부리 596-3번지 일원</t>
  </si>
  <si>
    <t>창동리 330-4 번지 일원</t>
  </si>
  <si>
    <t>케미칼/인조잔디</t>
    <phoneticPr fontId="5" type="noConversion"/>
  </si>
  <si>
    <t>2면 증설</t>
    <phoneticPr fontId="5" type="noConversion"/>
  </si>
  <si>
    <t>대화리 산 169번지 일원</t>
  </si>
  <si>
    <t>횡계리 726번지 일원</t>
  </si>
  <si>
    <t>하진부리 1958-27번지 일원</t>
  </si>
  <si>
    <t>동면 임당리 544번지 일원</t>
  </si>
  <si>
    <t>해안면 현리 208-1</t>
  </si>
  <si>
    <t>해안초등학교</t>
  </si>
  <si>
    <t>양구읍 정림리 103</t>
  </si>
  <si>
    <t>함춘로 102</t>
  </si>
  <si>
    <t>양구군 스포츠재단</t>
  </si>
  <si>
    <t>방산면 현리 50-4</t>
  </si>
  <si>
    <t>국토정중앙면 용하리 410 일원</t>
  </si>
  <si>
    <t>인제군(460-4357)</t>
  </si>
  <si>
    <t>씨름장</t>
    <phoneticPr fontId="5" type="noConversion"/>
  </si>
  <si>
    <t>진부면 하진부리 349번지 일원</t>
  </si>
  <si>
    <t>진부 씨름장</t>
  </si>
  <si>
    <t>15m*17m</t>
  </si>
  <si>
    <t>해당없음</t>
    <phoneticPr fontId="5" type="noConversion"/>
  </si>
  <si>
    <t>1식</t>
    <phoneticPr fontId="5" type="noConversion"/>
  </si>
  <si>
    <t>150W</t>
    <phoneticPr fontId="5" type="noConversion"/>
  </si>
  <si>
    <t>기존건물 활용</t>
    <phoneticPr fontId="5" type="noConversion"/>
  </si>
  <si>
    <t>탁구대 3대</t>
    <phoneticPr fontId="5" type="noConversion"/>
  </si>
  <si>
    <t>노학동 978</t>
    <phoneticPr fontId="5" type="noConversion"/>
  </si>
  <si>
    <t>동해대로 4234-1(교동)</t>
  </si>
  <si>
    <t>뒷나루길 153(교동)</t>
  </si>
  <si>
    <t>인제군 북면 원통리 1905</t>
  </si>
  <si>
    <t>선수촌로 139</t>
    <phoneticPr fontId="5" type="noConversion"/>
  </si>
  <si>
    <t>복합복지센터(반다비)</t>
    <phoneticPr fontId="5" type="noConversion"/>
  </si>
  <si>
    <t>체력단련장</t>
    <phoneticPr fontId="5" type="noConversion"/>
  </si>
  <si>
    <t>탁구, 당구, 체력단련,
다목적체육관</t>
    <phoneticPr fontId="5" type="noConversion"/>
  </si>
  <si>
    <t>태백시 시설관리공단</t>
    <phoneticPr fontId="5" type="noConversion"/>
  </si>
  <si>
    <t>장성국민체육센터
(복합커뮤니티센터)</t>
  </si>
  <si>
    <t>태백시 시설관리공단</t>
  </si>
  <si>
    <t>배드민턴, 농구 등</t>
  </si>
  <si>
    <t>25m×8.75m/4레인
3.55m×3.55m</t>
  </si>
  <si>
    <t>교동 731-3</t>
    <phoneticPr fontId="5" type="noConversion"/>
  </si>
  <si>
    <t>노학동 924-1</t>
    <phoneticPr fontId="5" type="noConversion"/>
  </si>
  <si>
    <t>조양동 1083</t>
    <phoneticPr fontId="5" type="noConversion"/>
  </si>
  <si>
    <t>18m x 26.9m</t>
  </si>
  <si>
    <t>19.5m x 25.5m</t>
  </si>
  <si>
    <t>반다비체육센터</t>
  </si>
  <si>
    <t>배드민턴, 탁구, 헬스</t>
  </si>
  <si>
    <t>양구읍 상리 505</t>
  </si>
  <si>
    <t>양구읍 상리 399</t>
  </si>
  <si>
    <t>양구읍 하리 439-2</t>
  </si>
  <si>
    <t>양구읍 하리 445</t>
  </si>
  <si>
    <t>양구트레이닝센터</t>
  </si>
  <si>
    <t>인제군 인제읍 남북리 388</t>
  </si>
  <si>
    <t>인제군 북면 원통리 459-4</t>
  </si>
  <si>
    <t>인제군 기린면 서리 3-1</t>
  </si>
  <si>
    <t>기린국민체육센터</t>
  </si>
  <si>
    <t>인제군
(시설관리사업소)</t>
  </si>
  <si>
    <t>85.6㎡</t>
  </si>
  <si>
    <t>20m*5레인</t>
  </si>
  <si>
    <t>2023년 신축 누락분</t>
  </si>
  <si>
    <t>토성면 천진리 329-8</t>
  </si>
  <si>
    <t>고성군 북합국민체육센터</t>
  </si>
  <si>
    <t>고성군(0336803712)</t>
  </si>
  <si>
    <t>25m*5레인</t>
    <phoneticPr fontId="5" type="noConversion"/>
  </si>
  <si>
    <t>양양 다목적체육관</t>
  </si>
  <si>
    <t>탁구,볼링(14레인)</t>
    <phoneticPr fontId="5" type="noConversion"/>
  </si>
  <si>
    <t>2층 증축(볼링장)</t>
    <phoneticPr fontId="5" type="noConversion"/>
  </si>
  <si>
    <t>막구조 추가 설치</t>
    <phoneticPr fontId="5" type="noConversion"/>
  </si>
  <si>
    <t>노학동 285-13</t>
    <phoneticPr fontId="5" type="noConversion"/>
  </si>
  <si>
    <t>교동 782-11</t>
    <phoneticPr fontId="5" type="noConversion"/>
  </si>
  <si>
    <t>중앙동 506</t>
    <phoneticPr fontId="5" type="noConversion"/>
  </si>
  <si>
    <t>조양동 1540-12</t>
    <phoneticPr fontId="5" type="noConversion"/>
  </si>
  <si>
    <t>인제군 인제읍 상동리 62</t>
  </si>
  <si>
    <t>인제군 인제읍 가아리 311-19</t>
  </si>
  <si>
    <t>인제군 인제읍 가아리 584-5</t>
  </si>
  <si>
    <t>인제군 남면 신남리 230-15</t>
  </si>
  <si>
    <t>인제군(033-460-2321)</t>
  </si>
  <si>
    <t>인제군 북면 원통리 558-3</t>
  </si>
  <si>
    <t>인제군(033-460-2331)</t>
  </si>
  <si>
    <t>인제군 남면 어론리 725</t>
  </si>
  <si>
    <t>인제군(033-460-2341)</t>
  </si>
  <si>
    <t>인제군 서화면 천도리 594-1</t>
  </si>
  <si>
    <t>인제군(033-460-2351)</t>
  </si>
  <si>
    <t>인제군(033-460-2361)</t>
  </si>
  <si>
    <t>인제군 상남면 하남리 398-7</t>
  </si>
  <si>
    <t>장성국민체육센터
수영장</t>
  </si>
  <si>
    <t>서석면 권역 국민체육센터     (수영장)</t>
    <phoneticPr fontId="5" type="noConversion"/>
  </si>
  <si>
    <t>양구군(480-2586)</t>
  </si>
  <si>
    <t>인제군 인제읍 남북리 388</t>
    <phoneticPr fontId="5" type="noConversion"/>
  </si>
  <si>
    <t>하늘내린센터 스포츠동 수영장</t>
    <phoneticPr fontId="5" type="noConversion"/>
  </si>
  <si>
    <t>인제군문화재단(033-460-8930)</t>
    <phoneticPr fontId="5" type="noConversion"/>
  </si>
  <si>
    <t>인제군문화재단</t>
    <phoneticPr fontId="5" type="noConversion"/>
  </si>
  <si>
    <t>시설 추가(누락분)</t>
    <phoneticPr fontId="5" type="noConversion"/>
  </si>
  <si>
    <t>인제군 북면 원통리 459-4</t>
    <phoneticPr fontId="5" type="noConversion"/>
  </si>
  <si>
    <t>원통체육문화센터 수영장</t>
    <phoneticPr fontId="5" type="noConversion"/>
  </si>
  <si>
    <t>인제군(033-460-2915)</t>
    <phoneticPr fontId="5" type="noConversion"/>
  </si>
  <si>
    <t>인제군 기린면 서리 3-1</t>
    <phoneticPr fontId="5" type="noConversion"/>
  </si>
  <si>
    <t>기린국민체육센터 수영장</t>
    <phoneticPr fontId="5" type="noConversion"/>
  </si>
  <si>
    <t>인제군(033-460-2930)</t>
    <phoneticPr fontId="5" type="noConversion"/>
  </si>
  <si>
    <t>종합운동장길 81</t>
  </si>
  <si>
    <t>강릉장애인사격장</t>
  </si>
  <si>
    <t>강릉시청</t>
  </si>
  <si>
    <t>노학동 978-31</t>
    <phoneticPr fontId="5" type="noConversion"/>
  </si>
  <si>
    <t>장사동 415</t>
  </si>
  <si>
    <t>위탁 종료</t>
  </si>
  <si>
    <t>정선읍 애산로 60</t>
    <phoneticPr fontId="5" type="noConversion"/>
  </si>
  <si>
    <t>국토정중앙면 춘양로 2778-35</t>
  </si>
  <si>
    <t>482-8535</t>
  </si>
  <si>
    <t>장사동 647-20</t>
  </si>
  <si>
    <t>사천파크골프장</t>
  </si>
  <si>
    <t>나안동 220 일원</t>
  </si>
  <si>
    <t>전천파크골프장</t>
  </si>
  <si>
    <t>2024 18홀 확장</t>
    <phoneticPr fontId="5" type="noConversion"/>
  </si>
  <si>
    <t>횡성군 횡성읍 정암리 514-16</t>
  </si>
  <si>
    <t>명품파크골프장</t>
  </si>
  <si>
    <t>인제군 인제읍 남북리 460-2</t>
  </si>
  <si>
    <t>30~70</t>
  </si>
  <si>
    <t>9홀 추가 확장</t>
    <phoneticPr fontId="5" type="noConversion"/>
  </si>
  <si>
    <t>노학동 746-116</t>
  </si>
  <si>
    <t>인제군 인제읍 남북리 401</t>
  </si>
  <si>
    <t>인제군 남면 신남리 304-19</t>
  </si>
  <si>
    <t>인제군 서화면 천도리 643</t>
  </si>
  <si>
    <t>인제군 북면 용대리 533-1</t>
  </si>
  <si>
    <t>현남면풋살구장</t>
    <phoneticPr fontId="5" type="noConversion"/>
  </si>
  <si>
    <t>현북면풋살구장</t>
    <phoneticPr fontId="5" type="noConversion"/>
  </si>
  <si>
    <t>춘천송암전지훈련특화시설</t>
    <phoneticPr fontId="5" type="noConversion"/>
  </si>
  <si>
    <t>송암전지훈련특화시설</t>
    <phoneticPr fontId="5" type="noConversion"/>
  </si>
  <si>
    <t>산천1리게이트볼장</t>
  </si>
  <si>
    <t>발산리게이트볼장</t>
  </si>
  <si>
    <t>산천리게이트볼장</t>
  </si>
  <si>
    <t>지내리게이트볼장</t>
  </si>
  <si>
    <t>조양3리게이트볼장</t>
  </si>
  <si>
    <t>조양2리게이트볼장</t>
  </si>
  <si>
    <t>봉명1리게이트볼장</t>
  </si>
  <si>
    <t>봉명2리게이트볼장</t>
  </si>
  <si>
    <t>원창1리게이트볼장</t>
  </si>
  <si>
    <t>원창2리게이트볼장</t>
    <phoneticPr fontId="5" type="noConversion"/>
  </si>
  <si>
    <t>원창5리게이트볼장</t>
  </si>
  <si>
    <t>팔미리게이트볼장</t>
  </si>
  <si>
    <t>정족리게이트볼장</t>
  </si>
  <si>
    <t>증4리게이트볼장</t>
  </si>
  <si>
    <t>사암1리게이트볼장</t>
  </si>
  <si>
    <t>거두리게이트볼장</t>
  </si>
  <si>
    <t>신촌리게이트볼장</t>
  </si>
  <si>
    <t>가정리게이트볼장</t>
  </si>
  <si>
    <t>백양리게이트볼장</t>
  </si>
  <si>
    <t>안보2리게이트볼장</t>
  </si>
  <si>
    <t>방동1리게이트볼장</t>
  </si>
  <si>
    <t>금산리게이트볼장</t>
    <phoneticPr fontId="5" type="noConversion"/>
  </si>
  <si>
    <t>서상1리게이트볼장</t>
  </si>
  <si>
    <t>당림1리게이트볼장</t>
  </si>
  <si>
    <t>오탄리게이트볼장</t>
  </si>
  <si>
    <t>소양게이트볼장</t>
  </si>
  <si>
    <t>후평1동게이트볼장</t>
  </si>
  <si>
    <t>후평2동게이트볼장</t>
  </si>
  <si>
    <t>후평3동게이트볼장</t>
  </si>
  <si>
    <t>효자1동게이트볼장</t>
  </si>
  <si>
    <t>효자2동게이트볼장</t>
  </si>
  <si>
    <t>석사게이트볼장</t>
  </si>
  <si>
    <t>청룡게이트볼장</t>
  </si>
  <si>
    <t>한주게이트볼장</t>
  </si>
  <si>
    <t>철도하부게이트볼장</t>
  </si>
  <si>
    <t>삼천동게이트볼장</t>
  </si>
  <si>
    <t>문막읍 원문로 1771</t>
  </si>
  <si>
    <t>호저로 127</t>
    <phoneticPr fontId="5" type="noConversion"/>
  </si>
  <si>
    <t>병산동 643-1</t>
  </si>
  <si>
    <t>강릉 론볼장</t>
  </si>
  <si>
    <t xml:space="preserve">관리동1 </t>
  </si>
  <si>
    <t>교동 983-1</t>
    <phoneticPr fontId="5" type="noConversion"/>
  </si>
  <si>
    <t>상노리게이트볼장</t>
  </si>
  <si>
    <t>인제읍 남북리 401</t>
  </si>
  <si>
    <t>인제읍 귀둔리 582</t>
  </si>
  <si>
    <t>남면 신남리 666</t>
  </si>
  <si>
    <t>북면 원통리 626</t>
  </si>
  <si>
    <t>기린면 현리 771-1</t>
  </si>
  <si>
    <t>서화면 천도리 644-7</t>
  </si>
  <si>
    <t>인제읍 남북리 611</t>
  </si>
  <si>
    <t>인제실내훈련장</t>
  </si>
  <si>
    <t>북면 원통리 459-4</t>
  </si>
  <si>
    <t>남면 신남리 290</t>
  </si>
  <si>
    <t>현남생활체육공원(농구장)</t>
    <phoneticPr fontId="5" type="noConversion"/>
  </si>
  <si>
    <t>청주도시공사</t>
  </si>
  <si>
    <t>충주시 호암동 967</t>
    <phoneticPr fontId="5" type="noConversion"/>
  </si>
  <si>
    <t>체육진흥과 850-6641</t>
    <phoneticPr fontId="5" type="noConversion"/>
  </si>
  <si>
    <t>시설관리사업소(043-641-5597)</t>
    <phoneticPr fontId="5" type="noConversion"/>
  </si>
  <si>
    <t>시설관리사업소(043-641-6726)</t>
    <phoneticPr fontId="5" type="noConversion"/>
  </si>
  <si>
    <t>스포츠산업과 540-3742</t>
    <phoneticPr fontId="5" type="noConversion"/>
  </si>
  <si>
    <t>철골</t>
    <phoneticPr fontId="5" type="noConversion"/>
  </si>
  <si>
    <t>옥천읍 관성로 53</t>
    <phoneticPr fontId="5" type="noConversion"/>
  </si>
  <si>
    <t>체육사업소 730-4863</t>
    <phoneticPr fontId="5" type="noConversion"/>
  </si>
  <si>
    <t>증평읍 증안길 21</t>
    <phoneticPr fontId="5" type="noConversion"/>
  </si>
  <si>
    <t>증평종합운동장</t>
    <phoneticPr fontId="5" type="noConversion"/>
  </si>
  <si>
    <t>체육진흥과 835-4923</t>
    <phoneticPr fontId="5" type="noConversion"/>
  </si>
  <si>
    <t>지역주민</t>
    <phoneticPr fontId="5" type="noConversion"/>
  </si>
  <si>
    <t>의자식 및 계단식</t>
    <phoneticPr fontId="5" type="noConversion"/>
  </si>
  <si>
    <t>보조경기장(직선코스, 6레인, 140m)</t>
    <phoneticPr fontId="5" type="noConversion"/>
  </si>
  <si>
    <t>체육시설사업소 740-5985</t>
  </si>
  <si>
    <t>진천군 광혜원면 구암리 676</t>
  </si>
  <si>
    <t>시설관리사업소 830-3810</t>
    <phoneticPr fontId="5" type="noConversion"/>
  </si>
  <si>
    <t>음성읍 읍내리 470-1</t>
    <phoneticPr fontId="5" type="noConversion"/>
  </si>
  <si>
    <t>청주시 상당구 1순환로 1594번길 42</t>
  </si>
  <si>
    <t>청주시축구협회</t>
  </si>
  <si>
    <t>청주시 상당구 상장인차로 522</t>
  </si>
  <si>
    <t>청주시체육회</t>
  </si>
  <si>
    <t>청주시 흥덕구 강내면 탑연리 251-1</t>
  </si>
  <si>
    <t>청주시 흥덕구 가포산로 146번길 30</t>
  </si>
  <si>
    <t>청주시 청원구 초정약수로55</t>
  </si>
  <si>
    <t>성종두담길 21</t>
  </si>
  <si>
    <t>충주시 수안보면 안보리 425-4</t>
  </si>
  <si>
    <t>수안보면 안보리 413</t>
  </si>
  <si>
    <t>창전길 216</t>
  </si>
  <si>
    <t>하너미로 755</t>
  </si>
  <si>
    <t>기업도시3로 150</t>
  </si>
  <si>
    <t>서충주신도시 생활체육공원
축구장</t>
    <phoneticPr fontId="5" type="noConversion"/>
  </si>
  <si>
    <t>충주시 달천동 298-1</t>
    <phoneticPr fontId="5" type="noConversion"/>
  </si>
  <si>
    <t>북부로 1860</t>
    <phoneticPr fontId="5" type="noConversion"/>
  </si>
  <si>
    <t>봉양읍 팔송로 77</t>
    <phoneticPr fontId="5" type="noConversion"/>
  </si>
  <si>
    <t>보은읍 이평리 22-14</t>
    <phoneticPr fontId="5" type="noConversion"/>
  </si>
  <si>
    <t>보은읍 군청길 59-13</t>
    <phoneticPr fontId="5" type="noConversion"/>
  </si>
  <si>
    <t>보은읍 군청길 40</t>
    <phoneticPr fontId="5" type="noConversion"/>
  </si>
  <si>
    <t>마로면 적암리 121</t>
    <phoneticPr fontId="5" type="noConversion"/>
  </si>
  <si>
    <t>보은읍 이평리 244</t>
    <phoneticPr fontId="5" type="noConversion"/>
  </si>
  <si>
    <t>증평군 송산리 217</t>
    <phoneticPr fontId="5" type="noConversion"/>
  </si>
  <si>
    <t>광혜원면 구암리 676</t>
  </si>
  <si>
    <t>백곡로 1504-12</t>
  </si>
  <si>
    <t>화랑길 86</t>
  </si>
  <si>
    <t>충청북도 괴산군 괴산읍 충민로검승3길 41</t>
    <phoneticPr fontId="5" type="noConversion"/>
  </si>
  <si>
    <t>감곡면 오향리</t>
  </si>
  <si>
    <t>감곡생활체육공원축구장</t>
    <phoneticPr fontId="5" type="noConversion"/>
  </si>
  <si>
    <t>대성로 43</t>
  </si>
  <si>
    <t>음성생활체육공원축구장</t>
    <phoneticPr fontId="5" type="noConversion"/>
  </si>
  <si>
    <t>금왕읍 금석리 98</t>
    <phoneticPr fontId="5" type="noConversion"/>
  </si>
  <si>
    <t>금왕생활체육공원축구장</t>
    <phoneticPr fontId="5" type="noConversion"/>
  </si>
  <si>
    <t>영춘면 하리 468</t>
  </si>
  <si>
    <t>별곡6길 26</t>
  </si>
  <si>
    <t>영춘면 하리 435-8</t>
    <phoneticPr fontId="5" type="noConversion"/>
  </si>
  <si>
    <t>매포생활체육공원
축구장</t>
    <phoneticPr fontId="5" type="noConversion"/>
  </si>
  <si>
    <t>단성면 하방리</t>
    <phoneticPr fontId="5" type="noConversion"/>
  </si>
  <si>
    <t>단성생활체육공원
축구장</t>
    <phoneticPr fontId="5" type="noConversion"/>
  </si>
  <si>
    <t xml:space="preserve">대강면 사인암로 </t>
    <phoneticPr fontId="5" type="noConversion"/>
  </si>
  <si>
    <t>대강생활체육공원
축구장</t>
    <phoneticPr fontId="5" type="noConversion"/>
  </si>
  <si>
    <t>삼봉로 486</t>
    <phoneticPr fontId="5" type="noConversion"/>
  </si>
  <si>
    <t>별곡지구 생활체육공원
축구장</t>
    <phoneticPr fontId="5" type="noConversion"/>
  </si>
  <si>
    <t>적성로 232-20</t>
    <phoneticPr fontId="5" type="noConversion"/>
  </si>
  <si>
    <t>적성체육공원
축구장</t>
    <phoneticPr fontId="5" type="noConversion"/>
  </si>
  <si>
    <t>광혜원면 구암리 676</t>
    <phoneticPr fontId="5" type="noConversion"/>
  </si>
  <si>
    <t>청풍면 문화재길 160</t>
    <phoneticPr fontId="5" type="noConversion"/>
  </si>
  <si>
    <t>시설관리사업소
043-641-6726</t>
    <phoneticPr fontId="5" type="noConversion"/>
  </si>
  <si>
    <t>청주시 흥덕구 옥산면 남촌리 1109</t>
  </si>
  <si>
    <t>오창읍</t>
  </si>
  <si>
    <t>청원구 내수읍 내수리 110번지 일원</t>
    <phoneticPr fontId="5" type="noConversion"/>
  </si>
  <si>
    <t>내수생활체육공원 야구장</t>
    <phoneticPr fontId="5" type="noConversion"/>
  </si>
  <si>
    <t>청주시 체육회
279-8081</t>
    <phoneticPr fontId="5" type="noConversion"/>
  </si>
  <si>
    <t>위탁
(청주시체육회)</t>
    <phoneticPr fontId="5" type="noConversion"/>
  </si>
  <si>
    <t>인조잔디(1면)
토사(2면)</t>
    <phoneticPr fontId="5" type="noConversion"/>
  </si>
  <si>
    <t>낙수당1길 31</t>
    <phoneticPr fontId="5" type="noConversion"/>
  </si>
  <si>
    <t>안골2길 13-1</t>
    <phoneticPr fontId="5" type="noConversion"/>
  </si>
  <si>
    <t>금성면 적덕리 55</t>
    <phoneticPr fontId="5" type="noConversion"/>
  </si>
  <si>
    <t>시설관리사업소
043-641-5605</t>
    <phoneticPr fontId="5" type="noConversion"/>
  </si>
  <si>
    <t>송학면 무도리 1129</t>
    <phoneticPr fontId="5" type="noConversion"/>
  </si>
  <si>
    <t>증평읍 연탄리 산 31-1</t>
    <phoneticPr fontId="5" type="noConversion"/>
  </si>
  <si>
    <t>생활야구장</t>
    <phoneticPr fontId="5" type="noConversion"/>
  </si>
  <si>
    <t>체육진흥과 835-4925</t>
    <phoneticPr fontId="5" type="noConversion"/>
  </si>
  <si>
    <t>덕아웃, 화장실, 주차장</t>
    <phoneticPr fontId="5" type="noConversion"/>
  </si>
  <si>
    <t>이원면 이원리 510-3</t>
    <phoneticPr fontId="5" type="noConversion"/>
  </si>
  <si>
    <t>체육사업소 730-4873</t>
    <phoneticPr fontId="5" type="noConversion"/>
  </si>
  <si>
    <t>광혜원면 선수촌로 105</t>
    <phoneticPr fontId="5" type="noConversion"/>
  </si>
  <si>
    <t>진천선수촌
다목적필드</t>
    <phoneticPr fontId="5" type="noConversion"/>
  </si>
  <si>
    <t>원덕로 146-6</t>
    <phoneticPr fontId="5" type="noConversion"/>
  </si>
  <si>
    <t>충북 괴산군 임꺽정로 113</t>
    <phoneticPr fontId="5" type="noConversion"/>
  </si>
  <si>
    <t>시설관리사업소
043-830-2695</t>
    <phoneticPr fontId="5" type="noConversion"/>
  </si>
  <si>
    <t>감곡면 오향리 325</t>
    <phoneticPr fontId="5" type="noConversion"/>
  </si>
  <si>
    <t>체육진흥과(871-5919)</t>
    <phoneticPr fontId="5" type="noConversion"/>
  </si>
  <si>
    <t>단양읍 삼봉로 486</t>
    <phoneticPr fontId="5" type="noConversion"/>
  </si>
  <si>
    <t>별곡지구 생활체육공원
야구장</t>
    <phoneticPr fontId="5" type="noConversion"/>
  </si>
  <si>
    <t>음성읍 읍내리 470</t>
    <phoneticPr fontId="5" type="noConversion"/>
  </si>
  <si>
    <t>청주시정구협회</t>
  </si>
  <si>
    <t>오창대로 197</t>
  </si>
  <si>
    <t>오창 중앙공원 테니스장</t>
  </si>
  <si>
    <t>강내면</t>
  </si>
  <si>
    <t>상당구 남일면 쌍수리 242-17번지 일원</t>
    <phoneticPr fontId="5" type="noConversion"/>
  </si>
  <si>
    <t>성무생활체육공원 테니스장</t>
    <phoneticPr fontId="5" type="noConversion"/>
  </si>
  <si>
    <t>남일면
201-5654</t>
    <phoneticPr fontId="5" type="noConversion"/>
  </si>
  <si>
    <t>군시설
위탁관리</t>
    <phoneticPr fontId="5" type="noConversion"/>
  </si>
  <si>
    <t>446LIX</t>
    <phoneticPr fontId="5" type="noConversion"/>
  </si>
  <si>
    <t>낙수당1길 17</t>
    <phoneticPr fontId="5" type="noConversion"/>
  </si>
  <si>
    <t>제천소프트테니스장</t>
    <phoneticPr fontId="5" type="noConversion"/>
  </si>
  <si>
    <t>시설관리사업소
641-5592</t>
    <phoneticPr fontId="5" type="noConversion"/>
  </si>
  <si>
    <t>백운면
641-4281</t>
    <phoneticPr fontId="5" type="noConversion"/>
  </si>
  <si>
    <t>제천시 신동 565</t>
    <phoneticPr fontId="5" type="noConversion"/>
  </si>
  <si>
    <t>시설관리사업소
641-5605</t>
    <phoneticPr fontId="5" type="noConversion"/>
  </si>
  <si>
    <t>제천시 고암동 1135</t>
    <phoneticPr fontId="5" type="noConversion"/>
  </si>
  <si>
    <t>제천시 신백동 412</t>
    <phoneticPr fontId="5" type="noConversion"/>
  </si>
  <si>
    <t>제천시 하소동 271</t>
    <phoneticPr fontId="5" type="noConversion"/>
  </si>
  <si>
    <t>보은읍 이평리 산7-4</t>
    <phoneticPr fontId="5" type="noConversion"/>
  </si>
  <si>
    <t>위탁관리</t>
    <phoneticPr fontId="5" type="noConversion"/>
  </si>
  <si>
    <t>실내외</t>
    <phoneticPr fontId="5" type="noConversion"/>
  </si>
  <si>
    <t>옥천읍 문정리 390</t>
    <phoneticPr fontId="5" type="noConversion"/>
  </si>
  <si>
    <t>체육사업소
 730-4873</t>
    <phoneticPr fontId="5" type="noConversion"/>
  </si>
  <si>
    <t>옥천읍 문정리 439</t>
    <phoneticPr fontId="5" type="noConversion"/>
  </si>
  <si>
    <t>옥천읍 서대공원길 33</t>
    <phoneticPr fontId="5" type="noConversion"/>
  </si>
  <si>
    <t>매천리 110-1</t>
    <phoneticPr fontId="5" type="noConversion"/>
  </si>
  <si>
    <t>영동천1길 140</t>
    <phoneticPr fontId="5" type="noConversion"/>
  </si>
  <si>
    <t>영동군민소프트테니스볼장</t>
    <phoneticPr fontId="5" type="noConversion"/>
  </si>
  <si>
    <t>위탁
(영동군소프트테니스볼연합회)</t>
    <phoneticPr fontId="5" type="noConversion"/>
  </si>
  <si>
    <t>증평읍 송산리 649-45</t>
    <phoneticPr fontId="5" type="noConversion"/>
  </si>
  <si>
    <t>대교테니스장</t>
    <phoneticPr fontId="5" type="noConversion"/>
  </si>
  <si>
    <t>체육진흥과(835-4925)</t>
    <phoneticPr fontId="5" type="noConversion"/>
  </si>
  <si>
    <t>증평읍 연탄리 225-2</t>
    <phoneticPr fontId="5" type="noConversion"/>
  </si>
  <si>
    <t>진천읍 신정리 828</t>
    <phoneticPr fontId="5" type="noConversion"/>
  </si>
  <si>
    <t>음성읍 설성로 47</t>
    <phoneticPr fontId="5" type="noConversion"/>
  </si>
  <si>
    <t>삼성면 금일로 992-34</t>
    <phoneticPr fontId="5" type="noConversion"/>
  </si>
  <si>
    <t>대소면 대성로 43</t>
    <phoneticPr fontId="5" type="noConversion"/>
  </si>
  <si>
    <t>상진로 31</t>
    <phoneticPr fontId="5" type="noConversion"/>
  </si>
  <si>
    <t>옥천읍 서정리 33-8</t>
    <phoneticPr fontId="5" type="noConversion"/>
  </si>
  <si>
    <t>증평읍 인삼로 19</t>
    <phoneticPr fontId="5" type="noConversion"/>
  </si>
  <si>
    <t>신정리 828</t>
    <phoneticPr fontId="5" type="noConversion"/>
  </si>
  <si>
    <t>충청북도 괴산군 연풍면 행촌리 592-2</t>
    <phoneticPr fontId="5" type="noConversion"/>
  </si>
  <si>
    <t>금왕읍 무극로 370</t>
    <phoneticPr fontId="5" type="noConversion"/>
  </si>
  <si>
    <t>영동읍 매천리 125-1</t>
  </si>
  <si>
    <t>영동체육공원 씨름장</t>
  </si>
  <si>
    <t>영동체육공원 
부지 내</t>
  </si>
  <si>
    <t>오창읍 두릉유리로 1141-12</t>
  </si>
  <si>
    <t>오창커뮤니티센터</t>
  </si>
  <si>
    <t>수안보면 온천리 163-5</t>
    <phoneticPr fontId="5" type="noConversion"/>
  </si>
  <si>
    <t>시설관리사업소
(043-641-5592)</t>
    <phoneticPr fontId="5" type="noConversion"/>
  </si>
  <si>
    <t>제천시 청전동 482-18</t>
    <phoneticPr fontId="5" type="noConversion"/>
  </si>
  <si>
    <t>제천시 모산동 568-21</t>
    <phoneticPr fontId="5" type="noConversion"/>
  </si>
  <si>
    <t>제천시 신월동 292</t>
    <phoneticPr fontId="5" type="noConversion"/>
  </si>
  <si>
    <t>시설관리사업소
(043-641-5567)</t>
    <phoneticPr fontId="5" type="noConversion"/>
  </si>
  <si>
    <t>시설관리사업소
(043-641-5603)</t>
    <phoneticPr fontId="5" type="noConversion"/>
  </si>
  <si>
    <t>제천시 강명길 24</t>
    <phoneticPr fontId="5" type="noConversion"/>
  </si>
  <si>
    <t>명지국민체육센터</t>
    <phoneticPr fontId="5" type="noConversion"/>
  </si>
  <si>
    <t>다목적, 농구</t>
    <phoneticPr fontId="5" type="noConversion"/>
  </si>
  <si>
    <t>옥천읍 문정1길 37</t>
    <phoneticPr fontId="5" type="noConversion"/>
  </si>
  <si>
    <t>선수촌로 105</t>
    <phoneticPr fontId="5" type="noConversion"/>
  </si>
  <si>
    <t>선수촌 다목적체육관</t>
    <phoneticPr fontId="5" type="noConversion"/>
  </si>
  <si>
    <t xml:space="preserve">백곡면 석현리 </t>
    <phoneticPr fontId="5" type="noConversion"/>
  </si>
  <si>
    <t>백곡생활체육공원
다목적체육관</t>
    <phoneticPr fontId="5" type="noConversion"/>
  </si>
  <si>
    <t>탁구,배드민턴,배구</t>
    <phoneticPr fontId="5" type="noConversion"/>
  </si>
  <si>
    <t>서원구 흥덕로 55</t>
  </si>
  <si>
    <t>상당구 1순환로 1514번길70</t>
  </si>
  <si>
    <t>서원구 사직대로 229</t>
  </si>
  <si>
    <t>서원구 흥덕로 61</t>
  </si>
  <si>
    <t>청원구 초정약수로55</t>
  </si>
  <si>
    <t>청원구 밀레니엄1로 33</t>
  </si>
  <si>
    <t>상당구 다리실로 255</t>
  </si>
  <si>
    <t>청남로 888</t>
  </si>
  <si>
    <t>내수생활체육공원
체육관</t>
  </si>
  <si>
    <t>상당구 영운동 179-1번지</t>
  </si>
  <si>
    <t>영운국민체육센터</t>
  </si>
  <si>
    <t>흥덕구 오송읍 봉산리 770</t>
    <phoneticPr fontId="5" type="noConversion"/>
  </si>
  <si>
    <t>오송국민체육센터</t>
    <phoneticPr fontId="5" type="noConversion"/>
  </si>
  <si>
    <t>26.4m×19.43m</t>
    <phoneticPr fontId="5" type="noConversion"/>
  </si>
  <si>
    <t>배구,배드민턴</t>
    <phoneticPr fontId="5" type="noConversion"/>
  </si>
  <si>
    <t>사무실, 창고, 다목적실</t>
  </si>
  <si>
    <t>흥덕구 진재로 140</t>
    <phoneticPr fontId="5" type="noConversion"/>
  </si>
  <si>
    <t>복대국민체육센터</t>
    <phoneticPr fontId="5" type="noConversion"/>
  </si>
  <si>
    <t>32.4m×19.8m</t>
    <phoneticPr fontId="5" type="noConversion"/>
  </si>
  <si>
    <t>흥덕구 가경동 2223</t>
    <phoneticPr fontId="5" type="noConversion"/>
  </si>
  <si>
    <t>가경국민체육센터</t>
    <phoneticPr fontId="5" type="noConversion"/>
  </si>
  <si>
    <t>20m×29m</t>
    <phoneticPr fontId="5" type="noConversion"/>
  </si>
  <si>
    <t>25m×6레인
13m×25m</t>
    <phoneticPr fontId="5" type="noConversion"/>
  </si>
  <si>
    <t>신양로 45</t>
    <phoneticPr fontId="5" type="noConversion"/>
  </si>
  <si>
    <t>농민문화체육센터</t>
    <phoneticPr fontId="5" type="noConversion"/>
  </si>
  <si>
    <t>모시래길 105</t>
    <phoneticPr fontId="5" type="noConversion"/>
  </si>
  <si>
    <t>기업도시로 237-2</t>
    <phoneticPr fontId="5" type="noConversion"/>
  </si>
  <si>
    <t>제천시 신월동 1534</t>
    <phoneticPr fontId="5" type="noConversion"/>
  </si>
  <si>
    <t>제천시 화산동 128-1</t>
    <phoneticPr fontId="5" type="noConversion"/>
  </si>
  <si>
    <t>옥천읍 삼양로 47-4</t>
    <phoneticPr fontId="5" type="noConversion"/>
  </si>
  <si>
    <t>영동황간로 12</t>
    <phoneticPr fontId="5" type="noConversion"/>
  </si>
  <si>
    <t>반곡동길 22</t>
    <phoneticPr fontId="5" type="noConversion"/>
  </si>
  <si>
    <t>영동국민체육건강센터</t>
    <phoneticPr fontId="5" type="noConversion"/>
  </si>
  <si>
    <t>영동반다비체육센터</t>
    <phoneticPr fontId="5" type="noConversion"/>
  </si>
  <si>
    <t>25m×15m
×8레인</t>
    <phoneticPr fontId="5" type="noConversion"/>
  </si>
  <si>
    <t>돌봄센터, 다목적실</t>
    <phoneticPr fontId="5" type="noConversion"/>
  </si>
  <si>
    <t>증평읍 인삼로 23</t>
    <phoneticPr fontId="5" type="noConversion"/>
  </si>
  <si>
    <t>증평읍 송산로 18</t>
    <phoneticPr fontId="5" type="noConversion"/>
  </si>
  <si>
    <t>문화로 69-11</t>
    <phoneticPr fontId="5" type="noConversion"/>
  </si>
  <si>
    <t>농민문화체육센터
(화랑관)</t>
    <phoneticPr fontId="5" type="noConversion"/>
  </si>
  <si>
    <t>신정리828</t>
    <phoneticPr fontId="5" type="noConversion"/>
  </si>
  <si>
    <t>괴산읍 임꺽정로 99-9(서부리)</t>
    <phoneticPr fontId="5" type="noConversion"/>
  </si>
  <si>
    <t>괴산읍 임꺽정로 113(서부리)</t>
    <phoneticPr fontId="5" type="noConversion"/>
  </si>
  <si>
    <t>청안면 질마로부흥5길 42</t>
    <phoneticPr fontId="5" type="noConversion"/>
  </si>
  <si>
    <t>대소면 대성로 39</t>
    <phoneticPr fontId="5" type="noConversion"/>
  </si>
  <si>
    <t>맹동면 학예로 14</t>
    <phoneticPr fontId="5" type="noConversion"/>
  </si>
  <si>
    <t>금왕읍 오선리 579</t>
    <phoneticPr fontId="5" type="noConversion"/>
  </si>
  <si>
    <t>별곡3로 19</t>
    <phoneticPr fontId="5" type="noConversion"/>
  </si>
  <si>
    <t>별곡리 301</t>
    <phoneticPr fontId="5" type="noConversion"/>
  </si>
  <si>
    <t>단양국민체육센터</t>
    <phoneticPr fontId="5" type="noConversion"/>
  </si>
  <si>
    <t>평동리 1303</t>
    <phoneticPr fontId="5" type="noConversion"/>
  </si>
  <si>
    <t>평동로 111-11</t>
    <phoneticPr fontId="5" type="noConversion"/>
  </si>
  <si>
    <t>매포체육관</t>
    <phoneticPr fontId="5" type="noConversion"/>
  </si>
  <si>
    <t xml:space="preserve">청원구 충청대로62번길 1-18 (내덕동) </t>
  </si>
  <si>
    <t>청주내덕노인복지관</t>
  </si>
  <si>
    <t xml:space="preserve">청원구 오창읍 모정리 322-21 </t>
  </si>
  <si>
    <t>상당구 미원면 내산리 229</t>
  </si>
  <si>
    <t>미원면</t>
  </si>
  <si>
    <t>상당구 문의면 미천리 153</t>
  </si>
  <si>
    <t>문의면</t>
  </si>
  <si>
    <t>청원구 내수읍 학평리 140</t>
  </si>
  <si>
    <t>내수읍</t>
  </si>
  <si>
    <t xml:space="preserve">흥덕구 오송읍 오송생명5로 151 </t>
  </si>
  <si>
    <t>만수공원 전천후게이트볼장</t>
  </si>
  <si>
    <t>오송읍</t>
  </si>
  <si>
    <t xml:space="preserve">서원구 남이면 척산1길 29 </t>
  </si>
  <si>
    <t>상당구 상장인차로 522</t>
  </si>
  <si>
    <t xml:space="preserve">청원구 오창읍 오창대로 197 </t>
  </si>
  <si>
    <t xml:space="preserve">상당구 낭성면 낭성시내길 77 </t>
  </si>
  <si>
    <t>낭성면</t>
  </si>
  <si>
    <t xml:space="preserve">청원구 북이면 용계내추로 465 </t>
  </si>
  <si>
    <t>북이면</t>
  </si>
  <si>
    <t xml:space="preserve">상당구 남일면 고은1길 19 </t>
  </si>
  <si>
    <t>남일면</t>
  </si>
  <si>
    <t>기곡2길 4</t>
    <phoneticPr fontId="5" type="noConversion"/>
  </si>
  <si>
    <t>기곡 게이트볼장</t>
    <phoneticPr fontId="5" type="noConversion"/>
  </si>
  <si>
    <t xml:space="preserve">주덕읍 신양리 </t>
    <phoneticPr fontId="5" type="noConversion"/>
  </si>
  <si>
    <t>주덕 게이트볼장</t>
    <phoneticPr fontId="5" type="noConversion"/>
  </si>
  <si>
    <t>수안보면 안보리 439-1</t>
    <phoneticPr fontId="5" type="noConversion"/>
  </si>
  <si>
    <t>수안보게이트볼장</t>
    <phoneticPr fontId="5" type="noConversion"/>
  </si>
  <si>
    <t>송강길 275</t>
    <phoneticPr fontId="5" type="noConversion"/>
  </si>
  <si>
    <t>산척게이트볼장</t>
    <phoneticPr fontId="5" type="noConversion"/>
  </si>
  <si>
    <t>동량면 사천양지길 3</t>
    <phoneticPr fontId="5" type="noConversion"/>
  </si>
  <si>
    <t>사천게이트볼장</t>
    <phoneticPr fontId="5" type="noConversion"/>
  </si>
  <si>
    <t>호암동 560번지</t>
    <phoneticPr fontId="5" type="noConversion"/>
  </si>
  <si>
    <t>제천시 숭의로 85 (화산동)</t>
  </si>
  <si>
    <t>제천시 시설관리사업소
641-5592</t>
    <phoneticPr fontId="5" type="noConversion"/>
  </si>
  <si>
    <t>제천시 청전대로 13</t>
    <phoneticPr fontId="5" type="noConversion"/>
  </si>
  <si>
    <t>제천시 금성면 국사봉로26길 22</t>
    <phoneticPr fontId="5" type="noConversion"/>
  </si>
  <si>
    <t>금성게이트볼회
(010-8882-5251)</t>
    <phoneticPr fontId="5" type="noConversion"/>
  </si>
  <si>
    <t>금성게이트볼회</t>
    <phoneticPr fontId="5" type="noConversion"/>
  </si>
  <si>
    <t>제천시 수산면 월악로22길 102-7</t>
  </si>
  <si>
    <t>수산면
(043-641-4161)</t>
    <phoneticPr fontId="5" type="noConversion"/>
  </si>
  <si>
    <t>제천시 송학면 입석중앙로4길 29-1</t>
  </si>
  <si>
    <t>송학면
(043-641-4323)</t>
    <phoneticPr fontId="5" type="noConversion"/>
  </si>
  <si>
    <t>제천시 덕산면 도전리 504-6</t>
    <phoneticPr fontId="5" type="noConversion"/>
  </si>
  <si>
    <t>대한노인회덕산면분회
(010-7753-5859)</t>
    <phoneticPr fontId="5" type="noConversion"/>
  </si>
  <si>
    <t>대한노인회덕산면분회</t>
    <phoneticPr fontId="5" type="noConversion"/>
  </si>
  <si>
    <t>제천시 청풍호로17길 10-4</t>
    <phoneticPr fontId="5" type="noConversion"/>
  </si>
  <si>
    <t>산곡전천후게이트볼장협회
(010-4936-1415)</t>
    <phoneticPr fontId="5" type="noConversion"/>
  </si>
  <si>
    <t>산곡전천후게이트볼장협회</t>
    <phoneticPr fontId="5" type="noConversion"/>
  </si>
  <si>
    <t>청풍면 배시론로 35</t>
  </si>
  <si>
    <t>청풍면
(043-641-4123)</t>
    <phoneticPr fontId="5" type="noConversion"/>
  </si>
  <si>
    <t>제천시 백운면 금봉로3길 73</t>
    <phoneticPr fontId="5" type="noConversion"/>
  </si>
  <si>
    <t>백운게이트볼회
(010-5461-6028)</t>
    <phoneticPr fontId="5" type="noConversion"/>
  </si>
  <si>
    <t>백운게이트볼회</t>
    <phoneticPr fontId="5" type="noConversion"/>
  </si>
  <si>
    <t>제천시 한수면 미륵송계로 1633</t>
    <phoneticPr fontId="5" type="noConversion"/>
  </si>
  <si>
    <t>한수면
(043-641-4242)</t>
    <phoneticPr fontId="5" type="noConversion"/>
  </si>
  <si>
    <t>제천시 관전로 54 (신백동)</t>
    <phoneticPr fontId="5" type="noConversion"/>
  </si>
  <si>
    <t>신백동노인회
010-5482-3677</t>
    <phoneticPr fontId="5" type="noConversion"/>
  </si>
  <si>
    <t>신백동노인회</t>
    <phoneticPr fontId="5" type="noConversion"/>
  </si>
  <si>
    <t xml:space="preserve"> 제천시 봉양읍 주포로1길 29-9</t>
    <phoneticPr fontId="5" type="noConversion"/>
  </si>
  <si>
    <t>주포리 게이트볼발전회
010-5459-3555</t>
    <phoneticPr fontId="5" type="noConversion"/>
  </si>
  <si>
    <t>주포리 게이트볼발전회</t>
    <phoneticPr fontId="5" type="noConversion"/>
  </si>
  <si>
    <t>삼승면 삼승탄부로 41</t>
    <phoneticPr fontId="5" type="noConversion"/>
  </si>
  <si>
    <t>수한면 후평바리미길 13</t>
    <phoneticPr fontId="5" type="noConversion"/>
  </si>
  <si>
    <t>산외면 구티1길 19-18</t>
    <phoneticPr fontId="5" type="noConversion"/>
  </si>
  <si>
    <t>보은읍 군청길 90</t>
    <phoneticPr fontId="5" type="noConversion"/>
  </si>
  <si>
    <t>마로면 관기송현로 70-11</t>
    <phoneticPr fontId="5" type="noConversion"/>
  </si>
  <si>
    <t>회인면 중앙리 11-3</t>
    <phoneticPr fontId="5" type="noConversion"/>
  </si>
  <si>
    <t>내북면 내북산외로 57</t>
    <phoneticPr fontId="5" type="noConversion"/>
  </si>
  <si>
    <t>속리산면 법주사로 9-6</t>
    <phoneticPr fontId="5" type="noConversion"/>
  </si>
  <si>
    <t>탄부면 하장3길 27</t>
    <phoneticPr fontId="5" type="noConversion"/>
  </si>
  <si>
    <t>장안면 봉비1길 42</t>
    <phoneticPr fontId="5" type="noConversion"/>
  </si>
  <si>
    <t>보은읍 중동3길 5</t>
    <phoneticPr fontId="5" type="noConversion"/>
  </si>
  <si>
    <t>안내면 현리 280-2</t>
    <phoneticPr fontId="5" type="noConversion"/>
  </si>
  <si>
    <t>체육사업소(043-730-4873)</t>
    <phoneticPr fontId="5" type="noConversion"/>
  </si>
  <si>
    <t>동이면 평산리 976-19</t>
    <phoneticPr fontId="5" type="noConversion"/>
  </si>
  <si>
    <t>청산면 지전리 33-1</t>
    <phoneticPr fontId="5" type="noConversion"/>
  </si>
  <si>
    <t>안내면 월외리 384</t>
    <phoneticPr fontId="5" type="noConversion"/>
  </si>
  <si>
    <t>군서면 동평리 477</t>
    <phoneticPr fontId="5" type="noConversion"/>
  </si>
  <si>
    <t>옥천읍 문정리 416</t>
    <phoneticPr fontId="5" type="noConversion"/>
  </si>
  <si>
    <t>이원면 건진리 739-40</t>
    <phoneticPr fontId="5" type="noConversion"/>
  </si>
  <si>
    <t>군북면 이백리 351-1</t>
    <phoneticPr fontId="5" type="noConversion"/>
  </si>
  <si>
    <t>안남면 연주리 47</t>
    <phoneticPr fontId="5" type="noConversion"/>
  </si>
  <si>
    <t>청성면 산계리 292-1</t>
    <phoneticPr fontId="5" type="noConversion"/>
  </si>
  <si>
    <t>옥천읍 상계리 14-2</t>
    <phoneticPr fontId="5" type="noConversion"/>
  </si>
  <si>
    <t>용암리</t>
    <phoneticPr fontId="5" type="noConversion"/>
  </si>
  <si>
    <t>황간면 전천후게이트볼장</t>
    <phoneticPr fontId="5" type="noConversion"/>
  </si>
  <si>
    <t>용화면</t>
    <phoneticPr fontId="5" type="noConversion"/>
  </si>
  <si>
    <t>용화면 전천후게이트볼장</t>
    <phoneticPr fontId="5" type="noConversion"/>
  </si>
  <si>
    <t>심천면 초강리</t>
    <phoneticPr fontId="5" type="noConversion"/>
  </si>
  <si>
    <t>심천면 심천리</t>
    <phoneticPr fontId="5" type="noConversion"/>
  </si>
  <si>
    <t>용산면</t>
    <phoneticPr fontId="5" type="noConversion"/>
  </si>
  <si>
    <t>양산면</t>
    <phoneticPr fontId="5" type="noConversion"/>
  </si>
  <si>
    <t>상촌면</t>
    <phoneticPr fontId="5" type="noConversion"/>
  </si>
  <si>
    <t>학산면</t>
    <phoneticPr fontId="5" type="noConversion"/>
  </si>
  <si>
    <t>매곡면</t>
    <phoneticPr fontId="5" type="noConversion"/>
  </si>
  <si>
    <t>양강면</t>
    <phoneticPr fontId="5" type="noConversion"/>
  </si>
  <si>
    <t>추풍령면</t>
    <phoneticPr fontId="5" type="noConversion"/>
  </si>
  <si>
    <t>영동황간로 122</t>
    <phoneticPr fontId="5" type="noConversion"/>
  </si>
  <si>
    <t>영동 전천후게이트볼장</t>
    <phoneticPr fontId="5" type="noConversion"/>
  </si>
  <si>
    <t>황간면</t>
    <phoneticPr fontId="5" type="noConversion"/>
  </si>
  <si>
    <t>증평읍 도안면 산정길 45</t>
    <phoneticPr fontId="5" type="noConversion"/>
  </si>
  <si>
    <t>증평군민</t>
    <phoneticPr fontId="5" type="noConversion"/>
  </si>
  <si>
    <t>초평면 용정길</t>
    <phoneticPr fontId="5" type="noConversion"/>
  </si>
  <si>
    <t>초평 전천후게이트볼장</t>
    <phoneticPr fontId="5" type="noConversion"/>
  </si>
  <si>
    <t>덕산읍 용몽리</t>
    <phoneticPr fontId="5" type="noConversion"/>
  </si>
  <si>
    <t>덕산게이트볼장</t>
    <phoneticPr fontId="5" type="noConversion"/>
  </si>
  <si>
    <t>진천읍 사석리</t>
    <phoneticPr fontId="5" type="noConversion"/>
  </si>
  <si>
    <t>사석게이트볼장</t>
    <phoneticPr fontId="5" type="noConversion"/>
  </si>
  <si>
    <t>광혜원면</t>
    <phoneticPr fontId="5" type="noConversion"/>
  </si>
  <si>
    <t>이월면 송림리</t>
    <phoneticPr fontId="5" type="noConversion"/>
  </si>
  <si>
    <t>화풍이월 생활체육공원 
게이트볼장</t>
    <phoneticPr fontId="5" type="noConversion"/>
  </si>
  <si>
    <t>성석새터길 16</t>
    <phoneticPr fontId="5" type="noConversion"/>
  </si>
  <si>
    <t>생거진천게이트볼장</t>
    <phoneticPr fontId="5" type="noConversion"/>
  </si>
  <si>
    <t>괴산읍 임꺽정로 75(서부리)</t>
    <phoneticPr fontId="5" type="noConversion"/>
  </si>
  <si>
    <t>사리면 문화3길 28</t>
    <phoneticPr fontId="5" type="noConversion"/>
  </si>
  <si>
    <t>청안면 읍내리 1509</t>
    <phoneticPr fontId="5" type="noConversion"/>
  </si>
  <si>
    <t>괴산읍 신기로 302</t>
    <phoneticPr fontId="5" type="noConversion"/>
  </si>
  <si>
    <t>연풍면 단원길 49</t>
    <phoneticPr fontId="5" type="noConversion"/>
  </si>
  <si>
    <t>장연면 오가리 355-8</t>
    <phoneticPr fontId="5" type="noConversion"/>
  </si>
  <si>
    <t>청천면 청천7길 7-1</t>
    <phoneticPr fontId="5" type="noConversion"/>
  </si>
  <si>
    <t>청안면 질마로 1440</t>
    <phoneticPr fontId="5" type="noConversion"/>
  </si>
  <si>
    <t>칠성면 도정로4길 8-1</t>
    <phoneticPr fontId="5" type="noConversion"/>
  </si>
  <si>
    <t xml:space="preserve"> 불정면 하산로 215  </t>
    <phoneticPr fontId="5" type="noConversion"/>
  </si>
  <si>
    <t>불정면전천후게인트볼장</t>
    <phoneticPr fontId="5" type="noConversion"/>
  </si>
  <si>
    <t xml:space="preserve">청천면 삼송길 78-22  </t>
    <phoneticPr fontId="5" type="noConversion"/>
  </si>
  <si>
    <t>송면전천후게이트볼장</t>
    <phoneticPr fontId="5" type="noConversion"/>
  </si>
  <si>
    <t>음성읍 수정로 36</t>
    <phoneticPr fontId="5" type="noConversion"/>
  </si>
  <si>
    <t>맹동면 덕금로 396-1</t>
    <phoneticPr fontId="5" type="noConversion"/>
  </si>
  <si>
    <t>대소면 오태로 57-16</t>
    <phoneticPr fontId="5" type="noConversion"/>
  </si>
  <si>
    <t>삼성면 덕호로 24-8</t>
    <phoneticPr fontId="5" type="noConversion"/>
  </si>
  <si>
    <t>소이면 소이로 410</t>
    <phoneticPr fontId="5" type="noConversion"/>
  </si>
  <si>
    <t>원남면 보천로 65번길 18</t>
    <phoneticPr fontId="5" type="noConversion"/>
  </si>
  <si>
    <t>생극면 음성로 1642-10</t>
    <phoneticPr fontId="5" type="noConversion"/>
  </si>
  <si>
    <t>금왕읍 백야로45번길 21</t>
    <phoneticPr fontId="5" type="noConversion"/>
  </si>
  <si>
    <t>음성읍 덕생로 495-5</t>
    <phoneticPr fontId="5" type="noConversion"/>
  </si>
  <si>
    <t>감곡면 오향리 316-2</t>
    <phoneticPr fontId="5" type="noConversion"/>
  </si>
  <si>
    <t>가곡면 남한강로 518</t>
    <phoneticPr fontId="5" type="noConversion"/>
  </si>
  <si>
    <t>가곡 전천후게이트볼장</t>
    <phoneticPr fontId="5" type="noConversion"/>
  </si>
  <si>
    <t xml:space="preserve">영춘면 별방만종로 </t>
    <phoneticPr fontId="5" type="noConversion"/>
  </si>
  <si>
    <t>별곡 전천후게이트볼장</t>
    <phoneticPr fontId="5" type="noConversion"/>
  </si>
  <si>
    <t>상진로 15</t>
    <phoneticPr fontId="5" type="noConversion"/>
  </si>
  <si>
    <t>상진 전천후게이트볼장</t>
    <phoneticPr fontId="5" type="noConversion"/>
  </si>
  <si>
    <t>매포읍 평동4로77</t>
    <phoneticPr fontId="5" type="noConversion"/>
  </si>
  <si>
    <t>평동 전천후게이트볼장</t>
    <phoneticPr fontId="5" type="noConversion"/>
  </si>
  <si>
    <t>어상천면 어상천로 974-22</t>
    <phoneticPr fontId="5" type="noConversion"/>
  </si>
  <si>
    <t>임현 전천후게이트볼장</t>
    <phoneticPr fontId="5" type="noConversion"/>
  </si>
  <si>
    <t>적성면 금수산로 970</t>
    <phoneticPr fontId="5" type="noConversion"/>
  </si>
  <si>
    <t>적성 전천후게이트볼장</t>
    <phoneticPr fontId="5" type="noConversion"/>
  </si>
  <si>
    <t>대강 전천후게이트볼장</t>
    <phoneticPr fontId="5" type="noConversion"/>
  </si>
  <si>
    <t>별방만종로 593-12</t>
    <phoneticPr fontId="5" type="noConversion"/>
  </si>
  <si>
    <t>별방 전천후게이트볼장</t>
    <phoneticPr fontId="5" type="noConversion"/>
  </si>
  <si>
    <t>금수산로 970</t>
    <phoneticPr fontId="5" type="noConversion"/>
  </si>
  <si>
    <t>단성 전천후게이트볼장</t>
    <phoneticPr fontId="5" type="noConversion"/>
  </si>
  <si>
    <t>단양읍 상진로 15</t>
    <phoneticPr fontId="5" type="noConversion"/>
  </si>
  <si>
    <t>가평 전천후게이트볼장</t>
    <phoneticPr fontId="5" type="noConversion"/>
  </si>
  <si>
    <t>토성로 21</t>
  </si>
  <si>
    <t>사단법인충북사회복지
개발회(위탁운영)</t>
  </si>
  <si>
    <t>청주시 상당구 단재로317번길 59-9</t>
  </si>
  <si>
    <t>청주시 흥덕구 가로수로 969</t>
  </si>
  <si>
    <t>청원구 청암로 91-4</t>
  </si>
  <si>
    <t>흥덕구 오송읍 봉산리 770</t>
  </si>
  <si>
    <t>오송국민체육센터</t>
  </si>
  <si>
    <t>주민</t>
    <phoneticPr fontId="5" type="noConversion"/>
  </si>
  <si>
    <t>흥덕구 진재로 140</t>
  </si>
  <si>
    <t>복대국민체육센터</t>
  </si>
  <si>
    <t>흥덕구 가경동 2223</t>
  </si>
  <si>
    <t>가경국민체육센터</t>
  </si>
  <si>
    <t>대소원면</t>
    <phoneticPr fontId="5" type="noConversion"/>
  </si>
  <si>
    <t>체육진흥과(850-6641)</t>
    <phoneticPr fontId="5" type="noConversion"/>
  </si>
  <si>
    <t>시설관리사업소 641-5565</t>
    <phoneticPr fontId="5" type="noConversion"/>
  </si>
  <si>
    <t>시설관리사업소 641-5566</t>
    <phoneticPr fontId="5" type="noConversion"/>
  </si>
  <si>
    <t>보은읍 군청길 38-1</t>
    <phoneticPr fontId="5" type="noConversion"/>
  </si>
  <si>
    <t>옥천읍 문정리 427</t>
    <phoneticPr fontId="5" type="noConversion"/>
  </si>
  <si>
    <t>체육사업소(730-4971)</t>
    <phoneticPr fontId="5" type="noConversion"/>
  </si>
  <si>
    <t>영동읍 반곡동길 22</t>
    <phoneticPr fontId="5" type="noConversion"/>
  </si>
  <si>
    <t>영동군국민체육건강센터</t>
    <phoneticPr fontId="5" type="noConversion"/>
  </si>
  <si>
    <t>체육시설사업소
(740-5985)</t>
    <phoneticPr fontId="5" type="noConversion"/>
  </si>
  <si>
    <t>음성읍 대소면 대화3길 13-14</t>
    <phoneticPr fontId="5" type="noConversion"/>
  </si>
  <si>
    <t>음성읍 신천리 376</t>
    <phoneticPr fontId="5" type="noConversion"/>
  </si>
  <si>
    <t>삼봉로 187-18</t>
    <phoneticPr fontId="5" type="noConversion"/>
  </si>
  <si>
    <t>단양 청소년수련관
수영장</t>
    <phoneticPr fontId="5" type="noConversion"/>
  </si>
  <si>
    <t>진천국민체육센터</t>
    <phoneticPr fontId="5" type="noConversion"/>
  </si>
  <si>
    <t>증평읍 인삼로 23-1</t>
    <phoneticPr fontId="5" type="noConversion"/>
  </si>
  <si>
    <t>증평 국민체육센터</t>
    <phoneticPr fontId="5" type="noConversion"/>
  </si>
  <si>
    <t>위탁사 ㈜아이에스티 주식회사(043-838-9472)</t>
    <phoneticPr fontId="5" type="noConversion"/>
  </si>
  <si>
    <t>총 26명
(본부장 1, 센터장 1, 팀장 1 주임 1 총무 1 수영강사 10 헬스트레이너 2 안내데스크 3 미화원 3 기계실 1 카페테리아 2)</t>
    <phoneticPr fontId="5" type="noConversion"/>
  </si>
  <si>
    <t>청주인라인 롤러경기장</t>
  </si>
  <si>
    <t>탄금힐링레포츠파크
인라인스케이트장</t>
    <phoneticPr fontId="5" type="noConversion"/>
  </si>
  <si>
    <t>관전로 70</t>
    <phoneticPr fontId="5" type="noConversion"/>
  </si>
  <si>
    <t>제천 인라인경기장</t>
    <phoneticPr fontId="5" type="noConversion"/>
  </si>
  <si>
    <t xml:space="preserve">광혜원면 </t>
    <phoneticPr fontId="5" type="noConversion"/>
  </si>
  <si>
    <t>롤러스케이트장</t>
    <phoneticPr fontId="5" type="noConversion"/>
  </si>
  <si>
    <t>여</t>
    <phoneticPr fontId="5" type="noConversion"/>
  </si>
  <si>
    <t>진천선수촌
종합사격장</t>
    <phoneticPr fontId="5" type="noConversion"/>
  </si>
  <si>
    <t>단양읍 노동장현로 207-17</t>
    <phoneticPr fontId="5" type="noConversion"/>
  </si>
  <si>
    <t>단양
클레이사격장</t>
    <phoneticPr fontId="5" type="noConversion"/>
  </si>
  <si>
    <t>소총4권총4</t>
    <phoneticPr fontId="5" type="noConversion"/>
  </si>
  <si>
    <t>소총4권총4공기소총4공기권총6</t>
    <phoneticPr fontId="5" type="noConversion"/>
  </si>
  <si>
    <t>2005     2024</t>
    <phoneticPr fontId="5" type="noConversion"/>
  </si>
  <si>
    <t>2000    3000</t>
    <phoneticPr fontId="5" type="noConversion"/>
  </si>
  <si>
    <t>상당구 우암산로 114</t>
  </si>
  <si>
    <t>청원구  도원세교로 356</t>
  </si>
  <si>
    <t>남한강로 46</t>
    <phoneticPr fontId="5" type="noConversion"/>
  </si>
  <si>
    <t>탄금사정</t>
    <phoneticPr fontId="5" type="noConversion"/>
  </si>
  <si>
    <t>제천시 세명로 21</t>
    <phoneticPr fontId="5" type="noConversion"/>
  </si>
  <si>
    <t>궁도장
(의림정)</t>
    <phoneticPr fontId="5" type="noConversion"/>
  </si>
  <si>
    <t>보은읍 동학로 
236-22 일원</t>
    <phoneticPr fontId="5" type="noConversion"/>
  </si>
  <si>
    <t>스포츠산업과(540-3742)</t>
    <phoneticPr fontId="5" type="noConversion"/>
  </si>
  <si>
    <t>군서면 월전리 229-7</t>
    <phoneticPr fontId="5" type="noConversion"/>
  </si>
  <si>
    <t>체육사업소(730-4873)</t>
    <phoneticPr fontId="5" type="noConversion"/>
  </si>
  <si>
    <t>청산면 하서리 640-1</t>
    <phoneticPr fontId="5" type="noConversion"/>
  </si>
  <si>
    <t>동정리</t>
    <phoneticPr fontId="5" type="noConversion"/>
  </si>
  <si>
    <t>증평읍 삼보정길 33</t>
    <phoneticPr fontId="5" type="noConversion"/>
  </si>
  <si>
    <t>상계리 36</t>
    <phoneticPr fontId="5" type="noConversion"/>
  </si>
  <si>
    <t>괴산읍 동진천길 213(서부리)</t>
    <phoneticPr fontId="5" type="noConversion"/>
  </si>
  <si>
    <t>음성읍 용광로 327</t>
    <phoneticPr fontId="5" type="noConversion"/>
  </si>
  <si>
    <t>청원구 양청3길 95</t>
  </si>
  <si>
    <t>괴산읍 동진천길 209(서부리)</t>
    <phoneticPr fontId="5" type="noConversion"/>
  </si>
  <si>
    <t>시설관리사업소 043-830-3811</t>
    <phoneticPr fontId="5" type="noConversion"/>
  </si>
  <si>
    <t>상당구 용정동 476</t>
  </si>
  <si>
    <t>영동읍 계산리</t>
    <phoneticPr fontId="5" type="noConversion"/>
  </si>
  <si>
    <t>추풍령 간이 골프연습장</t>
    <phoneticPr fontId="5" type="noConversion"/>
  </si>
  <si>
    <t>매포읍</t>
    <phoneticPr fontId="5" type="noConversion"/>
  </si>
  <si>
    <t>단양골프장</t>
    <phoneticPr fontId="5" type="noConversion"/>
  </si>
  <si>
    <t>중앙탑면 중앙탑길 150</t>
    <phoneticPr fontId="5" type="noConversion"/>
  </si>
  <si>
    <t>일반철골구조,
철근콘크리트</t>
    <phoneticPr fontId="5" type="noConversion"/>
  </si>
  <si>
    <t>광혜원면 회죽리</t>
    <phoneticPr fontId="5" type="noConversion"/>
  </si>
  <si>
    <t>진천선수촌
수상훈련장</t>
    <phoneticPr fontId="5" type="noConversion"/>
  </si>
  <si>
    <t>충주시 동량면</t>
    <phoneticPr fontId="5" type="noConversion"/>
  </si>
  <si>
    <t>충주 요트경기장</t>
    <phoneticPr fontId="5" type="noConversion"/>
  </si>
  <si>
    <t>청원구 밀레니엄1로 45</t>
  </si>
  <si>
    <t>흥덕구 원평동 262-2</t>
  </si>
  <si>
    <t>청주시파크골프협회</t>
  </si>
  <si>
    <t>흥덕구 오송읍 연제리 902</t>
  </si>
  <si>
    <t>오송호수공원파크
골프장</t>
  </si>
  <si>
    <t>청주시(오송읍)</t>
  </si>
  <si>
    <t>호미골파크골프장</t>
  </si>
  <si>
    <t>흥덕구 오송읍 오송리 303-105번지 일원</t>
    <phoneticPr fontId="5" type="noConversion"/>
  </si>
  <si>
    <t>오송파크골프장</t>
    <phoneticPr fontId="5" type="noConversion"/>
  </si>
  <si>
    <t>목행초길 15</t>
    <phoneticPr fontId="5" type="noConversion"/>
  </si>
  <si>
    <t>목행파크골프장</t>
    <phoneticPr fontId="5" type="noConversion"/>
  </si>
  <si>
    <t>새터2길 29-15</t>
    <phoneticPr fontId="5" type="noConversion"/>
  </si>
  <si>
    <t>서충주파크골프장</t>
    <phoneticPr fontId="5" type="noConversion"/>
  </si>
  <si>
    <t>안보리 409-6</t>
    <phoneticPr fontId="5" type="noConversion"/>
  </si>
  <si>
    <t>수안보파크골프장</t>
    <phoneticPr fontId="5" type="noConversion"/>
  </si>
  <si>
    <t>신대1길 9</t>
    <phoneticPr fontId="5" type="noConversion"/>
  </si>
  <si>
    <t>단월파크골프장</t>
    <phoneticPr fontId="5" type="noConversion"/>
  </si>
  <si>
    <t>창현로 1400</t>
    <phoneticPr fontId="5" type="noConversion"/>
  </si>
  <si>
    <t>앙성면 용포리 479-25</t>
    <phoneticPr fontId="5" type="noConversion"/>
  </si>
  <si>
    <t>앙성면 파크골프장</t>
    <phoneticPr fontId="5" type="noConversion"/>
  </si>
  <si>
    <t>제천시 금성면 중전리 154</t>
    <phoneticPr fontId="5" type="noConversion"/>
  </si>
  <si>
    <t>보은읍 덕동리 566-1</t>
    <phoneticPr fontId="5" type="noConversion"/>
  </si>
  <si>
    <t xml:space="preserve">보은 파크골프장 </t>
    <phoneticPr fontId="5" type="noConversion"/>
  </si>
  <si>
    <t>추풍령면 추풍령리 336-26</t>
  </si>
  <si>
    <t>추풍령급수탑공원 파크골프장</t>
  </si>
  <si>
    <t>증평읍 연탄리 226-12</t>
    <phoneticPr fontId="5" type="noConversion"/>
  </si>
  <si>
    <t>보강천파크골프장</t>
    <phoneticPr fontId="5" type="noConversion"/>
  </si>
  <si>
    <t>공인 규격 미확립</t>
    <phoneticPr fontId="5" type="noConversion"/>
  </si>
  <si>
    <t>증평읍 삼보로 40-60</t>
    <phoneticPr fontId="5" type="noConversion"/>
  </si>
  <si>
    <t>장수로 57-17</t>
    <phoneticPr fontId="5" type="noConversion"/>
  </si>
  <si>
    <t>괴산읍 정용리 694-25 일원</t>
    <phoneticPr fontId="5" type="noConversion"/>
  </si>
  <si>
    <t>생극면 신양리 793-2</t>
    <phoneticPr fontId="5" type="noConversion"/>
  </si>
  <si>
    <t>맹동면 동성리 6</t>
    <phoneticPr fontId="5" type="noConversion"/>
  </si>
  <si>
    <t>별곡리 92</t>
    <phoneticPr fontId="5" type="noConversion"/>
  </si>
  <si>
    <t>단양파크골프장</t>
    <phoneticPr fontId="5" type="noConversion"/>
  </si>
  <si>
    <t>제천시 모산동 568-1</t>
    <phoneticPr fontId="5" type="noConversion"/>
  </si>
  <si>
    <t>제천시 백운면 평동리 245-1</t>
    <phoneticPr fontId="5" type="noConversion"/>
  </si>
  <si>
    <t>옥천읍 문정리 산9-10</t>
    <phoneticPr fontId="5" type="noConversion"/>
  </si>
  <si>
    <t>옥천읍 매동로 209</t>
    <phoneticPr fontId="5" type="noConversion"/>
  </si>
  <si>
    <t>영동천1길 112</t>
    <phoneticPr fontId="5" type="noConversion"/>
  </si>
  <si>
    <t>풋살장
(영동체육공원내)</t>
  </si>
  <si>
    <t>증평읍 송산리 264</t>
    <phoneticPr fontId="5" type="noConversion"/>
  </si>
  <si>
    <t xml:space="preserve">덕산읍 두촌리 </t>
    <phoneticPr fontId="5" type="noConversion"/>
  </si>
  <si>
    <t>혁신도시풋살장</t>
    <phoneticPr fontId="5" type="noConversion"/>
  </si>
  <si>
    <t>진천읍 교성리</t>
    <phoneticPr fontId="5" type="noConversion"/>
  </si>
  <si>
    <t>화랑공원풋살장</t>
    <phoneticPr fontId="5" type="noConversion"/>
  </si>
  <si>
    <t>장관리 산8-5</t>
    <phoneticPr fontId="5" type="noConversion"/>
  </si>
  <si>
    <t>남해오네뜨풋살장</t>
    <phoneticPr fontId="5" type="noConversion"/>
  </si>
  <si>
    <t>초평면 용정리</t>
    <phoneticPr fontId="5" type="noConversion"/>
  </si>
  <si>
    <t>백곡면 석현리</t>
    <phoneticPr fontId="5" type="noConversion"/>
  </si>
  <si>
    <t>화풍이월생활체육공언풋살장</t>
    <phoneticPr fontId="5" type="noConversion"/>
  </si>
  <si>
    <t>매포읍 평동4로 91</t>
    <phoneticPr fontId="5" type="noConversion"/>
  </si>
  <si>
    <t xml:space="preserve"> 청주시 흥덕구 서부로 1225</t>
  </si>
  <si>
    <t>청원구 오창읍 오창대로 197</t>
  </si>
  <si>
    <t>청원구 충청대로62번길 1-18 노인복지관</t>
  </si>
  <si>
    <t>청원구 내수읍 도원세교로 126-23</t>
  </si>
  <si>
    <t>수안보로 129</t>
    <phoneticPr fontId="5" type="noConversion"/>
  </si>
  <si>
    <t>수안보인공암벽장</t>
    <phoneticPr fontId="5" type="noConversion"/>
  </si>
  <si>
    <t>예성로 266</t>
    <phoneticPr fontId="5" type="noConversion"/>
  </si>
  <si>
    <t>보치아전용구장</t>
    <phoneticPr fontId="5" type="noConversion"/>
  </si>
  <si>
    <t>제천시 송학면 도화리 산2-1</t>
    <phoneticPr fontId="5" type="noConversion"/>
  </si>
  <si>
    <t>제천시 고암동 1258</t>
    <phoneticPr fontId="5" type="noConversion"/>
  </si>
  <si>
    <t>옥천읍 문정리 408-15</t>
    <phoneticPr fontId="5" type="noConversion"/>
  </si>
  <si>
    <t>옥천읍 서정리 41-5</t>
    <phoneticPr fontId="5" type="noConversion"/>
  </si>
  <si>
    <t>옥천읍 금구리 222-11</t>
    <phoneticPr fontId="5" type="noConversion"/>
  </si>
  <si>
    <t>청산면 백운리 333-1</t>
    <phoneticPr fontId="5" type="noConversion"/>
  </si>
  <si>
    <t>이원면 의평리 276-2</t>
    <phoneticPr fontId="5" type="noConversion"/>
  </si>
  <si>
    <t>동이면 적하리 741</t>
    <phoneticPr fontId="5" type="noConversion"/>
  </si>
  <si>
    <t>계산로 3길 9</t>
    <phoneticPr fontId="5" type="noConversion"/>
  </si>
  <si>
    <t>황간면 남성리</t>
    <phoneticPr fontId="5" type="noConversion"/>
  </si>
  <si>
    <t>남성리그라운드골프장</t>
    <phoneticPr fontId="5" type="noConversion"/>
  </si>
  <si>
    <t>남성리다목적구장</t>
    <phoneticPr fontId="5" type="noConversion"/>
  </si>
  <si>
    <t>동정로2길 37</t>
    <phoneticPr fontId="5" type="noConversion"/>
  </si>
  <si>
    <t>인라인 및 스케이트보드장</t>
    <phoneticPr fontId="5" type="noConversion"/>
  </si>
  <si>
    <t>양산면 송호리 304-1</t>
  </si>
  <si>
    <t>양산그라운드골프장</t>
  </si>
  <si>
    <t>매곡면 노천리 280</t>
  </si>
  <si>
    <t>매곡그라운드골프장</t>
  </si>
  <si>
    <t>증평읍 송산리 215</t>
    <phoneticPr fontId="5" type="noConversion"/>
  </si>
  <si>
    <t>기초 운동장</t>
    <phoneticPr fontId="5" type="noConversion"/>
  </si>
  <si>
    <t>증평읍 송산리 210</t>
    <phoneticPr fontId="5" type="noConversion"/>
  </si>
  <si>
    <t>보강천체육공원 농구장</t>
    <phoneticPr fontId="5" type="noConversion"/>
  </si>
  <si>
    <t>2개 코트, 건립비용 파악 불가</t>
    <phoneticPr fontId="5" type="noConversion"/>
  </si>
  <si>
    <t>증평읍 송산리 1043</t>
    <phoneticPr fontId="5" type="noConversion"/>
  </si>
  <si>
    <t>증평생활체육공원 족구장</t>
    <phoneticPr fontId="5" type="noConversion"/>
  </si>
  <si>
    <t>건립비용 파악 불가</t>
    <phoneticPr fontId="5" type="noConversion"/>
  </si>
  <si>
    <t>증평생활체육공원 농구장</t>
    <phoneticPr fontId="5" type="noConversion"/>
  </si>
  <si>
    <t>송산리</t>
    <phoneticPr fontId="5" type="noConversion"/>
  </si>
  <si>
    <t>진천족구장</t>
    <phoneticPr fontId="5" type="noConversion"/>
  </si>
  <si>
    <t>백곡로 1504-48</t>
    <phoneticPr fontId="5" type="noConversion"/>
  </si>
  <si>
    <t>진천그라운드골프장</t>
    <phoneticPr fontId="5" type="noConversion"/>
  </si>
  <si>
    <t>문백그라운드골프장</t>
    <phoneticPr fontId="5" type="noConversion"/>
  </si>
  <si>
    <t>백곡면 사송리</t>
    <phoneticPr fontId="5" type="noConversion"/>
  </si>
  <si>
    <t>백곡그라운드골프장</t>
    <phoneticPr fontId="5" type="noConversion"/>
  </si>
  <si>
    <t>이월면</t>
    <phoneticPr fontId="5" type="noConversion"/>
  </si>
  <si>
    <t>덕금로 352-15</t>
    <phoneticPr fontId="5" type="noConversion"/>
  </si>
  <si>
    <t>덕산그라운드골프장</t>
    <phoneticPr fontId="5" type="noConversion"/>
  </si>
  <si>
    <t xml:space="preserve">진천읍 교성리 </t>
    <phoneticPr fontId="5" type="noConversion"/>
  </si>
  <si>
    <t>화랑공원농구장</t>
    <phoneticPr fontId="5" type="noConversion"/>
  </si>
  <si>
    <t>덕산읍</t>
    <phoneticPr fontId="5" type="noConversion"/>
  </si>
  <si>
    <t>혁신도시농구장</t>
    <phoneticPr fontId="5" type="noConversion"/>
  </si>
  <si>
    <t>진천읍 행정리</t>
    <phoneticPr fontId="5" type="noConversion"/>
  </si>
  <si>
    <t>역사테마공원족구장</t>
    <phoneticPr fontId="5" type="noConversion"/>
  </si>
  <si>
    <t>화풍이월체육공원족구장</t>
    <phoneticPr fontId="5" type="noConversion"/>
  </si>
  <si>
    <t>혁신도시족구장</t>
    <phoneticPr fontId="5" type="noConversion"/>
  </si>
  <si>
    <t>광혜원족구장</t>
    <phoneticPr fontId="5" type="noConversion"/>
  </si>
  <si>
    <t>국민체육센터헬스장</t>
    <phoneticPr fontId="5" type="noConversion"/>
  </si>
  <si>
    <t>진천읍</t>
    <phoneticPr fontId="5" type="noConversion"/>
  </si>
  <si>
    <t>종합운동장내탁구장</t>
    <phoneticPr fontId="5" type="noConversion"/>
  </si>
  <si>
    <t>중앙북1길 15-1</t>
    <phoneticPr fontId="5" type="noConversion"/>
  </si>
  <si>
    <t>백곡천</t>
    <phoneticPr fontId="5" type="noConversion"/>
  </si>
  <si>
    <t>괴산읍 임꺽정로 99-16(서부리)</t>
    <phoneticPr fontId="5" type="noConversion"/>
  </si>
  <si>
    <t>철성면 도정리 247-1</t>
    <phoneticPr fontId="5" type="noConversion"/>
  </si>
  <si>
    <t>칠성면 도정리 253</t>
    <phoneticPr fontId="5" type="noConversion"/>
  </si>
  <si>
    <t>용광로 35-12</t>
    <phoneticPr fontId="5" type="noConversion"/>
  </si>
  <si>
    <t>음성그라운드골프장</t>
    <phoneticPr fontId="5" type="noConversion"/>
  </si>
  <si>
    <t>금왕읍 오선리</t>
    <phoneticPr fontId="5" type="noConversion"/>
  </si>
  <si>
    <t>음성군 소이면</t>
    <phoneticPr fontId="5" type="noConversion"/>
  </si>
  <si>
    <t>소이소규모생활체육공원그라운드골프장</t>
    <phoneticPr fontId="5" type="noConversion"/>
  </si>
  <si>
    <t>대성로 43</t>
    <phoneticPr fontId="5" type="noConversion"/>
  </si>
  <si>
    <t>맹동면</t>
    <phoneticPr fontId="5" type="noConversion"/>
  </si>
  <si>
    <t>맹동소규모생활체육공원그라운드골프장</t>
    <phoneticPr fontId="5" type="noConversion"/>
  </si>
  <si>
    <t>삼성면 양덕리</t>
    <phoneticPr fontId="5" type="noConversion"/>
  </si>
  <si>
    <t>삼성생활체육공원그라운드골프장</t>
    <phoneticPr fontId="5" type="noConversion"/>
  </si>
  <si>
    <t>매포읍 평동리</t>
    <phoneticPr fontId="5" type="noConversion"/>
  </si>
  <si>
    <t>영춘면 하리</t>
    <phoneticPr fontId="5" type="noConversion"/>
  </si>
  <si>
    <t>적성면</t>
    <phoneticPr fontId="5" type="noConversion"/>
  </si>
  <si>
    <t>대강면 사인암로 760-9</t>
    <phoneticPr fontId="5" type="noConversion"/>
  </si>
  <si>
    <t>평동4로 77</t>
    <phoneticPr fontId="5" type="noConversion"/>
  </si>
  <si>
    <t>상진리 산 19-24</t>
    <phoneticPr fontId="5" type="noConversion"/>
  </si>
  <si>
    <t>내수생활체육공원족구장</t>
    <phoneticPr fontId="5" type="noConversion"/>
  </si>
  <si>
    <t>천안시 서북구 번영로 208</t>
    <phoneticPr fontId="5" type="noConversion"/>
  </si>
  <si>
    <t>천안도시공사(529-5066)</t>
    <phoneticPr fontId="5" type="noConversion"/>
  </si>
  <si>
    <t>공주시 고마나루길 25</t>
    <phoneticPr fontId="5" type="noConversion"/>
  </si>
  <si>
    <t>공주시
(교육체육과)</t>
    <phoneticPr fontId="5" type="noConversion"/>
  </si>
  <si>
    <t>충청남도 보령시 남포면 보령남로 343</t>
    <phoneticPr fontId="5" type="noConversion"/>
  </si>
  <si>
    <t>체육진흥과(041-930-3343)</t>
    <phoneticPr fontId="5" type="noConversion"/>
  </si>
  <si>
    <t>시민,선수</t>
    <phoneticPr fontId="5" type="noConversion"/>
  </si>
  <si>
    <t>보령시 체육진흥과</t>
    <phoneticPr fontId="5" type="noConversion"/>
  </si>
  <si>
    <t>육상경기장</t>
    <phoneticPr fontId="5" type="noConversion"/>
  </si>
  <si>
    <t>아산시 남부로 370-24</t>
    <phoneticPr fontId="5" type="noConversion"/>
  </si>
  <si>
    <t>아산시 체육진흥과(041-536-8521)</t>
    <phoneticPr fontId="5" type="noConversion"/>
  </si>
  <si>
    <t>체육로 110</t>
    <phoneticPr fontId="5" type="noConversion"/>
  </si>
  <si>
    <t>대전광역시</t>
    <phoneticPr fontId="5" type="noConversion"/>
  </si>
  <si>
    <t>전천후육상경기장</t>
    <phoneticPr fontId="5" type="noConversion"/>
  </si>
  <si>
    <t>충남 계룡시 엄사면 유동리 산40-4</t>
  </si>
  <si>
    <t>계룡종합운동장</t>
    <phoneticPr fontId="5" type="noConversion"/>
  </si>
  <si>
    <t>당진시 고대면 고대로 33</t>
    <phoneticPr fontId="5" type="noConversion"/>
  </si>
  <si>
    <t>당진도시공사(041-360-1394)</t>
    <phoneticPr fontId="5" type="noConversion"/>
  </si>
  <si>
    <t>당진도시공사</t>
    <phoneticPr fontId="5" type="noConversion"/>
  </si>
  <si>
    <t>당진시민축구단,시민</t>
    <phoneticPr fontId="5" type="noConversion"/>
  </si>
  <si>
    <t>홍북읍 홍덕서로 78</t>
    <phoneticPr fontId="5" type="noConversion"/>
  </si>
  <si>
    <t>홍주종합경기장관리사무소
(041-630-9563)</t>
    <phoneticPr fontId="5" type="noConversion"/>
  </si>
  <si>
    <t>군민, 체육단체 등</t>
    <phoneticPr fontId="5" type="noConversion"/>
  </si>
  <si>
    <t>조명탑, 전천후 4면, 실회 4면</t>
    <phoneticPr fontId="5" type="noConversion"/>
  </si>
  <si>
    <t>홍주종합경기장 관리사무소</t>
    <phoneticPr fontId="5" type="noConversion"/>
  </si>
  <si>
    <t>종합운동장관리사무소</t>
    <phoneticPr fontId="5" type="noConversion"/>
  </si>
  <si>
    <t>국궁장</t>
    <phoneticPr fontId="5" type="noConversion"/>
  </si>
  <si>
    <t>홍북읍 신경리 2160</t>
    <phoneticPr fontId="5" type="noConversion"/>
  </si>
  <si>
    <t>내포 다목적운동장 관리사무소
(041-630-9796)</t>
    <phoneticPr fontId="5" type="noConversion"/>
  </si>
  <si>
    <t>내포 다목적운동장 관리사무소</t>
    <phoneticPr fontId="5" type="noConversion"/>
  </si>
  <si>
    <t>천안시 서북구 축구센터로 150</t>
    <phoneticPr fontId="5" type="noConversion"/>
  </si>
  <si>
    <t>천안시 동남구 천안대로 357</t>
    <phoneticPr fontId="5" type="noConversion"/>
  </si>
  <si>
    <t>천안시 서북구 성환읍 성환1로 45</t>
    <phoneticPr fontId="5" type="noConversion"/>
  </si>
  <si>
    <t>북부스포츠센터</t>
    <phoneticPr fontId="5" type="noConversion"/>
  </si>
  <si>
    <t>천안시
(천안도시공사)</t>
    <phoneticPr fontId="5" type="noConversion"/>
  </si>
  <si>
    <t>공주시 신관동 495-65</t>
    <phoneticPr fontId="5" type="noConversion"/>
  </si>
  <si>
    <t>공주시                      (공주시 축구협회)</t>
    <phoneticPr fontId="5" type="noConversion"/>
  </si>
  <si>
    <t>충청남도 보령시 대천방조제로 322</t>
    <phoneticPr fontId="5" type="noConversion"/>
  </si>
  <si>
    <t>인조잔디 1</t>
    <phoneticPr fontId="5" type="noConversion"/>
  </si>
  <si>
    <t>충청남도 보령시 웅천읍 노천리 534-1</t>
    <phoneticPr fontId="5" type="noConversion"/>
  </si>
  <si>
    <t>인조잔디 2</t>
    <phoneticPr fontId="5" type="noConversion"/>
  </si>
  <si>
    <t>충청남도 보령시 석서1길 30</t>
    <phoneticPr fontId="5" type="noConversion"/>
  </si>
  <si>
    <t>하이브리드
잔디</t>
    <phoneticPr fontId="5" type="noConversion"/>
  </si>
  <si>
    <t>아산시 둔포면 시포리 574</t>
    <phoneticPr fontId="5" type="noConversion"/>
  </si>
  <si>
    <t>아산시 선장면 군덕리 21-8</t>
    <phoneticPr fontId="5" type="noConversion"/>
  </si>
  <si>
    <t>아산시 탕정면 한내로 209</t>
    <phoneticPr fontId="5" type="noConversion"/>
  </si>
  <si>
    <t>부적면 탑정리 475-79</t>
    <phoneticPr fontId="5" type="noConversion"/>
  </si>
  <si>
    <t>탑정시민체육공원 축구장</t>
    <phoneticPr fontId="5" type="noConversion"/>
  </si>
  <si>
    <t>계룡시
(문화체육관광실)</t>
    <phoneticPr fontId="5" type="noConversion"/>
  </si>
  <si>
    <t>고대면 고대로 33</t>
    <phoneticPr fontId="5" type="noConversion"/>
  </si>
  <si>
    <t>석문면 통정리 1350</t>
    <phoneticPr fontId="5" type="noConversion"/>
  </si>
  <si>
    <t>석문면 통정리 1347</t>
    <phoneticPr fontId="5" type="noConversion"/>
  </si>
  <si>
    <t>통정공원 내 축구장</t>
    <phoneticPr fontId="5" type="noConversion"/>
  </si>
  <si>
    <t>부여군
(부여군시설관리공단)</t>
  </si>
  <si>
    <t>홍성읍 홍덕서로 78</t>
    <phoneticPr fontId="5" type="noConversion"/>
  </si>
  <si>
    <t>광천읍 광천리 32-4</t>
    <phoneticPr fontId="5" type="noConversion"/>
  </si>
  <si>
    <t>아산시 선장면 사부남로 293</t>
    <phoneticPr fontId="5" type="noConversion"/>
  </si>
  <si>
    <t>천안시 동남구 천안대로 320</t>
    <phoneticPr fontId="5" type="noConversion"/>
  </si>
  <si>
    <t>천안도시공사(529-5162)</t>
    <phoneticPr fontId="5" type="noConversion"/>
  </si>
  <si>
    <t>조립식</t>
    <phoneticPr fontId="5" type="noConversion"/>
  </si>
  <si>
    <t>2023~2024</t>
    <phoneticPr fontId="5" type="noConversion"/>
  </si>
  <si>
    <t>800lux</t>
    <phoneticPr fontId="5" type="noConversion"/>
  </si>
  <si>
    <t>공주시 백제큰길 2425</t>
    <phoneticPr fontId="5" type="noConversion"/>
  </si>
  <si>
    <t>공주시                         (공주시야구소프트볼협회)</t>
    <phoneticPr fontId="5" type="noConversion"/>
  </si>
  <si>
    <t>공주시야구소프트볼협회</t>
    <phoneticPr fontId="5" type="noConversion"/>
  </si>
  <si>
    <t>보령시 미산면 풍계리 2-1</t>
    <phoneticPr fontId="5" type="noConversion"/>
  </si>
  <si>
    <t>미산야구장</t>
    <phoneticPr fontId="5" type="noConversion"/>
  </si>
  <si>
    <t>아산시 염치읍 석정리 536-1
일원</t>
    <phoneticPr fontId="5" type="noConversion"/>
  </si>
  <si>
    <t>아산시 체육진흥과
(041-540-2396)</t>
    <phoneticPr fontId="5" type="noConversion"/>
  </si>
  <si>
    <t>아산시 모종동 276-2</t>
    <phoneticPr fontId="5" type="noConversion"/>
  </si>
  <si>
    <t>아산시 염치읍 강청리 109</t>
    <phoneticPr fontId="5" type="noConversion"/>
  </si>
  <si>
    <t>아산시 체육진흥과
(041-540-2812)</t>
    <phoneticPr fontId="5" type="noConversion"/>
  </si>
  <si>
    <t>아산시 배방읍 세교리 800-2
 일원</t>
    <phoneticPr fontId="5" type="noConversion"/>
  </si>
  <si>
    <t>아산시 체육진흥과
(041-530-6075)</t>
    <phoneticPr fontId="5" type="noConversion"/>
  </si>
  <si>
    <t>충남 계룡시 신도안면 장안로 6</t>
    <phoneticPr fontId="5" type="noConversion"/>
  </si>
  <si>
    <t>당진시 석문면 통정리 1505</t>
    <phoneticPr fontId="5" type="noConversion"/>
  </si>
  <si>
    <t>석문공원 야구장</t>
    <phoneticPr fontId="5" type="noConversion"/>
  </si>
  <si>
    <t>홍북읍 신경리 1557</t>
    <phoneticPr fontId="5" type="noConversion"/>
  </si>
  <si>
    <t>내포야구장</t>
    <phoneticPr fontId="5" type="noConversion"/>
  </si>
  <si>
    <t>내포 야구장 관리사무소
(041-630-9796)</t>
    <phoneticPr fontId="5" type="noConversion"/>
  </si>
  <si>
    <t>결성면 읍내리 29</t>
    <phoneticPr fontId="5" type="noConversion"/>
  </si>
  <si>
    <t>홍성군 체육관광과
(041-630-1568)</t>
    <phoneticPr fontId="5" type="noConversion"/>
  </si>
  <si>
    <t>금산읍 금산로 1151</t>
  </si>
  <si>
    <t>금산군 야구장</t>
    <phoneticPr fontId="5" type="noConversion"/>
  </si>
  <si>
    <t>야외돌,플라스틱좌석</t>
    <phoneticPr fontId="5" type="noConversion"/>
  </si>
  <si>
    <t>천안도시공사(041-529-5072)</t>
    <phoneticPr fontId="5" type="noConversion"/>
  </si>
  <si>
    <t>천안시 동남구 원성동 448-1</t>
    <phoneticPr fontId="5" type="noConversion"/>
  </si>
  <si>
    <t>오룡테니스장</t>
    <phoneticPr fontId="5" type="noConversion"/>
  </si>
  <si>
    <t>체육진흥과(041-521-5751)</t>
    <phoneticPr fontId="5" type="noConversion"/>
  </si>
  <si>
    <t>천안시 동남구 병천면 탑원리 240-3</t>
    <phoneticPr fontId="5" type="noConversion"/>
  </si>
  <si>
    <t>병천테니스장</t>
    <phoneticPr fontId="5" type="noConversion"/>
  </si>
  <si>
    <t>천안시 동남구 성남면 화성리 236</t>
    <phoneticPr fontId="5" type="noConversion"/>
  </si>
  <si>
    <t>천안시 서북구 업성동 626</t>
    <phoneticPr fontId="5" type="noConversion"/>
  </si>
  <si>
    <t>기업지원과</t>
    <phoneticPr fontId="5" type="noConversion"/>
  </si>
  <si>
    <t>천안시 동남구 청당동 546</t>
    <phoneticPr fontId="5" type="noConversion"/>
  </si>
  <si>
    <t>공원관리과</t>
    <phoneticPr fontId="5" type="noConversion"/>
  </si>
  <si>
    <t>천안시 서북구 업성동 581-1</t>
    <phoneticPr fontId="5" type="noConversion"/>
  </si>
  <si>
    <t>천안시 서북구 성환읍 성월리 93-28</t>
    <phoneticPr fontId="5" type="noConversion"/>
  </si>
  <si>
    <t>천안시 서북구 성거읍 신월리 343-1</t>
    <phoneticPr fontId="5" type="noConversion"/>
  </si>
  <si>
    <t>서북구청</t>
    <phoneticPr fontId="5" type="noConversion"/>
  </si>
  <si>
    <t>공주시 내산목천길 52-56</t>
    <phoneticPr fontId="5" type="noConversion"/>
  </si>
  <si>
    <t>공주시
(공주시테니스연합회)</t>
    <phoneticPr fontId="5" type="noConversion"/>
  </si>
  <si>
    <t>공주시테니스연합회</t>
    <phoneticPr fontId="5" type="noConversion"/>
  </si>
  <si>
    <t>556(증설)</t>
    <phoneticPr fontId="5" type="noConversion"/>
  </si>
  <si>
    <t>보령시 죽정동 597-2</t>
    <phoneticPr fontId="5" type="noConversion"/>
  </si>
  <si>
    <t>보령시 체육진흥과(041-930-3341)</t>
    <phoneticPr fontId="5" type="noConversion"/>
  </si>
  <si>
    <t>실회</t>
    <phoneticPr fontId="5" type="noConversion"/>
  </si>
  <si>
    <t>보령시 남포면 옥동리 354</t>
    <phoneticPr fontId="5" type="noConversion"/>
  </si>
  <si>
    <t>보령시 웅천읍 대창리 883-9</t>
    <phoneticPr fontId="5" type="noConversion"/>
  </si>
  <si>
    <t>보령시 체육진흥과(041-930-3331)</t>
    <phoneticPr fontId="5" type="noConversion"/>
  </si>
  <si>
    <t xml:space="preserve"> 보령시 오천면 소성리 산 19-3번지</t>
    <phoneticPr fontId="5" type="noConversion"/>
  </si>
  <si>
    <t>아산시 염치읍 백암리
 8-5</t>
    <phoneticPr fontId="5" type="noConversion"/>
  </si>
  <si>
    <t>아산시테니스협회</t>
    <phoneticPr fontId="5" type="noConversion"/>
  </si>
  <si>
    <t>아산시 장재리 1343</t>
    <phoneticPr fontId="5" type="noConversion"/>
  </si>
  <si>
    <t>아산시 풍기동 323-1</t>
    <phoneticPr fontId="5" type="noConversion"/>
  </si>
  <si>
    <t>아산시 둔포면사무소</t>
    <phoneticPr fontId="5" type="noConversion"/>
  </si>
  <si>
    <t>시민운동장
테니스장</t>
    <phoneticPr fontId="5" type="noConversion"/>
  </si>
  <si>
    <t>논산시
(체육진흥과)</t>
    <phoneticPr fontId="5" type="noConversion"/>
  </si>
  <si>
    <t>종합운동장
테니스장</t>
    <phoneticPr fontId="5" type="noConversion"/>
  </si>
  <si>
    <t>042-840-3712</t>
    <phoneticPr fontId="5" type="noConversion"/>
  </si>
  <si>
    <t>042-840-2431~3</t>
    <phoneticPr fontId="5" type="noConversion"/>
  </si>
  <si>
    <t>부여군
(시설관리공단)</t>
  </si>
  <si>
    <t>인조잔디 13</t>
  </si>
  <si>
    <t>관리사무소
(041-630-9563)</t>
    <phoneticPr fontId="5" type="noConversion"/>
  </si>
  <si>
    <t>관리사무소
(041-630-9072)</t>
    <phoneticPr fontId="5" type="noConversion"/>
  </si>
  <si>
    <t>관리사무소
(041-630-9796)</t>
    <phoneticPr fontId="5" type="noConversion"/>
  </si>
  <si>
    <t>당진시 당진시장길42</t>
    <phoneticPr fontId="5" type="noConversion"/>
  </si>
  <si>
    <t>서천씨름연습장</t>
    <phoneticPr fontId="5" type="noConversion"/>
  </si>
  <si>
    <t>천안시 동남구 천안천변길 195-6</t>
    <phoneticPr fontId="5" type="noConversion"/>
  </si>
  <si>
    <t>천안시 동남구 동면 동산리 551-2</t>
    <phoneticPr fontId="5" type="noConversion"/>
  </si>
  <si>
    <t>현재 동면행정복지센터
임시청사</t>
    <phoneticPr fontId="5" type="noConversion"/>
  </si>
  <si>
    <t>천안시 동남구 유량동 243-1</t>
    <phoneticPr fontId="5" type="noConversion"/>
  </si>
  <si>
    <t>천안시 동남구 청당동 976</t>
    <phoneticPr fontId="5" type="noConversion"/>
  </si>
  <si>
    <t>공주시 고마나루길 51-14</t>
    <phoneticPr fontId="5" type="noConversion"/>
  </si>
  <si>
    <t>백제 체육관</t>
    <phoneticPr fontId="5" type="noConversion"/>
  </si>
  <si>
    <t>공주시 의당면 청룡리 904,905</t>
    <phoneticPr fontId="5" type="noConversion"/>
  </si>
  <si>
    <t>930(증축)</t>
    <phoneticPr fontId="5" type="noConversion"/>
  </si>
  <si>
    <t>공주시 의당로 257</t>
    <phoneticPr fontId="5" type="noConversion"/>
  </si>
  <si>
    <t>보령시 죽정동 432-6</t>
    <phoneticPr fontId="5" type="noConversion"/>
  </si>
  <si>
    <t>보령시
(체육진흥과)(041-930-3342)</t>
    <phoneticPr fontId="5" type="noConversion"/>
  </si>
  <si>
    <t>아산시 신정로 685</t>
    <phoneticPr fontId="5" type="noConversion"/>
  </si>
  <si>
    <t>전천후 실내체육관</t>
    <phoneticPr fontId="5" type="noConversion"/>
  </si>
  <si>
    <t>당진시 고대면 고대로33</t>
    <phoneticPr fontId="5" type="noConversion"/>
  </si>
  <si>
    <t>당진시 송악읍 복운리1628</t>
    <phoneticPr fontId="5" type="noConversion"/>
  </si>
  <si>
    <t>송악 다목적체육관</t>
    <phoneticPr fontId="5" type="noConversion"/>
  </si>
  <si>
    <t>배구,농구,탁구,배드민턴</t>
    <phoneticPr fontId="5" type="noConversion"/>
  </si>
  <si>
    <t>부여군
(교육체육과)</t>
  </si>
  <si>
    <t>부여군</t>
    <phoneticPr fontId="5" type="noConversion"/>
  </si>
  <si>
    <t>옥산면 다목적체육관</t>
    <phoneticPr fontId="5" type="noConversion"/>
  </si>
  <si>
    <t>부여군
(교육체육과)</t>
    <phoneticPr fontId="5" type="noConversion"/>
  </si>
  <si>
    <t>철골철근콘크리트</t>
    <phoneticPr fontId="5" type="noConversion"/>
  </si>
  <si>
    <t>옥산면 다목적체육관 신축</t>
    <phoneticPr fontId="5" type="noConversion"/>
  </si>
  <si>
    <t>홍성국민체육센터</t>
    <phoneticPr fontId="5" type="noConversion"/>
  </si>
  <si>
    <t>홍성군(교육체육과)</t>
    <phoneticPr fontId="5" type="noConversion"/>
  </si>
  <si>
    <t>볼링장</t>
    <phoneticPr fontId="5" type="noConversion"/>
  </si>
  <si>
    <t>16레인</t>
    <phoneticPr fontId="5" type="noConversion"/>
  </si>
  <si>
    <t>사용수익허가</t>
    <phoneticPr fontId="5" type="noConversion"/>
  </si>
  <si>
    <t>2024년 준공</t>
    <phoneticPr fontId="5" type="noConversion"/>
  </si>
  <si>
    <t>태안읍 동문리 9-6번지</t>
    <phoneticPr fontId="5" type="noConversion"/>
  </si>
  <si>
    <t>천안시 서북구 백석동 251</t>
    <phoneticPr fontId="5" type="noConversion"/>
  </si>
  <si>
    <t>천안시 서북구 성환읍 매주리 393-10</t>
    <phoneticPr fontId="5" type="noConversion"/>
  </si>
  <si>
    <t>농구장</t>
    <phoneticPr fontId="5" type="noConversion"/>
  </si>
  <si>
    <t>천안시 서북구 백석동 1186</t>
    <phoneticPr fontId="5" type="noConversion"/>
  </si>
  <si>
    <t>공주시 공주대학로 56</t>
    <phoneticPr fontId="5" type="noConversion"/>
  </si>
  <si>
    <t>보령시 보령남로 339</t>
    <phoneticPr fontId="5" type="noConversion"/>
  </si>
  <si>
    <t>배구, 농구, 배드민턴</t>
    <phoneticPr fontId="5" type="noConversion"/>
  </si>
  <si>
    <t>헬스장,다목적체육관</t>
  </si>
  <si>
    <t>당진시 당진중앙2로 132-30</t>
    <phoneticPr fontId="5" type="noConversion"/>
  </si>
  <si>
    <t>당진시 송악읍 틀모시로 830</t>
    <phoneticPr fontId="5" type="noConversion"/>
  </si>
  <si>
    <t>당진시 합덕읍 굴미1길 2222</t>
    <phoneticPr fontId="5" type="noConversion"/>
  </si>
  <si>
    <t>당진시 석문면 대호만로 1543</t>
    <phoneticPr fontId="5" type="noConversion"/>
  </si>
  <si>
    <t>당진시 신평면 말목길 20</t>
    <phoneticPr fontId="5" type="noConversion"/>
  </si>
  <si>
    <t>당진시 시청1로 30</t>
    <phoneticPr fontId="5" type="noConversion"/>
  </si>
  <si>
    <t>서천군 생활체육관</t>
    <phoneticPr fontId="5" type="noConversion"/>
  </si>
  <si>
    <t>천안시 동남구 북면 오곡리 399-1</t>
    <phoneticPr fontId="5" type="noConversion"/>
  </si>
  <si>
    <t>천안시 동남구 목천읍 서리 100-15</t>
    <phoneticPr fontId="5" type="noConversion"/>
  </si>
  <si>
    <t>천안시 동남구 풍세면 남관리 675</t>
    <phoneticPr fontId="5" type="noConversion"/>
  </si>
  <si>
    <t>천안시 동남구 광덕면 신흥리 276</t>
    <phoneticPr fontId="5" type="noConversion"/>
  </si>
  <si>
    <t>천안시 동남구 성남면 신사리 431-7</t>
    <phoneticPr fontId="5" type="noConversion"/>
  </si>
  <si>
    <t>천안시 동남구 수신면 속창리 54-22</t>
    <phoneticPr fontId="5" type="noConversion"/>
  </si>
  <si>
    <t>천안시 동남구 병천면 병천리 120-3</t>
    <phoneticPr fontId="5" type="noConversion"/>
  </si>
  <si>
    <t>천안시 동남구 오룡동 11</t>
    <phoneticPr fontId="5" type="noConversion"/>
  </si>
  <si>
    <t>천안시 서북구 쌍용동 1281</t>
    <phoneticPr fontId="5" type="noConversion"/>
  </si>
  <si>
    <t>천안시 서북구 성환읍 성월리 93-15</t>
    <phoneticPr fontId="5" type="noConversion"/>
  </si>
  <si>
    <t>천안시 서북구 쌍용동 1038</t>
    <phoneticPr fontId="5" type="noConversion"/>
  </si>
  <si>
    <t>천안시 서북구 성거읍 송남리 35-7</t>
    <phoneticPr fontId="5" type="noConversion"/>
  </si>
  <si>
    <t>천안시 서북구 입장면 기로리 354-8</t>
    <phoneticPr fontId="5" type="noConversion"/>
  </si>
  <si>
    <t>천안시 서북구 직산읍 삼은리 59-9</t>
    <phoneticPr fontId="5" type="noConversion"/>
  </si>
  <si>
    <t>천안시 동남구 원성동 559-6</t>
    <phoneticPr fontId="5" type="noConversion"/>
  </si>
  <si>
    <t>천안시 서북구 두정동 495-1</t>
    <phoneticPr fontId="5" type="noConversion"/>
  </si>
  <si>
    <t>천안시 동남구 신방동 115</t>
    <phoneticPr fontId="5" type="noConversion"/>
  </si>
  <si>
    <t>천안시 서북구 성정동 746-6</t>
    <phoneticPr fontId="5" type="noConversion"/>
  </si>
  <si>
    <t>천안시 서북구 성정동 36-1</t>
    <phoneticPr fontId="5" type="noConversion"/>
  </si>
  <si>
    <t>천안시 성정동 436-10</t>
    <phoneticPr fontId="5" type="noConversion"/>
  </si>
  <si>
    <t>천안시 서북구 쌍용동 564</t>
    <phoneticPr fontId="5" type="noConversion"/>
  </si>
  <si>
    <t>천안시 서북구 부대동 184-3</t>
    <phoneticPr fontId="5" type="noConversion"/>
  </si>
  <si>
    <t>불당·백석 게이트볼장</t>
    <phoneticPr fontId="5" type="noConversion"/>
  </si>
  <si>
    <t>보령시 보령남로 347-1</t>
    <phoneticPr fontId="5" type="noConversion"/>
  </si>
  <si>
    <t>보령시 체육진흥과(041-930-3340)</t>
    <phoneticPr fontId="5" type="noConversion"/>
  </si>
  <si>
    <t>20*15</t>
    <phoneticPr fontId="5" type="noConversion"/>
  </si>
  <si>
    <t>보령시 동대동 1207번지</t>
    <phoneticPr fontId="5" type="noConversion"/>
  </si>
  <si>
    <t>보령시 성주면 성주리 265-5</t>
    <phoneticPr fontId="5" type="noConversion"/>
  </si>
  <si>
    <t>보령시 천북면 하만리 164-18</t>
    <phoneticPr fontId="5" type="noConversion"/>
  </si>
  <si>
    <t xml:space="preserve"> 보령시 신흑동 2240-7</t>
    <phoneticPr fontId="5" type="noConversion"/>
  </si>
  <si>
    <t>보령시 동대동 928</t>
    <phoneticPr fontId="5" type="noConversion"/>
  </si>
  <si>
    <t>보령시 대천동 480</t>
    <phoneticPr fontId="5" type="noConversion"/>
  </si>
  <si>
    <t>보령시 성주면 개화리 246-5</t>
    <phoneticPr fontId="5" type="noConversion"/>
  </si>
  <si>
    <t>보령시 미산면 도화담리 174-1</t>
    <phoneticPr fontId="5" type="noConversion"/>
  </si>
  <si>
    <t>아산시 인주면 공세리 32-1</t>
    <phoneticPr fontId="5" type="noConversion"/>
  </si>
  <si>
    <t>아산시게이트볼협회</t>
    <phoneticPr fontId="5" type="noConversion"/>
  </si>
  <si>
    <t>아산시 선장면 군덕리 429-14</t>
    <phoneticPr fontId="5" type="noConversion"/>
  </si>
  <si>
    <t>아산시 권곡동 547-33</t>
    <phoneticPr fontId="5" type="noConversion"/>
  </si>
  <si>
    <t>아산시 도고면 기곡리 306-1</t>
    <phoneticPr fontId="5" type="noConversion"/>
  </si>
  <si>
    <t>아산시 선장면 대흥리 304-57</t>
    <phoneticPr fontId="5" type="noConversion"/>
  </si>
  <si>
    <t>아산시 덕지리 21-3</t>
    <phoneticPr fontId="5" type="noConversion"/>
  </si>
  <si>
    <t>아산시 탕정면 동산리 205-2</t>
    <phoneticPr fontId="5" type="noConversion"/>
  </si>
  <si>
    <t>아산시 인주면 밀두리 306-10</t>
    <phoneticPr fontId="5" type="noConversion"/>
  </si>
  <si>
    <t>아산시 배방읍 북수리 492</t>
    <phoneticPr fontId="5" type="noConversion"/>
  </si>
  <si>
    <t>아산시 음봉면 송촌리 139</t>
    <phoneticPr fontId="5" type="noConversion"/>
  </si>
  <si>
    <t>아산시 둔포면 시포리 182-18</t>
    <phoneticPr fontId="5" type="noConversion"/>
  </si>
  <si>
    <t>아산시 신창면 신달리 273-3</t>
    <phoneticPr fontId="5" type="noConversion"/>
  </si>
  <si>
    <t>아산시 도고면 신언리 826</t>
    <phoneticPr fontId="5" type="noConversion"/>
  </si>
  <si>
    <t>아산시 영인면 신운리 556-5</t>
    <phoneticPr fontId="5" type="noConversion"/>
  </si>
  <si>
    <t>아산시 배방읍 신흥리 404-98</t>
    <phoneticPr fontId="5" type="noConversion"/>
  </si>
  <si>
    <t>아산시 음봉면 쌍룡리 435-6</t>
    <phoneticPr fontId="5" type="noConversion"/>
  </si>
  <si>
    <t>아산시 송악면 역촌리 34</t>
    <phoneticPr fontId="5" type="noConversion"/>
  </si>
  <si>
    <t>아산시 염치읍 백암리 75-14</t>
    <phoneticPr fontId="5" type="noConversion"/>
  </si>
  <si>
    <t>아산시 염치읍 석정리 262-1</t>
    <phoneticPr fontId="5" type="noConversion"/>
  </si>
  <si>
    <t>아산시 온천동 1380</t>
    <phoneticPr fontId="5" type="noConversion"/>
  </si>
  <si>
    <t>아산시 용화동 423-32</t>
    <phoneticPr fontId="5" type="noConversion"/>
  </si>
  <si>
    <t>아산시 장존동 305</t>
    <phoneticPr fontId="5" type="noConversion"/>
  </si>
  <si>
    <t>아산시 배방읍 휴대리 648</t>
    <phoneticPr fontId="5" type="noConversion"/>
  </si>
  <si>
    <t>아산시 배방읍 회룡리 473-12</t>
    <phoneticPr fontId="5" type="noConversion"/>
  </si>
  <si>
    <t>계룡시(042-840-2431~3)</t>
    <phoneticPr fontId="5" type="noConversion"/>
  </si>
  <si>
    <t>실내 1면</t>
    <phoneticPr fontId="5" type="noConversion"/>
  </si>
  <si>
    <t>대호지면 문헌로 13</t>
    <phoneticPr fontId="5" type="noConversion"/>
  </si>
  <si>
    <t>대호지면 지망곶이길 13-9</t>
    <phoneticPr fontId="5" type="noConversion"/>
  </si>
  <si>
    <t>송악읍 정곡로 20-123</t>
    <phoneticPr fontId="5" type="noConversion"/>
  </si>
  <si>
    <t>송산면 상거중앙길 81-3</t>
    <phoneticPr fontId="5" type="noConversion"/>
  </si>
  <si>
    <t>신평면 신평길 225-70</t>
    <phoneticPr fontId="5" type="noConversion"/>
  </si>
  <si>
    <t>우강면 평야로 119</t>
    <phoneticPr fontId="5" type="noConversion"/>
  </si>
  <si>
    <t>우강면 후박마을2길 27-4</t>
    <phoneticPr fontId="5" type="noConversion"/>
  </si>
  <si>
    <t>면천면 면천서문1길 36-10</t>
    <phoneticPr fontId="5" type="noConversion"/>
  </si>
  <si>
    <t>면천면 남원로 375</t>
    <phoneticPr fontId="5" type="noConversion"/>
  </si>
  <si>
    <t>우강면 평야1로247</t>
    <phoneticPr fontId="5" type="noConversion"/>
  </si>
  <si>
    <t>순성면 매실로 172</t>
    <phoneticPr fontId="5" type="noConversion"/>
  </si>
  <si>
    <t>정미면 4.4만세로 713-16</t>
    <phoneticPr fontId="5" type="noConversion"/>
  </si>
  <si>
    <t>원당로 237</t>
    <phoneticPr fontId="5" type="noConversion"/>
  </si>
  <si>
    <t>순성면 순성로 383-11</t>
    <phoneticPr fontId="5" type="noConversion"/>
  </si>
  <si>
    <t>면천면 옥수로76</t>
    <phoneticPr fontId="5" type="noConversion"/>
  </si>
  <si>
    <t>석면문 삼봉리 2298</t>
    <phoneticPr fontId="5" type="noConversion"/>
  </si>
  <si>
    <t>우강면 은골1길 85</t>
    <phoneticPr fontId="5" type="noConversion"/>
  </si>
  <si>
    <t>우강면 평야1로 641</t>
    <phoneticPr fontId="5" type="noConversion"/>
  </si>
  <si>
    <t>정미면 봉성진살미길67</t>
    <phoneticPr fontId="5" type="noConversion"/>
  </si>
  <si>
    <t>대덕1로 46-66</t>
    <phoneticPr fontId="5" type="noConversion"/>
  </si>
  <si>
    <t>읍내동 217-6</t>
    <phoneticPr fontId="5" type="noConversion"/>
  </si>
  <si>
    <t xml:space="preserve"> 남산 전천후게이트볼장</t>
    <phoneticPr fontId="5" type="noConversion"/>
  </si>
  <si>
    <t>은산면 게이트볼장</t>
    <phoneticPr fontId="5" type="noConversion"/>
  </si>
  <si>
    <t>이전신축</t>
    <phoneticPr fontId="5" type="noConversion"/>
  </si>
  <si>
    <t>홍성읍 홍덕서로 78</t>
    <phoneticPr fontId="62" type="noConversion"/>
  </si>
  <si>
    <t>홍성군
(041-630-1991, 1934)</t>
    <phoneticPr fontId="5" type="noConversion"/>
  </si>
  <si>
    <t>홍성읍 의사로64번길 9-8</t>
    <phoneticPr fontId="62" type="noConversion"/>
  </si>
  <si>
    <t>광천읍 홍남로 764-42</t>
    <phoneticPr fontId="62" type="noConversion"/>
  </si>
  <si>
    <t>금마면 철마산길 150</t>
    <phoneticPr fontId="62" type="noConversion"/>
  </si>
  <si>
    <t>갈산면 갈산로 150번길 18</t>
    <phoneticPr fontId="62" type="noConversion"/>
  </si>
  <si>
    <t>홍북읍 내용길 547번길 76</t>
    <phoneticPr fontId="62" type="noConversion"/>
  </si>
  <si>
    <t>구항면 구성북로 116-74</t>
    <phoneticPr fontId="62" type="noConversion"/>
  </si>
  <si>
    <t>결성면 구성남로 88</t>
    <phoneticPr fontId="62" type="noConversion"/>
  </si>
  <si>
    <t>홍동면 광금남로 596</t>
    <phoneticPr fontId="62" type="noConversion"/>
  </si>
  <si>
    <t>서부면 서부로 569</t>
    <phoneticPr fontId="62" type="noConversion"/>
  </si>
  <si>
    <t>장곡면 홍남동로 450</t>
    <phoneticPr fontId="62" type="noConversion"/>
  </si>
  <si>
    <t>은하면 은하로 242</t>
    <phoneticPr fontId="62" type="noConversion"/>
  </si>
  <si>
    <t>천안도시공사(529-5068)</t>
    <phoneticPr fontId="5" type="noConversion"/>
  </si>
  <si>
    <t>천안도시공사(529-5183)</t>
    <phoneticPr fontId="5" type="noConversion"/>
  </si>
  <si>
    <t>천안도시공사(529-5039)</t>
    <phoneticPr fontId="5" type="noConversion"/>
  </si>
  <si>
    <t>충청남도 보령시 보령남로 347</t>
    <phoneticPr fontId="5" type="noConversion"/>
  </si>
  <si>
    <t>보령시
(체육진흥과)</t>
    <phoneticPr fontId="5" type="noConversion"/>
  </si>
  <si>
    <t>아산시 신정로 609-9</t>
    <phoneticPr fontId="5" type="noConversion"/>
  </si>
  <si>
    <t>아산시 정원조성과(041-536-8690)</t>
    <phoneticPr fontId="5" type="noConversion"/>
  </si>
  <si>
    <t>아산시 북수리 1783</t>
    <phoneticPr fontId="5" type="noConversion"/>
  </si>
  <si>
    <t>배방북수스포츠센터 수영장</t>
    <phoneticPr fontId="5" type="noConversion"/>
  </si>
  <si>
    <t>아산시 시설관리공단(041-536-8861)</t>
    <phoneticPr fontId="5" type="noConversion"/>
  </si>
  <si>
    <t>아산시 실옥로 234</t>
    <phoneticPr fontId="5" type="noConversion"/>
  </si>
  <si>
    <t>아산시 시설관리공단(041-536-8813)</t>
    <phoneticPr fontId="5" type="noConversion"/>
  </si>
  <si>
    <t>아산시 공수리 67-30</t>
    <phoneticPr fontId="5" type="noConversion"/>
  </si>
  <si>
    <t>배방공수스포츠센터 수영장</t>
    <phoneticPr fontId="5" type="noConversion"/>
  </si>
  <si>
    <t>아산시 시설관리공단(1551-1155)</t>
    <phoneticPr fontId="5" type="noConversion"/>
  </si>
  <si>
    <t>아산시 둔포면 석곡리 1481</t>
    <phoneticPr fontId="5" type="noConversion"/>
  </si>
  <si>
    <t>둔포국민체육센터 수영장</t>
    <phoneticPr fontId="5" type="noConversion"/>
  </si>
  <si>
    <t>아산시 시설관리공단(041-536-8840)</t>
    <phoneticPr fontId="5" type="noConversion"/>
  </si>
  <si>
    <t>국민체육센터수영장</t>
    <phoneticPr fontId="5" type="noConversion"/>
  </si>
  <si>
    <t>당진시(체육진흥과)</t>
    <phoneticPr fontId="5" type="noConversion"/>
  </si>
  <si>
    <t>합덕 반다비 수영장</t>
    <phoneticPr fontId="5" type="noConversion"/>
  </si>
  <si>
    <t>홍성군반다비수영장</t>
    <phoneticPr fontId="5" type="noConversion"/>
  </si>
  <si>
    <t>홍성군 장애인체육회 수영장 운영팀(070-4116-6054)</t>
    <phoneticPr fontId="5" type="noConversion"/>
  </si>
  <si>
    <t>천안시 서북구 성환읍 성환1로 45</t>
  </si>
  <si>
    <t>천안시 동남구 신방동 945</t>
    <phoneticPr fontId="5" type="noConversion"/>
  </si>
  <si>
    <t>천안시 서북구 쌍용동 656</t>
    <phoneticPr fontId="5" type="noConversion"/>
  </si>
  <si>
    <t>천안시 서북구 쌍용동 1916</t>
    <phoneticPr fontId="5" type="noConversion"/>
  </si>
  <si>
    <t>천안시 동남구 안서동 494-8</t>
    <phoneticPr fontId="5" type="noConversion"/>
  </si>
  <si>
    <t>천안시 동남구 신방동 919</t>
    <phoneticPr fontId="5" type="noConversion"/>
  </si>
  <si>
    <t>당진시 고대로33</t>
    <phoneticPr fontId="5" type="noConversion"/>
  </si>
  <si>
    <t>천안시 동남구 목천읍 남화리 64-10</t>
    <phoneticPr fontId="5" type="noConversion"/>
  </si>
  <si>
    <t>천안시 체육회</t>
    <phoneticPr fontId="5" type="noConversion"/>
  </si>
  <si>
    <t>천안시 서북구 백석동 751</t>
    <phoneticPr fontId="5" type="noConversion"/>
  </si>
  <si>
    <t>천안시 (체육진흥과)</t>
    <phoneticPr fontId="5" type="noConversion"/>
  </si>
  <si>
    <t>천안시 서북구 성거읍 천흥리 506</t>
    <phoneticPr fontId="5" type="noConversion"/>
  </si>
  <si>
    <t>공주시 관광단지길 30-8</t>
    <phoneticPr fontId="5" type="noConversion"/>
  </si>
  <si>
    <t>대한궁도협회 공주시지부</t>
    <phoneticPr fontId="5" type="noConversion"/>
  </si>
  <si>
    <t>충청남도 보령시 남포면 보령남로 345</t>
    <phoneticPr fontId="5" type="noConversion"/>
  </si>
  <si>
    <t>보령시 체육진흥과(041-930-3343)</t>
    <phoneticPr fontId="5" type="noConversion"/>
  </si>
  <si>
    <t>남산공원길 115</t>
    <phoneticPr fontId="5" type="noConversion"/>
  </si>
  <si>
    <t>송악읍 장파길 43-172</t>
    <phoneticPr fontId="5" type="noConversion"/>
  </si>
  <si>
    <t>대호지면 충장1길 53-8</t>
    <phoneticPr fontId="5" type="noConversion"/>
  </si>
  <si>
    <t>신평면 신평길 169-21</t>
    <phoneticPr fontId="5" type="noConversion"/>
  </si>
  <si>
    <t>홍성군(041-630-1934)</t>
    <phoneticPr fontId="5" type="noConversion"/>
  </si>
  <si>
    <t>홍성군(041-630-1991)</t>
    <phoneticPr fontId="5" type="noConversion"/>
  </si>
  <si>
    <t>천안시승마협회</t>
    <phoneticPr fontId="5" type="noConversion"/>
  </si>
  <si>
    <t>서부면 남당항로 690</t>
    <phoneticPr fontId="5" type="noConversion"/>
  </si>
  <si>
    <t>홍성군 축산과
(041-630-1938)</t>
    <phoneticPr fontId="5" type="noConversion"/>
  </si>
  <si>
    <t>보령시 남포면 월전리 590-2</t>
    <phoneticPr fontId="5" type="noConversion"/>
  </si>
  <si>
    <t>보령시요트협회</t>
    <phoneticPr fontId="5" type="noConversion"/>
  </si>
  <si>
    <t>충청남도 아산시 남부로 370-42</t>
    <phoneticPr fontId="5" type="noConversion"/>
  </si>
  <si>
    <t>신평면 운정리 818</t>
    <phoneticPr fontId="5" type="noConversion"/>
  </si>
  <si>
    <t>석문면 통정리 1348,1349,1350</t>
    <phoneticPr fontId="5" type="noConversion"/>
  </si>
  <si>
    <t>송악읍 부곡공단로 275</t>
    <phoneticPr fontId="5" type="noConversion"/>
  </si>
  <si>
    <t>송악읍 신복운로5</t>
    <phoneticPr fontId="5" type="noConversion"/>
  </si>
  <si>
    <t>한진공원 내
파크골프장</t>
    <phoneticPr fontId="5" type="noConversion"/>
  </si>
  <si>
    <t>천안시 동남구 풍세면 용정리 970</t>
    <phoneticPr fontId="5" type="noConversion"/>
  </si>
  <si>
    <t>풍세면파크골프장</t>
    <phoneticPr fontId="5" type="noConversion"/>
  </si>
  <si>
    <t>천안도시공사</t>
    <phoneticPr fontId="5" type="noConversion"/>
  </si>
  <si>
    <t>천안시 동남구 풍세면 풍서리 676-107</t>
    <phoneticPr fontId="5" type="noConversion"/>
  </si>
  <si>
    <t>천안풍서천파크골프장</t>
    <phoneticPr fontId="5" type="noConversion"/>
  </si>
  <si>
    <t>공주시 웅진동 714</t>
    <phoneticPr fontId="5" type="noConversion"/>
  </si>
  <si>
    <t>공주시</t>
    <phoneticPr fontId="5" type="noConversion"/>
  </si>
  <si>
    <t>공주시 우성면 대성리 700</t>
    <phoneticPr fontId="5" type="noConversion"/>
  </si>
  <si>
    <t>우성면 대성리 파크골프장</t>
    <phoneticPr fontId="5" type="noConversion"/>
  </si>
  <si>
    <t>의당면 청룡리 905</t>
    <phoneticPr fontId="5" type="noConversion"/>
  </si>
  <si>
    <t>보령시 대천동 863</t>
    <phoneticPr fontId="5" type="noConversion"/>
  </si>
  <si>
    <t>보령시 웅천읍 노천리 534-1</t>
    <phoneticPr fontId="5" type="noConversion"/>
  </si>
  <si>
    <t>보령시 궁촌동 322</t>
    <phoneticPr fontId="5" type="noConversion"/>
  </si>
  <si>
    <t>보령시 주산면 화평리 497-1</t>
    <phoneticPr fontId="5" type="noConversion"/>
  </si>
  <si>
    <t>주산파크골프장</t>
    <phoneticPr fontId="5" type="noConversion"/>
  </si>
  <si>
    <t>시설추가</t>
    <phoneticPr fontId="5" type="noConversion"/>
  </si>
  <si>
    <t>아산시 염치읍 석정리 536-1 일원</t>
    <phoneticPr fontId="5" type="noConversion"/>
  </si>
  <si>
    <t>아산시 권곡동 331-1 일원</t>
    <phoneticPr fontId="5" type="noConversion"/>
  </si>
  <si>
    <t>논산시 파크골프장(2공구)</t>
    <phoneticPr fontId="5" type="noConversion"/>
  </si>
  <si>
    <t>10000㎡</t>
    <phoneticPr fontId="5" type="noConversion"/>
  </si>
  <si>
    <t>황산벌권 파크골프장</t>
    <phoneticPr fontId="5" type="noConversion"/>
  </si>
  <si>
    <t>9607㎡</t>
    <phoneticPr fontId="5" type="noConversion"/>
  </si>
  <si>
    <t>21615㎡</t>
    <phoneticPr fontId="5" type="noConversion"/>
  </si>
  <si>
    <t>제원면 수당리 965-1일원</t>
    <phoneticPr fontId="5" type="noConversion"/>
  </si>
  <si>
    <t>금산군파크골프장</t>
    <phoneticPr fontId="5" type="noConversion"/>
  </si>
  <si>
    <t>부여파크골프장</t>
    <phoneticPr fontId="5" type="noConversion"/>
  </si>
  <si>
    <t>36홀-&gt;54홀 리뉴얼</t>
    <phoneticPr fontId="5" type="noConversion"/>
  </si>
  <si>
    <t>광천읍 옹암리 652</t>
    <phoneticPr fontId="5" type="noConversion"/>
  </si>
  <si>
    <t>광천파크골프장</t>
    <phoneticPr fontId="5" type="noConversion"/>
  </si>
  <si>
    <t>태안제2파크골프장</t>
    <phoneticPr fontId="5" type="noConversion"/>
  </si>
  <si>
    <t>시민체육공원 풋살장</t>
    <phoneticPr fontId="5" type="noConversion"/>
  </si>
  <si>
    <t>충남 천안시 서북구 축구센터로 150 천안축구센터</t>
    <phoneticPr fontId="5" type="noConversion"/>
  </si>
  <si>
    <t>천안축구센터 풋살장</t>
    <phoneticPr fontId="5" type="noConversion"/>
  </si>
  <si>
    <t>광덕풋살장</t>
    <phoneticPr fontId="5" type="noConversion"/>
  </si>
  <si>
    <t>병천풋살장</t>
    <phoneticPr fontId="5" type="noConversion"/>
  </si>
  <si>
    <t>원두정먹거리공원 풋살장</t>
    <phoneticPr fontId="5" type="noConversion"/>
  </si>
  <si>
    <t>삼은공원 풋살장</t>
    <phoneticPr fontId="5" type="noConversion"/>
  </si>
  <si>
    <t>태조산수련관체육관 풋살장</t>
    <phoneticPr fontId="5" type="noConversion"/>
  </si>
  <si>
    <t>교육청소년과</t>
    <phoneticPr fontId="5" type="noConversion"/>
  </si>
  <si>
    <t>당진시 북문로2길 9</t>
    <phoneticPr fontId="5" type="noConversion"/>
  </si>
  <si>
    <t>당진시 순성면 봉소리 620-28</t>
    <phoneticPr fontId="5" type="noConversion"/>
  </si>
  <si>
    <t>당진시 우강면 평야1로 641</t>
    <phoneticPr fontId="5" type="noConversion"/>
  </si>
  <si>
    <t>당진시 송산면 상거리 307-1</t>
    <phoneticPr fontId="5" type="noConversion"/>
  </si>
  <si>
    <t>당진시 석문면 삼봉리 2151</t>
    <phoneticPr fontId="5" type="noConversion"/>
  </si>
  <si>
    <t>당진시 정미면 4.4만세로 713-15</t>
    <phoneticPr fontId="5" type="noConversion"/>
  </si>
  <si>
    <t>정미면 뱃터공원 풋살장</t>
    <phoneticPr fontId="5" type="noConversion"/>
  </si>
  <si>
    <t>공주시 월송동 672</t>
    <phoneticPr fontId="5" type="noConversion"/>
  </si>
  <si>
    <t>공주시
(공주시 축구협회)</t>
    <phoneticPr fontId="5" type="noConversion"/>
  </si>
  <si>
    <t>보령시 동대동 983-127</t>
    <phoneticPr fontId="5" type="noConversion"/>
  </si>
  <si>
    <t>보령시 천북면 장은리 1181</t>
    <phoneticPr fontId="5" type="noConversion"/>
  </si>
  <si>
    <t>보령시 신흑동 2250</t>
    <phoneticPr fontId="5" type="noConversion"/>
  </si>
  <si>
    <t>보령시 성주면 개화리 114-13</t>
    <phoneticPr fontId="5" type="noConversion"/>
  </si>
  <si>
    <t>서산스포츠
테마파크(풋살장)</t>
    <phoneticPr fontId="5" type="noConversion"/>
  </si>
  <si>
    <t>충남 계룡시 신도안면 남선리 1286번지</t>
    <phoneticPr fontId="5" type="noConversion"/>
  </si>
  <si>
    <t>풋살장 4면, 
화장실</t>
    <phoneticPr fontId="5" type="noConversion"/>
  </si>
  <si>
    <t>백마강생활체육공원 풋살장</t>
    <phoneticPr fontId="5" type="noConversion"/>
  </si>
  <si>
    <t>부여군
(부여군시설관리공단)</t>
    <phoneticPr fontId="5" type="noConversion"/>
  </si>
  <si>
    <t>풋살장 4개면 조성</t>
    <phoneticPr fontId="5" type="noConversion"/>
  </si>
  <si>
    <t>홍북읍 신경리 1557</t>
  </si>
  <si>
    <t>천안시 동남구 천안대로 844</t>
    <phoneticPr fontId="5" type="noConversion"/>
  </si>
  <si>
    <t>천안시 동남구 신사리 538-1</t>
    <phoneticPr fontId="5" type="noConversion"/>
  </si>
  <si>
    <t>천안시 동남구 북면 상동리 68</t>
    <phoneticPr fontId="5" type="noConversion"/>
  </si>
  <si>
    <t>천안시 서북구 성남면 신사리 538-1</t>
    <phoneticPr fontId="5" type="noConversion"/>
  </si>
  <si>
    <t>성거 그라운드골프장</t>
  </si>
  <si>
    <t>천안시 동남구 신방동 702-1</t>
    <phoneticPr fontId="5" type="noConversion"/>
  </si>
  <si>
    <t>신방 그라운드골프장</t>
  </si>
  <si>
    <t>천안시 동남구 성남면 용원리 668</t>
    <phoneticPr fontId="5" type="noConversion"/>
  </si>
  <si>
    <t>목천 그라운드골프장</t>
  </si>
  <si>
    <t>충남 천안시 동남구 병천면 병천리 334-6</t>
    <phoneticPr fontId="5" type="noConversion"/>
  </si>
  <si>
    <t>병천 그라운드골프장</t>
  </si>
  <si>
    <t>충남 천안시 동남구 청수동 270</t>
    <phoneticPr fontId="5" type="noConversion"/>
  </si>
  <si>
    <t>청수동 그라운드골프장</t>
  </si>
  <si>
    <t>북부 그라운드골프장</t>
  </si>
  <si>
    <t>천안시 서북구 쌍용동 1568-1</t>
    <phoneticPr fontId="5" type="noConversion"/>
  </si>
  <si>
    <t>쌍용2동 그라운드골프장</t>
    <phoneticPr fontId="62" type="noConversion"/>
  </si>
  <si>
    <t>종합운동장 자전거 공원</t>
    <phoneticPr fontId="5" type="noConversion"/>
  </si>
  <si>
    <t>탄천면 덕지리 그라운드골프장</t>
    <phoneticPr fontId="5" type="noConversion"/>
  </si>
  <si>
    <t>반포면 공암리 그라운드골프장</t>
    <phoneticPr fontId="5" type="noConversion"/>
  </si>
  <si>
    <t>공주시 웅진동 468</t>
    <phoneticPr fontId="5" type="noConversion"/>
  </si>
  <si>
    <t>우드볼 경기장</t>
    <phoneticPr fontId="5" type="noConversion"/>
  </si>
  <si>
    <t>보령시 남포면 창동리 653-11</t>
    <phoneticPr fontId="5" type="noConversion"/>
  </si>
  <si>
    <t>보령시 체육진흥과
(041-930-3341)</t>
    <phoneticPr fontId="5" type="noConversion"/>
  </si>
  <si>
    <t>남포체육타운 
내 위치</t>
    <phoneticPr fontId="5" type="noConversion"/>
  </si>
  <si>
    <t>보령시 한내로 78-12</t>
    <phoneticPr fontId="5" type="noConversion"/>
  </si>
  <si>
    <t>보령배드민턴전용구장</t>
    <phoneticPr fontId="5" type="noConversion"/>
  </si>
  <si>
    <t>보령시 체육진흥과
(041-930-3328)</t>
    <phoneticPr fontId="5" type="noConversion"/>
  </si>
  <si>
    <t>시설물 추가</t>
    <phoneticPr fontId="5" type="noConversion"/>
  </si>
  <si>
    <t>보령시 오천면 소성리 440-1</t>
    <phoneticPr fontId="5" type="noConversion"/>
  </si>
  <si>
    <t>오천면 소규모체육관</t>
    <phoneticPr fontId="5" type="noConversion"/>
  </si>
  <si>
    <t>보령시 주교면 주교리 679-1</t>
    <phoneticPr fontId="5" type="noConversion"/>
  </si>
  <si>
    <t>보령시 대천동 618-186</t>
    <phoneticPr fontId="5" type="noConversion"/>
  </si>
  <si>
    <t>보령시 대천동 618-1</t>
    <phoneticPr fontId="5" type="noConversion"/>
  </si>
  <si>
    <t>대천1동 생활체육시설</t>
    <phoneticPr fontId="5" type="noConversion"/>
  </si>
  <si>
    <t>보령시 동대동 1607</t>
    <phoneticPr fontId="5" type="noConversion"/>
  </si>
  <si>
    <t>보령시 원산도리 975-2</t>
    <phoneticPr fontId="5" type="noConversion"/>
  </si>
  <si>
    <t>보령시 동대동 781-1</t>
    <phoneticPr fontId="5" type="noConversion"/>
  </si>
  <si>
    <t>보령시 오천면 삽시도리 157-34</t>
    <phoneticPr fontId="5" type="noConversion"/>
  </si>
  <si>
    <t>보령시 성주면 성주리 265-10</t>
    <phoneticPr fontId="5" type="noConversion"/>
  </si>
  <si>
    <t>보령시 죽정동 산3-1</t>
    <phoneticPr fontId="5" type="noConversion"/>
  </si>
  <si>
    <t>보령시 신흑동 2249</t>
    <phoneticPr fontId="5" type="noConversion"/>
  </si>
  <si>
    <t>보령시 남포면 창동리 산41</t>
    <phoneticPr fontId="5" type="noConversion"/>
  </si>
  <si>
    <t>보령시 남포면 창동리 224-1</t>
    <phoneticPr fontId="5" type="noConversion"/>
  </si>
  <si>
    <t>아산시 실옥동 480-2</t>
    <phoneticPr fontId="5" type="noConversion"/>
  </si>
  <si>
    <t>아산시 신정로 616</t>
    <phoneticPr fontId="5" type="noConversion"/>
  </si>
  <si>
    <t>아산시 온천동 253-3</t>
    <phoneticPr fontId="5" type="noConversion"/>
  </si>
  <si>
    <t>아산시 배방읍 1343</t>
    <phoneticPr fontId="5" type="noConversion"/>
  </si>
  <si>
    <t>아산시 탕정면 명암리 809</t>
    <phoneticPr fontId="5" type="noConversion"/>
  </si>
  <si>
    <t>아산시 영인면 백석포리 318-14
(국도하부공간)</t>
    <phoneticPr fontId="5" type="noConversion"/>
  </si>
  <si>
    <t>아산시 음봉면 산동리 445-12, 13</t>
    <phoneticPr fontId="5" type="noConversion"/>
  </si>
  <si>
    <t>아산시 온천동 253-9</t>
    <phoneticPr fontId="5" type="noConversion"/>
  </si>
  <si>
    <t>아산시 온천동 2157</t>
    <phoneticPr fontId="5" type="noConversion"/>
  </si>
  <si>
    <t>아산시 음봉면 원남리 221-2</t>
    <phoneticPr fontId="5" type="noConversion"/>
  </si>
  <si>
    <t>아산시 음봉면 월랑리 362</t>
    <phoneticPr fontId="5" type="noConversion"/>
  </si>
  <si>
    <t>아산시 풍기동 229-56</t>
    <phoneticPr fontId="5" type="noConversion"/>
  </si>
  <si>
    <t>아산시 풍기동 126-6(고가 밑)</t>
    <phoneticPr fontId="5" type="noConversion"/>
  </si>
  <si>
    <t>서산스포츠
테마파크(MTB)</t>
    <phoneticPr fontId="5" type="noConversion"/>
  </si>
  <si>
    <t>서산스포츠
테마파크(우드볼장)</t>
    <phoneticPr fontId="5" type="noConversion"/>
  </si>
  <si>
    <t>내법리 120-14</t>
    <phoneticPr fontId="5" type="noConversion"/>
  </si>
  <si>
    <t>광천읍 소암리 349-1</t>
    <phoneticPr fontId="5" type="noConversion"/>
  </si>
  <si>
    <t>무왕로 1397</t>
  </si>
  <si>
    <t>정읍시 서부산업도로 138-5</t>
    <phoneticPr fontId="5" type="noConversion"/>
  </si>
  <si>
    <t>전북 순창군 순창읍 교성리 233-1</t>
  </si>
  <si>
    <t>순창군체육진흥사업소
(063-650-5536)</t>
  </si>
  <si>
    <t>전주시 덕진구 기린대로 1055</t>
  </si>
  <si>
    <t>전주시 덕진구 소리로 54</t>
    <phoneticPr fontId="5" type="noConversion"/>
  </si>
  <si>
    <t>전주시 덕진구 한배미6길 23</t>
  </si>
  <si>
    <t>전주시 덕진구 들사평로 62</t>
    <phoneticPr fontId="5" type="noConversion"/>
  </si>
  <si>
    <t>전주시 완산구 모악산자락길 22</t>
    <phoneticPr fontId="5" type="noConversion"/>
  </si>
  <si>
    <t>전주시 덕진구 전미동2가 1530</t>
    <phoneticPr fontId="5" type="noConversion"/>
  </si>
  <si>
    <t>전주시 완산구 색장동 872-33</t>
    <phoneticPr fontId="5" type="noConversion"/>
  </si>
  <si>
    <t>전주시 완산구 천잠로 277</t>
    <phoneticPr fontId="5" type="noConversion"/>
  </si>
  <si>
    <t>군산시 동장산로 135 (소룡동)</t>
  </si>
  <si>
    <t xml:space="preserve">군산시 내흥동 894  </t>
  </si>
  <si>
    <t>군산시 분멀5길 29 (오식도동)</t>
  </si>
  <si>
    <t>군산시 수송동로 58 (수송동)</t>
  </si>
  <si>
    <t>군산시 대야면 석화로 63-15</t>
  </si>
  <si>
    <t>군산시 백릉로 214-41 (조촌동)</t>
  </si>
  <si>
    <t xml:space="preserve">군산시 임사길 14 (산북동)  </t>
  </si>
  <si>
    <t xml:space="preserve">익산시 영등동 814 </t>
  </si>
  <si>
    <t>익산시 팔봉동 883</t>
  </si>
  <si>
    <t>익산시 모현동2가 186</t>
  </si>
  <si>
    <t>익산시 황등면 화강암로 261</t>
  </si>
  <si>
    <t>전북특별자치도 익산시 함열읍 함낭로 492</t>
  </si>
  <si>
    <t>익산시 어양동 52</t>
  </si>
  <si>
    <t>익산시 함열읍 와리 산83-6</t>
  </si>
  <si>
    <t>선화로 823</t>
  </si>
  <si>
    <t>익산시 금강동 524</t>
  </si>
  <si>
    <t xml:space="preserve"> 익산시 금마면 황금로 818-19 </t>
  </si>
  <si>
    <t>익산시 용안면 난포리 313-13</t>
  </si>
  <si>
    <t>익산시 삼기면 연동리 922</t>
  </si>
  <si>
    <t>여산면 여산리 336</t>
  </si>
  <si>
    <t>익산시 용안면 난포리 513-2</t>
  </si>
  <si>
    <t>익산시 춘포면 춘포리 892-1</t>
  </si>
  <si>
    <t>전북특별자치도 정읍시 정우면 대사리 864</t>
  </si>
  <si>
    <t>전북특별자치도 정읍시 서부산업도로 138-5</t>
  </si>
  <si>
    <t>전북특별자치도 정읍시 상평동 270</t>
  </si>
  <si>
    <t>전북특별자치도 정읍시 칠보면 무성리 896</t>
  </si>
  <si>
    <t>전북특별자치도 정읍시 정우면 대사리 869</t>
  </si>
  <si>
    <t>전북특별자치도 정읍시 신태인읍 대사리 1714</t>
  </si>
  <si>
    <t>전북특별자치도 정읍시 태인면 태창리 1118</t>
  </si>
  <si>
    <t>남원시 이백로 333</t>
  </si>
  <si>
    <t>남원시 산곡동 251</t>
  </si>
  <si>
    <t>왕정자연공원 축구장</t>
  </si>
  <si>
    <t>남원시 관광시설과</t>
  </si>
  <si>
    <t>남원시 운봉읍 서천리 42</t>
  </si>
  <si>
    <t>남원시 교육체육과</t>
  </si>
  <si>
    <t>남원시 충정로 341</t>
  </si>
  <si>
    <t>남원종합스포츠타운 축구장</t>
  </si>
  <si>
    <t>위탁(남원시 체육회)</t>
  </si>
  <si>
    <t>김제시 검산동 443-3</t>
    <phoneticPr fontId="5" type="noConversion"/>
  </si>
  <si>
    <t>완주군 삼례읍 신금리 416-3</t>
  </si>
  <si>
    <t>완주군 고산면 읍내리 906</t>
  </si>
  <si>
    <t>완주군 소양면 해월리 422</t>
  </si>
  <si>
    <t>완주군 구이면 원기리 1069-1</t>
  </si>
  <si>
    <t>완주군 봉동읍 용암리 823</t>
  </si>
  <si>
    <t>완주군 경천면 경천리 680-10</t>
  </si>
  <si>
    <t>완주군 운주면 장선리 200</t>
  </si>
  <si>
    <t>완주군 동상면 신월리 992</t>
  </si>
  <si>
    <t>완주군 고산면 오산리 821-1</t>
  </si>
  <si>
    <t>완주군 삼례읍 후정리 112</t>
  </si>
  <si>
    <t>완주군 봉동읍 낙평리 795</t>
  </si>
  <si>
    <t>완주군 화산면 화월리 485</t>
  </si>
  <si>
    <t>완주군 상관면 신리 150-1</t>
  </si>
  <si>
    <t>완주군 비봉면 소농리 454</t>
  </si>
  <si>
    <t>완주군 이서면 용서리 777-1</t>
  </si>
  <si>
    <t>완주군 용진읍 운곡리 882-16</t>
  </si>
  <si>
    <t>완주군 이서면 반교로 150</t>
  </si>
  <si>
    <t>지방자치인재개발원 운동장</t>
    <phoneticPr fontId="5" type="noConversion"/>
  </si>
  <si>
    <t>이서면</t>
    <phoneticPr fontId="5" type="noConversion"/>
  </si>
  <si>
    <t>진안군 상전면 주평리 1011-1</t>
  </si>
  <si>
    <t>진안군 정천면 봉학리 455-2</t>
  </si>
  <si>
    <t>진안군 주천면 신양리 705-2</t>
  </si>
  <si>
    <t>진안군 성수면 좌포리 1462</t>
  </si>
  <si>
    <t>진안군 안천면 노성리 1241-31</t>
  </si>
  <si>
    <t>진안군 용담면 송풍리 1182-3</t>
  </si>
  <si>
    <t>진안군 동향면 능금리 2231-14</t>
  </si>
  <si>
    <t>진안군 마령면 강정리 631-1</t>
  </si>
  <si>
    <t>진안군 진안읍 군하리 34</t>
  </si>
  <si>
    <t>무주군 무풍면 대덕산로 908</t>
    <phoneticPr fontId="5" type="noConversion"/>
  </si>
  <si>
    <t>무주군 설천면 상평지길 20</t>
    <phoneticPr fontId="5" type="noConversion"/>
  </si>
  <si>
    <t>무주군 적상면 구억로 43</t>
    <phoneticPr fontId="5" type="noConversion"/>
  </si>
  <si>
    <t>무주군 안성면 구량천로 82</t>
    <phoneticPr fontId="5" type="noConversion"/>
  </si>
  <si>
    <t>무주군 부남면 대유리 973</t>
    <phoneticPr fontId="5" type="noConversion"/>
  </si>
  <si>
    <t>장수군 장수읍 한누리로 378</t>
    <phoneticPr fontId="5" type="noConversion"/>
  </si>
  <si>
    <t>장수군 천천면 송탄1길 40-46</t>
    <phoneticPr fontId="5" type="noConversion"/>
  </si>
  <si>
    <t>장수군 번암면 지지로 105</t>
  </si>
  <si>
    <t>장수군 계북면 문성길 9</t>
    <phoneticPr fontId="5" type="noConversion"/>
  </si>
  <si>
    <t>임실군 임실읍 호국로 1640</t>
    <phoneticPr fontId="5" type="noConversion"/>
  </si>
  <si>
    <t>임실군 관촌면 사선2길 122</t>
    <phoneticPr fontId="5" type="noConversion"/>
  </si>
  <si>
    <t>순창읍 교성리 233-1번지 일대</t>
  </si>
  <si>
    <t>팔덕면 구룡리 49번지 일대</t>
  </si>
  <si>
    <t>고창군 고창읍 월암리 407-2</t>
    <phoneticPr fontId="5" type="noConversion"/>
  </si>
  <si>
    <t xml:space="preserve">전북 부안군 행안면 체육공원길 31  </t>
  </si>
  <si>
    <t>부안군 문화체육시설사업소</t>
  </si>
  <si>
    <t xml:space="preserve">전북 부안군 줄포면 생태공원로 38  </t>
  </si>
  <si>
    <t>부안군 산림정원과</t>
  </si>
  <si>
    <t xml:space="preserve">전북 부안군 상서면 노적길 25  </t>
  </si>
  <si>
    <t>부안군 교육청소년과</t>
  </si>
  <si>
    <t xml:space="preserve"> 남원시 충정로 341</t>
    <phoneticPr fontId="5" type="noConversion"/>
  </si>
  <si>
    <t>남원시 교육체육과(620-5619)</t>
    <phoneticPr fontId="5" type="noConversion"/>
  </si>
  <si>
    <t>김제시 화동골1길 183 김제 하키장</t>
    <phoneticPr fontId="5" type="noConversion"/>
  </si>
  <si>
    <t>김제시(540-4571)</t>
    <phoneticPr fontId="5" type="noConversion"/>
  </si>
  <si>
    <t>군산시 내흥동 894</t>
    <phoneticPr fontId="62" type="noConversion"/>
  </si>
  <si>
    <t>군산시 야구소프트볼협회063-443-4249</t>
    <phoneticPr fontId="5" type="noConversion"/>
  </si>
  <si>
    <t>군산시 야구소프트볼협회</t>
    <phoneticPr fontId="5" type="noConversion"/>
  </si>
  <si>
    <t>군산시 내흥동 903</t>
    <phoneticPr fontId="62" type="noConversion"/>
  </si>
  <si>
    <t>군산시 번영로 281</t>
    <phoneticPr fontId="5" type="noConversion"/>
  </si>
  <si>
    <t>익산시(859-4390)</t>
    <phoneticPr fontId="5" type="noConversion"/>
  </si>
  <si>
    <t>익산시 용안면 칠목리 150</t>
  </si>
  <si>
    <t>전북특별자치도 정읍시 영파동 400-1</t>
  </si>
  <si>
    <t>자원순환과(539-8172)</t>
    <phoneticPr fontId="5" type="noConversion"/>
  </si>
  <si>
    <t xml:space="preserve">전북특별자치도 정읍시 신태인읍 백산감산로 107  </t>
  </si>
  <si>
    <t>지역활력과(539-6843)</t>
    <phoneticPr fontId="5" type="noConversion"/>
  </si>
  <si>
    <t>남원시 주생면 중동리 294</t>
    <phoneticPr fontId="5" type="noConversion"/>
  </si>
  <si>
    <t>남원시 야구협회</t>
  </si>
  <si>
    <t>김제시 화동골1길 181</t>
    <phoneticPr fontId="5" type="noConversion"/>
  </si>
  <si>
    <t>김제시(540-4570)</t>
    <phoneticPr fontId="5" type="noConversion"/>
  </si>
  <si>
    <t>김제시 흥사동 1-9</t>
    <phoneticPr fontId="5" type="noConversion"/>
  </si>
  <si>
    <t>완주군 봉동읍 율소리 687-2</t>
    <phoneticPr fontId="5" type="noConversion"/>
  </si>
  <si>
    <t>완주군(290-3985)</t>
    <phoneticPr fontId="5" type="noConversion"/>
  </si>
  <si>
    <t>진안군 성수면 용포리 189-19</t>
    <phoneticPr fontId="5" type="noConversion"/>
  </si>
  <si>
    <t>진안군 문화체육과 체육시설팀(430-2375)</t>
    <phoneticPr fontId="5" type="noConversion"/>
  </si>
  <si>
    <t>장수군 장수읍 장천로 250</t>
    <phoneticPr fontId="5" type="noConversion"/>
  </si>
  <si>
    <t>장수군(350-2338)</t>
    <phoneticPr fontId="5" type="noConversion"/>
  </si>
  <si>
    <t>임실군 덕치면 강운로 11</t>
    <phoneticPr fontId="5" type="noConversion"/>
  </si>
  <si>
    <t>임실군(640-2325)</t>
    <phoneticPr fontId="5" type="noConversion"/>
  </si>
  <si>
    <t>팔덕면 구룡리 49번지 일원</t>
  </si>
  <si>
    <t>체육진흥사업소
(063-650-5536)</t>
  </si>
  <si>
    <t>팔덕면 구룡리 24-4번지 일원</t>
  </si>
  <si>
    <t>전라북도 고창군 고창읍 월암수월길 59</t>
    <phoneticPr fontId="5" type="noConversion"/>
  </si>
  <si>
    <t>고창군(580-3901)</t>
    <phoneticPr fontId="5" type="noConversion"/>
  </si>
  <si>
    <t>고창군 고창읍 월암리 101-1</t>
    <phoneticPr fontId="5" type="noConversion"/>
  </si>
  <si>
    <t>전주시 완산구 백마산길 22-14</t>
    <phoneticPr fontId="5" type="noConversion"/>
  </si>
  <si>
    <t>전주시 완산구 중인동 362</t>
    <phoneticPr fontId="5" type="noConversion"/>
  </si>
  <si>
    <t>군산시(454-3296)</t>
    <phoneticPr fontId="5" type="noConversion"/>
  </si>
  <si>
    <t xml:space="preserve">군산시 금동 9-1  </t>
    <phoneticPr fontId="5" type="noConversion"/>
  </si>
  <si>
    <t xml:space="preserve">군산시 분멀5길 29 </t>
    <phoneticPr fontId="5" type="noConversion"/>
  </si>
  <si>
    <t>군산시 공단대로 146</t>
    <phoneticPr fontId="5" type="noConversion"/>
  </si>
  <si>
    <t>군산시체육회</t>
    <phoneticPr fontId="5" type="noConversion"/>
  </si>
  <si>
    <t xml:space="preserve">군산시 대야면 석화로 63-15  </t>
    <phoneticPr fontId="5" type="noConversion"/>
  </si>
  <si>
    <t>익산시(859-4612)</t>
    <phoneticPr fontId="5" type="noConversion"/>
  </si>
  <si>
    <t>익산시 금마면 미륵사지로1길 57-14</t>
  </si>
  <si>
    <t>전북특별자치도 익산시 함열읍 함낭로 512</t>
  </si>
  <si>
    <t>익산시 서동로 173</t>
  </si>
  <si>
    <t>시설운영과(539-5246)</t>
  </si>
  <si>
    <t>전북특별자치도 정읍시 신태인읍 구석리 439-10</t>
  </si>
  <si>
    <t>전북특별자치도 정읍시 상동중앙로 2</t>
  </si>
  <si>
    <t>남원시 향교동 674-1</t>
  </si>
  <si>
    <t>남원테니스협회</t>
  </si>
  <si>
    <t>남원시 산성순환길 714</t>
  </si>
  <si>
    <t>남원 다목적구장</t>
  </si>
  <si>
    <t>(사)남원거점스포츠클럽</t>
  </si>
  <si>
    <t>남원테니스장</t>
  </si>
  <si>
    <t>김제시 도작로 224-107</t>
    <phoneticPr fontId="5" type="noConversion"/>
  </si>
  <si>
    <t>김제시 도작로 224-47</t>
    <phoneticPr fontId="5" type="noConversion"/>
  </si>
  <si>
    <t>완주군 봉동읍 용암리</t>
    <phoneticPr fontId="5" type="noConversion"/>
  </si>
  <si>
    <t xml:space="preserve">완주군 봉동읍 용암리 </t>
    <phoneticPr fontId="5" type="noConversion"/>
  </si>
  <si>
    <t>완주군 용진읍 완주로 456-81</t>
    <phoneticPr fontId="5" type="noConversion"/>
  </si>
  <si>
    <t>완주군 이서면 반교로 150</t>
    <phoneticPr fontId="5" type="noConversion"/>
  </si>
  <si>
    <t>지방인재개발원 테니스장</t>
    <phoneticPr fontId="5" type="noConversion"/>
  </si>
  <si>
    <t xml:space="preserve"> 진안군 용담면 송풍리 376-5 </t>
  </si>
  <si>
    <t xml:space="preserve"> 진안군 문화체육과 체육시설팀(430-2375) </t>
  </si>
  <si>
    <t xml:space="preserve"> 진안군 정천면 봉학리 406-11 </t>
  </si>
  <si>
    <t>무주군 무주읍 한풍루로 326-14</t>
    <phoneticPr fontId="5" type="noConversion"/>
  </si>
  <si>
    <t>무주군 무주읍 읍내리 436</t>
    <phoneticPr fontId="5" type="noConversion"/>
  </si>
  <si>
    <t>장수군 장계면 체육공원길 40</t>
    <phoneticPr fontId="5" type="noConversion"/>
  </si>
  <si>
    <t>장수군 천천면 고금길 3</t>
    <phoneticPr fontId="5" type="noConversion"/>
  </si>
  <si>
    <t>장수군 산서면 신덕길 10-15</t>
    <phoneticPr fontId="5" type="noConversion"/>
  </si>
  <si>
    <t xml:space="preserve"> 장수군 번암면</t>
    <phoneticPr fontId="5" type="noConversion"/>
  </si>
  <si>
    <t>순창읍 교성리 237-1</t>
  </si>
  <si>
    <t>고창군 고창읍 운동장길 36</t>
    <phoneticPr fontId="5" type="noConversion"/>
  </si>
  <si>
    <t>고창군(560-8947)</t>
    <phoneticPr fontId="5" type="noConversion"/>
  </si>
  <si>
    <t>고창군 고창읍 월산길 6</t>
    <phoneticPr fontId="5" type="noConversion"/>
  </si>
  <si>
    <t>전북 부안군 행안면 체육공원길 31</t>
  </si>
  <si>
    <t>부안스포츠파크 테니스장</t>
  </si>
  <si>
    <t>부안군 문화체육시설사업소(580-3901)</t>
  </si>
  <si>
    <t>전북특별자치도 정읍시 상평동 261</t>
  </si>
  <si>
    <t>전북특별자치도 정읍시 상평동 257-1</t>
  </si>
  <si>
    <t>부안스포츠파크 씨름장</t>
  </si>
  <si>
    <t>전주시 완산구 효자로 225</t>
    <phoneticPr fontId="5" type="noConversion"/>
  </si>
  <si>
    <t xml:space="preserve">익산시 무왕로 1397 </t>
    <phoneticPr fontId="5" type="noConversion"/>
  </si>
  <si>
    <t>익산시 모현동2가 22</t>
    <phoneticPr fontId="5" type="noConversion"/>
  </si>
  <si>
    <t>익산시 금마면 미륵사지로1길 57-13</t>
    <phoneticPr fontId="5" type="noConversion"/>
  </si>
  <si>
    <t>전북특별자치도 정읍시 서부로 9</t>
  </si>
  <si>
    <t>전북특별자치도 정읍시 신태인읍 정신로 1056</t>
  </si>
  <si>
    <t>전북특별자치도 정읍시 용흥1길 78-6</t>
  </si>
  <si>
    <t>김제시 도작로 224-98</t>
    <phoneticPr fontId="5" type="noConversion"/>
  </si>
  <si>
    <t>김제시 도작로 224-121</t>
    <phoneticPr fontId="5" type="noConversion"/>
  </si>
  <si>
    <t>김제시 갈공길 32</t>
    <phoneticPr fontId="5" type="noConversion"/>
  </si>
  <si>
    <t xml:space="preserve"> 진안군 진안읍 군하리 34 </t>
  </si>
  <si>
    <t xml:space="preserve"> 진안군 안천면 노성리 1241-2 </t>
  </si>
  <si>
    <t xml:space="preserve"> 진안군 용담면 송풍리 1182-3 </t>
  </si>
  <si>
    <t xml:space="preserve"> 진안군 동향면 능금리 2198-2 </t>
  </si>
  <si>
    <t xml:space="preserve"> 진안군 상전면 주평리 1045-5 </t>
  </si>
  <si>
    <t xml:space="preserve"> 진안군 부귀면 황금리 412 </t>
  </si>
  <si>
    <t xml:space="preserve"> 진안군 진안읍 군상리 340 </t>
  </si>
  <si>
    <t>진안군 백운면 백암리 674-3</t>
  </si>
  <si>
    <t>진안군 부귀면 거석리 936</t>
  </si>
  <si>
    <t>진안군 성수면 외궁리 722-2</t>
  </si>
  <si>
    <t>성수면 스포츠공감센터</t>
  </si>
  <si>
    <t>3,671백만원</t>
  </si>
  <si>
    <t>장수군 장수읍 장천로 250-1</t>
    <phoneticPr fontId="5" type="noConversion"/>
  </si>
  <si>
    <t>장수 직장운동경기부 
훈련장</t>
    <phoneticPr fontId="5" type="noConversion"/>
  </si>
  <si>
    <t>순창군 순창읍 장류로 200</t>
    <phoneticPr fontId="5" type="noConversion"/>
  </si>
  <si>
    <t>부안스포츠파크 실내체육관</t>
  </si>
  <si>
    <t>남원시 만인로 41-51</t>
  </si>
  <si>
    <t>남원시 교육체육과(620-6254)</t>
    <phoneticPr fontId="5" type="noConversion"/>
  </si>
  <si>
    <t xml:space="preserve"> 전주시 완산구 천잠로 277</t>
    <phoneticPr fontId="5" type="noConversion"/>
  </si>
  <si>
    <t>전주시 완산구 맏내로 99</t>
    <phoneticPr fontId="5" type="noConversion"/>
  </si>
  <si>
    <t>전주시 덕진구 보훈누리로 61</t>
    <phoneticPr fontId="5" type="noConversion"/>
  </si>
  <si>
    <t>전주시 완산구 안터6길 24</t>
    <phoneticPr fontId="5" type="noConversion"/>
  </si>
  <si>
    <t>전주시 덕진구 오공로 43-6</t>
    <phoneticPr fontId="5" type="noConversion"/>
  </si>
  <si>
    <t>군산시 남수송5길 39</t>
    <phoneticPr fontId="5" type="noConversion"/>
  </si>
  <si>
    <t>군산시 강변로 459</t>
    <phoneticPr fontId="5" type="noConversion"/>
  </si>
  <si>
    <t xml:space="preserve">군산시 옥도면 
어청도길 100  </t>
    <phoneticPr fontId="5" type="noConversion"/>
  </si>
  <si>
    <t xml:space="preserve">군산시 옥서면 
원성산1길 35 </t>
    <phoneticPr fontId="5" type="noConversion"/>
  </si>
  <si>
    <t>군산시 임사길 14</t>
    <phoneticPr fontId="5" type="noConversion"/>
  </si>
  <si>
    <t>서군산체육센터</t>
    <phoneticPr fontId="5" type="noConversion"/>
  </si>
  <si>
    <t>농구1면</t>
    <phoneticPr fontId="5" type="noConversion"/>
  </si>
  <si>
    <t>25m 8레인</t>
    <phoneticPr fontId="5" type="noConversion"/>
  </si>
  <si>
    <t>남중동 86-3</t>
  </si>
  <si>
    <t>모현동2가 267-1</t>
  </si>
  <si>
    <t>익산시 백제로 475-10</t>
  </si>
  <si>
    <t xml:space="preserve"> 익산시 낭산면 낭산농공단지길 6</t>
  </si>
  <si>
    <t>익산시 선화로6길7</t>
  </si>
  <si>
    <t>전북특별자치도 정읍시 태인면 정읍북로 1185-5</t>
  </si>
  <si>
    <t>전북특별자치도 정읍시 옹동면 칠석3길 6</t>
  </si>
  <si>
    <t>정읍체육트레이닝센터</t>
  </si>
  <si>
    <t>25m×25m</t>
  </si>
  <si>
    <t>남원 실내체육관</t>
  </si>
  <si>
    <t>완주군 삼례읍 삼봉로 215</t>
    <phoneticPr fontId="5" type="noConversion"/>
  </si>
  <si>
    <t>완주군 삼례읍 삼봉로 125</t>
    <phoneticPr fontId="5" type="noConversion"/>
  </si>
  <si>
    <t>완주군 용진읍 완주로 860</t>
    <phoneticPr fontId="5" type="noConversion"/>
  </si>
  <si>
    <t>완주군 봉동읍 둔산3로 94</t>
    <phoneticPr fontId="5" type="noConversion"/>
  </si>
  <si>
    <t>완주군 이서면 반교로 30</t>
    <phoneticPr fontId="5" type="noConversion"/>
  </si>
  <si>
    <t>완주군 봉동읍 둔산리</t>
    <phoneticPr fontId="5" type="noConversion"/>
  </si>
  <si>
    <t>완주 과학산업단지 어린이체육관</t>
    <phoneticPr fontId="5" type="noConversion"/>
  </si>
  <si>
    <t>완주군 봉동읍 낙평신기길 19-26</t>
    <phoneticPr fontId="5" type="noConversion"/>
  </si>
  <si>
    <t>완주 반다비체육센터·</t>
    <phoneticPr fontId="5" type="noConversion"/>
  </si>
  <si>
    <t>무주군 무주읍 한풍루로 326-17</t>
    <phoneticPr fontId="5" type="noConversion"/>
  </si>
  <si>
    <t>무주군 무주읍 최북로 38</t>
    <phoneticPr fontId="5" type="noConversion"/>
  </si>
  <si>
    <t>무주군 안성면 구량천로 93</t>
    <phoneticPr fontId="5" type="noConversion"/>
  </si>
  <si>
    <t xml:space="preserve"> 장수군 장수읍 한누리로 393</t>
    <phoneticPr fontId="5" type="noConversion"/>
  </si>
  <si>
    <t>장수군 장계면 체육공원길 58</t>
    <phoneticPr fontId="5" type="noConversion"/>
  </si>
  <si>
    <t>장수군 번암면 동강길 31</t>
    <phoneticPr fontId="5" type="noConversion"/>
  </si>
  <si>
    <t>장수군 천천면 고금길 13</t>
    <phoneticPr fontId="5" type="noConversion"/>
  </si>
  <si>
    <t>장수군 천천면 1166</t>
    <phoneticPr fontId="5" type="noConversion"/>
  </si>
  <si>
    <t>계남면 화양리 540-24</t>
  </si>
  <si>
    <t>계남체육관</t>
  </si>
  <si>
    <t>장수읍 두산리 894</t>
  </si>
  <si>
    <t>장수 종합실내체육관</t>
  </si>
  <si>
    <t>임실군 임실읍 호국로 1703</t>
    <phoneticPr fontId="5" type="noConversion"/>
  </si>
  <si>
    <t>임실군 관촌면 사선1길 65</t>
    <phoneticPr fontId="5" type="noConversion"/>
  </si>
  <si>
    <t>임실군 임실읍 호국로 1628</t>
    <phoneticPr fontId="5" type="noConversion"/>
  </si>
  <si>
    <t>순창읍 교성리 233-1</t>
  </si>
  <si>
    <t>적성면 고원리 304-4</t>
  </si>
  <si>
    <t>인계면 도룡리 870-3</t>
  </si>
  <si>
    <t>복흥면 정산리 389-1</t>
  </si>
  <si>
    <t>풍산면 반월리 14</t>
  </si>
  <si>
    <t>금과면 매우리 158-2</t>
  </si>
  <si>
    <t>구림면 운남리 247-3</t>
  </si>
  <si>
    <t>팔덕면 용산리 247</t>
  </si>
  <si>
    <t>쌍치면 쌍계리 576-47</t>
  </si>
  <si>
    <t>쌍치면 체육관</t>
  </si>
  <si>
    <t>고창군 대산면 사거1길 49-10</t>
    <phoneticPr fontId="5" type="noConversion"/>
  </si>
  <si>
    <t xml:space="preserve">고창군 성송면 대성로 763-8 </t>
    <phoneticPr fontId="5" type="noConversion"/>
  </si>
  <si>
    <t>고창군 공음면 왕제산로 73</t>
    <phoneticPr fontId="5" type="noConversion"/>
  </si>
  <si>
    <t>고창군 상하면 선운대로 810</t>
    <phoneticPr fontId="5" type="noConversion"/>
  </si>
  <si>
    <t>고창군 무장면 청보리로 1550</t>
    <phoneticPr fontId="5" type="noConversion"/>
  </si>
  <si>
    <t>고창군 신림면 신림로 192</t>
    <phoneticPr fontId="5" type="noConversion"/>
  </si>
  <si>
    <t>고창군 해리면 청해1길 15</t>
    <phoneticPr fontId="5" type="noConversion"/>
  </si>
  <si>
    <t>고창군 부안면 중흥서당촌길 34-66</t>
    <phoneticPr fontId="5" type="noConversion"/>
  </si>
  <si>
    <t>고창군 고수면 봉산리 1636</t>
    <phoneticPr fontId="5" type="noConversion"/>
  </si>
  <si>
    <t>고창군 아산면 녹두로 795</t>
    <phoneticPr fontId="5" type="noConversion"/>
  </si>
  <si>
    <t>고창군 고창읍 월암리 92</t>
    <phoneticPr fontId="5" type="noConversion"/>
  </si>
  <si>
    <t>전북 부안군 부안읍 번영로 228-24</t>
  </si>
  <si>
    <t>전북 부안군 부안읍 용암로 150</t>
  </si>
  <si>
    <t>전북 부안군 줄포면 줄포중앙로 87</t>
  </si>
  <si>
    <t>줄포다목적체육센터</t>
  </si>
  <si>
    <t>배드민턴,배구,족구</t>
  </si>
  <si>
    <t>ㅑ</t>
    <phoneticPr fontId="5" type="noConversion"/>
  </si>
  <si>
    <t>전북 부안군 행안면 월륜길 74-32</t>
  </si>
  <si>
    <t>행안다목적체육센터</t>
  </si>
  <si>
    <t>전북 부안군 백산면 백산로 330</t>
  </si>
  <si>
    <t>백산다목적체육센터</t>
  </si>
  <si>
    <t>사무실, 공용공간 등</t>
  </si>
  <si>
    <t xml:space="preserve"> 전주시 덕진구 보훈누리로 59</t>
    <phoneticPr fontId="5" type="noConversion"/>
  </si>
  <si>
    <t>전주시(281-2937)</t>
    <phoneticPr fontId="5" type="noConversion"/>
  </si>
  <si>
    <t xml:space="preserve">전북특별자치도 군산시 임피면 남상2길 24  </t>
    <phoneticPr fontId="5" type="noConversion"/>
  </si>
  <si>
    <t>063-454-5962</t>
    <phoneticPr fontId="5" type="noConversion"/>
  </si>
  <si>
    <t xml:space="preserve">군산시 나포면 교동2길 5  </t>
  </si>
  <si>
    <t>군산시 성산면 동군산로 136-2</t>
    <phoneticPr fontId="5" type="noConversion"/>
  </si>
  <si>
    <t xml:space="preserve"> 군산시 옥구읍 옥구로 29  </t>
    <phoneticPr fontId="5" type="noConversion"/>
  </si>
  <si>
    <t xml:space="preserve">군산시 대야면 동만자길 15-3  </t>
    <phoneticPr fontId="5" type="noConversion"/>
  </si>
  <si>
    <t>063-454-5602</t>
    <phoneticPr fontId="5" type="noConversion"/>
  </si>
  <si>
    <t xml:space="preserve">군산시 임피면 월하리 901 </t>
    <phoneticPr fontId="5" type="noConversion"/>
  </si>
  <si>
    <t xml:space="preserve">군산시 회현면 회미로 196 </t>
  </si>
  <si>
    <t xml:space="preserve">군산시 개정면 발산리 49-5  </t>
    <phoneticPr fontId="5" type="noConversion"/>
  </si>
  <si>
    <t xml:space="preserve"> 군산시 서수면 항쟁로 199  </t>
    <phoneticPr fontId="5" type="noConversion"/>
  </si>
  <si>
    <t xml:space="preserve">전북특별자치도 군산시 
경포천로 88 (미장동)  </t>
    <phoneticPr fontId="5" type="noConversion"/>
  </si>
  <si>
    <t>063-442-5847</t>
    <phoneticPr fontId="5" type="noConversion"/>
  </si>
  <si>
    <t>전북특별자치도 익산시 함열읍 함열6길 26</t>
  </si>
  <si>
    <t>함라면 함라4길 102</t>
  </si>
  <si>
    <t>익산시 용안면 교동리 217</t>
  </si>
  <si>
    <t>익산시 오산면 평동로 295-23</t>
  </si>
  <si>
    <t xml:space="preserve">익산시 웅포면 붕새길 37  </t>
  </si>
  <si>
    <t xml:space="preserve">여산면 제남리 938-5 </t>
  </si>
  <si>
    <t>익산시 황등면 황등로 63</t>
  </si>
  <si>
    <t>함라면 함라1길 100</t>
  </si>
  <si>
    <t>모현동2가 22</t>
  </si>
  <si>
    <t>익산시 용동면 용동1길 80-12</t>
  </si>
  <si>
    <t>익산시 금마면 미륵사지로1길 57-13</t>
  </si>
  <si>
    <t>전북특별자치도 정읍시 수성2로 22</t>
  </si>
  <si>
    <t>노인쟁애인과539-5531)</t>
    <phoneticPr fontId="5" type="noConversion"/>
  </si>
  <si>
    <t>전북특별자치도 정읍시 고부면 교동3길 11</t>
  </si>
  <si>
    <t>전북특별자치도 정읍시 태인면 태산길 16-4</t>
  </si>
  <si>
    <t>전북특별자치도 정읍시 덕천면 황토현로 811-4</t>
  </si>
  <si>
    <t>전북특별자치도 정읍시 신태인읍 신태인중앙로 40</t>
  </si>
  <si>
    <t>전북특별자치도 정읍시 영원면 영원로 1050</t>
  </si>
  <si>
    <t>전북특별자치도 정읍시 칠보면 동편길 22-20</t>
  </si>
  <si>
    <t>전북특별자치도 정읍시 산내면 태산로 1641</t>
  </si>
  <si>
    <t>전북특별자치도 정읍시 이평면 말목장터로 5-39</t>
  </si>
  <si>
    <t>전북특별자치도 정읍시 소성면 부안1길 30</t>
  </si>
  <si>
    <t xml:space="preserve">전북특별자치도 정읍시 금붕1길 200 </t>
  </si>
  <si>
    <t>전북특별자치도 정읍시 서부산업도로 124-37</t>
  </si>
  <si>
    <t>전북특별자치도 정읍시 입암면 정읍남로 473-3</t>
  </si>
  <si>
    <t>전북특별자치도 정읍시 북면 원한교3길 16</t>
  </si>
  <si>
    <t>전북특별자치도 정읍시 감곡면 감곡로 430</t>
  </si>
  <si>
    <t>전북특별자치도 정읍시 옹골길 9-5</t>
  </si>
  <si>
    <t>전북특별자치도 정읍시 연지동 191-15</t>
  </si>
  <si>
    <t>샘고을게이트볼장</t>
  </si>
  <si>
    <t>16.25×21.8m</t>
  </si>
  <si>
    <t>남원시 월락동 663</t>
  </si>
  <si>
    <t>남원시 인월면 인월리 641-6</t>
  </si>
  <si>
    <t>남원시 인월면(620-5619)</t>
    <phoneticPr fontId="5" type="noConversion"/>
  </si>
  <si>
    <t>남원시 송동면 송기리 430-3</t>
  </si>
  <si>
    <t>남원시 송동면(620-5619)</t>
    <phoneticPr fontId="5" type="noConversion"/>
  </si>
  <si>
    <t>남원시 왕정동 374-2</t>
  </si>
  <si>
    <t>남원시 왕정동(620-5619)</t>
    <phoneticPr fontId="5" type="noConversion"/>
  </si>
  <si>
    <t>남원시 노암동 590</t>
  </si>
  <si>
    <t>남원시 노암동(620-5619)</t>
    <phoneticPr fontId="5" type="noConversion"/>
  </si>
  <si>
    <t>남원시 운봉읍 운봉로 501</t>
  </si>
  <si>
    <t>남원시 운봉읍(620-5619)</t>
    <phoneticPr fontId="5" type="noConversion"/>
  </si>
  <si>
    <t>남원시 조산길 30</t>
  </si>
  <si>
    <t>남원시 금동(620-5619)</t>
    <phoneticPr fontId="5" type="noConversion"/>
  </si>
  <si>
    <t>남원시 도통동 573</t>
  </si>
  <si>
    <t>남원시 도통동(620-5619)</t>
    <phoneticPr fontId="5" type="noConversion"/>
  </si>
  <si>
    <t>김제시 검산동 검산소공원</t>
    <phoneticPr fontId="5" type="noConversion"/>
  </si>
  <si>
    <t>김제시(540-4576)</t>
    <phoneticPr fontId="5" type="noConversion"/>
  </si>
  <si>
    <t>김제시 하동1길 79</t>
    <phoneticPr fontId="5" type="noConversion"/>
  </si>
  <si>
    <t>김제시 금산면 원평8길 14</t>
    <phoneticPr fontId="5" type="noConversion"/>
  </si>
  <si>
    <t>김제시 용지면 구암리 사창산 공원</t>
    <phoneticPr fontId="5" type="noConversion"/>
  </si>
  <si>
    <t>용지실내게이트볼장</t>
    <phoneticPr fontId="5" type="noConversion"/>
  </si>
  <si>
    <t>완주군 삼례읍 후정로 30</t>
    <phoneticPr fontId="5" type="noConversion"/>
  </si>
  <si>
    <t>완주군(290-2385)</t>
    <phoneticPr fontId="5" type="noConversion"/>
  </si>
  <si>
    <t>완주군 화산면 화평1길 56</t>
    <phoneticPr fontId="5" type="noConversion"/>
  </si>
  <si>
    <t>완주군 고산면 고산로 20</t>
    <phoneticPr fontId="5" type="noConversion"/>
  </si>
  <si>
    <t>완주군 봉동읍 중리길 36</t>
    <phoneticPr fontId="5" type="noConversion"/>
  </si>
  <si>
    <t>완주군 운주면 장선리 201</t>
    <phoneticPr fontId="5" type="noConversion"/>
  </si>
  <si>
    <t>완주군 비봉면 문장길 12-16</t>
    <phoneticPr fontId="5" type="noConversion"/>
  </si>
  <si>
    <t>진안군 진안읍 군하리 58-5</t>
  </si>
  <si>
    <t>진안군 문화체육과 체육시설팀(430-2375)</t>
  </si>
  <si>
    <t>진안군 정천면 봉학리 547</t>
  </si>
  <si>
    <t>진안군 동향면 자산리 710-3</t>
  </si>
  <si>
    <t>진안군 성수면 외궁리 705</t>
  </si>
  <si>
    <t>진안군 부귀면 거석리 947-7</t>
  </si>
  <si>
    <t>진안군 용담면 송풍리 923-3</t>
  </si>
  <si>
    <t>진안군 안천면 노성리 1199-4</t>
  </si>
  <si>
    <t>진안군 상전면 주평리 1045-5</t>
  </si>
  <si>
    <t>진안군 마령면 계서리 1238-17</t>
  </si>
  <si>
    <t>진안군 백운면 운교리 514-19</t>
  </si>
  <si>
    <t>진안군 주천면 주양리 457-1</t>
  </si>
  <si>
    <t>진안군 동향면 능금리 2198-2</t>
  </si>
  <si>
    <t>진안군 부귀면 황금리 412</t>
  </si>
  <si>
    <t>진안군 진안읍 군상리 805</t>
  </si>
  <si>
    <t>무주군(320-5605)</t>
  </si>
  <si>
    <t>무주군 안성면 구량천로 74</t>
    <phoneticPr fontId="5" type="noConversion"/>
  </si>
  <si>
    <t>무주군 부남면 부남로 898</t>
    <phoneticPr fontId="5" type="noConversion"/>
  </si>
  <si>
    <t xml:space="preserve"> 무주군 무주읍 한풍루로 326-14</t>
    <phoneticPr fontId="5" type="noConversion"/>
  </si>
  <si>
    <t>무주군 설천면 구천동1로 166</t>
    <phoneticPr fontId="5" type="noConversion"/>
  </si>
  <si>
    <t>무주군 안성면 마암길 86</t>
    <phoneticPr fontId="5" type="noConversion"/>
  </si>
  <si>
    <t>장수군 장수읍 노하숲길 108-17</t>
    <phoneticPr fontId="5" type="noConversion"/>
  </si>
  <si>
    <t>장수군(350-2338)</t>
  </si>
  <si>
    <t>장수군 번암면 장수로 468</t>
    <phoneticPr fontId="5" type="noConversion"/>
  </si>
  <si>
    <t>장수군 계남면 유천길 9</t>
    <phoneticPr fontId="5" type="noConversion"/>
  </si>
  <si>
    <t>장수군 계북면 장무로 962-5</t>
    <phoneticPr fontId="5" type="noConversion"/>
  </si>
  <si>
    <t>장수군 천천면 봉덕리 250-1</t>
    <phoneticPr fontId="5" type="noConversion"/>
  </si>
  <si>
    <t>임실군 신평면 석등슬치로 387-10</t>
    <phoneticPr fontId="5" type="noConversion"/>
  </si>
  <si>
    <t>임실군 청웅면 청웅로 138-6</t>
    <phoneticPr fontId="5" type="noConversion"/>
  </si>
  <si>
    <t>임실군 삼계면 충효로 1270-5</t>
    <phoneticPr fontId="5" type="noConversion"/>
  </si>
  <si>
    <t>임실군 성수면 월삼로 320</t>
    <phoneticPr fontId="5" type="noConversion"/>
  </si>
  <si>
    <t xml:space="preserve"> 임실군 관촌면 사선6길 11</t>
    <phoneticPr fontId="5" type="noConversion"/>
  </si>
  <si>
    <t>임실군 지사면 충효로 2451</t>
    <phoneticPr fontId="5" type="noConversion"/>
  </si>
  <si>
    <t>임실군 신덕면 수지로 80</t>
    <phoneticPr fontId="5" type="noConversion"/>
  </si>
  <si>
    <t>임실군 덕치면 회문2길 25-5</t>
    <phoneticPr fontId="5" type="noConversion"/>
  </si>
  <si>
    <t>임실군 강진면 호국로 58-59</t>
    <phoneticPr fontId="5" type="noConversion"/>
  </si>
  <si>
    <t>임실군 오수면 충효로 2050-5</t>
    <phoneticPr fontId="5" type="noConversion"/>
  </si>
  <si>
    <t>임실군 운암면 임운로 1924</t>
    <phoneticPr fontId="5" type="noConversion"/>
  </si>
  <si>
    <t>쌍치면 금평리 811-96</t>
  </si>
  <si>
    <t>순창군(650-5520)</t>
    <phoneticPr fontId="5" type="noConversion"/>
  </si>
  <si>
    <t>복흥면 정산리 744-39</t>
  </si>
  <si>
    <t>유등면 외이리 1072</t>
  </si>
  <si>
    <t>동계면 현포리 516</t>
  </si>
  <si>
    <t>구림면 방화리 1000</t>
  </si>
  <si>
    <t>풍산면 대가리 730</t>
  </si>
  <si>
    <t>순창읍 남계리 205-2</t>
  </si>
  <si>
    <t>인계면 도룡리 976-5</t>
  </si>
  <si>
    <t>팔덕면 용산리 353-11</t>
  </si>
  <si>
    <t>쌍치면 쌍계리 282-2</t>
  </si>
  <si>
    <t>고창군 고수면 부곡길 128</t>
    <phoneticPr fontId="5" type="noConversion"/>
  </si>
  <si>
    <t>문화체육시설사업소(580-3193)</t>
    <phoneticPr fontId="5" type="noConversion"/>
  </si>
  <si>
    <t>고창군 고창읍 중앙로 292</t>
    <phoneticPr fontId="5" type="noConversion"/>
  </si>
  <si>
    <t>고창군 대산면 공음대산로 936-6</t>
    <phoneticPr fontId="5" type="noConversion"/>
  </si>
  <si>
    <t>고창군 부안면 중흥서당촌길 34-70</t>
    <phoneticPr fontId="5" type="noConversion"/>
  </si>
  <si>
    <t>고창군 무장면 무장초등길 60</t>
    <phoneticPr fontId="5" type="noConversion"/>
  </si>
  <si>
    <t>고창군 해리면 해리중앙로 120</t>
    <phoneticPr fontId="5" type="noConversion"/>
  </si>
  <si>
    <t>고창군 성송면 치동길 16</t>
    <phoneticPr fontId="5" type="noConversion"/>
  </si>
  <si>
    <t>고창군 심원면 연화1길 13-1</t>
    <phoneticPr fontId="5" type="noConversion"/>
  </si>
  <si>
    <t>고창군 성내면 근촌로 70</t>
    <phoneticPr fontId="5" type="noConversion"/>
  </si>
  <si>
    <t>고창군 신림면 신림로 145</t>
    <phoneticPr fontId="5" type="noConversion"/>
  </si>
  <si>
    <t>고창군 공음면 하군길 12</t>
    <phoneticPr fontId="5" type="noConversion"/>
  </si>
  <si>
    <t>고창군 아산면 녹두로 775-4</t>
    <phoneticPr fontId="5" type="noConversion"/>
  </si>
  <si>
    <t>고창군 흥덕면</t>
    <phoneticPr fontId="5" type="noConversion"/>
  </si>
  <si>
    <t>전북 부안군 부안읍 매창로 90</t>
  </si>
  <si>
    <t>부안군 부안읍사무소</t>
  </si>
  <si>
    <t>전북 부안군 주산면 종산로 13</t>
  </si>
  <si>
    <t>부안군 주산면사무소</t>
  </si>
  <si>
    <t>부안군 행안면사무소</t>
  </si>
  <si>
    <t>전북 부안군 계화면 창북중앙길 8</t>
  </si>
  <si>
    <t>부안군 계화면사무소</t>
  </si>
  <si>
    <t>전북 부안군 보안면 영전길 19-14</t>
  </si>
  <si>
    <t>부안군 보안면사무소</t>
  </si>
  <si>
    <t>전북 부안군 변산면 새미골길 24</t>
  </si>
  <si>
    <t>부안군 변산면사무소</t>
  </si>
  <si>
    <t>전북 부안군 진서면 곰소윗길 12</t>
  </si>
  <si>
    <t>부안군 진서면사무소</t>
  </si>
  <si>
    <t>전북 부안군 상서면 고잔길 8</t>
  </si>
  <si>
    <t>부안군 상서면사무소</t>
  </si>
  <si>
    <t>전북 부안군 하서면 변산로 663-7</t>
  </si>
  <si>
    <t>부안군 하서면사무소</t>
  </si>
  <si>
    <t>전북 부안군 줄포면 서빈2길 13</t>
  </si>
  <si>
    <t>부안군 줄포면사무소</t>
  </si>
  <si>
    <t>전북 부안군 동진면 동진로 81</t>
  </si>
  <si>
    <t>부안군 동진면사무소</t>
  </si>
  <si>
    <t>전북 부안군 백산면 임현로 60</t>
  </si>
  <si>
    <t>부안군 백산면사무소</t>
  </si>
  <si>
    <t>전북 부안군 계화면 돈지3길 6-18</t>
  </si>
  <si>
    <t>돈지게이트볼장</t>
  </si>
  <si>
    <t>전북 부안군 보안면 판곡길 30-20</t>
  </si>
  <si>
    <t>산유게이트볼장</t>
  </si>
  <si>
    <t>전북특별자치도(280-2542)</t>
    <phoneticPr fontId="5" type="noConversion"/>
  </si>
  <si>
    <t>전주시 체육산업과(281-2937)</t>
    <phoneticPr fontId="5" type="noConversion"/>
  </si>
  <si>
    <t>전주시 완산구 쑥고개로 366-7</t>
    <phoneticPr fontId="5" type="noConversion"/>
  </si>
  <si>
    <t>서군산체육센터 수영장</t>
    <phoneticPr fontId="5" type="noConversion"/>
  </si>
  <si>
    <t>서군산체육센터(063-454-5582)</t>
    <phoneticPr fontId="5" type="noConversion"/>
  </si>
  <si>
    <t>약30명</t>
    <phoneticPr fontId="5" type="noConversion"/>
  </si>
  <si>
    <t>대야국민체육센터(063-454-5603)</t>
    <phoneticPr fontId="5" type="noConversion"/>
  </si>
  <si>
    <t>함열 시설관리계(4630)</t>
  </si>
  <si>
    <t>도시관리공단 063-839-2836</t>
  </si>
  <si>
    <t>도시관리공단 063-839-2859</t>
  </si>
  <si>
    <t>익산시 서동로 194-43</t>
  </si>
  <si>
    <t>수도산스포츠센터
수영장</t>
  </si>
  <si>
    <t>시설관리계(859-4390)</t>
  </si>
  <si>
    <t>1,190㎡</t>
  </si>
  <si>
    <t>1,953㎡</t>
  </si>
  <si>
    <t>전북특별자치도 정읍시 정읍사로 547</t>
  </si>
  <si>
    <t>시설운영과(063-539-5442)</t>
  </si>
  <si>
    <t>정읍체육트레이닝센터
수영장</t>
  </si>
  <si>
    <t>남원시 인월면 서무리 628-2</t>
  </si>
  <si>
    <t>(사)남원시체육회(063-620-5619)</t>
    <phoneticPr fontId="5" type="noConversion"/>
  </si>
  <si>
    <t>남원시 용성로 49</t>
    <phoneticPr fontId="5" type="noConversion"/>
  </si>
  <si>
    <t>전북특별자치도 교육지원청</t>
    <phoneticPr fontId="5" type="noConversion"/>
  </si>
  <si>
    <t xml:space="preserve">김제시 도작로 224-32 </t>
    <phoneticPr fontId="5" type="noConversion"/>
  </si>
  <si>
    <t>진안군 진안읍 군상리 339-16</t>
    <phoneticPr fontId="5" type="noConversion"/>
  </si>
  <si>
    <t>무주군(320-5605)</t>
    <phoneticPr fontId="5" type="noConversion"/>
  </si>
  <si>
    <t>임실군(640-4452)</t>
    <phoneticPr fontId="5" type="noConversion"/>
  </si>
  <si>
    <t>부안군 부안읍 석정로 165</t>
    <phoneticPr fontId="5" type="noConversion"/>
  </si>
  <si>
    <t>부안군 문화체육시설사업소(580-3992)</t>
  </si>
  <si>
    <t>전주시 덕진구 보훈누리로 59</t>
    <phoneticPr fontId="5" type="noConversion"/>
  </si>
  <si>
    <t>전북특별자치도 
정읍시 벚꽃로 418</t>
  </si>
  <si>
    <t>전북특별자치도 
정읍시 용흥1길 78-6</t>
  </si>
  <si>
    <t>순창군 순창읍 장류로 192</t>
    <phoneticPr fontId="5" type="noConversion"/>
  </si>
  <si>
    <t xml:space="preserve">전북특별자치도 군산시 
개정면 원발산길 49  </t>
    <phoneticPr fontId="5" type="noConversion"/>
  </si>
  <si>
    <t>익산시 동서로 5-40</t>
  </si>
  <si>
    <t>전북특별자치도 정읍시 서부산업도로 104</t>
  </si>
  <si>
    <t>전북특별자치도 정읍시 태인면 정읍북로 1222</t>
  </si>
  <si>
    <t>함벽정</t>
  </si>
  <si>
    <t>남원시 소리길 122-23</t>
  </si>
  <si>
    <t>(위탁)관덕정</t>
  </si>
  <si>
    <t>남원시 군화동길 74</t>
  </si>
  <si>
    <t>(위탁)황산정</t>
  </si>
  <si>
    <t>진안군 진안읍 군하리 58</t>
    <phoneticPr fontId="5" type="noConversion"/>
  </si>
  <si>
    <t>장수군 장계면 육십령로 383-4</t>
    <phoneticPr fontId="5" type="noConversion"/>
  </si>
  <si>
    <t>순창읍 남계리 104</t>
  </si>
  <si>
    <t>고창군 해리면 고습제로 76</t>
    <phoneticPr fontId="5" type="noConversion"/>
  </si>
  <si>
    <t>고창군 상하면 송라길 40</t>
    <phoneticPr fontId="5" type="noConversion"/>
  </si>
  <si>
    <t>부안군궁도협회</t>
  </si>
  <si>
    <t>전주시 덕진구 호성로 19</t>
    <phoneticPr fontId="5" type="noConversion"/>
  </si>
  <si>
    <t>익산시 용안면 강변로 1105</t>
    <phoneticPr fontId="5" type="noConversion"/>
  </si>
  <si>
    <t>익산시(859-5375)</t>
    <phoneticPr fontId="5" type="noConversion"/>
  </si>
  <si>
    <t>완주군 화산면 화월리 608-6</t>
    <phoneticPr fontId="5" type="noConversion"/>
  </si>
  <si>
    <t>완주군(290-3986)</t>
    <phoneticPr fontId="5" type="noConversion"/>
  </si>
  <si>
    <t>장수군 천천면 승마1로 152</t>
    <phoneticPr fontId="5" type="noConversion"/>
  </si>
  <si>
    <t>순창군 팔덕면 신촌길 238</t>
    <phoneticPr fontId="5" type="noConversion"/>
  </si>
  <si>
    <t>전주시 완산구 백제대로 310</t>
    <phoneticPr fontId="5" type="noConversion"/>
  </si>
  <si>
    <t>진안군 진안읍 우화2길 33-16</t>
    <phoneticPr fontId="5" type="noConversion"/>
  </si>
  <si>
    <t>진안군(430-2376)</t>
    <phoneticPr fontId="5" type="noConversion"/>
  </si>
  <si>
    <t>전북 부안군 변산면 궁항영상길 51-16</t>
  </si>
  <si>
    <t>군산시 수송동로 58</t>
    <phoneticPr fontId="5" type="noConversion"/>
  </si>
  <si>
    <t xml:space="preserve"> 군산시 분멀5길 29</t>
    <phoneticPr fontId="5" type="noConversion"/>
  </si>
  <si>
    <t>군산생말파크골프장</t>
    <phoneticPr fontId="5" type="noConversion"/>
  </si>
  <si>
    <t>익산시 오산면 신교길 28-6 만경강목천지구파크골프장</t>
  </si>
  <si>
    <t>익산시 용안면 익산대로
1902-21 북부권어울림파크골프장</t>
  </si>
  <si>
    <t>전북특별자치도 정읍시 신태인읍 신용리 882</t>
  </si>
  <si>
    <t>신태인 파크골프장</t>
  </si>
  <si>
    <t>남원시 주생면 중동리 294</t>
  </si>
  <si>
    <t>그린파크골프장</t>
  </si>
  <si>
    <t>김제시 청하면 강변로 173-7</t>
    <phoneticPr fontId="5" type="noConversion"/>
  </si>
  <si>
    <t>청하파크골프장</t>
    <phoneticPr fontId="5" type="noConversion"/>
  </si>
  <si>
    <t>완주군 삼례읍 후정리 123-11</t>
    <phoneticPr fontId="5" type="noConversion"/>
  </si>
  <si>
    <t>완주군 봉동읍 낙평리 791</t>
    <phoneticPr fontId="5" type="noConversion"/>
  </si>
  <si>
    <t>완주군 이서면 반교로 107-16</t>
    <phoneticPr fontId="5" type="noConversion"/>
  </si>
  <si>
    <t>완주군 이서면 농생명로 8</t>
    <phoneticPr fontId="5" type="noConversion"/>
  </si>
  <si>
    <t>완주군 고산면 읍내리 900</t>
    <phoneticPr fontId="5" type="noConversion"/>
  </si>
  <si>
    <t>완주군 삼례읍 후정리 146-1</t>
    <phoneticPr fontId="5" type="noConversion"/>
  </si>
  <si>
    <t>완주군 비봉면 소농리 477</t>
    <phoneticPr fontId="5" type="noConversion"/>
  </si>
  <si>
    <t>완주군 상관면 신리 291-5</t>
    <phoneticPr fontId="5" type="noConversion"/>
  </si>
  <si>
    <t>진안군 진안읍 운산리 70</t>
  </si>
  <si>
    <t>진안군 부귀면 두남리 731</t>
  </si>
  <si>
    <t>장계면 장계리 527-78</t>
  </si>
  <si>
    <t>장계 파크골프장</t>
  </si>
  <si>
    <t>파크골프 2개 코스 18홀</t>
  </si>
  <si>
    <t>임실군 오수면 오수리 1-1</t>
    <phoneticPr fontId="5" type="noConversion"/>
  </si>
  <si>
    <t>유등면 외이리 544-1</t>
  </si>
  <si>
    <t>유등힐링파크골프장</t>
  </si>
  <si>
    <t>유등면 오교리 524-1</t>
  </si>
  <si>
    <t>유등섬진강파크골프장</t>
  </si>
  <si>
    <t>고창군 고수면 상평리 321</t>
    <phoneticPr fontId="5" type="noConversion"/>
  </si>
  <si>
    <t>고수면 파크골프장</t>
  </si>
  <si>
    <t>고창군 고창읍 월암수월길 59</t>
    <phoneticPr fontId="5" type="noConversion"/>
  </si>
  <si>
    <t>익산시 왕궁면 광암리 1472</t>
  </si>
  <si>
    <t>익산시 왕궁면 동촌리 753</t>
  </si>
  <si>
    <t>익산시 함열읍 함낭로 512</t>
  </si>
  <si>
    <t xml:space="preserve">전북특별자치도 익산시 금마면 황금로 818-19 </t>
  </si>
  <si>
    <t>전북특별자치도 정읍시 덕천면 태고로 577</t>
  </si>
  <si>
    <t>전북특별자치도 신태인읍 정신로 1056</t>
  </si>
  <si>
    <t>전북특별자치도 정읍시 칠보면 1507</t>
  </si>
  <si>
    <t>김제시 검산동 443-21</t>
    <phoneticPr fontId="5" type="noConversion"/>
  </si>
  <si>
    <t>완주군 구이면 덕천리 549-3</t>
    <phoneticPr fontId="5" type="noConversion"/>
  </si>
  <si>
    <t>완주군 경천면 경천리 680-10</t>
    <phoneticPr fontId="5" type="noConversion"/>
  </si>
  <si>
    <t>완주군 비봉면 소농리 454</t>
    <phoneticPr fontId="5" type="noConversion"/>
  </si>
  <si>
    <t>완주군 고산면 읍내리 906</t>
    <phoneticPr fontId="5" type="noConversion"/>
  </si>
  <si>
    <t>고산생활체육공원 풋살장</t>
    <phoneticPr fontId="5" type="noConversion"/>
  </si>
  <si>
    <t>완주군 용진읍 운곡리 892-2</t>
    <phoneticPr fontId="5" type="noConversion"/>
  </si>
  <si>
    <t>용진생활체육공원 풋살장</t>
    <phoneticPr fontId="5" type="noConversion"/>
  </si>
  <si>
    <t>완주군 상관면 신리 150-1</t>
    <phoneticPr fontId="5" type="noConversion"/>
  </si>
  <si>
    <t>상관생활체육공원 풋살장</t>
    <phoneticPr fontId="5" type="noConversion"/>
  </si>
  <si>
    <t>완주군 이서면 용서리 777-1</t>
    <phoneticPr fontId="5" type="noConversion"/>
  </si>
  <si>
    <t>이서지사울문화공원 풋살장</t>
    <phoneticPr fontId="5" type="noConversion"/>
  </si>
  <si>
    <t>완주군 삼례읍 후정리 112</t>
    <phoneticPr fontId="5" type="noConversion"/>
  </si>
  <si>
    <t>삼례수도산공원 풋살장</t>
    <phoneticPr fontId="5" type="noConversion"/>
  </si>
  <si>
    <t>완주군 삼례읍 수계리 1345</t>
    <phoneticPr fontId="5" type="noConversion"/>
  </si>
  <si>
    <t>삼봉감돌숲공원 풋살장</t>
    <phoneticPr fontId="5" type="noConversion"/>
  </si>
  <si>
    <t>완주군 삼례읍 신금리 산73-3</t>
    <phoneticPr fontId="5" type="noConversion"/>
  </si>
  <si>
    <t>신금공원 풋살장</t>
    <phoneticPr fontId="5" type="noConversion"/>
  </si>
  <si>
    <t>완주군 봉동읍 구미리 12-12</t>
    <phoneticPr fontId="5" type="noConversion"/>
  </si>
  <si>
    <t>봉동서두마을 풋살장</t>
    <phoneticPr fontId="5" type="noConversion"/>
  </si>
  <si>
    <t>완주군 봉동읍 용암리 829</t>
    <phoneticPr fontId="5" type="noConversion"/>
  </si>
  <si>
    <t>완주산업단지 학골공원 풋살장</t>
    <phoneticPr fontId="5" type="noConversion"/>
  </si>
  <si>
    <t>지방자치인재개발원 풋살장</t>
    <phoneticPr fontId="5" type="noConversion"/>
  </si>
  <si>
    <t>완주군 봉동읍 둔산3로 124</t>
    <phoneticPr fontId="5" type="noConversion"/>
  </si>
  <si>
    <t>어린이체육관 풋살장</t>
    <phoneticPr fontId="5" type="noConversion"/>
  </si>
  <si>
    <t>무주군 무주읍 당산리 1087</t>
  </si>
  <si>
    <t>당산리 다목적구장</t>
  </si>
  <si>
    <t>시설체육운영과</t>
  </si>
  <si>
    <t>무주군 설천면 구천동로 968</t>
  </si>
  <si>
    <t>무주덕유산 레저바이크텔</t>
  </si>
  <si>
    <t>무주군 설천면 무설로 1324</t>
  </si>
  <si>
    <t>반딧불 청소년 수련원</t>
    <phoneticPr fontId="5" type="noConversion"/>
  </si>
  <si>
    <t>무주군 무주읍 한풍루로 326-28</t>
  </si>
  <si>
    <t>반딧불체육관</t>
  </si>
  <si>
    <t>임실군 임실읍 호국로 1640 공설운동장</t>
    <phoneticPr fontId="5" type="noConversion"/>
  </si>
  <si>
    <t>임실군 풋살장</t>
    <phoneticPr fontId="5" type="noConversion"/>
  </si>
  <si>
    <t>임실군 시설사업소</t>
    <phoneticPr fontId="5" type="noConversion"/>
  </si>
  <si>
    <t>순창군 순창읍 교성리 244-3번지</t>
    <phoneticPr fontId="5" type="noConversion"/>
  </si>
  <si>
    <t>고창군 고창읍 새마을공원길 24</t>
    <phoneticPr fontId="5" type="noConversion"/>
  </si>
  <si>
    <t>고창군 해리면 하련리 262</t>
    <phoneticPr fontId="5" type="noConversion"/>
  </si>
  <si>
    <t>고창군 성송면 대성로 763-10</t>
    <phoneticPr fontId="5" type="noConversion"/>
  </si>
  <si>
    <t>고창군 신림면 무림리 61-10</t>
    <phoneticPr fontId="5" type="noConversion"/>
  </si>
  <si>
    <t>전주시 덕진구 송천동1가 산 1-25</t>
    <phoneticPr fontId="5" type="noConversion"/>
  </si>
  <si>
    <t>군산시 솔꼬지1길 46</t>
    <phoneticPr fontId="5" type="noConversion"/>
  </si>
  <si>
    <t xml:space="preserve">군산시 대야면 석화로 63-15 </t>
    <phoneticPr fontId="5" type="noConversion"/>
  </si>
  <si>
    <t xml:space="preserve"> 군산시 소룡동 237-1  </t>
    <phoneticPr fontId="5" type="noConversion"/>
  </si>
  <si>
    <t xml:space="preserve">군산시 경포천로 88 </t>
    <phoneticPr fontId="5" type="noConversion"/>
  </si>
  <si>
    <t>익산시
도시관리공단</t>
  </si>
  <si>
    <t xml:space="preserve">익산시 춘포면 춘포리 948-1  </t>
  </si>
  <si>
    <t>익산시
(춘포면)</t>
  </si>
  <si>
    <t>익산시
(녹색도시관리사업소)</t>
  </si>
  <si>
    <t>여산면 여산리 717</t>
  </si>
  <si>
    <t>익산시
(여산면)</t>
  </si>
  <si>
    <t>수도산스포츠센터</t>
  </si>
  <si>
    <t>1,990㎡</t>
  </si>
  <si>
    <t xml:space="preserve">정읍시 감곡면 방교리 612-2 </t>
    <phoneticPr fontId="5" type="noConversion"/>
  </si>
  <si>
    <t>정읍시 용흥1길 78-6</t>
    <phoneticPr fontId="5" type="noConversion"/>
  </si>
  <si>
    <t>남원 실내배드민턴장</t>
  </si>
  <si>
    <t>위탁
(남원시체육회)</t>
  </si>
  <si>
    <t>남원종합스포츠타운
족구장</t>
  </si>
  <si>
    <t>완주군 봉동읍 성덕리 1408-6</t>
    <phoneticPr fontId="5" type="noConversion"/>
  </si>
  <si>
    <t>완주군 봉동읍 용암리 823</t>
    <phoneticPr fontId="5" type="noConversion"/>
  </si>
  <si>
    <t>완주산업단지 중앙공원 족구장</t>
    <phoneticPr fontId="5" type="noConversion"/>
  </si>
  <si>
    <t>완주산업단지 학골공원 족구장</t>
    <phoneticPr fontId="5" type="noConversion"/>
  </si>
  <si>
    <t>진안군 진안읍 군하리 233-4</t>
    <phoneticPr fontId="5" type="noConversion"/>
  </si>
  <si>
    <t>진안군 진안읍 군하리 34</t>
    <phoneticPr fontId="5" type="noConversion"/>
  </si>
  <si>
    <t>월랑체육공원 농구장</t>
    <phoneticPr fontId="5" type="noConversion"/>
  </si>
  <si>
    <t>농구장 1면</t>
    <phoneticPr fontId="5" type="noConversion"/>
  </si>
  <si>
    <t>무주군 무주읍 대차리 1584-17</t>
    <phoneticPr fontId="5" type="noConversion"/>
  </si>
  <si>
    <t>장수군 계북면 장무로 1005-12</t>
    <phoneticPr fontId="5" type="noConversion"/>
  </si>
  <si>
    <t>계북다목적구장</t>
    <phoneticPr fontId="5" type="noConversion"/>
  </si>
  <si>
    <t>임실군 성수면 도인2길 50</t>
    <phoneticPr fontId="5" type="noConversion"/>
  </si>
  <si>
    <t xml:space="preserve"> 고창군 고창읍 운동장길 36</t>
    <phoneticPr fontId="5" type="noConversion"/>
  </si>
  <si>
    <t>고창군 고창읍 석정2로 151-17</t>
    <phoneticPr fontId="5" type="noConversion"/>
  </si>
  <si>
    <t>고창군 고수면 황산리 378</t>
    <phoneticPr fontId="5" type="noConversion"/>
  </si>
  <si>
    <t>고창군 심원면 연화리 712</t>
    <phoneticPr fontId="5" type="noConversion"/>
  </si>
  <si>
    <t>고창군 공음면 선동리</t>
    <phoneticPr fontId="5" type="noConversion"/>
  </si>
  <si>
    <t>공음족구장</t>
  </si>
  <si>
    <t>고창군 고창읍 월암리 109</t>
    <phoneticPr fontId="5" type="noConversion"/>
  </si>
  <si>
    <t>전북 부안군 변산면 변산로 2047</t>
  </si>
  <si>
    <t>전북특별자치도 인공암벽장</t>
  </si>
  <si>
    <t>나주시 영산강변로 99</t>
    <phoneticPr fontId="5" type="noConversion"/>
  </si>
  <si>
    <t>나주시청 체육진흥과(061-339-4524)</t>
    <phoneticPr fontId="5" type="noConversion"/>
  </si>
  <si>
    <t>본부석, 스탠드</t>
    <phoneticPr fontId="5" type="noConversion"/>
  </si>
  <si>
    <t>나주시 빛가람동 302</t>
    <phoneticPr fontId="5" type="noConversion"/>
  </si>
  <si>
    <t>나주시청 빛가람시설관리과(061-339-2712)</t>
    <phoneticPr fontId="5" type="noConversion"/>
  </si>
  <si>
    <t>광양시 체육과</t>
    <phoneticPr fontId="5" type="noConversion"/>
  </si>
  <si>
    <t>담양군 공공시설사업소(061-380-2916)</t>
    <phoneticPr fontId="5" type="noConversion"/>
  </si>
  <si>
    <t>구례군 구례읍 서시천로 106</t>
    <phoneticPr fontId="5" type="noConversion"/>
  </si>
  <si>
    <t>구례군청 스포츠산업과</t>
    <phoneticPr fontId="5" type="noConversion"/>
  </si>
  <si>
    <t>구례군민</t>
    <phoneticPr fontId="5" type="noConversion"/>
  </si>
  <si>
    <t>시설관리사업소(850-5857)</t>
    <phoneticPr fontId="5" type="noConversion"/>
  </si>
  <si>
    <t>벌교읍 신정길 4-131</t>
    <phoneticPr fontId="5" type="noConversion"/>
  </si>
  <si>
    <t>시설관리사업소(850-8710)</t>
    <phoneticPr fontId="5" type="noConversion"/>
  </si>
  <si>
    <t>화순읍 학포로 2698</t>
    <phoneticPr fontId="5" type="noConversion"/>
  </si>
  <si>
    <t>화순군 시설관리사업소(379-3405)</t>
    <phoneticPr fontId="5" type="noConversion"/>
  </si>
  <si>
    <t>해남읍 해리 2</t>
    <phoneticPr fontId="5" type="noConversion"/>
  </si>
  <si>
    <t>영광군 스포츠산업단(350-4852)</t>
    <phoneticPr fontId="5" type="noConversion"/>
  </si>
  <si>
    <t>1,004백만원</t>
    <phoneticPr fontId="5" type="noConversion"/>
  </si>
  <si>
    <t>1260백만원</t>
    <phoneticPr fontId="5" type="noConversion"/>
  </si>
  <si>
    <t>진도읍 동외리 183</t>
    <phoneticPr fontId="5" type="noConversion"/>
  </si>
  <si>
    <t>스포츠산업사업소 스포츠시설팀(540-6275)</t>
    <phoneticPr fontId="5" type="noConversion"/>
  </si>
  <si>
    <t>군민,직장육상팀 등</t>
    <phoneticPr fontId="5" type="noConversion"/>
  </si>
  <si>
    <t>진도군 육상준비구장</t>
    <phoneticPr fontId="5" type="noConversion"/>
  </si>
  <si>
    <t>직장육상팀 , 전지훈련</t>
    <phoneticPr fontId="5" type="noConversion"/>
  </si>
  <si>
    <t>추가
(생활체육관에 잘못 기재된 시설 수정 기재)</t>
    <phoneticPr fontId="5" type="noConversion"/>
  </si>
  <si>
    <t>나주시 삼영동 131-1</t>
    <phoneticPr fontId="5" type="noConversion"/>
  </si>
  <si>
    <t>중앙하수처리장 축구장</t>
    <phoneticPr fontId="5" type="noConversion"/>
  </si>
  <si>
    <t>담양군 담양읍 강쟁리 539-5</t>
    <phoneticPr fontId="5" type="noConversion"/>
  </si>
  <si>
    <t>담양군 담양읍 관방제림길 69</t>
    <phoneticPr fontId="5" type="noConversion"/>
  </si>
  <si>
    <t>담양군 고서면 분향리 319-4</t>
    <phoneticPr fontId="5" type="noConversion"/>
  </si>
  <si>
    <t>담양군 담양읍 삼만리 1029-3</t>
    <phoneticPr fontId="5" type="noConversion"/>
  </si>
  <si>
    <t>담양군 봉산면 제월리 772-1</t>
    <phoneticPr fontId="5" type="noConversion"/>
  </si>
  <si>
    <t>담양군 창평면 창평리 492</t>
    <phoneticPr fontId="5" type="noConversion"/>
  </si>
  <si>
    <t>곡성읍 중앙로 130-1</t>
    <phoneticPr fontId="5" type="noConversion"/>
  </si>
  <si>
    <t>인조잔디
천연잔디
인조잔디</t>
    <phoneticPr fontId="5" type="noConversion"/>
  </si>
  <si>
    <t>105
105
96</t>
    <phoneticPr fontId="5" type="noConversion"/>
  </si>
  <si>
    <t>68
68
61</t>
    <phoneticPr fontId="5" type="noConversion"/>
  </si>
  <si>
    <t>복내면 송재로 1838-12</t>
    <phoneticPr fontId="5" type="noConversion"/>
  </si>
  <si>
    <t>영광읍 월현로 170</t>
    <phoneticPr fontId="5" type="noConversion"/>
  </si>
  <si>
    <t>6,000백만원</t>
    <phoneticPr fontId="5" type="noConversion"/>
  </si>
  <si>
    <t>1,500백만원</t>
    <phoneticPr fontId="5" type="noConversion"/>
  </si>
  <si>
    <t>진도읍 동외리 994</t>
    <phoneticPr fontId="5" type="noConversion"/>
  </si>
  <si>
    <t>아리랑체육공원 축구장</t>
    <phoneticPr fontId="5" type="noConversion"/>
  </si>
  <si>
    <t>진도읍 동외리 1064-1 외 5필지</t>
    <phoneticPr fontId="5" type="noConversion"/>
  </si>
  <si>
    <t>나주시 영산동 739-5</t>
    <phoneticPr fontId="5" type="noConversion"/>
  </si>
  <si>
    <t>담양군 월산면 월계리 613-10</t>
    <phoneticPr fontId="5" type="noConversion"/>
  </si>
  <si>
    <t>회천면 벽교리 830-1</t>
    <phoneticPr fontId="5" type="noConversion"/>
  </si>
  <si>
    <t>전남 해남군 북평면 천태산길 92</t>
    <phoneticPr fontId="5" type="noConversion"/>
  </si>
  <si>
    <t xml:space="preserve">영광군 대마면 송죽리 대마산단 </t>
    <phoneticPr fontId="5" type="noConversion"/>
  </si>
  <si>
    <t>영광군 일자리경제과(350-5642)</t>
    <phoneticPr fontId="5" type="noConversion"/>
  </si>
  <si>
    <t>영광군 백수읍 길용리 806-10</t>
    <phoneticPr fontId="5" type="noConversion"/>
  </si>
  <si>
    <t>고군면 금계리 153-1</t>
    <phoneticPr fontId="5" type="noConversion"/>
  </si>
  <si>
    <t>스포츠산업사업소 스포츠시설팀(540-6277)</t>
    <phoneticPr fontId="5" type="noConversion"/>
  </si>
  <si>
    <t>압해읍 학교리 산89-1</t>
    <phoneticPr fontId="5" type="noConversion"/>
  </si>
  <si>
    <t>신안군 야구장</t>
    <phoneticPr fontId="5" type="noConversion"/>
  </si>
  <si>
    <t>신안군 건강증진과</t>
    <phoneticPr fontId="5" type="noConversion"/>
  </si>
  <si>
    <t>나주시 건재로 130-13</t>
    <phoneticPr fontId="5" type="noConversion"/>
  </si>
  <si>
    <t>담양군 담양읍 죽녹원로 152</t>
    <phoneticPr fontId="5" type="noConversion"/>
  </si>
  <si>
    <t>곡성군테니스협회</t>
    <phoneticPr fontId="5" type="noConversion"/>
  </si>
  <si>
    <t>진도읍 동외리 637-1</t>
    <phoneticPr fontId="5" type="noConversion"/>
  </si>
  <si>
    <t>진도읍 동외리 155</t>
    <phoneticPr fontId="5" type="noConversion"/>
  </si>
  <si>
    <t>지산면 인지리 산 103-6</t>
    <phoneticPr fontId="5" type="noConversion"/>
  </si>
  <si>
    <t>압해읍 학교리 229</t>
    <phoneticPr fontId="5" type="noConversion"/>
  </si>
  <si>
    <t>비금면 덕산리 20-5</t>
    <phoneticPr fontId="5" type="noConversion"/>
  </si>
  <si>
    <t>구례군 산동면 원촌길 75</t>
    <phoneticPr fontId="5" type="noConversion"/>
  </si>
  <si>
    <t>진도공설운동장 씨름장</t>
    <phoneticPr fontId="5" type="noConversion"/>
  </si>
  <si>
    <t>나주시 반다비체육관</t>
    <phoneticPr fontId="5" type="noConversion"/>
  </si>
  <si>
    <t>2023~2025</t>
    <phoneticPr fontId="5" type="noConversion"/>
  </si>
  <si>
    <t>담양군 담양읍 죽녹원로 134</t>
    <phoneticPr fontId="5" type="noConversion"/>
  </si>
  <si>
    <t>구례군 구례읍 서시천로 76-11</t>
    <phoneticPr fontId="5" type="noConversion"/>
  </si>
  <si>
    <t>보성읍 용문리 174</t>
    <phoneticPr fontId="5" type="noConversion"/>
  </si>
  <si>
    <t>진도군 진도읍 동외리 994</t>
    <phoneticPr fontId="5" type="noConversion"/>
  </si>
  <si>
    <t>아리랑 탁구장</t>
    <phoneticPr fontId="5" type="noConversion"/>
  </si>
  <si>
    <t>진도군
(진도군탁구협회)</t>
    <phoneticPr fontId="5" type="noConversion"/>
  </si>
  <si>
    <t>진도군 진도읍 동외리 183</t>
    <phoneticPr fontId="5" type="noConversion"/>
  </si>
  <si>
    <t>진도실내체육관</t>
    <phoneticPr fontId="5" type="noConversion"/>
  </si>
  <si>
    <t>진도군 진도읍 남동리 453-25</t>
    <phoneticPr fontId="5" type="noConversion"/>
  </si>
  <si>
    <t>진도군 장애인체육관</t>
    <phoneticPr fontId="5" type="noConversion"/>
  </si>
  <si>
    <t>배구,농구,배드민턴 등</t>
    <phoneticPr fontId="5" type="noConversion"/>
  </si>
  <si>
    <t>보성군 역도협회</t>
    <phoneticPr fontId="5" type="noConversion"/>
  </si>
  <si>
    <t>역도협회</t>
    <phoneticPr fontId="5" type="noConversion"/>
  </si>
  <si>
    <t>임애지복싱체육관</t>
    <phoneticPr fontId="5" type="noConversion"/>
  </si>
  <si>
    <t>순천시 풍덕동 1789</t>
    <phoneticPr fontId="5" type="noConversion"/>
  </si>
  <si>
    <t>어울림체육센터</t>
    <phoneticPr fontId="5" type="noConversion"/>
  </si>
  <si>
    <t>위탁(순천시장애인체육회)</t>
    <phoneticPr fontId="5" type="noConversion"/>
  </si>
  <si>
    <t>강당, 체력인증센터, 카페 등</t>
    <phoneticPr fontId="5" type="noConversion"/>
  </si>
  <si>
    <t>나주시 공산면 남창리 52-2</t>
    <phoneticPr fontId="5" type="noConversion"/>
  </si>
  <si>
    <t>담양군 가사문학면 가사문학로 1169-5</t>
    <phoneticPr fontId="5" type="noConversion"/>
  </si>
  <si>
    <t>곡성군반다비체육센터</t>
    <phoneticPr fontId="5" type="noConversion"/>
  </si>
  <si>
    <t>30*29.6*13.4</t>
    <phoneticPr fontId="5" type="noConversion"/>
  </si>
  <si>
    <t>배드민터, 배구 등</t>
    <phoneticPr fontId="5" type="noConversion"/>
  </si>
  <si>
    <t>샤워실, 사무실 등</t>
    <phoneticPr fontId="5" type="noConversion"/>
  </si>
  <si>
    <t>득량면 오봉리 873-3</t>
    <phoneticPr fontId="5" type="noConversion"/>
  </si>
  <si>
    <t>정남진체육관</t>
    <phoneticPr fontId="5" type="noConversion"/>
  </si>
  <si>
    <t>20.7x35.7</t>
    <phoneticPr fontId="5" type="noConversion"/>
  </si>
  <si>
    <t>대동면 함장로 1377</t>
    <phoneticPr fontId="5" type="noConversion"/>
  </si>
  <si>
    <t>월야면 밀재로 1476</t>
    <phoneticPr fontId="5" type="noConversion"/>
  </si>
  <si>
    <t>월야실내체육관</t>
    <phoneticPr fontId="5" type="noConversion"/>
  </si>
  <si>
    <t>영광읍 월현로1길 9</t>
    <phoneticPr fontId="5" type="noConversion"/>
  </si>
  <si>
    <t>영광군 스포츠센터</t>
    <phoneticPr fontId="5" type="noConversion"/>
  </si>
  <si>
    <t>3레인</t>
    <phoneticPr fontId="5" type="noConversion"/>
  </si>
  <si>
    <t>진도읍 수역리 817-2</t>
    <phoneticPr fontId="5" type="noConversion"/>
  </si>
  <si>
    <t>담양군 담양읍 미리산길 31-42</t>
  </si>
  <si>
    <t>공공시설사업소(061-380-2916)</t>
    <phoneticPr fontId="5" type="noConversion"/>
  </si>
  <si>
    <t>담양군게이트볼협회</t>
    <phoneticPr fontId="5" type="noConversion"/>
  </si>
  <si>
    <t>담양군 봉산면 제월길 5</t>
  </si>
  <si>
    <t>담양군 고서면 가사문학로 324-26</t>
  </si>
  <si>
    <t>담양군 가사문학면 가사문학로 1169-1</t>
  </si>
  <si>
    <t>담양군 창평면 사동길 13-18</t>
  </si>
  <si>
    <t>담양군 대덕면 창평현로 893</t>
  </si>
  <si>
    <t xml:space="preserve">담양군 무정면 옻재길 46-46 </t>
  </si>
  <si>
    <t>담양군 금성면 석현길 93-9</t>
  </si>
  <si>
    <t>담양군 용면 박곡길 2-35</t>
  </si>
  <si>
    <t>담양군 월산면 도개길 15-36</t>
  </si>
  <si>
    <t>담양군 수북면 추성1로 754</t>
  </si>
  <si>
    <t>간전면 간전중앙로 176</t>
    <phoneticPr fontId="5" type="noConversion"/>
  </si>
  <si>
    <t>구례군 스포츠산업과</t>
    <phoneticPr fontId="5" type="noConversion"/>
  </si>
  <si>
    <t>구례읍 서시천로 84-11</t>
    <phoneticPr fontId="5" type="noConversion"/>
  </si>
  <si>
    <t>문척면 수달생태로 263</t>
    <phoneticPr fontId="5" type="noConversion"/>
  </si>
  <si>
    <t>토지면 섬진강대로 5063</t>
    <phoneticPr fontId="5" type="noConversion"/>
  </si>
  <si>
    <t>마산면 화엄사로 77-23</t>
    <phoneticPr fontId="5" type="noConversion"/>
  </si>
  <si>
    <t>산동면 원촌1길 13-75</t>
    <phoneticPr fontId="5" type="noConversion"/>
  </si>
  <si>
    <t>광의면 구만제로 357</t>
    <phoneticPr fontId="5" type="noConversion"/>
  </si>
  <si>
    <t>용방면 용방로 476</t>
    <phoneticPr fontId="5" type="noConversion"/>
  </si>
  <si>
    <t>마산면 광평1길 25-4</t>
    <phoneticPr fontId="5" type="noConversion"/>
  </si>
  <si>
    <t>문척면 토금길 110</t>
    <phoneticPr fontId="5" type="noConversion"/>
  </si>
  <si>
    <t>`</t>
    <phoneticPr fontId="5" type="noConversion"/>
  </si>
  <si>
    <t>두원노인게이트볼장</t>
    <phoneticPr fontId="5" type="noConversion"/>
  </si>
  <si>
    <t>보성읍 보성리 178</t>
    <phoneticPr fontId="5" type="noConversion"/>
  </si>
  <si>
    <t>보성읍 게이트볼협회</t>
    <phoneticPr fontId="5" type="noConversion"/>
  </si>
  <si>
    <t>벌교읍 벌교리 774</t>
    <phoneticPr fontId="5" type="noConversion"/>
  </si>
  <si>
    <t>벌교읍 게이트볼협회</t>
  </si>
  <si>
    <t>조성면 조성리 736</t>
    <phoneticPr fontId="5" type="noConversion"/>
  </si>
  <si>
    <t>조성면 게이트볼협회</t>
  </si>
  <si>
    <t>회천면 화죽리 1218-16</t>
    <phoneticPr fontId="5" type="noConversion"/>
  </si>
  <si>
    <t>회천면 게이트볼협회</t>
  </si>
  <si>
    <t>복내면 복내리 450</t>
    <phoneticPr fontId="5" type="noConversion"/>
  </si>
  <si>
    <t>복내면 게이트볼협회</t>
  </si>
  <si>
    <t>율어면 문양리 610-1</t>
    <phoneticPr fontId="5" type="noConversion"/>
  </si>
  <si>
    <t>율어면 게이트볼협회</t>
  </si>
  <si>
    <t>문덕면 운곡리 655-41</t>
    <phoneticPr fontId="5" type="noConversion"/>
  </si>
  <si>
    <t>문덕면 게이트볼협회</t>
  </si>
  <si>
    <t>득량면 예당리 373</t>
    <phoneticPr fontId="5" type="noConversion"/>
  </si>
  <si>
    <t>득량면 게이트볼협회</t>
  </si>
  <si>
    <t>회천면 회령리 514-3</t>
    <phoneticPr fontId="5" type="noConversion"/>
  </si>
  <si>
    <t>웅치면 강산리 851-14</t>
    <phoneticPr fontId="5" type="noConversion"/>
  </si>
  <si>
    <t>웅치면 게이트볼협회</t>
  </si>
  <si>
    <t>겸백면 석호리 542-1</t>
    <phoneticPr fontId="5" type="noConversion"/>
  </si>
  <si>
    <t>겸백면 게이트볼협회</t>
  </si>
  <si>
    <t>화순읍 학포로 2642-1</t>
    <phoneticPr fontId="5" type="noConversion"/>
  </si>
  <si>
    <t>화순읍 광덕리 86-2</t>
    <phoneticPr fontId="5" type="noConversion"/>
  </si>
  <si>
    <t>백아면 백아로 1227</t>
    <phoneticPr fontId="5" type="noConversion"/>
  </si>
  <si>
    <t>능주면 정암길 76-9</t>
    <phoneticPr fontId="5" type="noConversion"/>
  </si>
  <si>
    <t>청풍면 평지촌길 54</t>
    <phoneticPr fontId="5" type="noConversion"/>
  </si>
  <si>
    <t>사평면 사호로 226-19</t>
    <phoneticPr fontId="5" type="noConversion"/>
  </si>
  <si>
    <t>사평면 게이트볼장</t>
    <phoneticPr fontId="5" type="noConversion"/>
  </si>
  <si>
    <t>이양면 이양로 55-1</t>
    <phoneticPr fontId="5" type="noConversion"/>
  </si>
  <si>
    <t>동면 충의로 723</t>
    <phoneticPr fontId="5" type="noConversion"/>
  </si>
  <si>
    <t>동복면 오지호로 276</t>
    <phoneticPr fontId="5" type="noConversion"/>
  </si>
  <si>
    <t>도암면 천태로 411-16</t>
    <phoneticPr fontId="5" type="noConversion"/>
  </si>
  <si>
    <t>해남군 삼산면 평활리 1030-71</t>
    <phoneticPr fontId="5" type="noConversion"/>
  </si>
  <si>
    <t>해남군 해남읍 해남로 72</t>
    <phoneticPr fontId="5" type="noConversion"/>
  </si>
  <si>
    <t>해남군 북평면 남창리 1278</t>
    <phoneticPr fontId="5" type="noConversion"/>
  </si>
  <si>
    <t>해남군 화산면 방축리 502</t>
    <phoneticPr fontId="5" type="noConversion"/>
  </si>
  <si>
    <t>해남군 현산면 탑동리길 16-1</t>
    <phoneticPr fontId="5" type="noConversion"/>
  </si>
  <si>
    <t>해남군 송지면 미야리 239</t>
    <phoneticPr fontId="5" type="noConversion"/>
  </si>
  <si>
    <t>해남군 북일면 신월리 174-12</t>
    <phoneticPr fontId="5" type="noConversion"/>
  </si>
  <si>
    <t>해남군 옥천면 영춘리 591</t>
    <phoneticPr fontId="5" type="noConversion"/>
  </si>
  <si>
    <t>해남군 마산면 화내리 683-1</t>
    <phoneticPr fontId="5" type="noConversion"/>
  </si>
  <si>
    <t>해남군 황산면 우항리 415-4</t>
    <phoneticPr fontId="5" type="noConversion"/>
  </si>
  <si>
    <t>해남군 산이면 초송리 527-29</t>
    <phoneticPr fontId="5" type="noConversion"/>
  </si>
  <si>
    <t>해남군 문내면 동외리 927-5</t>
    <phoneticPr fontId="5" type="noConversion"/>
  </si>
  <si>
    <t>해남군 화원면 금평리 244-2</t>
    <phoneticPr fontId="5" type="noConversion"/>
  </si>
  <si>
    <t>해남군 계곡면 성진리 59</t>
    <phoneticPr fontId="5" type="noConversion"/>
  </si>
  <si>
    <t>대동면 학동로 934</t>
    <phoneticPr fontId="5" type="noConversion"/>
  </si>
  <si>
    <t>대동면 용성 전천후게이트볼장</t>
    <phoneticPr fontId="5" type="noConversion"/>
  </si>
  <si>
    <t>대동면 대동길 69-14</t>
    <phoneticPr fontId="5" type="noConversion"/>
  </si>
  <si>
    <t>대동면 마량 전천후게이트볼장</t>
    <phoneticPr fontId="5" type="noConversion"/>
  </si>
  <si>
    <t>22x19m</t>
    <phoneticPr fontId="5" type="noConversion"/>
  </si>
  <si>
    <t>신광면 신광중앙길 55</t>
    <phoneticPr fontId="5" type="noConversion"/>
  </si>
  <si>
    <t>함평읍 들샘길 24-15</t>
    <phoneticPr fontId="5" type="noConversion"/>
  </si>
  <si>
    <t>손불면 손무로 771-46</t>
    <phoneticPr fontId="5" type="noConversion"/>
  </si>
  <si>
    <t>엄다면 곤재로 576-5</t>
    <phoneticPr fontId="5" type="noConversion"/>
  </si>
  <si>
    <t>나산면 함장로 2392</t>
    <phoneticPr fontId="5" type="noConversion"/>
  </si>
  <si>
    <t>학교면 학다리길 418</t>
    <phoneticPr fontId="5" type="noConversion"/>
  </si>
  <si>
    <t>해보면 유정길 46-7</t>
    <phoneticPr fontId="5" type="noConversion"/>
  </si>
  <si>
    <t>백수읍 상사리 744-70</t>
    <phoneticPr fontId="5" type="noConversion"/>
  </si>
  <si>
    <t>영광군 스포츠산업단
(061-350-5430)</t>
    <phoneticPr fontId="5" type="noConversion"/>
  </si>
  <si>
    <t>영광 게이트볼협회 백수분회</t>
    <phoneticPr fontId="5" type="noConversion"/>
  </si>
  <si>
    <t>32백만원</t>
    <phoneticPr fontId="5" type="noConversion"/>
  </si>
  <si>
    <t>대마면 월산리 415-25</t>
    <phoneticPr fontId="5" type="noConversion"/>
  </si>
  <si>
    <t>영광 게이트볼협회 대마분회</t>
    <phoneticPr fontId="5" type="noConversion"/>
  </si>
  <si>
    <t>20백만원</t>
    <phoneticPr fontId="5" type="noConversion"/>
  </si>
  <si>
    <t>묘량면 영양리 712</t>
    <phoneticPr fontId="5" type="noConversion"/>
  </si>
  <si>
    <t>영광 게이트볼협회 묘량분회</t>
  </si>
  <si>
    <t>백수읍 상사리 684</t>
    <phoneticPr fontId="5" type="noConversion"/>
  </si>
  <si>
    <t>영광 게이트볼협회 백수분회</t>
  </si>
  <si>
    <t>40백만원</t>
    <phoneticPr fontId="5" type="noConversion"/>
  </si>
  <si>
    <t>불갑면 쌍운리 456-1</t>
    <phoneticPr fontId="5" type="noConversion"/>
  </si>
  <si>
    <t>영광 게이트볼협회 불갑분회</t>
  </si>
  <si>
    <t>야구연습장</t>
    <phoneticPr fontId="5" type="noConversion"/>
  </si>
  <si>
    <t>130백만원</t>
    <phoneticPr fontId="5" type="noConversion"/>
  </si>
  <si>
    <t>군남면 도장리 48-2</t>
    <phoneticPr fontId="5" type="noConversion"/>
  </si>
  <si>
    <t>영광 게이트볼협회 군남분회</t>
  </si>
  <si>
    <t>15백만원</t>
    <phoneticPr fontId="5" type="noConversion"/>
  </si>
  <si>
    <t>묘량면 삼학리 1039-1</t>
    <phoneticPr fontId="5" type="noConversion"/>
  </si>
  <si>
    <t>146백만원</t>
    <phoneticPr fontId="5" type="noConversion"/>
  </si>
  <si>
    <t>염산면 봉남리 141</t>
    <phoneticPr fontId="5" type="noConversion"/>
  </si>
  <si>
    <t>영광 게이트볼협회 염산분회</t>
  </si>
  <si>
    <t>121백만원</t>
    <phoneticPr fontId="5" type="noConversion"/>
  </si>
  <si>
    <t>군서면 마읍리 319-7</t>
    <phoneticPr fontId="5" type="noConversion"/>
  </si>
  <si>
    <t>영광 게이트볼협회 군서분회</t>
  </si>
  <si>
    <t>120백만원</t>
    <phoneticPr fontId="5" type="noConversion"/>
  </si>
  <si>
    <t>홍농읍 칠곡리 140-4</t>
    <phoneticPr fontId="5" type="noConversion"/>
  </si>
  <si>
    <t>영광 게이트볼협회 홍농분회</t>
  </si>
  <si>
    <t>205백만원</t>
    <phoneticPr fontId="5" type="noConversion"/>
  </si>
  <si>
    <t>백수읍 대전리 398-1</t>
    <phoneticPr fontId="5" type="noConversion"/>
  </si>
  <si>
    <t>153백만원</t>
    <phoneticPr fontId="5" type="noConversion"/>
  </si>
  <si>
    <t>법성면 대덕리 801-2</t>
    <phoneticPr fontId="5" type="noConversion"/>
  </si>
  <si>
    <t>영광 게이트볼협회 법성분회</t>
  </si>
  <si>
    <t>194백만원</t>
    <phoneticPr fontId="5" type="noConversion"/>
  </si>
  <si>
    <t>영광읍 도동리 365</t>
    <phoneticPr fontId="5" type="noConversion"/>
  </si>
  <si>
    <t>영광 게이트볼협회 영광분회</t>
  </si>
  <si>
    <t>454백만원</t>
    <phoneticPr fontId="5" type="noConversion"/>
  </si>
  <si>
    <t>백수읍 양성리 7-1</t>
    <phoneticPr fontId="5" type="noConversion"/>
  </si>
  <si>
    <t>홍농읍 진덕리 229-1</t>
    <phoneticPr fontId="5" type="noConversion"/>
  </si>
  <si>
    <t>380백만원</t>
    <phoneticPr fontId="5" type="noConversion"/>
  </si>
  <si>
    <t>진도읍 수역리 1228</t>
    <phoneticPr fontId="5" type="noConversion"/>
  </si>
  <si>
    <t>군내면 둔전리 1846-1</t>
    <phoneticPr fontId="5" type="noConversion"/>
  </si>
  <si>
    <t>군내면 용장리 233-1</t>
    <phoneticPr fontId="5" type="noConversion"/>
  </si>
  <si>
    <t>삼별초게이트볼장</t>
    <phoneticPr fontId="5" type="noConversion"/>
  </si>
  <si>
    <t>군내면 분토리 1717-1</t>
    <phoneticPr fontId="5" type="noConversion"/>
  </si>
  <si>
    <t>고군면 오산리 2232-4</t>
    <phoneticPr fontId="5" type="noConversion"/>
  </si>
  <si>
    <t>고군면 고성리 403-1</t>
    <phoneticPr fontId="5" type="noConversion"/>
  </si>
  <si>
    <t>고군면 금계리 152</t>
    <phoneticPr fontId="5" type="noConversion"/>
  </si>
  <si>
    <t>의신면 돈지리 280</t>
    <phoneticPr fontId="5" type="noConversion"/>
  </si>
  <si>
    <t>의신면 만길리 2011-14</t>
    <phoneticPr fontId="5" type="noConversion"/>
  </si>
  <si>
    <t>임회면 석교리 265</t>
    <phoneticPr fontId="5" type="noConversion"/>
  </si>
  <si>
    <t>임회면 용호리 1388-13</t>
    <phoneticPr fontId="5" type="noConversion"/>
  </si>
  <si>
    <t>지산면 인지리 850-1</t>
    <phoneticPr fontId="5" type="noConversion"/>
  </si>
  <si>
    <t>지산면 길은리 494-1</t>
    <phoneticPr fontId="5" type="noConversion"/>
  </si>
  <si>
    <t>지산면 소포리 76-1</t>
    <phoneticPr fontId="5" type="noConversion"/>
  </si>
  <si>
    <t>조도면 창유리 221</t>
    <phoneticPr fontId="5" type="noConversion"/>
  </si>
  <si>
    <t>담양군 담양읍 담장로 20</t>
    <phoneticPr fontId="5" type="noConversion"/>
  </si>
  <si>
    <t>곡성읍 읍내7길 21</t>
    <phoneticPr fontId="5" type="noConversion"/>
  </si>
  <si>
    <t>곡성교육지원청</t>
    <phoneticPr fontId="5" type="noConversion"/>
  </si>
  <si>
    <t>전남교육청곡성교육지원청</t>
    <phoneticPr fontId="5" type="noConversion"/>
  </si>
  <si>
    <t>곡성교육지원청</t>
  </si>
  <si>
    <t>군민</t>
    <phoneticPr fontId="5" type="noConversion"/>
  </si>
  <si>
    <t>화순읍 광덕로 231</t>
    <phoneticPr fontId="5" type="noConversion"/>
  </si>
  <si>
    <t>화순군 문화예술과(379-3954)</t>
    <phoneticPr fontId="5" type="noConversion"/>
  </si>
  <si>
    <t>대동면 함장길 1377</t>
    <phoneticPr fontId="5" type="noConversion"/>
  </si>
  <si>
    <t>함평실내수영장</t>
    <phoneticPr fontId="5" type="noConversion"/>
  </si>
  <si>
    <t>061-320-1808</t>
    <phoneticPr fontId="5" type="noConversion"/>
  </si>
  <si>
    <t>영광군 스포츠산업단(061-350-4852)</t>
    <phoneticPr fontId="5" type="noConversion"/>
  </si>
  <si>
    <t>국민체육센터
진도실내수영장</t>
    <phoneticPr fontId="5" type="noConversion"/>
  </si>
  <si>
    <t>스포츠산업사업소 스포츠시설팀(540-6284)</t>
    <phoneticPr fontId="5" type="noConversion"/>
  </si>
  <si>
    <t>군민,직장육상팀,전지훈련 등</t>
    <phoneticPr fontId="5" type="noConversion"/>
  </si>
  <si>
    <t>나주시 남대동 2-22</t>
    <phoneticPr fontId="5" type="noConversion"/>
  </si>
  <si>
    <t>나주시 체육진흥과</t>
    <phoneticPr fontId="5" type="noConversion"/>
  </si>
  <si>
    <t>담양군 담양읍 객사7길 37</t>
    <phoneticPr fontId="5" type="noConversion"/>
  </si>
  <si>
    <t>구례군 구례읍 봉성산길 42</t>
    <phoneticPr fontId="5" type="noConversion"/>
  </si>
  <si>
    <t>봉덕정궁도협회</t>
    <phoneticPr fontId="5" type="noConversion"/>
  </si>
  <si>
    <t>구례군 산동면 효동길 18</t>
    <phoneticPr fontId="5" type="noConversion"/>
  </si>
  <si>
    <t>지산정궁도협회</t>
    <phoneticPr fontId="5" type="noConversion"/>
  </si>
  <si>
    <t>보성읍 새싹길 81-12</t>
    <phoneticPr fontId="5" type="noConversion"/>
  </si>
  <si>
    <t>보성 궁도협회</t>
    <phoneticPr fontId="5" type="noConversion"/>
  </si>
  <si>
    <t>벌교읍 체육공원길 35</t>
    <phoneticPr fontId="5" type="noConversion"/>
  </si>
  <si>
    <t>화순읍 진각로 85</t>
    <phoneticPr fontId="5" type="noConversion"/>
  </si>
  <si>
    <t>동복면 오지호로 202-26</t>
    <phoneticPr fontId="5" type="noConversion"/>
  </si>
  <si>
    <t>사평면 모후로 1025-51</t>
    <phoneticPr fontId="5" type="noConversion"/>
  </si>
  <si>
    <t>모후정동호인</t>
    <phoneticPr fontId="5" type="noConversion"/>
  </si>
  <si>
    <t>능주면 학포로 1922-52</t>
    <phoneticPr fontId="5" type="noConversion"/>
  </si>
  <si>
    <t>영덕정동호인</t>
    <phoneticPr fontId="5" type="noConversion"/>
  </si>
  <si>
    <t>해남군 해남읍 해리 2</t>
    <phoneticPr fontId="5" type="noConversion"/>
  </si>
  <si>
    <t>진도읍 동외리 188-1</t>
    <phoneticPr fontId="5" type="noConversion"/>
  </si>
  <si>
    <t>위탁
(진도군궁도협회)</t>
    <phoneticPr fontId="5" type="noConversion"/>
  </si>
  <si>
    <t>용방면 광의철쭉동산로 170</t>
    <phoneticPr fontId="5" type="noConversion"/>
  </si>
  <si>
    <t>구례군골프연습장</t>
    <phoneticPr fontId="5" type="noConversion"/>
  </si>
  <si>
    <t>민간위탁(개인)</t>
    <phoneticPr fontId="5" type="noConversion"/>
  </si>
  <si>
    <t>해룡파크골프장</t>
    <phoneticPr fontId="5" type="noConversion"/>
  </si>
  <si>
    <t>월길리 8-11</t>
    <phoneticPr fontId="5" type="noConversion"/>
  </si>
  <si>
    <t>섬진강둔치파크골프장</t>
    <phoneticPr fontId="5" type="noConversion"/>
  </si>
  <si>
    <t>도이동 846</t>
    <phoneticPr fontId="5" type="noConversion"/>
  </si>
  <si>
    <t>선샤인파크골프장</t>
    <phoneticPr fontId="5" type="noConversion"/>
  </si>
  <si>
    <t>위탁(담양군체육회)</t>
    <phoneticPr fontId="5" type="noConversion"/>
  </si>
  <si>
    <t>구례파크골프장</t>
    <phoneticPr fontId="5" type="noConversion"/>
  </si>
  <si>
    <t>2020
2024</t>
    <phoneticPr fontId="5" type="noConversion"/>
  </si>
  <si>
    <t>수정
(구장 증설)</t>
    <phoneticPr fontId="5" type="noConversion"/>
  </si>
  <si>
    <t>복내면 복내리 167-2</t>
    <phoneticPr fontId="5" type="noConversion"/>
  </si>
  <si>
    <t>보성읍 파크골프 연습장</t>
    <phoneticPr fontId="5" type="noConversion"/>
  </si>
  <si>
    <t>12,200
(보성 국민체육센터 건립사업 내 포함)</t>
    <phoneticPr fontId="5" type="noConversion"/>
  </si>
  <si>
    <t>능주면 관영리 148번지 일원</t>
    <phoneticPr fontId="5" type="noConversion"/>
  </si>
  <si>
    <t>청풍면 풍암리 100-2번지 일원</t>
    <phoneticPr fontId="5" type="noConversion"/>
  </si>
  <si>
    <t>화순파크골프장</t>
    <phoneticPr fontId="5" type="noConversion"/>
  </si>
  <si>
    <t>A등급
(2024)</t>
    <phoneticPr fontId="5" type="noConversion"/>
  </si>
  <si>
    <t>강진배드리 파크골프장</t>
    <phoneticPr fontId="5" type="noConversion"/>
  </si>
  <si>
    <t>삼산면 봉학리 154-1번지 일원</t>
    <phoneticPr fontId="5" type="noConversion"/>
  </si>
  <si>
    <t>산이면 초송리  527-29번지 일원</t>
    <phoneticPr fontId="5" type="noConversion"/>
  </si>
  <si>
    <t>송지면 산정리 472-5번지 일원</t>
    <phoneticPr fontId="5" type="noConversion"/>
  </si>
  <si>
    <t>송지파크골프장</t>
    <phoneticPr fontId="5" type="noConversion"/>
  </si>
  <si>
    <t>홍농 동명초 파크골프장</t>
    <phoneticPr fontId="5" type="noConversion"/>
  </si>
  <si>
    <t>성황풋살1구장</t>
    <phoneticPr fontId="5" type="noConversion"/>
  </si>
  <si>
    <t>성황풋살2구장</t>
    <phoneticPr fontId="5" type="noConversion"/>
  </si>
  <si>
    <t>벌교읍</t>
    <phoneticPr fontId="5" type="noConversion"/>
  </si>
  <si>
    <t>벌교생태공원 풋살장 1구장</t>
    <phoneticPr fontId="5" type="noConversion"/>
  </si>
  <si>
    <t>벌교생태공원 풋살장 2구장</t>
    <phoneticPr fontId="5" type="noConversion"/>
  </si>
  <si>
    <t>영암종합운동장 풋살장</t>
    <phoneticPr fontId="5" type="noConversion"/>
  </si>
  <si>
    <t>구례그라운드골프연습장</t>
    <phoneticPr fontId="5" type="noConversion"/>
  </si>
  <si>
    <t>수정(골프연습장에서 이동 기재)</t>
    <phoneticPr fontId="5" type="noConversion"/>
  </si>
  <si>
    <t>구례군 문척면 수달생태로 295-5</t>
    <phoneticPr fontId="5" type="noConversion"/>
  </si>
  <si>
    <t>구례 문척탁구연습장</t>
    <phoneticPr fontId="5" type="noConversion"/>
  </si>
  <si>
    <t>구례군 광의면 구만제로 357</t>
    <phoneticPr fontId="5" type="noConversion"/>
  </si>
  <si>
    <t>구례 광의탁구연습장</t>
    <phoneticPr fontId="5" type="noConversion"/>
  </si>
  <si>
    <t>보성읍 용문길 18</t>
    <phoneticPr fontId="5" type="noConversion"/>
  </si>
  <si>
    <t>남포그라운드골프장</t>
    <phoneticPr fontId="5" type="noConversion"/>
  </si>
  <si>
    <t>신규
(기존 축구전용구장을 그라운드골프장으로 이용)</t>
    <phoneticPr fontId="5" type="noConversion"/>
  </si>
  <si>
    <t>비금그라운드골프장</t>
    <phoneticPr fontId="5" type="noConversion"/>
  </si>
  <si>
    <t>암태면 와촌리 1961-1</t>
    <phoneticPr fontId="5" type="noConversion"/>
  </si>
  <si>
    <t>암태그라운드골프장</t>
    <phoneticPr fontId="5" type="noConversion"/>
  </si>
  <si>
    <t>남구 희망대로 810</t>
    <phoneticPr fontId="5" type="noConversion"/>
  </si>
  <si>
    <t>삼락동 488-1</t>
    <phoneticPr fontId="5" type="noConversion"/>
  </si>
  <si>
    <t>김천시시설관리공단(421-1661)</t>
    <phoneticPr fontId="5" type="noConversion"/>
  </si>
  <si>
    <t>운동장길 53</t>
    <phoneticPr fontId="5" type="noConversion"/>
  </si>
  <si>
    <t xml:space="preserve">체육진흥과(840-3870~3874) </t>
    <phoneticPr fontId="5" type="noConversion"/>
  </si>
  <si>
    <t>구미시 박정희로 375-22</t>
    <phoneticPr fontId="5" type="noConversion"/>
  </si>
  <si>
    <t>체육진흥과(480-4914)</t>
    <phoneticPr fontId="5" type="noConversion"/>
  </si>
  <si>
    <t>체육진흥과(632-8933)</t>
    <phoneticPr fontId="5" type="noConversion"/>
  </si>
  <si>
    <t>의자식+계단식</t>
    <phoneticPr fontId="5" type="noConversion"/>
  </si>
  <si>
    <t>교촌동 283-1</t>
    <phoneticPr fontId="5" type="noConversion"/>
  </si>
  <si>
    <t>상주시 계산동 474-1</t>
    <phoneticPr fontId="5" type="noConversion"/>
  </si>
  <si>
    <t>시민운동장 관리사무소(537-6217)</t>
    <phoneticPr fontId="5" type="noConversion"/>
  </si>
  <si>
    <t>모전동 415-1</t>
    <phoneticPr fontId="5" type="noConversion"/>
  </si>
  <si>
    <t>세마을체육과(550-6093)</t>
    <phoneticPr fontId="5" type="noConversion"/>
  </si>
  <si>
    <t>남매로 100</t>
    <phoneticPr fontId="5" type="noConversion"/>
  </si>
  <si>
    <t>의성읍 충효로 88</t>
    <phoneticPr fontId="5" type="noConversion"/>
  </si>
  <si>
    <t>청송읍 중앙로 306-39</t>
    <phoneticPr fontId="5" type="noConversion"/>
  </si>
  <si>
    <t>종합시설관리사업소(054-870-6574)</t>
    <phoneticPr fontId="5" type="noConversion"/>
  </si>
  <si>
    <t>영양읍 군민회관길 75</t>
    <phoneticPr fontId="5" type="noConversion"/>
  </si>
  <si>
    <t>문화관광과(680-6453)</t>
    <phoneticPr fontId="5" type="noConversion"/>
  </si>
  <si>
    <t>시설체육사업소(730-7194)</t>
    <phoneticPr fontId="5" type="noConversion"/>
  </si>
  <si>
    <t>크레이4면, 조명탑3, 관리사1</t>
    <phoneticPr fontId="5" type="noConversion"/>
  </si>
  <si>
    <t>공공시설사업소(370-6093)</t>
    <phoneticPr fontId="5" type="noConversion"/>
  </si>
  <si>
    <t>체육시설사업소(930-8369)</t>
    <phoneticPr fontId="5" type="noConversion"/>
  </si>
  <si>
    <t>왜관읍 호국로 203</t>
    <phoneticPr fontId="5" type="noConversion"/>
  </si>
  <si>
    <t>새마을체육과(979-5212)</t>
    <phoneticPr fontId="5" type="noConversion"/>
  </si>
  <si>
    <t>예천군체육사업소
(650-6397)</t>
    <phoneticPr fontId="5" type="noConversion"/>
  </si>
  <si>
    <t>체육시설사업소(679-6982)</t>
    <phoneticPr fontId="5" type="noConversion"/>
  </si>
  <si>
    <t>근남면 구산수곡길 717</t>
    <phoneticPr fontId="5" type="noConversion"/>
  </si>
  <si>
    <t>체육진흥과 시설운영팀(054-789-5866)</t>
    <phoneticPr fontId="5" type="noConversion"/>
  </si>
  <si>
    <t>서면 태하리 230</t>
    <phoneticPr fontId="5" type="noConversion"/>
  </si>
  <si>
    <t>울릉군 문화체육과(054-790-6372)</t>
    <phoneticPr fontId="5" type="noConversion"/>
  </si>
  <si>
    <t>북구 흥해읍 칠포로 430-50</t>
    <phoneticPr fontId="5" type="noConversion"/>
  </si>
  <si>
    <t>북구 기계면 현내리 685-19</t>
    <phoneticPr fontId="5" type="noConversion"/>
  </si>
  <si>
    <t>새마을발상지운동장</t>
    <phoneticPr fontId="5" type="noConversion"/>
  </si>
  <si>
    <t>남구 구룡포읍 하정리 산27-5</t>
    <phoneticPr fontId="5" type="noConversion"/>
  </si>
  <si>
    <t>남구 오천읍 냉천로 580</t>
    <phoneticPr fontId="5" type="noConversion"/>
  </si>
  <si>
    <t>남구 동해면 약전리 370-1</t>
    <phoneticPr fontId="5" type="noConversion"/>
  </si>
  <si>
    <t>북구 학잠동 216-1</t>
    <phoneticPr fontId="5" type="noConversion"/>
  </si>
  <si>
    <t>북구 흥해읍 초곡리 998-21</t>
    <phoneticPr fontId="5" type="noConversion"/>
  </si>
  <si>
    <t>흥해옥성운동장</t>
    <phoneticPr fontId="5" type="noConversion"/>
  </si>
  <si>
    <t>북구 양덕동 500</t>
    <phoneticPr fontId="5" type="noConversion"/>
  </si>
  <si>
    <t>양덕스포츠타운축구장</t>
    <phoneticPr fontId="5" type="noConversion"/>
  </si>
  <si>
    <t>감포읍 전동리 57-3</t>
    <phoneticPr fontId="5" type="noConversion"/>
  </si>
  <si>
    <t>황성동 1053-205</t>
    <phoneticPr fontId="5" type="noConversion"/>
  </si>
  <si>
    <t>구황동 3-15</t>
    <phoneticPr fontId="5" type="noConversion"/>
  </si>
  <si>
    <t>구황동 883-1</t>
    <phoneticPr fontId="5" type="noConversion"/>
  </si>
  <si>
    <t xml:space="preserve">황성동 1047-6 </t>
    <phoneticPr fontId="5" type="noConversion"/>
  </si>
  <si>
    <t xml:space="preserve">안강읍 근계리 1418-474 </t>
    <phoneticPr fontId="5" type="noConversion"/>
  </si>
  <si>
    <t>황성동 1070</t>
    <phoneticPr fontId="5" type="noConversion"/>
  </si>
  <si>
    <t>구황동 290-5</t>
    <phoneticPr fontId="5" type="noConversion"/>
  </si>
  <si>
    <t>천군동 1550</t>
    <phoneticPr fontId="5" type="noConversion"/>
  </si>
  <si>
    <t>문당길 142</t>
    <phoneticPr fontId="5" type="noConversion"/>
  </si>
  <si>
    <t>응명동 718-2</t>
    <phoneticPr fontId="5" type="noConversion"/>
  </si>
  <si>
    <t>안동시 태화동 505</t>
    <phoneticPr fontId="5" type="noConversion"/>
  </si>
  <si>
    <t>임하면 임하리 74</t>
    <phoneticPr fontId="5" type="noConversion"/>
  </si>
  <si>
    <t>성곡동 1529</t>
    <phoneticPr fontId="5" type="noConversion"/>
  </si>
  <si>
    <t>성곡동 문화관광단지 축구장</t>
    <phoneticPr fontId="5" type="noConversion"/>
  </si>
  <si>
    <t>칠곡군 석적읍 중리 495-5</t>
    <phoneticPr fontId="5" type="noConversion"/>
  </si>
  <si>
    <t>산동읍 송백로 499</t>
    <phoneticPr fontId="5" type="noConversion"/>
  </si>
  <si>
    <t>낙동제방길 200</t>
  </si>
  <si>
    <t>옥계2공단로 3길 133</t>
    <phoneticPr fontId="5" type="noConversion"/>
  </si>
  <si>
    <t>3공단1로 191</t>
    <phoneticPr fontId="5" type="noConversion"/>
  </si>
  <si>
    <t>신동 643-3</t>
    <phoneticPr fontId="5" type="noConversion"/>
  </si>
  <si>
    <t>풍기읍 산법리 376-7</t>
    <phoneticPr fontId="5" type="noConversion"/>
  </si>
  <si>
    <t>고경면 단포리 389-2</t>
    <phoneticPr fontId="5" type="noConversion"/>
  </si>
  <si>
    <t>단포축구장 B,C구장</t>
    <phoneticPr fontId="5" type="noConversion"/>
  </si>
  <si>
    <t>단포축구장 A,D구장</t>
    <phoneticPr fontId="5" type="noConversion"/>
  </si>
  <si>
    <t>고경면 단포리 399-4</t>
    <phoneticPr fontId="5" type="noConversion"/>
  </si>
  <si>
    <t>상주시 영남제일로 1432</t>
    <phoneticPr fontId="5" type="noConversion"/>
  </si>
  <si>
    <t>903LX</t>
    <phoneticPr fontId="5" type="noConversion"/>
  </si>
  <si>
    <t>상주시 함창읍 오사리 534-1</t>
    <phoneticPr fontId="5" type="noConversion"/>
  </si>
  <si>
    <t>하양읍 부호리 592-6</t>
    <phoneticPr fontId="5" type="noConversion"/>
  </si>
  <si>
    <t>와촌면 덕촌리 38-1</t>
    <phoneticPr fontId="5" type="noConversion"/>
  </si>
  <si>
    <t>와촌면어울림마당 축구장</t>
    <phoneticPr fontId="5" type="noConversion"/>
  </si>
  <si>
    <t>진보면 진안리 18-1</t>
    <phoneticPr fontId="5" type="noConversion"/>
  </si>
  <si>
    <t>영양읍 서부리 135</t>
    <phoneticPr fontId="5" type="noConversion"/>
  </si>
  <si>
    <t>영해면 성내리 158-3</t>
    <phoneticPr fontId="5" type="noConversion"/>
  </si>
  <si>
    <t>영덕읍 창포리 산24</t>
    <phoneticPr fontId="5" type="noConversion"/>
  </si>
  <si>
    <t>강구면 강구리 산67</t>
    <phoneticPr fontId="5" type="noConversion"/>
  </si>
  <si>
    <t>영덕읍 해맞이길 247</t>
    <phoneticPr fontId="5" type="noConversion"/>
  </si>
  <si>
    <t>청도읍 송읍리 651-2번지 일원</t>
    <phoneticPr fontId="5" type="noConversion"/>
  </si>
  <si>
    <t>대가야읍 장기리 331</t>
    <phoneticPr fontId="5" type="noConversion"/>
  </si>
  <si>
    <t>다산면 호촌리 716</t>
    <phoneticPr fontId="5" type="noConversion"/>
  </si>
  <si>
    <t>북삼읍 인평리 43</t>
    <phoneticPr fontId="5" type="noConversion"/>
  </si>
  <si>
    <t>약목면 덕산리 349</t>
    <phoneticPr fontId="5" type="noConversion"/>
  </si>
  <si>
    <t>석적읍 남율리 790-4</t>
    <phoneticPr fontId="5" type="noConversion"/>
  </si>
  <si>
    <t>예천읍 양궁장길 38</t>
    <phoneticPr fontId="5" type="noConversion"/>
  </si>
  <si>
    <t>춘양면 의양리 168-1</t>
    <phoneticPr fontId="5" type="noConversion"/>
  </si>
  <si>
    <t>봉화군체육시설사업소</t>
    <phoneticPr fontId="5" type="noConversion"/>
  </si>
  <si>
    <t>봉화읍 해저리 22?</t>
    <phoneticPr fontId="5" type="noConversion"/>
  </si>
  <si>
    <t>봉화읍 해저리 1265</t>
    <phoneticPr fontId="5" type="noConversion"/>
  </si>
  <si>
    <t>평해읍 평해리 405-2</t>
    <phoneticPr fontId="5" type="noConversion"/>
  </si>
  <si>
    <t>후포면 후포리 181</t>
    <phoneticPr fontId="5" type="noConversion"/>
  </si>
  <si>
    <t>죽변면 봉평리 산9-6</t>
    <phoneticPr fontId="5" type="noConversion"/>
  </si>
  <si>
    <t>온정면 소태리 1212</t>
    <phoneticPr fontId="5" type="noConversion"/>
  </si>
  <si>
    <t>울진읍 읍내리 산 4-7</t>
    <phoneticPr fontId="5" type="noConversion"/>
  </si>
  <si>
    <t>남구 희망대로 790</t>
    <phoneticPr fontId="5" type="noConversion"/>
  </si>
  <si>
    <t>054-280-9560</t>
    <phoneticPr fontId="5" type="noConversion"/>
  </si>
  <si>
    <t>철골, 철근콘크리트 구조</t>
    <phoneticPr fontId="5" type="noConversion"/>
  </si>
  <si>
    <t>054-283-4993</t>
    <phoneticPr fontId="5" type="noConversion"/>
  </si>
  <si>
    <t>남구 뱃머리길 50</t>
    <phoneticPr fontId="5" type="noConversion"/>
  </si>
  <si>
    <t>그 밖의 구조(샌드위치 판넬조, 기타조)</t>
    <phoneticPr fontId="5" type="noConversion"/>
  </si>
  <si>
    <t>북구 양덕동 132</t>
    <phoneticPr fontId="5" type="noConversion"/>
  </si>
  <si>
    <t>손곡동 519-1</t>
    <phoneticPr fontId="5" type="noConversion"/>
  </si>
  <si>
    <t>공단2길 103</t>
    <phoneticPr fontId="5" type="noConversion"/>
  </si>
  <si>
    <t>용상동 1517-5</t>
    <phoneticPr fontId="5" type="noConversion"/>
  </si>
  <si>
    <t>용상야구장
(리틀,1구장,2구장)</t>
    <phoneticPr fontId="5" type="noConversion"/>
  </si>
  <si>
    <t xml:space="preserve">체육진흥과(840-3870~3874) </t>
  </si>
  <si>
    <t>모래</t>
    <phoneticPr fontId="5" type="noConversion"/>
  </si>
  <si>
    <t>남후면 하아리 379-14</t>
    <phoneticPr fontId="5" type="noConversion"/>
  </si>
  <si>
    <t>안동드림베이스볼파크</t>
    <phoneticPr fontId="5" type="noConversion"/>
  </si>
  <si>
    <t xml:space="preserve">안동시 </t>
    <phoneticPr fontId="5" type="noConversion"/>
  </si>
  <si>
    <t>공단동 산6</t>
    <phoneticPr fontId="5" type="noConversion"/>
  </si>
  <si>
    <t>칠곡군 석적읍 중리 872-1</t>
    <phoneticPr fontId="5" type="noConversion"/>
  </si>
  <si>
    <t>창진로 363</t>
    <phoneticPr fontId="5" type="noConversion"/>
  </si>
  <si>
    <t>운동장로 96</t>
    <phoneticPr fontId="5" type="noConversion"/>
  </si>
  <si>
    <t>체육시설사업소(054-339-7481)</t>
    <phoneticPr fontId="5" type="noConversion"/>
  </si>
  <si>
    <t>낙동면 분황리 산79-3</t>
    <phoneticPr fontId="5" type="noConversion"/>
  </si>
  <si>
    <t>새마을체육과(550-6093)</t>
    <phoneticPr fontId="5" type="noConversion"/>
  </si>
  <si>
    <t>하양읍 대조리 921-51</t>
    <phoneticPr fontId="5" type="noConversion"/>
  </si>
  <si>
    <t>하양물빛야구장</t>
    <phoneticPr fontId="5" type="noConversion"/>
  </si>
  <si>
    <t>추가
2면</t>
    <phoneticPr fontId="5" type="noConversion"/>
  </si>
  <si>
    <t>의성읍 후죽리 153</t>
    <phoneticPr fontId="5" type="noConversion"/>
  </si>
  <si>
    <t>의성군야구소프트볼협회</t>
    <phoneticPr fontId="5" type="noConversion"/>
  </si>
  <si>
    <t>청도군
(공공시설사업소)</t>
    <phoneticPr fontId="5" type="noConversion"/>
  </si>
  <si>
    <t>선남면 소학리 7-7번지 일원</t>
    <phoneticPr fontId="5" type="noConversion"/>
  </si>
  <si>
    <t>기산면 죽전리 621-1</t>
    <phoneticPr fontId="5" type="noConversion"/>
  </si>
  <si>
    <t>석적읍 포남리 1688-1</t>
    <phoneticPr fontId="5" type="noConversion"/>
  </si>
  <si>
    <t>예천읍 상동길 49-50</t>
    <phoneticPr fontId="5" type="noConversion"/>
  </si>
  <si>
    <t>예천군체육사업소
(650-6427)</t>
    <phoneticPr fontId="5" type="noConversion"/>
  </si>
  <si>
    <t>죽변면 봉평리 632</t>
    <phoneticPr fontId="5" type="noConversion"/>
  </si>
  <si>
    <t>남구 오천읍 문덕리 383-1</t>
    <phoneticPr fontId="5" type="noConversion"/>
  </si>
  <si>
    <t>남구 상도동 113-2</t>
    <phoneticPr fontId="5" type="noConversion"/>
  </si>
  <si>
    <t>클레이, 아크릴</t>
    <phoneticPr fontId="5" type="noConversion"/>
  </si>
  <si>
    <t>남구 연일읍 괴정리 84-1</t>
    <phoneticPr fontId="5" type="noConversion"/>
  </si>
  <si>
    <t>남구 동해면 도구리 621-1</t>
    <phoneticPr fontId="5" type="noConversion"/>
  </si>
  <si>
    <t>위탁
(동해면문화체육회)</t>
    <phoneticPr fontId="5" type="noConversion"/>
  </si>
  <si>
    <t>북구 청하면 용두리 498</t>
    <phoneticPr fontId="5" type="noConversion"/>
  </si>
  <si>
    <t>북구 장성동 1364</t>
    <phoneticPr fontId="5" type="noConversion"/>
  </si>
  <si>
    <t>동천동 721</t>
    <phoneticPr fontId="5" type="noConversion"/>
  </si>
  <si>
    <t>동천동 595-2</t>
    <phoneticPr fontId="5" type="noConversion"/>
  </si>
  <si>
    <t>외동읍 입실리 72</t>
    <phoneticPr fontId="5" type="noConversion"/>
  </si>
  <si>
    <t xml:space="preserve">성곡동 1528 </t>
    <phoneticPr fontId="5" type="noConversion"/>
  </si>
  <si>
    <t>산책길 105</t>
    <phoneticPr fontId="5" type="noConversion"/>
  </si>
  <si>
    <t>체육진흥과
(632-8933)</t>
    <phoneticPr fontId="5" type="noConversion"/>
  </si>
  <si>
    <t>풍기읍 산법리 산85-7</t>
    <phoneticPr fontId="5" type="noConversion"/>
  </si>
  <si>
    <t>교촌동 319-1</t>
    <phoneticPr fontId="5" type="noConversion"/>
  </si>
  <si>
    <t>계산동 474-1</t>
    <phoneticPr fontId="5" type="noConversion"/>
  </si>
  <si>
    <t>시민운동장 관리사무소(537-6217)</t>
  </si>
  <si>
    <t>400Wx104개</t>
    <phoneticPr fontId="5" type="noConversion"/>
  </si>
  <si>
    <t>센터하드:1면
실내하드: 4면
실외하드:4면</t>
  </si>
  <si>
    <t>복룡동 165</t>
    <phoneticPr fontId="5" type="noConversion"/>
  </si>
  <si>
    <t>모전동 635</t>
    <phoneticPr fontId="5" type="noConversion"/>
  </si>
  <si>
    <t>도시과
(550-6346)</t>
    <phoneticPr fontId="5" type="noConversion"/>
  </si>
  <si>
    <t>상방동 45</t>
    <phoneticPr fontId="5" type="noConversion"/>
  </si>
  <si>
    <t>의성읍 충효로 104</t>
    <phoneticPr fontId="5" type="noConversion"/>
  </si>
  <si>
    <t>의성군민테니스장</t>
    <phoneticPr fontId="5" type="noConversion"/>
  </si>
  <si>
    <t>의성군테니스협회</t>
    <phoneticPr fontId="5" type="noConversion"/>
  </si>
  <si>
    <t>단북면 안계길 237</t>
    <phoneticPr fontId="5" type="noConversion"/>
  </si>
  <si>
    <t>의성생활체육공원
(테니스장)</t>
    <phoneticPr fontId="5" type="noConversion"/>
  </si>
  <si>
    <t>안계정우회</t>
    <phoneticPr fontId="5" type="noConversion"/>
  </si>
  <si>
    <t>안평면 봉호로 968-3</t>
    <phoneticPr fontId="5" type="noConversion"/>
  </si>
  <si>
    <t>안평테니스클럽</t>
    <phoneticPr fontId="5" type="noConversion"/>
  </si>
  <si>
    <t>춘산면 옥정리 1315-139</t>
    <phoneticPr fontId="5" type="noConversion"/>
  </si>
  <si>
    <t>춘산테니스클럽</t>
    <phoneticPr fontId="5" type="noConversion"/>
  </si>
  <si>
    <t>비안테니스클럽</t>
    <phoneticPr fontId="5" type="noConversion"/>
  </si>
  <si>
    <t>봉양면 도리원4길 34</t>
    <phoneticPr fontId="5" type="noConversion"/>
  </si>
  <si>
    <t>도리원문화체육센터협동조합</t>
    <phoneticPr fontId="5" type="noConversion"/>
  </si>
  <si>
    <t>종합시설관리사업소(870-6574)</t>
    <phoneticPr fontId="5" type="noConversion"/>
  </si>
  <si>
    <t>영양읍 서부리 139</t>
    <phoneticPr fontId="5" type="noConversion"/>
  </si>
  <si>
    <t>문화관광과(680-6452)</t>
    <phoneticPr fontId="5" type="noConversion"/>
  </si>
  <si>
    <t>수비면 수하리 241-1</t>
    <phoneticPr fontId="5" type="noConversion"/>
  </si>
  <si>
    <t>영덕읍 화개리 251</t>
    <phoneticPr fontId="5" type="noConversion"/>
  </si>
  <si>
    <t>대가야읍 장기리 331-4</t>
    <phoneticPr fontId="5" type="noConversion"/>
  </si>
  <si>
    <t>다산면 좌학리 191</t>
    <phoneticPr fontId="5" type="noConversion"/>
  </si>
  <si>
    <t>성주읍 성산리 1516번지 일원</t>
    <phoneticPr fontId="5" type="noConversion"/>
  </si>
  <si>
    <t>약목면 남계1길 47</t>
    <phoneticPr fontId="5" type="noConversion"/>
  </si>
  <si>
    <t>예천읍 충효로 357</t>
    <phoneticPr fontId="5" type="noConversion"/>
  </si>
  <si>
    <t>예천군체육사업소(650-6427)</t>
    <phoneticPr fontId="5" type="noConversion"/>
  </si>
  <si>
    <t>호명읍 금능리 747</t>
    <phoneticPr fontId="5" type="noConversion"/>
  </si>
  <si>
    <t>춘양면 의양리 108-4</t>
    <phoneticPr fontId="5" type="noConversion"/>
  </si>
  <si>
    <t>소천면 현동리 1136</t>
    <phoneticPr fontId="5" type="noConversion"/>
  </si>
  <si>
    <t>석포면 석포리 460</t>
    <phoneticPr fontId="5" type="noConversion"/>
  </si>
  <si>
    <t>상운면 가곡리 1193-14</t>
    <phoneticPr fontId="5" type="noConversion"/>
  </si>
  <si>
    <t>봉화읍 해저리 산4-18</t>
    <phoneticPr fontId="5" type="noConversion"/>
  </si>
  <si>
    <t>근남면 수곡리 71</t>
    <phoneticPr fontId="5" type="noConversion"/>
  </si>
  <si>
    <t>체육진흥과 시설운영팀(054-789-5851)</t>
    <phoneticPr fontId="5" type="noConversion"/>
  </si>
  <si>
    <t>울릉읍 사동리 12-2</t>
    <phoneticPr fontId="5" type="noConversion"/>
  </si>
  <si>
    <t>서면 남서리 93-1</t>
    <phoneticPr fontId="5" type="noConversion"/>
  </si>
  <si>
    <t>북면 천부리 703-6</t>
    <phoneticPr fontId="5" type="noConversion"/>
  </si>
  <si>
    <t>울릉군 문화체육과(054-790-6372)</t>
  </si>
  <si>
    <t>사곡동 603-102</t>
    <phoneticPr fontId="5" type="noConversion"/>
  </si>
  <si>
    <t>교촌동 329-2</t>
    <phoneticPr fontId="5" type="noConversion"/>
  </si>
  <si>
    <t>지름 16m</t>
    <phoneticPr fontId="5" type="noConversion"/>
  </si>
  <si>
    <t>마성면 새재로 73</t>
    <phoneticPr fontId="5" type="noConversion"/>
  </si>
  <si>
    <t>천하장사씨름장</t>
    <phoneticPr fontId="5" type="noConversion"/>
  </si>
  <si>
    <t>지름 10m</t>
    <phoneticPr fontId="5" type="noConversion"/>
  </si>
  <si>
    <t>북구 희망대로 810</t>
    <phoneticPr fontId="5" type="noConversion"/>
  </si>
  <si>
    <t>북구 동해대로 1513</t>
    <phoneticPr fontId="5" type="noConversion"/>
  </si>
  <si>
    <t>남구 연일읍 연일로360번길 55</t>
    <phoneticPr fontId="5" type="noConversion"/>
  </si>
  <si>
    <t>육사로 205</t>
    <phoneticPr fontId="5" type="noConversion"/>
  </si>
  <si>
    <t>안동체육관</t>
    <phoneticPr fontId="5" type="noConversion"/>
  </si>
  <si>
    <t>영상용 전광판(대형)1개, 경기용 전광판(소형) 2개</t>
    <phoneticPr fontId="5" type="noConversion"/>
  </si>
  <si>
    <t>LED조명(600W, 200W, 80W)</t>
    <phoneticPr fontId="5" type="noConversion"/>
  </si>
  <si>
    <t>박정희로 375-19</t>
    <phoneticPr fontId="5" type="noConversion"/>
  </si>
  <si>
    <t>소백로 2011-28</t>
    <phoneticPr fontId="5" type="noConversion"/>
  </si>
  <si>
    <t>1500Lux</t>
    <phoneticPr fontId="5" type="noConversion"/>
  </si>
  <si>
    <t>의성읍 충효로 50</t>
    <phoneticPr fontId="5" type="noConversion"/>
  </si>
  <si>
    <t>의성진스포츠클럽</t>
    <phoneticPr fontId="5" type="noConversion"/>
  </si>
  <si>
    <t>영양읍 서부리 141-1</t>
    <phoneticPr fontId="5" type="noConversion"/>
  </si>
  <si>
    <t>대가야읍 연조리 548</t>
    <phoneticPr fontId="5" type="noConversion"/>
  </si>
  <si>
    <t>대가야읍 쾌빈리 341-6</t>
    <phoneticPr fontId="5" type="noConversion"/>
  </si>
  <si>
    <t>고령군민체육관</t>
    <phoneticPr fontId="5" type="noConversion"/>
  </si>
  <si>
    <t>농구, 배드민턴, 배구</t>
    <phoneticPr fontId="5" type="noConversion"/>
  </si>
  <si>
    <t>의자식
 수납식</t>
    <phoneticPr fontId="5" type="noConversion"/>
  </si>
  <si>
    <t>성주읍 성주로 3257</t>
    <phoneticPr fontId="5" type="noConversion"/>
  </si>
  <si>
    <t>예천읍 충효로 355</t>
    <phoneticPr fontId="5" type="noConversion"/>
  </si>
  <si>
    <t>춘양면 의양리 162-11</t>
    <phoneticPr fontId="5" type="noConversion"/>
  </si>
  <si>
    <t>울진읍 연지리 793</t>
    <phoneticPr fontId="5" type="noConversion"/>
  </si>
  <si>
    <t>근남면 노음리 326-3</t>
    <phoneticPr fontId="5" type="noConversion"/>
  </si>
  <si>
    <t>북면 현포리 486-1</t>
    <phoneticPr fontId="5" type="noConversion"/>
  </si>
  <si>
    <t>울릉군 문화체육과
(054-790-6372)</t>
    <phoneticPr fontId="5" type="noConversion"/>
  </si>
  <si>
    <t>체육진흥과(639-3922)</t>
    <phoneticPr fontId="5" type="noConversion"/>
  </si>
  <si>
    <t>교촌동 336-2</t>
    <phoneticPr fontId="5" type="noConversion"/>
  </si>
  <si>
    <t>체육시설사업소(339-7481)</t>
    <phoneticPr fontId="5" type="noConversion"/>
  </si>
  <si>
    <t>영해면 예주목은길 87-1</t>
    <phoneticPr fontId="5" type="noConversion"/>
  </si>
  <si>
    <t>북구 양학로 166</t>
    <phoneticPr fontId="5" type="noConversion"/>
  </si>
  <si>
    <t>양학국민체육센터</t>
    <phoneticPr fontId="5" type="noConversion"/>
  </si>
  <si>
    <t>남구 희망대로 770</t>
    <phoneticPr fontId="5" type="noConversion"/>
  </si>
  <si>
    <t>24레인
(19x1.65x4.9m)</t>
    <phoneticPr fontId="5" type="noConversion"/>
  </si>
  <si>
    <t>남구 냉천로 580</t>
    <phoneticPr fontId="5" type="noConversion"/>
  </si>
  <si>
    <t>북구 장량로 56</t>
    <phoneticPr fontId="5" type="noConversion"/>
  </si>
  <si>
    <t>북구 양덕남로 166</t>
    <phoneticPr fontId="5" type="noConversion"/>
  </si>
  <si>
    <t>북구 흥해읍 중성로 52</t>
    <phoneticPr fontId="5" type="noConversion"/>
  </si>
  <si>
    <t>남구 송도해안길 67</t>
    <phoneticPr fontId="5" type="noConversion"/>
  </si>
  <si>
    <t>송도국민체육센터</t>
    <phoneticPr fontId="5" type="noConversion"/>
  </si>
  <si>
    <t>남구 희망대로 814</t>
    <phoneticPr fontId="5" type="noConversion"/>
  </si>
  <si>
    <t>만인당</t>
    <phoneticPr fontId="5" type="noConversion"/>
  </si>
  <si>
    <t>위탁
((사)포항공공스포츠클럽)</t>
    <phoneticPr fontId="5" type="noConversion"/>
  </si>
  <si>
    <t>40x32m</t>
    <phoneticPr fontId="5" type="noConversion"/>
  </si>
  <si>
    <t>배드민턴, 탁구, 농구</t>
    <phoneticPr fontId="5" type="noConversion"/>
  </si>
  <si>
    <t>북구 새천년대로 1460</t>
    <phoneticPr fontId="5" type="noConversion"/>
  </si>
  <si>
    <t>위탁
((사)영일만공공스포츠클럽)</t>
    <phoneticPr fontId="5" type="noConversion"/>
  </si>
  <si>
    <t>35x32m</t>
    <phoneticPr fontId="5" type="noConversion"/>
  </si>
  <si>
    <t>남구 연일읍 연일로 221</t>
    <phoneticPr fontId="5" type="noConversion"/>
  </si>
  <si>
    <t>연일다목적체육관</t>
    <phoneticPr fontId="5" type="noConversion"/>
  </si>
  <si>
    <t>30x27m</t>
    <phoneticPr fontId="5" type="noConversion"/>
  </si>
  <si>
    <t>남구 동해면 일월로121번길 22</t>
    <phoneticPr fontId="5" type="noConversion"/>
  </si>
  <si>
    <t>동해다목적체육관</t>
    <phoneticPr fontId="5" type="noConversion"/>
  </si>
  <si>
    <t>33x30m</t>
    <phoneticPr fontId="5" type="noConversion"/>
  </si>
  <si>
    <t>황성동 800-10</t>
    <phoneticPr fontId="5" type="noConversion"/>
  </si>
  <si>
    <t>안강읍 산대리 1258</t>
    <phoneticPr fontId="5" type="noConversion"/>
  </si>
  <si>
    <t>진현동 651-24</t>
    <phoneticPr fontId="5" type="noConversion"/>
  </si>
  <si>
    <t>황성동 789-5</t>
    <phoneticPr fontId="5" type="noConversion"/>
  </si>
  <si>
    <t>외동읍 입실리 1344-160</t>
    <phoneticPr fontId="5" type="noConversion"/>
  </si>
  <si>
    <t>건천읍 천포리 1114</t>
    <phoneticPr fontId="5" type="noConversion"/>
  </si>
  <si>
    <t>서선길 189</t>
    <phoneticPr fontId="5" type="noConversion"/>
  </si>
  <si>
    <t>신기리길 6</t>
    <phoneticPr fontId="5" type="noConversion"/>
  </si>
  <si>
    <t>보치아</t>
    <phoneticPr fontId="5" type="noConversion"/>
  </si>
  <si>
    <t>샤워장</t>
    <phoneticPr fontId="5" type="noConversion"/>
  </si>
  <si>
    <t>보현로 20</t>
    <phoneticPr fontId="5" type="noConversion"/>
  </si>
  <si>
    <t>안동시시설관리공단</t>
    <phoneticPr fontId="5" type="noConversion"/>
  </si>
  <si>
    <t>피클볼</t>
    <phoneticPr fontId="5" type="noConversion"/>
  </si>
  <si>
    <t>2023</t>
    <phoneticPr fontId="5" type="noConversion"/>
  </si>
  <si>
    <t>산책길 63</t>
    <phoneticPr fontId="5" type="noConversion"/>
  </si>
  <si>
    <t>단계동길 252</t>
    <phoneticPr fontId="5" type="noConversion"/>
  </si>
  <si>
    <t>원평동 826-6</t>
    <phoneticPr fontId="5" type="noConversion"/>
  </si>
  <si>
    <t>단계동길 270</t>
    <phoneticPr fontId="5" type="noConversion"/>
  </si>
  <si>
    <t>형곡동 692</t>
    <phoneticPr fontId="5" type="noConversion"/>
  </si>
  <si>
    <t>황들길 30</t>
    <phoneticPr fontId="5" type="noConversion"/>
  </si>
  <si>
    <t>선산중앙로117</t>
    <phoneticPr fontId="5" type="noConversion"/>
  </si>
  <si>
    <t>송동로139</t>
    <phoneticPr fontId="5" type="noConversion"/>
  </si>
  <si>
    <t>인동15길 41</t>
    <phoneticPr fontId="5" type="noConversion"/>
  </si>
  <si>
    <t>고아읍 들성로 174-21</t>
    <phoneticPr fontId="5" type="noConversion"/>
  </si>
  <si>
    <t>산동읍 신당3로1길4</t>
    <phoneticPr fontId="5" type="noConversion"/>
  </si>
  <si>
    <t>강동꿈나무문화나눔터국민체육센터</t>
    <phoneticPr fontId="5" type="noConversion"/>
  </si>
  <si>
    <t>시립중앙도서관</t>
    <phoneticPr fontId="5" type="noConversion"/>
  </si>
  <si>
    <t>17.4*32.1</t>
    <phoneticPr fontId="5" type="noConversion"/>
  </si>
  <si>
    <t>배드민턴,탁구,
배구,농구</t>
    <phoneticPr fontId="5" type="noConversion"/>
  </si>
  <si>
    <t>운동장로 55</t>
    <phoneticPr fontId="5" type="noConversion"/>
  </si>
  <si>
    <t>고경면 해선리 350</t>
    <phoneticPr fontId="5" type="noConversion"/>
  </si>
  <si>
    <t>고경면민체육관</t>
    <phoneticPr fontId="5" type="noConversion"/>
  </si>
  <si>
    <t>고경면</t>
    <phoneticPr fontId="5" type="noConversion"/>
  </si>
  <si>
    <t>영남제일로 1432</t>
    <phoneticPr fontId="5" type="noConversion"/>
  </si>
  <si>
    <t>다목적실
(요가,필라테스,에어로빅)</t>
  </si>
  <si>
    <t>문경읍 상리 289-2</t>
    <phoneticPr fontId="5" type="noConversion"/>
  </si>
  <si>
    <t>모전동 산12-2</t>
    <phoneticPr fontId="5" type="noConversion"/>
  </si>
  <si>
    <t>하양읍 문화로 24</t>
    <phoneticPr fontId="5" type="noConversion"/>
  </si>
  <si>
    <t>진량읍 해든길 46-4</t>
    <phoneticPr fontId="5" type="noConversion"/>
  </si>
  <si>
    <t>옥산로 25</t>
    <phoneticPr fontId="5" type="noConversion"/>
  </si>
  <si>
    <t>압량읍 대학로 363</t>
    <phoneticPr fontId="5" type="noConversion"/>
  </si>
  <si>
    <t>경북IT융합산업기술원</t>
    <phoneticPr fontId="5" type="noConversion"/>
  </si>
  <si>
    <t>의성실내체육관</t>
    <phoneticPr fontId="5" type="noConversion"/>
  </si>
  <si>
    <t>점곡면 점곡길 53</t>
    <phoneticPr fontId="5" type="noConversion"/>
  </si>
  <si>
    <t>점곡체육회관</t>
    <phoneticPr fontId="5" type="noConversion"/>
  </si>
  <si>
    <t>점곡배드민턴클럽</t>
    <phoneticPr fontId="5" type="noConversion"/>
  </si>
  <si>
    <t>단북면 안계길 251</t>
    <phoneticPr fontId="5" type="noConversion"/>
  </si>
  <si>
    <t>사곡면 의성사곡로 995-9</t>
    <phoneticPr fontId="5" type="noConversion"/>
  </si>
  <si>
    <t>사곡국민체육센터</t>
    <phoneticPr fontId="5" type="noConversion"/>
  </si>
  <si>
    <t>사곡면배드민턴클럽</t>
    <phoneticPr fontId="5" type="noConversion"/>
  </si>
  <si>
    <t>옥산면 입암1길 66</t>
    <phoneticPr fontId="5" type="noConversion"/>
  </si>
  <si>
    <t>옥산면체육회</t>
    <phoneticPr fontId="5" type="noConversion"/>
  </si>
  <si>
    <t>춘산면 금성현서로 1505-1</t>
    <phoneticPr fontId="5" type="noConversion"/>
  </si>
  <si>
    <t>춘산실내체육관</t>
    <phoneticPr fontId="5" type="noConversion"/>
  </si>
  <si>
    <t>탁구,족구</t>
    <phoneticPr fontId="5" type="noConversion"/>
  </si>
  <si>
    <t>다인면 서릉리 159-5</t>
    <phoneticPr fontId="5" type="noConversion"/>
  </si>
  <si>
    <t>생활문화센터</t>
    <phoneticPr fontId="5" type="noConversion"/>
  </si>
  <si>
    <t>금성면 대리리 141-2</t>
    <phoneticPr fontId="5" type="noConversion"/>
  </si>
  <si>
    <t>금성면문화센터운영위원회</t>
    <phoneticPr fontId="5" type="noConversion"/>
  </si>
  <si>
    <t>진보면 진보로 187</t>
    <phoneticPr fontId="5" type="noConversion"/>
  </si>
  <si>
    <t>영양읍 군민회관길 70</t>
    <phoneticPr fontId="5" type="noConversion"/>
  </si>
  <si>
    <t>영양읍 군민회관길 71</t>
    <phoneticPr fontId="5" type="noConversion"/>
  </si>
  <si>
    <t>청기면 청기리 993</t>
    <phoneticPr fontId="5" type="noConversion"/>
  </si>
  <si>
    <t>청기면 다목적체육관</t>
    <phoneticPr fontId="5" type="noConversion"/>
  </si>
  <si>
    <t>35.77×20.16</t>
    <phoneticPr fontId="5" type="noConversion"/>
  </si>
  <si>
    <t>배드민턴,족구,탁구</t>
    <phoneticPr fontId="5" type="noConversion"/>
  </si>
  <si>
    <t>영덕읍 강변길 324</t>
    <phoneticPr fontId="5" type="noConversion"/>
  </si>
  <si>
    <t>영덕읍 삼근길 6-7</t>
    <phoneticPr fontId="5" type="noConversion"/>
  </si>
  <si>
    <t>강구면 오포리 92-2</t>
    <phoneticPr fontId="5" type="noConversion"/>
  </si>
  <si>
    <t>강구건강활력센터</t>
    <phoneticPr fontId="5" type="noConversion"/>
  </si>
  <si>
    <t>보건소, 작은도서관,
주민생활시설</t>
    <phoneticPr fontId="5" type="noConversion"/>
  </si>
  <si>
    <t>영해면 괴시리 141-4</t>
    <phoneticPr fontId="5" type="noConversion"/>
  </si>
  <si>
    <t>예주행복드림센터</t>
    <phoneticPr fontId="5" type="noConversion"/>
  </si>
  <si>
    <t>도서관, 주민생활시설</t>
    <phoneticPr fontId="5" type="noConversion"/>
  </si>
  <si>
    <t>공공시설사업소</t>
    <phoneticPr fontId="5" type="noConversion"/>
  </si>
  <si>
    <t>각남면 예리2길 5</t>
    <phoneticPr fontId="5" type="noConversion"/>
  </si>
  <si>
    <t>이서면 학산2길 36</t>
    <phoneticPr fontId="5" type="noConversion"/>
  </si>
  <si>
    <t>매전면 청려로 3666-27</t>
    <phoneticPr fontId="5" type="noConversion"/>
  </si>
  <si>
    <t>운문면 대천리 1431-7</t>
    <phoneticPr fontId="5" type="noConversion"/>
  </si>
  <si>
    <t>청도읍 유천길 13</t>
    <phoneticPr fontId="5" type="noConversion"/>
  </si>
  <si>
    <t>각북면 남산리 248</t>
    <phoneticPr fontId="5" type="noConversion"/>
  </si>
  <si>
    <t>각북면 바우행복문화센터</t>
    <phoneticPr fontId="5" type="noConversion"/>
  </si>
  <si>
    <t>행복문화센터</t>
    <phoneticPr fontId="5" type="noConversion"/>
  </si>
  <si>
    <t xml:space="preserve">고령군 </t>
    <phoneticPr fontId="5" type="noConversion"/>
  </si>
  <si>
    <t>쌍림면 귀원리 272-3</t>
    <phoneticPr fontId="5" type="noConversion"/>
  </si>
  <si>
    <t>쌍림국민체육센터</t>
    <phoneticPr fontId="5" type="noConversion"/>
  </si>
  <si>
    <t>성주읍 성주순환로271-15</t>
    <phoneticPr fontId="5" type="noConversion"/>
  </si>
  <si>
    <t>사무실, 남녀샤워실, 
체온유지실, 의무실, 매점</t>
    <phoneticPr fontId="5" type="noConversion"/>
  </si>
  <si>
    <t>성주읍 경산길 17</t>
    <phoneticPr fontId="5" type="noConversion"/>
  </si>
  <si>
    <t>성주읍 대흥리 899-2</t>
  </si>
  <si>
    <t>왜관읍 석전로7길 58</t>
    <phoneticPr fontId="5" type="noConversion"/>
  </si>
  <si>
    <t>북삼읍 북삼로 63</t>
    <phoneticPr fontId="5" type="noConversion"/>
  </si>
  <si>
    <t>석적읍 남율로7길 5</t>
    <phoneticPr fontId="5" type="noConversion"/>
  </si>
  <si>
    <t>봉화읍 해저리 산4-7</t>
    <phoneticPr fontId="5" type="noConversion"/>
  </si>
  <si>
    <t>평해읍 학곡리 산 58-1</t>
    <phoneticPr fontId="5" type="noConversion"/>
  </si>
  <si>
    <t>남울진국민체육센터</t>
    <phoneticPr fontId="5" type="noConversion"/>
  </si>
  <si>
    <t>40×21</t>
    <phoneticPr fontId="5" type="noConversion"/>
  </si>
  <si>
    <t>북면 천부리 708</t>
    <phoneticPr fontId="5" type="noConversion"/>
  </si>
  <si>
    <t>북구 삼호로 355</t>
    <phoneticPr fontId="5" type="noConversion"/>
  </si>
  <si>
    <t>북구 기계면 새마을발상지길 46</t>
    <phoneticPr fontId="5" type="noConversion"/>
  </si>
  <si>
    <t>부곡동 1533-1</t>
    <phoneticPr fontId="5" type="noConversion"/>
  </si>
  <si>
    <t>괴정안길 22</t>
    <phoneticPr fontId="5" type="noConversion"/>
  </si>
  <si>
    <t>30m * 25m</t>
    <phoneticPr fontId="5" type="noConversion"/>
  </si>
  <si>
    <t>동부리 산1-2</t>
    <phoneticPr fontId="5" type="noConversion"/>
  </si>
  <si>
    <t>주아리 145-6</t>
    <phoneticPr fontId="5" type="noConversion"/>
  </si>
  <si>
    <t>초곡리 507</t>
    <phoneticPr fontId="5" type="noConversion"/>
  </si>
  <si>
    <t>신곡리 460-5</t>
    <phoneticPr fontId="5" type="noConversion"/>
  </si>
  <si>
    <t>하장리 1003-11</t>
    <phoneticPr fontId="5" type="noConversion"/>
  </si>
  <si>
    <t>구평동 474-3</t>
    <phoneticPr fontId="5" type="noConversion"/>
  </si>
  <si>
    <t>남통동 414-69</t>
    <phoneticPr fontId="5" type="noConversion"/>
  </si>
  <si>
    <t>풍기읍 산법리 산 85-13</t>
    <phoneticPr fontId="5" type="noConversion"/>
  </si>
  <si>
    <t>안정면 오계리 466-1</t>
    <phoneticPr fontId="5" type="noConversion"/>
  </si>
  <si>
    <t>오계클럽게이트볼장</t>
    <phoneticPr fontId="5" type="noConversion"/>
  </si>
  <si>
    <t>순흥면 읍내리 582, 583-1</t>
    <phoneticPr fontId="5" type="noConversion"/>
  </si>
  <si>
    <t>순흥클럽게이트볼장</t>
    <phoneticPr fontId="5" type="noConversion"/>
  </si>
  <si>
    <t>단산면 옥대리 164-1</t>
    <phoneticPr fontId="5" type="noConversion"/>
  </si>
  <si>
    <t>단산클럽게이트볼장</t>
    <phoneticPr fontId="5" type="noConversion"/>
  </si>
  <si>
    <t>상망동 647-4</t>
    <phoneticPr fontId="5" type="noConversion"/>
  </si>
  <si>
    <t>한마음클럽게이트볼장</t>
    <phoneticPr fontId="5" type="noConversion"/>
  </si>
  <si>
    <t>문수면 대양리 404-8</t>
    <phoneticPr fontId="5" type="noConversion"/>
  </si>
  <si>
    <t>문수클럽게이트볼장</t>
    <phoneticPr fontId="5" type="noConversion"/>
  </si>
  <si>
    <t>부석면 임곡리 350</t>
    <phoneticPr fontId="5" type="noConversion"/>
  </si>
  <si>
    <t>부석클럽게이트볼장</t>
    <phoneticPr fontId="5" type="noConversion"/>
  </si>
  <si>
    <t>안정면 용산리 539-3</t>
    <phoneticPr fontId="5" type="noConversion"/>
  </si>
  <si>
    <t>안정남부클럽게이트볼장</t>
    <phoneticPr fontId="5" type="noConversion"/>
  </si>
  <si>
    <t>이산면 석포리 1556-1</t>
    <phoneticPr fontId="5" type="noConversion"/>
  </si>
  <si>
    <t>농암면 농암리 195-44</t>
    <phoneticPr fontId="5" type="noConversion"/>
  </si>
  <si>
    <t>진량읍 다문로 50</t>
    <phoneticPr fontId="5" type="noConversion"/>
  </si>
  <si>
    <t>하양읍 용천제발길 33</t>
    <phoneticPr fontId="5" type="noConversion"/>
  </si>
  <si>
    <t>하양읍 금락리 120-6</t>
    <phoneticPr fontId="5" type="noConversion"/>
  </si>
  <si>
    <t>자인면 자인공단4로 36</t>
    <phoneticPr fontId="5" type="noConversion"/>
  </si>
  <si>
    <t>박물관로 46</t>
    <phoneticPr fontId="5" type="noConversion"/>
  </si>
  <si>
    <t>남천면 삼성리 244-2</t>
    <phoneticPr fontId="5" type="noConversion"/>
  </si>
  <si>
    <t>와천서길 339</t>
    <phoneticPr fontId="5" type="noConversion"/>
  </si>
  <si>
    <t>와촌게이트볼장</t>
    <phoneticPr fontId="5" type="noConversion"/>
  </si>
  <si>
    <t>추가
1면 지붕</t>
    <phoneticPr fontId="5" type="noConversion"/>
  </si>
  <si>
    <t>옥곡동 842</t>
    <phoneticPr fontId="5" type="noConversion"/>
  </si>
  <si>
    <t>추가
1면 야외
1면 지붕</t>
    <phoneticPr fontId="5" type="noConversion"/>
  </si>
  <si>
    <t>의성읍 충효로 116</t>
    <phoneticPr fontId="5" type="noConversion"/>
  </si>
  <si>
    <t>의성게이트볼협회</t>
    <phoneticPr fontId="5" type="noConversion"/>
  </si>
  <si>
    <t>봉양면 도리원 4길 34</t>
    <phoneticPr fontId="5" type="noConversion"/>
  </si>
  <si>
    <t>봉양게이트볼협회</t>
    <phoneticPr fontId="5" type="noConversion"/>
  </si>
  <si>
    <t>단북면 단북다인로 168</t>
    <phoneticPr fontId="5" type="noConversion"/>
  </si>
  <si>
    <t>단북면분회</t>
    <phoneticPr fontId="5" type="noConversion"/>
  </si>
  <si>
    <t>다인면 서부로 2724</t>
    <phoneticPr fontId="5" type="noConversion"/>
  </si>
  <si>
    <t>다인면분회</t>
    <phoneticPr fontId="5" type="noConversion"/>
  </si>
  <si>
    <t>다인게이트볼협회</t>
    <phoneticPr fontId="5" type="noConversion"/>
  </si>
  <si>
    <t>다인면 덕미3길 18</t>
    <phoneticPr fontId="5" type="noConversion"/>
  </si>
  <si>
    <t>양서분회</t>
    <phoneticPr fontId="5" type="noConversion"/>
  </si>
  <si>
    <t>양서게이트볼협회</t>
    <phoneticPr fontId="5" type="noConversion"/>
  </si>
  <si>
    <t>안평면분회</t>
    <phoneticPr fontId="5" type="noConversion"/>
  </si>
  <si>
    <t>안평게이트볼협회</t>
    <phoneticPr fontId="5" type="noConversion"/>
  </si>
  <si>
    <t>단밀면게이트볼협회</t>
    <phoneticPr fontId="5" type="noConversion"/>
  </si>
  <si>
    <t>단밀게이트볼협회</t>
    <phoneticPr fontId="5" type="noConversion"/>
  </si>
  <si>
    <t>점곡게이트볼장</t>
    <phoneticPr fontId="5" type="noConversion"/>
  </si>
  <si>
    <t>점곡면분회</t>
    <phoneticPr fontId="5" type="noConversion"/>
  </si>
  <si>
    <t>진보면 영당로 15</t>
    <phoneticPr fontId="5" type="noConversion"/>
  </si>
  <si>
    <t>진보 게이트볼장</t>
    <phoneticPr fontId="5" type="noConversion"/>
  </si>
  <si>
    <t>청기면게이트볼장</t>
    <phoneticPr fontId="5" type="noConversion"/>
  </si>
  <si>
    <t>15mx25m</t>
    <phoneticPr fontId="5" type="noConversion"/>
  </si>
  <si>
    <t>일월면게이트볼장</t>
    <phoneticPr fontId="5" type="noConversion"/>
  </si>
  <si>
    <t>16mx25m</t>
    <phoneticPr fontId="5" type="noConversion"/>
  </si>
  <si>
    <t>영해면 예주목은길 87</t>
    <phoneticPr fontId="5" type="noConversion"/>
  </si>
  <si>
    <t>달산면 대지리 463-3</t>
    <phoneticPr fontId="5" type="noConversion"/>
  </si>
  <si>
    <t>창수면 신기리 56-1</t>
    <phoneticPr fontId="5" type="noConversion"/>
  </si>
  <si>
    <t>청도읍 고수리 1039-12</t>
    <phoneticPr fontId="5" type="noConversion"/>
  </si>
  <si>
    <t>청도군 청도읍</t>
    <phoneticPr fontId="5" type="noConversion"/>
  </si>
  <si>
    <t>각남면 예리리 396</t>
    <phoneticPr fontId="5" type="noConversion"/>
  </si>
  <si>
    <t>청도군 각남면</t>
    <phoneticPr fontId="5" type="noConversion"/>
  </si>
  <si>
    <t>운문면 대천2길 13</t>
    <phoneticPr fontId="5" type="noConversion"/>
  </si>
  <si>
    <t>청도군 운문면</t>
    <phoneticPr fontId="5" type="noConversion"/>
  </si>
  <si>
    <t>이서면 학산리 118-3</t>
    <phoneticPr fontId="5" type="noConversion"/>
  </si>
  <si>
    <t>청도군 이서면</t>
    <phoneticPr fontId="5" type="noConversion"/>
  </si>
  <si>
    <t>풍각면 송서리 503-10</t>
    <phoneticPr fontId="5" type="noConversion"/>
  </si>
  <si>
    <t>청도군 풍각면</t>
    <phoneticPr fontId="5" type="noConversion"/>
  </si>
  <si>
    <t>매전면 동산리 268</t>
    <phoneticPr fontId="5" type="noConversion"/>
  </si>
  <si>
    <t>청도군 배전면</t>
    <phoneticPr fontId="5" type="noConversion"/>
  </si>
  <si>
    <t>청도읍 내호리 276-18</t>
    <phoneticPr fontId="5" type="noConversion"/>
  </si>
  <si>
    <t>각북면 남산리248</t>
    <phoneticPr fontId="5" type="noConversion"/>
  </si>
  <si>
    <t>청도군 각북면</t>
    <phoneticPr fontId="5" type="noConversion"/>
  </si>
  <si>
    <t>대가야읍 장기리 128</t>
    <phoneticPr fontId="5" type="noConversion"/>
  </si>
  <si>
    <t>덕곡면 예리 238</t>
    <phoneticPr fontId="5" type="noConversion"/>
  </si>
  <si>
    <t>운수면 봉평리 797</t>
    <phoneticPr fontId="5" type="noConversion"/>
  </si>
  <si>
    <t>운수면 화암리 272-2</t>
    <phoneticPr fontId="5" type="noConversion"/>
  </si>
  <si>
    <t>성산면 어곡리 289-7</t>
    <phoneticPr fontId="5" type="noConversion"/>
  </si>
  <si>
    <t>다산면 곽촌리 177-26</t>
    <phoneticPr fontId="5" type="noConversion"/>
  </si>
  <si>
    <t>개진면 직리 798</t>
    <phoneticPr fontId="5" type="noConversion"/>
  </si>
  <si>
    <t>우곡면 봉산리 1072</t>
    <phoneticPr fontId="5" type="noConversion"/>
  </si>
  <si>
    <t>쌍림면 송림리 33-93</t>
    <phoneticPr fontId="5" type="noConversion"/>
  </si>
  <si>
    <t>선남면 관화리 1091-16번지 일원</t>
    <phoneticPr fontId="5" type="noConversion"/>
  </si>
  <si>
    <t>대가면 옥성리 755번지 일원</t>
    <phoneticPr fontId="5" type="noConversion"/>
  </si>
  <si>
    <t>벽진면 수촌리 1400-75번지 일원</t>
    <phoneticPr fontId="5" type="noConversion"/>
  </si>
  <si>
    <t>수륜면 신파리 86번지 일원</t>
    <phoneticPr fontId="5" type="noConversion"/>
  </si>
  <si>
    <t>초전면 대장리 769번지 일원</t>
    <phoneticPr fontId="5" type="noConversion"/>
  </si>
  <si>
    <t>용암면 용정리 274-23번지 일원</t>
    <phoneticPr fontId="5" type="noConversion"/>
  </si>
  <si>
    <t>용암면 게이트볼장</t>
    <phoneticPr fontId="5" type="noConversion"/>
  </si>
  <si>
    <t>20x15x1.5m</t>
    <phoneticPr fontId="5" type="noConversion"/>
  </si>
  <si>
    <t>왜관읍 왜관리 207-43</t>
    <phoneticPr fontId="5" type="noConversion"/>
  </si>
  <si>
    <t>북삼읍 인평리 25-1</t>
    <phoneticPr fontId="5" type="noConversion"/>
  </si>
  <si>
    <t>지천면 신리 560-1</t>
    <phoneticPr fontId="5" type="noConversion"/>
  </si>
  <si>
    <t>지천면 연호리 866</t>
    <phoneticPr fontId="5" type="noConversion"/>
  </si>
  <si>
    <t>동명면 금암리 1035-3</t>
    <phoneticPr fontId="5" type="noConversion"/>
  </si>
  <si>
    <t>가산면 다부리 255-44</t>
    <phoneticPr fontId="5" type="noConversion"/>
  </si>
  <si>
    <t>가산면 송학리 477-1</t>
    <phoneticPr fontId="5" type="noConversion"/>
  </si>
  <si>
    <t>약목면 동안리 495-1</t>
    <phoneticPr fontId="5" type="noConversion"/>
  </si>
  <si>
    <t>예천군체육사업소(650-6655)</t>
    <phoneticPr fontId="5" type="noConversion"/>
  </si>
  <si>
    <t>예천군
(예천군게이트볼협회)</t>
    <phoneticPr fontId="5" type="noConversion"/>
  </si>
  <si>
    <t>울진읍 읍내리 683-5</t>
    <phoneticPr fontId="5" type="noConversion"/>
  </si>
  <si>
    <t>평해읍 평해리 864-4</t>
    <phoneticPr fontId="5" type="noConversion"/>
  </si>
  <si>
    <t>매화면 매화리 1179-4</t>
    <phoneticPr fontId="5" type="noConversion"/>
  </si>
  <si>
    <t>기성면 구산리 256-13</t>
    <phoneticPr fontId="5" type="noConversion"/>
  </si>
  <si>
    <t>온정면 소태리 875-7</t>
    <phoneticPr fontId="5" type="noConversion"/>
  </si>
  <si>
    <t>죽변면 죽변리 433-4</t>
    <phoneticPr fontId="5" type="noConversion"/>
  </si>
  <si>
    <t>후포면 삼율리 258-31</t>
    <phoneticPr fontId="5" type="noConversion"/>
  </si>
  <si>
    <t>울릉읍 도동리 594-12</t>
    <phoneticPr fontId="5" type="noConversion"/>
  </si>
  <si>
    <t>울릉읍 도동리 457-1</t>
    <phoneticPr fontId="5" type="noConversion"/>
  </si>
  <si>
    <t>북면 현포리 489</t>
    <phoneticPr fontId="5" type="noConversion"/>
  </si>
  <si>
    <t>포항수영장</t>
    <phoneticPr fontId="5" type="noConversion"/>
  </si>
  <si>
    <t>북구 새천년대로933번길 20</t>
    <phoneticPr fontId="5" type="noConversion"/>
  </si>
  <si>
    <t>여성문화관 수영장</t>
    <phoneticPr fontId="5" type="noConversion"/>
  </si>
  <si>
    <t>남구 뱃머리길39번길 26</t>
    <phoneticPr fontId="5" type="noConversion"/>
  </si>
  <si>
    <t>송도국민체육센터
수영장</t>
    <phoneticPr fontId="5" type="noConversion"/>
  </si>
  <si>
    <t>축제장길 42</t>
    <phoneticPr fontId="5" type="noConversion"/>
  </si>
  <si>
    <t>교육도시과(840-5582)</t>
    <phoneticPr fontId="5" type="noConversion"/>
  </si>
  <si>
    <t>서후면 서선길 189</t>
    <phoneticPr fontId="5" type="noConversion"/>
  </si>
  <si>
    <t>산호대로 239</t>
    <phoneticPr fontId="5" type="noConversion"/>
  </si>
  <si>
    <t>대학로153번길 10</t>
    <phoneticPr fontId="5" type="noConversion"/>
  </si>
  <si>
    <t>체육진흥과(639-3921~4)</t>
    <phoneticPr fontId="5" type="noConversion"/>
  </si>
  <si>
    <t>러닝머신 외 30여종</t>
    <phoneticPr fontId="5" type="noConversion"/>
  </si>
  <si>
    <t>요가/필라테스</t>
    <phoneticPr fontId="5" type="noConversion"/>
  </si>
  <si>
    <t>스피닝</t>
    <phoneticPr fontId="5" type="noConversion"/>
  </si>
  <si>
    <t>체육시설사업소(054-339-7486)</t>
    <phoneticPr fontId="5" type="noConversion"/>
  </si>
  <si>
    <t>새마을체육과(054-550-6093)</t>
    <phoneticPr fontId="5" type="noConversion"/>
  </si>
  <si>
    <t>위탁
(문경관광공사)</t>
    <phoneticPr fontId="5" type="noConversion"/>
  </si>
  <si>
    <t>핼스</t>
    <phoneticPr fontId="5" type="noConversion"/>
  </si>
  <si>
    <t>러닝머신 외 25종</t>
    <phoneticPr fontId="5" type="noConversion"/>
  </si>
  <si>
    <t>월 회원제</t>
    <phoneticPr fontId="5" type="noConversion"/>
  </si>
  <si>
    <t>경산시체육진흥과(053-810-5435)</t>
    <phoneticPr fontId="5" type="noConversion"/>
  </si>
  <si>
    <t>장산로 201</t>
    <phoneticPr fontId="5" type="noConversion"/>
  </si>
  <si>
    <t>경산시체육진흥과(053-810-5467)</t>
    <phoneticPr fontId="5" type="noConversion"/>
  </si>
  <si>
    <t>의성읍 충효로 68</t>
    <phoneticPr fontId="5" type="noConversion"/>
  </si>
  <si>
    <t>10명</t>
    <phoneticPr fontId="5" type="noConversion"/>
  </si>
  <si>
    <t>13명</t>
    <phoneticPr fontId="5" type="noConversion"/>
  </si>
  <si>
    <t>010-8859-8599</t>
    <phoneticPr fontId="5" type="noConversion"/>
  </si>
  <si>
    <t>청송읍 금곡리 840-3</t>
    <phoneticPr fontId="5" type="noConversion"/>
  </si>
  <si>
    <t>종합시설관리사업소(054-870-6573)</t>
    <phoneticPr fontId="5" type="noConversion"/>
  </si>
  <si>
    <t>영양군 주민복지과(054-680-6922)</t>
    <phoneticPr fontId="5" type="noConversion"/>
  </si>
  <si>
    <t>청도군 건강증진센터 054-370-2687</t>
    <phoneticPr fontId="5" type="noConversion"/>
  </si>
  <si>
    <t>8명</t>
    <phoneticPr fontId="5" type="noConversion"/>
  </si>
  <si>
    <t>제한없음</t>
    <phoneticPr fontId="5" type="noConversion"/>
  </si>
  <si>
    <t>왜관읍 관문로1길 32</t>
    <phoneticPr fontId="5" type="noConversion"/>
  </si>
  <si>
    <t>054)977-3031</t>
    <phoneticPr fontId="5" type="noConversion"/>
  </si>
  <si>
    <t>054)972-1400</t>
    <phoneticPr fontId="5" type="noConversion"/>
  </si>
  <si>
    <t>054)974-1400</t>
    <phoneticPr fontId="5" type="noConversion"/>
  </si>
  <si>
    <t>성주순환로 271-15</t>
    <phoneticPr fontId="5" type="noConversion"/>
  </si>
  <si>
    <t>성주군(054-930-8393)</t>
    <phoneticPr fontId="5" type="noConversion"/>
  </si>
  <si>
    <t>남울진국민체육센터
수영장</t>
    <phoneticPr fontId="5" type="noConversion"/>
  </si>
  <si>
    <t>체육진흥과 시설운영팀(054-789-5712)</t>
    <phoneticPr fontId="5" type="noConversion"/>
  </si>
  <si>
    <t>예천읍 충효로 393</t>
    <phoneticPr fontId="5" type="noConversion"/>
  </si>
  <si>
    <t>예천군체육사업소(650-8231)</t>
    <phoneticPr fontId="5" type="noConversion"/>
  </si>
  <si>
    <t>남구 섬안로 180</t>
    <phoneticPr fontId="5" type="noConversion"/>
  </si>
  <si>
    <t>황성동 산1-1</t>
    <phoneticPr fontId="5" type="noConversion"/>
  </si>
  <si>
    <t>옥야동 424</t>
    <phoneticPr fontId="5" type="noConversion"/>
  </si>
  <si>
    <t>강변 인라인장</t>
    <phoneticPr fontId="5" type="noConversion"/>
  </si>
  <si>
    <t>송천동 388</t>
    <phoneticPr fontId="5" type="noConversion"/>
  </si>
  <si>
    <t>가흥동 198</t>
    <phoneticPr fontId="5" type="noConversion"/>
  </si>
  <si>
    <t>조교동 883-125</t>
    <phoneticPr fontId="5" type="noConversion"/>
  </si>
  <si>
    <t>인라인연습장</t>
    <phoneticPr fontId="5" type="noConversion"/>
  </si>
  <si>
    <t>압량읍 부적리 52-5</t>
    <phoneticPr fontId="5" type="noConversion"/>
  </si>
  <si>
    <t>북구 새천년대로 816</t>
    <phoneticPr fontId="5" type="noConversion"/>
  </si>
  <si>
    <t>포항시사격연맹(054-242-8276)</t>
    <phoneticPr fontId="5" type="noConversion"/>
  </si>
  <si>
    <t>김천시시설관리공단(054-421-1661)</t>
    <phoneticPr fontId="5" type="noConversion"/>
  </si>
  <si>
    <t>시민운동장관리사무소(537-6217)</t>
  </si>
  <si>
    <t>문경시
(문경관광공사 위탁)</t>
    <phoneticPr fontId="5" type="noConversion"/>
  </si>
  <si>
    <t>남구 형산강북로 333</t>
    <phoneticPr fontId="5" type="noConversion"/>
  </si>
  <si>
    <t>북구 흥해읍 
신흥로861번길 47-18</t>
    <phoneticPr fontId="5" type="noConversion"/>
  </si>
  <si>
    <t>위탁
(권무정궁도회)</t>
    <phoneticPr fontId="5" type="noConversion"/>
  </si>
  <si>
    <t>남구 구룡포읍 
눌태길24번길 22</t>
    <phoneticPr fontId="5" type="noConversion"/>
  </si>
  <si>
    <t>황성동 산 1-1</t>
    <phoneticPr fontId="5" type="noConversion"/>
  </si>
  <si>
    <t>상아동 247</t>
    <phoneticPr fontId="5" type="noConversion"/>
  </si>
  <si>
    <t>궁도장(영락정)</t>
    <phoneticPr fontId="5" type="noConversion"/>
  </si>
  <si>
    <t xml:space="preserve">체육진흥과(054-840-3870~3874) </t>
    <phoneticPr fontId="5" type="noConversion"/>
  </si>
  <si>
    <t>3공단1로 219</t>
    <phoneticPr fontId="5" type="noConversion"/>
  </si>
  <si>
    <t>영봉로 97</t>
    <phoneticPr fontId="5" type="noConversion"/>
  </si>
  <si>
    <t>영주시궁도협회(054-631-2700)</t>
    <phoneticPr fontId="5" type="noConversion"/>
  </si>
  <si>
    <t>금호읍 덕성리 10-3</t>
    <phoneticPr fontId="5" type="noConversion"/>
  </si>
  <si>
    <t>금무정(금호국궁장)</t>
    <phoneticPr fontId="5" type="noConversion"/>
  </si>
  <si>
    <t>새마을체육과</t>
    <phoneticPr fontId="5" type="noConversion"/>
  </si>
  <si>
    <t>중동면 죽암리 1446</t>
    <phoneticPr fontId="5" type="noConversion"/>
  </si>
  <si>
    <t>상주시(054-537-7651)</t>
    <phoneticPr fontId="5" type="noConversion"/>
  </si>
  <si>
    <t>불정동 산10-1</t>
    <phoneticPr fontId="5" type="noConversion"/>
  </si>
  <si>
    <t>남산면 삼성현공원로 59</t>
    <phoneticPr fontId="5" type="noConversion"/>
  </si>
  <si>
    <t>안덕면 노래리 543</t>
    <phoneticPr fontId="5" type="noConversion"/>
  </si>
  <si>
    <t>대가야읍 외리 1178-32</t>
    <phoneticPr fontId="5" type="noConversion"/>
  </si>
  <si>
    <t>왜관읍 공단로11길 57</t>
    <phoneticPr fontId="5" type="noConversion"/>
  </si>
  <si>
    <t>새마을체육과(979-5213)</t>
    <phoneticPr fontId="5" type="noConversion"/>
  </si>
  <si>
    <t>봉성면 다덕로 954-1</t>
    <phoneticPr fontId="5" type="noConversion"/>
  </si>
  <si>
    <t>서면 남양리 576</t>
    <phoneticPr fontId="5" type="noConversion"/>
  </si>
  <si>
    <t>울릉읍 도동리 469</t>
    <phoneticPr fontId="5" type="noConversion"/>
  </si>
  <si>
    <t>예천군체육사업소(650-6414)</t>
    <phoneticPr fontId="5" type="noConversion"/>
  </si>
  <si>
    <t>사벌국면 국제승마장로 1</t>
    <phoneticPr fontId="5" type="noConversion"/>
  </si>
  <si>
    <t>2010. 7. 16.</t>
    <phoneticPr fontId="5" type="noConversion"/>
  </si>
  <si>
    <t>옥성면 선상동로 1174-7</t>
    <phoneticPr fontId="5" type="noConversion"/>
  </si>
  <si>
    <t>승마휴양림길 62-29</t>
    <phoneticPr fontId="5" type="noConversion"/>
  </si>
  <si>
    <t>예천읍 양궁장길 36-82</t>
    <phoneticPr fontId="5" type="noConversion"/>
  </si>
  <si>
    <t>영양읍 영양로 1471</t>
    <phoneticPr fontId="5" type="noConversion"/>
  </si>
  <si>
    <t>054-683-0808</t>
    <phoneticPr fontId="5" type="noConversion"/>
  </si>
  <si>
    <t>후포면 후포리 624-38</t>
    <phoneticPr fontId="5" type="noConversion"/>
  </si>
  <si>
    <t>해양수산과 해양레저팀     (054-789-6457)</t>
    <phoneticPr fontId="5" type="noConversion"/>
  </si>
  <si>
    <t>의성읍 충효로 72</t>
    <phoneticPr fontId="5" type="noConversion"/>
  </si>
  <si>
    <t>의성컬링센터(본관)</t>
    <phoneticPr fontId="5" type="noConversion"/>
  </si>
  <si>
    <t>청년정책과</t>
    <phoneticPr fontId="5" type="noConversion"/>
  </si>
  <si>
    <t>의성컬링센터(신관)</t>
    <phoneticPr fontId="5" type="noConversion"/>
  </si>
  <si>
    <t>북구 흥해읍 용전리 965</t>
    <phoneticPr fontId="62" type="noConversion"/>
  </si>
  <si>
    <t>남구 지곡로212번길 11</t>
    <phoneticPr fontId="62" type="noConversion"/>
  </si>
  <si>
    <t>남구 해도동 130-1</t>
    <phoneticPr fontId="62" type="noConversion"/>
  </si>
  <si>
    <t>구황동 7-1</t>
    <phoneticPr fontId="5" type="noConversion"/>
  </si>
  <si>
    <t>석장동 1175-11</t>
    <phoneticPr fontId="5" type="noConversion"/>
  </si>
  <si>
    <t>경주파크골프1구장</t>
    <phoneticPr fontId="5" type="noConversion"/>
  </si>
  <si>
    <t>건천읍 천포리 1139</t>
    <phoneticPr fontId="5" type="noConversion"/>
  </si>
  <si>
    <t>외동읍 입실리 207</t>
    <phoneticPr fontId="62" type="noConversion"/>
  </si>
  <si>
    <t>남경주파크골프장</t>
    <phoneticPr fontId="5" type="noConversion"/>
  </si>
  <si>
    <t>안강읍 갑산리 943-5</t>
    <phoneticPr fontId="5" type="noConversion"/>
  </si>
  <si>
    <t>북경주파크골프장</t>
    <phoneticPr fontId="5" type="noConversion"/>
  </si>
  <si>
    <t>석장동 1211-10</t>
    <phoneticPr fontId="62" type="noConversion"/>
  </si>
  <si>
    <t>경주파크골프2구장</t>
    <phoneticPr fontId="5" type="noConversion"/>
  </si>
  <si>
    <t>양남면 나아리 958</t>
    <phoneticPr fontId="62" type="noConversion"/>
  </si>
  <si>
    <t>동경주파크골프장</t>
    <phoneticPr fontId="5" type="noConversion"/>
  </si>
  <si>
    <t>월성원자력본부</t>
    <phoneticPr fontId="5" type="noConversion"/>
  </si>
  <si>
    <t>지좌동 140-1</t>
    <phoneticPr fontId="5" type="noConversion"/>
  </si>
  <si>
    <t>정상동 779</t>
    <phoneticPr fontId="62" type="noConversion"/>
  </si>
  <si>
    <t>용상동 1553-1</t>
    <phoneticPr fontId="62" type="noConversion"/>
  </si>
  <si>
    <t>성곡동 156</t>
    <phoneticPr fontId="62" type="noConversion"/>
  </si>
  <si>
    <t>화장실
주차장</t>
    <phoneticPr fontId="5" type="noConversion"/>
  </si>
  <si>
    <t>옥동 1381-15</t>
    <phoneticPr fontId="62" type="noConversion"/>
  </si>
  <si>
    <t>운흥동 237-8</t>
    <phoneticPr fontId="5" type="noConversion"/>
  </si>
  <si>
    <t>철우파크골프장</t>
    <phoneticPr fontId="5" type="noConversion"/>
  </si>
  <si>
    <t>고아읍 괴평리 1123</t>
    <phoneticPr fontId="62" type="noConversion"/>
  </si>
  <si>
    <t>진평동 947-31</t>
    <phoneticPr fontId="62" type="noConversion"/>
  </si>
  <si>
    <t>선산읍 원리 1057-26</t>
    <phoneticPr fontId="62" type="noConversion"/>
  </si>
  <si>
    <t>양호동 607-2</t>
    <phoneticPr fontId="62" type="noConversion"/>
  </si>
  <si>
    <t>해평면 낙산리 1095-34</t>
    <phoneticPr fontId="62" type="noConversion"/>
  </si>
  <si>
    <t>도개면 궁기리 829-1</t>
    <phoneticPr fontId="62" type="noConversion"/>
  </si>
  <si>
    <t>원평동 964-1</t>
    <phoneticPr fontId="62" type="noConversion"/>
  </si>
  <si>
    <t>옥성면 농소리 1034-1</t>
    <phoneticPr fontId="62" type="noConversion"/>
  </si>
  <si>
    <t>옥성파크골프장</t>
    <phoneticPr fontId="5" type="noConversion"/>
  </si>
  <si>
    <t>조교동 52-2</t>
    <phoneticPr fontId="62" type="noConversion"/>
  </si>
  <si>
    <t>조교동 883-1</t>
    <phoneticPr fontId="62" type="noConversion"/>
  </si>
  <si>
    <t>오수동 434-26</t>
    <phoneticPr fontId="62" type="noConversion"/>
  </si>
  <si>
    <t>외답동 882-1</t>
    <phoneticPr fontId="62" type="noConversion"/>
  </si>
  <si>
    <t>함창읍 태봉리 614-8</t>
    <phoneticPr fontId="62" type="noConversion"/>
  </si>
  <si>
    <t>함창파크골프장</t>
    <phoneticPr fontId="5" type="noConversion"/>
  </si>
  <si>
    <t>우지동 535-1</t>
    <phoneticPr fontId="62" type="noConversion"/>
  </si>
  <si>
    <t>농암면 종곡리 536-5</t>
    <phoneticPr fontId="62" type="noConversion"/>
  </si>
  <si>
    <t>농암대정파크골프장</t>
    <phoneticPr fontId="5" type="noConversion"/>
  </si>
  <si>
    <t>동로면 적성리 525-11</t>
    <phoneticPr fontId="62" type="noConversion"/>
  </si>
  <si>
    <t>동로면황장산파크골프장</t>
    <phoneticPr fontId="5" type="noConversion"/>
  </si>
  <si>
    <t>가은읍 성저리 231</t>
    <phoneticPr fontId="62" type="noConversion"/>
  </si>
  <si>
    <t>가은청솔공원파크골프장</t>
    <phoneticPr fontId="5" type="noConversion"/>
  </si>
  <si>
    <t>대평동 75-2</t>
    <phoneticPr fontId="62" type="noConversion"/>
  </si>
  <si>
    <t>하양읍 동서리 173-5</t>
    <phoneticPr fontId="62" type="noConversion"/>
  </si>
  <si>
    <t>하양읍 대조리 921-51</t>
    <phoneticPr fontId="62" type="noConversion"/>
  </si>
  <si>
    <t>하양물빛파크골프장</t>
    <phoneticPr fontId="5" type="noConversion"/>
  </si>
  <si>
    <t>추가
27홀</t>
    <phoneticPr fontId="5" type="noConversion"/>
  </si>
  <si>
    <t>비안면 동부리 162-1</t>
    <phoneticPr fontId="5" type="noConversion"/>
  </si>
  <si>
    <t>청송읍 송생리 784-1</t>
    <phoneticPr fontId="5" type="noConversion"/>
  </si>
  <si>
    <t>영양읍 삼지리 270</t>
    <phoneticPr fontId="5" type="noConversion"/>
  </si>
  <si>
    <t>영덕읍 천전리 364-1</t>
    <phoneticPr fontId="62" type="noConversion"/>
  </si>
  <si>
    <t>병곡면 송천리 434-1</t>
    <phoneticPr fontId="5" type="noConversion"/>
  </si>
  <si>
    <t>영덕읍 우곡리 산31-8</t>
    <phoneticPr fontId="5" type="noConversion"/>
  </si>
  <si>
    <t>청도읍 원리 192</t>
    <phoneticPr fontId="62" type="noConversion"/>
  </si>
  <si>
    <t>각북면 남산리 1460-3</t>
    <phoneticPr fontId="62" type="noConversion"/>
  </si>
  <si>
    <t>다산면 호촌리 592-1</t>
    <phoneticPr fontId="62" type="noConversion"/>
  </si>
  <si>
    <t>성주읍 대황리 52-3</t>
    <phoneticPr fontId="62" type="noConversion"/>
  </si>
  <si>
    <t>성주군체육회</t>
    <phoneticPr fontId="5" type="noConversion"/>
  </si>
  <si>
    <t>선남면 관화리 1091-16</t>
    <phoneticPr fontId="62" type="noConversion"/>
  </si>
  <si>
    <t>벽진면 봉계리 1442-78</t>
    <phoneticPr fontId="62" type="noConversion"/>
  </si>
  <si>
    <t>대가면 옥성리 1</t>
    <phoneticPr fontId="62" type="noConversion"/>
  </si>
  <si>
    <t>금수강산면 후평리 880-2</t>
    <phoneticPr fontId="62" type="noConversion"/>
  </si>
  <si>
    <t>성주호파크골프장</t>
    <phoneticPr fontId="5" type="noConversion"/>
  </si>
  <si>
    <t>왜관읍 왜관리 1292-3</t>
    <phoneticPr fontId="62" type="noConversion"/>
  </si>
  <si>
    <t>석적읍 남율리 403</t>
    <phoneticPr fontId="62" type="noConversion"/>
  </si>
  <si>
    <t>약목면 덕산리 348-1</t>
    <phoneticPr fontId="62" type="noConversion"/>
  </si>
  <si>
    <t>북삼읍 어로리 743-1</t>
    <phoneticPr fontId="62" type="noConversion"/>
  </si>
  <si>
    <t>예천읍 서본리 124</t>
    <phoneticPr fontId="62" type="noConversion"/>
  </si>
  <si>
    <t>예천읍 대심리 295-5</t>
    <phoneticPr fontId="62" type="noConversion"/>
  </si>
  <si>
    <t>호명읍 산합리 84-3</t>
    <phoneticPr fontId="5" type="noConversion"/>
  </si>
  <si>
    <t>패밀리파크 파크골프장</t>
    <phoneticPr fontId="5" type="noConversion"/>
  </si>
  <si>
    <t>예천군체육사업소 시설관리팀
(054-650-6428)</t>
    <phoneticPr fontId="5" type="noConversion"/>
  </si>
  <si>
    <t>봉화읍 내성리 506</t>
    <phoneticPr fontId="62" type="noConversion"/>
  </si>
  <si>
    <t>평해읍 평해리 538-4</t>
    <phoneticPr fontId="62" type="noConversion"/>
  </si>
  <si>
    <t>근남면 수산리 369-1</t>
    <phoneticPr fontId="62" type="noConversion"/>
  </si>
  <si>
    <t>남구 대송면 제내리 630-5</t>
    <phoneticPr fontId="5" type="noConversion"/>
  </si>
  <si>
    <t>위탁
(대송면체육회)</t>
    <phoneticPr fontId="5" type="noConversion"/>
  </si>
  <si>
    <t>위탁
(상대동체육회)</t>
    <phoneticPr fontId="5" type="noConversion"/>
  </si>
  <si>
    <t>위탁
(송라면체육회)</t>
    <phoneticPr fontId="5" type="noConversion"/>
  </si>
  <si>
    <t>북구 양덕동 88-13</t>
    <phoneticPr fontId="5" type="noConversion"/>
  </si>
  <si>
    <t>위탁
(환여동체육회)</t>
    <phoneticPr fontId="5" type="noConversion"/>
  </si>
  <si>
    <t>남구 장기면 방산로 157</t>
    <phoneticPr fontId="5" type="noConversion"/>
  </si>
  <si>
    <t>위탁
(장량동체육회)</t>
    <phoneticPr fontId="5" type="noConversion"/>
  </si>
  <si>
    <t>흥해옥성운동장
풋살장</t>
    <phoneticPr fontId="5" type="noConversion"/>
  </si>
  <si>
    <t>남구 동해면
일월로121번길 22</t>
    <phoneticPr fontId="5" type="noConversion"/>
  </si>
  <si>
    <t>동해다목적체육관
풋살장</t>
    <phoneticPr fontId="5" type="noConversion"/>
  </si>
  <si>
    <t>용상동 1515-26</t>
    <phoneticPr fontId="5" type="noConversion"/>
  </si>
  <si>
    <t>용상풋살장</t>
    <phoneticPr fontId="5" type="noConversion"/>
  </si>
  <si>
    <t>명칭변경
조명탑 16년 6개,
19년 4개 설치</t>
    <phoneticPr fontId="5" type="noConversion"/>
  </si>
  <si>
    <t>정하동 635</t>
    <phoneticPr fontId="5" type="noConversion"/>
  </si>
  <si>
    <t>강변풋살경기장</t>
    <phoneticPr fontId="5" type="noConversion"/>
  </si>
  <si>
    <t>임은동 산7</t>
    <phoneticPr fontId="5" type="noConversion"/>
  </si>
  <si>
    <t>1056-1번지</t>
    <phoneticPr fontId="5" type="noConversion"/>
  </si>
  <si>
    <t>신당리 1723번지</t>
    <phoneticPr fontId="5" type="noConversion"/>
  </si>
  <si>
    <t>옥계동 1308번지</t>
    <phoneticPr fontId="5" type="noConversion"/>
  </si>
  <si>
    <t>노상리 60</t>
    <phoneticPr fontId="5" type="noConversion"/>
  </si>
  <si>
    <t xml:space="preserve">북상주로 24-42 </t>
  </si>
  <si>
    <t>상방동 51-2</t>
    <phoneticPr fontId="5" type="noConversion"/>
  </si>
  <si>
    <t>하양읍 용천제방길 33</t>
    <phoneticPr fontId="5" type="noConversion"/>
  </si>
  <si>
    <t>해든길 46-4</t>
    <phoneticPr fontId="5" type="noConversion"/>
  </si>
  <si>
    <t>솔솦길 25</t>
    <phoneticPr fontId="5" type="noConversion"/>
  </si>
  <si>
    <t>의성읍 후죽리 775</t>
    <phoneticPr fontId="5" type="noConversion"/>
  </si>
  <si>
    <t>구봉공원(풋살장)</t>
    <phoneticPr fontId="5" type="noConversion"/>
  </si>
  <si>
    <t>옥산면풋살장</t>
    <phoneticPr fontId="5" type="noConversion"/>
  </si>
  <si>
    <t>비안만세센터(풋살장)</t>
    <phoneticPr fontId="62" type="noConversion"/>
  </si>
  <si>
    <t>비안만세센터운영위원회</t>
    <phoneticPr fontId="5" type="noConversion"/>
  </si>
  <si>
    <t>의성읍농어촌복합체육시설(풋살장)</t>
    <phoneticPr fontId="5" type="noConversion"/>
  </si>
  <si>
    <t>의성생활체육공원(풋살장)</t>
    <phoneticPr fontId="5" type="noConversion"/>
  </si>
  <si>
    <t>안계풋살회</t>
    <phoneticPr fontId="5" type="noConversion"/>
  </si>
  <si>
    <t>봉양면생활체육공원(풋살장)</t>
    <phoneticPr fontId="5" type="noConversion"/>
  </si>
  <si>
    <t>현서면 구산리 80-2</t>
    <phoneticPr fontId="5" type="noConversion"/>
  </si>
  <si>
    <t>현서면 풋살장</t>
    <phoneticPr fontId="5" type="noConversion"/>
  </si>
  <si>
    <t>영양읍 서부리 138</t>
    <phoneticPr fontId="5" type="noConversion"/>
  </si>
  <si>
    <t>영덕읍 창포리 산 24번지</t>
    <phoneticPr fontId="5" type="noConversion"/>
  </si>
  <si>
    <t>강구면 강구리 171-1</t>
    <phoneticPr fontId="5" type="noConversion"/>
  </si>
  <si>
    <t>영해면 영덕로 1582</t>
    <phoneticPr fontId="5" type="noConversion"/>
  </si>
  <si>
    <t>병곡면 병곡리 72-34</t>
    <phoneticPr fontId="5" type="noConversion"/>
  </si>
  <si>
    <t>청도공공시설사업소</t>
    <phoneticPr fontId="5" type="noConversion"/>
  </si>
  <si>
    <t>성주읍 대흥리 905-3</t>
    <phoneticPr fontId="5" type="noConversion"/>
  </si>
  <si>
    <t>석적읍 남율리 692</t>
    <phoneticPr fontId="5" type="noConversion"/>
  </si>
  <si>
    <t>석적어린이풋살장</t>
    <phoneticPr fontId="5" type="noConversion"/>
  </si>
  <si>
    <t>예천읍 충효로 234-12</t>
    <phoneticPr fontId="5" type="noConversion"/>
  </si>
  <si>
    <t>명호면 도촌리 195-3</t>
  </si>
  <si>
    <t>춘양면 의양리 169-8</t>
    <phoneticPr fontId="5" type="noConversion"/>
  </si>
  <si>
    <t>근남면 수곡리 62</t>
    <phoneticPr fontId="5" type="noConversion"/>
  </si>
  <si>
    <t>후포리 산 181-1</t>
    <phoneticPr fontId="5" type="noConversion"/>
  </si>
  <si>
    <t>남구 연일읍 동문리 43-2</t>
    <phoneticPr fontId="5" type="noConversion"/>
  </si>
  <si>
    <t>동해면민운동장
족구장</t>
    <phoneticPr fontId="5" type="noConversion"/>
  </si>
  <si>
    <t>흥해옥성운동장
족구장</t>
    <phoneticPr fontId="5" type="noConversion"/>
  </si>
  <si>
    <t>대도동 380-3</t>
    <phoneticPr fontId="5" type="noConversion"/>
  </si>
  <si>
    <t>남구 대송면 운제로386번길 102</t>
    <phoneticPr fontId="5" type="noConversion"/>
  </si>
  <si>
    <t>남구 동해면 도구리 723-3</t>
    <phoneticPr fontId="5" type="noConversion"/>
  </si>
  <si>
    <t>북구 흥해읍 망천리 1036</t>
    <phoneticPr fontId="5" type="noConversion"/>
  </si>
  <si>
    <t>북구 신광면 토성길 36-2</t>
    <phoneticPr fontId="5" type="noConversion"/>
  </si>
  <si>
    <t>북구 흥해읍 학천리 806-14</t>
    <phoneticPr fontId="5" type="noConversion"/>
  </si>
  <si>
    <t>남구 오천읍 원리 1429</t>
    <phoneticPr fontId="5" type="noConversion"/>
  </si>
  <si>
    <t>남구 호미곶면 대보리 781-8</t>
    <phoneticPr fontId="5" type="noConversion"/>
  </si>
  <si>
    <t>남구 대송면 운제로 11</t>
    <phoneticPr fontId="5" type="noConversion"/>
  </si>
  <si>
    <t>남구 구룡포읍 구룡포리 954-13</t>
    <phoneticPr fontId="5" type="noConversion"/>
  </si>
  <si>
    <t>북구 기북면 대곡리 688</t>
    <phoneticPr fontId="5" type="noConversion"/>
  </si>
  <si>
    <t>남구 대도동 325-2</t>
    <phoneticPr fontId="5" type="noConversion"/>
  </si>
  <si>
    <t>북구 죽장면 상옥리 457</t>
    <phoneticPr fontId="5" type="noConversion"/>
  </si>
  <si>
    <t>남구 장기면 임중리 산65-1</t>
    <phoneticPr fontId="5" type="noConversion"/>
  </si>
  <si>
    <t>남구 장기면 읍내리 361-68</t>
    <phoneticPr fontId="5" type="noConversion"/>
  </si>
  <si>
    <t>북구 청하면 유계리 466-4</t>
    <phoneticPr fontId="5" type="noConversion"/>
  </si>
  <si>
    <t>북구 득량동 132</t>
    <phoneticPr fontId="5" type="noConversion"/>
  </si>
  <si>
    <t>북구 용흥동 582-5</t>
    <phoneticPr fontId="5" type="noConversion"/>
  </si>
  <si>
    <t>남구 지곡동 470</t>
    <phoneticPr fontId="5" type="noConversion"/>
  </si>
  <si>
    <t>북구 환호동 302-1</t>
    <phoneticPr fontId="5" type="noConversion"/>
  </si>
  <si>
    <t>북구 양덕동 837-42</t>
    <phoneticPr fontId="5" type="noConversion"/>
  </si>
  <si>
    <t>북구게이트볼장</t>
    <phoneticPr fontId="5" type="noConversion"/>
  </si>
  <si>
    <t>연일다목적체육관
게이트볼장</t>
    <phoneticPr fontId="5" type="noConversion"/>
  </si>
  <si>
    <t>남구 형산강북로 309</t>
    <phoneticPr fontId="5" type="noConversion"/>
  </si>
  <si>
    <t>동천동 720-2</t>
    <phoneticPr fontId="5" type="noConversion"/>
  </si>
  <si>
    <t>동천동 733-1</t>
    <phoneticPr fontId="5" type="noConversion"/>
  </si>
  <si>
    <t>동천동 574</t>
    <phoneticPr fontId="5" type="noConversion"/>
  </si>
  <si>
    <t>감포읍 전촌리 670-2</t>
    <phoneticPr fontId="5" type="noConversion"/>
  </si>
  <si>
    <t>건천읍 천포리 320-2</t>
    <phoneticPr fontId="5" type="noConversion"/>
  </si>
  <si>
    <t>건천읍 화천리 533-7</t>
    <phoneticPr fontId="5" type="noConversion"/>
  </si>
  <si>
    <t>외동읍 입실리 1352</t>
    <phoneticPr fontId="5" type="noConversion"/>
  </si>
  <si>
    <t>용강동 1301</t>
    <phoneticPr fontId="5" type="noConversion"/>
  </si>
  <si>
    <t>안강읍 산대리 1116-1</t>
    <phoneticPr fontId="5" type="noConversion"/>
  </si>
  <si>
    <t>충효동 130</t>
    <phoneticPr fontId="5" type="noConversion"/>
  </si>
  <si>
    <t>광명동 232-1</t>
    <phoneticPr fontId="5" type="noConversion"/>
  </si>
  <si>
    <t>현곡면무과리 257-3</t>
    <phoneticPr fontId="5" type="noConversion"/>
  </si>
  <si>
    <t>시래동 1021</t>
    <phoneticPr fontId="5" type="noConversion"/>
  </si>
  <si>
    <t>감포읍전동리 224</t>
    <phoneticPr fontId="5" type="noConversion"/>
  </si>
  <si>
    <t>내남면 덕천리 957-2</t>
    <phoneticPr fontId="5" type="noConversion"/>
  </si>
  <si>
    <t>천북면 모아리 206-1</t>
    <phoneticPr fontId="5" type="noConversion"/>
  </si>
  <si>
    <t>천군동 산30-3</t>
    <phoneticPr fontId="5" type="noConversion"/>
  </si>
  <si>
    <t>서면 아화리 404-59</t>
    <phoneticPr fontId="5" type="noConversion"/>
  </si>
  <si>
    <t>안강읍 육통리 1766-1</t>
    <phoneticPr fontId="5" type="noConversion"/>
  </si>
  <si>
    <t>와룡면 산야리 1500</t>
    <phoneticPr fontId="5" type="noConversion"/>
  </si>
  <si>
    <t>용상체육공원족구장
(1족구장,2족구장)</t>
    <phoneticPr fontId="5" type="noConversion"/>
  </si>
  <si>
    <t>명칭변경 및 2구장 통합관리</t>
    <phoneticPr fontId="5" type="noConversion"/>
  </si>
  <si>
    <t>강변게이트볼장</t>
    <phoneticPr fontId="5" type="noConversion"/>
  </si>
  <si>
    <t>용상게이트볼장</t>
    <phoneticPr fontId="5" type="noConversion"/>
  </si>
  <si>
    <t>북후면 옹천리 442-5</t>
    <phoneticPr fontId="5" type="noConversion"/>
  </si>
  <si>
    <t>임하면 임하리 576-2</t>
    <phoneticPr fontId="5" type="noConversion"/>
  </si>
  <si>
    <t>풍천면 신성리 산80</t>
    <phoneticPr fontId="5" type="noConversion"/>
  </si>
  <si>
    <t>일직면 운산리 61</t>
    <phoneticPr fontId="5" type="noConversion"/>
  </si>
  <si>
    <t>남선면 신석리 478-4</t>
    <phoneticPr fontId="5" type="noConversion"/>
  </si>
  <si>
    <t>신석리게이트볼장</t>
    <phoneticPr fontId="5" type="noConversion"/>
  </si>
  <si>
    <t>도산면 온혜리 563-2</t>
    <phoneticPr fontId="5" type="noConversion"/>
  </si>
  <si>
    <t>온혜리게이트볼장</t>
    <phoneticPr fontId="5" type="noConversion"/>
  </si>
  <si>
    <t>남선면 이천리 329</t>
    <phoneticPr fontId="5" type="noConversion"/>
  </si>
  <si>
    <t>이천리 게이트볼장</t>
    <phoneticPr fontId="5" type="noConversion"/>
  </si>
  <si>
    <t>옥동 938-1</t>
    <phoneticPr fontId="5" type="noConversion"/>
  </si>
  <si>
    <t>옥동 게이트볼장</t>
    <phoneticPr fontId="5" type="noConversion"/>
  </si>
  <si>
    <t>옥야동 398-11</t>
    <phoneticPr fontId="5" type="noConversion"/>
  </si>
  <si>
    <t>태화동 841</t>
    <phoneticPr fontId="5" type="noConversion"/>
  </si>
  <si>
    <t>강변농구장</t>
    <phoneticPr fontId="5" type="noConversion"/>
  </si>
  <si>
    <t>용상 제1농구장</t>
    <phoneticPr fontId="5" type="noConversion"/>
  </si>
  <si>
    <t>용상동 산72-17</t>
    <phoneticPr fontId="5" type="noConversion"/>
  </si>
  <si>
    <t>용상 제2농구장</t>
    <phoneticPr fontId="5" type="noConversion"/>
  </si>
  <si>
    <t>옥야동 398-20</t>
    <phoneticPr fontId="5" type="noConversion"/>
  </si>
  <si>
    <t>안동익스트림파크</t>
    <phoneticPr fontId="5" type="noConversion"/>
  </si>
  <si>
    <t>신동643-3</t>
    <phoneticPr fontId="5" type="noConversion"/>
  </si>
  <si>
    <t>봉곡동 292</t>
    <phoneticPr fontId="5" type="noConversion"/>
  </si>
  <si>
    <t>봉곡동 217-1</t>
    <phoneticPr fontId="5" type="noConversion"/>
  </si>
  <si>
    <t>황상동 348번지 일원</t>
    <phoneticPr fontId="5" type="noConversion"/>
  </si>
  <si>
    <t>고아읍 문성리1212</t>
    <phoneticPr fontId="5" type="noConversion"/>
  </si>
  <si>
    <t>선산읍 노상리60</t>
    <phoneticPr fontId="5" type="noConversion"/>
  </si>
  <si>
    <t>원호리 445-1</t>
    <phoneticPr fontId="5" type="noConversion"/>
  </si>
  <si>
    <t>해평리 471-1</t>
    <phoneticPr fontId="5" type="noConversion"/>
  </si>
  <si>
    <t>동곡리 675-2</t>
    <phoneticPr fontId="5" type="noConversion"/>
  </si>
  <si>
    <t>형곡동 315-1,2</t>
    <phoneticPr fontId="5" type="noConversion"/>
  </si>
  <si>
    <t>사곡동 435-1</t>
    <phoneticPr fontId="5" type="noConversion"/>
  </si>
  <si>
    <t>원평동 946-1</t>
    <phoneticPr fontId="5" type="noConversion"/>
  </si>
  <si>
    <t>진평동 794-1</t>
    <phoneticPr fontId="5" type="noConversion"/>
  </si>
  <si>
    <t>봉곡동 산3</t>
    <phoneticPr fontId="5" type="noConversion"/>
  </si>
  <si>
    <t>신당리 2021</t>
    <phoneticPr fontId="5" type="noConversion"/>
  </si>
  <si>
    <t>관심리 635-3</t>
    <phoneticPr fontId="5" type="noConversion"/>
  </si>
  <si>
    <t>신촌리 172</t>
    <phoneticPr fontId="5" type="noConversion"/>
  </si>
  <si>
    <t>예강리 산12-4</t>
    <phoneticPr fontId="5" type="noConversion"/>
  </si>
  <si>
    <t>이례리 527</t>
    <phoneticPr fontId="5" type="noConversion"/>
  </si>
  <si>
    <t>항곡리 634-70</t>
    <phoneticPr fontId="5" type="noConversion"/>
  </si>
  <si>
    <t>황산리 50</t>
    <phoneticPr fontId="5" type="noConversion"/>
  </si>
  <si>
    <t>구봉리 369-11</t>
    <phoneticPr fontId="5" type="noConversion"/>
  </si>
  <si>
    <t>도개면 궁기리 800-3</t>
    <phoneticPr fontId="5" type="noConversion"/>
  </si>
  <si>
    <t>도개면 궁기리 791-2</t>
    <phoneticPr fontId="5" type="noConversion"/>
  </si>
  <si>
    <t>산책로 54길</t>
    <phoneticPr fontId="5" type="noConversion"/>
  </si>
  <si>
    <t>형곡게이트볼장</t>
    <phoneticPr fontId="5" type="noConversion"/>
  </si>
  <si>
    <t>오태동 산14</t>
    <phoneticPr fontId="5" type="noConversion"/>
  </si>
  <si>
    <t>해평면 송곡리 산33-8</t>
    <phoneticPr fontId="5" type="noConversion"/>
  </si>
  <si>
    <t>광평동 산54-2</t>
    <phoneticPr fontId="5" type="noConversion"/>
  </si>
  <si>
    <t>가흥동 111-3</t>
    <phoneticPr fontId="5" type="noConversion"/>
  </si>
  <si>
    <t>금노동 525-1</t>
    <phoneticPr fontId="5" type="noConversion"/>
  </si>
  <si>
    <t>신녕면 화성리 1003-25</t>
    <phoneticPr fontId="5" type="noConversion"/>
  </si>
  <si>
    <t>문외동 317</t>
    <phoneticPr fontId="5" type="noConversion"/>
  </si>
  <si>
    <t>금호읍 관정리 455</t>
    <phoneticPr fontId="5" type="noConversion"/>
  </si>
  <si>
    <t>금호읍 교대리 128</t>
    <phoneticPr fontId="5" type="noConversion"/>
  </si>
  <si>
    <t>신녕면 화성리 532-1</t>
    <phoneticPr fontId="5" type="noConversion"/>
  </si>
  <si>
    <t>신녕면 매양리 25-3</t>
    <phoneticPr fontId="5" type="noConversion"/>
  </si>
  <si>
    <t>완산동 1323</t>
    <phoneticPr fontId="5" type="noConversion"/>
  </si>
  <si>
    <t>영천농구장</t>
    <phoneticPr fontId="5" type="noConversion"/>
  </si>
  <si>
    <t>신녕 그라운드골프장</t>
    <phoneticPr fontId="5" type="noConversion"/>
  </si>
  <si>
    <t>영천 그라운드골프장</t>
    <phoneticPr fontId="5" type="noConversion"/>
  </si>
  <si>
    <t>냉천리 723-17번</t>
    <phoneticPr fontId="5" type="noConversion"/>
  </si>
  <si>
    <t>금호그라운드골프장</t>
    <phoneticPr fontId="5" type="noConversion"/>
  </si>
  <si>
    <t>남장동 511-1</t>
    <phoneticPr fontId="5" type="noConversion"/>
  </si>
  <si>
    <t>함창읍 오사리 537-1</t>
    <phoneticPr fontId="5" type="noConversion"/>
  </si>
  <si>
    <t>함창읍 구향리 169-10</t>
    <phoneticPr fontId="5" type="noConversion"/>
  </si>
  <si>
    <t>함창읍 오동리 634-3</t>
    <phoneticPr fontId="5" type="noConversion"/>
  </si>
  <si>
    <t>함창읍 대조리 637</t>
    <phoneticPr fontId="5" type="noConversion"/>
  </si>
  <si>
    <t>사벌국면 덕담리 330-2</t>
    <phoneticPr fontId="5" type="noConversion"/>
  </si>
  <si>
    <t>사벌국면 목가리 600-9 외 4</t>
    <phoneticPr fontId="5" type="noConversion"/>
  </si>
  <si>
    <t>사벌국면 묵상리 1114-52 외 1</t>
    <phoneticPr fontId="5" type="noConversion"/>
  </si>
  <si>
    <t>낙동면 낙동리 275</t>
    <phoneticPr fontId="5" type="noConversion"/>
  </si>
  <si>
    <t>낙동면 신오리 874</t>
    <phoneticPr fontId="5" type="noConversion"/>
  </si>
  <si>
    <t>낙동면 성동리 79-1</t>
    <phoneticPr fontId="5" type="noConversion"/>
  </si>
  <si>
    <t>낙동면 화산리 1323-3</t>
    <phoneticPr fontId="5" type="noConversion"/>
  </si>
  <si>
    <t>청리면 월로리 670-1</t>
    <phoneticPr fontId="5" type="noConversion"/>
  </si>
  <si>
    <t>공성면 옥산리 244-3</t>
    <phoneticPr fontId="5" type="noConversion"/>
  </si>
  <si>
    <t>공성면 옥산리 156-8</t>
    <phoneticPr fontId="5" type="noConversion"/>
  </si>
  <si>
    <t>공성면 옥산리 210</t>
    <phoneticPr fontId="5" type="noConversion"/>
  </si>
  <si>
    <t>외남면 신상리 261-3</t>
    <phoneticPr fontId="5" type="noConversion"/>
  </si>
  <si>
    <t>모동면 이동리 657</t>
    <phoneticPr fontId="5" type="noConversion"/>
  </si>
  <si>
    <t>모서면 삼포리
93-2</t>
    <phoneticPr fontId="5" type="noConversion"/>
  </si>
  <si>
    <t>모서면 정산리 877-94</t>
    <phoneticPr fontId="5" type="noConversion"/>
  </si>
  <si>
    <t>화동면 판곡1리 401-1번지</t>
    <phoneticPr fontId="5" type="noConversion"/>
  </si>
  <si>
    <t>화동면 이소리 145</t>
    <phoneticPr fontId="5" type="noConversion"/>
  </si>
  <si>
    <t>화서면 신봉리 123-18 외 4</t>
    <phoneticPr fontId="5" type="noConversion"/>
  </si>
  <si>
    <t>화서면 지산리 263-2</t>
    <phoneticPr fontId="5" type="noConversion"/>
  </si>
  <si>
    <t>화북면 용유리 340</t>
    <phoneticPr fontId="5" type="noConversion"/>
  </si>
  <si>
    <t>화북면 상오리 산44</t>
    <phoneticPr fontId="5" type="noConversion"/>
  </si>
  <si>
    <t>화북면 상암리 1028</t>
    <phoneticPr fontId="5" type="noConversion"/>
  </si>
  <si>
    <t>화북면 중벌리 651</t>
    <phoneticPr fontId="5" type="noConversion"/>
  </si>
  <si>
    <t>화북면 중벌리 322</t>
    <phoneticPr fontId="5" type="noConversion"/>
  </si>
  <si>
    <t>화북면 입석리 89</t>
    <phoneticPr fontId="5" type="noConversion"/>
  </si>
  <si>
    <t>외서면 봉강리 139</t>
    <phoneticPr fontId="5" type="noConversion"/>
  </si>
  <si>
    <t>외서면 우산리 54-5</t>
    <phoneticPr fontId="5" type="noConversion"/>
  </si>
  <si>
    <t>외서면 가곡리 680</t>
    <phoneticPr fontId="5" type="noConversion"/>
  </si>
  <si>
    <t>은척면 우기리 500</t>
    <phoneticPr fontId="5" type="noConversion"/>
  </si>
  <si>
    <t>공검면 부곡리 873-1</t>
    <phoneticPr fontId="5" type="noConversion"/>
  </si>
  <si>
    <t>공검면 동막리 62-3</t>
    <phoneticPr fontId="5" type="noConversion"/>
  </si>
  <si>
    <t>공검면 중소리 965</t>
    <phoneticPr fontId="5" type="noConversion"/>
  </si>
  <si>
    <t>이안면 양범리 312-8</t>
    <phoneticPr fontId="5" type="noConversion"/>
  </si>
  <si>
    <t>화남면 평온리 198</t>
    <phoneticPr fontId="5" type="noConversion"/>
  </si>
  <si>
    <t>개운동 605-40</t>
    <phoneticPr fontId="5" type="noConversion"/>
  </si>
  <si>
    <t>무양동 289</t>
    <phoneticPr fontId="5" type="noConversion"/>
  </si>
  <si>
    <t>무양동 33-4</t>
    <phoneticPr fontId="5" type="noConversion"/>
  </si>
  <si>
    <t>사벌면 원흥리 1704-1</t>
    <phoneticPr fontId="5" type="noConversion"/>
  </si>
  <si>
    <t>냉림동 394</t>
    <phoneticPr fontId="5" type="noConversion"/>
  </si>
  <si>
    <t>화산동 793-2</t>
    <phoneticPr fontId="5" type="noConversion"/>
  </si>
  <si>
    <t>중덕동 145-13</t>
    <phoneticPr fontId="5" type="noConversion"/>
  </si>
  <si>
    <t>지천동 508-3</t>
    <phoneticPr fontId="5" type="noConversion"/>
  </si>
  <si>
    <t>신봉동 산 3-3</t>
    <phoneticPr fontId="5" type="noConversion"/>
  </si>
  <si>
    <t>내서면 신촌리 51-13</t>
    <phoneticPr fontId="5" type="noConversion"/>
  </si>
  <si>
    <t>공성면 오광리174-1</t>
    <phoneticPr fontId="5" type="noConversion"/>
  </si>
  <si>
    <t>상주인공암벽장</t>
    <phoneticPr fontId="5" type="noConversion"/>
  </si>
  <si>
    <t>흥덕동 77-2</t>
  </si>
  <si>
    <t>모전동 916</t>
  </si>
  <si>
    <t>흥덕동 45</t>
  </si>
  <si>
    <t>동로면 생달리 396</t>
  </si>
  <si>
    <t>동로면 적성리 604-1</t>
    <phoneticPr fontId="5" type="noConversion"/>
  </si>
  <si>
    <t>마성면 오천리 845-2</t>
  </si>
  <si>
    <t>문경읍 고요리 314-1</t>
  </si>
  <si>
    <t>문경읍 당포리 466</t>
  </si>
  <si>
    <t>문경읍 당포리 856 당포2리 마을회관 앞</t>
  </si>
  <si>
    <t>문경읍 마원리 674-5</t>
  </si>
  <si>
    <t>문경읍 갈평리 737-52</t>
  </si>
  <si>
    <t>문경읍 요성리 350</t>
  </si>
  <si>
    <t>문경읍 평천리 143-1</t>
  </si>
  <si>
    <t>문경읍 하리 175-1</t>
  </si>
  <si>
    <t>가은읍 가은2길 5</t>
  </si>
  <si>
    <t>영순면 의곡리 42-3</t>
  </si>
  <si>
    <t>호계면 가도리 322-4</t>
  </si>
  <si>
    <t>호계면 견탄리 515</t>
  </si>
  <si>
    <t>호계면 구산리 272</t>
  </si>
  <si>
    <t>호계면 부곡리 359-1</t>
  </si>
  <si>
    <t>호계면 선암리 54</t>
  </si>
  <si>
    <t>호계면 선암리 365</t>
  </si>
  <si>
    <t>호계면 막곡리 173-11</t>
  </si>
  <si>
    <t>산북면 내화리 697-1</t>
  </si>
  <si>
    <t>동로면 적성리 555</t>
  </si>
  <si>
    <t>마성면 오천리 777-3</t>
  </si>
  <si>
    <t>마성면 외어리 1158-106</t>
  </si>
  <si>
    <t>마성면 상내리 254-1</t>
  </si>
  <si>
    <t>마성면 하내리 483-1</t>
  </si>
  <si>
    <t>농암면 농암리 342-1</t>
  </si>
  <si>
    <t>농암면 청화로 1138-3</t>
  </si>
  <si>
    <t>점촌동 224</t>
  </si>
  <si>
    <t>점촌동 440</t>
  </si>
  <si>
    <t>점촌동 181-7</t>
  </si>
  <si>
    <t>영신동 493</t>
  </si>
  <si>
    <t>신기동 1114</t>
  </si>
  <si>
    <t>신기동 903-1</t>
  </si>
  <si>
    <t>유곡동 140-5</t>
  </si>
  <si>
    <t>모전동 263-1</t>
  </si>
  <si>
    <t>흥덕동 77-1</t>
  </si>
  <si>
    <t>산양면 반곡리 111</t>
    <phoneticPr fontId="5" type="noConversion"/>
  </si>
  <si>
    <t>라지볼탁구장</t>
    <phoneticPr fontId="5" type="noConversion"/>
  </si>
  <si>
    <t>솔숲길 25</t>
    <phoneticPr fontId="5" type="noConversion"/>
  </si>
  <si>
    <t>중방동 234-2</t>
    <phoneticPr fontId="5" type="noConversion"/>
  </si>
  <si>
    <t>용성면 부제리 205-1</t>
    <phoneticPr fontId="5" type="noConversion"/>
  </si>
  <si>
    <t>남산면 산양리 339-54</t>
    <phoneticPr fontId="5" type="noConversion"/>
  </si>
  <si>
    <t>중방동 231-3</t>
    <phoneticPr fontId="5" type="noConversion"/>
  </si>
  <si>
    <t>봉양생활체육공원(축구장)</t>
    <phoneticPr fontId="62" type="noConversion"/>
  </si>
  <si>
    <t>비안만세센터(게이트볼장)</t>
    <phoneticPr fontId="5" type="noConversion"/>
  </si>
  <si>
    <t>신평면 중율리 579</t>
    <phoneticPr fontId="5" type="noConversion"/>
  </si>
  <si>
    <t>신평면분회</t>
    <phoneticPr fontId="5" type="noConversion"/>
  </si>
  <si>
    <t>단촌면 하화리 1119</t>
    <phoneticPr fontId="5" type="noConversion"/>
  </si>
  <si>
    <t>단산문화센터운영위원회</t>
    <phoneticPr fontId="5" type="noConversion"/>
  </si>
  <si>
    <t>의성읍 남대천길 253</t>
    <phoneticPr fontId="5" type="noConversion"/>
  </si>
  <si>
    <t>의성그라운드골프장</t>
    <phoneticPr fontId="5" type="noConversion"/>
  </si>
  <si>
    <t>의성읍 상리리 630-1</t>
    <phoneticPr fontId="5" type="noConversion"/>
  </si>
  <si>
    <t>의성여성전용헬스장</t>
    <phoneticPr fontId="5" type="noConversion"/>
  </si>
  <si>
    <t>의성생활체육공원(농구장,인라인스케이트장)</t>
    <phoneticPr fontId="62" type="noConversion"/>
  </si>
  <si>
    <t>인라인스케이트</t>
    <phoneticPr fontId="5" type="noConversion"/>
  </si>
  <si>
    <t>가음면 금성션서로 497-9</t>
  </si>
  <si>
    <t>가음탁구클럽</t>
    <phoneticPr fontId="5" type="noConversion"/>
  </si>
  <si>
    <t>옥산면 입암1길 71-9</t>
    <phoneticPr fontId="5" type="noConversion"/>
  </si>
  <si>
    <t>옥산면탁구장</t>
    <phoneticPr fontId="5" type="noConversion"/>
  </si>
  <si>
    <t>안덕면 신성리 51-5</t>
    <phoneticPr fontId="5" type="noConversion"/>
  </si>
  <si>
    <t>안덕면 명당리 395-3</t>
    <phoneticPr fontId="5" type="noConversion"/>
  </si>
  <si>
    <t>주왕산면 팔각산로 140</t>
    <phoneticPr fontId="5" type="noConversion"/>
  </si>
  <si>
    <t>영덕읍 천전리 445-1</t>
    <phoneticPr fontId="5" type="noConversion"/>
  </si>
  <si>
    <t>공공체육시설사업소</t>
    <phoneticPr fontId="5" type="noConversion"/>
  </si>
  <si>
    <t>화양읍 도주관료 159</t>
    <phoneticPr fontId="5" type="noConversion"/>
  </si>
  <si>
    <t>청도군 화양읍</t>
    <phoneticPr fontId="5" type="noConversion"/>
  </si>
  <si>
    <t>청도군 금천면</t>
    <phoneticPr fontId="5" type="noConversion"/>
  </si>
  <si>
    <t>대가야읍 쾌빈리 118</t>
    <phoneticPr fontId="5" type="noConversion"/>
  </si>
  <si>
    <t>성주읍생활체육공원족구장</t>
    <phoneticPr fontId="5" type="noConversion"/>
  </si>
  <si>
    <t>석적읍 남율리 709</t>
    <phoneticPr fontId="5" type="noConversion"/>
  </si>
  <si>
    <t>게이트볼장 1면</t>
    <phoneticPr fontId="5" type="noConversion"/>
  </si>
  <si>
    <t>예천군체육사업소(650-6397)</t>
    <phoneticPr fontId="5" type="noConversion"/>
  </si>
  <si>
    <t>예천읍 동본리 582</t>
    <phoneticPr fontId="5" type="noConversion"/>
  </si>
  <si>
    <t>예천읍 금능리 747</t>
    <phoneticPr fontId="5" type="noConversion"/>
  </si>
  <si>
    <t>예천읍 서본리 340</t>
    <phoneticPr fontId="5" type="noConversion"/>
  </si>
  <si>
    <t xml:space="preserve">용문면 상금곡리 598-1 </t>
    <phoneticPr fontId="5" type="noConversion"/>
  </si>
  <si>
    <t xml:space="preserve">지보면 소화리 509 </t>
    <phoneticPr fontId="5" type="noConversion"/>
  </si>
  <si>
    <t>석포면 석포리 80-3</t>
  </si>
  <si>
    <t>봉성면 봉성리 374-3</t>
    <phoneticPr fontId="5" type="noConversion"/>
  </si>
  <si>
    <t>북면 상당리 325</t>
    <phoneticPr fontId="5" type="noConversion"/>
  </si>
  <si>
    <t>후포면 후포리 산 181-1</t>
    <phoneticPr fontId="5" type="noConversion"/>
  </si>
  <si>
    <t>평해읍 월송리 32</t>
    <phoneticPr fontId="5" type="noConversion"/>
  </si>
  <si>
    <t>충무공동 8</t>
    <phoneticPr fontId="5" type="noConversion"/>
  </si>
  <si>
    <t>체육지원과(055-650-4743)</t>
    <phoneticPr fontId="5" type="noConversion"/>
  </si>
  <si>
    <t>구산동 660</t>
    <phoneticPr fontId="5" type="noConversion"/>
  </si>
  <si>
    <t>김해시도시개발공사(055-340-7820)</t>
    <phoneticPr fontId="5" type="noConversion"/>
  </si>
  <si>
    <t>구산동 1049-2</t>
    <phoneticPr fontId="5" type="noConversion"/>
  </si>
  <si>
    <t>김해종합운동장</t>
    <phoneticPr fontId="5" type="noConversion"/>
  </si>
  <si>
    <t>김해시도시개발공사
(위탁)</t>
    <phoneticPr fontId="5" type="noConversion"/>
  </si>
  <si>
    <t>복합시설(축구장)</t>
    <phoneticPr fontId="5" type="noConversion"/>
  </si>
  <si>
    <t>055-639-8130</t>
    <phoneticPr fontId="5" type="noConversion"/>
  </si>
  <si>
    <t>055-639-8362</t>
    <phoneticPr fontId="5" type="noConversion"/>
  </si>
  <si>
    <t>일운면 거제대로 2443-28</t>
    <phoneticPr fontId="5" type="noConversion"/>
  </si>
  <si>
    <t>055-639-8150</t>
    <phoneticPr fontId="5" type="noConversion"/>
  </si>
  <si>
    <t>경남 의령군 부림면 감암리 1210</t>
  </si>
  <si>
    <t>가야읍 도항리 263-6</t>
    <phoneticPr fontId="5" type="noConversion"/>
  </si>
  <si>
    <t>창녕군 관광체육과(055-530-1484)</t>
    <phoneticPr fontId="5" type="noConversion"/>
  </si>
  <si>
    <t>거류면 신용리888</t>
    <phoneticPr fontId="5" type="noConversion"/>
  </si>
  <si>
    <t>적량면 공설운동장로 207</t>
    <phoneticPr fontId="5" type="noConversion"/>
  </si>
  <si>
    <t>금서면 친환경로2631번길 39</t>
    <phoneticPr fontId="5" type="noConversion"/>
  </si>
  <si>
    <t>산청군청 문화체육과(970-6432)</t>
    <phoneticPr fontId="5" type="noConversion"/>
  </si>
  <si>
    <t>함양읍 백연리 449-2</t>
    <phoneticPr fontId="5" type="noConversion"/>
  </si>
  <si>
    <t>휴천면 목현리 501</t>
    <phoneticPr fontId="5" type="noConversion"/>
  </si>
  <si>
    <t>휴천공설운동장</t>
    <phoneticPr fontId="5" type="noConversion"/>
  </si>
  <si>
    <t>거창군체육시설사업소(055-940-8720)</t>
    <phoneticPr fontId="5" type="noConversion"/>
  </si>
  <si>
    <t xml:space="preserve">광려로 8  </t>
    <phoneticPr fontId="5" type="noConversion"/>
  </si>
  <si>
    <t>용잠리 662</t>
    <phoneticPr fontId="5" type="noConversion"/>
  </si>
  <si>
    <t xml:space="preserve">북면 신촌본포로63번길 20-37  </t>
    <phoneticPr fontId="5" type="noConversion"/>
  </si>
  <si>
    <t>사화로 126</t>
    <phoneticPr fontId="5" type="noConversion"/>
  </si>
  <si>
    <t xml:space="preserve">양곡동 451-1 </t>
    <phoneticPr fontId="5" type="noConversion"/>
  </si>
  <si>
    <t>진북면 지산리 61</t>
    <phoneticPr fontId="5" type="noConversion"/>
  </si>
  <si>
    <t>창이대로 888</t>
    <phoneticPr fontId="5" type="noConversion"/>
  </si>
  <si>
    <t xml:space="preserve">풍호동 789-33  </t>
    <phoneticPr fontId="5" type="noConversion"/>
  </si>
  <si>
    <t>이동로2번길 8</t>
    <phoneticPr fontId="5" type="noConversion"/>
  </si>
  <si>
    <t>명서동 300-4</t>
    <phoneticPr fontId="5" type="noConversion"/>
  </si>
  <si>
    <t>도계두리길 199</t>
    <phoneticPr fontId="5" type="noConversion"/>
  </si>
  <si>
    <t>신월로17번길 6</t>
    <phoneticPr fontId="5" type="noConversion"/>
  </si>
  <si>
    <t>비음로 203-12</t>
    <phoneticPr fontId="5" type="noConversion"/>
  </si>
  <si>
    <t xml:space="preserve">소계동 780  </t>
    <phoneticPr fontId="5" type="noConversion"/>
  </si>
  <si>
    <t>의창대로317번길 66</t>
    <phoneticPr fontId="5" type="noConversion"/>
  </si>
  <si>
    <t xml:space="preserve">호계리 198-1  </t>
    <phoneticPr fontId="5" type="noConversion"/>
  </si>
  <si>
    <t>남영로 500</t>
    <phoneticPr fontId="5" type="noConversion"/>
  </si>
  <si>
    <t xml:space="preserve">합성동 551-1  </t>
    <phoneticPr fontId="5" type="noConversion"/>
  </si>
  <si>
    <t>봉산리 401-3</t>
    <phoneticPr fontId="5" type="noConversion"/>
  </si>
  <si>
    <t>갈전로 81-7</t>
    <phoneticPr fontId="5" type="noConversion"/>
  </si>
  <si>
    <t>사림로85번길 31</t>
    <phoneticPr fontId="5" type="noConversion"/>
  </si>
  <si>
    <t>창이대로169번길 16-17</t>
    <phoneticPr fontId="5" type="noConversion"/>
  </si>
  <si>
    <t xml:space="preserve"> 원이대로331번길 48</t>
    <phoneticPr fontId="5" type="noConversion"/>
  </si>
  <si>
    <t>창이대로706번길 19-4</t>
    <phoneticPr fontId="5" type="noConversion"/>
  </si>
  <si>
    <t>천선동 1216-1</t>
    <phoneticPr fontId="5" type="noConversion"/>
  </si>
  <si>
    <t>용호로 85</t>
    <phoneticPr fontId="5" type="noConversion"/>
  </si>
  <si>
    <t>석전북3길 83</t>
    <phoneticPr fontId="5" type="noConversion"/>
  </si>
  <si>
    <t>진해구 안청로 95</t>
    <phoneticPr fontId="5" type="noConversion"/>
  </si>
  <si>
    <t>상대동 803-4</t>
    <phoneticPr fontId="5" type="noConversion"/>
  </si>
  <si>
    <t>문산읍 삼곡리 1033-1</t>
    <phoneticPr fontId="5" type="noConversion"/>
  </si>
  <si>
    <t>금산면 장사리 1769</t>
    <phoneticPr fontId="5" type="noConversion"/>
  </si>
  <si>
    <t>신안동 1-6</t>
    <phoneticPr fontId="5" type="noConversion"/>
  </si>
  <si>
    <t>통영시 용남면 원평리 917-140</t>
    <phoneticPr fontId="5" type="noConversion"/>
  </si>
  <si>
    <t>통영시 산양읍 남평리 736</t>
    <phoneticPr fontId="5" type="noConversion"/>
  </si>
  <si>
    <t>인조잔디 6</t>
    <phoneticPr fontId="5" type="noConversion"/>
  </si>
  <si>
    <t>사천시 남일대길 53-13</t>
    <phoneticPr fontId="5" type="noConversion"/>
  </si>
  <si>
    <t>사천시 주공로 32-2</t>
    <phoneticPr fontId="5" type="noConversion"/>
  </si>
  <si>
    <t>사천시 곤명면 신흥리 1007</t>
    <phoneticPr fontId="5" type="noConversion"/>
  </si>
  <si>
    <t>사천시 곤양면 서정리 81</t>
    <phoneticPr fontId="5" type="noConversion"/>
  </si>
  <si>
    <t>사천시 정동면 예수리 412</t>
    <phoneticPr fontId="5" type="noConversion"/>
  </si>
  <si>
    <t>안동 75-1</t>
    <phoneticPr fontId="5" type="noConversion"/>
  </si>
  <si>
    <t>부곡동 916</t>
    <phoneticPr fontId="5" type="noConversion"/>
  </si>
  <si>
    <t>어방동 657</t>
    <phoneticPr fontId="5" type="noConversion"/>
  </si>
  <si>
    <t>상동면 대감리 348</t>
    <phoneticPr fontId="5" type="noConversion"/>
  </si>
  <si>
    <t>한림면 장방리 178</t>
    <phoneticPr fontId="5" type="noConversion"/>
  </si>
  <si>
    <t>대동면 조눌리 132-22</t>
    <phoneticPr fontId="5" type="noConversion"/>
  </si>
  <si>
    <t>외동 산28-1</t>
    <phoneticPr fontId="5" type="noConversion"/>
  </si>
  <si>
    <t>삼계동 10</t>
    <phoneticPr fontId="5" type="noConversion"/>
  </si>
  <si>
    <t>교동 1121-3</t>
    <phoneticPr fontId="5" type="noConversion"/>
  </si>
  <si>
    <t>무안면 무안리 917</t>
    <phoneticPr fontId="5" type="noConversion"/>
  </si>
  <si>
    <t>동면 강변로 54</t>
    <phoneticPr fontId="5" type="noConversion"/>
  </si>
  <si>
    <t>하북면 예인길 26</t>
    <phoneticPr fontId="5" type="noConversion"/>
  </si>
  <si>
    <t>배움터길60-19</t>
    <phoneticPr fontId="5" type="noConversion"/>
  </si>
  <si>
    <t>소주공단5길 79-55</t>
    <phoneticPr fontId="5" type="noConversion"/>
  </si>
  <si>
    <t>물금읍 백호로 23</t>
    <phoneticPr fontId="5" type="noConversion"/>
  </si>
  <si>
    <t>동면 여락리 299</t>
    <phoneticPr fontId="5" type="noConversion"/>
  </si>
  <si>
    <t>상북면 상삼리 814-1</t>
    <phoneticPr fontId="5" type="noConversion"/>
  </si>
  <si>
    <t>호계동 665</t>
    <phoneticPr fontId="5" type="noConversion"/>
  </si>
  <si>
    <t>물금읍 물금리 162-1</t>
    <phoneticPr fontId="5" type="noConversion"/>
  </si>
  <si>
    <t>어곡공단3길 50</t>
    <phoneticPr fontId="5" type="noConversion"/>
  </si>
  <si>
    <t>동면 호포로 73-1</t>
    <phoneticPr fontId="5" type="noConversion"/>
  </si>
  <si>
    <t>원동면 용당리 490</t>
    <phoneticPr fontId="5" type="noConversion"/>
  </si>
  <si>
    <t>양산시 중부동 498-1</t>
    <phoneticPr fontId="5" type="noConversion"/>
  </si>
  <si>
    <t>상북면 봉수대길 29-10</t>
    <phoneticPr fontId="5" type="noConversion"/>
  </si>
  <si>
    <t>덕계동 산39-2</t>
    <phoneticPr fontId="5" type="noConversion"/>
  </si>
  <si>
    <t>의령읍 의병로8길 44</t>
    <phoneticPr fontId="5" type="noConversion"/>
  </si>
  <si>
    <t xml:space="preserve"> 경상남도 의령군 가례면 대천리 54 </t>
    <phoneticPr fontId="62" type="noConversion"/>
  </si>
  <si>
    <t>칠곡면 신포리 432-3</t>
    <phoneticPr fontId="5" type="noConversion"/>
  </si>
  <si>
    <t>용덕면 덕암로6길 18, 일원</t>
    <phoneticPr fontId="5" type="noConversion"/>
  </si>
  <si>
    <t>정곡면 중교리 793번지 일대</t>
    <phoneticPr fontId="5" type="noConversion"/>
  </si>
  <si>
    <t xml:space="preserve">지정면 봉곡리 511-1 </t>
    <phoneticPr fontId="5" type="noConversion"/>
  </si>
  <si>
    <t>낙서면 낙서로 509-5 일원</t>
    <phoneticPr fontId="5" type="noConversion"/>
  </si>
  <si>
    <t xml:space="preserve">궁류면 평촌리 산61-3 </t>
    <phoneticPr fontId="62" type="noConversion"/>
  </si>
  <si>
    <t xml:space="preserve">유곡면 칠곡리 545,546,547,560-1 </t>
    <phoneticPr fontId="5" type="noConversion"/>
  </si>
  <si>
    <t>봉수면 죽전리 1272-1 일원</t>
    <phoneticPr fontId="5" type="noConversion"/>
  </si>
  <si>
    <t xml:space="preserve">대의면 마쌍리 733-8 </t>
    <phoneticPr fontId="5" type="noConversion"/>
  </si>
  <si>
    <t xml:space="preserve">화정면 상정리 601-2 </t>
    <phoneticPr fontId="5" type="noConversion"/>
  </si>
  <si>
    <t>칠서면 공단북길 45</t>
    <phoneticPr fontId="5" type="noConversion"/>
  </si>
  <si>
    <t>여항면 외암리 740</t>
    <phoneticPr fontId="5" type="noConversion"/>
  </si>
  <si>
    <t>가야읍 도항리 256-9</t>
    <phoneticPr fontId="5" type="noConversion"/>
  </si>
  <si>
    <t>가야읍 도항리 263-6</t>
  </si>
  <si>
    <t>함안면 북촌리 1030</t>
    <phoneticPr fontId="5" type="noConversion"/>
  </si>
  <si>
    <t>군북면 중암리 1111-18</t>
    <phoneticPr fontId="5" type="noConversion"/>
  </si>
  <si>
    <t xml:space="preserve"> 칠북면 덕남길 113-9</t>
    <phoneticPr fontId="5" type="noConversion"/>
  </si>
  <si>
    <t xml:space="preserve"> 칠원읍 용산리 322</t>
  </si>
  <si>
    <t>법수면 국우로 271</t>
  </si>
  <si>
    <t>산인면 입곡공원길 224-15</t>
    <phoneticPr fontId="5" type="noConversion"/>
  </si>
  <si>
    <t>대산면 구혜리 163</t>
  </si>
  <si>
    <t>가야읍 도항리 259-4</t>
  </si>
  <si>
    <t>부곡면 상사창길 58</t>
    <phoneticPr fontId="5" type="noConversion"/>
  </si>
  <si>
    <t>창녕읍 조산1길 15-38</t>
    <phoneticPr fontId="5" type="noConversion"/>
  </si>
  <si>
    <t>창녕읍 퇴천리 61</t>
    <phoneticPr fontId="5" type="noConversion"/>
  </si>
  <si>
    <t>대합면 등지리 629-9</t>
    <phoneticPr fontId="5" type="noConversion"/>
  </si>
  <si>
    <t>하이면 하이로 277</t>
    <phoneticPr fontId="5" type="noConversion"/>
  </si>
  <si>
    <t>고성읍 교사리 403</t>
    <phoneticPr fontId="5" type="noConversion"/>
  </si>
  <si>
    <t>동해면 장기리 363-1</t>
    <phoneticPr fontId="5" type="noConversion"/>
  </si>
  <si>
    <t>남면 당항리 1329-2</t>
    <phoneticPr fontId="5" type="noConversion"/>
  </si>
  <si>
    <t>서면 서상리 1316-5</t>
    <phoneticPr fontId="5" type="noConversion"/>
  </si>
  <si>
    <t>미조면 송정리 651</t>
    <phoneticPr fontId="5" type="noConversion"/>
  </si>
  <si>
    <t>상주면 상주리 1780</t>
    <phoneticPr fontId="5" type="noConversion"/>
  </si>
  <si>
    <t>이동면 무림리 1168</t>
    <phoneticPr fontId="5" type="noConversion"/>
  </si>
  <si>
    <t>창선면 상죽리 10-9</t>
  </si>
  <si>
    <t>양보면 상고개로 23</t>
    <phoneticPr fontId="5" type="noConversion"/>
  </si>
  <si>
    <t>옥종면 옥종중앙길 132</t>
    <phoneticPr fontId="5" type="noConversion"/>
  </si>
  <si>
    <t>청암면 청학로 819-27</t>
    <phoneticPr fontId="5" type="noConversion"/>
  </si>
  <si>
    <t>악양면 악양동로 181</t>
    <phoneticPr fontId="5" type="noConversion"/>
  </si>
  <si>
    <t>진교면 민다리길 187-11</t>
    <phoneticPr fontId="5" type="noConversion"/>
  </si>
  <si>
    <t>고전면 범아리 산129</t>
    <phoneticPr fontId="5" type="noConversion"/>
  </si>
  <si>
    <t>금남면 미법마을길 3</t>
    <phoneticPr fontId="5" type="noConversion"/>
  </si>
  <si>
    <t xml:space="preserve">금성면 신도길 165-22 </t>
    <phoneticPr fontId="5" type="noConversion"/>
  </si>
  <si>
    <t>금서면 매촌리 1</t>
    <phoneticPr fontId="5" type="noConversion"/>
  </si>
  <si>
    <t>삼장면 덕교리 842</t>
    <phoneticPr fontId="5" type="noConversion"/>
  </si>
  <si>
    <t>생초면 생초로 10</t>
    <phoneticPr fontId="5" type="noConversion"/>
  </si>
  <si>
    <t>사직단로 456-9</t>
    <phoneticPr fontId="5" type="noConversion"/>
  </si>
  <si>
    <t>신안면 하정리 567</t>
    <phoneticPr fontId="5" type="noConversion"/>
  </si>
  <si>
    <t>단성면 묵곡리 948</t>
    <phoneticPr fontId="5" type="noConversion"/>
  </si>
  <si>
    <t>오동로 705번길31</t>
    <phoneticPr fontId="5" type="noConversion"/>
  </si>
  <si>
    <t>시천면 친환경로 45-20</t>
    <phoneticPr fontId="5" type="noConversion"/>
  </si>
  <si>
    <t>함양읍 백연리 636</t>
    <phoneticPr fontId="5" type="noConversion"/>
  </si>
  <si>
    <t>마천면 가흥리 540-1</t>
    <phoneticPr fontId="5" type="noConversion"/>
  </si>
  <si>
    <t>함양읍 백연리 628</t>
    <phoneticPr fontId="5" type="noConversion"/>
  </si>
  <si>
    <t>함양읍 백연리 625</t>
    <phoneticPr fontId="5" type="noConversion"/>
  </si>
  <si>
    <t>함양읍 백연리 644-9</t>
    <phoneticPr fontId="5" type="noConversion"/>
  </si>
  <si>
    <t>수동면 화산리 1166-1</t>
    <phoneticPr fontId="5" type="noConversion"/>
  </si>
  <si>
    <t>수동생활체육공원 축구장</t>
    <phoneticPr fontId="5" type="noConversion"/>
  </si>
  <si>
    <t>거창읍 심소정길 39-36</t>
    <phoneticPr fontId="5" type="noConversion"/>
  </si>
  <si>
    <t>남하면 영서로 187</t>
    <phoneticPr fontId="5" type="noConversion"/>
  </si>
  <si>
    <t>제2스포츠타운 축구장</t>
    <phoneticPr fontId="5" type="noConversion"/>
  </si>
  <si>
    <t>제2스포츠타운</t>
    <phoneticPr fontId="5" type="noConversion"/>
  </si>
  <si>
    <t>용주면 황계폭포로 1677-214</t>
    <phoneticPr fontId="5" type="noConversion"/>
  </si>
  <si>
    <t>초계면 택리길 60-4</t>
    <phoneticPr fontId="5" type="noConversion"/>
  </si>
  <si>
    <t>삼가면 일부리 574</t>
    <phoneticPr fontId="5" type="noConversion"/>
  </si>
  <si>
    <t>대병면 서부로 1982-18</t>
    <phoneticPr fontId="5" type="noConversion"/>
  </si>
  <si>
    <t>용주면 용지리 795</t>
    <phoneticPr fontId="5" type="noConversion"/>
  </si>
  <si>
    <t>가회면 덕촌리 420-1</t>
    <phoneticPr fontId="5" type="noConversion"/>
  </si>
  <si>
    <t>초계면 초계리 33-1</t>
    <phoneticPr fontId="5" type="noConversion"/>
  </si>
  <si>
    <t>삼호로 63</t>
    <phoneticPr fontId="5" type="noConversion"/>
  </si>
  <si>
    <t>두대로 198</t>
    <phoneticPr fontId="5" type="noConversion"/>
  </si>
  <si>
    <t xml:space="preserve">대산북로751번길 12-3  </t>
    <phoneticPr fontId="5" type="noConversion"/>
  </si>
  <si>
    <t>거산길 513-27</t>
    <phoneticPr fontId="5" type="noConversion"/>
  </si>
  <si>
    <t>통영시 산양읍 남평리 산282-3</t>
    <phoneticPr fontId="5" type="noConversion"/>
  </si>
  <si>
    <t>사천시 사등동 86-9</t>
    <phoneticPr fontId="5" type="noConversion"/>
  </si>
  <si>
    <t>이동 756-7</t>
    <phoneticPr fontId="5" type="noConversion"/>
  </si>
  <si>
    <t>대동면 조눌리 33</t>
    <phoneticPr fontId="5" type="noConversion"/>
  </si>
  <si>
    <t>상동면 매리 61</t>
    <phoneticPr fontId="5" type="noConversion"/>
  </si>
  <si>
    <t>가곡동 266-6</t>
    <phoneticPr fontId="5" type="noConversion"/>
  </si>
  <si>
    <t>산외면 남기리 835</t>
    <phoneticPr fontId="5" type="noConversion"/>
  </si>
  <si>
    <t>가곡동 263-3</t>
    <phoneticPr fontId="5" type="noConversion"/>
  </si>
  <si>
    <t>하청면 연하해안로 1604</t>
    <phoneticPr fontId="5" type="noConversion"/>
  </si>
  <si>
    <t>범어리 2762-6</t>
    <phoneticPr fontId="5" type="noConversion"/>
  </si>
  <si>
    <t>물금읍 물금리 193</t>
    <phoneticPr fontId="5" type="noConversion"/>
  </si>
  <si>
    <t>물금읍 물금리 205-3</t>
    <phoneticPr fontId="5" type="noConversion"/>
  </si>
  <si>
    <t>동면 내송리 산70-8</t>
    <phoneticPr fontId="5" type="noConversion"/>
  </si>
  <si>
    <t>배움터길 60-19</t>
    <phoneticPr fontId="5" type="noConversion"/>
  </si>
  <si>
    <t>의령읍 정암리 196-1</t>
    <phoneticPr fontId="5" type="noConversion"/>
  </si>
  <si>
    <t>가야읍 가야리 9-1</t>
  </si>
  <si>
    <t>부곡면 사창리 557</t>
    <phoneticPr fontId="5" type="noConversion"/>
  </si>
  <si>
    <t>고성읍 송학고분로 913</t>
    <phoneticPr fontId="5" type="noConversion"/>
  </si>
  <si>
    <t>고성 1야구장</t>
    <phoneticPr fontId="5" type="noConversion"/>
  </si>
  <si>
    <t>고성읍 기월리 83-3</t>
    <phoneticPr fontId="5" type="noConversion"/>
  </si>
  <si>
    <t>고성 2야구장</t>
    <phoneticPr fontId="5" type="noConversion"/>
  </si>
  <si>
    <t>제2스포츠타운 야구장</t>
    <phoneticPr fontId="5" type="noConversion"/>
  </si>
  <si>
    <t>원이대로 470</t>
    <phoneticPr fontId="5" type="noConversion"/>
  </si>
  <si>
    <t>가포로 789</t>
    <phoneticPr fontId="5" type="noConversion"/>
  </si>
  <si>
    <t>천주로56번길 14</t>
    <phoneticPr fontId="5" type="noConversion"/>
  </si>
  <si>
    <t xml:space="preserve"> 우곡로 21</t>
    <phoneticPr fontId="5" type="noConversion"/>
  </si>
  <si>
    <t>창이대로169번길 16-17</t>
  </si>
  <si>
    <t>상남로226번길 21</t>
    <phoneticPr fontId="5" type="noConversion"/>
  </si>
  <si>
    <t>원이대로331번길 48</t>
    <phoneticPr fontId="5" type="noConversion"/>
  </si>
  <si>
    <t xml:space="preserve">상남동 42-2  </t>
    <phoneticPr fontId="5" type="noConversion"/>
  </si>
  <si>
    <t>중앙대로22번길 8</t>
    <phoneticPr fontId="5" type="noConversion"/>
  </si>
  <si>
    <t>봉강가술로 583</t>
    <phoneticPr fontId="5" type="noConversion"/>
  </si>
  <si>
    <t>진해구 충무로 43</t>
    <phoneticPr fontId="5" type="noConversion"/>
  </si>
  <si>
    <t xml:space="preserve"> 충무로 43</t>
    <phoneticPr fontId="5" type="noConversion"/>
  </si>
  <si>
    <t>진동면 요장리 372</t>
    <phoneticPr fontId="5" type="noConversion"/>
  </si>
  <si>
    <t xml:space="preserve">예월로 85 </t>
    <phoneticPr fontId="5" type="noConversion"/>
  </si>
  <si>
    <t>이현동 69</t>
    <phoneticPr fontId="5" type="noConversion"/>
  </si>
  <si>
    <t>평거동 584-15</t>
    <phoneticPr fontId="5" type="noConversion"/>
  </si>
  <si>
    <t>통영시 평림동 461-2</t>
    <phoneticPr fontId="5" type="noConversion"/>
  </si>
  <si>
    <t>통영시 미수동 152-1</t>
    <phoneticPr fontId="5" type="noConversion"/>
  </si>
  <si>
    <t>통영시 용남면 원평리 917-159</t>
    <phoneticPr fontId="5" type="noConversion"/>
  </si>
  <si>
    <t>통영시 욕지면 동항리 806-4</t>
    <phoneticPr fontId="5" type="noConversion"/>
  </si>
  <si>
    <t>통영시 광도면 노산리 46-38</t>
    <phoneticPr fontId="5" type="noConversion"/>
  </si>
  <si>
    <t>광도테니스장</t>
    <phoneticPr fontId="5" type="noConversion"/>
  </si>
  <si>
    <t>통영시 산양읍 남평리 243</t>
    <phoneticPr fontId="5" type="noConversion"/>
  </si>
  <si>
    <t>벌리동 272-2</t>
    <phoneticPr fontId="5" type="noConversion"/>
  </si>
  <si>
    <t>사남면 방지리 52-1</t>
    <phoneticPr fontId="5" type="noConversion"/>
  </si>
  <si>
    <t>곤명면 봉계리 990-6</t>
    <phoneticPr fontId="5" type="noConversion"/>
  </si>
  <si>
    <t>곤양면 대진리 856</t>
    <phoneticPr fontId="5" type="noConversion"/>
  </si>
  <si>
    <t>사남면 방지리 200</t>
    <phoneticPr fontId="5" type="noConversion"/>
  </si>
  <si>
    <t>부원동 217-12</t>
    <phoneticPr fontId="5" type="noConversion"/>
  </si>
  <si>
    <t>삼방동 730</t>
    <phoneticPr fontId="5" type="noConversion"/>
  </si>
  <si>
    <t>삼문동 1257</t>
    <phoneticPr fontId="5" type="noConversion"/>
  </si>
  <si>
    <t>삼만둥 119</t>
    <phoneticPr fontId="5" type="noConversion"/>
  </si>
  <si>
    <t>외동 1205</t>
    <phoneticPr fontId="5" type="noConversion"/>
  </si>
  <si>
    <t>진영읍 여래리 284</t>
    <phoneticPr fontId="5" type="noConversion"/>
  </si>
  <si>
    <t>한림면 시산리 122-6</t>
    <phoneticPr fontId="5" type="noConversion"/>
  </si>
  <si>
    <t>시청로 28</t>
    <phoneticPr fontId="5" type="noConversion"/>
  </si>
  <si>
    <t>교동 1111</t>
    <phoneticPr fontId="5" type="noConversion"/>
  </si>
  <si>
    <t>대운9길 16-85(삼호동)</t>
    <phoneticPr fontId="5" type="noConversion"/>
  </si>
  <si>
    <t>남부동 888(남부공원)</t>
    <phoneticPr fontId="5" type="noConversion"/>
  </si>
  <si>
    <t>배움터길 60-19(평산동)</t>
    <phoneticPr fontId="5" type="noConversion"/>
  </si>
  <si>
    <t>하북면 충렬로 1699</t>
    <phoneticPr fontId="5" type="noConversion"/>
  </si>
  <si>
    <t>상북면 감결1길 20</t>
    <phoneticPr fontId="5" type="noConversion"/>
  </si>
  <si>
    <t>상북면 석계리 산23-1</t>
    <phoneticPr fontId="5" type="noConversion"/>
  </si>
  <si>
    <t>하북면 지내마을길 20</t>
    <phoneticPr fontId="5" type="noConversion"/>
  </si>
  <si>
    <t>물금읍 범어리 2822
(남양산역)</t>
    <phoneticPr fontId="5" type="noConversion"/>
  </si>
  <si>
    <t>의령읍 동동리 821</t>
    <phoneticPr fontId="5" type="noConversion"/>
  </si>
  <si>
    <t>부림면 신반리 185</t>
    <phoneticPr fontId="5" type="noConversion"/>
  </si>
  <si>
    <t>대의면 마쌍리 741-5</t>
    <phoneticPr fontId="62" type="noConversion"/>
  </si>
  <si>
    <t>가야읍 도항리 249-6</t>
    <phoneticPr fontId="5" type="noConversion"/>
  </si>
  <si>
    <t>가야읍 남경길 107-123</t>
  </si>
  <si>
    <t>남지읍 723</t>
    <phoneticPr fontId="5" type="noConversion"/>
  </si>
  <si>
    <t>부곡면 570</t>
    <phoneticPr fontId="5" type="noConversion"/>
  </si>
  <si>
    <t>고성읍 교사리 506</t>
    <phoneticPr fontId="5" type="noConversion"/>
  </si>
  <si>
    <t>창선면 상죽리 10-13</t>
  </si>
  <si>
    <t>남해읍 차산리 691</t>
  </si>
  <si>
    <t>남해군 테니스협회 전문이사(010-8812-0147)</t>
    <phoneticPr fontId="5" type="noConversion"/>
  </si>
  <si>
    <t>위탁
(남해군 테니스협회)</t>
    <phoneticPr fontId="5" type="noConversion"/>
  </si>
  <si>
    <t>적량면 고절리 1209-1</t>
    <phoneticPr fontId="5" type="noConversion"/>
  </si>
  <si>
    <t>스포츠파크 실내테니스장</t>
    <phoneticPr fontId="5" type="noConversion"/>
  </si>
  <si>
    <t>하동군청</t>
    <phoneticPr fontId="5" type="noConversion"/>
  </si>
  <si>
    <t>원지로122번길28-31</t>
    <phoneticPr fontId="5" type="noConversion"/>
  </si>
  <si>
    <t>신등가회로113번길18</t>
    <phoneticPr fontId="5" type="noConversion"/>
  </si>
  <si>
    <t>친환경로 45-20</t>
    <phoneticPr fontId="5" type="noConversion"/>
  </si>
  <si>
    <t>생초로 10</t>
    <phoneticPr fontId="5" type="noConversion"/>
  </si>
  <si>
    <t>친환경로 45-20</t>
  </si>
  <si>
    <t>함양읍 백연리 657</t>
    <phoneticPr fontId="5" type="noConversion"/>
  </si>
  <si>
    <t>안의면 석천리 59-2</t>
    <phoneticPr fontId="5" type="noConversion"/>
  </si>
  <si>
    <t>함양읍 백연리 606</t>
    <phoneticPr fontId="5" type="noConversion"/>
  </si>
  <si>
    <t>심소정길 39-36</t>
    <phoneticPr fontId="5" type="noConversion"/>
  </si>
  <si>
    <t>합천읍 합천리 1364-75</t>
    <phoneticPr fontId="5" type="noConversion"/>
  </si>
  <si>
    <t>합천읍 장수로 1-3</t>
    <phoneticPr fontId="5" type="noConversion"/>
  </si>
  <si>
    <t>봉산면 서부로 4270-6</t>
    <phoneticPr fontId="5" type="noConversion"/>
  </si>
  <si>
    <t>가야면 황산리 61-16</t>
    <phoneticPr fontId="5" type="noConversion"/>
  </si>
  <si>
    <t>야로면 구정리 772-11</t>
  </si>
  <si>
    <t>초계면 동부로 1240</t>
    <phoneticPr fontId="5" type="noConversion"/>
  </si>
  <si>
    <t>평산동 283(웅상체육공원 내)</t>
    <phoneticPr fontId="5" type="noConversion"/>
  </si>
  <si>
    <t>고성읍 교사리 392-3</t>
    <phoneticPr fontId="5" type="noConversion"/>
  </si>
  <si>
    <t>의창스포츠파크</t>
    <phoneticPr fontId="5" type="noConversion"/>
  </si>
  <si>
    <t>의창동</t>
    <phoneticPr fontId="5" type="noConversion"/>
  </si>
  <si>
    <t>단일 건물식</t>
    <phoneticPr fontId="5" type="noConversion"/>
  </si>
  <si>
    <t>농구, 배구</t>
    <phoneticPr fontId="5" type="noConversion"/>
  </si>
  <si>
    <t>대평면 한들길 2-9</t>
    <phoneticPr fontId="5" type="noConversion"/>
  </si>
  <si>
    <t>남강로 1655</t>
    <phoneticPr fontId="5" type="noConversion"/>
  </si>
  <si>
    <t>통영시 북신동 80-1</t>
    <phoneticPr fontId="5" type="noConversion"/>
  </si>
  <si>
    <t>통영시 평림동 463</t>
    <phoneticPr fontId="5" type="noConversion"/>
  </si>
  <si>
    <t>용강동 816-3</t>
    <phoneticPr fontId="5" type="noConversion"/>
  </si>
  <si>
    <t>사천읍. 수석리 3</t>
    <phoneticPr fontId="5" type="noConversion"/>
  </si>
  <si>
    <t>사천읍 진삼로 1279-32</t>
    <phoneticPr fontId="5" type="noConversion"/>
  </si>
  <si>
    <t>벌리동 344</t>
    <phoneticPr fontId="5" type="noConversion"/>
  </si>
  <si>
    <t>지내동 277-7</t>
    <phoneticPr fontId="5" type="noConversion"/>
  </si>
  <si>
    <t>관동동 1123-1</t>
    <phoneticPr fontId="5" type="noConversion"/>
  </si>
  <si>
    <t>시청로 26</t>
    <phoneticPr fontId="5" type="noConversion"/>
  </si>
  <si>
    <t>거제면 거제남서로 3485-17</t>
    <phoneticPr fontId="5" type="noConversion"/>
  </si>
  <si>
    <t>사등면 지석리 1224-5</t>
    <phoneticPr fontId="5" type="noConversion"/>
  </si>
  <si>
    <t>계룡로 11길 35</t>
    <phoneticPr fontId="5" type="noConversion"/>
  </si>
  <si>
    <t>능포로 32</t>
    <phoneticPr fontId="5" type="noConversion"/>
  </si>
  <si>
    <t>장승포탁구장</t>
    <phoneticPr fontId="5" type="noConversion"/>
  </si>
  <si>
    <t>물금읍 청룡로 33</t>
    <phoneticPr fontId="5" type="noConversion"/>
  </si>
  <si>
    <t>가례면 국궁길 24</t>
    <phoneticPr fontId="5" type="noConversion"/>
  </si>
  <si>
    <t>군북면 함마대로 875</t>
    <phoneticPr fontId="5" type="noConversion"/>
  </si>
  <si>
    <t>칠서면 삼칠로 1315-13</t>
  </si>
  <si>
    <t>창녕읍 104-1</t>
    <phoneticPr fontId="5" type="noConversion"/>
  </si>
  <si>
    <t>이방면 72-1</t>
    <phoneticPr fontId="5" type="noConversion"/>
  </si>
  <si>
    <t>이방체육회관</t>
    <phoneticPr fontId="5" type="noConversion"/>
  </si>
  <si>
    <t>골프연습장</t>
    <phoneticPr fontId="5" type="noConversion"/>
  </si>
  <si>
    <t>하일면 학림리 735-1</t>
    <phoneticPr fontId="5" type="noConversion"/>
  </si>
  <si>
    <t>고성읍 송학고분로 193</t>
    <phoneticPr fontId="5" type="noConversion"/>
  </si>
  <si>
    <t>남해읍 서변리 207-1</t>
  </si>
  <si>
    <t>남해읍 남변리 252-1</t>
  </si>
  <si>
    <t>위탁
(남해군 탁구협회)</t>
    <phoneticPr fontId="5" type="noConversion"/>
  </si>
  <si>
    <t>화개면 쌍계로 71-27</t>
    <phoneticPr fontId="5" type="noConversion"/>
  </si>
  <si>
    <t>하정리 567</t>
    <phoneticPr fontId="5" type="noConversion"/>
  </si>
  <si>
    <t>사직단로 456-12</t>
    <phoneticPr fontId="5" type="noConversion"/>
  </si>
  <si>
    <t>함양읍 백연리 584</t>
    <phoneticPr fontId="5" type="noConversion"/>
  </si>
  <si>
    <t>거창읍 가조가야로 72</t>
    <phoneticPr fontId="5" type="noConversion"/>
  </si>
  <si>
    <t>거창군 다목적체육관</t>
    <phoneticPr fontId="5" type="noConversion"/>
  </si>
  <si>
    <t>거창균</t>
    <phoneticPr fontId="5" type="noConversion"/>
  </si>
  <si>
    <t>핸드볼,농구,배구,
배드민턴,탁구</t>
    <phoneticPr fontId="5" type="noConversion"/>
  </si>
  <si>
    <t>1000훅스</t>
    <phoneticPr fontId="5" type="noConversion"/>
  </si>
  <si>
    <t>주공1길 8-24</t>
    <phoneticPr fontId="5" type="noConversion"/>
  </si>
  <si>
    <t>고성읍 동외로 156번길 36</t>
    <phoneticPr fontId="5" type="noConversion"/>
  </si>
  <si>
    <t>고성읍 송학고분로 117</t>
    <phoneticPr fontId="5" type="noConversion"/>
  </si>
  <si>
    <t>역도, 복싱</t>
    <phoneticPr fontId="5" type="noConversion"/>
  </si>
  <si>
    <t>원이대로 692</t>
    <phoneticPr fontId="5" type="noConversion"/>
  </si>
  <si>
    <t>원이대로56번길 11</t>
    <phoneticPr fontId="5" type="noConversion"/>
  </si>
  <si>
    <t>내서읍 상곡로 16</t>
    <phoneticPr fontId="5" type="noConversion"/>
  </si>
  <si>
    <t>팔용로 128</t>
    <phoneticPr fontId="5" type="noConversion"/>
  </si>
  <si>
    <t>석동로 66</t>
    <phoneticPr fontId="5" type="noConversion"/>
  </si>
  <si>
    <t>두대로 97</t>
    <phoneticPr fontId="5" type="noConversion"/>
  </si>
  <si>
    <t xml:space="preserve">창이대로 888 </t>
    <phoneticPr fontId="5" type="noConversion"/>
  </si>
  <si>
    <t>안청로 95</t>
    <phoneticPr fontId="5" type="noConversion"/>
  </si>
  <si>
    <t>드림베이대로 56</t>
    <phoneticPr fontId="5" type="noConversion"/>
  </si>
  <si>
    <t>비음로 97</t>
    <phoneticPr fontId="5" type="noConversion"/>
  </si>
  <si>
    <t>상곡로 16</t>
    <phoneticPr fontId="5" type="noConversion"/>
  </si>
  <si>
    <t>두대동 145</t>
    <phoneticPr fontId="5" type="noConversion"/>
  </si>
  <si>
    <t>중원로 33</t>
    <phoneticPr fontId="5" type="noConversion"/>
  </si>
  <si>
    <t>진해청소년전당체육관</t>
    <phoneticPr fontId="5" type="noConversion"/>
  </si>
  <si>
    <t>창원시(아동청소년과)</t>
    <phoneticPr fontId="5" type="noConversion"/>
  </si>
  <si>
    <t>초전동 1583-14</t>
    <phoneticPr fontId="5" type="noConversion"/>
  </si>
  <si>
    <t>상평동 268-2</t>
    <phoneticPr fontId="5" type="noConversion"/>
  </si>
  <si>
    <t>대평면 대평리 556-1</t>
    <phoneticPr fontId="5" type="noConversion"/>
  </si>
  <si>
    <t>상대동 816</t>
    <phoneticPr fontId="5" type="noConversion"/>
  </si>
  <si>
    <t>통영시 광도면 죽림리 1581</t>
    <phoneticPr fontId="5" type="noConversion"/>
  </si>
  <si>
    <t>통영시 평림동 461-1</t>
    <phoneticPr fontId="5" type="noConversion"/>
  </si>
  <si>
    <t>대밭담로 27-21</t>
    <phoneticPr fontId="5" type="noConversion"/>
  </si>
  <si>
    <t>동금동 158-71</t>
    <phoneticPr fontId="5" type="noConversion"/>
  </si>
  <si>
    <t>향촌동 815-33</t>
    <phoneticPr fontId="5" type="noConversion"/>
  </si>
  <si>
    <t>주공로 32-3</t>
    <phoneticPr fontId="5" type="noConversion"/>
  </si>
  <si>
    <t>정동면 예수리 405</t>
    <phoneticPr fontId="5" type="noConversion"/>
  </si>
  <si>
    <t>진영읍 진영리 1347</t>
    <phoneticPr fontId="5" type="noConversion"/>
  </si>
  <si>
    <t>삼문동 695</t>
    <phoneticPr fontId="5" type="noConversion"/>
  </si>
  <si>
    <t>삼계똥 산2-4</t>
    <phoneticPr fontId="5" type="noConversion"/>
  </si>
  <si>
    <t>어방동 1045-4</t>
    <phoneticPr fontId="5" type="noConversion"/>
  </si>
  <si>
    <t>신어시민체육관</t>
    <phoneticPr fontId="5" type="noConversion"/>
  </si>
  <si>
    <t>김해시스포츠클럽</t>
    <phoneticPr fontId="5" type="noConversion"/>
  </si>
  <si>
    <t>43*23m</t>
    <phoneticPr fontId="5" type="noConversion"/>
  </si>
  <si>
    <t>사무실, 다목적실(헬스장)</t>
    <phoneticPr fontId="5" type="noConversion"/>
  </si>
  <si>
    <t>하남산단로 170</t>
    <phoneticPr fontId="5" type="noConversion"/>
  </si>
  <si>
    <t>하남스포츠센터</t>
    <phoneticPr fontId="5" type="noConversion"/>
  </si>
  <si>
    <t>25.2x22.6x5.5</t>
    <phoneticPr fontId="5" type="noConversion"/>
  </si>
  <si>
    <t>25m/7레인</t>
    <phoneticPr fontId="5" type="noConversion"/>
  </si>
  <si>
    <t xml:space="preserve">유아풀 4m x </t>
  </si>
  <si>
    <t>모래들길 57-57</t>
    <phoneticPr fontId="5" type="noConversion"/>
  </si>
  <si>
    <t>동면 강변로 264-1</t>
    <phoneticPr fontId="5" type="noConversion"/>
  </si>
  <si>
    <t>삼계동길 25</t>
    <phoneticPr fontId="5" type="noConversion"/>
  </si>
  <si>
    <t>부산대학로 34</t>
    <phoneticPr fontId="5" type="noConversion"/>
  </si>
  <si>
    <t>강변로 322</t>
    <phoneticPr fontId="5" type="noConversion"/>
  </si>
  <si>
    <t>양주문화체육센터</t>
    <phoneticPr fontId="5" type="noConversion"/>
  </si>
  <si>
    <t>소공연장, 관리사무실 등</t>
    <phoneticPr fontId="5" type="noConversion"/>
  </si>
  <si>
    <t>의령읍 의병로8길 12-21</t>
    <phoneticPr fontId="5" type="noConversion"/>
  </si>
  <si>
    <t>칠원읍 용산2길 68</t>
    <phoneticPr fontId="5" type="noConversion"/>
  </si>
  <si>
    <t>가야읍 함안대로 619-4</t>
    <phoneticPr fontId="5" type="noConversion"/>
  </si>
  <si>
    <t>창녕읍 11-1</t>
    <phoneticPr fontId="5" type="noConversion"/>
  </si>
  <si>
    <t>창녕반다비체육센터</t>
    <phoneticPr fontId="5" type="noConversion"/>
  </si>
  <si>
    <t>창녕군시설관리공단</t>
    <phoneticPr fontId="5" type="noConversion"/>
  </si>
  <si>
    <t>배드민턴, 탁구, 농구, 당구장, 슐런, 조정 등</t>
    <phoneticPr fontId="5" type="noConversion"/>
  </si>
  <si>
    <t>15m*4레인</t>
    <phoneticPr fontId="5" type="noConversion"/>
  </si>
  <si>
    <t>헬스장, GX룸</t>
    <phoneticPr fontId="5" type="noConversion"/>
  </si>
  <si>
    <t>부곡면 거문2길 33</t>
    <phoneticPr fontId="5" type="noConversion"/>
  </si>
  <si>
    <t>대가면 유흥리 717-1</t>
    <phoneticPr fontId="5" type="noConversion"/>
  </si>
  <si>
    <t>하이면 덕호2길 51</t>
    <phoneticPr fontId="5" type="noConversion"/>
  </si>
  <si>
    <t>고성읍 송학고분로 195</t>
    <phoneticPr fontId="5" type="noConversion"/>
  </si>
  <si>
    <t>남해읍 북변리 79-1</t>
  </si>
  <si>
    <t>고현면 대사리 674</t>
  </si>
  <si>
    <t>창선면 수산리 525</t>
  </si>
  <si>
    <t>경남 하동군 적량면 공설운동장로 207</t>
  </si>
  <si>
    <t>하동 반다비체육관</t>
    <phoneticPr fontId="5" type="noConversion"/>
  </si>
  <si>
    <t>기타실내행사</t>
    <phoneticPr fontId="5" type="noConversion"/>
  </si>
  <si>
    <t>(48×38.4)+(4.80×19.80)m</t>
    <phoneticPr fontId="5" type="noConversion"/>
  </si>
  <si>
    <t>9,060백만원</t>
    <phoneticPr fontId="5" type="noConversion"/>
  </si>
  <si>
    <t>샤워실, 주차당 등</t>
    <phoneticPr fontId="5" type="noConversion"/>
  </si>
  <si>
    <t>매촌리 67</t>
    <phoneticPr fontId="5" type="noConversion"/>
  </si>
  <si>
    <t>산청읍 옥산리 733</t>
  </si>
  <si>
    <t>안의면 석천리 121-1</t>
    <phoneticPr fontId="5" type="noConversion"/>
  </si>
  <si>
    <t>지곡면 개평리 51-10</t>
    <phoneticPr fontId="5" type="noConversion"/>
  </si>
  <si>
    <t>유림면 화촌리 302</t>
    <phoneticPr fontId="5" type="noConversion"/>
  </si>
  <si>
    <t>고제면 고제로 46</t>
    <phoneticPr fontId="5" type="noConversion"/>
  </si>
  <si>
    <t>가야면  가야산로 1160</t>
    <phoneticPr fontId="5" type="noConversion"/>
  </si>
  <si>
    <t>합천읍 합천리 932-4</t>
    <phoneticPr fontId="5" type="noConversion"/>
  </si>
  <si>
    <t>율곡면 영전리 482-1</t>
    <phoneticPr fontId="5" type="noConversion"/>
  </si>
  <si>
    <t>청덕면 두곡2길 5</t>
    <phoneticPr fontId="5" type="noConversion"/>
  </si>
  <si>
    <t>야로면 구정리 287-3</t>
    <phoneticPr fontId="5" type="noConversion"/>
  </si>
  <si>
    <t>가회면 덕촌리 433-9</t>
    <phoneticPr fontId="5" type="noConversion"/>
  </si>
  <si>
    <t>봉곡리 227-2</t>
    <phoneticPr fontId="5" type="noConversion"/>
  </si>
  <si>
    <t xml:space="preserve"> 광려천북로 218</t>
    <phoneticPr fontId="5" type="noConversion"/>
  </si>
  <si>
    <t>갈전길 33</t>
    <phoneticPr fontId="5" type="noConversion"/>
  </si>
  <si>
    <t>봉곡로68번길 16</t>
    <phoneticPr fontId="5" type="noConversion"/>
  </si>
  <si>
    <t>우곡로 124-1</t>
    <phoneticPr fontId="5" type="noConversion"/>
  </si>
  <si>
    <t>금산면 송백리 666-1</t>
    <phoneticPr fontId="5" type="noConversion"/>
  </si>
  <si>
    <t>통영시 광도면 노산리 533-17</t>
    <phoneticPr fontId="5" type="noConversion"/>
  </si>
  <si>
    <t>통영시 산양읍 삼덕리 592-3</t>
    <phoneticPr fontId="5" type="noConversion"/>
  </si>
  <si>
    <t>통영시 용남면 화삼리 75-4</t>
    <phoneticPr fontId="5" type="noConversion"/>
  </si>
  <si>
    <t>통영시 도산면 원산리 933</t>
    <phoneticPr fontId="5" type="noConversion"/>
  </si>
  <si>
    <t>통영시 무전동 1014</t>
    <phoneticPr fontId="5" type="noConversion"/>
  </si>
  <si>
    <t>통영시 미수동 247-7</t>
    <phoneticPr fontId="5" type="noConversion"/>
  </si>
  <si>
    <t>통영시 봉평동 253</t>
    <phoneticPr fontId="5" type="noConversion"/>
  </si>
  <si>
    <t>통영시 광도면 죽림리 401-20</t>
    <phoneticPr fontId="5" type="noConversion"/>
  </si>
  <si>
    <t>통영시 용남면 장문리 508-2</t>
    <phoneticPr fontId="5" type="noConversion"/>
  </si>
  <si>
    <t>구암두문로 85</t>
    <phoneticPr fontId="5" type="noConversion"/>
  </si>
  <si>
    <t>정동면 예수리 403</t>
    <phoneticPr fontId="5" type="noConversion"/>
  </si>
  <si>
    <t>외국기업로 139</t>
    <phoneticPr fontId="5" type="noConversion"/>
  </si>
  <si>
    <t>서삼로 82</t>
    <phoneticPr fontId="5" type="noConversion"/>
  </si>
  <si>
    <t>완사1길 40-8</t>
    <phoneticPr fontId="5" type="noConversion"/>
  </si>
  <si>
    <t>구평리 153</t>
    <phoneticPr fontId="5" type="noConversion"/>
  </si>
  <si>
    <t>동서1길 61</t>
    <phoneticPr fontId="5" type="noConversion"/>
  </si>
  <si>
    <t>벌리동 318-3</t>
    <phoneticPr fontId="5" type="noConversion"/>
  </si>
  <si>
    <t>샛담1길 29-8</t>
    <phoneticPr fontId="5" type="noConversion"/>
  </si>
  <si>
    <t>종포길 132</t>
    <phoneticPr fontId="5" type="noConversion"/>
  </si>
  <si>
    <t>선인리 579-2</t>
    <phoneticPr fontId="5" type="noConversion"/>
  </si>
  <si>
    <t>사주리 146</t>
    <phoneticPr fontId="5" type="noConversion"/>
  </si>
  <si>
    <t>배춘리 1122-65</t>
    <phoneticPr fontId="5" type="noConversion"/>
  </si>
  <si>
    <t>송포동 1068-1</t>
    <phoneticPr fontId="5" type="noConversion"/>
  </si>
  <si>
    <t>생림면 봉림리 718-3</t>
    <phoneticPr fontId="5" type="noConversion"/>
  </si>
  <si>
    <t>대동면 초정리 952-655</t>
    <phoneticPr fontId="5" type="noConversion"/>
  </si>
  <si>
    <t>주촌면 천곡리 208</t>
    <phoneticPr fontId="5" type="noConversion"/>
  </si>
  <si>
    <t>진영읍 여래리 794-4</t>
    <phoneticPr fontId="5" type="noConversion"/>
  </si>
  <si>
    <t>내덕동 223-4</t>
    <phoneticPr fontId="5" type="noConversion"/>
  </si>
  <si>
    <t>교동 111</t>
    <phoneticPr fontId="5" type="noConversion"/>
  </si>
  <si>
    <t>삼랑진읍 송지리 140-1</t>
    <phoneticPr fontId="5" type="noConversion"/>
  </si>
  <si>
    <t>삼랑진읍 율동리 726-8</t>
    <phoneticPr fontId="5" type="noConversion"/>
  </si>
  <si>
    <t>상동면 상동로 365-9</t>
    <phoneticPr fontId="5" type="noConversion"/>
  </si>
  <si>
    <t>산내면 남명리 1109-8</t>
    <phoneticPr fontId="5" type="noConversion"/>
  </si>
  <si>
    <t>지세포해안로 15-10</t>
    <phoneticPr fontId="5" type="noConversion"/>
  </si>
  <si>
    <t>원동면 원리 857-14</t>
    <phoneticPr fontId="5" type="noConversion"/>
  </si>
  <si>
    <t>하북면 순지리 818-1</t>
    <phoneticPr fontId="5" type="noConversion"/>
  </si>
  <si>
    <t>하북면 삼감리 470-3</t>
    <phoneticPr fontId="5" type="noConversion"/>
  </si>
  <si>
    <t>어곡동 348</t>
    <phoneticPr fontId="5" type="noConversion"/>
  </si>
  <si>
    <t xml:space="preserve">덕계동 811-51 </t>
    <phoneticPr fontId="5" type="noConversion"/>
  </si>
  <si>
    <t>삼호동 886-1</t>
    <phoneticPr fontId="5" type="noConversion"/>
  </si>
  <si>
    <t>삼호8길 7</t>
    <phoneticPr fontId="5" type="noConversion"/>
  </si>
  <si>
    <t>소주회야로 135</t>
    <phoneticPr fontId="5" type="noConversion"/>
  </si>
  <si>
    <t>동면 여락리 301-1</t>
    <phoneticPr fontId="5" type="noConversion"/>
  </si>
  <si>
    <t>원동면 서룡리 387</t>
    <phoneticPr fontId="5" type="noConversion"/>
  </si>
  <si>
    <t>충렬로 27</t>
    <phoneticPr fontId="5" type="noConversion"/>
  </si>
  <si>
    <t>북정동 912-1</t>
    <phoneticPr fontId="5" type="noConversion"/>
  </si>
  <si>
    <t>물금읍 범어리 2765</t>
    <phoneticPr fontId="5" type="noConversion"/>
  </si>
  <si>
    <t>물금읍 가촌리 554-5</t>
    <phoneticPr fontId="5" type="noConversion"/>
  </si>
  <si>
    <t>물금읍 범어리 556</t>
    <phoneticPr fontId="5" type="noConversion"/>
  </si>
  <si>
    <t>동면 석산리 774-5</t>
    <phoneticPr fontId="5" type="noConversion"/>
  </si>
  <si>
    <t>동면 금산리 576-1</t>
    <phoneticPr fontId="5" type="noConversion"/>
  </si>
  <si>
    <t>남부동 888 (양주동)</t>
    <phoneticPr fontId="5" type="noConversion"/>
  </si>
  <si>
    <t>원동면 선리 1489</t>
    <phoneticPr fontId="5" type="noConversion"/>
  </si>
  <si>
    <t xml:space="preserve">물금읍 범어리 2818 </t>
    <phoneticPr fontId="5" type="noConversion"/>
  </si>
  <si>
    <t>남부동 470-1 (중앙동)</t>
    <phoneticPr fontId="5" type="noConversion"/>
  </si>
  <si>
    <t>양산대로 849</t>
    <phoneticPr fontId="5" type="noConversion"/>
  </si>
  <si>
    <t>쌍벽루국민체육센터 게이트볼장</t>
    <phoneticPr fontId="5" type="noConversion"/>
  </si>
  <si>
    <t>의령읍 서동리 994-11</t>
    <phoneticPr fontId="5" type="noConversion"/>
  </si>
  <si>
    <r>
      <t>봉수면 대한로 1237</t>
    </r>
    <r>
      <rPr>
        <sz val="8"/>
        <color theme="1"/>
        <rFont val="MS Gothic"/>
        <family val="3"/>
        <charset val="1"/>
      </rPr>
      <t>‑</t>
    </r>
    <r>
      <rPr>
        <sz val="8"/>
        <color theme="1"/>
        <rFont val="맑은 고딕"/>
        <family val="3"/>
        <charset val="129"/>
        <scheme val="major"/>
      </rPr>
      <t>2 </t>
    </r>
    <phoneticPr fontId="5" type="noConversion"/>
  </si>
  <si>
    <t>칠곡면 진의로8길 48</t>
    <phoneticPr fontId="5" type="noConversion"/>
  </si>
  <si>
    <t>대의면 마쌍리 608</t>
    <phoneticPr fontId="5" type="noConversion"/>
  </si>
  <si>
    <t>화정면 화정로 314-9</t>
    <phoneticPr fontId="5" type="noConversion"/>
  </si>
  <si>
    <t>화정면 상이리 957-2</t>
    <phoneticPr fontId="5" type="noConversion"/>
  </si>
  <si>
    <t>용덕면 용암로2길 14</t>
    <phoneticPr fontId="5" type="noConversion"/>
  </si>
  <si>
    <t>용덕면 덕암로82-6</t>
    <phoneticPr fontId="62" type="noConversion"/>
  </si>
  <si>
    <t>지정면 기강로 7-29</t>
    <phoneticPr fontId="5" type="noConversion"/>
  </si>
  <si>
    <t>낙서면 낙서로 521-10</t>
    <phoneticPr fontId="5" type="noConversion"/>
  </si>
  <si>
    <t>낙서면 낙동강로6길 7</t>
    <phoneticPr fontId="5" type="noConversion"/>
  </si>
  <si>
    <t>부림면 입산리 74-7</t>
    <phoneticPr fontId="5" type="noConversion"/>
  </si>
  <si>
    <t xml:space="preserve">부림면 감암리 1052 </t>
    <phoneticPr fontId="62" type="noConversion"/>
  </si>
  <si>
    <t>봉수면 대한로 1237-2</t>
    <phoneticPr fontId="5" type="noConversion"/>
  </si>
  <si>
    <t>봉수면 대한로 886</t>
    <phoneticPr fontId="5" type="noConversion"/>
  </si>
  <si>
    <t>궁류면 평촌리 5</t>
    <phoneticPr fontId="5" type="noConversion"/>
  </si>
  <si>
    <t>유곡면 칠곡리 887-1</t>
    <phoneticPr fontId="5" type="noConversion"/>
  </si>
  <si>
    <t>유곡면 송산리 407-9</t>
    <phoneticPr fontId="5" type="noConversion"/>
  </si>
  <si>
    <t>칠서면 본용성길 143-57</t>
    <phoneticPr fontId="5" type="noConversion"/>
  </si>
  <si>
    <t>군북면 월촌리 1631-1</t>
    <phoneticPr fontId="5" type="noConversion"/>
  </si>
  <si>
    <t>법수면 우거리 916-1</t>
  </si>
  <si>
    <t>칠원읍 용산리 322</t>
    <phoneticPr fontId="5" type="noConversion"/>
  </si>
  <si>
    <t>군북면 덕대리 403-2</t>
    <phoneticPr fontId="5" type="noConversion"/>
  </si>
  <si>
    <t>함안면 북촌리 1019-1</t>
  </si>
  <si>
    <t xml:space="preserve">칠북면 이령리 230-12 </t>
  </si>
  <si>
    <t>산인면 대천길 11</t>
  </si>
  <si>
    <t>칠서면 칠평로 74</t>
  </si>
  <si>
    <t>가야읍 신음리 557-1</t>
  </si>
  <si>
    <t>부곡면 341</t>
    <phoneticPr fontId="5" type="noConversion"/>
  </si>
  <si>
    <t>남지읍 성사리 1193-14</t>
    <phoneticPr fontId="5" type="noConversion"/>
  </si>
  <si>
    <t>성산면 정녕리 26-8</t>
    <phoneticPr fontId="5" type="noConversion"/>
  </si>
  <si>
    <t>장마면 장가리 1501-3</t>
    <phoneticPr fontId="5" type="noConversion"/>
  </si>
  <si>
    <t>길곡면 증산리 1315-1</t>
    <phoneticPr fontId="5" type="noConversion"/>
  </si>
  <si>
    <t>하이면 덕호리 513-2</t>
    <phoneticPr fontId="5" type="noConversion"/>
  </si>
  <si>
    <t>영오면 영산리 226</t>
    <phoneticPr fontId="5" type="noConversion"/>
  </si>
  <si>
    <t>개천면 명성리 400-1외 1필지</t>
    <phoneticPr fontId="5" type="noConversion"/>
  </si>
  <si>
    <t>하일면 학림리 380-14 외 1필지</t>
    <phoneticPr fontId="5" type="noConversion"/>
  </si>
  <si>
    <t>영현면 봉림리 4</t>
    <phoneticPr fontId="5" type="noConversion"/>
  </si>
  <si>
    <t>거류면 신용리 1332</t>
    <phoneticPr fontId="5" type="noConversion"/>
  </si>
  <si>
    <t>개천면 가천리 400</t>
    <phoneticPr fontId="5" type="noConversion"/>
  </si>
  <si>
    <t>고성읍 대독리 4</t>
    <phoneticPr fontId="5" type="noConversion"/>
  </si>
  <si>
    <t>상리면 척번정리 424-1</t>
    <phoneticPr fontId="5" type="noConversion"/>
  </si>
  <si>
    <t>설천면 금음리 785</t>
    <phoneticPr fontId="5" type="noConversion"/>
  </si>
  <si>
    <t>서면 대정리 840</t>
    <phoneticPr fontId="5" type="noConversion"/>
  </si>
  <si>
    <t>서면 노구리 359</t>
    <phoneticPr fontId="5" type="noConversion"/>
  </si>
  <si>
    <t>삼동면 동천리 1041</t>
    <phoneticPr fontId="5" type="noConversion"/>
  </si>
  <si>
    <t>고현면 도마리 1214</t>
    <phoneticPr fontId="5" type="noConversion"/>
  </si>
  <si>
    <t>고현도마게이트볼장
(실내, 실외)</t>
    <phoneticPr fontId="5" type="noConversion"/>
  </si>
  <si>
    <t>이동면 초음리 1442</t>
    <phoneticPr fontId="5" type="noConversion"/>
  </si>
  <si>
    <t>고현면 대사리 634</t>
    <phoneticPr fontId="5" type="noConversion"/>
  </si>
  <si>
    <t>남면 당항리 1448</t>
    <phoneticPr fontId="5" type="noConversion"/>
  </si>
  <si>
    <t>남해읍 차산리 산8-2</t>
    <phoneticPr fontId="5" type="noConversion"/>
  </si>
  <si>
    <t>남해군게이트볼장
(실내, 실외)</t>
    <phoneticPr fontId="5" type="noConversion"/>
  </si>
  <si>
    <t>상주면 상주리 1183</t>
    <phoneticPr fontId="5" type="noConversion"/>
  </si>
  <si>
    <t>상주게이트볼장
(실내)</t>
    <phoneticPr fontId="5" type="noConversion"/>
  </si>
  <si>
    <t>서상게이트볼장
(실내)</t>
    <phoneticPr fontId="5" type="noConversion"/>
  </si>
  <si>
    <t>이동면 무림리 1800</t>
    <phoneticPr fontId="5" type="noConversion"/>
  </si>
  <si>
    <t>남해읍 평리 816-3</t>
    <phoneticPr fontId="5" type="noConversion"/>
  </si>
  <si>
    <t>미조면 미조리 19-79</t>
    <phoneticPr fontId="5" type="noConversion"/>
  </si>
  <si>
    <t>삼동면 지족리 204</t>
    <phoneticPr fontId="5" type="noConversion"/>
  </si>
  <si>
    <t>횡천면 경서대로 1118</t>
    <phoneticPr fontId="5" type="noConversion"/>
  </si>
  <si>
    <t>진교면 강변길 90-27</t>
    <phoneticPr fontId="5" type="noConversion"/>
  </si>
  <si>
    <t>북천면 가리골길 2-1</t>
    <phoneticPr fontId="5" type="noConversion"/>
  </si>
  <si>
    <t>청암면 청학로 665-14</t>
    <phoneticPr fontId="5" type="noConversion"/>
  </si>
  <si>
    <t>옥종면 옥종중앙길 114</t>
    <phoneticPr fontId="5" type="noConversion"/>
  </si>
  <si>
    <t>적량면 대티길 30-14</t>
    <phoneticPr fontId="5" type="noConversion"/>
  </si>
  <si>
    <t>하동읍 중앙로 115</t>
    <phoneticPr fontId="5" type="noConversion"/>
  </si>
  <si>
    <t>화개면 탑리 552</t>
    <phoneticPr fontId="5" type="noConversion"/>
  </si>
  <si>
    <t>친환경로3561번길22-12</t>
    <phoneticPr fontId="5" type="noConversion"/>
  </si>
  <si>
    <t>오전리 120-116</t>
    <phoneticPr fontId="5" type="noConversion"/>
  </si>
  <si>
    <t>오동로 192</t>
  </si>
  <si>
    <t>동의보감로 1045-11</t>
    <phoneticPr fontId="5" type="noConversion"/>
  </si>
  <si>
    <t>하정리 567</t>
  </si>
  <si>
    <t>신등가회로113번길</t>
  </si>
  <si>
    <t>비량로 29</t>
    <phoneticPr fontId="5" type="noConversion"/>
  </si>
  <si>
    <t>덕산대포로 269-13</t>
    <phoneticPr fontId="5" type="noConversion"/>
  </si>
  <si>
    <t>매촌리 1</t>
  </si>
  <si>
    <t>목화로 960-15</t>
    <phoneticPr fontId="5" type="noConversion"/>
  </si>
  <si>
    <t>생초로 10</t>
  </si>
  <si>
    <t>실매리 881-116</t>
    <phoneticPr fontId="5" type="noConversion"/>
  </si>
  <si>
    <t>매촌리 716</t>
    <phoneticPr fontId="5" type="noConversion"/>
  </si>
  <si>
    <t>호암로241번길34</t>
    <phoneticPr fontId="5" type="noConversion"/>
  </si>
  <si>
    <t>지곡면 창평리 683-22</t>
    <phoneticPr fontId="5" type="noConversion"/>
  </si>
  <si>
    <t>유림면 천왕봉로 2807-14</t>
    <phoneticPr fontId="5" type="noConversion"/>
  </si>
  <si>
    <t>서상면 덕유월성로 371-6</t>
    <phoneticPr fontId="5" type="noConversion"/>
  </si>
  <si>
    <t>유림면 안평길 8</t>
    <phoneticPr fontId="5" type="noConversion"/>
  </si>
  <si>
    <t>백전면 백현길 23-4</t>
    <phoneticPr fontId="5" type="noConversion"/>
  </si>
  <si>
    <t>휴천면 휴천로 460-1</t>
    <phoneticPr fontId="5" type="noConversion"/>
  </si>
  <si>
    <t>서상면 서상로 262</t>
    <phoneticPr fontId="5" type="noConversion"/>
  </si>
  <si>
    <t>마천면 천왕봉로 1162-4</t>
    <phoneticPr fontId="5" type="noConversion"/>
  </si>
  <si>
    <t>백전면 구산대안로 10-4</t>
    <phoneticPr fontId="5" type="noConversion"/>
  </si>
  <si>
    <t>서하면 송계앞길 7-1</t>
    <phoneticPr fontId="5" type="noConversion"/>
  </si>
  <si>
    <t>수동면 수동1길 123</t>
    <phoneticPr fontId="5" type="noConversion"/>
  </si>
  <si>
    <t>신원면 과정2길 50</t>
    <phoneticPr fontId="5" type="noConversion"/>
  </si>
  <si>
    <t>가조면 지산로 1465</t>
    <phoneticPr fontId="5" type="noConversion"/>
  </si>
  <si>
    <t>웅양면 웅양로 1403</t>
    <phoneticPr fontId="5" type="noConversion"/>
  </si>
  <si>
    <t>가북면 용암로 37</t>
    <phoneticPr fontId="5" type="noConversion"/>
  </si>
  <si>
    <t>남상면 무촌리 646</t>
    <phoneticPr fontId="5" type="noConversion"/>
  </si>
  <si>
    <t>고제면 농산리 199-1</t>
    <phoneticPr fontId="5" type="noConversion"/>
  </si>
  <si>
    <t>남하면 지산로 725</t>
    <phoneticPr fontId="5" type="noConversion"/>
  </si>
  <si>
    <t>거창읍 주곡로 220-14</t>
    <phoneticPr fontId="5" type="noConversion"/>
  </si>
  <si>
    <t>위천면 강천길 18</t>
    <phoneticPr fontId="5" type="noConversion"/>
  </si>
  <si>
    <t>북상면 송계로 798</t>
    <phoneticPr fontId="5" type="noConversion"/>
  </si>
  <si>
    <t>초계면 아막재로 58</t>
    <phoneticPr fontId="5" type="noConversion"/>
  </si>
  <si>
    <t>아막게이트볼장(초계)</t>
    <phoneticPr fontId="5" type="noConversion"/>
  </si>
  <si>
    <t>적중면 적중로 109-10</t>
    <phoneticPr fontId="5" type="noConversion"/>
  </si>
  <si>
    <t>적중 게이트볼장(상부)</t>
    <phoneticPr fontId="5" type="noConversion"/>
  </si>
  <si>
    <t>대병면 회양리 837</t>
    <phoneticPr fontId="5" type="noConversion"/>
  </si>
  <si>
    <t>대양면 대야로 281-2</t>
    <phoneticPr fontId="5" type="noConversion"/>
  </si>
  <si>
    <t>묘산면 관기리 764-4</t>
    <phoneticPr fontId="5" type="noConversion"/>
  </si>
  <si>
    <t xml:space="preserve"> 쌍책면 성산큰길 47</t>
    <phoneticPr fontId="5" type="noConversion"/>
  </si>
  <si>
    <t>율곡면 와리 566-1</t>
    <phoneticPr fontId="5" type="noConversion"/>
  </si>
  <si>
    <t>적중면 양림리 136</t>
    <phoneticPr fontId="5" type="noConversion"/>
  </si>
  <si>
    <t>청덕면 구독리 376-2</t>
    <phoneticPr fontId="5" type="noConversion"/>
  </si>
  <si>
    <t xml:space="preserve">대병면 장단길 25 </t>
  </si>
  <si>
    <t>쌍백면 평지리 1319-106</t>
    <phoneticPr fontId="5" type="noConversion"/>
  </si>
  <si>
    <t>용주면 용지리 248-1</t>
    <phoneticPr fontId="5" type="noConversion"/>
  </si>
  <si>
    <t xml:space="preserve"> 대병면 장단길 25</t>
    <phoneticPr fontId="5" type="noConversion"/>
  </si>
  <si>
    <t>삼산게이트볼장(대병)</t>
    <phoneticPr fontId="5" type="noConversion"/>
  </si>
  <si>
    <t>18*21</t>
    <phoneticPr fontId="5" type="noConversion"/>
  </si>
  <si>
    <t>합천읍 중앙로 41-1</t>
    <phoneticPr fontId="5" type="noConversion"/>
  </si>
  <si>
    <t>합천읍 전천후게이트볼장</t>
    <phoneticPr fontId="5" type="noConversion"/>
  </si>
  <si>
    <t>율곡면 제내1길 20 1층</t>
    <phoneticPr fontId="5" type="noConversion"/>
  </si>
  <si>
    <t>율곡게이트볼장</t>
    <phoneticPr fontId="5" type="noConversion"/>
  </si>
  <si>
    <t>야로면 구정리 772-12</t>
    <phoneticPr fontId="5" type="noConversion"/>
  </si>
  <si>
    <t>야로게이트볼장</t>
    <phoneticPr fontId="5" type="noConversion"/>
  </si>
  <si>
    <t>19*21</t>
    <phoneticPr fontId="5" type="noConversion"/>
  </si>
  <si>
    <t xml:space="preserve">덕곡면 율지2길 19-7 </t>
    <phoneticPr fontId="5" type="noConversion"/>
  </si>
  <si>
    <t>덕곡게이트볼장</t>
    <phoneticPr fontId="5" type="noConversion"/>
  </si>
  <si>
    <t>가야면 매안리 376</t>
    <phoneticPr fontId="5" type="noConversion"/>
  </si>
  <si>
    <t>숭산게이트볼장</t>
    <phoneticPr fontId="5" type="noConversion"/>
  </si>
  <si>
    <t>쌍책면 하신리 85-2</t>
    <phoneticPr fontId="5" type="noConversion"/>
  </si>
  <si>
    <t>이책게이트볼장</t>
    <phoneticPr fontId="5" type="noConversion"/>
  </si>
  <si>
    <t>13*18</t>
    <phoneticPr fontId="5" type="noConversion"/>
  </si>
  <si>
    <t>초계면 관평리 661-22</t>
    <phoneticPr fontId="5" type="noConversion"/>
  </si>
  <si>
    <t>장동게이트볼장(초계)</t>
    <phoneticPr fontId="5" type="noConversion"/>
  </si>
  <si>
    <t>묘산면 거산1길 22-1</t>
    <phoneticPr fontId="5" type="noConversion"/>
  </si>
  <si>
    <t>동남게이트볼장(묘산)</t>
    <phoneticPr fontId="5" type="noConversion"/>
  </si>
  <si>
    <t>17*15</t>
    <phoneticPr fontId="5" type="noConversion"/>
  </si>
  <si>
    <t>가회면 황매산로 58-14</t>
    <phoneticPr fontId="5" type="noConversion"/>
  </si>
  <si>
    <t>가회게이트볼장</t>
    <phoneticPr fontId="5" type="noConversion"/>
  </si>
  <si>
    <t>22*16</t>
    <phoneticPr fontId="5" type="noConversion"/>
  </si>
  <si>
    <t xml:space="preserve"> 청덕면 앙진리 513-1</t>
    <phoneticPr fontId="5" type="noConversion"/>
  </si>
  <si>
    <t>낙진게이트볼장(청덕)</t>
    <phoneticPr fontId="5" type="noConversion"/>
  </si>
  <si>
    <t>신서촌로 15</t>
    <phoneticPr fontId="5" type="noConversion"/>
  </si>
  <si>
    <t xml:space="preserve"> 원이대로114번길 6</t>
    <phoneticPr fontId="5" type="noConversion"/>
  </si>
  <si>
    <t>동전로45번길 6</t>
    <phoneticPr fontId="5" type="noConversion"/>
  </si>
  <si>
    <t>통영시 산먕읍 남평리 243</t>
    <phoneticPr fontId="5" type="noConversion"/>
  </si>
  <si>
    <t>통영시 명정동 886-3</t>
    <phoneticPr fontId="5" type="noConversion"/>
  </si>
  <si>
    <t>우주항공 국민체육센터
수영장</t>
    <phoneticPr fontId="5" type="noConversion"/>
  </si>
  <si>
    <t>유아풀 설치</t>
    <phoneticPr fontId="5" type="noConversion"/>
  </si>
  <si>
    <t>내동 1131</t>
    <phoneticPr fontId="5" type="noConversion"/>
  </si>
  <si>
    <t>율하동 1377</t>
    <phoneticPr fontId="5" type="noConversion"/>
  </si>
  <si>
    <t>밀양시 하남읍 양동리 820-1번지</t>
    <phoneticPr fontId="5" type="noConversion"/>
  </si>
  <si>
    <t>하남스포츠센터 수영장</t>
    <phoneticPr fontId="5" type="noConversion"/>
  </si>
  <si>
    <t>밀양시시설관리공단(055-359-4760)</t>
    <phoneticPr fontId="5" type="noConversion"/>
  </si>
  <si>
    <t>계룡로 149</t>
    <phoneticPr fontId="5" type="noConversion"/>
  </si>
  <si>
    <t>거제반다비체육센터</t>
    <phoneticPr fontId="5" type="noConversion"/>
  </si>
  <si>
    <t>거제해양관광개발공사
(위탁)</t>
    <phoneticPr fontId="5" type="noConversion"/>
  </si>
  <si>
    <t>쌍벽루국민체육센터 수영장</t>
    <phoneticPr fontId="5" type="noConversion"/>
  </si>
  <si>
    <t>의령읍 의병로8길 44 외18</t>
    <phoneticPr fontId="5" type="noConversion"/>
  </si>
  <si>
    <t>부림면 신반리 850외 10필지</t>
    <phoneticPr fontId="5" type="noConversion"/>
  </si>
  <si>
    <t>창녕읍 창녕대로 305</t>
    <phoneticPr fontId="5" type="noConversion"/>
  </si>
  <si>
    <t>매촌리 80</t>
    <phoneticPr fontId="5" type="noConversion"/>
  </si>
  <si>
    <t>원지강변로 67-10</t>
  </si>
  <si>
    <t>원이대로 450</t>
    <phoneticPr fontId="5" type="noConversion"/>
  </si>
  <si>
    <t xml:space="preserve"> 삼호로 63</t>
    <phoneticPr fontId="5" type="noConversion"/>
  </si>
  <si>
    <t>하대동 38-1</t>
    <phoneticPr fontId="5" type="noConversion"/>
  </si>
  <si>
    <t>신안동 595-4</t>
    <phoneticPr fontId="5" type="noConversion"/>
  </si>
  <si>
    <t>삼계동 32-3</t>
    <phoneticPr fontId="5" type="noConversion"/>
  </si>
  <si>
    <t>진영읍 여래리 794-1</t>
    <phoneticPr fontId="5" type="noConversion"/>
  </si>
  <si>
    <t>삼계동 9</t>
    <phoneticPr fontId="5" type="noConversion"/>
  </si>
  <si>
    <t>고현동 342</t>
    <phoneticPr fontId="5" type="noConversion"/>
  </si>
  <si>
    <t>강변로 320</t>
    <phoneticPr fontId="5" type="noConversion"/>
  </si>
  <si>
    <t>남부동 559-1</t>
    <phoneticPr fontId="5" type="noConversion"/>
  </si>
  <si>
    <t>북부동 589-2</t>
    <phoneticPr fontId="5" type="noConversion"/>
  </si>
  <si>
    <t>남지리 881-4</t>
    <phoneticPr fontId="5" type="noConversion"/>
  </si>
  <si>
    <t>산청읍 옥산리 733</t>
    <phoneticPr fontId="5" type="noConversion"/>
  </si>
  <si>
    <t>천읍 합천리 1364-75</t>
    <phoneticPr fontId="5" type="noConversion"/>
  </si>
  <si>
    <t>남해읍 남변리 252-1</t>
    <phoneticPr fontId="5" type="noConversion"/>
  </si>
  <si>
    <t>중앙동 1</t>
    <phoneticPr fontId="5" type="noConversion"/>
  </si>
  <si>
    <t>양덕동 산42-3</t>
    <phoneticPr fontId="5" type="noConversion"/>
  </si>
  <si>
    <t>진해대로 307</t>
    <phoneticPr fontId="5" type="noConversion"/>
  </si>
  <si>
    <t>통영시 동호동 230-32</t>
    <phoneticPr fontId="5" type="noConversion"/>
  </si>
  <si>
    <t>통영시 열무정</t>
    <phoneticPr fontId="5" type="noConversion"/>
  </si>
  <si>
    <t>위탁
(열무정)</t>
    <phoneticPr fontId="5" type="noConversion"/>
  </si>
  <si>
    <t>통영시 산양읍 남평리 산303-3</t>
    <phoneticPr fontId="5" type="noConversion"/>
  </si>
  <si>
    <t>사천읍 구암두문로 146-17</t>
    <phoneticPr fontId="5" type="noConversion"/>
  </si>
  <si>
    <t>와룡길 5</t>
    <phoneticPr fontId="5" type="noConversion"/>
  </si>
  <si>
    <t>사천읍 동문4길 48-190</t>
    <phoneticPr fontId="5" type="noConversion"/>
  </si>
  <si>
    <t>곤양면 성내공원길 62</t>
    <phoneticPr fontId="5" type="noConversion"/>
  </si>
  <si>
    <t>진영읍 진영리 215-6</t>
    <phoneticPr fontId="5" type="noConversion"/>
  </si>
  <si>
    <t>한림면 장방리 228-37</t>
    <phoneticPr fontId="5" type="noConversion"/>
  </si>
  <si>
    <t>생림면 봉림리 541-3</t>
    <phoneticPr fontId="5" type="noConversion"/>
  </si>
  <si>
    <t>활성동 578번지 일원</t>
    <phoneticPr fontId="5" type="noConversion"/>
  </si>
  <si>
    <t>계룡로 13길 49</t>
    <phoneticPr fontId="5" type="noConversion"/>
  </si>
  <si>
    <t>장목면 시루성길 18-29</t>
    <phoneticPr fontId="5" type="noConversion"/>
  </si>
  <si>
    <t>능포로4길 29-8</t>
    <phoneticPr fontId="5" type="noConversion"/>
  </si>
  <si>
    <t>유산공단 1길 51</t>
    <phoneticPr fontId="5" type="noConversion"/>
  </si>
  <si>
    <t>가례면 국궁길 21</t>
    <phoneticPr fontId="5" type="noConversion"/>
  </si>
  <si>
    <t>부림면 한지35길 18-10</t>
    <phoneticPr fontId="5" type="noConversion"/>
  </si>
  <si>
    <t>법수면 우거리 921</t>
    <phoneticPr fontId="5" type="noConversion"/>
  </si>
  <si>
    <t>가야읍 함안대로 619-5</t>
    <phoneticPr fontId="5" type="noConversion"/>
  </si>
  <si>
    <t>군북면 소포리 1433-6</t>
  </si>
  <si>
    <t>군북면 월촌리 1631-7</t>
  </si>
  <si>
    <t>사창리 341</t>
    <phoneticPr fontId="5" type="noConversion"/>
  </si>
  <si>
    <t>창녕대로 295</t>
    <phoneticPr fontId="5" type="noConversion"/>
  </si>
  <si>
    <t>남지읍 636-5</t>
    <phoneticPr fontId="5" type="noConversion"/>
  </si>
  <si>
    <t>영산면 320</t>
    <phoneticPr fontId="5" type="noConversion"/>
  </si>
  <si>
    <t>고성읍 기월리 83 외 4필지</t>
    <phoneticPr fontId="5" type="noConversion"/>
  </si>
  <si>
    <t>남해읍 차산리 746</t>
    <phoneticPr fontId="5" type="noConversion"/>
  </si>
  <si>
    <t>남해군 궁도협회 전무이사
(010-4545-3727)</t>
    <phoneticPr fontId="5" type="noConversion"/>
  </si>
  <si>
    <t>위탁
(남해군 궁도협회)</t>
    <phoneticPr fontId="5" type="noConversion"/>
  </si>
  <si>
    <t xml:space="preserve">하동읍 신기궁항길 298-25 </t>
    <phoneticPr fontId="5" type="noConversion"/>
  </si>
  <si>
    <t>악양면 성두길 27</t>
    <phoneticPr fontId="5" type="noConversion"/>
  </si>
  <si>
    <t>횡천면 경서대로 1128-4</t>
    <phoneticPr fontId="5" type="noConversion"/>
  </si>
  <si>
    <t>청암면 대밭땀길 12-4</t>
    <phoneticPr fontId="5" type="noConversion"/>
  </si>
  <si>
    <t>옥종면 뒷뜰길 87</t>
    <phoneticPr fontId="5" type="noConversion"/>
  </si>
  <si>
    <t>금남면 송문리 산189-10</t>
    <phoneticPr fontId="5" type="noConversion"/>
  </si>
  <si>
    <t>금성면 갈사리 924-112</t>
    <phoneticPr fontId="5" type="noConversion"/>
  </si>
  <si>
    <t>진교면 송원리 51-551</t>
    <phoneticPr fontId="5" type="noConversion"/>
  </si>
  <si>
    <t>화개면 덕은리 942-4</t>
    <phoneticPr fontId="5" type="noConversion"/>
  </si>
  <si>
    <t>동의보감로 15</t>
    <phoneticPr fontId="5" type="noConversion"/>
  </si>
  <si>
    <t>중촌갈전로122</t>
    <phoneticPr fontId="5" type="noConversion"/>
  </si>
  <si>
    <t>함양읍 백연리 436</t>
    <phoneticPr fontId="5" type="noConversion"/>
  </si>
  <si>
    <t>안의면 이전리 722-4</t>
    <phoneticPr fontId="5" type="noConversion"/>
  </si>
  <si>
    <t>합천읍 죽죽길 65</t>
    <phoneticPr fontId="5" type="noConversion"/>
  </si>
  <si>
    <t>적중면 정토양림길 115</t>
    <phoneticPr fontId="5" type="noConversion"/>
  </si>
  <si>
    <t>용주면 합천호수로 962</t>
    <phoneticPr fontId="5" type="noConversion"/>
  </si>
  <si>
    <t>창선면 동부대로 23010</t>
    <phoneticPr fontId="5" type="noConversion"/>
  </si>
  <si>
    <t>㈜태연관광레저
(055-867-8809)</t>
    <phoneticPr fontId="5" type="noConversion"/>
  </si>
  <si>
    <t>위탁
(㈜태연관광레저)</t>
    <phoneticPr fontId="5" type="noConversion"/>
  </si>
  <si>
    <t>가야읍 봉수로 478</t>
    <phoneticPr fontId="5" type="noConversion"/>
  </si>
  <si>
    <t xml:space="preserve">신촌본포로333번길 42 </t>
    <phoneticPr fontId="5" type="noConversion"/>
  </si>
  <si>
    <t>삼산면 공룡로 2913-25</t>
    <phoneticPr fontId="5" type="noConversion"/>
  </si>
  <si>
    <t>위탁(개인)</t>
    <phoneticPr fontId="5" type="noConversion"/>
  </si>
  <si>
    <t>덕곡면 율지포두길 6</t>
    <phoneticPr fontId="5" type="noConversion"/>
  </si>
  <si>
    <t>야로면 구정묵촌길 27-7</t>
    <phoneticPr fontId="5" type="noConversion"/>
  </si>
  <si>
    <t>쌍책면 성산리 50</t>
    <phoneticPr fontId="5" type="noConversion"/>
  </si>
  <si>
    <t>삼가면 일부리 730</t>
    <phoneticPr fontId="5" type="noConversion"/>
  </si>
  <si>
    <t>초계면 동부로 1174-5</t>
    <phoneticPr fontId="5" type="noConversion"/>
  </si>
  <si>
    <t>동부권 골프연습장</t>
    <phoneticPr fontId="5" type="noConversion"/>
  </si>
  <si>
    <t>불암동 451-50</t>
    <phoneticPr fontId="5" type="noConversion"/>
  </si>
  <si>
    <t>돝섬2길 130</t>
    <phoneticPr fontId="5" type="noConversion"/>
  </si>
  <si>
    <t xml:space="preserve"> 천자로 160</t>
    <phoneticPr fontId="5" type="noConversion"/>
  </si>
  <si>
    <t>도남로 269-20</t>
    <phoneticPr fontId="5" type="noConversion"/>
  </si>
  <si>
    <t>일운면 지세포해안로43</t>
    <phoneticPr fontId="5" type="noConversion"/>
  </si>
  <si>
    <t>회화면 봉동리 950-7</t>
    <phoneticPr fontId="5" type="noConversion"/>
  </si>
  <si>
    <t>북부리 195-3</t>
    <phoneticPr fontId="5" type="noConversion"/>
  </si>
  <si>
    <t>대산면파크골프장</t>
    <phoneticPr fontId="5" type="noConversion"/>
  </si>
  <si>
    <t>창원시설공단</t>
    <phoneticPr fontId="5" type="noConversion"/>
  </si>
  <si>
    <t xml:space="preserve"> 외산리 41-1</t>
    <phoneticPr fontId="5" type="noConversion"/>
  </si>
  <si>
    <t>북면장애인파크골프장</t>
    <phoneticPr fontId="5" type="noConversion"/>
  </si>
  <si>
    <t>가포동 668</t>
    <phoneticPr fontId="5" type="noConversion"/>
  </si>
  <si>
    <t>가포파크골프장</t>
    <phoneticPr fontId="5" type="noConversion"/>
  </si>
  <si>
    <t>마산합포구 문화위생과</t>
    <phoneticPr fontId="5" type="noConversion"/>
  </si>
  <si>
    <t>호계리 503</t>
    <phoneticPr fontId="5" type="noConversion"/>
  </si>
  <si>
    <t>호계파크골프장</t>
    <phoneticPr fontId="5" type="noConversion"/>
  </si>
  <si>
    <t>마산회원구 문화위생과</t>
    <phoneticPr fontId="5" type="noConversion"/>
  </si>
  <si>
    <t>소사동 55-4</t>
    <phoneticPr fontId="5" type="noConversion"/>
  </si>
  <si>
    <t>소사파크골프장</t>
    <phoneticPr fontId="5" type="noConversion"/>
  </si>
  <si>
    <t>진해구 문화위생과</t>
    <phoneticPr fontId="5" type="noConversion"/>
  </si>
  <si>
    <t>풍호동 18-14</t>
    <phoneticPr fontId="5" type="noConversion"/>
  </si>
  <si>
    <t>풍호파크골프장</t>
    <phoneticPr fontId="5" type="noConversion"/>
  </si>
  <si>
    <t>진해구 수산산림과</t>
    <phoneticPr fontId="5" type="noConversion"/>
  </si>
  <si>
    <t>장천동 21</t>
    <phoneticPr fontId="5" type="noConversion"/>
  </si>
  <si>
    <t>광석골파크골프장</t>
    <phoneticPr fontId="5" type="noConversion"/>
  </si>
  <si>
    <t>푸른도시사업소 산림휴양과</t>
    <phoneticPr fontId="5" type="noConversion"/>
  </si>
  <si>
    <t>장천동 산 1-300</t>
    <phoneticPr fontId="5" type="noConversion"/>
  </si>
  <si>
    <t>장천파크골프장</t>
    <phoneticPr fontId="5" type="noConversion"/>
  </si>
  <si>
    <t>용원동 1335, 1347-7</t>
    <phoneticPr fontId="5" type="noConversion"/>
  </si>
  <si>
    <t>용원파크골프장</t>
    <phoneticPr fontId="5" type="noConversion"/>
  </si>
  <si>
    <t>주약동 776-1</t>
    <phoneticPr fontId="5" type="noConversion"/>
  </si>
  <si>
    <t>하대동 732-20</t>
    <phoneticPr fontId="5" type="noConversion"/>
  </si>
  <si>
    <t>정촌면 예하리 1297-15</t>
    <phoneticPr fontId="5" type="noConversion"/>
  </si>
  <si>
    <t>평거동 555-3</t>
    <phoneticPr fontId="5" type="noConversion"/>
  </si>
  <si>
    <t>지수면 승산리 124</t>
    <phoneticPr fontId="5" type="noConversion"/>
  </si>
  <si>
    <t>사봉면 사곡리 1853</t>
    <phoneticPr fontId="5" type="noConversion"/>
  </si>
  <si>
    <t>판문동 1032</t>
    <phoneticPr fontId="5" type="noConversion"/>
  </si>
  <si>
    <t>상락원 파크골프장</t>
    <phoneticPr fontId="5" type="noConversion"/>
  </si>
  <si>
    <t>내동면 유수리 395-11</t>
    <phoneticPr fontId="5" type="noConversion"/>
  </si>
  <si>
    <t>내동 유수 파크골프장</t>
    <phoneticPr fontId="5" type="noConversion"/>
  </si>
  <si>
    <t>정촌 죽봉 파크골프장</t>
    <phoneticPr fontId="5" type="noConversion"/>
  </si>
  <si>
    <t>13홀</t>
    <phoneticPr fontId="5" type="noConversion"/>
  </si>
  <si>
    <t>와룡지구 파크골프장</t>
    <phoneticPr fontId="5" type="noConversion"/>
  </si>
  <si>
    <t>51홀</t>
    <phoneticPr fontId="5" type="noConversion"/>
  </si>
  <si>
    <t>통영시 광도면 안정리 2050</t>
    <phoneticPr fontId="5" type="noConversion"/>
  </si>
  <si>
    <t>카멜리아파크골프장</t>
    <phoneticPr fontId="5" type="noConversion"/>
  </si>
  <si>
    <t>정동면 예수리 420</t>
    <phoneticPr fontId="5" type="noConversion"/>
  </si>
  <si>
    <t>서포면 자혜리 356-6</t>
    <phoneticPr fontId="5" type="noConversion"/>
  </si>
  <si>
    <t>송포동 산 165-1</t>
    <phoneticPr fontId="5" type="noConversion"/>
  </si>
  <si>
    <t>모충공원
파크골프장</t>
    <phoneticPr fontId="5" type="noConversion"/>
  </si>
  <si>
    <t>신문동 1433</t>
    <phoneticPr fontId="5" type="noConversion"/>
  </si>
  <si>
    <t>이동 48-5</t>
    <phoneticPr fontId="5" type="noConversion"/>
  </si>
  <si>
    <t>한림면 시산리 568-9</t>
    <phoneticPr fontId="5" type="noConversion"/>
  </si>
  <si>
    <t>한림면 시산리 495-2</t>
    <phoneticPr fontId="5" type="noConversion"/>
  </si>
  <si>
    <t>무안면 신법리 265</t>
    <phoneticPr fontId="5" type="noConversion"/>
  </si>
  <si>
    <t>하남읍 수산리 863-2</t>
    <phoneticPr fontId="5" type="noConversion"/>
  </si>
  <si>
    <t>삼랑진읍 송지리 478-3</t>
    <phoneticPr fontId="5" type="noConversion"/>
  </si>
  <si>
    <t>가곡동 743-2</t>
    <phoneticPr fontId="5" type="noConversion"/>
  </si>
  <si>
    <t>삼문동 631</t>
    <phoneticPr fontId="5" type="noConversion"/>
  </si>
  <si>
    <t>황산공원 내
(물금읍 물금리 155-2번지)</t>
    <phoneticPr fontId="5" type="noConversion"/>
  </si>
  <si>
    <t>가산공원 내
(동면 가산리 1060번지)</t>
    <phoneticPr fontId="5" type="noConversion"/>
  </si>
  <si>
    <t>명동 1033번지(회야강변)</t>
    <phoneticPr fontId="5" type="noConversion"/>
  </si>
  <si>
    <t>삼호동 438-19</t>
    <phoneticPr fontId="5" type="noConversion"/>
  </si>
  <si>
    <t>법수면 법정로 200-39</t>
    <phoneticPr fontId="5" type="noConversion"/>
  </si>
  <si>
    <t>군북면 사도리 1306</t>
    <phoneticPr fontId="5" type="noConversion"/>
  </si>
  <si>
    <t>칠서면 이룡리 972</t>
    <phoneticPr fontId="5" type="noConversion"/>
  </si>
  <si>
    <t>이방면 950</t>
    <phoneticPr fontId="5" type="noConversion"/>
  </si>
  <si>
    <t>이방파크골프장</t>
    <phoneticPr fontId="5" type="noConversion"/>
  </si>
  <si>
    <t>유어면 588</t>
    <phoneticPr fontId="5" type="noConversion"/>
  </si>
  <si>
    <t>유어파크골프장</t>
    <phoneticPr fontId="5" type="noConversion"/>
  </si>
  <si>
    <t>도천면 도천리 1212</t>
    <phoneticPr fontId="5" type="noConversion"/>
  </si>
  <si>
    <t>도천파크골프장</t>
    <phoneticPr fontId="5" type="noConversion"/>
  </si>
  <si>
    <t>서면 서상리 1182-1</t>
    <phoneticPr fontId="5" type="noConversion"/>
  </si>
  <si>
    <t xml:space="preserve">고전면 전도리 761-5 </t>
    <phoneticPr fontId="5" type="noConversion"/>
  </si>
  <si>
    <t>진교면 송원리 51-411</t>
    <phoneticPr fontId="5" type="noConversion"/>
  </si>
  <si>
    <t>횡천면 횡천리 639-3</t>
    <phoneticPr fontId="5" type="noConversion"/>
  </si>
  <si>
    <t>시천면 사리 900-48</t>
    <phoneticPr fontId="62" type="noConversion"/>
  </si>
  <si>
    <t>산청읍 모고리 1315 일원</t>
    <phoneticPr fontId="62" type="noConversion"/>
  </si>
  <si>
    <t>오부면 일물리 460</t>
    <phoneticPr fontId="62" type="noConversion"/>
  </si>
  <si>
    <t>신등면 단게리 870</t>
    <phoneticPr fontId="62" type="noConversion"/>
  </si>
  <si>
    <t>단성면 묵곡리 930</t>
    <phoneticPr fontId="62" type="noConversion"/>
  </si>
  <si>
    <t>삼장면 대하리 338-6</t>
    <phoneticPr fontId="62" type="noConversion"/>
  </si>
  <si>
    <t>삼장면파크골프장</t>
    <phoneticPr fontId="5" type="noConversion"/>
  </si>
  <si>
    <t>비량로 389</t>
    <phoneticPr fontId="62" type="noConversion"/>
  </si>
  <si>
    <t>생비량면파크골프장</t>
    <phoneticPr fontId="5" type="noConversion"/>
  </si>
  <si>
    <t>거창읍 양평리 1160</t>
    <phoneticPr fontId="5" type="noConversion"/>
  </si>
  <si>
    <t>스포츠파크 파크골프장 1구장</t>
    <phoneticPr fontId="5" type="noConversion"/>
  </si>
  <si>
    <t>스포츠파크 파크골프장 2구장</t>
    <phoneticPr fontId="5" type="noConversion"/>
  </si>
  <si>
    <t>거창읍 대평리 12</t>
    <phoneticPr fontId="5" type="noConversion"/>
  </si>
  <si>
    <t>스포츠파크 파크골프장 3구장</t>
    <phoneticPr fontId="5" type="noConversion"/>
  </si>
  <si>
    <t>주상면 도평리 1225</t>
    <phoneticPr fontId="5" type="noConversion"/>
  </si>
  <si>
    <t>주상면 파크골프장</t>
    <phoneticPr fontId="5" type="noConversion"/>
  </si>
  <si>
    <t>웅양면 산포리 산261-20</t>
    <phoneticPr fontId="5" type="noConversion"/>
  </si>
  <si>
    <t>웅양면 파크골프장</t>
    <phoneticPr fontId="5" type="noConversion"/>
  </si>
  <si>
    <t>고제면 봉계리 525</t>
    <phoneticPr fontId="5" type="noConversion"/>
  </si>
  <si>
    <t>고제면 파크골프장</t>
    <phoneticPr fontId="5" type="noConversion"/>
  </si>
  <si>
    <t>위천면 상천리 527-5</t>
    <phoneticPr fontId="5" type="noConversion"/>
  </si>
  <si>
    <t>위천면 파크골프장</t>
    <phoneticPr fontId="5" type="noConversion"/>
  </si>
  <si>
    <t>가조면 일부리 1060-3</t>
    <phoneticPr fontId="5" type="noConversion"/>
  </si>
  <si>
    <t>가조면 파크골프장</t>
    <phoneticPr fontId="5" type="noConversion"/>
  </si>
  <si>
    <t>가북면 몽석리 1177-1</t>
    <phoneticPr fontId="5" type="noConversion"/>
  </si>
  <si>
    <t>가북면 파크골프장</t>
    <phoneticPr fontId="5" type="noConversion"/>
  </si>
  <si>
    <t>합천읍 합천리 20-3</t>
    <phoneticPr fontId="5" type="noConversion"/>
  </si>
  <si>
    <t>용주면 용지리 925</t>
    <phoneticPr fontId="5" type="noConversion"/>
  </si>
  <si>
    <t>쌍백면 평구리 1317-54</t>
    <phoneticPr fontId="5" type="noConversion"/>
  </si>
  <si>
    <t>봉산면 김봉리 1</t>
    <phoneticPr fontId="5" type="noConversion"/>
  </si>
  <si>
    <t xml:space="preserve"> 적중면 상부리 241-4</t>
    <phoneticPr fontId="5" type="noConversion"/>
  </si>
  <si>
    <t>야로면 월광리 388-1</t>
    <phoneticPr fontId="5" type="noConversion"/>
  </si>
  <si>
    <t>묘산면 도옥리 75-13</t>
    <phoneticPr fontId="5" type="noConversion"/>
  </si>
  <si>
    <t>초계파크골프장</t>
    <phoneticPr fontId="5" type="noConversion"/>
  </si>
  <si>
    <t>삼가면 양천강변길 94-25</t>
    <phoneticPr fontId="5" type="noConversion"/>
  </si>
  <si>
    <t>남부권 파크골프장</t>
    <phoneticPr fontId="5" type="noConversion"/>
  </si>
  <si>
    <t>양곡동 451-1</t>
    <phoneticPr fontId="5" type="noConversion"/>
  </si>
  <si>
    <t xml:space="preserve"> 귀산동 258</t>
    <phoneticPr fontId="5" type="noConversion"/>
  </si>
  <si>
    <t>태백동 4-418</t>
    <phoneticPr fontId="5" type="noConversion"/>
  </si>
  <si>
    <t>신촌본포로63번길 20-37</t>
    <phoneticPr fontId="5" type="noConversion"/>
  </si>
  <si>
    <t>북면공설운동장 풋살장</t>
    <phoneticPr fontId="5" type="noConversion"/>
  </si>
  <si>
    <t>통영시 광도면 죽림리 292-8</t>
    <phoneticPr fontId="5" type="noConversion"/>
  </si>
  <si>
    <t>용현면 신복리 442-5</t>
    <phoneticPr fontId="5" type="noConversion"/>
  </si>
  <si>
    <t>축동면 사다리 528-13</t>
    <phoneticPr fontId="5" type="noConversion"/>
  </si>
  <si>
    <t>정동면 장산리 438-3</t>
    <phoneticPr fontId="5" type="noConversion"/>
  </si>
  <si>
    <t>동상동 67</t>
    <phoneticPr fontId="5" type="noConversion"/>
  </si>
  <si>
    <t>부원동 112-3</t>
    <phoneticPr fontId="5" type="noConversion"/>
  </si>
  <si>
    <t>대청동 299</t>
    <phoneticPr fontId="5" type="noConversion"/>
  </si>
  <si>
    <t>불암동 213-5</t>
    <phoneticPr fontId="5" type="noConversion"/>
  </si>
  <si>
    <t>진영읍 진영리 1342</t>
    <phoneticPr fontId="5" type="noConversion"/>
  </si>
  <si>
    <t>한림면 장방리 868-5</t>
    <phoneticPr fontId="5" type="noConversion"/>
  </si>
  <si>
    <t>화목동 1745</t>
    <phoneticPr fontId="5" type="noConversion"/>
  </si>
  <si>
    <t>삼문동 670</t>
    <phoneticPr fontId="5" type="noConversion"/>
  </si>
  <si>
    <t>아주로3길 55-1</t>
    <phoneticPr fontId="5" type="noConversion"/>
  </si>
  <si>
    <t>중부동 498-1</t>
    <phoneticPr fontId="5" type="noConversion"/>
  </si>
  <si>
    <t>동면 가산리 788</t>
    <phoneticPr fontId="5" type="noConversion"/>
  </si>
  <si>
    <t>양산대로 1013(북정동)</t>
    <phoneticPr fontId="5" type="noConversion"/>
  </si>
  <si>
    <t>물금읍 증산리 1831</t>
    <phoneticPr fontId="5" type="noConversion"/>
  </si>
  <si>
    <t>물금읍 물금리 897-1</t>
    <phoneticPr fontId="5" type="noConversion"/>
  </si>
  <si>
    <t>동면 여락송정로 100</t>
    <phoneticPr fontId="5" type="noConversion"/>
  </si>
  <si>
    <t xml:space="preserve">하북면 예인길 26 </t>
    <phoneticPr fontId="5" type="noConversion"/>
  </si>
  <si>
    <t>쌍벽루국민체육센터
풋살장</t>
    <phoneticPr fontId="5" type="noConversion"/>
  </si>
  <si>
    <t>가례면 국궁길 18</t>
    <phoneticPr fontId="5" type="noConversion"/>
  </si>
  <si>
    <t>의령읍 중리 53-2</t>
    <phoneticPr fontId="5" type="noConversion"/>
  </si>
  <si>
    <t>가례면 개승리 579</t>
    <phoneticPr fontId="5" type="noConversion"/>
  </si>
  <si>
    <t>부림면 감암리 1262-1</t>
    <phoneticPr fontId="5" type="noConversion"/>
  </si>
  <si>
    <t>영산면 교리 387</t>
    <phoneticPr fontId="5" type="noConversion"/>
  </si>
  <si>
    <t>이동면 무림리 1163-19</t>
  </si>
  <si>
    <t>미조면 송정리 663</t>
    <phoneticPr fontId="5" type="noConversion"/>
  </si>
  <si>
    <t>창선면 상죽리 10-13</t>
    <phoneticPr fontId="5" type="noConversion"/>
  </si>
  <si>
    <t>남해읍 서변리 248</t>
    <phoneticPr fontId="5" type="noConversion"/>
  </si>
  <si>
    <t>남해군 산림공원과</t>
    <phoneticPr fontId="5" type="noConversion"/>
  </si>
  <si>
    <t>남해읍 차산리 759-3</t>
    <phoneticPr fontId="5" type="noConversion"/>
  </si>
  <si>
    <t>진교면 고룡리 127-4</t>
    <phoneticPr fontId="5" type="noConversion"/>
  </si>
  <si>
    <t>북천면 직전리 529-3</t>
    <phoneticPr fontId="5" type="noConversion"/>
  </si>
  <si>
    <t>적량면 관리 12-3</t>
    <phoneticPr fontId="5" type="noConversion"/>
  </si>
  <si>
    <t>매촌리 1</t>
    <phoneticPr fontId="5" type="noConversion"/>
  </si>
  <si>
    <t>도전리 171-3</t>
  </si>
  <si>
    <t>신등가회로113번길18</t>
  </si>
  <si>
    <t>오동로 192</t>
    <phoneticPr fontId="5" type="noConversion"/>
  </si>
  <si>
    <t>사직단로 456-11</t>
  </si>
  <si>
    <t>마리면 말흘리 217-1</t>
    <phoneticPr fontId="5" type="noConversion"/>
  </si>
  <si>
    <t>주상면 도평리 1259-2</t>
    <phoneticPr fontId="5" type="noConversion"/>
  </si>
  <si>
    <t>용주면 성산리 1085-1</t>
    <phoneticPr fontId="5" type="noConversion"/>
  </si>
  <si>
    <t>합천읍 합천리 168-1</t>
    <phoneticPr fontId="5" type="noConversion"/>
  </si>
  <si>
    <t xml:space="preserve">용잠리 1169-1  </t>
    <phoneticPr fontId="5" type="noConversion"/>
  </si>
  <si>
    <t>마산리 409-250</t>
    <phoneticPr fontId="5" type="noConversion"/>
  </si>
  <si>
    <t>금강로379번길 16-22</t>
    <phoneticPr fontId="5" type="noConversion"/>
  </si>
  <si>
    <t xml:space="preserve"> 천주로56번길 14</t>
    <phoneticPr fontId="5" type="noConversion"/>
  </si>
  <si>
    <t>소답동 553-2</t>
    <phoneticPr fontId="5" type="noConversion"/>
  </si>
  <si>
    <t>사림로99번길 63</t>
    <phoneticPr fontId="5" type="noConversion"/>
  </si>
  <si>
    <t xml:space="preserve"> 창이대로706번길 19-4</t>
    <phoneticPr fontId="5" type="noConversion"/>
  </si>
  <si>
    <t>공단로788번길 20</t>
    <phoneticPr fontId="5" type="noConversion"/>
  </si>
  <si>
    <t>천선동 1242-2</t>
    <phoneticPr fontId="5" type="noConversion"/>
  </si>
  <si>
    <t xml:space="preserve"> 양곡동 451-1</t>
    <phoneticPr fontId="5" type="noConversion"/>
  </si>
  <si>
    <t xml:space="preserve">귀산동 258  </t>
    <phoneticPr fontId="5" type="noConversion"/>
  </si>
  <si>
    <t>삼진의거대로 440</t>
    <phoneticPr fontId="5" type="noConversion"/>
  </si>
  <si>
    <t>학교단지로 87</t>
    <phoneticPr fontId="5" type="noConversion"/>
  </si>
  <si>
    <t>광려로 8</t>
    <phoneticPr fontId="5" type="noConversion"/>
  </si>
  <si>
    <t>호계리 198-1</t>
    <phoneticPr fontId="5" type="noConversion"/>
  </si>
  <si>
    <t>의창대로 920-7</t>
    <phoneticPr fontId="5" type="noConversion"/>
  </si>
  <si>
    <t xml:space="preserve"> 금강로379번길 16-22</t>
  </si>
  <si>
    <t xml:space="preserve">천선동 1216-1  </t>
    <phoneticPr fontId="5" type="noConversion"/>
  </si>
  <si>
    <t>자산동 산21-1</t>
    <phoneticPr fontId="5" type="noConversion"/>
  </si>
  <si>
    <t>합성동 540-14</t>
    <phoneticPr fontId="5" type="noConversion"/>
  </si>
  <si>
    <t>명지로4번길 12</t>
    <phoneticPr fontId="5" type="noConversion"/>
  </si>
  <si>
    <t xml:space="preserve"> 반지로15번길 16</t>
    <phoneticPr fontId="5" type="noConversion"/>
  </si>
  <si>
    <t xml:space="preserve"> 중앙대로22번길 8</t>
  </si>
  <si>
    <t>서중동 327</t>
    <phoneticPr fontId="5" type="noConversion"/>
  </si>
  <si>
    <t>진해대로 637</t>
    <phoneticPr fontId="5" type="noConversion"/>
  </si>
  <si>
    <t>병암북로4번길 53</t>
    <phoneticPr fontId="5" type="noConversion"/>
  </si>
  <si>
    <t>신촌본포로 63번길 20-37</t>
    <phoneticPr fontId="5" type="noConversion"/>
  </si>
  <si>
    <t>회원서6길 23-13</t>
    <phoneticPr fontId="5" type="noConversion"/>
  </si>
  <si>
    <t>읍성로117번길 24</t>
    <phoneticPr fontId="5" type="noConversion"/>
  </si>
  <si>
    <t>가술리 387-25</t>
    <phoneticPr fontId="5" type="noConversion"/>
  </si>
  <si>
    <t>중앙북7길 53</t>
    <phoneticPr fontId="5" type="noConversion"/>
  </si>
  <si>
    <t>지산리 226-3</t>
    <phoneticPr fontId="5" type="noConversion"/>
  </si>
  <si>
    <t>광암해안길 6</t>
    <phoneticPr fontId="5" type="noConversion"/>
  </si>
  <si>
    <t>의산삼일로 60</t>
    <phoneticPr fontId="5" type="noConversion"/>
  </si>
  <si>
    <t>해안대로 279-3</t>
    <phoneticPr fontId="5" type="noConversion"/>
  </si>
  <si>
    <t xml:space="preserve"> 서원곡1길 19</t>
    <phoneticPr fontId="5" type="noConversion"/>
  </si>
  <si>
    <t xml:space="preserve">예곡동 934-1  </t>
    <phoneticPr fontId="5" type="noConversion"/>
  </si>
  <si>
    <t xml:space="preserve"> 상곡로 16  </t>
    <phoneticPr fontId="5" type="noConversion"/>
  </si>
  <si>
    <t xml:space="preserve"> 구암1동 709-3</t>
    <phoneticPr fontId="5" type="noConversion"/>
  </si>
  <si>
    <t xml:space="preserve">구암2동 1150 </t>
    <phoneticPr fontId="5" type="noConversion"/>
  </si>
  <si>
    <t>석전서6길 61</t>
    <phoneticPr fontId="5" type="noConversion"/>
  </si>
  <si>
    <t xml:space="preserve">중리 812-7  </t>
    <phoneticPr fontId="5" type="noConversion"/>
  </si>
  <si>
    <t xml:space="preserve">회성동 88-5  </t>
    <phoneticPr fontId="5" type="noConversion"/>
  </si>
  <si>
    <t>상남로 231</t>
    <phoneticPr fontId="5" type="noConversion"/>
  </si>
  <si>
    <t xml:space="preserve">합성동 952-10  </t>
  </si>
  <si>
    <t xml:space="preserve">합성동 11-7  </t>
    <phoneticPr fontId="5" type="noConversion"/>
  </si>
  <si>
    <t xml:space="preserve">감천리 1351  </t>
    <phoneticPr fontId="5" type="noConversion"/>
  </si>
  <si>
    <t xml:space="preserve">여좌동 34-24  </t>
    <phoneticPr fontId="5" type="noConversion"/>
  </si>
  <si>
    <t>충무로 43</t>
    <phoneticPr fontId="5" type="noConversion"/>
  </si>
  <si>
    <t>웅동로121번길 56</t>
    <phoneticPr fontId="5" type="noConversion"/>
  </si>
  <si>
    <t xml:space="preserve"> 비음로 203-12</t>
    <phoneticPr fontId="5" type="noConversion"/>
  </si>
  <si>
    <t xml:space="preserve"> 창이대로 888</t>
    <phoneticPr fontId="5" type="noConversion"/>
  </si>
  <si>
    <t>예월로 85</t>
    <phoneticPr fontId="5" type="noConversion"/>
  </si>
  <si>
    <t xml:space="preserve">상남동 45-2 </t>
    <phoneticPr fontId="5" type="noConversion"/>
  </si>
  <si>
    <t xml:space="preserve">창이대로706번길 19-4 </t>
    <phoneticPr fontId="5" type="noConversion"/>
  </si>
  <si>
    <t>성산구 비음로 203-12</t>
    <phoneticPr fontId="5" type="noConversion"/>
  </si>
  <si>
    <t>성호남8길 19</t>
    <phoneticPr fontId="5" type="noConversion"/>
  </si>
  <si>
    <t>상대동 834-14</t>
    <phoneticPr fontId="5" type="noConversion"/>
  </si>
  <si>
    <t>상대동 821-2</t>
    <phoneticPr fontId="5" type="noConversion"/>
  </si>
  <si>
    <t>통영시 광도면 죽림리 318-30</t>
    <phoneticPr fontId="5" type="noConversion"/>
  </si>
  <si>
    <t>사천읍 구암두문로 85</t>
    <phoneticPr fontId="5" type="noConversion"/>
  </si>
  <si>
    <t>주공로 32-1</t>
    <phoneticPr fontId="5" type="noConversion"/>
  </si>
  <si>
    <t>사천읍 운동장길 7</t>
    <phoneticPr fontId="5" type="noConversion"/>
  </si>
  <si>
    <t>주공로 32-2</t>
    <phoneticPr fontId="5" type="noConversion"/>
  </si>
  <si>
    <t>사천읍 정의리 7-2</t>
    <phoneticPr fontId="5" type="noConversion"/>
  </si>
  <si>
    <t>사천종합운동장 야외농구장</t>
    <phoneticPr fontId="5" type="noConversion"/>
  </si>
  <si>
    <t>삼천포종합운동 야외농구장</t>
    <phoneticPr fontId="5" type="noConversion"/>
  </si>
  <si>
    <t>남일대길 53-13</t>
    <phoneticPr fontId="5" type="noConversion"/>
  </si>
  <si>
    <t>남일대 생활체육공원 야외농구장</t>
    <phoneticPr fontId="5" type="noConversion"/>
  </si>
  <si>
    <t>봉남동 431-5번지 일원</t>
    <phoneticPr fontId="5" type="noConversion"/>
  </si>
  <si>
    <t>패러글라이딩 착륙장</t>
    <phoneticPr fontId="5" type="noConversion"/>
  </si>
  <si>
    <t>패러글라이딩 협회</t>
    <phoneticPr fontId="5" type="noConversion"/>
  </si>
  <si>
    <t>송포동 산 51번지 일원</t>
    <phoneticPr fontId="5" type="noConversion"/>
  </si>
  <si>
    <t>패러글라이딩 이륙장</t>
    <phoneticPr fontId="5" type="noConversion"/>
  </si>
  <si>
    <t>삼계동 산7-1</t>
    <phoneticPr fontId="5" type="noConversion"/>
  </si>
  <si>
    <t>안동 75</t>
    <phoneticPr fontId="5" type="noConversion"/>
  </si>
  <si>
    <t>내동 1116-2</t>
    <phoneticPr fontId="5" type="noConversion"/>
  </si>
  <si>
    <t>부곡동 881-4</t>
    <phoneticPr fontId="5" type="noConversion"/>
  </si>
  <si>
    <t>삼문동 582-1</t>
    <phoneticPr fontId="5" type="noConversion"/>
  </si>
  <si>
    <t>불암동 354-2</t>
    <phoneticPr fontId="5" type="noConversion"/>
  </si>
  <si>
    <t>진례면 초전리 868-6</t>
    <phoneticPr fontId="5" type="noConversion"/>
  </si>
  <si>
    <t>진례면 초전리 259-1</t>
    <phoneticPr fontId="5" type="noConversion"/>
  </si>
  <si>
    <t>한림면 장방리 168-6</t>
    <phoneticPr fontId="5" type="noConversion"/>
  </si>
  <si>
    <t>봉황동 229-1</t>
    <phoneticPr fontId="5" type="noConversion"/>
  </si>
  <si>
    <t>내동 1146-2</t>
    <phoneticPr fontId="5" type="noConversion"/>
  </si>
  <si>
    <t>부원동 619-4</t>
    <phoneticPr fontId="5" type="noConversion"/>
  </si>
  <si>
    <t>언동 81</t>
    <phoneticPr fontId="5" type="noConversion"/>
  </si>
  <si>
    <t>삼방동 179-2</t>
    <phoneticPr fontId="5" type="noConversion"/>
  </si>
  <si>
    <t>흥동 391-13</t>
    <phoneticPr fontId="5" type="noConversion"/>
  </si>
  <si>
    <t>풍유동 334-5</t>
    <phoneticPr fontId="5" type="noConversion"/>
  </si>
  <si>
    <t>지내동 322-8</t>
    <phoneticPr fontId="5" type="noConversion"/>
  </si>
  <si>
    <t>삼문동 60-2</t>
    <phoneticPr fontId="5" type="noConversion"/>
  </si>
  <si>
    <t>내동 170</t>
    <phoneticPr fontId="5" type="noConversion"/>
  </si>
  <si>
    <t>어방동 747</t>
    <phoneticPr fontId="5" type="noConversion"/>
  </si>
  <si>
    <t>삼문동 643-4</t>
    <phoneticPr fontId="5" type="noConversion"/>
  </si>
  <si>
    <t>가곡동 529-2</t>
    <phoneticPr fontId="5" type="noConversion"/>
  </si>
  <si>
    <t>가곡동 767-4</t>
    <phoneticPr fontId="5" type="noConversion"/>
  </si>
  <si>
    <t>상동동 852-1</t>
    <phoneticPr fontId="5" type="noConversion"/>
  </si>
  <si>
    <t>사등면 사곡리 766-2</t>
    <phoneticPr fontId="5" type="noConversion"/>
  </si>
  <si>
    <t>사곡농구장</t>
    <phoneticPr fontId="5" type="noConversion"/>
  </si>
  <si>
    <t xml:space="preserve">남부동 888 </t>
    <phoneticPr fontId="5" type="noConversion"/>
  </si>
  <si>
    <t>물금읍 물금리 283</t>
    <phoneticPr fontId="5" type="noConversion"/>
  </si>
  <si>
    <t>동면 가산리 860-2</t>
    <phoneticPr fontId="5" type="noConversion"/>
  </si>
  <si>
    <t>덕계동 811-1</t>
    <phoneticPr fontId="5" type="noConversion"/>
  </si>
  <si>
    <t>용당동 172-4</t>
    <phoneticPr fontId="5" type="noConversion"/>
  </si>
  <si>
    <t xml:space="preserve">물금 범어리 2765 </t>
    <phoneticPr fontId="5" type="noConversion"/>
  </si>
  <si>
    <t xml:space="preserve">물금읍 범어리 2820 </t>
    <phoneticPr fontId="5" type="noConversion"/>
  </si>
  <si>
    <t>동면 석산리 1528</t>
    <phoneticPr fontId="5" type="noConversion"/>
  </si>
  <si>
    <t xml:space="preserve">동면 석산리 1515 </t>
    <phoneticPr fontId="5" type="noConversion"/>
  </si>
  <si>
    <t>동면 석산 864-6</t>
    <phoneticPr fontId="5" type="noConversion"/>
  </si>
  <si>
    <t>하북면 지산리 387-4</t>
    <phoneticPr fontId="5" type="noConversion"/>
  </si>
  <si>
    <t>물금읍 범어리 2762-6</t>
    <phoneticPr fontId="5" type="noConversion"/>
  </si>
  <si>
    <t>가산수변공원(동면 가산리 788)</t>
    <phoneticPr fontId="5" type="noConversion"/>
  </si>
  <si>
    <t>양산대로 849 (종합운동장)</t>
    <phoneticPr fontId="5" type="noConversion"/>
  </si>
  <si>
    <t>남부동 609-1</t>
    <phoneticPr fontId="5" type="noConversion"/>
  </si>
  <si>
    <t>가례면 가례리 926-139</t>
    <phoneticPr fontId="5" type="noConversion"/>
  </si>
  <si>
    <t>칠곡면 신포리 418-1</t>
    <phoneticPr fontId="5" type="noConversion"/>
  </si>
  <si>
    <t>부림면 감암리 1267</t>
    <phoneticPr fontId="5" type="noConversion"/>
  </si>
  <si>
    <t>정곡면 법정로 851-8</t>
    <phoneticPr fontId="5" type="noConversion"/>
  </si>
  <si>
    <t>지정면 기강로 7-11</t>
    <phoneticPr fontId="5" type="noConversion"/>
  </si>
  <si>
    <t>부림면 미타로 43-11</t>
    <phoneticPr fontId="5" type="noConversion"/>
  </si>
  <si>
    <t xml:space="preserve">의령읍 동동리 1531-1 </t>
    <phoneticPr fontId="5" type="noConversion"/>
  </si>
  <si>
    <t xml:space="preserve">가례면 대천리 54 </t>
    <phoneticPr fontId="5" type="noConversion"/>
  </si>
  <si>
    <t xml:space="preserve">가례면 개승리 304 </t>
    <phoneticPr fontId="5" type="noConversion"/>
  </si>
  <si>
    <t xml:space="preserve">칠곡면 신포리 340-8 </t>
    <phoneticPr fontId="5" type="noConversion"/>
  </si>
  <si>
    <t xml:space="preserve">대의면 마쌍리 369 </t>
    <phoneticPr fontId="5" type="noConversion"/>
  </si>
  <si>
    <t xml:space="preserve">용덕면 가락리 189-5 </t>
    <phoneticPr fontId="5" type="noConversion"/>
  </si>
  <si>
    <t>지정면 마산리 732-2</t>
    <phoneticPr fontId="5" type="noConversion"/>
  </si>
  <si>
    <t xml:space="preserve">지정면 봉곡리 520 </t>
    <phoneticPr fontId="5" type="noConversion"/>
  </si>
  <si>
    <t>낙서면 전화리 228-2</t>
    <phoneticPr fontId="5" type="noConversion"/>
  </si>
  <si>
    <t xml:space="preserve">부림면 신반리 3-2 </t>
    <phoneticPr fontId="5" type="noConversion"/>
  </si>
  <si>
    <t>궁류면 평촌리 산61-3</t>
    <phoneticPr fontId="5" type="noConversion"/>
  </si>
  <si>
    <t xml:space="preserve">유곡면 칠곡리 544, 547, 545-1 </t>
    <phoneticPr fontId="5" type="noConversion"/>
  </si>
  <si>
    <t xml:space="preserve">봉수면 청계리 20-4 </t>
    <phoneticPr fontId="5" type="noConversion"/>
  </si>
  <si>
    <t xml:space="preserve">의령읍 정암리 </t>
    <phoneticPr fontId="5" type="noConversion"/>
  </si>
  <si>
    <t>칠곡면 진의로 8길 48</t>
    <phoneticPr fontId="5" type="noConversion"/>
  </si>
  <si>
    <t>용덕면 덕암로 82-6</t>
    <phoneticPr fontId="5" type="noConversion"/>
  </si>
  <si>
    <t>가야읍 도항리 264-1</t>
    <phoneticPr fontId="5" type="noConversion"/>
  </si>
  <si>
    <t>창녕읍 80</t>
    <phoneticPr fontId="5" type="noConversion"/>
  </si>
  <si>
    <t>영산면 383-1</t>
    <phoneticPr fontId="5" type="noConversion"/>
  </si>
  <si>
    <t>남해읍 서변리 241</t>
  </si>
  <si>
    <t>고현면 포상리 176</t>
  </si>
  <si>
    <t>미조면 송정리 651</t>
  </si>
  <si>
    <t>남해읍 서변리 209-1</t>
  </si>
  <si>
    <t>창선면 상죽리 10-11</t>
  </si>
  <si>
    <t>미조면 미조리 170-66</t>
  </si>
  <si>
    <t>이동면 무림리 1163-5</t>
  </si>
  <si>
    <t>상주면 상주리 1737</t>
  </si>
  <si>
    <t>남면 남서대로 748</t>
  </si>
  <si>
    <t>하동읍 광평리 32</t>
    <phoneticPr fontId="5" type="noConversion"/>
  </si>
  <si>
    <t xml:space="preserve"> 신안면 하정리 567</t>
    <phoneticPr fontId="5" type="noConversion"/>
  </si>
  <si>
    <t>친환경로3561번길22-12</t>
  </si>
  <si>
    <t>덕산대포로 269-21</t>
    <phoneticPr fontId="5" type="noConversion"/>
  </si>
  <si>
    <t>친환경로3572-5</t>
    <phoneticPr fontId="5" type="noConversion"/>
  </si>
  <si>
    <t>원지강변로 67-10</t>
    <phoneticPr fontId="5" type="noConversion"/>
  </si>
  <si>
    <t>중촌리 621</t>
    <phoneticPr fontId="5" type="noConversion"/>
  </si>
  <si>
    <t>산청읍 웅석봉로 100</t>
    <phoneticPr fontId="5" type="noConversion"/>
  </si>
  <si>
    <t>함양읍 백연리 447</t>
    <phoneticPr fontId="5" type="noConversion"/>
  </si>
  <si>
    <t>함양읍 백연리 620-3</t>
    <phoneticPr fontId="5" type="noConversion"/>
  </si>
  <si>
    <t>함양읍 백연리 621</t>
    <phoneticPr fontId="5" type="noConversion"/>
  </si>
  <si>
    <t>함양전천후실내족구장</t>
    <phoneticPr fontId="5" type="noConversion"/>
  </si>
  <si>
    <t>거창읍 서변리 552-4</t>
    <phoneticPr fontId="5" type="noConversion"/>
  </si>
  <si>
    <t>웅양면 웅양로 2305</t>
    <phoneticPr fontId="5" type="noConversion"/>
  </si>
  <si>
    <t>웅양면 노현리 263-1</t>
    <phoneticPr fontId="5" type="noConversion"/>
  </si>
  <si>
    <t>주상면 주곡로 641-46</t>
    <phoneticPr fontId="5" type="noConversion"/>
  </si>
  <si>
    <t>야로면 구정리 772-11</t>
    <phoneticPr fontId="5" type="noConversion"/>
  </si>
  <si>
    <t>적중면 상부리 242</t>
    <phoneticPr fontId="5" type="noConversion"/>
  </si>
  <si>
    <t>대병면 회양리 490</t>
    <phoneticPr fontId="5" type="noConversion"/>
  </si>
  <si>
    <t>삼가면 일부리 729-5</t>
    <phoneticPr fontId="5" type="noConversion"/>
  </si>
  <si>
    <t>봉산면 서부로 4344-7</t>
    <phoneticPr fontId="5" type="noConversion"/>
  </si>
  <si>
    <t>삼가면 용흥길 22-12</t>
    <phoneticPr fontId="5" type="noConversion"/>
  </si>
  <si>
    <t>합천읍 영창리 588</t>
    <phoneticPr fontId="5" type="noConversion"/>
  </si>
  <si>
    <t>대양면 백암리 394</t>
    <phoneticPr fontId="5" type="noConversion"/>
  </si>
  <si>
    <t>쌍백면 평구리 595-4</t>
    <phoneticPr fontId="5" type="noConversion"/>
  </si>
  <si>
    <t>봉산면 권빈리 908-1</t>
    <phoneticPr fontId="5" type="noConversion"/>
  </si>
  <si>
    <t>권빈게이트볼장(봉산)</t>
    <phoneticPr fontId="5" type="noConversion"/>
  </si>
  <si>
    <t>안덕면 화순리 2063</t>
    <phoneticPr fontId="5" type="noConversion"/>
  </si>
  <si>
    <t>1명</t>
    <phoneticPr fontId="5" type="noConversion"/>
  </si>
  <si>
    <t>4,463㎡</t>
    <phoneticPr fontId="5" type="noConversion"/>
  </si>
  <si>
    <t>원당봉다목적체육관</t>
    <phoneticPr fontId="5" type="noConversion"/>
  </si>
  <si>
    <t>제주시</t>
    <phoneticPr fontId="5" type="noConversion"/>
  </si>
  <si>
    <t>제주시 구좌읍 조천우회로 982-72</t>
    <phoneticPr fontId="5" type="noConversion"/>
  </si>
  <si>
    <t>해돋이힐링센터</t>
    <phoneticPr fontId="5" type="noConversion"/>
  </si>
  <si>
    <t>제주특별자치도</t>
    <phoneticPr fontId="5" type="noConversion"/>
  </si>
  <si>
    <t>사우나, 찜질방, 북카페</t>
    <phoneticPr fontId="5" type="noConversion"/>
  </si>
  <si>
    <t>서귀포시
((사)서귀포시스포츠클럽)</t>
    <phoneticPr fontId="5" type="noConversion"/>
  </si>
  <si>
    <t>배드민턴, 농구, 수영</t>
    <phoneticPr fontId="5" type="noConversion"/>
  </si>
  <si>
    <t>25×6레인</t>
    <phoneticPr fontId="5" type="noConversion"/>
  </si>
  <si>
    <t>사무실, 강의실, 공연장 등</t>
    <phoneticPr fontId="5" type="noConversion"/>
  </si>
  <si>
    <t>서귀포시</t>
    <phoneticPr fontId="5" type="noConversion"/>
  </si>
  <si>
    <t>서귀포시 안덕면 화순서서로 52</t>
    <phoneticPr fontId="5" type="noConversion"/>
  </si>
  <si>
    <t>안덕면전천후게이트볼장</t>
    <phoneticPr fontId="5" type="noConversion"/>
  </si>
  <si>
    <t>안덕면게이트볼협회</t>
    <phoneticPr fontId="5" type="noConversion"/>
  </si>
  <si>
    <t>서귀포시
(안덕면)</t>
    <phoneticPr fontId="5" type="noConversion"/>
  </si>
  <si>
    <t>안덕면 게이트볼협회</t>
    <phoneticPr fontId="5" type="noConversion"/>
  </si>
  <si>
    <t>133백만원</t>
    <phoneticPr fontId="5" type="noConversion"/>
  </si>
  <si>
    <t>제주시 체육진흥과
(제주시체육회)</t>
    <phoneticPr fontId="5" type="noConversion"/>
  </si>
  <si>
    <t>제주시 체육진흥과
(구좌읍)</t>
    <phoneticPr fontId="5" type="noConversion"/>
  </si>
  <si>
    <t>제주시 체육진흥과</t>
    <phoneticPr fontId="5" type="noConversion"/>
  </si>
  <si>
    <t>아라동 파크골프장</t>
    <phoneticPr fontId="5" type="noConversion"/>
  </si>
  <si>
    <t>상도리 파크골프장</t>
    <phoneticPr fontId="5" type="noConversion"/>
  </si>
  <si>
    <t>제주시체육진흥과</t>
    <phoneticPr fontId="5" type="noConversion"/>
  </si>
  <si>
    <t>노형 미리내 파크골프장</t>
    <phoneticPr fontId="5" type="noConversion"/>
  </si>
  <si>
    <t>개소</t>
  </si>
  <si>
    <r>
      <t xml:space="preserve">성남도시개발공사
</t>
    </r>
    <r>
      <rPr>
        <b/>
        <sz val="8"/>
        <color theme="1"/>
        <rFont val="맑은 고딕"/>
        <family val="3"/>
        <charset val="129"/>
        <scheme val="minor"/>
      </rPr>
      <t>(031-739-5215)</t>
    </r>
    <phoneticPr fontId="5" type="noConversion"/>
  </si>
  <si>
    <t>위탁
(김포FC)</t>
    <phoneticPr fontId="5" type="noConversion"/>
  </si>
  <si>
    <t>천연잔디 3
인조잔디 3</t>
    <phoneticPr fontId="5" type="noConversion"/>
  </si>
  <si>
    <t>성인야구장 2면
유소년야구장 1면</t>
    <phoneticPr fontId="5" type="noConversion"/>
  </si>
  <si>
    <t>.</t>
    <phoneticPr fontId="5" type="noConversion"/>
  </si>
  <si>
    <t>체육시설관리사업단(064-7662002)</t>
    <phoneticPr fontId="5" type="noConversion"/>
  </si>
  <si>
    <t>노포 차량기지창
테니스장</t>
    <phoneticPr fontId="5" type="noConversion"/>
  </si>
  <si>
    <t>부     산
교통공사</t>
    <phoneticPr fontId="5" type="noConversion"/>
  </si>
  <si>
    <t>계단식, 의자식</t>
    <phoneticPr fontId="5" type="noConversion"/>
  </si>
  <si>
    <t>철골 철근콘크리트</t>
    <phoneticPr fontId="5" type="noConversion"/>
  </si>
  <si>
    <t>스포츠교실</t>
    <phoneticPr fontId="5" type="noConversion"/>
  </si>
  <si>
    <r>
      <t>민간위탁(박</t>
    </r>
    <r>
      <rPr>
        <sz val="8"/>
        <color theme="1"/>
        <rFont val="맑은 고딕"/>
        <family val="3"/>
        <charset val="129"/>
      </rPr>
      <t>◌◌)</t>
    </r>
    <phoneticPr fontId="5" type="noConversion"/>
  </si>
  <si>
    <t>25m 6레인</t>
    <phoneticPr fontId="5" type="noConversion"/>
  </si>
  <si>
    <t>25m×15m
20m×10m
유아풀</t>
    <phoneticPr fontId="5" type="noConversion"/>
  </si>
  <si>
    <r>
      <t>사우1</t>
    </r>
    <r>
      <rPr>
        <sz val="8"/>
        <color theme="1"/>
        <rFont val="맑은 고딕"/>
        <family val="3"/>
        <charset val="129"/>
      </rPr>
      <t>·3통</t>
    </r>
    <r>
      <rPr>
        <sz val="8"/>
        <color theme="1"/>
        <rFont val="맑은 고딕"/>
        <family val="3"/>
        <charset val="129"/>
        <scheme val="minor"/>
      </rPr>
      <t xml:space="preserve"> 게이트볼장</t>
    </r>
    <phoneticPr fontId="5" type="noConversion"/>
  </si>
  <si>
    <r>
      <t xml:space="preserve">서울시
</t>
    </r>
    <r>
      <rPr>
        <sz val="7"/>
        <color theme="1"/>
        <rFont val="맑은 고딕"/>
        <family val="3"/>
        <charset val="129"/>
      </rPr>
      <t>(자원회수시설과)</t>
    </r>
    <phoneticPr fontId="5" type="noConversion"/>
  </si>
  <si>
    <t>위탁
(사)한국시각장애인연합회</t>
    <phoneticPr fontId="5" type="noConversion"/>
  </si>
  <si>
    <t>공주시(대한궁도협회 공주시지부)</t>
    <phoneticPr fontId="5" type="noConversion"/>
  </si>
  <si>
    <t>소 계동 780</t>
  </si>
  <si>
    <t>소 계체육공원 테니스장</t>
  </si>
  <si>
    <t>소 계천주운동장족구장</t>
  </si>
  <si>
    <t>소 계동 918-1</t>
  </si>
  <si>
    <t>소 계체육공원족구장</t>
  </si>
  <si>
    <t>위탁(사)한국시각
장애인연합회</t>
    <phoneticPr fontId="5" type="noConversion"/>
  </si>
  <si>
    <t>안동댐파크골프장</t>
    <phoneticPr fontId="5" type="noConversion"/>
  </si>
  <si>
    <t>영강천변파크골프장</t>
    <phoneticPr fontId="5" type="noConversion"/>
  </si>
  <si>
    <t>송천파크골프장</t>
    <phoneticPr fontId="5" type="noConversion"/>
  </si>
  <si>
    <t>양양MTB경기장</t>
    <phoneticPr fontId="5" type="noConversion"/>
  </si>
  <si>
    <t>선수 전용 훈련장
2016증축, 2021진입교량교체</t>
    <phoneticPr fontId="5" type="noConversion"/>
  </si>
  <si>
    <t>강변그라운드골프장</t>
    <phoneticPr fontId="5" type="noConversion"/>
  </si>
  <si>
    <t>2011
2024(이설)</t>
    <phoneticPr fontId="5" type="noConversion"/>
  </si>
  <si>
    <t>종합운동장
실내훈련장</t>
    <phoneticPr fontId="5" type="noConversion"/>
  </si>
  <si>
    <t>은진면,교육청에서 관리</t>
    <phoneticPr fontId="5" type="noConversion"/>
  </si>
  <si>
    <t>게이트볼(실내)
게이트볼(실외)</t>
    <phoneticPr fontId="5" type="noConversion"/>
  </si>
  <si>
    <t>운영조직
(연락처)</t>
    <phoneticPr fontId="5" type="noConversion"/>
  </si>
  <si>
    <t>1,3루 길이</t>
    <phoneticPr fontId="5" type="noConversion"/>
  </si>
  <si>
    <t>2300lux,1800lux</t>
    <phoneticPr fontId="5" type="noConversion"/>
  </si>
  <si>
    <t>공보전산담당관실(041-660-2254)</t>
    <phoneticPr fontId="5" type="noConversion"/>
  </si>
  <si>
    <t>2024년말 기준</t>
    <phoneticPr fontId="5" type="noConversion"/>
  </si>
  <si>
    <t xml:space="preserve"> 22. 파크골프장</t>
    <phoneticPr fontId="5" type="noConversion"/>
  </si>
  <si>
    <t xml:space="preserve"> 23. 기타 시설</t>
    <phoneticPr fontId="5" type="noConversion"/>
  </si>
  <si>
    <t xml:space="preserve"> 23. 기타시설</t>
    <phoneticPr fontId="5" type="noConversion"/>
  </si>
  <si>
    <t>22. 파크골프장</t>
    <phoneticPr fontId="5" type="noConversion"/>
  </si>
  <si>
    <t>23-1. 기타 체육시설(풋살장)</t>
    <phoneticPr fontId="5" type="noConversion"/>
  </si>
  <si>
    <t>23-2. 기타 체육시설(그외)</t>
    <phoneticPr fontId="5" type="noConversion"/>
  </si>
  <si>
    <t>어가골 강변축구장(1구장)</t>
    <phoneticPr fontId="5" type="noConversion"/>
  </si>
  <si>
    <t>어가골 강변축구장(2구장)</t>
    <phoneticPr fontId="5" type="noConversion"/>
  </si>
  <si>
    <t>어가골 강변축구장(3구장)</t>
    <phoneticPr fontId="5" type="noConversion"/>
  </si>
  <si>
    <t>어가골 강변축구장(4구장)</t>
    <phoneticPr fontId="5" type="noConversion"/>
  </si>
  <si>
    <t xml:space="preserve">낙동강 체육공원
천연잔디축구장 </t>
    <phoneticPr fontId="5" type="noConversion"/>
  </si>
  <si>
    <t xml:space="preserve">낙동강 체육공원
종합경기장 </t>
    <phoneticPr fontId="5" type="noConversion"/>
  </si>
  <si>
    <t xml:space="preserve">낙동강 체육공원
인조잔디축구장 </t>
    <phoneticPr fontId="5" type="noConversion"/>
  </si>
  <si>
    <t>광진구 중곡동455-9번지 일대</t>
    <phoneticPr fontId="5" type="noConversion"/>
  </si>
  <si>
    <t>성동구 사근동 104</t>
    <phoneticPr fontId="5" type="noConversion"/>
  </si>
  <si>
    <t>동대문구 장안동204번지 일대</t>
    <phoneticPr fontId="5" type="noConversion"/>
  </si>
  <si>
    <t>마포구 상암동 1538</t>
    <phoneticPr fontId="5" type="noConversion"/>
  </si>
  <si>
    <t>마포구 상암동478-1번지 일대</t>
    <phoneticPr fontId="5" type="noConversion"/>
  </si>
  <si>
    <t>금천구 가산동557-3</t>
    <phoneticPr fontId="5" type="noConversion"/>
  </si>
  <si>
    <t>영등포구 양화동4-1일대</t>
    <phoneticPr fontId="5" type="noConversion"/>
  </si>
  <si>
    <t>영등포구 여의도동 70-1</t>
    <phoneticPr fontId="5" type="noConversion"/>
  </si>
  <si>
    <t>양천구 목동411일대</t>
    <phoneticPr fontId="5" type="noConversion"/>
  </si>
  <si>
    <t>안양천 파크골프장</t>
    <phoneticPr fontId="5" type="noConversion"/>
  </si>
  <si>
    <t>양천구 체육과</t>
    <phoneticPr fontId="5" type="noConversion"/>
  </si>
  <si>
    <t>노원구 월계동230-10</t>
    <phoneticPr fontId="5" type="noConversion"/>
  </si>
  <si>
    <t>노원구 체육도시과</t>
    <phoneticPr fontId="5" type="noConversion"/>
  </si>
  <si>
    <t>도봉구</t>
    <phoneticPr fontId="5" type="noConversion"/>
  </si>
  <si>
    <t>도봉구 창동796</t>
    <phoneticPr fontId="5" type="noConversion"/>
  </si>
  <si>
    <t>녹천교 파크골프장</t>
    <phoneticPr fontId="5" type="noConversion"/>
  </si>
  <si>
    <t>도봉동1-28일대</t>
    <phoneticPr fontId="5" type="noConversion"/>
  </si>
  <si>
    <t>다락원 파크골프장</t>
    <phoneticPr fontId="5" type="noConversion"/>
  </si>
  <si>
    <t>성동구 자동차시장3길 64</t>
    <phoneticPr fontId="5" type="noConversion"/>
  </si>
  <si>
    <t>중랑물재생센터 파크골프장</t>
    <phoneticPr fontId="5" type="noConversion"/>
  </si>
  <si>
    <t>노원구 상계동 754-14</t>
    <phoneticPr fontId="5" type="noConversion"/>
  </si>
  <si>
    <t>중랑물재생센터</t>
    <phoneticPr fontId="5" type="noConversion"/>
  </si>
  <si>
    <t>중랑천 제1파크골프장</t>
    <phoneticPr fontId="5" type="noConversion"/>
  </si>
  <si>
    <t>중랑천 제2파크골프장</t>
    <phoneticPr fontId="5" type="noConversion"/>
  </si>
  <si>
    <t>도봉구 치수과(체육회)</t>
    <phoneticPr fontId="5" type="noConversion"/>
  </si>
  <si>
    <t>강서구 신호동315-1</t>
  </si>
  <si>
    <t>기장군 정관읍 모전로29</t>
    <phoneticPr fontId="5" type="noConversion"/>
  </si>
  <si>
    <t>동구 불로동 939(금호강 우안)</t>
    <phoneticPr fontId="5" type="noConversion"/>
  </si>
  <si>
    <t>서구 비산동 2920(금호강 좌안)</t>
    <phoneticPr fontId="5" type="noConversion"/>
  </si>
  <si>
    <t>남구 봉덕동 산128-1</t>
    <phoneticPr fontId="5" type="noConversion"/>
  </si>
  <si>
    <t>북구 서변동 1506</t>
    <phoneticPr fontId="5" type="noConversion"/>
  </si>
  <si>
    <t>북구 검단동 277(금호강 좌안</t>
    <phoneticPr fontId="5" type="noConversion"/>
  </si>
  <si>
    <t>북구 서변동 1630-1 산격대교 밑</t>
    <phoneticPr fontId="5" type="noConversion"/>
  </si>
  <si>
    <t>수성구 고모동 수성패밀리파크 내</t>
    <phoneticPr fontId="5" type="noConversion"/>
  </si>
  <si>
    <t>수성구 고모동 6-2</t>
    <phoneticPr fontId="5" type="noConversion"/>
  </si>
  <si>
    <t>달서구 대천동 699</t>
    <phoneticPr fontId="5" type="noConversion"/>
  </si>
  <si>
    <t>달서구 파호동 401-2</t>
    <phoneticPr fontId="5" type="noConversion"/>
  </si>
  <si>
    <t>달성군 다사읍 방천리 437</t>
    <phoneticPr fontId="5" type="noConversion"/>
  </si>
  <si>
    <t>화원읍 구라리 1400(구라교 하부)</t>
    <phoneticPr fontId="5" type="noConversion"/>
  </si>
  <si>
    <t>달성군 다사읍 매곡리 354-1</t>
    <phoneticPr fontId="5" type="noConversion"/>
  </si>
  <si>
    <t>달성군 다사읍 매곡리 91</t>
    <phoneticPr fontId="5" type="noConversion"/>
  </si>
  <si>
    <t>달성군 논공읍 남리 1</t>
    <phoneticPr fontId="5" type="noConversion"/>
  </si>
  <si>
    <t>구지면 평촌리 1-43</t>
    <phoneticPr fontId="5" type="noConversion"/>
  </si>
  <si>
    <t>논공읍 위천리 650번지 일원</t>
    <phoneticPr fontId="5" type="noConversion"/>
  </si>
  <si>
    <t>가창면 옥분리 778-7</t>
    <phoneticPr fontId="5" type="noConversion"/>
  </si>
  <si>
    <t>군위읍 내량리 1-23 일원</t>
    <phoneticPr fontId="5" type="noConversion"/>
  </si>
  <si>
    <t>삼국유사면 석산리 560 일원</t>
    <phoneticPr fontId="5" type="noConversion"/>
  </si>
  <si>
    <t>소보면 봉황리 961번지</t>
    <phoneticPr fontId="5" type="noConversion"/>
  </si>
  <si>
    <t>우보면 미성리 1109-1 일원</t>
    <phoneticPr fontId="5" type="noConversion"/>
  </si>
  <si>
    <t>효령면 장기리 1045-24 일원</t>
    <phoneticPr fontId="5" type="noConversion"/>
  </si>
  <si>
    <t>연수구 경원대로 526</t>
    <phoneticPr fontId="5" type="noConversion"/>
  </si>
  <si>
    <t>남동구 장수동 산132-6 일원</t>
    <phoneticPr fontId="5" type="noConversion"/>
  </si>
  <si>
    <t>서구 첨단서로 130</t>
    <phoneticPr fontId="5" type="noConversion"/>
  </si>
  <si>
    <t>청라파크골프장</t>
  </si>
  <si>
    <t>인천시설관리공단</t>
    <phoneticPr fontId="5" type="noConversion"/>
  </si>
  <si>
    <t>송도동 1</t>
    <phoneticPr fontId="5" type="noConversion"/>
  </si>
  <si>
    <t>송도달빛공원파크골프장</t>
    <phoneticPr fontId="5" type="noConversion"/>
  </si>
  <si>
    <t>첨단체육공원파크골프장</t>
    <phoneticPr fontId="5" type="noConversion"/>
  </si>
  <si>
    <t>광주 북구 하서로 950</t>
    <phoneticPr fontId="5" type="noConversion"/>
  </si>
  <si>
    <t>효령파크골프장</t>
    <phoneticPr fontId="5" type="noConversion"/>
  </si>
  <si>
    <t>임곡동 591번지 일원</t>
    <phoneticPr fontId="5" type="noConversion"/>
  </si>
  <si>
    <t>임곡파크골프장</t>
    <phoneticPr fontId="5" type="noConversion"/>
  </si>
  <si>
    <t>효령노인복지타운</t>
    <phoneticPr fontId="5" type="noConversion"/>
  </si>
  <si>
    <t>북구 임방울대로 877</t>
    <phoneticPr fontId="5" type="noConversion"/>
  </si>
  <si>
    <t>중구 태평동 515-2</t>
    <phoneticPr fontId="5" type="noConversion"/>
  </si>
  <si>
    <t>춘천시 동면 장학리 459-11</t>
    <phoneticPr fontId="5" type="noConversion"/>
  </si>
  <si>
    <t>춘천시 서면 박사로 800</t>
    <phoneticPr fontId="5" type="noConversion"/>
  </si>
  <si>
    <t>원주시 학성동 36번지</t>
    <phoneticPr fontId="5" type="noConversion"/>
  </si>
  <si>
    <t>원주시 태장동 1346-103번지</t>
    <phoneticPr fontId="5" type="noConversion"/>
  </si>
  <si>
    <t>원주시 문막읍 문막리 1071-17번지</t>
    <phoneticPr fontId="5" type="noConversion"/>
  </si>
  <si>
    <t>원주시 문막읍 취병리 438-37번지</t>
    <phoneticPr fontId="5" type="noConversion"/>
  </si>
  <si>
    <t>원주시 간현리 1116-36번지</t>
    <phoneticPr fontId="5" type="noConversion"/>
  </si>
  <si>
    <t>원주시 행구동 1029번지</t>
    <phoneticPr fontId="5" type="noConversion"/>
  </si>
  <si>
    <t>강릉시 입암동 606-3</t>
    <phoneticPr fontId="5" type="noConversion"/>
  </si>
  <si>
    <t>강릉시 주문진읍 교항리 103-9</t>
    <phoneticPr fontId="5" type="noConversion"/>
  </si>
  <si>
    <t>강릉시 사천면 석교리 1028-1</t>
    <phoneticPr fontId="5" type="noConversion"/>
  </si>
  <si>
    <t>동해시 나안동 220</t>
    <phoneticPr fontId="5" type="noConversion"/>
  </si>
  <si>
    <t>동해시 삼화로 163-10(삼화동</t>
    <phoneticPr fontId="5" type="noConversion"/>
  </si>
  <si>
    <t>태백시 백두대간로 179 (태백스포츠파크 내)</t>
    <phoneticPr fontId="5" type="noConversion"/>
  </si>
  <si>
    <t>태백시 백산동 119-8</t>
    <phoneticPr fontId="5" type="noConversion"/>
  </si>
  <si>
    <t>속초시 노학동 1000-340번지</t>
    <phoneticPr fontId="5" type="noConversion"/>
  </si>
  <si>
    <t>삼척시 미로면 무사리 산62-10번지</t>
    <phoneticPr fontId="5" type="noConversion"/>
  </si>
  <si>
    <t>횡성군 횡성읍 읍상리 577-1</t>
    <phoneticPr fontId="5" type="noConversion"/>
  </si>
  <si>
    <t>횡성군 둔내면 둔방내리 563-3</t>
    <phoneticPr fontId="5" type="noConversion"/>
  </si>
  <si>
    <t>횡성군 청일면 유평리 613-1</t>
    <phoneticPr fontId="5" type="noConversion"/>
  </si>
  <si>
    <t>횡성군 둔내면 우용리 649-25</t>
    <phoneticPr fontId="5" type="noConversion"/>
  </si>
  <si>
    <t>영월군 영월읍 하송리 81-74번지일원</t>
    <phoneticPr fontId="5" type="noConversion"/>
  </si>
  <si>
    <t>평창군 평창읍 종부리 965</t>
    <phoneticPr fontId="5" type="noConversion"/>
  </si>
  <si>
    <t xml:space="preserve"> 평창군 대화면 대화리 734-5</t>
    <phoneticPr fontId="5" type="noConversion"/>
  </si>
  <si>
    <t xml:space="preserve"> 평창군 봉평면 덕거리 952</t>
    <phoneticPr fontId="5" type="noConversion"/>
  </si>
  <si>
    <t>평창군 용평면 장평리 649</t>
    <phoneticPr fontId="5" type="noConversion"/>
  </si>
  <si>
    <t xml:space="preserve"> 정선군 정선읍 봉양리 37-3</t>
    <phoneticPr fontId="5" type="noConversion"/>
  </si>
  <si>
    <t>정선군 북평면 북평리 149-1</t>
    <phoneticPr fontId="5" type="noConversion"/>
  </si>
  <si>
    <t>철원군 갈말읍 군탄리 1084</t>
    <phoneticPr fontId="5" type="noConversion"/>
  </si>
  <si>
    <t>화천군 하남면 춘화로 3225-56</t>
    <phoneticPr fontId="5" type="noConversion"/>
  </si>
  <si>
    <t>화천군 하남면 춘화로 3061-17</t>
    <phoneticPr fontId="5" type="noConversion"/>
  </si>
  <si>
    <t>양구군 양구읍 동수리 334-17</t>
    <phoneticPr fontId="5" type="noConversion"/>
  </si>
  <si>
    <t>양구군 방산면 현리 147-1</t>
    <phoneticPr fontId="5" type="noConversion"/>
  </si>
  <si>
    <t>양양군 양양읍 송암리 540</t>
    <phoneticPr fontId="5" type="noConversion"/>
  </si>
  <si>
    <t>고성군 토성면 도원리 115-27</t>
    <phoneticPr fontId="5" type="noConversion"/>
  </si>
  <si>
    <t>목포시 옥암동 부주로 159</t>
    <phoneticPr fontId="5" type="noConversion"/>
  </si>
  <si>
    <t>목포시 연산동 825-2</t>
    <phoneticPr fontId="5" type="noConversion"/>
  </si>
  <si>
    <t>목포시 상동 섶나루길 175</t>
    <phoneticPr fontId="5" type="noConversion"/>
  </si>
  <si>
    <t>목포시 옥암동 삼향천로 38</t>
    <phoneticPr fontId="5" type="noConversion"/>
  </si>
  <si>
    <t>목포시 산정동 삼학로92번길 68</t>
    <phoneticPr fontId="5" type="noConversion"/>
  </si>
  <si>
    <t>목포시 대양동 대양로 286</t>
    <phoneticPr fontId="5" type="noConversion"/>
  </si>
  <si>
    <t>여수시 율촌면 율촌산단2로 241-55</t>
    <phoneticPr fontId="5" type="noConversion"/>
  </si>
  <si>
    <t>순천시 상사면 응령리 678-7</t>
    <phoneticPr fontId="5" type="noConversion"/>
  </si>
  <si>
    <t>곡성군 곡성읍 교촌리 47</t>
    <phoneticPr fontId="5" type="noConversion"/>
  </si>
  <si>
    <t>곡성군 오곡면 오지리 1444-1</t>
    <phoneticPr fontId="5" type="noConversion"/>
  </si>
  <si>
    <t>장흥군 관산읍 옥당리 535-16</t>
    <phoneticPr fontId="5" type="noConversion"/>
  </si>
  <si>
    <t>장흥군 장흥읍 행원리</t>
    <phoneticPr fontId="5" type="noConversion"/>
  </si>
  <si>
    <t>장흥파크골프장(탐진강)</t>
    <phoneticPr fontId="5" type="noConversion"/>
  </si>
  <si>
    <t>강진군 강진읍 지전로 568</t>
    <phoneticPr fontId="5" type="noConversion"/>
  </si>
  <si>
    <t>영암군 삼호읍 종합공원길 11</t>
    <phoneticPr fontId="5" type="noConversion"/>
  </si>
  <si>
    <t>영암군 영암읍 대신리 702-4</t>
    <phoneticPr fontId="5" type="noConversion"/>
  </si>
  <si>
    <t>무안군 무안읍 성동리 1086-3</t>
    <phoneticPr fontId="5" type="noConversion"/>
  </si>
  <si>
    <t>무안군 삼향읍 남악5로72번길</t>
    <phoneticPr fontId="5" type="noConversion"/>
  </si>
  <si>
    <t>함평군 함평읍 곤재로 83</t>
    <phoneticPr fontId="5" type="noConversion"/>
  </si>
  <si>
    <t>영광군 불갑면 방마리 483-5</t>
    <phoneticPr fontId="5" type="noConversion"/>
  </si>
  <si>
    <t>영광군 홍농읍 홍농로 807</t>
    <phoneticPr fontId="5" type="noConversion"/>
  </si>
  <si>
    <t>장성군 황룡면 월평리 590-1</t>
    <phoneticPr fontId="5" type="noConversion"/>
  </si>
  <si>
    <t>완도군 고금면 농상리 768</t>
    <phoneticPr fontId="5" type="noConversion"/>
  </si>
  <si>
    <t>진도군 의신면 의신사천길 15-21</t>
    <phoneticPr fontId="5" type="noConversion"/>
  </si>
  <si>
    <t>경기장
면적</t>
    <phoneticPr fontId="5" type="noConversion"/>
  </si>
  <si>
    <t>전국 공공체육시설 현황</t>
    <phoneticPr fontId="5" type="noConversion"/>
  </si>
  <si>
    <t xml:space="preserve">    ㅇ 골프장, 골프연습장, 궁도장, 게이트볼장, 농구장, 당구장, 라켓볼장, 럭비풋볼장, 롤러스케이트장, 배구장, 배드민턴장, 벨로드롬, 볼링장, 봅슬레이장, 빙상장, 사격장,
        세팍타크로장, 수상스키장, 수영장, 무도학원, 무도장, 스쿼시장, 스키장, 승마장, 썰매장, 씨름장, 아이스하키장, 야구장, 양궁장, 역도장, 에어로빅장, 요트장, 육상장,
        자동차경주장, 조정장, 체력단련장, 체육도장, 체조장, 축구장, 카누장, 탁구장, 테니스장, 펜싱장, 하키장, 핸드볼장, 인공암벽장, 파크골프장, 풋살장 기타 국내 또는
        국제적으로 행하여지는 운동종목의 시설로서 문화체육관광부장관이 정하는 것(체육시설의 설치ㆍ이용에 관한 법률 시행령, 별표1)</t>
    <phoneticPr fontId="5" type="noConversion"/>
  </si>
  <si>
    <r>
      <t xml:space="preserve">   * 민간체육시설</t>
    </r>
    <r>
      <rPr>
        <sz val="10"/>
        <rFont val="돋움"/>
        <family val="3"/>
        <charset val="129"/>
      </rPr>
      <t>: 체육단체ㆍ사회복지단체ㆍ종교단체ㆍ민간단체 또는 개인이 영리목적이 아닌 일반인의 체육활동 또는 그 기관의 고유목적을 위하여 설치ㆍ운영하는 
                          비영리 체육시설과 개인ㆍ영리 단체 또는 기업에서 영리 목적으로 설치ㆍ운영하는 상업용 체육시설</t>
    </r>
    <phoneticPr fontId="5" type="noConversion"/>
  </si>
  <si>
    <t>부대시설, 다목적구장, 족구장 1면 포함(테니스장, 롤러스케이트장, 구기체육관은 별도 현황으로 기재)</t>
  </si>
  <si>
    <t>게이트볼장, 풋살장, 테니스장 1면, 농구장, 부대시설 포함(체육센터 부지 제외)</t>
  </si>
  <si>
    <t>천연복합탄성재</t>
  </si>
  <si>
    <t>주경기장, 보조경기장, 보조트랙, 인라인스케이트장, 볼링장, 족구장2</t>
  </si>
  <si>
    <t>인조잔디축구장으로 변경조성(2023년/후원)</t>
    <phoneticPr fontId="5" type="noConversion"/>
  </si>
  <si>
    <t>용마폭포공원  인조잔디 축구장</t>
  </si>
  <si>
    <t>서울교통공사</t>
  </si>
  <si>
    <t>게이트볼장, 족구장, 배구장</t>
  </si>
  <si>
    <t>게이트볼장, 족구장, 테니스장</t>
  </si>
  <si>
    <t>규격 미달(75x45), 육상트랙</t>
    <phoneticPr fontId="5" type="noConversion"/>
  </si>
  <si>
    <t>규격 미달(70x40), 육상트랙</t>
    <phoneticPr fontId="5" type="noConversion"/>
  </si>
  <si>
    <t>유사 규격(90x60), 육상트랙</t>
    <phoneticPr fontId="5" type="noConversion"/>
  </si>
  <si>
    <t>규격 미달(76x54), 육상트랙</t>
    <phoneticPr fontId="5" type="noConversion"/>
  </si>
  <si>
    <t>규격 미달(60x45), 육상트랙</t>
    <phoneticPr fontId="5" type="noConversion"/>
  </si>
  <si>
    <t>유사 규격(90x45), 육상트랙</t>
    <phoneticPr fontId="5" type="noConversion"/>
  </si>
  <si>
    <t>유사 규격(100x60), 육상트랙</t>
    <phoneticPr fontId="5" type="noConversion"/>
  </si>
  <si>
    <t>중도문공공체육시설 내 축구장</t>
  </si>
  <si>
    <t>태인성황축구장 부대시설</t>
    <phoneticPr fontId="5" type="noConversion"/>
  </si>
  <si>
    <t>위탁((사)거점스포츠클럽)</t>
  </si>
  <si>
    <t>명칭변경 및 4개 구장 통합 관리</t>
    <phoneticPr fontId="5" type="noConversion"/>
  </si>
  <si>
    <t>금강스포츠공원 1단계 야구장</t>
  </si>
  <si>
    <t>위탁(주식회사 더 넘버스 스포테인먼트)</t>
    <phoneticPr fontId="5" type="noConversion"/>
  </si>
  <si>
    <t>위탁(이천시체육·생활체육회)</t>
  </si>
  <si>
    <t>(구)백성초 내 체육시설(야구장)</t>
  </si>
  <si>
    <t>인조잔디+토사</t>
  </si>
  <si>
    <t>중도문공공체육시설 내 야구장</t>
  </si>
  <si>
    <t>수정(정규규장면적에포함)</t>
    <phoneticPr fontId="5" type="noConversion"/>
  </si>
  <si>
    <t>명칭변경 및 3개 구장 통합 관리</t>
    <phoneticPr fontId="5" type="noConversion"/>
  </si>
  <si>
    <t>천연잔디(2면)
인조잔디(3면)</t>
    <phoneticPr fontId="5" type="noConversion"/>
  </si>
  <si>
    <t>대치 유수지체육공원 테니스장</t>
  </si>
  <si>
    <t>오금공원체육시설 소프트테니스장</t>
    <phoneticPr fontId="5" type="noConversion"/>
  </si>
  <si>
    <t>동부지역 생활체육공원(테니스장)</t>
  </si>
  <si>
    <t>1면 미니코트(레슨용)</t>
    <phoneticPr fontId="5" type="noConversion"/>
  </si>
  <si>
    <t>하드코트,인조잔디</t>
  </si>
  <si>
    <t>진전종합스포츠타운 테니스장</t>
  </si>
  <si>
    <t>하드코트,인조잔디</t>
    <phoneticPr fontId="5" type="noConversion"/>
  </si>
  <si>
    <t>성곡동 문화관광단지 테니스장</t>
    <phoneticPr fontId="5" type="noConversion"/>
  </si>
  <si>
    <t>봉양면생활체육공원(테니스장)</t>
    <phoneticPr fontId="5" type="noConversion"/>
  </si>
  <si>
    <t>한국철도시설공단</t>
    <phoneticPr fontId="5" type="noConversion"/>
  </si>
  <si>
    <t>2020년 2층 증축공사(연면적541㎡증가)</t>
  </si>
  <si>
    <t>풍산멀티스포츠센터 탁구장</t>
    <phoneticPr fontId="5" type="noConversion"/>
  </si>
  <si>
    <t>농구,배구,배드민턴,족구,탁구</t>
  </si>
  <si>
    <t xml:space="preserve">목재(후로링)
인조잔디 </t>
  </si>
  <si>
    <t>농구, 배구, 
핸드볼, 배드민턴, 볼링장</t>
    <phoneticPr fontId="5" type="noConversion"/>
  </si>
  <si>
    <t>위탁(대한광복단기념
사업회)</t>
    <phoneticPr fontId="5" type="noConversion"/>
  </si>
  <si>
    <t>상주시실내체육관(
신관)</t>
    <phoneticPr fontId="5" type="noConversion"/>
  </si>
  <si>
    <t>공업화박판강구조</t>
    <phoneticPr fontId="5" type="noConversion"/>
  </si>
  <si>
    <t>공업화박판강구조</t>
  </si>
  <si>
    <t>철골, 철근 콘크
리트조</t>
    <phoneticPr fontId="5" type="noConversion"/>
  </si>
  <si>
    <t>철골,철근콘크
리트</t>
    <phoneticPr fontId="5" type="noConversion"/>
  </si>
  <si>
    <t>골볼,탁구,시각,유도,펜싱,역도
(SFMS 투기체육관 유형에는 없음)</t>
    <phoneticPr fontId="5" type="noConversion"/>
  </si>
  <si>
    <t>일반철골주조</t>
    <phoneticPr fontId="5" type="noConversion"/>
  </si>
  <si>
    <t>철골콘크리트조</t>
  </si>
  <si>
    <t>고성중학교 국민체육센터</t>
    <phoneticPr fontId="5" type="noConversion"/>
  </si>
  <si>
    <t>제주특별자치도 유도회관</t>
  </si>
  <si>
    <t>중구회현체육센터</t>
  </si>
  <si>
    <t>]</t>
  </si>
  <si>
    <t>서울숲복합문화체육센터</t>
    <phoneticPr fontId="5" type="noConversion"/>
  </si>
  <si>
    <t>서울동부여성발전센터 체육관</t>
    <phoneticPr fontId="5" type="noConversion"/>
  </si>
  <si>
    <t>위탁
(서울기독교청년회유지재단)</t>
  </si>
  <si>
    <t>농구, 실내축구,
 검도, 인라인, 배드민턴, 피구</t>
  </si>
  <si>
    <t>농구, 탁구, 풋살, 인라인</t>
    <phoneticPr fontId="62" type="noConversion"/>
  </si>
  <si>
    <t>헬스,골프,탁구장,에어로빅</t>
    <phoneticPr fontId="5" type="noConversion"/>
  </si>
  <si>
    <t>프로그램실, 소체육관, 청소년극장, 피아노실 등</t>
    <phoneticPr fontId="62" type="noConversion"/>
  </si>
  <si>
    <t>탁구, 농구, 배드민턴,배구</t>
  </si>
  <si>
    <t>사무실,탈의실,프로그램실2개 등</t>
    <phoneticPr fontId="5" type="noConversion"/>
  </si>
  <si>
    <t>농구,배구,배드민턴,탁구,프리테니스</t>
  </si>
  <si>
    <t>자원순환과(위탁:대구공공시설관리공단)</t>
    <phoneticPr fontId="5" type="noConversion"/>
  </si>
  <si>
    <t>복합문화프로그램실, 사무실 등</t>
  </si>
  <si>
    <t>2017년 33.48㎡ 증축</t>
  </si>
  <si>
    <t>사무실, 화장실, 탈의실, 샤워실 등</t>
  </si>
  <si>
    <t>문화강좌실, 탁구장, 스피닝실, gx실, 사무실, 매정,카페, 샤워실, 탈의실 등</t>
  </si>
  <si>
    <t>소공연장,문화취미교실,   동아리방</t>
  </si>
  <si>
    <t>훈련장, 스쿼시장, 합숙소, 사무실 등</t>
  </si>
  <si>
    <t>탁구,배드민턴,농구 등</t>
  </si>
  <si>
    <t>목욕탕, 헬스장, 생활체조실</t>
    <phoneticPr fontId="5" type="noConversion"/>
  </si>
  <si>
    <t>돌고래역도단 훈련장,      어린이교통안전교육장 등</t>
    <phoneticPr fontId="5" type="noConversion"/>
  </si>
  <si>
    <t>스쿼시, 볼링, 배드민턴, 배구, 농구 등</t>
    <phoneticPr fontId="5" type="noConversion"/>
  </si>
  <si>
    <t>배드민턴, 탁구, 체력단련장</t>
  </si>
  <si>
    <t>조치원읍 복합커뮤니티센터 체육관</t>
  </si>
  <si>
    <t>도담동 복합커뮤니티센터 체육관</t>
  </si>
  <si>
    <t>어진동 복합커뮤니티센터 체육관</t>
  </si>
  <si>
    <t>종촌동 복합커뮤니티센터 체육관</t>
  </si>
  <si>
    <t>배드민턴, 탁구, 배구,농구</t>
  </si>
  <si>
    <t>고운동 북측 복합커뮤니티센터 체육관</t>
  </si>
  <si>
    <t>보람동 복합커뮤니티센터 체육관</t>
  </si>
  <si>
    <t>새롬동 복합커뮤니티센터 체육관</t>
  </si>
  <si>
    <t>대평동 복합커뮤니티센터 체육관</t>
  </si>
  <si>
    <t>소담동 복합커뮤니티센터 체육관</t>
  </si>
  <si>
    <t>연동면 복합커뮤니티센터 체육관</t>
  </si>
  <si>
    <t>한솔동 복합커뮤니티센터 정음관 체육관</t>
  </si>
  <si>
    <t>고운동 남측 복합커뮤니티센터 체육관</t>
  </si>
  <si>
    <t>다정동 복합커뮤니티센터 체육관</t>
  </si>
  <si>
    <t>세종장애인형국민체육센터 체육관</t>
  </si>
  <si>
    <t>배드민턴, 농구, 탁구 등</t>
    <phoneticPr fontId="5" type="noConversion"/>
  </si>
  <si>
    <t>반곡동 복합커뮤니티센터 다목적체육관</t>
  </si>
  <si>
    <t>해밀동 복합커뮤니티센터 체육관</t>
  </si>
  <si>
    <t>주민센터,노인복지시설
,문화의집,도서관,지역아동
센터,마을회관</t>
    <phoneticPr fontId="5" type="noConversion"/>
  </si>
  <si>
    <t>나성동 복합커뮤니티센터 체육관</t>
  </si>
  <si>
    <t>보람 근린생활형 국민체육센터 체육관</t>
  </si>
  <si>
    <t>전동면 복합커뮤니티센터 체육관</t>
  </si>
  <si>
    <t>전의면 복합커뮤니티센터 체육관</t>
  </si>
  <si>
    <t>배드민턴, 농구, 배구 등</t>
    <phoneticPr fontId="5" type="noConversion"/>
  </si>
  <si>
    <t>샤워실, 락카룸, 체조룸,    주민편의시설 등</t>
  </si>
  <si>
    <t>주민밀착형 동네형 체육시설 도비지원
사업</t>
    <phoneticPr fontId="5" type="noConversion"/>
  </si>
  <si>
    <t>위탁
(대한불교조계종사회복지재단)</t>
    <phoneticPr fontId="5" type="noConversion"/>
  </si>
  <si>
    <t>다목적체육관, 탈의실, 샤워실 등</t>
    <phoneticPr fontId="5" type="noConversion"/>
  </si>
  <si>
    <t>헬스, 체육실, 스피닝룸, 스쿼시장, 스크린골프연습장</t>
  </si>
  <si>
    <t>농구, 스쿼시, 스크린골프, 헬스</t>
    <phoneticPr fontId="5" type="noConversion"/>
  </si>
  <si>
    <t>25×15m, 22×8m,17×8m</t>
  </si>
  <si>
    <t>탈의실, 요가실, 스피닝실, 에어로빅실, 헬스장, 샤워실, 주차장 , 사무실</t>
  </si>
  <si>
    <t>헬스장, 샤워실, 다목적실, 사무실</t>
    <phoneticPr fontId="5" type="noConversion"/>
  </si>
  <si>
    <t>장애인수중운동실, 체력단련실, 다목적실</t>
  </si>
  <si>
    <t>헬스장, 탈의실, 샤워실, 다목적실 등</t>
    <phoneticPr fontId="5" type="noConversion"/>
  </si>
  <si>
    <t>오성 숙성체육시설 다목적체육관</t>
    <phoneticPr fontId="5" type="noConversion"/>
  </si>
  <si>
    <t>도서관, 사무실, 샤워실, 화장실, 창고</t>
    <phoneticPr fontId="5" type="noConversion"/>
  </si>
  <si>
    <t>탈의실, 샤워실, 방송실, 기구창고, 관리사무실</t>
    <phoneticPr fontId="5" type="noConversion"/>
  </si>
  <si>
    <t>탈의실, 샤워실, 휴게실, 관람석, 전시장, 문화교실</t>
    <phoneticPr fontId="5" type="noConversion"/>
  </si>
  <si>
    <t>농구, 배드민턴, 프리테니스</t>
  </si>
  <si>
    <t>다목적체육관, 게이트볼장,태권도장,샤워장,탈의실.
사무실</t>
  </si>
  <si>
    <t>수영장, 헬스장, 다목적체육관 등</t>
    <phoneticPr fontId="5" type="noConversion"/>
  </si>
  <si>
    <t>레슬링,에어로빅,스쿼시,GX룸</t>
    <phoneticPr fontId="5" type="noConversion"/>
  </si>
  <si>
    <t>배드민턴,농구,배구,요가,스피닝,필라테스 등</t>
    <phoneticPr fontId="5" type="noConversion"/>
  </si>
  <si>
    <t>사무실,샤워실,기계실,창
고
탈의실,매점</t>
    <phoneticPr fontId="5" type="noConversion"/>
  </si>
  <si>
    <t>배드민턴,농구,배구,핸드볼</t>
  </si>
  <si>
    <t>샤워실, 탈의실, 무대준비실, 화장실</t>
  </si>
  <si>
    <t>GX룸, 샤워실, 탈의실, 사무실 다목적실 등</t>
  </si>
  <si>
    <t>배드민턴, 탁구, 농구 등</t>
  </si>
  <si>
    <t>주민편의시설, 기타시설, 샤워실 등 등</t>
  </si>
  <si>
    <t>농구, 배드민턴, 스쿼시 등</t>
    <phoneticPr fontId="5" type="noConversion"/>
  </si>
  <si>
    <t>모가면 체육공원 실내체육관</t>
  </si>
  <si>
    <t>요가,줌바댄스,어린이줄넘기</t>
    <phoneticPr fontId="5" type="noConversion"/>
  </si>
  <si>
    <t>25m(8레인)+18m(4레인)</t>
    <phoneticPr fontId="5" type="noConversion"/>
  </si>
  <si>
    <t>샤워실, 탈의실, 사무실,    다목적강당</t>
  </si>
  <si>
    <t>유촌리 소규모 다목적체육관</t>
    <phoneticPr fontId="5" type="noConversion"/>
  </si>
  <si>
    <t>보치아, 탁구, 좌식배구</t>
    <phoneticPr fontId="5" type="noConversion"/>
  </si>
  <si>
    <t>스쿼시(2면), 실내체육</t>
    <phoneticPr fontId="5" type="noConversion"/>
  </si>
  <si>
    <t>에어로빅실, 샤워실, 탈의실</t>
  </si>
  <si>
    <t>에어로빅, 요가, 필라테스 공간</t>
    <phoneticPr fontId="5" type="noConversion"/>
  </si>
  <si>
    <t>게이트볼,족구,배드
민턴</t>
    <phoneticPr fontId="5" type="noConversion"/>
  </si>
  <si>
    <t>서석면 권역 국민체육센터</t>
  </si>
  <si>
    <t>농구, 배구, 배드민턴 등</t>
  </si>
  <si>
    <t>다목적실, 사무실, 물품보관실 등</t>
  </si>
  <si>
    <t>북방면 북방2리 다목적체육관</t>
  </si>
  <si>
    <t>남면 제곡리 다목적체육관</t>
  </si>
  <si>
    <t>철원문화복지센터 체육관</t>
  </si>
  <si>
    <t>작은도서관, 사무실, 샤워실</t>
  </si>
  <si>
    <t>배드민턴, 탁구,농구, 족구 등</t>
  </si>
  <si>
    <t>인공암벽,영화관,VR체험 등</t>
    <phoneticPr fontId="5" type="noConversion"/>
  </si>
  <si>
    <t>체력단련실, 다목적실, 샤워장</t>
  </si>
  <si>
    <t>배구, 탁구, 농구, 배드민턴</t>
    <phoneticPr fontId="5" type="noConversion"/>
  </si>
  <si>
    <t>농구,배구,배드민턴,족구</t>
    <phoneticPr fontId="5" type="noConversion"/>
  </si>
  <si>
    <t>배드민턴, 농구, 핸드볼, 배구</t>
    <phoneticPr fontId="5" type="noConversion"/>
  </si>
  <si>
    <t>헬스장, 탁구장, 체력단련실</t>
    <phoneticPr fontId="5" type="noConversion"/>
  </si>
  <si>
    <t>진천종합스포츠타운 다목적체육관</t>
    <phoneticPr fontId="5" type="noConversion"/>
  </si>
  <si>
    <t>초평생활체육공원 다목적체육관</t>
    <phoneticPr fontId="5" type="noConversion"/>
  </si>
  <si>
    <t>수영장, 헬스장, 축구장, 인라인스케이트장, 다목적실(에어로빅 등)</t>
    <phoneticPr fontId="5" type="noConversion"/>
  </si>
  <si>
    <t>서산 테크노밸리 국민체육센터</t>
    <phoneticPr fontId="5" type="noConversion"/>
  </si>
  <si>
    <t>생활문화센터, 북카페, 동아리연습실, 문화창작실</t>
  </si>
  <si>
    <t>체력단련장, 복싱장, 탁구장, 검도장</t>
  </si>
  <si>
    <t>화장실,샤워실,탈의실,도서관,다목적실</t>
    <phoneticPr fontId="5" type="noConversion"/>
  </si>
  <si>
    <t>화장실, 탈의실, 샤워장, 대기실 등</t>
  </si>
  <si>
    <t>홍성군장애인스포츠센터</t>
  </si>
  <si>
    <t>샤워실, PT룸, 유아체육실, 다목적실</t>
  </si>
  <si>
    <t>공연무대,동호인실,탁구장,샤워실, 화장실</t>
  </si>
  <si>
    <t>농구, 배구, 탁구, 배드민턴</t>
  </si>
  <si>
    <t>준비실, 샤워실,
화장실, 작은도서관, 목욕탕,  사무실 등</t>
    <phoneticPr fontId="5" type="noConversion"/>
  </si>
  <si>
    <t>볼링협회, 휴게음식점, 용품점</t>
    <phoneticPr fontId="5" type="noConversion"/>
  </si>
  <si>
    <t>다목적구장(배드민턴, 탁구)</t>
    <phoneticPr fontId="5" type="noConversion"/>
  </si>
  <si>
    <t>배드민턴,농구,탁구,배구,핸드볼</t>
    <phoneticPr fontId="5" type="noConversion"/>
  </si>
  <si>
    <t>경산청년지식놀이터 국민체육센터</t>
    <phoneticPr fontId="5" type="noConversion"/>
  </si>
  <si>
    <t>춘산면실내체육관관리위원회</t>
    <phoneticPr fontId="5" type="noConversion"/>
  </si>
  <si>
    <t>의성읍농어촌복합체육시설(탁구장,족구장)</t>
    <phoneticPr fontId="5" type="noConversion"/>
  </si>
  <si>
    <t>다인온누리터국민체육센터</t>
    <phoneticPr fontId="5" type="noConversion"/>
  </si>
  <si>
    <t>금성온누리터국민체육센터</t>
    <phoneticPr fontId="5" type="noConversion"/>
  </si>
  <si>
    <t>배드민턴,요가,스포츠댄스</t>
    <phoneticPr fontId="5" type="noConversion"/>
  </si>
  <si>
    <t>배드민턴, 농구,배구, 탁구</t>
  </si>
  <si>
    <t>다목적강당, 세미나실,게이트볼장</t>
  </si>
  <si>
    <t>사무실, 다목적실(GX, 헬스장)</t>
  </si>
  <si>
    <t>다목적실, 사무실, 물품보관실 등</t>
    <phoneticPr fontId="5" type="noConversion"/>
  </si>
  <si>
    <t>관리사무실, 장애인체육회사무실 등</t>
    <phoneticPr fontId="5" type="noConversion"/>
  </si>
  <si>
    <t>배드민턴, 탁구, 농구 등</t>
    <phoneticPr fontId="5" type="noConversion"/>
  </si>
  <si>
    <t>하동공설운동장 내 시설물</t>
  </si>
  <si>
    <t>제주환경자원순환센터
(제주환경자원순환센터 주민지원협의체)</t>
    <phoneticPr fontId="5" type="noConversion"/>
  </si>
  <si>
    <t>제주환경자원순환센터 폐기물 처리시설 내</t>
    <phoneticPr fontId="5" type="noConversion"/>
  </si>
  <si>
    <t>부지면적 : 대정문화체육센터 경기장에 포함</t>
    <phoneticPr fontId="5" type="noConversion"/>
  </si>
  <si>
    <t>부지면적 : 성산문화체육센터 경기장에 포함</t>
  </si>
  <si>
    <t>남원읍문화체육복합센터</t>
  </si>
  <si>
    <t>표선면문화체육복합센터</t>
  </si>
  <si>
    <t>서귀포 시민문화체육복합센터</t>
    <phoneticPr fontId="5" type="noConversion"/>
  </si>
  <si>
    <t>2020년 인조잔디 설치</t>
  </si>
  <si>
    <t>기존시설 철거 후 신축</t>
  </si>
  <si>
    <t>부지면적은 한밭주경기장 포함</t>
  </si>
  <si>
    <t>노인복지관 건물 내 시설</t>
    <phoneticPr fontId="5" type="noConversion"/>
  </si>
  <si>
    <t>2024년 별내동 파크골프장으로 부지 편입</t>
  </si>
  <si>
    <t>건강공원 부지내 위치</t>
  </si>
  <si>
    <t>31667
(공설운동장 부지면적)</t>
    <phoneticPr fontId="5" type="noConversion"/>
  </si>
  <si>
    <t>오포생활체육공원 부지면적</t>
    <phoneticPr fontId="5" type="noConversion"/>
  </si>
  <si>
    <t>주박리게이트볼장(호법면체육공원게이트볼장)</t>
    <phoneticPr fontId="5" type="noConversion"/>
  </si>
  <si>
    <t>노성산게이트볼장(설성면체육공원게이트볼장)</t>
    <phoneticPr fontId="5" type="noConversion"/>
  </si>
  <si>
    <t>이치리게이트볼장(마장면체육공원게이트볼장)</t>
    <phoneticPr fontId="5" type="noConversion"/>
  </si>
  <si>
    <t>대설피해로 인한 개축 예정</t>
    <phoneticPr fontId="5" type="noConversion"/>
  </si>
  <si>
    <t>한국남부발전㈜ 영월
천연가스
발전소</t>
    <phoneticPr fontId="5" type="noConversion"/>
  </si>
  <si>
    <t>기린생활체육공원 전천후게이트볼장</t>
    <phoneticPr fontId="5" type="noConversion"/>
  </si>
  <si>
    <t>심천면 심천리 전천후게이트볼장</t>
  </si>
  <si>
    <t>감곡생활체육공원 부지 내 위치</t>
  </si>
  <si>
    <t>명칭변경
(금산군  -&gt; 금산읍 게이트볼장)</t>
    <phoneticPr fontId="5" type="noConversion"/>
  </si>
  <si>
    <t>명칭변경
(추부면 신평게이트볼장 -&gt; 서대산마을 게이트볼장)</t>
    <phoneticPr fontId="5" type="noConversion"/>
  </si>
  <si>
    <t>기타에서 전천후로 이동</t>
    <phoneticPr fontId="5" type="noConversion"/>
  </si>
  <si>
    <t>경상북도(교육청)</t>
    <phoneticPr fontId="5" type="noConversion"/>
  </si>
  <si>
    <t>제    주</t>
    <phoneticPr fontId="5" type="noConversion"/>
  </si>
  <si>
    <t>경    남</t>
    <phoneticPr fontId="5" type="noConversion"/>
  </si>
  <si>
    <t>경    북</t>
    <phoneticPr fontId="5" type="noConversion"/>
  </si>
  <si>
    <t>전    남</t>
    <phoneticPr fontId="5" type="noConversion"/>
  </si>
  <si>
    <t>전    북</t>
    <phoneticPr fontId="5" type="noConversion"/>
  </si>
  <si>
    <t>충    남</t>
    <phoneticPr fontId="5" type="noConversion"/>
  </si>
  <si>
    <t>충    북</t>
    <phoneticPr fontId="5" type="noConversion"/>
  </si>
  <si>
    <t>강    원</t>
    <phoneticPr fontId="5" type="noConversion"/>
  </si>
  <si>
    <t>경    기</t>
    <phoneticPr fontId="5" type="noConversion"/>
  </si>
  <si>
    <t>세   종</t>
    <phoneticPr fontId="5" type="noConversion"/>
  </si>
  <si>
    <t>울    산</t>
    <phoneticPr fontId="5" type="noConversion"/>
  </si>
  <si>
    <t>대    전</t>
    <phoneticPr fontId="5" type="noConversion"/>
  </si>
  <si>
    <t>광    주</t>
    <phoneticPr fontId="5" type="noConversion"/>
  </si>
  <si>
    <t>인    천</t>
    <phoneticPr fontId="5" type="noConversion"/>
  </si>
  <si>
    <t>대    구</t>
    <phoneticPr fontId="5" type="noConversion"/>
  </si>
  <si>
    <t>부    산</t>
    <phoneticPr fontId="5" type="noConversion"/>
  </si>
  <si>
    <t>서    울</t>
    <phoneticPr fontId="5" type="noConversion"/>
  </si>
  <si>
    <t>기
타</t>
    <phoneticPr fontId="5" type="noConversion"/>
  </si>
  <si>
    <t>수
영
장</t>
    <phoneticPr fontId="5" type="noConversion"/>
  </si>
  <si>
    <t>로
울
러
장</t>
    <phoneticPr fontId="5" type="noConversion"/>
  </si>
  <si>
    <t>체
조
장</t>
    <phoneticPr fontId="5" type="noConversion"/>
  </si>
  <si>
    <t>배
드
민
턴
장</t>
    <phoneticPr fontId="5" type="noConversion"/>
  </si>
  <si>
    <t>운
동
광
장</t>
    <phoneticPr fontId="5" type="noConversion"/>
  </si>
  <si>
    <t>게
이
트
볼
장</t>
    <phoneticPr fontId="5" type="noConversion"/>
  </si>
  <si>
    <t>테
니
스
장</t>
    <phoneticPr fontId="5" type="noConversion"/>
  </si>
  <si>
    <t>씨
름
장</t>
    <phoneticPr fontId="5" type="noConversion"/>
  </si>
  <si>
    <t>농
구
장</t>
    <phoneticPr fontId="5" type="noConversion"/>
  </si>
  <si>
    <t>배
구
장</t>
    <phoneticPr fontId="5" type="noConversion"/>
  </si>
  <si>
    <t>축
구
장</t>
    <phoneticPr fontId="5" type="noConversion"/>
  </si>
  <si>
    <t>③
부대편익
시      설
(점)</t>
    <phoneticPr fontId="5" type="noConversion"/>
  </si>
  <si>
    <t>② 
체력단련
시      설
(점)</t>
    <phoneticPr fontId="5" type="noConversion"/>
  </si>
  <si>
    <t>① 간 이 운 동 시 설  (면)</t>
    <phoneticPr fontId="5" type="noConversion"/>
  </si>
  <si>
    <t>기
타</t>
    <phoneticPr fontId="5" type="noConversion"/>
  </si>
  <si>
    <t>도
시
공
원</t>
    <phoneticPr fontId="5" type="noConversion"/>
  </si>
  <si>
    <t>등
산
로</t>
    <phoneticPr fontId="5" type="noConversion"/>
  </si>
  <si>
    <t>약
수
터</t>
    <phoneticPr fontId="5" type="noConversion"/>
  </si>
  <si>
    <t>아
파
트
단
지</t>
    <phoneticPr fontId="5" type="noConversion"/>
  </si>
  <si>
    <t>마
을
공
터</t>
    <phoneticPr fontId="5" type="noConversion"/>
  </si>
  <si>
    <t>둔
치</t>
    <phoneticPr fontId="5" type="noConversion"/>
  </si>
  <si>
    <t>체
육
공
원</t>
    <phoneticPr fontId="5" type="noConversion"/>
  </si>
  <si>
    <t>계   
(개소)</t>
    <phoneticPr fontId="5" type="noConversion"/>
  </si>
  <si>
    <t>시          설          내          역</t>
    <phoneticPr fontId="5" type="noConversion"/>
  </si>
  <si>
    <t>시     설 
조성면적
(㎡)</t>
    <phoneticPr fontId="5" type="noConversion"/>
  </si>
  <si>
    <t>시     설     수(설 치 유 형 별)</t>
    <phoneticPr fontId="5" type="noConversion"/>
  </si>
  <si>
    <t>지 역</t>
    <phoneticPr fontId="5" type="noConversion"/>
  </si>
  <si>
    <t>8. 간이운동장(마을체육시설)</t>
    <phoneticPr fontId="5" type="noConversion"/>
  </si>
  <si>
    <t>중   구</t>
  </si>
  <si>
    <t>p</t>
    <phoneticPr fontId="5" type="noConversion"/>
  </si>
  <si>
    <t>부대편익
시      설
(점)</t>
    <phoneticPr fontId="5" type="noConversion"/>
  </si>
  <si>
    <t>체력단련
시      설
(점)</t>
    <phoneticPr fontId="5" type="noConversion"/>
  </si>
  <si>
    <t>간이운동시설</t>
    <phoneticPr fontId="5" type="noConversion"/>
  </si>
  <si>
    <t>계
(개소)</t>
    <phoneticPr fontId="5" type="noConversion"/>
  </si>
  <si>
    <t>시 설 내 역</t>
    <phoneticPr fontId="5" type="noConversion"/>
  </si>
  <si>
    <t>시     설
조성면적
(㎡)</t>
    <phoneticPr fontId="5" type="noConversion"/>
  </si>
  <si>
    <t>시 설 수(설치유형별)</t>
    <phoneticPr fontId="5" type="noConversion"/>
  </si>
  <si>
    <t>지  역</t>
    <phoneticPr fontId="5" type="noConversion"/>
  </si>
  <si>
    <t>서울특별시</t>
    <phoneticPr fontId="5" type="noConversion"/>
  </si>
  <si>
    <t>③
부대편익
시    설
(점)</t>
    <phoneticPr fontId="5" type="noConversion"/>
  </si>
  <si>
    <t>부산광역시</t>
    <phoneticPr fontId="5" type="noConversion"/>
  </si>
  <si>
    <t>대구광역시</t>
    <phoneticPr fontId="5" type="noConversion"/>
  </si>
  <si>
    <t>동  구</t>
  </si>
  <si>
    <t>인천광역시</t>
    <phoneticPr fontId="5" type="noConversion"/>
  </si>
  <si>
    <t>남   구</t>
  </si>
  <si>
    <t>동   구</t>
  </si>
  <si>
    <t>시      설 
조성면적
(㎡)</t>
    <phoneticPr fontId="5" type="noConversion"/>
  </si>
  <si>
    <t>광주광역시</t>
    <phoneticPr fontId="5" type="noConversion"/>
  </si>
  <si>
    <t>울산광역시</t>
    <phoneticPr fontId="5" type="noConversion"/>
  </si>
  <si>
    <t>세종특별자치시</t>
    <phoneticPr fontId="5" type="noConversion"/>
  </si>
  <si>
    <t>가평군</t>
    <phoneticPr fontId="5" type="noConversion"/>
  </si>
  <si>
    <t>포천시</t>
    <phoneticPr fontId="5" type="noConversion"/>
  </si>
  <si>
    <t>경기도</t>
    <phoneticPr fontId="5" type="noConversion"/>
  </si>
  <si>
    <t>시       설 
조성면적
(㎡)</t>
    <phoneticPr fontId="5" type="noConversion"/>
  </si>
  <si>
    <t>강원도</t>
    <phoneticPr fontId="5" type="noConversion"/>
  </si>
  <si>
    <t>충청북도</t>
    <phoneticPr fontId="5" type="noConversion"/>
  </si>
  <si>
    <t>충청남도</t>
    <phoneticPr fontId="5" type="noConversion"/>
  </si>
  <si>
    <t>② 
체력단련
시     설
(점)</t>
    <phoneticPr fontId="5" type="noConversion"/>
  </si>
  <si>
    <t>경상북도</t>
    <phoneticPr fontId="5" type="noConversion"/>
  </si>
  <si>
    <t>경상남도</t>
    <phoneticPr fontId="5" type="noConversion"/>
  </si>
  <si>
    <t>③
부대편익
시     설
(점)</t>
    <phoneticPr fontId="5" type="noConversion"/>
  </si>
  <si>
    <t>제주도</t>
    <phoneticPr fontId="5" type="noConversion"/>
  </si>
  <si>
    <t>85명
(어린이풀 15명 
포함)</t>
    <phoneticPr fontId="5" type="noConversion"/>
  </si>
  <si>
    <t>총 26명
(본부장 1, 센터장 1, 
팀장 1 주임 1 총무 1 
수영강사 10 헬스트레이너 
2 안내데스크 3 미화원 3 
기계실 1 카페테리아 2)</t>
    <phoneticPr fontId="5" type="noConversion"/>
  </si>
  <si>
    <t>P</t>
    <phoneticPr fontId="5" type="noConversion"/>
  </si>
  <si>
    <r>
      <t xml:space="preserve">금산파크골프장
</t>
    </r>
    <r>
      <rPr>
        <sz val="7"/>
        <color theme="1"/>
        <rFont val="맑은 고딕"/>
        <family val="3"/>
        <charset val="129"/>
        <scheme val="minor"/>
      </rPr>
      <t>(봉황천레저스포츠단지)</t>
    </r>
    <phoneticPr fontId="5" type="noConversion"/>
  </si>
  <si>
    <r>
      <t xml:space="preserve">목포파크골프장
</t>
    </r>
    <r>
      <rPr>
        <sz val="7"/>
        <color theme="1"/>
        <rFont val="맑은 고딕"/>
        <family val="3"/>
        <charset val="129"/>
        <scheme val="minor"/>
      </rPr>
      <t>(부주산국제파크골프장</t>
    </r>
    <r>
      <rPr>
        <sz val="8"/>
        <color theme="1"/>
        <rFont val="맑은 고딕"/>
        <family val="3"/>
        <charset val="129"/>
        <scheme val="minor"/>
      </rPr>
      <t>)</t>
    </r>
    <phoneticPr fontId="5" type="noConversion"/>
  </si>
  <si>
    <t>진주스포츠파크 양궁장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</si>
</sst>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_);[Red]\(0\)"/>
    <numFmt numFmtId="178" formatCode="_-* #,##0.0_-;\-* #,##0.0_-;_-* &quot;-&quot;_-;_-@_-"/>
    <numFmt numFmtId="179" formatCode="#,##0.0_);[Red]\(#,##0.0\)"/>
    <numFmt numFmtId="180" formatCode="#,##0_);[Red]\(#,##0\)"/>
    <numFmt numFmtId="181" formatCode="#,##0&quot;㎡&quot;"/>
    <numFmt numFmtId="182" formatCode="#,##0&quot;백만원&quot;"/>
    <numFmt numFmtId="183" formatCode="#,##0;[Red]#,##0"/>
    <numFmt numFmtId="184" formatCode="0;[Red]0"/>
    <numFmt numFmtId="185" formatCode="0_ "/>
    <numFmt numFmtId="186" formatCode="#,##0.00_);[Red]\(#,##0.00\)"/>
    <numFmt numFmtId="187" formatCode="#,##0.0&quot;백만원&quot;"/>
    <numFmt numFmtId="188" formatCode="0.0"/>
    <numFmt numFmtId="189" formatCode="#,##0_);\(#,##0\)"/>
    <numFmt numFmtId="190" formatCode="0_);\(0\)"/>
    <numFmt numFmtId="191" formatCode="#,##0&quot;개소&quot;"/>
    <numFmt numFmtId="192" formatCode="0.0_);[Red]\(0.0\)"/>
    <numFmt numFmtId="193" formatCode="General&quot;개소&quot;"/>
    <numFmt numFmtId="194" formatCode="_(* #,##0_);_(* \(#,##0\);_(* &quot;-&quot;_);_(@_)"/>
    <numFmt numFmtId="195" formatCode="0.0;[Red]0.0"/>
    <numFmt numFmtId="196" formatCode="#,##0.00_ "/>
    <numFmt numFmtId="197" formatCode="#,##0.0_ "/>
    <numFmt numFmtId="198" formatCode="0.0%"/>
    <numFmt numFmtId="199" formatCode="#,##0.000_);[Red]\(#,##0.000\)"/>
    <numFmt numFmtId="200" formatCode="###,###,###,###;;0"/>
  </numFmts>
  <fonts count="13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8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name val="돋움"/>
      <family val="3"/>
      <charset val="129"/>
    </font>
    <font>
      <b/>
      <sz val="11"/>
      <name val="돋움"/>
      <family val="3"/>
      <charset val="129"/>
    </font>
    <font>
      <sz val="8"/>
      <color rgb="FFFF0000"/>
      <name val="돋움"/>
      <family val="3"/>
      <charset val="129"/>
    </font>
    <font>
      <b/>
      <sz val="36"/>
      <name val="HY크리스탈M"/>
      <family val="1"/>
      <charset val="129"/>
    </font>
    <font>
      <b/>
      <sz val="28"/>
      <name val="HY크리스탈M"/>
      <family val="1"/>
      <charset val="129"/>
    </font>
    <font>
      <b/>
      <sz val="9"/>
      <color indexed="8"/>
      <name val="돋움"/>
      <family val="3"/>
      <charset val="129"/>
    </font>
    <font>
      <b/>
      <sz val="14"/>
      <name val="돋움"/>
      <family val="3"/>
      <charset val="129"/>
    </font>
    <font>
      <sz val="8"/>
      <color theme="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7"/>
      <name val="돋움"/>
      <family val="3"/>
      <charset val="129"/>
    </font>
    <font>
      <b/>
      <sz val="7"/>
      <color indexed="8"/>
      <name val="돋움"/>
      <family val="3"/>
      <charset val="129"/>
    </font>
    <font>
      <b/>
      <sz val="24"/>
      <name val="HY크리스탈M"/>
      <family val="1"/>
      <charset val="129"/>
    </font>
    <font>
      <b/>
      <sz val="8"/>
      <color theme="1"/>
      <name val="돋움"/>
      <family val="3"/>
      <charset val="129"/>
    </font>
    <font>
      <sz val="7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28"/>
      <name val="HY헤드라인M"/>
      <family val="1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trike/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돋움"/>
      <family val="3"/>
      <charset val="129"/>
    </font>
    <font>
      <sz val="8"/>
      <color rgb="FF0070C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u/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u/>
      <sz val="9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  <scheme val="minor"/>
    </font>
    <font>
      <b/>
      <u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u/>
      <sz val="8"/>
      <color theme="1"/>
      <name val="돋움"/>
      <family val="3"/>
      <charset val="129"/>
    </font>
    <font>
      <b/>
      <u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7"/>
      <color indexed="8"/>
      <name val="돋움"/>
      <family val="3"/>
      <charset val="129"/>
    </font>
    <font>
      <sz val="6"/>
      <color theme="1"/>
      <name val="돋움"/>
      <family val="3"/>
      <charset val="129"/>
    </font>
    <font>
      <sz val="7.5"/>
      <color theme="1"/>
      <name val="맑은 고딕"/>
      <family val="3"/>
      <charset val="129"/>
    </font>
    <font>
      <sz val="10"/>
      <color theme="1"/>
      <name val="휴먼명조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8"/>
      <color theme="1"/>
      <name val="MS Gothic"/>
      <family val="3"/>
      <charset val="1"/>
    </font>
    <font>
      <sz val="7"/>
      <color theme="1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6"/>
      <color theme="1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</font>
    <font>
      <sz val="9"/>
      <color theme="1"/>
      <name val="Dotum"/>
      <family val="3"/>
      <charset val="129"/>
    </font>
    <font>
      <strike/>
      <sz val="9"/>
      <color theme="1"/>
      <name val="맑은 고딕"/>
      <family val="3"/>
      <charset val="129"/>
      <scheme val="minor"/>
    </font>
    <font>
      <strike/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trike/>
      <sz val="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9"/>
      <color theme="1"/>
      <name val="NGothic"/>
      <family val="2"/>
    </font>
    <font>
      <sz val="8.5"/>
      <color theme="1"/>
      <name val="굴림"/>
      <family val="3"/>
      <charset val="129"/>
    </font>
    <font>
      <strike/>
      <sz val="7.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</font>
    <font>
      <strike/>
      <sz val="8"/>
      <color theme="1"/>
      <name val="맑은 고딕"/>
      <family val="3"/>
      <charset val="129"/>
      <scheme val="major"/>
    </font>
    <font>
      <u/>
      <sz val="8"/>
      <color theme="1"/>
      <name val="맑은 고딕"/>
      <family val="3"/>
      <charset val="129"/>
      <scheme val="major"/>
    </font>
    <font>
      <sz val="36"/>
      <name val="HY견고딕"/>
      <family val="1"/>
      <charset val="129"/>
    </font>
    <font>
      <b/>
      <sz val="9"/>
      <color theme="1"/>
      <name val="돋움"/>
      <family val="3"/>
      <charset val="129"/>
    </font>
    <font>
      <sz val="14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b/>
      <sz val="11"/>
      <color theme="1"/>
      <name val="돋움"/>
      <family val="3"/>
      <charset val="129"/>
    </font>
    <font>
      <u/>
      <sz val="8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</fills>
  <borders count="10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5">
    <xf numFmtId="0" fontId="0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8" fillId="0" borderId="0" xfId="44" applyFont="1" applyAlignment="1">
      <alignment wrapText="1"/>
    </xf>
    <xf numFmtId="41" fontId="4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/>
    <xf numFmtId="0" fontId="51" fillId="30" borderId="0">
      <alignment vertical="center"/>
    </xf>
    <xf numFmtId="0" fontId="51" fillId="30" borderId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9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3" fillId="7" borderId="7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1" fillId="0" borderId="0"/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" fillId="0" borderId="0">
      <alignment vertical="center"/>
    </xf>
    <xf numFmtId="0" fontId="23" fillId="7" borderId="7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4" fillId="21" borderId="74" applyNumberFormat="0" applyFont="0" applyAlignment="0" applyProtection="0">
      <alignment vertical="center"/>
    </xf>
    <xf numFmtId="0" fontId="16" fillId="20" borderId="73" applyNumberFormat="0" applyAlignment="0" applyProtection="0">
      <alignment vertical="center"/>
    </xf>
    <xf numFmtId="0" fontId="23" fillId="7" borderId="73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9" fillId="20" borderId="76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7" borderId="93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</cellStyleXfs>
  <cellXfs count="2245">
    <xf numFmtId="0" fontId="0" fillId="0" borderId="0" xfId="0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76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5" fillId="0" borderId="0" xfId="44" applyFont="1" applyAlignment="1">
      <alignment wrapText="1"/>
    </xf>
    <xf numFmtId="180" fontId="5" fillId="0" borderId="0" xfId="44" applyNumberFormat="1" applyFont="1" applyAlignment="1">
      <alignment wrapText="1"/>
    </xf>
    <xf numFmtId="177" fontId="5" fillId="0" borderId="0" xfId="44" applyNumberFormat="1" applyFont="1" applyAlignment="1">
      <alignment wrapText="1"/>
    </xf>
    <xf numFmtId="180" fontId="11" fillId="0" borderId="0" xfId="44" applyNumberFormat="1" applyFont="1" applyAlignment="1">
      <alignment wrapText="1"/>
    </xf>
    <xf numFmtId="191" fontId="5" fillId="0" borderId="0" xfId="44" applyNumberFormat="1" applyFont="1" applyAlignment="1">
      <alignment wrapText="1"/>
    </xf>
    <xf numFmtId="180" fontId="11" fillId="0" borderId="10" xfId="44" applyNumberFormat="1" applyFont="1" applyBorder="1" applyAlignment="1">
      <alignment wrapText="1"/>
    </xf>
    <xf numFmtId="0" fontId="5" fillId="0" borderId="0" xfId="44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10" xfId="0" applyFont="1" applyBorder="1">
      <alignment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0" xfId="0" applyNumberFormat="1" applyFont="1" applyAlignment="1">
      <alignment horizontal="center" vertical="center"/>
    </xf>
    <xf numFmtId="180" fontId="42" fillId="0" borderId="10" xfId="44" applyNumberFormat="1" applyFont="1" applyBorder="1" applyAlignment="1">
      <alignment wrapText="1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176" fontId="42" fillId="0" borderId="18" xfId="0" applyNumberFormat="1" applyFont="1" applyBorder="1" applyAlignment="1">
      <alignment horizontal="center" vertical="center"/>
    </xf>
    <xf numFmtId="176" fontId="0" fillId="28" borderId="0" xfId="0" applyNumberFormat="1" applyFill="1">
      <alignment vertical="center"/>
    </xf>
    <xf numFmtId="180" fontId="42" fillId="0" borderId="18" xfId="204" applyNumberFormat="1" applyFont="1" applyFill="1" applyBorder="1" applyAlignment="1">
      <alignment horizontal="center" vertical="center" wrapText="1"/>
    </xf>
    <xf numFmtId="176" fontId="42" fillId="0" borderId="19" xfId="0" applyNumberFormat="1" applyFont="1" applyBorder="1" applyAlignment="1">
      <alignment horizontal="center" vertical="center"/>
    </xf>
    <xf numFmtId="180" fontId="42" fillId="0" borderId="18" xfId="44" applyNumberFormat="1" applyFont="1" applyBorder="1" applyAlignment="1">
      <alignment wrapText="1"/>
    </xf>
    <xf numFmtId="176" fontId="50" fillId="0" borderId="0" xfId="0" applyNumberFormat="1" applyFont="1" applyAlignment="1">
      <alignment horizontal="center" vertical="center"/>
    </xf>
    <xf numFmtId="176" fontId="49" fillId="0" borderId="0" xfId="0" applyNumberFormat="1" applyFont="1">
      <alignment vertical="center"/>
    </xf>
    <xf numFmtId="180" fontId="42" fillId="29" borderId="10" xfId="44" applyNumberFormat="1" applyFont="1" applyFill="1" applyBorder="1" applyAlignment="1">
      <alignment wrapText="1"/>
    </xf>
    <xf numFmtId="0" fontId="32" fillId="0" borderId="16" xfId="204" applyNumberFormat="1" applyFont="1" applyFill="1" applyBorder="1" applyAlignment="1">
      <alignment horizontal="center" vertical="center" wrapText="1"/>
    </xf>
    <xf numFmtId="177" fontId="32" fillId="0" borderId="16" xfId="204" applyNumberFormat="1" applyFont="1" applyFill="1" applyBorder="1" applyAlignment="1">
      <alignment horizontal="center" vertical="center" wrapText="1"/>
    </xf>
    <xf numFmtId="0" fontId="53" fillId="0" borderId="0" xfId="44" applyFont="1" applyAlignment="1">
      <alignment wrapText="1"/>
    </xf>
    <xf numFmtId="180" fontId="53" fillId="0" borderId="0" xfId="44" applyNumberFormat="1" applyFont="1" applyAlignment="1">
      <alignment wrapText="1"/>
    </xf>
    <xf numFmtId="180" fontId="53" fillId="0" borderId="0" xfId="44" applyNumberFormat="1" applyFont="1" applyAlignment="1">
      <alignment horizontal="center" wrapText="1"/>
    </xf>
    <xf numFmtId="177" fontId="53" fillId="0" borderId="0" xfId="44" applyNumberFormat="1" applyFont="1" applyAlignment="1">
      <alignment wrapText="1"/>
    </xf>
    <xf numFmtId="180" fontId="53" fillId="0" borderId="0" xfId="44" applyNumberFormat="1" applyFont="1" applyAlignment="1">
      <alignment horizontal="center" vertical="center" wrapText="1"/>
    </xf>
    <xf numFmtId="0" fontId="53" fillId="0" borderId="16" xfId="44" applyFont="1" applyBorder="1" applyAlignment="1">
      <alignment horizontal="center" vertical="center" wrapText="1"/>
    </xf>
    <xf numFmtId="0" fontId="53" fillId="0" borderId="16" xfId="204" applyNumberFormat="1" applyFont="1" applyFill="1" applyBorder="1" applyAlignment="1">
      <alignment horizontal="center" vertical="center" wrapText="1"/>
    </xf>
    <xf numFmtId="0" fontId="53" fillId="0" borderId="16" xfId="44" applyFont="1" applyBorder="1" applyAlignment="1">
      <alignment wrapText="1"/>
    </xf>
    <xf numFmtId="191" fontId="53" fillId="0" borderId="16" xfId="204" applyNumberFormat="1" applyFont="1" applyFill="1" applyBorder="1" applyAlignment="1">
      <alignment horizontal="center" vertical="center" wrapText="1"/>
    </xf>
    <xf numFmtId="191" fontId="53" fillId="0" borderId="0" xfId="44" applyNumberFormat="1" applyFont="1" applyAlignment="1">
      <alignment wrapText="1"/>
    </xf>
    <xf numFmtId="0" fontId="53" fillId="0" borderId="11" xfId="44" applyFont="1" applyBorder="1" applyAlignment="1">
      <alignment wrapText="1"/>
    </xf>
    <xf numFmtId="180" fontId="53" fillId="0" borderId="16" xfId="44" applyNumberFormat="1" applyFont="1" applyBorder="1" applyAlignment="1">
      <alignment horizontal="center" vertical="center" wrapText="1"/>
    </xf>
    <xf numFmtId="180" fontId="58" fillId="0" borderId="0" xfId="44" applyNumberFormat="1" applyFont="1" applyAlignment="1">
      <alignment wrapText="1"/>
    </xf>
    <xf numFmtId="0" fontId="56" fillId="0" borderId="0" xfId="0" applyFont="1">
      <alignment vertical="center"/>
    </xf>
    <xf numFmtId="0" fontId="58" fillId="0" borderId="0" xfId="44" applyFont="1" applyAlignment="1">
      <alignment wrapText="1"/>
    </xf>
    <xf numFmtId="0" fontId="53" fillId="0" borderId="16" xfId="204" applyNumberFormat="1" applyFont="1" applyFill="1" applyBorder="1" applyAlignment="1">
      <alignment vertical="center" wrapText="1"/>
    </xf>
    <xf numFmtId="180" fontId="53" fillId="0" borderId="0" xfId="204" quotePrefix="1" applyNumberFormat="1" applyFont="1" applyFill="1" applyBorder="1" applyAlignment="1">
      <alignment horizontal="center" vertical="center" wrapText="1"/>
    </xf>
    <xf numFmtId="191" fontId="53" fillId="0" borderId="16" xfId="44" applyNumberFormat="1" applyFont="1" applyBorder="1" applyAlignment="1">
      <alignment wrapText="1"/>
    </xf>
    <xf numFmtId="180" fontId="53" fillId="0" borderId="0" xfId="44" applyNumberFormat="1" applyFont="1" applyAlignment="1">
      <alignment vertical="top" wrapText="1"/>
    </xf>
    <xf numFmtId="180" fontId="5" fillId="0" borderId="0" xfId="44" applyNumberFormat="1" applyFont="1" applyAlignment="1">
      <alignment vertical="top" wrapText="1"/>
    </xf>
    <xf numFmtId="41" fontId="53" fillId="0" borderId="0" xfId="204" quotePrefix="1" applyFont="1" applyFill="1" applyBorder="1" applyAlignment="1">
      <alignment horizontal="center" vertical="center" wrapText="1"/>
    </xf>
    <xf numFmtId="0" fontId="55" fillId="0" borderId="16" xfId="204" applyNumberFormat="1" applyFont="1" applyFill="1" applyBorder="1" applyAlignment="1">
      <alignment horizontal="center" vertical="center" wrapText="1"/>
    </xf>
    <xf numFmtId="41" fontId="55" fillId="0" borderId="16" xfId="204" applyFont="1" applyFill="1" applyBorder="1" applyAlignment="1">
      <alignment horizontal="center" vertical="center" wrapText="1"/>
    </xf>
    <xf numFmtId="0" fontId="32" fillId="0" borderId="0" xfId="44" applyFont="1" applyAlignment="1">
      <alignment wrapText="1"/>
    </xf>
    <xf numFmtId="41" fontId="53" fillId="0" borderId="11" xfId="204" quotePrefix="1" applyFont="1" applyFill="1" applyBorder="1" applyAlignment="1">
      <alignment horizontal="center" vertical="center" wrapText="1"/>
    </xf>
    <xf numFmtId="0" fontId="53" fillId="0" borderId="0" xfId="44" applyFont="1" applyAlignment="1">
      <alignment horizontal="center" wrapText="1"/>
    </xf>
    <xf numFmtId="180" fontId="53" fillId="0" borderId="16" xfId="204" applyNumberFormat="1" applyFont="1" applyFill="1" applyBorder="1" applyAlignment="1">
      <alignment horizontal="center" vertical="center" wrapText="1"/>
    </xf>
    <xf numFmtId="177" fontId="5" fillId="0" borderId="0" xfId="44" applyNumberFormat="1" applyFont="1" applyAlignment="1">
      <alignment horizontal="center" wrapText="1"/>
    </xf>
    <xf numFmtId="177" fontId="32" fillId="0" borderId="0" xfId="44" applyNumberFormat="1" applyFont="1" applyAlignment="1">
      <alignment wrapText="1"/>
    </xf>
    <xf numFmtId="0" fontId="4" fillId="0" borderId="0" xfId="0" applyFont="1">
      <alignment vertical="center"/>
    </xf>
    <xf numFmtId="180" fontId="53" fillId="0" borderId="0" xfId="56" applyNumberFormat="1" applyFont="1" applyAlignment="1">
      <alignment horizontal="center" vertical="center" wrapText="1"/>
    </xf>
    <xf numFmtId="180" fontId="53" fillId="0" borderId="16" xfId="56" applyNumberFormat="1" applyFont="1" applyBorder="1" applyAlignment="1">
      <alignment horizontal="center" vertical="center" wrapText="1"/>
    </xf>
    <xf numFmtId="180" fontId="53" fillId="0" borderId="16" xfId="204" applyNumberFormat="1" applyFont="1" applyFill="1" applyBorder="1" applyAlignment="1">
      <alignment vertical="center" wrapText="1"/>
    </xf>
    <xf numFmtId="0" fontId="30" fillId="0" borderId="0" xfId="44" applyFont="1" applyAlignment="1">
      <alignment horizontal="center" vertical="center" wrapText="1"/>
    </xf>
    <xf numFmtId="0" fontId="30" fillId="0" borderId="0" xfId="44" applyFont="1" applyAlignment="1">
      <alignment wrapText="1"/>
    </xf>
    <xf numFmtId="180" fontId="55" fillId="0" borderId="0" xfId="204" applyNumberFormat="1" applyFont="1" applyFill="1" applyBorder="1" applyAlignment="1">
      <alignment horizontal="center" vertical="center" wrapText="1"/>
    </xf>
    <xf numFmtId="180" fontId="30" fillId="0" borderId="0" xfId="44" applyNumberFormat="1" applyFont="1" applyAlignment="1">
      <alignment wrapText="1"/>
    </xf>
    <xf numFmtId="180" fontId="55" fillId="0" borderId="0" xfId="204" quotePrefix="1" applyNumberFormat="1" applyFont="1" applyFill="1" applyBorder="1" applyAlignment="1">
      <alignment horizontal="center" vertical="center" wrapText="1"/>
    </xf>
    <xf numFmtId="0" fontId="68" fillId="0" borderId="0" xfId="56" applyFont="1" applyAlignment="1">
      <alignment wrapText="1"/>
    </xf>
    <xf numFmtId="0" fontId="70" fillId="0" borderId="0" xfId="56" applyFont="1" applyAlignment="1">
      <alignment wrapText="1"/>
    </xf>
    <xf numFmtId="0" fontId="71" fillId="0" borderId="0" xfId="44" applyFont="1" applyAlignment="1">
      <alignment wrapText="1"/>
    </xf>
    <xf numFmtId="0" fontId="42" fillId="0" borderId="0" xfId="44" applyFont="1" applyAlignment="1">
      <alignment wrapText="1"/>
    </xf>
    <xf numFmtId="0" fontId="37" fillId="0" borderId="0" xfId="44" applyFont="1" applyAlignment="1">
      <alignment wrapText="1"/>
    </xf>
    <xf numFmtId="180" fontId="53" fillId="0" borderId="16" xfId="44" applyNumberFormat="1" applyFont="1" applyBorder="1" applyAlignment="1">
      <alignment horizontal="center" vertical="center" shrinkToFit="1"/>
    </xf>
    <xf numFmtId="0" fontId="42" fillId="26" borderId="0" xfId="44" applyFont="1" applyFill="1" applyAlignment="1">
      <alignment wrapText="1"/>
    </xf>
    <xf numFmtId="0" fontId="55" fillId="0" borderId="0" xfId="44" applyFont="1" applyAlignment="1">
      <alignment wrapText="1"/>
    </xf>
    <xf numFmtId="0" fontId="64" fillId="0" borderId="0" xfId="44" applyFont="1" applyAlignment="1">
      <alignment wrapText="1"/>
    </xf>
    <xf numFmtId="0" fontId="66" fillId="0" borderId="16" xfId="44" applyFont="1" applyBorder="1" applyAlignment="1">
      <alignment horizontal="center" vertical="center" wrapText="1"/>
    </xf>
    <xf numFmtId="41" fontId="55" fillId="0" borderId="0" xfId="204" quotePrefix="1" applyFont="1" applyFill="1" applyBorder="1" applyAlignment="1">
      <alignment horizontal="center" vertical="center" wrapText="1"/>
    </xf>
    <xf numFmtId="180" fontId="55" fillId="0" borderId="0" xfId="44" applyNumberFormat="1" applyFont="1" applyAlignment="1">
      <alignment wrapText="1"/>
    </xf>
    <xf numFmtId="177" fontId="64" fillId="0" borderId="0" xfId="44" applyNumberFormat="1" applyFont="1" applyAlignment="1">
      <alignment horizontal="center" wrapText="1"/>
    </xf>
    <xf numFmtId="177" fontId="64" fillId="0" borderId="0" xfId="44" applyNumberFormat="1" applyFont="1" applyAlignment="1">
      <alignment wrapText="1"/>
    </xf>
    <xf numFmtId="180" fontId="55" fillId="0" borderId="0" xfId="44" applyNumberFormat="1" applyFont="1" applyAlignment="1">
      <alignment horizontal="center" vertical="center" wrapText="1"/>
    </xf>
    <xf numFmtId="180" fontId="55" fillId="0" borderId="0" xfId="44" applyNumberFormat="1" applyFont="1" applyAlignment="1">
      <alignment horizontal="center" wrapText="1"/>
    </xf>
    <xf numFmtId="180" fontId="53" fillId="0" borderId="0" xfId="56" applyNumberFormat="1" applyFont="1" applyAlignment="1">
      <alignment horizontal="center" wrapText="1"/>
    </xf>
    <xf numFmtId="180" fontId="63" fillId="0" borderId="0" xfId="44" applyNumberFormat="1" applyFont="1" applyAlignment="1">
      <alignment horizontal="center" wrapText="1"/>
    </xf>
    <xf numFmtId="180" fontId="55" fillId="0" borderId="0" xfId="56" applyNumberFormat="1" applyFont="1" applyAlignment="1">
      <alignment horizontal="center" wrapText="1"/>
    </xf>
    <xf numFmtId="0" fontId="30" fillId="0" borderId="0" xfId="56" applyFont="1" applyAlignment="1">
      <alignment wrapText="1"/>
    </xf>
    <xf numFmtId="176" fontId="47" fillId="0" borderId="30" xfId="0" applyNumberFormat="1" applyFont="1" applyBorder="1" applyAlignment="1">
      <alignment horizontal="left" vertical="center"/>
    </xf>
    <xf numFmtId="0" fontId="5" fillId="0" borderId="0" xfId="56" applyFont="1" applyAlignment="1">
      <alignment wrapText="1"/>
    </xf>
    <xf numFmtId="180" fontId="64" fillId="0" borderId="0" xfId="204" quotePrefix="1" applyNumberFormat="1" applyFont="1" applyFill="1" applyBorder="1" applyAlignment="1">
      <alignment horizontal="center" vertical="center" wrapText="1"/>
    </xf>
    <xf numFmtId="180" fontId="30" fillId="0" borderId="0" xfId="56" applyNumberFormat="1" applyFont="1" applyAlignment="1">
      <alignment wrapText="1"/>
    </xf>
    <xf numFmtId="180" fontId="53" fillId="0" borderId="0" xfId="44" applyNumberFormat="1" applyFont="1" applyAlignment="1">
      <alignment horizontal="center"/>
    </xf>
    <xf numFmtId="176" fontId="42" fillId="32" borderId="18" xfId="0" applyNumberFormat="1" applyFont="1" applyFill="1" applyBorder="1" applyAlignment="1">
      <alignment horizontal="center" vertical="center"/>
    </xf>
    <xf numFmtId="180" fontId="42" fillId="32" borderId="18" xfId="0" applyNumberFormat="1" applyFont="1" applyFill="1" applyBorder="1" applyAlignment="1">
      <alignment horizontal="center" vertical="center"/>
    </xf>
    <xf numFmtId="176" fontId="47" fillId="32" borderId="30" xfId="0" applyNumberFormat="1" applyFont="1" applyFill="1" applyBorder="1" applyAlignment="1">
      <alignment horizontal="left" vertical="center" wrapText="1"/>
    </xf>
    <xf numFmtId="0" fontId="66" fillId="0" borderId="56" xfId="204" quotePrefix="1" applyNumberFormat="1" applyFont="1" applyFill="1" applyBorder="1" applyAlignment="1">
      <alignment horizontal="center" vertical="center" wrapText="1"/>
    </xf>
    <xf numFmtId="0" fontId="66" fillId="0" borderId="56" xfId="204" applyNumberFormat="1" applyFont="1" applyFill="1" applyBorder="1" applyAlignment="1">
      <alignment horizontal="center" vertical="center" wrapText="1"/>
    </xf>
    <xf numFmtId="41" fontId="66" fillId="0" borderId="56" xfId="204" applyFont="1" applyFill="1" applyBorder="1" applyAlignment="1">
      <alignment horizontal="center" vertical="center" wrapText="1"/>
    </xf>
    <xf numFmtId="180" fontId="66" fillId="0" borderId="56" xfId="204" applyNumberFormat="1" applyFont="1" applyFill="1" applyBorder="1" applyAlignment="1">
      <alignment horizontal="center" vertical="center" wrapText="1"/>
    </xf>
    <xf numFmtId="0" fontId="66" fillId="0" borderId="56" xfId="56" applyFont="1" applyBorder="1" applyAlignment="1">
      <alignment horizontal="center" vertical="center" wrapText="1"/>
    </xf>
    <xf numFmtId="0" fontId="66" fillId="26" borderId="56" xfId="204" applyNumberFormat="1" applyFont="1" applyFill="1" applyBorder="1" applyAlignment="1">
      <alignment horizontal="center" vertical="center" wrapText="1"/>
    </xf>
    <xf numFmtId="176" fontId="66" fillId="0" borderId="56" xfId="204" applyNumberFormat="1" applyFont="1" applyFill="1" applyBorder="1" applyAlignment="1">
      <alignment horizontal="center" vertical="center" wrapText="1"/>
    </xf>
    <xf numFmtId="0" fontId="66" fillId="0" borderId="56" xfId="0" applyFont="1" applyBorder="1" applyAlignment="1">
      <alignment horizontal="center" vertical="center"/>
    </xf>
    <xf numFmtId="0" fontId="66" fillId="0" borderId="56" xfId="44" applyFont="1" applyBorder="1" applyAlignment="1">
      <alignment horizontal="center" vertical="center" wrapText="1"/>
    </xf>
    <xf numFmtId="0" fontId="66" fillId="0" borderId="56" xfId="44" applyFont="1" applyBorder="1" applyAlignment="1">
      <alignment vertical="center" wrapText="1"/>
    </xf>
    <xf numFmtId="180" fontId="66" fillId="0" borderId="0" xfId="44" applyNumberFormat="1" applyFont="1" applyAlignment="1">
      <alignment horizontal="center" vertical="center" wrapText="1"/>
    </xf>
    <xf numFmtId="180" fontId="66" fillId="0" borderId="10" xfId="204" applyNumberFormat="1" applyFont="1" applyFill="1" applyBorder="1" applyAlignment="1">
      <alignment horizontal="center" vertical="center" wrapText="1"/>
    </xf>
    <xf numFmtId="41" fontId="66" fillId="0" borderId="10" xfId="204" applyFont="1" applyFill="1" applyBorder="1" applyAlignment="1">
      <alignment horizontal="center" vertical="center" wrapText="1"/>
    </xf>
    <xf numFmtId="180" fontId="66" fillId="0" borderId="10" xfId="44" applyNumberFormat="1" applyFont="1" applyBorder="1" applyAlignment="1">
      <alignment horizontal="center" vertical="center" wrapText="1"/>
    </xf>
    <xf numFmtId="0" fontId="66" fillId="0" borderId="10" xfId="44" applyFont="1" applyBorder="1" applyAlignment="1">
      <alignment horizontal="center" vertical="center" wrapText="1"/>
    </xf>
    <xf numFmtId="0" fontId="66" fillId="0" borderId="10" xfId="204" applyNumberFormat="1" applyFont="1" applyFill="1" applyBorder="1" applyAlignment="1">
      <alignment horizontal="center" vertical="center" wrapText="1"/>
    </xf>
    <xf numFmtId="180" fontId="66" fillId="0" borderId="10" xfId="51" applyNumberFormat="1" applyFont="1" applyBorder="1" applyAlignment="1">
      <alignment horizontal="center" vertical="center" wrapText="1"/>
    </xf>
    <xf numFmtId="0" fontId="66" fillId="0" borderId="10" xfId="51" applyFont="1" applyBorder="1" applyAlignment="1">
      <alignment horizontal="center" vertical="center" wrapText="1"/>
    </xf>
    <xf numFmtId="0" fontId="66" fillId="0" borderId="10" xfId="44" applyFont="1" applyBorder="1" applyAlignment="1">
      <alignment vertical="center" wrapText="1"/>
    </xf>
    <xf numFmtId="180" fontId="66" fillId="0" borderId="13" xfId="204" applyNumberFormat="1" applyFont="1" applyFill="1" applyBorder="1" applyAlignment="1">
      <alignment horizontal="center" vertical="center" wrapText="1"/>
    </xf>
    <xf numFmtId="180" fontId="66" fillId="0" borderId="0" xfId="44" applyNumberFormat="1" applyFont="1" applyAlignment="1">
      <alignment horizontal="center" wrapText="1"/>
    </xf>
    <xf numFmtId="0" fontId="66" fillId="0" borderId="0" xfId="44" applyFont="1" applyAlignment="1">
      <alignment wrapText="1"/>
    </xf>
    <xf numFmtId="0" fontId="66" fillId="0" borderId="16" xfId="204" applyNumberFormat="1" applyFont="1" applyFill="1" applyBorder="1" applyAlignment="1">
      <alignment horizontal="center" vertical="center" wrapText="1"/>
    </xf>
    <xf numFmtId="0" fontId="86" fillId="0" borderId="56" xfId="204" applyNumberFormat="1" applyFont="1" applyFill="1" applyBorder="1" applyAlignment="1">
      <alignment horizontal="center" vertical="center" wrapText="1"/>
    </xf>
    <xf numFmtId="0" fontId="66" fillId="0" borderId="55" xfId="204" quotePrefix="1" applyNumberFormat="1" applyFont="1" applyFill="1" applyBorder="1" applyAlignment="1">
      <alignment horizontal="center" vertical="center" wrapText="1"/>
    </xf>
    <xf numFmtId="0" fontId="66" fillId="0" borderId="58" xfId="204" applyNumberFormat="1" applyFont="1" applyFill="1" applyBorder="1" applyAlignment="1">
      <alignment horizontal="center" vertical="center" wrapText="1"/>
    </xf>
    <xf numFmtId="0" fontId="73" fillId="0" borderId="56" xfId="204" applyNumberFormat="1" applyFont="1" applyFill="1" applyBorder="1" applyAlignment="1">
      <alignment horizontal="center" vertical="center" wrapText="1"/>
    </xf>
    <xf numFmtId="0" fontId="42" fillId="0" borderId="56" xfId="44" applyFont="1" applyBorder="1" applyAlignment="1">
      <alignment wrapText="1"/>
    </xf>
    <xf numFmtId="41" fontId="66" fillId="0" borderId="53" xfId="204" quotePrefix="1" applyFont="1" applyFill="1" applyBorder="1" applyAlignment="1">
      <alignment horizontal="center" vertical="center" wrapText="1"/>
    </xf>
    <xf numFmtId="0" fontId="66" fillId="0" borderId="56" xfId="204" applyNumberFormat="1" applyFont="1" applyFill="1" applyBorder="1" applyAlignment="1">
      <alignment horizontal="right" vertical="center" wrapText="1"/>
    </xf>
    <xf numFmtId="180" fontId="66" fillId="0" borderId="16" xfId="44" applyNumberFormat="1" applyFont="1" applyBorder="1" applyAlignment="1">
      <alignment horizontal="center" vertical="center" wrapText="1"/>
    </xf>
    <xf numFmtId="0" fontId="66" fillId="0" borderId="45" xfId="44" applyFont="1" applyBorder="1" applyAlignment="1">
      <alignment horizontal="center" vertical="center" wrapText="1"/>
    </xf>
    <xf numFmtId="0" fontId="66" fillId="0" borderId="56" xfId="44" quotePrefix="1" applyFont="1" applyBorder="1" applyAlignment="1">
      <alignment horizontal="center" vertical="center" wrapText="1"/>
    </xf>
    <xf numFmtId="0" fontId="66" fillId="0" borderId="56" xfId="50" applyFont="1" applyBorder="1" applyAlignment="1">
      <alignment horizontal="center" vertical="center" wrapText="1"/>
    </xf>
    <xf numFmtId="0" fontId="66" fillId="0" borderId="56" xfId="51" applyFont="1" applyBorder="1" applyAlignment="1">
      <alignment horizontal="center" vertical="center" wrapText="1"/>
    </xf>
    <xf numFmtId="180" fontId="94" fillId="32" borderId="18" xfId="204" applyNumberFormat="1" applyFont="1" applyFill="1" applyBorder="1" applyAlignment="1">
      <alignment horizontal="center" vertical="center"/>
    </xf>
    <xf numFmtId="180" fontId="42" fillId="0" borderId="0" xfId="44" applyNumberFormat="1" applyFont="1" applyAlignment="1">
      <alignment wrapText="1"/>
    </xf>
    <xf numFmtId="180" fontId="42" fillId="0" borderId="10" xfId="44" applyNumberFormat="1" applyFont="1" applyBorder="1" applyAlignment="1">
      <alignment vertical="center" wrapText="1"/>
    </xf>
    <xf numFmtId="180" fontId="11" fillId="0" borderId="10" xfId="44" applyNumberFormat="1" applyFont="1" applyBorder="1" applyAlignment="1">
      <alignment vertical="center" wrapText="1"/>
    </xf>
    <xf numFmtId="176" fontId="5" fillId="0" borderId="18" xfId="0" applyNumberFormat="1" applyFont="1" applyBorder="1" applyAlignment="1">
      <alignment horizontal="center" vertical="center"/>
    </xf>
    <xf numFmtId="180" fontId="11" fillId="0" borderId="18" xfId="44" applyNumberFormat="1" applyFont="1" applyBorder="1" applyAlignment="1">
      <alignment horizontal="center" vertical="center" wrapText="1"/>
    </xf>
    <xf numFmtId="180" fontId="42" fillId="0" borderId="18" xfId="44" applyNumberFormat="1" applyFont="1" applyBorder="1" applyAlignment="1">
      <alignment horizontal="center" vertical="center" wrapText="1"/>
    </xf>
    <xf numFmtId="180" fontId="11" fillId="0" borderId="19" xfId="44" applyNumberFormat="1" applyFont="1" applyBorder="1" applyAlignment="1">
      <alignment horizontal="center" vertical="center" wrapText="1"/>
    </xf>
    <xf numFmtId="180" fontId="42" fillId="0" borderId="19" xfId="44" applyNumberFormat="1" applyFont="1" applyBorder="1" applyAlignment="1">
      <alignment horizontal="center" vertical="center" wrapText="1"/>
    </xf>
    <xf numFmtId="176" fontId="42" fillId="0" borderId="61" xfId="0" applyNumberFormat="1" applyFont="1" applyBorder="1" applyAlignment="1">
      <alignment horizontal="center" vertical="center"/>
    </xf>
    <xf numFmtId="0" fontId="66" fillId="0" borderId="0" xfId="44" applyFont="1" applyAlignment="1">
      <alignment horizontal="center" vertical="center" wrapText="1"/>
    </xf>
    <xf numFmtId="0" fontId="53" fillId="0" borderId="64" xfId="44" applyFont="1" applyBorder="1" applyAlignment="1">
      <alignment wrapText="1"/>
    </xf>
    <xf numFmtId="41" fontId="73" fillId="26" borderId="16" xfId="204" applyFont="1" applyFill="1" applyBorder="1" applyAlignment="1">
      <alignment horizontal="center" vertical="center" wrapText="1"/>
    </xf>
    <xf numFmtId="0" fontId="66" fillId="0" borderId="16" xfId="44" applyFont="1" applyBorder="1" applyAlignment="1">
      <alignment wrapText="1"/>
    </xf>
    <xf numFmtId="0" fontId="66" fillId="0" borderId="53" xfId="204" quotePrefix="1" applyNumberFormat="1" applyFont="1" applyFill="1" applyBorder="1" applyAlignment="1">
      <alignment horizontal="center" vertical="center" wrapText="1"/>
    </xf>
    <xf numFmtId="0" fontId="53" fillId="0" borderId="64" xfId="204" applyNumberFormat="1" applyFont="1" applyFill="1" applyBorder="1" applyAlignment="1">
      <alignment horizontal="center" vertical="center" wrapText="1"/>
    </xf>
    <xf numFmtId="0" fontId="53" fillId="0" borderId="64" xfId="44" applyFont="1" applyBorder="1" applyAlignment="1">
      <alignment horizontal="center" vertical="center" wrapText="1"/>
    </xf>
    <xf numFmtId="180" fontId="53" fillId="0" borderId="64" xfId="204" applyNumberFormat="1" applyFont="1" applyFill="1" applyBorder="1" applyAlignment="1">
      <alignment horizontal="center" vertical="center" wrapText="1"/>
    </xf>
    <xf numFmtId="180" fontId="55" fillId="0" borderId="0" xfId="54" quotePrefix="1" applyNumberFormat="1" applyFont="1" applyFill="1" applyBorder="1" applyAlignment="1">
      <alignment horizontal="center" vertical="center" wrapText="1"/>
    </xf>
    <xf numFmtId="180" fontId="53" fillId="0" borderId="0" xfId="54" quotePrefix="1" applyNumberFormat="1" applyFont="1" applyFill="1" applyBorder="1" applyAlignment="1">
      <alignment horizontal="center" vertical="center" wrapText="1"/>
    </xf>
    <xf numFmtId="180" fontId="53" fillId="0" borderId="16" xfId="54" applyNumberFormat="1" applyFont="1" applyFill="1" applyBorder="1" applyAlignment="1">
      <alignment horizontal="center" vertical="center" wrapText="1"/>
    </xf>
    <xf numFmtId="180" fontId="53" fillId="0" borderId="16" xfId="54" applyNumberFormat="1" applyFont="1" applyFill="1" applyBorder="1" applyAlignment="1" applyProtection="1">
      <alignment horizontal="center" vertical="center" wrapText="1"/>
    </xf>
    <xf numFmtId="180" fontId="55" fillId="0" borderId="0" xfId="54" quotePrefix="1" applyNumberFormat="1" applyFont="1" applyBorder="1" applyAlignment="1">
      <alignment horizontal="center" vertical="center" wrapText="1"/>
    </xf>
    <xf numFmtId="180" fontId="66" fillId="0" borderId="53" xfId="204" applyNumberFormat="1" applyFont="1" applyFill="1" applyBorder="1" applyAlignment="1">
      <alignment horizontal="center" vertical="center" wrapText="1"/>
    </xf>
    <xf numFmtId="0" fontId="66" fillId="0" borderId="53" xfId="44" applyFont="1" applyBorder="1" applyAlignment="1">
      <alignment horizontal="center" vertical="center" wrapText="1"/>
    </xf>
    <xf numFmtId="0" fontId="55" fillId="0" borderId="64" xfId="204" applyNumberFormat="1" applyFont="1" applyFill="1" applyBorder="1" applyAlignment="1">
      <alignment horizontal="center" vertical="center" wrapText="1"/>
    </xf>
    <xf numFmtId="176" fontId="5" fillId="0" borderId="61" xfId="0" applyNumberFormat="1" applyFont="1" applyBorder="1" applyAlignment="1">
      <alignment horizontal="left" vertical="center"/>
    </xf>
    <xf numFmtId="176" fontId="35" fillId="0" borderId="61" xfId="0" applyNumberFormat="1" applyFont="1" applyBorder="1" applyAlignment="1">
      <alignment horizontal="center" vertical="center"/>
    </xf>
    <xf numFmtId="176" fontId="35" fillId="0" borderId="71" xfId="0" applyNumberFormat="1" applyFont="1" applyBorder="1" applyAlignment="1">
      <alignment horizontal="center" vertical="center"/>
    </xf>
    <xf numFmtId="176" fontId="35" fillId="0" borderId="72" xfId="0" applyNumberFormat="1" applyFont="1" applyBorder="1" applyAlignment="1">
      <alignment horizontal="center" vertical="center"/>
    </xf>
    <xf numFmtId="176" fontId="95" fillId="26" borderId="61" xfId="0" applyNumberFormat="1" applyFont="1" applyFill="1" applyBorder="1" applyAlignment="1">
      <alignment horizontal="center" vertical="center"/>
    </xf>
    <xf numFmtId="176" fontId="95" fillId="26" borderId="71" xfId="0" applyNumberFormat="1" applyFont="1" applyFill="1" applyBorder="1" applyAlignment="1">
      <alignment horizontal="center" vertical="center"/>
    </xf>
    <xf numFmtId="176" fontId="95" fillId="26" borderId="37" xfId="0" applyNumberFormat="1" applyFont="1" applyFill="1" applyBorder="1" applyAlignment="1">
      <alignment horizontal="center" vertical="center"/>
    </xf>
    <xf numFmtId="176" fontId="95" fillId="26" borderId="60" xfId="0" applyNumberFormat="1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left" vertical="center"/>
    </xf>
    <xf numFmtId="176" fontId="35" fillId="0" borderId="18" xfId="0" applyNumberFormat="1" applyFont="1" applyBorder="1" applyAlignment="1">
      <alignment horizontal="center" vertical="center"/>
    </xf>
    <xf numFmtId="176" fontId="35" fillId="0" borderId="30" xfId="0" applyNumberFormat="1" applyFont="1" applyBorder="1" applyAlignment="1">
      <alignment horizontal="center" vertical="center"/>
    </xf>
    <xf numFmtId="176" fontId="35" fillId="0" borderId="22" xfId="0" applyNumberFormat="1" applyFont="1" applyBorder="1" applyAlignment="1">
      <alignment horizontal="center" vertical="center"/>
    </xf>
    <xf numFmtId="176" fontId="95" fillId="26" borderId="18" xfId="0" applyNumberFormat="1" applyFont="1" applyFill="1" applyBorder="1" applyAlignment="1">
      <alignment horizontal="center" vertical="center"/>
    </xf>
    <xf numFmtId="176" fontId="95" fillId="26" borderId="30" xfId="0" applyNumberFormat="1" applyFont="1" applyFill="1" applyBorder="1" applyAlignment="1">
      <alignment horizontal="center" vertical="center"/>
    </xf>
    <xf numFmtId="176" fontId="95" fillId="26" borderId="26" xfId="0" applyNumberFormat="1" applyFont="1" applyFill="1" applyBorder="1" applyAlignment="1">
      <alignment horizontal="center" vertical="center"/>
    </xf>
    <xf numFmtId="176" fontId="95" fillId="26" borderId="27" xfId="0" applyNumberFormat="1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left" vertical="center" wrapText="1"/>
    </xf>
    <xf numFmtId="176" fontId="5" fillId="0" borderId="30" xfId="0" quotePrefix="1" applyNumberFormat="1" applyFont="1" applyBorder="1" applyAlignment="1">
      <alignment horizontal="left" vertical="center"/>
    </xf>
    <xf numFmtId="176" fontId="5" fillId="0" borderId="62" xfId="0" quotePrefix="1" applyNumberFormat="1" applyFont="1" applyBorder="1" applyAlignment="1">
      <alignment horizontal="left" vertical="center"/>
    </xf>
    <xf numFmtId="176" fontId="35" fillId="0" borderId="19" xfId="0" applyNumberFormat="1" applyFont="1" applyBorder="1" applyAlignment="1">
      <alignment horizontal="center" vertical="center"/>
    </xf>
    <xf numFmtId="176" fontId="95" fillId="26" borderId="19" xfId="0" applyNumberFormat="1" applyFont="1" applyFill="1" applyBorder="1" applyAlignment="1">
      <alignment horizontal="center" vertical="center"/>
    </xf>
    <xf numFmtId="176" fontId="95" fillId="26" borderId="62" xfId="0" applyNumberFormat="1" applyFont="1" applyFill="1" applyBorder="1" applyAlignment="1">
      <alignment horizontal="center" vertical="center"/>
    </xf>
    <xf numFmtId="176" fontId="95" fillId="26" borderId="28" xfId="0" applyNumberFormat="1" applyFont="1" applyFill="1" applyBorder="1" applyAlignment="1">
      <alignment horizontal="center" vertical="center"/>
    </xf>
    <xf numFmtId="176" fontId="95" fillId="26" borderId="29" xfId="0" applyNumberFormat="1" applyFont="1" applyFill="1" applyBorder="1" applyAlignment="1">
      <alignment horizontal="center" vertical="center"/>
    </xf>
    <xf numFmtId="176" fontId="47" fillId="0" borderId="71" xfId="0" applyNumberFormat="1" applyFont="1" applyBorder="1" applyAlignment="1">
      <alignment horizontal="left" vertical="center"/>
    </xf>
    <xf numFmtId="176" fontId="47" fillId="0" borderId="62" xfId="0" quotePrefix="1" applyNumberFormat="1" applyFont="1" applyBorder="1" applyAlignment="1">
      <alignment horizontal="left" vertical="center"/>
    </xf>
    <xf numFmtId="176" fontId="42" fillId="0" borderId="72" xfId="0" applyNumberFormat="1" applyFont="1" applyBorder="1" applyAlignment="1">
      <alignment horizontal="center" vertical="center"/>
    </xf>
    <xf numFmtId="176" fontId="42" fillId="0" borderId="71" xfId="0" applyNumberFormat="1" applyFont="1" applyBorder="1" applyAlignment="1">
      <alignment horizontal="left" vertical="center"/>
    </xf>
    <xf numFmtId="176" fontId="42" fillId="0" borderId="60" xfId="0" applyNumberFormat="1" applyFont="1" applyBorder="1" applyAlignment="1">
      <alignment horizontal="center" vertical="center"/>
    </xf>
    <xf numFmtId="176" fontId="42" fillId="0" borderId="30" xfId="0" applyNumberFormat="1" applyFont="1" applyBorder="1" applyAlignment="1">
      <alignment horizontal="left" vertical="center"/>
    </xf>
    <xf numFmtId="176" fontId="42" fillId="0" borderId="30" xfId="0" applyNumberFormat="1" applyFont="1" applyBorder="1" applyAlignment="1">
      <alignment horizontal="left" vertical="center" wrapText="1"/>
    </xf>
    <xf numFmtId="176" fontId="96" fillId="0" borderId="18" xfId="0" applyNumberFormat="1" applyFont="1" applyBorder="1" applyAlignment="1">
      <alignment horizontal="center" vertical="center"/>
    </xf>
    <xf numFmtId="176" fontId="42" fillId="0" borderId="62" xfId="0" quotePrefix="1" applyNumberFormat="1" applyFont="1" applyBorder="1" applyAlignment="1">
      <alignment horizontal="left" vertical="center"/>
    </xf>
    <xf numFmtId="0" fontId="32" fillId="0" borderId="64" xfId="204" applyNumberFormat="1" applyFont="1" applyFill="1" applyBorder="1" applyAlignment="1">
      <alignment horizontal="center" vertical="center" wrapText="1"/>
    </xf>
    <xf numFmtId="0" fontId="66" fillId="26" borderId="16" xfId="44" applyFont="1" applyFill="1" applyBorder="1" applyAlignment="1">
      <alignment horizontal="center" vertical="center" wrapText="1"/>
    </xf>
    <xf numFmtId="0" fontId="5" fillId="26" borderId="0" xfId="44" applyFont="1" applyFill="1" applyAlignment="1">
      <alignment wrapText="1"/>
    </xf>
    <xf numFmtId="41" fontId="53" fillId="0" borderId="65" xfId="204" quotePrefix="1" applyFont="1" applyFill="1" applyBorder="1" applyAlignment="1">
      <alignment horizontal="center" vertical="center" wrapText="1"/>
    </xf>
    <xf numFmtId="0" fontId="65" fillId="0" borderId="16" xfId="204" applyNumberFormat="1" applyFont="1" applyFill="1" applyBorder="1" applyAlignment="1">
      <alignment horizontal="center" vertical="center" wrapText="1"/>
    </xf>
    <xf numFmtId="180" fontId="67" fillId="0" borderId="0" xfId="204" quotePrefix="1" applyNumberFormat="1" applyFont="1" applyAlignment="1">
      <alignment horizontal="center" vertical="center" wrapText="1"/>
    </xf>
    <xf numFmtId="180" fontId="68" fillId="0" borderId="0" xfId="56" applyNumberFormat="1" applyFont="1" applyAlignment="1">
      <alignment wrapText="1"/>
    </xf>
    <xf numFmtId="180" fontId="69" fillId="0" borderId="0" xfId="56" applyNumberFormat="1" applyFont="1" applyAlignment="1">
      <alignment wrapText="1"/>
    </xf>
    <xf numFmtId="180" fontId="55" fillId="0" borderId="16" xfId="44" applyNumberFormat="1" applyFont="1" applyBorder="1" applyAlignment="1">
      <alignment horizontal="center" vertical="center" wrapText="1"/>
    </xf>
    <xf numFmtId="41" fontId="66" fillId="0" borderId="0" xfId="204" quotePrefix="1" applyFont="1" applyFill="1" applyBorder="1" applyAlignment="1">
      <alignment horizontal="center" vertical="center" wrapText="1"/>
    </xf>
    <xf numFmtId="180" fontId="53" fillId="0" borderId="0" xfId="44" applyNumberFormat="1" applyFont="1" applyAlignment="1">
      <alignment horizontal="left" vertical="center" wrapText="1"/>
    </xf>
    <xf numFmtId="0" fontId="5" fillId="0" borderId="0" xfId="44" applyFont="1" applyAlignment="1">
      <alignment horizontal="left" vertical="center" wrapText="1"/>
    </xf>
    <xf numFmtId="180" fontId="86" fillId="0" borderId="0" xfId="44" applyNumberFormat="1" applyFont="1" applyAlignment="1">
      <alignment horizontal="center" vertical="center" wrapText="1"/>
    </xf>
    <xf numFmtId="180" fontId="55" fillId="0" borderId="0" xfId="44" applyNumberFormat="1" applyFont="1" applyAlignment="1">
      <alignment horizontal="left" vertical="center" wrapText="1"/>
    </xf>
    <xf numFmtId="0" fontId="66" fillId="0" borderId="0" xfId="204" quotePrefix="1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horizontal="center" vertical="center" wrapText="1"/>
    </xf>
    <xf numFmtId="0" fontId="42" fillId="0" borderId="0" xfId="44" applyFont="1" applyAlignment="1">
      <alignment horizontal="center" vertical="center" wrapText="1"/>
    </xf>
    <xf numFmtId="0" fontId="73" fillId="0" borderId="64" xfId="204" applyNumberFormat="1" applyFont="1" applyFill="1" applyBorder="1" applyAlignment="1">
      <alignment horizontal="center" vertical="center" wrapText="1"/>
    </xf>
    <xf numFmtId="180" fontId="66" fillId="0" borderId="0" xfId="204" quotePrefix="1" applyNumberFormat="1" applyFont="1" applyFill="1" applyBorder="1" applyAlignment="1">
      <alignment horizontal="center" vertical="center" wrapText="1"/>
    </xf>
    <xf numFmtId="176" fontId="42" fillId="26" borderId="16" xfId="0" applyNumberFormat="1" applyFont="1" applyFill="1" applyBorder="1" applyAlignment="1">
      <alignment horizontal="center" vertical="center"/>
    </xf>
    <xf numFmtId="176" fontId="42" fillId="26" borderId="18" xfId="0" applyNumberFormat="1" applyFont="1" applyFill="1" applyBorder="1" applyAlignment="1">
      <alignment horizontal="center" vertical="center"/>
    </xf>
    <xf numFmtId="176" fontId="42" fillId="26" borderId="22" xfId="0" applyNumberFormat="1" applyFont="1" applyFill="1" applyBorder="1" applyAlignment="1">
      <alignment horizontal="center" vertical="center"/>
    </xf>
    <xf numFmtId="41" fontId="66" fillId="26" borderId="16" xfId="204" applyFont="1" applyFill="1" applyBorder="1" applyAlignment="1">
      <alignment horizontal="center" vertical="center" wrapText="1"/>
    </xf>
    <xf numFmtId="180" fontId="53" fillId="26" borderId="0" xfId="44" applyNumberFormat="1" applyFont="1" applyFill="1" applyAlignment="1">
      <alignment horizontal="center" wrapText="1"/>
    </xf>
    <xf numFmtId="0" fontId="64" fillId="0" borderId="77" xfId="204" applyNumberFormat="1" applyFont="1" applyFill="1" applyBorder="1" applyAlignment="1">
      <alignment horizontal="center" vertical="center" wrapText="1"/>
    </xf>
    <xf numFmtId="0" fontId="66" fillId="0" borderId="77" xfId="204" quotePrefix="1" applyNumberFormat="1" applyFont="1" applyFill="1" applyBorder="1" applyAlignment="1">
      <alignment horizontal="center" vertical="center" wrapText="1"/>
    </xf>
    <xf numFmtId="0" fontId="66" fillId="0" borderId="77" xfId="204" applyNumberFormat="1" applyFont="1" applyFill="1" applyBorder="1" applyAlignment="1">
      <alignment horizontal="center" vertical="center" wrapText="1"/>
    </xf>
    <xf numFmtId="180" fontId="66" fillId="0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/>
    </xf>
    <xf numFmtId="0" fontId="78" fillId="0" borderId="77" xfId="204" applyNumberFormat="1" applyFont="1" applyFill="1" applyBorder="1" applyAlignment="1">
      <alignment horizontal="center" vertical="center" wrapText="1"/>
    </xf>
    <xf numFmtId="0" fontId="66" fillId="0" borderId="77" xfId="44" applyFont="1" applyBorder="1" applyAlignment="1">
      <alignment horizontal="center" vertical="center" wrapText="1"/>
    </xf>
    <xf numFmtId="0" fontId="53" fillId="0" borderId="64" xfId="204" applyNumberFormat="1" applyFont="1" applyFill="1" applyBorder="1" applyAlignment="1">
      <alignment vertical="center" wrapText="1"/>
    </xf>
    <xf numFmtId="41" fontId="66" fillId="0" borderId="77" xfId="204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/>
    </xf>
    <xf numFmtId="0" fontId="66" fillId="26" borderId="77" xfId="204" quotePrefix="1" applyNumberFormat="1" applyFont="1" applyFill="1" applyBorder="1" applyAlignment="1">
      <alignment horizontal="center" vertical="center" wrapText="1"/>
    </xf>
    <xf numFmtId="0" fontId="83" fillId="26" borderId="77" xfId="204" applyNumberFormat="1" applyFont="1" applyFill="1" applyBorder="1" applyAlignment="1">
      <alignment horizontal="center" vertical="center" wrapText="1" shrinkToFit="1"/>
    </xf>
    <xf numFmtId="0" fontId="66" fillId="26" borderId="77" xfId="56" applyFont="1" applyFill="1" applyBorder="1" applyAlignment="1">
      <alignment horizontal="center" vertical="center" wrapText="1"/>
    </xf>
    <xf numFmtId="0" fontId="73" fillId="0" borderId="77" xfId="204" applyNumberFormat="1" applyFont="1" applyFill="1" applyBorder="1" applyAlignment="1">
      <alignment horizontal="center" vertical="center" wrapText="1"/>
    </xf>
    <xf numFmtId="41" fontId="84" fillId="26" borderId="77" xfId="52" applyNumberFormat="1" applyFont="1" applyFill="1" applyBorder="1" applyAlignment="1" applyProtection="1">
      <alignment horizontal="center" vertical="center" wrapText="1"/>
    </xf>
    <xf numFmtId="179" fontId="66" fillId="0" borderId="77" xfId="204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/>
    </xf>
    <xf numFmtId="179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 wrapText="1"/>
    </xf>
    <xf numFmtId="180" fontId="66" fillId="26" borderId="77" xfId="44" applyNumberFormat="1" applyFont="1" applyFill="1" applyBorder="1" applyAlignment="1">
      <alignment horizontal="center" vertical="center" wrapText="1"/>
    </xf>
    <xf numFmtId="41" fontId="64" fillId="0" borderId="77" xfId="204" quotePrefix="1" applyFont="1" applyFill="1" applyBorder="1" applyAlignment="1">
      <alignment horizontal="center" vertical="center" wrapText="1"/>
    </xf>
    <xf numFmtId="41" fontId="32" fillId="0" borderId="77" xfId="204" quotePrefix="1" applyFont="1" applyFill="1" applyBorder="1" applyAlignment="1">
      <alignment horizontal="center" vertical="center" wrapText="1"/>
    </xf>
    <xf numFmtId="0" fontId="32" fillId="0" borderId="64" xfId="44" applyFont="1" applyBorder="1" applyAlignment="1">
      <alignment horizontal="center" wrapText="1"/>
    </xf>
    <xf numFmtId="177" fontId="32" fillId="0" borderId="64" xfId="44" applyNumberFormat="1" applyFont="1" applyBorder="1" applyAlignment="1">
      <alignment wrapText="1"/>
    </xf>
    <xf numFmtId="0" fontId="86" fillId="0" borderId="77" xfId="204" applyNumberFormat="1" applyFont="1" applyFill="1" applyBorder="1" applyAlignment="1">
      <alignment horizontal="center" vertical="center" wrapText="1"/>
    </xf>
    <xf numFmtId="41" fontId="73" fillId="0" borderId="77" xfId="204" applyFont="1" applyFill="1" applyBorder="1" applyAlignment="1">
      <alignment horizontal="center" vertical="center" wrapText="1"/>
    </xf>
    <xf numFmtId="0" fontId="75" fillId="0" borderId="77" xfId="204" applyNumberFormat="1" applyFont="1" applyFill="1" applyBorder="1" applyAlignment="1">
      <alignment horizontal="center" vertical="center" wrapText="1"/>
    </xf>
    <xf numFmtId="180" fontId="55" fillId="25" borderId="0" xfId="204" quotePrefix="1" applyNumberFormat="1" applyFont="1" applyFill="1" applyBorder="1" applyAlignment="1">
      <alignment horizontal="center" vertical="center" wrapText="1"/>
    </xf>
    <xf numFmtId="180" fontId="30" fillId="25" borderId="0" xfId="44" applyNumberFormat="1" applyFont="1" applyFill="1" applyAlignment="1">
      <alignment wrapText="1"/>
    </xf>
    <xf numFmtId="180" fontId="66" fillId="26" borderId="77" xfId="56" applyNumberFormat="1" applyFont="1" applyFill="1" applyBorder="1" applyAlignment="1">
      <alignment horizontal="center" vertical="center" wrapText="1"/>
    </xf>
    <xf numFmtId="0" fontId="75" fillId="0" borderId="0" xfId="204" applyNumberFormat="1" applyFont="1" applyFill="1" applyBorder="1" applyAlignment="1">
      <alignment wrapText="1"/>
    </xf>
    <xf numFmtId="0" fontId="75" fillId="0" borderId="0" xfId="204" applyNumberFormat="1" applyFont="1" applyFill="1" applyBorder="1" applyAlignment="1">
      <alignment horizontal="center" vertical="center" wrapText="1"/>
    </xf>
    <xf numFmtId="41" fontId="66" fillId="25" borderId="0" xfId="204" applyFont="1" applyFill="1" applyBorder="1" applyAlignment="1">
      <alignment horizontal="center" vertical="center" wrapText="1"/>
    </xf>
    <xf numFmtId="0" fontId="42" fillId="25" borderId="0" xfId="44" applyFont="1" applyFill="1" applyAlignment="1">
      <alignment wrapText="1"/>
    </xf>
    <xf numFmtId="0" fontId="66" fillId="25" borderId="0" xfId="44" applyFont="1" applyFill="1" applyAlignment="1">
      <alignment wrapText="1"/>
    </xf>
    <xf numFmtId="191" fontId="66" fillId="26" borderId="77" xfId="204" applyNumberFormat="1" applyFont="1" applyFill="1" applyBorder="1" applyAlignment="1">
      <alignment horizontal="center" vertical="center" wrapText="1"/>
    </xf>
    <xf numFmtId="41" fontId="66" fillId="0" borderId="51" xfId="204" quotePrefix="1" applyFont="1" applyFill="1" applyBorder="1" applyAlignment="1">
      <alignment horizontal="center" vertical="center" wrapText="1"/>
    </xf>
    <xf numFmtId="41" fontId="65" fillId="0" borderId="11" xfId="204" quotePrefix="1" applyFont="1" applyFill="1" applyBorder="1" applyAlignment="1">
      <alignment horizontal="center" vertical="center" wrapText="1"/>
    </xf>
    <xf numFmtId="0" fontId="66" fillId="26" borderId="77" xfId="52" applyNumberFormat="1" applyFont="1" applyFill="1" applyBorder="1" applyAlignment="1" applyProtection="1">
      <alignment horizontal="center" vertical="center" wrapText="1"/>
    </xf>
    <xf numFmtId="0" fontId="66" fillId="26" borderId="77" xfId="65" applyFont="1" applyFill="1" applyBorder="1" applyAlignment="1">
      <alignment horizontal="center" vertical="center" wrapText="1" shrinkToFit="1"/>
    </xf>
    <xf numFmtId="0" fontId="66" fillId="0" borderId="59" xfId="44" applyFont="1" applyBorder="1" applyAlignment="1">
      <alignment wrapText="1"/>
    </xf>
    <xf numFmtId="176" fontId="42" fillId="0" borderId="26" xfId="0" applyNumberFormat="1" applyFont="1" applyBorder="1" applyAlignment="1">
      <alignment horizontal="center" vertical="center"/>
    </xf>
    <xf numFmtId="176" fontId="42" fillId="0" borderId="27" xfId="0" applyNumberFormat="1" applyFont="1" applyBorder="1" applyAlignment="1">
      <alignment horizontal="center" vertical="center"/>
    </xf>
    <xf numFmtId="176" fontId="42" fillId="0" borderId="30" xfId="0" applyNumberFormat="1" applyFont="1" applyBorder="1" applyAlignment="1">
      <alignment horizontal="center" vertical="center"/>
    </xf>
    <xf numFmtId="176" fontId="42" fillId="0" borderId="38" xfId="0" applyNumberFormat="1" applyFont="1" applyBorder="1" applyAlignment="1">
      <alignment horizontal="center" vertical="center"/>
    </xf>
    <xf numFmtId="176" fontId="42" fillId="0" borderId="22" xfId="0" applyNumberFormat="1" applyFont="1" applyBorder="1" applyAlignment="1">
      <alignment horizontal="center" vertical="center"/>
    </xf>
    <xf numFmtId="176" fontId="42" fillId="0" borderId="18" xfId="0" applyNumberFormat="1" applyFont="1" applyBorder="1" applyAlignment="1">
      <alignment horizontal="center" vertical="center" shrinkToFit="1"/>
    </xf>
    <xf numFmtId="176" fontId="42" fillId="0" borderId="80" xfId="0" applyNumberFormat="1" applyFont="1" applyBorder="1" applyAlignment="1">
      <alignment horizontal="center" vertical="center"/>
    </xf>
    <xf numFmtId="176" fontId="42" fillId="0" borderId="31" xfId="0" applyNumberFormat="1" applyFont="1" applyBorder="1" applyAlignment="1">
      <alignment horizontal="center" vertical="center"/>
    </xf>
    <xf numFmtId="176" fontId="42" fillId="0" borderId="31" xfId="0" applyNumberFormat="1" applyFont="1" applyBorder="1" applyAlignment="1">
      <alignment horizontal="center" vertical="center" shrinkToFit="1"/>
    </xf>
    <xf numFmtId="176" fontId="42" fillId="0" borderId="32" xfId="0" applyNumberFormat="1" applyFont="1" applyBorder="1" applyAlignment="1">
      <alignment horizontal="center" vertical="center"/>
    </xf>
    <xf numFmtId="176" fontId="42" fillId="0" borderId="23" xfId="0" applyNumberFormat="1" applyFont="1" applyBorder="1" applyAlignment="1">
      <alignment horizontal="center" vertical="center"/>
    </xf>
    <xf numFmtId="176" fontId="42" fillId="0" borderId="16" xfId="0" applyNumberFormat="1" applyFont="1" applyBorder="1" applyAlignment="1">
      <alignment horizontal="center" vertical="center"/>
    </xf>
    <xf numFmtId="176" fontId="42" fillId="0" borderId="38" xfId="0" applyNumberFormat="1" applyFont="1" applyBorder="1" applyAlignment="1">
      <alignment horizontal="center" vertical="center" shrinkToFit="1"/>
    </xf>
    <xf numFmtId="176" fontId="42" fillId="0" borderId="37" xfId="0" applyNumberFormat="1" applyFont="1" applyBorder="1" applyAlignment="1">
      <alignment horizontal="center" vertical="center"/>
    </xf>
    <xf numFmtId="176" fontId="42" fillId="0" borderId="18" xfId="0" applyNumberFormat="1" applyFont="1" applyBorder="1" applyAlignment="1">
      <alignment horizontal="center" vertical="center" wrapText="1"/>
    </xf>
    <xf numFmtId="176" fontId="42" fillId="0" borderId="28" xfId="0" applyNumberFormat="1" applyFont="1" applyBorder="1" applyAlignment="1">
      <alignment horizontal="center" vertical="center"/>
    </xf>
    <xf numFmtId="176" fontId="42" fillId="0" borderId="29" xfId="0" applyNumberFormat="1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 wrapText="1"/>
    </xf>
    <xf numFmtId="176" fontId="47" fillId="0" borderId="26" xfId="0" applyNumberFormat="1" applyFont="1" applyBorder="1" applyAlignment="1">
      <alignment horizontal="center" vertical="center"/>
    </xf>
    <xf numFmtId="176" fontId="47" fillId="0" borderId="27" xfId="0" applyNumberFormat="1" applyFont="1" applyBorder="1" applyAlignment="1">
      <alignment horizontal="center" vertical="center"/>
    </xf>
    <xf numFmtId="176" fontId="47" fillId="32" borderId="26" xfId="0" applyNumberFormat="1" applyFont="1" applyFill="1" applyBorder="1" applyAlignment="1">
      <alignment horizontal="center" vertical="center"/>
    </xf>
    <xf numFmtId="176" fontId="47" fillId="32" borderId="27" xfId="0" applyNumberFormat="1" applyFont="1" applyFill="1" applyBorder="1" applyAlignment="1">
      <alignment horizontal="center" vertical="center"/>
    </xf>
    <xf numFmtId="176" fontId="42" fillId="32" borderId="22" xfId="0" applyNumberFormat="1" applyFont="1" applyFill="1" applyBorder="1" applyAlignment="1">
      <alignment horizontal="center" vertical="center"/>
    </xf>
    <xf numFmtId="176" fontId="42" fillId="32" borderId="30" xfId="0" applyNumberFormat="1" applyFont="1" applyFill="1" applyBorder="1" applyAlignment="1">
      <alignment horizontal="center" vertical="center"/>
    </xf>
    <xf numFmtId="0" fontId="85" fillId="26" borderId="77" xfId="0" applyFont="1" applyFill="1" applyBorder="1" applyAlignment="1">
      <alignment horizontal="center" vertical="center" shrinkToFit="1"/>
    </xf>
    <xf numFmtId="0" fontId="66" fillId="26" borderId="77" xfId="0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 wrapText="1" shrinkToFit="1"/>
    </xf>
    <xf numFmtId="176" fontId="42" fillId="26" borderId="19" xfId="0" applyNumberFormat="1" applyFont="1" applyFill="1" applyBorder="1" applyAlignment="1">
      <alignment horizontal="center" vertical="center"/>
    </xf>
    <xf numFmtId="176" fontId="47" fillId="0" borderId="37" xfId="0" applyNumberFormat="1" applyFont="1" applyBorder="1" applyAlignment="1">
      <alignment horizontal="center" vertical="center"/>
    </xf>
    <xf numFmtId="176" fontId="47" fillId="0" borderId="60" xfId="0" applyNumberFormat="1" applyFont="1" applyBorder="1" applyAlignment="1">
      <alignment horizontal="center" vertical="center"/>
    </xf>
    <xf numFmtId="176" fontId="42" fillId="26" borderId="31" xfId="0" applyNumberFormat="1" applyFont="1" applyFill="1" applyBorder="1" applyAlignment="1">
      <alignment horizontal="center" vertical="center"/>
    </xf>
    <xf numFmtId="0" fontId="66" fillId="0" borderId="77" xfId="62" applyNumberFormat="1" applyFont="1" applyFill="1" applyBorder="1" applyAlignment="1">
      <alignment horizontal="center" vertical="center" wrapText="1"/>
    </xf>
    <xf numFmtId="0" fontId="86" fillId="0" borderId="77" xfId="62" applyNumberFormat="1" applyFont="1" applyFill="1" applyBorder="1" applyAlignment="1">
      <alignment horizontal="center" vertical="center" wrapText="1"/>
    </xf>
    <xf numFmtId="0" fontId="84" fillId="26" borderId="77" xfId="204" applyNumberFormat="1" applyFont="1" applyFill="1" applyBorder="1" applyAlignment="1">
      <alignment horizontal="center" vertical="center" wrapText="1"/>
    </xf>
    <xf numFmtId="177" fontId="66" fillId="26" borderId="77" xfId="204" applyNumberFormat="1" applyFont="1" applyFill="1" applyBorder="1" applyAlignment="1">
      <alignment horizontal="center" vertical="center" wrapText="1"/>
    </xf>
    <xf numFmtId="178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 shrinkToFit="1"/>
    </xf>
    <xf numFmtId="176" fontId="66" fillId="26" borderId="77" xfId="204" quotePrefix="1" applyNumberFormat="1" applyFont="1" applyFill="1" applyBorder="1" applyAlignment="1">
      <alignment horizontal="center" vertical="center" wrapText="1"/>
    </xf>
    <xf numFmtId="42" fontId="66" fillId="26" borderId="77" xfId="43" applyFont="1" applyFill="1" applyBorder="1" applyAlignment="1">
      <alignment horizontal="center" vertical="center" wrapText="1"/>
    </xf>
    <xf numFmtId="180" fontId="66" fillId="26" borderId="77" xfId="204" quotePrefix="1" applyNumberFormat="1" applyFont="1" applyFill="1" applyBorder="1" applyAlignment="1">
      <alignment horizontal="center" vertical="center" wrapText="1"/>
    </xf>
    <xf numFmtId="0" fontId="66" fillId="26" borderId="77" xfId="62" applyNumberFormat="1" applyFont="1" applyFill="1" applyBorder="1" applyAlignment="1">
      <alignment horizontal="center" vertical="center" wrapText="1"/>
    </xf>
    <xf numFmtId="176" fontId="66" fillId="26" borderId="77" xfId="62" applyNumberFormat="1" applyFont="1" applyFill="1" applyBorder="1" applyAlignment="1">
      <alignment horizontal="center" vertical="center" wrapText="1"/>
    </xf>
    <xf numFmtId="38" fontId="66" fillId="26" borderId="77" xfId="62" applyNumberFormat="1" applyFont="1" applyFill="1" applyBorder="1" applyAlignment="1">
      <alignment horizontal="center" vertical="center" wrapText="1"/>
    </xf>
    <xf numFmtId="0" fontId="66" fillId="26" borderId="77" xfId="111" applyNumberFormat="1" applyFont="1" applyFill="1" applyBorder="1" applyAlignment="1">
      <alignment horizontal="center" vertical="center" wrapText="1"/>
    </xf>
    <xf numFmtId="3" fontId="66" fillId="26" borderId="77" xfId="20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/>
    </xf>
    <xf numFmtId="188" fontId="66" fillId="26" borderId="77" xfId="204" applyNumberFormat="1" applyFont="1" applyFill="1" applyBorder="1" applyAlignment="1">
      <alignment horizontal="center" vertical="center" wrapText="1"/>
    </xf>
    <xf numFmtId="0" fontId="86" fillId="26" borderId="77" xfId="204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>
      <alignment horizontal="center" vertical="center" wrapText="1"/>
    </xf>
    <xf numFmtId="191" fontId="73" fillId="26" borderId="77" xfId="204" applyNumberFormat="1" applyFont="1" applyFill="1" applyBorder="1" applyAlignment="1">
      <alignment horizontal="center" vertical="center" wrapText="1"/>
    </xf>
    <xf numFmtId="0" fontId="87" fillId="26" borderId="77" xfId="204" applyNumberFormat="1" applyFont="1" applyFill="1" applyBorder="1" applyAlignment="1">
      <alignment horizontal="center" vertical="center" wrapText="1"/>
    </xf>
    <xf numFmtId="176" fontId="73" fillId="26" borderId="77" xfId="204" applyNumberFormat="1" applyFont="1" applyFill="1" applyBorder="1" applyAlignment="1">
      <alignment horizontal="center" vertical="center" wrapText="1"/>
    </xf>
    <xf numFmtId="180" fontId="73" fillId="26" borderId="77" xfId="204" applyNumberFormat="1" applyFont="1" applyFill="1" applyBorder="1" applyAlignment="1">
      <alignment horizontal="center" vertical="center" wrapText="1"/>
    </xf>
    <xf numFmtId="197" fontId="66" fillId="26" borderId="77" xfId="204" applyNumberFormat="1" applyFont="1" applyFill="1" applyBorder="1" applyAlignment="1">
      <alignment horizontal="center" vertical="center" wrapText="1"/>
    </xf>
    <xf numFmtId="196" fontId="66" fillId="26" borderId="77" xfId="204" applyNumberFormat="1" applyFont="1" applyFill="1" applyBorder="1" applyAlignment="1">
      <alignment horizontal="center" vertical="center" wrapText="1"/>
    </xf>
    <xf numFmtId="0" fontId="84" fillId="26" borderId="77" xfId="204" applyNumberFormat="1" applyFont="1" applyFill="1" applyBorder="1" applyAlignment="1">
      <alignment horizontal="center" vertical="center" wrapText="1" shrinkToFit="1"/>
    </xf>
    <xf numFmtId="3" fontId="66" fillId="26" borderId="77" xfId="44" applyNumberFormat="1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/>
    </xf>
    <xf numFmtId="0" fontId="75" fillId="26" borderId="77" xfId="204" applyNumberFormat="1" applyFont="1" applyFill="1" applyBorder="1" applyAlignment="1">
      <alignment horizontal="center" vertical="center" wrapText="1"/>
    </xf>
    <xf numFmtId="0" fontId="76" fillId="26" borderId="77" xfId="204" applyNumberFormat="1" applyFont="1" applyFill="1" applyBorder="1" applyAlignment="1">
      <alignment horizontal="center" vertical="center" wrapText="1"/>
    </xf>
    <xf numFmtId="176" fontId="75" fillId="26" borderId="77" xfId="204" applyNumberFormat="1" applyFont="1" applyFill="1" applyBorder="1" applyAlignment="1">
      <alignment horizontal="center" vertical="center" wrapText="1"/>
    </xf>
    <xf numFmtId="180" fontId="75" fillId="26" borderId="77" xfId="204" applyNumberFormat="1" applyFont="1" applyFill="1" applyBorder="1" applyAlignment="1">
      <alignment horizontal="center" vertical="center" wrapText="1"/>
    </xf>
    <xf numFmtId="38" fontId="66" fillId="26" borderId="77" xfId="204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 applyProtection="1">
      <alignment horizontal="center" vertical="center" wrapText="1"/>
    </xf>
    <xf numFmtId="191" fontId="73" fillId="26" borderId="77" xfId="204" applyNumberFormat="1" applyFont="1" applyFill="1" applyBorder="1" applyAlignment="1" applyProtection="1">
      <alignment horizontal="center" vertical="center" wrapText="1"/>
    </xf>
    <xf numFmtId="0" fontId="87" fillId="26" borderId="77" xfId="204" applyNumberFormat="1" applyFont="1" applyFill="1" applyBorder="1" applyAlignment="1" applyProtection="1">
      <alignment horizontal="center" vertical="center" wrapText="1"/>
    </xf>
    <xf numFmtId="176" fontId="73" fillId="26" borderId="77" xfId="204" applyNumberFormat="1" applyFont="1" applyFill="1" applyBorder="1" applyAlignment="1" applyProtection="1">
      <alignment horizontal="center" vertical="center" wrapText="1"/>
    </xf>
    <xf numFmtId="180" fontId="73" fillId="26" borderId="77" xfId="204" applyNumberFormat="1" applyFont="1" applyFill="1" applyBorder="1" applyAlignment="1" applyProtection="1">
      <alignment horizontal="center" vertical="center" wrapText="1"/>
    </xf>
    <xf numFmtId="0" fontId="73" fillId="0" borderId="77" xfId="204" applyNumberFormat="1" applyFont="1" applyFill="1" applyBorder="1" applyAlignment="1" applyProtection="1">
      <alignment horizontal="center" vertical="center" wrapText="1"/>
    </xf>
    <xf numFmtId="0" fontId="66" fillId="26" borderId="77" xfId="204" applyNumberFormat="1" applyFont="1" applyFill="1" applyBorder="1" applyAlignment="1" applyProtection="1">
      <alignment horizontal="center" vertical="center" wrapText="1"/>
    </xf>
    <xf numFmtId="0" fontId="84" fillId="26" borderId="77" xfId="204" applyNumberFormat="1" applyFont="1" applyFill="1" applyBorder="1" applyAlignment="1" applyProtection="1">
      <alignment horizontal="center" vertical="center" wrapText="1"/>
    </xf>
    <xf numFmtId="176" fontId="66" fillId="26" borderId="77" xfId="204" applyNumberFormat="1" applyFont="1" applyFill="1" applyBorder="1" applyAlignment="1" applyProtection="1">
      <alignment horizontal="center" vertical="center" wrapText="1"/>
    </xf>
    <xf numFmtId="180" fontId="66" fillId="26" borderId="77" xfId="204" applyNumberFormat="1" applyFont="1" applyFill="1" applyBorder="1" applyAlignment="1" applyProtection="1">
      <alignment horizontal="center" vertical="center" wrapText="1"/>
    </xf>
    <xf numFmtId="0" fontId="66" fillId="0" borderId="77" xfId="204" applyNumberFormat="1" applyFont="1" applyFill="1" applyBorder="1" applyAlignment="1" applyProtection="1">
      <alignment horizontal="center" vertical="center" wrapText="1"/>
    </xf>
    <xf numFmtId="0" fontId="78" fillId="26" borderId="77" xfId="204" applyNumberFormat="1" applyFont="1" applyFill="1" applyBorder="1" applyAlignment="1">
      <alignment horizontal="center" vertical="center" wrapText="1"/>
    </xf>
    <xf numFmtId="191" fontId="78" fillId="26" borderId="77" xfId="204" applyNumberFormat="1" applyFont="1" applyFill="1" applyBorder="1" applyAlignment="1">
      <alignment horizontal="center" vertical="center" wrapText="1"/>
    </xf>
    <xf numFmtId="176" fontId="78" fillId="26" borderId="77" xfId="204" applyNumberFormat="1" applyFont="1" applyFill="1" applyBorder="1" applyAlignment="1">
      <alignment horizontal="center" vertical="center" wrapText="1"/>
    </xf>
    <xf numFmtId="180" fontId="78" fillId="26" borderId="77" xfId="204" applyNumberFormat="1" applyFont="1" applyFill="1" applyBorder="1" applyAlignment="1">
      <alignment horizontal="center" vertical="center" wrapText="1"/>
    </xf>
    <xf numFmtId="0" fontId="75" fillId="0" borderId="77" xfId="204" applyNumberFormat="1" applyFont="1" applyBorder="1" applyAlignment="1">
      <alignment horizontal="center" vertical="center" wrapText="1"/>
    </xf>
    <xf numFmtId="180" fontId="75" fillId="26" borderId="77" xfId="56" applyNumberFormat="1" applyFont="1" applyFill="1" applyBorder="1" applyAlignment="1">
      <alignment horizontal="center" vertical="center" wrapText="1"/>
    </xf>
    <xf numFmtId="0" fontId="75" fillId="26" borderId="77" xfId="56" applyFont="1" applyFill="1" applyBorder="1" applyAlignment="1">
      <alignment horizontal="center" vertical="center" wrapText="1"/>
    </xf>
    <xf numFmtId="0" fontId="75" fillId="26" borderId="77" xfId="204" quotePrefix="1" applyNumberFormat="1" applyFont="1" applyFill="1" applyBorder="1" applyAlignment="1">
      <alignment horizontal="center" vertical="center" wrapText="1"/>
    </xf>
    <xf numFmtId="188" fontId="73" fillId="26" borderId="77" xfId="204" applyNumberFormat="1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wrapText="1" shrinkToFit="1"/>
    </xf>
    <xf numFmtId="41" fontId="87" fillId="26" borderId="77" xfId="52" applyNumberFormat="1" applyFont="1" applyFill="1" applyBorder="1" applyAlignment="1" applyProtection="1">
      <alignment horizontal="center" vertical="center" wrapText="1"/>
    </xf>
    <xf numFmtId="178" fontId="73" fillId="26" borderId="77" xfId="204" applyNumberFormat="1" applyFont="1" applyFill="1" applyBorder="1" applyAlignment="1">
      <alignment horizontal="center" vertical="center" wrapText="1"/>
    </xf>
    <xf numFmtId="0" fontId="42" fillId="26" borderId="77" xfId="204" applyNumberFormat="1" applyFont="1" applyFill="1" applyBorder="1" applyAlignment="1">
      <alignment horizontal="center" vertical="center" wrapText="1"/>
    </xf>
    <xf numFmtId="0" fontId="42" fillId="0" borderId="77" xfId="204" applyNumberFormat="1" applyFont="1" applyFill="1" applyBorder="1" applyAlignment="1">
      <alignment horizontal="center" vertical="center" wrapText="1"/>
    </xf>
    <xf numFmtId="176" fontId="73" fillId="26" borderId="77" xfId="204" applyNumberFormat="1" applyFont="1" applyFill="1" applyBorder="1" applyAlignment="1">
      <alignment horizontal="center" vertical="center" shrinkToFit="1"/>
    </xf>
    <xf numFmtId="41" fontId="86" fillId="26" borderId="77" xfId="204" applyFont="1" applyFill="1" applyBorder="1" applyAlignment="1">
      <alignment horizontal="center" vertical="center" wrapText="1"/>
    </xf>
    <xf numFmtId="176" fontId="86" fillId="26" borderId="77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shrinkToFit="1"/>
    </xf>
    <xf numFmtId="0" fontId="66" fillId="26" borderId="77" xfId="80" applyNumberFormat="1" applyFont="1" applyFill="1" applyBorder="1" applyAlignment="1">
      <alignment horizontal="center" vertical="center" wrapText="1"/>
    </xf>
    <xf numFmtId="0" fontId="84" fillId="26" borderId="77" xfId="52" applyNumberFormat="1" applyFont="1" applyFill="1" applyBorder="1" applyAlignment="1" applyProtection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shrinkToFit="1"/>
    </xf>
    <xf numFmtId="0" fontId="75" fillId="26" borderId="77" xfId="203" applyFont="1" applyFill="1" applyBorder="1" applyAlignment="1" applyProtection="1">
      <alignment horizontal="center" vertical="center" shrinkToFit="1"/>
      <protection locked="0"/>
    </xf>
    <xf numFmtId="0" fontId="66" fillId="26" borderId="77" xfId="123" applyNumberFormat="1" applyFont="1" applyFill="1" applyBorder="1" applyAlignment="1">
      <alignment horizontal="center" vertical="center" wrapText="1"/>
    </xf>
    <xf numFmtId="0" fontId="89" fillId="26" borderId="77" xfId="0" applyFont="1" applyFill="1" applyBorder="1" applyAlignment="1">
      <alignment horizontal="center" vertical="center"/>
    </xf>
    <xf numFmtId="0" fontId="66" fillId="26" borderId="59" xfId="204" applyNumberFormat="1" applyFont="1" applyFill="1" applyBorder="1" applyAlignment="1">
      <alignment horizontal="center" vertical="center" wrapText="1"/>
    </xf>
    <xf numFmtId="182" fontId="66" fillId="26" borderId="77" xfId="204" applyNumberFormat="1" applyFont="1" applyFill="1" applyBorder="1" applyAlignment="1">
      <alignment horizontal="center" vertical="center" wrapText="1"/>
    </xf>
    <xf numFmtId="180" fontId="85" fillId="26" borderId="77" xfId="204" applyNumberFormat="1" applyFont="1" applyFill="1" applyBorder="1" applyAlignment="1">
      <alignment horizontal="center" vertical="center" shrinkToFit="1"/>
    </xf>
    <xf numFmtId="0" fontId="66" fillId="26" borderId="77" xfId="44" quotePrefix="1" applyFont="1" applyFill="1" applyBorder="1" applyAlignment="1">
      <alignment horizontal="center" vertical="center" wrapText="1"/>
    </xf>
    <xf numFmtId="186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50" applyFont="1" applyFill="1" applyBorder="1" applyAlignment="1">
      <alignment horizontal="center" vertical="center" wrapText="1"/>
    </xf>
    <xf numFmtId="180" fontId="66" fillId="26" borderId="77" xfId="50" applyNumberFormat="1" applyFont="1" applyFill="1" applyBorder="1" applyAlignment="1">
      <alignment horizontal="center" vertical="center" wrapText="1"/>
    </xf>
    <xf numFmtId="194" fontId="73" fillId="26" borderId="77" xfId="204" applyNumberFormat="1" applyFont="1" applyFill="1" applyBorder="1" applyAlignment="1">
      <alignment horizontal="center" vertical="center" wrapText="1"/>
    </xf>
    <xf numFmtId="194" fontId="66" fillId="26" borderId="77" xfId="204" applyNumberFormat="1" applyFont="1" applyFill="1" applyBorder="1" applyAlignment="1">
      <alignment horizontal="center" vertical="center" wrapText="1"/>
    </xf>
    <xf numFmtId="3" fontId="66" fillId="26" borderId="77" xfId="55" applyNumberFormat="1" applyFont="1" applyFill="1" applyBorder="1" applyAlignment="1">
      <alignment horizontal="center" vertical="center"/>
    </xf>
    <xf numFmtId="177" fontId="66" fillId="26" borderId="77" xfId="204" applyNumberFormat="1" applyFont="1" applyFill="1" applyBorder="1" applyAlignment="1">
      <alignment horizontal="center" vertical="center"/>
    </xf>
    <xf numFmtId="180" fontId="66" fillId="26" borderId="77" xfId="44" quotePrefix="1" applyNumberFormat="1" applyFont="1" applyFill="1" applyBorder="1" applyAlignment="1">
      <alignment horizontal="center" vertical="center" wrapText="1"/>
    </xf>
    <xf numFmtId="179" fontId="66" fillId="26" borderId="77" xfId="44" applyNumberFormat="1" applyFont="1" applyFill="1" applyBorder="1" applyAlignment="1">
      <alignment horizontal="center" vertical="center" wrapText="1"/>
    </xf>
    <xf numFmtId="182" fontId="73" fillId="26" borderId="77" xfId="204" applyNumberFormat="1" applyFont="1" applyFill="1" applyBorder="1" applyAlignment="1">
      <alignment horizontal="center" vertical="center" wrapText="1"/>
    </xf>
    <xf numFmtId="0" fontId="89" fillId="26" borderId="77" xfId="0" applyFont="1" applyFill="1" applyBorder="1" applyAlignment="1">
      <alignment horizontal="center" vertical="center" wrapText="1"/>
    </xf>
    <xf numFmtId="180" fontId="73" fillId="26" borderId="77" xfId="44" applyNumberFormat="1" applyFont="1" applyFill="1" applyBorder="1" applyAlignment="1">
      <alignment horizontal="center" vertical="center" wrapText="1"/>
    </xf>
    <xf numFmtId="0" fontId="73" fillId="26" borderId="77" xfId="44" applyFont="1" applyFill="1" applyBorder="1" applyAlignment="1">
      <alignment horizontal="center" vertical="center" wrapText="1"/>
    </xf>
    <xf numFmtId="38" fontId="66" fillId="26" borderId="77" xfId="56" applyNumberFormat="1" applyFont="1" applyFill="1" applyBorder="1" applyAlignment="1">
      <alignment horizontal="center" vertical="center" wrapText="1"/>
    </xf>
    <xf numFmtId="184" fontId="66" fillId="26" borderId="77" xfId="56" applyNumberFormat="1" applyFont="1" applyFill="1" applyBorder="1" applyAlignment="1">
      <alignment horizontal="center" vertical="center" wrapText="1"/>
    </xf>
    <xf numFmtId="183" fontId="66" fillId="26" borderId="77" xfId="204" applyNumberFormat="1" applyFont="1" applyFill="1" applyBorder="1" applyAlignment="1">
      <alignment horizontal="center" vertical="center" wrapText="1"/>
    </xf>
    <xf numFmtId="3" fontId="66" fillId="26" borderId="77" xfId="56" applyNumberFormat="1" applyFont="1" applyFill="1" applyBorder="1" applyAlignment="1">
      <alignment horizontal="center" vertical="center" wrapText="1"/>
    </xf>
    <xf numFmtId="184" fontId="73" fillId="26" borderId="77" xfId="56" applyNumberFormat="1" applyFont="1" applyFill="1" applyBorder="1" applyAlignment="1">
      <alignment horizontal="center" vertical="center" wrapText="1"/>
    </xf>
    <xf numFmtId="183" fontId="73" fillId="26" borderId="77" xfId="204" applyNumberFormat="1" applyFont="1" applyFill="1" applyBorder="1" applyAlignment="1">
      <alignment horizontal="center" vertical="center" wrapText="1"/>
    </xf>
    <xf numFmtId="38" fontId="73" fillId="26" borderId="77" xfId="204" applyNumberFormat="1" applyFont="1" applyFill="1" applyBorder="1" applyAlignment="1">
      <alignment horizontal="center" vertical="center" wrapText="1"/>
    </xf>
    <xf numFmtId="49" fontId="66" fillId="26" borderId="77" xfId="204" applyNumberFormat="1" applyFont="1" applyFill="1" applyBorder="1" applyAlignment="1">
      <alignment horizontal="center" vertical="center" wrapText="1"/>
    </xf>
    <xf numFmtId="185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54" applyNumberFormat="1" applyFont="1" applyFill="1" applyBorder="1" applyAlignment="1">
      <alignment horizontal="center" vertical="center" wrapText="1"/>
    </xf>
    <xf numFmtId="0" fontId="88" fillId="26" borderId="77" xfId="204" applyNumberFormat="1" applyFont="1" applyFill="1" applyBorder="1" applyAlignment="1">
      <alignment horizontal="center" vertical="center" wrapText="1"/>
    </xf>
    <xf numFmtId="41" fontId="75" fillId="26" borderId="77" xfId="204" applyFont="1" applyFill="1" applyBorder="1" applyAlignment="1">
      <alignment horizontal="center" vertical="center" wrapText="1"/>
    </xf>
    <xf numFmtId="177" fontId="75" fillId="26" borderId="77" xfId="56" applyNumberFormat="1" applyFont="1" applyFill="1" applyBorder="1" applyAlignment="1">
      <alignment horizontal="center" vertical="center" wrapText="1"/>
    </xf>
    <xf numFmtId="180" fontId="105" fillId="26" borderId="77" xfId="56" applyNumberFormat="1" applyFont="1" applyFill="1" applyBorder="1" applyAlignment="1">
      <alignment horizontal="center" vertical="center" wrapText="1"/>
    </xf>
    <xf numFmtId="180" fontId="97" fillId="26" borderId="77" xfId="56" applyNumberFormat="1" applyFont="1" applyFill="1" applyBorder="1" applyAlignment="1">
      <alignment horizontal="center" vertical="center" wrapText="1"/>
    </xf>
    <xf numFmtId="177" fontId="66" fillId="26" borderId="77" xfId="56" applyNumberFormat="1" applyFont="1" applyFill="1" applyBorder="1" applyAlignment="1">
      <alignment horizontal="center" vertical="center" wrapText="1"/>
    </xf>
    <xf numFmtId="180" fontId="88" fillId="26" borderId="77" xfId="56" applyNumberFormat="1" applyFont="1" applyFill="1" applyBorder="1" applyAlignment="1">
      <alignment horizontal="center" vertical="center" wrapText="1"/>
    </xf>
    <xf numFmtId="0" fontId="105" fillId="26" borderId="77" xfId="56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 shrinkToFit="1"/>
    </xf>
    <xf numFmtId="0" fontId="92" fillId="26" borderId="77" xfId="44" applyFont="1" applyFill="1" applyBorder="1" applyAlignment="1">
      <alignment horizontal="center" vertical="center" wrapText="1"/>
    </xf>
    <xf numFmtId="176" fontId="66" fillId="26" borderId="77" xfId="44" applyNumberFormat="1" applyFont="1" applyFill="1" applyBorder="1" applyAlignment="1">
      <alignment horizontal="center" vertical="center" wrapText="1"/>
    </xf>
    <xf numFmtId="0" fontId="83" fillId="26" borderId="77" xfId="20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 wrapText="1"/>
    </xf>
    <xf numFmtId="180" fontId="86" fillId="26" borderId="77" xfId="204" applyNumberFormat="1" applyFont="1" applyFill="1" applyBorder="1" applyAlignment="1">
      <alignment horizontal="center" vertical="center" wrapText="1"/>
    </xf>
    <xf numFmtId="0" fontId="86" fillId="26" borderId="77" xfId="204" quotePrefix="1" applyNumberFormat="1" applyFont="1" applyFill="1" applyBorder="1" applyAlignment="1">
      <alignment horizontal="center" vertical="center" wrapText="1"/>
    </xf>
    <xf numFmtId="180" fontId="66" fillId="26" borderId="77" xfId="0" applyNumberFormat="1" applyFont="1" applyFill="1" applyBorder="1" applyAlignment="1">
      <alignment horizontal="center" vertical="center"/>
    </xf>
    <xf numFmtId="0" fontId="42" fillId="26" borderId="77" xfId="56" applyFont="1" applyFill="1" applyBorder="1" applyAlignment="1">
      <alignment horizontal="center" vertical="center" wrapText="1"/>
    </xf>
    <xf numFmtId="177" fontId="66" fillId="26" borderId="77" xfId="204" applyNumberFormat="1" applyFont="1" applyFill="1" applyBorder="1" applyAlignment="1">
      <alignment horizontal="center" vertical="center" shrinkToFit="1"/>
    </xf>
    <xf numFmtId="177" fontId="66" fillId="26" borderId="77" xfId="0" applyNumberFormat="1" applyFont="1" applyFill="1" applyBorder="1" applyAlignment="1">
      <alignment horizontal="center" vertical="center" wrapText="1" shrinkToFit="1"/>
    </xf>
    <xf numFmtId="177" fontId="66" fillId="26" borderId="77" xfId="204" applyNumberFormat="1" applyFont="1" applyFill="1" applyBorder="1" applyAlignment="1">
      <alignment horizontal="center" vertical="center" wrapText="1" shrinkToFit="1"/>
    </xf>
    <xf numFmtId="41" fontId="66" fillId="26" borderId="77" xfId="204" applyFont="1" applyFill="1" applyBorder="1" applyAlignment="1">
      <alignment horizontal="center" vertical="center" shrinkToFit="1"/>
    </xf>
    <xf numFmtId="0" fontId="86" fillId="26" borderId="77" xfId="56" applyFont="1" applyFill="1" applyBorder="1" applyAlignment="1">
      <alignment horizontal="center" vertical="center" wrapText="1"/>
    </xf>
    <xf numFmtId="186" fontId="66" fillId="26" borderId="77" xfId="56" applyNumberFormat="1" applyFont="1" applyFill="1" applyBorder="1" applyAlignment="1">
      <alignment horizontal="center" vertical="center" wrapText="1"/>
    </xf>
    <xf numFmtId="0" fontId="66" fillId="26" borderId="77" xfId="57" applyFont="1" applyFill="1" applyBorder="1" applyAlignment="1">
      <alignment horizontal="center" vertical="center" wrapText="1"/>
    </xf>
    <xf numFmtId="180" fontId="66" fillId="26" borderId="77" xfId="57" applyNumberFormat="1" applyFont="1" applyFill="1" applyBorder="1" applyAlignment="1">
      <alignment horizontal="center" vertical="center" wrapText="1"/>
    </xf>
    <xf numFmtId="41" fontId="66" fillId="26" borderId="77" xfId="57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 wrapText="1" shrinkToFit="1"/>
    </xf>
    <xf numFmtId="0" fontId="86" fillId="26" borderId="77" xfId="44" applyFont="1" applyFill="1" applyBorder="1" applyAlignment="1">
      <alignment horizontal="center" vertical="center" wrapText="1"/>
    </xf>
    <xf numFmtId="0" fontId="66" fillId="26" borderId="77" xfId="56" applyFont="1" applyFill="1" applyBorder="1" applyAlignment="1">
      <alignment horizontal="center" vertical="center" wrapText="1" shrinkToFit="1"/>
    </xf>
    <xf numFmtId="0" fontId="66" fillId="26" borderId="77" xfId="56" quotePrefix="1" applyFont="1" applyFill="1" applyBorder="1" applyAlignment="1">
      <alignment horizontal="center" vertical="center" wrapText="1"/>
    </xf>
    <xf numFmtId="180" fontId="66" fillId="26" borderId="77" xfId="19" applyNumberFormat="1" applyFont="1" applyFill="1" applyBorder="1" applyAlignment="1">
      <alignment horizontal="center" vertical="center" wrapText="1"/>
    </xf>
    <xf numFmtId="177" fontId="83" fillId="26" borderId="77" xfId="44" applyNumberFormat="1" applyFont="1" applyFill="1" applyBorder="1" applyAlignment="1">
      <alignment horizontal="center" vertical="center" wrapText="1"/>
    </xf>
    <xf numFmtId="41" fontId="66" fillId="26" borderId="77" xfId="204" quotePrefix="1" applyFont="1" applyFill="1" applyBorder="1" applyAlignment="1">
      <alignment horizontal="center" vertical="center" wrapText="1"/>
    </xf>
    <xf numFmtId="0" fontId="66" fillId="26" borderId="77" xfId="6" applyNumberFormat="1" applyFont="1" applyFill="1" applyBorder="1" applyAlignment="1" applyProtection="1">
      <alignment horizontal="center" vertical="center" wrapText="1"/>
    </xf>
    <xf numFmtId="177" fontId="66" fillId="26" borderId="77" xfId="6" applyNumberFormat="1" applyFont="1" applyFill="1" applyBorder="1" applyAlignment="1" applyProtection="1">
      <alignment horizontal="center" vertical="center" wrapText="1"/>
    </xf>
    <xf numFmtId="179" fontId="66" fillId="26" borderId="77" xfId="6" applyNumberFormat="1" applyFont="1" applyFill="1" applyBorder="1" applyAlignment="1" applyProtection="1">
      <alignment horizontal="center" vertical="center" wrapText="1"/>
    </xf>
    <xf numFmtId="180" fontId="66" fillId="26" borderId="77" xfId="6" applyNumberFormat="1" applyFont="1" applyFill="1" applyBorder="1" applyAlignment="1" applyProtection="1">
      <alignment horizontal="center" vertical="center" wrapText="1"/>
    </xf>
    <xf numFmtId="41" fontId="66" fillId="26" borderId="77" xfId="6" applyNumberFormat="1" applyFont="1" applyFill="1" applyBorder="1" applyAlignment="1" applyProtection="1">
      <alignment horizontal="center" vertical="center" wrapText="1"/>
    </xf>
    <xf numFmtId="0" fontId="66" fillId="26" borderId="77" xfId="205" applyNumberFormat="1" applyFont="1" applyFill="1" applyBorder="1" applyAlignment="1">
      <alignment horizontal="center" vertical="center" wrapText="1"/>
    </xf>
    <xf numFmtId="177" fontId="66" fillId="26" borderId="77" xfId="205" applyNumberFormat="1" applyFont="1" applyFill="1" applyBorder="1" applyAlignment="1">
      <alignment horizontal="center" vertical="center" wrapText="1"/>
    </xf>
    <xf numFmtId="179" fontId="66" fillId="26" borderId="77" xfId="205" applyNumberFormat="1" applyFont="1" applyFill="1" applyBorder="1" applyAlignment="1">
      <alignment horizontal="center" vertical="center" wrapText="1"/>
    </xf>
    <xf numFmtId="41" fontId="66" fillId="26" borderId="77" xfId="205" applyFont="1" applyFill="1" applyBorder="1" applyAlignment="1">
      <alignment horizontal="center" vertical="center" wrapText="1"/>
    </xf>
    <xf numFmtId="180" fontId="66" fillId="26" borderId="77" xfId="205" applyNumberFormat="1" applyFont="1" applyFill="1" applyBorder="1" applyAlignment="1">
      <alignment horizontal="center" vertical="center" wrapText="1"/>
    </xf>
    <xf numFmtId="0" fontId="92" fillId="26" borderId="77" xfId="204" applyNumberFormat="1" applyFont="1" applyFill="1" applyBorder="1" applyAlignment="1">
      <alignment horizontal="center" vertical="center" wrapText="1"/>
    </xf>
    <xf numFmtId="0" fontId="66" fillId="26" borderId="77" xfId="29" quotePrefix="1" applyNumberFormat="1" applyFont="1" applyFill="1" applyBorder="1" applyAlignment="1">
      <alignment horizontal="center" vertical="center" wrapText="1"/>
    </xf>
    <xf numFmtId="0" fontId="66" fillId="26" borderId="77" xfId="29" applyNumberFormat="1" applyFont="1" applyFill="1" applyBorder="1" applyAlignment="1">
      <alignment horizontal="center" vertical="center" wrapText="1"/>
    </xf>
    <xf numFmtId="9" fontId="66" fillId="26" borderId="77" xfId="29" applyFont="1" applyFill="1" applyBorder="1" applyAlignment="1">
      <alignment horizontal="center" vertical="center" wrapText="1"/>
    </xf>
    <xf numFmtId="0" fontId="74" fillId="26" borderId="77" xfId="204" applyNumberFormat="1" applyFont="1" applyFill="1" applyBorder="1" applyAlignment="1">
      <alignment horizontal="center" vertical="center" wrapText="1"/>
    </xf>
    <xf numFmtId="179" fontId="75" fillId="26" borderId="77" xfId="56" applyNumberFormat="1" applyFont="1" applyFill="1" applyBorder="1" applyAlignment="1">
      <alignment horizontal="center" vertical="center" wrapText="1"/>
    </xf>
    <xf numFmtId="3" fontId="75" fillId="26" borderId="77" xfId="56" applyNumberFormat="1" applyFont="1" applyFill="1" applyBorder="1" applyAlignment="1">
      <alignment horizontal="center" vertical="center" wrapText="1"/>
    </xf>
    <xf numFmtId="0" fontId="105" fillId="26" borderId="77" xfId="204" applyNumberFormat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 shrinkToFit="1"/>
    </xf>
    <xf numFmtId="41" fontId="83" fillId="26" borderId="77" xfId="204" applyFont="1" applyFill="1" applyBorder="1" applyAlignment="1">
      <alignment horizontal="center" vertical="center" wrapText="1"/>
    </xf>
    <xf numFmtId="0" fontId="75" fillId="26" borderId="77" xfId="204" applyNumberFormat="1" applyFont="1" applyFill="1" applyBorder="1" applyAlignment="1">
      <alignment horizontal="center" vertical="center"/>
    </xf>
    <xf numFmtId="180" fontId="75" fillId="26" borderId="77" xfId="204" applyNumberFormat="1" applyFont="1" applyFill="1" applyBorder="1" applyAlignment="1">
      <alignment horizontal="center" vertical="center"/>
    </xf>
    <xf numFmtId="0" fontId="75" fillId="26" borderId="77" xfId="44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 wrapText="1"/>
    </xf>
    <xf numFmtId="179" fontId="84" fillId="26" borderId="77" xfId="52" applyNumberFormat="1" applyFont="1" applyFill="1" applyBorder="1" applyAlignment="1" applyProtection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/>
    </xf>
    <xf numFmtId="193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/>
    </xf>
    <xf numFmtId="0" fontId="84" fillId="26" borderId="77" xfId="52" applyFont="1" applyFill="1" applyBorder="1" applyAlignment="1" applyProtection="1">
      <alignment horizontal="center" vertical="center" wrapText="1"/>
    </xf>
    <xf numFmtId="0" fontId="87" fillId="26" borderId="77" xfId="52" applyNumberFormat="1" applyFont="1" applyFill="1" applyBorder="1" applyAlignment="1" applyProtection="1">
      <alignment horizontal="center" vertical="center" wrapText="1"/>
    </xf>
    <xf numFmtId="0" fontId="76" fillId="26" borderId="77" xfId="52" applyFont="1" applyFill="1" applyBorder="1" applyAlignment="1" applyProtection="1">
      <alignment horizontal="center" vertical="center" wrapText="1"/>
    </xf>
    <xf numFmtId="191" fontId="75" fillId="26" borderId="77" xfId="204" applyNumberFormat="1" applyFont="1" applyFill="1" applyBorder="1" applyAlignment="1">
      <alignment horizontal="center" vertical="center" wrapText="1"/>
    </xf>
    <xf numFmtId="41" fontId="76" fillId="26" borderId="77" xfId="52" applyNumberFormat="1" applyFont="1" applyFill="1" applyBorder="1" applyAlignment="1" applyProtection="1">
      <alignment horizontal="center" vertical="center" wrapText="1"/>
    </xf>
    <xf numFmtId="0" fontId="42" fillId="26" borderId="77" xfId="44" applyFont="1" applyFill="1" applyBorder="1" applyAlignment="1">
      <alignment horizontal="center" vertical="center" wrapText="1"/>
    </xf>
    <xf numFmtId="41" fontId="107" fillId="26" borderId="77" xfId="204" applyFont="1" applyFill="1" applyBorder="1" applyAlignment="1">
      <alignment horizontal="center" vertical="center" wrapText="1"/>
    </xf>
    <xf numFmtId="0" fontId="75" fillId="26" borderId="77" xfId="44" applyFont="1" applyFill="1" applyBorder="1" applyAlignment="1">
      <alignment wrapText="1"/>
    </xf>
    <xf numFmtId="180" fontId="73" fillId="26" borderId="77" xfId="204" applyNumberFormat="1" applyFont="1" applyFill="1" applyBorder="1" applyAlignment="1">
      <alignment horizontal="center" vertical="center" wrapText="1" shrinkToFit="1"/>
    </xf>
    <xf numFmtId="0" fontId="73" fillId="26" borderId="77" xfId="204" applyNumberFormat="1" applyFont="1" applyFill="1" applyBorder="1" applyAlignment="1">
      <alignment horizontal="center" vertical="center" wrapText="1" shrinkToFit="1"/>
    </xf>
    <xf numFmtId="0" fontId="76" fillId="26" borderId="77" xfId="52" applyNumberFormat="1" applyFont="1" applyFill="1" applyBorder="1" applyAlignment="1" applyProtection="1">
      <alignment horizontal="center" vertical="center" wrapText="1"/>
    </xf>
    <xf numFmtId="199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48" applyFont="1" applyFill="1" applyBorder="1" applyAlignment="1">
      <alignment horizontal="center" vertical="center" wrapText="1"/>
    </xf>
    <xf numFmtId="41" fontId="74" fillId="26" borderId="77" xfId="204" applyFont="1" applyFill="1" applyBorder="1" applyAlignment="1">
      <alignment horizontal="center" vertical="center" wrapText="1"/>
    </xf>
    <xf numFmtId="193" fontId="73" fillId="26" borderId="77" xfId="204" applyNumberFormat="1" applyFont="1" applyFill="1" applyBorder="1" applyAlignment="1">
      <alignment horizontal="center" vertical="center" wrapText="1"/>
    </xf>
    <xf numFmtId="0" fontId="89" fillId="26" borderId="77" xfId="44" applyFont="1" applyFill="1" applyBorder="1" applyAlignment="1">
      <alignment horizontal="center" vertical="center" wrapText="1"/>
    </xf>
    <xf numFmtId="194" fontId="87" fillId="26" borderId="77" xfId="52" applyNumberFormat="1" applyFont="1" applyFill="1" applyBorder="1" applyAlignment="1" applyProtection="1">
      <alignment horizontal="center" vertical="center" wrapText="1"/>
    </xf>
    <xf numFmtId="38" fontId="66" fillId="26" borderId="77" xfId="123" applyNumberFormat="1" applyFont="1" applyFill="1" applyBorder="1" applyAlignment="1">
      <alignment horizontal="center" vertical="center" wrapText="1"/>
    </xf>
    <xf numFmtId="41" fontId="66" fillId="26" borderId="77" xfId="123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shrinkToFit="1"/>
    </xf>
    <xf numFmtId="0" fontId="83" fillId="26" borderId="77" xfId="44" quotePrefix="1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/>
    </xf>
    <xf numFmtId="0" fontId="42" fillId="26" borderId="77" xfId="0" applyFont="1" applyFill="1" applyBorder="1" applyAlignment="1">
      <alignment horizontal="center" vertical="center"/>
    </xf>
    <xf numFmtId="0" fontId="77" fillId="26" borderId="77" xfId="203" applyFont="1" applyFill="1" applyBorder="1" applyAlignment="1" applyProtection="1">
      <alignment horizontal="center" vertical="center" shrinkToFit="1"/>
      <protection locked="0"/>
    </xf>
    <xf numFmtId="41" fontId="78" fillId="26" borderId="77" xfId="204" applyFont="1" applyFill="1" applyBorder="1" applyAlignment="1">
      <alignment horizontal="center" vertical="center" wrapText="1"/>
    </xf>
    <xf numFmtId="180" fontId="78" fillId="26" borderId="77" xfId="44" applyNumberFormat="1" applyFont="1" applyFill="1" applyBorder="1" applyAlignment="1">
      <alignment horizontal="center" vertical="center" wrapText="1"/>
    </xf>
    <xf numFmtId="0" fontId="78" fillId="26" borderId="77" xfId="44" applyFont="1" applyFill="1" applyBorder="1" applyAlignment="1">
      <alignment horizontal="center" vertical="center" wrapText="1"/>
    </xf>
    <xf numFmtId="180" fontId="75" fillId="26" borderId="77" xfId="44" applyNumberFormat="1" applyFont="1" applyFill="1" applyBorder="1" applyAlignment="1">
      <alignment horizontal="center" vertical="center" wrapText="1"/>
    </xf>
    <xf numFmtId="0" fontId="78" fillId="26" borderId="77" xfId="56" applyFont="1" applyFill="1" applyBorder="1" applyAlignment="1">
      <alignment horizontal="center" vertical="center" wrapText="1"/>
    </xf>
    <xf numFmtId="0" fontId="108" fillId="26" borderId="77" xfId="44" applyFont="1" applyFill="1" applyBorder="1" applyAlignment="1">
      <alignment horizontal="center" vertical="center"/>
    </xf>
    <xf numFmtId="0" fontId="75" fillId="26" borderId="77" xfId="44" applyFont="1" applyFill="1" applyBorder="1" applyAlignment="1">
      <alignment horizontal="center" vertical="center"/>
    </xf>
    <xf numFmtId="179" fontId="75" fillId="26" borderId="77" xfId="204" applyNumberFormat="1" applyFont="1" applyFill="1" applyBorder="1" applyAlignment="1">
      <alignment horizontal="center" vertical="center" wrapText="1"/>
    </xf>
    <xf numFmtId="177" fontId="75" fillId="26" borderId="77" xfId="204" applyNumberFormat="1" applyFont="1" applyFill="1" applyBorder="1" applyAlignment="1">
      <alignment horizontal="center" vertical="center" wrapText="1"/>
    </xf>
    <xf numFmtId="179" fontId="78" fillId="26" borderId="77" xfId="204" applyNumberFormat="1" applyFont="1" applyFill="1" applyBorder="1" applyAlignment="1">
      <alignment horizontal="center" vertical="center" wrapText="1"/>
    </xf>
    <xf numFmtId="41" fontId="75" fillId="26" borderId="77" xfId="204" applyFont="1" applyFill="1" applyBorder="1" applyAlignment="1">
      <alignment horizontal="center" vertical="center" wrapText="1" shrinkToFit="1"/>
    </xf>
    <xf numFmtId="41" fontId="78" fillId="26" borderId="77" xfId="204" applyFont="1" applyFill="1" applyBorder="1" applyAlignment="1">
      <alignment horizontal="center" vertical="center" wrapText="1" shrinkToFit="1"/>
    </xf>
    <xf numFmtId="0" fontId="75" fillId="26" borderId="77" xfId="123" applyNumberFormat="1" applyFont="1" applyFill="1" applyBorder="1" applyAlignment="1">
      <alignment horizontal="center" vertical="center" wrapText="1"/>
    </xf>
    <xf numFmtId="38" fontId="75" fillId="26" borderId="77" xfId="123" applyNumberFormat="1" applyFont="1" applyFill="1" applyBorder="1" applyAlignment="1">
      <alignment horizontal="center" vertical="center" wrapText="1"/>
    </xf>
    <xf numFmtId="41" fontId="75" fillId="26" borderId="77" xfId="123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/>
    </xf>
    <xf numFmtId="41" fontId="72" fillId="26" borderId="77" xfId="204" applyFont="1" applyFill="1" applyBorder="1" applyAlignment="1">
      <alignment horizontal="center" vertical="center"/>
    </xf>
    <xf numFmtId="0" fontId="77" fillId="26" borderId="77" xfId="0" applyFont="1" applyFill="1" applyBorder="1" applyAlignment="1">
      <alignment horizontal="center" vertical="center"/>
    </xf>
    <xf numFmtId="0" fontId="91" fillId="26" borderId="77" xfId="52" applyNumberFormat="1" applyFont="1" applyFill="1" applyBorder="1" applyAlignment="1" applyProtection="1">
      <alignment horizontal="center" vertical="center" wrapText="1"/>
    </xf>
    <xf numFmtId="194" fontId="84" fillId="26" borderId="77" xfId="52" applyNumberFormat="1" applyFont="1" applyFill="1" applyBorder="1" applyAlignment="1" applyProtection="1">
      <alignment horizontal="center" vertical="center" wrapText="1"/>
    </xf>
    <xf numFmtId="49" fontId="84" fillId="26" borderId="77" xfId="52" applyNumberFormat="1" applyFont="1" applyFill="1" applyBorder="1" applyAlignment="1" applyProtection="1">
      <alignment horizontal="center" vertical="center" wrapText="1"/>
    </xf>
    <xf numFmtId="38" fontId="75" fillId="26" borderId="77" xfId="56" applyNumberFormat="1" applyFont="1" applyFill="1" applyBorder="1" applyAlignment="1">
      <alignment horizontal="center" vertical="center" wrapText="1"/>
    </xf>
    <xf numFmtId="38" fontId="75" fillId="26" borderId="77" xfId="204" applyNumberFormat="1" applyFont="1" applyFill="1" applyBorder="1" applyAlignment="1">
      <alignment horizontal="center" vertical="center" wrapText="1"/>
    </xf>
    <xf numFmtId="176" fontId="85" fillId="26" borderId="77" xfId="204" applyNumberFormat="1" applyFont="1" applyFill="1" applyBorder="1" applyAlignment="1">
      <alignment horizontal="center" vertical="center" shrinkToFit="1"/>
    </xf>
    <xf numFmtId="180" fontId="78" fillId="26" borderId="77" xfId="56" applyNumberFormat="1" applyFont="1" applyFill="1" applyBorder="1" applyAlignment="1">
      <alignment horizontal="center" vertical="center" wrapText="1"/>
    </xf>
    <xf numFmtId="41" fontId="91" fillId="26" borderId="77" xfId="52" applyNumberFormat="1" applyFont="1" applyFill="1" applyBorder="1" applyAlignment="1" applyProtection="1">
      <alignment horizontal="center" vertical="center" wrapText="1"/>
    </xf>
    <xf numFmtId="179" fontId="73" fillId="26" borderId="77" xfId="204" applyNumberFormat="1" applyFont="1" applyFill="1" applyBorder="1" applyAlignment="1">
      <alignment horizontal="center" vertical="center" wrapText="1"/>
    </xf>
    <xf numFmtId="49" fontId="87" fillId="26" borderId="77" xfId="52" applyNumberFormat="1" applyFont="1" applyFill="1" applyBorder="1" applyAlignment="1" applyProtection="1">
      <alignment horizontal="center" vertical="center" wrapText="1"/>
    </xf>
    <xf numFmtId="0" fontId="73" fillId="26" borderId="77" xfId="123" applyNumberFormat="1" applyFont="1" applyFill="1" applyBorder="1" applyAlignment="1">
      <alignment horizontal="center" vertical="center" wrapText="1"/>
    </xf>
    <xf numFmtId="41" fontId="97" fillId="26" borderId="77" xfId="204" applyFont="1" applyFill="1" applyBorder="1" applyAlignment="1">
      <alignment horizontal="center" vertical="center" wrapText="1"/>
    </xf>
    <xf numFmtId="38" fontId="75" fillId="26" borderId="77" xfId="29" applyNumberFormat="1" applyFont="1" applyFill="1" applyBorder="1" applyAlignment="1">
      <alignment horizontal="center" vertical="center" wrapText="1"/>
    </xf>
    <xf numFmtId="40" fontId="75" fillId="26" borderId="77" xfId="204" applyNumberFormat="1" applyFont="1" applyFill="1" applyBorder="1" applyAlignment="1">
      <alignment horizontal="center" vertical="center" wrapText="1"/>
    </xf>
    <xf numFmtId="185" fontId="75" fillId="26" borderId="77" xfId="204" applyNumberFormat="1" applyFont="1" applyFill="1" applyBorder="1" applyAlignment="1">
      <alignment horizontal="center" vertical="center" wrapText="1"/>
    </xf>
    <xf numFmtId="185" fontId="75" fillId="26" borderId="77" xfId="56" applyNumberFormat="1" applyFont="1" applyFill="1" applyBorder="1" applyAlignment="1">
      <alignment horizontal="center" vertical="center" wrapText="1"/>
    </xf>
    <xf numFmtId="183" fontId="75" fillId="26" borderId="77" xfId="204" applyNumberFormat="1" applyFont="1" applyFill="1" applyBorder="1" applyAlignment="1">
      <alignment horizontal="center" vertical="center" wrapText="1"/>
    </xf>
    <xf numFmtId="3" fontId="75" fillId="26" borderId="77" xfId="204" applyNumberFormat="1" applyFont="1" applyFill="1" applyBorder="1" applyAlignment="1">
      <alignment horizontal="center" vertical="center" wrapText="1"/>
    </xf>
    <xf numFmtId="49" fontId="75" fillId="26" borderId="77" xfId="204" applyNumberFormat="1" applyFont="1" applyFill="1" applyBorder="1" applyAlignment="1">
      <alignment horizontal="center" vertical="center" wrapText="1"/>
    </xf>
    <xf numFmtId="49" fontId="76" fillId="26" borderId="77" xfId="52" applyNumberFormat="1" applyFont="1" applyFill="1" applyBorder="1" applyAlignment="1" applyProtection="1">
      <alignment horizontal="center" vertical="center" wrapText="1"/>
    </xf>
    <xf numFmtId="49" fontId="75" fillId="26" borderId="77" xfId="204" quotePrefix="1" applyNumberFormat="1" applyFont="1" applyFill="1" applyBorder="1" applyAlignment="1">
      <alignment horizontal="center" vertical="center" wrapText="1"/>
    </xf>
    <xf numFmtId="0" fontId="75" fillId="26" borderId="77" xfId="56" applyFont="1" applyFill="1" applyBorder="1" applyAlignment="1">
      <alignment horizontal="center" vertical="center" wrapText="1" shrinkToFit="1"/>
    </xf>
    <xf numFmtId="0" fontId="75" fillId="26" borderId="77" xfId="56" quotePrefix="1" applyFont="1" applyFill="1" applyBorder="1" applyAlignment="1">
      <alignment horizontal="center" vertical="center" wrapText="1"/>
    </xf>
    <xf numFmtId="41" fontId="81" fillId="26" borderId="77" xfId="51" applyNumberFormat="1" applyFont="1" applyFill="1" applyBorder="1" applyAlignment="1">
      <alignment horizontal="center" vertical="center" wrapText="1"/>
    </xf>
    <xf numFmtId="3" fontId="66" fillId="26" borderId="77" xfId="0" applyNumberFormat="1" applyFont="1" applyFill="1" applyBorder="1" applyAlignment="1">
      <alignment horizontal="center" vertical="center"/>
    </xf>
    <xf numFmtId="41" fontId="82" fillId="26" borderId="77" xfId="204" applyFont="1" applyFill="1" applyBorder="1" applyAlignment="1">
      <alignment horizontal="center" vertical="center" wrapText="1"/>
    </xf>
    <xf numFmtId="194" fontId="66" fillId="26" borderId="77" xfId="62" applyFont="1" applyFill="1" applyBorder="1" applyAlignment="1">
      <alignment horizontal="center" vertical="center" wrapText="1"/>
    </xf>
    <xf numFmtId="180" fontId="66" fillId="26" borderId="77" xfId="62" applyNumberFormat="1" applyFont="1" applyFill="1" applyBorder="1" applyAlignment="1">
      <alignment horizontal="center" vertical="center" wrapText="1"/>
    </xf>
    <xf numFmtId="41" fontId="75" fillId="26" borderId="77" xfId="204" quotePrefix="1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shrinkToFit="1"/>
    </xf>
    <xf numFmtId="0" fontId="109" fillId="26" borderId="77" xfId="0" applyFont="1" applyFill="1" applyBorder="1" applyAlignment="1">
      <alignment horizontal="center" vertical="center" wrapText="1"/>
    </xf>
    <xf numFmtId="0" fontId="74" fillId="26" borderId="77" xfId="44" applyFont="1" applyFill="1" applyBorder="1" applyAlignment="1">
      <alignment horizontal="center" vertical="center" wrapText="1"/>
    </xf>
    <xf numFmtId="0" fontId="66" fillId="26" borderId="77" xfId="0" applyFont="1" applyFill="1" applyBorder="1" applyAlignment="1">
      <alignment horizontal="center" vertical="center" shrinkToFit="1"/>
    </xf>
    <xf numFmtId="0" fontId="82" fillId="26" borderId="77" xfId="44" quotePrefix="1" applyFont="1" applyFill="1" applyBorder="1" applyAlignment="1">
      <alignment horizontal="center" vertical="center" wrapText="1"/>
    </xf>
    <xf numFmtId="180" fontId="86" fillId="26" borderId="77" xfId="44" applyNumberFormat="1" applyFont="1" applyFill="1" applyBorder="1" applyAlignment="1">
      <alignment horizontal="center" vertical="center" wrapText="1"/>
    </xf>
    <xf numFmtId="0" fontId="83" fillId="26" borderId="77" xfId="29" applyNumberFormat="1" applyFont="1" applyFill="1" applyBorder="1" applyAlignment="1">
      <alignment horizontal="center" vertical="center" wrapText="1"/>
    </xf>
    <xf numFmtId="0" fontId="86" fillId="26" borderId="77" xfId="29" applyNumberFormat="1" applyFont="1" applyFill="1" applyBorder="1" applyAlignment="1">
      <alignment horizontal="center" vertical="center" wrapText="1"/>
    </xf>
    <xf numFmtId="0" fontId="110" fillId="26" borderId="77" xfId="44" applyFont="1" applyFill="1" applyBorder="1" applyAlignment="1">
      <alignment horizontal="center" vertical="center" wrapText="1"/>
    </xf>
    <xf numFmtId="0" fontId="88" fillId="26" borderId="77" xfId="44" applyFont="1" applyFill="1" applyBorder="1" applyAlignment="1">
      <alignment horizontal="center" vertical="center" wrapText="1"/>
    </xf>
    <xf numFmtId="0" fontId="111" fillId="26" borderId="77" xfId="44" applyFont="1" applyFill="1" applyBorder="1" applyAlignment="1">
      <alignment horizontal="center" vertical="center" wrapText="1"/>
    </xf>
    <xf numFmtId="185" fontId="66" fillId="26" borderId="77" xfId="44" applyNumberFormat="1" applyFont="1" applyFill="1" applyBorder="1" applyAlignment="1">
      <alignment horizontal="center" vertical="center" wrapText="1"/>
    </xf>
    <xf numFmtId="0" fontId="83" fillId="26" borderId="77" xfId="44" applyFont="1" applyFill="1" applyBorder="1" applyAlignment="1">
      <alignment horizontal="center" vertical="center" wrapText="1"/>
    </xf>
    <xf numFmtId="180" fontId="85" fillId="26" borderId="77" xfId="204" applyNumberFormat="1" applyFont="1" applyFill="1" applyBorder="1" applyAlignment="1">
      <alignment horizontal="center" vertical="center" wrapText="1"/>
    </xf>
    <xf numFmtId="0" fontId="85" fillId="26" borderId="77" xfId="204" applyNumberFormat="1" applyFont="1" applyFill="1" applyBorder="1" applyAlignment="1">
      <alignment horizontal="center" vertical="center" wrapText="1"/>
    </xf>
    <xf numFmtId="3" fontId="89" fillId="26" borderId="77" xfId="0" applyNumberFormat="1" applyFont="1" applyFill="1" applyBorder="1" applyAlignment="1">
      <alignment horizontal="center" vertical="center"/>
    </xf>
    <xf numFmtId="3" fontId="98" fillId="26" borderId="77" xfId="0" applyNumberFormat="1" applyFont="1" applyFill="1" applyBorder="1" applyAlignment="1">
      <alignment horizontal="center" vertical="center"/>
    </xf>
    <xf numFmtId="179" fontId="85" fillId="26" borderId="77" xfId="204" applyNumberFormat="1" applyFont="1" applyFill="1" applyBorder="1" applyAlignment="1">
      <alignment horizontal="center" vertical="center" wrapText="1"/>
    </xf>
    <xf numFmtId="180" fontId="42" fillId="26" borderId="77" xfId="204" applyNumberFormat="1" applyFont="1" applyFill="1" applyBorder="1" applyAlignment="1">
      <alignment horizontal="center" vertical="center" wrapText="1"/>
    </xf>
    <xf numFmtId="179" fontId="42" fillId="26" borderId="77" xfId="204" applyNumberFormat="1" applyFont="1" applyFill="1" applyBorder="1" applyAlignment="1">
      <alignment horizontal="center" vertical="center" wrapText="1"/>
    </xf>
    <xf numFmtId="179" fontId="90" fillId="26" borderId="77" xfId="52" applyNumberFormat="1" applyFont="1" applyFill="1" applyBorder="1" applyAlignment="1" applyProtection="1">
      <alignment horizontal="center" vertical="center" wrapText="1"/>
    </xf>
    <xf numFmtId="180" fontId="88" fillId="26" borderId="77" xfId="204" applyNumberFormat="1" applyFont="1" applyFill="1" applyBorder="1" applyAlignment="1">
      <alignment horizontal="center" vertical="center" wrapText="1"/>
    </xf>
    <xf numFmtId="182" fontId="83" fillId="26" borderId="77" xfId="204" applyNumberFormat="1" applyFont="1" applyFill="1" applyBorder="1" applyAlignment="1">
      <alignment horizontal="center" vertical="center" wrapText="1"/>
    </xf>
    <xf numFmtId="38" fontId="66" fillId="26" borderId="77" xfId="44" applyNumberFormat="1" applyFont="1" applyFill="1" applyBorder="1" applyAlignment="1">
      <alignment horizontal="center" vertical="center" wrapText="1"/>
    </xf>
    <xf numFmtId="49" fontId="66" fillId="26" borderId="77" xfId="123" applyNumberFormat="1" applyFont="1" applyFill="1" applyBorder="1" applyAlignment="1">
      <alignment horizontal="center" vertical="center" wrapText="1"/>
    </xf>
    <xf numFmtId="41" fontId="83" fillId="26" borderId="77" xfId="123" applyFont="1" applyFill="1" applyBorder="1" applyAlignment="1">
      <alignment horizontal="center" vertical="center" wrapText="1"/>
    </xf>
    <xf numFmtId="176" fontId="66" fillId="26" borderId="77" xfId="123" applyNumberFormat="1" applyFont="1" applyFill="1" applyBorder="1" applyAlignment="1">
      <alignment horizontal="center" vertical="center" wrapText="1"/>
    </xf>
    <xf numFmtId="182" fontId="66" fillId="26" borderId="77" xfId="123" applyNumberFormat="1" applyFont="1" applyFill="1" applyBorder="1" applyAlignment="1">
      <alignment horizontal="center" vertical="center" wrapText="1"/>
    </xf>
    <xf numFmtId="49" fontId="73" fillId="26" borderId="77" xfId="204" applyNumberFormat="1" applyFont="1" applyFill="1" applyBorder="1" applyAlignment="1">
      <alignment horizontal="center" vertical="center" wrapText="1"/>
    </xf>
    <xf numFmtId="13" fontId="66" fillId="26" borderId="77" xfId="204" applyNumberFormat="1" applyFont="1" applyFill="1" applyBorder="1" applyAlignment="1">
      <alignment horizontal="center" vertical="center" wrapText="1"/>
    </xf>
    <xf numFmtId="0" fontId="84" fillId="26" borderId="77" xfId="43" applyNumberFormat="1" applyFont="1" applyFill="1" applyBorder="1" applyAlignment="1">
      <alignment horizontal="center" vertical="center" wrapText="1"/>
    </xf>
    <xf numFmtId="41" fontId="73" fillId="26" borderId="77" xfId="204" applyFont="1" applyFill="1" applyBorder="1" applyAlignment="1">
      <alignment horizontal="center" vertical="center" shrinkToFit="1"/>
    </xf>
    <xf numFmtId="41" fontId="66" fillId="26" borderId="77" xfId="95" applyFont="1" applyFill="1" applyBorder="1" applyAlignment="1">
      <alignment horizontal="center" vertical="center" wrapText="1"/>
    </xf>
    <xf numFmtId="41" fontId="66" fillId="26" borderId="77" xfId="95" applyFont="1" applyFill="1" applyBorder="1" applyAlignment="1">
      <alignment horizontal="center" vertical="center" wrapText="1" shrinkToFit="1"/>
    </xf>
    <xf numFmtId="41" fontId="66" fillId="26" borderId="77" xfId="204" quotePrefix="1" applyFont="1" applyFill="1" applyBorder="1" applyAlignment="1">
      <alignment horizontal="center" vertical="center" shrinkToFit="1"/>
    </xf>
    <xf numFmtId="41" fontId="66" fillId="26" borderId="77" xfId="204" quotePrefix="1" applyFont="1" applyFill="1" applyBorder="1" applyAlignment="1">
      <alignment horizontal="center" vertical="center" wrapText="1" shrinkToFit="1"/>
    </xf>
    <xf numFmtId="41" fontId="74" fillId="26" borderId="77" xfId="204" applyFont="1" applyFill="1" applyBorder="1" applyAlignment="1">
      <alignment horizontal="center" vertical="center" wrapText="1" shrinkToFit="1"/>
    </xf>
    <xf numFmtId="41" fontId="89" fillId="26" borderId="77" xfId="205" applyFont="1" applyFill="1" applyBorder="1" applyAlignment="1">
      <alignment horizontal="center" vertical="center" wrapText="1"/>
    </xf>
    <xf numFmtId="0" fontId="89" fillId="26" borderId="77" xfId="52" applyFont="1" applyFill="1" applyBorder="1" applyAlignment="1" applyProtection="1">
      <alignment horizontal="center" vertical="center"/>
    </xf>
    <xf numFmtId="41" fontId="84" fillId="26" borderId="77" xfId="52" applyNumberFormat="1" applyFont="1" applyFill="1" applyBorder="1" applyAlignment="1" applyProtection="1">
      <alignment horizontal="center" vertical="center" wrapText="1" shrinkToFit="1"/>
    </xf>
    <xf numFmtId="0" fontId="66" fillId="26" borderId="77" xfId="51" applyFont="1" applyFill="1" applyBorder="1" applyAlignment="1">
      <alignment horizontal="center" vertical="center" wrapText="1"/>
    </xf>
    <xf numFmtId="180" fontId="66" fillId="26" borderId="77" xfId="51" applyNumberFormat="1" applyFont="1" applyFill="1" applyBorder="1" applyAlignment="1">
      <alignment horizontal="center" vertical="center" wrapText="1"/>
    </xf>
    <xf numFmtId="0" fontId="66" fillId="26" borderId="77" xfId="51" quotePrefix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 applyProtection="1">
      <alignment horizontal="center" vertical="center" wrapText="1"/>
      <protection locked="0"/>
    </xf>
    <xf numFmtId="0" fontId="73" fillId="26" borderId="77" xfId="56" applyFont="1" applyFill="1" applyBorder="1" applyAlignment="1">
      <alignment horizontal="center" vertical="center" wrapText="1"/>
    </xf>
    <xf numFmtId="194" fontId="75" fillId="26" borderId="77" xfId="204" applyNumberFormat="1" applyFont="1" applyFill="1" applyBorder="1" applyAlignment="1">
      <alignment horizontal="center" vertical="center" wrapText="1"/>
    </xf>
    <xf numFmtId="182" fontId="75" fillId="26" borderId="77" xfId="204" applyNumberFormat="1" applyFont="1" applyFill="1" applyBorder="1" applyAlignment="1">
      <alignment horizontal="center" vertical="center" wrapText="1"/>
    </xf>
    <xf numFmtId="41" fontId="105" fillId="26" borderId="77" xfId="204" applyFont="1" applyFill="1" applyBorder="1" applyAlignment="1">
      <alignment horizontal="center" vertical="center" wrapText="1"/>
    </xf>
    <xf numFmtId="0" fontId="75" fillId="26" borderId="77" xfId="62" applyNumberFormat="1" applyFont="1" applyFill="1" applyBorder="1" applyAlignment="1">
      <alignment horizontal="center" vertical="center" wrapText="1"/>
    </xf>
    <xf numFmtId="180" fontId="105" fillId="26" borderId="77" xfId="204" applyNumberFormat="1" applyFont="1" applyFill="1" applyBorder="1" applyAlignment="1">
      <alignment horizontal="center" vertical="center" wrapText="1"/>
    </xf>
    <xf numFmtId="41" fontId="78" fillId="26" borderId="77" xfId="204" quotePrefix="1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 shrinkToFit="1"/>
    </xf>
    <xf numFmtId="180" fontId="73" fillId="26" borderId="77" xfId="204" applyNumberFormat="1" applyFont="1" applyFill="1" applyBorder="1" applyAlignment="1">
      <alignment horizontal="center" vertical="center"/>
    </xf>
    <xf numFmtId="0" fontId="66" fillId="0" borderId="11" xfId="204" applyNumberFormat="1" applyFont="1" applyFill="1" applyBorder="1" applyAlignment="1">
      <alignment horizontal="center" vertical="center" wrapText="1"/>
    </xf>
    <xf numFmtId="0" fontId="42" fillId="0" borderId="57" xfId="44" applyFont="1" applyBorder="1" applyAlignment="1">
      <alignment wrapText="1"/>
    </xf>
    <xf numFmtId="41" fontId="85" fillId="26" borderId="77" xfId="204" applyFont="1" applyFill="1" applyBorder="1" applyAlignment="1">
      <alignment horizontal="center" vertical="center" wrapText="1"/>
    </xf>
    <xf numFmtId="186" fontId="66" fillId="26" borderId="77" xfId="44" applyNumberFormat="1" applyFont="1" applyFill="1" applyBorder="1" applyAlignment="1">
      <alignment horizontal="center" vertical="center" wrapText="1"/>
    </xf>
    <xf numFmtId="179" fontId="82" fillId="26" borderId="77" xfId="204" applyNumberFormat="1" applyFont="1" applyFill="1" applyBorder="1" applyAlignment="1">
      <alignment horizontal="center" vertical="center" wrapText="1"/>
    </xf>
    <xf numFmtId="41" fontId="88" fillId="26" borderId="77" xfId="204" applyFont="1" applyFill="1" applyBorder="1" applyAlignment="1">
      <alignment horizontal="center" vertical="center" wrapText="1"/>
    </xf>
    <xf numFmtId="0" fontId="66" fillId="26" borderId="77" xfId="209" applyNumberFormat="1" applyFont="1" applyFill="1" applyBorder="1" applyAlignment="1">
      <alignment horizontal="center" vertical="center" wrapText="1"/>
    </xf>
    <xf numFmtId="38" fontId="66" fillId="26" borderId="77" xfId="209" applyNumberFormat="1" applyFont="1" applyFill="1" applyBorder="1" applyAlignment="1">
      <alignment horizontal="center" vertical="center" wrapText="1"/>
    </xf>
    <xf numFmtId="41" fontId="66" fillId="26" borderId="77" xfId="209" applyFont="1" applyFill="1" applyBorder="1" applyAlignment="1">
      <alignment horizontal="center" vertical="center" wrapText="1"/>
    </xf>
    <xf numFmtId="180" fontId="92" fillId="26" borderId="77" xfId="204" applyNumberFormat="1" applyFont="1" applyFill="1" applyBorder="1" applyAlignment="1">
      <alignment horizontal="center" vertical="center" wrapText="1"/>
    </xf>
    <xf numFmtId="3" fontId="75" fillId="26" borderId="77" xfId="4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/>
    </xf>
    <xf numFmtId="0" fontId="66" fillId="26" borderId="77" xfId="204" quotePrefix="1" applyNumberFormat="1" applyFont="1" applyFill="1" applyBorder="1" applyAlignment="1">
      <alignment horizontal="center" vertical="center" shrinkToFit="1"/>
    </xf>
    <xf numFmtId="0" fontId="75" fillId="26" borderId="77" xfId="204" applyNumberFormat="1" applyFont="1" applyFill="1" applyBorder="1" applyAlignment="1" applyProtection="1">
      <alignment horizontal="center" vertical="center" wrapText="1"/>
    </xf>
    <xf numFmtId="180" fontId="75" fillId="26" borderId="77" xfId="204" applyNumberFormat="1" applyFont="1" applyFill="1" applyBorder="1" applyAlignment="1" applyProtection="1">
      <alignment horizontal="center" vertical="center" wrapText="1"/>
    </xf>
    <xf numFmtId="0" fontId="75" fillId="26" borderId="77" xfId="52" applyNumberFormat="1" applyFont="1" applyFill="1" applyBorder="1" applyAlignment="1" applyProtection="1">
      <alignment horizontal="center" vertical="center" wrapText="1"/>
    </xf>
    <xf numFmtId="180" fontId="75" fillId="26" borderId="77" xfId="204" quotePrefix="1" applyNumberFormat="1" applyFont="1" applyFill="1" applyBorder="1" applyAlignment="1">
      <alignment horizontal="center" vertical="center" wrapText="1"/>
    </xf>
    <xf numFmtId="0" fontId="73" fillId="26" borderId="77" xfId="204" applyNumberFormat="1" applyFont="1" applyFill="1" applyBorder="1" applyAlignment="1">
      <alignment horizontal="center" vertical="center" shrinkToFit="1"/>
    </xf>
    <xf numFmtId="180" fontId="73" fillId="26" borderId="77" xfId="204" applyNumberFormat="1" applyFont="1" applyFill="1" applyBorder="1" applyAlignment="1">
      <alignment horizontal="center" vertical="center" shrinkToFit="1"/>
    </xf>
    <xf numFmtId="191" fontId="66" fillId="26" borderId="77" xfId="0" applyNumberFormat="1" applyFont="1" applyFill="1" applyBorder="1" applyAlignment="1">
      <alignment horizontal="center" vertical="center"/>
    </xf>
    <xf numFmtId="191" fontId="66" fillId="26" borderId="77" xfId="0" applyNumberFormat="1" applyFont="1" applyFill="1" applyBorder="1" applyAlignment="1">
      <alignment horizontal="center" vertical="center" wrapText="1"/>
    </xf>
    <xf numFmtId="176" fontId="66" fillId="26" borderId="77" xfId="0" applyNumberFormat="1" applyFont="1" applyFill="1" applyBorder="1" applyAlignment="1">
      <alignment horizontal="center" vertical="center"/>
    </xf>
    <xf numFmtId="187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123" applyNumberFormat="1" applyFont="1" applyFill="1" applyBorder="1" applyAlignment="1">
      <alignment horizontal="center" vertical="center" wrapText="1"/>
    </xf>
    <xf numFmtId="187" fontId="73" fillId="26" borderId="77" xfId="204" applyNumberFormat="1" applyFont="1" applyFill="1" applyBorder="1" applyAlignment="1">
      <alignment horizontal="center" vertical="center" wrapText="1"/>
    </xf>
    <xf numFmtId="41" fontId="112" fillId="26" borderId="77" xfId="204" applyFont="1" applyFill="1" applyBorder="1" applyAlignment="1">
      <alignment horizontal="center" vertical="center" wrapText="1"/>
    </xf>
    <xf numFmtId="0" fontId="112" fillId="26" borderId="77" xfId="204" applyNumberFormat="1" applyFont="1" applyFill="1" applyBorder="1" applyAlignment="1">
      <alignment horizontal="center" vertical="center" wrapText="1"/>
    </xf>
    <xf numFmtId="180" fontId="112" fillId="26" borderId="77" xfId="204" applyNumberFormat="1" applyFont="1" applyFill="1" applyBorder="1" applyAlignment="1">
      <alignment horizontal="center" vertical="center" wrapText="1"/>
    </xf>
    <xf numFmtId="180" fontId="42" fillId="26" borderId="18" xfId="44" applyNumberFormat="1" applyFont="1" applyFill="1" applyBorder="1" applyAlignment="1">
      <alignment horizontal="center" vertical="center" wrapText="1"/>
    </xf>
    <xf numFmtId="180" fontId="42" fillId="26" borderId="19" xfId="44" applyNumberFormat="1" applyFont="1" applyFill="1" applyBorder="1" applyAlignment="1">
      <alignment horizontal="center" vertical="center" wrapText="1"/>
    </xf>
    <xf numFmtId="176" fontId="42" fillId="35" borderId="18" xfId="0" applyNumberFormat="1" applyFont="1" applyFill="1" applyBorder="1" applyAlignment="1">
      <alignment horizontal="center" vertical="center"/>
    </xf>
    <xf numFmtId="181" fontId="66" fillId="26" borderId="77" xfId="204" applyNumberFormat="1" applyFont="1" applyFill="1" applyBorder="1" applyAlignment="1">
      <alignment horizontal="center" vertical="center" wrapText="1"/>
    </xf>
    <xf numFmtId="0" fontId="66" fillId="26" borderId="77" xfId="95" applyNumberFormat="1" applyFont="1" applyFill="1" applyBorder="1" applyAlignment="1">
      <alignment horizontal="center" vertical="center" wrapText="1"/>
    </xf>
    <xf numFmtId="178" fontId="78" fillId="26" borderId="77" xfId="204" applyNumberFormat="1" applyFont="1" applyFill="1" applyBorder="1" applyAlignment="1">
      <alignment horizontal="center" vertical="center" wrapText="1"/>
    </xf>
    <xf numFmtId="178" fontId="75" fillId="26" borderId="77" xfId="204" applyNumberFormat="1" applyFont="1" applyFill="1" applyBorder="1" applyAlignment="1">
      <alignment horizontal="center" vertical="center" wrapText="1"/>
    </xf>
    <xf numFmtId="181" fontId="73" fillId="26" borderId="77" xfId="204" applyNumberFormat="1" applyFont="1" applyFill="1" applyBorder="1" applyAlignment="1">
      <alignment horizontal="center" vertical="center" wrapText="1"/>
    </xf>
    <xf numFmtId="180" fontId="73" fillId="26" borderId="77" xfId="56" applyNumberFormat="1" applyFont="1" applyFill="1" applyBorder="1" applyAlignment="1">
      <alignment horizontal="center" vertical="center" wrapText="1"/>
    </xf>
    <xf numFmtId="4" fontId="66" fillId="26" borderId="77" xfId="204" applyNumberFormat="1" applyFont="1" applyFill="1" applyBorder="1" applyAlignment="1">
      <alignment horizontal="center" vertical="center" wrapText="1"/>
    </xf>
    <xf numFmtId="0" fontId="89" fillId="26" borderId="77" xfId="204" applyNumberFormat="1" applyFont="1" applyFill="1" applyBorder="1" applyAlignment="1">
      <alignment horizontal="center" vertical="center" wrapText="1"/>
    </xf>
    <xf numFmtId="180" fontId="89" fillId="26" borderId="77" xfId="44" applyNumberFormat="1" applyFont="1" applyFill="1" applyBorder="1" applyAlignment="1">
      <alignment horizontal="center" vertical="center" wrapText="1"/>
    </xf>
    <xf numFmtId="38" fontId="74" fillId="26" borderId="77" xfId="204" applyNumberFormat="1" applyFont="1" applyFill="1" applyBorder="1" applyAlignment="1">
      <alignment horizontal="center" vertical="center" wrapText="1"/>
    </xf>
    <xf numFmtId="38" fontId="66" fillId="26" borderId="77" xfId="204" quotePrefix="1" applyNumberFormat="1" applyFont="1" applyFill="1" applyBorder="1" applyAlignment="1">
      <alignment horizontal="center" vertical="center" wrapText="1"/>
    </xf>
    <xf numFmtId="180" fontId="66" fillId="26" borderId="77" xfId="56" quotePrefix="1" applyNumberFormat="1" applyFont="1" applyFill="1" applyBorder="1" applyAlignment="1">
      <alignment horizontal="center" vertical="center" wrapText="1"/>
    </xf>
    <xf numFmtId="0" fontId="66" fillId="26" borderId="77" xfId="208" applyNumberFormat="1" applyFont="1" applyFill="1" applyBorder="1" applyAlignment="1">
      <alignment horizontal="center" vertical="center" wrapText="1"/>
    </xf>
    <xf numFmtId="180" fontId="66" fillId="26" borderId="77" xfId="208" applyNumberFormat="1" applyFont="1" applyFill="1" applyBorder="1" applyAlignment="1">
      <alignment horizontal="center" vertical="center" wrapText="1"/>
    </xf>
    <xf numFmtId="38" fontId="66" fillId="26" borderId="77" xfId="208" applyNumberFormat="1" applyFont="1" applyFill="1" applyBorder="1" applyAlignment="1">
      <alignment horizontal="center" vertical="center" wrapText="1"/>
    </xf>
    <xf numFmtId="38" fontId="66" fillId="26" borderId="77" xfId="208" quotePrefix="1" applyNumberFormat="1" applyFont="1" applyFill="1" applyBorder="1" applyAlignment="1">
      <alignment horizontal="center" vertical="center" wrapText="1"/>
    </xf>
    <xf numFmtId="0" fontId="66" fillId="26" borderId="77" xfId="208" quotePrefix="1" applyNumberFormat="1" applyFont="1" applyFill="1" applyBorder="1" applyAlignment="1">
      <alignment horizontal="center" vertical="center" wrapText="1"/>
    </xf>
    <xf numFmtId="0" fontId="75" fillId="26" borderId="77" xfId="208" applyNumberFormat="1" applyFont="1" applyFill="1" applyBorder="1" applyAlignment="1">
      <alignment horizontal="center" vertical="center" wrapText="1"/>
    </xf>
    <xf numFmtId="41" fontId="66" fillId="26" borderId="77" xfId="208" applyFont="1" applyFill="1" applyBorder="1" applyAlignment="1">
      <alignment horizontal="center" vertical="center" wrapText="1"/>
    </xf>
    <xf numFmtId="38" fontId="66" fillId="26" borderId="77" xfId="205" applyNumberFormat="1" applyFont="1" applyFill="1" applyBorder="1" applyAlignment="1">
      <alignment horizontal="center" vertical="center" wrapText="1"/>
    </xf>
    <xf numFmtId="0" fontId="66" fillId="26" borderId="77" xfId="54" applyNumberFormat="1" applyFont="1" applyFill="1" applyBorder="1" applyAlignment="1">
      <alignment horizontal="center" vertical="center" wrapText="1"/>
    </xf>
    <xf numFmtId="38" fontId="66" fillId="26" borderId="77" xfId="54" applyNumberFormat="1" applyFont="1" applyFill="1" applyBorder="1" applyAlignment="1">
      <alignment horizontal="center" vertical="center" wrapText="1"/>
    </xf>
    <xf numFmtId="38" fontId="86" fillId="26" borderId="77" xfId="44" applyNumberFormat="1" applyFont="1" applyFill="1" applyBorder="1" applyAlignment="1">
      <alignment horizontal="center" vertical="center" wrapText="1"/>
    </xf>
    <xf numFmtId="38" fontId="86" fillId="26" borderId="77" xfId="204" applyNumberFormat="1" applyFont="1" applyFill="1" applyBorder="1" applyAlignment="1">
      <alignment horizontal="center" vertical="center" wrapText="1"/>
    </xf>
    <xf numFmtId="180" fontId="116" fillId="26" borderId="77" xfId="44" applyNumberFormat="1" applyFont="1" applyFill="1" applyBorder="1" applyAlignment="1">
      <alignment horizontal="center" vertical="center" wrapText="1"/>
    </xf>
    <xf numFmtId="180" fontId="66" fillId="26" borderId="77" xfId="52" applyNumberFormat="1" applyFont="1" applyFill="1" applyBorder="1" applyAlignment="1" applyProtection="1">
      <alignment horizontal="center" vertical="center" wrapText="1"/>
    </xf>
    <xf numFmtId="38" fontId="66" fillId="26" borderId="77" xfId="95" applyNumberFormat="1" applyFont="1" applyFill="1" applyBorder="1" applyAlignment="1">
      <alignment horizontal="center" vertical="center" wrapText="1"/>
    </xf>
    <xf numFmtId="41" fontId="66" fillId="26" borderId="77" xfId="80" applyFont="1" applyFill="1" applyBorder="1" applyAlignment="1">
      <alignment horizontal="center" vertical="center" wrapText="1"/>
    </xf>
    <xf numFmtId="38" fontId="66" fillId="26" borderId="77" xfId="80" applyNumberFormat="1" applyFont="1" applyFill="1" applyBorder="1" applyAlignment="1">
      <alignment horizontal="center" vertical="center" wrapText="1"/>
    </xf>
    <xf numFmtId="182" fontId="66" fillId="26" borderId="77" xfId="80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 shrinkToFit="1"/>
    </xf>
    <xf numFmtId="0" fontId="66" fillId="26" borderId="77" xfId="123" applyNumberFormat="1" applyFont="1" applyFill="1" applyBorder="1" applyAlignment="1">
      <alignment horizontal="center" vertical="center" shrinkToFit="1"/>
    </xf>
    <xf numFmtId="0" fontId="42" fillId="26" borderId="77" xfId="0" applyFont="1" applyFill="1" applyBorder="1" applyAlignment="1">
      <alignment horizontal="center" vertical="center" wrapText="1"/>
    </xf>
    <xf numFmtId="178" fontId="66" fillId="26" borderId="77" xfId="208" applyNumberFormat="1" applyFont="1" applyFill="1" applyBorder="1" applyAlignment="1">
      <alignment horizontal="center" vertical="center" wrapText="1"/>
    </xf>
    <xf numFmtId="176" fontId="85" fillId="26" borderId="77" xfId="0" applyNumberFormat="1" applyFont="1" applyFill="1" applyBorder="1" applyAlignment="1">
      <alignment horizontal="center" vertical="center" shrinkToFit="1"/>
    </xf>
    <xf numFmtId="180" fontId="83" fillId="26" borderId="77" xfId="56" applyNumberFormat="1" applyFont="1" applyFill="1" applyBorder="1" applyAlignment="1">
      <alignment horizontal="center" vertical="center" wrapText="1"/>
    </xf>
    <xf numFmtId="180" fontId="66" fillId="26" borderId="77" xfId="0" applyNumberFormat="1" applyFont="1" applyFill="1" applyBorder="1" applyAlignment="1">
      <alignment horizontal="center" vertical="center" shrinkToFit="1"/>
    </xf>
    <xf numFmtId="180" fontId="66" fillId="26" borderId="77" xfId="0" applyNumberFormat="1" applyFont="1" applyFill="1" applyBorder="1" applyAlignment="1">
      <alignment horizontal="center" vertical="center" wrapText="1"/>
    </xf>
    <xf numFmtId="180" fontId="72" fillId="26" borderId="77" xfId="0" applyNumberFormat="1" applyFont="1" applyFill="1" applyBorder="1" applyAlignment="1">
      <alignment horizontal="center" vertical="center"/>
    </xf>
    <xf numFmtId="0" fontId="66" fillId="26" borderId="77" xfId="58" applyFont="1" applyFill="1" applyBorder="1" applyAlignment="1">
      <alignment horizontal="center" vertical="center" wrapText="1"/>
    </xf>
    <xf numFmtId="180" fontId="66" fillId="26" borderId="77" xfId="58" applyNumberFormat="1" applyFont="1" applyFill="1" applyBorder="1" applyAlignment="1">
      <alignment horizontal="center" vertical="center" wrapText="1"/>
    </xf>
    <xf numFmtId="178" fontId="66" fillId="26" borderId="77" xfId="58" applyNumberFormat="1" applyFont="1" applyFill="1" applyBorder="1" applyAlignment="1">
      <alignment horizontal="center" vertical="center" wrapText="1"/>
    </xf>
    <xf numFmtId="180" fontId="83" fillId="26" borderId="77" xfId="56" quotePrefix="1" applyNumberFormat="1" applyFont="1" applyFill="1" applyBorder="1" applyAlignment="1">
      <alignment horizontal="center" vertical="center" wrapText="1"/>
    </xf>
    <xf numFmtId="179" fontId="83" fillId="26" borderId="77" xfId="204" applyNumberFormat="1" applyFont="1" applyFill="1" applyBorder="1" applyAlignment="1">
      <alignment horizontal="center" vertical="center" wrapText="1"/>
    </xf>
    <xf numFmtId="180" fontId="83" fillId="26" borderId="77" xfId="44" applyNumberFormat="1" applyFont="1" applyFill="1" applyBorder="1" applyAlignment="1">
      <alignment horizontal="center" vertical="center" wrapText="1"/>
    </xf>
    <xf numFmtId="180" fontId="85" fillId="26" borderId="77" xfId="44" applyNumberFormat="1" applyFont="1" applyFill="1" applyBorder="1" applyAlignment="1">
      <alignment horizontal="center" vertical="center" wrapText="1"/>
    </xf>
    <xf numFmtId="189" fontId="66" fillId="26" borderId="77" xfId="204" applyNumberFormat="1" applyFont="1" applyFill="1" applyBorder="1" applyAlignment="1">
      <alignment horizontal="center" vertical="center" wrapText="1"/>
    </xf>
    <xf numFmtId="189" fontId="66" fillId="26" borderId="77" xfId="0" applyNumberFormat="1" applyFont="1" applyFill="1" applyBorder="1" applyAlignment="1">
      <alignment horizontal="center" vertical="center" shrinkToFit="1"/>
    </xf>
    <xf numFmtId="180" fontId="83" fillId="26" borderId="77" xfId="204" applyNumberFormat="1" applyFont="1" applyFill="1" applyBorder="1" applyAlignment="1">
      <alignment horizontal="center" vertical="center" wrapText="1"/>
    </xf>
    <xf numFmtId="180" fontId="74" fillId="26" borderId="77" xfId="44" applyNumberFormat="1" applyFont="1" applyFill="1" applyBorder="1" applyAlignment="1">
      <alignment horizontal="center" vertical="center" wrapText="1"/>
    </xf>
    <xf numFmtId="191" fontId="66" fillId="26" borderId="77" xfId="204" applyNumberFormat="1" applyFont="1" applyFill="1" applyBorder="1" applyAlignment="1">
      <alignment horizontal="center" vertical="center" wrapText="1" shrinkToFit="1"/>
    </xf>
    <xf numFmtId="0" fontId="74" fillId="26" borderId="77" xfId="204" applyNumberFormat="1" applyFont="1" applyFill="1" applyBorder="1" applyAlignment="1">
      <alignment horizontal="center" vertical="center" wrapText="1" shrinkToFit="1"/>
    </xf>
    <xf numFmtId="180" fontId="66" fillId="26" borderId="77" xfId="49" applyNumberFormat="1" applyFont="1" applyFill="1" applyBorder="1" applyAlignment="1">
      <alignment horizontal="center" vertical="center" wrapText="1"/>
    </xf>
    <xf numFmtId="0" fontId="66" fillId="26" borderId="77" xfId="49" applyFont="1" applyFill="1" applyBorder="1" applyAlignment="1">
      <alignment horizontal="center" vertical="center" wrapText="1"/>
    </xf>
    <xf numFmtId="0" fontId="66" fillId="26" borderId="77" xfId="20" applyNumberFormat="1" applyFont="1" applyFill="1" applyBorder="1" applyAlignment="1">
      <alignment horizontal="center" vertical="center" wrapText="1"/>
    </xf>
    <xf numFmtId="41" fontId="66" fillId="26" borderId="77" xfId="20" applyNumberFormat="1" applyFont="1" applyFill="1" applyBorder="1" applyAlignment="1">
      <alignment horizontal="center" vertical="center" wrapText="1"/>
    </xf>
    <xf numFmtId="180" fontId="66" fillId="26" borderId="77" xfId="20" applyNumberFormat="1" applyFont="1" applyFill="1" applyBorder="1" applyAlignment="1">
      <alignment horizontal="center" vertical="center" wrapText="1"/>
    </xf>
    <xf numFmtId="180" fontId="74" fillId="26" borderId="77" xfId="204" applyNumberFormat="1" applyFont="1" applyFill="1" applyBorder="1" applyAlignment="1">
      <alignment horizontal="center" vertical="center" wrapText="1"/>
    </xf>
    <xf numFmtId="180" fontId="75" fillId="26" borderId="77" xfId="0" applyNumberFormat="1" applyFont="1" applyFill="1" applyBorder="1" applyAlignment="1">
      <alignment horizontal="center" vertical="center" wrapText="1"/>
    </xf>
    <xf numFmtId="0" fontId="92" fillId="26" borderId="77" xfId="0" applyFont="1" applyFill="1" applyBorder="1" applyAlignment="1">
      <alignment horizontal="center" vertical="center" wrapText="1"/>
    </xf>
    <xf numFmtId="0" fontId="92" fillId="26" borderId="77" xfId="0" applyFont="1" applyFill="1" applyBorder="1" applyAlignment="1">
      <alignment horizontal="center" vertical="center"/>
    </xf>
    <xf numFmtId="3" fontId="92" fillId="26" borderId="77" xfId="0" applyNumberFormat="1" applyFont="1" applyFill="1" applyBorder="1" applyAlignment="1">
      <alignment horizontal="center" vertical="center"/>
    </xf>
    <xf numFmtId="180" fontId="86" fillId="26" borderId="77" xfId="56" applyNumberFormat="1" applyFont="1" applyFill="1" applyBorder="1" applyAlignment="1">
      <alignment horizontal="center" vertical="center" wrapText="1"/>
    </xf>
    <xf numFmtId="178" fontId="66" fillId="26" borderId="77" xfId="95" applyNumberFormat="1" applyFont="1" applyFill="1" applyBorder="1" applyAlignment="1">
      <alignment horizontal="center" vertical="center" wrapText="1"/>
    </xf>
    <xf numFmtId="0" fontId="66" fillId="26" borderId="77" xfId="46" applyFont="1" applyFill="1" applyBorder="1" applyAlignment="1">
      <alignment horizontal="center" vertical="center" wrapText="1"/>
    </xf>
    <xf numFmtId="180" fontId="66" fillId="26" borderId="77" xfId="46" applyNumberFormat="1" applyFont="1" applyFill="1" applyBorder="1" applyAlignment="1">
      <alignment horizontal="center" vertical="center" wrapText="1"/>
    </xf>
    <xf numFmtId="41" fontId="66" fillId="26" borderId="77" xfId="52" applyNumberFormat="1" applyFont="1" applyFill="1" applyBorder="1" applyAlignment="1" applyProtection="1">
      <alignment horizontal="center" vertical="center" wrapText="1"/>
    </xf>
    <xf numFmtId="0" fontId="77" fillId="26" borderId="77" xfId="204" applyNumberFormat="1" applyFont="1" applyFill="1" applyBorder="1" applyAlignment="1">
      <alignment horizontal="center" vertical="center" wrapText="1"/>
    </xf>
    <xf numFmtId="0" fontId="117" fillId="26" borderId="77" xfId="203" applyFont="1" applyFill="1" applyBorder="1" applyAlignment="1" applyProtection="1">
      <alignment horizontal="center" vertical="center" shrinkToFit="1"/>
      <protection locked="0"/>
    </xf>
    <xf numFmtId="0" fontId="115" fillId="26" borderId="77" xfId="203" applyFont="1" applyFill="1" applyBorder="1" applyAlignment="1" applyProtection="1">
      <alignment horizontal="center" vertical="center" shrinkToFit="1"/>
      <protection locked="0"/>
    </xf>
    <xf numFmtId="0" fontId="75" fillId="26" borderId="77" xfId="47" applyFont="1" applyFill="1" applyBorder="1" applyAlignment="1">
      <alignment horizontal="center" vertical="center" wrapText="1"/>
    </xf>
    <xf numFmtId="180" fontId="66" fillId="26" borderId="77" xfId="47" applyNumberFormat="1" applyFont="1" applyFill="1" applyBorder="1" applyAlignment="1">
      <alignment horizontal="center" vertical="center" wrapText="1"/>
    </xf>
    <xf numFmtId="180" fontId="75" fillId="26" borderId="77" xfId="47" applyNumberFormat="1" applyFont="1" applyFill="1" applyBorder="1" applyAlignment="1">
      <alignment horizontal="center" vertical="center" wrapText="1"/>
    </xf>
    <xf numFmtId="3" fontId="42" fillId="26" borderId="77" xfId="44" applyNumberFormat="1" applyFont="1" applyFill="1" applyBorder="1" applyAlignment="1">
      <alignment horizontal="center" vertical="center" wrapText="1"/>
    </xf>
    <xf numFmtId="0" fontId="75" fillId="26" borderId="77" xfId="204" applyNumberFormat="1" applyFont="1" applyFill="1" applyBorder="1" applyAlignment="1">
      <alignment horizontal="center" vertical="center" wrapText="1" shrinkToFit="1"/>
    </xf>
    <xf numFmtId="0" fontId="76" fillId="26" borderId="77" xfId="52" applyNumberFormat="1" applyFont="1" applyFill="1" applyBorder="1" applyAlignment="1" applyProtection="1">
      <alignment horizontal="center" vertical="center" wrapText="1" shrinkToFit="1"/>
    </xf>
    <xf numFmtId="0" fontId="75" fillId="26" borderId="77" xfId="9" applyNumberFormat="1" applyFont="1" applyFill="1" applyBorder="1" applyAlignment="1" applyProtection="1">
      <alignment horizontal="center" vertical="center" wrapText="1"/>
    </xf>
    <xf numFmtId="0" fontId="75" fillId="26" borderId="77" xfId="7" applyNumberFormat="1" applyFont="1" applyFill="1" applyBorder="1" applyAlignment="1" applyProtection="1">
      <alignment horizontal="center" vertical="center" wrapText="1"/>
    </xf>
    <xf numFmtId="180" fontId="66" fillId="26" borderId="77" xfId="7" applyNumberFormat="1" applyFont="1" applyFill="1" applyBorder="1" applyAlignment="1" applyProtection="1">
      <alignment horizontal="center" vertical="center" wrapText="1"/>
    </xf>
    <xf numFmtId="180" fontId="66" fillId="26" borderId="77" xfId="9" applyNumberFormat="1" applyFont="1" applyFill="1" applyBorder="1" applyAlignment="1" applyProtection="1">
      <alignment horizontal="center" vertical="center" wrapText="1"/>
    </xf>
    <xf numFmtId="180" fontId="75" fillId="26" borderId="77" xfId="9" applyNumberFormat="1" applyFont="1" applyFill="1" applyBorder="1" applyAlignment="1" applyProtection="1">
      <alignment horizontal="center" vertical="center" wrapText="1"/>
    </xf>
    <xf numFmtId="180" fontId="75" fillId="26" borderId="77" xfId="7" applyNumberFormat="1" applyFont="1" applyFill="1" applyBorder="1" applyAlignment="1" applyProtection="1">
      <alignment horizontal="center" vertical="center" wrapText="1"/>
    </xf>
    <xf numFmtId="0" fontId="77" fillId="26" borderId="77" xfId="56" applyFont="1" applyFill="1" applyBorder="1" applyAlignment="1">
      <alignment horizontal="center" vertical="center" wrapText="1"/>
    </xf>
    <xf numFmtId="0" fontId="79" fillId="26" borderId="77" xfId="52" applyNumberFormat="1" applyFont="1" applyFill="1" applyBorder="1" applyAlignment="1" applyProtection="1">
      <alignment horizontal="center" vertical="center" wrapText="1"/>
    </xf>
    <xf numFmtId="180" fontId="77" fillId="26" borderId="77" xfId="204" applyNumberFormat="1" applyFont="1" applyFill="1" applyBorder="1" applyAlignment="1">
      <alignment horizontal="center" vertical="center" wrapText="1"/>
    </xf>
    <xf numFmtId="0" fontId="84" fillId="26" borderId="77" xfId="0" applyFont="1" applyFill="1" applyBorder="1" applyAlignment="1">
      <alignment horizontal="center" vertical="center" wrapText="1"/>
    </xf>
    <xf numFmtId="180" fontId="84" fillId="26" borderId="77" xfId="0" applyNumberFormat="1" applyFont="1" applyFill="1" applyBorder="1" applyAlignment="1">
      <alignment horizontal="center" vertical="center" wrapText="1"/>
    </xf>
    <xf numFmtId="0" fontId="84" fillId="26" borderId="77" xfId="52" applyNumberFormat="1" applyFont="1" applyFill="1" applyBorder="1" applyAlignment="1" applyProtection="1">
      <alignment horizontal="center" vertical="center" wrapText="1" shrinkToFit="1"/>
    </xf>
    <xf numFmtId="0" fontId="75" fillId="26" borderId="77" xfId="56" applyFont="1" applyFill="1" applyBorder="1" applyAlignment="1">
      <alignment horizontal="center" vertical="center" shrinkToFit="1"/>
    </xf>
    <xf numFmtId="0" fontId="87" fillId="26" borderId="77" xfId="52" applyNumberFormat="1" applyFont="1" applyFill="1" applyBorder="1" applyAlignment="1" applyProtection="1">
      <alignment horizontal="center" vertical="center" shrinkToFit="1"/>
    </xf>
    <xf numFmtId="0" fontId="66" fillId="26" borderId="77" xfId="208" applyNumberFormat="1" applyFont="1" applyFill="1" applyBorder="1" applyAlignment="1">
      <alignment horizontal="center" vertical="center" shrinkToFit="1"/>
    </xf>
    <xf numFmtId="191" fontId="66" fillId="26" borderId="77" xfId="208" applyNumberFormat="1" applyFont="1" applyFill="1" applyBorder="1" applyAlignment="1">
      <alignment horizontal="center" vertical="center" wrapText="1"/>
    </xf>
    <xf numFmtId="0" fontId="66" fillId="26" borderId="77" xfId="208" applyNumberFormat="1" applyFont="1" applyFill="1" applyBorder="1" applyAlignment="1">
      <alignment horizontal="center" vertical="center" wrapText="1" shrinkToFit="1"/>
    </xf>
    <xf numFmtId="0" fontId="84" fillId="26" borderId="77" xfId="52" applyNumberFormat="1" applyFont="1" applyFill="1" applyBorder="1" applyAlignment="1" applyProtection="1">
      <alignment horizontal="center" vertical="center" shrinkToFit="1"/>
    </xf>
    <xf numFmtId="180" fontId="66" fillId="26" borderId="77" xfId="208" applyNumberFormat="1" applyFont="1" applyFill="1" applyBorder="1" applyAlignment="1">
      <alignment horizontal="center" vertical="center" shrinkToFit="1"/>
    </xf>
    <xf numFmtId="0" fontId="74" fillId="26" borderId="77" xfId="208" applyNumberFormat="1" applyFont="1" applyFill="1" applyBorder="1" applyAlignment="1">
      <alignment horizontal="center" vertical="center" wrapText="1" shrinkToFit="1"/>
    </xf>
    <xf numFmtId="0" fontId="73" fillId="26" borderId="77" xfId="208" applyNumberFormat="1" applyFont="1" applyFill="1" applyBorder="1" applyAlignment="1">
      <alignment horizontal="center" vertical="center" shrinkToFit="1"/>
    </xf>
    <xf numFmtId="0" fontId="86" fillId="26" borderId="77" xfId="204" applyNumberFormat="1" applyFont="1" applyFill="1" applyBorder="1" applyAlignment="1">
      <alignment horizontal="center" vertical="center" shrinkToFit="1"/>
    </xf>
    <xf numFmtId="195" fontId="66" fillId="26" borderId="77" xfId="204" applyNumberFormat="1" applyFont="1" applyFill="1" applyBorder="1" applyAlignment="1">
      <alignment horizontal="center" vertical="center" wrapText="1"/>
    </xf>
    <xf numFmtId="195" fontId="74" fillId="26" borderId="77" xfId="204" applyNumberFormat="1" applyFont="1" applyFill="1" applyBorder="1" applyAlignment="1">
      <alignment horizontal="center" vertical="center" wrapText="1"/>
    </xf>
    <xf numFmtId="0" fontId="66" fillId="26" borderId="77" xfId="52" applyNumberFormat="1" applyFont="1" applyFill="1" applyBorder="1" applyAlignment="1" applyProtection="1">
      <alignment horizontal="center" vertical="center" wrapText="1" shrinkToFit="1"/>
    </xf>
    <xf numFmtId="9" fontId="86" fillId="26" borderId="77" xfId="29" applyFont="1" applyFill="1" applyBorder="1" applyAlignment="1">
      <alignment horizontal="center" vertical="center" wrapText="1"/>
    </xf>
    <xf numFmtId="9" fontId="84" fillId="26" borderId="77" xfId="29" applyFont="1" applyFill="1" applyBorder="1" applyAlignment="1" applyProtection="1">
      <alignment horizontal="center" vertical="center" wrapText="1" shrinkToFit="1"/>
    </xf>
    <xf numFmtId="180" fontId="66" fillId="26" borderId="77" xfId="29" applyNumberFormat="1" applyFont="1" applyFill="1" applyBorder="1" applyAlignment="1">
      <alignment horizontal="center" vertical="center" wrapText="1"/>
    </xf>
    <xf numFmtId="180" fontId="82" fillId="26" borderId="77" xfId="44" applyNumberFormat="1" applyFont="1" applyFill="1" applyBorder="1" applyAlignment="1">
      <alignment horizontal="center" vertical="center" wrapText="1"/>
    </xf>
    <xf numFmtId="0" fontId="75" fillId="26" borderId="77" xfId="0" applyFont="1" applyFill="1" applyBorder="1" applyAlignment="1">
      <alignment horizontal="center" vertical="center" wrapText="1" shrinkToFit="1"/>
    </xf>
    <xf numFmtId="0" fontId="119" fillId="26" borderId="77" xfId="0" applyFont="1" applyFill="1" applyBorder="1" applyAlignment="1">
      <alignment horizontal="center" vertical="center"/>
    </xf>
    <xf numFmtId="179" fontId="66" fillId="26" borderId="77" xfId="95" applyNumberFormat="1" applyFont="1" applyFill="1" applyBorder="1" applyAlignment="1">
      <alignment horizontal="center" vertical="center" wrapText="1"/>
    </xf>
    <xf numFmtId="0" fontId="118" fillId="26" borderId="77" xfId="0" applyFont="1" applyFill="1" applyBorder="1" applyAlignment="1">
      <alignment horizontal="center" vertical="center"/>
    </xf>
    <xf numFmtId="0" fontId="85" fillId="26" borderId="77" xfId="0" applyFont="1" applyFill="1" applyBorder="1" applyAlignment="1">
      <alignment horizontal="center" vertical="center"/>
    </xf>
    <xf numFmtId="0" fontId="47" fillId="26" borderId="77" xfId="44" applyFont="1" applyFill="1" applyBorder="1" applyAlignment="1">
      <alignment horizontal="center" vertical="center" wrapText="1"/>
    </xf>
    <xf numFmtId="0" fontId="66" fillId="0" borderId="11" xfId="44" applyFont="1" applyBorder="1" applyAlignment="1">
      <alignment wrapText="1"/>
    </xf>
    <xf numFmtId="180" fontId="66" fillId="26" borderId="77" xfId="44" applyNumberFormat="1" applyFont="1" applyFill="1" applyBorder="1" applyAlignment="1">
      <alignment horizontal="center" vertical="center"/>
    </xf>
    <xf numFmtId="191" fontId="66" fillId="26" borderId="77" xfId="44" applyNumberFormat="1" applyFont="1" applyFill="1" applyBorder="1" applyAlignment="1">
      <alignment horizontal="center" vertical="center" wrapText="1" shrinkToFit="1"/>
    </xf>
    <xf numFmtId="177" fontId="66" fillId="26" borderId="77" xfId="204" applyNumberFormat="1" applyFont="1" applyFill="1" applyBorder="1" applyAlignment="1" applyProtection="1">
      <alignment horizontal="center" vertical="center" wrapText="1"/>
      <protection locked="0"/>
    </xf>
    <xf numFmtId="0" fontId="73" fillId="26" borderId="77" xfId="44" applyFont="1" applyFill="1" applyBorder="1" applyAlignment="1">
      <alignment horizontal="center" vertical="center"/>
    </xf>
    <xf numFmtId="191" fontId="73" fillId="26" borderId="77" xfId="44" applyNumberFormat="1" applyFont="1" applyFill="1" applyBorder="1" applyAlignment="1">
      <alignment horizontal="center" vertical="center"/>
    </xf>
    <xf numFmtId="180" fontId="73" fillId="26" borderId="77" xfId="44" applyNumberFormat="1" applyFont="1" applyFill="1" applyBorder="1" applyAlignment="1">
      <alignment horizontal="center" vertical="center"/>
    </xf>
    <xf numFmtId="177" fontId="73" fillId="26" borderId="77" xfId="44" applyNumberFormat="1" applyFont="1" applyFill="1" applyBorder="1" applyAlignment="1">
      <alignment horizontal="center" vertical="center"/>
    </xf>
    <xf numFmtId="0" fontId="75" fillId="26" borderId="77" xfId="56" applyFont="1" applyFill="1" applyBorder="1" applyAlignment="1">
      <alignment horizontal="center" vertical="center"/>
    </xf>
    <xf numFmtId="180" fontId="75" fillId="26" borderId="77" xfId="56" applyNumberFormat="1" applyFont="1" applyFill="1" applyBorder="1" applyAlignment="1">
      <alignment horizontal="center" vertical="center"/>
    </xf>
    <xf numFmtId="38" fontId="75" fillId="26" borderId="77" xfId="56" applyNumberFormat="1" applyFont="1" applyFill="1" applyBorder="1" applyAlignment="1">
      <alignment horizontal="center" vertical="center"/>
    </xf>
    <xf numFmtId="190" fontId="66" fillId="26" borderId="77" xfId="204" applyNumberFormat="1" applyFont="1" applyFill="1" applyBorder="1" applyAlignment="1">
      <alignment horizontal="center" vertical="center" wrapText="1"/>
    </xf>
    <xf numFmtId="177" fontId="66" fillId="26" borderId="77" xfId="44" applyNumberFormat="1" applyFont="1" applyFill="1" applyBorder="1" applyAlignment="1">
      <alignment horizontal="center" vertical="center"/>
    </xf>
    <xf numFmtId="191" fontId="78" fillId="26" borderId="77" xfId="56" applyNumberFormat="1" applyFont="1" applyFill="1" applyBorder="1" applyAlignment="1">
      <alignment horizontal="center" vertical="center"/>
    </xf>
    <xf numFmtId="191" fontId="66" fillId="26" borderId="77" xfId="44" applyNumberFormat="1" applyFont="1" applyFill="1" applyBorder="1" applyAlignment="1">
      <alignment horizontal="center" vertical="center" wrapText="1"/>
    </xf>
    <xf numFmtId="191" fontId="66" fillId="26" borderId="77" xfId="44" applyNumberFormat="1" applyFont="1" applyFill="1" applyBorder="1" applyAlignment="1">
      <alignment horizontal="center" vertical="center"/>
    </xf>
    <xf numFmtId="0" fontId="120" fillId="26" borderId="77" xfId="44" applyFont="1" applyFill="1" applyBorder="1" applyAlignment="1">
      <alignment horizontal="center" vertical="center" wrapText="1"/>
    </xf>
    <xf numFmtId="191" fontId="73" fillId="26" borderId="77" xfId="44" applyNumberFormat="1" applyFont="1" applyFill="1" applyBorder="1" applyAlignment="1">
      <alignment horizontal="center" vertical="center" wrapText="1"/>
    </xf>
    <xf numFmtId="180" fontId="113" fillId="26" borderId="77" xfId="44" applyNumberFormat="1" applyFont="1" applyFill="1" applyBorder="1" applyAlignment="1">
      <alignment horizontal="center" vertical="center" wrapText="1"/>
    </xf>
    <xf numFmtId="177" fontId="73" fillId="26" borderId="77" xfId="44" applyNumberFormat="1" applyFont="1" applyFill="1" applyBorder="1" applyAlignment="1">
      <alignment horizontal="center" vertical="center" wrapText="1"/>
    </xf>
    <xf numFmtId="0" fontId="91" fillId="26" borderId="77" xfId="52" applyFont="1" applyFill="1" applyBorder="1" applyAlignment="1" applyProtection="1">
      <alignment horizontal="center" vertical="center" wrapText="1"/>
    </xf>
    <xf numFmtId="3" fontId="73" fillId="26" borderId="77" xfId="44" applyNumberFormat="1" applyFont="1" applyFill="1" applyBorder="1" applyAlignment="1">
      <alignment horizontal="center" vertical="center" wrapText="1"/>
    </xf>
    <xf numFmtId="0" fontId="66" fillId="26" borderId="77" xfId="43" applyNumberFormat="1" applyFont="1" applyFill="1" applyBorder="1" applyAlignment="1">
      <alignment horizontal="center" vertical="center" wrapText="1"/>
    </xf>
    <xf numFmtId="180" fontId="66" fillId="26" borderId="77" xfId="43" applyNumberFormat="1" applyFont="1" applyFill="1" applyBorder="1" applyAlignment="1">
      <alignment horizontal="center" vertical="center" wrapText="1"/>
    </xf>
    <xf numFmtId="190" fontId="66" fillId="26" borderId="77" xfId="43" quotePrefix="1" applyNumberFormat="1" applyFont="1" applyFill="1" applyBorder="1" applyAlignment="1">
      <alignment horizontal="center" vertical="center" wrapText="1"/>
    </xf>
    <xf numFmtId="177" fontId="73" fillId="26" borderId="77" xfId="204" applyNumberFormat="1" applyFont="1" applyFill="1" applyBorder="1" applyAlignment="1">
      <alignment horizontal="center" vertical="center" wrapText="1"/>
    </xf>
    <xf numFmtId="176" fontId="66" fillId="26" borderId="77" xfId="204" applyNumberFormat="1" applyFont="1" applyFill="1" applyBorder="1" applyAlignment="1">
      <alignment horizontal="center" vertical="center"/>
    </xf>
    <xf numFmtId="0" fontId="86" fillId="26" borderId="77" xfId="44" quotePrefix="1" applyFont="1" applyFill="1" applyBorder="1" applyAlignment="1">
      <alignment horizontal="center" vertical="center" shrinkToFit="1"/>
    </xf>
    <xf numFmtId="0" fontId="86" fillId="26" borderId="77" xfId="44" applyFont="1" applyFill="1" applyBorder="1" applyAlignment="1">
      <alignment horizontal="center" vertical="center" shrinkToFit="1"/>
    </xf>
    <xf numFmtId="0" fontId="66" fillId="26" borderId="77" xfId="44" quotePrefix="1" applyFont="1" applyFill="1" applyBorder="1" applyAlignment="1">
      <alignment horizontal="center" vertical="center" shrinkToFit="1"/>
    </xf>
    <xf numFmtId="180" fontId="66" fillId="26" borderId="77" xfId="204" applyNumberFormat="1" applyFont="1" applyFill="1" applyBorder="1" applyAlignment="1" applyProtection="1">
      <alignment horizontal="center" vertical="center" wrapText="1" shrinkToFit="1"/>
    </xf>
    <xf numFmtId="40" fontId="66" fillId="26" borderId="77" xfId="44" applyNumberFormat="1" applyFont="1" applyFill="1" applyBorder="1" applyAlignment="1">
      <alignment horizontal="center" vertical="center" wrapText="1"/>
    </xf>
    <xf numFmtId="180" fontId="47" fillId="26" borderId="77" xfId="44" applyNumberFormat="1" applyFont="1" applyFill="1" applyBorder="1" applyAlignment="1">
      <alignment horizontal="center" vertical="center" wrapText="1"/>
    </xf>
    <xf numFmtId="38" fontId="75" fillId="26" borderId="77" xfId="52" applyNumberFormat="1" applyFont="1" applyFill="1" applyBorder="1" applyAlignment="1" applyProtection="1">
      <alignment horizontal="center" vertical="center" wrapText="1"/>
    </xf>
    <xf numFmtId="180" fontId="75" fillId="26" borderId="77" xfId="52" applyNumberFormat="1" applyFont="1" applyFill="1" applyBorder="1" applyAlignment="1" applyProtection="1">
      <alignment horizontal="center" vertical="center" wrapText="1"/>
    </xf>
    <xf numFmtId="41" fontId="80" fillId="26" borderId="77" xfId="204" applyFont="1" applyFill="1" applyBorder="1" applyAlignment="1">
      <alignment horizontal="center" vertical="center" wrapText="1"/>
    </xf>
    <xf numFmtId="191" fontId="75" fillId="26" borderId="77" xfId="205" applyNumberFormat="1" applyFont="1" applyFill="1" applyBorder="1" applyAlignment="1">
      <alignment horizontal="center" vertical="center" wrapText="1"/>
    </xf>
    <xf numFmtId="41" fontId="77" fillId="26" borderId="77" xfId="204" applyFont="1" applyFill="1" applyBorder="1" applyAlignment="1">
      <alignment horizontal="center" vertical="center" wrapText="1"/>
    </xf>
    <xf numFmtId="38" fontId="66" fillId="26" borderId="77" xfId="52" applyNumberFormat="1" applyFont="1" applyFill="1" applyBorder="1" applyAlignment="1" applyProtection="1">
      <alignment horizontal="center" vertical="center" wrapText="1"/>
    </xf>
    <xf numFmtId="192" fontId="66" fillId="26" borderId="77" xfId="204" applyNumberFormat="1" applyFont="1" applyFill="1" applyBorder="1" applyAlignment="1">
      <alignment horizontal="center" vertical="center" wrapText="1"/>
    </xf>
    <xf numFmtId="0" fontId="78" fillId="26" borderId="77" xfId="52" applyNumberFormat="1" applyFont="1" applyFill="1" applyBorder="1" applyAlignment="1" applyProtection="1">
      <alignment horizontal="center" vertical="center" wrapText="1"/>
    </xf>
    <xf numFmtId="180" fontId="78" fillId="26" borderId="77" xfId="52" applyNumberFormat="1" applyFont="1" applyFill="1" applyBorder="1" applyAlignment="1" applyProtection="1">
      <alignment horizontal="center" vertical="center" wrapText="1"/>
    </xf>
    <xf numFmtId="41" fontId="122" fillId="26" borderId="77" xfId="204" applyFont="1" applyFill="1" applyBorder="1" applyAlignment="1">
      <alignment horizontal="center" vertical="center" wrapText="1"/>
    </xf>
    <xf numFmtId="0" fontId="75" fillId="26" borderId="77" xfId="52" applyFont="1" applyFill="1" applyBorder="1" applyAlignment="1" applyProtection="1">
      <alignment horizontal="center" vertical="center" wrapText="1"/>
    </xf>
    <xf numFmtId="191" fontId="75" fillId="26" borderId="77" xfId="56" applyNumberFormat="1" applyFont="1" applyFill="1" applyBorder="1" applyAlignment="1">
      <alignment horizontal="center" vertical="center" wrapText="1"/>
    </xf>
    <xf numFmtId="180" fontId="84" fillId="26" borderId="77" xfId="52" applyNumberFormat="1" applyFont="1" applyFill="1" applyBorder="1" applyAlignment="1" applyProtection="1">
      <alignment horizontal="center" vertical="center" wrapText="1"/>
    </xf>
    <xf numFmtId="41" fontId="73" fillId="26" borderId="77" xfId="52" applyNumberFormat="1" applyFont="1" applyFill="1" applyBorder="1" applyAlignment="1" applyProtection="1">
      <alignment horizontal="center" vertical="center" wrapText="1"/>
    </xf>
    <xf numFmtId="0" fontId="66" fillId="26" borderId="77" xfId="45" applyFont="1" applyFill="1" applyBorder="1" applyAlignment="1">
      <alignment horizontal="center" vertical="center" wrapText="1"/>
    </xf>
    <xf numFmtId="0" fontId="73" fillId="26" borderId="77" xfId="52" applyNumberFormat="1" applyFont="1" applyFill="1" applyBorder="1" applyAlignment="1" applyProtection="1">
      <alignment horizontal="center" vertical="center" wrapText="1"/>
    </xf>
    <xf numFmtId="179" fontId="66" fillId="26" borderId="77" xfId="204" quotePrefix="1" applyNumberFormat="1" applyFont="1" applyFill="1" applyBorder="1" applyAlignment="1">
      <alignment horizontal="center" vertical="center" wrapText="1"/>
    </xf>
    <xf numFmtId="179" fontId="73" fillId="26" borderId="77" xfId="204" quotePrefix="1" applyNumberFormat="1" applyFont="1" applyFill="1" applyBorder="1" applyAlignment="1">
      <alignment horizontal="center" vertical="center" wrapText="1"/>
    </xf>
    <xf numFmtId="0" fontId="93" fillId="26" borderId="77" xfId="44" applyFont="1" applyFill="1" applyBorder="1" applyAlignment="1">
      <alignment horizontal="center" vertical="center"/>
    </xf>
    <xf numFmtId="177" fontId="78" fillId="26" borderId="77" xfId="204" applyNumberFormat="1" applyFont="1" applyFill="1" applyBorder="1" applyAlignment="1">
      <alignment horizontal="center" vertical="center" wrapText="1"/>
    </xf>
    <xf numFmtId="177" fontId="78" fillId="26" borderId="77" xfId="44" applyNumberFormat="1" applyFont="1" applyFill="1" applyBorder="1" applyAlignment="1">
      <alignment horizontal="center" vertical="center" wrapText="1"/>
    </xf>
    <xf numFmtId="177" fontId="76" fillId="26" borderId="77" xfId="52" applyNumberFormat="1" applyFont="1" applyFill="1" applyBorder="1" applyAlignment="1" applyProtection="1">
      <alignment horizontal="center" vertical="center" wrapText="1"/>
    </xf>
    <xf numFmtId="177" fontId="91" fillId="26" borderId="77" xfId="52" applyNumberFormat="1" applyFont="1" applyFill="1" applyBorder="1" applyAlignment="1" applyProtection="1">
      <alignment horizontal="center" vertical="center" wrapText="1"/>
    </xf>
    <xf numFmtId="177" fontId="78" fillId="26" borderId="77" xfId="29" applyNumberFormat="1" applyFont="1" applyFill="1" applyBorder="1" applyAlignment="1">
      <alignment horizontal="center" vertical="center" wrapText="1"/>
    </xf>
    <xf numFmtId="177" fontId="75" fillId="26" borderId="77" xfId="29" applyNumberFormat="1" applyFont="1" applyFill="1" applyBorder="1" applyAlignment="1">
      <alignment horizontal="center" vertical="center" wrapText="1"/>
    </xf>
    <xf numFmtId="177" fontId="78" fillId="26" borderId="77" xfId="204" applyNumberFormat="1" applyFont="1" applyFill="1" applyBorder="1" applyAlignment="1">
      <alignment horizontal="center" vertical="center" wrapText="1" shrinkToFit="1"/>
    </xf>
    <xf numFmtId="180" fontId="78" fillId="26" borderId="77" xfId="204" quotePrefix="1" applyNumberFormat="1" applyFont="1" applyFill="1" applyBorder="1" applyAlignment="1">
      <alignment horizontal="center" vertical="center" wrapText="1"/>
    </xf>
    <xf numFmtId="177" fontId="78" fillId="26" borderId="77" xfId="204" quotePrefix="1" applyNumberFormat="1" applyFont="1" applyFill="1" applyBorder="1" applyAlignment="1">
      <alignment horizontal="center" vertical="center" wrapText="1"/>
    </xf>
    <xf numFmtId="177" fontId="75" fillId="26" borderId="77" xfId="44" applyNumberFormat="1" applyFont="1" applyFill="1" applyBorder="1" applyAlignment="1">
      <alignment horizontal="center" vertical="center" wrapText="1"/>
    </xf>
    <xf numFmtId="191" fontId="75" fillId="26" borderId="77" xfId="44" applyNumberFormat="1" applyFont="1" applyFill="1" applyBorder="1" applyAlignment="1">
      <alignment horizontal="center" vertical="center" wrapText="1"/>
    </xf>
    <xf numFmtId="38" fontId="73" fillId="26" borderId="77" xfId="44" applyNumberFormat="1" applyFont="1" applyFill="1" applyBorder="1" applyAlignment="1">
      <alignment horizontal="center" vertical="center" wrapText="1"/>
    </xf>
    <xf numFmtId="191" fontId="66" fillId="26" borderId="77" xfId="54" applyNumberFormat="1" applyFont="1" applyFill="1" applyBorder="1" applyAlignment="1">
      <alignment horizontal="center" vertical="center" wrapText="1"/>
    </xf>
    <xf numFmtId="177" fontId="66" fillId="26" borderId="77" xfId="54" applyNumberFormat="1" applyFont="1" applyFill="1" applyBorder="1" applyAlignment="1">
      <alignment horizontal="center" vertical="center" wrapText="1"/>
    </xf>
    <xf numFmtId="180" fontId="66" fillId="26" borderId="77" xfId="209" applyNumberFormat="1" applyFont="1" applyFill="1" applyBorder="1" applyAlignment="1">
      <alignment horizontal="center" vertical="center" wrapText="1"/>
    </xf>
    <xf numFmtId="41" fontId="66" fillId="26" borderId="77" xfId="54" applyFont="1" applyFill="1" applyBorder="1" applyAlignment="1">
      <alignment horizontal="center" vertical="center" wrapText="1"/>
    </xf>
    <xf numFmtId="38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56" applyNumberFormat="1" applyFont="1" applyFill="1" applyBorder="1" applyAlignment="1">
      <alignment horizontal="center" vertical="center" wrapText="1" shrinkToFit="1"/>
    </xf>
    <xf numFmtId="180" fontId="66" fillId="26" borderId="77" xfId="44" applyNumberFormat="1" applyFont="1" applyFill="1" applyBorder="1" applyAlignment="1">
      <alignment horizontal="center" vertical="center" wrapText="1" shrinkToFit="1"/>
    </xf>
    <xf numFmtId="180" fontId="53" fillId="0" borderId="16" xfId="44" applyNumberFormat="1" applyFont="1" applyBorder="1" applyAlignment="1">
      <alignment horizontal="center" wrapText="1"/>
    </xf>
    <xf numFmtId="41" fontId="66" fillId="26" borderId="77" xfId="204" applyFont="1" applyFill="1" applyBorder="1" applyAlignment="1" applyProtection="1">
      <alignment horizontal="center" vertical="center" wrapText="1"/>
    </xf>
    <xf numFmtId="191" fontId="66" fillId="26" borderId="77" xfId="204" applyNumberFormat="1" applyFont="1" applyFill="1" applyBorder="1" applyAlignment="1" applyProtection="1">
      <alignment horizontal="center" vertical="center" wrapText="1"/>
    </xf>
    <xf numFmtId="180" fontId="66" fillId="26" borderId="77" xfId="55" applyNumberFormat="1" applyFont="1" applyFill="1" applyBorder="1" applyAlignment="1">
      <alignment horizontal="center" vertical="center" wrapText="1"/>
    </xf>
    <xf numFmtId="0" fontId="72" fillId="26" borderId="77" xfId="55" applyFont="1" applyFill="1" applyBorder="1" applyAlignment="1">
      <alignment horizontal="center" vertical="center"/>
    </xf>
    <xf numFmtId="41" fontId="66" fillId="26" borderId="77" xfId="55" applyNumberFormat="1" applyFont="1" applyFill="1" applyBorder="1" applyAlignment="1">
      <alignment horizontal="center" vertical="center" wrapText="1"/>
    </xf>
    <xf numFmtId="0" fontId="66" fillId="26" borderId="77" xfId="55" applyFont="1" applyFill="1" applyBorder="1" applyAlignment="1">
      <alignment horizontal="center" vertical="center" wrapText="1"/>
    </xf>
    <xf numFmtId="41" fontId="66" fillId="26" borderId="77" xfId="0" applyNumberFormat="1" applyFont="1" applyFill="1" applyBorder="1" applyAlignment="1">
      <alignment horizontal="center" vertical="center" wrapText="1"/>
    </xf>
    <xf numFmtId="41" fontId="66" fillId="26" borderId="77" xfId="0" applyNumberFormat="1" applyFont="1" applyFill="1" applyBorder="1" applyAlignment="1">
      <alignment horizontal="center" vertical="center"/>
    </xf>
    <xf numFmtId="41" fontId="86" fillId="26" borderId="77" xfId="204" applyFont="1" applyFill="1" applyBorder="1" applyAlignment="1">
      <alignment horizontal="center" vertical="center" shrinkToFit="1"/>
    </xf>
    <xf numFmtId="177" fontId="86" fillId="26" borderId="77" xfId="204" applyNumberFormat="1" applyFont="1" applyFill="1" applyBorder="1" applyAlignment="1">
      <alignment horizontal="center" vertical="center" shrinkToFit="1"/>
    </xf>
    <xf numFmtId="41" fontId="86" fillId="26" borderId="77" xfId="0" applyNumberFormat="1" applyFont="1" applyFill="1" applyBorder="1" applyAlignment="1">
      <alignment horizontal="center" vertical="center"/>
    </xf>
    <xf numFmtId="38" fontId="66" fillId="26" borderId="77" xfId="214" applyNumberFormat="1" applyFont="1" applyFill="1" applyBorder="1" applyAlignment="1">
      <alignment horizontal="center" vertical="center" wrapText="1"/>
    </xf>
    <xf numFmtId="180" fontId="66" fillId="26" borderId="77" xfId="214" applyNumberFormat="1" applyFont="1" applyFill="1" applyBorder="1" applyAlignment="1">
      <alignment horizontal="center" vertical="center" wrapText="1"/>
    </xf>
    <xf numFmtId="0" fontId="66" fillId="26" borderId="77" xfId="63" applyNumberFormat="1" applyFont="1" applyFill="1" applyBorder="1" applyAlignment="1">
      <alignment horizontal="center" vertical="center" wrapText="1"/>
    </xf>
    <xf numFmtId="41" fontId="66" fillId="26" borderId="77" xfId="63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 shrinkToFit="1"/>
    </xf>
    <xf numFmtId="186" fontId="75" fillId="26" borderId="77" xfId="204" applyNumberFormat="1" applyFont="1" applyFill="1" applyBorder="1" applyAlignment="1">
      <alignment horizontal="center" vertical="center" wrapText="1"/>
    </xf>
    <xf numFmtId="191" fontId="73" fillId="26" borderId="77" xfId="0" applyNumberFormat="1" applyFont="1" applyFill="1" applyBorder="1" applyAlignment="1">
      <alignment horizontal="center" vertical="center" wrapText="1"/>
    </xf>
    <xf numFmtId="180" fontId="73" fillId="26" borderId="77" xfId="0" applyNumberFormat="1" applyFont="1" applyFill="1" applyBorder="1" applyAlignment="1">
      <alignment horizontal="center" vertical="center"/>
    </xf>
    <xf numFmtId="176" fontId="73" fillId="26" borderId="77" xfId="0" applyNumberFormat="1" applyFont="1" applyFill="1" applyBorder="1" applyAlignment="1">
      <alignment horizontal="center" vertical="center"/>
    </xf>
    <xf numFmtId="177" fontId="66" fillId="26" borderId="77" xfId="208" applyNumberFormat="1" applyFont="1" applyFill="1" applyBorder="1" applyAlignment="1">
      <alignment horizontal="center" vertical="center" wrapText="1"/>
    </xf>
    <xf numFmtId="185" fontId="66" fillId="26" borderId="77" xfId="208" applyNumberFormat="1" applyFont="1" applyFill="1" applyBorder="1" applyAlignment="1">
      <alignment horizontal="center" vertical="center" wrapText="1"/>
    </xf>
    <xf numFmtId="176" fontId="66" fillId="26" borderId="77" xfId="208" applyNumberFormat="1" applyFont="1" applyFill="1" applyBorder="1" applyAlignment="1">
      <alignment horizontal="center" vertical="center" wrapText="1"/>
    </xf>
    <xf numFmtId="180" fontId="123" fillId="26" borderId="77" xfId="44" applyNumberFormat="1" applyFont="1" applyFill="1" applyBorder="1" applyAlignment="1">
      <alignment horizontal="center" vertical="center" wrapText="1"/>
    </xf>
    <xf numFmtId="41" fontId="66" fillId="26" borderId="77" xfId="62" applyNumberFormat="1" applyFont="1" applyFill="1" applyBorder="1" applyAlignment="1">
      <alignment horizontal="center" vertical="center" wrapText="1"/>
    </xf>
    <xf numFmtId="185" fontId="66" fillId="26" borderId="77" xfId="62" applyNumberFormat="1" applyFont="1" applyFill="1" applyBorder="1" applyAlignment="1">
      <alignment horizontal="center" vertical="center" wrapText="1"/>
    </xf>
    <xf numFmtId="180" fontId="120" fillId="26" borderId="77" xfId="44" applyNumberFormat="1" applyFont="1" applyFill="1" applyBorder="1" applyAlignment="1">
      <alignment horizontal="center" vertical="center" wrapText="1"/>
    </xf>
    <xf numFmtId="177" fontId="66" fillId="26" borderId="77" xfId="95" applyNumberFormat="1" applyFont="1" applyFill="1" applyBorder="1" applyAlignment="1">
      <alignment horizontal="center" vertical="center" wrapText="1"/>
    </xf>
    <xf numFmtId="38" fontId="66" fillId="26" borderId="77" xfId="210" applyNumberFormat="1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 wrapText="1"/>
    </xf>
    <xf numFmtId="191" fontId="66" fillId="26" borderId="77" xfId="209" applyNumberFormat="1" applyFont="1" applyFill="1" applyBorder="1" applyAlignment="1">
      <alignment horizontal="center" vertical="center" wrapText="1"/>
    </xf>
    <xf numFmtId="3" fontId="66" fillId="26" borderId="77" xfId="0" applyNumberFormat="1" applyFont="1" applyFill="1" applyBorder="1" applyAlignment="1">
      <alignment horizontal="center" vertical="center" wrapText="1"/>
    </xf>
    <xf numFmtId="185" fontId="66" fillId="26" borderId="77" xfId="0" applyNumberFormat="1" applyFont="1" applyFill="1" applyBorder="1" applyAlignment="1">
      <alignment horizontal="center" vertical="center"/>
    </xf>
    <xf numFmtId="180" fontId="81" fillId="26" borderId="77" xfId="204" applyNumberFormat="1" applyFont="1" applyFill="1" applyBorder="1" applyAlignment="1">
      <alignment horizontal="center" vertical="center" wrapText="1"/>
    </xf>
    <xf numFmtId="176" fontId="66" fillId="26" borderId="77" xfId="0" applyNumberFormat="1" applyFont="1" applyFill="1" applyBorder="1" applyAlignment="1">
      <alignment horizontal="center" vertical="center" shrinkToFit="1"/>
    </xf>
    <xf numFmtId="185" fontId="86" fillId="26" borderId="77" xfId="204" applyNumberFormat="1" applyFont="1" applyFill="1" applyBorder="1" applyAlignment="1">
      <alignment horizontal="center" vertical="center" wrapText="1"/>
    </xf>
    <xf numFmtId="177" fontId="66" fillId="26" borderId="77" xfId="0" applyNumberFormat="1" applyFont="1" applyFill="1" applyBorder="1" applyAlignment="1">
      <alignment horizontal="center" vertical="center" shrinkToFit="1"/>
    </xf>
    <xf numFmtId="41" fontId="66" fillId="26" borderId="77" xfId="210" applyFont="1" applyFill="1" applyBorder="1" applyAlignment="1">
      <alignment horizontal="center" vertical="center" wrapText="1"/>
    </xf>
    <xf numFmtId="38" fontId="66" fillId="26" borderId="77" xfId="211" applyNumberFormat="1" applyFont="1" applyFill="1" applyBorder="1" applyAlignment="1">
      <alignment horizontal="center" vertical="center" wrapText="1"/>
    </xf>
    <xf numFmtId="180" fontId="66" fillId="26" borderId="77" xfId="211" applyNumberFormat="1" applyFont="1" applyFill="1" applyBorder="1" applyAlignment="1">
      <alignment horizontal="center" vertical="center" wrapText="1"/>
    </xf>
    <xf numFmtId="0" fontId="66" fillId="26" borderId="77" xfId="211" applyNumberFormat="1" applyFont="1" applyFill="1" applyBorder="1" applyAlignment="1">
      <alignment horizontal="center" vertical="center" wrapText="1"/>
    </xf>
    <xf numFmtId="41" fontId="66" fillId="26" borderId="77" xfId="211" applyFont="1" applyFill="1" applyBorder="1" applyAlignment="1">
      <alignment horizontal="center" vertical="center" wrapText="1"/>
    </xf>
    <xf numFmtId="38" fontId="66" fillId="26" borderId="77" xfId="212" applyNumberFormat="1" applyFont="1" applyFill="1" applyBorder="1" applyAlignment="1">
      <alignment horizontal="center" vertical="center" wrapText="1"/>
    </xf>
    <xf numFmtId="180" fontId="66" fillId="26" borderId="77" xfId="212" applyNumberFormat="1" applyFont="1" applyFill="1" applyBorder="1" applyAlignment="1">
      <alignment horizontal="center" vertical="center" wrapText="1"/>
    </xf>
    <xf numFmtId="40" fontId="66" fillId="26" borderId="77" xfId="63" applyNumberFormat="1" applyFont="1" applyFill="1" applyBorder="1" applyAlignment="1">
      <alignment horizontal="center" vertical="center" wrapText="1"/>
    </xf>
    <xf numFmtId="180" fontId="66" fillId="26" borderId="77" xfId="210" applyNumberFormat="1" applyFont="1" applyFill="1" applyBorder="1" applyAlignment="1">
      <alignment horizontal="center" vertical="center"/>
    </xf>
    <xf numFmtId="177" fontId="66" fillId="26" borderId="77" xfId="210" applyNumberFormat="1" applyFont="1" applyFill="1" applyBorder="1" applyAlignment="1">
      <alignment horizontal="center" vertical="center" shrinkToFit="1"/>
    </xf>
    <xf numFmtId="180" fontId="80" fillId="26" borderId="77" xfId="56" applyNumberFormat="1" applyFont="1" applyFill="1" applyBorder="1" applyAlignment="1">
      <alignment horizontal="center" vertical="center" wrapText="1"/>
    </xf>
    <xf numFmtId="41" fontId="89" fillId="26" borderId="77" xfId="204" applyFont="1" applyFill="1" applyBorder="1" applyAlignment="1">
      <alignment horizontal="center" vertical="center" wrapText="1"/>
    </xf>
    <xf numFmtId="180" fontId="89" fillId="26" borderId="77" xfId="204" applyNumberFormat="1" applyFont="1" applyFill="1" applyBorder="1" applyAlignment="1">
      <alignment horizontal="center" vertical="center" wrapText="1"/>
    </xf>
    <xf numFmtId="0" fontId="114" fillId="26" borderId="77" xfId="204" applyNumberFormat="1" applyFont="1" applyFill="1" applyBorder="1" applyAlignment="1">
      <alignment horizontal="center" vertical="center" wrapText="1"/>
    </xf>
    <xf numFmtId="179" fontId="89" fillId="26" borderId="77" xfId="204" applyNumberFormat="1" applyFont="1" applyFill="1" applyBorder="1" applyAlignment="1">
      <alignment horizontal="center" vertical="center" wrapText="1"/>
    </xf>
    <xf numFmtId="179" fontId="124" fillId="26" borderId="77" xfId="52" applyNumberFormat="1" applyFont="1" applyFill="1" applyBorder="1" applyAlignment="1" applyProtection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96" fillId="0" borderId="18" xfId="0" applyFont="1" applyBorder="1" applyAlignment="1">
      <alignment horizontal="center" vertical="center" wrapText="1"/>
    </xf>
    <xf numFmtId="176" fontId="47" fillId="0" borderId="61" xfId="0" applyNumberFormat="1" applyFont="1" applyBorder="1" applyAlignment="1">
      <alignment horizontal="left" vertical="center"/>
    </xf>
    <xf numFmtId="176" fontId="47" fillId="0" borderId="18" xfId="0" applyNumberFormat="1" applyFont="1" applyBorder="1" applyAlignment="1">
      <alignment horizontal="left" vertical="center"/>
    </xf>
    <xf numFmtId="176" fontId="47" fillId="32" borderId="18" xfId="0" applyNumberFormat="1" applyFont="1" applyFill="1" applyBorder="1" applyAlignment="1">
      <alignment horizontal="left" vertical="center" wrapText="1"/>
    </xf>
    <xf numFmtId="176" fontId="47" fillId="0" borderId="19" xfId="0" quotePrefix="1" applyNumberFormat="1" applyFont="1" applyBorder="1" applyAlignment="1">
      <alignment horizontal="left" vertical="center"/>
    </xf>
    <xf numFmtId="180" fontId="32" fillId="0" borderId="0" xfId="54" quotePrefix="1" applyNumberFormat="1" applyFont="1" applyAlignment="1">
      <alignment horizontal="center" vertical="center" wrapText="1"/>
    </xf>
    <xf numFmtId="180" fontId="32" fillId="0" borderId="0" xfId="56" applyNumberFormat="1" applyFont="1" applyAlignment="1">
      <alignment horizontal="center" wrapText="1"/>
    </xf>
    <xf numFmtId="180" fontId="53" fillId="26" borderId="0" xfId="44" applyNumberFormat="1" applyFont="1" applyFill="1" applyAlignment="1">
      <alignment horizontal="center" vertical="center" wrapText="1"/>
    </xf>
    <xf numFmtId="176" fontId="40" fillId="36" borderId="77" xfId="0" applyNumberFormat="1" applyFont="1" applyFill="1" applyBorder="1" applyAlignment="1">
      <alignment horizontal="center" vertical="center"/>
    </xf>
    <xf numFmtId="176" fontId="31" fillId="36" borderId="77" xfId="0" applyNumberFormat="1" applyFont="1" applyFill="1" applyBorder="1" applyAlignment="1">
      <alignment horizontal="center" vertical="center"/>
    </xf>
    <xf numFmtId="176" fontId="40" fillId="36" borderId="86" xfId="0" applyNumberFormat="1" applyFont="1" applyFill="1" applyBorder="1" applyAlignment="1">
      <alignment horizontal="center" vertical="center"/>
    </xf>
    <xf numFmtId="176" fontId="40" fillId="36" borderId="87" xfId="0" applyNumberFormat="1" applyFont="1" applyFill="1" applyBorder="1" applyAlignment="1">
      <alignment horizontal="center" vertical="center"/>
    </xf>
    <xf numFmtId="176" fontId="40" fillId="36" borderId="78" xfId="0" applyNumberFormat="1" applyFont="1" applyFill="1" applyBorder="1" applyAlignment="1">
      <alignment horizontal="center" vertical="center"/>
    </xf>
    <xf numFmtId="176" fontId="40" fillId="36" borderId="79" xfId="0" applyNumberFormat="1" applyFont="1" applyFill="1" applyBorder="1" applyAlignment="1">
      <alignment horizontal="center" vertical="center"/>
    </xf>
    <xf numFmtId="176" fontId="13" fillId="36" borderId="77" xfId="0" applyNumberFormat="1" applyFont="1" applyFill="1" applyBorder="1" applyAlignment="1">
      <alignment horizontal="center" vertical="center"/>
    </xf>
    <xf numFmtId="176" fontId="44" fillId="36" borderId="77" xfId="0" applyNumberFormat="1" applyFont="1" applyFill="1" applyBorder="1" applyAlignment="1">
      <alignment horizontal="center" vertical="center"/>
    </xf>
    <xf numFmtId="176" fontId="45" fillId="36" borderId="77" xfId="0" applyNumberFormat="1" applyFont="1" applyFill="1" applyBorder="1" applyAlignment="1">
      <alignment horizontal="center" vertical="center"/>
    </xf>
    <xf numFmtId="176" fontId="45" fillId="36" borderId="86" xfId="0" applyNumberFormat="1" applyFont="1" applyFill="1" applyBorder="1" applyAlignment="1">
      <alignment horizontal="center" vertical="center"/>
    </xf>
    <xf numFmtId="176" fontId="44" fillId="36" borderId="86" xfId="0" applyNumberFormat="1" applyFont="1" applyFill="1" applyBorder="1" applyAlignment="1">
      <alignment horizontal="center" vertical="center"/>
    </xf>
    <xf numFmtId="176" fontId="44" fillId="36" borderId="87" xfId="0" applyNumberFormat="1" applyFont="1" applyFill="1" applyBorder="1" applyAlignment="1">
      <alignment horizontal="center" vertical="center"/>
    </xf>
    <xf numFmtId="176" fontId="45" fillId="36" borderId="87" xfId="0" applyNumberFormat="1" applyFont="1" applyFill="1" applyBorder="1" applyAlignment="1">
      <alignment horizontal="center" vertical="center"/>
    </xf>
    <xf numFmtId="176" fontId="45" fillId="36" borderId="78" xfId="0" applyNumberFormat="1" applyFont="1" applyFill="1" applyBorder="1" applyAlignment="1">
      <alignment horizontal="center" vertical="center"/>
    </xf>
    <xf numFmtId="176" fontId="45" fillId="36" borderId="79" xfId="0" applyNumberFormat="1" applyFont="1" applyFill="1" applyBorder="1" applyAlignment="1">
      <alignment horizontal="center" vertical="center"/>
    </xf>
    <xf numFmtId="176" fontId="10" fillId="36" borderId="53" xfId="0" applyNumberFormat="1" applyFont="1" applyFill="1" applyBorder="1" applyAlignment="1">
      <alignment horizontal="center" vertical="center"/>
    </xf>
    <xf numFmtId="176" fontId="10" fillId="36" borderId="57" xfId="0" applyNumberFormat="1" applyFont="1" applyFill="1" applyBorder="1" applyAlignment="1">
      <alignment horizontal="center" vertical="center"/>
    </xf>
    <xf numFmtId="176" fontId="10" fillId="36" borderId="56" xfId="0" applyNumberFormat="1" applyFont="1" applyFill="1" applyBorder="1" applyAlignment="1">
      <alignment horizontal="center" vertical="center"/>
    </xf>
    <xf numFmtId="176" fontId="10" fillId="36" borderId="24" xfId="0" applyNumberFormat="1" applyFont="1" applyFill="1" applyBorder="1" applyAlignment="1">
      <alignment horizontal="center" vertical="center"/>
    </xf>
    <xf numFmtId="176" fontId="10" fillId="36" borderId="25" xfId="0" applyNumberFormat="1" applyFont="1" applyFill="1" applyBorder="1" applyAlignment="1">
      <alignment horizontal="center" vertical="center"/>
    </xf>
    <xf numFmtId="176" fontId="30" fillId="36" borderId="53" xfId="0" applyNumberFormat="1" applyFont="1" applyFill="1" applyBorder="1" applyAlignment="1">
      <alignment horizontal="center" vertical="center"/>
    </xf>
    <xf numFmtId="176" fontId="30" fillId="36" borderId="24" xfId="0" applyNumberFormat="1" applyFont="1" applyFill="1" applyBorder="1" applyAlignment="1">
      <alignment horizontal="center" vertical="center"/>
    </xf>
    <xf numFmtId="176" fontId="30" fillId="36" borderId="25" xfId="0" applyNumberFormat="1" applyFont="1" applyFill="1" applyBorder="1" applyAlignment="1">
      <alignment horizontal="center" vertical="center"/>
    </xf>
    <xf numFmtId="176" fontId="30" fillId="36" borderId="57" xfId="0" applyNumberFormat="1" applyFont="1" applyFill="1" applyBorder="1" applyAlignment="1">
      <alignment horizontal="center" vertical="center"/>
    </xf>
    <xf numFmtId="176" fontId="30" fillId="36" borderId="56" xfId="0" applyNumberFormat="1" applyFont="1" applyFill="1" applyBorder="1" applyAlignment="1">
      <alignment horizontal="center" vertical="center"/>
    </xf>
    <xf numFmtId="0" fontId="31" fillId="36" borderId="10" xfId="0" applyFont="1" applyFill="1" applyBorder="1" applyAlignment="1">
      <alignment horizontal="center" vertical="center"/>
    </xf>
    <xf numFmtId="176" fontId="10" fillId="36" borderId="77" xfId="0" applyNumberFormat="1" applyFont="1" applyFill="1" applyBorder="1" applyAlignment="1">
      <alignment horizontal="center" vertical="center"/>
    </xf>
    <xf numFmtId="176" fontId="106" fillId="36" borderId="77" xfId="0" applyNumberFormat="1" applyFont="1" applyFill="1" applyBorder="1" applyAlignment="1">
      <alignment horizontal="center" vertical="center"/>
    </xf>
    <xf numFmtId="176" fontId="10" fillId="36" borderId="78" xfId="0" applyNumberFormat="1" applyFont="1" applyFill="1" applyBorder="1" applyAlignment="1">
      <alignment horizontal="center" vertical="center"/>
    </xf>
    <xf numFmtId="176" fontId="10" fillId="36" borderId="79" xfId="0" applyNumberFormat="1" applyFont="1" applyFill="1" applyBorder="1" applyAlignment="1">
      <alignment horizontal="center" vertical="center"/>
    </xf>
    <xf numFmtId="176" fontId="47" fillId="36" borderId="53" xfId="0" applyNumberFormat="1" applyFont="1" applyFill="1" applyBorder="1" applyAlignment="1">
      <alignment horizontal="center" vertical="center"/>
    </xf>
    <xf numFmtId="176" fontId="47" fillId="36" borderId="78" xfId="0" applyNumberFormat="1" applyFont="1" applyFill="1" applyBorder="1" applyAlignment="1">
      <alignment horizontal="center" vertical="center"/>
    </xf>
    <xf numFmtId="176" fontId="47" fillId="36" borderId="79" xfId="0" applyNumberFormat="1" applyFont="1" applyFill="1" applyBorder="1" applyAlignment="1">
      <alignment horizontal="center" vertical="center"/>
    </xf>
    <xf numFmtId="176" fontId="47" fillId="36" borderId="57" xfId="0" applyNumberFormat="1" applyFont="1" applyFill="1" applyBorder="1" applyAlignment="1">
      <alignment horizontal="center" vertical="center"/>
    </xf>
    <xf numFmtId="176" fontId="42" fillId="36" borderId="57" xfId="0" applyNumberFormat="1" applyFont="1" applyFill="1" applyBorder="1" applyAlignment="1">
      <alignment horizontal="center" vertical="center"/>
    </xf>
    <xf numFmtId="176" fontId="42" fillId="36" borderId="77" xfId="0" applyNumberFormat="1" applyFont="1" applyFill="1" applyBorder="1" applyAlignment="1">
      <alignment horizontal="center" vertical="center"/>
    </xf>
    <xf numFmtId="176" fontId="68" fillId="36" borderId="57" xfId="0" applyNumberFormat="1" applyFont="1" applyFill="1" applyBorder="1" applyAlignment="1">
      <alignment horizontal="center" vertical="center"/>
    </xf>
    <xf numFmtId="176" fontId="42" fillId="36" borderId="56" xfId="0" applyNumberFormat="1" applyFont="1" applyFill="1" applyBorder="1" applyAlignment="1">
      <alignment horizontal="center" vertical="center"/>
    </xf>
    <xf numFmtId="176" fontId="61" fillId="36" borderId="77" xfId="0" applyNumberFormat="1" applyFont="1" applyFill="1" applyBorder="1" applyAlignment="1">
      <alignment horizontal="center" vertical="center"/>
    </xf>
    <xf numFmtId="176" fontId="47" fillId="36" borderId="77" xfId="0" applyNumberFormat="1" applyFont="1" applyFill="1" applyBorder="1" applyAlignment="1">
      <alignment horizontal="center" vertical="center"/>
    </xf>
    <xf numFmtId="0" fontId="55" fillId="36" borderId="77" xfId="204" applyNumberFormat="1" applyFont="1" applyFill="1" applyBorder="1" applyAlignment="1">
      <alignment horizontal="center" vertical="center" wrapText="1"/>
    </xf>
    <xf numFmtId="0" fontId="30" fillId="36" borderId="77" xfId="204" applyNumberFormat="1" applyFont="1" applyFill="1" applyBorder="1" applyAlignment="1">
      <alignment horizontal="center" vertical="center" wrapText="1"/>
    </xf>
    <xf numFmtId="0" fontId="30" fillId="36" borderId="77" xfId="44" applyFont="1" applyFill="1" applyBorder="1" applyAlignment="1">
      <alignment horizontal="center" vertical="center" wrapText="1"/>
    </xf>
    <xf numFmtId="180" fontId="73" fillId="36" borderId="56" xfId="204" applyNumberFormat="1" applyFont="1" applyFill="1" applyBorder="1" applyAlignment="1">
      <alignment horizontal="center" vertical="center" wrapText="1"/>
    </xf>
    <xf numFmtId="41" fontId="73" fillId="36" borderId="56" xfId="204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6" fillId="26" borderId="16" xfId="204" applyNumberFormat="1" applyFont="1" applyFill="1" applyBorder="1" applyAlignment="1">
      <alignment horizontal="center" vertical="center" wrapText="1"/>
    </xf>
    <xf numFmtId="0" fontId="73" fillId="26" borderId="55" xfId="204" applyNumberFormat="1" applyFont="1" applyFill="1" applyBorder="1" applyAlignment="1">
      <alignment horizontal="center" vertical="center" wrapText="1"/>
    </xf>
    <xf numFmtId="41" fontId="73" fillId="26" borderId="59" xfId="204" applyFont="1" applyFill="1" applyBorder="1" applyAlignment="1">
      <alignment horizontal="center" vertical="center" wrapText="1"/>
    </xf>
    <xf numFmtId="41" fontId="73" fillId="26" borderId="55" xfId="204" applyFont="1" applyFill="1" applyBorder="1" applyAlignment="1">
      <alignment horizontal="center" vertical="center" wrapText="1"/>
    </xf>
    <xf numFmtId="41" fontId="73" fillId="26" borderId="55" xfId="204" applyFont="1" applyFill="1" applyBorder="1" applyAlignment="1" applyProtection="1">
      <alignment horizontal="center" vertical="center" wrapText="1"/>
    </xf>
    <xf numFmtId="41" fontId="66" fillId="26" borderId="16" xfId="204" applyFont="1" applyFill="1" applyBorder="1" applyAlignment="1" applyProtection="1">
      <alignment horizontal="center" vertical="center" wrapText="1"/>
    </xf>
    <xf numFmtId="0" fontId="66" fillId="26" borderId="16" xfId="44" applyFont="1" applyFill="1" applyBorder="1" applyAlignment="1">
      <alignment wrapText="1"/>
    </xf>
    <xf numFmtId="0" fontId="66" fillId="26" borderId="16" xfId="44" applyFont="1" applyFill="1" applyBorder="1" applyAlignment="1">
      <alignment vertical="center" wrapText="1"/>
    </xf>
    <xf numFmtId="41" fontId="78" fillId="26" borderId="55" xfId="204" applyFont="1" applyFill="1" applyBorder="1" applyAlignment="1">
      <alignment horizontal="center" vertical="center" wrapText="1"/>
    </xf>
    <xf numFmtId="41" fontId="66" fillId="26" borderId="59" xfId="204" applyFont="1" applyFill="1" applyBorder="1" applyAlignment="1">
      <alignment horizontal="center" vertical="center" wrapText="1"/>
    </xf>
    <xf numFmtId="0" fontId="73" fillId="26" borderId="55" xfId="44" applyFont="1" applyFill="1" applyBorder="1" applyAlignment="1">
      <alignment horizontal="center" vertical="center" wrapText="1"/>
    </xf>
    <xf numFmtId="179" fontId="66" fillId="26" borderId="16" xfId="204" applyNumberFormat="1" applyFont="1" applyFill="1" applyBorder="1" applyAlignment="1">
      <alignment horizontal="center" vertical="center" wrapText="1"/>
    </xf>
    <xf numFmtId="41" fontId="89" fillId="26" borderId="16" xfId="204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horizontal="center" vertical="center" wrapText="1"/>
    </xf>
    <xf numFmtId="41" fontId="66" fillId="26" borderId="11" xfId="204" applyFont="1" applyFill="1" applyBorder="1" applyAlignment="1">
      <alignment horizontal="center" vertical="center" wrapText="1"/>
    </xf>
    <xf numFmtId="0" fontId="66" fillId="26" borderId="11" xfId="204" applyNumberFormat="1" applyFont="1" applyFill="1" applyBorder="1" applyAlignment="1">
      <alignment horizontal="center" vertical="center" wrapText="1"/>
    </xf>
    <xf numFmtId="0" fontId="65" fillId="0" borderId="64" xfId="204" applyNumberFormat="1" applyFont="1" applyFill="1" applyBorder="1" applyAlignment="1">
      <alignment horizontal="center" vertical="center" wrapText="1"/>
    </xf>
    <xf numFmtId="0" fontId="55" fillId="36" borderId="77" xfId="44" applyFont="1" applyFill="1" applyBorder="1" applyAlignment="1">
      <alignment horizontal="center" vertical="center" wrapText="1"/>
    </xf>
    <xf numFmtId="0" fontId="66" fillId="26" borderId="64" xfId="204" applyNumberFormat="1" applyFont="1" applyFill="1" applyBorder="1" applyAlignment="1">
      <alignment horizontal="center" vertical="center" wrapText="1"/>
    </xf>
    <xf numFmtId="176" fontId="42" fillId="0" borderId="84" xfId="0" applyNumberFormat="1" applyFont="1" applyBorder="1" applyAlignment="1">
      <alignment horizontal="center" vertical="center"/>
    </xf>
    <xf numFmtId="176" fontId="42" fillId="0" borderId="81" xfId="0" applyNumberFormat="1" applyFont="1" applyBorder="1" applyAlignment="1">
      <alignment horizontal="center" vertical="center"/>
    </xf>
    <xf numFmtId="176" fontId="42" fillId="26" borderId="81" xfId="0" applyNumberFormat="1" applyFont="1" applyFill="1" applyBorder="1" applyAlignment="1">
      <alignment horizontal="center" vertical="center"/>
    </xf>
    <xf numFmtId="176" fontId="42" fillId="0" borderId="82" xfId="0" applyNumberFormat="1" applyFont="1" applyBorder="1" applyAlignment="1">
      <alignment horizontal="center" vertical="center"/>
    </xf>
    <xf numFmtId="176" fontId="30" fillId="0" borderId="26" xfId="0" applyNumberFormat="1" applyFont="1" applyBorder="1" applyAlignment="1">
      <alignment horizontal="center" vertical="center"/>
    </xf>
    <xf numFmtId="176" fontId="30" fillId="0" borderId="27" xfId="0" applyNumberFormat="1" applyFont="1" applyBorder="1" applyAlignment="1">
      <alignment horizontal="center" vertical="center"/>
    </xf>
    <xf numFmtId="176" fontId="47" fillId="0" borderId="28" xfId="0" applyNumberFormat="1" applyFont="1" applyBorder="1" applyAlignment="1">
      <alignment horizontal="center" vertical="center"/>
    </xf>
    <xf numFmtId="176" fontId="47" fillId="0" borderId="29" xfId="0" applyNumberFormat="1" applyFont="1" applyBorder="1" applyAlignment="1">
      <alignment horizontal="center" vertical="center"/>
    </xf>
    <xf numFmtId="0" fontId="73" fillId="26" borderId="87" xfId="204" applyNumberFormat="1" applyFont="1" applyFill="1" applyBorder="1" applyAlignment="1">
      <alignment horizontal="center" vertical="center" wrapText="1"/>
    </xf>
    <xf numFmtId="0" fontId="66" fillId="26" borderId="87" xfId="204" applyNumberFormat="1" applyFont="1" applyFill="1" applyBorder="1" applyAlignment="1">
      <alignment horizontal="center" vertical="center" wrapText="1"/>
    </xf>
    <xf numFmtId="0" fontId="78" fillId="26" borderId="87" xfId="204" applyNumberFormat="1" applyFont="1" applyFill="1" applyBorder="1" applyAlignment="1">
      <alignment horizontal="center" vertical="center" wrapText="1"/>
    </xf>
    <xf numFmtId="0" fontId="75" fillId="26" borderId="87" xfId="204" applyNumberFormat="1" applyFont="1" applyFill="1" applyBorder="1" applyAlignment="1">
      <alignment horizontal="center" vertical="center" wrapText="1"/>
    </xf>
    <xf numFmtId="41" fontId="73" fillId="26" borderId="87" xfId="204" applyFont="1" applyFill="1" applyBorder="1" applyAlignment="1">
      <alignment horizontal="center" vertical="center" wrapText="1"/>
    </xf>
    <xf numFmtId="41" fontId="66" fillId="26" borderId="87" xfId="204" applyFont="1" applyFill="1" applyBorder="1" applyAlignment="1">
      <alignment horizontal="center" vertical="center" wrapText="1"/>
    </xf>
    <xf numFmtId="0" fontId="73" fillId="26" borderId="64" xfId="204" applyNumberFormat="1" applyFont="1" applyFill="1" applyBorder="1" applyAlignment="1">
      <alignment horizontal="center" vertical="center" wrapText="1"/>
    </xf>
    <xf numFmtId="176" fontId="66" fillId="26" borderId="64" xfId="204" applyNumberFormat="1" applyFont="1" applyFill="1" applyBorder="1" applyAlignment="1">
      <alignment horizontal="center" vertical="center" wrapText="1"/>
    </xf>
    <xf numFmtId="180" fontId="66" fillId="26" borderId="64" xfId="204" applyNumberFormat="1" applyFont="1" applyFill="1" applyBorder="1" applyAlignment="1">
      <alignment horizontal="center" vertical="center" wrapText="1"/>
    </xf>
    <xf numFmtId="0" fontId="73" fillId="36" borderId="16" xfId="204" applyNumberFormat="1" applyFont="1" applyFill="1" applyBorder="1" applyAlignment="1">
      <alignment horizontal="center" vertical="center" wrapText="1"/>
    </xf>
    <xf numFmtId="180" fontId="55" fillId="36" borderId="77" xfId="204" applyNumberFormat="1" applyFont="1" applyFill="1" applyBorder="1" applyAlignment="1">
      <alignment horizontal="center" vertical="center" wrapText="1"/>
    </xf>
    <xf numFmtId="180" fontId="94" fillId="0" borderId="19" xfId="217" applyNumberFormat="1" applyFont="1" applyBorder="1" applyAlignment="1">
      <alignment horizontal="center" vertical="center"/>
    </xf>
    <xf numFmtId="180" fontId="94" fillId="0" borderId="19" xfId="217" applyNumberFormat="1" applyFont="1" applyBorder="1" applyAlignment="1">
      <alignment horizontal="center" vertical="center" wrapText="1"/>
    </xf>
    <xf numFmtId="180" fontId="94" fillId="0" borderId="18" xfId="217" applyNumberFormat="1" applyFont="1" applyBorder="1" applyAlignment="1">
      <alignment horizontal="center" vertical="center" wrapText="1"/>
    </xf>
    <xf numFmtId="180" fontId="94" fillId="0" borderId="18" xfId="218" applyNumberFormat="1" applyFont="1" applyFill="1" applyBorder="1" applyAlignment="1">
      <alignment horizontal="center" vertical="center"/>
    </xf>
    <xf numFmtId="180" fontId="94" fillId="0" borderId="18" xfId="218" applyNumberFormat="1" applyFont="1" applyFill="1" applyBorder="1" applyAlignment="1">
      <alignment horizontal="center" vertical="center" shrinkToFit="1"/>
    </xf>
    <xf numFmtId="180" fontId="94" fillId="0" borderId="18" xfId="217" applyNumberFormat="1" applyFont="1" applyBorder="1" applyAlignment="1">
      <alignment horizontal="center" vertical="center" shrinkToFit="1"/>
    </xf>
    <xf numFmtId="180" fontId="94" fillId="0" borderId="88" xfId="218" applyNumberFormat="1" applyFont="1" applyFill="1" applyBorder="1" applyAlignment="1">
      <alignment horizontal="center" vertical="center"/>
    </xf>
    <xf numFmtId="180" fontId="94" fillId="0" borderId="88" xfId="217" applyNumberFormat="1" applyFont="1" applyBorder="1" applyAlignment="1">
      <alignment horizontal="center" vertical="center" wrapText="1"/>
    </xf>
    <xf numFmtId="0" fontId="4" fillId="0" borderId="0" xfId="219" applyAlignment="1">
      <alignment horizontal="center" vertical="center"/>
    </xf>
    <xf numFmtId="180" fontId="4" fillId="0" borderId="0" xfId="219" applyNumberFormat="1" applyAlignment="1">
      <alignment horizontal="center" vertical="center"/>
    </xf>
    <xf numFmtId="180" fontId="94" fillId="26" borderId="19" xfId="219" applyNumberFormat="1" applyFont="1" applyFill="1" applyBorder="1" applyAlignment="1">
      <alignment horizontal="center" vertical="center"/>
    </xf>
    <xf numFmtId="0" fontId="94" fillId="26" borderId="19" xfId="219" applyFont="1" applyFill="1" applyBorder="1" applyAlignment="1">
      <alignment horizontal="center" vertical="center"/>
    </xf>
    <xf numFmtId="180" fontId="94" fillId="26" borderId="19" xfId="220" applyNumberFormat="1" applyFont="1" applyFill="1" applyBorder="1" applyAlignment="1">
      <alignment horizontal="center" vertical="center"/>
    </xf>
    <xf numFmtId="38" fontId="94" fillId="0" borderId="19" xfId="219" applyNumberFormat="1" applyFont="1" applyBorder="1" applyAlignment="1">
      <alignment horizontal="center" vertical="center"/>
    </xf>
    <xf numFmtId="180" fontId="94" fillId="26" borderId="18" xfId="219" applyNumberFormat="1" applyFont="1" applyFill="1" applyBorder="1" applyAlignment="1">
      <alignment horizontal="center" vertical="center"/>
    </xf>
    <xf numFmtId="0" fontId="94" fillId="26" borderId="18" xfId="219" applyFont="1" applyFill="1" applyBorder="1" applyAlignment="1">
      <alignment horizontal="center" vertical="center"/>
    </xf>
    <xf numFmtId="180" fontId="94" fillId="26" borderId="18" xfId="220" applyNumberFormat="1" applyFont="1" applyFill="1" applyBorder="1" applyAlignment="1">
      <alignment horizontal="center" vertical="center"/>
    </xf>
    <xf numFmtId="38" fontId="94" fillId="26" borderId="18" xfId="219" applyNumberFormat="1" applyFont="1" applyFill="1" applyBorder="1" applyAlignment="1">
      <alignment horizontal="center" vertical="center"/>
    </xf>
    <xf numFmtId="38" fontId="94" fillId="26" borderId="18" xfId="220" applyNumberFormat="1" applyFont="1" applyFill="1" applyBorder="1" applyAlignment="1">
      <alignment horizontal="center" vertical="center"/>
    </xf>
    <xf numFmtId="38" fontId="94" fillId="0" borderId="18" xfId="219" applyNumberFormat="1" applyFont="1" applyBorder="1" applyAlignment="1">
      <alignment horizontal="center" vertical="center"/>
    </xf>
    <xf numFmtId="180" fontId="94" fillId="0" borderId="18" xfId="219" applyNumberFormat="1" applyFont="1" applyBorder="1" applyAlignment="1">
      <alignment horizontal="center" vertical="center"/>
    </xf>
    <xf numFmtId="0" fontId="94" fillId="0" borderId="18" xfId="219" applyFont="1" applyBorder="1" applyAlignment="1">
      <alignment horizontal="center" vertical="center"/>
    </xf>
    <xf numFmtId="180" fontId="94" fillId="0" borderId="18" xfId="220" applyNumberFormat="1" applyFont="1" applyFill="1" applyBorder="1" applyAlignment="1">
      <alignment horizontal="center" vertical="center"/>
    </xf>
    <xf numFmtId="180" fontId="94" fillId="26" borderId="18" xfId="219" applyNumberFormat="1" applyFont="1" applyFill="1" applyBorder="1" applyAlignment="1">
      <alignment horizontal="center" vertical="center" wrapText="1"/>
    </xf>
    <xf numFmtId="38" fontId="94" fillId="0" borderId="18" xfId="220" applyNumberFormat="1" applyFont="1" applyFill="1" applyBorder="1" applyAlignment="1">
      <alignment horizontal="center" vertical="center"/>
    </xf>
    <xf numFmtId="180" fontId="94" fillId="26" borderId="18" xfId="221" applyNumberFormat="1" applyFont="1" applyFill="1" applyBorder="1" applyAlignment="1">
      <alignment horizontal="center" vertical="center"/>
    </xf>
    <xf numFmtId="180" fontId="94" fillId="0" borderId="18" xfId="221" applyNumberFormat="1" applyFont="1" applyBorder="1" applyAlignment="1">
      <alignment horizontal="center" vertical="center"/>
    </xf>
    <xf numFmtId="180" fontId="94" fillId="26" borderId="88" xfId="219" applyNumberFormat="1" applyFont="1" applyFill="1" applyBorder="1" applyAlignment="1">
      <alignment horizontal="center" vertical="center"/>
    </xf>
    <xf numFmtId="0" fontId="94" fillId="26" borderId="88" xfId="219" applyFont="1" applyFill="1" applyBorder="1" applyAlignment="1">
      <alignment horizontal="center" vertical="center"/>
    </xf>
    <xf numFmtId="180" fontId="94" fillId="26" borderId="88" xfId="220" applyNumberFormat="1" applyFont="1" applyFill="1" applyBorder="1" applyAlignment="1">
      <alignment horizontal="center" vertical="center"/>
    </xf>
    <xf numFmtId="180" fontId="94" fillId="0" borderId="92" xfId="219" applyNumberFormat="1" applyFont="1" applyBorder="1" applyAlignment="1">
      <alignment horizontal="center" vertical="center"/>
    </xf>
    <xf numFmtId="0" fontId="36" fillId="0" borderId="0" xfId="219" applyFont="1" applyAlignment="1">
      <alignment horizontal="center" vertical="center"/>
    </xf>
    <xf numFmtId="180" fontId="126" fillId="26" borderId="89" xfId="219" applyNumberFormat="1" applyFont="1" applyFill="1" applyBorder="1" applyAlignment="1">
      <alignment horizontal="center" vertical="center"/>
    </xf>
    <xf numFmtId="180" fontId="126" fillId="26" borderId="90" xfId="219" applyNumberFormat="1" applyFont="1" applyFill="1" applyBorder="1" applyAlignment="1">
      <alignment horizontal="center" vertical="center"/>
    </xf>
    <xf numFmtId="180" fontId="126" fillId="26" borderId="90" xfId="220" applyNumberFormat="1" applyFont="1" applyFill="1" applyBorder="1" applyAlignment="1">
      <alignment horizontal="center" vertical="center"/>
    </xf>
    <xf numFmtId="0" fontId="126" fillId="0" borderId="91" xfId="219" applyFont="1" applyBorder="1" applyAlignment="1">
      <alignment horizontal="center" vertical="center"/>
    </xf>
    <xf numFmtId="0" fontId="10" fillId="36" borderId="81" xfId="219" applyFont="1" applyFill="1" applyBorder="1" applyAlignment="1">
      <alignment horizontal="center" vertical="center" wrapText="1"/>
    </xf>
    <xf numFmtId="0" fontId="10" fillId="36" borderId="81" xfId="219" applyFont="1" applyFill="1" applyBorder="1" applyAlignment="1">
      <alignment horizontal="center" vertical="center"/>
    </xf>
    <xf numFmtId="0" fontId="6" fillId="0" borderId="0" xfId="222" applyFont="1" applyAlignment="1">
      <alignment horizontal="center" vertical="center" wrapText="1"/>
    </xf>
    <xf numFmtId="176" fontId="6" fillId="0" borderId="0" xfId="222" applyNumberFormat="1" applyFont="1" applyAlignment="1">
      <alignment horizontal="center" vertical="center" wrapText="1"/>
    </xf>
    <xf numFmtId="180" fontId="6" fillId="0" borderId="0" xfId="222" applyNumberFormat="1" applyFont="1" applyAlignment="1">
      <alignment horizontal="center" vertical="center" wrapText="1"/>
    </xf>
    <xf numFmtId="180" fontId="94" fillId="0" borderId="19" xfId="222" applyNumberFormat="1" applyFont="1" applyBorder="1" applyAlignment="1">
      <alignment horizontal="center" vertical="center"/>
    </xf>
    <xf numFmtId="0" fontId="94" fillId="0" borderId="19" xfId="222" applyFont="1" applyBorder="1" applyAlignment="1">
      <alignment horizontal="center" vertical="center"/>
    </xf>
    <xf numFmtId="180" fontId="94" fillId="0" borderId="19" xfId="220" applyNumberFormat="1" applyFont="1" applyFill="1" applyBorder="1" applyAlignment="1">
      <alignment horizontal="center" vertical="center"/>
    </xf>
    <xf numFmtId="180" fontId="94" fillId="0" borderId="18" xfId="222" applyNumberFormat="1" applyFont="1" applyBorder="1" applyAlignment="1">
      <alignment horizontal="center" vertical="center"/>
    </xf>
    <xf numFmtId="180" fontId="94" fillId="0" borderId="18" xfId="223" applyNumberFormat="1" applyFont="1" applyFill="1" applyBorder="1" applyAlignment="1">
      <alignment horizontal="center" vertical="center"/>
    </xf>
    <xf numFmtId="0" fontId="94" fillId="0" borderId="18" xfId="222" applyFont="1" applyBorder="1" applyAlignment="1">
      <alignment horizontal="center" vertical="center"/>
    </xf>
    <xf numFmtId="180" fontId="94" fillId="26" borderId="18" xfId="222" applyNumberFormat="1" applyFont="1" applyFill="1" applyBorder="1" applyAlignment="1">
      <alignment horizontal="center" vertical="center"/>
    </xf>
    <xf numFmtId="0" fontId="94" fillId="26" borderId="18" xfId="222" applyFont="1" applyFill="1" applyBorder="1" applyAlignment="1">
      <alignment horizontal="center" vertical="center"/>
    </xf>
    <xf numFmtId="180" fontId="94" fillId="0" borderId="88" xfId="222" applyNumberFormat="1" applyFont="1" applyBorder="1" applyAlignment="1">
      <alignment horizontal="center" vertical="center"/>
    </xf>
    <xf numFmtId="0" fontId="94" fillId="0" borderId="88" xfId="222" applyFont="1" applyBorder="1" applyAlignment="1">
      <alignment horizontal="center" vertical="center"/>
    </xf>
    <xf numFmtId="180" fontId="94" fillId="0" borderId="88" xfId="220" applyNumberFormat="1" applyFont="1" applyFill="1" applyBorder="1" applyAlignment="1">
      <alignment horizontal="center" vertical="center"/>
    </xf>
    <xf numFmtId="0" fontId="10" fillId="0" borderId="0" xfId="222" applyFont="1" applyAlignment="1">
      <alignment horizontal="center" vertical="center" wrapText="1"/>
    </xf>
    <xf numFmtId="41" fontId="126" fillId="0" borderId="89" xfId="222" applyNumberFormat="1" applyFont="1" applyBorder="1" applyAlignment="1">
      <alignment horizontal="center" vertical="center" wrapText="1"/>
    </xf>
    <xf numFmtId="41" fontId="126" fillId="0" borderId="90" xfId="222" applyNumberFormat="1" applyFont="1" applyBorder="1" applyAlignment="1">
      <alignment horizontal="center" vertical="center" wrapText="1"/>
    </xf>
    <xf numFmtId="0" fontId="126" fillId="0" borderId="90" xfId="222" applyFont="1" applyBorder="1" applyAlignment="1">
      <alignment horizontal="center" vertical="center" wrapText="1"/>
    </xf>
    <xf numFmtId="200" fontId="126" fillId="0" borderId="90" xfId="222" applyNumberFormat="1" applyFont="1" applyBorder="1" applyAlignment="1">
      <alignment horizontal="center" vertical="center" wrapText="1"/>
    </xf>
    <xf numFmtId="0" fontId="126" fillId="0" borderId="91" xfId="222" applyFont="1" applyBorder="1" applyAlignment="1">
      <alignment horizontal="center" vertical="center" wrapText="1"/>
    </xf>
    <xf numFmtId="0" fontId="10" fillId="36" borderId="81" xfId="222" applyFont="1" applyFill="1" applyBorder="1" applyAlignment="1">
      <alignment horizontal="center" vertical="center" wrapText="1"/>
    </xf>
    <xf numFmtId="0" fontId="6" fillId="0" borderId="0" xfId="222" applyFont="1" applyAlignment="1">
      <alignment horizontal="left" vertical="center" wrapText="1"/>
    </xf>
    <xf numFmtId="0" fontId="4" fillId="0" borderId="0" xfId="224"/>
    <xf numFmtId="0" fontId="6" fillId="0" borderId="0" xfId="224" applyFont="1" applyAlignment="1">
      <alignment horizontal="center" vertical="center"/>
    </xf>
    <xf numFmtId="176" fontId="6" fillId="0" borderId="0" xfId="224" applyNumberFormat="1" applyFont="1" applyAlignment="1">
      <alignment horizontal="center" vertical="center"/>
    </xf>
    <xf numFmtId="176" fontId="94" fillId="0" borderId="19" xfId="224" applyNumberFormat="1" applyFont="1" applyBorder="1" applyAlignment="1">
      <alignment horizontal="center" vertical="center"/>
    </xf>
    <xf numFmtId="0" fontId="94" fillId="0" borderId="19" xfId="224" applyFont="1" applyBorder="1" applyAlignment="1">
      <alignment horizontal="center" vertical="center"/>
    </xf>
    <xf numFmtId="176" fontId="94" fillId="0" borderId="18" xfId="224" applyNumberFormat="1" applyFont="1" applyBorder="1" applyAlignment="1">
      <alignment horizontal="center" vertical="center"/>
    </xf>
    <xf numFmtId="0" fontId="94" fillId="0" borderId="18" xfId="224" applyFont="1" applyBorder="1" applyAlignment="1">
      <alignment horizontal="center" vertical="center"/>
    </xf>
    <xf numFmtId="176" fontId="94" fillId="0" borderId="88" xfId="224" applyNumberFormat="1" applyFont="1" applyBorder="1" applyAlignment="1">
      <alignment horizontal="center" vertical="center"/>
    </xf>
    <xf numFmtId="0" fontId="94" fillId="0" borderId="88" xfId="224" applyFont="1" applyBorder="1" applyAlignment="1">
      <alignment horizontal="center" vertical="center"/>
    </xf>
    <xf numFmtId="0" fontId="10" fillId="0" borderId="0" xfId="224" applyFont="1" applyAlignment="1">
      <alignment horizontal="center" vertical="center"/>
    </xf>
    <xf numFmtId="176" fontId="10" fillId="0" borderId="0" xfId="224" applyNumberFormat="1" applyFont="1" applyAlignment="1">
      <alignment horizontal="center" vertical="center"/>
    </xf>
    <xf numFmtId="176" fontId="126" fillId="0" borderId="89" xfId="224" applyNumberFormat="1" applyFont="1" applyBorder="1" applyAlignment="1">
      <alignment horizontal="center" vertical="center"/>
    </xf>
    <xf numFmtId="176" fontId="126" fillId="0" borderId="90" xfId="224" applyNumberFormat="1" applyFont="1" applyBorder="1" applyAlignment="1">
      <alignment horizontal="center" vertical="center"/>
    </xf>
    <xf numFmtId="0" fontId="126" fillId="0" borderId="91" xfId="224" applyFont="1" applyBorder="1" applyAlignment="1">
      <alignment horizontal="center" vertical="center"/>
    </xf>
    <xf numFmtId="0" fontId="6" fillId="0" borderId="0" xfId="224" applyFont="1" applyAlignment="1">
      <alignment horizontal="center" vertical="center" wrapText="1"/>
    </xf>
    <xf numFmtId="0" fontId="10" fillId="36" borderId="81" xfId="224" applyFont="1" applyFill="1" applyBorder="1" applyAlignment="1">
      <alignment horizontal="center" vertical="center" wrapText="1"/>
    </xf>
    <xf numFmtId="0" fontId="6" fillId="0" borderId="0" xfId="224" applyFont="1" applyAlignment="1">
      <alignment horizontal="left" vertical="center" wrapText="1"/>
    </xf>
    <xf numFmtId="0" fontId="6" fillId="0" borderId="0" xfId="225" applyFont="1"/>
    <xf numFmtId="180" fontId="6" fillId="0" borderId="0" xfId="225" applyNumberFormat="1" applyFont="1"/>
    <xf numFmtId="180" fontId="6" fillId="0" borderId="0" xfId="225" applyNumberFormat="1" applyFont="1" applyAlignment="1">
      <alignment horizontal="center"/>
    </xf>
    <xf numFmtId="0" fontId="127" fillId="0" borderId="0" xfId="225" applyFont="1"/>
    <xf numFmtId="180" fontId="94" fillId="0" borderId="19" xfId="225" applyNumberFormat="1" applyFont="1" applyBorder="1" applyAlignment="1">
      <alignment horizontal="center" vertical="center"/>
    </xf>
    <xf numFmtId="0" fontId="94" fillId="0" borderId="19" xfId="225" applyFont="1" applyBorder="1" applyAlignment="1">
      <alignment horizontal="center" vertical="center"/>
    </xf>
    <xf numFmtId="180" fontId="94" fillId="26" borderId="18" xfId="225" applyNumberFormat="1" applyFont="1" applyFill="1" applyBorder="1" applyAlignment="1">
      <alignment horizontal="center" vertical="center"/>
    </xf>
    <xf numFmtId="0" fontId="94" fillId="26" borderId="18" xfId="225" applyFont="1" applyFill="1" applyBorder="1" applyAlignment="1">
      <alignment horizontal="center" vertical="center"/>
    </xf>
    <xf numFmtId="200" fontId="94" fillId="26" borderId="18" xfId="226" applyNumberFormat="1" applyFont="1" applyFill="1" applyBorder="1" applyAlignment="1">
      <alignment horizontal="center" vertical="center"/>
    </xf>
    <xf numFmtId="200" fontId="94" fillId="26" borderId="18" xfId="227" applyNumberFormat="1" applyFont="1" applyFill="1" applyBorder="1" applyAlignment="1">
      <alignment horizontal="center" vertical="center"/>
    </xf>
    <xf numFmtId="200" fontId="94" fillId="26" borderId="18" xfId="226" applyNumberFormat="1" applyFont="1" applyFill="1" applyBorder="1" applyAlignment="1" applyProtection="1">
      <alignment horizontal="center" vertical="center"/>
      <protection locked="0"/>
    </xf>
    <xf numFmtId="180" fontId="94" fillId="0" borderId="18" xfId="225" applyNumberFormat="1" applyFont="1" applyBorder="1" applyAlignment="1">
      <alignment horizontal="center" vertical="center"/>
    </xf>
    <xf numFmtId="0" fontId="94" fillId="0" borderId="18" xfId="225" applyFont="1" applyBorder="1" applyAlignment="1">
      <alignment horizontal="center" vertical="center"/>
    </xf>
    <xf numFmtId="0" fontId="94" fillId="0" borderId="18" xfId="225" applyFont="1" applyBorder="1" applyAlignment="1" applyProtection="1">
      <alignment horizontal="center" vertical="center"/>
      <protection locked="0"/>
    </xf>
    <xf numFmtId="0" fontId="94" fillId="0" borderId="18" xfId="220" applyNumberFormat="1" applyFont="1" applyFill="1" applyBorder="1" applyAlignment="1">
      <alignment horizontal="center" vertical="center"/>
    </xf>
    <xf numFmtId="180" fontId="94" fillId="0" borderId="88" xfId="225" applyNumberFormat="1" applyFont="1" applyBorder="1" applyAlignment="1">
      <alignment horizontal="center" vertical="center"/>
    </xf>
    <xf numFmtId="0" fontId="94" fillId="0" borderId="88" xfId="225" applyFont="1" applyBorder="1" applyAlignment="1">
      <alignment horizontal="center" vertical="center"/>
    </xf>
    <xf numFmtId="180" fontId="94" fillId="0" borderId="88" xfId="228" applyNumberFormat="1" applyFont="1" applyFill="1" applyBorder="1" applyAlignment="1">
      <alignment horizontal="center" vertical="center"/>
    </xf>
    <xf numFmtId="0" fontId="41" fillId="0" borderId="0" xfId="225" applyFont="1"/>
    <xf numFmtId="180" fontId="31" fillId="0" borderId="89" xfId="225" applyNumberFormat="1" applyFont="1" applyBorder="1" applyAlignment="1">
      <alignment horizontal="center" vertical="center"/>
    </xf>
    <xf numFmtId="180" fontId="31" fillId="0" borderId="90" xfId="225" applyNumberFormat="1" applyFont="1" applyBorder="1" applyAlignment="1">
      <alignment horizontal="center" vertical="center"/>
    </xf>
    <xf numFmtId="0" fontId="31" fillId="0" borderId="91" xfId="225" applyFont="1" applyBorder="1" applyAlignment="1">
      <alignment horizontal="center" vertical="center"/>
    </xf>
    <xf numFmtId="0" fontId="6" fillId="0" borderId="0" xfId="225" applyFont="1" applyAlignment="1">
      <alignment horizontal="center" vertical="center" wrapText="1"/>
    </xf>
    <xf numFmtId="0" fontId="10" fillId="36" borderId="81" xfId="225" applyFont="1" applyFill="1" applyBorder="1" applyAlignment="1">
      <alignment horizontal="center" vertical="center" wrapText="1"/>
    </xf>
    <xf numFmtId="0" fontId="6" fillId="0" borderId="0" xfId="225" applyFont="1" applyAlignment="1">
      <alignment horizontal="left" vertical="center" wrapText="1"/>
    </xf>
    <xf numFmtId="0" fontId="4" fillId="0" borderId="0" xfId="229"/>
    <xf numFmtId="180" fontId="7" fillId="0" borderId="19" xfId="229" applyNumberFormat="1" applyFont="1" applyBorder="1" applyAlignment="1">
      <alignment horizontal="center" vertical="center" shrinkToFit="1"/>
    </xf>
    <xf numFmtId="0" fontId="7" fillId="0" borderId="19" xfId="229" applyFont="1" applyBorder="1" applyAlignment="1">
      <alignment horizontal="center" vertical="center" shrinkToFit="1"/>
    </xf>
    <xf numFmtId="0" fontId="7" fillId="0" borderId="19" xfId="229" applyFont="1" applyBorder="1" applyAlignment="1">
      <alignment horizontal="center" vertical="center"/>
    </xf>
    <xf numFmtId="180" fontId="7" fillId="0" borderId="19" xfId="220" applyNumberFormat="1" applyFont="1" applyFill="1" applyBorder="1" applyAlignment="1">
      <alignment horizontal="center" vertical="center" shrinkToFit="1"/>
    </xf>
    <xf numFmtId="180" fontId="7" fillId="0" borderId="19" xfId="229" applyNumberFormat="1" applyFont="1" applyBorder="1" applyAlignment="1">
      <alignment horizontal="center" vertical="center"/>
    </xf>
    <xf numFmtId="180" fontId="7" fillId="0" borderId="18" xfId="229" applyNumberFormat="1" applyFont="1" applyBorder="1" applyAlignment="1">
      <alignment horizontal="center" vertical="center" shrinkToFit="1"/>
    </xf>
    <xf numFmtId="0" fontId="7" fillId="0" borderId="18" xfId="229" applyFont="1" applyBorder="1" applyAlignment="1">
      <alignment horizontal="center" vertical="center" shrinkToFit="1"/>
    </xf>
    <xf numFmtId="0" fontId="7" fillId="0" borderId="18" xfId="229" applyFont="1" applyBorder="1" applyAlignment="1">
      <alignment horizontal="center" vertical="center"/>
    </xf>
    <xf numFmtId="180" fontId="7" fillId="0" borderId="18" xfId="220" applyNumberFormat="1" applyFont="1" applyFill="1" applyBorder="1" applyAlignment="1">
      <alignment horizontal="center" vertical="center" shrinkToFit="1"/>
    </xf>
    <xf numFmtId="180" fontId="7" fillId="0" borderId="18" xfId="229" applyNumberFormat="1" applyFont="1" applyBorder="1" applyAlignment="1">
      <alignment horizontal="center" vertical="center"/>
    </xf>
    <xf numFmtId="180" fontId="7" fillId="0" borderId="18" xfId="220" applyNumberFormat="1" applyFont="1" applyFill="1" applyBorder="1" applyAlignment="1">
      <alignment horizontal="center" vertical="center"/>
    </xf>
    <xf numFmtId="180" fontId="7" fillId="0" borderId="38" xfId="229" applyNumberFormat="1" applyFont="1" applyBorder="1" applyAlignment="1">
      <alignment horizontal="center" vertical="center"/>
    </xf>
    <xf numFmtId="0" fontId="7" fillId="0" borderId="38" xfId="229" applyFont="1" applyBorder="1" applyAlignment="1">
      <alignment horizontal="center" vertical="center"/>
    </xf>
    <xf numFmtId="180" fontId="7" fillId="0" borderId="38" xfId="220" applyNumberFormat="1" applyFont="1" applyFill="1" applyBorder="1" applyAlignment="1">
      <alignment horizontal="center" vertical="center"/>
    </xf>
    <xf numFmtId="0" fontId="36" fillId="0" borderId="0" xfId="229" applyFont="1"/>
    <xf numFmtId="176" fontId="31" fillId="0" borderId="89" xfId="229" applyNumberFormat="1" applyFont="1" applyBorder="1" applyAlignment="1">
      <alignment horizontal="center" vertical="center"/>
    </xf>
    <xf numFmtId="176" fontId="31" fillId="0" borderId="90" xfId="229" applyNumberFormat="1" applyFont="1" applyBorder="1" applyAlignment="1">
      <alignment horizontal="center" vertical="center"/>
    </xf>
    <xf numFmtId="0" fontId="31" fillId="0" borderId="91" xfId="229" applyFont="1" applyBorder="1" applyAlignment="1">
      <alignment horizontal="center" vertical="center"/>
    </xf>
    <xf numFmtId="0" fontId="10" fillId="36" borderId="81" xfId="229" applyFont="1" applyFill="1" applyBorder="1" applyAlignment="1">
      <alignment horizontal="center" vertical="center" wrapText="1"/>
    </xf>
    <xf numFmtId="0" fontId="4" fillId="0" borderId="0" xfId="230"/>
    <xf numFmtId="0" fontId="4" fillId="0" borderId="0" xfId="230" applyAlignment="1">
      <alignment wrapText="1"/>
    </xf>
    <xf numFmtId="180" fontId="94" fillId="26" borderId="19" xfId="230" applyNumberFormat="1" applyFont="1" applyFill="1" applyBorder="1" applyAlignment="1">
      <alignment horizontal="center" vertical="center"/>
    </xf>
    <xf numFmtId="180" fontId="94" fillId="26" borderId="19" xfId="223" applyNumberFormat="1" applyFont="1" applyFill="1" applyBorder="1" applyAlignment="1">
      <alignment horizontal="center" vertical="center"/>
    </xf>
    <xf numFmtId="0" fontId="94" fillId="26" borderId="19" xfId="230" applyFont="1" applyFill="1" applyBorder="1" applyAlignment="1">
      <alignment horizontal="center" vertical="center"/>
    </xf>
    <xf numFmtId="180" fontId="50" fillId="26" borderId="19" xfId="230" applyNumberFormat="1" applyFont="1" applyFill="1" applyBorder="1" applyAlignment="1">
      <alignment horizontal="center" vertical="center"/>
    </xf>
    <xf numFmtId="180" fontId="94" fillId="26" borderId="18" xfId="230" applyNumberFormat="1" applyFont="1" applyFill="1" applyBorder="1" applyAlignment="1">
      <alignment horizontal="center" vertical="center"/>
    </xf>
    <xf numFmtId="0" fontId="94" fillId="26" borderId="18" xfId="230" applyFont="1" applyFill="1" applyBorder="1" applyAlignment="1">
      <alignment horizontal="center" vertical="center"/>
    </xf>
    <xf numFmtId="180" fontId="50" fillId="26" borderId="18" xfId="230" applyNumberFormat="1" applyFont="1" applyFill="1" applyBorder="1" applyAlignment="1">
      <alignment horizontal="center" vertical="center"/>
    </xf>
    <xf numFmtId="0" fontId="49" fillId="26" borderId="18" xfId="230" applyFont="1" applyFill="1" applyBorder="1" applyAlignment="1">
      <alignment horizontal="center" vertical="center"/>
    </xf>
    <xf numFmtId="180" fontId="94" fillId="26" borderId="38" xfId="230" applyNumberFormat="1" applyFont="1" applyFill="1" applyBorder="1" applyAlignment="1">
      <alignment horizontal="center" vertical="center"/>
    </xf>
    <xf numFmtId="0" fontId="94" fillId="26" borderId="38" xfId="230" applyFont="1" applyFill="1" applyBorder="1" applyAlignment="1">
      <alignment horizontal="center" vertical="center"/>
    </xf>
    <xf numFmtId="180" fontId="50" fillId="26" borderId="38" xfId="230" applyNumberFormat="1" applyFont="1" applyFill="1" applyBorder="1" applyAlignment="1">
      <alignment horizontal="center" vertical="center"/>
    </xf>
    <xf numFmtId="180" fontId="94" fillId="26" borderId="38" xfId="220" applyNumberFormat="1" applyFont="1" applyFill="1" applyBorder="1" applyAlignment="1">
      <alignment horizontal="center" vertical="center"/>
    </xf>
    <xf numFmtId="0" fontId="36" fillId="0" borderId="0" xfId="230" applyFont="1"/>
    <xf numFmtId="176" fontId="126" fillId="26" borderId="89" xfId="230" applyNumberFormat="1" applyFont="1" applyFill="1" applyBorder="1" applyAlignment="1">
      <alignment horizontal="center" vertical="center"/>
    </xf>
    <xf numFmtId="176" fontId="126" fillId="26" borderId="90" xfId="230" applyNumberFormat="1" applyFont="1" applyFill="1" applyBorder="1" applyAlignment="1">
      <alignment horizontal="center" vertical="center"/>
    </xf>
    <xf numFmtId="0" fontId="126" fillId="26" borderId="91" xfId="230" applyFont="1" applyFill="1" applyBorder="1" applyAlignment="1">
      <alignment horizontal="center" vertical="center"/>
    </xf>
    <xf numFmtId="0" fontId="10" fillId="36" borderId="81" xfId="230" applyFont="1" applyFill="1" applyBorder="1" applyAlignment="1">
      <alignment horizontal="center" vertical="center" wrapText="1"/>
    </xf>
    <xf numFmtId="0" fontId="4" fillId="0" borderId="0" xfId="231"/>
    <xf numFmtId="180" fontId="94" fillId="26" borderId="19" xfId="231" applyNumberFormat="1" applyFont="1" applyFill="1" applyBorder="1" applyAlignment="1">
      <alignment horizontal="center" vertical="center"/>
    </xf>
    <xf numFmtId="0" fontId="94" fillId="26" borderId="19" xfId="231" applyFont="1" applyFill="1" applyBorder="1" applyAlignment="1">
      <alignment horizontal="center" vertical="center"/>
    </xf>
    <xf numFmtId="176" fontId="94" fillId="26" borderId="19" xfId="231" applyNumberFormat="1" applyFont="1" applyFill="1" applyBorder="1" applyAlignment="1">
      <alignment horizontal="center" vertical="center"/>
    </xf>
    <xf numFmtId="180" fontId="94" fillId="26" borderId="18" xfId="231" applyNumberFormat="1" applyFont="1" applyFill="1" applyBorder="1" applyAlignment="1">
      <alignment horizontal="center" vertical="center"/>
    </xf>
    <xf numFmtId="0" fontId="94" fillId="26" borderId="18" xfId="231" applyFont="1" applyFill="1" applyBorder="1" applyAlignment="1">
      <alignment horizontal="center" vertical="center"/>
    </xf>
    <xf numFmtId="176" fontId="94" fillId="26" borderId="18" xfId="231" applyNumberFormat="1" applyFont="1" applyFill="1" applyBorder="1" applyAlignment="1">
      <alignment horizontal="center" vertical="center"/>
    </xf>
    <xf numFmtId="180" fontId="94" fillId="26" borderId="38" xfId="231" applyNumberFormat="1" applyFont="1" applyFill="1" applyBorder="1" applyAlignment="1">
      <alignment horizontal="center" vertical="center"/>
    </xf>
    <xf numFmtId="0" fontId="94" fillId="26" borderId="38" xfId="231" applyFont="1" applyFill="1" applyBorder="1" applyAlignment="1">
      <alignment horizontal="center" vertical="center"/>
    </xf>
    <xf numFmtId="176" fontId="94" fillId="26" borderId="38" xfId="231" applyNumberFormat="1" applyFont="1" applyFill="1" applyBorder="1" applyAlignment="1">
      <alignment horizontal="center" vertical="center"/>
    </xf>
    <xf numFmtId="0" fontId="36" fillId="0" borderId="0" xfId="231" applyFont="1"/>
    <xf numFmtId="176" fontId="126" fillId="26" borderId="89" xfId="231" applyNumberFormat="1" applyFont="1" applyFill="1" applyBorder="1" applyAlignment="1">
      <alignment horizontal="center" vertical="center"/>
    </xf>
    <xf numFmtId="176" fontId="126" fillId="26" borderId="90" xfId="231" applyNumberFormat="1" applyFont="1" applyFill="1" applyBorder="1" applyAlignment="1">
      <alignment horizontal="center" vertical="center"/>
    </xf>
    <xf numFmtId="0" fontId="126" fillId="26" borderId="91" xfId="231" applyFont="1" applyFill="1" applyBorder="1" applyAlignment="1">
      <alignment horizontal="center" vertical="center"/>
    </xf>
    <xf numFmtId="0" fontId="10" fillId="36" borderId="81" xfId="231" applyFont="1" applyFill="1" applyBorder="1" applyAlignment="1">
      <alignment horizontal="center" vertical="center" wrapText="1"/>
    </xf>
    <xf numFmtId="0" fontId="4" fillId="0" borderId="0" xfId="232"/>
    <xf numFmtId="176" fontId="6" fillId="0" borderId="0" xfId="232" applyNumberFormat="1" applyFont="1" applyAlignment="1">
      <alignment horizontal="center" vertical="center" wrapText="1"/>
    </xf>
    <xf numFmtId="176" fontId="94" fillId="0" borderId="94" xfId="232" applyNumberFormat="1" applyFont="1" applyBorder="1" applyAlignment="1">
      <alignment horizontal="center" vertical="center" wrapText="1"/>
    </xf>
    <xf numFmtId="0" fontId="94" fillId="0" borderId="94" xfId="232" applyFont="1" applyBorder="1" applyAlignment="1">
      <alignment horizontal="center" vertical="center"/>
    </xf>
    <xf numFmtId="176" fontId="7" fillId="0" borderId="94" xfId="232" applyNumberFormat="1" applyFont="1" applyBorder="1" applyAlignment="1">
      <alignment horizontal="center" vertical="center" wrapText="1"/>
    </xf>
    <xf numFmtId="180" fontId="36" fillId="0" borderId="0" xfId="232" applyNumberFormat="1" applyFont="1"/>
    <xf numFmtId="180" fontId="31" fillId="0" borderId="95" xfId="232" applyNumberFormat="1" applyFont="1" applyBorder="1" applyAlignment="1">
      <alignment horizontal="center" vertical="center"/>
    </xf>
    <xf numFmtId="180" fontId="31" fillId="0" borderId="96" xfId="232" applyNumberFormat="1" applyFont="1" applyBorder="1" applyAlignment="1">
      <alignment horizontal="center" vertical="center"/>
    </xf>
    <xf numFmtId="180" fontId="31" fillId="0" borderId="97" xfId="232" applyNumberFormat="1" applyFont="1" applyBorder="1" applyAlignment="1">
      <alignment horizontal="center" vertical="center"/>
    </xf>
    <xf numFmtId="180" fontId="4" fillId="0" borderId="0" xfId="232" applyNumberFormat="1"/>
    <xf numFmtId="180" fontId="10" fillId="36" borderId="81" xfId="232" applyNumberFormat="1" applyFont="1" applyFill="1" applyBorder="1" applyAlignment="1">
      <alignment horizontal="center" vertical="center" wrapText="1"/>
    </xf>
    <xf numFmtId="180" fontId="4" fillId="0" borderId="0" xfId="233" applyNumberFormat="1"/>
    <xf numFmtId="180" fontId="6" fillId="0" borderId="0" xfId="233" applyNumberFormat="1" applyFont="1"/>
    <xf numFmtId="176" fontId="94" fillId="26" borderId="19" xfId="233" applyNumberFormat="1" applyFont="1" applyFill="1" applyBorder="1" applyAlignment="1">
      <alignment horizontal="center" vertical="center"/>
    </xf>
    <xf numFmtId="176" fontId="94" fillId="26" borderId="19" xfId="220" applyNumberFormat="1" applyFont="1" applyFill="1" applyBorder="1" applyAlignment="1">
      <alignment horizontal="center" vertical="center"/>
    </xf>
    <xf numFmtId="180" fontId="94" fillId="26" borderId="19" xfId="233" applyNumberFormat="1" applyFont="1" applyFill="1" applyBorder="1" applyAlignment="1">
      <alignment horizontal="center" vertical="center"/>
    </xf>
    <xf numFmtId="176" fontId="94" fillId="26" borderId="18" xfId="233" applyNumberFormat="1" applyFont="1" applyFill="1" applyBorder="1" applyAlignment="1">
      <alignment horizontal="center" vertical="center"/>
    </xf>
    <xf numFmtId="176" fontId="94" fillId="26" borderId="18" xfId="234" applyNumberFormat="1" applyFont="1" applyFill="1" applyBorder="1" applyAlignment="1">
      <alignment horizontal="center" vertical="center"/>
    </xf>
    <xf numFmtId="176" fontId="94" fillId="26" borderId="18" xfId="220" applyNumberFormat="1" applyFont="1" applyFill="1" applyBorder="1" applyAlignment="1">
      <alignment horizontal="center" vertical="center"/>
    </xf>
    <xf numFmtId="180" fontId="94" fillId="26" borderId="18" xfId="233" applyNumberFormat="1" applyFont="1" applyFill="1" applyBorder="1" applyAlignment="1">
      <alignment horizontal="center" vertical="center"/>
    </xf>
    <xf numFmtId="176" fontId="94" fillId="26" borderId="18" xfId="235" applyNumberFormat="1" applyFont="1" applyFill="1" applyBorder="1" applyAlignment="1">
      <alignment horizontal="center" vertical="center"/>
    </xf>
    <xf numFmtId="180" fontId="94" fillId="26" borderId="18" xfId="236" applyNumberFormat="1" applyFont="1" applyFill="1" applyBorder="1" applyAlignment="1">
      <alignment horizontal="center" vertical="center"/>
    </xf>
    <xf numFmtId="180" fontId="94" fillId="26" borderId="18" xfId="233" applyNumberFormat="1" applyFont="1" applyFill="1" applyBorder="1" applyAlignment="1">
      <alignment horizontal="center" vertical="center" wrapText="1"/>
    </xf>
    <xf numFmtId="176" fontId="94" fillId="26" borderId="18" xfId="237" applyNumberFormat="1" applyFont="1" applyFill="1" applyBorder="1" applyAlignment="1">
      <alignment horizontal="center" vertical="center"/>
    </xf>
    <xf numFmtId="176" fontId="94" fillId="26" borderId="18" xfId="233" quotePrefix="1" applyNumberFormat="1" applyFont="1" applyFill="1" applyBorder="1" applyAlignment="1">
      <alignment horizontal="center" vertical="center"/>
    </xf>
    <xf numFmtId="176" fontId="94" fillId="26" borderId="18" xfId="234" quotePrefix="1" applyNumberFormat="1" applyFont="1" applyFill="1" applyBorder="1" applyAlignment="1">
      <alignment horizontal="center" vertical="center"/>
    </xf>
    <xf numFmtId="180" fontId="4" fillId="0" borderId="0" xfId="233" applyNumberFormat="1" applyAlignment="1">
      <alignment horizontal="right"/>
    </xf>
    <xf numFmtId="180" fontId="94" fillId="26" borderId="18" xfId="234" applyNumberFormat="1" applyFont="1" applyFill="1" applyBorder="1" applyAlignment="1">
      <alignment horizontal="center" vertical="center"/>
    </xf>
    <xf numFmtId="176" fontId="94" fillId="26" borderId="38" xfId="233" applyNumberFormat="1" applyFont="1" applyFill="1" applyBorder="1" applyAlignment="1">
      <alignment horizontal="center" vertical="center"/>
    </xf>
    <xf numFmtId="180" fontId="94" fillId="26" borderId="38" xfId="233" applyNumberFormat="1" applyFont="1" applyFill="1" applyBorder="1" applyAlignment="1">
      <alignment horizontal="center" vertical="center"/>
    </xf>
    <xf numFmtId="180" fontId="36" fillId="0" borderId="0" xfId="233" applyNumberFormat="1" applyFont="1"/>
    <xf numFmtId="180" fontId="126" fillId="26" borderId="89" xfId="233" applyNumberFormat="1" applyFont="1" applyFill="1" applyBorder="1" applyAlignment="1">
      <alignment horizontal="center" vertical="center"/>
    </xf>
    <xf numFmtId="180" fontId="126" fillId="26" borderId="90" xfId="233" applyNumberFormat="1" applyFont="1" applyFill="1" applyBorder="1" applyAlignment="1">
      <alignment horizontal="center" vertical="center"/>
    </xf>
    <xf numFmtId="180" fontId="126" fillId="26" borderId="91" xfId="233" applyNumberFormat="1" applyFont="1" applyFill="1" applyBorder="1" applyAlignment="1">
      <alignment horizontal="center" vertical="center"/>
    </xf>
    <xf numFmtId="180" fontId="10" fillId="36" borderId="81" xfId="233" applyNumberFormat="1" applyFont="1" applyFill="1" applyBorder="1" applyAlignment="1">
      <alignment horizontal="center" vertical="center" wrapText="1"/>
    </xf>
    <xf numFmtId="180" fontId="4" fillId="0" borderId="0" xfId="238" applyNumberFormat="1"/>
    <xf numFmtId="180" fontId="6" fillId="0" borderId="0" xfId="238" applyNumberFormat="1" applyFont="1" applyAlignment="1">
      <alignment horizontal="center" vertical="center"/>
    </xf>
    <xf numFmtId="38" fontId="94" fillId="26" borderId="19" xfId="239" applyNumberFormat="1" applyFont="1" applyFill="1" applyBorder="1" applyAlignment="1">
      <alignment horizontal="center" vertical="center"/>
    </xf>
    <xf numFmtId="180" fontId="94" fillId="26" borderId="19" xfId="238" applyNumberFormat="1" applyFont="1" applyFill="1" applyBorder="1" applyAlignment="1">
      <alignment horizontal="center" vertical="center"/>
    </xf>
    <xf numFmtId="38" fontId="94" fillId="26" borderId="18" xfId="239" applyNumberFormat="1" applyFont="1" applyFill="1" applyBorder="1" applyAlignment="1">
      <alignment horizontal="center" vertical="center"/>
    </xf>
    <xf numFmtId="180" fontId="94" fillId="26" borderId="18" xfId="238" applyNumberFormat="1" applyFont="1" applyFill="1" applyBorder="1" applyAlignment="1">
      <alignment horizontal="center" vertical="center"/>
    </xf>
    <xf numFmtId="38" fontId="126" fillId="26" borderId="18" xfId="239" applyNumberFormat="1" applyFont="1" applyFill="1" applyBorder="1" applyAlignment="1">
      <alignment horizontal="center" vertical="center"/>
    </xf>
    <xf numFmtId="38" fontId="94" fillId="26" borderId="18" xfId="239" applyNumberFormat="1" applyFont="1" applyFill="1" applyBorder="1" applyAlignment="1" applyProtection="1">
      <alignment horizontal="center" vertical="center"/>
    </xf>
    <xf numFmtId="38" fontId="50" fillId="26" borderId="18" xfId="238" applyNumberFormat="1" applyFont="1" applyFill="1" applyBorder="1" applyAlignment="1">
      <alignment horizontal="center" vertical="center"/>
    </xf>
    <xf numFmtId="0" fontId="94" fillId="26" borderId="18" xfId="238" applyFont="1" applyFill="1" applyBorder="1" applyAlignment="1">
      <alignment horizontal="center" vertical="center"/>
    </xf>
    <xf numFmtId="3" fontId="94" fillId="26" borderId="18" xfId="238" applyNumberFormat="1" applyFont="1" applyFill="1" applyBorder="1" applyAlignment="1">
      <alignment horizontal="center" vertical="center"/>
    </xf>
    <xf numFmtId="38" fontId="94" fillId="26" borderId="88" xfId="239" applyNumberFormat="1" applyFont="1" applyFill="1" applyBorder="1" applyAlignment="1">
      <alignment horizontal="center" vertical="center"/>
    </xf>
    <xf numFmtId="180" fontId="94" fillId="26" borderId="88" xfId="238" applyNumberFormat="1" applyFont="1" applyFill="1" applyBorder="1" applyAlignment="1">
      <alignment horizontal="center" vertical="center"/>
    </xf>
    <xf numFmtId="180" fontId="36" fillId="0" borderId="0" xfId="238" applyNumberFormat="1" applyFont="1"/>
    <xf numFmtId="180" fontId="126" fillId="26" borderId="89" xfId="239" applyNumberFormat="1" applyFont="1" applyFill="1" applyBorder="1" applyAlignment="1">
      <alignment horizontal="center" vertical="center"/>
    </xf>
    <xf numFmtId="180" fontId="126" fillId="26" borderId="90" xfId="239" applyNumberFormat="1" applyFont="1" applyFill="1" applyBorder="1" applyAlignment="1">
      <alignment horizontal="center" vertical="center"/>
    </xf>
    <xf numFmtId="180" fontId="126" fillId="26" borderId="90" xfId="238" applyNumberFormat="1" applyFont="1" applyFill="1" applyBorder="1" applyAlignment="1">
      <alignment horizontal="center" vertical="center"/>
    </xf>
    <xf numFmtId="180" fontId="126" fillId="26" borderId="91" xfId="238" applyNumberFormat="1" applyFont="1" applyFill="1" applyBorder="1" applyAlignment="1">
      <alignment horizontal="center" vertical="center"/>
    </xf>
    <xf numFmtId="180" fontId="10" fillId="36" borderId="81" xfId="238" applyNumberFormat="1" applyFont="1" applyFill="1" applyBorder="1" applyAlignment="1">
      <alignment horizontal="center" vertical="center" wrapText="1"/>
    </xf>
    <xf numFmtId="0" fontId="4" fillId="0" borderId="0" xfId="240"/>
    <xf numFmtId="0" fontId="4" fillId="0" borderId="0" xfId="240" applyAlignment="1">
      <alignment horizontal="center"/>
    </xf>
    <xf numFmtId="0" fontId="6" fillId="0" borderId="0" xfId="240" applyFont="1" applyAlignment="1">
      <alignment horizontal="center"/>
    </xf>
    <xf numFmtId="176" fontId="6" fillId="0" borderId="0" xfId="240" applyNumberFormat="1" applyFont="1" applyAlignment="1">
      <alignment horizontal="center" vertical="center" wrapText="1"/>
    </xf>
    <xf numFmtId="176" fontId="94" fillId="26" borderId="19" xfId="240" applyNumberFormat="1" applyFont="1" applyFill="1" applyBorder="1" applyAlignment="1">
      <alignment horizontal="center" vertical="center" wrapText="1"/>
    </xf>
    <xf numFmtId="176" fontId="94" fillId="26" borderId="18" xfId="240" applyNumberFormat="1" applyFont="1" applyFill="1" applyBorder="1" applyAlignment="1">
      <alignment horizontal="center" vertical="center" wrapText="1"/>
    </xf>
    <xf numFmtId="180" fontId="94" fillId="26" borderId="18" xfId="239" applyNumberFormat="1" applyFont="1" applyFill="1" applyBorder="1" applyAlignment="1">
      <alignment horizontal="center" vertical="center" wrapText="1"/>
    </xf>
    <xf numFmtId="176" fontId="94" fillId="26" borderId="88" xfId="240" applyNumberFormat="1" applyFont="1" applyFill="1" applyBorder="1" applyAlignment="1">
      <alignment horizontal="center" vertical="center" wrapText="1"/>
    </xf>
    <xf numFmtId="180" fontId="36" fillId="0" borderId="0" xfId="240" applyNumberFormat="1" applyFont="1"/>
    <xf numFmtId="180" fontId="126" fillId="26" borderId="89" xfId="240" applyNumberFormat="1" applyFont="1" applyFill="1" applyBorder="1" applyAlignment="1">
      <alignment horizontal="center" vertical="center"/>
    </xf>
    <xf numFmtId="180" fontId="126" fillId="26" borderId="90" xfId="240" applyNumberFormat="1" applyFont="1" applyFill="1" applyBorder="1" applyAlignment="1">
      <alignment horizontal="center" vertical="center"/>
    </xf>
    <xf numFmtId="180" fontId="126" fillId="26" borderId="91" xfId="240" applyNumberFormat="1" applyFont="1" applyFill="1" applyBorder="1" applyAlignment="1">
      <alignment horizontal="center" vertical="center"/>
    </xf>
    <xf numFmtId="180" fontId="4" fillId="0" borderId="0" xfId="240" applyNumberFormat="1"/>
    <xf numFmtId="180" fontId="10" fillId="36" borderId="81" xfId="240" applyNumberFormat="1" applyFont="1" applyFill="1" applyBorder="1" applyAlignment="1">
      <alignment horizontal="center" vertical="center" wrapText="1"/>
    </xf>
    <xf numFmtId="0" fontId="4" fillId="0" borderId="0" xfId="241"/>
    <xf numFmtId="176" fontId="6" fillId="0" borderId="0" xfId="241" applyNumberFormat="1" applyFont="1" applyAlignment="1">
      <alignment horizontal="center" vertical="center" wrapText="1"/>
    </xf>
    <xf numFmtId="180" fontId="94" fillId="26" borderId="19" xfId="241" applyNumberFormat="1" applyFont="1" applyFill="1" applyBorder="1" applyAlignment="1">
      <alignment horizontal="center" vertical="center" wrapText="1"/>
    </xf>
    <xf numFmtId="176" fontId="94" fillId="26" borderId="19" xfId="241" applyNumberFormat="1" applyFont="1" applyFill="1" applyBorder="1" applyAlignment="1">
      <alignment horizontal="center" vertical="center" wrapText="1"/>
    </xf>
    <xf numFmtId="180" fontId="94" fillId="26" borderId="18" xfId="241" applyNumberFormat="1" applyFont="1" applyFill="1" applyBorder="1" applyAlignment="1">
      <alignment horizontal="center" vertical="center" wrapText="1"/>
    </xf>
    <xf numFmtId="176" fontId="94" fillId="26" borderId="18" xfId="241" applyNumberFormat="1" applyFont="1" applyFill="1" applyBorder="1" applyAlignment="1">
      <alignment horizontal="center" vertical="center" wrapText="1"/>
    </xf>
    <xf numFmtId="180" fontId="94" fillId="26" borderId="18" xfId="223" applyNumberFormat="1" applyFont="1" applyFill="1" applyBorder="1" applyAlignment="1">
      <alignment horizontal="center" vertical="center" wrapText="1"/>
    </xf>
    <xf numFmtId="180" fontId="42" fillId="26" borderId="18" xfId="241" applyNumberFormat="1" applyFont="1" applyFill="1" applyBorder="1" applyAlignment="1">
      <alignment horizontal="center" vertical="center" wrapText="1"/>
    </xf>
    <xf numFmtId="180" fontId="94" fillId="26" borderId="88" xfId="241" applyNumberFormat="1" applyFont="1" applyFill="1" applyBorder="1" applyAlignment="1">
      <alignment horizontal="center" vertical="center" wrapText="1"/>
    </xf>
    <xf numFmtId="176" fontId="94" fillId="26" borderId="88" xfId="241" applyNumberFormat="1" applyFont="1" applyFill="1" applyBorder="1" applyAlignment="1">
      <alignment horizontal="center" vertical="center" wrapText="1"/>
    </xf>
    <xf numFmtId="180" fontId="36" fillId="0" borderId="0" xfId="241" applyNumberFormat="1" applyFont="1"/>
    <xf numFmtId="180" fontId="126" fillId="26" borderId="89" xfId="241" applyNumberFormat="1" applyFont="1" applyFill="1" applyBorder="1" applyAlignment="1">
      <alignment horizontal="center" vertical="center"/>
    </xf>
    <xf numFmtId="180" fontId="126" fillId="26" borderId="90" xfId="241" applyNumberFormat="1" applyFont="1" applyFill="1" applyBorder="1" applyAlignment="1">
      <alignment horizontal="center" vertical="center"/>
    </xf>
    <xf numFmtId="180" fontId="126" fillId="26" borderId="91" xfId="241" applyNumberFormat="1" applyFont="1" applyFill="1" applyBorder="1" applyAlignment="1">
      <alignment horizontal="center" vertical="center"/>
    </xf>
    <xf numFmtId="180" fontId="4" fillId="0" borderId="0" xfId="241" applyNumberFormat="1"/>
    <xf numFmtId="180" fontId="10" fillId="36" borderId="81" xfId="241" applyNumberFormat="1" applyFont="1" applyFill="1" applyBorder="1" applyAlignment="1">
      <alignment horizontal="center" vertical="center" wrapText="1"/>
    </xf>
    <xf numFmtId="0" fontId="4" fillId="0" borderId="0" xfId="242"/>
    <xf numFmtId="180" fontId="94" fillId="26" borderId="19" xfId="242" applyNumberFormat="1" applyFont="1" applyFill="1" applyBorder="1" applyAlignment="1">
      <alignment horizontal="center" vertical="center"/>
    </xf>
    <xf numFmtId="180" fontId="94" fillId="26" borderId="18" xfId="242" applyNumberFormat="1" applyFont="1" applyFill="1" applyBorder="1" applyAlignment="1">
      <alignment horizontal="center" vertical="center"/>
    </xf>
    <xf numFmtId="180" fontId="94" fillId="26" borderId="18" xfId="243" applyNumberFormat="1" applyFont="1" applyFill="1" applyBorder="1" applyAlignment="1">
      <alignment horizontal="center" vertical="center"/>
    </xf>
    <xf numFmtId="0" fontId="94" fillId="26" borderId="18" xfId="242" applyFont="1" applyFill="1" applyBorder="1" applyAlignment="1">
      <alignment horizontal="center" vertical="center"/>
    </xf>
    <xf numFmtId="176" fontId="94" fillId="26" borderId="18" xfId="239" applyNumberFormat="1" applyFont="1" applyFill="1" applyBorder="1" applyAlignment="1">
      <alignment horizontal="center" vertical="center"/>
    </xf>
    <xf numFmtId="180" fontId="94" fillId="26" borderId="88" xfId="242" applyNumberFormat="1" applyFont="1" applyFill="1" applyBorder="1" applyAlignment="1">
      <alignment horizontal="center" vertical="center"/>
    </xf>
    <xf numFmtId="180" fontId="36" fillId="0" borderId="0" xfId="242" applyNumberFormat="1" applyFont="1"/>
    <xf numFmtId="180" fontId="126" fillId="26" borderId="89" xfId="242" applyNumberFormat="1" applyFont="1" applyFill="1" applyBorder="1" applyAlignment="1">
      <alignment horizontal="center" vertical="center"/>
    </xf>
    <xf numFmtId="180" fontId="126" fillId="26" borderId="90" xfId="242" applyNumberFormat="1" applyFont="1" applyFill="1" applyBorder="1" applyAlignment="1">
      <alignment horizontal="center" vertical="center"/>
    </xf>
    <xf numFmtId="180" fontId="126" fillId="26" borderId="91" xfId="242" applyNumberFormat="1" applyFont="1" applyFill="1" applyBorder="1" applyAlignment="1">
      <alignment horizontal="center" vertical="center"/>
    </xf>
    <xf numFmtId="180" fontId="4" fillId="0" borderId="0" xfId="242" applyNumberFormat="1"/>
    <xf numFmtId="180" fontId="10" fillId="36" borderId="81" xfId="242" applyNumberFormat="1" applyFont="1" applyFill="1" applyBorder="1" applyAlignment="1">
      <alignment horizontal="center" vertical="center" wrapText="1"/>
    </xf>
    <xf numFmtId="0" fontId="4" fillId="0" borderId="0" xfId="244" applyAlignment="1">
      <alignment vertical="center"/>
    </xf>
    <xf numFmtId="180" fontId="4" fillId="0" borderId="0" xfId="244" applyNumberFormat="1" applyAlignment="1">
      <alignment vertical="center"/>
    </xf>
    <xf numFmtId="180" fontId="4" fillId="0" borderId="0" xfId="244" applyNumberFormat="1" applyAlignment="1">
      <alignment horizontal="center" vertical="center"/>
    </xf>
    <xf numFmtId="3" fontId="94" fillId="26" borderId="19" xfId="244" applyNumberFormat="1" applyFont="1" applyFill="1" applyBorder="1" applyAlignment="1">
      <alignment horizontal="center" vertical="center"/>
    </xf>
    <xf numFmtId="0" fontId="94" fillId="26" borderId="19" xfId="244" applyFont="1" applyFill="1" applyBorder="1" applyAlignment="1">
      <alignment horizontal="center" vertical="center"/>
    </xf>
    <xf numFmtId="3" fontId="94" fillId="26" borderId="18" xfId="244" applyNumberFormat="1" applyFont="1" applyFill="1" applyBorder="1" applyAlignment="1">
      <alignment horizontal="center" vertical="center"/>
    </xf>
    <xf numFmtId="0" fontId="94" fillId="26" borderId="18" xfId="244" applyFont="1" applyFill="1" applyBorder="1" applyAlignment="1">
      <alignment horizontal="center" vertical="center"/>
    </xf>
    <xf numFmtId="0" fontId="7" fillId="0" borderId="0" xfId="244" applyFont="1" applyAlignment="1">
      <alignment vertical="center"/>
    </xf>
    <xf numFmtId="0" fontId="94" fillId="26" borderId="18" xfId="245" applyFont="1" applyFill="1" applyBorder="1" applyAlignment="1">
      <alignment horizontal="center" vertical="center"/>
    </xf>
    <xf numFmtId="3" fontId="94" fillId="26" borderId="18" xfId="239" applyNumberFormat="1" applyFont="1" applyFill="1" applyBorder="1" applyAlignment="1">
      <alignment horizontal="center" vertical="center"/>
    </xf>
    <xf numFmtId="3" fontId="50" fillId="26" borderId="18" xfId="244" applyNumberFormat="1" applyFont="1" applyFill="1" applyBorder="1" applyAlignment="1">
      <alignment horizontal="center" vertical="center"/>
    </xf>
    <xf numFmtId="3" fontId="94" fillId="26" borderId="88" xfId="244" applyNumberFormat="1" applyFont="1" applyFill="1" applyBorder="1" applyAlignment="1">
      <alignment horizontal="center" vertical="center"/>
    </xf>
    <xf numFmtId="0" fontId="94" fillId="26" borderId="88" xfId="244" applyFont="1" applyFill="1" applyBorder="1" applyAlignment="1">
      <alignment horizontal="center" vertical="center"/>
    </xf>
    <xf numFmtId="3" fontId="94" fillId="26" borderId="88" xfId="239" applyNumberFormat="1" applyFont="1" applyFill="1" applyBorder="1" applyAlignment="1">
      <alignment horizontal="center" vertical="center"/>
    </xf>
    <xf numFmtId="180" fontId="36" fillId="0" borderId="0" xfId="244" applyNumberFormat="1" applyFont="1" applyAlignment="1">
      <alignment vertical="center"/>
    </xf>
    <xf numFmtId="180" fontId="126" fillId="26" borderId="90" xfId="244" applyNumberFormat="1" applyFont="1" applyFill="1" applyBorder="1" applyAlignment="1">
      <alignment horizontal="center" vertical="center"/>
    </xf>
    <xf numFmtId="0" fontId="126" fillId="26" borderId="91" xfId="244" applyFont="1" applyFill="1" applyBorder="1" applyAlignment="1">
      <alignment horizontal="center" vertical="center"/>
    </xf>
    <xf numFmtId="180" fontId="10" fillId="36" borderId="81" xfId="244" applyNumberFormat="1" applyFont="1" applyFill="1" applyBorder="1" applyAlignment="1">
      <alignment horizontal="center" vertical="center" wrapText="1"/>
    </xf>
    <xf numFmtId="0" fontId="6" fillId="0" borderId="0" xfId="246" applyFont="1" applyAlignment="1">
      <alignment horizontal="center" vertical="center"/>
    </xf>
    <xf numFmtId="176" fontId="6" fillId="0" borderId="0" xfId="246" applyNumberFormat="1" applyFont="1" applyAlignment="1">
      <alignment horizontal="center" vertical="center" wrapText="1"/>
    </xf>
    <xf numFmtId="176" fontId="6" fillId="0" borderId="102" xfId="246" applyNumberFormat="1" applyFont="1" applyBorder="1" applyAlignment="1">
      <alignment horizontal="center" vertical="center" wrapText="1"/>
    </xf>
    <xf numFmtId="176" fontId="6" fillId="0" borderId="16" xfId="246" applyNumberFormat="1" applyFont="1" applyBorder="1" applyAlignment="1">
      <alignment horizontal="center" vertical="center" wrapText="1"/>
    </xf>
    <xf numFmtId="176" fontId="6" fillId="0" borderId="85" xfId="246" applyNumberFormat="1" applyFont="1" applyBorder="1" applyAlignment="1">
      <alignment horizontal="center" vertical="center" wrapText="1"/>
    </xf>
    <xf numFmtId="176" fontId="94" fillId="26" borderId="19" xfId="246" applyNumberFormat="1" applyFont="1" applyFill="1" applyBorder="1" applyAlignment="1">
      <alignment horizontal="center" vertical="center" wrapText="1"/>
    </xf>
    <xf numFmtId="180" fontId="94" fillId="26" borderId="19" xfId="246" applyNumberFormat="1" applyFont="1" applyFill="1" applyBorder="1" applyAlignment="1">
      <alignment horizontal="center" vertical="center"/>
    </xf>
    <xf numFmtId="176" fontId="94" fillId="26" borderId="18" xfId="246" applyNumberFormat="1" applyFont="1" applyFill="1" applyBorder="1" applyAlignment="1">
      <alignment horizontal="center" vertical="center" wrapText="1"/>
    </xf>
    <xf numFmtId="180" fontId="94" fillId="26" borderId="18" xfId="246" applyNumberFormat="1" applyFont="1" applyFill="1" applyBorder="1" applyAlignment="1">
      <alignment horizontal="center" vertical="center"/>
    </xf>
    <xf numFmtId="3" fontId="127" fillId="0" borderId="0" xfId="246" applyNumberFormat="1" applyFont="1" applyAlignment="1">
      <alignment horizontal="center" vertical="center" wrapText="1"/>
    </xf>
    <xf numFmtId="180" fontId="94" fillId="26" borderId="18" xfId="246" applyNumberFormat="1" applyFont="1" applyFill="1" applyBorder="1" applyAlignment="1" applyProtection="1">
      <alignment horizontal="center" vertical="center"/>
      <protection locked="0"/>
    </xf>
    <xf numFmtId="200" fontId="94" fillId="26" borderId="18" xfId="247" applyNumberFormat="1" applyFont="1" applyFill="1" applyBorder="1" applyAlignment="1">
      <alignment horizontal="center" vertical="center"/>
    </xf>
    <xf numFmtId="200" fontId="94" fillId="26" borderId="18" xfId="246" applyNumberFormat="1" applyFont="1" applyFill="1" applyBorder="1" applyAlignment="1">
      <alignment horizontal="center" vertical="center" wrapText="1"/>
    </xf>
    <xf numFmtId="180" fontId="94" fillId="26" borderId="18" xfId="247" applyNumberFormat="1" applyFont="1" applyFill="1" applyBorder="1" applyAlignment="1">
      <alignment horizontal="center" vertical="center"/>
    </xf>
    <xf numFmtId="180" fontId="6" fillId="0" borderId="16" xfId="246" applyNumberFormat="1" applyFont="1" applyBorder="1" applyAlignment="1">
      <alignment horizontal="center" vertical="center"/>
    </xf>
    <xf numFmtId="180" fontId="6" fillId="0" borderId="85" xfId="246" applyNumberFormat="1" applyFont="1" applyBorder="1" applyAlignment="1">
      <alignment horizontal="center" vertical="center"/>
    </xf>
    <xf numFmtId="180" fontId="6" fillId="0" borderId="0" xfId="246" applyNumberFormat="1" applyFont="1" applyAlignment="1">
      <alignment horizontal="center" vertical="center"/>
    </xf>
    <xf numFmtId="180" fontId="94" fillId="26" borderId="88" xfId="246" applyNumberFormat="1" applyFont="1" applyFill="1" applyBorder="1" applyAlignment="1">
      <alignment horizontal="center" vertical="center"/>
    </xf>
    <xf numFmtId="180" fontId="94" fillId="26" borderId="88" xfId="239" applyNumberFormat="1" applyFont="1" applyFill="1" applyBorder="1" applyAlignment="1">
      <alignment horizontal="center" vertical="center"/>
    </xf>
    <xf numFmtId="180" fontId="10" fillId="0" borderId="0" xfId="246" applyNumberFormat="1" applyFont="1" applyAlignment="1">
      <alignment horizontal="center" vertical="center"/>
    </xf>
    <xf numFmtId="180" fontId="126" fillId="26" borderId="89" xfId="246" applyNumberFormat="1" applyFont="1" applyFill="1" applyBorder="1" applyAlignment="1">
      <alignment horizontal="center" vertical="center"/>
    </xf>
    <xf numFmtId="180" fontId="126" fillId="26" borderId="90" xfId="246" applyNumberFormat="1" applyFont="1" applyFill="1" applyBorder="1" applyAlignment="1">
      <alignment horizontal="center" vertical="center"/>
    </xf>
    <xf numFmtId="180" fontId="126" fillId="26" borderId="91" xfId="246" applyNumberFormat="1" applyFont="1" applyFill="1" applyBorder="1" applyAlignment="1">
      <alignment horizontal="center" vertical="center"/>
    </xf>
    <xf numFmtId="180" fontId="10" fillId="36" borderId="81" xfId="246" applyNumberFormat="1" applyFont="1" applyFill="1" applyBorder="1" applyAlignment="1">
      <alignment horizontal="center" vertical="center" wrapText="1"/>
    </xf>
    <xf numFmtId="0" fontId="6" fillId="0" borderId="0" xfId="248" applyFont="1" applyAlignment="1">
      <alignment horizontal="center" vertical="center"/>
    </xf>
    <xf numFmtId="176" fontId="6" fillId="0" borderId="0" xfId="248" applyNumberFormat="1" applyFont="1" applyAlignment="1">
      <alignment horizontal="center" vertical="center" wrapText="1"/>
    </xf>
    <xf numFmtId="180" fontId="94" fillId="26" borderId="19" xfId="249" applyNumberFormat="1" applyFont="1" applyFill="1" applyBorder="1" applyAlignment="1">
      <alignment horizontal="center" vertical="center"/>
    </xf>
    <xf numFmtId="200" fontId="94" fillId="26" borderId="19" xfId="248" applyNumberFormat="1" applyFont="1" applyFill="1" applyBorder="1" applyAlignment="1">
      <alignment horizontal="center" vertical="center"/>
    </xf>
    <xf numFmtId="176" fontId="94" fillId="26" borderId="19" xfId="249" applyNumberFormat="1" applyFont="1" applyFill="1" applyBorder="1" applyAlignment="1">
      <alignment horizontal="center" vertical="center" wrapText="1"/>
    </xf>
    <xf numFmtId="176" fontId="94" fillId="26" borderId="18" xfId="249" applyNumberFormat="1" applyFont="1" applyFill="1" applyBorder="1" applyAlignment="1">
      <alignment horizontal="center" vertical="center" wrapText="1"/>
    </xf>
    <xf numFmtId="200" fontId="94" fillId="26" borderId="18" xfId="248" applyNumberFormat="1" applyFont="1" applyFill="1" applyBorder="1" applyAlignment="1">
      <alignment horizontal="center" vertical="center"/>
    </xf>
    <xf numFmtId="200" fontId="94" fillId="26" borderId="18" xfId="249" applyNumberFormat="1" applyFont="1" applyFill="1" applyBorder="1" applyAlignment="1">
      <alignment horizontal="center" vertical="center" wrapText="1"/>
    </xf>
    <xf numFmtId="176" fontId="94" fillId="26" borderId="18" xfId="250" applyNumberFormat="1" applyFont="1" applyFill="1" applyBorder="1" applyAlignment="1">
      <alignment horizontal="center" vertical="center" wrapText="1"/>
    </xf>
    <xf numFmtId="176" fontId="94" fillId="26" borderId="18" xfId="251" applyNumberFormat="1" applyFont="1" applyFill="1" applyBorder="1" applyAlignment="1">
      <alignment horizontal="center" vertical="center" wrapText="1"/>
    </xf>
    <xf numFmtId="176" fontId="85" fillId="26" borderId="18" xfId="249" applyNumberFormat="1" applyFont="1" applyFill="1" applyBorder="1" applyAlignment="1">
      <alignment horizontal="center" vertical="center" wrapText="1"/>
    </xf>
    <xf numFmtId="180" fontId="6" fillId="0" borderId="0" xfId="248" applyNumberFormat="1" applyFont="1" applyAlignment="1">
      <alignment horizontal="center" vertical="center"/>
    </xf>
    <xf numFmtId="180" fontId="94" fillId="26" borderId="88" xfId="249" applyNumberFormat="1" applyFont="1" applyFill="1" applyBorder="1" applyAlignment="1">
      <alignment horizontal="center" vertical="center"/>
    </xf>
    <xf numFmtId="200" fontId="94" fillId="26" borderId="88" xfId="248" applyNumberFormat="1" applyFont="1" applyFill="1" applyBorder="1" applyAlignment="1">
      <alignment horizontal="center" vertical="center"/>
    </xf>
    <xf numFmtId="180" fontId="10" fillId="0" borderId="0" xfId="248" applyNumberFormat="1" applyFont="1" applyAlignment="1">
      <alignment horizontal="center" vertical="center"/>
    </xf>
    <xf numFmtId="180" fontId="126" fillId="26" borderId="89" xfId="248" applyNumberFormat="1" applyFont="1" applyFill="1" applyBorder="1" applyAlignment="1">
      <alignment horizontal="center" vertical="center"/>
    </xf>
    <xf numFmtId="180" fontId="126" fillId="26" borderId="90" xfId="248" applyNumberFormat="1" applyFont="1" applyFill="1" applyBorder="1" applyAlignment="1">
      <alignment horizontal="center" vertical="center"/>
    </xf>
    <xf numFmtId="180" fontId="126" fillId="26" borderId="91" xfId="248" applyNumberFormat="1" applyFont="1" applyFill="1" applyBorder="1" applyAlignment="1">
      <alignment horizontal="center" vertical="center"/>
    </xf>
    <xf numFmtId="180" fontId="10" fillId="36" borderId="81" xfId="248" applyNumberFormat="1" applyFont="1" applyFill="1" applyBorder="1" applyAlignment="1">
      <alignment horizontal="center" vertical="center" wrapText="1"/>
    </xf>
    <xf numFmtId="180" fontId="6" fillId="0" borderId="0" xfId="252" applyNumberFormat="1" applyFont="1"/>
    <xf numFmtId="180" fontId="6" fillId="0" borderId="0" xfId="252" applyNumberFormat="1" applyFont="1" applyAlignment="1">
      <alignment horizontal="center"/>
    </xf>
    <xf numFmtId="180" fontId="6" fillId="0" borderId="0" xfId="252" applyNumberFormat="1" applyFont="1" applyAlignment="1">
      <alignment horizontal="center" wrapText="1"/>
    </xf>
    <xf numFmtId="180" fontId="6" fillId="0" borderId="0" xfId="252" applyNumberFormat="1" applyFont="1" applyAlignment="1">
      <alignment horizontal="center" vertical="center"/>
    </xf>
    <xf numFmtId="180" fontId="94" fillId="26" borderId="19" xfId="252" applyNumberFormat="1" applyFont="1" applyFill="1" applyBorder="1" applyAlignment="1">
      <alignment horizontal="center" vertical="center"/>
    </xf>
    <xf numFmtId="0" fontId="94" fillId="26" borderId="19" xfId="252" applyFont="1" applyFill="1" applyBorder="1" applyAlignment="1">
      <alignment horizontal="center" vertical="center"/>
    </xf>
    <xf numFmtId="180" fontId="94" fillId="26" borderId="88" xfId="252" applyNumberFormat="1" applyFont="1" applyFill="1" applyBorder="1" applyAlignment="1">
      <alignment horizontal="center" vertical="center"/>
    </xf>
    <xf numFmtId="0" fontId="94" fillId="26" borderId="88" xfId="252" applyFont="1" applyFill="1" applyBorder="1" applyAlignment="1">
      <alignment horizontal="center" vertical="center"/>
    </xf>
    <xf numFmtId="176" fontId="94" fillId="26" borderId="88" xfId="252" applyNumberFormat="1" applyFont="1" applyFill="1" applyBorder="1" applyAlignment="1">
      <alignment horizontal="center" vertical="center"/>
    </xf>
    <xf numFmtId="180" fontId="10" fillId="0" borderId="0" xfId="252" applyNumberFormat="1" applyFont="1" applyAlignment="1">
      <alignment horizontal="center"/>
    </xf>
    <xf numFmtId="176" fontId="126" fillId="26" borderId="89" xfId="252" applyNumberFormat="1" applyFont="1" applyFill="1" applyBorder="1" applyAlignment="1">
      <alignment horizontal="center" vertical="center"/>
    </xf>
    <xf numFmtId="176" fontId="126" fillId="26" borderId="90" xfId="252" applyNumberFormat="1" applyFont="1" applyFill="1" applyBorder="1" applyAlignment="1">
      <alignment horizontal="center" vertical="center"/>
    </xf>
    <xf numFmtId="180" fontId="126" fillId="26" borderId="91" xfId="252" applyNumberFormat="1" applyFont="1" applyFill="1" applyBorder="1" applyAlignment="1">
      <alignment horizontal="center" vertical="center"/>
    </xf>
    <xf numFmtId="180" fontId="10" fillId="36" borderId="81" xfId="252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vertical="top" wrapText="1"/>
    </xf>
    <xf numFmtId="180" fontId="42" fillId="0" borderId="0" xfId="44" applyNumberFormat="1" applyFont="1" applyAlignment="1">
      <alignment horizontal="center" vertical="top" wrapText="1"/>
    </xf>
    <xf numFmtId="0" fontId="47" fillId="36" borderId="10" xfId="204" applyNumberFormat="1" applyFont="1" applyFill="1" applyBorder="1" applyAlignment="1">
      <alignment horizontal="center" vertical="center" wrapText="1"/>
    </xf>
    <xf numFmtId="0" fontId="47" fillId="36" borderId="10" xfId="44" applyFont="1" applyFill="1" applyBorder="1" applyAlignment="1">
      <alignment horizontal="center" vertical="center" wrapText="1"/>
    </xf>
    <xf numFmtId="41" fontId="78" fillId="0" borderId="12" xfId="204" applyFont="1" applyFill="1" applyBorder="1" applyAlignment="1">
      <alignment horizontal="center" vertical="center" wrapText="1"/>
    </xf>
    <xf numFmtId="0" fontId="78" fillId="0" borderId="17" xfId="204" applyNumberFormat="1" applyFont="1" applyFill="1" applyBorder="1" applyAlignment="1">
      <alignment horizontal="center" vertical="center" wrapText="1"/>
    </xf>
    <xf numFmtId="0" fontId="78" fillId="0" borderId="0" xfId="44" applyFont="1" applyAlignment="1">
      <alignment wrapText="1"/>
    </xf>
    <xf numFmtId="41" fontId="78" fillId="0" borderId="12" xfId="204" quotePrefix="1" applyFont="1" applyFill="1" applyBorder="1" applyAlignment="1">
      <alignment horizontal="center" vertical="center" wrapText="1"/>
    </xf>
    <xf numFmtId="0" fontId="78" fillId="26" borderId="17" xfId="204" applyNumberFormat="1" applyFont="1" applyFill="1" applyBorder="1" applyAlignment="1">
      <alignment horizontal="center" vertical="center" wrapText="1"/>
    </xf>
    <xf numFmtId="41" fontId="75" fillId="0" borderId="51" xfId="204" applyFont="1" applyFill="1" applyBorder="1" applyAlignment="1">
      <alignment horizontal="center" vertical="center" wrapText="1"/>
    </xf>
    <xf numFmtId="0" fontId="75" fillId="26" borderId="64" xfId="204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wrapText="1"/>
    </xf>
    <xf numFmtId="41" fontId="75" fillId="0" borderId="51" xfId="204" quotePrefix="1" applyFont="1" applyFill="1" applyBorder="1" applyAlignment="1">
      <alignment horizontal="center" vertical="center" wrapText="1"/>
    </xf>
    <xf numFmtId="41" fontId="78" fillId="0" borderId="51" xfId="204" quotePrefix="1" applyFont="1" applyFill="1" applyBorder="1" applyAlignment="1">
      <alignment horizontal="center" vertical="center" wrapText="1"/>
    </xf>
    <xf numFmtId="0" fontId="78" fillId="26" borderId="46" xfId="204" applyNumberFormat="1" applyFont="1" applyFill="1" applyBorder="1" applyAlignment="1">
      <alignment horizontal="center" vertical="center" wrapText="1"/>
    </xf>
    <xf numFmtId="0" fontId="78" fillId="0" borderId="0" xfId="56" applyFont="1" applyAlignment="1">
      <alignment wrapText="1"/>
    </xf>
    <xf numFmtId="41" fontId="75" fillId="0" borderId="51" xfId="204" quotePrefix="1" applyFont="1" applyBorder="1" applyAlignment="1">
      <alignment horizontal="center" vertical="center" wrapText="1"/>
    </xf>
    <xf numFmtId="0" fontId="75" fillId="0" borderId="16" xfId="204" applyNumberFormat="1" applyFont="1" applyBorder="1" applyAlignment="1">
      <alignment horizontal="center" vertical="center" wrapText="1"/>
    </xf>
    <xf numFmtId="0" fontId="75" fillId="0" borderId="0" xfId="56" applyFont="1" applyAlignment="1">
      <alignment wrapText="1"/>
    </xf>
    <xf numFmtId="0" fontId="75" fillId="0" borderId="64" xfId="204" applyNumberFormat="1" applyFont="1" applyBorder="1" applyAlignment="1">
      <alignment horizontal="center" vertical="center" wrapText="1"/>
    </xf>
    <xf numFmtId="41" fontId="78" fillId="0" borderId="53" xfId="204" quotePrefix="1" applyFont="1" applyFill="1" applyBorder="1" applyAlignment="1">
      <alignment horizontal="center" vertical="center" wrapText="1"/>
    </xf>
    <xf numFmtId="0" fontId="75" fillId="26" borderId="16" xfId="204" applyNumberFormat="1" applyFont="1" applyFill="1" applyBorder="1" applyAlignment="1">
      <alignment horizontal="center" vertical="center" wrapText="1"/>
    </xf>
    <xf numFmtId="0" fontId="75" fillId="0" borderId="0" xfId="44" applyFont="1" applyAlignment="1">
      <alignment horizontal="left" vertical="center" wrapText="1"/>
    </xf>
    <xf numFmtId="179" fontId="78" fillId="0" borderId="51" xfId="204" quotePrefix="1" applyNumberFormat="1" applyFont="1" applyFill="1" applyBorder="1" applyAlignment="1">
      <alignment horizontal="center" vertical="center" wrapText="1"/>
    </xf>
    <xf numFmtId="179" fontId="78" fillId="26" borderId="46" xfId="204" applyNumberFormat="1" applyFont="1" applyFill="1" applyBorder="1" applyAlignment="1">
      <alignment horizontal="center" vertical="center" wrapText="1"/>
    </xf>
    <xf numFmtId="179" fontId="75" fillId="0" borderId="51" xfId="204" quotePrefix="1" applyNumberFormat="1" applyFont="1" applyFill="1" applyBorder="1" applyAlignment="1">
      <alignment horizontal="center" vertical="center" wrapText="1"/>
    </xf>
    <xf numFmtId="179" fontId="75" fillId="26" borderId="16" xfId="204" applyNumberFormat="1" applyFont="1" applyFill="1" applyBorder="1" applyAlignment="1">
      <alignment horizontal="center" vertical="center" wrapText="1"/>
    </xf>
    <xf numFmtId="179" fontId="75" fillId="26" borderId="49" xfId="204" applyNumberFormat="1" applyFont="1" applyFill="1" applyBorder="1" applyAlignment="1">
      <alignment horizontal="center" vertical="center" wrapText="1"/>
    </xf>
    <xf numFmtId="179" fontId="78" fillId="26" borderId="55" xfId="204" applyNumberFormat="1" applyFont="1" applyFill="1" applyBorder="1" applyAlignment="1">
      <alignment horizontal="center" vertical="center" wrapText="1"/>
    </xf>
    <xf numFmtId="0" fontId="78" fillId="26" borderId="55" xfId="204" applyNumberFormat="1" applyFont="1" applyFill="1" applyBorder="1" applyAlignment="1">
      <alignment horizontal="center" vertical="center" wrapText="1"/>
    </xf>
    <xf numFmtId="0" fontId="78" fillId="26" borderId="16" xfId="204" applyNumberFormat="1" applyFont="1" applyFill="1" applyBorder="1" applyAlignment="1">
      <alignment horizontal="center" vertical="center" wrapText="1"/>
    </xf>
    <xf numFmtId="0" fontId="75" fillId="0" borderId="64" xfId="204" applyNumberFormat="1" applyFont="1" applyFill="1" applyBorder="1" applyAlignment="1">
      <alignment horizontal="center" vertical="center" wrapText="1"/>
    </xf>
    <xf numFmtId="177" fontId="42" fillId="0" borderId="0" xfId="44" applyNumberFormat="1" applyFont="1" applyAlignment="1">
      <alignment wrapText="1"/>
    </xf>
    <xf numFmtId="180" fontId="42" fillId="0" borderId="0" xfId="44" applyNumberFormat="1" applyFont="1" applyAlignment="1">
      <alignment horizontal="center" vertical="center" wrapText="1"/>
    </xf>
    <xf numFmtId="180" fontId="42" fillId="0" borderId="0" xfId="44" applyNumberFormat="1" applyFont="1" applyAlignment="1">
      <alignment horizontal="center" wrapText="1"/>
    </xf>
    <xf numFmtId="0" fontId="66" fillId="0" borderId="0" xfId="44" applyFont="1" applyAlignment="1">
      <alignment horizontal="center" vertical="top" wrapText="1"/>
    </xf>
    <xf numFmtId="180" fontId="66" fillId="0" borderId="0" xfId="44" applyNumberFormat="1" applyFont="1" applyAlignment="1">
      <alignment horizontal="center" vertical="top" wrapText="1"/>
    </xf>
    <xf numFmtId="0" fontId="73" fillId="36" borderId="56" xfId="204" applyNumberFormat="1" applyFont="1" applyFill="1" applyBorder="1" applyAlignment="1">
      <alignment horizontal="center" vertical="center" wrapText="1"/>
    </xf>
    <xf numFmtId="41" fontId="73" fillId="0" borderId="0" xfId="204" applyFont="1" applyFill="1" applyBorder="1" applyAlignment="1">
      <alignment horizontal="center" vertical="center" wrapText="1"/>
    </xf>
    <xf numFmtId="0" fontId="73" fillId="0" borderId="0" xfId="44" applyFont="1" applyAlignment="1">
      <alignment horizontal="center" vertical="center" wrapText="1"/>
    </xf>
    <xf numFmtId="41" fontId="66" fillId="0" borderId="0" xfId="204" applyFont="1" applyFill="1" applyBorder="1" applyAlignment="1">
      <alignment horizontal="center" vertical="center" wrapText="1"/>
    </xf>
    <xf numFmtId="41" fontId="73" fillId="0" borderId="0" xfId="204" quotePrefix="1" applyFont="1" applyFill="1" applyBorder="1" applyAlignment="1">
      <alignment horizontal="center" vertical="center" wrapText="1"/>
    </xf>
    <xf numFmtId="0" fontId="73" fillId="0" borderId="0" xfId="204" quotePrefix="1" applyNumberFormat="1" applyFont="1" applyFill="1" applyBorder="1" applyAlignment="1">
      <alignment horizontal="center" vertical="center" wrapText="1"/>
    </xf>
    <xf numFmtId="0" fontId="73" fillId="0" borderId="0" xfId="56" applyFont="1" applyAlignment="1">
      <alignment horizontal="center" vertical="center" wrapText="1"/>
    </xf>
    <xf numFmtId="41" fontId="75" fillId="0" borderId="0" xfId="204" quotePrefix="1" applyFont="1" applyAlignment="1">
      <alignment horizontal="center" vertical="center" wrapText="1"/>
    </xf>
    <xf numFmtId="41" fontId="75" fillId="26" borderId="16" xfId="204" applyFont="1" applyFill="1" applyBorder="1" applyAlignment="1">
      <alignment horizontal="center" vertical="center" wrapText="1"/>
    </xf>
    <xf numFmtId="0" fontId="75" fillId="0" borderId="0" xfId="56" applyFont="1" applyAlignment="1">
      <alignment horizontal="center" vertical="center" wrapText="1"/>
    </xf>
    <xf numFmtId="0" fontId="66" fillId="0" borderId="0" xfId="56" applyFont="1" applyAlignment="1">
      <alignment horizontal="left" vertical="center" wrapText="1"/>
    </xf>
    <xf numFmtId="0" fontId="66" fillId="0" borderId="0" xfId="56" applyFont="1" applyAlignment="1">
      <alignment horizontal="center" vertical="center" wrapText="1"/>
    </xf>
    <xf numFmtId="180" fontId="66" fillId="0" borderId="0" xfId="44" applyNumberFormat="1" applyFont="1" applyAlignment="1">
      <alignment horizontal="left" vertical="center" wrapText="1"/>
    </xf>
    <xf numFmtId="179" fontId="66" fillId="0" borderId="0" xfId="204" quotePrefix="1" applyNumberFormat="1" applyFont="1" applyFill="1" applyBorder="1" applyAlignment="1">
      <alignment horizontal="center" vertical="center" wrapText="1"/>
    </xf>
    <xf numFmtId="0" fontId="66" fillId="34" borderId="0" xfId="56" applyFont="1" applyFill="1" applyAlignment="1">
      <alignment horizontal="left" vertical="center" wrapText="1"/>
    </xf>
    <xf numFmtId="0" fontId="66" fillId="34" borderId="0" xfId="56" applyFont="1" applyFill="1" applyAlignment="1">
      <alignment horizontal="center" vertical="center" wrapText="1"/>
    </xf>
    <xf numFmtId="179" fontId="73" fillId="0" borderId="0" xfId="204" quotePrefix="1" applyNumberFormat="1" applyFont="1" applyFill="1" applyBorder="1" applyAlignment="1">
      <alignment horizontal="center" vertical="center" wrapText="1"/>
    </xf>
    <xf numFmtId="179" fontId="73" fillId="26" borderId="55" xfId="204" applyNumberFormat="1" applyFont="1" applyFill="1" applyBorder="1" applyAlignment="1">
      <alignment horizontal="center" vertical="center" wrapText="1"/>
    </xf>
    <xf numFmtId="179" fontId="84" fillId="0" borderId="0" xfId="204" quotePrefix="1" applyNumberFormat="1" applyFont="1" applyFill="1" applyBorder="1" applyAlignment="1">
      <alignment horizontal="center" vertical="center" wrapText="1"/>
    </xf>
    <xf numFmtId="179" fontId="86" fillId="26" borderId="16" xfId="204" applyNumberFormat="1" applyFont="1" applyFill="1" applyBorder="1" applyAlignment="1">
      <alignment horizontal="center" vertical="center" wrapText="1"/>
    </xf>
    <xf numFmtId="41" fontId="66" fillId="26" borderId="0" xfId="204" quotePrefix="1" applyFont="1" applyFill="1" applyBorder="1" applyAlignment="1">
      <alignment horizontal="center" vertical="center" wrapText="1"/>
    </xf>
    <xf numFmtId="0" fontId="66" fillId="26" borderId="0" xfId="44" applyFont="1" applyFill="1" applyAlignment="1">
      <alignment horizontal="center" vertical="center" wrapText="1"/>
    </xf>
    <xf numFmtId="194" fontId="73" fillId="26" borderId="55" xfId="204" applyNumberFormat="1" applyFont="1" applyFill="1" applyBorder="1" applyAlignment="1">
      <alignment horizontal="center" vertical="center" wrapText="1"/>
    </xf>
    <xf numFmtId="194" fontId="66" fillId="26" borderId="16" xfId="204" applyNumberFormat="1" applyFont="1" applyFill="1" applyBorder="1" applyAlignment="1">
      <alignment horizontal="center" vertical="center" wrapText="1"/>
    </xf>
    <xf numFmtId="0" fontId="66" fillId="26" borderId="39" xfId="44" applyFont="1" applyFill="1" applyBorder="1" applyAlignment="1">
      <alignment horizontal="center" vertical="center" wrapText="1"/>
    </xf>
    <xf numFmtId="177" fontId="66" fillId="0" borderId="0" xfId="44" applyNumberFormat="1" applyFont="1" applyAlignment="1">
      <alignment horizontal="center" vertical="center" wrapText="1"/>
    </xf>
    <xf numFmtId="0" fontId="66" fillId="0" borderId="0" xfId="204" applyNumberFormat="1" applyFont="1" applyFill="1" applyBorder="1" applyAlignment="1">
      <alignment vertical="top" wrapText="1"/>
    </xf>
    <xf numFmtId="0" fontId="66" fillId="0" borderId="0" xfId="204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vertical="top" wrapText="1"/>
    </xf>
    <xf numFmtId="176" fontId="66" fillId="0" borderId="0" xfId="204" applyNumberFormat="1" applyFont="1" applyFill="1" applyBorder="1" applyAlignment="1">
      <alignment vertical="top" wrapText="1"/>
    </xf>
    <xf numFmtId="180" fontId="66" fillId="0" borderId="0" xfId="204" applyNumberFormat="1" applyFont="1" applyFill="1" applyBorder="1" applyAlignment="1">
      <alignment vertical="top" wrapText="1"/>
    </xf>
    <xf numFmtId="0" fontId="42" fillId="0" borderId="0" xfId="204" applyNumberFormat="1" applyFont="1" applyFill="1" applyBorder="1" applyAlignment="1">
      <alignment vertical="top" wrapText="1"/>
    </xf>
    <xf numFmtId="0" fontId="73" fillId="36" borderId="77" xfId="204" applyNumberFormat="1" applyFont="1" applyFill="1" applyBorder="1" applyAlignment="1">
      <alignment horizontal="center" vertical="center" wrapText="1"/>
    </xf>
    <xf numFmtId="0" fontId="42" fillId="0" borderId="0" xfId="204" applyNumberFormat="1" applyFont="1" applyFill="1" applyBorder="1" applyAlignment="1">
      <alignment wrapText="1"/>
    </xf>
    <xf numFmtId="0" fontId="73" fillId="0" borderId="0" xfId="204" applyNumberFormat="1" applyFont="1" applyFill="1" applyBorder="1" applyAlignment="1">
      <alignment horizontal="center" vertical="center" wrapText="1"/>
    </xf>
    <xf numFmtId="0" fontId="73" fillId="26" borderId="54" xfId="204" applyNumberFormat="1" applyFont="1" applyFill="1" applyBorder="1" applyAlignment="1">
      <alignment horizontal="center" vertical="center" wrapText="1"/>
    </xf>
    <xf numFmtId="0" fontId="78" fillId="0" borderId="0" xfId="204" applyNumberFormat="1" applyFont="1" applyFill="1" applyBorder="1" applyAlignment="1">
      <alignment horizontal="center" vertical="center" wrapText="1"/>
    </xf>
    <xf numFmtId="0" fontId="78" fillId="0" borderId="0" xfId="204" applyNumberFormat="1" applyFont="1" applyFill="1" applyBorder="1" applyAlignment="1">
      <alignment wrapText="1"/>
    </xf>
    <xf numFmtId="0" fontId="73" fillId="26" borderId="55" xfId="204" applyNumberFormat="1" applyFont="1" applyFill="1" applyBorder="1" applyAlignment="1" applyProtection="1">
      <alignment horizontal="center" vertical="center" wrapText="1"/>
    </xf>
    <xf numFmtId="0" fontId="66" fillId="26" borderId="16" xfId="204" applyNumberFormat="1" applyFont="1" applyFill="1" applyBorder="1" applyAlignment="1" applyProtection="1">
      <alignment horizontal="center" vertical="center" wrapText="1"/>
    </xf>
    <xf numFmtId="0" fontId="66" fillId="26" borderId="11" xfId="204" applyNumberFormat="1" applyFont="1" applyFill="1" applyBorder="1" applyAlignment="1" applyProtection="1">
      <alignment horizontal="center" vertical="center" wrapText="1"/>
    </xf>
    <xf numFmtId="0" fontId="78" fillId="0" borderId="0" xfId="204" quotePrefix="1" applyNumberFormat="1" applyFont="1" applyFill="1" applyBorder="1" applyAlignment="1">
      <alignment horizontal="center" vertical="center" wrapText="1"/>
    </xf>
    <xf numFmtId="0" fontId="75" fillId="0" borderId="0" xfId="204" quotePrefix="1" applyNumberFormat="1" applyFont="1" applyAlignment="1">
      <alignment horizontal="center" vertical="center" wrapText="1"/>
    </xf>
    <xf numFmtId="0" fontId="75" fillId="0" borderId="0" xfId="204" applyNumberFormat="1" applyFont="1" applyAlignment="1">
      <alignment horizontal="center" vertical="center" wrapText="1"/>
    </xf>
    <xf numFmtId="0" fontId="75" fillId="0" borderId="0" xfId="204" applyNumberFormat="1" applyFont="1" applyAlignment="1">
      <alignment wrapText="1"/>
    </xf>
    <xf numFmtId="0" fontId="75" fillId="26" borderId="0" xfId="204" quotePrefix="1" applyNumberFormat="1" applyFont="1" applyFill="1" applyAlignment="1">
      <alignment horizontal="center" vertical="center" wrapText="1"/>
    </xf>
    <xf numFmtId="0" fontId="75" fillId="26" borderId="0" xfId="204" applyNumberFormat="1" applyFont="1" applyFill="1" applyAlignment="1">
      <alignment horizontal="center" vertical="center" wrapText="1"/>
    </xf>
    <xf numFmtId="0" fontId="75" fillId="26" borderId="0" xfId="204" applyNumberFormat="1" applyFont="1" applyFill="1" applyAlignment="1">
      <alignment wrapText="1"/>
    </xf>
    <xf numFmtId="0" fontId="66" fillId="26" borderId="16" xfId="204" applyNumberFormat="1" applyFont="1" applyFill="1" applyBorder="1" applyAlignment="1">
      <alignment wrapText="1"/>
    </xf>
    <xf numFmtId="0" fontId="73" fillId="0" borderId="0" xfId="204" applyNumberFormat="1" applyFont="1" applyFill="1" applyBorder="1" applyAlignment="1">
      <alignment wrapText="1"/>
    </xf>
    <xf numFmtId="0" fontId="47" fillId="0" borderId="0" xfId="204" applyNumberFormat="1" applyFont="1" applyFill="1" applyBorder="1" applyAlignment="1">
      <alignment horizontal="center" vertical="center" wrapText="1"/>
    </xf>
    <xf numFmtId="0" fontId="47" fillId="0" borderId="0" xfId="204" applyNumberFormat="1" applyFont="1" applyFill="1" applyBorder="1" applyAlignment="1">
      <alignment wrapText="1"/>
    </xf>
    <xf numFmtId="0" fontId="66" fillId="0" borderId="0" xfId="204" applyNumberFormat="1" applyFont="1" applyFill="1" applyBorder="1" applyAlignment="1">
      <alignment wrapText="1"/>
    </xf>
    <xf numFmtId="0" fontId="42" fillId="0" borderId="0" xfId="204" applyNumberFormat="1" applyFont="1" applyFill="1" applyBorder="1" applyAlignment="1">
      <alignment horizontal="center" vertical="center" wrapText="1"/>
    </xf>
    <xf numFmtId="0" fontId="75" fillId="34" borderId="0" xfId="204" applyNumberFormat="1" applyFont="1" applyFill="1" applyBorder="1" applyAlignment="1">
      <alignment horizontal="center" vertical="center" wrapText="1"/>
    </xf>
    <xf numFmtId="0" fontId="75" fillId="0" borderId="0" xfId="204" quotePrefix="1" applyNumberFormat="1" applyFont="1" applyFill="1" applyBorder="1" applyAlignment="1">
      <alignment horizontal="center" vertical="center" wrapText="1"/>
    </xf>
    <xf numFmtId="0" fontId="66" fillId="26" borderId="0" xfId="204" quotePrefix="1" applyNumberFormat="1" applyFont="1" applyFill="1" applyBorder="1" applyAlignment="1">
      <alignment horizontal="center" vertical="center" wrapText="1"/>
    </xf>
    <xf numFmtId="0" fontId="75" fillId="26" borderId="0" xfId="204" applyNumberFormat="1" applyFont="1" applyFill="1" applyBorder="1" applyAlignment="1">
      <alignment horizontal="center" vertical="center" wrapText="1"/>
    </xf>
    <xf numFmtId="0" fontId="75" fillId="26" borderId="0" xfId="204" applyNumberFormat="1" applyFont="1" applyFill="1" applyBorder="1" applyAlignment="1">
      <alignment wrapText="1"/>
    </xf>
    <xf numFmtId="0" fontId="66" fillId="26" borderId="16" xfId="204" applyNumberFormat="1" applyFont="1" applyFill="1" applyBorder="1" applyAlignment="1">
      <alignment vertical="center" wrapText="1"/>
    </xf>
    <xf numFmtId="0" fontId="66" fillId="0" borderId="16" xfId="204" applyNumberFormat="1" applyFont="1" applyFill="1" applyBorder="1" applyAlignment="1">
      <alignment wrapText="1"/>
    </xf>
    <xf numFmtId="0" fontId="66" fillId="0" borderId="16" xfId="204" applyNumberFormat="1" applyFont="1" applyFill="1" applyBorder="1" applyAlignment="1">
      <alignment vertical="center" wrapText="1"/>
    </xf>
    <xf numFmtId="0" fontId="73" fillId="0" borderId="54" xfId="204" quotePrefix="1" applyNumberFormat="1" applyFont="1" applyFill="1" applyBorder="1" applyAlignment="1">
      <alignment horizontal="center" vertical="center" wrapText="1"/>
    </xf>
    <xf numFmtId="0" fontId="66" fillId="0" borderId="11" xfId="204" quotePrefix="1" applyNumberFormat="1" applyFont="1" applyFill="1" applyBorder="1" applyAlignment="1">
      <alignment horizontal="center" vertical="center" wrapText="1"/>
    </xf>
    <xf numFmtId="0" fontId="66" fillId="0" borderId="15" xfId="204" quotePrefix="1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vertical="center" wrapText="1"/>
    </xf>
    <xf numFmtId="180" fontId="66" fillId="0" borderId="0" xfId="204" applyNumberFormat="1" applyFont="1" applyFill="1" applyBorder="1" applyAlignment="1">
      <alignment horizontal="center" vertical="center" wrapText="1"/>
    </xf>
    <xf numFmtId="176" fontId="66" fillId="0" borderId="0" xfId="204" applyNumberFormat="1" applyFont="1" applyFill="1" applyBorder="1" applyAlignment="1">
      <alignment horizontal="center" wrapText="1"/>
    </xf>
    <xf numFmtId="176" fontId="66" fillId="0" borderId="0" xfId="204" applyNumberFormat="1" applyFont="1" applyFill="1" applyBorder="1" applyAlignment="1">
      <alignment wrapText="1"/>
    </xf>
    <xf numFmtId="180" fontId="66" fillId="0" borderId="0" xfId="204" applyNumberFormat="1" applyFont="1" applyFill="1" applyBorder="1" applyAlignment="1">
      <alignment wrapText="1"/>
    </xf>
    <xf numFmtId="0" fontId="66" fillId="0" borderId="0" xfId="204" applyNumberFormat="1" applyFont="1" applyFill="1" applyBorder="1" applyAlignment="1">
      <alignment horizontal="center" wrapText="1"/>
    </xf>
    <xf numFmtId="0" fontId="66" fillId="0" borderId="64" xfId="204" applyNumberFormat="1" applyFont="1" applyFill="1" applyBorder="1" applyAlignment="1">
      <alignment horizontal="center" vertical="center" wrapText="1"/>
    </xf>
    <xf numFmtId="0" fontId="66" fillId="0" borderId="56" xfId="57" applyFont="1" applyFill="1" applyBorder="1" applyAlignment="1">
      <alignment horizontal="center" vertical="center" wrapText="1"/>
    </xf>
    <xf numFmtId="180" fontId="66" fillId="0" borderId="56" xfId="56" applyNumberFormat="1" applyFont="1" applyBorder="1" applyAlignment="1">
      <alignment horizontal="center" vertical="center" wrapText="1"/>
    </xf>
    <xf numFmtId="180" fontId="73" fillId="0" borderId="56" xfId="204" applyNumberFormat="1" applyFont="1" applyFill="1" applyBorder="1" applyAlignment="1">
      <alignment horizontal="center" vertical="center" wrapText="1"/>
    </xf>
    <xf numFmtId="180" fontId="66" fillId="0" borderId="56" xfId="44" applyNumberFormat="1" applyFont="1" applyBorder="1" applyAlignment="1">
      <alignment horizontal="center" vertical="center" wrapText="1"/>
    </xf>
    <xf numFmtId="41" fontId="66" fillId="0" borderId="56" xfId="204" quotePrefix="1" applyFont="1" applyFill="1" applyBorder="1" applyAlignment="1">
      <alignment horizontal="center" vertical="center" wrapText="1"/>
    </xf>
    <xf numFmtId="41" fontId="66" fillId="0" borderId="56" xfId="6" applyNumberFormat="1" applyFont="1" applyFill="1" applyBorder="1" applyAlignment="1" applyProtection="1">
      <alignment horizontal="center" vertical="center" wrapText="1"/>
    </xf>
    <xf numFmtId="41" fontId="66" fillId="0" borderId="56" xfId="205" applyFont="1" applyFill="1" applyBorder="1" applyAlignment="1">
      <alignment horizontal="center" vertical="center" wrapText="1"/>
    </xf>
    <xf numFmtId="41" fontId="66" fillId="0" borderId="55" xfId="204" applyFont="1" applyFill="1" applyBorder="1" applyAlignment="1">
      <alignment horizontal="center" vertical="center" wrapText="1"/>
    </xf>
    <xf numFmtId="0" fontId="66" fillId="26" borderId="56" xfId="44" applyFont="1" applyFill="1" applyBorder="1" applyAlignment="1">
      <alignment horizontal="center" vertical="center" wrapText="1"/>
    </xf>
    <xf numFmtId="0" fontId="75" fillId="0" borderId="56" xfId="204" applyNumberFormat="1" applyFont="1" applyFill="1" applyBorder="1" applyAlignment="1">
      <alignment horizontal="center" vertical="center" wrapText="1"/>
    </xf>
    <xf numFmtId="0" fontId="75" fillId="0" borderId="56" xfId="56" applyFont="1" applyBorder="1" applyAlignment="1">
      <alignment horizontal="center" vertical="center" wrapText="1"/>
    </xf>
    <xf numFmtId="0" fontId="75" fillId="33" borderId="56" xfId="56" applyFont="1" applyFill="1" applyBorder="1" applyAlignment="1">
      <alignment horizontal="center" vertical="center" wrapText="1"/>
    </xf>
    <xf numFmtId="0" fontId="75" fillId="0" borderId="63" xfId="56" applyFont="1" applyBorder="1" applyAlignment="1">
      <alignment horizontal="center" vertical="center" wrapText="1"/>
    </xf>
    <xf numFmtId="0" fontId="66" fillId="0" borderId="0" xfId="44" applyFont="1" applyAlignment="1">
      <alignment vertical="top" wrapText="1"/>
    </xf>
    <xf numFmtId="180" fontId="129" fillId="0" borderId="0" xfId="44" applyNumberFormat="1" applyFont="1" applyAlignment="1">
      <alignment vertical="top" wrapText="1"/>
    </xf>
    <xf numFmtId="0" fontId="130" fillId="0" borderId="0" xfId="44" applyFont="1" applyAlignment="1">
      <alignment vertical="top" wrapText="1"/>
    </xf>
    <xf numFmtId="0" fontId="130" fillId="0" borderId="0" xfId="44" applyFont="1" applyAlignment="1">
      <alignment wrapText="1"/>
    </xf>
    <xf numFmtId="0" fontId="73" fillId="36" borderId="56" xfId="44" applyFont="1" applyFill="1" applyBorder="1" applyAlignment="1">
      <alignment horizontal="center" vertical="center" wrapText="1"/>
    </xf>
    <xf numFmtId="41" fontId="73" fillId="0" borderId="12" xfId="204" applyFont="1" applyFill="1" applyBorder="1" applyAlignment="1">
      <alignment horizontal="center" vertical="center" wrapText="1"/>
    </xf>
    <xf numFmtId="41" fontId="73" fillId="26" borderId="56" xfId="204" applyFont="1" applyFill="1" applyBorder="1" applyAlignment="1">
      <alignment horizontal="center" vertical="center" wrapText="1"/>
    </xf>
    <xf numFmtId="41" fontId="73" fillId="0" borderId="12" xfId="204" quotePrefix="1" applyFont="1" applyFill="1" applyBorder="1" applyAlignment="1">
      <alignment horizontal="center" vertical="center" wrapText="1"/>
    </xf>
    <xf numFmtId="41" fontId="42" fillId="26" borderId="77" xfId="53" applyNumberFormat="1" applyFont="1" applyFill="1" applyBorder="1" applyAlignment="1">
      <alignment horizontal="center" vertical="center" wrapText="1"/>
    </xf>
    <xf numFmtId="0" fontId="81" fillId="26" borderId="77" xfId="53" applyFont="1" applyFill="1" applyBorder="1" applyAlignment="1">
      <alignment horizontal="center" vertical="center" wrapText="1"/>
    </xf>
    <xf numFmtId="0" fontId="66" fillId="26" borderId="59" xfId="44" applyFont="1" applyFill="1" applyBorder="1" applyAlignment="1">
      <alignment horizontal="center" wrapText="1"/>
    </xf>
    <xf numFmtId="0" fontId="66" fillId="26" borderId="16" xfId="44" applyFont="1" applyFill="1" applyBorder="1" applyAlignment="1">
      <alignment horizontal="center" wrapText="1"/>
    </xf>
    <xf numFmtId="41" fontId="73" fillId="0" borderId="48" xfId="204" applyFont="1" applyFill="1" applyBorder="1" applyAlignment="1" applyProtection="1">
      <alignment horizontal="center" vertical="center" wrapText="1"/>
    </xf>
    <xf numFmtId="41" fontId="75" fillId="0" borderId="65" xfId="204" quotePrefix="1" applyFont="1" applyBorder="1" applyAlignment="1">
      <alignment horizontal="center" vertical="center" wrapText="1"/>
    </xf>
    <xf numFmtId="41" fontId="75" fillId="26" borderId="59" xfId="204" applyFont="1" applyFill="1" applyBorder="1" applyAlignment="1">
      <alignment horizontal="center" vertical="center" wrapText="1"/>
    </xf>
    <xf numFmtId="41" fontId="73" fillId="0" borderId="51" xfId="204" quotePrefix="1" applyFont="1" applyFill="1" applyBorder="1" applyAlignment="1">
      <alignment horizontal="center" vertical="center" wrapText="1"/>
    </xf>
    <xf numFmtId="41" fontId="66" fillId="0" borderId="51" xfId="204" applyFont="1" applyFill="1" applyBorder="1" applyAlignment="1">
      <alignment horizontal="center" vertical="center" wrapText="1"/>
    </xf>
    <xf numFmtId="0" fontId="130" fillId="0" borderId="0" xfId="44" applyFont="1" applyAlignment="1">
      <alignment vertical="center" wrapText="1"/>
    </xf>
    <xf numFmtId="0" fontId="73" fillId="0" borderId="53" xfId="204" quotePrefix="1" applyNumberFormat="1" applyFont="1" applyFill="1" applyBorder="1" applyAlignment="1">
      <alignment horizontal="center" vertical="center" wrapText="1"/>
    </xf>
    <xf numFmtId="0" fontId="66" fillId="0" borderId="51" xfId="204" quotePrefix="1" applyNumberFormat="1" applyFont="1" applyFill="1" applyBorder="1" applyAlignment="1">
      <alignment horizontal="center" vertical="center" wrapText="1"/>
    </xf>
    <xf numFmtId="0" fontId="75" fillId="0" borderId="65" xfId="44" applyFont="1" applyBorder="1" applyAlignment="1">
      <alignment horizontal="left" vertical="center" wrapText="1"/>
    </xf>
    <xf numFmtId="0" fontId="75" fillId="0" borderId="65" xfId="44" applyFont="1" applyBorder="1" applyAlignment="1">
      <alignment wrapText="1"/>
    </xf>
    <xf numFmtId="179" fontId="66" fillId="0" borderId="51" xfId="204" quotePrefix="1" applyNumberFormat="1" applyFont="1" applyFill="1" applyBorder="1" applyAlignment="1">
      <alignment horizontal="center" vertical="center" wrapText="1"/>
    </xf>
    <xf numFmtId="179" fontId="73" fillId="0" borderId="51" xfId="204" quotePrefix="1" applyNumberFormat="1" applyFont="1" applyFill="1" applyBorder="1" applyAlignment="1">
      <alignment horizontal="center" vertical="center" wrapText="1"/>
    </xf>
    <xf numFmtId="41" fontId="66" fillId="26" borderId="51" xfId="204" quotePrefix="1" applyFont="1" applyFill="1" applyBorder="1" applyAlignment="1">
      <alignment horizontal="center" vertical="center" wrapText="1"/>
    </xf>
    <xf numFmtId="0" fontId="75" fillId="26" borderId="0" xfId="44" applyFont="1" applyFill="1" applyAlignment="1">
      <alignment wrapText="1"/>
    </xf>
    <xf numFmtId="41" fontId="73" fillId="0" borderId="53" xfId="204" quotePrefix="1" applyFont="1" applyFill="1" applyBorder="1" applyAlignment="1">
      <alignment horizontal="center" vertical="center" wrapText="1"/>
    </xf>
    <xf numFmtId="0" fontId="73" fillId="0" borderId="0" xfId="44" applyFont="1" applyAlignment="1">
      <alignment wrapText="1"/>
    </xf>
    <xf numFmtId="0" fontId="66" fillId="0" borderId="59" xfId="44" applyFont="1" applyBorder="1" applyAlignment="1">
      <alignment horizontal="center" wrapText="1"/>
    </xf>
    <xf numFmtId="177" fontId="130" fillId="0" borderId="0" xfId="44" applyNumberFormat="1" applyFont="1" applyAlignment="1">
      <alignment wrapText="1"/>
    </xf>
    <xf numFmtId="180" fontId="130" fillId="0" borderId="0" xfId="44" applyNumberFormat="1" applyFont="1" applyAlignment="1">
      <alignment horizontal="center" wrapText="1"/>
    </xf>
    <xf numFmtId="180" fontId="130" fillId="0" borderId="0" xfId="44" applyNumberFormat="1" applyFont="1" applyAlignment="1">
      <alignment wrapText="1"/>
    </xf>
    <xf numFmtId="179" fontId="42" fillId="0" borderId="0" xfId="44" applyNumberFormat="1" applyFont="1" applyAlignment="1">
      <alignment horizontal="center" wrapText="1"/>
    </xf>
    <xf numFmtId="0" fontId="47" fillId="36" borderId="77" xfId="204" applyNumberFormat="1" applyFont="1" applyFill="1" applyBorder="1" applyAlignment="1">
      <alignment horizontal="center" vertical="center" wrapText="1"/>
    </xf>
    <xf numFmtId="0" fontId="47" fillId="36" borderId="77" xfId="44" applyFont="1" applyFill="1" applyBorder="1" applyAlignment="1">
      <alignment horizontal="center" vertical="center" wrapText="1"/>
    </xf>
    <xf numFmtId="41" fontId="78" fillId="0" borderId="51" xfId="204" applyFont="1" applyFill="1" applyBorder="1" applyAlignment="1">
      <alignment horizontal="center" vertical="center" wrapText="1"/>
    </xf>
    <xf numFmtId="0" fontId="111" fillId="26" borderId="77" xfId="53" applyFont="1" applyFill="1" applyBorder="1" applyAlignment="1">
      <alignment horizontal="center" vertical="center" wrapText="1"/>
    </xf>
    <xf numFmtId="41" fontId="78" fillId="0" borderId="53" xfId="204" quotePrefix="1" applyFont="1" applyBorder="1" applyAlignment="1">
      <alignment horizontal="center" vertical="center" wrapText="1"/>
    </xf>
    <xf numFmtId="0" fontId="78" fillId="31" borderId="56" xfId="204" applyNumberFormat="1" applyFont="1" applyFill="1" applyBorder="1" applyAlignment="1">
      <alignment horizontal="center" vertical="center" wrapText="1"/>
    </xf>
    <xf numFmtId="179" fontId="78" fillId="0" borderId="53" xfId="204" quotePrefix="1" applyNumberFormat="1" applyFont="1" applyFill="1" applyBorder="1" applyAlignment="1">
      <alignment horizontal="center" vertical="center" wrapText="1"/>
    </xf>
    <xf numFmtId="41" fontId="75" fillId="0" borderId="53" xfId="204" quotePrefix="1" applyFont="1" applyFill="1" applyBorder="1" applyAlignment="1">
      <alignment horizontal="center" vertical="center" wrapText="1"/>
    </xf>
    <xf numFmtId="41" fontId="73" fillId="0" borderId="15" xfId="204" applyFont="1" applyFill="1" applyBorder="1" applyAlignment="1">
      <alignment horizontal="center" vertical="center" wrapText="1"/>
    </xf>
    <xf numFmtId="0" fontId="47" fillId="0" borderId="0" xfId="44" applyFont="1" applyAlignment="1">
      <alignment wrapText="1"/>
    </xf>
    <xf numFmtId="41" fontId="73" fillId="0" borderId="14" xfId="204" applyFont="1" applyFill="1" applyBorder="1" applyAlignment="1">
      <alignment horizontal="center" vertical="center" wrapText="1"/>
    </xf>
    <xf numFmtId="41" fontId="73" fillId="0" borderId="53" xfId="204" applyFont="1" applyFill="1" applyBorder="1" applyAlignment="1">
      <alignment horizontal="center" vertical="center" wrapText="1"/>
    </xf>
    <xf numFmtId="0" fontId="66" fillId="0" borderId="11" xfId="44" applyFont="1" applyBorder="1" applyAlignment="1">
      <alignment horizontal="center" vertical="center" wrapText="1"/>
    </xf>
    <xf numFmtId="41" fontId="66" fillId="0" borderId="11" xfId="204" quotePrefix="1" applyFont="1" applyFill="1" applyBorder="1" applyAlignment="1">
      <alignment horizontal="center" vertical="center" wrapText="1"/>
    </xf>
    <xf numFmtId="41" fontId="73" fillId="0" borderId="14" xfId="204" quotePrefix="1" applyFont="1" applyFill="1" applyBorder="1" applyAlignment="1">
      <alignment horizontal="center" vertical="center" wrapText="1"/>
    </xf>
    <xf numFmtId="41" fontId="90" fillId="26" borderId="77" xfId="53" applyNumberFormat="1" applyFont="1" applyFill="1" applyBorder="1" applyAlignment="1">
      <alignment horizontal="center" vertical="center" wrapText="1"/>
    </xf>
    <xf numFmtId="41" fontId="129" fillId="26" borderId="77" xfId="53" applyNumberFormat="1" applyFont="1" applyFill="1" applyBorder="1" applyAlignment="1">
      <alignment horizontal="center" vertical="center" wrapText="1"/>
    </xf>
    <xf numFmtId="41" fontId="47" fillId="26" borderId="77" xfId="53" applyNumberFormat="1" applyFont="1" applyFill="1" applyBorder="1" applyAlignment="1">
      <alignment horizontal="center" vertical="center" wrapText="1"/>
    </xf>
    <xf numFmtId="0" fontId="47" fillId="0" borderId="0" xfId="56" applyFont="1" applyAlignment="1">
      <alignment wrapText="1"/>
    </xf>
    <xf numFmtId="41" fontId="75" fillId="0" borderId="53" xfId="204" quotePrefix="1" applyFont="1" applyBorder="1" applyAlignment="1">
      <alignment horizontal="center" vertical="center" wrapText="1"/>
    </xf>
    <xf numFmtId="41" fontId="75" fillId="26" borderId="55" xfId="204" applyFont="1" applyFill="1" applyBorder="1" applyAlignment="1">
      <alignment horizontal="center" vertical="center" wrapText="1"/>
    </xf>
    <xf numFmtId="0" fontId="42" fillId="0" borderId="0" xfId="56" applyFont="1" applyAlignment="1">
      <alignment wrapText="1"/>
    </xf>
    <xf numFmtId="0" fontId="42" fillId="0" borderId="0" xfId="44" applyFont="1" applyAlignment="1">
      <alignment vertical="center" wrapText="1"/>
    </xf>
    <xf numFmtId="0" fontId="42" fillId="0" borderId="0" xfId="44" applyFont="1" applyAlignment="1">
      <alignment horizontal="left" vertical="center" wrapText="1"/>
    </xf>
    <xf numFmtId="0" fontId="66" fillId="0" borderId="53" xfId="204" applyNumberFormat="1" applyFont="1" applyFill="1" applyBorder="1" applyAlignment="1">
      <alignment horizontal="center" vertical="center" wrapText="1"/>
    </xf>
    <xf numFmtId="179" fontId="66" fillId="0" borderId="53" xfId="204" quotePrefix="1" applyNumberFormat="1" applyFont="1" applyFill="1" applyBorder="1" applyAlignment="1">
      <alignment horizontal="center" vertical="center" wrapText="1"/>
    </xf>
    <xf numFmtId="179" fontId="73" fillId="0" borderId="53" xfId="204" quotePrefix="1" applyNumberFormat="1" applyFont="1" applyFill="1" applyBorder="1" applyAlignment="1">
      <alignment horizontal="center" vertical="center" wrapText="1"/>
    </xf>
    <xf numFmtId="179" fontId="89" fillId="0" borderId="53" xfId="204" quotePrefix="1" applyNumberFormat="1" applyFont="1" applyFill="1" applyBorder="1" applyAlignment="1">
      <alignment horizontal="center" vertical="center" wrapText="1"/>
    </xf>
    <xf numFmtId="0" fontId="89" fillId="0" borderId="0" xfId="44" applyFont="1" applyAlignment="1">
      <alignment wrapText="1"/>
    </xf>
    <xf numFmtId="179" fontId="42" fillId="0" borderId="53" xfId="204" quotePrefix="1" applyNumberFormat="1" applyFont="1" applyFill="1" applyBorder="1" applyAlignment="1">
      <alignment horizontal="center" vertical="center" wrapText="1"/>
    </xf>
    <xf numFmtId="41" fontId="42" fillId="0" borderId="53" xfId="204" quotePrefix="1" applyFont="1" applyFill="1" applyBorder="1" applyAlignment="1">
      <alignment horizontal="center" vertical="center" wrapText="1"/>
    </xf>
    <xf numFmtId="41" fontId="89" fillId="0" borderId="53" xfId="204" quotePrefix="1" applyFont="1" applyFill="1" applyBorder="1" applyAlignment="1">
      <alignment horizontal="center" vertical="center" wrapText="1"/>
    </xf>
    <xf numFmtId="41" fontId="66" fillId="26" borderId="53" xfId="204" quotePrefix="1" applyFont="1" applyFill="1" applyBorder="1" applyAlignment="1">
      <alignment horizontal="center" vertical="center" wrapText="1"/>
    </xf>
    <xf numFmtId="0" fontId="73" fillId="0" borderId="11" xfId="44" applyFont="1" applyBorder="1" applyAlignment="1">
      <alignment wrapText="1"/>
    </xf>
    <xf numFmtId="0" fontId="66" fillId="0" borderId="66" xfId="44" applyFont="1" applyBorder="1" applyAlignment="1">
      <alignment wrapText="1"/>
    </xf>
    <xf numFmtId="41" fontId="66" fillId="0" borderId="16" xfId="204" applyFont="1" applyFill="1" applyBorder="1" applyAlignment="1">
      <alignment horizontal="center" vertical="center" wrapText="1"/>
    </xf>
    <xf numFmtId="0" fontId="66" fillId="0" borderId="21" xfId="204" applyNumberFormat="1" applyFont="1" applyFill="1" applyBorder="1" applyAlignment="1">
      <alignment horizontal="center" vertical="center" wrapText="1"/>
    </xf>
    <xf numFmtId="41" fontId="84" fillId="0" borderId="10" xfId="52" applyNumberFormat="1" applyFont="1" applyFill="1" applyBorder="1" applyAlignment="1" applyProtection="1">
      <alignment horizontal="center" vertical="center" wrapText="1"/>
    </xf>
    <xf numFmtId="0" fontId="66" fillId="0" borderId="21" xfId="44" applyFont="1" applyBorder="1" applyAlignment="1">
      <alignment horizontal="center" vertical="center" wrapText="1"/>
    </xf>
    <xf numFmtId="0" fontId="66" fillId="0" borderId="34" xfId="44" applyFont="1" applyBorder="1" applyAlignment="1">
      <alignment horizontal="center" vertical="center" wrapText="1"/>
    </xf>
    <xf numFmtId="0" fontId="83" fillId="0" borderId="10" xfId="44" applyFont="1" applyBorder="1" applyAlignment="1">
      <alignment horizontal="center" vertical="center" wrapText="1"/>
    </xf>
    <xf numFmtId="41" fontId="66" fillId="0" borderId="13" xfId="204" applyFont="1" applyFill="1" applyBorder="1" applyAlignment="1">
      <alignment horizontal="center" vertical="center" wrapText="1"/>
    </xf>
    <xf numFmtId="41" fontId="66" fillId="0" borderId="15" xfId="204" applyFont="1" applyFill="1" applyBorder="1" applyAlignment="1">
      <alignment horizontal="center" vertical="center" wrapText="1"/>
    </xf>
    <xf numFmtId="41" fontId="66" fillId="0" borderId="20" xfId="204" applyFont="1" applyFill="1" applyBorder="1" applyAlignment="1">
      <alignment horizontal="center" vertical="center" wrapText="1"/>
    </xf>
    <xf numFmtId="176" fontId="66" fillId="0" borderId="33" xfId="204" applyNumberFormat="1" applyFont="1" applyFill="1" applyBorder="1" applyAlignment="1">
      <alignment horizontal="center" vertical="center" wrapText="1"/>
    </xf>
    <xf numFmtId="41" fontId="84" fillId="0" borderId="10" xfId="52" applyNumberFormat="1" applyFont="1" applyFill="1" applyBorder="1" applyAlignment="1" applyProtection="1">
      <alignment horizontal="center" vertical="center" wrapText="1" shrinkToFit="1"/>
    </xf>
    <xf numFmtId="41" fontId="66" fillId="0" borderId="21" xfId="204" applyFont="1" applyFill="1" applyBorder="1" applyAlignment="1">
      <alignment horizontal="center" vertical="center" wrapText="1"/>
    </xf>
    <xf numFmtId="41" fontId="66" fillId="0" borderId="10" xfId="204" quotePrefix="1" applyFont="1" applyFill="1" applyBorder="1" applyAlignment="1">
      <alignment horizontal="center" vertical="center" wrapText="1"/>
    </xf>
    <xf numFmtId="0" fontId="66" fillId="0" borderId="21" xfId="51" applyFont="1" applyBorder="1" applyAlignment="1">
      <alignment horizontal="center" vertical="center" wrapText="1"/>
    </xf>
    <xf numFmtId="0" fontId="66" fillId="0" borderId="10" xfId="51" quotePrefix="1" applyFont="1" applyBorder="1" applyAlignment="1">
      <alignment horizontal="center" vertical="center" wrapText="1"/>
    </xf>
    <xf numFmtId="41" fontId="66" fillId="0" borderId="17" xfId="204" applyFont="1" applyFill="1" applyBorder="1" applyAlignment="1">
      <alignment horizontal="center" vertical="center" wrapText="1"/>
    </xf>
    <xf numFmtId="191" fontId="66" fillId="0" borderId="10" xfId="204" applyNumberFormat="1" applyFont="1" applyFill="1" applyBorder="1" applyAlignment="1">
      <alignment horizontal="center" vertical="center" wrapText="1"/>
    </xf>
    <xf numFmtId="0" fontId="66" fillId="0" borderId="10" xfId="204" applyNumberFormat="1" applyFont="1" applyFill="1" applyBorder="1" applyAlignment="1" applyProtection="1">
      <alignment horizontal="center" vertical="center" wrapText="1"/>
      <protection locked="0"/>
    </xf>
    <xf numFmtId="0" fontId="66" fillId="0" borderId="13" xfId="44" applyFont="1" applyBorder="1" applyAlignment="1">
      <alignment wrapText="1"/>
    </xf>
    <xf numFmtId="180" fontId="66" fillId="0" borderId="0" xfId="44" applyNumberFormat="1" applyFont="1" applyAlignment="1">
      <alignment wrapText="1"/>
    </xf>
    <xf numFmtId="0" fontId="66" fillId="0" borderId="0" xfId="44" applyFont="1" applyAlignment="1">
      <alignment horizontal="center" wrapText="1"/>
    </xf>
    <xf numFmtId="0" fontId="73" fillId="36" borderId="10" xfId="204" applyNumberFormat="1" applyFont="1" applyFill="1" applyBorder="1" applyAlignment="1">
      <alignment horizontal="center" vertical="center" wrapText="1"/>
    </xf>
    <xf numFmtId="0" fontId="73" fillId="36" borderId="10" xfId="44" applyFont="1" applyFill="1" applyBorder="1" applyAlignment="1">
      <alignment horizontal="center" vertical="center" wrapText="1"/>
    </xf>
    <xf numFmtId="41" fontId="73" fillId="26" borderId="10" xfId="204" applyFont="1" applyFill="1" applyBorder="1" applyAlignment="1">
      <alignment horizontal="center" vertical="center" wrapText="1"/>
    </xf>
    <xf numFmtId="0" fontId="73" fillId="0" borderId="12" xfId="204" quotePrefix="1" applyNumberFormat="1" applyFont="1" applyFill="1" applyBorder="1" applyAlignment="1">
      <alignment horizontal="center" vertical="center" wrapText="1"/>
    </xf>
    <xf numFmtId="0" fontId="66" fillId="0" borderId="12" xfId="204" quotePrefix="1" applyNumberFormat="1" applyFont="1" applyFill="1" applyBorder="1" applyAlignment="1">
      <alignment horizontal="center" vertical="center" wrapText="1"/>
    </xf>
    <xf numFmtId="0" fontId="78" fillId="0" borderId="51" xfId="204" quotePrefix="1" applyNumberFormat="1" applyFont="1" applyBorder="1" applyAlignment="1">
      <alignment horizontal="center" vertical="center" wrapText="1"/>
    </xf>
    <xf numFmtId="0" fontId="73" fillId="0" borderId="51" xfId="204" quotePrefix="1" applyNumberFormat="1" applyFont="1" applyFill="1" applyBorder="1" applyAlignment="1">
      <alignment horizontal="center" vertical="center" wrapText="1"/>
    </xf>
    <xf numFmtId="0" fontId="47" fillId="0" borderId="0" xfId="44" applyFont="1" applyAlignment="1">
      <alignment horizontal="center" vertical="center" wrapText="1"/>
    </xf>
    <xf numFmtId="0" fontId="66" fillId="26" borderId="59" xfId="44" applyFont="1" applyFill="1" applyBorder="1" applyAlignment="1">
      <alignment horizontal="center" vertical="center" wrapText="1"/>
    </xf>
    <xf numFmtId="177" fontId="66" fillId="0" borderId="0" xfId="44" applyNumberFormat="1" applyFont="1" applyAlignment="1">
      <alignment wrapText="1"/>
    </xf>
    <xf numFmtId="0" fontId="50" fillId="0" borderId="0" xfId="217" applyFont="1" applyAlignment="1">
      <alignment horizontal="left" vertical="center" wrapText="1"/>
    </xf>
    <xf numFmtId="0" fontId="50" fillId="0" borderId="0" xfId="217" applyFont="1" applyAlignment="1">
      <alignment horizontal="center" vertical="center" wrapText="1"/>
    </xf>
    <xf numFmtId="0" fontId="61" fillId="36" borderId="81" xfId="217" applyFont="1" applyFill="1" applyBorder="1" applyAlignment="1">
      <alignment horizontal="center" vertical="center" wrapText="1"/>
    </xf>
    <xf numFmtId="180" fontId="126" fillId="0" borderId="91" xfId="217" applyNumberFormat="1" applyFont="1" applyBorder="1" applyAlignment="1">
      <alignment horizontal="center" vertical="center" wrapText="1"/>
    </xf>
    <xf numFmtId="180" fontId="126" fillId="0" borderId="90" xfId="217" applyNumberFormat="1" applyFont="1" applyBorder="1" applyAlignment="1">
      <alignment horizontal="center" vertical="center" wrapText="1"/>
    </xf>
    <xf numFmtId="180" fontId="126" fillId="0" borderId="89" xfId="217" applyNumberFormat="1" applyFont="1" applyBorder="1" applyAlignment="1">
      <alignment horizontal="center" vertical="center" wrapText="1"/>
    </xf>
    <xf numFmtId="180" fontId="61" fillId="0" borderId="0" xfId="217" applyNumberFormat="1" applyFont="1" applyAlignment="1">
      <alignment horizontal="center" vertical="center" wrapText="1"/>
    </xf>
    <xf numFmtId="180" fontId="50" fillId="0" borderId="0" xfId="217" applyNumberFormat="1" applyFont="1" applyAlignment="1">
      <alignment horizontal="center" vertical="center" wrapText="1"/>
    </xf>
    <xf numFmtId="176" fontId="50" fillId="0" borderId="0" xfId="217" applyNumberFormat="1" applyFont="1" applyAlignment="1">
      <alignment horizontal="center" vertical="center" wrapText="1"/>
    </xf>
    <xf numFmtId="0" fontId="42" fillId="0" borderId="10" xfId="44" applyFont="1" applyBorder="1" applyAlignment="1">
      <alignment wrapText="1"/>
    </xf>
    <xf numFmtId="0" fontId="73" fillId="0" borderId="53" xfId="204" applyNumberFormat="1" applyFont="1" applyFill="1" applyBorder="1" applyAlignment="1">
      <alignment horizontal="center" vertical="center" wrapText="1"/>
    </xf>
    <xf numFmtId="0" fontId="73" fillId="26" borderId="53" xfId="204" applyNumberFormat="1" applyFont="1" applyFill="1" applyBorder="1" applyAlignment="1">
      <alignment horizontal="center" vertical="center" wrapText="1"/>
    </xf>
    <xf numFmtId="0" fontId="47" fillId="0" borderId="57" xfId="44" applyFont="1" applyBorder="1" applyAlignment="1">
      <alignment wrapText="1"/>
    </xf>
    <xf numFmtId="0" fontId="47" fillId="0" borderId="10" xfId="44" applyFont="1" applyBorder="1" applyAlignment="1">
      <alignment wrapText="1"/>
    </xf>
    <xf numFmtId="0" fontId="66" fillId="26" borderId="53" xfId="204" applyNumberFormat="1" applyFont="1" applyFill="1" applyBorder="1" applyAlignment="1">
      <alignment horizontal="center" vertical="center" wrapText="1"/>
    </xf>
    <xf numFmtId="0" fontId="42" fillId="26" borderId="57" xfId="44" applyFont="1" applyFill="1" applyBorder="1" applyAlignment="1">
      <alignment wrapText="1"/>
    </xf>
    <xf numFmtId="0" fontId="42" fillId="26" borderId="56" xfId="44" applyFont="1" applyFill="1" applyBorder="1" applyAlignment="1">
      <alignment wrapText="1"/>
    </xf>
    <xf numFmtId="180" fontId="42" fillId="0" borderId="57" xfId="204" applyNumberFormat="1" applyFont="1" applyFill="1" applyBorder="1" applyAlignment="1">
      <alignment horizontal="center" vertical="center" wrapText="1"/>
    </xf>
    <xf numFmtId="180" fontId="42" fillId="0" borderId="56" xfId="204" applyNumberFormat="1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wrapText="1"/>
    </xf>
    <xf numFmtId="0" fontId="66" fillId="26" borderId="15" xfId="204" applyNumberFormat="1" applyFont="1" applyFill="1" applyBorder="1" applyAlignment="1">
      <alignment horizontal="center" vertical="center" wrapText="1"/>
    </xf>
    <xf numFmtId="0" fontId="78" fillId="0" borderId="53" xfId="204" quotePrefix="1" applyNumberFormat="1" applyFont="1" applyFill="1" applyBorder="1" applyAlignment="1">
      <alignment horizontal="center" vertical="center" wrapText="1"/>
    </xf>
    <xf numFmtId="0" fontId="78" fillId="26" borderId="52" xfId="204" applyNumberFormat="1" applyFont="1" applyFill="1" applyBorder="1" applyAlignment="1">
      <alignment horizontal="center" vertical="center" wrapText="1"/>
    </xf>
    <xf numFmtId="0" fontId="47" fillId="0" borderId="57" xfId="56" applyFont="1" applyBorder="1" applyAlignment="1">
      <alignment wrapText="1"/>
    </xf>
    <xf numFmtId="0" fontId="47" fillId="0" borderId="50" xfId="56" applyFont="1" applyBorder="1" applyAlignment="1">
      <alignment wrapText="1"/>
    </xf>
    <xf numFmtId="0" fontId="75" fillId="0" borderId="53" xfId="204" quotePrefix="1" applyNumberFormat="1" applyFont="1" applyBorder="1" applyAlignment="1">
      <alignment horizontal="center" vertical="center" wrapText="1"/>
    </xf>
    <xf numFmtId="0" fontId="75" fillId="26" borderId="11" xfId="204" applyNumberFormat="1" applyFont="1" applyFill="1" applyBorder="1" applyAlignment="1">
      <alignment horizontal="center" vertical="center" wrapText="1"/>
    </xf>
    <xf numFmtId="0" fontId="42" fillId="0" borderId="57" xfId="56" applyFont="1" applyBorder="1" applyAlignment="1">
      <alignment wrapText="1"/>
    </xf>
    <xf numFmtId="0" fontId="42" fillId="0" borderId="56" xfId="56" applyFont="1" applyBorder="1" applyAlignment="1">
      <alignment wrapText="1"/>
    </xf>
    <xf numFmtId="0" fontId="75" fillId="26" borderId="15" xfId="204" applyNumberFormat="1" applyFont="1" applyFill="1" applyBorder="1" applyAlignment="1">
      <alignment horizontal="center" vertical="center" wrapText="1"/>
    </xf>
    <xf numFmtId="0" fontId="47" fillId="0" borderId="50" xfId="44" applyFont="1" applyBorder="1" applyAlignment="1">
      <alignment wrapText="1"/>
    </xf>
    <xf numFmtId="0" fontId="42" fillId="0" borderId="50" xfId="44" applyFont="1" applyBorder="1" applyAlignment="1">
      <alignment wrapText="1"/>
    </xf>
    <xf numFmtId="0" fontId="73" fillId="26" borderId="16" xfId="204" applyNumberFormat="1" applyFont="1" applyFill="1" applyBorder="1" applyAlignment="1">
      <alignment horizontal="center" vertical="center" wrapText="1"/>
    </xf>
    <xf numFmtId="0" fontId="73" fillId="26" borderId="59" xfId="204" applyNumberFormat="1" applyFont="1" applyFill="1" applyBorder="1" applyAlignment="1">
      <alignment horizontal="center" vertical="center" wrapText="1"/>
    </xf>
    <xf numFmtId="180" fontId="66" fillId="26" borderId="11" xfId="204" applyNumberFormat="1" applyFont="1" applyFill="1" applyBorder="1" applyAlignment="1">
      <alignment horizontal="center" vertical="center" wrapText="1"/>
    </xf>
    <xf numFmtId="0" fontId="66" fillId="26" borderId="11" xfId="44" applyFont="1" applyFill="1" applyBorder="1" applyAlignment="1">
      <alignment horizontal="center" wrapText="1"/>
    </xf>
    <xf numFmtId="41" fontId="73" fillId="26" borderId="54" xfId="204" applyFont="1" applyFill="1" applyBorder="1" applyAlignment="1">
      <alignment horizontal="center" vertical="center" wrapText="1"/>
    </xf>
    <xf numFmtId="0" fontId="47" fillId="0" borderId="56" xfId="44" applyFont="1" applyBorder="1" applyAlignment="1">
      <alignment wrapText="1"/>
    </xf>
    <xf numFmtId="0" fontId="66" fillId="26" borderId="53" xfId="204" quotePrefix="1" applyNumberFormat="1" applyFont="1" applyFill="1" applyBorder="1" applyAlignment="1">
      <alignment horizontal="center" vertical="center" wrapText="1"/>
    </xf>
    <xf numFmtId="0" fontId="47" fillId="0" borderId="77" xfId="44" applyFont="1" applyBorder="1" applyAlignment="1">
      <alignment wrapText="1"/>
    </xf>
    <xf numFmtId="0" fontId="42" fillId="0" borderId="77" xfId="44" applyFont="1" applyBorder="1" applyAlignment="1">
      <alignment wrapText="1"/>
    </xf>
    <xf numFmtId="0" fontId="66" fillId="26" borderId="11" xfId="0" applyFont="1" applyFill="1" applyBorder="1" applyAlignment="1">
      <alignment horizontal="center" vertical="center" wrapText="1"/>
    </xf>
    <xf numFmtId="0" fontId="66" fillId="26" borderId="11" xfId="0" applyFont="1" applyFill="1" applyBorder="1" applyAlignment="1">
      <alignment wrapText="1"/>
    </xf>
    <xf numFmtId="0" fontId="66" fillId="0" borderId="53" xfId="44" applyFont="1" applyBorder="1" applyAlignment="1">
      <alignment wrapText="1"/>
    </xf>
    <xf numFmtId="0" fontId="66" fillId="0" borderId="15" xfId="44" applyFont="1" applyBorder="1" applyAlignment="1">
      <alignment wrapText="1"/>
    </xf>
    <xf numFmtId="0" fontId="66" fillId="0" borderId="0" xfId="44" applyFont="1" applyAlignment="1">
      <alignment horizontal="right" wrapText="1"/>
    </xf>
    <xf numFmtId="0" fontId="73" fillId="26" borderId="17" xfId="204" applyNumberFormat="1" applyFont="1" applyFill="1" applyBorder="1" applyAlignment="1">
      <alignment horizontal="center" vertical="center" wrapText="1"/>
    </xf>
    <xf numFmtId="176" fontId="73" fillId="0" borderId="12" xfId="204" applyNumberFormat="1" applyFont="1" applyFill="1" applyBorder="1" applyAlignment="1">
      <alignment horizontal="center" vertical="center" wrapText="1"/>
    </xf>
    <xf numFmtId="0" fontId="78" fillId="0" borderId="51" xfId="204" quotePrefix="1" applyNumberFormat="1" applyFont="1" applyFill="1" applyBorder="1" applyAlignment="1">
      <alignment horizontal="center" vertical="center" wrapText="1"/>
    </xf>
    <xf numFmtId="0" fontId="75" fillId="0" borderId="51" xfId="204" quotePrefix="1" applyNumberFormat="1" applyFont="1" applyBorder="1" applyAlignment="1">
      <alignment horizontal="center" vertical="center" wrapText="1"/>
    </xf>
    <xf numFmtId="0" fontId="73" fillId="26" borderId="46" xfId="204" applyNumberFormat="1" applyFont="1" applyFill="1" applyBorder="1" applyAlignment="1">
      <alignment horizontal="center" vertical="center" wrapText="1"/>
    </xf>
    <xf numFmtId="41" fontId="66" fillId="0" borderId="53" xfId="204" quotePrefix="1" applyFont="1" applyFill="1" applyBorder="1" applyAlignment="1">
      <alignment horizontal="right" vertical="center" wrapText="1"/>
    </xf>
    <xf numFmtId="41" fontId="73" fillId="0" borderId="51" xfId="204" quotePrefix="1" applyFont="1" applyFill="1" applyBorder="1" applyAlignment="1">
      <alignment horizontal="right" vertical="center" wrapText="1"/>
    </xf>
    <xf numFmtId="177" fontId="66" fillId="0" borderId="0" xfId="44" applyNumberFormat="1" applyFont="1" applyAlignment="1">
      <alignment horizontal="center" wrapText="1"/>
    </xf>
    <xf numFmtId="0" fontId="73" fillId="36" borderId="17" xfId="204" applyNumberFormat="1" applyFont="1" applyFill="1" applyBorder="1" applyAlignment="1">
      <alignment horizontal="center" vertical="center" wrapText="1"/>
    </xf>
    <xf numFmtId="0" fontId="73" fillId="36" borderId="13" xfId="204" applyNumberFormat="1" applyFont="1" applyFill="1" applyBorder="1" applyAlignment="1">
      <alignment horizontal="center" vertical="center" wrapText="1"/>
    </xf>
    <xf numFmtId="0" fontId="78" fillId="0" borderId="0" xfId="44" applyFont="1" applyAlignment="1">
      <alignment horizontal="center" vertical="center" wrapText="1"/>
    </xf>
    <xf numFmtId="41" fontId="73" fillId="0" borderId="51" xfId="204" applyFont="1" applyFill="1" applyBorder="1" applyAlignment="1">
      <alignment horizontal="center" vertical="center" wrapText="1"/>
    </xf>
    <xf numFmtId="0" fontId="75" fillId="26" borderId="0" xfId="44" applyFont="1" applyFill="1" applyAlignment="1">
      <alignment horizontal="center" vertical="center" wrapText="1"/>
    </xf>
    <xf numFmtId="0" fontId="78" fillId="0" borderId="0" xfId="56" applyFont="1" applyAlignment="1">
      <alignment horizontal="center" vertical="center" wrapText="1"/>
    </xf>
    <xf numFmtId="0" fontId="75" fillId="26" borderId="59" xfId="204" applyNumberFormat="1" applyFont="1" applyFill="1" applyBorder="1" applyAlignment="1">
      <alignment horizontal="center" vertical="center" wrapText="1"/>
    </xf>
    <xf numFmtId="0" fontId="73" fillId="26" borderId="59" xfId="44" applyFont="1" applyFill="1" applyBorder="1" applyAlignment="1">
      <alignment horizontal="center" vertical="center" wrapText="1"/>
    </xf>
    <xf numFmtId="180" fontId="66" fillId="25" borderId="0" xfId="44" applyNumberFormat="1" applyFont="1" applyFill="1" applyAlignment="1">
      <alignment horizontal="left" vertical="center" wrapText="1"/>
    </xf>
    <xf numFmtId="41" fontId="42" fillId="0" borderId="0" xfId="204" applyFont="1" applyFill="1" applyBorder="1" applyAlignment="1">
      <alignment horizontal="center" vertical="center" wrapText="1"/>
    </xf>
    <xf numFmtId="41" fontId="66" fillId="0" borderId="54" xfId="204" quotePrefix="1" applyFont="1" applyFill="1" applyBorder="1" applyAlignment="1">
      <alignment horizontal="center" vertical="center" wrapText="1"/>
    </xf>
    <xf numFmtId="0" fontId="75" fillId="0" borderId="57" xfId="44" applyFont="1" applyBorder="1" applyAlignment="1">
      <alignment horizontal="center" vertical="center" wrapText="1"/>
    </xf>
    <xf numFmtId="0" fontId="75" fillId="0" borderId="77" xfId="44" applyFont="1" applyBorder="1" applyAlignment="1">
      <alignment horizontal="center" vertical="center" wrapText="1"/>
    </xf>
    <xf numFmtId="0" fontId="75" fillId="0" borderId="47" xfId="44" applyFont="1" applyBorder="1" applyAlignment="1">
      <alignment horizontal="center" vertical="center" wrapText="1"/>
    </xf>
    <xf numFmtId="0" fontId="66" fillId="26" borderId="64" xfId="44" applyFont="1" applyFill="1" applyBorder="1" applyAlignment="1">
      <alignment horizontal="center" vertical="center" wrapText="1"/>
    </xf>
    <xf numFmtId="0" fontId="73" fillId="36" borderId="77" xfId="44" applyFont="1" applyFill="1" applyBorder="1" applyAlignment="1">
      <alignment horizontal="center" vertical="center" wrapText="1"/>
    </xf>
    <xf numFmtId="41" fontId="73" fillId="36" borderId="64" xfId="204" applyFont="1" applyFill="1" applyBorder="1" applyAlignment="1">
      <alignment horizontal="center" vertical="center" wrapText="1"/>
    </xf>
    <xf numFmtId="41" fontId="73" fillId="36" borderId="77" xfId="204" applyFont="1" applyFill="1" applyBorder="1" applyAlignment="1">
      <alignment horizontal="center" vertical="center" wrapText="1"/>
    </xf>
    <xf numFmtId="0" fontId="73" fillId="26" borderId="56" xfId="204" applyNumberFormat="1" applyFont="1" applyFill="1" applyBorder="1" applyAlignment="1">
      <alignment horizontal="center" vertical="center" wrapText="1"/>
    </xf>
    <xf numFmtId="0" fontId="47" fillId="0" borderId="0" xfId="56" applyFont="1" applyAlignment="1">
      <alignment horizontal="center" vertical="center" wrapText="1"/>
    </xf>
    <xf numFmtId="0" fontId="42" fillId="0" borderId="0" xfId="56" applyFont="1" applyAlignment="1">
      <alignment horizontal="center" vertical="center" wrapText="1"/>
    </xf>
    <xf numFmtId="41" fontId="66" fillId="0" borderId="14" xfId="204" quotePrefix="1" applyFont="1" applyFill="1" applyBorder="1" applyAlignment="1">
      <alignment horizontal="center" vertical="center" wrapText="1"/>
    </xf>
    <xf numFmtId="0" fontId="42" fillId="26" borderId="0" xfId="44" applyFont="1" applyFill="1" applyAlignment="1">
      <alignment horizontal="center" vertical="center" wrapText="1"/>
    </xf>
    <xf numFmtId="0" fontId="66" fillId="25" borderId="0" xfId="204" quotePrefix="1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horizontal="center" wrapText="1"/>
    </xf>
    <xf numFmtId="0" fontId="73" fillId="26" borderId="11" xfId="204" applyNumberFormat="1" applyFont="1" applyFill="1" applyBorder="1" applyAlignment="1">
      <alignment horizontal="center" vertical="center" wrapText="1"/>
    </xf>
    <xf numFmtId="0" fontId="73" fillId="0" borderId="11" xfId="204" quotePrefix="1" applyNumberFormat="1" applyFont="1" applyFill="1" applyBorder="1" applyAlignment="1">
      <alignment horizontal="center" vertical="center" wrapText="1"/>
    </xf>
    <xf numFmtId="0" fontId="72" fillId="0" borderId="0" xfId="44" applyFont="1" applyAlignment="1">
      <alignment horizontal="center" vertical="center"/>
    </xf>
    <xf numFmtId="0" fontId="72" fillId="0" borderId="0" xfId="44" applyFont="1"/>
    <xf numFmtId="180" fontId="66" fillId="0" borderId="0" xfId="44" applyNumberFormat="1" applyFont="1" applyAlignment="1">
      <alignment horizontal="center" vertical="center"/>
    </xf>
    <xf numFmtId="180" fontId="66" fillId="0" borderId="0" xfId="44" applyNumberFormat="1" applyFont="1"/>
    <xf numFmtId="0" fontId="66" fillId="0" borderId="0" xfId="44" applyFont="1"/>
    <xf numFmtId="177" fontId="66" fillId="0" borderId="0" xfId="44" applyNumberFormat="1" applyFont="1"/>
    <xf numFmtId="0" fontId="49" fillId="0" borderId="0" xfId="44" applyFont="1"/>
    <xf numFmtId="0" fontId="61" fillId="0" borderId="0" xfId="44" applyFont="1" applyAlignment="1">
      <alignment horizontal="center" vertical="center"/>
    </xf>
    <xf numFmtId="0" fontId="131" fillId="0" borderId="0" xfId="44" applyFont="1"/>
    <xf numFmtId="0" fontId="72" fillId="0" borderId="16" xfId="44" applyFont="1" applyBorder="1"/>
    <xf numFmtId="0" fontId="66" fillId="0" borderId="16" xfId="204" applyNumberFormat="1" applyFont="1" applyFill="1" applyBorder="1" applyAlignment="1" applyProtection="1">
      <alignment vertical="center" wrapText="1"/>
    </xf>
    <xf numFmtId="0" fontId="47" fillId="0" borderId="11" xfId="204" applyNumberFormat="1" applyFont="1" applyFill="1" applyBorder="1" applyAlignment="1">
      <alignment horizontal="center" vertical="center" wrapText="1"/>
    </xf>
    <xf numFmtId="41" fontId="47" fillId="0" borderId="0" xfId="204" applyFont="1" applyFill="1" applyBorder="1" applyAlignment="1">
      <alignment horizontal="center" vertical="center" wrapText="1"/>
    </xf>
    <xf numFmtId="180" fontId="47" fillId="0" borderId="0" xfId="204" applyNumberFormat="1" applyFont="1" applyFill="1" applyBorder="1" applyAlignment="1">
      <alignment horizontal="center" vertical="center" wrapText="1"/>
    </xf>
    <xf numFmtId="180" fontId="42" fillId="0" borderId="0" xfId="204" applyNumberFormat="1" applyFont="1" applyFill="1" applyBorder="1" applyAlignment="1">
      <alignment horizontal="center" vertical="center" wrapText="1"/>
    </xf>
    <xf numFmtId="0" fontId="131" fillId="0" borderId="0" xfId="56" applyFont="1"/>
    <xf numFmtId="0" fontId="49" fillId="0" borderId="0" xfId="56" applyFont="1"/>
    <xf numFmtId="0" fontId="73" fillId="0" borderId="16" xfId="204" applyNumberFormat="1" applyFont="1" applyFill="1" applyBorder="1" applyAlignment="1">
      <alignment horizontal="center" vertical="center" wrapText="1"/>
    </xf>
    <xf numFmtId="0" fontId="42" fillId="0" borderId="0" xfId="44" applyFont="1" applyAlignment="1">
      <alignment horizontal="left" vertical="center"/>
    </xf>
    <xf numFmtId="0" fontId="42" fillId="34" borderId="0" xfId="44" applyFont="1" applyFill="1" applyAlignment="1">
      <alignment horizontal="left" vertical="center"/>
    </xf>
    <xf numFmtId="0" fontId="49" fillId="34" borderId="0" xfId="44" applyFont="1" applyFill="1"/>
    <xf numFmtId="179" fontId="73" fillId="0" borderId="16" xfId="204" applyNumberFormat="1" applyFont="1" applyFill="1" applyBorder="1" applyAlignment="1">
      <alignment horizontal="center" vertical="center" wrapText="1"/>
    </xf>
    <xf numFmtId="0" fontId="47" fillId="0" borderId="11" xfId="44" applyFont="1" applyBorder="1" applyAlignment="1">
      <alignment horizontal="center" vertical="center" wrapText="1"/>
    </xf>
    <xf numFmtId="177" fontId="47" fillId="0" borderId="0" xfId="44" applyNumberFormat="1" applyFont="1" applyAlignment="1">
      <alignment horizontal="center" vertical="center" wrapText="1"/>
    </xf>
    <xf numFmtId="180" fontId="47" fillId="0" borderId="0" xfId="44" applyNumberFormat="1" applyFont="1" applyAlignment="1">
      <alignment horizontal="center" vertical="center" wrapText="1"/>
    </xf>
    <xf numFmtId="0" fontId="66" fillId="0" borderId="16" xfId="44" applyFont="1" applyBorder="1" applyAlignment="1">
      <alignment vertical="center" wrapText="1"/>
    </xf>
    <xf numFmtId="177" fontId="42" fillId="0" borderId="0" xfId="44" applyNumberFormat="1" applyFont="1" applyAlignment="1">
      <alignment horizontal="center" vertical="center" wrapText="1"/>
    </xf>
    <xf numFmtId="177" fontId="72" fillId="0" borderId="0" xfId="44" applyNumberFormat="1" applyFont="1"/>
    <xf numFmtId="0" fontId="66" fillId="26" borderId="66" xfId="204" applyNumberFormat="1" applyFont="1" applyFill="1" applyBorder="1" applyAlignment="1">
      <alignment horizontal="center" vertical="center" wrapText="1"/>
    </xf>
    <xf numFmtId="0" fontId="79" fillId="26" borderId="77" xfId="53" applyFont="1" applyFill="1" applyBorder="1" applyAlignment="1">
      <alignment horizontal="center" vertical="center" wrapText="1"/>
    </xf>
    <xf numFmtId="0" fontId="90" fillId="26" borderId="77" xfId="53" applyFont="1" applyFill="1" applyBorder="1" applyAlignment="1">
      <alignment horizontal="center" vertical="center" wrapText="1"/>
    </xf>
    <xf numFmtId="0" fontId="81" fillId="36" borderId="77" xfId="204" applyNumberFormat="1" applyFont="1" applyFill="1" applyBorder="1" applyAlignment="1">
      <alignment horizontal="center" vertical="center" wrapText="1"/>
    </xf>
    <xf numFmtId="0" fontId="73" fillId="26" borderId="86" xfId="204" applyNumberFormat="1" applyFont="1" applyFill="1" applyBorder="1" applyAlignment="1">
      <alignment horizontal="center" vertical="center" wrapText="1"/>
    </xf>
    <xf numFmtId="0" fontId="73" fillId="26" borderId="82" xfId="204" applyNumberFormat="1" applyFont="1" applyFill="1" applyBorder="1" applyAlignment="1">
      <alignment horizontal="center" vertical="center" wrapText="1"/>
    </xf>
    <xf numFmtId="0" fontId="47" fillId="26" borderId="77" xfId="53" applyFont="1" applyFill="1" applyBorder="1" applyAlignment="1">
      <alignment horizontal="center" vertical="center" wrapText="1"/>
    </xf>
    <xf numFmtId="0" fontId="78" fillId="26" borderId="81" xfId="204" applyNumberFormat="1" applyFont="1" applyFill="1" applyBorder="1" applyAlignment="1">
      <alignment horizontal="center" vertical="center" wrapText="1"/>
    </xf>
    <xf numFmtId="0" fontId="75" fillId="26" borderId="66" xfId="204" applyNumberFormat="1" applyFont="1" applyFill="1" applyBorder="1" applyAlignment="1">
      <alignment horizontal="center" vertical="center" wrapText="1"/>
    </xf>
    <xf numFmtId="0" fontId="66" fillId="26" borderId="11" xfId="204" applyNumberFormat="1" applyFont="1" applyFill="1" applyBorder="1" applyAlignment="1">
      <alignment horizontal="center" vertical="top" wrapText="1"/>
    </xf>
    <xf numFmtId="0" fontId="42" fillId="0" borderId="87" xfId="204" applyNumberFormat="1" applyFont="1" applyFill="1" applyBorder="1" applyAlignment="1">
      <alignment horizontal="center" vertical="center" wrapText="1"/>
    </xf>
    <xf numFmtId="0" fontId="66" fillId="26" borderId="66" xfId="204" applyNumberFormat="1" applyFont="1" applyFill="1" applyBorder="1" applyAlignment="1">
      <alignment horizontal="center" vertical="top" wrapText="1"/>
    </xf>
    <xf numFmtId="0" fontId="73" fillId="26" borderId="11" xfId="44" applyFont="1" applyFill="1" applyBorder="1" applyAlignment="1">
      <alignment horizontal="center" wrapText="1"/>
    </xf>
    <xf numFmtId="0" fontId="73" fillId="26" borderId="66" xfId="204" applyNumberFormat="1" applyFont="1" applyFill="1" applyBorder="1" applyAlignment="1">
      <alignment horizontal="center" vertical="center" wrapText="1"/>
    </xf>
    <xf numFmtId="0" fontId="73" fillId="26" borderId="82" xfId="204" applyNumberFormat="1" applyFont="1" applyFill="1" applyBorder="1" applyAlignment="1">
      <alignment horizontal="center" vertical="center" shrinkToFit="1"/>
    </xf>
    <xf numFmtId="0" fontId="73" fillId="26" borderId="11" xfId="204" applyNumberFormat="1" applyFont="1" applyFill="1" applyBorder="1" applyAlignment="1">
      <alignment horizontal="center" vertical="center" shrinkToFit="1"/>
    </xf>
    <xf numFmtId="3" fontId="66" fillId="26" borderId="11" xfId="44" applyNumberFormat="1" applyFont="1" applyFill="1" applyBorder="1" applyAlignment="1">
      <alignment wrapText="1"/>
    </xf>
    <xf numFmtId="0" fontId="66" fillId="26" borderId="66" xfId="44" applyFont="1" applyFill="1" applyBorder="1" applyAlignment="1">
      <alignment wrapText="1"/>
    </xf>
    <xf numFmtId="0" fontId="73" fillId="26" borderId="81" xfId="204" applyNumberFormat="1" applyFont="1" applyFill="1" applyBorder="1" applyAlignment="1">
      <alignment horizontal="center" vertical="center" wrapText="1"/>
    </xf>
    <xf numFmtId="0" fontId="66" fillId="26" borderId="64" xfId="44" applyFont="1" applyFill="1" applyBorder="1" applyAlignment="1">
      <alignment wrapText="1"/>
    </xf>
    <xf numFmtId="0" fontId="55" fillId="0" borderId="81" xfId="204" applyNumberFormat="1" applyFont="1" applyFill="1" applyBorder="1" applyAlignment="1">
      <alignment horizontal="center" vertical="center" wrapText="1"/>
    </xf>
    <xf numFmtId="0" fontId="69" fillId="0" borderId="64" xfId="204" applyNumberFormat="1" applyFont="1" applyFill="1" applyBorder="1" applyAlignment="1">
      <alignment horizontal="center" vertical="center" wrapText="1"/>
    </xf>
    <xf numFmtId="0" fontId="64" fillId="0" borderId="81" xfId="204" applyNumberFormat="1" applyFont="1" applyFill="1" applyBorder="1" applyAlignment="1">
      <alignment horizontal="center" vertical="center" wrapText="1"/>
    </xf>
    <xf numFmtId="0" fontId="55" fillId="0" borderId="81" xfId="44" applyFont="1" applyBorder="1" applyAlignment="1">
      <alignment horizontal="center" vertical="center" wrapText="1"/>
    </xf>
    <xf numFmtId="0" fontId="55" fillId="0" borderId="77" xfId="204" applyNumberFormat="1" applyFont="1" applyFill="1" applyBorder="1" applyAlignment="1">
      <alignment horizontal="center" vertical="center" wrapText="1"/>
    </xf>
    <xf numFmtId="0" fontId="73" fillId="0" borderId="81" xfId="44" applyFont="1" applyBorder="1" applyAlignment="1">
      <alignment horizontal="center" vertical="center" wrapText="1"/>
    </xf>
    <xf numFmtId="0" fontId="73" fillId="0" borderId="81" xfId="204" applyNumberFormat="1" applyFont="1" applyFill="1" applyBorder="1" applyAlignment="1">
      <alignment horizontal="center" vertical="center" wrapText="1"/>
    </xf>
    <xf numFmtId="0" fontId="78" fillId="0" borderId="81" xfId="204" applyNumberFormat="1" applyFont="1" applyFill="1" applyBorder="1" applyAlignment="1">
      <alignment horizontal="center" vertical="center" wrapText="1"/>
    </xf>
    <xf numFmtId="0" fontId="78" fillId="0" borderId="16" xfId="204" applyNumberFormat="1" applyFont="1" applyFill="1" applyBorder="1" applyAlignment="1">
      <alignment horizontal="center" vertical="center" wrapText="1"/>
    </xf>
    <xf numFmtId="0" fontId="78" fillId="0" borderId="64" xfId="204" applyNumberFormat="1" applyFont="1" applyFill="1" applyBorder="1" applyAlignment="1">
      <alignment horizontal="center" vertical="center" wrapText="1"/>
    </xf>
    <xf numFmtId="179" fontId="73" fillId="0" borderId="81" xfId="204" applyNumberFormat="1" applyFont="1" applyFill="1" applyBorder="1" applyAlignment="1">
      <alignment horizontal="center" vertical="center" wrapText="1"/>
    </xf>
    <xf numFmtId="0" fontId="72" fillId="0" borderId="64" xfId="44" applyFont="1" applyBorder="1"/>
    <xf numFmtId="0" fontId="55" fillId="0" borderId="77" xfId="44" applyFont="1" applyBorder="1" applyAlignment="1">
      <alignment horizontal="center" vertical="center" wrapText="1"/>
    </xf>
    <xf numFmtId="0" fontId="66" fillId="0" borderId="86" xfId="44" applyFont="1" applyBorder="1" applyAlignment="1">
      <alignment horizontal="center" vertical="center" wrapText="1"/>
    </xf>
    <xf numFmtId="0" fontId="117" fillId="26" borderId="77" xfId="53" applyNumberFormat="1" applyFont="1" applyFill="1" applyBorder="1" applyAlignment="1">
      <alignment horizontal="center" vertical="center" wrapText="1"/>
    </xf>
    <xf numFmtId="0" fontId="73" fillId="0" borderId="86" xfId="44" applyFont="1" applyBorder="1" applyAlignment="1">
      <alignment horizontal="center" vertical="center" wrapText="1"/>
    </xf>
    <xf numFmtId="0" fontId="73" fillId="0" borderId="77" xfId="44" applyFont="1" applyBorder="1" applyAlignment="1">
      <alignment horizontal="center" vertical="center" wrapText="1"/>
    </xf>
    <xf numFmtId="0" fontId="78" fillId="0" borderId="86" xfId="56" applyFont="1" applyBorder="1" applyAlignment="1">
      <alignment horizontal="center" vertical="center" wrapText="1"/>
    </xf>
    <xf numFmtId="0" fontId="78" fillId="0" borderId="77" xfId="56" applyFont="1" applyBorder="1" applyAlignment="1">
      <alignment horizontal="center" vertical="center" wrapText="1"/>
    </xf>
    <xf numFmtId="0" fontId="73" fillId="0" borderId="66" xfId="44" applyFont="1" applyBorder="1" applyAlignment="1">
      <alignment horizontal="center" vertical="center" wrapText="1"/>
    </xf>
    <xf numFmtId="0" fontId="66" fillId="0" borderId="66" xfId="44" applyFont="1" applyBorder="1" applyAlignment="1">
      <alignment horizontal="center" vertical="center" wrapText="1"/>
    </xf>
    <xf numFmtId="0" fontId="66" fillId="0" borderId="64" xfId="44" applyFont="1" applyBorder="1" applyAlignment="1">
      <alignment horizontal="center" vertical="center" wrapText="1"/>
    </xf>
    <xf numFmtId="0" fontId="66" fillId="0" borderId="16" xfId="43" applyNumberFormat="1" applyFont="1" applyFill="1" applyBorder="1" applyAlignment="1">
      <alignment horizontal="center" vertical="center" wrapText="1"/>
    </xf>
    <xf numFmtId="0" fontId="66" fillId="0" borderId="64" xfId="43" applyNumberFormat="1" applyFont="1" applyFill="1" applyBorder="1" applyAlignment="1">
      <alignment horizontal="center" vertical="center" wrapText="1"/>
    </xf>
    <xf numFmtId="0" fontId="66" fillId="0" borderId="86" xfId="43" applyNumberFormat="1" applyFont="1" applyFill="1" applyBorder="1" applyAlignment="1">
      <alignment horizontal="center" vertical="center" wrapText="1"/>
    </xf>
    <xf numFmtId="41" fontId="66" fillId="0" borderId="86" xfId="204" quotePrefix="1" applyFont="1" applyFill="1" applyBorder="1" applyAlignment="1">
      <alignment horizontal="center" vertical="center" wrapText="1"/>
    </xf>
    <xf numFmtId="41" fontId="66" fillId="0" borderId="103" xfId="204" quotePrefix="1" applyFont="1" applyFill="1" applyBorder="1" applyAlignment="1">
      <alignment horizontal="center" vertical="center" wrapText="1"/>
    </xf>
    <xf numFmtId="41" fontId="53" fillId="0" borderId="103" xfId="204" quotePrefix="1" applyFont="1" applyFill="1" applyBorder="1" applyAlignment="1">
      <alignment horizontal="center" vertical="center" wrapText="1"/>
    </xf>
    <xf numFmtId="41" fontId="53" fillId="0" borderId="86" xfId="204" quotePrefix="1" applyFont="1" applyFill="1" applyBorder="1" applyAlignment="1">
      <alignment horizontal="center" vertical="center" wrapText="1"/>
    </xf>
    <xf numFmtId="41" fontId="65" fillId="0" borderId="103" xfId="204" quotePrefix="1" applyFont="1" applyFill="1" applyBorder="1" applyAlignment="1">
      <alignment horizontal="center" vertical="center" wrapText="1"/>
    </xf>
    <xf numFmtId="41" fontId="55" fillId="0" borderId="86" xfId="204" quotePrefix="1" applyFont="1" applyFill="1" applyBorder="1" applyAlignment="1">
      <alignment horizontal="center" vertical="center" wrapText="1"/>
    </xf>
    <xf numFmtId="41" fontId="65" fillId="0" borderId="86" xfId="204" quotePrefix="1" applyFont="1" applyFill="1" applyBorder="1" applyAlignment="1">
      <alignment horizontal="center" vertical="center" wrapText="1"/>
    </xf>
    <xf numFmtId="41" fontId="55" fillId="0" borderId="103" xfId="204" quotePrefix="1" applyFont="1" applyFill="1" applyBorder="1" applyAlignment="1">
      <alignment horizontal="center" vertical="center" wrapText="1"/>
    </xf>
    <xf numFmtId="41" fontId="53" fillId="26" borderId="86" xfId="204" quotePrefix="1" applyFont="1" applyFill="1" applyBorder="1" applyAlignment="1">
      <alignment horizontal="center" vertical="center" wrapText="1"/>
    </xf>
    <xf numFmtId="179" fontId="53" fillId="0" borderId="86" xfId="204" quotePrefix="1" applyNumberFormat="1" applyFont="1" applyFill="1" applyBorder="1" applyAlignment="1">
      <alignment horizontal="center" vertical="center" wrapText="1"/>
    </xf>
    <xf numFmtId="179" fontId="53" fillId="0" borderId="103" xfId="204" quotePrefix="1" applyNumberFormat="1" applyFont="1" applyFill="1" applyBorder="1" applyAlignment="1">
      <alignment horizontal="center" vertical="center" wrapText="1"/>
    </xf>
    <xf numFmtId="41" fontId="55" fillId="0" borderId="81" xfId="204" applyFont="1" applyFill="1" applyBorder="1" applyAlignment="1">
      <alignment horizontal="center" vertical="center" wrapText="1"/>
    </xf>
    <xf numFmtId="179" fontId="55" fillId="0" borderId="103" xfId="204" quotePrefix="1" applyNumberFormat="1" applyFont="1" applyFill="1" applyBorder="1" applyAlignment="1">
      <alignment horizontal="center" vertical="center" wrapText="1"/>
    </xf>
    <xf numFmtId="0" fontId="53" fillId="0" borderId="86" xfId="204" quotePrefix="1" applyNumberFormat="1" applyFont="1" applyFill="1" applyBorder="1" applyAlignment="1">
      <alignment horizontal="center" vertical="center" wrapText="1"/>
    </xf>
    <xf numFmtId="0" fontId="56" fillId="0" borderId="64" xfId="0" applyFont="1" applyBorder="1" applyAlignment="1">
      <alignment horizontal="center" vertical="center" wrapText="1"/>
    </xf>
    <xf numFmtId="0" fontId="89" fillId="26" borderId="77" xfId="53" applyNumberFormat="1" applyFont="1" applyFill="1" applyBorder="1" applyAlignment="1">
      <alignment horizontal="center" vertical="center" wrapText="1"/>
    </xf>
    <xf numFmtId="0" fontId="55" fillId="0" borderId="16" xfId="44" applyFont="1" applyBorder="1" applyAlignment="1">
      <alignment horizontal="center" vertical="center" wrapText="1"/>
    </xf>
    <xf numFmtId="41" fontId="55" fillId="0" borderId="65" xfId="204" quotePrefix="1" applyFont="1" applyFill="1" applyBorder="1" applyAlignment="1">
      <alignment horizontal="center" vertical="center" wrapText="1"/>
    </xf>
    <xf numFmtId="0" fontId="69" fillId="0" borderId="81" xfId="204" applyNumberFormat="1" applyFont="1" applyFill="1" applyBorder="1" applyAlignment="1">
      <alignment horizontal="center" vertical="center" wrapText="1"/>
    </xf>
    <xf numFmtId="0" fontId="90" fillId="26" borderId="77" xfId="53" applyNumberFormat="1" applyFont="1" applyFill="1" applyBorder="1" applyAlignment="1">
      <alignment horizontal="center" vertical="center" wrapText="1"/>
    </xf>
    <xf numFmtId="180" fontId="73" fillId="36" borderId="77" xfId="204" applyNumberFormat="1" applyFont="1" applyFill="1" applyBorder="1" applyAlignment="1">
      <alignment horizontal="center" vertical="center" wrapText="1"/>
    </xf>
    <xf numFmtId="0" fontId="47" fillId="26" borderId="77" xfId="53" applyNumberFormat="1" applyFont="1" applyFill="1" applyBorder="1" applyAlignment="1">
      <alignment horizontal="center" vertical="center" wrapText="1"/>
    </xf>
    <xf numFmtId="0" fontId="66" fillId="0" borderId="65" xfId="44" applyFont="1" applyBorder="1" applyAlignment="1">
      <alignment wrapText="1"/>
    </xf>
    <xf numFmtId="0" fontId="66" fillId="0" borderId="64" xfId="44" applyFont="1" applyBorder="1" applyAlignment="1">
      <alignment wrapText="1"/>
    </xf>
    <xf numFmtId="191" fontId="66" fillId="0" borderId="0" xfId="44" applyNumberFormat="1" applyFont="1" applyAlignment="1">
      <alignment wrapText="1"/>
    </xf>
    <xf numFmtId="179" fontId="55" fillId="0" borderId="86" xfId="204" quotePrefix="1" applyNumberFormat="1" applyFont="1" applyFill="1" applyBorder="1" applyAlignment="1">
      <alignment horizontal="center" vertical="center" wrapText="1"/>
    </xf>
    <xf numFmtId="0" fontId="67" fillId="0" borderId="64" xfId="204" applyNumberFormat="1" applyFont="1" applyFill="1" applyBorder="1" applyAlignment="1">
      <alignment horizontal="center" vertical="center" wrapText="1"/>
    </xf>
    <xf numFmtId="41" fontId="67" fillId="0" borderId="86" xfId="204" quotePrefix="1" applyFont="1" applyBorder="1" applyAlignment="1">
      <alignment horizontal="center" vertical="center" wrapText="1"/>
    </xf>
    <xf numFmtId="0" fontId="67" fillId="0" borderId="16" xfId="204" applyNumberFormat="1" applyFont="1" applyFill="1" applyBorder="1" applyAlignment="1">
      <alignment horizontal="center" vertical="center" wrapText="1"/>
    </xf>
    <xf numFmtId="0" fontId="67" fillId="0" borderId="81" xfId="204" applyNumberFormat="1" applyFont="1" applyFill="1" applyBorder="1" applyAlignment="1">
      <alignment horizontal="center" vertical="center" wrapText="1"/>
    </xf>
    <xf numFmtId="41" fontId="64" fillId="0" borderId="86" xfId="204" quotePrefix="1" applyFont="1" applyFill="1" applyBorder="1" applyAlignment="1">
      <alignment horizontal="center" vertical="center" wrapText="1"/>
    </xf>
    <xf numFmtId="180" fontId="90" fillId="26" borderId="77" xfId="53" applyNumberFormat="1" applyFont="1" applyFill="1" applyBorder="1" applyAlignment="1">
      <alignment horizontal="center" vertical="center" wrapText="1"/>
    </xf>
    <xf numFmtId="41" fontId="55" fillId="0" borderId="86" xfId="204" applyFont="1" applyFill="1" applyBorder="1" applyAlignment="1">
      <alignment horizontal="center" vertical="center" wrapText="1"/>
    </xf>
    <xf numFmtId="180" fontId="64" fillId="0" borderId="77" xfId="204" applyNumberFormat="1" applyFont="1" applyFill="1" applyBorder="1" applyAlignment="1">
      <alignment horizontal="center" vertical="center" wrapText="1"/>
    </xf>
    <xf numFmtId="0" fontId="119" fillId="26" borderId="77" xfId="53" applyNumberFormat="1" applyFont="1" applyFill="1" applyBorder="1" applyAlignment="1">
      <alignment horizontal="center" vertical="center" wrapText="1"/>
    </xf>
    <xf numFmtId="41" fontId="64" fillId="0" borderId="77" xfId="204" applyFont="1" applyFill="1" applyBorder="1" applyAlignment="1">
      <alignment horizontal="center" vertical="center" wrapText="1"/>
    </xf>
    <xf numFmtId="177" fontId="32" fillId="0" borderId="64" xfId="204" applyNumberFormat="1" applyFont="1" applyFill="1" applyBorder="1" applyAlignment="1">
      <alignment horizontal="center" vertical="center" wrapText="1"/>
    </xf>
    <xf numFmtId="177" fontId="32" fillId="0" borderId="103" xfId="204" quotePrefix="1" applyNumberFormat="1" applyFont="1" applyFill="1" applyBorder="1" applyAlignment="1">
      <alignment horizontal="center" vertical="center" wrapText="1"/>
    </xf>
    <xf numFmtId="177" fontId="64" fillId="0" borderId="81" xfId="204" applyNumberFormat="1" applyFont="1" applyFill="1" applyBorder="1" applyAlignment="1">
      <alignment horizontal="center" vertical="center" wrapText="1"/>
    </xf>
    <xf numFmtId="177" fontId="64" fillId="0" borderId="103" xfId="204" quotePrefix="1" applyNumberFormat="1" applyFont="1" applyFill="1" applyBorder="1" applyAlignment="1">
      <alignment horizontal="center" vertical="center" wrapText="1"/>
    </xf>
    <xf numFmtId="177" fontId="64" fillId="0" borderId="77" xfId="204" applyNumberFormat="1" applyFont="1" applyFill="1" applyBorder="1" applyAlignment="1">
      <alignment horizontal="center" vertical="center" wrapText="1"/>
    </xf>
    <xf numFmtId="177" fontId="32" fillId="0" borderId="77" xfId="204" applyNumberFormat="1" applyFont="1" applyFill="1" applyBorder="1" applyAlignment="1">
      <alignment horizontal="center" vertical="center" wrapText="1"/>
    </xf>
    <xf numFmtId="177" fontId="120" fillId="26" borderId="77" xfId="53" applyNumberFormat="1" applyFont="1" applyFill="1" applyBorder="1" applyAlignment="1">
      <alignment horizontal="center" vertical="center" wrapText="1"/>
    </xf>
    <xf numFmtId="177" fontId="64" fillId="0" borderId="103" xfId="204" applyNumberFormat="1" applyFont="1" applyFill="1" applyBorder="1" applyAlignment="1">
      <alignment horizontal="center" vertical="center" wrapText="1"/>
    </xf>
    <xf numFmtId="177" fontId="30" fillId="36" borderId="77" xfId="204" applyNumberFormat="1" applyFont="1" applyFill="1" applyBorder="1" applyAlignment="1">
      <alignment horizontal="center" vertical="center" wrapText="1"/>
    </xf>
    <xf numFmtId="177" fontId="30" fillId="36" borderId="77" xfId="44" applyNumberFormat="1" applyFont="1" applyFill="1" applyBorder="1" applyAlignment="1">
      <alignment horizontal="center" vertical="center" wrapText="1"/>
    </xf>
    <xf numFmtId="180" fontId="53" fillId="0" borderId="86" xfId="204" quotePrefix="1" applyNumberFormat="1" applyFont="1" applyFill="1" applyBorder="1" applyAlignment="1">
      <alignment horizontal="center" vertical="center" wrapText="1"/>
    </xf>
    <xf numFmtId="180" fontId="55" fillId="0" borderId="81" xfId="204" applyNumberFormat="1" applyFont="1" applyFill="1" applyBorder="1" applyAlignment="1">
      <alignment horizontal="center" vertical="center" wrapText="1"/>
    </xf>
    <xf numFmtId="180" fontId="55" fillId="0" borderId="86" xfId="204" quotePrefix="1" applyNumberFormat="1" applyFont="1" applyFill="1" applyBorder="1" applyAlignment="1">
      <alignment horizontal="center" vertical="center" wrapText="1"/>
    </xf>
    <xf numFmtId="180" fontId="53" fillId="0" borderId="81" xfId="204" applyNumberFormat="1" applyFont="1" applyFill="1" applyBorder="1" applyAlignment="1">
      <alignment horizontal="center" vertical="center" wrapText="1"/>
    </xf>
    <xf numFmtId="180" fontId="55" fillId="0" borderId="77" xfId="204" applyNumberFormat="1" applyFont="1" applyFill="1" applyBorder="1" applyAlignment="1">
      <alignment horizontal="center" vertical="center" wrapText="1"/>
    </xf>
    <xf numFmtId="180" fontId="53" fillId="0" borderId="86" xfId="44" applyNumberFormat="1" applyFont="1" applyBorder="1" applyAlignment="1">
      <alignment horizontal="center" vertical="center" wrapText="1"/>
    </xf>
    <xf numFmtId="180" fontId="69" fillId="0" borderId="77" xfId="204" applyNumberFormat="1" applyFont="1" applyFill="1" applyBorder="1" applyAlignment="1">
      <alignment horizontal="center" vertical="center" wrapText="1"/>
    </xf>
    <xf numFmtId="180" fontId="69" fillId="0" borderId="86" xfId="204" quotePrefix="1" applyNumberFormat="1" applyFont="1" applyBorder="1" applyAlignment="1">
      <alignment horizontal="center" vertical="center" wrapText="1"/>
    </xf>
    <xf numFmtId="180" fontId="53" fillId="0" borderId="64" xfId="204" applyNumberFormat="1" applyFont="1" applyFill="1" applyBorder="1" applyAlignment="1">
      <alignment vertical="center" wrapText="1"/>
    </xf>
    <xf numFmtId="180" fontId="53" fillId="0" borderId="86" xfId="204" applyNumberFormat="1" applyFont="1" applyFill="1" applyBorder="1" applyAlignment="1">
      <alignment horizontal="center" vertical="center" wrapText="1"/>
    </xf>
    <xf numFmtId="180" fontId="55" fillId="0" borderId="86" xfId="204" applyNumberFormat="1" applyFont="1" applyFill="1" applyBorder="1" applyAlignment="1">
      <alignment horizontal="center" vertical="center" wrapText="1"/>
    </xf>
    <xf numFmtId="180" fontId="55" fillId="36" borderId="77" xfId="44" applyNumberFormat="1" applyFont="1" applyFill="1" applyBorder="1" applyAlignment="1">
      <alignment horizontal="center" vertical="center" wrapText="1"/>
    </xf>
    <xf numFmtId="180" fontId="53" fillId="0" borderId="77" xfId="204" applyNumberFormat="1" applyFont="1" applyFill="1" applyBorder="1" applyAlignment="1">
      <alignment horizontal="center" vertical="center" wrapText="1"/>
    </xf>
    <xf numFmtId="176" fontId="53" fillId="0" borderId="77" xfId="204" applyNumberFormat="1" applyFont="1" applyFill="1" applyBorder="1" applyAlignment="1">
      <alignment horizontal="center" vertical="center" wrapText="1"/>
    </xf>
    <xf numFmtId="41" fontId="53" fillId="0" borderId="77" xfId="204" applyFont="1" applyFill="1" applyBorder="1" applyAlignment="1">
      <alignment horizontal="center" vertical="center" wrapText="1"/>
    </xf>
    <xf numFmtId="185" fontId="53" fillId="0" borderId="77" xfId="204" applyNumberFormat="1" applyFont="1" applyFill="1" applyBorder="1" applyAlignment="1">
      <alignment horizontal="center" vertical="center" wrapText="1"/>
    </xf>
    <xf numFmtId="0" fontId="53" fillId="0" borderId="77" xfId="204" applyNumberFormat="1" applyFont="1" applyFill="1" applyBorder="1" applyAlignment="1">
      <alignment horizontal="center" vertical="center" wrapText="1"/>
    </xf>
    <xf numFmtId="180" fontId="53" fillId="0" borderId="103" xfId="204" quotePrefix="1" applyNumberFormat="1" applyFont="1" applyFill="1" applyBorder="1" applyAlignment="1">
      <alignment horizontal="center" vertical="center" wrapText="1"/>
    </xf>
    <xf numFmtId="180" fontId="55" fillId="0" borderId="77" xfId="44" applyNumberFormat="1" applyFont="1" applyBorder="1" applyAlignment="1">
      <alignment wrapText="1"/>
    </xf>
    <xf numFmtId="180" fontId="55" fillId="0" borderId="77" xfId="204" applyNumberFormat="1" applyFont="1" applyFill="1" applyBorder="1" applyAlignment="1">
      <alignment horizontal="center" vertical="center" wrapText="1" shrinkToFit="1"/>
    </xf>
    <xf numFmtId="41" fontId="55" fillId="0" borderId="77" xfId="204" applyFont="1" applyFill="1" applyBorder="1" applyAlignment="1">
      <alignment horizontal="center" vertical="center" wrapText="1"/>
    </xf>
    <xf numFmtId="176" fontId="55" fillId="0" borderId="77" xfId="204" applyNumberFormat="1" applyFont="1" applyFill="1" applyBorder="1" applyAlignment="1">
      <alignment horizontal="center" vertical="center" wrapText="1"/>
    </xf>
    <xf numFmtId="180" fontId="55" fillId="0" borderId="103" xfId="204" quotePrefix="1" applyNumberFormat="1" applyFont="1" applyFill="1" applyBorder="1" applyAlignment="1">
      <alignment horizontal="center" vertical="center" wrapText="1"/>
    </xf>
    <xf numFmtId="180" fontId="60" fillId="36" borderId="77" xfId="204" applyNumberFormat="1" applyFont="1" applyFill="1" applyBorder="1" applyAlignment="1">
      <alignment horizontal="center" vertical="center" wrapText="1"/>
    </xf>
    <xf numFmtId="180" fontId="60" fillId="36" borderId="77" xfId="44" applyNumberFormat="1" applyFont="1" applyFill="1" applyBorder="1" applyAlignment="1">
      <alignment horizontal="center" vertical="center" wrapText="1"/>
    </xf>
    <xf numFmtId="180" fontId="73" fillId="0" borderId="77" xfId="204" applyNumberFormat="1" applyFont="1" applyFill="1" applyBorder="1" applyAlignment="1">
      <alignment horizontal="center" vertical="center" wrapText="1"/>
    </xf>
    <xf numFmtId="176" fontId="73" fillId="0" borderId="77" xfId="204" applyNumberFormat="1" applyFont="1" applyFill="1" applyBorder="1" applyAlignment="1">
      <alignment horizontal="center" vertical="center" wrapText="1"/>
    </xf>
    <xf numFmtId="180" fontId="73" fillId="0" borderId="77" xfId="204" applyNumberFormat="1" applyFont="1" applyFill="1" applyBorder="1" applyAlignment="1">
      <alignment horizontal="center" vertical="center" wrapText="1" shrinkToFit="1"/>
    </xf>
    <xf numFmtId="180" fontId="73" fillId="0" borderId="77" xfId="44" applyNumberFormat="1" applyFont="1" applyBorder="1" applyAlignment="1">
      <alignment wrapText="1"/>
    </xf>
    <xf numFmtId="176" fontId="66" fillId="0" borderId="77" xfId="204" applyNumberFormat="1" applyFont="1" applyFill="1" applyBorder="1" applyAlignment="1">
      <alignment horizontal="center" vertical="center" wrapText="1"/>
    </xf>
    <xf numFmtId="185" fontId="66" fillId="0" borderId="77" xfId="204" applyNumberFormat="1" applyFont="1" applyFill="1" applyBorder="1" applyAlignment="1">
      <alignment horizontal="center" vertical="center" wrapText="1"/>
    </xf>
    <xf numFmtId="198" fontId="53" fillId="0" borderId="77" xfId="29" applyNumberFormat="1" applyFont="1" applyFill="1" applyBorder="1" applyAlignment="1">
      <alignment horizontal="center" vertical="center" wrapText="1"/>
    </xf>
    <xf numFmtId="191" fontId="53" fillId="0" borderId="77" xfId="204" applyNumberFormat="1" applyFont="1" applyFill="1" applyBorder="1" applyAlignment="1">
      <alignment horizontal="center" vertical="center" wrapText="1" shrinkToFit="1"/>
    </xf>
    <xf numFmtId="180" fontId="55" fillId="27" borderId="77" xfId="204" applyNumberFormat="1" applyFont="1" applyFill="1" applyBorder="1" applyAlignment="1">
      <alignment horizontal="center" vertical="center" wrapText="1"/>
    </xf>
    <xf numFmtId="180" fontId="55" fillId="27" borderId="77" xfId="44" applyNumberFormat="1" applyFont="1" applyFill="1" applyBorder="1" applyAlignment="1">
      <alignment horizontal="center" vertical="center" wrapText="1"/>
    </xf>
    <xf numFmtId="180" fontId="53" fillId="0" borderId="64" xfId="44" applyNumberFormat="1" applyFont="1" applyBorder="1" applyAlignment="1">
      <alignment horizontal="center" wrapText="1"/>
    </xf>
    <xf numFmtId="180" fontId="55" fillId="0" borderId="81" xfId="44" applyNumberFormat="1" applyFont="1" applyBorder="1" applyAlignment="1">
      <alignment horizontal="center" vertical="center" wrapText="1"/>
    </xf>
    <xf numFmtId="180" fontId="55" fillId="0" borderId="81" xfId="54" applyNumberFormat="1" applyFont="1" applyFill="1" applyBorder="1" applyAlignment="1">
      <alignment horizontal="center" vertical="center" wrapText="1"/>
    </xf>
    <xf numFmtId="180" fontId="32" fillId="0" borderId="16" xfId="54" applyNumberFormat="1" applyFont="1" applyFill="1" applyBorder="1" applyAlignment="1">
      <alignment horizontal="center" vertical="center" wrapText="1"/>
    </xf>
    <xf numFmtId="180" fontId="53" fillId="0" borderId="64" xfId="54" applyNumberFormat="1" applyFont="1" applyFill="1" applyBorder="1" applyAlignment="1">
      <alignment horizontal="center" vertical="center" wrapText="1"/>
    </xf>
    <xf numFmtId="180" fontId="55" fillId="0" borderId="81" xfId="54" applyNumberFormat="1" applyFont="1" applyFill="1" applyBorder="1" applyAlignment="1" applyProtection="1">
      <alignment horizontal="center" vertical="center" wrapText="1"/>
    </xf>
    <xf numFmtId="180" fontId="55" fillId="0" borderId="82" xfId="54" applyNumberFormat="1" applyFont="1" applyFill="1" applyBorder="1" applyAlignment="1">
      <alignment horizontal="center" vertical="center" wrapText="1"/>
    </xf>
    <xf numFmtId="180" fontId="55" fillId="36" borderId="77" xfId="54" applyNumberFormat="1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>
      <alignment horizontal="center" vertical="center" wrapText="1"/>
    </xf>
    <xf numFmtId="191" fontId="73" fillId="26" borderId="77" xfId="54" applyNumberFormat="1" applyFont="1" applyFill="1" applyBorder="1" applyAlignment="1">
      <alignment horizontal="center" vertical="center" wrapText="1"/>
    </xf>
    <xf numFmtId="41" fontId="73" fillId="26" borderId="77" xfId="54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>
      <alignment horizontal="center" vertical="center" wrapText="1" shrinkToFit="1"/>
    </xf>
    <xf numFmtId="180" fontId="66" fillId="26" borderId="64" xfId="54" applyNumberFormat="1" applyFont="1" applyFill="1" applyBorder="1" applyAlignment="1">
      <alignment horizontal="center" vertical="center" wrapText="1"/>
    </xf>
    <xf numFmtId="180" fontId="66" fillId="26" borderId="64" xfId="44" applyNumberFormat="1" applyFont="1" applyFill="1" applyBorder="1" applyAlignment="1">
      <alignment horizontal="center" vertical="center" wrapText="1"/>
    </xf>
    <xf numFmtId="191" fontId="66" fillId="26" borderId="64" xfId="54" applyNumberFormat="1" applyFont="1" applyFill="1" applyBorder="1" applyAlignment="1">
      <alignment horizontal="center" vertical="center" wrapText="1"/>
    </xf>
    <xf numFmtId="177" fontId="66" fillId="26" borderId="64" xfId="54" applyNumberFormat="1" applyFont="1" applyFill="1" applyBorder="1" applyAlignment="1">
      <alignment horizontal="center" vertical="center" wrapText="1"/>
    </xf>
    <xf numFmtId="180" fontId="75" fillId="26" borderId="77" xfId="54" applyNumberFormat="1" applyFont="1" applyFill="1" applyBorder="1" applyAlignment="1">
      <alignment horizontal="center" vertical="center" wrapText="1"/>
    </xf>
    <xf numFmtId="191" fontId="75" fillId="26" borderId="77" xfId="54" applyNumberFormat="1" applyFont="1" applyFill="1" applyBorder="1" applyAlignment="1">
      <alignment horizontal="center" vertical="center" wrapText="1"/>
    </xf>
    <xf numFmtId="180" fontId="73" fillId="26" borderId="77" xfId="54" applyNumberFormat="1" applyFont="1" applyFill="1" applyBorder="1" applyAlignment="1" applyProtection="1">
      <alignment horizontal="center" vertical="center" wrapText="1"/>
    </xf>
    <xf numFmtId="191" fontId="73" fillId="26" borderId="77" xfId="54" applyNumberFormat="1" applyFont="1" applyFill="1" applyBorder="1" applyAlignment="1" applyProtection="1">
      <alignment horizontal="center" vertical="center" wrapText="1"/>
    </xf>
    <xf numFmtId="0" fontId="72" fillId="26" borderId="77" xfId="67" applyFont="1" applyFill="1" applyBorder="1" applyAlignment="1">
      <alignment horizontal="center" vertical="center"/>
    </xf>
    <xf numFmtId="180" fontId="66" fillId="26" borderId="77" xfId="54" applyNumberFormat="1" applyFont="1" applyFill="1" applyBorder="1" applyAlignment="1" applyProtection="1">
      <alignment horizontal="center" vertical="center" wrapText="1"/>
    </xf>
    <xf numFmtId="191" fontId="66" fillId="26" borderId="77" xfId="54" applyNumberFormat="1" applyFont="1" applyFill="1" applyBorder="1" applyAlignment="1" applyProtection="1">
      <alignment horizontal="center" vertical="center" wrapText="1"/>
    </xf>
    <xf numFmtId="180" fontId="66" fillId="26" borderId="77" xfId="67" applyNumberFormat="1" applyFont="1" applyFill="1" applyBorder="1" applyAlignment="1">
      <alignment horizontal="center" vertical="center" wrapText="1"/>
    </xf>
    <xf numFmtId="185" fontId="66" fillId="26" borderId="77" xfId="67" applyNumberFormat="1" applyFont="1" applyFill="1" applyBorder="1" applyAlignment="1">
      <alignment horizontal="center" vertical="center"/>
    </xf>
    <xf numFmtId="0" fontId="66" fillId="26" borderId="77" xfId="67" applyFont="1" applyFill="1" applyBorder="1" applyAlignment="1">
      <alignment horizontal="center" vertical="center"/>
    </xf>
    <xf numFmtId="0" fontId="66" fillId="26" borderId="77" xfId="67" applyFont="1" applyFill="1" applyBorder="1" applyAlignment="1">
      <alignment horizontal="center" vertical="center" wrapText="1"/>
    </xf>
    <xf numFmtId="41" fontId="66" fillId="26" borderId="77" xfId="54" applyFont="1" applyFill="1" applyBorder="1" applyAlignment="1">
      <alignment horizontal="center" vertical="center"/>
    </xf>
    <xf numFmtId="176" fontId="66" fillId="26" borderId="77" xfId="54" applyNumberFormat="1" applyFont="1" applyFill="1" applyBorder="1" applyAlignment="1">
      <alignment horizontal="center" vertical="center" wrapText="1"/>
    </xf>
    <xf numFmtId="0" fontId="73" fillId="26" borderId="77" xfId="54" applyNumberFormat="1" applyFont="1" applyFill="1" applyBorder="1" applyAlignment="1">
      <alignment horizontal="center" vertical="center" wrapText="1"/>
    </xf>
    <xf numFmtId="176" fontId="73" fillId="26" borderId="77" xfId="54" applyNumberFormat="1" applyFont="1" applyFill="1" applyBorder="1" applyAlignment="1">
      <alignment horizontal="center" vertical="center" wrapText="1"/>
    </xf>
    <xf numFmtId="0" fontId="75" fillId="26" borderId="77" xfId="54" applyNumberFormat="1" applyFont="1" applyFill="1" applyBorder="1" applyAlignment="1">
      <alignment horizontal="center" vertical="center" wrapText="1"/>
    </xf>
    <xf numFmtId="177" fontId="75" fillId="26" borderId="77" xfId="54" applyNumberFormat="1" applyFont="1" applyFill="1" applyBorder="1" applyAlignment="1">
      <alignment horizontal="center" vertical="center" wrapText="1"/>
    </xf>
    <xf numFmtId="41" fontId="75" fillId="26" borderId="77" xfId="54" applyFont="1" applyFill="1" applyBorder="1" applyAlignment="1">
      <alignment horizontal="center" vertical="center" wrapText="1"/>
    </xf>
    <xf numFmtId="176" fontId="75" fillId="26" borderId="77" xfId="54" applyNumberFormat="1" applyFont="1" applyFill="1" applyBorder="1" applyAlignment="1">
      <alignment horizontal="center" vertical="center" wrapText="1"/>
    </xf>
    <xf numFmtId="180" fontId="83" fillId="26" borderId="77" xfId="54" applyNumberFormat="1" applyFont="1" applyFill="1" applyBorder="1" applyAlignment="1">
      <alignment horizontal="center" vertical="center" wrapText="1"/>
    </xf>
    <xf numFmtId="180" fontId="66" fillId="0" borderId="77" xfId="44" applyNumberFormat="1" applyFont="1" applyBorder="1" applyAlignment="1">
      <alignment horizontal="center" wrapText="1"/>
    </xf>
    <xf numFmtId="191" fontId="73" fillId="26" borderId="77" xfId="67" applyNumberFormat="1" applyFont="1" applyFill="1" applyBorder="1" applyAlignment="1">
      <alignment horizontal="center" vertical="center" wrapText="1"/>
    </xf>
    <xf numFmtId="180" fontId="73" fillId="26" borderId="77" xfId="67" applyNumberFormat="1" applyFont="1" applyFill="1" applyBorder="1" applyAlignment="1">
      <alignment horizontal="center" vertical="center"/>
    </xf>
    <xf numFmtId="176" fontId="73" fillId="26" borderId="77" xfId="67" applyNumberFormat="1" applyFont="1" applyFill="1" applyBorder="1" applyAlignment="1">
      <alignment horizontal="center" vertical="center"/>
    </xf>
    <xf numFmtId="180" fontId="66" fillId="26" borderId="77" xfId="67" applyNumberFormat="1" applyFont="1" applyFill="1" applyBorder="1" applyAlignment="1">
      <alignment horizontal="center" vertical="center"/>
    </xf>
    <xf numFmtId="176" fontId="75" fillId="26" borderId="77" xfId="67" applyNumberFormat="1" applyFont="1" applyFill="1" applyBorder="1" applyAlignment="1">
      <alignment horizontal="center" vertical="center"/>
    </xf>
    <xf numFmtId="177" fontId="75" fillId="26" borderId="77" xfId="208" applyNumberFormat="1" applyFont="1" applyFill="1" applyBorder="1" applyAlignment="1">
      <alignment horizontal="center" vertical="center" wrapText="1"/>
    </xf>
    <xf numFmtId="41" fontId="75" fillId="26" borderId="77" xfId="208" applyFont="1" applyFill="1" applyBorder="1" applyAlignment="1">
      <alignment horizontal="center" vertical="center" wrapText="1"/>
    </xf>
    <xf numFmtId="176" fontId="66" fillId="26" borderId="77" xfId="67" applyNumberFormat="1" applyFont="1" applyFill="1" applyBorder="1" applyAlignment="1">
      <alignment horizontal="center" vertical="center"/>
    </xf>
    <xf numFmtId="0" fontId="66" fillId="26" borderId="77" xfId="54" quotePrefix="1" applyNumberFormat="1" applyFont="1" applyFill="1" applyBorder="1" applyAlignment="1">
      <alignment horizontal="center" vertical="center" wrapText="1"/>
    </xf>
    <xf numFmtId="180" fontId="86" fillId="26" borderId="77" xfId="54" applyNumberFormat="1" applyFont="1" applyFill="1" applyBorder="1" applyAlignment="1">
      <alignment horizontal="center" vertical="center" wrapText="1"/>
    </xf>
    <xf numFmtId="180" fontId="66" fillId="26" borderId="77" xfId="54" applyNumberFormat="1" applyFont="1" applyFill="1" applyBorder="1" applyAlignment="1">
      <alignment horizontal="center" vertical="center" wrapText="1" shrinkToFit="1"/>
    </xf>
    <xf numFmtId="185" fontId="66" fillId="26" borderId="77" xfId="54" applyNumberFormat="1" applyFont="1" applyFill="1" applyBorder="1" applyAlignment="1">
      <alignment horizontal="center" vertical="center" wrapText="1"/>
    </xf>
    <xf numFmtId="191" fontId="66" fillId="26" borderId="77" xfId="67" applyNumberFormat="1" applyFont="1" applyFill="1" applyBorder="1" applyAlignment="1">
      <alignment horizontal="center" vertical="center" wrapText="1"/>
    </xf>
    <xf numFmtId="41" fontId="66" fillId="26" borderId="77" xfId="67" applyNumberFormat="1" applyFont="1" applyFill="1" applyBorder="1" applyAlignment="1">
      <alignment horizontal="center" vertical="center"/>
    </xf>
    <xf numFmtId="176" fontId="66" fillId="26" borderId="77" xfId="67" applyNumberFormat="1" applyFont="1" applyFill="1" applyBorder="1" applyAlignment="1">
      <alignment horizontal="center" vertical="center" shrinkToFit="1"/>
    </xf>
    <xf numFmtId="0" fontId="66" fillId="26" borderId="77" xfId="67" applyFont="1" applyFill="1" applyBorder="1" applyAlignment="1">
      <alignment horizontal="center" vertical="center" shrinkToFit="1"/>
    </xf>
    <xf numFmtId="0" fontId="66" fillId="26" borderId="77" xfId="67" applyFont="1" applyFill="1" applyBorder="1" applyAlignment="1">
      <alignment horizontal="center" vertical="center" wrapText="1" shrinkToFit="1"/>
    </xf>
    <xf numFmtId="41" fontId="86" fillId="26" borderId="77" xfId="54" applyFont="1" applyFill="1" applyBorder="1" applyAlignment="1">
      <alignment horizontal="center" vertical="center" wrapText="1"/>
    </xf>
    <xf numFmtId="0" fontId="66" fillId="0" borderId="64" xfId="0" applyFont="1" applyBorder="1" applyAlignment="1">
      <alignment horizontal="left" vertical="center" wrapText="1"/>
    </xf>
    <xf numFmtId="180" fontId="74" fillId="26" borderId="77" xfId="54" applyNumberFormat="1" applyFont="1" applyFill="1" applyBorder="1" applyAlignment="1">
      <alignment horizontal="center" vertical="center" wrapText="1"/>
    </xf>
    <xf numFmtId="38" fontId="66" fillId="26" borderId="77" xfId="117" applyNumberFormat="1" applyFont="1" applyFill="1" applyBorder="1" applyAlignment="1">
      <alignment horizontal="center" vertical="center" wrapText="1"/>
    </xf>
    <xf numFmtId="191" fontId="66" fillId="26" borderId="77" xfId="117" applyNumberFormat="1" applyFont="1" applyFill="1" applyBorder="1" applyAlignment="1">
      <alignment horizontal="center" vertical="center" wrapText="1"/>
    </xf>
    <xf numFmtId="38" fontId="66" fillId="26" borderId="77" xfId="69" applyNumberFormat="1" applyFont="1" applyFill="1" applyBorder="1" applyAlignment="1">
      <alignment horizontal="center" vertical="center" wrapText="1"/>
    </xf>
    <xf numFmtId="38" fontId="66" fillId="26" borderId="77" xfId="70" applyNumberFormat="1" applyFont="1" applyFill="1" applyBorder="1" applyAlignment="1">
      <alignment horizontal="center" vertical="center" wrapText="1"/>
    </xf>
    <xf numFmtId="191" fontId="66" fillId="26" borderId="77" xfId="70" applyNumberFormat="1" applyFont="1" applyFill="1" applyBorder="1" applyAlignment="1">
      <alignment horizontal="center" vertical="center" wrapText="1"/>
    </xf>
    <xf numFmtId="0" fontId="66" fillId="26" borderId="77" xfId="69" applyNumberFormat="1" applyFont="1" applyFill="1" applyBorder="1" applyAlignment="1">
      <alignment horizontal="center" vertical="center" wrapText="1"/>
    </xf>
    <xf numFmtId="0" fontId="73" fillId="26" borderId="77" xfId="71" applyNumberFormat="1" applyFont="1" applyFill="1" applyBorder="1" applyAlignment="1">
      <alignment horizontal="center" vertical="center" wrapText="1"/>
    </xf>
    <xf numFmtId="177" fontId="66" fillId="26" borderId="77" xfId="69" applyNumberFormat="1" applyFont="1" applyFill="1" applyBorder="1" applyAlignment="1">
      <alignment horizontal="center" vertical="center" wrapText="1"/>
    </xf>
    <xf numFmtId="41" fontId="66" fillId="26" borderId="77" xfId="69" applyFont="1" applyFill="1" applyBorder="1" applyAlignment="1">
      <alignment horizontal="center" vertical="center" wrapText="1"/>
    </xf>
    <xf numFmtId="38" fontId="66" fillId="26" borderId="77" xfId="69" applyNumberFormat="1" applyFont="1" applyFill="1" applyBorder="1" applyAlignment="1">
      <alignment horizontal="center" vertical="center" wrapText="1" shrinkToFit="1"/>
    </xf>
    <xf numFmtId="38" fontId="66" fillId="26" borderId="77" xfId="72" applyNumberFormat="1" applyFont="1" applyFill="1" applyBorder="1" applyAlignment="1">
      <alignment horizontal="center" vertical="center" wrapText="1"/>
    </xf>
    <xf numFmtId="0" fontId="66" fillId="26" borderId="77" xfId="72" applyNumberFormat="1" applyFont="1" applyFill="1" applyBorder="1" applyAlignment="1">
      <alignment horizontal="center" vertical="center" wrapText="1"/>
    </xf>
    <xf numFmtId="0" fontId="73" fillId="26" borderId="77" xfId="73" applyNumberFormat="1" applyFont="1" applyFill="1" applyBorder="1" applyAlignment="1">
      <alignment horizontal="center" vertical="center" wrapText="1"/>
    </xf>
    <xf numFmtId="177" fontId="66" fillId="26" borderId="77" xfId="72" applyNumberFormat="1" applyFont="1" applyFill="1" applyBorder="1" applyAlignment="1">
      <alignment horizontal="center" vertical="center" wrapText="1"/>
    </xf>
    <xf numFmtId="41" fontId="66" fillId="26" borderId="77" xfId="72" applyFont="1" applyFill="1" applyBorder="1" applyAlignment="1">
      <alignment horizontal="center" vertical="center" wrapText="1"/>
    </xf>
    <xf numFmtId="194" fontId="73" fillId="26" borderId="77" xfId="54" applyNumberFormat="1" applyFont="1" applyFill="1" applyBorder="1" applyAlignment="1">
      <alignment horizontal="center" vertical="center" wrapText="1"/>
    </xf>
    <xf numFmtId="38" fontId="66" fillId="26" borderId="77" xfId="89" applyNumberFormat="1" applyFont="1" applyFill="1" applyBorder="1" applyAlignment="1">
      <alignment horizontal="center" vertical="center" wrapText="1"/>
    </xf>
    <xf numFmtId="0" fontId="66" fillId="26" borderId="77" xfId="89" applyNumberFormat="1" applyFont="1" applyFill="1" applyBorder="1" applyAlignment="1">
      <alignment horizontal="center" vertical="center" wrapText="1"/>
    </xf>
    <xf numFmtId="0" fontId="73" fillId="26" borderId="77" xfId="95" applyNumberFormat="1" applyFont="1" applyFill="1" applyBorder="1" applyAlignment="1">
      <alignment horizontal="center" vertical="center" wrapText="1"/>
    </xf>
    <xf numFmtId="177" fontId="66" fillId="26" borderId="77" xfId="89" applyNumberFormat="1" applyFont="1" applyFill="1" applyBorder="1" applyAlignment="1">
      <alignment horizontal="center" vertical="center" wrapText="1"/>
    </xf>
    <xf numFmtId="41" fontId="66" fillId="26" borderId="77" xfId="89" applyFont="1" applyFill="1" applyBorder="1" applyAlignment="1">
      <alignment horizontal="center" vertical="center" wrapText="1"/>
    </xf>
    <xf numFmtId="38" fontId="66" fillId="26" borderId="77" xfId="113" applyNumberFormat="1" applyFont="1" applyFill="1" applyBorder="1" applyAlignment="1">
      <alignment horizontal="center" vertical="center" wrapText="1"/>
    </xf>
    <xf numFmtId="0" fontId="66" fillId="26" borderId="77" xfId="113" applyNumberFormat="1" applyFont="1" applyFill="1" applyBorder="1" applyAlignment="1">
      <alignment horizontal="center" vertical="center" wrapText="1"/>
    </xf>
    <xf numFmtId="0" fontId="73" fillId="26" borderId="77" xfId="111" applyNumberFormat="1" applyFont="1" applyFill="1" applyBorder="1" applyAlignment="1">
      <alignment horizontal="center" vertical="center" wrapText="1"/>
    </xf>
    <xf numFmtId="177" fontId="66" fillId="26" borderId="77" xfId="113" applyNumberFormat="1" applyFont="1" applyFill="1" applyBorder="1" applyAlignment="1">
      <alignment horizontal="center" vertical="center" wrapText="1"/>
    </xf>
    <xf numFmtId="41" fontId="66" fillId="26" borderId="77" xfId="113" applyFont="1" applyFill="1" applyBorder="1" applyAlignment="1">
      <alignment horizontal="center" vertical="center" wrapText="1"/>
    </xf>
    <xf numFmtId="180" fontId="85" fillId="26" borderId="77" xfId="54" applyNumberFormat="1" applyFont="1" applyFill="1" applyBorder="1" applyAlignment="1">
      <alignment horizontal="center" vertical="center"/>
    </xf>
    <xf numFmtId="194" fontId="66" fillId="26" borderId="77" xfId="54" applyNumberFormat="1" applyFont="1" applyFill="1" applyBorder="1" applyAlignment="1">
      <alignment horizontal="center" vertical="center" wrapText="1"/>
    </xf>
    <xf numFmtId="190" fontId="66" fillId="26" borderId="77" xfId="54" applyNumberFormat="1" applyFont="1" applyFill="1" applyBorder="1" applyAlignment="1">
      <alignment horizontal="center" vertical="center" wrapText="1"/>
    </xf>
    <xf numFmtId="177" fontId="66" fillId="26" borderId="77" xfId="117" applyNumberFormat="1" applyFont="1" applyFill="1" applyBorder="1" applyAlignment="1">
      <alignment horizontal="center" vertical="center" wrapText="1"/>
    </xf>
    <xf numFmtId="0" fontId="66" fillId="26" borderId="77" xfId="117" applyNumberFormat="1" applyFont="1" applyFill="1" applyBorder="1" applyAlignment="1">
      <alignment horizontal="center" vertical="center" wrapText="1"/>
    </xf>
    <xf numFmtId="179" fontId="66" fillId="26" borderId="77" xfId="54" applyNumberFormat="1" applyFont="1" applyFill="1" applyBorder="1" applyAlignment="1">
      <alignment horizontal="center" vertical="center" wrapText="1"/>
    </xf>
    <xf numFmtId="186" fontId="66" fillId="26" borderId="77" xfId="54" applyNumberFormat="1" applyFont="1" applyFill="1" applyBorder="1" applyAlignment="1">
      <alignment horizontal="center" vertical="center" wrapText="1"/>
    </xf>
    <xf numFmtId="177" fontId="73" fillId="26" borderId="77" xfId="54" applyNumberFormat="1" applyFont="1" applyFill="1" applyBorder="1" applyAlignment="1">
      <alignment horizontal="center" vertical="center" wrapText="1"/>
    </xf>
    <xf numFmtId="0" fontId="66" fillId="26" borderId="77" xfId="253" applyFont="1" applyFill="1" applyBorder="1" applyAlignment="1">
      <alignment horizontal="center" vertical="center" wrapText="1" shrinkToFit="1"/>
    </xf>
    <xf numFmtId="180" fontId="66" fillId="26" borderId="16" xfId="44" applyNumberFormat="1" applyFont="1" applyFill="1" applyBorder="1" applyAlignment="1">
      <alignment horizontal="center" vertical="center" wrapText="1"/>
    </xf>
    <xf numFmtId="180" fontId="73" fillId="36" borderId="77" xfId="44" applyNumberFormat="1" applyFont="1" applyFill="1" applyBorder="1" applyAlignment="1">
      <alignment horizontal="center" vertical="center" wrapText="1"/>
    </xf>
    <xf numFmtId="180" fontId="73" fillId="0" borderId="0" xfId="204" quotePrefix="1" applyNumberFormat="1" applyFont="1" applyFill="1" applyBorder="1" applyAlignment="1">
      <alignment horizontal="center" vertical="center" wrapText="1"/>
    </xf>
    <xf numFmtId="180" fontId="73" fillId="26" borderId="81" xfId="204" applyNumberFormat="1" applyFont="1" applyFill="1" applyBorder="1" applyAlignment="1">
      <alignment horizontal="center" vertical="center" wrapText="1"/>
    </xf>
    <xf numFmtId="180" fontId="73" fillId="0" borderId="0" xfId="44" applyNumberFormat="1" applyFont="1" applyAlignment="1">
      <alignment horizontal="center" wrapText="1"/>
    </xf>
    <xf numFmtId="180" fontId="73" fillId="26" borderId="16" xfId="204" applyNumberFormat="1" applyFont="1" applyFill="1" applyBorder="1" applyAlignment="1">
      <alignment horizontal="center" vertical="center" wrapText="1"/>
    </xf>
    <xf numFmtId="180" fontId="66" fillId="26" borderId="16" xfId="204" applyNumberFormat="1" applyFont="1" applyFill="1" applyBorder="1" applyAlignment="1">
      <alignment horizontal="center" vertical="center" wrapText="1"/>
    </xf>
    <xf numFmtId="180" fontId="73" fillId="26" borderId="81" xfId="204" applyNumberFormat="1" applyFont="1" applyFill="1" applyBorder="1" applyAlignment="1" applyProtection="1">
      <alignment horizontal="center" vertical="center" wrapText="1"/>
    </xf>
    <xf numFmtId="180" fontId="66" fillId="0" borderId="0" xfId="56" applyNumberFormat="1" applyFont="1" applyAlignment="1">
      <alignment horizontal="center" vertical="center" wrapText="1"/>
    </xf>
    <xf numFmtId="180" fontId="66" fillId="26" borderId="16" xfId="56" applyNumberFormat="1" applyFont="1" applyFill="1" applyBorder="1" applyAlignment="1">
      <alignment horizontal="center" vertical="center" wrapText="1"/>
    </xf>
    <xf numFmtId="180" fontId="66" fillId="0" borderId="0" xfId="56" applyNumberFormat="1" applyFont="1" applyAlignment="1">
      <alignment horizontal="center" wrapText="1"/>
    </xf>
    <xf numFmtId="180" fontId="66" fillId="26" borderId="16" xfId="204" applyNumberFormat="1" applyFont="1" applyFill="1" applyBorder="1" applyAlignment="1" applyProtection="1">
      <alignment horizontal="center" vertical="center" wrapText="1"/>
    </xf>
    <xf numFmtId="180" fontId="73" fillId="0" borderId="0" xfId="204" quotePrefix="1" applyNumberFormat="1" applyFont="1" applyBorder="1" applyAlignment="1">
      <alignment horizontal="center" vertical="center" wrapText="1"/>
    </xf>
    <xf numFmtId="180" fontId="73" fillId="0" borderId="0" xfId="56" applyNumberFormat="1" applyFont="1" applyAlignment="1">
      <alignment horizontal="center" wrapText="1"/>
    </xf>
    <xf numFmtId="180" fontId="75" fillId="0" borderId="0" xfId="204" quotePrefix="1" applyNumberFormat="1" applyFont="1" applyAlignment="1">
      <alignment horizontal="center" vertical="center" wrapText="1"/>
    </xf>
    <xf numFmtId="180" fontId="75" fillId="26" borderId="16" xfId="204" applyNumberFormat="1" applyFont="1" applyFill="1" applyBorder="1" applyAlignment="1">
      <alignment horizontal="center" vertical="center" wrapText="1"/>
    </xf>
    <xf numFmtId="180" fontId="75" fillId="0" borderId="0" xfId="56" applyNumberFormat="1" applyFont="1" applyAlignment="1">
      <alignment horizontal="center" wrapText="1"/>
    </xf>
    <xf numFmtId="180" fontId="73" fillId="26" borderId="81" xfId="44" applyNumberFormat="1" applyFont="1" applyFill="1" applyBorder="1" applyAlignment="1">
      <alignment horizontal="center" vertical="center" wrapText="1"/>
    </xf>
    <xf numFmtId="180" fontId="73" fillId="26" borderId="16" xfId="44" applyNumberFormat="1" applyFont="1" applyFill="1" applyBorder="1" applyAlignment="1">
      <alignment horizontal="center" vertical="center" wrapText="1"/>
    </xf>
    <xf numFmtId="180" fontId="73" fillId="0" borderId="0" xfId="44" applyNumberFormat="1" applyFont="1" applyAlignment="1">
      <alignment horizontal="center" vertical="center" wrapText="1"/>
    </xf>
    <xf numFmtId="180" fontId="66" fillId="26" borderId="16" xfId="44" applyNumberFormat="1" applyFont="1" applyFill="1" applyBorder="1" applyAlignment="1">
      <alignment horizontal="center" wrapText="1"/>
    </xf>
    <xf numFmtId="180" fontId="66" fillId="26" borderId="16" xfId="44" applyNumberFormat="1" applyFont="1" applyFill="1" applyBorder="1" applyAlignment="1">
      <alignment horizontal="center" vertical="center" shrinkToFit="1"/>
    </xf>
    <xf numFmtId="180" fontId="66" fillId="26" borderId="0" xfId="44" applyNumberFormat="1" applyFont="1" applyFill="1" applyAlignment="1">
      <alignment horizontal="center" wrapText="1"/>
    </xf>
    <xf numFmtId="180" fontId="66" fillId="0" borderId="64" xfId="44" applyNumberFormat="1" applyFont="1" applyBorder="1" applyAlignment="1">
      <alignment horizontal="center" wrapText="1"/>
    </xf>
    <xf numFmtId="180" fontId="66" fillId="0" borderId="0" xfId="44" applyNumberFormat="1" applyFont="1" applyAlignment="1">
      <alignment horizontal="center"/>
    </xf>
    <xf numFmtId="0" fontId="66" fillId="26" borderId="77" xfId="254" applyFont="1" applyFill="1" applyBorder="1" applyAlignment="1">
      <alignment horizontal="center" vertical="center" wrapText="1"/>
    </xf>
    <xf numFmtId="180" fontId="66" fillId="0" borderId="65" xfId="44" applyNumberFormat="1" applyFont="1" applyBorder="1" applyAlignment="1">
      <alignment horizontal="center" vertical="center" wrapText="1"/>
    </xf>
    <xf numFmtId="180" fontId="73" fillId="26" borderId="16" xfId="204" applyNumberFormat="1" applyFont="1" applyFill="1" applyBorder="1" applyAlignment="1" applyProtection="1">
      <alignment horizontal="center" vertical="center" wrapText="1"/>
    </xf>
    <xf numFmtId="180" fontId="86" fillId="0" borderId="0" xfId="56" applyNumberFormat="1" applyFont="1" applyAlignment="1">
      <alignment horizontal="center" vertical="center" wrapText="1"/>
    </xf>
    <xf numFmtId="180" fontId="86" fillId="26" borderId="16" xfId="56" applyNumberFormat="1" applyFont="1" applyFill="1" applyBorder="1" applyAlignment="1">
      <alignment horizontal="center" vertical="center" wrapText="1"/>
    </xf>
    <xf numFmtId="180" fontId="86" fillId="0" borderId="0" xfId="56" applyNumberFormat="1" applyFont="1" applyAlignment="1">
      <alignment horizontal="center" wrapText="1"/>
    </xf>
    <xf numFmtId="180" fontId="66" fillId="0" borderId="87" xfId="54" applyNumberFormat="1" applyFont="1" applyFill="1" applyBorder="1" applyAlignment="1">
      <alignment horizontal="center" vertical="center" wrapText="1"/>
    </xf>
    <xf numFmtId="180" fontId="66" fillId="0" borderId="77" xfId="54" applyNumberFormat="1" applyFont="1" applyFill="1" applyBorder="1" applyAlignment="1">
      <alignment horizontal="center" vertical="center" wrapText="1"/>
    </xf>
    <xf numFmtId="180" fontId="66" fillId="0" borderId="0" xfId="54" applyNumberFormat="1" applyFont="1" applyFill="1" applyBorder="1" applyAlignment="1">
      <alignment horizontal="center" vertical="center" wrapText="1"/>
    </xf>
    <xf numFmtId="180" fontId="92" fillId="0" borderId="0" xfId="44" applyNumberFormat="1" applyFont="1" applyAlignment="1">
      <alignment horizontal="center" vertical="center" wrapText="1"/>
    </xf>
    <xf numFmtId="180" fontId="86" fillId="0" borderId="0" xfId="44" applyNumberFormat="1" applyFont="1" applyAlignment="1">
      <alignment horizontal="center" wrapText="1"/>
    </xf>
    <xf numFmtId="180" fontId="86" fillId="26" borderId="16" xfId="44" applyNumberFormat="1" applyFont="1" applyFill="1" applyBorder="1" applyAlignment="1">
      <alignment horizontal="center" vertical="center" wrapText="1"/>
    </xf>
    <xf numFmtId="180" fontId="66" fillId="0" borderId="64" xfId="44" applyNumberFormat="1" applyFont="1" applyBorder="1" applyAlignment="1">
      <alignment horizontal="center" vertical="center" wrapText="1"/>
    </xf>
    <xf numFmtId="197" fontId="7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3" fillId="0" borderId="16" xfId="204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40" fillId="36" borderId="35" xfId="0" applyFont="1" applyFill="1" applyBorder="1" applyAlignment="1">
      <alignment horizontal="center" vertical="center"/>
    </xf>
    <xf numFmtId="0" fontId="40" fillId="36" borderId="36" xfId="0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0" fontId="40" fillId="36" borderId="77" xfId="0" applyFont="1" applyFill="1" applyBorder="1" applyAlignment="1">
      <alignment horizontal="center" vertical="center"/>
    </xf>
    <xf numFmtId="0" fontId="40" fillId="36" borderId="86" xfId="0" applyFont="1" applyFill="1" applyBorder="1" applyAlignment="1">
      <alignment horizontal="center" vertical="center"/>
    </xf>
    <xf numFmtId="176" fontId="40" fillId="36" borderId="77" xfId="0" applyNumberFormat="1" applyFont="1" applyFill="1" applyBorder="1" applyAlignment="1">
      <alignment horizontal="center" vertical="center"/>
    </xf>
    <xf numFmtId="0" fontId="40" fillId="36" borderId="87" xfId="0" applyFont="1" applyFill="1" applyBorder="1" applyAlignment="1">
      <alignment horizontal="center" vertical="center"/>
    </xf>
    <xf numFmtId="176" fontId="36" fillId="0" borderId="0" xfId="0" applyNumberFormat="1" applyFont="1" applyAlignment="1">
      <alignment horizontal="left" vertical="top"/>
    </xf>
    <xf numFmtId="176" fontId="10" fillId="36" borderId="56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10" fillId="36" borderId="53" xfId="0" applyNumberFormat="1" applyFont="1" applyFill="1" applyBorder="1" applyAlignment="1">
      <alignment horizontal="center" vertical="center"/>
    </xf>
    <xf numFmtId="176" fontId="10" fillId="36" borderId="35" xfId="0" applyNumberFormat="1" applyFont="1" applyFill="1" applyBorder="1" applyAlignment="1">
      <alignment horizontal="center" vertical="center"/>
    </xf>
    <xf numFmtId="176" fontId="10" fillId="36" borderId="36" xfId="0" applyNumberFormat="1" applyFont="1" applyFill="1" applyBorder="1" applyAlignment="1">
      <alignment horizontal="center" vertical="center"/>
    </xf>
    <xf numFmtId="176" fontId="10" fillId="36" borderId="57" xfId="0" applyNumberFormat="1" applyFont="1" applyFill="1" applyBorder="1" applyAlignment="1">
      <alignment horizontal="center" vertical="center"/>
    </xf>
    <xf numFmtId="176" fontId="61" fillId="36" borderId="77" xfId="0" applyNumberFormat="1" applyFont="1" applyFill="1" applyBorder="1" applyAlignment="1">
      <alignment horizontal="center" vertical="center"/>
    </xf>
    <xf numFmtId="176" fontId="61" fillId="36" borderId="86" xfId="0" applyNumberFormat="1" applyFont="1" applyFill="1" applyBorder="1" applyAlignment="1">
      <alignment horizontal="center" vertical="center"/>
    </xf>
    <xf numFmtId="176" fontId="61" fillId="36" borderId="87" xfId="0" applyNumberFormat="1" applyFont="1" applyFill="1" applyBorder="1" applyAlignment="1">
      <alignment horizontal="center" vertical="center"/>
    </xf>
    <xf numFmtId="176" fontId="10" fillId="36" borderId="77" xfId="0" applyNumberFormat="1" applyFont="1" applyFill="1" applyBorder="1" applyAlignment="1">
      <alignment horizontal="center" vertical="center"/>
    </xf>
    <xf numFmtId="176" fontId="106" fillId="36" borderId="77" xfId="0" applyNumberFormat="1" applyFont="1" applyFill="1" applyBorder="1" applyAlignment="1">
      <alignment horizontal="center" vertical="center"/>
    </xf>
    <xf numFmtId="176" fontId="61" fillId="36" borderId="56" xfId="0" applyNumberFormat="1" applyFont="1" applyFill="1" applyBorder="1" applyAlignment="1">
      <alignment horizontal="center" vertical="center"/>
    </xf>
    <xf numFmtId="0" fontId="73" fillId="36" borderId="77" xfId="204" applyNumberFormat="1" applyFont="1" applyFill="1" applyBorder="1" applyAlignment="1">
      <alignment horizontal="center" vertical="center" wrapText="1"/>
    </xf>
    <xf numFmtId="0" fontId="73" fillId="36" borderId="82" xfId="204" applyNumberFormat="1" applyFont="1" applyFill="1" applyBorder="1" applyAlignment="1">
      <alignment horizontal="center" vertical="center" wrapText="1"/>
    </xf>
    <xf numFmtId="0" fontId="73" fillId="36" borderId="83" xfId="204" applyNumberFormat="1" applyFont="1" applyFill="1" applyBorder="1" applyAlignment="1">
      <alignment horizontal="center" vertical="center" wrapText="1"/>
    </xf>
    <xf numFmtId="0" fontId="73" fillId="36" borderId="84" xfId="204" applyNumberFormat="1" applyFont="1" applyFill="1" applyBorder="1" applyAlignment="1">
      <alignment horizontal="center" vertical="center" wrapText="1"/>
    </xf>
    <xf numFmtId="0" fontId="73" fillId="36" borderId="11" xfId="204" applyNumberFormat="1" applyFont="1" applyFill="1" applyBorder="1" applyAlignment="1">
      <alignment horizontal="center" vertical="center" wrapText="1"/>
    </xf>
    <xf numFmtId="0" fontId="73" fillId="36" borderId="0" xfId="204" applyNumberFormat="1" applyFont="1" applyFill="1" applyBorder="1" applyAlignment="1">
      <alignment horizontal="center" vertical="center" wrapText="1"/>
    </xf>
    <xf numFmtId="0" fontId="73" fillId="36" borderId="85" xfId="204" applyNumberFormat="1" applyFont="1" applyFill="1" applyBorder="1" applyAlignment="1">
      <alignment horizontal="center" vertical="center" wrapText="1"/>
    </xf>
    <xf numFmtId="0" fontId="73" fillId="36" borderId="66" xfId="204" applyNumberFormat="1" applyFont="1" applyFill="1" applyBorder="1" applyAlignment="1">
      <alignment horizontal="center" vertical="center" wrapText="1"/>
    </xf>
    <xf numFmtId="0" fontId="73" fillId="36" borderId="65" xfId="204" applyNumberFormat="1" applyFont="1" applyFill="1" applyBorder="1" applyAlignment="1">
      <alignment horizontal="center" vertical="center" wrapText="1"/>
    </xf>
    <xf numFmtId="0" fontId="73" fillId="36" borderId="67" xfId="204" applyNumberFormat="1" applyFont="1" applyFill="1" applyBorder="1" applyAlignment="1">
      <alignment horizontal="center" vertical="center" wrapText="1"/>
    </xf>
    <xf numFmtId="0" fontId="121" fillId="0" borderId="0" xfId="204" applyNumberFormat="1" applyFont="1" applyFill="1" applyBorder="1" applyAlignment="1">
      <alignment vertical="top" wrapText="1"/>
    </xf>
    <xf numFmtId="0" fontId="66" fillId="0" borderId="0" xfId="204" applyNumberFormat="1" applyFont="1" applyFill="1" applyBorder="1" applyAlignment="1">
      <alignment horizontal="right" vertical="center" wrapText="1"/>
    </xf>
    <xf numFmtId="0" fontId="66" fillId="0" borderId="0" xfId="204" applyNumberFormat="1" applyFont="1" applyFill="1" applyBorder="1" applyAlignment="1">
      <alignment horizontal="center" vertical="center" wrapText="1"/>
    </xf>
    <xf numFmtId="0" fontId="66" fillId="26" borderId="77" xfId="204" applyNumberFormat="1" applyFont="1" applyFill="1" applyBorder="1" applyAlignment="1">
      <alignment horizontal="center" vertical="center" wrapText="1"/>
    </xf>
    <xf numFmtId="0" fontId="73" fillId="36" borderId="42" xfId="204" applyNumberFormat="1" applyFont="1" applyFill="1" applyBorder="1" applyAlignment="1">
      <alignment horizontal="center" vertical="center" wrapText="1"/>
    </xf>
    <xf numFmtId="0" fontId="73" fillId="36" borderId="56" xfId="204" applyNumberFormat="1" applyFont="1" applyFill="1" applyBorder="1" applyAlignment="1">
      <alignment horizontal="center" vertical="center" wrapText="1"/>
    </xf>
    <xf numFmtId="0" fontId="73" fillId="36" borderId="68" xfId="204" applyNumberFormat="1" applyFont="1" applyFill="1" applyBorder="1" applyAlignment="1">
      <alignment horizontal="center" vertical="center" wrapText="1"/>
    </xf>
    <xf numFmtId="0" fontId="73" fillId="36" borderId="69" xfId="204" applyNumberFormat="1" applyFont="1" applyFill="1" applyBorder="1" applyAlignment="1">
      <alignment horizontal="center" vertical="center" wrapText="1"/>
    </xf>
    <xf numFmtId="0" fontId="73" fillId="36" borderId="53" xfId="204" applyNumberFormat="1" applyFont="1" applyFill="1" applyBorder="1" applyAlignment="1">
      <alignment horizontal="center" vertical="center" wrapText="1"/>
    </xf>
    <xf numFmtId="0" fontId="73" fillId="36" borderId="51" xfId="204" applyNumberFormat="1" applyFont="1" applyFill="1" applyBorder="1" applyAlignment="1">
      <alignment horizontal="center" vertical="center" wrapText="1"/>
    </xf>
    <xf numFmtId="0" fontId="73" fillId="36" borderId="57" xfId="204" applyNumberFormat="1" applyFont="1" applyFill="1" applyBorder="1" applyAlignment="1">
      <alignment horizontal="center" vertical="center" wrapText="1"/>
    </xf>
    <xf numFmtId="41" fontId="66" fillId="26" borderId="77" xfId="204" applyFont="1" applyFill="1" applyBorder="1" applyAlignment="1">
      <alignment horizontal="center" vertical="center" wrapText="1"/>
    </xf>
    <xf numFmtId="180" fontId="66" fillId="26" borderId="77" xfId="204" applyNumberFormat="1" applyFont="1" applyFill="1" applyBorder="1" applyAlignment="1">
      <alignment horizontal="center" vertical="center" wrapText="1"/>
    </xf>
    <xf numFmtId="0" fontId="73" fillId="36" borderId="70" xfId="204" applyNumberFormat="1" applyFont="1" applyFill="1" applyBorder="1" applyAlignment="1">
      <alignment horizontal="center" vertical="center" wrapText="1"/>
    </xf>
    <xf numFmtId="0" fontId="73" fillId="36" borderId="16" xfId="204" applyNumberFormat="1" applyFont="1" applyFill="1" applyBorder="1" applyAlignment="1">
      <alignment horizontal="center" vertical="center" wrapText="1"/>
    </xf>
    <xf numFmtId="0" fontId="73" fillId="36" borderId="64" xfId="204" applyNumberFormat="1" applyFont="1" applyFill="1" applyBorder="1" applyAlignment="1">
      <alignment horizontal="center" vertical="center" wrapText="1"/>
    </xf>
    <xf numFmtId="0" fontId="121" fillId="0" borderId="0" xfId="44" applyFont="1" applyAlignment="1">
      <alignment horizontal="left" vertical="top" wrapText="1"/>
    </xf>
    <xf numFmtId="0" fontId="66" fillId="0" borderId="0" xfId="44" applyFont="1" applyAlignment="1">
      <alignment horizontal="right" vertical="center" wrapText="1"/>
    </xf>
    <xf numFmtId="0" fontId="73" fillId="36" borderId="56" xfId="44" applyFont="1" applyFill="1" applyBorder="1" applyAlignment="1">
      <alignment horizontal="center" vertical="center" wrapText="1"/>
    </xf>
    <xf numFmtId="0" fontId="73" fillId="36" borderId="42" xfId="44" applyFont="1" applyFill="1" applyBorder="1" applyAlignment="1">
      <alignment horizontal="center" vertical="center" wrapText="1"/>
    </xf>
    <xf numFmtId="0" fontId="73" fillId="36" borderId="43" xfId="204" applyNumberFormat="1" applyFont="1" applyFill="1" applyBorder="1" applyAlignment="1">
      <alignment horizontal="center" vertical="center" wrapText="1"/>
    </xf>
    <xf numFmtId="0" fontId="73" fillId="36" borderId="40" xfId="44" applyFont="1" applyFill="1" applyBorder="1" applyAlignment="1">
      <alignment horizontal="center" vertical="center" wrapText="1"/>
    </xf>
    <xf numFmtId="41" fontId="66" fillId="0" borderId="0" xfId="204" applyFont="1" applyFill="1" applyBorder="1" applyAlignment="1">
      <alignment horizontal="center" vertical="center" wrapText="1"/>
    </xf>
    <xf numFmtId="0" fontId="73" fillId="36" borderId="41" xfId="204" applyNumberFormat="1" applyFont="1" applyFill="1" applyBorder="1" applyAlignment="1">
      <alignment horizontal="center" vertical="center" wrapText="1"/>
    </xf>
    <xf numFmtId="0" fontId="73" fillId="36" borderId="44" xfId="204" applyNumberFormat="1" applyFont="1" applyFill="1" applyBorder="1" applyAlignment="1">
      <alignment horizontal="center" vertical="center" wrapText="1"/>
    </xf>
    <xf numFmtId="0" fontId="47" fillId="36" borderId="10" xfId="204" applyNumberFormat="1" applyFont="1" applyFill="1" applyBorder="1" applyAlignment="1">
      <alignment horizontal="center" vertical="center" wrapText="1"/>
    </xf>
    <xf numFmtId="0" fontId="47" fillId="36" borderId="10" xfId="44" applyFont="1" applyFill="1" applyBorder="1" applyAlignment="1">
      <alignment horizontal="center" vertical="center" wrapText="1"/>
    </xf>
    <xf numFmtId="0" fontId="128" fillId="0" borderId="20" xfId="44" applyFont="1" applyBorder="1" applyAlignment="1">
      <alignment vertical="top" wrapText="1"/>
    </xf>
    <xf numFmtId="0" fontId="42" fillId="0" borderId="20" xfId="44" applyFont="1" applyBorder="1" applyAlignment="1">
      <alignment horizontal="right" vertical="center" wrapText="1"/>
    </xf>
    <xf numFmtId="0" fontId="42" fillId="0" borderId="65" xfId="44" applyFont="1" applyBorder="1" applyAlignment="1">
      <alignment horizontal="right" vertical="center" wrapText="1"/>
    </xf>
    <xf numFmtId="0" fontId="42" fillId="0" borderId="20" xfId="44" applyFont="1" applyBorder="1" applyAlignment="1">
      <alignment vertical="center" wrapText="1"/>
    </xf>
    <xf numFmtId="0" fontId="47" fillId="36" borderId="17" xfId="204" applyNumberFormat="1" applyFont="1" applyFill="1" applyBorder="1" applyAlignment="1">
      <alignment horizontal="center" vertical="center" wrapText="1"/>
    </xf>
    <xf numFmtId="0" fontId="47" fillId="36" borderId="16" xfId="204" applyNumberFormat="1" applyFont="1" applyFill="1" applyBorder="1" applyAlignment="1">
      <alignment horizontal="center" vertical="center" wrapText="1"/>
    </xf>
    <xf numFmtId="0" fontId="47" fillId="36" borderId="13" xfId="204" applyNumberFormat="1" applyFont="1" applyFill="1" applyBorder="1" applyAlignment="1">
      <alignment horizontal="center" vertical="center" wrapText="1"/>
    </xf>
    <xf numFmtId="41" fontId="42" fillId="0" borderId="12" xfId="204" applyFont="1" applyFill="1" applyBorder="1" applyAlignment="1">
      <alignment horizontal="center" vertical="center" wrapText="1"/>
    </xf>
    <xf numFmtId="0" fontId="66" fillId="26" borderId="77" xfId="44" applyFont="1" applyFill="1" applyBorder="1" applyAlignment="1">
      <alignment horizontal="center" vertical="center" wrapText="1"/>
    </xf>
    <xf numFmtId="0" fontId="72" fillId="26" borderId="77" xfId="0" applyFont="1" applyFill="1" applyBorder="1" applyAlignment="1">
      <alignment horizontal="center" vertical="center" wrapText="1"/>
    </xf>
    <xf numFmtId="177" fontId="66" fillId="26" borderId="81" xfId="204" applyNumberFormat="1" applyFont="1" applyFill="1" applyBorder="1" applyAlignment="1">
      <alignment horizontal="center" vertical="center" wrapText="1"/>
    </xf>
    <xf numFmtId="177" fontId="66" fillId="26" borderId="64" xfId="204" applyNumberFormat="1" applyFont="1" applyFill="1" applyBorder="1" applyAlignment="1">
      <alignment horizontal="center" vertical="center" wrapText="1"/>
    </xf>
    <xf numFmtId="179" fontId="66" fillId="26" borderId="77" xfId="204" applyNumberFormat="1" applyFont="1" applyFill="1" applyBorder="1" applyAlignment="1">
      <alignment horizontal="center" vertical="center" wrapText="1"/>
    </xf>
    <xf numFmtId="180" fontId="66" fillId="26" borderId="77" xfId="44" applyNumberFormat="1" applyFont="1" applyFill="1" applyBorder="1" applyAlignment="1">
      <alignment horizontal="center" vertical="center" wrapText="1"/>
    </xf>
    <xf numFmtId="0" fontId="66" fillId="26" borderId="81" xfId="0" applyFont="1" applyFill="1" applyBorder="1" applyAlignment="1">
      <alignment horizontal="center" vertical="center" wrapText="1"/>
    </xf>
    <xf numFmtId="0" fontId="66" fillId="26" borderId="16" xfId="0" applyFont="1" applyFill="1" applyBorder="1" applyAlignment="1">
      <alignment horizontal="center" vertical="center" wrapText="1"/>
    </xf>
    <xf numFmtId="0" fontId="66" fillId="26" borderId="64" xfId="0" applyFont="1" applyFill="1" applyBorder="1" applyAlignment="1">
      <alignment horizontal="center" vertical="center" wrapText="1"/>
    </xf>
    <xf numFmtId="0" fontId="66" fillId="0" borderId="20" xfId="44" applyFont="1" applyBorder="1" applyAlignment="1">
      <alignment horizontal="right" vertical="center" wrapText="1"/>
    </xf>
    <xf numFmtId="0" fontId="66" fillId="0" borderId="65" xfId="44" applyFont="1" applyBorder="1" applyAlignment="1">
      <alignment horizontal="right" vertical="center" wrapText="1"/>
    </xf>
    <xf numFmtId="0" fontId="73" fillId="36" borderId="55" xfId="204" applyNumberFormat="1" applyFont="1" applyFill="1" applyBorder="1" applyAlignment="1">
      <alignment horizontal="center" vertical="center" wrapText="1"/>
    </xf>
    <xf numFmtId="0" fontId="73" fillId="36" borderId="59" xfId="204" applyNumberFormat="1" applyFont="1" applyFill="1" applyBorder="1" applyAlignment="1">
      <alignment horizontal="center" vertical="center" wrapText="1"/>
    </xf>
    <xf numFmtId="0" fontId="121" fillId="0" borderId="20" xfId="44" applyFont="1" applyBorder="1" applyAlignment="1">
      <alignment vertical="top" wrapText="1"/>
    </xf>
    <xf numFmtId="0" fontId="73" fillId="36" borderId="59" xfId="44" applyFont="1" applyFill="1" applyBorder="1" applyAlignment="1">
      <alignment horizontal="center" vertical="center" wrapText="1"/>
    </xf>
    <xf numFmtId="41" fontId="66" fillId="0" borderId="12" xfId="204" applyFont="1" applyFill="1" applyBorder="1" applyAlignment="1">
      <alignment horizontal="center" vertical="center" wrapText="1"/>
    </xf>
    <xf numFmtId="0" fontId="128" fillId="0" borderId="65" xfId="44" applyFont="1" applyBorder="1" applyAlignment="1">
      <alignment vertical="top" wrapText="1"/>
    </xf>
    <xf numFmtId="0" fontId="47" fillId="36" borderId="77" xfId="204" applyNumberFormat="1" applyFont="1" applyFill="1" applyBorder="1" applyAlignment="1">
      <alignment horizontal="center" vertical="center" wrapText="1"/>
    </xf>
    <xf numFmtId="0" fontId="47" fillId="36" borderId="77" xfId="44" applyFont="1" applyFill="1" applyBorder="1" applyAlignment="1">
      <alignment horizontal="center" vertical="center" wrapText="1"/>
    </xf>
    <xf numFmtId="41" fontId="73" fillId="36" borderId="56" xfId="204" applyFont="1" applyFill="1" applyBorder="1" applyAlignment="1">
      <alignment horizontal="center" vertical="center" wrapText="1"/>
    </xf>
    <xf numFmtId="176" fontId="73" fillId="36" borderId="56" xfId="204" applyNumberFormat="1" applyFont="1" applyFill="1" applyBorder="1" applyAlignment="1">
      <alignment horizontal="center" vertical="center" wrapText="1"/>
    </xf>
    <xf numFmtId="41" fontId="66" fillId="0" borderId="10" xfId="204" applyFont="1" applyFill="1" applyBorder="1" applyAlignment="1">
      <alignment horizontal="center" vertical="center" wrapText="1"/>
    </xf>
    <xf numFmtId="176" fontId="73" fillId="36" borderId="55" xfId="204" applyNumberFormat="1" applyFont="1" applyFill="1" applyBorder="1" applyAlignment="1">
      <alignment horizontal="center" vertical="center" wrapText="1"/>
    </xf>
    <xf numFmtId="176" fontId="73" fillId="36" borderId="64" xfId="204" applyNumberFormat="1" applyFont="1" applyFill="1" applyBorder="1" applyAlignment="1">
      <alignment horizontal="center" vertical="center" wrapText="1"/>
    </xf>
    <xf numFmtId="180" fontId="73" fillId="36" borderId="56" xfId="204" applyNumberFormat="1" applyFont="1" applyFill="1" applyBorder="1" applyAlignment="1">
      <alignment horizontal="center" vertical="center" wrapText="1"/>
    </xf>
    <xf numFmtId="0" fontId="66" fillId="0" borderId="12" xfId="204" applyNumberFormat="1" applyFont="1" applyFill="1" applyBorder="1" applyAlignment="1">
      <alignment horizontal="center" vertical="center" wrapText="1"/>
    </xf>
    <xf numFmtId="0" fontId="73" fillId="36" borderId="10" xfId="204" applyNumberFormat="1" applyFont="1" applyFill="1" applyBorder="1" applyAlignment="1">
      <alignment horizontal="center" vertical="center" wrapText="1"/>
    </xf>
    <xf numFmtId="0" fontId="73" fillId="36" borderId="10" xfId="44" applyFont="1" applyFill="1" applyBorder="1" applyAlignment="1">
      <alignment horizontal="center" vertical="center" wrapText="1"/>
    </xf>
    <xf numFmtId="0" fontId="61" fillId="36" borderId="77" xfId="217" applyFont="1" applyFill="1" applyBorder="1" applyAlignment="1">
      <alignment horizontal="center" vertical="center" wrapText="1"/>
    </xf>
    <xf numFmtId="0" fontId="61" fillId="36" borderId="81" xfId="217" applyFont="1" applyFill="1" applyBorder="1" applyAlignment="1">
      <alignment horizontal="center" vertical="center" wrapText="1"/>
    </xf>
    <xf numFmtId="0" fontId="131" fillId="0" borderId="65" xfId="217" applyFont="1" applyBorder="1" applyAlignment="1">
      <alignment horizontal="left" vertical="center" wrapText="1"/>
    </xf>
    <xf numFmtId="0" fontId="10" fillId="36" borderId="77" xfId="219" applyFont="1" applyFill="1" applyBorder="1" applyAlignment="1">
      <alignment horizontal="center" vertical="center"/>
    </xf>
    <xf numFmtId="0" fontId="10" fillId="36" borderId="81" xfId="219" applyFont="1" applyFill="1" applyBorder="1" applyAlignment="1">
      <alignment horizontal="center" vertical="center"/>
    </xf>
    <xf numFmtId="0" fontId="10" fillId="36" borderId="77" xfId="219" applyFont="1" applyFill="1" applyBorder="1" applyAlignment="1">
      <alignment horizontal="center" vertical="center" wrapText="1"/>
    </xf>
    <xf numFmtId="0" fontId="10" fillId="36" borderId="81" xfId="219" applyFont="1" applyFill="1" applyBorder="1" applyAlignment="1">
      <alignment horizontal="center" vertical="center" wrapText="1"/>
    </xf>
    <xf numFmtId="0" fontId="10" fillId="36" borderId="77" xfId="222" applyFont="1" applyFill="1" applyBorder="1" applyAlignment="1">
      <alignment horizontal="center" vertical="center" wrapText="1"/>
    </xf>
    <xf numFmtId="0" fontId="10" fillId="36" borderId="81" xfId="222" applyFont="1" applyFill="1" applyBorder="1" applyAlignment="1">
      <alignment horizontal="center" vertical="center" wrapText="1"/>
    </xf>
    <xf numFmtId="0" fontId="36" fillId="0" borderId="0" xfId="222" applyFont="1" applyAlignment="1">
      <alignment horizontal="left" vertical="center" wrapText="1"/>
    </xf>
    <xf numFmtId="180" fontId="10" fillId="36" borderId="77" xfId="224" applyNumberFormat="1" applyFont="1" applyFill="1" applyBorder="1" applyAlignment="1">
      <alignment horizontal="center" vertical="center" wrapText="1"/>
    </xf>
    <xf numFmtId="180" fontId="10" fillId="36" borderId="81" xfId="224" applyNumberFormat="1" applyFont="1" applyFill="1" applyBorder="1" applyAlignment="1">
      <alignment horizontal="center" vertical="center" wrapText="1"/>
    </xf>
    <xf numFmtId="0" fontId="10" fillId="36" borderId="77" xfId="224" applyFont="1" applyFill="1" applyBorder="1" applyAlignment="1">
      <alignment horizontal="center" vertical="center" wrapText="1"/>
    </xf>
    <xf numFmtId="0" fontId="10" fillId="36" borderId="81" xfId="224" applyFont="1" applyFill="1" applyBorder="1" applyAlignment="1">
      <alignment horizontal="center" vertical="center" wrapText="1"/>
    </xf>
    <xf numFmtId="0" fontId="36" fillId="0" borderId="65" xfId="224" applyFont="1" applyBorder="1" applyAlignment="1">
      <alignment horizontal="left" vertical="center" wrapText="1"/>
    </xf>
    <xf numFmtId="0" fontId="10" fillId="36" borderId="77" xfId="225" applyFont="1" applyFill="1" applyBorder="1" applyAlignment="1">
      <alignment horizontal="center" vertical="center" wrapText="1"/>
    </xf>
    <xf numFmtId="0" fontId="10" fillId="36" borderId="81" xfId="225" applyFont="1" applyFill="1" applyBorder="1" applyAlignment="1">
      <alignment horizontal="center" vertical="center" wrapText="1"/>
    </xf>
    <xf numFmtId="0" fontId="36" fillId="0" borderId="65" xfId="225" applyFont="1" applyBorder="1" applyAlignment="1">
      <alignment horizontal="left" vertical="center" wrapText="1"/>
    </xf>
    <xf numFmtId="0" fontId="10" fillId="36" borderId="77" xfId="229" applyFont="1" applyFill="1" applyBorder="1" applyAlignment="1">
      <alignment horizontal="center" vertical="center" wrapText="1"/>
    </xf>
    <xf numFmtId="0" fontId="10" fillId="36" borderId="81" xfId="229" applyFont="1" applyFill="1" applyBorder="1" applyAlignment="1">
      <alignment horizontal="center" vertical="center" wrapText="1"/>
    </xf>
    <xf numFmtId="0" fontId="36" fillId="0" borderId="65" xfId="229" applyFont="1" applyBorder="1" applyAlignment="1">
      <alignment horizontal="left" vertical="center" wrapText="1"/>
    </xf>
    <xf numFmtId="0" fontId="4" fillId="0" borderId="0" xfId="230" applyAlignment="1">
      <alignment horizontal="left" vertical="center" wrapText="1"/>
    </xf>
    <xf numFmtId="0" fontId="10" fillId="36" borderId="81" xfId="230" applyFont="1" applyFill="1" applyBorder="1" applyAlignment="1">
      <alignment horizontal="center" vertical="center" wrapText="1"/>
    </xf>
    <xf numFmtId="0" fontId="10" fillId="36" borderId="16" xfId="230" applyFont="1" applyFill="1" applyBorder="1" applyAlignment="1">
      <alignment horizontal="center" vertical="center" wrapText="1"/>
    </xf>
    <xf numFmtId="0" fontId="10" fillId="36" borderId="77" xfId="230" applyFont="1" applyFill="1" applyBorder="1" applyAlignment="1">
      <alignment horizontal="center" vertical="center" wrapText="1"/>
    </xf>
    <xf numFmtId="0" fontId="36" fillId="0" borderId="65" xfId="230" applyFont="1" applyBorder="1" applyAlignment="1">
      <alignment horizontal="left" vertical="center" wrapText="1"/>
    </xf>
    <xf numFmtId="180" fontId="10" fillId="36" borderId="77" xfId="231" applyNumberFormat="1" applyFont="1" applyFill="1" applyBorder="1" applyAlignment="1">
      <alignment horizontal="center" vertical="center" wrapText="1"/>
    </xf>
    <xf numFmtId="180" fontId="10" fillId="36" borderId="81" xfId="231" applyNumberFormat="1" applyFont="1" applyFill="1" applyBorder="1" applyAlignment="1">
      <alignment horizontal="center" vertical="center" wrapText="1"/>
    </xf>
    <xf numFmtId="0" fontId="10" fillId="36" borderId="77" xfId="231" applyFont="1" applyFill="1" applyBorder="1" applyAlignment="1">
      <alignment horizontal="center" vertical="center" wrapText="1"/>
    </xf>
    <xf numFmtId="0" fontId="10" fillId="36" borderId="81" xfId="231" applyFont="1" applyFill="1" applyBorder="1" applyAlignment="1">
      <alignment horizontal="center" vertical="center" wrapText="1"/>
    </xf>
    <xf numFmtId="0" fontId="36" fillId="0" borderId="65" xfId="231" applyFont="1" applyBorder="1" applyAlignment="1">
      <alignment horizontal="left" vertical="center" wrapText="1"/>
    </xf>
    <xf numFmtId="180" fontId="10" fillId="36" borderId="81" xfId="232" applyNumberFormat="1" applyFont="1" applyFill="1" applyBorder="1" applyAlignment="1">
      <alignment horizontal="center" vertical="center" wrapText="1"/>
    </xf>
    <xf numFmtId="180" fontId="10" fillId="36" borderId="16" xfId="232" applyNumberFormat="1" applyFont="1" applyFill="1" applyBorder="1" applyAlignment="1">
      <alignment horizontal="center" vertical="center" wrapText="1"/>
    </xf>
    <xf numFmtId="180" fontId="10" fillId="36" borderId="77" xfId="232" applyNumberFormat="1" applyFont="1" applyFill="1" applyBorder="1" applyAlignment="1">
      <alignment horizontal="center" vertical="center" wrapText="1"/>
    </xf>
    <xf numFmtId="180" fontId="36" fillId="0" borderId="0" xfId="232" applyNumberFormat="1" applyFont="1" applyAlignment="1">
      <alignment horizontal="left" vertical="center" wrapText="1"/>
    </xf>
    <xf numFmtId="180" fontId="10" fillId="36" borderId="101" xfId="232" applyNumberFormat="1" applyFont="1" applyFill="1" applyBorder="1" applyAlignment="1">
      <alignment horizontal="center" vertical="center" wrapText="1"/>
    </xf>
    <xf numFmtId="180" fontId="10" fillId="36" borderId="99" xfId="232" applyNumberFormat="1" applyFont="1" applyFill="1" applyBorder="1" applyAlignment="1">
      <alignment horizontal="center" vertical="center" wrapText="1"/>
    </xf>
    <xf numFmtId="180" fontId="10" fillId="36" borderId="42" xfId="232" applyNumberFormat="1" applyFont="1" applyFill="1" applyBorder="1" applyAlignment="1">
      <alignment horizontal="center" vertical="center" wrapText="1"/>
    </xf>
    <xf numFmtId="180" fontId="10" fillId="36" borderId="70" xfId="232" applyNumberFormat="1" applyFont="1" applyFill="1" applyBorder="1" applyAlignment="1">
      <alignment horizontal="center" vertical="center" wrapText="1"/>
    </xf>
    <xf numFmtId="180" fontId="10" fillId="36" borderId="43" xfId="232" applyNumberFormat="1" applyFont="1" applyFill="1" applyBorder="1" applyAlignment="1">
      <alignment horizontal="center" vertical="center" wrapText="1"/>
    </xf>
    <xf numFmtId="0" fontId="10" fillId="36" borderId="77" xfId="232" applyFont="1" applyFill="1" applyBorder="1" applyAlignment="1">
      <alignment horizontal="center" vertical="center" wrapText="1"/>
    </xf>
    <xf numFmtId="0" fontId="10" fillId="36" borderId="81" xfId="232" applyFont="1" applyFill="1" applyBorder="1" applyAlignment="1">
      <alignment horizontal="center" vertical="center" wrapText="1"/>
    </xf>
    <xf numFmtId="180" fontId="10" fillId="36" borderId="100" xfId="232" applyNumberFormat="1" applyFont="1" applyFill="1" applyBorder="1" applyAlignment="1">
      <alignment horizontal="center" vertical="center" wrapText="1"/>
    </xf>
    <xf numFmtId="180" fontId="10" fillId="36" borderId="98" xfId="232" applyNumberFormat="1" applyFont="1" applyFill="1" applyBorder="1" applyAlignment="1">
      <alignment horizontal="center" vertical="center" wrapText="1"/>
    </xf>
    <xf numFmtId="180" fontId="10" fillId="36" borderId="77" xfId="233" applyNumberFormat="1" applyFont="1" applyFill="1" applyBorder="1" applyAlignment="1">
      <alignment horizontal="center" vertical="center" wrapText="1"/>
    </xf>
    <xf numFmtId="180" fontId="10" fillId="36" borderId="81" xfId="233" applyNumberFormat="1" applyFont="1" applyFill="1" applyBorder="1" applyAlignment="1">
      <alignment horizontal="center" vertical="center" wrapText="1"/>
    </xf>
    <xf numFmtId="180" fontId="36" fillId="0" borderId="65" xfId="233" applyNumberFormat="1" applyFont="1" applyBorder="1" applyAlignment="1">
      <alignment horizontal="left" vertical="center" wrapText="1"/>
    </xf>
    <xf numFmtId="0" fontId="10" fillId="36" borderId="77" xfId="233" applyFont="1" applyFill="1" applyBorder="1" applyAlignment="1">
      <alignment horizontal="center" vertical="center" wrapText="1"/>
    </xf>
    <xf numFmtId="0" fontId="10" fillId="36" borderId="81" xfId="233" applyFont="1" applyFill="1" applyBorder="1" applyAlignment="1">
      <alignment horizontal="center" vertical="center" wrapText="1"/>
    </xf>
    <xf numFmtId="180" fontId="10" fillId="36" borderId="77" xfId="238" applyNumberFormat="1" applyFont="1" applyFill="1" applyBorder="1" applyAlignment="1">
      <alignment horizontal="center" vertical="center" wrapText="1"/>
    </xf>
    <xf numFmtId="180" fontId="10" fillId="36" borderId="81" xfId="238" applyNumberFormat="1" applyFont="1" applyFill="1" applyBorder="1" applyAlignment="1">
      <alignment horizontal="center" vertical="center" wrapText="1"/>
    </xf>
    <xf numFmtId="180" fontId="36" fillId="0" borderId="65" xfId="238" applyNumberFormat="1" applyFont="1" applyBorder="1" applyAlignment="1">
      <alignment horizontal="left" vertical="center" wrapText="1"/>
    </xf>
    <xf numFmtId="0" fontId="10" fillId="36" borderId="77" xfId="238" applyFont="1" applyFill="1" applyBorder="1" applyAlignment="1">
      <alignment horizontal="center" vertical="center" wrapText="1"/>
    </xf>
    <xf numFmtId="0" fontId="10" fillId="36" borderId="81" xfId="238" applyFont="1" applyFill="1" applyBorder="1" applyAlignment="1">
      <alignment horizontal="center" vertical="center" wrapText="1"/>
    </xf>
    <xf numFmtId="180" fontId="10" fillId="36" borderId="77" xfId="240" applyNumberFormat="1" applyFont="1" applyFill="1" applyBorder="1" applyAlignment="1">
      <alignment horizontal="center" vertical="center" wrapText="1"/>
    </xf>
    <xf numFmtId="180" fontId="10" fillId="36" borderId="81" xfId="240" applyNumberFormat="1" applyFont="1" applyFill="1" applyBorder="1" applyAlignment="1">
      <alignment horizontal="center" vertical="center" wrapText="1"/>
    </xf>
    <xf numFmtId="180" fontId="36" fillId="0" borderId="67" xfId="240" applyNumberFormat="1" applyFont="1" applyBorder="1" applyAlignment="1">
      <alignment horizontal="left" vertical="center" wrapText="1"/>
    </xf>
    <xf numFmtId="180" fontId="36" fillId="0" borderId="64" xfId="240" applyNumberFormat="1" applyFont="1" applyBorder="1" applyAlignment="1">
      <alignment horizontal="left" vertical="center" wrapText="1"/>
    </xf>
    <xf numFmtId="180" fontId="36" fillId="0" borderId="66" xfId="240" applyNumberFormat="1" applyFont="1" applyBorder="1" applyAlignment="1">
      <alignment horizontal="left" vertical="center" wrapText="1"/>
    </xf>
    <xf numFmtId="0" fontId="10" fillId="36" borderId="77" xfId="240" applyFont="1" applyFill="1" applyBorder="1" applyAlignment="1">
      <alignment horizontal="center" vertical="center" wrapText="1"/>
    </xf>
    <xf numFmtId="0" fontId="10" fillId="36" borderId="81" xfId="240" applyFont="1" applyFill="1" applyBorder="1" applyAlignment="1">
      <alignment horizontal="center" vertical="center" wrapText="1"/>
    </xf>
    <xf numFmtId="180" fontId="10" fillId="36" borderId="77" xfId="241" applyNumberFormat="1" applyFont="1" applyFill="1" applyBorder="1" applyAlignment="1">
      <alignment horizontal="center" vertical="center" wrapText="1"/>
    </xf>
    <xf numFmtId="180" fontId="10" fillId="36" borderId="81" xfId="241" applyNumberFormat="1" applyFont="1" applyFill="1" applyBorder="1" applyAlignment="1">
      <alignment horizontal="center" vertical="center" wrapText="1"/>
    </xf>
    <xf numFmtId="180" fontId="36" fillId="0" borderId="65" xfId="241" applyNumberFormat="1" applyFont="1" applyBorder="1" applyAlignment="1">
      <alignment horizontal="left" vertical="center" wrapText="1"/>
    </xf>
    <xf numFmtId="0" fontId="10" fillId="36" borderId="77" xfId="241" applyFont="1" applyFill="1" applyBorder="1" applyAlignment="1">
      <alignment horizontal="center" vertical="center" wrapText="1"/>
    </xf>
    <xf numFmtId="0" fontId="10" fillId="36" borderId="81" xfId="241" applyFont="1" applyFill="1" applyBorder="1" applyAlignment="1">
      <alignment horizontal="center" vertical="center" wrapText="1"/>
    </xf>
    <xf numFmtId="180" fontId="10" fillId="36" borderId="77" xfId="242" applyNumberFormat="1" applyFont="1" applyFill="1" applyBorder="1" applyAlignment="1">
      <alignment horizontal="center" vertical="center" wrapText="1"/>
    </xf>
    <xf numFmtId="180" fontId="10" fillId="36" borderId="81" xfId="242" applyNumberFormat="1" applyFont="1" applyFill="1" applyBorder="1" applyAlignment="1">
      <alignment horizontal="center" vertical="center" wrapText="1"/>
    </xf>
    <xf numFmtId="180" fontId="36" fillId="38" borderId="65" xfId="242" applyNumberFormat="1" applyFont="1" applyFill="1" applyBorder="1" applyAlignment="1">
      <alignment horizontal="left" vertical="center" wrapText="1"/>
    </xf>
    <xf numFmtId="0" fontId="10" fillId="36" borderId="77" xfId="242" applyFont="1" applyFill="1" applyBorder="1" applyAlignment="1">
      <alignment horizontal="center" vertical="center" wrapText="1"/>
    </xf>
    <xf numFmtId="0" fontId="10" fillId="36" borderId="81" xfId="242" applyFont="1" applyFill="1" applyBorder="1" applyAlignment="1">
      <alignment horizontal="center" vertical="center" wrapText="1"/>
    </xf>
    <xf numFmtId="180" fontId="10" fillId="36" borderId="77" xfId="244" applyNumberFormat="1" applyFont="1" applyFill="1" applyBorder="1" applyAlignment="1">
      <alignment horizontal="center" vertical="center" wrapText="1"/>
    </xf>
    <xf numFmtId="180" fontId="10" fillId="36" borderId="81" xfId="244" applyNumberFormat="1" applyFont="1" applyFill="1" applyBorder="1" applyAlignment="1">
      <alignment horizontal="center" vertical="center" wrapText="1"/>
    </xf>
    <xf numFmtId="180" fontId="36" fillId="0" borderId="65" xfId="244" applyNumberFormat="1" applyFont="1" applyBorder="1" applyAlignment="1">
      <alignment horizontal="left" vertical="center" wrapText="1"/>
    </xf>
    <xf numFmtId="0" fontId="10" fillId="36" borderId="77" xfId="244" applyFont="1" applyFill="1" applyBorder="1" applyAlignment="1">
      <alignment horizontal="center" vertical="center" wrapText="1"/>
    </xf>
    <xf numFmtId="0" fontId="10" fillId="36" borderId="81" xfId="244" applyFont="1" applyFill="1" applyBorder="1" applyAlignment="1">
      <alignment horizontal="center" vertical="center" wrapText="1"/>
    </xf>
    <xf numFmtId="180" fontId="10" fillId="36" borderId="77" xfId="246" applyNumberFormat="1" applyFont="1" applyFill="1" applyBorder="1" applyAlignment="1">
      <alignment horizontal="center" vertical="center" wrapText="1"/>
    </xf>
    <xf numFmtId="180" fontId="10" fillId="36" borderId="81" xfId="246" applyNumberFormat="1" applyFont="1" applyFill="1" applyBorder="1" applyAlignment="1">
      <alignment horizontal="center" vertical="center" wrapText="1"/>
    </xf>
    <xf numFmtId="180" fontId="36" fillId="0" borderId="65" xfId="246" applyNumberFormat="1" applyFont="1" applyBorder="1" applyAlignment="1">
      <alignment horizontal="left" vertical="center" wrapText="1"/>
    </xf>
    <xf numFmtId="0" fontId="10" fillId="36" borderId="77" xfId="246" applyFont="1" applyFill="1" applyBorder="1" applyAlignment="1">
      <alignment horizontal="center" vertical="center" wrapText="1"/>
    </xf>
    <xf numFmtId="0" fontId="10" fillId="36" borderId="81" xfId="246" applyFont="1" applyFill="1" applyBorder="1" applyAlignment="1">
      <alignment horizontal="center" vertical="center" wrapText="1"/>
    </xf>
    <xf numFmtId="180" fontId="10" fillId="36" borderId="77" xfId="248" applyNumberFormat="1" applyFont="1" applyFill="1" applyBorder="1" applyAlignment="1">
      <alignment horizontal="center" vertical="center" wrapText="1"/>
    </xf>
    <xf numFmtId="180" fontId="10" fillId="36" borderId="81" xfId="248" applyNumberFormat="1" applyFont="1" applyFill="1" applyBorder="1" applyAlignment="1">
      <alignment horizontal="center" vertical="center" wrapText="1"/>
    </xf>
    <xf numFmtId="180" fontId="36" fillId="0" borderId="65" xfId="248" applyNumberFormat="1" applyFont="1" applyBorder="1" applyAlignment="1">
      <alignment horizontal="left" vertical="center" wrapText="1"/>
    </xf>
    <xf numFmtId="0" fontId="10" fillId="36" borderId="77" xfId="248" applyFont="1" applyFill="1" applyBorder="1" applyAlignment="1">
      <alignment horizontal="center" vertical="center" wrapText="1"/>
    </xf>
    <xf numFmtId="0" fontId="10" fillId="36" borderId="81" xfId="248" applyFont="1" applyFill="1" applyBorder="1" applyAlignment="1">
      <alignment horizontal="center" vertical="center" wrapText="1"/>
    </xf>
    <xf numFmtId="180" fontId="10" fillId="36" borderId="77" xfId="252" applyNumberFormat="1" applyFont="1" applyFill="1" applyBorder="1" applyAlignment="1">
      <alignment horizontal="center" vertical="center" wrapText="1"/>
    </xf>
    <xf numFmtId="180" fontId="10" fillId="36" borderId="81" xfId="252" applyNumberFormat="1" applyFont="1" applyFill="1" applyBorder="1" applyAlignment="1">
      <alignment horizontal="center" vertical="center" wrapText="1"/>
    </xf>
    <xf numFmtId="180" fontId="36" fillId="0" borderId="65" xfId="252" applyNumberFormat="1" applyFont="1" applyBorder="1" applyAlignment="1">
      <alignment horizontal="left" vertical="center" wrapText="1"/>
    </xf>
    <xf numFmtId="0" fontId="10" fillId="36" borderId="77" xfId="252" applyFont="1" applyFill="1" applyBorder="1" applyAlignment="1">
      <alignment horizontal="center" vertical="center" wrapText="1"/>
    </xf>
    <xf numFmtId="0" fontId="10" fillId="36" borderId="81" xfId="252" applyFont="1" applyFill="1" applyBorder="1" applyAlignment="1">
      <alignment horizontal="center" vertical="center" wrapText="1"/>
    </xf>
    <xf numFmtId="0" fontId="66" fillId="0" borderId="53" xfId="204" applyNumberFormat="1" applyFont="1" applyFill="1" applyBorder="1" applyAlignment="1">
      <alignment horizontal="center" vertical="center" wrapText="1"/>
    </xf>
    <xf numFmtId="0" fontId="73" fillId="36" borderId="17" xfId="204" applyNumberFormat="1" applyFont="1" applyFill="1" applyBorder="1" applyAlignment="1">
      <alignment horizontal="center" vertical="center" wrapText="1"/>
    </xf>
    <xf numFmtId="0" fontId="73" fillId="36" borderId="13" xfId="204" applyNumberFormat="1" applyFont="1" applyFill="1" applyBorder="1" applyAlignment="1">
      <alignment horizontal="center" vertical="center" wrapText="1"/>
    </xf>
    <xf numFmtId="0" fontId="73" fillId="36" borderId="81" xfId="204" applyNumberFormat="1" applyFont="1" applyFill="1" applyBorder="1" applyAlignment="1">
      <alignment horizontal="center" vertical="center" wrapText="1"/>
    </xf>
    <xf numFmtId="0" fontId="121" fillId="0" borderId="47" xfId="44" applyFont="1" applyBorder="1" applyAlignment="1">
      <alignment horizontal="left" vertical="top" wrapText="1"/>
    </xf>
    <xf numFmtId="0" fontId="66" fillId="0" borderId="20" xfId="44" applyFont="1" applyBorder="1" applyAlignment="1">
      <alignment horizontal="center" vertical="center" wrapText="1"/>
    </xf>
    <xf numFmtId="0" fontId="73" fillId="36" borderId="17" xfId="44" applyFont="1" applyFill="1" applyBorder="1" applyAlignment="1">
      <alignment horizontal="center" vertical="center" wrapText="1"/>
    </xf>
    <xf numFmtId="0" fontId="73" fillId="36" borderId="13" xfId="44" applyFont="1" applyFill="1" applyBorder="1" applyAlignment="1">
      <alignment horizontal="center" vertical="center" wrapText="1"/>
    </xf>
    <xf numFmtId="0" fontId="73" fillId="36" borderId="54" xfId="204" applyNumberFormat="1" applyFont="1" applyFill="1" applyBorder="1" applyAlignment="1">
      <alignment horizontal="center" vertical="center" wrapText="1"/>
    </xf>
    <xf numFmtId="0" fontId="121" fillId="0" borderId="20" xfId="44" applyFont="1" applyBorder="1" applyAlignment="1">
      <alignment horizontal="left" vertical="top" wrapText="1"/>
    </xf>
    <xf numFmtId="0" fontId="121" fillId="0" borderId="65" xfId="44" applyFont="1" applyBorder="1" applyAlignment="1">
      <alignment horizontal="left" vertical="top" wrapText="1"/>
    </xf>
    <xf numFmtId="0" fontId="92" fillId="0" borderId="20" xfId="44" applyFont="1" applyBorder="1" applyAlignment="1">
      <alignment horizontal="center" vertical="center" wrapText="1"/>
    </xf>
    <xf numFmtId="41" fontId="73" fillId="36" borderId="77" xfId="204" applyFont="1" applyFill="1" applyBorder="1" applyAlignment="1">
      <alignment horizontal="center" vertical="center" wrapText="1"/>
    </xf>
    <xf numFmtId="180" fontId="73" fillId="36" borderId="81" xfId="44" applyNumberFormat="1" applyFont="1" applyFill="1" applyBorder="1" applyAlignment="1">
      <alignment horizontal="center" vertical="center" wrapText="1"/>
    </xf>
    <xf numFmtId="180" fontId="73" fillId="36" borderId="64" xfId="44" applyNumberFormat="1" applyFont="1" applyFill="1" applyBorder="1" applyAlignment="1">
      <alignment horizontal="center" vertical="center" wrapText="1"/>
    </xf>
    <xf numFmtId="180" fontId="73" fillId="36" borderId="77" xfId="204" applyNumberFormat="1" applyFont="1" applyFill="1" applyBorder="1" applyAlignment="1">
      <alignment horizontal="center" vertical="center" wrapText="1"/>
    </xf>
    <xf numFmtId="0" fontId="73" fillId="36" borderId="81" xfId="44" applyFont="1" applyFill="1" applyBorder="1" applyAlignment="1">
      <alignment horizontal="center" vertical="center" wrapText="1"/>
    </xf>
    <xf numFmtId="0" fontId="73" fillId="36" borderId="64" xfId="44" applyFont="1" applyFill="1" applyBorder="1" applyAlignment="1">
      <alignment horizontal="center" vertical="center" wrapText="1"/>
    </xf>
    <xf numFmtId="0" fontId="93" fillId="36" borderId="77" xfId="0" applyFont="1" applyFill="1" applyBorder="1">
      <alignment vertical="center"/>
    </xf>
    <xf numFmtId="0" fontId="73" fillId="36" borderId="77" xfId="44" applyFont="1" applyFill="1" applyBorder="1" applyAlignment="1">
      <alignment horizontal="center" vertical="center" wrapText="1"/>
    </xf>
    <xf numFmtId="41" fontId="73" fillId="36" borderId="81" xfId="204" applyFont="1" applyFill="1" applyBorder="1" applyAlignment="1">
      <alignment horizontal="center" vertical="center" wrapText="1"/>
    </xf>
    <xf numFmtId="41" fontId="73" fillId="36" borderId="16" xfId="204" applyFont="1" applyFill="1" applyBorder="1" applyAlignment="1">
      <alignment horizontal="center" vertical="center" wrapText="1"/>
    </xf>
    <xf numFmtId="41" fontId="73" fillId="36" borderId="64" xfId="204" applyFont="1" applyFill="1" applyBorder="1" applyAlignment="1">
      <alignment horizontal="center" vertical="center" wrapText="1"/>
    </xf>
    <xf numFmtId="177" fontId="73" fillId="36" borderId="77" xfId="204" applyNumberFormat="1" applyFont="1" applyFill="1" applyBorder="1" applyAlignment="1">
      <alignment horizontal="center" vertical="center" wrapText="1"/>
    </xf>
    <xf numFmtId="41" fontId="73" fillId="36" borderId="82" xfId="204" applyFont="1" applyFill="1" applyBorder="1" applyAlignment="1">
      <alignment horizontal="center" vertical="center" wrapText="1"/>
    </xf>
    <xf numFmtId="41" fontId="73" fillId="36" borderId="83" xfId="204" applyFont="1" applyFill="1" applyBorder="1" applyAlignment="1">
      <alignment horizontal="center" vertical="center" wrapText="1"/>
    </xf>
    <xf numFmtId="41" fontId="73" fillId="36" borderId="84" xfId="204" applyFont="1" applyFill="1" applyBorder="1" applyAlignment="1">
      <alignment horizontal="center" vertical="center" wrapText="1"/>
    </xf>
    <xf numFmtId="41" fontId="73" fillId="36" borderId="11" xfId="204" applyFont="1" applyFill="1" applyBorder="1" applyAlignment="1">
      <alignment horizontal="center" vertical="center" wrapText="1"/>
    </xf>
    <xf numFmtId="41" fontId="73" fillId="36" borderId="0" xfId="204" applyFont="1" applyFill="1" applyBorder="1" applyAlignment="1">
      <alignment horizontal="center" vertical="center" wrapText="1"/>
    </xf>
    <xf numFmtId="41" fontId="73" fillId="36" borderId="85" xfId="204" applyFont="1" applyFill="1" applyBorder="1" applyAlignment="1">
      <alignment horizontal="center" vertical="center" wrapText="1"/>
    </xf>
    <xf numFmtId="41" fontId="73" fillId="36" borderId="66" xfId="204" applyFont="1" applyFill="1" applyBorder="1" applyAlignment="1">
      <alignment horizontal="center" vertical="center" wrapText="1"/>
    </xf>
    <xf numFmtId="41" fontId="73" fillId="36" borderId="65" xfId="204" applyFont="1" applyFill="1" applyBorder="1" applyAlignment="1">
      <alignment horizontal="center" vertical="center" wrapText="1"/>
    </xf>
    <xf numFmtId="41" fontId="73" fillId="36" borderId="67" xfId="204" applyFont="1" applyFill="1" applyBorder="1" applyAlignment="1">
      <alignment horizontal="center" vertical="center" wrapText="1"/>
    </xf>
    <xf numFmtId="0" fontId="121" fillId="0" borderId="65" xfId="44" applyFont="1" applyBorder="1" applyAlignment="1">
      <alignment vertical="top" wrapText="1"/>
    </xf>
    <xf numFmtId="0" fontId="73" fillId="36" borderId="16" xfId="44" applyFont="1" applyFill="1" applyBorder="1" applyAlignment="1">
      <alignment horizontal="center" vertical="center" wrapText="1"/>
    </xf>
    <xf numFmtId="0" fontId="121" fillId="0" borderId="65" xfId="44" applyFont="1" applyBorder="1" applyAlignment="1">
      <alignment vertical="center" wrapText="1"/>
    </xf>
    <xf numFmtId="41" fontId="66" fillId="0" borderId="103" xfId="204" applyFont="1" applyFill="1" applyBorder="1" applyAlignment="1">
      <alignment horizontal="center" vertical="center" wrapText="1"/>
    </xf>
    <xf numFmtId="0" fontId="55" fillId="36" borderId="77" xfId="204" applyNumberFormat="1" applyFont="1" applyFill="1" applyBorder="1" applyAlignment="1">
      <alignment horizontal="center" vertical="center" wrapText="1"/>
    </xf>
    <xf numFmtId="0" fontId="55" fillId="36" borderId="77" xfId="44" applyFont="1" applyFill="1" applyBorder="1" applyAlignment="1">
      <alignment horizontal="center" vertical="center" wrapText="1"/>
    </xf>
    <xf numFmtId="0" fontId="55" fillId="36" borderId="81" xfId="204" applyNumberFormat="1" applyFont="1" applyFill="1" applyBorder="1" applyAlignment="1">
      <alignment horizontal="center" vertical="center" wrapText="1"/>
    </xf>
    <xf numFmtId="0" fontId="55" fillId="36" borderId="64" xfId="204" applyNumberFormat="1" applyFont="1" applyFill="1" applyBorder="1" applyAlignment="1">
      <alignment horizontal="center" vertical="center" wrapText="1"/>
    </xf>
    <xf numFmtId="0" fontId="55" fillId="36" borderId="82" xfId="204" applyNumberFormat="1" applyFont="1" applyFill="1" applyBorder="1" applyAlignment="1">
      <alignment horizontal="center" vertical="center" wrapText="1"/>
    </xf>
    <xf numFmtId="0" fontId="55" fillId="36" borderId="83" xfId="204" applyNumberFormat="1" applyFont="1" applyFill="1" applyBorder="1" applyAlignment="1">
      <alignment horizontal="center" vertical="center" wrapText="1"/>
    </xf>
    <xf numFmtId="0" fontId="55" fillId="36" borderId="84" xfId="204" applyNumberFormat="1" applyFont="1" applyFill="1" applyBorder="1" applyAlignment="1">
      <alignment horizontal="center" vertical="center" wrapText="1"/>
    </xf>
    <xf numFmtId="0" fontId="55" fillId="36" borderId="66" xfId="204" applyNumberFormat="1" applyFont="1" applyFill="1" applyBorder="1" applyAlignment="1">
      <alignment horizontal="center" vertical="center" wrapText="1"/>
    </xf>
    <xf numFmtId="0" fontId="55" fillId="36" borderId="65" xfId="204" applyNumberFormat="1" applyFont="1" applyFill="1" applyBorder="1" applyAlignment="1">
      <alignment horizontal="center" vertical="center" wrapText="1"/>
    </xf>
    <xf numFmtId="0" fontId="55" fillId="36" borderId="67" xfId="204" applyNumberFormat="1" applyFont="1" applyFill="1" applyBorder="1" applyAlignment="1">
      <alignment horizontal="center" vertical="center" wrapText="1"/>
    </xf>
    <xf numFmtId="41" fontId="53" fillId="0" borderId="103" xfId="204" applyFont="1" applyFill="1" applyBorder="1" applyAlignment="1">
      <alignment horizontal="center" vertical="center" wrapText="1"/>
    </xf>
    <xf numFmtId="0" fontId="54" fillId="0" borderId="65" xfId="44" applyFont="1" applyBorder="1" applyAlignment="1">
      <alignment vertical="top" wrapText="1"/>
    </xf>
    <xf numFmtId="180" fontId="54" fillId="0" borderId="65" xfId="44" applyNumberFormat="1" applyFont="1" applyBorder="1" applyAlignment="1">
      <alignment vertical="top" wrapText="1"/>
    </xf>
    <xf numFmtId="0" fontId="55" fillId="36" borderId="16" xfId="204" applyNumberFormat="1" applyFont="1" applyFill="1" applyBorder="1" applyAlignment="1">
      <alignment horizontal="center" vertical="center" wrapText="1"/>
    </xf>
    <xf numFmtId="0" fontId="53" fillId="0" borderId="65" xfId="44" applyFont="1" applyBorder="1" applyAlignment="1">
      <alignment horizontal="right" vertical="center" wrapText="1"/>
    </xf>
    <xf numFmtId="180" fontId="53" fillId="0" borderId="0" xfId="204" applyNumberFormat="1" applyFont="1" applyFill="1" applyBorder="1" applyAlignment="1">
      <alignment horizontal="center" vertical="center" wrapText="1"/>
    </xf>
    <xf numFmtId="0" fontId="55" fillId="36" borderId="70" xfId="204" applyNumberFormat="1" applyFont="1" applyFill="1" applyBorder="1" applyAlignment="1">
      <alignment horizontal="center" vertical="center" wrapText="1"/>
    </xf>
    <xf numFmtId="191" fontId="73" fillId="36" borderId="77" xfId="204" applyNumberFormat="1" applyFont="1" applyFill="1" applyBorder="1" applyAlignment="1">
      <alignment horizontal="center" vertical="center" wrapText="1"/>
    </xf>
    <xf numFmtId="180" fontId="73" fillId="36" borderId="77" xfId="44" applyNumberFormat="1" applyFont="1" applyFill="1" applyBorder="1" applyAlignment="1">
      <alignment horizontal="center" vertical="center" wrapText="1"/>
    </xf>
    <xf numFmtId="41" fontId="55" fillId="36" borderId="82" xfId="204" applyFont="1" applyFill="1" applyBorder="1" applyAlignment="1">
      <alignment horizontal="center" vertical="center" wrapText="1"/>
    </xf>
    <xf numFmtId="41" fontId="55" fillId="36" borderId="83" xfId="204" applyFont="1" applyFill="1" applyBorder="1" applyAlignment="1">
      <alignment horizontal="center" vertical="center" wrapText="1"/>
    </xf>
    <xf numFmtId="41" fontId="55" fillId="36" borderId="84" xfId="204" applyFont="1" applyFill="1" applyBorder="1" applyAlignment="1">
      <alignment horizontal="center" vertical="center" wrapText="1"/>
    </xf>
    <xf numFmtId="41" fontId="55" fillId="36" borderId="11" xfId="204" applyFont="1" applyFill="1" applyBorder="1" applyAlignment="1">
      <alignment horizontal="center" vertical="center" wrapText="1"/>
    </xf>
    <xf numFmtId="41" fontId="55" fillId="36" borderId="0" xfId="204" applyFont="1" applyFill="1" applyBorder="1" applyAlignment="1">
      <alignment horizontal="center" vertical="center" wrapText="1"/>
    </xf>
    <xf numFmtId="41" fontId="55" fillId="36" borderId="85" xfId="204" applyFont="1" applyFill="1" applyBorder="1" applyAlignment="1">
      <alignment horizontal="center" vertical="center" wrapText="1"/>
    </xf>
    <xf numFmtId="41" fontId="55" fillId="36" borderId="66" xfId="204" applyFont="1" applyFill="1" applyBorder="1" applyAlignment="1">
      <alignment horizontal="center" vertical="center" wrapText="1"/>
    </xf>
    <xf numFmtId="41" fontId="55" fillId="36" borderId="65" xfId="204" applyFont="1" applyFill="1" applyBorder="1" applyAlignment="1">
      <alignment horizontal="center" vertical="center" wrapText="1"/>
    </xf>
    <xf numFmtId="41" fontId="55" fillId="36" borderId="67" xfId="204" applyFont="1" applyFill="1" applyBorder="1" applyAlignment="1">
      <alignment horizontal="center" vertical="center" wrapText="1"/>
    </xf>
    <xf numFmtId="41" fontId="53" fillId="24" borderId="86" xfId="204" applyFont="1" applyFill="1" applyBorder="1" applyAlignment="1">
      <alignment horizontal="center" vertical="center" wrapText="1"/>
    </xf>
    <xf numFmtId="0" fontId="30" fillId="36" borderId="77" xfId="204" applyNumberFormat="1" applyFont="1" applyFill="1" applyBorder="1" applyAlignment="1">
      <alignment horizontal="center" vertical="center" wrapText="1"/>
    </xf>
    <xf numFmtId="0" fontId="8" fillId="0" borderId="65" xfId="44" applyFont="1" applyBorder="1" applyAlignment="1">
      <alignment vertical="top" wrapText="1"/>
    </xf>
    <xf numFmtId="41" fontId="5" fillId="24" borderId="77" xfId="204" applyFont="1" applyFill="1" applyBorder="1" applyAlignment="1">
      <alignment horizontal="center" vertical="center" wrapText="1"/>
    </xf>
    <xf numFmtId="0" fontId="30" fillId="36" borderId="81" xfId="204" applyNumberFormat="1" applyFont="1" applyFill="1" applyBorder="1" applyAlignment="1">
      <alignment horizontal="center" vertical="center" wrapText="1"/>
    </xf>
    <xf numFmtId="0" fontId="30" fillId="36" borderId="16" xfId="204" applyNumberFormat="1" applyFont="1" applyFill="1" applyBorder="1" applyAlignment="1">
      <alignment horizontal="center" vertical="center" wrapText="1"/>
    </xf>
    <xf numFmtId="0" fontId="30" fillId="36" borderId="64" xfId="204" applyNumberFormat="1" applyFont="1" applyFill="1" applyBorder="1" applyAlignment="1">
      <alignment horizontal="center" vertical="center" wrapText="1"/>
    </xf>
    <xf numFmtId="0" fontId="5" fillId="0" borderId="65" xfId="44" applyFont="1" applyBorder="1" applyAlignment="1">
      <alignment horizontal="right" vertical="center" wrapText="1"/>
    </xf>
    <xf numFmtId="0" fontId="30" fillId="36" borderId="77" xfId="44" applyFont="1" applyFill="1" applyBorder="1" applyAlignment="1">
      <alignment horizontal="center" vertical="center" wrapText="1"/>
    </xf>
    <xf numFmtId="177" fontId="30" fillId="36" borderId="77" xfId="204" applyNumberFormat="1" applyFont="1" applyFill="1" applyBorder="1" applyAlignment="1">
      <alignment horizontal="center" vertical="center" wrapText="1"/>
    </xf>
    <xf numFmtId="177" fontId="30" fillId="36" borderId="77" xfId="44" applyNumberFormat="1" applyFont="1" applyFill="1" applyBorder="1" applyAlignment="1">
      <alignment horizontal="center" vertical="center" wrapText="1"/>
    </xf>
    <xf numFmtId="41" fontId="55" fillId="36" borderId="77" xfId="204" applyFont="1" applyFill="1" applyBorder="1" applyAlignment="1">
      <alignment horizontal="center" vertical="center" wrapText="1"/>
    </xf>
    <xf numFmtId="177" fontId="5" fillId="0" borderId="103" xfId="204" applyNumberFormat="1" applyFont="1" applyFill="1" applyBorder="1" applyAlignment="1">
      <alignment horizontal="center" vertical="center" wrapText="1"/>
    </xf>
    <xf numFmtId="191" fontId="30" fillId="36" borderId="77" xfId="204" applyNumberFormat="1" applyFont="1" applyFill="1" applyBorder="1" applyAlignment="1">
      <alignment horizontal="center" vertical="center" wrapText="1"/>
    </xf>
    <xf numFmtId="177" fontId="8" fillId="0" borderId="65" xfId="44" applyNumberFormat="1" applyFont="1" applyBorder="1" applyAlignment="1">
      <alignment horizontal="left" vertical="top" wrapText="1"/>
    </xf>
    <xf numFmtId="177" fontId="30" fillId="36" borderId="81" xfId="204" applyNumberFormat="1" applyFont="1" applyFill="1" applyBorder="1" applyAlignment="1">
      <alignment horizontal="center" vertical="center" wrapText="1"/>
    </xf>
    <xf numFmtId="177" fontId="30" fillId="36" borderId="16" xfId="204" applyNumberFormat="1" applyFont="1" applyFill="1" applyBorder="1" applyAlignment="1">
      <alignment horizontal="center" vertical="center" wrapText="1"/>
    </xf>
    <xf numFmtId="177" fontId="30" fillId="36" borderId="64" xfId="204" applyNumberFormat="1" applyFont="1" applyFill="1" applyBorder="1" applyAlignment="1">
      <alignment horizontal="center" vertical="center" wrapText="1"/>
    </xf>
    <xf numFmtId="180" fontId="30" fillId="36" borderId="77" xfId="204" applyNumberFormat="1" applyFont="1" applyFill="1" applyBorder="1" applyAlignment="1">
      <alignment horizontal="center" vertical="center" wrapText="1"/>
    </xf>
    <xf numFmtId="177" fontId="5" fillId="0" borderId="65" xfId="44" applyNumberFormat="1" applyFont="1" applyBorder="1" applyAlignment="1">
      <alignment horizontal="right" vertical="center" wrapText="1"/>
    </xf>
    <xf numFmtId="0" fontId="5" fillId="0" borderId="65" xfId="0" applyFont="1" applyBorder="1" applyAlignment="1">
      <alignment vertical="center" wrapText="1"/>
    </xf>
    <xf numFmtId="180" fontId="55" fillId="36" borderId="77" xfId="204" applyNumberFormat="1" applyFont="1" applyFill="1" applyBorder="1" applyAlignment="1">
      <alignment horizontal="center" vertical="center" wrapText="1"/>
    </xf>
    <xf numFmtId="180" fontId="55" fillId="36" borderId="77" xfId="44" applyNumberFormat="1" applyFont="1" applyFill="1" applyBorder="1" applyAlignment="1">
      <alignment horizontal="center" vertical="center" wrapText="1"/>
    </xf>
    <xf numFmtId="180" fontId="53" fillId="0" borderId="103" xfId="204" applyNumberFormat="1" applyFont="1" applyFill="1" applyBorder="1" applyAlignment="1">
      <alignment horizontal="center" vertical="center" wrapText="1"/>
    </xf>
    <xf numFmtId="191" fontId="55" fillId="36" borderId="77" xfId="204" applyNumberFormat="1" applyFont="1" applyFill="1" applyBorder="1" applyAlignment="1">
      <alignment horizontal="center" vertical="center" wrapText="1"/>
    </xf>
    <xf numFmtId="180" fontId="53" fillId="0" borderId="65" xfId="44" applyNumberFormat="1" applyFont="1" applyBorder="1" applyAlignment="1">
      <alignment horizontal="right" vertical="center" wrapText="1"/>
    </xf>
    <xf numFmtId="180" fontId="60" fillId="36" borderId="77" xfId="204" applyNumberFormat="1" applyFont="1" applyFill="1" applyBorder="1" applyAlignment="1">
      <alignment horizontal="center" vertical="center" wrapText="1"/>
    </xf>
    <xf numFmtId="180" fontId="59" fillId="0" borderId="65" xfId="44" applyNumberFormat="1" applyFont="1" applyBorder="1" applyAlignment="1">
      <alignment horizontal="left" vertical="top" wrapText="1"/>
    </xf>
    <xf numFmtId="180" fontId="60" fillId="26" borderId="65" xfId="204" applyNumberFormat="1" applyFont="1" applyFill="1" applyBorder="1" applyAlignment="1">
      <alignment horizontal="right" vertical="center" wrapText="1"/>
    </xf>
    <xf numFmtId="180" fontId="60" fillId="36" borderId="77" xfId="44" applyNumberFormat="1" applyFont="1" applyFill="1" applyBorder="1" applyAlignment="1">
      <alignment horizontal="center" vertical="center" wrapText="1"/>
    </xf>
    <xf numFmtId="180" fontId="60" fillId="36" borderId="81" xfId="204" applyNumberFormat="1" applyFont="1" applyFill="1" applyBorder="1" applyAlignment="1">
      <alignment horizontal="center" vertical="center" wrapText="1"/>
    </xf>
    <xf numFmtId="180" fontId="60" fillId="36" borderId="16" xfId="204" applyNumberFormat="1" applyFont="1" applyFill="1" applyBorder="1" applyAlignment="1">
      <alignment horizontal="center" vertical="center" wrapText="1"/>
    </xf>
    <xf numFmtId="180" fontId="60" fillId="36" borderId="64" xfId="204" applyNumberFormat="1" applyFont="1" applyFill="1" applyBorder="1" applyAlignment="1">
      <alignment horizontal="center" vertical="center" wrapText="1"/>
    </xf>
    <xf numFmtId="180" fontId="60" fillId="36" borderId="82" xfId="204" applyNumberFormat="1" applyFont="1" applyFill="1" applyBorder="1" applyAlignment="1">
      <alignment horizontal="center" vertical="center" wrapText="1"/>
    </xf>
    <xf numFmtId="180" fontId="60" fillId="36" borderId="83" xfId="204" applyNumberFormat="1" applyFont="1" applyFill="1" applyBorder="1" applyAlignment="1">
      <alignment horizontal="center" vertical="center" wrapText="1"/>
    </xf>
    <xf numFmtId="180" fontId="60" fillId="36" borderId="84" xfId="204" applyNumberFormat="1" applyFont="1" applyFill="1" applyBorder="1" applyAlignment="1">
      <alignment horizontal="center" vertical="center" wrapText="1"/>
    </xf>
    <xf numFmtId="180" fontId="60" fillId="36" borderId="11" xfId="204" applyNumberFormat="1" applyFont="1" applyFill="1" applyBorder="1" applyAlignment="1">
      <alignment horizontal="center" vertical="center" wrapText="1"/>
    </xf>
    <xf numFmtId="180" fontId="60" fillId="36" borderId="0" xfId="204" applyNumberFormat="1" applyFont="1" applyFill="1" applyBorder="1" applyAlignment="1">
      <alignment horizontal="center" vertical="center" wrapText="1"/>
    </xf>
    <xf numFmtId="180" fontId="60" fillId="36" borderId="85" xfId="204" applyNumberFormat="1" applyFont="1" applyFill="1" applyBorder="1" applyAlignment="1">
      <alignment horizontal="center" vertical="center" wrapText="1"/>
    </xf>
    <xf numFmtId="180" fontId="60" fillId="36" borderId="66" xfId="204" applyNumberFormat="1" applyFont="1" applyFill="1" applyBorder="1" applyAlignment="1">
      <alignment horizontal="center" vertical="center" wrapText="1"/>
    </xf>
    <xf numFmtId="180" fontId="60" fillId="36" borderId="65" xfId="204" applyNumberFormat="1" applyFont="1" applyFill="1" applyBorder="1" applyAlignment="1">
      <alignment horizontal="center" vertical="center" wrapText="1"/>
    </xf>
    <xf numFmtId="180" fontId="60" fillId="36" borderId="67" xfId="204" applyNumberFormat="1" applyFont="1" applyFill="1" applyBorder="1" applyAlignment="1">
      <alignment horizontal="center" vertical="center" wrapText="1"/>
    </xf>
    <xf numFmtId="0" fontId="60" fillId="36" borderId="77" xfId="204" applyNumberFormat="1" applyFont="1" applyFill="1" applyBorder="1" applyAlignment="1">
      <alignment horizontal="center" vertical="center" wrapText="1"/>
    </xf>
    <xf numFmtId="180" fontId="58" fillId="0" borderId="103" xfId="204" applyNumberFormat="1" applyFont="1" applyFill="1" applyBorder="1" applyAlignment="1">
      <alignment horizontal="center" vertical="center" wrapText="1"/>
    </xf>
    <xf numFmtId="180" fontId="55" fillId="36" borderId="82" xfId="204" applyNumberFormat="1" applyFont="1" applyFill="1" applyBorder="1" applyAlignment="1">
      <alignment horizontal="center" vertical="center" wrapText="1"/>
    </xf>
    <xf numFmtId="180" fontId="55" fillId="36" borderId="83" xfId="204" applyNumberFormat="1" applyFont="1" applyFill="1" applyBorder="1" applyAlignment="1">
      <alignment horizontal="center" vertical="center" wrapText="1"/>
    </xf>
    <xf numFmtId="180" fontId="55" fillId="36" borderId="84" xfId="204" applyNumberFormat="1" applyFont="1" applyFill="1" applyBorder="1" applyAlignment="1">
      <alignment horizontal="center" vertical="center" wrapText="1"/>
    </xf>
    <xf numFmtId="180" fontId="55" fillId="36" borderId="11" xfId="204" applyNumberFormat="1" applyFont="1" applyFill="1" applyBorder="1" applyAlignment="1">
      <alignment horizontal="center" vertical="center" wrapText="1"/>
    </xf>
    <xf numFmtId="180" fontId="55" fillId="36" borderId="0" xfId="204" applyNumberFormat="1" applyFont="1" applyFill="1" applyBorder="1" applyAlignment="1">
      <alignment horizontal="center" vertical="center" wrapText="1"/>
    </xf>
    <xf numFmtId="180" fontId="55" fillId="36" borderId="85" xfId="204" applyNumberFormat="1" applyFont="1" applyFill="1" applyBorder="1" applyAlignment="1">
      <alignment horizontal="center" vertical="center" wrapText="1"/>
    </xf>
    <xf numFmtId="180" fontId="55" fillId="36" borderId="66" xfId="204" applyNumberFormat="1" applyFont="1" applyFill="1" applyBorder="1" applyAlignment="1">
      <alignment horizontal="center" vertical="center" wrapText="1"/>
    </xf>
    <xf numFmtId="180" fontId="55" fillId="36" borderId="65" xfId="204" applyNumberFormat="1" applyFont="1" applyFill="1" applyBorder="1" applyAlignment="1">
      <alignment horizontal="center" vertical="center" wrapText="1"/>
    </xf>
    <xf numFmtId="180" fontId="55" fillId="36" borderId="67" xfId="204" applyNumberFormat="1" applyFont="1" applyFill="1" applyBorder="1" applyAlignment="1">
      <alignment horizontal="center" vertical="center" wrapText="1"/>
    </xf>
    <xf numFmtId="180" fontId="55" fillId="36" borderId="81" xfId="204" applyNumberFormat="1" applyFont="1" applyFill="1" applyBorder="1" applyAlignment="1">
      <alignment horizontal="center" vertical="center" wrapText="1"/>
    </xf>
    <xf numFmtId="180" fontId="55" fillId="36" borderId="16" xfId="204" applyNumberFormat="1" applyFont="1" applyFill="1" applyBorder="1" applyAlignment="1">
      <alignment horizontal="center" vertical="center" wrapText="1"/>
    </xf>
    <xf numFmtId="180" fontId="55" fillId="36" borderId="64" xfId="204" applyNumberFormat="1" applyFont="1" applyFill="1" applyBorder="1" applyAlignment="1">
      <alignment horizontal="center" vertical="center" wrapText="1"/>
    </xf>
    <xf numFmtId="180" fontId="54" fillId="0" borderId="65" xfId="44" applyNumberFormat="1" applyFont="1" applyBorder="1" applyAlignment="1">
      <alignment horizontal="left" vertical="top" wrapText="1"/>
    </xf>
    <xf numFmtId="180" fontId="57" fillId="0" borderId="65" xfId="44" applyNumberFormat="1" applyFont="1" applyBorder="1" applyAlignment="1">
      <alignment horizontal="right" vertical="center" wrapText="1"/>
    </xf>
    <xf numFmtId="180" fontId="55" fillId="27" borderId="81" xfId="204" applyNumberFormat="1" applyFont="1" applyFill="1" applyBorder="1" applyAlignment="1">
      <alignment horizontal="center" vertical="center" wrapText="1"/>
    </xf>
    <xf numFmtId="180" fontId="55" fillId="27" borderId="64" xfId="204" applyNumberFormat="1" applyFont="1" applyFill="1" applyBorder="1" applyAlignment="1">
      <alignment horizontal="center" vertical="center" wrapText="1"/>
    </xf>
    <xf numFmtId="180" fontId="55" fillId="27" borderId="86" xfId="204" applyNumberFormat="1" applyFont="1" applyFill="1" applyBorder="1" applyAlignment="1">
      <alignment horizontal="center" vertical="center" wrapText="1"/>
    </xf>
    <xf numFmtId="180" fontId="55" fillId="27" borderId="87" xfId="204" applyNumberFormat="1" applyFont="1" applyFill="1" applyBorder="1" applyAlignment="1">
      <alignment horizontal="center" vertical="center" wrapText="1"/>
    </xf>
    <xf numFmtId="180" fontId="55" fillId="27" borderId="103" xfId="204" applyNumberFormat="1" applyFont="1" applyFill="1" applyBorder="1" applyAlignment="1">
      <alignment horizontal="center" vertical="center" wrapText="1"/>
    </xf>
    <xf numFmtId="180" fontId="55" fillId="27" borderId="16" xfId="204" applyNumberFormat="1" applyFont="1" applyFill="1" applyBorder="1" applyAlignment="1">
      <alignment horizontal="center" vertical="center" wrapText="1"/>
    </xf>
    <xf numFmtId="180" fontId="55" fillId="27" borderId="81" xfId="44" applyNumberFormat="1" applyFont="1" applyFill="1" applyBorder="1" applyAlignment="1">
      <alignment horizontal="center" vertical="center" wrapText="1"/>
    </xf>
    <xf numFmtId="180" fontId="55" fillId="27" borderId="64" xfId="44" applyNumberFormat="1" applyFont="1" applyFill="1" applyBorder="1" applyAlignment="1">
      <alignment horizontal="center" vertical="center" wrapText="1"/>
    </xf>
    <xf numFmtId="180" fontId="55" fillId="0" borderId="81" xfId="204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180" fontId="53" fillId="0" borderId="65" xfId="44" applyNumberFormat="1" applyFont="1" applyBorder="1" applyAlignment="1">
      <alignment horizontal="right" wrapText="1"/>
    </xf>
    <xf numFmtId="0" fontId="0" fillId="0" borderId="65" xfId="0" applyBorder="1" applyAlignment="1">
      <alignment horizontal="right" vertical="center" wrapText="1"/>
    </xf>
    <xf numFmtId="180" fontId="53" fillId="27" borderId="83" xfId="204" applyNumberFormat="1" applyFont="1" applyFill="1" applyBorder="1" applyAlignment="1">
      <alignment horizontal="center" vertical="center" wrapText="1"/>
    </xf>
    <xf numFmtId="180" fontId="53" fillId="27" borderId="0" xfId="204" applyNumberFormat="1" applyFont="1" applyFill="1" applyBorder="1" applyAlignment="1">
      <alignment horizontal="center" vertical="center" wrapText="1"/>
    </xf>
    <xf numFmtId="180" fontId="53" fillId="27" borderId="65" xfId="204" applyNumberFormat="1" applyFont="1" applyFill="1" applyBorder="1" applyAlignment="1">
      <alignment horizontal="center" vertical="center" wrapText="1"/>
    </xf>
    <xf numFmtId="180" fontId="55" fillId="36" borderId="86" xfId="204" applyNumberFormat="1" applyFont="1" applyFill="1" applyBorder="1" applyAlignment="1">
      <alignment horizontal="center" vertical="center" wrapText="1"/>
    </xf>
    <xf numFmtId="180" fontId="55" fillId="36" borderId="103" xfId="204" applyNumberFormat="1" applyFont="1" applyFill="1" applyBorder="1" applyAlignment="1">
      <alignment horizontal="center" vertical="center" wrapText="1"/>
    </xf>
    <xf numFmtId="0" fontId="56" fillId="36" borderId="103" xfId="0" applyFont="1" applyFill="1" applyBorder="1" applyAlignment="1">
      <alignment horizontal="center" vertical="center" wrapText="1"/>
    </xf>
    <xf numFmtId="0" fontId="56" fillId="36" borderId="87" xfId="0" applyFont="1" applyFill="1" applyBorder="1" applyAlignment="1">
      <alignment horizontal="center" vertical="center" wrapText="1"/>
    </xf>
    <xf numFmtId="180" fontId="55" fillId="36" borderId="77" xfId="54" applyNumberFormat="1" applyFont="1" applyFill="1" applyBorder="1" applyAlignment="1">
      <alignment horizontal="center" vertical="center" wrapText="1"/>
    </xf>
    <xf numFmtId="180" fontId="55" fillId="36" borderId="82" xfId="54" applyNumberFormat="1" applyFont="1" applyFill="1" applyBorder="1" applyAlignment="1">
      <alignment horizontal="center" vertical="center" wrapText="1"/>
    </xf>
    <xf numFmtId="180" fontId="55" fillId="36" borderId="83" xfId="54" applyNumberFormat="1" applyFont="1" applyFill="1" applyBorder="1" applyAlignment="1">
      <alignment horizontal="center" vertical="center" wrapText="1"/>
    </xf>
    <xf numFmtId="180" fontId="55" fillId="36" borderId="84" xfId="54" applyNumberFormat="1" applyFont="1" applyFill="1" applyBorder="1" applyAlignment="1">
      <alignment horizontal="center" vertical="center" wrapText="1"/>
    </xf>
    <xf numFmtId="180" fontId="55" fillId="36" borderId="11" xfId="54" applyNumberFormat="1" applyFont="1" applyFill="1" applyBorder="1" applyAlignment="1">
      <alignment horizontal="center" vertical="center" wrapText="1"/>
    </xf>
    <xf numFmtId="180" fontId="55" fillId="36" borderId="0" xfId="54" applyNumberFormat="1" applyFont="1" applyFill="1" applyBorder="1" applyAlignment="1">
      <alignment horizontal="center" vertical="center" wrapText="1"/>
    </xf>
    <xf numFmtId="180" fontId="55" fillId="36" borderId="85" xfId="54" applyNumberFormat="1" applyFont="1" applyFill="1" applyBorder="1" applyAlignment="1">
      <alignment horizontal="center" vertical="center" wrapText="1"/>
    </xf>
    <xf numFmtId="180" fontId="55" fillId="36" borderId="66" xfId="54" applyNumberFormat="1" applyFont="1" applyFill="1" applyBorder="1" applyAlignment="1">
      <alignment horizontal="center" vertical="center" wrapText="1"/>
    </xf>
    <xf numFmtId="180" fontId="55" fillId="36" borderId="65" xfId="54" applyNumberFormat="1" applyFont="1" applyFill="1" applyBorder="1" applyAlignment="1">
      <alignment horizontal="center" vertical="center" wrapText="1"/>
    </xf>
    <xf numFmtId="180" fontId="55" fillId="36" borderId="67" xfId="54" applyNumberFormat="1" applyFont="1" applyFill="1" applyBorder="1" applyAlignment="1">
      <alignment horizontal="center" vertical="center" wrapText="1"/>
    </xf>
    <xf numFmtId="180" fontId="53" fillId="0" borderId="0" xfId="54" applyNumberFormat="1" applyFont="1" applyFill="1" applyBorder="1" applyAlignment="1">
      <alignment horizontal="center" vertical="center" wrapText="1"/>
    </xf>
    <xf numFmtId="177" fontId="30" fillId="36" borderId="86" xfId="204" applyNumberFormat="1" applyFont="1" applyFill="1" applyBorder="1" applyAlignment="1">
      <alignment horizontal="center" vertical="center" wrapText="1"/>
    </xf>
    <xf numFmtId="177" fontId="30" fillId="36" borderId="103" xfId="204" applyNumberFormat="1" applyFont="1" applyFill="1" applyBorder="1" applyAlignment="1">
      <alignment horizontal="center" vertical="center" wrapText="1"/>
    </xf>
    <xf numFmtId="177" fontId="30" fillId="36" borderId="87" xfId="204" applyNumberFormat="1" applyFont="1" applyFill="1" applyBorder="1" applyAlignment="1">
      <alignment horizontal="center" vertical="center" wrapText="1"/>
    </xf>
    <xf numFmtId="0" fontId="55" fillId="36" borderId="77" xfId="54" applyNumberFormat="1" applyFont="1" applyFill="1" applyBorder="1" applyAlignment="1">
      <alignment horizontal="center" vertical="center" wrapText="1"/>
    </xf>
    <xf numFmtId="180" fontId="54" fillId="0" borderId="0" xfId="44" applyNumberFormat="1" applyFont="1" applyAlignment="1">
      <alignment horizontal="left" vertical="top" wrapText="1"/>
    </xf>
    <xf numFmtId="180" fontId="55" fillId="0" borderId="0" xfId="44" applyNumberFormat="1" applyFont="1" applyAlignment="1">
      <alignment horizontal="left" vertical="top"/>
    </xf>
    <xf numFmtId="180" fontId="53" fillId="0" borderId="0" xfId="44" applyNumberFormat="1" applyFont="1" applyAlignment="1">
      <alignment horizontal="right" vertical="center" wrapText="1"/>
    </xf>
    <xf numFmtId="180" fontId="121" fillId="0" borderId="0" xfId="44" applyNumberFormat="1" applyFont="1" applyAlignment="1">
      <alignment horizontal="left" vertical="center" wrapText="1"/>
    </xf>
    <xf numFmtId="180" fontId="73" fillId="0" borderId="0" xfId="44" applyNumberFormat="1" applyFont="1" applyAlignment="1">
      <alignment horizontal="left" vertical="center"/>
    </xf>
    <xf numFmtId="180" fontId="66" fillId="0" borderId="0" xfId="44" applyNumberFormat="1" applyFont="1" applyAlignment="1">
      <alignment horizontal="right" vertical="center" wrapText="1"/>
    </xf>
    <xf numFmtId="180" fontId="66" fillId="0" borderId="0" xfId="204" applyNumberFormat="1" applyFont="1" applyFill="1" applyBorder="1" applyAlignment="1">
      <alignment horizontal="center" vertical="center" wrapText="1"/>
    </xf>
    <xf numFmtId="180" fontId="73" fillId="36" borderId="82" xfId="54" applyNumberFormat="1" applyFont="1" applyFill="1" applyBorder="1" applyAlignment="1">
      <alignment horizontal="center" vertical="center" wrapText="1"/>
    </xf>
    <xf numFmtId="180" fontId="73" fillId="36" borderId="83" xfId="54" applyNumberFormat="1" applyFont="1" applyFill="1" applyBorder="1" applyAlignment="1">
      <alignment horizontal="center" vertical="center" wrapText="1"/>
    </xf>
    <xf numFmtId="180" fontId="73" fillId="36" borderId="84" xfId="54" applyNumberFormat="1" applyFont="1" applyFill="1" applyBorder="1" applyAlignment="1">
      <alignment horizontal="center" vertical="center" wrapText="1"/>
    </xf>
    <xf numFmtId="180" fontId="73" fillId="36" borderId="11" xfId="54" applyNumberFormat="1" applyFont="1" applyFill="1" applyBorder="1" applyAlignment="1">
      <alignment horizontal="center" vertical="center" wrapText="1"/>
    </xf>
    <xf numFmtId="180" fontId="73" fillId="36" borderId="0" xfId="54" applyNumberFormat="1" applyFont="1" applyFill="1" applyBorder="1" applyAlignment="1">
      <alignment horizontal="center" vertical="center" wrapText="1"/>
    </xf>
    <xf numFmtId="180" fontId="73" fillId="36" borderId="85" xfId="54" applyNumberFormat="1" applyFont="1" applyFill="1" applyBorder="1" applyAlignment="1">
      <alignment horizontal="center" vertical="center" wrapText="1"/>
    </xf>
    <xf numFmtId="180" fontId="73" fillId="36" borderId="66" xfId="54" applyNumberFormat="1" applyFont="1" applyFill="1" applyBorder="1" applyAlignment="1">
      <alignment horizontal="center" vertical="center" wrapText="1"/>
    </xf>
    <xf numFmtId="180" fontId="73" fillId="36" borderId="65" xfId="54" applyNumberFormat="1" applyFont="1" applyFill="1" applyBorder="1" applyAlignment="1">
      <alignment horizontal="center" vertical="center" wrapText="1"/>
    </xf>
    <xf numFmtId="180" fontId="73" fillId="36" borderId="67" xfId="54" applyNumberFormat="1" applyFont="1" applyFill="1" applyBorder="1" applyAlignment="1">
      <alignment horizontal="center" vertical="center" wrapText="1"/>
    </xf>
    <xf numFmtId="180" fontId="66" fillId="26" borderId="77" xfId="56" applyNumberFormat="1" applyFont="1" applyFill="1" applyBorder="1" applyAlignment="1">
      <alignment horizontal="center" vertical="center" wrapText="1"/>
    </xf>
    <xf numFmtId="180" fontId="121" fillId="0" borderId="65" xfId="44" applyNumberFormat="1" applyFont="1" applyBorder="1" applyAlignment="1">
      <alignment horizontal="left" vertical="center" wrapText="1"/>
    </xf>
    <xf numFmtId="180" fontId="73" fillId="0" borderId="65" xfId="44" applyNumberFormat="1" applyFont="1" applyBorder="1" applyAlignment="1">
      <alignment horizontal="left" vertical="center"/>
    </xf>
    <xf numFmtId="180" fontId="66" fillId="0" borderId="65" xfId="44" applyNumberFormat="1" applyFont="1" applyBorder="1" applyAlignment="1">
      <alignment horizontal="center" vertical="center" wrapText="1"/>
    </xf>
    <xf numFmtId="0" fontId="53" fillId="26" borderId="77" xfId="204" applyNumberFormat="1" applyFont="1" applyFill="1" applyBorder="1" applyAlignment="1">
      <alignment horizontal="center" vertical="center" wrapText="1"/>
    </xf>
    <xf numFmtId="180" fontId="53" fillId="26" borderId="77" xfId="204" applyNumberFormat="1" applyFont="1" applyFill="1" applyBorder="1" applyAlignment="1">
      <alignment horizontal="center" vertical="center" wrapText="1"/>
    </xf>
    <xf numFmtId="0" fontId="132" fillId="26" borderId="77" xfId="52" applyNumberFormat="1" applyFont="1" applyFill="1" applyBorder="1" applyAlignment="1" applyProtection="1">
      <alignment horizontal="center" vertical="center" wrapText="1"/>
    </xf>
    <xf numFmtId="180" fontId="53" fillId="0" borderId="87" xfId="44" applyNumberFormat="1" applyFont="1" applyBorder="1" applyAlignment="1">
      <alignment horizontal="center" vertical="center" wrapText="1"/>
    </xf>
    <xf numFmtId="180" fontId="53" fillId="0" borderId="77" xfId="44" applyNumberFormat="1" applyFont="1" applyBorder="1" applyAlignment="1">
      <alignment horizontal="center" vertical="center" wrapText="1"/>
    </xf>
    <xf numFmtId="177" fontId="53" fillId="0" borderId="77" xfId="54" applyNumberFormat="1" applyFont="1" applyFill="1" applyBorder="1" applyAlignment="1">
      <alignment horizontal="center" vertical="center" wrapText="1"/>
    </xf>
    <xf numFmtId="180" fontId="53" fillId="0" borderId="87" xfId="54" applyNumberFormat="1" applyFont="1" applyFill="1" applyBorder="1" applyAlignment="1">
      <alignment horizontal="center" vertical="center" wrapText="1"/>
    </xf>
    <xf numFmtId="180" fontId="53" fillId="0" borderId="77" xfId="54" applyNumberFormat="1" applyFont="1" applyFill="1" applyBorder="1" applyAlignment="1">
      <alignment horizontal="center" vertical="center" wrapText="1"/>
    </xf>
    <xf numFmtId="191" fontId="53" fillId="0" borderId="77" xfId="54" applyNumberFormat="1" applyFont="1" applyFill="1" applyBorder="1" applyAlignment="1">
      <alignment horizontal="center" vertical="center" wrapText="1"/>
    </xf>
    <xf numFmtId="0" fontId="53" fillId="26" borderId="77" xfId="67" applyFont="1" applyFill="1" applyBorder="1" applyAlignment="1">
      <alignment horizontal="center" vertical="center" wrapText="1"/>
    </xf>
    <xf numFmtId="191" fontId="53" fillId="0" borderId="77" xfId="44" applyNumberFormat="1" applyFont="1" applyBorder="1" applyAlignment="1">
      <alignment horizontal="center" vertical="center" wrapText="1"/>
    </xf>
    <xf numFmtId="0" fontId="53" fillId="0" borderId="77" xfId="54" applyNumberFormat="1" applyFont="1" applyFill="1" applyBorder="1" applyAlignment="1">
      <alignment horizontal="center" vertical="center" wrapText="1"/>
    </xf>
    <xf numFmtId="0" fontId="53" fillId="0" borderId="77" xfId="44" applyFont="1" applyBorder="1" applyAlignment="1">
      <alignment horizontal="center" vertical="center" wrapText="1"/>
    </xf>
    <xf numFmtId="0" fontId="53" fillId="0" borderId="87" xfId="54" applyNumberFormat="1" applyFont="1" applyFill="1" applyBorder="1" applyAlignment="1">
      <alignment horizontal="center" vertical="center" wrapText="1"/>
    </xf>
    <xf numFmtId="0" fontId="53" fillId="0" borderId="77" xfId="55" applyFont="1" applyBorder="1" applyAlignment="1">
      <alignment horizontal="center" vertical="center"/>
    </xf>
    <xf numFmtId="180" fontId="32" fillId="0" borderId="77" xfId="44" applyNumberFormat="1" applyFont="1" applyBorder="1" applyAlignment="1">
      <alignment horizontal="center" vertical="center" wrapText="1"/>
    </xf>
  </cellXfs>
  <cellStyles count="25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40% - 강조색6_게이트볼장" xfId="58" xr:uid="{00000000-0005-0000-0000-00000C000000}"/>
    <cellStyle name="40% - 강조색6_축구장" xfId="57" xr:uid="{00000000-0005-0000-0000-00000D000000}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xr:uid="{00000000-0005-0000-0000-00001B000000}"/>
    <cellStyle name="계산 10" xfId="151" xr:uid="{35C8A626-119C-4406-BFB4-126D4DB6E72A}"/>
    <cellStyle name="계산 11" xfId="141" xr:uid="{B62A4B92-E47B-4FB0-A35F-374F5AFD0091}"/>
    <cellStyle name="계산 12" xfId="156" xr:uid="{649C14CD-23D7-4208-A9CD-E356ADE4C590}"/>
    <cellStyle name="계산 13" xfId="150" xr:uid="{3136EA9C-42AF-4EA7-88AA-AB79771D30D0}"/>
    <cellStyle name="계산 14" xfId="143" xr:uid="{ADF33FB1-8E86-43BA-BDBA-1921B189B98B}"/>
    <cellStyle name="계산 15" xfId="165" xr:uid="{D0A3AC27-2FA2-41F5-BA91-A2D080FC9D1A}"/>
    <cellStyle name="계산 16" xfId="138" xr:uid="{55E2C9E1-60C0-4636-95B8-9E4E71D53D2D}"/>
    <cellStyle name="계산 17" xfId="169" xr:uid="{A5975151-8DEF-44D9-A78B-597546B86186}"/>
    <cellStyle name="계산 18" xfId="167" xr:uid="{D058D41D-6BC0-4504-867F-DDB78BCCD0BE}"/>
    <cellStyle name="계산 19" xfId="135" xr:uid="{AE7418DC-E89B-4632-8C41-976787FF0076}"/>
    <cellStyle name="계산 2" xfId="77" xr:uid="{889ECC1B-F1FF-44EE-9391-9B285939B771}"/>
    <cellStyle name="계산 20" xfId="172" xr:uid="{F2390E17-E511-44BD-86FA-9100102072F6}"/>
    <cellStyle name="계산 21" xfId="171" xr:uid="{E5DC76C4-D24B-414A-97A3-098FF6340C88}"/>
    <cellStyle name="계산 22" xfId="175" xr:uid="{94D77B55-A57D-4F67-8F5E-75B3CD46F2CE}"/>
    <cellStyle name="계산 23" xfId="162" xr:uid="{BCA99BD9-C249-4214-8A8F-ECB935839F1C}"/>
    <cellStyle name="계산 24" xfId="177" xr:uid="{4C7A8FCB-CE72-43AB-97B4-07A63DDCE1CA}"/>
    <cellStyle name="계산 25" xfId="187" xr:uid="{D97D4959-F7DF-45E4-9E5B-759DC5B8E396}"/>
    <cellStyle name="계산 26" xfId="195" xr:uid="{A932DC02-AE27-4CCD-AB97-B16820E9C04A}"/>
    <cellStyle name="계산 27" xfId="182" xr:uid="{0F5528AA-4B35-47BA-9487-DA57F6599419}"/>
    <cellStyle name="계산 28" xfId="180" xr:uid="{A7BEAC5C-5466-4B63-899C-8B4C1515E2A1}"/>
    <cellStyle name="계산 29" xfId="192" xr:uid="{B6D14CF9-00BD-453A-9EC4-A471B5103F4A}"/>
    <cellStyle name="계산 3" xfId="76" xr:uid="{A5105084-17E9-41EE-B0A8-E61E7B1A0C0A}"/>
    <cellStyle name="계산 30" xfId="185" xr:uid="{8CF9FD66-FFE5-4308-B876-8180E8F8C31C}"/>
    <cellStyle name="계산 31" xfId="196" xr:uid="{79B56A63-9A98-470C-976F-7D9FB0EF5DA6}"/>
    <cellStyle name="계산 32" xfId="181" xr:uid="{2E1C21C3-8972-41E9-8AD9-6265D4DCFC92}"/>
    <cellStyle name="계산 4" xfId="83" xr:uid="{C5C9664E-6AB1-44F6-A407-7A872288D390}"/>
    <cellStyle name="계산 5" xfId="105" xr:uid="{9538CFAA-0E96-474A-925B-EE2B46DB3744}"/>
    <cellStyle name="계산 6" xfId="102" xr:uid="{FEE332BC-0550-4B62-B40D-B99E1BE0B1F1}"/>
    <cellStyle name="계산 7" xfId="107" xr:uid="{29A32D8A-3763-4FC2-983E-B06E5BDD0316}"/>
    <cellStyle name="계산 8" xfId="103" xr:uid="{F66203B2-AC39-4AB5-9126-B1B14BDD0B13}"/>
    <cellStyle name="계산 9" xfId="109" xr:uid="{3AFB03AD-01EF-45FD-9AC5-D6D2D74687F1}"/>
    <cellStyle name="나쁨" xfId="27" builtinId="27" customBuiltin="1"/>
    <cellStyle name="메모" xfId="28" xr:uid="{00000000-0005-0000-0000-00001D000000}"/>
    <cellStyle name="메모 10" xfId="146" xr:uid="{32BCAE23-D15C-4929-B36F-9027B5E89CDB}"/>
    <cellStyle name="메모 11" xfId="132" xr:uid="{8C9794BB-676B-44C5-AFB3-5793AC5FED36}"/>
    <cellStyle name="메모 12" xfId="157" xr:uid="{3AC3ACAB-D9F6-4658-96C9-8A2902E5E228}"/>
    <cellStyle name="메모 13" xfId="142" xr:uid="{81479BB3-C9B9-4A75-A0DC-E7EDBB6C5FDB}"/>
    <cellStyle name="메모 14" xfId="139" xr:uid="{ECB304AB-55F7-47CE-B5CB-532B7E392723}"/>
    <cellStyle name="메모 15" xfId="154" xr:uid="{72233FB5-8507-40C5-841B-0219BF2382E2}"/>
    <cellStyle name="메모 16" xfId="161" xr:uid="{6C5FCE02-23EE-4342-B00F-1956B49BFA40}"/>
    <cellStyle name="메모 17" xfId="131" xr:uid="{930C80E1-76A3-4646-9BEF-1A927AC69DC0}"/>
    <cellStyle name="메모 18" xfId="153" xr:uid="{8A75CE62-5E82-4392-BB57-5913065DF882}"/>
    <cellStyle name="메모 19" xfId="137" xr:uid="{64978F58-7351-4792-9741-63AFF972A2A4}"/>
    <cellStyle name="메모 2" xfId="78" xr:uid="{2D97838D-8FC9-4493-8378-F8EFDA7F2E24}"/>
    <cellStyle name="메모 20" xfId="173" xr:uid="{3577C91F-2CF1-441B-8546-CCAC0AB2653C}"/>
    <cellStyle name="메모 21" xfId="168" xr:uid="{FC9C5E65-B2BB-4049-AF78-A6FA25A57790}"/>
    <cellStyle name="메모 22" xfId="152" xr:uid="{4BDC2358-0DAA-416B-8460-2F3B1B0718F5}"/>
    <cellStyle name="메모 23" xfId="164" xr:uid="{FF63A56D-E136-4B91-9EEC-B2350E823ACB}"/>
    <cellStyle name="메모 24" xfId="178" xr:uid="{6F039276-16BC-4D49-B89D-331A4B3E34B0}"/>
    <cellStyle name="메모 25" xfId="188" xr:uid="{5EC6E63D-11E1-41FE-AA56-4D6CA0680D4E}"/>
    <cellStyle name="메모 26" xfId="194" xr:uid="{C89DFC6A-FA56-4E8B-9832-1353D6CB2FDD}"/>
    <cellStyle name="메모 27" xfId="183" xr:uid="{5B51F493-6928-4A69-B6F8-D7556D982373}"/>
    <cellStyle name="메모 28" xfId="191" xr:uid="{88E8373A-3104-4AF3-9581-F3CA75F2C101}"/>
    <cellStyle name="메모 29" xfId="186" xr:uid="{0AF0C0B5-83E9-471D-96CA-9E942F4B124F}"/>
    <cellStyle name="메모 3" xfId="75" xr:uid="{8C358961-9D8C-4CAE-826A-30538AE1C31C}"/>
    <cellStyle name="메모 3 2" xfId="223" xr:uid="{9B9CD6CF-138D-4422-B798-799138033C81}"/>
    <cellStyle name="메모 30" xfId="193" xr:uid="{0C09D1E0-181E-4468-BC09-8A46D3853CC8}"/>
    <cellStyle name="메모 31" xfId="184" xr:uid="{930FDE65-615A-4210-ADED-A4D17ADD1B2A}"/>
    <cellStyle name="메모 32" xfId="190" xr:uid="{CACCF643-44ED-4046-A6B4-14CD253B0B74}"/>
    <cellStyle name="메모 4" xfId="85" xr:uid="{221F4DD0-0D5A-42D1-AC78-C1CFA1A81E10}"/>
    <cellStyle name="메모 5" xfId="79" xr:uid="{644994F8-81FC-45C2-8AEE-E85A8D649368}"/>
    <cellStyle name="메모 6" xfId="101" xr:uid="{E1437722-D58A-4A55-9CA8-AB05B245ECD3}"/>
    <cellStyle name="메모 7" xfId="108" xr:uid="{54F2378F-12EC-4362-80B3-634E17F9B6C0}"/>
    <cellStyle name="메모 8" xfId="104" xr:uid="{59529977-B2CF-461C-95F5-E5F2C76DA45D}"/>
    <cellStyle name="메모 9" xfId="106" xr:uid="{A56378F2-194B-461C-8B64-268193EBBD0B}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204" xr:uid="{D23F025E-EFD5-46E1-905F-7709D56394B3}"/>
    <cellStyle name="쉼표 [0] 10" xfId="66" xr:uid="{D5F71107-BA68-403A-8A1E-A253C386A88E}"/>
    <cellStyle name="쉼표 [0] 10 2" xfId="62" xr:uid="{BF5CA5B5-C068-4AA7-950D-07967A49DE62}"/>
    <cellStyle name="쉼표 [0] 10 2 3" xfId="213" xr:uid="{F9F94E3D-1A87-4CB5-984A-765855670F33}"/>
    <cellStyle name="쉼표 [0] 10 2 3 2" xfId="95" xr:uid="{D957D6D2-4690-4965-B2E0-2A7859A30A3A}"/>
    <cellStyle name="쉼표 [0] 10 2 3 2 2" xfId="71" xr:uid="{F5D8813F-FB8E-483E-89AC-0D86CEF722DD}"/>
    <cellStyle name="쉼표 [0] 10 2 3 3" xfId="123" xr:uid="{F99BF197-B532-4EBE-B09A-C6F28079B36C}"/>
    <cellStyle name="쉼표 [0] 10 3" xfId="209" xr:uid="{62098588-1593-45B8-B4C6-2ED539DCFFB5}"/>
    <cellStyle name="쉼표 [0] 10 3 2" xfId="91" xr:uid="{6A4E691B-92B0-4572-A92D-35779AC4A8B7}"/>
    <cellStyle name="쉼표 [0] 10 3 3" xfId="119" xr:uid="{BC377A67-D7C0-43E3-86B9-D27A7F2963C1}"/>
    <cellStyle name="쉼표 [0] 10 4" xfId="63" xr:uid="{9AC81DB4-A9E0-45D1-AA46-A0C0EAE3D8DF}"/>
    <cellStyle name="쉼표 [0] 10 4 2" xfId="97" xr:uid="{2962C933-EAD7-410F-A1F4-142D400E74B3}"/>
    <cellStyle name="쉼표 [0] 10 4 3" xfId="125" xr:uid="{368A571C-9456-4312-B42B-14855661C2BA}"/>
    <cellStyle name="쉼표 [0] 10 4 4" xfId="144" xr:uid="{9A5EBA21-833E-4D2E-AB3B-4000C486DADC}"/>
    <cellStyle name="쉼표 [0] 10 4 5" xfId="147" xr:uid="{A12CE05A-6CA2-4FB8-B253-D2163616A9BB}"/>
    <cellStyle name="쉼표 [0] 10 5" xfId="212" xr:uid="{448D32D0-F093-4A4E-8D16-04F2BAB14349}"/>
    <cellStyle name="쉼표 [0] 10 5 2" xfId="94" xr:uid="{BFB6CED3-6708-4D8E-8FCD-0CA1B9602E13}"/>
    <cellStyle name="쉼표 [0] 10 5 3" xfId="122" xr:uid="{44751040-C6C3-46A4-B35A-493AD4CF9659}"/>
    <cellStyle name="쉼표 [0] 10 6" xfId="100" xr:uid="{0095F152-89B7-4F83-A698-F49326B43B0C}"/>
    <cellStyle name="쉼표 [0] 10 7" xfId="128" xr:uid="{CC9BBF5D-68F9-4CDF-8B40-CAC4DB58E227}"/>
    <cellStyle name="쉼표 [0] 10 8" xfId="145" xr:uid="{ECF3F51C-C5B3-4A55-B239-911C14292189}"/>
    <cellStyle name="쉼표 [0] 10 9" xfId="148" xr:uid="{64D1CA92-9961-4AB7-8DB4-A93683176DA7}"/>
    <cellStyle name="쉼표 [0] 11" xfId="111" xr:uid="{5A2178E4-E4CD-423A-B507-953419B6D6AE}"/>
    <cellStyle name="쉼표 [0] 12" xfId="73" xr:uid="{DDE4A97D-B30C-4F72-B400-ABB56AFE0D15}"/>
    <cellStyle name="쉼표 [0] 13" xfId="218" xr:uid="{23DDB4E4-05CB-44ED-800D-8C063A657B9A}"/>
    <cellStyle name="쉼표 [0] 2" xfId="54" xr:uid="{22DED8EC-DDC5-4BCD-A506-D987DBAFED6C}"/>
    <cellStyle name="쉼표 [0] 2 2" xfId="216" xr:uid="{15AA604E-C970-4CA7-8FB9-888C02E5ABBC}"/>
    <cellStyle name="쉼표 [0] 2 2 2" xfId="61" xr:uid="{00000000-0005-0000-0000-00002B000000}"/>
    <cellStyle name="쉼표 [0] 2 2 2 2" xfId="89" xr:uid="{4E692464-8E7F-46AD-B8E8-8FEADB0E6FBA}"/>
    <cellStyle name="쉼표 [0] 2 2 2 2 2" xfId="69" xr:uid="{F076F894-11DD-4FE6-959B-473A5141D0ED}"/>
    <cellStyle name="쉼표 [0] 2 2 2 3" xfId="117" xr:uid="{92988C9E-F820-4BC9-A2AC-13FBAECF081A}"/>
    <cellStyle name="쉼표 [0] 2 2 2 3 2" xfId="70" xr:uid="{37EA5FEE-0062-433E-83E8-7781E281DAF7}"/>
    <cellStyle name="쉼표 [0] 2 2 2 4" xfId="239" xr:uid="{F575CCF2-C803-4E33-B325-0D9A97CF201D}"/>
    <cellStyle name="쉼표 [0] 2 2 3" xfId="99" xr:uid="{C3E8D947-944D-4149-B9AE-C71AA569EF9B}"/>
    <cellStyle name="쉼표 [0] 2 2 4" xfId="127" xr:uid="{DA4A06E6-F4CC-48E7-9845-736AC01F9348}"/>
    <cellStyle name="쉼표 [0] 2 2 5" xfId="220" xr:uid="{B256FD6F-0CD9-4CD7-8101-FCED1CDE583A}"/>
    <cellStyle name="쉼표 [0] 2 3" xfId="215" xr:uid="{28F7A147-6632-4E70-AA3D-BEF5D737A136}"/>
    <cellStyle name="쉼표 [0] 2 3 2" xfId="98" xr:uid="{D9198D40-BBEB-44F5-AE55-A857BCC0AB66}"/>
    <cellStyle name="쉼표 [0] 2 3 3" xfId="126" xr:uid="{E8DB9441-1012-4E02-88E3-B74686DE2811}"/>
    <cellStyle name="쉼표 [0] 2 3 4" xfId="227" xr:uid="{53216F35-DDDA-4D8E-9F42-820F5D76F34B}"/>
    <cellStyle name="쉼표 [0] 2 4" xfId="208" xr:uid="{15093E96-4C4B-460C-B1C5-FEE44B0F70E8}"/>
    <cellStyle name="쉼표 [0] 2 4 2" xfId="90" xr:uid="{9709075E-1AC7-4245-9835-75411984145A}"/>
    <cellStyle name="쉼표 [0] 2 4 3" xfId="118" xr:uid="{1E0173CB-5584-4612-A1FF-09ADA7D0AD2F}"/>
    <cellStyle name="쉼표 [0] 2 5" xfId="84" xr:uid="{636633DE-8715-4697-8859-DFDCADC548E5}"/>
    <cellStyle name="쉼표 [0] 2 6" xfId="113" xr:uid="{1D351963-46FA-49DE-9943-10874A5CAB07}"/>
    <cellStyle name="쉼표 [0] 2 7" xfId="72" xr:uid="{D7AC00C9-A194-406C-AA34-83D42A5048A4}"/>
    <cellStyle name="쉼표 [0] 2 8" xfId="129" xr:uid="{6F798590-8C9A-4109-BB79-FB911218DEBF}"/>
    <cellStyle name="쉼표 [0] 3" xfId="205" xr:uid="{B741046C-E642-437A-919B-651958BCB32F}"/>
    <cellStyle name="쉼표 [0] 3 2" xfId="59" xr:uid="{A341F522-4B90-4F49-AAC1-9FDE017ECA8F}"/>
    <cellStyle name="쉼표 [0] 3 2 2" xfId="87" xr:uid="{C9CB6FCC-DEB3-4622-906B-453455661B05}"/>
    <cellStyle name="쉼표 [0] 3 2 3" xfId="115" xr:uid="{AD77937F-4A8A-4CDC-9C69-901E04EE37AD}"/>
    <cellStyle name="쉼표 [0] 3 2 4" xfId="140" xr:uid="{64AEA21E-B7D9-4E2F-8B43-A8E4A2C8AF69}"/>
    <cellStyle name="쉼표 [0] 3 2 5" xfId="110" xr:uid="{3544FD30-7A32-43B4-9137-F14D7137A7D8}"/>
    <cellStyle name="쉼표 [0] 3 3" xfId="81" xr:uid="{267A22CE-8142-4038-B99B-3784C092AC6E}"/>
    <cellStyle name="쉼표 [0] 3 4" xfId="112" xr:uid="{BF0F4CEF-3135-4524-9281-C4B08F32FB0E}"/>
    <cellStyle name="쉼표 [0] 3 5" xfId="228" xr:uid="{883A4FDF-13D4-4D0D-BA70-A92D4B6FEAF3}"/>
    <cellStyle name="쉼표 [0] 4" xfId="207" xr:uid="{86AF1FAE-9CB2-48BC-B169-0B745640F85F}"/>
    <cellStyle name="쉼표 [0] 4 2" xfId="88" xr:uid="{7D4CE2A0-2CE5-49A5-A4BF-AB3C2527AB44}"/>
    <cellStyle name="쉼표 [0] 4 3" xfId="116" xr:uid="{DB00070C-C97C-48F9-A6D0-C5467175DB07}"/>
    <cellStyle name="쉼표 [0] 5" xfId="206" xr:uid="{40F42EE2-7B2C-4304-810D-89E6F39430B8}"/>
    <cellStyle name="쉼표 [0] 5 2" xfId="86" xr:uid="{37A410A8-5BA9-4F52-87DB-88CDDB38387B}"/>
    <cellStyle name="쉼표 [0] 5 3" xfId="114" xr:uid="{E7AA9495-5DF1-4BDB-A041-7E597E986CF3}"/>
    <cellStyle name="쉼표 [0] 6" xfId="210" xr:uid="{A7A60AFA-69CE-4370-8BEC-B3CB15AF63CA}"/>
    <cellStyle name="쉼표 [0] 6 2" xfId="92" xr:uid="{CA4A99DB-E7D4-435D-A09A-4B23BC81F4AE}"/>
    <cellStyle name="쉼표 [0] 6 3" xfId="120" xr:uid="{032F774A-1BF3-4E3A-8318-7454FA8CA78C}"/>
    <cellStyle name="쉼표 [0] 7" xfId="214" xr:uid="{4083C9E8-8914-48CA-B9EB-EEB72DB60B43}"/>
    <cellStyle name="쉼표 [0] 7 2" xfId="96" xr:uid="{69DDBAE4-3380-4C66-BD0D-B94EFAF32AB2}"/>
    <cellStyle name="쉼표 [0] 7 3" xfId="124" xr:uid="{0676F433-0B21-4692-900D-62A2F1F1B66C}"/>
    <cellStyle name="쉼표 [0] 8" xfId="211" xr:uid="{48A8D4AB-67BB-416D-9389-8AFF424AB361}"/>
    <cellStyle name="쉼표 [0] 8 2" xfId="93" xr:uid="{9C43FA9A-7A4E-4651-AC45-F956D79B4F08}"/>
    <cellStyle name="쉼표 [0] 8 3" xfId="121" xr:uid="{601B0957-8F66-404B-BF87-9AE944628C0C}"/>
    <cellStyle name="쉼표 [0] 9" xfId="80" xr:uid="{2B609C51-20A2-4E68-9735-C5907A2177BA}"/>
    <cellStyle name="연결된 셀" xfId="33" builtinId="24" customBuiltin="1"/>
    <cellStyle name="요약" xfId="34" builtinId="25" customBuiltin="1"/>
    <cellStyle name="요약 10" xfId="149" xr:uid="{7AADFD08-E781-4049-9602-3F7781BBC52C}"/>
    <cellStyle name="요약 11" xfId="130" xr:uid="{EAD1F9F0-DD86-432F-A8E8-53413093963E}"/>
    <cellStyle name="요약 12" xfId="158" xr:uid="{93A51A6E-9FA7-4D33-B49A-57D952C82442}"/>
    <cellStyle name="요약 13" xfId="134" xr:uid="{89BCEB9C-E904-4981-AAC3-2F3E262AB5A9}"/>
    <cellStyle name="요약 14" xfId="133" xr:uid="{AAA0060A-DE5F-49F4-B8CB-4329999BE304}"/>
    <cellStyle name="요약 15" xfId="166" xr:uid="{50798B54-401C-4B73-AB90-D53BDAD66E9B}"/>
    <cellStyle name="요약 16" xfId="160" xr:uid="{54A931B5-95D1-45D8-AB89-6A378111AFC7}"/>
    <cellStyle name="요약 17" xfId="170" xr:uid="{8195A676-E74B-4F52-A390-B8CCC1FBF9CE}"/>
    <cellStyle name="요약 18" xfId="159" xr:uid="{9E93B776-A4D0-430C-A8C4-C0D68568F55C}"/>
    <cellStyle name="요약 19" xfId="136" xr:uid="{58B6813B-A923-413D-A2D7-2F3180F4C387}"/>
    <cellStyle name="요약 2" xfId="82" xr:uid="{27A7E80F-DBB3-4A56-BC71-B28989366D60}"/>
    <cellStyle name="요약 20" xfId="174" xr:uid="{F6E17BD4-BF1D-4C13-9A9C-118F1080F67C}"/>
    <cellStyle name="요약 21" xfId="155" xr:uid="{5DE9B857-30B0-4F24-988D-18439F6F39F3}"/>
    <cellStyle name="요약 22" xfId="176" xr:uid="{777956CF-E76A-4A56-ADC5-3AFCF45E5947}"/>
    <cellStyle name="요약 23" xfId="163" xr:uid="{B727FF1C-7B06-446C-94E2-DFB9F2BD16E7}"/>
    <cellStyle name="요약 24" xfId="179" xr:uid="{9A7F46B8-49A0-4A44-9D60-BCAC7FEDFCBE}"/>
    <cellStyle name="요약 25" xfId="189" xr:uid="{39CCD682-D466-4556-BF74-B5DD31F7A026}"/>
    <cellStyle name="요약 26" xfId="197" xr:uid="{A903C98F-A66F-4BA4-B3D5-06356812A870}"/>
    <cellStyle name="요약 27" xfId="198" xr:uid="{F6F14D04-02F2-4AFC-838F-97A808C597D4}"/>
    <cellStyle name="요약 28" xfId="199" xr:uid="{295EF1B7-B82D-4AFC-B72E-175CD311027C}"/>
    <cellStyle name="요약 29" xfId="200" xr:uid="{BA0B9E6B-E5C9-4ADB-85E2-968297C00CD3}"/>
    <cellStyle name="요약 3" xfId="74" xr:uid="{B3CD6856-4BBF-491E-91EF-6C8AB2A097D6}"/>
    <cellStyle name="요약 30" xfId="201" xr:uid="{A8D6FB71-99F2-4A6F-915E-41BA8719B871}"/>
    <cellStyle name="요약 31" xfId="202" xr:uid="{AD1D912E-4503-418A-BC88-40BA35C4527D}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통화 [0]" xfId="43" xr:uid="{8873B93F-9F7E-4384-B48D-6A9704972DD5}"/>
    <cellStyle name="통화 [0] 2" xfId="60" xr:uid="{6DB97B33-24AA-4B15-8E63-7D64335C23CA}"/>
    <cellStyle name="표준" xfId="0" builtinId="0"/>
    <cellStyle name="표준 10" xfId="203" xr:uid="{E43EE35E-B5BE-4324-AF92-8F49FF769C76}"/>
    <cellStyle name="표준 11" xfId="229" xr:uid="{E6C638BB-815C-47BF-ADFF-FA97C4711097}"/>
    <cellStyle name="표준 12" xfId="230" xr:uid="{9B92A11A-5222-477C-97D2-29E78011BAC1}"/>
    <cellStyle name="표준 13" xfId="231" xr:uid="{2BFBCEBC-E6F3-4941-B956-E65441063D51}"/>
    <cellStyle name="표준 14" xfId="232" xr:uid="{825B3337-47DD-49DA-94EC-D97BF53B1C41}"/>
    <cellStyle name="표준 15" xfId="233" xr:uid="{91E1D0BC-56EE-4C64-8040-DBF41989B8B2}"/>
    <cellStyle name="표준 16" xfId="238" xr:uid="{FFE93215-4B57-4672-85BD-DA80A5813ADB}"/>
    <cellStyle name="표준 17" xfId="240" xr:uid="{88EE803B-5BFF-4D62-A907-427F9476561A}"/>
    <cellStyle name="표준 18" xfId="241" xr:uid="{C3993DA5-C035-4970-A51C-938FC606DC52}"/>
    <cellStyle name="표준 19" xfId="242" xr:uid="{EC64FEC7-C634-4A35-83B4-E4756272626C}"/>
    <cellStyle name="표준 2" xfId="55" xr:uid="{2E588D70-8B3E-4B1F-A7EE-2AE70B116947}"/>
    <cellStyle name="표준 2 2" xfId="67" xr:uid="{B83A3254-1283-446F-ADF8-7E9A6DE1562A}"/>
    <cellStyle name="표준 2 3" xfId="64" xr:uid="{00000000-0005-0000-0000-000043000000}"/>
    <cellStyle name="표준 2 3 2" xfId="253" xr:uid="{DD91A126-AE99-4BE2-AA9B-49385E1B43DE}"/>
    <cellStyle name="표준 20" xfId="244" xr:uid="{7B0A9FDD-BED1-4996-A3D5-B6EFA929A9B9}"/>
    <cellStyle name="표준 21" xfId="246" xr:uid="{D59856D8-A339-45FD-A444-916E15898BE8}"/>
    <cellStyle name="표준 22" xfId="248" xr:uid="{0740AED2-9B42-49C5-9362-36C27822B318}"/>
    <cellStyle name="표준 23" xfId="252" xr:uid="{E72DFC38-28FB-4D40-A9A5-C325D7807195}"/>
    <cellStyle name="표준 3" xfId="217" xr:uid="{AC0E53EB-C881-40DD-856E-A525DE010AD2}"/>
    <cellStyle name="표준 4" xfId="219" xr:uid="{85EBD44C-4F69-4C73-AC01-42BBABA4108D}"/>
    <cellStyle name="표준 5" xfId="68" xr:uid="{FBFF5EA3-6C8E-4888-8B37-6441C4F1CDED}"/>
    <cellStyle name="표준 5 2" xfId="254" xr:uid="{9883479E-A3BA-4BD9-B234-6FEAA4EE1CD2}"/>
    <cellStyle name="표준 6" xfId="65" xr:uid="{00000000-0005-0000-0000-000044000000}"/>
    <cellStyle name="표준 6 2" xfId="226" xr:uid="{DE8A4DE6-D15F-455C-81BD-2CD2E084C566}"/>
    <cellStyle name="표준 7" xfId="222" xr:uid="{10678D56-6E34-49C7-AB16-576677D4744F}"/>
    <cellStyle name="표준 8" xfId="224" xr:uid="{88037674-07A5-4455-A33F-4FEBA0FF1664}"/>
    <cellStyle name="표준 9" xfId="225" xr:uid="{AF2F7E79-77F9-4827-9C77-C7346C5ACC0B}"/>
    <cellStyle name="표준_2006년도 공공체육시설 현황 2" xfId="243" xr:uid="{CAF49E58-935C-428F-81BF-E5D069C4B188}"/>
    <cellStyle name="표준_2008공공(동네)체육시설현황(12.31)" xfId="236" xr:uid="{5856C61A-071E-42F8-B041-725023648114}"/>
    <cellStyle name="표준_2008공공(동네)체육시설현황(12.31)_경기" xfId="235" xr:uid="{A0088D4F-4201-46B0-A6FF-F5BB34FA9586}"/>
    <cellStyle name="표준_Sheet1 2 2" xfId="221" xr:uid="{0DAAD1F1-BF38-4D4A-AEF0-3406B01AC003}"/>
    <cellStyle name="표준_경기" xfId="234" xr:uid="{A42DD22A-00C8-46B3-B8AB-43A2BC2E92CD}"/>
    <cellStyle name="표준_경기도_경기" xfId="237" xr:uid="{5B5B7E5C-A148-4202-B749-15FAF101C2DB}"/>
    <cellStyle name="표준_경북 2" xfId="247" xr:uid="{FC88A6F7-E70B-43FF-B5D7-57B1912ED1A8}"/>
    <cellStyle name="표준_경상남도" xfId="250" xr:uid="{1508B87F-9C2A-432C-BADB-14501772856A}"/>
    <cellStyle name="표준_공공체육시설현황(육상장~빙상장)" xfId="44" xr:uid="{00000000-0005-0000-0000-000045000000}"/>
    <cellStyle name="표준_공공체육시설현황(육상장~빙상장) 2" xfId="56" xr:uid="{00000000-0005-0000-0000-000046000000}"/>
    <cellStyle name="표준_공공체육시설현황(육상장~빙상장)_골프연습장" xfId="45" xr:uid="{00000000-0005-0000-0000-000047000000}"/>
    <cellStyle name="표준_공공체육시설현황(육상장~빙상장)_생활체육관" xfId="46" xr:uid="{00000000-0005-0000-0000-000048000000}"/>
    <cellStyle name="표준_공공체육시설현황(육상장~빙상장)_수영장" xfId="47" xr:uid="{00000000-0005-0000-0000-000049000000}"/>
    <cellStyle name="표준_공공체육시설현황(육상장~빙상장)_야구장" xfId="48" xr:uid="{00000000-0005-0000-0000-00004A000000}"/>
    <cellStyle name="표준_공공체육시설현황(육상장~빙상장)_전천후게이트볼장" xfId="49" xr:uid="{00000000-0005-0000-0000-00004B000000}"/>
    <cellStyle name="표준_공공체육시설현황(육상장~빙상장)_축구장" xfId="50" xr:uid="{00000000-0005-0000-0000-00004C000000}"/>
    <cellStyle name="표준_공공체육시설현황(육상장~빙상장)_테니스장" xfId="51" xr:uid="{00000000-0005-0000-0000-00004D000000}"/>
    <cellStyle name="표준_공공체육시설현황(총괄) 2" xfId="249" xr:uid="{8BA276CE-EDFD-46B4-BF61-5113A15FCD6A}"/>
    <cellStyle name="표준_동네체육시설 현황(간이운동장) 2" xfId="245" xr:uid="{799AEBEE-40A0-4C6A-95D2-F696D6678000}"/>
    <cellStyle name="표준_동네체육시설현황" xfId="251" xr:uid="{81C83F51-31F1-44BF-A513-7848CF50A1D9}"/>
    <cellStyle name="하이퍼링크" xfId="52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4E4E4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260204_(&#48537;&#51076;1)%202025%20&#51204;&#44397;%20&#44277;&#44277;&#52404;&#50977;&#49884;&#49444;&#54788;&#54889;(2024&#45380;&#47568;%20&#44592;&#51456;%20&#52509;&#44292;)-&#48260;&#51204;3(2&#50900;4&#51068;15&#49884;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일반개요"/>
      <sheetName val="공공체육시설의분류기준"/>
      <sheetName val="연도별현황"/>
      <sheetName val="설치주체별현황"/>
      <sheetName val="시도별현황"/>
      <sheetName val="육상경기장"/>
      <sheetName val="축구장"/>
      <sheetName val="하키장"/>
      <sheetName val="야구장"/>
      <sheetName val="싸이클경기장"/>
      <sheetName val="테니스장"/>
      <sheetName val="씨름장"/>
      <sheetName val="구기체육관"/>
      <sheetName val="투기체육관"/>
      <sheetName val="생활체육관"/>
      <sheetName val="게이트볼장"/>
      <sheetName val="수영장"/>
      <sheetName val="롤러스케이트장"/>
      <sheetName val="사격장"/>
      <sheetName val="국궁장"/>
      <sheetName val="양궁장"/>
      <sheetName val="승마장"/>
      <sheetName val="골프연습장"/>
      <sheetName val="조정카누장"/>
      <sheetName val="요트장"/>
      <sheetName val="빙상장"/>
      <sheetName val="스키점프경기장"/>
      <sheetName val="바이애슬론경기장"/>
      <sheetName val="크로스컨트리경기장"/>
      <sheetName val="봅슬레이,루지,스켈레톤경기장"/>
      <sheetName val="파크골프장"/>
      <sheetName val="기타 체육시설(풋살장)"/>
      <sheetName val="기타 체육시설(그외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>
            <v>249</v>
          </cell>
          <cell r="C6">
            <v>20596789.799999997</v>
          </cell>
        </row>
        <row r="7">
          <cell r="B7">
            <v>1163</v>
          </cell>
          <cell r="C7">
            <v>33897030.454000004</v>
          </cell>
        </row>
        <row r="8">
          <cell r="B8">
            <v>18</v>
          </cell>
          <cell r="C8">
            <v>1169357</v>
          </cell>
        </row>
        <row r="9">
          <cell r="B9">
            <v>373</v>
          </cell>
          <cell r="C9">
            <v>11201980.73</v>
          </cell>
        </row>
        <row r="10">
          <cell r="B10">
            <v>11</v>
          </cell>
          <cell r="C10">
            <v>496536</v>
          </cell>
        </row>
        <row r="11">
          <cell r="B11">
            <v>915</v>
          </cell>
          <cell r="C11">
            <v>11419958.480999999</v>
          </cell>
        </row>
        <row r="12">
          <cell r="B12">
            <v>73</v>
          </cell>
          <cell r="C12">
            <v>1134433.8</v>
          </cell>
        </row>
        <row r="13">
          <cell r="B13">
            <v>27850</v>
          </cell>
          <cell r="C13">
            <v>48877134.039999999</v>
          </cell>
        </row>
        <row r="14">
          <cell r="B14">
            <v>1530</v>
          </cell>
          <cell r="C14">
            <v>36302920.353500001</v>
          </cell>
        </row>
        <row r="15">
          <cell r="B15">
            <v>559</v>
          </cell>
          <cell r="C15">
            <v>12917874.683500001</v>
          </cell>
        </row>
        <row r="16">
          <cell r="B16">
            <v>48</v>
          </cell>
          <cell r="C16">
            <v>1493303.38</v>
          </cell>
        </row>
        <row r="17">
          <cell r="B17">
            <v>923</v>
          </cell>
          <cell r="C17">
            <v>21891742.289999999</v>
          </cell>
        </row>
        <row r="18">
          <cell r="B18">
            <v>2000</v>
          </cell>
          <cell r="C18">
            <v>11977087.15</v>
          </cell>
        </row>
        <row r="19">
          <cell r="B19">
            <v>579</v>
          </cell>
          <cell r="C19">
            <v>13272657.279999999</v>
          </cell>
        </row>
        <row r="20">
          <cell r="B20">
            <v>184</v>
          </cell>
          <cell r="C20">
            <v>2637650.6</v>
          </cell>
        </row>
        <row r="21">
          <cell r="B21">
            <v>26</v>
          </cell>
          <cell r="C21">
            <v>1083972</v>
          </cell>
        </row>
        <row r="22">
          <cell r="B22">
            <v>285</v>
          </cell>
          <cell r="C22">
            <v>2942923.46</v>
          </cell>
        </row>
        <row r="23">
          <cell r="C23">
            <v>678141</v>
          </cell>
        </row>
        <row r="24">
          <cell r="B24">
            <v>24</v>
          </cell>
          <cell r="C24">
            <v>1065286.02</v>
          </cell>
        </row>
        <row r="25">
          <cell r="B25">
            <v>92</v>
          </cell>
          <cell r="C25">
            <v>1340909.43</v>
          </cell>
        </row>
        <row r="26">
          <cell r="B26">
            <v>10</v>
          </cell>
          <cell r="C26">
            <v>1197279</v>
          </cell>
        </row>
        <row r="27">
          <cell r="B27">
            <v>15</v>
          </cell>
          <cell r="C27">
            <v>315018</v>
          </cell>
        </row>
        <row r="28">
          <cell r="B28">
            <v>36</v>
          </cell>
          <cell r="C28">
            <v>3745426.6</v>
          </cell>
        </row>
        <row r="29">
          <cell r="B29">
            <v>4</v>
          </cell>
          <cell r="C29">
            <v>462499.9</v>
          </cell>
        </row>
        <row r="30">
          <cell r="C30">
            <v>8596930.2640000004</v>
          </cell>
        </row>
        <row r="31">
          <cell r="B31">
            <v>2677</v>
          </cell>
          <cell r="C31">
            <v>19598993.610120002</v>
          </cell>
        </row>
        <row r="32">
          <cell r="C32">
            <v>5384145.7000000002</v>
          </cell>
        </row>
        <row r="33">
          <cell r="B33">
            <v>2046</v>
          </cell>
          <cell r="C33">
            <v>14214847.910120001</v>
          </cell>
        </row>
      </sheetData>
      <sheetData sheetId="5" refreshError="1">
        <row r="4">
          <cell r="B4">
            <v>249</v>
          </cell>
          <cell r="C4">
            <v>20596789.799999997</v>
          </cell>
        </row>
        <row r="5">
          <cell r="B5">
            <v>1163</v>
          </cell>
          <cell r="C5">
            <v>33897030.454000004</v>
          </cell>
        </row>
        <row r="6">
          <cell r="B6">
            <v>18</v>
          </cell>
          <cell r="C6">
            <v>1169357</v>
          </cell>
        </row>
        <row r="7">
          <cell r="B7">
            <v>373</v>
          </cell>
          <cell r="C7">
            <v>11201980.73</v>
          </cell>
        </row>
        <row r="8">
          <cell r="B8">
            <v>11</v>
          </cell>
          <cell r="C8">
            <v>496536</v>
          </cell>
        </row>
        <row r="9">
          <cell r="B9">
            <v>915</v>
          </cell>
          <cell r="C9">
            <v>11419958.480999999</v>
          </cell>
        </row>
        <row r="10">
          <cell r="B10">
            <v>73</v>
          </cell>
          <cell r="C10">
            <v>1134433.8</v>
          </cell>
        </row>
        <row r="11">
          <cell r="B11">
            <v>27850</v>
          </cell>
          <cell r="C11">
            <v>48877134.039999999</v>
          </cell>
        </row>
        <row r="13">
          <cell r="B13">
            <v>559</v>
          </cell>
          <cell r="C13">
            <v>12917874.683500001</v>
          </cell>
        </row>
        <row r="14">
          <cell r="B14">
            <v>48</v>
          </cell>
          <cell r="C14">
            <v>1493303.38</v>
          </cell>
        </row>
        <row r="15">
          <cell r="B15">
            <v>923</v>
          </cell>
          <cell r="C15">
            <v>21891742.289999999</v>
          </cell>
        </row>
        <row r="16">
          <cell r="B16">
            <v>2000</v>
          </cell>
          <cell r="C16">
            <v>11977087.15</v>
          </cell>
        </row>
        <row r="17">
          <cell r="B17">
            <v>579</v>
          </cell>
          <cell r="C17">
            <v>13272657.279999999</v>
          </cell>
        </row>
        <row r="18">
          <cell r="B18">
            <v>184</v>
          </cell>
          <cell r="C18">
            <v>2637650.6</v>
          </cell>
        </row>
        <row r="19">
          <cell r="B19">
            <v>26</v>
          </cell>
          <cell r="C19">
            <v>1083972</v>
          </cell>
        </row>
        <row r="20">
          <cell r="B20">
            <v>285</v>
          </cell>
          <cell r="C20">
            <v>2942923.46</v>
          </cell>
        </row>
        <row r="22">
          <cell r="B22">
            <v>24</v>
          </cell>
          <cell r="C22">
            <v>1065286.02</v>
          </cell>
        </row>
        <row r="23">
          <cell r="B23">
            <v>92</v>
          </cell>
          <cell r="C23">
            <v>1340909.43</v>
          </cell>
        </row>
        <row r="24">
          <cell r="B24">
            <v>10</v>
          </cell>
          <cell r="C24">
            <v>1197279</v>
          </cell>
        </row>
        <row r="25">
          <cell r="B25">
            <v>15</v>
          </cell>
          <cell r="C25">
            <v>315018</v>
          </cell>
        </row>
        <row r="26">
          <cell r="B26">
            <v>36</v>
          </cell>
          <cell r="C26">
            <v>3745426.6</v>
          </cell>
        </row>
        <row r="27">
          <cell r="B27">
            <v>4</v>
          </cell>
          <cell r="C27">
            <v>462499.9</v>
          </cell>
        </row>
        <row r="29">
          <cell r="B29">
            <v>2677</v>
          </cell>
          <cell r="C29">
            <v>19598993.610120002</v>
          </cell>
        </row>
        <row r="31">
          <cell r="B31">
            <v>2046</v>
          </cell>
          <cell r="C31">
            <v>14214847.910120001</v>
          </cell>
        </row>
      </sheetData>
      <sheetData sheetId="6" refreshError="1">
        <row r="6">
          <cell r="E6">
            <v>3</v>
          </cell>
          <cell r="L6">
            <v>249613</v>
          </cell>
        </row>
        <row r="10">
          <cell r="E10">
            <v>3</v>
          </cell>
          <cell r="L10">
            <v>144597</v>
          </cell>
        </row>
        <row r="14">
          <cell r="E14">
            <v>5</v>
          </cell>
          <cell r="L14">
            <v>708147</v>
          </cell>
        </row>
        <row r="20">
          <cell r="E20">
            <v>10</v>
          </cell>
          <cell r="L20">
            <v>1305232</v>
          </cell>
        </row>
        <row r="31">
          <cell r="E31">
            <v>2</v>
          </cell>
          <cell r="L31">
            <v>470278</v>
          </cell>
        </row>
        <row r="34">
          <cell r="E34">
            <v>6</v>
          </cell>
          <cell r="L34">
            <v>319484</v>
          </cell>
        </row>
        <row r="41">
          <cell r="E41">
            <v>1</v>
          </cell>
          <cell r="N41">
            <v>400</v>
          </cell>
        </row>
        <row r="43">
          <cell r="E43">
            <v>40</v>
          </cell>
          <cell r="L43">
            <v>4366820.9000000004</v>
          </cell>
        </row>
        <row r="84">
          <cell r="E84">
            <v>33</v>
          </cell>
          <cell r="L84">
            <v>1904302</v>
          </cell>
        </row>
        <row r="118">
          <cell r="E118">
            <v>17</v>
          </cell>
          <cell r="L118">
            <v>1011100</v>
          </cell>
        </row>
        <row r="136">
          <cell r="E136">
            <v>17</v>
          </cell>
          <cell r="L136">
            <v>1898359</v>
          </cell>
        </row>
        <row r="154">
          <cell r="E154">
            <v>14</v>
          </cell>
          <cell r="L154">
            <v>1071246</v>
          </cell>
        </row>
        <row r="169">
          <cell r="E169">
            <v>29</v>
          </cell>
          <cell r="L169">
            <v>2211107</v>
          </cell>
        </row>
        <row r="199">
          <cell r="E199">
            <v>22</v>
          </cell>
          <cell r="L199">
            <v>1645018</v>
          </cell>
        </row>
        <row r="222">
          <cell r="E222">
            <v>32</v>
          </cell>
          <cell r="L222">
            <v>2588711.9</v>
          </cell>
        </row>
        <row r="255">
          <cell r="E255">
            <v>15</v>
          </cell>
          <cell r="L255">
            <v>702374</v>
          </cell>
        </row>
      </sheetData>
      <sheetData sheetId="7" refreshError="1">
        <row r="6">
          <cell r="E6">
            <v>74</v>
          </cell>
          <cell r="I6">
            <v>926990</v>
          </cell>
        </row>
        <row r="81">
          <cell r="E81">
            <v>33</v>
          </cell>
          <cell r="I81">
            <v>513731</v>
          </cell>
        </row>
        <row r="115">
          <cell r="E115">
            <v>39</v>
          </cell>
          <cell r="I115">
            <v>702769</v>
          </cell>
        </row>
        <row r="155">
          <cell r="E155">
            <v>34</v>
          </cell>
          <cell r="I155">
            <v>1068675.3</v>
          </cell>
        </row>
        <row r="190">
          <cell r="E190">
            <v>25</v>
          </cell>
          <cell r="I190">
            <v>317524</v>
          </cell>
        </row>
        <row r="216">
          <cell r="E216">
            <v>14</v>
          </cell>
          <cell r="I216">
            <v>536398.19999999995</v>
          </cell>
        </row>
        <row r="231">
          <cell r="E231">
            <v>28</v>
          </cell>
          <cell r="I231">
            <v>1775842.32</v>
          </cell>
        </row>
        <row r="260">
          <cell r="E260">
            <v>13</v>
          </cell>
          <cell r="I260">
            <v>241232</v>
          </cell>
        </row>
        <row r="274">
          <cell r="E274">
            <v>279</v>
          </cell>
          <cell r="I274">
            <v>9332549.5340000018</v>
          </cell>
        </row>
        <row r="554">
          <cell r="E554">
            <v>76</v>
          </cell>
          <cell r="I554">
            <v>1883699</v>
          </cell>
        </row>
        <row r="631">
          <cell r="E631">
            <v>43</v>
          </cell>
          <cell r="I631">
            <v>1452397</v>
          </cell>
        </row>
        <row r="675">
          <cell r="E675">
            <v>41</v>
          </cell>
        </row>
        <row r="717">
          <cell r="E717">
            <v>97</v>
          </cell>
          <cell r="I717">
            <v>3241934</v>
          </cell>
        </row>
        <row r="815">
          <cell r="E815">
            <v>92</v>
          </cell>
          <cell r="I815">
            <v>3019174</v>
          </cell>
        </row>
        <row r="908">
          <cell r="E908">
            <v>78</v>
          </cell>
          <cell r="I908">
            <v>2363609</v>
          </cell>
        </row>
        <row r="987">
          <cell r="E987">
            <v>175</v>
          </cell>
          <cell r="I987">
            <v>4237781.0999999996</v>
          </cell>
        </row>
        <row r="1163">
          <cell r="E1163">
            <v>22</v>
          </cell>
          <cell r="I1163">
            <v>830328</v>
          </cell>
        </row>
      </sheetData>
      <sheetData sheetId="8" refreshError="1">
        <row r="6">
          <cell r="E6">
            <v>1</v>
          </cell>
          <cell r="J6">
            <v>183879</v>
          </cell>
        </row>
        <row r="8">
          <cell r="E8">
            <v>1</v>
          </cell>
          <cell r="J8">
            <v>18310</v>
          </cell>
        </row>
        <row r="10">
          <cell r="E10">
            <v>1</v>
          </cell>
          <cell r="J10">
            <v>50760</v>
          </cell>
        </row>
        <row r="12">
          <cell r="E12">
            <v>2</v>
          </cell>
          <cell r="J12">
            <v>255935</v>
          </cell>
        </row>
        <row r="15">
          <cell r="E15">
            <v>3</v>
          </cell>
          <cell r="J15">
            <v>44017</v>
          </cell>
        </row>
        <row r="19">
          <cell r="E19">
            <v>2</v>
          </cell>
          <cell r="J19">
            <v>38157</v>
          </cell>
        </row>
        <row r="22">
          <cell r="E22">
            <v>2</v>
          </cell>
          <cell r="J22">
            <v>43662</v>
          </cell>
        </row>
        <row r="25">
          <cell r="E25">
            <v>1</v>
          </cell>
          <cell r="J25">
            <v>14063</v>
          </cell>
        </row>
        <row r="27">
          <cell r="E27">
            <v>2</v>
          </cell>
          <cell r="J27">
            <v>266289</v>
          </cell>
        </row>
        <row r="30">
          <cell r="E30">
            <v>2</v>
          </cell>
          <cell r="J30">
            <v>221560</v>
          </cell>
        </row>
        <row r="33">
          <cell r="E33">
            <v>1</v>
          </cell>
          <cell r="J33">
            <v>32725</v>
          </cell>
        </row>
      </sheetData>
      <sheetData sheetId="9" refreshError="1">
        <row r="6">
          <cell r="E6">
            <v>23</v>
          </cell>
          <cell r="J6">
            <v>335191</v>
          </cell>
        </row>
        <row r="30">
          <cell r="E30">
            <v>11</v>
          </cell>
          <cell r="J30">
            <v>402148</v>
          </cell>
        </row>
        <row r="42">
          <cell r="E42">
            <v>16</v>
          </cell>
          <cell r="J42">
            <v>544293</v>
          </cell>
        </row>
        <row r="59">
          <cell r="E59">
            <v>9</v>
          </cell>
          <cell r="J59">
            <v>842328.5</v>
          </cell>
        </row>
        <row r="69">
          <cell r="E69">
            <v>11</v>
          </cell>
          <cell r="J69">
            <v>199546</v>
          </cell>
        </row>
        <row r="81">
          <cell r="E81">
            <v>7</v>
          </cell>
          <cell r="J81">
            <v>5788.23</v>
          </cell>
        </row>
        <row r="89">
          <cell r="E89">
            <v>5</v>
          </cell>
          <cell r="J89">
            <v>110196</v>
          </cell>
        </row>
        <row r="95">
          <cell r="E95">
            <v>7</v>
          </cell>
          <cell r="J95">
            <v>71427</v>
          </cell>
        </row>
        <row r="103">
          <cell r="E103">
            <v>81</v>
          </cell>
          <cell r="J103">
            <v>1845960.6</v>
          </cell>
        </row>
        <row r="185">
          <cell r="E185">
            <v>27</v>
          </cell>
          <cell r="J185">
            <v>820332</v>
          </cell>
        </row>
        <row r="219">
          <cell r="E219">
            <v>17</v>
          </cell>
          <cell r="J219">
            <v>1466345.4</v>
          </cell>
        </row>
        <row r="237">
          <cell r="E237">
            <v>26</v>
          </cell>
          <cell r="J237">
            <v>591066</v>
          </cell>
        </row>
        <row r="264">
          <cell r="E264">
            <v>24</v>
          </cell>
          <cell r="J264">
            <v>523721</v>
          </cell>
        </row>
        <row r="289">
          <cell r="E289">
            <v>31</v>
          </cell>
          <cell r="J289">
            <v>1222569</v>
          </cell>
        </row>
        <row r="321">
          <cell r="E321">
            <v>32</v>
          </cell>
          <cell r="J321">
            <v>987123</v>
          </cell>
        </row>
        <row r="356">
          <cell r="E356">
            <v>38</v>
          </cell>
          <cell r="J356">
            <v>999287</v>
          </cell>
        </row>
        <row r="395">
          <cell r="E395">
            <v>8</v>
          </cell>
          <cell r="J395">
            <v>234659</v>
          </cell>
        </row>
      </sheetData>
      <sheetData sheetId="10" refreshError="1">
        <row r="6">
          <cell r="L6">
            <v>10672</v>
          </cell>
        </row>
        <row r="7">
          <cell r="L7">
            <v>31861</v>
          </cell>
        </row>
        <row r="8">
          <cell r="L8">
            <v>46972</v>
          </cell>
        </row>
        <row r="9">
          <cell r="L9">
            <v>59356</v>
          </cell>
        </row>
        <row r="10">
          <cell r="L10">
            <v>59499</v>
          </cell>
        </row>
        <row r="11">
          <cell r="L11">
            <v>25456</v>
          </cell>
        </row>
        <row r="12">
          <cell r="L12">
            <v>82346</v>
          </cell>
        </row>
        <row r="13">
          <cell r="L13">
            <v>64948</v>
          </cell>
        </row>
        <row r="14">
          <cell r="L14">
            <v>33013</v>
          </cell>
        </row>
        <row r="15">
          <cell r="L15">
            <v>28017</v>
          </cell>
        </row>
        <row r="16">
          <cell r="L16">
            <v>54396</v>
          </cell>
        </row>
      </sheetData>
      <sheetData sheetId="11" refreshError="1">
        <row r="5">
          <cell r="E5">
            <v>76</v>
          </cell>
          <cell r="K5">
            <v>441533.69</v>
          </cell>
        </row>
        <row r="82">
          <cell r="E82">
            <v>41</v>
          </cell>
          <cell r="K82">
            <v>305711.94699999999</v>
          </cell>
        </row>
        <row r="124">
          <cell r="E124">
            <v>32</v>
          </cell>
          <cell r="K124">
            <v>441537</v>
          </cell>
        </row>
        <row r="157">
          <cell r="E157">
            <v>40</v>
          </cell>
          <cell r="K157">
            <v>943918.89999999991</v>
          </cell>
        </row>
        <row r="198">
          <cell r="E198">
            <v>20</v>
          </cell>
          <cell r="K198">
            <v>107667</v>
          </cell>
        </row>
        <row r="219">
          <cell r="E219">
            <v>8</v>
          </cell>
          <cell r="K219">
            <v>194841</v>
          </cell>
        </row>
        <row r="228">
          <cell r="E228">
            <v>19</v>
          </cell>
          <cell r="K228">
            <v>263473</v>
          </cell>
        </row>
        <row r="248">
          <cell r="E248">
            <v>8</v>
          </cell>
          <cell r="K248">
            <v>110581</v>
          </cell>
        </row>
        <row r="257">
          <cell r="E257">
            <v>230</v>
          </cell>
          <cell r="K257">
            <v>2279138.1940000001</v>
          </cell>
        </row>
        <row r="488">
          <cell r="E488">
            <v>78</v>
          </cell>
          <cell r="K488">
            <v>993320.9</v>
          </cell>
        </row>
        <row r="567">
          <cell r="E567">
            <v>35</v>
          </cell>
          <cell r="K567">
            <v>701432.56</v>
          </cell>
        </row>
        <row r="603">
          <cell r="E603">
            <v>46</v>
          </cell>
          <cell r="K603">
            <v>611458.71</v>
          </cell>
        </row>
        <row r="650">
          <cell r="E650">
            <v>55</v>
          </cell>
          <cell r="K650">
            <v>1459258</v>
          </cell>
        </row>
        <row r="706">
          <cell r="E706">
            <v>51</v>
          </cell>
          <cell r="K706">
            <v>658536.78</v>
          </cell>
        </row>
        <row r="758">
          <cell r="E758">
            <v>67</v>
          </cell>
          <cell r="K758">
            <v>807671.2</v>
          </cell>
        </row>
        <row r="826">
          <cell r="E826">
            <v>101</v>
          </cell>
          <cell r="K826">
            <v>1045879.6</v>
          </cell>
        </row>
        <row r="928">
          <cell r="E928">
            <v>8</v>
          </cell>
          <cell r="K928">
            <v>53999</v>
          </cell>
        </row>
      </sheetData>
      <sheetData sheetId="12" refreshError="1">
        <row r="6">
          <cell r="E6">
            <v>2</v>
          </cell>
          <cell r="H6">
            <v>3687</v>
          </cell>
        </row>
        <row r="9">
          <cell r="E9">
            <v>3</v>
          </cell>
          <cell r="H9">
            <v>9197</v>
          </cell>
        </row>
        <row r="13">
          <cell r="H13">
            <v>6188</v>
          </cell>
        </row>
        <row r="14">
          <cell r="H14">
            <v>234</v>
          </cell>
        </row>
        <row r="15">
          <cell r="H15">
            <v>308269</v>
          </cell>
        </row>
        <row r="16">
          <cell r="E16">
            <v>12</v>
          </cell>
          <cell r="H16">
            <v>179373.92</v>
          </cell>
        </row>
        <row r="29">
          <cell r="E29">
            <v>5</v>
          </cell>
          <cell r="H29">
            <v>17366</v>
          </cell>
        </row>
        <row r="35">
          <cell r="E35">
            <v>7</v>
          </cell>
          <cell r="H35">
            <v>264252.88</v>
          </cell>
        </row>
        <row r="43">
          <cell r="E43">
            <v>4</v>
          </cell>
          <cell r="H43">
            <v>63444</v>
          </cell>
        </row>
        <row r="48">
          <cell r="E48">
            <v>8</v>
          </cell>
          <cell r="H48">
            <v>1540</v>
          </cell>
        </row>
        <row r="57">
          <cell r="E57">
            <v>12</v>
          </cell>
          <cell r="H57">
            <v>26537</v>
          </cell>
        </row>
        <row r="70">
          <cell r="E70">
            <v>9</v>
          </cell>
          <cell r="H70">
            <v>27284</v>
          </cell>
        </row>
        <row r="80">
          <cell r="E80">
            <v>7</v>
          </cell>
          <cell r="H80">
            <v>225111</v>
          </cell>
        </row>
        <row r="88">
          <cell r="H88">
            <v>1950</v>
          </cell>
        </row>
      </sheetData>
      <sheetData sheetId="13" refreshError="1">
        <row r="5">
          <cell r="E5">
            <v>51</v>
          </cell>
          <cell r="H5">
            <v>668283.4</v>
          </cell>
        </row>
        <row r="57">
          <cell r="E57">
            <v>4</v>
          </cell>
          <cell r="H57">
            <v>114089</v>
          </cell>
        </row>
        <row r="62">
          <cell r="E62">
            <v>4</v>
          </cell>
          <cell r="H62">
            <v>30683</v>
          </cell>
        </row>
        <row r="67">
          <cell r="E67">
            <v>4</v>
          </cell>
          <cell r="H67">
            <v>327698</v>
          </cell>
        </row>
        <row r="72">
          <cell r="E72">
            <v>3</v>
          </cell>
          <cell r="H72">
            <v>55000</v>
          </cell>
        </row>
        <row r="76">
          <cell r="E76">
            <v>8</v>
          </cell>
          <cell r="H76">
            <v>51698</v>
          </cell>
        </row>
        <row r="85">
          <cell r="E85">
            <v>7</v>
          </cell>
          <cell r="H85">
            <v>136299.20000000001</v>
          </cell>
        </row>
        <row r="93">
          <cell r="E93">
            <v>2</v>
          </cell>
          <cell r="H93">
            <v>4610</v>
          </cell>
        </row>
        <row r="96">
          <cell r="E96">
            <v>189</v>
          </cell>
          <cell r="H96">
            <v>4908287.6835000003</v>
          </cell>
        </row>
        <row r="286">
          <cell r="E286">
            <v>44</v>
          </cell>
          <cell r="H286">
            <v>1210266</v>
          </cell>
        </row>
        <row r="331">
          <cell r="E331">
            <v>18</v>
          </cell>
          <cell r="H331">
            <v>310701.8</v>
          </cell>
        </row>
        <row r="350">
          <cell r="E350">
            <v>43</v>
          </cell>
          <cell r="H350">
            <v>1099146</v>
          </cell>
        </row>
        <row r="394">
          <cell r="E394">
            <v>30</v>
          </cell>
          <cell r="H394">
            <v>933059.4</v>
          </cell>
        </row>
        <row r="425">
          <cell r="E425">
            <v>43</v>
          </cell>
          <cell r="H425">
            <v>842655.3</v>
          </cell>
        </row>
        <row r="469">
          <cell r="E469">
            <v>34</v>
          </cell>
          <cell r="H469">
            <v>803239.8</v>
          </cell>
        </row>
        <row r="504">
          <cell r="E504">
            <v>58</v>
          </cell>
          <cell r="H504">
            <v>1201165.1000000001</v>
          </cell>
        </row>
        <row r="563">
          <cell r="E563">
            <v>17</v>
          </cell>
          <cell r="H563">
            <v>220993</v>
          </cell>
        </row>
      </sheetData>
      <sheetData sheetId="14" refreshError="1">
        <row r="5">
          <cell r="E5">
            <v>1</v>
          </cell>
          <cell r="K5">
            <v>12817</v>
          </cell>
        </row>
        <row r="7">
          <cell r="E7">
            <v>2</v>
          </cell>
          <cell r="K7">
            <v>6893</v>
          </cell>
        </row>
        <row r="10">
          <cell r="E10">
            <v>4</v>
          </cell>
          <cell r="K10">
            <v>5725</v>
          </cell>
        </row>
        <row r="15">
          <cell r="E15">
            <v>3</v>
          </cell>
          <cell r="K15">
            <v>357431</v>
          </cell>
        </row>
        <row r="19">
          <cell r="E19">
            <v>1</v>
          </cell>
          <cell r="K19">
            <v>1576</v>
          </cell>
        </row>
        <row r="21">
          <cell r="E21">
            <v>5</v>
          </cell>
          <cell r="K21">
            <v>605841.19999999995</v>
          </cell>
        </row>
        <row r="27">
          <cell r="E27">
            <v>10</v>
          </cell>
          <cell r="K27">
            <v>98926</v>
          </cell>
        </row>
        <row r="38">
          <cell r="E38">
            <v>3</v>
          </cell>
          <cell r="K38">
            <v>18623</v>
          </cell>
        </row>
        <row r="42">
          <cell r="E42">
            <v>2</v>
          </cell>
          <cell r="K42">
            <v>98988.62999999999</v>
          </cell>
        </row>
        <row r="45">
          <cell r="E45">
            <v>1</v>
          </cell>
          <cell r="K45">
            <v>660</v>
          </cell>
        </row>
        <row r="47">
          <cell r="E47">
            <v>6</v>
          </cell>
          <cell r="K47">
            <v>124634</v>
          </cell>
        </row>
        <row r="54">
          <cell r="E54">
            <v>5</v>
          </cell>
          <cell r="K54">
            <v>126338.55</v>
          </cell>
        </row>
        <row r="60">
          <cell r="E60">
            <v>4</v>
          </cell>
          <cell r="K60">
            <v>33207</v>
          </cell>
        </row>
        <row r="65">
          <cell r="K65">
            <v>1643</v>
          </cell>
        </row>
      </sheetData>
      <sheetData sheetId="15" refreshError="1">
        <row r="6">
          <cell r="E6">
            <v>114</v>
          </cell>
          <cell r="H6">
            <v>1177935.22</v>
          </cell>
        </row>
        <row r="121">
          <cell r="E121">
            <v>32</v>
          </cell>
          <cell r="H121">
            <v>407945.56</v>
          </cell>
        </row>
        <row r="154">
          <cell r="E154">
            <v>28</v>
          </cell>
          <cell r="H154">
            <v>411165</v>
          </cell>
        </row>
        <row r="183">
          <cell r="E183">
            <v>44</v>
          </cell>
          <cell r="H183">
            <v>1809816.5999999999</v>
          </cell>
        </row>
        <row r="228">
          <cell r="E228">
            <v>25</v>
          </cell>
          <cell r="H228">
            <v>306315.30000000005</v>
          </cell>
        </row>
        <row r="254">
          <cell r="E254">
            <v>17</v>
          </cell>
          <cell r="H254">
            <v>317270.7</v>
          </cell>
        </row>
        <row r="272">
          <cell r="E272">
            <v>16</v>
          </cell>
          <cell r="H272">
            <v>508116</v>
          </cell>
        </row>
        <row r="289">
          <cell r="E289">
            <v>25</v>
          </cell>
          <cell r="H289">
            <v>271495</v>
          </cell>
        </row>
        <row r="315">
          <cell r="E315">
            <v>183</v>
          </cell>
          <cell r="H315">
            <v>4921071.9000000004</v>
          </cell>
        </row>
        <row r="499">
          <cell r="E499">
            <v>69</v>
          </cell>
          <cell r="H499">
            <v>1189635.2000000002</v>
          </cell>
        </row>
        <row r="569">
          <cell r="E569">
            <v>40</v>
          </cell>
          <cell r="H569">
            <v>859820.2</v>
          </cell>
        </row>
        <row r="610">
          <cell r="E610">
            <v>39</v>
          </cell>
          <cell r="H610">
            <v>1210199.01</v>
          </cell>
        </row>
        <row r="650">
          <cell r="E650">
            <v>74</v>
          </cell>
          <cell r="H650">
            <v>1913723.4</v>
          </cell>
        </row>
        <row r="725">
          <cell r="E725">
            <v>48</v>
          </cell>
          <cell r="H725">
            <v>1687883.3</v>
          </cell>
        </row>
        <row r="774">
          <cell r="E774">
            <v>82</v>
          </cell>
          <cell r="H774">
            <v>1179054.8999999999</v>
          </cell>
        </row>
        <row r="857">
          <cell r="E857">
            <v>70</v>
          </cell>
          <cell r="H857">
            <v>3299962</v>
          </cell>
        </row>
        <row r="928">
          <cell r="E928">
            <v>17</v>
          </cell>
          <cell r="H928">
            <v>420333</v>
          </cell>
        </row>
      </sheetData>
      <sheetData sheetId="16" refreshError="1">
        <row r="6">
          <cell r="E6">
            <v>31</v>
          </cell>
          <cell r="K6">
            <v>25483.5</v>
          </cell>
        </row>
        <row r="38">
          <cell r="E38">
            <v>15</v>
          </cell>
          <cell r="K38">
            <v>264045.15000000002</v>
          </cell>
        </row>
        <row r="54">
          <cell r="E54">
            <v>13</v>
          </cell>
          <cell r="K54">
            <v>27110</v>
          </cell>
        </row>
        <row r="68">
          <cell r="E68">
            <v>78</v>
          </cell>
          <cell r="K68">
            <v>393009.45</v>
          </cell>
        </row>
        <row r="147">
          <cell r="E147">
            <v>45</v>
          </cell>
          <cell r="K147">
            <v>35019</v>
          </cell>
        </row>
        <row r="193">
          <cell r="E193">
            <v>22</v>
          </cell>
          <cell r="K193">
            <v>296060.90000000002</v>
          </cell>
        </row>
        <row r="216">
          <cell r="E216">
            <v>27</v>
          </cell>
          <cell r="K216">
            <v>168106</v>
          </cell>
        </row>
        <row r="244">
          <cell r="E244">
            <v>14</v>
          </cell>
          <cell r="K244">
            <v>26439</v>
          </cell>
        </row>
        <row r="259">
          <cell r="E259">
            <v>408</v>
          </cell>
          <cell r="K259">
            <v>3193559.13</v>
          </cell>
        </row>
        <row r="668">
          <cell r="E668">
            <v>231</v>
          </cell>
          <cell r="K668">
            <v>1061579.96</v>
          </cell>
        </row>
        <row r="900">
          <cell r="E900">
            <v>106</v>
          </cell>
          <cell r="K900">
            <v>755472</v>
          </cell>
        </row>
        <row r="1007">
          <cell r="E1007">
            <v>243</v>
          </cell>
          <cell r="K1007">
            <v>1072635.5</v>
          </cell>
        </row>
        <row r="1251">
          <cell r="E1251">
            <v>153</v>
          </cell>
          <cell r="K1251">
            <v>1274207.1199999999</v>
          </cell>
        </row>
        <row r="1405">
          <cell r="E1405">
            <v>267</v>
          </cell>
          <cell r="K1405">
            <v>1735584.0599999998</v>
          </cell>
        </row>
        <row r="1673">
          <cell r="E1673">
            <v>98</v>
          </cell>
          <cell r="K1673">
            <v>195154</v>
          </cell>
        </row>
        <row r="1772">
          <cell r="E1772">
            <v>211</v>
          </cell>
          <cell r="K1772">
            <v>896272.38</v>
          </cell>
        </row>
        <row r="1984">
          <cell r="E1984">
            <v>38</v>
          </cell>
          <cell r="K1984">
            <v>557350</v>
          </cell>
        </row>
      </sheetData>
      <sheetData sheetId="17" refreshError="1">
        <row r="6">
          <cell r="E6">
            <v>99</v>
          </cell>
          <cell r="L6">
            <v>599326.11</v>
          </cell>
        </row>
        <row r="106">
          <cell r="E106">
            <v>28</v>
          </cell>
          <cell r="L106">
            <v>381283</v>
          </cell>
        </row>
        <row r="135">
          <cell r="E135">
            <v>20</v>
          </cell>
          <cell r="L135">
            <v>295874.8</v>
          </cell>
        </row>
        <row r="156">
          <cell r="E156">
            <v>28</v>
          </cell>
          <cell r="L156">
            <v>1208302.2</v>
          </cell>
        </row>
        <row r="185">
          <cell r="E185">
            <v>10</v>
          </cell>
          <cell r="L185">
            <v>108509.1</v>
          </cell>
        </row>
        <row r="196">
          <cell r="E196">
            <v>19</v>
          </cell>
          <cell r="L196">
            <v>43770.66</v>
          </cell>
        </row>
        <row r="216">
          <cell r="E216">
            <v>16</v>
          </cell>
          <cell r="L216">
            <v>460601</v>
          </cell>
        </row>
        <row r="233">
          <cell r="E233">
            <v>7</v>
          </cell>
          <cell r="L233">
            <v>17444</v>
          </cell>
        </row>
        <row r="241">
          <cell r="E241">
            <v>135</v>
          </cell>
          <cell r="L241">
            <v>5106232.3999999994</v>
          </cell>
        </row>
        <row r="377">
          <cell r="E377">
            <v>37</v>
          </cell>
          <cell r="L377">
            <v>583200.16</v>
          </cell>
        </row>
        <row r="415">
          <cell r="E415">
            <v>26</v>
          </cell>
          <cell r="L415">
            <v>757360.2</v>
          </cell>
        </row>
        <row r="442">
          <cell r="E442">
            <v>22</v>
          </cell>
          <cell r="L442">
            <v>754082</v>
          </cell>
        </row>
        <row r="465">
          <cell r="E465">
            <v>28</v>
          </cell>
          <cell r="L465">
            <v>819523</v>
          </cell>
        </row>
        <row r="494">
          <cell r="E494">
            <v>26</v>
          </cell>
          <cell r="L494">
            <v>646074.98</v>
          </cell>
        </row>
        <row r="521">
          <cell r="E521">
            <v>40</v>
          </cell>
          <cell r="L521">
            <v>729699.8</v>
          </cell>
        </row>
        <row r="562">
          <cell r="E562">
            <v>36</v>
          </cell>
          <cell r="L562">
            <v>744391.87</v>
          </cell>
        </row>
        <row r="599">
          <cell r="E599">
            <v>2</v>
          </cell>
          <cell r="L599">
            <v>16982</v>
          </cell>
        </row>
      </sheetData>
      <sheetData sheetId="18" refreshError="1">
        <row r="6">
          <cell r="D6">
            <v>14</v>
          </cell>
          <cell r="G6">
            <v>61954</v>
          </cell>
        </row>
        <row r="21">
          <cell r="D21">
            <v>13</v>
          </cell>
          <cell r="G21">
            <v>69493</v>
          </cell>
        </row>
        <row r="35">
          <cell r="D35">
            <v>6</v>
          </cell>
          <cell r="G35">
            <v>40440</v>
          </cell>
        </row>
        <row r="42">
          <cell r="D42">
            <v>4</v>
          </cell>
          <cell r="G42">
            <v>40738</v>
          </cell>
        </row>
        <row r="47">
          <cell r="D47">
            <v>2</v>
          </cell>
          <cell r="G47">
            <v>22542</v>
          </cell>
        </row>
        <row r="50">
          <cell r="D50">
            <v>2</v>
          </cell>
          <cell r="G50">
            <v>25727.599999999999</v>
          </cell>
        </row>
        <row r="53">
          <cell r="D53">
            <v>2</v>
          </cell>
          <cell r="G53">
            <v>18300</v>
          </cell>
        </row>
        <row r="56">
          <cell r="D56">
            <v>9</v>
          </cell>
          <cell r="G56">
            <v>27016</v>
          </cell>
        </row>
        <row r="66">
          <cell r="D66">
            <v>52</v>
          </cell>
          <cell r="G66">
            <v>621924</v>
          </cell>
        </row>
        <row r="119">
          <cell r="D119">
            <v>9</v>
          </cell>
          <cell r="G119">
            <v>257318</v>
          </cell>
        </row>
        <row r="129">
          <cell r="D129">
            <v>7</v>
          </cell>
          <cell r="G129">
            <v>132611</v>
          </cell>
        </row>
        <row r="137">
          <cell r="D137">
            <v>14</v>
          </cell>
          <cell r="G137">
            <v>48614</v>
          </cell>
        </row>
        <row r="152">
          <cell r="D152">
            <v>7</v>
          </cell>
          <cell r="G152">
            <v>543944</v>
          </cell>
        </row>
        <row r="160">
          <cell r="D160">
            <v>7</v>
          </cell>
          <cell r="G160">
            <v>217304</v>
          </cell>
        </row>
        <row r="168">
          <cell r="D168">
            <v>14</v>
          </cell>
          <cell r="G168">
            <v>313760</v>
          </cell>
        </row>
        <row r="183">
          <cell r="D183">
            <v>20</v>
          </cell>
          <cell r="G183">
            <v>176965</v>
          </cell>
        </row>
        <row r="204">
          <cell r="D204">
            <v>2</v>
          </cell>
          <cell r="G204">
            <v>19000</v>
          </cell>
        </row>
      </sheetData>
      <sheetData sheetId="19" refreshError="1">
        <row r="6">
          <cell r="K6">
            <v>6009</v>
          </cell>
        </row>
        <row r="7">
          <cell r="K7">
            <v>191300</v>
          </cell>
        </row>
        <row r="8">
          <cell r="K8">
            <v>95837</v>
          </cell>
        </row>
        <row r="9">
          <cell r="K9">
            <v>3700</v>
          </cell>
        </row>
        <row r="10">
          <cell r="K10">
            <v>78061</v>
          </cell>
        </row>
        <row r="11">
          <cell r="E11">
            <v>7</v>
          </cell>
          <cell r="K11">
            <v>94267</v>
          </cell>
        </row>
        <row r="19">
          <cell r="E19">
            <v>3</v>
          </cell>
          <cell r="K19">
            <v>127721</v>
          </cell>
        </row>
        <row r="23">
          <cell r="K23">
            <v>9746</v>
          </cell>
        </row>
        <row r="24">
          <cell r="K24">
            <v>130701</v>
          </cell>
        </row>
        <row r="25">
          <cell r="K25">
            <v>57614</v>
          </cell>
        </row>
        <row r="26">
          <cell r="E26">
            <v>4</v>
          </cell>
          <cell r="K26">
            <v>172983</v>
          </cell>
        </row>
        <row r="31">
          <cell r="E31">
            <v>4</v>
          </cell>
          <cell r="K31">
            <v>116033</v>
          </cell>
        </row>
      </sheetData>
      <sheetData sheetId="20" refreshError="1">
        <row r="5">
          <cell r="E5">
            <v>8</v>
          </cell>
          <cell r="J5">
            <v>38873.5</v>
          </cell>
        </row>
        <row r="14">
          <cell r="E14">
            <v>3</v>
          </cell>
          <cell r="J14">
            <v>11733</v>
          </cell>
        </row>
        <row r="18">
          <cell r="E18">
            <v>3</v>
          </cell>
          <cell r="J18">
            <v>21186</v>
          </cell>
        </row>
        <row r="22">
          <cell r="E22">
            <v>8</v>
          </cell>
          <cell r="J22">
            <v>100241</v>
          </cell>
        </row>
        <row r="31">
          <cell r="E31">
            <v>3</v>
          </cell>
          <cell r="J31">
            <v>40891</v>
          </cell>
        </row>
        <row r="35">
          <cell r="E35">
            <v>5</v>
          </cell>
          <cell r="J35">
            <v>1779.56</v>
          </cell>
        </row>
        <row r="41">
          <cell r="E41">
            <v>4</v>
          </cell>
          <cell r="J41">
            <v>49699</v>
          </cell>
        </row>
        <row r="46">
          <cell r="E46">
            <v>3</v>
          </cell>
          <cell r="J46">
            <v>23717</v>
          </cell>
        </row>
        <row r="50">
          <cell r="E50">
            <v>57</v>
          </cell>
          <cell r="J50">
            <v>614221.4</v>
          </cell>
        </row>
        <row r="108">
          <cell r="E108">
            <v>33</v>
          </cell>
          <cell r="J108">
            <v>387848</v>
          </cell>
        </row>
        <row r="142">
          <cell r="E142">
            <v>13</v>
          </cell>
          <cell r="J142">
            <v>114852</v>
          </cell>
        </row>
        <row r="156">
          <cell r="E156">
            <v>23</v>
          </cell>
          <cell r="J156">
            <v>153436</v>
          </cell>
        </row>
        <row r="180">
          <cell r="E180">
            <v>15</v>
          </cell>
          <cell r="J180">
            <v>192923</v>
          </cell>
        </row>
        <row r="196">
          <cell r="E196">
            <v>32</v>
          </cell>
          <cell r="J196">
            <v>469254</v>
          </cell>
        </row>
        <row r="229">
          <cell r="E229">
            <v>22</v>
          </cell>
          <cell r="J229">
            <v>296137</v>
          </cell>
        </row>
        <row r="252">
          <cell r="E252">
            <v>48</v>
          </cell>
          <cell r="J252">
            <v>404163</v>
          </cell>
        </row>
        <row r="301">
          <cell r="E301">
            <v>5</v>
          </cell>
          <cell r="J301">
            <v>21969</v>
          </cell>
        </row>
      </sheetData>
      <sheetData sheetId="21" refreshError="1">
        <row r="6">
          <cell r="J6">
            <v>20576</v>
          </cell>
        </row>
        <row r="7">
          <cell r="E7">
            <v>3</v>
          </cell>
          <cell r="J7">
            <v>43059</v>
          </cell>
        </row>
        <row r="11">
          <cell r="E11">
            <v>2</v>
          </cell>
          <cell r="J11">
            <v>13061</v>
          </cell>
        </row>
        <row r="14">
          <cell r="E14">
            <v>1</v>
          </cell>
          <cell r="J14">
            <v>45109</v>
          </cell>
        </row>
        <row r="16">
          <cell r="J16">
            <v>320</v>
          </cell>
        </row>
        <row r="17">
          <cell r="J17">
            <v>103117</v>
          </cell>
        </row>
        <row r="18">
          <cell r="E18">
            <v>6</v>
          </cell>
          <cell r="J18">
            <v>40040</v>
          </cell>
        </row>
        <row r="25">
          <cell r="E25">
            <v>4</v>
          </cell>
          <cell r="J25">
            <v>140234</v>
          </cell>
        </row>
        <row r="30">
          <cell r="E30">
            <v>3</v>
          </cell>
          <cell r="J30">
            <v>84092</v>
          </cell>
        </row>
        <row r="34">
          <cell r="E34">
            <v>2</v>
          </cell>
          <cell r="J34">
            <v>102448</v>
          </cell>
        </row>
        <row r="37">
          <cell r="J37">
            <v>3269</v>
          </cell>
        </row>
        <row r="38">
          <cell r="J38">
            <v>79969</v>
          </cell>
        </row>
      </sheetData>
      <sheetData sheetId="22" refreshError="1">
        <row r="6">
          <cell r="E6">
            <v>2</v>
          </cell>
          <cell r="L6">
            <v>27381.119999999999</v>
          </cell>
        </row>
        <row r="9">
          <cell r="E9">
            <v>3</v>
          </cell>
          <cell r="L9">
            <v>37049</v>
          </cell>
        </row>
        <row r="13">
          <cell r="L13">
            <v>26084</v>
          </cell>
        </row>
        <row r="14">
          <cell r="L14">
            <v>5215</v>
          </cell>
        </row>
        <row r="15">
          <cell r="L15">
            <v>39318</v>
          </cell>
        </row>
        <row r="16">
          <cell r="E16">
            <v>2</v>
          </cell>
          <cell r="L16">
            <v>40423</v>
          </cell>
        </row>
        <row r="19">
          <cell r="E19">
            <v>2</v>
          </cell>
          <cell r="L19">
            <v>25843</v>
          </cell>
        </row>
        <row r="22">
          <cell r="E22">
            <v>5</v>
          </cell>
          <cell r="L22">
            <v>224358.9</v>
          </cell>
        </row>
        <row r="28">
          <cell r="E28">
            <v>2</v>
          </cell>
          <cell r="L28">
            <v>44126</v>
          </cell>
        </row>
        <row r="31">
          <cell r="E31">
            <v>3</v>
          </cell>
          <cell r="L31">
            <v>432229</v>
          </cell>
        </row>
        <row r="35">
          <cell r="E35">
            <v>2</v>
          </cell>
          <cell r="L35">
            <v>163259</v>
          </cell>
        </row>
      </sheetData>
      <sheetData sheetId="23" refreshError="1">
        <row r="6">
          <cell r="E6">
            <v>33</v>
          </cell>
          <cell r="J6">
            <v>192186</v>
          </cell>
        </row>
        <row r="40">
          <cell r="E40">
            <v>7</v>
          </cell>
          <cell r="J40">
            <v>4942</v>
          </cell>
        </row>
        <row r="48">
          <cell r="L48">
            <v>7519</v>
          </cell>
        </row>
        <row r="49">
          <cell r="E49">
            <v>4</v>
          </cell>
          <cell r="J49">
            <v>160634</v>
          </cell>
        </row>
        <row r="54">
          <cell r="E54">
            <v>2</v>
          </cell>
          <cell r="J54">
            <v>30626</v>
          </cell>
        </row>
        <row r="57">
          <cell r="E57">
            <v>11</v>
          </cell>
          <cell r="J57">
            <v>439990.43</v>
          </cell>
        </row>
        <row r="69">
          <cell r="E69">
            <v>10</v>
          </cell>
          <cell r="J69">
            <v>266273</v>
          </cell>
        </row>
        <row r="80">
          <cell r="E80">
            <v>3</v>
          </cell>
          <cell r="J80">
            <v>19571</v>
          </cell>
        </row>
        <row r="84">
          <cell r="E84">
            <v>3</v>
          </cell>
          <cell r="J84">
            <v>21790</v>
          </cell>
        </row>
        <row r="88">
          <cell r="E88">
            <v>4</v>
          </cell>
          <cell r="J88">
            <v>71805</v>
          </cell>
        </row>
        <row r="93">
          <cell r="E93">
            <v>3</v>
          </cell>
          <cell r="J93">
            <v>38569</v>
          </cell>
        </row>
        <row r="97">
          <cell r="E97">
            <v>10</v>
          </cell>
          <cell r="J97">
            <v>63864</v>
          </cell>
        </row>
        <row r="108">
          <cell r="J108">
            <v>23140</v>
          </cell>
        </row>
      </sheetData>
      <sheetData sheetId="24" refreshError="1">
        <row r="6">
          <cell r="J6">
            <v>25252</v>
          </cell>
        </row>
        <row r="7">
          <cell r="E7">
            <v>2</v>
          </cell>
          <cell r="J7">
            <v>1013565</v>
          </cell>
        </row>
        <row r="10">
          <cell r="J10">
            <v>4191</v>
          </cell>
        </row>
        <row r="11">
          <cell r="E11">
            <v>3</v>
          </cell>
          <cell r="J11">
            <v>120158</v>
          </cell>
        </row>
        <row r="15">
          <cell r="E15">
            <v>2</v>
          </cell>
          <cell r="J15">
            <v>33447</v>
          </cell>
        </row>
        <row r="18">
          <cell r="J18">
            <v>666</v>
          </cell>
        </row>
      </sheetData>
      <sheetData sheetId="25" refreshError="1">
        <row r="6">
          <cell r="K6">
            <v>138561</v>
          </cell>
        </row>
        <row r="7">
          <cell r="K7">
            <v>593</v>
          </cell>
        </row>
        <row r="8">
          <cell r="K8">
            <v>23370</v>
          </cell>
        </row>
        <row r="11">
          <cell r="K11">
            <v>3100</v>
          </cell>
        </row>
        <row r="12">
          <cell r="K12">
            <v>8541</v>
          </cell>
        </row>
        <row r="13">
          <cell r="K13">
            <v>2146</v>
          </cell>
        </row>
        <row r="14">
          <cell r="E14">
            <v>2</v>
          </cell>
          <cell r="K14">
            <v>41507</v>
          </cell>
        </row>
        <row r="17">
          <cell r="K17">
            <v>1400</v>
          </cell>
        </row>
        <row r="18">
          <cell r="E18">
            <v>5</v>
          </cell>
          <cell r="K18">
            <v>95800</v>
          </cell>
        </row>
      </sheetData>
      <sheetData sheetId="26" refreshError="1">
        <row r="6">
          <cell r="E6">
            <v>3</v>
          </cell>
          <cell r="H6">
            <v>36540</v>
          </cell>
        </row>
        <row r="10">
          <cell r="E10">
            <v>2</v>
          </cell>
          <cell r="H10">
            <v>116524</v>
          </cell>
        </row>
        <row r="13">
          <cell r="H13">
            <v>3693</v>
          </cell>
        </row>
        <row r="14">
          <cell r="H14">
            <v>441659</v>
          </cell>
        </row>
        <row r="15">
          <cell r="J15">
            <v>4117</v>
          </cell>
        </row>
        <row r="16">
          <cell r="H16">
            <v>13439</v>
          </cell>
        </row>
        <row r="17">
          <cell r="H17">
            <v>526468</v>
          </cell>
        </row>
        <row r="19">
          <cell r="E19">
            <v>10</v>
          </cell>
          <cell r="H19">
            <v>1876585.6</v>
          </cell>
        </row>
        <row r="30">
          <cell r="E30">
            <v>8</v>
          </cell>
          <cell r="H30">
            <v>512645</v>
          </cell>
        </row>
        <row r="39">
          <cell r="H39">
            <v>16568</v>
          </cell>
        </row>
        <row r="40">
          <cell r="H40">
            <v>30892</v>
          </cell>
        </row>
        <row r="41">
          <cell r="H41">
            <v>49520</v>
          </cell>
        </row>
        <row r="42">
          <cell r="E42">
            <v>2</v>
          </cell>
          <cell r="H42">
            <v>96944</v>
          </cell>
        </row>
        <row r="45">
          <cell r="E45">
            <v>3</v>
          </cell>
          <cell r="H45">
            <v>19832</v>
          </cell>
        </row>
      </sheetData>
      <sheetData sheetId="27" refreshError="1">
        <row r="6">
          <cell r="G6">
            <v>122204</v>
          </cell>
        </row>
      </sheetData>
      <sheetData sheetId="28" refreshError="1">
        <row r="6">
          <cell r="G6">
            <v>80031</v>
          </cell>
        </row>
      </sheetData>
      <sheetData sheetId="29" refreshError="1">
        <row r="6">
          <cell r="G6">
            <v>110938</v>
          </cell>
        </row>
      </sheetData>
      <sheetData sheetId="30" refreshError="1">
        <row r="6">
          <cell r="G6">
            <v>149326.9</v>
          </cell>
        </row>
      </sheetData>
      <sheetData sheetId="31" refreshError="1">
        <row r="6">
          <cell r="E6">
            <v>23</v>
          </cell>
          <cell r="G6">
            <v>201735</v>
          </cell>
        </row>
        <row r="30">
          <cell r="E30">
            <v>17</v>
          </cell>
          <cell r="G30">
            <v>285722.3</v>
          </cell>
        </row>
        <row r="48">
          <cell r="E48">
            <v>34</v>
          </cell>
          <cell r="G48">
            <v>561394</v>
          </cell>
        </row>
        <row r="83">
          <cell r="E83">
            <v>4</v>
          </cell>
          <cell r="G83">
            <v>27645</v>
          </cell>
        </row>
        <row r="88">
          <cell r="E88">
            <v>10</v>
          </cell>
          <cell r="G88">
            <v>182238</v>
          </cell>
        </row>
        <row r="99">
          <cell r="E99">
            <v>4</v>
          </cell>
          <cell r="G99">
            <v>99181</v>
          </cell>
        </row>
        <row r="104">
          <cell r="E104">
            <v>8</v>
          </cell>
          <cell r="G104">
            <v>116566</v>
          </cell>
        </row>
        <row r="113">
          <cell r="E113">
            <v>7</v>
          </cell>
          <cell r="G113">
            <v>123234</v>
          </cell>
        </row>
        <row r="121">
          <cell r="E121">
            <v>46</v>
          </cell>
          <cell r="G121">
            <v>683124.96400000004</v>
          </cell>
        </row>
        <row r="168">
          <cell r="E168">
            <v>40</v>
          </cell>
          <cell r="G168">
            <v>763005</v>
          </cell>
        </row>
        <row r="209">
          <cell r="E209">
            <v>21</v>
          </cell>
          <cell r="G209">
            <v>591631</v>
          </cell>
        </row>
        <row r="231">
          <cell r="E231">
            <v>34</v>
          </cell>
          <cell r="G231">
            <v>722563</v>
          </cell>
        </row>
        <row r="266">
          <cell r="E266">
            <v>25</v>
          </cell>
          <cell r="G266">
            <v>598630</v>
          </cell>
        </row>
        <row r="292">
          <cell r="E292">
            <v>38</v>
          </cell>
          <cell r="G292">
            <v>897431</v>
          </cell>
        </row>
        <row r="331">
          <cell r="E331">
            <v>66</v>
          </cell>
          <cell r="G331">
            <v>1454558</v>
          </cell>
        </row>
        <row r="474">
          <cell r="E474">
            <v>10</v>
          </cell>
          <cell r="G474">
            <v>220015</v>
          </cell>
        </row>
      </sheetData>
      <sheetData sheetId="32" refreshError="1">
        <row r="6">
          <cell r="E6">
            <v>34</v>
          </cell>
          <cell r="G6">
            <v>136980</v>
          </cell>
        </row>
        <row r="41">
          <cell r="E41">
            <v>9</v>
          </cell>
          <cell r="G41">
            <v>38513</v>
          </cell>
        </row>
        <row r="51">
          <cell r="E51">
            <v>11</v>
          </cell>
          <cell r="G51">
            <v>74750</v>
          </cell>
        </row>
        <row r="63">
          <cell r="E63">
            <v>9</v>
          </cell>
          <cell r="G63">
            <v>8683</v>
          </cell>
        </row>
        <row r="73">
          <cell r="E73">
            <v>5</v>
          </cell>
          <cell r="G73">
            <v>8104</v>
          </cell>
        </row>
        <row r="79">
          <cell r="E79">
            <v>5</v>
          </cell>
          <cell r="G79">
            <v>46041</v>
          </cell>
        </row>
        <row r="85">
          <cell r="E85">
            <v>34</v>
          </cell>
          <cell r="G85">
            <v>31305</v>
          </cell>
        </row>
        <row r="120">
          <cell r="E120">
            <v>14</v>
          </cell>
          <cell r="G120">
            <v>19434</v>
          </cell>
        </row>
        <row r="135">
          <cell r="E135">
            <v>180</v>
          </cell>
          <cell r="G135">
            <v>2090783.7</v>
          </cell>
        </row>
        <row r="316">
          <cell r="E316">
            <v>64</v>
          </cell>
          <cell r="G316">
            <v>861366</v>
          </cell>
        </row>
        <row r="381">
          <cell r="E381">
            <v>20</v>
          </cell>
          <cell r="G381">
            <v>246523</v>
          </cell>
        </row>
        <row r="402">
          <cell r="E402">
            <v>31</v>
          </cell>
          <cell r="G402">
            <v>295887</v>
          </cell>
        </row>
        <row r="434">
          <cell r="E434">
            <v>39</v>
          </cell>
          <cell r="G434">
            <v>820030</v>
          </cell>
        </row>
        <row r="474">
          <cell r="E474">
            <v>30</v>
          </cell>
          <cell r="G474">
            <v>200222</v>
          </cell>
        </row>
        <row r="505">
          <cell r="E505">
            <v>70</v>
          </cell>
          <cell r="G505">
            <v>180158</v>
          </cell>
        </row>
        <row r="647">
          <cell r="E647">
            <v>6</v>
          </cell>
          <cell r="G647">
            <v>16007</v>
          </cell>
        </row>
      </sheetData>
      <sheetData sheetId="33" refreshError="1">
        <row r="6">
          <cell r="E6">
            <v>127</v>
          </cell>
          <cell r="G6">
            <v>384775.78</v>
          </cell>
        </row>
        <row r="134">
          <cell r="E134">
            <v>102</v>
          </cell>
          <cell r="G134">
            <v>206333.80000000002</v>
          </cell>
        </row>
        <row r="237">
          <cell r="E237">
            <v>22</v>
          </cell>
          <cell r="G237">
            <v>50659</v>
          </cell>
        </row>
        <row r="260">
          <cell r="E260">
            <v>38</v>
          </cell>
          <cell r="G260">
            <v>1259015.6000000001</v>
          </cell>
        </row>
        <row r="299">
          <cell r="E299">
            <v>25</v>
          </cell>
          <cell r="G299">
            <v>129488</v>
          </cell>
        </row>
        <row r="325">
          <cell r="E325">
            <v>24</v>
          </cell>
          <cell r="G325">
            <v>112946</v>
          </cell>
        </row>
        <row r="350">
          <cell r="E350">
            <v>25</v>
          </cell>
          <cell r="G350">
            <v>63393</v>
          </cell>
        </row>
        <row r="376">
          <cell r="E376">
            <v>20</v>
          </cell>
          <cell r="G376">
            <v>28832</v>
          </cell>
        </row>
        <row r="397">
          <cell r="E397">
            <v>530</v>
          </cell>
          <cell r="G397">
            <v>3812786.5151200006</v>
          </cell>
        </row>
        <row r="928">
          <cell r="E928">
            <v>121</v>
          </cell>
          <cell r="G928">
            <v>928961.89999999991</v>
          </cell>
        </row>
        <row r="1050">
          <cell r="E1050">
            <v>86</v>
          </cell>
          <cell r="G1050">
            <v>1047895.791</v>
          </cell>
        </row>
        <row r="1137">
          <cell r="E1137">
            <v>106</v>
          </cell>
          <cell r="G1137">
            <v>603483</v>
          </cell>
        </row>
        <row r="1244">
          <cell r="E1244">
            <v>45</v>
          </cell>
          <cell r="G1244">
            <v>1528489.3940000001</v>
          </cell>
        </row>
        <row r="1290">
          <cell r="E1290">
            <v>70</v>
          </cell>
          <cell r="G1290">
            <v>2343830.6</v>
          </cell>
        </row>
        <row r="1361">
          <cell r="E1361">
            <v>406</v>
          </cell>
          <cell r="G1361">
            <v>775570.53</v>
          </cell>
        </row>
        <row r="1769">
          <cell r="E1769">
            <v>281</v>
          </cell>
          <cell r="G1769">
            <v>814031</v>
          </cell>
        </row>
        <row r="2051">
          <cell r="E2051">
            <v>18</v>
          </cell>
          <cell r="G2051">
            <v>124356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eonju.go.kr/" TargetMode="External"/><Relationship Id="rId13" Type="http://schemas.openxmlformats.org/officeDocument/2006/relationships/hyperlink" Target="http://www.stadium.seoul.kr/" TargetMode="External"/><Relationship Id="rId3" Type="http://schemas.openxmlformats.org/officeDocument/2006/relationships/hyperlink" Target="http://www.stadium.seoul.kr/" TargetMode="External"/><Relationship Id="rId7" Type="http://schemas.openxmlformats.org/officeDocument/2006/relationships/hyperlink" Target="http://www.stadium.seoul.kr/" TargetMode="External"/><Relationship Id="rId12" Type="http://schemas.openxmlformats.org/officeDocument/2006/relationships/hyperlink" Target="http://www.gochang.jeonbuk/" TargetMode="External"/><Relationship Id="rId2" Type="http://schemas.openxmlformats.org/officeDocument/2006/relationships/hyperlink" Target="http://www.stadium.seoul.kr/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http://www.stadium.seoul.kr/" TargetMode="External"/><Relationship Id="rId6" Type="http://schemas.openxmlformats.org/officeDocument/2006/relationships/hyperlink" Target="http://www.stadium.busan.kr/" TargetMode="External"/><Relationship Id="rId11" Type="http://schemas.openxmlformats.org/officeDocument/2006/relationships/hyperlink" Target="http://www.stadium.seoul.kr/" TargetMode="External"/><Relationship Id="rId5" Type="http://schemas.openxmlformats.org/officeDocument/2006/relationships/hyperlink" Target="http://www.stadium.busan.kr/" TargetMode="External"/><Relationship Id="rId15" Type="http://schemas.openxmlformats.org/officeDocument/2006/relationships/hyperlink" Target="http://www.jeongeup.go.kr/" TargetMode="External"/><Relationship Id="rId10" Type="http://schemas.openxmlformats.org/officeDocument/2006/relationships/hyperlink" Target="http://www.egimje.net/" TargetMode="External"/><Relationship Id="rId4" Type="http://schemas.openxmlformats.org/officeDocument/2006/relationships/hyperlink" Target="http://www.stadium.busan.kr/" TargetMode="External"/><Relationship Id="rId9" Type="http://schemas.openxmlformats.org/officeDocument/2006/relationships/hyperlink" Target="http://www.gunsan.go.kr/" TargetMode="External"/><Relationship Id="rId14" Type="http://schemas.openxmlformats.org/officeDocument/2006/relationships/hyperlink" Target="http://www.gochang.jeonbuk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ww.wonju.go.kr/" TargetMode="External"/><Relationship Id="rId1" Type="http://schemas.openxmlformats.org/officeDocument/2006/relationships/hyperlink" Target="http://www.stadium.seoul.k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www.es21.net/" TargetMode="External"/><Relationship Id="rId1" Type="http://schemas.openxmlformats.org/officeDocument/2006/relationships/hyperlink" Target="http://www.djsiseol.or.kr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dium.seoul.kr/" TargetMode="External"/><Relationship Id="rId13" Type="http://schemas.openxmlformats.org/officeDocument/2006/relationships/hyperlink" Target="http://www.wonju.go.kr/" TargetMode="External"/><Relationship Id="rId18" Type="http://schemas.openxmlformats.org/officeDocument/2006/relationships/hyperlink" Target="http://www.cjcity.net/" TargetMode="External"/><Relationship Id="rId26" Type="http://schemas.openxmlformats.org/officeDocument/2006/relationships/hyperlink" Target="http://masan.go.kr/" TargetMode="External"/><Relationship Id="rId3" Type="http://schemas.openxmlformats.org/officeDocument/2006/relationships/hyperlink" Target="http://www.kncity.or.kr/" TargetMode="External"/><Relationship Id="rId21" Type="http://schemas.openxmlformats.org/officeDocument/2006/relationships/hyperlink" Target="http://www.jeongeup.go.kr/" TargetMode="External"/><Relationship Id="rId7" Type="http://schemas.openxmlformats.org/officeDocument/2006/relationships/hyperlink" Target="http://www.djsiseol.or.kr/" TargetMode="External"/><Relationship Id="rId12" Type="http://schemas.openxmlformats.org/officeDocument/2006/relationships/hyperlink" Target="http://www.wonju.go.kr/" TargetMode="External"/><Relationship Id="rId17" Type="http://schemas.openxmlformats.org/officeDocument/2006/relationships/hyperlink" Target="http://www.cjcity.net/" TargetMode="External"/><Relationship Id="rId25" Type="http://schemas.openxmlformats.org/officeDocument/2006/relationships/hyperlink" Target="http://masan.go.kr/" TargetMode="External"/><Relationship Id="rId2" Type="http://schemas.openxmlformats.org/officeDocument/2006/relationships/hyperlink" Target="http://www.djsiseol.or.kr/" TargetMode="External"/><Relationship Id="rId16" Type="http://schemas.openxmlformats.org/officeDocument/2006/relationships/hyperlink" Target="http://www.okjc.net/" TargetMode="External"/><Relationship Id="rId20" Type="http://schemas.openxmlformats.org/officeDocument/2006/relationships/hyperlink" Target="http://www.stadium.seoul.kr/" TargetMode="External"/><Relationship Id="rId29" Type="http://schemas.openxmlformats.org/officeDocument/2006/relationships/vmlDrawing" Target="../drawings/vmlDrawing2.vml"/><Relationship Id="rId1" Type="http://schemas.openxmlformats.org/officeDocument/2006/relationships/hyperlink" Target="http://www.kncity.or.kr/" TargetMode="External"/><Relationship Id="rId6" Type="http://schemas.openxmlformats.org/officeDocument/2006/relationships/hyperlink" Target="http://www.eunpyeongspo.seoul.kr/" TargetMode="External"/><Relationship Id="rId11" Type="http://schemas.openxmlformats.org/officeDocument/2006/relationships/hyperlink" Target="http://www.incheonsports.or.kr/" TargetMode="External"/><Relationship Id="rId24" Type="http://schemas.openxmlformats.org/officeDocument/2006/relationships/hyperlink" Target="http://cng.go.kr/" TargetMode="External"/><Relationship Id="rId5" Type="http://schemas.openxmlformats.org/officeDocument/2006/relationships/hyperlink" Target="http://www.kncity.or.kr/" TargetMode="External"/><Relationship Id="rId15" Type="http://schemas.openxmlformats.org/officeDocument/2006/relationships/hyperlink" Target="http://www.djsiseol.or.kr/" TargetMode="External"/><Relationship Id="rId23" Type="http://schemas.openxmlformats.org/officeDocument/2006/relationships/hyperlink" Target="http://yeongyang.gyeongbuk.kr/" TargetMode="External"/><Relationship Id="rId28" Type="http://schemas.openxmlformats.org/officeDocument/2006/relationships/printerSettings" Target="../printerSettings/printerSettings12.bin"/><Relationship Id="rId10" Type="http://schemas.openxmlformats.org/officeDocument/2006/relationships/hyperlink" Target="http://www.stadium.seoul.kr/" TargetMode="External"/><Relationship Id="rId19" Type="http://schemas.openxmlformats.org/officeDocument/2006/relationships/hyperlink" Target="http://www.egimje.net/" TargetMode="External"/><Relationship Id="rId4" Type="http://schemas.openxmlformats.org/officeDocument/2006/relationships/hyperlink" Target="http://www.eunpyeongspo.seoul.kr/" TargetMode="External"/><Relationship Id="rId9" Type="http://schemas.openxmlformats.org/officeDocument/2006/relationships/hyperlink" Target="http://www.stadium.seoul.kr/" TargetMode="External"/><Relationship Id="rId14" Type="http://schemas.openxmlformats.org/officeDocument/2006/relationships/hyperlink" Target="http://www.djsiseol.or.kr/" TargetMode="External"/><Relationship Id="rId22" Type="http://schemas.openxmlformats.org/officeDocument/2006/relationships/hyperlink" Target="http://www.stadium.seoul.kr/" TargetMode="External"/><Relationship Id="rId27" Type="http://schemas.openxmlformats.org/officeDocument/2006/relationships/hyperlink" Target="https://map.kakao.com/" TargetMode="External"/><Relationship Id="rId30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dium.busan.kr/" TargetMode="External"/><Relationship Id="rId21" Type="http://schemas.openxmlformats.org/officeDocument/2006/relationships/hyperlink" Target="http://www.stadium.busan.kr/" TargetMode="External"/><Relationship Id="rId42" Type="http://schemas.openxmlformats.org/officeDocument/2006/relationships/hyperlink" Target="http://www.stadium.busan.kr/" TargetMode="External"/><Relationship Id="rId47" Type="http://schemas.openxmlformats.org/officeDocument/2006/relationships/hyperlink" Target="http://www.iwcc.or.kr/" TargetMode="External"/><Relationship Id="rId63" Type="http://schemas.openxmlformats.org/officeDocument/2006/relationships/hyperlink" Target="http://www.pyongta.go.kr/" TargetMode="External"/><Relationship Id="rId68" Type="http://schemas.openxmlformats.org/officeDocument/2006/relationships/hyperlink" Target="http://www.es21.net/" TargetMode="External"/><Relationship Id="rId16" Type="http://schemas.openxmlformats.org/officeDocument/2006/relationships/hyperlink" Target="http://www.seoulworldcupst.or.kr/" TargetMode="External"/><Relationship Id="rId11" Type="http://schemas.openxmlformats.org/officeDocument/2006/relationships/hyperlink" Target="http://www.gumisisul.or.kr/" TargetMode="External"/><Relationship Id="rId32" Type="http://schemas.openxmlformats.org/officeDocument/2006/relationships/hyperlink" Target="http://www.gangbukcmc.seoul.kr/" TargetMode="External"/><Relationship Id="rId37" Type="http://schemas.openxmlformats.org/officeDocument/2006/relationships/hyperlink" Target="http://www.stadium.seoul.kr/" TargetMode="External"/><Relationship Id="rId53" Type="http://schemas.openxmlformats.org/officeDocument/2006/relationships/hyperlink" Target="http://www.pyongta.go.kr/" TargetMode="External"/><Relationship Id="rId58" Type="http://schemas.openxmlformats.org/officeDocument/2006/relationships/hyperlink" Target="http://www.shwoman.or.kr/" TargetMode="External"/><Relationship Id="rId74" Type="http://schemas.openxmlformats.org/officeDocument/2006/relationships/hyperlink" Target="http://www.gunwi.kyongbuk.kr/" TargetMode="External"/><Relationship Id="rId79" Type="http://schemas.openxmlformats.org/officeDocument/2006/relationships/printerSettings" Target="../printerSettings/printerSettings36.bin"/><Relationship Id="rId5" Type="http://schemas.openxmlformats.org/officeDocument/2006/relationships/hyperlink" Target="http://www.egimje.net/" TargetMode="External"/><Relationship Id="rId61" Type="http://schemas.openxmlformats.org/officeDocument/2006/relationships/hyperlink" Target="http://www.gimposisul.or.kr/" TargetMode="External"/><Relationship Id="rId19" Type="http://schemas.openxmlformats.org/officeDocument/2006/relationships/hyperlink" Target="http://www.seoulworldcupst.or.kr/" TargetMode="External"/><Relationship Id="rId14" Type="http://schemas.openxmlformats.org/officeDocument/2006/relationships/hyperlink" Target="http://masan.go.kr/" TargetMode="External"/><Relationship Id="rId22" Type="http://schemas.openxmlformats.org/officeDocument/2006/relationships/hyperlink" Target="http://www.seochoymca.com/" TargetMode="External"/><Relationship Id="rId27" Type="http://schemas.openxmlformats.org/officeDocument/2006/relationships/hyperlink" Target="http://www.daegu.go.kr/" TargetMode="External"/><Relationship Id="rId30" Type="http://schemas.openxmlformats.org/officeDocument/2006/relationships/hyperlink" Target="http://www.stadium.seoul.kr/" TargetMode="External"/><Relationship Id="rId35" Type="http://schemas.openxmlformats.org/officeDocument/2006/relationships/hyperlink" Target="http://www.seochoymca.com/" TargetMode="External"/><Relationship Id="rId43" Type="http://schemas.openxmlformats.org/officeDocument/2006/relationships/hyperlink" Target="http://www.stadium.busan.kr/" TargetMode="External"/><Relationship Id="rId48" Type="http://schemas.openxmlformats.org/officeDocument/2006/relationships/hyperlink" Target="http://www.icoly.wo.to/" TargetMode="External"/><Relationship Id="rId56" Type="http://schemas.openxmlformats.org/officeDocument/2006/relationships/hyperlink" Target="http://www.shwoman.or.kr/" TargetMode="External"/><Relationship Id="rId64" Type="http://schemas.openxmlformats.org/officeDocument/2006/relationships/hyperlink" Target="http://www.svcc.or.kr/" TargetMode="External"/><Relationship Id="rId69" Type="http://schemas.openxmlformats.org/officeDocument/2006/relationships/hyperlink" Target="http://www.egimje.net/" TargetMode="External"/><Relationship Id="rId77" Type="http://schemas.openxmlformats.org/officeDocument/2006/relationships/hyperlink" Target="http://www.gumisisul.or.kr/" TargetMode="External"/><Relationship Id="rId8" Type="http://schemas.openxmlformats.org/officeDocument/2006/relationships/hyperlink" Target="http://www.gumisisul.or.kr/" TargetMode="External"/><Relationship Id="rId51" Type="http://schemas.openxmlformats.org/officeDocument/2006/relationships/hyperlink" Target="http://www.svcc.or.kr/" TargetMode="External"/><Relationship Id="rId72" Type="http://schemas.openxmlformats.org/officeDocument/2006/relationships/hyperlink" Target="http://www.gumisisul.or.kr/" TargetMode="External"/><Relationship Id="rId80" Type="http://schemas.openxmlformats.org/officeDocument/2006/relationships/vmlDrawing" Target="../drawings/vmlDrawing10.vml"/><Relationship Id="rId3" Type="http://schemas.openxmlformats.org/officeDocument/2006/relationships/hyperlink" Target="http://www.cjcity.net/" TargetMode="External"/><Relationship Id="rId12" Type="http://schemas.openxmlformats.org/officeDocument/2006/relationships/hyperlink" Target="http://www.gumisisul.or.kr/" TargetMode="External"/><Relationship Id="rId17" Type="http://schemas.openxmlformats.org/officeDocument/2006/relationships/hyperlink" Target="http://www.ijongno.co.kr/" TargetMode="External"/><Relationship Id="rId25" Type="http://schemas.openxmlformats.org/officeDocument/2006/relationships/hyperlink" Target="http://www.eunpyeongspo.seoul.kr/" TargetMode="External"/><Relationship Id="rId33" Type="http://schemas.openxmlformats.org/officeDocument/2006/relationships/hyperlink" Target="http://www.stadium.busan.kr/" TargetMode="External"/><Relationship Id="rId38" Type="http://schemas.openxmlformats.org/officeDocument/2006/relationships/hyperlink" Target="http://www.gsc.go.kr/" TargetMode="External"/><Relationship Id="rId46" Type="http://schemas.openxmlformats.org/officeDocument/2006/relationships/hyperlink" Target="http://www.gumisisul.or.kr/" TargetMode="External"/><Relationship Id="rId59" Type="http://schemas.openxmlformats.org/officeDocument/2006/relationships/hyperlink" Target="http://www.shwoman.or.kr/" TargetMode="External"/><Relationship Id="rId67" Type="http://schemas.openxmlformats.org/officeDocument/2006/relationships/hyperlink" Target="http://www.cjcity.net/" TargetMode="External"/><Relationship Id="rId20" Type="http://schemas.openxmlformats.org/officeDocument/2006/relationships/hyperlink" Target="http://www.gangbukcmc.seoul.kr/" TargetMode="External"/><Relationship Id="rId41" Type="http://schemas.openxmlformats.org/officeDocument/2006/relationships/hyperlink" Target="http://www.stadium.busan.kr/" TargetMode="External"/><Relationship Id="rId54" Type="http://schemas.openxmlformats.org/officeDocument/2006/relationships/hyperlink" Target="http://www.ansi.or.kr/" TargetMode="External"/><Relationship Id="rId62" Type="http://schemas.openxmlformats.org/officeDocument/2006/relationships/hyperlink" Target="http://www.gimposisul.or.kr/" TargetMode="External"/><Relationship Id="rId70" Type="http://schemas.openxmlformats.org/officeDocument/2006/relationships/hyperlink" Target="http://www.egimje.net/" TargetMode="External"/><Relationship Id="rId75" Type="http://schemas.openxmlformats.org/officeDocument/2006/relationships/hyperlink" Target="http://www.gumisisul.or.kr/" TargetMode="External"/><Relationship Id="rId1" Type="http://schemas.openxmlformats.org/officeDocument/2006/relationships/hyperlink" Target="http://www.es21.net/" TargetMode="External"/><Relationship Id="rId6" Type="http://schemas.openxmlformats.org/officeDocument/2006/relationships/hyperlink" Target="http://www.egimje.net/" TargetMode="External"/><Relationship Id="rId15" Type="http://schemas.openxmlformats.org/officeDocument/2006/relationships/hyperlink" Target="http://www.stadium.seoul.kr/" TargetMode="External"/><Relationship Id="rId23" Type="http://schemas.openxmlformats.org/officeDocument/2006/relationships/hyperlink" Target="http://www.gssi.or.kr/" TargetMode="External"/><Relationship Id="rId28" Type="http://schemas.openxmlformats.org/officeDocument/2006/relationships/hyperlink" Target="http://www.nanna.seoul.kr/" TargetMode="External"/><Relationship Id="rId36" Type="http://schemas.openxmlformats.org/officeDocument/2006/relationships/hyperlink" Target="http://www.eunpyeongspo.seoul.kr/" TargetMode="External"/><Relationship Id="rId49" Type="http://schemas.openxmlformats.org/officeDocument/2006/relationships/hyperlink" Target="http://www.lnsiseol.net/" TargetMode="External"/><Relationship Id="rId57" Type="http://schemas.openxmlformats.org/officeDocument/2006/relationships/hyperlink" Target="http://www.pyongta.go.kr/" TargetMode="External"/><Relationship Id="rId10" Type="http://schemas.openxmlformats.org/officeDocument/2006/relationships/hyperlink" Target="http://www.gunwi.kyongbuk.kr/" TargetMode="External"/><Relationship Id="rId31" Type="http://schemas.openxmlformats.org/officeDocument/2006/relationships/hyperlink" Target="http://www.gssi.or.kr/" TargetMode="External"/><Relationship Id="rId44" Type="http://schemas.openxmlformats.org/officeDocument/2006/relationships/hyperlink" Target="http://www.daegu.go.kr/" TargetMode="External"/><Relationship Id="rId52" Type="http://schemas.openxmlformats.org/officeDocument/2006/relationships/hyperlink" Target="http://www.pyongta.go.kr/" TargetMode="External"/><Relationship Id="rId60" Type="http://schemas.openxmlformats.org/officeDocument/2006/relationships/hyperlink" Target="http://www.gimposisul.or.kr/" TargetMode="External"/><Relationship Id="rId65" Type="http://schemas.openxmlformats.org/officeDocument/2006/relationships/hyperlink" Target="http://www.es21.net/" TargetMode="External"/><Relationship Id="rId73" Type="http://schemas.openxmlformats.org/officeDocument/2006/relationships/hyperlink" Target="http://www.gunwi.kyongbuk.kr/" TargetMode="External"/><Relationship Id="rId78" Type="http://schemas.openxmlformats.org/officeDocument/2006/relationships/hyperlink" Target="http://masan.go.kr/" TargetMode="External"/><Relationship Id="rId81" Type="http://schemas.openxmlformats.org/officeDocument/2006/relationships/comments" Target="../comments10.xml"/><Relationship Id="rId4" Type="http://schemas.openxmlformats.org/officeDocument/2006/relationships/hyperlink" Target="http://www.es21.net/" TargetMode="External"/><Relationship Id="rId9" Type="http://schemas.openxmlformats.org/officeDocument/2006/relationships/hyperlink" Target="http://www.gunwi.kyongbuk.kr/" TargetMode="External"/><Relationship Id="rId13" Type="http://schemas.openxmlformats.org/officeDocument/2006/relationships/hyperlink" Target="http://www.gumisisul.or.kr/" TargetMode="External"/><Relationship Id="rId18" Type="http://schemas.openxmlformats.org/officeDocument/2006/relationships/hyperlink" Target="http://www.ijongno.co.kr/" TargetMode="External"/><Relationship Id="rId39" Type="http://schemas.openxmlformats.org/officeDocument/2006/relationships/hyperlink" Target="http://www.stadium.busan.kr/" TargetMode="External"/><Relationship Id="rId34" Type="http://schemas.openxmlformats.org/officeDocument/2006/relationships/hyperlink" Target="http://www.daegu.go.kr/" TargetMode="External"/><Relationship Id="rId50" Type="http://schemas.openxmlformats.org/officeDocument/2006/relationships/hyperlink" Target="http://www.lnsiseol.net/" TargetMode="External"/><Relationship Id="rId55" Type="http://schemas.openxmlformats.org/officeDocument/2006/relationships/hyperlink" Target="http://www.pyongta.go.kr/" TargetMode="External"/><Relationship Id="rId76" Type="http://schemas.openxmlformats.org/officeDocument/2006/relationships/hyperlink" Target="http://www.gumisisul.or.kr/" TargetMode="External"/><Relationship Id="rId7" Type="http://schemas.openxmlformats.org/officeDocument/2006/relationships/hyperlink" Target="http://www.wel.gumi.go.kr/" TargetMode="External"/><Relationship Id="rId71" Type="http://schemas.openxmlformats.org/officeDocument/2006/relationships/hyperlink" Target="http://www.wel.gumi.go.kr/" TargetMode="External"/><Relationship Id="rId2" Type="http://schemas.openxmlformats.org/officeDocument/2006/relationships/hyperlink" Target="http://www.es21.net/" TargetMode="External"/><Relationship Id="rId29" Type="http://schemas.openxmlformats.org/officeDocument/2006/relationships/hyperlink" Target="http://www.stadium.seoul.kr/" TargetMode="External"/><Relationship Id="rId24" Type="http://schemas.openxmlformats.org/officeDocument/2006/relationships/hyperlink" Target="http://www.ijongno.co.kr/" TargetMode="External"/><Relationship Id="rId40" Type="http://schemas.openxmlformats.org/officeDocument/2006/relationships/hyperlink" Target="http://www.stadium.busan.kr/" TargetMode="External"/><Relationship Id="rId45" Type="http://schemas.openxmlformats.org/officeDocument/2006/relationships/hyperlink" Target="http://www.gumisisul.or.kr/" TargetMode="External"/><Relationship Id="rId66" Type="http://schemas.openxmlformats.org/officeDocument/2006/relationships/hyperlink" Target="http://www.es21.net/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cheonsports.or.kr/" TargetMode="External"/><Relationship Id="rId7" Type="http://schemas.openxmlformats.org/officeDocument/2006/relationships/printerSettings" Target="../printerSettings/printerSettings38.bin"/><Relationship Id="rId2" Type="http://schemas.openxmlformats.org/officeDocument/2006/relationships/hyperlink" Target="http://www.stadium.busan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yeong.ju.go.kr/" TargetMode="External"/><Relationship Id="rId5" Type="http://schemas.openxmlformats.org/officeDocument/2006/relationships/hyperlink" Target="http://www.puru.net/" TargetMode="External"/><Relationship Id="rId4" Type="http://schemas.openxmlformats.org/officeDocument/2006/relationships/hyperlink" Target="http://www.ggshooting.or.kr/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nju.go.kr/" TargetMode="External"/><Relationship Id="rId13" Type="http://schemas.openxmlformats.org/officeDocument/2006/relationships/hyperlink" Target="http://www.oc.go.kr/" TargetMode="External"/><Relationship Id="rId18" Type="http://schemas.openxmlformats.org/officeDocument/2006/relationships/hyperlink" Target="mailto:leeky119@dangin.go.kr" TargetMode="External"/><Relationship Id="rId26" Type="http://schemas.openxmlformats.org/officeDocument/2006/relationships/hyperlink" Target="http://www.stadium.seoul.kr/" TargetMode="External"/><Relationship Id="rId3" Type="http://schemas.openxmlformats.org/officeDocument/2006/relationships/hyperlink" Target="http://www.incheonsports.or.kr/" TargetMode="External"/><Relationship Id="rId21" Type="http://schemas.openxmlformats.org/officeDocument/2006/relationships/hyperlink" Target="mailto:leeky119@dangin.go.kr" TargetMode="External"/><Relationship Id="rId7" Type="http://schemas.openxmlformats.org/officeDocument/2006/relationships/hyperlink" Target="http://www.pyongta.go.kr/" TargetMode="External"/><Relationship Id="rId12" Type="http://schemas.openxmlformats.org/officeDocument/2006/relationships/hyperlink" Target="http://sahojeong.cbgs.net/" TargetMode="External"/><Relationship Id="rId17" Type="http://schemas.openxmlformats.org/officeDocument/2006/relationships/hyperlink" Target="http://webpage.nate.com/srch_webresult.asp?query=%C3%B5%BE%C8%BD%C3%BB%FD%C8%B0%C3%BC%C0%B0%C7%F9%C0%C7%C8%B8%20in:www.ca-sports.net" TargetMode="External"/><Relationship Id="rId25" Type="http://schemas.openxmlformats.org/officeDocument/2006/relationships/hyperlink" Target="http://www.hygn.go.kr/" TargetMode="External"/><Relationship Id="rId2" Type="http://schemas.openxmlformats.org/officeDocument/2006/relationships/hyperlink" Target="http://www.incheonsports.or.kr/" TargetMode="External"/><Relationship Id="rId16" Type="http://schemas.openxmlformats.org/officeDocument/2006/relationships/hyperlink" Target="http://www.cjcity.net/" TargetMode="External"/><Relationship Id="rId20" Type="http://schemas.openxmlformats.org/officeDocument/2006/relationships/hyperlink" Target="mailto:leeky119@dangin.go.kr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grandpark.net/" TargetMode="External"/><Relationship Id="rId11" Type="http://schemas.openxmlformats.org/officeDocument/2006/relationships/hyperlink" Target="http://www.oc.go.kr/" TargetMode="External"/><Relationship Id="rId24" Type="http://schemas.openxmlformats.org/officeDocument/2006/relationships/hyperlink" Target="http://cng.go.kr/" TargetMode="External"/><Relationship Id="rId5" Type="http://schemas.openxmlformats.org/officeDocument/2006/relationships/hyperlink" Target="http://www.gyeyang.go.kr/" TargetMode="External"/><Relationship Id="rId15" Type="http://schemas.openxmlformats.org/officeDocument/2006/relationships/hyperlink" Target="http://www.es21.net/" TargetMode="External"/><Relationship Id="rId23" Type="http://schemas.openxmlformats.org/officeDocument/2006/relationships/hyperlink" Target="http://www.gyeongju.gyeongbuk.kr/" TargetMode="External"/><Relationship Id="rId10" Type="http://schemas.openxmlformats.org/officeDocument/2006/relationships/hyperlink" Target="http://www.jincheon.go.kr/" TargetMode="External"/><Relationship Id="rId19" Type="http://schemas.openxmlformats.org/officeDocument/2006/relationships/hyperlink" Target="mailto:leeky119@dangin.go.kr" TargetMode="External"/><Relationship Id="rId4" Type="http://schemas.openxmlformats.org/officeDocument/2006/relationships/hyperlink" Target="http://www.incheonsports.or.kr/" TargetMode="External"/><Relationship Id="rId9" Type="http://schemas.openxmlformats.org/officeDocument/2006/relationships/hyperlink" Target="http://www.jincheon.go.kr/" TargetMode="External"/><Relationship Id="rId14" Type="http://schemas.openxmlformats.org/officeDocument/2006/relationships/hyperlink" Target="http://www.oc.go.kr/" TargetMode="External"/><Relationship Id="rId22" Type="http://schemas.openxmlformats.org/officeDocument/2006/relationships/hyperlink" Target="http://www.egimje.net/" TargetMode="External"/><Relationship Id="rId27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onju.go.kr/" TargetMode="External"/><Relationship Id="rId7" Type="http://schemas.openxmlformats.org/officeDocument/2006/relationships/printerSettings" Target="../printerSettings/printerSettings40.bin"/><Relationship Id="rId2" Type="http://schemas.openxmlformats.org/officeDocument/2006/relationships/hyperlink" Target="http://www.incheonsports.or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cjcity.net/" TargetMode="External"/><Relationship Id="rId5" Type="http://schemas.openxmlformats.org/officeDocument/2006/relationships/hyperlink" Target="http://www.cjcity.net/" TargetMode="External"/><Relationship Id="rId4" Type="http://schemas.openxmlformats.org/officeDocument/2006/relationships/hyperlink" Target="http://www.wonju.go.kr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jsiseol.or.kr/" TargetMode="External"/><Relationship Id="rId2" Type="http://schemas.openxmlformats.org/officeDocument/2006/relationships/hyperlink" Target="http://www.stadium.seoul.kr/" TargetMode="External"/><Relationship Id="rId1" Type="http://schemas.openxmlformats.org/officeDocument/2006/relationships/hyperlink" Target="http://www.stadium.seoul.kr/" TargetMode="External"/><Relationship Id="rId4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www.stadium.busan.kr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hyperlink" Target="http://www.jincheon.go.kr/" TargetMode="External"/><Relationship Id="rId1" Type="http://schemas.openxmlformats.org/officeDocument/2006/relationships/hyperlink" Target="http://www.jincheon.go.kr/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1.vml"/><Relationship Id="rId3" Type="http://schemas.openxmlformats.org/officeDocument/2006/relationships/hyperlink" Target="http://www.gangneung.gangwon.kr/" TargetMode="External"/><Relationship Id="rId7" Type="http://schemas.openxmlformats.org/officeDocument/2006/relationships/printerSettings" Target="../printerSettings/printerSettings44.bin"/><Relationship Id="rId2" Type="http://schemas.openxmlformats.org/officeDocument/2006/relationships/hyperlink" Target="http://www.pyongta.go.kr/" TargetMode="External"/><Relationship Id="rId1" Type="http://schemas.openxmlformats.org/officeDocument/2006/relationships/hyperlink" Target="http://www.stadium.busan.kr/" TargetMode="External"/><Relationship Id="rId6" Type="http://schemas.openxmlformats.org/officeDocument/2006/relationships/hyperlink" Target="http://www.stadium.busan.kr/" TargetMode="External"/><Relationship Id="rId5" Type="http://schemas.openxmlformats.org/officeDocument/2006/relationships/hyperlink" Target="http://www.gangneung.gangwon.kr/" TargetMode="External"/><Relationship Id="rId4" Type="http://schemas.openxmlformats.org/officeDocument/2006/relationships/hyperlink" Target="http://www.gangneung.gangwon.kr/" TargetMode="External"/><Relationship Id="rId9" Type="http://schemas.openxmlformats.org/officeDocument/2006/relationships/comments" Target="../comments1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2:L23"/>
  <sheetViews>
    <sheetView tabSelected="1" view="pageBreakPreview" zoomScaleNormal="100" zoomScaleSheetLayoutView="100" workbookViewId="0">
      <selection activeCell="A17" sqref="A17:L17"/>
    </sheetView>
  </sheetViews>
  <sheetFormatPr defaultRowHeight="13.5"/>
  <sheetData>
    <row r="2" spans="1:12" ht="35.25">
      <c r="A2" s="53"/>
      <c r="B2" s="1856"/>
      <c r="C2" s="1856"/>
      <c r="D2" s="1856"/>
      <c r="E2" s="1856"/>
      <c r="F2" s="1856"/>
      <c r="G2" s="1856"/>
      <c r="H2" s="1856"/>
      <c r="I2" s="1856"/>
      <c r="J2" s="1856"/>
      <c r="K2" s="1856"/>
      <c r="L2" s="1856"/>
    </row>
    <row r="3" spans="1:12">
      <c r="B3" s="1860" t="s">
        <v>26529</v>
      </c>
      <c r="C3" s="1860"/>
      <c r="D3" s="1860"/>
      <c r="E3" s="1860"/>
      <c r="F3" s="1860"/>
      <c r="G3" s="1860"/>
      <c r="H3" s="1860"/>
      <c r="I3" s="1860"/>
      <c r="J3" s="1860"/>
      <c r="K3" s="1860"/>
    </row>
    <row r="4" spans="1:12">
      <c r="B4" s="1860"/>
      <c r="C4" s="1860"/>
      <c r="D4" s="1860"/>
      <c r="E4" s="1860"/>
      <c r="F4" s="1860"/>
      <c r="G4" s="1860"/>
      <c r="H4" s="1860"/>
      <c r="I4" s="1860"/>
      <c r="J4" s="1860"/>
      <c r="K4" s="1860"/>
    </row>
    <row r="5" spans="1:12" ht="13.5" customHeight="1">
      <c r="B5" s="1860"/>
      <c r="C5" s="1860"/>
      <c r="D5" s="1860"/>
      <c r="E5" s="1860"/>
      <c r="F5" s="1860"/>
      <c r="G5" s="1860"/>
      <c r="H5" s="1860"/>
      <c r="I5" s="1860"/>
      <c r="J5" s="1860"/>
      <c r="K5" s="1860"/>
    </row>
    <row r="6" spans="1:12" ht="13.5" customHeight="1">
      <c r="B6" s="1860"/>
      <c r="C6" s="1860"/>
      <c r="D6" s="1860"/>
      <c r="E6" s="1860"/>
      <c r="F6" s="1860"/>
      <c r="G6" s="1860"/>
      <c r="H6" s="1860"/>
      <c r="I6" s="1860"/>
      <c r="J6" s="1860"/>
      <c r="K6" s="1860"/>
    </row>
    <row r="7" spans="1:12" ht="13.5" customHeight="1">
      <c r="B7" s="1860"/>
      <c r="C7" s="1860"/>
      <c r="D7" s="1860"/>
      <c r="E7" s="1860"/>
      <c r="F7" s="1860"/>
      <c r="G7" s="1860"/>
      <c r="H7" s="1860"/>
      <c r="I7" s="1860"/>
      <c r="J7" s="1860"/>
      <c r="K7" s="1860"/>
    </row>
    <row r="9" spans="1:12" ht="31.5">
      <c r="A9" s="1857" t="s">
        <v>18542</v>
      </c>
      <c r="B9" s="1857"/>
      <c r="C9" s="1857"/>
      <c r="D9" s="1857"/>
      <c r="E9" s="1857"/>
      <c r="F9" s="1857"/>
      <c r="G9" s="1857"/>
      <c r="H9" s="1857"/>
      <c r="I9" s="1857"/>
      <c r="J9" s="1857"/>
      <c r="K9" s="1857"/>
      <c r="L9" s="1857"/>
    </row>
    <row r="17" spans="1:12" ht="35.25">
      <c r="A17" s="1858">
        <v>2025</v>
      </c>
      <c r="B17" s="1858"/>
      <c r="C17" s="1858"/>
      <c r="D17" s="1858"/>
      <c r="E17" s="1858"/>
      <c r="F17" s="1858"/>
      <c r="G17" s="1858"/>
      <c r="H17" s="1858"/>
      <c r="I17" s="1858"/>
      <c r="J17" s="1858"/>
      <c r="K17" s="1858"/>
      <c r="L17" s="1858"/>
    </row>
    <row r="23" spans="1:12" ht="46.5">
      <c r="A23" s="1859" t="s">
        <v>494</v>
      </c>
      <c r="B23" s="1859"/>
      <c r="C23" s="1859"/>
      <c r="D23" s="1859"/>
      <c r="E23" s="1859"/>
      <c r="F23" s="1859"/>
      <c r="G23" s="1859"/>
      <c r="H23" s="1859"/>
      <c r="I23" s="1859"/>
      <c r="J23" s="1859"/>
      <c r="K23" s="1859"/>
      <c r="L23" s="1859"/>
    </row>
  </sheetData>
  <mergeCells count="5">
    <mergeCell ref="A2:L2"/>
    <mergeCell ref="A9:L9"/>
    <mergeCell ref="A17:L17"/>
    <mergeCell ref="A23:L23"/>
    <mergeCell ref="B3:K7"/>
  </mergeCells>
  <phoneticPr fontId="5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CE8E-D2B2-4DD6-A74B-EBF1375980D0}">
  <sheetPr>
    <tabColor theme="0" tint="-0.14999847407452621"/>
  </sheetPr>
  <dimension ref="A1:L37"/>
  <sheetViews>
    <sheetView view="pageBreakPreview" zoomScale="130" zoomScaleNormal="100" zoomScaleSheetLayoutView="130" workbookViewId="0"/>
  </sheetViews>
  <sheetFormatPr defaultRowHeight="13.5"/>
  <cols>
    <col min="1" max="1" width="122.88671875" style="16" customWidth="1"/>
    <col min="2" max="2" width="60.6640625" style="16" hidden="1" customWidth="1"/>
    <col min="3" max="256" width="8.88671875" style="16"/>
    <col min="257" max="257" width="60.77734375" style="16" customWidth="1"/>
    <col min="258" max="258" width="60.6640625" style="16" customWidth="1"/>
    <col min="259" max="512" width="8.88671875" style="16"/>
    <col min="513" max="513" width="60.77734375" style="16" customWidth="1"/>
    <col min="514" max="514" width="60.6640625" style="16" customWidth="1"/>
    <col min="515" max="768" width="8.88671875" style="16"/>
    <col min="769" max="769" width="60.77734375" style="16" customWidth="1"/>
    <col min="770" max="770" width="60.6640625" style="16" customWidth="1"/>
    <col min="771" max="1024" width="8.88671875" style="16"/>
    <col min="1025" max="1025" width="60.77734375" style="16" customWidth="1"/>
    <col min="1026" max="1026" width="60.6640625" style="16" customWidth="1"/>
    <col min="1027" max="1280" width="8.88671875" style="16"/>
    <col min="1281" max="1281" width="60.77734375" style="16" customWidth="1"/>
    <col min="1282" max="1282" width="60.6640625" style="16" customWidth="1"/>
    <col min="1283" max="1536" width="8.88671875" style="16"/>
    <col min="1537" max="1537" width="60.77734375" style="16" customWidth="1"/>
    <col min="1538" max="1538" width="60.6640625" style="16" customWidth="1"/>
    <col min="1539" max="1792" width="8.88671875" style="16"/>
    <col min="1793" max="1793" width="60.77734375" style="16" customWidth="1"/>
    <col min="1794" max="1794" width="60.6640625" style="16" customWidth="1"/>
    <col min="1795" max="2048" width="8.88671875" style="16"/>
    <col min="2049" max="2049" width="60.77734375" style="16" customWidth="1"/>
    <col min="2050" max="2050" width="60.6640625" style="16" customWidth="1"/>
    <col min="2051" max="2304" width="8.88671875" style="16"/>
    <col min="2305" max="2305" width="60.77734375" style="16" customWidth="1"/>
    <col min="2306" max="2306" width="60.6640625" style="16" customWidth="1"/>
    <col min="2307" max="2560" width="8.88671875" style="16"/>
    <col min="2561" max="2561" width="60.77734375" style="16" customWidth="1"/>
    <col min="2562" max="2562" width="60.6640625" style="16" customWidth="1"/>
    <col min="2563" max="2816" width="8.88671875" style="16"/>
    <col min="2817" max="2817" width="60.77734375" style="16" customWidth="1"/>
    <col min="2818" max="2818" width="60.6640625" style="16" customWidth="1"/>
    <col min="2819" max="3072" width="8.88671875" style="16"/>
    <col min="3073" max="3073" width="60.77734375" style="16" customWidth="1"/>
    <col min="3074" max="3074" width="60.6640625" style="16" customWidth="1"/>
    <col min="3075" max="3328" width="8.88671875" style="16"/>
    <col min="3329" max="3329" width="60.77734375" style="16" customWidth="1"/>
    <col min="3330" max="3330" width="60.6640625" style="16" customWidth="1"/>
    <col min="3331" max="3584" width="8.88671875" style="16"/>
    <col min="3585" max="3585" width="60.77734375" style="16" customWidth="1"/>
    <col min="3586" max="3586" width="60.6640625" style="16" customWidth="1"/>
    <col min="3587" max="3840" width="8.88671875" style="16"/>
    <col min="3841" max="3841" width="60.77734375" style="16" customWidth="1"/>
    <col min="3842" max="3842" width="60.6640625" style="16" customWidth="1"/>
    <col min="3843" max="4096" width="8.88671875" style="16"/>
    <col min="4097" max="4097" width="60.77734375" style="16" customWidth="1"/>
    <col min="4098" max="4098" width="60.6640625" style="16" customWidth="1"/>
    <col min="4099" max="4352" width="8.88671875" style="16"/>
    <col min="4353" max="4353" width="60.77734375" style="16" customWidth="1"/>
    <col min="4354" max="4354" width="60.6640625" style="16" customWidth="1"/>
    <col min="4355" max="4608" width="8.88671875" style="16"/>
    <col min="4609" max="4609" width="60.77734375" style="16" customWidth="1"/>
    <col min="4610" max="4610" width="60.6640625" style="16" customWidth="1"/>
    <col min="4611" max="4864" width="8.88671875" style="16"/>
    <col min="4865" max="4865" width="60.77734375" style="16" customWidth="1"/>
    <col min="4866" max="4866" width="60.6640625" style="16" customWidth="1"/>
    <col min="4867" max="5120" width="8.88671875" style="16"/>
    <col min="5121" max="5121" width="60.77734375" style="16" customWidth="1"/>
    <col min="5122" max="5122" width="60.6640625" style="16" customWidth="1"/>
    <col min="5123" max="5376" width="8.88671875" style="16"/>
    <col min="5377" max="5377" width="60.77734375" style="16" customWidth="1"/>
    <col min="5378" max="5378" width="60.6640625" style="16" customWidth="1"/>
    <col min="5379" max="5632" width="8.88671875" style="16"/>
    <col min="5633" max="5633" width="60.77734375" style="16" customWidth="1"/>
    <col min="5634" max="5634" width="60.6640625" style="16" customWidth="1"/>
    <col min="5635" max="5888" width="8.88671875" style="16"/>
    <col min="5889" max="5889" width="60.77734375" style="16" customWidth="1"/>
    <col min="5890" max="5890" width="60.6640625" style="16" customWidth="1"/>
    <col min="5891" max="6144" width="8.88671875" style="16"/>
    <col min="6145" max="6145" width="60.77734375" style="16" customWidth="1"/>
    <col min="6146" max="6146" width="60.6640625" style="16" customWidth="1"/>
    <col min="6147" max="6400" width="8.88671875" style="16"/>
    <col min="6401" max="6401" width="60.77734375" style="16" customWidth="1"/>
    <col min="6402" max="6402" width="60.6640625" style="16" customWidth="1"/>
    <col min="6403" max="6656" width="8.88671875" style="16"/>
    <col min="6657" max="6657" width="60.77734375" style="16" customWidth="1"/>
    <col min="6658" max="6658" width="60.6640625" style="16" customWidth="1"/>
    <col min="6659" max="6912" width="8.88671875" style="16"/>
    <col min="6913" max="6913" width="60.77734375" style="16" customWidth="1"/>
    <col min="6914" max="6914" width="60.6640625" style="16" customWidth="1"/>
    <col min="6915" max="7168" width="8.88671875" style="16"/>
    <col min="7169" max="7169" width="60.77734375" style="16" customWidth="1"/>
    <col min="7170" max="7170" width="60.6640625" style="16" customWidth="1"/>
    <col min="7171" max="7424" width="8.88671875" style="16"/>
    <col min="7425" max="7425" width="60.77734375" style="16" customWidth="1"/>
    <col min="7426" max="7426" width="60.6640625" style="16" customWidth="1"/>
    <col min="7427" max="7680" width="8.88671875" style="16"/>
    <col min="7681" max="7681" width="60.77734375" style="16" customWidth="1"/>
    <col min="7682" max="7682" width="60.6640625" style="16" customWidth="1"/>
    <col min="7683" max="7936" width="8.88671875" style="16"/>
    <col min="7937" max="7937" width="60.77734375" style="16" customWidth="1"/>
    <col min="7938" max="7938" width="60.6640625" style="16" customWidth="1"/>
    <col min="7939" max="8192" width="8.88671875" style="16"/>
    <col min="8193" max="8193" width="60.77734375" style="16" customWidth="1"/>
    <col min="8194" max="8194" width="60.6640625" style="16" customWidth="1"/>
    <col min="8195" max="8448" width="8.88671875" style="16"/>
    <col min="8449" max="8449" width="60.77734375" style="16" customWidth="1"/>
    <col min="8450" max="8450" width="60.6640625" style="16" customWidth="1"/>
    <col min="8451" max="8704" width="8.88671875" style="16"/>
    <col min="8705" max="8705" width="60.77734375" style="16" customWidth="1"/>
    <col min="8706" max="8706" width="60.6640625" style="16" customWidth="1"/>
    <col min="8707" max="8960" width="8.88671875" style="16"/>
    <col min="8961" max="8961" width="60.77734375" style="16" customWidth="1"/>
    <col min="8962" max="8962" width="60.6640625" style="16" customWidth="1"/>
    <col min="8963" max="9216" width="8.88671875" style="16"/>
    <col min="9217" max="9217" width="60.77734375" style="16" customWidth="1"/>
    <col min="9218" max="9218" width="60.6640625" style="16" customWidth="1"/>
    <col min="9219" max="9472" width="8.88671875" style="16"/>
    <col min="9473" max="9473" width="60.77734375" style="16" customWidth="1"/>
    <col min="9474" max="9474" width="60.6640625" style="16" customWidth="1"/>
    <col min="9475" max="9728" width="8.88671875" style="16"/>
    <col min="9729" max="9729" width="60.77734375" style="16" customWidth="1"/>
    <col min="9730" max="9730" width="60.6640625" style="16" customWidth="1"/>
    <col min="9731" max="9984" width="8.88671875" style="16"/>
    <col min="9985" max="9985" width="60.77734375" style="16" customWidth="1"/>
    <col min="9986" max="9986" width="60.6640625" style="16" customWidth="1"/>
    <col min="9987" max="10240" width="8.88671875" style="16"/>
    <col min="10241" max="10241" width="60.77734375" style="16" customWidth="1"/>
    <col min="10242" max="10242" width="60.6640625" style="16" customWidth="1"/>
    <col min="10243" max="10496" width="8.88671875" style="16"/>
    <col min="10497" max="10497" width="60.77734375" style="16" customWidth="1"/>
    <col min="10498" max="10498" width="60.6640625" style="16" customWidth="1"/>
    <col min="10499" max="10752" width="8.88671875" style="16"/>
    <col min="10753" max="10753" width="60.77734375" style="16" customWidth="1"/>
    <col min="10754" max="10754" width="60.6640625" style="16" customWidth="1"/>
    <col min="10755" max="11008" width="8.88671875" style="16"/>
    <col min="11009" max="11009" width="60.77734375" style="16" customWidth="1"/>
    <col min="11010" max="11010" width="60.6640625" style="16" customWidth="1"/>
    <col min="11011" max="11264" width="8.88671875" style="16"/>
    <col min="11265" max="11265" width="60.77734375" style="16" customWidth="1"/>
    <col min="11266" max="11266" width="60.6640625" style="16" customWidth="1"/>
    <col min="11267" max="11520" width="8.88671875" style="16"/>
    <col min="11521" max="11521" width="60.77734375" style="16" customWidth="1"/>
    <col min="11522" max="11522" width="60.6640625" style="16" customWidth="1"/>
    <col min="11523" max="11776" width="8.88671875" style="16"/>
    <col min="11777" max="11777" width="60.77734375" style="16" customWidth="1"/>
    <col min="11778" max="11778" width="60.6640625" style="16" customWidth="1"/>
    <col min="11779" max="12032" width="8.88671875" style="16"/>
    <col min="12033" max="12033" width="60.77734375" style="16" customWidth="1"/>
    <col min="12034" max="12034" width="60.6640625" style="16" customWidth="1"/>
    <col min="12035" max="12288" width="8.88671875" style="16"/>
    <col min="12289" max="12289" width="60.77734375" style="16" customWidth="1"/>
    <col min="12290" max="12290" width="60.6640625" style="16" customWidth="1"/>
    <col min="12291" max="12544" width="8.88671875" style="16"/>
    <col min="12545" max="12545" width="60.77734375" style="16" customWidth="1"/>
    <col min="12546" max="12546" width="60.6640625" style="16" customWidth="1"/>
    <col min="12547" max="12800" width="8.88671875" style="16"/>
    <col min="12801" max="12801" width="60.77734375" style="16" customWidth="1"/>
    <col min="12802" max="12802" width="60.6640625" style="16" customWidth="1"/>
    <col min="12803" max="13056" width="8.88671875" style="16"/>
    <col min="13057" max="13057" width="60.77734375" style="16" customWidth="1"/>
    <col min="13058" max="13058" width="60.6640625" style="16" customWidth="1"/>
    <col min="13059" max="13312" width="8.88671875" style="16"/>
    <col min="13313" max="13313" width="60.77734375" style="16" customWidth="1"/>
    <col min="13314" max="13314" width="60.6640625" style="16" customWidth="1"/>
    <col min="13315" max="13568" width="8.88671875" style="16"/>
    <col min="13569" max="13569" width="60.77734375" style="16" customWidth="1"/>
    <col min="13570" max="13570" width="60.6640625" style="16" customWidth="1"/>
    <col min="13571" max="13824" width="8.88671875" style="16"/>
    <col min="13825" max="13825" width="60.77734375" style="16" customWidth="1"/>
    <col min="13826" max="13826" width="60.6640625" style="16" customWidth="1"/>
    <col min="13827" max="14080" width="8.88671875" style="16"/>
    <col min="14081" max="14081" width="60.77734375" style="16" customWidth="1"/>
    <col min="14082" max="14082" width="60.6640625" style="16" customWidth="1"/>
    <col min="14083" max="14336" width="8.88671875" style="16"/>
    <col min="14337" max="14337" width="60.77734375" style="16" customWidth="1"/>
    <col min="14338" max="14338" width="60.6640625" style="16" customWidth="1"/>
    <col min="14339" max="14592" width="8.88671875" style="16"/>
    <col min="14593" max="14593" width="60.77734375" style="16" customWidth="1"/>
    <col min="14594" max="14594" width="60.6640625" style="16" customWidth="1"/>
    <col min="14595" max="14848" width="8.88671875" style="16"/>
    <col min="14849" max="14849" width="60.77734375" style="16" customWidth="1"/>
    <col min="14850" max="14850" width="60.6640625" style="16" customWidth="1"/>
    <col min="14851" max="15104" width="8.88671875" style="16"/>
    <col min="15105" max="15105" width="60.77734375" style="16" customWidth="1"/>
    <col min="15106" max="15106" width="60.6640625" style="16" customWidth="1"/>
    <col min="15107" max="15360" width="8.88671875" style="16"/>
    <col min="15361" max="15361" width="60.77734375" style="16" customWidth="1"/>
    <col min="15362" max="15362" width="60.6640625" style="16" customWidth="1"/>
    <col min="15363" max="15616" width="8.88671875" style="16"/>
    <col min="15617" max="15617" width="60.77734375" style="16" customWidth="1"/>
    <col min="15618" max="15618" width="60.6640625" style="16" customWidth="1"/>
    <col min="15619" max="15872" width="8.88671875" style="16"/>
    <col min="15873" max="15873" width="60.77734375" style="16" customWidth="1"/>
    <col min="15874" max="15874" width="60.6640625" style="16" customWidth="1"/>
    <col min="15875" max="16128" width="8.88671875" style="16"/>
    <col min="16129" max="16129" width="60.77734375" style="16" customWidth="1"/>
    <col min="16130" max="16130" width="60.6640625" style="16" customWidth="1"/>
    <col min="16131" max="16384" width="8.88671875" style="16"/>
  </cols>
  <sheetData>
    <row r="1" spans="1:12" ht="20.100000000000001" customHeight="1">
      <c r="A1" s="15" t="s">
        <v>477</v>
      </c>
    </row>
    <row r="2" spans="1:12" ht="10.5" customHeight="1">
      <c r="A2" s="15"/>
    </row>
    <row r="3" spans="1:12" ht="30" customHeight="1">
      <c r="A3" s="1861" t="s">
        <v>17572</v>
      </c>
      <c r="B3" s="1861"/>
    </row>
    <row r="4" spans="1:12" ht="20.25" customHeight="1">
      <c r="A4" s="899"/>
      <c r="B4" s="899"/>
    </row>
    <row r="5" spans="1:12" s="15" customFormat="1" ht="14.25">
      <c r="A5" s="900" t="s">
        <v>478</v>
      </c>
      <c r="B5" s="900"/>
    </row>
    <row r="6" spans="1:12" ht="9.75" customHeight="1">
      <c r="A6" s="901"/>
      <c r="B6" s="901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>
      <c r="A7" s="902" t="s">
        <v>479</v>
      </c>
      <c r="B7" s="899"/>
    </row>
    <row r="8" spans="1:12" ht="15" customHeight="1">
      <c r="A8" s="1861" t="s">
        <v>480</v>
      </c>
      <c r="B8" s="1861"/>
    </row>
    <row r="9" spans="1:12" ht="15" customHeight="1">
      <c r="A9" s="1861" t="s">
        <v>481</v>
      </c>
      <c r="B9" s="1861"/>
    </row>
    <row r="10" spans="1:12" ht="15" customHeight="1">
      <c r="A10" s="1861" t="s">
        <v>482</v>
      </c>
      <c r="B10" s="1861"/>
    </row>
    <row r="11" spans="1:12" ht="6" customHeight="1">
      <c r="A11" s="899"/>
      <c r="B11" s="899"/>
    </row>
    <row r="12" spans="1:12">
      <c r="A12" s="902" t="s">
        <v>483</v>
      </c>
      <c r="B12" s="899"/>
    </row>
    <row r="13" spans="1:12" ht="15" customHeight="1">
      <c r="A13" s="1861" t="s">
        <v>484</v>
      </c>
      <c r="B13" s="1861"/>
    </row>
    <row r="14" spans="1:12" ht="15" customHeight="1">
      <c r="A14" s="1861" t="s">
        <v>485</v>
      </c>
      <c r="B14" s="1861"/>
    </row>
    <row r="15" spans="1:12" ht="15" customHeight="1">
      <c r="A15" s="1861" t="s">
        <v>486</v>
      </c>
      <c r="B15" s="1861"/>
    </row>
    <row r="16" spans="1:12" ht="20.25" customHeight="1">
      <c r="A16" s="899"/>
      <c r="B16" s="899"/>
    </row>
    <row r="17" spans="1:2" s="15" customFormat="1" ht="15" customHeight="1">
      <c r="A17" s="900" t="s">
        <v>487</v>
      </c>
      <c r="B17" s="900"/>
    </row>
    <row r="18" spans="1:2" ht="9.9499999999999993" customHeight="1">
      <c r="A18" s="899"/>
      <c r="B18" s="899"/>
    </row>
    <row r="19" spans="1:2" ht="15" customHeight="1">
      <c r="A19" s="902" t="s">
        <v>488</v>
      </c>
      <c r="B19" s="899"/>
    </row>
    <row r="20" spans="1:2" ht="57" customHeight="1">
      <c r="A20" s="1861" t="s">
        <v>26530</v>
      </c>
      <c r="B20" s="1861"/>
    </row>
    <row r="21" spans="1:2" ht="9.9499999999999993" customHeight="1">
      <c r="A21" s="1"/>
      <c r="B21" s="1"/>
    </row>
    <row r="22" spans="1:2" ht="15" customHeight="1">
      <c r="A22" s="1862" t="s">
        <v>489</v>
      </c>
      <c r="B22" s="1862"/>
    </row>
    <row r="23" spans="1:2" ht="20.25" customHeight="1">
      <c r="A23" s="1861" t="s">
        <v>13353</v>
      </c>
      <c r="B23" s="1861"/>
    </row>
    <row r="24" spans="1:2" ht="9.9499999999999993" customHeight="1">
      <c r="A24" s="1"/>
      <c r="B24" s="1"/>
    </row>
    <row r="25" spans="1:2" ht="15" customHeight="1">
      <c r="A25" s="1862" t="s">
        <v>490</v>
      </c>
      <c r="B25" s="1862"/>
    </row>
    <row r="26" spans="1:2" ht="20.25" customHeight="1">
      <c r="A26" s="1861" t="s">
        <v>491</v>
      </c>
      <c r="B26" s="1861"/>
    </row>
    <row r="27" spans="1:2" s="15" customFormat="1" ht="20.25" customHeight="1">
      <c r="A27" s="1862" t="s">
        <v>492</v>
      </c>
      <c r="B27" s="1861"/>
    </row>
    <row r="28" spans="1:2" s="4" customFormat="1" ht="30" customHeight="1">
      <c r="A28" s="1864" t="s">
        <v>26531</v>
      </c>
      <c r="B28" s="1864"/>
    </row>
    <row r="29" spans="1:2" ht="2.1" customHeight="1">
      <c r="A29" s="1861"/>
      <c r="B29" s="1861"/>
    </row>
    <row r="30" spans="1:2" s="15" customFormat="1" ht="14.25">
      <c r="A30" s="900" t="s">
        <v>493</v>
      </c>
      <c r="B30" s="900"/>
    </row>
    <row r="31" spans="1:2" ht="9.75" customHeight="1">
      <c r="A31" s="899"/>
      <c r="B31" s="899"/>
    </row>
    <row r="32" spans="1:2" ht="20.25" customHeight="1">
      <c r="A32" s="1862" t="s">
        <v>1896</v>
      </c>
      <c r="B32" s="1862"/>
    </row>
    <row r="33" spans="1:2" ht="20.25" customHeight="1">
      <c r="A33" s="1862" t="s">
        <v>1897</v>
      </c>
      <c r="B33" s="1862"/>
    </row>
    <row r="34" spans="1:2" ht="30" customHeight="1">
      <c r="A34" s="1861" t="s">
        <v>1891</v>
      </c>
      <c r="B34" s="1862"/>
    </row>
    <row r="35" spans="1:2" ht="24.75" customHeight="1">
      <c r="A35" s="1862" t="s">
        <v>18516</v>
      </c>
      <c r="B35" s="1862"/>
    </row>
    <row r="36" spans="1:2" s="15" customFormat="1" ht="14.25">
      <c r="A36" s="4"/>
      <c r="B36" s="4"/>
    </row>
    <row r="37" spans="1:2" s="2" customFormat="1" ht="30" customHeight="1">
      <c r="A37" s="1863"/>
      <c r="B37" s="1863"/>
    </row>
  </sheetData>
  <mergeCells count="20">
    <mergeCell ref="A35:B35"/>
    <mergeCell ref="A37:B37"/>
    <mergeCell ref="A27:B27"/>
    <mergeCell ref="A28:B28"/>
    <mergeCell ref="A29:B29"/>
    <mergeCell ref="A32:B32"/>
    <mergeCell ref="A33:B33"/>
    <mergeCell ref="A34:B34"/>
    <mergeCell ref="A26:B26"/>
    <mergeCell ref="A3:B3"/>
    <mergeCell ref="A8:B8"/>
    <mergeCell ref="A9:B9"/>
    <mergeCell ref="A10:B10"/>
    <mergeCell ref="A13:B13"/>
    <mergeCell ref="A14:B14"/>
    <mergeCell ref="A15:B15"/>
    <mergeCell ref="A20:B20"/>
    <mergeCell ref="A22:B22"/>
    <mergeCell ref="A23:B23"/>
    <mergeCell ref="A25:B25"/>
  </mergeCells>
  <phoneticPr fontId="5" type="noConversion"/>
  <pageMargins left="0.70866141732283472" right="0.70866141732283472" top="1.1811023622047245" bottom="0.78740157480314965" header="0.70866141732283472" footer="0.51181102362204722"/>
  <pageSetup paperSize="9" scale="93" orientation="landscape" r:id="rId1"/>
  <headerFooter alignWithMargins="0">
    <oddHeader>&amp;C&amp;"돋움,굵게"&amp;14제1장 일반개요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A1:L14"/>
  <sheetViews>
    <sheetView view="pageBreakPreview" zoomScaleNormal="100" zoomScaleSheetLayoutView="100" workbookViewId="0">
      <selection activeCell="C25" sqref="C25"/>
    </sheetView>
  </sheetViews>
  <sheetFormatPr defaultRowHeight="11.25"/>
  <cols>
    <col min="1" max="1" width="16.33203125" style="19" customWidth="1"/>
    <col min="2" max="2" width="52.77734375" style="19" customWidth="1"/>
    <col min="3" max="3" width="25" style="19" customWidth="1"/>
    <col min="4" max="4" width="47.21875" style="19" customWidth="1"/>
    <col min="5" max="256" width="8.88671875" style="19"/>
    <col min="257" max="257" width="16.33203125" style="19" customWidth="1"/>
    <col min="258" max="258" width="51.109375" style="19" customWidth="1"/>
    <col min="259" max="259" width="18.109375" style="19" customWidth="1"/>
    <col min="260" max="260" width="45.6640625" style="19" customWidth="1"/>
    <col min="261" max="512" width="8.88671875" style="19"/>
    <col min="513" max="513" width="16.33203125" style="19" customWidth="1"/>
    <col min="514" max="514" width="51.109375" style="19" customWidth="1"/>
    <col min="515" max="515" width="18.109375" style="19" customWidth="1"/>
    <col min="516" max="516" width="45.6640625" style="19" customWidth="1"/>
    <col min="517" max="768" width="8.88671875" style="19"/>
    <col min="769" max="769" width="16.33203125" style="19" customWidth="1"/>
    <col min="770" max="770" width="51.109375" style="19" customWidth="1"/>
    <col min="771" max="771" width="18.109375" style="19" customWidth="1"/>
    <col min="772" max="772" width="45.6640625" style="19" customWidth="1"/>
    <col min="773" max="1024" width="8.88671875" style="19"/>
    <col min="1025" max="1025" width="16.33203125" style="19" customWidth="1"/>
    <col min="1026" max="1026" width="51.109375" style="19" customWidth="1"/>
    <col min="1027" max="1027" width="18.109375" style="19" customWidth="1"/>
    <col min="1028" max="1028" width="45.6640625" style="19" customWidth="1"/>
    <col min="1029" max="1280" width="8.88671875" style="19"/>
    <col min="1281" max="1281" width="16.33203125" style="19" customWidth="1"/>
    <col min="1282" max="1282" width="51.109375" style="19" customWidth="1"/>
    <col min="1283" max="1283" width="18.109375" style="19" customWidth="1"/>
    <col min="1284" max="1284" width="45.6640625" style="19" customWidth="1"/>
    <col min="1285" max="1536" width="8.88671875" style="19"/>
    <col min="1537" max="1537" width="16.33203125" style="19" customWidth="1"/>
    <col min="1538" max="1538" width="51.109375" style="19" customWidth="1"/>
    <col min="1539" max="1539" width="18.109375" style="19" customWidth="1"/>
    <col min="1540" max="1540" width="45.6640625" style="19" customWidth="1"/>
    <col min="1541" max="1792" width="8.88671875" style="19"/>
    <col min="1793" max="1793" width="16.33203125" style="19" customWidth="1"/>
    <col min="1794" max="1794" width="51.109375" style="19" customWidth="1"/>
    <col min="1795" max="1795" width="18.109375" style="19" customWidth="1"/>
    <col min="1796" max="1796" width="45.6640625" style="19" customWidth="1"/>
    <col min="1797" max="2048" width="8.88671875" style="19"/>
    <col min="2049" max="2049" width="16.33203125" style="19" customWidth="1"/>
    <col min="2050" max="2050" width="51.109375" style="19" customWidth="1"/>
    <col min="2051" max="2051" width="18.109375" style="19" customWidth="1"/>
    <col min="2052" max="2052" width="45.6640625" style="19" customWidth="1"/>
    <col min="2053" max="2304" width="8.88671875" style="19"/>
    <col min="2305" max="2305" width="16.33203125" style="19" customWidth="1"/>
    <col min="2306" max="2306" width="51.109375" style="19" customWidth="1"/>
    <col min="2307" max="2307" width="18.109375" style="19" customWidth="1"/>
    <col min="2308" max="2308" width="45.6640625" style="19" customWidth="1"/>
    <col min="2309" max="2560" width="8.88671875" style="19"/>
    <col min="2561" max="2561" width="16.33203125" style="19" customWidth="1"/>
    <col min="2562" max="2562" width="51.109375" style="19" customWidth="1"/>
    <col min="2563" max="2563" width="18.109375" style="19" customWidth="1"/>
    <col min="2564" max="2564" width="45.6640625" style="19" customWidth="1"/>
    <col min="2565" max="2816" width="8.88671875" style="19"/>
    <col min="2817" max="2817" width="16.33203125" style="19" customWidth="1"/>
    <col min="2818" max="2818" width="51.109375" style="19" customWidth="1"/>
    <col min="2819" max="2819" width="18.109375" style="19" customWidth="1"/>
    <col min="2820" max="2820" width="45.6640625" style="19" customWidth="1"/>
    <col min="2821" max="3072" width="8.88671875" style="19"/>
    <col min="3073" max="3073" width="16.33203125" style="19" customWidth="1"/>
    <col min="3074" max="3074" width="51.109375" style="19" customWidth="1"/>
    <col min="3075" max="3075" width="18.109375" style="19" customWidth="1"/>
    <col min="3076" max="3076" width="45.6640625" style="19" customWidth="1"/>
    <col min="3077" max="3328" width="8.88671875" style="19"/>
    <col min="3329" max="3329" width="16.33203125" style="19" customWidth="1"/>
    <col min="3330" max="3330" width="51.109375" style="19" customWidth="1"/>
    <col min="3331" max="3331" width="18.109375" style="19" customWidth="1"/>
    <col min="3332" max="3332" width="45.6640625" style="19" customWidth="1"/>
    <col min="3333" max="3584" width="8.88671875" style="19"/>
    <col min="3585" max="3585" width="16.33203125" style="19" customWidth="1"/>
    <col min="3586" max="3586" width="51.109375" style="19" customWidth="1"/>
    <col min="3587" max="3587" width="18.109375" style="19" customWidth="1"/>
    <col min="3588" max="3588" width="45.6640625" style="19" customWidth="1"/>
    <col min="3589" max="3840" width="8.88671875" style="19"/>
    <col min="3841" max="3841" width="16.33203125" style="19" customWidth="1"/>
    <col min="3842" max="3842" width="51.109375" style="19" customWidth="1"/>
    <col min="3843" max="3843" width="18.109375" style="19" customWidth="1"/>
    <col min="3844" max="3844" width="45.6640625" style="19" customWidth="1"/>
    <col min="3845" max="4096" width="8.88671875" style="19"/>
    <col min="4097" max="4097" width="16.33203125" style="19" customWidth="1"/>
    <col min="4098" max="4098" width="51.109375" style="19" customWidth="1"/>
    <col min="4099" max="4099" width="18.109375" style="19" customWidth="1"/>
    <col min="4100" max="4100" width="45.6640625" style="19" customWidth="1"/>
    <col min="4101" max="4352" width="8.88671875" style="19"/>
    <col min="4353" max="4353" width="16.33203125" style="19" customWidth="1"/>
    <col min="4354" max="4354" width="51.109375" style="19" customWidth="1"/>
    <col min="4355" max="4355" width="18.109375" style="19" customWidth="1"/>
    <col min="4356" max="4356" width="45.6640625" style="19" customWidth="1"/>
    <col min="4357" max="4608" width="8.88671875" style="19"/>
    <col min="4609" max="4609" width="16.33203125" style="19" customWidth="1"/>
    <col min="4610" max="4610" width="51.109375" style="19" customWidth="1"/>
    <col min="4611" max="4611" width="18.109375" style="19" customWidth="1"/>
    <col min="4612" max="4612" width="45.6640625" style="19" customWidth="1"/>
    <col min="4613" max="4864" width="8.88671875" style="19"/>
    <col min="4865" max="4865" width="16.33203125" style="19" customWidth="1"/>
    <col min="4866" max="4866" width="51.109375" style="19" customWidth="1"/>
    <col min="4867" max="4867" width="18.109375" style="19" customWidth="1"/>
    <col min="4868" max="4868" width="45.6640625" style="19" customWidth="1"/>
    <col min="4869" max="5120" width="8.88671875" style="19"/>
    <col min="5121" max="5121" width="16.33203125" style="19" customWidth="1"/>
    <col min="5122" max="5122" width="51.109375" style="19" customWidth="1"/>
    <col min="5123" max="5123" width="18.109375" style="19" customWidth="1"/>
    <col min="5124" max="5124" width="45.6640625" style="19" customWidth="1"/>
    <col min="5125" max="5376" width="8.88671875" style="19"/>
    <col min="5377" max="5377" width="16.33203125" style="19" customWidth="1"/>
    <col min="5378" max="5378" width="51.109375" style="19" customWidth="1"/>
    <col min="5379" max="5379" width="18.109375" style="19" customWidth="1"/>
    <col min="5380" max="5380" width="45.6640625" style="19" customWidth="1"/>
    <col min="5381" max="5632" width="8.88671875" style="19"/>
    <col min="5633" max="5633" width="16.33203125" style="19" customWidth="1"/>
    <col min="5634" max="5634" width="51.109375" style="19" customWidth="1"/>
    <col min="5635" max="5635" width="18.109375" style="19" customWidth="1"/>
    <col min="5636" max="5636" width="45.6640625" style="19" customWidth="1"/>
    <col min="5637" max="5888" width="8.88671875" style="19"/>
    <col min="5889" max="5889" width="16.33203125" style="19" customWidth="1"/>
    <col min="5890" max="5890" width="51.109375" style="19" customWidth="1"/>
    <col min="5891" max="5891" width="18.109375" style="19" customWidth="1"/>
    <col min="5892" max="5892" width="45.6640625" style="19" customWidth="1"/>
    <col min="5893" max="6144" width="8.88671875" style="19"/>
    <col min="6145" max="6145" width="16.33203125" style="19" customWidth="1"/>
    <col min="6146" max="6146" width="51.109375" style="19" customWidth="1"/>
    <col min="6147" max="6147" width="18.109375" style="19" customWidth="1"/>
    <col min="6148" max="6148" width="45.6640625" style="19" customWidth="1"/>
    <col min="6149" max="6400" width="8.88671875" style="19"/>
    <col min="6401" max="6401" width="16.33203125" style="19" customWidth="1"/>
    <col min="6402" max="6402" width="51.109375" style="19" customWidth="1"/>
    <col min="6403" max="6403" width="18.109375" style="19" customWidth="1"/>
    <col min="6404" max="6404" width="45.6640625" style="19" customWidth="1"/>
    <col min="6405" max="6656" width="8.88671875" style="19"/>
    <col min="6657" max="6657" width="16.33203125" style="19" customWidth="1"/>
    <col min="6658" max="6658" width="51.109375" style="19" customWidth="1"/>
    <col min="6659" max="6659" width="18.109375" style="19" customWidth="1"/>
    <col min="6660" max="6660" width="45.6640625" style="19" customWidth="1"/>
    <col min="6661" max="6912" width="8.88671875" style="19"/>
    <col min="6913" max="6913" width="16.33203125" style="19" customWidth="1"/>
    <col min="6914" max="6914" width="51.109375" style="19" customWidth="1"/>
    <col min="6915" max="6915" width="18.109375" style="19" customWidth="1"/>
    <col min="6916" max="6916" width="45.6640625" style="19" customWidth="1"/>
    <col min="6917" max="7168" width="8.88671875" style="19"/>
    <col min="7169" max="7169" width="16.33203125" style="19" customWidth="1"/>
    <col min="7170" max="7170" width="51.109375" style="19" customWidth="1"/>
    <col min="7171" max="7171" width="18.109375" style="19" customWidth="1"/>
    <col min="7172" max="7172" width="45.6640625" style="19" customWidth="1"/>
    <col min="7173" max="7424" width="8.88671875" style="19"/>
    <col min="7425" max="7425" width="16.33203125" style="19" customWidth="1"/>
    <col min="7426" max="7426" width="51.109375" style="19" customWidth="1"/>
    <col min="7427" max="7427" width="18.109375" style="19" customWidth="1"/>
    <col min="7428" max="7428" width="45.6640625" style="19" customWidth="1"/>
    <col min="7429" max="7680" width="8.88671875" style="19"/>
    <col min="7681" max="7681" width="16.33203125" style="19" customWidth="1"/>
    <col min="7682" max="7682" width="51.109375" style="19" customWidth="1"/>
    <col min="7683" max="7683" width="18.109375" style="19" customWidth="1"/>
    <col min="7684" max="7684" width="45.6640625" style="19" customWidth="1"/>
    <col min="7685" max="7936" width="8.88671875" style="19"/>
    <col min="7937" max="7937" width="16.33203125" style="19" customWidth="1"/>
    <col min="7938" max="7938" width="51.109375" style="19" customWidth="1"/>
    <col min="7939" max="7939" width="18.109375" style="19" customWidth="1"/>
    <col min="7940" max="7940" width="45.6640625" style="19" customWidth="1"/>
    <col min="7941" max="8192" width="8.88671875" style="19"/>
    <col min="8193" max="8193" width="16.33203125" style="19" customWidth="1"/>
    <col min="8194" max="8194" width="51.109375" style="19" customWidth="1"/>
    <col min="8195" max="8195" width="18.109375" style="19" customWidth="1"/>
    <col min="8196" max="8196" width="45.6640625" style="19" customWidth="1"/>
    <col min="8197" max="8448" width="8.88671875" style="19"/>
    <col min="8449" max="8449" width="16.33203125" style="19" customWidth="1"/>
    <col min="8450" max="8450" width="51.109375" style="19" customWidth="1"/>
    <col min="8451" max="8451" width="18.109375" style="19" customWidth="1"/>
    <col min="8452" max="8452" width="45.6640625" style="19" customWidth="1"/>
    <col min="8453" max="8704" width="8.88671875" style="19"/>
    <col min="8705" max="8705" width="16.33203125" style="19" customWidth="1"/>
    <col min="8706" max="8706" width="51.109375" style="19" customWidth="1"/>
    <col min="8707" max="8707" width="18.109375" style="19" customWidth="1"/>
    <col min="8708" max="8708" width="45.6640625" style="19" customWidth="1"/>
    <col min="8709" max="8960" width="8.88671875" style="19"/>
    <col min="8961" max="8961" width="16.33203125" style="19" customWidth="1"/>
    <col min="8962" max="8962" width="51.109375" style="19" customWidth="1"/>
    <col min="8963" max="8963" width="18.109375" style="19" customWidth="1"/>
    <col min="8964" max="8964" width="45.6640625" style="19" customWidth="1"/>
    <col min="8965" max="9216" width="8.88671875" style="19"/>
    <col min="9217" max="9217" width="16.33203125" style="19" customWidth="1"/>
    <col min="9218" max="9218" width="51.109375" style="19" customWidth="1"/>
    <col min="9219" max="9219" width="18.109375" style="19" customWidth="1"/>
    <col min="9220" max="9220" width="45.6640625" style="19" customWidth="1"/>
    <col min="9221" max="9472" width="8.88671875" style="19"/>
    <col min="9473" max="9473" width="16.33203125" style="19" customWidth="1"/>
    <col min="9474" max="9474" width="51.109375" style="19" customWidth="1"/>
    <col min="9475" max="9475" width="18.109375" style="19" customWidth="1"/>
    <col min="9476" max="9476" width="45.6640625" style="19" customWidth="1"/>
    <col min="9477" max="9728" width="8.88671875" style="19"/>
    <col min="9729" max="9729" width="16.33203125" style="19" customWidth="1"/>
    <col min="9730" max="9730" width="51.109375" style="19" customWidth="1"/>
    <col min="9731" max="9731" width="18.109375" style="19" customWidth="1"/>
    <col min="9732" max="9732" width="45.6640625" style="19" customWidth="1"/>
    <col min="9733" max="9984" width="8.88671875" style="19"/>
    <col min="9985" max="9985" width="16.33203125" style="19" customWidth="1"/>
    <col min="9986" max="9986" width="51.109375" style="19" customWidth="1"/>
    <col min="9987" max="9987" width="18.109375" style="19" customWidth="1"/>
    <col min="9988" max="9988" width="45.6640625" style="19" customWidth="1"/>
    <col min="9989" max="10240" width="8.88671875" style="19"/>
    <col min="10241" max="10241" width="16.33203125" style="19" customWidth="1"/>
    <col min="10242" max="10242" width="51.109375" style="19" customWidth="1"/>
    <col min="10243" max="10243" width="18.109375" style="19" customWidth="1"/>
    <col min="10244" max="10244" width="45.6640625" style="19" customWidth="1"/>
    <col min="10245" max="10496" width="8.88671875" style="19"/>
    <col min="10497" max="10497" width="16.33203125" style="19" customWidth="1"/>
    <col min="10498" max="10498" width="51.109375" style="19" customWidth="1"/>
    <col min="10499" max="10499" width="18.109375" style="19" customWidth="1"/>
    <col min="10500" max="10500" width="45.6640625" style="19" customWidth="1"/>
    <col min="10501" max="10752" width="8.88671875" style="19"/>
    <col min="10753" max="10753" width="16.33203125" style="19" customWidth="1"/>
    <col min="10754" max="10754" width="51.109375" style="19" customWidth="1"/>
    <col min="10755" max="10755" width="18.109375" style="19" customWidth="1"/>
    <col min="10756" max="10756" width="45.6640625" style="19" customWidth="1"/>
    <col min="10757" max="11008" width="8.88671875" style="19"/>
    <col min="11009" max="11009" width="16.33203125" style="19" customWidth="1"/>
    <col min="11010" max="11010" width="51.109375" style="19" customWidth="1"/>
    <col min="11011" max="11011" width="18.109375" style="19" customWidth="1"/>
    <col min="11012" max="11012" width="45.6640625" style="19" customWidth="1"/>
    <col min="11013" max="11264" width="8.88671875" style="19"/>
    <col min="11265" max="11265" width="16.33203125" style="19" customWidth="1"/>
    <col min="11266" max="11266" width="51.109375" style="19" customWidth="1"/>
    <col min="11267" max="11267" width="18.109375" style="19" customWidth="1"/>
    <col min="11268" max="11268" width="45.6640625" style="19" customWidth="1"/>
    <col min="11269" max="11520" width="8.88671875" style="19"/>
    <col min="11521" max="11521" width="16.33203125" style="19" customWidth="1"/>
    <col min="11522" max="11522" width="51.109375" style="19" customWidth="1"/>
    <col min="11523" max="11523" width="18.109375" style="19" customWidth="1"/>
    <col min="11524" max="11524" width="45.6640625" style="19" customWidth="1"/>
    <col min="11525" max="11776" width="8.88671875" style="19"/>
    <col min="11777" max="11777" width="16.33203125" style="19" customWidth="1"/>
    <col min="11778" max="11778" width="51.109375" style="19" customWidth="1"/>
    <col min="11779" max="11779" width="18.109375" style="19" customWidth="1"/>
    <col min="11780" max="11780" width="45.6640625" style="19" customWidth="1"/>
    <col min="11781" max="12032" width="8.88671875" style="19"/>
    <col min="12033" max="12033" width="16.33203125" style="19" customWidth="1"/>
    <col min="12034" max="12034" width="51.109375" style="19" customWidth="1"/>
    <col min="12035" max="12035" width="18.109375" style="19" customWidth="1"/>
    <col min="12036" max="12036" width="45.6640625" style="19" customWidth="1"/>
    <col min="12037" max="12288" width="8.88671875" style="19"/>
    <col min="12289" max="12289" width="16.33203125" style="19" customWidth="1"/>
    <col min="12290" max="12290" width="51.109375" style="19" customWidth="1"/>
    <col min="12291" max="12291" width="18.109375" style="19" customWidth="1"/>
    <col min="12292" max="12292" width="45.6640625" style="19" customWidth="1"/>
    <col min="12293" max="12544" width="8.88671875" style="19"/>
    <col min="12545" max="12545" width="16.33203125" style="19" customWidth="1"/>
    <col min="12546" max="12546" width="51.109375" style="19" customWidth="1"/>
    <col min="12547" max="12547" width="18.109375" style="19" customWidth="1"/>
    <col min="12548" max="12548" width="45.6640625" style="19" customWidth="1"/>
    <col min="12549" max="12800" width="8.88671875" style="19"/>
    <col min="12801" max="12801" width="16.33203125" style="19" customWidth="1"/>
    <col min="12802" max="12802" width="51.109375" style="19" customWidth="1"/>
    <col min="12803" max="12803" width="18.109375" style="19" customWidth="1"/>
    <col min="12804" max="12804" width="45.6640625" style="19" customWidth="1"/>
    <col min="12805" max="13056" width="8.88671875" style="19"/>
    <col min="13057" max="13057" width="16.33203125" style="19" customWidth="1"/>
    <col min="13058" max="13058" width="51.109375" style="19" customWidth="1"/>
    <col min="13059" max="13059" width="18.109375" style="19" customWidth="1"/>
    <col min="13060" max="13060" width="45.6640625" style="19" customWidth="1"/>
    <col min="13061" max="13312" width="8.88671875" style="19"/>
    <col min="13313" max="13313" width="16.33203125" style="19" customWidth="1"/>
    <col min="13314" max="13314" width="51.109375" style="19" customWidth="1"/>
    <col min="13315" max="13315" width="18.109375" style="19" customWidth="1"/>
    <col min="13316" max="13316" width="45.6640625" style="19" customWidth="1"/>
    <col min="13317" max="13568" width="8.88671875" style="19"/>
    <col min="13569" max="13569" width="16.33203125" style="19" customWidth="1"/>
    <col min="13570" max="13570" width="51.109375" style="19" customWidth="1"/>
    <col min="13571" max="13571" width="18.109375" style="19" customWidth="1"/>
    <col min="13572" max="13572" width="45.6640625" style="19" customWidth="1"/>
    <col min="13573" max="13824" width="8.88671875" style="19"/>
    <col min="13825" max="13825" width="16.33203125" style="19" customWidth="1"/>
    <col min="13826" max="13826" width="51.109375" style="19" customWidth="1"/>
    <col min="13827" max="13827" width="18.109375" style="19" customWidth="1"/>
    <col min="13828" max="13828" width="45.6640625" style="19" customWidth="1"/>
    <col min="13829" max="14080" width="8.88671875" style="19"/>
    <col min="14081" max="14081" width="16.33203125" style="19" customWidth="1"/>
    <col min="14082" max="14082" width="51.109375" style="19" customWidth="1"/>
    <col min="14083" max="14083" width="18.109375" style="19" customWidth="1"/>
    <col min="14084" max="14084" width="45.6640625" style="19" customWidth="1"/>
    <col min="14085" max="14336" width="8.88671875" style="19"/>
    <col min="14337" max="14337" width="16.33203125" style="19" customWidth="1"/>
    <col min="14338" max="14338" width="51.109375" style="19" customWidth="1"/>
    <col min="14339" max="14339" width="18.109375" style="19" customWidth="1"/>
    <col min="14340" max="14340" width="45.6640625" style="19" customWidth="1"/>
    <col min="14341" max="14592" width="8.88671875" style="19"/>
    <col min="14593" max="14593" width="16.33203125" style="19" customWidth="1"/>
    <col min="14594" max="14594" width="51.109375" style="19" customWidth="1"/>
    <col min="14595" max="14595" width="18.109375" style="19" customWidth="1"/>
    <col min="14596" max="14596" width="45.6640625" style="19" customWidth="1"/>
    <col min="14597" max="14848" width="8.88671875" style="19"/>
    <col min="14849" max="14849" width="16.33203125" style="19" customWidth="1"/>
    <col min="14850" max="14850" width="51.109375" style="19" customWidth="1"/>
    <col min="14851" max="14851" width="18.109375" style="19" customWidth="1"/>
    <col min="14852" max="14852" width="45.6640625" style="19" customWidth="1"/>
    <col min="14853" max="15104" width="8.88671875" style="19"/>
    <col min="15105" max="15105" width="16.33203125" style="19" customWidth="1"/>
    <col min="15106" max="15106" width="51.109375" style="19" customWidth="1"/>
    <col min="15107" max="15107" width="18.109375" style="19" customWidth="1"/>
    <col min="15108" max="15108" width="45.6640625" style="19" customWidth="1"/>
    <col min="15109" max="15360" width="8.88671875" style="19"/>
    <col min="15361" max="15361" width="16.33203125" style="19" customWidth="1"/>
    <col min="15362" max="15362" width="51.109375" style="19" customWidth="1"/>
    <col min="15363" max="15363" width="18.109375" style="19" customWidth="1"/>
    <col min="15364" max="15364" width="45.6640625" style="19" customWidth="1"/>
    <col min="15365" max="15616" width="8.88671875" style="19"/>
    <col min="15617" max="15617" width="16.33203125" style="19" customWidth="1"/>
    <col min="15618" max="15618" width="51.109375" style="19" customWidth="1"/>
    <col min="15619" max="15619" width="18.109375" style="19" customWidth="1"/>
    <col min="15620" max="15620" width="45.6640625" style="19" customWidth="1"/>
    <col min="15621" max="15872" width="8.88671875" style="19"/>
    <col min="15873" max="15873" width="16.33203125" style="19" customWidth="1"/>
    <col min="15874" max="15874" width="51.109375" style="19" customWidth="1"/>
    <col min="15875" max="15875" width="18.109375" style="19" customWidth="1"/>
    <col min="15876" max="15876" width="45.6640625" style="19" customWidth="1"/>
    <col min="15877" max="16128" width="8.88671875" style="19"/>
    <col min="16129" max="16129" width="16.33203125" style="19" customWidth="1"/>
    <col min="16130" max="16130" width="51.109375" style="19" customWidth="1"/>
    <col min="16131" max="16131" width="18.109375" style="19" customWidth="1"/>
    <col min="16132" max="16132" width="45.6640625" style="19" customWidth="1"/>
    <col min="16133" max="16384" width="8.88671875" style="19"/>
  </cols>
  <sheetData>
    <row r="1" spans="1:12" ht="24" customHeight="1">
      <c r="A1" s="1865" t="s">
        <v>542</v>
      </c>
      <c r="B1" s="1865"/>
    </row>
    <row r="3" spans="1:12" s="17" customFormat="1" ht="30" customHeight="1">
      <c r="A3" s="879" t="s">
        <v>512</v>
      </c>
      <c r="B3" s="879" t="s">
        <v>513</v>
      </c>
      <c r="C3" s="879" t="s">
        <v>512</v>
      </c>
      <c r="D3" s="879" t="s">
        <v>513</v>
      </c>
    </row>
    <row r="4" spans="1:12" ht="49.5" customHeight="1">
      <c r="A4" s="20" t="s">
        <v>514</v>
      </c>
      <c r="B4" s="18" t="s">
        <v>515</v>
      </c>
      <c r="C4" s="18" t="s">
        <v>516</v>
      </c>
      <c r="D4" s="18" t="s">
        <v>7402</v>
      </c>
    </row>
    <row r="5" spans="1:12" ht="30.75" customHeight="1">
      <c r="A5" s="20" t="s">
        <v>517</v>
      </c>
      <c r="B5" s="18" t="s">
        <v>518</v>
      </c>
      <c r="C5" s="20" t="s">
        <v>84</v>
      </c>
      <c r="D5" s="18" t="s">
        <v>519</v>
      </c>
    </row>
    <row r="6" spans="1:12" ht="30.95" customHeight="1">
      <c r="A6" s="25" t="s">
        <v>1756</v>
      </c>
      <c r="B6" s="25" t="s">
        <v>1757</v>
      </c>
      <c r="C6" s="25" t="s">
        <v>358</v>
      </c>
      <c r="D6" s="26" t="s">
        <v>1758</v>
      </c>
      <c r="E6" s="27"/>
      <c r="F6" s="27"/>
      <c r="G6" s="27"/>
      <c r="H6" s="27"/>
      <c r="I6" s="27"/>
      <c r="J6" s="27"/>
      <c r="K6" s="27"/>
      <c r="L6" s="27"/>
    </row>
    <row r="7" spans="1:12" ht="30.95" customHeight="1">
      <c r="A7" s="20" t="s">
        <v>520</v>
      </c>
      <c r="B7" s="18" t="s">
        <v>521</v>
      </c>
      <c r="C7" s="20" t="s">
        <v>359</v>
      </c>
      <c r="D7" s="20" t="s">
        <v>522</v>
      </c>
    </row>
    <row r="8" spans="1:12" ht="30.95" customHeight="1">
      <c r="A8" s="20" t="s">
        <v>523</v>
      </c>
      <c r="B8" s="18" t="s">
        <v>524</v>
      </c>
      <c r="C8" s="20" t="s">
        <v>360</v>
      </c>
      <c r="D8" s="18" t="s">
        <v>525</v>
      </c>
    </row>
    <row r="9" spans="1:12" ht="30.95" customHeight="1">
      <c r="A9" s="20" t="s">
        <v>526</v>
      </c>
      <c r="B9" s="18" t="s">
        <v>527</v>
      </c>
      <c r="C9" s="20" t="s">
        <v>387</v>
      </c>
      <c r="D9" s="20" t="s">
        <v>528</v>
      </c>
    </row>
    <row r="10" spans="1:12" ht="41.25" customHeight="1">
      <c r="A10" s="20" t="s">
        <v>529</v>
      </c>
      <c r="B10" s="18" t="s">
        <v>530</v>
      </c>
      <c r="C10" s="18" t="s">
        <v>531</v>
      </c>
      <c r="D10" s="18" t="s">
        <v>532</v>
      </c>
    </row>
    <row r="11" spans="1:12" ht="30.95" customHeight="1">
      <c r="A11" s="20" t="s">
        <v>533</v>
      </c>
      <c r="B11" s="18" t="s">
        <v>534</v>
      </c>
      <c r="C11" s="20" t="s">
        <v>95</v>
      </c>
      <c r="D11" s="18" t="s">
        <v>535</v>
      </c>
    </row>
    <row r="12" spans="1:12" ht="81.75" customHeight="1">
      <c r="A12" s="18" t="s">
        <v>536</v>
      </c>
      <c r="B12" s="18" t="s">
        <v>7405</v>
      </c>
      <c r="C12" s="18" t="s">
        <v>537</v>
      </c>
      <c r="D12" s="18" t="s">
        <v>7404</v>
      </c>
    </row>
    <row r="13" spans="1:12" ht="65.099999999999994" customHeight="1">
      <c r="A13" s="20" t="s">
        <v>538</v>
      </c>
      <c r="B13" s="18" t="s">
        <v>539</v>
      </c>
      <c r="C13" s="18" t="s">
        <v>9721</v>
      </c>
      <c r="D13" s="18" t="s">
        <v>9722</v>
      </c>
    </row>
    <row r="14" spans="1:12" ht="63" customHeight="1">
      <c r="A14" s="18" t="s">
        <v>540</v>
      </c>
      <c r="B14" s="18" t="s">
        <v>7403</v>
      </c>
      <c r="C14" s="18" t="s">
        <v>45</v>
      </c>
      <c r="D14" s="18" t="s">
        <v>17575</v>
      </c>
    </row>
  </sheetData>
  <mergeCells count="1">
    <mergeCell ref="A1:B1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A1:Y38"/>
  <sheetViews>
    <sheetView view="pageBreakPreview" zoomScale="115" zoomScaleNormal="100" zoomScaleSheetLayoutView="115" workbookViewId="0">
      <pane xSplit="1" topLeftCell="N1" activePane="topRight" state="frozen"/>
      <selection activeCell="A17" sqref="A17:L17"/>
      <selection pane="topRight" activeCell="V4" sqref="V4"/>
    </sheetView>
  </sheetViews>
  <sheetFormatPr defaultRowHeight="15" customHeight="1"/>
  <cols>
    <col min="1" max="1" width="13.33203125" style="6" customWidth="1"/>
    <col min="2" max="2" width="6.44140625" style="6" customWidth="1"/>
    <col min="3" max="3" width="9.77734375" style="6" customWidth="1"/>
    <col min="4" max="4" width="6.44140625" style="6" customWidth="1"/>
    <col min="5" max="5" width="9.77734375" style="6" customWidth="1"/>
    <col min="6" max="6" width="6.6640625" style="6" customWidth="1"/>
    <col min="7" max="7" width="9.77734375" style="6" customWidth="1"/>
    <col min="8" max="8" width="7.33203125" style="6" customWidth="1"/>
    <col min="9" max="9" width="9.77734375" style="6" customWidth="1"/>
    <col min="10" max="10" width="8" style="6" customWidth="1"/>
    <col min="11" max="11" width="9.77734375" style="6" customWidth="1"/>
    <col min="12" max="12" width="7.5546875" style="6" customWidth="1"/>
    <col min="13" max="13" width="9.21875" style="6" customWidth="1"/>
    <col min="14" max="14" width="7.77734375" style="6" customWidth="1"/>
    <col min="15" max="15" width="9.77734375" style="6" customWidth="1"/>
    <col min="16" max="16" width="7.77734375" style="6" customWidth="1"/>
    <col min="17" max="17" width="9.77734375" style="6" customWidth="1"/>
    <col min="18" max="18" width="7.44140625" style="6" customWidth="1"/>
    <col min="19" max="19" width="9.77734375" style="6" customWidth="1"/>
    <col min="20" max="20" width="7.5546875" style="6" customWidth="1"/>
    <col min="21" max="21" width="9.77734375" style="6" customWidth="1"/>
    <col min="22" max="22" width="7.44140625" style="6" customWidth="1"/>
    <col min="23" max="23" width="9.77734375" style="6" customWidth="1"/>
    <col min="24" max="258" width="8.88671875" style="6"/>
    <col min="259" max="259" width="13.33203125" style="6" customWidth="1"/>
    <col min="260" max="260" width="7.77734375" style="6" customWidth="1"/>
    <col min="261" max="261" width="9.33203125" style="6" customWidth="1"/>
    <col min="262" max="262" width="7.77734375" style="6" customWidth="1"/>
    <col min="263" max="263" width="9.33203125" style="6" customWidth="1"/>
    <col min="264" max="264" width="7.77734375" style="6" customWidth="1"/>
    <col min="265" max="265" width="9.21875" style="6" customWidth="1"/>
    <col min="266" max="266" width="8.77734375" style="6" customWidth="1"/>
    <col min="267" max="267" width="9.33203125" style="6" customWidth="1"/>
    <col min="268" max="268" width="8.77734375" style="6" customWidth="1"/>
    <col min="269" max="269" width="9.5546875" style="6" customWidth="1"/>
    <col min="270" max="270" width="7.77734375" style="6" customWidth="1"/>
    <col min="271" max="271" width="9.77734375" style="6" customWidth="1"/>
    <col min="272" max="514" width="8.88671875" style="6"/>
    <col min="515" max="515" width="13.33203125" style="6" customWidth="1"/>
    <col min="516" max="516" width="7.77734375" style="6" customWidth="1"/>
    <col min="517" max="517" width="9.33203125" style="6" customWidth="1"/>
    <col min="518" max="518" width="7.77734375" style="6" customWidth="1"/>
    <col min="519" max="519" width="9.33203125" style="6" customWidth="1"/>
    <col min="520" max="520" width="7.77734375" style="6" customWidth="1"/>
    <col min="521" max="521" width="9.21875" style="6" customWidth="1"/>
    <col min="522" max="522" width="8.77734375" style="6" customWidth="1"/>
    <col min="523" max="523" width="9.33203125" style="6" customWidth="1"/>
    <col min="524" max="524" width="8.77734375" style="6" customWidth="1"/>
    <col min="525" max="525" width="9.5546875" style="6" customWidth="1"/>
    <col min="526" max="526" width="7.77734375" style="6" customWidth="1"/>
    <col min="527" max="527" width="9.77734375" style="6" customWidth="1"/>
    <col min="528" max="770" width="8.88671875" style="6"/>
    <col min="771" max="771" width="13.33203125" style="6" customWidth="1"/>
    <col min="772" max="772" width="7.77734375" style="6" customWidth="1"/>
    <col min="773" max="773" width="9.33203125" style="6" customWidth="1"/>
    <col min="774" max="774" width="7.77734375" style="6" customWidth="1"/>
    <col min="775" max="775" width="9.33203125" style="6" customWidth="1"/>
    <col min="776" max="776" width="7.77734375" style="6" customWidth="1"/>
    <col min="777" max="777" width="9.21875" style="6" customWidth="1"/>
    <col min="778" max="778" width="8.77734375" style="6" customWidth="1"/>
    <col min="779" max="779" width="9.33203125" style="6" customWidth="1"/>
    <col min="780" max="780" width="8.77734375" style="6" customWidth="1"/>
    <col min="781" max="781" width="9.5546875" style="6" customWidth="1"/>
    <col min="782" max="782" width="7.77734375" style="6" customWidth="1"/>
    <col min="783" max="783" width="9.77734375" style="6" customWidth="1"/>
    <col min="784" max="1026" width="8.88671875" style="6"/>
    <col min="1027" max="1027" width="13.33203125" style="6" customWidth="1"/>
    <col min="1028" max="1028" width="7.77734375" style="6" customWidth="1"/>
    <col min="1029" max="1029" width="9.33203125" style="6" customWidth="1"/>
    <col min="1030" max="1030" width="7.77734375" style="6" customWidth="1"/>
    <col min="1031" max="1031" width="9.33203125" style="6" customWidth="1"/>
    <col min="1032" max="1032" width="7.77734375" style="6" customWidth="1"/>
    <col min="1033" max="1033" width="9.21875" style="6" customWidth="1"/>
    <col min="1034" max="1034" width="8.77734375" style="6" customWidth="1"/>
    <col min="1035" max="1035" width="9.33203125" style="6" customWidth="1"/>
    <col min="1036" max="1036" width="8.77734375" style="6" customWidth="1"/>
    <col min="1037" max="1037" width="9.5546875" style="6" customWidth="1"/>
    <col min="1038" max="1038" width="7.77734375" style="6" customWidth="1"/>
    <col min="1039" max="1039" width="9.77734375" style="6" customWidth="1"/>
    <col min="1040" max="1282" width="8.88671875" style="6"/>
    <col min="1283" max="1283" width="13.33203125" style="6" customWidth="1"/>
    <col min="1284" max="1284" width="7.77734375" style="6" customWidth="1"/>
    <col min="1285" max="1285" width="9.33203125" style="6" customWidth="1"/>
    <col min="1286" max="1286" width="7.77734375" style="6" customWidth="1"/>
    <col min="1287" max="1287" width="9.33203125" style="6" customWidth="1"/>
    <col min="1288" max="1288" width="7.77734375" style="6" customWidth="1"/>
    <col min="1289" max="1289" width="9.21875" style="6" customWidth="1"/>
    <col min="1290" max="1290" width="8.77734375" style="6" customWidth="1"/>
    <col min="1291" max="1291" width="9.33203125" style="6" customWidth="1"/>
    <col min="1292" max="1292" width="8.77734375" style="6" customWidth="1"/>
    <col min="1293" max="1293" width="9.5546875" style="6" customWidth="1"/>
    <col min="1294" max="1294" width="7.77734375" style="6" customWidth="1"/>
    <col min="1295" max="1295" width="9.77734375" style="6" customWidth="1"/>
    <col min="1296" max="1538" width="8.88671875" style="6"/>
    <col min="1539" max="1539" width="13.33203125" style="6" customWidth="1"/>
    <col min="1540" max="1540" width="7.77734375" style="6" customWidth="1"/>
    <col min="1541" max="1541" width="9.33203125" style="6" customWidth="1"/>
    <col min="1542" max="1542" width="7.77734375" style="6" customWidth="1"/>
    <col min="1543" max="1543" width="9.33203125" style="6" customWidth="1"/>
    <col min="1544" max="1544" width="7.77734375" style="6" customWidth="1"/>
    <col min="1545" max="1545" width="9.21875" style="6" customWidth="1"/>
    <col min="1546" max="1546" width="8.77734375" style="6" customWidth="1"/>
    <col min="1547" max="1547" width="9.33203125" style="6" customWidth="1"/>
    <col min="1548" max="1548" width="8.77734375" style="6" customWidth="1"/>
    <col min="1549" max="1549" width="9.5546875" style="6" customWidth="1"/>
    <col min="1550" max="1550" width="7.77734375" style="6" customWidth="1"/>
    <col min="1551" max="1551" width="9.77734375" style="6" customWidth="1"/>
    <col min="1552" max="1794" width="8.88671875" style="6"/>
    <col min="1795" max="1795" width="13.33203125" style="6" customWidth="1"/>
    <col min="1796" max="1796" width="7.77734375" style="6" customWidth="1"/>
    <col min="1797" max="1797" width="9.33203125" style="6" customWidth="1"/>
    <col min="1798" max="1798" width="7.77734375" style="6" customWidth="1"/>
    <col min="1799" max="1799" width="9.33203125" style="6" customWidth="1"/>
    <col min="1800" max="1800" width="7.77734375" style="6" customWidth="1"/>
    <col min="1801" max="1801" width="9.21875" style="6" customWidth="1"/>
    <col min="1802" max="1802" width="8.77734375" style="6" customWidth="1"/>
    <col min="1803" max="1803" width="9.33203125" style="6" customWidth="1"/>
    <col min="1804" max="1804" width="8.77734375" style="6" customWidth="1"/>
    <col min="1805" max="1805" width="9.5546875" style="6" customWidth="1"/>
    <col min="1806" max="1806" width="7.77734375" style="6" customWidth="1"/>
    <col min="1807" max="1807" width="9.77734375" style="6" customWidth="1"/>
    <col min="1808" max="2050" width="8.88671875" style="6"/>
    <col min="2051" max="2051" width="13.33203125" style="6" customWidth="1"/>
    <col min="2052" max="2052" width="7.77734375" style="6" customWidth="1"/>
    <col min="2053" max="2053" width="9.33203125" style="6" customWidth="1"/>
    <col min="2054" max="2054" width="7.77734375" style="6" customWidth="1"/>
    <col min="2055" max="2055" width="9.33203125" style="6" customWidth="1"/>
    <col min="2056" max="2056" width="7.77734375" style="6" customWidth="1"/>
    <col min="2057" max="2057" width="9.21875" style="6" customWidth="1"/>
    <col min="2058" max="2058" width="8.77734375" style="6" customWidth="1"/>
    <col min="2059" max="2059" width="9.33203125" style="6" customWidth="1"/>
    <col min="2060" max="2060" width="8.77734375" style="6" customWidth="1"/>
    <col min="2061" max="2061" width="9.5546875" style="6" customWidth="1"/>
    <col min="2062" max="2062" width="7.77734375" style="6" customWidth="1"/>
    <col min="2063" max="2063" width="9.77734375" style="6" customWidth="1"/>
    <col min="2064" max="2306" width="8.88671875" style="6"/>
    <col min="2307" max="2307" width="13.33203125" style="6" customWidth="1"/>
    <col min="2308" max="2308" width="7.77734375" style="6" customWidth="1"/>
    <col min="2309" max="2309" width="9.33203125" style="6" customWidth="1"/>
    <col min="2310" max="2310" width="7.77734375" style="6" customWidth="1"/>
    <col min="2311" max="2311" width="9.33203125" style="6" customWidth="1"/>
    <col min="2312" max="2312" width="7.77734375" style="6" customWidth="1"/>
    <col min="2313" max="2313" width="9.21875" style="6" customWidth="1"/>
    <col min="2314" max="2314" width="8.77734375" style="6" customWidth="1"/>
    <col min="2315" max="2315" width="9.33203125" style="6" customWidth="1"/>
    <col min="2316" max="2316" width="8.77734375" style="6" customWidth="1"/>
    <col min="2317" max="2317" width="9.5546875" style="6" customWidth="1"/>
    <col min="2318" max="2318" width="7.77734375" style="6" customWidth="1"/>
    <col min="2319" max="2319" width="9.77734375" style="6" customWidth="1"/>
    <col min="2320" max="2562" width="8.88671875" style="6"/>
    <col min="2563" max="2563" width="13.33203125" style="6" customWidth="1"/>
    <col min="2564" max="2564" width="7.77734375" style="6" customWidth="1"/>
    <col min="2565" max="2565" width="9.33203125" style="6" customWidth="1"/>
    <col min="2566" max="2566" width="7.77734375" style="6" customWidth="1"/>
    <col min="2567" max="2567" width="9.33203125" style="6" customWidth="1"/>
    <col min="2568" max="2568" width="7.77734375" style="6" customWidth="1"/>
    <col min="2569" max="2569" width="9.21875" style="6" customWidth="1"/>
    <col min="2570" max="2570" width="8.77734375" style="6" customWidth="1"/>
    <col min="2571" max="2571" width="9.33203125" style="6" customWidth="1"/>
    <col min="2572" max="2572" width="8.77734375" style="6" customWidth="1"/>
    <col min="2573" max="2573" width="9.5546875" style="6" customWidth="1"/>
    <col min="2574" max="2574" width="7.77734375" style="6" customWidth="1"/>
    <col min="2575" max="2575" width="9.77734375" style="6" customWidth="1"/>
    <col min="2576" max="2818" width="8.88671875" style="6"/>
    <col min="2819" max="2819" width="13.33203125" style="6" customWidth="1"/>
    <col min="2820" max="2820" width="7.77734375" style="6" customWidth="1"/>
    <col min="2821" max="2821" width="9.33203125" style="6" customWidth="1"/>
    <col min="2822" max="2822" width="7.77734375" style="6" customWidth="1"/>
    <col min="2823" max="2823" width="9.33203125" style="6" customWidth="1"/>
    <col min="2824" max="2824" width="7.77734375" style="6" customWidth="1"/>
    <col min="2825" max="2825" width="9.21875" style="6" customWidth="1"/>
    <col min="2826" max="2826" width="8.77734375" style="6" customWidth="1"/>
    <col min="2827" max="2827" width="9.33203125" style="6" customWidth="1"/>
    <col min="2828" max="2828" width="8.77734375" style="6" customWidth="1"/>
    <col min="2829" max="2829" width="9.5546875" style="6" customWidth="1"/>
    <col min="2830" max="2830" width="7.77734375" style="6" customWidth="1"/>
    <col min="2831" max="2831" width="9.77734375" style="6" customWidth="1"/>
    <col min="2832" max="3074" width="8.88671875" style="6"/>
    <col min="3075" max="3075" width="13.33203125" style="6" customWidth="1"/>
    <col min="3076" max="3076" width="7.77734375" style="6" customWidth="1"/>
    <col min="3077" max="3077" width="9.33203125" style="6" customWidth="1"/>
    <col min="3078" max="3078" width="7.77734375" style="6" customWidth="1"/>
    <col min="3079" max="3079" width="9.33203125" style="6" customWidth="1"/>
    <col min="3080" max="3080" width="7.77734375" style="6" customWidth="1"/>
    <col min="3081" max="3081" width="9.21875" style="6" customWidth="1"/>
    <col min="3082" max="3082" width="8.77734375" style="6" customWidth="1"/>
    <col min="3083" max="3083" width="9.33203125" style="6" customWidth="1"/>
    <col min="3084" max="3084" width="8.77734375" style="6" customWidth="1"/>
    <col min="3085" max="3085" width="9.5546875" style="6" customWidth="1"/>
    <col min="3086" max="3086" width="7.77734375" style="6" customWidth="1"/>
    <col min="3087" max="3087" width="9.77734375" style="6" customWidth="1"/>
    <col min="3088" max="3330" width="8.88671875" style="6"/>
    <col min="3331" max="3331" width="13.33203125" style="6" customWidth="1"/>
    <col min="3332" max="3332" width="7.77734375" style="6" customWidth="1"/>
    <col min="3333" max="3333" width="9.33203125" style="6" customWidth="1"/>
    <col min="3334" max="3334" width="7.77734375" style="6" customWidth="1"/>
    <col min="3335" max="3335" width="9.33203125" style="6" customWidth="1"/>
    <col min="3336" max="3336" width="7.77734375" style="6" customWidth="1"/>
    <col min="3337" max="3337" width="9.21875" style="6" customWidth="1"/>
    <col min="3338" max="3338" width="8.77734375" style="6" customWidth="1"/>
    <col min="3339" max="3339" width="9.33203125" style="6" customWidth="1"/>
    <col min="3340" max="3340" width="8.77734375" style="6" customWidth="1"/>
    <col min="3341" max="3341" width="9.5546875" style="6" customWidth="1"/>
    <col min="3342" max="3342" width="7.77734375" style="6" customWidth="1"/>
    <col min="3343" max="3343" width="9.77734375" style="6" customWidth="1"/>
    <col min="3344" max="3586" width="8.88671875" style="6"/>
    <col min="3587" max="3587" width="13.33203125" style="6" customWidth="1"/>
    <col min="3588" max="3588" width="7.77734375" style="6" customWidth="1"/>
    <col min="3589" max="3589" width="9.33203125" style="6" customWidth="1"/>
    <col min="3590" max="3590" width="7.77734375" style="6" customWidth="1"/>
    <col min="3591" max="3591" width="9.33203125" style="6" customWidth="1"/>
    <col min="3592" max="3592" width="7.77734375" style="6" customWidth="1"/>
    <col min="3593" max="3593" width="9.21875" style="6" customWidth="1"/>
    <col min="3594" max="3594" width="8.77734375" style="6" customWidth="1"/>
    <col min="3595" max="3595" width="9.33203125" style="6" customWidth="1"/>
    <col min="3596" max="3596" width="8.77734375" style="6" customWidth="1"/>
    <col min="3597" max="3597" width="9.5546875" style="6" customWidth="1"/>
    <col min="3598" max="3598" width="7.77734375" style="6" customWidth="1"/>
    <col min="3599" max="3599" width="9.77734375" style="6" customWidth="1"/>
    <col min="3600" max="3842" width="8.88671875" style="6"/>
    <col min="3843" max="3843" width="13.33203125" style="6" customWidth="1"/>
    <col min="3844" max="3844" width="7.77734375" style="6" customWidth="1"/>
    <col min="3845" max="3845" width="9.33203125" style="6" customWidth="1"/>
    <col min="3846" max="3846" width="7.77734375" style="6" customWidth="1"/>
    <col min="3847" max="3847" width="9.33203125" style="6" customWidth="1"/>
    <col min="3848" max="3848" width="7.77734375" style="6" customWidth="1"/>
    <col min="3849" max="3849" width="9.21875" style="6" customWidth="1"/>
    <col min="3850" max="3850" width="8.77734375" style="6" customWidth="1"/>
    <col min="3851" max="3851" width="9.33203125" style="6" customWidth="1"/>
    <col min="3852" max="3852" width="8.77734375" style="6" customWidth="1"/>
    <col min="3853" max="3853" width="9.5546875" style="6" customWidth="1"/>
    <col min="3854" max="3854" width="7.77734375" style="6" customWidth="1"/>
    <col min="3855" max="3855" width="9.77734375" style="6" customWidth="1"/>
    <col min="3856" max="4098" width="8.88671875" style="6"/>
    <col min="4099" max="4099" width="13.33203125" style="6" customWidth="1"/>
    <col min="4100" max="4100" width="7.77734375" style="6" customWidth="1"/>
    <col min="4101" max="4101" width="9.33203125" style="6" customWidth="1"/>
    <col min="4102" max="4102" width="7.77734375" style="6" customWidth="1"/>
    <col min="4103" max="4103" width="9.33203125" style="6" customWidth="1"/>
    <col min="4104" max="4104" width="7.77734375" style="6" customWidth="1"/>
    <col min="4105" max="4105" width="9.21875" style="6" customWidth="1"/>
    <col min="4106" max="4106" width="8.77734375" style="6" customWidth="1"/>
    <col min="4107" max="4107" width="9.33203125" style="6" customWidth="1"/>
    <col min="4108" max="4108" width="8.77734375" style="6" customWidth="1"/>
    <col min="4109" max="4109" width="9.5546875" style="6" customWidth="1"/>
    <col min="4110" max="4110" width="7.77734375" style="6" customWidth="1"/>
    <col min="4111" max="4111" width="9.77734375" style="6" customWidth="1"/>
    <col min="4112" max="4354" width="8.88671875" style="6"/>
    <col min="4355" max="4355" width="13.33203125" style="6" customWidth="1"/>
    <col min="4356" max="4356" width="7.77734375" style="6" customWidth="1"/>
    <col min="4357" max="4357" width="9.33203125" style="6" customWidth="1"/>
    <col min="4358" max="4358" width="7.77734375" style="6" customWidth="1"/>
    <col min="4359" max="4359" width="9.33203125" style="6" customWidth="1"/>
    <col min="4360" max="4360" width="7.77734375" style="6" customWidth="1"/>
    <col min="4361" max="4361" width="9.21875" style="6" customWidth="1"/>
    <col min="4362" max="4362" width="8.77734375" style="6" customWidth="1"/>
    <col min="4363" max="4363" width="9.33203125" style="6" customWidth="1"/>
    <col min="4364" max="4364" width="8.77734375" style="6" customWidth="1"/>
    <col min="4365" max="4365" width="9.5546875" style="6" customWidth="1"/>
    <col min="4366" max="4366" width="7.77734375" style="6" customWidth="1"/>
    <col min="4367" max="4367" width="9.77734375" style="6" customWidth="1"/>
    <col min="4368" max="4610" width="8.88671875" style="6"/>
    <col min="4611" max="4611" width="13.33203125" style="6" customWidth="1"/>
    <col min="4612" max="4612" width="7.77734375" style="6" customWidth="1"/>
    <col min="4613" max="4613" width="9.33203125" style="6" customWidth="1"/>
    <col min="4614" max="4614" width="7.77734375" style="6" customWidth="1"/>
    <col min="4615" max="4615" width="9.33203125" style="6" customWidth="1"/>
    <col min="4616" max="4616" width="7.77734375" style="6" customWidth="1"/>
    <col min="4617" max="4617" width="9.21875" style="6" customWidth="1"/>
    <col min="4618" max="4618" width="8.77734375" style="6" customWidth="1"/>
    <col min="4619" max="4619" width="9.33203125" style="6" customWidth="1"/>
    <col min="4620" max="4620" width="8.77734375" style="6" customWidth="1"/>
    <col min="4621" max="4621" width="9.5546875" style="6" customWidth="1"/>
    <col min="4622" max="4622" width="7.77734375" style="6" customWidth="1"/>
    <col min="4623" max="4623" width="9.77734375" style="6" customWidth="1"/>
    <col min="4624" max="4866" width="8.88671875" style="6"/>
    <col min="4867" max="4867" width="13.33203125" style="6" customWidth="1"/>
    <col min="4868" max="4868" width="7.77734375" style="6" customWidth="1"/>
    <col min="4869" max="4869" width="9.33203125" style="6" customWidth="1"/>
    <col min="4870" max="4870" width="7.77734375" style="6" customWidth="1"/>
    <col min="4871" max="4871" width="9.33203125" style="6" customWidth="1"/>
    <col min="4872" max="4872" width="7.77734375" style="6" customWidth="1"/>
    <col min="4873" max="4873" width="9.21875" style="6" customWidth="1"/>
    <col min="4874" max="4874" width="8.77734375" style="6" customWidth="1"/>
    <col min="4875" max="4875" width="9.33203125" style="6" customWidth="1"/>
    <col min="4876" max="4876" width="8.77734375" style="6" customWidth="1"/>
    <col min="4877" max="4877" width="9.5546875" style="6" customWidth="1"/>
    <col min="4878" max="4878" width="7.77734375" style="6" customWidth="1"/>
    <col min="4879" max="4879" width="9.77734375" style="6" customWidth="1"/>
    <col min="4880" max="5122" width="8.88671875" style="6"/>
    <col min="5123" max="5123" width="13.33203125" style="6" customWidth="1"/>
    <col min="5124" max="5124" width="7.77734375" style="6" customWidth="1"/>
    <col min="5125" max="5125" width="9.33203125" style="6" customWidth="1"/>
    <col min="5126" max="5126" width="7.77734375" style="6" customWidth="1"/>
    <col min="5127" max="5127" width="9.33203125" style="6" customWidth="1"/>
    <col min="5128" max="5128" width="7.77734375" style="6" customWidth="1"/>
    <col min="5129" max="5129" width="9.21875" style="6" customWidth="1"/>
    <col min="5130" max="5130" width="8.77734375" style="6" customWidth="1"/>
    <col min="5131" max="5131" width="9.33203125" style="6" customWidth="1"/>
    <col min="5132" max="5132" width="8.77734375" style="6" customWidth="1"/>
    <col min="5133" max="5133" width="9.5546875" style="6" customWidth="1"/>
    <col min="5134" max="5134" width="7.77734375" style="6" customWidth="1"/>
    <col min="5135" max="5135" width="9.77734375" style="6" customWidth="1"/>
    <col min="5136" max="5378" width="8.88671875" style="6"/>
    <col min="5379" max="5379" width="13.33203125" style="6" customWidth="1"/>
    <col min="5380" max="5380" width="7.77734375" style="6" customWidth="1"/>
    <col min="5381" max="5381" width="9.33203125" style="6" customWidth="1"/>
    <col min="5382" max="5382" width="7.77734375" style="6" customWidth="1"/>
    <col min="5383" max="5383" width="9.33203125" style="6" customWidth="1"/>
    <col min="5384" max="5384" width="7.77734375" style="6" customWidth="1"/>
    <col min="5385" max="5385" width="9.21875" style="6" customWidth="1"/>
    <col min="5386" max="5386" width="8.77734375" style="6" customWidth="1"/>
    <col min="5387" max="5387" width="9.33203125" style="6" customWidth="1"/>
    <col min="5388" max="5388" width="8.77734375" style="6" customWidth="1"/>
    <col min="5389" max="5389" width="9.5546875" style="6" customWidth="1"/>
    <col min="5390" max="5390" width="7.77734375" style="6" customWidth="1"/>
    <col min="5391" max="5391" width="9.77734375" style="6" customWidth="1"/>
    <col min="5392" max="5634" width="8.88671875" style="6"/>
    <col min="5635" max="5635" width="13.33203125" style="6" customWidth="1"/>
    <col min="5636" max="5636" width="7.77734375" style="6" customWidth="1"/>
    <col min="5637" max="5637" width="9.33203125" style="6" customWidth="1"/>
    <col min="5638" max="5638" width="7.77734375" style="6" customWidth="1"/>
    <col min="5639" max="5639" width="9.33203125" style="6" customWidth="1"/>
    <col min="5640" max="5640" width="7.77734375" style="6" customWidth="1"/>
    <col min="5641" max="5641" width="9.21875" style="6" customWidth="1"/>
    <col min="5642" max="5642" width="8.77734375" style="6" customWidth="1"/>
    <col min="5643" max="5643" width="9.33203125" style="6" customWidth="1"/>
    <col min="5644" max="5644" width="8.77734375" style="6" customWidth="1"/>
    <col min="5645" max="5645" width="9.5546875" style="6" customWidth="1"/>
    <col min="5646" max="5646" width="7.77734375" style="6" customWidth="1"/>
    <col min="5647" max="5647" width="9.77734375" style="6" customWidth="1"/>
    <col min="5648" max="5890" width="8.88671875" style="6"/>
    <col min="5891" max="5891" width="13.33203125" style="6" customWidth="1"/>
    <col min="5892" max="5892" width="7.77734375" style="6" customWidth="1"/>
    <col min="5893" max="5893" width="9.33203125" style="6" customWidth="1"/>
    <col min="5894" max="5894" width="7.77734375" style="6" customWidth="1"/>
    <col min="5895" max="5895" width="9.33203125" style="6" customWidth="1"/>
    <col min="5896" max="5896" width="7.77734375" style="6" customWidth="1"/>
    <col min="5897" max="5897" width="9.21875" style="6" customWidth="1"/>
    <col min="5898" max="5898" width="8.77734375" style="6" customWidth="1"/>
    <col min="5899" max="5899" width="9.33203125" style="6" customWidth="1"/>
    <col min="5900" max="5900" width="8.77734375" style="6" customWidth="1"/>
    <col min="5901" max="5901" width="9.5546875" style="6" customWidth="1"/>
    <col min="5902" max="5902" width="7.77734375" style="6" customWidth="1"/>
    <col min="5903" max="5903" width="9.77734375" style="6" customWidth="1"/>
    <col min="5904" max="6146" width="8.88671875" style="6"/>
    <col min="6147" max="6147" width="13.33203125" style="6" customWidth="1"/>
    <col min="6148" max="6148" width="7.77734375" style="6" customWidth="1"/>
    <col min="6149" max="6149" width="9.33203125" style="6" customWidth="1"/>
    <col min="6150" max="6150" width="7.77734375" style="6" customWidth="1"/>
    <col min="6151" max="6151" width="9.33203125" style="6" customWidth="1"/>
    <col min="6152" max="6152" width="7.77734375" style="6" customWidth="1"/>
    <col min="6153" max="6153" width="9.21875" style="6" customWidth="1"/>
    <col min="6154" max="6154" width="8.77734375" style="6" customWidth="1"/>
    <col min="6155" max="6155" width="9.33203125" style="6" customWidth="1"/>
    <col min="6156" max="6156" width="8.77734375" style="6" customWidth="1"/>
    <col min="6157" max="6157" width="9.5546875" style="6" customWidth="1"/>
    <col min="6158" max="6158" width="7.77734375" style="6" customWidth="1"/>
    <col min="6159" max="6159" width="9.77734375" style="6" customWidth="1"/>
    <col min="6160" max="6402" width="8.88671875" style="6"/>
    <col min="6403" max="6403" width="13.33203125" style="6" customWidth="1"/>
    <col min="6404" max="6404" width="7.77734375" style="6" customWidth="1"/>
    <col min="6405" max="6405" width="9.33203125" style="6" customWidth="1"/>
    <col min="6406" max="6406" width="7.77734375" style="6" customWidth="1"/>
    <col min="6407" max="6407" width="9.33203125" style="6" customWidth="1"/>
    <col min="6408" max="6408" width="7.77734375" style="6" customWidth="1"/>
    <col min="6409" max="6409" width="9.21875" style="6" customWidth="1"/>
    <col min="6410" max="6410" width="8.77734375" style="6" customWidth="1"/>
    <col min="6411" max="6411" width="9.33203125" style="6" customWidth="1"/>
    <col min="6412" max="6412" width="8.77734375" style="6" customWidth="1"/>
    <col min="6413" max="6413" width="9.5546875" style="6" customWidth="1"/>
    <col min="6414" max="6414" width="7.77734375" style="6" customWidth="1"/>
    <col min="6415" max="6415" width="9.77734375" style="6" customWidth="1"/>
    <col min="6416" max="6658" width="8.88671875" style="6"/>
    <col min="6659" max="6659" width="13.33203125" style="6" customWidth="1"/>
    <col min="6660" max="6660" width="7.77734375" style="6" customWidth="1"/>
    <col min="6661" max="6661" width="9.33203125" style="6" customWidth="1"/>
    <col min="6662" max="6662" width="7.77734375" style="6" customWidth="1"/>
    <col min="6663" max="6663" width="9.33203125" style="6" customWidth="1"/>
    <col min="6664" max="6664" width="7.77734375" style="6" customWidth="1"/>
    <col min="6665" max="6665" width="9.21875" style="6" customWidth="1"/>
    <col min="6666" max="6666" width="8.77734375" style="6" customWidth="1"/>
    <col min="6667" max="6667" width="9.33203125" style="6" customWidth="1"/>
    <col min="6668" max="6668" width="8.77734375" style="6" customWidth="1"/>
    <col min="6669" max="6669" width="9.5546875" style="6" customWidth="1"/>
    <col min="6670" max="6670" width="7.77734375" style="6" customWidth="1"/>
    <col min="6671" max="6671" width="9.77734375" style="6" customWidth="1"/>
    <col min="6672" max="6914" width="8.88671875" style="6"/>
    <col min="6915" max="6915" width="13.33203125" style="6" customWidth="1"/>
    <col min="6916" max="6916" width="7.77734375" style="6" customWidth="1"/>
    <col min="6917" max="6917" width="9.33203125" style="6" customWidth="1"/>
    <col min="6918" max="6918" width="7.77734375" style="6" customWidth="1"/>
    <col min="6919" max="6919" width="9.33203125" style="6" customWidth="1"/>
    <col min="6920" max="6920" width="7.77734375" style="6" customWidth="1"/>
    <col min="6921" max="6921" width="9.21875" style="6" customWidth="1"/>
    <col min="6922" max="6922" width="8.77734375" style="6" customWidth="1"/>
    <col min="6923" max="6923" width="9.33203125" style="6" customWidth="1"/>
    <col min="6924" max="6924" width="8.77734375" style="6" customWidth="1"/>
    <col min="6925" max="6925" width="9.5546875" style="6" customWidth="1"/>
    <col min="6926" max="6926" width="7.77734375" style="6" customWidth="1"/>
    <col min="6927" max="6927" width="9.77734375" style="6" customWidth="1"/>
    <col min="6928" max="7170" width="8.88671875" style="6"/>
    <col min="7171" max="7171" width="13.33203125" style="6" customWidth="1"/>
    <col min="7172" max="7172" width="7.77734375" style="6" customWidth="1"/>
    <col min="7173" max="7173" width="9.33203125" style="6" customWidth="1"/>
    <col min="7174" max="7174" width="7.77734375" style="6" customWidth="1"/>
    <col min="7175" max="7175" width="9.33203125" style="6" customWidth="1"/>
    <col min="7176" max="7176" width="7.77734375" style="6" customWidth="1"/>
    <col min="7177" max="7177" width="9.21875" style="6" customWidth="1"/>
    <col min="7178" max="7178" width="8.77734375" style="6" customWidth="1"/>
    <col min="7179" max="7179" width="9.33203125" style="6" customWidth="1"/>
    <col min="7180" max="7180" width="8.77734375" style="6" customWidth="1"/>
    <col min="7181" max="7181" width="9.5546875" style="6" customWidth="1"/>
    <col min="7182" max="7182" width="7.77734375" style="6" customWidth="1"/>
    <col min="7183" max="7183" width="9.77734375" style="6" customWidth="1"/>
    <col min="7184" max="7426" width="8.88671875" style="6"/>
    <col min="7427" max="7427" width="13.33203125" style="6" customWidth="1"/>
    <col min="7428" max="7428" width="7.77734375" style="6" customWidth="1"/>
    <col min="7429" max="7429" width="9.33203125" style="6" customWidth="1"/>
    <col min="7430" max="7430" width="7.77734375" style="6" customWidth="1"/>
    <col min="7431" max="7431" width="9.33203125" style="6" customWidth="1"/>
    <col min="7432" max="7432" width="7.77734375" style="6" customWidth="1"/>
    <col min="7433" max="7433" width="9.21875" style="6" customWidth="1"/>
    <col min="7434" max="7434" width="8.77734375" style="6" customWidth="1"/>
    <col min="7435" max="7435" width="9.33203125" style="6" customWidth="1"/>
    <col min="7436" max="7436" width="8.77734375" style="6" customWidth="1"/>
    <col min="7437" max="7437" width="9.5546875" style="6" customWidth="1"/>
    <col min="7438" max="7438" width="7.77734375" style="6" customWidth="1"/>
    <col min="7439" max="7439" width="9.77734375" style="6" customWidth="1"/>
    <col min="7440" max="7682" width="8.88671875" style="6"/>
    <col min="7683" max="7683" width="13.33203125" style="6" customWidth="1"/>
    <col min="7684" max="7684" width="7.77734375" style="6" customWidth="1"/>
    <col min="7685" max="7685" width="9.33203125" style="6" customWidth="1"/>
    <col min="7686" max="7686" width="7.77734375" style="6" customWidth="1"/>
    <col min="7687" max="7687" width="9.33203125" style="6" customWidth="1"/>
    <col min="7688" max="7688" width="7.77734375" style="6" customWidth="1"/>
    <col min="7689" max="7689" width="9.21875" style="6" customWidth="1"/>
    <col min="7690" max="7690" width="8.77734375" style="6" customWidth="1"/>
    <col min="7691" max="7691" width="9.33203125" style="6" customWidth="1"/>
    <col min="7692" max="7692" width="8.77734375" style="6" customWidth="1"/>
    <col min="7693" max="7693" width="9.5546875" style="6" customWidth="1"/>
    <col min="7694" max="7694" width="7.77734375" style="6" customWidth="1"/>
    <col min="7695" max="7695" width="9.77734375" style="6" customWidth="1"/>
    <col min="7696" max="7938" width="8.88671875" style="6"/>
    <col min="7939" max="7939" width="13.33203125" style="6" customWidth="1"/>
    <col min="7940" max="7940" width="7.77734375" style="6" customWidth="1"/>
    <col min="7941" max="7941" width="9.33203125" style="6" customWidth="1"/>
    <col min="7942" max="7942" width="7.77734375" style="6" customWidth="1"/>
    <col min="7943" max="7943" width="9.33203125" style="6" customWidth="1"/>
    <col min="7944" max="7944" width="7.77734375" style="6" customWidth="1"/>
    <col min="7945" max="7945" width="9.21875" style="6" customWidth="1"/>
    <col min="7946" max="7946" width="8.77734375" style="6" customWidth="1"/>
    <col min="7947" max="7947" width="9.33203125" style="6" customWidth="1"/>
    <col min="7948" max="7948" width="8.77734375" style="6" customWidth="1"/>
    <col min="7949" max="7949" width="9.5546875" style="6" customWidth="1"/>
    <col min="7950" max="7950" width="7.77734375" style="6" customWidth="1"/>
    <col min="7951" max="7951" width="9.77734375" style="6" customWidth="1"/>
    <col min="7952" max="8194" width="8.88671875" style="6"/>
    <col min="8195" max="8195" width="13.33203125" style="6" customWidth="1"/>
    <col min="8196" max="8196" width="7.77734375" style="6" customWidth="1"/>
    <col min="8197" max="8197" width="9.33203125" style="6" customWidth="1"/>
    <col min="8198" max="8198" width="7.77734375" style="6" customWidth="1"/>
    <col min="8199" max="8199" width="9.33203125" style="6" customWidth="1"/>
    <col min="8200" max="8200" width="7.77734375" style="6" customWidth="1"/>
    <col min="8201" max="8201" width="9.21875" style="6" customWidth="1"/>
    <col min="8202" max="8202" width="8.77734375" style="6" customWidth="1"/>
    <col min="8203" max="8203" width="9.33203125" style="6" customWidth="1"/>
    <col min="8204" max="8204" width="8.77734375" style="6" customWidth="1"/>
    <col min="8205" max="8205" width="9.5546875" style="6" customWidth="1"/>
    <col min="8206" max="8206" width="7.77734375" style="6" customWidth="1"/>
    <col min="8207" max="8207" width="9.77734375" style="6" customWidth="1"/>
    <col min="8208" max="8450" width="8.88671875" style="6"/>
    <col min="8451" max="8451" width="13.33203125" style="6" customWidth="1"/>
    <col min="8452" max="8452" width="7.77734375" style="6" customWidth="1"/>
    <col min="8453" max="8453" width="9.33203125" style="6" customWidth="1"/>
    <col min="8454" max="8454" width="7.77734375" style="6" customWidth="1"/>
    <col min="8455" max="8455" width="9.33203125" style="6" customWidth="1"/>
    <col min="8456" max="8456" width="7.77734375" style="6" customWidth="1"/>
    <col min="8457" max="8457" width="9.21875" style="6" customWidth="1"/>
    <col min="8458" max="8458" width="8.77734375" style="6" customWidth="1"/>
    <col min="8459" max="8459" width="9.33203125" style="6" customWidth="1"/>
    <col min="8460" max="8460" width="8.77734375" style="6" customWidth="1"/>
    <col min="8461" max="8461" width="9.5546875" style="6" customWidth="1"/>
    <col min="8462" max="8462" width="7.77734375" style="6" customWidth="1"/>
    <col min="8463" max="8463" width="9.77734375" style="6" customWidth="1"/>
    <col min="8464" max="8706" width="8.88671875" style="6"/>
    <col min="8707" max="8707" width="13.33203125" style="6" customWidth="1"/>
    <col min="8708" max="8708" width="7.77734375" style="6" customWidth="1"/>
    <col min="8709" max="8709" width="9.33203125" style="6" customWidth="1"/>
    <col min="8710" max="8710" width="7.77734375" style="6" customWidth="1"/>
    <col min="8711" max="8711" width="9.33203125" style="6" customWidth="1"/>
    <col min="8712" max="8712" width="7.77734375" style="6" customWidth="1"/>
    <col min="8713" max="8713" width="9.21875" style="6" customWidth="1"/>
    <col min="8714" max="8714" width="8.77734375" style="6" customWidth="1"/>
    <col min="8715" max="8715" width="9.33203125" style="6" customWidth="1"/>
    <col min="8716" max="8716" width="8.77734375" style="6" customWidth="1"/>
    <col min="8717" max="8717" width="9.5546875" style="6" customWidth="1"/>
    <col min="8718" max="8718" width="7.77734375" style="6" customWidth="1"/>
    <col min="8719" max="8719" width="9.77734375" style="6" customWidth="1"/>
    <col min="8720" max="8962" width="8.88671875" style="6"/>
    <col min="8963" max="8963" width="13.33203125" style="6" customWidth="1"/>
    <col min="8964" max="8964" width="7.77734375" style="6" customWidth="1"/>
    <col min="8965" max="8965" width="9.33203125" style="6" customWidth="1"/>
    <col min="8966" max="8966" width="7.77734375" style="6" customWidth="1"/>
    <col min="8967" max="8967" width="9.33203125" style="6" customWidth="1"/>
    <col min="8968" max="8968" width="7.77734375" style="6" customWidth="1"/>
    <col min="8969" max="8969" width="9.21875" style="6" customWidth="1"/>
    <col min="8970" max="8970" width="8.77734375" style="6" customWidth="1"/>
    <col min="8971" max="8971" width="9.33203125" style="6" customWidth="1"/>
    <col min="8972" max="8972" width="8.77734375" style="6" customWidth="1"/>
    <col min="8973" max="8973" width="9.5546875" style="6" customWidth="1"/>
    <col min="8974" max="8974" width="7.77734375" style="6" customWidth="1"/>
    <col min="8975" max="8975" width="9.77734375" style="6" customWidth="1"/>
    <col min="8976" max="9218" width="8.88671875" style="6"/>
    <col min="9219" max="9219" width="13.33203125" style="6" customWidth="1"/>
    <col min="9220" max="9220" width="7.77734375" style="6" customWidth="1"/>
    <col min="9221" max="9221" width="9.33203125" style="6" customWidth="1"/>
    <col min="9222" max="9222" width="7.77734375" style="6" customWidth="1"/>
    <col min="9223" max="9223" width="9.33203125" style="6" customWidth="1"/>
    <col min="9224" max="9224" width="7.77734375" style="6" customWidth="1"/>
    <col min="9225" max="9225" width="9.21875" style="6" customWidth="1"/>
    <col min="9226" max="9226" width="8.77734375" style="6" customWidth="1"/>
    <col min="9227" max="9227" width="9.33203125" style="6" customWidth="1"/>
    <col min="9228" max="9228" width="8.77734375" style="6" customWidth="1"/>
    <col min="9229" max="9229" width="9.5546875" style="6" customWidth="1"/>
    <col min="9230" max="9230" width="7.77734375" style="6" customWidth="1"/>
    <col min="9231" max="9231" width="9.77734375" style="6" customWidth="1"/>
    <col min="9232" max="9474" width="8.88671875" style="6"/>
    <col min="9475" max="9475" width="13.33203125" style="6" customWidth="1"/>
    <col min="9476" max="9476" width="7.77734375" style="6" customWidth="1"/>
    <col min="9477" max="9477" width="9.33203125" style="6" customWidth="1"/>
    <col min="9478" max="9478" width="7.77734375" style="6" customWidth="1"/>
    <col min="9479" max="9479" width="9.33203125" style="6" customWidth="1"/>
    <col min="9480" max="9480" width="7.77734375" style="6" customWidth="1"/>
    <col min="9481" max="9481" width="9.21875" style="6" customWidth="1"/>
    <col min="9482" max="9482" width="8.77734375" style="6" customWidth="1"/>
    <col min="9483" max="9483" width="9.33203125" style="6" customWidth="1"/>
    <col min="9484" max="9484" width="8.77734375" style="6" customWidth="1"/>
    <col min="9485" max="9485" width="9.5546875" style="6" customWidth="1"/>
    <col min="9486" max="9486" width="7.77734375" style="6" customWidth="1"/>
    <col min="9487" max="9487" width="9.77734375" style="6" customWidth="1"/>
    <col min="9488" max="9730" width="8.88671875" style="6"/>
    <col min="9731" max="9731" width="13.33203125" style="6" customWidth="1"/>
    <col min="9732" max="9732" width="7.77734375" style="6" customWidth="1"/>
    <col min="9733" max="9733" width="9.33203125" style="6" customWidth="1"/>
    <col min="9734" max="9734" width="7.77734375" style="6" customWidth="1"/>
    <col min="9735" max="9735" width="9.33203125" style="6" customWidth="1"/>
    <col min="9736" max="9736" width="7.77734375" style="6" customWidth="1"/>
    <col min="9737" max="9737" width="9.21875" style="6" customWidth="1"/>
    <col min="9738" max="9738" width="8.77734375" style="6" customWidth="1"/>
    <col min="9739" max="9739" width="9.33203125" style="6" customWidth="1"/>
    <col min="9740" max="9740" width="8.77734375" style="6" customWidth="1"/>
    <col min="9741" max="9741" width="9.5546875" style="6" customWidth="1"/>
    <col min="9742" max="9742" width="7.77734375" style="6" customWidth="1"/>
    <col min="9743" max="9743" width="9.77734375" style="6" customWidth="1"/>
    <col min="9744" max="9986" width="8.88671875" style="6"/>
    <col min="9987" max="9987" width="13.33203125" style="6" customWidth="1"/>
    <col min="9988" max="9988" width="7.77734375" style="6" customWidth="1"/>
    <col min="9989" max="9989" width="9.33203125" style="6" customWidth="1"/>
    <col min="9990" max="9990" width="7.77734375" style="6" customWidth="1"/>
    <col min="9991" max="9991" width="9.33203125" style="6" customWidth="1"/>
    <col min="9992" max="9992" width="7.77734375" style="6" customWidth="1"/>
    <col min="9993" max="9993" width="9.21875" style="6" customWidth="1"/>
    <col min="9994" max="9994" width="8.77734375" style="6" customWidth="1"/>
    <col min="9995" max="9995" width="9.33203125" style="6" customWidth="1"/>
    <col min="9996" max="9996" width="8.77734375" style="6" customWidth="1"/>
    <col min="9997" max="9997" width="9.5546875" style="6" customWidth="1"/>
    <col min="9998" max="9998" width="7.77734375" style="6" customWidth="1"/>
    <col min="9999" max="9999" width="9.77734375" style="6" customWidth="1"/>
    <col min="10000" max="10242" width="8.88671875" style="6"/>
    <col min="10243" max="10243" width="13.33203125" style="6" customWidth="1"/>
    <col min="10244" max="10244" width="7.77734375" style="6" customWidth="1"/>
    <col min="10245" max="10245" width="9.33203125" style="6" customWidth="1"/>
    <col min="10246" max="10246" width="7.77734375" style="6" customWidth="1"/>
    <col min="10247" max="10247" width="9.33203125" style="6" customWidth="1"/>
    <col min="10248" max="10248" width="7.77734375" style="6" customWidth="1"/>
    <col min="10249" max="10249" width="9.21875" style="6" customWidth="1"/>
    <col min="10250" max="10250" width="8.77734375" style="6" customWidth="1"/>
    <col min="10251" max="10251" width="9.33203125" style="6" customWidth="1"/>
    <col min="10252" max="10252" width="8.77734375" style="6" customWidth="1"/>
    <col min="10253" max="10253" width="9.5546875" style="6" customWidth="1"/>
    <col min="10254" max="10254" width="7.77734375" style="6" customWidth="1"/>
    <col min="10255" max="10255" width="9.77734375" style="6" customWidth="1"/>
    <col min="10256" max="10498" width="8.88671875" style="6"/>
    <col min="10499" max="10499" width="13.33203125" style="6" customWidth="1"/>
    <col min="10500" max="10500" width="7.77734375" style="6" customWidth="1"/>
    <col min="10501" max="10501" width="9.33203125" style="6" customWidth="1"/>
    <col min="10502" max="10502" width="7.77734375" style="6" customWidth="1"/>
    <col min="10503" max="10503" width="9.33203125" style="6" customWidth="1"/>
    <col min="10504" max="10504" width="7.77734375" style="6" customWidth="1"/>
    <col min="10505" max="10505" width="9.21875" style="6" customWidth="1"/>
    <col min="10506" max="10506" width="8.77734375" style="6" customWidth="1"/>
    <col min="10507" max="10507" width="9.33203125" style="6" customWidth="1"/>
    <col min="10508" max="10508" width="8.77734375" style="6" customWidth="1"/>
    <col min="10509" max="10509" width="9.5546875" style="6" customWidth="1"/>
    <col min="10510" max="10510" width="7.77734375" style="6" customWidth="1"/>
    <col min="10511" max="10511" width="9.77734375" style="6" customWidth="1"/>
    <col min="10512" max="10754" width="8.88671875" style="6"/>
    <col min="10755" max="10755" width="13.33203125" style="6" customWidth="1"/>
    <col min="10756" max="10756" width="7.77734375" style="6" customWidth="1"/>
    <col min="10757" max="10757" width="9.33203125" style="6" customWidth="1"/>
    <col min="10758" max="10758" width="7.77734375" style="6" customWidth="1"/>
    <col min="10759" max="10759" width="9.33203125" style="6" customWidth="1"/>
    <col min="10760" max="10760" width="7.77734375" style="6" customWidth="1"/>
    <col min="10761" max="10761" width="9.21875" style="6" customWidth="1"/>
    <col min="10762" max="10762" width="8.77734375" style="6" customWidth="1"/>
    <col min="10763" max="10763" width="9.33203125" style="6" customWidth="1"/>
    <col min="10764" max="10764" width="8.77734375" style="6" customWidth="1"/>
    <col min="10765" max="10765" width="9.5546875" style="6" customWidth="1"/>
    <col min="10766" max="10766" width="7.77734375" style="6" customWidth="1"/>
    <col min="10767" max="10767" width="9.77734375" style="6" customWidth="1"/>
    <col min="10768" max="11010" width="8.88671875" style="6"/>
    <col min="11011" max="11011" width="13.33203125" style="6" customWidth="1"/>
    <col min="11012" max="11012" width="7.77734375" style="6" customWidth="1"/>
    <col min="11013" max="11013" width="9.33203125" style="6" customWidth="1"/>
    <col min="11014" max="11014" width="7.77734375" style="6" customWidth="1"/>
    <col min="11015" max="11015" width="9.33203125" style="6" customWidth="1"/>
    <col min="11016" max="11016" width="7.77734375" style="6" customWidth="1"/>
    <col min="11017" max="11017" width="9.21875" style="6" customWidth="1"/>
    <col min="11018" max="11018" width="8.77734375" style="6" customWidth="1"/>
    <col min="11019" max="11019" width="9.33203125" style="6" customWidth="1"/>
    <col min="11020" max="11020" width="8.77734375" style="6" customWidth="1"/>
    <col min="11021" max="11021" width="9.5546875" style="6" customWidth="1"/>
    <col min="11022" max="11022" width="7.77734375" style="6" customWidth="1"/>
    <col min="11023" max="11023" width="9.77734375" style="6" customWidth="1"/>
    <col min="11024" max="11266" width="8.88671875" style="6"/>
    <col min="11267" max="11267" width="13.33203125" style="6" customWidth="1"/>
    <col min="11268" max="11268" width="7.77734375" style="6" customWidth="1"/>
    <col min="11269" max="11269" width="9.33203125" style="6" customWidth="1"/>
    <col min="11270" max="11270" width="7.77734375" style="6" customWidth="1"/>
    <col min="11271" max="11271" width="9.33203125" style="6" customWidth="1"/>
    <col min="11272" max="11272" width="7.77734375" style="6" customWidth="1"/>
    <col min="11273" max="11273" width="9.21875" style="6" customWidth="1"/>
    <col min="11274" max="11274" width="8.77734375" style="6" customWidth="1"/>
    <col min="11275" max="11275" width="9.33203125" style="6" customWidth="1"/>
    <col min="11276" max="11276" width="8.77734375" style="6" customWidth="1"/>
    <col min="11277" max="11277" width="9.5546875" style="6" customWidth="1"/>
    <col min="11278" max="11278" width="7.77734375" style="6" customWidth="1"/>
    <col min="11279" max="11279" width="9.77734375" style="6" customWidth="1"/>
    <col min="11280" max="11522" width="8.88671875" style="6"/>
    <col min="11523" max="11523" width="13.33203125" style="6" customWidth="1"/>
    <col min="11524" max="11524" width="7.77734375" style="6" customWidth="1"/>
    <col min="11525" max="11525" width="9.33203125" style="6" customWidth="1"/>
    <col min="11526" max="11526" width="7.77734375" style="6" customWidth="1"/>
    <col min="11527" max="11527" width="9.33203125" style="6" customWidth="1"/>
    <col min="11528" max="11528" width="7.77734375" style="6" customWidth="1"/>
    <col min="11529" max="11529" width="9.21875" style="6" customWidth="1"/>
    <col min="11530" max="11530" width="8.77734375" style="6" customWidth="1"/>
    <col min="11531" max="11531" width="9.33203125" style="6" customWidth="1"/>
    <col min="11532" max="11532" width="8.77734375" style="6" customWidth="1"/>
    <col min="11533" max="11533" width="9.5546875" style="6" customWidth="1"/>
    <col min="11534" max="11534" width="7.77734375" style="6" customWidth="1"/>
    <col min="11535" max="11535" width="9.77734375" style="6" customWidth="1"/>
    <col min="11536" max="11778" width="8.88671875" style="6"/>
    <col min="11779" max="11779" width="13.33203125" style="6" customWidth="1"/>
    <col min="11780" max="11780" width="7.77734375" style="6" customWidth="1"/>
    <col min="11781" max="11781" width="9.33203125" style="6" customWidth="1"/>
    <col min="11782" max="11782" width="7.77734375" style="6" customWidth="1"/>
    <col min="11783" max="11783" width="9.33203125" style="6" customWidth="1"/>
    <col min="11784" max="11784" width="7.77734375" style="6" customWidth="1"/>
    <col min="11785" max="11785" width="9.21875" style="6" customWidth="1"/>
    <col min="11786" max="11786" width="8.77734375" style="6" customWidth="1"/>
    <col min="11787" max="11787" width="9.33203125" style="6" customWidth="1"/>
    <col min="11788" max="11788" width="8.77734375" style="6" customWidth="1"/>
    <col min="11789" max="11789" width="9.5546875" style="6" customWidth="1"/>
    <col min="11790" max="11790" width="7.77734375" style="6" customWidth="1"/>
    <col min="11791" max="11791" width="9.77734375" style="6" customWidth="1"/>
    <col min="11792" max="12034" width="8.88671875" style="6"/>
    <col min="12035" max="12035" width="13.33203125" style="6" customWidth="1"/>
    <col min="12036" max="12036" width="7.77734375" style="6" customWidth="1"/>
    <col min="12037" max="12037" width="9.33203125" style="6" customWidth="1"/>
    <col min="12038" max="12038" width="7.77734375" style="6" customWidth="1"/>
    <col min="12039" max="12039" width="9.33203125" style="6" customWidth="1"/>
    <col min="12040" max="12040" width="7.77734375" style="6" customWidth="1"/>
    <col min="12041" max="12041" width="9.21875" style="6" customWidth="1"/>
    <col min="12042" max="12042" width="8.77734375" style="6" customWidth="1"/>
    <col min="12043" max="12043" width="9.33203125" style="6" customWidth="1"/>
    <col min="12044" max="12044" width="8.77734375" style="6" customWidth="1"/>
    <col min="12045" max="12045" width="9.5546875" style="6" customWidth="1"/>
    <col min="12046" max="12046" width="7.77734375" style="6" customWidth="1"/>
    <col min="12047" max="12047" width="9.77734375" style="6" customWidth="1"/>
    <col min="12048" max="12290" width="8.88671875" style="6"/>
    <col min="12291" max="12291" width="13.33203125" style="6" customWidth="1"/>
    <col min="12292" max="12292" width="7.77734375" style="6" customWidth="1"/>
    <col min="12293" max="12293" width="9.33203125" style="6" customWidth="1"/>
    <col min="12294" max="12294" width="7.77734375" style="6" customWidth="1"/>
    <col min="12295" max="12295" width="9.33203125" style="6" customWidth="1"/>
    <col min="12296" max="12296" width="7.77734375" style="6" customWidth="1"/>
    <col min="12297" max="12297" width="9.21875" style="6" customWidth="1"/>
    <col min="12298" max="12298" width="8.77734375" style="6" customWidth="1"/>
    <col min="12299" max="12299" width="9.33203125" style="6" customWidth="1"/>
    <col min="12300" max="12300" width="8.77734375" style="6" customWidth="1"/>
    <col min="12301" max="12301" width="9.5546875" style="6" customWidth="1"/>
    <col min="12302" max="12302" width="7.77734375" style="6" customWidth="1"/>
    <col min="12303" max="12303" width="9.77734375" style="6" customWidth="1"/>
    <col min="12304" max="12546" width="8.88671875" style="6"/>
    <col min="12547" max="12547" width="13.33203125" style="6" customWidth="1"/>
    <col min="12548" max="12548" width="7.77734375" style="6" customWidth="1"/>
    <col min="12549" max="12549" width="9.33203125" style="6" customWidth="1"/>
    <col min="12550" max="12550" width="7.77734375" style="6" customWidth="1"/>
    <col min="12551" max="12551" width="9.33203125" style="6" customWidth="1"/>
    <col min="12552" max="12552" width="7.77734375" style="6" customWidth="1"/>
    <col min="12553" max="12553" width="9.21875" style="6" customWidth="1"/>
    <col min="12554" max="12554" width="8.77734375" style="6" customWidth="1"/>
    <col min="12555" max="12555" width="9.33203125" style="6" customWidth="1"/>
    <col min="12556" max="12556" width="8.77734375" style="6" customWidth="1"/>
    <col min="12557" max="12557" width="9.5546875" style="6" customWidth="1"/>
    <col min="12558" max="12558" width="7.77734375" style="6" customWidth="1"/>
    <col min="12559" max="12559" width="9.77734375" style="6" customWidth="1"/>
    <col min="12560" max="12802" width="8.88671875" style="6"/>
    <col min="12803" max="12803" width="13.33203125" style="6" customWidth="1"/>
    <col min="12804" max="12804" width="7.77734375" style="6" customWidth="1"/>
    <col min="12805" max="12805" width="9.33203125" style="6" customWidth="1"/>
    <col min="12806" max="12806" width="7.77734375" style="6" customWidth="1"/>
    <col min="12807" max="12807" width="9.33203125" style="6" customWidth="1"/>
    <col min="12808" max="12808" width="7.77734375" style="6" customWidth="1"/>
    <col min="12809" max="12809" width="9.21875" style="6" customWidth="1"/>
    <col min="12810" max="12810" width="8.77734375" style="6" customWidth="1"/>
    <col min="12811" max="12811" width="9.33203125" style="6" customWidth="1"/>
    <col min="12812" max="12812" width="8.77734375" style="6" customWidth="1"/>
    <col min="12813" max="12813" width="9.5546875" style="6" customWidth="1"/>
    <col min="12814" max="12814" width="7.77734375" style="6" customWidth="1"/>
    <col min="12815" max="12815" width="9.77734375" style="6" customWidth="1"/>
    <col min="12816" max="13058" width="8.88671875" style="6"/>
    <col min="13059" max="13059" width="13.33203125" style="6" customWidth="1"/>
    <col min="13060" max="13060" width="7.77734375" style="6" customWidth="1"/>
    <col min="13061" max="13061" width="9.33203125" style="6" customWidth="1"/>
    <col min="13062" max="13062" width="7.77734375" style="6" customWidth="1"/>
    <col min="13063" max="13063" width="9.33203125" style="6" customWidth="1"/>
    <col min="13064" max="13064" width="7.77734375" style="6" customWidth="1"/>
    <col min="13065" max="13065" width="9.21875" style="6" customWidth="1"/>
    <col min="13066" max="13066" width="8.77734375" style="6" customWidth="1"/>
    <col min="13067" max="13067" width="9.33203125" style="6" customWidth="1"/>
    <col min="13068" max="13068" width="8.77734375" style="6" customWidth="1"/>
    <col min="13069" max="13069" width="9.5546875" style="6" customWidth="1"/>
    <col min="13070" max="13070" width="7.77734375" style="6" customWidth="1"/>
    <col min="13071" max="13071" width="9.77734375" style="6" customWidth="1"/>
    <col min="13072" max="13314" width="8.88671875" style="6"/>
    <col min="13315" max="13315" width="13.33203125" style="6" customWidth="1"/>
    <col min="13316" max="13316" width="7.77734375" style="6" customWidth="1"/>
    <col min="13317" max="13317" width="9.33203125" style="6" customWidth="1"/>
    <col min="13318" max="13318" width="7.77734375" style="6" customWidth="1"/>
    <col min="13319" max="13319" width="9.33203125" style="6" customWidth="1"/>
    <col min="13320" max="13320" width="7.77734375" style="6" customWidth="1"/>
    <col min="13321" max="13321" width="9.21875" style="6" customWidth="1"/>
    <col min="13322" max="13322" width="8.77734375" style="6" customWidth="1"/>
    <col min="13323" max="13323" width="9.33203125" style="6" customWidth="1"/>
    <col min="13324" max="13324" width="8.77734375" style="6" customWidth="1"/>
    <col min="13325" max="13325" width="9.5546875" style="6" customWidth="1"/>
    <col min="13326" max="13326" width="7.77734375" style="6" customWidth="1"/>
    <col min="13327" max="13327" width="9.77734375" style="6" customWidth="1"/>
    <col min="13328" max="13570" width="8.88671875" style="6"/>
    <col min="13571" max="13571" width="13.33203125" style="6" customWidth="1"/>
    <col min="13572" max="13572" width="7.77734375" style="6" customWidth="1"/>
    <col min="13573" max="13573" width="9.33203125" style="6" customWidth="1"/>
    <col min="13574" max="13574" width="7.77734375" style="6" customWidth="1"/>
    <col min="13575" max="13575" width="9.33203125" style="6" customWidth="1"/>
    <col min="13576" max="13576" width="7.77734375" style="6" customWidth="1"/>
    <col min="13577" max="13577" width="9.21875" style="6" customWidth="1"/>
    <col min="13578" max="13578" width="8.77734375" style="6" customWidth="1"/>
    <col min="13579" max="13579" width="9.33203125" style="6" customWidth="1"/>
    <col min="13580" max="13580" width="8.77734375" style="6" customWidth="1"/>
    <col min="13581" max="13581" width="9.5546875" style="6" customWidth="1"/>
    <col min="13582" max="13582" width="7.77734375" style="6" customWidth="1"/>
    <col min="13583" max="13583" width="9.77734375" style="6" customWidth="1"/>
    <col min="13584" max="13826" width="8.88671875" style="6"/>
    <col min="13827" max="13827" width="13.33203125" style="6" customWidth="1"/>
    <col min="13828" max="13828" width="7.77734375" style="6" customWidth="1"/>
    <col min="13829" max="13829" width="9.33203125" style="6" customWidth="1"/>
    <col min="13830" max="13830" width="7.77734375" style="6" customWidth="1"/>
    <col min="13831" max="13831" width="9.33203125" style="6" customWidth="1"/>
    <col min="13832" max="13832" width="7.77734375" style="6" customWidth="1"/>
    <col min="13833" max="13833" width="9.21875" style="6" customWidth="1"/>
    <col min="13834" max="13834" width="8.77734375" style="6" customWidth="1"/>
    <col min="13835" max="13835" width="9.33203125" style="6" customWidth="1"/>
    <col min="13836" max="13836" width="8.77734375" style="6" customWidth="1"/>
    <col min="13837" max="13837" width="9.5546875" style="6" customWidth="1"/>
    <col min="13838" max="13838" width="7.77734375" style="6" customWidth="1"/>
    <col min="13839" max="13839" width="9.77734375" style="6" customWidth="1"/>
    <col min="13840" max="14082" width="8.88671875" style="6"/>
    <col min="14083" max="14083" width="13.33203125" style="6" customWidth="1"/>
    <col min="14084" max="14084" width="7.77734375" style="6" customWidth="1"/>
    <col min="14085" max="14085" width="9.33203125" style="6" customWidth="1"/>
    <col min="14086" max="14086" width="7.77734375" style="6" customWidth="1"/>
    <col min="14087" max="14087" width="9.33203125" style="6" customWidth="1"/>
    <col min="14088" max="14088" width="7.77734375" style="6" customWidth="1"/>
    <col min="14089" max="14089" width="9.21875" style="6" customWidth="1"/>
    <col min="14090" max="14090" width="8.77734375" style="6" customWidth="1"/>
    <col min="14091" max="14091" width="9.33203125" style="6" customWidth="1"/>
    <col min="14092" max="14092" width="8.77734375" style="6" customWidth="1"/>
    <col min="14093" max="14093" width="9.5546875" style="6" customWidth="1"/>
    <col min="14094" max="14094" width="7.77734375" style="6" customWidth="1"/>
    <col min="14095" max="14095" width="9.77734375" style="6" customWidth="1"/>
    <col min="14096" max="14338" width="8.88671875" style="6"/>
    <col min="14339" max="14339" width="13.33203125" style="6" customWidth="1"/>
    <col min="14340" max="14340" width="7.77734375" style="6" customWidth="1"/>
    <col min="14341" max="14341" width="9.33203125" style="6" customWidth="1"/>
    <col min="14342" max="14342" width="7.77734375" style="6" customWidth="1"/>
    <col min="14343" max="14343" width="9.33203125" style="6" customWidth="1"/>
    <col min="14344" max="14344" width="7.77734375" style="6" customWidth="1"/>
    <col min="14345" max="14345" width="9.21875" style="6" customWidth="1"/>
    <col min="14346" max="14346" width="8.77734375" style="6" customWidth="1"/>
    <col min="14347" max="14347" width="9.33203125" style="6" customWidth="1"/>
    <col min="14348" max="14348" width="8.77734375" style="6" customWidth="1"/>
    <col min="14349" max="14349" width="9.5546875" style="6" customWidth="1"/>
    <col min="14350" max="14350" width="7.77734375" style="6" customWidth="1"/>
    <col min="14351" max="14351" width="9.77734375" style="6" customWidth="1"/>
    <col min="14352" max="14594" width="8.88671875" style="6"/>
    <col min="14595" max="14595" width="13.33203125" style="6" customWidth="1"/>
    <col min="14596" max="14596" width="7.77734375" style="6" customWidth="1"/>
    <col min="14597" max="14597" width="9.33203125" style="6" customWidth="1"/>
    <col min="14598" max="14598" width="7.77734375" style="6" customWidth="1"/>
    <col min="14599" max="14599" width="9.33203125" style="6" customWidth="1"/>
    <col min="14600" max="14600" width="7.77734375" style="6" customWidth="1"/>
    <col min="14601" max="14601" width="9.21875" style="6" customWidth="1"/>
    <col min="14602" max="14602" width="8.77734375" style="6" customWidth="1"/>
    <col min="14603" max="14603" width="9.33203125" style="6" customWidth="1"/>
    <col min="14604" max="14604" width="8.77734375" style="6" customWidth="1"/>
    <col min="14605" max="14605" width="9.5546875" style="6" customWidth="1"/>
    <col min="14606" max="14606" width="7.77734375" style="6" customWidth="1"/>
    <col min="14607" max="14607" width="9.77734375" style="6" customWidth="1"/>
    <col min="14608" max="14850" width="8.88671875" style="6"/>
    <col min="14851" max="14851" width="13.33203125" style="6" customWidth="1"/>
    <col min="14852" max="14852" width="7.77734375" style="6" customWidth="1"/>
    <col min="14853" max="14853" width="9.33203125" style="6" customWidth="1"/>
    <col min="14854" max="14854" width="7.77734375" style="6" customWidth="1"/>
    <col min="14855" max="14855" width="9.33203125" style="6" customWidth="1"/>
    <col min="14856" max="14856" width="7.77734375" style="6" customWidth="1"/>
    <col min="14857" max="14857" width="9.21875" style="6" customWidth="1"/>
    <col min="14858" max="14858" width="8.77734375" style="6" customWidth="1"/>
    <col min="14859" max="14859" width="9.33203125" style="6" customWidth="1"/>
    <col min="14860" max="14860" width="8.77734375" style="6" customWidth="1"/>
    <col min="14861" max="14861" width="9.5546875" style="6" customWidth="1"/>
    <col min="14862" max="14862" width="7.77734375" style="6" customWidth="1"/>
    <col min="14863" max="14863" width="9.77734375" style="6" customWidth="1"/>
    <col min="14864" max="15106" width="8.88671875" style="6"/>
    <col min="15107" max="15107" width="13.33203125" style="6" customWidth="1"/>
    <col min="15108" max="15108" width="7.77734375" style="6" customWidth="1"/>
    <col min="15109" max="15109" width="9.33203125" style="6" customWidth="1"/>
    <col min="15110" max="15110" width="7.77734375" style="6" customWidth="1"/>
    <col min="15111" max="15111" width="9.33203125" style="6" customWidth="1"/>
    <col min="15112" max="15112" width="7.77734375" style="6" customWidth="1"/>
    <col min="15113" max="15113" width="9.21875" style="6" customWidth="1"/>
    <col min="15114" max="15114" width="8.77734375" style="6" customWidth="1"/>
    <col min="15115" max="15115" width="9.33203125" style="6" customWidth="1"/>
    <col min="15116" max="15116" width="8.77734375" style="6" customWidth="1"/>
    <col min="15117" max="15117" width="9.5546875" style="6" customWidth="1"/>
    <col min="15118" max="15118" width="7.77734375" style="6" customWidth="1"/>
    <col min="15119" max="15119" width="9.77734375" style="6" customWidth="1"/>
    <col min="15120" max="15362" width="8.88671875" style="6"/>
    <col min="15363" max="15363" width="13.33203125" style="6" customWidth="1"/>
    <col min="15364" max="15364" width="7.77734375" style="6" customWidth="1"/>
    <col min="15365" max="15365" width="9.33203125" style="6" customWidth="1"/>
    <col min="15366" max="15366" width="7.77734375" style="6" customWidth="1"/>
    <col min="15367" max="15367" width="9.33203125" style="6" customWidth="1"/>
    <col min="15368" max="15368" width="7.77734375" style="6" customWidth="1"/>
    <col min="15369" max="15369" width="9.21875" style="6" customWidth="1"/>
    <col min="15370" max="15370" width="8.77734375" style="6" customWidth="1"/>
    <col min="15371" max="15371" width="9.33203125" style="6" customWidth="1"/>
    <col min="15372" max="15372" width="8.77734375" style="6" customWidth="1"/>
    <col min="15373" max="15373" width="9.5546875" style="6" customWidth="1"/>
    <col min="15374" max="15374" width="7.77734375" style="6" customWidth="1"/>
    <col min="15375" max="15375" width="9.77734375" style="6" customWidth="1"/>
    <col min="15376" max="15618" width="8.88671875" style="6"/>
    <col min="15619" max="15619" width="13.33203125" style="6" customWidth="1"/>
    <col min="15620" max="15620" width="7.77734375" style="6" customWidth="1"/>
    <col min="15621" max="15621" width="9.33203125" style="6" customWidth="1"/>
    <col min="15622" max="15622" width="7.77734375" style="6" customWidth="1"/>
    <col min="15623" max="15623" width="9.33203125" style="6" customWidth="1"/>
    <col min="15624" max="15624" width="7.77734375" style="6" customWidth="1"/>
    <col min="15625" max="15625" width="9.21875" style="6" customWidth="1"/>
    <col min="15626" max="15626" width="8.77734375" style="6" customWidth="1"/>
    <col min="15627" max="15627" width="9.33203125" style="6" customWidth="1"/>
    <col min="15628" max="15628" width="8.77734375" style="6" customWidth="1"/>
    <col min="15629" max="15629" width="9.5546875" style="6" customWidth="1"/>
    <col min="15630" max="15630" width="7.77734375" style="6" customWidth="1"/>
    <col min="15631" max="15631" width="9.77734375" style="6" customWidth="1"/>
    <col min="15632" max="15874" width="8.88671875" style="6"/>
    <col min="15875" max="15875" width="13.33203125" style="6" customWidth="1"/>
    <col min="15876" max="15876" width="7.77734375" style="6" customWidth="1"/>
    <col min="15877" max="15877" width="9.33203125" style="6" customWidth="1"/>
    <col min="15878" max="15878" width="7.77734375" style="6" customWidth="1"/>
    <col min="15879" max="15879" width="9.33203125" style="6" customWidth="1"/>
    <col min="15880" max="15880" width="7.77734375" style="6" customWidth="1"/>
    <col min="15881" max="15881" width="9.21875" style="6" customWidth="1"/>
    <col min="15882" max="15882" width="8.77734375" style="6" customWidth="1"/>
    <col min="15883" max="15883" width="9.33203125" style="6" customWidth="1"/>
    <col min="15884" max="15884" width="8.77734375" style="6" customWidth="1"/>
    <col min="15885" max="15885" width="9.5546875" style="6" customWidth="1"/>
    <col min="15886" max="15886" width="7.77734375" style="6" customWidth="1"/>
    <col min="15887" max="15887" width="9.77734375" style="6" customWidth="1"/>
    <col min="15888" max="16130" width="8.88671875" style="6"/>
    <col min="16131" max="16131" width="13.33203125" style="6" customWidth="1"/>
    <col min="16132" max="16132" width="7.77734375" style="6" customWidth="1"/>
    <col min="16133" max="16133" width="9.33203125" style="6" customWidth="1"/>
    <col min="16134" max="16134" width="7.77734375" style="6" customWidth="1"/>
    <col min="16135" max="16135" width="9.33203125" style="6" customWidth="1"/>
    <col min="16136" max="16136" width="7.77734375" style="6" customWidth="1"/>
    <col min="16137" max="16137" width="9.21875" style="6" customWidth="1"/>
    <col min="16138" max="16138" width="8.77734375" style="6" customWidth="1"/>
    <col min="16139" max="16139" width="9.33203125" style="6" customWidth="1"/>
    <col min="16140" max="16140" width="8.77734375" style="6" customWidth="1"/>
    <col min="16141" max="16141" width="9.5546875" style="6" customWidth="1"/>
    <col min="16142" max="16142" width="7.77734375" style="6" customWidth="1"/>
    <col min="16143" max="16143" width="9.77734375" style="6" customWidth="1"/>
    <col min="16144" max="16384" width="8.88671875" style="6"/>
  </cols>
  <sheetData>
    <row r="1" spans="1:25" ht="5.25" customHeight="1" thickBot="1"/>
    <row r="2" spans="1:25" ht="19.5" customHeight="1">
      <c r="A2" s="1871" t="s">
        <v>495</v>
      </c>
      <c r="B2" s="1870" t="s">
        <v>1972</v>
      </c>
      <c r="C2" s="1872"/>
      <c r="D2" s="1870" t="s">
        <v>1973</v>
      </c>
      <c r="E2" s="1872"/>
      <c r="F2" s="1870" t="s">
        <v>11657</v>
      </c>
      <c r="G2" s="1872"/>
      <c r="H2" s="1870" t="s">
        <v>12367</v>
      </c>
      <c r="I2" s="1872"/>
      <c r="J2" s="1870" t="s">
        <v>12368</v>
      </c>
      <c r="K2" s="1872"/>
      <c r="L2" s="1869" t="s">
        <v>12369</v>
      </c>
      <c r="M2" s="1870"/>
      <c r="N2" s="1869" t="s">
        <v>12370</v>
      </c>
      <c r="O2" s="1869"/>
      <c r="P2" s="1872" t="s">
        <v>13354</v>
      </c>
      <c r="Q2" s="1870"/>
      <c r="R2" s="1869" t="s">
        <v>16021</v>
      </c>
      <c r="S2" s="1869"/>
      <c r="T2" s="1869" t="s">
        <v>16022</v>
      </c>
      <c r="U2" s="1870"/>
      <c r="V2" s="1866" t="s">
        <v>26390</v>
      </c>
      <c r="W2" s="1867"/>
    </row>
    <row r="3" spans="1:25" ht="19.5" customHeight="1">
      <c r="A3" s="1871"/>
      <c r="B3" s="855" t="s">
        <v>496</v>
      </c>
      <c r="C3" s="855" t="s">
        <v>497</v>
      </c>
      <c r="D3" s="854" t="s">
        <v>496</v>
      </c>
      <c r="E3" s="856" t="s">
        <v>497</v>
      </c>
      <c r="F3" s="854" t="s">
        <v>496</v>
      </c>
      <c r="G3" s="856" t="s">
        <v>497</v>
      </c>
      <c r="H3" s="854" t="s">
        <v>496</v>
      </c>
      <c r="I3" s="856" t="s">
        <v>497</v>
      </c>
      <c r="J3" s="854" t="s">
        <v>496</v>
      </c>
      <c r="K3" s="856" t="s">
        <v>497</v>
      </c>
      <c r="L3" s="854" t="s">
        <v>496</v>
      </c>
      <c r="M3" s="856" t="s">
        <v>497</v>
      </c>
      <c r="N3" s="854" t="s">
        <v>496</v>
      </c>
      <c r="O3" s="854" t="s">
        <v>497</v>
      </c>
      <c r="P3" s="857" t="s">
        <v>496</v>
      </c>
      <c r="Q3" s="856" t="s">
        <v>497</v>
      </c>
      <c r="R3" s="854" t="s">
        <v>457</v>
      </c>
      <c r="S3" s="854" t="s">
        <v>37</v>
      </c>
      <c r="T3" s="854" t="s">
        <v>457</v>
      </c>
      <c r="U3" s="856" t="s">
        <v>37</v>
      </c>
      <c r="V3" s="858" t="s">
        <v>457</v>
      </c>
      <c r="W3" s="859" t="s">
        <v>37</v>
      </c>
    </row>
    <row r="4" spans="1:25" s="23" customFormat="1" ht="18.600000000000001" customHeight="1">
      <c r="A4" s="860" t="s">
        <v>498</v>
      </c>
      <c r="B4" s="861">
        <v>19398</v>
      </c>
      <c r="C4" s="861">
        <v>138293999.62599999</v>
      </c>
      <c r="D4" s="862">
        <v>21317</v>
      </c>
      <c r="E4" s="863">
        <v>151117760.516</v>
      </c>
      <c r="F4" s="862">
        <v>22662</v>
      </c>
      <c r="G4" s="863">
        <v>156083763.016</v>
      </c>
      <c r="H4" s="861">
        <v>26927</v>
      </c>
      <c r="I4" s="864">
        <v>177614312.18999997</v>
      </c>
      <c r="J4" s="861">
        <v>28578</v>
      </c>
      <c r="K4" s="861">
        <v>188756984.13</v>
      </c>
      <c r="L4" s="865">
        <v>30185</v>
      </c>
      <c r="M4" s="864">
        <v>198051572.16999999</v>
      </c>
      <c r="N4" s="861">
        <v>31554</v>
      </c>
      <c r="O4" s="861">
        <v>200616367</v>
      </c>
      <c r="P4" s="866">
        <v>33729</v>
      </c>
      <c r="Q4" s="863">
        <v>204503152.29100004</v>
      </c>
      <c r="R4" s="862">
        <v>35941</v>
      </c>
      <c r="S4" s="862">
        <v>219726931.581</v>
      </c>
      <c r="T4" s="862">
        <v>37176</v>
      </c>
      <c r="U4" s="863">
        <v>218321405</v>
      </c>
      <c r="V4" s="867">
        <f>설치주체별현황!B5</f>
        <v>38602</v>
      </c>
      <c r="W4" s="868">
        <f>설치주체별현황!C5</f>
        <v>234065739.97262004</v>
      </c>
      <c r="X4" s="23">
        <f>V4-T4</f>
        <v>1426</v>
      </c>
      <c r="Y4" s="23">
        <f>W4-U4</f>
        <v>15744334.97262004</v>
      </c>
    </row>
    <row r="5" spans="1:25" ht="24" customHeight="1">
      <c r="A5" s="166" t="s">
        <v>209</v>
      </c>
      <c r="B5" s="167">
        <v>236</v>
      </c>
      <c r="C5" s="167">
        <v>18438579</v>
      </c>
      <c r="D5" s="167">
        <v>242</v>
      </c>
      <c r="E5" s="168">
        <v>19282025</v>
      </c>
      <c r="F5" s="167">
        <v>254</v>
      </c>
      <c r="G5" s="168">
        <v>19670037.899999999</v>
      </c>
      <c r="H5" s="167">
        <v>256</v>
      </c>
      <c r="I5" s="168">
        <v>20455380.960000001</v>
      </c>
      <c r="J5" s="167">
        <v>255</v>
      </c>
      <c r="K5" s="167">
        <v>20537111.960000001</v>
      </c>
      <c r="L5" s="169">
        <v>252</v>
      </c>
      <c r="M5" s="168">
        <v>20447702.960000001</v>
      </c>
      <c r="N5" s="167">
        <v>252</v>
      </c>
      <c r="O5" s="167">
        <v>20554055.960000001</v>
      </c>
      <c r="P5" s="169">
        <v>253</v>
      </c>
      <c r="Q5" s="168">
        <v>20688090.960000001</v>
      </c>
      <c r="R5" s="167">
        <v>247</v>
      </c>
      <c r="S5" s="167">
        <v>20548485.960000001</v>
      </c>
      <c r="T5" s="170">
        <v>246</v>
      </c>
      <c r="U5" s="171">
        <v>20717348</v>
      </c>
      <c r="V5" s="172">
        <f>[1]설치주체별현황!B6</f>
        <v>249</v>
      </c>
      <c r="W5" s="173">
        <f>[1]설치주체별현황!C6</f>
        <v>20596789.799999997</v>
      </c>
      <c r="X5" s="6">
        <f>V5-T5</f>
        <v>3</v>
      </c>
    </row>
    <row r="6" spans="1:25" ht="24" customHeight="1">
      <c r="A6" s="174" t="s">
        <v>210</v>
      </c>
      <c r="B6" s="175">
        <v>801</v>
      </c>
      <c r="C6" s="175">
        <v>22622357</v>
      </c>
      <c r="D6" s="175">
        <v>852</v>
      </c>
      <c r="E6" s="176">
        <v>24438599.52</v>
      </c>
      <c r="F6" s="175">
        <v>886</v>
      </c>
      <c r="G6" s="176">
        <v>25553891.32</v>
      </c>
      <c r="H6" s="175">
        <v>984</v>
      </c>
      <c r="I6" s="176">
        <v>30013006.32</v>
      </c>
      <c r="J6" s="175">
        <v>1019</v>
      </c>
      <c r="K6" s="175">
        <v>31111769.420000002</v>
      </c>
      <c r="L6" s="177">
        <v>1040</v>
      </c>
      <c r="M6" s="176">
        <v>31135672.590000004</v>
      </c>
      <c r="N6" s="175">
        <v>1064</v>
      </c>
      <c r="O6" s="175">
        <v>30711291.960000001</v>
      </c>
      <c r="P6" s="177">
        <v>1095</v>
      </c>
      <c r="Q6" s="176">
        <v>31712014.830000002</v>
      </c>
      <c r="R6" s="175">
        <v>1109</v>
      </c>
      <c r="S6" s="175">
        <v>32344365.290000003</v>
      </c>
      <c r="T6" s="178">
        <v>1146</v>
      </c>
      <c r="U6" s="179">
        <v>33051700</v>
      </c>
      <c r="V6" s="180">
        <f>[1]설치주체별현황!B7</f>
        <v>1163</v>
      </c>
      <c r="W6" s="181">
        <f>[1]설치주체별현황!C7</f>
        <v>33897030.454000004</v>
      </c>
      <c r="X6" s="6">
        <f t="shared" ref="X6:X32" si="0">V6-T6</f>
        <v>17</v>
      </c>
    </row>
    <row r="7" spans="1:25" ht="24" customHeight="1">
      <c r="A7" s="174" t="s">
        <v>211</v>
      </c>
      <c r="B7" s="175">
        <v>15</v>
      </c>
      <c r="C7" s="175">
        <v>776717</v>
      </c>
      <c r="D7" s="175">
        <v>16</v>
      </c>
      <c r="E7" s="176">
        <v>1019201</v>
      </c>
      <c r="F7" s="175">
        <v>16</v>
      </c>
      <c r="G7" s="176">
        <v>1018172</v>
      </c>
      <c r="H7" s="175">
        <v>16</v>
      </c>
      <c r="I7" s="176">
        <v>1014641</v>
      </c>
      <c r="J7" s="175">
        <v>16</v>
      </c>
      <c r="K7" s="175">
        <v>1014414</v>
      </c>
      <c r="L7" s="177">
        <v>16</v>
      </c>
      <c r="M7" s="176">
        <v>1014414</v>
      </c>
      <c r="N7" s="175">
        <v>16</v>
      </c>
      <c r="O7" s="175">
        <v>888916</v>
      </c>
      <c r="P7" s="177">
        <v>17</v>
      </c>
      <c r="Q7" s="176">
        <v>888916</v>
      </c>
      <c r="R7" s="175">
        <v>19</v>
      </c>
      <c r="S7" s="175">
        <v>1167527</v>
      </c>
      <c r="T7" s="178">
        <v>18</v>
      </c>
      <c r="U7" s="179">
        <v>11696357</v>
      </c>
      <c r="V7" s="180">
        <f>[1]설치주체별현황!B8</f>
        <v>18</v>
      </c>
      <c r="W7" s="181">
        <f>[1]설치주체별현황!C8</f>
        <v>1169357</v>
      </c>
      <c r="X7" s="6">
        <f t="shared" si="0"/>
        <v>0</v>
      </c>
    </row>
    <row r="8" spans="1:25" ht="24" customHeight="1">
      <c r="A8" s="174" t="s">
        <v>212</v>
      </c>
      <c r="B8" s="175">
        <v>169</v>
      </c>
      <c r="C8" s="175">
        <v>5682942</v>
      </c>
      <c r="D8" s="175">
        <v>202</v>
      </c>
      <c r="E8" s="176">
        <v>6713426.0999999996</v>
      </c>
      <c r="F8" s="175">
        <v>222</v>
      </c>
      <c r="G8" s="176">
        <v>7345269.0999999996</v>
      </c>
      <c r="H8" s="175">
        <v>264</v>
      </c>
      <c r="I8" s="176">
        <v>7915878.21</v>
      </c>
      <c r="J8" s="175">
        <v>293</v>
      </c>
      <c r="K8" s="175">
        <v>9389310.0999999996</v>
      </c>
      <c r="L8" s="177">
        <v>309</v>
      </c>
      <c r="M8" s="176">
        <v>9610609.0999999996</v>
      </c>
      <c r="N8" s="175">
        <v>332</v>
      </c>
      <c r="O8" s="175">
        <v>10305677.1</v>
      </c>
      <c r="P8" s="177">
        <v>349</v>
      </c>
      <c r="Q8" s="176">
        <v>10659602.1</v>
      </c>
      <c r="R8" s="175">
        <v>352</v>
      </c>
      <c r="S8" s="175">
        <v>10719746.629999999</v>
      </c>
      <c r="T8" s="178">
        <v>359</v>
      </c>
      <c r="U8" s="179">
        <v>10560570</v>
      </c>
      <c r="V8" s="180">
        <f>[1]설치주체별현황!B9</f>
        <v>373</v>
      </c>
      <c r="W8" s="181">
        <f>[1]설치주체별현황!C9</f>
        <v>11201980.73</v>
      </c>
      <c r="X8" s="6">
        <f t="shared" si="0"/>
        <v>14</v>
      </c>
    </row>
    <row r="9" spans="1:25" ht="24" customHeight="1">
      <c r="A9" s="174" t="s">
        <v>213</v>
      </c>
      <c r="B9" s="175">
        <v>12</v>
      </c>
      <c r="C9" s="175">
        <v>460605</v>
      </c>
      <c r="D9" s="175">
        <v>12</v>
      </c>
      <c r="E9" s="176">
        <v>460605</v>
      </c>
      <c r="F9" s="175">
        <v>12</v>
      </c>
      <c r="G9" s="176">
        <v>460605</v>
      </c>
      <c r="H9" s="175">
        <v>11</v>
      </c>
      <c r="I9" s="176">
        <v>492640</v>
      </c>
      <c r="J9" s="175">
        <v>11</v>
      </c>
      <c r="K9" s="175">
        <v>492640</v>
      </c>
      <c r="L9" s="177">
        <v>11</v>
      </c>
      <c r="M9" s="176">
        <v>492640</v>
      </c>
      <c r="N9" s="175">
        <v>11</v>
      </c>
      <c r="O9" s="175">
        <v>492640</v>
      </c>
      <c r="P9" s="177">
        <v>11</v>
      </c>
      <c r="Q9" s="176">
        <v>492640</v>
      </c>
      <c r="R9" s="175">
        <v>11</v>
      </c>
      <c r="S9" s="175">
        <v>492640</v>
      </c>
      <c r="T9" s="178">
        <v>11</v>
      </c>
      <c r="U9" s="179">
        <v>496536</v>
      </c>
      <c r="V9" s="180">
        <f>[1]설치주체별현황!B10</f>
        <v>11</v>
      </c>
      <c r="W9" s="181">
        <f>[1]설치주체별현황!C10</f>
        <v>496536</v>
      </c>
      <c r="X9" s="6">
        <f t="shared" si="0"/>
        <v>0</v>
      </c>
    </row>
    <row r="10" spans="1:25" ht="24" customHeight="1">
      <c r="A10" s="174" t="s">
        <v>133</v>
      </c>
      <c r="B10" s="175">
        <v>660</v>
      </c>
      <c r="C10" s="175">
        <v>6381572</v>
      </c>
      <c r="D10" s="175">
        <v>696</v>
      </c>
      <c r="E10" s="176">
        <v>7094796.6000000006</v>
      </c>
      <c r="F10" s="175">
        <v>718</v>
      </c>
      <c r="G10" s="176">
        <v>7310504.6000000006</v>
      </c>
      <c r="H10" s="175">
        <v>772</v>
      </c>
      <c r="I10" s="176">
        <v>7542350.1000000006</v>
      </c>
      <c r="J10" s="175">
        <v>797</v>
      </c>
      <c r="K10" s="175">
        <v>7885330.9000000004</v>
      </c>
      <c r="L10" s="177">
        <v>818</v>
      </c>
      <c r="M10" s="176">
        <v>8274015.9299999997</v>
      </c>
      <c r="N10" s="175">
        <v>832</v>
      </c>
      <c r="O10" s="175">
        <v>9048946.8300000001</v>
      </c>
      <c r="P10" s="177">
        <v>856</v>
      </c>
      <c r="Q10" s="176">
        <v>9818866.0300000012</v>
      </c>
      <c r="R10" s="175">
        <v>873</v>
      </c>
      <c r="S10" s="175">
        <v>10008500.030000001</v>
      </c>
      <c r="T10" s="178">
        <v>898</v>
      </c>
      <c r="U10" s="179">
        <v>10294132</v>
      </c>
      <c r="V10" s="180">
        <f>[1]설치주체별현황!B11</f>
        <v>915</v>
      </c>
      <c r="W10" s="181">
        <f>[1]설치주체별현황!C11</f>
        <v>11419958.480999999</v>
      </c>
      <c r="X10" s="6">
        <f t="shared" si="0"/>
        <v>17</v>
      </c>
    </row>
    <row r="11" spans="1:25" ht="24" customHeight="1">
      <c r="A11" s="174" t="s">
        <v>134</v>
      </c>
      <c r="B11" s="175">
        <v>45</v>
      </c>
      <c r="C11" s="175">
        <v>119747</v>
      </c>
      <c r="D11" s="175">
        <v>52</v>
      </c>
      <c r="E11" s="176">
        <v>134734.91999999998</v>
      </c>
      <c r="F11" s="175">
        <v>54</v>
      </c>
      <c r="G11" s="176">
        <v>85823.92</v>
      </c>
      <c r="H11" s="175">
        <v>66</v>
      </c>
      <c r="I11" s="176">
        <v>221751.82</v>
      </c>
      <c r="J11" s="175">
        <v>66</v>
      </c>
      <c r="K11" s="175">
        <v>220349.82</v>
      </c>
      <c r="L11" s="177">
        <v>71</v>
      </c>
      <c r="M11" s="176">
        <v>224674.3</v>
      </c>
      <c r="N11" s="175">
        <v>73</v>
      </c>
      <c r="O11" s="175">
        <v>473792.7</v>
      </c>
      <c r="P11" s="177">
        <v>73</v>
      </c>
      <c r="Q11" s="176">
        <v>624901.69999999995</v>
      </c>
      <c r="R11" s="175">
        <v>70</v>
      </c>
      <c r="S11" s="175">
        <v>624026.80000000005</v>
      </c>
      <c r="T11" s="178">
        <v>72</v>
      </c>
      <c r="U11" s="179">
        <v>769021</v>
      </c>
      <c r="V11" s="180">
        <f>[1]설치주체별현황!B12</f>
        <v>73</v>
      </c>
      <c r="W11" s="181">
        <f>[1]설치주체별현황!C12</f>
        <v>1134433.8</v>
      </c>
      <c r="X11" s="6">
        <f t="shared" si="0"/>
        <v>1</v>
      </c>
    </row>
    <row r="12" spans="1:25" ht="27.95" customHeight="1">
      <c r="A12" s="182" t="s">
        <v>113</v>
      </c>
      <c r="B12" s="175">
        <v>14536</v>
      </c>
      <c r="C12" s="175">
        <v>45455263</v>
      </c>
      <c r="D12" s="175">
        <v>16046</v>
      </c>
      <c r="E12" s="176">
        <v>47586089.486000001</v>
      </c>
      <c r="F12" s="175">
        <v>17111</v>
      </c>
      <c r="G12" s="176">
        <v>48710746.686000004</v>
      </c>
      <c r="H12" s="175">
        <v>20602</v>
      </c>
      <c r="I12" s="176">
        <v>54703992</v>
      </c>
      <c r="J12" s="175">
        <v>21847</v>
      </c>
      <c r="K12" s="175">
        <v>59268363</v>
      </c>
      <c r="L12" s="177">
        <v>22866</v>
      </c>
      <c r="M12" s="176">
        <v>60015081</v>
      </c>
      <c r="N12" s="175">
        <v>23834</v>
      </c>
      <c r="O12" s="175">
        <v>57942132.799999997</v>
      </c>
      <c r="P12" s="177">
        <v>25455</v>
      </c>
      <c r="Q12" s="176">
        <v>54041409</v>
      </c>
      <c r="R12" s="175">
        <v>25983</v>
      </c>
      <c r="S12" s="175">
        <v>53585239</v>
      </c>
      <c r="T12" s="178">
        <v>26838</v>
      </c>
      <c r="U12" s="179">
        <v>48558250</v>
      </c>
      <c r="V12" s="180">
        <f>[1]설치주체별현황!B13</f>
        <v>27850</v>
      </c>
      <c r="W12" s="181">
        <f>[1]설치주체별현황!C13</f>
        <v>48877134.039999999</v>
      </c>
      <c r="X12" s="6">
        <f t="shared" si="0"/>
        <v>1012</v>
      </c>
    </row>
    <row r="13" spans="1:25" ht="24" customHeight="1">
      <c r="A13" s="174" t="s">
        <v>282</v>
      </c>
      <c r="B13" s="175">
        <v>819</v>
      </c>
      <c r="C13" s="175">
        <v>17305295</v>
      </c>
      <c r="D13" s="175">
        <v>875</v>
      </c>
      <c r="E13" s="176">
        <v>19172304.659999996</v>
      </c>
      <c r="F13" s="175">
        <v>905</v>
      </c>
      <c r="G13" s="176">
        <v>19914390.359999999</v>
      </c>
      <c r="H13" s="175">
        <v>1010</v>
      </c>
      <c r="I13" s="176">
        <v>22650853.91</v>
      </c>
      <c r="J13" s="175">
        <v>1066</v>
      </c>
      <c r="K13" s="175">
        <v>23361097.710000001</v>
      </c>
      <c r="L13" s="177">
        <v>1139</v>
      </c>
      <c r="M13" s="176">
        <v>25368827.020000003</v>
      </c>
      <c r="N13" s="175">
        <v>1194</v>
      </c>
      <c r="O13" s="175">
        <v>26680519.080000002</v>
      </c>
      <c r="P13" s="177">
        <v>1275</v>
      </c>
      <c r="Q13" s="176">
        <v>29053093.579999998</v>
      </c>
      <c r="R13" s="175">
        <v>1337</v>
      </c>
      <c r="S13" s="175">
        <v>31251139.079999998</v>
      </c>
      <c r="T13" s="178">
        <v>1439</v>
      </c>
      <c r="U13" s="179">
        <v>33342939</v>
      </c>
      <c r="V13" s="180">
        <f>[1]설치주체별현황!B14</f>
        <v>1530</v>
      </c>
      <c r="W13" s="181">
        <f>[1]설치주체별현황!C14</f>
        <v>36302920.353500001</v>
      </c>
      <c r="X13" s="6">
        <f t="shared" si="0"/>
        <v>91</v>
      </c>
    </row>
    <row r="14" spans="1:25" ht="24" customHeight="1">
      <c r="A14" s="174" t="s">
        <v>499</v>
      </c>
      <c r="B14" s="175">
        <v>355</v>
      </c>
      <c r="C14" s="175">
        <v>7265923</v>
      </c>
      <c r="D14" s="175">
        <v>379</v>
      </c>
      <c r="E14" s="176">
        <v>7976599.3599999994</v>
      </c>
      <c r="F14" s="175">
        <v>390</v>
      </c>
      <c r="G14" s="176">
        <v>8138934.6599999992</v>
      </c>
      <c r="H14" s="175">
        <v>427</v>
      </c>
      <c r="I14" s="176">
        <v>9096302.2100000009</v>
      </c>
      <c r="J14" s="175">
        <v>444</v>
      </c>
      <c r="K14" s="175">
        <v>9298951.6099999994</v>
      </c>
      <c r="L14" s="177">
        <v>471</v>
      </c>
      <c r="M14" s="176">
        <v>10432581.91</v>
      </c>
      <c r="N14" s="175">
        <v>487</v>
      </c>
      <c r="O14" s="175">
        <v>10620190.710000001</v>
      </c>
      <c r="P14" s="177">
        <v>516</v>
      </c>
      <c r="Q14" s="176">
        <v>11357044.210000001</v>
      </c>
      <c r="R14" s="175">
        <v>524</v>
      </c>
      <c r="S14" s="175">
        <v>12046222.210000001</v>
      </c>
      <c r="T14" s="178">
        <v>547</v>
      </c>
      <c r="U14" s="179">
        <v>12574684</v>
      </c>
      <c r="V14" s="180">
        <f>[1]설치주체별현황!B15</f>
        <v>559</v>
      </c>
      <c r="W14" s="181">
        <f>[1]설치주체별현황!C15</f>
        <v>12917874.683500001</v>
      </c>
      <c r="X14" s="6">
        <f t="shared" si="0"/>
        <v>12</v>
      </c>
    </row>
    <row r="15" spans="1:25" ht="24" customHeight="1">
      <c r="A15" s="174" t="s">
        <v>500</v>
      </c>
      <c r="B15" s="175">
        <v>46</v>
      </c>
      <c r="C15" s="175">
        <v>346069</v>
      </c>
      <c r="D15" s="175">
        <v>47</v>
      </c>
      <c r="E15" s="176">
        <v>669636.19999999995</v>
      </c>
      <c r="F15" s="175">
        <v>48</v>
      </c>
      <c r="G15" s="176">
        <v>682063.2</v>
      </c>
      <c r="H15" s="175">
        <v>47</v>
      </c>
      <c r="I15" s="176">
        <v>687023.2</v>
      </c>
      <c r="J15" s="175">
        <v>46</v>
      </c>
      <c r="K15" s="175">
        <v>684417.2</v>
      </c>
      <c r="L15" s="177">
        <v>46</v>
      </c>
      <c r="M15" s="176">
        <v>748684.75</v>
      </c>
      <c r="N15" s="175">
        <v>46</v>
      </c>
      <c r="O15" s="175">
        <v>777593.75</v>
      </c>
      <c r="P15" s="177">
        <v>47</v>
      </c>
      <c r="Q15" s="176">
        <v>878475.65</v>
      </c>
      <c r="R15" s="175">
        <v>48</v>
      </c>
      <c r="S15" s="175">
        <v>1135475.6499999999</v>
      </c>
      <c r="T15" s="178">
        <v>48</v>
      </c>
      <c r="U15" s="179">
        <v>1142797</v>
      </c>
      <c r="V15" s="180">
        <f>[1]설치주체별현황!B16</f>
        <v>48</v>
      </c>
      <c r="W15" s="181">
        <f>[1]설치주체별현황!C16</f>
        <v>1493303.38</v>
      </c>
      <c r="X15" s="6">
        <f t="shared" si="0"/>
        <v>0</v>
      </c>
    </row>
    <row r="16" spans="1:25" ht="24" customHeight="1">
      <c r="A16" s="174" t="s">
        <v>501</v>
      </c>
      <c r="B16" s="175">
        <v>418</v>
      </c>
      <c r="C16" s="175">
        <v>9693302</v>
      </c>
      <c r="D16" s="175">
        <v>449</v>
      </c>
      <c r="E16" s="176">
        <v>10526069.1</v>
      </c>
      <c r="F16" s="175">
        <v>467</v>
      </c>
      <c r="G16" s="176">
        <v>11093392.5</v>
      </c>
      <c r="H16" s="175">
        <v>536</v>
      </c>
      <c r="I16" s="176">
        <v>12867528.5</v>
      </c>
      <c r="J16" s="175">
        <v>576</v>
      </c>
      <c r="K16" s="175">
        <v>13377728.9</v>
      </c>
      <c r="L16" s="177">
        <v>622</v>
      </c>
      <c r="M16" s="176">
        <v>14187560.360000001</v>
      </c>
      <c r="N16" s="175">
        <v>661</v>
      </c>
      <c r="O16" s="175">
        <v>15282734.620000001</v>
      </c>
      <c r="P16" s="177">
        <v>712</v>
      </c>
      <c r="Q16" s="176">
        <v>16817573.719999999</v>
      </c>
      <c r="R16" s="175">
        <v>765</v>
      </c>
      <c r="S16" s="175">
        <v>18069441.219999999</v>
      </c>
      <c r="T16" s="178">
        <v>844</v>
      </c>
      <c r="U16" s="179">
        <v>19625457</v>
      </c>
      <c r="V16" s="180">
        <f>[1]설치주체별현황!B17</f>
        <v>923</v>
      </c>
      <c r="W16" s="181">
        <f>[1]설치주체별현황!C17</f>
        <v>21891742.289999999</v>
      </c>
      <c r="X16" s="6">
        <f t="shared" si="0"/>
        <v>79</v>
      </c>
    </row>
    <row r="17" spans="1:24" ht="24" customHeight="1">
      <c r="A17" s="174" t="s">
        <v>283</v>
      </c>
      <c r="B17" s="175">
        <v>1090</v>
      </c>
      <c r="C17" s="175">
        <v>4915906</v>
      </c>
      <c r="D17" s="175">
        <v>1226</v>
      </c>
      <c r="E17" s="176">
        <v>5510259.7400000002</v>
      </c>
      <c r="F17" s="175">
        <v>1294</v>
      </c>
      <c r="G17" s="176">
        <v>6233219.7400000002</v>
      </c>
      <c r="H17" s="175">
        <v>1479</v>
      </c>
      <c r="I17" s="176">
        <v>7211524.4500000002</v>
      </c>
      <c r="J17" s="175">
        <v>1594</v>
      </c>
      <c r="K17" s="175">
        <v>7752748.3999999994</v>
      </c>
      <c r="L17" s="177">
        <v>1742</v>
      </c>
      <c r="M17" s="176">
        <v>9267536.8100000005</v>
      </c>
      <c r="N17" s="175">
        <v>1829</v>
      </c>
      <c r="O17" s="175">
        <v>9464739.1900000013</v>
      </c>
      <c r="P17" s="177">
        <v>1892</v>
      </c>
      <c r="Q17" s="176">
        <v>9885489.4299999997</v>
      </c>
      <c r="R17" s="175">
        <v>1968</v>
      </c>
      <c r="S17" s="175">
        <v>11118062.170000002</v>
      </c>
      <c r="T17" s="178">
        <v>1971</v>
      </c>
      <c r="U17" s="179">
        <v>11074784</v>
      </c>
      <c r="V17" s="180">
        <f>[1]설치주체별현황!B18</f>
        <v>2000</v>
      </c>
      <c r="W17" s="181">
        <f>[1]설치주체별현황!C18</f>
        <v>11977087.15</v>
      </c>
      <c r="X17" s="6">
        <f t="shared" si="0"/>
        <v>29</v>
      </c>
    </row>
    <row r="18" spans="1:24" ht="24" customHeight="1">
      <c r="A18" s="174" t="s">
        <v>284</v>
      </c>
      <c r="B18" s="175">
        <v>334</v>
      </c>
      <c r="C18" s="175">
        <v>4052643</v>
      </c>
      <c r="D18" s="175">
        <v>357</v>
      </c>
      <c r="E18" s="176">
        <v>5339090.9700000007</v>
      </c>
      <c r="F18" s="175">
        <v>370</v>
      </c>
      <c r="G18" s="176">
        <v>5669577.8700000001</v>
      </c>
      <c r="H18" s="175">
        <v>406</v>
      </c>
      <c r="I18" s="176">
        <v>6687372.7000000002</v>
      </c>
      <c r="J18" s="175">
        <v>428</v>
      </c>
      <c r="K18" s="175">
        <v>6972089.8000000007</v>
      </c>
      <c r="L18" s="177">
        <v>457</v>
      </c>
      <c r="M18" s="176">
        <v>7594411.2000000002</v>
      </c>
      <c r="N18" s="175">
        <v>474</v>
      </c>
      <c r="O18" s="175">
        <v>7962530.3000000007</v>
      </c>
      <c r="P18" s="177">
        <v>492</v>
      </c>
      <c r="Q18" s="176">
        <v>8377659.3000000007</v>
      </c>
      <c r="R18" s="175">
        <v>512</v>
      </c>
      <c r="S18" s="175">
        <v>8998383.3699999992</v>
      </c>
      <c r="T18" s="178">
        <v>542</v>
      </c>
      <c r="U18" s="179">
        <v>10168828</v>
      </c>
      <c r="V18" s="180">
        <f>[1]설치주체별현황!B19</f>
        <v>579</v>
      </c>
      <c r="W18" s="181">
        <f>[1]설치주체별현황!C19</f>
        <v>13272657.279999999</v>
      </c>
      <c r="X18" s="6">
        <f t="shared" si="0"/>
        <v>37</v>
      </c>
    </row>
    <row r="19" spans="1:24" ht="24" customHeight="1">
      <c r="A19" s="174" t="s">
        <v>285</v>
      </c>
      <c r="B19" s="175">
        <v>140</v>
      </c>
      <c r="C19" s="175">
        <v>1674536</v>
      </c>
      <c r="D19" s="175">
        <v>143</v>
      </c>
      <c r="E19" s="176">
        <v>1710269.1</v>
      </c>
      <c r="F19" s="175">
        <v>147</v>
      </c>
      <c r="G19" s="176">
        <v>1737351.1</v>
      </c>
      <c r="H19" s="175">
        <v>157</v>
      </c>
      <c r="I19" s="176">
        <v>1954815.1</v>
      </c>
      <c r="J19" s="175">
        <v>165</v>
      </c>
      <c r="K19" s="175">
        <v>1967759.1</v>
      </c>
      <c r="L19" s="177">
        <v>172</v>
      </c>
      <c r="M19" s="176">
        <v>1947302.1</v>
      </c>
      <c r="N19" s="175">
        <v>179</v>
      </c>
      <c r="O19" s="175">
        <v>2033123.1</v>
      </c>
      <c r="P19" s="177">
        <v>182</v>
      </c>
      <c r="Q19" s="176">
        <v>2043676.1</v>
      </c>
      <c r="R19" s="175">
        <v>181</v>
      </c>
      <c r="S19" s="175">
        <v>2042560.1</v>
      </c>
      <c r="T19" s="178">
        <v>187</v>
      </c>
      <c r="U19" s="179">
        <v>2130811</v>
      </c>
      <c r="V19" s="180">
        <f>[1]설치주체별현황!B20</f>
        <v>184</v>
      </c>
      <c r="W19" s="181">
        <f>[1]설치주체별현황!C20</f>
        <v>2637650.6</v>
      </c>
      <c r="X19" s="6">
        <f t="shared" si="0"/>
        <v>-3</v>
      </c>
    </row>
    <row r="20" spans="1:24" ht="24" customHeight="1">
      <c r="A20" s="174" t="s">
        <v>286</v>
      </c>
      <c r="B20" s="175">
        <v>22</v>
      </c>
      <c r="C20" s="175">
        <v>950060</v>
      </c>
      <c r="D20" s="175">
        <v>24</v>
      </c>
      <c r="E20" s="176">
        <v>1029260</v>
      </c>
      <c r="F20" s="175">
        <v>26</v>
      </c>
      <c r="G20" s="176">
        <v>1043792</v>
      </c>
      <c r="H20" s="175">
        <v>26</v>
      </c>
      <c r="I20" s="176">
        <v>1054153</v>
      </c>
      <c r="J20" s="175">
        <v>26</v>
      </c>
      <c r="K20" s="175">
        <v>1050394</v>
      </c>
      <c r="L20" s="177">
        <v>25</v>
      </c>
      <c r="M20" s="176">
        <v>1051893</v>
      </c>
      <c r="N20" s="175">
        <v>25</v>
      </c>
      <c r="O20" s="175">
        <v>1051893</v>
      </c>
      <c r="P20" s="177">
        <v>25</v>
      </c>
      <c r="Q20" s="176">
        <v>1051893</v>
      </c>
      <c r="R20" s="175">
        <v>25</v>
      </c>
      <c r="S20" s="175">
        <v>1083972</v>
      </c>
      <c r="T20" s="178">
        <v>25</v>
      </c>
      <c r="U20" s="179">
        <v>1083972</v>
      </c>
      <c r="V20" s="180">
        <f>[1]설치주체별현황!B21</f>
        <v>26</v>
      </c>
      <c r="W20" s="181">
        <f>[1]설치주체별현황!C21</f>
        <v>1083972</v>
      </c>
      <c r="X20" s="6">
        <f t="shared" si="0"/>
        <v>1</v>
      </c>
    </row>
    <row r="21" spans="1:24" ht="24" customHeight="1">
      <c r="A21" s="174" t="s">
        <v>287</v>
      </c>
      <c r="B21" s="175">
        <v>249</v>
      </c>
      <c r="C21" s="175">
        <v>2119137</v>
      </c>
      <c r="D21" s="175">
        <v>251</v>
      </c>
      <c r="E21" s="176">
        <v>2166602.5</v>
      </c>
      <c r="F21" s="175">
        <v>252</v>
      </c>
      <c r="G21" s="176">
        <v>2246215.5</v>
      </c>
      <c r="H21" s="175">
        <v>264</v>
      </c>
      <c r="I21" s="176">
        <v>2575790.5</v>
      </c>
      <c r="J21" s="175">
        <v>273</v>
      </c>
      <c r="K21" s="175">
        <v>2643627.5</v>
      </c>
      <c r="L21" s="177">
        <v>280</v>
      </c>
      <c r="M21" s="176">
        <v>2865230.5</v>
      </c>
      <c r="N21" s="175">
        <v>281</v>
      </c>
      <c r="O21" s="175">
        <v>2909238.5</v>
      </c>
      <c r="P21" s="177">
        <v>282</v>
      </c>
      <c r="Q21" s="176">
        <v>2845512.5</v>
      </c>
      <c r="R21" s="175">
        <v>284</v>
      </c>
      <c r="S21" s="175">
        <v>2878812.5</v>
      </c>
      <c r="T21" s="178">
        <v>284</v>
      </c>
      <c r="U21" s="179">
        <v>2993779</v>
      </c>
      <c r="V21" s="180">
        <f>[1]설치주체별현황!B22</f>
        <v>285</v>
      </c>
      <c r="W21" s="181">
        <f>[1]설치주체별현황!C22</f>
        <v>2942923.46</v>
      </c>
      <c r="X21" s="6">
        <f t="shared" si="0"/>
        <v>1</v>
      </c>
    </row>
    <row r="22" spans="1:24" ht="24" customHeight="1">
      <c r="A22" s="174" t="s">
        <v>288</v>
      </c>
      <c r="B22" s="175">
        <v>21</v>
      </c>
      <c r="C22" s="175">
        <v>506909</v>
      </c>
      <c r="D22" s="175">
        <v>22</v>
      </c>
      <c r="E22" s="176">
        <v>529349</v>
      </c>
      <c r="F22" s="175">
        <v>23</v>
      </c>
      <c r="G22" s="176">
        <v>574458</v>
      </c>
      <c r="H22" s="175">
        <v>24</v>
      </c>
      <c r="I22" s="176">
        <v>582522</v>
      </c>
      <c r="J22" s="175">
        <v>25</v>
      </c>
      <c r="K22" s="175">
        <v>656205</v>
      </c>
      <c r="L22" s="177">
        <v>24</v>
      </c>
      <c r="M22" s="176">
        <v>653685</v>
      </c>
      <c r="N22" s="175">
        <v>25</v>
      </c>
      <c r="O22" s="175">
        <v>656532</v>
      </c>
      <c r="P22" s="177">
        <v>26</v>
      </c>
      <c r="Q22" s="176">
        <v>666569</v>
      </c>
      <c r="R22" s="175">
        <v>26</v>
      </c>
      <c r="S22" s="175">
        <v>666569</v>
      </c>
      <c r="T22" s="178">
        <v>28</v>
      </c>
      <c r="U22" s="179">
        <v>672869</v>
      </c>
      <c r="V22" s="180">
        <f>시도별현황!B21</f>
        <v>28</v>
      </c>
      <c r="W22" s="181">
        <f>[1]설치주체별현황!C23</f>
        <v>678141</v>
      </c>
      <c r="X22" s="6">
        <f t="shared" si="0"/>
        <v>0</v>
      </c>
    </row>
    <row r="23" spans="1:24" ht="24" customHeight="1">
      <c r="A23" s="174" t="s">
        <v>289</v>
      </c>
      <c r="B23" s="175">
        <v>17</v>
      </c>
      <c r="C23" s="175">
        <v>818024</v>
      </c>
      <c r="D23" s="175">
        <v>18</v>
      </c>
      <c r="E23" s="176">
        <v>839836.12</v>
      </c>
      <c r="F23" s="175">
        <v>19</v>
      </c>
      <c r="G23" s="176">
        <v>839836.12</v>
      </c>
      <c r="H23" s="175">
        <v>20</v>
      </c>
      <c r="I23" s="176">
        <v>842543.91999999993</v>
      </c>
      <c r="J23" s="175">
        <v>20</v>
      </c>
      <c r="K23" s="175">
        <v>842543.91999999993</v>
      </c>
      <c r="L23" s="177">
        <v>19</v>
      </c>
      <c r="M23" s="176">
        <v>829851.91999999993</v>
      </c>
      <c r="N23" s="175">
        <v>20</v>
      </c>
      <c r="O23" s="175">
        <v>1002627.9199999999</v>
      </c>
      <c r="P23" s="177">
        <v>22</v>
      </c>
      <c r="Q23" s="176">
        <v>1018336.9199999999</v>
      </c>
      <c r="R23" s="175">
        <v>23</v>
      </c>
      <c r="S23" s="175">
        <v>1057398.02</v>
      </c>
      <c r="T23" s="178">
        <v>24</v>
      </c>
      <c r="U23" s="179">
        <v>1089062</v>
      </c>
      <c r="V23" s="180">
        <f>[1]설치주체별현황!B24</f>
        <v>24</v>
      </c>
      <c r="W23" s="181">
        <f>[1]설치주체별현황!C24</f>
        <v>1065286.02</v>
      </c>
      <c r="X23" s="6">
        <f t="shared" si="0"/>
        <v>0</v>
      </c>
    </row>
    <row r="24" spans="1:24" ht="24" customHeight="1">
      <c r="A24" s="174" t="s">
        <v>135</v>
      </c>
      <c r="B24" s="175">
        <v>73</v>
      </c>
      <c r="C24" s="175">
        <v>338802</v>
      </c>
      <c r="D24" s="175">
        <v>74</v>
      </c>
      <c r="E24" s="176">
        <v>474659.7</v>
      </c>
      <c r="F24" s="175">
        <v>74</v>
      </c>
      <c r="G24" s="176">
        <v>474659.7</v>
      </c>
      <c r="H24" s="175">
        <v>83</v>
      </c>
      <c r="I24" s="176">
        <v>798856.89999999991</v>
      </c>
      <c r="J24" s="175">
        <v>84</v>
      </c>
      <c r="K24" s="175">
        <v>810200.89999999991</v>
      </c>
      <c r="L24" s="177">
        <v>89</v>
      </c>
      <c r="M24" s="176">
        <v>916913.89999999991</v>
      </c>
      <c r="N24" s="175">
        <v>89</v>
      </c>
      <c r="O24" s="175">
        <v>961562.89999999991</v>
      </c>
      <c r="P24" s="177">
        <v>94</v>
      </c>
      <c r="Q24" s="176">
        <v>1035121.8999999999</v>
      </c>
      <c r="R24" s="175">
        <v>91</v>
      </c>
      <c r="S24" s="175">
        <v>1070727.8999999999</v>
      </c>
      <c r="T24" s="178">
        <v>92</v>
      </c>
      <c r="U24" s="179">
        <v>1260755</v>
      </c>
      <c r="V24" s="180">
        <f>[1]설치주체별현황!B25</f>
        <v>92</v>
      </c>
      <c r="W24" s="181">
        <f>[1]설치주체별현황!C25</f>
        <v>1340909.43</v>
      </c>
      <c r="X24" s="6">
        <f t="shared" si="0"/>
        <v>0</v>
      </c>
    </row>
    <row r="25" spans="1:24" ht="24" customHeight="1">
      <c r="A25" s="174" t="s">
        <v>136</v>
      </c>
      <c r="B25" s="175">
        <v>11</v>
      </c>
      <c r="C25" s="175">
        <v>1307255</v>
      </c>
      <c r="D25" s="175">
        <v>11</v>
      </c>
      <c r="E25" s="176">
        <v>1307989</v>
      </c>
      <c r="F25" s="175">
        <v>11</v>
      </c>
      <c r="G25" s="176">
        <v>1203094</v>
      </c>
      <c r="H25" s="175">
        <v>11</v>
      </c>
      <c r="I25" s="176">
        <v>1203094</v>
      </c>
      <c r="J25" s="175">
        <v>11</v>
      </c>
      <c r="K25" s="175">
        <v>1203094</v>
      </c>
      <c r="L25" s="177">
        <v>11</v>
      </c>
      <c r="M25" s="176">
        <v>1203094</v>
      </c>
      <c r="N25" s="175">
        <v>10</v>
      </c>
      <c r="O25" s="175">
        <v>1197279</v>
      </c>
      <c r="P25" s="177">
        <v>10</v>
      </c>
      <c r="Q25" s="176">
        <v>1197279</v>
      </c>
      <c r="R25" s="175">
        <v>10</v>
      </c>
      <c r="S25" s="175">
        <v>1197279</v>
      </c>
      <c r="T25" s="178">
        <v>10</v>
      </c>
      <c r="U25" s="179">
        <v>1197279</v>
      </c>
      <c r="V25" s="180">
        <f>[1]설치주체별현황!B26</f>
        <v>10</v>
      </c>
      <c r="W25" s="181">
        <f>[1]설치주체별현황!C26</f>
        <v>1197279</v>
      </c>
      <c r="X25" s="6">
        <f t="shared" si="0"/>
        <v>0</v>
      </c>
    </row>
    <row r="26" spans="1:24" ht="24" customHeight="1">
      <c r="A26" s="174" t="s">
        <v>137</v>
      </c>
      <c r="B26" s="175">
        <v>17</v>
      </c>
      <c r="C26" s="175">
        <v>322289</v>
      </c>
      <c r="D26" s="175">
        <v>17</v>
      </c>
      <c r="E26" s="176">
        <v>322289</v>
      </c>
      <c r="F26" s="175">
        <v>17</v>
      </c>
      <c r="G26" s="176">
        <v>322839</v>
      </c>
      <c r="H26" s="175">
        <v>17</v>
      </c>
      <c r="I26" s="176">
        <v>322319</v>
      </c>
      <c r="J26" s="175">
        <v>17</v>
      </c>
      <c r="K26" s="175">
        <v>322319</v>
      </c>
      <c r="L26" s="177">
        <v>17</v>
      </c>
      <c r="M26" s="176">
        <v>322319</v>
      </c>
      <c r="N26" s="175">
        <v>17</v>
      </c>
      <c r="O26" s="175">
        <v>322319</v>
      </c>
      <c r="P26" s="177">
        <v>16</v>
      </c>
      <c r="Q26" s="176">
        <v>316758</v>
      </c>
      <c r="R26" s="175">
        <v>16</v>
      </c>
      <c r="S26" s="175">
        <v>316758</v>
      </c>
      <c r="T26" s="178">
        <v>16</v>
      </c>
      <c r="U26" s="179">
        <v>316758</v>
      </c>
      <c r="V26" s="180">
        <f>[1]설치주체별현황!B27</f>
        <v>15</v>
      </c>
      <c r="W26" s="181">
        <f>[1]설치주체별현황!C27</f>
        <v>315018</v>
      </c>
      <c r="X26" s="6">
        <f t="shared" si="0"/>
        <v>-1</v>
      </c>
    </row>
    <row r="27" spans="1:24" ht="24" customHeight="1">
      <c r="A27" s="174" t="s">
        <v>138</v>
      </c>
      <c r="B27" s="175">
        <v>21</v>
      </c>
      <c r="C27" s="175">
        <v>239817</v>
      </c>
      <c r="D27" s="175">
        <v>21</v>
      </c>
      <c r="E27" s="176">
        <v>260535</v>
      </c>
      <c r="F27" s="175">
        <v>22</v>
      </c>
      <c r="G27" s="176">
        <v>272494</v>
      </c>
      <c r="H27" s="175">
        <v>29</v>
      </c>
      <c r="I27" s="176">
        <v>1186940</v>
      </c>
      <c r="J27" s="175">
        <v>30</v>
      </c>
      <c r="K27" s="175">
        <v>1270062</v>
      </c>
      <c r="L27" s="177">
        <v>31</v>
      </c>
      <c r="M27" s="176">
        <v>1309119</v>
      </c>
      <c r="N27" s="175">
        <v>32</v>
      </c>
      <c r="O27" s="175">
        <v>1304969</v>
      </c>
      <c r="P27" s="177">
        <v>33</v>
      </c>
      <c r="Q27" s="176">
        <v>1552045</v>
      </c>
      <c r="R27" s="175">
        <v>34</v>
      </c>
      <c r="S27" s="175">
        <v>1446116</v>
      </c>
      <c r="T27" s="178">
        <v>34</v>
      </c>
      <c r="U27" s="179">
        <v>1446116</v>
      </c>
      <c r="V27" s="180">
        <f>[1]설치주체별현황!B28</f>
        <v>36</v>
      </c>
      <c r="W27" s="181">
        <f>[1]설치주체별현황!C28</f>
        <v>3745426.6</v>
      </c>
      <c r="X27" s="6">
        <f t="shared" si="0"/>
        <v>2</v>
      </c>
    </row>
    <row r="28" spans="1:24" ht="24" customHeight="1">
      <c r="A28" s="174" t="s">
        <v>329</v>
      </c>
      <c r="B28" s="175">
        <v>3</v>
      </c>
      <c r="C28" s="175">
        <v>315669</v>
      </c>
      <c r="D28" s="175">
        <v>3</v>
      </c>
      <c r="E28" s="176">
        <v>313173</v>
      </c>
      <c r="F28" s="175">
        <v>3</v>
      </c>
      <c r="G28" s="176">
        <v>313173</v>
      </c>
      <c r="H28" s="175">
        <v>4</v>
      </c>
      <c r="I28" s="176">
        <v>462499.9</v>
      </c>
      <c r="J28" s="175">
        <v>4</v>
      </c>
      <c r="K28" s="175">
        <v>462499.9</v>
      </c>
      <c r="L28" s="177">
        <v>4</v>
      </c>
      <c r="M28" s="176">
        <v>462499.9</v>
      </c>
      <c r="N28" s="175">
        <v>4</v>
      </c>
      <c r="O28" s="175">
        <v>462499.9</v>
      </c>
      <c r="P28" s="177">
        <v>4</v>
      </c>
      <c r="Q28" s="176">
        <v>462499.9</v>
      </c>
      <c r="R28" s="175">
        <v>4</v>
      </c>
      <c r="S28" s="175">
        <v>462499.9</v>
      </c>
      <c r="T28" s="178">
        <v>4</v>
      </c>
      <c r="U28" s="179">
        <v>462500</v>
      </c>
      <c r="V28" s="180">
        <f>[1]설치주체별현황!B29</f>
        <v>4</v>
      </c>
      <c r="W28" s="181">
        <f>[1]설치주체별현황!C29</f>
        <v>462499.9</v>
      </c>
      <c r="X28" s="6">
        <f t="shared" si="0"/>
        <v>0</v>
      </c>
    </row>
    <row r="29" spans="1:24" ht="24" customHeight="1">
      <c r="A29" s="174" t="s">
        <v>26391</v>
      </c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8">
        <v>346</v>
      </c>
      <c r="U29" s="179">
        <v>6728131</v>
      </c>
      <c r="V29" s="180">
        <f>시도별현황!B28</f>
        <v>461</v>
      </c>
      <c r="W29" s="181">
        <f>[1]설치주체별현황!C30</f>
        <v>8596930.2640000004</v>
      </c>
      <c r="X29" s="6">
        <f t="shared" si="0"/>
        <v>115</v>
      </c>
    </row>
    <row r="30" spans="1:24" ht="24" customHeight="1">
      <c r="A30" s="174" t="s">
        <v>26392</v>
      </c>
      <c r="B30" s="175">
        <v>107</v>
      </c>
      <c r="C30" s="175">
        <v>3489869</v>
      </c>
      <c r="D30" s="175">
        <v>157</v>
      </c>
      <c r="E30" s="176">
        <v>5412665.0999999996</v>
      </c>
      <c r="F30" s="175">
        <v>226</v>
      </c>
      <c r="G30" s="176">
        <v>5083612.0999999996</v>
      </c>
      <c r="H30" s="175">
        <v>426</v>
      </c>
      <c r="I30" s="176">
        <v>7721386.4000000004</v>
      </c>
      <c r="J30" s="175">
        <v>531</v>
      </c>
      <c r="K30" s="175">
        <v>9523053.6999999993</v>
      </c>
      <c r="L30" s="177">
        <v>792</v>
      </c>
      <c r="M30" s="176">
        <v>13044078.939999999</v>
      </c>
      <c r="N30" s="175">
        <v>961</v>
      </c>
      <c r="O30" s="175">
        <v>14189080.939999999</v>
      </c>
      <c r="P30" s="175">
        <v>1267</v>
      </c>
      <c r="Q30" s="176">
        <v>16070778.040999999</v>
      </c>
      <c r="R30" s="175">
        <v>2766</v>
      </c>
      <c r="S30" s="175">
        <v>26646123.831</v>
      </c>
      <c r="T30" s="178">
        <v>2586</v>
      </c>
      <c r="U30" s="179">
        <v>25464041</v>
      </c>
      <c r="V30" s="180">
        <f>[1]설치주체별현황!B31</f>
        <v>2677</v>
      </c>
      <c r="W30" s="181">
        <f>[1]설치주체별현황!C31</f>
        <v>19598993.610120002</v>
      </c>
      <c r="X30" s="6">
        <f t="shared" si="0"/>
        <v>91</v>
      </c>
    </row>
    <row r="31" spans="1:24" ht="24" customHeight="1">
      <c r="A31" s="183" t="s">
        <v>17573</v>
      </c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8">
        <v>557</v>
      </c>
      <c r="U31" s="179">
        <v>4458764</v>
      </c>
      <c r="V31" s="180">
        <f>시도별현황!B30</f>
        <v>630</v>
      </c>
      <c r="W31" s="181">
        <f>[1]설치주체별현황!C32</f>
        <v>5384145.7000000002</v>
      </c>
      <c r="X31" s="6">
        <f t="shared" si="0"/>
        <v>73</v>
      </c>
    </row>
    <row r="32" spans="1:24" ht="24" customHeight="1" thickBot="1">
      <c r="A32" s="184" t="s">
        <v>17574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6">
        <v>2022</v>
      </c>
      <c r="U32" s="187">
        <v>14277146</v>
      </c>
      <c r="V32" s="188">
        <f>[1]설치주체별현황!B33</f>
        <v>2046</v>
      </c>
      <c r="W32" s="189">
        <f>[1]설치주체별현황!C33</f>
        <v>14214847.910120001</v>
      </c>
      <c r="X32" s="6">
        <f t="shared" si="0"/>
        <v>24</v>
      </c>
    </row>
    <row r="33" spans="1:19" ht="15" customHeight="1">
      <c r="A33" s="1868" t="s">
        <v>1894</v>
      </c>
      <c r="B33" s="1868"/>
      <c r="C33" s="1868"/>
      <c r="D33" s="1868"/>
      <c r="E33" s="1868"/>
      <c r="F33" s="1868"/>
      <c r="G33" s="1868"/>
      <c r="H33" s="1868"/>
      <c r="I33" s="1868"/>
      <c r="J33" s="1868"/>
      <c r="K33" s="1868"/>
    </row>
    <row r="34" spans="1:19" ht="15" customHeight="1">
      <c r="A34" s="5"/>
    </row>
    <row r="35" spans="1:19" ht="15" customHeight="1">
      <c r="A35" s="5"/>
      <c r="H35" s="21"/>
      <c r="I35" s="21"/>
    </row>
    <row r="37" spans="1:19" ht="15" customHeight="1">
      <c r="D37" s="5"/>
    </row>
    <row r="38" spans="1:19" ht="15" customHeight="1">
      <c r="R38" s="1855"/>
      <c r="S38" s="1855"/>
    </row>
  </sheetData>
  <mergeCells count="13">
    <mergeCell ref="V2:W2"/>
    <mergeCell ref="A33:K33"/>
    <mergeCell ref="T2:U2"/>
    <mergeCell ref="R2:S2"/>
    <mergeCell ref="L2:M2"/>
    <mergeCell ref="A2:A3"/>
    <mergeCell ref="N2:O2"/>
    <mergeCell ref="B2:C2"/>
    <mergeCell ref="D2:E2"/>
    <mergeCell ref="F2:G2"/>
    <mergeCell ref="H2:I2"/>
    <mergeCell ref="J2:K2"/>
    <mergeCell ref="P2:Q2"/>
  </mergeCells>
  <phoneticPr fontId="5" type="noConversion"/>
  <printOptions horizontalCentered="1"/>
  <pageMargins left="0.78740157480314965" right="0.78740157480314965" top="0.98425196850393704" bottom="0.98425196850393704" header="0.59055118110236227" footer="0.59055118110236227"/>
  <pageSetup paperSize="9" scale="56" fitToHeight="0" orientation="landscape" r:id="rId1"/>
  <headerFooter alignWithMargins="0">
    <oddHeader>&amp;C&amp;"돋움,굵게"&amp;24제 2장 연도별 현황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A1:O34"/>
  <sheetViews>
    <sheetView view="pageBreakPreview" zoomScaleNormal="100" zoomScaleSheetLayoutView="100" workbookViewId="0">
      <selection activeCell="B5" sqref="B5"/>
    </sheetView>
  </sheetViews>
  <sheetFormatPr defaultRowHeight="13.5"/>
  <cols>
    <col min="1" max="1" width="16.21875" style="22" customWidth="1"/>
    <col min="2" max="2" width="8.6640625" style="22" customWidth="1"/>
    <col min="3" max="3" width="10" style="30" customWidth="1"/>
    <col min="4" max="4" width="8.6640625" style="22" customWidth="1"/>
    <col min="5" max="5" width="10.109375" style="22" customWidth="1"/>
    <col min="6" max="6" width="8.6640625" style="22" customWidth="1"/>
    <col min="7" max="7" width="9.44140625" style="30" customWidth="1"/>
    <col min="8" max="8" width="8.6640625" style="22" customWidth="1"/>
    <col min="9" max="9" width="8.44140625" style="30" customWidth="1"/>
    <col min="10" max="10" width="8.6640625" style="22" customWidth="1"/>
    <col min="11" max="11" width="9.44140625" style="30" customWidth="1"/>
    <col min="12" max="12" width="18.5546875" style="22" customWidth="1"/>
    <col min="13" max="256" width="8.88671875" style="22"/>
    <col min="257" max="257" width="16.21875" style="22" customWidth="1"/>
    <col min="258" max="263" width="9.44140625" style="22" customWidth="1"/>
    <col min="264" max="266" width="8.44140625" style="22" customWidth="1"/>
    <col min="267" max="267" width="9.44140625" style="22" customWidth="1"/>
    <col min="268" max="268" width="16.5546875" style="22" customWidth="1"/>
    <col min="269" max="512" width="8.88671875" style="22"/>
    <col min="513" max="513" width="16.21875" style="22" customWidth="1"/>
    <col min="514" max="519" width="9.44140625" style="22" customWidth="1"/>
    <col min="520" max="522" width="8.44140625" style="22" customWidth="1"/>
    <col min="523" max="523" width="9.44140625" style="22" customWidth="1"/>
    <col min="524" max="524" width="16.5546875" style="22" customWidth="1"/>
    <col min="525" max="768" width="8.88671875" style="22"/>
    <col min="769" max="769" width="16.21875" style="22" customWidth="1"/>
    <col min="770" max="775" width="9.44140625" style="22" customWidth="1"/>
    <col min="776" max="778" width="8.44140625" style="22" customWidth="1"/>
    <col min="779" max="779" width="9.44140625" style="22" customWidth="1"/>
    <col min="780" max="780" width="16.5546875" style="22" customWidth="1"/>
    <col min="781" max="1024" width="8.88671875" style="22"/>
    <col min="1025" max="1025" width="16.21875" style="22" customWidth="1"/>
    <col min="1026" max="1031" width="9.44140625" style="22" customWidth="1"/>
    <col min="1032" max="1034" width="8.44140625" style="22" customWidth="1"/>
    <col min="1035" max="1035" width="9.44140625" style="22" customWidth="1"/>
    <col min="1036" max="1036" width="16.5546875" style="22" customWidth="1"/>
    <col min="1037" max="1280" width="8.88671875" style="22"/>
    <col min="1281" max="1281" width="16.21875" style="22" customWidth="1"/>
    <col min="1282" max="1287" width="9.44140625" style="22" customWidth="1"/>
    <col min="1288" max="1290" width="8.44140625" style="22" customWidth="1"/>
    <col min="1291" max="1291" width="9.44140625" style="22" customWidth="1"/>
    <col min="1292" max="1292" width="16.5546875" style="22" customWidth="1"/>
    <col min="1293" max="1536" width="8.88671875" style="22"/>
    <col min="1537" max="1537" width="16.21875" style="22" customWidth="1"/>
    <col min="1538" max="1543" width="9.44140625" style="22" customWidth="1"/>
    <col min="1544" max="1546" width="8.44140625" style="22" customWidth="1"/>
    <col min="1547" max="1547" width="9.44140625" style="22" customWidth="1"/>
    <col min="1548" max="1548" width="16.5546875" style="22" customWidth="1"/>
    <col min="1549" max="1792" width="8.88671875" style="22"/>
    <col min="1793" max="1793" width="16.21875" style="22" customWidth="1"/>
    <col min="1794" max="1799" width="9.44140625" style="22" customWidth="1"/>
    <col min="1800" max="1802" width="8.44140625" style="22" customWidth="1"/>
    <col min="1803" max="1803" width="9.44140625" style="22" customWidth="1"/>
    <col min="1804" max="1804" width="16.5546875" style="22" customWidth="1"/>
    <col min="1805" max="2048" width="8.88671875" style="22"/>
    <col min="2049" max="2049" width="16.21875" style="22" customWidth="1"/>
    <col min="2050" max="2055" width="9.44140625" style="22" customWidth="1"/>
    <col min="2056" max="2058" width="8.44140625" style="22" customWidth="1"/>
    <col min="2059" max="2059" width="9.44140625" style="22" customWidth="1"/>
    <col min="2060" max="2060" width="16.5546875" style="22" customWidth="1"/>
    <col min="2061" max="2304" width="8.88671875" style="22"/>
    <col min="2305" max="2305" width="16.21875" style="22" customWidth="1"/>
    <col min="2306" max="2311" width="9.44140625" style="22" customWidth="1"/>
    <col min="2312" max="2314" width="8.44140625" style="22" customWidth="1"/>
    <col min="2315" max="2315" width="9.44140625" style="22" customWidth="1"/>
    <col min="2316" max="2316" width="16.5546875" style="22" customWidth="1"/>
    <col min="2317" max="2560" width="8.88671875" style="22"/>
    <col min="2561" max="2561" width="16.21875" style="22" customWidth="1"/>
    <col min="2562" max="2567" width="9.44140625" style="22" customWidth="1"/>
    <col min="2568" max="2570" width="8.44140625" style="22" customWidth="1"/>
    <col min="2571" max="2571" width="9.44140625" style="22" customWidth="1"/>
    <col min="2572" max="2572" width="16.5546875" style="22" customWidth="1"/>
    <col min="2573" max="2816" width="8.88671875" style="22"/>
    <col min="2817" max="2817" width="16.21875" style="22" customWidth="1"/>
    <col min="2818" max="2823" width="9.44140625" style="22" customWidth="1"/>
    <col min="2824" max="2826" width="8.44140625" style="22" customWidth="1"/>
    <col min="2827" max="2827" width="9.44140625" style="22" customWidth="1"/>
    <col min="2828" max="2828" width="16.5546875" style="22" customWidth="1"/>
    <col min="2829" max="3072" width="8.88671875" style="22"/>
    <col min="3073" max="3073" width="16.21875" style="22" customWidth="1"/>
    <col min="3074" max="3079" width="9.44140625" style="22" customWidth="1"/>
    <col min="3080" max="3082" width="8.44140625" style="22" customWidth="1"/>
    <col min="3083" max="3083" width="9.44140625" style="22" customWidth="1"/>
    <col min="3084" max="3084" width="16.5546875" style="22" customWidth="1"/>
    <col min="3085" max="3328" width="8.88671875" style="22"/>
    <col min="3329" max="3329" width="16.21875" style="22" customWidth="1"/>
    <col min="3330" max="3335" width="9.44140625" style="22" customWidth="1"/>
    <col min="3336" max="3338" width="8.44140625" style="22" customWidth="1"/>
    <col min="3339" max="3339" width="9.44140625" style="22" customWidth="1"/>
    <col min="3340" max="3340" width="16.5546875" style="22" customWidth="1"/>
    <col min="3341" max="3584" width="8.88671875" style="22"/>
    <col min="3585" max="3585" width="16.21875" style="22" customWidth="1"/>
    <col min="3586" max="3591" width="9.44140625" style="22" customWidth="1"/>
    <col min="3592" max="3594" width="8.44140625" style="22" customWidth="1"/>
    <col min="3595" max="3595" width="9.44140625" style="22" customWidth="1"/>
    <col min="3596" max="3596" width="16.5546875" style="22" customWidth="1"/>
    <col min="3597" max="3840" width="8.88671875" style="22"/>
    <col min="3841" max="3841" width="16.21875" style="22" customWidth="1"/>
    <col min="3842" max="3847" width="9.44140625" style="22" customWidth="1"/>
    <col min="3848" max="3850" width="8.44140625" style="22" customWidth="1"/>
    <col min="3851" max="3851" width="9.44140625" style="22" customWidth="1"/>
    <col min="3852" max="3852" width="16.5546875" style="22" customWidth="1"/>
    <col min="3853" max="4096" width="8.88671875" style="22"/>
    <col min="4097" max="4097" width="16.21875" style="22" customWidth="1"/>
    <col min="4098" max="4103" width="9.44140625" style="22" customWidth="1"/>
    <col min="4104" max="4106" width="8.44140625" style="22" customWidth="1"/>
    <col min="4107" max="4107" width="9.44140625" style="22" customWidth="1"/>
    <col min="4108" max="4108" width="16.5546875" style="22" customWidth="1"/>
    <col min="4109" max="4352" width="8.88671875" style="22"/>
    <col min="4353" max="4353" width="16.21875" style="22" customWidth="1"/>
    <col min="4354" max="4359" width="9.44140625" style="22" customWidth="1"/>
    <col min="4360" max="4362" width="8.44140625" style="22" customWidth="1"/>
    <col min="4363" max="4363" width="9.44140625" style="22" customWidth="1"/>
    <col min="4364" max="4364" width="16.5546875" style="22" customWidth="1"/>
    <col min="4365" max="4608" width="8.88671875" style="22"/>
    <col min="4609" max="4609" width="16.21875" style="22" customWidth="1"/>
    <col min="4610" max="4615" width="9.44140625" style="22" customWidth="1"/>
    <col min="4616" max="4618" width="8.44140625" style="22" customWidth="1"/>
    <col min="4619" max="4619" width="9.44140625" style="22" customWidth="1"/>
    <col min="4620" max="4620" width="16.5546875" style="22" customWidth="1"/>
    <col min="4621" max="4864" width="8.88671875" style="22"/>
    <col min="4865" max="4865" width="16.21875" style="22" customWidth="1"/>
    <col min="4866" max="4871" width="9.44140625" style="22" customWidth="1"/>
    <col min="4872" max="4874" width="8.44140625" style="22" customWidth="1"/>
    <col min="4875" max="4875" width="9.44140625" style="22" customWidth="1"/>
    <col min="4876" max="4876" width="16.5546875" style="22" customWidth="1"/>
    <col min="4877" max="5120" width="8.88671875" style="22"/>
    <col min="5121" max="5121" width="16.21875" style="22" customWidth="1"/>
    <col min="5122" max="5127" width="9.44140625" style="22" customWidth="1"/>
    <col min="5128" max="5130" width="8.44140625" style="22" customWidth="1"/>
    <col min="5131" max="5131" width="9.44140625" style="22" customWidth="1"/>
    <col min="5132" max="5132" width="16.5546875" style="22" customWidth="1"/>
    <col min="5133" max="5376" width="8.88671875" style="22"/>
    <col min="5377" max="5377" width="16.21875" style="22" customWidth="1"/>
    <col min="5378" max="5383" width="9.44140625" style="22" customWidth="1"/>
    <col min="5384" max="5386" width="8.44140625" style="22" customWidth="1"/>
    <col min="5387" max="5387" width="9.44140625" style="22" customWidth="1"/>
    <col min="5388" max="5388" width="16.5546875" style="22" customWidth="1"/>
    <col min="5389" max="5632" width="8.88671875" style="22"/>
    <col min="5633" max="5633" width="16.21875" style="22" customWidth="1"/>
    <col min="5634" max="5639" width="9.44140625" style="22" customWidth="1"/>
    <col min="5640" max="5642" width="8.44140625" style="22" customWidth="1"/>
    <col min="5643" max="5643" width="9.44140625" style="22" customWidth="1"/>
    <col min="5644" max="5644" width="16.5546875" style="22" customWidth="1"/>
    <col min="5645" max="5888" width="8.88671875" style="22"/>
    <col min="5889" max="5889" width="16.21875" style="22" customWidth="1"/>
    <col min="5890" max="5895" width="9.44140625" style="22" customWidth="1"/>
    <col min="5896" max="5898" width="8.44140625" style="22" customWidth="1"/>
    <col min="5899" max="5899" width="9.44140625" style="22" customWidth="1"/>
    <col min="5900" max="5900" width="16.5546875" style="22" customWidth="1"/>
    <col min="5901" max="6144" width="8.88671875" style="22"/>
    <col min="6145" max="6145" width="16.21875" style="22" customWidth="1"/>
    <col min="6146" max="6151" width="9.44140625" style="22" customWidth="1"/>
    <col min="6152" max="6154" width="8.44140625" style="22" customWidth="1"/>
    <col min="6155" max="6155" width="9.44140625" style="22" customWidth="1"/>
    <col min="6156" max="6156" width="16.5546875" style="22" customWidth="1"/>
    <col min="6157" max="6400" width="8.88671875" style="22"/>
    <col min="6401" max="6401" width="16.21875" style="22" customWidth="1"/>
    <col min="6402" max="6407" width="9.44140625" style="22" customWidth="1"/>
    <col min="6408" max="6410" width="8.44140625" style="22" customWidth="1"/>
    <col min="6411" max="6411" width="9.44140625" style="22" customWidth="1"/>
    <col min="6412" max="6412" width="16.5546875" style="22" customWidth="1"/>
    <col min="6413" max="6656" width="8.88671875" style="22"/>
    <col min="6657" max="6657" width="16.21875" style="22" customWidth="1"/>
    <col min="6658" max="6663" width="9.44140625" style="22" customWidth="1"/>
    <col min="6664" max="6666" width="8.44140625" style="22" customWidth="1"/>
    <col min="6667" max="6667" width="9.44140625" style="22" customWidth="1"/>
    <col min="6668" max="6668" width="16.5546875" style="22" customWidth="1"/>
    <col min="6669" max="6912" width="8.88671875" style="22"/>
    <col min="6913" max="6913" width="16.21875" style="22" customWidth="1"/>
    <col min="6914" max="6919" width="9.44140625" style="22" customWidth="1"/>
    <col min="6920" max="6922" width="8.44140625" style="22" customWidth="1"/>
    <col min="6923" max="6923" width="9.44140625" style="22" customWidth="1"/>
    <col min="6924" max="6924" width="16.5546875" style="22" customWidth="1"/>
    <col min="6925" max="7168" width="8.88671875" style="22"/>
    <col min="7169" max="7169" width="16.21875" style="22" customWidth="1"/>
    <col min="7170" max="7175" width="9.44140625" style="22" customWidth="1"/>
    <col min="7176" max="7178" width="8.44140625" style="22" customWidth="1"/>
    <col min="7179" max="7179" width="9.44140625" style="22" customWidth="1"/>
    <col min="7180" max="7180" width="16.5546875" style="22" customWidth="1"/>
    <col min="7181" max="7424" width="8.88671875" style="22"/>
    <col min="7425" max="7425" width="16.21875" style="22" customWidth="1"/>
    <col min="7426" max="7431" width="9.44140625" style="22" customWidth="1"/>
    <col min="7432" max="7434" width="8.44140625" style="22" customWidth="1"/>
    <col min="7435" max="7435" width="9.44140625" style="22" customWidth="1"/>
    <col min="7436" max="7436" width="16.5546875" style="22" customWidth="1"/>
    <col min="7437" max="7680" width="8.88671875" style="22"/>
    <col min="7681" max="7681" width="16.21875" style="22" customWidth="1"/>
    <col min="7682" max="7687" width="9.44140625" style="22" customWidth="1"/>
    <col min="7688" max="7690" width="8.44140625" style="22" customWidth="1"/>
    <col min="7691" max="7691" width="9.44140625" style="22" customWidth="1"/>
    <col min="7692" max="7692" width="16.5546875" style="22" customWidth="1"/>
    <col min="7693" max="7936" width="8.88671875" style="22"/>
    <col min="7937" max="7937" width="16.21875" style="22" customWidth="1"/>
    <col min="7938" max="7943" width="9.44140625" style="22" customWidth="1"/>
    <col min="7944" max="7946" width="8.44140625" style="22" customWidth="1"/>
    <col min="7947" max="7947" width="9.44140625" style="22" customWidth="1"/>
    <col min="7948" max="7948" width="16.5546875" style="22" customWidth="1"/>
    <col min="7949" max="8192" width="8.88671875" style="22"/>
    <col min="8193" max="8193" width="16.21875" style="22" customWidth="1"/>
    <col min="8194" max="8199" width="9.44140625" style="22" customWidth="1"/>
    <col min="8200" max="8202" width="8.44140625" style="22" customWidth="1"/>
    <col min="8203" max="8203" width="9.44140625" style="22" customWidth="1"/>
    <col min="8204" max="8204" width="16.5546875" style="22" customWidth="1"/>
    <col min="8205" max="8448" width="8.88671875" style="22"/>
    <col min="8449" max="8449" width="16.21875" style="22" customWidth="1"/>
    <col min="8450" max="8455" width="9.44140625" style="22" customWidth="1"/>
    <col min="8456" max="8458" width="8.44140625" style="22" customWidth="1"/>
    <col min="8459" max="8459" width="9.44140625" style="22" customWidth="1"/>
    <col min="8460" max="8460" width="16.5546875" style="22" customWidth="1"/>
    <col min="8461" max="8704" width="8.88671875" style="22"/>
    <col min="8705" max="8705" width="16.21875" style="22" customWidth="1"/>
    <col min="8706" max="8711" width="9.44140625" style="22" customWidth="1"/>
    <col min="8712" max="8714" width="8.44140625" style="22" customWidth="1"/>
    <col min="8715" max="8715" width="9.44140625" style="22" customWidth="1"/>
    <col min="8716" max="8716" width="16.5546875" style="22" customWidth="1"/>
    <col min="8717" max="8960" width="8.88671875" style="22"/>
    <col min="8961" max="8961" width="16.21875" style="22" customWidth="1"/>
    <col min="8962" max="8967" width="9.44140625" style="22" customWidth="1"/>
    <col min="8968" max="8970" width="8.44140625" style="22" customWidth="1"/>
    <col min="8971" max="8971" width="9.44140625" style="22" customWidth="1"/>
    <col min="8972" max="8972" width="16.5546875" style="22" customWidth="1"/>
    <col min="8973" max="9216" width="8.88671875" style="22"/>
    <col min="9217" max="9217" width="16.21875" style="22" customWidth="1"/>
    <col min="9218" max="9223" width="9.44140625" style="22" customWidth="1"/>
    <col min="9224" max="9226" width="8.44140625" style="22" customWidth="1"/>
    <col min="9227" max="9227" width="9.44140625" style="22" customWidth="1"/>
    <col min="9228" max="9228" width="16.5546875" style="22" customWidth="1"/>
    <col min="9229" max="9472" width="8.88671875" style="22"/>
    <col min="9473" max="9473" width="16.21875" style="22" customWidth="1"/>
    <col min="9474" max="9479" width="9.44140625" style="22" customWidth="1"/>
    <col min="9480" max="9482" width="8.44140625" style="22" customWidth="1"/>
    <col min="9483" max="9483" width="9.44140625" style="22" customWidth="1"/>
    <col min="9484" max="9484" width="16.5546875" style="22" customWidth="1"/>
    <col min="9485" max="9728" width="8.88671875" style="22"/>
    <col min="9729" max="9729" width="16.21875" style="22" customWidth="1"/>
    <col min="9730" max="9735" width="9.44140625" style="22" customWidth="1"/>
    <col min="9736" max="9738" width="8.44140625" style="22" customWidth="1"/>
    <col min="9739" max="9739" width="9.44140625" style="22" customWidth="1"/>
    <col min="9740" max="9740" width="16.5546875" style="22" customWidth="1"/>
    <col min="9741" max="9984" width="8.88671875" style="22"/>
    <col min="9985" max="9985" width="16.21875" style="22" customWidth="1"/>
    <col min="9986" max="9991" width="9.44140625" style="22" customWidth="1"/>
    <col min="9992" max="9994" width="8.44140625" style="22" customWidth="1"/>
    <col min="9995" max="9995" width="9.44140625" style="22" customWidth="1"/>
    <col min="9996" max="9996" width="16.5546875" style="22" customWidth="1"/>
    <col min="9997" max="10240" width="8.88671875" style="22"/>
    <col min="10241" max="10241" width="16.21875" style="22" customWidth="1"/>
    <col min="10242" max="10247" width="9.44140625" style="22" customWidth="1"/>
    <col min="10248" max="10250" width="8.44140625" style="22" customWidth="1"/>
    <col min="10251" max="10251" width="9.44140625" style="22" customWidth="1"/>
    <col min="10252" max="10252" width="16.5546875" style="22" customWidth="1"/>
    <col min="10253" max="10496" width="8.88671875" style="22"/>
    <col min="10497" max="10497" width="16.21875" style="22" customWidth="1"/>
    <col min="10498" max="10503" width="9.44140625" style="22" customWidth="1"/>
    <col min="10504" max="10506" width="8.44140625" style="22" customWidth="1"/>
    <col min="10507" max="10507" width="9.44140625" style="22" customWidth="1"/>
    <col min="10508" max="10508" width="16.5546875" style="22" customWidth="1"/>
    <col min="10509" max="10752" width="8.88671875" style="22"/>
    <col min="10753" max="10753" width="16.21875" style="22" customWidth="1"/>
    <col min="10754" max="10759" width="9.44140625" style="22" customWidth="1"/>
    <col min="10760" max="10762" width="8.44140625" style="22" customWidth="1"/>
    <col min="10763" max="10763" width="9.44140625" style="22" customWidth="1"/>
    <col min="10764" max="10764" width="16.5546875" style="22" customWidth="1"/>
    <col min="10765" max="11008" width="8.88671875" style="22"/>
    <col min="11009" max="11009" width="16.21875" style="22" customWidth="1"/>
    <col min="11010" max="11015" width="9.44140625" style="22" customWidth="1"/>
    <col min="11016" max="11018" width="8.44140625" style="22" customWidth="1"/>
    <col min="11019" max="11019" width="9.44140625" style="22" customWidth="1"/>
    <col min="11020" max="11020" width="16.5546875" style="22" customWidth="1"/>
    <col min="11021" max="11264" width="8.88671875" style="22"/>
    <col min="11265" max="11265" width="16.21875" style="22" customWidth="1"/>
    <col min="11266" max="11271" width="9.44140625" style="22" customWidth="1"/>
    <col min="11272" max="11274" width="8.44140625" style="22" customWidth="1"/>
    <col min="11275" max="11275" width="9.44140625" style="22" customWidth="1"/>
    <col min="11276" max="11276" width="16.5546875" style="22" customWidth="1"/>
    <col min="11277" max="11520" width="8.88671875" style="22"/>
    <col min="11521" max="11521" width="16.21875" style="22" customWidth="1"/>
    <col min="11522" max="11527" width="9.44140625" style="22" customWidth="1"/>
    <col min="11528" max="11530" width="8.44140625" style="22" customWidth="1"/>
    <col min="11531" max="11531" width="9.44140625" style="22" customWidth="1"/>
    <col min="11532" max="11532" width="16.5546875" style="22" customWidth="1"/>
    <col min="11533" max="11776" width="8.88671875" style="22"/>
    <col min="11777" max="11777" width="16.21875" style="22" customWidth="1"/>
    <col min="11778" max="11783" width="9.44140625" style="22" customWidth="1"/>
    <col min="11784" max="11786" width="8.44140625" style="22" customWidth="1"/>
    <col min="11787" max="11787" width="9.44140625" style="22" customWidth="1"/>
    <col min="11788" max="11788" width="16.5546875" style="22" customWidth="1"/>
    <col min="11789" max="12032" width="8.88671875" style="22"/>
    <col min="12033" max="12033" width="16.21875" style="22" customWidth="1"/>
    <col min="12034" max="12039" width="9.44140625" style="22" customWidth="1"/>
    <col min="12040" max="12042" width="8.44140625" style="22" customWidth="1"/>
    <col min="12043" max="12043" width="9.44140625" style="22" customWidth="1"/>
    <col min="12044" max="12044" width="16.5546875" style="22" customWidth="1"/>
    <col min="12045" max="12288" width="8.88671875" style="22"/>
    <col min="12289" max="12289" width="16.21875" style="22" customWidth="1"/>
    <col min="12290" max="12295" width="9.44140625" style="22" customWidth="1"/>
    <col min="12296" max="12298" width="8.44140625" style="22" customWidth="1"/>
    <col min="12299" max="12299" width="9.44140625" style="22" customWidth="1"/>
    <col min="12300" max="12300" width="16.5546875" style="22" customWidth="1"/>
    <col min="12301" max="12544" width="8.88671875" style="22"/>
    <col min="12545" max="12545" width="16.21875" style="22" customWidth="1"/>
    <col min="12546" max="12551" width="9.44140625" style="22" customWidth="1"/>
    <col min="12552" max="12554" width="8.44140625" style="22" customWidth="1"/>
    <col min="12555" max="12555" width="9.44140625" style="22" customWidth="1"/>
    <col min="12556" max="12556" width="16.5546875" style="22" customWidth="1"/>
    <col min="12557" max="12800" width="8.88671875" style="22"/>
    <col min="12801" max="12801" width="16.21875" style="22" customWidth="1"/>
    <col min="12802" max="12807" width="9.44140625" style="22" customWidth="1"/>
    <col min="12808" max="12810" width="8.44140625" style="22" customWidth="1"/>
    <col min="12811" max="12811" width="9.44140625" style="22" customWidth="1"/>
    <col min="12812" max="12812" width="16.5546875" style="22" customWidth="1"/>
    <col min="12813" max="13056" width="8.88671875" style="22"/>
    <col min="13057" max="13057" width="16.21875" style="22" customWidth="1"/>
    <col min="13058" max="13063" width="9.44140625" style="22" customWidth="1"/>
    <col min="13064" max="13066" width="8.44140625" style="22" customWidth="1"/>
    <col min="13067" max="13067" width="9.44140625" style="22" customWidth="1"/>
    <col min="13068" max="13068" width="16.5546875" style="22" customWidth="1"/>
    <col min="13069" max="13312" width="8.88671875" style="22"/>
    <col min="13313" max="13313" width="16.21875" style="22" customWidth="1"/>
    <col min="13314" max="13319" width="9.44140625" style="22" customWidth="1"/>
    <col min="13320" max="13322" width="8.44140625" style="22" customWidth="1"/>
    <col min="13323" max="13323" width="9.44140625" style="22" customWidth="1"/>
    <col min="13324" max="13324" width="16.5546875" style="22" customWidth="1"/>
    <col min="13325" max="13568" width="8.88671875" style="22"/>
    <col min="13569" max="13569" width="16.21875" style="22" customWidth="1"/>
    <col min="13570" max="13575" width="9.44140625" style="22" customWidth="1"/>
    <col min="13576" max="13578" width="8.44140625" style="22" customWidth="1"/>
    <col min="13579" max="13579" width="9.44140625" style="22" customWidth="1"/>
    <col min="13580" max="13580" width="16.5546875" style="22" customWidth="1"/>
    <col min="13581" max="13824" width="8.88671875" style="22"/>
    <col min="13825" max="13825" width="16.21875" style="22" customWidth="1"/>
    <col min="13826" max="13831" width="9.44140625" style="22" customWidth="1"/>
    <col min="13832" max="13834" width="8.44140625" style="22" customWidth="1"/>
    <col min="13835" max="13835" width="9.44140625" style="22" customWidth="1"/>
    <col min="13836" max="13836" width="16.5546875" style="22" customWidth="1"/>
    <col min="13837" max="14080" width="8.88671875" style="22"/>
    <col min="14081" max="14081" width="16.21875" style="22" customWidth="1"/>
    <col min="14082" max="14087" width="9.44140625" style="22" customWidth="1"/>
    <col min="14088" max="14090" width="8.44140625" style="22" customWidth="1"/>
    <col min="14091" max="14091" width="9.44140625" style="22" customWidth="1"/>
    <col min="14092" max="14092" width="16.5546875" style="22" customWidth="1"/>
    <col min="14093" max="14336" width="8.88671875" style="22"/>
    <col min="14337" max="14337" width="16.21875" style="22" customWidth="1"/>
    <col min="14338" max="14343" width="9.44140625" style="22" customWidth="1"/>
    <col min="14344" max="14346" width="8.44140625" style="22" customWidth="1"/>
    <col min="14347" max="14347" width="9.44140625" style="22" customWidth="1"/>
    <col min="14348" max="14348" width="16.5546875" style="22" customWidth="1"/>
    <col min="14349" max="14592" width="8.88671875" style="22"/>
    <col min="14593" max="14593" width="16.21875" style="22" customWidth="1"/>
    <col min="14594" max="14599" width="9.44140625" style="22" customWidth="1"/>
    <col min="14600" max="14602" width="8.44140625" style="22" customWidth="1"/>
    <col min="14603" max="14603" width="9.44140625" style="22" customWidth="1"/>
    <col min="14604" max="14604" width="16.5546875" style="22" customWidth="1"/>
    <col min="14605" max="14848" width="8.88671875" style="22"/>
    <col min="14849" max="14849" width="16.21875" style="22" customWidth="1"/>
    <col min="14850" max="14855" width="9.44140625" style="22" customWidth="1"/>
    <col min="14856" max="14858" width="8.44140625" style="22" customWidth="1"/>
    <col min="14859" max="14859" width="9.44140625" style="22" customWidth="1"/>
    <col min="14860" max="14860" width="16.5546875" style="22" customWidth="1"/>
    <col min="14861" max="15104" width="8.88671875" style="22"/>
    <col min="15105" max="15105" width="16.21875" style="22" customWidth="1"/>
    <col min="15106" max="15111" width="9.44140625" style="22" customWidth="1"/>
    <col min="15112" max="15114" width="8.44140625" style="22" customWidth="1"/>
    <col min="15115" max="15115" width="9.44140625" style="22" customWidth="1"/>
    <col min="15116" max="15116" width="16.5546875" style="22" customWidth="1"/>
    <col min="15117" max="15360" width="8.88671875" style="22"/>
    <col min="15361" max="15361" width="16.21875" style="22" customWidth="1"/>
    <col min="15362" max="15367" width="9.44140625" style="22" customWidth="1"/>
    <col min="15368" max="15370" width="8.44140625" style="22" customWidth="1"/>
    <col min="15371" max="15371" width="9.44140625" style="22" customWidth="1"/>
    <col min="15372" max="15372" width="16.5546875" style="22" customWidth="1"/>
    <col min="15373" max="15616" width="8.88671875" style="22"/>
    <col min="15617" max="15617" width="16.21875" style="22" customWidth="1"/>
    <col min="15618" max="15623" width="9.44140625" style="22" customWidth="1"/>
    <col min="15624" max="15626" width="8.44140625" style="22" customWidth="1"/>
    <col min="15627" max="15627" width="9.44140625" style="22" customWidth="1"/>
    <col min="15628" max="15628" width="16.5546875" style="22" customWidth="1"/>
    <col min="15629" max="15872" width="8.88671875" style="22"/>
    <col min="15873" max="15873" width="16.21875" style="22" customWidth="1"/>
    <col min="15874" max="15879" width="9.44140625" style="22" customWidth="1"/>
    <col min="15880" max="15882" width="8.44140625" style="22" customWidth="1"/>
    <col min="15883" max="15883" width="9.44140625" style="22" customWidth="1"/>
    <col min="15884" max="15884" width="16.5546875" style="22" customWidth="1"/>
    <col min="15885" max="16128" width="8.88671875" style="22"/>
    <col min="16129" max="16129" width="16.21875" style="22" customWidth="1"/>
    <col min="16130" max="16135" width="9.44140625" style="22" customWidth="1"/>
    <col min="16136" max="16138" width="8.44140625" style="22" customWidth="1"/>
    <col min="16139" max="16139" width="9.44140625" style="22" customWidth="1"/>
    <col min="16140" max="16140" width="16.5546875" style="22" customWidth="1"/>
    <col min="16141" max="16384" width="8.88671875" style="22"/>
  </cols>
  <sheetData>
    <row r="1" spans="1:14">
      <c r="A1" s="1873" t="s">
        <v>543</v>
      </c>
      <c r="B1" s="1873"/>
      <c r="C1" s="1873"/>
      <c r="D1" s="1873"/>
      <c r="E1" s="1873"/>
      <c r="G1" s="22"/>
      <c r="I1" s="22"/>
      <c r="K1" s="22"/>
    </row>
    <row r="2" spans="1:14" ht="10.15" customHeight="1" thickBot="1">
      <c r="C2" s="22"/>
      <c r="G2" s="22"/>
      <c r="I2" s="22"/>
      <c r="K2" s="22"/>
    </row>
    <row r="3" spans="1:14" ht="18" customHeight="1">
      <c r="A3" s="1878" t="s">
        <v>502</v>
      </c>
      <c r="B3" s="1879" t="s">
        <v>503</v>
      </c>
      <c r="C3" s="1880"/>
      <c r="D3" s="1881" t="s">
        <v>504</v>
      </c>
      <c r="E3" s="1874"/>
      <c r="F3" s="1874" t="s">
        <v>505</v>
      </c>
      <c r="G3" s="1874"/>
      <c r="H3" s="1874" t="s">
        <v>506</v>
      </c>
      <c r="I3" s="1874"/>
      <c r="J3" s="1874" t="s">
        <v>507</v>
      </c>
      <c r="K3" s="1874"/>
      <c r="L3" s="1874" t="s">
        <v>508</v>
      </c>
      <c r="M3" s="1875"/>
      <c r="N3" s="1875"/>
    </row>
    <row r="4" spans="1:14" ht="18" customHeight="1">
      <c r="A4" s="1878"/>
      <c r="B4" s="872" t="s">
        <v>509</v>
      </c>
      <c r="C4" s="873" t="s">
        <v>510</v>
      </c>
      <c r="D4" s="870" t="s">
        <v>509</v>
      </c>
      <c r="E4" s="871" t="s">
        <v>510</v>
      </c>
      <c r="F4" s="871" t="s">
        <v>509</v>
      </c>
      <c r="G4" s="871" t="s">
        <v>510</v>
      </c>
      <c r="H4" s="871" t="s">
        <v>509</v>
      </c>
      <c r="I4" s="871" t="s">
        <v>510</v>
      </c>
      <c r="J4" s="871" t="s">
        <v>509</v>
      </c>
      <c r="K4" s="871" t="s">
        <v>510</v>
      </c>
      <c r="L4" s="1874"/>
      <c r="M4" s="3"/>
      <c r="N4" s="3"/>
    </row>
    <row r="5" spans="1:14" ht="18" customHeight="1">
      <c r="A5" s="874" t="s">
        <v>511</v>
      </c>
      <c r="B5" s="875">
        <f>시도별현황!B3</f>
        <v>38602</v>
      </c>
      <c r="C5" s="876">
        <f>시도별현황!C3</f>
        <v>234065739.97262004</v>
      </c>
      <c r="D5" s="877">
        <f t="shared" ref="D5:K5" si="0">SUM(D6:D14,D18:D31)</f>
        <v>38561</v>
      </c>
      <c r="E5" s="878">
        <f t="shared" si="0"/>
        <v>231358359.97262004</v>
      </c>
      <c r="F5" s="878">
        <f>SUM(F6:F14,F18:F31)</f>
        <v>16</v>
      </c>
      <c r="G5" s="878">
        <f t="shared" si="0"/>
        <v>1386280</v>
      </c>
      <c r="H5" s="878">
        <f t="shared" si="0"/>
        <v>10</v>
      </c>
      <c r="I5" s="878">
        <f t="shared" si="0"/>
        <v>209043</v>
      </c>
      <c r="J5" s="878">
        <f t="shared" si="0"/>
        <v>16</v>
      </c>
      <c r="K5" s="878">
        <f t="shared" si="0"/>
        <v>1113277</v>
      </c>
      <c r="L5" s="878"/>
      <c r="M5" s="3"/>
      <c r="N5" s="3"/>
    </row>
    <row r="6" spans="1:14" s="35" customFormat="1" ht="15" customHeight="1">
      <c r="A6" s="193" t="s">
        <v>209</v>
      </c>
      <c r="B6" s="279">
        <f>[1]시도별현황!B4</f>
        <v>249</v>
      </c>
      <c r="C6" s="194">
        <f>[1]시도별현황!C4</f>
        <v>20596789.799999997</v>
      </c>
      <c r="D6" s="192">
        <f>B6-F6-H6</f>
        <v>246</v>
      </c>
      <c r="E6" s="149">
        <f>C6-G6-I6</f>
        <v>20502946.799999997</v>
      </c>
      <c r="F6" s="149">
        <v>2</v>
      </c>
      <c r="G6" s="149">
        <v>80843</v>
      </c>
      <c r="H6" s="149">
        <v>1</v>
      </c>
      <c r="I6" s="149">
        <v>13000</v>
      </c>
      <c r="J6" s="149" t="s">
        <v>1892</v>
      </c>
      <c r="K6" s="149" t="s">
        <v>1892</v>
      </c>
      <c r="L6" s="149"/>
      <c r="M6" s="34"/>
      <c r="N6" s="34"/>
    </row>
    <row r="7" spans="1:14" s="35" customFormat="1" ht="15" customHeight="1">
      <c r="A7" s="195" t="s">
        <v>210</v>
      </c>
      <c r="B7" s="266">
        <f>[1]시도별현황!B5</f>
        <v>1163</v>
      </c>
      <c r="C7" s="267">
        <f>[1]시도별현황!C5</f>
        <v>33897030.454000004</v>
      </c>
      <c r="D7" s="270">
        <f>B7-F7-H7-J7</f>
        <v>1161</v>
      </c>
      <c r="E7" s="29">
        <f>C7-G7-I7-K7</f>
        <v>33804703.454000004</v>
      </c>
      <c r="F7" s="29">
        <v>1</v>
      </c>
      <c r="G7" s="29">
        <v>7140</v>
      </c>
      <c r="H7" s="29">
        <v>1</v>
      </c>
      <c r="I7" s="29">
        <v>85187</v>
      </c>
      <c r="J7" s="29"/>
      <c r="K7" s="29"/>
      <c r="L7" s="29"/>
      <c r="M7" s="34"/>
      <c r="N7" s="34"/>
    </row>
    <row r="8" spans="1:14" s="35" customFormat="1" ht="15" customHeight="1">
      <c r="A8" s="195" t="s">
        <v>211</v>
      </c>
      <c r="B8" s="266">
        <f>[1]시도별현황!B6</f>
        <v>18</v>
      </c>
      <c r="C8" s="267">
        <f>[1]시도별현황!C6</f>
        <v>1169357</v>
      </c>
      <c r="D8" s="270">
        <f>B8-F8</f>
        <v>16</v>
      </c>
      <c r="E8" s="29">
        <f>C8-G8</f>
        <v>973156</v>
      </c>
      <c r="F8" s="29">
        <v>2</v>
      </c>
      <c r="G8" s="29">
        <v>196201</v>
      </c>
      <c r="H8" s="29" t="s">
        <v>1892</v>
      </c>
      <c r="I8" s="29" t="s">
        <v>1892</v>
      </c>
      <c r="J8" s="29" t="s">
        <v>1892</v>
      </c>
      <c r="K8" s="29" t="s">
        <v>1892</v>
      </c>
      <c r="L8" s="280"/>
      <c r="M8" s="34"/>
      <c r="N8" s="34"/>
    </row>
    <row r="9" spans="1:14" s="35" customFormat="1" ht="15" customHeight="1">
      <c r="A9" s="195" t="s">
        <v>212</v>
      </c>
      <c r="B9" s="266">
        <f>[1]시도별현황!B7</f>
        <v>373</v>
      </c>
      <c r="C9" s="267">
        <f>[1]시도별현황!C7</f>
        <v>11201980.73</v>
      </c>
      <c r="D9" s="270">
        <f>B9-F9</f>
        <v>372</v>
      </c>
      <c r="E9" s="29">
        <f>C9-G9</f>
        <v>10160800.73</v>
      </c>
      <c r="F9" s="29">
        <v>1</v>
      </c>
      <c r="G9" s="29">
        <v>1041180</v>
      </c>
      <c r="H9" s="29" t="s">
        <v>1892</v>
      </c>
      <c r="I9" s="29" t="s">
        <v>1892</v>
      </c>
      <c r="J9" s="29" t="s">
        <v>1892</v>
      </c>
      <c r="K9" s="29" t="s">
        <v>1892</v>
      </c>
      <c r="L9" s="29"/>
      <c r="M9" s="34"/>
      <c r="N9" s="34"/>
    </row>
    <row r="10" spans="1:14" s="35" customFormat="1" ht="15" customHeight="1">
      <c r="A10" s="195" t="s">
        <v>213</v>
      </c>
      <c r="B10" s="266">
        <f>[1]시도별현황!B8</f>
        <v>11</v>
      </c>
      <c r="C10" s="267">
        <f>[1]시도별현황!C8</f>
        <v>496536</v>
      </c>
      <c r="D10" s="270">
        <f>B10-J10</f>
        <v>10</v>
      </c>
      <c r="E10" s="29">
        <f>C10-K10</f>
        <v>485864</v>
      </c>
      <c r="F10" s="29" t="s">
        <v>1892</v>
      </c>
      <c r="G10" s="29" t="s">
        <v>1892</v>
      </c>
      <c r="H10" s="29" t="s">
        <v>1892</v>
      </c>
      <c r="I10" s="29" t="s">
        <v>1892</v>
      </c>
      <c r="J10" s="29">
        <v>1</v>
      </c>
      <c r="K10" s="29">
        <v>10672</v>
      </c>
      <c r="L10" s="29"/>
      <c r="M10" s="34"/>
      <c r="N10" s="34"/>
    </row>
    <row r="11" spans="1:14" s="35" customFormat="1" ht="15" customHeight="1">
      <c r="A11" s="195" t="s">
        <v>133</v>
      </c>
      <c r="B11" s="266">
        <f>[1]시도별현황!B9</f>
        <v>915</v>
      </c>
      <c r="C11" s="267">
        <f>[1]시도별현황!C9</f>
        <v>11419958.480999999</v>
      </c>
      <c r="D11" s="270">
        <f>B11-F11-H11-J11</f>
        <v>909</v>
      </c>
      <c r="E11" s="29">
        <f>C11-G11-I11-K11</f>
        <v>11382305.480999999</v>
      </c>
      <c r="F11" s="29">
        <v>3</v>
      </c>
      <c r="G11" s="29">
        <v>18595</v>
      </c>
      <c r="H11" s="29">
        <v>1</v>
      </c>
      <c r="I11" s="29">
        <v>5000</v>
      </c>
      <c r="J11" s="29">
        <v>2</v>
      </c>
      <c r="K11" s="29">
        <v>14058</v>
      </c>
      <c r="L11" s="29"/>
      <c r="M11" s="34"/>
      <c r="N11" s="34"/>
    </row>
    <row r="12" spans="1:14" s="35" customFormat="1" ht="15" customHeight="1">
      <c r="A12" s="195" t="s">
        <v>134</v>
      </c>
      <c r="B12" s="266">
        <f>[1]시도별현황!B10</f>
        <v>73</v>
      </c>
      <c r="C12" s="267">
        <f>[1]시도별현황!C10</f>
        <v>1134433.8</v>
      </c>
      <c r="D12" s="270">
        <f>B12</f>
        <v>73</v>
      </c>
      <c r="E12" s="29">
        <f>C12</f>
        <v>1134433.8</v>
      </c>
      <c r="F12" s="29" t="s">
        <v>1892</v>
      </c>
      <c r="G12" s="29" t="s">
        <v>1892</v>
      </c>
      <c r="H12" s="29" t="s">
        <v>1892</v>
      </c>
      <c r="I12" s="29" t="s">
        <v>1892</v>
      </c>
      <c r="J12" s="29" t="s">
        <v>1892</v>
      </c>
      <c r="K12" s="29" t="s">
        <v>1892</v>
      </c>
      <c r="L12" s="29"/>
      <c r="M12" s="34"/>
      <c r="N12" s="34"/>
    </row>
    <row r="13" spans="1:14" s="35" customFormat="1" ht="21.95" customHeight="1">
      <c r="A13" s="196" t="s">
        <v>113</v>
      </c>
      <c r="B13" s="266">
        <f>[1]시도별현황!B11</f>
        <v>27850</v>
      </c>
      <c r="C13" s="267">
        <f>[1]시도별현황!C11</f>
        <v>48877134.039999999</v>
      </c>
      <c r="D13" s="270">
        <f>B13</f>
        <v>27850</v>
      </c>
      <c r="E13" s="29">
        <f>C13</f>
        <v>48877134.039999999</v>
      </c>
      <c r="F13" s="29" t="s">
        <v>1892</v>
      </c>
      <c r="G13" s="29" t="s">
        <v>1892</v>
      </c>
      <c r="H13" s="29" t="s">
        <v>1892</v>
      </c>
      <c r="I13" s="29" t="s">
        <v>1892</v>
      </c>
      <c r="J13" s="29" t="s">
        <v>1892</v>
      </c>
      <c r="K13" s="29" t="s">
        <v>1892</v>
      </c>
      <c r="L13" s="29"/>
      <c r="M13" s="34"/>
      <c r="N13" s="34"/>
    </row>
    <row r="14" spans="1:14" s="35" customFormat="1" ht="15" customHeight="1">
      <c r="A14" s="195" t="s">
        <v>282</v>
      </c>
      <c r="B14" s="266">
        <f>SUM(B15:B17)</f>
        <v>1530</v>
      </c>
      <c r="C14" s="267">
        <f>SUM(C15:C17)</f>
        <v>36302920.353500001</v>
      </c>
      <c r="D14" s="270">
        <f t="shared" ref="D14:E15" si="1">B14-F14-H14-J14</f>
        <v>1517</v>
      </c>
      <c r="E14" s="29">
        <f t="shared" si="1"/>
        <v>36119946.353500001</v>
      </c>
      <c r="F14" s="29">
        <f>SUM(F15:F17)</f>
        <v>3</v>
      </c>
      <c r="G14" s="29">
        <f>SUM(G15:G17)</f>
        <v>10229</v>
      </c>
      <c r="H14" s="29">
        <f>SUM(H15:H17)</f>
        <v>5</v>
      </c>
      <c r="I14" s="29">
        <f>SUM(I15:I17)</f>
        <v>101856</v>
      </c>
      <c r="J14" s="29">
        <v>5</v>
      </c>
      <c r="K14" s="29">
        <v>70889</v>
      </c>
      <c r="L14" s="29"/>
      <c r="M14" s="34"/>
      <c r="N14" s="34"/>
    </row>
    <row r="15" spans="1:14" s="35" customFormat="1" ht="15" customHeight="1">
      <c r="A15" s="195" t="s">
        <v>364</v>
      </c>
      <c r="B15" s="266">
        <f>[1]시도별현황!B13</f>
        <v>559</v>
      </c>
      <c r="C15" s="267">
        <f>[1]시도별현황!C13</f>
        <v>12917874.683500001</v>
      </c>
      <c r="D15" s="270">
        <f t="shared" si="1"/>
        <v>552</v>
      </c>
      <c r="E15" s="29">
        <f t="shared" si="1"/>
        <v>12762158.683500001</v>
      </c>
      <c r="F15" s="29">
        <v>2</v>
      </c>
      <c r="G15" s="29">
        <v>6606</v>
      </c>
      <c r="H15" s="29">
        <v>3</v>
      </c>
      <c r="I15" s="29">
        <v>99290</v>
      </c>
      <c r="J15" s="29">
        <v>2</v>
      </c>
      <c r="K15" s="29">
        <v>49820</v>
      </c>
      <c r="L15" s="29"/>
      <c r="M15" s="34"/>
      <c r="N15" s="34"/>
    </row>
    <row r="16" spans="1:14" s="35" customFormat="1" ht="15" customHeight="1">
      <c r="A16" s="195" t="s">
        <v>365</v>
      </c>
      <c r="B16" s="266">
        <f>[1]시도별현황!B14</f>
        <v>48</v>
      </c>
      <c r="C16" s="267">
        <f>[1]시도별현황!C14</f>
        <v>1493303.38</v>
      </c>
      <c r="D16" s="270">
        <f>B16-F16-J16</f>
        <v>46</v>
      </c>
      <c r="E16" s="29">
        <f>C16-G16-I16-K16</f>
        <v>1474297.38</v>
      </c>
      <c r="F16" s="29">
        <v>1</v>
      </c>
      <c r="G16" s="29">
        <v>3623</v>
      </c>
      <c r="H16" s="29">
        <v>1</v>
      </c>
      <c r="I16" s="29">
        <v>2566</v>
      </c>
      <c r="J16" s="29">
        <v>1</v>
      </c>
      <c r="K16" s="29">
        <v>12817</v>
      </c>
      <c r="L16" s="29"/>
      <c r="M16" s="34"/>
      <c r="N16" s="34"/>
    </row>
    <row r="17" spans="1:14" s="35" customFormat="1" ht="15" customHeight="1">
      <c r="A17" s="195" t="s">
        <v>366</v>
      </c>
      <c r="B17" s="266">
        <f>[1]시도별현황!B15</f>
        <v>923</v>
      </c>
      <c r="C17" s="267">
        <f>[1]시도별현황!C15</f>
        <v>21891742.289999999</v>
      </c>
      <c r="D17" s="270">
        <f>B17-H17-J17</f>
        <v>920</v>
      </c>
      <c r="E17" s="29">
        <f>C17-K17</f>
        <v>21883490.289999999</v>
      </c>
      <c r="F17" s="29" t="s">
        <v>1892</v>
      </c>
      <c r="G17" s="29" t="s">
        <v>1892</v>
      </c>
      <c r="H17" s="29">
        <v>1</v>
      </c>
      <c r="I17" s="29"/>
      <c r="J17" s="29">
        <v>2</v>
      </c>
      <c r="K17" s="29">
        <v>8252</v>
      </c>
      <c r="L17" s="846" t="s">
        <v>1893</v>
      </c>
      <c r="M17" s="34"/>
      <c r="N17" s="34"/>
    </row>
    <row r="18" spans="1:14" s="35" customFormat="1" ht="15" customHeight="1">
      <c r="A18" s="195" t="s">
        <v>283</v>
      </c>
      <c r="B18" s="266">
        <f>[1]시도별현황!B16</f>
        <v>2000</v>
      </c>
      <c r="C18" s="267">
        <f>[1]시도별현황!C16</f>
        <v>11977087.15</v>
      </c>
      <c r="D18" s="270">
        <f>B18</f>
        <v>2000</v>
      </c>
      <c r="E18" s="29">
        <f>C18</f>
        <v>11977087.15</v>
      </c>
      <c r="F18" s="29" t="s">
        <v>1892</v>
      </c>
      <c r="G18" s="29" t="s">
        <v>1892</v>
      </c>
      <c r="H18" s="29" t="s">
        <v>1892</v>
      </c>
      <c r="I18" s="29" t="s">
        <v>1892</v>
      </c>
      <c r="J18" s="29" t="s">
        <v>1892</v>
      </c>
      <c r="K18" s="29" t="s">
        <v>1892</v>
      </c>
      <c r="L18" s="29"/>
      <c r="M18" s="34"/>
      <c r="N18" s="34"/>
    </row>
    <row r="19" spans="1:14" s="35" customFormat="1" ht="15" customHeight="1">
      <c r="A19" s="195" t="s">
        <v>284</v>
      </c>
      <c r="B19" s="266">
        <f>[1]시도별현황!B17</f>
        <v>579</v>
      </c>
      <c r="C19" s="267">
        <f>[1]시도별현황!C17</f>
        <v>13272657.279999999</v>
      </c>
      <c r="D19" s="270">
        <f>B19-F19-H19-J19</f>
        <v>574</v>
      </c>
      <c r="E19" s="29">
        <f>C19-G19-K19-I19</f>
        <v>13232834.279999999</v>
      </c>
      <c r="F19" s="29">
        <v>1</v>
      </c>
      <c r="G19" s="29">
        <v>8794</v>
      </c>
      <c r="H19" s="29">
        <v>1</v>
      </c>
      <c r="I19" s="29">
        <v>3000</v>
      </c>
      <c r="J19" s="29">
        <v>3</v>
      </c>
      <c r="K19" s="29">
        <v>28029</v>
      </c>
      <c r="L19" s="845" t="s">
        <v>1893</v>
      </c>
      <c r="M19" s="34"/>
      <c r="N19" s="34"/>
    </row>
    <row r="20" spans="1:14" s="35" customFormat="1" ht="15" customHeight="1">
      <c r="A20" s="195" t="s">
        <v>285</v>
      </c>
      <c r="B20" s="266">
        <f>[1]시도별현황!B18</f>
        <v>184</v>
      </c>
      <c r="C20" s="267">
        <f>[1]시도별현황!C18</f>
        <v>2637650.6</v>
      </c>
      <c r="D20" s="270">
        <f>B20</f>
        <v>184</v>
      </c>
      <c r="E20" s="29">
        <f>C20</f>
        <v>2637650.6</v>
      </c>
      <c r="F20" s="29" t="s">
        <v>1892</v>
      </c>
      <c r="G20" s="29" t="s">
        <v>1892</v>
      </c>
      <c r="H20" s="29" t="s">
        <v>1892</v>
      </c>
      <c r="I20" s="29" t="s">
        <v>1892</v>
      </c>
      <c r="J20" s="29" t="s">
        <v>1892</v>
      </c>
      <c r="K20" s="29" t="s">
        <v>1892</v>
      </c>
      <c r="L20" s="29"/>
      <c r="M20" s="34"/>
      <c r="N20" s="34"/>
    </row>
    <row r="21" spans="1:14" s="35" customFormat="1" ht="15" customHeight="1">
      <c r="A21" s="195" t="s">
        <v>286</v>
      </c>
      <c r="B21" s="266">
        <f>[1]시도별현황!B19</f>
        <v>26</v>
      </c>
      <c r="C21" s="267">
        <f>[1]시도별현황!C19</f>
        <v>1083972</v>
      </c>
      <c r="D21" s="270">
        <f>B21-F21</f>
        <v>26</v>
      </c>
      <c r="E21" s="29">
        <f>C21-G21</f>
        <v>1083972</v>
      </c>
      <c r="F21" s="29"/>
      <c r="G21" s="29"/>
      <c r="H21" s="29" t="s">
        <v>1892</v>
      </c>
      <c r="I21" s="29" t="s">
        <v>1892</v>
      </c>
      <c r="J21" s="29" t="s">
        <v>1892</v>
      </c>
      <c r="K21" s="29" t="s">
        <v>1892</v>
      </c>
      <c r="L21" s="29"/>
      <c r="M21" s="34"/>
      <c r="N21" s="34"/>
    </row>
    <row r="22" spans="1:14" s="35" customFormat="1" ht="15" customHeight="1">
      <c r="A22" s="195" t="s">
        <v>287</v>
      </c>
      <c r="B22" s="266">
        <f>[1]시도별현황!B20</f>
        <v>285</v>
      </c>
      <c r="C22" s="267">
        <f>[1]시도별현황!C20</f>
        <v>2942923.46</v>
      </c>
      <c r="D22" s="270">
        <f>B22</f>
        <v>285</v>
      </c>
      <c r="E22" s="29">
        <f>C22</f>
        <v>2942923.46</v>
      </c>
      <c r="F22" s="29" t="s">
        <v>1892</v>
      </c>
      <c r="G22" s="29" t="s">
        <v>1892</v>
      </c>
      <c r="H22" s="29" t="s">
        <v>1892</v>
      </c>
      <c r="I22" s="29" t="s">
        <v>1892</v>
      </c>
      <c r="J22" s="29" t="s">
        <v>1892</v>
      </c>
      <c r="K22" s="29" t="s">
        <v>1892</v>
      </c>
      <c r="L22" s="29"/>
      <c r="M22" s="34"/>
      <c r="N22" s="34"/>
    </row>
    <row r="23" spans="1:14" s="35" customFormat="1" ht="15" customHeight="1">
      <c r="A23" s="195" t="s">
        <v>288</v>
      </c>
      <c r="B23" s="266">
        <f>시도별현황!B21</f>
        <v>28</v>
      </c>
      <c r="C23" s="267">
        <f>시도별현황!C21</f>
        <v>743211</v>
      </c>
      <c r="D23" s="270">
        <f>B23-H23</f>
        <v>27</v>
      </c>
      <c r="E23" s="29">
        <f>C23-I23</f>
        <v>742211</v>
      </c>
      <c r="F23" s="29"/>
      <c r="G23" s="29"/>
      <c r="H23" s="29">
        <v>1</v>
      </c>
      <c r="I23" s="29">
        <v>1000</v>
      </c>
      <c r="J23" s="29" t="s">
        <v>1892</v>
      </c>
      <c r="K23" s="29" t="s">
        <v>1892</v>
      </c>
      <c r="L23" s="845" t="s">
        <v>1893</v>
      </c>
      <c r="M23" s="34"/>
      <c r="N23" s="34"/>
    </row>
    <row r="24" spans="1:14" s="35" customFormat="1" ht="15" customHeight="1">
      <c r="A24" s="195" t="s">
        <v>289</v>
      </c>
      <c r="B24" s="266">
        <f>[1]시도별현황!B22</f>
        <v>24</v>
      </c>
      <c r="C24" s="267">
        <f>[1]시도별현황!C22</f>
        <v>1065286.02</v>
      </c>
      <c r="D24" s="270">
        <f>B24</f>
        <v>24</v>
      </c>
      <c r="E24" s="29">
        <f>C24</f>
        <v>1065286.02</v>
      </c>
      <c r="F24" s="29" t="s">
        <v>1892</v>
      </c>
      <c r="G24" s="29" t="s">
        <v>1892</v>
      </c>
      <c r="H24" s="29" t="s">
        <v>1892</v>
      </c>
      <c r="I24" s="29" t="s">
        <v>1892</v>
      </c>
      <c r="J24" s="29" t="s">
        <v>1892</v>
      </c>
      <c r="K24" s="29" t="s">
        <v>1892</v>
      </c>
      <c r="L24" s="29"/>
      <c r="M24" s="34"/>
      <c r="N24" s="34"/>
    </row>
    <row r="25" spans="1:14" s="35" customFormat="1" ht="15" customHeight="1">
      <c r="A25" s="195" t="s">
        <v>135</v>
      </c>
      <c r="B25" s="266">
        <f>[1]시도별현황!B23</f>
        <v>92</v>
      </c>
      <c r="C25" s="267">
        <f>[1]시도별현황!C23</f>
        <v>1340909.43</v>
      </c>
      <c r="D25" s="270">
        <f>B25-J25</f>
        <v>90</v>
      </c>
      <c r="E25" s="29">
        <f>C25-K25</f>
        <v>1339907.43</v>
      </c>
      <c r="F25" s="29" t="s">
        <v>1892</v>
      </c>
      <c r="G25" s="29" t="s">
        <v>1892</v>
      </c>
      <c r="H25" s="29" t="s">
        <v>1892</v>
      </c>
      <c r="I25" s="29" t="s">
        <v>1892</v>
      </c>
      <c r="J25" s="29">
        <v>2</v>
      </c>
      <c r="K25" s="29">
        <v>1002</v>
      </c>
      <c r="L25" s="29"/>
      <c r="M25" s="34"/>
      <c r="N25" s="34"/>
    </row>
    <row r="26" spans="1:14" s="35" customFormat="1" ht="15" customHeight="1">
      <c r="A26" s="195" t="s">
        <v>136</v>
      </c>
      <c r="B26" s="266">
        <f>[1]시도별현황!B24</f>
        <v>10</v>
      </c>
      <c r="C26" s="267">
        <f>[1]시도별현황!C24</f>
        <v>1197279</v>
      </c>
      <c r="D26" s="270">
        <f>B26-F26-J26</f>
        <v>8</v>
      </c>
      <c r="E26" s="29">
        <f>C26-G26-K26</f>
        <v>211635</v>
      </c>
      <c r="F26" s="29">
        <v>1</v>
      </c>
      <c r="G26" s="29">
        <v>734</v>
      </c>
      <c r="H26" s="29" t="s">
        <v>1892</v>
      </c>
      <c r="I26" s="29" t="s">
        <v>1892</v>
      </c>
      <c r="J26" s="29">
        <v>1</v>
      </c>
      <c r="K26" s="29">
        <v>984910</v>
      </c>
      <c r="L26" s="29"/>
      <c r="M26" s="34"/>
      <c r="N26" s="34"/>
    </row>
    <row r="27" spans="1:14" s="35" customFormat="1" ht="15" customHeight="1">
      <c r="A27" s="195" t="s">
        <v>137</v>
      </c>
      <c r="B27" s="266">
        <f>[1]시도별현황!B25</f>
        <v>15</v>
      </c>
      <c r="C27" s="267">
        <f>[1]시도별현황!C25</f>
        <v>315018</v>
      </c>
      <c r="D27" s="270">
        <f>B27</f>
        <v>15</v>
      </c>
      <c r="E27" s="29">
        <f>C27</f>
        <v>315018</v>
      </c>
      <c r="F27" s="29" t="s">
        <v>1892</v>
      </c>
      <c r="G27" s="29" t="s">
        <v>1892</v>
      </c>
      <c r="H27" s="29" t="s">
        <v>1892</v>
      </c>
      <c r="I27" s="29" t="s">
        <v>1892</v>
      </c>
      <c r="J27" s="29" t="s">
        <v>1892</v>
      </c>
      <c r="K27" s="29" t="s">
        <v>1892</v>
      </c>
      <c r="L27" s="29"/>
      <c r="M27" s="34"/>
      <c r="N27" s="34"/>
    </row>
    <row r="28" spans="1:14" s="35" customFormat="1" ht="15" customHeight="1">
      <c r="A28" s="195" t="s">
        <v>138</v>
      </c>
      <c r="B28" s="266">
        <f>[1]시도별현황!B26</f>
        <v>36</v>
      </c>
      <c r="C28" s="267">
        <f>[1]시도별현황!C26</f>
        <v>3745426.6</v>
      </c>
      <c r="D28" s="270">
        <f>B28-F28-J28</f>
        <v>33</v>
      </c>
      <c r="E28" s="29">
        <f>C28-G28</f>
        <v>3722862.6</v>
      </c>
      <c r="F28" s="29">
        <v>2</v>
      </c>
      <c r="G28" s="29">
        <v>22564</v>
      </c>
      <c r="H28" s="29" t="s">
        <v>1892</v>
      </c>
      <c r="I28" s="29" t="s">
        <v>1892</v>
      </c>
      <c r="J28" s="29">
        <v>1</v>
      </c>
      <c r="K28" s="29" t="s">
        <v>2009</v>
      </c>
      <c r="L28" s="29" t="s">
        <v>13352</v>
      </c>
      <c r="M28" s="34"/>
      <c r="N28" s="34"/>
    </row>
    <row r="29" spans="1:14" s="35" customFormat="1" ht="15" customHeight="1">
      <c r="A29" s="195" t="s">
        <v>329</v>
      </c>
      <c r="B29" s="266">
        <f>[1]시도별현황!B27</f>
        <v>4</v>
      </c>
      <c r="C29" s="267">
        <f>[1]시도별현황!$C$27</f>
        <v>462499.9</v>
      </c>
      <c r="D29" s="270">
        <f>B29</f>
        <v>4</v>
      </c>
      <c r="E29" s="29">
        <f>C29</f>
        <v>462499.9</v>
      </c>
      <c r="F29" s="29" t="s">
        <v>1892</v>
      </c>
      <c r="G29" s="29" t="s">
        <v>1892</v>
      </c>
      <c r="H29" s="29" t="s">
        <v>1892</v>
      </c>
      <c r="I29" s="29" t="s">
        <v>1892</v>
      </c>
      <c r="J29" s="29" t="s">
        <v>1892</v>
      </c>
      <c r="K29" s="29" t="s">
        <v>1892</v>
      </c>
      <c r="L29" s="29"/>
      <c r="M29" s="34"/>
      <c r="N29" s="34"/>
    </row>
    <row r="30" spans="1:14" s="35" customFormat="1" ht="15" customHeight="1">
      <c r="A30" s="195" t="s">
        <v>26391</v>
      </c>
      <c r="B30" s="266">
        <f>시도별현황!B28</f>
        <v>461</v>
      </c>
      <c r="C30" s="267">
        <f>시도별현황!C28</f>
        <v>8587905.2640000004</v>
      </c>
      <c r="D30" s="270">
        <f>B30-J30</f>
        <v>461</v>
      </c>
      <c r="E30" s="29">
        <f>C30-K30</f>
        <v>8587905.2640000004</v>
      </c>
      <c r="F30" s="29"/>
      <c r="G30" s="29"/>
      <c r="H30" s="29"/>
      <c r="I30" s="29"/>
      <c r="J30" s="29"/>
      <c r="K30" s="29"/>
      <c r="L30" s="29"/>
      <c r="M30" s="34"/>
      <c r="N30" s="34"/>
    </row>
    <row r="31" spans="1:14" s="35" customFormat="1" ht="15" customHeight="1">
      <c r="A31" s="195" t="s">
        <v>26392</v>
      </c>
      <c r="B31" s="266">
        <f>[1]시도별현황!B29</f>
        <v>2677</v>
      </c>
      <c r="C31" s="267">
        <f>[1]시도별현황!C29</f>
        <v>19598993.610120002</v>
      </c>
      <c r="D31" s="270">
        <f>B31-J31</f>
        <v>2676</v>
      </c>
      <c r="E31" s="29">
        <f>C31-K31</f>
        <v>19595276.610120002</v>
      </c>
      <c r="F31" s="29" t="s">
        <v>1892</v>
      </c>
      <c r="G31" s="29" t="s">
        <v>1892</v>
      </c>
      <c r="H31" s="29"/>
      <c r="I31" s="29"/>
      <c r="J31" s="29">
        <v>1</v>
      </c>
      <c r="K31" s="29">
        <v>3717</v>
      </c>
      <c r="L31" s="197" t="s">
        <v>17578</v>
      </c>
      <c r="M31" s="34"/>
      <c r="N31" s="34"/>
    </row>
    <row r="32" spans="1:14" s="35" customFormat="1" ht="15" customHeight="1">
      <c r="A32" s="195" t="s">
        <v>17576</v>
      </c>
      <c r="B32" s="266">
        <f>시도별현황!B30</f>
        <v>630</v>
      </c>
      <c r="C32" s="267">
        <f>시도별현황!C30</f>
        <v>5382925.7000000002</v>
      </c>
      <c r="D32" s="270">
        <f t="shared" ref="D32:E33" si="2">B32-J32</f>
        <v>630</v>
      </c>
      <c r="E32" s="29">
        <f t="shared" si="2"/>
        <v>5382925.7000000002</v>
      </c>
      <c r="F32" s="29"/>
      <c r="G32" s="29"/>
      <c r="H32" s="29"/>
      <c r="I32" s="29"/>
      <c r="J32" s="29"/>
      <c r="K32" s="29"/>
      <c r="L32" s="29"/>
      <c r="M32" s="34"/>
      <c r="N32" s="34"/>
    </row>
    <row r="33" spans="1:15" s="35" customFormat="1" ht="15" customHeight="1" thickBot="1">
      <c r="A33" s="198" t="s">
        <v>17577</v>
      </c>
      <c r="B33" s="281">
        <f>[1]시도별현황!B31</f>
        <v>2046</v>
      </c>
      <c r="C33" s="282">
        <f>[1]시도별현황!C31</f>
        <v>14214847.910120001</v>
      </c>
      <c r="D33" s="276">
        <f t="shared" si="2"/>
        <v>2045</v>
      </c>
      <c r="E33" s="32">
        <f t="shared" si="2"/>
        <v>14211130.910120001</v>
      </c>
      <c r="F33" s="32"/>
      <c r="G33" s="32"/>
      <c r="H33" s="32"/>
      <c r="I33" s="32"/>
      <c r="J33" s="32">
        <v>1</v>
      </c>
      <c r="K33" s="32">
        <v>3717</v>
      </c>
      <c r="L33" s="32"/>
      <c r="M33" s="34"/>
      <c r="N33" s="34"/>
    </row>
    <row r="34" spans="1:15">
      <c r="A34" s="1876"/>
      <c r="B34" s="1877"/>
      <c r="C34" s="1877"/>
      <c r="D34" s="1877"/>
      <c r="E34" s="1877"/>
      <c r="F34" s="1877"/>
      <c r="G34" s="1877"/>
      <c r="H34" s="1877"/>
      <c r="I34" s="1877"/>
      <c r="J34" s="1877"/>
      <c r="K34" s="1877"/>
      <c r="L34" s="1877"/>
      <c r="M34" s="1877"/>
      <c r="N34" s="1877"/>
      <c r="O34" s="1877"/>
    </row>
  </sheetData>
  <mergeCells count="10">
    <mergeCell ref="A1:E1"/>
    <mergeCell ref="L3:L4"/>
    <mergeCell ref="M3:N3"/>
    <mergeCell ref="A34:O34"/>
    <mergeCell ref="A3:A4"/>
    <mergeCell ref="B3:C3"/>
    <mergeCell ref="D3:E3"/>
    <mergeCell ref="F3:G3"/>
    <mergeCell ref="H3:I3"/>
    <mergeCell ref="J3:K3"/>
  </mergeCells>
  <phoneticPr fontId="5" type="noConversion"/>
  <printOptions horizontalCentered="1" verticalCentered="1"/>
  <pageMargins left="0.78740157480314965" right="0.78740157480314965" top="0.98425196850393704" bottom="0.98425196850393704" header="0.59055118110236227" footer="0.59055118110236227"/>
  <pageSetup paperSize="9" scale="89" fitToHeight="0" orientation="landscape" verticalDpi="200" r:id="rId1"/>
  <headerFooter alignWithMargins="0">
    <oddHeader>&amp;C&amp;"돋움,굵게"&amp;16제3장 전국현황 총괄</oddHeader>
  </headerFooter>
  <rowBreaks count="1" manualBreakCount="1">
    <brk id="33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62"/>
  <sheetViews>
    <sheetView view="pageBreakPreview" topLeftCell="A10" zoomScaleNormal="100" zoomScaleSheetLayoutView="100" workbookViewId="0">
      <selection activeCell="K11" sqref="K11"/>
    </sheetView>
  </sheetViews>
  <sheetFormatPr defaultColWidth="8.88671875" defaultRowHeight="10.5"/>
  <cols>
    <col min="1" max="1" width="15.77734375" style="13" customWidth="1"/>
    <col min="2" max="2" width="7.5546875" style="13" customWidth="1"/>
    <col min="3" max="3" width="10.21875" style="13" customWidth="1"/>
    <col min="4" max="4" width="5.21875" style="13" customWidth="1"/>
    <col min="5" max="5" width="8.88671875" style="13" customWidth="1"/>
    <col min="6" max="6" width="4.77734375" style="13" customWidth="1"/>
    <col min="7" max="7" width="8.77734375" style="13" bestFit="1" customWidth="1"/>
    <col min="8" max="8" width="4.77734375" style="13" customWidth="1"/>
    <col min="9" max="9" width="8.6640625" style="13" customWidth="1"/>
    <col min="10" max="10" width="4.77734375" style="13" customWidth="1"/>
    <col min="11" max="11" width="8.6640625" style="13" customWidth="1"/>
    <col min="12" max="12" width="5.44140625" style="13" customWidth="1"/>
    <col min="13" max="13" width="8.6640625" style="13" customWidth="1"/>
    <col min="14" max="14" width="5.21875" style="13" customWidth="1"/>
    <col min="15" max="15" width="8.77734375" style="13" customWidth="1"/>
    <col min="16" max="16" width="4.77734375" style="13" customWidth="1"/>
    <col min="17" max="17" width="8.21875" style="13" customWidth="1"/>
    <col min="18" max="18" width="5.21875" style="13" customWidth="1"/>
    <col min="19" max="19" width="8.5546875" style="13" customWidth="1"/>
    <col min="20" max="16384" width="8.88671875" style="13"/>
  </cols>
  <sheetData>
    <row r="1" spans="1:19" s="7" customFormat="1" ht="22.15" customHeight="1">
      <c r="A1" s="1878" t="s">
        <v>330</v>
      </c>
      <c r="B1" s="1879" t="s">
        <v>269</v>
      </c>
      <c r="C1" s="1880"/>
      <c r="D1" s="1881" t="s">
        <v>56</v>
      </c>
      <c r="E1" s="1885"/>
      <c r="F1" s="1885" t="s">
        <v>270</v>
      </c>
      <c r="G1" s="1885"/>
      <c r="H1" s="1885" t="s">
        <v>271</v>
      </c>
      <c r="I1" s="1885"/>
      <c r="J1" s="1886" t="s">
        <v>13527</v>
      </c>
      <c r="K1" s="1886"/>
      <c r="L1" s="1887" t="s">
        <v>327</v>
      </c>
      <c r="M1" s="1887"/>
      <c r="N1" s="1885" t="s">
        <v>131</v>
      </c>
      <c r="O1" s="1885"/>
      <c r="P1" s="1885" t="s">
        <v>132</v>
      </c>
      <c r="Q1" s="1878"/>
      <c r="R1" s="1874" t="s">
        <v>471</v>
      </c>
      <c r="S1" s="1874"/>
    </row>
    <row r="2" spans="1:19" s="7" customFormat="1" ht="22.15" customHeight="1">
      <c r="A2" s="1878"/>
      <c r="B2" s="882" t="s">
        <v>208</v>
      </c>
      <c r="C2" s="883" t="s">
        <v>139</v>
      </c>
      <c r="D2" s="870" t="s">
        <v>208</v>
      </c>
      <c r="E2" s="880" t="s">
        <v>37</v>
      </c>
      <c r="F2" s="880" t="s">
        <v>208</v>
      </c>
      <c r="G2" s="880" t="s">
        <v>37</v>
      </c>
      <c r="H2" s="880" t="s">
        <v>208</v>
      </c>
      <c r="I2" s="880" t="s">
        <v>37</v>
      </c>
      <c r="J2" s="881" t="s">
        <v>26351</v>
      </c>
      <c r="K2" s="881" t="s">
        <v>497</v>
      </c>
      <c r="L2" s="871" t="s">
        <v>457</v>
      </c>
      <c r="M2" s="871" t="s">
        <v>139</v>
      </c>
      <c r="N2" s="880" t="s">
        <v>208</v>
      </c>
      <c r="O2" s="880" t="s">
        <v>37</v>
      </c>
      <c r="P2" s="880" t="s">
        <v>208</v>
      </c>
      <c r="Q2" s="869" t="s">
        <v>37</v>
      </c>
      <c r="R2" s="871" t="s">
        <v>208</v>
      </c>
      <c r="S2" s="871" t="s">
        <v>139</v>
      </c>
    </row>
    <row r="3" spans="1:19" s="36" customFormat="1" ht="22.15" customHeight="1">
      <c r="A3" s="884" t="s">
        <v>367</v>
      </c>
      <c r="B3" s="885">
        <f>SUM(B4:B12,B16:B29)</f>
        <v>38602</v>
      </c>
      <c r="C3" s="886">
        <f>SUM(C4:C12,C16:C29)</f>
        <v>234065739.97262004</v>
      </c>
      <c r="D3" s="887">
        <f>SUM(D4:D12,D16:D29)</f>
        <v>3254</v>
      </c>
      <c r="E3" s="887">
        <f t="shared" ref="E3:K3" si="0">SUM(E4:E12,E16:E29)</f>
        <v>15580375.999999998</v>
      </c>
      <c r="F3" s="888">
        <f t="shared" si="0"/>
        <v>1908</v>
      </c>
      <c r="G3" s="888">
        <f t="shared" si="0"/>
        <v>5697504.8769999994</v>
      </c>
      <c r="H3" s="889">
        <f t="shared" si="0"/>
        <v>1011</v>
      </c>
      <c r="I3" s="888">
        <f t="shared" si="0"/>
        <v>5271497.8</v>
      </c>
      <c r="J3" s="890">
        <f t="shared" si="0"/>
        <v>1314</v>
      </c>
      <c r="K3" s="890">
        <f t="shared" si="0"/>
        <v>13150682.789999997</v>
      </c>
      <c r="L3" s="891">
        <f t="shared" ref="L3:S3" si="1">SUM(L4:L12,L16:L29)</f>
        <v>1236</v>
      </c>
      <c r="M3" s="891">
        <f t="shared" si="1"/>
        <v>2606439.4</v>
      </c>
      <c r="N3" s="888">
        <f t="shared" si="1"/>
        <v>696</v>
      </c>
      <c r="O3" s="888">
        <f t="shared" si="1"/>
        <v>2175998.8499999996</v>
      </c>
      <c r="P3" s="888">
        <f t="shared" si="1"/>
        <v>463</v>
      </c>
      <c r="Q3" s="888">
        <f t="shared" si="1"/>
        <v>4953771.5200000005</v>
      </c>
      <c r="R3" s="891">
        <f t="shared" si="1"/>
        <v>181</v>
      </c>
      <c r="S3" s="891">
        <f t="shared" si="1"/>
        <v>1560973</v>
      </c>
    </row>
    <row r="4" spans="1:19" s="24" customFormat="1" ht="20.100000000000001" customHeight="1">
      <c r="A4" s="190" t="s">
        <v>209</v>
      </c>
      <c r="B4" s="294">
        <f>SUM(D4,F4,H4,J4,L4,N4,P4,R4,B35,D35,F35,H35,J35,L35,N35,P35,R35)</f>
        <v>249</v>
      </c>
      <c r="C4" s="295">
        <f t="shared" ref="C4:C31" si="2">SUM(E4,G4,I4,K4,M4,O4,Q4,S4,C35,E35,G35,I35,K35,M35,O35,Q35,S35)</f>
        <v>20596789.799999997</v>
      </c>
      <c r="D4" s="922">
        <f>[1]육상경기장!E6</f>
        <v>3</v>
      </c>
      <c r="E4" s="923">
        <f>[1]육상경기장!L6</f>
        <v>249613</v>
      </c>
      <c r="F4" s="924">
        <f>[1]육상경기장!E10</f>
        <v>3</v>
      </c>
      <c r="G4" s="924">
        <f>[1]육상경기장!L10</f>
        <v>144597</v>
      </c>
      <c r="H4" s="923">
        <f>[1]육상경기장!E14</f>
        <v>5</v>
      </c>
      <c r="I4" s="923">
        <f>[1]육상경기장!L14</f>
        <v>708147</v>
      </c>
      <c r="J4" s="923">
        <f>[1]육상경기장!E20</f>
        <v>10</v>
      </c>
      <c r="K4" s="923">
        <f>[1]육상경기장!L20</f>
        <v>1305232</v>
      </c>
      <c r="L4" s="149">
        <f>[1]육상경기장!E31</f>
        <v>2</v>
      </c>
      <c r="M4" s="149">
        <f>[1]육상경기장!L31</f>
        <v>470278</v>
      </c>
      <c r="N4" s="923"/>
      <c r="O4" s="923"/>
      <c r="P4" s="923">
        <f>[1]육상경기장!E34</f>
        <v>6</v>
      </c>
      <c r="Q4" s="925">
        <f>[1]육상경기장!L34</f>
        <v>319484</v>
      </c>
      <c r="R4" s="149">
        <f>[1]육상경기장!E41</f>
        <v>1</v>
      </c>
      <c r="S4" s="149">
        <f>[1]육상경기장!N41</f>
        <v>400</v>
      </c>
    </row>
    <row r="5" spans="1:19" s="24" customFormat="1" ht="20.100000000000001" customHeight="1">
      <c r="A5" s="97" t="s">
        <v>210</v>
      </c>
      <c r="B5" s="284">
        <f t="shared" ref="B5:B31" si="3">SUM(D5,F5,H5,J5,L5,N5,P5,R5,B36,D36,F36,H36,J36,L36,N36,P36,R36)</f>
        <v>1163</v>
      </c>
      <c r="C5" s="285">
        <f t="shared" si="2"/>
        <v>33897030.454000004</v>
      </c>
      <c r="D5" s="266">
        <f>[1]축구장!E6</f>
        <v>74</v>
      </c>
      <c r="E5" s="31">
        <f>[1]축구장!I6</f>
        <v>926990</v>
      </c>
      <c r="F5" s="219">
        <f>[1]축구장!E81</f>
        <v>33</v>
      </c>
      <c r="G5" s="219">
        <f>[1]축구장!I81</f>
        <v>513731</v>
      </c>
      <c r="H5" s="29">
        <f>[1]축구장!E115</f>
        <v>39</v>
      </c>
      <c r="I5" s="29">
        <f>[1]축구장!I115</f>
        <v>702769</v>
      </c>
      <c r="J5" s="29">
        <f>[1]축구장!E155</f>
        <v>34</v>
      </c>
      <c r="K5" s="29">
        <f>[1]축구장!I155</f>
        <v>1068675.3</v>
      </c>
      <c r="L5" s="29">
        <f>[1]축구장!E190</f>
        <v>25</v>
      </c>
      <c r="M5" s="29">
        <f>[1]축구장!I190</f>
        <v>317524</v>
      </c>
      <c r="N5" s="29">
        <f>[1]축구장!E216</f>
        <v>14</v>
      </c>
      <c r="O5" s="29">
        <f>[1]축구장!I216</f>
        <v>536398.19999999995</v>
      </c>
      <c r="P5" s="29">
        <f>[1]축구장!E231</f>
        <v>28</v>
      </c>
      <c r="Q5" s="268">
        <f>[1]축구장!I231</f>
        <v>1775842.32</v>
      </c>
      <c r="R5" s="29">
        <f>[1]축구장!E260</f>
        <v>13</v>
      </c>
      <c r="S5" s="29">
        <f>[1]축구장!I260</f>
        <v>241232</v>
      </c>
    </row>
    <row r="6" spans="1:19" s="24" customFormat="1" ht="20.100000000000001" customHeight="1">
      <c r="A6" s="97" t="s">
        <v>211</v>
      </c>
      <c r="B6" s="284">
        <f t="shared" si="3"/>
        <v>18</v>
      </c>
      <c r="C6" s="285">
        <f t="shared" si="2"/>
        <v>1169357</v>
      </c>
      <c r="D6" s="266">
        <f>[1]하키장!E6</f>
        <v>1</v>
      </c>
      <c r="E6" s="29">
        <f>[1]하키장!J6</f>
        <v>183879</v>
      </c>
      <c r="F6" s="219">
        <f>[1]하키장!E8</f>
        <v>1</v>
      </c>
      <c r="G6" s="219">
        <f>[1]하키장!J8</f>
        <v>18310</v>
      </c>
      <c r="H6" s="29">
        <f>[1]하키장!E10</f>
        <v>1</v>
      </c>
      <c r="I6" s="29">
        <f>[1]하키장!J10</f>
        <v>50760</v>
      </c>
      <c r="J6" s="29">
        <f>[1]하키장!E12</f>
        <v>2</v>
      </c>
      <c r="K6" s="29">
        <f>[1]하키장!J12</f>
        <v>255935</v>
      </c>
      <c r="L6" s="29"/>
      <c r="M6" s="29"/>
      <c r="N6" s="29"/>
      <c r="O6" s="29"/>
      <c r="P6" s="29"/>
      <c r="Q6" s="268"/>
      <c r="R6" s="29"/>
      <c r="S6" s="29"/>
    </row>
    <row r="7" spans="1:19" s="24" customFormat="1" ht="20.100000000000001" customHeight="1">
      <c r="A7" s="97" t="s">
        <v>212</v>
      </c>
      <c r="B7" s="284">
        <f t="shared" si="3"/>
        <v>373</v>
      </c>
      <c r="C7" s="285">
        <f t="shared" si="2"/>
        <v>11201980.73</v>
      </c>
      <c r="D7" s="270">
        <f>[1]야구장!E6</f>
        <v>23</v>
      </c>
      <c r="E7" s="29">
        <f>[1]야구장!J6</f>
        <v>335191</v>
      </c>
      <c r="F7" s="219">
        <f>[1]야구장!E30</f>
        <v>11</v>
      </c>
      <c r="G7" s="219">
        <f>[1]야구장!J30</f>
        <v>402148</v>
      </c>
      <c r="H7" s="29">
        <f>[1]야구장!E42</f>
        <v>16</v>
      </c>
      <c r="I7" s="29">
        <f>[1]야구장!J42</f>
        <v>544293</v>
      </c>
      <c r="J7" s="29">
        <f>[1]야구장!E59</f>
        <v>9</v>
      </c>
      <c r="K7" s="29">
        <f>[1]야구장!J59</f>
        <v>842328.5</v>
      </c>
      <c r="L7" s="29">
        <f>[1]야구장!E69</f>
        <v>11</v>
      </c>
      <c r="M7" s="29">
        <f>[1]야구장!J69</f>
        <v>199546</v>
      </c>
      <c r="N7" s="29">
        <f>[1]야구장!E81</f>
        <v>7</v>
      </c>
      <c r="O7" s="29">
        <f>[1]야구장!J81</f>
        <v>5788.23</v>
      </c>
      <c r="P7" s="29">
        <f>[1]야구장!E89</f>
        <v>5</v>
      </c>
      <c r="Q7" s="29">
        <f>[1]야구장!J89</f>
        <v>110196</v>
      </c>
      <c r="R7" s="29">
        <f>[1]야구장!E95</f>
        <v>7</v>
      </c>
      <c r="S7" s="29">
        <f>[1]야구장!J95</f>
        <v>71427</v>
      </c>
    </row>
    <row r="8" spans="1:19" s="24" customFormat="1" ht="20.100000000000001" customHeight="1">
      <c r="A8" s="97" t="s">
        <v>213</v>
      </c>
      <c r="B8" s="284">
        <f t="shared" si="3"/>
        <v>11</v>
      </c>
      <c r="C8" s="285">
        <f t="shared" si="2"/>
        <v>496536</v>
      </c>
      <c r="D8" s="270">
        <v>1</v>
      </c>
      <c r="E8" s="271">
        <f>[1]싸이클경기장!L6</f>
        <v>10672</v>
      </c>
      <c r="F8" s="219">
        <v>1</v>
      </c>
      <c r="G8" s="219">
        <f>[1]싸이클경기장!L7</f>
        <v>31861</v>
      </c>
      <c r="H8" s="29">
        <v>1</v>
      </c>
      <c r="I8" s="29">
        <f>[1]싸이클경기장!L8</f>
        <v>46972</v>
      </c>
      <c r="J8" s="29">
        <v>1</v>
      </c>
      <c r="K8" s="29">
        <f>[1]싸이클경기장!L9</f>
        <v>59356</v>
      </c>
      <c r="L8" s="29"/>
      <c r="M8" s="29"/>
      <c r="N8" s="29">
        <v>1</v>
      </c>
      <c r="O8" s="29">
        <f>[1]싸이클경기장!L10</f>
        <v>59499</v>
      </c>
      <c r="P8" s="29"/>
      <c r="Q8" s="268"/>
      <c r="R8" s="29"/>
      <c r="S8" s="29"/>
    </row>
    <row r="9" spans="1:19" s="24" customFormat="1" ht="20.100000000000001" customHeight="1">
      <c r="A9" s="97" t="s">
        <v>133</v>
      </c>
      <c r="B9" s="284">
        <f t="shared" si="3"/>
        <v>915</v>
      </c>
      <c r="C9" s="285">
        <f t="shared" si="2"/>
        <v>11419958.480999999</v>
      </c>
      <c r="D9" s="270">
        <f>[1]테니스장!E5</f>
        <v>76</v>
      </c>
      <c r="E9" s="29">
        <f>[1]테니스장!K5</f>
        <v>441533.69</v>
      </c>
      <c r="F9" s="219">
        <f>[1]테니스장!E82</f>
        <v>41</v>
      </c>
      <c r="G9" s="219">
        <f>[1]테니스장!K82</f>
        <v>305711.94699999999</v>
      </c>
      <c r="H9" s="29">
        <f>[1]테니스장!E124</f>
        <v>32</v>
      </c>
      <c r="I9" s="29">
        <f>[1]테니스장!K124</f>
        <v>441537</v>
      </c>
      <c r="J9" s="29">
        <f>[1]테니스장!E157</f>
        <v>40</v>
      </c>
      <c r="K9" s="29">
        <f>[1]테니스장!K157</f>
        <v>943918.89999999991</v>
      </c>
      <c r="L9" s="29">
        <f>[1]테니스장!E198</f>
        <v>20</v>
      </c>
      <c r="M9" s="29">
        <f>[1]테니스장!K198</f>
        <v>107667</v>
      </c>
      <c r="N9" s="29">
        <f>[1]테니스장!E219</f>
        <v>8</v>
      </c>
      <c r="O9" s="29">
        <f>[1]테니스장!K219</f>
        <v>194841</v>
      </c>
      <c r="P9" s="29">
        <f>[1]테니스장!E228</f>
        <v>19</v>
      </c>
      <c r="Q9" s="29">
        <f>[1]테니스장!K228</f>
        <v>263473</v>
      </c>
      <c r="R9" s="29">
        <f>[1]테니스장!E248</f>
        <v>8</v>
      </c>
      <c r="S9" s="29">
        <f>[1]테니스장!K248</f>
        <v>110581</v>
      </c>
    </row>
    <row r="10" spans="1:19" s="24" customFormat="1" ht="20.100000000000001" customHeight="1">
      <c r="A10" s="97" t="s">
        <v>134</v>
      </c>
      <c r="B10" s="284">
        <f t="shared" si="3"/>
        <v>73</v>
      </c>
      <c r="C10" s="285">
        <f t="shared" si="2"/>
        <v>1134433.8</v>
      </c>
      <c r="D10" s="270"/>
      <c r="E10" s="29"/>
      <c r="F10" s="219">
        <f>[1]씨름장!E6</f>
        <v>2</v>
      </c>
      <c r="G10" s="219">
        <f>[1]씨름장!H6</f>
        <v>3687</v>
      </c>
      <c r="H10" s="29">
        <f>[1]씨름장!E9</f>
        <v>3</v>
      </c>
      <c r="I10" s="29">
        <f>[1]씨름장!H9</f>
        <v>9197</v>
      </c>
      <c r="J10" s="29">
        <v>1</v>
      </c>
      <c r="K10" s="268">
        <f>[1]씨름장!H13</f>
        <v>6188</v>
      </c>
      <c r="L10" s="29">
        <v>1</v>
      </c>
      <c r="M10" s="29">
        <f>[1]씨름장!H14</f>
        <v>234</v>
      </c>
      <c r="N10" s="29"/>
      <c r="O10" s="271"/>
      <c r="P10" s="29">
        <v>1</v>
      </c>
      <c r="Q10" s="268">
        <f>[1]씨름장!H15</f>
        <v>308269</v>
      </c>
      <c r="R10" s="29" t="s">
        <v>1790</v>
      </c>
      <c r="S10" s="29"/>
    </row>
    <row r="11" spans="1:19" s="24" customFormat="1" ht="20.100000000000001" customHeight="1">
      <c r="A11" s="104" t="s">
        <v>113</v>
      </c>
      <c r="B11" s="286">
        <f t="shared" si="3"/>
        <v>27850</v>
      </c>
      <c r="C11" s="287">
        <f t="shared" si="2"/>
        <v>48877134.039999999</v>
      </c>
      <c r="D11" s="288">
        <v>2538</v>
      </c>
      <c r="E11" s="102">
        <v>9895607.8000000007</v>
      </c>
      <c r="F11" s="219">
        <v>1576</v>
      </c>
      <c r="G11" s="219">
        <v>2152163</v>
      </c>
      <c r="H11" s="102">
        <v>760</v>
      </c>
      <c r="I11" s="102">
        <v>966216</v>
      </c>
      <c r="J11" s="607">
        <v>989</v>
      </c>
      <c r="K11" s="607">
        <v>2425278.2400000002</v>
      </c>
      <c r="L11" s="102">
        <v>1043</v>
      </c>
      <c r="M11" s="102">
        <v>515572</v>
      </c>
      <c r="N11" s="102">
        <v>557</v>
      </c>
      <c r="O11" s="102">
        <v>366023</v>
      </c>
      <c r="P11" s="102">
        <v>263</v>
      </c>
      <c r="Q11" s="289">
        <v>517305</v>
      </c>
      <c r="R11" s="102">
        <v>50</v>
      </c>
      <c r="S11" s="140">
        <v>68644</v>
      </c>
    </row>
    <row r="12" spans="1:19" s="24" customFormat="1" ht="18.95" customHeight="1">
      <c r="A12" s="97" t="s">
        <v>282</v>
      </c>
      <c r="B12" s="284">
        <f t="shared" si="3"/>
        <v>1530</v>
      </c>
      <c r="C12" s="285">
        <f t="shared" si="2"/>
        <v>36302920.353500001</v>
      </c>
      <c r="D12" s="270">
        <f>SUM(D13:D15)</f>
        <v>166</v>
      </c>
      <c r="E12" s="270">
        <f>SUM(E13:E15)</f>
        <v>1859035.62</v>
      </c>
      <c r="F12" s="219">
        <f>SUM(F13:F15)</f>
        <v>38</v>
      </c>
      <c r="G12" s="219">
        <f t="shared" ref="G12:K12" si="4">SUM(G13:G15)</f>
        <v>528927.56000000006</v>
      </c>
      <c r="H12" s="29">
        <f>SUM(H13:H15)</f>
        <v>36</v>
      </c>
      <c r="I12" s="29">
        <f t="shared" si="4"/>
        <v>447573</v>
      </c>
      <c r="J12" s="29">
        <f>SUM(J13:J15)</f>
        <v>51</v>
      </c>
      <c r="K12" s="29">
        <f t="shared" si="4"/>
        <v>2494945.5999999996</v>
      </c>
      <c r="L12" s="29">
        <f>SUM(L13:L15)</f>
        <v>29</v>
      </c>
      <c r="M12" s="29">
        <f t="shared" ref="M12:S12" si="5">SUM(M13:M15)</f>
        <v>362891.30000000005</v>
      </c>
      <c r="N12" s="29">
        <f>SUM(N13:N15)</f>
        <v>25</v>
      </c>
      <c r="O12" s="29">
        <f t="shared" si="5"/>
        <v>368968.7</v>
      </c>
      <c r="P12" s="29">
        <f>SUM(P13:P15)</f>
        <v>23</v>
      </c>
      <c r="Q12" s="268">
        <f t="shared" si="5"/>
        <v>644415.19999999995</v>
      </c>
      <c r="R12" s="29">
        <f>SUM(R13:R15)</f>
        <v>27</v>
      </c>
      <c r="S12" s="29">
        <f t="shared" si="5"/>
        <v>276105</v>
      </c>
    </row>
    <row r="13" spans="1:19" s="24" customFormat="1" ht="18.95" customHeight="1">
      <c r="A13" s="97" t="s">
        <v>364</v>
      </c>
      <c r="B13" s="284">
        <f t="shared" si="3"/>
        <v>559</v>
      </c>
      <c r="C13" s="285">
        <f t="shared" si="2"/>
        <v>12917874.683500001</v>
      </c>
      <c r="D13" s="270">
        <f>[1]구기체육관!E5</f>
        <v>51</v>
      </c>
      <c r="E13" s="29">
        <f>[1]구기체육관!H5</f>
        <v>668283.4</v>
      </c>
      <c r="F13" s="219">
        <f>[1]구기체육관!E57</f>
        <v>4</v>
      </c>
      <c r="G13" s="219">
        <f>[1]구기체육관!H57</f>
        <v>114089</v>
      </c>
      <c r="H13" s="29">
        <f>[1]구기체육관!E62</f>
        <v>4</v>
      </c>
      <c r="I13" s="29">
        <f>[1]구기체육관!H62</f>
        <v>30683</v>
      </c>
      <c r="J13" s="29">
        <f>[1]구기체육관!E67</f>
        <v>4</v>
      </c>
      <c r="K13" s="29">
        <f>[1]구기체육관!H67</f>
        <v>327698</v>
      </c>
      <c r="L13" s="29">
        <f>[1]구기체육관!E72</f>
        <v>3</v>
      </c>
      <c r="M13" s="29">
        <f>[1]구기체육관!H72</f>
        <v>55000</v>
      </c>
      <c r="N13" s="29">
        <f>[1]구기체육관!E76</f>
        <v>8</v>
      </c>
      <c r="O13" s="29">
        <f>[1]구기체육관!H76</f>
        <v>51698</v>
      </c>
      <c r="P13" s="29">
        <f>[1]구기체육관!E85</f>
        <v>7</v>
      </c>
      <c r="Q13" s="29">
        <f>[1]구기체육관!H85</f>
        <v>136299.20000000001</v>
      </c>
      <c r="R13" s="29">
        <f>[1]구기체육관!E93</f>
        <v>2</v>
      </c>
      <c r="S13" s="29">
        <f>[1]구기체육관!H93</f>
        <v>4610</v>
      </c>
    </row>
    <row r="14" spans="1:19" s="24" customFormat="1" ht="18.95" customHeight="1">
      <c r="A14" s="97" t="s">
        <v>365</v>
      </c>
      <c r="B14" s="284">
        <f t="shared" si="3"/>
        <v>48</v>
      </c>
      <c r="C14" s="285">
        <f t="shared" si="2"/>
        <v>1493303.38</v>
      </c>
      <c r="D14" s="270">
        <f>[1]투기체육관!E5</f>
        <v>1</v>
      </c>
      <c r="E14" s="29">
        <f>[1]투기체육관!K5</f>
        <v>12817</v>
      </c>
      <c r="F14" s="219">
        <f>[1]투기체육관!E7</f>
        <v>2</v>
      </c>
      <c r="G14" s="219">
        <f>[1]투기체육관!K7</f>
        <v>6893</v>
      </c>
      <c r="H14" s="29">
        <f>[1]투기체육관!E10</f>
        <v>4</v>
      </c>
      <c r="I14" s="29">
        <f>[1]투기체육관!K10</f>
        <v>5725</v>
      </c>
      <c r="J14" s="29">
        <f>[1]투기체육관!E15</f>
        <v>3</v>
      </c>
      <c r="K14" s="29">
        <f>[1]투기체육관!K15</f>
        <v>357431</v>
      </c>
      <c r="L14" s="29">
        <f>[1]투기체육관!E19</f>
        <v>1</v>
      </c>
      <c r="M14" s="29">
        <f>[1]투기체육관!K19</f>
        <v>1576</v>
      </c>
      <c r="N14" s="29"/>
      <c r="O14" s="29"/>
      <c r="P14" s="29"/>
      <c r="Q14" s="268"/>
      <c r="R14" s="29"/>
      <c r="S14" s="29"/>
    </row>
    <row r="15" spans="1:19" s="24" customFormat="1" ht="18.95" customHeight="1">
      <c r="A15" s="97" t="s">
        <v>366</v>
      </c>
      <c r="B15" s="284">
        <f t="shared" si="3"/>
        <v>923</v>
      </c>
      <c r="C15" s="285">
        <f t="shared" si="2"/>
        <v>21891742.289999999</v>
      </c>
      <c r="D15" s="270">
        <f>[1]생활체육관!E6</f>
        <v>114</v>
      </c>
      <c r="E15" s="29">
        <f>[1]생활체육관!H6</f>
        <v>1177935.22</v>
      </c>
      <c r="F15" s="219">
        <f>[1]생활체육관!E121</f>
        <v>32</v>
      </c>
      <c r="G15" s="219">
        <f>[1]생활체육관!H121</f>
        <v>407945.56</v>
      </c>
      <c r="H15" s="29">
        <f>[1]생활체육관!E154</f>
        <v>28</v>
      </c>
      <c r="I15" s="29">
        <f>[1]생활체육관!H154</f>
        <v>411165</v>
      </c>
      <c r="J15" s="29">
        <f>[1]생활체육관!E183</f>
        <v>44</v>
      </c>
      <c r="K15" s="29">
        <f>[1]생활체육관!H183</f>
        <v>1809816.5999999999</v>
      </c>
      <c r="L15" s="29">
        <f>[1]생활체육관!E228</f>
        <v>25</v>
      </c>
      <c r="M15" s="29">
        <f>[1]생활체육관!H228</f>
        <v>306315.30000000005</v>
      </c>
      <c r="N15" s="29">
        <f>[1]생활체육관!E254</f>
        <v>17</v>
      </c>
      <c r="O15" s="29">
        <f>[1]생활체육관!H254</f>
        <v>317270.7</v>
      </c>
      <c r="P15" s="29">
        <f>[1]생활체육관!E272</f>
        <v>16</v>
      </c>
      <c r="Q15" s="29">
        <f>[1]생활체육관!H272</f>
        <v>508116</v>
      </c>
      <c r="R15" s="29">
        <f>[1]생활체육관!E289</f>
        <v>25</v>
      </c>
      <c r="S15" s="29">
        <f>[1]생활체육관!H289</f>
        <v>271495</v>
      </c>
    </row>
    <row r="16" spans="1:19" s="24" customFormat="1" ht="18.95" customHeight="1">
      <c r="A16" s="97" t="s">
        <v>283</v>
      </c>
      <c r="B16" s="284">
        <f t="shared" si="3"/>
        <v>2000</v>
      </c>
      <c r="C16" s="285">
        <f t="shared" si="2"/>
        <v>11977087.15</v>
      </c>
      <c r="D16" s="270">
        <f>[1]게이트볼장!E6</f>
        <v>31</v>
      </c>
      <c r="E16" s="270">
        <f>[1]게이트볼장!K6</f>
        <v>25483.5</v>
      </c>
      <c r="F16" s="219">
        <f>[1]게이트볼장!E38</f>
        <v>15</v>
      </c>
      <c r="G16" s="219">
        <f>[1]게이트볼장!K38</f>
        <v>264045.15000000002</v>
      </c>
      <c r="H16" s="29">
        <f>[1]게이트볼장!E54</f>
        <v>13</v>
      </c>
      <c r="I16" s="29">
        <f>[1]게이트볼장!K54</f>
        <v>27110</v>
      </c>
      <c r="J16" s="29">
        <f>[1]게이트볼장!E68</f>
        <v>78</v>
      </c>
      <c r="K16" s="29">
        <f>[1]게이트볼장!K68</f>
        <v>393009.45</v>
      </c>
      <c r="L16" s="29">
        <f>[1]게이트볼장!E147</f>
        <v>45</v>
      </c>
      <c r="M16" s="29">
        <f>[1]게이트볼장!K147</f>
        <v>35019</v>
      </c>
      <c r="N16" s="29">
        <f>[1]게이트볼장!E193</f>
        <v>22</v>
      </c>
      <c r="O16" s="29">
        <f>[1]게이트볼장!K193</f>
        <v>296060.90000000002</v>
      </c>
      <c r="P16" s="29">
        <f>[1]게이트볼장!E216</f>
        <v>27</v>
      </c>
      <c r="Q16" s="29">
        <f>[1]게이트볼장!K216</f>
        <v>168106</v>
      </c>
      <c r="R16" s="29">
        <f>[1]게이트볼장!E244</f>
        <v>14</v>
      </c>
      <c r="S16" s="29">
        <f>[1]게이트볼장!K244</f>
        <v>26439</v>
      </c>
    </row>
    <row r="17" spans="1:19" s="24" customFormat="1" ht="18.95" customHeight="1">
      <c r="A17" s="97" t="s">
        <v>284</v>
      </c>
      <c r="B17" s="284">
        <f t="shared" si="3"/>
        <v>579</v>
      </c>
      <c r="C17" s="285">
        <f t="shared" si="2"/>
        <v>13272657.279999999</v>
      </c>
      <c r="D17" s="270">
        <f>[1]수영장!E6</f>
        <v>99</v>
      </c>
      <c r="E17" s="270">
        <f>[1]수영장!L6</f>
        <v>599326.11</v>
      </c>
      <c r="F17" s="219">
        <f>[1]수영장!E106</f>
        <v>28</v>
      </c>
      <c r="G17" s="219">
        <f>[1]수영장!L106</f>
        <v>381283</v>
      </c>
      <c r="H17" s="29">
        <f>[1]수영장!E135</f>
        <v>20</v>
      </c>
      <c r="I17" s="29">
        <f>[1]수영장!L135</f>
        <v>295874.8</v>
      </c>
      <c r="J17" s="29">
        <f>[1]수영장!E156</f>
        <v>28</v>
      </c>
      <c r="K17" s="29">
        <f>[1]수영장!L156</f>
        <v>1208302.2</v>
      </c>
      <c r="L17" s="29">
        <f>[1]수영장!E185</f>
        <v>10</v>
      </c>
      <c r="M17" s="29">
        <f>[1]수영장!L185</f>
        <v>108509.1</v>
      </c>
      <c r="N17" s="29">
        <f>[1]수영장!E196</f>
        <v>19</v>
      </c>
      <c r="O17" s="29">
        <f>[1]수영장!L196</f>
        <v>43770.66</v>
      </c>
      <c r="P17" s="29">
        <f>[1]수영장!E216</f>
        <v>16</v>
      </c>
      <c r="Q17" s="29">
        <f>[1]수영장!L216</f>
        <v>460601</v>
      </c>
      <c r="R17" s="29">
        <f>[1]수영장!E233</f>
        <v>7</v>
      </c>
      <c r="S17" s="29">
        <f>[1]수영장!L233</f>
        <v>17444</v>
      </c>
    </row>
    <row r="18" spans="1:19" s="24" customFormat="1" ht="18.95" customHeight="1">
      <c r="A18" s="97" t="s">
        <v>285</v>
      </c>
      <c r="B18" s="284">
        <f t="shared" si="3"/>
        <v>184</v>
      </c>
      <c r="C18" s="285">
        <f t="shared" si="2"/>
        <v>2637650.6</v>
      </c>
      <c r="D18" s="270">
        <f>[1]롤러스케이트장!D6</f>
        <v>14</v>
      </c>
      <c r="E18" s="29">
        <f>[1]롤러스케이트장!G6</f>
        <v>61954</v>
      </c>
      <c r="F18" s="219">
        <f>[1]롤러스케이트장!D21</f>
        <v>13</v>
      </c>
      <c r="G18" s="219">
        <f>[1]롤러스케이트장!G21</f>
        <v>69493</v>
      </c>
      <c r="H18" s="29">
        <f>[1]롤러스케이트장!D35</f>
        <v>6</v>
      </c>
      <c r="I18" s="29">
        <f>[1]롤러스케이트장!G35</f>
        <v>40440</v>
      </c>
      <c r="J18" s="29">
        <f>[1]롤러스케이트장!D42</f>
        <v>4</v>
      </c>
      <c r="K18" s="29">
        <f>[1]롤러스케이트장!G42</f>
        <v>40738</v>
      </c>
      <c r="L18" s="29">
        <f>[1]롤러스케이트장!D47</f>
        <v>2</v>
      </c>
      <c r="M18" s="29">
        <f>[1]롤러스케이트장!G47</f>
        <v>22542</v>
      </c>
      <c r="N18" s="29">
        <f>[1]롤러스케이트장!D50</f>
        <v>2</v>
      </c>
      <c r="O18" s="29">
        <f>[1]롤러스케이트장!G50</f>
        <v>25727.599999999999</v>
      </c>
      <c r="P18" s="29">
        <f>[1]롤러스케이트장!D53</f>
        <v>2</v>
      </c>
      <c r="Q18" s="29">
        <f>[1]롤러스케이트장!G53</f>
        <v>18300</v>
      </c>
      <c r="R18" s="29">
        <f>[1]롤러스케이트장!D56</f>
        <v>9</v>
      </c>
      <c r="S18" s="29">
        <f>[1]롤러스케이트장!G56</f>
        <v>27016</v>
      </c>
    </row>
    <row r="19" spans="1:19" s="24" customFormat="1" ht="18.95" customHeight="1">
      <c r="A19" s="97" t="s">
        <v>286</v>
      </c>
      <c r="B19" s="284">
        <f t="shared" si="3"/>
        <v>26</v>
      </c>
      <c r="C19" s="285">
        <f t="shared" si="2"/>
        <v>1083972</v>
      </c>
      <c r="D19" s="270"/>
      <c r="E19" s="29"/>
      <c r="F19" s="219">
        <v>1</v>
      </c>
      <c r="G19" s="219">
        <f>[1]사격장!K6</f>
        <v>6009</v>
      </c>
      <c r="H19" s="29">
        <v>1</v>
      </c>
      <c r="I19" s="29">
        <f>[1]사격장!K7</f>
        <v>191300</v>
      </c>
      <c r="J19" s="29">
        <v>1</v>
      </c>
      <c r="K19" s="29">
        <f>[1]사격장!K8</f>
        <v>95837</v>
      </c>
      <c r="L19" s="29"/>
      <c r="M19" s="29"/>
      <c r="N19" s="29"/>
      <c r="O19" s="29"/>
      <c r="P19" s="29">
        <v>1</v>
      </c>
      <c r="Q19" s="268">
        <f>[1]사격장!K9</f>
        <v>3700</v>
      </c>
      <c r="R19" s="29"/>
      <c r="S19" s="29"/>
    </row>
    <row r="20" spans="1:19" s="24" customFormat="1" ht="18.95" customHeight="1">
      <c r="A20" s="97" t="s">
        <v>287</v>
      </c>
      <c r="B20" s="284">
        <f t="shared" si="3"/>
        <v>285</v>
      </c>
      <c r="C20" s="285">
        <f t="shared" si="2"/>
        <v>2942923.46</v>
      </c>
      <c r="D20" s="270">
        <f>[1]국궁장!E5</f>
        <v>8</v>
      </c>
      <c r="E20" s="29">
        <f>[1]국궁장!J5</f>
        <v>38873.5</v>
      </c>
      <c r="F20" s="219">
        <f>[1]국궁장!E14</f>
        <v>3</v>
      </c>
      <c r="G20" s="219">
        <f>[1]국궁장!J14</f>
        <v>11733</v>
      </c>
      <c r="H20" s="29">
        <f>[1]국궁장!E18</f>
        <v>3</v>
      </c>
      <c r="I20" s="29">
        <f>[1]국궁장!J18</f>
        <v>21186</v>
      </c>
      <c r="J20" s="29">
        <f>[1]국궁장!E22</f>
        <v>8</v>
      </c>
      <c r="K20" s="29">
        <f>[1]국궁장!J22</f>
        <v>100241</v>
      </c>
      <c r="L20" s="29">
        <f>[1]국궁장!E31</f>
        <v>3</v>
      </c>
      <c r="M20" s="29">
        <f>[1]국궁장!J31</f>
        <v>40891</v>
      </c>
      <c r="N20" s="29">
        <f>[1]국궁장!E35</f>
        <v>5</v>
      </c>
      <c r="O20" s="29">
        <f>[1]국궁장!J35</f>
        <v>1779.56</v>
      </c>
      <c r="P20" s="29">
        <f>[1]국궁장!E41</f>
        <v>4</v>
      </c>
      <c r="Q20" s="29">
        <f>[1]국궁장!J41</f>
        <v>49699</v>
      </c>
      <c r="R20" s="29">
        <f>[1]국궁장!E46</f>
        <v>3</v>
      </c>
      <c r="S20" s="29">
        <f>[1]국궁장!J46</f>
        <v>23717</v>
      </c>
    </row>
    <row r="21" spans="1:19" s="24" customFormat="1" ht="18.95" customHeight="1">
      <c r="A21" s="97" t="s">
        <v>288</v>
      </c>
      <c r="B21" s="284">
        <f t="shared" si="3"/>
        <v>28</v>
      </c>
      <c r="C21" s="285">
        <f t="shared" si="2"/>
        <v>743211</v>
      </c>
      <c r="D21" s="270"/>
      <c r="E21" s="29"/>
      <c r="F21" s="219">
        <v>1</v>
      </c>
      <c r="G21" s="219">
        <f>[1]양궁장!J6</f>
        <v>20576</v>
      </c>
      <c r="H21" s="29">
        <f>[1]양궁장!E7</f>
        <v>3</v>
      </c>
      <c r="I21" s="29">
        <f>[1]양궁장!J7</f>
        <v>43059</v>
      </c>
      <c r="J21" s="29">
        <f>[1]양궁장!E11</f>
        <v>2</v>
      </c>
      <c r="K21" s="29">
        <f>[1]양궁장!J11</f>
        <v>13061</v>
      </c>
      <c r="L21" s="29">
        <f>[1]양궁장!E14</f>
        <v>1</v>
      </c>
      <c r="M21" s="29">
        <f>[1]양궁장!J14</f>
        <v>45109</v>
      </c>
      <c r="N21" s="29">
        <v>1</v>
      </c>
      <c r="O21" s="29">
        <f>[1]양궁장!J16</f>
        <v>320</v>
      </c>
      <c r="P21" s="29">
        <v>1</v>
      </c>
      <c r="Q21" s="268">
        <f>[1]양궁장!J17</f>
        <v>103117</v>
      </c>
      <c r="R21" s="29"/>
      <c r="S21" s="29"/>
    </row>
    <row r="22" spans="1:19" s="24" customFormat="1" ht="18.95" customHeight="1">
      <c r="A22" s="97" t="s">
        <v>289</v>
      </c>
      <c r="B22" s="284">
        <f t="shared" si="3"/>
        <v>24</v>
      </c>
      <c r="C22" s="285">
        <f t="shared" si="2"/>
        <v>1065286.02</v>
      </c>
      <c r="D22" s="29"/>
      <c r="E22" s="29"/>
      <c r="F22" s="219">
        <f>[1]승마장!E6</f>
        <v>2</v>
      </c>
      <c r="G22" s="219">
        <f>[1]승마장!L6</f>
        <v>27381.119999999999</v>
      </c>
      <c r="H22" s="29">
        <f>[1]승마장!E9</f>
        <v>3</v>
      </c>
      <c r="I22" s="29">
        <f>[1]승마장!L9</f>
        <v>37049</v>
      </c>
      <c r="J22" s="29"/>
      <c r="K22" s="29"/>
      <c r="L22" s="29">
        <v>1</v>
      </c>
      <c r="M22" s="271">
        <f>[1]승마장!L13</f>
        <v>26084</v>
      </c>
      <c r="N22" s="29">
        <v>1</v>
      </c>
      <c r="O22" s="29">
        <f>[1]승마장!L14</f>
        <v>5215</v>
      </c>
      <c r="P22" s="29"/>
      <c r="Q22" s="268"/>
      <c r="R22" s="29"/>
      <c r="S22" s="29"/>
    </row>
    <row r="23" spans="1:19" s="24" customFormat="1" ht="18.95" customHeight="1">
      <c r="A23" s="97" t="s">
        <v>135</v>
      </c>
      <c r="B23" s="284">
        <f t="shared" si="3"/>
        <v>92</v>
      </c>
      <c r="C23" s="285">
        <f t="shared" si="2"/>
        <v>1340909.43</v>
      </c>
      <c r="D23" s="270">
        <f>[1]골프연습장!E6</f>
        <v>33</v>
      </c>
      <c r="E23" s="29">
        <f>[1]골프연습장!J6</f>
        <v>192186</v>
      </c>
      <c r="F23" s="219">
        <f>[1]골프연습장!E40</f>
        <v>7</v>
      </c>
      <c r="G23" s="219">
        <f>[1]골프연습장!J40</f>
        <v>4942</v>
      </c>
      <c r="H23" s="29">
        <v>1</v>
      </c>
      <c r="I23" s="29">
        <f>[1]골프연습장!L48</f>
        <v>7519</v>
      </c>
      <c r="J23" s="29">
        <f>[1]골프연습장!E49</f>
        <v>4</v>
      </c>
      <c r="K23" s="29">
        <f>[1]골프연습장!J49</f>
        <v>160634</v>
      </c>
      <c r="L23" s="29">
        <f>[1]골프연습장!E54</f>
        <v>2</v>
      </c>
      <c r="M23" s="29">
        <f>[1]골프연습장!J54</f>
        <v>30626</v>
      </c>
      <c r="N23" s="29"/>
      <c r="O23" s="29"/>
      <c r="P23" s="29"/>
      <c r="Q23" s="268"/>
      <c r="R23" s="29"/>
      <c r="S23" s="29"/>
    </row>
    <row r="24" spans="1:19" s="24" customFormat="1" ht="18.95" customHeight="1">
      <c r="A24" s="97" t="s">
        <v>136</v>
      </c>
      <c r="B24" s="284">
        <f t="shared" si="3"/>
        <v>10</v>
      </c>
      <c r="C24" s="285">
        <f t="shared" si="2"/>
        <v>1197279</v>
      </c>
      <c r="D24" s="270"/>
      <c r="E24" s="29"/>
      <c r="F24" s="219">
        <v>1</v>
      </c>
      <c r="G24" s="219">
        <f>[1]조정카누장!J6</f>
        <v>25252</v>
      </c>
      <c r="H24" s="29"/>
      <c r="I24" s="29"/>
      <c r="J24" s="29"/>
      <c r="K24" s="29"/>
      <c r="L24" s="29"/>
      <c r="M24" s="29"/>
      <c r="N24" s="29"/>
      <c r="O24" s="29"/>
      <c r="P24" s="29"/>
      <c r="Q24" s="268"/>
      <c r="R24" s="29"/>
      <c r="S24" s="29"/>
    </row>
    <row r="25" spans="1:19" s="24" customFormat="1" ht="18.95" customHeight="1">
      <c r="A25" s="97" t="s">
        <v>137</v>
      </c>
      <c r="B25" s="284">
        <f t="shared" si="3"/>
        <v>15</v>
      </c>
      <c r="C25" s="285">
        <f t="shared" si="2"/>
        <v>315018</v>
      </c>
      <c r="D25" s="270"/>
      <c r="E25" s="29"/>
      <c r="F25" s="219">
        <v>1</v>
      </c>
      <c r="G25" s="219">
        <f>[1]요트장!K6</f>
        <v>138561</v>
      </c>
      <c r="H25" s="29"/>
      <c r="I25" s="29"/>
      <c r="J25" s="29"/>
      <c r="K25" s="29"/>
      <c r="L25" s="29"/>
      <c r="M25" s="29"/>
      <c r="N25" s="29"/>
      <c r="O25" s="29"/>
      <c r="P25" s="29"/>
      <c r="Q25" s="268"/>
      <c r="R25" s="29"/>
      <c r="S25" s="29"/>
    </row>
    <row r="26" spans="1:19" s="24" customFormat="1" ht="18.95" customHeight="1">
      <c r="A26" s="97" t="s">
        <v>138</v>
      </c>
      <c r="B26" s="284">
        <f t="shared" si="3"/>
        <v>36</v>
      </c>
      <c r="C26" s="285">
        <f t="shared" si="2"/>
        <v>3745426.6</v>
      </c>
      <c r="D26" s="272">
        <f>[1]빙상장!E6</f>
        <v>3</v>
      </c>
      <c r="E26" s="273">
        <f>[1]빙상장!H6</f>
        <v>36540</v>
      </c>
      <c r="F26" s="296">
        <f>[1]빙상장!E10</f>
        <v>2</v>
      </c>
      <c r="G26" s="296">
        <f>[1]빙상장!H10</f>
        <v>116524</v>
      </c>
      <c r="H26" s="273">
        <v>1</v>
      </c>
      <c r="I26" s="273">
        <f>[1]빙상장!H13</f>
        <v>3693</v>
      </c>
      <c r="J26" s="273">
        <v>1</v>
      </c>
      <c r="K26" s="274">
        <f>[1]빙상장!H14</f>
        <v>441659</v>
      </c>
      <c r="L26" s="29">
        <v>1</v>
      </c>
      <c r="M26" s="271">
        <f>[1]빙상장!J15</f>
        <v>4117</v>
      </c>
      <c r="N26" s="273">
        <v>1</v>
      </c>
      <c r="O26" s="273">
        <f>[1]빙상장!H16</f>
        <v>13439</v>
      </c>
      <c r="P26" s="273"/>
      <c r="Q26" s="275"/>
      <c r="R26" s="29">
        <v>1</v>
      </c>
      <c r="S26" s="29">
        <f>[1]빙상장!H17</f>
        <v>526468</v>
      </c>
    </row>
    <row r="27" spans="1:19" s="24" customFormat="1" ht="18.95" customHeight="1">
      <c r="A27" s="97" t="s">
        <v>329</v>
      </c>
      <c r="B27" s="926">
        <f>SUM(D27,F27,H27,J27,L27,N27,P27,R27,B58,D58,F58,H58,J58,L58,N58,P58,R58)</f>
        <v>4</v>
      </c>
      <c r="C27" s="927">
        <f t="shared" si="2"/>
        <v>462499.9</v>
      </c>
      <c r="D27" s="270"/>
      <c r="E27" s="29"/>
      <c r="F27" s="219"/>
      <c r="G27" s="219"/>
      <c r="H27" s="29"/>
      <c r="I27" s="29"/>
      <c r="J27" s="29"/>
      <c r="K27" s="29"/>
      <c r="L27" s="29"/>
      <c r="M27" s="271"/>
      <c r="N27" s="29"/>
      <c r="O27" s="29"/>
      <c r="P27" s="29"/>
      <c r="Q27" s="268"/>
      <c r="R27" s="29"/>
      <c r="S27" s="29"/>
    </row>
    <row r="28" spans="1:19" s="141" customFormat="1" ht="18.95" customHeight="1">
      <c r="A28" s="97" t="s">
        <v>26391</v>
      </c>
      <c r="B28" s="284">
        <f t="shared" si="3"/>
        <v>461</v>
      </c>
      <c r="C28" s="285">
        <f t="shared" si="2"/>
        <v>8587905.2640000004</v>
      </c>
      <c r="D28" s="270">
        <f>[1]파크골프장!E6</f>
        <v>23</v>
      </c>
      <c r="E28" s="29">
        <f>[1]파크골프장!G6</f>
        <v>201735</v>
      </c>
      <c r="F28" s="219">
        <f>[1]파크골프장!E30</f>
        <v>17</v>
      </c>
      <c r="G28" s="219">
        <f>[1]파크골프장!G30</f>
        <v>285722.3</v>
      </c>
      <c r="H28" s="29">
        <f>[1]파크골프장!E48</f>
        <v>34</v>
      </c>
      <c r="I28" s="29">
        <f>[1]파크골프장!G48</f>
        <v>561394</v>
      </c>
      <c r="J28" s="29">
        <f>[1]파크골프장!E83</f>
        <v>4</v>
      </c>
      <c r="K28" s="29">
        <f>[1]파크골프장!G83</f>
        <v>27645</v>
      </c>
      <c r="L28" s="29">
        <f>[1]파크골프장!E88</f>
        <v>10</v>
      </c>
      <c r="M28" s="29">
        <f>[1]파크골프장!G88</f>
        <v>182238</v>
      </c>
      <c r="N28" s="29">
        <f>[1]파크골프장!E99</f>
        <v>4</v>
      </c>
      <c r="O28" s="29">
        <f>[1]파크골프장!G99</f>
        <v>99181</v>
      </c>
      <c r="P28" s="29">
        <f>[1]파크골프장!E104</f>
        <v>8</v>
      </c>
      <c r="Q28" s="29">
        <f>[1]파크골프장!G104</f>
        <v>116566</v>
      </c>
      <c r="R28" s="29">
        <f>[1]파크골프장!E113</f>
        <v>7</v>
      </c>
      <c r="S28" s="29">
        <f>[1]파크골프장!G113</f>
        <v>123234</v>
      </c>
    </row>
    <row r="29" spans="1:19" s="24" customFormat="1" ht="18.95" customHeight="1">
      <c r="A29" s="97" t="s">
        <v>26393</v>
      </c>
      <c r="B29" s="284">
        <f>SUM(D29,F29,H29,J29,L29,N29,P29,R29,B60,D60,F60,H60,J60,L60,N60,P60,R60)</f>
        <v>2676</v>
      </c>
      <c r="C29" s="285">
        <f t="shared" si="2"/>
        <v>19597773.610120002</v>
      </c>
      <c r="D29" s="270">
        <f>D30+D31</f>
        <v>161</v>
      </c>
      <c r="E29" s="270">
        <f t="shared" ref="E29:S29" si="6">E30+E31</f>
        <v>521755.78</v>
      </c>
      <c r="F29" s="220">
        <f t="shared" si="6"/>
        <v>111</v>
      </c>
      <c r="G29" s="270">
        <f t="shared" si="6"/>
        <v>244846.80000000002</v>
      </c>
      <c r="H29" s="220">
        <f t="shared" si="6"/>
        <v>33</v>
      </c>
      <c r="I29" s="270">
        <f t="shared" si="6"/>
        <v>125409</v>
      </c>
      <c r="J29" s="220">
        <f t="shared" si="6"/>
        <v>47</v>
      </c>
      <c r="K29" s="270">
        <f t="shared" si="6"/>
        <v>1267698.6000000001</v>
      </c>
      <c r="L29" s="220">
        <f t="shared" si="6"/>
        <v>30</v>
      </c>
      <c r="M29" s="270">
        <f t="shared" si="6"/>
        <v>137592</v>
      </c>
      <c r="N29" s="220">
        <f t="shared" si="6"/>
        <v>29</v>
      </c>
      <c r="O29" s="270">
        <f t="shared" si="6"/>
        <v>158987</v>
      </c>
      <c r="P29" s="220">
        <f t="shared" si="6"/>
        <v>59</v>
      </c>
      <c r="Q29" s="270">
        <f t="shared" si="6"/>
        <v>94698</v>
      </c>
      <c r="R29" s="220">
        <f t="shared" si="6"/>
        <v>34</v>
      </c>
      <c r="S29" s="270">
        <f t="shared" si="6"/>
        <v>48266</v>
      </c>
    </row>
    <row r="30" spans="1:19" s="141" customFormat="1" ht="18.95" customHeight="1">
      <c r="A30" s="97" t="s">
        <v>17576</v>
      </c>
      <c r="B30" s="284">
        <f>SUM(D30,F30,H30,J30,L30,N30,P30,R30,B61,D61,F61,H61,J61,L61,N61,P61,R61)</f>
        <v>630</v>
      </c>
      <c r="C30" s="285">
        <f t="shared" si="2"/>
        <v>5382925.7000000002</v>
      </c>
      <c r="D30" s="270">
        <f>'[1]기타 체육시설(풋살장)'!E6</f>
        <v>34</v>
      </c>
      <c r="E30" s="29">
        <f>'[1]기타 체육시설(풋살장)'!G6</f>
        <v>136980</v>
      </c>
      <c r="F30" s="219">
        <f>'[1]기타 체육시설(풋살장)'!E41</f>
        <v>9</v>
      </c>
      <c r="G30" s="219">
        <f>'[1]기타 체육시설(풋살장)'!G41</f>
        <v>38513</v>
      </c>
      <c r="H30" s="29">
        <f>'[1]기타 체육시설(풋살장)'!E51</f>
        <v>11</v>
      </c>
      <c r="I30" s="29">
        <f>'[1]기타 체육시설(풋살장)'!G51</f>
        <v>74750</v>
      </c>
      <c r="J30" s="29">
        <f>'[1]기타 체육시설(풋살장)'!E63</f>
        <v>9</v>
      </c>
      <c r="K30" s="29">
        <f>'[1]기타 체육시설(풋살장)'!G63</f>
        <v>8683</v>
      </c>
      <c r="L30" s="29">
        <f>'[1]기타 체육시설(풋살장)'!E73</f>
        <v>5</v>
      </c>
      <c r="M30" s="29">
        <f>'[1]기타 체육시설(풋살장)'!G73</f>
        <v>8104</v>
      </c>
      <c r="N30" s="29">
        <f>'[1]기타 체육시설(풋살장)'!E79</f>
        <v>5</v>
      </c>
      <c r="O30" s="29">
        <f>'[1]기타 체육시설(풋살장)'!G79</f>
        <v>46041</v>
      </c>
      <c r="P30" s="29">
        <f>'[1]기타 체육시설(풋살장)'!E85</f>
        <v>34</v>
      </c>
      <c r="Q30" s="29">
        <f>'[1]기타 체육시설(풋살장)'!G85</f>
        <v>31305</v>
      </c>
      <c r="R30" s="29">
        <f>'[1]기타 체육시설(풋살장)'!E120</f>
        <v>14</v>
      </c>
      <c r="S30" s="29">
        <f>'[1]기타 체육시설(풋살장)'!G120</f>
        <v>19434</v>
      </c>
    </row>
    <row r="31" spans="1:19" s="141" customFormat="1" ht="20.100000000000001" customHeight="1" thickBot="1">
      <c r="A31" s="191" t="s">
        <v>17577</v>
      </c>
      <c r="B31" s="928">
        <f t="shared" si="3"/>
        <v>2046</v>
      </c>
      <c r="C31" s="929">
        <f t="shared" si="2"/>
        <v>14214847.910120001</v>
      </c>
      <c r="D31" s="276">
        <f>'[1]기타 체육시설(그외)'!E6</f>
        <v>127</v>
      </c>
      <c r="E31" s="32">
        <f>'[1]기타 체육시설(그외)'!G6</f>
        <v>384775.78</v>
      </c>
      <c r="F31" s="293">
        <f>'[1]기타 체육시설(그외)'!E134</f>
        <v>102</v>
      </c>
      <c r="G31" s="293">
        <f>'[1]기타 체육시설(그외)'!G134</f>
        <v>206333.80000000002</v>
      </c>
      <c r="H31" s="32">
        <f>'[1]기타 체육시설(그외)'!E237</f>
        <v>22</v>
      </c>
      <c r="I31" s="32">
        <f>'[1]기타 체육시설(그외)'!G237</f>
        <v>50659</v>
      </c>
      <c r="J31" s="32">
        <f>'[1]기타 체육시설(그외)'!E260</f>
        <v>38</v>
      </c>
      <c r="K31" s="32">
        <f>'[1]기타 체육시설(그외)'!G260</f>
        <v>1259015.6000000001</v>
      </c>
      <c r="L31" s="32">
        <f>'[1]기타 체육시설(그외)'!E299</f>
        <v>25</v>
      </c>
      <c r="M31" s="32">
        <f>'[1]기타 체육시설(그외)'!G299</f>
        <v>129488</v>
      </c>
      <c r="N31" s="32">
        <f>'[1]기타 체육시설(그외)'!E325</f>
        <v>24</v>
      </c>
      <c r="O31" s="32">
        <f>'[1]기타 체육시설(그외)'!G325</f>
        <v>112946</v>
      </c>
      <c r="P31" s="32">
        <f>'[1]기타 체육시설(그외)'!E350</f>
        <v>25</v>
      </c>
      <c r="Q31" s="32">
        <f>'[1]기타 체육시설(그외)'!G350</f>
        <v>63393</v>
      </c>
      <c r="R31" s="32">
        <f>'[1]기타 체육시설(그외)'!E376</f>
        <v>20</v>
      </c>
      <c r="S31" s="32">
        <f>'[1]기타 체육시설(그외)'!G376</f>
        <v>28832</v>
      </c>
    </row>
    <row r="32" spans="1:19" s="7" customFormat="1" ht="22.15" customHeight="1">
      <c r="A32" s="1882" t="s">
        <v>330</v>
      </c>
      <c r="B32" s="1882" t="s">
        <v>541</v>
      </c>
      <c r="C32" s="1882"/>
      <c r="D32" s="1882" t="s">
        <v>57</v>
      </c>
      <c r="E32" s="1882"/>
      <c r="F32" s="1883" t="s">
        <v>59</v>
      </c>
      <c r="G32" s="1884"/>
      <c r="H32" s="1883" t="s">
        <v>90</v>
      </c>
      <c r="I32" s="1884"/>
      <c r="J32" s="1883" t="s">
        <v>91</v>
      </c>
      <c r="K32" s="1884"/>
      <c r="L32" s="1883" t="s">
        <v>0</v>
      </c>
      <c r="M32" s="1884"/>
      <c r="N32" s="1882" t="s">
        <v>58</v>
      </c>
      <c r="O32" s="1882"/>
      <c r="P32" s="1883" t="s">
        <v>60</v>
      </c>
      <c r="Q32" s="1884"/>
      <c r="R32" s="1883" t="s">
        <v>80</v>
      </c>
      <c r="S32" s="1884"/>
    </row>
    <row r="33" spans="1:19" s="7" customFormat="1" ht="22.15" customHeight="1">
      <c r="A33" s="1882"/>
      <c r="B33" s="892" t="s">
        <v>208</v>
      </c>
      <c r="C33" s="892" t="s">
        <v>37</v>
      </c>
      <c r="D33" s="892" t="s">
        <v>208</v>
      </c>
      <c r="E33" s="892" t="s">
        <v>37</v>
      </c>
      <c r="F33" s="892" t="s">
        <v>208</v>
      </c>
      <c r="G33" s="892" t="s">
        <v>37</v>
      </c>
      <c r="H33" s="892" t="s">
        <v>208</v>
      </c>
      <c r="I33" s="892" t="s">
        <v>37</v>
      </c>
      <c r="J33" s="892" t="s">
        <v>208</v>
      </c>
      <c r="K33" s="892" t="s">
        <v>37</v>
      </c>
      <c r="L33" s="892" t="s">
        <v>457</v>
      </c>
      <c r="M33" s="892" t="s">
        <v>37</v>
      </c>
      <c r="N33" s="892" t="s">
        <v>208</v>
      </c>
      <c r="O33" s="892" t="s">
        <v>139</v>
      </c>
      <c r="P33" s="892" t="s">
        <v>208</v>
      </c>
      <c r="Q33" s="892" t="s">
        <v>37</v>
      </c>
      <c r="R33" s="892" t="s">
        <v>208</v>
      </c>
      <c r="S33" s="892" t="s">
        <v>37</v>
      </c>
    </row>
    <row r="34" spans="1:19" s="36" customFormat="1" ht="22.15" customHeight="1">
      <c r="A34" s="893" t="s">
        <v>367</v>
      </c>
      <c r="B34" s="889">
        <f>SUM(B35:B43,B47:B60)</f>
        <v>5029</v>
      </c>
      <c r="C34" s="889">
        <f>SUM(C35:C43,C47:C60)</f>
        <v>58957064.070620008</v>
      </c>
      <c r="D34" s="889">
        <f>SUM(D35:D43,D47:D60)</f>
        <v>3032</v>
      </c>
      <c r="E34" s="889">
        <f>SUM(E35:E43,E47:E60)</f>
        <v>17936983.020000003</v>
      </c>
      <c r="F34" s="889">
        <f t="shared" ref="F34:G34" si="7">SUM(F35:F43,F47:F60)</f>
        <v>2735</v>
      </c>
      <c r="G34" s="889">
        <f t="shared" si="7"/>
        <v>11621209.830999998</v>
      </c>
      <c r="H34" s="889">
        <f>SUM(H35:H43,H47:H60)</f>
        <v>2425</v>
      </c>
      <c r="I34" s="889">
        <f>SUM(I35:I43,I47:I60)</f>
        <v>14071324.85</v>
      </c>
      <c r="J34" s="889">
        <f t="shared" ref="J34:K34" si="8">SUM(J35:J43,J47:J60)</f>
        <v>1418</v>
      </c>
      <c r="K34" s="889">
        <f t="shared" si="8"/>
        <v>17416574.214000002</v>
      </c>
      <c r="L34" s="889">
        <f>SUM(L35:L43,L47:L60)</f>
        <v>4350</v>
      </c>
      <c r="M34" s="889">
        <f>SUM(M35:M43,M47:M60)</f>
        <v>21517224.020000003</v>
      </c>
      <c r="N34" s="889">
        <f t="shared" ref="N34:S34" si="9">SUM(N35:N43,N47:N60)</f>
        <v>5376</v>
      </c>
      <c r="O34" s="889">
        <f t="shared" si="9"/>
        <v>15711317.779999999</v>
      </c>
      <c r="P34" s="889">
        <f t="shared" si="9"/>
        <v>3513</v>
      </c>
      <c r="Q34" s="889">
        <f t="shared" si="9"/>
        <v>21479990.949999999</v>
      </c>
      <c r="R34" s="889">
        <f t="shared" si="9"/>
        <v>661</v>
      </c>
      <c r="S34" s="889">
        <f t="shared" si="9"/>
        <v>4356807</v>
      </c>
    </row>
    <row r="35" spans="1:19" s="24" customFormat="1" ht="20.100000000000001" customHeight="1">
      <c r="A35" s="847" t="s">
        <v>209</v>
      </c>
      <c r="B35" s="218">
        <f>[1]육상경기장!E43</f>
        <v>40</v>
      </c>
      <c r="C35" s="218">
        <f>[1]육상경기장!L43</f>
        <v>4366820.9000000004</v>
      </c>
      <c r="D35" s="269">
        <f>[1]육상경기장!E84</f>
        <v>33</v>
      </c>
      <c r="E35" s="269">
        <f>[1]육상경기장!L84</f>
        <v>1904302</v>
      </c>
      <c r="F35" s="218">
        <f>[1]육상경기장!E118</f>
        <v>17</v>
      </c>
      <c r="G35" s="218">
        <f>[1]육상경기장!L118</f>
        <v>1011100</v>
      </c>
      <c r="H35" s="218">
        <f>[1]육상경기장!E136</f>
        <v>17</v>
      </c>
      <c r="I35" s="218">
        <f>[1]육상경기장!L136</f>
        <v>1898359</v>
      </c>
      <c r="J35" s="218">
        <f>[1]육상경기장!E154</f>
        <v>14</v>
      </c>
      <c r="K35" s="218">
        <f>[1]육상경기장!L154</f>
        <v>1071246</v>
      </c>
      <c r="L35" s="277">
        <f>[1]육상경기장!E169</f>
        <v>29</v>
      </c>
      <c r="M35" s="277">
        <f>[1]육상경기장!L169</f>
        <v>2211107</v>
      </c>
      <c r="N35" s="149">
        <f>[1]육상경기장!E199</f>
        <v>22</v>
      </c>
      <c r="O35" s="149">
        <f>[1]육상경기장!L199</f>
        <v>1645018</v>
      </c>
      <c r="P35" s="277">
        <f>[1]육상경기장!E222</f>
        <v>32</v>
      </c>
      <c r="Q35" s="277">
        <f>[1]육상경기장!L222</f>
        <v>2588711.9</v>
      </c>
      <c r="R35" s="277">
        <f>[1]육상경기장!E255</f>
        <v>15</v>
      </c>
      <c r="S35" s="277">
        <f>[1]육상경기장!L255</f>
        <v>702374</v>
      </c>
    </row>
    <row r="36" spans="1:19" s="24" customFormat="1" ht="20.100000000000001" customHeight="1">
      <c r="A36" s="848" t="s">
        <v>210</v>
      </c>
      <c r="B36" s="219">
        <f>[1]축구장!E274</f>
        <v>279</v>
      </c>
      <c r="C36" s="219">
        <f>[1]축구장!I274</f>
        <v>9332549.5340000018</v>
      </c>
      <c r="D36" s="29">
        <f>[1]축구장!E554</f>
        <v>76</v>
      </c>
      <c r="E36" s="219">
        <f>[1]축구장!I554</f>
        <v>1883699</v>
      </c>
      <c r="F36" s="219">
        <f>[1]축구장!E631</f>
        <v>43</v>
      </c>
      <c r="G36" s="219">
        <f>[1]축구장!I631</f>
        <v>1452397</v>
      </c>
      <c r="H36" s="219">
        <f>[1]축구장!E675</f>
        <v>41</v>
      </c>
      <c r="I36" s="219">
        <f>[1]축구장!I631</f>
        <v>1452397</v>
      </c>
      <c r="J36" s="219">
        <f>[1]축구장!E717</f>
        <v>97</v>
      </c>
      <c r="K36" s="219">
        <f>[1]축구장!I717</f>
        <v>3241934</v>
      </c>
      <c r="L36" s="29">
        <f>[1]축구장!E815</f>
        <v>92</v>
      </c>
      <c r="M36" s="29">
        <f>[1]축구장!I815</f>
        <v>3019174</v>
      </c>
      <c r="N36" s="29">
        <f>[1]축구장!E908</f>
        <v>78</v>
      </c>
      <c r="O36" s="29">
        <f>[1]축구장!I908</f>
        <v>2363609</v>
      </c>
      <c r="P36" s="29">
        <f>[1]축구장!E987</f>
        <v>175</v>
      </c>
      <c r="Q36" s="29">
        <f>[1]축구장!I987</f>
        <v>4237781.0999999996</v>
      </c>
      <c r="R36" s="29">
        <f>[1]축구장!E1163</f>
        <v>22</v>
      </c>
      <c r="S36" s="29">
        <f>[1]축구장!I1163</f>
        <v>830328</v>
      </c>
    </row>
    <row r="37" spans="1:19" s="24" customFormat="1" ht="20.100000000000001" customHeight="1">
      <c r="A37" s="848" t="s">
        <v>211</v>
      </c>
      <c r="B37" s="219">
        <f>[1]하키장!E15</f>
        <v>3</v>
      </c>
      <c r="C37" s="219">
        <f>[1]하키장!J15</f>
        <v>44017</v>
      </c>
      <c r="D37" s="29">
        <f>[1]하키장!E19</f>
        <v>2</v>
      </c>
      <c r="E37" s="29">
        <f>[1]하키장!J19</f>
        <v>38157</v>
      </c>
      <c r="F37" s="219">
        <f>[1]하키장!E22</f>
        <v>2</v>
      </c>
      <c r="G37" s="219">
        <f>[1]하키장!J22</f>
        <v>43662</v>
      </c>
      <c r="H37" s="219">
        <f>[1]하키장!E25</f>
        <v>1</v>
      </c>
      <c r="I37" s="219">
        <f>[1]하키장!J25</f>
        <v>14063</v>
      </c>
      <c r="J37" s="219">
        <f>[1]하키장!E27</f>
        <v>2</v>
      </c>
      <c r="K37" s="219">
        <f>[1]하키장!J27</f>
        <v>266289</v>
      </c>
      <c r="L37" s="29">
        <f>[1]하키장!E30</f>
        <v>2</v>
      </c>
      <c r="M37" s="29">
        <f>[1]하키장!J30</f>
        <v>221560</v>
      </c>
      <c r="N37" s="29"/>
      <c r="O37" s="29"/>
      <c r="P37" s="29">
        <f>[1]하키장!E33</f>
        <v>1</v>
      </c>
      <c r="Q37" s="29">
        <f>[1]하키장!J33</f>
        <v>32725</v>
      </c>
      <c r="R37" s="29"/>
      <c r="S37" s="29"/>
    </row>
    <row r="38" spans="1:19" s="24" customFormat="1" ht="20.100000000000001" customHeight="1">
      <c r="A38" s="848" t="s">
        <v>212</v>
      </c>
      <c r="B38" s="219">
        <f>[1]야구장!E103</f>
        <v>81</v>
      </c>
      <c r="C38" s="219">
        <f>[1]야구장!J103</f>
        <v>1845960.6</v>
      </c>
      <c r="D38" s="29">
        <f>[1]야구장!E185</f>
        <v>27</v>
      </c>
      <c r="E38" s="29">
        <f>[1]야구장!J185</f>
        <v>820332</v>
      </c>
      <c r="F38" s="219">
        <f>[1]야구장!E219</f>
        <v>17</v>
      </c>
      <c r="G38" s="219">
        <f>[1]야구장!J219</f>
        <v>1466345.4</v>
      </c>
      <c r="H38" s="219">
        <f>[1]야구장!E237</f>
        <v>26</v>
      </c>
      <c r="I38" s="219">
        <f>[1]야구장!J237</f>
        <v>591066</v>
      </c>
      <c r="J38" s="219">
        <f>[1]야구장!E264</f>
        <v>24</v>
      </c>
      <c r="K38" s="219">
        <f>[1]야구장!J264</f>
        <v>523721</v>
      </c>
      <c r="L38" s="29">
        <f>[1]야구장!E289</f>
        <v>31</v>
      </c>
      <c r="M38" s="29">
        <f>[1]야구장!J289</f>
        <v>1222569</v>
      </c>
      <c r="N38" s="29">
        <f>[1]야구장!E321</f>
        <v>32</v>
      </c>
      <c r="O38" s="29">
        <f>[1]야구장!J321</f>
        <v>987123</v>
      </c>
      <c r="P38" s="29">
        <f>[1]야구장!E356</f>
        <v>38</v>
      </c>
      <c r="Q38" s="29">
        <f>[1]야구장!J356</f>
        <v>999287</v>
      </c>
      <c r="R38" s="29">
        <f>[1]야구장!E395</f>
        <v>8</v>
      </c>
      <c r="S38" s="29">
        <f>[1]야구장!J395</f>
        <v>234659</v>
      </c>
    </row>
    <row r="39" spans="1:19" s="24" customFormat="1" ht="20.100000000000001" customHeight="1">
      <c r="A39" s="848" t="s">
        <v>213</v>
      </c>
      <c r="B39" s="219">
        <v>1</v>
      </c>
      <c r="C39" s="219">
        <f>[1]싸이클경기장!L11</f>
        <v>25456</v>
      </c>
      <c r="D39" s="29">
        <v>1</v>
      </c>
      <c r="E39" s="29">
        <f>[1]싸이클경기장!L12</f>
        <v>82346</v>
      </c>
      <c r="F39" s="219">
        <v>1</v>
      </c>
      <c r="G39" s="219">
        <f>[1]싸이클경기장!L13</f>
        <v>64948</v>
      </c>
      <c r="H39" s="219"/>
      <c r="I39" s="219"/>
      <c r="J39" s="219">
        <v>1</v>
      </c>
      <c r="K39" s="219">
        <f>[1]싸이클경기장!L14</f>
        <v>33013</v>
      </c>
      <c r="L39" s="29">
        <v>1</v>
      </c>
      <c r="M39" s="29">
        <f>[1]싸이클경기장!L15</f>
        <v>28017</v>
      </c>
      <c r="N39" s="29"/>
      <c r="O39" s="29"/>
      <c r="P39" s="29">
        <v>1</v>
      </c>
      <c r="Q39" s="29">
        <f>[1]싸이클경기장!L16</f>
        <v>54396</v>
      </c>
      <c r="R39" s="29"/>
      <c r="S39" s="29"/>
    </row>
    <row r="40" spans="1:19" s="24" customFormat="1" ht="20.100000000000001" customHeight="1">
      <c r="A40" s="848" t="s">
        <v>133</v>
      </c>
      <c r="B40" s="219">
        <f>[1]테니스장!E257</f>
        <v>230</v>
      </c>
      <c r="C40" s="219">
        <f>[1]테니스장!K257</f>
        <v>2279138.1940000001</v>
      </c>
      <c r="D40" s="29">
        <f>[1]테니스장!E488</f>
        <v>78</v>
      </c>
      <c r="E40" s="29">
        <f>[1]테니스장!K488</f>
        <v>993320.9</v>
      </c>
      <c r="F40" s="219">
        <f>[1]테니스장!E567</f>
        <v>35</v>
      </c>
      <c r="G40" s="219">
        <f>[1]테니스장!K567</f>
        <v>701432.56</v>
      </c>
      <c r="H40" s="219">
        <f>[1]테니스장!E603</f>
        <v>46</v>
      </c>
      <c r="I40" s="219">
        <f>[1]테니스장!K603</f>
        <v>611458.71</v>
      </c>
      <c r="J40" s="219">
        <f>[1]테니스장!E650</f>
        <v>55</v>
      </c>
      <c r="K40" s="219">
        <f>[1]테니스장!K650</f>
        <v>1459258</v>
      </c>
      <c r="L40" s="29">
        <f>[1]테니스장!E706</f>
        <v>51</v>
      </c>
      <c r="M40" s="29">
        <f>[1]테니스장!K706</f>
        <v>658536.78</v>
      </c>
      <c r="N40" s="29">
        <f>[1]테니스장!E758</f>
        <v>67</v>
      </c>
      <c r="O40" s="29">
        <f>[1]테니스장!K758</f>
        <v>807671.2</v>
      </c>
      <c r="P40" s="29">
        <f>[1]테니스장!E826</f>
        <v>101</v>
      </c>
      <c r="Q40" s="29">
        <f>[1]테니스장!K826</f>
        <v>1045879.6</v>
      </c>
      <c r="R40" s="29">
        <f>[1]테니스장!E928</f>
        <v>8</v>
      </c>
      <c r="S40" s="29">
        <f>[1]테니스장!K928</f>
        <v>53999</v>
      </c>
    </row>
    <row r="41" spans="1:19" s="24" customFormat="1" ht="20.100000000000001" customHeight="1">
      <c r="A41" s="848" t="s">
        <v>134</v>
      </c>
      <c r="B41" s="219">
        <f>[1]씨름장!E16</f>
        <v>12</v>
      </c>
      <c r="C41" s="219">
        <f>[1]씨름장!H16</f>
        <v>179373.92</v>
      </c>
      <c r="D41" s="29">
        <f>[1]씨름장!E29</f>
        <v>5</v>
      </c>
      <c r="E41" s="29">
        <f>[1]씨름장!H29</f>
        <v>17366</v>
      </c>
      <c r="F41" s="219">
        <f>[1]씨름장!E35</f>
        <v>7</v>
      </c>
      <c r="G41" s="219">
        <f>[1]씨름장!H35</f>
        <v>264252.88</v>
      </c>
      <c r="H41" s="219">
        <f>[1]씨름장!E43</f>
        <v>4</v>
      </c>
      <c r="I41" s="219">
        <f>[1]씨름장!H43</f>
        <v>63444</v>
      </c>
      <c r="J41" s="219">
        <f>[1]씨름장!E48</f>
        <v>8</v>
      </c>
      <c r="K41" s="219">
        <f>[1]씨름장!H48</f>
        <v>1540</v>
      </c>
      <c r="L41" s="29">
        <f>[1]씨름장!E57</f>
        <v>12</v>
      </c>
      <c r="M41" s="29">
        <f>[1]씨름장!H57</f>
        <v>26537</v>
      </c>
      <c r="N41" s="29">
        <f>[1]씨름장!E70</f>
        <v>9</v>
      </c>
      <c r="O41" s="29">
        <f>[1]씨름장!H70</f>
        <v>27284</v>
      </c>
      <c r="P41" s="29">
        <f>[1]씨름장!E80</f>
        <v>7</v>
      </c>
      <c r="Q41" s="29">
        <f>[1]씨름장!H80</f>
        <v>225111</v>
      </c>
      <c r="R41" s="29">
        <v>1</v>
      </c>
      <c r="S41" s="29">
        <f>[1]씨름장!H88</f>
        <v>1950</v>
      </c>
    </row>
    <row r="42" spans="1:19" s="24" customFormat="1" ht="20.100000000000001" customHeight="1">
      <c r="A42" s="849" t="s">
        <v>113</v>
      </c>
      <c r="B42" s="219">
        <v>2566</v>
      </c>
      <c r="C42" s="219">
        <v>10837762</v>
      </c>
      <c r="D42" s="103">
        <v>2114</v>
      </c>
      <c r="E42" s="103">
        <v>3311451</v>
      </c>
      <c r="F42" s="219">
        <v>2259</v>
      </c>
      <c r="G42" s="219">
        <v>1410372</v>
      </c>
      <c r="H42" s="219">
        <v>1728</v>
      </c>
      <c r="I42" s="219">
        <v>3306481</v>
      </c>
      <c r="J42" s="219">
        <v>787</v>
      </c>
      <c r="K42" s="219">
        <v>1663420</v>
      </c>
      <c r="L42" s="102">
        <v>3553</v>
      </c>
      <c r="M42" s="102">
        <v>4713082</v>
      </c>
      <c r="N42" s="103">
        <v>4317</v>
      </c>
      <c r="O42" s="102">
        <v>3004848</v>
      </c>
      <c r="P42" s="102">
        <v>2260</v>
      </c>
      <c r="Q42" s="102">
        <v>2831200</v>
      </c>
      <c r="R42" s="102">
        <v>490</v>
      </c>
      <c r="S42" s="102">
        <v>891709</v>
      </c>
    </row>
    <row r="43" spans="1:19" s="24" customFormat="1" ht="18.95" customHeight="1">
      <c r="A43" s="848" t="s">
        <v>282</v>
      </c>
      <c r="B43" s="219">
        <f>SUM(B44:B46)</f>
        <v>377</v>
      </c>
      <c r="C43" s="219">
        <f t="shared" ref="C43" si="10">SUM(C44:C46)</f>
        <v>10435200.783500001</v>
      </c>
      <c r="D43" s="29">
        <f>SUM(D44:D46)</f>
        <v>123</v>
      </c>
      <c r="E43" s="29">
        <f>SUM(E44:E46)</f>
        <v>2498827.2000000002</v>
      </c>
      <c r="F43" s="219">
        <f t="shared" ref="F43:L43" si="11">SUM(F44:F46)</f>
        <v>61</v>
      </c>
      <c r="G43" s="219">
        <f t="shared" si="11"/>
        <v>1189145</v>
      </c>
      <c r="H43" s="219">
        <f t="shared" si="11"/>
        <v>84</v>
      </c>
      <c r="I43" s="219">
        <f t="shared" si="11"/>
        <v>2408333.6399999997</v>
      </c>
      <c r="J43" s="219">
        <f t="shared" si="11"/>
        <v>105</v>
      </c>
      <c r="K43" s="219">
        <f t="shared" si="11"/>
        <v>2847442.8</v>
      </c>
      <c r="L43" s="29">
        <f t="shared" si="11"/>
        <v>97</v>
      </c>
      <c r="M43" s="29">
        <f>SUM(M44:M46)</f>
        <v>2655172.6</v>
      </c>
      <c r="N43" s="29">
        <f t="shared" ref="N43" si="12">SUM(N44:N46)</f>
        <v>121</v>
      </c>
      <c r="O43" s="29">
        <f>SUM(O44:O46)</f>
        <v>2108633.25</v>
      </c>
      <c r="P43" s="29">
        <f t="shared" ref="P43:S43" si="13">SUM(P44:P46)</f>
        <v>132</v>
      </c>
      <c r="Q43" s="29">
        <f t="shared" si="13"/>
        <v>4534334.0999999996</v>
      </c>
      <c r="R43" s="29">
        <f t="shared" si="13"/>
        <v>35</v>
      </c>
      <c r="S43" s="29">
        <f t="shared" si="13"/>
        <v>642969</v>
      </c>
    </row>
    <row r="44" spans="1:19" s="24" customFormat="1" ht="18.95" customHeight="1">
      <c r="A44" s="848" t="s">
        <v>364</v>
      </c>
      <c r="B44" s="219">
        <f>[1]구기체육관!E96</f>
        <v>189</v>
      </c>
      <c r="C44" s="219">
        <f>[1]구기체육관!H96</f>
        <v>4908287.6835000003</v>
      </c>
      <c r="D44" s="29">
        <f>[1]구기체육관!E286</f>
        <v>44</v>
      </c>
      <c r="E44" s="29">
        <f>[1]구기체육관!H286</f>
        <v>1210266</v>
      </c>
      <c r="F44" s="219">
        <f>[1]구기체육관!E331</f>
        <v>18</v>
      </c>
      <c r="G44" s="219">
        <f>[1]구기체육관!H331</f>
        <v>310701.8</v>
      </c>
      <c r="H44" s="219">
        <f>[1]구기체육관!E350</f>
        <v>43</v>
      </c>
      <c r="I44" s="219">
        <f>[1]구기체육관!H350</f>
        <v>1099146</v>
      </c>
      <c r="J44" s="219">
        <f>[1]구기체육관!E394</f>
        <v>30</v>
      </c>
      <c r="K44" s="219">
        <f>[1]구기체육관!H394</f>
        <v>933059.4</v>
      </c>
      <c r="L44" s="29">
        <f>[1]구기체육관!E425</f>
        <v>43</v>
      </c>
      <c r="M44" s="29">
        <f>[1]구기체육관!H425</f>
        <v>842655.3</v>
      </c>
      <c r="N44" s="29">
        <f>[1]구기체육관!E469</f>
        <v>34</v>
      </c>
      <c r="O44" s="29">
        <f>[1]구기체육관!H469</f>
        <v>803239.8</v>
      </c>
      <c r="P44" s="29">
        <f>[1]구기체육관!E504</f>
        <v>58</v>
      </c>
      <c r="Q44" s="29">
        <f>[1]구기체육관!H504</f>
        <v>1201165.1000000001</v>
      </c>
      <c r="R44" s="29">
        <f>[1]구기체육관!E563</f>
        <v>17</v>
      </c>
      <c r="S44" s="29">
        <f>[1]구기체육관!H563</f>
        <v>220993</v>
      </c>
    </row>
    <row r="45" spans="1:19" s="24" customFormat="1" ht="18.95" customHeight="1">
      <c r="A45" s="848" t="s">
        <v>365</v>
      </c>
      <c r="B45" s="219">
        <f>[1]투기체육관!E21</f>
        <v>5</v>
      </c>
      <c r="C45" s="219">
        <f>[1]투기체육관!K21</f>
        <v>605841.19999999995</v>
      </c>
      <c r="D45" s="29">
        <f>[1]투기체육관!E27</f>
        <v>10</v>
      </c>
      <c r="E45" s="29">
        <f>[1]투기체육관!K27</f>
        <v>98926</v>
      </c>
      <c r="F45" s="219">
        <f>[1]투기체육관!E38</f>
        <v>3</v>
      </c>
      <c r="G45" s="219">
        <f>[1]투기체육관!K38</f>
        <v>18623</v>
      </c>
      <c r="H45" s="219">
        <f>[1]투기체육관!E42</f>
        <v>2</v>
      </c>
      <c r="I45" s="219">
        <f>[1]투기체육관!K42</f>
        <v>98988.62999999999</v>
      </c>
      <c r="J45" s="219">
        <f>[1]투기체육관!E45</f>
        <v>1</v>
      </c>
      <c r="K45" s="219">
        <f>[1]투기체육관!K45</f>
        <v>660</v>
      </c>
      <c r="L45" s="29">
        <f>[1]투기체육관!E47</f>
        <v>6</v>
      </c>
      <c r="M45" s="29">
        <f>[1]투기체육관!K47</f>
        <v>124634</v>
      </c>
      <c r="N45" s="29">
        <f>[1]투기체육관!E54</f>
        <v>5</v>
      </c>
      <c r="O45" s="29">
        <f>[1]투기체육관!K54</f>
        <v>126338.55</v>
      </c>
      <c r="P45" s="29">
        <f>[1]투기체육관!E60</f>
        <v>4</v>
      </c>
      <c r="Q45" s="29">
        <f>[1]투기체육관!K60</f>
        <v>33207</v>
      </c>
      <c r="R45" s="29">
        <v>1</v>
      </c>
      <c r="S45" s="29">
        <f>[1]투기체육관!K65</f>
        <v>1643</v>
      </c>
    </row>
    <row r="46" spans="1:19" s="24" customFormat="1" ht="18.95" customHeight="1">
      <c r="A46" s="848" t="s">
        <v>366</v>
      </c>
      <c r="B46" s="219">
        <f>[1]생활체육관!E315</f>
        <v>183</v>
      </c>
      <c r="C46" s="219">
        <f>[1]생활체육관!H315</f>
        <v>4921071.9000000004</v>
      </c>
      <c r="D46" s="29">
        <f>[1]생활체육관!E499</f>
        <v>69</v>
      </c>
      <c r="E46" s="29">
        <f>[1]생활체육관!H499</f>
        <v>1189635.2000000002</v>
      </c>
      <c r="F46" s="219">
        <f>[1]생활체육관!E569</f>
        <v>40</v>
      </c>
      <c r="G46" s="219">
        <f>[1]생활체육관!H569</f>
        <v>859820.2</v>
      </c>
      <c r="H46" s="219">
        <f>[1]생활체육관!E610</f>
        <v>39</v>
      </c>
      <c r="I46" s="219">
        <f>[1]생활체육관!H610</f>
        <v>1210199.01</v>
      </c>
      <c r="J46" s="219">
        <f>[1]생활체육관!E650</f>
        <v>74</v>
      </c>
      <c r="K46" s="219">
        <f>[1]생활체육관!H650</f>
        <v>1913723.4</v>
      </c>
      <c r="L46" s="29">
        <f>[1]생활체육관!E725</f>
        <v>48</v>
      </c>
      <c r="M46" s="29">
        <f>[1]생활체육관!H725</f>
        <v>1687883.3</v>
      </c>
      <c r="N46" s="29">
        <f>[1]생활체육관!E774</f>
        <v>82</v>
      </c>
      <c r="O46" s="29">
        <f>[1]생활체육관!H774</f>
        <v>1179054.8999999999</v>
      </c>
      <c r="P46" s="29">
        <f>[1]생활체육관!E857</f>
        <v>70</v>
      </c>
      <c r="Q46" s="29">
        <f>[1]생활체육관!H857</f>
        <v>3299962</v>
      </c>
      <c r="R46" s="29">
        <f>[1]생활체육관!E928</f>
        <v>17</v>
      </c>
      <c r="S46" s="29">
        <f>[1]생활체육관!H928</f>
        <v>420333</v>
      </c>
    </row>
    <row r="47" spans="1:19" s="24" customFormat="1" ht="18.95" customHeight="1">
      <c r="A47" s="848" t="s">
        <v>283</v>
      </c>
      <c r="B47" s="219">
        <f>[1]게이트볼장!E259</f>
        <v>408</v>
      </c>
      <c r="C47" s="219">
        <f>[1]게이트볼장!K259</f>
        <v>3193559.13</v>
      </c>
      <c r="D47" s="29">
        <f>[1]게이트볼장!E668</f>
        <v>231</v>
      </c>
      <c r="E47" s="29">
        <f>[1]게이트볼장!K668</f>
        <v>1061579.96</v>
      </c>
      <c r="F47" s="219">
        <f>[1]게이트볼장!E900</f>
        <v>106</v>
      </c>
      <c r="G47" s="219">
        <f>[1]게이트볼장!K900</f>
        <v>755472</v>
      </c>
      <c r="H47" s="219">
        <f>[1]게이트볼장!E1007</f>
        <v>243</v>
      </c>
      <c r="I47" s="219">
        <f>[1]게이트볼장!K1007</f>
        <v>1072635.5</v>
      </c>
      <c r="J47" s="219">
        <f>[1]게이트볼장!E1251</f>
        <v>153</v>
      </c>
      <c r="K47" s="219">
        <f>[1]게이트볼장!K1251</f>
        <v>1274207.1199999999</v>
      </c>
      <c r="L47" s="29">
        <f>[1]게이트볼장!E1405</f>
        <v>267</v>
      </c>
      <c r="M47" s="29">
        <f>[1]게이트볼장!K1405</f>
        <v>1735584.0599999998</v>
      </c>
      <c r="N47" s="29">
        <f>[1]게이트볼장!E1673</f>
        <v>98</v>
      </c>
      <c r="O47" s="29">
        <f>[1]게이트볼장!K1673</f>
        <v>195154</v>
      </c>
      <c r="P47" s="29">
        <f>[1]게이트볼장!E1772</f>
        <v>211</v>
      </c>
      <c r="Q47" s="29">
        <f>[1]게이트볼장!K1772</f>
        <v>896272.38</v>
      </c>
      <c r="R47" s="29">
        <f>[1]게이트볼장!E1984</f>
        <v>38</v>
      </c>
      <c r="S47" s="29">
        <f>[1]게이트볼장!K1984</f>
        <v>557350</v>
      </c>
    </row>
    <row r="48" spans="1:19" s="24" customFormat="1" ht="18.95" customHeight="1">
      <c r="A48" s="848" t="s">
        <v>284</v>
      </c>
      <c r="B48" s="219">
        <f>[1]수영장!E241</f>
        <v>135</v>
      </c>
      <c r="C48" s="219">
        <f>[1]수영장!L241</f>
        <v>5106232.3999999994</v>
      </c>
      <c r="D48" s="29">
        <f>[1]수영장!E377</f>
        <v>37</v>
      </c>
      <c r="E48" s="29">
        <f>[1]수영장!L377</f>
        <v>583200.16</v>
      </c>
      <c r="F48" s="219">
        <f>[1]수영장!E415</f>
        <v>26</v>
      </c>
      <c r="G48" s="219">
        <f>[1]수영장!L415</f>
        <v>757360.2</v>
      </c>
      <c r="H48" s="219">
        <f>[1]수영장!E442</f>
        <v>22</v>
      </c>
      <c r="I48" s="219">
        <f>[1]수영장!L442</f>
        <v>754082</v>
      </c>
      <c r="J48" s="219">
        <f>[1]수영장!E465</f>
        <v>28</v>
      </c>
      <c r="K48" s="219">
        <f>[1]수영장!L465</f>
        <v>819523</v>
      </c>
      <c r="L48" s="29">
        <f>[1]수영장!E494</f>
        <v>26</v>
      </c>
      <c r="M48" s="29">
        <f>[1]수영장!L494</f>
        <v>646074.98</v>
      </c>
      <c r="N48" s="29">
        <f>[1]수영장!E521</f>
        <v>40</v>
      </c>
      <c r="O48" s="29">
        <f>[1]수영장!L521</f>
        <v>729699.8</v>
      </c>
      <c r="P48" s="29">
        <f>[1]수영장!E562</f>
        <v>36</v>
      </c>
      <c r="Q48" s="29">
        <f>[1]수영장!L562</f>
        <v>744391.87</v>
      </c>
      <c r="R48" s="29">
        <f>[1]수영장!E599</f>
        <v>2</v>
      </c>
      <c r="S48" s="29">
        <f>[1]수영장!L599</f>
        <v>16982</v>
      </c>
    </row>
    <row r="49" spans="1:19" s="24" customFormat="1" ht="18.95" customHeight="1">
      <c r="A49" s="848" t="s">
        <v>285</v>
      </c>
      <c r="B49" s="219">
        <f>[1]롤러스케이트장!D66</f>
        <v>52</v>
      </c>
      <c r="C49" s="219">
        <f>[1]롤러스케이트장!G66</f>
        <v>621924</v>
      </c>
      <c r="D49" s="29">
        <f>[1]롤러스케이트장!D119</f>
        <v>9</v>
      </c>
      <c r="E49" s="29">
        <f>[1]롤러스케이트장!G119</f>
        <v>257318</v>
      </c>
      <c r="F49" s="219">
        <f>[1]롤러스케이트장!D129</f>
        <v>7</v>
      </c>
      <c r="G49" s="219">
        <f>[1]롤러스케이트장!G129</f>
        <v>132611</v>
      </c>
      <c r="H49" s="219">
        <f>[1]롤러스케이트장!D137</f>
        <v>14</v>
      </c>
      <c r="I49" s="219">
        <f>[1]롤러스케이트장!G137</f>
        <v>48614</v>
      </c>
      <c r="J49" s="219">
        <f>[1]롤러스케이트장!D152</f>
        <v>7</v>
      </c>
      <c r="K49" s="219">
        <f>[1]롤러스케이트장!G152</f>
        <v>543944</v>
      </c>
      <c r="L49" s="29">
        <f>[1]롤러스케이트장!D160</f>
        <v>7</v>
      </c>
      <c r="M49" s="29">
        <f>[1]롤러스케이트장!G160</f>
        <v>217304</v>
      </c>
      <c r="N49" s="29">
        <f>[1]롤러스케이트장!D168</f>
        <v>14</v>
      </c>
      <c r="O49" s="29">
        <f>[1]롤러스케이트장!G168</f>
        <v>313760</v>
      </c>
      <c r="P49" s="29">
        <f>[1]롤러스케이트장!D183</f>
        <v>20</v>
      </c>
      <c r="Q49" s="29">
        <f>[1]롤러스케이트장!G183</f>
        <v>176965</v>
      </c>
      <c r="R49" s="29">
        <f>[1]롤러스케이트장!D204</f>
        <v>2</v>
      </c>
      <c r="S49" s="29">
        <f>[1]롤러스케이트장!G204</f>
        <v>19000</v>
      </c>
    </row>
    <row r="50" spans="1:19" s="24" customFormat="1" ht="18.95" customHeight="1">
      <c r="A50" s="848" t="s">
        <v>286</v>
      </c>
      <c r="B50" s="219">
        <v>1</v>
      </c>
      <c r="C50" s="219">
        <f>[1]사격장!K10</f>
        <v>78061</v>
      </c>
      <c r="D50" s="29">
        <f>[1]사격장!E11</f>
        <v>7</v>
      </c>
      <c r="E50" s="29">
        <f>[1]사격장!K11</f>
        <v>94267</v>
      </c>
      <c r="F50" s="219">
        <f>[1]사격장!E19</f>
        <v>3</v>
      </c>
      <c r="G50" s="219">
        <f>[1]사격장!K19</f>
        <v>127721</v>
      </c>
      <c r="H50" s="219">
        <v>1</v>
      </c>
      <c r="I50" s="219">
        <f>[1]사격장!K23</f>
        <v>9746</v>
      </c>
      <c r="J50" s="219">
        <v>1</v>
      </c>
      <c r="K50" s="219">
        <f>[1]사격장!K24</f>
        <v>130701</v>
      </c>
      <c r="L50" s="29">
        <v>1</v>
      </c>
      <c r="M50" s="29">
        <f>[1]사격장!K25</f>
        <v>57614</v>
      </c>
      <c r="N50" s="29">
        <f>[1]사격장!E26</f>
        <v>4</v>
      </c>
      <c r="O50" s="29">
        <f>[1]사격장!K26</f>
        <v>172983</v>
      </c>
      <c r="P50" s="29">
        <f>[1]사격장!E31</f>
        <v>4</v>
      </c>
      <c r="Q50" s="29">
        <f>[1]사격장!K31</f>
        <v>116033</v>
      </c>
      <c r="R50" s="29"/>
      <c r="S50" s="29"/>
    </row>
    <row r="51" spans="1:19" s="24" customFormat="1" ht="18.95" customHeight="1">
      <c r="A51" s="848" t="s">
        <v>287</v>
      </c>
      <c r="B51" s="219">
        <f>[1]국궁장!E50</f>
        <v>57</v>
      </c>
      <c r="C51" s="219">
        <f>[1]국궁장!J50</f>
        <v>614221.4</v>
      </c>
      <c r="D51" s="29">
        <f>[1]국궁장!E108</f>
        <v>33</v>
      </c>
      <c r="E51" s="29">
        <f>[1]국궁장!J108</f>
        <v>387848</v>
      </c>
      <c r="F51" s="219">
        <f>[1]국궁장!E142</f>
        <v>13</v>
      </c>
      <c r="G51" s="219">
        <f>[1]국궁장!J142</f>
        <v>114852</v>
      </c>
      <c r="H51" s="219">
        <f>[1]국궁장!E156</f>
        <v>23</v>
      </c>
      <c r="I51" s="219">
        <f>[1]국궁장!J156</f>
        <v>153436</v>
      </c>
      <c r="J51" s="219">
        <f>[1]국궁장!E180</f>
        <v>15</v>
      </c>
      <c r="K51" s="219">
        <f>[1]국궁장!J180</f>
        <v>192923</v>
      </c>
      <c r="L51" s="29">
        <f>[1]국궁장!E196</f>
        <v>32</v>
      </c>
      <c r="M51" s="29">
        <f>[1]국궁장!J196</f>
        <v>469254</v>
      </c>
      <c r="N51" s="29">
        <f>[1]국궁장!E229</f>
        <v>22</v>
      </c>
      <c r="O51" s="29">
        <f>[1]국궁장!J229</f>
        <v>296137</v>
      </c>
      <c r="P51" s="29">
        <f>[1]국궁장!E252</f>
        <v>48</v>
      </c>
      <c r="Q51" s="29">
        <f>[1]국궁장!J252</f>
        <v>404163</v>
      </c>
      <c r="R51" s="29">
        <f>[1]국궁장!E301</f>
        <v>5</v>
      </c>
      <c r="S51" s="29">
        <f>[1]국궁장!J301</f>
        <v>21969</v>
      </c>
    </row>
    <row r="52" spans="1:19" s="24" customFormat="1" ht="18.95" customHeight="1">
      <c r="A52" s="848" t="s">
        <v>288</v>
      </c>
      <c r="B52" s="219">
        <f>[1]양궁장!E18</f>
        <v>6</v>
      </c>
      <c r="C52" s="219">
        <f>[1]양궁장!J18</f>
        <v>40040</v>
      </c>
      <c r="D52" s="29">
        <f>[1]양궁장!E25</f>
        <v>4</v>
      </c>
      <c r="E52" s="29">
        <f>[1]양궁장!J25</f>
        <v>140234</v>
      </c>
      <c r="F52" s="219">
        <f>[1]양궁장!E30</f>
        <v>3</v>
      </c>
      <c r="G52" s="219">
        <f>[1]양궁장!J30</f>
        <v>84092</v>
      </c>
      <c r="H52" s="219"/>
      <c r="I52" s="219"/>
      <c r="J52" s="219">
        <f>[1]양궁장!E34</f>
        <v>2</v>
      </c>
      <c r="K52" s="219">
        <f>[1]양궁장!J34</f>
        <v>102448</v>
      </c>
      <c r="L52" s="29">
        <v>1</v>
      </c>
      <c r="M52" s="29">
        <f>[1]양궁장!J37</f>
        <v>3269</v>
      </c>
      <c r="N52" s="29">
        <v>1</v>
      </c>
      <c r="O52" s="29">
        <f>[1]양궁장!J38</f>
        <v>79969</v>
      </c>
      <c r="P52" s="29">
        <v>2</v>
      </c>
      <c r="Q52" s="29">
        <f>'15. 양궁장'!J39</f>
        <v>67917</v>
      </c>
      <c r="R52" s="29"/>
      <c r="S52" s="29"/>
    </row>
    <row r="53" spans="1:19" s="24" customFormat="1" ht="18.95" customHeight="1">
      <c r="A53" s="848" t="s">
        <v>289</v>
      </c>
      <c r="B53" s="219">
        <v>1</v>
      </c>
      <c r="C53" s="219">
        <f>[1]승마장!L15</f>
        <v>39318</v>
      </c>
      <c r="D53" s="29">
        <f>[1]승마장!E16</f>
        <v>2</v>
      </c>
      <c r="E53" s="29">
        <f>[1]승마장!L16</f>
        <v>40423</v>
      </c>
      <c r="F53" s="219"/>
      <c r="G53" s="219"/>
      <c r="H53" s="219">
        <f>[1]승마장!E19</f>
        <v>2</v>
      </c>
      <c r="I53" s="219">
        <f>[1]승마장!L19</f>
        <v>25843</v>
      </c>
      <c r="J53" s="219">
        <f>[1]승마장!E22</f>
        <v>5</v>
      </c>
      <c r="K53" s="219">
        <f>[1]승마장!L22</f>
        <v>224358.9</v>
      </c>
      <c r="L53" s="29">
        <f>[1]승마장!E28</f>
        <v>2</v>
      </c>
      <c r="M53" s="29">
        <f>[1]승마장!L28</f>
        <v>44126</v>
      </c>
      <c r="N53" s="29">
        <f>[1]승마장!E31</f>
        <v>3</v>
      </c>
      <c r="O53" s="29">
        <f>[1]승마장!L31</f>
        <v>432229</v>
      </c>
      <c r="P53" s="29">
        <f>[1]승마장!E35</f>
        <v>2</v>
      </c>
      <c r="Q53" s="29">
        <f>[1]승마장!L35</f>
        <v>163259</v>
      </c>
      <c r="R53" s="29"/>
      <c r="S53" s="29"/>
    </row>
    <row r="54" spans="1:19" s="24" customFormat="1" ht="18.95" customHeight="1">
      <c r="A54" s="848" t="s">
        <v>135</v>
      </c>
      <c r="B54" s="219">
        <f>[1]골프연습장!E57</f>
        <v>11</v>
      </c>
      <c r="C54" s="219">
        <f>[1]골프연습장!J57</f>
        <v>439990.43</v>
      </c>
      <c r="D54" s="29">
        <f>[1]골프연습장!E69</f>
        <v>10</v>
      </c>
      <c r="E54" s="29">
        <f>[1]골프연습장!J69</f>
        <v>266273</v>
      </c>
      <c r="F54" s="219">
        <f>[1]골프연습장!E80</f>
        <v>3</v>
      </c>
      <c r="G54" s="219">
        <f>[1]골프연습장!J80</f>
        <v>19571</v>
      </c>
      <c r="H54" s="219"/>
      <c r="I54" s="219"/>
      <c r="J54" s="219">
        <f>[1]골프연습장!E84</f>
        <v>3</v>
      </c>
      <c r="K54" s="219">
        <f>[1]골프연습장!J84</f>
        <v>21790</v>
      </c>
      <c r="L54" s="29">
        <f>[1]골프연습장!E88</f>
        <v>4</v>
      </c>
      <c r="M54" s="29">
        <f>[1]골프연습장!J88</f>
        <v>71805</v>
      </c>
      <c r="N54" s="29">
        <f>[1]골프연습장!E93</f>
        <v>3</v>
      </c>
      <c r="O54" s="29">
        <f>[1]골프연습장!J93</f>
        <v>38569</v>
      </c>
      <c r="P54" s="29">
        <f>[1]골프연습장!E97</f>
        <v>10</v>
      </c>
      <c r="Q54" s="29">
        <f>[1]골프연습장!J97</f>
        <v>63864</v>
      </c>
      <c r="R54" s="29">
        <v>1</v>
      </c>
      <c r="S54" s="29">
        <f>[1]골프연습장!J108</f>
        <v>23140</v>
      </c>
    </row>
    <row r="55" spans="1:19" s="24" customFormat="1" ht="18.95" customHeight="1">
      <c r="A55" s="848" t="s">
        <v>136</v>
      </c>
      <c r="B55" s="219">
        <f>[1]조정카누장!E7</f>
        <v>2</v>
      </c>
      <c r="C55" s="219">
        <f>[1]조정카누장!J7</f>
        <v>1013565</v>
      </c>
      <c r="D55" s="29">
        <v>1</v>
      </c>
      <c r="E55" s="29">
        <f>[1]조정카누장!J10</f>
        <v>4191</v>
      </c>
      <c r="F55" s="219">
        <f>[1]조정카누장!E11</f>
        <v>3</v>
      </c>
      <c r="G55" s="219">
        <f>[1]조정카누장!J11</f>
        <v>120158</v>
      </c>
      <c r="H55" s="219"/>
      <c r="I55" s="219"/>
      <c r="J55" s="219"/>
      <c r="K55" s="219"/>
      <c r="L55" s="29">
        <f>[1]조정카누장!E15</f>
        <v>2</v>
      </c>
      <c r="M55" s="29">
        <f>[1]조정카누장!J15</f>
        <v>33447</v>
      </c>
      <c r="N55" s="29"/>
      <c r="O55" s="29"/>
      <c r="P55" s="29">
        <v>1</v>
      </c>
      <c r="Q55" s="29">
        <f>[1]조정카누장!J18</f>
        <v>666</v>
      </c>
      <c r="R55" s="29"/>
      <c r="S55" s="29"/>
    </row>
    <row r="56" spans="1:19" s="24" customFormat="1" ht="18.95" customHeight="1">
      <c r="A56" s="848" t="s">
        <v>137</v>
      </c>
      <c r="B56" s="219">
        <v>1</v>
      </c>
      <c r="C56" s="219">
        <f>[1]요트장!K7</f>
        <v>593</v>
      </c>
      <c r="D56" s="29">
        <v>2</v>
      </c>
      <c r="E56" s="29">
        <f>[1]요트장!K8</f>
        <v>23370</v>
      </c>
      <c r="F56" s="219">
        <v>1</v>
      </c>
      <c r="G56" s="219">
        <f>[1]요트장!K11</f>
        <v>3100</v>
      </c>
      <c r="H56" s="219">
        <v>1</v>
      </c>
      <c r="I56" s="219">
        <f>[1]요트장!K12</f>
        <v>8541</v>
      </c>
      <c r="J56" s="219">
        <v>1</v>
      </c>
      <c r="K56" s="219">
        <f>[1]요트장!K13</f>
        <v>2146</v>
      </c>
      <c r="L56" s="273">
        <f>[1]요트장!E14</f>
        <v>2</v>
      </c>
      <c r="M56" s="273">
        <f>[1]요트장!K14</f>
        <v>41507</v>
      </c>
      <c r="N56" s="29">
        <v>1</v>
      </c>
      <c r="O56" s="29">
        <f>[1]요트장!K17</f>
        <v>1400</v>
      </c>
      <c r="P56" s="29">
        <f>[1]요트장!E18</f>
        <v>5</v>
      </c>
      <c r="Q56" s="29">
        <f>[1]요트장!K18</f>
        <v>95800</v>
      </c>
      <c r="R56" s="29"/>
      <c r="S56" s="29"/>
    </row>
    <row r="57" spans="1:19" s="24" customFormat="1" ht="18.95" customHeight="1">
      <c r="A57" s="848" t="s">
        <v>138</v>
      </c>
      <c r="B57" s="218">
        <f>[1]빙상장!E19</f>
        <v>10</v>
      </c>
      <c r="C57" s="218">
        <f>[1]빙상장!H19</f>
        <v>1876585.6</v>
      </c>
      <c r="D57" s="29">
        <f>[1]빙상장!E30</f>
        <v>8</v>
      </c>
      <c r="E57" s="29">
        <f>[1]빙상장!H30</f>
        <v>512645</v>
      </c>
      <c r="F57" s="219">
        <v>1</v>
      </c>
      <c r="G57" s="219">
        <f>[1]빙상장!H39</f>
        <v>16568</v>
      </c>
      <c r="H57" s="218">
        <v>1</v>
      </c>
      <c r="I57" s="218">
        <f>[1]빙상장!H40</f>
        <v>30892</v>
      </c>
      <c r="J57" s="218">
        <v>1</v>
      </c>
      <c r="K57" s="218">
        <f>[1]빙상장!H41</f>
        <v>49520</v>
      </c>
      <c r="L57" s="33"/>
      <c r="M57" s="33"/>
      <c r="N57" s="29">
        <f>[1]빙상장!E42</f>
        <v>2</v>
      </c>
      <c r="O57" s="29">
        <f>[1]빙상장!H42</f>
        <v>96944</v>
      </c>
      <c r="P57" s="277">
        <f>[1]빙상장!E45</f>
        <v>3</v>
      </c>
      <c r="Q57" s="277">
        <f>[1]빙상장!H45</f>
        <v>19832</v>
      </c>
      <c r="R57" s="277"/>
      <c r="S57" s="277"/>
    </row>
    <row r="58" spans="1:19" s="24" customFormat="1" ht="18.95" customHeight="1">
      <c r="A58" s="848" t="s">
        <v>329</v>
      </c>
      <c r="B58" s="296"/>
      <c r="C58" s="219"/>
      <c r="D58" s="270">
        <v>4</v>
      </c>
      <c r="E58" s="29">
        <f>[1]스키점프경기장!G6+[1]바이애슬론경기장!G6+[1]크로스컨트리경기장!G6+'[1]봅슬레이,루지,스켈레톤경기장'!G6</f>
        <v>462499.9</v>
      </c>
      <c r="F58" s="219"/>
      <c r="G58" s="219"/>
      <c r="H58" s="219"/>
      <c r="I58" s="219"/>
      <c r="J58" s="219"/>
      <c r="K58" s="219"/>
      <c r="L58" s="269"/>
      <c r="M58" s="278"/>
      <c r="N58" s="29"/>
      <c r="O58" s="29"/>
      <c r="P58" s="29"/>
      <c r="Q58" s="29"/>
      <c r="R58" s="29"/>
      <c r="S58" s="29"/>
    </row>
    <row r="59" spans="1:19" s="143" customFormat="1" ht="18.95" customHeight="1">
      <c r="A59" s="848" t="s">
        <v>26391</v>
      </c>
      <c r="B59" s="219">
        <f>[1]파크골프장!E121</f>
        <v>46</v>
      </c>
      <c r="C59" s="219">
        <f>[1]파크골프장!G121</f>
        <v>683124.96400000004</v>
      </c>
      <c r="D59" s="29">
        <f>[1]파크골프장!E168</f>
        <v>40</v>
      </c>
      <c r="E59" s="29">
        <f>[1]파크골프장!G168</f>
        <v>763005</v>
      </c>
      <c r="F59" s="219">
        <f>[1]파크골프장!E209</f>
        <v>21</v>
      </c>
      <c r="G59" s="219">
        <f>[1]파크골프장!G209</f>
        <v>591631</v>
      </c>
      <c r="H59" s="219">
        <f>[1]파크골프장!E231</f>
        <v>34</v>
      </c>
      <c r="I59" s="219">
        <f>[1]파크골프장!G231</f>
        <v>722563</v>
      </c>
      <c r="J59" s="219">
        <f>[1]파크골프장!E266</f>
        <v>25</v>
      </c>
      <c r="K59" s="219">
        <f>[1]파크골프장!G266</f>
        <v>598630</v>
      </c>
      <c r="L59" s="29">
        <f>[1]파크골프장!E292</f>
        <v>38</v>
      </c>
      <c r="M59" s="29">
        <f>[1]파크골프장!G292</f>
        <v>897431</v>
      </c>
      <c r="N59" s="29">
        <f>[1]파크골프장!E331</f>
        <v>66</v>
      </c>
      <c r="O59" s="29">
        <f>[1]파크골프장!G331</f>
        <v>1454558</v>
      </c>
      <c r="P59" s="144">
        <v>74</v>
      </c>
      <c r="Q59" s="144">
        <f>'22. 파크골프장'!G398</f>
        <v>1059232</v>
      </c>
      <c r="R59" s="145">
        <f>[1]파크골프장!E474</f>
        <v>10</v>
      </c>
      <c r="S59" s="145">
        <f>[1]파크골프장!G474</f>
        <v>220015</v>
      </c>
    </row>
    <row r="60" spans="1:19" s="142" customFormat="1" ht="18.95" customHeight="1">
      <c r="A60" s="848" t="s">
        <v>26393</v>
      </c>
      <c r="B60" s="219">
        <f t="shared" ref="B60:S60" si="14">B61+B62</f>
        <v>710</v>
      </c>
      <c r="C60" s="220">
        <f t="shared" si="14"/>
        <v>5903570.2151200008</v>
      </c>
      <c r="D60" s="219">
        <f t="shared" si="14"/>
        <v>185</v>
      </c>
      <c r="E60" s="220">
        <f t="shared" si="14"/>
        <v>1790327.9</v>
      </c>
      <c r="F60" s="219">
        <f t="shared" si="14"/>
        <v>106</v>
      </c>
      <c r="G60" s="220">
        <f t="shared" si="14"/>
        <v>1294418.791</v>
      </c>
      <c r="H60" s="219">
        <f t="shared" si="14"/>
        <v>137</v>
      </c>
      <c r="I60" s="220">
        <f t="shared" si="14"/>
        <v>899370</v>
      </c>
      <c r="J60" s="219">
        <f t="shared" si="14"/>
        <v>84</v>
      </c>
      <c r="K60" s="220">
        <f t="shared" si="14"/>
        <v>2348519.3940000003</v>
      </c>
      <c r="L60" s="219">
        <f t="shared" si="14"/>
        <v>100</v>
      </c>
      <c r="M60" s="220">
        <f t="shared" si="14"/>
        <v>2544052.6</v>
      </c>
      <c r="N60" s="219">
        <f t="shared" si="14"/>
        <v>476</v>
      </c>
      <c r="O60" s="220">
        <f t="shared" si="14"/>
        <v>955728.53</v>
      </c>
      <c r="P60" s="219">
        <f t="shared" si="14"/>
        <v>350</v>
      </c>
      <c r="Q60" s="220">
        <f t="shared" si="14"/>
        <v>1122170</v>
      </c>
      <c r="R60" s="219">
        <f t="shared" si="14"/>
        <v>24</v>
      </c>
      <c r="S60" s="220">
        <f t="shared" si="14"/>
        <v>140363</v>
      </c>
    </row>
    <row r="61" spans="1:19" s="143" customFormat="1" ht="18.95" customHeight="1">
      <c r="A61" s="848" t="s">
        <v>17576</v>
      </c>
      <c r="B61" s="219">
        <f>'[1]기타 체육시설(풋살장)'!E135</f>
        <v>180</v>
      </c>
      <c r="C61" s="219">
        <f>'[1]기타 체육시설(풋살장)'!G135</f>
        <v>2090783.7</v>
      </c>
      <c r="D61" s="29">
        <f>'[1]기타 체육시설(풋살장)'!E316</f>
        <v>64</v>
      </c>
      <c r="E61" s="29">
        <f>'[1]기타 체육시설(풋살장)'!G316</f>
        <v>861366</v>
      </c>
      <c r="F61" s="605">
        <f>'[1]기타 체육시설(풋살장)'!E381</f>
        <v>20</v>
      </c>
      <c r="G61" s="605">
        <f>'[1]기타 체육시설(풋살장)'!G381</f>
        <v>246523</v>
      </c>
      <c r="H61" s="219">
        <f>'[1]기타 체육시설(풋살장)'!E402</f>
        <v>31</v>
      </c>
      <c r="I61" s="219">
        <f>'[1]기타 체육시설(풋살장)'!G402</f>
        <v>295887</v>
      </c>
      <c r="J61" s="605">
        <f>'[1]기타 체육시설(풋살장)'!E434</f>
        <v>39</v>
      </c>
      <c r="K61" s="605">
        <f>'[1]기타 체육시설(풋살장)'!G434</f>
        <v>820030</v>
      </c>
      <c r="L61" s="146">
        <f>'[1]기타 체육시설(풋살장)'!E474</f>
        <v>30</v>
      </c>
      <c r="M61" s="146">
        <f>'[1]기타 체육시설(풋살장)'!G474</f>
        <v>200222</v>
      </c>
      <c r="N61" s="146">
        <f>'[1]기타 체육시설(풋살장)'!E505</f>
        <v>70</v>
      </c>
      <c r="O61" s="146">
        <f>'[1]기타 체육시설(풋살장)'!G505</f>
        <v>180158</v>
      </c>
      <c r="P61" s="145">
        <v>69</v>
      </c>
      <c r="Q61" s="145">
        <f>'기타 체육시설(풋살장)'!G576</f>
        <v>308139</v>
      </c>
      <c r="R61" s="145">
        <f>'[1]기타 체육시설(풋살장)'!E647</f>
        <v>6</v>
      </c>
      <c r="S61" s="145">
        <f>'[1]기타 체육시설(풋살장)'!G647</f>
        <v>16007</v>
      </c>
    </row>
    <row r="62" spans="1:19" s="143" customFormat="1" ht="18.95" customHeight="1">
      <c r="A62" s="850" t="s">
        <v>17577</v>
      </c>
      <c r="B62" s="606">
        <f>'[1]기타 체육시설(그외)'!E397</f>
        <v>530</v>
      </c>
      <c r="C62" s="606">
        <f>'[1]기타 체육시설(그외)'!G397</f>
        <v>3812786.5151200006</v>
      </c>
      <c r="D62" s="293">
        <f>'[1]기타 체육시설(그외)'!E928</f>
        <v>121</v>
      </c>
      <c r="E62" s="293">
        <f>'[1]기타 체육시설(그외)'!G928</f>
        <v>928961.89999999991</v>
      </c>
      <c r="F62" s="606">
        <f>'[1]기타 체육시설(그외)'!E1050</f>
        <v>86</v>
      </c>
      <c r="G62" s="606">
        <f>'[1]기타 체육시설(그외)'!G1050</f>
        <v>1047895.791</v>
      </c>
      <c r="H62" s="219">
        <f>'[1]기타 체육시설(그외)'!E1137</f>
        <v>106</v>
      </c>
      <c r="I62" s="606">
        <f>'[1]기타 체육시설(그외)'!G1137</f>
        <v>603483</v>
      </c>
      <c r="J62" s="606">
        <f>'[1]기타 체육시설(그외)'!E1244</f>
        <v>45</v>
      </c>
      <c r="K62" s="606">
        <f>'[1]기타 체육시설(그외)'!G1244</f>
        <v>1528489.3940000001</v>
      </c>
      <c r="L62" s="148">
        <f>'[1]기타 체육시설(그외)'!E1290</f>
        <v>70</v>
      </c>
      <c r="M62" s="148">
        <f>'[1]기타 체육시설(그외)'!G1290</f>
        <v>2343830.6</v>
      </c>
      <c r="N62" s="148">
        <f>'[1]기타 체육시설(그외)'!E1361</f>
        <v>406</v>
      </c>
      <c r="O62" s="147">
        <f>'[1]기타 체육시설(그외)'!G1361</f>
        <v>775570.53</v>
      </c>
      <c r="P62" s="147">
        <f>'[1]기타 체육시설(그외)'!E1769</f>
        <v>281</v>
      </c>
      <c r="Q62" s="147">
        <f>'[1]기타 체육시설(그외)'!G1769</f>
        <v>814031</v>
      </c>
      <c r="R62" s="147">
        <f>'[1]기타 체육시설(그외)'!E2051</f>
        <v>18</v>
      </c>
      <c r="S62" s="147">
        <f>'[1]기타 체육시설(그외)'!G2051</f>
        <v>124356</v>
      </c>
    </row>
  </sheetData>
  <mergeCells count="20">
    <mergeCell ref="J1:K1"/>
    <mergeCell ref="L1:M1"/>
    <mergeCell ref="H32:I32"/>
    <mergeCell ref="R1:S1"/>
    <mergeCell ref="N1:O1"/>
    <mergeCell ref="N32:O32"/>
    <mergeCell ref="P32:Q32"/>
    <mergeCell ref="P1:Q1"/>
    <mergeCell ref="J32:K32"/>
    <mergeCell ref="L32:M32"/>
    <mergeCell ref="H1:I1"/>
    <mergeCell ref="R32:S32"/>
    <mergeCell ref="A32:A33"/>
    <mergeCell ref="B32:C32"/>
    <mergeCell ref="D32:E32"/>
    <mergeCell ref="F32:G32"/>
    <mergeCell ref="A1:A2"/>
    <mergeCell ref="B1:C1"/>
    <mergeCell ref="D1:E1"/>
    <mergeCell ref="F1:G1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>
    <oddHeader>&amp;L&amp;"돋움,굵게"2. 시ㆍ도별 현황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O1170"/>
  <sheetViews>
    <sheetView view="pageBreakPreview" topLeftCell="B1" zoomScale="85" zoomScaleNormal="85" zoomScaleSheetLayoutView="85" workbookViewId="0">
      <pane ySplit="5" topLeftCell="A3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6" style="1358" hidden="1" customWidth="1"/>
    <col min="2" max="2" width="4.21875" style="1358" customWidth="1"/>
    <col min="3" max="3" width="6.21875" style="1358" customWidth="1"/>
    <col min="4" max="4" width="24.6640625" style="1358" hidden="1" customWidth="1"/>
    <col min="5" max="5" width="14.6640625" style="1358" customWidth="1"/>
    <col min="6" max="6" width="7.6640625" style="1358" customWidth="1"/>
    <col min="7" max="7" width="25.109375" style="1358" hidden="1" customWidth="1"/>
    <col min="8" max="8" width="27.21875" style="1358" hidden="1" customWidth="1"/>
    <col min="9" max="9" width="15.109375" style="1358" customWidth="1"/>
    <col min="10" max="10" width="6.6640625" style="1333" hidden="1" customWidth="1"/>
    <col min="11" max="11" width="12.6640625" style="1358" hidden="1" customWidth="1"/>
    <col min="12" max="12" width="10.109375" style="1373" customWidth="1"/>
    <col min="13" max="14" width="8.109375" style="1374" customWidth="1"/>
    <col min="15" max="15" width="8.77734375" style="1358" customWidth="1"/>
    <col min="16" max="16" width="6.44140625" style="1358" customWidth="1"/>
    <col min="17" max="17" width="7.44140625" style="1358" hidden="1" customWidth="1"/>
    <col min="18" max="18" width="6.5546875" style="1358" customWidth="1"/>
    <col min="19" max="19" width="9.109375" style="1358" hidden="1" customWidth="1"/>
    <col min="20" max="20" width="6.88671875" style="1358" customWidth="1"/>
    <col min="21" max="21" width="5" style="1373" customWidth="1"/>
    <col min="22" max="22" width="6.33203125" style="1373" customWidth="1"/>
    <col min="23" max="23" width="6.77734375" style="1375" customWidth="1"/>
    <col min="24" max="24" width="6.33203125" style="1375" customWidth="1"/>
    <col min="25" max="25" width="12.44140625" style="1358" hidden="1" customWidth="1"/>
    <col min="26" max="26" width="19.77734375" style="1358" hidden="1" customWidth="1"/>
    <col min="27" max="27" width="10.21875" style="150" hidden="1" customWidth="1"/>
    <col min="28" max="28" width="6.109375" style="1358" customWidth="1"/>
    <col min="29" max="29" width="9.5546875" style="1358" hidden="1" customWidth="1"/>
    <col min="30" max="30" width="9.77734375" style="1358" hidden="1" customWidth="1"/>
    <col min="31" max="31" width="9.109375" style="1358" hidden="1" customWidth="1"/>
    <col min="32" max="32" width="8.44140625" style="1358" hidden="1" customWidth="1"/>
    <col min="33" max="33" width="7.33203125" style="1358" hidden="1" customWidth="1"/>
    <col min="34" max="34" width="8" style="1358" hidden="1" customWidth="1"/>
    <col min="35" max="35" width="8.109375" style="1375" customWidth="1"/>
    <col min="36" max="36" width="9.109375" style="1358" hidden="1" customWidth="1"/>
    <col min="37" max="37" width="7.77734375" style="1358" hidden="1" customWidth="1"/>
    <col min="38" max="38" width="17.88671875" style="1358" hidden="1" customWidth="1"/>
    <col min="39" max="39" width="8.44140625" style="1358" hidden="1" customWidth="1"/>
    <col min="40" max="40" width="11" style="1358" hidden="1" customWidth="1"/>
    <col min="41" max="41" width="10.77734375" style="1358" hidden="1" customWidth="1"/>
    <col min="42" max="42" width="13.21875" style="1358" hidden="1" customWidth="1"/>
    <col min="43" max="43" width="29.6640625" style="1358" hidden="1" customWidth="1"/>
    <col min="44" max="44" width="18.5546875" style="1358" hidden="1" customWidth="1"/>
    <col min="45" max="45" width="5.33203125" style="1376" hidden="1" customWidth="1"/>
    <col min="46" max="46" width="9.5546875" style="1358" hidden="1" customWidth="1"/>
    <col min="47" max="47" width="28.77734375" style="1358" hidden="1" customWidth="1"/>
    <col min="48" max="48" width="22.21875" style="1358" hidden="1" customWidth="1"/>
    <col min="49" max="49" width="13.44140625" style="1358" hidden="1" customWidth="1"/>
    <col min="50" max="50" width="6.44140625" style="1358" hidden="1" customWidth="1"/>
    <col min="51" max="51" width="7.77734375" style="1358" hidden="1" customWidth="1"/>
    <col min="52" max="52" width="15.33203125" style="1358" hidden="1" customWidth="1"/>
    <col min="53" max="53" width="22.21875" style="1358" hidden="1" customWidth="1"/>
    <col min="54" max="54" width="17.5546875" style="1358" hidden="1" customWidth="1"/>
    <col min="55" max="55" width="5.109375" style="1358" hidden="1" customWidth="1"/>
    <col min="56" max="56" width="7.33203125" style="1358" hidden="1" customWidth="1"/>
    <col min="57" max="57" width="15.33203125" style="1358" hidden="1" customWidth="1"/>
    <col min="58" max="58" width="15.109375" style="1358" hidden="1" customWidth="1"/>
    <col min="59" max="59" width="10.21875" style="1358" hidden="1" customWidth="1"/>
    <col min="60" max="61" width="4" style="1358" hidden="1" customWidth="1"/>
    <col min="62" max="62" width="15.33203125" style="1358" hidden="1" customWidth="1"/>
    <col min="63" max="63" width="14.109375" style="1358" hidden="1" customWidth="1"/>
    <col min="64" max="64" width="25.88671875" style="1333" customWidth="1"/>
    <col min="65" max="16384" width="8.88671875" style="1339"/>
  </cols>
  <sheetData>
    <row r="1" spans="1:67" s="1337" customFormat="1" ht="24" customHeight="1">
      <c r="A1" s="1332"/>
      <c r="B1" s="1898" t="s">
        <v>94</v>
      </c>
      <c r="C1" s="1898"/>
      <c r="D1" s="1898"/>
      <c r="E1" s="1898"/>
      <c r="F1" s="1332"/>
      <c r="G1" s="1332"/>
      <c r="H1" s="1332"/>
      <c r="I1" s="1332"/>
      <c r="J1" s="1333"/>
      <c r="K1" s="1332"/>
      <c r="L1" s="1334"/>
      <c r="M1" s="1335"/>
      <c r="N1" s="1335"/>
      <c r="O1" s="1332"/>
      <c r="P1" s="1332"/>
      <c r="Q1" s="1332"/>
      <c r="R1" s="1332"/>
      <c r="S1" s="1332"/>
      <c r="T1" s="1332"/>
      <c r="U1" s="1334"/>
      <c r="V1" s="1334"/>
      <c r="W1" s="1336"/>
      <c r="X1" s="1336"/>
      <c r="Y1" s="1332"/>
      <c r="Z1" s="1332"/>
      <c r="AA1" s="1304"/>
      <c r="AB1" s="1332"/>
      <c r="AC1" s="1332"/>
      <c r="AD1" s="1332"/>
      <c r="AE1" s="1332"/>
      <c r="AF1" s="1332"/>
      <c r="AG1" s="1332"/>
      <c r="AH1" s="1332"/>
      <c r="AI1" s="1899" t="s">
        <v>258</v>
      </c>
      <c r="AJ1" s="1899"/>
      <c r="AK1" s="1899"/>
      <c r="AL1" s="1899"/>
      <c r="AM1" s="1899"/>
      <c r="AN1" s="1899"/>
      <c r="AO1" s="1899"/>
      <c r="AP1" s="1899"/>
      <c r="AQ1" s="1899"/>
      <c r="AR1" s="1899"/>
      <c r="AS1" s="1899"/>
      <c r="AT1" s="1899"/>
      <c r="AU1" s="1899"/>
      <c r="AV1" s="1899"/>
      <c r="AW1" s="1899"/>
      <c r="AX1" s="1899"/>
      <c r="AY1" s="1899"/>
      <c r="AZ1" s="1899"/>
      <c r="BA1" s="1899"/>
      <c r="BB1" s="1899"/>
      <c r="BC1" s="1899"/>
      <c r="BD1" s="1899"/>
      <c r="BE1" s="1899"/>
      <c r="BF1" s="1899"/>
      <c r="BG1" s="1899"/>
      <c r="BH1" s="1899"/>
      <c r="BI1" s="1899"/>
      <c r="BJ1" s="1899"/>
      <c r="BK1" s="1899"/>
      <c r="BL1" s="1899"/>
    </row>
    <row r="2" spans="1:67" ht="24" customHeight="1">
      <c r="A2" s="1900" t="s">
        <v>277</v>
      </c>
      <c r="B2" s="1888" t="s">
        <v>278</v>
      </c>
      <c r="C2" s="1888" t="s">
        <v>370</v>
      </c>
      <c r="D2" s="1888" t="s">
        <v>279</v>
      </c>
      <c r="E2" s="1888" t="s">
        <v>280</v>
      </c>
      <c r="F2" s="1888" t="s">
        <v>373</v>
      </c>
      <c r="G2" s="1888" t="s">
        <v>26386</v>
      </c>
      <c r="H2" s="1338"/>
      <c r="I2" s="1888" t="s">
        <v>222</v>
      </c>
      <c r="J2" s="1888" t="s">
        <v>375</v>
      </c>
      <c r="K2" s="1888" t="s">
        <v>376</v>
      </c>
      <c r="L2" s="1888" t="s">
        <v>223</v>
      </c>
      <c r="M2" s="1888" t="s">
        <v>224</v>
      </c>
      <c r="N2" s="1888" t="s">
        <v>225</v>
      </c>
      <c r="O2" s="1888" t="s">
        <v>380</v>
      </c>
      <c r="P2" s="1888"/>
      <c r="Q2" s="1888"/>
      <c r="R2" s="1888"/>
      <c r="S2" s="1888"/>
      <c r="T2" s="1888"/>
      <c r="U2" s="1888"/>
      <c r="V2" s="1888"/>
      <c r="W2" s="1888" t="s">
        <v>226</v>
      </c>
      <c r="X2" s="1888"/>
      <c r="Y2" s="1888"/>
      <c r="Z2" s="1888"/>
      <c r="AA2" s="1888" t="s">
        <v>18534</v>
      </c>
      <c r="AB2" s="1888" t="s">
        <v>158</v>
      </c>
      <c r="AC2" s="1889" t="s">
        <v>16</v>
      </c>
      <c r="AD2" s="1890"/>
      <c r="AE2" s="1890"/>
      <c r="AF2" s="1890"/>
      <c r="AG2" s="1890"/>
      <c r="AH2" s="1890"/>
      <c r="AI2" s="1891"/>
      <c r="AJ2" s="1888" t="s">
        <v>229</v>
      </c>
      <c r="AK2" s="1888"/>
      <c r="AL2" s="1888" t="s">
        <v>230</v>
      </c>
      <c r="AM2" s="1888"/>
      <c r="AN2" s="1888"/>
      <c r="AO2" s="1888"/>
      <c r="AP2" s="1888"/>
      <c r="AQ2" s="1888"/>
      <c r="AR2" s="1888" t="s">
        <v>231</v>
      </c>
      <c r="AS2" s="1888"/>
      <c r="AT2" s="1888"/>
      <c r="AU2" s="1888"/>
      <c r="AV2" s="1888"/>
      <c r="AW2" s="1888"/>
      <c r="AX2" s="1888"/>
      <c r="AY2" s="1888"/>
      <c r="AZ2" s="1888"/>
      <c r="BA2" s="1888"/>
      <c r="BB2" s="1888"/>
      <c r="BC2" s="1888"/>
      <c r="BD2" s="1888"/>
      <c r="BE2" s="1888"/>
      <c r="BF2" s="1888"/>
      <c r="BG2" s="1888"/>
      <c r="BH2" s="1888"/>
      <c r="BI2" s="1888"/>
      <c r="BJ2" s="1888"/>
      <c r="BK2" s="1888"/>
      <c r="BL2" s="1888" t="s">
        <v>232</v>
      </c>
    </row>
    <row r="3" spans="1:67" ht="24" customHeight="1">
      <c r="A3" s="1900"/>
      <c r="B3" s="1888"/>
      <c r="C3" s="1888"/>
      <c r="D3" s="1888"/>
      <c r="E3" s="1888"/>
      <c r="F3" s="1888"/>
      <c r="G3" s="1888"/>
      <c r="H3" s="1338" t="s">
        <v>436</v>
      </c>
      <c r="I3" s="1888"/>
      <c r="J3" s="1888"/>
      <c r="K3" s="1888"/>
      <c r="L3" s="1888"/>
      <c r="M3" s="1888"/>
      <c r="N3" s="1888"/>
      <c r="O3" s="1888" t="s">
        <v>233</v>
      </c>
      <c r="P3" s="1888"/>
      <c r="Q3" s="1888"/>
      <c r="R3" s="1888"/>
      <c r="S3" s="1888"/>
      <c r="T3" s="1888" t="s">
        <v>438</v>
      </c>
      <c r="U3" s="1888"/>
      <c r="V3" s="1888"/>
      <c r="W3" s="1888" t="s">
        <v>234</v>
      </c>
      <c r="X3" s="1888" t="s">
        <v>440</v>
      </c>
      <c r="Y3" s="1888" t="s">
        <v>441</v>
      </c>
      <c r="Z3" s="1888" t="s">
        <v>235</v>
      </c>
      <c r="AA3" s="1888"/>
      <c r="AB3" s="1888"/>
      <c r="AC3" s="1892"/>
      <c r="AD3" s="1893"/>
      <c r="AE3" s="1893"/>
      <c r="AF3" s="1893"/>
      <c r="AG3" s="1893"/>
      <c r="AH3" s="1893"/>
      <c r="AI3" s="1894"/>
      <c r="AJ3" s="1888" t="s">
        <v>236</v>
      </c>
      <c r="AK3" s="1888" t="s">
        <v>237</v>
      </c>
      <c r="AL3" s="1888" t="s">
        <v>82</v>
      </c>
      <c r="AM3" s="1888"/>
      <c r="AN3" s="1888" t="s">
        <v>92</v>
      </c>
      <c r="AO3" s="1888"/>
      <c r="AP3" s="1888"/>
      <c r="AQ3" s="1888" t="s">
        <v>240</v>
      </c>
      <c r="AR3" s="1888" t="s">
        <v>31</v>
      </c>
      <c r="AS3" s="1888"/>
      <c r="AT3" s="1888"/>
      <c r="AU3" s="1888"/>
      <c r="AV3" s="1888"/>
      <c r="AW3" s="1888" t="s">
        <v>241</v>
      </c>
      <c r="AX3" s="1888"/>
      <c r="AY3" s="1888"/>
      <c r="AZ3" s="1888"/>
      <c r="BA3" s="1888"/>
      <c r="BB3" s="1888" t="s">
        <v>161</v>
      </c>
      <c r="BC3" s="1888"/>
      <c r="BD3" s="1888"/>
      <c r="BE3" s="1888"/>
      <c r="BF3" s="1888"/>
      <c r="BG3" s="1888" t="s">
        <v>61</v>
      </c>
      <c r="BH3" s="1888"/>
      <c r="BI3" s="1888"/>
      <c r="BJ3" s="1888"/>
      <c r="BK3" s="1888"/>
      <c r="BL3" s="1888"/>
    </row>
    <row r="4" spans="1:67" ht="24" customHeight="1">
      <c r="A4" s="1900"/>
      <c r="B4" s="1888"/>
      <c r="C4" s="1888"/>
      <c r="D4" s="1888"/>
      <c r="E4" s="1888"/>
      <c r="F4" s="1888"/>
      <c r="G4" s="1888"/>
      <c r="H4" s="1338"/>
      <c r="I4" s="1888"/>
      <c r="J4" s="1888"/>
      <c r="K4" s="1888"/>
      <c r="L4" s="1888"/>
      <c r="M4" s="1888"/>
      <c r="N4" s="1888"/>
      <c r="O4" s="1338" t="s">
        <v>162</v>
      </c>
      <c r="P4" s="1338" t="s">
        <v>163</v>
      </c>
      <c r="Q4" s="1338" t="s">
        <v>62</v>
      </c>
      <c r="R4" s="1338" t="s">
        <v>244</v>
      </c>
      <c r="S4" s="1338" t="s">
        <v>63</v>
      </c>
      <c r="T4" s="1338" t="s">
        <v>162</v>
      </c>
      <c r="U4" s="1338" t="s">
        <v>242</v>
      </c>
      <c r="V4" s="1338" t="s">
        <v>243</v>
      </c>
      <c r="W4" s="1888"/>
      <c r="X4" s="1888"/>
      <c r="Y4" s="1888"/>
      <c r="Z4" s="1888"/>
      <c r="AA4" s="1888"/>
      <c r="AB4" s="1888"/>
      <c r="AC4" s="1895"/>
      <c r="AD4" s="1896"/>
      <c r="AE4" s="1896"/>
      <c r="AF4" s="1896"/>
      <c r="AG4" s="1896"/>
      <c r="AH4" s="1896"/>
      <c r="AI4" s="1897"/>
      <c r="AJ4" s="1888"/>
      <c r="AK4" s="1888"/>
      <c r="AL4" s="1338" t="s">
        <v>245</v>
      </c>
      <c r="AM4" s="1338" t="s">
        <v>246</v>
      </c>
      <c r="AN4" s="1338" t="s">
        <v>245</v>
      </c>
      <c r="AO4" s="1338" t="s">
        <v>247</v>
      </c>
      <c r="AP4" s="1338" t="s">
        <v>246</v>
      </c>
      <c r="AQ4" s="1888"/>
      <c r="AR4" s="1338" t="s">
        <v>248</v>
      </c>
      <c r="AS4" s="1338" t="s">
        <v>249</v>
      </c>
      <c r="AT4" s="1338" t="s">
        <v>139</v>
      </c>
      <c r="AU4" s="1338" t="s">
        <v>250</v>
      </c>
      <c r="AV4" s="1338" t="s">
        <v>251</v>
      </c>
      <c r="AW4" s="1338" t="s">
        <v>248</v>
      </c>
      <c r="AX4" s="1338" t="s">
        <v>249</v>
      </c>
      <c r="AY4" s="1338" t="s">
        <v>139</v>
      </c>
      <c r="AZ4" s="1338" t="s">
        <v>250</v>
      </c>
      <c r="BA4" s="1338" t="s">
        <v>251</v>
      </c>
      <c r="BB4" s="1338" t="s">
        <v>248</v>
      </c>
      <c r="BC4" s="1338" t="s">
        <v>249</v>
      </c>
      <c r="BD4" s="1338" t="s">
        <v>139</v>
      </c>
      <c r="BE4" s="1338" t="s">
        <v>250</v>
      </c>
      <c r="BF4" s="1338" t="s">
        <v>251</v>
      </c>
      <c r="BG4" s="1338" t="s">
        <v>248</v>
      </c>
      <c r="BH4" s="1338" t="s">
        <v>249</v>
      </c>
      <c r="BI4" s="1338" t="s">
        <v>139</v>
      </c>
      <c r="BJ4" s="1338" t="s">
        <v>250</v>
      </c>
      <c r="BK4" s="1338" t="s">
        <v>251</v>
      </c>
      <c r="BL4" s="1888"/>
    </row>
    <row r="5" spans="1:67" s="1343" customFormat="1" ht="24" customHeight="1">
      <c r="A5" s="1340"/>
      <c r="B5" s="1341" t="s">
        <v>48</v>
      </c>
      <c r="C5" s="314" t="s">
        <v>1</v>
      </c>
      <c r="D5" s="314"/>
      <c r="E5" s="315">
        <f>COUNTA(E7:E9,E11:E13,E15:E19,E21:E30,E32:E33,E35:E40,E42,E44:E83,E85:E117,E119:E135,E137:E153,E155:E168,E170:E198,E200:E221,E223:E254,E256:E270)</f>
        <v>249</v>
      </c>
      <c r="F5" s="315"/>
      <c r="G5" s="315">
        <f>COUNTA(G7:G9,G11:G13,G15:G19,G21:G30,G32:G33,G35:G40,G42,G44:G83,G85:G117,G119:G135,G137:G153,G155:G168,G170:G198,G200:G221,G223:G253,G255:G269)</f>
        <v>193</v>
      </c>
      <c r="H5" s="315">
        <f>COUNTA(H7:H9,H11:H13,H15:H19,H21:H30,H32:H33,H35:H40,H42,H44:H83,H85:H117,H119:H135,H137:H153,H155:H168,H170:H198,H200:H221,H223:H253,H255:H269)</f>
        <v>85</v>
      </c>
      <c r="I5" s="315"/>
      <c r="J5" s="315">
        <f>COUNTA(J7:J9,J11:J13,J15:J19,J21:J30,J32:J33,J35:J40,J42,J44:J83,J85:J117,J119:J135,J137:J153,J155:J168,J170:J198,J200:J221,J223:J253,J255:J269)</f>
        <v>148</v>
      </c>
      <c r="K5" s="315">
        <f>COUNTA(K7:K9,K11:K13,K15:K19,K21:K30,K32:K33,K35:K40,K42,K44:K83,K85:K117,K119:K135,K137:K153,K155:K168,K170:K198,K200:K221,K223:K253,K255:K269)</f>
        <v>106</v>
      </c>
      <c r="L5" s="318">
        <f>SUM(L7:L9,L11:L13,L15:L19,L21:L30,L32:L33,L35:L40,L42,L44:L83,L85:L117,L119:L135,L137:L153,L155:L168,L170:L198,L200:L221,L223:L254,L256:L270)</f>
        <v>20596789.799999997</v>
      </c>
      <c r="M5" s="318">
        <f>SUM(M7:M9,M11:M13,M15:M19,M21:M30,M32:M33,M35:M40,M42,M44:M83,M85:M117,M119:M135,M137:M153,M155:M168,M170:M198,M200:M221,M223:M254,M256:M270)</f>
        <v>1692451.8</v>
      </c>
      <c r="N5" s="318">
        <f>SUM(N7:N9,N11:N13,N15:N19,N21:N30,N32:N33,N35:N40,N42,N44:N83,N85:N117,N119:N135,N137:N153,N155:N168,N170:N198,N200:N221,N223:N254,N256:N270)</f>
        <v>2492971.0599999996</v>
      </c>
      <c r="O5" s="314"/>
      <c r="P5" s="314"/>
      <c r="Q5" s="314"/>
      <c r="R5" s="314"/>
      <c r="S5" s="314"/>
      <c r="T5" s="314"/>
      <c r="U5" s="317"/>
      <c r="V5" s="317"/>
      <c r="W5" s="318"/>
      <c r="X5" s="318"/>
      <c r="Y5" s="314"/>
      <c r="Z5" s="314"/>
      <c r="AA5" s="314"/>
      <c r="AB5" s="314"/>
      <c r="AC5" s="314"/>
      <c r="AD5" s="314"/>
      <c r="AE5" s="314"/>
      <c r="AF5" s="314"/>
      <c r="AG5" s="314"/>
      <c r="AH5" s="314"/>
      <c r="AI5" s="318"/>
      <c r="AJ5" s="314"/>
      <c r="AK5" s="314"/>
      <c r="AL5" s="314"/>
      <c r="AM5" s="314"/>
      <c r="AN5" s="314"/>
      <c r="AO5" s="314"/>
      <c r="AP5" s="314"/>
      <c r="AQ5" s="314"/>
      <c r="AR5" s="314"/>
      <c r="AS5" s="314"/>
      <c r="AT5" s="314"/>
      <c r="AU5" s="314"/>
      <c r="AV5" s="314"/>
      <c r="AW5" s="314"/>
      <c r="AX5" s="314"/>
      <c r="AY5" s="314"/>
      <c r="AZ5" s="314"/>
      <c r="BA5" s="314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1342"/>
      <c r="BN5" s="1342"/>
      <c r="BO5" s="1342"/>
    </row>
    <row r="6" spans="1:67" s="1343" customFormat="1" ht="24" customHeight="1">
      <c r="A6" s="1340"/>
      <c r="B6" s="904" t="s">
        <v>56</v>
      </c>
      <c r="C6" s="314" t="s">
        <v>544</v>
      </c>
      <c r="D6" s="314"/>
      <c r="E6" s="315">
        <f>COUNTA(E7:E9)</f>
        <v>3</v>
      </c>
      <c r="F6" s="314"/>
      <c r="G6" s="314"/>
      <c r="H6" s="314"/>
      <c r="I6" s="314"/>
      <c r="J6" s="314"/>
      <c r="K6" s="314"/>
      <c r="L6" s="317">
        <f>SUM(L7:L9)</f>
        <v>249613</v>
      </c>
      <c r="M6" s="317">
        <f>SUM(M7:M9)</f>
        <v>41874</v>
      </c>
      <c r="N6" s="317">
        <f>SUM(N7:N9)</f>
        <v>124334</v>
      </c>
      <c r="O6" s="314"/>
      <c r="P6" s="314"/>
      <c r="Q6" s="314"/>
      <c r="R6" s="314"/>
      <c r="S6" s="314"/>
      <c r="T6" s="314"/>
      <c r="U6" s="317"/>
      <c r="V6" s="317"/>
      <c r="W6" s="318"/>
      <c r="X6" s="318"/>
      <c r="Y6" s="314"/>
      <c r="Z6" s="314"/>
      <c r="AA6" s="314"/>
      <c r="AB6" s="314"/>
      <c r="AC6" s="314"/>
      <c r="AD6" s="314"/>
      <c r="AE6" s="314"/>
      <c r="AF6" s="314"/>
      <c r="AG6" s="314"/>
      <c r="AH6" s="314"/>
      <c r="AI6" s="318"/>
      <c r="AJ6" s="314"/>
      <c r="AK6" s="314"/>
      <c r="AL6" s="314"/>
      <c r="AM6" s="314"/>
      <c r="AN6" s="314"/>
      <c r="AO6" s="314"/>
      <c r="AP6" s="314"/>
      <c r="AQ6" s="314"/>
      <c r="AR6" s="314"/>
      <c r="AS6" s="314"/>
      <c r="AT6" s="314"/>
      <c r="AU6" s="314"/>
      <c r="AV6" s="314"/>
      <c r="AW6" s="314"/>
      <c r="AX6" s="314"/>
      <c r="AY6" s="314"/>
      <c r="AZ6" s="314"/>
      <c r="BA6" s="314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1342"/>
      <c r="BN6" s="1342"/>
      <c r="BO6" s="1342"/>
    </row>
    <row r="7" spans="1:67" s="255" customFormat="1" ht="24" customHeight="1">
      <c r="A7" s="213" t="s">
        <v>150</v>
      </c>
      <c r="B7" s="918"/>
      <c r="C7" s="227" t="s">
        <v>545</v>
      </c>
      <c r="D7" s="227" t="s">
        <v>546</v>
      </c>
      <c r="E7" s="227" t="s">
        <v>547</v>
      </c>
      <c r="F7" s="227" t="s">
        <v>64</v>
      </c>
      <c r="G7" s="227" t="s">
        <v>548</v>
      </c>
      <c r="H7" s="299" t="s">
        <v>549</v>
      </c>
      <c r="I7" s="227" t="s">
        <v>550</v>
      </c>
      <c r="J7" s="227">
        <v>26</v>
      </c>
      <c r="K7" s="227"/>
      <c r="L7" s="240">
        <v>49327</v>
      </c>
      <c r="M7" s="240">
        <v>5860</v>
      </c>
      <c r="N7" s="240">
        <v>22124</v>
      </c>
      <c r="O7" s="227" t="s">
        <v>147</v>
      </c>
      <c r="P7" s="227">
        <v>400</v>
      </c>
      <c r="Q7" s="227"/>
      <c r="R7" s="227">
        <v>8</v>
      </c>
      <c r="S7" s="227"/>
      <c r="T7" s="227" t="s">
        <v>290</v>
      </c>
      <c r="U7" s="240">
        <v>105</v>
      </c>
      <c r="V7" s="240">
        <v>68</v>
      </c>
      <c r="W7" s="328">
        <v>20236</v>
      </c>
      <c r="X7" s="328">
        <v>30000</v>
      </c>
      <c r="Y7" s="227" t="s">
        <v>465</v>
      </c>
      <c r="Z7" s="227" t="s">
        <v>466</v>
      </c>
      <c r="AA7" s="227"/>
      <c r="AB7" s="227">
        <v>1989</v>
      </c>
      <c r="AC7" s="227">
        <v>8111</v>
      </c>
      <c r="AD7" s="227"/>
      <c r="AE7" s="227"/>
      <c r="AF7" s="227"/>
      <c r="AG7" s="227"/>
      <c r="AH7" s="227"/>
      <c r="AI7" s="328">
        <v>8111</v>
      </c>
      <c r="AJ7" s="227" t="s">
        <v>551</v>
      </c>
      <c r="AK7" s="227"/>
      <c r="AL7" s="227" t="s">
        <v>552</v>
      </c>
      <c r="AM7" s="227"/>
      <c r="AN7" s="227" t="s">
        <v>553</v>
      </c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5"/>
      <c r="BC7" s="225"/>
      <c r="BD7" s="225"/>
      <c r="BE7" s="225"/>
      <c r="BF7" s="225"/>
      <c r="BG7" s="225"/>
      <c r="BH7" s="225"/>
      <c r="BI7" s="225"/>
      <c r="BJ7" s="225"/>
      <c r="BK7" s="225"/>
      <c r="BL7" s="225"/>
      <c r="BM7" s="256"/>
      <c r="BN7" s="256"/>
      <c r="BO7" s="256"/>
    </row>
    <row r="8" spans="1:67" s="255" customFormat="1" ht="24" customHeight="1">
      <c r="A8" s="213" t="s">
        <v>89</v>
      </c>
      <c r="B8" s="918"/>
      <c r="C8" s="227" t="s">
        <v>554</v>
      </c>
      <c r="D8" s="227" t="s">
        <v>555</v>
      </c>
      <c r="E8" s="227" t="s">
        <v>13449</v>
      </c>
      <c r="F8" s="227" t="s">
        <v>64</v>
      </c>
      <c r="G8" s="227" t="s">
        <v>548</v>
      </c>
      <c r="H8" s="299" t="s">
        <v>549</v>
      </c>
      <c r="I8" s="227" t="s">
        <v>550</v>
      </c>
      <c r="J8" s="227">
        <v>7</v>
      </c>
      <c r="K8" s="227" t="s">
        <v>556</v>
      </c>
      <c r="L8" s="240">
        <v>179386</v>
      </c>
      <c r="M8" s="240">
        <v>33957</v>
      </c>
      <c r="N8" s="240">
        <v>100151</v>
      </c>
      <c r="O8" s="227" t="s">
        <v>147</v>
      </c>
      <c r="P8" s="227">
        <v>400</v>
      </c>
      <c r="Q8" s="227"/>
      <c r="R8" s="227">
        <v>8</v>
      </c>
      <c r="S8" s="227"/>
      <c r="T8" s="227" t="s">
        <v>148</v>
      </c>
      <c r="U8" s="240">
        <v>105</v>
      </c>
      <c r="V8" s="240">
        <v>70</v>
      </c>
      <c r="W8" s="328">
        <v>69599</v>
      </c>
      <c r="X8" s="328">
        <v>100000</v>
      </c>
      <c r="Y8" s="227" t="s">
        <v>465</v>
      </c>
      <c r="Z8" s="227" t="s">
        <v>466</v>
      </c>
      <c r="AA8" s="227"/>
      <c r="AB8" s="227">
        <v>1984</v>
      </c>
      <c r="AC8" s="227">
        <v>47962</v>
      </c>
      <c r="AD8" s="227"/>
      <c r="AE8" s="227">
        <v>10002</v>
      </c>
      <c r="AF8" s="227"/>
      <c r="AG8" s="227"/>
      <c r="AH8" s="227"/>
      <c r="AI8" s="328">
        <v>47962</v>
      </c>
      <c r="AJ8" s="227" t="s">
        <v>557</v>
      </c>
      <c r="AK8" s="227"/>
      <c r="AL8" s="227" t="s">
        <v>552</v>
      </c>
      <c r="AM8" s="227"/>
      <c r="AN8" s="227" t="s">
        <v>558</v>
      </c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5"/>
      <c r="BC8" s="225"/>
      <c r="BD8" s="225"/>
      <c r="BE8" s="225"/>
      <c r="BF8" s="225"/>
      <c r="BG8" s="225"/>
      <c r="BH8" s="225"/>
      <c r="BI8" s="225"/>
      <c r="BJ8" s="225"/>
      <c r="BK8" s="225"/>
      <c r="BL8" s="224" t="s">
        <v>16023</v>
      </c>
      <c r="BM8" s="256"/>
      <c r="BN8" s="256"/>
      <c r="BO8" s="256"/>
    </row>
    <row r="9" spans="1:67" s="255" customFormat="1" ht="24" customHeight="1">
      <c r="A9" s="213" t="s">
        <v>315</v>
      </c>
      <c r="B9" s="918"/>
      <c r="C9" s="227" t="s">
        <v>554</v>
      </c>
      <c r="D9" s="227" t="s">
        <v>555</v>
      </c>
      <c r="E9" s="227" t="s">
        <v>559</v>
      </c>
      <c r="F9" s="227" t="s">
        <v>64</v>
      </c>
      <c r="G9" s="227" t="s">
        <v>548</v>
      </c>
      <c r="H9" s="299" t="s">
        <v>549</v>
      </c>
      <c r="I9" s="227" t="s">
        <v>550</v>
      </c>
      <c r="J9" s="227">
        <v>2</v>
      </c>
      <c r="K9" s="227" t="s">
        <v>560</v>
      </c>
      <c r="L9" s="240">
        <v>20900</v>
      </c>
      <c r="M9" s="240">
        <v>2057</v>
      </c>
      <c r="N9" s="240">
        <v>2059</v>
      </c>
      <c r="O9" s="227" t="s">
        <v>147</v>
      </c>
      <c r="P9" s="227">
        <v>400</v>
      </c>
      <c r="Q9" s="227"/>
      <c r="R9" s="227">
        <v>8</v>
      </c>
      <c r="S9" s="227"/>
      <c r="T9" s="227" t="s">
        <v>148</v>
      </c>
      <c r="U9" s="240">
        <v>105</v>
      </c>
      <c r="V9" s="240">
        <v>68</v>
      </c>
      <c r="W9" s="328">
        <v>1809</v>
      </c>
      <c r="X9" s="328">
        <v>4000</v>
      </c>
      <c r="Y9" s="227" t="s">
        <v>178</v>
      </c>
      <c r="Z9" s="227" t="s">
        <v>466</v>
      </c>
      <c r="AA9" s="227"/>
      <c r="AB9" s="227">
        <v>1984</v>
      </c>
      <c r="AC9" s="227"/>
      <c r="AD9" s="227"/>
      <c r="AE9" s="227"/>
      <c r="AF9" s="227"/>
      <c r="AG9" s="227"/>
      <c r="AH9" s="227"/>
      <c r="AI9" s="328" t="s">
        <v>11658</v>
      </c>
      <c r="AJ9" s="227" t="s">
        <v>557</v>
      </c>
      <c r="AK9" s="227"/>
      <c r="AL9" s="227"/>
      <c r="AM9" s="227"/>
      <c r="AN9" s="227" t="s">
        <v>558</v>
      </c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5"/>
      <c r="BC9" s="225"/>
      <c r="BD9" s="225"/>
      <c r="BE9" s="225"/>
      <c r="BF9" s="225"/>
      <c r="BG9" s="225"/>
      <c r="BH9" s="225"/>
      <c r="BI9" s="225"/>
      <c r="BJ9" s="225"/>
      <c r="BK9" s="225"/>
      <c r="BL9" s="224" t="s">
        <v>16023</v>
      </c>
      <c r="BM9" s="256"/>
      <c r="BN9" s="256"/>
      <c r="BO9" s="256"/>
    </row>
    <row r="10" spans="1:67" s="1343" customFormat="1" ht="24" customHeight="1">
      <c r="A10" s="1311"/>
      <c r="B10" s="1344" t="s">
        <v>1791</v>
      </c>
      <c r="C10" s="329" t="s">
        <v>562</v>
      </c>
      <c r="D10" s="329"/>
      <c r="E10" s="330">
        <f>COUNTA(E11:E13)</f>
        <v>3</v>
      </c>
      <c r="F10" s="329"/>
      <c r="G10" s="329"/>
      <c r="H10" s="331"/>
      <c r="I10" s="329"/>
      <c r="J10" s="329"/>
      <c r="K10" s="329"/>
      <c r="L10" s="332">
        <f>SUM(L11:L13)</f>
        <v>144597</v>
      </c>
      <c r="M10" s="332">
        <f>SUM(M11:M13)</f>
        <v>67787</v>
      </c>
      <c r="N10" s="332">
        <f>SUM(N11:N13)</f>
        <v>107462</v>
      </c>
      <c r="O10" s="329"/>
      <c r="P10" s="329"/>
      <c r="Q10" s="329"/>
      <c r="R10" s="329"/>
      <c r="S10" s="329"/>
      <c r="T10" s="329"/>
      <c r="U10" s="332"/>
      <c r="V10" s="332"/>
      <c r="W10" s="333"/>
      <c r="X10" s="333"/>
      <c r="Y10" s="329"/>
      <c r="Z10" s="329"/>
      <c r="AA10" s="227"/>
      <c r="AB10" s="329"/>
      <c r="AC10" s="329"/>
      <c r="AD10" s="329"/>
      <c r="AE10" s="329"/>
      <c r="AF10" s="329"/>
      <c r="AG10" s="329"/>
      <c r="AH10" s="329"/>
      <c r="AI10" s="333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29"/>
      <c r="BA10" s="329"/>
      <c r="BB10" s="334"/>
      <c r="BC10" s="334"/>
      <c r="BD10" s="334"/>
      <c r="BE10" s="334"/>
      <c r="BF10" s="334"/>
      <c r="BG10" s="334"/>
      <c r="BH10" s="334"/>
      <c r="BI10" s="334"/>
      <c r="BJ10" s="334"/>
      <c r="BK10" s="334"/>
      <c r="BL10" s="334"/>
      <c r="BM10" s="1342"/>
      <c r="BN10" s="1342"/>
      <c r="BO10" s="1342"/>
    </row>
    <row r="11" spans="1:67" s="255" customFormat="1" ht="24" customHeight="1">
      <c r="A11" s="213" t="s">
        <v>150</v>
      </c>
      <c r="B11" s="1345"/>
      <c r="C11" s="335" t="s">
        <v>563</v>
      </c>
      <c r="D11" s="335" t="s">
        <v>564</v>
      </c>
      <c r="E11" s="335" t="s">
        <v>565</v>
      </c>
      <c r="F11" s="335" t="s">
        <v>566</v>
      </c>
      <c r="G11" s="335" t="s">
        <v>567</v>
      </c>
      <c r="H11" s="336" t="s">
        <v>568</v>
      </c>
      <c r="I11" s="335" t="s">
        <v>550</v>
      </c>
      <c r="J11" s="335">
        <v>119</v>
      </c>
      <c r="K11" s="335" t="s">
        <v>569</v>
      </c>
      <c r="L11" s="337">
        <v>89055</v>
      </c>
      <c r="M11" s="337">
        <v>54930</v>
      </c>
      <c r="N11" s="337">
        <v>92707</v>
      </c>
      <c r="O11" s="335" t="s">
        <v>147</v>
      </c>
      <c r="P11" s="335">
        <v>400</v>
      </c>
      <c r="Q11" s="335">
        <v>1.2</v>
      </c>
      <c r="R11" s="335">
        <v>8</v>
      </c>
      <c r="S11" s="335"/>
      <c r="T11" s="335" t="s">
        <v>148</v>
      </c>
      <c r="U11" s="337">
        <v>75.28</v>
      </c>
      <c r="V11" s="337">
        <v>109</v>
      </c>
      <c r="W11" s="338">
        <v>53769</v>
      </c>
      <c r="X11" s="338">
        <v>80000</v>
      </c>
      <c r="Y11" s="335" t="s">
        <v>465</v>
      </c>
      <c r="Z11" s="335" t="s">
        <v>466</v>
      </c>
      <c r="AA11" s="227"/>
      <c r="AB11" s="335">
        <v>2001</v>
      </c>
      <c r="AC11" s="335"/>
      <c r="AD11" s="335">
        <v>158948</v>
      </c>
      <c r="AE11" s="335">
        <v>68000</v>
      </c>
      <c r="AF11" s="335"/>
      <c r="AG11" s="335"/>
      <c r="AH11" s="335"/>
      <c r="AI11" s="338">
        <v>226948</v>
      </c>
      <c r="AJ11" s="335"/>
      <c r="AK11" s="335"/>
      <c r="AL11" s="335" t="s">
        <v>570</v>
      </c>
      <c r="AM11" s="335">
        <v>6170</v>
      </c>
      <c r="AN11" s="335">
        <v>2</v>
      </c>
      <c r="AO11" s="335">
        <v>3096</v>
      </c>
      <c r="AP11" s="335">
        <v>528</v>
      </c>
      <c r="AQ11" s="335" t="s">
        <v>571</v>
      </c>
      <c r="AR11" s="335"/>
      <c r="AS11" s="335"/>
      <c r="AT11" s="335"/>
      <c r="AU11" s="335"/>
      <c r="AV11" s="335"/>
      <c r="AW11" s="335"/>
      <c r="AX11" s="335"/>
      <c r="AY11" s="335"/>
      <c r="AZ11" s="335"/>
      <c r="BA11" s="335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256"/>
      <c r="BN11" s="256"/>
      <c r="BO11" s="256"/>
    </row>
    <row r="12" spans="1:67" s="255" customFormat="1" ht="24" customHeight="1">
      <c r="A12" s="213" t="s">
        <v>89</v>
      </c>
      <c r="B12" s="1346"/>
      <c r="C12" s="335" t="s">
        <v>563</v>
      </c>
      <c r="D12" s="335" t="s">
        <v>564</v>
      </c>
      <c r="E12" s="335" t="s">
        <v>572</v>
      </c>
      <c r="F12" s="335" t="s">
        <v>566</v>
      </c>
      <c r="G12" s="335" t="s">
        <v>567</v>
      </c>
      <c r="H12" s="336" t="s">
        <v>568</v>
      </c>
      <c r="I12" s="335" t="s">
        <v>550</v>
      </c>
      <c r="J12" s="335"/>
      <c r="K12" s="335" t="s">
        <v>569</v>
      </c>
      <c r="L12" s="240">
        <v>25043</v>
      </c>
      <c r="M12" s="240">
        <v>0</v>
      </c>
      <c r="N12" s="240">
        <v>1408</v>
      </c>
      <c r="O12" s="227" t="s">
        <v>147</v>
      </c>
      <c r="P12" s="227">
        <v>400</v>
      </c>
      <c r="Q12" s="227">
        <v>1.2</v>
      </c>
      <c r="R12" s="227">
        <v>8</v>
      </c>
      <c r="S12" s="227"/>
      <c r="T12" s="227" t="s">
        <v>148</v>
      </c>
      <c r="U12" s="240">
        <v>75.28</v>
      </c>
      <c r="V12" s="240">
        <v>109</v>
      </c>
      <c r="W12" s="228">
        <v>4549</v>
      </c>
      <c r="X12" s="228">
        <v>15000</v>
      </c>
      <c r="Y12" s="227" t="s">
        <v>465</v>
      </c>
      <c r="Z12" s="227" t="s">
        <v>466</v>
      </c>
      <c r="AA12" s="227"/>
      <c r="AB12" s="227">
        <v>2001</v>
      </c>
      <c r="AC12" s="227"/>
      <c r="AD12" s="227"/>
      <c r="AE12" s="227"/>
      <c r="AF12" s="227"/>
      <c r="AG12" s="227"/>
      <c r="AH12" s="227"/>
      <c r="AI12" s="228" t="s">
        <v>561</v>
      </c>
      <c r="AJ12" s="227"/>
      <c r="AK12" s="227"/>
      <c r="AL12" s="227"/>
      <c r="AM12" s="227"/>
      <c r="AN12" s="227">
        <v>2</v>
      </c>
      <c r="AO12" s="227">
        <v>2000</v>
      </c>
      <c r="AP12" s="227">
        <v>196</v>
      </c>
      <c r="AQ12" s="227"/>
      <c r="AR12" s="227"/>
      <c r="AS12" s="227"/>
      <c r="AT12" s="227"/>
      <c r="AU12" s="227"/>
      <c r="AV12" s="227"/>
      <c r="AW12" s="227"/>
      <c r="AX12" s="227"/>
      <c r="AY12" s="227"/>
      <c r="AZ12" s="227"/>
      <c r="BA12" s="227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56"/>
      <c r="BN12" s="256"/>
      <c r="BO12" s="256"/>
    </row>
    <row r="13" spans="1:67" s="255" customFormat="1" ht="24" customHeight="1">
      <c r="A13" s="213" t="s">
        <v>315</v>
      </c>
      <c r="B13" s="1346"/>
      <c r="C13" s="335" t="s">
        <v>573</v>
      </c>
      <c r="D13" s="335"/>
      <c r="E13" s="335" t="s">
        <v>574</v>
      </c>
      <c r="F13" s="335" t="s">
        <v>566</v>
      </c>
      <c r="G13" s="335" t="s">
        <v>575</v>
      </c>
      <c r="H13" s="336" t="s">
        <v>568</v>
      </c>
      <c r="I13" s="335" t="s">
        <v>550</v>
      </c>
      <c r="J13" s="335">
        <v>35</v>
      </c>
      <c r="K13" s="335"/>
      <c r="L13" s="240">
        <v>30499</v>
      </c>
      <c r="M13" s="240">
        <v>12857</v>
      </c>
      <c r="N13" s="240">
        <v>13347</v>
      </c>
      <c r="O13" s="227" t="s">
        <v>147</v>
      </c>
      <c r="P13" s="227">
        <v>400</v>
      </c>
      <c r="Q13" s="227"/>
      <c r="R13" s="227">
        <v>8</v>
      </c>
      <c r="S13" s="227"/>
      <c r="T13" s="227" t="s">
        <v>148</v>
      </c>
      <c r="U13" s="240">
        <v>72</v>
      </c>
      <c r="V13" s="240">
        <v>109</v>
      </c>
      <c r="W13" s="228">
        <v>12349</v>
      </c>
      <c r="X13" s="228">
        <v>12349</v>
      </c>
      <c r="Y13" s="227" t="s">
        <v>465</v>
      </c>
      <c r="Z13" s="227" t="s">
        <v>466</v>
      </c>
      <c r="AA13" s="234"/>
      <c r="AB13" s="227">
        <v>1973</v>
      </c>
      <c r="AC13" s="227"/>
      <c r="AD13" s="227">
        <v>5888</v>
      </c>
      <c r="AE13" s="227"/>
      <c r="AF13" s="227"/>
      <c r="AG13" s="227"/>
      <c r="AH13" s="227"/>
      <c r="AI13" s="228">
        <v>1828</v>
      </c>
      <c r="AJ13" s="227">
        <v>2000</v>
      </c>
      <c r="AK13" s="227">
        <v>2001</v>
      </c>
      <c r="AL13" s="227" t="s">
        <v>576</v>
      </c>
      <c r="AM13" s="227">
        <v>2823</v>
      </c>
      <c r="AN13" s="227">
        <v>5</v>
      </c>
      <c r="AO13" s="227">
        <v>1400</v>
      </c>
      <c r="AP13" s="227" t="s">
        <v>577</v>
      </c>
      <c r="AQ13" s="227"/>
      <c r="AR13" s="227" t="s">
        <v>578</v>
      </c>
      <c r="AS13" s="227">
        <v>1</v>
      </c>
      <c r="AT13" s="227"/>
      <c r="AU13" s="227"/>
      <c r="AV13" s="227"/>
      <c r="AW13" s="227" t="s">
        <v>579</v>
      </c>
      <c r="AX13" s="227">
        <v>1</v>
      </c>
      <c r="AY13" s="227"/>
      <c r="AZ13" s="227"/>
      <c r="BA13" s="227"/>
      <c r="BB13" s="225"/>
      <c r="BC13" s="225"/>
      <c r="BD13" s="225"/>
      <c r="BE13" s="225"/>
      <c r="BF13" s="225"/>
      <c r="BG13" s="225"/>
      <c r="BH13" s="225"/>
      <c r="BI13" s="225"/>
      <c r="BJ13" s="225"/>
      <c r="BK13" s="225"/>
      <c r="BL13" s="225"/>
      <c r="BM13" s="256"/>
      <c r="BN13" s="256"/>
      <c r="BO13" s="256"/>
    </row>
    <row r="14" spans="1:67" s="1343" customFormat="1" ht="24" customHeight="1">
      <c r="A14" s="1311"/>
      <c r="B14" s="904" t="s">
        <v>271</v>
      </c>
      <c r="C14" s="930" t="s">
        <v>55</v>
      </c>
      <c r="D14" s="314"/>
      <c r="E14" s="315">
        <f>COUNTA(E15:E19)</f>
        <v>5</v>
      </c>
      <c r="F14" s="314"/>
      <c r="G14" s="314"/>
      <c r="H14" s="316"/>
      <c r="I14" s="314"/>
      <c r="J14" s="314"/>
      <c r="K14" s="314"/>
      <c r="L14" s="317">
        <f>SUM(L15:L19)</f>
        <v>708147</v>
      </c>
      <c r="M14" s="317">
        <f>SUM(M15:M19)</f>
        <v>89737</v>
      </c>
      <c r="N14" s="317">
        <f>SUM(N15:N19)</f>
        <v>163425</v>
      </c>
      <c r="O14" s="314"/>
      <c r="P14" s="314"/>
      <c r="Q14" s="314"/>
      <c r="R14" s="314"/>
      <c r="S14" s="314"/>
      <c r="T14" s="314"/>
      <c r="U14" s="317"/>
      <c r="V14" s="317"/>
      <c r="W14" s="318"/>
      <c r="X14" s="318"/>
      <c r="Y14" s="314"/>
      <c r="Z14" s="314"/>
      <c r="AA14" s="234"/>
      <c r="AB14" s="314"/>
      <c r="AC14" s="314"/>
      <c r="AD14" s="314"/>
      <c r="AE14" s="314"/>
      <c r="AF14" s="314"/>
      <c r="AG14" s="314"/>
      <c r="AH14" s="314"/>
      <c r="AI14" s="318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1342"/>
      <c r="BN14" s="1342"/>
      <c r="BO14" s="1342"/>
    </row>
    <row r="15" spans="1:67" s="255" customFormat="1" ht="24" customHeight="1">
      <c r="A15" s="213">
        <v>1</v>
      </c>
      <c r="B15" s="903"/>
      <c r="C15" s="931" t="s">
        <v>1975</v>
      </c>
      <c r="D15" s="227"/>
      <c r="E15" s="260" t="s">
        <v>1976</v>
      </c>
      <c r="F15" s="227" t="s">
        <v>1977</v>
      </c>
      <c r="G15" s="227"/>
      <c r="H15" s="299"/>
      <c r="I15" s="227" t="s">
        <v>13486</v>
      </c>
      <c r="J15" s="227"/>
      <c r="K15" s="227"/>
      <c r="L15" s="240">
        <v>24128</v>
      </c>
      <c r="M15" s="240"/>
      <c r="N15" s="240"/>
      <c r="O15" s="227" t="s">
        <v>1978</v>
      </c>
      <c r="P15" s="227">
        <v>400</v>
      </c>
      <c r="Q15" s="227"/>
      <c r="R15" s="227">
        <v>8</v>
      </c>
      <c r="S15" s="227"/>
      <c r="T15" s="227" t="s">
        <v>1979</v>
      </c>
      <c r="U15" s="240">
        <v>68</v>
      </c>
      <c r="V15" s="240">
        <v>105</v>
      </c>
      <c r="W15" s="228">
        <v>880</v>
      </c>
      <c r="X15" s="228">
        <v>990</v>
      </c>
      <c r="Y15" s="227"/>
      <c r="Z15" s="227"/>
      <c r="AA15" s="236"/>
      <c r="AB15" s="227">
        <v>2009</v>
      </c>
      <c r="AC15" s="227"/>
      <c r="AD15" s="227"/>
      <c r="AE15" s="227"/>
      <c r="AF15" s="227"/>
      <c r="AG15" s="227"/>
      <c r="AH15" s="227"/>
      <c r="AI15" s="228">
        <v>1373</v>
      </c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4"/>
      <c r="BM15" s="256"/>
      <c r="BN15" s="256"/>
      <c r="BO15" s="256"/>
    </row>
    <row r="16" spans="1:67" s="255" customFormat="1" ht="24" customHeight="1">
      <c r="A16" s="213"/>
      <c r="B16" s="903"/>
      <c r="C16" s="931" t="s">
        <v>1984</v>
      </c>
      <c r="D16" s="227" t="s">
        <v>1985</v>
      </c>
      <c r="E16" s="227" t="s">
        <v>1986</v>
      </c>
      <c r="F16" s="227" t="s">
        <v>1977</v>
      </c>
      <c r="G16" s="227" t="s">
        <v>1980</v>
      </c>
      <c r="H16" s="227" t="s">
        <v>1981</v>
      </c>
      <c r="I16" s="227" t="s">
        <v>13487</v>
      </c>
      <c r="J16" s="227">
        <v>45</v>
      </c>
      <c r="K16" s="227" t="s">
        <v>1987</v>
      </c>
      <c r="L16" s="240">
        <v>467779</v>
      </c>
      <c r="M16" s="240">
        <v>45939</v>
      </c>
      <c r="N16" s="240">
        <v>140995</v>
      </c>
      <c r="O16" s="227" t="s">
        <v>16104</v>
      </c>
      <c r="P16" s="227">
        <v>400</v>
      </c>
      <c r="Q16" s="227"/>
      <c r="R16" s="227">
        <v>8</v>
      </c>
      <c r="S16" s="227"/>
      <c r="T16" s="227" t="s">
        <v>1982</v>
      </c>
      <c r="U16" s="240">
        <v>72</v>
      </c>
      <c r="V16" s="240">
        <v>109</v>
      </c>
      <c r="W16" s="228">
        <v>66422</v>
      </c>
      <c r="X16" s="228">
        <v>100000</v>
      </c>
      <c r="Y16" s="227" t="s">
        <v>1983</v>
      </c>
      <c r="Z16" s="227" t="s">
        <v>1988</v>
      </c>
      <c r="AA16" s="236"/>
      <c r="AB16" s="227">
        <v>2001</v>
      </c>
      <c r="AC16" s="227"/>
      <c r="AD16" s="227" t="s">
        <v>1989</v>
      </c>
      <c r="AE16" s="227" t="s">
        <v>1990</v>
      </c>
      <c r="AF16" s="227"/>
      <c r="AG16" s="227"/>
      <c r="AH16" s="227"/>
      <c r="AI16" s="228">
        <v>283600</v>
      </c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  <c r="BL16" s="225" t="s">
        <v>16105</v>
      </c>
      <c r="BM16" s="256"/>
      <c r="BN16" s="256"/>
      <c r="BO16" s="256"/>
    </row>
    <row r="17" spans="1:67" s="255" customFormat="1" ht="24" customHeight="1">
      <c r="A17" s="213"/>
      <c r="B17" s="903"/>
      <c r="C17" s="931" t="s">
        <v>1984</v>
      </c>
      <c r="D17" s="227"/>
      <c r="E17" s="227" t="s">
        <v>1991</v>
      </c>
      <c r="F17" s="227" t="s">
        <v>1977</v>
      </c>
      <c r="G17" s="227"/>
      <c r="H17" s="227"/>
      <c r="I17" s="227" t="s">
        <v>13487</v>
      </c>
      <c r="J17" s="227"/>
      <c r="K17" s="227"/>
      <c r="L17" s="240">
        <v>44700</v>
      </c>
      <c r="M17" s="240">
        <v>1467</v>
      </c>
      <c r="N17" s="240">
        <v>853</v>
      </c>
      <c r="O17" s="227" t="s">
        <v>16104</v>
      </c>
      <c r="P17" s="227">
        <v>400</v>
      </c>
      <c r="Q17" s="227"/>
      <c r="R17" s="227">
        <v>8</v>
      </c>
      <c r="S17" s="227"/>
      <c r="T17" s="227" t="s">
        <v>1982</v>
      </c>
      <c r="U17" s="240">
        <v>72</v>
      </c>
      <c r="V17" s="240">
        <v>109</v>
      </c>
      <c r="W17" s="228">
        <v>2500</v>
      </c>
      <c r="X17" s="228">
        <v>3000</v>
      </c>
      <c r="Y17" s="227"/>
      <c r="Z17" s="227"/>
      <c r="AA17" s="236"/>
      <c r="AB17" s="227">
        <v>2001</v>
      </c>
      <c r="AC17" s="227"/>
      <c r="AD17" s="227"/>
      <c r="AE17" s="227"/>
      <c r="AF17" s="227"/>
      <c r="AG17" s="227"/>
      <c r="AH17" s="227"/>
      <c r="AI17" s="228" t="s">
        <v>1992</v>
      </c>
      <c r="AJ17" s="227"/>
      <c r="AK17" s="227"/>
      <c r="AL17" s="227">
        <v>1</v>
      </c>
      <c r="AM17" s="227" t="s">
        <v>1993</v>
      </c>
      <c r="AN17" s="227">
        <v>1</v>
      </c>
      <c r="AO17" s="227" t="s">
        <v>1994</v>
      </c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 t="s">
        <v>16105</v>
      </c>
      <c r="BM17" s="256"/>
      <c r="BN17" s="256"/>
      <c r="BO17" s="256"/>
    </row>
    <row r="18" spans="1:67" s="255" customFormat="1" ht="24" customHeight="1">
      <c r="A18" s="213">
        <v>2</v>
      </c>
      <c r="B18" s="903"/>
      <c r="C18" s="931" t="s">
        <v>1995</v>
      </c>
      <c r="D18" s="227"/>
      <c r="E18" s="227" t="s">
        <v>1996</v>
      </c>
      <c r="F18" s="227" t="s">
        <v>1995</v>
      </c>
      <c r="G18" s="227"/>
      <c r="H18" s="227"/>
      <c r="I18" s="227" t="s">
        <v>1997</v>
      </c>
      <c r="J18" s="227"/>
      <c r="K18" s="227"/>
      <c r="L18" s="240">
        <v>144500</v>
      </c>
      <c r="M18" s="240">
        <v>28900</v>
      </c>
      <c r="N18" s="240"/>
      <c r="O18" s="227" t="s">
        <v>1978</v>
      </c>
      <c r="P18" s="227">
        <v>400</v>
      </c>
      <c r="Q18" s="227"/>
      <c r="R18" s="227">
        <v>8</v>
      </c>
      <c r="S18" s="227"/>
      <c r="T18" s="227" t="s">
        <v>1979</v>
      </c>
      <c r="U18" s="240">
        <v>65</v>
      </c>
      <c r="V18" s="240">
        <v>105</v>
      </c>
      <c r="W18" s="228">
        <v>8758</v>
      </c>
      <c r="X18" s="228"/>
      <c r="Y18" s="227"/>
      <c r="Z18" s="227"/>
      <c r="AA18" s="236"/>
      <c r="AB18" s="227">
        <v>2014</v>
      </c>
      <c r="AC18" s="227"/>
      <c r="AD18" s="227"/>
      <c r="AE18" s="227"/>
      <c r="AF18" s="227"/>
      <c r="AG18" s="227"/>
      <c r="AH18" s="227"/>
      <c r="AI18" s="228">
        <v>53600</v>
      </c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5"/>
      <c r="BM18" s="256"/>
      <c r="BN18" s="256"/>
      <c r="BO18" s="256"/>
    </row>
    <row r="19" spans="1:67" s="255" customFormat="1" ht="24" customHeight="1">
      <c r="A19" s="213"/>
      <c r="B19" s="903"/>
      <c r="C19" s="931" t="s">
        <v>1984</v>
      </c>
      <c r="D19" s="227"/>
      <c r="E19" s="227" t="s">
        <v>1998</v>
      </c>
      <c r="F19" s="227" t="s">
        <v>1977</v>
      </c>
      <c r="G19" s="227"/>
      <c r="H19" s="227"/>
      <c r="I19" s="227" t="s">
        <v>13487</v>
      </c>
      <c r="J19" s="227"/>
      <c r="K19" s="227"/>
      <c r="L19" s="240">
        <v>27040</v>
      </c>
      <c r="M19" s="240">
        <v>13431</v>
      </c>
      <c r="N19" s="240">
        <v>21577</v>
      </c>
      <c r="O19" s="227" t="s">
        <v>1999</v>
      </c>
      <c r="P19" s="227">
        <v>200</v>
      </c>
      <c r="Q19" s="227"/>
      <c r="R19" s="227">
        <v>6</v>
      </c>
      <c r="S19" s="227"/>
      <c r="T19" s="227" t="s">
        <v>1978</v>
      </c>
      <c r="U19" s="240">
        <v>34</v>
      </c>
      <c r="V19" s="240">
        <v>79</v>
      </c>
      <c r="W19" s="228">
        <v>5000</v>
      </c>
      <c r="X19" s="228">
        <v>7500</v>
      </c>
      <c r="Y19" s="227"/>
      <c r="Z19" s="227"/>
      <c r="AA19" s="227"/>
      <c r="AB19" s="227">
        <v>2013</v>
      </c>
      <c r="AC19" s="227"/>
      <c r="AD19" s="227"/>
      <c r="AE19" s="227"/>
      <c r="AF19" s="227"/>
      <c r="AG19" s="227"/>
      <c r="AH19" s="227"/>
      <c r="AI19" s="228">
        <v>72451</v>
      </c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56"/>
      <c r="BN19" s="256"/>
      <c r="BO19" s="256"/>
    </row>
    <row r="20" spans="1:67" s="1343" customFormat="1" ht="24" customHeight="1">
      <c r="A20" s="1347"/>
      <c r="B20" s="1298" t="s">
        <v>13527</v>
      </c>
      <c r="C20" s="932" t="s">
        <v>544</v>
      </c>
      <c r="D20" s="340"/>
      <c r="E20" s="341">
        <f>COUNTA(E21:E30)</f>
        <v>10</v>
      </c>
      <c r="F20" s="340"/>
      <c r="G20" s="340"/>
      <c r="H20" s="340"/>
      <c r="I20" s="340"/>
      <c r="J20" s="340"/>
      <c r="K20" s="340"/>
      <c r="L20" s="342">
        <f>SUM(L21:L30)</f>
        <v>1305232</v>
      </c>
      <c r="M20" s="342">
        <f>SUM(M21:M30)</f>
        <v>114543.55</v>
      </c>
      <c r="N20" s="342">
        <f>SUM(N21:N30)</f>
        <v>215683.06999999998</v>
      </c>
      <c r="O20" s="340"/>
      <c r="P20" s="340"/>
      <c r="Q20" s="340"/>
      <c r="R20" s="340"/>
      <c r="S20" s="340"/>
      <c r="T20" s="340"/>
      <c r="U20" s="342"/>
      <c r="V20" s="342"/>
      <c r="W20" s="343"/>
      <c r="X20" s="343"/>
      <c r="Y20" s="340"/>
      <c r="Z20" s="340"/>
      <c r="AA20" s="234"/>
      <c r="AB20" s="340"/>
      <c r="AC20" s="340"/>
      <c r="AD20" s="340"/>
      <c r="AE20" s="340"/>
      <c r="AF20" s="340"/>
      <c r="AG20" s="340"/>
      <c r="AH20" s="340"/>
      <c r="AI20" s="343"/>
      <c r="AJ20" s="340"/>
      <c r="AK20" s="340"/>
      <c r="AL20" s="340"/>
      <c r="AM20" s="340"/>
      <c r="AN20" s="340"/>
      <c r="AO20" s="340"/>
      <c r="AP20" s="340"/>
      <c r="AQ20" s="340"/>
      <c r="AR20" s="340"/>
      <c r="AS20" s="340"/>
      <c r="AT20" s="340"/>
      <c r="AU20" s="340"/>
      <c r="AV20" s="340"/>
      <c r="AW20" s="340"/>
      <c r="AX20" s="340"/>
      <c r="AY20" s="340"/>
      <c r="AZ20" s="340"/>
      <c r="BA20" s="340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1342"/>
      <c r="BN20" s="1342"/>
      <c r="BO20" s="1342"/>
    </row>
    <row r="21" spans="1:67" s="1350" customFormat="1" ht="24" customHeight="1">
      <c r="A21" s="1348">
        <v>1</v>
      </c>
      <c r="B21" s="1290"/>
      <c r="C21" s="933" t="s">
        <v>10277</v>
      </c>
      <c r="D21" s="324"/>
      <c r="E21" s="324" t="s">
        <v>581</v>
      </c>
      <c r="F21" s="324" t="s">
        <v>582</v>
      </c>
      <c r="G21" s="326"/>
      <c r="H21" s="326"/>
      <c r="I21" s="324" t="s">
        <v>13526</v>
      </c>
      <c r="J21" s="324"/>
      <c r="K21" s="324"/>
      <c r="L21" s="326">
        <v>432035</v>
      </c>
      <c r="M21" s="326">
        <v>34355</v>
      </c>
      <c r="N21" s="326">
        <v>95226</v>
      </c>
      <c r="O21" s="324" t="s">
        <v>147</v>
      </c>
      <c r="P21" s="324">
        <v>400</v>
      </c>
      <c r="Q21" s="327"/>
      <c r="R21" s="324">
        <v>8</v>
      </c>
      <c r="S21" s="327">
        <v>330518</v>
      </c>
      <c r="T21" s="324" t="s">
        <v>148</v>
      </c>
      <c r="U21" s="326">
        <v>71</v>
      </c>
      <c r="V21" s="326">
        <v>106</v>
      </c>
      <c r="W21" s="327">
        <v>49084</v>
      </c>
      <c r="X21" s="327">
        <v>50500</v>
      </c>
      <c r="Y21" s="327">
        <v>50256</v>
      </c>
      <c r="Z21" s="324" t="s">
        <v>465</v>
      </c>
      <c r="AA21" s="324"/>
      <c r="AB21" s="324">
        <v>2002</v>
      </c>
      <c r="AC21" s="324">
        <v>2002</v>
      </c>
      <c r="AD21" s="324"/>
      <c r="AE21" s="324">
        <v>47400</v>
      </c>
      <c r="AF21" s="324"/>
      <c r="AG21" s="324">
        <v>41800</v>
      </c>
      <c r="AH21" s="324">
        <v>36000</v>
      </c>
      <c r="AI21" s="327">
        <v>330518</v>
      </c>
      <c r="AJ21" s="327">
        <v>125200</v>
      </c>
      <c r="AK21" s="324"/>
      <c r="AL21" s="324"/>
      <c r="AM21" s="324">
        <v>1</v>
      </c>
      <c r="AN21" s="324">
        <v>5500</v>
      </c>
      <c r="AO21" s="324">
        <v>2</v>
      </c>
      <c r="AP21" s="324" t="s">
        <v>584</v>
      </c>
      <c r="AQ21" s="324">
        <v>4600</v>
      </c>
      <c r="AR21" s="324"/>
      <c r="AS21" s="324" t="s">
        <v>585</v>
      </c>
      <c r="AT21" s="324"/>
      <c r="AU21" s="324">
        <v>102.49</v>
      </c>
      <c r="AV21" s="324"/>
      <c r="AW21" s="324" t="s">
        <v>586</v>
      </c>
      <c r="AX21" s="324"/>
      <c r="AY21" s="324"/>
      <c r="AZ21" s="324"/>
      <c r="BA21" s="32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1349"/>
      <c r="BN21" s="1349"/>
      <c r="BO21" s="1349"/>
    </row>
    <row r="22" spans="1:67" s="1350" customFormat="1" ht="24" customHeight="1">
      <c r="A22" s="1348"/>
      <c r="B22" s="1290"/>
      <c r="C22" s="933" t="s">
        <v>10277</v>
      </c>
      <c r="D22" s="324"/>
      <c r="E22" s="324" t="s">
        <v>587</v>
      </c>
      <c r="F22" s="324" t="s">
        <v>582</v>
      </c>
      <c r="G22" s="326"/>
      <c r="H22" s="326"/>
      <c r="I22" s="324" t="s">
        <v>13526</v>
      </c>
      <c r="J22" s="324"/>
      <c r="K22" s="324"/>
      <c r="L22" s="326"/>
      <c r="M22" s="326">
        <v>1009</v>
      </c>
      <c r="N22" s="326">
        <v>1539</v>
      </c>
      <c r="O22" s="324" t="s">
        <v>147</v>
      </c>
      <c r="P22" s="324">
        <v>400</v>
      </c>
      <c r="Q22" s="327"/>
      <c r="R22" s="324">
        <v>8</v>
      </c>
      <c r="S22" s="324" t="s">
        <v>561</v>
      </c>
      <c r="T22" s="324" t="s">
        <v>148</v>
      </c>
      <c r="U22" s="326">
        <v>71</v>
      </c>
      <c r="V22" s="326">
        <v>106</v>
      </c>
      <c r="W22" s="324"/>
      <c r="X22" s="327">
        <v>5000</v>
      </c>
      <c r="Y22" s="327"/>
      <c r="Z22" s="324"/>
      <c r="AA22" s="324"/>
      <c r="AB22" s="324">
        <v>2002</v>
      </c>
      <c r="AC22" s="324"/>
      <c r="AD22" s="324"/>
      <c r="AE22" s="324"/>
      <c r="AF22" s="324"/>
      <c r="AG22" s="324"/>
      <c r="AH22" s="324"/>
      <c r="AI22" s="324" t="s">
        <v>561</v>
      </c>
      <c r="AJ22" s="327"/>
      <c r="AK22" s="324"/>
      <c r="AL22" s="324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1349"/>
      <c r="BN22" s="1349"/>
      <c r="BO22" s="1349"/>
    </row>
    <row r="23" spans="1:67" s="1353" customFormat="1" ht="24" customHeight="1">
      <c r="A23" s="1351"/>
      <c r="B23" s="1290"/>
      <c r="C23" s="933" t="s">
        <v>573</v>
      </c>
      <c r="D23" s="324" t="s">
        <v>18929</v>
      </c>
      <c r="E23" s="324" t="s">
        <v>8910</v>
      </c>
      <c r="F23" s="324" t="s">
        <v>582</v>
      </c>
      <c r="G23" s="326" t="s">
        <v>18930</v>
      </c>
      <c r="H23" s="326"/>
      <c r="I23" s="324" t="s">
        <v>18931</v>
      </c>
      <c r="J23" s="324">
        <v>44</v>
      </c>
      <c r="K23" s="324"/>
      <c r="L23" s="326">
        <v>631975</v>
      </c>
      <c r="M23" s="326">
        <v>74102</v>
      </c>
      <c r="N23" s="326">
        <v>113470</v>
      </c>
      <c r="O23" s="324" t="s">
        <v>147</v>
      </c>
      <c r="P23" s="324">
        <v>400</v>
      </c>
      <c r="Q23" s="327"/>
      <c r="R23" s="324">
        <v>8</v>
      </c>
      <c r="S23" s="326">
        <v>467200</v>
      </c>
      <c r="T23" s="324" t="s">
        <v>148</v>
      </c>
      <c r="U23" s="326">
        <v>68</v>
      </c>
      <c r="V23" s="326">
        <v>105</v>
      </c>
      <c r="W23" s="327">
        <v>29376</v>
      </c>
      <c r="X23" s="327"/>
      <c r="Y23" s="327"/>
      <c r="Z23" s="324"/>
      <c r="AA23" s="227"/>
      <c r="AB23" s="324">
        <v>2014</v>
      </c>
      <c r="AC23" s="324"/>
      <c r="AD23" s="324"/>
      <c r="AE23" s="324"/>
      <c r="AF23" s="324"/>
      <c r="AG23" s="324"/>
      <c r="AH23" s="324"/>
      <c r="AI23" s="326">
        <v>467200</v>
      </c>
      <c r="AJ23" s="327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  <c r="BG23" s="324"/>
      <c r="BH23" s="324"/>
      <c r="BI23" s="324"/>
      <c r="BJ23" s="324"/>
      <c r="BK23" s="324"/>
      <c r="BL23" s="324"/>
      <c r="BM23" s="1352"/>
      <c r="BN23" s="1352"/>
      <c r="BO23" s="1352"/>
    </row>
    <row r="24" spans="1:67" s="1353" customFormat="1" ht="24" customHeight="1">
      <c r="A24" s="1351"/>
      <c r="B24" s="1290"/>
      <c r="C24" s="933" t="s">
        <v>573</v>
      </c>
      <c r="D24" s="324" t="s">
        <v>18929</v>
      </c>
      <c r="E24" s="324" t="s">
        <v>8911</v>
      </c>
      <c r="F24" s="324" t="s">
        <v>582</v>
      </c>
      <c r="G24" s="326" t="s">
        <v>18930</v>
      </c>
      <c r="H24" s="326"/>
      <c r="I24" s="324" t="s">
        <v>18931</v>
      </c>
      <c r="J24" s="324">
        <v>44</v>
      </c>
      <c r="K24" s="324"/>
      <c r="L24" s="326"/>
      <c r="M24" s="326"/>
      <c r="N24" s="326">
        <v>193</v>
      </c>
      <c r="O24" s="324" t="s">
        <v>147</v>
      </c>
      <c r="P24" s="324">
        <v>400</v>
      </c>
      <c r="Q24" s="327"/>
      <c r="R24" s="324">
        <v>8</v>
      </c>
      <c r="S24" s="326"/>
      <c r="T24" s="324" t="s">
        <v>148</v>
      </c>
      <c r="U24" s="326">
        <v>68</v>
      </c>
      <c r="V24" s="326">
        <v>105</v>
      </c>
      <c r="W24" s="327">
        <v>5034</v>
      </c>
      <c r="X24" s="327"/>
      <c r="Y24" s="327"/>
      <c r="Z24" s="324"/>
      <c r="AA24" s="227"/>
      <c r="AB24" s="324">
        <v>2014</v>
      </c>
      <c r="AC24" s="324"/>
      <c r="AD24" s="324"/>
      <c r="AE24" s="324"/>
      <c r="AF24" s="324"/>
      <c r="AG24" s="324"/>
      <c r="AH24" s="324"/>
      <c r="AI24" s="326"/>
      <c r="AJ24" s="327"/>
      <c r="AK24" s="324"/>
      <c r="AL24" s="324"/>
      <c r="AM24" s="324"/>
      <c r="AN24" s="324"/>
      <c r="AO24" s="324"/>
      <c r="AP24" s="324"/>
      <c r="AQ24" s="324"/>
      <c r="AR24" s="324"/>
      <c r="AS24" s="324"/>
      <c r="AT24" s="324"/>
      <c r="AU24" s="324"/>
      <c r="AV24" s="324"/>
      <c r="AW24" s="324"/>
      <c r="AX24" s="324"/>
      <c r="AY24" s="324"/>
      <c r="AZ24" s="324"/>
      <c r="BA24" s="324"/>
      <c r="BB24" s="324"/>
      <c r="BC24" s="324"/>
      <c r="BD24" s="324"/>
      <c r="BE24" s="324"/>
      <c r="BF24" s="324"/>
      <c r="BG24" s="324"/>
      <c r="BH24" s="324"/>
      <c r="BI24" s="324"/>
      <c r="BJ24" s="324"/>
      <c r="BK24" s="324"/>
      <c r="BL24" s="324" t="s">
        <v>2862</v>
      </c>
      <c r="BM24" s="1352"/>
      <c r="BN24" s="1352"/>
      <c r="BO24" s="1352"/>
    </row>
    <row r="25" spans="1:67" s="1350" customFormat="1" ht="24" customHeight="1">
      <c r="A25" s="1348"/>
      <c r="B25" s="1290"/>
      <c r="C25" s="933" t="s">
        <v>797</v>
      </c>
      <c r="D25" s="324"/>
      <c r="E25" s="324" t="s">
        <v>798</v>
      </c>
      <c r="F25" s="324" t="s">
        <v>797</v>
      </c>
      <c r="G25" s="345"/>
      <c r="H25" s="345"/>
      <c r="I25" s="324" t="s">
        <v>797</v>
      </c>
      <c r="J25" s="324"/>
      <c r="K25" s="324"/>
      <c r="L25" s="345">
        <v>27910</v>
      </c>
      <c r="M25" s="345">
        <v>632.54999999999995</v>
      </c>
      <c r="N25" s="345">
        <v>809.71</v>
      </c>
      <c r="O25" s="324" t="s">
        <v>147</v>
      </c>
      <c r="P25" s="324"/>
      <c r="Q25" s="345"/>
      <c r="R25" s="324"/>
      <c r="S25" s="345">
        <v>4199</v>
      </c>
      <c r="T25" s="324" t="s">
        <v>290</v>
      </c>
      <c r="U25" s="345">
        <v>68</v>
      </c>
      <c r="V25" s="345">
        <v>105</v>
      </c>
      <c r="W25" s="345">
        <v>900</v>
      </c>
      <c r="X25" s="345">
        <v>900</v>
      </c>
      <c r="Y25" s="327"/>
      <c r="Z25" s="324"/>
      <c r="AA25" s="324"/>
      <c r="AB25" s="324">
        <v>2009</v>
      </c>
      <c r="AC25" s="324"/>
      <c r="AD25" s="324"/>
      <c r="AE25" s="324"/>
      <c r="AF25" s="324"/>
      <c r="AG25" s="324"/>
      <c r="AH25" s="324"/>
      <c r="AI25" s="345">
        <v>4199</v>
      </c>
      <c r="AJ25" s="327"/>
      <c r="AK25" s="324"/>
      <c r="AL25" s="324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 t="s">
        <v>16152</v>
      </c>
      <c r="BM25" s="1349"/>
      <c r="BN25" s="1349"/>
      <c r="BO25" s="1349"/>
    </row>
    <row r="26" spans="1:67" s="1350" customFormat="1" ht="24" customHeight="1">
      <c r="A26" s="1348"/>
      <c r="B26" s="1290"/>
      <c r="C26" s="933" t="s">
        <v>797</v>
      </c>
      <c r="D26" s="324"/>
      <c r="E26" s="324" t="s">
        <v>799</v>
      </c>
      <c r="F26" s="324" t="s">
        <v>797</v>
      </c>
      <c r="G26" s="345"/>
      <c r="H26" s="345"/>
      <c r="I26" s="324" t="s">
        <v>797</v>
      </c>
      <c r="J26" s="324"/>
      <c r="K26" s="324"/>
      <c r="L26" s="345">
        <v>16359</v>
      </c>
      <c r="M26" s="345">
        <v>849</v>
      </c>
      <c r="N26" s="345">
        <v>849</v>
      </c>
      <c r="O26" s="324" t="s">
        <v>147</v>
      </c>
      <c r="P26" s="324"/>
      <c r="Q26" s="345"/>
      <c r="R26" s="324"/>
      <c r="S26" s="345">
        <v>3050</v>
      </c>
      <c r="T26" s="324" t="s">
        <v>290</v>
      </c>
      <c r="U26" s="345">
        <v>64</v>
      </c>
      <c r="V26" s="345">
        <v>100</v>
      </c>
      <c r="W26" s="345">
        <v>840</v>
      </c>
      <c r="X26" s="345">
        <v>840</v>
      </c>
      <c r="Y26" s="327"/>
      <c r="Z26" s="324"/>
      <c r="AA26" s="346"/>
      <c r="AB26" s="324">
        <v>2010</v>
      </c>
      <c r="AC26" s="324"/>
      <c r="AD26" s="324"/>
      <c r="AE26" s="324"/>
      <c r="AF26" s="324"/>
      <c r="AG26" s="324"/>
      <c r="AH26" s="324"/>
      <c r="AI26" s="345">
        <v>3050</v>
      </c>
      <c r="AJ26" s="327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44"/>
      <c r="BC26" s="344"/>
      <c r="BD26" s="344"/>
      <c r="BE26" s="344"/>
      <c r="BF26" s="344"/>
      <c r="BG26" s="344"/>
      <c r="BH26" s="344"/>
      <c r="BI26" s="344"/>
      <c r="BJ26" s="344"/>
      <c r="BK26" s="344"/>
      <c r="BL26" s="344" t="s">
        <v>16153</v>
      </c>
      <c r="BM26" s="1349"/>
      <c r="BN26" s="1349"/>
      <c r="BO26" s="1349"/>
    </row>
    <row r="27" spans="1:67" s="1350" customFormat="1" ht="24" customHeight="1">
      <c r="A27" s="1348"/>
      <c r="B27" s="1290"/>
      <c r="C27" s="933" t="s">
        <v>797</v>
      </c>
      <c r="D27" s="324"/>
      <c r="E27" s="324" t="s">
        <v>801</v>
      </c>
      <c r="F27" s="324" t="s">
        <v>797</v>
      </c>
      <c r="G27" s="345"/>
      <c r="H27" s="345"/>
      <c r="I27" s="324" t="s">
        <v>797</v>
      </c>
      <c r="J27" s="324"/>
      <c r="K27" s="324"/>
      <c r="L27" s="345">
        <v>37388</v>
      </c>
      <c r="M27" s="345">
        <v>867</v>
      </c>
      <c r="N27" s="345">
        <v>867.36</v>
      </c>
      <c r="O27" s="324" t="s">
        <v>147</v>
      </c>
      <c r="P27" s="324">
        <v>400</v>
      </c>
      <c r="Q27" s="345"/>
      <c r="R27" s="324">
        <v>7</v>
      </c>
      <c r="S27" s="345">
        <v>3464</v>
      </c>
      <c r="T27" s="324" t="s">
        <v>290</v>
      </c>
      <c r="U27" s="345">
        <v>56</v>
      </c>
      <c r="V27" s="345">
        <v>120</v>
      </c>
      <c r="W27" s="345">
        <v>900</v>
      </c>
      <c r="X27" s="345">
        <v>900</v>
      </c>
      <c r="Y27" s="327"/>
      <c r="Z27" s="324"/>
      <c r="AA27" s="347"/>
      <c r="AB27" s="324">
        <v>2010</v>
      </c>
      <c r="AC27" s="324"/>
      <c r="AD27" s="324"/>
      <c r="AE27" s="324"/>
      <c r="AF27" s="324"/>
      <c r="AG27" s="324"/>
      <c r="AH27" s="324"/>
      <c r="AI27" s="345">
        <v>3464</v>
      </c>
      <c r="AJ27" s="327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44"/>
      <c r="BC27" s="344"/>
      <c r="BD27" s="344"/>
      <c r="BE27" s="344"/>
      <c r="BF27" s="344"/>
      <c r="BG27" s="344"/>
      <c r="BH27" s="344"/>
      <c r="BI27" s="344"/>
      <c r="BJ27" s="344"/>
      <c r="BK27" s="344"/>
      <c r="BL27" s="344" t="s">
        <v>16154</v>
      </c>
      <c r="BM27" s="1349"/>
      <c r="BN27" s="1349"/>
      <c r="BO27" s="1349"/>
    </row>
    <row r="28" spans="1:67" s="1350" customFormat="1" ht="24" customHeight="1">
      <c r="A28" s="1348"/>
      <c r="B28" s="1290"/>
      <c r="C28" s="933" t="s">
        <v>797</v>
      </c>
      <c r="D28" s="324"/>
      <c r="E28" s="324" t="s">
        <v>16151</v>
      </c>
      <c r="F28" s="324" t="s">
        <v>797</v>
      </c>
      <c r="G28" s="345"/>
      <c r="H28" s="345"/>
      <c r="I28" s="324" t="s">
        <v>797</v>
      </c>
      <c r="J28" s="324"/>
      <c r="K28" s="324"/>
      <c r="L28" s="345">
        <v>12018</v>
      </c>
      <c r="M28" s="345">
        <v>592</v>
      </c>
      <c r="N28" s="345">
        <v>592</v>
      </c>
      <c r="O28" s="324" t="s">
        <v>147</v>
      </c>
      <c r="P28" s="324">
        <v>400</v>
      </c>
      <c r="Q28" s="345"/>
      <c r="R28" s="324">
        <v>3</v>
      </c>
      <c r="S28" s="345">
        <v>2442</v>
      </c>
      <c r="T28" s="324" t="s">
        <v>290</v>
      </c>
      <c r="U28" s="345">
        <v>56</v>
      </c>
      <c r="V28" s="345">
        <v>120</v>
      </c>
      <c r="W28" s="345">
        <v>810</v>
      </c>
      <c r="X28" s="345">
        <v>810</v>
      </c>
      <c r="Y28" s="327">
        <v>5000</v>
      </c>
      <c r="Z28" s="324"/>
      <c r="AA28" s="346"/>
      <c r="AB28" s="324">
        <v>2012</v>
      </c>
      <c r="AC28" s="324">
        <v>2002</v>
      </c>
      <c r="AD28" s="324"/>
      <c r="AE28" s="324"/>
      <c r="AF28" s="324"/>
      <c r="AG28" s="324"/>
      <c r="AH28" s="324"/>
      <c r="AI28" s="345">
        <v>2442</v>
      </c>
      <c r="AJ28" s="327" t="s">
        <v>588</v>
      </c>
      <c r="AK28" s="324"/>
      <c r="AL28" s="324"/>
      <c r="AM28" s="324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4"/>
      <c r="AY28" s="324"/>
      <c r="AZ28" s="324"/>
      <c r="BA28" s="324"/>
      <c r="BB28" s="344"/>
      <c r="BC28" s="344"/>
      <c r="BD28" s="344"/>
      <c r="BE28" s="344"/>
      <c r="BF28" s="344"/>
      <c r="BG28" s="344"/>
      <c r="BH28" s="344"/>
      <c r="BI28" s="344"/>
      <c r="BJ28" s="344"/>
      <c r="BK28" s="344"/>
      <c r="BL28" s="344" t="s">
        <v>16153</v>
      </c>
      <c r="BM28" s="1349"/>
      <c r="BN28" s="1349"/>
      <c r="BO28" s="1349"/>
    </row>
    <row r="29" spans="1:67" s="1350" customFormat="1" ht="24" customHeight="1">
      <c r="A29" s="1348"/>
      <c r="B29" s="1290"/>
      <c r="C29" s="933" t="s">
        <v>797</v>
      </c>
      <c r="D29" s="324"/>
      <c r="E29" s="324" t="s">
        <v>803</v>
      </c>
      <c r="F29" s="324" t="s">
        <v>797</v>
      </c>
      <c r="G29" s="345"/>
      <c r="H29" s="345"/>
      <c r="I29" s="324" t="s">
        <v>797</v>
      </c>
      <c r="J29" s="324"/>
      <c r="K29" s="324"/>
      <c r="L29" s="345">
        <v>17000</v>
      </c>
      <c r="M29" s="345">
        <v>922</v>
      </c>
      <c r="N29" s="345">
        <v>922</v>
      </c>
      <c r="O29" s="324" t="s">
        <v>147</v>
      </c>
      <c r="P29" s="324"/>
      <c r="Q29" s="345"/>
      <c r="R29" s="324"/>
      <c r="S29" s="345">
        <v>2510</v>
      </c>
      <c r="T29" s="324" t="s">
        <v>290</v>
      </c>
      <c r="U29" s="345">
        <v>65</v>
      </c>
      <c r="V29" s="345">
        <v>100</v>
      </c>
      <c r="W29" s="345">
        <v>950</v>
      </c>
      <c r="X29" s="345">
        <v>950</v>
      </c>
      <c r="Y29" s="327"/>
      <c r="Z29" s="324"/>
      <c r="AA29" s="346"/>
      <c r="AB29" s="324">
        <v>2011</v>
      </c>
      <c r="AC29" s="324"/>
      <c r="AD29" s="324"/>
      <c r="AE29" s="324"/>
      <c r="AF29" s="324"/>
      <c r="AG29" s="324"/>
      <c r="AH29" s="324"/>
      <c r="AI29" s="345">
        <v>2510</v>
      </c>
      <c r="AJ29" s="327"/>
      <c r="AK29" s="324"/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324"/>
      <c r="AX29" s="324"/>
      <c r="AY29" s="324"/>
      <c r="AZ29" s="324"/>
      <c r="BA29" s="324"/>
      <c r="BB29" s="344"/>
      <c r="BC29" s="344"/>
      <c r="BD29" s="344"/>
      <c r="BE29" s="344"/>
      <c r="BF29" s="344"/>
      <c r="BG29" s="344"/>
      <c r="BH29" s="344"/>
      <c r="BI29" s="344"/>
      <c r="BJ29" s="344"/>
      <c r="BK29" s="344"/>
      <c r="BL29" s="344" t="s">
        <v>16155</v>
      </c>
      <c r="BM29" s="1349"/>
      <c r="BN29" s="1349"/>
      <c r="BO29" s="1349"/>
    </row>
    <row r="30" spans="1:67" s="1350" customFormat="1" ht="24" customHeight="1">
      <c r="A30" s="1348"/>
      <c r="B30" s="1290"/>
      <c r="C30" s="933" t="s">
        <v>797</v>
      </c>
      <c r="D30" s="324"/>
      <c r="E30" s="324" t="s">
        <v>2356</v>
      </c>
      <c r="F30" s="324" t="s">
        <v>797</v>
      </c>
      <c r="G30" s="345"/>
      <c r="H30" s="345"/>
      <c r="I30" s="324" t="s">
        <v>797</v>
      </c>
      <c r="J30" s="324"/>
      <c r="K30" s="324"/>
      <c r="L30" s="345">
        <v>130547</v>
      </c>
      <c r="M30" s="345">
        <v>1215</v>
      </c>
      <c r="N30" s="345">
        <v>1215</v>
      </c>
      <c r="O30" s="324" t="s">
        <v>147</v>
      </c>
      <c r="P30" s="324"/>
      <c r="Q30" s="345"/>
      <c r="R30" s="324"/>
      <c r="S30" s="345">
        <v>7900</v>
      </c>
      <c r="T30" s="324" t="s">
        <v>290</v>
      </c>
      <c r="U30" s="345">
        <v>68</v>
      </c>
      <c r="V30" s="345">
        <v>105</v>
      </c>
      <c r="W30" s="345">
        <v>1100</v>
      </c>
      <c r="X30" s="345">
        <v>1100</v>
      </c>
      <c r="Y30" s="327"/>
      <c r="Z30" s="324"/>
      <c r="AA30" s="346"/>
      <c r="AB30" s="324">
        <v>2013</v>
      </c>
      <c r="AC30" s="324"/>
      <c r="AD30" s="324"/>
      <c r="AE30" s="324"/>
      <c r="AF30" s="324"/>
      <c r="AG30" s="324"/>
      <c r="AH30" s="324"/>
      <c r="AI30" s="345">
        <v>7900</v>
      </c>
      <c r="AJ30" s="327"/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44"/>
      <c r="BC30" s="344"/>
      <c r="BD30" s="344"/>
      <c r="BE30" s="344"/>
      <c r="BF30" s="344"/>
      <c r="BG30" s="344"/>
      <c r="BH30" s="344"/>
      <c r="BI30" s="344"/>
      <c r="BJ30" s="344"/>
      <c r="BK30" s="344"/>
      <c r="BL30" s="344" t="s">
        <v>16156</v>
      </c>
      <c r="BM30" s="1349"/>
      <c r="BN30" s="1349"/>
      <c r="BO30" s="1349"/>
    </row>
    <row r="31" spans="1:67" s="1343" customFormat="1" ht="24" customHeight="1">
      <c r="A31" s="1311"/>
      <c r="B31" s="904" t="s">
        <v>2000</v>
      </c>
      <c r="C31" s="930" t="s">
        <v>2001</v>
      </c>
      <c r="D31" s="314"/>
      <c r="E31" s="315">
        <f>COUNTA(E32:E33)</f>
        <v>2</v>
      </c>
      <c r="F31" s="314"/>
      <c r="G31" s="314"/>
      <c r="H31" s="316"/>
      <c r="I31" s="314"/>
      <c r="J31" s="348"/>
      <c r="K31" s="314"/>
      <c r="L31" s="317">
        <f>SUM(L32:L33)</f>
        <v>470278</v>
      </c>
      <c r="M31" s="317">
        <f>SUM(M32:M33)</f>
        <v>20509.509999999998</v>
      </c>
      <c r="N31" s="317">
        <f>SUM(N32:N33)</f>
        <v>69664.3</v>
      </c>
      <c r="O31" s="314"/>
      <c r="P31" s="314"/>
      <c r="Q31" s="314"/>
      <c r="R31" s="314"/>
      <c r="S31" s="314"/>
      <c r="T31" s="314"/>
      <c r="U31" s="317"/>
      <c r="V31" s="317"/>
      <c r="W31" s="318"/>
      <c r="X31" s="318"/>
      <c r="Y31" s="314"/>
      <c r="Z31" s="314"/>
      <c r="AA31" s="234"/>
      <c r="AB31" s="314"/>
      <c r="AC31" s="314"/>
      <c r="AD31" s="314"/>
      <c r="AE31" s="314"/>
      <c r="AF31" s="314"/>
      <c r="AG31" s="314"/>
      <c r="AH31" s="314"/>
      <c r="AI31" s="318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1342"/>
      <c r="BN31" s="1342"/>
      <c r="BO31" s="1342"/>
    </row>
    <row r="32" spans="1:67" s="255" customFormat="1" ht="24" customHeight="1">
      <c r="A32" s="213"/>
      <c r="B32" s="1354"/>
      <c r="C32" s="931" t="s">
        <v>573</v>
      </c>
      <c r="D32" s="227" t="s">
        <v>18989</v>
      </c>
      <c r="E32" s="227" t="s">
        <v>589</v>
      </c>
      <c r="F32" s="227" t="s">
        <v>590</v>
      </c>
      <c r="G32" s="227" t="s">
        <v>18990</v>
      </c>
      <c r="H32" s="227"/>
      <c r="I32" s="233" t="s">
        <v>591</v>
      </c>
      <c r="J32" s="227"/>
      <c r="K32" s="227"/>
      <c r="L32" s="240">
        <v>470278</v>
      </c>
      <c r="M32" s="240">
        <v>20509.509999999998</v>
      </c>
      <c r="N32" s="240">
        <v>69459.3</v>
      </c>
      <c r="O32" s="227" t="s">
        <v>147</v>
      </c>
      <c r="P32" s="227">
        <v>400</v>
      </c>
      <c r="Q32" s="227">
        <v>8</v>
      </c>
      <c r="R32" s="227">
        <v>8</v>
      </c>
      <c r="S32" s="240">
        <v>68</v>
      </c>
      <c r="T32" s="227" t="s">
        <v>148</v>
      </c>
      <c r="U32" s="240">
        <v>68</v>
      </c>
      <c r="V32" s="240">
        <v>105</v>
      </c>
      <c r="W32" s="228">
        <v>39655</v>
      </c>
      <c r="X32" s="228">
        <v>39655</v>
      </c>
      <c r="Y32" s="227">
        <v>2002</v>
      </c>
      <c r="Z32" s="228">
        <v>158788</v>
      </c>
      <c r="AA32" s="227"/>
      <c r="AB32" s="227">
        <v>2002</v>
      </c>
      <c r="AC32" s="227"/>
      <c r="AD32" s="227"/>
      <c r="AE32" s="227"/>
      <c r="AF32" s="227"/>
      <c r="AG32" s="227"/>
      <c r="AH32" s="227"/>
      <c r="AI32" s="228">
        <v>158788</v>
      </c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56"/>
      <c r="BN32" s="256"/>
      <c r="BO32" s="256"/>
    </row>
    <row r="33" spans="1:67" s="255" customFormat="1" ht="24" customHeight="1">
      <c r="A33" s="213"/>
      <c r="B33" s="903"/>
      <c r="C33" s="931" t="s">
        <v>573</v>
      </c>
      <c r="D33" s="227" t="s">
        <v>18989</v>
      </c>
      <c r="E33" s="227" t="s">
        <v>592</v>
      </c>
      <c r="F33" s="227" t="s">
        <v>590</v>
      </c>
      <c r="G33" s="227" t="s">
        <v>18991</v>
      </c>
      <c r="H33" s="227"/>
      <c r="I33" s="233" t="s">
        <v>18992</v>
      </c>
      <c r="J33" s="227"/>
      <c r="K33" s="227"/>
      <c r="L33" s="240" t="s">
        <v>8160</v>
      </c>
      <c r="M33" s="240" t="s">
        <v>593</v>
      </c>
      <c r="N33" s="240">
        <v>205</v>
      </c>
      <c r="O33" s="227" t="s">
        <v>147</v>
      </c>
      <c r="P33" s="227">
        <v>400</v>
      </c>
      <c r="Q33" s="227">
        <v>8</v>
      </c>
      <c r="R33" s="227">
        <v>8</v>
      </c>
      <c r="S33" s="227"/>
      <c r="T33" s="227" t="s">
        <v>148</v>
      </c>
      <c r="U33" s="240">
        <v>68</v>
      </c>
      <c r="V33" s="240">
        <v>105</v>
      </c>
      <c r="W33" s="228">
        <v>831</v>
      </c>
      <c r="X33" s="228">
        <v>831</v>
      </c>
      <c r="Y33" s="227"/>
      <c r="Z33" s="227"/>
      <c r="AA33" s="234"/>
      <c r="AB33" s="227">
        <v>2002</v>
      </c>
      <c r="AC33" s="227"/>
      <c r="AD33" s="227"/>
      <c r="AE33" s="227"/>
      <c r="AF33" s="227"/>
      <c r="AG33" s="227"/>
      <c r="AH33" s="227"/>
      <c r="AI33" s="227" t="s">
        <v>561</v>
      </c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6" t="s">
        <v>594</v>
      </c>
      <c r="BM33" s="256"/>
      <c r="BN33" s="256"/>
      <c r="BO33" s="256"/>
    </row>
    <row r="34" spans="1:67" s="1343" customFormat="1" ht="24" customHeight="1">
      <c r="A34" s="1310"/>
      <c r="B34" s="904" t="s">
        <v>132</v>
      </c>
      <c r="C34" s="934" t="s">
        <v>2001</v>
      </c>
      <c r="D34" s="349"/>
      <c r="E34" s="315">
        <f>COUNTA(E35:E40)</f>
        <v>6</v>
      </c>
      <c r="F34" s="349"/>
      <c r="G34" s="350"/>
      <c r="H34" s="351"/>
      <c r="I34" s="349"/>
      <c r="J34" s="349"/>
      <c r="K34" s="349"/>
      <c r="L34" s="317">
        <f>SUM(L35:L40)</f>
        <v>319484</v>
      </c>
      <c r="M34" s="317">
        <f>SUM(M35:M40)</f>
        <v>23941</v>
      </c>
      <c r="N34" s="317">
        <f>SUM(N35:N40)</f>
        <v>38771</v>
      </c>
      <c r="O34" s="314"/>
      <c r="P34" s="314"/>
      <c r="Q34" s="352"/>
      <c r="R34" s="314"/>
      <c r="S34" s="349"/>
      <c r="T34" s="314"/>
      <c r="U34" s="317"/>
      <c r="V34" s="317"/>
      <c r="W34" s="318"/>
      <c r="X34" s="318"/>
      <c r="Y34" s="349"/>
      <c r="Z34" s="349"/>
      <c r="AA34" s="234"/>
      <c r="AB34" s="314"/>
      <c r="AC34" s="349"/>
      <c r="AD34" s="349"/>
      <c r="AE34" s="349"/>
      <c r="AF34" s="349"/>
      <c r="AG34" s="349"/>
      <c r="AH34" s="349"/>
      <c r="AI34" s="318"/>
      <c r="AJ34" s="314"/>
      <c r="AK34" s="314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250"/>
      <c r="BC34" s="250"/>
      <c r="BD34" s="250"/>
      <c r="BE34" s="250"/>
      <c r="BF34" s="250"/>
      <c r="BG34" s="250"/>
      <c r="BH34" s="237"/>
      <c r="BI34" s="237"/>
      <c r="BJ34" s="237"/>
      <c r="BK34" s="237"/>
      <c r="BL34" s="237"/>
      <c r="BM34" s="1342"/>
      <c r="BN34" s="1342"/>
      <c r="BO34" s="1342"/>
    </row>
    <row r="35" spans="1:67" s="255" customFormat="1" ht="24" customHeight="1">
      <c r="A35" s="213" t="s">
        <v>150</v>
      </c>
      <c r="B35" s="1354"/>
      <c r="C35" s="935" t="s">
        <v>595</v>
      </c>
      <c r="D35" s="233" t="s">
        <v>19315</v>
      </c>
      <c r="E35" s="233" t="s">
        <v>11870</v>
      </c>
      <c r="F35" s="233" t="s">
        <v>10354</v>
      </c>
      <c r="G35" s="233" t="s">
        <v>19316</v>
      </c>
      <c r="H35" s="238"/>
      <c r="I35" s="233" t="s">
        <v>12576</v>
      </c>
      <c r="J35" s="227">
        <v>36</v>
      </c>
      <c r="K35" s="233"/>
      <c r="L35" s="240">
        <v>113602</v>
      </c>
      <c r="M35" s="240">
        <v>22506</v>
      </c>
      <c r="N35" s="240">
        <v>37120</v>
      </c>
      <c r="O35" s="227" t="s">
        <v>147</v>
      </c>
      <c r="P35" s="227">
        <v>400</v>
      </c>
      <c r="Q35" s="301"/>
      <c r="R35" s="227">
        <v>8</v>
      </c>
      <c r="S35" s="233"/>
      <c r="T35" s="227" t="s">
        <v>148</v>
      </c>
      <c r="U35" s="240">
        <v>75</v>
      </c>
      <c r="V35" s="240">
        <v>105</v>
      </c>
      <c r="W35" s="228">
        <v>19431</v>
      </c>
      <c r="X35" s="228">
        <v>19431</v>
      </c>
      <c r="Y35" s="233"/>
      <c r="Z35" s="233"/>
      <c r="AA35" s="227" t="s">
        <v>18933</v>
      </c>
      <c r="AB35" s="227">
        <v>2005</v>
      </c>
      <c r="AC35" s="228">
        <v>75590</v>
      </c>
      <c r="AD35" s="233"/>
      <c r="AE35" s="233"/>
      <c r="AF35" s="233"/>
      <c r="AG35" s="233"/>
      <c r="AH35" s="233"/>
      <c r="AI35" s="228">
        <v>75590</v>
      </c>
      <c r="AJ35" s="227"/>
      <c r="AK35" s="227"/>
      <c r="AL35" s="233" t="s">
        <v>19317</v>
      </c>
      <c r="AM35" s="233" t="s">
        <v>19318</v>
      </c>
      <c r="AN35" s="233">
        <v>1</v>
      </c>
      <c r="AO35" s="233" t="s">
        <v>19319</v>
      </c>
      <c r="AP35" s="233" t="s">
        <v>19320</v>
      </c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2"/>
      <c r="BC35" s="232"/>
      <c r="BD35" s="232"/>
      <c r="BE35" s="232"/>
      <c r="BF35" s="232"/>
      <c r="BG35" s="232"/>
      <c r="BH35" s="225"/>
      <c r="BI35" s="225"/>
      <c r="BJ35" s="225"/>
      <c r="BK35" s="225"/>
      <c r="BL35" s="225" t="s">
        <v>13674</v>
      </c>
      <c r="BM35" s="256"/>
      <c r="BN35" s="256"/>
      <c r="BO35" s="256"/>
    </row>
    <row r="36" spans="1:67" s="255" customFormat="1" ht="24" customHeight="1">
      <c r="A36" s="213"/>
      <c r="B36" s="903"/>
      <c r="C36" s="935" t="s">
        <v>595</v>
      </c>
      <c r="D36" s="233" t="s">
        <v>19315</v>
      </c>
      <c r="E36" s="233" t="s">
        <v>11871</v>
      </c>
      <c r="F36" s="233" t="s">
        <v>10354</v>
      </c>
      <c r="G36" s="233" t="s">
        <v>19316</v>
      </c>
      <c r="H36" s="238"/>
      <c r="I36" s="233" t="s">
        <v>12576</v>
      </c>
      <c r="J36" s="227">
        <v>36</v>
      </c>
      <c r="K36" s="233"/>
      <c r="L36" s="240" t="s">
        <v>588</v>
      </c>
      <c r="M36" s="240">
        <v>690</v>
      </c>
      <c r="N36" s="240">
        <v>690</v>
      </c>
      <c r="O36" s="227" t="s">
        <v>147</v>
      </c>
      <c r="P36" s="227">
        <v>400</v>
      </c>
      <c r="Q36" s="301"/>
      <c r="R36" s="227">
        <v>4</v>
      </c>
      <c r="S36" s="233"/>
      <c r="T36" s="227" t="s">
        <v>1979</v>
      </c>
      <c r="U36" s="240">
        <v>68</v>
      </c>
      <c r="V36" s="240">
        <v>115</v>
      </c>
      <c r="W36" s="228">
        <v>994</v>
      </c>
      <c r="X36" s="228">
        <v>994</v>
      </c>
      <c r="Y36" s="233"/>
      <c r="Z36" s="233"/>
      <c r="AA36" s="227"/>
      <c r="AB36" s="227">
        <v>2005</v>
      </c>
      <c r="AC36" s="228"/>
      <c r="AD36" s="233"/>
      <c r="AE36" s="233"/>
      <c r="AF36" s="233"/>
      <c r="AG36" s="233"/>
      <c r="AH36" s="233"/>
      <c r="AI36" s="228" t="s">
        <v>561</v>
      </c>
      <c r="AJ36" s="227"/>
      <c r="AK36" s="227"/>
      <c r="AL36" s="233"/>
      <c r="AM36" s="233"/>
      <c r="AN36" s="233">
        <v>1</v>
      </c>
      <c r="AO36" s="233" t="s">
        <v>19321</v>
      </c>
      <c r="AP36" s="233" t="s">
        <v>19320</v>
      </c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2"/>
      <c r="BC36" s="232"/>
      <c r="BD36" s="232"/>
      <c r="BE36" s="232"/>
      <c r="BF36" s="232"/>
      <c r="BG36" s="232"/>
      <c r="BH36" s="225"/>
      <c r="BI36" s="225"/>
      <c r="BJ36" s="225"/>
      <c r="BK36" s="225"/>
      <c r="BL36" s="225" t="s">
        <v>13675</v>
      </c>
      <c r="BM36" s="256"/>
      <c r="BN36" s="256"/>
      <c r="BO36" s="256"/>
    </row>
    <row r="37" spans="1:67" s="255" customFormat="1" ht="24" customHeight="1">
      <c r="A37" s="213"/>
      <c r="B37" s="903"/>
      <c r="C37" s="931" t="s">
        <v>603</v>
      </c>
      <c r="D37" s="227" t="s">
        <v>19322</v>
      </c>
      <c r="E37" s="227" t="s">
        <v>19323</v>
      </c>
      <c r="F37" s="227" t="s">
        <v>603</v>
      </c>
      <c r="G37" s="227"/>
      <c r="H37" s="299" t="s">
        <v>4505</v>
      </c>
      <c r="I37" s="227" t="s">
        <v>12577</v>
      </c>
      <c r="J37" s="227">
        <v>4</v>
      </c>
      <c r="K37" s="227"/>
      <c r="L37" s="240">
        <v>44131</v>
      </c>
      <c r="M37" s="240">
        <v>68</v>
      </c>
      <c r="N37" s="240">
        <v>68</v>
      </c>
      <c r="O37" s="227" t="s">
        <v>147</v>
      </c>
      <c r="P37" s="227">
        <v>400</v>
      </c>
      <c r="Q37" s="227">
        <v>1.2</v>
      </c>
      <c r="R37" s="227">
        <v>8</v>
      </c>
      <c r="S37" s="240">
        <v>4613</v>
      </c>
      <c r="T37" s="227" t="s">
        <v>290</v>
      </c>
      <c r="U37" s="240">
        <v>68</v>
      </c>
      <c r="V37" s="240">
        <v>105</v>
      </c>
      <c r="W37" s="228">
        <v>1350</v>
      </c>
      <c r="X37" s="228">
        <v>1350</v>
      </c>
      <c r="Y37" s="227" t="s">
        <v>4506</v>
      </c>
      <c r="Z37" s="227" t="s">
        <v>4506</v>
      </c>
      <c r="AA37" s="227"/>
      <c r="AB37" s="227">
        <v>2002</v>
      </c>
      <c r="AC37" s="227">
        <v>998</v>
      </c>
      <c r="AD37" s="240">
        <v>2983</v>
      </c>
      <c r="AE37" s="227">
        <v>300</v>
      </c>
      <c r="AF37" s="227">
        <v>0</v>
      </c>
      <c r="AG37" s="227">
        <v>0</v>
      </c>
      <c r="AH37" s="227">
        <v>0</v>
      </c>
      <c r="AI37" s="228">
        <v>4281</v>
      </c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 t="s">
        <v>13674</v>
      </c>
      <c r="BM37" s="256"/>
      <c r="BN37" s="256"/>
      <c r="BO37" s="256"/>
    </row>
    <row r="38" spans="1:67" s="255" customFormat="1" ht="24" customHeight="1">
      <c r="A38" s="213"/>
      <c r="B38" s="903"/>
      <c r="C38" s="931" t="s">
        <v>603</v>
      </c>
      <c r="D38" s="227" t="s">
        <v>19324</v>
      </c>
      <c r="E38" s="227" t="s">
        <v>10364</v>
      </c>
      <c r="F38" s="227" t="s">
        <v>603</v>
      </c>
      <c r="G38" s="227"/>
      <c r="H38" s="227"/>
      <c r="I38" s="227" t="s">
        <v>12577</v>
      </c>
      <c r="J38" s="227"/>
      <c r="K38" s="227"/>
      <c r="L38" s="240">
        <v>21126</v>
      </c>
      <c r="M38" s="240">
        <v>90</v>
      </c>
      <c r="N38" s="240">
        <v>90</v>
      </c>
      <c r="O38" s="227" t="s">
        <v>147</v>
      </c>
      <c r="P38" s="227">
        <v>370</v>
      </c>
      <c r="Q38" s="227"/>
      <c r="R38" s="227">
        <v>3</v>
      </c>
      <c r="S38" s="227"/>
      <c r="T38" s="227" t="s">
        <v>290</v>
      </c>
      <c r="U38" s="240">
        <v>64</v>
      </c>
      <c r="V38" s="240">
        <v>105</v>
      </c>
      <c r="W38" s="228">
        <v>550</v>
      </c>
      <c r="X38" s="228">
        <v>550</v>
      </c>
      <c r="Y38" s="227"/>
      <c r="Z38" s="227"/>
      <c r="AA38" s="236"/>
      <c r="AB38" s="227">
        <v>2010</v>
      </c>
      <c r="AC38" s="228"/>
      <c r="AD38" s="227"/>
      <c r="AE38" s="227"/>
      <c r="AF38" s="227"/>
      <c r="AG38" s="227"/>
      <c r="AH38" s="227"/>
      <c r="AI38" s="228">
        <v>6323</v>
      </c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 t="s">
        <v>11872</v>
      </c>
      <c r="BM38" s="256"/>
      <c r="BN38" s="256"/>
      <c r="BO38" s="256"/>
    </row>
    <row r="39" spans="1:67" s="255" customFormat="1" ht="24" customHeight="1">
      <c r="A39" s="213"/>
      <c r="B39" s="903"/>
      <c r="C39" s="931" t="s">
        <v>10366</v>
      </c>
      <c r="D39" s="227" t="s">
        <v>19325</v>
      </c>
      <c r="E39" s="227" t="s">
        <v>13676</v>
      </c>
      <c r="F39" s="227" t="s">
        <v>10366</v>
      </c>
      <c r="G39" s="227" t="s">
        <v>19326</v>
      </c>
      <c r="H39" s="227"/>
      <c r="I39" s="227" t="s">
        <v>10434</v>
      </c>
      <c r="J39" s="227"/>
      <c r="K39" s="227"/>
      <c r="L39" s="228">
        <v>83544</v>
      </c>
      <c r="M39" s="240">
        <v>587</v>
      </c>
      <c r="N39" s="240">
        <v>668</v>
      </c>
      <c r="O39" s="227" t="s">
        <v>147</v>
      </c>
      <c r="P39" s="227">
        <v>400</v>
      </c>
      <c r="Q39" s="227"/>
      <c r="R39" s="227">
        <v>8</v>
      </c>
      <c r="S39" s="227"/>
      <c r="T39" s="227" t="s">
        <v>604</v>
      </c>
      <c r="U39" s="240" t="s">
        <v>11873</v>
      </c>
      <c r="V39" s="240" t="s">
        <v>605</v>
      </c>
      <c r="W39" s="228">
        <v>4890</v>
      </c>
      <c r="X39" s="228">
        <v>4890</v>
      </c>
      <c r="Y39" s="227"/>
      <c r="Z39" s="227"/>
      <c r="AA39" s="227"/>
      <c r="AB39" s="227">
        <v>2007</v>
      </c>
      <c r="AC39" s="228"/>
      <c r="AD39" s="227"/>
      <c r="AE39" s="227"/>
      <c r="AF39" s="227"/>
      <c r="AG39" s="227"/>
      <c r="AH39" s="227"/>
      <c r="AI39" s="228">
        <v>21260</v>
      </c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 t="s">
        <v>11874</v>
      </c>
      <c r="BM39" s="256"/>
      <c r="BN39" s="256"/>
      <c r="BO39" s="256"/>
    </row>
    <row r="40" spans="1:67" s="255" customFormat="1" ht="24" customHeight="1">
      <c r="A40" s="213"/>
      <c r="B40" s="903"/>
      <c r="C40" s="931" t="s">
        <v>10366</v>
      </c>
      <c r="D40" s="227" t="s">
        <v>19327</v>
      </c>
      <c r="E40" s="227" t="s">
        <v>13677</v>
      </c>
      <c r="F40" s="227" t="s">
        <v>10366</v>
      </c>
      <c r="G40" s="227" t="s">
        <v>19328</v>
      </c>
      <c r="H40" s="227"/>
      <c r="I40" s="227" t="s">
        <v>10434</v>
      </c>
      <c r="J40" s="227"/>
      <c r="K40" s="227"/>
      <c r="L40" s="228">
        <v>57081</v>
      </c>
      <c r="M40" s="240">
        <v>0</v>
      </c>
      <c r="N40" s="240">
        <v>135</v>
      </c>
      <c r="O40" s="227" t="s">
        <v>147</v>
      </c>
      <c r="P40" s="227">
        <v>400</v>
      </c>
      <c r="Q40" s="227"/>
      <c r="R40" s="227">
        <v>4</v>
      </c>
      <c r="S40" s="227"/>
      <c r="T40" s="227" t="s">
        <v>1979</v>
      </c>
      <c r="U40" s="240">
        <v>67</v>
      </c>
      <c r="V40" s="240">
        <v>107</v>
      </c>
      <c r="W40" s="228">
        <v>0</v>
      </c>
      <c r="X40" s="228">
        <v>1500</v>
      </c>
      <c r="Y40" s="227"/>
      <c r="Z40" s="227"/>
      <c r="AA40" s="227"/>
      <c r="AB40" s="227">
        <v>2009</v>
      </c>
      <c r="AC40" s="228"/>
      <c r="AD40" s="227"/>
      <c r="AE40" s="227"/>
      <c r="AF40" s="227"/>
      <c r="AG40" s="227"/>
      <c r="AH40" s="227"/>
      <c r="AI40" s="228">
        <v>9798</v>
      </c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 t="s">
        <v>19329</v>
      </c>
      <c r="BM40" s="256"/>
      <c r="BN40" s="256"/>
      <c r="BO40" s="256"/>
    </row>
    <row r="41" spans="1:67" s="1357" customFormat="1" ht="24" customHeight="1">
      <c r="A41" s="1355"/>
      <c r="B41" s="904" t="s">
        <v>471</v>
      </c>
      <c r="C41" s="930" t="s">
        <v>55</v>
      </c>
      <c r="D41" s="314"/>
      <c r="E41" s="315">
        <f>COUNTA(E42)</f>
        <v>1</v>
      </c>
      <c r="F41" s="314"/>
      <c r="G41" s="314"/>
      <c r="H41" s="314"/>
      <c r="I41" s="314"/>
      <c r="J41" s="314"/>
      <c r="K41" s="314"/>
      <c r="L41" s="317">
        <f>SUM(L42)</f>
        <v>400</v>
      </c>
      <c r="M41" s="317">
        <f t="shared" ref="M41:N41" si="0">SUM(M42)</f>
        <v>0</v>
      </c>
      <c r="N41" s="317">
        <f t="shared" si="0"/>
        <v>400</v>
      </c>
      <c r="O41" s="314"/>
      <c r="P41" s="314"/>
      <c r="Q41" s="314"/>
      <c r="R41" s="314"/>
      <c r="S41" s="314"/>
      <c r="T41" s="314"/>
      <c r="U41" s="317"/>
      <c r="V41" s="317"/>
      <c r="W41" s="318"/>
      <c r="X41" s="318"/>
      <c r="Y41" s="314"/>
      <c r="Z41" s="314"/>
      <c r="AA41" s="236"/>
      <c r="AB41" s="314"/>
      <c r="AC41" s="314"/>
      <c r="AD41" s="314"/>
      <c r="AE41" s="314"/>
      <c r="AF41" s="314"/>
      <c r="AG41" s="314"/>
      <c r="AH41" s="314"/>
      <c r="AI41" s="318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237"/>
      <c r="BC41" s="237"/>
      <c r="BD41" s="237"/>
      <c r="BE41" s="237"/>
      <c r="BF41" s="237"/>
      <c r="BG41" s="237"/>
      <c r="BH41" s="237"/>
      <c r="BI41" s="237"/>
      <c r="BJ41" s="237"/>
      <c r="BK41" s="237"/>
      <c r="BL41" s="237"/>
      <c r="BM41" s="1356"/>
      <c r="BN41" s="1356"/>
      <c r="BO41" s="1356"/>
    </row>
    <row r="42" spans="1:67" ht="24" customHeight="1">
      <c r="B42" s="903"/>
      <c r="C42" s="931" t="s">
        <v>12669</v>
      </c>
      <c r="D42" s="227" t="s">
        <v>13735</v>
      </c>
      <c r="E42" s="227" t="s">
        <v>12669</v>
      </c>
      <c r="F42" s="227" t="s">
        <v>19551</v>
      </c>
      <c r="G42" s="227" t="s">
        <v>13736</v>
      </c>
      <c r="H42" s="227">
        <v>13</v>
      </c>
      <c r="I42" s="227"/>
      <c r="J42" s="240">
        <v>100930</v>
      </c>
      <c r="K42" s="240"/>
      <c r="L42" s="240">
        <v>400</v>
      </c>
      <c r="M42" s="227" t="s">
        <v>13035</v>
      </c>
      <c r="N42" s="227">
        <v>400</v>
      </c>
      <c r="O42" s="227"/>
      <c r="P42" s="227">
        <v>8</v>
      </c>
      <c r="Q42" s="227"/>
      <c r="R42" s="227" t="s">
        <v>1982</v>
      </c>
      <c r="S42" s="240">
        <v>68</v>
      </c>
      <c r="T42" s="240">
        <v>105</v>
      </c>
      <c r="U42" s="228">
        <v>996</v>
      </c>
      <c r="V42" s="228">
        <v>996</v>
      </c>
      <c r="W42" s="227"/>
      <c r="X42" s="227" t="s">
        <v>1988</v>
      </c>
      <c r="Y42" s="236"/>
      <c r="Z42" s="227">
        <v>2022</v>
      </c>
      <c r="AA42" s="227" t="s">
        <v>13737</v>
      </c>
      <c r="AB42" s="353"/>
      <c r="AC42" s="353"/>
      <c r="AD42" s="353"/>
      <c r="AE42" s="353"/>
      <c r="AF42" s="353"/>
      <c r="AG42" s="353"/>
      <c r="AH42" s="353"/>
      <c r="AI42" s="353"/>
      <c r="AJ42" s="353"/>
      <c r="AK42" s="353"/>
      <c r="AL42" s="353"/>
      <c r="AM42" s="353"/>
      <c r="AN42" s="353"/>
      <c r="AO42" s="353"/>
      <c r="AP42" s="353"/>
      <c r="AQ42" s="353"/>
      <c r="AR42" s="353"/>
      <c r="AS42" s="353"/>
      <c r="AT42" s="353"/>
      <c r="AU42" s="353"/>
      <c r="AV42" s="353"/>
      <c r="AW42" s="353"/>
      <c r="AX42" s="353"/>
      <c r="AY42" s="353"/>
      <c r="AZ42" s="353"/>
      <c r="BA42" s="353"/>
      <c r="BB42" s="354"/>
      <c r="BC42" s="354"/>
      <c r="BD42" s="354"/>
      <c r="BE42" s="354"/>
      <c r="BF42" s="354"/>
      <c r="BG42" s="354"/>
      <c r="BH42" s="354"/>
      <c r="BI42" s="354"/>
      <c r="BJ42" s="354"/>
      <c r="BK42" s="354"/>
      <c r="BL42" s="354"/>
      <c r="BM42" s="1359"/>
      <c r="BN42" s="1359"/>
      <c r="BO42" s="1359"/>
    </row>
    <row r="43" spans="1:67" s="1343" customFormat="1" ht="24" customHeight="1">
      <c r="A43" s="1311"/>
      <c r="B43" s="904" t="s">
        <v>541</v>
      </c>
      <c r="C43" s="930" t="s">
        <v>2001</v>
      </c>
      <c r="D43" s="314"/>
      <c r="E43" s="315">
        <f>COUNTA(E44:E83)</f>
        <v>40</v>
      </c>
      <c r="F43" s="314"/>
      <c r="G43" s="314"/>
      <c r="H43" s="316"/>
      <c r="I43" s="314"/>
      <c r="J43" s="314"/>
      <c r="K43" s="314"/>
      <c r="L43" s="317">
        <f>SUM(L44:L83)</f>
        <v>4366820.9000000004</v>
      </c>
      <c r="M43" s="317">
        <f>SUM(M44:M83)</f>
        <v>367535.89</v>
      </c>
      <c r="N43" s="317">
        <f>SUM(N44:N83)</f>
        <v>616163.47</v>
      </c>
      <c r="O43" s="314"/>
      <c r="P43" s="317"/>
      <c r="Q43" s="317">
        <v>69.350000000000009</v>
      </c>
      <c r="R43" s="317"/>
      <c r="S43" s="317">
        <v>94070</v>
      </c>
      <c r="T43" s="314"/>
      <c r="U43" s="317"/>
      <c r="V43" s="317"/>
      <c r="W43" s="355"/>
      <c r="X43" s="317"/>
      <c r="Y43" s="317">
        <v>0</v>
      </c>
      <c r="Z43" s="317">
        <v>0</v>
      </c>
      <c r="AA43" s="236"/>
      <c r="AB43" s="317"/>
      <c r="AC43" s="317">
        <v>1816777200</v>
      </c>
      <c r="AD43" s="317">
        <v>213694453</v>
      </c>
      <c r="AE43" s="317">
        <v>640823936</v>
      </c>
      <c r="AF43" s="317">
        <v>0</v>
      </c>
      <c r="AG43" s="317">
        <v>2000</v>
      </c>
      <c r="AH43" s="317">
        <v>7677</v>
      </c>
      <c r="AI43" s="317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1342"/>
      <c r="BN43" s="1342"/>
      <c r="BO43" s="1342"/>
    </row>
    <row r="44" spans="1:67" s="255" customFormat="1" ht="24" customHeight="1">
      <c r="A44" s="213" t="s">
        <v>150</v>
      </c>
      <c r="B44" s="903"/>
      <c r="C44" s="931" t="s">
        <v>12625</v>
      </c>
      <c r="D44" s="227" t="s">
        <v>19700</v>
      </c>
      <c r="E44" s="227" t="s">
        <v>2695</v>
      </c>
      <c r="F44" s="227" t="s">
        <v>2694</v>
      </c>
      <c r="G44" s="324" t="s">
        <v>19701</v>
      </c>
      <c r="H44" s="325" t="s">
        <v>2696</v>
      </c>
      <c r="I44" s="324" t="s">
        <v>8215</v>
      </c>
      <c r="J44" s="324">
        <v>26</v>
      </c>
      <c r="K44" s="324" t="s">
        <v>19702</v>
      </c>
      <c r="L44" s="240">
        <v>37531</v>
      </c>
      <c r="M44" s="240">
        <v>9710</v>
      </c>
      <c r="N44" s="240">
        <v>17063</v>
      </c>
      <c r="O44" s="227" t="s">
        <v>147</v>
      </c>
      <c r="P44" s="227">
        <v>400</v>
      </c>
      <c r="Q44" s="227">
        <v>1.2</v>
      </c>
      <c r="R44" s="227">
        <v>8</v>
      </c>
      <c r="S44" s="227"/>
      <c r="T44" s="227" t="s">
        <v>148</v>
      </c>
      <c r="U44" s="240">
        <v>70</v>
      </c>
      <c r="V44" s="240">
        <v>105</v>
      </c>
      <c r="W44" s="228">
        <v>11808</v>
      </c>
      <c r="X44" s="228">
        <v>15000</v>
      </c>
      <c r="Y44" s="227" t="s">
        <v>465</v>
      </c>
      <c r="Z44" s="227" t="s">
        <v>466</v>
      </c>
      <c r="AA44" s="227"/>
      <c r="AB44" s="227">
        <v>1986</v>
      </c>
      <c r="AC44" s="240">
        <v>2510</v>
      </c>
      <c r="AD44" s="240">
        <v>3346</v>
      </c>
      <c r="AE44" s="240">
        <v>2510</v>
      </c>
      <c r="AF44" s="240"/>
      <c r="AG44" s="240"/>
      <c r="AH44" s="240"/>
      <c r="AI44" s="228">
        <v>8366</v>
      </c>
      <c r="AJ44" s="227"/>
      <c r="AK44" s="227"/>
      <c r="AL44" s="324">
        <v>2</v>
      </c>
      <c r="AM44" s="324"/>
      <c r="AN44" s="324">
        <v>4</v>
      </c>
      <c r="AO44" s="227" t="s">
        <v>2697</v>
      </c>
      <c r="AP44" s="227"/>
      <c r="AQ44" s="227"/>
      <c r="AR44" s="313"/>
      <c r="AS44" s="313"/>
      <c r="AT44" s="313"/>
      <c r="AU44" s="313"/>
      <c r="AV44" s="313"/>
      <c r="AW44" s="227"/>
      <c r="AX44" s="227"/>
      <c r="AY44" s="227"/>
      <c r="AZ44" s="227"/>
      <c r="BA44" s="227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30"/>
      <c r="BM44" s="256"/>
      <c r="BN44" s="256"/>
      <c r="BO44" s="256"/>
    </row>
    <row r="45" spans="1:67" s="255" customFormat="1" ht="24" customHeight="1">
      <c r="A45" s="213"/>
      <c r="B45" s="903"/>
      <c r="C45" s="931" t="s">
        <v>1842</v>
      </c>
      <c r="D45" s="227" t="s">
        <v>19703</v>
      </c>
      <c r="E45" s="227" t="s">
        <v>19704</v>
      </c>
      <c r="F45" s="227" t="s">
        <v>1842</v>
      </c>
      <c r="G45" s="227" t="s">
        <v>19705</v>
      </c>
      <c r="H45" s="299"/>
      <c r="I45" s="227" t="s">
        <v>1845</v>
      </c>
      <c r="J45" s="227"/>
      <c r="K45" s="227"/>
      <c r="L45" s="240">
        <v>120016</v>
      </c>
      <c r="M45" s="240">
        <v>12313.27</v>
      </c>
      <c r="N45" s="240">
        <v>84512.05</v>
      </c>
      <c r="O45" s="227" t="s">
        <v>147</v>
      </c>
      <c r="P45" s="227">
        <v>400</v>
      </c>
      <c r="Q45" s="227">
        <v>1.2</v>
      </c>
      <c r="R45" s="227">
        <v>8</v>
      </c>
      <c r="S45" s="227">
        <v>3840</v>
      </c>
      <c r="T45" s="227" t="s">
        <v>147</v>
      </c>
      <c r="U45" s="240">
        <v>70</v>
      </c>
      <c r="V45" s="240">
        <v>105</v>
      </c>
      <c r="W45" s="228" t="s">
        <v>2726</v>
      </c>
      <c r="X45" s="228">
        <v>800</v>
      </c>
      <c r="Y45" s="227" t="s">
        <v>178</v>
      </c>
      <c r="Z45" s="227" t="s">
        <v>466</v>
      </c>
      <c r="AA45" s="236"/>
      <c r="AB45" s="227">
        <v>2012</v>
      </c>
      <c r="AC45" s="240"/>
      <c r="AD45" s="240"/>
      <c r="AE45" s="240"/>
      <c r="AF45" s="240"/>
      <c r="AG45" s="240"/>
      <c r="AH45" s="240"/>
      <c r="AI45" s="228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 t="s">
        <v>2727</v>
      </c>
      <c r="BM45" s="256"/>
      <c r="BN45" s="256"/>
      <c r="BO45" s="256"/>
    </row>
    <row r="46" spans="1:67" s="255" customFormat="1" ht="24" customHeight="1">
      <c r="A46" s="213"/>
      <c r="B46" s="903"/>
      <c r="C46" s="931" t="s">
        <v>12614</v>
      </c>
      <c r="D46" s="227" t="s">
        <v>19706</v>
      </c>
      <c r="E46" s="233" t="s">
        <v>12615</v>
      </c>
      <c r="F46" s="227" t="s">
        <v>1842</v>
      </c>
      <c r="G46" s="233" t="s">
        <v>10651</v>
      </c>
      <c r="H46" s="238" t="s">
        <v>2723</v>
      </c>
      <c r="I46" s="233" t="s">
        <v>1845</v>
      </c>
      <c r="J46" s="227">
        <v>2</v>
      </c>
      <c r="K46" s="233" t="s">
        <v>2724</v>
      </c>
      <c r="L46" s="240">
        <v>206123</v>
      </c>
      <c r="M46" s="240">
        <v>31943</v>
      </c>
      <c r="N46" s="240">
        <v>73175</v>
      </c>
      <c r="O46" s="227" t="s">
        <v>147</v>
      </c>
      <c r="P46" s="227">
        <v>400</v>
      </c>
      <c r="Q46" s="301">
        <v>1.2</v>
      </c>
      <c r="R46" s="227">
        <v>8</v>
      </c>
      <c r="S46" s="233">
        <v>3840</v>
      </c>
      <c r="T46" s="227" t="s">
        <v>148</v>
      </c>
      <c r="U46" s="240">
        <v>68</v>
      </c>
      <c r="V46" s="240">
        <v>105</v>
      </c>
      <c r="W46" s="228">
        <v>37155</v>
      </c>
      <c r="X46" s="228">
        <v>37155</v>
      </c>
      <c r="Y46" s="233" t="s">
        <v>465</v>
      </c>
      <c r="Z46" s="233" t="s">
        <v>466</v>
      </c>
      <c r="AA46" s="236"/>
      <c r="AB46" s="227">
        <v>2018</v>
      </c>
      <c r="AC46" s="240">
        <v>2465</v>
      </c>
      <c r="AD46" s="240">
        <v>1800</v>
      </c>
      <c r="AE46" s="240">
        <v>600</v>
      </c>
      <c r="AF46" s="240"/>
      <c r="AG46" s="240"/>
      <c r="AH46" s="240"/>
      <c r="AI46" s="228">
        <v>321800</v>
      </c>
      <c r="AJ46" s="227"/>
      <c r="AK46" s="227"/>
      <c r="AL46" s="233" t="s">
        <v>389</v>
      </c>
      <c r="AM46" s="233"/>
      <c r="AN46" s="233"/>
      <c r="AO46" s="233"/>
      <c r="AP46" s="233"/>
      <c r="AQ46" s="233"/>
      <c r="AR46" s="233" t="s">
        <v>1156</v>
      </c>
      <c r="AS46" s="233">
        <v>1</v>
      </c>
      <c r="AT46" s="233">
        <v>80</v>
      </c>
      <c r="AU46" s="233" t="s">
        <v>389</v>
      </c>
      <c r="AV46" s="233" t="s">
        <v>2725</v>
      </c>
      <c r="AW46" s="233"/>
      <c r="AX46" s="233"/>
      <c r="AY46" s="233"/>
      <c r="AZ46" s="233"/>
      <c r="BA46" s="233"/>
      <c r="BB46" s="232"/>
      <c r="BC46" s="232"/>
      <c r="BD46" s="232"/>
      <c r="BE46" s="232"/>
      <c r="BF46" s="232"/>
      <c r="BG46" s="232"/>
      <c r="BH46" s="225"/>
      <c r="BI46" s="225"/>
      <c r="BJ46" s="225"/>
      <c r="BK46" s="225"/>
      <c r="BL46" s="225"/>
      <c r="BM46" s="256"/>
      <c r="BN46" s="256"/>
      <c r="BO46" s="256"/>
    </row>
    <row r="47" spans="1:67" s="255" customFormat="1" ht="24" customHeight="1">
      <c r="A47" s="213"/>
      <c r="B47" s="903"/>
      <c r="C47" s="931" t="s">
        <v>2709</v>
      </c>
      <c r="D47" s="227" t="s">
        <v>19707</v>
      </c>
      <c r="E47" s="227" t="s">
        <v>2710</v>
      </c>
      <c r="F47" s="227" t="s">
        <v>2709</v>
      </c>
      <c r="G47" s="227" t="s">
        <v>10649</v>
      </c>
      <c r="H47" s="299"/>
      <c r="I47" s="227" t="s">
        <v>2711</v>
      </c>
      <c r="J47" s="227"/>
      <c r="K47" s="227"/>
      <c r="L47" s="240">
        <v>305350</v>
      </c>
      <c r="M47" s="240">
        <v>25569</v>
      </c>
      <c r="N47" s="240">
        <v>59689</v>
      </c>
      <c r="O47" s="227" t="s">
        <v>1978</v>
      </c>
      <c r="P47" s="227">
        <v>400</v>
      </c>
      <c r="Q47" s="227">
        <v>1.25</v>
      </c>
      <c r="R47" s="227">
        <v>8</v>
      </c>
      <c r="S47" s="227">
        <v>4000</v>
      </c>
      <c r="T47" s="227" t="s">
        <v>148</v>
      </c>
      <c r="U47" s="240">
        <v>68</v>
      </c>
      <c r="V47" s="240">
        <v>105</v>
      </c>
      <c r="W47" s="228">
        <v>43000</v>
      </c>
      <c r="X47" s="228">
        <v>43000</v>
      </c>
      <c r="Y47" s="227" t="s">
        <v>465</v>
      </c>
      <c r="Z47" s="227" t="s">
        <v>466</v>
      </c>
      <c r="AA47" s="234"/>
      <c r="AB47" s="227">
        <v>2003</v>
      </c>
      <c r="AC47" s="240">
        <v>108903</v>
      </c>
      <c r="AD47" s="240">
        <v>4500</v>
      </c>
      <c r="AE47" s="240">
        <v>994</v>
      </c>
      <c r="AF47" s="240"/>
      <c r="AG47" s="240"/>
      <c r="AH47" s="240"/>
      <c r="AI47" s="228">
        <v>114397</v>
      </c>
      <c r="AJ47" s="227"/>
      <c r="AK47" s="227"/>
      <c r="AL47" s="227">
        <v>2</v>
      </c>
      <c r="AM47" s="227"/>
      <c r="AN47" s="227">
        <v>6</v>
      </c>
      <c r="AO47" s="227"/>
      <c r="AP47" s="227"/>
      <c r="AQ47" s="227"/>
      <c r="AR47" s="227" t="s">
        <v>607</v>
      </c>
      <c r="AS47" s="227">
        <v>2</v>
      </c>
      <c r="AT47" s="227">
        <v>7140</v>
      </c>
      <c r="AU47" s="227"/>
      <c r="AV47" s="227"/>
      <c r="AW47" s="227"/>
      <c r="AX47" s="227"/>
      <c r="AY47" s="227"/>
      <c r="AZ47" s="227"/>
      <c r="BA47" s="227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30"/>
      <c r="BM47" s="256"/>
      <c r="BN47" s="256"/>
      <c r="BO47" s="256"/>
    </row>
    <row r="48" spans="1:67" s="255" customFormat="1" ht="24" customHeight="1">
      <c r="A48" s="213"/>
      <c r="B48" s="903"/>
      <c r="C48" s="931" t="s">
        <v>2709</v>
      </c>
      <c r="D48" s="227" t="s">
        <v>19707</v>
      </c>
      <c r="E48" s="227" t="s">
        <v>2713</v>
      </c>
      <c r="F48" s="227" t="s">
        <v>2709</v>
      </c>
      <c r="G48" s="227" t="s">
        <v>10649</v>
      </c>
      <c r="H48" s="299"/>
      <c r="I48" s="227" t="s">
        <v>2711</v>
      </c>
      <c r="J48" s="227"/>
      <c r="K48" s="227"/>
      <c r="L48" s="240">
        <v>305350</v>
      </c>
      <c r="M48" s="240">
        <v>675.25</v>
      </c>
      <c r="N48" s="240">
        <v>463</v>
      </c>
      <c r="O48" s="227" t="s">
        <v>1978</v>
      </c>
      <c r="P48" s="227">
        <v>400</v>
      </c>
      <c r="Q48" s="227">
        <v>1.25</v>
      </c>
      <c r="R48" s="227">
        <v>8</v>
      </c>
      <c r="S48" s="227">
        <v>4000</v>
      </c>
      <c r="T48" s="227" t="s">
        <v>148</v>
      </c>
      <c r="U48" s="240">
        <v>68</v>
      </c>
      <c r="V48" s="240">
        <v>105</v>
      </c>
      <c r="W48" s="228">
        <v>1000</v>
      </c>
      <c r="X48" s="228">
        <v>1000</v>
      </c>
      <c r="Y48" s="227" t="s">
        <v>465</v>
      </c>
      <c r="Z48" s="227" t="s">
        <v>466</v>
      </c>
      <c r="AA48" s="234"/>
      <c r="AB48" s="227">
        <v>2003</v>
      </c>
      <c r="AC48" s="240"/>
      <c r="AD48" s="240"/>
      <c r="AE48" s="240"/>
      <c r="AF48" s="240"/>
      <c r="AG48" s="240"/>
      <c r="AH48" s="240"/>
      <c r="AI48" s="228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 t="s">
        <v>2714</v>
      </c>
      <c r="BM48" s="256"/>
      <c r="BN48" s="256"/>
      <c r="BO48" s="256"/>
    </row>
    <row r="49" spans="1:67" s="255" customFormat="1" ht="24" customHeight="1">
      <c r="A49" s="213"/>
      <c r="B49" s="903"/>
      <c r="C49" s="931" t="s">
        <v>2709</v>
      </c>
      <c r="D49" s="227" t="s">
        <v>19708</v>
      </c>
      <c r="E49" s="227" t="s">
        <v>2715</v>
      </c>
      <c r="F49" s="227" t="s">
        <v>2709</v>
      </c>
      <c r="G49" s="227" t="s">
        <v>19709</v>
      </c>
      <c r="H49" s="299"/>
      <c r="I49" s="227" t="s">
        <v>2711</v>
      </c>
      <c r="J49" s="227">
        <v>1</v>
      </c>
      <c r="K49" s="227"/>
      <c r="L49" s="240">
        <v>164242</v>
      </c>
      <c r="M49" s="240">
        <v>1077</v>
      </c>
      <c r="N49" s="240">
        <v>1360</v>
      </c>
      <c r="O49" s="227" t="s">
        <v>2712</v>
      </c>
      <c r="P49" s="227">
        <v>400</v>
      </c>
      <c r="Q49" s="227">
        <v>10</v>
      </c>
      <c r="R49" s="227">
        <v>8</v>
      </c>
      <c r="S49" s="227"/>
      <c r="T49" s="227" t="s">
        <v>290</v>
      </c>
      <c r="U49" s="240">
        <v>64</v>
      </c>
      <c r="V49" s="240">
        <v>101</v>
      </c>
      <c r="W49" s="228">
        <v>2425</v>
      </c>
      <c r="X49" s="228">
        <v>2425</v>
      </c>
      <c r="Y49" s="227" t="s">
        <v>465</v>
      </c>
      <c r="Z49" s="227" t="s">
        <v>466</v>
      </c>
      <c r="AA49" s="227"/>
      <c r="AB49" s="227">
        <v>2004</v>
      </c>
      <c r="AC49" s="240"/>
      <c r="AD49" s="240"/>
      <c r="AE49" s="240"/>
      <c r="AF49" s="240"/>
      <c r="AG49" s="240"/>
      <c r="AH49" s="240"/>
      <c r="AI49" s="228">
        <v>5000</v>
      </c>
      <c r="AJ49" s="227"/>
      <c r="AK49" s="227"/>
      <c r="AL49" s="227"/>
      <c r="AM49" s="227"/>
      <c r="AN49" s="227"/>
      <c r="AO49" s="227"/>
      <c r="AP49" s="227"/>
      <c r="AQ49" s="227"/>
      <c r="AR49" s="227" t="s">
        <v>715</v>
      </c>
      <c r="AS49" s="227">
        <v>1</v>
      </c>
      <c r="AT49" s="227"/>
      <c r="AU49" s="227"/>
      <c r="AV49" s="227" t="s">
        <v>19710</v>
      </c>
      <c r="AW49" s="227" t="s">
        <v>6748</v>
      </c>
      <c r="AX49" s="227"/>
      <c r="AY49" s="227"/>
      <c r="AZ49" s="227" t="s">
        <v>861</v>
      </c>
      <c r="BA49" s="227" t="s">
        <v>19710</v>
      </c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56"/>
      <c r="BN49" s="256"/>
      <c r="BO49" s="256"/>
    </row>
    <row r="50" spans="1:67" s="255" customFormat="1" ht="24" customHeight="1">
      <c r="A50" s="213">
        <v>2</v>
      </c>
      <c r="B50" s="1354"/>
      <c r="C50" s="931" t="s">
        <v>2700</v>
      </c>
      <c r="D50" s="227" t="s">
        <v>19711</v>
      </c>
      <c r="E50" s="227" t="s">
        <v>2702</v>
      </c>
      <c r="F50" s="227" t="s">
        <v>2700</v>
      </c>
      <c r="G50" s="233" t="s">
        <v>26352</v>
      </c>
      <c r="H50" s="238" t="s">
        <v>2704</v>
      </c>
      <c r="I50" s="233" t="s">
        <v>2705</v>
      </c>
      <c r="J50" s="300">
        <v>3</v>
      </c>
      <c r="K50" s="356"/>
      <c r="L50" s="240">
        <v>101864</v>
      </c>
      <c r="M50" s="240">
        <v>5929</v>
      </c>
      <c r="N50" s="240">
        <v>7023</v>
      </c>
      <c r="O50" s="227" t="s">
        <v>147</v>
      </c>
      <c r="P50" s="227">
        <v>400</v>
      </c>
      <c r="Q50" s="301">
        <v>1.2</v>
      </c>
      <c r="R50" s="227">
        <v>8</v>
      </c>
      <c r="S50" s="227">
        <v>11992</v>
      </c>
      <c r="T50" s="227" t="s">
        <v>148</v>
      </c>
      <c r="U50" s="240">
        <v>72</v>
      </c>
      <c r="V50" s="240">
        <v>111</v>
      </c>
      <c r="W50" s="228">
        <v>21149</v>
      </c>
      <c r="X50" s="228">
        <v>27000</v>
      </c>
      <c r="Y50" s="233" t="s">
        <v>465</v>
      </c>
      <c r="Z50" s="233" t="s">
        <v>466</v>
      </c>
      <c r="AA50" s="227"/>
      <c r="AB50" s="227">
        <v>1984</v>
      </c>
      <c r="AC50" s="240">
        <v>108903</v>
      </c>
      <c r="AD50" s="240">
        <v>4500</v>
      </c>
      <c r="AE50" s="240">
        <v>994</v>
      </c>
      <c r="AF50" s="240"/>
      <c r="AG50" s="240"/>
      <c r="AH50" s="240"/>
      <c r="AI50" s="228">
        <v>2501</v>
      </c>
      <c r="AJ50" s="227">
        <v>0</v>
      </c>
      <c r="AK50" s="227"/>
      <c r="AL50" s="227">
        <v>1</v>
      </c>
      <c r="AM50" s="227">
        <v>1324</v>
      </c>
      <c r="AN50" s="227">
        <v>5</v>
      </c>
      <c r="AO50" s="227">
        <v>1200</v>
      </c>
      <c r="AP50" s="227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2"/>
      <c r="BC50" s="232"/>
      <c r="BD50" s="232"/>
      <c r="BE50" s="232"/>
      <c r="BF50" s="232"/>
      <c r="BG50" s="232"/>
      <c r="BH50" s="225"/>
      <c r="BI50" s="225"/>
      <c r="BJ50" s="225"/>
      <c r="BK50" s="225"/>
      <c r="BL50" s="224"/>
      <c r="BM50" s="256"/>
      <c r="BN50" s="256"/>
      <c r="BO50" s="256"/>
    </row>
    <row r="51" spans="1:67" s="255" customFormat="1" ht="24" customHeight="1">
      <c r="A51" s="213">
        <v>3</v>
      </c>
      <c r="B51" s="1354"/>
      <c r="C51" s="931" t="s">
        <v>2700</v>
      </c>
      <c r="D51" s="227" t="s">
        <v>19712</v>
      </c>
      <c r="E51" s="227" t="s">
        <v>2707</v>
      </c>
      <c r="F51" s="227" t="s">
        <v>2700</v>
      </c>
      <c r="G51" s="227" t="s">
        <v>19713</v>
      </c>
      <c r="H51" s="299" t="s">
        <v>2708</v>
      </c>
      <c r="I51" s="227" t="s">
        <v>2705</v>
      </c>
      <c r="J51" s="240">
        <v>4</v>
      </c>
      <c r="K51" s="313"/>
      <c r="L51" s="240">
        <v>117141</v>
      </c>
      <c r="M51" s="240">
        <v>18422</v>
      </c>
      <c r="N51" s="240">
        <v>37163</v>
      </c>
      <c r="O51" s="227" t="s">
        <v>147</v>
      </c>
      <c r="P51" s="227">
        <v>400</v>
      </c>
      <c r="Q51" s="227">
        <v>1.25</v>
      </c>
      <c r="R51" s="227">
        <v>8</v>
      </c>
      <c r="S51" s="227">
        <v>11848</v>
      </c>
      <c r="T51" s="227" t="s">
        <v>148</v>
      </c>
      <c r="U51" s="240">
        <v>72</v>
      </c>
      <c r="V51" s="240">
        <v>109</v>
      </c>
      <c r="W51" s="228">
        <v>16879</v>
      </c>
      <c r="X51" s="228">
        <v>20000</v>
      </c>
      <c r="Y51" s="227" t="s">
        <v>465</v>
      </c>
      <c r="Z51" s="227" t="s">
        <v>466</v>
      </c>
      <c r="AA51" s="227"/>
      <c r="AB51" s="227">
        <v>2001</v>
      </c>
      <c r="AC51" s="240">
        <v>108903</v>
      </c>
      <c r="AD51" s="240">
        <v>4500</v>
      </c>
      <c r="AE51" s="240">
        <v>994</v>
      </c>
      <c r="AF51" s="240"/>
      <c r="AG51" s="240"/>
      <c r="AH51" s="240"/>
      <c r="AI51" s="228">
        <v>108800</v>
      </c>
      <c r="AJ51" s="227"/>
      <c r="AK51" s="227"/>
      <c r="AL51" s="227">
        <v>1</v>
      </c>
      <c r="AM51" s="227">
        <v>12</v>
      </c>
      <c r="AN51" s="227">
        <v>4</v>
      </c>
      <c r="AO51" s="227">
        <v>500</v>
      </c>
      <c r="AP51" s="227">
        <v>14.6</v>
      </c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56"/>
      <c r="BN51" s="256"/>
      <c r="BO51" s="256"/>
    </row>
    <row r="52" spans="1:67" s="255" customFormat="1" ht="24" customHeight="1">
      <c r="A52" s="213">
        <v>4</v>
      </c>
      <c r="B52" s="903"/>
      <c r="C52" s="931" t="s">
        <v>2764</v>
      </c>
      <c r="D52" s="227" t="s">
        <v>19714</v>
      </c>
      <c r="E52" s="227" t="s">
        <v>2765</v>
      </c>
      <c r="F52" s="227" t="s">
        <v>2764</v>
      </c>
      <c r="G52" s="227" t="s">
        <v>10653</v>
      </c>
      <c r="H52" s="299"/>
      <c r="I52" s="227" t="s">
        <v>2766</v>
      </c>
      <c r="J52" s="240">
        <v>285097</v>
      </c>
      <c r="K52" s="227" t="s">
        <v>10654</v>
      </c>
      <c r="L52" s="240">
        <v>285097</v>
      </c>
      <c r="M52" s="240">
        <v>54020.59</v>
      </c>
      <c r="N52" s="240">
        <v>65076.55</v>
      </c>
      <c r="O52" s="227" t="s">
        <v>609</v>
      </c>
      <c r="P52" s="227">
        <v>400</v>
      </c>
      <c r="Q52" s="227">
        <v>8</v>
      </c>
      <c r="R52" s="227">
        <v>8</v>
      </c>
      <c r="S52" s="227"/>
      <c r="T52" s="227" t="s">
        <v>148</v>
      </c>
      <c r="U52" s="240">
        <v>68</v>
      </c>
      <c r="V52" s="240">
        <v>105</v>
      </c>
      <c r="W52" s="228">
        <v>35270</v>
      </c>
      <c r="X52" s="228">
        <v>35270</v>
      </c>
      <c r="Y52" s="227"/>
      <c r="Z52" s="227"/>
      <c r="AA52" s="227"/>
      <c r="AB52" s="227">
        <v>2011</v>
      </c>
      <c r="AC52" s="240"/>
      <c r="AD52" s="240"/>
      <c r="AE52" s="240"/>
      <c r="AF52" s="240"/>
      <c r="AG52" s="240"/>
      <c r="AH52" s="240"/>
      <c r="AI52" s="228">
        <v>169359</v>
      </c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56"/>
      <c r="BN52" s="256"/>
      <c r="BO52" s="256"/>
    </row>
    <row r="53" spans="1:67" s="255" customFormat="1" ht="24" customHeight="1">
      <c r="A53" s="213"/>
      <c r="B53" s="903"/>
      <c r="C53" s="931" t="s">
        <v>2764</v>
      </c>
      <c r="D53" s="227" t="s">
        <v>19714</v>
      </c>
      <c r="E53" s="227" t="s">
        <v>2769</v>
      </c>
      <c r="F53" s="227" t="s">
        <v>2764</v>
      </c>
      <c r="G53" s="302" t="s">
        <v>10653</v>
      </c>
      <c r="H53" s="299"/>
      <c r="I53" s="227" t="s">
        <v>2766</v>
      </c>
      <c r="J53" s="227"/>
      <c r="K53" s="227" t="s">
        <v>10654</v>
      </c>
      <c r="L53" s="240"/>
      <c r="M53" s="240">
        <v>1499.92</v>
      </c>
      <c r="N53" s="240">
        <v>1712.57</v>
      </c>
      <c r="O53" s="227" t="s">
        <v>609</v>
      </c>
      <c r="P53" s="227">
        <v>400</v>
      </c>
      <c r="Q53" s="227">
        <v>8</v>
      </c>
      <c r="R53" s="227">
        <v>8</v>
      </c>
      <c r="S53" s="227"/>
      <c r="T53" s="227" t="s">
        <v>148</v>
      </c>
      <c r="U53" s="240">
        <v>68</v>
      </c>
      <c r="V53" s="240">
        <v>105</v>
      </c>
      <c r="W53" s="228">
        <v>2002</v>
      </c>
      <c r="X53" s="228">
        <v>2002</v>
      </c>
      <c r="Y53" s="227"/>
      <c r="Z53" s="227"/>
      <c r="AA53" s="227"/>
      <c r="AB53" s="227">
        <v>2011</v>
      </c>
      <c r="AC53" s="240"/>
      <c r="AD53" s="240"/>
      <c r="AE53" s="240"/>
      <c r="AF53" s="240"/>
      <c r="AG53" s="240"/>
      <c r="AH53" s="240"/>
      <c r="AI53" s="228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302"/>
      <c r="AW53" s="227"/>
      <c r="AX53" s="227"/>
      <c r="AY53" s="227"/>
      <c r="AZ53" s="227"/>
      <c r="BA53" s="227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 t="s">
        <v>2770</v>
      </c>
      <c r="BM53" s="256"/>
      <c r="BN53" s="256"/>
      <c r="BO53" s="256"/>
    </row>
    <row r="54" spans="1:67" s="255" customFormat="1" ht="24" customHeight="1">
      <c r="A54" s="213"/>
      <c r="B54" s="903"/>
      <c r="C54" s="931" t="s">
        <v>2716</v>
      </c>
      <c r="D54" s="227" t="s">
        <v>19715</v>
      </c>
      <c r="E54" s="227" t="s">
        <v>2717</v>
      </c>
      <c r="F54" s="227" t="s">
        <v>2716</v>
      </c>
      <c r="G54" s="227" t="s">
        <v>10652</v>
      </c>
      <c r="H54" s="299"/>
      <c r="I54" s="227" t="s">
        <v>8216</v>
      </c>
      <c r="J54" s="240">
        <v>19</v>
      </c>
      <c r="K54" s="227" t="s">
        <v>19716</v>
      </c>
      <c r="L54" s="240">
        <v>584294</v>
      </c>
      <c r="M54" s="240">
        <v>53145.23</v>
      </c>
      <c r="N54" s="240">
        <v>62476</v>
      </c>
      <c r="O54" s="227" t="s">
        <v>2718</v>
      </c>
      <c r="P54" s="227">
        <v>400</v>
      </c>
      <c r="Q54" s="227">
        <v>1.2</v>
      </c>
      <c r="R54" s="227">
        <v>8</v>
      </c>
      <c r="S54" s="227">
        <v>13110</v>
      </c>
      <c r="T54" s="227" t="s">
        <v>148</v>
      </c>
      <c r="U54" s="240">
        <v>82</v>
      </c>
      <c r="V54" s="240">
        <v>100</v>
      </c>
      <c r="W54" s="228">
        <v>35000</v>
      </c>
      <c r="X54" s="228">
        <v>35000</v>
      </c>
      <c r="Y54" s="227" t="s">
        <v>465</v>
      </c>
      <c r="Z54" s="227" t="s">
        <v>2719</v>
      </c>
      <c r="AA54" s="227"/>
      <c r="AB54" s="227">
        <v>2001</v>
      </c>
      <c r="AC54" s="240">
        <v>108903</v>
      </c>
      <c r="AD54" s="240">
        <v>4500</v>
      </c>
      <c r="AE54" s="240">
        <v>994</v>
      </c>
      <c r="AF54" s="240"/>
      <c r="AG54" s="240"/>
      <c r="AH54" s="240"/>
      <c r="AI54" s="228">
        <v>118709</v>
      </c>
      <c r="AJ54" s="227"/>
      <c r="AK54" s="227"/>
      <c r="AL54" s="227">
        <v>1</v>
      </c>
      <c r="AM54" s="227"/>
      <c r="AN54" s="227">
        <v>4</v>
      </c>
      <c r="AO54" s="227" t="s">
        <v>2720</v>
      </c>
      <c r="AP54" s="227"/>
      <c r="AQ54" s="227"/>
      <c r="AR54" s="313"/>
      <c r="AS54" s="313"/>
      <c r="AT54" s="313"/>
      <c r="AU54" s="313"/>
      <c r="AV54" s="313"/>
      <c r="AW54" s="227" t="s">
        <v>2721</v>
      </c>
      <c r="AX54" s="227">
        <v>1</v>
      </c>
      <c r="AY54" s="227">
        <v>10662</v>
      </c>
      <c r="AZ54" s="227"/>
      <c r="BA54" s="227" t="s">
        <v>2722</v>
      </c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 t="s">
        <v>2721</v>
      </c>
      <c r="BM54" s="256"/>
      <c r="BN54" s="256"/>
      <c r="BO54" s="256"/>
    </row>
    <row r="55" spans="1:67" s="255" customFormat="1" ht="24" customHeight="1">
      <c r="A55" s="213">
        <v>7</v>
      </c>
      <c r="B55" s="903"/>
      <c r="C55" s="931" t="s">
        <v>333</v>
      </c>
      <c r="D55" s="227" t="s">
        <v>19717</v>
      </c>
      <c r="E55" s="227" t="s">
        <v>2738</v>
      </c>
      <c r="F55" s="227" t="s">
        <v>333</v>
      </c>
      <c r="G55" s="302" t="s">
        <v>12636</v>
      </c>
      <c r="H55" s="299"/>
      <c r="I55" s="227" t="s">
        <v>2739</v>
      </c>
      <c r="J55" s="227">
        <v>5</v>
      </c>
      <c r="K55" s="227" t="s">
        <v>2740</v>
      </c>
      <c r="L55" s="240">
        <v>22911</v>
      </c>
      <c r="M55" s="240">
        <v>528</v>
      </c>
      <c r="N55" s="240">
        <v>576</v>
      </c>
      <c r="O55" s="227" t="s">
        <v>2718</v>
      </c>
      <c r="P55" s="227">
        <v>400</v>
      </c>
      <c r="Q55" s="227">
        <v>1.2</v>
      </c>
      <c r="R55" s="227">
        <v>8</v>
      </c>
      <c r="S55" s="227">
        <v>3840</v>
      </c>
      <c r="T55" s="227" t="s">
        <v>290</v>
      </c>
      <c r="U55" s="240">
        <v>68</v>
      </c>
      <c r="V55" s="240">
        <v>105</v>
      </c>
      <c r="W55" s="228">
        <v>2901</v>
      </c>
      <c r="X55" s="228">
        <v>7000</v>
      </c>
      <c r="Y55" s="227" t="s">
        <v>2741</v>
      </c>
      <c r="Z55" s="227" t="s">
        <v>466</v>
      </c>
      <c r="AA55" s="234"/>
      <c r="AB55" s="227">
        <v>2003</v>
      </c>
      <c r="AC55" s="240">
        <v>108903</v>
      </c>
      <c r="AD55" s="240">
        <v>4500</v>
      </c>
      <c r="AE55" s="240">
        <v>994</v>
      </c>
      <c r="AF55" s="240"/>
      <c r="AG55" s="240"/>
      <c r="AH55" s="240"/>
      <c r="AI55" s="228">
        <v>20000</v>
      </c>
      <c r="AJ55" s="227"/>
      <c r="AK55" s="227"/>
      <c r="AL55" s="227">
        <v>0</v>
      </c>
      <c r="AM55" s="227">
        <v>0</v>
      </c>
      <c r="AN55" s="227">
        <v>4</v>
      </c>
      <c r="AO55" s="227" t="s">
        <v>2742</v>
      </c>
      <c r="AP55" s="227">
        <v>700</v>
      </c>
      <c r="AQ55" s="227"/>
      <c r="AR55" s="227" t="s">
        <v>606</v>
      </c>
      <c r="AS55" s="227">
        <v>4</v>
      </c>
      <c r="AT55" s="227">
        <v>3985</v>
      </c>
      <c r="AU55" s="227" t="s">
        <v>2743</v>
      </c>
      <c r="AV55" s="302" t="s">
        <v>333</v>
      </c>
      <c r="AW55" s="227"/>
      <c r="AX55" s="227"/>
      <c r="AY55" s="227"/>
      <c r="AZ55" s="227"/>
      <c r="BA55" s="227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1360"/>
      <c r="BN55" s="256"/>
      <c r="BO55" s="256"/>
    </row>
    <row r="56" spans="1:67" s="255" customFormat="1" ht="24" customHeight="1">
      <c r="A56" s="213"/>
      <c r="B56" s="903"/>
      <c r="C56" s="931" t="s">
        <v>2728</v>
      </c>
      <c r="D56" s="227" t="s">
        <v>19718</v>
      </c>
      <c r="E56" s="227" t="s">
        <v>2729</v>
      </c>
      <c r="F56" s="227" t="s">
        <v>2728</v>
      </c>
      <c r="G56" s="302" t="s">
        <v>10655</v>
      </c>
      <c r="H56" s="299"/>
      <c r="I56" s="227" t="s">
        <v>2730</v>
      </c>
      <c r="J56" s="227"/>
      <c r="K56" s="227"/>
      <c r="L56" s="240">
        <v>168437</v>
      </c>
      <c r="M56" s="240">
        <v>22223</v>
      </c>
      <c r="N56" s="240">
        <v>53692</v>
      </c>
      <c r="O56" s="227" t="s">
        <v>147</v>
      </c>
      <c r="P56" s="227">
        <v>400</v>
      </c>
      <c r="Q56" s="227">
        <v>1.2</v>
      </c>
      <c r="R56" s="227">
        <v>8</v>
      </c>
      <c r="S56" s="227">
        <v>3840</v>
      </c>
      <c r="T56" s="227" t="s">
        <v>148</v>
      </c>
      <c r="U56" s="240">
        <v>68</v>
      </c>
      <c r="V56" s="240">
        <v>105</v>
      </c>
      <c r="W56" s="228">
        <v>35008</v>
      </c>
      <c r="X56" s="228">
        <v>35008</v>
      </c>
      <c r="Y56" s="227" t="s">
        <v>465</v>
      </c>
      <c r="Z56" s="227" t="s">
        <v>466</v>
      </c>
      <c r="AA56" s="234"/>
      <c r="AB56" s="227">
        <v>2006</v>
      </c>
      <c r="AC56" s="240"/>
      <c r="AD56" s="240"/>
      <c r="AE56" s="240"/>
      <c r="AF56" s="240"/>
      <c r="AG56" s="240"/>
      <c r="AH56" s="240"/>
      <c r="AI56" s="228">
        <v>112800</v>
      </c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302"/>
      <c r="AW56" s="227"/>
      <c r="AX56" s="227"/>
      <c r="AY56" s="227"/>
      <c r="AZ56" s="227"/>
      <c r="BA56" s="227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 t="s">
        <v>2731</v>
      </c>
      <c r="BM56" s="256"/>
      <c r="BN56" s="256"/>
      <c r="BO56" s="256"/>
    </row>
    <row r="57" spans="1:67" s="255" customFormat="1" ht="24" customHeight="1">
      <c r="A57" s="213"/>
      <c r="B57" s="903"/>
      <c r="C57" s="931" t="s">
        <v>2751</v>
      </c>
      <c r="D57" s="227" t="s">
        <v>19719</v>
      </c>
      <c r="E57" s="227" t="s">
        <v>2752</v>
      </c>
      <c r="F57" s="227" t="s">
        <v>2751</v>
      </c>
      <c r="G57" s="302" t="s">
        <v>19720</v>
      </c>
      <c r="H57" s="299" t="s">
        <v>2753</v>
      </c>
      <c r="I57" s="227" t="s">
        <v>12616</v>
      </c>
      <c r="J57" s="227">
        <v>8</v>
      </c>
      <c r="K57" s="227" t="s">
        <v>10656</v>
      </c>
      <c r="L57" s="240">
        <v>18037</v>
      </c>
      <c r="M57" s="240">
        <v>3465</v>
      </c>
      <c r="N57" s="240">
        <v>3465</v>
      </c>
      <c r="O57" s="227" t="s">
        <v>147</v>
      </c>
      <c r="P57" s="227">
        <v>400</v>
      </c>
      <c r="Q57" s="227">
        <v>1.2</v>
      </c>
      <c r="R57" s="227">
        <v>8</v>
      </c>
      <c r="S57" s="227">
        <v>3840</v>
      </c>
      <c r="T57" s="227" t="s">
        <v>148</v>
      </c>
      <c r="U57" s="240">
        <v>68</v>
      </c>
      <c r="V57" s="240">
        <v>105</v>
      </c>
      <c r="W57" s="228">
        <v>12738</v>
      </c>
      <c r="X57" s="228">
        <v>15000</v>
      </c>
      <c r="Y57" s="227" t="s">
        <v>465</v>
      </c>
      <c r="Z57" s="227" t="s">
        <v>466</v>
      </c>
      <c r="AA57" s="234"/>
      <c r="AB57" s="227">
        <v>1987</v>
      </c>
      <c r="AC57" s="240"/>
      <c r="AD57" s="240">
        <v>1733</v>
      </c>
      <c r="AE57" s="240">
        <v>1300</v>
      </c>
      <c r="AF57" s="240"/>
      <c r="AG57" s="240"/>
      <c r="AH57" s="240">
        <v>3033</v>
      </c>
      <c r="AI57" s="228">
        <v>2928</v>
      </c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302"/>
      <c r="AW57" s="227"/>
      <c r="AX57" s="227"/>
      <c r="AY57" s="227"/>
      <c r="AZ57" s="227"/>
      <c r="BA57" s="227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 t="s">
        <v>12617</v>
      </c>
      <c r="BM57" s="256"/>
      <c r="BN57" s="256"/>
      <c r="BO57" s="256"/>
    </row>
    <row r="58" spans="1:67" s="255" customFormat="1" ht="24" customHeight="1">
      <c r="A58" s="213"/>
      <c r="B58" s="903"/>
      <c r="C58" s="931" t="s">
        <v>2751</v>
      </c>
      <c r="D58" s="227" t="s">
        <v>19721</v>
      </c>
      <c r="E58" s="227" t="s">
        <v>2754</v>
      </c>
      <c r="F58" s="227" t="s">
        <v>2751</v>
      </c>
      <c r="G58" s="227" t="s">
        <v>10657</v>
      </c>
      <c r="H58" s="299" t="s">
        <v>2753</v>
      </c>
      <c r="I58" s="227" t="s">
        <v>12618</v>
      </c>
      <c r="J58" s="227">
        <v>8</v>
      </c>
      <c r="K58" s="227" t="s">
        <v>2815</v>
      </c>
      <c r="L58" s="240">
        <v>12248</v>
      </c>
      <c r="M58" s="240">
        <v>2614</v>
      </c>
      <c r="N58" s="240">
        <v>1852</v>
      </c>
      <c r="O58" s="227" t="s">
        <v>310</v>
      </c>
      <c r="P58" s="227">
        <v>400</v>
      </c>
      <c r="Q58" s="227">
        <v>1.2</v>
      </c>
      <c r="R58" s="227">
        <v>8</v>
      </c>
      <c r="S58" s="227">
        <v>3840</v>
      </c>
      <c r="T58" s="227" t="s">
        <v>148</v>
      </c>
      <c r="U58" s="240">
        <v>68</v>
      </c>
      <c r="V58" s="240">
        <v>105</v>
      </c>
      <c r="W58" s="228">
        <v>10000</v>
      </c>
      <c r="X58" s="228">
        <v>12000</v>
      </c>
      <c r="Y58" s="227" t="s">
        <v>465</v>
      </c>
      <c r="Z58" s="227" t="s">
        <v>466</v>
      </c>
      <c r="AA58" s="236"/>
      <c r="AB58" s="227">
        <v>1996</v>
      </c>
      <c r="AC58" s="240"/>
      <c r="AD58" s="240">
        <v>4164</v>
      </c>
      <c r="AE58" s="240">
        <v>480</v>
      </c>
      <c r="AF58" s="240"/>
      <c r="AG58" s="240"/>
      <c r="AH58" s="240">
        <v>4644</v>
      </c>
      <c r="AI58" s="228">
        <v>4664</v>
      </c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 t="s">
        <v>12617</v>
      </c>
      <c r="BM58" s="256"/>
      <c r="BN58" s="256"/>
      <c r="BO58" s="256"/>
    </row>
    <row r="59" spans="1:67" s="255" customFormat="1" ht="24" customHeight="1">
      <c r="A59" s="213"/>
      <c r="B59" s="903"/>
      <c r="C59" s="931" t="s">
        <v>2732</v>
      </c>
      <c r="D59" s="227" t="s">
        <v>19722</v>
      </c>
      <c r="E59" s="233" t="s">
        <v>2733</v>
      </c>
      <c r="F59" s="233" t="s">
        <v>2732</v>
      </c>
      <c r="G59" s="233" t="s">
        <v>2734</v>
      </c>
      <c r="H59" s="238" t="s">
        <v>2735</v>
      </c>
      <c r="I59" s="227" t="s">
        <v>12619</v>
      </c>
      <c r="J59" s="233">
        <v>29</v>
      </c>
      <c r="K59" s="233" t="s">
        <v>2736</v>
      </c>
      <c r="L59" s="240">
        <v>80773</v>
      </c>
      <c r="M59" s="240">
        <v>14709</v>
      </c>
      <c r="N59" s="240">
        <v>30205</v>
      </c>
      <c r="O59" s="227" t="s">
        <v>147</v>
      </c>
      <c r="P59" s="227">
        <v>400</v>
      </c>
      <c r="Q59" s="301">
        <v>1.25</v>
      </c>
      <c r="R59" s="227">
        <v>8</v>
      </c>
      <c r="S59" s="227">
        <v>19040</v>
      </c>
      <c r="T59" s="227" t="s">
        <v>148</v>
      </c>
      <c r="U59" s="240">
        <v>75</v>
      </c>
      <c r="V59" s="240">
        <v>105</v>
      </c>
      <c r="W59" s="228">
        <v>17143</v>
      </c>
      <c r="X59" s="228">
        <v>25000</v>
      </c>
      <c r="Y59" s="233" t="s">
        <v>465</v>
      </c>
      <c r="Z59" s="233" t="s">
        <v>466</v>
      </c>
      <c r="AA59" s="236"/>
      <c r="AB59" s="227">
        <v>1986</v>
      </c>
      <c r="AC59" s="240">
        <v>2510</v>
      </c>
      <c r="AD59" s="240">
        <v>3346</v>
      </c>
      <c r="AE59" s="240">
        <v>2510</v>
      </c>
      <c r="AF59" s="240"/>
      <c r="AG59" s="240"/>
      <c r="AH59" s="240"/>
      <c r="AI59" s="228">
        <v>11105</v>
      </c>
      <c r="AJ59" s="227"/>
      <c r="AK59" s="227"/>
      <c r="AL59" s="233" t="s">
        <v>2737</v>
      </c>
      <c r="AM59" s="233">
        <v>1267</v>
      </c>
      <c r="AN59" s="233">
        <v>4</v>
      </c>
      <c r="AO59" s="233" t="s">
        <v>910</v>
      </c>
      <c r="AP59" s="233">
        <v>1299</v>
      </c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2"/>
      <c r="BC59" s="232"/>
      <c r="BD59" s="232"/>
      <c r="BE59" s="232"/>
      <c r="BF59" s="232"/>
      <c r="BG59" s="232"/>
      <c r="BH59" s="225"/>
      <c r="BI59" s="225"/>
      <c r="BJ59" s="225"/>
      <c r="BK59" s="225"/>
      <c r="BL59" s="225"/>
      <c r="BM59" s="256"/>
      <c r="BN59" s="256"/>
      <c r="BO59" s="256"/>
    </row>
    <row r="60" spans="1:67" s="255" customFormat="1" ht="24" customHeight="1">
      <c r="A60" s="213"/>
      <c r="B60" s="903"/>
      <c r="C60" s="931" t="s">
        <v>2755</v>
      </c>
      <c r="D60" s="227" t="s">
        <v>19723</v>
      </c>
      <c r="E60" s="227" t="s">
        <v>2756</v>
      </c>
      <c r="F60" s="227" t="s">
        <v>2755</v>
      </c>
      <c r="G60" s="227" t="s">
        <v>10658</v>
      </c>
      <c r="H60" s="299" t="s">
        <v>2757</v>
      </c>
      <c r="I60" s="227" t="s">
        <v>12620</v>
      </c>
      <c r="J60" s="227">
        <v>4</v>
      </c>
      <c r="K60" s="227" t="s">
        <v>19724</v>
      </c>
      <c r="L60" s="240">
        <v>15600</v>
      </c>
      <c r="M60" s="240">
        <v>7860</v>
      </c>
      <c r="N60" s="240"/>
      <c r="O60" s="227" t="s">
        <v>147</v>
      </c>
      <c r="P60" s="227">
        <v>400</v>
      </c>
      <c r="Q60" s="227">
        <v>1.2</v>
      </c>
      <c r="R60" s="227">
        <v>6</v>
      </c>
      <c r="S60" s="227" t="s">
        <v>2759</v>
      </c>
      <c r="T60" s="227" t="s">
        <v>1979</v>
      </c>
      <c r="U60" s="240">
        <v>68</v>
      </c>
      <c r="V60" s="240">
        <v>105</v>
      </c>
      <c r="W60" s="228">
        <v>1000</v>
      </c>
      <c r="X60" s="228">
        <v>1000</v>
      </c>
      <c r="Y60" s="227" t="s">
        <v>465</v>
      </c>
      <c r="Z60" s="227" t="s">
        <v>466</v>
      </c>
      <c r="AA60" s="236"/>
      <c r="AB60" s="227">
        <v>2007</v>
      </c>
      <c r="AC60" s="240">
        <v>907800000</v>
      </c>
      <c r="AD60" s="240">
        <v>106800000</v>
      </c>
      <c r="AE60" s="240">
        <v>320400000</v>
      </c>
      <c r="AF60" s="240"/>
      <c r="AG60" s="240"/>
      <c r="AH60" s="240"/>
      <c r="AI60" s="228">
        <v>2554</v>
      </c>
      <c r="AJ60" s="227"/>
      <c r="AK60" s="227"/>
      <c r="AL60" s="227"/>
      <c r="AM60" s="227"/>
      <c r="AN60" s="227"/>
      <c r="AO60" s="227"/>
      <c r="AP60" s="227"/>
      <c r="AQ60" s="227"/>
      <c r="AR60" s="227" t="s">
        <v>2760</v>
      </c>
      <c r="AS60" s="227">
        <v>1</v>
      </c>
      <c r="AT60" s="227" t="s">
        <v>2761</v>
      </c>
      <c r="AU60" s="227" t="s">
        <v>147</v>
      </c>
      <c r="AV60" s="227" t="s">
        <v>2762</v>
      </c>
      <c r="AW60" s="227"/>
      <c r="AX60" s="227"/>
      <c r="AY60" s="227"/>
      <c r="AZ60" s="227"/>
      <c r="BA60" s="227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56"/>
      <c r="BN60" s="256"/>
      <c r="BO60" s="256"/>
    </row>
    <row r="61" spans="1:67" s="255" customFormat="1" ht="24" customHeight="1">
      <c r="A61" s="213"/>
      <c r="B61" s="903"/>
      <c r="C61" s="931" t="s">
        <v>2755</v>
      </c>
      <c r="D61" s="227" t="s">
        <v>19725</v>
      </c>
      <c r="E61" s="227" t="s">
        <v>2763</v>
      </c>
      <c r="F61" s="227" t="s">
        <v>2755</v>
      </c>
      <c r="G61" s="227" t="s">
        <v>10659</v>
      </c>
      <c r="H61" s="299"/>
      <c r="I61" s="227" t="s">
        <v>2755</v>
      </c>
      <c r="J61" s="234"/>
      <c r="K61" s="227"/>
      <c r="L61" s="303">
        <v>11581</v>
      </c>
      <c r="M61" s="240" t="s">
        <v>389</v>
      </c>
      <c r="N61" s="240" t="s">
        <v>389</v>
      </c>
      <c r="O61" s="227" t="s">
        <v>147</v>
      </c>
      <c r="P61" s="227">
        <v>400</v>
      </c>
      <c r="Q61" s="227"/>
      <c r="R61" s="227">
        <v>4</v>
      </c>
      <c r="S61" s="227"/>
      <c r="T61" s="227" t="s">
        <v>290</v>
      </c>
      <c r="U61" s="240">
        <v>60</v>
      </c>
      <c r="V61" s="240">
        <v>100</v>
      </c>
      <c r="W61" s="228" t="s">
        <v>389</v>
      </c>
      <c r="X61" s="228" t="s">
        <v>389</v>
      </c>
      <c r="Y61" s="227"/>
      <c r="Z61" s="227"/>
      <c r="AA61" s="236"/>
      <c r="AB61" s="227">
        <v>2004</v>
      </c>
      <c r="AC61" s="240"/>
      <c r="AD61" s="240"/>
      <c r="AE61" s="240"/>
      <c r="AF61" s="240"/>
      <c r="AG61" s="240"/>
      <c r="AH61" s="240"/>
      <c r="AI61" s="228">
        <v>120</v>
      </c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34"/>
      <c r="AV61" s="227"/>
      <c r="AW61" s="227"/>
      <c r="AX61" s="227"/>
      <c r="AY61" s="227"/>
      <c r="AZ61" s="227"/>
      <c r="BA61" s="227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56"/>
      <c r="BN61" s="256"/>
      <c r="BO61" s="256"/>
    </row>
    <row r="62" spans="1:67" s="255" customFormat="1" ht="24" customHeight="1">
      <c r="A62" s="213"/>
      <c r="B62" s="903"/>
      <c r="C62" s="931" t="s">
        <v>2789</v>
      </c>
      <c r="D62" s="227" t="s">
        <v>19726</v>
      </c>
      <c r="E62" s="227" t="s">
        <v>2790</v>
      </c>
      <c r="F62" s="227" t="s">
        <v>2789</v>
      </c>
      <c r="G62" s="227" t="s">
        <v>19727</v>
      </c>
      <c r="H62" s="299" t="s">
        <v>205</v>
      </c>
      <c r="I62" s="304" t="s">
        <v>2792</v>
      </c>
      <c r="J62" s="227">
        <v>3</v>
      </c>
      <c r="K62" s="227"/>
      <c r="L62" s="240">
        <v>32573</v>
      </c>
      <c r="M62" s="240">
        <v>3502</v>
      </c>
      <c r="N62" s="240">
        <v>3818</v>
      </c>
      <c r="O62" s="227" t="s">
        <v>2793</v>
      </c>
      <c r="P62" s="227">
        <v>400</v>
      </c>
      <c r="Q62" s="227">
        <v>1.2</v>
      </c>
      <c r="R62" s="227">
        <v>8</v>
      </c>
      <c r="S62" s="227"/>
      <c r="T62" s="227" t="s">
        <v>290</v>
      </c>
      <c r="U62" s="240">
        <v>68</v>
      </c>
      <c r="V62" s="240">
        <v>105</v>
      </c>
      <c r="W62" s="228">
        <v>5068</v>
      </c>
      <c r="X62" s="228">
        <v>10000</v>
      </c>
      <c r="Y62" s="227" t="s">
        <v>178</v>
      </c>
      <c r="Z62" s="227" t="s">
        <v>466</v>
      </c>
      <c r="AA62" s="234"/>
      <c r="AB62" s="227">
        <v>1993</v>
      </c>
      <c r="AC62" s="240">
        <v>108903</v>
      </c>
      <c r="AD62" s="240">
        <v>4500</v>
      </c>
      <c r="AE62" s="240">
        <v>994</v>
      </c>
      <c r="AF62" s="240"/>
      <c r="AG62" s="240"/>
      <c r="AH62" s="240"/>
      <c r="AI62" s="228">
        <v>4595</v>
      </c>
      <c r="AJ62" s="227">
        <v>1990</v>
      </c>
      <c r="AK62" s="227">
        <v>1993</v>
      </c>
      <c r="AL62" s="227"/>
      <c r="AM62" s="227"/>
      <c r="AN62" s="227"/>
      <c r="AO62" s="227"/>
      <c r="AP62" s="227"/>
      <c r="AQ62" s="227"/>
      <c r="AR62" s="227" t="s">
        <v>606</v>
      </c>
      <c r="AS62" s="227">
        <v>2</v>
      </c>
      <c r="AT62" s="227">
        <v>1845</v>
      </c>
      <c r="AU62" s="227" t="s">
        <v>2794</v>
      </c>
      <c r="AV62" s="227" t="s">
        <v>2795</v>
      </c>
      <c r="AW62" s="227"/>
      <c r="AX62" s="227"/>
      <c r="AY62" s="227"/>
      <c r="AZ62" s="227"/>
      <c r="BA62" s="227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 t="s">
        <v>2796</v>
      </c>
      <c r="BM62" s="256"/>
      <c r="BN62" s="256"/>
      <c r="BO62" s="256"/>
    </row>
    <row r="63" spans="1:67" s="255" customFormat="1" ht="24" customHeight="1">
      <c r="A63" s="213"/>
      <c r="B63" s="1354"/>
      <c r="C63" s="931" t="s">
        <v>2773</v>
      </c>
      <c r="D63" s="227" t="s">
        <v>19728</v>
      </c>
      <c r="E63" s="227" t="s">
        <v>2774</v>
      </c>
      <c r="F63" s="227" t="s">
        <v>2773</v>
      </c>
      <c r="G63" s="227" t="s">
        <v>10660</v>
      </c>
      <c r="H63" s="299"/>
      <c r="I63" s="227" t="s">
        <v>2773</v>
      </c>
      <c r="J63" s="234"/>
      <c r="K63" s="227"/>
      <c r="L63" s="303">
        <v>158101</v>
      </c>
      <c r="M63" s="240">
        <v>16701</v>
      </c>
      <c r="N63" s="240">
        <v>23423</v>
      </c>
      <c r="O63" s="227" t="s">
        <v>2718</v>
      </c>
      <c r="P63" s="227">
        <v>400</v>
      </c>
      <c r="Q63" s="227"/>
      <c r="R63" s="227">
        <v>8</v>
      </c>
      <c r="S63" s="227"/>
      <c r="T63" s="227" t="s">
        <v>148</v>
      </c>
      <c r="U63" s="240">
        <v>68</v>
      </c>
      <c r="V63" s="240">
        <v>105</v>
      </c>
      <c r="W63" s="228">
        <v>23000</v>
      </c>
      <c r="X63" s="228">
        <v>25000</v>
      </c>
      <c r="Y63" s="227"/>
      <c r="Z63" s="227"/>
      <c r="AA63" s="236"/>
      <c r="AB63" s="227">
        <v>2004</v>
      </c>
      <c r="AC63" s="240"/>
      <c r="AD63" s="240"/>
      <c r="AE63" s="240"/>
      <c r="AF63" s="240"/>
      <c r="AG63" s="240"/>
      <c r="AH63" s="240"/>
      <c r="AI63" s="228">
        <v>72748</v>
      </c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34"/>
      <c r="AV63" s="227"/>
      <c r="AW63" s="227"/>
      <c r="AX63" s="227"/>
      <c r="AY63" s="227"/>
      <c r="AZ63" s="227"/>
      <c r="BA63" s="227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 t="s">
        <v>2775</v>
      </c>
      <c r="BM63" s="256"/>
      <c r="BN63" s="256"/>
      <c r="BO63" s="256"/>
    </row>
    <row r="64" spans="1:67" s="255" customFormat="1" ht="24" customHeight="1">
      <c r="A64" s="213"/>
      <c r="B64" s="903"/>
      <c r="C64" s="931" t="s">
        <v>2773</v>
      </c>
      <c r="D64" s="227" t="s">
        <v>19728</v>
      </c>
      <c r="E64" s="227" t="s">
        <v>2776</v>
      </c>
      <c r="F64" s="227" t="s">
        <v>2773</v>
      </c>
      <c r="G64" s="227" t="s">
        <v>10660</v>
      </c>
      <c r="H64" s="299"/>
      <c r="I64" s="227" t="s">
        <v>2773</v>
      </c>
      <c r="J64" s="227"/>
      <c r="K64" s="227"/>
      <c r="L64" s="240">
        <v>35607</v>
      </c>
      <c r="M64" s="240"/>
      <c r="N64" s="240"/>
      <c r="O64" s="227" t="s">
        <v>2718</v>
      </c>
      <c r="P64" s="227">
        <v>140</v>
      </c>
      <c r="Q64" s="227"/>
      <c r="R64" s="227">
        <v>6</v>
      </c>
      <c r="S64" s="227"/>
      <c r="T64" s="227" t="s">
        <v>290</v>
      </c>
      <c r="U64" s="240">
        <v>68</v>
      </c>
      <c r="V64" s="240">
        <v>105</v>
      </c>
      <c r="W64" s="228">
        <v>696</v>
      </c>
      <c r="X64" s="228">
        <v>696</v>
      </c>
      <c r="Y64" s="227"/>
      <c r="Z64" s="227"/>
      <c r="AA64" s="227"/>
      <c r="AB64" s="227">
        <v>2006</v>
      </c>
      <c r="AC64" s="240"/>
      <c r="AD64" s="240"/>
      <c r="AE64" s="240"/>
      <c r="AF64" s="240"/>
      <c r="AG64" s="240"/>
      <c r="AH64" s="240"/>
      <c r="AI64" s="228">
        <v>2798</v>
      </c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56"/>
      <c r="BN64" s="256"/>
      <c r="BO64" s="256"/>
    </row>
    <row r="65" spans="1:67" s="255" customFormat="1" ht="24" customHeight="1">
      <c r="A65" s="213">
        <v>8</v>
      </c>
      <c r="B65" s="903"/>
      <c r="C65" s="931" t="s">
        <v>2773</v>
      </c>
      <c r="D65" s="227" t="s">
        <v>19729</v>
      </c>
      <c r="E65" s="227" t="s">
        <v>9759</v>
      </c>
      <c r="F65" s="227" t="s">
        <v>2773</v>
      </c>
      <c r="G65" s="227" t="s">
        <v>10660</v>
      </c>
      <c r="H65" s="299"/>
      <c r="I65" s="227" t="s">
        <v>2773</v>
      </c>
      <c r="J65" s="227"/>
      <c r="K65" s="227"/>
      <c r="L65" s="240">
        <v>142200.9</v>
      </c>
      <c r="M65" s="240"/>
      <c r="N65" s="240"/>
      <c r="O65" s="227" t="s">
        <v>2777</v>
      </c>
      <c r="P65" s="227">
        <v>400</v>
      </c>
      <c r="Q65" s="227"/>
      <c r="R65" s="227">
        <v>6</v>
      </c>
      <c r="S65" s="227"/>
      <c r="T65" s="227" t="s">
        <v>290</v>
      </c>
      <c r="U65" s="240">
        <v>70</v>
      </c>
      <c r="V65" s="240">
        <v>104</v>
      </c>
      <c r="W65" s="228"/>
      <c r="X65" s="228"/>
      <c r="Y65" s="227"/>
      <c r="Z65" s="227"/>
      <c r="AA65" s="227"/>
      <c r="AB65" s="227">
        <v>2014</v>
      </c>
      <c r="AC65" s="240"/>
      <c r="AD65" s="240"/>
      <c r="AE65" s="240"/>
      <c r="AF65" s="240"/>
      <c r="AG65" s="240"/>
      <c r="AH65" s="240"/>
      <c r="AI65" s="228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225"/>
      <c r="BM65" s="256"/>
      <c r="BN65" s="256"/>
      <c r="BO65" s="256"/>
    </row>
    <row r="66" spans="1:67" s="255" customFormat="1" ht="24" customHeight="1">
      <c r="A66" s="213"/>
      <c r="B66" s="903"/>
      <c r="C66" s="931" t="s">
        <v>1465</v>
      </c>
      <c r="D66" s="227" t="s">
        <v>19730</v>
      </c>
      <c r="E66" s="227" t="s">
        <v>2744</v>
      </c>
      <c r="F66" s="227" t="s">
        <v>1465</v>
      </c>
      <c r="G66" s="227" t="s">
        <v>2745</v>
      </c>
      <c r="H66" s="299" t="s">
        <v>2746</v>
      </c>
      <c r="I66" s="227" t="s">
        <v>16227</v>
      </c>
      <c r="J66" s="227">
        <v>12</v>
      </c>
      <c r="K66" s="227"/>
      <c r="L66" s="240">
        <v>116475</v>
      </c>
      <c r="M66" s="240">
        <v>32214</v>
      </c>
      <c r="N66" s="240">
        <v>31125</v>
      </c>
      <c r="O66" s="227" t="s">
        <v>147</v>
      </c>
      <c r="P66" s="227">
        <v>400</v>
      </c>
      <c r="Q66" s="227">
        <v>1.2</v>
      </c>
      <c r="R66" s="227">
        <v>8</v>
      </c>
      <c r="S66" s="227">
        <v>3200</v>
      </c>
      <c r="T66" s="227" t="s">
        <v>148</v>
      </c>
      <c r="U66" s="240">
        <v>71</v>
      </c>
      <c r="V66" s="240">
        <v>105</v>
      </c>
      <c r="W66" s="305">
        <v>28000</v>
      </c>
      <c r="X66" s="305">
        <v>30000</v>
      </c>
      <c r="Y66" s="227" t="s">
        <v>465</v>
      </c>
      <c r="Z66" s="227" t="s">
        <v>2747</v>
      </c>
      <c r="AA66" s="234"/>
      <c r="AB66" s="227">
        <v>2002</v>
      </c>
      <c r="AC66" s="240">
        <v>49000</v>
      </c>
      <c r="AD66" s="240">
        <v>22406</v>
      </c>
      <c r="AE66" s="240">
        <v>3994</v>
      </c>
      <c r="AF66" s="240"/>
      <c r="AG66" s="240">
        <v>2000</v>
      </c>
      <c r="AH66" s="240"/>
      <c r="AI66" s="228">
        <v>77400</v>
      </c>
      <c r="AJ66" s="227"/>
      <c r="AK66" s="227"/>
      <c r="AL66" s="227" t="s">
        <v>2748</v>
      </c>
      <c r="AM66" s="227">
        <v>800000000</v>
      </c>
      <c r="AN66" s="227">
        <v>4</v>
      </c>
      <c r="AO66" s="227" t="s">
        <v>2749</v>
      </c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  <c r="BL66" s="225" t="s">
        <v>2750</v>
      </c>
      <c r="BM66" s="256"/>
      <c r="BN66" s="256"/>
      <c r="BO66" s="256"/>
    </row>
    <row r="67" spans="1:67" s="255" customFormat="1" ht="24" customHeight="1">
      <c r="A67" s="213"/>
      <c r="B67" s="903"/>
      <c r="C67" s="931" t="s">
        <v>590</v>
      </c>
      <c r="D67" s="227" t="s">
        <v>19731</v>
      </c>
      <c r="E67" s="227" t="s">
        <v>2782</v>
      </c>
      <c r="F67" s="227" t="s">
        <v>590</v>
      </c>
      <c r="G67" s="227" t="s">
        <v>590</v>
      </c>
      <c r="H67" s="299"/>
      <c r="I67" s="227" t="s">
        <v>12621</v>
      </c>
      <c r="J67" s="227">
        <v>2</v>
      </c>
      <c r="K67" s="227" t="s">
        <v>2783</v>
      </c>
      <c r="L67" s="240">
        <v>31667</v>
      </c>
      <c r="M67" s="240"/>
      <c r="N67" s="240"/>
      <c r="O67" s="227" t="s">
        <v>2718</v>
      </c>
      <c r="P67" s="227">
        <v>400</v>
      </c>
      <c r="Q67" s="227">
        <v>1.2</v>
      </c>
      <c r="R67" s="227">
        <v>5</v>
      </c>
      <c r="S67" s="227"/>
      <c r="T67" s="227" t="s">
        <v>290</v>
      </c>
      <c r="U67" s="240">
        <v>64</v>
      </c>
      <c r="V67" s="240">
        <v>104</v>
      </c>
      <c r="W67" s="228">
        <v>10000</v>
      </c>
      <c r="X67" s="228">
        <v>10000</v>
      </c>
      <c r="Y67" s="227" t="s">
        <v>178</v>
      </c>
      <c r="Z67" s="227" t="s">
        <v>466</v>
      </c>
      <c r="AA67" s="234"/>
      <c r="AB67" s="227">
        <v>2006</v>
      </c>
      <c r="AC67" s="240">
        <v>108903</v>
      </c>
      <c r="AD67" s="240">
        <v>4500</v>
      </c>
      <c r="AE67" s="240">
        <v>994</v>
      </c>
      <c r="AF67" s="240"/>
      <c r="AG67" s="240"/>
      <c r="AH67" s="240"/>
      <c r="AI67" s="228">
        <v>1600</v>
      </c>
      <c r="AJ67" s="227"/>
      <c r="AK67" s="227"/>
      <c r="AL67" s="227"/>
      <c r="AM67" s="227"/>
      <c r="AN67" s="227"/>
      <c r="AO67" s="227"/>
      <c r="AP67" s="227"/>
      <c r="AQ67" s="227"/>
      <c r="AR67" s="227" t="s">
        <v>2784</v>
      </c>
      <c r="AS67" s="227">
        <v>4</v>
      </c>
      <c r="AT67" s="227">
        <v>396</v>
      </c>
      <c r="AU67" s="227" t="s">
        <v>606</v>
      </c>
      <c r="AV67" s="227" t="s">
        <v>2785</v>
      </c>
      <c r="AW67" s="227" t="s">
        <v>454</v>
      </c>
      <c r="AX67" s="227">
        <v>3</v>
      </c>
      <c r="AY67" s="227">
        <v>160</v>
      </c>
      <c r="AZ67" s="227" t="s">
        <v>2464</v>
      </c>
      <c r="BA67" s="227" t="s">
        <v>2786</v>
      </c>
      <c r="BB67" s="225" t="s">
        <v>296</v>
      </c>
      <c r="BC67" s="225">
        <v>1</v>
      </c>
      <c r="BD67" s="225">
        <v>300</v>
      </c>
      <c r="BE67" s="225" t="s">
        <v>610</v>
      </c>
      <c r="BF67" s="225" t="s">
        <v>2787</v>
      </c>
      <c r="BG67" s="225"/>
      <c r="BH67" s="225"/>
      <c r="BI67" s="225"/>
      <c r="BJ67" s="225"/>
      <c r="BK67" s="225"/>
      <c r="BL67" s="225" t="s">
        <v>2788</v>
      </c>
      <c r="BM67" s="256"/>
      <c r="BN67" s="256"/>
      <c r="BO67" s="256"/>
    </row>
    <row r="68" spans="1:67" s="255" customFormat="1" ht="24" customHeight="1">
      <c r="A68" s="213">
        <v>16</v>
      </c>
      <c r="B68" s="903"/>
      <c r="C68" s="931" t="s">
        <v>2771</v>
      </c>
      <c r="D68" s="227" t="s">
        <v>19732</v>
      </c>
      <c r="E68" s="227" t="s">
        <v>2772</v>
      </c>
      <c r="F68" s="227" t="s">
        <v>2771</v>
      </c>
      <c r="G68" s="227" t="s">
        <v>10661</v>
      </c>
      <c r="H68" s="299"/>
      <c r="I68" s="227" t="s">
        <v>8217</v>
      </c>
      <c r="J68" s="227"/>
      <c r="K68" s="227"/>
      <c r="L68" s="240">
        <v>34010</v>
      </c>
      <c r="M68" s="240"/>
      <c r="N68" s="240"/>
      <c r="O68" s="227" t="s">
        <v>2718</v>
      </c>
      <c r="P68" s="227">
        <v>400</v>
      </c>
      <c r="Q68" s="227"/>
      <c r="R68" s="227">
        <v>8</v>
      </c>
      <c r="S68" s="227"/>
      <c r="T68" s="227" t="s">
        <v>290</v>
      </c>
      <c r="U68" s="240">
        <v>68</v>
      </c>
      <c r="V68" s="240">
        <v>105</v>
      </c>
      <c r="W68" s="228">
        <v>1000</v>
      </c>
      <c r="X68" s="228">
        <v>1000</v>
      </c>
      <c r="Y68" s="227"/>
      <c r="Z68" s="227"/>
      <c r="AA68" s="234"/>
      <c r="AB68" s="227">
        <v>2010</v>
      </c>
      <c r="AC68" s="240"/>
      <c r="AD68" s="240"/>
      <c r="AE68" s="240"/>
      <c r="AF68" s="240"/>
      <c r="AG68" s="240"/>
      <c r="AH68" s="240"/>
      <c r="AI68" s="228">
        <v>5815</v>
      </c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  <c r="BL68" s="225"/>
      <c r="BM68" s="256"/>
      <c r="BN68" s="256"/>
      <c r="BO68" s="256"/>
    </row>
    <row r="69" spans="1:67" s="255" customFormat="1" ht="24" customHeight="1">
      <c r="A69" s="213">
        <v>17</v>
      </c>
      <c r="B69" s="1354"/>
      <c r="C69" s="931" t="s">
        <v>2827</v>
      </c>
      <c r="D69" s="227" t="s">
        <v>19733</v>
      </c>
      <c r="E69" s="227" t="s">
        <v>2828</v>
      </c>
      <c r="F69" s="227" t="s">
        <v>2827</v>
      </c>
      <c r="G69" s="227" t="s">
        <v>305</v>
      </c>
      <c r="H69" s="227" t="s">
        <v>2826</v>
      </c>
      <c r="I69" s="227" t="s">
        <v>2829</v>
      </c>
      <c r="J69" s="227">
        <v>4</v>
      </c>
      <c r="K69" s="227"/>
      <c r="L69" s="240">
        <v>28587</v>
      </c>
      <c r="M69" s="240">
        <v>2219</v>
      </c>
      <c r="N69" s="240">
        <v>4303</v>
      </c>
      <c r="O69" s="227" t="s">
        <v>2712</v>
      </c>
      <c r="P69" s="227">
        <v>400</v>
      </c>
      <c r="Q69" s="227"/>
      <c r="R69" s="227">
        <v>8</v>
      </c>
      <c r="S69" s="227"/>
      <c r="T69" s="227" t="s">
        <v>290</v>
      </c>
      <c r="U69" s="240">
        <v>68</v>
      </c>
      <c r="V69" s="240">
        <v>105</v>
      </c>
      <c r="W69" s="228">
        <v>12057</v>
      </c>
      <c r="X69" s="228">
        <v>12057</v>
      </c>
      <c r="Y69" s="227"/>
      <c r="Z69" s="227"/>
      <c r="AA69" s="234"/>
      <c r="AB69" s="227">
        <v>2007</v>
      </c>
      <c r="AC69" s="240"/>
      <c r="AD69" s="240"/>
      <c r="AE69" s="240"/>
      <c r="AF69" s="240"/>
      <c r="AG69" s="240"/>
      <c r="AH69" s="240"/>
      <c r="AI69" s="228">
        <v>57181</v>
      </c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56"/>
      <c r="BN69" s="256"/>
      <c r="BO69" s="256"/>
    </row>
    <row r="70" spans="1:67" s="255" customFormat="1" ht="33.75">
      <c r="A70" s="213">
        <v>18</v>
      </c>
      <c r="B70" s="1354"/>
      <c r="C70" s="931" t="s">
        <v>2778</v>
      </c>
      <c r="D70" s="227" t="s">
        <v>19734</v>
      </c>
      <c r="E70" s="227" t="s">
        <v>2779</v>
      </c>
      <c r="F70" s="227" t="s">
        <v>2778</v>
      </c>
      <c r="G70" s="227" t="s">
        <v>10662</v>
      </c>
      <c r="H70" s="299" t="s">
        <v>2757</v>
      </c>
      <c r="I70" s="227" t="s">
        <v>10662</v>
      </c>
      <c r="J70" s="227">
        <v>4</v>
      </c>
      <c r="K70" s="227" t="s">
        <v>2758</v>
      </c>
      <c r="L70" s="240">
        <v>81985</v>
      </c>
      <c r="M70" s="240"/>
      <c r="N70" s="240"/>
      <c r="O70" s="227" t="s">
        <v>147</v>
      </c>
      <c r="P70" s="227">
        <v>400</v>
      </c>
      <c r="Q70" s="227">
        <v>8</v>
      </c>
      <c r="R70" s="227" t="s">
        <v>290</v>
      </c>
      <c r="S70" s="240">
        <v>70</v>
      </c>
      <c r="T70" s="240">
        <v>105</v>
      </c>
      <c r="U70" s="240">
        <v>70</v>
      </c>
      <c r="V70" s="240">
        <v>105</v>
      </c>
      <c r="W70" s="228">
        <v>1248</v>
      </c>
      <c r="X70" s="228">
        <v>1300</v>
      </c>
      <c r="Y70" s="227" t="s">
        <v>465</v>
      </c>
      <c r="Z70" s="227" t="s">
        <v>466</v>
      </c>
      <c r="AA70" s="234"/>
      <c r="AB70" s="227">
        <v>2003</v>
      </c>
      <c r="AC70" s="240">
        <v>907800000</v>
      </c>
      <c r="AD70" s="240">
        <v>106800000</v>
      </c>
      <c r="AE70" s="240">
        <v>320400000</v>
      </c>
      <c r="AF70" s="240"/>
      <c r="AG70" s="240"/>
      <c r="AH70" s="240"/>
      <c r="AI70" s="228">
        <v>2084</v>
      </c>
      <c r="AJ70" s="227"/>
      <c r="AK70" s="227"/>
      <c r="AL70" s="227"/>
      <c r="AM70" s="227"/>
      <c r="AN70" s="227"/>
      <c r="AO70" s="227"/>
      <c r="AP70" s="227"/>
      <c r="AQ70" s="227"/>
      <c r="AR70" s="227" t="s">
        <v>2760</v>
      </c>
      <c r="AS70" s="227">
        <v>1</v>
      </c>
      <c r="AT70" s="227" t="s">
        <v>2761</v>
      </c>
      <c r="AU70" s="227" t="s">
        <v>147</v>
      </c>
      <c r="AV70" s="227" t="s">
        <v>2762</v>
      </c>
      <c r="AW70" s="227"/>
      <c r="AX70" s="227"/>
      <c r="AY70" s="227"/>
      <c r="AZ70" s="227"/>
      <c r="BA70" s="227"/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  <c r="BL70" s="224" t="s">
        <v>26532</v>
      </c>
      <c r="BM70" s="256"/>
      <c r="BN70" s="256"/>
      <c r="BO70" s="256"/>
    </row>
    <row r="71" spans="1:67" s="255" customFormat="1" ht="22.5">
      <c r="A71" s="213"/>
      <c r="B71" s="1354"/>
      <c r="C71" s="931" t="s">
        <v>2778</v>
      </c>
      <c r="D71" s="227" t="s">
        <v>19735</v>
      </c>
      <c r="E71" s="227" t="s">
        <v>2780</v>
      </c>
      <c r="F71" s="227" t="s">
        <v>2778</v>
      </c>
      <c r="G71" s="227" t="s">
        <v>10662</v>
      </c>
      <c r="H71" s="299"/>
      <c r="I71" s="227" t="s">
        <v>10662</v>
      </c>
      <c r="J71" s="227"/>
      <c r="K71" s="227"/>
      <c r="L71" s="240">
        <v>80680</v>
      </c>
      <c r="M71" s="240"/>
      <c r="N71" s="240"/>
      <c r="O71" s="227" t="s">
        <v>2781</v>
      </c>
      <c r="P71" s="227">
        <v>343</v>
      </c>
      <c r="Q71" s="227" t="s">
        <v>12622</v>
      </c>
      <c r="R71" s="227" t="s">
        <v>290</v>
      </c>
      <c r="S71" s="240">
        <v>60</v>
      </c>
      <c r="T71" s="240">
        <v>92</v>
      </c>
      <c r="U71" s="240">
        <v>58</v>
      </c>
      <c r="V71" s="240">
        <v>90</v>
      </c>
      <c r="W71" s="228">
        <v>562</v>
      </c>
      <c r="X71" s="228">
        <v>562</v>
      </c>
      <c r="Y71" s="227"/>
      <c r="Z71" s="227"/>
      <c r="AA71" s="227"/>
      <c r="AB71" s="227">
        <v>2014</v>
      </c>
      <c r="AC71" s="240"/>
      <c r="AD71" s="240"/>
      <c r="AE71" s="240"/>
      <c r="AF71" s="240"/>
      <c r="AG71" s="240"/>
      <c r="AH71" s="240"/>
      <c r="AI71" s="228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5"/>
      <c r="BC71" s="225"/>
      <c r="BD71" s="225"/>
      <c r="BE71" s="225"/>
      <c r="BF71" s="225"/>
      <c r="BG71" s="225"/>
      <c r="BH71" s="225"/>
      <c r="BI71" s="225"/>
      <c r="BJ71" s="225"/>
      <c r="BK71" s="225"/>
      <c r="BL71" s="224" t="s">
        <v>26533</v>
      </c>
      <c r="BM71" s="256"/>
      <c r="BN71" s="256"/>
      <c r="BO71" s="256"/>
    </row>
    <row r="72" spans="1:67" s="255" customFormat="1" ht="24" customHeight="1">
      <c r="A72" s="213"/>
      <c r="B72" s="1354"/>
      <c r="C72" s="931" t="s">
        <v>338</v>
      </c>
      <c r="D72" s="227" t="s">
        <v>19736</v>
      </c>
      <c r="E72" s="306" t="s">
        <v>2825</v>
      </c>
      <c r="F72" s="306" t="s">
        <v>338</v>
      </c>
      <c r="G72" s="306" t="s">
        <v>19737</v>
      </c>
      <c r="H72" s="306" t="s">
        <v>2826</v>
      </c>
      <c r="I72" s="306" t="s">
        <v>19737</v>
      </c>
      <c r="J72" s="306">
        <v>4</v>
      </c>
      <c r="K72" s="306"/>
      <c r="L72" s="307">
        <v>71178</v>
      </c>
      <c r="M72" s="307">
        <v>5249</v>
      </c>
      <c r="N72" s="307">
        <v>5328</v>
      </c>
      <c r="O72" s="306" t="s">
        <v>26534</v>
      </c>
      <c r="P72" s="306">
        <v>400</v>
      </c>
      <c r="Q72" s="306"/>
      <c r="R72" s="306">
        <v>8</v>
      </c>
      <c r="S72" s="306"/>
      <c r="T72" s="306" t="s">
        <v>290</v>
      </c>
      <c r="U72" s="307">
        <v>68</v>
      </c>
      <c r="V72" s="307">
        <v>105</v>
      </c>
      <c r="W72" s="308">
        <v>7914</v>
      </c>
      <c r="X72" s="308">
        <v>12000</v>
      </c>
      <c r="Y72" s="306"/>
      <c r="Z72" s="306"/>
      <c r="AA72" s="227"/>
      <c r="AB72" s="306">
        <v>1986</v>
      </c>
      <c r="AC72" s="307"/>
      <c r="AD72" s="307"/>
      <c r="AE72" s="307"/>
      <c r="AF72" s="307"/>
      <c r="AG72" s="307"/>
      <c r="AH72" s="307"/>
      <c r="AI72" s="308">
        <v>1420</v>
      </c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06"/>
      <c r="AX72" s="306"/>
      <c r="AY72" s="306"/>
      <c r="AZ72" s="306"/>
      <c r="BA72" s="306"/>
      <c r="BB72" s="297"/>
      <c r="BC72" s="297"/>
      <c r="BD72" s="297"/>
      <c r="BE72" s="297"/>
      <c r="BF72" s="297"/>
      <c r="BG72" s="297"/>
      <c r="BH72" s="297"/>
      <c r="BI72" s="297"/>
      <c r="BJ72" s="297"/>
      <c r="BK72" s="297"/>
      <c r="BL72" s="298"/>
      <c r="BM72" s="256"/>
      <c r="BN72" s="256"/>
      <c r="BO72" s="256"/>
    </row>
    <row r="73" spans="1:67" s="255" customFormat="1" ht="24" customHeight="1">
      <c r="A73" s="213"/>
      <c r="B73" s="1354"/>
      <c r="C73" s="931" t="s">
        <v>2797</v>
      </c>
      <c r="D73" s="227" t="s">
        <v>19738</v>
      </c>
      <c r="E73" s="227" t="s">
        <v>2798</v>
      </c>
      <c r="F73" s="227" t="s">
        <v>2797</v>
      </c>
      <c r="G73" s="227" t="s">
        <v>2799</v>
      </c>
      <c r="H73" s="227" t="s">
        <v>206</v>
      </c>
      <c r="I73" s="227" t="s">
        <v>2797</v>
      </c>
      <c r="J73" s="227" t="s">
        <v>140</v>
      </c>
      <c r="K73" s="227"/>
      <c r="L73" s="240">
        <v>87447</v>
      </c>
      <c r="M73" s="240">
        <v>8994</v>
      </c>
      <c r="N73" s="240">
        <v>11264</v>
      </c>
      <c r="O73" s="227" t="s">
        <v>147</v>
      </c>
      <c r="P73" s="227">
        <v>400</v>
      </c>
      <c r="Q73" s="227">
        <v>1.2</v>
      </c>
      <c r="R73" s="227">
        <v>8</v>
      </c>
      <c r="S73" s="227">
        <v>3840</v>
      </c>
      <c r="T73" s="227" t="s">
        <v>148</v>
      </c>
      <c r="U73" s="240">
        <v>68</v>
      </c>
      <c r="V73" s="240">
        <v>105</v>
      </c>
      <c r="W73" s="228">
        <v>19428</v>
      </c>
      <c r="X73" s="228">
        <v>30000</v>
      </c>
      <c r="Y73" s="227" t="s">
        <v>465</v>
      </c>
      <c r="Z73" s="227" t="s">
        <v>466</v>
      </c>
      <c r="AA73" s="234"/>
      <c r="AB73" s="227">
        <v>2001</v>
      </c>
      <c r="AC73" s="240">
        <v>18568</v>
      </c>
      <c r="AD73" s="240">
        <v>6004</v>
      </c>
      <c r="AE73" s="240">
        <v>864</v>
      </c>
      <c r="AF73" s="240"/>
      <c r="AG73" s="240"/>
      <c r="AH73" s="240"/>
      <c r="AI73" s="228">
        <v>25436</v>
      </c>
      <c r="AJ73" s="227"/>
      <c r="AK73" s="227"/>
      <c r="AL73" s="227" t="s">
        <v>19739</v>
      </c>
      <c r="AM73" s="227">
        <v>624</v>
      </c>
      <c r="AN73" s="227"/>
      <c r="AO73" s="227"/>
      <c r="AP73" s="227"/>
      <c r="AQ73" s="227"/>
      <c r="AR73" s="227" t="s">
        <v>606</v>
      </c>
      <c r="AS73" s="227">
        <v>3</v>
      </c>
      <c r="AT73" s="227">
        <v>1600</v>
      </c>
      <c r="AU73" s="227" t="s">
        <v>2801</v>
      </c>
      <c r="AV73" s="227" t="s">
        <v>2802</v>
      </c>
      <c r="AW73" s="227" t="s">
        <v>2166</v>
      </c>
      <c r="AX73" s="227">
        <v>2</v>
      </c>
      <c r="AY73" s="227">
        <v>875</v>
      </c>
      <c r="AZ73" s="227" t="s">
        <v>2803</v>
      </c>
      <c r="BA73" s="227" t="s">
        <v>2802</v>
      </c>
      <c r="BB73" s="225"/>
      <c r="BC73" s="225"/>
      <c r="BD73" s="225"/>
      <c r="BE73" s="225"/>
      <c r="BF73" s="225"/>
      <c r="BG73" s="225"/>
      <c r="BH73" s="225"/>
      <c r="BI73" s="225"/>
      <c r="BJ73" s="225"/>
      <c r="BK73" s="225"/>
      <c r="BL73" s="225" t="s">
        <v>2804</v>
      </c>
      <c r="BM73" s="256"/>
      <c r="BN73" s="256"/>
      <c r="BO73" s="256"/>
    </row>
    <row r="74" spans="1:67" s="255" customFormat="1" ht="24" customHeight="1">
      <c r="A74" s="213"/>
      <c r="B74" s="1354"/>
      <c r="C74" s="931" t="s">
        <v>2797</v>
      </c>
      <c r="D74" s="227" t="s">
        <v>19740</v>
      </c>
      <c r="E74" s="227" t="s">
        <v>2805</v>
      </c>
      <c r="F74" s="227" t="s">
        <v>2806</v>
      </c>
      <c r="G74" s="227" t="s">
        <v>10663</v>
      </c>
      <c r="H74" s="227"/>
      <c r="I74" s="227" t="s">
        <v>2807</v>
      </c>
      <c r="J74" s="227"/>
      <c r="K74" s="227" t="s">
        <v>2800</v>
      </c>
      <c r="L74" s="240">
        <v>13000</v>
      </c>
      <c r="M74" s="240"/>
      <c r="N74" s="240"/>
      <c r="O74" s="227" t="s">
        <v>2808</v>
      </c>
      <c r="P74" s="227">
        <v>400</v>
      </c>
      <c r="Q74" s="227"/>
      <c r="R74" s="227">
        <v>8</v>
      </c>
      <c r="S74" s="227"/>
      <c r="T74" s="227" t="s">
        <v>290</v>
      </c>
      <c r="U74" s="240">
        <v>68</v>
      </c>
      <c r="V74" s="240">
        <v>105</v>
      </c>
      <c r="W74" s="228"/>
      <c r="X74" s="228"/>
      <c r="Y74" s="227"/>
      <c r="Z74" s="227"/>
      <c r="AA74" s="227"/>
      <c r="AB74" s="227">
        <v>2009</v>
      </c>
      <c r="AC74" s="240"/>
      <c r="AD74" s="240"/>
      <c r="AE74" s="240"/>
      <c r="AF74" s="240"/>
      <c r="AG74" s="240"/>
      <c r="AH74" s="240"/>
      <c r="AI74" s="228">
        <v>2000</v>
      </c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5"/>
      <c r="BC74" s="225"/>
      <c r="BD74" s="225"/>
      <c r="BE74" s="225"/>
      <c r="BF74" s="225"/>
      <c r="BG74" s="225"/>
      <c r="BH74" s="225"/>
      <c r="BI74" s="225"/>
      <c r="BJ74" s="225"/>
      <c r="BK74" s="225"/>
      <c r="BL74" s="225" t="s">
        <v>2809</v>
      </c>
      <c r="BM74" s="256"/>
      <c r="BN74" s="256"/>
      <c r="BO74" s="256"/>
    </row>
    <row r="75" spans="1:67" s="255" customFormat="1" ht="24" customHeight="1">
      <c r="A75" s="213">
        <v>21</v>
      </c>
      <c r="B75" s="1354"/>
      <c r="C75" s="931" t="s">
        <v>2810</v>
      </c>
      <c r="D75" s="227" t="s">
        <v>19741</v>
      </c>
      <c r="E75" s="227" t="s">
        <v>2812</v>
      </c>
      <c r="F75" s="227" t="s">
        <v>2810</v>
      </c>
      <c r="G75" s="227" t="s">
        <v>2813</v>
      </c>
      <c r="H75" s="227" t="s">
        <v>2814</v>
      </c>
      <c r="I75" s="227" t="s">
        <v>16449</v>
      </c>
      <c r="J75" s="227">
        <v>5</v>
      </c>
      <c r="K75" s="227" t="s">
        <v>2815</v>
      </c>
      <c r="L75" s="240">
        <v>115066</v>
      </c>
      <c r="M75" s="240">
        <v>6066</v>
      </c>
      <c r="N75" s="240">
        <v>1710</v>
      </c>
      <c r="O75" s="227" t="s">
        <v>147</v>
      </c>
      <c r="P75" s="227">
        <v>400</v>
      </c>
      <c r="Q75" s="227">
        <v>1.2</v>
      </c>
      <c r="R75" s="227">
        <v>8</v>
      </c>
      <c r="S75" s="227">
        <v>3840</v>
      </c>
      <c r="T75" s="227" t="s">
        <v>1979</v>
      </c>
      <c r="U75" s="240">
        <v>105</v>
      </c>
      <c r="V75" s="240">
        <v>70</v>
      </c>
      <c r="W75" s="228">
        <v>10000</v>
      </c>
      <c r="X75" s="228">
        <v>15600</v>
      </c>
      <c r="Y75" s="227" t="s">
        <v>465</v>
      </c>
      <c r="Z75" s="227" t="s">
        <v>466</v>
      </c>
      <c r="AA75" s="227"/>
      <c r="AB75" s="227">
        <v>1997</v>
      </c>
      <c r="AC75" s="240">
        <v>6108</v>
      </c>
      <c r="AD75" s="240">
        <v>4654</v>
      </c>
      <c r="AE75" s="240">
        <v>538</v>
      </c>
      <c r="AF75" s="357"/>
      <c r="AG75" s="357"/>
      <c r="AH75" s="357"/>
      <c r="AI75" s="228">
        <v>11300</v>
      </c>
      <c r="AJ75" s="227"/>
      <c r="AK75" s="227"/>
      <c r="AL75" s="227"/>
      <c r="AM75" s="227"/>
      <c r="AN75" s="227"/>
      <c r="AO75" s="227"/>
      <c r="AP75" s="227"/>
      <c r="AQ75" s="227"/>
      <c r="AR75" s="227" t="s">
        <v>19073</v>
      </c>
      <c r="AS75" s="227">
        <v>1</v>
      </c>
      <c r="AT75" s="240">
        <v>8183</v>
      </c>
      <c r="AU75" s="227" t="s">
        <v>19742</v>
      </c>
      <c r="AV75" s="227" t="s">
        <v>16449</v>
      </c>
      <c r="AW75" s="227"/>
      <c r="AX75" s="227"/>
      <c r="AY75" s="227"/>
      <c r="AZ75" s="227"/>
      <c r="BA75" s="227"/>
      <c r="BB75" s="225"/>
      <c r="BC75" s="225"/>
      <c r="BD75" s="225"/>
      <c r="BE75" s="225"/>
      <c r="BF75" s="225"/>
      <c r="BG75" s="225"/>
      <c r="BH75" s="225"/>
      <c r="BI75" s="225"/>
      <c r="BJ75" s="225"/>
      <c r="BK75" s="225"/>
      <c r="BL75" s="225"/>
      <c r="BM75" s="256"/>
      <c r="BN75" s="256"/>
      <c r="BO75" s="256"/>
    </row>
    <row r="76" spans="1:67" s="255" customFormat="1" ht="24" customHeight="1">
      <c r="A76" s="213"/>
      <c r="B76" s="1354"/>
      <c r="C76" s="931" t="s">
        <v>912</v>
      </c>
      <c r="D76" s="227" t="s">
        <v>19743</v>
      </c>
      <c r="E76" s="227" t="s">
        <v>2817</v>
      </c>
      <c r="F76" s="227" t="s">
        <v>912</v>
      </c>
      <c r="G76" s="227" t="s">
        <v>10664</v>
      </c>
      <c r="H76" s="227"/>
      <c r="I76" s="227" t="s">
        <v>10665</v>
      </c>
      <c r="J76" s="227" t="s">
        <v>2818</v>
      </c>
      <c r="K76" s="227" t="s">
        <v>2819</v>
      </c>
      <c r="L76" s="240">
        <v>53401</v>
      </c>
      <c r="M76" s="240">
        <v>4832</v>
      </c>
      <c r="N76" s="240">
        <v>8248</v>
      </c>
      <c r="O76" s="227" t="s">
        <v>147</v>
      </c>
      <c r="P76" s="227">
        <v>400</v>
      </c>
      <c r="Q76" s="227">
        <v>1.2</v>
      </c>
      <c r="R76" s="227">
        <v>8</v>
      </c>
      <c r="S76" s="227">
        <v>3840</v>
      </c>
      <c r="T76" s="227" t="s">
        <v>148</v>
      </c>
      <c r="U76" s="240">
        <v>68</v>
      </c>
      <c r="V76" s="240">
        <v>105</v>
      </c>
      <c r="W76" s="228">
        <v>5964</v>
      </c>
      <c r="X76" s="228">
        <v>7000</v>
      </c>
      <c r="Y76" s="227">
        <v>7000</v>
      </c>
      <c r="Z76" s="227" t="s">
        <v>466</v>
      </c>
      <c r="AA76" s="234"/>
      <c r="AB76" s="227">
        <v>1990</v>
      </c>
      <c r="AC76" s="240">
        <v>3081</v>
      </c>
      <c r="AD76" s="240" t="s">
        <v>914</v>
      </c>
      <c r="AE76" s="240">
        <v>400</v>
      </c>
      <c r="AF76" s="240" t="s">
        <v>914</v>
      </c>
      <c r="AG76" s="240" t="s">
        <v>914</v>
      </c>
      <c r="AH76" s="240" t="s">
        <v>914</v>
      </c>
      <c r="AI76" s="228">
        <v>3481</v>
      </c>
      <c r="AJ76" s="227">
        <v>1998</v>
      </c>
      <c r="AK76" s="227"/>
      <c r="AL76" s="227" t="s">
        <v>914</v>
      </c>
      <c r="AM76" s="227"/>
      <c r="AN76" s="227" t="s">
        <v>914</v>
      </c>
      <c r="AO76" s="227"/>
      <c r="AP76" s="227"/>
      <c r="AQ76" s="227"/>
      <c r="AR76" s="227" t="s">
        <v>606</v>
      </c>
      <c r="AS76" s="227">
        <v>4</v>
      </c>
      <c r="AT76" s="227">
        <v>2646</v>
      </c>
      <c r="AU76" s="227" t="s">
        <v>2820</v>
      </c>
      <c r="AV76" s="227" t="s">
        <v>2821</v>
      </c>
      <c r="AW76" s="227" t="s">
        <v>2822</v>
      </c>
      <c r="AX76" s="227">
        <v>1</v>
      </c>
      <c r="AY76" s="227">
        <v>268</v>
      </c>
      <c r="AZ76" s="227" t="s">
        <v>2823</v>
      </c>
      <c r="BA76" s="227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 t="s">
        <v>2824</v>
      </c>
      <c r="BM76" s="256"/>
      <c r="BN76" s="256"/>
      <c r="BO76" s="256"/>
    </row>
    <row r="77" spans="1:67" s="255" customFormat="1" ht="22.5">
      <c r="A77" s="213"/>
      <c r="B77" s="1354"/>
      <c r="C77" s="931" t="s">
        <v>2933</v>
      </c>
      <c r="D77" s="227" t="s">
        <v>19744</v>
      </c>
      <c r="E77" s="227" t="s">
        <v>9760</v>
      </c>
      <c r="F77" s="227" t="s">
        <v>2933</v>
      </c>
      <c r="G77" s="227" t="s">
        <v>10666</v>
      </c>
      <c r="H77" s="227"/>
      <c r="I77" s="227" t="s">
        <v>2933</v>
      </c>
      <c r="J77" s="227"/>
      <c r="K77" s="227" t="s">
        <v>10667</v>
      </c>
      <c r="L77" s="240">
        <v>164077</v>
      </c>
      <c r="M77" s="240">
        <v>3526</v>
      </c>
      <c r="N77" s="240">
        <v>4714</v>
      </c>
      <c r="O77" s="227" t="s">
        <v>147</v>
      </c>
      <c r="P77" s="227">
        <v>400</v>
      </c>
      <c r="Q77" s="227">
        <v>1.25</v>
      </c>
      <c r="R77" s="227">
        <v>8</v>
      </c>
      <c r="S77" s="227">
        <v>4000</v>
      </c>
      <c r="T77" s="227" t="s">
        <v>1979</v>
      </c>
      <c r="U77" s="240">
        <v>68</v>
      </c>
      <c r="V77" s="240">
        <v>105</v>
      </c>
      <c r="W77" s="228">
        <v>6300</v>
      </c>
      <c r="X77" s="228">
        <v>10000</v>
      </c>
      <c r="Y77" s="227"/>
      <c r="Z77" s="227"/>
      <c r="AA77" s="314"/>
      <c r="AB77" s="227">
        <v>2018</v>
      </c>
      <c r="AC77" s="240"/>
      <c r="AD77" s="240"/>
      <c r="AE77" s="240"/>
      <c r="AF77" s="240"/>
      <c r="AG77" s="240"/>
      <c r="AH77" s="240"/>
      <c r="AI77" s="228">
        <v>41300</v>
      </c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 t="s">
        <v>26535</v>
      </c>
      <c r="BM77" s="256"/>
      <c r="BN77" s="256"/>
      <c r="BO77" s="256"/>
    </row>
    <row r="78" spans="1:67" s="255" customFormat="1" ht="24" customHeight="1">
      <c r="A78" s="213"/>
      <c r="B78" s="1354"/>
      <c r="C78" s="931" t="s">
        <v>2830</v>
      </c>
      <c r="D78" s="227" t="s">
        <v>19745</v>
      </c>
      <c r="E78" s="227" t="s">
        <v>2831</v>
      </c>
      <c r="F78" s="227" t="s">
        <v>2830</v>
      </c>
      <c r="G78" s="227" t="s">
        <v>10668</v>
      </c>
      <c r="H78" s="227" t="s">
        <v>389</v>
      </c>
      <c r="I78" s="227" t="s">
        <v>10669</v>
      </c>
      <c r="J78" s="227">
        <v>1</v>
      </c>
      <c r="K78" s="227" t="s">
        <v>2832</v>
      </c>
      <c r="L78" s="240">
        <v>84397</v>
      </c>
      <c r="M78" s="240">
        <v>2325</v>
      </c>
      <c r="N78" s="240">
        <v>2325</v>
      </c>
      <c r="O78" s="227" t="s">
        <v>147</v>
      </c>
      <c r="P78" s="227">
        <v>400</v>
      </c>
      <c r="Q78" s="227">
        <v>1.25</v>
      </c>
      <c r="R78" s="227">
        <v>8</v>
      </c>
      <c r="S78" s="227"/>
      <c r="T78" s="227" t="s">
        <v>290</v>
      </c>
      <c r="U78" s="240">
        <v>68</v>
      </c>
      <c r="V78" s="240">
        <v>105</v>
      </c>
      <c r="W78" s="228">
        <v>10180</v>
      </c>
      <c r="X78" s="228">
        <v>21600</v>
      </c>
      <c r="Y78" s="227" t="s">
        <v>178</v>
      </c>
      <c r="Z78" s="227" t="s">
        <v>466</v>
      </c>
      <c r="AA78" s="227"/>
      <c r="AB78" s="227">
        <v>1990</v>
      </c>
      <c r="AC78" s="240">
        <v>1602</v>
      </c>
      <c r="AD78" s="240"/>
      <c r="AE78" s="240">
        <v>400</v>
      </c>
      <c r="AF78" s="240"/>
      <c r="AG78" s="240"/>
      <c r="AH78" s="240"/>
      <c r="AI78" s="228">
        <v>4890</v>
      </c>
      <c r="AJ78" s="227"/>
      <c r="AK78" s="227"/>
      <c r="AL78" s="227"/>
      <c r="AM78" s="227"/>
      <c r="AN78" s="227"/>
      <c r="AO78" s="227"/>
      <c r="AP78" s="227"/>
      <c r="AQ78" s="227"/>
      <c r="AR78" s="227" t="s">
        <v>606</v>
      </c>
      <c r="AS78" s="227">
        <v>3</v>
      </c>
      <c r="AT78" s="227">
        <v>2400</v>
      </c>
      <c r="AU78" s="227" t="s">
        <v>2803</v>
      </c>
      <c r="AV78" s="227" t="s">
        <v>2833</v>
      </c>
      <c r="AW78" s="227"/>
      <c r="AX78" s="227"/>
      <c r="AY78" s="227"/>
      <c r="AZ78" s="227"/>
      <c r="BA78" s="227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56"/>
      <c r="BN78" s="256"/>
      <c r="BO78" s="256"/>
    </row>
    <row r="79" spans="1:67" s="255" customFormat="1" ht="24" customHeight="1">
      <c r="A79" s="213"/>
      <c r="B79" s="1354"/>
      <c r="C79" s="931" t="s">
        <v>2834</v>
      </c>
      <c r="D79" s="227" t="s">
        <v>19746</v>
      </c>
      <c r="E79" s="227" t="s">
        <v>2835</v>
      </c>
      <c r="F79" s="227" t="s">
        <v>2834</v>
      </c>
      <c r="G79" s="227" t="s">
        <v>2836</v>
      </c>
      <c r="H79" s="299"/>
      <c r="I79" s="227" t="s">
        <v>2834</v>
      </c>
      <c r="J79" s="227">
        <v>5</v>
      </c>
      <c r="K79" s="227"/>
      <c r="L79" s="240">
        <v>128580</v>
      </c>
      <c r="M79" s="240">
        <v>6633</v>
      </c>
      <c r="N79" s="240">
        <v>6633</v>
      </c>
      <c r="O79" s="227" t="s">
        <v>147</v>
      </c>
      <c r="P79" s="227">
        <v>400</v>
      </c>
      <c r="Q79" s="227">
        <v>1.2</v>
      </c>
      <c r="R79" s="227">
        <v>8</v>
      </c>
      <c r="S79" s="227"/>
      <c r="T79" s="227" t="s">
        <v>290</v>
      </c>
      <c r="U79" s="240">
        <v>68</v>
      </c>
      <c r="V79" s="240">
        <v>105</v>
      </c>
      <c r="W79" s="228">
        <v>13983</v>
      </c>
      <c r="X79" s="228">
        <v>20000</v>
      </c>
      <c r="Y79" s="227" t="s">
        <v>178</v>
      </c>
      <c r="Z79" s="227" t="s">
        <v>466</v>
      </c>
      <c r="AA79" s="227"/>
      <c r="AB79" s="227">
        <v>2001</v>
      </c>
      <c r="AC79" s="240">
        <v>108903</v>
      </c>
      <c r="AD79" s="240">
        <v>4500</v>
      </c>
      <c r="AE79" s="240">
        <v>994</v>
      </c>
      <c r="AF79" s="240"/>
      <c r="AG79" s="240"/>
      <c r="AH79" s="240"/>
      <c r="AI79" s="228">
        <v>17963</v>
      </c>
      <c r="AJ79" s="227"/>
      <c r="AK79" s="227"/>
      <c r="AL79" s="227">
        <v>0</v>
      </c>
      <c r="AM79" s="227"/>
      <c r="AN79" s="227">
        <v>0</v>
      </c>
      <c r="AO79" s="227">
        <v>0</v>
      </c>
      <c r="AP79" s="227"/>
      <c r="AQ79" s="227"/>
      <c r="AR79" s="227" t="s">
        <v>606</v>
      </c>
      <c r="AS79" s="227">
        <v>6</v>
      </c>
      <c r="AT79" s="227">
        <v>3700</v>
      </c>
      <c r="AU79" s="227" t="s">
        <v>2837</v>
      </c>
      <c r="AV79" s="227" t="s">
        <v>2838</v>
      </c>
      <c r="AW79" s="227" t="s">
        <v>2839</v>
      </c>
      <c r="AX79" s="227">
        <v>2</v>
      </c>
      <c r="AY79" s="227">
        <v>12000</v>
      </c>
      <c r="AZ79" s="227" t="s">
        <v>2803</v>
      </c>
      <c r="BA79" s="227" t="s">
        <v>2840</v>
      </c>
      <c r="BB79" s="225" t="s">
        <v>610</v>
      </c>
      <c r="BC79" s="225">
        <v>1</v>
      </c>
      <c r="BD79" s="225">
        <v>400</v>
      </c>
      <c r="BE79" s="225"/>
      <c r="BF79" s="225"/>
      <c r="BG79" s="225"/>
      <c r="BH79" s="225"/>
      <c r="BI79" s="225"/>
      <c r="BJ79" s="225"/>
      <c r="BK79" s="225"/>
      <c r="BL79" s="225" t="s">
        <v>8218</v>
      </c>
      <c r="BM79" s="256"/>
      <c r="BN79" s="256"/>
      <c r="BO79" s="256"/>
    </row>
    <row r="80" spans="1:67" s="255" customFormat="1" ht="24" customHeight="1">
      <c r="A80" s="213"/>
      <c r="B80" s="1354"/>
      <c r="C80" s="931" t="s">
        <v>2841</v>
      </c>
      <c r="D80" s="227" t="s">
        <v>19747</v>
      </c>
      <c r="E80" s="227" t="s">
        <v>2842</v>
      </c>
      <c r="F80" s="227" t="s">
        <v>2841</v>
      </c>
      <c r="G80" s="227" t="s">
        <v>19748</v>
      </c>
      <c r="H80" s="299" t="s">
        <v>2843</v>
      </c>
      <c r="I80" s="227" t="s">
        <v>12623</v>
      </c>
      <c r="J80" s="227">
        <v>23</v>
      </c>
      <c r="K80" s="227" t="s">
        <v>2844</v>
      </c>
      <c r="L80" s="240">
        <v>179635</v>
      </c>
      <c r="M80" s="240">
        <v>578.63</v>
      </c>
      <c r="N80" s="240">
        <v>931.3</v>
      </c>
      <c r="O80" s="227" t="s">
        <v>147</v>
      </c>
      <c r="P80" s="227">
        <v>400</v>
      </c>
      <c r="Q80" s="227" t="s">
        <v>2845</v>
      </c>
      <c r="R80" s="227">
        <v>8</v>
      </c>
      <c r="S80" s="227"/>
      <c r="T80" s="227" t="s">
        <v>290</v>
      </c>
      <c r="U80" s="240">
        <v>68</v>
      </c>
      <c r="V80" s="240">
        <v>105</v>
      </c>
      <c r="W80" s="228">
        <v>5000</v>
      </c>
      <c r="X80" s="228">
        <v>6100</v>
      </c>
      <c r="Y80" s="227" t="s">
        <v>2004</v>
      </c>
      <c r="Z80" s="227" t="s">
        <v>466</v>
      </c>
      <c r="AA80" s="241"/>
      <c r="AB80" s="227">
        <v>2001</v>
      </c>
      <c r="AC80" s="240">
        <v>108903</v>
      </c>
      <c r="AD80" s="240">
        <v>4500</v>
      </c>
      <c r="AE80" s="240">
        <v>994</v>
      </c>
      <c r="AF80" s="240"/>
      <c r="AG80" s="240"/>
      <c r="AH80" s="240"/>
      <c r="AI80" s="228">
        <v>16162</v>
      </c>
      <c r="AJ80" s="227"/>
      <c r="AK80" s="227"/>
      <c r="AL80" s="227"/>
      <c r="AM80" s="227"/>
      <c r="AN80" s="227" t="s">
        <v>19749</v>
      </c>
      <c r="AO80" s="227" t="s">
        <v>19750</v>
      </c>
      <c r="AP80" s="227"/>
      <c r="AQ80" s="227"/>
      <c r="AR80" s="227" t="s">
        <v>2464</v>
      </c>
      <c r="AS80" s="227">
        <v>4</v>
      </c>
      <c r="AT80" s="227">
        <v>1110</v>
      </c>
      <c r="AU80" s="227" t="s">
        <v>2846</v>
      </c>
      <c r="AV80" s="227" t="s">
        <v>2847</v>
      </c>
      <c r="AW80" s="227" t="s">
        <v>2848</v>
      </c>
      <c r="AX80" s="227">
        <v>2</v>
      </c>
      <c r="AY80" s="227">
        <v>2100</v>
      </c>
      <c r="AZ80" s="227" t="s">
        <v>19751</v>
      </c>
      <c r="BA80" s="227" t="s">
        <v>12623</v>
      </c>
      <c r="BB80" s="249"/>
      <c r="BC80" s="249"/>
      <c r="BD80" s="249"/>
      <c r="BE80" s="249"/>
      <c r="BF80" s="249"/>
      <c r="BG80" s="225" t="s">
        <v>2849</v>
      </c>
      <c r="BH80" s="225">
        <v>8</v>
      </c>
      <c r="BI80" s="225">
        <v>6200</v>
      </c>
      <c r="BJ80" s="225" t="s">
        <v>19752</v>
      </c>
      <c r="BK80" s="225" t="s">
        <v>19753</v>
      </c>
      <c r="BL80" s="225" t="s">
        <v>8219</v>
      </c>
      <c r="BM80" s="256"/>
      <c r="BN80" s="256"/>
      <c r="BO80" s="256"/>
    </row>
    <row r="81" spans="1:67" s="255" customFormat="1" ht="32.1" customHeight="1">
      <c r="A81" s="213"/>
      <c r="B81" s="1354"/>
      <c r="C81" s="931" t="s">
        <v>2850</v>
      </c>
      <c r="D81" s="227" t="s">
        <v>19754</v>
      </c>
      <c r="E81" s="227" t="s">
        <v>2851</v>
      </c>
      <c r="F81" s="227" t="s">
        <v>2850</v>
      </c>
      <c r="G81" s="227" t="s">
        <v>10670</v>
      </c>
      <c r="H81" s="227" t="s">
        <v>2852</v>
      </c>
      <c r="I81" s="227" t="s">
        <v>305</v>
      </c>
      <c r="J81" s="227"/>
      <c r="K81" s="227" t="s">
        <v>10671</v>
      </c>
      <c r="L81" s="240">
        <v>62903</v>
      </c>
      <c r="M81" s="240">
        <v>3813</v>
      </c>
      <c r="N81" s="240">
        <v>3069</v>
      </c>
      <c r="O81" s="227" t="s">
        <v>147</v>
      </c>
      <c r="P81" s="227">
        <v>400</v>
      </c>
      <c r="Q81" s="227">
        <v>1.5</v>
      </c>
      <c r="R81" s="227">
        <v>8</v>
      </c>
      <c r="S81" s="227"/>
      <c r="T81" s="227" t="s">
        <v>290</v>
      </c>
      <c r="U81" s="240">
        <v>68</v>
      </c>
      <c r="V81" s="240">
        <v>105</v>
      </c>
      <c r="W81" s="228">
        <v>4293</v>
      </c>
      <c r="X81" s="228">
        <v>5000</v>
      </c>
      <c r="Y81" s="227" t="s">
        <v>2853</v>
      </c>
      <c r="Z81" s="227" t="s">
        <v>466</v>
      </c>
      <c r="AA81" s="234"/>
      <c r="AB81" s="227">
        <v>2020</v>
      </c>
      <c r="AC81" s="240">
        <v>7043</v>
      </c>
      <c r="AD81" s="240" t="s">
        <v>12624</v>
      </c>
      <c r="AE81" s="240">
        <v>400</v>
      </c>
      <c r="AF81" s="240"/>
      <c r="AG81" s="240"/>
      <c r="AH81" s="240" t="s">
        <v>612</v>
      </c>
      <c r="AI81" s="228">
        <v>7043</v>
      </c>
      <c r="AJ81" s="227"/>
      <c r="AK81" s="227"/>
      <c r="AL81" s="227"/>
      <c r="AM81" s="227"/>
      <c r="AN81" s="227"/>
      <c r="AO81" s="227" t="s">
        <v>2697</v>
      </c>
      <c r="AP81" s="227"/>
      <c r="AQ81" s="227"/>
      <c r="AR81" s="227" t="s">
        <v>606</v>
      </c>
      <c r="AS81" s="227">
        <v>3</v>
      </c>
      <c r="AT81" s="227">
        <v>986</v>
      </c>
      <c r="AU81" s="227" t="s">
        <v>2698</v>
      </c>
      <c r="AV81" s="227" t="s">
        <v>2699</v>
      </c>
      <c r="AW81" s="227"/>
      <c r="AX81" s="227"/>
      <c r="AY81" s="227"/>
      <c r="AZ81" s="227"/>
      <c r="BA81" s="227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  <c r="BL81" s="225" t="s">
        <v>12624</v>
      </c>
      <c r="BM81" s="256"/>
      <c r="BN81" s="256"/>
      <c r="BO81" s="256"/>
    </row>
    <row r="82" spans="1:67" s="255" customFormat="1" ht="24" customHeight="1">
      <c r="A82" s="213"/>
      <c r="B82" s="1354"/>
      <c r="C82" s="931" t="s">
        <v>2854</v>
      </c>
      <c r="D82" s="227" t="s">
        <v>19755</v>
      </c>
      <c r="E82" s="227" t="s">
        <v>2855</v>
      </c>
      <c r="F82" s="227" t="s">
        <v>2854</v>
      </c>
      <c r="G82" s="227" t="s">
        <v>10672</v>
      </c>
      <c r="H82" s="299" t="s">
        <v>914</v>
      </c>
      <c r="I82" s="227" t="s">
        <v>2010</v>
      </c>
      <c r="J82" s="227">
        <v>1</v>
      </c>
      <c r="K82" s="227" t="s">
        <v>2844</v>
      </c>
      <c r="L82" s="240">
        <v>108656</v>
      </c>
      <c r="M82" s="240">
        <v>5180</v>
      </c>
      <c r="N82" s="240">
        <v>7271</v>
      </c>
      <c r="O82" s="227" t="s">
        <v>147</v>
      </c>
      <c r="P82" s="227">
        <v>400</v>
      </c>
      <c r="Q82" s="227">
        <v>1.2</v>
      </c>
      <c r="R82" s="227">
        <v>8</v>
      </c>
      <c r="S82" s="227">
        <v>3840</v>
      </c>
      <c r="T82" s="227" t="s">
        <v>148</v>
      </c>
      <c r="U82" s="240">
        <v>67</v>
      </c>
      <c r="V82" s="240">
        <v>105</v>
      </c>
      <c r="W82" s="228">
        <v>9000</v>
      </c>
      <c r="X82" s="228">
        <v>9000</v>
      </c>
      <c r="Y82" s="227" t="s">
        <v>465</v>
      </c>
      <c r="Z82" s="227" t="s">
        <v>466</v>
      </c>
      <c r="AA82" s="234"/>
      <c r="AB82" s="227">
        <v>1994</v>
      </c>
      <c r="AC82" s="240">
        <v>4285</v>
      </c>
      <c r="AD82" s="240">
        <v>4130</v>
      </c>
      <c r="AE82" s="240">
        <v>466</v>
      </c>
      <c r="AF82" s="240">
        <v>0</v>
      </c>
      <c r="AG82" s="240">
        <v>0</v>
      </c>
      <c r="AH82" s="240" t="s">
        <v>612</v>
      </c>
      <c r="AI82" s="228">
        <v>8881</v>
      </c>
      <c r="AJ82" s="227">
        <v>0</v>
      </c>
      <c r="AK82" s="227"/>
      <c r="AL82" s="227">
        <v>1</v>
      </c>
      <c r="AM82" s="227">
        <v>100</v>
      </c>
      <c r="AN82" s="227" t="s">
        <v>914</v>
      </c>
      <c r="AO82" s="227" t="s">
        <v>914</v>
      </c>
      <c r="AP82" s="227"/>
      <c r="AQ82" s="227"/>
      <c r="AR82" s="227" t="s">
        <v>606</v>
      </c>
      <c r="AS82" s="227">
        <v>6</v>
      </c>
      <c r="AT82" s="227">
        <v>3626</v>
      </c>
      <c r="AU82" s="227" t="s">
        <v>2856</v>
      </c>
      <c r="AV82" s="227" t="s">
        <v>2857</v>
      </c>
      <c r="AW82" s="227" t="s">
        <v>610</v>
      </c>
      <c r="AX82" s="227">
        <v>4</v>
      </c>
      <c r="AY82" s="227">
        <v>1500</v>
      </c>
      <c r="AZ82" s="227" t="s">
        <v>2803</v>
      </c>
      <c r="BA82" s="227" t="s">
        <v>2858</v>
      </c>
      <c r="BB82" s="225" t="s">
        <v>2166</v>
      </c>
      <c r="BC82" s="225">
        <v>2</v>
      </c>
      <c r="BD82" s="225">
        <v>500</v>
      </c>
      <c r="BE82" s="225" t="s">
        <v>2859</v>
      </c>
      <c r="BF82" s="225" t="s">
        <v>2857</v>
      </c>
      <c r="BG82" s="225"/>
      <c r="BH82" s="225"/>
      <c r="BI82" s="225"/>
      <c r="BJ82" s="225"/>
      <c r="BK82" s="225"/>
      <c r="BL82" s="225" t="s">
        <v>2860</v>
      </c>
      <c r="BM82" s="256"/>
      <c r="BN82" s="256"/>
      <c r="BO82" s="256"/>
    </row>
    <row r="83" spans="1:67" s="255" customFormat="1" ht="24" customHeight="1">
      <c r="A83" s="213"/>
      <c r="B83" s="1354"/>
      <c r="C83" s="931" t="s">
        <v>2854</v>
      </c>
      <c r="D83" s="227" t="s">
        <v>19755</v>
      </c>
      <c r="E83" s="227" t="s">
        <v>2861</v>
      </c>
      <c r="F83" s="227" t="s">
        <v>2854</v>
      </c>
      <c r="G83" s="227"/>
      <c r="H83" s="227"/>
      <c r="I83" s="227" t="s">
        <v>305</v>
      </c>
      <c r="J83" s="227"/>
      <c r="K83" s="227"/>
      <c r="L83" s="240"/>
      <c r="M83" s="240"/>
      <c r="N83" s="240">
        <v>2498</v>
      </c>
      <c r="O83" s="227" t="s">
        <v>147</v>
      </c>
      <c r="P83" s="227">
        <v>80</v>
      </c>
      <c r="Q83" s="227"/>
      <c r="R83" s="227">
        <v>6</v>
      </c>
      <c r="S83" s="227"/>
      <c r="T83" s="227"/>
      <c r="U83" s="240"/>
      <c r="V83" s="240"/>
      <c r="W83" s="228"/>
      <c r="X83" s="228"/>
      <c r="Y83" s="227"/>
      <c r="Z83" s="227"/>
      <c r="AA83" s="234"/>
      <c r="AB83" s="227">
        <v>2012</v>
      </c>
      <c r="AC83" s="240"/>
      <c r="AD83" s="240"/>
      <c r="AE83" s="240"/>
      <c r="AF83" s="240"/>
      <c r="AG83" s="240"/>
      <c r="AH83" s="240"/>
      <c r="AI83" s="228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 t="s">
        <v>2862</v>
      </c>
      <c r="BM83" s="256"/>
      <c r="BN83" s="256"/>
      <c r="BO83" s="256"/>
    </row>
    <row r="84" spans="1:67" s="1343" customFormat="1" ht="24" customHeight="1">
      <c r="A84" s="1311"/>
      <c r="B84" s="904" t="s">
        <v>57</v>
      </c>
      <c r="C84" s="930" t="s">
        <v>55</v>
      </c>
      <c r="D84" s="314"/>
      <c r="E84" s="315">
        <f>COUNTA(E85:E117)</f>
        <v>33</v>
      </c>
      <c r="F84" s="314"/>
      <c r="G84" s="314"/>
      <c r="H84" s="316"/>
      <c r="I84" s="314"/>
      <c r="J84" s="314"/>
      <c r="K84" s="314"/>
      <c r="L84" s="317">
        <f>SUM(L85:L117)</f>
        <v>1904302</v>
      </c>
      <c r="M84" s="317">
        <f>SUM(M85:M117)</f>
        <v>168180.75</v>
      </c>
      <c r="N84" s="317">
        <f>SUM(N85:N117)</f>
        <v>179343.4</v>
      </c>
      <c r="O84" s="314"/>
      <c r="P84" s="317"/>
      <c r="Q84" s="314"/>
      <c r="R84" s="317"/>
      <c r="S84" s="314"/>
      <c r="T84" s="314"/>
      <c r="U84" s="317"/>
      <c r="V84" s="317"/>
      <c r="W84" s="317"/>
      <c r="X84" s="317"/>
      <c r="Y84" s="317"/>
      <c r="Z84" s="317"/>
      <c r="AA84" s="234"/>
      <c r="AB84" s="317"/>
      <c r="AC84" s="317"/>
      <c r="AD84" s="317"/>
      <c r="AE84" s="317"/>
      <c r="AF84" s="317"/>
      <c r="AG84" s="317"/>
      <c r="AH84" s="317"/>
      <c r="AI84" s="317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1342"/>
      <c r="BN84" s="1342"/>
      <c r="BO84" s="1342"/>
    </row>
    <row r="85" spans="1:67" ht="24" customHeight="1">
      <c r="A85" s="213" t="s">
        <v>150</v>
      </c>
      <c r="B85" s="903"/>
      <c r="C85" s="931" t="s">
        <v>613</v>
      </c>
      <c r="D85" s="227" t="s">
        <v>614</v>
      </c>
      <c r="E85" s="260" t="s">
        <v>615</v>
      </c>
      <c r="F85" s="227" t="s">
        <v>613</v>
      </c>
      <c r="G85" s="227"/>
      <c r="H85" s="299"/>
      <c r="I85" s="227" t="s">
        <v>3802</v>
      </c>
      <c r="J85" s="227"/>
      <c r="K85" s="227"/>
      <c r="L85" s="228">
        <v>75595</v>
      </c>
      <c r="M85" s="240">
        <v>11405.75</v>
      </c>
      <c r="N85" s="240">
        <v>6163.81</v>
      </c>
      <c r="O85" s="227" t="s">
        <v>609</v>
      </c>
      <c r="P85" s="227">
        <v>400</v>
      </c>
      <c r="Q85" s="227"/>
      <c r="R85" s="227">
        <v>8</v>
      </c>
      <c r="S85" s="227"/>
      <c r="T85" s="227" t="s">
        <v>148</v>
      </c>
      <c r="U85" s="240">
        <v>70</v>
      </c>
      <c r="V85" s="240">
        <v>105</v>
      </c>
      <c r="W85" s="228">
        <v>20000</v>
      </c>
      <c r="X85" s="228">
        <v>25000</v>
      </c>
      <c r="Y85" s="227"/>
      <c r="Z85" s="227"/>
      <c r="AA85" s="234"/>
      <c r="AB85" s="227">
        <v>2009</v>
      </c>
      <c r="AC85" s="227"/>
      <c r="AD85" s="227"/>
      <c r="AE85" s="227"/>
      <c r="AF85" s="227"/>
      <c r="AG85" s="227"/>
      <c r="AH85" s="227"/>
      <c r="AI85" s="228">
        <v>41000</v>
      </c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1359"/>
      <c r="BN85" s="1359"/>
      <c r="BO85" s="1359"/>
    </row>
    <row r="86" spans="1:67" ht="24" customHeight="1">
      <c r="A86" s="213"/>
      <c r="B86" s="903"/>
      <c r="C86" s="931" t="s">
        <v>613</v>
      </c>
      <c r="D86" s="227"/>
      <c r="E86" s="260" t="s">
        <v>617</v>
      </c>
      <c r="F86" s="233" t="s">
        <v>613</v>
      </c>
      <c r="G86" s="233"/>
      <c r="H86" s="238"/>
      <c r="I86" s="233" t="s">
        <v>3802</v>
      </c>
      <c r="J86" s="233"/>
      <c r="K86" s="228">
        <v>17030</v>
      </c>
      <c r="L86" s="228">
        <v>17030</v>
      </c>
      <c r="M86" s="228">
        <v>130</v>
      </c>
      <c r="N86" s="228">
        <v>130</v>
      </c>
      <c r="O86" s="228" t="s">
        <v>609</v>
      </c>
      <c r="P86" s="228">
        <v>400</v>
      </c>
      <c r="Q86" s="228">
        <v>7350</v>
      </c>
      <c r="R86" s="228">
        <v>4</v>
      </c>
      <c r="S86" s="228"/>
      <c r="T86" s="228" t="s">
        <v>290</v>
      </c>
      <c r="U86" s="240">
        <v>70</v>
      </c>
      <c r="V86" s="240">
        <v>105</v>
      </c>
      <c r="W86" s="227">
        <v>500</v>
      </c>
      <c r="X86" s="228">
        <v>500</v>
      </c>
      <c r="Y86" s="227"/>
      <c r="Z86" s="227"/>
      <c r="AA86" s="234"/>
      <c r="AB86" s="227">
        <v>2009</v>
      </c>
      <c r="AC86" s="233"/>
      <c r="AD86" s="233"/>
      <c r="AE86" s="228">
        <v>2000</v>
      </c>
      <c r="AF86" s="227"/>
      <c r="AG86" s="227"/>
      <c r="AH86" s="233"/>
      <c r="AI86" s="228">
        <v>3000</v>
      </c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1359"/>
      <c r="BN86" s="1359"/>
      <c r="BO86" s="1359"/>
    </row>
    <row r="87" spans="1:67" s="255" customFormat="1" ht="24" customHeight="1">
      <c r="A87" s="213" t="s">
        <v>89</v>
      </c>
      <c r="B87" s="903"/>
      <c r="C87" s="931" t="s">
        <v>618</v>
      </c>
      <c r="D87" s="227" t="s">
        <v>619</v>
      </c>
      <c r="E87" s="227" t="s">
        <v>620</v>
      </c>
      <c r="F87" s="227" t="s">
        <v>618</v>
      </c>
      <c r="G87" s="227" t="s">
        <v>88</v>
      </c>
      <c r="H87" s="299" t="s">
        <v>621</v>
      </c>
      <c r="I87" s="233" t="s">
        <v>12910</v>
      </c>
      <c r="J87" s="227">
        <v>16</v>
      </c>
      <c r="K87" s="227" t="s">
        <v>622</v>
      </c>
      <c r="L87" s="228">
        <v>78905</v>
      </c>
      <c r="M87" s="240">
        <v>18113</v>
      </c>
      <c r="N87" s="240">
        <v>21174</v>
      </c>
      <c r="O87" s="227" t="s">
        <v>147</v>
      </c>
      <c r="P87" s="227">
        <v>400</v>
      </c>
      <c r="Q87" s="227">
        <v>1</v>
      </c>
      <c r="R87" s="227">
        <v>8</v>
      </c>
      <c r="S87" s="227">
        <v>1.2</v>
      </c>
      <c r="T87" s="227" t="s">
        <v>148</v>
      </c>
      <c r="U87" s="240">
        <v>70</v>
      </c>
      <c r="V87" s="240">
        <v>105</v>
      </c>
      <c r="W87" s="228">
        <v>20796</v>
      </c>
      <c r="X87" s="228">
        <v>20796</v>
      </c>
      <c r="Y87" s="227" t="s">
        <v>465</v>
      </c>
      <c r="Z87" s="227" t="s">
        <v>466</v>
      </c>
      <c r="AA87" s="234"/>
      <c r="AB87" s="227">
        <v>1980</v>
      </c>
      <c r="AC87" s="228">
        <v>3454</v>
      </c>
      <c r="AD87" s="227" t="s">
        <v>623</v>
      </c>
      <c r="AE87" s="227" t="s">
        <v>624</v>
      </c>
      <c r="AF87" s="227" t="s">
        <v>389</v>
      </c>
      <c r="AG87" s="227" t="s">
        <v>389</v>
      </c>
      <c r="AH87" s="227" t="s">
        <v>389</v>
      </c>
      <c r="AI87" s="228">
        <v>3454</v>
      </c>
      <c r="AJ87" s="227">
        <v>1998</v>
      </c>
      <c r="AK87" s="227">
        <v>2003</v>
      </c>
      <c r="AL87" s="227">
        <v>1</v>
      </c>
      <c r="AM87" s="227">
        <v>675</v>
      </c>
      <c r="AN87" s="227">
        <v>0</v>
      </c>
      <c r="AO87" s="227" t="s">
        <v>389</v>
      </c>
      <c r="AP87" s="227"/>
      <c r="AQ87" s="227"/>
      <c r="AR87" s="227" t="s">
        <v>625</v>
      </c>
      <c r="AS87" s="227">
        <v>1</v>
      </c>
      <c r="AT87" s="227">
        <v>7350</v>
      </c>
      <c r="AU87" s="227" t="s">
        <v>148</v>
      </c>
      <c r="AV87" s="227" t="s">
        <v>611</v>
      </c>
      <c r="AW87" s="227"/>
      <c r="AX87" s="227"/>
      <c r="AY87" s="227"/>
      <c r="AZ87" s="227"/>
      <c r="BA87" s="227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56"/>
      <c r="BN87" s="256"/>
      <c r="BO87" s="256"/>
    </row>
    <row r="88" spans="1:67" s="255" customFormat="1" ht="24" customHeight="1">
      <c r="A88" s="213" t="s">
        <v>315</v>
      </c>
      <c r="B88" s="903"/>
      <c r="C88" s="931" t="s">
        <v>1481</v>
      </c>
      <c r="D88" s="227" t="s">
        <v>3862</v>
      </c>
      <c r="E88" s="227" t="s">
        <v>10513</v>
      </c>
      <c r="F88" s="227" t="s">
        <v>1481</v>
      </c>
      <c r="G88" s="227" t="s">
        <v>1660</v>
      </c>
      <c r="H88" s="227"/>
      <c r="I88" s="227" t="s">
        <v>12911</v>
      </c>
      <c r="J88" s="227">
        <v>9</v>
      </c>
      <c r="K88" s="227" t="s">
        <v>10514</v>
      </c>
      <c r="L88" s="228">
        <v>39330</v>
      </c>
      <c r="M88" s="240">
        <v>11894</v>
      </c>
      <c r="N88" s="240">
        <v>14548</v>
      </c>
      <c r="O88" s="227" t="s">
        <v>147</v>
      </c>
      <c r="P88" s="227">
        <v>400</v>
      </c>
      <c r="Q88" s="227">
        <v>1.2</v>
      </c>
      <c r="R88" s="227">
        <v>8</v>
      </c>
      <c r="S88" s="227">
        <v>5021</v>
      </c>
      <c r="T88" s="227" t="s">
        <v>148</v>
      </c>
      <c r="U88" s="240">
        <v>68</v>
      </c>
      <c r="V88" s="240">
        <v>103</v>
      </c>
      <c r="W88" s="228">
        <v>33000</v>
      </c>
      <c r="X88" s="228">
        <v>33000</v>
      </c>
      <c r="Y88" s="227" t="s">
        <v>626</v>
      </c>
      <c r="Z88" s="227" t="s">
        <v>466</v>
      </c>
      <c r="AA88" s="234"/>
      <c r="AB88" s="227">
        <v>1985</v>
      </c>
      <c r="AC88" s="228">
        <v>6551</v>
      </c>
      <c r="AD88" s="227">
        <v>913</v>
      </c>
      <c r="AE88" s="227">
        <v>650</v>
      </c>
      <c r="AF88" s="227"/>
      <c r="AG88" s="227"/>
      <c r="AH88" s="227"/>
      <c r="AI88" s="228">
        <v>6551</v>
      </c>
      <c r="AJ88" s="227"/>
      <c r="AK88" s="227"/>
      <c r="AL88" s="227">
        <v>1</v>
      </c>
      <c r="AM88" s="227" t="s">
        <v>10515</v>
      </c>
      <c r="AN88" s="227">
        <v>4</v>
      </c>
      <c r="AO88" s="227"/>
      <c r="AP88" s="227" t="s">
        <v>6747</v>
      </c>
      <c r="AQ88" s="227"/>
      <c r="AR88" s="227" t="s">
        <v>627</v>
      </c>
      <c r="AS88" s="227">
        <v>1</v>
      </c>
      <c r="AT88" s="227">
        <v>700</v>
      </c>
      <c r="AU88" s="227"/>
      <c r="AV88" s="227" t="s">
        <v>10516</v>
      </c>
      <c r="AW88" s="227"/>
      <c r="AX88" s="227"/>
      <c r="AY88" s="227"/>
      <c r="AZ88" s="227"/>
      <c r="BA88" s="227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39"/>
      <c r="BM88" s="256"/>
      <c r="BN88" s="256"/>
      <c r="BO88" s="256"/>
    </row>
    <row r="89" spans="1:67" s="255" customFormat="1" ht="24" customHeight="1">
      <c r="A89" s="213"/>
      <c r="B89" s="903"/>
      <c r="C89" s="931" t="s">
        <v>1481</v>
      </c>
      <c r="D89" s="227"/>
      <c r="E89" s="227" t="s">
        <v>10517</v>
      </c>
      <c r="F89" s="227" t="s">
        <v>1481</v>
      </c>
      <c r="G89" s="227" t="s">
        <v>1660</v>
      </c>
      <c r="H89" s="227"/>
      <c r="I89" s="227" t="s">
        <v>12911</v>
      </c>
      <c r="J89" s="227"/>
      <c r="K89" s="227"/>
      <c r="L89" s="228">
        <v>18000</v>
      </c>
      <c r="M89" s="240"/>
      <c r="N89" s="240"/>
      <c r="O89" s="227" t="s">
        <v>147</v>
      </c>
      <c r="P89" s="227">
        <v>400</v>
      </c>
      <c r="Q89" s="227"/>
      <c r="R89" s="227">
        <v>6</v>
      </c>
      <c r="S89" s="227"/>
      <c r="T89" s="227" t="s">
        <v>148</v>
      </c>
      <c r="U89" s="240">
        <v>72</v>
      </c>
      <c r="V89" s="240">
        <v>110</v>
      </c>
      <c r="W89" s="228"/>
      <c r="X89" s="228"/>
      <c r="Y89" s="227"/>
      <c r="Z89" s="227"/>
      <c r="AA89" s="227"/>
      <c r="AB89" s="227">
        <v>2015</v>
      </c>
      <c r="AC89" s="228"/>
      <c r="AD89" s="227"/>
      <c r="AE89" s="227"/>
      <c r="AF89" s="227"/>
      <c r="AG89" s="227"/>
      <c r="AH89" s="227"/>
      <c r="AI89" s="228">
        <v>5500</v>
      </c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39"/>
      <c r="BM89" s="256"/>
      <c r="BN89" s="256"/>
      <c r="BO89" s="256"/>
    </row>
    <row r="90" spans="1:67" s="255" customFormat="1" ht="24" customHeight="1">
      <c r="A90" s="213"/>
      <c r="B90" s="903"/>
      <c r="C90" s="931" t="s">
        <v>1481</v>
      </c>
      <c r="D90" s="227" t="s">
        <v>628</v>
      </c>
      <c r="E90" s="227" t="s">
        <v>10518</v>
      </c>
      <c r="F90" s="227" t="s">
        <v>1481</v>
      </c>
      <c r="G90" s="227" t="s">
        <v>629</v>
      </c>
      <c r="H90" s="227" t="s">
        <v>630</v>
      </c>
      <c r="I90" s="227" t="s">
        <v>3808</v>
      </c>
      <c r="J90" s="227">
        <v>79</v>
      </c>
      <c r="K90" s="227"/>
      <c r="L90" s="228">
        <v>39802</v>
      </c>
      <c r="M90" s="240">
        <v>686</v>
      </c>
      <c r="N90" s="240">
        <v>1118</v>
      </c>
      <c r="O90" s="227" t="s">
        <v>147</v>
      </c>
      <c r="P90" s="227">
        <v>400</v>
      </c>
      <c r="Q90" s="227">
        <v>1.2</v>
      </c>
      <c r="R90" s="227">
        <v>4</v>
      </c>
      <c r="S90" s="227"/>
      <c r="T90" s="227" t="s">
        <v>290</v>
      </c>
      <c r="U90" s="240">
        <v>68</v>
      </c>
      <c r="V90" s="240">
        <v>103</v>
      </c>
      <c r="W90" s="228">
        <v>3000</v>
      </c>
      <c r="X90" s="228">
        <v>4000</v>
      </c>
      <c r="Y90" s="227" t="s">
        <v>626</v>
      </c>
      <c r="Z90" s="227" t="s">
        <v>466</v>
      </c>
      <c r="AA90" s="234"/>
      <c r="AB90" s="227">
        <v>2005</v>
      </c>
      <c r="AC90" s="228">
        <v>5191</v>
      </c>
      <c r="AD90" s="227">
        <v>3300</v>
      </c>
      <c r="AE90" s="227">
        <v>700</v>
      </c>
      <c r="AF90" s="227"/>
      <c r="AG90" s="227">
        <v>2700</v>
      </c>
      <c r="AH90" s="227"/>
      <c r="AI90" s="228">
        <v>5191</v>
      </c>
      <c r="AJ90" s="227"/>
      <c r="AK90" s="227"/>
      <c r="AL90" s="227">
        <v>1</v>
      </c>
      <c r="AM90" s="227"/>
      <c r="AN90" s="227"/>
      <c r="AO90" s="227"/>
      <c r="AP90" s="227"/>
      <c r="AQ90" s="227"/>
      <c r="AR90" s="227" t="s">
        <v>606</v>
      </c>
      <c r="AS90" s="227">
        <v>5</v>
      </c>
      <c r="AT90" s="227">
        <v>3686</v>
      </c>
      <c r="AU90" s="227" t="s">
        <v>631</v>
      </c>
      <c r="AV90" s="227" t="s">
        <v>629</v>
      </c>
      <c r="AW90" s="227"/>
      <c r="AX90" s="227"/>
      <c r="AY90" s="227"/>
      <c r="AZ90" s="227"/>
      <c r="BA90" s="227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39"/>
      <c r="BM90" s="256"/>
      <c r="BN90" s="256"/>
      <c r="BO90" s="256"/>
    </row>
    <row r="91" spans="1:67" s="255" customFormat="1" ht="24" customHeight="1">
      <c r="A91" s="213"/>
      <c r="B91" s="903"/>
      <c r="C91" s="931" t="s">
        <v>632</v>
      </c>
      <c r="D91" s="227" t="s">
        <v>628</v>
      </c>
      <c r="E91" s="227" t="s">
        <v>633</v>
      </c>
      <c r="F91" s="227" t="s">
        <v>632</v>
      </c>
      <c r="G91" s="227" t="s">
        <v>629</v>
      </c>
      <c r="H91" s="227" t="s">
        <v>630</v>
      </c>
      <c r="I91" s="227" t="s">
        <v>305</v>
      </c>
      <c r="J91" s="227">
        <v>79</v>
      </c>
      <c r="K91" s="227"/>
      <c r="L91" s="228">
        <v>78320</v>
      </c>
      <c r="M91" s="240">
        <v>27813</v>
      </c>
      <c r="N91" s="240">
        <v>30316</v>
      </c>
      <c r="O91" s="227" t="s">
        <v>609</v>
      </c>
      <c r="P91" s="227">
        <v>400</v>
      </c>
      <c r="Q91" s="227">
        <v>1.2</v>
      </c>
      <c r="R91" s="227">
        <v>8</v>
      </c>
      <c r="S91" s="227"/>
      <c r="T91" s="227" t="s">
        <v>148</v>
      </c>
      <c r="U91" s="240">
        <v>80</v>
      </c>
      <c r="V91" s="240">
        <v>100</v>
      </c>
      <c r="W91" s="228">
        <v>16800</v>
      </c>
      <c r="X91" s="228">
        <v>25000</v>
      </c>
      <c r="Y91" s="227" t="s">
        <v>626</v>
      </c>
      <c r="Z91" s="227" t="s">
        <v>466</v>
      </c>
      <c r="AA91" s="234"/>
      <c r="AB91" s="227">
        <v>1993</v>
      </c>
      <c r="AC91" s="228">
        <v>11160</v>
      </c>
      <c r="AD91" s="227">
        <v>3300</v>
      </c>
      <c r="AE91" s="227">
        <v>700</v>
      </c>
      <c r="AF91" s="227"/>
      <c r="AG91" s="227">
        <v>2700</v>
      </c>
      <c r="AH91" s="227"/>
      <c r="AI91" s="228">
        <v>11160</v>
      </c>
      <c r="AJ91" s="227"/>
      <c r="AK91" s="227"/>
      <c r="AL91" s="227">
        <v>1</v>
      </c>
      <c r="AM91" s="227"/>
      <c r="AN91" s="227"/>
      <c r="AO91" s="227"/>
      <c r="AP91" s="227"/>
      <c r="AQ91" s="227"/>
      <c r="AR91" s="227" t="s">
        <v>606</v>
      </c>
      <c r="AS91" s="227">
        <v>5</v>
      </c>
      <c r="AT91" s="227">
        <v>3686</v>
      </c>
      <c r="AU91" s="227" t="s">
        <v>631</v>
      </c>
      <c r="AV91" s="227" t="s">
        <v>629</v>
      </c>
      <c r="AW91" s="227"/>
      <c r="AX91" s="227"/>
      <c r="AY91" s="227"/>
      <c r="AZ91" s="227"/>
      <c r="BA91" s="227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56"/>
      <c r="BN91" s="256"/>
      <c r="BO91" s="256"/>
    </row>
    <row r="92" spans="1:67" s="255" customFormat="1" ht="24" customHeight="1">
      <c r="A92" s="213" t="s">
        <v>316</v>
      </c>
      <c r="B92" s="903"/>
      <c r="C92" s="931" t="s">
        <v>634</v>
      </c>
      <c r="D92" s="227" t="s">
        <v>635</v>
      </c>
      <c r="E92" s="227" t="s">
        <v>636</v>
      </c>
      <c r="F92" s="227" t="s">
        <v>634</v>
      </c>
      <c r="G92" s="227" t="s">
        <v>637</v>
      </c>
      <c r="H92" s="227" t="s">
        <v>638</v>
      </c>
      <c r="I92" s="227" t="s">
        <v>634</v>
      </c>
      <c r="J92" s="227">
        <v>8</v>
      </c>
      <c r="K92" s="227"/>
      <c r="L92" s="228">
        <v>69278</v>
      </c>
      <c r="M92" s="240">
        <v>18260</v>
      </c>
      <c r="N92" s="240">
        <v>18260</v>
      </c>
      <c r="O92" s="227" t="s">
        <v>147</v>
      </c>
      <c r="P92" s="227">
        <v>400</v>
      </c>
      <c r="Q92" s="227">
        <v>1.2</v>
      </c>
      <c r="R92" s="227">
        <v>8</v>
      </c>
      <c r="S92" s="227"/>
      <c r="T92" s="227" t="s">
        <v>148</v>
      </c>
      <c r="U92" s="240">
        <v>75</v>
      </c>
      <c r="V92" s="240">
        <v>105</v>
      </c>
      <c r="W92" s="228">
        <v>4000</v>
      </c>
      <c r="X92" s="228">
        <v>15000</v>
      </c>
      <c r="Y92" s="227" t="s">
        <v>465</v>
      </c>
      <c r="Z92" s="227" t="s">
        <v>466</v>
      </c>
      <c r="AA92" s="234"/>
      <c r="AB92" s="227">
        <v>1992</v>
      </c>
      <c r="AC92" s="228">
        <v>3255</v>
      </c>
      <c r="AD92" s="227">
        <v>1000</v>
      </c>
      <c r="AE92" s="227">
        <v>500</v>
      </c>
      <c r="AF92" s="227">
        <v>30</v>
      </c>
      <c r="AG92" s="227">
        <v>29</v>
      </c>
      <c r="AH92" s="227" t="s">
        <v>612</v>
      </c>
      <c r="AI92" s="228">
        <v>3255</v>
      </c>
      <c r="AJ92" s="227">
        <v>1995</v>
      </c>
      <c r="AK92" s="227">
        <v>2003</v>
      </c>
      <c r="AL92" s="227">
        <v>1</v>
      </c>
      <c r="AM92" s="227" t="s">
        <v>639</v>
      </c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  <c r="BL92" s="225"/>
      <c r="BM92" s="256"/>
      <c r="BN92" s="256"/>
      <c r="BO92" s="256"/>
    </row>
    <row r="93" spans="1:67" s="255" customFormat="1" ht="24" customHeight="1">
      <c r="A93" s="213"/>
      <c r="B93" s="903"/>
      <c r="C93" s="931" t="s">
        <v>634</v>
      </c>
      <c r="D93" s="227"/>
      <c r="E93" s="227" t="s">
        <v>640</v>
      </c>
      <c r="F93" s="227" t="s">
        <v>641</v>
      </c>
      <c r="G93" s="227"/>
      <c r="H93" s="227"/>
      <c r="I93" s="227" t="s">
        <v>641</v>
      </c>
      <c r="J93" s="227"/>
      <c r="K93" s="227"/>
      <c r="L93" s="228">
        <v>61486</v>
      </c>
      <c r="M93" s="240">
        <v>1557</v>
      </c>
      <c r="N93" s="240">
        <v>2538</v>
      </c>
      <c r="O93" s="227" t="s">
        <v>147</v>
      </c>
      <c r="P93" s="227">
        <v>400</v>
      </c>
      <c r="Q93" s="227"/>
      <c r="R93" s="227">
        <v>6</v>
      </c>
      <c r="S93" s="227"/>
      <c r="T93" s="227" t="s">
        <v>310</v>
      </c>
      <c r="U93" s="240">
        <v>70</v>
      </c>
      <c r="V93" s="240">
        <v>105</v>
      </c>
      <c r="W93" s="228"/>
      <c r="X93" s="228"/>
      <c r="Y93" s="227"/>
      <c r="Z93" s="227"/>
      <c r="AA93" s="234"/>
      <c r="AB93" s="227">
        <v>1998</v>
      </c>
      <c r="AC93" s="228">
        <v>2446</v>
      </c>
      <c r="AD93" s="227"/>
      <c r="AE93" s="227"/>
      <c r="AF93" s="227"/>
      <c r="AG93" s="227"/>
      <c r="AH93" s="227"/>
      <c r="AI93" s="228">
        <v>2446</v>
      </c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  <c r="BL93" s="225"/>
      <c r="BM93" s="256"/>
      <c r="BN93" s="256"/>
      <c r="BO93" s="256"/>
    </row>
    <row r="94" spans="1:67" ht="24" customHeight="1">
      <c r="A94" s="213" t="s">
        <v>318</v>
      </c>
      <c r="B94" s="903"/>
      <c r="C94" s="931" t="s">
        <v>642</v>
      </c>
      <c r="D94" s="227" t="s">
        <v>22161</v>
      </c>
      <c r="E94" s="227" t="s">
        <v>643</v>
      </c>
      <c r="F94" s="227" t="s">
        <v>642</v>
      </c>
      <c r="G94" s="227" t="s">
        <v>305</v>
      </c>
      <c r="H94" s="227" t="s">
        <v>644</v>
      </c>
      <c r="I94" s="227" t="s">
        <v>12912</v>
      </c>
      <c r="J94" s="227">
        <v>19</v>
      </c>
      <c r="K94" s="227"/>
      <c r="L94" s="240">
        <v>53230</v>
      </c>
      <c r="M94" s="240">
        <v>6400</v>
      </c>
      <c r="N94" s="240">
        <v>5889.08</v>
      </c>
      <c r="O94" s="227" t="s">
        <v>147</v>
      </c>
      <c r="P94" s="227">
        <v>400</v>
      </c>
      <c r="Q94" s="227">
        <v>1.2</v>
      </c>
      <c r="R94" s="227">
        <v>8</v>
      </c>
      <c r="S94" s="227"/>
      <c r="T94" s="227" t="s">
        <v>148</v>
      </c>
      <c r="U94" s="240">
        <v>68</v>
      </c>
      <c r="V94" s="240">
        <v>109</v>
      </c>
      <c r="W94" s="228">
        <v>10000</v>
      </c>
      <c r="X94" s="228">
        <v>25000</v>
      </c>
      <c r="Y94" s="227" t="s">
        <v>465</v>
      </c>
      <c r="Z94" s="227" t="s">
        <v>466</v>
      </c>
      <c r="AA94" s="234"/>
      <c r="AB94" s="227">
        <v>1994</v>
      </c>
      <c r="AC94" s="228">
        <v>11533</v>
      </c>
      <c r="AD94" s="227">
        <v>7600</v>
      </c>
      <c r="AE94" s="227">
        <v>600</v>
      </c>
      <c r="AF94" s="227"/>
      <c r="AG94" s="227"/>
      <c r="AH94" s="227"/>
      <c r="AI94" s="228">
        <v>11533</v>
      </c>
      <c r="AJ94" s="227"/>
      <c r="AK94" s="227"/>
      <c r="AL94" s="227">
        <v>1</v>
      </c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5"/>
      <c r="BC94" s="225"/>
      <c r="BD94" s="225"/>
      <c r="BE94" s="225"/>
      <c r="BF94" s="225"/>
      <c r="BG94" s="225"/>
      <c r="BH94" s="225"/>
      <c r="BI94" s="225"/>
      <c r="BJ94" s="225"/>
      <c r="BK94" s="225"/>
      <c r="BL94" s="225"/>
      <c r="BM94" s="1359"/>
      <c r="BN94" s="1359"/>
      <c r="BO94" s="1359"/>
    </row>
    <row r="95" spans="1:67" s="255" customFormat="1" ht="24" customHeight="1">
      <c r="A95" s="213" t="s">
        <v>319</v>
      </c>
      <c r="B95" s="903"/>
      <c r="C95" s="931" t="s">
        <v>645</v>
      </c>
      <c r="D95" s="227" t="s">
        <v>646</v>
      </c>
      <c r="E95" s="227" t="s">
        <v>10519</v>
      </c>
      <c r="F95" s="227" t="s">
        <v>645</v>
      </c>
      <c r="G95" s="227" t="s">
        <v>22162</v>
      </c>
      <c r="H95" s="227"/>
      <c r="I95" s="227" t="s">
        <v>645</v>
      </c>
      <c r="J95" s="227">
        <v>2</v>
      </c>
      <c r="K95" s="227"/>
      <c r="L95" s="228">
        <v>45289</v>
      </c>
      <c r="M95" s="240">
        <v>1327</v>
      </c>
      <c r="N95" s="240">
        <v>2497</v>
      </c>
      <c r="O95" s="227" t="s">
        <v>147</v>
      </c>
      <c r="P95" s="227">
        <v>400</v>
      </c>
      <c r="Q95" s="227">
        <v>1.2</v>
      </c>
      <c r="R95" s="227">
        <v>8</v>
      </c>
      <c r="S95" s="227"/>
      <c r="T95" s="227" t="s">
        <v>148</v>
      </c>
      <c r="U95" s="240">
        <v>70</v>
      </c>
      <c r="V95" s="240">
        <v>110</v>
      </c>
      <c r="W95" s="228">
        <v>10000</v>
      </c>
      <c r="X95" s="228">
        <v>15000</v>
      </c>
      <c r="Y95" s="227" t="s">
        <v>178</v>
      </c>
      <c r="Z95" s="227" t="s">
        <v>466</v>
      </c>
      <c r="AA95" s="234"/>
      <c r="AB95" s="227">
        <v>1984</v>
      </c>
      <c r="AC95" s="228">
        <v>9786</v>
      </c>
      <c r="AD95" s="227">
        <v>4203</v>
      </c>
      <c r="AE95" s="227">
        <v>406</v>
      </c>
      <c r="AF95" s="227"/>
      <c r="AG95" s="227">
        <v>100</v>
      </c>
      <c r="AH95" s="227"/>
      <c r="AI95" s="228">
        <v>9786</v>
      </c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  <c r="BL95" s="225"/>
      <c r="BM95" s="256"/>
      <c r="BN95" s="256"/>
      <c r="BO95" s="256"/>
    </row>
    <row r="96" spans="1:67" s="255" customFormat="1" ht="24" customHeight="1">
      <c r="A96" s="213" t="s">
        <v>320</v>
      </c>
      <c r="B96" s="903"/>
      <c r="C96" s="931" t="s">
        <v>645</v>
      </c>
      <c r="D96" s="227" t="s">
        <v>647</v>
      </c>
      <c r="E96" s="227" t="s">
        <v>10520</v>
      </c>
      <c r="F96" s="227" t="s">
        <v>645</v>
      </c>
      <c r="G96" s="227" t="s">
        <v>22162</v>
      </c>
      <c r="H96" s="227"/>
      <c r="I96" s="227" t="s">
        <v>645</v>
      </c>
      <c r="J96" s="227">
        <v>2</v>
      </c>
      <c r="K96" s="227"/>
      <c r="L96" s="228">
        <v>65651</v>
      </c>
      <c r="M96" s="240">
        <v>4540</v>
      </c>
      <c r="N96" s="240">
        <v>5004</v>
      </c>
      <c r="O96" s="227" t="s">
        <v>147</v>
      </c>
      <c r="P96" s="227">
        <v>400</v>
      </c>
      <c r="Q96" s="227">
        <v>1.2</v>
      </c>
      <c r="R96" s="227">
        <v>8</v>
      </c>
      <c r="S96" s="227"/>
      <c r="T96" s="227" t="s">
        <v>148</v>
      </c>
      <c r="U96" s="240">
        <v>68</v>
      </c>
      <c r="V96" s="240">
        <v>105</v>
      </c>
      <c r="W96" s="228">
        <v>5000</v>
      </c>
      <c r="X96" s="228">
        <v>6500</v>
      </c>
      <c r="Y96" s="227" t="s">
        <v>178</v>
      </c>
      <c r="Z96" s="227" t="s">
        <v>466</v>
      </c>
      <c r="AA96" s="241"/>
      <c r="AB96" s="227">
        <v>1993</v>
      </c>
      <c r="AC96" s="228">
        <v>9279</v>
      </c>
      <c r="AD96" s="227">
        <v>400</v>
      </c>
      <c r="AE96" s="227">
        <v>200</v>
      </c>
      <c r="AF96" s="227"/>
      <c r="AG96" s="227"/>
      <c r="AH96" s="227"/>
      <c r="AI96" s="228">
        <v>9279</v>
      </c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5"/>
      <c r="BC96" s="225"/>
      <c r="BD96" s="225"/>
      <c r="BE96" s="225"/>
      <c r="BF96" s="225"/>
      <c r="BG96" s="225"/>
      <c r="BH96" s="225"/>
      <c r="BI96" s="225"/>
      <c r="BJ96" s="225"/>
      <c r="BK96" s="225"/>
      <c r="BL96" s="225"/>
      <c r="BM96" s="256"/>
      <c r="BN96" s="256"/>
      <c r="BO96" s="256"/>
    </row>
    <row r="97" spans="1:67" ht="24" customHeight="1">
      <c r="A97" s="213" t="s">
        <v>323</v>
      </c>
      <c r="B97" s="903"/>
      <c r="C97" s="931" t="s">
        <v>331</v>
      </c>
      <c r="D97" s="227"/>
      <c r="E97" s="227" t="s">
        <v>648</v>
      </c>
      <c r="F97" s="227" t="s">
        <v>331</v>
      </c>
      <c r="G97" s="227"/>
      <c r="H97" s="227"/>
      <c r="I97" s="227" t="s">
        <v>12963</v>
      </c>
      <c r="J97" s="227"/>
      <c r="K97" s="227"/>
      <c r="L97" s="240">
        <v>107175</v>
      </c>
      <c r="M97" s="240">
        <v>10213</v>
      </c>
      <c r="N97" s="240">
        <v>2846</v>
      </c>
      <c r="O97" s="227" t="s">
        <v>147</v>
      </c>
      <c r="P97" s="227">
        <v>400</v>
      </c>
      <c r="Q97" s="227"/>
      <c r="R97" s="227">
        <v>8</v>
      </c>
      <c r="S97" s="227"/>
      <c r="T97" s="227" t="s">
        <v>148</v>
      </c>
      <c r="U97" s="240">
        <v>76</v>
      </c>
      <c r="V97" s="240">
        <v>109</v>
      </c>
      <c r="W97" s="228">
        <v>8759</v>
      </c>
      <c r="X97" s="228">
        <v>10000</v>
      </c>
      <c r="Y97" s="227"/>
      <c r="Z97" s="227"/>
      <c r="AA97" s="227"/>
      <c r="AB97" s="227">
        <v>2004</v>
      </c>
      <c r="AC97" s="228">
        <v>20166</v>
      </c>
      <c r="AD97" s="227"/>
      <c r="AE97" s="227"/>
      <c r="AF97" s="227"/>
      <c r="AG97" s="227"/>
      <c r="AH97" s="227"/>
      <c r="AI97" s="228">
        <v>20166</v>
      </c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5"/>
      <c r="BC97" s="225"/>
      <c r="BD97" s="225"/>
      <c r="BE97" s="225"/>
      <c r="BF97" s="225"/>
      <c r="BG97" s="225"/>
      <c r="BH97" s="225"/>
      <c r="BI97" s="225"/>
      <c r="BJ97" s="225"/>
      <c r="BK97" s="225"/>
      <c r="BL97" s="225"/>
      <c r="BM97" s="1359"/>
      <c r="BN97" s="1359"/>
      <c r="BO97" s="1359"/>
    </row>
    <row r="98" spans="1:67" s="255" customFormat="1" ht="24" customHeight="1">
      <c r="A98" s="213" t="s">
        <v>117</v>
      </c>
      <c r="B98" s="903"/>
      <c r="C98" s="931" t="s">
        <v>649</v>
      </c>
      <c r="D98" s="227" t="s">
        <v>650</v>
      </c>
      <c r="E98" s="227" t="s">
        <v>651</v>
      </c>
      <c r="F98" s="227" t="s">
        <v>649</v>
      </c>
      <c r="G98" s="227" t="s">
        <v>652</v>
      </c>
      <c r="H98" s="227" t="s">
        <v>653</v>
      </c>
      <c r="I98" s="227" t="s">
        <v>649</v>
      </c>
      <c r="J98" s="227">
        <v>4</v>
      </c>
      <c r="K98" s="227" t="s">
        <v>654</v>
      </c>
      <c r="L98" s="228">
        <v>62467</v>
      </c>
      <c r="M98" s="240">
        <v>1617</v>
      </c>
      <c r="N98" s="240">
        <v>5120</v>
      </c>
      <c r="O98" s="227" t="s">
        <v>147</v>
      </c>
      <c r="P98" s="227">
        <v>400</v>
      </c>
      <c r="Q98" s="227">
        <v>1.2</v>
      </c>
      <c r="R98" s="227">
        <v>8</v>
      </c>
      <c r="S98" s="227"/>
      <c r="T98" s="227" t="s">
        <v>148</v>
      </c>
      <c r="U98" s="240">
        <v>80</v>
      </c>
      <c r="V98" s="240">
        <v>110</v>
      </c>
      <c r="W98" s="228">
        <v>5448</v>
      </c>
      <c r="X98" s="228">
        <v>6000</v>
      </c>
      <c r="Y98" s="227" t="s">
        <v>178</v>
      </c>
      <c r="Z98" s="227" t="s">
        <v>466</v>
      </c>
      <c r="AA98" s="241"/>
      <c r="AB98" s="227">
        <v>1999</v>
      </c>
      <c r="AC98" s="228">
        <v>11101</v>
      </c>
      <c r="AD98" s="227" t="s">
        <v>655</v>
      </c>
      <c r="AE98" s="227"/>
      <c r="AF98" s="227" t="s">
        <v>656</v>
      </c>
      <c r="AG98" s="227"/>
      <c r="AH98" s="227"/>
      <c r="AI98" s="228">
        <v>11101</v>
      </c>
      <c r="AJ98" s="227"/>
      <c r="AK98" s="227"/>
      <c r="AL98" s="227">
        <v>1</v>
      </c>
      <c r="AM98" s="227" t="s">
        <v>657</v>
      </c>
      <c r="AN98" s="227"/>
      <c r="AO98" s="227"/>
      <c r="AP98" s="227"/>
      <c r="AQ98" s="227"/>
      <c r="AR98" s="227" t="s">
        <v>606</v>
      </c>
      <c r="AS98" s="227">
        <v>4</v>
      </c>
      <c r="AT98" s="227">
        <v>1500</v>
      </c>
      <c r="AU98" s="227" t="s">
        <v>658</v>
      </c>
      <c r="AV98" s="227" t="s">
        <v>659</v>
      </c>
      <c r="AW98" s="227" t="s">
        <v>660</v>
      </c>
      <c r="AX98" s="227">
        <v>1</v>
      </c>
      <c r="AY98" s="227">
        <v>3120</v>
      </c>
      <c r="AZ98" s="227" t="s">
        <v>661</v>
      </c>
      <c r="BA98" s="227" t="s">
        <v>611</v>
      </c>
      <c r="BB98" s="225" t="s">
        <v>662</v>
      </c>
      <c r="BC98" s="225">
        <v>1</v>
      </c>
      <c r="BD98" s="225">
        <v>1500</v>
      </c>
      <c r="BE98" s="225" t="s">
        <v>290</v>
      </c>
      <c r="BF98" s="225" t="s">
        <v>611</v>
      </c>
      <c r="BG98" s="225"/>
      <c r="BH98" s="225"/>
      <c r="BI98" s="225"/>
      <c r="BJ98" s="225"/>
      <c r="BK98" s="225"/>
      <c r="BL98" s="225"/>
      <c r="BM98" s="256"/>
      <c r="BN98" s="256"/>
      <c r="BO98" s="256"/>
    </row>
    <row r="99" spans="1:67" s="255" customFormat="1" ht="24" customHeight="1">
      <c r="A99" s="213" t="s">
        <v>140</v>
      </c>
      <c r="B99" s="903"/>
      <c r="C99" s="931" t="s">
        <v>649</v>
      </c>
      <c r="D99" s="227"/>
      <c r="E99" s="227" t="s">
        <v>663</v>
      </c>
      <c r="F99" s="227" t="s">
        <v>649</v>
      </c>
      <c r="G99" s="227"/>
      <c r="H99" s="227"/>
      <c r="I99" s="227" t="s">
        <v>649</v>
      </c>
      <c r="J99" s="227"/>
      <c r="K99" s="227"/>
      <c r="L99" s="228">
        <v>11447</v>
      </c>
      <c r="M99" s="240">
        <v>496.72</v>
      </c>
      <c r="N99" s="240">
        <v>659.95</v>
      </c>
      <c r="O99" s="227" t="s">
        <v>147</v>
      </c>
      <c r="P99" s="227">
        <v>400</v>
      </c>
      <c r="Q99" s="227"/>
      <c r="R99" s="227">
        <v>8</v>
      </c>
      <c r="S99" s="227"/>
      <c r="T99" s="227" t="s">
        <v>290</v>
      </c>
      <c r="U99" s="240">
        <v>68</v>
      </c>
      <c r="V99" s="240">
        <v>105</v>
      </c>
      <c r="W99" s="228">
        <v>500</v>
      </c>
      <c r="X99" s="228">
        <v>1000</v>
      </c>
      <c r="Y99" s="227"/>
      <c r="Z99" s="227"/>
      <c r="AA99" s="241"/>
      <c r="AB99" s="227">
        <v>2012</v>
      </c>
      <c r="AC99" s="228"/>
      <c r="AD99" s="227"/>
      <c r="AE99" s="227"/>
      <c r="AF99" s="227"/>
      <c r="AG99" s="227"/>
      <c r="AH99" s="227"/>
      <c r="AI99" s="228">
        <v>1500</v>
      </c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5"/>
      <c r="BC99" s="225"/>
      <c r="BD99" s="225"/>
      <c r="BE99" s="225"/>
      <c r="BF99" s="225"/>
      <c r="BG99" s="225"/>
      <c r="BH99" s="225"/>
      <c r="BI99" s="225"/>
      <c r="BJ99" s="225"/>
      <c r="BK99" s="225"/>
      <c r="BL99" s="225"/>
      <c r="BM99" s="256"/>
      <c r="BN99" s="256"/>
      <c r="BO99" s="256"/>
    </row>
    <row r="100" spans="1:67" s="255" customFormat="1" ht="24" customHeight="1">
      <c r="A100" s="213"/>
      <c r="B100" s="903"/>
      <c r="C100" s="931" t="s">
        <v>664</v>
      </c>
      <c r="D100" s="227" t="s">
        <v>665</v>
      </c>
      <c r="E100" s="227" t="s">
        <v>666</v>
      </c>
      <c r="F100" s="227" t="s">
        <v>664</v>
      </c>
      <c r="G100" s="227" t="s">
        <v>664</v>
      </c>
      <c r="H100" s="227" t="s">
        <v>667</v>
      </c>
      <c r="I100" s="227" t="s">
        <v>668</v>
      </c>
      <c r="J100" s="227">
        <v>3</v>
      </c>
      <c r="K100" s="227" t="s">
        <v>654</v>
      </c>
      <c r="L100" s="228">
        <v>26874</v>
      </c>
      <c r="M100" s="240">
        <v>11189</v>
      </c>
      <c r="N100" s="240">
        <v>11310</v>
      </c>
      <c r="O100" s="227" t="s">
        <v>147</v>
      </c>
      <c r="P100" s="227">
        <v>400</v>
      </c>
      <c r="Q100" s="227">
        <v>1.2</v>
      </c>
      <c r="R100" s="227">
        <v>8</v>
      </c>
      <c r="S100" s="227"/>
      <c r="T100" s="227" t="s">
        <v>148</v>
      </c>
      <c r="U100" s="240">
        <v>68</v>
      </c>
      <c r="V100" s="240">
        <v>105</v>
      </c>
      <c r="W100" s="228">
        <v>3800</v>
      </c>
      <c r="X100" s="228">
        <v>5000</v>
      </c>
      <c r="Y100" s="227" t="s">
        <v>669</v>
      </c>
      <c r="Z100" s="227" t="s">
        <v>466</v>
      </c>
      <c r="AA100" s="241"/>
      <c r="AB100" s="227">
        <v>2003</v>
      </c>
      <c r="AC100" s="228">
        <v>3435</v>
      </c>
      <c r="AD100" s="227" t="s">
        <v>670</v>
      </c>
      <c r="AE100" s="227"/>
      <c r="AF100" s="227"/>
      <c r="AG100" s="227"/>
      <c r="AH100" s="227"/>
      <c r="AI100" s="228">
        <v>3435</v>
      </c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  <c r="BL100" s="225"/>
      <c r="BM100" s="256"/>
      <c r="BN100" s="256"/>
      <c r="BO100" s="256"/>
    </row>
    <row r="101" spans="1:67" s="255" customFormat="1" ht="24" customHeight="1">
      <c r="A101" s="213"/>
      <c r="B101" s="903"/>
      <c r="C101" s="931" t="s">
        <v>1128</v>
      </c>
      <c r="D101" s="227" t="s">
        <v>10521</v>
      </c>
      <c r="E101" s="227" t="s">
        <v>10522</v>
      </c>
      <c r="F101" s="227" t="s">
        <v>1128</v>
      </c>
      <c r="G101" s="227" t="s">
        <v>1128</v>
      </c>
      <c r="H101" s="227"/>
      <c r="I101" s="227" t="s">
        <v>1128</v>
      </c>
      <c r="J101" s="227">
        <v>1</v>
      </c>
      <c r="K101" s="227" t="s">
        <v>654</v>
      </c>
      <c r="L101" s="228">
        <v>56549</v>
      </c>
      <c r="M101" s="240">
        <v>3795</v>
      </c>
      <c r="N101" s="240">
        <v>4826</v>
      </c>
      <c r="O101" s="227" t="s">
        <v>147</v>
      </c>
      <c r="P101" s="227">
        <v>400</v>
      </c>
      <c r="Q101" s="227">
        <v>1.2</v>
      </c>
      <c r="R101" s="227">
        <v>8</v>
      </c>
      <c r="S101" s="227"/>
      <c r="T101" s="227" t="s">
        <v>148</v>
      </c>
      <c r="U101" s="240">
        <v>70</v>
      </c>
      <c r="V101" s="240">
        <v>105</v>
      </c>
      <c r="W101" s="228">
        <v>4750</v>
      </c>
      <c r="X101" s="228">
        <v>6000</v>
      </c>
      <c r="Y101" s="227" t="s">
        <v>10523</v>
      </c>
      <c r="Z101" s="227" t="s">
        <v>466</v>
      </c>
      <c r="AA101" s="241"/>
      <c r="AB101" s="227">
        <v>1993</v>
      </c>
      <c r="AC101" s="228">
        <v>6461</v>
      </c>
      <c r="AD101" s="227">
        <v>1200</v>
      </c>
      <c r="AE101" s="227">
        <v>400</v>
      </c>
      <c r="AF101" s="227"/>
      <c r="AG101" s="227"/>
      <c r="AH101" s="227"/>
      <c r="AI101" s="228">
        <v>6461</v>
      </c>
      <c r="AJ101" s="227">
        <v>2002</v>
      </c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5"/>
      <c r="BC101" s="225"/>
      <c r="BD101" s="225"/>
      <c r="BE101" s="225"/>
      <c r="BF101" s="225"/>
      <c r="BG101" s="225"/>
      <c r="BH101" s="225"/>
      <c r="BI101" s="225"/>
      <c r="BJ101" s="225"/>
      <c r="BK101" s="225"/>
      <c r="BL101" s="225"/>
      <c r="BM101" s="256"/>
      <c r="BN101" s="256"/>
      <c r="BO101" s="256"/>
    </row>
    <row r="102" spans="1:67" s="255" customFormat="1" ht="24" customHeight="1">
      <c r="A102" s="1361"/>
      <c r="B102" s="903"/>
      <c r="C102" s="933" t="s">
        <v>1128</v>
      </c>
      <c r="D102" s="324"/>
      <c r="E102" s="324" t="s">
        <v>10524</v>
      </c>
      <c r="F102" s="324" t="s">
        <v>10525</v>
      </c>
      <c r="G102" s="324"/>
      <c r="H102" s="324"/>
      <c r="I102" s="324" t="s">
        <v>10525</v>
      </c>
      <c r="J102" s="324"/>
      <c r="K102" s="324"/>
      <c r="L102" s="327">
        <v>15000</v>
      </c>
      <c r="M102" s="326">
        <v>41.28</v>
      </c>
      <c r="N102" s="326">
        <v>82.56</v>
      </c>
      <c r="O102" s="324" t="s">
        <v>147</v>
      </c>
      <c r="P102" s="324">
        <v>400</v>
      </c>
      <c r="Q102" s="324"/>
      <c r="R102" s="324">
        <v>8</v>
      </c>
      <c r="S102" s="324"/>
      <c r="T102" s="324" t="s">
        <v>5991</v>
      </c>
      <c r="U102" s="326">
        <v>68</v>
      </c>
      <c r="V102" s="326">
        <v>105</v>
      </c>
      <c r="W102" s="327">
        <v>700</v>
      </c>
      <c r="X102" s="327">
        <v>900</v>
      </c>
      <c r="Y102" s="324"/>
      <c r="Z102" s="324"/>
      <c r="AA102" s="234"/>
      <c r="AB102" s="324">
        <v>2018</v>
      </c>
      <c r="AC102" s="327"/>
      <c r="AD102" s="324"/>
      <c r="AE102" s="324"/>
      <c r="AF102" s="324"/>
      <c r="AG102" s="324"/>
      <c r="AH102" s="324"/>
      <c r="AI102" s="327">
        <v>3300</v>
      </c>
      <c r="AJ102" s="324"/>
      <c r="AK102" s="324"/>
      <c r="AL102" s="324"/>
      <c r="AM102" s="324"/>
      <c r="AN102" s="324"/>
      <c r="AO102" s="324"/>
      <c r="AP102" s="324"/>
      <c r="AQ102" s="324"/>
      <c r="AR102" s="324"/>
      <c r="AS102" s="324"/>
      <c r="AT102" s="324"/>
      <c r="AU102" s="324"/>
      <c r="AV102" s="324"/>
      <c r="AW102" s="324"/>
      <c r="AX102" s="324"/>
      <c r="AY102" s="324"/>
      <c r="AZ102" s="324"/>
      <c r="BA102" s="324"/>
      <c r="BB102" s="251"/>
      <c r="BC102" s="251"/>
      <c r="BD102" s="251"/>
      <c r="BE102" s="251"/>
      <c r="BF102" s="251"/>
      <c r="BG102" s="251"/>
      <c r="BH102" s="251"/>
      <c r="BI102" s="251"/>
      <c r="BJ102" s="251"/>
      <c r="BK102" s="251"/>
      <c r="BL102" s="251"/>
      <c r="BM102" s="256"/>
      <c r="BN102" s="256"/>
      <c r="BO102" s="256"/>
    </row>
    <row r="103" spans="1:67" s="255" customFormat="1" ht="24" customHeight="1">
      <c r="A103" s="213"/>
      <c r="B103" s="903"/>
      <c r="C103" s="931" t="s">
        <v>3828</v>
      </c>
      <c r="D103" s="227"/>
      <c r="E103" s="227" t="s">
        <v>10526</v>
      </c>
      <c r="F103" s="227" t="s">
        <v>3828</v>
      </c>
      <c r="G103" s="227"/>
      <c r="H103" s="227"/>
      <c r="I103" s="227" t="s">
        <v>305</v>
      </c>
      <c r="J103" s="227"/>
      <c r="K103" s="227"/>
      <c r="L103" s="228">
        <v>29700</v>
      </c>
      <c r="M103" s="240">
        <v>151</v>
      </c>
      <c r="N103" s="240">
        <v>367</v>
      </c>
      <c r="O103" s="227" t="s">
        <v>147</v>
      </c>
      <c r="P103" s="227">
        <v>400</v>
      </c>
      <c r="Q103" s="227"/>
      <c r="R103" s="227">
        <v>6</v>
      </c>
      <c r="S103" s="227"/>
      <c r="T103" s="227" t="s">
        <v>290</v>
      </c>
      <c r="U103" s="240">
        <v>74</v>
      </c>
      <c r="V103" s="240">
        <v>109</v>
      </c>
      <c r="W103" s="228">
        <v>3000</v>
      </c>
      <c r="X103" s="228">
        <v>5000</v>
      </c>
      <c r="Y103" s="227"/>
      <c r="Z103" s="227"/>
      <c r="AA103" s="234"/>
      <c r="AB103" s="227">
        <v>2004</v>
      </c>
      <c r="AC103" s="228">
        <v>3500</v>
      </c>
      <c r="AD103" s="227"/>
      <c r="AE103" s="227"/>
      <c r="AF103" s="227"/>
      <c r="AG103" s="227"/>
      <c r="AH103" s="227"/>
      <c r="AI103" s="228">
        <v>3500</v>
      </c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5"/>
      <c r="BC103" s="225"/>
      <c r="BD103" s="225"/>
      <c r="BE103" s="225"/>
      <c r="BF103" s="225"/>
      <c r="BG103" s="225"/>
      <c r="BH103" s="225"/>
      <c r="BI103" s="225"/>
      <c r="BJ103" s="225"/>
      <c r="BK103" s="225"/>
      <c r="BL103" s="225"/>
      <c r="BM103" s="256"/>
      <c r="BN103" s="256"/>
      <c r="BO103" s="256"/>
    </row>
    <row r="104" spans="1:67" s="255" customFormat="1" ht="24" customHeight="1">
      <c r="A104" s="213"/>
      <c r="B104" s="903"/>
      <c r="C104" s="931" t="s">
        <v>3828</v>
      </c>
      <c r="D104" s="227"/>
      <c r="E104" s="227" t="s">
        <v>10527</v>
      </c>
      <c r="F104" s="227" t="s">
        <v>3828</v>
      </c>
      <c r="G104" s="227"/>
      <c r="H104" s="227"/>
      <c r="I104" s="227" t="s">
        <v>3828</v>
      </c>
      <c r="J104" s="227"/>
      <c r="K104" s="227"/>
      <c r="L104" s="228">
        <v>5972</v>
      </c>
      <c r="M104" s="240">
        <v>11066</v>
      </c>
      <c r="N104" s="240">
        <v>11066</v>
      </c>
      <c r="O104" s="227" t="s">
        <v>310</v>
      </c>
      <c r="P104" s="227"/>
      <c r="Q104" s="227"/>
      <c r="R104" s="227"/>
      <c r="S104" s="227"/>
      <c r="T104" s="227"/>
      <c r="U104" s="240"/>
      <c r="V104" s="240"/>
      <c r="W104" s="228">
        <v>1500</v>
      </c>
      <c r="X104" s="228">
        <v>3000</v>
      </c>
      <c r="Y104" s="227"/>
      <c r="Z104" s="227"/>
      <c r="AA104" s="234"/>
      <c r="AB104" s="227">
        <v>1999</v>
      </c>
      <c r="AC104" s="228">
        <v>50</v>
      </c>
      <c r="AD104" s="227"/>
      <c r="AE104" s="227"/>
      <c r="AF104" s="227"/>
      <c r="AG104" s="227"/>
      <c r="AH104" s="227"/>
      <c r="AI104" s="228">
        <v>50</v>
      </c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  <c r="BH104" s="227"/>
      <c r="BI104" s="227"/>
      <c r="BJ104" s="227"/>
      <c r="BK104" s="227"/>
      <c r="BL104" s="227"/>
      <c r="BM104" s="256"/>
      <c r="BN104" s="256"/>
      <c r="BO104" s="256"/>
    </row>
    <row r="105" spans="1:67" s="255" customFormat="1" ht="24" customHeight="1">
      <c r="A105" s="213" t="s">
        <v>141</v>
      </c>
      <c r="B105" s="903"/>
      <c r="C105" s="931" t="s">
        <v>3828</v>
      </c>
      <c r="D105" s="227"/>
      <c r="E105" s="227" t="s">
        <v>10528</v>
      </c>
      <c r="F105" s="227" t="s">
        <v>3828</v>
      </c>
      <c r="G105" s="227"/>
      <c r="H105" s="227"/>
      <c r="I105" s="227" t="s">
        <v>10529</v>
      </c>
      <c r="J105" s="227"/>
      <c r="K105" s="227"/>
      <c r="L105" s="228">
        <v>178206</v>
      </c>
      <c r="M105" s="240">
        <v>8810</v>
      </c>
      <c r="N105" s="240">
        <v>13494</v>
      </c>
      <c r="O105" s="227" t="s">
        <v>10530</v>
      </c>
      <c r="P105" s="227">
        <v>400</v>
      </c>
      <c r="Q105" s="227"/>
      <c r="R105" s="227">
        <v>8</v>
      </c>
      <c r="S105" s="227"/>
      <c r="T105" s="227" t="s">
        <v>148</v>
      </c>
      <c r="U105" s="240">
        <v>68</v>
      </c>
      <c r="V105" s="240">
        <v>105</v>
      </c>
      <c r="W105" s="228">
        <v>12000</v>
      </c>
      <c r="X105" s="228">
        <v>12000</v>
      </c>
      <c r="Y105" s="227"/>
      <c r="Z105" s="227"/>
      <c r="AA105" s="234"/>
      <c r="AB105" s="227">
        <v>2011</v>
      </c>
      <c r="AC105" s="228"/>
      <c r="AD105" s="227"/>
      <c r="AE105" s="227"/>
      <c r="AF105" s="227"/>
      <c r="AG105" s="227"/>
      <c r="AH105" s="227"/>
      <c r="AI105" s="228">
        <v>3500</v>
      </c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56"/>
      <c r="BN105" s="256"/>
      <c r="BO105" s="256"/>
    </row>
    <row r="106" spans="1:67" ht="24" customHeight="1">
      <c r="A106" s="213"/>
      <c r="B106" s="903"/>
      <c r="C106" s="931" t="s">
        <v>671</v>
      </c>
      <c r="D106" s="227" t="s">
        <v>10531</v>
      </c>
      <c r="E106" s="227" t="s">
        <v>10532</v>
      </c>
      <c r="F106" s="227" t="s">
        <v>671</v>
      </c>
      <c r="G106" s="227" t="s">
        <v>10533</v>
      </c>
      <c r="H106" s="227"/>
      <c r="I106" s="227" t="s">
        <v>12913</v>
      </c>
      <c r="J106" s="227">
        <v>6</v>
      </c>
      <c r="K106" s="227"/>
      <c r="L106" s="228">
        <v>176640</v>
      </c>
      <c r="M106" s="240">
        <v>2424</v>
      </c>
      <c r="N106" s="240">
        <v>2891</v>
      </c>
      <c r="O106" s="227" t="s">
        <v>609</v>
      </c>
      <c r="P106" s="227">
        <v>400</v>
      </c>
      <c r="Q106" s="227">
        <v>1.2</v>
      </c>
      <c r="R106" s="227">
        <v>8</v>
      </c>
      <c r="S106" s="227"/>
      <c r="T106" s="227" t="s">
        <v>148</v>
      </c>
      <c r="U106" s="240">
        <v>70</v>
      </c>
      <c r="V106" s="240">
        <v>105</v>
      </c>
      <c r="W106" s="228">
        <v>4739</v>
      </c>
      <c r="X106" s="228">
        <v>5500</v>
      </c>
      <c r="Y106" s="227" t="s">
        <v>465</v>
      </c>
      <c r="Z106" s="227" t="s">
        <v>466</v>
      </c>
      <c r="AA106" s="227"/>
      <c r="AB106" s="227">
        <v>1996</v>
      </c>
      <c r="AC106" s="228">
        <v>10476</v>
      </c>
      <c r="AD106" s="227">
        <v>2920</v>
      </c>
      <c r="AE106" s="227">
        <v>336</v>
      </c>
      <c r="AF106" s="227"/>
      <c r="AG106" s="227"/>
      <c r="AH106" s="227"/>
      <c r="AI106" s="228">
        <v>10476</v>
      </c>
      <c r="AJ106" s="227">
        <v>2003</v>
      </c>
      <c r="AK106" s="227"/>
      <c r="AL106" s="227"/>
      <c r="AM106" s="227"/>
      <c r="AN106" s="227"/>
      <c r="AO106" s="227"/>
      <c r="AP106" s="227"/>
      <c r="AQ106" s="227"/>
      <c r="AR106" s="227" t="s">
        <v>606</v>
      </c>
      <c r="AS106" s="227">
        <v>8</v>
      </c>
      <c r="AT106" s="227"/>
      <c r="AU106" s="227" t="s">
        <v>10534</v>
      </c>
      <c r="AV106" s="227" t="s">
        <v>2833</v>
      </c>
      <c r="AW106" s="227" t="s">
        <v>662</v>
      </c>
      <c r="AX106" s="227">
        <v>1</v>
      </c>
      <c r="AY106" s="227"/>
      <c r="AZ106" s="227" t="s">
        <v>10535</v>
      </c>
      <c r="BA106" s="227" t="s">
        <v>10536</v>
      </c>
      <c r="BB106" s="227" t="s">
        <v>10537</v>
      </c>
      <c r="BC106" s="227">
        <v>1</v>
      </c>
      <c r="BD106" s="227"/>
      <c r="BE106" s="227"/>
      <c r="BF106" s="227" t="s">
        <v>10538</v>
      </c>
      <c r="BG106" s="227"/>
      <c r="BH106" s="227"/>
      <c r="BI106" s="227"/>
      <c r="BJ106" s="227"/>
      <c r="BK106" s="227"/>
      <c r="BL106" s="227"/>
      <c r="BM106" s="1359"/>
      <c r="BN106" s="1359"/>
      <c r="BO106" s="1359"/>
    </row>
    <row r="107" spans="1:67" ht="24" customHeight="1">
      <c r="A107" s="213" t="s">
        <v>142</v>
      </c>
      <c r="B107" s="903"/>
      <c r="C107" s="931" t="s">
        <v>672</v>
      </c>
      <c r="D107" s="227"/>
      <c r="E107" s="227" t="s">
        <v>673</v>
      </c>
      <c r="F107" s="227" t="s">
        <v>672</v>
      </c>
      <c r="G107" s="227"/>
      <c r="H107" s="227"/>
      <c r="I107" s="227" t="s">
        <v>672</v>
      </c>
      <c r="J107" s="227"/>
      <c r="K107" s="227"/>
      <c r="L107" s="228">
        <v>101450</v>
      </c>
      <c r="M107" s="240">
        <v>701</v>
      </c>
      <c r="N107" s="240">
        <v>704</v>
      </c>
      <c r="O107" s="227" t="s">
        <v>147</v>
      </c>
      <c r="P107" s="227">
        <v>400</v>
      </c>
      <c r="Q107" s="227"/>
      <c r="R107" s="227">
        <v>8</v>
      </c>
      <c r="S107" s="227"/>
      <c r="T107" s="227" t="s">
        <v>148</v>
      </c>
      <c r="U107" s="240">
        <v>70</v>
      </c>
      <c r="V107" s="240">
        <v>105</v>
      </c>
      <c r="W107" s="228">
        <v>2000</v>
      </c>
      <c r="X107" s="228">
        <v>2000</v>
      </c>
      <c r="Y107" s="227"/>
      <c r="Z107" s="227"/>
      <c r="AA107" s="234"/>
      <c r="AB107" s="227">
        <v>2004</v>
      </c>
      <c r="AC107" s="228">
        <v>14618</v>
      </c>
      <c r="AD107" s="227"/>
      <c r="AE107" s="227"/>
      <c r="AF107" s="227"/>
      <c r="AG107" s="227"/>
      <c r="AH107" s="227"/>
      <c r="AI107" s="228">
        <v>14618</v>
      </c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1359"/>
      <c r="BN107" s="1359"/>
      <c r="BO107" s="1359"/>
    </row>
    <row r="108" spans="1:67" ht="24" customHeight="1">
      <c r="A108" s="213" t="s">
        <v>143</v>
      </c>
      <c r="B108" s="903"/>
      <c r="C108" s="931" t="s">
        <v>672</v>
      </c>
      <c r="D108" s="227"/>
      <c r="E108" s="227" t="s">
        <v>674</v>
      </c>
      <c r="F108" s="227" t="s">
        <v>672</v>
      </c>
      <c r="G108" s="227"/>
      <c r="H108" s="227"/>
      <c r="I108" s="227" t="s">
        <v>672</v>
      </c>
      <c r="J108" s="227"/>
      <c r="K108" s="227"/>
      <c r="L108" s="228">
        <v>29289</v>
      </c>
      <c r="M108" s="240">
        <v>205</v>
      </c>
      <c r="N108" s="240">
        <v>483</v>
      </c>
      <c r="O108" s="227" t="s">
        <v>147</v>
      </c>
      <c r="P108" s="227">
        <v>400</v>
      </c>
      <c r="Q108" s="227"/>
      <c r="R108" s="227">
        <v>6</v>
      </c>
      <c r="S108" s="227"/>
      <c r="T108" s="227" t="s">
        <v>148</v>
      </c>
      <c r="U108" s="240">
        <v>70</v>
      </c>
      <c r="V108" s="240">
        <v>104</v>
      </c>
      <c r="W108" s="228">
        <v>3000</v>
      </c>
      <c r="X108" s="228">
        <v>4000</v>
      </c>
      <c r="Y108" s="227"/>
      <c r="Z108" s="227"/>
      <c r="AA108" s="241"/>
      <c r="AB108" s="227">
        <v>1987</v>
      </c>
      <c r="AC108" s="228">
        <v>651</v>
      </c>
      <c r="AD108" s="227"/>
      <c r="AE108" s="227"/>
      <c r="AF108" s="227"/>
      <c r="AG108" s="227"/>
      <c r="AH108" s="227"/>
      <c r="AI108" s="228">
        <v>651</v>
      </c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  <c r="BJ108" s="227"/>
      <c r="BK108" s="227"/>
      <c r="BL108" s="227"/>
      <c r="BM108" s="1359"/>
      <c r="BN108" s="1359"/>
      <c r="BO108" s="1359"/>
    </row>
    <row r="109" spans="1:67" ht="24" customHeight="1">
      <c r="A109" s="213"/>
      <c r="B109" s="903"/>
      <c r="C109" s="931" t="s">
        <v>9730</v>
      </c>
      <c r="D109" s="227"/>
      <c r="E109" s="227" t="s">
        <v>9731</v>
      </c>
      <c r="F109" s="227" t="s">
        <v>9730</v>
      </c>
      <c r="G109" s="227"/>
      <c r="H109" s="227"/>
      <c r="I109" s="227" t="s">
        <v>9730</v>
      </c>
      <c r="J109" s="227"/>
      <c r="K109" s="227"/>
      <c r="L109" s="228">
        <v>44425</v>
      </c>
      <c r="M109" s="240"/>
      <c r="N109" s="240"/>
      <c r="O109" s="227" t="s">
        <v>1978</v>
      </c>
      <c r="P109" s="227">
        <v>400</v>
      </c>
      <c r="Q109" s="227"/>
      <c r="R109" s="227">
        <v>3</v>
      </c>
      <c r="S109" s="227"/>
      <c r="T109" s="227" t="s">
        <v>1979</v>
      </c>
      <c r="U109" s="240">
        <v>77.5</v>
      </c>
      <c r="V109" s="240">
        <v>111.5</v>
      </c>
      <c r="W109" s="228">
        <v>1000</v>
      </c>
      <c r="X109" s="228">
        <v>2000</v>
      </c>
      <c r="Y109" s="227"/>
      <c r="Z109" s="227"/>
      <c r="AA109" s="314"/>
      <c r="AB109" s="227">
        <v>2014</v>
      </c>
      <c r="AC109" s="228"/>
      <c r="AD109" s="227"/>
      <c r="AE109" s="227"/>
      <c r="AF109" s="227"/>
      <c r="AG109" s="227"/>
      <c r="AH109" s="227"/>
      <c r="AI109" s="228">
        <v>5159</v>
      </c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  <c r="BH109" s="227"/>
      <c r="BI109" s="227"/>
      <c r="BJ109" s="227"/>
      <c r="BK109" s="227"/>
      <c r="BL109" s="227"/>
      <c r="BM109" s="1359"/>
      <c r="BN109" s="1359"/>
      <c r="BO109" s="1359"/>
    </row>
    <row r="110" spans="1:67" s="255" customFormat="1" ht="24" customHeight="1">
      <c r="A110" s="213"/>
      <c r="B110" s="903"/>
      <c r="C110" s="931" t="s">
        <v>675</v>
      </c>
      <c r="D110" s="227" t="s">
        <v>676</v>
      </c>
      <c r="E110" s="227" t="s">
        <v>677</v>
      </c>
      <c r="F110" s="227" t="s">
        <v>675</v>
      </c>
      <c r="G110" s="227" t="s">
        <v>678</v>
      </c>
      <c r="H110" s="227" t="s">
        <v>679</v>
      </c>
      <c r="I110" s="227" t="s">
        <v>13817</v>
      </c>
      <c r="J110" s="227">
        <v>3</v>
      </c>
      <c r="K110" s="227" t="s">
        <v>680</v>
      </c>
      <c r="L110" s="228">
        <v>37834</v>
      </c>
      <c r="M110" s="240">
        <v>5413</v>
      </c>
      <c r="N110" s="240">
        <v>5589</v>
      </c>
      <c r="O110" s="227" t="s">
        <v>147</v>
      </c>
      <c r="P110" s="227">
        <v>400</v>
      </c>
      <c r="Q110" s="227">
        <v>1.2</v>
      </c>
      <c r="R110" s="227">
        <v>8</v>
      </c>
      <c r="S110" s="227">
        <v>9793</v>
      </c>
      <c r="T110" s="227" t="s">
        <v>148</v>
      </c>
      <c r="U110" s="240">
        <v>72</v>
      </c>
      <c r="V110" s="240">
        <v>111</v>
      </c>
      <c r="W110" s="228">
        <v>3904</v>
      </c>
      <c r="X110" s="228">
        <v>5000</v>
      </c>
      <c r="Y110" s="227" t="s">
        <v>465</v>
      </c>
      <c r="Z110" s="227" t="s">
        <v>466</v>
      </c>
      <c r="AA110" s="227"/>
      <c r="AB110" s="227">
        <v>1991</v>
      </c>
      <c r="AC110" s="228">
        <v>5988</v>
      </c>
      <c r="AD110" s="227">
        <v>1702</v>
      </c>
      <c r="AE110" s="227">
        <v>1154</v>
      </c>
      <c r="AF110" s="227"/>
      <c r="AG110" s="227">
        <v>550</v>
      </c>
      <c r="AH110" s="227" t="s">
        <v>681</v>
      </c>
      <c r="AI110" s="228">
        <v>5988</v>
      </c>
      <c r="AJ110" s="227">
        <v>1999</v>
      </c>
      <c r="AK110" s="227">
        <v>2000</v>
      </c>
      <c r="AL110" s="227"/>
      <c r="AM110" s="227"/>
      <c r="AN110" s="227"/>
      <c r="AO110" s="227"/>
      <c r="AP110" s="227"/>
      <c r="AQ110" s="227"/>
      <c r="AR110" s="227" t="s">
        <v>606</v>
      </c>
      <c r="AS110" s="227">
        <v>3</v>
      </c>
      <c r="AT110" s="227">
        <v>1000</v>
      </c>
      <c r="AU110" s="227" t="s">
        <v>682</v>
      </c>
      <c r="AV110" s="227" t="s">
        <v>683</v>
      </c>
      <c r="AW110" s="227" t="s">
        <v>627</v>
      </c>
      <c r="AX110" s="227">
        <v>1</v>
      </c>
      <c r="AY110" s="227">
        <v>1200</v>
      </c>
      <c r="AZ110" s="227" t="s">
        <v>147</v>
      </c>
      <c r="BA110" s="227" t="s">
        <v>675</v>
      </c>
      <c r="BB110" s="227"/>
      <c r="BC110" s="227"/>
      <c r="BD110" s="227"/>
      <c r="BE110" s="227"/>
      <c r="BF110" s="227"/>
      <c r="BG110" s="227"/>
      <c r="BH110" s="227"/>
      <c r="BI110" s="227"/>
      <c r="BJ110" s="227"/>
      <c r="BK110" s="227"/>
      <c r="BL110" s="227"/>
      <c r="BM110" s="256"/>
      <c r="BN110" s="256"/>
      <c r="BO110" s="256"/>
    </row>
    <row r="111" spans="1:67" s="255" customFormat="1" ht="24" customHeight="1">
      <c r="A111" s="213"/>
      <c r="B111" s="903"/>
      <c r="C111" s="931" t="s">
        <v>684</v>
      </c>
      <c r="D111" s="227" t="s">
        <v>22163</v>
      </c>
      <c r="E111" s="227" t="s">
        <v>685</v>
      </c>
      <c r="F111" s="227" t="s">
        <v>684</v>
      </c>
      <c r="G111" s="227" t="s">
        <v>22164</v>
      </c>
      <c r="H111" s="227"/>
      <c r="I111" s="227" t="s">
        <v>684</v>
      </c>
      <c r="J111" s="227">
        <v>2</v>
      </c>
      <c r="K111" s="227"/>
      <c r="L111" s="228">
        <v>16720</v>
      </c>
      <c r="M111" s="240">
        <v>859</v>
      </c>
      <c r="N111" s="240">
        <v>1159</v>
      </c>
      <c r="O111" s="227" t="s">
        <v>147</v>
      </c>
      <c r="P111" s="227">
        <v>400</v>
      </c>
      <c r="Q111" s="227"/>
      <c r="R111" s="227">
        <v>6</v>
      </c>
      <c r="S111" s="227"/>
      <c r="T111" s="227" t="s">
        <v>290</v>
      </c>
      <c r="U111" s="240">
        <v>68</v>
      </c>
      <c r="V111" s="240">
        <v>105</v>
      </c>
      <c r="W111" s="228">
        <v>900</v>
      </c>
      <c r="X111" s="228">
        <v>900</v>
      </c>
      <c r="Y111" s="227"/>
      <c r="Z111" s="227"/>
      <c r="AA111" s="227"/>
      <c r="AB111" s="227">
        <v>2009</v>
      </c>
      <c r="AC111" s="228"/>
      <c r="AD111" s="227"/>
      <c r="AE111" s="227"/>
      <c r="AF111" s="227"/>
      <c r="AG111" s="227"/>
      <c r="AH111" s="227"/>
      <c r="AI111" s="228">
        <v>2690</v>
      </c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  <c r="BJ111" s="227"/>
      <c r="BK111" s="227"/>
      <c r="BL111" s="227"/>
      <c r="BM111" s="256"/>
      <c r="BN111" s="256"/>
      <c r="BO111" s="256"/>
    </row>
    <row r="112" spans="1:67" s="255" customFormat="1" ht="24" customHeight="1">
      <c r="A112" s="213"/>
      <c r="B112" s="903"/>
      <c r="C112" s="931" t="s">
        <v>684</v>
      </c>
      <c r="D112" s="227" t="s">
        <v>22165</v>
      </c>
      <c r="E112" s="227" t="s">
        <v>12914</v>
      </c>
      <c r="F112" s="227" t="s">
        <v>684</v>
      </c>
      <c r="G112" s="227" t="s">
        <v>22164</v>
      </c>
      <c r="H112" s="227"/>
      <c r="I112" s="227" t="s">
        <v>684</v>
      </c>
      <c r="J112" s="227">
        <v>2</v>
      </c>
      <c r="K112" s="227"/>
      <c r="L112" s="228">
        <v>17460</v>
      </c>
      <c r="M112" s="240">
        <v>245</v>
      </c>
      <c r="N112" s="240">
        <v>841</v>
      </c>
      <c r="O112" s="227" t="s">
        <v>147</v>
      </c>
      <c r="P112" s="227">
        <v>360</v>
      </c>
      <c r="Q112" s="227"/>
      <c r="R112" s="227">
        <v>6</v>
      </c>
      <c r="S112" s="227"/>
      <c r="T112" s="227" t="s">
        <v>148</v>
      </c>
      <c r="U112" s="240">
        <v>65</v>
      </c>
      <c r="V112" s="240">
        <v>105</v>
      </c>
      <c r="W112" s="228">
        <v>1000</v>
      </c>
      <c r="X112" s="228">
        <v>1000</v>
      </c>
      <c r="Y112" s="227"/>
      <c r="Z112" s="227"/>
      <c r="AA112" s="227"/>
      <c r="AB112" s="227">
        <v>2001</v>
      </c>
      <c r="AC112" s="228"/>
      <c r="AD112" s="227"/>
      <c r="AE112" s="227"/>
      <c r="AF112" s="227"/>
      <c r="AG112" s="227"/>
      <c r="AH112" s="227"/>
      <c r="AI112" s="228">
        <v>1037</v>
      </c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7"/>
      <c r="BL112" s="227"/>
      <c r="BM112" s="256"/>
      <c r="BN112" s="256"/>
      <c r="BO112" s="256"/>
    </row>
    <row r="113" spans="1:67" s="255" customFormat="1" ht="24" customHeight="1">
      <c r="A113" s="1361"/>
      <c r="B113" s="903"/>
      <c r="C113" s="933" t="s">
        <v>684</v>
      </c>
      <c r="D113" s="324" t="s">
        <v>22166</v>
      </c>
      <c r="E113" s="324" t="s">
        <v>686</v>
      </c>
      <c r="F113" s="324" t="s">
        <v>684</v>
      </c>
      <c r="G113" s="324" t="s">
        <v>22164</v>
      </c>
      <c r="H113" s="324"/>
      <c r="I113" s="324" t="s">
        <v>3854</v>
      </c>
      <c r="J113" s="324">
        <v>2</v>
      </c>
      <c r="K113" s="324"/>
      <c r="L113" s="327">
        <v>95303</v>
      </c>
      <c r="M113" s="326">
        <v>355</v>
      </c>
      <c r="N113" s="326">
        <v>456</v>
      </c>
      <c r="O113" s="324" t="s">
        <v>147</v>
      </c>
      <c r="P113" s="324">
        <v>400</v>
      </c>
      <c r="Q113" s="324"/>
      <c r="R113" s="324">
        <v>6</v>
      </c>
      <c r="S113" s="324"/>
      <c r="T113" s="324" t="s">
        <v>290</v>
      </c>
      <c r="U113" s="326">
        <v>68</v>
      </c>
      <c r="V113" s="326">
        <v>105</v>
      </c>
      <c r="W113" s="327">
        <v>1000</v>
      </c>
      <c r="X113" s="327">
        <v>1500</v>
      </c>
      <c r="Y113" s="324"/>
      <c r="Z113" s="324"/>
      <c r="AA113" s="227"/>
      <c r="AB113" s="324">
        <v>2009</v>
      </c>
      <c r="AC113" s="327"/>
      <c r="AD113" s="324"/>
      <c r="AE113" s="324"/>
      <c r="AF113" s="324"/>
      <c r="AG113" s="324"/>
      <c r="AH113" s="324"/>
      <c r="AI113" s="327">
        <v>11109</v>
      </c>
      <c r="AJ113" s="324"/>
      <c r="AK113" s="324"/>
      <c r="AL113" s="324"/>
      <c r="AM113" s="324"/>
      <c r="AN113" s="324"/>
      <c r="AO113" s="324"/>
      <c r="AP113" s="324"/>
      <c r="AQ113" s="324"/>
      <c r="AR113" s="324"/>
      <c r="AS113" s="324"/>
      <c r="AT113" s="324"/>
      <c r="AU113" s="324"/>
      <c r="AV113" s="324"/>
      <c r="AW113" s="324"/>
      <c r="AX113" s="324"/>
      <c r="AY113" s="324"/>
      <c r="AZ113" s="324"/>
      <c r="BA113" s="324"/>
      <c r="BB113" s="324"/>
      <c r="BC113" s="324"/>
      <c r="BD113" s="324"/>
      <c r="BE113" s="324"/>
      <c r="BF113" s="324"/>
      <c r="BG113" s="324"/>
      <c r="BH113" s="324"/>
      <c r="BI113" s="324"/>
      <c r="BJ113" s="324"/>
      <c r="BK113" s="324"/>
      <c r="BL113" s="324"/>
      <c r="BM113" s="256"/>
      <c r="BN113" s="256"/>
      <c r="BO113" s="256"/>
    </row>
    <row r="114" spans="1:67" s="255" customFormat="1" ht="24" customHeight="1">
      <c r="A114" s="1361"/>
      <c r="B114" s="903"/>
      <c r="C114" s="933" t="s">
        <v>684</v>
      </c>
      <c r="D114" s="324" t="s">
        <v>22167</v>
      </c>
      <c r="E114" s="324" t="s">
        <v>10539</v>
      </c>
      <c r="F114" s="324" t="s">
        <v>684</v>
      </c>
      <c r="G114" s="324" t="s">
        <v>22164</v>
      </c>
      <c r="H114" s="324"/>
      <c r="I114" s="324" t="s">
        <v>3860</v>
      </c>
      <c r="J114" s="324">
        <v>2</v>
      </c>
      <c r="K114" s="324"/>
      <c r="L114" s="327">
        <v>29308</v>
      </c>
      <c r="M114" s="326">
        <v>431</v>
      </c>
      <c r="N114" s="326">
        <v>546</v>
      </c>
      <c r="O114" s="324" t="s">
        <v>147</v>
      </c>
      <c r="P114" s="324">
        <v>400</v>
      </c>
      <c r="Q114" s="324"/>
      <c r="R114" s="324">
        <v>6</v>
      </c>
      <c r="S114" s="324"/>
      <c r="T114" s="324" t="s">
        <v>290</v>
      </c>
      <c r="U114" s="326">
        <v>68</v>
      </c>
      <c r="V114" s="326">
        <v>105</v>
      </c>
      <c r="W114" s="327">
        <v>282</v>
      </c>
      <c r="X114" s="327">
        <v>320</v>
      </c>
      <c r="Y114" s="324"/>
      <c r="Z114" s="324"/>
      <c r="AA114" s="227"/>
      <c r="AB114" s="324">
        <v>2016</v>
      </c>
      <c r="AC114" s="327"/>
      <c r="AD114" s="324"/>
      <c r="AE114" s="324"/>
      <c r="AF114" s="324"/>
      <c r="AG114" s="324"/>
      <c r="AH114" s="324"/>
      <c r="AI114" s="327">
        <v>1982</v>
      </c>
      <c r="AJ114" s="324"/>
      <c r="AK114" s="324"/>
      <c r="AL114" s="324"/>
      <c r="AM114" s="324"/>
      <c r="AN114" s="324"/>
      <c r="AO114" s="324"/>
      <c r="AP114" s="324"/>
      <c r="AQ114" s="324"/>
      <c r="AR114" s="324"/>
      <c r="AS114" s="324"/>
      <c r="AT114" s="324"/>
      <c r="AU114" s="324"/>
      <c r="AV114" s="324"/>
      <c r="AW114" s="324"/>
      <c r="AX114" s="324"/>
      <c r="AY114" s="324"/>
      <c r="AZ114" s="324"/>
      <c r="BA114" s="324"/>
      <c r="BB114" s="324"/>
      <c r="BC114" s="324"/>
      <c r="BD114" s="324"/>
      <c r="BE114" s="324"/>
      <c r="BF114" s="324"/>
      <c r="BG114" s="324"/>
      <c r="BH114" s="324"/>
      <c r="BI114" s="324"/>
      <c r="BJ114" s="324"/>
      <c r="BK114" s="324"/>
      <c r="BL114" s="324"/>
      <c r="BM114" s="256"/>
      <c r="BN114" s="256"/>
      <c r="BO114" s="256"/>
    </row>
    <row r="115" spans="1:67" s="255" customFormat="1" ht="24" customHeight="1">
      <c r="A115" s="213"/>
      <c r="B115" s="903"/>
      <c r="C115" s="931" t="s">
        <v>687</v>
      </c>
      <c r="D115" s="227" t="s">
        <v>688</v>
      </c>
      <c r="E115" s="227" t="s">
        <v>689</v>
      </c>
      <c r="F115" s="227" t="s">
        <v>687</v>
      </c>
      <c r="G115" s="227" t="s">
        <v>690</v>
      </c>
      <c r="H115" s="227"/>
      <c r="I115" s="227" t="s">
        <v>687</v>
      </c>
      <c r="J115" s="227">
        <v>1</v>
      </c>
      <c r="K115" s="227" t="s">
        <v>608</v>
      </c>
      <c r="L115" s="228">
        <v>39799</v>
      </c>
      <c r="M115" s="240">
        <v>1843</v>
      </c>
      <c r="N115" s="240">
        <v>2455</v>
      </c>
      <c r="O115" s="227" t="s">
        <v>609</v>
      </c>
      <c r="P115" s="227">
        <v>400</v>
      </c>
      <c r="Q115" s="227">
        <v>1.2</v>
      </c>
      <c r="R115" s="227">
        <v>8</v>
      </c>
      <c r="S115" s="227"/>
      <c r="T115" s="227" t="s">
        <v>148</v>
      </c>
      <c r="U115" s="240">
        <v>75</v>
      </c>
      <c r="V115" s="240">
        <v>110</v>
      </c>
      <c r="W115" s="228">
        <v>6800</v>
      </c>
      <c r="X115" s="228">
        <v>10000</v>
      </c>
      <c r="Y115" s="227" t="s">
        <v>178</v>
      </c>
      <c r="Z115" s="227" t="s">
        <v>691</v>
      </c>
      <c r="AA115" s="227"/>
      <c r="AB115" s="227" t="s">
        <v>692</v>
      </c>
      <c r="AC115" s="228">
        <v>1605</v>
      </c>
      <c r="AD115" s="227">
        <v>10</v>
      </c>
      <c r="AE115" s="227"/>
      <c r="AF115" s="227"/>
      <c r="AG115" s="227"/>
      <c r="AH115" s="227"/>
      <c r="AI115" s="228">
        <v>1605</v>
      </c>
      <c r="AJ115" s="227">
        <v>1995</v>
      </c>
      <c r="AK115" s="227">
        <v>2002</v>
      </c>
      <c r="AL115" s="227"/>
      <c r="AM115" s="227"/>
      <c r="AN115" s="227"/>
      <c r="AO115" s="227"/>
      <c r="AP115" s="227"/>
      <c r="AQ115" s="227"/>
      <c r="AR115" s="227" t="s">
        <v>607</v>
      </c>
      <c r="AS115" s="227">
        <v>1</v>
      </c>
      <c r="AT115" s="227">
        <v>7857</v>
      </c>
      <c r="AU115" s="227" t="s">
        <v>148</v>
      </c>
      <c r="AV115" s="227" t="s">
        <v>693</v>
      </c>
      <c r="AW115" s="227" t="s">
        <v>610</v>
      </c>
      <c r="AX115" s="227">
        <v>2</v>
      </c>
      <c r="AY115" s="227">
        <v>1100</v>
      </c>
      <c r="AZ115" s="227" t="s">
        <v>694</v>
      </c>
      <c r="BA115" s="227" t="s">
        <v>695</v>
      </c>
      <c r="BB115" s="227" t="s">
        <v>606</v>
      </c>
      <c r="BC115" s="227">
        <v>2</v>
      </c>
      <c r="BD115" s="227">
        <v>1292</v>
      </c>
      <c r="BE115" s="227" t="s">
        <v>696</v>
      </c>
      <c r="BF115" s="227"/>
      <c r="BG115" s="227"/>
      <c r="BH115" s="227"/>
      <c r="BI115" s="227"/>
      <c r="BJ115" s="227"/>
      <c r="BK115" s="227"/>
      <c r="BL115" s="227"/>
      <c r="BM115" s="256"/>
      <c r="BN115" s="256"/>
      <c r="BO115" s="256"/>
    </row>
    <row r="116" spans="1:67" s="255" customFormat="1" ht="24" customHeight="1">
      <c r="A116" s="213"/>
      <c r="B116" s="903"/>
      <c r="C116" s="931" t="s">
        <v>697</v>
      </c>
      <c r="D116" s="227"/>
      <c r="E116" s="227" t="s">
        <v>10540</v>
      </c>
      <c r="F116" s="227" t="s">
        <v>697</v>
      </c>
      <c r="G116" s="227"/>
      <c r="H116" s="227"/>
      <c r="I116" s="227" t="s">
        <v>697</v>
      </c>
      <c r="J116" s="227"/>
      <c r="K116" s="227"/>
      <c r="L116" s="228">
        <v>90384</v>
      </c>
      <c r="M116" s="240">
        <v>3100</v>
      </c>
      <c r="N116" s="240">
        <v>3405</v>
      </c>
      <c r="O116" s="227" t="s">
        <v>10541</v>
      </c>
      <c r="P116" s="227">
        <v>400</v>
      </c>
      <c r="Q116" s="227"/>
      <c r="R116" s="227">
        <v>8</v>
      </c>
      <c r="S116" s="227"/>
      <c r="T116" s="227" t="s">
        <v>148</v>
      </c>
      <c r="U116" s="240">
        <v>68</v>
      </c>
      <c r="V116" s="240">
        <v>105</v>
      </c>
      <c r="W116" s="228">
        <v>5000</v>
      </c>
      <c r="X116" s="228">
        <v>6000</v>
      </c>
      <c r="Y116" s="227"/>
      <c r="Z116" s="227"/>
      <c r="AA116" s="227"/>
      <c r="AB116" s="227">
        <v>2016</v>
      </c>
      <c r="AC116" s="228"/>
      <c r="AD116" s="227"/>
      <c r="AE116" s="227"/>
      <c r="AF116" s="227"/>
      <c r="AG116" s="227"/>
      <c r="AH116" s="227"/>
      <c r="AI116" s="228">
        <v>26300</v>
      </c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H116" s="227"/>
      <c r="BI116" s="227"/>
      <c r="BJ116" s="227"/>
      <c r="BK116" s="227"/>
      <c r="BL116" s="227"/>
      <c r="BM116" s="256"/>
      <c r="BN116" s="256"/>
      <c r="BO116" s="256"/>
    </row>
    <row r="117" spans="1:67" s="255" customFormat="1" ht="24" customHeight="1">
      <c r="A117" s="213"/>
      <c r="B117" s="903"/>
      <c r="C117" s="931" t="s">
        <v>697</v>
      </c>
      <c r="D117" s="227"/>
      <c r="E117" s="227" t="s">
        <v>10540</v>
      </c>
      <c r="F117" s="227" t="s">
        <v>697</v>
      </c>
      <c r="G117" s="227"/>
      <c r="H117" s="227"/>
      <c r="I117" s="227" t="s">
        <v>697</v>
      </c>
      <c r="J117" s="227"/>
      <c r="K117" s="227"/>
      <c r="L117" s="228">
        <v>90384</v>
      </c>
      <c r="M117" s="240">
        <v>3100</v>
      </c>
      <c r="N117" s="240">
        <v>3405</v>
      </c>
      <c r="O117" s="227" t="s">
        <v>10541</v>
      </c>
      <c r="P117" s="227">
        <v>400</v>
      </c>
      <c r="Q117" s="227"/>
      <c r="R117" s="227">
        <v>8</v>
      </c>
      <c r="S117" s="227"/>
      <c r="T117" s="227" t="s">
        <v>148</v>
      </c>
      <c r="U117" s="240">
        <v>68</v>
      </c>
      <c r="V117" s="240">
        <v>105</v>
      </c>
      <c r="W117" s="228">
        <v>5000</v>
      </c>
      <c r="X117" s="228">
        <v>6000</v>
      </c>
      <c r="Y117" s="227"/>
      <c r="Z117" s="227"/>
      <c r="AA117" s="227"/>
      <c r="AB117" s="227">
        <v>2016</v>
      </c>
      <c r="AC117" s="228"/>
      <c r="AD117" s="227"/>
      <c r="AE117" s="227"/>
      <c r="AF117" s="227"/>
      <c r="AG117" s="227"/>
      <c r="AH117" s="227"/>
      <c r="AI117" s="228">
        <v>26300</v>
      </c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56"/>
      <c r="BN117" s="256"/>
      <c r="BO117" s="256"/>
    </row>
    <row r="118" spans="1:67" s="1343" customFormat="1" ht="24" customHeight="1">
      <c r="A118" s="1311">
        <v>1</v>
      </c>
      <c r="B118" s="904" t="s">
        <v>59</v>
      </c>
      <c r="C118" s="930" t="s">
        <v>55</v>
      </c>
      <c r="D118" s="314"/>
      <c r="E118" s="315">
        <f>COUNTA(E119:E135)</f>
        <v>17</v>
      </c>
      <c r="F118" s="314"/>
      <c r="G118" s="314"/>
      <c r="H118" s="314"/>
      <c r="I118" s="314"/>
      <c r="J118" s="314"/>
      <c r="K118" s="314"/>
      <c r="L118" s="317">
        <f>SUM(L119:L135)</f>
        <v>1011100</v>
      </c>
      <c r="M118" s="317">
        <f>SUM(M119:M135)</f>
        <v>99447.61</v>
      </c>
      <c r="N118" s="317">
        <f>SUM(N119:N135)</f>
        <v>96340.23</v>
      </c>
      <c r="O118" s="314"/>
      <c r="P118" s="314"/>
      <c r="Q118" s="314"/>
      <c r="R118" s="314"/>
      <c r="S118" s="314"/>
      <c r="T118" s="314"/>
      <c r="U118" s="317"/>
      <c r="V118" s="317"/>
      <c r="W118" s="318"/>
      <c r="X118" s="318"/>
      <c r="Y118" s="314"/>
      <c r="Z118" s="314"/>
      <c r="AA118" s="227"/>
      <c r="AB118" s="314"/>
      <c r="AC118" s="314"/>
      <c r="AD118" s="314"/>
      <c r="AE118" s="314"/>
      <c r="AF118" s="314"/>
      <c r="AG118" s="314"/>
      <c r="AH118" s="314"/>
      <c r="AI118" s="318"/>
      <c r="AJ118" s="314"/>
      <c r="AK118" s="314"/>
      <c r="AL118" s="314"/>
      <c r="AM118" s="314"/>
      <c r="AN118" s="314"/>
      <c r="AO118" s="314"/>
      <c r="AP118" s="314"/>
      <c r="AQ118" s="314"/>
      <c r="AR118" s="314"/>
      <c r="AS118" s="314"/>
      <c r="AT118" s="314"/>
      <c r="AU118" s="314"/>
      <c r="AV118" s="314"/>
      <c r="AW118" s="314"/>
      <c r="AX118" s="314"/>
      <c r="AY118" s="314"/>
      <c r="AZ118" s="314"/>
      <c r="BA118" s="314"/>
      <c r="BB118" s="314"/>
      <c r="BC118" s="314"/>
      <c r="BD118" s="314"/>
      <c r="BE118" s="314"/>
      <c r="BF118" s="314"/>
      <c r="BG118" s="314"/>
      <c r="BH118" s="314"/>
      <c r="BI118" s="314"/>
      <c r="BJ118" s="314"/>
      <c r="BK118" s="314"/>
      <c r="BL118" s="314"/>
      <c r="BM118" s="1342"/>
      <c r="BN118" s="1342"/>
      <c r="BO118" s="1342"/>
    </row>
    <row r="119" spans="1:67" s="255" customFormat="1" ht="24" customHeight="1">
      <c r="A119" s="213">
        <v>2</v>
      </c>
      <c r="B119" s="903"/>
      <c r="C119" s="931" t="s">
        <v>461</v>
      </c>
      <c r="D119" s="227" t="s">
        <v>4108</v>
      </c>
      <c r="E119" s="227" t="s">
        <v>4109</v>
      </c>
      <c r="F119" s="227" t="s">
        <v>461</v>
      </c>
      <c r="G119" s="227" t="s">
        <v>4110</v>
      </c>
      <c r="H119" s="299" t="s">
        <v>464</v>
      </c>
      <c r="I119" s="309" t="s">
        <v>22380</v>
      </c>
      <c r="J119" s="227">
        <v>83</v>
      </c>
      <c r="K119" s="227" t="s">
        <v>4111</v>
      </c>
      <c r="L119" s="240">
        <v>33917</v>
      </c>
      <c r="M119" s="240">
        <v>4232</v>
      </c>
      <c r="N119" s="240">
        <v>12198</v>
      </c>
      <c r="O119" s="227" t="s">
        <v>2808</v>
      </c>
      <c r="P119" s="227">
        <v>400</v>
      </c>
      <c r="Q119" s="227">
        <v>1.25</v>
      </c>
      <c r="R119" s="227">
        <v>8</v>
      </c>
      <c r="S119" s="227">
        <v>4375</v>
      </c>
      <c r="T119" s="227" t="s">
        <v>148</v>
      </c>
      <c r="U119" s="240">
        <v>64</v>
      </c>
      <c r="V119" s="240">
        <v>105</v>
      </c>
      <c r="W119" s="228">
        <v>17608</v>
      </c>
      <c r="X119" s="228">
        <v>30000</v>
      </c>
      <c r="Y119" s="227" t="s">
        <v>465</v>
      </c>
      <c r="Z119" s="227" t="s">
        <v>466</v>
      </c>
      <c r="AA119" s="227"/>
      <c r="AB119" s="227">
        <v>1979</v>
      </c>
      <c r="AC119" s="227"/>
      <c r="AD119" s="227">
        <v>6197</v>
      </c>
      <c r="AE119" s="227">
        <v>751</v>
      </c>
      <c r="AF119" s="227"/>
      <c r="AG119" s="227">
        <v>53</v>
      </c>
      <c r="AH119" s="227"/>
      <c r="AI119" s="228">
        <v>7001</v>
      </c>
      <c r="AJ119" s="227">
        <v>1998</v>
      </c>
      <c r="AK119" s="227" t="s">
        <v>4112</v>
      </c>
      <c r="AL119" s="227">
        <v>1</v>
      </c>
      <c r="AM119" s="227">
        <v>1900</v>
      </c>
      <c r="AN119" s="227">
        <v>4</v>
      </c>
      <c r="AO119" s="227" t="s">
        <v>4113</v>
      </c>
      <c r="AP119" s="227">
        <v>1075</v>
      </c>
      <c r="AQ119" s="227"/>
      <c r="AR119" s="227" t="s">
        <v>607</v>
      </c>
      <c r="AS119" s="227">
        <v>1</v>
      </c>
      <c r="AT119" s="227">
        <v>7140</v>
      </c>
      <c r="AU119" s="227"/>
      <c r="AV119" s="227" t="s">
        <v>4114</v>
      </c>
      <c r="AW119" s="227" t="s">
        <v>4115</v>
      </c>
      <c r="AX119" s="227">
        <v>2</v>
      </c>
      <c r="AY119" s="227">
        <v>150</v>
      </c>
      <c r="AZ119" s="227"/>
      <c r="BA119" s="227"/>
      <c r="BB119" s="227" t="s">
        <v>4116</v>
      </c>
      <c r="BC119" s="227">
        <v>2</v>
      </c>
      <c r="BD119" s="227">
        <v>60</v>
      </c>
      <c r="BE119" s="227"/>
      <c r="BF119" s="227"/>
      <c r="BG119" s="227"/>
      <c r="BH119" s="227"/>
      <c r="BI119" s="227"/>
      <c r="BJ119" s="227"/>
      <c r="BK119" s="227"/>
      <c r="BL119" s="227"/>
      <c r="BM119" s="256"/>
      <c r="BN119" s="256"/>
      <c r="BO119" s="256"/>
    </row>
    <row r="120" spans="1:67" s="255" customFormat="1" ht="24" customHeight="1">
      <c r="A120" s="213">
        <v>3</v>
      </c>
      <c r="B120" s="903"/>
      <c r="C120" s="931" t="s">
        <v>461</v>
      </c>
      <c r="D120" s="227" t="s">
        <v>4117</v>
      </c>
      <c r="E120" s="227" t="s">
        <v>4118</v>
      </c>
      <c r="F120" s="227" t="s">
        <v>461</v>
      </c>
      <c r="G120" s="227" t="s">
        <v>4119</v>
      </c>
      <c r="H120" s="299" t="s">
        <v>4120</v>
      </c>
      <c r="I120" s="309" t="s">
        <v>22380</v>
      </c>
      <c r="J120" s="227">
        <v>3</v>
      </c>
      <c r="K120" s="227" t="s">
        <v>4122</v>
      </c>
      <c r="L120" s="240">
        <v>37447</v>
      </c>
      <c r="M120" s="240">
        <v>834</v>
      </c>
      <c r="N120" s="240">
        <v>954</v>
      </c>
      <c r="O120" s="227" t="s">
        <v>2808</v>
      </c>
      <c r="P120" s="227">
        <v>400</v>
      </c>
      <c r="Q120" s="227">
        <v>1.2</v>
      </c>
      <c r="R120" s="227">
        <v>8</v>
      </c>
      <c r="S120" s="227">
        <v>4534</v>
      </c>
      <c r="T120" s="227" t="s">
        <v>148</v>
      </c>
      <c r="U120" s="240">
        <v>73</v>
      </c>
      <c r="V120" s="240">
        <v>108</v>
      </c>
      <c r="W120" s="228">
        <v>3000</v>
      </c>
      <c r="X120" s="228">
        <v>5000</v>
      </c>
      <c r="Y120" s="227" t="s">
        <v>4123</v>
      </c>
      <c r="Z120" s="227" t="s">
        <v>4124</v>
      </c>
      <c r="AA120" s="227"/>
      <c r="AB120" s="227">
        <v>1997</v>
      </c>
      <c r="AC120" s="227">
        <v>2342</v>
      </c>
      <c r="AD120" s="227" t="s">
        <v>914</v>
      </c>
      <c r="AE120" s="227">
        <v>1180</v>
      </c>
      <c r="AF120" s="227"/>
      <c r="AG120" s="227"/>
      <c r="AH120" s="227"/>
      <c r="AI120" s="228">
        <v>3177</v>
      </c>
      <c r="AJ120" s="227">
        <v>1999</v>
      </c>
      <c r="AK120" s="227">
        <v>2001</v>
      </c>
      <c r="AL120" s="227"/>
      <c r="AM120" s="227"/>
      <c r="AN120" s="227"/>
      <c r="AO120" s="227"/>
      <c r="AP120" s="227"/>
      <c r="AQ120" s="227"/>
      <c r="AR120" s="227" t="s">
        <v>2822</v>
      </c>
      <c r="AS120" s="227">
        <v>1</v>
      </c>
      <c r="AT120" s="227">
        <v>130</v>
      </c>
      <c r="AU120" s="227"/>
      <c r="AV120" s="227" t="s">
        <v>4125</v>
      </c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  <c r="BH120" s="227"/>
      <c r="BI120" s="227"/>
      <c r="BJ120" s="227"/>
      <c r="BK120" s="227"/>
      <c r="BL120" s="227"/>
      <c r="BM120" s="256"/>
      <c r="BN120" s="256"/>
      <c r="BO120" s="256"/>
    </row>
    <row r="121" spans="1:67" s="255" customFormat="1" ht="24" customHeight="1">
      <c r="A121" s="213"/>
      <c r="B121" s="903"/>
      <c r="C121" s="931" t="s">
        <v>4126</v>
      </c>
      <c r="D121" s="227" t="s">
        <v>22381</v>
      </c>
      <c r="E121" s="227" t="s">
        <v>4127</v>
      </c>
      <c r="F121" s="227" t="s">
        <v>4126</v>
      </c>
      <c r="G121" s="227" t="s">
        <v>22382</v>
      </c>
      <c r="H121" s="299"/>
      <c r="I121" s="227" t="s">
        <v>4126</v>
      </c>
      <c r="J121" s="227">
        <v>6</v>
      </c>
      <c r="K121" s="227" t="s">
        <v>4122</v>
      </c>
      <c r="L121" s="240">
        <v>307010</v>
      </c>
      <c r="M121" s="240">
        <v>46272</v>
      </c>
      <c r="N121" s="240">
        <v>34717</v>
      </c>
      <c r="O121" s="227" t="s">
        <v>147</v>
      </c>
      <c r="P121" s="227">
        <v>400</v>
      </c>
      <c r="Q121" s="227"/>
      <c r="R121" s="227">
        <v>8</v>
      </c>
      <c r="S121" s="227"/>
      <c r="T121" s="227" t="s">
        <v>148</v>
      </c>
      <c r="U121" s="240">
        <v>67</v>
      </c>
      <c r="V121" s="240">
        <v>105</v>
      </c>
      <c r="W121" s="228">
        <v>15000</v>
      </c>
      <c r="X121" s="228">
        <v>15000</v>
      </c>
      <c r="Y121" s="227" t="s">
        <v>465</v>
      </c>
      <c r="Z121" s="227" t="s">
        <v>466</v>
      </c>
      <c r="AA121" s="227"/>
      <c r="AB121" s="227">
        <v>2017</v>
      </c>
      <c r="AC121" s="310">
        <v>120300</v>
      </c>
      <c r="AD121" s="227"/>
      <c r="AE121" s="227"/>
      <c r="AF121" s="227"/>
      <c r="AG121" s="227"/>
      <c r="AH121" s="227"/>
      <c r="AI121" s="228">
        <v>120300</v>
      </c>
      <c r="AJ121" s="227"/>
      <c r="AK121" s="227"/>
      <c r="AL121" s="227">
        <v>1</v>
      </c>
      <c r="AM121" s="227"/>
      <c r="AN121" s="227">
        <v>4</v>
      </c>
      <c r="AO121" s="227"/>
      <c r="AP121" s="227"/>
      <c r="AQ121" s="227"/>
      <c r="AR121" s="227" t="s">
        <v>18934</v>
      </c>
      <c r="AS121" s="227">
        <v>1</v>
      </c>
      <c r="AT121" s="227"/>
      <c r="AU121" s="227"/>
      <c r="AV121" s="227" t="s">
        <v>13025</v>
      </c>
      <c r="AW121" s="227" t="s">
        <v>4115</v>
      </c>
      <c r="AX121" s="227">
        <v>4</v>
      </c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56"/>
      <c r="BN121" s="256"/>
      <c r="BO121" s="256"/>
    </row>
    <row r="122" spans="1:67" s="255" customFormat="1" ht="24" customHeight="1">
      <c r="A122" s="213">
        <v>5</v>
      </c>
      <c r="B122" s="903"/>
      <c r="C122" s="931" t="s">
        <v>698</v>
      </c>
      <c r="D122" s="227" t="s">
        <v>4129</v>
      </c>
      <c r="E122" s="227" t="s">
        <v>4130</v>
      </c>
      <c r="F122" s="227" t="s">
        <v>698</v>
      </c>
      <c r="G122" s="227" t="s">
        <v>22383</v>
      </c>
      <c r="H122" s="299" t="s">
        <v>4131</v>
      </c>
      <c r="I122" s="227" t="s">
        <v>698</v>
      </c>
      <c r="J122" s="227">
        <v>9</v>
      </c>
      <c r="K122" s="227" t="s">
        <v>4122</v>
      </c>
      <c r="L122" s="240">
        <v>55063</v>
      </c>
      <c r="M122" s="240">
        <v>14771</v>
      </c>
      <c r="N122" s="240">
        <v>15379</v>
      </c>
      <c r="O122" s="227" t="s">
        <v>147</v>
      </c>
      <c r="P122" s="227">
        <v>400</v>
      </c>
      <c r="Q122" s="227">
        <v>1.25</v>
      </c>
      <c r="R122" s="227">
        <v>8</v>
      </c>
      <c r="S122" s="227">
        <v>3611</v>
      </c>
      <c r="T122" s="227" t="s">
        <v>148</v>
      </c>
      <c r="U122" s="240">
        <v>68</v>
      </c>
      <c r="V122" s="240">
        <v>105</v>
      </c>
      <c r="W122" s="228">
        <v>25000</v>
      </c>
      <c r="X122" s="228">
        <v>35000</v>
      </c>
      <c r="Y122" s="227" t="s">
        <v>178</v>
      </c>
      <c r="Z122" s="227" t="s">
        <v>466</v>
      </c>
      <c r="AA122" s="227"/>
      <c r="AB122" s="227">
        <v>1988</v>
      </c>
      <c r="AC122" s="227">
        <v>3092</v>
      </c>
      <c r="AD122" s="227"/>
      <c r="AE122" s="227">
        <v>850</v>
      </c>
      <c r="AF122" s="227"/>
      <c r="AG122" s="227"/>
      <c r="AH122" s="227"/>
      <c r="AI122" s="228">
        <v>3942</v>
      </c>
      <c r="AJ122" s="227">
        <v>1998</v>
      </c>
      <c r="AK122" s="227"/>
      <c r="AL122" s="227">
        <v>1</v>
      </c>
      <c r="AM122" s="227">
        <v>496</v>
      </c>
      <c r="AN122" s="227"/>
      <c r="AO122" s="227"/>
      <c r="AP122" s="227"/>
      <c r="AQ122" s="227"/>
      <c r="AR122" s="227"/>
      <c r="AS122" s="227"/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  <c r="BH122" s="227"/>
      <c r="BI122" s="227"/>
      <c r="BJ122" s="227"/>
      <c r="BK122" s="227"/>
      <c r="BL122" s="227"/>
      <c r="BM122" s="256"/>
      <c r="BN122" s="256"/>
      <c r="BO122" s="256"/>
    </row>
    <row r="123" spans="1:67" s="255" customFormat="1" ht="24" customHeight="1">
      <c r="A123" s="213">
        <v>6</v>
      </c>
      <c r="B123" s="903"/>
      <c r="C123" s="931" t="s">
        <v>698</v>
      </c>
      <c r="D123" s="227" t="s">
        <v>4132</v>
      </c>
      <c r="E123" s="227" t="s">
        <v>4133</v>
      </c>
      <c r="F123" s="227" t="s">
        <v>698</v>
      </c>
      <c r="G123" s="227" t="s">
        <v>22384</v>
      </c>
      <c r="H123" s="299" t="s">
        <v>4131</v>
      </c>
      <c r="I123" s="227" t="s">
        <v>698</v>
      </c>
      <c r="J123" s="227">
        <v>2</v>
      </c>
      <c r="K123" s="227" t="s">
        <v>4122</v>
      </c>
      <c r="L123" s="240">
        <v>69620</v>
      </c>
      <c r="M123" s="240">
        <v>0</v>
      </c>
      <c r="N123" s="240">
        <v>0</v>
      </c>
      <c r="O123" s="227" t="s">
        <v>310</v>
      </c>
      <c r="P123" s="227">
        <v>400</v>
      </c>
      <c r="Q123" s="227">
        <v>1.25</v>
      </c>
      <c r="R123" s="227">
        <v>8</v>
      </c>
      <c r="S123" s="227">
        <v>3611</v>
      </c>
      <c r="T123" s="227" t="s">
        <v>148</v>
      </c>
      <c r="U123" s="240">
        <v>70</v>
      </c>
      <c r="V123" s="240">
        <v>105</v>
      </c>
      <c r="W123" s="228" t="s">
        <v>914</v>
      </c>
      <c r="X123" s="228">
        <v>1300</v>
      </c>
      <c r="Y123" s="227" t="s">
        <v>178</v>
      </c>
      <c r="Z123" s="227" t="s">
        <v>466</v>
      </c>
      <c r="AA123" s="227"/>
      <c r="AB123" s="227">
        <v>1993</v>
      </c>
      <c r="AC123" s="227">
        <v>747</v>
      </c>
      <c r="AD123" s="227"/>
      <c r="AE123" s="227">
        <v>415</v>
      </c>
      <c r="AF123" s="227"/>
      <c r="AG123" s="227"/>
      <c r="AH123" s="227"/>
      <c r="AI123" s="228">
        <v>1162</v>
      </c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56"/>
      <c r="BN123" s="256"/>
      <c r="BO123" s="256"/>
    </row>
    <row r="124" spans="1:67" s="255" customFormat="1" ht="24" customHeight="1">
      <c r="A124" s="213"/>
      <c r="B124" s="903"/>
      <c r="C124" s="931" t="s">
        <v>4134</v>
      </c>
      <c r="D124" s="227" t="s">
        <v>4135</v>
      </c>
      <c r="E124" s="227" t="s">
        <v>4136</v>
      </c>
      <c r="F124" s="227" t="s">
        <v>4134</v>
      </c>
      <c r="G124" s="227" t="s">
        <v>22385</v>
      </c>
      <c r="H124" s="299" t="s">
        <v>4137</v>
      </c>
      <c r="I124" s="227" t="s">
        <v>4134</v>
      </c>
      <c r="J124" s="227">
        <v>2</v>
      </c>
      <c r="K124" s="227" t="s">
        <v>4122</v>
      </c>
      <c r="L124" s="240">
        <v>44812</v>
      </c>
      <c r="M124" s="240">
        <v>7730</v>
      </c>
      <c r="N124" s="240">
        <v>5074</v>
      </c>
      <c r="O124" s="227" t="s">
        <v>4138</v>
      </c>
      <c r="P124" s="227">
        <v>400</v>
      </c>
      <c r="Q124" s="227">
        <v>1.2</v>
      </c>
      <c r="R124" s="227">
        <v>8</v>
      </c>
      <c r="S124" s="227">
        <v>3257</v>
      </c>
      <c r="T124" s="227" t="s">
        <v>148</v>
      </c>
      <c r="U124" s="240">
        <v>75</v>
      </c>
      <c r="V124" s="240">
        <v>110</v>
      </c>
      <c r="W124" s="228">
        <v>6000</v>
      </c>
      <c r="X124" s="228">
        <v>8000</v>
      </c>
      <c r="Y124" s="227" t="s">
        <v>178</v>
      </c>
      <c r="Z124" s="227" t="s">
        <v>466</v>
      </c>
      <c r="AA124" s="227"/>
      <c r="AB124" s="227">
        <v>2006</v>
      </c>
      <c r="AC124" s="227">
        <v>533</v>
      </c>
      <c r="AD124" s="227">
        <v>0</v>
      </c>
      <c r="AE124" s="227">
        <v>400</v>
      </c>
      <c r="AF124" s="227">
        <v>0</v>
      </c>
      <c r="AG124" s="227">
        <v>0</v>
      </c>
      <c r="AH124" s="227">
        <v>0</v>
      </c>
      <c r="AI124" s="228">
        <v>10950</v>
      </c>
      <c r="AJ124" s="227" t="s">
        <v>914</v>
      </c>
      <c r="AK124" s="227"/>
      <c r="AL124" s="227">
        <v>0</v>
      </c>
      <c r="AM124" s="227"/>
      <c r="AN124" s="227">
        <v>0</v>
      </c>
      <c r="AO124" s="227">
        <v>0</v>
      </c>
      <c r="AP124" s="227"/>
      <c r="AQ124" s="227"/>
      <c r="AR124" s="227">
        <v>0</v>
      </c>
      <c r="AS124" s="227">
        <v>0</v>
      </c>
      <c r="AT124" s="227">
        <v>0</v>
      </c>
      <c r="AU124" s="227">
        <v>0</v>
      </c>
      <c r="AV124" s="227">
        <v>0</v>
      </c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  <c r="BH124" s="227"/>
      <c r="BI124" s="227"/>
      <c r="BJ124" s="227"/>
      <c r="BK124" s="227"/>
      <c r="BL124" s="227"/>
      <c r="BM124" s="256"/>
      <c r="BN124" s="256"/>
      <c r="BO124" s="256"/>
    </row>
    <row r="125" spans="1:67" s="255" customFormat="1" ht="24" customHeight="1">
      <c r="A125" s="213">
        <v>7</v>
      </c>
      <c r="B125" s="903"/>
      <c r="C125" s="931" t="s">
        <v>4134</v>
      </c>
      <c r="D125" s="227" t="s">
        <v>4135</v>
      </c>
      <c r="E125" s="227" t="s">
        <v>4139</v>
      </c>
      <c r="F125" s="227" t="s">
        <v>4134</v>
      </c>
      <c r="G125" s="227" t="s">
        <v>22385</v>
      </c>
      <c r="H125" s="299"/>
      <c r="I125" s="227" t="s">
        <v>4134</v>
      </c>
      <c r="J125" s="227"/>
      <c r="K125" s="227"/>
      <c r="L125" s="240">
        <v>2672</v>
      </c>
      <c r="M125" s="240">
        <v>2672</v>
      </c>
      <c r="N125" s="240">
        <v>2672</v>
      </c>
      <c r="O125" s="227" t="s">
        <v>4138</v>
      </c>
      <c r="P125" s="227">
        <v>100</v>
      </c>
      <c r="Q125" s="227">
        <v>1.2</v>
      </c>
      <c r="R125" s="227">
        <v>6</v>
      </c>
      <c r="S125" s="227">
        <v>3257</v>
      </c>
      <c r="T125" s="227"/>
      <c r="U125" s="240"/>
      <c r="V125" s="240"/>
      <c r="W125" s="228">
        <v>104</v>
      </c>
      <c r="X125" s="228">
        <v>300</v>
      </c>
      <c r="Y125" s="227"/>
      <c r="Z125" s="227" t="s">
        <v>22386</v>
      </c>
      <c r="AA125" s="227"/>
      <c r="AB125" s="227">
        <v>2011</v>
      </c>
      <c r="AC125" s="227">
        <v>533</v>
      </c>
      <c r="AD125" s="227">
        <v>0</v>
      </c>
      <c r="AE125" s="227">
        <v>400</v>
      </c>
      <c r="AF125" s="227">
        <v>0</v>
      </c>
      <c r="AG125" s="227">
        <v>0</v>
      </c>
      <c r="AH125" s="227">
        <v>0</v>
      </c>
      <c r="AI125" s="228">
        <v>1897</v>
      </c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56"/>
      <c r="BN125" s="256"/>
      <c r="BO125" s="256"/>
    </row>
    <row r="126" spans="1:67" s="255" customFormat="1" ht="24" customHeight="1">
      <c r="A126" s="213"/>
      <c r="B126" s="903"/>
      <c r="C126" s="931" t="s">
        <v>4134</v>
      </c>
      <c r="D126" s="227" t="s">
        <v>4135</v>
      </c>
      <c r="E126" s="358" t="s">
        <v>8822</v>
      </c>
      <c r="F126" s="227" t="s">
        <v>8900</v>
      </c>
      <c r="G126" s="227" t="s">
        <v>22385</v>
      </c>
      <c r="H126" s="299"/>
      <c r="I126" s="227" t="s">
        <v>4134</v>
      </c>
      <c r="J126" s="227"/>
      <c r="K126" s="227"/>
      <c r="L126" s="240"/>
      <c r="M126" s="240">
        <v>423.58</v>
      </c>
      <c r="N126" s="240">
        <v>419.45</v>
      </c>
      <c r="O126" s="227" t="s">
        <v>4138</v>
      </c>
      <c r="P126" s="227">
        <v>400</v>
      </c>
      <c r="Q126" s="227">
        <v>1.2</v>
      </c>
      <c r="R126" s="227">
        <v>6</v>
      </c>
      <c r="S126" s="227">
        <v>3257</v>
      </c>
      <c r="T126" s="227" t="s">
        <v>148</v>
      </c>
      <c r="U126" s="240">
        <v>68</v>
      </c>
      <c r="V126" s="240">
        <v>105</v>
      </c>
      <c r="W126" s="228">
        <v>5507</v>
      </c>
      <c r="X126" s="228">
        <v>8000</v>
      </c>
      <c r="Y126" s="227" t="s">
        <v>178</v>
      </c>
      <c r="Z126" s="227" t="s">
        <v>466</v>
      </c>
      <c r="AA126" s="227"/>
      <c r="AB126" s="227">
        <v>2017</v>
      </c>
      <c r="AC126" s="227"/>
      <c r="AD126" s="227"/>
      <c r="AE126" s="227"/>
      <c r="AF126" s="227"/>
      <c r="AG126" s="227"/>
      <c r="AH126" s="227"/>
      <c r="AI126" s="228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  <c r="BG126" s="227"/>
      <c r="BH126" s="227"/>
      <c r="BI126" s="227"/>
      <c r="BJ126" s="227"/>
      <c r="BK126" s="227"/>
      <c r="BL126" s="227"/>
      <c r="BM126" s="256"/>
      <c r="BN126" s="256"/>
      <c r="BO126" s="256"/>
    </row>
    <row r="127" spans="1:67" s="255" customFormat="1" ht="24" customHeight="1">
      <c r="A127" s="213"/>
      <c r="B127" s="903"/>
      <c r="C127" s="931" t="s">
        <v>468</v>
      </c>
      <c r="D127" s="227" t="s">
        <v>22387</v>
      </c>
      <c r="E127" s="227" t="s">
        <v>4141</v>
      </c>
      <c r="F127" s="227" t="s">
        <v>468</v>
      </c>
      <c r="G127" s="227" t="s">
        <v>22388</v>
      </c>
      <c r="H127" s="299" t="s">
        <v>4142</v>
      </c>
      <c r="I127" s="227" t="s">
        <v>468</v>
      </c>
      <c r="J127" s="227">
        <v>2</v>
      </c>
      <c r="K127" s="227" t="s">
        <v>4122</v>
      </c>
      <c r="L127" s="240">
        <v>34186</v>
      </c>
      <c r="M127" s="240">
        <v>1590.84</v>
      </c>
      <c r="N127" s="240">
        <v>2086.7800000000002</v>
      </c>
      <c r="O127" s="227" t="s">
        <v>2808</v>
      </c>
      <c r="P127" s="227">
        <v>400</v>
      </c>
      <c r="Q127" s="227">
        <v>1.2</v>
      </c>
      <c r="R127" s="227">
        <v>8</v>
      </c>
      <c r="S127" s="227">
        <v>3307</v>
      </c>
      <c r="T127" s="227" t="s">
        <v>290</v>
      </c>
      <c r="U127" s="240">
        <v>64</v>
      </c>
      <c r="V127" s="240">
        <v>100</v>
      </c>
      <c r="W127" s="228">
        <v>864</v>
      </c>
      <c r="X127" s="228">
        <v>6000</v>
      </c>
      <c r="Y127" s="227" t="s">
        <v>178</v>
      </c>
      <c r="Z127" s="227" t="s">
        <v>466</v>
      </c>
      <c r="AA127" s="241"/>
      <c r="AB127" s="227">
        <v>1990</v>
      </c>
      <c r="AC127" s="227">
        <v>458</v>
      </c>
      <c r="AD127" s="227">
        <v>0</v>
      </c>
      <c r="AE127" s="227">
        <v>525</v>
      </c>
      <c r="AF127" s="227">
        <v>0</v>
      </c>
      <c r="AG127" s="227">
        <v>0</v>
      </c>
      <c r="AH127" s="227"/>
      <c r="AI127" s="228">
        <v>6833</v>
      </c>
      <c r="AJ127" s="227"/>
      <c r="AK127" s="227"/>
      <c r="AL127" s="227">
        <v>0</v>
      </c>
      <c r="AM127" s="227">
        <v>0</v>
      </c>
      <c r="AN127" s="227">
        <v>0</v>
      </c>
      <c r="AO127" s="227">
        <v>0</v>
      </c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56"/>
      <c r="BN127" s="256"/>
      <c r="BO127" s="256"/>
    </row>
    <row r="128" spans="1:67" s="255" customFormat="1" ht="24" customHeight="1">
      <c r="A128" s="213">
        <v>8</v>
      </c>
      <c r="B128" s="903"/>
      <c r="C128" s="931" t="s">
        <v>13030</v>
      </c>
      <c r="D128" s="227" t="s">
        <v>22389</v>
      </c>
      <c r="E128" s="227" t="s">
        <v>22390</v>
      </c>
      <c r="F128" s="227" t="s">
        <v>13030</v>
      </c>
      <c r="G128" s="227" t="s">
        <v>22391</v>
      </c>
      <c r="H128" s="227" t="s">
        <v>13030</v>
      </c>
      <c r="I128" s="227" t="s">
        <v>13030</v>
      </c>
      <c r="J128" s="227">
        <v>1</v>
      </c>
      <c r="K128" s="227" t="s">
        <v>22392</v>
      </c>
      <c r="L128" s="240">
        <v>78232</v>
      </c>
      <c r="M128" s="240">
        <v>3238</v>
      </c>
      <c r="N128" s="240">
        <v>4533</v>
      </c>
      <c r="O128" s="227" t="s">
        <v>1978</v>
      </c>
      <c r="P128" s="227">
        <v>400</v>
      </c>
      <c r="Q128" s="227">
        <v>1.2</v>
      </c>
      <c r="R128" s="227">
        <v>8</v>
      </c>
      <c r="S128" s="227">
        <v>4161</v>
      </c>
      <c r="T128" s="227" t="s">
        <v>1982</v>
      </c>
      <c r="U128" s="240">
        <v>68</v>
      </c>
      <c r="V128" s="240">
        <v>105</v>
      </c>
      <c r="W128" s="228">
        <v>1365</v>
      </c>
      <c r="X128" s="228">
        <v>5000</v>
      </c>
      <c r="Y128" s="227" t="s">
        <v>22393</v>
      </c>
      <c r="Z128" s="227" t="s">
        <v>1988</v>
      </c>
      <c r="AA128" s="227"/>
      <c r="AB128" s="227">
        <v>2024</v>
      </c>
      <c r="AC128" s="227">
        <v>38600</v>
      </c>
      <c r="AD128" s="227"/>
      <c r="AE128" s="227"/>
      <c r="AF128" s="227"/>
      <c r="AG128" s="227"/>
      <c r="AH128" s="227"/>
      <c r="AI128" s="228">
        <v>38600</v>
      </c>
      <c r="AJ128" s="227"/>
      <c r="AK128" s="227"/>
      <c r="AL128" s="227">
        <v>1</v>
      </c>
      <c r="AM128" s="227">
        <v>799</v>
      </c>
      <c r="AN128" s="227">
        <v>4</v>
      </c>
      <c r="AO128" s="227"/>
      <c r="AP128" s="227">
        <v>806</v>
      </c>
      <c r="AQ128" s="227" t="s">
        <v>22394</v>
      </c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  <c r="BD128" s="227"/>
      <c r="BE128" s="227"/>
      <c r="BF128" s="227"/>
      <c r="BG128" s="227"/>
      <c r="BH128" s="227"/>
      <c r="BI128" s="227"/>
      <c r="BJ128" s="227"/>
      <c r="BK128" s="227"/>
      <c r="BL128" s="227"/>
      <c r="BM128" s="256"/>
      <c r="BN128" s="256"/>
      <c r="BO128" s="256"/>
    </row>
    <row r="129" spans="1:67" s="255" customFormat="1" ht="24" customHeight="1">
      <c r="A129" s="213">
        <v>9</v>
      </c>
      <c r="B129" s="1354"/>
      <c r="C129" s="931" t="s">
        <v>1872</v>
      </c>
      <c r="D129" s="227" t="s">
        <v>4143</v>
      </c>
      <c r="E129" s="227" t="s">
        <v>4144</v>
      </c>
      <c r="F129" s="227" t="s">
        <v>1872</v>
      </c>
      <c r="G129" s="359" t="s">
        <v>22395</v>
      </c>
      <c r="H129" s="299" t="s">
        <v>4145</v>
      </c>
      <c r="I129" s="227" t="s">
        <v>1872</v>
      </c>
      <c r="J129" s="227">
        <v>1</v>
      </c>
      <c r="K129" s="227" t="s">
        <v>4146</v>
      </c>
      <c r="L129" s="240">
        <v>64145</v>
      </c>
      <c r="M129" s="240">
        <v>620</v>
      </c>
      <c r="N129" s="240">
        <v>960</v>
      </c>
      <c r="O129" s="227" t="s">
        <v>4138</v>
      </c>
      <c r="P129" s="227">
        <v>400</v>
      </c>
      <c r="Q129" s="227">
        <v>1.2</v>
      </c>
      <c r="R129" s="227">
        <v>8</v>
      </c>
      <c r="S129" s="227">
        <v>4991</v>
      </c>
      <c r="T129" s="227" t="s">
        <v>148</v>
      </c>
      <c r="U129" s="240">
        <v>68</v>
      </c>
      <c r="V129" s="240">
        <v>105</v>
      </c>
      <c r="W129" s="228">
        <v>5000</v>
      </c>
      <c r="X129" s="228">
        <v>10000</v>
      </c>
      <c r="Y129" s="227" t="s">
        <v>178</v>
      </c>
      <c r="Z129" s="227" t="s">
        <v>466</v>
      </c>
      <c r="AA129" s="227"/>
      <c r="AB129" s="227">
        <v>1998</v>
      </c>
      <c r="AC129" s="227">
        <v>5797</v>
      </c>
      <c r="AD129" s="227">
        <v>1100</v>
      </c>
      <c r="AE129" s="227"/>
      <c r="AF129" s="227"/>
      <c r="AG129" s="227"/>
      <c r="AH129" s="227"/>
      <c r="AI129" s="228">
        <v>6897</v>
      </c>
      <c r="AJ129" s="227">
        <v>2000</v>
      </c>
      <c r="AK129" s="227">
        <v>2003</v>
      </c>
      <c r="AL129" s="227"/>
      <c r="AM129" s="227"/>
      <c r="AN129" s="227"/>
      <c r="AO129" s="227"/>
      <c r="AP129" s="227"/>
      <c r="AQ129" s="227"/>
      <c r="AR129" s="227" t="s">
        <v>606</v>
      </c>
      <c r="AS129" s="227">
        <v>6</v>
      </c>
      <c r="AT129" s="227">
        <v>1874</v>
      </c>
      <c r="AU129" s="227"/>
      <c r="AV129" s="227" t="s">
        <v>4147</v>
      </c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56"/>
      <c r="BN129" s="256"/>
      <c r="BO129" s="256"/>
    </row>
    <row r="130" spans="1:67" s="255" customFormat="1" ht="24" customHeight="1">
      <c r="A130" s="213">
        <v>10</v>
      </c>
      <c r="B130" s="903"/>
      <c r="C130" s="931" t="s">
        <v>4148</v>
      </c>
      <c r="D130" s="311" t="s">
        <v>22396</v>
      </c>
      <c r="E130" s="227" t="s">
        <v>4149</v>
      </c>
      <c r="F130" s="227" t="s">
        <v>641</v>
      </c>
      <c r="G130" s="227"/>
      <c r="H130" s="299"/>
      <c r="I130" s="227" t="s">
        <v>4150</v>
      </c>
      <c r="J130" s="227"/>
      <c r="K130" s="227"/>
      <c r="L130" s="240">
        <v>19357</v>
      </c>
      <c r="M130" s="240"/>
      <c r="N130" s="240"/>
      <c r="O130" s="227" t="s">
        <v>2808</v>
      </c>
      <c r="P130" s="227">
        <v>400</v>
      </c>
      <c r="Q130" s="227"/>
      <c r="R130" s="227">
        <v>6</v>
      </c>
      <c r="S130" s="227"/>
      <c r="T130" s="227" t="s">
        <v>148</v>
      </c>
      <c r="U130" s="240"/>
      <c r="V130" s="240"/>
      <c r="W130" s="228">
        <v>40</v>
      </c>
      <c r="X130" s="228">
        <v>40</v>
      </c>
      <c r="Y130" s="227"/>
      <c r="Z130" s="227"/>
      <c r="AA130" s="227"/>
      <c r="AB130" s="227">
        <v>2011</v>
      </c>
      <c r="AC130" s="227"/>
      <c r="AD130" s="227"/>
      <c r="AE130" s="227"/>
      <c r="AF130" s="227"/>
      <c r="AG130" s="227"/>
      <c r="AH130" s="227"/>
      <c r="AI130" s="228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  <c r="BG130" s="227"/>
      <c r="BH130" s="227"/>
      <c r="BI130" s="227"/>
      <c r="BJ130" s="227"/>
      <c r="BK130" s="227"/>
      <c r="BL130" s="227"/>
      <c r="BM130" s="256"/>
      <c r="BN130" s="256"/>
      <c r="BO130" s="256"/>
    </row>
    <row r="131" spans="1:67" s="255" customFormat="1" ht="24" customHeight="1">
      <c r="A131" s="213">
        <v>11</v>
      </c>
      <c r="B131" s="903"/>
      <c r="C131" s="931" t="s">
        <v>4148</v>
      </c>
      <c r="D131" s="227" t="s">
        <v>4151</v>
      </c>
      <c r="E131" s="227" t="s">
        <v>4152</v>
      </c>
      <c r="F131" s="227" t="s">
        <v>4148</v>
      </c>
      <c r="G131" s="227" t="s">
        <v>4153</v>
      </c>
      <c r="H131" s="299" t="s">
        <v>4154</v>
      </c>
      <c r="I131" s="227" t="s">
        <v>4148</v>
      </c>
      <c r="J131" s="227">
        <v>2</v>
      </c>
      <c r="K131" s="227" t="s">
        <v>4155</v>
      </c>
      <c r="L131" s="240">
        <v>61144</v>
      </c>
      <c r="M131" s="240">
        <v>3209</v>
      </c>
      <c r="N131" s="240">
        <v>3093</v>
      </c>
      <c r="O131" s="227" t="s">
        <v>147</v>
      </c>
      <c r="P131" s="227">
        <v>400</v>
      </c>
      <c r="Q131" s="227">
        <v>1.2</v>
      </c>
      <c r="R131" s="227">
        <v>8</v>
      </c>
      <c r="S131" s="227">
        <v>4547</v>
      </c>
      <c r="T131" s="227" t="s">
        <v>148</v>
      </c>
      <c r="U131" s="240">
        <v>70</v>
      </c>
      <c r="V131" s="240">
        <v>100</v>
      </c>
      <c r="W131" s="228">
        <v>6400</v>
      </c>
      <c r="X131" s="228">
        <v>8000</v>
      </c>
      <c r="Y131" s="227" t="s">
        <v>178</v>
      </c>
      <c r="Z131" s="227" t="s">
        <v>466</v>
      </c>
      <c r="AA131" s="227"/>
      <c r="AB131" s="227">
        <v>2007</v>
      </c>
      <c r="AC131" s="227">
        <v>201</v>
      </c>
      <c r="AD131" s="227"/>
      <c r="AE131" s="227">
        <v>600</v>
      </c>
      <c r="AF131" s="227"/>
      <c r="AG131" s="227"/>
      <c r="AH131" s="227"/>
      <c r="AI131" s="228">
        <v>9215</v>
      </c>
      <c r="AJ131" s="227">
        <v>1995</v>
      </c>
      <c r="AK131" s="227">
        <v>1998</v>
      </c>
      <c r="AL131" s="227"/>
      <c r="AM131" s="227"/>
      <c r="AN131" s="227"/>
      <c r="AO131" s="227"/>
      <c r="AP131" s="227"/>
      <c r="AQ131" s="227" t="s">
        <v>4156</v>
      </c>
      <c r="AR131" s="227" t="s">
        <v>4157</v>
      </c>
      <c r="AS131" s="227">
        <v>1</v>
      </c>
      <c r="AT131" s="227">
        <v>300</v>
      </c>
      <c r="AU131" s="227" t="s">
        <v>4158</v>
      </c>
      <c r="AV131" s="227" t="s">
        <v>4148</v>
      </c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  <c r="BJ131" s="227"/>
      <c r="BK131" s="227"/>
      <c r="BL131" s="227"/>
      <c r="BM131" s="256"/>
      <c r="BN131" s="256"/>
      <c r="BO131" s="256"/>
    </row>
    <row r="132" spans="1:67" s="255" customFormat="1" ht="24" customHeight="1">
      <c r="A132" s="213">
        <v>13</v>
      </c>
      <c r="B132" s="903"/>
      <c r="C132" s="931" t="s">
        <v>4159</v>
      </c>
      <c r="D132" s="227" t="s">
        <v>4160</v>
      </c>
      <c r="E132" s="227" t="s">
        <v>13902</v>
      </c>
      <c r="F132" s="227" t="s">
        <v>4159</v>
      </c>
      <c r="G132" s="227" t="s">
        <v>22397</v>
      </c>
      <c r="H132" s="299" t="s">
        <v>4161</v>
      </c>
      <c r="I132" s="227" t="s">
        <v>4159</v>
      </c>
      <c r="J132" s="227">
        <v>1</v>
      </c>
      <c r="K132" s="227" t="s">
        <v>608</v>
      </c>
      <c r="L132" s="240">
        <v>35709</v>
      </c>
      <c r="M132" s="240">
        <v>2208</v>
      </c>
      <c r="N132" s="240">
        <v>2598</v>
      </c>
      <c r="O132" s="227" t="s">
        <v>4138</v>
      </c>
      <c r="P132" s="227">
        <v>400</v>
      </c>
      <c r="Q132" s="227">
        <v>1.27</v>
      </c>
      <c r="R132" s="227">
        <v>8</v>
      </c>
      <c r="S132" s="227">
        <v>4064</v>
      </c>
      <c r="T132" s="227" t="s">
        <v>148</v>
      </c>
      <c r="U132" s="240">
        <v>68</v>
      </c>
      <c r="V132" s="240">
        <v>110</v>
      </c>
      <c r="W132" s="228">
        <v>6128</v>
      </c>
      <c r="X132" s="228">
        <v>6500</v>
      </c>
      <c r="Y132" s="227" t="s">
        <v>178</v>
      </c>
      <c r="Z132" s="227" t="s">
        <v>466</v>
      </c>
      <c r="AA132" s="227"/>
      <c r="AB132" s="227">
        <v>2006</v>
      </c>
      <c r="AC132" s="227">
        <v>136</v>
      </c>
      <c r="AD132" s="227">
        <v>220</v>
      </c>
      <c r="AE132" s="227">
        <v>262</v>
      </c>
      <c r="AF132" s="227" t="s">
        <v>914</v>
      </c>
      <c r="AG132" s="227" t="s">
        <v>914</v>
      </c>
      <c r="AH132" s="227" t="s">
        <v>914</v>
      </c>
      <c r="AI132" s="228">
        <v>8411</v>
      </c>
      <c r="AJ132" s="227">
        <v>1994</v>
      </c>
      <c r="AK132" s="227"/>
      <c r="AL132" s="227" t="s">
        <v>914</v>
      </c>
      <c r="AM132" s="227" t="s">
        <v>914</v>
      </c>
      <c r="AN132" s="227" t="s">
        <v>914</v>
      </c>
      <c r="AO132" s="227" t="s">
        <v>914</v>
      </c>
      <c r="AP132" s="227"/>
      <c r="AQ132" s="227"/>
      <c r="AR132" s="227" t="s">
        <v>606</v>
      </c>
      <c r="AS132" s="227">
        <v>1</v>
      </c>
      <c r="AT132" s="227">
        <v>668</v>
      </c>
      <c r="AU132" s="227" t="s">
        <v>914</v>
      </c>
      <c r="AV132" s="227" t="s">
        <v>4114</v>
      </c>
      <c r="AW132" s="227" t="s">
        <v>610</v>
      </c>
      <c r="AX132" s="227">
        <v>1</v>
      </c>
      <c r="AY132" s="227">
        <v>374</v>
      </c>
      <c r="AZ132" s="227"/>
      <c r="BA132" s="227" t="s">
        <v>4114</v>
      </c>
      <c r="BB132" s="227" t="s">
        <v>699</v>
      </c>
      <c r="BC132" s="227">
        <v>1</v>
      </c>
      <c r="BD132" s="227">
        <v>608</v>
      </c>
      <c r="BE132" s="227"/>
      <c r="BF132" s="227" t="s">
        <v>4114</v>
      </c>
      <c r="BG132" s="227" t="s">
        <v>4162</v>
      </c>
      <c r="BH132" s="227"/>
      <c r="BI132" s="227"/>
      <c r="BJ132" s="227"/>
      <c r="BK132" s="227"/>
      <c r="BL132" s="227"/>
      <c r="BM132" s="256"/>
      <c r="BN132" s="256"/>
      <c r="BO132" s="256"/>
    </row>
    <row r="133" spans="1:67" s="255" customFormat="1" ht="24" customHeight="1">
      <c r="A133" s="213"/>
      <c r="B133" s="903"/>
      <c r="C133" s="931" t="s">
        <v>4163</v>
      </c>
      <c r="D133" s="227" t="s">
        <v>22398</v>
      </c>
      <c r="E133" s="227" t="s">
        <v>4165</v>
      </c>
      <c r="F133" s="227" t="s">
        <v>4163</v>
      </c>
      <c r="G133" s="227" t="s">
        <v>4166</v>
      </c>
      <c r="H133" s="299" t="s">
        <v>4167</v>
      </c>
      <c r="I133" s="227" t="s">
        <v>4163</v>
      </c>
      <c r="J133" s="227">
        <v>4</v>
      </c>
      <c r="K133" s="227" t="s">
        <v>4168</v>
      </c>
      <c r="L133" s="240">
        <v>44163</v>
      </c>
      <c r="M133" s="240">
        <v>2127</v>
      </c>
      <c r="N133" s="240">
        <v>2249</v>
      </c>
      <c r="O133" s="227" t="s">
        <v>147</v>
      </c>
      <c r="P133" s="227">
        <v>400</v>
      </c>
      <c r="Q133" s="227">
        <v>1.2</v>
      </c>
      <c r="R133" s="227">
        <v>8</v>
      </c>
      <c r="S133" s="227">
        <v>4319</v>
      </c>
      <c r="T133" s="227" t="s">
        <v>148</v>
      </c>
      <c r="U133" s="240">
        <v>70</v>
      </c>
      <c r="V133" s="240">
        <v>95</v>
      </c>
      <c r="W133" s="228" t="s">
        <v>914</v>
      </c>
      <c r="X133" s="228">
        <v>7000</v>
      </c>
      <c r="Y133" s="227" t="s">
        <v>178</v>
      </c>
      <c r="Z133" s="227" t="s">
        <v>466</v>
      </c>
      <c r="AA133" s="227"/>
      <c r="AB133" s="227">
        <v>1990</v>
      </c>
      <c r="AC133" s="227">
        <v>1217</v>
      </c>
      <c r="AD133" s="227">
        <v>1121</v>
      </c>
      <c r="AE133" s="227">
        <v>600</v>
      </c>
      <c r="AF133" s="227" t="s">
        <v>914</v>
      </c>
      <c r="AG133" s="227" t="s">
        <v>914</v>
      </c>
      <c r="AH133" s="227" t="s">
        <v>914</v>
      </c>
      <c r="AI133" s="228">
        <v>3938</v>
      </c>
      <c r="AJ133" s="227">
        <v>2001</v>
      </c>
      <c r="AK133" s="227"/>
      <c r="AL133" s="227">
        <v>1</v>
      </c>
      <c r="AM133" s="227">
        <v>870</v>
      </c>
      <c r="AN133" s="227" t="s">
        <v>914</v>
      </c>
      <c r="AO133" s="227" t="s">
        <v>914</v>
      </c>
      <c r="AP133" s="227"/>
      <c r="AQ133" s="227"/>
      <c r="AR133" s="227" t="s">
        <v>4169</v>
      </c>
      <c r="AS133" s="227">
        <v>1</v>
      </c>
      <c r="AT133" s="227">
        <v>3750</v>
      </c>
      <c r="AU133" s="227" t="s">
        <v>914</v>
      </c>
      <c r="AV133" s="227" t="s">
        <v>4114</v>
      </c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  <c r="BJ133" s="227"/>
      <c r="BK133" s="227"/>
      <c r="BL133" s="227"/>
      <c r="BM133" s="256"/>
      <c r="BN133" s="256"/>
      <c r="BO133" s="256"/>
    </row>
    <row r="134" spans="1:67" s="255" customFormat="1" ht="24" customHeight="1">
      <c r="A134" s="213"/>
      <c r="B134" s="903"/>
      <c r="C134" s="931" t="s">
        <v>4163</v>
      </c>
      <c r="D134" s="227" t="s">
        <v>4164</v>
      </c>
      <c r="E134" s="227" t="s">
        <v>4170</v>
      </c>
      <c r="F134" s="227" t="s">
        <v>4163</v>
      </c>
      <c r="G134" s="227" t="s">
        <v>4166</v>
      </c>
      <c r="H134" s="299" t="s">
        <v>4167</v>
      </c>
      <c r="I134" s="227" t="s">
        <v>4163</v>
      </c>
      <c r="J134" s="227">
        <v>4</v>
      </c>
      <c r="K134" s="227" t="s">
        <v>4168</v>
      </c>
      <c r="L134" s="240">
        <v>81623</v>
      </c>
      <c r="M134" s="240">
        <v>1730.19</v>
      </c>
      <c r="N134" s="240">
        <v>1362</v>
      </c>
      <c r="O134" s="227" t="s">
        <v>147</v>
      </c>
      <c r="P134" s="227">
        <v>400</v>
      </c>
      <c r="Q134" s="227">
        <v>1.2</v>
      </c>
      <c r="R134" s="227">
        <v>8</v>
      </c>
      <c r="S134" s="227">
        <v>4319</v>
      </c>
      <c r="T134" s="227" t="s">
        <v>290</v>
      </c>
      <c r="U134" s="240">
        <v>68</v>
      </c>
      <c r="V134" s="240">
        <v>105</v>
      </c>
      <c r="W134" s="228">
        <v>1404</v>
      </c>
      <c r="X134" s="228">
        <v>3000</v>
      </c>
      <c r="Y134" s="227" t="s">
        <v>178</v>
      </c>
      <c r="Z134" s="227" t="s">
        <v>466</v>
      </c>
      <c r="AA134" s="227"/>
      <c r="AB134" s="227">
        <v>2008</v>
      </c>
      <c r="AC134" s="227">
        <v>1217</v>
      </c>
      <c r="AD134" s="227">
        <v>1121</v>
      </c>
      <c r="AE134" s="227">
        <v>600</v>
      </c>
      <c r="AF134" s="227" t="s">
        <v>914</v>
      </c>
      <c r="AG134" s="227" t="s">
        <v>914</v>
      </c>
      <c r="AH134" s="227" t="s">
        <v>914</v>
      </c>
      <c r="AI134" s="228">
        <v>17000</v>
      </c>
      <c r="AJ134" s="227">
        <v>2001</v>
      </c>
      <c r="AK134" s="227"/>
      <c r="AL134" s="227">
        <v>1</v>
      </c>
      <c r="AM134" s="227">
        <v>870</v>
      </c>
      <c r="AN134" s="227" t="s">
        <v>914</v>
      </c>
      <c r="AO134" s="227" t="s">
        <v>914</v>
      </c>
      <c r="AP134" s="227"/>
      <c r="AQ134" s="227"/>
      <c r="AR134" s="227" t="s">
        <v>4169</v>
      </c>
      <c r="AS134" s="227">
        <v>1</v>
      </c>
      <c r="AT134" s="227">
        <v>3750</v>
      </c>
      <c r="AU134" s="227" t="s">
        <v>914</v>
      </c>
      <c r="AV134" s="227" t="s">
        <v>4114</v>
      </c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  <c r="BG134" s="227"/>
      <c r="BH134" s="227"/>
      <c r="BI134" s="227"/>
      <c r="BJ134" s="227"/>
      <c r="BK134" s="227"/>
      <c r="BL134" s="227"/>
      <c r="BM134" s="256"/>
      <c r="BN134" s="256"/>
      <c r="BO134" s="256"/>
    </row>
    <row r="135" spans="1:67" s="255" customFormat="1" ht="24" customHeight="1">
      <c r="A135" s="213" t="s">
        <v>150</v>
      </c>
      <c r="B135" s="903"/>
      <c r="C135" s="931" t="s">
        <v>4171</v>
      </c>
      <c r="D135" s="227" t="s">
        <v>4172</v>
      </c>
      <c r="E135" s="227" t="s">
        <v>4173</v>
      </c>
      <c r="F135" s="227" t="s">
        <v>4171</v>
      </c>
      <c r="G135" s="227" t="s">
        <v>4174</v>
      </c>
      <c r="H135" s="299" t="s">
        <v>4175</v>
      </c>
      <c r="I135" s="227" t="s">
        <v>4171</v>
      </c>
      <c r="J135" s="227">
        <v>1</v>
      </c>
      <c r="K135" s="227" t="s">
        <v>4122</v>
      </c>
      <c r="L135" s="240">
        <v>42000</v>
      </c>
      <c r="M135" s="240">
        <v>7790</v>
      </c>
      <c r="N135" s="240">
        <v>8045</v>
      </c>
      <c r="O135" s="227" t="s">
        <v>147</v>
      </c>
      <c r="P135" s="227">
        <v>400</v>
      </c>
      <c r="Q135" s="227">
        <v>1.25</v>
      </c>
      <c r="R135" s="227">
        <v>8</v>
      </c>
      <c r="S135" s="227">
        <v>4363</v>
      </c>
      <c r="T135" s="227" t="s">
        <v>290</v>
      </c>
      <c r="U135" s="240">
        <v>70</v>
      </c>
      <c r="V135" s="240">
        <v>130</v>
      </c>
      <c r="W135" s="228">
        <v>9000</v>
      </c>
      <c r="X135" s="228">
        <v>12000</v>
      </c>
      <c r="Y135" s="227" t="s">
        <v>4176</v>
      </c>
      <c r="Z135" s="227" t="s">
        <v>466</v>
      </c>
      <c r="AA135" s="227"/>
      <c r="AB135" s="227">
        <v>1988</v>
      </c>
      <c r="AC135" s="227">
        <v>450</v>
      </c>
      <c r="AD135" s="227">
        <v>3289</v>
      </c>
      <c r="AE135" s="227">
        <v>450</v>
      </c>
      <c r="AF135" s="227">
        <v>1200</v>
      </c>
      <c r="AG135" s="227"/>
      <c r="AH135" s="227"/>
      <c r="AI135" s="228">
        <v>5389</v>
      </c>
      <c r="AJ135" s="227">
        <v>1999</v>
      </c>
      <c r="AK135" s="227"/>
      <c r="AL135" s="227">
        <v>1</v>
      </c>
      <c r="AM135" s="227">
        <v>300</v>
      </c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  <c r="BJ135" s="227"/>
      <c r="BK135" s="227"/>
      <c r="BL135" s="227"/>
      <c r="BM135" s="256"/>
      <c r="BN135" s="256"/>
      <c r="BO135" s="256"/>
    </row>
    <row r="136" spans="1:67" s="1343" customFormat="1" ht="24" customHeight="1">
      <c r="A136" s="1311" t="s">
        <v>153</v>
      </c>
      <c r="B136" s="904" t="s">
        <v>90</v>
      </c>
      <c r="C136" s="930" t="s">
        <v>55</v>
      </c>
      <c r="D136" s="314"/>
      <c r="E136" s="315">
        <f>COUNTA(E137:E153)</f>
        <v>17</v>
      </c>
      <c r="F136" s="314"/>
      <c r="G136" s="314"/>
      <c r="H136" s="316"/>
      <c r="I136" s="314"/>
      <c r="J136" s="314"/>
      <c r="K136" s="314"/>
      <c r="L136" s="317">
        <f>SUM(L137:L153)</f>
        <v>1898359</v>
      </c>
      <c r="M136" s="317">
        <f>SUM(M137:M153)</f>
        <v>120057.64</v>
      </c>
      <c r="N136" s="317">
        <f>SUM(N137:N153)</f>
        <v>110842.36</v>
      </c>
      <c r="O136" s="314"/>
      <c r="P136" s="314"/>
      <c r="Q136" s="314"/>
      <c r="R136" s="314"/>
      <c r="S136" s="314"/>
      <c r="T136" s="314"/>
      <c r="U136" s="317"/>
      <c r="V136" s="317"/>
      <c r="W136" s="318"/>
      <c r="X136" s="318"/>
      <c r="Y136" s="314"/>
      <c r="Z136" s="314"/>
      <c r="AA136" s="227"/>
      <c r="AB136" s="314"/>
      <c r="AC136" s="314"/>
      <c r="AD136" s="314"/>
      <c r="AE136" s="314"/>
      <c r="AF136" s="314"/>
      <c r="AG136" s="314"/>
      <c r="AH136" s="314"/>
      <c r="AI136" s="318"/>
      <c r="AJ136" s="314"/>
      <c r="AK136" s="314"/>
      <c r="AL136" s="314"/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4"/>
      <c r="AY136" s="314"/>
      <c r="AZ136" s="314"/>
      <c r="BA136" s="314"/>
      <c r="BB136" s="314"/>
      <c r="BC136" s="314"/>
      <c r="BD136" s="314"/>
      <c r="BE136" s="314"/>
      <c r="BF136" s="314"/>
      <c r="BG136" s="314"/>
      <c r="BH136" s="314"/>
      <c r="BI136" s="314"/>
      <c r="BJ136" s="314"/>
      <c r="BK136" s="314"/>
      <c r="BL136" s="314"/>
      <c r="BM136" s="1342"/>
      <c r="BN136" s="1342"/>
      <c r="BO136" s="1342"/>
    </row>
    <row r="137" spans="1:67" s="255" customFormat="1" ht="24" customHeight="1">
      <c r="A137" s="213" t="s">
        <v>315</v>
      </c>
      <c r="B137" s="903"/>
      <c r="C137" s="931" t="s">
        <v>1715</v>
      </c>
      <c r="D137" s="227" t="s">
        <v>22953</v>
      </c>
      <c r="E137" s="227" t="s">
        <v>4489</v>
      </c>
      <c r="F137" s="227" t="s">
        <v>1715</v>
      </c>
      <c r="G137" s="227" t="s">
        <v>22954</v>
      </c>
      <c r="H137" s="227"/>
      <c r="I137" s="227" t="s">
        <v>16982</v>
      </c>
      <c r="J137" s="227">
        <v>30</v>
      </c>
      <c r="K137" s="227"/>
      <c r="L137" s="240">
        <v>458874</v>
      </c>
      <c r="M137" s="240">
        <v>27109</v>
      </c>
      <c r="N137" s="240">
        <v>39074</v>
      </c>
      <c r="O137" s="227" t="s">
        <v>147</v>
      </c>
      <c r="P137" s="227">
        <v>400</v>
      </c>
      <c r="Q137" s="227"/>
      <c r="R137" s="227">
        <v>8</v>
      </c>
      <c r="S137" s="227"/>
      <c r="T137" s="227" t="s">
        <v>148</v>
      </c>
      <c r="U137" s="240">
        <v>72</v>
      </c>
      <c r="V137" s="240">
        <v>110</v>
      </c>
      <c r="W137" s="228">
        <v>26000</v>
      </c>
      <c r="X137" s="228">
        <v>32000</v>
      </c>
      <c r="Y137" s="227"/>
      <c r="Z137" s="227"/>
      <c r="AA137" s="227"/>
      <c r="AB137" s="227">
        <v>2001</v>
      </c>
      <c r="AC137" s="227"/>
      <c r="AD137" s="227"/>
      <c r="AE137" s="227"/>
      <c r="AF137" s="227"/>
      <c r="AG137" s="227"/>
      <c r="AH137" s="227"/>
      <c r="AI137" s="228">
        <v>70700</v>
      </c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56"/>
      <c r="BN137" s="256"/>
      <c r="BO137" s="256"/>
    </row>
    <row r="138" spans="1:67" s="1364" customFormat="1" ht="24" customHeight="1">
      <c r="A138" s="1362"/>
      <c r="B138" s="903"/>
      <c r="C138" s="931" t="s">
        <v>4490</v>
      </c>
      <c r="D138" s="227" t="s">
        <v>22955</v>
      </c>
      <c r="E138" s="227" t="s">
        <v>4491</v>
      </c>
      <c r="F138" s="227" t="s">
        <v>4490</v>
      </c>
      <c r="G138" s="227" t="s">
        <v>22956</v>
      </c>
      <c r="H138" s="299"/>
      <c r="I138" s="227" t="s">
        <v>22956</v>
      </c>
      <c r="J138" s="227"/>
      <c r="K138" s="227"/>
      <c r="L138" s="240">
        <v>66110</v>
      </c>
      <c r="M138" s="240">
        <v>1388</v>
      </c>
      <c r="N138" s="240">
        <v>2676</v>
      </c>
      <c r="O138" s="227" t="s">
        <v>147</v>
      </c>
      <c r="P138" s="227">
        <v>400</v>
      </c>
      <c r="Q138" s="227"/>
      <c r="R138" s="227">
        <v>8</v>
      </c>
      <c r="S138" s="227"/>
      <c r="T138" s="227" t="s">
        <v>148</v>
      </c>
      <c r="U138" s="240">
        <v>75</v>
      </c>
      <c r="V138" s="240">
        <v>100</v>
      </c>
      <c r="W138" s="228">
        <v>20000</v>
      </c>
      <c r="X138" s="228">
        <v>27000</v>
      </c>
      <c r="Y138" s="227"/>
      <c r="Z138" s="227"/>
      <c r="AA138" s="227"/>
      <c r="AB138" s="227">
        <v>1990</v>
      </c>
      <c r="AC138" s="227"/>
      <c r="AD138" s="227"/>
      <c r="AE138" s="227"/>
      <c r="AF138" s="227"/>
      <c r="AG138" s="227"/>
      <c r="AH138" s="227"/>
      <c r="AI138" s="228">
        <v>6032</v>
      </c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1363"/>
      <c r="BN138" s="1363"/>
      <c r="BO138" s="1363"/>
    </row>
    <row r="139" spans="1:67" s="255" customFormat="1" ht="24" customHeight="1">
      <c r="A139" s="213"/>
      <c r="B139" s="903"/>
      <c r="C139" s="931" t="s">
        <v>4492</v>
      </c>
      <c r="D139" s="227" t="s">
        <v>22957</v>
      </c>
      <c r="E139" s="227" t="s">
        <v>4493</v>
      </c>
      <c r="F139" s="227" t="s">
        <v>4492</v>
      </c>
      <c r="G139" s="227" t="s">
        <v>22958</v>
      </c>
      <c r="H139" s="299"/>
      <c r="I139" s="227" t="s">
        <v>23229</v>
      </c>
      <c r="J139" s="227">
        <v>4</v>
      </c>
      <c r="K139" s="227" t="s">
        <v>22959</v>
      </c>
      <c r="L139" s="240">
        <v>113197</v>
      </c>
      <c r="M139" s="240">
        <v>13624</v>
      </c>
      <c r="N139" s="240">
        <v>8801</v>
      </c>
      <c r="O139" s="227" t="s">
        <v>147</v>
      </c>
      <c r="P139" s="227">
        <v>400</v>
      </c>
      <c r="Q139" s="227"/>
      <c r="R139" s="227">
        <v>8</v>
      </c>
      <c r="S139" s="227"/>
      <c r="T139" s="227" t="s">
        <v>148</v>
      </c>
      <c r="U139" s="240">
        <v>70</v>
      </c>
      <c r="V139" s="240">
        <v>105</v>
      </c>
      <c r="W139" s="228">
        <v>20000</v>
      </c>
      <c r="X139" s="228">
        <v>25000</v>
      </c>
      <c r="Y139" s="227" t="s">
        <v>1983</v>
      </c>
      <c r="Z139" s="227" t="s">
        <v>1988</v>
      </c>
      <c r="AA139" s="227"/>
      <c r="AB139" s="227">
        <v>1995</v>
      </c>
      <c r="AC139" s="240">
        <v>13804</v>
      </c>
      <c r="AD139" s="227"/>
      <c r="AE139" s="227"/>
      <c r="AF139" s="227"/>
      <c r="AG139" s="227"/>
      <c r="AH139" s="227"/>
      <c r="AI139" s="228">
        <v>13804</v>
      </c>
      <c r="AJ139" s="227"/>
      <c r="AK139" s="227"/>
      <c r="AL139" s="227">
        <v>1</v>
      </c>
      <c r="AM139" s="227">
        <v>500</v>
      </c>
      <c r="AN139" s="227">
        <v>1</v>
      </c>
      <c r="AO139" s="227">
        <v>1500</v>
      </c>
      <c r="AP139" s="240">
        <v>1900</v>
      </c>
      <c r="AQ139" s="227"/>
      <c r="AR139" s="227" t="s">
        <v>18934</v>
      </c>
      <c r="AS139" s="227" t="s">
        <v>12498</v>
      </c>
      <c r="AT139" s="240">
        <v>5966</v>
      </c>
      <c r="AU139" s="227" t="s">
        <v>1982</v>
      </c>
      <c r="AV139" s="227" t="s">
        <v>22960</v>
      </c>
      <c r="AW139" s="227" t="s">
        <v>22961</v>
      </c>
      <c r="AX139" s="227" t="s">
        <v>12498</v>
      </c>
      <c r="AY139" s="310">
        <v>11350</v>
      </c>
      <c r="AZ139" s="227"/>
      <c r="BA139" s="227" t="s">
        <v>22960</v>
      </c>
      <c r="BB139" s="227"/>
      <c r="BC139" s="227"/>
      <c r="BD139" s="227"/>
      <c r="BE139" s="227"/>
      <c r="BF139" s="227"/>
      <c r="BG139" s="227"/>
      <c r="BH139" s="227"/>
      <c r="BI139" s="227"/>
      <c r="BJ139" s="227"/>
      <c r="BK139" s="227"/>
      <c r="BL139" s="227"/>
      <c r="BM139" s="256"/>
      <c r="BN139" s="256"/>
      <c r="BO139" s="256"/>
    </row>
    <row r="140" spans="1:67" s="255" customFormat="1" ht="24" customHeight="1">
      <c r="A140" s="213"/>
      <c r="B140" s="903"/>
      <c r="C140" s="931" t="s">
        <v>1718</v>
      </c>
      <c r="D140" s="227" t="s">
        <v>22962</v>
      </c>
      <c r="E140" s="227" t="s">
        <v>4494</v>
      </c>
      <c r="F140" s="227" t="s">
        <v>1718</v>
      </c>
      <c r="G140" s="227" t="s">
        <v>22963</v>
      </c>
      <c r="H140" s="227" t="s">
        <v>1718</v>
      </c>
      <c r="I140" s="227"/>
      <c r="J140" s="227"/>
      <c r="K140" s="240">
        <v>119209</v>
      </c>
      <c r="L140" s="240">
        <v>13464</v>
      </c>
      <c r="M140" s="240">
        <v>24593</v>
      </c>
      <c r="N140" s="227" t="s">
        <v>147</v>
      </c>
      <c r="O140" s="227">
        <v>400</v>
      </c>
      <c r="P140" s="227"/>
      <c r="Q140" s="227">
        <v>8</v>
      </c>
      <c r="R140" s="227"/>
      <c r="S140" s="227" t="s">
        <v>13450</v>
      </c>
      <c r="T140" s="240">
        <v>70</v>
      </c>
      <c r="U140" s="240">
        <v>105</v>
      </c>
      <c r="V140" s="228">
        <v>17789</v>
      </c>
      <c r="W140" s="228">
        <v>25000</v>
      </c>
      <c r="X140" s="227"/>
      <c r="Y140" s="227"/>
      <c r="Z140" s="241"/>
      <c r="AA140" s="227">
        <v>2008</v>
      </c>
      <c r="AB140" s="227"/>
      <c r="AC140" s="227"/>
      <c r="AD140" s="227"/>
      <c r="AE140" s="227"/>
      <c r="AF140" s="227"/>
      <c r="AG140" s="227"/>
      <c r="AH140" s="228">
        <v>46351</v>
      </c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/>
      <c r="BG140" s="227"/>
      <c r="BH140" s="227"/>
      <c r="BI140" s="227"/>
      <c r="BJ140" s="227"/>
      <c r="BK140" s="227"/>
      <c r="BL140" s="227"/>
      <c r="BM140" s="256"/>
      <c r="BN140" s="256"/>
      <c r="BO140" s="256"/>
    </row>
    <row r="141" spans="1:67" s="255" customFormat="1" ht="24" customHeight="1">
      <c r="A141" s="213"/>
      <c r="B141" s="903"/>
      <c r="C141" s="931" t="s">
        <v>1721</v>
      </c>
      <c r="D141" s="227" t="s">
        <v>432</v>
      </c>
      <c r="E141" s="227" t="s">
        <v>4495</v>
      </c>
      <c r="F141" s="227" t="s">
        <v>1721</v>
      </c>
      <c r="G141" s="227" t="s">
        <v>433</v>
      </c>
      <c r="H141" s="227" t="s">
        <v>434</v>
      </c>
      <c r="I141" s="227" t="s">
        <v>1721</v>
      </c>
      <c r="J141" s="227" t="s">
        <v>435</v>
      </c>
      <c r="K141" s="227" t="s">
        <v>121</v>
      </c>
      <c r="L141" s="240">
        <v>34142</v>
      </c>
      <c r="M141" s="240">
        <v>2239.2399999999998</v>
      </c>
      <c r="N141" s="240">
        <v>4851.46</v>
      </c>
      <c r="O141" s="227" t="s">
        <v>13035</v>
      </c>
      <c r="P141" s="227">
        <v>400</v>
      </c>
      <c r="Q141" s="227"/>
      <c r="R141" s="227">
        <v>8</v>
      </c>
      <c r="S141" s="227"/>
      <c r="T141" s="227" t="s">
        <v>122</v>
      </c>
      <c r="U141" s="240">
        <v>70</v>
      </c>
      <c r="V141" s="240">
        <v>105</v>
      </c>
      <c r="W141" s="228">
        <v>16496</v>
      </c>
      <c r="X141" s="228">
        <v>19000</v>
      </c>
      <c r="Y141" s="227" t="s">
        <v>123</v>
      </c>
      <c r="Z141" s="227" t="s">
        <v>466</v>
      </c>
      <c r="AA141" s="241"/>
      <c r="AB141" s="227">
        <v>2001</v>
      </c>
      <c r="AC141" s="227"/>
      <c r="AD141" s="227" t="s">
        <v>124</v>
      </c>
      <c r="AE141" s="227" t="s">
        <v>125</v>
      </c>
      <c r="AF141" s="227"/>
      <c r="AG141" s="227"/>
      <c r="AH141" s="227"/>
      <c r="AI141" s="228">
        <v>20995</v>
      </c>
      <c r="AJ141" s="227" t="s">
        <v>126</v>
      </c>
      <c r="AK141" s="227" t="s">
        <v>127</v>
      </c>
      <c r="AL141" s="227" t="s">
        <v>128</v>
      </c>
      <c r="AM141" s="227"/>
      <c r="AN141" s="227"/>
      <c r="AO141" s="227"/>
      <c r="AP141" s="227"/>
      <c r="AQ141" s="227"/>
      <c r="AR141" s="227" t="s">
        <v>129</v>
      </c>
      <c r="AS141" s="227" t="s">
        <v>130</v>
      </c>
      <c r="AT141" s="227" t="s">
        <v>4497</v>
      </c>
      <c r="AU141" s="227"/>
      <c r="AV141" s="227" t="s">
        <v>1660</v>
      </c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  <c r="BG141" s="227"/>
      <c r="BH141" s="227"/>
      <c r="BI141" s="227"/>
      <c r="BJ141" s="227"/>
      <c r="BK141" s="227"/>
      <c r="BL141" s="227"/>
      <c r="BM141" s="256"/>
      <c r="BN141" s="256"/>
      <c r="BO141" s="256"/>
    </row>
    <row r="142" spans="1:67" s="255" customFormat="1" ht="24" customHeight="1">
      <c r="A142" s="213" t="s">
        <v>316</v>
      </c>
      <c r="B142" s="903"/>
      <c r="C142" s="931" t="s">
        <v>13073</v>
      </c>
      <c r="D142" s="227" t="s">
        <v>22964</v>
      </c>
      <c r="E142" s="227" t="s">
        <v>13934</v>
      </c>
      <c r="F142" s="227" t="s">
        <v>13073</v>
      </c>
      <c r="G142" s="227" t="s">
        <v>13812</v>
      </c>
      <c r="H142" s="227" t="s">
        <v>22965</v>
      </c>
      <c r="I142" s="227" t="s">
        <v>13073</v>
      </c>
      <c r="J142" s="227"/>
      <c r="K142" s="227" t="s">
        <v>599</v>
      </c>
      <c r="L142" s="240">
        <v>104006</v>
      </c>
      <c r="M142" s="240">
        <v>17943</v>
      </c>
      <c r="N142" s="240">
        <v>12091.41</v>
      </c>
      <c r="O142" s="227" t="s">
        <v>147</v>
      </c>
      <c r="P142" s="227">
        <v>400</v>
      </c>
      <c r="Q142" s="227">
        <v>1.25</v>
      </c>
      <c r="R142" s="227">
        <v>8</v>
      </c>
      <c r="S142" s="227">
        <v>4334</v>
      </c>
      <c r="T142" s="227" t="s">
        <v>148</v>
      </c>
      <c r="U142" s="240">
        <v>70</v>
      </c>
      <c r="V142" s="240">
        <v>105</v>
      </c>
      <c r="W142" s="228">
        <v>20000</v>
      </c>
      <c r="X142" s="228">
        <v>25000</v>
      </c>
      <c r="Y142" s="227" t="s">
        <v>465</v>
      </c>
      <c r="Z142" s="227" t="s">
        <v>466</v>
      </c>
      <c r="AA142" s="227"/>
      <c r="AB142" s="227">
        <v>1997</v>
      </c>
      <c r="AC142" s="227"/>
      <c r="AD142" s="227">
        <v>21363</v>
      </c>
      <c r="AE142" s="227">
        <v>1950</v>
      </c>
      <c r="AF142" s="227"/>
      <c r="AG142" s="227"/>
      <c r="AH142" s="227"/>
      <c r="AI142" s="228">
        <v>21390</v>
      </c>
      <c r="AJ142" s="227">
        <v>1998</v>
      </c>
      <c r="AK142" s="227">
        <v>2003</v>
      </c>
      <c r="AL142" s="227">
        <v>1</v>
      </c>
      <c r="AM142" s="227">
        <v>650</v>
      </c>
      <c r="AN142" s="227" t="s">
        <v>600</v>
      </c>
      <c r="AO142" s="227" t="s">
        <v>601</v>
      </c>
      <c r="AP142" s="227"/>
      <c r="AQ142" s="227"/>
      <c r="AR142" s="227" t="s">
        <v>602</v>
      </c>
      <c r="AS142" s="227"/>
      <c r="AT142" s="227">
        <v>2598</v>
      </c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/>
      <c r="BG142" s="227"/>
      <c r="BH142" s="227"/>
      <c r="BI142" s="227"/>
      <c r="BJ142" s="227"/>
      <c r="BK142" s="227"/>
      <c r="BL142" s="227"/>
      <c r="BM142" s="256"/>
      <c r="BN142" s="256"/>
      <c r="BO142" s="256"/>
    </row>
    <row r="143" spans="1:67" s="255" customFormat="1" ht="24" customHeight="1">
      <c r="A143" s="213" t="s">
        <v>317</v>
      </c>
      <c r="B143" s="903"/>
      <c r="C143" s="931" t="s">
        <v>1732</v>
      </c>
      <c r="D143" s="227" t="s">
        <v>22964</v>
      </c>
      <c r="E143" s="227" t="s">
        <v>22966</v>
      </c>
      <c r="F143" s="227" t="s">
        <v>13073</v>
      </c>
      <c r="G143" s="227" t="s">
        <v>13812</v>
      </c>
      <c r="H143" s="227" t="s">
        <v>1732</v>
      </c>
      <c r="I143" s="227" t="s">
        <v>1732</v>
      </c>
      <c r="J143" s="227"/>
      <c r="K143" s="227" t="s">
        <v>599</v>
      </c>
      <c r="L143" s="240"/>
      <c r="M143" s="240"/>
      <c r="N143" s="240">
        <v>2596.9499999999998</v>
      </c>
      <c r="O143" s="227" t="s">
        <v>1978</v>
      </c>
      <c r="P143" s="227">
        <v>100</v>
      </c>
      <c r="Q143" s="227">
        <v>1.25</v>
      </c>
      <c r="R143" s="227">
        <v>6</v>
      </c>
      <c r="S143" s="227">
        <v>750</v>
      </c>
      <c r="T143" s="227"/>
      <c r="U143" s="240"/>
      <c r="V143" s="240"/>
      <c r="W143" s="228"/>
      <c r="X143" s="228"/>
      <c r="Y143" s="227"/>
      <c r="Z143" s="227"/>
      <c r="AA143" s="227"/>
      <c r="AB143" s="234">
        <v>2019</v>
      </c>
      <c r="AC143" s="234"/>
      <c r="AD143" s="234"/>
      <c r="AE143" s="234"/>
      <c r="AF143" s="234"/>
      <c r="AG143" s="234"/>
      <c r="AH143" s="234"/>
      <c r="AI143" s="234">
        <v>1485</v>
      </c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/>
      <c r="BG143" s="227"/>
      <c r="BH143" s="227"/>
      <c r="BI143" s="227"/>
      <c r="BJ143" s="227"/>
      <c r="BK143" s="227"/>
      <c r="BL143" s="227"/>
      <c r="BM143" s="256"/>
      <c r="BN143" s="256"/>
      <c r="BO143" s="256"/>
    </row>
    <row r="144" spans="1:67" s="255" customFormat="1" ht="24" customHeight="1">
      <c r="A144" s="213" t="s">
        <v>318</v>
      </c>
      <c r="B144" s="903"/>
      <c r="C144" s="931" t="s">
        <v>4498</v>
      </c>
      <c r="D144" s="227" t="s">
        <v>22967</v>
      </c>
      <c r="E144" s="227" t="s">
        <v>22968</v>
      </c>
      <c r="F144" s="227" t="s">
        <v>16984</v>
      </c>
      <c r="G144" s="227"/>
      <c r="H144" s="227"/>
      <c r="I144" s="227" t="s">
        <v>9031</v>
      </c>
      <c r="J144" s="227"/>
      <c r="K144" s="227"/>
      <c r="L144" s="240">
        <v>176103</v>
      </c>
      <c r="M144" s="240">
        <v>1965</v>
      </c>
      <c r="N144" s="240">
        <v>2745</v>
      </c>
      <c r="O144" s="227" t="s">
        <v>147</v>
      </c>
      <c r="P144" s="227">
        <v>400</v>
      </c>
      <c r="Q144" s="227"/>
      <c r="R144" s="227">
        <v>8</v>
      </c>
      <c r="S144" s="227"/>
      <c r="T144" s="227" t="s">
        <v>290</v>
      </c>
      <c r="U144" s="240">
        <v>68</v>
      </c>
      <c r="V144" s="240">
        <v>105</v>
      </c>
      <c r="W144" s="228">
        <v>1000</v>
      </c>
      <c r="X144" s="228">
        <v>6000</v>
      </c>
      <c r="Y144" s="227"/>
      <c r="Z144" s="227"/>
      <c r="AA144" s="227"/>
      <c r="AB144" s="227">
        <v>2012</v>
      </c>
      <c r="AC144" s="227"/>
      <c r="AD144" s="227"/>
      <c r="AE144" s="227"/>
      <c r="AF144" s="227"/>
      <c r="AG144" s="227"/>
      <c r="AH144" s="227"/>
      <c r="AI144" s="228">
        <v>16540</v>
      </c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  <c r="BG144" s="227"/>
      <c r="BH144" s="227"/>
      <c r="BI144" s="227"/>
      <c r="BJ144" s="227"/>
      <c r="BK144" s="227"/>
      <c r="BL144" s="227"/>
      <c r="BM144" s="256"/>
      <c r="BN144" s="256"/>
      <c r="BO144" s="256"/>
    </row>
    <row r="145" spans="1:67" s="255" customFormat="1" ht="24" customHeight="1">
      <c r="A145" s="213" t="s">
        <v>319</v>
      </c>
      <c r="B145" s="903"/>
      <c r="C145" s="931" t="s">
        <v>4499</v>
      </c>
      <c r="D145" s="227" t="s">
        <v>22969</v>
      </c>
      <c r="E145" s="227" t="s">
        <v>11998</v>
      </c>
      <c r="F145" s="227" t="s">
        <v>4499</v>
      </c>
      <c r="G145" s="302" t="s">
        <v>22970</v>
      </c>
      <c r="H145" s="360" t="s">
        <v>2708</v>
      </c>
      <c r="I145" s="227" t="s">
        <v>22971</v>
      </c>
      <c r="J145" s="227">
        <v>4</v>
      </c>
      <c r="K145" s="233" t="s">
        <v>22972</v>
      </c>
      <c r="L145" s="240">
        <v>198622</v>
      </c>
      <c r="M145" s="240">
        <v>3016.97</v>
      </c>
      <c r="N145" s="240">
        <v>4994.99</v>
      </c>
      <c r="O145" s="227" t="s">
        <v>4500</v>
      </c>
      <c r="P145" s="227">
        <v>400</v>
      </c>
      <c r="Q145" s="301">
        <v>1.25</v>
      </c>
      <c r="R145" s="227">
        <v>8</v>
      </c>
      <c r="S145" s="233"/>
      <c r="T145" s="227" t="s">
        <v>148</v>
      </c>
      <c r="U145" s="240">
        <v>73</v>
      </c>
      <c r="V145" s="240">
        <v>109</v>
      </c>
      <c r="W145" s="228">
        <v>5000</v>
      </c>
      <c r="X145" s="228">
        <v>11718</v>
      </c>
      <c r="Y145" s="233" t="s">
        <v>465</v>
      </c>
      <c r="Z145" s="233" t="s">
        <v>466</v>
      </c>
      <c r="AA145" s="227"/>
      <c r="AB145" s="227">
        <v>2006</v>
      </c>
      <c r="AC145" s="233">
        <v>108903</v>
      </c>
      <c r="AD145" s="233">
        <v>4500</v>
      </c>
      <c r="AE145" s="233">
        <v>994</v>
      </c>
      <c r="AF145" s="233"/>
      <c r="AG145" s="233"/>
      <c r="AH145" s="233"/>
      <c r="AI145" s="228">
        <v>20300</v>
      </c>
      <c r="AJ145" s="227"/>
      <c r="AK145" s="227"/>
      <c r="AL145" s="233">
        <v>1</v>
      </c>
      <c r="AM145" s="233">
        <v>12</v>
      </c>
      <c r="AN145" s="233">
        <v>4</v>
      </c>
      <c r="AO145" s="233">
        <v>500</v>
      </c>
      <c r="AP145" s="233">
        <v>14.6</v>
      </c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27"/>
      <c r="BI145" s="227"/>
      <c r="BJ145" s="227"/>
      <c r="BK145" s="227"/>
      <c r="BL145" s="227"/>
      <c r="BM145" s="256"/>
      <c r="BN145" s="256"/>
      <c r="BO145" s="256"/>
    </row>
    <row r="146" spans="1:67" s="255" customFormat="1" ht="24" customHeight="1">
      <c r="A146" s="213" t="s">
        <v>320</v>
      </c>
      <c r="B146" s="903"/>
      <c r="C146" s="931" t="s">
        <v>4501</v>
      </c>
      <c r="D146" s="227" t="s">
        <v>4502</v>
      </c>
      <c r="E146" s="227" t="s">
        <v>4503</v>
      </c>
      <c r="F146" s="227" t="s">
        <v>4501</v>
      </c>
      <c r="G146" s="227" t="s">
        <v>4504</v>
      </c>
      <c r="H146" s="227" t="s">
        <v>4505</v>
      </c>
      <c r="I146" s="227" t="s">
        <v>4501</v>
      </c>
      <c r="J146" s="227">
        <v>4</v>
      </c>
      <c r="K146" s="227"/>
      <c r="L146" s="240">
        <v>141142</v>
      </c>
      <c r="M146" s="240">
        <v>6971</v>
      </c>
      <c r="N146" s="240">
        <v>6971</v>
      </c>
      <c r="O146" s="227" t="s">
        <v>147</v>
      </c>
      <c r="P146" s="227">
        <v>400</v>
      </c>
      <c r="Q146" s="227">
        <v>1.2</v>
      </c>
      <c r="R146" s="227">
        <v>8</v>
      </c>
      <c r="S146" s="227">
        <v>4613</v>
      </c>
      <c r="T146" s="227" t="s">
        <v>148</v>
      </c>
      <c r="U146" s="240">
        <v>68</v>
      </c>
      <c r="V146" s="240">
        <v>105</v>
      </c>
      <c r="W146" s="228">
        <v>1059</v>
      </c>
      <c r="X146" s="228">
        <v>5000</v>
      </c>
      <c r="Y146" s="227" t="s">
        <v>4506</v>
      </c>
      <c r="Z146" s="227" t="s">
        <v>4506</v>
      </c>
      <c r="AA146" s="227"/>
      <c r="AB146" s="227">
        <v>2018</v>
      </c>
      <c r="AC146" s="227">
        <v>998</v>
      </c>
      <c r="AD146" s="227">
        <v>2983</v>
      </c>
      <c r="AE146" s="227">
        <v>300</v>
      </c>
      <c r="AF146" s="227">
        <v>0</v>
      </c>
      <c r="AG146" s="227">
        <v>0</v>
      </c>
      <c r="AH146" s="227">
        <v>0</v>
      </c>
      <c r="AI146" s="228">
        <v>6695</v>
      </c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/>
      <c r="BG146" s="227"/>
      <c r="BH146" s="227"/>
      <c r="BI146" s="227"/>
      <c r="BJ146" s="227"/>
      <c r="BK146" s="227"/>
      <c r="BL146" s="227"/>
      <c r="BM146" s="256"/>
      <c r="BN146" s="256"/>
      <c r="BO146" s="256"/>
    </row>
    <row r="147" spans="1:67" s="255" customFormat="1" ht="24" customHeight="1">
      <c r="A147" s="213" t="s">
        <v>321</v>
      </c>
      <c r="B147" s="1365"/>
      <c r="C147" s="931" t="s">
        <v>700</v>
      </c>
      <c r="D147" s="227"/>
      <c r="E147" s="227" t="s">
        <v>701</v>
      </c>
      <c r="F147" s="227" t="s">
        <v>700</v>
      </c>
      <c r="G147" s="227"/>
      <c r="H147" s="227"/>
      <c r="I147" s="227" t="s">
        <v>700</v>
      </c>
      <c r="J147" s="227"/>
      <c r="K147" s="227"/>
      <c r="L147" s="240">
        <v>118446</v>
      </c>
      <c r="M147" s="240">
        <v>4277</v>
      </c>
      <c r="N147" s="240">
        <v>7248</v>
      </c>
      <c r="O147" s="227" t="s">
        <v>609</v>
      </c>
      <c r="P147" s="227">
        <v>400</v>
      </c>
      <c r="Q147" s="227"/>
      <c r="R147" s="227">
        <v>8</v>
      </c>
      <c r="S147" s="227"/>
      <c r="T147" s="227" t="s">
        <v>148</v>
      </c>
      <c r="U147" s="240">
        <v>68</v>
      </c>
      <c r="V147" s="240">
        <v>105</v>
      </c>
      <c r="W147" s="228">
        <v>6000</v>
      </c>
      <c r="X147" s="228">
        <v>10000</v>
      </c>
      <c r="Y147" s="227"/>
      <c r="Z147" s="227"/>
      <c r="AA147" s="227"/>
      <c r="AB147" s="227">
        <v>2006</v>
      </c>
      <c r="AC147" s="227"/>
      <c r="AD147" s="227"/>
      <c r="AE147" s="227"/>
      <c r="AF147" s="227"/>
      <c r="AG147" s="227"/>
      <c r="AH147" s="227"/>
      <c r="AI147" s="228">
        <v>21340</v>
      </c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/>
      <c r="BG147" s="227"/>
      <c r="BH147" s="227"/>
      <c r="BI147" s="227"/>
      <c r="BJ147" s="227"/>
      <c r="BK147" s="227"/>
      <c r="BL147" s="227"/>
      <c r="BM147" s="256"/>
      <c r="BN147" s="256"/>
      <c r="BO147" s="256"/>
    </row>
    <row r="148" spans="1:67" s="255" customFormat="1" ht="24" customHeight="1">
      <c r="A148" s="213" t="s">
        <v>322</v>
      </c>
      <c r="B148" s="903"/>
      <c r="C148" s="931" t="s">
        <v>4583</v>
      </c>
      <c r="D148" s="227"/>
      <c r="E148" s="227" t="s">
        <v>9032</v>
      </c>
      <c r="F148" s="227" t="s">
        <v>4583</v>
      </c>
      <c r="G148" s="227"/>
      <c r="H148" s="299"/>
      <c r="I148" s="227" t="s">
        <v>4583</v>
      </c>
      <c r="J148" s="227"/>
      <c r="K148" s="227"/>
      <c r="L148" s="240">
        <v>92299</v>
      </c>
      <c r="M148" s="240">
        <v>645.25</v>
      </c>
      <c r="N148" s="240">
        <v>929.03</v>
      </c>
      <c r="O148" s="227" t="s">
        <v>147</v>
      </c>
      <c r="P148" s="227">
        <v>400</v>
      </c>
      <c r="Q148" s="227"/>
      <c r="R148" s="227">
        <v>8</v>
      </c>
      <c r="S148" s="227"/>
      <c r="T148" s="227" t="s">
        <v>148</v>
      </c>
      <c r="U148" s="240">
        <v>70</v>
      </c>
      <c r="V148" s="240">
        <v>110</v>
      </c>
      <c r="W148" s="228">
        <v>5000</v>
      </c>
      <c r="X148" s="228">
        <v>10000</v>
      </c>
      <c r="Y148" s="227"/>
      <c r="Z148" s="227"/>
      <c r="AA148" s="227"/>
      <c r="AB148" s="227">
        <v>2017</v>
      </c>
      <c r="AC148" s="227"/>
      <c r="AD148" s="227"/>
      <c r="AE148" s="227"/>
      <c r="AF148" s="227"/>
      <c r="AG148" s="227"/>
      <c r="AH148" s="227"/>
      <c r="AI148" s="228">
        <v>21343</v>
      </c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/>
      <c r="BG148" s="227"/>
      <c r="BH148" s="227"/>
      <c r="BI148" s="227"/>
      <c r="BJ148" s="227"/>
      <c r="BK148" s="227"/>
      <c r="BL148" s="227"/>
      <c r="BM148" s="256"/>
      <c r="BN148" s="256"/>
      <c r="BO148" s="256"/>
    </row>
    <row r="149" spans="1:67" s="255" customFormat="1" ht="24" customHeight="1">
      <c r="A149" s="213"/>
      <c r="B149" s="903"/>
      <c r="C149" s="931" t="s">
        <v>4507</v>
      </c>
      <c r="D149" s="227"/>
      <c r="E149" s="227" t="s">
        <v>4508</v>
      </c>
      <c r="F149" s="227" t="s">
        <v>4507</v>
      </c>
      <c r="G149" s="302"/>
      <c r="H149" s="360"/>
      <c r="I149" s="227" t="s">
        <v>16983</v>
      </c>
      <c r="J149" s="233"/>
      <c r="K149" s="233"/>
      <c r="L149" s="240">
        <v>102602</v>
      </c>
      <c r="M149" s="240">
        <v>901.92</v>
      </c>
      <c r="N149" s="240">
        <v>1291.52</v>
      </c>
      <c r="O149" s="227" t="s">
        <v>4496</v>
      </c>
      <c r="P149" s="227">
        <v>400</v>
      </c>
      <c r="Q149" s="301">
        <v>2.4</v>
      </c>
      <c r="R149" s="227">
        <v>8</v>
      </c>
      <c r="S149" s="233">
        <v>0</v>
      </c>
      <c r="T149" s="227" t="s">
        <v>148</v>
      </c>
      <c r="U149" s="240">
        <v>75</v>
      </c>
      <c r="V149" s="240">
        <v>109</v>
      </c>
      <c r="W149" s="228">
        <v>1000</v>
      </c>
      <c r="X149" s="228">
        <v>12000</v>
      </c>
      <c r="Y149" s="233">
        <v>0</v>
      </c>
      <c r="Z149" s="233">
        <v>0</v>
      </c>
      <c r="AA149" s="227"/>
      <c r="AB149" s="227">
        <v>1996</v>
      </c>
      <c r="AC149" s="233">
        <v>111413</v>
      </c>
      <c r="AD149" s="233">
        <v>7846</v>
      </c>
      <c r="AE149" s="233">
        <v>3504</v>
      </c>
      <c r="AF149" s="233">
        <v>0</v>
      </c>
      <c r="AG149" s="233">
        <v>0</v>
      </c>
      <c r="AH149" s="233">
        <v>0</v>
      </c>
      <c r="AI149" s="228">
        <v>19343</v>
      </c>
      <c r="AJ149" s="227"/>
      <c r="AK149" s="227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27"/>
      <c r="BI149" s="227"/>
      <c r="BJ149" s="227"/>
      <c r="BK149" s="227"/>
      <c r="BL149" s="234"/>
      <c r="BM149" s="256"/>
      <c r="BN149" s="256"/>
      <c r="BO149" s="256"/>
    </row>
    <row r="150" spans="1:67" s="255" customFormat="1" ht="24" customHeight="1">
      <c r="A150" s="213"/>
      <c r="B150" s="903"/>
      <c r="C150" s="931" t="s">
        <v>4509</v>
      </c>
      <c r="D150" s="227" t="s">
        <v>22973</v>
      </c>
      <c r="E150" s="227" t="s">
        <v>4510</v>
      </c>
      <c r="F150" s="227" t="s">
        <v>4509</v>
      </c>
      <c r="G150" s="227" t="s">
        <v>22974</v>
      </c>
      <c r="H150" s="299" t="s">
        <v>2696</v>
      </c>
      <c r="I150" s="227" t="s">
        <v>13941</v>
      </c>
      <c r="J150" s="227">
        <v>3</v>
      </c>
      <c r="K150" s="227" t="s">
        <v>22975</v>
      </c>
      <c r="L150" s="240">
        <v>115060</v>
      </c>
      <c r="M150" s="240">
        <v>12711</v>
      </c>
      <c r="N150" s="240">
        <v>12711</v>
      </c>
      <c r="O150" s="227" t="s">
        <v>147</v>
      </c>
      <c r="P150" s="240">
        <v>400</v>
      </c>
      <c r="Q150" s="240">
        <v>1.2</v>
      </c>
      <c r="R150" s="240">
        <v>8</v>
      </c>
      <c r="S150" s="240"/>
      <c r="T150" s="227" t="s">
        <v>148</v>
      </c>
      <c r="U150" s="240">
        <v>74</v>
      </c>
      <c r="V150" s="240">
        <v>110</v>
      </c>
      <c r="W150" s="361">
        <v>15000</v>
      </c>
      <c r="X150" s="240">
        <v>20000</v>
      </c>
      <c r="Y150" s="240" t="s">
        <v>465</v>
      </c>
      <c r="Z150" s="240" t="s">
        <v>466</v>
      </c>
      <c r="AA150" s="314"/>
      <c r="AB150" s="227">
        <v>1995</v>
      </c>
      <c r="AC150" s="240">
        <v>19505</v>
      </c>
      <c r="AD150" s="240">
        <v>387</v>
      </c>
      <c r="AE150" s="240"/>
      <c r="AF150" s="240"/>
      <c r="AG150" s="240"/>
      <c r="AH150" s="240"/>
      <c r="AI150" s="240">
        <v>19890</v>
      </c>
      <c r="AJ150" s="227">
        <v>2021</v>
      </c>
      <c r="AK150" s="227"/>
      <c r="AL150" s="227">
        <v>1</v>
      </c>
      <c r="AM150" s="227"/>
      <c r="AN150" s="227">
        <v>4</v>
      </c>
      <c r="AO150" s="227">
        <v>500</v>
      </c>
      <c r="AP150" s="227"/>
      <c r="AQ150" s="227"/>
      <c r="AR150" s="227" t="s">
        <v>606</v>
      </c>
      <c r="AS150" s="227">
        <v>8</v>
      </c>
      <c r="AT150" s="227">
        <v>4389</v>
      </c>
      <c r="AU150" s="227" t="s">
        <v>22976</v>
      </c>
      <c r="AV150" s="227" t="s">
        <v>22977</v>
      </c>
      <c r="AW150" s="227" t="s">
        <v>13519</v>
      </c>
      <c r="AX150" s="227">
        <v>2</v>
      </c>
      <c r="AY150" s="227">
        <v>1840</v>
      </c>
      <c r="AZ150" s="227" t="s">
        <v>29</v>
      </c>
      <c r="BA150" s="227" t="s">
        <v>22978</v>
      </c>
      <c r="BB150" s="227" t="s">
        <v>16102</v>
      </c>
      <c r="BC150" s="227">
        <v>3</v>
      </c>
      <c r="BD150" s="227">
        <v>3000</v>
      </c>
      <c r="BE150" s="227" t="s">
        <v>29</v>
      </c>
      <c r="BF150" s="227" t="s">
        <v>22978</v>
      </c>
      <c r="BG150" s="227" t="s">
        <v>22979</v>
      </c>
      <c r="BH150" s="227">
        <v>1</v>
      </c>
      <c r="BI150" s="227">
        <v>9510</v>
      </c>
      <c r="BJ150" s="227" t="s">
        <v>29</v>
      </c>
      <c r="BK150" s="227" t="s">
        <v>22978</v>
      </c>
      <c r="BL150" s="227"/>
      <c r="BM150" s="256"/>
      <c r="BN150" s="256"/>
      <c r="BO150" s="256"/>
    </row>
    <row r="151" spans="1:67" s="255" customFormat="1" ht="24" customHeight="1">
      <c r="A151" s="213" t="s">
        <v>150</v>
      </c>
      <c r="B151" s="903"/>
      <c r="C151" s="931" t="s">
        <v>4509</v>
      </c>
      <c r="D151" s="227" t="s">
        <v>22980</v>
      </c>
      <c r="E151" s="227" t="s">
        <v>13036</v>
      </c>
      <c r="F151" s="227" t="s">
        <v>4509</v>
      </c>
      <c r="G151" s="227" t="s">
        <v>22981</v>
      </c>
      <c r="H151" s="299"/>
      <c r="I151" s="227" t="s">
        <v>13941</v>
      </c>
      <c r="J151" s="227">
        <v>2</v>
      </c>
      <c r="K151" s="227" t="s">
        <v>22975</v>
      </c>
      <c r="L151" s="240">
        <v>25562</v>
      </c>
      <c r="M151" s="240">
        <v>140.26</v>
      </c>
      <c r="N151" s="240"/>
      <c r="O151" s="227" t="s">
        <v>147</v>
      </c>
      <c r="P151" s="240">
        <v>380</v>
      </c>
      <c r="Q151" s="240"/>
      <c r="R151" s="240">
        <v>5</v>
      </c>
      <c r="S151" s="240"/>
      <c r="T151" s="227" t="s">
        <v>290</v>
      </c>
      <c r="U151" s="240">
        <v>60</v>
      </c>
      <c r="V151" s="240">
        <v>90</v>
      </c>
      <c r="W151" s="361"/>
      <c r="X151" s="240">
        <v>200</v>
      </c>
      <c r="Y151" s="240"/>
      <c r="Z151" s="240"/>
      <c r="AA151" s="227"/>
      <c r="AB151" s="227">
        <v>2021</v>
      </c>
      <c r="AC151" s="240"/>
      <c r="AD151" s="240"/>
      <c r="AE151" s="240"/>
      <c r="AF151" s="240"/>
      <c r="AG151" s="240"/>
      <c r="AH151" s="240"/>
      <c r="AI151" s="240">
        <v>4101</v>
      </c>
      <c r="AJ151" s="227"/>
      <c r="AK151" s="227"/>
      <c r="AL151" s="227"/>
      <c r="AM151" s="227"/>
      <c r="AN151" s="227"/>
      <c r="AO151" s="227"/>
      <c r="AP151" s="227"/>
      <c r="AQ151" s="227"/>
      <c r="AR151" s="227" t="s">
        <v>18934</v>
      </c>
      <c r="AS151" s="227">
        <v>1</v>
      </c>
      <c r="AT151" s="227">
        <v>5400</v>
      </c>
      <c r="AU151" s="227" t="s">
        <v>29</v>
      </c>
      <c r="AV151" s="227" t="s">
        <v>22982</v>
      </c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/>
      <c r="BG151" s="227"/>
      <c r="BH151" s="227"/>
      <c r="BI151" s="227"/>
      <c r="BJ151" s="227"/>
      <c r="BK151" s="227"/>
      <c r="BL151" s="227"/>
      <c r="BM151" s="256"/>
      <c r="BN151" s="256"/>
      <c r="BO151" s="256"/>
    </row>
    <row r="152" spans="1:67" s="255" customFormat="1" ht="24" customHeight="1">
      <c r="A152" s="213"/>
      <c r="B152" s="903"/>
      <c r="C152" s="931" t="s">
        <v>4511</v>
      </c>
      <c r="D152" s="227" t="s">
        <v>2701</v>
      </c>
      <c r="E152" s="227" t="s">
        <v>13935</v>
      </c>
      <c r="F152" s="227" t="s">
        <v>4511</v>
      </c>
      <c r="G152" s="227" t="s">
        <v>2703</v>
      </c>
      <c r="H152" s="299" t="s">
        <v>2704</v>
      </c>
      <c r="I152" s="227" t="s">
        <v>13936</v>
      </c>
      <c r="J152" s="227">
        <v>3</v>
      </c>
      <c r="K152" s="227" t="s">
        <v>2706</v>
      </c>
      <c r="L152" s="240">
        <v>44260</v>
      </c>
      <c r="M152" s="240">
        <v>901</v>
      </c>
      <c r="N152" s="240">
        <v>1328</v>
      </c>
      <c r="O152" s="227" t="s">
        <v>4496</v>
      </c>
      <c r="P152" s="227">
        <v>400</v>
      </c>
      <c r="Q152" s="227">
        <v>1.2</v>
      </c>
      <c r="R152" s="227">
        <v>8</v>
      </c>
      <c r="S152" s="227"/>
      <c r="T152" s="227" t="s">
        <v>148</v>
      </c>
      <c r="U152" s="240">
        <v>70</v>
      </c>
      <c r="V152" s="240">
        <v>110</v>
      </c>
      <c r="W152" s="228">
        <v>10000</v>
      </c>
      <c r="X152" s="228">
        <v>10000</v>
      </c>
      <c r="Y152" s="227" t="s">
        <v>465</v>
      </c>
      <c r="Z152" s="227" t="s">
        <v>466</v>
      </c>
      <c r="AA152" s="227"/>
      <c r="AB152" s="227">
        <v>1989</v>
      </c>
      <c r="AC152" s="227">
        <v>108903</v>
      </c>
      <c r="AD152" s="227">
        <v>4500</v>
      </c>
      <c r="AE152" s="227">
        <v>994</v>
      </c>
      <c r="AF152" s="227"/>
      <c r="AG152" s="227"/>
      <c r="AH152" s="227"/>
      <c r="AI152" s="228">
        <v>6472</v>
      </c>
      <c r="AJ152" s="227">
        <v>0</v>
      </c>
      <c r="AK152" s="227"/>
      <c r="AL152" s="227">
        <v>1</v>
      </c>
      <c r="AM152" s="227">
        <v>1324</v>
      </c>
      <c r="AN152" s="227">
        <v>5</v>
      </c>
      <c r="AO152" s="227">
        <v>1200</v>
      </c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/>
      <c r="BG152" s="227"/>
      <c r="BH152" s="227"/>
      <c r="BI152" s="227"/>
      <c r="BJ152" s="227"/>
      <c r="BK152" s="227"/>
      <c r="BL152" s="227"/>
      <c r="BM152" s="256"/>
      <c r="BN152" s="256"/>
      <c r="BO152" s="256"/>
    </row>
    <row r="153" spans="1:67" s="255" customFormat="1" ht="24" customHeight="1">
      <c r="A153" s="213"/>
      <c r="B153" s="903"/>
      <c r="C153" s="931" t="s">
        <v>4512</v>
      </c>
      <c r="D153" s="227" t="s">
        <v>2701</v>
      </c>
      <c r="E153" s="227" t="s">
        <v>4513</v>
      </c>
      <c r="F153" s="227" t="s">
        <v>4512</v>
      </c>
      <c r="G153" s="227" t="s">
        <v>2703</v>
      </c>
      <c r="H153" s="299" t="s">
        <v>2704</v>
      </c>
      <c r="I153" s="227" t="s">
        <v>13037</v>
      </c>
      <c r="J153" s="227">
        <v>3</v>
      </c>
      <c r="K153" s="227" t="s">
        <v>2706</v>
      </c>
      <c r="L153" s="240">
        <v>94470</v>
      </c>
      <c r="M153" s="240">
        <v>1632</v>
      </c>
      <c r="N153" s="240">
        <v>2533</v>
      </c>
      <c r="O153" s="227" t="s">
        <v>147</v>
      </c>
      <c r="P153" s="227">
        <v>400</v>
      </c>
      <c r="Q153" s="227">
        <v>1.2</v>
      </c>
      <c r="R153" s="227">
        <v>8</v>
      </c>
      <c r="S153" s="227"/>
      <c r="T153" s="227" t="s">
        <v>148</v>
      </c>
      <c r="U153" s="240">
        <v>70</v>
      </c>
      <c r="V153" s="240">
        <v>110</v>
      </c>
      <c r="W153" s="228">
        <v>2000</v>
      </c>
      <c r="X153" s="228">
        <v>5000</v>
      </c>
      <c r="Y153" s="227" t="s">
        <v>465</v>
      </c>
      <c r="Z153" s="227" t="s">
        <v>466</v>
      </c>
      <c r="AA153" s="227"/>
      <c r="AB153" s="227">
        <v>2016</v>
      </c>
      <c r="AC153" s="227">
        <v>108903</v>
      </c>
      <c r="AD153" s="227">
        <v>4500</v>
      </c>
      <c r="AE153" s="227">
        <v>994</v>
      </c>
      <c r="AF153" s="227"/>
      <c r="AG153" s="227"/>
      <c r="AH153" s="227"/>
      <c r="AI153" s="228">
        <v>11500</v>
      </c>
      <c r="AJ153" s="227">
        <v>0</v>
      </c>
      <c r="AK153" s="227"/>
      <c r="AL153" s="227">
        <v>1</v>
      </c>
      <c r="AM153" s="227">
        <v>1324</v>
      </c>
      <c r="AN153" s="227">
        <v>5</v>
      </c>
      <c r="AO153" s="227">
        <v>1200</v>
      </c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/>
      <c r="BG153" s="227"/>
      <c r="BH153" s="227"/>
      <c r="BI153" s="227"/>
      <c r="BJ153" s="227"/>
      <c r="BK153" s="227"/>
      <c r="BL153" s="227"/>
      <c r="BM153" s="256"/>
      <c r="BN153" s="256"/>
      <c r="BO153" s="256"/>
    </row>
    <row r="154" spans="1:67" s="1343" customFormat="1" ht="24" customHeight="1">
      <c r="A154" s="1311" t="s">
        <v>153</v>
      </c>
      <c r="B154" s="904" t="s">
        <v>91</v>
      </c>
      <c r="C154" s="930" t="s">
        <v>55</v>
      </c>
      <c r="D154" s="314"/>
      <c r="E154" s="315">
        <f>COUNTA(E155:E168)</f>
        <v>14</v>
      </c>
      <c r="F154" s="314"/>
      <c r="G154" s="314"/>
      <c r="H154" s="316"/>
      <c r="I154" s="314" t="s">
        <v>2006</v>
      </c>
      <c r="J154" s="314"/>
      <c r="K154" s="314"/>
      <c r="L154" s="317">
        <f>SUM(L155:L168)</f>
        <v>1071246</v>
      </c>
      <c r="M154" s="317">
        <f>SUM(M155:M168)</f>
        <v>90107.44</v>
      </c>
      <c r="N154" s="317">
        <f>SUM(N155:N168)</f>
        <v>73743.600000000006</v>
      </c>
      <c r="O154" s="314"/>
      <c r="P154" s="314"/>
      <c r="Q154" s="314"/>
      <c r="R154" s="314"/>
      <c r="S154" s="314"/>
      <c r="T154" s="314"/>
      <c r="U154" s="317"/>
      <c r="V154" s="317"/>
      <c r="W154" s="318"/>
      <c r="X154" s="318"/>
      <c r="Y154" s="314"/>
      <c r="Z154" s="314"/>
      <c r="AA154" s="227"/>
      <c r="AB154" s="314"/>
      <c r="AC154" s="314"/>
      <c r="AD154" s="314"/>
      <c r="AE154" s="314"/>
      <c r="AF154" s="314"/>
      <c r="AG154" s="314"/>
      <c r="AH154" s="314"/>
      <c r="AI154" s="318"/>
      <c r="AJ154" s="314"/>
      <c r="AK154" s="314"/>
      <c r="AL154" s="314"/>
      <c r="AM154" s="314"/>
      <c r="AN154" s="314"/>
      <c r="AO154" s="314"/>
      <c r="AP154" s="314"/>
      <c r="AQ154" s="314"/>
      <c r="AR154" s="314"/>
      <c r="AS154" s="314"/>
      <c r="AT154" s="314"/>
      <c r="AU154" s="314"/>
      <c r="AV154" s="314"/>
      <c r="AW154" s="314"/>
      <c r="AX154" s="314"/>
      <c r="AY154" s="314"/>
      <c r="AZ154" s="314"/>
      <c r="BA154" s="314"/>
      <c r="BB154" s="314"/>
      <c r="BC154" s="314"/>
      <c r="BD154" s="314"/>
      <c r="BE154" s="314"/>
      <c r="BF154" s="314"/>
      <c r="BG154" s="314"/>
      <c r="BH154" s="314"/>
      <c r="BI154" s="314"/>
      <c r="BJ154" s="314"/>
      <c r="BK154" s="314"/>
      <c r="BL154" s="314"/>
      <c r="BM154" s="1342"/>
      <c r="BN154" s="1342"/>
      <c r="BO154" s="1342"/>
    </row>
    <row r="155" spans="1:67" s="255" customFormat="1" ht="24" customHeight="1">
      <c r="A155" s="213"/>
      <c r="B155" s="903"/>
      <c r="C155" s="931" t="s">
        <v>4942</v>
      </c>
      <c r="D155" s="227" t="s">
        <v>4565</v>
      </c>
      <c r="E155" s="227" t="s">
        <v>8979</v>
      </c>
      <c r="F155" s="227" t="s">
        <v>4942</v>
      </c>
      <c r="G155" s="227" t="s">
        <v>4567</v>
      </c>
      <c r="H155" s="299" t="s">
        <v>8980</v>
      </c>
      <c r="I155" s="227" t="s">
        <v>305</v>
      </c>
      <c r="J155" s="227" t="s">
        <v>1882</v>
      </c>
      <c r="K155" s="227"/>
      <c r="L155" s="240">
        <v>127524</v>
      </c>
      <c r="M155" s="240">
        <v>40310</v>
      </c>
      <c r="N155" s="240">
        <v>36311</v>
      </c>
      <c r="O155" s="227" t="s">
        <v>147</v>
      </c>
      <c r="P155" s="227">
        <v>400</v>
      </c>
      <c r="Q155" s="227">
        <v>1.2</v>
      </c>
      <c r="R155" s="227">
        <v>8</v>
      </c>
      <c r="S155" s="227">
        <v>3840</v>
      </c>
      <c r="T155" s="227" t="s">
        <v>148</v>
      </c>
      <c r="U155" s="240">
        <v>68</v>
      </c>
      <c r="V155" s="240">
        <v>105</v>
      </c>
      <c r="W155" s="228">
        <v>28000</v>
      </c>
      <c r="X155" s="228">
        <v>30000</v>
      </c>
      <c r="Y155" s="228">
        <v>30000</v>
      </c>
      <c r="Z155" s="227" t="s">
        <v>465</v>
      </c>
      <c r="AA155" s="236"/>
      <c r="AB155" s="227">
        <v>1980</v>
      </c>
      <c r="AC155" s="227">
        <v>1980</v>
      </c>
      <c r="AD155" s="227"/>
      <c r="AE155" s="227">
        <v>3443</v>
      </c>
      <c r="AF155" s="227">
        <v>630</v>
      </c>
      <c r="AG155" s="227"/>
      <c r="AH155" s="227"/>
      <c r="AI155" s="310">
        <v>3443</v>
      </c>
      <c r="AJ155" s="228">
        <v>4073</v>
      </c>
      <c r="AK155" s="227">
        <v>2003</v>
      </c>
      <c r="AL155" s="227"/>
      <c r="AM155" s="227">
        <v>1</v>
      </c>
      <c r="AN155" s="227">
        <v>930</v>
      </c>
      <c r="AO155" s="227">
        <v>4</v>
      </c>
      <c r="AP155" s="227" t="s">
        <v>8981</v>
      </c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  <c r="BJ155" s="227"/>
      <c r="BK155" s="227"/>
      <c r="BL155" s="227"/>
      <c r="BM155" s="256"/>
      <c r="BN155" s="256"/>
      <c r="BO155" s="256"/>
    </row>
    <row r="156" spans="1:67" s="255" customFormat="1" ht="24" customHeight="1">
      <c r="A156" s="213"/>
      <c r="B156" s="1354"/>
      <c r="C156" s="931" t="s">
        <v>4958</v>
      </c>
      <c r="D156" s="227" t="s">
        <v>5048</v>
      </c>
      <c r="E156" s="227" t="s">
        <v>8982</v>
      </c>
      <c r="F156" s="227" t="s">
        <v>4958</v>
      </c>
      <c r="G156" s="227" t="s">
        <v>5050</v>
      </c>
      <c r="H156" s="321" t="s">
        <v>8983</v>
      </c>
      <c r="I156" s="227" t="s">
        <v>4958</v>
      </c>
      <c r="J156" s="227" t="s">
        <v>5069</v>
      </c>
      <c r="K156" s="227" t="s">
        <v>8984</v>
      </c>
      <c r="L156" s="240">
        <v>30600</v>
      </c>
      <c r="M156" s="240">
        <v>5355</v>
      </c>
      <c r="N156" s="240">
        <v>6472</v>
      </c>
      <c r="O156" s="227" t="s">
        <v>147</v>
      </c>
      <c r="P156" s="227">
        <v>400</v>
      </c>
      <c r="Q156" s="227">
        <v>1.2</v>
      </c>
      <c r="R156" s="227">
        <v>8</v>
      </c>
      <c r="S156" s="227">
        <v>3840</v>
      </c>
      <c r="T156" s="227" t="s">
        <v>290</v>
      </c>
      <c r="U156" s="240">
        <v>74</v>
      </c>
      <c r="V156" s="240">
        <v>110</v>
      </c>
      <c r="W156" s="240">
        <v>6405</v>
      </c>
      <c r="X156" s="228">
        <v>10000</v>
      </c>
      <c r="Y156" s="228">
        <v>10000</v>
      </c>
      <c r="Z156" s="227" t="s">
        <v>178</v>
      </c>
      <c r="AA156" s="236"/>
      <c r="AB156" s="227">
        <v>1980</v>
      </c>
      <c r="AC156" s="227">
        <v>1980</v>
      </c>
      <c r="AD156" s="227">
        <v>688</v>
      </c>
      <c r="AE156" s="227"/>
      <c r="AF156" s="227">
        <v>1770</v>
      </c>
      <c r="AG156" s="227"/>
      <c r="AH156" s="227"/>
      <c r="AI156" s="310">
        <v>2338</v>
      </c>
      <c r="AJ156" s="228">
        <v>2338</v>
      </c>
      <c r="AK156" s="227"/>
      <c r="AL156" s="227"/>
      <c r="AM156" s="227">
        <v>1</v>
      </c>
      <c r="AN156" s="227">
        <v>256</v>
      </c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27"/>
      <c r="BC156" s="227"/>
      <c r="BD156" s="227"/>
      <c r="BE156" s="227"/>
      <c r="BF156" s="227"/>
      <c r="BG156" s="227"/>
      <c r="BH156" s="227"/>
      <c r="BI156" s="227"/>
      <c r="BJ156" s="227"/>
      <c r="BK156" s="227"/>
      <c r="BL156" s="227"/>
      <c r="BM156" s="256"/>
      <c r="BN156" s="256"/>
      <c r="BO156" s="256"/>
    </row>
    <row r="157" spans="1:67" s="255" customFormat="1" ht="24" customHeight="1">
      <c r="A157" s="213"/>
      <c r="B157" s="1354"/>
      <c r="C157" s="931" t="s">
        <v>4960</v>
      </c>
      <c r="D157" s="362" t="s">
        <v>23400</v>
      </c>
      <c r="E157" s="227" t="s">
        <v>8985</v>
      </c>
      <c r="F157" s="227" t="s">
        <v>4960</v>
      </c>
      <c r="G157" s="227" t="s">
        <v>8986</v>
      </c>
      <c r="H157" s="227"/>
      <c r="I157" s="227" t="s">
        <v>16923</v>
      </c>
      <c r="J157" s="227" t="s">
        <v>5335</v>
      </c>
      <c r="K157" s="227"/>
      <c r="L157" s="240">
        <v>135000</v>
      </c>
      <c r="M157" s="240">
        <v>25174</v>
      </c>
      <c r="N157" s="240">
        <v>12761</v>
      </c>
      <c r="O157" s="227" t="s">
        <v>147</v>
      </c>
      <c r="P157" s="227">
        <v>400</v>
      </c>
      <c r="Q157" s="227" t="s">
        <v>2845</v>
      </c>
      <c r="R157" s="227">
        <v>8</v>
      </c>
      <c r="S157" s="227" t="s">
        <v>8987</v>
      </c>
      <c r="T157" s="227" t="s">
        <v>148</v>
      </c>
      <c r="U157" s="240">
        <v>70</v>
      </c>
      <c r="V157" s="240">
        <v>107</v>
      </c>
      <c r="W157" s="228">
        <v>18137</v>
      </c>
      <c r="X157" s="228">
        <v>18137</v>
      </c>
      <c r="Y157" s="228">
        <v>18137</v>
      </c>
      <c r="Z157" s="227" t="s">
        <v>8988</v>
      </c>
      <c r="AA157" s="236"/>
      <c r="AB157" s="227">
        <v>1991</v>
      </c>
      <c r="AC157" s="227">
        <v>1991</v>
      </c>
      <c r="AD157" s="227">
        <v>3852</v>
      </c>
      <c r="AE157" s="227">
        <v>800</v>
      </c>
      <c r="AF157" s="227">
        <v>2450</v>
      </c>
      <c r="AG157" s="227"/>
      <c r="AH157" s="227">
        <v>828</v>
      </c>
      <c r="AI157" s="310">
        <v>3852</v>
      </c>
      <c r="AJ157" s="228">
        <v>7930</v>
      </c>
      <c r="AK157" s="227"/>
      <c r="AL157" s="227"/>
      <c r="AM157" s="227">
        <v>1</v>
      </c>
      <c r="AN157" s="227" t="s">
        <v>8989</v>
      </c>
      <c r="AO157" s="227">
        <v>8</v>
      </c>
      <c r="AP157" s="227" t="s">
        <v>8981</v>
      </c>
      <c r="AQ157" s="227">
        <v>950</v>
      </c>
      <c r="AR157" s="227"/>
      <c r="AS157" s="227" t="s">
        <v>606</v>
      </c>
      <c r="AT157" s="227">
        <v>1</v>
      </c>
      <c r="AU157" s="227">
        <v>300</v>
      </c>
      <c r="AV157" s="227"/>
      <c r="AW157" s="227" t="s">
        <v>4114</v>
      </c>
      <c r="AX157" s="227"/>
      <c r="AY157" s="227"/>
      <c r="AZ157" s="227"/>
      <c r="BA157" s="227"/>
      <c r="BB157" s="227"/>
      <c r="BC157" s="227"/>
      <c r="BD157" s="227"/>
      <c r="BE157" s="227"/>
      <c r="BF157" s="227"/>
      <c r="BG157" s="227"/>
      <c r="BH157" s="227"/>
      <c r="BI157" s="227"/>
      <c r="BJ157" s="227"/>
      <c r="BK157" s="227"/>
      <c r="BL157" s="227"/>
      <c r="BM157" s="256"/>
      <c r="BN157" s="256"/>
      <c r="BO157" s="256"/>
    </row>
    <row r="158" spans="1:67" s="255" customFormat="1" ht="24" customHeight="1">
      <c r="A158" s="213" t="s">
        <v>315</v>
      </c>
      <c r="B158" s="1354"/>
      <c r="C158" s="931" t="s">
        <v>4960</v>
      </c>
      <c r="D158" s="362" t="s">
        <v>23400</v>
      </c>
      <c r="E158" s="227" t="s">
        <v>8990</v>
      </c>
      <c r="F158" s="227" t="s">
        <v>4960</v>
      </c>
      <c r="G158" s="227" t="s">
        <v>8986</v>
      </c>
      <c r="H158" s="227"/>
      <c r="I158" s="227" t="s">
        <v>16923</v>
      </c>
      <c r="J158" s="227"/>
      <c r="K158" s="227"/>
      <c r="L158" s="240">
        <v>20500</v>
      </c>
      <c r="M158" s="240">
        <v>149</v>
      </c>
      <c r="N158" s="240">
        <v>149</v>
      </c>
      <c r="O158" s="227" t="s">
        <v>147</v>
      </c>
      <c r="P158" s="227">
        <v>400</v>
      </c>
      <c r="Q158" s="227" t="s">
        <v>2845</v>
      </c>
      <c r="R158" s="227">
        <v>6</v>
      </c>
      <c r="S158" s="227"/>
      <c r="T158" s="227" t="s">
        <v>148</v>
      </c>
      <c r="U158" s="240">
        <v>70</v>
      </c>
      <c r="V158" s="240">
        <v>107</v>
      </c>
      <c r="W158" s="228">
        <v>300</v>
      </c>
      <c r="X158" s="228">
        <v>300</v>
      </c>
      <c r="Y158" s="227"/>
      <c r="Z158" s="227"/>
      <c r="AA158" s="236"/>
      <c r="AB158" s="227">
        <v>2008</v>
      </c>
      <c r="AC158" s="227"/>
      <c r="AD158" s="227"/>
      <c r="AE158" s="227"/>
      <c r="AF158" s="227"/>
      <c r="AG158" s="227"/>
      <c r="AH158" s="227"/>
      <c r="AI158" s="228">
        <v>3280</v>
      </c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27"/>
      <c r="BC158" s="227"/>
      <c r="BD158" s="227"/>
      <c r="BE158" s="227"/>
      <c r="BF158" s="227"/>
      <c r="BG158" s="227"/>
      <c r="BH158" s="227"/>
      <c r="BI158" s="227"/>
      <c r="BJ158" s="227"/>
      <c r="BK158" s="227"/>
      <c r="BL158" s="227"/>
      <c r="BM158" s="256"/>
      <c r="BN158" s="256"/>
      <c r="BO158" s="256"/>
    </row>
    <row r="159" spans="1:67" s="255" customFormat="1" ht="24" customHeight="1">
      <c r="A159" s="213"/>
      <c r="B159" s="1354"/>
      <c r="C159" s="931" t="s">
        <v>4964</v>
      </c>
      <c r="D159" s="227" t="s">
        <v>23401</v>
      </c>
      <c r="E159" s="227" t="s">
        <v>11386</v>
      </c>
      <c r="F159" s="227" t="s">
        <v>4964</v>
      </c>
      <c r="G159" s="227" t="s">
        <v>8991</v>
      </c>
      <c r="H159" s="299" t="s">
        <v>8992</v>
      </c>
      <c r="I159" s="227" t="s">
        <v>4964</v>
      </c>
      <c r="J159" s="227" t="s">
        <v>6282</v>
      </c>
      <c r="K159" s="227" t="s">
        <v>8993</v>
      </c>
      <c r="L159" s="240">
        <v>43300</v>
      </c>
      <c r="M159" s="240">
        <v>1179</v>
      </c>
      <c r="N159" s="240">
        <v>1179</v>
      </c>
      <c r="O159" s="227" t="s">
        <v>147</v>
      </c>
      <c r="P159" s="227">
        <v>400</v>
      </c>
      <c r="Q159" s="227">
        <v>1.2</v>
      </c>
      <c r="R159" s="227">
        <v>8</v>
      </c>
      <c r="S159" s="227">
        <v>3840</v>
      </c>
      <c r="T159" s="227" t="s">
        <v>148</v>
      </c>
      <c r="U159" s="240">
        <v>69.7</v>
      </c>
      <c r="V159" s="240">
        <v>100</v>
      </c>
      <c r="W159" s="228">
        <v>15000</v>
      </c>
      <c r="X159" s="228">
        <v>15000</v>
      </c>
      <c r="Y159" s="228">
        <v>15000</v>
      </c>
      <c r="Z159" s="227" t="s">
        <v>465</v>
      </c>
      <c r="AA159" s="236"/>
      <c r="AB159" s="227">
        <v>1991</v>
      </c>
      <c r="AC159" s="227">
        <v>1991</v>
      </c>
      <c r="AD159" s="227" t="s">
        <v>8994</v>
      </c>
      <c r="AE159" s="227"/>
      <c r="AF159" s="227" t="s">
        <v>2232</v>
      </c>
      <c r="AG159" s="227"/>
      <c r="AH159" s="227"/>
      <c r="AI159" s="310">
        <v>1265</v>
      </c>
      <c r="AJ159" s="228">
        <v>1765</v>
      </c>
      <c r="AK159" s="227"/>
      <c r="AL159" s="227"/>
      <c r="AM159" s="227">
        <v>1</v>
      </c>
      <c r="AN159" s="227" t="s">
        <v>8995</v>
      </c>
      <c r="AO159" s="227">
        <v>5</v>
      </c>
      <c r="AP159" s="227" t="s">
        <v>8996</v>
      </c>
      <c r="AQ159" s="227">
        <v>30</v>
      </c>
      <c r="AR159" s="227"/>
      <c r="AS159" s="227" t="s">
        <v>606</v>
      </c>
      <c r="AT159" s="227">
        <v>9</v>
      </c>
      <c r="AU159" s="227">
        <v>4406</v>
      </c>
      <c r="AV159" s="227" t="s">
        <v>8997</v>
      </c>
      <c r="AW159" s="227" t="s">
        <v>1681</v>
      </c>
      <c r="AX159" s="227"/>
      <c r="AY159" s="227"/>
      <c r="AZ159" s="227"/>
      <c r="BA159" s="227"/>
      <c r="BB159" s="227"/>
      <c r="BC159" s="227"/>
      <c r="BD159" s="227"/>
      <c r="BE159" s="227"/>
      <c r="BF159" s="227"/>
      <c r="BG159" s="227"/>
      <c r="BH159" s="227"/>
      <c r="BI159" s="227"/>
      <c r="BJ159" s="227"/>
      <c r="BK159" s="227"/>
      <c r="BL159" s="227"/>
      <c r="BM159" s="256"/>
      <c r="BN159" s="256"/>
      <c r="BO159" s="256"/>
    </row>
    <row r="160" spans="1:67" s="255" customFormat="1" ht="24" customHeight="1">
      <c r="A160" s="213" t="s">
        <v>316</v>
      </c>
      <c r="B160" s="903"/>
      <c r="C160" s="931" t="s">
        <v>4970</v>
      </c>
      <c r="D160" s="227" t="s">
        <v>8998</v>
      </c>
      <c r="E160" s="227" t="s">
        <v>16924</v>
      </c>
      <c r="F160" s="227" t="s">
        <v>8999</v>
      </c>
      <c r="G160" s="227" t="s">
        <v>9000</v>
      </c>
      <c r="H160" s="299"/>
      <c r="I160" s="227" t="s">
        <v>4970</v>
      </c>
      <c r="J160" s="227" t="s">
        <v>9001</v>
      </c>
      <c r="K160" s="227" t="s">
        <v>9002</v>
      </c>
      <c r="L160" s="240">
        <v>157205</v>
      </c>
      <c r="M160" s="240">
        <v>1071</v>
      </c>
      <c r="N160" s="240">
        <v>1071.1600000000001</v>
      </c>
      <c r="O160" s="227" t="s">
        <v>147</v>
      </c>
      <c r="P160" s="227">
        <v>400</v>
      </c>
      <c r="Q160" s="227" t="s">
        <v>2845</v>
      </c>
      <c r="R160" s="227">
        <v>8</v>
      </c>
      <c r="S160" s="227">
        <v>3840</v>
      </c>
      <c r="T160" s="227" t="s">
        <v>148</v>
      </c>
      <c r="U160" s="240">
        <v>68</v>
      </c>
      <c r="V160" s="240">
        <v>105</v>
      </c>
      <c r="W160" s="228">
        <v>10000</v>
      </c>
      <c r="X160" s="228">
        <v>10000</v>
      </c>
      <c r="Y160" s="228">
        <v>10000</v>
      </c>
      <c r="Z160" s="227" t="s">
        <v>9003</v>
      </c>
      <c r="AA160" s="227"/>
      <c r="AB160" s="227">
        <v>2002</v>
      </c>
      <c r="AC160" s="227">
        <v>2002</v>
      </c>
      <c r="AD160" s="227">
        <v>6622</v>
      </c>
      <c r="AE160" s="227">
        <v>4900</v>
      </c>
      <c r="AF160" s="227">
        <v>600</v>
      </c>
      <c r="AG160" s="227">
        <v>50</v>
      </c>
      <c r="AH160" s="227"/>
      <c r="AI160" s="310">
        <v>6622</v>
      </c>
      <c r="AJ160" s="228">
        <v>12172</v>
      </c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27"/>
      <c r="BC160" s="227"/>
      <c r="BD160" s="227"/>
      <c r="BE160" s="227"/>
      <c r="BF160" s="227"/>
      <c r="BG160" s="227"/>
      <c r="BH160" s="227"/>
      <c r="BI160" s="227"/>
      <c r="BJ160" s="227"/>
      <c r="BK160" s="227"/>
      <c r="BL160" s="227"/>
      <c r="BM160" s="256"/>
      <c r="BN160" s="256"/>
      <c r="BO160" s="256"/>
    </row>
    <row r="161" spans="1:67" s="255" customFormat="1" ht="24" customHeight="1">
      <c r="A161" s="213">
        <v>5</v>
      </c>
      <c r="B161" s="903"/>
      <c r="C161" s="931" t="s">
        <v>4973</v>
      </c>
      <c r="D161" s="227" t="s">
        <v>9004</v>
      </c>
      <c r="E161" s="227" t="s">
        <v>9005</v>
      </c>
      <c r="F161" s="227" t="s">
        <v>4973</v>
      </c>
      <c r="G161" s="227" t="s">
        <v>5090</v>
      </c>
      <c r="H161" s="299" t="s">
        <v>5091</v>
      </c>
      <c r="I161" s="227" t="s">
        <v>4973</v>
      </c>
      <c r="J161" s="227" t="s">
        <v>1835</v>
      </c>
      <c r="K161" s="227"/>
      <c r="L161" s="240">
        <v>56850</v>
      </c>
      <c r="M161" s="240">
        <v>1315</v>
      </c>
      <c r="N161" s="240">
        <v>2078</v>
      </c>
      <c r="O161" s="227" t="s">
        <v>147</v>
      </c>
      <c r="P161" s="227">
        <v>400</v>
      </c>
      <c r="Q161" s="227">
        <v>1.2</v>
      </c>
      <c r="R161" s="227">
        <v>8</v>
      </c>
      <c r="S161" s="227">
        <v>3840</v>
      </c>
      <c r="T161" s="227" t="s">
        <v>290</v>
      </c>
      <c r="U161" s="240">
        <v>70</v>
      </c>
      <c r="V161" s="240">
        <v>102</v>
      </c>
      <c r="W161" s="228">
        <v>5000</v>
      </c>
      <c r="X161" s="228">
        <v>5000</v>
      </c>
      <c r="Y161" s="228">
        <v>5000</v>
      </c>
      <c r="Z161" s="227" t="s">
        <v>465</v>
      </c>
      <c r="AA161" s="227"/>
      <c r="AB161" s="227">
        <v>1994</v>
      </c>
      <c r="AC161" s="227">
        <v>1994</v>
      </c>
      <c r="AD161" s="227">
        <v>2209</v>
      </c>
      <c r="AE161" s="227">
        <v>1000</v>
      </c>
      <c r="AF161" s="227">
        <v>466</v>
      </c>
      <c r="AG161" s="227"/>
      <c r="AH161" s="227"/>
      <c r="AI161" s="310">
        <v>2209</v>
      </c>
      <c r="AJ161" s="228">
        <v>3675</v>
      </c>
      <c r="AK161" s="227">
        <v>2003</v>
      </c>
      <c r="AL161" s="227"/>
      <c r="AM161" s="227">
        <v>0</v>
      </c>
      <c r="AN161" s="227"/>
      <c r="AO161" s="227">
        <v>0</v>
      </c>
      <c r="AP161" s="227"/>
      <c r="AQ161" s="227"/>
      <c r="AR161" s="227"/>
      <c r="AS161" s="227" t="s">
        <v>699</v>
      </c>
      <c r="AT161" s="227">
        <v>1</v>
      </c>
      <c r="AU161" s="227">
        <v>608</v>
      </c>
      <c r="AV161" s="227" t="s">
        <v>9006</v>
      </c>
      <c r="AW161" s="227" t="s">
        <v>4114</v>
      </c>
      <c r="AX161" s="227" t="s">
        <v>4157</v>
      </c>
      <c r="AY161" s="227">
        <v>1</v>
      </c>
      <c r="AZ161" s="227">
        <v>162</v>
      </c>
      <c r="BA161" s="227" t="s">
        <v>9006</v>
      </c>
      <c r="BB161" s="227" t="s">
        <v>4114</v>
      </c>
      <c r="BC161" s="227"/>
      <c r="BD161" s="227"/>
      <c r="BE161" s="227"/>
      <c r="BF161" s="227"/>
      <c r="BG161" s="227"/>
      <c r="BH161" s="227"/>
      <c r="BI161" s="227"/>
      <c r="BJ161" s="227"/>
      <c r="BK161" s="227"/>
      <c r="BL161" s="227"/>
      <c r="BM161" s="256"/>
      <c r="BN161" s="256"/>
      <c r="BO161" s="256"/>
    </row>
    <row r="162" spans="1:67" s="255" customFormat="1" ht="24" customHeight="1">
      <c r="A162" s="213">
        <v>6</v>
      </c>
      <c r="B162" s="903"/>
      <c r="C162" s="931" t="s">
        <v>357</v>
      </c>
      <c r="D162" s="227" t="s">
        <v>9007</v>
      </c>
      <c r="E162" s="227" t="s">
        <v>9008</v>
      </c>
      <c r="F162" s="227" t="s">
        <v>357</v>
      </c>
      <c r="G162" s="227" t="s">
        <v>9009</v>
      </c>
      <c r="H162" s="299"/>
      <c r="I162" s="227" t="s">
        <v>357</v>
      </c>
      <c r="J162" s="227" t="s">
        <v>5073</v>
      </c>
      <c r="K162" s="227"/>
      <c r="L162" s="240">
        <v>52830</v>
      </c>
      <c r="M162" s="240">
        <v>1127</v>
      </c>
      <c r="N162" s="240">
        <v>1127</v>
      </c>
      <c r="O162" s="227" t="s">
        <v>147</v>
      </c>
      <c r="P162" s="227">
        <v>400</v>
      </c>
      <c r="Q162" s="227">
        <v>1.2</v>
      </c>
      <c r="R162" s="227">
        <v>8</v>
      </c>
      <c r="S162" s="227">
        <v>720</v>
      </c>
      <c r="T162" s="227" t="s">
        <v>290</v>
      </c>
      <c r="U162" s="240">
        <v>68</v>
      </c>
      <c r="V162" s="240">
        <v>105</v>
      </c>
      <c r="W162" s="228">
        <v>4000</v>
      </c>
      <c r="X162" s="228">
        <v>5000</v>
      </c>
      <c r="Y162" s="228">
        <v>5000</v>
      </c>
      <c r="Z162" s="227" t="s">
        <v>178</v>
      </c>
      <c r="AA162" s="227"/>
      <c r="AB162" s="227">
        <v>2007</v>
      </c>
      <c r="AC162" s="227">
        <v>1992</v>
      </c>
      <c r="AD162" s="227">
        <v>1251</v>
      </c>
      <c r="AE162" s="227">
        <v>300</v>
      </c>
      <c r="AF162" s="227">
        <v>400</v>
      </c>
      <c r="AG162" s="227">
        <v>0</v>
      </c>
      <c r="AH162" s="227">
        <v>0</v>
      </c>
      <c r="AI162" s="310">
        <v>4300</v>
      </c>
      <c r="AJ162" s="228">
        <v>1951</v>
      </c>
      <c r="AK162" s="227">
        <v>1998</v>
      </c>
      <c r="AL162" s="227"/>
      <c r="AM162" s="227"/>
      <c r="AN162" s="227"/>
      <c r="AO162" s="227"/>
      <c r="AP162" s="227"/>
      <c r="AQ162" s="227"/>
      <c r="AR162" s="227"/>
      <c r="AS162" s="227" t="s">
        <v>606</v>
      </c>
      <c r="AT162" s="227">
        <v>5</v>
      </c>
      <c r="AU162" s="227">
        <v>3574</v>
      </c>
      <c r="AV162" s="227" t="s">
        <v>9010</v>
      </c>
      <c r="AW162" s="227" t="s">
        <v>9011</v>
      </c>
      <c r="AX162" s="227" t="s">
        <v>610</v>
      </c>
      <c r="AY162" s="227">
        <v>2</v>
      </c>
      <c r="AZ162" s="227">
        <v>1334</v>
      </c>
      <c r="BA162" s="227" t="s">
        <v>9012</v>
      </c>
      <c r="BB162" s="227" t="s">
        <v>9013</v>
      </c>
      <c r="BC162" s="227" t="s">
        <v>9014</v>
      </c>
      <c r="BD162" s="227">
        <v>4</v>
      </c>
      <c r="BE162" s="227">
        <v>400</v>
      </c>
      <c r="BF162" s="227"/>
      <c r="BG162" s="227"/>
      <c r="BH162" s="227"/>
      <c r="BI162" s="227"/>
      <c r="BJ162" s="227"/>
      <c r="BK162" s="227"/>
      <c r="BL162" s="227"/>
      <c r="BM162" s="256"/>
      <c r="BN162" s="256"/>
      <c r="BO162" s="256"/>
    </row>
    <row r="163" spans="1:67" s="255" customFormat="1" ht="24" customHeight="1">
      <c r="A163" s="213">
        <v>7</v>
      </c>
      <c r="B163" s="1354"/>
      <c r="C163" s="931" t="s">
        <v>5020</v>
      </c>
      <c r="D163" s="227" t="s">
        <v>9015</v>
      </c>
      <c r="E163" s="227" t="s">
        <v>16925</v>
      </c>
      <c r="F163" s="227" t="s">
        <v>5020</v>
      </c>
      <c r="G163" s="227" t="s">
        <v>9016</v>
      </c>
      <c r="H163" s="299">
        <v>0</v>
      </c>
      <c r="I163" s="227" t="s">
        <v>5020</v>
      </c>
      <c r="J163" s="227" t="s">
        <v>1707</v>
      </c>
      <c r="K163" s="227"/>
      <c r="L163" s="240">
        <v>38582</v>
      </c>
      <c r="M163" s="240">
        <v>697</v>
      </c>
      <c r="N163" s="240">
        <v>649</v>
      </c>
      <c r="O163" s="227" t="s">
        <v>148</v>
      </c>
      <c r="P163" s="227">
        <v>350</v>
      </c>
      <c r="Q163" s="227">
        <v>1.2</v>
      </c>
      <c r="R163" s="227">
        <v>8</v>
      </c>
      <c r="S163" s="227">
        <v>3360</v>
      </c>
      <c r="T163" s="227" t="s">
        <v>1982</v>
      </c>
      <c r="U163" s="240">
        <v>68</v>
      </c>
      <c r="V163" s="240">
        <v>105</v>
      </c>
      <c r="W163" s="228">
        <v>3000</v>
      </c>
      <c r="X163" s="228">
        <v>3000</v>
      </c>
      <c r="Y163" s="228">
        <v>3000</v>
      </c>
      <c r="Z163" s="227" t="s">
        <v>9017</v>
      </c>
      <c r="AA163" s="227"/>
      <c r="AB163" s="227">
        <v>1997</v>
      </c>
      <c r="AC163" s="227">
        <v>1997</v>
      </c>
      <c r="AD163" s="227">
        <v>3204</v>
      </c>
      <c r="AE163" s="227" t="s">
        <v>914</v>
      </c>
      <c r="AF163" s="227" t="s">
        <v>914</v>
      </c>
      <c r="AG163" s="227">
        <v>656</v>
      </c>
      <c r="AH163" s="227" t="s">
        <v>914</v>
      </c>
      <c r="AI163" s="310">
        <v>3204</v>
      </c>
      <c r="AJ163" s="228">
        <v>3860</v>
      </c>
      <c r="AK163" s="227" t="s">
        <v>914</v>
      </c>
      <c r="AL163" s="227"/>
      <c r="AM163" s="227" t="s">
        <v>914</v>
      </c>
      <c r="AN163" s="227"/>
      <c r="AO163" s="227" t="s">
        <v>914</v>
      </c>
      <c r="AP163" s="227" t="s">
        <v>914</v>
      </c>
      <c r="AQ163" s="227"/>
      <c r="AR163" s="227"/>
      <c r="AS163" s="227" t="s">
        <v>914</v>
      </c>
      <c r="AT163" s="227" t="s">
        <v>914</v>
      </c>
      <c r="AU163" s="227" t="s">
        <v>914</v>
      </c>
      <c r="AV163" s="227" t="s">
        <v>914</v>
      </c>
      <c r="AW163" s="227" t="s">
        <v>914</v>
      </c>
      <c r="AX163" s="227" t="s">
        <v>914</v>
      </c>
      <c r="AY163" s="227"/>
      <c r="AZ163" s="227"/>
      <c r="BA163" s="227"/>
      <c r="BB163" s="227"/>
      <c r="BC163" s="227"/>
      <c r="BD163" s="227"/>
      <c r="BE163" s="227"/>
      <c r="BF163" s="227"/>
      <c r="BG163" s="227"/>
      <c r="BH163" s="227"/>
      <c r="BI163" s="227"/>
      <c r="BJ163" s="227"/>
      <c r="BK163" s="227"/>
      <c r="BL163" s="227"/>
      <c r="BM163" s="256"/>
      <c r="BN163" s="256"/>
      <c r="BO163" s="256"/>
    </row>
    <row r="164" spans="1:67" s="255" customFormat="1" ht="24" customHeight="1">
      <c r="A164" s="213">
        <v>8</v>
      </c>
      <c r="B164" s="903"/>
      <c r="C164" s="931" t="s">
        <v>5020</v>
      </c>
      <c r="D164" s="363" t="s">
        <v>9015</v>
      </c>
      <c r="E164" s="227" t="s">
        <v>11387</v>
      </c>
      <c r="F164" s="227" t="s">
        <v>5020</v>
      </c>
      <c r="G164" s="363" t="s">
        <v>9016</v>
      </c>
      <c r="H164" s="299"/>
      <c r="I164" s="227" t="s">
        <v>5020</v>
      </c>
      <c r="J164" s="227"/>
      <c r="K164" s="227"/>
      <c r="L164" s="240">
        <v>15140</v>
      </c>
      <c r="M164" s="240">
        <v>873</v>
      </c>
      <c r="N164" s="240">
        <v>632</v>
      </c>
      <c r="O164" s="227" t="s">
        <v>147</v>
      </c>
      <c r="P164" s="227">
        <v>400</v>
      </c>
      <c r="Q164" s="227"/>
      <c r="R164" s="227">
        <v>8</v>
      </c>
      <c r="S164" s="227"/>
      <c r="T164" s="227" t="s">
        <v>148</v>
      </c>
      <c r="U164" s="240">
        <v>68</v>
      </c>
      <c r="V164" s="240">
        <v>105</v>
      </c>
      <c r="W164" s="228">
        <v>3000</v>
      </c>
      <c r="X164" s="228">
        <v>3000</v>
      </c>
      <c r="Y164" s="228"/>
      <c r="Z164" s="227"/>
      <c r="AA164" s="227"/>
      <c r="AB164" s="227" t="s">
        <v>9018</v>
      </c>
      <c r="AC164" s="310">
        <v>5926</v>
      </c>
      <c r="AD164" s="227" t="s">
        <v>9019</v>
      </c>
      <c r="AE164" s="227"/>
      <c r="AF164" s="227"/>
      <c r="AG164" s="227"/>
      <c r="AH164" s="227"/>
      <c r="AI164" s="310">
        <v>5926</v>
      </c>
      <c r="AJ164" s="228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27"/>
      <c r="BC164" s="227"/>
      <c r="BD164" s="227"/>
      <c r="BE164" s="227"/>
      <c r="BF164" s="227"/>
      <c r="BG164" s="227"/>
      <c r="BH164" s="227"/>
      <c r="BI164" s="227"/>
      <c r="BJ164" s="227"/>
      <c r="BK164" s="227"/>
      <c r="BL164" s="227"/>
      <c r="BM164" s="256"/>
      <c r="BN164" s="256"/>
      <c r="BO164" s="256"/>
    </row>
    <row r="165" spans="1:67" s="255" customFormat="1" ht="24" customHeight="1">
      <c r="A165" s="213">
        <v>9</v>
      </c>
      <c r="B165" s="903"/>
      <c r="C165" s="931" t="s">
        <v>5032</v>
      </c>
      <c r="D165" s="227" t="s">
        <v>9015</v>
      </c>
      <c r="E165" s="227" t="s">
        <v>9020</v>
      </c>
      <c r="F165" s="227" t="s">
        <v>5032</v>
      </c>
      <c r="G165" s="227" t="s">
        <v>9016</v>
      </c>
      <c r="H165" s="299">
        <v>0</v>
      </c>
      <c r="I165" s="227" t="s">
        <v>5032</v>
      </c>
      <c r="J165" s="227" t="s">
        <v>1707</v>
      </c>
      <c r="K165" s="227"/>
      <c r="L165" s="240">
        <v>131063</v>
      </c>
      <c r="M165" s="240">
        <v>3068</v>
      </c>
      <c r="N165" s="240">
        <v>3955</v>
      </c>
      <c r="O165" s="227" t="s">
        <v>147</v>
      </c>
      <c r="P165" s="227">
        <v>400</v>
      </c>
      <c r="Q165" s="227">
        <v>1.2</v>
      </c>
      <c r="R165" s="227">
        <v>8</v>
      </c>
      <c r="S165" s="227">
        <v>3360</v>
      </c>
      <c r="T165" s="227" t="s">
        <v>290</v>
      </c>
      <c r="U165" s="240">
        <v>68</v>
      </c>
      <c r="V165" s="240">
        <v>105</v>
      </c>
      <c r="W165" s="228">
        <v>6000</v>
      </c>
      <c r="X165" s="228">
        <v>6000</v>
      </c>
      <c r="Y165" s="228">
        <v>6000</v>
      </c>
      <c r="Z165" s="227" t="s">
        <v>9017</v>
      </c>
      <c r="AA165" s="227"/>
      <c r="AB165" s="227">
        <v>2006</v>
      </c>
      <c r="AC165" s="227">
        <v>2006</v>
      </c>
      <c r="AD165" s="227">
        <v>3204</v>
      </c>
      <c r="AE165" s="227" t="s">
        <v>914</v>
      </c>
      <c r="AF165" s="227" t="s">
        <v>914</v>
      </c>
      <c r="AG165" s="227">
        <v>656</v>
      </c>
      <c r="AH165" s="227" t="s">
        <v>914</v>
      </c>
      <c r="AI165" s="310">
        <v>3204</v>
      </c>
      <c r="AJ165" s="228">
        <v>9589</v>
      </c>
      <c r="AK165" s="227" t="s">
        <v>914</v>
      </c>
      <c r="AL165" s="227"/>
      <c r="AM165" s="227" t="s">
        <v>914</v>
      </c>
      <c r="AN165" s="227"/>
      <c r="AO165" s="227" t="s">
        <v>914</v>
      </c>
      <c r="AP165" s="227" t="s">
        <v>914</v>
      </c>
      <c r="AQ165" s="227"/>
      <c r="AR165" s="227"/>
      <c r="AS165" s="227" t="s">
        <v>914</v>
      </c>
      <c r="AT165" s="227" t="s">
        <v>914</v>
      </c>
      <c r="AU165" s="227" t="s">
        <v>914</v>
      </c>
      <c r="AV165" s="227" t="s">
        <v>914</v>
      </c>
      <c r="AW165" s="227" t="s">
        <v>914</v>
      </c>
      <c r="AX165" s="227" t="s">
        <v>914</v>
      </c>
      <c r="AY165" s="227"/>
      <c r="AZ165" s="227"/>
      <c r="BA165" s="227"/>
      <c r="BB165" s="227"/>
      <c r="BC165" s="227"/>
      <c r="BD165" s="227"/>
      <c r="BE165" s="227"/>
      <c r="BF165" s="227"/>
      <c r="BG165" s="227"/>
      <c r="BH165" s="227"/>
      <c r="BI165" s="227"/>
      <c r="BJ165" s="227"/>
      <c r="BK165" s="227"/>
      <c r="BL165" s="227"/>
      <c r="BM165" s="256"/>
      <c r="BN165" s="256"/>
      <c r="BO165" s="256"/>
    </row>
    <row r="166" spans="1:67" s="255" customFormat="1" ht="24" customHeight="1">
      <c r="A166" s="213"/>
      <c r="B166" s="903"/>
      <c r="C166" s="931" t="s">
        <v>5033</v>
      </c>
      <c r="D166" s="363" t="s">
        <v>23402</v>
      </c>
      <c r="E166" s="363" t="s">
        <v>9021</v>
      </c>
      <c r="F166" s="363" t="s">
        <v>5033</v>
      </c>
      <c r="G166" s="363" t="s">
        <v>23403</v>
      </c>
      <c r="H166" s="299" t="s">
        <v>9975</v>
      </c>
      <c r="I166" s="227">
        <v>3</v>
      </c>
      <c r="J166" s="227"/>
      <c r="K166" s="310">
        <v>182133</v>
      </c>
      <c r="L166" s="240">
        <v>1648</v>
      </c>
      <c r="M166" s="240">
        <v>3084</v>
      </c>
      <c r="N166" s="240" t="s">
        <v>147</v>
      </c>
      <c r="O166" s="227">
        <v>400</v>
      </c>
      <c r="P166" s="227"/>
      <c r="Q166" s="227">
        <v>8</v>
      </c>
      <c r="R166" s="227"/>
      <c r="S166" s="227" t="s">
        <v>290</v>
      </c>
      <c r="T166" s="227">
        <v>68</v>
      </c>
      <c r="U166" s="240">
        <v>105</v>
      </c>
      <c r="V166" s="240">
        <v>1841</v>
      </c>
      <c r="W166" s="228">
        <v>1841</v>
      </c>
      <c r="X166" s="228"/>
      <c r="Y166" s="228"/>
      <c r="Z166" s="227"/>
      <c r="AA166" s="227">
        <v>2008</v>
      </c>
      <c r="AB166" s="227"/>
      <c r="AC166" s="227"/>
      <c r="AD166" s="227"/>
      <c r="AE166" s="227"/>
      <c r="AF166" s="227"/>
      <c r="AG166" s="227"/>
      <c r="AH166" s="310">
        <v>3433</v>
      </c>
      <c r="AI166" s="310"/>
      <c r="AJ166" s="228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27"/>
      <c r="BC166" s="227"/>
      <c r="BD166" s="227"/>
      <c r="BE166" s="227"/>
      <c r="BF166" s="227"/>
      <c r="BG166" s="227"/>
      <c r="BH166" s="227"/>
      <c r="BI166" s="227"/>
      <c r="BJ166" s="227"/>
      <c r="BK166" s="227"/>
      <c r="BL166" s="227"/>
      <c r="BM166" s="256"/>
      <c r="BN166" s="256"/>
      <c r="BO166" s="256"/>
    </row>
    <row r="167" spans="1:67" s="255" customFormat="1" ht="33.75">
      <c r="A167" s="213"/>
      <c r="B167" s="903"/>
      <c r="C167" s="931" t="s">
        <v>5036</v>
      </c>
      <c r="D167" s="227" t="s">
        <v>5123</v>
      </c>
      <c r="E167" s="227" t="s">
        <v>9022</v>
      </c>
      <c r="F167" s="227" t="s">
        <v>5036</v>
      </c>
      <c r="G167" s="227" t="s">
        <v>1743</v>
      </c>
      <c r="H167" s="299" t="s">
        <v>9023</v>
      </c>
      <c r="I167" s="227" t="s">
        <v>12911</v>
      </c>
      <c r="J167" s="227" t="s">
        <v>5126</v>
      </c>
      <c r="K167" s="227"/>
      <c r="L167" s="240">
        <v>111779</v>
      </c>
      <c r="M167" s="240">
        <v>1011.44</v>
      </c>
      <c r="N167" s="240">
        <v>1011.44</v>
      </c>
      <c r="O167" s="227" t="s">
        <v>147</v>
      </c>
      <c r="P167" s="227">
        <v>400</v>
      </c>
      <c r="Q167" s="227">
        <v>1.2</v>
      </c>
      <c r="R167" s="227">
        <v>8</v>
      </c>
      <c r="S167" s="227">
        <v>3840</v>
      </c>
      <c r="T167" s="227" t="s">
        <v>148</v>
      </c>
      <c r="U167" s="240">
        <v>70</v>
      </c>
      <c r="V167" s="240">
        <v>105</v>
      </c>
      <c r="W167" s="228">
        <v>7000</v>
      </c>
      <c r="X167" s="228">
        <v>12500</v>
      </c>
      <c r="Y167" s="228">
        <v>12500</v>
      </c>
      <c r="Z167" s="227" t="s">
        <v>465</v>
      </c>
      <c r="AA167" s="227"/>
      <c r="AB167" s="227">
        <v>2001</v>
      </c>
      <c r="AC167" s="227">
        <v>2001</v>
      </c>
      <c r="AD167" s="227">
        <v>8702</v>
      </c>
      <c r="AE167" s="227">
        <v>3000</v>
      </c>
      <c r="AF167" s="227">
        <v>665</v>
      </c>
      <c r="AG167" s="227"/>
      <c r="AH167" s="227"/>
      <c r="AI167" s="310">
        <v>8702</v>
      </c>
      <c r="AJ167" s="228">
        <v>21069</v>
      </c>
      <c r="AK167" s="227"/>
      <c r="AL167" s="227"/>
      <c r="AM167" s="227">
        <v>1</v>
      </c>
      <c r="AN167" s="227">
        <v>218</v>
      </c>
      <c r="AO167" s="227">
        <v>4</v>
      </c>
      <c r="AP167" s="227" t="s">
        <v>5045</v>
      </c>
      <c r="AQ167" s="227">
        <v>328</v>
      </c>
      <c r="AR167" s="227"/>
      <c r="AS167" s="227" t="s">
        <v>9024</v>
      </c>
      <c r="AT167" s="227"/>
      <c r="AU167" s="227"/>
      <c r="AV167" s="227"/>
      <c r="AW167" s="227"/>
      <c r="AX167" s="227" t="s">
        <v>9025</v>
      </c>
      <c r="AY167" s="227"/>
      <c r="AZ167" s="227"/>
      <c r="BA167" s="227"/>
      <c r="BB167" s="227"/>
      <c r="BC167" s="227"/>
      <c r="BD167" s="227"/>
      <c r="BE167" s="227"/>
      <c r="BF167" s="227"/>
      <c r="BG167" s="227"/>
      <c r="BH167" s="227"/>
      <c r="BI167" s="227"/>
      <c r="BJ167" s="227"/>
      <c r="BK167" s="227"/>
      <c r="BL167" s="227"/>
      <c r="BM167" s="256"/>
      <c r="BN167" s="256"/>
      <c r="BO167" s="256"/>
    </row>
    <row r="168" spans="1:67" s="255" customFormat="1" ht="33.75">
      <c r="A168" s="213" t="s">
        <v>150</v>
      </c>
      <c r="B168" s="903"/>
      <c r="C168" s="931" t="s">
        <v>5038</v>
      </c>
      <c r="D168" s="227" t="s">
        <v>5123</v>
      </c>
      <c r="E168" s="227" t="s">
        <v>9026</v>
      </c>
      <c r="F168" s="227" t="s">
        <v>5038</v>
      </c>
      <c r="G168" s="227" t="s">
        <v>1743</v>
      </c>
      <c r="H168" s="299" t="s">
        <v>9023</v>
      </c>
      <c r="I168" s="227" t="s">
        <v>456</v>
      </c>
      <c r="J168" s="227" t="s">
        <v>5126</v>
      </c>
      <c r="K168" s="227"/>
      <c r="L168" s="240">
        <v>149225</v>
      </c>
      <c r="M168" s="240">
        <v>5694</v>
      </c>
      <c r="N168" s="240">
        <v>6348</v>
      </c>
      <c r="O168" s="227" t="s">
        <v>9027</v>
      </c>
      <c r="P168" s="227">
        <v>400</v>
      </c>
      <c r="Q168" s="227">
        <v>1.2</v>
      </c>
      <c r="R168" s="227">
        <v>8</v>
      </c>
      <c r="S168" s="227">
        <v>3840</v>
      </c>
      <c r="T168" s="227" t="s">
        <v>148</v>
      </c>
      <c r="U168" s="240">
        <v>70</v>
      </c>
      <c r="V168" s="240">
        <v>105</v>
      </c>
      <c r="W168" s="228">
        <v>7300</v>
      </c>
      <c r="X168" s="228">
        <v>13000</v>
      </c>
      <c r="Y168" s="228">
        <v>13000</v>
      </c>
      <c r="Z168" s="227" t="s">
        <v>465</v>
      </c>
      <c r="AA168" s="227"/>
      <c r="AB168" s="227">
        <v>2005</v>
      </c>
      <c r="AC168" s="227">
        <v>2005</v>
      </c>
      <c r="AD168" s="227">
        <v>8702</v>
      </c>
      <c r="AE168" s="227">
        <v>3000</v>
      </c>
      <c r="AF168" s="227">
        <v>665</v>
      </c>
      <c r="AG168" s="227"/>
      <c r="AH168" s="227"/>
      <c r="AI168" s="310">
        <v>8702</v>
      </c>
      <c r="AJ168" s="228">
        <v>16400</v>
      </c>
      <c r="AK168" s="227"/>
      <c r="AL168" s="227"/>
      <c r="AM168" s="227">
        <v>1</v>
      </c>
      <c r="AN168" s="227">
        <v>218</v>
      </c>
      <c r="AO168" s="227">
        <v>4</v>
      </c>
      <c r="AP168" s="227" t="s">
        <v>5045</v>
      </c>
      <c r="AQ168" s="227">
        <v>328</v>
      </c>
      <c r="AR168" s="227"/>
      <c r="AS168" s="227" t="s">
        <v>9024</v>
      </c>
      <c r="AT168" s="227"/>
      <c r="AU168" s="227"/>
      <c r="AV168" s="227"/>
      <c r="AW168" s="227"/>
      <c r="AX168" s="227" t="s">
        <v>9025</v>
      </c>
      <c r="AY168" s="227"/>
      <c r="AZ168" s="227"/>
      <c r="BA168" s="227"/>
      <c r="BB168" s="227"/>
      <c r="BC168" s="227"/>
      <c r="BD168" s="227"/>
      <c r="BE168" s="227"/>
      <c r="BF168" s="227"/>
      <c r="BG168" s="227"/>
      <c r="BH168" s="227"/>
      <c r="BI168" s="227"/>
      <c r="BJ168" s="227"/>
      <c r="BK168" s="227"/>
      <c r="BL168" s="324"/>
      <c r="BM168" s="256"/>
      <c r="BN168" s="256"/>
      <c r="BO168" s="256"/>
    </row>
    <row r="169" spans="1:67" s="255" customFormat="1" ht="24" customHeight="1">
      <c r="A169" s="213">
        <v>2</v>
      </c>
      <c r="B169" s="904" t="s">
        <v>0</v>
      </c>
      <c r="C169" s="930" t="s">
        <v>55</v>
      </c>
      <c r="D169" s="314"/>
      <c r="E169" s="315">
        <f>COUNTA(E170:E198)</f>
        <v>29</v>
      </c>
      <c r="F169" s="314"/>
      <c r="G169" s="314"/>
      <c r="H169" s="316"/>
      <c r="I169" s="314"/>
      <c r="J169" s="314"/>
      <c r="K169" s="314"/>
      <c r="L169" s="317">
        <f>SUM(L170:L198)</f>
        <v>2211107</v>
      </c>
      <c r="M169" s="317">
        <f>SUM(M170:M198)</f>
        <v>96455.94</v>
      </c>
      <c r="N169" s="317">
        <f>SUM(N170:N198)</f>
        <v>103544.66</v>
      </c>
      <c r="O169" s="314"/>
      <c r="P169" s="314"/>
      <c r="Q169" s="314"/>
      <c r="R169" s="314"/>
      <c r="S169" s="314"/>
      <c r="T169" s="314"/>
      <c r="U169" s="317"/>
      <c r="V169" s="317"/>
      <c r="W169" s="318"/>
      <c r="X169" s="318"/>
      <c r="Y169" s="314"/>
      <c r="Z169" s="314"/>
      <c r="AA169" s="236"/>
      <c r="AB169" s="314"/>
      <c r="AC169" s="314"/>
      <c r="AD169" s="314"/>
      <c r="AE169" s="314"/>
      <c r="AF169" s="314"/>
      <c r="AG169" s="314"/>
      <c r="AH169" s="314"/>
      <c r="AI169" s="318"/>
      <c r="AJ169" s="314"/>
      <c r="AK169" s="314"/>
      <c r="AL169" s="314"/>
      <c r="AM169" s="314"/>
      <c r="AN169" s="314"/>
      <c r="AO169" s="314"/>
      <c r="AP169" s="314"/>
      <c r="AQ169" s="314"/>
      <c r="AR169" s="314"/>
      <c r="AS169" s="314"/>
      <c r="AT169" s="314"/>
      <c r="AU169" s="314"/>
      <c r="AV169" s="314"/>
      <c r="AW169" s="314"/>
      <c r="AX169" s="314"/>
      <c r="AY169" s="314"/>
      <c r="AZ169" s="314"/>
      <c r="BA169" s="314"/>
      <c r="BB169" s="314"/>
      <c r="BC169" s="314"/>
      <c r="BD169" s="314"/>
      <c r="BE169" s="314"/>
      <c r="BF169" s="314"/>
      <c r="BG169" s="314"/>
      <c r="BH169" s="314"/>
      <c r="BI169" s="314"/>
      <c r="BJ169" s="314"/>
      <c r="BK169" s="314"/>
      <c r="BL169" s="314"/>
      <c r="BM169" s="256"/>
      <c r="BN169" s="256"/>
      <c r="BO169" s="256"/>
    </row>
    <row r="170" spans="1:67" s="255" customFormat="1" ht="24" customHeight="1">
      <c r="A170" s="213"/>
      <c r="B170" s="903"/>
      <c r="C170" s="931" t="s">
        <v>9033</v>
      </c>
      <c r="D170" s="227"/>
      <c r="E170" s="227" t="s">
        <v>17321</v>
      </c>
      <c r="F170" s="227" t="s">
        <v>9033</v>
      </c>
      <c r="G170" s="227"/>
      <c r="H170" s="299"/>
      <c r="I170" s="227" t="s">
        <v>9033</v>
      </c>
      <c r="J170" s="227"/>
      <c r="K170" s="227"/>
      <c r="L170" s="240">
        <v>194815</v>
      </c>
      <c r="M170" s="240">
        <v>19292.939999999999</v>
      </c>
      <c r="N170" s="240">
        <v>26468.66</v>
      </c>
      <c r="O170" s="227" t="s">
        <v>1978</v>
      </c>
      <c r="P170" s="227">
        <v>400</v>
      </c>
      <c r="Q170" s="227"/>
      <c r="R170" s="227">
        <v>8</v>
      </c>
      <c r="S170" s="227"/>
      <c r="T170" s="227" t="s">
        <v>1982</v>
      </c>
      <c r="U170" s="240">
        <v>68</v>
      </c>
      <c r="V170" s="240">
        <v>105</v>
      </c>
      <c r="W170" s="228">
        <v>16468</v>
      </c>
      <c r="X170" s="228">
        <v>16468</v>
      </c>
      <c r="Y170" s="228"/>
      <c r="Z170" s="227"/>
      <c r="AA170" s="236"/>
      <c r="AB170" s="227">
        <v>2023</v>
      </c>
      <c r="AC170" s="227"/>
      <c r="AD170" s="227"/>
      <c r="AE170" s="227"/>
      <c r="AF170" s="227"/>
      <c r="AG170" s="227"/>
      <c r="AH170" s="227"/>
      <c r="AI170" s="228">
        <v>76523</v>
      </c>
      <c r="AJ170" s="228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27"/>
      <c r="BC170" s="227"/>
      <c r="BD170" s="227"/>
      <c r="BE170" s="227"/>
      <c r="BF170" s="227"/>
      <c r="BG170" s="227"/>
      <c r="BH170" s="227"/>
      <c r="BI170" s="227"/>
      <c r="BJ170" s="227"/>
      <c r="BK170" s="227"/>
      <c r="BL170" s="227" t="s">
        <v>13749</v>
      </c>
      <c r="BM170" s="256"/>
      <c r="BN170" s="256"/>
      <c r="BO170" s="256"/>
    </row>
    <row r="171" spans="1:67" s="255" customFormat="1" ht="24" customHeight="1">
      <c r="A171" s="213"/>
      <c r="B171" s="903"/>
      <c r="C171" s="931" t="s">
        <v>1744</v>
      </c>
      <c r="D171" s="227" t="s">
        <v>1939</v>
      </c>
      <c r="E171" s="227" t="s">
        <v>5419</v>
      </c>
      <c r="F171" s="227" t="s">
        <v>1744</v>
      </c>
      <c r="G171" s="227" t="s">
        <v>1959</v>
      </c>
      <c r="H171" s="299"/>
      <c r="I171" s="227" t="s">
        <v>1744</v>
      </c>
      <c r="J171" s="227">
        <v>15</v>
      </c>
      <c r="K171" s="227"/>
      <c r="L171" s="240">
        <v>30480</v>
      </c>
      <c r="M171" s="240">
        <v>14811</v>
      </c>
      <c r="N171" s="240">
        <v>3461</v>
      </c>
      <c r="O171" s="227" t="s">
        <v>147</v>
      </c>
      <c r="P171" s="227">
        <v>400</v>
      </c>
      <c r="Q171" s="227">
        <v>1.2</v>
      </c>
      <c r="R171" s="227">
        <v>8</v>
      </c>
      <c r="S171" s="227"/>
      <c r="T171" s="227" t="s">
        <v>290</v>
      </c>
      <c r="U171" s="240">
        <v>70</v>
      </c>
      <c r="V171" s="240">
        <v>105</v>
      </c>
      <c r="W171" s="228">
        <v>15613</v>
      </c>
      <c r="X171" s="228">
        <v>20695</v>
      </c>
      <c r="Y171" s="228">
        <v>20000</v>
      </c>
      <c r="Z171" s="227" t="s">
        <v>465</v>
      </c>
      <c r="AA171" s="236"/>
      <c r="AB171" s="227">
        <v>1990</v>
      </c>
      <c r="AC171" s="227">
        <v>5090</v>
      </c>
      <c r="AD171" s="227"/>
      <c r="AE171" s="227">
        <v>600</v>
      </c>
      <c r="AF171" s="227"/>
      <c r="AG171" s="227"/>
      <c r="AH171" s="227"/>
      <c r="AI171" s="228">
        <v>5690</v>
      </c>
      <c r="AJ171" s="228">
        <v>600</v>
      </c>
      <c r="AK171" s="227"/>
      <c r="AL171" s="227"/>
      <c r="AM171" s="227">
        <v>1</v>
      </c>
      <c r="AN171" s="227"/>
      <c r="AO171" s="227"/>
      <c r="AP171" s="227"/>
      <c r="AQ171" s="227"/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  <c r="BJ171" s="227"/>
      <c r="BK171" s="227"/>
      <c r="BL171" s="227"/>
      <c r="BM171" s="256"/>
      <c r="BN171" s="256"/>
      <c r="BO171" s="256"/>
    </row>
    <row r="172" spans="1:67" s="255" customFormat="1" ht="24" customHeight="1">
      <c r="A172" s="213"/>
      <c r="B172" s="903"/>
      <c r="C172" s="931" t="s">
        <v>1744</v>
      </c>
      <c r="D172" s="227" t="s">
        <v>5420</v>
      </c>
      <c r="E172" s="227" t="s">
        <v>5421</v>
      </c>
      <c r="F172" s="227" t="s">
        <v>1744</v>
      </c>
      <c r="G172" s="227" t="s">
        <v>1959</v>
      </c>
      <c r="H172" s="299"/>
      <c r="I172" s="227" t="s">
        <v>1744</v>
      </c>
      <c r="J172" s="227">
        <v>6</v>
      </c>
      <c r="K172" s="227"/>
      <c r="L172" s="240">
        <v>20958</v>
      </c>
      <c r="M172" s="240">
        <v>9976</v>
      </c>
      <c r="N172" s="240">
        <v>9976</v>
      </c>
      <c r="O172" s="227" t="s">
        <v>147</v>
      </c>
      <c r="P172" s="227">
        <v>400</v>
      </c>
      <c r="Q172" s="227">
        <v>1.2</v>
      </c>
      <c r="R172" s="227">
        <v>8</v>
      </c>
      <c r="S172" s="227"/>
      <c r="T172" s="227" t="s">
        <v>148</v>
      </c>
      <c r="U172" s="240">
        <v>68</v>
      </c>
      <c r="V172" s="240">
        <v>105</v>
      </c>
      <c r="W172" s="228">
        <v>17750</v>
      </c>
      <c r="X172" s="228">
        <v>20000</v>
      </c>
      <c r="Y172" s="228">
        <v>20000</v>
      </c>
      <c r="Z172" s="227" t="s">
        <v>465</v>
      </c>
      <c r="AA172" s="236"/>
      <c r="AB172" s="227">
        <v>1997</v>
      </c>
      <c r="AC172" s="227">
        <v>17823</v>
      </c>
      <c r="AD172" s="227"/>
      <c r="AE172" s="227">
        <v>400</v>
      </c>
      <c r="AF172" s="227"/>
      <c r="AG172" s="227"/>
      <c r="AH172" s="227"/>
      <c r="AI172" s="228">
        <v>15334</v>
      </c>
      <c r="AJ172" s="228">
        <v>400</v>
      </c>
      <c r="AK172" s="227"/>
      <c r="AL172" s="227"/>
      <c r="AM172" s="227">
        <v>1</v>
      </c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27"/>
      <c r="BC172" s="227"/>
      <c r="BD172" s="227"/>
      <c r="BE172" s="227"/>
      <c r="BF172" s="227"/>
      <c r="BG172" s="227"/>
      <c r="BH172" s="227"/>
      <c r="BI172" s="227"/>
      <c r="BJ172" s="227"/>
      <c r="BK172" s="227"/>
      <c r="BL172" s="227"/>
      <c r="BM172" s="256"/>
      <c r="BN172" s="256"/>
      <c r="BO172" s="256"/>
    </row>
    <row r="173" spans="1:67" s="255" customFormat="1" ht="24" customHeight="1">
      <c r="A173" s="213"/>
      <c r="B173" s="903"/>
      <c r="C173" s="931" t="s">
        <v>1744</v>
      </c>
      <c r="D173" s="227" t="s">
        <v>5420</v>
      </c>
      <c r="E173" s="227" t="s">
        <v>5422</v>
      </c>
      <c r="F173" s="227" t="s">
        <v>1744</v>
      </c>
      <c r="G173" s="227" t="s">
        <v>1959</v>
      </c>
      <c r="H173" s="299"/>
      <c r="I173" s="227" t="s">
        <v>1744</v>
      </c>
      <c r="J173" s="227">
        <v>6</v>
      </c>
      <c r="K173" s="227"/>
      <c r="L173" s="240">
        <v>19500</v>
      </c>
      <c r="M173" s="240"/>
      <c r="N173" s="240"/>
      <c r="O173" s="227" t="s">
        <v>147</v>
      </c>
      <c r="P173" s="227">
        <v>400</v>
      </c>
      <c r="Q173" s="227">
        <v>1.2</v>
      </c>
      <c r="R173" s="227">
        <v>4</v>
      </c>
      <c r="S173" s="227"/>
      <c r="T173" s="227" t="s">
        <v>148</v>
      </c>
      <c r="U173" s="240">
        <v>68</v>
      </c>
      <c r="V173" s="240">
        <v>105</v>
      </c>
      <c r="W173" s="228"/>
      <c r="X173" s="228">
        <v>200</v>
      </c>
      <c r="Y173" s="228">
        <v>20000</v>
      </c>
      <c r="Z173" s="227" t="s">
        <v>465</v>
      </c>
      <c r="AA173" s="236"/>
      <c r="AB173" s="227">
        <v>2008</v>
      </c>
      <c r="AC173" s="227">
        <v>17823</v>
      </c>
      <c r="AD173" s="227"/>
      <c r="AE173" s="227">
        <v>400</v>
      </c>
      <c r="AF173" s="227"/>
      <c r="AG173" s="227"/>
      <c r="AH173" s="227"/>
      <c r="AI173" s="228">
        <v>1196</v>
      </c>
      <c r="AJ173" s="228"/>
      <c r="AK173" s="227"/>
      <c r="AL173" s="227"/>
      <c r="AM173" s="227"/>
      <c r="AN173" s="227"/>
      <c r="AO173" s="227"/>
      <c r="AP173" s="227"/>
      <c r="AQ173" s="227"/>
      <c r="AR173" s="227"/>
      <c r="AS173" s="227"/>
      <c r="AT173" s="227"/>
      <c r="AU173" s="227"/>
      <c r="AV173" s="227"/>
      <c r="AW173" s="227"/>
      <c r="AX173" s="227"/>
      <c r="AY173" s="227"/>
      <c r="AZ173" s="227"/>
      <c r="BA173" s="227"/>
      <c r="BB173" s="227"/>
      <c r="BC173" s="227"/>
      <c r="BD173" s="227"/>
      <c r="BE173" s="227"/>
      <c r="BF173" s="227"/>
      <c r="BG173" s="227"/>
      <c r="BH173" s="227"/>
      <c r="BI173" s="227"/>
      <c r="BJ173" s="227"/>
      <c r="BK173" s="227"/>
      <c r="BL173" s="227"/>
      <c r="BM173" s="256"/>
      <c r="BN173" s="256"/>
      <c r="BO173" s="256"/>
    </row>
    <row r="174" spans="1:67" s="255" customFormat="1" ht="24" customHeight="1">
      <c r="A174" s="213">
        <v>4</v>
      </c>
      <c r="B174" s="903"/>
      <c r="C174" s="931" t="s">
        <v>5423</v>
      </c>
      <c r="D174" s="227" t="s">
        <v>5424</v>
      </c>
      <c r="E174" s="227" t="s">
        <v>5425</v>
      </c>
      <c r="F174" s="227" t="s">
        <v>5423</v>
      </c>
      <c r="G174" s="227" t="s">
        <v>5426</v>
      </c>
      <c r="H174" s="299"/>
      <c r="I174" s="227" t="s">
        <v>9044</v>
      </c>
      <c r="J174" s="227">
        <v>5.5555555555555552E-2</v>
      </c>
      <c r="K174" s="227" t="s">
        <v>5427</v>
      </c>
      <c r="L174" s="240">
        <v>21490</v>
      </c>
      <c r="M174" s="240">
        <v>2916</v>
      </c>
      <c r="N174" s="240">
        <v>5659</v>
      </c>
      <c r="O174" s="227" t="s">
        <v>147</v>
      </c>
      <c r="P174" s="227">
        <v>400</v>
      </c>
      <c r="Q174" s="227">
        <v>8</v>
      </c>
      <c r="R174" s="227">
        <v>8</v>
      </c>
      <c r="S174" s="227" t="s">
        <v>148</v>
      </c>
      <c r="T174" s="227" t="s">
        <v>148</v>
      </c>
      <c r="U174" s="240">
        <v>70</v>
      </c>
      <c r="V174" s="240">
        <v>105</v>
      </c>
      <c r="W174" s="228">
        <v>12703</v>
      </c>
      <c r="X174" s="228">
        <v>22000</v>
      </c>
      <c r="Y174" s="228">
        <v>1987</v>
      </c>
      <c r="Z174" s="227">
        <v>5198</v>
      </c>
      <c r="AA174" s="236"/>
      <c r="AB174" s="227">
        <v>1987</v>
      </c>
      <c r="AC174" s="227">
        <v>5198</v>
      </c>
      <c r="AD174" s="227"/>
      <c r="AE174" s="227"/>
      <c r="AF174" s="227"/>
      <c r="AG174" s="227"/>
      <c r="AH174" s="227"/>
      <c r="AI174" s="228">
        <v>5198</v>
      </c>
      <c r="AJ174" s="228">
        <v>1850</v>
      </c>
      <c r="AK174" s="227"/>
      <c r="AL174" s="227"/>
      <c r="AM174" s="227">
        <v>1</v>
      </c>
      <c r="AN174" s="227">
        <v>198</v>
      </c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27"/>
      <c r="BC174" s="227"/>
      <c r="BD174" s="227"/>
      <c r="BE174" s="227"/>
      <c r="BF174" s="227"/>
      <c r="BG174" s="227"/>
      <c r="BH174" s="227"/>
      <c r="BI174" s="227"/>
      <c r="BJ174" s="227"/>
      <c r="BK174" s="227"/>
      <c r="BL174" s="227" t="s">
        <v>16507</v>
      </c>
      <c r="BM174" s="256"/>
      <c r="BN174" s="256"/>
      <c r="BO174" s="256"/>
    </row>
    <row r="175" spans="1:67" s="255" customFormat="1" ht="24" customHeight="1">
      <c r="A175" s="213" t="s">
        <v>150</v>
      </c>
      <c r="B175" s="903"/>
      <c r="C175" s="931" t="s">
        <v>5428</v>
      </c>
      <c r="D175" s="227" t="s">
        <v>24029</v>
      </c>
      <c r="E175" s="227" t="s">
        <v>5429</v>
      </c>
      <c r="F175" s="227" t="s">
        <v>5428</v>
      </c>
      <c r="G175" s="227" t="s">
        <v>24030</v>
      </c>
      <c r="H175" s="227"/>
      <c r="I175" s="227" t="s">
        <v>5428</v>
      </c>
      <c r="J175" s="227"/>
      <c r="K175" s="227"/>
      <c r="L175" s="240">
        <v>179425</v>
      </c>
      <c r="M175" s="240">
        <v>4361</v>
      </c>
      <c r="N175" s="240">
        <v>8277</v>
      </c>
      <c r="O175" s="227" t="s">
        <v>147</v>
      </c>
      <c r="P175" s="227">
        <v>400</v>
      </c>
      <c r="Q175" s="227">
        <v>9.76</v>
      </c>
      <c r="R175" s="227">
        <v>8</v>
      </c>
      <c r="S175" s="227"/>
      <c r="T175" s="227" t="s">
        <v>148</v>
      </c>
      <c r="U175" s="240">
        <v>68</v>
      </c>
      <c r="V175" s="240">
        <v>105</v>
      </c>
      <c r="W175" s="228">
        <v>7110</v>
      </c>
      <c r="X175" s="228">
        <v>10000</v>
      </c>
      <c r="Y175" s="228" t="s">
        <v>24031</v>
      </c>
      <c r="Z175" s="227" t="s">
        <v>13774</v>
      </c>
      <c r="AA175" s="236" t="s">
        <v>18997</v>
      </c>
      <c r="AB175" s="227">
        <v>2011</v>
      </c>
      <c r="AC175" s="227"/>
      <c r="AD175" s="227"/>
      <c r="AE175" s="227"/>
      <c r="AF175" s="227"/>
      <c r="AG175" s="227"/>
      <c r="AH175" s="227"/>
      <c r="AI175" s="228">
        <v>37900</v>
      </c>
      <c r="AJ175" s="228"/>
      <c r="AK175" s="227"/>
      <c r="AL175" s="227"/>
      <c r="AM175" s="227"/>
      <c r="AN175" s="227"/>
      <c r="AO175" s="227"/>
      <c r="AP175" s="227"/>
      <c r="AQ175" s="227"/>
      <c r="AR175" s="227"/>
      <c r="AS175" s="227"/>
      <c r="AT175" s="227"/>
      <c r="AU175" s="227"/>
      <c r="AV175" s="227"/>
      <c r="AW175" s="227"/>
      <c r="AX175" s="227"/>
      <c r="AY175" s="227"/>
      <c r="AZ175" s="227"/>
      <c r="BA175" s="227"/>
      <c r="BB175" s="227"/>
      <c r="BC175" s="227"/>
      <c r="BD175" s="227"/>
      <c r="BE175" s="227"/>
      <c r="BF175" s="227"/>
      <c r="BG175" s="227"/>
      <c r="BH175" s="227"/>
      <c r="BI175" s="227"/>
      <c r="BJ175" s="227"/>
      <c r="BK175" s="227"/>
      <c r="BL175" s="227"/>
      <c r="BM175" s="256"/>
      <c r="BN175" s="256"/>
      <c r="BO175" s="256"/>
    </row>
    <row r="176" spans="1:67" s="255" customFormat="1" ht="24" customHeight="1">
      <c r="A176" s="213">
        <v>6</v>
      </c>
      <c r="B176" s="903"/>
      <c r="C176" s="931" t="s">
        <v>5428</v>
      </c>
      <c r="D176" s="227" t="s">
        <v>24032</v>
      </c>
      <c r="E176" s="227" t="s">
        <v>5430</v>
      </c>
      <c r="F176" s="227" t="s">
        <v>5428</v>
      </c>
      <c r="G176" s="227" t="s">
        <v>24033</v>
      </c>
      <c r="H176" s="299"/>
      <c r="I176" s="227" t="s">
        <v>5428</v>
      </c>
      <c r="J176" s="312"/>
      <c r="K176" s="227"/>
      <c r="L176" s="240">
        <v>41876</v>
      </c>
      <c r="M176" s="240">
        <v>208</v>
      </c>
      <c r="N176" s="240">
        <v>196</v>
      </c>
      <c r="O176" s="227" t="s">
        <v>147</v>
      </c>
      <c r="P176" s="227">
        <v>400</v>
      </c>
      <c r="Q176" s="227"/>
      <c r="R176" s="227">
        <v>5</v>
      </c>
      <c r="S176" s="227"/>
      <c r="T176" s="227" t="s">
        <v>290</v>
      </c>
      <c r="U176" s="240">
        <v>68</v>
      </c>
      <c r="V176" s="240">
        <v>105</v>
      </c>
      <c r="W176" s="228">
        <v>200</v>
      </c>
      <c r="X176" s="228">
        <v>200</v>
      </c>
      <c r="Y176" s="228"/>
      <c r="Z176" s="227"/>
      <c r="AA176" s="236"/>
      <c r="AB176" s="227">
        <v>2014</v>
      </c>
      <c r="AC176" s="227"/>
      <c r="AD176" s="227"/>
      <c r="AE176" s="227"/>
      <c r="AF176" s="227"/>
      <c r="AG176" s="227"/>
      <c r="AH176" s="227"/>
      <c r="AI176" s="228">
        <v>2650</v>
      </c>
      <c r="AJ176" s="228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27"/>
      <c r="BC176" s="227"/>
      <c r="BD176" s="227"/>
      <c r="BE176" s="227"/>
      <c r="BF176" s="227"/>
      <c r="BG176" s="227"/>
      <c r="BH176" s="227"/>
      <c r="BI176" s="227"/>
      <c r="BJ176" s="227"/>
      <c r="BK176" s="227"/>
      <c r="BL176" s="227"/>
      <c r="BM176" s="256"/>
      <c r="BN176" s="256"/>
      <c r="BO176" s="256"/>
    </row>
    <row r="177" spans="1:67" s="255" customFormat="1" ht="24" customHeight="1">
      <c r="A177" s="213"/>
      <c r="B177" s="903"/>
      <c r="C177" s="931" t="s">
        <v>5431</v>
      </c>
      <c r="D177" s="227" t="s">
        <v>5432</v>
      </c>
      <c r="E177" s="227" t="s">
        <v>5433</v>
      </c>
      <c r="F177" s="227" t="s">
        <v>5431</v>
      </c>
      <c r="G177" s="227" t="s">
        <v>24034</v>
      </c>
      <c r="H177" s="299"/>
      <c r="I177" s="227" t="s">
        <v>5431</v>
      </c>
      <c r="J177" s="227" t="s">
        <v>4978</v>
      </c>
      <c r="K177" s="227"/>
      <c r="L177" s="240">
        <v>48000</v>
      </c>
      <c r="M177" s="240">
        <v>995</v>
      </c>
      <c r="N177" s="240">
        <v>2230</v>
      </c>
      <c r="O177" s="227" t="s">
        <v>147</v>
      </c>
      <c r="P177" s="227">
        <v>400</v>
      </c>
      <c r="Q177" s="227">
        <v>1.2</v>
      </c>
      <c r="R177" s="227">
        <v>8</v>
      </c>
      <c r="S177" s="227">
        <v>3840</v>
      </c>
      <c r="T177" s="227" t="s">
        <v>148</v>
      </c>
      <c r="U177" s="240">
        <v>68</v>
      </c>
      <c r="V177" s="240">
        <v>105</v>
      </c>
      <c r="W177" s="228">
        <v>8020</v>
      </c>
      <c r="X177" s="228">
        <v>11000</v>
      </c>
      <c r="Y177" s="228">
        <v>11000</v>
      </c>
      <c r="Z177" s="227" t="s">
        <v>465</v>
      </c>
      <c r="AA177" s="236"/>
      <c r="AB177" s="227">
        <v>2003</v>
      </c>
      <c r="AC177" s="227">
        <v>3315</v>
      </c>
      <c r="AD177" s="227">
        <v>400</v>
      </c>
      <c r="AE177" s="227">
        <v>2426</v>
      </c>
      <c r="AF177" s="227">
        <v>176</v>
      </c>
      <c r="AG177" s="227"/>
      <c r="AH177" s="227"/>
      <c r="AI177" s="228">
        <v>6317</v>
      </c>
      <c r="AJ177" s="228">
        <v>3002</v>
      </c>
      <c r="AK177" s="227"/>
      <c r="AL177" s="227"/>
      <c r="AM177" s="227">
        <v>1</v>
      </c>
      <c r="AN177" s="227"/>
      <c r="AO177" s="227"/>
      <c r="AP177" s="227"/>
      <c r="AQ177" s="227"/>
      <c r="AR177" s="227"/>
      <c r="AS177" s="227"/>
      <c r="AT177" s="227"/>
      <c r="AU177" s="227"/>
      <c r="AV177" s="227"/>
      <c r="AW177" s="227"/>
      <c r="AX177" s="227"/>
      <c r="AY177" s="227"/>
      <c r="AZ177" s="227"/>
      <c r="BA177" s="227"/>
      <c r="BB177" s="227"/>
      <c r="BC177" s="227"/>
      <c r="BD177" s="227"/>
      <c r="BE177" s="227"/>
      <c r="BF177" s="227"/>
      <c r="BG177" s="227"/>
      <c r="BH177" s="227"/>
      <c r="BI177" s="227"/>
      <c r="BJ177" s="227"/>
      <c r="BK177" s="227"/>
      <c r="BL177" s="227"/>
      <c r="BM177" s="256"/>
      <c r="BN177" s="256"/>
      <c r="BO177" s="256"/>
    </row>
    <row r="178" spans="1:67" s="255" customFormat="1" ht="24" customHeight="1">
      <c r="A178" s="213"/>
      <c r="B178" s="903"/>
      <c r="C178" s="931" t="s">
        <v>5434</v>
      </c>
      <c r="D178" s="227" t="s">
        <v>5435</v>
      </c>
      <c r="E178" s="227" t="s">
        <v>5436</v>
      </c>
      <c r="F178" s="227" t="s">
        <v>5434</v>
      </c>
      <c r="G178" s="227" t="s">
        <v>24035</v>
      </c>
      <c r="H178" s="299"/>
      <c r="I178" s="227" t="s">
        <v>5434</v>
      </c>
      <c r="J178" s="227">
        <v>1</v>
      </c>
      <c r="K178" s="227" t="s">
        <v>5437</v>
      </c>
      <c r="L178" s="240">
        <v>44250</v>
      </c>
      <c r="M178" s="240">
        <v>293</v>
      </c>
      <c r="N178" s="240">
        <v>595</v>
      </c>
      <c r="O178" s="227" t="s">
        <v>147</v>
      </c>
      <c r="P178" s="227">
        <v>400</v>
      </c>
      <c r="Q178" s="227">
        <v>1.2</v>
      </c>
      <c r="R178" s="227">
        <v>8</v>
      </c>
      <c r="S178" s="227"/>
      <c r="T178" s="227" t="s">
        <v>148</v>
      </c>
      <c r="U178" s="240">
        <v>85</v>
      </c>
      <c r="V178" s="240">
        <v>105</v>
      </c>
      <c r="W178" s="228">
        <v>2500</v>
      </c>
      <c r="X178" s="228">
        <v>4000</v>
      </c>
      <c r="Y178" s="228">
        <v>4000</v>
      </c>
      <c r="Z178" s="227" t="s">
        <v>465</v>
      </c>
      <c r="AA178" s="236"/>
      <c r="AB178" s="227">
        <v>2000</v>
      </c>
      <c r="AC178" s="227">
        <v>1100</v>
      </c>
      <c r="AD178" s="227"/>
      <c r="AE178" s="227">
        <v>665</v>
      </c>
      <c r="AF178" s="227"/>
      <c r="AG178" s="227"/>
      <c r="AH178" s="227"/>
      <c r="AI178" s="228">
        <v>1765</v>
      </c>
      <c r="AJ178" s="228">
        <v>665</v>
      </c>
      <c r="AK178" s="227"/>
      <c r="AL178" s="227"/>
      <c r="AM178" s="227"/>
      <c r="AN178" s="227"/>
      <c r="AO178" s="227"/>
      <c r="AP178" s="227"/>
      <c r="AQ178" s="227"/>
      <c r="AR178" s="227"/>
      <c r="AS178" s="227" t="s">
        <v>606</v>
      </c>
      <c r="AT178" s="227">
        <v>3</v>
      </c>
      <c r="AU178" s="227">
        <v>2000</v>
      </c>
      <c r="AV178" s="227" t="s">
        <v>5438</v>
      </c>
      <c r="AW178" s="227" t="s">
        <v>5439</v>
      </c>
      <c r="AX178" s="227"/>
      <c r="AY178" s="227"/>
      <c r="AZ178" s="227"/>
      <c r="BA178" s="227"/>
      <c r="BB178" s="227"/>
      <c r="BC178" s="227"/>
      <c r="BD178" s="227"/>
      <c r="BE178" s="227"/>
      <c r="BF178" s="227"/>
      <c r="BG178" s="227"/>
      <c r="BH178" s="227"/>
      <c r="BI178" s="227"/>
      <c r="BJ178" s="227"/>
      <c r="BK178" s="227"/>
      <c r="BL178" s="227"/>
      <c r="BM178" s="256"/>
      <c r="BN178" s="256"/>
      <c r="BO178" s="256"/>
    </row>
    <row r="179" spans="1:67" s="255" customFormat="1" ht="24" customHeight="1">
      <c r="A179" s="213">
        <v>7</v>
      </c>
      <c r="B179" s="903"/>
      <c r="C179" s="931" t="s">
        <v>5440</v>
      </c>
      <c r="D179" s="227" t="s">
        <v>24036</v>
      </c>
      <c r="E179" s="227" t="s">
        <v>5441</v>
      </c>
      <c r="F179" s="227" t="s">
        <v>5440</v>
      </c>
      <c r="G179" s="227" t="s">
        <v>24037</v>
      </c>
      <c r="H179" s="299"/>
      <c r="I179" s="227" t="s">
        <v>5440</v>
      </c>
      <c r="J179" s="227">
        <v>5</v>
      </c>
      <c r="K179" s="227" t="s">
        <v>24038</v>
      </c>
      <c r="L179" s="240">
        <v>168279</v>
      </c>
      <c r="M179" s="240">
        <v>1736</v>
      </c>
      <c r="N179" s="240">
        <v>2496</v>
      </c>
      <c r="O179" s="227" t="s">
        <v>147</v>
      </c>
      <c r="P179" s="227">
        <v>400</v>
      </c>
      <c r="Q179" s="227">
        <v>1.2</v>
      </c>
      <c r="R179" s="227">
        <v>8</v>
      </c>
      <c r="S179" s="227"/>
      <c r="T179" s="227" t="s">
        <v>290</v>
      </c>
      <c r="U179" s="240">
        <v>68</v>
      </c>
      <c r="V179" s="240">
        <v>105</v>
      </c>
      <c r="W179" s="228">
        <v>1179</v>
      </c>
      <c r="X179" s="228">
        <v>5000</v>
      </c>
      <c r="Y179" s="228"/>
      <c r="Z179" s="227" t="s">
        <v>149</v>
      </c>
      <c r="AA179" s="236"/>
      <c r="AB179" s="227">
        <v>2008</v>
      </c>
      <c r="AC179" s="227"/>
      <c r="AD179" s="227"/>
      <c r="AE179" s="227"/>
      <c r="AF179" s="227"/>
      <c r="AG179" s="227"/>
      <c r="AH179" s="227"/>
      <c r="AI179" s="228">
        <v>27900</v>
      </c>
      <c r="AJ179" s="228"/>
      <c r="AK179" s="227"/>
      <c r="AL179" s="227">
        <v>1</v>
      </c>
      <c r="AM179" s="227"/>
      <c r="AN179" s="227">
        <v>4</v>
      </c>
      <c r="AO179" s="227"/>
      <c r="AP179" s="227">
        <v>2000</v>
      </c>
      <c r="AQ179" s="227"/>
      <c r="AR179" s="227"/>
      <c r="AS179" s="227"/>
      <c r="AT179" s="227"/>
      <c r="AU179" s="227"/>
      <c r="AV179" s="227"/>
      <c r="AW179" s="227"/>
      <c r="AX179" s="227"/>
      <c r="AY179" s="227"/>
      <c r="AZ179" s="227"/>
      <c r="BA179" s="227"/>
      <c r="BB179" s="227"/>
      <c r="BC179" s="227"/>
      <c r="BD179" s="227"/>
      <c r="BE179" s="227"/>
      <c r="BF179" s="227"/>
      <c r="BG179" s="227"/>
      <c r="BH179" s="227"/>
      <c r="BI179" s="227"/>
      <c r="BJ179" s="227"/>
      <c r="BK179" s="227"/>
      <c r="BL179" s="227" t="s">
        <v>16507</v>
      </c>
      <c r="BM179" s="256"/>
      <c r="BN179" s="256"/>
      <c r="BO179" s="256"/>
    </row>
    <row r="180" spans="1:67" s="255" customFormat="1" ht="24" customHeight="1">
      <c r="A180" s="213"/>
      <c r="B180" s="903"/>
      <c r="C180" s="931" t="s">
        <v>5442</v>
      </c>
      <c r="D180" s="227" t="s">
        <v>5443</v>
      </c>
      <c r="E180" s="227" t="s">
        <v>5444</v>
      </c>
      <c r="F180" s="227" t="s">
        <v>5442</v>
      </c>
      <c r="G180" s="227" t="s">
        <v>5445</v>
      </c>
      <c r="H180" s="299"/>
      <c r="I180" s="227" t="s">
        <v>5442</v>
      </c>
      <c r="J180" s="227">
        <v>3</v>
      </c>
      <c r="K180" s="227" t="s">
        <v>5446</v>
      </c>
      <c r="L180" s="240">
        <v>70000</v>
      </c>
      <c r="M180" s="240">
        <v>2077</v>
      </c>
      <c r="N180" s="240">
        <v>1671</v>
      </c>
      <c r="O180" s="227" t="s">
        <v>147</v>
      </c>
      <c r="P180" s="227">
        <v>400</v>
      </c>
      <c r="Q180" s="227">
        <v>1.2</v>
      </c>
      <c r="R180" s="227">
        <v>8</v>
      </c>
      <c r="S180" s="227"/>
      <c r="T180" s="227" t="s">
        <v>148</v>
      </c>
      <c r="U180" s="240">
        <v>75</v>
      </c>
      <c r="V180" s="240">
        <v>105</v>
      </c>
      <c r="W180" s="228">
        <v>7900</v>
      </c>
      <c r="X180" s="228">
        <v>7900</v>
      </c>
      <c r="Y180" s="228">
        <v>7500</v>
      </c>
      <c r="Z180" s="227" t="s">
        <v>178</v>
      </c>
      <c r="AA180" s="236"/>
      <c r="AB180" s="227">
        <v>2001</v>
      </c>
      <c r="AC180" s="227">
        <v>11606</v>
      </c>
      <c r="AD180" s="227">
        <v>400</v>
      </c>
      <c r="AE180" s="227">
        <v>387</v>
      </c>
      <c r="AF180" s="227"/>
      <c r="AG180" s="227"/>
      <c r="AH180" s="227"/>
      <c r="AI180" s="228">
        <v>12393</v>
      </c>
      <c r="AJ180" s="228">
        <v>787</v>
      </c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27"/>
      <c r="BC180" s="227"/>
      <c r="BD180" s="227"/>
      <c r="BE180" s="227"/>
      <c r="BF180" s="227"/>
      <c r="BG180" s="227"/>
      <c r="BH180" s="227"/>
      <c r="BI180" s="227"/>
      <c r="BJ180" s="227"/>
      <c r="BK180" s="227"/>
      <c r="BL180" s="227" t="s">
        <v>16507</v>
      </c>
      <c r="BM180" s="256"/>
      <c r="BN180" s="256"/>
      <c r="BO180" s="256"/>
    </row>
    <row r="181" spans="1:67" s="255" customFormat="1" ht="24" customHeight="1">
      <c r="A181" s="213">
        <v>8</v>
      </c>
      <c r="B181" s="903"/>
      <c r="C181" s="931" t="s">
        <v>5447</v>
      </c>
      <c r="D181" s="227" t="s">
        <v>5448</v>
      </c>
      <c r="E181" s="227" t="s">
        <v>5449</v>
      </c>
      <c r="F181" s="227" t="s">
        <v>5447</v>
      </c>
      <c r="G181" s="227" t="s">
        <v>24039</v>
      </c>
      <c r="H181" s="299"/>
      <c r="I181" s="227" t="s">
        <v>5447</v>
      </c>
      <c r="J181" s="227">
        <v>2</v>
      </c>
      <c r="K181" s="227" t="s">
        <v>5450</v>
      </c>
      <c r="L181" s="240">
        <v>62585</v>
      </c>
      <c r="M181" s="240">
        <v>3163</v>
      </c>
      <c r="N181" s="240">
        <v>3163</v>
      </c>
      <c r="O181" s="227" t="s">
        <v>147</v>
      </c>
      <c r="P181" s="227">
        <v>400</v>
      </c>
      <c r="Q181" s="227"/>
      <c r="R181" s="227">
        <v>8</v>
      </c>
      <c r="S181" s="227"/>
      <c r="T181" s="227" t="s">
        <v>148</v>
      </c>
      <c r="U181" s="240">
        <v>70</v>
      </c>
      <c r="V181" s="240">
        <v>110</v>
      </c>
      <c r="W181" s="228">
        <v>4046</v>
      </c>
      <c r="X181" s="228">
        <v>6000</v>
      </c>
      <c r="Y181" s="228">
        <v>6000</v>
      </c>
      <c r="Z181" s="227" t="s">
        <v>178</v>
      </c>
      <c r="AA181" s="236"/>
      <c r="AB181" s="227">
        <v>1994</v>
      </c>
      <c r="AC181" s="227">
        <v>1909</v>
      </c>
      <c r="AD181" s="227"/>
      <c r="AE181" s="227">
        <v>480</v>
      </c>
      <c r="AF181" s="227"/>
      <c r="AG181" s="227"/>
      <c r="AH181" s="227"/>
      <c r="AI181" s="228">
        <v>2389</v>
      </c>
      <c r="AJ181" s="228">
        <v>480</v>
      </c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27"/>
      <c r="AW181" s="227"/>
      <c r="AX181" s="227"/>
      <c r="AY181" s="227"/>
      <c r="AZ181" s="227"/>
      <c r="BA181" s="227"/>
      <c r="BB181" s="227"/>
      <c r="BC181" s="227"/>
      <c r="BD181" s="227"/>
      <c r="BE181" s="227"/>
      <c r="BF181" s="227"/>
      <c r="BG181" s="227"/>
      <c r="BH181" s="227"/>
      <c r="BI181" s="227"/>
      <c r="BJ181" s="227"/>
      <c r="BK181" s="227"/>
      <c r="BL181" s="227"/>
      <c r="BM181" s="256"/>
      <c r="BN181" s="256"/>
      <c r="BO181" s="256"/>
    </row>
    <row r="182" spans="1:67" s="255" customFormat="1" ht="24" customHeight="1">
      <c r="A182" s="213">
        <v>9</v>
      </c>
      <c r="B182" s="903"/>
      <c r="C182" s="931" t="s">
        <v>5447</v>
      </c>
      <c r="D182" s="227" t="s">
        <v>24040</v>
      </c>
      <c r="E182" s="227" t="s">
        <v>5451</v>
      </c>
      <c r="F182" s="227" t="s">
        <v>5447</v>
      </c>
      <c r="G182" s="227" t="s">
        <v>24041</v>
      </c>
      <c r="H182" s="299"/>
      <c r="I182" s="227" t="s">
        <v>5447</v>
      </c>
      <c r="J182" s="227">
        <v>3</v>
      </c>
      <c r="K182" s="227"/>
      <c r="L182" s="240">
        <v>69420</v>
      </c>
      <c r="M182" s="240">
        <v>579</v>
      </c>
      <c r="N182" s="240">
        <v>579</v>
      </c>
      <c r="O182" s="227" t="s">
        <v>147</v>
      </c>
      <c r="P182" s="227">
        <v>400</v>
      </c>
      <c r="Q182" s="227"/>
      <c r="R182" s="227">
        <v>8</v>
      </c>
      <c r="S182" s="227"/>
      <c r="T182" s="227" t="s">
        <v>290</v>
      </c>
      <c r="U182" s="240">
        <v>68</v>
      </c>
      <c r="V182" s="240">
        <v>105</v>
      </c>
      <c r="W182" s="228">
        <v>500</v>
      </c>
      <c r="X182" s="228">
        <v>1000</v>
      </c>
      <c r="Y182" s="228"/>
      <c r="Z182" s="227"/>
      <c r="AA182" s="236"/>
      <c r="AB182" s="227">
        <v>2010</v>
      </c>
      <c r="AC182" s="227">
        <v>8247</v>
      </c>
      <c r="AD182" s="227"/>
      <c r="AE182" s="227"/>
      <c r="AF182" s="227"/>
      <c r="AG182" s="227"/>
      <c r="AH182" s="227"/>
      <c r="AI182" s="228">
        <v>5078</v>
      </c>
      <c r="AJ182" s="228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27"/>
      <c r="BC182" s="227"/>
      <c r="BD182" s="227"/>
      <c r="BE182" s="227"/>
      <c r="BF182" s="227"/>
      <c r="BG182" s="227"/>
      <c r="BH182" s="227"/>
      <c r="BI182" s="227"/>
      <c r="BJ182" s="227"/>
      <c r="BK182" s="227"/>
      <c r="BL182" s="227"/>
      <c r="BM182" s="256"/>
      <c r="BN182" s="256"/>
      <c r="BO182" s="256"/>
    </row>
    <row r="183" spans="1:67" s="255" customFormat="1" ht="24" customHeight="1">
      <c r="A183" s="213">
        <v>10</v>
      </c>
      <c r="B183" s="903"/>
      <c r="C183" s="931" t="s">
        <v>5452</v>
      </c>
      <c r="D183" s="227" t="s">
        <v>24042</v>
      </c>
      <c r="E183" s="227" t="s">
        <v>5453</v>
      </c>
      <c r="F183" s="227" t="s">
        <v>5452</v>
      </c>
      <c r="G183" s="227" t="s">
        <v>24043</v>
      </c>
      <c r="H183" s="227"/>
      <c r="I183" s="227" t="s">
        <v>5452</v>
      </c>
      <c r="J183" s="227">
        <v>3</v>
      </c>
      <c r="K183" s="227" t="s">
        <v>5454</v>
      </c>
      <c r="L183" s="240">
        <v>95700</v>
      </c>
      <c r="M183" s="240">
        <v>264</v>
      </c>
      <c r="N183" s="240">
        <v>492</v>
      </c>
      <c r="O183" s="227" t="s">
        <v>147</v>
      </c>
      <c r="P183" s="227">
        <v>400</v>
      </c>
      <c r="Q183" s="227">
        <v>1.2</v>
      </c>
      <c r="R183" s="227">
        <v>8</v>
      </c>
      <c r="S183" s="227"/>
      <c r="T183" s="227" t="s">
        <v>148</v>
      </c>
      <c r="U183" s="240">
        <v>70</v>
      </c>
      <c r="V183" s="240">
        <v>105</v>
      </c>
      <c r="W183" s="228"/>
      <c r="X183" s="228">
        <v>10000</v>
      </c>
      <c r="Y183" s="228">
        <v>10000</v>
      </c>
      <c r="Z183" s="227" t="s">
        <v>4124</v>
      </c>
      <c r="AA183" s="236"/>
      <c r="AB183" s="227">
        <v>2003</v>
      </c>
      <c r="AC183" s="227">
        <v>4187</v>
      </c>
      <c r="AD183" s="227"/>
      <c r="AE183" s="227">
        <v>466</v>
      </c>
      <c r="AF183" s="227"/>
      <c r="AG183" s="227"/>
      <c r="AH183" s="227"/>
      <c r="AI183" s="228">
        <v>4653</v>
      </c>
      <c r="AJ183" s="228">
        <v>466</v>
      </c>
      <c r="AK183" s="227"/>
      <c r="AL183" s="227"/>
      <c r="AM183" s="227"/>
      <c r="AN183" s="227"/>
      <c r="AO183" s="227"/>
      <c r="AP183" s="227" t="s">
        <v>2697</v>
      </c>
      <c r="AQ183" s="227"/>
      <c r="AR183" s="227"/>
      <c r="AS183" s="227" t="s">
        <v>606</v>
      </c>
      <c r="AT183" s="227">
        <v>6</v>
      </c>
      <c r="AU183" s="227">
        <v>5033</v>
      </c>
      <c r="AV183" s="227" t="s">
        <v>5455</v>
      </c>
      <c r="AW183" s="227" t="s">
        <v>5456</v>
      </c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7"/>
      <c r="BI183" s="227"/>
      <c r="BJ183" s="227"/>
      <c r="BK183" s="227"/>
      <c r="BL183" s="227"/>
      <c r="BM183" s="256"/>
      <c r="BN183" s="256"/>
      <c r="BO183" s="256"/>
    </row>
    <row r="184" spans="1:67" s="255" customFormat="1" ht="24" customHeight="1">
      <c r="A184" s="213">
        <v>11</v>
      </c>
      <c r="B184" s="903"/>
      <c r="C184" s="931" t="s">
        <v>5457</v>
      </c>
      <c r="D184" s="227" t="s">
        <v>5458</v>
      </c>
      <c r="E184" s="227" t="s">
        <v>5459</v>
      </c>
      <c r="F184" s="227" t="s">
        <v>5457</v>
      </c>
      <c r="G184" s="227" t="s">
        <v>5460</v>
      </c>
      <c r="H184" s="299"/>
      <c r="I184" s="227" t="s">
        <v>5457</v>
      </c>
      <c r="J184" s="227">
        <v>4</v>
      </c>
      <c r="K184" s="227"/>
      <c r="L184" s="240">
        <v>62408</v>
      </c>
      <c r="M184" s="240">
        <v>1085</v>
      </c>
      <c r="N184" s="240">
        <v>1085</v>
      </c>
      <c r="O184" s="227" t="s">
        <v>147</v>
      </c>
      <c r="P184" s="227">
        <v>400</v>
      </c>
      <c r="Q184" s="227">
        <v>8</v>
      </c>
      <c r="R184" s="227">
        <v>8</v>
      </c>
      <c r="S184" s="227">
        <v>68</v>
      </c>
      <c r="T184" s="227" t="s">
        <v>1982</v>
      </c>
      <c r="U184" s="240">
        <v>68</v>
      </c>
      <c r="V184" s="240">
        <v>98</v>
      </c>
      <c r="W184" s="228">
        <v>5308</v>
      </c>
      <c r="X184" s="228">
        <v>18000</v>
      </c>
      <c r="Y184" s="228">
        <v>6800</v>
      </c>
      <c r="Z184" s="227" t="s">
        <v>178</v>
      </c>
      <c r="AA184" s="314"/>
      <c r="AB184" s="227">
        <v>1992</v>
      </c>
      <c r="AC184" s="227">
        <v>1880</v>
      </c>
      <c r="AD184" s="227"/>
      <c r="AE184" s="227">
        <v>400</v>
      </c>
      <c r="AF184" s="227"/>
      <c r="AG184" s="227"/>
      <c r="AH184" s="227"/>
      <c r="AI184" s="228">
        <v>4801</v>
      </c>
      <c r="AJ184" s="228">
        <v>400</v>
      </c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27"/>
      <c r="BC184" s="227"/>
      <c r="BD184" s="227"/>
      <c r="BE184" s="227"/>
      <c r="BF184" s="227"/>
      <c r="BG184" s="227"/>
      <c r="BH184" s="227"/>
      <c r="BI184" s="227"/>
      <c r="BJ184" s="227"/>
      <c r="BK184" s="227"/>
      <c r="BL184" s="227"/>
      <c r="BM184" s="256"/>
      <c r="BN184" s="256"/>
      <c r="BO184" s="256"/>
    </row>
    <row r="185" spans="1:67" s="255" customFormat="1" ht="24" customHeight="1">
      <c r="A185" s="213">
        <v>12</v>
      </c>
      <c r="B185" s="903"/>
      <c r="C185" s="931" t="s">
        <v>5461</v>
      </c>
      <c r="D185" s="227" t="s">
        <v>5462</v>
      </c>
      <c r="E185" s="227" t="s">
        <v>5463</v>
      </c>
      <c r="F185" s="227" t="s">
        <v>5461</v>
      </c>
      <c r="G185" s="227" t="s">
        <v>550</v>
      </c>
      <c r="H185" s="299"/>
      <c r="I185" s="227" t="s">
        <v>5461</v>
      </c>
      <c r="J185" s="227">
        <v>3</v>
      </c>
      <c r="K185" s="227"/>
      <c r="L185" s="240">
        <v>140361</v>
      </c>
      <c r="M185" s="240">
        <v>11867</v>
      </c>
      <c r="N185" s="240">
        <v>517</v>
      </c>
      <c r="O185" s="227" t="s">
        <v>147</v>
      </c>
      <c r="P185" s="227">
        <v>400</v>
      </c>
      <c r="Q185" s="227">
        <v>1.2</v>
      </c>
      <c r="R185" s="227">
        <v>8</v>
      </c>
      <c r="S185" s="227">
        <v>24220</v>
      </c>
      <c r="T185" s="227" t="s">
        <v>290</v>
      </c>
      <c r="U185" s="240">
        <v>70</v>
      </c>
      <c r="V185" s="240">
        <v>105</v>
      </c>
      <c r="W185" s="228">
        <v>2000</v>
      </c>
      <c r="X185" s="228">
        <v>7000</v>
      </c>
      <c r="Y185" s="228">
        <v>7000</v>
      </c>
      <c r="Z185" s="227" t="s">
        <v>465</v>
      </c>
      <c r="AA185" s="227"/>
      <c r="AB185" s="227">
        <v>1993</v>
      </c>
      <c r="AC185" s="227">
        <v>6721</v>
      </c>
      <c r="AD185" s="227"/>
      <c r="AE185" s="227">
        <v>413</v>
      </c>
      <c r="AF185" s="227"/>
      <c r="AG185" s="227"/>
      <c r="AH185" s="227"/>
      <c r="AI185" s="228">
        <v>7134</v>
      </c>
      <c r="AJ185" s="228">
        <v>413</v>
      </c>
      <c r="AK185" s="227"/>
      <c r="AL185" s="227"/>
      <c r="AM185" s="227"/>
      <c r="AN185" s="227"/>
      <c r="AO185" s="227"/>
      <c r="AP185" s="227"/>
      <c r="AQ185" s="227"/>
      <c r="AR185" s="227"/>
      <c r="AS185" s="227" t="s">
        <v>606</v>
      </c>
      <c r="AT185" s="227">
        <v>9</v>
      </c>
      <c r="AU185" s="227">
        <v>5523</v>
      </c>
      <c r="AV185" s="227" t="s">
        <v>5464</v>
      </c>
      <c r="AW185" s="227" t="s">
        <v>5465</v>
      </c>
      <c r="AX185" s="227"/>
      <c r="AY185" s="227"/>
      <c r="AZ185" s="227"/>
      <c r="BA185" s="227"/>
      <c r="BB185" s="227"/>
      <c r="BC185" s="227"/>
      <c r="BD185" s="227"/>
      <c r="BE185" s="227"/>
      <c r="BF185" s="227"/>
      <c r="BG185" s="227"/>
      <c r="BH185" s="227"/>
      <c r="BI185" s="227"/>
      <c r="BJ185" s="227"/>
      <c r="BK185" s="227"/>
      <c r="BL185" s="227"/>
      <c r="BM185" s="256"/>
      <c r="BN185" s="256"/>
      <c r="BO185" s="256"/>
    </row>
    <row r="186" spans="1:67" s="255" customFormat="1" ht="24" customHeight="1">
      <c r="A186" s="213">
        <v>13</v>
      </c>
      <c r="B186" s="903"/>
      <c r="C186" s="931" t="s">
        <v>202</v>
      </c>
      <c r="D186" s="227" t="s">
        <v>203</v>
      </c>
      <c r="E186" s="227" t="s">
        <v>204</v>
      </c>
      <c r="F186" s="227" t="s">
        <v>202</v>
      </c>
      <c r="G186" s="227" t="s">
        <v>145</v>
      </c>
      <c r="H186" s="299"/>
      <c r="I186" s="227" t="s">
        <v>202</v>
      </c>
      <c r="J186" s="227">
        <v>3</v>
      </c>
      <c r="K186" s="227" t="s">
        <v>146</v>
      </c>
      <c r="L186" s="240">
        <v>93612</v>
      </c>
      <c r="M186" s="240">
        <v>972</v>
      </c>
      <c r="N186" s="240">
        <v>2320</v>
      </c>
      <c r="O186" s="227" t="s">
        <v>147</v>
      </c>
      <c r="P186" s="227">
        <v>400</v>
      </c>
      <c r="Q186" s="227">
        <v>8</v>
      </c>
      <c r="R186" s="227">
        <v>8</v>
      </c>
      <c r="S186" s="227"/>
      <c r="T186" s="227" t="s">
        <v>148</v>
      </c>
      <c r="U186" s="240">
        <v>68</v>
      </c>
      <c r="V186" s="240">
        <v>110</v>
      </c>
      <c r="W186" s="228">
        <v>432</v>
      </c>
      <c r="X186" s="228">
        <v>20000</v>
      </c>
      <c r="Y186" s="228">
        <v>20000</v>
      </c>
      <c r="Z186" s="227" t="s">
        <v>149</v>
      </c>
      <c r="AA186" s="227"/>
      <c r="AB186" s="227">
        <v>1988</v>
      </c>
      <c r="AC186" s="227">
        <v>450</v>
      </c>
      <c r="AD186" s="227"/>
      <c r="AE186" s="227">
        <v>550</v>
      </c>
      <c r="AF186" s="227"/>
      <c r="AG186" s="227"/>
      <c r="AH186" s="227"/>
      <c r="AI186" s="228">
        <v>3300</v>
      </c>
      <c r="AJ186" s="228">
        <v>550</v>
      </c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  <c r="BJ186" s="227"/>
      <c r="BK186" s="227"/>
      <c r="BL186" s="227"/>
      <c r="BM186" s="256"/>
      <c r="BN186" s="256"/>
      <c r="BO186" s="256"/>
    </row>
    <row r="187" spans="1:67" s="255" customFormat="1" ht="24" customHeight="1">
      <c r="A187" s="213"/>
      <c r="B187" s="903"/>
      <c r="C187" s="931" t="s">
        <v>202</v>
      </c>
      <c r="D187" s="227" t="s">
        <v>24044</v>
      </c>
      <c r="E187" s="227" t="s">
        <v>14054</v>
      </c>
      <c r="F187" s="227" t="s">
        <v>202</v>
      </c>
      <c r="G187" s="227"/>
      <c r="H187" s="227"/>
      <c r="I187" s="227" t="s">
        <v>202</v>
      </c>
      <c r="J187" s="227"/>
      <c r="K187" s="227"/>
      <c r="L187" s="240">
        <v>93612</v>
      </c>
      <c r="M187" s="240">
        <v>2304</v>
      </c>
      <c r="N187" s="240">
        <v>2304</v>
      </c>
      <c r="O187" s="227" t="s">
        <v>147</v>
      </c>
      <c r="P187" s="227">
        <v>100</v>
      </c>
      <c r="Q187" s="227"/>
      <c r="R187" s="227">
        <v>6</v>
      </c>
      <c r="S187" s="227"/>
      <c r="T187" s="227"/>
      <c r="U187" s="240"/>
      <c r="V187" s="240"/>
      <c r="W187" s="228"/>
      <c r="X187" s="228">
        <v>600</v>
      </c>
      <c r="Y187" s="228"/>
      <c r="Z187" s="227"/>
      <c r="AA187" s="227"/>
      <c r="AB187" s="227">
        <v>2017</v>
      </c>
      <c r="AC187" s="227"/>
      <c r="AD187" s="227"/>
      <c r="AE187" s="227"/>
      <c r="AF187" s="227"/>
      <c r="AG187" s="227"/>
      <c r="AH187" s="227"/>
      <c r="AI187" s="228">
        <v>1800</v>
      </c>
      <c r="AJ187" s="228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  <c r="BG187" s="227"/>
      <c r="BH187" s="227"/>
      <c r="BI187" s="227"/>
      <c r="BJ187" s="227"/>
      <c r="BK187" s="227"/>
      <c r="BL187" s="227"/>
      <c r="BM187" s="256"/>
      <c r="BN187" s="256"/>
      <c r="BO187" s="256"/>
    </row>
    <row r="188" spans="1:67" s="255" customFormat="1" ht="24" customHeight="1">
      <c r="A188" s="213"/>
      <c r="B188" s="903"/>
      <c r="C188" s="931" t="s">
        <v>5466</v>
      </c>
      <c r="D188" s="227" t="s">
        <v>5467</v>
      </c>
      <c r="E188" s="227" t="s">
        <v>11357</v>
      </c>
      <c r="F188" s="227" t="s">
        <v>5466</v>
      </c>
      <c r="G188" s="227" t="s">
        <v>5468</v>
      </c>
      <c r="H188" s="299"/>
      <c r="I188" s="227" t="s">
        <v>5466</v>
      </c>
      <c r="J188" s="227">
        <v>4</v>
      </c>
      <c r="K188" s="227" t="s">
        <v>5450</v>
      </c>
      <c r="L188" s="240">
        <v>40621</v>
      </c>
      <c r="M188" s="240">
        <v>1472</v>
      </c>
      <c r="N188" s="240">
        <v>1742</v>
      </c>
      <c r="O188" s="227" t="s">
        <v>147</v>
      </c>
      <c r="P188" s="227">
        <v>400</v>
      </c>
      <c r="Q188" s="227"/>
      <c r="R188" s="227">
        <v>8</v>
      </c>
      <c r="S188" s="227"/>
      <c r="T188" s="227" t="s">
        <v>148</v>
      </c>
      <c r="U188" s="240">
        <v>70</v>
      </c>
      <c r="V188" s="240">
        <v>105</v>
      </c>
      <c r="W188" s="228"/>
      <c r="X188" s="228">
        <v>6000</v>
      </c>
      <c r="Y188" s="228">
        <v>6000</v>
      </c>
      <c r="Z188" s="227" t="s">
        <v>702</v>
      </c>
      <c r="AA188" s="227"/>
      <c r="AB188" s="227" t="s">
        <v>5469</v>
      </c>
      <c r="AC188" s="227">
        <v>690</v>
      </c>
      <c r="AD188" s="227"/>
      <c r="AE188" s="227">
        <v>300</v>
      </c>
      <c r="AF188" s="227"/>
      <c r="AG188" s="227"/>
      <c r="AH188" s="227"/>
      <c r="AI188" s="228" t="s">
        <v>5470</v>
      </c>
      <c r="AJ188" s="228">
        <v>300</v>
      </c>
      <c r="AK188" s="227"/>
      <c r="AL188" s="227"/>
      <c r="AM188" s="227"/>
      <c r="AN188" s="227"/>
      <c r="AO188" s="227"/>
      <c r="AP188" s="227"/>
      <c r="AQ188" s="227"/>
      <c r="AR188" s="227"/>
      <c r="AS188" s="227"/>
      <c r="AT188" s="227"/>
      <c r="AU188" s="227"/>
      <c r="AV188" s="227"/>
      <c r="AW188" s="227"/>
      <c r="AX188" s="227"/>
      <c r="AY188" s="227"/>
      <c r="AZ188" s="227"/>
      <c r="BA188" s="227"/>
      <c r="BB188" s="227"/>
      <c r="BC188" s="227"/>
      <c r="BD188" s="227"/>
      <c r="BE188" s="227"/>
      <c r="BF188" s="227"/>
      <c r="BG188" s="227"/>
      <c r="BH188" s="227"/>
      <c r="BI188" s="227"/>
      <c r="BJ188" s="227"/>
      <c r="BK188" s="227"/>
      <c r="BL188" s="227"/>
      <c r="BM188" s="256"/>
      <c r="BN188" s="256"/>
      <c r="BO188" s="256"/>
    </row>
    <row r="189" spans="1:67" s="255" customFormat="1" ht="24" customHeight="1">
      <c r="A189" s="213"/>
      <c r="B189" s="1354"/>
      <c r="C189" s="931" t="s">
        <v>5471</v>
      </c>
      <c r="D189" s="227"/>
      <c r="E189" s="227" t="s">
        <v>5472</v>
      </c>
      <c r="F189" s="227" t="s">
        <v>5471</v>
      </c>
      <c r="G189" s="227"/>
      <c r="H189" s="299"/>
      <c r="I189" s="227" t="s">
        <v>5471</v>
      </c>
      <c r="J189" s="227"/>
      <c r="K189" s="227"/>
      <c r="L189" s="240">
        <v>156254</v>
      </c>
      <c r="M189" s="240">
        <v>3408</v>
      </c>
      <c r="N189" s="240">
        <v>10223</v>
      </c>
      <c r="O189" s="227" t="s">
        <v>147</v>
      </c>
      <c r="P189" s="227">
        <v>400</v>
      </c>
      <c r="Q189" s="227"/>
      <c r="R189" s="227">
        <v>8</v>
      </c>
      <c r="S189" s="227"/>
      <c r="T189" s="227" t="s">
        <v>290</v>
      </c>
      <c r="U189" s="240">
        <v>70</v>
      </c>
      <c r="V189" s="240">
        <v>107</v>
      </c>
      <c r="W189" s="228">
        <v>200</v>
      </c>
      <c r="X189" s="228">
        <v>200</v>
      </c>
      <c r="Y189" s="228"/>
      <c r="Z189" s="227"/>
      <c r="AA189" s="227"/>
      <c r="AB189" s="227">
        <v>2009</v>
      </c>
      <c r="AC189" s="227"/>
      <c r="AD189" s="227"/>
      <c r="AE189" s="227"/>
      <c r="AF189" s="227"/>
      <c r="AG189" s="227"/>
      <c r="AH189" s="227"/>
      <c r="AI189" s="228">
        <v>2200</v>
      </c>
      <c r="AJ189" s="228"/>
      <c r="AK189" s="227"/>
      <c r="AL189" s="227"/>
      <c r="AM189" s="227"/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  <c r="BJ189" s="227"/>
      <c r="BK189" s="227"/>
      <c r="BL189" s="227"/>
      <c r="BM189" s="256"/>
      <c r="BN189" s="256"/>
      <c r="BO189" s="256"/>
    </row>
    <row r="190" spans="1:67" s="255" customFormat="1" ht="24" customHeight="1">
      <c r="A190" s="213">
        <v>14</v>
      </c>
      <c r="B190" s="1354"/>
      <c r="C190" s="931" t="s">
        <v>5473</v>
      </c>
      <c r="D190" s="227" t="s">
        <v>5474</v>
      </c>
      <c r="E190" s="227" t="s">
        <v>5475</v>
      </c>
      <c r="F190" s="227" t="s">
        <v>5473</v>
      </c>
      <c r="G190" s="227" t="s">
        <v>5476</v>
      </c>
      <c r="H190" s="299"/>
      <c r="I190" s="227" t="s">
        <v>5473</v>
      </c>
      <c r="J190" s="227">
        <v>4</v>
      </c>
      <c r="K190" s="227" t="s">
        <v>5477</v>
      </c>
      <c r="L190" s="240">
        <v>115772</v>
      </c>
      <c r="M190" s="240">
        <v>718</v>
      </c>
      <c r="N190" s="240">
        <v>718</v>
      </c>
      <c r="O190" s="227" t="s">
        <v>147</v>
      </c>
      <c r="P190" s="227">
        <v>400</v>
      </c>
      <c r="Q190" s="227">
        <v>1.2</v>
      </c>
      <c r="R190" s="227">
        <v>8</v>
      </c>
      <c r="S190" s="227"/>
      <c r="T190" s="227" t="s">
        <v>148</v>
      </c>
      <c r="U190" s="240">
        <v>72</v>
      </c>
      <c r="V190" s="240">
        <v>110</v>
      </c>
      <c r="W190" s="228">
        <v>200</v>
      </c>
      <c r="X190" s="228">
        <v>9000</v>
      </c>
      <c r="Y190" s="228">
        <v>9000</v>
      </c>
      <c r="Z190" s="227" t="s">
        <v>702</v>
      </c>
      <c r="AA190" s="227"/>
      <c r="AB190" s="227">
        <v>2002</v>
      </c>
      <c r="AC190" s="227">
        <v>5200</v>
      </c>
      <c r="AD190" s="227"/>
      <c r="AE190" s="227">
        <v>685</v>
      </c>
      <c r="AF190" s="227"/>
      <c r="AG190" s="227"/>
      <c r="AH190" s="227"/>
      <c r="AI190" s="228">
        <v>5885</v>
      </c>
      <c r="AJ190" s="228">
        <v>685</v>
      </c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  <c r="BG190" s="227"/>
      <c r="BH190" s="227"/>
      <c r="BI190" s="227"/>
      <c r="BJ190" s="227"/>
      <c r="BK190" s="227"/>
      <c r="BL190" s="227"/>
      <c r="BM190" s="256"/>
      <c r="BN190" s="256"/>
      <c r="BO190" s="256"/>
    </row>
    <row r="191" spans="1:67" s="255" customFormat="1" ht="24" customHeight="1">
      <c r="A191" s="213"/>
      <c r="B191" s="1354"/>
      <c r="C191" s="931" t="s">
        <v>5478</v>
      </c>
      <c r="D191" s="227" t="s">
        <v>5479</v>
      </c>
      <c r="E191" s="227" t="s">
        <v>5480</v>
      </c>
      <c r="F191" s="227" t="s">
        <v>5478</v>
      </c>
      <c r="G191" s="227" t="s">
        <v>24045</v>
      </c>
      <c r="H191" s="227" t="s">
        <v>5478</v>
      </c>
      <c r="I191" s="227">
        <v>7</v>
      </c>
      <c r="J191" s="227" t="s">
        <v>146</v>
      </c>
      <c r="K191" s="240">
        <v>30472</v>
      </c>
      <c r="L191" s="240">
        <v>2359</v>
      </c>
      <c r="M191" s="240">
        <v>3771</v>
      </c>
      <c r="N191" s="227" t="s">
        <v>5482</v>
      </c>
      <c r="O191" s="227">
        <v>400</v>
      </c>
      <c r="P191" s="227">
        <v>1.2</v>
      </c>
      <c r="Q191" s="227">
        <v>8</v>
      </c>
      <c r="R191" s="227"/>
      <c r="S191" s="227" t="s">
        <v>148</v>
      </c>
      <c r="T191" s="240">
        <v>68</v>
      </c>
      <c r="U191" s="240">
        <v>105</v>
      </c>
      <c r="V191" s="228">
        <v>14079</v>
      </c>
      <c r="W191" s="228">
        <v>20000</v>
      </c>
      <c r="X191" s="228">
        <v>10000</v>
      </c>
      <c r="Y191" s="227" t="s">
        <v>4124</v>
      </c>
      <c r="Z191" s="227"/>
      <c r="AA191" s="227">
        <v>2007</v>
      </c>
      <c r="AB191" s="227">
        <v>190</v>
      </c>
      <c r="AC191" s="227"/>
      <c r="AD191" s="227">
        <v>450</v>
      </c>
      <c r="AE191" s="227"/>
      <c r="AF191" s="227"/>
      <c r="AG191" s="227"/>
      <c r="AH191" s="228">
        <v>11425</v>
      </c>
      <c r="AI191" s="228">
        <v>450</v>
      </c>
      <c r="AJ191" s="227"/>
      <c r="AK191" s="227">
        <v>1</v>
      </c>
      <c r="AL191" s="227" t="s">
        <v>24046</v>
      </c>
      <c r="AM191" s="227">
        <v>4</v>
      </c>
      <c r="AN191" s="310" t="s">
        <v>24047</v>
      </c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  <c r="BG191" s="227"/>
      <c r="BH191" s="227"/>
      <c r="BI191" s="227"/>
      <c r="BJ191" s="227"/>
      <c r="BK191" s="227"/>
      <c r="BL191" s="227"/>
      <c r="BM191" s="256"/>
      <c r="BN191" s="256"/>
      <c r="BO191" s="256"/>
    </row>
    <row r="192" spans="1:67" s="255" customFormat="1" ht="24" customHeight="1">
      <c r="A192" s="213">
        <v>15</v>
      </c>
      <c r="B192" s="903"/>
      <c r="C192" s="931" t="s">
        <v>5478</v>
      </c>
      <c r="D192" s="227" t="s">
        <v>5479</v>
      </c>
      <c r="E192" s="227" t="s">
        <v>5483</v>
      </c>
      <c r="F192" s="227" t="s">
        <v>5478</v>
      </c>
      <c r="G192" s="227" t="s">
        <v>24045</v>
      </c>
      <c r="H192" s="227" t="s">
        <v>5478</v>
      </c>
      <c r="I192" s="227">
        <v>7</v>
      </c>
      <c r="J192" s="227" t="s">
        <v>146</v>
      </c>
      <c r="K192" s="240">
        <v>18718</v>
      </c>
      <c r="L192" s="240">
        <v>41</v>
      </c>
      <c r="M192" s="240">
        <v>65</v>
      </c>
      <c r="N192" s="227" t="s">
        <v>5482</v>
      </c>
      <c r="O192" s="227">
        <v>400</v>
      </c>
      <c r="P192" s="227">
        <v>1.2</v>
      </c>
      <c r="Q192" s="227">
        <v>6</v>
      </c>
      <c r="R192" s="227"/>
      <c r="S192" s="227" t="s">
        <v>290</v>
      </c>
      <c r="T192" s="240">
        <v>68</v>
      </c>
      <c r="U192" s="240">
        <v>105</v>
      </c>
      <c r="V192" s="228">
        <v>900</v>
      </c>
      <c r="W192" s="228">
        <v>10000</v>
      </c>
      <c r="X192" s="228">
        <v>10000</v>
      </c>
      <c r="Y192" s="227" t="s">
        <v>4124</v>
      </c>
      <c r="Z192" s="227"/>
      <c r="AA192" s="227">
        <v>2008</v>
      </c>
      <c r="AB192" s="227">
        <v>190</v>
      </c>
      <c r="AC192" s="227"/>
      <c r="AD192" s="227">
        <v>450</v>
      </c>
      <c r="AE192" s="227"/>
      <c r="AF192" s="227"/>
      <c r="AG192" s="227"/>
      <c r="AH192" s="228">
        <v>1322</v>
      </c>
      <c r="AI192" s="228"/>
      <c r="AJ192" s="227"/>
      <c r="AK192" s="227"/>
      <c r="AL192" s="227"/>
      <c r="AM192" s="227">
        <v>4</v>
      </c>
      <c r="AN192" s="310" t="s">
        <v>24047</v>
      </c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  <c r="BG192" s="227"/>
      <c r="BH192" s="227"/>
      <c r="BI192" s="227"/>
      <c r="BJ192" s="227"/>
      <c r="BK192" s="227"/>
      <c r="BL192" s="227"/>
      <c r="BM192" s="256"/>
      <c r="BN192" s="256"/>
      <c r="BO192" s="256"/>
    </row>
    <row r="193" spans="1:67" s="255" customFormat="1" ht="24" customHeight="1">
      <c r="A193" s="213">
        <v>17</v>
      </c>
      <c r="B193" s="903"/>
      <c r="C193" s="931" t="s">
        <v>13136</v>
      </c>
      <c r="D193" s="227"/>
      <c r="E193" s="227" t="s">
        <v>14055</v>
      </c>
      <c r="F193" s="227" t="s">
        <v>13136</v>
      </c>
      <c r="G193" s="227"/>
      <c r="H193" s="299"/>
      <c r="I193" s="227" t="s">
        <v>13136</v>
      </c>
      <c r="J193" s="227"/>
      <c r="K193" s="227"/>
      <c r="L193" s="240">
        <v>76126</v>
      </c>
      <c r="M193" s="240">
        <v>1780</v>
      </c>
      <c r="N193" s="240">
        <v>2665</v>
      </c>
      <c r="O193" s="227" t="s">
        <v>1978</v>
      </c>
      <c r="P193" s="227">
        <v>400</v>
      </c>
      <c r="Q193" s="227"/>
      <c r="R193" s="227">
        <v>8</v>
      </c>
      <c r="S193" s="227"/>
      <c r="T193" s="227" t="s">
        <v>1982</v>
      </c>
      <c r="U193" s="240">
        <v>68</v>
      </c>
      <c r="V193" s="240">
        <v>105</v>
      </c>
      <c r="W193" s="228">
        <v>2615</v>
      </c>
      <c r="X193" s="228">
        <v>5000</v>
      </c>
      <c r="Y193" s="228"/>
      <c r="Z193" s="227"/>
      <c r="AA193" s="227"/>
      <c r="AB193" s="227">
        <v>2021</v>
      </c>
      <c r="AC193" s="227"/>
      <c r="AD193" s="227"/>
      <c r="AE193" s="227"/>
      <c r="AF193" s="227"/>
      <c r="AG193" s="227"/>
      <c r="AH193" s="227"/>
      <c r="AI193" s="228">
        <v>27300</v>
      </c>
      <c r="AJ193" s="228"/>
      <c r="AK193" s="227"/>
      <c r="AL193" s="227"/>
      <c r="AM193" s="227"/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  <c r="BG193" s="227"/>
      <c r="BH193" s="227"/>
      <c r="BI193" s="227"/>
      <c r="BJ193" s="227"/>
      <c r="BK193" s="227"/>
      <c r="BL193" s="227"/>
      <c r="BM193" s="256"/>
      <c r="BN193" s="256"/>
      <c r="BO193" s="256"/>
    </row>
    <row r="194" spans="1:67" s="255" customFormat="1" ht="24" customHeight="1">
      <c r="A194" s="213"/>
      <c r="B194" s="903"/>
      <c r="C194" s="931" t="s">
        <v>5485</v>
      </c>
      <c r="D194" s="227" t="s">
        <v>5486</v>
      </c>
      <c r="E194" s="227" t="s">
        <v>5487</v>
      </c>
      <c r="F194" s="227" t="s">
        <v>5485</v>
      </c>
      <c r="G194" s="227" t="s">
        <v>5488</v>
      </c>
      <c r="H194" s="299"/>
      <c r="I194" s="227" t="s">
        <v>5485</v>
      </c>
      <c r="J194" s="227">
        <v>2</v>
      </c>
      <c r="K194" s="227" t="s">
        <v>5489</v>
      </c>
      <c r="L194" s="240">
        <v>43902</v>
      </c>
      <c r="M194" s="240">
        <v>618</v>
      </c>
      <c r="N194" s="240">
        <v>4625</v>
      </c>
      <c r="O194" s="227" t="s">
        <v>147</v>
      </c>
      <c r="P194" s="227">
        <v>400</v>
      </c>
      <c r="Q194" s="227">
        <v>1.2</v>
      </c>
      <c r="R194" s="227">
        <v>8</v>
      </c>
      <c r="S194" s="227"/>
      <c r="T194" s="227" t="s">
        <v>290</v>
      </c>
      <c r="U194" s="240">
        <v>75</v>
      </c>
      <c r="V194" s="240">
        <v>105</v>
      </c>
      <c r="W194" s="228"/>
      <c r="X194" s="228">
        <v>4000</v>
      </c>
      <c r="Y194" s="228">
        <v>4000</v>
      </c>
      <c r="Z194" s="227" t="s">
        <v>178</v>
      </c>
      <c r="AA194" s="227"/>
      <c r="AB194" s="227">
        <v>1991</v>
      </c>
      <c r="AC194" s="227">
        <v>694</v>
      </c>
      <c r="AD194" s="227">
        <v>640</v>
      </c>
      <c r="AE194" s="227">
        <v>300</v>
      </c>
      <c r="AF194" s="227"/>
      <c r="AG194" s="227"/>
      <c r="AH194" s="227"/>
      <c r="AI194" s="228">
        <v>1634</v>
      </c>
      <c r="AJ194" s="228">
        <v>940</v>
      </c>
      <c r="AK194" s="227">
        <v>2003</v>
      </c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227"/>
      <c r="BH194" s="227"/>
      <c r="BI194" s="227"/>
      <c r="BJ194" s="227"/>
      <c r="BK194" s="227"/>
      <c r="BL194" s="227"/>
      <c r="BM194" s="256"/>
      <c r="BN194" s="256"/>
      <c r="BO194" s="256"/>
    </row>
    <row r="195" spans="1:67" s="255" customFormat="1" ht="24" customHeight="1">
      <c r="A195" s="213"/>
      <c r="B195" s="903"/>
      <c r="C195" s="931" t="s">
        <v>5490</v>
      </c>
      <c r="D195" s="227" t="s">
        <v>24048</v>
      </c>
      <c r="E195" s="227" t="s">
        <v>5491</v>
      </c>
      <c r="F195" s="227" t="s">
        <v>5490</v>
      </c>
      <c r="G195" s="227" t="s">
        <v>24049</v>
      </c>
      <c r="H195" s="299"/>
      <c r="I195" s="227" t="s">
        <v>5490</v>
      </c>
      <c r="J195" s="227">
        <v>2</v>
      </c>
      <c r="K195" s="227" t="s">
        <v>24050</v>
      </c>
      <c r="L195" s="240">
        <v>98955</v>
      </c>
      <c r="M195" s="240">
        <v>4857</v>
      </c>
      <c r="N195" s="240">
        <v>7572</v>
      </c>
      <c r="O195" s="227" t="s">
        <v>147</v>
      </c>
      <c r="P195" s="227">
        <v>400</v>
      </c>
      <c r="Q195" s="227">
        <v>1.2</v>
      </c>
      <c r="R195" s="227">
        <v>8</v>
      </c>
      <c r="S195" s="227"/>
      <c r="T195" s="227" t="s">
        <v>148</v>
      </c>
      <c r="U195" s="240">
        <v>68</v>
      </c>
      <c r="V195" s="240">
        <v>105</v>
      </c>
      <c r="W195" s="228">
        <v>312</v>
      </c>
      <c r="X195" s="228">
        <v>5000</v>
      </c>
      <c r="Y195" s="228">
        <v>4000</v>
      </c>
      <c r="Z195" s="227" t="s">
        <v>178</v>
      </c>
      <c r="AA195" s="227"/>
      <c r="AB195" s="227">
        <v>2007</v>
      </c>
      <c r="AC195" s="227">
        <v>694</v>
      </c>
      <c r="AD195" s="227">
        <v>640</v>
      </c>
      <c r="AE195" s="227">
        <v>300</v>
      </c>
      <c r="AF195" s="227"/>
      <c r="AG195" s="227"/>
      <c r="AH195" s="227"/>
      <c r="AI195" s="228">
        <v>10220</v>
      </c>
      <c r="AJ195" s="228">
        <v>940</v>
      </c>
      <c r="AK195" s="227">
        <v>2003</v>
      </c>
      <c r="AL195" s="227"/>
      <c r="AM195" s="227"/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  <c r="BG195" s="227"/>
      <c r="BH195" s="227"/>
      <c r="BI195" s="227"/>
      <c r="BJ195" s="227"/>
      <c r="BK195" s="227"/>
      <c r="BL195" s="227"/>
      <c r="BM195" s="256"/>
      <c r="BN195" s="256"/>
      <c r="BO195" s="256"/>
    </row>
    <row r="196" spans="1:67" s="255" customFormat="1" ht="22.5">
      <c r="A196" s="213"/>
      <c r="B196" s="903"/>
      <c r="C196" s="931" t="s">
        <v>13151</v>
      </c>
      <c r="D196" s="227" t="s">
        <v>24048</v>
      </c>
      <c r="E196" s="227" t="s">
        <v>24051</v>
      </c>
      <c r="F196" s="227" t="s">
        <v>13151</v>
      </c>
      <c r="G196" s="227" t="s">
        <v>24049</v>
      </c>
      <c r="H196" s="299"/>
      <c r="I196" s="227" t="s">
        <v>13151</v>
      </c>
      <c r="J196" s="227">
        <v>2</v>
      </c>
      <c r="K196" s="227" t="s">
        <v>24052</v>
      </c>
      <c r="L196" s="240">
        <v>98955</v>
      </c>
      <c r="M196" s="240">
        <v>1583</v>
      </c>
      <c r="N196" s="240">
        <v>1583</v>
      </c>
      <c r="O196" s="227" t="s">
        <v>1978</v>
      </c>
      <c r="P196" s="227">
        <v>400</v>
      </c>
      <c r="Q196" s="227"/>
      <c r="R196" s="227">
        <v>6</v>
      </c>
      <c r="S196" s="227"/>
      <c r="T196" s="227"/>
      <c r="U196" s="240"/>
      <c r="V196" s="240"/>
      <c r="W196" s="228"/>
      <c r="X196" s="228"/>
      <c r="Y196" s="228"/>
      <c r="Z196" s="227"/>
      <c r="AA196" s="227"/>
      <c r="AB196" s="227">
        <v>2016</v>
      </c>
      <c r="AC196" s="227">
        <v>1400</v>
      </c>
      <c r="AD196" s="227"/>
      <c r="AE196" s="227"/>
      <c r="AF196" s="227"/>
      <c r="AG196" s="227"/>
      <c r="AH196" s="227"/>
      <c r="AI196" s="228"/>
      <c r="AJ196" s="228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27"/>
      <c r="BC196" s="227"/>
      <c r="BD196" s="227"/>
      <c r="BE196" s="227"/>
      <c r="BF196" s="227"/>
      <c r="BG196" s="227"/>
      <c r="BH196" s="227"/>
      <c r="BI196" s="227"/>
      <c r="BJ196" s="227"/>
      <c r="BK196" s="227"/>
      <c r="BL196" s="227" t="s">
        <v>24053</v>
      </c>
      <c r="BM196" s="256"/>
      <c r="BN196" s="256"/>
      <c r="BO196" s="256"/>
    </row>
    <row r="197" spans="1:67" s="255" customFormat="1" ht="24" customHeight="1">
      <c r="A197" s="213" t="s">
        <v>150</v>
      </c>
      <c r="B197" s="903"/>
      <c r="C197" s="931" t="s">
        <v>5492</v>
      </c>
      <c r="D197" s="227" t="s">
        <v>5486</v>
      </c>
      <c r="E197" s="227" t="s">
        <v>5493</v>
      </c>
      <c r="F197" s="227" t="s">
        <v>5492</v>
      </c>
      <c r="G197" s="227" t="s">
        <v>5488</v>
      </c>
      <c r="H197" s="299"/>
      <c r="I197" s="227" t="s">
        <v>5492</v>
      </c>
      <c r="J197" s="227">
        <v>2</v>
      </c>
      <c r="K197" s="227" t="s">
        <v>5489</v>
      </c>
      <c r="L197" s="240">
        <v>85252</v>
      </c>
      <c r="M197" s="240">
        <v>1284</v>
      </c>
      <c r="N197" s="240">
        <v>2927</v>
      </c>
      <c r="O197" s="227" t="s">
        <v>147</v>
      </c>
      <c r="P197" s="227">
        <v>400</v>
      </c>
      <c r="Q197" s="227">
        <v>1.2</v>
      </c>
      <c r="R197" s="227">
        <v>8</v>
      </c>
      <c r="S197" s="227"/>
      <c r="T197" s="227" t="s">
        <v>290</v>
      </c>
      <c r="U197" s="240">
        <v>68</v>
      </c>
      <c r="V197" s="240">
        <v>105</v>
      </c>
      <c r="W197" s="228">
        <v>880</v>
      </c>
      <c r="X197" s="228">
        <v>5000</v>
      </c>
      <c r="Y197" s="228">
        <v>4000</v>
      </c>
      <c r="Z197" s="227" t="s">
        <v>178</v>
      </c>
      <c r="AA197" s="227"/>
      <c r="AB197" s="227">
        <v>2016</v>
      </c>
      <c r="AC197" s="227">
        <v>694</v>
      </c>
      <c r="AD197" s="227">
        <v>640</v>
      </c>
      <c r="AE197" s="227">
        <v>300</v>
      </c>
      <c r="AF197" s="227"/>
      <c r="AG197" s="227"/>
      <c r="AH197" s="227"/>
      <c r="AI197" s="228">
        <v>17700</v>
      </c>
      <c r="AJ197" s="228"/>
      <c r="AK197" s="227"/>
      <c r="AL197" s="227"/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/>
      <c r="BF197" s="227"/>
      <c r="BG197" s="227"/>
      <c r="BH197" s="227"/>
      <c r="BI197" s="227"/>
      <c r="BJ197" s="227"/>
      <c r="BK197" s="227"/>
      <c r="BL197" s="227"/>
      <c r="BM197" s="256"/>
      <c r="BN197" s="256"/>
      <c r="BO197" s="256"/>
    </row>
    <row r="198" spans="1:67" s="255" customFormat="1" ht="24" customHeight="1">
      <c r="A198" s="213"/>
      <c r="B198" s="903"/>
      <c r="C198" s="931" t="s">
        <v>5492</v>
      </c>
      <c r="D198" s="227"/>
      <c r="E198" s="227" t="s">
        <v>11358</v>
      </c>
      <c r="F198" s="227" t="s">
        <v>5492</v>
      </c>
      <c r="G198" s="227"/>
      <c r="H198" s="299"/>
      <c r="I198" s="227" t="s">
        <v>5492</v>
      </c>
      <c r="J198" s="227"/>
      <c r="K198" s="227"/>
      <c r="L198" s="240">
        <v>36099</v>
      </c>
      <c r="M198" s="240"/>
      <c r="N198" s="240"/>
      <c r="O198" s="227" t="s">
        <v>147</v>
      </c>
      <c r="P198" s="227">
        <v>400</v>
      </c>
      <c r="Q198" s="227"/>
      <c r="R198" s="227">
        <v>4</v>
      </c>
      <c r="S198" s="227"/>
      <c r="T198" s="227" t="s">
        <v>290</v>
      </c>
      <c r="U198" s="240">
        <v>64</v>
      </c>
      <c r="V198" s="240">
        <v>100</v>
      </c>
      <c r="W198" s="228"/>
      <c r="X198" s="228"/>
      <c r="Y198" s="228"/>
      <c r="Z198" s="227"/>
      <c r="AA198" s="227"/>
      <c r="AB198" s="227">
        <v>2019</v>
      </c>
      <c r="AC198" s="227"/>
      <c r="AD198" s="227"/>
      <c r="AE198" s="227"/>
      <c r="AF198" s="227"/>
      <c r="AG198" s="227"/>
      <c r="AH198" s="227"/>
      <c r="AI198" s="228">
        <v>5200</v>
      </c>
      <c r="AJ198" s="228">
        <v>940</v>
      </c>
      <c r="AK198" s="227">
        <v>2003</v>
      </c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/>
      <c r="BF198" s="227"/>
      <c r="BG198" s="227"/>
      <c r="BH198" s="227"/>
      <c r="BI198" s="227"/>
      <c r="BJ198" s="227"/>
      <c r="BK198" s="227"/>
      <c r="BL198" s="227"/>
      <c r="BM198" s="256"/>
      <c r="BN198" s="256"/>
      <c r="BO198" s="256"/>
    </row>
    <row r="199" spans="1:67" s="1343" customFormat="1" ht="24" customHeight="1">
      <c r="A199" s="1311" t="s">
        <v>89</v>
      </c>
      <c r="B199" s="904" t="s">
        <v>58</v>
      </c>
      <c r="C199" s="930" t="s">
        <v>55</v>
      </c>
      <c r="D199" s="314"/>
      <c r="E199" s="315">
        <f>COUNTA(E200:E221)</f>
        <v>22</v>
      </c>
      <c r="F199" s="314"/>
      <c r="G199" s="314"/>
      <c r="H199" s="316"/>
      <c r="I199" s="314"/>
      <c r="J199" s="314"/>
      <c r="K199" s="314"/>
      <c r="L199" s="317">
        <f>SUM(L200:L221)</f>
        <v>1645018</v>
      </c>
      <c r="M199" s="317">
        <f>SUM(M200:M221)</f>
        <v>103671.56</v>
      </c>
      <c r="N199" s="317">
        <f>SUM(N200:N221)</f>
        <v>195854.09999999998</v>
      </c>
      <c r="O199" s="314"/>
      <c r="P199" s="314"/>
      <c r="Q199" s="314"/>
      <c r="R199" s="314"/>
      <c r="S199" s="314"/>
      <c r="T199" s="314"/>
      <c r="U199" s="317"/>
      <c r="V199" s="317"/>
      <c r="W199" s="318"/>
      <c r="X199" s="318"/>
      <c r="Y199" s="314"/>
      <c r="Z199" s="314"/>
      <c r="AA199" s="227"/>
      <c r="AB199" s="314"/>
      <c r="AC199" s="314"/>
      <c r="AD199" s="314"/>
      <c r="AE199" s="314"/>
      <c r="AF199" s="314"/>
      <c r="AG199" s="314"/>
      <c r="AH199" s="314"/>
      <c r="AI199" s="318"/>
      <c r="AJ199" s="314"/>
      <c r="AK199" s="314"/>
      <c r="AL199" s="314"/>
      <c r="AM199" s="314"/>
      <c r="AN199" s="314"/>
      <c r="AO199" s="314"/>
      <c r="AP199" s="314"/>
      <c r="AQ199" s="314"/>
      <c r="AR199" s="314"/>
      <c r="AS199" s="314"/>
      <c r="AT199" s="314"/>
      <c r="AU199" s="314"/>
      <c r="AV199" s="314"/>
      <c r="AW199" s="314"/>
      <c r="AX199" s="314"/>
      <c r="AY199" s="314"/>
      <c r="AZ199" s="314"/>
      <c r="BA199" s="314"/>
      <c r="BB199" s="314"/>
      <c r="BC199" s="314"/>
      <c r="BD199" s="314"/>
      <c r="BE199" s="314"/>
      <c r="BF199" s="314"/>
      <c r="BG199" s="314"/>
      <c r="BH199" s="314"/>
      <c r="BI199" s="314"/>
      <c r="BJ199" s="314"/>
      <c r="BK199" s="314"/>
      <c r="BL199" s="314"/>
      <c r="BM199" s="1342"/>
      <c r="BN199" s="1342"/>
      <c r="BO199" s="1342"/>
    </row>
    <row r="200" spans="1:67" s="255" customFormat="1" ht="24" customHeight="1">
      <c r="A200" s="213" t="s">
        <v>315</v>
      </c>
      <c r="B200" s="903"/>
      <c r="C200" s="931" t="s">
        <v>5886</v>
      </c>
      <c r="D200" s="227" t="s">
        <v>24349</v>
      </c>
      <c r="E200" s="227" t="s">
        <v>5887</v>
      </c>
      <c r="F200" s="227" t="s">
        <v>5886</v>
      </c>
      <c r="G200" s="227" t="s">
        <v>13230</v>
      </c>
      <c r="H200" s="299"/>
      <c r="I200" s="227" t="s">
        <v>5888</v>
      </c>
      <c r="J200" s="227">
        <v>14</v>
      </c>
      <c r="K200" s="227" t="s">
        <v>1414</v>
      </c>
      <c r="L200" s="240">
        <v>46943</v>
      </c>
      <c r="M200" s="240">
        <v>11042</v>
      </c>
      <c r="N200" s="240">
        <v>17650</v>
      </c>
      <c r="O200" s="227" t="s">
        <v>147</v>
      </c>
      <c r="P200" s="227">
        <v>400</v>
      </c>
      <c r="Q200" s="227">
        <v>1.2</v>
      </c>
      <c r="R200" s="227">
        <v>8</v>
      </c>
      <c r="S200" s="227">
        <v>3840</v>
      </c>
      <c r="T200" s="227" t="s">
        <v>148</v>
      </c>
      <c r="U200" s="240">
        <v>70</v>
      </c>
      <c r="V200" s="240">
        <v>105</v>
      </c>
      <c r="W200" s="228">
        <v>11047</v>
      </c>
      <c r="X200" s="228">
        <v>19047</v>
      </c>
      <c r="Y200" s="227" t="s">
        <v>465</v>
      </c>
      <c r="Z200" s="227" t="s">
        <v>466</v>
      </c>
      <c r="AA200" s="227"/>
      <c r="AB200" s="227">
        <v>1985</v>
      </c>
      <c r="AC200" s="227">
        <v>2377</v>
      </c>
      <c r="AD200" s="227">
        <v>2377</v>
      </c>
      <c r="AE200" s="227">
        <v>3892</v>
      </c>
      <c r="AF200" s="227"/>
      <c r="AG200" s="227"/>
      <c r="AH200" s="227"/>
      <c r="AI200" s="228">
        <v>8646</v>
      </c>
      <c r="AJ200" s="228">
        <v>8646</v>
      </c>
      <c r="AK200" s="227"/>
      <c r="AL200" s="227">
        <v>2</v>
      </c>
      <c r="AM200" s="227">
        <v>4</v>
      </c>
      <c r="AN200" s="227"/>
      <c r="AO200" s="227"/>
      <c r="AP200" s="227"/>
      <c r="AQ200" s="227"/>
      <c r="AR200" s="227"/>
      <c r="AS200" s="227" t="s">
        <v>1207</v>
      </c>
      <c r="AT200" s="227">
        <v>2</v>
      </c>
      <c r="AU200" s="227">
        <v>200</v>
      </c>
      <c r="AV200" s="227" t="s">
        <v>5889</v>
      </c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227"/>
      <c r="BG200" s="227"/>
      <c r="BH200" s="227"/>
      <c r="BI200" s="227"/>
      <c r="BJ200" s="227"/>
      <c r="BK200" s="227"/>
      <c r="BL200" s="227"/>
      <c r="BM200" s="256"/>
      <c r="BN200" s="256"/>
      <c r="BO200" s="256"/>
    </row>
    <row r="201" spans="1:67" s="255" customFormat="1" ht="24" customHeight="1">
      <c r="A201" s="213" t="s">
        <v>316</v>
      </c>
      <c r="B201" s="903"/>
      <c r="C201" s="931" t="s">
        <v>5890</v>
      </c>
      <c r="D201" s="227" t="s">
        <v>5891</v>
      </c>
      <c r="E201" s="227" t="s">
        <v>5892</v>
      </c>
      <c r="F201" s="227" t="s">
        <v>5890</v>
      </c>
      <c r="G201" s="227" t="s">
        <v>13257</v>
      </c>
      <c r="H201" s="299" t="s">
        <v>5893</v>
      </c>
      <c r="I201" s="227" t="s">
        <v>13257</v>
      </c>
      <c r="J201" s="227">
        <v>4</v>
      </c>
      <c r="K201" s="227" t="s">
        <v>2050</v>
      </c>
      <c r="L201" s="240">
        <v>34338</v>
      </c>
      <c r="M201" s="240">
        <v>6327</v>
      </c>
      <c r="N201" s="240">
        <v>6327</v>
      </c>
      <c r="O201" s="227" t="s">
        <v>147</v>
      </c>
      <c r="P201" s="227">
        <v>400</v>
      </c>
      <c r="Q201" s="227">
        <v>1.25</v>
      </c>
      <c r="R201" s="227">
        <v>8</v>
      </c>
      <c r="S201" s="227">
        <v>4000</v>
      </c>
      <c r="T201" s="227" t="s">
        <v>148</v>
      </c>
      <c r="U201" s="240">
        <v>72</v>
      </c>
      <c r="V201" s="240">
        <v>110</v>
      </c>
      <c r="W201" s="228">
        <v>12119</v>
      </c>
      <c r="X201" s="228">
        <v>15000</v>
      </c>
      <c r="Y201" s="227" t="s">
        <v>669</v>
      </c>
      <c r="Z201" s="227" t="s">
        <v>466</v>
      </c>
      <c r="AA201" s="227"/>
      <c r="AB201" s="227">
        <v>1979</v>
      </c>
      <c r="AC201" s="227">
        <v>2890</v>
      </c>
      <c r="AD201" s="227"/>
      <c r="AE201" s="227">
        <v>110</v>
      </c>
      <c r="AF201" s="227"/>
      <c r="AG201" s="227"/>
      <c r="AH201" s="227"/>
      <c r="AI201" s="228">
        <v>3000</v>
      </c>
      <c r="AJ201" s="228">
        <v>3000</v>
      </c>
      <c r="AK201" s="227">
        <v>1997</v>
      </c>
      <c r="AL201" s="227"/>
      <c r="AM201" s="227">
        <v>1</v>
      </c>
      <c r="AN201" s="227">
        <v>500</v>
      </c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/>
      <c r="BF201" s="227"/>
      <c r="BG201" s="227"/>
      <c r="BH201" s="227"/>
      <c r="BI201" s="227"/>
      <c r="BJ201" s="227"/>
      <c r="BK201" s="227"/>
      <c r="BL201" s="227"/>
      <c r="BM201" s="256"/>
      <c r="BN201" s="256"/>
      <c r="BO201" s="256"/>
    </row>
    <row r="202" spans="1:67" s="255" customFormat="1" ht="24" customHeight="1">
      <c r="A202" s="213"/>
      <c r="B202" s="903"/>
      <c r="C202" s="931" t="s">
        <v>5890</v>
      </c>
      <c r="D202" s="227" t="s">
        <v>5894</v>
      </c>
      <c r="E202" s="227" t="s">
        <v>5895</v>
      </c>
      <c r="F202" s="227" t="s">
        <v>5890</v>
      </c>
      <c r="G202" s="227" t="s">
        <v>13257</v>
      </c>
      <c r="H202" s="299" t="s">
        <v>5893</v>
      </c>
      <c r="I202" s="227" t="s">
        <v>13257</v>
      </c>
      <c r="J202" s="227">
        <v>7</v>
      </c>
      <c r="K202" s="227" t="s">
        <v>2050</v>
      </c>
      <c r="L202" s="240">
        <v>73488</v>
      </c>
      <c r="M202" s="240">
        <v>793</v>
      </c>
      <c r="N202" s="240">
        <v>1165</v>
      </c>
      <c r="O202" s="227" t="s">
        <v>147</v>
      </c>
      <c r="P202" s="227">
        <v>400</v>
      </c>
      <c r="Q202" s="227">
        <v>1.25</v>
      </c>
      <c r="R202" s="227">
        <v>8</v>
      </c>
      <c r="S202" s="227">
        <v>4000</v>
      </c>
      <c r="T202" s="227" t="s">
        <v>290</v>
      </c>
      <c r="U202" s="240">
        <v>77</v>
      </c>
      <c r="V202" s="240">
        <v>109</v>
      </c>
      <c r="W202" s="228">
        <v>6500</v>
      </c>
      <c r="X202" s="228">
        <v>6500</v>
      </c>
      <c r="Y202" s="227" t="s">
        <v>178</v>
      </c>
      <c r="Z202" s="227" t="s">
        <v>466</v>
      </c>
      <c r="AA202" s="227"/>
      <c r="AB202" s="227">
        <v>2001</v>
      </c>
      <c r="AC202" s="227">
        <v>3612</v>
      </c>
      <c r="AD202" s="227">
        <v>1100</v>
      </c>
      <c r="AE202" s="227">
        <v>461</v>
      </c>
      <c r="AF202" s="227"/>
      <c r="AG202" s="227"/>
      <c r="AH202" s="227"/>
      <c r="AI202" s="228">
        <v>5173</v>
      </c>
      <c r="AJ202" s="228">
        <v>5173</v>
      </c>
      <c r="AK202" s="227">
        <v>2003</v>
      </c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227"/>
      <c r="BG202" s="227"/>
      <c r="BH202" s="227"/>
      <c r="BI202" s="227"/>
      <c r="BJ202" s="227"/>
      <c r="BK202" s="227"/>
      <c r="BL202" s="227"/>
      <c r="BM202" s="256"/>
      <c r="BN202" s="256"/>
      <c r="BO202" s="256"/>
    </row>
    <row r="203" spans="1:67" s="255" customFormat="1" ht="24" customHeight="1">
      <c r="A203" s="213"/>
      <c r="B203" s="903"/>
      <c r="C203" s="931" t="s">
        <v>5896</v>
      </c>
      <c r="D203" s="227" t="s">
        <v>24350</v>
      </c>
      <c r="E203" s="227" t="s">
        <v>5898</v>
      </c>
      <c r="F203" s="227" t="s">
        <v>5896</v>
      </c>
      <c r="G203" s="227" t="s">
        <v>24351</v>
      </c>
      <c r="H203" s="227" t="s">
        <v>5908</v>
      </c>
      <c r="I203" s="227" t="s">
        <v>14673</v>
      </c>
      <c r="J203" s="227">
        <v>1</v>
      </c>
      <c r="K203" s="227" t="s">
        <v>1414</v>
      </c>
      <c r="L203" s="240">
        <v>181818</v>
      </c>
      <c r="M203" s="240">
        <v>14840</v>
      </c>
      <c r="N203" s="240">
        <v>19761</v>
      </c>
      <c r="O203" s="227" t="s">
        <v>147</v>
      </c>
      <c r="P203" s="227">
        <v>400</v>
      </c>
      <c r="Q203" s="227">
        <v>1.2</v>
      </c>
      <c r="R203" s="227">
        <v>8</v>
      </c>
      <c r="S203" s="227">
        <v>3840</v>
      </c>
      <c r="T203" s="227" t="s">
        <v>148</v>
      </c>
      <c r="U203" s="240">
        <v>76</v>
      </c>
      <c r="V203" s="240">
        <v>112</v>
      </c>
      <c r="W203" s="228">
        <v>25000</v>
      </c>
      <c r="X203" s="228">
        <v>30000</v>
      </c>
      <c r="Y203" s="227" t="s">
        <v>5909</v>
      </c>
      <c r="Z203" s="227" t="s">
        <v>466</v>
      </c>
      <c r="AA203" s="227"/>
      <c r="AB203" s="227">
        <v>2000</v>
      </c>
      <c r="AC203" s="227">
        <v>6300</v>
      </c>
      <c r="AD203" s="227">
        <v>730</v>
      </c>
      <c r="AE203" s="227">
        <v>450</v>
      </c>
      <c r="AF203" s="227">
        <v>0</v>
      </c>
      <c r="AG203" s="227">
        <v>680</v>
      </c>
      <c r="AH203" s="227" t="s">
        <v>681</v>
      </c>
      <c r="AI203" s="228">
        <v>38000</v>
      </c>
      <c r="AJ203" s="228">
        <v>8160</v>
      </c>
      <c r="AK203" s="227">
        <v>1990</v>
      </c>
      <c r="AL203" s="227">
        <v>1998</v>
      </c>
      <c r="AM203" s="227">
        <v>1</v>
      </c>
      <c r="AN203" s="227">
        <v>600</v>
      </c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/>
      <c r="BF203" s="227"/>
      <c r="BG203" s="227"/>
      <c r="BH203" s="227"/>
      <c r="BI203" s="227"/>
      <c r="BJ203" s="227"/>
      <c r="BK203" s="227"/>
      <c r="BL203" s="438"/>
      <c r="BM203" s="256"/>
      <c r="BN203" s="256"/>
      <c r="BO203" s="256"/>
    </row>
    <row r="204" spans="1:67" s="255" customFormat="1" ht="24" customHeight="1">
      <c r="A204" s="213" t="s">
        <v>320</v>
      </c>
      <c r="B204" s="903"/>
      <c r="C204" s="931" t="s">
        <v>1874</v>
      </c>
      <c r="D204" s="227" t="s">
        <v>24352</v>
      </c>
      <c r="E204" s="227" t="s">
        <v>5899</v>
      </c>
      <c r="F204" s="227" t="s">
        <v>1874</v>
      </c>
      <c r="G204" s="227" t="s">
        <v>24353</v>
      </c>
      <c r="H204" s="227"/>
      <c r="I204" s="227" t="s">
        <v>1874</v>
      </c>
      <c r="J204" s="313"/>
      <c r="K204" s="313"/>
      <c r="L204" s="240">
        <v>42338</v>
      </c>
      <c r="M204" s="240">
        <v>6724</v>
      </c>
      <c r="N204" s="240">
        <v>9113</v>
      </c>
      <c r="O204" s="227" t="s">
        <v>147</v>
      </c>
      <c r="P204" s="227">
        <v>400</v>
      </c>
      <c r="Q204" s="227"/>
      <c r="R204" s="227">
        <v>8</v>
      </c>
      <c r="S204" s="227"/>
      <c r="T204" s="227" t="s">
        <v>148</v>
      </c>
      <c r="U204" s="240">
        <v>75</v>
      </c>
      <c r="V204" s="240">
        <v>106</v>
      </c>
      <c r="W204" s="228">
        <v>15166</v>
      </c>
      <c r="X204" s="228">
        <v>18000</v>
      </c>
      <c r="Y204" s="227">
        <v>0</v>
      </c>
      <c r="Z204" s="227"/>
      <c r="AA204" s="227"/>
      <c r="AB204" s="227">
        <v>1976</v>
      </c>
      <c r="AC204" s="227"/>
      <c r="AD204" s="227"/>
      <c r="AE204" s="227"/>
      <c r="AF204" s="227"/>
      <c r="AG204" s="227"/>
      <c r="AH204" s="227"/>
      <c r="AI204" s="228"/>
      <c r="AJ204" s="228"/>
      <c r="AK204" s="227"/>
      <c r="AL204" s="227">
        <v>1</v>
      </c>
      <c r="AM204" s="227">
        <v>1000</v>
      </c>
      <c r="AN204" s="227">
        <v>4</v>
      </c>
      <c r="AO204" s="227"/>
      <c r="AP204" s="227">
        <v>1000</v>
      </c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27"/>
      <c r="BC204" s="227"/>
      <c r="BD204" s="227"/>
      <c r="BE204" s="227"/>
      <c r="BF204" s="227"/>
      <c r="BG204" s="227"/>
      <c r="BH204" s="227"/>
      <c r="BI204" s="227"/>
      <c r="BJ204" s="227"/>
      <c r="BK204" s="227"/>
      <c r="BL204" s="227"/>
      <c r="BM204" s="256"/>
      <c r="BN204" s="256"/>
      <c r="BO204" s="256"/>
    </row>
    <row r="205" spans="1:67" s="255" customFormat="1" ht="24" customHeight="1">
      <c r="A205" s="213" t="s">
        <v>321</v>
      </c>
      <c r="B205" s="903"/>
      <c r="C205" s="931" t="s">
        <v>1877</v>
      </c>
      <c r="D205" s="227" t="s">
        <v>24354</v>
      </c>
      <c r="E205" s="227" t="s">
        <v>5900</v>
      </c>
      <c r="F205" s="227" t="s">
        <v>1877</v>
      </c>
      <c r="G205" s="227" t="s">
        <v>24355</v>
      </c>
      <c r="H205" s="227"/>
      <c r="I205" s="227" t="s">
        <v>1877</v>
      </c>
      <c r="J205" s="227">
        <v>3</v>
      </c>
      <c r="K205" s="227" t="s">
        <v>1414</v>
      </c>
      <c r="L205" s="240">
        <v>79149</v>
      </c>
      <c r="M205" s="240">
        <v>10532</v>
      </c>
      <c r="N205" s="240">
        <v>25390</v>
      </c>
      <c r="O205" s="227" t="s">
        <v>2718</v>
      </c>
      <c r="P205" s="227">
        <v>400</v>
      </c>
      <c r="Q205" s="227">
        <v>1.2</v>
      </c>
      <c r="R205" s="227">
        <v>8</v>
      </c>
      <c r="S205" s="227">
        <v>3840</v>
      </c>
      <c r="T205" s="227" t="s">
        <v>148</v>
      </c>
      <c r="U205" s="240">
        <v>68</v>
      </c>
      <c r="V205" s="240">
        <v>105</v>
      </c>
      <c r="W205" s="228">
        <v>15554</v>
      </c>
      <c r="X205" s="228">
        <v>35000</v>
      </c>
      <c r="Y205" s="227" t="s">
        <v>465</v>
      </c>
      <c r="Z205" s="227" t="s">
        <v>466</v>
      </c>
      <c r="AA205" s="227"/>
      <c r="AB205" s="227">
        <v>1984</v>
      </c>
      <c r="AC205" s="227">
        <v>1303</v>
      </c>
      <c r="AD205" s="227">
        <v>2140</v>
      </c>
      <c r="AE205" s="227"/>
      <c r="AF205" s="227"/>
      <c r="AG205" s="227">
        <v>372</v>
      </c>
      <c r="AH205" s="227" t="s">
        <v>1965</v>
      </c>
      <c r="AI205" s="228">
        <v>8711</v>
      </c>
      <c r="AJ205" s="227">
        <v>3815</v>
      </c>
      <c r="AK205" s="227">
        <v>1993</v>
      </c>
      <c r="AL205" s="227"/>
      <c r="AM205" s="227">
        <v>1</v>
      </c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227"/>
      <c r="BG205" s="227"/>
      <c r="BH205" s="227"/>
      <c r="BI205" s="227"/>
      <c r="BJ205" s="227"/>
      <c r="BK205" s="227"/>
      <c r="BL205" s="234"/>
      <c r="BM205" s="256"/>
      <c r="BN205" s="256"/>
      <c r="BO205" s="256"/>
    </row>
    <row r="206" spans="1:67" s="255" customFormat="1" ht="24" customHeight="1">
      <c r="A206" s="213" t="s">
        <v>117</v>
      </c>
      <c r="B206" s="903"/>
      <c r="C206" s="931" t="s">
        <v>5903</v>
      </c>
      <c r="D206" s="227" t="s">
        <v>14178</v>
      </c>
      <c r="E206" s="227" t="s">
        <v>5904</v>
      </c>
      <c r="F206" s="227" t="s">
        <v>5903</v>
      </c>
      <c r="G206" s="227" t="s">
        <v>24356</v>
      </c>
      <c r="H206" s="227"/>
      <c r="I206" s="227" t="s">
        <v>5905</v>
      </c>
      <c r="J206" s="227">
        <v>5</v>
      </c>
      <c r="K206" s="227" t="s">
        <v>2050</v>
      </c>
      <c r="L206" s="240">
        <v>30041</v>
      </c>
      <c r="M206" s="240">
        <v>5245</v>
      </c>
      <c r="N206" s="240">
        <v>6450</v>
      </c>
      <c r="O206" s="227" t="s">
        <v>147</v>
      </c>
      <c r="P206" s="227">
        <v>400</v>
      </c>
      <c r="Q206" s="227">
        <v>1.2</v>
      </c>
      <c r="R206" s="227">
        <v>8</v>
      </c>
      <c r="S206" s="227">
        <v>3840</v>
      </c>
      <c r="T206" s="227" t="s">
        <v>148</v>
      </c>
      <c r="U206" s="240">
        <v>68</v>
      </c>
      <c r="V206" s="240">
        <v>105</v>
      </c>
      <c r="W206" s="228">
        <v>18000</v>
      </c>
      <c r="X206" s="228">
        <v>20500</v>
      </c>
      <c r="Y206" s="227" t="s">
        <v>24357</v>
      </c>
      <c r="Z206" s="227" t="s">
        <v>1988</v>
      </c>
      <c r="AA206" s="227"/>
      <c r="AB206" s="227">
        <v>1986</v>
      </c>
      <c r="AC206" s="233">
        <v>14687</v>
      </c>
      <c r="AD206" s="233">
        <v>1639</v>
      </c>
      <c r="AE206" s="227"/>
      <c r="AF206" s="227"/>
      <c r="AG206" s="227"/>
      <c r="AH206" s="227"/>
      <c r="AI206" s="228">
        <v>16326</v>
      </c>
      <c r="AJ206" s="228">
        <v>2019</v>
      </c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227"/>
      <c r="BG206" s="227"/>
      <c r="BH206" s="227"/>
      <c r="BI206" s="227"/>
      <c r="BJ206" s="227"/>
      <c r="BK206" s="227"/>
      <c r="BL206" s="227"/>
      <c r="BM206" s="256"/>
      <c r="BN206" s="256"/>
      <c r="BO206" s="256"/>
    </row>
    <row r="207" spans="1:67" s="255" customFormat="1" ht="24" customHeight="1">
      <c r="A207" s="213"/>
      <c r="B207" s="903"/>
      <c r="C207" s="931" t="s">
        <v>5906</v>
      </c>
      <c r="D207" s="227" t="s">
        <v>24358</v>
      </c>
      <c r="E207" s="227" t="s">
        <v>5907</v>
      </c>
      <c r="F207" s="227" t="s">
        <v>5906</v>
      </c>
      <c r="G207" s="227" t="s">
        <v>12911</v>
      </c>
      <c r="H207" s="227" t="s">
        <v>5923</v>
      </c>
      <c r="I207" s="227" t="s">
        <v>12911</v>
      </c>
      <c r="J207" s="227">
        <v>4</v>
      </c>
      <c r="K207" s="227" t="s">
        <v>2050</v>
      </c>
      <c r="L207" s="240">
        <v>69500</v>
      </c>
      <c r="M207" s="240">
        <v>9721</v>
      </c>
      <c r="N207" s="240">
        <v>11355</v>
      </c>
      <c r="O207" s="227" t="s">
        <v>147</v>
      </c>
      <c r="P207" s="227">
        <v>400</v>
      </c>
      <c r="Q207" s="227">
        <v>1.2</v>
      </c>
      <c r="R207" s="227">
        <v>8</v>
      </c>
      <c r="S207" s="227">
        <v>3840</v>
      </c>
      <c r="T207" s="227" t="s">
        <v>148</v>
      </c>
      <c r="U207" s="240">
        <v>68</v>
      </c>
      <c r="V207" s="240">
        <v>110</v>
      </c>
      <c r="W207" s="228">
        <v>16344</v>
      </c>
      <c r="X207" s="228">
        <v>20000</v>
      </c>
      <c r="Y207" s="227" t="s">
        <v>5924</v>
      </c>
      <c r="Z207" s="227" t="s">
        <v>466</v>
      </c>
      <c r="AA207" s="227"/>
      <c r="AB207" s="227">
        <v>1990</v>
      </c>
      <c r="AC207" s="227">
        <v>791</v>
      </c>
      <c r="AD207" s="227">
        <v>500</v>
      </c>
      <c r="AE207" s="227">
        <v>400</v>
      </c>
      <c r="AF207" s="227"/>
      <c r="AG207" s="227"/>
      <c r="AH207" s="227"/>
      <c r="AI207" s="228">
        <v>8160</v>
      </c>
      <c r="AJ207" s="228">
        <v>1691</v>
      </c>
      <c r="AK207" s="227">
        <v>2002</v>
      </c>
      <c r="AL207" s="227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  <c r="BJ207" s="227"/>
      <c r="BK207" s="227"/>
      <c r="BL207" s="227"/>
      <c r="BM207" s="256"/>
      <c r="BN207" s="256"/>
      <c r="BO207" s="256"/>
    </row>
    <row r="208" spans="1:67" s="255" customFormat="1" ht="24" customHeight="1">
      <c r="A208" s="213"/>
      <c r="B208" s="903"/>
      <c r="C208" s="931" t="s">
        <v>5910</v>
      </c>
      <c r="D208" s="227" t="s">
        <v>24359</v>
      </c>
      <c r="E208" s="227" t="s">
        <v>5911</v>
      </c>
      <c r="F208" s="227" t="s">
        <v>5910</v>
      </c>
      <c r="G208" s="227" t="s">
        <v>24360</v>
      </c>
      <c r="H208" s="227"/>
      <c r="I208" s="227" t="s">
        <v>5912</v>
      </c>
      <c r="J208" s="227">
        <v>7</v>
      </c>
      <c r="K208" s="227" t="s">
        <v>2050</v>
      </c>
      <c r="L208" s="240">
        <v>32535</v>
      </c>
      <c r="M208" s="240">
        <v>2852</v>
      </c>
      <c r="N208" s="240">
        <v>2587</v>
      </c>
      <c r="O208" s="227" t="s">
        <v>9945</v>
      </c>
      <c r="P208" s="227">
        <v>400</v>
      </c>
      <c r="Q208" s="227"/>
      <c r="R208" s="227">
        <v>8</v>
      </c>
      <c r="S208" s="227">
        <v>25600</v>
      </c>
      <c r="T208" s="227" t="s">
        <v>148</v>
      </c>
      <c r="U208" s="240">
        <v>72</v>
      </c>
      <c r="V208" s="240">
        <v>110</v>
      </c>
      <c r="W208" s="240">
        <v>13528</v>
      </c>
      <c r="X208" s="228">
        <v>20000</v>
      </c>
      <c r="Y208" s="227"/>
      <c r="Z208" s="227" t="s">
        <v>1988</v>
      </c>
      <c r="AA208" s="227"/>
      <c r="AB208" s="227">
        <v>1992</v>
      </c>
      <c r="AC208" s="227">
        <v>7400</v>
      </c>
      <c r="AD208" s="227"/>
      <c r="AE208" s="227"/>
      <c r="AF208" s="227"/>
      <c r="AG208" s="227"/>
      <c r="AH208" s="227"/>
      <c r="AI208" s="227">
        <v>7400</v>
      </c>
      <c r="AJ208" s="228"/>
      <c r="AK208" s="227"/>
      <c r="AL208" s="227">
        <v>1</v>
      </c>
      <c r="AM208" s="227"/>
      <c r="AN208" s="227">
        <v>4</v>
      </c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/>
      <c r="BF208" s="227"/>
      <c r="BG208" s="227"/>
      <c r="BH208" s="227"/>
      <c r="BI208" s="227"/>
      <c r="BJ208" s="227"/>
      <c r="BK208" s="227"/>
      <c r="BL208" s="227"/>
      <c r="BM208" s="256"/>
      <c r="BN208" s="256"/>
      <c r="BO208" s="256"/>
    </row>
    <row r="209" spans="1:67" s="255" customFormat="1" ht="24" customHeight="1">
      <c r="A209" s="213"/>
      <c r="B209" s="903"/>
      <c r="C209" s="931" t="s">
        <v>5913</v>
      </c>
      <c r="D209" s="227" t="s">
        <v>24361</v>
      </c>
      <c r="E209" s="227" t="s">
        <v>5914</v>
      </c>
      <c r="F209" s="227" t="s">
        <v>5913</v>
      </c>
      <c r="G209" s="227" t="s">
        <v>24362</v>
      </c>
      <c r="H209" s="227"/>
      <c r="I209" s="227" t="s">
        <v>5913</v>
      </c>
      <c r="J209" s="227">
        <v>6</v>
      </c>
      <c r="K209" s="227" t="s">
        <v>2050</v>
      </c>
      <c r="L209" s="240">
        <v>42404</v>
      </c>
      <c r="M209" s="240">
        <v>2662.75</v>
      </c>
      <c r="N209" s="240">
        <v>3362.79</v>
      </c>
      <c r="O209" s="227" t="s">
        <v>147</v>
      </c>
      <c r="P209" s="227">
        <v>400</v>
      </c>
      <c r="Q209" s="227">
        <v>1.2</v>
      </c>
      <c r="R209" s="227">
        <v>8</v>
      </c>
      <c r="S209" s="227">
        <v>3840</v>
      </c>
      <c r="T209" s="227" t="s">
        <v>148</v>
      </c>
      <c r="U209" s="240">
        <v>70</v>
      </c>
      <c r="V209" s="240">
        <v>105</v>
      </c>
      <c r="W209" s="228">
        <v>4959</v>
      </c>
      <c r="X209" s="228">
        <v>9513</v>
      </c>
      <c r="Y209" s="227" t="s">
        <v>1983</v>
      </c>
      <c r="Z209" s="227" t="s">
        <v>1988</v>
      </c>
      <c r="AA209" s="227"/>
      <c r="AB209" s="227">
        <v>1983</v>
      </c>
      <c r="AC209" s="227">
        <v>3815</v>
      </c>
      <c r="AD209" s="227">
        <v>1993</v>
      </c>
      <c r="AE209" s="227"/>
      <c r="AF209" s="227"/>
      <c r="AG209" s="227"/>
      <c r="AH209" s="227"/>
      <c r="AI209" s="228">
        <v>5808</v>
      </c>
      <c r="AJ209" s="228"/>
      <c r="AK209" s="227"/>
      <c r="AL209" s="227">
        <v>1</v>
      </c>
      <c r="AM209" s="227"/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/>
      <c r="BF209" s="227"/>
      <c r="BG209" s="227"/>
      <c r="BH209" s="227"/>
      <c r="BI209" s="227"/>
      <c r="BJ209" s="227"/>
      <c r="BK209" s="227"/>
      <c r="BL209" s="227"/>
      <c r="BM209" s="256"/>
      <c r="BN209" s="256"/>
      <c r="BO209" s="256"/>
    </row>
    <row r="210" spans="1:67" s="255" customFormat="1" ht="24" customHeight="1">
      <c r="A210" s="213"/>
      <c r="B210" s="903"/>
      <c r="C210" s="931" t="s">
        <v>5934</v>
      </c>
      <c r="D210" s="227" t="s">
        <v>24363</v>
      </c>
      <c r="E210" s="227" t="s">
        <v>14179</v>
      </c>
      <c r="F210" s="227" t="s">
        <v>5934</v>
      </c>
      <c r="G210" s="227"/>
      <c r="H210" s="227"/>
      <c r="I210" s="227" t="s">
        <v>5934</v>
      </c>
      <c r="J210" s="227"/>
      <c r="K210" s="227"/>
      <c r="L210" s="240">
        <v>160020</v>
      </c>
      <c r="M210" s="240" t="s">
        <v>389</v>
      </c>
      <c r="N210" s="240">
        <v>26598</v>
      </c>
      <c r="O210" s="227" t="s">
        <v>147</v>
      </c>
      <c r="P210" s="227">
        <v>400</v>
      </c>
      <c r="Q210" s="227"/>
      <c r="R210" s="227">
        <v>8</v>
      </c>
      <c r="S210" s="227"/>
      <c r="T210" s="227" t="s">
        <v>148</v>
      </c>
      <c r="U210" s="240">
        <v>75</v>
      </c>
      <c r="V210" s="240">
        <v>109</v>
      </c>
      <c r="W210" s="228">
        <v>7734</v>
      </c>
      <c r="X210" s="228" t="s">
        <v>389</v>
      </c>
      <c r="Y210" s="227"/>
      <c r="Z210" s="227"/>
      <c r="AA210" s="314"/>
      <c r="AB210" s="227">
        <v>2009</v>
      </c>
      <c r="AC210" s="227"/>
      <c r="AD210" s="227"/>
      <c r="AE210" s="227"/>
      <c r="AF210" s="227"/>
      <c r="AG210" s="227"/>
      <c r="AH210" s="227"/>
      <c r="AI210" s="228">
        <v>95000</v>
      </c>
      <c r="AJ210" s="228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/>
      <c r="BF210" s="227"/>
      <c r="BG210" s="227"/>
      <c r="BH210" s="227"/>
      <c r="BI210" s="227"/>
      <c r="BJ210" s="227"/>
      <c r="BK210" s="227"/>
      <c r="BL210" s="227"/>
      <c r="BM210" s="256"/>
      <c r="BN210" s="256"/>
      <c r="BO210" s="256"/>
    </row>
    <row r="211" spans="1:67" s="255" customFormat="1" ht="24" customHeight="1">
      <c r="A211" s="213"/>
      <c r="B211" s="903"/>
      <c r="C211" s="931" t="s">
        <v>5915</v>
      </c>
      <c r="D211" s="227" t="s">
        <v>24364</v>
      </c>
      <c r="E211" s="227" t="s">
        <v>5916</v>
      </c>
      <c r="F211" s="227" t="s">
        <v>5915</v>
      </c>
      <c r="G211" s="227" t="s">
        <v>13736</v>
      </c>
      <c r="H211" s="227" t="s">
        <v>13736</v>
      </c>
      <c r="I211" s="227" t="s">
        <v>13736</v>
      </c>
      <c r="J211" s="227"/>
      <c r="K211" s="227"/>
      <c r="L211" s="240">
        <v>66343</v>
      </c>
      <c r="M211" s="240">
        <v>1248</v>
      </c>
      <c r="N211" s="240">
        <v>2385.6999999999998</v>
      </c>
      <c r="O211" s="227" t="s">
        <v>5918</v>
      </c>
      <c r="P211" s="227">
        <v>400</v>
      </c>
      <c r="Q211" s="227"/>
      <c r="R211" s="227">
        <v>8</v>
      </c>
      <c r="S211" s="227"/>
      <c r="T211" s="227" t="s">
        <v>148</v>
      </c>
      <c r="U211" s="240">
        <v>68</v>
      </c>
      <c r="V211" s="240">
        <v>105</v>
      </c>
      <c r="W211" s="228">
        <v>1207</v>
      </c>
      <c r="X211" s="228">
        <v>10281</v>
      </c>
      <c r="Y211" s="227"/>
      <c r="Z211" s="227"/>
      <c r="AA211" s="234"/>
      <c r="AB211" s="227">
        <v>1996</v>
      </c>
      <c r="AC211" s="227"/>
      <c r="AD211" s="227"/>
      <c r="AE211" s="227"/>
      <c r="AF211" s="227"/>
      <c r="AG211" s="227"/>
      <c r="AH211" s="227"/>
      <c r="AI211" s="228">
        <v>1550</v>
      </c>
      <c r="AJ211" s="228"/>
      <c r="AK211" s="227"/>
      <c r="AL211" s="227"/>
      <c r="AM211" s="227"/>
      <c r="AN211" s="227"/>
      <c r="AO211" s="227"/>
      <c r="AP211" s="227"/>
      <c r="AQ211" s="227"/>
      <c r="AR211" s="227" t="s">
        <v>19073</v>
      </c>
      <c r="AS211" s="227">
        <v>1</v>
      </c>
      <c r="AT211" s="240">
        <v>2385.6999999999998</v>
      </c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/>
      <c r="BF211" s="227"/>
      <c r="BG211" s="227"/>
      <c r="BH211" s="227"/>
      <c r="BI211" s="227"/>
      <c r="BJ211" s="227"/>
      <c r="BK211" s="227"/>
      <c r="BL211" s="227"/>
      <c r="BM211" s="256"/>
      <c r="BN211" s="256"/>
      <c r="BO211" s="256"/>
    </row>
    <row r="212" spans="1:67" s="255" customFormat="1" ht="24" customHeight="1">
      <c r="A212" s="213"/>
      <c r="B212" s="903"/>
      <c r="C212" s="931" t="s">
        <v>5919</v>
      </c>
      <c r="D212" s="227" t="s">
        <v>24365</v>
      </c>
      <c r="E212" s="227" t="s">
        <v>5920</v>
      </c>
      <c r="F212" s="227" t="s">
        <v>5919</v>
      </c>
      <c r="G212" s="227" t="s">
        <v>24366</v>
      </c>
      <c r="H212" s="227"/>
      <c r="I212" s="227" t="s">
        <v>11197</v>
      </c>
      <c r="J212" s="227"/>
      <c r="K212" s="227"/>
      <c r="L212" s="240">
        <v>64161</v>
      </c>
      <c r="M212" s="240">
        <v>662</v>
      </c>
      <c r="N212" s="240">
        <v>1189</v>
      </c>
      <c r="O212" s="227" t="s">
        <v>147</v>
      </c>
      <c r="P212" s="227">
        <v>400</v>
      </c>
      <c r="Q212" s="227"/>
      <c r="R212" s="227">
        <v>8</v>
      </c>
      <c r="S212" s="227"/>
      <c r="T212" s="227" t="s">
        <v>290</v>
      </c>
      <c r="U212" s="240">
        <v>68</v>
      </c>
      <c r="V212" s="240">
        <v>110</v>
      </c>
      <c r="W212" s="228">
        <v>480</v>
      </c>
      <c r="X212" s="228">
        <v>5000</v>
      </c>
      <c r="Y212" s="227"/>
      <c r="Z212" s="227"/>
      <c r="AA212" s="227"/>
      <c r="AB212" s="227">
        <v>2004</v>
      </c>
      <c r="AC212" s="227"/>
      <c r="AD212" s="227"/>
      <c r="AE212" s="227"/>
      <c r="AF212" s="227"/>
      <c r="AG212" s="227"/>
      <c r="AH212" s="227"/>
      <c r="AI212" s="228">
        <v>4550</v>
      </c>
      <c r="AJ212" s="228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27"/>
      <c r="BC212" s="227"/>
      <c r="BD212" s="227"/>
      <c r="BE212" s="227"/>
      <c r="BF212" s="227"/>
      <c r="BG212" s="227"/>
      <c r="BH212" s="227"/>
      <c r="BI212" s="227"/>
      <c r="BJ212" s="227"/>
      <c r="BK212" s="227"/>
      <c r="BL212" s="227"/>
      <c r="BM212" s="256"/>
      <c r="BN212" s="256"/>
      <c r="BO212" s="256"/>
    </row>
    <row r="213" spans="1:67" s="255" customFormat="1" ht="24" customHeight="1">
      <c r="A213" s="213"/>
      <c r="B213" s="903"/>
      <c r="C213" s="931" t="s">
        <v>5921</v>
      </c>
      <c r="D213" s="227" t="s">
        <v>24367</v>
      </c>
      <c r="E213" s="227" t="s">
        <v>5922</v>
      </c>
      <c r="F213" s="227" t="s">
        <v>5921</v>
      </c>
      <c r="G213" s="227" t="s">
        <v>24368</v>
      </c>
      <c r="H213" s="227"/>
      <c r="I213" s="227" t="s">
        <v>5921</v>
      </c>
      <c r="J213" s="227">
        <v>1</v>
      </c>
      <c r="K213" s="227" t="s">
        <v>24277</v>
      </c>
      <c r="L213" s="240">
        <v>46768</v>
      </c>
      <c r="M213" s="240">
        <v>1490</v>
      </c>
      <c r="N213" s="240">
        <v>1702</v>
      </c>
      <c r="O213" s="227" t="s">
        <v>147</v>
      </c>
      <c r="P213" s="227">
        <v>400</v>
      </c>
      <c r="Q213" s="227"/>
      <c r="R213" s="227">
        <v>8</v>
      </c>
      <c r="S213" s="227"/>
      <c r="T213" s="227" t="s">
        <v>290</v>
      </c>
      <c r="U213" s="240">
        <v>72</v>
      </c>
      <c r="V213" s="240">
        <v>100</v>
      </c>
      <c r="W213" s="228">
        <v>317</v>
      </c>
      <c r="X213" s="228">
        <v>5000</v>
      </c>
      <c r="Y213" s="227" t="s">
        <v>1983</v>
      </c>
      <c r="Z213" s="227" t="s">
        <v>1988</v>
      </c>
      <c r="AA213" s="227"/>
      <c r="AB213" s="227">
        <v>1991</v>
      </c>
      <c r="AC213" s="227"/>
      <c r="AD213" s="227"/>
      <c r="AE213" s="227"/>
      <c r="AF213" s="227"/>
      <c r="AG213" s="227"/>
      <c r="AH213" s="227"/>
      <c r="AI213" s="228">
        <v>1691</v>
      </c>
      <c r="AJ213" s="228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  <c r="BJ213" s="227"/>
      <c r="BK213" s="227"/>
      <c r="BL213" s="227"/>
      <c r="BM213" s="256"/>
      <c r="BN213" s="256"/>
      <c r="BO213" s="256"/>
    </row>
    <row r="214" spans="1:67" s="255" customFormat="1" ht="24" customHeight="1">
      <c r="A214" s="213" t="s">
        <v>141</v>
      </c>
      <c r="B214" s="903"/>
      <c r="C214" s="931" t="s">
        <v>5925</v>
      </c>
      <c r="D214" s="227" t="s">
        <v>5926</v>
      </c>
      <c r="E214" s="227" t="s">
        <v>5927</v>
      </c>
      <c r="F214" s="227" t="s">
        <v>5925</v>
      </c>
      <c r="G214" s="227" t="s">
        <v>24369</v>
      </c>
      <c r="H214" s="227" t="s">
        <v>5928</v>
      </c>
      <c r="I214" s="227" t="s">
        <v>5925</v>
      </c>
      <c r="J214" s="227">
        <v>5</v>
      </c>
      <c r="K214" s="227" t="s">
        <v>146</v>
      </c>
      <c r="L214" s="240">
        <v>65673</v>
      </c>
      <c r="M214" s="240">
        <v>2390</v>
      </c>
      <c r="N214" s="240">
        <v>9066</v>
      </c>
      <c r="O214" s="227" t="s">
        <v>147</v>
      </c>
      <c r="P214" s="227">
        <v>400</v>
      </c>
      <c r="Q214" s="227">
        <v>1.2</v>
      </c>
      <c r="R214" s="227">
        <v>8</v>
      </c>
      <c r="S214" s="227">
        <v>3840</v>
      </c>
      <c r="T214" s="227" t="s">
        <v>148</v>
      </c>
      <c r="U214" s="240">
        <v>75</v>
      </c>
      <c r="V214" s="240">
        <v>110</v>
      </c>
      <c r="W214" s="228">
        <v>8000</v>
      </c>
      <c r="X214" s="228">
        <v>10000</v>
      </c>
      <c r="Y214" s="227" t="s">
        <v>465</v>
      </c>
      <c r="Z214" s="227" t="s">
        <v>466</v>
      </c>
      <c r="AA214" s="227"/>
      <c r="AB214" s="227">
        <v>2001</v>
      </c>
      <c r="AC214" s="227">
        <v>2807</v>
      </c>
      <c r="AD214" s="227">
        <v>2211</v>
      </c>
      <c r="AE214" s="227">
        <v>538</v>
      </c>
      <c r="AF214" s="227"/>
      <c r="AG214" s="227"/>
      <c r="AH214" s="227"/>
      <c r="AI214" s="228">
        <v>5556</v>
      </c>
      <c r="AJ214" s="228">
        <v>5556</v>
      </c>
      <c r="AK214" s="227"/>
      <c r="AL214" s="227"/>
      <c r="AM214" s="227"/>
      <c r="AN214" s="227"/>
      <c r="AO214" s="227"/>
      <c r="AP214" s="227"/>
      <c r="AQ214" s="227"/>
      <c r="AR214" s="227"/>
      <c r="AS214" s="227" t="s">
        <v>606</v>
      </c>
      <c r="AT214" s="227">
        <v>4</v>
      </c>
      <c r="AU214" s="227">
        <v>1000</v>
      </c>
      <c r="AV214" s="227" t="s">
        <v>24370</v>
      </c>
      <c r="AW214" s="227" t="s">
        <v>5929</v>
      </c>
      <c r="AX214" s="227" t="s">
        <v>699</v>
      </c>
      <c r="AY214" s="227">
        <v>1</v>
      </c>
      <c r="AZ214" s="227">
        <v>700</v>
      </c>
      <c r="BA214" s="227" t="s">
        <v>5930</v>
      </c>
      <c r="BB214" s="227" t="s">
        <v>2802</v>
      </c>
      <c r="BC214" s="227" t="s">
        <v>610</v>
      </c>
      <c r="BD214" s="227">
        <v>2</v>
      </c>
      <c r="BE214" s="227">
        <v>1200</v>
      </c>
      <c r="BF214" s="227" t="s">
        <v>5931</v>
      </c>
      <c r="BG214" s="227" t="s">
        <v>2802</v>
      </c>
      <c r="BH214" s="227"/>
      <c r="BI214" s="227"/>
      <c r="BJ214" s="227"/>
      <c r="BK214" s="227"/>
      <c r="BL214" s="227"/>
      <c r="BM214" s="256"/>
      <c r="BN214" s="256"/>
      <c r="BO214" s="256"/>
    </row>
    <row r="215" spans="1:67" s="255" customFormat="1" ht="24" customHeight="1">
      <c r="A215" s="213"/>
      <c r="B215" s="903"/>
      <c r="C215" s="931" t="s">
        <v>5932</v>
      </c>
      <c r="D215" s="227" t="s">
        <v>14180</v>
      </c>
      <c r="E215" s="227" t="s">
        <v>5933</v>
      </c>
      <c r="F215" s="227" t="s">
        <v>5932</v>
      </c>
      <c r="G215" s="227" t="s">
        <v>24371</v>
      </c>
      <c r="H215" s="227"/>
      <c r="I215" s="227" t="s">
        <v>5932</v>
      </c>
      <c r="J215" s="227">
        <v>2</v>
      </c>
      <c r="K215" s="227" t="s">
        <v>146</v>
      </c>
      <c r="L215" s="240">
        <v>48182</v>
      </c>
      <c r="M215" s="240">
        <v>564</v>
      </c>
      <c r="N215" s="240">
        <v>1046</v>
      </c>
      <c r="O215" s="227" t="s">
        <v>147</v>
      </c>
      <c r="P215" s="227">
        <v>400</v>
      </c>
      <c r="Q215" s="227">
        <v>1.2</v>
      </c>
      <c r="R215" s="227">
        <v>8</v>
      </c>
      <c r="S215" s="227">
        <v>3840</v>
      </c>
      <c r="T215" s="227" t="s">
        <v>148</v>
      </c>
      <c r="U215" s="240">
        <v>70</v>
      </c>
      <c r="V215" s="240">
        <v>105</v>
      </c>
      <c r="W215" s="228">
        <v>5000</v>
      </c>
      <c r="X215" s="228">
        <v>5000</v>
      </c>
      <c r="Y215" s="227" t="s">
        <v>178</v>
      </c>
      <c r="Z215" s="227" t="s">
        <v>466</v>
      </c>
      <c r="AA215" s="227"/>
      <c r="AB215" s="227">
        <v>1993</v>
      </c>
      <c r="AC215" s="227">
        <v>670</v>
      </c>
      <c r="AD215" s="227">
        <v>1490</v>
      </c>
      <c r="AE215" s="227">
        <v>400</v>
      </c>
      <c r="AF215" s="227"/>
      <c r="AG215" s="227"/>
      <c r="AH215" s="227"/>
      <c r="AI215" s="228">
        <v>2560</v>
      </c>
      <c r="AJ215" s="228">
        <v>2560</v>
      </c>
      <c r="AK215" s="227"/>
      <c r="AL215" s="227"/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  <c r="BJ215" s="227"/>
      <c r="BK215" s="227"/>
      <c r="BL215" s="227"/>
      <c r="BM215" s="256"/>
      <c r="BN215" s="256"/>
      <c r="BO215" s="256"/>
    </row>
    <row r="216" spans="1:67" s="255" customFormat="1" ht="24" customHeight="1">
      <c r="A216" s="213"/>
      <c r="B216" s="903"/>
      <c r="C216" s="931" t="s">
        <v>1878</v>
      </c>
      <c r="D216" s="227" t="s">
        <v>14181</v>
      </c>
      <c r="E216" s="227" t="s">
        <v>17142</v>
      </c>
      <c r="F216" s="227" t="s">
        <v>1878</v>
      </c>
      <c r="G216" s="227" t="s">
        <v>24372</v>
      </c>
      <c r="H216" s="227"/>
      <c r="I216" s="227" t="s">
        <v>1878</v>
      </c>
      <c r="J216" s="227">
        <v>1</v>
      </c>
      <c r="K216" s="227"/>
      <c r="L216" s="240">
        <v>102790</v>
      </c>
      <c r="M216" s="240">
        <v>2531</v>
      </c>
      <c r="N216" s="240">
        <v>2364</v>
      </c>
      <c r="O216" s="227" t="s">
        <v>147</v>
      </c>
      <c r="P216" s="227">
        <v>400</v>
      </c>
      <c r="Q216" s="227"/>
      <c r="R216" s="227">
        <v>8</v>
      </c>
      <c r="S216" s="227"/>
      <c r="T216" s="227" t="s">
        <v>290</v>
      </c>
      <c r="U216" s="240">
        <v>69</v>
      </c>
      <c r="V216" s="240">
        <v>105</v>
      </c>
      <c r="W216" s="228">
        <v>2995</v>
      </c>
      <c r="X216" s="228" t="s">
        <v>389</v>
      </c>
      <c r="Y216" s="227" t="s">
        <v>1983</v>
      </c>
      <c r="Z216" s="227" t="s">
        <v>1988</v>
      </c>
      <c r="AA216" s="227"/>
      <c r="AB216" s="227">
        <v>2016</v>
      </c>
      <c r="AC216" s="227"/>
      <c r="AD216" s="227"/>
      <c r="AE216" s="227"/>
      <c r="AF216" s="227"/>
      <c r="AG216" s="227"/>
      <c r="AH216" s="227"/>
      <c r="AI216" s="228">
        <v>16500</v>
      </c>
      <c r="AJ216" s="228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27"/>
      <c r="BC216" s="227"/>
      <c r="BD216" s="227"/>
      <c r="BE216" s="227"/>
      <c r="BF216" s="227"/>
      <c r="BG216" s="227"/>
      <c r="BH216" s="227"/>
      <c r="BI216" s="227"/>
      <c r="BJ216" s="227"/>
      <c r="BK216" s="227"/>
      <c r="BL216" s="227"/>
      <c r="BM216" s="256"/>
      <c r="BN216" s="256"/>
      <c r="BO216" s="256"/>
    </row>
    <row r="217" spans="1:67" s="255" customFormat="1" ht="24" customHeight="1">
      <c r="A217" s="213"/>
      <c r="B217" s="903"/>
      <c r="C217" s="931" t="s">
        <v>5940</v>
      </c>
      <c r="D217" s="227" t="s">
        <v>24373</v>
      </c>
      <c r="E217" s="227" t="s">
        <v>5941</v>
      </c>
      <c r="F217" s="227" t="s">
        <v>5940</v>
      </c>
      <c r="G217" s="227" t="s">
        <v>24374</v>
      </c>
      <c r="H217" s="227"/>
      <c r="I217" s="227" t="s">
        <v>13226</v>
      </c>
      <c r="J217" s="227"/>
      <c r="K217" s="227"/>
      <c r="L217" s="240">
        <v>158177</v>
      </c>
      <c r="M217" s="240">
        <v>10503</v>
      </c>
      <c r="N217" s="240">
        <v>16367</v>
      </c>
      <c r="O217" s="227" t="s">
        <v>2718</v>
      </c>
      <c r="P217" s="227">
        <v>400</v>
      </c>
      <c r="Q217" s="227"/>
      <c r="R217" s="227">
        <v>8</v>
      </c>
      <c r="S217" s="227"/>
      <c r="T217" s="227" t="s">
        <v>148</v>
      </c>
      <c r="U217" s="240">
        <v>71</v>
      </c>
      <c r="V217" s="240">
        <v>144</v>
      </c>
      <c r="W217" s="228">
        <v>19699</v>
      </c>
      <c r="X217" s="228">
        <v>19699</v>
      </c>
      <c r="Y217" s="227"/>
      <c r="Z217" s="227"/>
      <c r="AA217" s="227"/>
      <c r="AB217" s="227">
        <v>2010</v>
      </c>
      <c r="AC217" s="227"/>
      <c r="AD217" s="227"/>
      <c r="AE217" s="227"/>
      <c r="AF217" s="227"/>
      <c r="AG217" s="227"/>
      <c r="AH217" s="227"/>
      <c r="AI217" s="228">
        <v>35018</v>
      </c>
      <c r="AJ217" s="228"/>
      <c r="AK217" s="227"/>
      <c r="AL217" s="227"/>
      <c r="AM217" s="227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  <c r="BJ217" s="227"/>
      <c r="BK217" s="227"/>
      <c r="BL217" s="227"/>
      <c r="BM217" s="256"/>
      <c r="BN217" s="256"/>
      <c r="BO217" s="256"/>
    </row>
    <row r="218" spans="1:67" s="255" customFormat="1" ht="24" customHeight="1">
      <c r="A218" s="213"/>
      <c r="B218" s="903"/>
      <c r="C218" s="931" t="s">
        <v>5937</v>
      </c>
      <c r="D218" s="227" t="s">
        <v>14182</v>
      </c>
      <c r="E218" s="227" t="s">
        <v>14183</v>
      </c>
      <c r="F218" s="227" t="s">
        <v>5937</v>
      </c>
      <c r="G218" s="227" t="s">
        <v>24375</v>
      </c>
      <c r="H218" s="227"/>
      <c r="I218" s="227" t="s">
        <v>5937</v>
      </c>
      <c r="J218" s="227"/>
      <c r="K218" s="227"/>
      <c r="L218" s="240">
        <v>50544</v>
      </c>
      <c r="M218" s="240">
        <v>5633</v>
      </c>
      <c r="N218" s="240">
        <v>6960</v>
      </c>
      <c r="O218" s="227" t="s">
        <v>147</v>
      </c>
      <c r="P218" s="227">
        <v>400</v>
      </c>
      <c r="Q218" s="310"/>
      <c r="R218" s="310">
        <v>8</v>
      </c>
      <c r="S218" s="227"/>
      <c r="T218" s="227" t="s">
        <v>148</v>
      </c>
      <c r="U218" s="240">
        <v>70</v>
      </c>
      <c r="V218" s="240">
        <v>110</v>
      </c>
      <c r="W218" s="228">
        <v>10000</v>
      </c>
      <c r="X218" s="228">
        <v>10000</v>
      </c>
      <c r="Y218" s="227"/>
      <c r="Z218" s="227"/>
      <c r="AA218" s="227"/>
      <c r="AB218" s="227">
        <v>1996</v>
      </c>
      <c r="AC218" s="227"/>
      <c r="AD218" s="227"/>
      <c r="AE218" s="227"/>
      <c r="AF218" s="227"/>
      <c r="AG218" s="227"/>
      <c r="AH218" s="227"/>
      <c r="AI218" s="228">
        <v>5723</v>
      </c>
      <c r="AJ218" s="228"/>
      <c r="AK218" s="227"/>
      <c r="AL218" s="227"/>
      <c r="AM218" s="227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/>
      <c r="BG218" s="227"/>
      <c r="BH218" s="227"/>
      <c r="BI218" s="227"/>
      <c r="BJ218" s="227"/>
      <c r="BK218" s="227"/>
      <c r="BL218" s="390"/>
      <c r="BM218" s="256"/>
      <c r="BN218" s="256"/>
      <c r="BO218" s="256"/>
    </row>
    <row r="219" spans="1:67" s="255" customFormat="1" ht="24" customHeight="1">
      <c r="A219" s="213" t="s">
        <v>142</v>
      </c>
      <c r="B219" s="903"/>
      <c r="C219" s="931" t="s">
        <v>5985</v>
      </c>
      <c r="D219" s="227" t="s">
        <v>9029</v>
      </c>
      <c r="E219" s="227" t="s">
        <v>9030</v>
      </c>
      <c r="F219" s="227" t="s">
        <v>5985</v>
      </c>
      <c r="G219" s="227" t="s">
        <v>24376</v>
      </c>
      <c r="H219" s="227"/>
      <c r="I219" s="227" t="s">
        <v>5985</v>
      </c>
      <c r="J219" s="227">
        <v>1</v>
      </c>
      <c r="K219" s="227" t="s">
        <v>146</v>
      </c>
      <c r="L219" s="240">
        <v>61879</v>
      </c>
      <c r="M219" s="240">
        <v>699</v>
      </c>
      <c r="N219" s="240">
        <v>20640</v>
      </c>
      <c r="O219" s="227" t="s">
        <v>147</v>
      </c>
      <c r="P219" s="227">
        <v>400</v>
      </c>
      <c r="Q219" s="227">
        <v>1.2</v>
      </c>
      <c r="R219" s="227">
        <v>8</v>
      </c>
      <c r="S219" s="227">
        <v>3840</v>
      </c>
      <c r="T219" s="227" t="s">
        <v>290</v>
      </c>
      <c r="U219" s="240">
        <v>65</v>
      </c>
      <c r="V219" s="240">
        <v>110</v>
      </c>
      <c r="W219" s="228">
        <v>5000</v>
      </c>
      <c r="X219" s="228">
        <v>5000</v>
      </c>
      <c r="Y219" s="227" t="s">
        <v>178</v>
      </c>
      <c r="Z219" s="227" t="s">
        <v>466</v>
      </c>
      <c r="AA219" s="227"/>
      <c r="AB219" s="227">
        <v>1997</v>
      </c>
      <c r="AC219" s="227">
        <v>3550</v>
      </c>
      <c r="AD219" s="227">
        <v>1400</v>
      </c>
      <c r="AE219" s="227">
        <v>400</v>
      </c>
      <c r="AF219" s="227"/>
      <c r="AG219" s="227">
        <v>300</v>
      </c>
      <c r="AH219" s="227" t="s">
        <v>4341</v>
      </c>
      <c r="AI219" s="228">
        <v>5650</v>
      </c>
      <c r="AJ219" s="227">
        <v>5650</v>
      </c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/>
      <c r="BG219" s="227"/>
      <c r="BH219" s="227"/>
      <c r="BI219" s="227"/>
      <c r="BJ219" s="227"/>
      <c r="BK219" s="227"/>
      <c r="BL219" s="227"/>
      <c r="BM219" s="256"/>
      <c r="BN219" s="256"/>
      <c r="BO219" s="256"/>
    </row>
    <row r="220" spans="1:67" s="255" customFormat="1" ht="24" customHeight="1">
      <c r="A220" s="213" t="s">
        <v>143</v>
      </c>
      <c r="B220" s="903"/>
      <c r="C220" s="931" t="s">
        <v>5938</v>
      </c>
      <c r="D220" s="227" t="s">
        <v>24377</v>
      </c>
      <c r="E220" s="227" t="s">
        <v>5939</v>
      </c>
      <c r="F220" s="227" t="s">
        <v>5938</v>
      </c>
      <c r="G220" s="227" t="s">
        <v>24378</v>
      </c>
      <c r="H220" s="227"/>
      <c r="I220" s="227" t="s">
        <v>5938</v>
      </c>
      <c r="J220" s="227"/>
      <c r="K220" s="227"/>
      <c r="L220" s="240">
        <v>132227</v>
      </c>
      <c r="M220" s="240">
        <v>6427</v>
      </c>
      <c r="N220" s="240">
        <v>2518</v>
      </c>
      <c r="O220" s="227" t="s">
        <v>9945</v>
      </c>
      <c r="P220" s="227">
        <v>400</v>
      </c>
      <c r="Q220" s="227"/>
      <c r="R220" s="227">
        <v>8</v>
      </c>
      <c r="S220" s="227"/>
      <c r="T220" s="227" t="s">
        <v>148</v>
      </c>
      <c r="U220" s="240">
        <v>68</v>
      </c>
      <c r="V220" s="240">
        <v>105</v>
      </c>
      <c r="W220" s="228">
        <v>5470</v>
      </c>
      <c r="X220" s="228">
        <v>5470</v>
      </c>
      <c r="Y220" s="227"/>
      <c r="Z220" s="227"/>
      <c r="AA220" s="227"/>
      <c r="AB220" s="227">
        <v>2006</v>
      </c>
      <c r="AC220" s="227"/>
      <c r="AD220" s="227"/>
      <c r="AE220" s="227"/>
      <c r="AF220" s="227"/>
      <c r="AG220" s="227"/>
      <c r="AH220" s="227"/>
      <c r="AI220" s="228">
        <v>21039</v>
      </c>
      <c r="AJ220" s="227">
        <v>19700</v>
      </c>
      <c r="AK220" s="227"/>
      <c r="AL220" s="227"/>
      <c r="AM220" s="227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/>
      <c r="BG220" s="227"/>
      <c r="BH220" s="227"/>
      <c r="BI220" s="227"/>
      <c r="BJ220" s="227"/>
      <c r="BK220" s="227"/>
      <c r="BL220" s="227"/>
      <c r="BM220" s="256"/>
      <c r="BN220" s="256"/>
      <c r="BO220" s="256"/>
    </row>
    <row r="221" spans="1:67" s="255" customFormat="1" ht="24" customHeight="1">
      <c r="A221" s="213"/>
      <c r="B221" s="1354"/>
      <c r="C221" s="931" t="s">
        <v>5942</v>
      </c>
      <c r="D221" s="227" t="s">
        <v>24379</v>
      </c>
      <c r="E221" s="227" t="s">
        <v>5943</v>
      </c>
      <c r="F221" s="227" t="s">
        <v>5942</v>
      </c>
      <c r="G221" s="227" t="s">
        <v>24380</v>
      </c>
      <c r="H221" s="227"/>
      <c r="I221" s="227" t="s">
        <v>5942</v>
      </c>
      <c r="J221" s="227"/>
      <c r="K221" s="227"/>
      <c r="L221" s="240">
        <v>55700</v>
      </c>
      <c r="M221" s="240">
        <v>785.81</v>
      </c>
      <c r="N221" s="240">
        <v>1857.61</v>
      </c>
      <c r="O221" s="227" t="s">
        <v>147</v>
      </c>
      <c r="P221" s="227">
        <v>400</v>
      </c>
      <c r="Q221" s="227"/>
      <c r="R221" s="227">
        <v>8</v>
      </c>
      <c r="S221" s="227"/>
      <c r="T221" s="227" t="s">
        <v>148</v>
      </c>
      <c r="U221" s="240">
        <v>68</v>
      </c>
      <c r="V221" s="240">
        <v>105</v>
      </c>
      <c r="W221" s="228">
        <v>774</v>
      </c>
      <c r="X221" s="228">
        <v>2000</v>
      </c>
      <c r="Y221" s="227"/>
      <c r="Z221" s="227"/>
      <c r="AA221" s="227"/>
      <c r="AB221" s="227">
        <v>2012</v>
      </c>
      <c r="AC221" s="227"/>
      <c r="AD221" s="227"/>
      <c r="AE221" s="227"/>
      <c r="AF221" s="227"/>
      <c r="AG221" s="227"/>
      <c r="AH221" s="227"/>
      <c r="AI221" s="228">
        <v>17200</v>
      </c>
      <c r="AJ221" s="228"/>
      <c r="AK221" s="227"/>
      <c r="AL221" s="227"/>
      <c r="AM221" s="227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/>
      <c r="BG221" s="227"/>
      <c r="BH221" s="227"/>
      <c r="BI221" s="227"/>
      <c r="BJ221" s="227"/>
      <c r="BK221" s="227"/>
      <c r="BL221" s="227"/>
      <c r="BM221" s="256"/>
      <c r="BN221" s="256"/>
      <c r="BO221" s="256"/>
    </row>
    <row r="222" spans="1:67" s="1343" customFormat="1" ht="24" customHeight="1">
      <c r="A222" s="213"/>
      <c r="B222" s="904" t="s">
        <v>60</v>
      </c>
      <c r="C222" s="936" t="s">
        <v>55</v>
      </c>
      <c r="D222" s="314"/>
      <c r="E222" s="315">
        <f>COUNTA(E223:E254)</f>
        <v>32</v>
      </c>
      <c r="F222" s="315"/>
      <c r="G222" s="314"/>
      <c r="H222" s="316"/>
      <c r="I222" s="314"/>
      <c r="J222" s="314"/>
      <c r="K222" s="314"/>
      <c r="L222" s="317">
        <f>SUM(L223:L254)</f>
        <v>2588711.9</v>
      </c>
      <c r="M222" s="317">
        <f>SUM(M223:M254)</f>
        <v>176536.91</v>
      </c>
      <c r="N222" s="317">
        <f>SUM(N223:N254)</f>
        <v>239161.86999999997</v>
      </c>
      <c r="O222" s="314"/>
      <c r="P222" s="314"/>
      <c r="Q222" s="314"/>
      <c r="R222" s="314"/>
      <c r="S222" s="314"/>
      <c r="T222" s="314"/>
      <c r="U222" s="317"/>
      <c r="V222" s="317"/>
      <c r="W222" s="318"/>
      <c r="X222" s="318"/>
      <c r="Y222" s="314"/>
      <c r="Z222" s="314"/>
      <c r="AA222" s="234"/>
      <c r="AB222" s="314"/>
      <c r="AC222" s="314"/>
      <c r="AD222" s="314"/>
      <c r="AE222" s="314"/>
      <c r="AF222" s="314"/>
      <c r="AG222" s="314"/>
      <c r="AH222" s="314"/>
      <c r="AI222" s="318"/>
      <c r="AJ222" s="314"/>
      <c r="AK222" s="314"/>
      <c r="AL222" s="314"/>
      <c r="AM222" s="314"/>
      <c r="AN222" s="314"/>
      <c r="AO222" s="314"/>
      <c r="AP222" s="314"/>
      <c r="AQ222" s="314"/>
      <c r="AR222" s="314"/>
      <c r="AS222" s="314"/>
      <c r="AT222" s="314"/>
      <c r="AU222" s="314"/>
      <c r="AV222" s="314"/>
      <c r="AW222" s="314"/>
      <c r="AX222" s="314"/>
      <c r="AY222" s="314"/>
      <c r="AZ222" s="314"/>
      <c r="BA222" s="314"/>
      <c r="BB222" s="314"/>
      <c r="BC222" s="314"/>
      <c r="BD222" s="314"/>
      <c r="BE222" s="314"/>
      <c r="BF222" s="314"/>
      <c r="BG222" s="314"/>
      <c r="BH222" s="314"/>
      <c r="BI222" s="314"/>
      <c r="BJ222" s="314"/>
      <c r="BK222" s="314"/>
      <c r="BL222" s="314"/>
      <c r="BM222" s="229"/>
      <c r="BN222" s="1342"/>
      <c r="BO222" s="1342"/>
    </row>
    <row r="223" spans="1:67" s="255" customFormat="1" ht="24" customHeight="1">
      <c r="A223" s="213"/>
      <c r="B223" s="1354"/>
      <c r="C223" s="227" t="s">
        <v>302</v>
      </c>
      <c r="D223" s="227" t="s">
        <v>6295</v>
      </c>
      <c r="E223" s="227" t="s">
        <v>6296</v>
      </c>
      <c r="F223" s="227" t="s">
        <v>302</v>
      </c>
      <c r="G223" s="227" t="s">
        <v>6297</v>
      </c>
      <c r="H223" s="227"/>
      <c r="I223" s="227" t="s">
        <v>305</v>
      </c>
      <c r="J223" s="227"/>
      <c r="K223" s="227" t="s">
        <v>1414</v>
      </c>
      <c r="L223" s="240">
        <v>369924</v>
      </c>
      <c r="M223" s="240">
        <v>19370</v>
      </c>
      <c r="N223" s="240">
        <v>30820</v>
      </c>
      <c r="O223" s="227" t="s">
        <v>147</v>
      </c>
      <c r="P223" s="227">
        <v>400</v>
      </c>
      <c r="Q223" s="227">
        <v>1.2</v>
      </c>
      <c r="R223" s="227">
        <v>8</v>
      </c>
      <c r="S223" s="227"/>
      <c r="T223" s="227" t="s">
        <v>148</v>
      </c>
      <c r="U223" s="240">
        <v>75</v>
      </c>
      <c r="V223" s="240">
        <v>110</v>
      </c>
      <c r="W223" s="228">
        <v>27085</v>
      </c>
      <c r="X223" s="228">
        <v>30000</v>
      </c>
      <c r="Y223" s="227" t="s">
        <v>465</v>
      </c>
      <c r="Z223" s="227" t="s">
        <v>466</v>
      </c>
      <c r="AA223" s="227"/>
      <c r="AB223" s="227">
        <v>1993</v>
      </c>
      <c r="AC223" s="227">
        <v>20000</v>
      </c>
      <c r="AD223" s="227"/>
      <c r="AE223" s="227"/>
      <c r="AF223" s="227"/>
      <c r="AG223" s="227"/>
      <c r="AH223" s="227"/>
      <c r="AI223" s="228">
        <v>20000</v>
      </c>
      <c r="AJ223" s="227"/>
      <c r="AK223" s="227"/>
      <c r="AL223" s="227">
        <v>1</v>
      </c>
      <c r="AM223" s="227">
        <v>620</v>
      </c>
      <c r="AN223" s="227">
        <v>4</v>
      </c>
      <c r="AO223" s="227">
        <v>1400</v>
      </c>
      <c r="AP223" s="227"/>
      <c r="AQ223" s="227"/>
      <c r="AR223" s="227" t="s">
        <v>6298</v>
      </c>
      <c r="AS223" s="227">
        <v>1</v>
      </c>
      <c r="AT223" s="227">
        <v>584</v>
      </c>
      <c r="AU223" s="227"/>
      <c r="AV223" s="227" t="s">
        <v>6297</v>
      </c>
      <c r="AW223" s="227" t="s">
        <v>607</v>
      </c>
      <c r="AX223" s="227">
        <v>1</v>
      </c>
      <c r="AY223" s="227">
        <v>8100</v>
      </c>
      <c r="AZ223" s="227"/>
      <c r="BA223" s="227" t="s">
        <v>6297</v>
      </c>
      <c r="BB223" s="227"/>
      <c r="BC223" s="227"/>
      <c r="BD223" s="227"/>
      <c r="BE223" s="227"/>
      <c r="BF223" s="227"/>
      <c r="BG223" s="227"/>
      <c r="BH223" s="227"/>
      <c r="BI223" s="227"/>
      <c r="BJ223" s="227"/>
      <c r="BK223" s="227"/>
      <c r="BL223" s="227"/>
      <c r="BM223" s="251"/>
      <c r="BN223" s="256"/>
      <c r="BO223" s="256"/>
    </row>
    <row r="224" spans="1:67" s="255" customFormat="1" ht="24" customHeight="1">
      <c r="A224" s="213"/>
      <c r="B224" s="903"/>
      <c r="C224" s="227" t="s">
        <v>302</v>
      </c>
      <c r="D224" s="227" t="s">
        <v>312</v>
      </c>
      <c r="E224" s="227" t="s">
        <v>6299</v>
      </c>
      <c r="F224" s="227" t="s">
        <v>302</v>
      </c>
      <c r="G224" s="227" t="s">
        <v>6300</v>
      </c>
      <c r="H224" s="299"/>
      <c r="I224" s="227" t="s">
        <v>305</v>
      </c>
      <c r="J224" s="227">
        <v>3</v>
      </c>
      <c r="K224" s="227"/>
      <c r="L224" s="240">
        <v>61833</v>
      </c>
      <c r="M224" s="240">
        <v>6758</v>
      </c>
      <c r="N224" s="240">
        <v>6758</v>
      </c>
      <c r="O224" s="227" t="s">
        <v>2718</v>
      </c>
      <c r="P224" s="227">
        <v>400</v>
      </c>
      <c r="Q224" s="227">
        <v>10</v>
      </c>
      <c r="R224" s="227">
        <v>8</v>
      </c>
      <c r="S224" s="227">
        <v>5000</v>
      </c>
      <c r="T224" s="227" t="s">
        <v>290</v>
      </c>
      <c r="U224" s="240">
        <v>68</v>
      </c>
      <c r="V224" s="240">
        <v>105</v>
      </c>
      <c r="W224" s="228">
        <v>5707</v>
      </c>
      <c r="X224" s="228">
        <v>5707</v>
      </c>
      <c r="Y224" s="227" t="s">
        <v>178</v>
      </c>
      <c r="Z224" s="227" t="s">
        <v>466</v>
      </c>
      <c r="AA224" s="241"/>
      <c r="AB224" s="227">
        <v>1963</v>
      </c>
      <c r="AC224" s="227"/>
      <c r="AD224" s="227"/>
      <c r="AE224" s="227"/>
      <c r="AF224" s="227"/>
      <c r="AG224" s="227"/>
      <c r="AH224" s="227"/>
      <c r="AI224" s="228">
        <v>304</v>
      </c>
      <c r="AJ224" s="227"/>
      <c r="AK224" s="227"/>
      <c r="AL224" s="227"/>
      <c r="AM224" s="227"/>
      <c r="AN224" s="227"/>
      <c r="AO224" s="227" t="s">
        <v>2697</v>
      </c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/>
      <c r="BG224" s="227"/>
      <c r="BH224" s="227"/>
      <c r="BI224" s="227"/>
      <c r="BJ224" s="227"/>
      <c r="BK224" s="227"/>
      <c r="BL224" s="227"/>
      <c r="BM224" s="251"/>
      <c r="BN224" s="256"/>
      <c r="BO224" s="256"/>
    </row>
    <row r="225" spans="1:67" s="255" customFormat="1" ht="24" customHeight="1">
      <c r="A225" s="127"/>
      <c r="B225" s="903"/>
      <c r="C225" s="227" t="s">
        <v>6301</v>
      </c>
      <c r="D225" s="227" t="s">
        <v>25294</v>
      </c>
      <c r="E225" s="227" t="s">
        <v>6302</v>
      </c>
      <c r="F225" s="227" t="s">
        <v>6301</v>
      </c>
      <c r="G225" s="227"/>
      <c r="H225" s="299"/>
      <c r="I225" s="227" t="s">
        <v>17416</v>
      </c>
      <c r="J225" s="227"/>
      <c r="K225" s="227"/>
      <c r="L225" s="240">
        <v>206214.9</v>
      </c>
      <c r="M225" s="240">
        <v>33496</v>
      </c>
      <c r="N225" s="240">
        <v>41160</v>
      </c>
      <c r="O225" s="227" t="s">
        <v>13035</v>
      </c>
      <c r="P225" s="227">
        <v>400</v>
      </c>
      <c r="Q225" s="227"/>
      <c r="R225" s="227">
        <v>8</v>
      </c>
      <c r="S225" s="227"/>
      <c r="T225" s="227" t="s">
        <v>148</v>
      </c>
      <c r="U225" s="240">
        <v>68</v>
      </c>
      <c r="V225" s="240">
        <v>105</v>
      </c>
      <c r="W225" s="228">
        <v>20116</v>
      </c>
      <c r="X225" s="228">
        <v>22000</v>
      </c>
      <c r="Y225" s="227"/>
      <c r="Z225" s="227"/>
      <c r="AA225" s="314"/>
      <c r="AB225" s="227">
        <v>2010</v>
      </c>
      <c r="AC225" s="227">
        <v>2010</v>
      </c>
      <c r="AD225" s="227">
        <v>2010</v>
      </c>
      <c r="AE225" s="227">
        <v>2010</v>
      </c>
      <c r="AF225" s="227">
        <v>2010</v>
      </c>
      <c r="AG225" s="227">
        <v>2010</v>
      </c>
      <c r="AH225" s="227">
        <v>2010</v>
      </c>
      <c r="AI225" s="228">
        <v>43918</v>
      </c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/>
      <c r="BG225" s="227"/>
      <c r="BH225" s="227"/>
      <c r="BI225" s="227"/>
      <c r="BJ225" s="227"/>
      <c r="BK225" s="227"/>
      <c r="BL225" s="227"/>
      <c r="BM225" s="251"/>
      <c r="BN225" s="256"/>
      <c r="BO225" s="256"/>
    </row>
    <row r="226" spans="1:67" s="255" customFormat="1" ht="24" customHeight="1">
      <c r="A226" s="127"/>
      <c r="B226" s="903"/>
      <c r="C226" s="227" t="s">
        <v>6305</v>
      </c>
      <c r="D226" s="227" t="s">
        <v>6306</v>
      </c>
      <c r="E226" s="227" t="s">
        <v>6307</v>
      </c>
      <c r="F226" s="227" t="s">
        <v>6305</v>
      </c>
      <c r="G226" s="227" t="s">
        <v>25295</v>
      </c>
      <c r="H226" s="299"/>
      <c r="I226" s="227" t="s">
        <v>6305</v>
      </c>
      <c r="J226" s="227">
        <v>3</v>
      </c>
      <c r="K226" s="227" t="s">
        <v>6308</v>
      </c>
      <c r="L226" s="319">
        <v>32486</v>
      </c>
      <c r="M226" s="240">
        <v>789.11</v>
      </c>
      <c r="N226" s="240">
        <v>1045</v>
      </c>
      <c r="O226" s="227" t="s">
        <v>147</v>
      </c>
      <c r="P226" s="227">
        <v>400</v>
      </c>
      <c r="Q226" s="227">
        <v>1.2</v>
      </c>
      <c r="R226" s="227">
        <v>8</v>
      </c>
      <c r="S226" s="227"/>
      <c r="T226" s="227" t="s">
        <v>148</v>
      </c>
      <c r="U226" s="240">
        <v>75</v>
      </c>
      <c r="V226" s="240">
        <v>105</v>
      </c>
      <c r="W226" s="228">
        <v>5600</v>
      </c>
      <c r="X226" s="228">
        <v>20000</v>
      </c>
      <c r="Y226" s="227" t="s">
        <v>178</v>
      </c>
      <c r="Z226" s="227" t="s">
        <v>466</v>
      </c>
      <c r="AA226" s="227"/>
      <c r="AB226" s="227">
        <v>1970</v>
      </c>
      <c r="AC226" s="227">
        <v>200</v>
      </c>
      <c r="AD226" s="227">
        <v>16</v>
      </c>
      <c r="AE226" s="227">
        <v>60</v>
      </c>
      <c r="AF226" s="227"/>
      <c r="AG226" s="227"/>
      <c r="AH226" s="227"/>
      <c r="AI226" s="228">
        <v>272</v>
      </c>
      <c r="AJ226" s="227">
        <v>2001</v>
      </c>
      <c r="AK226" s="227"/>
      <c r="AL226" s="227">
        <v>1</v>
      </c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/>
      <c r="BG226" s="227"/>
      <c r="BH226" s="227"/>
      <c r="BI226" s="227"/>
      <c r="BJ226" s="227"/>
      <c r="BK226" s="227"/>
      <c r="BL226" s="227" t="s">
        <v>6309</v>
      </c>
      <c r="BM226" s="251"/>
      <c r="BN226" s="256"/>
      <c r="BO226" s="256"/>
    </row>
    <row r="227" spans="1:67" s="255" customFormat="1" ht="24" customHeight="1">
      <c r="A227" s="127"/>
      <c r="B227" s="903"/>
      <c r="C227" s="227" t="s">
        <v>6310</v>
      </c>
      <c r="D227" s="227" t="s">
        <v>6311</v>
      </c>
      <c r="E227" s="227" t="s">
        <v>6312</v>
      </c>
      <c r="F227" s="227" t="s">
        <v>6310</v>
      </c>
      <c r="G227" s="227" t="s">
        <v>6313</v>
      </c>
      <c r="H227" s="299"/>
      <c r="I227" s="227" t="s">
        <v>6310</v>
      </c>
      <c r="J227" s="227">
        <v>5</v>
      </c>
      <c r="K227" s="227" t="s">
        <v>1414</v>
      </c>
      <c r="L227" s="240">
        <v>134596</v>
      </c>
      <c r="M227" s="240">
        <v>5229</v>
      </c>
      <c r="N227" s="240">
        <v>7981</v>
      </c>
      <c r="O227" s="227" t="s">
        <v>9945</v>
      </c>
      <c r="P227" s="227">
        <v>400</v>
      </c>
      <c r="Q227" s="227">
        <v>400</v>
      </c>
      <c r="R227" s="227">
        <v>8</v>
      </c>
      <c r="S227" s="227">
        <v>3200</v>
      </c>
      <c r="T227" s="227" t="s">
        <v>148</v>
      </c>
      <c r="U227" s="240">
        <v>75</v>
      </c>
      <c r="V227" s="240">
        <v>110</v>
      </c>
      <c r="W227" s="228">
        <v>6847</v>
      </c>
      <c r="X227" s="228">
        <v>10000</v>
      </c>
      <c r="Y227" s="227" t="s">
        <v>178</v>
      </c>
      <c r="Z227" s="227" t="s">
        <v>6314</v>
      </c>
      <c r="AA227" s="227"/>
      <c r="AB227" s="227">
        <v>1986</v>
      </c>
      <c r="AC227" s="227"/>
      <c r="AD227" s="227" t="s">
        <v>6315</v>
      </c>
      <c r="AE227" s="227" t="s">
        <v>6316</v>
      </c>
      <c r="AF227" s="227"/>
      <c r="AG227" s="227"/>
      <c r="AH227" s="227"/>
      <c r="AI227" s="228">
        <v>860</v>
      </c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/>
      <c r="BG227" s="227"/>
      <c r="BH227" s="227"/>
      <c r="BI227" s="227"/>
      <c r="BJ227" s="227"/>
      <c r="BK227" s="227"/>
      <c r="BL227" s="227"/>
      <c r="BM227" s="251"/>
      <c r="BN227" s="256"/>
      <c r="BO227" s="256"/>
    </row>
    <row r="228" spans="1:67" s="255" customFormat="1" ht="24" customHeight="1">
      <c r="A228" s="127"/>
      <c r="B228" s="903"/>
      <c r="C228" s="227" t="s">
        <v>6310</v>
      </c>
      <c r="D228" s="227" t="s">
        <v>6317</v>
      </c>
      <c r="E228" s="227" t="s">
        <v>6318</v>
      </c>
      <c r="F228" s="227" t="s">
        <v>6310</v>
      </c>
      <c r="G228" s="227" t="s">
        <v>6313</v>
      </c>
      <c r="H228" s="299"/>
      <c r="I228" s="227" t="s">
        <v>6310</v>
      </c>
      <c r="J228" s="227">
        <v>5</v>
      </c>
      <c r="K228" s="227" t="s">
        <v>1414</v>
      </c>
      <c r="L228" s="240">
        <v>42037</v>
      </c>
      <c r="M228" s="320">
        <v>2162.9</v>
      </c>
      <c r="N228" s="240">
        <v>2371.6</v>
      </c>
      <c r="O228" s="227" t="s">
        <v>147</v>
      </c>
      <c r="P228" s="227">
        <v>400</v>
      </c>
      <c r="Q228" s="227">
        <v>400</v>
      </c>
      <c r="R228" s="227">
        <v>8</v>
      </c>
      <c r="S228" s="227">
        <v>3200</v>
      </c>
      <c r="T228" s="227" t="s">
        <v>148</v>
      </c>
      <c r="U228" s="240">
        <v>75</v>
      </c>
      <c r="V228" s="240">
        <v>110</v>
      </c>
      <c r="W228" s="228">
        <v>4868</v>
      </c>
      <c r="X228" s="228">
        <v>10000</v>
      </c>
      <c r="Y228" s="227" t="s">
        <v>178</v>
      </c>
      <c r="Z228" s="227" t="s">
        <v>6314</v>
      </c>
      <c r="AA228" s="227"/>
      <c r="AB228" s="227">
        <v>1982</v>
      </c>
      <c r="AC228" s="227" t="s">
        <v>670</v>
      </c>
      <c r="AD228" s="227" t="s">
        <v>6319</v>
      </c>
      <c r="AE228" s="227"/>
      <c r="AF228" s="227"/>
      <c r="AG228" s="227"/>
      <c r="AH228" s="227"/>
      <c r="AI228" s="228">
        <v>445</v>
      </c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27"/>
      <c r="BC228" s="227"/>
      <c r="BD228" s="227"/>
      <c r="BE228" s="227"/>
      <c r="BF228" s="227"/>
      <c r="BG228" s="227"/>
      <c r="BH228" s="227"/>
      <c r="BI228" s="227"/>
      <c r="BJ228" s="227"/>
      <c r="BK228" s="227"/>
      <c r="BL228" s="227"/>
      <c r="BM228" s="251"/>
      <c r="BN228" s="256"/>
      <c r="BO228" s="256"/>
    </row>
    <row r="229" spans="1:67" s="255" customFormat="1" ht="24" customHeight="1">
      <c r="A229" s="127"/>
      <c r="B229" s="903"/>
      <c r="C229" s="227" t="s">
        <v>704</v>
      </c>
      <c r="D229" s="227" t="s">
        <v>25296</v>
      </c>
      <c r="E229" s="227" t="s">
        <v>6320</v>
      </c>
      <c r="F229" s="227" t="s">
        <v>704</v>
      </c>
      <c r="G229" s="227" t="s">
        <v>25297</v>
      </c>
      <c r="H229" s="299"/>
      <c r="I229" s="227" t="s">
        <v>6321</v>
      </c>
      <c r="J229" s="227"/>
      <c r="K229" s="227"/>
      <c r="L229" s="240">
        <v>61127</v>
      </c>
      <c r="M229" s="240">
        <v>3496</v>
      </c>
      <c r="N229" s="240">
        <v>3512</v>
      </c>
      <c r="O229" s="227" t="s">
        <v>2718</v>
      </c>
      <c r="P229" s="227">
        <v>400</v>
      </c>
      <c r="Q229" s="227"/>
      <c r="R229" s="227">
        <v>8</v>
      </c>
      <c r="S229" s="227"/>
      <c r="T229" s="227" t="s">
        <v>148</v>
      </c>
      <c r="U229" s="240">
        <v>66</v>
      </c>
      <c r="V229" s="240">
        <v>100</v>
      </c>
      <c r="W229" s="228">
        <v>11476</v>
      </c>
      <c r="X229" s="228">
        <v>35000</v>
      </c>
      <c r="Y229" s="227"/>
      <c r="Z229" s="227"/>
      <c r="AA229" s="227"/>
      <c r="AB229" s="227">
        <v>2004</v>
      </c>
      <c r="AC229" s="227"/>
      <c r="AD229" s="227"/>
      <c r="AE229" s="227"/>
      <c r="AF229" s="227"/>
      <c r="AG229" s="227"/>
      <c r="AH229" s="227"/>
      <c r="AI229" s="228">
        <v>36100</v>
      </c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  <c r="AT229" s="227"/>
      <c r="AU229" s="227"/>
      <c r="AV229" s="227"/>
      <c r="AW229" s="227"/>
      <c r="AX229" s="227"/>
      <c r="AY229" s="227"/>
      <c r="AZ229" s="227"/>
      <c r="BA229" s="227"/>
      <c r="BB229" s="227"/>
      <c r="BC229" s="227"/>
      <c r="BD229" s="227"/>
      <c r="BE229" s="227"/>
      <c r="BF229" s="227"/>
      <c r="BG229" s="227"/>
      <c r="BH229" s="227"/>
      <c r="BI229" s="227"/>
      <c r="BJ229" s="227"/>
      <c r="BK229" s="227"/>
      <c r="BL229" s="227" t="s">
        <v>6322</v>
      </c>
      <c r="BM229" s="251"/>
      <c r="BN229" s="256"/>
      <c r="BO229" s="256"/>
    </row>
    <row r="230" spans="1:67" s="255" customFormat="1" ht="24" customHeight="1">
      <c r="A230" s="127"/>
      <c r="B230" s="903"/>
      <c r="C230" s="227" t="s">
        <v>704</v>
      </c>
      <c r="D230" s="227" t="s">
        <v>6323</v>
      </c>
      <c r="E230" s="227" t="s">
        <v>6324</v>
      </c>
      <c r="F230" s="227" t="s">
        <v>704</v>
      </c>
      <c r="G230" s="227" t="s">
        <v>705</v>
      </c>
      <c r="H230" s="227"/>
      <c r="I230" s="227" t="s">
        <v>13276</v>
      </c>
      <c r="J230" s="227">
        <v>1</v>
      </c>
      <c r="K230" s="227"/>
      <c r="L230" s="240">
        <v>73500</v>
      </c>
      <c r="M230" s="240">
        <v>742</v>
      </c>
      <c r="N230" s="240">
        <v>1310</v>
      </c>
      <c r="O230" s="227" t="s">
        <v>12224</v>
      </c>
      <c r="P230" s="227">
        <v>400</v>
      </c>
      <c r="Q230" s="227"/>
      <c r="R230" s="227">
        <v>8</v>
      </c>
      <c r="S230" s="227"/>
      <c r="T230" s="227" t="s">
        <v>290</v>
      </c>
      <c r="U230" s="240">
        <v>80</v>
      </c>
      <c r="V230" s="240">
        <v>110</v>
      </c>
      <c r="W230" s="228">
        <v>3915</v>
      </c>
      <c r="X230" s="228">
        <v>10000</v>
      </c>
      <c r="Y230" s="227" t="s">
        <v>178</v>
      </c>
      <c r="Z230" s="227" t="s">
        <v>6326</v>
      </c>
      <c r="AA230" s="241"/>
      <c r="AB230" s="227">
        <v>1999</v>
      </c>
      <c r="AC230" s="227"/>
      <c r="AD230" s="227"/>
      <c r="AE230" s="227"/>
      <c r="AF230" s="227"/>
      <c r="AG230" s="227"/>
      <c r="AH230" s="227"/>
      <c r="AI230" s="228">
        <v>4000</v>
      </c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27"/>
      <c r="BC230" s="227"/>
      <c r="BD230" s="227"/>
      <c r="BE230" s="227"/>
      <c r="BF230" s="227"/>
      <c r="BG230" s="227"/>
      <c r="BH230" s="227"/>
      <c r="BI230" s="227"/>
      <c r="BJ230" s="227"/>
      <c r="BK230" s="227"/>
      <c r="BL230" s="227" t="s">
        <v>6309</v>
      </c>
      <c r="BM230" s="251"/>
      <c r="BN230" s="256"/>
      <c r="BO230" s="256"/>
    </row>
    <row r="231" spans="1:67" s="255" customFormat="1" ht="24" customHeight="1">
      <c r="A231" s="127"/>
      <c r="B231" s="903"/>
      <c r="C231" s="227" t="s">
        <v>13273</v>
      </c>
      <c r="D231" s="227" t="s">
        <v>25298</v>
      </c>
      <c r="E231" s="227" t="s">
        <v>25299</v>
      </c>
      <c r="F231" s="227" t="s">
        <v>13273</v>
      </c>
      <c r="G231" s="227" t="s">
        <v>25297</v>
      </c>
      <c r="H231" s="227"/>
      <c r="I231" s="227" t="s">
        <v>25300</v>
      </c>
      <c r="J231" s="227"/>
      <c r="K231" s="227"/>
      <c r="L231" s="240">
        <v>168980</v>
      </c>
      <c r="M231" s="240">
        <v>26435</v>
      </c>
      <c r="N231" s="240">
        <v>68370</v>
      </c>
      <c r="O231" s="227" t="s">
        <v>1978</v>
      </c>
      <c r="P231" s="227">
        <v>400</v>
      </c>
      <c r="Q231" s="227">
        <v>12</v>
      </c>
      <c r="R231" s="227">
        <v>8</v>
      </c>
      <c r="S231" s="227">
        <v>3840</v>
      </c>
      <c r="T231" s="227" t="s">
        <v>1982</v>
      </c>
      <c r="U231" s="240">
        <v>70</v>
      </c>
      <c r="V231" s="240">
        <v>105</v>
      </c>
      <c r="W231" s="228">
        <v>15066</v>
      </c>
      <c r="X231" s="228">
        <v>15066</v>
      </c>
      <c r="Y231" s="227" t="s">
        <v>1983</v>
      </c>
      <c r="Z231" s="227" t="s">
        <v>13774</v>
      </c>
      <c r="AA231" s="241" t="s">
        <v>18933</v>
      </c>
      <c r="AB231" s="227">
        <v>2024</v>
      </c>
      <c r="AC231" s="227">
        <v>184407</v>
      </c>
      <c r="AD231" s="227"/>
      <c r="AE231" s="227"/>
      <c r="AF231" s="227"/>
      <c r="AG231" s="227"/>
      <c r="AH231" s="227"/>
      <c r="AI231" s="228">
        <v>184407</v>
      </c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  <c r="AT231" s="227"/>
      <c r="AU231" s="227"/>
      <c r="AV231" s="227"/>
      <c r="AW231" s="227"/>
      <c r="AX231" s="227"/>
      <c r="AY231" s="227"/>
      <c r="AZ231" s="227"/>
      <c r="BA231" s="227"/>
      <c r="BB231" s="227"/>
      <c r="BC231" s="227"/>
      <c r="BD231" s="227"/>
      <c r="BE231" s="227"/>
      <c r="BF231" s="227"/>
      <c r="BG231" s="227"/>
      <c r="BH231" s="227"/>
      <c r="BI231" s="227"/>
      <c r="BJ231" s="227"/>
      <c r="BK231" s="227"/>
      <c r="BL231" s="227" t="s">
        <v>25301</v>
      </c>
      <c r="BM231" s="251"/>
      <c r="BN231" s="256"/>
      <c r="BO231" s="256"/>
    </row>
    <row r="232" spans="1:67" s="255" customFormat="1" ht="24" customHeight="1">
      <c r="A232" s="127"/>
      <c r="B232" s="903"/>
      <c r="C232" s="227" t="s">
        <v>6327</v>
      </c>
      <c r="D232" s="227" t="s">
        <v>6328</v>
      </c>
      <c r="E232" s="227" t="s">
        <v>9903</v>
      </c>
      <c r="F232" s="227" t="s">
        <v>6327</v>
      </c>
      <c r="G232" s="227" t="s">
        <v>6329</v>
      </c>
      <c r="H232" s="299"/>
      <c r="I232" s="227" t="s">
        <v>9904</v>
      </c>
      <c r="J232" s="227">
        <v>8</v>
      </c>
      <c r="K232" s="227" t="s">
        <v>6330</v>
      </c>
      <c r="L232" s="240">
        <v>64318</v>
      </c>
      <c r="M232" s="240">
        <v>2504</v>
      </c>
      <c r="N232" s="240">
        <v>3073</v>
      </c>
      <c r="O232" s="227" t="s">
        <v>147</v>
      </c>
      <c r="P232" s="227">
        <v>400</v>
      </c>
      <c r="Q232" s="227">
        <v>1.2</v>
      </c>
      <c r="R232" s="227">
        <v>8</v>
      </c>
      <c r="S232" s="227"/>
      <c r="T232" s="227" t="s">
        <v>148</v>
      </c>
      <c r="U232" s="240">
        <v>70</v>
      </c>
      <c r="V232" s="240">
        <v>105</v>
      </c>
      <c r="W232" s="228">
        <v>10000</v>
      </c>
      <c r="X232" s="228">
        <v>10000</v>
      </c>
      <c r="Y232" s="227" t="s">
        <v>178</v>
      </c>
      <c r="Z232" s="227" t="s">
        <v>466</v>
      </c>
      <c r="AA232" s="241"/>
      <c r="AB232" s="227">
        <v>1997</v>
      </c>
      <c r="AC232" s="227"/>
      <c r="AD232" s="227"/>
      <c r="AE232" s="227"/>
      <c r="AF232" s="227"/>
      <c r="AG232" s="227"/>
      <c r="AH232" s="227"/>
      <c r="AI232" s="228">
        <v>12000</v>
      </c>
      <c r="AJ232" s="227"/>
      <c r="AK232" s="227"/>
      <c r="AL232" s="227"/>
      <c r="AM232" s="227"/>
      <c r="AN232" s="227" t="s">
        <v>553</v>
      </c>
      <c r="AO232" s="227" t="s">
        <v>2697</v>
      </c>
      <c r="AP232" s="227"/>
      <c r="AQ232" s="227"/>
      <c r="AR232" s="227" t="s">
        <v>606</v>
      </c>
      <c r="AS232" s="227">
        <v>4</v>
      </c>
      <c r="AT232" s="227">
        <v>2750</v>
      </c>
      <c r="AU232" s="227" t="s">
        <v>6331</v>
      </c>
      <c r="AV232" s="227" t="s">
        <v>6332</v>
      </c>
      <c r="AW232" s="227"/>
      <c r="AX232" s="227"/>
      <c r="AY232" s="227"/>
      <c r="AZ232" s="227"/>
      <c r="BA232" s="227"/>
      <c r="BB232" s="227"/>
      <c r="BC232" s="227"/>
      <c r="BD232" s="227"/>
      <c r="BE232" s="227"/>
      <c r="BF232" s="227"/>
      <c r="BG232" s="227"/>
      <c r="BH232" s="227"/>
      <c r="BI232" s="227"/>
      <c r="BJ232" s="227"/>
      <c r="BK232" s="227"/>
      <c r="BL232" s="227"/>
      <c r="BM232" s="251"/>
      <c r="BN232" s="256"/>
      <c r="BO232" s="256"/>
    </row>
    <row r="233" spans="1:67" s="256" customFormat="1" ht="24" customHeight="1">
      <c r="A233" s="127"/>
      <c r="B233" s="903"/>
      <c r="C233" s="227" t="s">
        <v>6327</v>
      </c>
      <c r="D233" s="227" t="s">
        <v>6333</v>
      </c>
      <c r="E233" s="227" t="s">
        <v>6334</v>
      </c>
      <c r="F233" s="227" t="s">
        <v>6327</v>
      </c>
      <c r="G233" s="227" t="s">
        <v>6329</v>
      </c>
      <c r="H233" s="299"/>
      <c r="I233" s="227" t="s">
        <v>9904</v>
      </c>
      <c r="J233" s="227">
        <v>8</v>
      </c>
      <c r="K233" s="227" t="s">
        <v>6335</v>
      </c>
      <c r="L233" s="240">
        <v>22509</v>
      </c>
      <c r="M233" s="240">
        <v>93</v>
      </c>
      <c r="N233" s="240">
        <v>84</v>
      </c>
      <c r="O233" s="227" t="s">
        <v>310</v>
      </c>
      <c r="P233" s="227">
        <v>400</v>
      </c>
      <c r="Q233" s="227"/>
      <c r="R233" s="227">
        <v>6</v>
      </c>
      <c r="S233" s="227"/>
      <c r="T233" s="227" t="s">
        <v>310</v>
      </c>
      <c r="U233" s="240">
        <v>70</v>
      </c>
      <c r="V233" s="240">
        <v>105</v>
      </c>
      <c r="W233" s="228">
        <v>3000</v>
      </c>
      <c r="X233" s="228">
        <v>4000</v>
      </c>
      <c r="Y233" s="227" t="s">
        <v>178</v>
      </c>
      <c r="Z233" s="227" t="s">
        <v>466</v>
      </c>
      <c r="AA233" s="227"/>
      <c r="AB233" s="227">
        <v>2003</v>
      </c>
      <c r="AC233" s="227"/>
      <c r="AD233" s="227"/>
      <c r="AE233" s="227"/>
      <c r="AF233" s="227"/>
      <c r="AG233" s="227"/>
      <c r="AH233" s="227"/>
      <c r="AI233" s="228">
        <v>748</v>
      </c>
      <c r="AJ233" s="227">
        <v>2003</v>
      </c>
      <c r="AK233" s="227"/>
      <c r="AL233" s="227"/>
      <c r="AM233" s="227"/>
      <c r="AN233" s="227"/>
      <c r="AO233" s="227"/>
      <c r="AP233" s="227"/>
      <c r="AQ233" s="227"/>
      <c r="AR233" s="227" t="s">
        <v>607</v>
      </c>
      <c r="AS233" s="227">
        <v>1</v>
      </c>
      <c r="AT233" s="227">
        <v>13516</v>
      </c>
      <c r="AU233" s="227"/>
      <c r="AV233" s="227"/>
      <c r="AW233" s="227"/>
      <c r="AX233" s="227"/>
      <c r="AY233" s="227"/>
      <c r="AZ233" s="227"/>
      <c r="BA233" s="227"/>
      <c r="BB233" s="227"/>
      <c r="BC233" s="227"/>
      <c r="BD233" s="227"/>
      <c r="BE233" s="227"/>
      <c r="BF233" s="227"/>
      <c r="BG233" s="227"/>
      <c r="BH233" s="227"/>
      <c r="BI233" s="227"/>
      <c r="BJ233" s="227"/>
      <c r="BK233" s="227"/>
      <c r="BL233" s="227"/>
      <c r="BM233" s="251"/>
    </row>
    <row r="234" spans="1:67" s="256" customFormat="1" ht="24" customHeight="1">
      <c r="A234" s="127"/>
      <c r="B234" s="903"/>
      <c r="C234" s="227" t="s">
        <v>6336</v>
      </c>
      <c r="D234" s="227" t="s">
        <v>12225</v>
      </c>
      <c r="E234" s="227" t="s">
        <v>6337</v>
      </c>
      <c r="F234" s="227" t="s">
        <v>6336</v>
      </c>
      <c r="G234" s="227" t="s">
        <v>25302</v>
      </c>
      <c r="H234" s="299"/>
      <c r="I234" s="227" t="s">
        <v>6338</v>
      </c>
      <c r="J234" s="227"/>
      <c r="K234" s="227"/>
      <c r="L234" s="240">
        <v>45329</v>
      </c>
      <c r="M234" s="240">
        <v>1735</v>
      </c>
      <c r="N234" s="240">
        <v>1941</v>
      </c>
      <c r="O234" s="227" t="s">
        <v>6339</v>
      </c>
      <c r="P234" s="227">
        <v>400</v>
      </c>
      <c r="Q234" s="227"/>
      <c r="R234" s="227">
        <v>8</v>
      </c>
      <c r="S234" s="227"/>
      <c r="T234" s="227" t="s">
        <v>148</v>
      </c>
      <c r="U234" s="240">
        <v>70</v>
      </c>
      <c r="V234" s="240">
        <v>105</v>
      </c>
      <c r="W234" s="228">
        <v>7500</v>
      </c>
      <c r="X234" s="228">
        <v>30000</v>
      </c>
      <c r="Y234" s="227"/>
      <c r="Z234" s="227"/>
      <c r="AA234" s="227"/>
      <c r="AB234" s="227">
        <v>1993</v>
      </c>
      <c r="AC234" s="227"/>
      <c r="AD234" s="227"/>
      <c r="AE234" s="227"/>
      <c r="AF234" s="227"/>
      <c r="AG234" s="227"/>
      <c r="AH234" s="227"/>
      <c r="AI234" s="228">
        <v>2203</v>
      </c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227"/>
      <c r="BF234" s="227"/>
      <c r="BG234" s="227"/>
      <c r="BH234" s="227"/>
      <c r="BI234" s="227"/>
      <c r="BJ234" s="227"/>
      <c r="BK234" s="227"/>
      <c r="BL234" s="227"/>
      <c r="BM234" s="251"/>
    </row>
    <row r="235" spans="1:67" s="255" customFormat="1" ht="24" customHeight="1">
      <c r="A235" s="127"/>
      <c r="B235" s="903"/>
      <c r="C235" s="227" t="s">
        <v>6336</v>
      </c>
      <c r="D235" s="227" t="s">
        <v>12226</v>
      </c>
      <c r="E235" s="227" t="s">
        <v>6340</v>
      </c>
      <c r="F235" s="227" t="s">
        <v>6336</v>
      </c>
      <c r="G235" s="227" t="s">
        <v>25302</v>
      </c>
      <c r="H235" s="299"/>
      <c r="I235" s="227" t="s">
        <v>6338</v>
      </c>
      <c r="J235" s="227">
        <v>2</v>
      </c>
      <c r="K235" s="227" t="s">
        <v>6341</v>
      </c>
      <c r="L235" s="240">
        <v>49385</v>
      </c>
      <c r="M235" s="240">
        <v>791</v>
      </c>
      <c r="N235" s="240">
        <v>859</v>
      </c>
      <c r="O235" s="227" t="s">
        <v>147</v>
      </c>
      <c r="P235" s="227">
        <v>400</v>
      </c>
      <c r="Q235" s="227">
        <v>1.2</v>
      </c>
      <c r="R235" s="227">
        <v>4</v>
      </c>
      <c r="S235" s="227"/>
      <c r="T235" s="227" t="s">
        <v>290</v>
      </c>
      <c r="U235" s="240">
        <v>68</v>
      </c>
      <c r="V235" s="240">
        <v>105</v>
      </c>
      <c r="W235" s="228">
        <v>280</v>
      </c>
      <c r="X235" s="228">
        <v>10000</v>
      </c>
      <c r="Y235" s="227" t="s">
        <v>465</v>
      </c>
      <c r="Z235" s="227" t="s">
        <v>466</v>
      </c>
      <c r="AA235" s="227"/>
      <c r="AB235" s="227">
        <v>1998</v>
      </c>
      <c r="AC235" s="227">
        <v>1603</v>
      </c>
      <c r="AD235" s="227">
        <v>200</v>
      </c>
      <c r="AE235" s="227">
        <v>400</v>
      </c>
      <c r="AF235" s="227"/>
      <c r="AG235" s="227"/>
      <c r="AH235" s="227"/>
      <c r="AI235" s="228">
        <v>5053</v>
      </c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/>
      <c r="BE235" s="227"/>
      <c r="BF235" s="227"/>
      <c r="BG235" s="227"/>
      <c r="BH235" s="227"/>
      <c r="BI235" s="227"/>
      <c r="BJ235" s="227"/>
      <c r="BK235" s="227"/>
      <c r="BL235" s="227"/>
      <c r="BM235" s="251"/>
      <c r="BN235" s="256"/>
      <c r="BO235" s="256"/>
    </row>
    <row r="236" spans="1:67" s="255" customFormat="1" ht="24" customHeight="1">
      <c r="A236" s="127"/>
      <c r="B236" s="903"/>
      <c r="C236" s="227" t="s">
        <v>6336</v>
      </c>
      <c r="D236" s="227" t="s">
        <v>12227</v>
      </c>
      <c r="E236" s="227" t="s">
        <v>6342</v>
      </c>
      <c r="F236" s="227" t="s">
        <v>6336</v>
      </c>
      <c r="G236" s="227" t="s">
        <v>25302</v>
      </c>
      <c r="H236" s="299"/>
      <c r="I236" s="227" t="s">
        <v>6338</v>
      </c>
      <c r="J236" s="227">
        <v>2</v>
      </c>
      <c r="K236" s="227" t="s">
        <v>6341</v>
      </c>
      <c r="L236" s="240">
        <v>39429</v>
      </c>
      <c r="M236" s="240">
        <v>160</v>
      </c>
      <c r="N236" s="240">
        <v>160</v>
      </c>
      <c r="O236" s="227" t="s">
        <v>147</v>
      </c>
      <c r="P236" s="227">
        <v>400</v>
      </c>
      <c r="Q236" s="227">
        <v>1.2</v>
      </c>
      <c r="R236" s="227">
        <v>4</v>
      </c>
      <c r="S236" s="227"/>
      <c r="T236" s="227" t="s">
        <v>290</v>
      </c>
      <c r="U236" s="240">
        <v>68</v>
      </c>
      <c r="V236" s="240">
        <v>105</v>
      </c>
      <c r="W236" s="228">
        <v>112</v>
      </c>
      <c r="X236" s="228">
        <v>10000</v>
      </c>
      <c r="Y236" s="227" t="s">
        <v>465</v>
      </c>
      <c r="Z236" s="227" t="s">
        <v>466</v>
      </c>
      <c r="AA236" s="227"/>
      <c r="AB236" s="227">
        <v>2006</v>
      </c>
      <c r="AC236" s="227">
        <v>4391</v>
      </c>
      <c r="AD236" s="227">
        <v>200</v>
      </c>
      <c r="AE236" s="227">
        <v>462</v>
      </c>
      <c r="AF236" s="227"/>
      <c r="AG236" s="227"/>
      <c r="AH236" s="227"/>
      <c r="AI236" s="228">
        <v>6573</v>
      </c>
      <c r="AJ236" s="227">
        <v>2002</v>
      </c>
      <c r="AK236" s="227"/>
      <c r="AL236" s="227"/>
      <c r="AM236" s="227"/>
      <c r="AN236" s="227"/>
      <c r="AO236" s="227"/>
      <c r="AP236" s="227"/>
      <c r="AQ236" s="227"/>
      <c r="AR236" s="227"/>
      <c r="AS236" s="227"/>
      <c r="AT236" s="227"/>
      <c r="AU236" s="227"/>
      <c r="AV236" s="227"/>
      <c r="AW236" s="227"/>
      <c r="AX236" s="227"/>
      <c r="AY236" s="227"/>
      <c r="AZ236" s="227"/>
      <c r="BA236" s="227"/>
      <c r="BB236" s="227"/>
      <c r="BC236" s="227"/>
      <c r="BD236" s="227"/>
      <c r="BE236" s="227"/>
      <c r="BF236" s="227"/>
      <c r="BG236" s="227"/>
      <c r="BH236" s="227"/>
      <c r="BI236" s="227"/>
      <c r="BJ236" s="227"/>
      <c r="BK236" s="227"/>
      <c r="BL236" s="227"/>
      <c r="BM236" s="251"/>
      <c r="BN236" s="256"/>
      <c r="BO236" s="256"/>
    </row>
    <row r="237" spans="1:67" s="255" customFormat="1" ht="24" customHeight="1">
      <c r="A237" s="127"/>
      <c r="B237" s="903"/>
      <c r="C237" s="227" t="s">
        <v>6336</v>
      </c>
      <c r="D237" s="227" t="s">
        <v>12218</v>
      </c>
      <c r="E237" s="227" t="s">
        <v>6343</v>
      </c>
      <c r="F237" s="227" t="s">
        <v>6336</v>
      </c>
      <c r="G237" s="227" t="s">
        <v>25303</v>
      </c>
      <c r="H237" s="299"/>
      <c r="I237" s="227" t="s">
        <v>6338</v>
      </c>
      <c r="J237" s="227"/>
      <c r="K237" s="227"/>
      <c r="L237" s="240">
        <v>98505</v>
      </c>
      <c r="M237" s="240">
        <v>326</v>
      </c>
      <c r="N237" s="240">
        <v>417</v>
      </c>
      <c r="O237" s="227" t="s">
        <v>6339</v>
      </c>
      <c r="P237" s="227">
        <v>400</v>
      </c>
      <c r="Q237" s="227"/>
      <c r="R237" s="227">
        <v>8</v>
      </c>
      <c r="S237" s="227"/>
      <c r="T237" s="227" t="s">
        <v>148</v>
      </c>
      <c r="U237" s="240">
        <v>72</v>
      </c>
      <c r="V237" s="240">
        <v>108</v>
      </c>
      <c r="W237" s="228">
        <v>3000</v>
      </c>
      <c r="X237" s="228">
        <v>10000</v>
      </c>
      <c r="Y237" s="227"/>
      <c r="Z237" s="227"/>
      <c r="AA237" s="227"/>
      <c r="AB237" s="227">
        <v>2012</v>
      </c>
      <c r="AC237" s="227"/>
      <c r="AD237" s="227"/>
      <c r="AE237" s="227"/>
      <c r="AF237" s="227"/>
      <c r="AG237" s="227"/>
      <c r="AH237" s="227"/>
      <c r="AI237" s="228">
        <v>16500</v>
      </c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/>
      <c r="BE237" s="227"/>
      <c r="BF237" s="227"/>
      <c r="BG237" s="227"/>
      <c r="BH237" s="227"/>
      <c r="BI237" s="227"/>
      <c r="BJ237" s="227"/>
      <c r="BK237" s="227"/>
      <c r="BL237" s="227"/>
      <c r="BM237" s="251"/>
      <c r="BN237" s="256"/>
      <c r="BO237" s="256"/>
    </row>
    <row r="238" spans="1:67" s="255" customFormat="1" ht="24" customHeight="1">
      <c r="A238" s="127"/>
      <c r="B238" s="903"/>
      <c r="C238" s="227" t="s">
        <v>6336</v>
      </c>
      <c r="D238" s="227" t="s">
        <v>12228</v>
      </c>
      <c r="E238" s="227" t="s">
        <v>6344</v>
      </c>
      <c r="F238" s="227" t="s">
        <v>6336</v>
      </c>
      <c r="G238" s="227" t="s">
        <v>25303</v>
      </c>
      <c r="H238" s="227"/>
      <c r="I238" s="227" t="s">
        <v>6338</v>
      </c>
      <c r="J238" s="227"/>
      <c r="K238" s="227"/>
      <c r="L238" s="240">
        <v>26197</v>
      </c>
      <c r="M238" s="240">
        <v>125.44</v>
      </c>
      <c r="N238" s="240">
        <v>125.44</v>
      </c>
      <c r="O238" s="227" t="s">
        <v>147</v>
      </c>
      <c r="P238" s="227">
        <v>400</v>
      </c>
      <c r="Q238" s="227"/>
      <c r="R238" s="227">
        <v>4</v>
      </c>
      <c r="S238" s="227"/>
      <c r="T238" s="227" t="s">
        <v>290</v>
      </c>
      <c r="U238" s="240">
        <v>68</v>
      </c>
      <c r="V238" s="240">
        <v>105</v>
      </c>
      <c r="W238" s="228">
        <v>162</v>
      </c>
      <c r="X238" s="228">
        <v>162</v>
      </c>
      <c r="Y238" s="227"/>
      <c r="Z238" s="227"/>
      <c r="AA238" s="233"/>
      <c r="AB238" s="227">
        <v>2014</v>
      </c>
      <c r="AC238" s="227"/>
      <c r="AD238" s="227"/>
      <c r="AE238" s="227"/>
      <c r="AF238" s="227"/>
      <c r="AG238" s="227"/>
      <c r="AH238" s="227"/>
      <c r="AI238" s="228">
        <v>7500</v>
      </c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/>
      <c r="BE238" s="227"/>
      <c r="BF238" s="227"/>
      <c r="BG238" s="227"/>
      <c r="BH238" s="227"/>
      <c r="BI238" s="227"/>
      <c r="BJ238" s="227"/>
      <c r="BK238" s="227"/>
      <c r="BL238" s="227" t="s">
        <v>6345</v>
      </c>
      <c r="BM238" s="251"/>
      <c r="BN238" s="256"/>
      <c r="BO238" s="256"/>
    </row>
    <row r="239" spans="1:67" s="255" customFormat="1" ht="24" customHeight="1">
      <c r="A239" s="127"/>
      <c r="B239" s="903"/>
      <c r="C239" s="227" t="s">
        <v>17413</v>
      </c>
      <c r="D239" s="227" t="s">
        <v>25304</v>
      </c>
      <c r="E239" s="227" t="s">
        <v>17414</v>
      </c>
      <c r="F239" s="227" t="s">
        <v>6336</v>
      </c>
      <c r="G239" s="227" t="s">
        <v>25305</v>
      </c>
      <c r="H239" s="227"/>
      <c r="I239" s="227" t="s">
        <v>6338</v>
      </c>
      <c r="J239" s="227"/>
      <c r="K239" s="227"/>
      <c r="L239" s="240">
        <v>26993</v>
      </c>
      <c r="M239" s="240">
        <v>83</v>
      </c>
      <c r="N239" s="240">
        <v>154</v>
      </c>
      <c r="O239" s="233" t="s">
        <v>1978</v>
      </c>
      <c r="P239" s="227">
        <v>400</v>
      </c>
      <c r="Q239" s="227"/>
      <c r="R239" s="227">
        <v>4</v>
      </c>
      <c r="S239" s="227"/>
      <c r="T239" s="227" t="s">
        <v>1979</v>
      </c>
      <c r="U239" s="240">
        <v>68</v>
      </c>
      <c r="V239" s="240">
        <v>105</v>
      </c>
      <c r="W239" s="228">
        <v>0</v>
      </c>
      <c r="X239" s="228">
        <v>300</v>
      </c>
      <c r="Y239" s="227"/>
      <c r="Z239" s="227"/>
      <c r="AA239" s="227"/>
      <c r="AB239" s="227">
        <v>2023</v>
      </c>
      <c r="AC239" s="227"/>
      <c r="AD239" s="227"/>
      <c r="AE239" s="227"/>
      <c r="AF239" s="227"/>
      <c r="AG239" s="227"/>
      <c r="AH239" s="227"/>
      <c r="AI239" s="228">
        <v>12471</v>
      </c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  <c r="BJ239" s="227"/>
      <c r="BK239" s="227"/>
      <c r="BL239" s="233" t="s">
        <v>17415</v>
      </c>
      <c r="BM239" s="251"/>
      <c r="BN239" s="256"/>
      <c r="BO239" s="256"/>
    </row>
    <row r="240" spans="1:67" s="255" customFormat="1" ht="24" customHeight="1">
      <c r="A240" s="127"/>
      <c r="B240" s="903"/>
      <c r="C240" s="227" t="s">
        <v>706</v>
      </c>
      <c r="D240" s="227" t="s">
        <v>6346</v>
      </c>
      <c r="E240" s="227" t="s">
        <v>6347</v>
      </c>
      <c r="F240" s="227" t="s">
        <v>706</v>
      </c>
      <c r="G240" s="227" t="s">
        <v>6348</v>
      </c>
      <c r="H240" s="227"/>
      <c r="I240" s="227" t="s">
        <v>305</v>
      </c>
      <c r="J240" s="227">
        <v>5</v>
      </c>
      <c r="K240" s="227"/>
      <c r="L240" s="240">
        <v>76486</v>
      </c>
      <c r="M240" s="240">
        <v>14536</v>
      </c>
      <c r="N240" s="240">
        <v>17061</v>
      </c>
      <c r="O240" s="227" t="s">
        <v>2777</v>
      </c>
      <c r="P240" s="227">
        <v>400</v>
      </c>
      <c r="Q240" s="227">
        <v>1.2</v>
      </c>
      <c r="R240" s="227">
        <v>8</v>
      </c>
      <c r="S240" s="227"/>
      <c r="T240" s="227" t="s">
        <v>148</v>
      </c>
      <c r="U240" s="227">
        <v>69</v>
      </c>
      <c r="V240" s="227">
        <v>105</v>
      </c>
      <c r="W240" s="240">
        <v>22000</v>
      </c>
      <c r="X240" s="240">
        <v>30000</v>
      </c>
      <c r="Y240" s="227" t="s">
        <v>465</v>
      </c>
      <c r="Z240" s="227" t="s">
        <v>466</v>
      </c>
      <c r="AA240" s="227"/>
      <c r="AB240" s="227">
        <v>2002</v>
      </c>
      <c r="AC240" s="227">
        <v>37700</v>
      </c>
      <c r="AD240" s="227">
        <v>3500</v>
      </c>
      <c r="AE240" s="227">
        <v>500</v>
      </c>
      <c r="AF240" s="227"/>
      <c r="AG240" s="227"/>
      <c r="AH240" s="227"/>
      <c r="AI240" s="240">
        <v>36000</v>
      </c>
      <c r="AJ240" s="227"/>
      <c r="AK240" s="227"/>
      <c r="AL240" s="227">
        <v>1</v>
      </c>
      <c r="AM240" s="227"/>
      <c r="AN240" s="227">
        <v>4</v>
      </c>
      <c r="AO240" s="227" t="s">
        <v>6349</v>
      </c>
      <c r="AP240" s="227"/>
      <c r="AQ240" s="227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227"/>
      <c r="BC240" s="227"/>
      <c r="BD240" s="227"/>
      <c r="BE240" s="227"/>
      <c r="BF240" s="227"/>
      <c r="BG240" s="227"/>
      <c r="BH240" s="227"/>
      <c r="BI240" s="227"/>
      <c r="BJ240" s="227"/>
      <c r="BK240" s="227"/>
      <c r="BL240" s="227"/>
      <c r="BM240" s="251"/>
      <c r="BN240" s="256"/>
      <c r="BO240" s="256"/>
    </row>
    <row r="241" spans="1:67" s="255" customFormat="1" ht="24" customHeight="1">
      <c r="A241" s="127"/>
      <c r="B241" s="903"/>
      <c r="C241" s="227" t="s">
        <v>707</v>
      </c>
      <c r="D241" s="227" t="s">
        <v>6350</v>
      </c>
      <c r="E241" s="227" t="s">
        <v>6351</v>
      </c>
      <c r="F241" s="227" t="s">
        <v>707</v>
      </c>
      <c r="G241" s="227" t="s">
        <v>6352</v>
      </c>
      <c r="H241" s="227"/>
      <c r="I241" s="227" t="s">
        <v>4140</v>
      </c>
      <c r="J241" s="227">
        <v>1</v>
      </c>
      <c r="K241" s="227"/>
      <c r="L241" s="240">
        <v>51200</v>
      </c>
      <c r="M241" s="320">
        <v>383.12</v>
      </c>
      <c r="N241" s="320">
        <v>721.8</v>
      </c>
      <c r="O241" s="227" t="s">
        <v>147</v>
      </c>
      <c r="P241" s="227">
        <v>400</v>
      </c>
      <c r="Q241" s="227">
        <v>1.2</v>
      </c>
      <c r="R241" s="227">
        <v>8</v>
      </c>
      <c r="S241" s="227"/>
      <c r="T241" s="227" t="s">
        <v>290</v>
      </c>
      <c r="U241" s="240">
        <v>70</v>
      </c>
      <c r="V241" s="240">
        <v>105</v>
      </c>
      <c r="W241" s="228">
        <v>200</v>
      </c>
      <c r="X241" s="228">
        <v>7000</v>
      </c>
      <c r="Y241" s="227" t="s">
        <v>178</v>
      </c>
      <c r="Z241" s="227" t="s">
        <v>466</v>
      </c>
      <c r="AA241" s="227"/>
      <c r="AB241" s="227">
        <v>1991</v>
      </c>
      <c r="AC241" s="227">
        <v>597</v>
      </c>
      <c r="AD241" s="227">
        <v>597</v>
      </c>
      <c r="AE241" s="227">
        <v>440</v>
      </c>
      <c r="AF241" s="227"/>
      <c r="AG241" s="227"/>
      <c r="AH241" s="227"/>
      <c r="AI241" s="228">
        <v>1637</v>
      </c>
      <c r="AJ241" s="227"/>
      <c r="AK241" s="227"/>
      <c r="AL241" s="227"/>
      <c r="AM241" s="227"/>
      <c r="AN241" s="227"/>
      <c r="AO241" s="227"/>
      <c r="AP241" s="227"/>
      <c r="AQ241" s="227"/>
      <c r="AR241" s="227" t="s">
        <v>606</v>
      </c>
      <c r="AS241" s="227">
        <v>2</v>
      </c>
      <c r="AT241" s="227">
        <v>1436</v>
      </c>
      <c r="AU241" s="227" t="s">
        <v>6353</v>
      </c>
      <c r="AV241" s="227" t="s">
        <v>6354</v>
      </c>
      <c r="AW241" s="227" t="s">
        <v>6355</v>
      </c>
      <c r="AX241" s="227">
        <v>1</v>
      </c>
      <c r="AY241" s="227">
        <v>540</v>
      </c>
      <c r="AZ241" s="227"/>
      <c r="BA241" s="227" t="s">
        <v>6356</v>
      </c>
      <c r="BB241" s="227" t="s">
        <v>610</v>
      </c>
      <c r="BC241" s="227">
        <v>2</v>
      </c>
      <c r="BD241" s="227">
        <v>1482</v>
      </c>
      <c r="BE241" s="227" t="s">
        <v>6357</v>
      </c>
      <c r="BF241" s="227" t="s">
        <v>6358</v>
      </c>
      <c r="BG241" s="227"/>
      <c r="BH241" s="227"/>
      <c r="BI241" s="227"/>
      <c r="BJ241" s="227"/>
      <c r="BK241" s="227"/>
      <c r="BL241" s="227"/>
      <c r="BM241" s="251"/>
      <c r="BN241" s="256"/>
      <c r="BO241" s="256"/>
    </row>
    <row r="242" spans="1:67" s="255" customFormat="1" ht="24" customHeight="1">
      <c r="A242" s="127"/>
      <c r="B242" s="903"/>
      <c r="C242" s="227" t="s">
        <v>707</v>
      </c>
      <c r="D242" s="364" t="s">
        <v>25306</v>
      </c>
      <c r="E242" s="227" t="s">
        <v>6359</v>
      </c>
      <c r="F242" s="227" t="s">
        <v>707</v>
      </c>
      <c r="G242" s="227" t="s">
        <v>6352</v>
      </c>
      <c r="H242" s="299"/>
      <c r="I242" s="227" t="s">
        <v>4140</v>
      </c>
      <c r="J242" s="227">
        <v>1</v>
      </c>
      <c r="K242" s="227"/>
      <c r="L242" s="240">
        <v>36960</v>
      </c>
      <c r="M242" s="240">
        <v>186</v>
      </c>
      <c r="N242" s="240">
        <v>262</v>
      </c>
      <c r="O242" s="227" t="s">
        <v>147</v>
      </c>
      <c r="P242" s="227">
        <v>360</v>
      </c>
      <c r="Q242" s="227">
        <v>1.2</v>
      </c>
      <c r="R242" s="227">
        <v>4</v>
      </c>
      <c r="S242" s="227"/>
      <c r="T242" s="227" t="s">
        <v>290</v>
      </c>
      <c r="U242" s="240">
        <v>68</v>
      </c>
      <c r="V242" s="240">
        <v>105</v>
      </c>
      <c r="W242" s="228">
        <v>150</v>
      </c>
      <c r="X242" s="228">
        <v>5000</v>
      </c>
      <c r="Y242" s="227" t="s">
        <v>178</v>
      </c>
      <c r="Z242" s="227" t="s">
        <v>466</v>
      </c>
      <c r="AA242" s="227"/>
      <c r="AB242" s="227">
        <v>2003</v>
      </c>
      <c r="AC242" s="227">
        <v>597</v>
      </c>
      <c r="AD242" s="227">
        <v>597</v>
      </c>
      <c r="AE242" s="227">
        <v>440</v>
      </c>
      <c r="AF242" s="227"/>
      <c r="AG242" s="227"/>
      <c r="AH242" s="227"/>
      <c r="AI242" s="228">
        <v>1463</v>
      </c>
      <c r="AJ242" s="227"/>
      <c r="AK242" s="227"/>
      <c r="AL242" s="227"/>
      <c r="AM242" s="227"/>
      <c r="AN242" s="227"/>
      <c r="AO242" s="227"/>
      <c r="AP242" s="227"/>
      <c r="AQ242" s="227"/>
      <c r="AR242" s="227" t="s">
        <v>606</v>
      </c>
      <c r="AS242" s="227">
        <v>2</v>
      </c>
      <c r="AT242" s="227">
        <v>1436</v>
      </c>
      <c r="AU242" s="227" t="s">
        <v>6353</v>
      </c>
      <c r="AV242" s="227" t="s">
        <v>6354</v>
      </c>
      <c r="AW242" s="227" t="s">
        <v>6355</v>
      </c>
      <c r="AX242" s="227">
        <v>1</v>
      </c>
      <c r="AY242" s="227">
        <v>540</v>
      </c>
      <c r="AZ242" s="227"/>
      <c r="BA242" s="227" t="s">
        <v>6356</v>
      </c>
      <c r="BB242" s="227" t="s">
        <v>610</v>
      </c>
      <c r="BC242" s="227">
        <v>2</v>
      </c>
      <c r="BD242" s="227">
        <v>1482</v>
      </c>
      <c r="BE242" s="227" t="s">
        <v>6357</v>
      </c>
      <c r="BF242" s="227" t="s">
        <v>6358</v>
      </c>
      <c r="BG242" s="227"/>
      <c r="BH242" s="227"/>
      <c r="BI242" s="227"/>
      <c r="BJ242" s="227"/>
      <c r="BK242" s="227"/>
      <c r="BL242" s="323"/>
      <c r="BM242" s="251"/>
      <c r="BN242" s="256"/>
      <c r="BO242" s="256"/>
    </row>
    <row r="243" spans="1:67" s="255" customFormat="1" ht="24" customHeight="1">
      <c r="A243" s="127"/>
      <c r="B243" s="903"/>
      <c r="C243" s="227" t="s">
        <v>6360</v>
      </c>
      <c r="D243" s="227" t="s">
        <v>25307</v>
      </c>
      <c r="E243" s="227" t="s">
        <v>6361</v>
      </c>
      <c r="F243" s="227" t="s">
        <v>6360</v>
      </c>
      <c r="G243" s="227" t="s">
        <v>12229</v>
      </c>
      <c r="H243" s="299"/>
      <c r="I243" s="227" t="s">
        <v>13279</v>
      </c>
      <c r="J243" s="227" t="s">
        <v>6363</v>
      </c>
      <c r="K243" s="227" t="s">
        <v>6364</v>
      </c>
      <c r="L243" s="240">
        <v>168704</v>
      </c>
      <c r="M243" s="240">
        <v>21462</v>
      </c>
      <c r="N243" s="240">
        <v>9505</v>
      </c>
      <c r="O243" s="227" t="s">
        <v>147</v>
      </c>
      <c r="P243" s="227">
        <v>400</v>
      </c>
      <c r="Q243" s="227">
        <v>1</v>
      </c>
      <c r="R243" s="227">
        <v>8</v>
      </c>
      <c r="S243" s="227">
        <v>3200</v>
      </c>
      <c r="T243" s="227" t="s">
        <v>147</v>
      </c>
      <c r="U243" s="240">
        <v>73</v>
      </c>
      <c r="V243" s="240">
        <v>109</v>
      </c>
      <c r="W243" s="228">
        <v>10000</v>
      </c>
      <c r="X243" s="228">
        <v>10000</v>
      </c>
      <c r="Y243" s="227" t="s">
        <v>178</v>
      </c>
      <c r="Z243" s="227"/>
      <c r="AA243" s="227"/>
      <c r="AB243" s="227">
        <v>1999</v>
      </c>
      <c r="AC243" s="227">
        <v>17847</v>
      </c>
      <c r="AD243" s="227">
        <v>800</v>
      </c>
      <c r="AE243" s="227">
        <v>530</v>
      </c>
      <c r="AF243" s="227"/>
      <c r="AG243" s="227"/>
      <c r="AH243" s="227"/>
      <c r="AI243" s="228">
        <v>19177</v>
      </c>
      <c r="AJ243" s="227"/>
      <c r="AK243" s="227"/>
      <c r="AL243" s="227"/>
      <c r="AM243" s="227"/>
      <c r="AN243" s="227"/>
      <c r="AO243" s="227"/>
      <c r="AP243" s="227"/>
      <c r="AQ243" s="227"/>
      <c r="AR243" s="227" t="s">
        <v>625</v>
      </c>
      <c r="AS243" s="227">
        <v>1</v>
      </c>
      <c r="AT243" s="227">
        <v>7957</v>
      </c>
      <c r="AU243" s="227" t="s">
        <v>6365</v>
      </c>
      <c r="AV243" s="227" t="s">
        <v>6360</v>
      </c>
      <c r="AW243" s="227"/>
      <c r="AX243" s="227"/>
      <c r="AY243" s="227"/>
      <c r="AZ243" s="227"/>
      <c r="BA243" s="227"/>
      <c r="BB243" s="227"/>
      <c r="BC243" s="227"/>
      <c r="BD243" s="227"/>
      <c r="BE243" s="227"/>
      <c r="BF243" s="227"/>
      <c r="BG243" s="227"/>
      <c r="BH243" s="227"/>
      <c r="BI243" s="227"/>
      <c r="BJ243" s="227"/>
      <c r="BK243" s="227"/>
      <c r="BL243" s="227"/>
      <c r="BM243" s="251"/>
      <c r="BN243" s="256"/>
      <c r="BO243" s="256"/>
    </row>
    <row r="244" spans="1:67" s="255" customFormat="1" ht="24" customHeight="1">
      <c r="A244" s="127"/>
      <c r="B244" s="903"/>
      <c r="C244" s="227" t="s">
        <v>6366</v>
      </c>
      <c r="D244" s="227" t="s">
        <v>6367</v>
      </c>
      <c r="E244" s="227" t="s">
        <v>6368</v>
      </c>
      <c r="F244" s="227" t="s">
        <v>6366</v>
      </c>
      <c r="G244" s="227" t="s">
        <v>25308</v>
      </c>
      <c r="H244" s="227" t="s">
        <v>11108</v>
      </c>
      <c r="I244" s="227" t="s">
        <v>11108</v>
      </c>
      <c r="J244" s="227">
        <v>2</v>
      </c>
      <c r="K244" s="227" t="s">
        <v>6370</v>
      </c>
      <c r="L244" s="240">
        <v>56952</v>
      </c>
      <c r="M244" s="240">
        <v>9105.82</v>
      </c>
      <c r="N244" s="240">
        <v>2304.3000000000002</v>
      </c>
      <c r="O244" s="227" t="s">
        <v>147</v>
      </c>
      <c r="P244" s="227">
        <v>400</v>
      </c>
      <c r="Q244" s="227">
        <v>1.2</v>
      </c>
      <c r="R244" s="227">
        <v>8</v>
      </c>
      <c r="S244" s="227"/>
      <c r="T244" s="227" t="s">
        <v>290</v>
      </c>
      <c r="U244" s="240">
        <v>70</v>
      </c>
      <c r="V244" s="240">
        <v>109</v>
      </c>
      <c r="W244" s="228">
        <v>5302</v>
      </c>
      <c r="X244" s="228">
        <v>10000</v>
      </c>
      <c r="Y244" s="227" t="s">
        <v>178</v>
      </c>
      <c r="Z244" s="227" t="s">
        <v>466</v>
      </c>
      <c r="AA244" s="227"/>
      <c r="AB244" s="227">
        <v>2005</v>
      </c>
      <c r="AC244" s="227">
        <v>34</v>
      </c>
      <c r="AD244" s="227">
        <v>7</v>
      </c>
      <c r="AE244" s="227">
        <v>4</v>
      </c>
      <c r="AF244" s="227"/>
      <c r="AG244" s="227"/>
      <c r="AH244" s="227"/>
      <c r="AI244" s="228">
        <v>6740</v>
      </c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  <c r="AT244" s="227"/>
      <c r="AU244" s="227"/>
      <c r="AV244" s="227"/>
      <c r="AW244" s="227"/>
      <c r="AX244" s="227"/>
      <c r="AY244" s="227"/>
      <c r="AZ244" s="227"/>
      <c r="BA244" s="227"/>
      <c r="BB244" s="227"/>
      <c r="BC244" s="227"/>
      <c r="BD244" s="227"/>
      <c r="BE244" s="227"/>
      <c r="BF244" s="227"/>
      <c r="BG244" s="227"/>
      <c r="BH244" s="227"/>
      <c r="BI244" s="227"/>
      <c r="BJ244" s="227"/>
      <c r="BK244" s="227"/>
      <c r="BL244" s="227"/>
      <c r="BM244" s="251"/>
      <c r="BN244" s="256"/>
      <c r="BO244" s="256"/>
    </row>
    <row r="245" spans="1:67" s="255" customFormat="1" ht="24" customHeight="1">
      <c r="A245" s="127"/>
      <c r="B245" s="903"/>
      <c r="C245" s="227" t="s">
        <v>687</v>
      </c>
      <c r="D245" s="227" t="s">
        <v>6371</v>
      </c>
      <c r="E245" s="227" t="s">
        <v>6372</v>
      </c>
      <c r="F245" s="227" t="s">
        <v>687</v>
      </c>
      <c r="G245" s="227" t="s">
        <v>6373</v>
      </c>
      <c r="H245" s="227"/>
      <c r="I245" s="227" t="s">
        <v>687</v>
      </c>
      <c r="J245" s="227">
        <v>1</v>
      </c>
      <c r="K245" s="227" t="s">
        <v>6375</v>
      </c>
      <c r="L245" s="240">
        <v>92560</v>
      </c>
      <c r="M245" s="240">
        <v>10520</v>
      </c>
      <c r="N245" s="240">
        <v>18545</v>
      </c>
      <c r="O245" s="227" t="s">
        <v>147</v>
      </c>
      <c r="P245" s="227">
        <v>400</v>
      </c>
      <c r="Q245" s="227">
        <v>1.2</v>
      </c>
      <c r="R245" s="227">
        <v>8</v>
      </c>
      <c r="S245" s="227"/>
      <c r="T245" s="227" t="s">
        <v>148</v>
      </c>
      <c r="U245" s="240">
        <v>70</v>
      </c>
      <c r="V245" s="240">
        <v>105</v>
      </c>
      <c r="W245" s="228">
        <v>6465</v>
      </c>
      <c r="X245" s="228">
        <v>10000</v>
      </c>
      <c r="Y245" s="227" t="s">
        <v>465</v>
      </c>
      <c r="Z245" s="227" t="s">
        <v>466</v>
      </c>
      <c r="AA245" s="227"/>
      <c r="AB245" s="227">
        <v>1998</v>
      </c>
      <c r="AC245" s="227">
        <v>5888</v>
      </c>
      <c r="AD245" s="227">
        <v>200</v>
      </c>
      <c r="AE245" s="227">
        <v>480</v>
      </c>
      <c r="AF245" s="227">
        <v>30</v>
      </c>
      <c r="AG245" s="227">
        <v>29</v>
      </c>
      <c r="AH245" s="227" t="s">
        <v>612</v>
      </c>
      <c r="AI245" s="228">
        <v>6627</v>
      </c>
      <c r="AJ245" s="227">
        <v>1988</v>
      </c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27"/>
      <c r="BC245" s="227"/>
      <c r="BD245" s="227"/>
      <c r="BE245" s="227"/>
      <c r="BF245" s="227"/>
      <c r="BG245" s="227"/>
      <c r="BH245" s="227"/>
      <c r="BI245" s="227"/>
      <c r="BJ245" s="227"/>
      <c r="BK245" s="227"/>
      <c r="BL245" s="234"/>
      <c r="BM245" s="251"/>
      <c r="BN245" s="256"/>
      <c r="BO245" s="256"/>
    </row>
    <row r="246" spans="1:67" s="255" customFormat="1" ht="24" customHeight="1">
      <c r="A246" s="1366"/>
      <c r="B246" s="1354"/>
      <c r="C246" s="227" t="s">
        <v>687</v>
      </c>
      <c r="D246" s="227" t="s">
        <v>6371</v>
      </c>
      <c r="E246" s="227" t="s">
        <v>6376</v>
      </c>
      <c r="F246" s="227" t="s">
        <v>687</v>
      </c>
      <c r="G246" s="227"/>
      <c r="H246" s="321"/>
      <c r="I246" s="227" t="s">
        <v>687</v>
      </c>
      <c r="J246" s="227"/>
      <c r="K246" s="227">
        <v>18410</v>
      </c>
      <c r="L246" s="240">
        <v>29693</v>
      </c>
      <c r="M246" s="240">
        <v>140</v>
      </c>
      <c r="N246" s="240">
        <v>140</v>
      </c>
      <c r="O246" s="227" t="s">
        <v>147</v>
      </c>
      <c r="P246" s="227">
        <v>400</v>
      </c>
      <c r="Q246" s="227">
        <v>6500</v>
      </c>
      <c r="R246" s="227">
        <v>4</v>
      </c>
      <c r="S246" s="227"/>
      <c r="T246" s="227" t="s">
        <v>290</v>
      </c>
      <c r="U246" s="240">
        <v>72</v>
      </c>
      <c r="V246" s="240">
        <v>109</v>
      </c>
      <c r="W246" s="228">
        <v>560</v>
      </c>
      <c r="X246" s="228">
        <v>5000</v>
      </c>
      <c r="Y246" s="227"/>
      <c r="Z246" s="227"/>
      <c r="AA246" s="227"/>
      <c r="AB246" s="227">
        <v>2006</v>
      </c>
      <c r="AC246" s="227"/>
      <c r="AD246" s="227"/>
      <c r="AE246" s="227">
        <v>2900</v>
      </c>
      <c r="AF246" s="227"/>
      <c r="AG246" s="227"/>
      <c r="AH246" s="227"/>
      <c r="AI246" s="228">
        <v>2900</v>
      </c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 t="s">
        <v>673</v>
      </c>
      <c r="BB246" s="227"/>
      <c r="BC246" s="227"/>
      <c r="BD246" s="227"/>
      <c r="BE246" s="227"/>
      <c r="BF246" s="227"/>
      <c r="BG246" s="227"/>
      <c r="BH246" s="227"/>
      <c r="BI246" s="227"/>
      <c r="BJ246" s="227"/>
      <c r="BK246" s="227"/>
      <c r="BL246" s="227"/>
      <c r="BM246" s="251"/>
      <c r="BN246" s="256"/>
      <c r="BO246" s="256"/>
    </row>
    <row r="247" spans="1:67" s="255" customFormat="1" ht="24" customHeight="1">
      <c r="A247" s="127"/>
      <c r="B247" s="903"/>
      <c r="C247" s="241" t="s">
        <v>687</v>
      </c>
      <c r="D247" s="227" t="s">
        <v>25309</v>
      </c>
      <c r="E247" s="243" t="s">
        <v>12230</v>
      </c>
      <c r="F247" s="241" t="s">
        <v>687</v>
      </c>
      <c r="G247" s="241"/>
      <c r="H247" s="241"/>
      <c r="I247" s="241" t="s">
        <v>687</v>
      </c>
      <c r="J247" s="241"/>
      <c r="K247" s="244"/>
      <c r="L247" s="244">
        <v>56130</v>
      </c>
      <c r="M247" s="244">
        <v>28</v>
      </c>
      <c r="N247" s="241">
        <v>228.21</v>
      </c>
      <c r="O247" s="241" t="s">
        <v>147</v>
      </c>
      <c r="P247" s="244">
        <v>400</v>
      </c>
      <c r="Q247" s="244"/>
      <c r="R247" s="244">
        <v>4</v>
      </c>
      <c r="S247" s="244"/>
      <c r="T247" s="241" t="s">
        <v>290</v>
      </c>
      <c r="U247" s="241">
        <v>70</v>
      </c>
      <c r="V247" s="241">
        <v>105</v>
      </c>
      <c r="W247" s="241">
        <v>390</v>
      </c>
      <c r="X247" s="322">
        <v>5000</v>
      </c>
      <c r="Y247" s="241"/>
      <c r="Z247" s="241"/>
      <c r="AA247" s="227"/>
      <c r="AB247" s="241">
        <v>2020</v>
      </c>
      <c r="AC247" s="241"/>
      <c r="AD247" s="241"/>
      <c r="AE247" s="244"/>
      <c r="AF247" s="241"/>
      <c r="AG247" s="241"/>
      <c r="AH247" s="241"/>
      <c r="AI247" s="241">
        <v>6500</v>
      </c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  <c r="BA247" s="241"/>
      <c r="BB247" s="241"/>
      <c r="BC247" s="241"/>
      <c r="BD247" s="241"/>
      <c r="BE247" s="241"/>
      <c r="BF247" s="241"/>
      <c r="BG247" s="241"/>
      <c r="BH247" s="241"/>
      <c r="BI247" s="241"/>
      <c r="BJ247" s="241"/>
      <c r="BK247" s="241"/>
      <c r="BL247" s="241"/>
      <c r="BM247" s="251"/>
      <c r="BN247" s="256"/>
      <c r="BO247" s="256"/>
    </row>
    <row r="248" spans="1:67" s="255" customFormat="1" ht="24" customHeight="1">
      <c r="A248" s="127"/>
      <c r="B248" s="903"/>
      <c r="C248" s="227" t="s">
        <v>6377</v>
      </c>
      <c r="D248" s="227" t="s">
        <v>6378</v>
      </c>
      <c r="E248" s="227" t="s">
        <v>6379</v>
      </c>
      <c r="F248" s="227" t="s">
        <v>6377</v>
      </c>
      <c r="G248" s="227" t="s">
        <v>14367</v>
      </c>
      <c r="H248" s="227" t="s">
        <v>14367</v>
      </c>
      <c r="I248" s="227" t="s">
        <v>14367</v>
      </c>
      <c r="J248" s="227">
        <v>3</v>
      </c>
      <c r="K248" s="227"/>
      <c r="L248" s="240">
        <v>28106</v>
      </c>
      <c r="M248" s="240">
        <v>1329</v>
      </c>
      <c r="N248" s="240">
        <v>1329</v>
      </c>
      <c r="O248" s="227" t="s">
        <v>147</v>
      </c>
      <c r="P248" s="227">
        <v>400</v>
      </c>
      <c r="Q248" s="227">
        <v>1.2</v>
      </c>
      <c r="R248" s="227">
        <v>8</v>
      </c>
      <c r="S248" s="227">
        <v>3840</v>
      </c>
      <c r="T248" s="227" t="s">
        <v>148</v>
      </c>
      <c r="U248" s="240">
        <v>70</v>
      </c>
      <c r="V248" s="240">
        <v>110</v>
      </c>
      <c r="W248" s="228">
        <v>10000</v>
      </c>
      <c r="X248" s="228">
        <v>10000</v>
      </c>
      <c r="Y248" s="227" t="s">
        <v>178</v>
      </c>
      <c r="Z248" s="227" t="s">
        <v>466</v>
      </c>
      <c r="AA248" s="227"/>
      <c r="AB248" s="227">
        <v>1987</v>
      </c>
      <c r="AC248" s="227">
        <v>530</v>
      </c>
      <c r="AD248" s="227">
        <v>260</v>
      </c>
      <c r="AE248" s="227">
        <v>500</v>
      </c>
      <c r="AF248" s="227"/>
      <c r="AG248" s="227"/>
      <c r="AH248" s="227"/>
      <c r="AI248" s="228">
        <v>1290</v>
      </c>
      <c r="AJ248" s="227">
        <v>1999</v>
      </c>
      <c r="AK248" s="227">
        <v>2003</v>
      </c>
      <c r="AL248" s="227"/>
      <c r="AM248" s="227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227"/>
      <c r="BH248" s="227"/>
      <c r="BI248" s="227"/>
      <c r="BJ248" s="227"/>
      <c r="BK248" s="227"/>
      <c r="BL248" s="227"/>
      <c r="BM248" s="251"/>
      <c r="BN248" s="256"/>
      <c r="BO248" s="256"/>
    </row>
    <row r="249" spans="1:67" s="255" customFormat="1" ht="24" customHeight="1">
      <c r="A249" s="1367"/>
      <c r="B249" s="1365"/>
      <c r="C249" s="227" t="s">
        <v>6381</v>
      </c>
      <c r="D249" s="227" t="s">
        <v>25310</v>
      </c>
      <c r="E249" s="227" t="s">
        <v>6382</v>
      </c>
      <c r="F249" s="227" t="s">
        <v>6381</v>
      </c>
      <c r="G249" s="227">
        <v>96288</v>
      </c>
      <c r="H249" s="299">
        <v>694.52</v>
      </c>
      <c r="I249" s="227" t="s">
        <v>9905</v>
      </c>
      <c r="J249" s="227" t="s">
        <v>147</v>
      </c>
      <c r="K249" s="227">
        <v>400</v>
      </c>
      <c r="L249" s="240">
        <v>96288</v>
      </c>
      <c r="M249" s="240">
        <v>694.52</v>
      </c>
      <c r="N249" s="240">
        <v>1110.52</v>
      </c>
      <c r="O249" s="227" t="s">
        <v>147</v>
      </c>
      <c r="P249" s="227">
        <v>400</v>
      </c>
      <c r="Q249" s="227">
        <v>8054</v>
      </c>
      <c r="R249" s="227">
        <v>8</v>
      </c>
      <c r="S249" s="227">
        <v>2205</v>
      </c>
      <c r="T249" s="227" t="s">
        <v>148</v>
      </c>
      <c r="U249" s="240">
        <v>70</v>
      </c>
      <c r="V249" s="240">
        <v>105</v>
      </c>
      <c r="W249" s="228">
        <v>7924</v>
      </c>
      <c r="X249" s="228">
        <v>8054</v>
      </c>
      <c r="Y249" s="227" t="s">
        <v>178</v>
      </c>
      <c r="Z249" s="227" t="s">
        <v>466</v>
      </c>
      <c r="AA249" s="233"/>
      <c r="AB249" s="227">
        <v>1993</v>
      </c>
      <c r="AC249" s="227">
        <v>1815</v>
      </c>
      <c r="AD249" s="227"/>
      <c r="AE249" s="227">
        <v>390</v>
      </c>
      <c r="AF249" s="227"/>
      <c r="AG249" s="227"/>
      <c r="AH249" s="227"/>
      <c r="AI249" s="228">
        <v>2205</v>
      </c>
      <c r="AJ249" s="227"/>
      <c r="AK249" s="227"/>
      <c r="AL249" s="227"/>
      <c r="AM249" s="227"/>
      <c r="AN249" s="227"/>
      <c r="AO249" s="227"/>
      <c r="AP249" s="227"/>
      <c r="AQ249" s="227" t="s">
        <v>6383</v>
      </c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227"/>
      <c r="BH249" s="227"/>
      <c r="BI249" s="227"/>
      <c r="BJ249" s="227"/>
      <c r="BK249" s="227"/>
      <c r="BL249" s="241"/>
      <c r="BM249" s="251"/>
      <c r="BN249" s="256"/>
      <c r="BO249" s="256"/>
    </row>
    <row r="250" spans="1:67" s="255" customFormat="1" ht="24" customHeight="1">
      <c r="A250" s="127"/>
      <c r="B250" s="903"/>
      <c r="C250" s="227" t="s">
        <v>6384</v>
      </c>
      <c r="D250" s="227" t="s">
        <v>25311</v>
      </c>
      <c r="E250" s="227" t="s">
        <v>6385</v>
      </c>
      <c r="F250" s="227" t="s">
        <v>6384</v>
      </c>
      <c r="G250" s="227" t="s">
        <v>25312</v>
      </c>
      <c r="H250" s="299"/>
      <c r="I250" s="227" t="s">
        <v>6384</v>
      </c>
      <c r="J250" s="227"/>
      <c r="K250" s="227"/>
      <c r="L250" s="240">
        <v>72775</v>
      </c>
      <c r="M250" s="240">
        <v>367</v>
      </c>
      <c r="N250" s="240">
        <v>763</v>
      </c>
      <c r="O250" s="227" t="s">
        <v>147</v>
      </c>
      <c r="P250" s="227">
        <v>400</v>
      </c>
      <c r="Q250" s="227"/>
      <c r="R250" s="227">
        <v>6</v>
      </c>
      <c r="S250" s="227"/>
      <c r="T250" s="227" t="s">
        <v>290</v>
      </c>
      <c r="U250" s="240">
        <v>68</v>
      </c>
      <c r="V250" s="240">
        <v>105</v>
      </c>
      <c r="W250" s="228">
        <v>3000</v>
      </c>
      <c r="X250" s="228">
        <v>5000</v>
      </c>
      <c r="Y250" s="227"/>
      <c r="Z250" s="227"/>
      <c r="AA250" s="233"/>
      <c r="AB250" s="227">
        <v>1992</v>
      </c>
      <c r="AC250" s="227"/>
      <c r="AD250" s="227"/>
      <c r="AE250" s="227"/>
      <c r="AF250" s="227"/>
      <c r="AG250" s="227"/>
      <c r="AH250" s="227"/>
      <c r="AI250" s="228">
        <v>2370</v>
      </c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227"/>
      <c r="BF250" s="227"/>
      <c r="BG250" s="227"/>
      <c r="BH250" s="227"/>
      <c r="BI250" s="227"/>
      <c r="BJ250" s="227"/>
      <c r="BK250" s="227"/>
      <c r="BL250" s="227"/>
      <c r="BM250" s="251"/>
      <c r="BN250" s="256"/>
      <c r="BO250" s="256"/>
    </row>
    <row r="251" spans="1:67" s="255" customFormat="1" ht="24" customHeight="1">
      <c r="A251" s="127"/>
      <c r="B251" s="903"/>
      <c r="C251" s="227" t="s">
        <v>708</v>
      </c>
      <c r="D251" s="227" t="s">
        <v>25313</v>
      </c>
      <c r="E251" s="227" t="s">
        <v>6386</v>
      </c>
      <c r="F251" s="227" t="s">
        <v>708</v>
      </c>
      <c r="G251" s="227" t="s">
        <v>6387</v>
      </c>
      <c r="H251" s="299" t="s">
        <v>709</v>
      </c>
      <c r="I251" s="227" t="s">
        <v>708</v>
      </c>
      <c r="J251" s="227">
        <v>4</v>
      </c>
      <c r="K251" s="227" t="s">
        <v>6388</v>
      </c>
      <c r="L251" s="240">
        <v>31795</v>
      </c>
      <c r="M251" s="240">
        <v>5468</v>
      </c>
      <c r="N251" s="240">
        <v>6318</v>
      </c>
      <c r="O251" s="227" t="s">
        <v>6389</v>
      </c>
      <c r="P251" s="227">
        <v>400</v>
      </c>
      <c r="Q251" s="227">
        <v>1.2</v>
      </c>
      <c r="R251" s="227">
        <v>8</v>
      </c>
      <c r="S251" s="227"/>
      <c r="T251" s="227" t="s">
        <v>148</v>
      </c>
      <c r="U251" s="240">
        <v>70</v>
      </c>
      <c r="V251" s="240">
        <v>157</v>
      </c>
      <c r="W251" s="228">
        <v>15000</v>
      </c>
      <c r="X251" s="228">
        <v>15000</v>
      </c>
      <c r="Y251" s="227" t="s">
        <v>178</v>
      </c>
      <c r="Z251" s="227" t="s">
        <v>466</v>
      </c>
      <c r="AA251" s="227"/>
      <c r="AB251" s="227">
        <v>1991</v>
      </c>
      <c r="AC251" s="227">
        <v>996</v>
      </c>
      <c r="AD251" s="227">
        <v>309</v>
      </c>
      <c r="AE251" s="227">
        <v>400</v>
      </c>
      <c r="AF251" s="227"/>
      <c r="AG251" s="227"/>
      <c r="AH251" s="227"/>
      <c r="AI251" s="228">
        <v>1705</v>
      </c>
      <c r="AJ251" s="227"/>
      <c r="AK251" s="227"/>
      <c r="AL251" s="227"/>
      <c r="AM251" s="227"/>
      <c r="AN251" s="227"/>
      <c r="AO251" s="227"/>
      <c r="AP251" s="227"/>
      <c r="AQ251" s="227"/>
      <c r="AR251" s="227" t="s">
        <v>606</v>
      </c>
      <c r="AS251" s="227">
        <v>4</v>
      </c>
      <c r="AT251" s="227">
        <v>2954</v>
      </c>
      <c r="AU251" s="227" t="s">
        <v>6390</v>
      </c>
      <c r="AV251" s="227" t="s">
        <v>6391</v>
      </c>
      <c r="AW251" s="227"/>
      <c r="AX251" s="227"/>
      <c r="AY251" s="227"/>
      <c r="AZ251" s="227"/>
      <c r="BA251" s="227"/>
      <c r="BB251" s="227"/>
      <c r="BC251" s="227"/>
      <c r="BD251" s="227"/>
      <c r="BE251" s="227"/>
      <c r="BF251" s="227"/>
      <c r="BG251" s="227"/>
      <c r="BH251" s="227"/>
      <c r="BI251" s="227"/>
      <c r="BJ251" s="227"/>
      <c r="BK251" s="227"/>
      <c r="BL251" s="227"/>
      <c r="BM251" s="251"/>
      <c r="BN251" s="256"/>
      <c r="BO251" s="256"/>
    </row>
    <row r="252" spans="1:67" s="256" customFormat="1" ht="24" customHeight="1">
      <c r="A252" s="127"/>
      <c r="B252" s="903"/>
      <c r="C252" s="227" t="s">
        <v>708</v>
      </c>
      <c r="D252" s="227" t="s">
        <v>25314</v>
      </c>
      <c r="E252" s="227" t="s">
        <v>25315</v>
      </c>
      <c r="F252" s="227" t="s">
        <v>708</v>
      </c>
      <c r="G252" s="227" t="s">
        <v>301</v>
      </c>
      <c r="H252" s="299" t="s">
        <v>709</v>
      </c>
      <c r="I252" s="227" t="s">
        <v>708</v>
      </c>
      <c r="J252" s="227"/>
      <c r="K252" s="227"/>
      <c r="L252" s="240">
        <v>15000</v>
      </c>
      <c r="M252" s="240" t="s">
        <v>389</v>
      </c>
      <c r="N252" s="240" t="s">
        <v>389</v>
      </c>
      <c r="O252" s="227" t="s">
        <v>147</v>
      </c>
      <c r="P252" s="227">
        <v>100</v>
      </c>
      <c r="Q252" s="227">
        <v>1.2</v>
      </c>
      <c r="R252" s="227">
        <v>2</v>
      </c>
      <c r="S252" s="227"/>
      <c r="T252" s="227" t="s">
        <v>290</v>
      </c>
      <c r="U252" s="227">
        <v>65</v>
      </c>
      <c r="V252" s="227">
        <v>102</v>
      </c>
      <c r="W252" s="227" t="s">
        <v>389</v>
      </c>
      <c r="X252" s="227">
        <v>300</v>
      </c>
      <c r="Y252" s="227"/>
      <c r="Z252" s="227"/>
      <c r="AA252" s="227"/>
      <c r="AB252" s="227">
        <v>2011</v>
      </c>
      <c r="AC252" s="227"/>
      <c r="AD252" s="227"/>
      <c r="AE252" s="227"/>
      <c r="AF252" s="227"/>
      <c r="AG252" s="227"/>
      <c r="AH252" s="227"/>
      <c r="AI252" s="228">
        <v>132</v>
      </c>
      <c r="AJ252" s="323"/>
      <c r="AK252" s="323"/>
      <c r="AL252" s="323"/>
      <c r="AM252" s="323"/>
      <c r="AN252" s="323"/>
      <c r="AO252" s="323"/>
      <c r="AP252" s="323"/>
      <c r="AQ252" s="323"/>
      <c r="AR252" s="323"/>
      <c r="AS252" s="323"/>
      <c r="AT252" s="323"/>
      <c r="AU252" s="323"/>
      <c r="AV252" s="323"/>
      <c r="AW252" s="323"/>
      <c r="AX252" s="323"/>
      <c r="AY252" s="323"/>
      <c r="AZ252" s="323"/>
      <c r="BA252" s="323"/>
      <c r="BB252" s="323"/>
      <c r="BC252" s="323"/>
      <c r="BD252" s="323"/>
      <c r="BE252" s="323"/>
      <c r="BF252" s="323"/>
      <c r="BG252" s="323"/>
      <c r="BH252" s="323"/>
      <c r="BI252" s="323"/>
      <c r="BJ252" s="323"/>
      <c r="BK252" s="323"/>
      <c r="BL252" s="227"/>
      <c r="BM252" s="251"/>
    </row>
    <row r="253" spans="1:67" s="256" customFormat="1" ht="24" customHeight="1">
      <c r="A253" s="127"/>
      <c r="B253" s="903"/>
      <c r="C253" s="227" t="s">
        <v>1890</v>
      </c>
      <c r="D253" s="227" t="s">
        <v>6392</v>
      </c>
      <c r="E253" s="227" t="s">
        <v>6393</v>
      </c>
      <c r="F253" s="227" t="s">
        <v>1890</v>
      </c>
      <c r="G253" s="227" t="s">
        <v>25316</v>
      </c>
      <c r="H253" s="227" t="s">
        <v>1890</v>
      </c>
      <c r="I253" s="227" t="s">
        <v>1890</v>
      </c>
      <c r="J253" s="227">
        <v>6</v>
      </c>
      <c r="K253" s="227" t="s">
        <v>146</v>
      </c>
      <c r="L253" s="240">
        <v>206049</v>
      </c>
      <c r="M253" s="240">
        <v>7317</v>
      </c>
      <c r="N253" s="240">
        <v>9708</v>
      </c>
      <c r="O253" s="227" t="s">
        <v>17417</v>
      </c>
      <c r="P253" s="227">
        <v>400</v>
      </c>
      <c r="Q253" s="227">
        <v>1.2</v>
      </c>
      <c r="R253" s="227">
        <v>8</v>
      </c>
      <c r="S253" s="227"/>
      <c r="T253" s="227" t="s">
        <v>148</v>
      </c>
      <c r="U253" s="240">
        <v>73</v>
      </c>
      <c r="V253" s="240">
        <v>109</v>
      </c>
      <c r="W253" s="240">
        <v>11000</v>
      </c>
      <c r="X253" s="228">
        <v>12000</v>
      </c>
      <c r="Y253" s="228">
        <v>10000</v>
      </c>
      <c r="Z253" s="227" t="s">
        <v>178</v>
      </c>
      <c r="AA253" s="314" t="s">
        <v>18732</v>
      </c>
      <c r="AB253" s="227">
        <v>2009</v>
      </c>
      <c r="AC253" s="233">
        <v>1985</v>
      </c>
      <c r="AD253" s="227">
        <v>298</v>
      </c>
      <c r="AE253" s="227">
        <v>450</v>
      </c>
      <c r="AF253" s="227"/>
      <c r="AG253" s="227"/>
      <c r="AH253" s="227"/>
      <c r="AI253" s="240">
        <v>32500</v>
      </c>
      <c r="AJ253" s="227">
        <v>2021</v>
      </c>
      <c r="AK253" s="227">
        <v>2022</v>
      </c>
      <c r="AL253" s="227">
        <v>1</v>
      </c>
      <c r="AM253" s="227">
        <v>500</v>
      </c>
      <c r="AN253" s="227">
        <v>4</v>
      </c>
      <c r="AO253" s="227">
        <v>1000</v>
      </c>
      <c r="AP253" s="233">
        <v>2000</v>
      </c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/>
      <c r="BG253" s="227"/>
      <c r="BH253" s="227"/>
      <c r="BI253" s="227"/>
      <c r="BJ253" s="227"/>
      <c r="BK253" s="227"/>
      <c r="BL253" s="227" t="s">
        <v>6394</v>
      </c>
      <c r="BM253" s="251"/>
    </row>
    <row r="254" spans="1:67" s="256" customFormat="1" ht="24" customHeight="1">
      <c r="A254" s="127"/>
      <c r="B254" s="903"/>
      <c r="C254" s="227" t="s">
        <v>6395</v>
      </c>
      <c r="D254" s="227" t="s">
        <v>6396</v>
      </c>
      <c r="E254" s="227" t="s">
        <v>6397</v>
      </c>
      <c r="F254" s="227" t="s">
        <v>6395</v>
      </c>
      <c r="G254" s="227" t="s">
        <v>6398</v>
      </c>
      <c r="H254" s="299"/>
      <c r="I254" s="227" t="s">
        <v>6395</v>
      </c>
      <c r="J254" s="227">
        <v>4</v>
      </c>
      <c r="K254" s="227" t="s">
        <v>6399</v>
      </c>
      <c r="L254" s="240">
        <v>46651</v>
      </c>
      <c r="M254" s="240">
        <v>705</v>
      </c>
      <c r="N254" s="240">
        <v>1025</v>
      </c>
      <c r="O254" s="227" t="s">
        <v>147</v>
      </c>
      <c r="P254" s="227">
        <v>400</v>
      </c>
      <c r="Q254" s="227">
        <v>1.2</v>
      </c>
      <c r="R254" s="227">
        <v>9</v>
      </c>
      <c r="S254" s="227">
        <v>22492</v>
      </c>
      <c r="T254" s="227" t="s">
        <v>148</v>
      </c>
      <c r="U254" s="240">
        <v>73</v>
      </c>
      <c r="V254" s="240">
        <v>103</v>
      </c>
      <c r="W254" s="228">
        <v>6627</v>
      </c>
      <c r="X254" s="228">
        <v>10000</v>
      </c>
      <c r="Y254" s="227" t="s">
        <v>465</v>
      </c>
      <c r="Z254" s="227" t="s">
        <v>466</v>
      </c>
      <c r="AA254" s="227"/>
      <c r="AB254" s="227">
        <v>1990</v>
      </c>
      <c r="AC254" s="227">
        <v>3252</v>
      </c>
      <c r="AD254" s="227">
        <v>500</v>
      </c>
      <c r="AE254" s="227">
        <v>950</v>
      </c>
      <c r="AF254" s="227">
        <v>50</v>
      </c>
      <c r="AG254" s="227"/>
      <c r="AH254" s="227"/>
      <c r="AI254" s="228">
        <v>4752</v>
      </c>
      <c r="AJ254" s="227" t="s">
        <v>6400</v>
      </c>
      <c r="AK254" s="227" t="s">
        <v>6401</v>
      </c>
      <c r="AL254" s="227"/>
      <c r="AM254" s="227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/>
      <c r="BG254" s="227"/>
      <c r="BH254" s="227"/>
      <c r="BI254" s="227"/>
      <c r="BJ254" s="227"/>
      <c r="BK254" s="227"/>
      <c r="BL254" s="227"/>
      <c r="BM254" s="251"/>
    </row>
    <row r="255" spans="1:67" s="1342" customFormat="1" ht="24" customHeight="1">
      <c r="A255" s="1368" t="s">
        <v>153</v>
      </c>
      <c r="B255" s="904" t="s">
        <v>80</v>
      </c>
      <c r="C255" s="314" t="s">
        <v>55</v>
      </c>
      <c r="D255" s="314"/>
      <c r="E255" s="315">
        <f>COUNTA(E256:E270)</f>
        <v>15</v>
      </c>
      <c r="F255" s="314"/>
      <c r="G255" s="314"/>
      <c r="H255" s="316"/>
      <c r="I255" s="314"/>
      <c r="J255" s="314"/>
      <c r="K255" s="314"/>
      <c r="L255" s="317">
        <f>SUM(L256:L270)</f>
        <v>702374</v>
      </c>
      <c r="M255" s="317">
        <f>SUM(M256:M270)</f>
        <v>112066</v>
      </c>
      <c r="N255" s="317">
        <f>SUM(N256:N270)</f>
        <v>158238</v>
      </c>
      <c r="O255" s="314"/>
      <c r="P255" s="314"/>
      <c r="Q255" s="314"/>
      <c r="R255" s="314"/>
      <c r="S255" s="314"/>
      <c r="T255" s="314"/>
      <c r="U255" s="317"/>
      <c r="V255" s="317"/>
      <c r="W255" s="318"/>
      <c r="X255" s="318"/>
      <c r="Y255" s="314"/>
      <c r="Z255" s="314"/>
      <c r="AA255" s="227"/>
      <c r="AB255" s="314"/>
      <c r="AC255" s="314"/>
      <c r="AD255" s="314"/>
      <c r="AE255" s="314"/>
      <c r="AF255" s="314"/>
      <c r="AG255" s="314"/>
      <c r="AH255" s="314"/>
      <c r="AI255" s="318"/>
      <c r="AJ255" s="314"/>
      <c r="AK255" s="314"/>
      <c r="AL255" s="314"/>
      <c r="AM255" s="314"/>
      <c r="AN255" s="314"/>
      <c r="AO255" s="314"/>
      <c r="AP255" s="314"/>
      <c r="AQ255" s="314"/>
      <c r="AR255" s="314"/>
      <c r="AS255" s="314"/>
      <c r="AT255" s="314"/>
      <c r="AU255" s="314"/>
      <c r="AV255" s="314"/>
      <c r="AW255" s="314"/>
      <c r="AX255" s="314"/>
      <c r="AY255" s="314"/>
      <c r="AZ255" s="314"/>
      <c r="BA255" s="314"/>
      <c r="BB255" s="314"/>
      <c r="BC255" s="314"/>
      <c r="BD255" s="314"/>
      <c r="BE255" s="314"/>
      <c r="BF255" s="314"/>
      <c r="BG255" s="314"/>
      <c r="BH255" s="314"/>
      <c r="BI255" s="314"/>
      <c r="BJ255" s="314"/>
      <c r="BK255" s="314"/>
      <c r="BL255" s="314"/>
    </row>
    <row r="256" spans="1:67" s="256" customFormat="1" ht="24" customHeight="1">
      <c r="A256" s="1369" t="s">
        <v>315</v>
      </c>
      <c r="B256" s="903"/>
      <c r="C256" s="227" t="s">
        <v>7210</v>
      </c>
      <c r="D256" s="227" t="s">
        <v>7211</v>
      </c>
      <c r="E256" s="227" t="s">
        <v>11612</v>
      </c>
      <c r="F256" s="227" t="s">
        <v>7212</v>
      </c>
      <c r="G256" s="227" t="s">
        <v>11613</v>
      </c>
      <c r="H256" s="299" t="s">
        <v>7213</v>
      </c>
      <c r="I256" s="227" t="s">
        <v>7214</v>
      </c>
      <c r="J256" s="227" t="s">
        <v>1707</v>
      </c>
      <c r="K256" s="227" t="s">
        <v>11614</v>
      </c>
      <c r="L256" s="240">
        <v>30327</v>
      </c>
      <c r="M256" s="240">
        <v>12384</v>
      </c>
      <c r="N256" s="240">
        <v>38299</v>
      </c>
      <c r="O256" s="227" t="s">
        <v>147</v>
      </c>
      <c r="P256" s="227">
        <v>400</v>
      </c>
      <c r="Q256" s="227" t="s">
        <v>11615</v>
      </c>
      <c r="R256" s="227">
        <v>8</v>
      </c>
      <c r="S256" s="227" t="s">
        <v>11616</v>
      </c>
      <c r="T256" s="227" t="s">
        <v>148</v>
      </c>
      <c r="U256" s="240">
        <v>75</v>
      </c>
      <c r="V256" s="240">
        <v>109</v>
      </c>
      <c r="W256" s="228">
        <v>20053</v>
      </c>
      <c r="X256" s="228">
        <v>25000</v>
      </c>
      <c r="Y256" s="227" t="s">
        <v>2974</v>
      </c>
      <c r="Z256" s="227" t="s">
        <v>11617</v>
      </c>
      <c r="AA256" s="227"/>
      <c r="AB256" s="234">
        <v>1984</v>
      </c>
      <c r="AC256" s="227"/>
      <c r="AD256" s="227" t="s">
        <v>11618</v>
      </c>
      <c r="AE256" s="227" t="s">
        <v>11619</v>
      </c>
      <c r="AF256" s="227"/>
      <c r="AG256" s="227"/>
      <c r="AH256" s="227"/>
      <c r="AI256" s="228">
        <v>2535</v>
      </c>
      <c r="AJ256" s="227" t="s">
        <v>11620</v>
      </c>
      <c r="AK256" s="227"/>
      <c r="AL256" s="227" t="s">
        <v>3544</v>
      </c>
      <c r="AM256" s="227" t="s">
        <v>11621</v>
      </c>
      <c r="AN256" s="227"/>
      <c r="AO256" s="227"/>
      <c r="AP256" s="227"/>
      <c r="AQ256" s="227"/>
      <c r="AR256" s="227" t="s">
        <v>11622</v>
      </c>
      <c r="AS256" s="227" t="s">
        <v>11623</v>
      </c>
      <c r="AT256" s="227"/>
      <c r="AU256" s="227"/>
      <c r="AV256" s="227" t="s">
        <v>7215</v>
      </c>
      <c r="AW256" s="227" t="s">
        <v>578</v>
      </c>
      <c r="AX256" s="227" t="s">
        <v>711</v>
      </c>
      <c r="AY256" s="227"/>
      <c r="AZ256" s="227"/>
      <c r="BA256" s="227" t="s">
        <v>7215</v>
      </c>
      <c r="BB256" s="227" t="s">
        <v>7216</v>
      </c>
      <c r="BC256" s="227" t="s">
        <v>4076</v>
      </c>
      <c r="BD256" s="227"/>
      <c r="BE256" s="227"/>
      <c r="BF256" s="227" t="s">
        <v>7215</v>
      </c>
      <c r="BG256" s="227"/>
      <c r="BH256" s="227"/>
      <c r="BI256" s="227"/>
      <c r="BJ256" s="227"/>
      <c r="BK256" s="227"/>
      <c r="BL256" s="227"/>
    </row>
    <row r="257" spans="1:67" s="256" customFormat="1" ht="24" customHeight="1">
      <c r="A257" s="1369" t="s">
        <v>316</v>
      </c>
      <c r="B257" s="903"/>
      <c r="C257" s="227" t="s">
        <v>7210</v>
      </c>
      <c r="D257" s="227" t="s">
        <v>7211</v>
      </c>
      <c r="E257" s="227" t="s">
        <v>11624</v>
      </c>
      <c r="F257" s="227" t="s">
        <v>7212</v>
      </c>
      <c r="G257" s="227" t="s">
        <v>7217</v>
      </c>
      <c r="H257" s="299" t="s">
        <v>7213</v>
      </c>
      <c r="I257" s="227" t="s">
        <v>7214</v>
      </c>
      <c r="J257" s="227" t="s">
        <v>4297</v>
      </c>
      <c r="K257" s="227" t="s">
        <v>11625</v>
      </c>
      <c r="L257" s="240">
        <v>21662</v>
      </c>
      <c r="M257" s="240">
        <v>1222</v>
      </c>
      <c r="N257" s="240">
        <v>1250</v>
      </c>
      <c r="O257" s="227" t="s">
        <v>147</v>
      </c>
      <c r="P257" s="227">
        <v>400</v>
      </c>
      <c r="Q257" s="227" t="s">
        <v>11615</v>
      </c>
      <c r="R257" s="227">
        <v>6</v>
      </c>
      <c r="S257" s="227"/>
      <c r="T257" s="227" t="s">
        <v>148</v>
      </c>
      <c r="U257" s="240">
        <v>75</v>
      </c>
      <c r="V257" s="240">
        <v>111</v>
      </c>
      <c r="W257" s="228">
        <v>1000</v>
      </c>
      <c r="X257" s="228">
        <v>5000</v>
      </c>
      <c r="Y257" s="227" t="s">
        <v>11626</v>
      </c>
      <c r="Z257" s="227" t="s">
        <v>332</v>
      </c>
      <c r="AA257" s="227"/>
      <c r="AB257" s="234">
        <v>1984</v>
      </c>
      <c r="AC257" s="227"/>
      <c r="AD257" s="227" t="s">
        <v>11627</v>
      </c>
      <c r="AE257" s="227"/>
      <c r="AF257" s="227"/>
      <c r="AG257" s="227"/>
      <c r="AH257" s="227"/>
      <c r="AI257" s="228">
        <v>390</v>
      </c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/>
      <c r="BF257" s="227"/>
      <c r="BG257" s="227"/>
      <c r="BH257" s="227"/>
      <c r="BI257" s="227"/>
      <c r="BJ257" s="227"/>
      <c r="BK257" s="227"/>
      <c r="BL257" s="227"/>
    </row>
    <row r="258" spans="1:67" s="256" customFormat="1" ht="24" customHeight="1">
      <c r="A258" s="1369"/>
      <c r="B258" s="903"/>
      <c r="C258" s="227" t="s">
        <v>7210</v>
      </c>
      <c r="D258" s="227"/>
      <c r="E258" s="227" t="s">
        <v>11628</v>
      </c>
      <c r="F258" s="227" t="s">
        <v>7212</v>
      </c>
      <c r="G258" s="227"/>
      <c r="H258" s="299"/>
      <c r="I258" s="227" t="s">
        <v>11629</v>
      </c>
      <c r="J258" s="227"/>
      <c r="K258" s="227"/>
      <c r="L258" s="240">
        <v>18202</v>
      </c>
      <c r="M258" s="240">
        <v>8033</v>
      </c>
      <c r="N258" s="240">
        <v>10905</v>
      </c>
      <c r="O258" s="227" t="s">
        <v>147</v>
      </c>
      <c r="P258" s="227">
        <v>400</v>
      </c>
      <c r="Q258" s="227"/>
      <c r="R258" s="227">
        <v>4</v>
      </c>
      <c r="S258" s="227"/>
      <c r="T258" s="227" t="s">
        <v>290</v>
      </c>
      <c r="U258" s="240">
        <v>68</v>
      </c>
      <c r="V258" s="240">
        <v>105</v>
      </c>
      <c r="W258" s="228"/>
      <c r="X258" s="228">
        <v>500</v>
      </c>
      <c r="Y258" s="227"/>
      <c r="Z258" s="227"/>
      <c r="AA258" s="227"/>
      <c r="AB258" s="234">
        <v>2016</v>
      </c>
      <c r="AC258" s="227"/>
      <c r="AD258" s="227"/>
      <c r="AE258" s="227"/>
      <c r="AF258" s="227"/>
      <c r="AG258" s="227"/>
      <c r="AH258" s="227"/>
      <c r="AI258" s="228">
        <v>1800</v>
      </c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/>
      <c r="BF258" s="227"/>
      <c r="BG258" s="227"/>
      <c r="BH258" s="227"/>
      <c r="BI258" s="227"/>
      <c r="BJ258" s="227"/>
      <c r="BK258" s="227"/>
      <c r="BL258" s="227"/>
    </row>
    <row r="259" spans="1:67" s="256" customFormat="1" ht="24" customHeight="1">
      <c r="A259" s="1369" t="s">
        <v>317</v>
      </c>
      <c r="B259" s="903"/>
      <c r="C259" s="227" t="s">
        <v>7210</v>
      </c>
      <c r="D259" s="227"/>
      <c r="E259" s="227" t="s">
        <v>11630</v>
      </c>
      <c r="F259" s="227" t="s">
        <v>7212</v>
      </c>
      <c r="G259" s="227"/>
      <c r="H259" s="299"/>
      <c r="I259" s="227" t="s">
        <v>11631</v>
      </c>
      <c r="J259" s="227"/>
      <c r="K259" s="227"/>
      <c r="L259" s="240">
        <v>42328</v>
      </c>
      <c r="M259" s="240">
        <v>1114</v>
      </c>
      <c r="N259" s="240">
        <v>1806</v>
      </c>
      <c r="O259" s="227" t="s">
        <v>147</v>
      </c>
      <c r="P259" s="227">
        <v>400</v>
      </c>
      <c r="Q259" s="227"/>
      <c r="R259" s="227">
        <v>8</v>
      </c>
      <c r="S259" s="227"/>
      <c r="T259" s="227" t="s">
        <v>148</v>
      </c>
      <c r="U259" s="240">
        <v>75</v>
      </c>
      <c r="V259" s="240">
        <v>110</v>
      </c>
      <c r="W259" s="228">
        <v>6620</v>
      </c>
      <c r="X259" s="228">
        <v>10000</v>
      </c>
      <c r="Y259" s="227"/>
      <c r="Z259" s="227"/>
      <c r="AA259" s="227"/>
      <c r="AB259" s="234">
        <v>2002</v>
      </c>
      <c r="AC259" s="227"/>
      <c r="AD259" s="227"/>
      <c r="AE259" s="227"/>
      <c r="AF259" s="227"/>
      <c r="AG259" s="227"/>
      <c r="AH259" s="227"/>
      <c r="AI259" s="228">
        <v>6573</v>
      </c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227"/>
      <c r="BH259" s="227"/>
      <c r="BI259" s="227"/>
      <c r="BJ259" s="227"/>
      <c r="BK259" s="227"/>
      <c r="BL259" s="227"/>
    </row>
    <row r="260" spans="1:67" s="256" customFormat="1" ht="24" customHeight="1">
      <c r="A260" s="1369" t="s">
        <v>318</v>
      </c>
      <c r="B260" s="903"/>
      <c r="C260" s="227" t="s">
        <v>7210</v>
      </c>
      <c r="D260" s="227" t="s">
        <v>7218</v>
      </c>
      <c r="E260" s="227" t="s">
        <v>11632</v>
      </c>
      <c r="F260" s="227" t="s">
        <v>7212</v>
      </c>
      <c r="G260" s="227" t="s">
        <v>11633</v>
      </c>
      <c r="H260" s="299" t="s">
        <v>11634</v>
      </c>
      <c r="I260" s="227" t="s">
        <v>7219</v>
      </c>
      <c r="J260" s="227" t="s">
        <v>5013</v>
      </c>
      <c r="K260" s="227"/>
      <c r="L260" s="240">
        <v>60132</v>
      </c>
      <c r="M260" s="240">
        <v>151</v>
      </c>
      <c r="N260" s="240">
        <v>271</v>
      </c>
      <c r="O260" s="227" t="s">
        <v>147</v>
      </c>
      <c r="P260" s="227">
        <v>400</v>
      </c>
      <c r="Q260" s="227" t="s">
        <v>2845</v>
      </c>
      <c r="R260" s="227">
        <v>8</v>
      </c>
      <c r="S260" s="227" t="s">
        <v>11635</v>
      </c>
      <c r="T260" s="227" t="s">
        <v>148</v>
      </c>
      <c r="U260" s="240">
        <v>75</v>
      </c>
      <c r="V260" s="240">
        <v>110</v>
      </c>
      <c r="W260" s="228">
        <v>800</v>
      </c>
      <c r="X260" s="228">
        <v>3000</v>
      </c>
      <c r="Y260" s="227" t="s">
        <v>11636</v>
      </c>
      <c r="Z260" s="227" t="s">
        <v>466</v>
      </c>
      <c r="AA260" s="227"/>
      <c r="AB260" s="234">
        <v>2006</v>
      </c>
      <c r="AC260" s="227" t="s">
        <v>11637</v>
      </c>
      <c r="AD260" s="227" t="s">
        <v>11638</v>
      </c>
      <c r="AE260" s="227" t="s">
        <v>11639</v>
      </c>
      <c r="AF260" s="227"/>
      <c r="AG260" s="227"/>
      <c r="AH260" s="227"/>
      <c r="AI260" s="228">
        <v>2500</v>
      </c>
      <c r="AJ260" s="227"/>
      <c r="AK260" s="227"/>
      <c r="AL260" s="227" t="s">
        <v>11640</v>
      </c>
      <c r="AM260" s="227" t="s">
        <v>11641</v>
      </c>
      <c r="AN260" s="227"/>
      <c r="AO260" s="227"/>
      <c r="AP260" s="227"/>
      <c r="AQ260" s="227"/>
      <c r="AR260" s="227" t="s">
        <v>1392</v>
      </c>
      <c r="AS260" s="227" t="s">
        <v>1440</v>
      </c>
      <c r="AT260" s="227"/>
      <c r="AU260" s="227" t="s">
        <v>11642</v>
      </c>
      <c r="AV260" s="227" t="s">
        <v>1660</v>
      </c>
      <c r="AW260" s="227" t="s">
        <v>7220</v>
      </c>
      <c r="AX260" s="227" t="s">
        <v>11643</v>
      </c>
      <c r="AY260" s="227" t="s">
        <v>11644</v>
      </c>
      <c r="AZ260" s="227" t="s">
        <v>7221</v>
      </c>
      <c r="BA260" s="227" t="s">
        <v>1660</v>
      </c>
      <c r="BB260" s="227" t="s">
        <v>7222</v>
      </c>
      <c r="BC260" s="227" t="s">
        <v>2502</v>
      </c>
      <c r="BD260" s="227" t="s">
        <v>7223</v>
      </c>
      <c r="BE260" s="227" t="s">
        <v>7224</v>
      </c>
      <c r="BF260" s="227" t="s">
        <v>1660</v>
      </c>
      <c r="BG260" s="227"/>
      <c r="BH260" s="227"/>
      <c r="BI260" s="227"/>
      <c r="BJ260" s="227"/>
      <c r="BK260" s="227"/>
      <c r="BL260" s="227"/>
    </row>
    <row r="261" spans="1:67" s="256" customFormat="1" ht="24" customHeight="1">
      <c r="A261" s="1369"/>
      <c r="B261" s="903"/>
      <c r="C261" s="227" t="s">
        <v>7210</v>
      </c>
      <c r="D261" s="227" t="s">
        <v>11645</v>
      </c>
      <c r="E261" s="227" t="s">
        <v>11645</v>
      </c>
      <c r="F261" s="227" t="s">
        <v>7212</v>
      </c>
      <c r="G261" s="227"/>
      <c r="H261" s="299">
        <v>235</v>
      </c>
      <c r="I261" s="227" t="s">
        <v>11646</v>
      </c>
      <c r="J261" s="227"/>
      <c r="K261" s="227"/>
      <c r="L261" s="240">
        <v>55853</v>
      </c>
      <c r="M261" s="240">
        <v>235</v>
      </c>
      <c r="N261" s="240">
        <v>316</v>
      </c>
      <c r="O261" s="227" t="s">
        <v>147</v>
      </c>
      <c r="P261" s="227">
        <v>400</v>
      </c>
      <c r="Q261" s="227">
        <v>68</v>
      </c>
      <c r="R261" s="227">
        <v>8</v>
      </c>
      <c r="S261" s="227">
        <v>1000</v>
      </c>
      <c r="T261" s="227" t="s">
        <v>290</v>
      </c>
      <c r="U261" s="240">
        <v>68</v>
      </c>
      <c r="V261" s="240">
        <v>105</v>
      </c>
      <c r="W261" s="228">
        <v>1000</v>
      </c>
      <c r="X261" s="228">
        <v>5000</v>
      </c>
      <c r="Y261" s="227"/>
      <c r="Z261" s="227"/>
      <c r="AA261" s="227"/>
      <c r="AB261" s="234">
        <v>2017</v>
      </c>
      <c r="AC261" s="227">
        <v>8350</v>
      </c>
      <c r="AD261" s="227"/>
      <c r="AE261" s="227"/>
      <c r="AF261" s="227"/>
      <c r="AG261" s="227"/>
      <c r="AH261" s="227"/>
      <c r="AI261" s="228">
        <v>8350</v>
      </c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227"/>
      <c r="BH261" s="227"/>
      <c r="BI261" s="227"/>
      <c r="BJ261" s="227"/>
      <c r="BK261" s="227"/>
      <c r="BL261" s="227"/>
    </row>
    <row r="262" spans="1:67" s="256" customFormat="1" ht="24" customHeight="1">
      <c r="A262" s="1369"/>
      <c r="B262" s="903"/>
      <c r="C262" s="324" t="s">
        <v>7210</v>
      </c>
      <c r="D262" s="324"/>
      <c r="E262" s="324" t="s">
        <v>17266</v>
      </c>
      <c r="F262" s="324" t="s">
        <v>7212</v>
      </c>
      <c r="G262" s="324"/>
      <c r="H262" s="325"/>
      <c r="I262" s="324" t="s">
        <v>17267</v>
      </c>
      <c r="J262" s="324"/>
      <c r="K262" s="324"/>
      <c r="L262" s="326">
        <v>7230</v>
      </c>
      <c r="M262" s="326"/>
      <c r="N262" s="326"/>
      <c r="O262" s="324"/>
      <c r="P262" s="324">
        <v>400</v>
      </c>
      <c r="Q262" s="324"/>
      <c r="R262" s="324">
        <v>8</v>
      </c>
      <c r="S262" s="324"/>
      <c r="T262" s="324" t="s">
        <v>148</v>
      </c>
      <c r="U262" s="326"/>
      <c r="V262" s="326"/>
      <c r="W262" s="327">
        <v>781</v>
      </c>
      <c r="X262" s="327">
        <v>1000</v>
      </c>
      <c r="Y262" s="324"/>
      <c r="Z262" s="324"/>
      <c r="AA262" s="227"/>
      <c r="AB262" s="324">
        <v>2001</v>
      </c>
      <c r="AC262" s="324"/>
      <c r="AD262" s="324"/>
      <c r="AE262" s="324"/>
      <c r="AF262" s="324"/>
      <c r="AG262" s="324"/>
      <c r="AH262" s="324"/>
      <c r="AI262" s="3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227"/>
      <c r="BH262" s="227"/>
      <c r="BI262" s="227"/>
      <c r="BJ262" s="227"/>
      <c r="BK262" s="227"/>
      <c r="BL262" s="227"/>
    </row>
    <row r="263" spans="1:67" s="256" customFormat="1" ht="24" customHeight="1">
      <c r="A263" s="1369"/>
      <c r="B263" s="903"/>
      <c r="C263" s="227" t="s">
        <v>7225</v>
      </c>
      <c r="D263" s="227"/>
      <c r="E263" s="227" t="s">
        <v>11647</v>
      </c>
      <c r="F263" s="227" t="s">
        <v>7212</v>
      </c>
      <c r="G263" s="227"/>
      <c r="H263" s="299"/>
      <c r="I263" s="227" t="s">
        <v>7228</v>
      </c>
      <c r="J263" s="227"/>
      <c r="K263" s="227"/>
      <c r="L263" s="240">
        <v>53548</v>
      </c>
      <c r="M263" s="240">
        <v>12326</v>
      </c>
      <c r="N263" s="240">
        <v>16439</v>
      </c>
      <c r="O263" s="227" t="s">
        <v>147</v>
      </c>
      <c r="P263" s="227">
        <v>400</v>
      </c>
      <c r="Q263" s="227"/>
      <c r="R263" s="227">
        <v>8</v>
      </c>
      <c r="S263" s="227"/>
      <c r="T263" s="227" t="s">
        <v>148</v>
      </c>
      <c r="U263" s="240">
        <v>78</v>
      </c>
      <c r="V263" s="240">
        <v>117</v>
      </c>
      <c r="W263" s="228">
        <v>6120</v>
      </c>
      <c r="X263" s="228">
        <v>6120</v>
      </c>
      <c r="Y263" s="227"/>
      <c r="Z263" s="227"/>
      <c r="AA263" s="227"/>
      <c r="AB263" s="234">
        <v>2001</v>
      </c>
      <c r="AC263" s="227">
        <v>8618</v>
      </c>
      <c r="AD263" s="227"/>
      <c r="AE263" s="227"/>
      <c r="AF263" s="227"/>
      <c r="AG263" s="227"/>
      <c r="AH263" s="227"/>
      <c r="AI263" s="228">
        <v>8618</v>
      </c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/>
      <c r="BF263" s="227"/>
      <c r="BG263" s="227"/>
      <c r="BH263" s="227"/>
      <c r="BI263" s="227"/>
      <c r="BJ263" s="227"/>
      <c r="BK263" s="227"/>
      <c r="BL263" s="227"/>
    </row>
    <row r="264" spans="1:67" s="256" customFormat="1" ht="24" customHeight="1">
      <c r="A264" s="1369"/>
      <c r="B264" s="903"/>
      <c r="C264" s="227" t="s">
        <v>7225</v>
      </c>
      <c r="D264" s="227"/>
      <c r="E264" s="227" t="s">
        <v>11648</v>
      </c>
      <c r="F264" s="227" t="s">
        <v>7212</v>
      </c>
      <c r="G264" s="227"/>
      <c r="H264" s="299"/>
      <c r="I264" s="227" t="s">
        <v>7228</v>
      </c>
      <c r="J264" s="227"/>
      <c r="K264" s="227"/>
      <c r="L264" s="240"/>
      <c r="M264" s="240">
        <v>11526</v>
      </c>
      <c r="N264" s="240">
        <v>11729</v>
      </c>
      <c r="O264" s="227" t="s">
        <v>147</v>
      </c>
      <c r="P264" s="227">
        <v>400</v>
      </c>
      <c r="Q264" s="227"/>
      <c r="R264" s="227">
        <v>6</v>
      </c>
      <c r="S264" s="227"/>
      <c r="T264" s="227" t="s">
        <v>148</v>
      </c>
      <c r="U264" s="240">
        <v>78</v>
      </c>
      <c r="V264" s="240">
        <v>117</v>
      </c>
      <c r="W264" s="228"/>
      <c r="X264" s="228"/>
      <c r="Y264" s="227"/>
      <c r="Z264" s="227"/>
      <c r="AA264" s="227"/>
      <c r="AB264" s="234"/>
      <c r="AC264" s="227"/>
      <c r="AD264" s="227" t="s">
        <v>7229</v>
      </c>
      <c r="AE264" s="227"/>
      <c r="AF264" s="227"/>
      <c r="AG264" s="227"/>
      <c r="AH264" s="227"/>
      <c r="AI264" s="228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227"/>
      <c r="BH264" s="227"/>
      <c r="BI264" s="227"/>
      <c r="BJ264" s="227"/>
      <c r="BK264" s="227"/>
      <c r="BL264" s="227" t="s">
        <v>7229</v>
      </c>
    </row>
    <row r="265" spans="1:67" s="256" customFormat="1" ht="24" customHeight="1">
      <c r="A265" s="1369"/>
      <c r="B265" s="903"/>
      <c r="C265" s="227" t="s">
        <v>7225</v>
      </c>
      <c r="D265" s="227"/>
      <c r="E265" s="227" t="s">
        <v>11649</v>
      </c>
      <c r="F265" s="227" t="s">
        <v>7212</v>
      </c>
      <c r="G265" s="227"/>
      <c r="H265" s="299"/>
      <c r="I265" s="227" t="s">
        <v>7228</v>
      </c>
      <c r="J265" s="227"/>
      <c r="K265" s="227"/>
      <c r="L265" s="240">
        <v>148462</v>
      </c>
      <c r="M265" s="240">
        <v>11600</v>
      </c>
      <c r="N265" s="240">
        <v>13299</v>
      </c>
      <c r="O265" s="227" t="s">
        <v>147</v>
      </c>
      <c r="P265" s="227">
        <v>400</v>
      </c>
      <c r="Q265" s="227"/>
      <c r="R265" s="227">
        <v>8</v>
      </c>
      <c r="S265" s="227"/>
      <c r="T265" s="227" t="s">
        <v>148</v>
      </c>
      <c r="U265" s="240">
        <v>75</v>
      </c>
      <c r="V265" s="240">
        <v>112</v>
      </c>
      <c r="W265" s="228">
        <v>3886</v>
      </c>
      <c r="X265" s="228">
        <v>500</v>
      </c>
      <c r="Y265" s="227"/>
      <c r="Z265" s="227"/>
      <c r="AA265" s="227"/>
      <c r="AB265" s="234">
        <v>2010</v>
      </c>
      <c r="AC265" s="227">
        <v>4500</v>
      </c>
      <c r="AD265" s="227"/>
      <c r="AE265" s="227"/>
      <c r="AF265" s="227"/>
      <c r="AG265" s="227"/>
      <c r="AH265" s="227"/>
      <c r="AI265" s="228">
        <v>4500</v>
      </c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/>
      <c r="BF265" s="227"/>
      <c r="BG265" s="227"/>
      <c r="BH265" s="227"/>
      <c r="BI265" s="227"/>
      <c r="BJ265" s="227"/>
      <c r="BK265" s="227"/>
      <c r="BL265" s="227"/>
    </row>
    <row r="266" spans="1:67" s="256" customFormat="1" ht="24" customHeight="1">
      <c r="A266" s="1369"/>
      <c r="B266" s="903"/>
      <c r="C266" s="227" t="s">
        <v>7225</v>
      </c>
      <c r="D266" s="227"/>
      <c r="E266" s="227" t="s">
        <v>11650</v>
      </c>
      <c r="F266" s="227" t="s">
        <v>7212</v>
      </c>
      <c r="G266" s="227"/>
      <c r="H266" s="299"/>
      <c r="I266" s="227" t="s">
        <v>7231</v>
      </c>
      <c r="J266" s="227"/>
      <c r="K266" s="227"/>
      <c r="L266" s="240">
        <v>37590</v>
      </c>
      <c r="M266" s="240">
        <v>10275</v>
      </c>
      <c r="N266" s="240">
        <v>10436</v>
      </c>
      <c r="O266" s="227" t="s">
        <v>147</v>
      </c>
      <c r="P266" s="227">
        <v>400</v>
      </c>
      <c r="Q266" s="227"/>
      <c r="R266" s="227">
        <v>6</v>
      </c>
      <c r="S266" s="227"/>
      <c r="T266" s="227" t="s">
        <v>148</v>
      </c>
      <c r="U266" s="240">
        <v>75</v>
      </c>
      <c r="V266" s="240">
        <v>105</v>
      </c>
      <c r="W266" s="228">
        <v>750</v>
      </c>
      <c r="X266" s="228">
        <v>750</v>
      </c>
      <c r="Y266" s="227"/>
      <c r="Z266" s="227"/>
      <c r="AA266" s="227"/>
      <c r="AB266" s="234">
        <v>1993</v>
      </c>
      <c r="AC266" s="227">
        <v>1539</v>
      </c>
      <c r="AD266" s="227"/>
      <c r="AE266" s="227"/>
      <c r="AF266" s="227"/>
      <c r="AG266" s="227"/>
      <c r="AH266" s="227"/>
      <c r="AI266" s="228">
        <v>1539</v>
      </c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227"/>
      <c r="BH266" s="227"/>
      <c r="BI266" s="227"/>
      <c r="BJ266" s="227"/>
      <c r="BK266" s="227"/>
      <c r="BL266" s="227"/>
    </row>
    <row r="267" spans="1:67" s="256" customFormat="1" ht="24" customHeight="1">
      <c r="A267" s="1369"/>
      <c r="B267" s="903"/>
      <c r="C267" s="227" t="s">
        <v>7225</v>
      </c>
      <c r="D267" s="227"/>
      <c r="E267" s="227" t="s">
        <v>11651</v>
      </c>
      <c r="F267" s="227" t="s">
        <v>7212</v>
      </c>
      <c r="G267" s="227"/>
      <c r="H267" s="299"/>
      <c r="I267" s="227" t="s">
        <v>7232</v>
      </c>
      <c r="J267" s="227"/>
      <c r="K267" s="227"/>
      <c r="L267" s="240">
        <v>66115</v>
      </c>
      <c r="M267" s="240">
        <v>12400</v>
      </c>
      <c r="N267" s="240">
        <v>12533</v>
      </c>
      <c r="O267" s="227" t="s">
        <v>147</v>
      </c>
      <c r="P267" s="227">
        <v>400</v>
      </c>
      <c r="Q267" s="227"/>
      <c r="R267" s="227">
        <v>4</v>
      </c>
      <c r="S267" s="227"/>
      <c r="T267" s="227" t="s">
        <v>290</v>
      </c>
      <c r="U267" s="240">
        <v>70</v>
      </c>
      <c r="V267" s="240">
        <v>105</v>
      </c>
      <c r="W267" s="228">
        <v>500</v>
      </c>
      <c r="X267" s="228">
        <v>500</v>
      </c>
      <c r="Y267" s="227"/>
      <c r="Z267" s="227"/>
      <c r="AA267" s="314"/>
      <c r="AB267" s="234">
        <v>2002</v>
      </c>
      <c r="AC267" s="227">
        <v>910</v>
      </c>
      <c r="AD267" s="227"/>
      <c r="AE267" s="227"/>
      <c r="AF267" s="227"/>
      <c r="AG267" s="227"/>
      <c r="AH267" s="227"/>
      <c r="AI267" s="228">
        <v>910</v>
      </c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227"/>
      <c r="BH267" s="227"/>
      <c r="BI267" s="227"/>
      <c r="BJ267" s="227"/>
      <c r="BK267" s="227"/>
      <c r="BL267" s="227"/>
    </row>
    <row r="268" spans="1:67" s="256" customFormat="1" ht="24" customHeight="1">
      <c r="A268" s="1369"/>
      <c r="B268" s="903"/>
      <c r="C268" s="227" t="s">
        <v>7225</v>
      </c>
      <c r="D268" s="227" t="s">
        <v>26324</v>
      </c>
      <c r="E268" s="227" t="s">
        <v>11652</v>
      </c>
      <c r="F268" s="227" t="s">
        <v>7212</v>
      </c>
      <c r="G268" s="227"/>
      <c r="H268" s="227"/>
      <c r="I268" s="227" t="s">
        <v>7234</v>
      </c>
      <c r="J268" s="227" t="s">
        <v>26325</v>
      </c>
      <c r="K268" s="227"/>
      <c r="L268" s="240">
        <v>49586</v>
      </c>
      <c r="M268" s="240">
        <v>10550</v>
      </c>
      <c r="N268" s="240">
        <v>10678</v>
      </c>
      <c r="O268" s="227" t="s">
        <v>147</v>
      </c>
      <c r="P268" s="227">
        <v>400</v>
      </c>
      <c r="Q268" s="227" t="s">
        <v>11615</v>
      </c>
      <c r="R268" s="227">
        <v>8</v>
      </c>
      <c r="S268" s="227" t="s">
        <v>26326</v>
      </c>
      <c r="T268" s="227" t="s">
        <v>148</v>
      </c>
      <c r="U268" s="240">
        <v>68</v>
      </c>
      <c r="V268" s="240">
        <v>100</v>
      </c>
      <c r="W268" s="228">
        <v>2500</v>
      </c>
      <c r="X268" s="228">
        <v>2500</v>
      </c>
      <c r="Y268" s="227" t="s">
        <v>1983</v>
      </c>
      <c r="Z268" s="227" t="s">
        <v>1988</v>
      </c>
      <c r="AA268" s="227"/>
      <c r="AB268" s="234">
        <v>2002</v>
      </c>
      <c r="AC268" s="227">
        <v>1202</v>
      </c>
      <c r="AD268" s="227"/>
      <c r="AE268" s="227"/>
      <c r="AF268" s="227"/>
      <c r="AG268" s="227"/>
      <c r="AH268" s="227"/>
      <c r="AI268" s="228">
        <v>1202</v>
      </c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227"/>
      <c r="BH268" s="227"/>
      <c r="BI268" s="227"/>
      <c r="BJ268" s="227"/>
      <c r="BK268" s="227"/>
      <c r="BL268" s="227"/>
    </row>
    <row r="269" spans="1:67" s="256" customFormat="1" ht="24" customHeight="1">
      <c r="A269" s="1369"/>
      <c r="B269" s="903"/>
      <c r="C269" s="227" t="s">
        <v>7225</v>
      </c>
      <c r="D269" s="227"/>
      <c r="E269" s="227" t="s">
        <v>11653</v>
      </c>
      <c r="F269" s="227" t="s">
        <v>7212</v>
      </c>
      <c r="G269" s="227"/>
      <c r="H269" s="227"/>
      <c r="I269" s="227" t="s">
        <v>7236</v>
      </c>
      <c r="J269" s="227"/>
      <c r="K269" s="227"/>
      <c r="L269" s="240">
        <v>66751</v>
      </c>
      <c r="M269" s="240">
        <v>10900</v>
      </c>
      <c r="N269" s="240">
        <v>11017</v>
      </c>
      <c r="O269" s="227" t="s">
        <v>147</v>
      </c>
      <c r="P269" s="227">
        <v>400</v>
      </c>
      <c r="Q269" s="227"/>
      <c r="R269" s="227">
        <v>8</v>
      </c>
      <c r="S269" s="227"/>
      <c r="T269" s="227" t="s">
        <v>148</v>
      </c>
      <c r="U269" s="240">
        <v>68</v>
      </c>
      <c r="V269" s="240">
        <v>100</v>
      </c>
      <c r="W269" s="228">
        <v>3000</v>
      </c>
      <c r="X269" s="228">
        <v>3000</v>
      </c>
      <c r="Y269" s="227"/>
      <c r="Z269" s="227"/>
      <c r="AA269" s="227"/>
      <c r="AB269" s="234">
        <v>1998</v>
      </c>
      <c r="AC269" s="227">
        <v>1108</v>
      </c>
      <c r="AD269" s="227"/>
      <c r="AE269" s="227"/>
      <c r="AF269" s="227"/>
      <c r="AG269" s="227"/>
      <c r="AH269" s="227"/>
      <c r="AI269" s="228">
        <v>1108</v>
      </c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227"/>
      <c r="BG269" s="227"/>
      <c r="BH269" s="227"/>
      <c r="BI269" s="227"/>
      <c r="BJ269" s="227"/>
      <c r="BK269" s="227"/>
      <c r="BL269" s="227"/>
    </row>
    <row r="270" spans="1:67" s="256" customFormat="1" ht="24" customHeight="1">
      <c r="A270" s="1370"/>
      <c r="B270" s="365"/>
      <c r="C270" s="227" t="s">
        <v>7225</v>
      </c>
      <c r="D270" s="227"/>
      <c r="E270" s="227" t="s">
        <v>11654</v>
      </c>
      <c r="F270" s="227" t="s">
        <v>7212</v>
      </c>
      <c r="G270" s="227"/>
      <c r="H270" s="921"/>
      <c r="I270" s="921" t="s">
        <v>7237</v>
      </c>
      <c r="J270" s="921"/>
      <c r="K270" s="921"/>
      <c r="L270" s="937">
        <v>44588</v>
      </c>
      <c r="M270" s="937">
        <v>9350</v>
      </c>
      <c r="N270" s="937">
        <v>19260</v>
      </c>
      <c r="O270" s="921" t="s">
        <v>147</v>
      </c>
      <c r="P270" s="921">
        <v>400</v>
      </c>
      <c r="Q270" s="921"/>
      <c r="R270" s="921">
        <v>5</v>
      </c>
      <c r="S270" s="921"/>
      <c r="T270" s="921" t="s">
        <v>148</v>
      </c>
      <c r="U270" s="937">
        <v>70</v>
      </c>
      <c r="V270" s="937">
        <v>105</v>
      </c>
      <c r="W270" s="938">
        <v>488</v>
      </c>
      <c r="X270" s="938">
        <v>488</v>
      </c>
      <c r="Y270" s="921"/>
      <c r="Z270" s="921"/>
      <c r="AA270" s="921"/>
      <c r="AB270" s="921">
        <v>2004</v>
      </c>
      <c r="AC270" s="921">
        <v>1510</v>
      </c>
      <c r="AD270" s="921"/>
      <c r="AE270" s="921"/>
      <c r="AF270" s="921"/>
      <c r="AG270" s="921"/>
      <c r="AH270" s="921"/>
      <c r="AI270" s="938">
        <v>1510</v>
      </c>
      <c r="AJ270" s="921"/>
      <c r="AK270" s="921"/>
      <c r="AL270" s="921"/>
      <c r="AM270" s="921"/>
      <c r="AN270" s="921"/>
      <c r="AO270" s="921"/>
      <c r="AP270" s="921"/>
      <c r="AQ270" s="921"/>
      <c r="AR270" s="921"/>
      <c r="AS270" s="921"/>
      <c r="AT270" s="921"/>
      <c r="AU270" s="921"/>
      <c r="AV270" s="921"/>
      <c r="AW270" s="921"/>
      <c r="AX270" s="921"/>
      <c r="AY270" s="921"/>
      <c r="AZ270" s="921"/>
      <c r="BA270" s="921"/>
      <c r="BB270" s="921"/>
      <c r="BC270" s="921"/>
      <c r="BD270" s="921"/>
      <c r="BE270" s="921"/>
      <c r="BF270" s="921"/>
      <c r="BG270" s="921"/>
      <c r="BH270" s="921"/>
      <c r="BI270" s="921"/>
      <c r="BJ270" s="921"/>
      <c r="BK270" s="921"/>
      <c r="BL270" s="921"/>
    </row>
    <row r="271" spans="1:67" ht="24" customHeight="1">
      <c r="C271" s="1333"/>
      <c r="D271" s="1333"/>
      <c r="E271" s="1333"/>
      <c r="F271" s="1333"/>
      <c r="G271" s="1333"/>
      <c r="H271" s="1333"/>
      <c r="I271" s="1333"/>
      <c r="K271" s="1333"/>
      <c r="L271" s="1371"/>
      <c r="M271" s="1371"/>
      <c r="N271" s="1371"/>
      <c r="O271" s="1333"/>
      <c r="P271" s="1333"/>
      <c r="Q271" s="1333"/>
      <c r="R271" s="1333"/>
      <c r="S271" s="1333"/>
      <c r="T271" s="1333"/>
      <c r="U271" s="1371"/>
      <c r="V271" s="1371"/>
      <c r="W271" s="1372"/>
      <c r="X271" s="1372"/>
      <c r="Y271" s="1333"/>
      <c r="Z271" s="1333"/>
      <c r="AA271" s="106"/>
      <c r="AB271" s="1333"/>
      <c r="AC271" s="1333"/>
      <c r="AD271" s="1333"/>
      <c r="AE271" s="1333"/>
      <c r="AF271" s="1333"/>
      <c r="AG271" s="1333"/>
      <c r="AH271" s="1333"/>
      <c r="AI271" s="1372"/>
      <c r="AJ271" s="1333"/>
      <c r="AK271" s="1333"/>
      <c r="AL271" s="1333"/>
      <c r="AM271" s="1333"/>
      <c r="AN271" s="1333"/>
      <c r="AO271" s="1333"/>
      <c r="AP271" s="1333"/>
      <c r="AQ271" s="1333"/>
      <c r="AR271" s="1333"/>
      <c r="AS271" s="1333"/>
      <c r="AT271" s="1333"/>
      <c r="AU271" s="1333"/>
      <c r="AV271" s="1333"/>
      <c r="AW271" s="1333"/>
      <c r="AX271" s="1333"/>
      <c r="AY271" s="1333"/>
      <c r="AZ271" s="1333"/>
      <c r="BA271" s="1333"/>
      <c r="BB271" s="1333"/>
      <c r="BC271" s="1333"/>
      <c r="BD271" s="1333"/>
      <c r="BE271" s="1333"/>
      <c r="BF271" s="1333"/>
      <c r="BG271" s="1333"/>
      <c r="BH271" s="1333"/>
      <c r="BI271" s="1333"/>
      <c r="BJ271" s="1333"/>
      <c r="BK271" s="1333"/>
      <c r="BM271" s="1359"/>
      <c r="BN271" s="1359"/>
      <c r="BO271" s="1359"/>
    </row>
    <row r="272" spans="1:67" ht="24" customHeight="1">
      <c r="C272" s="1333"/>
      <c r="D272" s="1333"/>
      <c r="E272" s="1333"/>
      <c r="F272" s="1333"/>
      <c r="G272" s="1333"/>
      <c r="H272" s="1333"/>
      <c r="I272" s="1333"/>
      <c r="K272" s="1333"/>
      <c r="L272" s="1371"/>
      <c r="M272" s="1371"/>
      <c r="N272" s="1371"/>
      <c r="O272" s="1333"/>
      <c r="P272" s="1333"/>
      <c r="Q272" s="1333"/>
      <c r="R272" s="1333"/>
      <c r="S272" s="1333"/>
      <c r="T272" s="1333"/>
      <c r="U272" s="1371"/>
      <c r="V272" s="1371"/>
      <c r="W272" s="1372"/>
      <c r="X272" s="1372"/>
      <c r="Y272" s="1333"/>
      <c r="Z272" s="1333"/>
      <c r="AA272" s="106"/>
      <c r="AB272" s="1333"/>
      <c r="AC272" s="1333"/>
      <c r="AD272" s="1333"/>
      <c r="AE272" s="1333"/>
      <c r="AF272" s="1333"/>
      <c r="AG272" s="1333"/>
      <c r="AH272" s="1333"/>
      <c r="AI272" s="1372"/>
      <c r="AJ272" s="1333"/>
      <c r="AK272" s="1333"/>
      <c r="AL272" s="1333"/>
      <c r="AM272" s="1333"/>
      <c r="AN272" s="1333"/>
      <c r="AO272" s="1333"/>
      <c r="AP272" s="1333"/>
      <c r="AQ272" s="1333"/>
      <c r="AR272" s="1333"/>
      <c r="AS272" s="1333"/>
      <c r="AT272" s="1333"/>
      <c r="AU272" s="1333"/>
      <c r="AV272" s="1333"/>
      <c r="AW272" s="1333"/>
      <c r="AX272" s="1333"/>
      <c r="AY272" s="1333"/>
      <c r="AZ272" s="1333"/>
      <c r="BA272" s="1333"/>
      <c r="BB272" s="1333"/>
      <c r="BC272" s="1333"/>
      <c r="BD272" s="1333"/>
      <c r="BE272" s="1333"/>
      <c r="BF272" s="1333"/>
      <c r="BG272" s="1333"/>
      <c r="BH272" s="1333"/>
      <c r="BI272" s="1333"/>
      <c r="BJ272" s="1333"/>
      <c r="BK272" s="1333"/>
      <c r="BM272" s="1359"/>
      <c r="BN272" s="1359"/>
      <c r="BO272" s="1359"/>
    </row>
    <row r="273" spans="3:67" ht="24" customHeight="1">
      <c r="C273" s="1333"/>
      <c r="D273" s="1333"/>
      <c r="E273" s="1333"/>
      <c r="F273" s="1333"/>
      <c r="G273" s="1333"/>
      <c r="H273" s="1333"/>
      <c r="I273" s="1333"/>
      <c r="K273" s="1333"/>
      <c r="L273" s="1371"/>
      <c r="M273" s="1371"/>
      <c r="N273" s="1371"/>
      <c r="O273" s="1333"/>
      <c r="P273" s="1333"/>
      <c r="Q273" s="1333"/>
      <c r="R273" s="1333"/>
      <c r="S273" s="1333"/>
      <c r="T273" s="1333"/>
      <c r="U273" s="1371"/>
      <c r="V273" s="1371"/>
      <c r="W273" s="1372"/>
      <c r="X273" s="1372"/>
      <c r="Y273" s="1333"/>
      <c r="Z273" s="1333"/>
      <c r="AA273" s="106"/>
      <c r="AB273" s="1333"/>
      <c r="AC273" s="1333"/>
      <c r="AD273" s="1333"/>
      <c r="AE273" s="1333"/>
      <c r="AF273" s="1333"/>
      <c r="AG273" s="1333"/>
      <c r="AH273" s="1333"/>
      <c r="AI273" s="1372"/>
      <c r="AJ273" s="1333"/>
      <c r="AK273" s="1333"/>
      <c r="AL273" s="1333"/>
      <c r="AM273" s="1333"/>
      <c r="AN273" s="1333"/>
      <c r="AO273" s="1333"/>
      <c r="AP273" s="1333"/>
      <c r="AQ273" s="1333"/>
      <c r="AR273" s="1333"/>
      <c r="AS273" s="1333"/>
      <c r="AT273" s="1333"/>
      <c r="AU273" s="1333"/>
      <c r="AV273" s="1333"/>
      <c r="AW273" s="1333"/>
      <c r="AX273" s="1333"/>
      <c r="AY273" s="1333"/>
      <c r="AZ273" s="1333"/>
      <c r="BA273" s="1333"/>
      <c r="BB273" s="1333"/>
      <c r="BC273" s="1333"/>
      <c r="BD273" s="1333"/>
      <c r="BE273" s="1333"/>
      <c r="BF273" s="1333"/>
      <c r="BG273" s="1333"/>
      <c r="BH273" s="1333"/>
      <c r="BI273" s="1333"/>
      <c r="BJ273" s="1333"/>
      <c r="BK273" s="1333"/>
      <c r="BM273" s="1359"/>
      <c r="BN273" s="1359"/>
      <c r="BO273" s="1359"/>
    </row>
    <row r="274" spans="3:67" ht="24" customHeight="1">
      <c r="C274" s="1333"/>
      <c r="D274" s="1333"/>
      <c r="E274" s="1333"/>
      <c r="F274" s="1333"/>
      <c r="G274" s="1333"/>
      <c r="H274" s="1333"/>
      <c r="I274" s="1333"/>
      <c r="K274" s="1333"/>
      <c r="L274" s="1371"/>
      <c r="M274" s="1371"/>
      <c r="N274" s="1371"/>
      <c r="O274" s="1333"/>
      <c r="P274" s="1333"/>
      <c r="Q274" s="1333"/>
      <c r="R274" s="1333"/>
      <c r="S274" s="1333"/>
      <c r="T274" s="1333"/>
      <c r="U274" s="1371"/>
      <c r="V274" s="1371"/>
      <c r="W274" s="1372"/>
      <c r="X274" s="1372"/>
      <c r="Y274" s="1333"/>
      <c r="Z274" s="1333"/>
      <c r="AA274" s="106"/>
      <c r="AB274" s="1333"/>
      <c r="AC274" s="1333"/>
      <c r="AD274" s="1333"/>
      <c r="AE274" s="1333"/>
      <c r="AF274" s="1333"/>
      <c r="AG274" s="1333"/>
      <c r="AH274" s="1333"/>
      <c r="AI274" s="1372"/>
      <c r="AJ274" s="1333"/>
      <c r="AK274" s="1333"/>
      <c r="AL274" s="1333"/>
      <c r="AM274" s="1333"/>
      <c r="AN274" s="1333"/>
      <c r="AO274" s="1333"/>
      <c r="AP274" s="1333"/>
      <c r="AQ274" s="1333"/>
      <c r="AR274" s="1333"/>
      <c r="AS274" s="1333"/>
      <c r="AT274" s="1333"/>
      <c r="AU274" s="1333"/>
      <c r="AV274" s="1333"/>
      <c r="AW274" s="1333"/>
      <c r="AX274" s="1333"/>
      <c r="AY274" s="1333"/>
      <c r="AZ274" s="1333"/>
      <c r="BA274" s="1333"/>
      <c r="BB274" s="1333"/>
      <c r="BC274" s="1333"/>
      <c r="BD274" s="1333"/>
      <c r="BE274" s="1333"/>
      <c r="BF274" s="1333"/>
      <c r="BG274" s="1333"/>
      <c r="BH274" s="1333"/>
      <c r="BI274" s="1333"/>
      <c r="BJ274" s="1333"/>
      <c r="BK274" s="1333"/>
      <c r="BM274" s="1359"/>
      <c r="BN274" s="1359"/>
      <c r="BO274" s="1359"/>
    </row>
    <row r="275" spans="3:67" ht="24" customHeight="1">
      <c r="C275" s="1333"/>
      <c r="D275" s="1333"/>
      <c r="E275" s="1333"/>
      <c r="F275" s="1333"/>
      <c r="G275" s="1333"/>
      <c r="H275" s="1333"/>
      <c r="I275" s="1333"/>
      <c r="K275" s="1333"/>
      <c r="L275" s="1371"/>
      <c r="M275" s="1371"/>
      <c r="N275" s="1371"/>
      <c r="O275" s="1333"/>
      <c r="P275" s="1333"/>
      <c r="Q275" s="1333"/>
      <c r="R275" s="1333"/>
      <c r="S275" s="1333"/>
      <c r="T275" s="1333"/>
      <c r="U275" s="1371"/>
      <c r="V275" s="1371"/>
      <c r="W275" s="1372"/>
      <c r="X275" s="1372"/>
      <c r="Y275" s="1333"/>
      <c r="Z275" s="1333"/>
      <c r="AA275" s="106"/>
      <c r="AB275" s="1333"/>
      <c r="AC275" s="1333"/>
      <c r="AD275" s="1333"/>
      <c r="AE275" s="1333"/>
      <c r="AF275" s="1333"/>
      <c r="AG275" s="1333"/>
      <c r="AH275" s="1333"/>
      <c r="AI275" s="1372"/>
      <c r="AJ275" s="1333"/>
      <c r="AK275" s="1333"/>
      <c r="AL275" s="1333"/>
      <c r="AM275" s="1333"/>
      <c r="AN275" s="1333"/>
      <c r="AO275" s="1333"/>
      <c r="AP275" s="1333"/>
      <c r="AQ275" s="1333"/>
      <c r="AR275" s="1333"/>
      <c r="AS275" s="1333"/>
      <c r="AT275" s="1333"/>
      <c r="AU275" s="1333"/>
      <c r="AV275" s="1333"/>
      <c r="AW275" s="1333"/>
      <c r="AX275" s="1333"/>
      <c r="AY275" s="1333"/>
      <c r="AZ275" s="1333"/>
      <c r="BA275" s="1333"/>
      <c r="BB275" s="1333"/>
      <c r="BC275" s="1333"/>
      <c r="BD275" s="1333"/>
      <c r="BE275" s="1333"/>
      <c r="BF275" s="1333"/>
      <c r="BG275" s="1333"/>
      <c r="BH275" s="1333"/>
      <c r="BI275" s="1333"/>
      <c r="BJ275" s="1333"/>
      <c r="BK275" s="1333"/>
      <c r="BM275" s="1359"/>
      <c r="BN275" s="1359"/>
      <c r="BO275" s="1359"/>
    </row>
    <row r="276" spans="3:67" ht="24" customHeight="1">
      <c r="C276" s="1333"/>
      <c r="D276" s="1333"/>
      <c r="E276" s="1333"/>
      <c r="F276" s="1333"/>
      <c r="G276" s="1333"/>
      <c r="H276" s="1333"/>
      <c r="I276" s="1333"/>
      <c r="K276" s="1333"/>
      <c r="L276" s="1371"/>
      <c r="M276" s="1371"/>
      <c r="N276" s="1371"/>
      <c r="O276" s="1333"/>
      <c r="P276" s="1333"/>
      <c r="Q276" s="1333"/>
      <c r="R276" s="1333"/>
      <c r="S276" s="1333"/>
      <c r="T276" s="1333"/>
      <c r="U276" s="1371"/>
      <c r="V276" s="1371"/>
      <c r="W276" s="1372"/>
      <c r="X276" s="1372"/>
      <c r="Y276" s="1333"/>
      <c r="Z276" s="1333"/>
      <c r="AA276" s="106"/>
      <c r="AB276" s="1333"/>
      <c r="AC276" s="1333"/>
      <c r="AD276" s="1333"/>
      <c r="AE276" s="1333"/>
      <c r="AF276" s="1333"/>
      <c r="AG276" s="1333"/>
      <c r="AH276" s="1333"/>
      <c r="AI276" s="1372"/>
      <c r="AJ276" s="1333"/>
      <c r="AK276" s="1333"/>
      <c r="AL276" s="1333"/>
      <c r="AM276" s="1333"/>
      <c r="AN276" s="1333"/>
      <c r="AO276" s="1333"/>
      <c r="AP276" s="1333"/>
      <c r="AQ276" s="1333"/>
      <c r="AR276" s="1333"/>
      <c r="AS276" s="1333"/>
      <c r="AT276" s="1333"/>
      <c r="AU276" s="1333"/>
      <c r="AV276" s="1333"/>
      <c r="AW276" s="1333"/>
      <c r="AX276" s="1333"/>
      <c r="AY276" s="1333"/>
      <c r="AZ276" s="1333"/>
      <c r="BA276" s="1333"/>
      <c r="BB276" s="1333"/>
      <c r="BC276" s="1333"/>
      <c r="BD276" s="1333"/>
      <c r="BE276" s="1333"/>
      <c r="BF276" s="1333"/>
      <c r="BG276" s="1333"/>
      <c r="BH276" s="1333"/>
      <c r="BI276" s="1333"/>
      <c r="BJ276" s="1333"/>
      <c r="BK276" s="1333"/>
      <c r="BM276" s="1359"/>
      <c r="BN276" s="1359"/>
      <c r="BO276" s="1359"/>
    </row>
    <row r="277" spans="3:67" ht="24" customHeight="1">
      <c r="C277" s="1333"/>
      <c r="D277" s="1333"/>
      <c r="E277" s="1333"/>
      <c r="F277" s="1333"/>
      <c r="G277" s="1333"/>
      <c r="H277" s="1333"/>
      <c r="I277" s="1333"/>
      <c r="K277" s="1333"/>
      <c r="L277" s="1371"/>
      <c r="M277" s="1371"/>
      <c r="N277" s="1371"/>
      <c r="O277" s="1333"/>
      <c r="P277" s="1333"/>
      <c r="Q277" s="1333"/>
      <c r="R277" s="1333"/>
      <c r="S277" s="1333"/>
      <c r="T277" s="1333"/>
      <c r="U277" s="1371"/>
      <c r="V277" s="1371"/>
      <c r="W277" s="1372"/>
      <c r="X277" s="1372"/>
      <c r="Y277" s="1333"/>
      <c r="Z277" s="1333"/>
      <c r="AA277" s="106"/>
      <c r="AB277" s="1333"/>
      <c r="AC277" s="1333"/>
      <c r="AD277" s="1333"/>
      <c r="AE277" s="1333"/>
      <c r="AF277" s="1333"/>
      <c r="AG277" s="1333"/>
      <c r="AH277" s="1333"/>
      <c r="AI277" s="1372"/>
      <c r="AJ277" s="1333"/>
      <c r="AK277" s="1333"/>
      <c r="AL277" s="1333"/>
      <c r="AM277" s="1333"/>
      <c r="AN277" s="1333"/>
      <c r="AO277" s="1333"/>
      <c r="AP277" s="1333"/>
      <c r="AQ277" s="1333"/>
      <c r="AR277" s="1333"/>
      <c r="AS277" s="1333"/>
      <c r="AT277" s="1333"/>
      <c r="AU277" s="1333"/>
      <c r="AV277" s="1333"/>
      <c r="AW277" s="1333"/>
      <c r="AX277" s="1333"/>
      <c r="AY277" s="1333"/>
      <c r="AZ277" s="1333"/>
      <c r="BA277" s="1333"/>
      <c r="BB277" s="1333"/>
      <c r="BC277" s="1333"/>
      <c r="BD277" s="1333"/>
      <c r="BE277" s="1333"/>
      <c r="BF277" s="1333"/>
      <c r="BG277" s="1333"/>
      <c r="BH277" s="1333"/>
      <c r="BI277" s="1333"/>
      <c r="BJ277" s="1333"/>
      <c r="BK277" s="1333"/>
      <c r="BM277" s="1359"/>
      <c r="BN277" s="1359"/>
      <c r="BO277" s="1359"/>
    </row>
    <row r="278" spans="3:67" ht="24" customHeight="1">
      <c r="C278" s="1333"/>
      <c r="D278" s="1333"/>
      <c r="E278" s="1333"/>
      <c r="F278" s="1333"/>
      <c r="G278" s="1333"/>
      <c r="H278" s="1333"/>
      <c r="I278" s="1333"/>
      <c r="K278" s="1333"/>
      <c r="L278" s="1371"/>
      <c r="M278" s="1371"/>
      <c r="N278" s="1371"/>
      <c r="O278" s="1333"/>
      <c r="P278" s="1333"/>
      <c r="Q278" s="1333"/>
      <c r="R278" s="1333"/>
      <c r="S278" s="1333"/>
      <c r="T278" s="1333"/>
      <c r="U278" s="1371"/>
      <c r="V278" s="1371"/>
      <c r="W278" s="1372"/>
      <c r="X278" s="1372"/>
      <c r="Y278" s="1333"/>
      <c r="Z278" s="1333"/>
      <c r="AA278" s="106"/>
      <c r="AB278" s="1333"/>
      <c r="AC278" s="1333"/>
      <c r="AD278" s="1333"/>
      <c r="AE278" s="1333"/>
      <c r="AF278" s="1333"/>
      <c r="AG278" s="1333"/>
      <c r="AH278" s="1333"/>
      <c r="AI278" s="1372"/>
      <c r="AJ278" s="1333"/>
      <c r="AK278" s="1333"/>
      <c r="AL278" s="1333"/>
      <c r="AM278" s="1333"/>
      <c r="AN278" s="1333"/>
      <c r="AO278" s="1333"/>
      <c r="AP278" s="1333"/>
      <c r="AQ278" s="1333"/>
      <c r="AR278" s="1333"/>
      <c r="AS278" s="1333"/>
      <c r="AT278" s="1333"/>
      <c r="AU278" s="1333"/>
      <c r="AV278" s="1333"/>
      <c r="AW278" s="1333"/>
      <c r="AX278" s="1333"/>
      <c r="AY278" s="1333"/>
      <c r="AZ278" s="1333"/>
      <c r="BA278" s="1333"/>
      <c r="BB278" s="1333"/>
      <c r="BC278" s="1333"/>
      <c r="BD278" s="1333"/>
      <c r="BE278" s="1333"/>
      <c r="BF278" s="1333"/>
      <c r="BG278" s="1333"/>
      <c r="BH278" s="1333"/>
      <c r="BI278" s="1333"/>
      <c r="BJ278" s="1333"/>
      <c r="BK278" s="1333"/>
      <c r="BM278" s="1359"/>
      <c r="BN278" s="1359"/>
      <c r="BO278" s="1359"/>
    </row>
    <row r="279" spans="3:67" ht="24" customHeight="1">
      <c r="C279" s="1333"/>
      <c r="D279" s="1333"/>
      <c r="E279" s="1333"/>
      <c r="F279" s="1333"/>
      <c r="G279" s="1333"/>
      <c r="H279" s="1333"/>
      <c r="I279" s="1333"/>
      <c r="K279" s="1333"/>
      <c r="L279" s="1371"/>
      <c r="M279" s="1371"/>
      <c r="N279" s="1371"/>
      <c r="O279" s="1333"/>
      <c r="P279" s="1333"/>
      <c r="Q279" s="1333"/>
      <c r="R279" s="1333"/>
      <c r="S279" s="1333"/>
      <c r="T279" s="1333"/>
      <c r="U279" s="1371"/>
      <c r="V279" s="1371"/>
      <c r="W279" s="1372"/>
      <c r="X279" s="1372"/>
      <c r="Y279" s="1333"/>
      <c r="Z279" s="1333"/>
      <c r="AA279" s="106"/>
      <c r="AB279" s="1333"/>
      <c r="AC279" s="1333"/>
      <c r="AD279" s="1333"/>
      <c r="AE279" s="1333"/>
      <c r="AF279" s="1333"/>
      <c r="AG279" s="1333"/>
      <c r="AH279" s="1333"/>
      <c r="AI279" s="1372"/>
      <c r="AJ279" s="1333"/>
      <c r="AK279" s="1333"/>
      <c r="AL279" s="1333"/>
      <c r="AM279" s="1333"/>
      <c r="AN279" s="1333"/>
      <c r="AO279" s="1333"/>
      <c r="AP279" s="1333"/>
      <c r="AQ279" s="1333"/>
      <c r="AR279" s="1333"/>
      <c r="AS279" s="1333"/>
      <c r="AT279" s="1333"/>
      <c r="AU279" s="1333"/>
      <c r="AV279" s="1333"/>
      <c r="AW279" s="1333"/>
      <c r="AX279" s="1333"/>
      <c r="AY279" s="1333"/>
      <c r="AZ279" s="1333"/>
      <c r="BA279" s="1333"/>
      <c r="BB279" s="1333"/>
      <c r="BC279" s="1333"/>
      <c r="BD279" s="1333"/>
      <c r="BE279" s="1333"/>
      <c r="BF279" s="1333"/>
      <c r="BG279" s="1333"/>
      <c r="BH279" s="1333"/>
      <c r="BI279" s="1333"/>
      <c r="BJ279" s="1333"/>
      <c r="BK279" s="1333"/>
      <c r="BM279" s="1359"/>
      <c r="BN279" s="1359"/>
      <c r="BO279" s="1359"/>
    </row>
    <row r="280" spans="3:67" ht="24" customHeight="1">
      <c r="C280" s="1333"/>
      <c r="D280" s="1333"/>
      <c r="E280" s="1333"/>
      <c r="F280" s="1333"/>
      <c r="G280" s="1333"/>
      <c r="H280" s="1333"/>
      <c r="I280" s="1333"/>
      <c r="K280" s="1333"/>
      <c r="L280" s="1371"/>
      <c r="M280" s="1371"/>
      <c r="N280" s="1371"/>
      <c r="O280" s="1333"/>
      <c r="P280" s="1333"/>
      <c r="Q280" s="1333"/>
      <c r="R280" s="1333"/>
      <c r="S280" s="1333"/>
      <c r="T280" s="1333"/>
      <c r="U280" s="1371"/>
      <c r="V280" s="1371"/>
      <c r="W280" s="1372"/>
      <c r="X280" s="1372"/>
      <c r="Y280" s="1333"/>
      <c r="Z280" s="1333"/>
      <c r="AA280" s="106"/>
      <c r="AB280" s="1333"/>
      <c r="AC280" s="1333"/>
      <c r="AD280" s="1333"/>
      <c r="AE280" s="1333"/>
      <c r="AF280" s="1333"/>
      <c r="AG280" s="1333"/>
      <c r="AH280" s="1333"/>
      <c r="AI280" s="1372"/>
      <c r="AJ280" s="1333"/>
      <c r="AK280" s="1333"/>
      <c r="AL280" s="1333"/>
      <c r="AM280" s="1333"/>
      <c r="AN280" s="1333"/>
      <c r="AO280" s="1333"/>
      <c r="AP280" s="1333"/>
      <c r="AQ280" s="1333"/>
      <c r="AR280" s="1333"/>
      <c r="AS280" s="1333"/>
      <c r="AT280" s="1333"/>
      <c r="AU280" s="1333"/>
      <c r="AV280" s="1333"/>
      <c r="AW280" s="1333"/>
      <c r="AX280" s="1333"/>
      <c r="AY280" s="1333"/>
      <c r="AZ280" s="1333"/>
      <c r="BA280" s="1333"/>
      <c r="BB280" s="1333"/>
      <c r="BC280" s="1333"/>
      <c r="BD280" s="1333"/>
      <c r="BE280" s="1333"/>
      <c r="BF280" s="1333"/>
      <c r="BG280" s="1333"/>
      <c r="BH280" s="1333"/>
      <c r="BI280" s="1333"/>
      <c r="BJ280" s="1333"/>
      <c r="BK280" s="1333"/>
      <c r="BM280" s="1359"/>
      <c r="BN280" s="1359"/>
      <c r="BO280" s="1359"/>
    </row>
    <row r="281" spans="3:67" ht="24" customHeight="1">
      <c r="C281" s="1333"/>
      <c r="D281" s="1333"/>
      <c r="E281" s="1333"/>
      <c r="F281" s="1333"/>
      <c r="G281" s="1333"/>
      <c r="H281" s="1333"/>
      <c r="I281" s="1333"/>
      <c r="K281" s="1333"/>
      <c r="L281" s="1371"/>
      <c r="M281" s="1371"/>
      <c r="N281" s="1371"/>
      <c r="O281" s="1333"/>
      <c r="P281" s="1333"/>
      <c r="Q281" s="1333"/>
      <c r="R281" s="1333"/>
      <c r="S281" s="1333"/>
      <c r="T281" s="1333"/>
      <c r="U281" s="1371"/>
      <c r="V281" s="1371"/>
      <c r="W281" s="1372"/>
      <c r="X281" s="1372"/>
      <c r="Y281" s="1333"/>
      <c r="Z281" s="1333"/>
      <c r="AA281" s="128"/>
      <c r="AB281" s="1333"/>
      <c r="AC281" s="1333"/>
      <c r="AD281" s="1333"/>
      <c r="AE281" s="1333"/>
      <c r="AF281" s="1333"/>
      <c r="AG281" s="1333"/>
      <c r="AH281" s="1333"/>
      <c r="AI281" s="1372"/>
      <c r="AJ281" s="1333"/>
      <c r="AK281" s="1333"/>
      <c r="AL281" s="1333"/>
      <c r="AM281" s="1333"/>
      <c r="AN281" s="1333"/>
      <c r="AO281" s="1333"/>
      <c r="AP281" s="1333"/>
      <c r="AQ281" s="1333"/>
      <c r="AR281" s="1333"/>
      <c r="AS281" s="1333"/>
      <c r="AT281" s="1333"/>
      <c r="AU281" s="1333"/>
      <c r="AV281" s="1333"/>
      <c r="AW281" s="1333"/>
      <c r="AX281" s="1333"/>
      <c r="AY281" s="1333"/>
      <c r="AZ281" s="1333"/>
      <c r="BA281" s="1333"/>
      <c r="BB281" s="1333"/>
      <c r="BC281" s="1333"/>
      <c r="BD281" s="1333"/>
      <c r="BE281" s="1333"/>
      <c r="BF281" s="1333"/>
      <c r="BG281" s="1333"/>
      <c r="BH281" s="1333"/>
      <c r="BI281" s="1333"/>
      <c r="BJ281" s="1333"/>
      <c r="BK281" s="1333"/>
      <c r="BM281" s="1359"/>
      <c r="BN281" s="1359"/>
      <c r="BO281" s="1359"/>
    </row>
    <row r="282" spans="3:67" ht="24" customHeight="1">
      <c r="AA282" s="128"/>
    </row>
    <row r="283" spans="3:67" ht="24" customHeight="1">
      <c r="AA283" s="128"/>
    </row>
    <row r="284" spans="3:67" ht="24" customHeight="1">
      <c r="AA284" s="128"/>
    </row>
    <row r="285" spans="3:67" ht="24" customHeight="1">
      <c r="AA285" s="128"/>
    </row>
    <row r="286" spans="3:67" ht="24" customHeight="1">
      <c r="AA286" s="106"/>
    </row>
    <row r="287" spans="3:67" ht="24" customHeight="1">
      <c r="AA287" s="106"/>
    </row>
    <row r="288" spans="3:67" ht="24" customHeight="1">
      <c r="AA288" s="106"/>
    </row>
    <row r="289" spans="27:27" ht="24" customHeight="1">
      <c r="AA289" s="106"/>
    </row>
    <row r="290" spans="27:27" ht="24" customHeight="1">
      <c r="AA290" s="106"/>
    </row>
    <row r="291" spans="27:27" ht="24" customHeight="1">
      <c r="AA291" s="106"/>
    </row>
    <row r="292" spans="27:27" ht="24" customHeight="1">
      <c r="AA292" s="109"/>
    </row>
    <row r="293" spans="27:27" ht="24" customHeight="1">
      <c r="AA293" s="109"/>
    </row>
    <row r="294" spans="27:27" ht="24" customHeight="1">
      <c r="AA294" s="109"/>
    </row>
    <row r="295" spans="27:27" ht="24" customHeight="1">
      <c r="AA295" s="109"/>
    </row>
    <row r="296" spans="27:27" ht="24" customHeight="1">
      <c r="AA296" s="109"/>
    </row>
    <row r="297" spans="27:27" ht="24" customHeight="1">
      <c r="AA297" s="109"/>
    </row>
    <row r="298" spans="27:27" ht="24" customHeight="1">
      <c r="AA298" s="109"/>
    </row>
    <row r="299" spans="27:27" ht="24" customHeight="1">
      <c r="AA299" s="109"/>
    </row>
    <row r="300" spans="27:27" ht="24" customHeight="1">
      <c r="AA300" s="109"/>
    </row>
    <row r="301" spans="27:27" ht="24" customHeight="1">
      <c r="AA301" s="109"/>
    </row>
    <row r="302" spans="27:27" ht="24" customHeight="1">
      <c r="AA302" s="109"/>
    </row>
    <row r="303" spans="27:27" ht="24" customHeight="1">
      <c r="AA303" s="109"/>
    </row>
    <row r="304" spans="27:27" ht="24" customHeight="1">
      <c r="AA304" s="109"/>
    </row>
    <row r="305" spans="27:27" ht="24" customHeight="1">
      <c r="AA305" s="109"/>
    </row>
    <row r="306" spans="27:27" ht="24" customHeight="1">
      <c r="AA306" s="106"/>
    </row>
    <row r="307" spans="27:27" ht="24" customHeight="1">
      <c r="AA307" s="106"/>
    </row>
    <row r="308" spans="27:27" ht="24" customHeight="1">
      <c r="AA308" s="106"/>
    </row>
    <row r="309" spans="27:27" ht="24" customHeight="1">
      <c r="AA309" s="106"/>
    </row>
    <row r="310" spans="27:27" ht="24" customHeight="1">
      <c r="AA310" s="106"/>
    </row>
    <row r="311" spans="27:27" ht="24" customHeight="1">
      <c r="AA311" s="106"/>
    </row>
    <row r="312" spans="27:27" ht="24" customHeight="1">
      <c r="AA312" s="106"/>
    </row>
    <row r="313" spans="27:27" ht="24" customHeight="1">
      <c r="AA313" s="106"/>
    </row>
    <row r="314" spans="27:27" ht="24" customHeight="1">
      <c r="AA314" s="106"/>
    </row>
    <row r="315" spans="27:27" ht="24" customHeight="1">
      <c r="AA315" s="113"/>
    </row>
    <row r="316" spans="27:27" ht="24" customHeight="1">
      <c r="AA316" s="105"/>
    </row>
    <row r="317" spans="27:27" ht="24" customHeight="1">
      <c r="AA317" s="105"/>
    </row>
    <row r="318" spans="27:27" ht="24" customHeight="1">
      <c r="AA318" s="105"/>
    </row>
    <row r="319" spans="27:27" ht="24" customHeight="1">
      <c r="AA319" s="105"/>
    </row>
    <row r="320" spans="27:27" ht="24" customHeight="1">
      <c r="AA320" s="1377"/>
    </row>
    <row r="321" spans="27:27" ht="24" customHeight="1">
      <c r="AA321" s="106"/>
    </row>
    <row r="322" spans="27:27" ht="24" customHeight="1">
      <c r="AA322" s="106"/>
    </row>
    <row r="323" spans="27:27" ht="24" customHeight="1">
      <c r="AA323" s="105"/>
    </row>
    <row r="324" spans="27:27" ht="24" customHeight="1">
      <c r="AA324" s="105"/>
    </row>
    <row r="325" spans="27:27" ht="24" customHeight="1">
      <c r="AA325" s="105"/>
    </row>
    <row r="326" spans="27:27" ht="24" customHeight="1">
      <c r="AA326" s="105"/>
    </row>
    <row r="327" spans="27:27" ht="24" customHeight="1">
      <c r="AA327" s="105"/>
    </row>
    <row r="328" spans="27:27" ht="24" customHeight="1">
      <c r="AA328" s="106"/>
    </row>
    <row r="329" spans="27:27" ht="24" customHeight="1">
      <c r="AA329" s="106"/>
    </row>
    <row r="330" spans="27:27" ht="24" customHeight="1">
      <c r="AA330" s="106"/>
    </row>
    <row r="331" spans="27:27" ht="24" customHeight="1">
      <c r="AA331" s="106"/>
    </row>
    <row r="332" spans="27:27" ht="24" customHeight="1">
      <c r="AA332" s="106"/>
    </row>
    <row r="333" spans="27:27" ht="24" customHeight="1">
      <c r="AA333" s="106"/>
    </row>
    <row r="334" spans="27:27" ht="24" customHeight="1">
      <c r="AA334" s="106"/>
    </row>
    <row r="335" spans="27:27" ht="24" customHeight="1">
      <c r="AA335" s="106"/>
    </row>
    <row r="336" spans="27:27" ht="24" customHeight="1">
      <c r="AA336" s="106"/>
    </row>
    <row r="337" spans="27:27" ht="24" customHeight="1">
      <c r="AA337" s="106"/>
    </row>
    <row r="338" spans="27:27" ht="24" customHeight="1">
      <c r="AA338" s="106"/>
    </row>
    <row r="339" spans="27:27" ht="24" customHeight="1">
      <c r="AA339" s="106"/>
    </row>
    <row r="340" spans="27:27" ht="24" customHeight="1">
      <c r="AA340" s="106"/>
    </row>
    <row r="341" spans="27:27" ht="24" customHeight="1">
      <c r="AA341" s="106"/>
    </row>
    <row r="342" spans="27:27" ht="24" customHeight="1">
      <c r="AA342" s="106"/>
    </row>
    <row r="343" spans="27:27" ht="24" customHeight="1">
      <c r="AA343" s="106"/>
    </row>
    <row r="344" spans="27:27" ht="24" customHeight="1">
      <c r="AA344" s="106"/>
    </row>
    <row r="345" spans="27:27" ht="24" customHeight="1">
      <c r="AA345" s="106"/>
    </row>
    <row r="346" spans="27:27" ht="24" customHeight="1">
      <c r="AA346" s="106"/>
    </row>
    <row r="347" spans="27:27" ht="24" customHeight="1">
      <c r="AA347" s="106"/>
    </row>
    <row r="348" spans="27:27" ht="24" customHeight="1">
      <c r="AA348" s="106"/>
    </row>
    <row r="349" spans="27:27" ht="24" customHeight="1">
      <c r="AA349" s="106"/>
    </row>
    <row r="350" spans="27:27" ht="24" customHeight="1">
      <c r="AA350" s="106"/>
    </row>
    <row r="351" spans="27:27" ht="24" customHeight="1">
      <c r="AA351" s="106"/>
    </row>
    <row r="352" spans="27:27" ht="24" customHeight="1">
      <c r="AA352" s="113"/>
    </row>
    <row r="353" spans="27:27" ht="24" customHeight="1">
      <c r="AA353" s="113"/>
    </row>
    <row r="354" spans="27:27" ht="24" customHeight="1">
      <c r="AA354" s="106"/>
    </row>
    <row r="355" spans="27:27" ht="24" customHeight="1">
      <c r="AA355" s="106"/>
    </row>
    <row r="356" spans="27:27" ht="24" customHeight="1">
      <c r="AA356" s="106"/>
    </row>
    <row r="357" spans="27:27" ht="24" customHeight="1">
      <c r="AA357" s="106"/>
    </row>
    <row r="358" spans="27:27" ht="24" customHeight="1">
      <c r="AA358" s="106"/>
    </row>
    <row r="359" spans="27:27" ht="24" customHeight="1">
      <c r="AA359" s="105"/>
    </row>
    <row r="360" spans="27:27" ht="24" customHeight="1">
      <c r="AA360" s="105"/>
    </row>
    <row r="361" spans="27:27" ht="24" customHeight="1">
      <c r="AA361" s="105"/>
    </row>
    <row r="362" spans="27:27" ht="24" customHeight="1">
      <c r="AA362" s="129"/>
    </row>
    <row r="363" spans="27:27" ht="24" customHeight="1">
      <c r="AA363" s="106"/>
    </row>
    <row r="364" spans="27:27" ht="24" customHeight="1">
      <c r="AA364" s="106"/>
    </row>
    <row r="365" spans="27:27" ht="24" customHeight="1">
      <c r="AA365" s="106"/>
    </row>
    <row r="366" spans="27:27" ht="24" customHeight="1">
      <c r="AA366" s="106"/>
    </row>
    <row r="367" spans="27:27" ht="24" customHeight="1">
      <c r="AA367" s="106"/>
    </row>
    <row r="368" spans="27:27" ht="24" customHeight="1">
      <c r="AA368" s="106"/>
    </row>
    <row r="369" spans="27:27" ht="24" customHeight="1">
      <c r="AA369" s="109"/>
    </row>
    <row r="370" spans="27:27" ht="24" customHeight="1">
      <c r="AA370" s="109"/>
    </row>
    <row r="371" spans="27:27" ht="24" customHeight="1">
      <c r="AA371" s="109"/>
    </row>
    <row r="372" spans="27:27" ht="24" customHeight="1">
      <c r="AA372" s="109"/>
    </row>
    <row r="373" spans="27:27" ht="24" customHeight="1">
      <c r="AA373" s="109"/>
    </row>
    <row r="374" spans="27:27" ht="24" customHeight="1">
      <c r="AA374" s="109"/>
    </row>
    <row r="375" spans="27:27" ht="24" customHeight="1">
      <c r="AA375" s="109"/>
    </row>
    <row r="376" spans="27:27" ht="24" customHeight="1">
      <c r="AA376" s="109"/>
    </row>
    <row r="377" spans="27:27" ht="24" customHeight="1">
      <c r="AA377" s="109"/>
    </row>
    <row r="378" spans="27:27" ht="24" customHeight="1">
      <c r="AA378" s="109"/>
    </row>
    <row r="379" spans="27:27" ht="24" customHeight="1">
      <c r="AA379" s="109"/>
    </row>
    <row r="380" spans="27:27" ht="24" customHeight="1">
      <c r="AA380" s="106"/>
    </row>
    <row r="381" spans="27:27" ht="24" customHeight="1">
      <c r="AA381" s="106"/>
    </row>
    <row r="382" spans="27:27" ht="24" customHeight="1">
      <c r="AA382" s="109"/>
    </row>
    <row r="383" spans="27:27" ht="24" customHeight="1">
      <c r="AA383" s="106"/>
    </row>
    <row r="384" spans="27:27" ht="24" customHeight="1">
      <c r="AA384" s="106"/>
    </row>
    <row r="385" spans="27:27" ht="24" customHeight="1">
      <c r="AA385" s="106"/>
    </row>
    <row r="386" spans="27:27" ht="24" customHeight="1">
      <c r="AA386" s="106"/>
    </row>
    <row r="387" spans="27:27" ht="24" customHeight="1">
      <c r="AA387" s="106"/>
    </row>
    <row r="388" spans="27:27" ht="24" customHeight="1">
      <c r="AA388" s="106"/>
    </row>
    <row r="389" spans="27:27" ht="24" customHeight="1">
      <c r="AA389" s="106"/>
    </row>
    <row r="390" spans="27:27" ht="24" customHeight="1">
      <c r="AA390" s="106"/>
    </row>
    <row r="391" spans="27:27" ht="24" customHeight="1">
      <c r="AA391" s="106"/>
    </row>
    <row r="392" spans="27:27" ht="24" customHeight="1">
      <c r="AA392" s="106"/>
    </row>
    <row r="393" spans="27:27" ht="24" customHeight="1">
      <c r="AA393" s="106"/>
    </row>
    <row r="394" spans="27:27" ht="24" customHeight="1">
      <c r="AA394" s="109"/>
    </row>
    <row r="395" spans="27:27" ht="24" customHeight="1">
      <c r="AA395" s="109"/>
    </row>
    <row r="396" spans="27:27" ht="24" customHeight="1">
      <c r="AA396" s="106"/>
    </row>
    <row r="397" spans="27:27" ht="24" customHeight="1">
      <c r="AA397" s="112"/>
    </row>
    <row r="398" spans="27:27" ht="24" customHeight="1">
      <c r="AA398" s="112"/>
    </row>
    <row r="399" spans="27:27" ht="24" customHeight="1">
      <c r="AA399" s="106"/>
    </row>
    <row r="400" spans="27:27" ht="24" customHeight="1">
      <c r="AA400" s="106"/>
    </row>
    <row r="401" spans="27:27" ht="24" customHeight="1">
      <c r="AA401" s="106"/>
    </row>
    <row r="402" spans="27:27" ht="24" customHeight="1">
      <c r="AA402" s="106"/>
    </row>
    <row r="403" spans="27:27" ht="24" customHeight="1">
      <c r="AA403" s="106"/>
    </row>
    <row r="404" spans="27:27" ht="24" customHeight="1">
      <c r="AA404" s="106"/>
    </row>
    <row r="405" spans="27:27" ht="24" customHeight="1">
      <c r="AA405" s="105"/>
    </row>
    <row r="406" spans="27:27" ht="24" customHeight="1">
      <c r="AA406" s="106"/>
    </row>
    <row r="407" spans="27:27" ht="24" customHeight="1">
      <c r="AA407" s="106"/>
    </row>
    <row r="408" spans="27:27" ht="24" customHeight="1">
      <c r="AA408" s="109"/>
    </row>
    <row r="409" spans="27:27" ht="24" customHeight="1">
      <c r="AA409" s="109"/>
    </row>
    <row r="410" spans="27:27" ht="24" customHeight="1">
      <c r="AA410" s="109"/>
    </row>
    <row r="411" spans="27:27" ht="24" customHeight="1">
      <c r="AA411" s="109"/>
    </row>
    <row r="412" spans="27:27" ht="24" customHeight="1">
      <c r="AA412" s="112"/>
    </row>
    <row r="413" spans="27:27" ht="24" customHeight="1">
      <c r="AA413" s="112"/>
    </row>
    <row r="414" spans="27:27" ht="24" customHeight="1">
      <c r="AA414" s="112"/>
    </row>
    <row r="415" spans="27:27" ht="24" customHeight="1">
      <c r="AA415" s="108"/>
    </row>
    <row r="416" spans="27:27" ht="24" customHeight="1">
      <c r="AA416" s="106"/>
    </row>
    <row r="417" spans="27:27" ht="24" customHeight="1">
      <c r="AA417" s="106"/>
    </row>
    <row r="418" spans="27:27" ht="24" customHeight="1">
      <c r="AA418" s="106"/>
    </row>
    <row r="419" spans="27:27" ht="24" customHeight="1">
      <c r="AA419" s="106"/>
    </row>
    <row r="420" spans="27:27" ht="24" customHeight="1">
      <c r="AA420" s="106"/>
    </row>
    <row r="421" spans="27:27" ht="24" customHeight="1">
      <c r="AA421" s="105"/>
    </row>
    <row r="422" spans="27:27" ht="24" customHeight="1">
      <c r="AA422" s="105"/>
    </row>
    <row r="423" spans="27:27" ht="24" customHeight="1">
      <c r="AA423" s="106"/>
    </row>
    <row r="424" spans="27:27" ht="24" customHeight="1">
      <c r="AA424" s="106"/>
    </row>
    <row r="425" spans="27:27" ht="24" customHeight="1">
      <c r="AA425" s="106"/>
    </row>
    <row r="426" spans="27:27" ht="24" customHeight="1">
      <c r="AA426" s="105"/>
    </row>
    <row r="427" spans="27:27" ht="24" customHeight="1">
      <c r="AA427" s="106"/>
    </row>
    <row r="428" spans="27:27" ht="24" customHeight="1">
      <c r="AA428" s="106"/>
    </row>
    <row r="429" spans="27:27" ht="24" customHeight="1">
      <c r="AA429" s="106"/>
    </row>
    <row r="430" spans="27:27" ht="24" customHeight="1">
      <c r="AA430" s="106"/>
    </row>
    <row r="431" spans="27:27" ht="24" customHeight="1">
      <c r="AA431" s="106"/>
    </row>
    <row r="432" spans="27:27" ht="24" customHeight="1">
      <c r="AA432" s="106"/>
    </row>
    <row r="433" spans="27:27" ht="24" customHeight="1">
      <c r="AA433" s="109"/>
    </row>
    <row r="434" spans="27:27" ht="24" customHeight="1">
      <c r="AA434" s="106"/>
    </row>
    <row r="435" spans="27:27" ht="24" customHeight="1">
      <c r="AA435" s="109"/>
    </row>
    <row r="436" spans="27:27" ht="24" customHeight="1">
      <c r="AA436" s="109"/>
    </row>
    <row r="437" spans="27:27" ht="24" customHeight="1">
      <c r="AA437" s="109"/>
    </row>
    <row r="438" spans="27:27" ht="24" customHeight="1">
      <c r="AA438" s="109"/>
    </row>
    <row r="439" spans="27:27" ht="24" customHeight="1">
      <c r="AA439" s="109"/>
    </row>
    <row r="440" spans="27:27" ht="24" customHeight="1">
      <c r="AA440" s="109"/>
    </row>
    <row r="441" spans="27:27" ht="24" customHeight="1">
      <c r="AA441" s="109"/>
    </row>
    <row r="442" spans="27:27" ht="24" customHeight="1">
      <c r="AA442" s="106"/>
    </row>
    <row r="443" spans="27:27" ht="24" customHeight="1">
      <c r="AA443" s="106"/>
    </row>
    <row r="444" spans="27:27" ht="24" customHeight="1">
      <c r="AA444" s="106"/>
    </row>
    <row r="445" spans="27:27" ht="24" customHeight="1">
      <c r="AA445" s="106"/>
    </row>
    <row r="446" spans="27:27" ht="24" customHeight="1">
      <c r="AA446" s="1378"/>
    </row>
    <row r="447" spans="27:27" ht="24" customHeight="1">
      <c r="AA447" s="1378"/>
    </row>
    <row r="448" spans="27:27" ht="24" customHeight="1">
      <c r="AA448" s="106"/>
    </row>
    <row r="449" spans="27:27" ht="24" customHeight="1">
      <c r="AA449" s="106"/>
    </row>
    <row r="450" spans="27:27" ht="24" customHeight="1">
      <c r="AA450" s="130"/>
    </row>
    <row r="451" spans="27:27" ht="24" customHeight="1">
      <c r="AA451" s="113"/>
    </row>
    <row r="452" spans="27:27" ht="24" customHeight="1">
      <c r="AA452" s="106"/>
    </row>
    <row r="453" spans="27:27" ht="24" customHeight="1">
      <c r="AA453" s="106"/>
    </row>
    <row r="454" spans="27:27" ht="24" customHeight="1">
      <c r="AA454" s="106"/>
    </row>
    <row r="455" spans="27:27" ht="24" customHeight="1">
      <c r="AA455" s="106"/>
    </row>
    <row r="456" spans="27:27" ht="24" customHeight="1">
      <c r="AA456" s="106"/>
    </row>
    <row r="457" spans="27:27" ht="24" customHeight="1">
      <c r="AA457" s="106"/>
    </row>
    <row r="458" spans="27:27" ht="24" customHeight="1">
      <c r="AA458" s="106"/>
    </row>
    <row r="459" spans="27:27" ht="24" customHeight="1">
      <c r="AA459" s="106"/>
    </row>
    <row r="460" spans="27:27" ht="24" customHeight="1">
      <c r="AA460" s="106"/>
    </row>
    <row r="461" spans="27:27" ht="24" customHeight="1">
      <c r="AA461" s="106"/>
    </row>
    <row r="462" spans="27:27" ht="24" customHeight="1">
      <c r="AA462" s="106"/>
    </row>
    <row r="463" spans="27:27" ht="24" customHeight="1">
      <c r="AA463" s="106"/>
    </row>
    <row r="464" spans="27:27" ht="24" customHeight="1">
      <c r="AA464" s="106"/>
    </row>
    <row r="465" spans="27:27" ht="24" customHeight="1">
      <c r="AA465" s="106"/>
    </row>
    <row r="466" spans="27:27" ht="24" customHeight="1">
      <c r="AA466" s="106"/>
    </row>
    <row r="467" spans="27:27" ht="24" customHeight="1">
      <c r="AA467" s="106"/>
    </row>
    <row r="468" spans="27:27" ht="24" customHeight="1">
      <c r="AA468" s="106"/>
    </row>
    <row r="469" spans="27:27" ht="24" customHeight="1">
      <c r="AA469" s="106"/>
    </row>
    <row r="470" spans="27:27" ht="24" customHeight="1">
      <c r="AA470" s="106"/>
    </row>
    <row r="471" spans="27:27" ht="24" customHeight="1">
      <c r="AA471" s="106"/>
    </row>
    <row r="472" spans="27:27" ht="24" customHeight="1">
      <c r="AA472" s="106"/>
    </row>
    <row r="473" spans="27:27" ht="24" customHeight="1">
      <c r="AA473" s="106"/>
    </row>
    <row r="474" spans="27:27" ht="24" customHeight="1">
      <c r="AA474" s="1379"/>
    </row>
    <row r="475" spans="27:27" ht="24" customHeight="1">
      <c r="AA475" s="106"/>
    </row>
    <row r="476" spans="27:27" ht="24" customHeight="1">
      <c r="AA476" s="106"/>
    </row>
    <row r="477" spans="27:27" ht="24" customHeight="1">
      <c r="AA477" s="109"/>
    </row>
    <row r="478" spans="27:27" ht="24" customHeight="1">
      <c r="AA478" s="106"/>
    </row>
    <row r="479" spans="27:27" ht="24" customHeight="1">
      <c r="AA479" s="106"/>
    </row>
    <row r="480" spans="27:27" ht="24" customHeight="1">
      <c r="AA480" s="106"/>
    </row>
    <row r="481" spans="27:27" ht="24" customHeight="1">
      <c r="AA481" s="106"/>
    </row>
    <row r="482" spans="27:27" ht="24" customHeight="1">
      <c r="AA482" s="109"/>
    </row>
    <row r="483" spans="27:27" ht="24" customHeight="1">
      <c r="AA483" s="106"/>
    </row>
    <row r="484" spans="27:27" ht="24" customHeight="1">
      <c r="AA484" s="106"/>
    </row>
    <row r="485" spans="27:27" ht="24" customHeight="1">
      <c r="AA485" s="109"/>
    </row>
    <row r="486" spans="27:27" ht="24" customHeight="1">
      <c r="AA486" s="109"/>
    </row>
    <row r="487" spans="27:27" ht="24" customHeight="1">
      <c r="AA487" s="109"/>
    </row>
    <row r="488" spans="27:27" ht="24" customHeight="1">
      <c r="AA488" s="109"/>
    </row>
    <row r="489" spans="27:27" ht="24" customHeight="1">
      <c r="AA489" s="109"/>
    </row>
    <row r="490" spans="27:27" ht="24" customHeight="1">
      <c r="AA490" s="109"/>
    </row>
    <row r="491" spans="27:27" ht="24" customHeight="1">
      <c r="AA491" s="108"/>
    </row>
    <row r="492" spans="27:27" ht="24" customHeight="1">
      <c r="AA492" s="106"/>
    </row>
    <row r="493" spans="27:27" ht="24" customHeight="1">
      <c r="AA493" s="109"/>
    </row>
    <row r="494" spans="27:27" ht="24" customHeight="1">
      <c r="AA494" s="106"/>
    </row>
    <row r="495" spans="27:27" ht="24" customHeight="1">
      <c r="AA495" s="106"/>
    </row>
    <row r="496" spans="27:27" ht="24" customHeight="1">
      <c r="AA496" s="106"/>
    </row>
    <row r="497" spans="27:27" ht="24" customHeight="1">
      <c r="AA497" s="108"/>
    </row>
    <row r="498" spans="27:27" ht="24" customHeight="1">
      <c r="AA498" s="1379"/>
    </row>
    <row r="499" spans="27:27" ht="24" customHeight="1">
      <c r="AA499" s="106"/>
    </row>
    <row r="500" spans="27:27" ht="24" customHeight="1">
      <c r="AA500" s="106"/>
    </row>
    <row r="501" spans="27:27" ht="24" customHeight="1">
      <c r="AA501" s="106"/>
    </row>
    <row r="502" spans="27:27" ht="24" customHeight="1">
      <c r="AA502" s="1379"/>
    </row>
    <row r="503" spans="27:27" ht="24" customHeight="1">
      <c r="AA503" s="106"/>
    </row>
    <row r="504" spans="27:27" ht="24" customHeight="1">
      <c r="AA504" s="106"/>
    </row>
    <row r="505" spans="27:27" ht="24" customHeight="1">
      <c r="AA505" s="109"/>
    </row>
    <row r="506" spans="27:27" ht="24" customHeight="1">
      <c r="AA506" s="109"/>
    </row>
    <row r="507" spans="27:27" ht="24" customHeight="1">
      <c r="AA507" s="109"/>
    </row>
    <row r="508" spans="27:27" ht="24" customHeight="1">
      <c r="AA508" s="109"/>
    </row>
    <row r="509" spans="27:27" ht="24" customHeight="1">
      <c r="AA509" s="106"/>
    </row>
    <row r="510" spans="27:27" ht="24" customHeight="1">
      <c r="AA510" s="106"/>
    </row>
    <row r="511" spans="27:27" ht="24" customHeight="1">
      <c r="AA511" s="106"/>
    </row>
    <row r="512" spans="27:27" ht="24" customHeight="1">
      <c r="AA512" s="106"/>
    </row>
    <row r="513" spans="27:27" ht="24" customHeight="1">
      <c r="AA513" s="106"/>
    </row>
    <row r="514" spans="27:27" ht="24" customHeight="1">
      <c r="AA514" s="106"/>
    </row>
    <row r="515" spans="27:27" ht="24" customHeight="1">
      <c r="AA515" s="106"/>
    </row>
    <row r="516" spans="27:27" ht="24" customHeight="1">
      <c r="AA516" s="106"/>
    </row>
    <row r="517" spans="27:27" ht="24" customHeight="1">
      <c r="AA517" s="106"/>
    </row>
    <row r="518" spans="27:27" ht="24" customHeight="1">
      <c r="AA518" s="106"/>
    </row>
    <row r="519" spans="27:27" ht="24" customHeight="1">
      <c r="AA519" s="106"/>
    </row>
    <row r="520" spans="27:27" ht="24" customHeight="1">
      <c r="AA520" s="106"/>
    </row>
    <row r="521" spans="27:27" ht="24" customHeight="1">
      <c r="AA521" s="106"/>
    </row>
    <row r="522" spans="27:27" ht="24" customHeight="1">
      <c r="AA522" s="106"/>
    </row>
    <row r="523" spans="27:27" ht="24" customHeight="1">
      <c r="AA523" s="106"/>
    </row>
    <row r="524" spans="27:27" ht="24" customHeight="1">
      <c r="AA524" s="106"/>
    </row>
    <row r="525" spans="27:27" ht="24" customHeight="1">
      <c r="AA525" s="106"/>
    </row>
    <row r="526" spans="27:27" ht="24" customHeight="1">
      <c r="AA526" s="106"/>
    </row>
    <row r="527" spans="27:27" ht="24" customHeight="1">
      <c r="AA527" s="106"/>
    </row>
    <row r="528" spans="27:27" ht="24" customHeight="1">
      <c r="AA528" s="106"/>
    </row>
    <row r="529" spans="27:27" ht="24" customHeight="1">
      <c r="AA529" s="106"/>
    </row>
    <row r="530" spans="27:27" ht="24" customHeight="1">
      <c r="AA530" s="106"/>
    </row>
    <row r="531" spans="27:27" ht="24" customHeight="1">
      <c r="AA531" s="106"/>
    </row>
    <row r="532" spans="27:27" ht="24" customHeight="1">
      <c r="AA532" s="106"/>
    </row>
    <row r="533" spans="27:27" ht="24" customHeight="1">
      <c r="AA533" s="106"/>
    </row>
    <row r="534" spans="27:27" ht="24" customHeight="1">
      <c r="AA534" s="106"/>
    </row>
    <row r="535" spans="27:27" ht="24" customHeight="1">
      <c r="AA535" s="106"/>
    </row>
    <row r="536" spans="27:27" ht="24" customHeight="1">
      <c r="AA536" s="106"/>
    </row>
    <row r="537" spans="27:27" ht="24" customHeight="1">
      <c r="AA537" s="106"/>
    </row>
    <row r="538" spans="27:27" ht="24" customHeight="1">
      <c r="AA538" s="106"/>
    </row>
    <row r="539" spans="27:27" ht="24" customHeight="1">
      <c r="AA539" s="106"/>
    </row>
    <row r="540" spans="27:27" ht="24" customHeight="1">
      <c r="AA540" s="106"/>
    </row>
    <row r="541" spans="27:27" ht="24" customHeight="1">
      <c r="AA541" s="106"/>
    </row>
    <row r="542" spans="27:27" ht="24" customHeight="1">
      <c r="AA542" s="106"/>
    </row>
    <row r="543" spans="27:27" ht="24" customHeight="1">
      <c r="AA543" s="106"/>
    </row>
    <row r="544" spans="27:27" ht="24" customHeight="1">
      <c r="AA544" s="1380"/>
    </row>
    <row r="545" spans="27:27" ht="24" customHeight="1">
      <c r="AA545" s="107"/>
    </row>
    <row r="546" spans="27:27" ht="24" customHeight="1">
      <c r="AA546" s="107"/>
    </row>
    <row r="547" spans="27:27" ht="24" customHeight="1">
      <c r="AA547" s="107"/>
    </row>
    <row r="548" spans="27:27" ht="24" customHeight="1">
      <c r="AA548" s="107"/>
    </row>
    <row r="549" spans="27:27" ht="24" customHeight="1">
      <c r="AA549" s="107"/>
    </row>
    <row r="550" spans="27:27" ht="24" customHeight="1">
      <c r="AA550" s="113"/>
    </row>
    <row r="551" spans="27:27" ht="24" customHeight="1">
      <c r="AA551" s="1381"/>
    </row>
    <row r="552" spans="27:27" ht="24" customHeight="1">
      <c r="AA552" s="107"/>
    </row>
    <row r="553" spans="27:27" ht="24" customHeight="1">
      <c r="AA553" s="107"/>
    </row>
    <row r="554" spans="27:27" ht="24" customHeight="1">
      <c r="AA554" s="107"/>
    </row>
    <row r="555" spans="27:27" ht="24" customHeight="1">
      <c r="AA555" s="108"/>
    </row>
    <row r="556" spans="27:27" ht="24" customHeight="1">
      <c r="AA556" s="113"/>
    </row>
    <row r="557" spans="27:27" ht="24" customHeight="1">
      <c r="AA557" s="1382"/>
    </row>
    <row r="558" spans="27:27" ht="24" customHeight="1">
      <c r="AA558" s="107"/>
    </row>
    <row r="559" spans="27:27" ht="24" customHeight="1">
      <c r="AA559" s="1382"/>
    </row>
    <row r="560" spans="27:27" ht="24" customHeight="1">
      <c r="AA560" s="107"/>
    </row>
    <row r="561" spans="27:27" ht="24" customHeight="1">
      <c r="AA561" s="107"/>
    </row>
    <row r="562" spans="27:27" ht="24" customHeight="1">
      <c r="AA562" s="107"/>
    </row>
    <row r="563" spans="27:27" ht="24" customHeight="1">
      <c r="AA563" s="107"/>
    </row>
    <row r="564" spans="27:27" ht="24" customHeight="1">
      <c r="AA564" s="107"/>
    </row>
    <row r="565" spans="27:27" ht="24" customHeight="1">
      <c r="AA565" s="107"/>
    </row>
    <row r="566" spans="27:27" ht="24" customHeight="1">
      <c r="AA566" s="107"/>
    </row>
    <row r="567" spans="27:27" ht="24" customHeight="1">
      <c r="AA567" s="107"/>
    </row>
    <row r="568" spans="27:27" ht="24" customHeight="1">
      <c r="AA568" s="107"/>
    </row>
    <row r="569" spans="27:27" ht="24" customHeight="1">
      <c r="AA569" s="106"/>
    </row>
    <row r="570" spans="27:27" ht="24" customHeight="1">
      <c r="AA570" s="106"/>
    </row>
    <row r="571" spans="27:27" ht="24" customHeight="1">
      <c r="AA571" s="107"/>
    </row>
    <row r="572" spans="27:27" ht="24" customHeight="1">
      <c r="AA572" s="107"/>
    </row>
    <row r="573" spans="27:27" ht="24" customHeight="1">
      <c r="AA573" s="1383"/>
    </row>
    <row r="574" spans="27:27" ht="24" customHeight="1">
      <c r="AA574" s="1383"/>
    </row>
    <row r="575" spans="27:27" ht="24" customHeight="1">
      <c r="AA575" s="113"/>
    </row>
    <row r="576" spans="27:27" ht="24" customHeight="1">
      <c r="AA576" s="1383"/>
    </row>
    <row r="577" spans="27:27" ht="24" customHeight="1">
      <c r="AA577" s="113"/>
    </row>
    <row r="578" spans="27:27" ht="24" customHeight="1">
      <c r="AA578" s="113"/>
    </row>
    <row r="579" spans="27:27" ht="24" customHeight="1">
      <c r="AA579" s="113"/>
    </row>
    <row r="580" spans="27:27" ht="24" customHeight="1">
      <c r="AA580" s="113"/>
    </row>
    <row r="581" spans="27:27" ht="24" customHeight="1">
      <c r="AA581" s="113"/>
    </row>
    <row r="582" spans="27:27" ht="24" customHeight="1">
      <c r="AA582" s="113"/>
    </row>
    <row r="583" spans="27:27" ht="24" customHeight="1">
      <c r="AA583" s="113"/>
    </row>
    <row r="584" spans="27:27" ht="24" customHeight="1">
      <c r="AA584" s="113"/>
    </row>
    <row r="585" spans="27:27" ht="24" customHeight="1">
      <c r="AA585" s="113"/>
    </row>
    <row r="586" spans="27:27" ht="24" customHeight="1">
      <c r="AA586" s="107"/>
    </row>
    <row r="587" spans="27:27" ht="24" customHeight="1">
      <c r="AA587" s="1384"/>
    </row>
    <row r="588" spans="27:27" ht="24" customHeight="1">
      <c r="AA588" s="1384"/>
    </row>
    <row r="589" spans="27:27" ht="24" customHeight="1">
      <c r="AA589" s="1384"/>
    </row>
    <row r="590" spans="27:27" ht="24" customHeight="1">
      <c r="AA590" s="1384"/>
    </row>
    <row r="591" spans="27:27" ht="24" customHeight="1">
      <c r="AA591" s="1384"/>
    </row>
    <row r="592" spans="27:27" ht="24" customHeight="1">
      <c r="AA592" s="107"/>
    </row>
    <row r="593" spans="27:27" ht="24" customHeight="1">
      <c r="AA593" s="107"/>
    </row>
    <row r="594" spans="27:27" ht="24" customHeight="1">
      <c r="AA594" s="1385"/>
    </row>
    <row r="595" spans="27:27" ht="24" customHeight="1">
      <c r="AA595" s="107"/>
    </row>
    <row r="596" spans="27:27" ht="24" customHeight="1">
      <c r="AA596" s="107"/>
    </row>
    <row r="597" spans="27:27" ht="24" customHeight="1">
      <c r="AA597" s="1385"/>
    </row>
    <row r="598" spans="27:27" ht="24" customHeight="1">
      <c r="AA598" s="107"/>
    </row>
    <row r="599" spans="27:27" ht="24" customHeight="1">
      <c r="AA599" s="1382"/>
    </row>
    <row r="600" spans="27:27" ht="24" customHeight="1">
      <c r="AA600" s="1382"/>
    </row>
    <row r="601" spans="27:27" ht="24" customHeight="1">
      <c r="AA601" s="1382"/>
    </row>
    <row r="602" spans="27:27" ht="24" customHeight="1">
      <c r="AA602" s="1382"/>
    </row>
    <row r="603" spans="27:27" ht="24" customHeight="1">
      <c r="AA603" s="1382"/>
    </row>
    <row r="604" spans="27:27" ht="24" customHeight="1">
      <c r="AA604" s="107"/>
    </row>
    <row r="605" spans="27:27" ht="24" customHeight="1">
      <c r="AA605" s="107"/>
    </row>
    <row r="606" spans="27:27" ht="24" customHeight="1">
      <c r="AA606" s="107"/>
    </row>
    <row r="607" spans="27:27" ht="24" customHeight="1">
      <c r="AA607" s="107"/>
    </row>
    <row r="608" spans="27:27" ht="24" customHeight="1">
      <c r="AA608" s="107"/>
    </row>
    <row r="609" spans="27:27" ht="24" customHeight="1">
      <c r="AA609" s="107"/>
    </row>
    <row r="610" spans="27:27" ht="24" customHeight="1">
      <c r="AA610" s="107"/>
    </row>
    <row r="611" spans="27:27" ht="24" customHeight="1">
      <c r="AA611" s="106"/>
    </row>
    <row r="612" spans="27:27" ht="24" customHeight="1">
      <c r="AA612" s="107"/>
    </row>
    <row r="613" spans="27:27" ht="24" customHeight="1">
      <c r="AA613" s="107"/>
    </row>
    <row r="614" spans="27:27" ht="24" customHeight="1">
      <c r="AA614" s="107"/>
    </row>
    <row r="615" spans="27:27" ht="24" customHeight="1">
      <c r="AA615" s="107"/>
    </row>
    <row r="616" spans="27:27" ht="24" customHeight="1">
      <c r="AA616" s="107"/>
    </row>
    <row r="617" spans="27:27" ht="24" customHeight="1">
      <c r="AA617" s="107"/>
    </row>
    <row r="618" spans="27:27" ht="24" customHeight="1">
      <c r="AA618" s="107"/>
    </row>
    <row r="619" spans="27:27" ht="24" customHeight="1">
      <c r="AA619" s="107"/>
    </row>
    <row r="620" spans="27:27" ht="24" customHeight="1">
      <c r="AA620" s="107"/>
    </row>
    <row r="621" spans="27:27" ht="24" customHeight="1">
      <c r="AA621" s="131"/>
    </row>
    <row r="622" spans="27:27" ht="24" customHeight="1">
      <c r="AA622" s="106"/>
    </row>
    <row r="623" spans="27:27" ht="24" customHeight="1">
      <c r="AA623" s="106"/>
    </row>
    <row r="624" spans="27:27" ht="24" customHeight="1">
      <c r="AA624" s="106"/>
    </row>
    <row r="625" spans="27:27" ht="24" customHeight="1">
      <c r="AA625" s="106"/>
    </row>
    <row r="626" spans="27:27" ht="24" customHeight="1">
      <c r="AA626" s="106"/>
    </row>
    <row r="627" spans="27:27" ht="24" customHeight="1">
      <c r="AA627" s="106"/>
    </row>
    <row r="628" spans="27:27" ht="24" customHeight="1">
      <c r="AA628" s="106"/>
    </row>
    <row r="629" spans="27:27" ht="24" customHeight="1">
      <c r="AA629" s="106"/>
    </row>
    <row r="630" spans="27:27" ht="24" customHeight="1">
      <c r="AA630" s="106"/>
    </row>
    <row r="631" spans="27:27" ht="24" customHeight="1">
      <c r="AA631" s="106"/>
    </row>
    <row r="632" spans="27:27" ht="24" customHeight="1">
      <c r="AA632" s="106"/>
    </row>
    <row r="633" spans="27:27" ht="24" customHeight="1">
      <c r="AA633" s="106"/>
    </row>
    <row r="634" spans="27:27" ht="24" customHeight="1">
      <c r="AA634" s="106"/>
    </row>
    <row r="635" spans="27:27" ht="24" customHeight="1">
      <c r="AA635" s="106"/>
    </row>
    <row r="636" spans="27:27" ht="24" customHeight="1">
      <c r="AA636" s="106"/>
    </row>
    <row r="637" spans="27:27" ht="24" customHeight="1">
      <c r="AA637" s="106"/>
    </row>
    <row r="638" spans="27:27" ht="24" customHeight="1">
      <c r="AA638" s="106"/>
    </row>
    <row r="639" spans="27:27" ht="24" customHeight="1">
      <c r="AA639" s="106"/>
    </row>
    <row r="640" spans="27:27" ht="24" customHeight="1">
      <c r="AA640" s="106"/>
    </row>
    <row r="641" spans="27:27" ht="24" customHeight="1">
      <c r="AA641" s="106"/>
    </row>
    <row r="642" spans="27:27" ht="24" customHeight="1">
      <c r="AA642" s="106"/>
    </row>
    <row r="643" spans="27:27" ht="24" customHeight="1">
      <c r="AA643" s="106"/>
    </row>
    <row r="644" spans="27:27" ht="24" customHeight="1">
      <c r="AA644" s="106"/>
    </row>
    <row r="645" spans="27:27" ht="24" customHeight="1">
      <c r="AA645" s="113"/>
    </row>
    <row r="646" spans="27:27" ht="24" customHeight="1">
      <c r="AA646" s="113"/>
    </row>
    <row r="647" spans="27:27" ht="24" customHeight="1">
      <c r="AA647" s="113"/>
    </row>
    <row r="648" spans="27:27" ht="24" customHeight="1">
      <c r="AA648" s="105"/>
    </row>
    <row r="649" spans="27:27" ht="24" customHeight="1">
      <c r="AA649" s="105"/>
    </row>
    <row r="650" spans="27:27" ht="24" customHeight="1">
      <c r="AA650" s="113"/>
    </row>
    <row r="651" spans="27:27" ht="24" customHeight="1">
      <c r="AA651" s="113"/>
    </row>
    <row r="652" spans="27:27" ht="24" customHeight="1">
      <c r="AA652" s="113"/>
    </row>
    <row r="653" spans="27:27" ht="24" customHeight="1">
      <c r="AA653" s="113"/>
    </row>
    <row r="654" spans="27:27" ht="24" customHeight="1">
      <c r="AA654" s="113"/>
    </row>
    <row r="655" spans="27:27" ht="24" customHeight="1">
      <c r="AA655" s="113"/>
    </row>
    <row r="656" spans="27:27" ht="24" customHeight="1">
      <c r="AA656" s="113"/>
    </row>
    <row r="657" spans="27:27" ht="24" customHeight="1">
      <c r="AA657" s="113"/>
    </row>
    <row r="658" spans="27:27" ht="24" customHeight="1">
      <c r="AA658" s="113"/>
    </row>
    <row r="659" spans="27:27" ht="24" customHeight="1">
      <c r="AA659" s="113"/>
    </row>
    <row r="660" spans="27:27" ht="24" customHeight="1">
      <c r="AA660" s="113"/>
    </row>
    <row r="661" spans="27:27" ht="24" customHeight="1">
      <c r="AA661" s="113"/>
    </row>
    <row r="662" spans="27:27" ht="24" customHeight="1">
      <c r="AA662" s="113"/>
    </row>
    <row r="663" spans="27:27" ht="24" customHeight="1">
      <c r="AA663" s="131"/>
    </row>
    <row r="664" spans="27:27" ht="24" customHeight="1">
      <c r="AA664" s="106"/>
    </row>
    <row r="665" spans="27:27" ht="24" customHeight="1">
      <c r="AA665" s="106"/>
    </row>
    <row r="666" spans="27:27" ht="24" customHeight="1">
      <c r="AA666" s="106"/>
    </row>
    <row r="667" spans="27:27" ht="24" customHeight="1">
      <c r="AA667" s="106"/>
    </row>
    <row r="668" spans="27:27" ht="24" customHeight="1">
      <c r="AA668" s="106"/>
    </row>
    <row r="669" spans="27:27" ht="24" customHeight="1">
      <c r="AA669" s="106"/>
    </row>
    <row r="670" spans="27:27" ht="24" customHeight="1">
      <c r="AA670" s="106"/>
    </row>
    <row r="671" spans="27:27" ht="24" customHeight="1">
      <c r="AA671" s="106"/>
    </row>
    <row r="672" spans="27:27" ht="24" customHeight="1">
      <c r="AA672" s="106"/>
    </row>
    <row r="673" spans="27:27" ht="24" customHeight="1">
      <c r="AA673" s="106"/>
    </row>
    <row r="674" spans="27:27" ht="24" customHeight="1">
      <c r="AA674" s="106"/>
    </row>
    <row r="675" spans="27:27" ht="24" customHeight="1">
      <c r="AA675" s="106"/>
    </row>
    <row r="676" spans="27:27" ht="24" customHeight="1">
      <c r="AA676" s="106"/>
    </row>
    <row r="677" spans="27:27" ht="24" customHeight="1">
      <c r="AA677" s="106"/>
    </row>
    <row r="678" spans="27:27" ht="24" customHeight="1">
      <c r="AA678" s="106"/>
    </row>
    <row r="679" spans="27:27" ht="24" customHeight="1">
      <c r="AA679" s="106"/>
    </row>
    <row r="680" spans="27:27" ht="24" customHeight="1">
      <c r="AA680" s="106"/>
    </row>
    <row r="681" spans="27:27" ht="24" customHeight="1">
      <c r="AA681" s="106"/>
    </row>
    <row r="682" spans="27:27" ht="24" customHeight="1">
      <c r="AA682" s="106"/>
    </row>
    <row r="683" spans="27:27" ht="24" customHeight="1">
      <c r="AA683" s="106"/>
    </row>
    <row r="684" spans="27:27" ht="24" customHeight="1">
      <c r="AA684" s="106"/>
    </row>
    <row r="685" spans="27:27" ht="24" customHeight="1">
      <c r="AA685" s="106"/>
    </row>
    <row r="686" spans="27:27" ht="24" customHeight="1">
      <c r="AA686" s="106"/>
    </row>
    <row r="687" spans="27:27" ht="24" customHeight="1">
      <c r="AA687" s="106"/>
    </row>
    <row r="688" spans="27:27" ht="24" customHeight="1">
      <c r="AA688" s="106"/>
    </row>
    <row r="689" spans="27:27" ht="24" customHeight="1">
      <c r="AA689" s="106"/>
    </row>
    <row r="690" spans="27:27" ht="24" customHeight="1">
      <c r="AA690" s="106"/>
    </row>
    <row r="691" spans="27:27" ht="24" customHeight="1">
      <c r="AA691" s="106"/>
    </row>
    <row r="692" spans="27:27" ht="24" customHeight="1">
      <c r="AA692" s="106"/>
    </row>
    <row r="693" spans="27:27" ht="24" customHeight="1">
      <c r="AA693" s="106"/>
    </row>
    <row r="694" spans="27:27" ht="24" customHeight="1">
      <c r="AA694" s="106"/>
    </row>
    <row r="695" spans="27:27" ht="24" customHeight="1">
      <c r="AA695" s="106"/>
    </row>
    <row r="696" spans="27:27" ht="24" customHeight="1">
      <c r="AA696" s="106"/>
    </row>
    <row r="697" spans="27:27" ht="24" customHeight="1">
      <c r="AA697" s="106"/>
    </row>
    <row r="698" spans="27:27" ht="24" customHeight="1">
      <c r="AA698" s="106"/>
    </row>
    <row r="699" spans="27:27" ht="24" customHeight="1">
      <c r="AA699" s="106"/>
    </row>
    <row r="700" spans="27:27" ht="24" customHeight="1">
      <c r="AA700" s="106"/>
    </row>
    <row r="701" spans="27:27" ht="24" customHeight="1">
      <c r="AA701" s="106"/>
    </row>
    <row r="702" spans="27:27" ht="24" customHeight="1">
      <c r="AA702" s="106"/>
    </row>
    <row r="703" spans="27:27" ht="24" customHeight="1">
      <c r="AA703" s="131"/>
    </row>
    <row r="704" spans="27:27" ht="24" customHeight="1">
      <c r="AA704" s="106"/>
    </row>
    <row r="705" spans="27:27" ht="24" customHeight="1">
      <c r="AA705" s="106"/>
    </row>
    <row r="706" spans="27:27" ht="24" customHeight="1">
      <c r="AA706" s="106"/>
    </row>
    <row r="707" spans="27:27" ht="24" customHeight="1">
      <c r="AA707" s="106"/>
    </row>
    <row r="708" spans="27:27" ht="24" customHeight="1">
      <c r="AA708" s="106"/>
    </row>
    <row r="709" spans="27:27" ht="24" customHeight="1">
      <c r="AA709" s="106"/>
    </row>
    <row r="710" spans="27:27" ht="24" customHeight="1">
      <c r="AA710" s="106"/>
    </row>
    <row r="711" spans="27:27" ht="24" customHeight="1">
      <c r="AA711" s="106"/>
    </row>
    <row r="712" spans="27:27" ht="24" customHeight="1">
      <c r="AA712" s="106"/>
    </row>
    <row r="713" spans="27:27" ht="24" customHeight="1">
      <c r="AA713" s="106"/>
    </row>
    <row r="714" spans="27:27" ht="24" customHeight="1">
      <c r="AA714" s="106"/>
    </row>
    <row r="715" spans="27:27" ht="24" customHeight="1">
      <c r="AA715" s="106"/>
    </row>
    <row r="716" spans="27:27" ht="24" customHeight="1">
      <c r="AA716" s="106"/>
    </row>
    <row r="717" spans="27:27" ht="24" customHeight="1">
      <c r="AA717" s="106"/>
    </row>
    <row r="718" spans="27:27" ht="24" customHeight="1">
      <c r="AA718" s="106"/>
    </row>
    <row r="719" spans="27:27" ht="24" customHeight="1">
      <c r="AA719" s="106"/>
    </row>
    <row r="720" spans="27:27" ht="24" customHeight="1">
      <c r="AA720" s="106"/>
    </row>
    <row r="721" spans="27:27" ht="24" customHeight="1">
      <c r="AA721" s="106"/>
    </row>
    <row r="722" spans="27:27" ht="24" customHeight="1">
      <c r="AA722" s="110"/>
    </row>
    <row r="723" spans="27:27" ht="24" customHeight="1">
      <c r="AA723" s="106"/>
    </row>
    <row r="724" spans="27:27" ht="24" customHeight="1">
      <c r="AA724" s="110"/>
    </row>
    <row r="725" spans="27:27" ht="24" customHeight="1">
      <c r="AA725" s="110"/>
    </row>
    <row r="726" spans="27:27" ht="24" customHeight="1">
      <c r="AA726" s="110"/>
    </row>
    <row r="727" spans="27:27" ht="24" customHeight="1">
      <c r="AA727" s="110"/>
    </row>
    <row r="728" spans="27:27" ht="24" customHeight="1">
      <c r="AA728" s="110"/>
    </row>
    <row r="729" spans="27:27" ht="24" customHeight="1">
      <c r="AA729" s="110"/>
    </row>
    <row r="730" spans="27:27" ht="24" customHeight="1">
      <c r="AA730" s="110"/>
    </row>
    <row r="731" spans="27:27" ht="24" customHeight="1">
      <c r="AA731" s="110"/>
    </row>
    <row r="732" spans="27:27" ht="24" customHeight="1">
      <c r="AA732" s="110"/>
    </row>
    <row r="733" spans="27:27" ht="24" customHeight="1">
      <c r="AA733" s="106"/>
    </row>
    <row r="734" spans="27:27" ht="24" customHeight="1">
      <c r="AA734" s="110"/>
    </row>
    <row r="735" spans="27:27" ht="24" customHeight="1">
      <c r="AA735" s="110"/>
    </row>
    <row r="736" spans="27:27" ht="24" customHeight="1">
      <c r="AA736" s="110"/>
    </row>
    <row r="737" spans="27:27" ht="24" customHeight="1">
      <c r="AA737" s="106"/>
    </row>
    <row r="738" spans="27:27" ht="24" customHeight="1">
      <c r="AA738" s="106"/>
    </row>
    <row r="739" spans="27:27" ht="24" customHeight="1">
      <c r="AA739" s="106"/>
    </row>
    <row r="740" spans="27:27" ht="24" customHeight="1">
      <c r="AA740" s="106"/>
    </row>
    <row r="741" spans="27:27" ht="24" customHeight="1">
      <c r="AA741" s="106"/>
    </row>
    <row r="742" spans="27:27" ht="24" customHeight="1">
      <c r="AA742" s="106"/>
    </row>
    <row r="743" spans="27:27" ht="24" customHeight="1">
      <c r="AA743" s="106"/>
    </row>
    <row r="744" spans="27:27" ht="24" customHeight="1">
      <c r="AA744" s="106"/>
    </row>
    <row r="745" spans="27:27" ht="24" customHeight="1">
      <c r="AA745" s="106"/>
    </row>
    <row r="746" spans="27:27" ht="24" customHeight="1">
      <c r="AA746" s="106"/>
    </row>
    <row r="747" spans="27:27" ht="24" customHeight="1">
      <c r="AA747" s="106"/>
    </row>
    <row r="748" spans="27:27" ht="24" customHeight="1">
      <c r="AA748" s="106"/>
    </row>
    <row r="749" spans="27:27" ht="24" customHeight="1">
      <c r="AA749" s="106"/>
    </row>
    <row r="750" spans="27:27" ht="24" customHeight="1">
      <c r="AA750" s="106"/>
    </row>
    <row r="751" spans="27:27" ht="24" customHeight="1">
      <c r="AA751" s="106"/>
    </row>
    <row r="752" spans="27:27" ht="24" customHeight="1">
      <c r="AA752" s="106"/>
    </row>
    <row r="753" spans="27:27" ht="24" customHeight="1">
      <c r="AA753" s="106"/>
    </row>
    <row r="754" spans="27:27" ht="24" customHeight="1">
      <c r="AA754" s="106"/>
    </row>
    <row r="755" spans="27:27" ht="24" customHeight="1">
      <c r="AA755" s="106"/>
    </row>
    <row r="756" spans="27:27" ht="24" customHeight="1">
      <c r="AA756" s="106"/>
    </row>
    <row r="757" spans="27:27" ht="24" customHeight="1">
      <c r="AA757" s="106"/>
    </row>
    <row r="758" spans="27:27" ht="24" customHeight="1">
      <c r="AA758" s="106"/>
    </row>
    <row r="759" spans="27:27" ht="24" customHeight="1">
      <c r="AA759" s="106"/>
    </row>
    <row r="760" spans="27:27" ht="24" customHeight="1">
      <c r="AA760" s="106"/>
    </row>
    <row r="761" spans="27:27" ht="24" customHeight="1">
      <c r="AA761" s="106"/>
    </row>
    <row r="762" spans="27:27" ht="24" customHeight="1">
      <c r="AA762" s="106"/>
    </row>
    <row r="763" spans="27:27" ht="24" customHeight="1">
      <c r="AA763" s="106"/>
    </row>
    <row r="764" spans="27:27" ht="24" customHeight="1">
      <c r="AA764" s="106"/>
    </row>
    <row r="765" spans="27:27" ht="24" customHeight="1">
      <c r="AA765" s="106"/>
    </row>
    <row r="766" spans="27:27" ht="24" customHeight="1">
      <c r="AA766" s="106"/>
    </row>
    <row r="767" spans="27:27" ht="24" customHeight="1">
      <c r="AA767" s="106"/>
    </row>
    <row r="768" spans="27:27" ht="24" customHeight="1">
      <c r="AA768" s="106"/>
    </row>
    <row r="769" spans="27:27" ht="24" customHeight="1">
      <c r="AA769" s="106"/>
    </row>
    <row r="770" spans="27:27" ht="24" customHeight="1">
      <c r="AA770" s="106"/>
    </row>
    <row r="771" spans="27:27" ht="24" customHeight="1">
      <c r="AA771" s="106"/>
    </row>
    <row r="772" spans="27:27" ht="24" customHeight="1">
      <c r="AA772" s="106"/>
    </row>
    <row r="773" spans="27:27" ht="24" customHeight="1">
      <c r="AA773" s="106"/>
    </row>
    <row r="774" spans="27:27" ht="24" customHeight="1">
      <c r="AA774" s="106"/>
    </row>
    <row r="775" spans="27:27" ht="24" customHeight="1">
      <c r="AA775" s="106"/>
    </row>
    <row r="776" spans="27:27" ht="24" customHeight="1">
      <c r="AA776" s="106"/>
    </row>
    <row r="777" spans="27:27" ht="24" customHeight="1">
      <c r="AA777" s="106"/>
    </row>
    <row r="778" spans="27:27" ht="24" customHeight="1">
      <c r="AA778" s="106"/>
    </row>
    <row r="779" spans="27:27" ht="24" customHeight="1">
      <c r="AA779" s="106"/>
    </row>
    <row r="780" spans="27:27" ht="24" customHeight="1">
      <c r="AA780" s="106"/>
    </row>
    <row r="781" spans="27:27" ht="24" customHeight="1">
      <c r="AA781" s="106"/>
    </row>
    <row r="782" spans="27:27" ht="24" customHeight="1">
      <c r="AA782" s="106"/>
    </row>
    <row r="783" spans="27:27" ht="24" customHeight="1">
      <c r="AA783" s="106"/>
    </row>
    <row r="784" spans="27:27" ht="24" customHeight="1">
      <c r="AA784" s="106"/>
    </row>
    <row r="785" spans="27:27" ht="24" customHeight="1">
      <c r="AA785" s="106"/>
    </row>
    <row r="786" spans="27:27" ht="24" customHeight="1">
      <c r="AA786" s="106"/>
    </row>
    <row r="787" spans="27:27" ht="24" customHeight="1">
      <c r="AA787" s="106"/>
    </row>
    <row r="788" spans="27:27" ht="24" customHeight="1">
      <c r="AA788" s="108"/>
    </row>
    <row r="789" spans="27:27" ht="24" customHeight="1">
      <c r="AA789" s="108"/>
    </row>
    <row r="790" spans="27:27" ht="24" customHeight="1">
      <c r="AA790" s="106"/>
    </row>
    <row r="791" spans="27:27" ht="24" customHeight="1">
      <c r="AA791" s="106"/>
    </row>
    <row r="792" spans="27:27" ht="24" customHeight="1">
      <c r="AA792" s="106"/>
    </row>
    <row r="793" spans="27:27" ht="24" customHeight="1">
      <c r="AA793" s="106"/>
    </row>
    <row r="794" spans="27:27" ht="24" customHeight="1">
      <c r="AA794" s="106"/>
    </row>
    <row r="795" spans="27:27" ht="24" customHeight="1">
      <c r="AA795" s="106"/>
    </row>
    <row r="796" spans="27:27" ht="24" customHeight="1">
      <c r="AA796" s="106"/>
    </row>
    <row r="797" spans="27:27" ht="24" customHeight="1">
      <c r="AA797" s="113"/>
    </row>
    <row r="798" spans="27:27" ht="24" customHeight="1">
      <c r="AA798" s="113"/>
    </row>
    <row r="799" spans="27:27" ht="24" customHeight="1">
      <c r="AA799" s="1386"/>
    </row>
    <row r="800" spans="27:27" ht="24" customHeight="1">
      <c r="AA800" s="113"/>
    </row>
    <row r="801" spans="27:27" ht="24" customHeight="1">
      <c r="AA801" s="113"/>
    </row>
    <row r="802" spans="27:27" ht="24" customHeight="1">
      <c r="AA802" s="113"/>
    </row>
    <row r="803" spans="27:27" ht="24" customHeight="1">
      <c r="AA803" s="113"/>
    </row>
    <row r="804" spans="27:27" ht="24" customHeight="1">
      <c r="AA804" s="113"/>
    </row>
    <row r="805" spans="27:27" ht="24" customHeight="1">
      <c r="AA805" s="131"/>
    </row>
    <row r="806" spans="27:27" ht="24" customHeight="1">
      <c r="AA806" s="105"/>
    </row>
    <row r="807" spans="27:27" ht="24" customHeight="1">
      <c r="AA807" s="106"/>
    </row>
    <row r="808" spans="27:27" ht="24" customHeight="1">
      <c r="AA808" s="106"/>
    </row>
    <row r="809" spans="27:27" ht="24" customHeight="1">
      <c r="AA809" s="106"/>
    </row>
    <row r="810" spans="27:27" ht="24" customHeight="1">
      <c r="AA810" s="106"/>
    </row>
    <row r="811" spans="27:27" ht="24" customHeight="1">
      <c r="AA811" s="106"/>
    </row>
    <row r="812" spans="27:27" ht="24" customHeight="1">
      <c r="AA812" s="106"/>
    </row>
    <row r="813" spans="27:27" ht="24" customHeight="1">
      <c r="AA813" s="106"/>
    </row>
    <row r="814" spans="27:27" ht="24" customHeight="1">
      <c r="AA814" s="106"/>
    </row>
    <row r="815" spans="27:27" ht="24" customHeight="1">
      <c r="AA815" s="110"/>
    </row>
    <row r="816" spans="27:27" ht="24" customHeight="1">
      <c r="AA816" s="110"/>
    </row>
    <row r="817" spans="27:27" ht="24" customHeight="1">
      <c r="AA817" s="110"/>
    </row>
    <row r="818" spans="27:27" ht="24" customHeight="1">
      <c r="AA818" s="106"/>
    </row>
    <row r="819" spans="27:27" ht="24" customHeight="1">
      <c r="AA819" s="105"/>
    </row>
    <row r="820" spans="27:27" ht="24" customHeight="1">
      <c r="AA820" s="105"/>
    </row>
    <row r="821" spans="27:27" ht="24" customHeight="1">
      <c r="AA821" s="105"/>
    </row>
    <row r="822" spans="27:27" ht="24" customHeight="1">
      <c r="AA822" s="105"/>
    </row>
    <row r="823" spans="27:27" ht="24" customHeight="1">
      <c r="AA823" s="105"/>
    </row>
    <row r="824" spans="27:27" ht="24" customHeight="1">
      <c r="AA824" s="105"/>
    </row>
    <row r="825" spans="27:27" ht="24" customHeight="1">
      <c r="AA825" s="105"/>
    </row>
    <row r="826" spans="27:27" ht="24" customHeight="1">
      <c r="AA826" s="105"/>
    </row>
    <row r="827" spans="27:27" ht="24" customHeight="1">
      <c r="AA827" s="105"/>
    </row>
    <row r="828" spans="27:27" ht="24" customHeight="1">
      <c r="AA828" s="105"/>
    </row>
    <row r="829" spans="27:27" ht="24" customHeight="1">
      <c r="AA829" s="106"/>
    </row>
    <row r="830" spans="27:27" ht="24" customHeight="1">
      <c r="AA830" s="106"/>
    </row>
    <row r="831" spans="27:27" ht="24" customHeight="1">
      <c r="AA831" s="106"/>
    </row>
    <row r="832" spans="27:27" ht="24" customHeight="1">
      <c r="AA832" s="106"/>
    </row>
    <row r="833" spans="27:27" ht="24" customHeight="1">
      <c r="AA833" s="106"/>
    </row>
    <row r="834" spans="27:27" ht="24" customHeight="1">
      <c r="AA834" s="106"/>
    </row>
    <row r="835" spans="27:27" ht="24" customHeight="1">
      <c r="AA835" s="106"/>
    </row>
    <row r="836" spans="27:27" ht="24" customHeight="1">
      <c r="AA836" s="106"/>
    </row>
    <row r="837" spans="27:27" ht="24" customHeight="1">
      <c r="AA837" s="106"/>
    </row>
    <row r="838" spans="27:27" ht="24" customHeight="1">
      <c r="AA838" s="106"/>
    </row>
    <row r="839" spans="27:27" ht="24" customHeight="1">
      <c r="AA839" s="106"/>
    </row>
    <row r="840" spans="27:27" ht="24" customHeight="1">
      <c r="AA840" s="111"/>
    </row>
    <row r="841" spans="27:27" ht="24" customHeight="1">
      <c r="AA841" s="105"/>
    </row>
    <row r="842" spans="27:27" ht="24" customHeight="1">
      <c r="AA842" s="106"/>
    </row>
    <row r="843" spans="27:27" ht="24" customHeight="1">
      <c r="AA843" s="106"/>
    </row>
    <row r="844" spans="27:27" ht="24" customHeight="1">
      <c r="AA844" s="106"/>
    </row>
    <row r="845" spans="27:27" ht="24" customHeight="1">
      <c r="AA845" s="106"/>
    </row>
    <row r="846" spans="27:27" ht="24" customHeight="1">
      <c r="AA846" s="106"/>
    </row>
    <row r="847" spans="27:27" ht="24" customHeight="1">
      <c r="AA847" s="106"/>
    </row>
    <row r="848" spans="27:27" ht="24" customHeight="1">
      <c r="AA848" s="106"/>
    </row>
    <row r="849" spans="27:27" ht="24" customHeight="1">
      <c r="AA849" s="106"/>
    </row>
    <row r="850" spans="27:27" ht="24" customHeight="1">
      <c r="AA850" s="106"/>
    </row>
    <row r="851" spans="27:27" ht="24" customHeight="1">
      <c r="AA851" s="106"/>
    </row>
    <row r="852" spans="27:27" ht="24" customHeight="1">
      <c r="AA852" s="105"/>
    </row>
    <row r="853" spans="27:27" ht="24" customHeight="1">
      <c r="AA853" s="106"/>
    </row>
    <row r="854" spans="27:27" ht="24" customHeight="1">
      <c r="AA854" s="106"/>
    </row>
    <row r="855" spans="27:27" ht="24" customHeight="1">
      <c r="AA855" s="106"/>
    </row>
    <row r="856" spans="27:27" ht="24" customHeight="1">
      <c r="AA856" s="106"/>
    </row>
    <row r="857" spans="27:27" ht="24" customHeight="1">
      <c r="AA857" s="106"/>
    </row>
    <row r="858" spans="27:27" ht="24" customHeight="1">
      <c r="AA858" s="106"/>
    </row>
    <row r="859" spans="27:27" ht="24" customHeight="1">
      <c r="AA859" s="106"/>
    </row>
    <row r="860" spans="27:27" ht="24" customHeight="1">
      <c r="AA860" s="106"/>
    </row>
    <row r="861" spans="27:27" ht="24" customHeight="1">
      <c r="AA861" s="106"/>
    </row>
    <row r="862" spans="27:27" ht="24" customHeight="1">
      <c r="AA862" s="106"/>
    </row>
    <row r="863" spans="27:27" ht="24" customHeight="1">
      <c r="AA863" s="106"/>
    </row>
    <row r="864" spans="27:27" ht="24" customHeight="1">
      <c r="AA864" s="106"/>
    </row>
    <row r="865" spans="27:27" ht="24" customHeight="1">
      <c r="AA865" s="106"/>
    </row>
    <row r="866" spans="27:27" ht="24" customHeight="1">
      <c r="AA866" s="106"/>
    </row>
    <row r="867" spans="27:27" ht="24" customHeight="1">
      <c r="AA867" s="106"/>
    </row>
    <row r="868" spans="27:27" ht="24" customHeight="1">
      <c r="AA868" s="106"/>
    </row>
    <row r="869" spans="27:27" ht="24" customHeight="1">
      <c r="AA869" s="106"/>
    </row>
    <row r="870" spans="27:27" ht="24" customHeight="1">
      <c r="AA870" s="106"/>
    </row>
    <row r="871" spans="27:27" ht="24" customHeight="1">
      <c r="AA871" s="106"/>
    </row>
    <row r="872" spans="27:27" ht="24" customHeight="1">
      <c r="AA872" s="106"/>
    </row>
    <row r="873" spans="27:27" ht="24" customHeight="1">
      <c r="AA873" s="106"/>
    </row>
    <row r="874" spans="27:27" ht="24" customHeight="1">
      <c r="AA874" s="106"/>
    </row>
    <row r="875" spans="27:27" ht="24" customHeight="1">
      <c r="AA875" s="105"/>
    </row>
    <row r="876" spans="27:27" ht="24" customHeight="1">
      <c r="AA876" s="105"/>
    </row>
    <row r="877" spans="27:27" ht="24" customHeight="1">
      <c r="AA877" s="105"/>
    </row>
    <row r="878" spans="27:27" ht="24" customHeight="1">
      <c r="AA878" s="105"/>
    </row>
    <row r="879" spans="27:27" ht="24" customHeight="1">
      <c r="AA879" s="105"/>
    </row>
    <row r="880" spans="27:27" ht="24" customHeight="1">
      <c r="AA880" s="105"/>
    </row>
    <row r="881" spans="27:27" ht="24" customHeight="1">
      <c r="AA881" s="105"/>
    </row>
    <row r="882" spans="27:27" ht="24" customHeight="1">
      <c r="AA882" s="105"/>
    </row>
    <row r="883" spans="27:27" ht="24" customHeight="1">
      <c r="AA883" s="105"/>
    </row>
    <row r="884" spans="27:27" ht="24" customHeight="1">
      <c r="AA884" s="105"/>
    </row>
    <row r="885" spans="27:27" ht="24" customHeight="1">
      <c r="AA885" s="106"/>
    </row>
    <row r="886" spans="27:27" ht="24" customHeight="1">
      <c r="AA886" s="105"/>
    </row>
    <row r="887" spans="27:27" ht="24" customHeight="1">
      <c r="AA887" s="105"/>
    </row>
    <row r="888" spans="27:27" ht="24" customHeight="1">
      <c r="AA888" s="105"/>
    </row>
    <row r="889" spans="27:27" ht="24" customHeight="1">
      <c r="AA889" s="105"/>
    </row>
    <row r="890" spans="27:27" ht="24" customHeight="1">
      <c r="AA890" s="105"/>
    </row>
    <row r="891" spans="27:27" ht="24" customHeight="1">
      <c r="AA891" s="105"/>
    </row>
    <row r="892" spans="27:27" ht="24" customHeight="1">
      <c r="AA892" s="105"/>
    </row>
    <row r="893" spans="27:27" ht="24" customHeight="1">
      <c r="AA893" s="105"/>
    </row>
    <row r="894" spans="27:27" ht="24" customHeight="1">
      <c r="AA894" s="105"/>
    </row>
    <row r="895" spans="27:27" ht="24" customHeight="1">
      <c r="AA895" s="105"/>
    </row>
    <row r="896" spans="27:27" ht="24" customHeight="1">
      <c r="AA896" s="105"/>
    </row>
    <row r="897" spans="27:27" ht="24" customHeight="1">
      <c r="AA897" s="105"/>
    </row>
    <row r="898" spans="27:27" ht="24" customHeight="1">
      <c r="AA898" s="131"/>
    </row>
    <row r="899" spans="27:27" ht="24" customHeight="1">
      <c r="AA899" s="106"/>
    </row>
    <row r="900" spans="27:27" ht="24" customHeight="1">
      <c r="AA900" s="106"/>
    </row>
    <row r="901" spans="27:27" ht="24" customHeight="1">
      <c r="AA901" s="106"/>
    </row>
    <row r="902" spans="27:27" ht="24" customHeight="1">
      <c r="AA902" s="106"/>
    </row>
    <row r="903" spans="27:27" ht="24" customHeight="1">
      <c r="AA903" s="106"/>
    </row>
    <row r="904" spans="27:27" ht="24" customHeight="1">
      <c r="AA904" s="106"/>
    </row>
    <row r="905" spans="27:27" ht="24" customHeight="1">
      <c r="AA905" s="106"/>
    </row>
    <row r="906" spans="27:27" ht="24" customHeight="1">
      <c r="AA906" s="106"/>
    </row>
    <row r="907" spans="27:27" ht="24" customHeight="1">
      <c r="AA907" s="106"/>
    </row>
    <row r="908" spans="27:27" ht="24" customHeight="1">
      <c r="AA908" s="106"/>
    </row>
    <row r="909" spans="27:27" ht="24" customHeight="1">
      <c r="AA909" s="106"/>
    </row>
    <row r="910" spans="27:27" ht="24" customHeight="1">
      <c r="AA910" s="106"/>
    </row>
    <row r="911" spans="27:27" ht="24" customHeight="1">
      <c r="AA911" s="106"/>
    </row>
    <row r="912" spans="27:27" ht="24" customHeight="1">
      <c r="AA912" s="106"/>
    </row>
    <row r="913" spans="27:27" ht="24" customHeight="1">
      <c r="AA913" s="106"/>
    </row>
    <row r="914" spans="27:27" ht="24" customHeight="1">
      <c r="AA914" s="106"/>
    </row>
    <row r="915" spans="27:27" ht="24" customHeight="1">
      <c r="AA915" s="106"/>
    </row>
    <row r="916" spans="27:27" ht="24" customHeight="1">
      <c r="AA916" s="106"/>
    </row>
    <row r="917" spans="27:27" ht="24" customHeight="1">
      <c r="AA917" s="106"/>
    </row>
    <row r="918" spans="27:27" ht="24" customHeight="1">
      <c r="AA918" s="106"/>
    </row>
    <row r="919" spans="27:27" ht="24" customHeight="1">
      <c r="AA919" s="106"/>
    </row>
    <row r="920" spans="27:27" ht="24" customHeight="1">
      <c r="AA920" s="106"/>
    </row>
    <row r="921" spans="27:27" ht="24" customHeight="1">
      <c r="AA921" s="110"/>
    </row>
    <row r="922" spans="27:27" ht="24" customHeight="1">
      <c r="AA922" s="110"/>
    </row>
    <row r="923" spans="27:27" ht="24" customHeight="1">
      <c r="AA923" s="106"/>
    </row>
    <row r="924" spans="27:27" ht="24" customHeight="1">
      <c r="AA924" s="106"/>
    </row>
    <row r="925" spans="27:27" ht="24" customHeight="1">
      <c r="AA925" s="106"/>
    </row>
    <row r="926" spans="27:27" ht="24" customHeight="1">
      <c r="AA926" s="106"/>
    </row>
    <row r="927" spans="27:27" ht="24" customHeight="1">
      <c r="AA927" s="106"/>
    </row>
    <row r="928" spans="27:27" ht="24" customHeight="1">
      <c r="AA928" s="106"/>
    </row>
    <row r="929" spans="27:27" ht="24" customHeight="1">
      <c r="AA929" s="106"/>
    </row>
    <row r="930" spans="27:27" ht="24" customHeight="1">
      <c r="AA930" s="106"/>
    </row>
    <row r="931" spans="27:27" ht="24" customHeight="1">
      <c r="AA931" s="106"/>
    </row>
    <row r="932" spans="27:27" ht="24" customHeight="1">
      <c r="AA932" s="106"/>
    </row>
    <row r="933" spans="27:27" ht="24" customHeight="1">
      <c r="AA933" s="106"/>
    </row>
    <row r="934" spans="27:27" ht="24" customHeight="1">
      <c r="AA934" s="106"/>
    </row>
    <row r="935" spans="27:27" ht="24" customHeight="1">
      <c r="AA935" s="106"/>
    </row>
    <row r="936" spans="27:27" ht="24" customHeight="1">
      <c r="AA936" s="106"/>
    </row>
    <row r="937" spans="27:27" ht="24" customHeight="1">
      <c r="AA937" s="106"/>
    </row>
    <row r="938" spans="27:27" ht="24" customHeight="1">
      <c r="AA938" s="106"/>
    </row>
    <row r="939" spans="27:27" ht="24" customHeight="1">
      <c r="AA939" s="106"/>
    </row>
    <row r="940" spans="27:27" ht="24" customHeight="1">
      <c r="AA940" s="106"/>
    </row>
    <row r="941" spans="27:27" ht="24" customHeight="1">
      <c r="AA941" s="106"/>
    </row>
    <row r="942" spans="27:27" ht="24" customHeight="1">
      <c r="AA942" s="106"/>
    </row>
    <row r="943" spans="27:27" ht="24" customHeight="1">
      <c r="AA943" s="106"/>
    </row>
    <row r="944" spans="27:27" ht="24" customHeight="1">
      <c r="AA944" s="106"/>
    </row>
    <row r="945" spans="27:27" ht="24" customHeight="1">
      <c r="AA945" s="110"/>
    </row>
    <row r="946" spans="27:27" ht="24" customHeight="1">
      <c r="AA946" s="106"/>
    </row>
    <row r="947" spans="27:27" ht="24" customHeight="1">
      <c r="AA947" s="106"/>
    </row>
    <row r="948" spans="27:27" ht="24" customHeight="1">
      <c r="AA948" s="106"/>
    </row>
    <row r="949" spans="27:27" ht="24" customHeight="1">
      <c r="AA949" s="106"/>
    </row>
    <row r="950" spans="27:27" ht="24" customHeight="1">
      <c r="AA950" s="106"/>
    </row>
    <row r="951" spans="27:27" ht="24" customHeight="1">
      <c r="AA951" s="106"/>
    </row>
    <row r="952" spans="27:27" ht="24" customHeight="1">
      <c r="AA952" s="107"/>
    </row>
    <row r="953" spans="27:27" ht="24" customHeight="1">
      <c r="AA953" s="107"/>
    </row>
    <row r="954" spans="27:27" ht="24" customHeight="1">
      <c r="AA954" s="134"/>
    </row>
    <row r="955" spans="27:27" ht="24" customHeight="1">
      <c r="AA955" s="134"/>
    </row>
    <row r="956" spans="27:27" ht="24" customHeight="1">
      <c r="AA956" s="106"/>
    </row>
    <row r="957" spans="27:27" ht="24" customHeight="1">
      <c r="AA957" s="134"/>
    </row>
    <row r="958" spans="27:27" ht="24" customHeight="1">
      <c r="AA958" s="106"/>
    </row>
    <row r="959" spans="27:27" ht="24" customHeight="1">
      <c r="AA959" s="106"/>
    </row>
    <row r="960" spans="27:27" ht="24" customHeight="1">
      <c r="AA960" s="106"/>
    </row>
    <row r="961" spans="27:27" ht="24" customHeight="1">
      <c r="AA961" s="106"/>
    </row>
    <row r="962" spans="27:27" ht="24" customHeight="1">
      <c r="AA962" s="106"/>
    </row>
    <row r="963" spans="27:27" ht="24" customHeight="1">
      <c r="AA963" s="106"/>
    </row>
    <row r="964" spans="27:27" ht="24" customHeight="1">
      <c r="AA964" s="106"/>
    </row>
    <row r="965" spans="27:27" ht="24" customHeight="1">
      <c r="AA965" s="106"/>
    </row>
    <row r="966" spans="27:27" ht="24" customHeight="1">
      <c r="AA966" s="107"/>
    </row>
    <row r="967" spans="27:27" ht="24" customHeight="1">
      <c r="AA967" s="106"/>
    </row>
    <row r="968" spans="27:27" ht="24" customHeight="1">
      <c r="AA968" s="106"/>
    </row>
    <row r="969" spans="27:27" ht="24" customHeight="1">
      <c r="AA969" s="106"/>
    </row>
    <row r="970" spans="27:27" ht="24" customHeight="1">
      <c r="AA970" s="106"/>
    </row>
    <row r="971" spans="27:27" ht="24" customHeight="1">
      <c r="AA971" s="106"/>
    </row>
    <row r="972" spans="27:27" ht="24" customHeight="1">
      <c r="AA972" s="106"/>
    </row>
    <row r="973" spans="27:27" ht="24" customHeight="1">
      <c r="AA973" s="131"/>
    </row>
    <row r="974" spans="27:27" ht="24" customHeight="1">
      <c r="AA974" s="106"/>
    </row>
    <row r="975" spans="27:27" ht="24" customHeight="1">
      <c r="AA975" s="106"/>
    </row>
    <row r="976" spans="27:27" ht="24" customHeight="1">
      <c r="AA976" s="106"/>
    </row>
    <row r="977" spans="27:27" ht="24" customHeight="1">
      <c r="AA977" s="106"/>
    </row>
    <row r="978" spans="27:27" ht="24" customHeight="1">
      <c r="AA978" s="106"/>
    </row>
    <row r="979" spans="27:27" ht="24" customHeight="1">
      <c r="AA979" s="106"/>
    </row>
    <row r="980" spans="27:27" ht="24" customHeight="1">
      <c r="AA980" s="106"/>
    </row>
    <row r="981" spans="27:27" ht="24" customHeight="1">
      <c r="AA981" s="106"/>
    </row>
    <row r="982" spans="27:27" ht="24" customHeight="1">
      <c r="AA982" s="106"/>
    </row>
    <row r="983" spans="27:27" ht="24" customHeight="1">
      <c r="AA983" s="106"/>
    </row>
    <row r="984" spans="27:27" ht="24" customHeight="1">
      <c r="AA984" s="106"/>
    </row>
    <row r="985" spans="27:27" ht="24" customHeight="1">
      <c r="AA985" s="106"/>
    </row>
    <row r="986" spans="27:27" ht="24" customHeight="1">
      <c r="AA986" s="106"/>
    </row>
    <row r="987" spans="27:27" ht="24" customHeight="1">
      <c r="AA987" s="106"/>
    </row>
    <row r="988" spans="27:27" ht="24" customHeight="1">
      <c r="AA988" s="106"/>
    </row>
    <row r="989" spans="27:27" ht="24" customHeight="1">
      <c r="AA989" s="106"/>
    </row>
    <row r="990" spans="27:27" ht="24" customHeight="1">
      <c r="AA990" s="106"/>
    </row>
    <row r="991" spans="27:27" ht="24" customHeight="1">
      <c r="AA991" s="106"/>
    </row>
    <row r="992" spans="27:27" ht="24" customHeight="1">
      <c r="AA992" s="106"/>
    </row>
    <row r="993" spans="27:27" ht="24" customHeight="1">
      <c r="AA993" s="106"/>
    </row>
    <row r="994" spans="27:27" ht="24" customHeight="1">
      <c r="AA994" s="106"/>
    </row>
    <row r="995" spans="27:27" ht="24" customHeight="1">
      <c r="AA995" s="106"/>
    </row>
    <row r="996" spans="27:27" ht="24" customHeight="1">
      <c r="AA996" s="106"/>
    </row>
    <row r="997" spans="27:27" ht="24" customHeight="1">
      <c r="AA997" s="106"/>
    </row>
    <row r="998" spans="27:27" ht="24" customHeight="1">
      <c r="AA998" s="106"/>
    </row>
    <row r="999" spans="27:27" ht="24" customHeight="1">
      <c r="AA999" s="106"/>
    </row>
    <row r="1000" spans="27:27" ht="24" customHeight="1">
      <c r="AA1000" s="106"/>
    </row>
    <row r="1001" spans="27:27" ht="24" customHeight="1">
      <c r="AA1001" s="106"/>
    </row>
    <row r="1002" spans="27:27" ht="24" customHeight="1">
      <c r="AA1002" s="106"/>
    </row>
    <row r="1003" spans="27:27" ht="24" customHeight="1">
      <c r="AA1003" s="106"/>
    </row>
    <row r="1004" spans="27:27" ht="24" customHeight="1">
      <c r="AA1004" s="106"/>
    </row>
    <row r="1005" spans="27:27" ht="24" customHeight="1">
      <c r="AA1005" s="106"/>
    </row>
    <row r="1006" spans="27:27" ht="24" customHeight="1">
      <c r="AA1006" s="106"/>
    </row>
    <row r="1007" spans="27:27" ht="24" customHeight="1">
      <c r="AA1007" s="106"/>
    </row>
    <row r="1008" spans="27:27" ht="24" customHeight="1">
      <c r="AA1008" s="106"/>
    </row>
    <row r="1009" spans="27:27" ht="24" customHeight="1">
      <c r="AA1009" s="106"/>
    </row>
    <row r="1010" spans="27:27" ht="24" customHeight="1">
      <c r="AA1010" s="106"/>
    </row>
    <row r="1011" spans="27:27" ht="24" customHeight="1">
      <c r="AA1011" s="106"/>
    </row>
    <row r="1012" spans="27:27" ht="24" customHeight="1">
      <c r="AA1012" s="106"/>
    </row>
    <row r="1013" spans="27:27" ht="24" customHeight="1">
      <c r="AA1013" s="106"/>
    </row>
    <row r="1014" spans="27:27" ht="24" customHeight="1">
      <c r="AA1014" s="106"/>
    </row>
    <row r="1015" spans="27:27" ht="24" customHeight="1">
      <c r="AA1015" s="106"/>
    </row>
    <row r="1016" spans="27:27" ht="24" customHeight="1">
      <c r="AA1016" s="106"/>
    </row>
    <row r="1017" spans="27:27" ht="24" customHeight="1">
      <c r="AA1017" s="106"/>
    </row>
    <row r="1018" spans="27:27" ht="24" customHeight="1">
      <c r="AA1018" s="106"/>
    </row>
    <row r="1019" spans="27:27" ht="24" customHeight="1">
      <c r="AA1019" s="106"/>
    </row>
    <row r="1020" spans="27:27" ht="24" customHeight="1">
      <c r="AA1020" s="106"/>
    </row>
    <row r="1021" spans="27:27" ht="24" customHeight="1">
      <c r="AA1021" s="106"/>
    </row>
    <row r="1022" spans="27:27" ht="24" customHeight="1">
      <c r="AA1022" s="106"/>
    </row>
    <row r="1023" spans="27:27" ht="24" customHeight="1">
      <c r="AA1023" s="106"/>
    </row>
    <row r="1024" spans="27:27" ht="24" customHeight="1">
      <c r="AA1024" s="106"/>
    </row>
    <row r="1025" spans="27:27" ht="24" customHeight="1">
      <c r="AA1025" s="106"/>
    </row>
    <row r="1026" spans="27:27" ht="24" customHeight="1">
      <c r="AA1026" s="106"/>
    </row>
    <row r="1027" spans="27:27" ht="24" customHeight="1">
      <c r="AA1027" s="106"/>
    </row>
    <row r="1028" spans="27:27" ht="24" customHeight="1">
      <c r="AA1028" s="106"/>
    </row>
    <row r="1029" spans="27:27" ht="24" customHeight="1">
      <c r="AA1029" s="106"/>
    </row>
    <row r="1030" spans="27:27" ht="24" customHeight="1">
      <c r="AA1030" s="106"/>
    </row>
    <row r="1031" spans="27:27" ht="24" customHeight="1">
      <c r="AA1031" s="106"/>
    </row>
    <row r="1032" spans="27:27" ht="24" customHeight="1">
      <c r="AA1032" s="106"/>
    </row>
    <row r="1033" spans="27:27" ht="24" customHeight="1">
      <c r="AA1033" s="106"/>
    </row>
    <row r="1034" spans="27:27" ht="24" customHeight="1">
      <c r="AA1034" s="106"/>
    </row>
    <row r="1035" spans="27:27" ht="24" customHeight="1">
      <c r="AA1035" s="106"/>
    </row>
    <row r="1036" spans="27:27" ht="24" customHeight="1">
      <c r="AA1036" s="106"/>
    </row>
    <row r="1037" spans="27:27" ht="24" customHeight="1">
      <c r="AA1037" s="106"/>
    </row>
    <row r="1038" spans="27:27" ht="24" customHeight="1">
      <c r="AA1038" s="106"/>
    </row>
    <row r="1039" spans="27:27" ht="24" customHeight="1">
      <c r="AA1039" s="106"/>
    </row>
    <row r="1040" spans="27:27" ht="24" customHeight="1">
      <c r="AA1040" s="163"/>
    </row>
    <row r="1041" spans="27:27" ht="24" customHeight="1">
      <c r="AA1041" s="113"/>
    </row>
    <row r="1042" spans="27:27" ht="24" customHeight="1">
      <c r="AA1042" s="113"/>
    </row>
    <row r="1043" spans="27:27" ht="24" customHeight="1">
      <c r="AA1043" s="113"/>
    </row>
    <row r="1044" spans="27:27" ht="24" customHeight="1">
      <c r="AA1044" s="129"/>
    </row>
    <row r="1045" spans="27:27" ht="24" customHeight="1">
      <c r="AA1045" s="113"/>
    </row>
    <row r="1046" spans="27:27" ht="24" customHeight="1">
      <c r="AA1046" s="113"/>
    </row>
    <row r="1047" spans="27:27" ht="24" customHeight="1">
      <c r="AA1047" s="113"/>
    </row>
    <row r="1048" spans="27:27" ht="24" customHeight="1">
      <c r="AA1048" s="106"/>
    </row>
    <row r="1049" spans="27:27" ht="24" customHeight="1">
      <c r="AA1049" s="106"/>
    </row>
    <row r="1050" spans="27:27" ht="24" customHeight="1">
      <c r="AA1050" s="105"/>
    </row>
    <row r="1051" spans="27:27" ht="24" customHeight="1">
      <c r="AA1051" s="106"/>
    </row>
    <row r="1052" spans="27:27" ht="24" customHeight="1">
      <c r="AA1052" s="106"/>
    </row>
    <row r="1053" spans="27:27" ht="24" customHeight="1">
      <c r="AA1053" s="106"/>
    </row>
    <row r="1054" spans="27:27" ht="24" customHeight="1">
      <c r="AA1054" s="106"/>
    </row>
    <row r="1055" spans="27:27" ht="24" customHeight="1">
      <c r="AA1055" s="106"/>
    </row>
    <row r="1056" spans="27:27" ht="24" customHeight="1">
      <c r="AA1056" s="105"/>
    </row>
    <row r="1057" spans="27:27" ht="24" customHeight="1">
      <c r="AA1057" s="113"/>
    </row>
    <row r="1058" spans="27:27" ht="24" customHeight="1">
      <c r="AA1058" s="113"/>
    </row>
    <row r="1059" spans="27:27" ht="24" customHeight="1">
      <c r="AA1059" s="113"/>
    </row>
    <row r="1060" spans="27:27" ht="24" customHeight="1">
      <c r="AA1060" s="113"/>
    </row>
    <row r="1061" spans="27:27" ht="24" customHeight="1">
      <c r="AA1061" s="106"/>
    </row>
    <row r="1062" spans="27:27" ht="24" customHeight="1">
      <c r="AA1062" s="113"/>
    </row>
    <row r="1063" spans="27:27" ht="24" customHeight="1">
      <c r="AA1063" s="113"/>
    </row>
    <row r="1064" spans="27:27" ht="24" customHeight="1">
      <c r="AA1064" s="136"/>
    </row>
    <row r="1065" spans="27:27" ht="24" customHeight="1">
      <c r="AA1065" s="113"/>
    </row>
    <row r="1066" spans="27:27" ht="24" customHeight="1">
      <c r="AA1066" s="113"/>
    </row>
    <row r="1067" spans="27:27" ht="24" customHeight="1">
      <c r="AA1067" s="113"/>
    </row>
    <row r="1068" spans="27:27" ht="24" customHeight="1">
      <c r="AA1068" s="113"/>
    </row>
    <row r="1069" spans="27:27" ht="24" customHeight="1">
      <c r="AA1069" s="106"/>
    </row>
    <row r="1070" spans="27:27" ht="24" customHeight="1">
      <c r="AA1070" s="106"/>
    </row>
    <row r="1071" spans="27:27" ht="24" customHeight="1">
      <c r="AA1071" s="113"/>
    </row>
    <row r="1072" spans="27:27" ht="24" customHeight="1">
      <c r="AA1072" s="113"/>
    </row>
    <row r="1073" spans="27:27" ht="24" customHeight="1">
      <c r="AA1073" s="113"/>
    </row>
    <row r="1074" spans="27:27" ht="24" customHeight="1">
      <c r="AA1074" s="113"/>
    </row>
    <row r="1075" spans="27:27" ht="24" customHeight="1">
      <c r="AA1075" s="113"/>
    </row>
    <row r="1076" spans="27:27" ht="24" customHeight="1">
      <c r="AA1076" s="106"/>
    </row>
    <row r="1077" spans="27:27" ht="24" customHeight="1">
      <c r="AA1077" s="106"/>
    </row>
    <row r="1078" spans="27:27" ht="24" customHeight="1">
      <c r="AA1078" s="106"/>
    </row>
    <row r="1079" spans="27:27" ht="24" customHeight="1">
      <c r="AA1079" s="106"/>
    </row>
    <row r="1080" spans="27:27" ht="24" customHeight="1">
      <c r="AA1080" s="106"/>
    </row>
    <row r="1081" spans="27:27" ht="24" customHeight="1">
      <c r="AA1081" s="105"/>
    </row>
    <row r="1082" spans="27:27" ht="24" customHeight="1">
      <c r="AA1082" s="105"/>
    </row>
    <row r="1083" spans="27:27" ht="24" customHeight="1">
      <c r="AA1083" s="106"/>
    </row>
    <row r="1084" spans="27:27" ht="24" customHeight="1">
      <c r="AA1084" s="106"/>
    </row>
    <row r="1085" spans="27:27" ht="24" customHeight="1">
      <c r="AA1085" s="106"/>
    </row>
    <row r="1086" spans="27:27" ht="24" customHeight="1">
      <c r="AA1086" s="106"/>
    </row>
    <row r="1087" spans="27:27" ht="24" customHeight="1">
      <c r="AA1087" s="106"/>
    </row>
    <row r="1088" spans="27:27" ht="24" customHeight="1">
      <c r="AA1088" s="106"/>
    </row>
    <row r="1089" spans="27:27" ht="24" customHeight="1">
      <c r="AA1089" s="105"/>
    </row>
    <row r="1090" spans="27:27" ht="24" customHeight="1">
      <c r="AA1090" s="106"/>
    </row>
    <row r="1091" spans="27:27" ht="24" customHeight="1">
      <c r="AA1091" s="113"/>
    </row>
    <row r="1092" spans="27:27" ht="24" customHeight="1">
      <c r="AA1092" s="113"/>
    </row>
    <row r="1093" spans="27:27" ht="24" customHeight="1">
      <c r="AA1093" s="113"/>
    </row>
    <row r="1094" spans="27:27" ht="24" customHeight="1">
      <c r="AA1094" s="106"/>
    </row>
    <row r="1095" spans="27:27" ht="24" customHeight="1">
      <c r="AA1095" s="137"/>
    </row>
    <row r="1096" spans="27:27" ht="24" customHeight="1">
      <c r="AA1096" s="106"/>
    </row>
    <row r="1097" spans="27:27" ht="24" customHeight="1">
      <c r="AA1097" s="113"/>
    </row>
    <row r="1098" spans="27:27" ht="24" customHeight="1">
      <c r="AA1098" s="106"/>
    </row>
    <row r="1099" spans="27:27" ht="24" customHeight="1">
      <c r="AA1099" s="106"/>
    </row>
    <row r="1100" spans="27:27" ht="24" customHeight="1">
      <c r="AA1100" s="106"/>
    </row>
    <row r="1101" spans="27:27" ht="24" customHeight="1">
      <c r="AA1101" s="113"/>
    </row>
    <row r="1102" spans="27:27" ht="24" customHeight="1">
      <c r="AA1102" s="113"/>
    </row>
    <row r="1103" spans="27:27" ht="24" customHeight="1">
      <c r="AA1103" s="106"/>
    </row>
    <row r="1104" spans="27:27" ht="24" customHeight="1">
      <c r="AA1104" s="113"/>
    </row>
    <row r="1105" spans="27:27" ht="24" customHeight="1">
      <c r="AA1105" s="106"/>
    </row>
    <row r="1106" spans="27:27" ht="24" customHeight="1">
      <c r="AA1106" s="107"/>
    </row>
    <row r="1107" spans="27:27" ht="24" customHeight="1">
      <c r="AA1107" s="107"/>
    </row>
    <row r="1108" spans="27:27" ht="24" customHeight="1">
      <c r="AA1108" s="113"/>
    </row>
    <row r="1109" spans="27:27" ht="24" customHeight="1">
      <c r="AA1109" s="107"/>
    </row>
    <row r="1110" spans="27:27" ht="24" customHeight="1">
      <c r="AA1110" s="106"/>
    </row>
    <row r="1111" spans="27:27" ht="24" customHeight="1">
      <c r="AA1111" s="106"/>
    </row>
    <row r="1112" spans="27:27" ht="24" customHeight="1">
      <c r="AA1112" s="106"/>
    </row>
    <row r="1113" spans="27:27" ht="24" customHeight="1">
      <c r="AA1113" s="106"/>
    </row>
    <row r="1114" spans="27:27" ht="24" customHeight="1">
      <c r="AA1114" s="106"/>
    </row>
    <row r="1115" spans="27:27" ht="24" customHeight="1">
      <c r="AA1115" s="106"/>
    </row>
    <row r="1116" spans="27:27" ht="24" customHeight="1">
      <c r="AA1116" s="106"/>
    </row>
    <row r="1117" spans="27:27" ht="24" customHeight="1">
      <c r="AA1117" s="106"/>
    </row>
    <row r="1118" spans="27:27" ht="24" customHeight="1">
      <c r="AA1118" s="106"/>
    </row>
    <row r="1119" spans="27:27" ht="24" customHeight="1">
      <c r="AA1119" s="106"/>
    </row>
    <row r="1120" spans="27:27" ht="24" customHeight="1">
      <c r="AA1120" s="106"/>
    </row>
    <row r="1121" spans="27:27" ht="24" customHeight="1">
      <c r="AA1121" s="106"/>
    </row>
    <row r="1122" spans="27:27" ht="24" customHeight="1">
      <c r="AA1122" s="106"/>
    </row>
    <row r="1123" spans="27:27" ht="24" customHeight="1">
      <c r="AA1123" s="106"/>
    </row>
    <row r="1124" spans="27:27" ht="24" customHeight="1">
      <c r="AA1124" s="106"/>
    </row>
    <row r="1125" spans="27:27" ht="24" customHeight="1">
      <c r="AA1125" s="106"/>
    </row>
    <row r="1126" spans="27:27" ht="24" customHeight="1">
      <c r="AA1126" s="106"/>
    </row>
    <row r="1127" spans="27:27" ht="24" customHeight="1">
      <c r="AA1127" s="106"/>
    </row>
    <row r="1128" spans="27:27" ht="24" customHeight="1">
      <c r="AA1128" s="106"/>
    </row>
    <row r="1129" spans="27:27" ht="24" customHeight="1">
      <c r="AA1129" s="106"/>
    </row>
    <row r="1130" spans="27:27" ht="24" customHeight="1">
      <c r="AA1130" s="106"/>
    </row>
    <row r="1131" spans="27:27" ht="24" customHeight="1">
      <c r="AA1131" s="106"/>
    </row>
    <row r="1132" spans="27:27" ht="24" customHeight="1">
      <c r="AA1132" s="106"/>
    </row>
    <row r="1133" spans="27:27" ht="24" customHeight="1">
      <c r="AA1133" s="106"/>
    </row>
    <row r="1134" spans="27:27" ht="24" customHeight="1">
      <c r="AA1134" s="138"/>
    </row>
    <row r="1135" spans="27:27" ht="24" customHeight="1">
      <c r="AA1135" s="138"/>
    </row>
    <row r="1136" spans="27:27" ht="24" customHeight="1">
      <c r="AA1136" s="113"/>
    </row>
    <row r="1137" spans="27:27" ht="24" customHeight="1">
      <c r="AA1137" s="113"/>
    </row>
    <row r="1138" spans="27:27" ht="24" customHeight="1">
      <c r="AA1138" s="113"/>
    </row>
    <row r="1139" spans="27:27" ht="24" customHeight="1">
      <c r="AA1139" s="138"/>
    </row>
    <row r="1140" spans="27:27" ht="24" customHeight="1">
      <c r="AA1140" s="138"/>
    </row>
    <row r="1141" spans="27:27" ht="24" customHeight="1">
      <c r="AA1141" s="113"/>
    </row>
    <row r="1142" spans="27:27" ht="24" customHeight="1">
      <c r="AA1142" s="113"/>
    </row>
    <row r="1143" spans="27:27" ht="24" customHeight="1">
      <c r="AA1143" s="113"/>
    </row>
    <row r="1144" spans="27:27" ht="24" customHeight="1">
      <c r="AA1144" s="113"/>
    </row>
    <row r="1145" spans="27:27" ht="24" customHeight="1">
      <c r="AA1145" s="113"/>
    </row>
    <row r="1146" spans="27:27" ht="24" customHeight="1">
      <c r="AA1146" s="113"/>
    </row>
    <row r="1147" spans="27:27" ht="24" customHeight="1">
      <c r="AA1147" s="113"/>
    </row>
    <row r="1148" spans="27:27" ht="24" customHeight="1">
      <c r="AA1148" s="131"/>
    </row>
    <row r="1149" spans="27:27" ht="24" customHeight="1">
      <c r="AA1149" s="1387"/>
    </row>
    <row r="1150" spans="27:27" ht="24" customHeight="1">
      <c r="AA1150" s="1388"/>
    </row>
    <row r="1151" spans="27:27" ht="24" customHeight="1">
      <c r="AA1151" s="1388"/>
    </row>
    <row r="1152" spans="27:27" ht="24" customHeight="1">
      <c r="AA1152" s="1388"/>
    </row>
    <row r="1153" spans="27:27" ht="24" customHeight="1">
      <c r="AA1153" s="1388"/>
    </row>
    <row r="1154" spans="27:27" ht="24" customHeight="1">
      <c r="AA1154" s="1388"/>
    </row>
    <row r="1155" spans="27:27" ht="24" customHeight="1">
      <c r="AA1155" s="1388"/>
    </row>
    <row r="1156" spans="27:27" ht="24" customHeight="1">
      <c r="AA1156" s="1388"/>
    </row>
    <row r="1157" spans="27:27" ht="24" customHeight="1">
      <c r="AA1157" s="1388"/>
    </row>
    <row r="1158" spans="27:27" ht="24" customHeight="1">
      <c r="AA1158" s="1388"/>
    </row>
    <row r="1159" spans="27:27" ht="24" customHeight="1">
      <c r="AA1159" s="1389"/>
    </row>
    <row r="1160" spans="27:27" ht="24" customHeight="1">
      <c r="AA1160" s="1388"/>
    </row>
    <row r="1161" spans="27:27" ht="24" customHeight="1">
      <c r="AA1161" s="1388"/>
    </row>
    <row r="1162" spans="27:27" ht="24" customHeight="1">
      <c r="AA1162" s="1387"/>
    </row>
    <row r="1163" spans="27:27" ht="24" customHeight="1">
      <c r="AA1163" s="1388"/>
    </row>
    <row r="1164" spans="27:27" ht="24" customHeight="1">
      <c r="AA1164" s="1388"/>
    </row>
    <row r="1165" spans="27:27" ht="24" customHeight="1">
      <c r="AA1165" s="1388"/>
    </row>
    <row r="1166" spans="27:27" ht="24" customHeight="1">
      <c r="AA1166" s="1388"/>
    </row>
    <row r="1167" spans="27:27" ht="24" customHeight="1">
      <c r="AA1167" s="1388"/>
    </row>
    <row r="1168" spans="27:27" ht="24" customHeight="1">
      <c r="AA1168" s="1388"/>
    </row>
    <row r="1169" spans="27:27" ht="24" customHeight="1">
      <c r="AA1169" s="1388"/>
    </row>
    <row r="1170" spans="27:27" ht="24" customHeight="1">
      <c r="AA1170" s="1390"/>
    </row>
  </sheetData>
  <mergeCells count="39">
    <mergeCell ref="A2:A4"/>
    <mergeCell ref="B2:B4"/>
    <mergeCell ref="C2:C4"/>
    <mergeCell ref="D2:D4"/>
    <mergeCell ref="AB2:AB4"/>
    <mergeCell ref="K2:K4"/>
    <mergeCell ref="L2:L4"/>
    <mergeCell ref="O2:V2"/>
    <mergeCell ref="T3:V3"/>
    <mergeCell ref="Y3:Y4"/>
    <mergeCell ref="W2:Z2"/>
    <mergeCell ref="Z3:Z4"/>
    <mergeCell ref="W3:W4"/>
    <mergeCell ref="X3:X4"/>
    <mergeCell ref="O3:S3"/>
    <mergeCell ref="F2:F4"/>
    <mergeCell ref="B1:E1"/>
    <mergeCell ref="AI1:BL1"/>
    <mergeCell ref="BG3:BK3"/>
    <mergeCell ref="AQ3:AQ4"/>
    <mergeCell ref="AR3:AV3"/>
    <mergeCell ref="AW3:BA3"/>
    <mergeCell ref="BB3:BF3"/>
    <mergeCell ref="AR2:BK2"/>
    <mergeCell ref="AL3:AM3"/>
    <mergeCell ref="AN3:AP3"/>
    <mergeCell ref="M2:M4"/>
    <mergeCell ref="N2:N4"/>
    <mergeCell ref="I2:I4"/>
    <mergeCell ref="J2:J4"/>
    <mergeCell ref="BL2:BL4"/>
    <mergeCell ref="E2:E4"/>
    <mergeCell ref="AJ2:AK2"/>
    <mergeCell ref="AL2:AQ2"/>
    <mergeCell ref="AJ3:AJ4"/>
    <mergeCell ref="AK3:AK4"/>
    <mergeCell ref="G2:G4"/>
    <mergeCell ref="AA2:AA4"/>
    <mergeCell ref="AC2:AI4"/>
  </mergeCells>
  <phoneticPr fontId="5" type="noConversion"/>
  <dataValidations disablePrompts="1" count="1">
    <dataValidation type="list" allowBlank="1" showInputMessage="1" showErrorMessage="1" sqref="AA193:AA1170 Y42 AA5:AA41 AA43:AA139 Z140 AA141:AA190 Z191:Z192" xr:uid="{A72F727F-C70B-4021-A830-35677E3F8628}">
      <formula1>"O, X"</formula1>
    </dataValidation>
  </dataValidations>
  <hyperlinks>
    <hyperlink ref="H9" r:id="rId1" display="www.stadium.seoul.kr" xr:uid="{6449AB66-6AE9-499E-B6F7-5BB144A131B1}"/>
    <hyperlink ref="H8" r:id="rId2" display="www.stadium.seoul.kr" xr:uid="{91D4B4FD-E3B0-4338-8A6E-FE4011C79920}"/>
    <hyperlink ref="H7" r:id="rId3" display="www.stadium.seoul.kr" xr:uid="{0543B4A1-0CB6-43ED-8912-0434F39429D6}"/>
    <hyperlink ref="H11" r:id="rId4" tooltip="http://www.stadium.busan.kr/" xr:uid="{4FD1CCA9-7342-4653-8584-BE54CB1EE303}"/>
    <hyperlink ref="H12" r:id="rId5" tooltip="http://www.stadium.busan.kr/" xr:uid="{9793774C-0DA4-49BE-A6C1-BB4F59F67936}"/>
    <hyperlink ref="H13" r:id="rId6" tooltip="http://www.stadium.busan.kr/" xr:uid="{08C9E8E6-C19A-4836-BE0C-282BF3ADD9E4}"/>
    <hyperlink ref="H71" r:id="rId7" display="www.stadium.seoul.kr" xr:uid="{32B0E96C-7F72-444F-8BF4-59B2217F43D7}"/>
    <hyperlink ref="H155" r:id="rId8" xr:uid="{50C387EC-58CA-4720-BD00-44A08056038A}"/>
    <hyperlink ref="H156" r:id="rId9" xr:uid="{8A2A46C4-30A7-4154-8E54-592E7C6BF7F9}"/>
    <hyperlink ref="H161" r:id="rId10" xr:uid="{DA52E5BD-468C-4968-B09F-4D1E8AAE226A}"/>
    <hyperlink ref="H165" r:id="rId11" display="www.stadium.seoul.kr" xr:uid="{AD300593-2471-40C1-BDFB-61C8AF3F344F}"/>
    <hyperlink ref="H167" r:id="rId12" xr:uid="{5CFAA4A0-168D-48E0-A6E0-6936F5A14921}"/>
    <hyperlink ref="H163" r:id="rId13" display="www.stadium.seoul.kr" xr:uid="{5393BD45-CE66-4A9C-A9C0-C1755DB754CB}"/>
    <hyperlink ref="H168" r:id="rId14" xr:uid="{5D109FBF-E138-4CD0-8BA2-BBAF2846FF7C}"/>
    <hyperlink ref="H159" r:id="rId15" xr:uid="{4524AD8B-805D-4F26-A783-9CB43032C005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6"/>
  <headerFooter alignWithMargins="0"/>
  <rowBreaks count="10" manualBreakCount="10">
    <brk id="30" min="1" max="63" man="1"/>
    <brk id="56" min="1" max="63" man="1"/>
    <brk id="81" min="1" max="63" man="1"/>
    <brk id="107" min="1" max="63" man="1"/>
    <brk id="133" min="1" max="63" man="1"/>
    <brk id="159" min="1" max="63" man="1"/>
    <brk id="185" min="1" max="63" man="1"/>
    <brk id="211" min="1" max="63" man="1"/>
    <brk id="237" min="1" max="63" man="1"/>
    <brk id="263" min="1" max="6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X1185"/>
  <sheetViews>
    <sheetView view="pageBreakPreview" zoomScale="85" zoomScaleNormal="100" zoomScaleSheetLayoutView="85" workbookViewId="0">
      <pane ySplit="5" topLeftCell="A1164" activePane="bottomLeft" state="frozen"/>
      <selection activeCell="B1" sqref="B1:H1"/>
      <selection pane="bottomLeft" sqref="A1:XFD1048576"/>
    </sheetView>
  </sheetViews>
  <sheetFormatPr defaultColWidth="8.88671875" defaultRowHeight="24" customHeight="1"/>
  <cols>
    <col min="1" max="1" width="8" style="150" customWidth="1"/>
    <col min="2" max="2" width="4.21875" style="150" customWidth="1"/>
    <col min="3" max="3" width="6.6640625" style="150" bestFit="1" customWidth="1"/>
    <col min="4" max="4" width="33.44140625" style="150" hidden="1" customWidth="1"/>
    <col min="5" max="5" width="17.21875" style="1331" customWidth="1"/>
    <col min="6" max="6" width="7.5546875" style="150" customWidth="1"/>
    <col min="7" max="7" width="14" style="150" customWidth="1"/>
    <col min="8" max="8" width="6.88671875" style="150" hidden="1" customWidth="1"/>
    <col min="9" max="9" width="8" style="115" customWidth="1"/>
    <col min="10" max="10" width="7" style="115" bestFit="1" customWidth="1"/>
    <col min="11" max="11" width="7.88671875" style="115" bestFit="1" customWidth="1"/>
    <col min="12" max="12" width="7.77734375" style="150" customWidth="1"/>
    <col min="13" max="13" width="6.33203125" style="115" bestFit="1" customWidth="1"/>
    <col min="14" max="14" width="5.44140625" style="115" customWidth="1"/>
    <col min="15" max="15" width="6.5546875" style="115" customWidth="1"/>
    <col min="16" max="16" width="4.5546875" style="115" customWidth="1"/>
    <col min="17" max="17" width="6.109375" style="115" bestFit="1" customWidth="1"/>
    <col min="18" max="18" width="6.44140625" style="115" customWidth="1"/>
    <col min="19" max="19" width="8" style="150" bestFit="1" customWidth="1"/>
    <col min="20" max="20" width="10.21875" style="150" customWidth="1"/>
    <col min="21" max="21" width="10.21875" style="150" hidden="1" customWidth="1"/>
    <col min="22" max="22" width="6.5546875" style="150" bestFit="1" customWidth="1"/>
    <col min="23" max="23" width="13.5546875" style="150" hidden="1" customWidth="1"/>
    <col min="24" max="24" width="11.21875" style="150" hidden="1" customWidth="1"/>
    <col min="25" max="25" width="10.77734375" style="150" hidden="1" customWidth="1"/>
    <col min="26" max="26" width="11.21875" style="150" hidden="1" customWidth="1"/>
    <col min="27" max="27" width="8.6640625" style="150" hidden="1" customWidth="1"/>
    <col min="28" max="28" width="8.21875" style="150" hidden="1" customWidth="1"/>
    <col min="29" max="29" width="7.77734375" style="115" bestFit="1" customWidth="1"/>
    <col min="30" max="30" width="7.5546875" style="150" hidden="1" customWidth="1"/>
    <col min="31" max="31" width="5.77734375" style="150" hidden="1" customWidth="1"/>
    <col min="32" max="32" width="13.6640625" style="150" hidden="1" customWidth="1"/>
    <col min="33" max="33" width="9.77734375" style="150" hidden="1" customWidth="1"/>
    <col min="34" max="34" width="10.44140625" style="150" hidden="1" customWidth="1"/>
    <col min="35" max="35" width="8.44140625" style="150" hidden="1" customWidth="1"/>
    <col min="36" max="36" width="8.88671875" style="150" hidden="1" customWidth="1"/>
    <col min="37" max="37" width="17.33203125" style="150" hidden="1" customWidth="1"/>
    <col min="38" max="38" width="22" style="150" hidden="1" customWidth="1"/>
    <col min="39" max="39" width="6" style="150" hidden="1" customWidth="1"/>
    <col min="40" max="40" width="7.109375" style="150" hidden="1" customWidth="1"/>
    <col min="41" max="41" width="15.6640625" style="150" hidden="1" customWidth="1"/>
    <col min="42" max="42" width="15.109375" style="150" hidden="1" customWidth="1"/>
    <col min="43" max="43" width="10.77734375" style="150" hidden="1" customWidth="1"/>
    <col min="44" max="44" width="8.33203125" style="150" hidden="1" customWidth="1"/>
    <col min="45" max="45" width="6" style="150" hidden="1" customWidth="1"/>
    <col min="46" max="46" width="8.44140625" style="150" hidden="1" customWidth="1"/>
    <col min="47" max="47" width="15.6640625" style="150" hidden="1" customWidth="1"/>
    <col min="48" max="48" width="14.44140625" style="150" bestFit="1" customWidth="1"/>
    <col min="49" max="16384" width="8.88671875" style="150"/>
  </cols>
  <sheetData>
    <row r="1" spans="1:48" s="1304" customFormat="1" ht="24" customHeight="1">
      <c r="B1" s="1914" t="s">
        <v>254</v>
      </c>
      <c r="C1" s="1914"/>
      <c r="D1" s="1914"/>
      <c r="E1" s="1914"/>
      <c r="I1" s="1305"/>
      <c r="J1" s="1305"/>
      <c r="K1" s="1305"/>
      <c r="M1" s="1305"/>
      <c r="N1" s="1305"/>
      <c r="O1" s="1305"/>
      <c r="P1" s="1305"/>
      <c r="Q1" s="1305"/>
      <c r="R1" s="1305"/>
      <c r="V1" s="1915" t="s">
        <v>258</v>
      </c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L1" s="1915"/>
      <c r="AM1" s="1915"/>
      <c r="AN1" s="1915"/>
      <c r="AO1" s="1915"/>
      <c r="AP1" s="1915"/>
      <c r="AQ1" s="1915"/>
      <c r="AR1" s="1915"/>
      <c r="AS1" s="1915"/>
      <c r="AT1" s="1915"/>
      <c r="AU1" s="1915"/>
      <c r="AV1" s="1915"/>
    </row>
    <row r="2" spans="1:48" ht="24" customHeight="1">
      <c r="A2" s="1920" t="s">
        <v>277</v>
      </c>
      <c r="B2" s="1921" t="s">
        <v>4</v>
      </c>
      <c r="C2" s="1902" t="s">
        <v>370</v>
      </c>
      <c r="D2" s="1902" t="s">
        <v>279</v>
      </c>
      <c r="E2" s="1902" t="s">
        <v>280</v>
      </c>
      <c r="F2" s="1902" t="s">
        <v>373</v>
      </c>
      <c r="G2" s="1902" t="s">
        <v>222</v>
      </c>
      <c r="H2" s="1902" t="s">
        <v>375</v>
      </c>
      <c r="I2" s="1902" t="s">
        <v>223</v>
      </c>
      <c r="J2" s="1902" t="s">
        <v>224</v>
      </c>
      <c r="K2" s="1902" t="s">
        <v>225</v>
      </c>
      <c r="L2" s="1902" t="s">
        <v>380</v>
      </c>
      <c r="M2" s="1902"/>
      <c r="N2" s="1902"/>
      <c r="O2" s="1902"/>
      <c r="P2" s="1902"/>
      <c r="Q2" s="1902" t="s">
        <v>226</v>
      </c>
      <c r="R2" s="1902"/>
      <c r="S2" s="1902"/>
      <c r="T2" s="1902"/>
      <c r="U2" s="1911" t="s">
        <v>18534</v>
      </c>
      <c r="V2" s="1902" t="s">
        <v>227</v>
      </c>
      <c r="W2" s="1889" t="s">
        <v>16</v>
      </c>
      <c r="X2" s="1890"/>
      <c r="Y2" s="1890"/>
      <c r="Z2" s="1890"/>
      <c r="AA2" s="1890"/>
      <c r="AB2" s="1890"/>
      <c r="AC2" s="1891"/>
      <c r="AD2" s="1902" t="s">
        <v>229</v>
      </c>
      <c r="AE2" s="1902"/>
      <c r="AF2" s="1902" t="s">
        <v>230</v>
      </c>
      <c r="AG2" s="1902"/>
      <c r="AH2" s="1902"/>
      <c r="AI2" s="1902"/>
      <c r="AJ2" s="1902"/>
      <c r="AK2" s="1917"/>
      <c r="AL2" s="1904" t="s">
        <v>231</v>
      </c>
      <c r="AM2" s="1905"/>
      <c r="AN2" s="1905"/>
      <c r="AO2" s="1905"/>
      <c r="AP2" s="1905"/>
      <c r="AQ2" s="1905"/>
      <c r="AR2" s="1905"/>
      <c r="AS2" s="1905"/>
      <c r="AT2" s="1905"/>
      <c r="AU2" s="1905"/>
      <c r="AV2" s="1918" t="s">
        <v>232</v>
      </c>
    </row>
    <row r="3" spans="1:48" ht="24" customHeight="1">
      <c r="A3" s="1920"/>
      <c r="B3" s="1922"/>
      <c r="C3" s="1903"/>
      <c r="D3" s="1903"/>
      <c r="E3" s="1903"/>
      <c r="F3" s="1903"/>
      <c r="G3" s="1903"/>
      <c r="H3" s="1903"/>
      <c r="I3" s="1903"/>
      <c r="J3" s="1903"/>
      <c r="K3" s="1903"/>
      <c r="L3" s="1903" t="s">
        <v>438</v>
      </c>
      <c r="M3" s="1916"/>
      <c r="N3" s="1916"/>
      <c r="O3" s="1916"/>
      <c r="P3" s="1916"/>
      <c r="Q3" s="1903" t="s">
        <v>234</v>
      </c>
      <c r="R3" s="1903" t="s">
        <v>440</v>
      </c>
      <c r="S3" s="1903" t="s">
        <v>441</v>
      </c>
      <c r="T3" s="1903" t="s">
        <v>235</v>
      </c>
      <c r="U3" s="1912"/>
      <c r="V3" s="1903"/>
      <c r="W3" s="1892"/>
      <c r="X3" s="1893"/>
      <c r="Y3" s="1893"/>
      <c r="Z3" s="1893"/>
      <c r="AA3" s="1893"/>
      <c r="AB3" s="1893"/>
      <c r="AC3" s="1894"/>
      <c r="AD3" s="1903" t="s">
        <v>236</v>
      </c>
      <c r="AE3" s="1903" t="s">
        <v>237</v>
      </c>
      <c r="AF3" s="1903" t="s">
        <v>238</v>
      </c>
      <c r="AG3" s="1903"/>
      <c r="AH3" s="1903" t="s">
        <v>239</v>
      </c>
      <c r="AI3" s="1916"/>
      <c r="AJ3" s="1916"/>
      <c r="AK3" s="1916" t="s">
        <v>240</v>
      </c>
      <c r="AL3" s="1906" t="s">
        <v>18523</v>
      </c>
      <c r="AM3" s="1907"/>
      <c r="AN3" s="1907"/>
      <c r="AO3" s="1907"/>
      <c r="AP3" s="1908"/>
      <c r="AQ3" s="1906" t="s">
        <v>18524</v>
      </c>
      <c r="AR3" s="1907"/>
      <c r="AS3" s="1907"/>
      <c r="AT3" s="1907"/>
      <c r="AU3" s="1908"/>
      <c r="AV3" s="1919"/>
    </row>
    <row r="4" spans="1:48" ht="24" customHeight="1">
      <c r="A4" s="1920"/>
      <c r="B4" s="1922"/>
      <c r="C4" s="1903"/>
      <c r="D4" s="1903"/>
      <c r="E4" s="1903"/>
      <c r="F4" s="1903"/>
      <c r="G4" s="1903"/>
      <c r="H4" s="1903"/>
      <c r="I4" s="1903"/>
      <c r="J4" s="1903"/>
      <c r="K4" s="1903"/>
      <c r="L4" s="1306" t="s">
        <v>162</v>
      </c>
      <c r="M4" s="897" t="s">
        <v>151</v>
      </c>
      <c r="N4" s="897" t="s">
        <v>152</v>
      </c>
      <c r="O4" s="897" t="s">
        <v>139</v>
      </c>
      <c r="P4" s="897" t="s">
        <v>249</v>
      </c>
      <c r="Q4" s="1903"/>
      <c r="R4" s="1903"/>
      <c r="S4" s="1903"/>
      <c r="T4" s="1903"/>
      <c r="U4" s="1913"/>
      <c r="V4" s="1903"/>
      <c r="W4" s="1895"/>
      <c r="X4" s="1896"/>
      <c r="Y4" s="1896"/>
      <c r="Z4" s="1896"/>
      <c r="AA4" s="1896"/>
      <c r="AB4" s="1896"/>
      <c r="AC4" s="1897"/>
      <c r="AD4" s="1903"/>
      <c r="AE4" s="1903"/>
      <c r="AF4" s="1306" t="s">
        <v>245</v>
      </c>
      <c r="AG4" s="1306" t="s">
        <v>246</v>
      </c>
      <c r="AH4" s="1306" t="s">
        <v>245</v>
      </c>
      <c r="AI4" s="1306" t="s">
        <v>247</v>
      </c>
      <c r="AJ4" s="1306" t="s">
        <v>246</v>
      </c>
      <c r="AK4" s="1916"/>
      <c r="AL4" s="1306" t="s">
        <v>41</v>
      </c>
      <c r="AM4" s="1306" t="s">
        <v>42</v>
      </c>
      <c r="AN4" s="1306" t="s">
        <v>37</v>
      </c>
      <c r="AO4" s="1306" t="s">
        <v>43</v>
      </c>
      <c r="AP4" s="1306" t="s">
        <v>44</v>
      </c>
      <c r="AQ4" s="1306" t="s">
        <v>41</v>
      </c>
      <c r="AR4" s="1306" t="s">
        <v>42</v>
      </c>
      <c r="AS4" s="1306" t="s">
        <v>37</v>
      </c>
      <c r="AT4" s="1306" t="s">
        <v>43</v>
      </c>
      <c r="AU4" s="1306" t="s">
        <v>44</v>
      </c>
      <c r="AV4" s="1919"/>
    </row>
    <row r="5" spans="1:48" s="1308" customFormat="1" ht="24" customHeight="1">
      <c r="A5" s="1307"/>
      <c r="B5" s="349" t="s">
        <v>48</v>
      </c>
      <c r="C5" s="314" t="s">
        <v>1</v>
      </c>
      <c r="D5" s="349"/>
      <c r="E5" s="315">
        <f>COUNTA(E7:E80,E82:E114,E116:E154,E156:E189,E191:E215,E217:E230,E232:E259,E261:E273,E275:E553,E555:E630,E632:E674,E676:E716,E718:E814,E816:E907,E909:E986,E988:E1162,E1164:E1185)</f>
        <v>1163</v>
      </c>
      <c r="F5" s="315"/>
      <c r="G5" s="315"/>
      <c r="H5" s="315">
        <f>COUNTA(H7:H75,H82:H112,H116:H152,H156:H188,H191:H214,H217:H230,H232:H257,H261:H273,H275:H553,H555:H630,H632:H674,H676:H716,H718:H814,H816:H907,H909:H986,H988:H1162,H1164:H1185)</f>
        <v>271</v>
      </c>
      <c r="I5" s="318">
        <f>SUM(I7:I80,I82:I114,I116:I154,I156:I189,I191:I215,I217:I230,I232:I259,I261:I273,I275:I553,I555:I630,I632:I674,I676:I716,I718:I814,I816:I907,I909:I986,I988:I1162,I1164:I1185)</f>
        <v>33891077.653999999</v>
      </c>
      <c r="J5" s="318">
        <f t="shared" ref="J5:K5" si="0">SUM(J7:J80,J82:J114,J116:J154,J156:J189,J191:J215,J217:J230,J232:J259,J261:J273,J275:J553,J555:J630,J632:J674,J676:J716,J718:J814,J816:J907,J909:J986,J988:J1162,J1164:J1185)</f>
        <v>1052885.0899999999</v>
      </c>
      <c r="K5" s="318">
        <f t="shared" si="0"/>
        <v>1874658.7499999998</v>
      </c>
      <c r="L5" s="318"/>
      <c r="M5" s="318"/>
      <c r="N5" s="318"/>
      <c r="O5" s="318"/>
      <c r="P5" s="318">
        <f>P6+P81+P115+P155+P190+P216+P231+P260+P274+P554+P631+P675+P717+P815+P908+P987+P1163</f>
        <v>1376</v>
      </c>
      <c r="Q5" s="318"/>
      <c r="R5" s="318"/>
      <c r="S5" s="314"/>
      <c r="T5" s="314"/>
      <c r="U5" s="314"/>
      <c r="V5" s="314"/>
      <c r="W5" s="349"/>
      <c r="X5" s="349"/>
      <c r="Y5" s="349"/>
      <c r="Z5" s="349"/>
      <c r="AA5" s="349"/>
      <c r="AB5" s="349"/>
      <c r="AC5" s="380"/>
      <c r="AD5" s="314"/>
      <c r="AE5" s="314"/>
      <c r="AF5" s="349"/>
      <c r="AG5" s="349"/>
      <c r="AH5" s="349"/>
      <c r="AI5" s="349"/>
      <c r="AJ5" s="349"/>
      <c r="AK5" s="381"/>
      <c r="AL5" s="381"/>
      <c r="AM5" s="349"/>
      <c r="AN5" s="349"/>
      <c r="AO5" s="349"/>
      <c r="AP5" s="349"/>
      <c r="AQ5" s="349"/>
      <c r="AR5" s="349"/>
      <c r="AS5" s="349"/>
      <c r="AT5" s="349"/>
      <c r="AU5" s="349"/>
      <c r="AV5" s="381"/>
    </row>
    <row r="6" spans="1:48" s="1308" customFormat="1" ht="24" customHeight="1">
      <c r="A6" s="1307"/>
      <c r="B6" s="906" t="s">
        <v>56</v>
      </c>
      <c r="C6" s="314" t="s">
        <v>55</v>
      </c>
      <c r="D6" s="349"/>
      <c r="E6" s="315">
        <f>COUNTA(E7:E80)</f>
        <v>74</v>
      </c>
      <c r="F6" s="349"/>
      <c r="G6" s="349"/>
      <c r="H6" s="349"/>
      <c r="I6" s="318">
        <f>SUM(I7:I80)</f>
        <v>926990</v>
      </c>
      <c r="J6" s="318">
        <f t="shared" ref="J6:K6" si="1">SUM(J7:J80)</f>
        <v>73298.3</v>
      </c>
      <c r="K6" s="318">
        <f t="shared" si="1"/>
        <v>205126.19</v>
      </c>
      <c r="L6" s="318"/>
      <c r="M6" s="318"/>
      <c r="N6" s="318"/>
      <c r="O6" s="318"/>
      <c r="P6" s="318">
        <f>SUM(P7:P80)</f>
        <v>81</v>
      </c>
      <c r="Q6" s="318"/>
      <c r="R6" s="318"/>
      <c r="S6" s="314"/>
      <c r="T6" s="314"/>
      <c r="U6" s="314"/>
      <c r="V6" s="314"/>
      <c r="W6" s="349"/>
      <c r="X6" s="349"/>
      <c r="Y6" s="349"/>
      <c r="Z6" s="349"/>
      <c r="AA6" s="349"/>
      <c r="AB6" s="349"/>
      <c r="AC6" s="380"/>
      <c r="AD6" s="314"/>
      <c r="AE6" s="314"/>
      <c r="AF6" s="349"/>
      <c r="AG6" s="349"/>
      <c r="AH6" s="349"/>
      <c r="AI6" s="349"/>
      <c r="AJ6" s="349"/>
      <c r="AK6" s="381"/>
      <c r="AL6" s="381"/>
      <c r="AM6" s="349"/>
      <c r="AN6" s="349"/>
      <c r="AO6" s="349"/>
      <c r="AP6" s="349"/>
      <c r="AQ6" s="349"/>
      <c r="AR6" s="349"/>
      <c r="AS6" s="349"/>
      <c r="AT6" s="349"/>
      <c r="AU6" s="349"/>
      <c r="AV6" s="381"/>
    </row>
    <row r="7" spans="1:48" ht="24" customHeight="1">
      <c r="A7" s="208" t="s">
        <v>150</v>
      </c>
      <c r="B7" s="221"/>
      <c r="C7" s="227" t="s">
        <v>7418</v>
      </c>
      <c r="D7" s="233" t="s">
        <v>10078</v>
      </c>
      <c r="E7" s="260" t="s">
        <v>10079</v>
      </c>
      <c r="F7" s="233" t="s">
        <v>11659</v>
      </c>
      <c r="G7" s="233" t="s">
        <v>2135</v>
      </c>
      <c r="H7" s="233">
        <v>19790</v>
      </c>
      <c r="I7" s="228">
        <v>19790</v>
      </c>
      <c r="J7" s="228"/>
      <c r="K7" s="254"/>
      <c r="L7" s="228" t="s">
        <v>148</v>
      </c>
      <c r="M7" s="228" t="s">
        <v>12371</v>
      </c>
      <c r="N7" s="228" t="s">
        <v>12372</v>
      </c>
      <c r="O7" s="228" t="s">
        <v>12373</v>
      </c>
      <c r="P7" s="228">
        <v>2</v>
      </c>
      <c r="Q7" s="228">
        <v>120</v>
      </c>
      <c r="R7" s="228">
        <v>120</v>
      </c>
      <c r="S7" s="228" t="s">
        <v>12374</v>
      </c>
      <c r="T7" s="227" t="s">
        <v>10088</v>
      </c>
      <c r="U7" s="227"/>
      <c r="V7" s="227">
        <v>2013</v>
      </c>
      <c r="W7" s="233"/>
      <c r="X7" s="233"/>
      <c r="Y7" s="233"/>
      <c r="Z7" s="233"/>
      <c r="AA7" s="233"/>
      <c r="AB7" s="233">
        <v>920</v>
      </c>
      <c r="AC7" s="254"/>
      <c r="AD7" s="227"/>
      <c r="AE7" s="227"/>
      <c r="AF7" s="233"/>
      <c r="AG7" s="233"/>
      <c r="AH7" s="233"/>
      <c r="AI7" s="233"/>
      <c r="AJ7" s="233"/>
      <c r="AK7" s="236"/>
      <c r="AL7" s="236"/>
      <c r="AM7" s="233"/>
      <c r="AN7" s="233"/>
      <c r="AO7" s="233"/>
      <c r="AP7" s="233"/>
      <c r="AQ7" s="233"/>
      <c r="AR7" s="233"/>
      <c r="AS7" s="233"/>
      <c r="AT7" s="233"/>
      <c r="AU7" s="233"/>
      <c r="AV7" s="236" t="s">
        <v>13461</v>
      </c>
    </row>
    <row r="8" spans="1:48" ht="24" customHeight="1">
      <c r="A8" s="208" t="s">
        <v>89</v>
      </c>
      <c r="B8" s="221"/>
      <c r="C8" s="227" t="s">
        <v>2199</v>
      </c>
      <c r="D8" s="227"/>
      <c r="E8" s="227" t="s">
        <v>17581</v>
      </c>
      <c r="F8" s="227" t="s">
        <v>595</v>
      </c>
      <c r="G8" s="227" t="s">
        <v>2348</v>
      </c>
      <c r="H8" s="233">
        <v>18968</v>
      </c>
      <c r="I8" s="328">
        <v>3456</v>
      </c>
      <c r="J8" s="254"/>
      <c r="K8" s="254"/>
      <c r="L8" s="328" t="s">
        <v>290</v>
      </c>
      <c r="M8" s="227">
        <v>48</v>
      </c>
      <c r="N8" s="228">
        <v>72</v>
      </c>
      <c r="O8" s="228">
        <v>3456</v>
      </c>
      <c r="P8" s="228">
        <v>1</v>
      </c>
      <c r="Q8" s="328"/>
      <c r="R8" s="328"/>
      <c r="S8" s="328" t="s">
        <v>178</v>
      </c>
      <c r="T8" s="227"/>
      <c r="U8" s="227"/>
      <c r="V8" s="227">
        <v>2003</v>
      </c>
      <c r="W8" s="233"/>
      <c r="X8" s="233"/>
      <c r="Y8" s="233"/>
      <c r="Z8" s="233"/>
      <c r="AA8" s="233"/>
      <c r="AB8" s="233">
        <v>500</v>
      </c>
      <c r="AC8" s="328"/>
      <c r="AD8" s="227"/>
      <c r="AE8" s="227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27"/>
    </row>
    <row r="9" spans="1:48" ht="24" customHeight="1">
      <c r="A9" s="208" t="s">
        <v>315</v>
      </c>
      <c r="B9" s="221"/>
      <c r="C9" s="227" t="s">
        <v>7424</v>
      </c>
      <c r="D9" s="227" t="s">
        <v>10080</v>
      </c>
      <c r="E9" s="227" t="s">
        <v>10081</v>
      </c>
      <c r="F9" s="227" t="s">
        <v>64</v>
      </c>
      <c r="G9" s="227" t="s">
        <v>550</v>
      </c>
      <c r="H9" s="233">
        <v>29976</v>
      </c>
      <c r="I9" s="328">
        <v>33391</v>
      </c>
      <c r="J9" s="254">
        <v>1802</v>
      </c>
      <c r="K9" s="328">
        <v>3414.1</v>
      </c>
      <c r="L9" s="328" t="s">
        <v>290</v>
      </c>
      <c r="M9" s="227">
        <v>105</v>
      </c>
      <c r="N9" s="228">
        <v>69</v>
      </c>
      <c r="O9" s="228">
        <v>14361</v>
      </c>
      <c r="P9" s="228">
        <v>1</v>
      </c>
      <c r="Q9" s="328">
        <v>15000</v>
      </c>
      <c r="R9" s="328">
        <v>15000</v>
      </c>
      <c r="S9" s="328" t="s">
        <v>465</v>
      </c>
      <c r="T9" s="227" t="s">
        <v>466</v>
      </c>
      <c r="U9" s="227"/>
      <c r="V9" s="227">
        <v>1960</v>
      </c>
      <c r="W9" s="233"/>
      <c r="X9" s="233"/>
      <c r="Y9" s="233"/>
      <c r="Z9" s="233"/>
      <c r="AA9" s="233"/>
      <c r="AB9" s="233">
        <v>885</v>
      </c>
      <c r="AC9" s="328">
        <v>885</v>
      </c>
      <c r="AD9" s="227"/>
      <c r="AE9" s="227" t="s">
        <v>552</v>
      </c>
      <c r="AF9" s="233"/>
      <c r="AG9" s="233" t="s">
        <v>558</v>
      </c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27"/>
    </row>
    <row r="10" spans="1:48" ht="24" customHeight="1">
      <c r="A10" s="208"/>
      <c r="B10" s="221"/>
      <c r="C10" s="227" t="s">
        <v>7424</v>
      </c>
      <c r="D10" s="227"/>
      <c r="E10" s="227" t="s">
        <v>11660</v>
      </c>
      <c r="F10" s="227" t="s">
        <v>64</v>
      </c>
      <c r="G10" s="227" t="s">
        <v>13448</v>
      </c>
      <c r="H10" s="233">
        <v>7350</v>
      </c>
      <c r="I10" s="328"/>
      <c r="J10" s="328"/>
      <c r="K10" s="254"/>
      <c r="L10" s="328" t="s">
        <v>310</v>
      </c>
      <c r="M10" s="227">
        <v>70</v>
      </c>
      <c r="N10" s="228">
        <v>80</v>
      </c>
      <c r="O10" s="228">
        <v>5600</v>
      </c>
      <c r="P10" s="228">
        <v>1</v>
      </c>
      <c r="Q10" s="328"/>
      <c r="R10" s="328"/>
      <c r="S10" s="328" t="s">
        <v>389</v>
      </c>
      <c r="T10" s="227" t="s">
        <v>389</v>
      </c>
      <c r="U10" s="227"/>
      <c r="V10" s="227">
        <v>1988</v>
      </c>
      <c r="W10" s="233"/>
      <c r="X10" s="233"/>
      <c r="Y10" s="233"/>
      <c r="Z10" s="233"/>
      <c r="AA10" s="233"/>
      <c r="AB10" s="233">
        <v>121</v>
      </c>
      <c r="AC10" s="328"/>
      <c r="AD10" s="227"/>
      <c r="AE10" s="227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27"/>
    </row>
    <row r="11" spans="1:48" ht="24" customHeight="1">
      <c r="A11" s="208"/>
      <c r="B11" s="221"/>
      <c r="C11" s="227" t="s">
        <v>7424</v>
      </c>
      <c r="D11" s="227"/>
      <c r="E11" s="227" t="s">
        <v>11661</v>
      </c>
      <c r="F11" s="227" t="s">
        <v>64</v>
      </c>
      <c r="G11" s="227" t="s">
        <v>13448</v>
      </c>
      <c r="H11" s="233">
        <v>4534</v>
      </c>
      <c r="I11" s="328">
        <v>5283</v>
      </c>
      <c r="J11" s="328"/>
      <c r="K11" s="254"/>
      <c r="L11" s="328" t="s">
        <v>290</v>
      </c>
      <c r="M11" s="227"/>
      <c r="N11" s="228"/>
      <c r="O11" s="228">
        <v>2951</v>
      </c>
      <c r="P11" s="228">
        <v>4</v>
      </c>
      <c r="Q11" s="328"/>
      <c r="R11" s="328"/>
      <c r="S11" s="328"/>
      <c r="T11" s="227"/>
      <c r="U11" s="227"/>
      <c r="V11" s="227">
        <v>1997</v>
      </c>
      <c r="W11" s="233"/>
      <c r="X11" s="233"/>
      <c r="Y11" s="233"/>
      <c r="Z11" s="233"/>
      <c r="AA11" s="233"/>
      <c r="AB11" s="233"/>
      <c r="AC11" s="328"/>
      <c r="AD11" s="227"/>
      <c r="AE11" s="227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27"/>
    </row>
    <row r="12" spans="1:48" ht="24" customHeight="1">
      <c r="A12" s="208"/>
      <c r="B12" s="221"/>
      <c r="C12" s="227" t="s">
        <v>7414</v>
      </c>
      <c r="D12" s="227"/>
      <c r="E12" s="227" t="s">
        <v>11662</v>
      </c>
      <c r="F12" s="227" t="s">
        <v>11659</v>
      </c>
      <c r="G12" s="227" t="s">
        <v>13358</v>
      </c>
      <c r="H12" s="233">
        <v>9500</v>
      </c>
      <c r="I12" s="328"/>
      <c r="J12" s="328"/>
      <c r="K12" s="254"/>
      <c r="L12" s="328" t="s">
        <v>310</v>
      </c>
      <c r="M12" s="227">
        <v>50</v>
      </c>
      <c r="N12" s="228">
        <v>95</v>
      </c>
      <c r="O12" s="228">
        <v>9500</v>
      </c>
      <c r="P12" s="228">
        <v>2</v>
      </c>
      <c r="Q12" s="328"/>
      <c r="R12" s="328"/>
      <c r="S12" s="328"/>
      <c r="T12" s="227"/>
      <c r="U12" s="227"/>
      <c r="V12" s="227" t="s">
        <v>10082</v>
      </c>
      <c r="W12" s="233"/>
      <c r="X12" s="233"/>
      <c r="Y12" s="233"/>
      <c r="Z12" s="233"/>
      <c r="AA12" s="233"/>
      <c r="AB12" s="233"/>
      <c r="AC12" s="328"/>
      <c r="AD12" s="227"/>
      <c r="AE12" s="227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27"/>
    </row>
    <row r="13" spans="1:48" ht="24" customHeight="1">
      <c r="A13" s="208"/>
      <c r="B13" s="221"/>
      <c r="C13" s="236" t="s">
        <v>7414</v>
      </c>
      <c r="D13" s="236" t="s">
        <v>10083</v>
      </c>
      <c r="E13" s="236" t="s">
        <v>11663</v>
      </c>
      <c r="F13" s="236" t="s">
        <v>64</v>
      </c>
      <c r="G13" s="236" t="s">
        <v>7428</v>
      </c>
      <c r="H13" s="233">
        <v>3600</v>
      </c>
      <c r="I13" s="382"/>
      <c r="J13" s="382"/>
      <c r="K13" s="254"/>
      <c r="L13" s="382" t="s">
        <v>290</v>
      </c>
      <c r="M13" s="236">
        <v>40</v>
      </c>
      <c r="N13" s="254">
        <v>90</v>
      </c>
      <c r="O13" s="254">
        <v>3600</v>
      </c>
      <c r="P13" s="254">
        <v>1</v>
      </c>
      <c r="Q13" s="382"/>
      <c r="R13" s="382"/>
      <c r="S13" s="382"/>
      <c r="T13" s="234"/>
      <c r="U13" s="234"/>
      <c r="V13" s="234">
        <v>2017</v>
      </c>
      <c r="W13" s="233"/>
      <c r="X13" s="233"/>
      <c r="Y13" s="233"/>
      <c r="Z13" s="233"/>
      <c r="AA13" s="233"/>
      <c r="AB13" s="233"/>
      <c r="AC13" s="328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27"/>
    </row>
    <row r="14" spans="1:48" ht="24" customHeight="1">
      <c r="A14" s="208"/>
      <c r="B14" s="221"/>
      <c r="C14" s="236" t="s">
        <v>7414</v>
      </c>
      <c r="D14" s="236"/>
      <c r="E14" s="236" t="s">
        <v>10084</v>
      </c>
      <c r="F14" s="236" t="s">
        <v>7414</v>
      </c>
      <c r="G14" s="236" t="s">
        <v>7431</v>
      </c>
      <c r="H14" s="233">
        <v>5154</v>
      </c>
      <c r="I14" s="254">
        <v>5154</v>
      </c>
      <c r="J14" s="254"/>
      <c r="K14" s="254"/>
      <c r="L14" s="254" t="s">
        <v>290</v>
      </c>
      <c r="M14" s="236">
        <v>50</v>
      </c>
      <c r="N14" s="254">
        <v>90</v>
      </c>
      <c r="O14" s="254">
        <v>5154</v>
      </c>
      <c r="P14" s="254">
        <v>1</v>
      </c>
      <c r="Q14" s="254"/>
      <c r="R14" s="254"/>
      <c r="S14" s="254"/>
      <c r="T14" s="234"/>
      <c r="U14" s="234"/>
      <c r="V14" s="234">
        <v>2017</v>
      </c>
      <c r="W14" s="233"/>
      <c r="X14" s="383"/>
      <c r="Y14" s="384"/>
      <c r="Z14" s="233"/>
      <c r="AA14" s="233"/>
      <c r="AB14" s="233">
        <v>800</v>
      </c>
      <c r="AC14" s="328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27"/>
    </row>
    <row r="15" spans="1:48" ht="24" customHeight="1">
      <c r="A15" s="208"/>
      <c r="B15" s="221"/>
      <c r="C15" s="236" t="s">
        <v>873</v>
      </c>
      <c r="D15" s="236" t="s">
        <v>10085</v>
      </c>
      <c r="E15" s="236" t="s">
        <v>11664</v>
      </c>
      <c r="F15" s="236" t="s">
        <v>64</v>
      </c>
      <c r="G15" s="236" t="s">
        <v>7413</v>
      </c>
      <c r="H15" s="233">
        <v>10800</v>
      </c>
      <c r="I15" s="254">
        <v>8212</v>
      </c>
      <c r="J15" s="254"/>
      <c r="K15" s="254"/>
      <c r="L15" s="254" t="s">
        <v>1979</v>
      </c>
      <c r="M15" s="236">
        <v>68</v>
      </c>
      <c r="N15" s="254">
        <v>100</v>
      </c>
      <c r="O15" s="254">
        <v>6834</v>
      </c>
      <c r="P15" s="254">
        <v>1</v>
      </c>
      <c r="Q15" s="254">
        <v>2000</v>
      </c>
      <c r="R15" s="254">
        <v>2000</v>
      </c>
      <c r="S15" s="254" t="s">
        <v>178</v>
      </c>
      <c r="T15" s="236" t="s">
        <v>712</v>
      </c>
      <c r="U15" s="236"/>
      <c r="V15" s="236" t="s">
        <v>16024</v>
      </c>
      <c r="W15" s="236"/>
      <c r="X15" s="236"/>
      <c r="Y15" s="236"/>
      <c r="Z15" s="236"/>
      <c r="AA15" s="236"/>
      <c r="AB15" s="236"/>
      <c r="AC15" s="254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 t="s">
        <v>26536</v>
      </c>
    </row>
    <row r="16" spans="1:48" ht="24" customHeight="1">
      <c r="A16" s="208"/>
      <c r="B16" s="221"/>
      <c r="C16" s="236" t="s">
        <v>873</v>
      </c>
      <c r="D16" s="236" t="s">
        <v>10086</v>
      </c>
      <c r="E16" s="236" t="s">
        <v>11665</v>
      </c>
      <c r="F16" s="236" t="s">
        <v>64</v>
      </c>
      <c r="G16" s="236" t="s">
        <v>7521</v>
      </c>
      <c r="H16" s="233">
        <v>5600</v>
      </c>
      <c r="I16" s="254"/>
      <c r="J16" s="254"/>
      <c r="K16" s="254"/>
      <c r="L16" s="254" t="s">
        <v>290</v>
      </c>
      <c r="M16" s="236">
        <v>56</v>
      </c>
      <c r="N16" s="254">
        <v>100</v>
      </c>
      <c r="O16" s="254">
        <v>5600</v>
      </c>
      <c r="P16" s="254">
        <v>1</v>
      </c>
      <c r="Q16" s="254"/>
      <c r="R16" s="254"/>
      <c r="S16" s="254"/>
      <c r="T16" s="236"/>
      <c r="U16" s="236"/>
      <c r="V16" s="236">
        <v>2007</v>
      </c>
      <c r="W16" s="236"/>
      <c r="X16" s="236"/>
      <c r="Y16" s="236"/>
      <c r="Z16" s="236"/>
      <c r="AA16" s="236"/>
      <c r="AB16" s="236">
        <v>800</v>
      </c>
      <c r="AC16" s="254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</row>
    <row r="17" spans="1:48" ht="24" customHeight="1">
      <c r="A17" s="208"/>
      <c r="B17" s="221"/>
      <c r="C17" s="236" t="s">
        <v>873</v>
      </c>
      <c r="D17" s="236"/>
      <c r="E17" s="236" t="s">
        <v>11666</v>
      </c>
      <c r="F17" s="236" t="s">
        <v>64</v>
      </c>
      <c r="G17" s="227" t="s">
        <v>13448</v>
      </c>
      <c r="H17" s="233">
        <v>9900</v>
      </c>
      <c r="I17" s="254"/>
      <c r="J17" s="254"/>
      <c r="K17" s="254"/>
      <c r="L17" s="254" t="s">
        <v>310</v>
      </c>
      <c r="M17" s="236">
        <v>55</v>
      </c>
      <c r="N17" s="254">
        <v>90</v>
      </c>
      <c r="O17" s="254">
        <v>9900</v>
      </c>
      <c r="P17" s="254">
        <v>2</v>
      </c>
      <c r="Q17" s="254"/>
      <c r="R17" s="254"/>
      <c r="S17" s="254"/>
      <c r="T17" s="236"/>
      <c r="U17" s="236"/>
      <c r="V17" s="236">
        <v>2009</v>
      </c>
      <c r="W17" s="236"/>
      <c r="X17" s="236"/>
      <c r="Y17" s="236"/>
      <c r="Z17" s="236"/>
      <c r="AA17" s="236"/>
      <c r="AB17" s="236"/>
      <c r="AC17" s="254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</row>
    <row r="18" spans="1:48" ht="24" customHeight="1">
      <c r="A18" s="208">
        <v>3</v>
      </c>
      <c r="B18" s="221"/>
      <c r="C18" s="236" t="s">
        <v>7407</v>
      </c>
      <c r="D18" s="236" t="s">
        <v>10087</v>
      </c>
      <c r="E18" s="236" t="s">
        <v>11667</v>
      </c>
      <c r="F18" s="236" t="s">
        <v>7407</v>
      </c>
      <c r="G18" s="236" t="s">
        <v>7526</v>
      </c>
      <c r="H18" s="233">
        <v>13304</v>
      </c>
      <c r="I18" s="254">
        <v>13304</v>
      </c>
      <c r="J18" s="254"/>
      <c r="K18" s="254"/>
      <c r="L18" s="254" t="s">
        <v>290</v>
      </c>
      <c r="M18" s="236">
        <v>68</v>
      </c>
      <c r="N18" s="254">
        <v>105</v>
      </c>
      <c r="O18" s="254">
        <v>9953</v>
      </c>
      <c r="P18" s="254">
        <v>1</v>
      </c>
      <c r="Q18" s="254">
        <v>400</v>
      </c>
      <c r="R18" s="254">
        <v>400</v>
      </c>
      <c r="S18" s="254" t="s">
        <v>178</v>
      </c>
      <c r="T18" s="236" t="s">
        <v>10088</v>
      </c>
      <c r="U18" s="236"/>
      <c r="V18" s="236">
        <v>2002</v>
      </c>
      <c r="W18" s="236" t="s">
        <v>10089</v>
      </c>
      <c r="X18" s="236"/>
      <c r="Y18" s="236" t="s">
        <v>10090</v>
      </c>
      <c r="Z18" s="236"/>
      <c r="AA18" s="236"/>
      <c r="AB18" s="236">
        <v>5568</v>
      </c>
      <c r="AC18" s="385">
        <v>5568</v>
      </c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</row>
    <row r="19" spans="1:48" ht="24" customHeight="1">
      <c r="A19" s="208">
        <v>4</v>
      </c>
      <c r="B19" s="221"/>
      <c r="C19" s="227" t="s">
        <v>7407</v>
      </c>
      <c r="D19" s="227" t="s">
        <v>10091</v>
      </c>
      <c r="E19" s="227" t="s">
        <v>26537</v>
      </c>
      <c r="F19" s="227" t="s">
        <v>7407</v>
      </c>
      <c r="G19" s="227" t="s">
        <v>7526</v>
      </c>
      <c r="H19" s="233">
        <v>8547</v>
      </c>
      <c r="I19" s="228">
        <v>8547</v>
      </c>
      <c r="J19" s="228"/>
      <c r="K19" s="254"/>
      <c r="L19" s="228" t="s">
        <v>290</v>
      </c>
      <c r="M19" s="227">
        <v>68</v>
      </c>
      <c r="N19" s="228">
        <v>105</v>
      </c>
      <c r="O19" s="228">
        <v>8547</v>
      </c>
      <c r="P19" s="228">
        <v>1</v>
      </c>
      <c r="Q19" s="228">
        <v>200</v>
      </c>
      <c r="R19" s="228">
        <v>200</v>
      </c>
      <c r="S19" s="228" t="s">
        <v>178</v>
      </c>
      <c r="T19" s="227" t="s">
        <v>10088</v>
      </c>
      <c r="U19" s="227"/>
      <c r="V19" s="227">
        <v>2007</v>
      </c>
      <c r="W19" s="233"/>
      <c r="X19" s="233"/>
      <c r="Y19" s="233"/>
      <c r="Z19" s="233"/>
      <c r="AA19" s="233"/>
      <c r="AB19" s="233">
        <v>1663</v>
      </c>
      <c r="AC19" s="228">
        <v>1663</v>
      </c>
      <c r="AD19" s="227"/>
      <c r="AE19" s="227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4"/>
    </row>
    <row r="20" spans="1:48" ht="24" customHeight="1">
      <c r="A20" s="208"/>
      <c r="B20" s="221"/>
      <c r="C20" s="236" t="s">
        <v>7407</v>
      </c>
      <c r="D20" s="236" t="s">
        <v>10092</v>
      </c>
      <c r="E20" s="236" t="s">
        <v>7408</v>
      </c>
      <c r="F20" s="236" t="s">
        <v>26538</v>
      </c>
      <c r="G20" s="236" t="s">
        <v>7526</v>
      </c>
      <c r="H20" s="233">
        <v>8186</v>
      </c>
      <c r="I20" s="254">
        <v>8186</v>
      </c>
      <c r="J20" s="254"/>
      <c r="K20" s="254"/>
      <c r="L20" s="254" t="s">
        <v>290</v>
      </c>
      <c r="M20" s="236">
        <v>67</v>
      </c>
      <c r="N20" s="254">
        <v>100</v>
      </c>
      <c r="O20" s="254">
        <v>8186</v>
      </c>
      <c r="P20" s="254">
        <v>1</v>
      </c>
      <c r="Q20" s="254">
        <v>100</v>
      </c>
      <c r="R20" s="254">
        <v>100</v>
      </c>
      <c r="S20" s="254" t="s">
        <v>2004</v>
      </c>
      <c r="T20" s="234" t="s">
        <v>18543</v>
      </c>
      <c r="U20" s="234"/>
      <c r="V20" s="234">
        <v>2017</v>
      </c>
      <c r="W20" s="383"/>
      <c r="X20" s="383"/>
      <c r="Y20" s="384"/>
      <c r="Z20" s="233"/>
      <c r="AA20" s="233"/>
      <c r="AB20" s="233">
        <v>878</v>
      </c>
      <c r="AC20" s="228">
        <v>878</v>
      </c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27"/>
    </row>
    <row r="21" spans="1:48" ht="24" customHeight="1">
      <c r="A21" s="1309">
        <v>6</v>
      </c>
      <c r="B21" s="221"/>
      <c r="C21" s="227" t="s">
        <v>397</v>
      </c>
      <c r="D21" s="227" t="s">
        <v>10093</v>
      </c>
      <c r="E21" s="227" t="s">
        <v>13363</v>
      </c>
      <c r="F21" s="227" t="s">
        <v>13365</v>
      </c>
      <c r="G21" s="227" t="s">
        <v>7446</v>
      </c>
      <c r="H21" s="233">
        <v>4232</v>
      </c>
      <c r="I21" s="254">
        <v>8198</v>
      </c>
      <c r="J21" s="242">
        <v>132.30000000000001</v>
      </c>
      <c r="K21" s="254">
        <v>216.09</v>
      </c>
      <c r="L21" s="228" t="s">
        <v>1979</v>
      </c>
      <c r="M21" s="227">
        <v>54</v>
      </c>
      <c r="N21" s="228">
        <v>100</v>
      </c>
      <c r="O21" s="228">
        <v>5400</v>
      </c>
      <c r="P21" s="228">
        <v>1</v>
      </c>
      <c r="Q21" s="228"/>
      <c r="R21" s="228"/>
      <c r="S21" s="228" t="s">
        <v>389</v>
      </c>
      <c r="T21" s="227" t="s">
        <v>389</v>
      </c>
      <c r="U21" s="227"/>
      <c r="V21" s="227">
        <v>2004</v>
      </c>
      <c r="W21" s="233"/>
      <c r="X21" s="233"/>
      <c r="Y21" s="233"/>
      <c r="Z21" s="233"/>
      <c r="AA21" s="233"/>
      <c r="AB21" s="233"/>
      <c r="AC21" s="228"/>
      <c r="AD21" s="227"/>
      <c r="AE21" s="227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27" t="s">
        <v>13362</v>
      </c>
    </row>
    <row r="22" spans="1:48" ht="24" customHeight="1">
      <c r="A22" s="1309"/>
      <c r="B22" s="221"/>
      <c r="C22" s="227" t="s">
        <v>397</v>
      </c>
      <c r="D22" s="227"/>
      <c r="E22" s="227" t="s">
        <v>13364</v>
      </c>
      <c r="F22" s="227" t="s">
        <v>13365</v>
      </c>
      <c r="G22" s="227" t="s">
        <v>7446</v>
      </c>
      <c r="H22" s="233"/>
      <c r="I22" s="228">
        <v>6255</v>
      </c>
      <c r="J22" s="228">
        <v>1999</v>
      </c>
      <c r="K22" s="254">
        <v>1999</v>
      </c>
      <c r="L22" s="228" t="s">
        <v>1979</v>
      </c>
      <c r="M22" s="227">
        <v>42</v>
      </c>
      <c r="N22" s="228">
        <v>84</v>
      </c>
      <c r="O22" s="228">
        <v>3528</v>
      </c>
      <c r="P22" s="228">
        <v>1</v>
      </c>
      <c r="Q22" s="228"/>
      <c r="R22" s="228"/>
      <c r="S22" s="228" t="s">
        <v>389</v>
      </c>
      <c r="T22" s="227" t="s">
        <v>389</v>
      </c>
      <c r="U22" s="227"/>
      <c r="V22" s="227">
        <v>2019</v>
      </c>
      <c r="W22" s="233"/>
      <c r="X22" s="233"/>
      <c r="Y22" s="233"/>
      <c r="Z22" s="233"/>
      <c r="AA22" s="233"/>
      <c r="AB22" s="233"/>
      <c r="AC22" s="228"/>
      <c r="AD22" s="227"/>
      <c r="AE22" s="227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27" t="s">
        <v>1790</v>
      </c>
    </row>
    <row r="23" spans="1:48" ht="24" customHeight="1">
      <c r="A23" s="1309">
        <v>7</v>
      </c>
      <c r="B23" s="221"/>
      <c r="C23" s="227" t="s">
        <v>397</v>
      </c>
      <c r="D23" s="227" t="s">
        <v>10093</v>
      </c>
      <c r="E23" s="227" t="s">
        <v>16025</v>
      </c>
      <c r="F23" s="227" t="s">
        <v>13365</v>
      </c>
      <c r="G23" s="227" t="s">
        <v>7446</v>
      </c>
      <c r="H23" s="233">
        <v>4232</v>
      </c>
      <c r="I23" s="254">
        <v>5000</v>
      </c>
      <c r="J23" s="242"/>
      <c r="K23" s="254"/>
      <c r="L23" s="228" t="s">
        <v>1979</v>
      </c>
      <c r="M23" s="227">
        <v>40</v>
      </c>
      <c r="N23" s="228">
        <v>74</v>
      </c>
      <c r="O23" s="228">
        <v>2960</v>
      </c>
      <c r="P23" s="228">
        <v>1</v>
      </c>
      <c r="Q23" s="228"/>
      <c r="R23" s="228"/>
      <c r="S23" s="228" t="s">
        <v>389</v>
      </c>
      <c r="T23" s="227" t="s">
        <v>389</v>
      </c>
      <c r="U23" s="227"/>
      <c r="V23" s="227">
        <v>2023</v>
      </c>
      <c r="W23" s="233"/>
      <c r="X23" s="233"/>
      <c r="Y23" s="233"/>
      <c r="Z23" s="233"/>
      <c r="AA23" s="233"/>
      <c r="AB23" s="233"/>
      <c r="AC23" s="228"/>
      <c r="AD23" s="227"/>
      <c r="AE23" s="227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27" t="s">
        <v>13406</v>
      </c>
    </row>
    <row r="24" spans="1:48" ht="24" customHeight="1">
      <c r="A24" s="1309"/>
      <c r="B24" s="221"/>
      <c r="C24" s="227" t="s">
        <v>7528</v>
      </c>
      <c r="D24" s="227" t="s">
        <v>10094</v>
      </c>
      <c r="E24" s="227" t="s">
        <v>10095</v>
      </c>
      <c r="F24" s="227" t="s">
        <v>7528</v>
      </c>
      <c r="G24" s="227" t="s">
        <v>7529</v>
      </c>
      <c r="H24" s="233">
        <v>33027</v>
      </c>
      <c r="I24" s="228">
        <v>12000</v>
      </c>
      <c r="J24" s="228"/>
      <c r="K24" s="254"/>
      <c r="L24" s="228" t="s">
        <v>290</v>
      </c>
      <c r="M24" s="227">
        <v>68</v>
      </c>
      <c r="N24" s="228">
        <v>110</v>
      </c>
      <c r="O24" s="228">
        <v>7480</v>
      </c>
      <c r="P24" s="228">
        <v>1</v>
      </c>
      <c r="Q24" s="228">
        <v>3000</v>
      </c>
      <c r="R24" s="228">
        <v>3000</v>
      </c>
      <c r="S24" s="228" t="s">
        <v>178</v>
      </c>
      <c r="T24" s="227" t="s">
        <v>466</v>
      </c>
      <c r="U24" s="227"/>
      <c r="V24" s="227">
        <v>2000</v>
      </c>
      <c r="W24" s="233"/>
      <c r="X24" s="233"/>
      <c r="Y24" s="233"/>
      <c r="Z24" s="233"/>
      <c r="AA24" s="233"/>
      <c r="AB24" s="233">
        <v>13593</v>
      </c>
      <c r="AC24" s="310">
        <v>13593</v>
      </c>
      <c r="AD24" s="227"/>
      <c r="AE24" s="227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27"/>
    </row>
    <row r="25" spans="1:48" ht="24" customHeight="1">
      <c r="A25" s="1309"/>
      <c r="B25" s="221"/>
      <c r="C25" s="227" t="s">
        <v>7447</v>
      </c>
      <c r="D25" s="227" t="s">
        <v>10096</v>
      </c>
      <c r="E25" s="227" t="s">
        <v>11668</v>
      </c>
      <c r="F25" s="227" t="s">
        <v>7447</v>
      </c>
      <c r="G25" s="227" t="s">
        <v>7891</v>
      </c>
      <c r="H25" s="233">
        <v>6528</v>
      </c>
      <c r="I25" s="228">
        <v>6528</v>
      </c>
      <c r="J25" s="254"/>
      <c r="K25" s="254"/>
      <c r="L25" s="228" t="s">
        <v>290</v>
      </c>
      <c r="M25" s="227">
        <v>102</v>
      </c>
      <c r="N25" s="228">
        <v>64</v>
      </c>
      <c r="O25" s="228">
        <v>6528</v>
      </c>
      <c r="P25" s="228">
        <v>1</v>
      </c>
      <c r="Q25" s="228"/>
      <c r="R25" s="228"/>
      <c r="S25" s="228"/>
      <c r="T25" s="227"/>
      <c r="U25" s="227"/>
      <c r="V25" s="227">
        <v>2005</v>
      </c>
      <c r="W25" s="233"/>
      <c r="X25" s="233"/>
      <c r="Y25" s="233"/>
      <c r="Z25" s="233"/>
      <c r="AA25" s="233"/>
      <c r="AB25" s="233"/>
      <c r="AC25" s="228"/>
      <c r="AD25" s="227"/>
      <c r="AE25" s="227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27"/>
    </row>
    <row r="26" spans="1:48" ht="24" customHeight="1">
      <c r="A26" s="1309"/>
      <c r="B26" s="221"/>
      <c r="C26" s="236" t="s">
        <v>7447</v>
      </c>
      <c r="D26" s="236" t="s">
        <v>10097</v>
      </c>
      <c r="E26" s="236" t="s">
        <v>10098</v>
      </c>
      <c r="F26" s="236" t="s">
        <v>64</v>
      </c>
      <c r="G26" s="236" t="s">
        <v>7891</v>
      </c>
      <c r="H26" s="233">
        <v>49830</v>
      </c>
      <c r="I26" s="382">
        <v>8850</v>
      </c>
      <c r="J26" s="254"/>
      <c r="K26" s="254"/>
      <c r="L26" s="382" t="s">
        <v>290</v>
      </c>
      <c r="M26" s="236">
        <v>68</v>
      </c>
      <c r="N26" s="254">
        <v>105</v>
      </c>
      <c r="O26" s="254">
        <v>7140</v>
      </c>
      <c r="P26" s="254">
        <v>1</v>
      </c>
      <c r="Q26" s="228"/>
      <c r="R26" s="228"/>
      <c r="S26" s="382" t="s">
        <v>178</v>
      </c>
      <c r="T26" s="236" t="s">
        <v>1057</v>
      </c>
      <c r="U26" s="236"/>
      <c r="V26" s="236">
        <v>2018</v>
      </c>
      <c r="W26" s="383"/>
      <c r="X26" s="383"/>
      <c r="Y26" s="384"/>
      <c r="Z26" s="233"/>
      <c r="AA26" s="233"/>
      <c r="AB26" s="233"/>
      <c r="AC26" s="328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27"/>
    </row>
    <row r="27" spans="1:48" ht="24" customHeight="1">
      <c r="A27" s="1309"/>
      <c r="B27" s="221"/>
      <c r="C27" s="236" t="s">
        <v>324</v>
      </c>
      <c r="D27" s="236" t="s">
        <v>10099</v>
      </c>
      <c r="E27" s="236" t="s">
        <v>12375</v>
      </c>
      <c r="F27" s="236" t="s">
        <v>324</v>
      </c>
      <c r="G27" s="236" t="s">
        <v>10161</v>
      </c>
      <c r="H27" s="233">
        <v>8436</v>
      </c>
      <c r="I27" s="382">
        <v>8436</v>
      </c>
      <c r="J27" s="492"/>
      <c r="K27" s="254"/>
      <c r="L27" s="382" t="s">
        <v>290</v>
      </c>
      <c r="M27" s="236">
        <v>78</v>
      </c>
      <c r="N27" s="254">
        <v>109</v>
      </c>
      <c r="O27" s="254">
        <v>8436</v>
      </c>
      <c r="P27" s="254">
        <v>1</v>
      </c>
      <c r="Q27" s="228">
        <v>500</v>
      </c>
      <c r="R27" s="228">
        <v>500</v>
      </c>
      <c r="S27" s="382" t="s">
        <v>389</v>
      </c>
      <c r="T27" s="234" t="s">
        <v>389</v>
      </c>
      <c r="U27" s="234"/>
      <c r="V27" s="234">
        <v>2008</v>
      </c>
      <c r="W27" s="383"/>
      <c r="X27" s="383"/>
      <c r="Y27" s="384"/>
      <c r="Z27" s="233"/>
      <c r="AA27" s="233"/>
      <c r="AB27" s="233">
        <v>21100</v>
      </c>
      <c r="AC27" s="328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27"/>
    </row>
    <row r="28" spans="1:48" ht="24" customHeight="1">
      <c r="A28" s="1309"/>
      <c r="B28" s="221"/>
      <c r="C28" s="236" t="s">
        <v>324</v>
      </c>
      <c r="D28" s="236" t="s">
        <v>7451</v>
      </c>
      <c r="E28" s="236" t="s">
        <v>12376</v>
      </c>
      <c r="F28" s="236" t="s">
        <v>324</v>
      </c>
      <c r="G28" s="236" t="s">
        <v>10161</v>
      </c>
      <c r="H28" s="233">
        <v>6630</v>
      </c>
      <c r="I28" s="382">
        <v>6630</v>
      </c>
      <c r="J28" s="492"/>
      <c r="K28" s="254"/>
      <c r="L28" s="382" t="s">
        <v>290</v>
      </c>
      <c r="M28" s="236">
        <v>65</v>
      </c>
      <c r="N28" s="254">
        <v>102</v>
      </c>
      <c r="O28" s="254">
        <v>6630</v>
      </c>
      <c r="P28" s="254">
        <v>1</v>
      </c>
      <c r="Q28" s="254">
        <v>500</v>
      </c>
      <c r="R28" s="254">
        <v>500</v>
      </c>
      <c r="S28" s="382" t="s">
        <v>10100</v>
      </c>
      <c r="T28" s="236" t="s">
        <v>389</v>
      </c>
      <c r="U28" s="236"/>
      <c r="V28" s="236" t="s">
        <v>10101</v>
      </c>
      <c r="W28" s="236"/>
      <c r="X28" s="236"/>
      <c r="Y28" s="236"/>
      <c r="Z28" s="236"/>
      <c r="AA28" s="236"/>
      <c r="AB28" s="236"/>
      <c r="AC28" s="382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</row>
    <row r="29" spans="1:48" ht="24" customHeight="1">
      <c r="A29" s="1309"/>
      <c r="B29" s="221"/>
      <c r="C29" s="236" t="s">
        <v>324</v>
      </c>
      <c r="D29" s="236"/>
      <c r="E29" s="236" t="s">
        <v>12377</v>
      </c>
      <c r="F29" s="236" t="s">
        <v>324</v>
      </c>
      <c r="G29" s="236" t="s">
        <v>7656</v>
      </c>
      <c r="H29" s="233">
        <v>38000</v>
      </c>
      <c r="I29" s="382">
        <v>6825</v>
      </c>
      <c r="J29" s="492"/>
      <c r="K29" s="254"/>
      <c r="L29" s="382" t="s">
        <v>290</v>
      </c>
      <c r="M29" s="236">
        <v>68</v>
      </c>
      <c r="N29" s="254">
        <v>100</v>
      </c>
      <c r="O29" s="254">
        <v>6825</v>
      </c>
      <c r="P29" s="254">
        <v>1</v>
      </c>
      <c r="Q29" s="254">
        <v>500</v>
      </c>
      <c r="R29" s="254">
        <v>500</v>
      </c>
      <c r="S29" s="382"/>
      <c r="T29" s="236"/>
      <c r="U29" s="236"/>
      <c r="V29" s="236">
        <v>2009</v>
      </c>
      <c r="W29" s="236"/>
      <c r="X29" s="236"/>
      <c r="Y29" s="236"/>
      <c r="Z29" s="236"/>
      <c r="AA29" s="236"/>
      <c r="AB29" s="236"/>
      <c r="AC29" s="382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</row>
    <row r="30" spans="1:48" ht="24" customHeight="1">
      <c r="A30" s="1309"/>
      <c r="B30" s="221"/>
      <c r="C30" s="236" t="s">
        <v>324</v>
      </c>
      <c r="D30" s="236"/>
      <c r="E30" s="241" t="s">
        <v>13403</v>
      </c>
      <c r="F30" s="236" t="s">
        <v>13404</v>
      </c>
      <c r="G30" s="236" t="s">
        <v>13405</v>
      </c>
      <c r="H30" s="233"/>
      <c r="I30" s="382">
        <v>5400</v>
      </c>
      <c r="J30" s="492"/>
      <c r="K30" s="254"/>
      <c r="L30" s="382" t="s">
        <v>1979</v>
      </c>
      <c r="M30" s="236">
        <v>60</v>
      </c>
      <c r="N30" s="254">
        <v>90</v>
      </c>
      <c r="O30" s="254">
        <v>5400</v>
      </c>
      <c r="P30" s="254">
        <v>1</v>
      </c>
      <c r="Q30" s="254"/>
      <c r="R30" s="254"/>
      <c r="S30" s="382"/>
      <c r="T30" s="236"/>
      <c r="U30" s="236"/>
      <c r="V30" s="236">
        <v>2022</v>
      </c>
      <c r="W30" s="236"/>
      <c r="X30" s="236"/>
      <c r="Y30" s="236"/>
      <c r="Z30" s="236"/>
      <c r="AA30" s="236"/>
      <c r="AB30" s="236"/>
      <c r="AC30" s="382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 t="s">
        <v>1790</v>
      </c>
    </row>
    <row r="31" spans="1:48" ht="24" customHeight="1">
      <c r="A31" s="1309"/>
      <c r="B31" s="221"/>
      <c r="C31" s="236" t="s">
        <v>7453</v>
      </c>
      <c r="D31" s="236" t="s">
        <v>10102</v>
      </c>
      <c r="E31" s="236" t="s">
        <v>10103</v>
      </c>
      <c r="F31" s="236" t="s">
        <v>7453</v>
      </c>
      <c r="G31" s="236" t="s">
        <v>7456</v>
      </c>
      <c r="H31" s="233">
        <v>9700</v>
      </c>
      <c r="I31" s="254">
        <v>9700</v>
      </c>
      <c r="J31" s="254"/>
      <c r="K31" s="254">
        <v>3534</v>
      </c>
      <c r="L31" s="228" t="s">
        <v>290</v>
      </c>
      <c r="M31" s="227">
        <v>64</v>
      </c>
      <c r="N31" s="254">
        <v>100</v>
      </c>
      <c r="O31" s="254">
        <v>6930</v>
      </c>
      <c r="P31" s="254">
        <v>1</v>
      </c>
      <c r="Q31" s="254">
        <v>700</v>
      </c>
      <c r="R31" s="254">
        <v>700</v>
      </c>
      <c r="S31" s="228" t="s">
        <v>178</v>
      </c>
      <c r="T31" s="234" t="s">
        <v>466</v>
      </c>
      <c r="U31" s="234"/>
      <c r="V31" s="234">
        <v>2006</v>
      </c>
      <c r="W31" s="233"/>
      <c r="X31" s="233"/>
      <c r="Y31" s="233"/>
      <c r="Z31" s="233"/>
      <c r="AA31" s="233"/>
      <c r="AB31" s="233">
        <v>8181</v>
      </c>
      <c r="AC31" s="228">
        <v>8181</v>
      </c>
      <c r="AD31" s="227"/>
      <c r="AE31" s="227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27"/>
    </row>
    <row r="32" spans="1:48" ht="24" customHeight="1">
      <c r="A32" s="1309"/>
      <c r="B32" s="221"/>
      <c r="C32" s="236" t="s">
        <v>7458</v>
      </c>
      <c r="D32" s="236"/>
      <c r="E32" s="236" t="s">
        <v>11669</v>
      </c>
      <c r="F32" s="236" t="s">
        <v>7458</v>
      </c>
      <c r="G32" s="236" t="s">
        <v>11670</v>
      </c>
      <c r="H32" s="233">
        <v>7560</v>
      </c>
      <c r="I32" s="254">
        <v>6526</v>
      </c>
      <c r="J32" s="254"/>
      <c r="K32" s="254"/>
      <c r="L32" s="254" t="s">
        <v>290</v>
      </c>
      <c r="M32" s="227">
        <v>60</v>
      </c>
      <c r="N32" s="254">
        <v>94</v>
      </c>
      <c r="O32" s="254">
        <v>5640</v>
      </c>
      <c r="P32" s="254">
        <v>1</v>
      </c>
      <c r="Q32" s="254">
        <v>126</v>
      </c>
      <c r="R32" s="254">
        <v>126</v>
      </c>
      <c r="S32" s="228" t="s">
        <v>178</v>
      </c>
      <c r="T32" s="227" t="s">
        <v>10088</v>
      </c>
      <c r="U32" s="227"/>
      <c r="V32" s="234">
        <v>2004</v>
      </c>
      <c r="W32" s="233"/>
      <c r="X32" s="233"/>
      <c r="Y32" s="233"/>
      <c r="Z32" s="233"/>
      <c r="AA32" s="233"/>
      <c r="AB32" s="233">
        <v>845</v>
      </c>
      <c r="AC32" s="228"/>
      <c r="AD32" s="227"/>
      <c r="AE32" s="227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27"/>
    </row>
    <row r="33" spans="1:48" ht="24" customHeight="1">
      <c r="A33" s="1309"/>
      <c r="B33" s="221"/>
      <c r="C33" s="236" t="s">
        <v>7458</v>
      </c>
      <c r="D33" s="236"/>
      <c r="E33" s="236" t="s">
        <v>10104</v>
      </c>
      <c r="F33" s="236" t="s">
        <v>7458</v>
      </c>
      <c r="G33" s="236" t="s">
        <v>11671</v>
      </c>
      <c r="H33" s="233">
        <v>1568</v>
      </c>
      <c r="I33" s="254">
        <v>1568</v>
      </c>
      <c r="J33" s="254"/>
      <c r="K33" s="254"/>
      <c r="L33" s="254" t="s">
        <v>290</v>
      </c>
      <c r="M33" s="236">
        <v>32</v>
      </c>
      <c r="N33" s="254">
        <v>49</v>
      </c>
      <c r="O33" s="254">
        <v>1568</v>
      </c>
      <c r="P33" s="254">
        <v>1</v>
      </c>
      <c r="Q33" s="254"/>
      <c r="R33" s="254"/>
      <c r="S33" s="254"/>
      <c r="T33" s="234"/>
      <c r="U33" s="234"/>
      <c r="V33" s="234">
        <v>2013</v>
      </c>
      <c r="W33" s="385"/>
      <c r="X33" s="385"/>
      <c r="Y33" s="385"/>
      <c r="Z33" s="385"/>
      <c r="AA33" s="385"/>
      <c r="AB33" s="385"/>
      <c r="AC33" s="254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236"/>
    </row>
    <row r="34" spans="1:48" ht="24" customHeight="1">
      <c r="A34" s="1309"/>
      <c r="B34" s="221"/>
      <c r="C34" s="236" t="s">
        <v>14416</v>
      </c>
      <c r="D34" s="236" t="s">
        <v>18544</v>
      </c>
      <c r="E34" s="236" t="s">
        <v>18545</v>
      </c>
      <c r="F34" s="236" t="s">
        <v>14416</v>
      </c>
      <c r="G34" s="236" t="s">
        <v>14416</v>
      </c>
      <c r="H34" s="233"/>
      <c r="I34" s="254">
        <v>21600</v>
      </c>
      <c r="J34" s="254"/>
      <c r="K34" s="254"/>
      <c r="L34" s="254" t="s">
        <v>12475</v>
      </c>
      <c r="M34" s="236"/>
      <c r="N34" s="254"/>
      <c r="O34" s="254"/>
      <c r="P34" s="254"/>
      <c r="Q34" s="254"/>
      <c r="R34" s="254"/>
      <c r="S34" s="254"/>
      <c r="T34" s="234"/>
      <c r="U34" s="234"/>
      <c r="V34" s="234">
        <v>2008</v>
      </c>
      <c r="W34" s="385"/>
      <c r="X34" s="385"/>
      <c r="Y34" s="385"/>
      <c r="Z34" s="385"/>
      <c r="AA34" s="385"/>
      <c r="AB34" s="385"/>
      <c r="AC34" s="254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236"/>
    </row>
    <row r="35" spans="1:48" ht="24" customHeight="1">
      <c r="A35" s="1309"/>
      <c r="B35" s="221"/>
      <c r="C35" s="236" t="s">
        <v>14416</v>
      </c>
      <c r="D35" s="236" t="s">
        <v>18544</v>
      </c>
      <c r="E35" s="236" t="s">
        <v>18546</v>
      </c>
      <c r="F35" s="236" t="s">
        <v>14416</v>
      </c>
      <c r="G35" s="236" t="s">
        <v>18547</v>
      </c>
      <c r="H35" s="233"/>
      <c r="I35" s="254">
        <v>6242</v>
      </c>
      <c r="J35" s="254"/>
      <c r="K35" s="254"/>
      <c r="L35" s="254" t="s">
        <v>1979</v>
      </c>
      <c r="M35" s="236"/>
      <c r="N35" s="254"/>
      <c r="O35" s="254"/>
      <c r="P35" s="254"/>
      <c r="Q35" s="254"/>
      <c r="R35" s="254"/>
      <c r="S35" s="254"/>
      <c r="T35" s="234"/>
      <c r="U35" s="234"/>
      <c r="V35" s="234">
        <v>2024</v>
      </c>
      <c r="W35" s="385">
        <v>1793</v>
      </c>
      <c r="X35" s="385"/>
      <c r="Y35" s="385"/>
      <c r="Z35" s="385"/>
      <c r="AA35" s="385"/>
      <c r="AB35" s="385"/>
      <c r="AC35" s="254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236"/>
    </row>
    <row r="36" spans="1:48" ht="24" customHeight="1">
      <c r="A36" s="1309"/>
      <c r="B36" s="221"/>
      <c r="C36" s="236" t="s">
        <v>876</v>
      </c>
      <c r="D36" s="236"/>
      <c r="E36" s="236" t="s">
        <v>11672</v>
      </c>
      <c r="F36" s="236" t="s">
        <v>64</v>
      </c>
      <c r="G36" s="227" t="s">
        <v>13448</v>
      </c>
      <c r="H36" s="233">
        <v>8400</v>
      </c>
      <c r="I36" s="254">
        <v>8128</v>
      </c>
      <c r="J36" s="254"/>
      <c r="K36" s="254"/>
      <c r="L36" s="254" t="s">
        <v>310</v>
      </c>
      <c r="M36" s="236">
        <v>60</v>
      </c>
      <c r="N36" s="254">
        <v>100</v>
      </c>
      <c r="O36" s="254">
        <v>6000</v>
      </c>
      <c r="P36" s="254">
        <v>1</v>
      </c>
      <c r="Q36" s="254">
        <v>0</v>
      </c>
      <c r="R36" s="254">
        <v>0</v>
      </c>
      <c r="S36" s="254">
        <v>0</v>
      </c>
      <c r="T36" s="234">
        <v>0</v>
      </c>
      <c r="U36" s="234"/>
      <c r="V36" s="234">
        <v>1993</v>
      </c>
      <c r="W36" s="385"/>
      <c r="X36" s="385"/>
      <c r="Y36" s="385"/>
      <c r="Z36" s="385"/>
      <c r="AA36" s="385"/>
      <c r="AB36" s="385">
        <v>132</v>
      </c>
      <c r="AC36" s="254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236"/>
    </row>
    <row r="37" spans="1:48" ht="24" customHeight="1">
      <c r="A37" s="1309">
        <v>9</v>
      </c>
      <c r="B37" s="221"/>
      <c r="C37" s="227" t="s">
        <v>876</v>
      </c>
      <c r="D37" s="227" t="s">
        <v>10105</v>
      </c>
      <c r="E37" s="227" t="s">
        <v>10106</v>
      </c>
      <c r="F37" s="227" t="s">
        <v>64</v>
      </c>
      <c r="G37" s="227" t="s">
        <v>7413</v>
      </c>
      <c r="H37" s="233">
        <v>216712</v>
      </c>
      <c r="I37" s="328">
        <v>216712</v>
      </c>
      <c r="J37" s="328">
        <v>58724</v>
      </c>
      <c r="K37" s="254">
        <v>166678</v>
      </c>
      <c r="L37" s="328" t="s">
        <v>13450</v>
      </c>
      <c r="M37" s="227">
        <v>78</v>
      </c>
      <c r="N37" s="228">
        <v>117</v>
      </c>
      <c r="O37" s="228">
        <v>9126</v>
      </c>
      <c r="P37" s="228">
        <v>1</v>
      </c>
      <c r="Q37" s="228">
        <v>66704</v>
      </c>
      <c r="R37" s="228">
        <v>66704</v>
      </c>
      <c r="S37" s="328" t="s">
        <v>10107</v>
      </c>
      <c r="T37" s="227" t="s">
        <v>10108</v>
      </c>
      <c r="U37" s="227"/>
      <c r="V37" s="227">
        <v>2001</v>
      </c>
      <c r="W37" s="233"/>
      <c r="X37" s="233" t="s">
        <v>10109</v>
      </c>
      <c r="Y37" s="233" t="s">
        <v>10110</v>
      </c>
      <c r="Z37" s="233"/>
      <c r="AA37" s="233"/>
      <c r="AB37" s="233">
        <v>660</v>
      </c>
      <c r="AC37" s="310">
        <v>660000</v>
      </c>
      <c r="AD37" s="227"/>
      <c r="AE37" s="227">
        <v>2</v>
      </c>
      <c r="AF37" s="233"/>
      <c r="AG37" s="233">
        <v>322</v>
      </c>
      <c r="AH37" s="233" t="s">
        <v>10111</v>
      </c>
      <c r="AI37" s="233" t="s">
        <v>10112</v>
      </c>
      <c r="AJ37" s="233"/>
      <c r="AK37" s="236"/>
      <c r="AL37" s="236"/>
      <c r="AM37" s="233"/>
      <c r="AN37" s="233"/>
      <c r="AO37" s="233"/>
      <c r="AP37" s="233"/>
      <c r="AQ37" s="233"/>
      <c r="AR37" s="233"/>
      <c r="AS37" s="233"/>
      <c r="AT37" s="233"/>
      <c r="AU37" s="233"/>
      <c r="AV37" s="236"/>
    </row>
    <row r="38" spans="1:48" ht="24" customHeight="1">
      <c r="A38" s="1309">
        <v>10</v>
      </c>
      <c r="B38" s="221"/>
      <c r="C38" s="227" t="s">
        <v>876</v>
      </c>
      <c r="D38" s="227" t="s">
        <v>10105</v>
      </c>
      <c r="E38" s="227" t="s">
        <v>11673</v>
      </c>
      <c r="F38" s="227" t="s">
        <v>64</v>
      </c>
      <c r="G38" s="227" t="s">
        <v>7413</v>
      </c>
      <c r="H38" s="233"/>
      <c r="I38" s="328">
        <v>12271</v>
      </c>
      <c r="J38" s="328">
        <v>765</v>
      </c>
      <c r="K38" s="254"/>
      <c r="L38" s="328" t="s">
        <v>290</v>
      </c>
      <c r="M38" s="227">
        <v>82.6</v>
      </c>
      <c r="N38" s="228">
        <v>120</v>
      </c>
      <c r="O38" s="228">
        <v>9910</v>
      </c>
      <c r="P38" s="228">
        <v>1</v>
      </c>
      <c r="Q38" s="228">
        <v>1012</v>
      </c>
      <c r="R38" s="228">
        <v>1012</v>
      </c>
      <c r="S38" s="328" t="s">
        <v>10113</v>
      </c>
      <c r="T38" s="227" t="s">
        <v>10114</v>
      </c>
      <c r="U38" s="227"/>
      <c r="V38" s="227">
        <v>2001</v>
      </c>
      <c r="W38" s="233"/>
      <c r="X38" s="233"/>
      <c r="Y38" s="233"/>
      <c r="Z38" s="233"/>
      <c r="AA38" s="233"/>
      <c r="AB38" s="233" t="s">
        <v>11658</v>
      </c>
      <c r="AC38" s="328"/>
      <c r="AD38" s="227"/>
      <c r="AE38" s="227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27" t="s">
        <v>13451</v>
      </c>
    </row>
    <row r="39" spans="1:48" ht="24" customHeight="1">
      <c r="A39" s="1309">
        <v>11</v>
      </c>
      <c r="B39" s="221"/>
      <c r="C39" s="227" t="s">
        <v>876</v>
      </c>
      <c r="D39" s="227"/>
      <c r="E39" s="227" t="s">
        <v>11674</v>
      </c>
      <c r="F39" s="227" t="s">
        <v>64</v>
      </c>
      <c r="G39" s="227" t="s">
        <v>876</v>
      </c>
      <c r="H39" s="233">
        <v>8510</v>
      </c>
      <c r="I39" s="328">
        <v>8510</v>
      </c>
      <c r="J39" s="254"/>
      <c r="K39" s="254"/>
      <c r="L39" s="328" t="s">
        <v>290</v>
      </c>
      <c r="M39" s="227">
        <v>66</v>
      </c>
      <c r="N39" s="228">
        <v>102</v>
      </c>
      <c r="O39" s="228">
        <v>6732</v>
      </c>
      <c r="P39" s="228">
        <v>1</v>
      </c>
      <c r="Q39" s="228">
        <v>100</v>
      </c>
      <c r="R39" s="228">
        <v>100</v>
      </c>
      <c r="S39" s="328" t="s">
        <v>714</v>
      </c>
      <c r="T39" s="227"/>
      <c r="U39" s="227"/>
      <c r="V39" s="227">
        <v>2005</v>
      </c>
      <c r="W39" s="233"/>
      <c r="X39" s="233"/>
      <c r="Y39" s="233"/>
      <c r="Z39" s="233"/>
      <c r="AA39" s="233"/>
      <c r="AB39" s="233">
        <v>1186</v>
      </c>
      <c r="AC39" s="328"/>
      <c r="AD39" s="227"/>
      <c r="AE39" s="227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27"/>
    </row>
    <row r="40" spans="1:48" ht="24" customHeight="1">
      <c r="A40" s="1309"/>
      <c r="B40" s="221"/>
      <c r="C40" s="236" t="s">
        <v>12378</v>
      </c>
      <c r="D40" s="236" t="s">
        <v>10117</v>
      </c>
      <c r="E40" s="236" t="s">
        <v>11675</v>
      </c>
      <c r="F40" s="236" t="s">
        <v>64</v>
      </c>
      <c r="G40" s="236" t="s">
        <v>10118</v>
      </c>
      <c r="H40" s="233">
        <v>3600</v>
      </c>
      <c r="I40" s="382">
        <v>6400</v>
      </c>
      <c r="J40" s="382"/>
      <c r="K40" s="254"/>
      <c r="L40" s="382" t="s">
        <v>290</v>
      </c>
      <c r="M40" s="236">
        <v>40</v>
      </c>
      <c r="N40" s="254">
        <v>90</v>
      </c>
      <c r="O40" s="254">
        <v>3600</v>
      </c>
      <c r="P40" s="254">
        <v>1</v>
      </c>
      <c r="Q40" s="382"/>
      <c r="R40" s="382"/>
      <c r="S40" s="382"/>
      <c r="T40" s="236"/>
      <c r="U40" s="236"/>
      <c r="V40" s="236">
        <v>2011</v>
      </c>
      <c r="W40" s="233"/>
      <c r="X40" s="233"/>
      <c r="Y40" s="233"/>
      <c r="Z40" s="233"/>
      <c r="AA40" s="233"/>
      <c r="AB40" s="233"/>
      <c r="AC40" s="328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27"/>
    </row>
    <row r="41" spans="1:48" ht="24" customHeight="1">
      <c r="A41" s="1309">
        <v>12</v>
      </c>
      <c r="B41" s="221"/>
      <c r="C41" s="227" t="s">
        <v>545</v>
      </c>
      <c r="D41" s="227"/>
      <c r="E41" s="227" t="s">
        <v>11491</v>
      </c>
      <c r="F41" s="227" t="s">
        <v>545</v>
      </c>
      <c r="G41" s="227" t="s">
        <v>7902</v>
      </c>
      <c r="H41" s="233">
        <v>38240</v>
      </c>
      <c r="I41" s="328">
        <v>38240</v>
      </c>
      <c r="J41" s="254"/>
      <c r="K41" s="254"/>
      <c r="L41" s="328" t="s">
        <v>290</v>
      </c>
      <c r="M41" s="227">
        <v>70</v>
      </c>
      <c r="N41" s="228">
        <v>108</v>
      </c>
      <c r="O41" s="228">
        <v>7560</v>
      </c>
      <c r="P41" s="228">
        <v>1</v>
      </c>
      <c r="Q41" s="328"/>
      <c r="R41" s="328"/>
      <c r="S41" s="328"/>
      <c r="T41" s="227"/>
      <c r="U41" s="227"/>
      <c r="V41" s="227">
        <v>2004</v>
      </c>
      <c r="W41" s="233"/>
      <c r="X41" s="233"/>
      <c r="Y41" s="233"/>
      <c r="Z41" s="233"/>
      <c r="AA41" s="233"/>
      <c r="AB41" s="233">
        <v>950</v>
      </c>
      <c r="AC41" s="254">
        <v>950</v>
      </c>
      <c r="AD41" s="227"/>
      <c r="AE41" s="227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27"/>
    </row>
    <row r="42" spans="1:48" ht="24" customHeight="1">
      <c r="A42" s="1309"/>
      <c r="B42" s="221"/>
      <c r="C42" s="227" t="s">
        <v>545</v>
      </c>
      <c r="D42" s="227"/>
      <c r="E42" s="227" t="s">
        <v>11492</v>
      </c>
      <c r="F42" s="227" t="s">
        <v>545</v>
      </c>
      <c r="G42" s="227" t="s">
        <v>7902</v>
      </c>
      <c r="H42" s="233">
        <v>38240</v>
      </c>
      <c r="I42" s="328">
        <v>38240</v>
      </c>
      <c r="J42" s="254"/>
      <c r="K42" s="254"/>
      <c r="L42" s="328" t="s">
        <v>290</v>
      </c>
      <c r="M42" s="227">
        <v>64</v>
      </c>
      <c r="N42" s="228">
        <v>100</v>
      </c>
      <c r="O42" s="228">
        <v>8839</v>
      </c>
      <c r="P42" s="228">
        <v>1</v>
      </c>
      <c r="Q42" s="328"/>
      <c r="R42" s="328"/>
      <c r="S42" s="328"/>
      <c r="T42" s="227"/>
      <c r="U42" s="227"/>
      <c r="V42" s="227">
        <v>2016</v>
      </c>
      <c r="W42" s="233"/>
      <c r="X42" s="233"/>
      <c r="Y42" s="233"/>
      <c r="Z42" s="233"/>
      <c r="AA42" s="233"/>
      <c r="AB42" s="233">
        <v>1100</v>
      </c>
      <c r="AC42" s="328">
        <v>1100</v>
      </c>
      <c r="AD42" s="227"/>
      <c r="AE42" s="227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4"/>
    </row>
    <row r="43" spans="1:48" ht="24" customHeight="1">
      <c r="A43" s="1309">
        <v>13</v>
      </c>
      <c r="B43" s="221"/>
      <c r="C43" s="236" t="s">
        <v>545</v>
      </c>
      <c r="D43" s="236"/>
      <c r="E43" s="236" t="s">
        <v>11493</v>
      </c>
      <c r="F43" s="236" t="s">
        <v>545</v>
      </c>
      <c r="G43" s="236" t="s">
        <v>545</v>
      </c>
      <c r="H43" s="233">
        <v>35000</v>
      </c>
      <c r="I43" s="382">
        <v>35000</v>
      </c>
      <c r="J43" s="254"/>
      <c r="K43" s="254"/>
      <c r="L43" s="382" t="s">
        <v>310</v>
      </c>
      <c r="M43" s="236">
        <v>64</v>
      </c>
      <c r="N43" s="254">
        <v>100</v>
      </c>
      <c r="O43" s="254">
        <v>6400</v>
      </c>
      <c r="P43" s="254">
        <v>1</v>
      </c>
      <c r="Q43" s="382"/>
      <c r="R43" s="382"/>
      <c r="S43" s="382"/>
      <c r="T43" s="236"/>
      <c r="U43" s="236"/>
      <c r="V43" s="236" t="s">
        <v>879</v>
      </c>
      <c r="W43" s="236"/>
      <c r="X43" s="236"/>
      <c r="Y43" s="236"/>
      <c r="Z43" s="236"/>
      <c r="AA43" s="236"/>
      <c r="AB43" s="236"/>
      <c r="AC43" s="382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</row>
    <row r="44" spans="1:48" ht="24" customHeight="1">
      <c r="A44" s="1309"/>
      <c r="B44" s="221"/>
      <c r="C44" s="236" t="s">
        <v>713</v>
      </c>
      <c r="D44" s="236" t="s">
        <v>10127</v>
      </c>
      <c r="E44" s="236" t="s">
        <v>10128</v>
      </c>
      <c r="F44" s="236" t="s">
        <v>64</v>
      </c>
      <c r="G44" s="236" t="s">
        <v>12379</v>
      </c>
      <c r="H44" s="233">
        <v>3</v>
      </c>
      <c r="I44" s="382">
        <v>5589</v>
      </c>
      <c r="J44" s="254"/>
      <c r="K44" s="254"/>
      <c r="L44" s="382" t="s">
        <v>290</v>
      </c>
      <c r="M44" s="236">
        <v>61.9</v>
      </c>
      <c r="N44" s="254">
        <v>90.3</v>
      </c>
      <c r="O44" s="254">
        <v>5589</v>
      </c>
      <c r="P44" s="254">
        <v>1</v>
      </c>
      <c r="Q44" s="382"/>
      <c r="R44" s="382"/>
      <c r="S44" s="382"/>
      <c r="T44" s="236"/>
      <c r="U44" s="236"/>
      <c r="V44" s="236">
        <v>2016</v>
      </c>
      <c r="W44" s="236"/>
      <c r="X44" s="236"/>
      <c r="Y44" s="236"/>
      <c r="Z44" s="236"/>
      <c r="AA44" s="236">
        <v>500</v>
      </c>
      <c r="AB44" s="236"/>
      <c r="AC44" s="382"/>
      <c r="AD44" s="227"/>
      <c r="AE44" s="227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27"/>
    </row>
    <row r="45" spans="1:48" ht="24" customHeight="1">
      <c r="A45" s="1309"/>
      <c r="B45" s="221"/>
      <c r="C45" s="236" t="s">
        <v>713</v>
      </c>
      <c r="D45" s="236" t="s">
        <v>10120</v>
      </c>
      <c r="E45" s="236" t="s">
        <v>10121</v>
      </c>
      <c r="F45" s="236" t="s">
        <v>713</v>
      </c>
      <c r="G45" s="236" t="s">
        <v>7909</v>
      </c>
      <c r="H45" s="233">
        <v>6208</v>
      </c>
      <c r="I45" s="382">
        <v>6208</v>
      </c>
      <c r="J45" s="492"/>
      <c r="K45" s="492"/>
      <c r="L45" s="382" t="s">
        <v>290</v>
      </c>
      <c r="M45" s="236">
        <v>64</v>
      </c>
      <c r="N45" s="254">
        <v>97</v>
      </c>
      <c r="O45" s="254">
        <v>6208</v>
      </c>
      <c r="P45" s="254">
        <v>1</v>
      </c>
      <c r="Q45" s="382"/>
      <c r="R45" s="382"/>
      <c r="S45" s="382"/>
      <c r="T45" s="236"/>
      <c r="U45" s="236"/>
      <c r="V45" s="236">
        <v>2015</v>
      </c>
      <c r="W45" s="236"/>
      <c r="X45" s="236"/>
      <c r="Y45" s="236"/>
      <c r="Z45" s="236"/>
      <c r="AA45" s="236"/>
      <c r="AB45" s="236"/>
      <c r="AC45" s="382"/>
      <c r="AD45" s="227"/>
      <c r="AE45" s="227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27"/>
    </row>
    <row r="46" spans="1:48" ht="24" customHeight="1">
      <c r="A46" s="1309"/>
      <c r="B46" s="221"/>
      <c r="C46" s="227" t="s">
        <v>713</v>
      </c>
      <c r="D46" s="227" t="s">
        <v>10122</v>
      </c>
      <c r="E46" s="227" t="s">
        <v>10123</v>
      </c>
      <c r="F46" s="227" t="s">
        <v>713</v>
      </c>
      <c r="G46" s="227" t="s">
        <v>713</v>
      </c>
      <c r="H46" s="233">
        <v>9876</v>
      </c>
      <c r="I46" s="328">
        <v>9876</v>
      </c>
      <c r="J46" s="328">
        <v>9876</v>
      </c>
      <c r="K46" s="492"/>
      <c r="L46" s="328" t="s">
        <v>290</v>
      </c>
      <c r="M46" s="227" t="s">
        <v>10124</v>
      </c>
      <c r="N46" s="228" t="s">
        <v>10125</v>
      </c>
      <c r="O46" s="228" t="s">
        <v>10126</v>
      </c>
      <c r="P46" s="228">
        <v>3</v>
      </c>
      <c r="Q46" s="328"/>
      <c r="R46" s="328"/>
      <c r="S46" s="328"/>
      <c r="T46" s="227"/>
      <c r="U46" s="227"/>
      <c r="V46" s="227">
        <v>2010</v>
      </c>
      <c r="W46" s="233"/>
      <c r="X46" s="233"/>
      <c r="Y46" s="233"/>
      <c r="Z46" s="233"/>
      <c r="AA46" s="233"/>
      <c r="AB46" s="233"/>
      <c r="AC46" s="328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27"/>
    </row>
    <row r="47" spans="1:48" ht="24" customHeight="1">
      <c r="A47" s="1309"/>
      <c r="B47" s="221"/>
      <c r="C47" s="236" t="s">
        <v>713</v>
      </c>
      <c r="D47" s="236" t="s">
        <v>7468</v>
      </c>
      <c r="E47" s="236" t="s">
        <v>10119</v>
      </c>
      <c r="F47" s="236" t="s">
        <v>64</v>
      </c>
      <c r="G47" s="236" t="s">
        <v>713</v>
      </c>
      <c r="H47" s="233">
        <v>10200</v>
      </c>
      <c r="I47" s="382">
        <v>20000</v>
      </c>
      <c r="J47" s="254"/>
      <c r="K47" s="254"/>
      <c r="L47" s="382" t="s">
        <v>290</v>
      </c>
      <c r="M47" s="236">
        <v>64</v>
      </c>
      <c r="N47" s="254">
        <v>100</v>
      </c>
      <c r="O47" s="254">
        <v>10200</v>
      </c>
      <c r="P47" s="254">
        <v>1</v>
      </c>
      <c r="Q47" s="382">
        <v>1000</v>
      </c>
      <c r="R47" s="382">
        <v>1000</v>
      </c>
      <c r="S47" s="382" t="s">
        <v>178</v>
      </c>
      <c r="T47" s="236" t="s">
        <v>466</v>
      </c>
      <c r="U47" s="236"/>
      <c r="V47" s="236">
        <v>2006</v>
      </c>
      <c r="W47" s="383"/>
      <c r="X47" s="383"/>
      <c r="Y47" s="384"/>
      <c r="Z47" s="233"/>
      <c r="AA47" s="233"/>
      <c r="AB47" s="233">
        <v>1288</v>
      </c>
      <c r="AC47" s="328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27"/>
    </row>
    <row r="48" spans="1:48" ht="24" customHeight="1">
      <c r="A48" s="1309">
        <v>16</v>
      </c>
      <c r="B48" s="221"/>
      <c r="C48" s="236" t="s">
        <v>7410</v>
      </c>
      <c r="D48" s="236" t="s">
        <v>7475</v>
      </c>
      <c r="E48" s="236" t="s">
        <v>11676</v>
      </c>
      <c r="F48" s="236" t="s">
        <v>7410</v>
      </c>
      <c r="G48" s="236" t="s">
        <v>7410</v>
      </c>
      <c r="H48" s="233">
        <v>16000</v>
      </c>
      <c r="I48" s="382">
        <v>7350</v>
      </c>
      <c r="J48" s="254"/>
      <c r="K48" s="254"/>
      <c r="L48" s="382" t="s">
        <v>310</v>
      </c>
      <c r="M48" s="236">
        <v>70</v>
      </c>
      <c r="N48" s="254">
        <v>105</v>
      </c>
      <c r="O48" s="254">
        <v>7350</v>
      </c>
      <c r="P48" s="254">
        <v>1</v>
      </c>
      <c r="Q48" s="382">
        <v>1000</v>
      </c>
      <c r="R48" s="382">
        <v>1000</v>
      </c>
      <c r="S48" s="382" t="s">
        <v>178</v>
      </c>
      <c r="T48" s="236" t="s">
        <v>466</v>
      </c>
      <c r="U48" s="236"/>
      <c r="V48" s="236">
        <v>1989</v>
      </c>
      <c r="W48" s="386"/>
      <c r="X48" s="386"/>
      <c r="Y48" s="387"/>
      <c r="Z48" s="349"/>
      <c r="AA48" s="349"/>
      <c r="AB48" s="349"/>
      <c r="AC48" s="388"/>
      <c r="AD48" s="349"/>
      <c r="AE48" s="349"/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  <c r="AU48" s="349"/>
      <c r="AV48" s="314"/>
    </row>
    <row r="49" spans="1:48" ht="24" customHeight="1">
      <c r="A49" s="1309">
        <v>17</v>
      </c>
      <c r="B49" s="221"/>
      <c r="C49" s="227" t="s">
        <v>7410</v>
      </c>
      <c r="D49" s="227" t="s">
        <v>10129</v>
      </c>
      <c r="E49" s="227" t="s">
        <v>10130</v>
      </c>
      <c r="F49" s="227" t="s">
        <v>7410</v>
      </c>
      <c r="G49" s="227" t="s">
        <v>7410</v>
      </c>
      <c r="H49" s="233">
        <v>25000</v>
      </c>
      <c r="I49" s="328">
        <v>5520</v>
      </c>
      <c r="J49" s="254"/>
      <c r="K49" s="254"/>
      <c r="L49" s="328" t="s">
        <v>310</v>
      </c>
      <c r="M49" s="227">
        <v>48</v>
      </c>
      <c r="N49" s="228">
        <v>115</v>
      </c>
      <c r="O49" s="228">
        <v>5520</v>
      </c>
      <c r="P49" s="228">
        <v>1</v>
      </c>
      <c r="Q49" s="328">
        <v>1500</v>
      </c>
      <c r="R49" s="328">
        <v>1500</v>
      </c>
      <c r="S49" s="328" t="s">
        <v>178</v>
      </c>
      <c r="T49" s="234" t="s">
        <v>466</v>
      </c>
      <c r="U49" s="234"/>
      <c r="V49" s="234">
        <v>1989</v>
      </c>
      <c r="W49" s="233"/>
      <c r="X49" s="233"/>
      <c r="Y49" s="233"/>
      <c r="Z49" s="233"/>
      <c r="AA49" s="233"/>
      <c r="AB49" s="233"/>
      <c r="AC49" s="328"/>
      <c r="AD49" s="227"/>
      <c r="AE49" s="227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27"/>
    </row>
    <row r="50" spans="1:48" ht="24" customHeight="1">
      <c r="A50" s="1309">
        <v>18</v>
      </c>
      <c r="B50" s="221"/>
      <c r="C50" s="236" t="s">
        <v>7410</v>
      </c>
      <c r="D50" s="236" t="s">
        <v>10129</v>
      </c>
      <c r="E50" s="236" t="s">
        <v>10131</v>
      </c>
      <c r="F50" s="236" t="s">
        <v>7410</v>
      </c>
      <c r="G50" s="236" t="s">
        <v>7410</v>
      </c>
      <c r="H50" s="233">
        <v>5000</v>
      </c>
      <c r="I50" s="382">
        <v>5000</v>
      </c>
      <c r="J50" s="254"/>
      <c r="K50" s="254"/>
      <c r="L50" s="382" t="s">
        <v>310</v>
      </c>
      <c r="M50" s="236">
        <v>50</v>
      </c>
      <c r="N50" s="254">
        <v>100</v>
      </c>
      <c r="O50" s="254">
        <v>5000</v>
      </c>
      <c r="P50" s="228">
        <v>1</v>
      </c>
      <c r="Q50" s="382">
        <v>1500</v>
      </c>
      <c r="R50" s="382">
        <v>1500</v>
      </c>
      <c r="S50" s="382" t="s">
        <v>178</v>
      </c>
      <c r="T50" s="234" t="s">
        <v>466</v>
      </c>
      <c r="U50" s="234"/>
      <c r="V50" s="234">
        <v>1989</v>
      </c>
      <c r="W50" s="383"/>
      <c r="X50" s="383"/>
      <c r="Y50" s="384"/>
      <c r="Z50" s="233"/>
      <c r="AA50" s="233"/>
      <c r="AB50" s="233"/>
      <c r="AC50" s="328"/>
      <c r="AD50" s="227"/>
      <c r="AE50" s="227"/>
      <c r="AF50" s="227"/>
      <c r="AG50" s="233"/>
      <c r="AH50" s="227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27"/>
    </row>
    <row r="51" spans="1:48" ht="24" customHeight="1">
      <c r="A51" s="1309">
        <v>19</v>
      </c>
      <c r="B51" s="221"/>
      <c r="C51" s="227" t="s">
        <v>7410</v>
      </c>
      <c r="D51" s="227" t="s">
        <v>10132</v>
      </c>
      <c r="E51" s="227" t="s">
        <v>10133</v>
      </c>
      <c r="F51" s="227" t="s">
        <v>7410</v>
      </c>
      <c r="G51" s="227" t="s">
        <v>7410</v>
      </c>
      <c r="H51" s="233">
        <v>7350</v>
      </c>
      <c r="I51" s="228">
        <v>6324</v>
      </c>
      <c r="J51" s="254"/>
      <c r="K51" s="254"/>
      <c r="L51" s="228" t="s">
        <v>290</v>
      </c>
      <c r="M51" s="227">
        <v>62</v>
      </c>
      <c r="N51" s="228">
        <v>102</v>
      </c>
      <c r="O51" s="228">
        <v>6324</v>
      </c>
      <c r="P51" s="228">
        <v>1</v>
      </c>
      <c r="Q51" s="228">
        <v>1000</v>
      </c>
      <c r="R51" s="228">
        <v>1000</v>
      </c>
      <c r="S51" s="228" t="s">
        <v>178</v>
      </c>
      <c r="T51" s="227" t="s">
        <v>466</v>
      </c>
      <c r="U51" s="227"/>
      <c r="V51" s="227">
        <v>2019</v>
      </c>
      <c r="W51" s="233"/>
      <c r="X51" s="233"/>
      <c r="Y51" s="233"/>
      <c r="Z51" s="233"/>
      <c r="AA51" s="233"/>
      <c r="AB51" s="233"/>
      <c r="AC51" s="228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89"/>
      <c r="AU51" s="389"/>
      <c r="AV51" s="227"/>
    </row>
    <row r="52" spans="1:48" ht="24" customHeight="1">
      <c r="A52" s="1309"/>
      <c r="B52" s="221"/>
      <c r="C52" s="227" t="s">
        <v>7410</v>
      </c>
      <c r="D52" s="227" t="s">
        <v>10134</v>
      </c>
      <c r="E52" s="227" t="s">
        <v>7411</v>
      </c>
      <c r="F52" s="227" t="s">
        <v>7410</v>
      </c>
      <c r="G52" s="227" t="s">
        <v>7410</v>
      </c>
      <c r="H52" s="233">
        <v>5400</v>
      </c>
      <c r="I52" s="228">
        <v>5400</v>
      </c>
      <c r="J52" s="254"/>
      <c r="K52" s="254"/>
      <c r="L52" s="228" t="s">
        <v>290</v>
      </c>
      <c r="M52" s="227">
        <v>60</v>
      </c>
      <c r="N52" s="228">
        <v>90</v>
      </c>
      <c r="O52" s="228">
        <v>5400</v>
      </c>
      <c r="P52" s="228">
        <v>1</v>
      </c>
      <c r="Q52" s="228"/>
      <c r="R52" s="228"/>
      <c r="S52" s="228"/>
      <c r="T52" s="227"/>
      <c r="U52" s="227"/>
      <c r="V52" s="227">
        <v>2011</v>
      </c>
      <c r="W52" s="233"/>
      <c r="X52" s="233"/>
      <c r="Y52" s="233"/>
      <c r="Z52" s="233"/>
      <c r="AA52" s="233"/>
      <c r="AB52" s="233"/>
      <c r="AC52" s="228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227"/>
    </row>
    <row r="53" spans="1:48" ht="24" customHeight="1">
      <c r="A53" s="1309"/>
      <c r="B53" s="221"/>
      <c r="C53" s="227" t="s">
        <v>7410</v>
      </c>
      <c r="D53" s="227" t="s">
        <v>10135</v>
      </c>
      <c r="E53" s="227" t="s">
        <v>7412</v>
      </c>
      <c r="F53" s="227" t="s">
        <v>64</v>
      </c>
      <c r="G53" s="227" t="s">
        <v>7413</v>
      </c>
      <c r="H53" s="233">
        <v>4500</v>
      </c>
      <c r="I53" s="228">
        <v>4500</v>
      </c>
      <c r="J53" s="254"/>
      <c r="K53" s="254"/>
      <c r="L53" s="228" t="s">
        <v>290</v>
      </c>
      <c r="M53" s="227">
        <v>50</v>
      </c>
      <c r="N53" s="228">
        <v>90</v>
      </c>
      <c r="O53" s="228">
        <v>4500</v>
      </c>
      <c r="P53" s="228">
        <v>1</v>
      </c>
      <c r="Q53" s="228"/>
      <c r="R53" s="228"/>
      <c r="S53" s="228"/>
      <c r="T53" s="227"/>
      <c r="U53" s="227"/>
      <c r="V53" s="227">
        <v>2015</v>
      </c>
      <c r="W53" s="233"/>
      <c r="X53" s="233"/>
      <c r="Y53" s="233"/>
      <c r="Z53" s="233"/>
      <c r="AA53" s="233"/>
      <c r="AB53" s="233"/>
      <c r="AC53" s="228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227"/>
    </row>
    <row r="54" spans="1:48" ht="23.1" customHeight="1">
      <c r="A54" s="1309">
        <v>20</v>
      </c>
      <c r="B54" s="200"/>
      <c r="C54" s="227" t="s">
        <v>7480</v>
      </c>
      <c r="D54" s="227"/>
      <c r="E54" s="227" t="s">
        <v>11677</v>
      </c>
      <c r="F54" s="227" t="s">
        <v>7480</v>
      </c>
      <c r="G54" s="227" t="s">
        <v>7736</v>
      </c>
      <c r="H54" s="233">
        <v>5098</v>
      </c>
      <c r="I54" s="228">
        <v>4500</v>
      </c>
      <c r="J54" s="228"/>
      <c r="K54" s="254"/>
      <c r="L54" s="228" t="s">
        <v>290</v>
      </c>
      <c r="M54" s="227">
        <v>56</v>
      </c>
      <c r="N54" s="228">
        <v>91</v>
      </c>
      <c r="O54" s="228">
        <v>5098</v>
      </c>
      <c r="P54" s="228">
        <v>1</v>
      </c>
      <c r="Q54" s="228"/>
      <c r="R54" s="228"/>
      <c r="S54" s="228"/>
      <c r="T54" s="227"/>
      <c r="U54" s="227"/>
      <c r="V54" s="227">
        <v>2007</v>
      </c>
      <c r="W54" s="233"/>
      <c r="X54" s="233"/>
      <c r="Y54" s="233"/>
      <c r="Z54" s="233"/>
      <c r="AA54" s="233"/>
      <c r="AB54" s="233">
        <v>1030</v>
      </c>
      <c r="AC54" s="228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227"/>
    </row>
    <row r="55" spans="1:48" ht="23.1" customHeight="1">
      <c r="A55" s="1309"/>
      <c r="B55" s="200"/>
      <c r="C55" s="227" t="s">
        <v>292</v>
      </c>
      <c r="D55" s="227"/>
      <c r="E55" s="227" t="s">
        <v>11678</v>
      </c>
      <c r="F55" s="227" t="s">
        <v>64</v>
      </c>
      <c r="G55" s="227" t="s">
        <v>13448</v>
      </c>
      <c r="H55" s="233">
        <v>8740</v>
      </c>
      <c r="I55" s="228">
        <v>8740</v>
      </c>
      <c r="J55" s="254"/>
      <c r="K55" s="254"/>
      <c r="L55" s="228" t="s">
        <v>310</v>
      </c>
      <c r="M55" s="227">
        <v>83</v>
      </c>
      <c r="N55" s="228">
        <v>105</v>
      </c>
      <c r="O55" s="228">
        <v>8740</v>
      </c>
      <c r="P55" s="228">
        <v>1</v>
      </c>
      <c r="Q55" s="228"/>
      <c r="R55" s="228"/>
      <c r="S55" s="228" t="s">
        <v>389</v>
      </c>
      <c r="T55" s="227" t="s">
        <v>389</v>
      </c>
      <c r="U55" s="227"/>
      <c r="V55" s="227">
        <v>1988</v>
      </c>
      <c r="W55" s="233"/>
      <c r="X55" s="233"/>
      <c r="Y55" s="233"/>
      <c r="Z55" s="233"/>
      <c r="AA55" s="233"/>
      <c r="AB55" s="233">
        <v>110</v>
      </c>
      <c r="AC55" s="228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89"/>
      <c r="AQ55" s="389"/>
      <c r="AR55" s="389"/>
      <c r="AS55" s="389"/>
      <c r="AT55" s="389"/>
      <c r="AU55" s="389"/>
      <c r="AV55" s="227"/>
    </row>
    <row r="56" spans="1:48" ht="23.1" customHeight="1">
      <c r="A56" s="1309"/>
      <c r="B56" s="221"/>
      <c r="C56" s="227" t="s">
        <v>292</v>
      </c>
      <c r="D56" s="227" t="s">
        <v>10136</v>
      </c>
      <c r="E56" s="227" t="s">
        <v>10137</v>
      </c>
      <c r="F56" s="227" t="s">
        <v>292</v>
      </c>
      <c r="G56" s="227" t="s">
        <v>7750</v>
      </c>
      <c r="H56" s="233">
        <v>7800</v>
      </c>
      <c r="I56" s="228">
        <v>7000</v>
      </c>
      <c r="J56" s="254"/>
      <c r="K56" s="254">
        <v>7000</v>
      </c>
      <c r="L56" s="228" t="s">
        <v>310</v>
      </c>
      <c r="M56" s="227">
        <v>65</v>
      </c>
      <c r="N56" s="228">
        <v>106</v>
      </c>
      <c r="O56" s="228">
        <v>6890</v>
      </c>
      <c r="P56" s="228">
        <v>1</v>
      </c>
      <c r="Q56" s="228"/>
      <c r="R56" s="228"/>
      <c r="S56" s="228" t="s">
        <v>389</v>
      </c>
      <c r="T56" s="227" t="s">
        <v>389</v>
      </c>
      <c r="U56" s="227"/>
      <c r="V56" s="227">
        <v>1996</v>
      </c>
      <c r="W56" s="233"/>
      <c r="X56" s="233"/>
      <c r="Y56" s="233"/>
      <c r="Z56" s="233"/>
      <c r="AA56" s="233"/>
      <c r="AB56" s="233">
        <v>80</v>
      </c>
      <c r="AC56" s="227">
        <v>80</v>
      </c>
      <c r="AD56" s="227"/>
      <c r="AE56" s="227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27"/>
    </row>
    <row r="57" spans="1:48" ht="23.1" customHeight="1">
      <c r="A57" s="1309">
        <v>21</v>
      </c>
      <c r="B57" s="221"/>
      <c r="C57" s="236" t="s">
        <v>292</v>
      </c>
      <c r="D57" s="236" t="s">
        <v>10136</v>
      </c>
      <c r="E57" s="236" t="s">
        <v>10138</v>
      </c>
      <c r="F57" s="236" t="s">
        <v>292</v>
      </c>
      <c r="G57" s="236" t="s">
        <v>7750</v>
      </c>
      <c r="H57" s="233">
        <v>8700</v>
      </c>
      <c r="I57" s="382">
        <v>8700</v>
      </c>
      <c r="J57" s="254"/>
      <c r="K57" s="254">
        <v>6192</v>
      </c>
      <c r="L57" s="382" t="s">
        <v>310</v>
      </c>
      <c r="M57" s="236">
        <v>70</v>
      </c>
      <c r="N57" s="254">
        <v>109</v>
      </c>
      <c r="O57" s="254">
        <v>7630</v>
      </c>
      <c r="P57" s="254">
        <v>1</v>
      </c>
      <c r="Q57" s="382"/>
      <c r="R57" s="382"/>
      <c r="S57" s="382" t="s">
        <v>389</v>
      </c>
      <c r="T57" s="234" t="s">
        <v>389</v>
      </c>
      <c r="U57" s="234"/>
      <c r="V57" s="234">
        <v>2002</v>
      </c>
      <c r="W57" s="383"/>
      <c r="X57" s="383"/>
      <c r="Y57" s="384"/>
      <c r="Z57" s="233"/>
      <c r="AA57" s="233"/>
      <c r="AB57" s="233">
        <v>83</v>
      </c>
      <c r="AC57" s="236">
        <v>83</v>
      </c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89"/>
      <c r="AQ57" s="389"/>
      <c r="AR57" s="389"/>
      <c r="AS57" s="389"/>
      <c r="AT57" s="389"/>
      <c r="AU57" s="389"/>
      <c r="AV57" s="227"/>
    </row>
    <row r="58" spans="1:48" ht="23.1" customHeight="1">
      <c r="A58" s="1309">
        <v>21</v>
      </c>
      <c r="B58" s="221"/>
      <c r="C58" s="227" t="s">
        <v>292</v>
      </c>
      <c r="D58" s="227" t="s">
        <v>10139</v>
      </c>
      <c r="E58" s="227" t="s">
        <v>12380</v>
      </c>
      <c r="F58" s="227" t="s">
        <v>292</v>
      </c>
      <c r="G58" s="227" t="s">
        <v>7750</v>
      </c>
      <c r="H58" s="233">
        <v>7500</v>
      </c>
      <c r="I58" s="328">
        <v>7593</v>
      </c>
      <c r="J58" s="254"/>
      <c r="K58" s="328">
        <v>7593</v>
      </c>
      <c r="L58" s="227" t="s">
        <v>290</v>
      </c>
      <c r="M58" s="228">
        <v>68</v>
      </c>
      <c r="N58" s="228">
        <v>104</v>
      </c>
      <c r="O58" s="228">
        <f>68*104</f>
        <v>7072</v>
      </c>
      <c r="P58" s="228">
        <v>1</v>
      </c>
      <c r="Q58" s="328"/>
      <c r="R58" s="328"/>
      <c r="S58" s="328" t="s">
        <v>389</v>
      </c>
      <c r="T58" s="234" t="s">
        <v>389</v>
      </c>
      <c r="U58" s="234"/>
      <c r="V58" s="227" t="s">
        <v>12381</v>
      </c>
      <c r="W58" s="390">
        <v>110</v>
      </c>
      <c r="X58" s="390"/>
      <c r="Y58" s="390"/>
      <c r="Z58" s="390"/>
      <c r="AA58" s="390"/>
      <c r="AB58" s="390"/>
      <c r="AC58" s="328">
        <f>110+1500</f>
        <v>1610</v>
      </c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 t="s">
        <v>1790</v>
      </c>
    </row>
    <row r="59" spans="1:48" ht="23.1" customHeight="1">
      <c r="A59" s="1309">
        <v>21</v>
      </c>
      <c r="B59" s="221"/>
      <c r="C59" s="227" t="s">
        <v>292</v>
      </c>
      <c r="D59" s="227" t="s">
        <v>10140</v>
      </c>
      <c r="E59" s="227" t="s">
        <v>12382</v>
      </c>
      <c r="F59" s="227" t="s">
        <v>292</v>
      </c>
      <c r="G59" s="227" t="s">
        <v>7750</v>
      </c>
      <c r="H59" s="233">
        <v>8200</v>
      </c>
      <c r="I59" s="328">
        <v>8500</v>
      </c>
      <c r="J59" s="254"/>
      <c r="K59" s="328">
        <v>8500</v>
      </c>
      <c r="L59" s="227" t="s">
        <v>290</v>
      </c>
      <c r="M59" s="228">
        <v>64</v>
      </c>
      <c r="N59" s="228">
        <v>100</v>
      </c>
      <c r="O59" s="228">
        <f>100*64</f>
        <v>6400</v>
      </c>
      <c r="P59" s="228">
        <v>1</v>
      </c>
      <c r="Q59" s="328"/>
      <c r="R59" s="328"/>
      <c r="S59" s="328" t="s">
        <v>389</v>
      </c>
      <c r="T59" s="234" t="s">
        <v>389</v>
      </c>
      <c r="U59" s="234"/>
      <c r="V59" s="227" t="s">
        <v>12383</v>
      </c>
      <c r="W59" s="390"/>
      <c r="X59" s="390"/>
      <c r="Y59" s="390"/>
      <c r="Z59" s="390"/>
      <c r="AA59" s="390"/>
      <c r="AB59" s="390"/>
      <c r="AC59" s="328">
        <f>96+1500</f>
        <v>1596</v>
      </c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 t="s">
        <v>1790</v>
      </c>
    </row>
    <row r="60" spans="1:48" ht="23.1" customHeight="1">
      <c r="A60" s="1309">
        <v>22</v>
      </c>
      <c r="B60" s="221"/>
      <c r="C60" s="236" t="s">
        <v>292</v>
      </c>
      <c r="D60" s="236" t="s">
        <v>7482</v>
      </c>
      <c r="E60" s="236" t="s">
        <v>11679</v>
      </c>
      <c r="F60" s="236" t="s">
        <v>292</v>
      </c>
      <c r="G60" s="236" t="s">
        <v>7750</v>
      </c>
      <c r="H60" s="233">
        <v>6000</v>
      </c>
      <c r="I60" s="382">
        <v>6000</v>
      </c>
      <c r="J60" s="254"/>
      <c r="K60" s="254"/>
      <c r="L60" s="382" t="s">
        <v>290</v>
      </c>
      <c r="M60" s="236">
        <v>53</v>
      </c>
      <c r="N60" s="254">
        <v>78</v>
      </c>
      <c r="O60" s="254">
        <v>4134</v>
      </c>
      <c r="P60" s="254">
        <v>1</v>
      </c>
      <c r="Q60" s="382"/>
      <c r="R60" s="382"/>
      <c r="S60" s="382" t="s">
        <v>389</v>
      </c>
      <c r="T60" s="236" t="s">
        <v>389</v>
      </c>
      <c r="U60" s="236"/>
      <c r="V60" s="236">
        <v>1996</v>
      </c>
      <c r="W60" s="236"/>
      <c r="X60" s="236"/>
      <c r="Y60" s="236"/>
      <c r="Z60" s="236"/>
      <c r="AA60" s="236"/>
      <c r="AB60" s="236">
        <v>1262</v>
      </c>
      <c r="AC60" s="382">
        <v>70</v>
      </c>
      <c r="AD60" s="233"/>
      <c r="AE60" s="233"/>
      <c r="AF60" s="233"/>
      <c r="AG60" s="233"/>
      <c r="AH60" s="233"/>
      <c r="AI60" s="233"/>
      <c r="AJ60" s="233"/>
      <c r="AK60" s="233" t="s">
        <v>606</v>
      </c>
      <c r="AL60" s="233" t="s">
        <v>2165</v>
      </c>
      <c r="AM60" s="233" t="s">
        <v>10141</v>
      </c>
      <c r="AN60" s="233"/>
      <c r="AO60" s="233" t="s">
        <v>10142</v>
      </c>
      <c r="AP60" s="233" t="s">
        <v>699</v>
      </c>
      <c r="AQ60" s="233" t="s">
        <v>1440</v>
      </c>
      <c r="AR60" s="233" t="s">
        <v>1785</v>
      </c>
      <c r="AS60" s="233"/>
      <c r="AT60" s="233" t="s">
        <v>10142</v>
      </c>
      <c r="AU60" s="233" t="s">
        <v>4157</v>
      </c>
      <c r="AV60" s="227"/>
    </row>
    <row r="61" spans="1:48" ht="23.1" customHeight="1">
      <c r="A61" s="1309">
        <v>23</v>
      </c>
      <c r="B61" s="221"/>
      <c r="C61" s="236" t="s">
        <v>7486</v>
      </c>
      <c r="D61" s="236"/>
      <c r="E61" s="236" t="s">
        <v>13455</v>
      </c>
      <c r="F61" s="236" t="s">
        <v>64</v>
      </c>
      <c r="G61" s="236" t="s">
        <v>13457</v>
      </c>
      <c r="H61" s="233">
        <v>7140</v>
      </c>
      <c r="I61" s="382">
        <v>7350</v>
      </c>
      <c r="J61" s="254"/>
      <c r="K61" s="254"/>
      <c r="L61" s="382" t="s">
        <v>290</v>
      </c>
      <c r="M61" s="236">
        <v>75</v>
      </c>
      <c r="N61" s="254">
        <v>98</v>
      </c>
      <c r="O61" s="254">
        <v>7350</v>
      </c>
      <c r="P61" s="254">
        <v>1</v>
      </c>
      <c r="Q61" s="382">
        <v>32</v>
      </c>
      <c r="R61" s="382">
        <v>32</v>
      </c>
      <c r="S61" s="382" t="s">
        <v>1983</v>
      </c>
      <c r="T61" s="236" t="s">
        <v>13456</v>
      </c>
      <c r="U61" s="236"/>
      <c r="V61" s="236">
        <v>2006</v>
      </c>
      <c r="W61" s="236"/>
      <c r="X61" s="236"/>
      <c r="Y61" s="236"/>
      <c r="Z61" s="236"/>
      <c r="AA61" s="236"/>
      <c r="AB61" s="236">
        <v>300</v>
      </c>
      <c r="AC61" s="382">
        <v>300</v>
      </c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27"/>
    </row>
    <row r="62" spans="1:48" ht="23.1" customHeight="1">
      <c r="A62" s="1309">
        <v>24</v>
      </c>
      <c r="B62" s="221"/>
      <c r="C62" s="236" t="s">
        <v>7486</v>
      </c>
      <c r="D62" s="236" t="s">
        <v>12384</v>
      </c>
      <c r="E62" s="236" t="s">
        <v>12384</v>
      </c>
      <c r="F62" s="236" t="s">
        <v>7486</v>
      </c>
      <c r="G62" s="236" t="s">
        <v>12385</v>
      </c>
      <c r="H62" s="233"/>
      <c r="I62" s="382">
        <v>7140</v>
      </c>
      <c r="J62" s="236"/>
      <c r="K62" s="236"/>
      <c r="L62" s="236" t="s">
        <v>290</v>
      </c>
      <c r="M62" s="236">
        <v>68</v>
      </c>
      <c r="N62" s="254">
        <v>105</v>
      </c>
      <c r="O62" s="254">
        <v>7140</v>
      </c>
      <c r="P62" s="228">
        <v>1</v>
      </c>
      <c r="Q62" s="234"/>
      <c r="R62" s="234"/>
      <c r="S62" s="234">
        <v>2021</v>
      </c>
      <c r="T62" s="236"/>
      <c r="U62" s="236"/>
      <c r="V62" s="227"/>
      <c r="W62" s="236"/>
      <c r="X62" s="236"/>
      <c r="Y62" s="236"/>
      <c r="Z62" s="236"/>
      <c r="AA62" s="236"/>
      <c r="AB62" s="236"/>
      <c r="AC62" s="382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27"/>
    </row>
    <row r="63" spans="1:48" ht="23.1" customHeight="1">
      <c r="A63" s="208">
        <v>25</v>
      </c>
      <c r="B63" s="221"/>
      <c r="C63" s="236" t="s">
        <v>7486</v>
      </c>
      <c r="D63" s="236" t="s">
        <v>12386</v>
      </c>
      <c r="E63" s="236" t="s">
        <v>12386</v>
      </c>
      <c r="F63" s="236" t="s">
        <v>7486</v>
      </c>
      <c r="G63" s="236" t="s">
        <v>12385</v>
      </c>
      <c r="H63" s="233"/>
      <c r="I63" s="382">
        <v>4267</v>
      </c>
      <c r="J63" s="236"/>
      <c r="K63" s="236"/>
      <c r="L63" s="236" t="s">
        <v>290</v>
      </c>
      <c r="M63" s="236">
        <v>68</v>
      </c>
      <c r="N63" s="254">
        <v>105</v>
      </c>
      <c r="O63" s="254">
        <v>4237</v>
      </c>
      <c r="P63" s="228">
        <v>1</v>
      </c>
      <c r="Q63" s="234"/>
      <c r="R63" s="234"/>
      <c r="S63" s="234">
        <v>2021</v>
      </c>
      <c r="T63" s="236"/>
      <c r="U63" s="236"/>
      <c r="V63" s="227"/>
      <c r="W63" s="236"/>
      <c r="X63" s="236"/>
      <c r="Y63" s="236"/>
      <c r="Z63" s="236"/>
      <c r="AA63" s="236"/>
      <c r="AB63" s="236"/>
      <c r="AC63" s="382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27"/>
    </row>
    <row r="64" spans="1:48" ht="23.1" customHeight="1">
      <c r="A64" s="1309">
        <v>26</v>
      </c>
      <c r="B64" s="221"/>
      <c r="C64" s="227" t="s">
        <v>7493</v>
      </c>
      <c r="D64" s="227" t="s">
        <v>10143</v>
      </c>
      <c r="E64" s="227" t="s">
        <v>10144</v>
      </c>
      <c r="F64" s="227" t="s">
        <v>7493</v>
      </c>
      <c r="G64" s="227" t="s">
        <v>7548</v>
      </c>
      <c r="H64" s="233">
        <v>23754</v>
      </c>
      <c r="I64" s="328">
        <v>5780</v>
      </c>
      <c r="J64" s="254"/>
      <c r="K64" s="254"/>
      <c r="L64" s="328" t="s">
        <v>290</v>
      </c>
      <c r="M64" s="227">
        <v>55</v>
      </c>
      <c r="N64" s="228">
        <v>93</v>
      </c>
      <c r="O64" s="228">
        <v>5115</v>
      </c>
      <c r="P64" s="228">
        <v>1</v>
      </c>
      <c r="Q64" s="328"/>
      <c r="R64" s="328"/>
      <c r="S64" s="328"/>
      <c r="T64" s="234"/>
      <c r="U64" s="234"/>
      <c r="V64" s="234">
        <v>2004</v>
      </c>
      <c r="W64" s="390"/>
      <c r="X64" s="390"/>
      <c r="Y64" s="390"/>
      <c r="Z64" s="390"/>
      <c r="AA64" s="390"/>
      <c r="AB64" s="390">
        <v>1300</v>
      </c>
      <c r="AC64" s="227">
        <v>243</v>
      </c>
      <c r="AD64" s="227"/>
      <c r="AE64" s="227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4"/>
    </row>
    <row r="65" spans="1:48" ht="23.1" customHeight="1">
      <c r="A65" s="1309"/>
      <c r="B65" s="221"/>
      <c r="C65" s="236" t="s">
        <v>7493</v>
      </c>
      <c r="D65" s="236" t="s">
        <v>10145</v>
      </c>
      <c r="E65" s="236" t="s">
        <v>10146</v>
      </c>
      <c r="F65" s="236" t="s">
        <v>7493</v>
      </c>
      <c r="G65" s="236" t="s">
        <v>7548</v>
      </c>
      <c r="H65" s="233">
        <v>5580</v>
      </c>
      <c r="I65" s="382">
        <v>2940</v>
      </c>
      <c r="J65" s="254"/>
      <c r="K65" s="254"/>
      <c r="L65" s="382" t="s">
        <v>290</v>
      </c>
      <c r="M65" s="236">
        <v>42</v>
      </c>
      <c r="N65" s="254">
        <v>70</v>
      </c>
      <c r="O65" s="254">
        <v>2940</v>
      </c>
      <c r="P65" s="254">
        <v>1</v>
      </c>
      <c r="Q65" s="382"/>
      <c r="R65" s="382"/>
      <c r="S65" s="382"/>
      <c r="T65" s="236"/>
      <c r="U65" s="236"/>
      <c r="V65" s="236">
        <v>2000</v>
      </c>
      <c r="W65" s="236"/>
      <c r="X65" s="236"/>
      <c r="Y65" s="236"/>
      <c r="Z65" s="236"/>
      <c r="AA65" s="236"/>
      <c r="AB65" s="236">
        <v>1104</v>
      </c>
      <c r="AC65" s="382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27"/>
    </row>
    <row r="66" spans="1:48" ht="23.1" customHeight="1">
      <c r="A66" s="1309">
        <v>28</v>
      </c>
      <c r="B66" s="221"/>
      <c r="C66" s="227" t="s">
        <v>7495</v>
      </c>
      <c r="D66" s="227" t="s">
        <v>10147</v>
      </c>
      <c r="E66" s="227" t="s">
        <v>11680</v>
      </c>
      <c r="F66" s="227" t="s">
        <v>7495</v>
      </c>
      <c r="G66" s="227" t="s">
        <v>7495</v>
      </c>
      <c r="H66" s="233">
        <v>32523</v>
      </c>
      <c r="I66" s="228">
        <v>5856</v>
      </c>
      <c r="J66" s="254"/>
      <c r="K66" s="254"/>
      <c r="L66" s="228" t="s">
        <v>290</v>
      </c>
      <c r="M66" s="227">
        <v>62</v>
      </c>
      <c r="N66" s="228">
        <v>93</v>
      </c>
      <c r="O66" s="228">
        <v>5766</v>
      </c>
      <c r="P66" s="228">
        <v>1</v>
      </c>
      <c r="Q66" s="228"/>
      <c r="R66" s="228"/>
      <c r="S66" s="228"/>
      <c r="T66" s="227"/>
      <c r="U66" s="227"/>
      <c r="V66" s="227">
        <v>2005</v>
      </c>
      <c r="W66" s="233"/>
      <c r="X66" s="233"/>
      <c r="Y66" s="233"/>
      <c r="Z66" s="233"/>
      <c r="AA66" s="233"/>
      <c r="AB66" s="233">
        <v>900</v>
      </c>
      <c r="AC66" s="228"/>
      <c r="AD66" s="233"/>
      <c r="AE66" s="233"/>
      <c r="AF66" s="233"/>
      <c r="AG66" s="233"/>
      <c r="AH66" s="233"/>
      <c r="AI66" s="233"/>
      <c r="AJ66" s="233"/>
      <c r="AK66" s="233" t="s">
        <v>606</v>
      </c>
      <c r="AL66" s="233">
        <v>1</v>
      </c>
      <c r="AM66" s="233">
        <v>703</v>
      </c>
      <c r="AN66" s="233" t="s">
        <v>4230</v>
      </c>
      <c r="AO66" s="233" t="s">
        <v>554</v>
      </c>
      <c r="AP66" s="233"/>
      <c r="AQ66" s="233"/>
      <c r="AR66" s="233"/>
      <c r="AS66" s="233"/>
      <c r="AT66" s="233"/>
      <c r="AU66" s="233"/>
      <c r="AV66" s="234"/>
    </row>
    <row r="67" spans="1:48" ht="23.1" customHeight="1">
      <c r="A67" s="1309">
        <v>29</v>
      </c>
      <c r="B67" s="221"/>
      <c r="C67" s="227" t="s">
        <v>7495</v>
      </c>
      <c r="D67" s="227" t="s">
        <v>10148</v>
      </c>
      <c r="E67" s="227" t="s">
        <v>11681</v>
      </c>
      <c r="F67" s="227" t="s">
        <v>7495</v>
      </c>
      <c r="G67" s="227" t="s">
        <v>7495</v>
      </c>
      <c r="H67" s="233">
        <v>30353</v>
      </c>
      <c r="I67" s="228">
        <v>30353</v>
      </c>
      <c r="J67" s="254"/>
      <c r="K67" s="254"/>
      <c r="L67" s="228" t="s">
        <v>290</v>
      </c>
      <c r="M67" s="227">
        <v>45</v>
      </c>
      <c r="N67" s="228">
        <v>73</v>
      </c>
      <c r="O67" s="228">
        <v>3285</v>
      </c>
      <c r="P67" s="228">
        <v>1</v>
      </c>
      <c r="Q67" s="228"/>
      <c r="R67" s="228"/>
      <c r="S67" s="228"/>
      <c r="T67" s="227"/>
      <c r="U67" s="227"/>
      <c r="V67" s="227">
        <v>2007</v>
      </c>
      <c r="W67" s="233"/>
      <c r="X67" s="233"/>
      <c r="Y67" s="233"/>
      <c r="Z67" s="233"/>
      <c r="AA67" s="233"/>
      <c r="AB67" s="233">
        <v>985</v>
      </c>
      <c r="AC67" s="228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27"/>
    </row>
    <row r="68" spans="1:48" ht="23.1" customHeight="1">
      <c r="A68" s="1309">
        <v>30</v>
      </c>
      <c r="B68" s="221"/>
      <c r="C68" s="236" t="s">
        <v>7495</v>
      </c>
      <c r="D68" s="236" t="s">
        <v>10149</v>
      </c>
      <c r="E68" s="236" t="s">
        <v>11494</v>
      </c>
      <c r="F68" s="236" t="s">
        <v>7495</v>
      </c>
      <c r="G68" s="236" t="s">
        <v>7495</v>
      </c>
      <c r="H68" s="233">
        <v>56000</v>
      </c>
      <c r="I68" s="382">
        <v>56000</v>
      </c>
      <c r="J68" s="254"/>
      <c r="K68" s="254"/>
      <c r="L68" s="382" t="s">
        <v>290</v>
      </c>
      <c r="M68" s="236">
        <v>55</v>
      </c>
      <c r="N68" s="254">
        <v>110</v>
      </c>
      <c r="O68" s="254">
        <v>6050</v>
      </c>
      <c r="P68" s="254">
        <v>1</v>
      </c>
      <c r="Q68" s="382"/>
      <c r="R68" s="382"/>
      <c r="S68" s="382"/>
      <c r="T68" s="234"/>
      <c r="U68" s="234"/>
      <c r="V68" s="234">
        <v>2005</v>
      </c>
      <c r="W68" s="383"/>
      <c r="X68" s="383"/>
      <c r="Y68" s="384"/>
      <c r="Z68" s="233"/>
      <c r="AA68" s="233"/>
      <c r="AB68" s="233">
        <v>8527</v>
      </c>
      <c r="AC68" s="328"/>
      <c r="AD68" s="227"/>
      <c r="AE68" s="227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27"/>
    </row>
    <row r="69" spans="1:48" ht="23.1" customHeight="1">
      <c r="A69" s="1309">
        <v>31</v>
      </c>
      <c r="B69" s="221"/>
      <c r="C69" s="236" t="s">
        <v>7495</v>
      </c>
      <c r="D69" s="236" t="s">
        <v>10150</v>
      </c>
      <c r="E69" s="236" t="s">
        <v>11682</v>
      </c>
      <c r="F69" s="236" t="s">
        <v>64</v>
      </c>
      <c r="G69" s="227" t="s">
        <v>13448</v>
      </c>
      <c r="H69" s="233">
        <v>7140</v>
      </c>
      <c r="I69" s="254">
        <v>7140</v>
      </c>
      <c r="J69" s="254"/>
      <c r="K69" s="254"/>
      <c r="L69" s="254" t="s">
        <v>310</v>
      </c>
      <c r="M69" s="236">
        <v>68</v>
      </c>
      <c r="N69" s="254">
        <v>105</v>
      </c>
      <c r="O69" s="254">
        <v>7140</v>
      </c>
      <c r="P69" s="254">
        <v>1</v>
      </c>
      <c r="Q69" s="254"/>
      <c r="R69" s="254"/>
      <c r="S69" s="254"/>
      <c r="T69" s="234"/>
      <c r="U69" s="234"/>
      <c r="V69" s="234">
        <v>2005</v>
      </c>
      <c r="W69" s="383"/>
      <c r="X69" s="383"/>
      <c r="Y69" s="384"/>
      <c r="Z69" s="233"/>
      <c r="AA69" s="233"/>
      <c r="AB69" s="233"/>
      <c r="AC69" s="228"/>
      <c r="AD69" s="227"/>
      <c r="AE69" s="227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27"/>
    </row>
    <row r="70" spans="1:48" ht="23.1" customHeight="1">
      <c r="A70" s="1309"/>
      <c r="B70" s="221"/>
      <c r="C70" s="236" t="s">
        <v>7495</v>
      </c>
      <c r="D70" s="236" t="s">
        <v>10151</v>
      </c>
      <c r="E70" s="236" t="s">
        <v>11683</v>
      </c>
      <c r="F70" s="236" t="s">
        <v>64</v>
      </c>
      <c r="G70" s="227" t="s">
        <v>13448</v>
      </c>
      <c r="H70" s="233">
        <v>3960</v>
      </c>
      <c r="I70" s="254">
        <v>6650</v>
      </c>
      <c r="J70" s="254"/>
      <c r="K70" s="254"/>
      <c r="L70" s="254" t="s">
        <v>310</v>
      </c>
      <c r="M70" s="236">
        <v>70</v>
      </c>
      <c r="N70" s="254">
        <v>95</v>
      </c>
      <c r="O70" s="254">
        <v>6650</v>
      </c>
      <c r="P70" s="254">
        <v>1</v>
      </c>
      <c r="Q70" s="254"/>
      <c r="R70" s="254"/>
      <c r="S70" s="254"/>
      <c r="T70" s="234"/>
      <c r="U70" s="234"/>
      <c r="V70" s="234">
        <v>2009</v>
      </c>
      <c r="W70" s="383"/>
      <c r="X70" s="383"/>
      <c r="Y70" s="384"/>
      <c r="Z70" s="233"/>
      <c r="AA70" s="233"/>
      <c r="AB70" s="233"/>
      <c r="AC70" s="228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27"/>
    </row>
    <row r="71" spans="1:48" ht="23.1" customHeight="1">
      <c r="A71" s="1309"/>
      <c r="B71" s="221"/>
      <c r="C71" s="236" t="s">
        <v>7501</v>
      </c>
      <c r="D71" s="236" t="s">
        <v>10152</v>
      </c>
      <c r="E71" s="236" t="s">
        <v>11684</v>
      </c>
      <c r="F71" s="236" t="s">
        <v>64</v>
      </c>
      <c r="G71" s="236" t="s">
        <v>7501</v>
      </c>
      <c r="H71" s="233">
        <v>7776</v>
      </c>
      <c r="I71" s="254">
        <v>7776</v>
      </c>
      <c r="J71" s="254"/>
      <c r="K71" s="254"/>
      <c r="L71" s="254" t="s">
        <v>290</v>
      </c>
      <c r="M71" s="236">
        <v>70</v>
      </c>
      <c r="N71" s="254">
        <v>110</v>
      </c>
      <c r="O71" s="254">
        <v>7700</v>
      </c>
      <c r="P71" s="254">
        <v>1</v>
      </c>
      <c r="Q71" s="254">
        <v>300</v>
      </c>
      <c r="R71" s="254">
        <v>300</v>
      </c>
      <c r="S71" s="254" t="s">
        <v>714</v>
      </c>
      <c r="T71" s="234" t="s">
        <v>54</v>
      </c>
      <c r="U71" s="234"/>
      <c r="V71" s="234">
        <v>2008</v>
      </c>
      <c r="W71" s="383"/>
      <c r="X71" s="383"/>
      <c r="Y71" s="384"/>
      <c r="Z71" s="233"/>
      <c r="AA71" s="233"/>
      <c r="AB71" s="233">
        <v>1500</v>
      </c>
      <c r="AC71" s="228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27"/>
    </row>
    <row r="72" spans="1:48" ht="23.1" customHeight="1">
      <c r="A72" s="1309"/>
      <c r="B72" s="221"/>
      <c r="C72" s="236" t="s">
        <v>7501</v>
      </c>
      <c r="D72" s="236" t="s">
        <v>10153</v>
      </c>
      <c r="E72" s="236" t="s">
        <v>10154</v>
      </c>
      <c r="F72" s="236" t="s">
        <v>64</v>
      </c>
      <c r="G72" s="236" t="s">
        <v>11685</v>
      </c>
      <c r="H72" s="233">
        <v>9800</v>
      </c>
      <c r="I72" s="254">
        <v>9800</v>
      </c>
      <c r="J72" s="254"/>
      <c r="K72" s="254"/>
      <c r="L72" s="254" t="s">
        <v>469</v>
      </c>
      <c r="M72" s="236">
        <v>70</v>
      </c>
      <c r="N72" s="254">
        <v>95</v>
      </c>
      <c r="O72" s="254">
        <v>6650</v>
      </c>
      <c r="P72" s="254">
        <v>1</v>
      </c>
      <c r="Q72" s="254"/>
      <c r="R72" s="254"/>
      <c r="S72" s="254"/>
      <c r="T72" s="234"/>
      <c r="U72" s="234"/>
      <c r="V72" s="234">
        <v>2013</v>
      </c>
      <c r="W72" s="383"/>
      <c r="X72" s="383"/>
      <c r="Y72" s="384"/>
      <c r="Z72" s="233"/>
      <c r="AA72" s="233"/>
      <c r="AB72" s="233"/>
      <c r="AC72" s="228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27"/>
    </row>
    <row r="73" spans="1:48" ht="23.1" customHeight="1">
      <c r="A73" s="1309">
        <v>33</v>
      </c>
      <c r="B73" s="221"/>
      <c r="C73" s="227" t="s">
        <v>13395</v>
      </c>
      <c r="D73" s="233" t="s">
        <v>10078</v>
      </c>
      <c r="E73" s="260" t="s">
        <v>16026</v>
      </c>
      <c r="F73" s="233" t="s">
        <v>13395</v>
      </c>
      <c r="G73" s="233" t="s">
        <v>14425</v>
      </c>
      <c r="H73" s="233">
        <v>19790</v>
      </c>
      <c r="I73" s="228">
        <v>9660</v>
      </c>
      <c r="J73" s="228"/>
      <c r="K73" s="254"/>
      <c r="L73" s="228" t="s">
        <v>1979</v>
      </c>
      <c r="M73" s="228">
        <v>115</v>
      </c>
      <c r="N73" s="228">
        <v>78</v>
      </c>
      <c r="O73" s="228">
        <v>8970</v>
      </c>
      <c r="P73" s="228">
        <v>1</v>
      </c>
      <c r="Q73" s="228">
        <v>100</v>
      </c>
      <c r="R73" s="228">
        <v>100</v>
      </c>
      <c r="S73" s="228" t="s">
        <v>12374</v>
      </c>
      <c r="T73" s="227" t="s">
        <v>2089</v>
      </c>
      <c r="U73" s="227"/>
      <c r="V73" s="227">
        <v>2023</v>
      </c>
      <c r="W73" s="233"/>
      <c r="X73" s="233"/>
      <c r="Y73" s="233"/>
      <c r="Z73" s="233"/>
      <c r="AA73" s="233"/>
      <c r="AB73" s="233">
        <v>920</v>
      </c>
      <c r="AC73" s="254"/>
      <c r="AD73" s="227"/>
      <c r="AE73" s="227"/>
      <c r="AF73" s="233"/>
      <c r="AG73" s="233"/>
      <c r="AH73" s="233"/>
      <c r="AI73" s="233"/>
      <c r="AJ73" s="233"/>
      <c r="AK73" s="236"/>
      <c r="AL73" s="236"/>
      <c r="AM73" s="233"/>
      <c r="AN73" s="233"/>
      <c r="AO73" s="233"/>
      <c r="AP73" s="233"/>
      <c r="AQ73" s="233"/>
      <c r="AR73" s="233"/>
      <c r="AS73" s="233"/>
      <c r="AT73" s="233"/>
      <c r="AU73" s="233"/>
      <c r="AV73" s="236" t="s">
        <v>13406</v>
      </c>
    </row>
    <row r="74" spans="1:48" ht="23.1" customHeight="1">
      <c r="A74" s="1309"/>
      <c r="B74" s="221"/>
      <c r="C74" s="236" t="s">
        <v>554</v>
      </c>
      <c r="D74" s="236"/>
      <c r="E74" s="236" t="s">
        <v>11686</v>
      </c>
      <c r="F74" s="236" t="s">
        <v>64</v>
      </c>
      <c r="G74" s="227" t="s">
        <v>13448</v>
      </c>
      <c r="H74" s="233">
        <v>5280</v>
      </c>
      <c r="I74" s="382">
        <v>5280</v>
      </c>
      <c r="J74" s="254"/>
      <c r="K74" s="254"/>
      <c r="L74" s="382" t="s">
        <v>310</v>
      </c>
      <c r="M74" s="236">
        <v>66</v>
      </c>
      <c r="N74" s="254">
        <v>80</v>
      </c>
      <c r="O74" s="254">
        <v>5280</v>
      </c>
      <c r="P74" s="228">
        <v>1</v>
      </c>
      <c r="Q74" s="382"/>
      <c r="R74" s="382"/>
      <c r="S74" s="382" t="s">
        <v>389</v>
      </c>
      <c r="T74" s="227" t="s">
        <v>389</v>
      </c>
      <c r="U74" s="227"/>
      <c r="V74" s="227">
        <v>1986</v>
      </c>
      <c r="W74" s="383"/>
      <c r="X74" s="383"/>
      <c r="Y74" s="384"/>
      <c r="Z74" s="233"/>
      <c r="AA74" s="233"/>
      <c r="AB74" s="233">
        <v>132</v>
      </c>
      <c r="AC74" s="328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27"/>
    </row>
    <row r="75" spans="1:48" ht="23.1" customHeight="1">
      <c r="A75" s="1309"/>
      <c r="B75" s="221"/>
      <c r="C75" s="236" t="s">
        <v>554</v>
      </c>
      <c r="D75" s="236" t="s">
        <v>18548</v>
      </c>
      <c r="E75" s="236" t="s">
        <v>10155</v>
      </c>
      <c r="F75" s="236" t="s">
        <v>554</v>
      </c>
      <c r="G75" s="236" t="s">
        <v>18549</v>
      </c>
      <c r="H75" s="233">
        <v>4</v>
      </c>
      <c r="I75" s="382">
        <v>5076</v>
      </c>
      <c r="J75" s="254"/>
      <c r="K75" s="254"/>
      <c r="L75" s="382" t="s">
        <v>290</v>
      </c>
      <c r="M75" s="236">
        <v>54</v>
      </c>
      <c r="N75" s="254">
        <v>94</v>
      </c>
      <c r="O75" s="254">
        <v>5076</v>
      </c>
      <c r="P75" s="228">
        <v>1</v>
      </c>
      <c r="Q75" s="382">
        <v>300</v>
      </c>
      <c r="R75" s="382">
        <v>300</v>
      </c>
      <c r="S75" s="382" t="s">
        <v>4128</v>
      </c>
      <c r="T75" s="234" t="s">
        <v>18550</v>
      </c>
      <c r="U75" s="234"/>
      <c r="V75" s="234">
        <v>1999</v>
      </c>
      <c r="W75" s="383"/>
      <c r="X75" s="383"/>
      <c r="Y75" s="384"/>
      <c r="Z75" s="233"/>
      <c r="AA75" s="233"/>
      <c r="AB75" s="233"/>
      <c r="AC75" s="328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27"/>
    </row>
    <row r="76" spans="1:48" ht="23.1" customHeight="1">
      <c r="A76" s="1309"/>
      <c r="B76" s="221"/>
      <c r="C76" s="227" t="s">
        <v>554</v>
      </c>
      <c r="D76" s="227" t="s">
        <v>18551</v>
      </c>
      <c r="E76" s="227" t="s">
        <v>10156</v>
      </c>
      <c r="F76" s="227" t="s">
        <v>554</v>
      </c>
      <c r="G76" s="236" t="s">
        <v>18549</v>
      </c>
      <c r="H76" s="233">
        <v>4</v>
      </c>
      <c r="I76" s="328">
        <v>6800</v>
      </c>
      <c r="J76" s="254"/>
      <c r="K76" s="254"/>
      <c r="L76" s="328" t="s">
        <v>290</v>
      </c>
      <c r="M76" s="227">
        <v>60</v>
      </c>
      <c r="N76" s="228">
        <v>92</v>
      </c>
      <c r="O76" s="228">
        <v>5520</v>
      </c>
      <c r="P76" s="228">
        <v>1</v>
      </c>
      <c r="Q76" s="328">
        <v>400</v>
      </c>
      <c r="R76" s="328">
        <v>400</v>
      </c>
      <c r="S76" s="328" t="s">
        <v>714</v>
      </c>
      <c r="T76" s="227" t="s">
        <v>54</v>
      </c>
      <c r="U76" s="227"/>
      <c r="V76" s="227">
        <v>2006</v>
      </c>
      <c r="W76" s="233"/>
      <c r="X76" s="233"/>
      <c r="Y76" s="233"/>
      <c r="Z76" s="233"/>
      <c r="AA76" s="233"/>
      <c r="AB76" s="233"/>
      <c r="AC76" s="328"/>
      <c r="AD76" s="227"/>
      <c r="AE76" s="227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4"/>
    </row>
    <row r="77" spans="1:48" ht="23.1" customHeight="1">
      <c r="A77" s="1309"/>
      <c r="B77" s="221"/>
      <c r="C77" s="227" t="s">
        <v>14430</v>
      </c>
      <c r="D77" s="227" t="s">
        <v>18552</v>
      </c>
      <c r="E77" s="227" t="s">
        <v>18553</v>
      </c>
      <c r="F77" s="227" t="s">
        <v>14430</v>
      </c>
      <c r="G77" s="236" t="s">
        <v>18554</v>
      </c>
      <c r="H77" s="233">
        <v>4</v>
      </c>
      <c r="I77" s="391">
        <v>6200</v>
      </c>
      <c r="J77" s="254"/>
      <c r="K77" s="254"/>
      <c r="L77" s="328" t="s">
        <v>1979</v>
      </c>
      <c r="M77" s="227">
        <v>62</v>
      </c>
      <c r="N77" s="228">
        <v>100</v>
      </c>
      <c r="O77" s="228">
        <v>6200</v>
      </c>
      <c r="P77" s="228">
        <v>1</v>
      </c>
      <c r="Q77" s="328"/>
      <c r="R77" s="328"/>
      <c r="S77" s="328"/>
      <c r="T77" s="227"/>
      <c r="U77" s="227"/>
      <c r="V77" s="227">
        <v>2003</v>
      </c>
      <c r="W77" s="233"/>
      <c r="X77" s="233"/>
      <c r="Y77" s="233"/>
      <c r="Z77" s="233"/>
      <c r="AA77" s="233"/>
      <c r="AB77" s="233"/>
      <c r="AC77" s="328"/>
      <c r="AD77" s="227"/>
      <c r="AE77" s="227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4"/>
    </row>
    <row r="78" spans="1:48" ht="23.1" customHeight="1">
      <c r="A78" s="1309"/>
      <c r="B78" s="221"/>
      <c r="C78" s="227" t="s">
        <v>14430</v>
      </c>
      <c r="D78" s="227" t="s">
        <v>18555</v>
      </c>
      <c r="E78" s="227" t="s">
        <v>18556</v>
      </c>
      <c r="F78" s="227" t="s">
        <v>14430</v>
      </c>
      <c r="G78" s="236" t="s">
        <v>18554</v>
      </c>
      <c r="H78" s="233">
        <v>4</v>
      </c>
      <c r="I78" s="328">
        <v>6400</v>
      </c>
      <c r="J78" s="254"/>
      <c r="K78" s="254"/>
      <c r="L78" s="328" t="s">
        <v>1979</v>
      </c>
      <c r="M78" s="227">
        <v>64</v>
      </c>
      <c r="N78" s="228">
        <v>100</v>
      </c>
      <c r="O78" s="228">
        <v>6400</v>
      </c>
      <c r="P78" s="228">
        <v>1</v>
      </c>
      <c r="Q78" s="328"/>
      <c r="R78" s="328"/>
      <c r="S78" s="328"/>
      <c r="T78" s="227"/>
      <c r="U78" s="227"/>
      <c r="V78" s="227">
        <v>2002</v>
      </c>
      <c r="W78" s="233"/>
      <c r="X78" s="233"/>
      <c r="Y78" s="233"/>
      <c r="Z78" s="233"/>
      <c r="AA78" s="233"/>
      <c r="AB78" s="233"/>
      <c r="AC78" s="328"/>
      <c r="AD78" s="227"/>
      <c r="AE78" s="227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4"/>
    </row>
    <row r="79" spans="1:48" ht="23.1" customHeight="1">
      <c r="A79" s="1309"/>
      <c r="B79" s="221"/>
      <c r="C79" s="227" t="s">
        <v>883</v>
      </c>
      <c r="D79" s="227"/>
      <c r="E79" s="227" t="s">
        <v>11687</v>
      </c>
      <c r="F79" s="227" t="s">
        <v>64</v>
      </c>
      <c r="G79" s="227" t="s">
        <v>13448</v>
      </c>
      <c r="H79" s="233">
        <v>12170</v>
      </c>
      <c r="I79" s="328">
        <v>12170</v>
      </c>
      <c r="J79" s="254"/>
      <c r="K79" s="254"/>
      <c r="L79" s="328" t="s">
        <v>310</v>
      </c>
      <c r="M79" s="227">
        <v>66</v>
      </c>
      <c r="N79" s="228">
        <v>92</v>
      </c>
      <c r="O79" s="228">
        <v>12170</v>
      </c>
      <c r="P79" s="228">
        <v>2</v>
      </c>
      <c r="Q79" s="328"/>
      <c r="R79" s="328"/>
      <c r="S79" s="328" t="s">
        <v>389</v>
      </c>
      <c r="T79" s="227" t="s">
        <v>389</v>
      </c>
      <c r="U79" s="227"/>
      <c r="V79" s="227">
        <v>1993</v>
      </c>
      <c r="W79" s="233"/>
      <c r="X79" s="233"/>
      <c r="Y79" s="233"/>
      <c r="Z79" s="233"/>
      <c r="AA79" s="233"/>
      <c r="AB79" s="233">
        <v>220</v>
      </c>
      <c r="AC79" s="328"/>
      <c r="AD79" s="227"/>
      <c r="AE79" s="227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27"/>
    </row>
    <row r="80" spans="1:48" ht="23.1" customHeight="1">
      <c r="A80" s="1309"/>
      <c r="B80" s="221"/>
      <c r="C80" s="236" t="s">
        <v>883</v>
      </c>
      <c r="D80" s="236" t="s">
        <v>10157</v>
      </c>
      <c r="E80" s="236" t="s">
        <v>10158</v>
      </c>
      <c r="F80" s="236" t="s">
        <v>883</v>
      </c>
      <c r="G80" s="236" t="s">
        <v>11688</v>
      </c>
      <c r="H80" s="233">
        <v>2</v>
      </c>
      <c r="I80" s="382">
        <v>8970</v>
      </c>
      <c r="J80" s="382"/>
      <c r="K80" s="382"/>
      <c r="L80" s="236" t="s">
        <v>290</v>
      </c>
      <c r="M80" s="254">
        <v>68</v>
      </c>
      <c r="N80" s="254">
        <v>105</v>
      </c>
      <c r="O80" s="228">
        <v>7140</v>
      </c>
      <c r="P80" s="228">
        <v>1</v>
      </c>
      <c r="Q80" s="382"/>
      <c r="R80" s="382"/>
      <c r="S80" s="382"/>
      <c r="T80" s="234"/>
      <c r="U80" s="234"/>
      <c r="V80" s="236">
        <v>2016</v>
      </c>
      <c r="W80" s="383"/>
      <c r="X80" s="383"/>
      <c r="Y80" s="384"/>
      <c r="Z80" s="233"/>
      <c r="AA80" s="233"/>
      <c r="AB80" s="233">
        <v>2800</v>
      </c>
      <c r="AC80" s="328">
        <v>2800</v>
      </c>
      <c r="AD80" s="227"/>
      <c r="AE80" s="227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27"/>
    </row>
    <row r="81" spans="1:48" s="1308" customFormat="1" ht="24" customHeight="1">
      <c r="A81" s="1310" t="s">
        <v>255</v>
      </c>
      <c r="B81" s="906" t="s">
        <v>1791</v>
      </c>
      <c r="C81" s="314" t="s">
        <v>544</v>
      </c>
      <c r="D81" s="349"/>
      <c r="E81" s="315">
        <f>COUNTA(E82:E114)</f>
        <v>33</v>
      </c>
      <c r="F81" s="349"/>
      <c r="G81" s="349"/>
      <c r="H81" s="349"/>
      <c r="I81" s="318">
        <f>SUM(I82:I114)</f>
        <v>513731</v>
      </c>
      <c r="J81" s="318">
        <f t="shared" ref="J81:K81" si="2">SUM(J82:J114)</f>
        <v>385</v>
      </c>
      <c r="K81" s="318">
        <f t="shared" si="2"/>
        <v>16060</v>
      </c>
      <c r="L81" s="318"/>
      <c r="M81" s="318"/>
      <c r="N81" s="318"/>
      <c r="O81" s="318"/>
      <c r="P81" s="318">
        <f>SUM(P82:P114)</f>
        <v>42</v>
      </c>
      <c r="Q81" s="318"/>
      <c r="R81" s="318"/>
      <c r="S81" s="314"/>
      <c r="T81" s="314"/>
      <c r="U81" s="314"/>
      <c r="V81" s="314"/>
      <c r="W81" s="349"/>
      <c r="X81" s="349"/>
      <c r="Y81" s="349"/>
      <c r="Z81" s="349"/>
      <c r="AA81" s="349"/>
      <c r="AB81" s="349"/>
      <c r="AC81" s="318"/>
      <c r="AD81" s="314"/>
      <c r="AE81" s="314"/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14"/>
    </row>
    <row r="82" spans="1:48" ht="24" customHeight="1">
      <c r="A82" s="208"/>
      <c r="B82" s="221"/>
      <c r="C82" s="227" t="s">
        <v>12441</v>
      </c>
      <c r="D82" s="227"/>
      <c r="E82" s="227" t="s">
        <v>12442</v>
      </c>
      <c r="F82" s="227" t="s">
        <v>12443</v>
      </c>
      <c r="G82" s="227" t="s">
        <v>17579</v>
      </c>
      <c r="H82" s="233"/>
      <c r="I82" s="228">
        <v>6097</v>
      </c>
      <c r="J82" s="228"/>
      <c r="K82" s="228"/>
      <c r="L82" s="227" t="s">
        <v>1979</v>
      </c>
      <c r="M82" s="228">
        <v>67</v>
      </c>
      <c r="N82" s="228">
        <v>91</v>
      </c>
      <c r="O82" s="228">
        <v>6097</v>
      </c>
      <c r="P82" s="228">
        <v>1</v>
      </c>
      <c r="Q82" s="228"/>
      <c r="R82" s="228"/>
      <c r="S82" s="227"/>
      <c r="T82" s="227"/>
      <c r="U82" s="227"/>
      <c r="V82" s="227">
        <v>2006</v>
      </c>
      <c r="W82" s="227"/>
      <c r="X82" s="227"/>
      <c r="Y82" s="227"/>
      <c r="Z82" s="227"/>
      <c r="AA82" s="227"/>
      <c r="AB82" s="227"/>
      <c r="AC82" s="227"/>
      <c r="AD82" s="227"/>
      <c r="AE82" s="227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27"/>
    </row>
    <row r="83" spans="1:48" ht="24" customHeight="1">
      <c r="A83" s="208"/>
      <c r="B83" s="221"/>
      <c r="C83" s="227" t="s">
        <v>720</v>
      </c>
      <c r="D83" s="227"/>
      <c r="E83" s="227" t="s">
        <v>721</v>
      </c>
      <c r="F83" s="227" t="s">
        <v>720</v>
      </c>
      <c r="G83" s="227" t="s">
        <v>720</v>
      </c>
      <c r="H83" s="233"/>
      <c r="I83" s="228">
        <v>13999</v>
      </c>
      <c r="J83" s="228">
        <v>385</v>
      </c>
      <c r="K83" s="228">
        <v>16060</v>
      </c>
      <c r="L83" s="227" t="s">
        <v>290</v>
      </c>
      <c r="M83" s="228">
        <v>68</v>
      </c>
      <c r="N83" s="228">
        <v>105</v>
      </c>
      <c r="O83" s="228">
        <v>7140</v>
      </c>
      <c r="P83" s="228">
        <v>1</v>
      </c>
      <c r="Q83" s="228">
        <v>150</v>
      </c>
      <c r="R83" s="228">
        <v>300</v>
      </c>
      <c r="S83" s="227" t="s">
        <v>722</v>
      </c>
      <c r="T83" s="227" t="s">
        <v>723</v>
      </c>
      <c r="U83" s="227"/>
      <c r="V83" s="227">
        <v>2008</v>
      </c>
      <c r="W83" s="227" t="s">
        <v>724</v>
      </c>
      <c r="X83" s="227"/>
      <c r="Y83" s="227"/>
      <c r="Z83" s="227"/>
      <c r="AA83" s="227"/>
      <c r="AB83" s="227"/>
      <c r="AC83" s="227">
        <v>1750</v>
      </c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27"/>
    </row>
    <row r="84" spans="1:48" ht="24" customHeight="1">
      <c r="A84" s="208"/>
      <c r="B84" s="221"/>
      <c r="C84" s="241" t="s">
        <v>1198</v>
      </c>
      <c r="D84" s="241"/>
      <c r="E84" s="243" t="s">
        <v>1798</v>
      </c>
      <c r="F84" s="241" t="s">
        <v>1198</v>
      </c>
      <c r="G84" s="241" t="s">
        <v>1198</v>
      </c>
      <c r="H84" s="241"/>
      <c r="I84" s="244">
        <v>5308</v>
      </c>
      <c r="J84" s="244"/>
      <c r="K84" s="244"/>
      <c r="L84" s="241" t="s">
        <v>290</v>
      </c>
      <c r="M84" s="244">
        <v>63.8</v>
      </c>
      <c r="N84" s="244">
        <v>83.2</v>
      </c>
      <c r="O84" s="244">
        <v>5308.16</v>
      </c>
      <c r="P84" s="244">
        <v>1</v>
      </c>
      <c r="Q84" s="244">
        <v>300</v>
      </c>
      <c r="R84" s="244">
        <v>300</v>
      </c>
      <c r="S84" s="241" t="s">
        <v>178</v>
      </c>
      <c r="T84" s="241" t="s">
        <v>703</v>
      </c>
      <c r="U84" s="241"/>
      <c r="V84" s="241">
        <v>2008</v>
      </c>
      <c r="W84" s="241"/>
      <c r="X84" s="241"/>
      <c r="Y84" s="241"/>
      <c r="Z84" s="241"/>
      <c r="AA84" s="241"/>
      <c r="AB84" s="241"/>
      <c r="AC84" s="244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</row>
    <row r="85" spans="1:48" ht="24" customHeight="1">
      <c r="A85" s="208"/>
      <c r="B85" s="221"/>
      <c r="C85" s="227" t="s">
        <v>735</v>
      </c>
      <c r="D85" s="227" t="s">
        <v>718</v>
      </c>
      <c r="E85" s="227" t="s">
        <v>1793</v>
      </c>
      <c r="F85" s="227" t="s">
        <v>566</v>
      </c>
      <c r="G85" s="227" t="s">
        <v>17582</v>
      </c>
      <c r="H85" s="233"/>
      <c r="I85" s="228">
        <v>7822</v>
      </c>
      <c r="J85" s="228"/>
      <c r="K85" s="228"/>
      <c r="L85" s="227" t="s">
        <v>290</v>
      </c>
      <c r="M85" s="228">
        <v>75</v>
      </c>
      <c r="N85" s="228">
        <v>105</v>
      </c>
      <c r="O85" s="228">
        <v>7822</v>
      </c>
      <c r="P85" s="228">
        <v>1</v>
      </c>
      <c r="Q85" s="228"/>
      <c r="R85" s="228"/>
      <c r="S85" s="234" t="s">
        <v>389</v>
      </c>
      <c r="T85" s="234" t="s">
        <v>389</v>
      </c>
      <c r="U85" s="234"/>
      <c r="V85" s="227">
        <v>1998</v>
      </c>
      <c r="W85" s="233"/>
      <c r="X85" s="233">
        <v>1100</v>
      </c>
      <c r="Y85" s="233"/>
      <c r="Z85" s="233"/>
      <c r="AA85" s="233"/>
      <c r="AB85" s="233"/>
      <c r="AC85" s="228"/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27"/>
    </row>
    <row r="86" spans="1:48" ht="36.950000000000003" customHeight="1">
      <c r="A86" s="208"/>
      <c r="B86" s="221"/>
      <c r="C86" s="227" t="s">
        <v>580</v>
      </c>
      <c r="D86" s="227" t="s">
        <v>718</v>
      </c>
      <c r="E86" s="227" t="s">
        <v>725</v>
      </c>
      <c r="F86" s="227" t="s">
        <v>580</v>
      </c>
      <c r="G86" s="227" t="s">
        <v>580</v>
      </c>
      <c r="H86" s="233"/>
      <c r="I86" s="228">
        <v>28375</v>
      </c>
      <c r="J86" s="228"/>
      <c r="K86" s="228"/>
      <c r="L86" s="227" t="s">
        <v>2138</v>
      </c>
      <c r="M86" s="228" t="s">
        <v>2139</v>
      </c>
      <c r="N86" s="228" t="s">
        <v>2140</v>
      </c>
      <c r="O86" s="228" t="s">
        <v>2141</v>
      </c>
      <c r="P86" s="228" t="s">
        <v>2142</v>
      </c>
      <c r="Q86" s="228" t="s">
        <v>2143</v>
      </c>
      <c r="R86" s="228" t="s">
        <v>2143</v>
      </c>
      <c r="S86" s="234" t="s">
        <v>2144</v>
      </c>
      <c r="T86" s="234" t="s">
        <v>2145</v>
      </c>
      <c r="U86" s="234"/>
      <c r="V86" s="227" t="s">
        <v>2146</v>
      </c>
      <c r="W86" s="233"/>
      <c r="X86" s="233">
        <v>1100</v>
      </c>
      <c r="Y86" s="233"/>
      <c r="Z86" s="233"/>
      <c r="AA86" s="233"/>
      <c r="AB86" s="233"/>
      <c r="AC86" s="228">
        <v>1300</v>
      </c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27"/>
    </row>
    <row r="87" spans="1:48" ht="24" customHeight="1">
      <c r="A87" s="208"/>
      <c r="B87" s="221"/>
      <c r="C87" s="227" t="s">
        <v>580</v>
      </c>
      <c r="D87" s="227"/>
      <c r="E87" s="227" t="s">
        <v>1792</v>
      </c>
      <c r="F87" s="227" t="s">
        <v>566</v>
      </c>
      <c r="G87" s="227" t="s">
        <v>1818</v>
      </c>
      <c r="H87" s="233"/>
      <c r="I87" s="228">
        <v>6016</v>
      </c>
      <c r="J87" s="228"/>
      <c r="K87" s="228"/>
      <c r="L87" s="227" t="s">
        <v>290</v>
      </c>
      <c r="M87" s="228">
        <v>64</v>
      </c>
      <c r="N87" s="228">
        <v>94</v>
      </c>
      <c r="O87" s="228">
        <v>6016</v>
      </c>
      <c r="P87" s="228">
        <v>1</v>
      </c>
      <c r="Q87" s="228"/>
      <c r="R87" s="228"/>
      <c r="S87" s="234"/>
      <c r="T87" s="234"/>
      <c r="U87" s="234"/>
      <c r="V87" s="227">
        <v>1997</v>
      </c>
      <c r="W87" s="233"/>
      <c r="X87" s="233"/>
      <c r="Y87" s="233"/>
      <c r="Z87" s="233"/>
      <c r="AA87" s="233"/>
      <c r="AB87" s="233"/>
      <c r="AC87" s="228"/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27"/>
    </row>
    <row r="88" spans="1:48" ht="24" customHeight="1">
      <c r="A88" s="208"/>
      <c r="B88" s="221"/>
      <c r="C88" s="227" t="s">
        <v>736</v>
      </c>
      <c r="D88" s="227"/>
      <c r="E88" s="227" t="s">
        <v>737</v>
      </c>
      <c r="F88" s="227" t="s">
        <v>566</v>
      </c>
      <c r="G88" s="227" t="s">
        <v>738</v>
      </c>
      <c r="H88" s="233"/>
      <c r="I88" s="228">
        <v>15772</v>
      </c>
      <c r="J88" s="492"/>
      <c r="K88" s="493"/>
      <c r="L88" s="227" t="s">
        <v>148</v>
      </c>
      <c r="M88" s="228" t="s">
        <v>739</v>
      </c>
      <c r="N88" s="228" t="s">
        <v>740</v>
      </c>
      <c r="O88" s="228" t="s">
        <v>741</v>
      </c>
      <c r="P88" s="228">
        <v>2</v>
      </c>
      <c r="Q88" s="228"/>
      <c r="R88" s="228"/>
      <c r="S88" s="234"/>
      <c r="T88" s="234"/>
      <c r="U88" s="234"/>
      <c r="V88" s="227">
        <v>2006</v>
      </c>
      <c r="W88" s="233"/>
      <c r="X88" s="233"/>
      <c r="Y88" s="233"/>
      <c r="Z88" s="233"/>
      <c r="AA88" s="233"/>
      <c r="AB88" s="233"/>
      <c r="AC88" s="228"/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27"/>
    </row>
    <row r="89" spans="1:48" ht="24" customHeight="1">
      <c r="A89" s="208"/>
      <c r="B89" s="221"/>
      <c r="C89" s="227" t="s">
        <v>603</v>
      </c>
      <c r="D89" s="227"/>
      <c r="E89" s="227" t="s">
        <v>12445</v>
      </c>
      <c r="F89" s="227" t="s">
        <v>566</v>
      </c>
      <c r="G89" s="227" t="s">
        <v>738</v>
      </c>
      <c r="H89" s="233"/>
      <c r="I89" s="228">
        <v>19700</v>
      </c>
      <c r="J89" s="228"/>
      <c r="K89" s="228"/>
      <c r="L89" s="227" t="s">
        <v>12446</v>
      </c>
      <c r="M89" s="228" t="s">
        <v>742</v>
      </c>
      <c r="N89" s="228" t="s">
        <v>743</v>
      </c>
      <c r="O89" s="228" t="s">
        <v>744</v>
      </c>
      <c r="P89" s="228">
        <v>2</v>
      </c>
      <c r="Q89" s="228"/>
      <c r="R89" s="228"/>
      <c r="S89" s="234"/>
      <c r="T89" s="234"/>
      <c r="U89" s="234"/>
      <c r="V89" s="227">
        <v>2010</v>
      </c>
      <c r="W89" s="233"/>
      <c r="X89" s="233"/>
      <c r="Y89" s="233"/>
      <c r="Z89" s="233"/>
      <c r="AA89" s="233"/>
      <c r="AB89" s="233"/>
      <c r="AC89" s="228"/>
      <c r="AD89" s="227"/>
      <c r="AE89" s="227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27"/>
    </row>
    <row r="90" spans="1:48" ht="24" customHeight="1">
      <c r="A90" s="208"/>
      <c r="B90" s="221"/>
      <c r="C90" s="227" t="s">
        <v>716</v>
      </c>
      <c r="D90" s="227"/>
      <c r="E90" s="227" t="s">
        <v>12447</v>
      </c>
      <c r="F90" s="227" t="s">
        <v>716</v>
      </c>
      <c r="G90" s="227" t="s">
        <v>716</v>
      </c>
      <c r="H90" s="233"/>
      <c r="I90" s="228">
        <v>6120</v>
      </c>
      <c r="J90" s="228"/>
      <c r="K90" s="228"/>
      <c r="L90" s="227" t="s">
        <v>290</v>
      </c>
      <c r="M90" s="228">
        <v>68</v>
      </c>
      <c r="N90" s="228">
        <v>90</v>
      </c>
      <c r="O90" s="228">
        <v>6120</v>
      </c>
      <c r="P90" s="228">
        <v>1</v>
      </c>
      <c r="Q90" s="228"/>
      <c r="R90" s="228"/>
      <c r="S90" s="234"/>
      <c r="T90" s="234"/>
      <c r="U90" s="234"/>
      <c r="V90" s="227">
        <v>2005</v>
      </c>
      <c r="W90" s="233"/>
      <c r="X90" s="233"/>
      <c r="Y90" s="233"/>
      <c r="Z90" s="233"/>
      <c r="AA90" s="233"/>
      <c r="AB90" s="233"/>
      <c r="AC90" s="228">
        <v>609</v>
      </c>
      <c r="AD90" s="227"/>
      <c r="AE90" s="227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27"/>
    </row>
    <row r="91" spans="1:48" ht="24" customHeight="1">
      <c r="A91" s="208"/>
      <c r="B91" s="221"/>
      <c r="C91" s="227" t="s">
        <v>716</v>
      </c>
      <c r="D91" s="227"/>
      <c r="E91" s="227" t="s">
        <v>717</v>
      </c>
      <c r="F91" s="227" t="s">
        <v>566</v>
      </c>
      <c r="G91" s="227" t="s">
        <v>716</v>
      </c>
      <c r="H91" s="233"/>
      <c r="I91" s="228">
        <v>7000</v>
      </c>
      <c r="J91" s="228"/>
      <c r="K91" s="228"/>
      <c r="L91" s="227" t="s">
        <v>469</v>
      </c>
      <c r="M91" s="228">
        <v>70</v>
      </c>
      <c r="N91" s="228">
        <v>100</v>
      </c>
      <c r="O91" s="228">
        <v>7000</v>
      </c>
      <c r="P91" s="228">
        <v>1</v>
      </c>
      <c r="Q91" s="228"/>
      <c r="R91" s="228"/>
      <c r="S91" s="234"/>
      <c r="T91" s="234"/>
      <c r="U91" s="234"/>
      <c r="V91" s="227">
        <v>2008</v>
      </c>
      <c r="W91" s="233"/>
      <c r="X91" s="233"/>
      <c r="Y91" s="233"/>
      <c r="Z91" s="233"/>
      <c r="AA91" s="233"/>
      <c r="AB91" s="233"/>
      <c r="AC91" s="228"/>
      <c r="AD91" s="227"/>
      <c r="AE91" s="227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27"/>
    </row>
    <row r="92" spans="1:48" ht="24" customHeight="1">
      <c r="A92" s="208"/>
      <c r="B92" s="221"/>
      <c r="C92" s="227" t="s">
        <v>757</v>
      </c>
      <c r="D92" s="227" t="s">
        <v>18781</v>
      </c>
      <c r="E92" s="227" t="s">
        <v>758</v>
      </c>
      <c r="F92" s="227" t="s">
        <v>18782</v>
      </c>
      <c r="G92" s="227" t="s">
        <v>757</v>
      </c>
      <c r="H92" s="233"/>
      <c r="I92" s="228">
        <v>25350</v>
      </c>
      <c r="J92" s="228"/>
      <c r="K92" s="228"/>
      <c r="L92" s="227" t="s">
        <v>290</v>
      </c>
      <c r="M92" s="228" t="s">
        <v>759</v>
      </c>
      <c r="N92" s="228" t="s">
        <v>605</v>
      </c>
      <c r="O92" s="228">
        <v>24976</v>
      </c>
      <c r="P92" s="228">
        <v>3</v>
      </c>
      <c r="Q92" s="228"/>
      <c r="R92" s="228"/>
      <c r="S92" s="234"/>
      <c r="T92" s="234"/>
      <c r="U92" s="234"/>
      <c r="V92" s="227">
        <v>2010</v>
      </c>
      <c r="W92" s="233"/>
      <c r="X92" s="233"/>
      <c r="Y92" s="233"/>
      <c r="Z92" s="233"/>
      <c r="AA92" s="233"/>
      <c r="AB92" s="233"/>
      <c r="AC92" s="228"/>
      <c r="AD92" s="227"/>
      <c r="AE92" s="227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27"/>
    </row>
    <row r="93" spans="1:48" ht="24" customHeight="1">
      <c r="A93" s="208"/>
      <c r="B93" s="200"/>
      <c r="C93" s="227" t="s">
        <v>757</v>
      </c>
      <c r="D93" s="227"/>
      <c r="E93" s="243" t="s">
        <v>1797</v>
      </c>
      <c r="F93" s="227" t="s">
        <v>566</v>
      </c>
      <c r="G93" s="227" t="s">
        <v>17580</v>
      </c>
      <c r="H93" s="233"/>
      <c r="I93" s="228">
        <v>8470</v>
      </c>
      <c r="J93" s="228"/>
      <c r="K93" s="228"/>
      <c r="L93" s="227" t="s">
        <v>290</v>
      </c>
      <c r="M93" s="228">
        <v>77</v>
      </c>
      <c r="N93" s="228">
        <v>110</v>
      </c>
      <c r="O93" s="228">
        <v>8470</v>
      </c>
      <c r="P93" s="228">
        <v>1</v>
      </c>
      <c r="Q93" s="228"/>
      <c r="R93" s="228"/>
      <c r="S93" s="227"/>
      <c r="T93" s="227"/>
      <c r="U93" s="227"/>
      <c r="V93" s="227">
        <v>2010</v>
      </c>
      <c r="W93" s="233"/>
      <c r="X93" s="233"/>
      <c r="Y93" s="233"/>
      <c r="Z93" s="233"/>
      <c r="AA93" s="233"/>
      <c r="AB93" s="233"/>
      <c r="AC93" s="228">
        <v>934</v>
      </c>
      <c r="AD93" s="227"/>
      <c r="AE93" s="227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27"/>
    </row>
    <row r="94" spans="1:48" ht="24" customHeight="1">
      <c r="A94" s="208"/>
      <c r="B94" s="200"/>
      <c r="C94" s="227" t="s">
        <v>726</v>
      </c>
      <c r="D94" s="227"/>
      <c r="E94" s="227" t="s">
        <v>727</v>
      </c>
      <c r="F94" s="227" t="s">
        <v>726</v>
      </c>
      <c r="G94" s="227" t="s">
        <v>726</v>
      </c>
      <c r="H94" s="233"/>
      <c r="I94" s="228">
        <v>9770</v>
      </c>
      <c r="J94" s="228"/>
      <c r="K94" s="228"/>
      <c r="L94" s="227" t="s">
        <v>148</v>
      </c>
      <c r="M94" s="228">
        <v>68</v>
      </c>
      <c r="N94" s="228">
        <v>105</v>
      </c>
      <c r="O94" s="228">
        <v>7140</v>
      </c>
      <c r="P94" s="228">
        <v>1</v>
      </c>
      <c r="Q94" s="228"/>
      <c r="R94" s="228"/>
      <c r="S94" s="234"/>
      <c r="T94" s="234"/>
      <c r="U94" s="234"/>
      <c r="V94" s="227">
        <v>2006</v>
      </c>
      <c r="W94" s="233"/>
      <c r="X94" s="233"/>
      <c r="Y94" s="233"/>
      <c r="Z94" s="233"/>
      <c r="AA94" s="233"/>
      <c r="AB94" s="233"/>
      <c r="AC94" s="228">
        <v>869</v>
      </c>
      <c r="AD94" s="227"/>
      <c r="AE94" s="227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27"/>
    </row>
    <row r="95" spans="1:48" ht="24" customHeight="1">
      <c r="A95" s="208"/>
      <c r="B95" s="200"/>
      <c r="C95" s="227" t="s">
        <v>726</v>
      </c>
      <c r="D95" s="227"/>
      <c r="E95" s="227" t="s">
        <v>728</v>
      </c>
      <c r="F95" s="227" t="s">
        <v>566</v>
      </c>
      <c r="G95" s="227" t="s">
        <v>729</v>
      </c>
      <c r="H95" s="233"/>
      <c r="I95" s="228">
        <v>5760</v>
      </c>
      <c r="J95" s="228"/>
      <c r="K95" s="228"/>
      <c r="L95" s="227" t="s">
        <v>148</v>
      </c>
      <c r="M95" s="228">
        <v>64</v>
      </c>
      <c r="N95" s="228">
        <v>90</v>
      </c>
      <c r="O95" s="228">
        <v>5760</v>
      </c>
      <c r="P95" s="228">
        <v>1</v>
      </c>
      <c r="Q95" s="228"/>
      <c r="R95" s="228"/>
      <c r="S95" s="234"/>
      <c r="T95" s="234"/>
      <c r="U95" s="234"/>
      <c r="V95" s="227">
        <v>1985</v>
      </c>
      <c r="W95" s="233"/>
      <c r="X95" s="233"/>
      <c r="Y95" s="233"/>
      <c r="Z95" s="233"/>
      <c r="AA95" s="233"/>
      <c r="AB95" s="233"/>
      <c r="AC95" s="228"/>
      <c r="AD95" s="227"/>
      <c r="AE95" s="227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27"/>
    </row>
    <row r="96" spans="1:48" ht="24" customHeight="1">
      <c r="A96" s="208"/>
      <c r="B96" s="200"/>
      <c r="C96" s="227" t="s">
        <v>726</v>
      </c>
      <c r="D96" s="227"/>
      <c r="E96" s="227" t="s">
        <v>18783</v>
      </c>
      <c r="F96" s="227" t="s">
        <v>566</v>
      </c>
      <c r="G96" s="227" t="s">
        <v>18784</v>
      </c>
      <c r="H96" s="233"/>
      <c r="I96" s="228">
        <v>6975</v>
      </c>
      <c r="J96" s="228"/>
      <c r="K96" s="228"/>
      <c r="L96" s="227" t="s">
        <v>290</v>
      </c>
      <c r="M96" s="228">
        <v>59</v>
      </c>
      <c r="N96" s="228">
        <v>87</v>
      </c>
      <c r="O96" s="228">
        <v>5133</v>
      </c>
      <c r="P96" s="228">
        <v>1</v>
      </c>
      <c r="Q96" s="228"/>
      <c r="R96" s="228"/>
      <c r="S96" s="234"/>
      <c r="T96" s="234"/>
      <c r="U96" s="234"/>
      <c r="V96" s="227">
        <v>2009</v>
      </c>
      <c r="W96" s="233"/>
      <c r="X96" s="233"/>
      <c r="Y96" s="233"/>
      <c r="Z96" s="233"/>
      <c r="AA96" s="233"/>
      <c r="AB96" s="233"/>
      <c r="AC96" s="228"/>
      <c r="AD96" s="227"/>
      <c r="AE96" s="227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27"/>
    </row>
    <row r="97" spans="1:48" ht="23.1" customHeight="1">
      <c r="A97" s="208"/>
      <c r="B97" s="221"/>
      <c r="C97" s="227" t="s">
        <v>726</v>
      </c>
      <c r="D97" s="227"/>
      <c r="E97" s="227" t="s">
        <v>730</v>
      </c>
      <c r="F97" s="227" t="s">
        <v>726</v>
      </c>
      <c r="G97" s="227" t="s">
        <v>726</v>
      </c>
      <c r="H97" s="233"/>
      <c r="I97" s="228">
        <v>5249</v>
      </c>
      <c r="J97" s="228"/>
      <c r="K97" s="228"/>
      <c r="L97" s="227" t="s">
        <v>290</v>
      </c>
      <c r="M97" s="228">
        <v>50</v>
      </c>
      <c r="N97" s="228">
        <v>95</v>
      </c>
      <c r="O97" s="228">
        <v>4750</v>
      </c>
      <c r="P97" s="228">
        <v>1</v>
      </c>
      <c r="Q97" s="228"/>
      <c r="R97" s="228"/>
      <c r="S97" s="234"/>
      <c r="T97" s="234"/>
      <c r="U97" s="234"/>
      <c r="V97" s="227">
        <v>2011</v>
      </c>
      <c r="W97" s="233"/>
      <c r="X97" s="233"/>
      <c r="Y97" s="233"/>
      <c r="Z97" s="233"/>
      <c r="AA97" s="233"/>
      <c r="AB97" s="233"/>
      <c r="AC97" s="228">
        <v>660</v>
      </c>
      <c r="AD97" s="227"/>
      <c r="AE97" s="227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27"/>
    </row>
    <row r="98" spans="1:48" ht="23.1" customHeight="1">
      <c r="A98" s="208"/>
      <c r="B98" s="221"/>
      <c r="C98" s="227" t="s">
        <v>726</v>
      </c>
      <c r="D98" s="227"/>
      <c r="E98" s="227" t="s">
        <v>731</v>
      </c>
      <c r="F98" s="227" t="s">
        <v>726</v>
      </c>
      <c r="G98" s="227" t="s">
        <v>726</v>
      </c>
      <c r="H98" s="233"/>
      <c r="I98" s="228">
        <v>20615</v>
      </c>
      <c r="J98" s="228"/>
      <c r="K98" s="228"/>
      <c r="L98" s="227" t="s">
        <v>469</v>
      </c>
      <c r="M98" s="228" t="s">
        <v>732</v>
      </c>
      <c r="N98" s="228" t="s">
        <v>733</v>
      </c>
      <c r="O98" s="228" t="s">
        <v>734</v>
      </c>
      <c r="P98" s="228">
        <v>2</v>
      </c>
      <c r="Q98" s="228"/>
      <c r="R98" s="228"/>
      <c r="S98" s="234"/>
      <c r="T98" s="234"/>
      <c r="U98" s="234"/>
      <c r="V98" s="227">
        <v>2012</v>
      </c>
      <c r="W98" s="233"/>
      <c r="X98" s="233"/>
      <c r="Y98" s="233"/>
      <c r="Z98" s="233"/>
      <c r="AA98" s="233"/>
      <c r="AB98" s="233"/>
      <c r="AC98" s="228">
        <v>3800</v>
      </c>
      <c r="AD98" s="227"/>
      <c r="AE98" s="227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27"/>
    </row>
    <row r="99" spans="1:48" ht="24" customHeight="1">
      <c r="A99" s="208"/>
      <c r="B99" s="221"/>
      <c r="C99" s="227" t="s">
        <v>713</v>
      </c>
      <c r="D99" s="227" t="s">
        <v>718</v>
      </c>
      <c r="E99" s="227" t="s">
        <v>750</v>
      </c>
      <c r="F99" s="227" t="s">
        <v>566</v>
      </c>
      <c r="G99" s="227" t="s">
        <v>738</v>
      </c>
      <c r="H99" s="233"/>
      <c r="I99" s="228">
        <v>17072</v>
      </c>
      <c r="J99" s="228"/>
      <c r="K99" s="228"/>
      <c r="L99" s="227" t="s">
        <v>469</v>
      </c>
      <c r="M99" s="228" t="s">
        <v>1794</v>
      </c>
      <c r="N99" s="228" t="s">
        <v>1795</v>
      </c>
      <c r="O99" s="228">
        <v>17072</v>
      </c>
      <c r="P99" s="228">
        <v>2</v>
      </c>
      <c r="Q99" s="228"/>
      <c r="R99" s="228"/>
      <c r="S99" s="234" t="s">
        <v>389</v>
      </c>
      <c r="T99" s="234" t="s">
        <v>389</v>
      </c>
      <c r="U99" s="234"/>
      <c r="V99" s="227">
        <v>2006</v>
      </c>
      <c r="W99" s="233"/>
      <c r="X99" s="233">
        <v>1100</v>
      </c>
      <c r="Y99" s="233"/>
      <c r="Z99" s="233"/>
      <c r="AA99" s="233"/>
      <c r="AB99" s="233"/>
      <c r="AC99" s="228"/>
      <c r="AD99" s="227"/>
      <c r="AE99" s="227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27"/>
    </row>
    <row r="100" spans="1:48" ht="24" customHeight="1">
      <c r="A100" s="208"/>
      <c r="B100" s="221"/>
      <c r="C100" s="241" t="s">
        <v>713</v>
      </c>
      <c r="D100" s="241"/>
      <c r="E100" s="227" t="s">
        <v>1796</v>
      </c>
      <c r="F100" s="241" t="s">
        <v>566</v>
      </c>
      <c r="G100" s="241" t="s">
        <v>738</v>
      </c>
      <c r="H100" s="241"/>
      <c r="I100" s="244">
        <v>25491</v>
      </c>
      <c r="J100" s="244"/>
      <c r="K100" s="244"/>
      <c r="L100" s="227" t="s">
        <v>469</v>
      </c>
      <c r="M100" s="244"/>
      <c r="N100" s="244"/>
      <c r="O100" s="244">
        <v>25491</v>
      </c>
      <c r="P100" s="244">
        <v>3</v>
      </c>
      <c r="Q100" s="244"/>
      <c r="R100" s="244"/>
      <c r="S100" s="241"/>
      <c r="T100" s="241"/>
      <c r="U100" s="241"/>
      <c r="V100" s="241"/>
      <c r="W100" s="241"/>
      <c r="X100" s="241"/>
      <c r="Y100" s="241"/>
      <c r="Z100" s="241"/>
      <c r="AA100" s="241"/>
      <c r="AB100" s="241"/>
      <c r="AC100" s="244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</row>
    <row r="101" spans="1:48" ht="24" customHeight="1">
      <c r="A101" s="208"/>
      <c r="B101" s="221"/>
      <c r="C101" s="227" t="s">
        <v>713</v>
      </c>
      <c r="D101" s="227"/>
      <c r="E101" s="227" t="s">
        <v>751</v>
      </c>
      <c r="F101" s="227" t="s">
        <v>752</v>
      </c>
      <c r="G101" s="227" t="s">
        <v>729</v>
      </c>
      <c r="H101" s="233"/>
      <c r="I101" s="228">
        <v>7140</v>
      </c>
      <c r="J101" s="228"/>
      <c r="K101" s="228"/>
      <c r="L101" s="227" t="s">
        <v>290</v>
      </c>
      <c r="M101" s="228">
        <v>68</v>
      </c>
      <c r="N101" s="228">
        <v>105</v>
      </c>
      <c r="O101" s="228">
        <v>7140</v>
      </c>
      <c r="P101" s="228">
        <v>1</v>
      </c>
      <c r="Q101" s="228"/>
      <c r="R101" s="228"/>
      <c r="S101" s="234"/>
      <c r="T101" s="234"/>
      <c r="U101" s="234"/>
      <c r="V101" s="390"/>
      <c r="W101" s="233"/>
      <c r="X101" s="233"/>
      <c r="Y101" s="233"/>
      <c r="Z101" s="233"/>
      <c r="AA101" s="233"/>
      <c r="AB101" s="233"/>
      <c r="AC101" s="228"/>
      <c r="AD101" s="227"/>
      <c r="AE101" s="227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27"/>
    </row>
    <row r="102" spans="1:48" ht="24" customHeight="1">
      <c r="A102" s="208"/>
      <c r="B102" s="221"/>
      <c r="C102" s="227" t="s">
        <v>713</v>
      </c>
      <c r="D102" s="227" t="s">
        <v>718</v>
      </c>
      <c r="E102" s="227" t="s">
        <v>719</v>
      </c>
      <c r="F102" s="227" t="s">
        <v>566</v>
      </c>
      <c r="G102" s="227" t="s">
        <v>550</v>
      </c>
      <c r="H102" s="233"/>
      <c r="I102" s="228">
        <v>15984</v>
      </c>
      <c r="J102" s="228"/>
      <c r="K102" s="228"/>
      <c r="L102" s="227" t="s">
        <v>148</v>
      </c>
      <c r="M102" s="228">
        <v>72</v>
      </c>
      <c r="N102" s="228">
        <v>111</v>
      </c>
      <c r="O102" s="228">
        <v>15984</v>
      </c>
      <c r="P102" s="228">
        <v>2</v>
      </c>
      <c r="Q102" s="228"/>
      <c r="R102" s="228"/>
      <c r="S102" s="227" t="s">
        <v>389</v>
      </c>
      <c r="T102" s="227" t="s">
        <v>389</v>
      </c>
      <c r="U102" s="227"/>
      <c r="V102" s="227">
        <v>2002</v>
      </c>
      <c r="W102" s="227"/>
      <c r="X102" s="227">
        <v>1100</v>
      </c>
      <c r="Y102" s="227"/>
      <c r="Z102" s="227"/>
      <c r="AA102" s="227"/>
      <c r="AB102" s="227"/>
      <c r="AC102" s="240">
        <v>1179</v>
      </c>
      <c r="AD102" s="227"/>
      <c r="AE102" s="227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27"/>
    </row>
    <row r="103" spans="1:48" ht="23.1" customHeight="1">
      <c r="A103" s="208"/>
      <c r="B103" s="200"/>
      <c r="C103" s="241" t="s">
        <v>713</v>
      </c>
      <c r="D103" s="241"/>
      <c r="E103" s="243" t="s">
        <v>753</v>
      </c>
      <c r="F103" s="241" t="s">
        <v>713</v>
      </c>
      <c r="G103" s="241" t="s">
        <v>713</v>
      </c>
      <c r="H103" s="241"/>
      <c r="I103" s="244">
        <v>7769</v>
      </c>
      <c r="J103" s="244"/>
      <c r="K103" s="244"/>
      <c r="L103" s="241" t="s">
        <v>290</v>
      </c>
      <c r="M103" s="244">
        <v>74</v>
      </c>
      <c r="N103" s="244">
        <v>105</v>
      </c>
      <c r="O103" s="244">
        <v>7769</v>
      </c>
      <c r="P103" s="244">
        <v>1</v>
      </c>
      <c r="Q103" s="244">
        <v>200</v>
      </c>
      <c r="R103" s="244">
        <v>200</v>
      </c>
      <c r="S103" s="241" t="s">
        <v>178</v>
      </c>
      <c r="T103" s="241" t="s">
        <v>754</v>
      </c>
      <c r="U103" s="241"/>
      <c r="V103" s="241">
        <v>2012</v>
      </c>
      <c r="W103" s="241"/>
      <c r="X103" s="241"/>
      <c r="Y103" s="241"/>
      <c r="Z103" s="241"/>
      <c r="AA103" s="241"/>
      <c r="AB103" s="241"/>
      <c r="AC103" s="244">
        <v>1464</v>
      </c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</row>
    <row r="104" spans="1:48" ht="23.1" customHeight="1">
      <c r="A104" s="208"/>
      <c r="B104" s="200"/>
      <c r="C104" s="241" t="s">
        <v>713</v>
      </c>
      <c r="D104" s="241"/>
      <c r="E104" s="243" t="s">
        <v>755</v>
      </c>
      <c r="F104" s="241" t="s">
        <v>713</v>
      </c>
      <c r="G104" s="241" t="s">
        <v>713</v>
      </c>
      <c r="H104" s="241"/>
      <c r="I104" s="244">
        <v>4320</v>
      </c>
      <c r="J104" s="244"/>
      <c r="K104" s="244"/>
      <c r="L104" s="241" t="s">
        <v>290</v>
      </c>
      <c r="M104" s="244">
        <v>54</v>
      </c>
      <c r="N104" s="244">
        <v>80</v>
      </c>
      <c r="O104" s="244">
        <v>4320</v>
      </c>
      <c r="P104" s="244">
        <v>1</v>
      </c>
      <c r="Q104" s="244"/>
      <c r="R104" s="244"/>
      <c r="S104" s="241" t="s">
        <v>389</v>
      </c>
      <c r="T104" s="241" t="s">
        <v>389</v>
      </c>
      <c r="U104" s="241"/>
      <c r="V104" s="241">
        <v>2007</v>
      </c>
      <c r="W104" s="241"/>
      <c r="X104" s="241"/>
      <c r="Y104" s="241"/>
      <c r="Z104" s="241"/>
      <c r="AA104" s="241"/>
      <c r="AB104" s="241"/>
      <c r="AC104" s="244" t="s">
        <v>389</v>
      </c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</row>
    <row r="105" spans="1:48" ht="23.1" customHeight="1">
      <c r="A105" s="208"/>
      <c r="B105" s="200"/>
      <c r="C105" s="241" t="s">
        <v>713</v>
      </c>
      <c r="D105" s="241"/>
      <c r="E105" s="243" t="s">
        <v>2147</v>
      </c>
      <c r="F105" s="241" t="s">
        <v>713</v>
      </c>
      <c r="G105" s="241" t="s">
        <v>713</v>
      </c>
      <c r="H105" s="241"/>
      <c r="I105" s="244">
        <v>9145</v>
      </c>
      <c r="J105" s="244"/>
      <c r="K105" s="244"/>
      <c r="L105" s="241" t="s">
        <v>290</v>
      </c>
      <c r="M105" s="244">
        <v>51</v>
      </c>
      <c r="N105" s="244">
        <v>76</v>
      </c>
      <c r="O105" s="244">
        <v>3876</v>
      </c>
      <c r="P105" s="244">
        <v>1</v>
      </c>
      <c r="Q105" s="244"/>
      <c r="R105" s="244"/>
      <c r="S105" s="241" t="s">
        <v>389</v>
      </c>
      <c r="T105" s="241" t="s">
        <v>389</v>
      </c>
      <c r="U105" s="241"/>
      <c r="V105" s="241">
        <v>2014</v>
      </c>
      <c r="W105" s="241"/>
      <c r="X105" s="241"/>
      <c r="Y105" s="241"/>
      <c r="Z105" s="241"/>
      <c r="AA105" s="241"/>
      <c r="AB105" s="241"/>
      <c r="AC105" s="244" t="s">
        <v>389</v>
      </c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</row>
    <row r="106" spans="1:48" ht="23.1" customHeight="1">
      <c r="A106" s="208"/>
      <c r="B106" s="200"/>
      <c r="C106" s="241" t="s">
        <v>713</v>
      </c>
      <c r="D106" s="241"/>
      <c r="E106" s="243" t="s">
        <v>756</v>
      </c>
      <c r="F106" s="241" t="s">
        <v>713</v>
      </c>
      <c r="G106" s="241" t="s">
        <v>713</v>
      </c>
      <c r="H106" s="241"/>
      <c r="I106" s="244">
        <v>7770</v>
      </c>
      <c r="J106" s="244"/>
      <c r="K106" s="244"/>
      <c r="L106" s="241" t="s">
        <v>290</v>
      </c>
      <c r="M106" s="244">
        <v>73</v>
      </c>
      <c r="N106" s="244">
        <v>104</v>
      </c>
      <c r="O106" s="244">
        <v>7592</v>
      </c>
      <c r="P106" s="244">
        <v>1</v>
      </c>
      <c r="Q106" s="244">
        <v>200</v>
      </c>
      <c r="R106" s="244">
        <v>200</v>
      </c>
      <c r="S106" s="241" t="s">
        <v>178</v>
      </c>
      <c r="T106" s="241" t="s">
        <v>703</v>
      </c>
      <c r="U106" s="241"/>
      <c r="V106" s="241">
        <v>2012</v>
      </c>
      <c r="W106" s="241"/>
      <c r="X106" s="241"/>
      <c r="Y106" s="241"/>
      <c r="Z106" s="241"/>
      <c r="AA106" s="241"/>
      <c r="AB106" s="241"/>
      <c r="AC106" s="244">
        <v>617</v>
      </c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</row>
    <row r="107" spans="1:48" ht="24" customHeight="1">
      <c r="A107" s="208"/>
      <c r="B107" s="221"/>
      <c r="C107" s="227" t="s">
        <v>745</v>
      </c>
      <c r="D107" s="227"/>
      <c r="E107" s="227" t="s">
        <v>747</v>
      </c>
      <c r="F107" s="227" t="s">
        <v>566</v>
      </c>
      <c r="G107" s="227" t="s">
        <v>738</v>
      </c>
      <c r="H107" s="233"/>
      <c r="I107" s="228">
        <v>9864</v>
      </c>
      <c r="J107" s="228"/>
      <c r="K107" s="228"/>
      <c r="L107" s="227" t="s">
        <v>746</v>
      </c>
      <c r="M107" s="228">
        <v>72</v>
      </c>
      <c r="N107" s="228">
        <v>137</v>
      </c>
      <c r="O107" s="228">
        <v>9864</v>
      </c>
      <c r="P107" s="228">
        <v>1</v>
      </c>
      <c r="Q107" s="228"/>
      <c r="R107" s="228"/>
      <c r="S107" s="234"/>
      <c r="T107" s="234"/>
      <c r="U107" s="234"/>
      <c r="V107" s="227">
        <v>2006</v>
      </c>
      <c r="W107" s="233"/>
      <c r="X107" s="233"/>
      <c r="Y107" s="233"/>
      <c r="Z107" s="233"/>
      <c r="AA107" s="233"/>
      <c r="AB107" s="233"/>
      <c r="AC107" s="228"/>
      <c r="AD107" s="227"/>
      <c r="AE107" s="227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27"/>
    </row>
    <row r="108" spans="1:48" ht="24" customHeight="1">
      <c r="A108" s="208"/>
      <c r="B108" s="221"/>
      <c r="C108" s="227" t="s">
        <v>745</v>
      </c>
      <c r="D108" s="227"/>
      <c r="E108" s="227" t="s">
        <v>748</v>
      </c>
      <c r="F108" s="227" t="s">
        <v>566</v>
      </c>
      <c r="G108" s="227" t="s">
        <v>738</v>
      </c>
      <c r="H108" s="233"/>
      <c r="I108" s="228">
        <v>17976</v>
      </c>
      <c r="J108" s="228"/>
      <c r="K108" s="228"/>
      <c r="L108" s="227" t="s">
        <v>148</v>
      </c>
      <c r="M108" s="228">
        <v>107</v>
      </c>
      <c r="N108" s="228">
        <v>168</v>
      </c>
      <c r="O108" s="228">
        <v>17976</v>
      </c>
      <c r="P108" s="228">
        <v>2</v>
      </c>
      <c r="Q108" s="228"/>
      <c r="R108" s="228"/>
      <c r="S108" s="234"/>
      <c r="T108" s="234"/>
      <c r="U108" s="234"/>
      <c r="V108" s="227">
        <v>1997</v>
      </c>
      <c r="W108" s="233"/>
      <c r="X108" s="233"/>
      <c r="Y108" s="233"/>
      <c r="Z108" s="233"/>
      <c r="AA108" s="233"/>
      <c r="AB108" s="233"/>
      <c r="AC108" s="228"/>
      <c r="AD108" s="227"/>
      <c r="AE108" s="227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27"/>
    </row>
    <row r="109" spans="1:48" ht="24" customHeight="1">
      <c r="A109" s="208"/>
      <c r="B109" s="221"/>
      <c r="C109" s="227" t="s">
        <v>745</v>
      </c>
      <c r="D109" s="227"/>
      <c r="E109" s="227" t="s">
        <v>749</v>
      </c>
      <c r="F109" s="227" t="s">
        <v>566</v>
      </c>
      <c r="G109" s="227" t="s">
        <v>738</v>
      </c>
      <c r="H109" s="233"/>
      <c r="I109" s="228">
        <v>16240</v>
      </c>
      <c r="J109" s="228"/>
      <c r="K109" s="228"/>
      <c r="L109" s="227" t="s">
        <v>469</v>
      </c>
      <c r="M109" s="228">
        <v>116</v>
      </c>
      <c r="N109" s="228">
        <v>140</v>
      </c>
      <c r="O109" s="228">
        <v>16240</v>
      </c>
      <c r="P109" s="228">
        <v>2</v>
      </c>
      <c r="Q109" s="228"/>
      <c r="R109" s="228"/>
      <c r="S109" s="234"/>
      <c r="T109" s="234"/>
      <c r="U109" s="234"/>
      <c r="V109" s="227">
        <v>1997</v>
      </c>
      <c r="W109" s="233"/>
      <c r="X109" s="233"/>
      <c r="Y109" s="233"/>
      <c r="Z109" s="233"/>
      <c r="AA109" s="233"/>
      <c r="AB109" s="233"/>
      <c r="AC109" s="228"/>
      <c r="AD109" s="227"/>
      <c r="AE109" s="227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27"/>
    </row>
    <row r="110" spans="1:48" ht="24" customHeight="1">
      <c r="A110" s="208"/>
      <c r="B110" s="221"/>
      <c r="C110" s="227" t="s">
        <v>760</v>
      </c>
      <c r="D110" s="227"/>
      <c r="E110" s="227" t="s">
        <v>761</v>
      </c>
      <c r="F110" s="227" t="s">
        <v>760</v>
      </c>
      <c r="G110" s="227" t="s">
        <v>762</v>
      </c>
      <c r="H110" s="233"/>
      <c r="I110" s="228">
        <v>140066</v>
      </c>
      <c r="J110" s="228"/>
      <c r="K110" s="228"/>
      <c r="L110" s="241" t="s">
        <v>604</v>
      </c>
      <c r="M110" s="244" t="s">
        <v>763</v>
      </c>
      <c r="N110" s="244" t="s">
        <v>764</v>
      </c>
      <c r="O110" s="244" t="s">
        <v>765</v>
      </c>
      <c r="P110" s="244" t="s">
        <v>766</v>
      </c>
      <c r="Q110" s="228"/>
      <c r="R110" s="228"/>
      <c r="S110" s="227"/>
      <c r="T110" s="227"/>
      <c r="U110" s="227"/>
      <c r="V110" s="227">
        <v>2012</v>
      </c>
      <c r="W110" s="233"/>
      <c r="X110" s="233"/>
      <c r="Y110" s="233"/>
      <c r="Z110" s="233"/>
      <c r="AA110" s="233"/>
      <c r="AB110" s="233"/>
      <c r="AC110" s="228"/>
      <c r="AD110" s="227"/>
      <c r="AE110" s="227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27"/>
    </row>
    <row r="111" spans="1:48" ht="24" customHeight="1">
      <c r="A111" s="208"/>
      <c r="B111" s="221"/>
      <c r="C111" s="227" t="s">
        <v>760</v>
      </c>
      <c r="D111" s="227" t="s">
        <v>718</v>
      </c>
      <c r="E111" s="227" t="s">
        <v>767</v>
      </c>
      <c r="F111" s="227" t="s">
        <v>760</v>
      </c>
      <c r="G111" s="227" t="s">
        <v>762</v>
      </c>
      <c r="H111" s="233"/>
      <c r="I111" s="228">
        <v>7004</v>
      </c>
      <c r="J111" s="228"/>
      <c r="K111" s="228"/>
      <c r="L111" s="227" t="s">
        <v>290</v>
      </c>
      <c r="M111" s="228">
        <v>68</v>
      </c>
      <c r="N111" s="228">
        <v>103</v>
      </c>
      <c r="O111" s="228">
        <v>7004</v>
      </c>
      <c r="P111" s="228">
        <v>1</v>
      </c>
      <c r="Q111" s="228"/>
      <c r="R111" s="228"/>
      <c r="S111" s="234" t="s">
        <v>389</v>
      </c>
      <c r="T111" s="234" t="s">
        <v>389</v>
      </c>
      <c r="U111" s="234"/>
      <c r="V111" s="227">
        <v>2008</v>
      </c>
      <c r="W111" s="233"/>
      <c r="X111" s="233">
        <v>1100</v>
      </c>
      <c r="Y111" s="233"/>
      <c r="Z111" s="233"/>
      <c r="AA111" s="233"/>
      <c r="AB111" s="233"/>
      <c r="AC111" s="228">
        <v>500</v>
      </c>
      <c r="AD111" s="227"/>
      <c r="AE111" s="227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27"/>
    </row>
    <row r="112" spans="1:48" ht="24" customHeight="1">
      <c r="A112" s="208"/>
      <c r="B112" s="200"/>
      <c r="C112" s="241" t="s">
        <v>760</v>
      </c>
      <c r="D112" s="241"/>
      <c r="E112" s="243" t="s">
        <v>768</v>
      </c>
      <c r="F112" s="241" t="s">
        <v>760</v>
      </c>
      <c r="G112" s="241" t="s">
        <v>762</v>
      </c>
      <c r="H112" s="241"/>
      <c r="I112" s="244">
        <v>6838</v>
      </c>
      <c r="J112" s="244"/>
      <c r="K112" s="244"/>
      <c r="L112" s="241" t="s">
        <v>290</v>
      </c>
      <c r="M112" s="244">
        <v>56</v>
      </c>
      <c r="N112" s="244">
        <v>86</v>
      </c>
      <c r="O112" s="244">
        <v>6838</v>
      </c>
      <c r="P112" s="244">
        <v>1</v>
      </c>
      <c r="Q112" s="244"/>
      <c r="R112" s="244"/>
      <c r="S112" s="241"/>
      <c r="T112" s="241"/>
      <c r="U112" s="241"/>
      <c r="V112" s="241">
        <v>2007</v>
      </c>
      <c r="W112" s="241"/>
      <c r="X112" s="241"/>
      <c r="Y112" s="241"/>
      <c r="Z112" s="241"/>
      <c r="AA112" s="241"/>
      <c r="AB112" s="241"/>
      <c r="AC112" s="244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  <c r="AP112" s="241"/>
      <c r="AQ112" s="241"/>
      <c r="AR112" s="241"/>
      <c r="AS112" s="241"/>
      <c r="AT112" s="241"/>
      <c r="AU112" s="241"/>
      <c r="AV112" s="241"/>
    </row>
    <row r="113" spans="1:48" ht="24" customHeight="1">
      <c r="A113" s="208"/>
      <c r="B113" s="200"/>
      <c r="C113" s="241" t="s">
        <v>760</v>
      </c>
      <c r="D113" s="227" t="s">
        <v>18785</v>
      </c>
      <c r="E113" s="346" t="s">
        <v>18786</v>
      </c>
      <c r="F113" s="227" t="s">
        <v>12481</v>
      </c>
      <c r="G113" s="227" t="s">
        <v>13484</v>
      </c>
      <c r="H113" s="227"/>
      <c r="I113" s="300">
        <v>17254</v>
      </c>
      <c r="J113" s="233"/>
      <c r="K113" s="233"/>
      <c r="L113" s="227" t="s">
        <v>290</v>
      </c>
      <c r="M113" s="300">
        <v>68</v>
      </c>
      <c r="N113" s="300">
        <v>105</v>
      </c>
      <c r="O113" s="300">
        <v>33162</v>
      </c>
      <c r="P113" s="300">
        <v>1</v>
      </c>
      <c r="Q113" s="233"/>
      <c r="R113" s="233"/>
      <c r="S113" s="227"/>
      <c r="T113" s="227"/>
      <c r="U113" s="227"/>
      <c r="V113" s="227">
        <v>2024</v>
      </c>
      <c r="W113" s="227"/>
      <c r="X113" s="227"/>
      <c r="Y113" s="227"/>
      <c r="Z113" s="227"/>
      <c r="AA113" s="227"/>
      <c r="AB113" s="227"/>
      <c r="AC113" s="233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</row>
    <row r="114" spans="1:48" ht="24" customHeight="1">
      <c r="A114" s="208"/>
      <c r="B114" s="200"/>
      <c r="C114" s="241" t="s">
        <v>12481</v>
      </c>
      <c r="D114" s="241" t="s">
        <v>18787</v>
      </c>
      <c r="E114" s="243" t="s">
        <v>18788</v>
      </c>
      <c r="F114" s="241" t="s">
        <v>12443</v>
      </c>
      <c r="G114" s="241" t="s">
        <v>18789</v>
      </c>
      <c r="H114" s="241"/>
      <c r="I114" s="244">
        <v>5400</v>
      </c>
      <c r="J114" s="244"/>
      <c r="K114" s="244"/>
      <c r="L114" s="241" t="s">
        <v>1979</v>
      </c>
      <c r="M114" s="244">
        <v>60</v>
      </c>
      <c r="N114" s="244">
        <v>90</v>
      </c>
      <c r="O114" s="244">
        <v>5400</v>
      </c>
      <c r="P114" s="244">
        <v>1</v>
      </c>
      <c r="Q114" s="244">
        <v>220</v>
      </c>
      <c r="R114" s="244">
        <v>220</v>
      </c>
      <c r="S114" s="241" t="s">
        <v>1983</v>
      </c>
      <c r="T114" s="241" t="s">
        <v>1988</v>
      </c>
      <c r="U114" s="241"/>
      <c r="V114" s="241">
        <v>2024</v>
      </c>
      <c r="W114" s="241"/>
      <c r="X114" s="241"/>
      <c r="Y114" s="241"/>
      <c r="Z114" s="241"/>
      <c r="AA114" s="241"/>
      <c r="AB114" s="241"/>
      <c r="AC114" s="244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1"/>
      <c r="AV114" s="241"/>
    </row>
    <row r="115" spans="1:48" s="1308" customFormat="1" ht="24" customHeight="1">
      <c r="A115" s="1310"/>
      <c r="B115" s="906" t="s">
        <v>271</v>
      </c>
      <c r="C115" s="314" t="s">
        <v>55</v>
      </c>
      <c r="D115" s="349"/>
      <c r="E115" s="315">
        <f>COUNTA(E116:E154)</f>
        <v>39</v>
      </c>
      <c r="F115" s="349"/>
      <c r="G115" s="349"/>
      <c r="H115" s="349"/>
      <c r="I115" s="318">
        <f>SUM(I116:I154)</f>
        <v>702769</v>
      </c>
      <c r="J115" s="318">
        <f t="shared" ref="J115:K115" si="3">SUM(J116:J154)</f>
        <v>28162</v>
      </c>
      <c r="K115" s="318">
        <f t="shared" si="3"/>
        <v>44600</v>
      </c>
      <c r="L115" s="318"/>
      <c r="M115" s="318"/>
      <c r="N115" s="318"/>
      <c r="O115" s="318"/>
      <c r="P115" s="318">
        <f>SUM(P116:P154)</f>
        <v>47</v>
      </c>
      <c r="Q115" s="318"/>
      <c r="R115" s="318"/>
      <c r="S115" s="314"/>
      <c r="T115" s="314"/>
      <c r="U115" s="314"/>
      <c r="V115" s="314"/>
      <c r="W115" s="349"/>
      <c r="X115" s="349"/>
      <c r="Y115" s="349"/>
      <c r="Z115" s="349"/>
      <c r="AA115" s="349"/>
      <c r="AB115" s="349"/>
      <c r="AC115" s="318"/>
      <c r="AD115" s="314"/>
      <c r="AE115" s="314"/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49"/>
      <c r="AS115" s="349"/>
      <c r="AT115" s="349"/>
      <c r="AU115" s="349"/>
      <c r="AV115" s="314"/>
    </row>
    <row r="116" spans="1:48" ht="24" customHeight="1">
      <c r="A116" s="208"/>
      <c r="B116" s="200"/>
      <c r="C116" s="227" t="s">
        <v>2007</v>
      </c>
      <c r="D116" s="233" t="s">
        <v>18857</v>
      </c>
      <c r="E116" s="260" t="s">
        <v>12468</v>
      </c>
      <c r="F116" s="233" t="s">
        <v>2007</v>
      </c>
      <c r="G116" s="233" t="s">
        <v>2007</v>
      </c>
      <c r="H116" s="233"/>
      <c r="I116" s="228">
        <v>4048</v>
      </c>
      <c r="J116" s="228"/>
      <c r="K116" s="228"/>
      <c r="L116" s="228" t="s">
        <v>1979</v>
      </c>
      <c r="M116" s="228">
        <v>46</v>
      </c>
      <c r="N116" s="228">
        <v>88</v>
      </c>
      <c r="O116" s="228">
        <v>4048</v>
      </c>
      <c r="P116" s="228">
        <v>1</v>
      </c>
      <c r="Q116" s="228"/>
      <c r="R116" s="228"/>
      <c r="S116" s="227"/>
      <c r="T116" s="227"/>
      <c r="U116" s="227"/>
      <c r="V116" s="227">
        <v>2015</v>
      </c>
      <c r="W116" s="233"/>
      <c r="X116" s="233"/>
      <c r="Y116" s="233"/>
      <c r="Z116" s="233"/>
      <c r="AA116" s="233"/>
      <c r="AB116" s="233"/>
      <c r="AC116" s="228"/>
      <c r="AD116" s="227"/>
      <c r="AE116" s="227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27"/>
    </row>
    <row r="117" spans="1:48" ht="24" customHeight="1">
      <c r="A117" s="208"/>
      <c r="B117" s="200"/>
      <c r="C117" s="227" t="s">
        <v>2007</v>
      </c>
      <c r="D117" s="233" t="s">
        <v>18858</v>
      </c>
      <c r="E117" s="260" t="s">
        <v>18859</v>
      </c>
      <c r="F117" s="233" t="s">
        <v>2007</v>
      </c>
      <c r="G117" s="233" t="s">
        <v>2007</v>
      </c>
      <c r="H117" s="233"/>
      <c r="I117" s="228">
        <v>6717</v>
      </c>
      <c r="J117" s="228"/>
      <c r="K117" s="228"/>
      <c r="L117" s="228" t="s">
        <v>1979</v>
      </c>
      <c r="M117" s="228">
        <v>65.599999999999994</v>
      </c>
      <c r="N117" s="228">
        <v>102.4</v>
      </c>
      <c r="O117" s="228">
        <v>6717</v>
      </c>
      <c r="P117" s="228">
        <v>1</v>
      </c>
      <c r="Q117" s="228"/>
      <c r="R117" s="228"/>
      <c r="S117" s="227"/>
      <c r="T117" s="227"/>
      <c r="U117" s="227"/>
      <c r="V117" s="227">
        <v>2023</v>
      </c>
      <c r="W117" s="233"/>
      <c r="X117" s="233"/>
      <c r="Y117" s="233"/>
      <c r="Z117" s="233"/>
      <c r="AA117" s="233"/>
      <c r="AB117" s="233"/>
      <c r="AC117" s="228"/>
      <c r="AD117" s="227"/>
      <c r="AE117" s="227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27"/>
    </row>
    <row r="118" spans="1:48" ht="24" customHeight="1">
      <c r="A118" s="208"/>
      <c r="B118" s="200"/>
      <c r="C118" s="227" t="s">
        <v>2007</v>
      </c>
      <c r="D118" s="233" t="s">
        <v>18860</v>
      </c>
      <c r="E118" s="260" t="s">
        <v>18861</v>
      </c>
      <c r="F118" s="233" t="s">
        <v>2007</v>
      </c>
      <c r="G118" s="233" t="s">
        <v>2007</v>
      </c>
      <c r="H118" s="233"/>
      <c r="I118" s="228">
        <v>4294</v>
      </c>
      <c r="J118" s="228"/>
      <c r="K118" s="228"/>
      <c r="L118" s="228" t="s">
        <v>1979</v>
      </c>
      <c r="M118" s="228">
        <v>44.5</v>
      </c>
      <c r="N118" s="228">
        <v>96.5</v>
      </c>
      <c r="O118" s="228">
        <v>4294</v>
      </c>
      <c r="P118" s="228">
        <v>1</v>
      </c>
      <c r="Q118" s="228"/>
      <c r="R118" s="228"/>
      <c r="S118" s="227"/>
      <c r="T118" s="227"/>
      <c r="U118" s="227"/>
      <c r="V118" s="227">
        <v>2024</v>
      </c>
      <c r="W118" s="233"/>
      <c r="X118" s="233"/>
      <c r="Y118" s="233"/>
      <c r="Z118" s="233"/>
      <c r="AA118" s="233"/>
      <c r="AB118" s="233"/>
      <c r="AC118" s="228"/>
      <c r="AD118" s="227"/>
      <c r="AE118" s="227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27"/>
    </row>
    <row r="119" spans="1:48" ht="24" customHeight="1">
      <c r="A119" s="208"/>
      <c r="B119" s="200"/>
      <c r="C119" s="227" t="s">
        <v>573</v>
      </c>
      <c r="D119" s="227" t="s">
        <v>8023</v>
      </c>
      <c r="E119" s="227" t="s">
        <v>8024</v>
      </c>
      <c r="F119" s="227" t="s">
        <v>573</v>
      </c>
      <c r="G119" s="227" t="s">
        <v>573</v>
      </c>
      <c r="H119" s="227" t="s">
        <v>4297</v>
      </c>
      <c r="I119" s="228">
        <v>19711</v>
      </c>
      <c r="J119" s="228">
        <v>175</v>
      </c>
      <c r="K119" s="228">
        <v>175</v>
      </c>
      <c r="L119" s="227" t="s">
        <v>469</v>
      </c>
      <c r="M119" s="228">
        <v>65</v>
      </c>
      <c r="N119" s="228">
        <v>120</v>
      </c>
      <c r="O119" s="228">
        <v>7800</v>
      </c>
      <c r="P119" s="228">
        <v>1</v>
      </c>
      <c r="Q119" s="228">
        <v>2000</v>
      </c>
      <c r="R119" s="228">
        <v>2000</v>
      </c>
      <c r="S119" s="227" t="s">
        <v>178</v>
      </c>
      <c r="T119" s="227" t="s">
        <v>332</v>
      </c>
      <c r="U119" s="227"/>
      <c r="V119" s="227">
        <v>1995</v>
      </c>
      <c r="W119" s="233"/>
      <c r="X119" s="233" t="s">
        <v>8025</v>
      </c>
      <c r="Y119" s="233"/>
      <c r="Z119" s="233"/>
      <c r="AA119" s="233"/>
      <c r="AB119" s="233"/>
      <c r="AC119" s="228">
        <v>3200</v>
      </c>
      <c r="AD119" s="227"/>
      <c r="AE119" s="227"/>
      <c r="AF119" s="233"/>
      <c r="AG119" s="233"/>
      <c r="AH119" s="227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27"/>
    </row>
    <row r="120" spans="1:48" ht="24" customHeight="1">
      <c r="A120" s="208"/>
      <c r="B120" s="200"/>
      <c r="C120" s="227" t="s">
        <v>573</v>
      </c>
      <c r="D120" s="227" t="s">
        <v>8026</v>
      </c>
      <c r="E120" s="227" t="s">
        <v>8027</v>
      </c>
      <c r="F120" s="227" t="s">
        <v>8028</v>
      </c>
      <c r="G120" s="227" t="s">
        <v>8029</v>
      </c>
      <c r="H120" s="227" t="s">
        <v>5073</v>
      </c>
      <c r="I120" s="228">
        <v>8970</v>
      </c>
      <c r="J120" s="228"/>
      <c r="K120" s="228">
        <v>7848</v>
      </c>
      <c r="L120" s="227" t="s">
        <v>8030</v>
      </c>
      <c r="M120" s="228">
        <v>68</v>
      </c>
      <c r="N120" s="228">
        <v>105</v>
      </c>
      <c r="O120" s="228">
        <v>7140</v>
      </c>
      <c r="P120" s="228">
        <v>1</v>
      </c>
      <c r="Q120" s="228"/>
      <c r="R120" s="228">
        <v>200</v>
      </c>
      <c r="S120" s="227" t="s">
        <v>702</v>
      </c>
      <c r="T120" s="227"/>
      <c r="U120" s="227"/>
      <c r="V120" s="227">
        <v>2001</v>
      </c>
      <c r="W120" s="233"/>
      <c r="X120" s="233" t="s">
        <v>8031</v>
      </c>
      <c r="Y120" s="233"/>
      <c r="Z120" s="233"/>
      <c r="AA120" s="233"/>
      <c r="AB120" s="233"/>
      <c r="AC120" s="228">
        <v>615</v>
      </c>
      <c r="AD120" s="227"/>
      <c r="AE120" s="227"/>
      <c r="AF120" s="233"/>
      <c r="AG120" s="233"/>
      <c r="AH120" s="227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27"/>
    </row>
    <row r="121" spans="1:48" ht="24" customHeight="1">
      <c r="A121" s="208"/>
      <c r="B121" s="200"/>
      <c r="C121" s="227" t="s">
        <v>573</v>
      </c>
      <c r="D121" s="227"/>
      <c r="E121" s="227" t="s">
        <v>8032</v>
      </c>
      <c r="F121" s="227" t="s">
        <v>1914</v>
      </c>
      <c r="G121" s="306" t="s">
        <v>13510</v>
      </c>
      <c r="H121" s="227"/>
      <c r="I121" s="228">
        <v>9125</v>
      </c>
      <c r="J121" s="228"/>
      <c r="K121" s="228"/>
      <c r="L121" s="227" t="s">
        <v>310</v>
      </c>
      <c r="M121" s="228">
        <v>70</v>
      </c>
      <c r="N121" s="228">
        <v>100</v>
      </c>
      <c r="O121" s="228">
        <v>8699</v>
      </c>
      <c r="P121" s="228">
        <v>1</v>
      </c>
      <c r="Q121" s="228"/>
      <c r="R121" s="228"/>
      <c r="S121" s="227"/>
      <c r="T121" s="227"/>
      <c r="U121" s="227"/>
      <c r="V121" s="227">
        <v>2016</v>
      </c>
      <c r="W121" s="233"/>
      <c r="X121" s="233"/>
      <c r="Y121" s="233"/>
      <c r="Z121" s="233"/>
      <c r="AA121" s="233"/>
      <c r="AB121" s="233"/>
      <c r="AC121" s="228">
        <v>200</v>
      </c>
      <c r="AD121" s="227"/>
      <c r="AE121" s="227"/>
      <c r="AF121" s="233"/>
      <c r="AG121" s="233"/>
      <c r="AH121" s="227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27"/>
    </row>
    <row r="122" spans="1:48" ht="24" customHeight="1">
      <c r="A122" s="208"/>
      <c r="B122" s="200"/>
      <c r="C122" s="227" t="s">
        <v>580</v>
      </c>
      <c r="D122" s="227"/>
      <c r="E122" s="227" t="s">
        <v>16106</v>
      </c>
      <c r="F122" s="227" t="s">
        <v>580</v>
      </c>
      <c r="G122" s="227" t="s">
        <v>2011</v>
      </c>
      <c r="H122" s="227"/>
      <c r="I122" s="228"/>
      <c r="J122" s="228"/>
      <c r="K122" s="228"/>
      <c r="L122" s="227" t="s">
        <v>290</v>
      </c>
      <c r="M122" s="228">
        <v>95</v>
      </c>
      <c r="N122" s="228">
        <v>60</v>
      </c>
      <c r="O122" s="228">
        <v>5700</v>
      </c>
      <c r="P122" s="228">
        <v>1</v>
      </c>
      <c r="Q122" s="228">
        <v>500</v>
      </c>
      <c r="R122" s="228">
        <v>500</v>
      </c>
      <c r="S122" s="227" t="s">
        <v>178</v>
      </c>
      <c r="T122" s="227"/>
      <c r="U122" s="227"/>
      <c r="V122" s="227">
        <v>2016</v>
      </c>
      <c r="W122" s="233"/>
      <c r="X122" s="233"/>
      <c r="Y122" s="233"/>
      <c r="Z122" s="233"/>
      <c r="AA122" s="233"/>
      <c r="AB122" s="233"/>
      <c r="AC122" s="228">
        <v>3371</v>
      </c>
      <c r="AD122" s="227"/>
      <c r="AE122" s="227"/>
      <c r="AF122" s="233"/>
      <c r="AG122" s="233"/>
      <c r="AH122" s="227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27"/>
    </row>
    <row r="123" spans="1:48" ht="24" customHeight="1">
      <c r="A123" s="208"/>
      <c r="B123" s="200"/>
      <c r="C123" s="227" t="s">
        <v>603</v>
      </c>
      <c r="D123" s="227"/>
      <c r="E123" s="227" t="s">
        <v>11243</v>
      </c>
      <c r="F123" s="227" t="s">
        <v>1914</v>
      </c>
      <c r="G123" s="306" t="s">
        <v>13488</v>
      </c>
      <c r="H123" s="227"/>
      <c r="I123" s="228">
        <v>45639</v>
      </c>
      <c r="J123" s="228">
        <v>25432</v>
      </c>
      <c r="K123" s="228">
        <v>25261</v>
      </c>
      <c r="L123" s="227" t="s">
        <v>148</v>
      </c>
      <c r="M123" s="228">
        <v>83</v>
      </c>
      <c r="N123" s="228">
        <v>117</v>
      </c>
      <c r="O123" s="228">
        <v>9758</v>
      </c>
      <c r="P123" s="228">
        <v>1</v>
      </c>
      <c r="Q123" s="228">
        <v>12419</v>
      </c>
      <c r="R123" s="228">
        <v>15000</v>
      </c>
      <c r="S123" s="227" t="s">
        <v>178</v>
      </c>
      <c r="T123" s="227" t="s">
        <v>332</v>
      </c>
      <c r="U123" s="227"/>
      <c r="V123" s="227">
        <v>2019</v>
      </c>
      <c r="W123" s="233"/>
      <c r="X123" s="233"/>
      <c r="Y123" s="233"/>
      <c r="Z123" s="233"/>
      <c r="AA123" s="233"/>
      <c r="AB123" s="233"/>
      <c r="AC123" s="228">
        <v>51500</v>
      </c>
      <c r="AD123" s="227"/>
      <c r="AE123" s="227"/>
      <c r="AF123" s="233"/>
      <c r="AG123" s="233"/>
      <c r="AH123" s="227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27"/>
    </row>
    <row r="124" spans="1:48" ht="24" customHeight="1">
      <c r="A124" s="208"/>
      <c r="B124" s="200"/>
      <c r="C124" s="227" t="s">
        <v>603</v>
      </c>
      <c r="D124" s="227" t="s">
        <v>8033</v>
      </c>
      <c r="E124" s="227" t="s">
        <v>8034</v>
      </c>
      <c r="F124" s="227" t="s">
        <v>1914</v>
      </c>
      <c r="G124" s="306" t="s">
        <v>13487</v>
      </c>
      <c r="H124" s="233">
        <v>3</v>
      </c>
      <c r="I124" s="228">
        <v>54371</v>
      </c>
      <c r="J124" s="228">
        <v>228</v>
      </c>
      <c r="K124" s="228">
        <v>379</v>
      </c>
      <c r="L124" s="227" t="s">
        <v>8035</v>
      </c>
      <c r="M124" s="228">
        <v>72</v>
      </c>
      <c r="N124" s="228">
        <v>109</v>
      </c>
      <c r="O124" s="228">
        <v>39240</v>
      </c>
      <c r="P124" s="228">
        <v>5</v>
      </c>
      <c r="Q124" s="228">
        <v>180</v>
      </c>
      <c r="R124" s="228">
        <v>1000</v>
      </c>
      <c r="S124" s="227" t="s">
        <v>5953</v>
      </c>
      <c r="T124" s="227"/>
      <c r="U124" s="227"/>
      <c r="V124" s="227">
        <v>2000</v>
      </c>
      <c r="W124" s="233"/>
      <c r="X124" s="233" t="s">
        <v>8036</v>
      </c>
      <c r="Y124" s="233"/>
      <c r="Z124" s="233"/>
      <c r="AA124" s="233"/>
      <c r="AB124" s="233"/>
      <c r="AC124" s="228">
        <v>4211</v>
      </c>
      <c r="AD124" s="227"/>
      <c r="AE124" s="227"/>
      <c r="AF124" s="233"/>
      <c r="AG124" s="233"/>
      <c r="AH124" s="233">
        <v>8</v>
      </c>
      <c r="AI124" s="233" t="s">
        <v>8037</v>
      </c>
      <c r="AJ124" s="233" t="s">
        <v>8038</v>
      </c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27"/>
    </row>
    <row r="125" spans="1:48" ht="24" customHeight="1">
      <c r="A125" s="208"/>
      <c r="B125" s="200"/>
      <c r="C125" s="227" t="s">
        <v>603</v>
      </c>
      <c r="D125" s="227"/>
      <c r="E125" s="227" t="s">
        <v>8039</v>
      </c>
      <c r="F125" s="227" t="s">
        <v>8028</v>
      </c>
      <c r="G125" s="306" t="s">
        <v>2219</v>
      </c>
      <c r="H125" s="227"/>
      <c r="I125" s="228">
        <v>4029</v>
      </c>
      <c r="J125" s="228"/>
      <c r="K125" s="228"/>
      <c r="L125" s="227" t="s">
        <v>8030</v>
      </c>
      <c r="M125" s="228">
        <v>51</v>
      </c>
      <c r="N125" s="228">
        <v>79</v>
      </c>
      <c r="O125" s="228">
        <v>4029</v>
      </c>
      <c r="P125" s="228">
        <v>1</v>
      </c>
      <c r="Q125" s="228"/>
      <c r="R125" s="228"/>
      <c r="S125" s="227"/>
      <c r="T125" s="227"/>
      <c r="U125" s="227"/>
      <c r="V125" s="227">
        <v>2001</v>
      </c>
      <c r="W125" s="233"/>
      <c r="X125" s="233"/>
      <c r="Y125" s="233"/>
      <c r="Z125" s="233"/>
      <c r="AA125" s="233"/>
      <c r="AB125" s="233"/>
      <c r="AC125" s="228">
        <v>161</v>
      </c>
      <c r="AD125" s="227"/>
      <c r="AE125" s="227"/>
      <c r="AF125" s="233"/>
      <c r="AG125" s="233"/>
      <c r="AH125" s="227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27"/>
    </row>
    <row r="126" spans="1:48" ht="24" customHeight="1">
      <c r="A126" s="208" t="s">
        <v>150</v>
      </c>
      <c r="B126" s="200"/>
      <c r="C126" s="227" t="s">
        <v>603</v>
      </c>
      <c r="D126" s="227"/>
      <c r="E126" s="227" t="s">
        <v>8040</v>
      </c>
      <c r="F126" s="227" t="s">
        <v>1914</v>
      </c>
      <c r="G126" s="306" t="s">
        <v>13488</v>
      </c>
      <c r="H126" s="227"/>
      <c r="I126" s="228">
        <v>10240</v>
      </c>
      <c r="J126" s="228"/>
      <c r="K126" s="228"/>
      <c r="L126" s="227" t="s">
        <v>290</v>
      </c>
      <c r="M126" s="228">
        <v>68.5</v>
      </c>
      <c r="N126" s="228">
        <v>106.5</v>
      </c>
      <c r="O126" s="228">
        <v>7295.25</v>
      </c>
      <c r="P126" s="228">
        <v>1</v>
      </c>
      <c r="Q126" s="228"/>
      <c r="R126" s="228"/>
      <c r="S126" s="227"/>
      <c r="T126" s="227"/>
      <c r="U126" s="227"/>
      <c r="V126" s="227">
        <v>2016</v>
      </c>
      <c r="W126" s="233"/>
      <c r="X126" s="233"/>
      <c r="Y126" s="233"/>
      <c r="Z126" s="233"/>
      <c r="AA126" s="233"/>
      <c r="AB126" s="233"/>
      <c r="AC126" s="228">
        <v>1390</v>
      </c>
      <c r="AD126" s="227"/>
      <c r="AE126" s="227"/>
      <c r="AF126" s="233"/>
      <c r="AG126" s="233"/>
      <c r="AH126" s="227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27"/>
    </row>
    <row r="127" spans="1:48" ht="24" customHeight="1">
      <c r="A127" s="208"/>
      <c r="B127" s="221"/>
      <c r="C127" s="227" t="s">
        <v>603</v>
      </c>
      <c r="D127" s="227"/>
      <c r="E127" s="227" t="s">
        <v>11244</v>
      </c>
      <c r="F127" s="227" t="s">
        <v>1914</v>
      </c>
      <c r="G127" s="227" t="s">
        <v>603</v>
      </c>
      <c r="H127" s="227"/>
      <c r="I127" s="228">
        <v>12051</v>
      </c>
      <c r="J127" s="228"/>
      <c r="K127" s="228"/>
      <c r="L127" s="227" t="s">
        <v>290</v>
      </c>
      <c r="M127" s="228">
        <v>65</v>
      </c>
      <c r="N127" s="228">
        <v>90</v>
      </c>
      <c r="O127" s="228">
        <v>12051</v>
      </c>
      <c r="P127" s="228">
        <v>2</v>
      </c>
      <c r="Q127" s="228"/>
      <c r="R127" s="228"/>
      <c r="S127" s="227"/>
      <c r="T127" s="227"/>
      <c r="U127" s="227"/>
      <c r="V127" s="227">
        <v>2019</v>
      </c>
      <c r="W127" s="233"/>
      <c r="X127" s="233"/>
      <c r="Y127" s="233"/>
      <c r="Z127" s="233"/>
      <c r="AA127" s="233"/>
      <c r="AB127" s="233"/>
      <c r="AC127" s="228">
        <v>1400</v>
      </c>
      <c r="AD127" s="227"/>
      <c r="AE127" s="227"/>
      <c r="AF127" s="233"/>
      <c r="AG127" s="233"/>
      <c r="AH127" s="227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392"/>
    </row>
    <row r="128" spans="1:48" ht="24" customHeight="1">
      <c r="A128" s="208"/>
      <c r="B128" s="221"/>
      <c r="C128" s="227" t="s">
        <v>603</v>
      </c>
      <c r="D128" s="227"/>
      <c r="E128" s="227" t="s">
        <v>8041</v>
      </c>
      <c r="F128" s="227" t="s">
        <v>603</v>
      </c>
      <c r="G128" s="227" t="s">
        <v>603</v>
      </c>
      <c r="H128" s="227"/>
      <c r="I128" s="228">
        <v>4122</v>
      </c>
      <c r="J128" s="228">
        <v>158</v>
      </c>
      <c r="K128" s="228">
        <v>158</v>
      </c>
      <c r="L128" s="227" t="s">
        <v>290</v>
      </c>
      <c r="M128" s="228">
        <v>56</v>
      </c>
      <c r="N128" s="228">
        <v>72</v>
      </c>
      <c r="O128" s="228">
        <v>4032</v>
      </c>
      <c r="P128" s="228">
        <v>1</v>
      </c>
      <c r="Q128" s="228"/>
      <c r="R128" s="228"/>
      <c r="S128" s="227"/>
      <c r="T128" s="227"/>
      <c r="U128" s="227"/>
      <c r="V128" s="227">
        <v>2006</v>
      </c>
      <c r="W128" s="233"/>
      <c r="X128" s="233"/>
      <c r="Y128" s="233"/>
      <c r="Z128" s="233"/>
      <c r="AA128" s="233"/>
      <c r="AB128" s="233"/>
      <c r="AC128" s="228">
        <v>4840</v>
      </c>
      <c r="AD128" s="227"/>
      <c r="AE128" s="227"/>
      <c r="AF128" s="233"/>
      <c r="AG128" s="233"/>
      <c r="AH128" s="227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392"/>
    </row>
    <row r="129" spans="1:48" ht="24" customHeight="1">
      <c r="A129" s="208"/>
      <c r="B129" s="221"/>
      <c r="C129" s="227" t="s">
        <v>603</v>
      </c>
      <c r="D129" s="227"/>
      <c r="E129" s="227" t="s">
        <v>12469</v>
      </c>
      <c r="F129" s="227" t="s">
        <v>1914</v>
      </c>
      <c r="G129" s="306" t="s">
        <v>13489</v>
      </c>
      <c r="H129" s="227"/>
      <c r="I129" s="228">
        <v>6000</v>
      </c>
      <c r="J129" s="228"/>
      <c r="K129" s="228">
        <v>5100</v>
      </c>
      <c r="L129" s="227" t="s">
        <v>310</v>
      </c>
      <c r="M129" s="228">
        <v>50</v>
      </c>
      <c r="N129" s="228">
        <v>90</v>
      </c>
      <c r="O129" s="228">
        <v>4500</v>
      </c>
      <c r="P129" s="228">
        <v>2</v>
      </c>
      <c r="Q129" s="228"/>
      <c r="R129" s="228"/>
      <c r="S129" s="227"/>
      <c r="T129" s="227"/>
      <c r="U129" s="227"/>
      <c r="V129" s="227">
        <v>2013</v>
      </c>
      <c r="W129" s="233"/>
      <c r="X129" s="233"/>
      <c r="Y129" s="233"/>
      <c r="Z129" s="233"/>
      <c r="AA129" s="233"/>
      <c r="AB129" s="233"/>
      <c r="AC129" s="228">
        <v>200</v>
      </c>
      <c r="AD129" s="227"/>
      <c r="AE129" s="227"/>
      <c r="AF129" s="233"/>
      <c r="AG129" s="233"/>
      <c r="AH129" s="227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392"/>
    </row>
    <row r="130" spans="1:48" ht="24" customHeight="1">
      <c r="A130" s="208"/>
      <c r="B130" s="221"/>
      <c r="C130" s="227" t="s">
        <v>603</v>
      </c>
      <c r="D130" s="227"/>
      <c r="E130" s="227" t="s">
        <v>12470</v>
      </c>
      <c r="F130" s="227" t="s">
        <v>603</v>
      </c>
      <c r="G130" s="227" t="s">
        <v>603</v>
      </c>
      <c r="H130" s="227"/>
      <c r="I130" s="228">
        <v>8700</v>
      </c>
      <c r="J130" s="228">
        <v>0</v>
      </c>
      <c r="K130" s="228">
        <v>0</v>
      </c>
      <c r="L130" s="227" t="s">
        <v>5507</v>
      </c>
      <c r="M130" s="228">
        <v>63</v>
      </c>
      <c r="N130" s="228">
        <v>100</v>
      </c>
      <c r="O130" s="228">
        <v>6300</v>
      </c>
      <c r="P130" s="228">
        <v>1</v>
      </c>
      <c r="Q130" s="228">
        <v>360</v>
      </c>
      <c r="R130" s="228">
        <v>500</v>
      </c>
      <c r="S130" s="227" t="s">
        <v>8042</v>
      </c>
      <c r="T130" s="227"/>
      <c r="U130" s="227"/>
      <c r="V130" s="227">
        <v>2017</v>
      </c>
      <c r="W130" s="233"/>
      <c r="X130" s="233"/>
      <c r="Y130" s="233"/>
      <c r="Z130" s="233"/>
      <c r="AA130" s="233"/>
      <c r="AB130" s="233"/>
      <c r="AC130" s="228">
        <v>1200</v>
      </c>
      <c r="AD130" s="227"/>
      <c r="AE130" s="227"/>
      <c r="AF130" s="233"/>
      <c r="AG130" s="233"/>
      <c r="AH130" s="227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392"/>
    </row>
    <row r="131" spans="1:48" ht="24" customHeight="1">
      <c r="A131" s="208"/>
      <c r="B131" s="221"/>
      <c r="C131" s="227" t="s">
        <v>603</v>
      </c>
      <c r="D131" s="227"/>
      <c r="E131" s="227" t="s">
        <v>12471</v>
      </c>
      <c r="F131" s="227" t="s">
        <v>603</v>
      </c>
      <c r="G131" s="227" t="s">
        <v>603</v>
      </c>
      <c r="H131" s="227"/>
      <c r="I131" s="228">
        <v>38000</v>
      </c>
      <c r="J131" s="228">
        <v>0</v>
      </c>
      <c r="K131" s="228">
        <v>0</v>
      </c>
      <c r="L131" s="227" t="s">
        <v>12472</v>
      </c>
      <c r="M131" s="228">
        <v>55</v>
      </c>
      <c r="N131" s="228">
        <v>90</v>
      </c>
      <c r="O131" s="228">
        <v>4950</v>
      </c>
      <c r="P131" s="305" t="s">
        <v>12473</v>
      </c>
      <c r="Q131" s="228">
        <v>0</v>
      </c>
      <c r="R131" s="228">
        <v>0</v>
      </c>
      <c r="S131" s="227"/>
      <c r="T131" s="227"/>
      <c r="U131" s="227"/>
      <c r="V131" s="227">
        <v>2021</v>
      </c>
      <c r="W131" s="233"/>
      <c r="X131" s="233"/>
      <c r="Y131" s="233"/>
      <c r="Z131" s="233"/>
      <c r="AA131" s="233"/>
      <c r="AB131" s="233"/>
      <c r="AC131" s="228">
        <v>614</v>
      </c>
      <c r="AD131" s="227"/>
      <c r="AE131" s="227"/>
      <c r="AF131" s="233"/>
      <c r="AG131" s="233"/>
      <c r="AH131" s="227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392"/>
    </row>
    <row r="132" spans="1:48" ht="24" customHeight="1">
      <c r="A132" s="208"/>
      <c r="B132" s="221"/>
      <c r="C132" s="227" t="s">
        <v>603</v>
      </c>
      <c r="D132" s="227"/>
      <c r="E132" s="227" t="s">
        <v>12474</v>
      </c>
      <c r="F132" s="227" t="s">
        <v>603</v>
      </c>
      <c r="G132" s="227" t="s">
        <v>603</v>
      </c>
      <c r="H132" s="227"/>
      <c r="I132" s="228">
        <v>15000</v>
      </c>
      <c r="J132" s="228">
        <v>0</v>
      </c>
      <c r="K132" s="228">
        <v>0</v>
      </c>
      <c r="L132" s="227" t="s">
        <v>12475</v>
      </c>
      <c r="M132" s="228">
        <v>55</v>
      </c>
      <c r="N132" s="228">
        <v>95</v>
      </c>
      <c r="O132" s="228">
        <v>5225</v>
      </c>
      <c r="P132" s="228">
        <v>2</v>
      </c>
      <c r="Q132" s="228">
        <v>0</v>
      </c>
      <c r="R132" s="228">
        <v>0</v>
      </c>
      <c r="S132" s="227"/>
      <c r="T132" s="227"/>
      <c r="U132" s="227"/>
      <c r="V132" s="227">
        <v>2020</v>
      </c>
      <c r="W132" s="233"/>
      <c r="X132" s="233"/>
      <c r="Y132" s="233"/>
      <c r="Z132" s="233"/>
      <c r="AA132" s="233"/>
      <c r="AB132" s="233"/>
      <c r="AC132" s="228">
        <v>75</v>
      </c>
      <c r="AD132" s="227"/>
      <c r="AE132" s="227"/>
      <c r="AF132" s="233"/>
      <c r="AG132" s="233"/>
      <c r="AH132" s="227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392"/>
    </row>
    <row r="133" spans="1:48" ht="24" customHeight="1">
      <c r="A133" s="208"/>
      <c r="B133" s="221"/>
      <c r="C133" s="227" t="s">
        <v>2189</v>
      </c>
      <c r="D133" s="227" t="s">
        <v>8043</v>
      </c>
      <c r="E133" s="227" t="s">
        <v>8044</v>
      </c>
      <c r="F133" s="227" t="s">
        <v>2189</v>
      </c>
      <c r="G133" s="227" t="s">
        <v>2189</v>
      </c>
      <c r="H133" s="227">
        <v>4</v>
      </c>
      <c r="I133" s="228">
        <v>22260</v>
      </c>
      <c r="J133" s="228">
        <v>1632</v>
      </c>
      <c r="K133" s="228">
        <v>1632</v>
      </c>
      <c r="L133" s="227" t="s">
        <v>8045</v>
      </c>
      <c r="M133" s="228">
        <v>98</v>
      </c>
      <c r="N133" s="228">
        <v>124</v>
      </c>
      <c r="O133" s="228">
        <v>12250</v>
      </c>
      <c r="P133" s="228">
        <v>1</v>
      </c>
      <c r="Q133" s="228">
        <v>3190</v>
      </c>
      <c r="R133" s="228">
        <v>3300</v>
      </c>
      <c r="S133" s="227" t="s">
        <v>8042</v>
      </c>
      <c r="T133" s="227" t="s">
        <v>332</v>
      </c>
      <c r="U133" s="227"/>
      <c r="V133" s="227">
        <v>1993</v>
      </c>
      <c r="W133" s="233"/>
      <c r="X133" s="233" t="s">
        <v>8046</v>
      </c>
      <c r="Y133" s="233"/>
      <c r="Z133" s="233"/>
      <c r="AA133" s="233"/>
      <c r="AB133" s="233"/>
      <c r="AC133" s="228">
        <v>2268</v>
      </c>
      <c r="AD133" s="227"/>
      <c r="AE133" s="227"/>
      <c r="AF133" s="233">
        <v>1</v>
      </c>
      <c r="AG133" s="233" t="s">
        <v>2133</v>
      </c>
      <c r="AH133" s="227">
        <v>4</v>
      </c>
      <c r="AI133" s="233"/>
      <c r="AJ133" s="233" t="s">
        <v>2134</v>
      </c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392"/>
    </row>
    <row r="134" spans="1:48" ht="24" customHeight="1">
      <c r="A134" s="208"/>
      <c r="B134" s="221"/>
      <c r="C134" s="241" t="s">
        <v>1984</v>
      </c>
      <c r="D134" s="241"/>
      <c r="E134" s="243" t="s">
        <v>12476</v>
      </c>
      <c r="F134" s="241" t="s">
        <v>1984</v>
      </c>
      <c r="G134" s="241" t="s">
        <v>1984</v>
      </c>
      <c r="H134" s="241"/>
      <c r="I134" s="244">
        <v>3510</v>
      </c>
      <c r="J134" s="244"/>
      <c r="K134" s="244">
        <v>3510</v>
      </c>
      <c r="L134" s="241" t="s">
        <v>1979</v>
      </c>
      <c r="M134" s="244">
        <v>45</v>
      </c>
      <c r="N134" s="244">
        <v>72</v>
      </c>
      <c r="O134" s="244">
        <v>2510</v>
      </c>
      <c r="P134" s="244">
        <v>1</v>
      </c>
      <c r="Q134" s="244"/>
      <c r="R134" s="244"/>
      <c r="S134" s="241"/>
      <c r="T134" s="241"/>
      <c r="U134" s="241"/>
      <c r="V134" s="241">
        <v>2018</v>
      </c>
      <c r="W134" s="241"/>
      <c r="X134" s="241"/>
      <c r="Y134" s="241"/>
      <c r="Z134" s="241"/>
      <c r="AA134" s="241"/>
      <c r="AB134" s="241"/>
      <c r="AC134" s="244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  <c r="AV134" s="241"/>
    </row>
    <row r="135" spans="1:48" ht="24" customHeight="1">
      <c r="A135" s="208"/>
      <c r="B135" s="221"/>
      <c r="C135" s="227" t="s">
        <v>2189</v>
      </c>
      <c r="D135" s="227" t="s">
        <v>8047</v>
      </c>
      <c r="E135" s="227" t="s">
        <v>8048</v>
      </c>
      <c r="F135" s="227" t="s">
        <v>1914</v>
      </c>
      <c r="G135" s="227" t="s">
        <v>8049</v>
      </c>
      <c r="H135" s="227">
        <v>1</v>
      </c>
      <c r="I135" s="228">
        <v>8970</v>
      </c>
      <c r="J135" s="228"/>
      <c r="K135" s="228"/>
      <c r="L135" s="227" t="s">
        <v>8030</v>
      </c>
      <c r="M135" s="228">
        <v>68</v>
      </c>
      <c r="N135" s="228">
        <v>105</v>
      </c>
      <c r="O135" s="228">
        <v>7140</v>
      </c>
      <c r="P135" s="228">
        <v>1</v>
      </c>
      <c r="Q135" s="228"/>
      <c r="R135" s="228">
        <v>200</v>
      </c>
      <c r="S135" s="227" t="s">
        <v>702</v>
      </c>
      <c r="T135" s="227"/>
      <c r="U135" s="227"/>
      <c r="V135" s="227">
        <v>2000</v>
      </c>
      <c r="W135" s="233"/>
      <c r="X135" s="233" t="s">
        <v>8050</v>
      </c>
      <c r="Y135" s="233"/>
      <c r="Z135" s="233"/>
      <c r="AA135" s="233"/>
      <c r="AB135" s="233"/>
      <c r="AC135" s="228">
        <v>558</v>
      </c>
      <c r="AD135" s="227"/>
      <c r="AE135" s="227"/>
      <c r="AF135" s="233"/>
      <c r="AG135" s="233"/>
      <c r="AH135" s="227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27" t="s">
        <v>11787</v>
      </c>
    </row>
    <row r="136" spans="1:48" ht="24" customHeight="1">
      <c r="A136" s="208"/>
      <c r="B136" s="221"/>
      <c r="C136" s="227" t="s">
        <v>2189</v>
      </c>
      <c r="D136" s="227"/>
      <c r="E136" s="227" t="s">
        <v>11788</v>
      </c>
      <c r="F136" s="227" t="s">
        <v>1914</v>
      </c>
      <c r="G136" s="306" t="s">
        <v>13490</v>
      </c>
      <c r="H136" s="227"/>
      <c r="I136" s="228">
        <v>12150</v>
      </c>
      <c r="J136" s="228"/>
      <c r="K136" s="228"/>
      <c r="L136" s="227" t="s">
        <v>8045</v>
      </c>
      <c r="M136" s="228">
        <v>72</v>
      </c>
      <c r="N136" s="228">
        <v>109</v>
      </c>
      <c r="O136" s="228">
        <v>7848</v>
      </c>
      <c r="P136" s="228">
        <v>1</v>
      </c>
      <c r="Q136" s="228"/>
      <c r="R136" s="228"/>
      <c r="S136" s="227"/>
      <c r="T136" s="227"/>
      <c r="U136" s="227"/>
      <c r="V136" s="227">
        <v>2020</v>
      </c>
      <c r="W136" s="233"/>
      <c r="X136" s="233"/>
      <c r="Y136" s="233"/>
      <c r="Z136" s="233"/>
      <c r="AA136" s="233"/>
      <c r="AB136" s="233"/>
      <c r="AC136" s="228"/>
      <c r="AD136" s="227"/>
      <c r="AE136" s="227"/>
      <c r="AF136" s="233"/>
      <c r="AG136" s="233"/>
      <c r="AH136" s="227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27"/>
    </row>
    <row r="137" spans="1:48" ht="24" customHeight="1">
      <c r="A137" s="208"/>
      <c r="B137" s="221"/>
      <c r="C137" s="227" t="s">
        <v>1912</v>
      </c>
      <c r="D137" s="227" t="s">
        <v>8051</v>
      </c>
      <c r="E137" s="227" t="s">
        <v>8052</v>
      </c>
      <c r="F137" s="227" t="s">
        <v>1914</v>
      </c>
      <c r="G137" s="227" t="s">
        <v>1912</v>
      </c>
      <c r="H137" s="227">
        <v>1</v>
      </c>
      <c r="I137" s="228">
        <v>30476</v>
      </c>
      <c r="J137" s="228"/>
      <c r="K137" s="228"/>
      <c r="L137" s="227" t="s">
        <v>8030</v>
      </c>
      <c r="M137" s="228">
        <v>68</v>
      </c>
      <c r="N137" s="228">
        <v>105</v>
      </c>
      <c r="O137" s="228">
        <v>7140</v>
      </c>
      <c r="P137" s="228">
        <v>1</v>
      </c>
      <c r="Q137" s="228">
        <v>200</v>
      </c>
      <c r="R137" s="228">
        <v>200</v>
      </c>
      <c r="S137" s="227" t="s">
        <v>702</v>
      </c>
      <c r="T137" s="227"/>
      <c r="U137" s="227"/>
      <c r="V137" s="227">
        <v>2001</v>
      </c>
      <c r="W137" s="233"/>
      <c r="X137" s="233" t="s">
        <v>8053</v>
      </c>
      <c r="Y137" s="233"/>
      <c r="Z137" s="233"/>
      <c r="AA137" s="233"/>
      <c r="AB137" s="233"/>
      <c r="AC137" s="228">
        <v>360</v>
      </c>
      <c r="AD137" s="227"/>
      <c r="AE137" s="227"/>
      <c r="AF137" s="227"/>
      <c r="AG137" s="233"/>
      <c r="AH137" s="227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27"/>
    </row>
    <row r="138" spans="1:48" ht="24" customHeight="1">
      <c r="A138" s="208"/>
      <c r="B138" s="221"/>
      <c r="C138" s="227" t="s">
        <v>1912</v>
      </c>
      <c r="D138" s="227"/>
      <c r="E138" s="227" t="s">
        <v>8054</v>
      </c>
      <c r="F138" s="227" t="s">
        <v>1912</v>
      </c>
      <c r="G138" s="227" t="s">
        <v>11245</v>
      </c>
      <c r="H138" s="227"/>
      <c r="I138" s="228">
        <v>8566</v>
      </c>
      <c r="J138" s="228"/>
      <c r="K138" s="228"/>
      <c r="L138" s="227" t="s">
        <v>290</v>
      </c>
      <c r="M138" s="228">
        <v>64</v>
      </c>
      <c r="N138" s="228">
        <v>100</v>
      </c>
      <c r="O138" s="228">
        <v>7500</v>
      </c>
      <c r="P138" s="228">
        <v>1</v>
      </c>
      <c r="Q138" s="228"/>
      <c r="R138" s="228"/>
      <c r="S138" s="227"/>
      <c r="T138" s="227"/>
      <c r="U138" s="227"/>
      <c r="V138" s="227">
        <v>2016</v>
      </c>
      <c r="W138" s="233"/>
      <c r="X138" s="233"/>
      <c r="Y138" s="233"/>
      <c r="Z138" s="233"/>
      <c r="AA138" s="233"/>
      <c r="AB138" s="233"/>
      <c r="AC138" s="228">
        <v>904</v>
      </c>
      <c r="AD138" s="227"/>
      <c r="AE138" s="227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27"/>
    </row>
    <row r="139" spans="1:48" ht="24" customHeight="1">
      <c r="A139" s="208"/>
      <c r="B139" s="221"/>
      <c r="C139" s="227" t="s">
        <v>1912</v>
      </c>
      <c r="D139" s="227"/>
      <c r="E139" s="306" t="s">
        <v>13491</v>
      </c>
      <c r="F139" s="306" t="s">
        <v>1914</v>
      </c>
      <c r="G139" s="306" t="s">
        <v>13492</v>
      </c>
      <c r="H139" s="227"/>
      <c r="I139" s="228">
        <v>44669</v>
      </c>
      <c r="J139" s="228">
        <v>246</v>
      </c>
      <c r="K139" s="228">
        <v>246</v>
      </c>
      <c r="L139" s="227" t="s">
        <v>310</v>
      </c>
      <c r="M139" s="228">
        <v>72</v>
      </c>
      <c r="N139" s="228">
        <v>109</v>
      </c>
      <c r="O139" s="228">
        <v>7848</v>
      </c>
      <c r="P139" s="228">
        <v>1</v>
      </c>
      <c r="Q139" s="228">
        <v>588</v>
      </c>
      <c r="R139" s="228">
        <v>10000</v>
      </c>
      <c r="S139" s="227" t="s">
        <v>465</v>
      </c>
      <c r="T139" s="227" t="s">
        <v>332</v>
      </c>
      <c r="U139" s="227"/>
      <c r="V139" s="227">
        <v>2007</v>
      </c>
      <c r="W139" s="233"/>
      <c r="X139" s="233"/>
      <c r="Y139" s="233"/>
      <c r="Z139" s="233"/>
      <c r="AA139" s="233"/>
      <c r="AB139" s="233"/>
      <c r="AC139" s="228">
        <v>3100</v>
      </c>
      <c r="AD139" s="227"/>
      <c r="AE139" s="227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27"/>
    </row>
    <row r="140" spans="1:48" ht="24" customHeight="1">
      <c r="A140" s="208"/>
      <c r="B140" s="221"/>
      <c r="C140" s="227" t="s">
        <v>1912</v>
      </c>
      <c r="D140" s="227"/>
      <c r="E140" s="227" t="s">
        <v>1913</v>
      </c>
      <c r="F140" s="227" t="s">
        <v>1914</v>
      </c>
      <c r="G140" s="227" t="s">
        <v>11246</v>
      </c>
      <c r="H140" s="227"/>
      <c r="I140" s="228">
        <v>8284</v>
      </c>
      <c r="J140" s="228"/>
      <c r="K140" s="228"/>
      <c r="L140" s="227" t="s">
        <v>290</v>
      </c>
      <c r="M140" s="228">
        <v>76</v>
      </c>
      <c r="N140" s="228">
        <v>109</v>
      </c>
      <c r="O140" s="228">
        <v>8284</v>
      </c>
      <c r="P140" s="228">
        <v>1</v>
      </c>
      <c r="Q140" s="228"/>
      <c r="R140" s="228"/>
      <c r="S140" s="227"/>
      <c r="T140" s="227"/>
      <c r="U140" s="227"/>
      <c r="V140" s="227">
        <v>2015</v>
      </c>
      <c r="W140" s="233"/>
      <c r="X140" s="233"/>
      <c r="Y140" s="233"/>
      <c r="Z140" s="233"/>
      <c r="AA140" s="233"/>
      <c r="AB140" s="233"/>
      <c r="AC140" s="228">
        <v>1584</v>
      </c>
      <c r="AD140" s="227"/>
      <c r="AE140" s="227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27"/>
    </row>
    <row r="141" spans="1:48" ht="24" customHeight="1">
      <c r="A141" s="208"/>
      <c r="B141" s="221"/>
      <c r="C141" s="227" t="s">
        <v>1924</v>
      </c>
      <c r="D141" s="227" t="s">
        <v>8055</v>
      </c>
      <c r="E141" s="243" t="s">
        <v>8056</v>
      </c>
      <c r="F141" s="241" t="s">
        <v>1914</v>
      </c>
      <c r="G141" s="227" t="s">
        <v>8057</v>
      </c>
      <c r="H141" s="227">
        <v>1</v>
      </c>
      <c r="I141" s="228">
        <v>30093</v>
      </c>
      <c r="J141" s="228"/>
      <c r="K141" s="228"/>
      <c r="L141" s="227" t="s">
        <v>8030</v>
      </c>
      <c r="M141" s="244" t="s">
        <v>8058</v>
      </c>
      <c r="N141" s="244" t="s">
        <v>8059</v>
      </c>
      <c r="O141" s="244">
        <v>10665</v>
      </c>
      <c r="P141" s="244">
        <v>2</v>
      </c>
      <c r="Q141" s="228">
        <v>100</v>
      </c>
      <c r="R141" s="228">
        <v>100</v>
      </c>
      <c r="S141" s="227" t="s">
        <v>702</v>
      </c>
      <c r="T141" s="227"/>
      <c r="U141" s="227"/>
      <c r="V141" s="227">
        <v>2000</v>
      </c>
      <c r="W141" s="233" t="s">
        <v>8060</v>
      </c>
      <c r="X141" s="233"/>
      <c r="Y141" s="233"/>
      <c r="Z141" s="233"/>
      <c r="AA141" s="233"/>
      <c r="AB141" s="233"/>
      <c r="AC141" s="228">
        <v>1286</v>
      </c>
      <c r="AD141" s="227"/>
      <c r="AE141" s="227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27"/>
    </row>
    <row r="142" spans="1:48" ht="24" customHeight="1">
      <c r="A142" s="208"/>
      <c r="B142" s="221"/>
      <c r="C142" s="227" t="s">
        <v>1924</v>
      </c>
      <c r="D142" s="227"/>
      <c r="E142" s="227" t="s">
        <v>8061</v>
      </c>
      <c r="F142" s="227" t="s">
        <v>1924</v>
      </c>
      <c r="G142" s="227" t="s">
        <v>2241</v>
      </c>
      <c r="H142" s="227"/>
      <c r="I142" s="228">
        <v>31622</v>
      </c>
      <c r="J142" s="228"/>
      <c r="K142" s="228"/>
      <c r="L142" s="227" t="s">
        <v>310</v>
      </c>
      <c r="M142" s="228" t="s">
        <v>8063</v>
      </c>
      <c r="N142" s="228" t="s">
        <v>8064</v>
      </c>
      <c r="O142" s="228">
        <v>11120</v>
      </c>
      <c r="P142" s="228">
        <v>2</v>
      </c>
      <c r="Q142" s="228">
        <v>1000</v>
      </c>
      <c r="R142" s="228">
        <v>1000</v>
      </c>
      <c r="S142" s="227" t="s">
        <v>178</v>
      </c>
      <c r="T142" s="227"/>
      <c r="U142" s="227"/>
      <c r="V142" s="227">
        <v>1985</v>
      </c>
      <c r="W142" s="233"/>
      <c r="X142" s="233"/>
      <c r="Y142" s="233"/>
      <c r="Z142" s="233"/>
      <c r="AA142" s="233"/>
      <c r="AB142" s="233"/>
      <c r="AC142" s="228">
        <v>230</v>
      </c>
      <c r="AD142" s="227"/>
      <c r="AE142" s="227"/>
      <c r="AF142" s="233"/>
      <c r="AG142" s="233"/>
      <c r="AH142" s="227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27"/>
    </row>
    <row r="143" spans="1:48" ht="24" customHeight="1">
      <c r="A143" s="208"/>
      <c r="B143" s="221"/>
      <c r="C143" s="227" t="s">
        <v>1924</v>
      </c>
      <c r="D143" s="227"/>
      <c r="E143" s="227" t="s">
        <v>8065</v>
      </c>
      <c r="F143" s="227" t="s">
        <v>1924</v>
      </c>
      <c r="G143" s="227" t="s">
        <v>1924</v>
      </c>
      <c r="H143" s="227"/>
      <c r="I143" s="228">
        <v>11660</v>
      </c>
      <c r="J143" s="228"/>
      <c r="K143" s="228"/>
      <c r="L143" s="227" t="s">
        <v>310</v>
      </c>
      <c r="M143" s="228">
        <v>80</v>
      </c>
      <c r="N143" s="228">
        <v>120</v>
      </c>
      <c r="O143" s="228">
        <v>9600</v>
      </c>
      <c r="P143" s="228">
        <v>1</v>
      </c>
      <c r="Q143" s="228"/>
      <c r="R143" s="228"/>
      <c r="S143" s="227"/>
      <c r="T143" s="227"/>
      <c r="U143" s="227"/>
      <c r="V143" s="227">
        <v>2006</v>
      </c>
      <c r="W143" s="233"/>
      <c r="X143" s="233"/>
      <c r="Y143" s="233"/>
      <c r="Z143" s="233"/>
      <c r="AA143" s="233"/>
      <c r="AB143" s="233"/>
      <c r="AC143" s="228">
        <v>75</v>
      </c>
      <c r="AD143" s="227"/>
      <c r="AE143" s="227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27"/>
    </row>
    <row r="144" spans="1:48" ht="24" customHeight="1">
      <c r="A144" s="208"/>
      <c r="B144" s="221"/>
      <c r="C144" s="227" t="s">
        <v>1924</v>
      </c>
      <c r="D144" s="227"/>
      <c r="E144" s="227" t="s">
        <v>8066</v>
      </c>
      <c r="F144" s="227" t="s">
        <v>1924</v>
      </c>
      <c r="G144" s="227" t="s">
        <v>2241</v>
      </c>
      <c r="H144" s="227"/>
      <c r="I144" s="228">
        <v>17590</v>
      </c>
      <c r="J144" s="228">
        <v>42</v>
      </c>
      <c r="K144" s="228">
        <v>42</v>
      </c>
      <c r="L144" s="227" t="s">
        <v>290</v>
      </c>
      <c r="M144" s="228">
        <v>68</v>
      </c>
      <c r="N144" s="228">
        <v>109</v>
      </c>
      <c r="O144" s="228">
        <v>7412</v>
      </c>
      <c r="P144" s="228">
        <v>1</v>
      </c>
      <c r="Q144" s="228">
        <v>50</v>
      </c>
      <c r="R144" s="228">
        <v>50</v>
      </c>
      <c r="S144" s="227" t="s">
        <v>3264</v>
      </c>
      <c r="T144" s="227"/>
      <c r="U144" s="227"/>
      <c r="V144" s="227">
        <v>2008</v>
      </c>
      <c r="W144" s="233"/>
      <c r="X144" s="233"/>
      <c r="Y144" s="233"/>
      <c r="Z144" s="233"/>
      <c r="AA144" s="233"/>
      <c r="AB144" s="233"/>
      <c r="AC144" s="228">
        <v>2000</v>
      </c>
      <c r="AD144" s="227"/>
      <c r="AE144" s="227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27"/>
    </row>
    <row r="145" spans="1:48" ht="24" customHeight="1">
      <c r="A145" s="208" t="s">
        <v>89</v>
      </c>
      <c r="B145" s="221"/>
      <c r="C145" s="227" t="s">
        <v>1924</v>
      </c>
      <c r="D145" s="227"/>
      <c r="E145" s="227" t="s">
        <v>8067</v>
      </c>
      <c r="F145" s="227" t="s">
        <v>1924</v>
      </c>
      <c r="G145" s="227" t="s">
        <v>2241</v>
      </c>
      <c r="H145" s="227"/>
      <c r="I145" s="228">
        <v>49380</v>
      </c>
      <c r="J145" s="228">
        <v>75</v>
      </c>
      <c r="K145" s="228">
        <v>75</v>
      </c>
      <c r="L145" s="227" t="s">
        <v>290</v>
      </c>
      <c r="M145" s="228">
        <v>68</v>
      </c>
      <c r="N145" s="228">
        <v>105</v>
      </c>
      <c r="O145" s="228">
        <v>7140</v>
      </c>
      <c r="P145" s="228">
        <v>1</v>
      </c>
      <c r="Q145" s="228">
        <v>100</v>
      </c>
      <c r="R145" s="228">
        <v>100</v>
      </c>
      <c r="S145" s="227" t="s">
        <v>178</v>
      </c>
      <c r="T145" s="227"/>
      <c r="U145" s="227"/>
      <c r="V145" s="227">
        <v>2010</v>
      </c>
      <c r="W145" s="233"/>
      <c r="X145" s="233"/>
      <c r="Y145" s="233"/>
      <c r="Z145" s="233"/>
      <c r="AA145" s="233"/>
      <c r="AB145" s="233"/>
      <c r="AC145" s="228">
        <v>11510</v>
      </c>
      <c r="AD145" s="227"/>
      <c r="AE145" s="227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27"/>
    </row>
    <row r="146" spans="1:48" ht="24" customHeight="1">
      <c r="A146" s="213">
        <v>3</v>
      </c>
      <c r="B146" s="221"/>
      <c r="C146" s="241" t="s">
        <v>1924</v>
      </c>
      <c r="D146" s="241"/>
      <c r="E146" s="243" t="s">
        <v>8068</v>
      </c>
      <c r="F146" s="241" t="s">
        <v>1924</v>
      </c>
      <c r="G146" s="227" t="s">
        <v>2241</v>
      </c>
      <c r="H146" s="241"/>
      <c r="I146" s="244">
        <v>45580</v>
      </c>
      <c r="J146" s="244">
        <v>75</v>
      </c>
      <c r="K146" s="244">
        <v>75</v>
      </c>
      <c r="L146" s="241" t="s">
        <v>290</v>
      </c>
      <c r="M146" s="244">
        <v>68</v>
      </c>
      <c r="N146" s="244">
        <v>105</v>
      </c>
      <c r="O146" s="244">
        <v>7140</v>
      </c>
      <c r="P146" s="244">
        <v>1</v>
      </c>
      <c r="Q146" s="244">
        <v>100</v>
      </c>
      <c r="R146" s="244">
        <v>100</v>
      </c>
      <c r="S146" s="241" t="s">
        <v>178</v>
      </c>
      <c r="T146" s="241"/>
      <c r="U146" s="241"/>
      <c r="V146" s="241">
        <v>2010</v>
      </c>
      <c r="W146" s="241"/>
      <c r="X146" s="241"/>
      <c r="Y146" s="241"/>
      <c r="Z146" s="241"/>
      <c r="AA146" s="241"/>
      <c r="AB146" s="241"/>
      <c r="AC146" s="244">
        <v>13220</v>
      </c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</row>
    <row r="147" spans="1:48" ht="24" customHeight="1">
      <c r="A147" s="213">
        <v>5</v>
      </c>
      <c r="B147" s="221"/>
      <c r="C147" s="227" t="s">
        <v>1924</v>
      </c>
      <c r="D147" s="227"/>
      <c r="E147" s="227" t="s">
        <v>8069</v>
      </c>
      <c r="F147" s="227" t="s">
        <v>1924</v>
      </c>
      <c r="G147" s="227" t="s">
        <v>2241</v>
      </c>
      <c r="H147" s="227"/>
      <c r="I147" s="228">
        <v>9600</v>
      </c>
      <c r="J147" s="228"/>
      <c r="K147" s="228"/>
      <c r="L147" s="227" t="s">
        <v>148</v>
      </c>
      <c r="M147" s="228">
        <v>80</v>
      </c>
      <c r="N147" s="228">
        <v>120</v>
      </c>
      <c r="O147" s="228">
        <v>9600</v>
      </c>
      <c r="P147" s="228">
        <v>1</v>
      </c>
      <c r="Q147" s="228"/>
      <c r="R147" s="228"/>
      <c r="S147" s="227"/>
      <c r="T147" s="227"/>
      <c r="U147" s="227"/>
      <c r="V147" s="227">
        <v>2009</v>
      </c>
      <c r="W147" s="233"/>
      <c r="X147" s="233"/>
      <c r="Y147" s="233"/>
      <c r="Z147" s="233"/>
      <c r="AA147" s="233"/>
      <c r="AB147" s="233"/>
      <c r="AC147" s="228"/>
      <c r="AD147" s="227"/>
      <c r="AE147" s="227"/>
      <c r="AF147" s="233"/>
      <c r="AG147" s="233"/>
      <c r="AH147" s="227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27"/>
    </row>
    <row r="148" spans="1:48" ht="24" customHeight="1">
      <c r="A148" s="213">
        <v>6</v>
      </c>
      <c r="B148" s="221"/>
      <c r="C148" s="227" t="s">
        <v>1924</v>
      </c>
      <c r="D148" s="227" t="s">
        <v>8070</v>
      </c>
      <c r="E148" s="227" t="s">
        <v>8071</v>
      </c>
      <c r="F148" s="227" t="s">
        <v>1924</v>
      </c>
      <c r="G148" s="227" t="s">
        <v>2241</v>
      </c>
      <c r="H148" s="227" t="s">
        <v>2241</v>
      </c>
      <c r="I148" s="228">
        <v>27400</v>
      </c>
      <c r="J148" s="228">
        <v>99</v>
      </c>
      <c r="K148" s="228">
        <v>99</v>
      </c>
      <c r="L148" s="227" t="s">
        <v>290</v>
      </c>
      <c r="M148" s="228">
        <v>65</v>
      </c>
      <c r="N148" s="228">
        <v>109</v>
      </c>
      <c r="O148" s="228">
        <v>7055</v>
      </c>
      <c r="P148" s="228">
        <v>1</v>
      </c>
      <c r="Q148" s="228">
        <v>150</v>
      </c>
      <c r="R148" s="228">
        <v>150</v>
      </c>
      <c r="S148" s="227" t="s">
        <v>178</v>
      </c>
      <c r="T148" s="227"/>
      <c r="U148" s="227"/>
      <c r="V148" s="227">
        <v>2014</v>
      </c>
      <c r="W148" s="233">
        <v>4064</v>
      </c>
      <c r="X148" s="233"/>
      <c r="Y148" s="233"/>
      <c r="Z148" s="233"/>
      <c r="AA148" s="233"/>
      <c r="AB148" s="233"/>
      <c r="AC148" s="228">
        <v>4064</v>
      </c>
      <c r="AD148" s="227"/>
      <c r="AE148" s="227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27"/>
    </row>
    <row r="149" spans="1:48" ht="24" customHeight="1">
      <c r="A149" s="213">
        <v>7</v>
      </c>
      <c r="B149" s="221"/>
      <c r="C149" s="227" t="s">
        <v>1924</v>
      </c>
      <c r="D149" s="243" t="s">
        <v>8072</v>
      </c>
      <c r="E149" s="243" t="s">
        <v>8073</v>
      </c>
      <c r="F149" s="241" t="s">
        <v>1924</v>
      </c>
      <c r="G149" s="227" t="s">
        <v>2241</v>
      </c>
      <c r="H149" s="227" t="s">
        <v>2241</v>
      </c>
      <c r="I149" s="228">
        <v>7536</v>
      </c>
      <c r="J149" s="228"/>
      <c r="K149" s="228"/>
      <c r="L149" s="227" t="s">
        <v>290</v>
      </c>
      <c r="M149" s="244">
        <v>65</v>
      </c>
      <c r="N149" s="244">
        <v>100</v>
      </c>
      <c r="O149" s="244">
        <v>7526</v>
      </c>
      <c r="P149" s="244">
        <v>1</v>
      </c>
      <c r="Q149" s="228">
        <v>100</v>
      </c>
      <c r="R149" s="228">
        <v>100</v>
      </c>
      <c r="S149" s="227" t="s">
        <v>178</v>
      </c>
      <c r="T149" s="227"/>
      <c r="U149" s="227"/>
      <c r="V149" s="227">
        <v>2014</v>
      </c>
      <c r="W149" s="228">
        <v>53600</v>
      </c>
      <c r="X149" s="227" t="s">
        <v>8074</v>
      </c>
      <c r="Y149" s="241"/>
      <c r="Z149" s="241"/>
      <c r="AA149" s="241"/>
      <c r="AB149" s="241"/>
      <c r="AC149" s="228">
        <v>53600</v>
      </c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27"/>
    </row>
    <row r="150" spans="1:48" ht="24" customHeight="1">
      <c r="A150" s="213"/>
      <c r="B150" s="221"/>
      <c r="C150" s="227" t="s">
        <v>1924</v>
      </c>
      <c r="D150" s="243"/>
      <c r="E150" s="243" t="s">
        <v>8075</v>
      </c>
      <c r="F150" s="241" t="s">
        <v>1924</v>
      </c>
      <c r="G150" s="227" t="s">
        <v>2241</v>
      </c>
      <c r="H150" s="227"/>
      <c r="I150" s="228">
        <v>7140</v>
      </c>
      <c r="J150" s="228"/>
      <c r="K150" s="228"/>
      <c r="L150" s="227" t="s">
        <v>310</v>
      </c>
      <c r="M150" s="244">
        <v>68</v>
      </c>
      <c r="N150" s="244">
        <v>105</v>
      </c>
      <c r="O150" s="244">
        <v>7140</v>
      </c>
      <c r="P150" s="244">
        <v>1</v>
      </c>
      <c r="Q150" s="228"/>
      <c r="R150" s="228"/>
      <c r="S150" s="227"/>
      <c r="T150" s="227"/>
      <c r="U150" s="227"/>
      <c r="V150" s="227">
        <v>2012</v>
      </c>
      <c r="W150" s="228"/>
      <c r="X150" s="227"/>
      <c r="Y150" s="241"/>
      <c r="Z150" s="241"/>
      <c r="AA150" s="241"/>
      <c r="AB150" s="241"/>
      <c r="AC150" s="228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27"/>
    </row>
    <row r="151" spans="1:48" ht="24" customHeight="1">
      <c r="A151" s="213"/>
      <c r="B151" s="221"/>
      <c r="C151" s="227" t="s">
        <v>1924</v>
      </c>
      <c r="D151" s="227"/>
      <c r="E151" s="243" t="s">
        <v>8076</v>
      </c>
      <c r="F151" s="241" t="s">
        <v>1914</v>
      </c>
      <c r="G151" s="227" t="s">
        <v>1929</v>
      </c>
      <c r="H151" s="227"/>
      <c r="I151" s="228">
        <v>8000</v>
      </c>
      <c r="J151" s="228"/>
      <c r="K151" s="228"/>
      <c r="L151" s="227" t="s">
        <v>290</v>
      </c>
      <c r="M151" s="244">
        <v>65</v>
      </c>
      <c r="N151" s="244">
        <v>98</v>
      </c>
      <c r="O151" s="244">
        <v>6730</v>
      </c>
      <c r="P151" s="244">
        <v>1</v>
      </c>
      <c r="Q151" s="228"/>
      <c r="R151" s="228"/>
      <c r="S151" s="227"/>
      <c r="T151" s="227"/>
      <c r="U151" s="227"/>
      <c r="V151" s="227">
        <v>2010</v>
      </c>
      <c r="W151" s="233"/>
      <c r="X151" s="233"/>
      <c r="Y151" s="233"/>
      <c r="Z151" s="233"/>
      <c r="AA151" s="233"/>
      <c r="AB151" s="233"/>
      <c r="AC151" s="228">
        <v>650</v>
      </c>
      <c r="AD151" s="227"/>
      <c r="AE151" s="227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27"/>
    </row>
    <row r="152" spans="1:48" ht="24" customHeight="1">
      <c r="A152" s="213"/>
      <c r="B152" s="221"/>
      <c r="C152" s="227" t="s">
        <v>1924</v>
      </c>
      <c r="D152" s="227"/>
      <c r="E152" s="243" t="s">
        <v>11247</v>
      </c>
      <c r="F152" s="241" t="s">
        <v>1924</v>
      </c>
      <c r="G152" s="227" t="s">
        <v>2241</v>
      </c>
      <c r="H152" s="227"/>
      <c r="I152" s="228">
        <v>7466</v>
      </c>
      <c r="J152" s="228"/>
      <c r="K152" s="228"/>
      <c r="L152" s="227" t="s">
        <v>290</v>
      </c>
      <c r="M152" s="244">
        <v>68</v>
      </c>
      <c r="N152" s="244">
        <v>107</v>
      </c>
      <c r="O152" s="244">
        <v>7276</v>
      </c>
      <c r="P152" s="244">
        <v>1</v>
      </c>
      <c r="Q152" s="228"/>
      <c r="R152" s="228"/>
      <c r="S152" s="227"/>
      <c r="T152" s="227"/>
      <c r="U152" s="227"/>
      <c r="V152" s="227">
        <v>2007</v>
      </c>
      <c r="W152" s="233"/>
      <c r="X152" s="233"/>
      <c r="Y152" s="233"/>
      <c r="Z152" s="233"/>
      <c r="AA152" s="233"/>
      <c r="AB152" s="233"/>
      <c r="AC152" s="228"/>
      <c r="AD152" s="227"/>
      <c r="AE152" s="227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27"/>
    </row>
    <row r="153" spans="1:48" ht="24" customHeight="1">
      <c r="A153" s="213"/>
      <c r="B153" s="221"/>
      <c r="C153" s="227" t="s">
        <v>5973</v>
      </c>
      <c r="D153" s="227"/>
      <c r="E153" s="227" t="s">
        <v>5959</v>
      </c>
      <c r="F153" s="227" t="s">
        <v>5973</v>
      </c>
      <c r="G153" s="227" t="s">
        <v>5973</v>
      </c>
      <c r="H153" s="233"/>
      <c r="I153" s="228"/>
      <c r="J153" s="228">
        <v>0</v>
      </c>
      <c r="K153" s="228">
        <v>0</v>
      </c>
      <c r="L153" s="227" t="s">
        <v>290</v>
      </c>
      <c r="M153" s="228">
        <v>64</v>
      </c>
      <c r="N153" s="228">
        <v>105</v>
      </c>
      <c r="O153" s="228">
        <v>6720</v>
      </c>
      <c r="P153" s="228">
        <v>1</v>
      </c>
      <c r="Q153" s="228">
        <v>0</v>
      </c>
      <c r="R153" s="228">
        <v>0</v>
      </c>
      <c r="S153" s="227" t="s">
        <v>5953</v>
      </c>
      <c r="T153" s="227" t="s">
        <v>389</v>
      </c>
      <c r="U153" s="227"/>
      <c r="V153" s="227">
        <v>2012</v>
      </c>
      <c r="W153" s="233"/>
      <c r="X153" s="233"/>
      <c r="Y153" s="233"/>
      <c r="Z153" s="233"/>
      <c r="AA153" s="233"/>
      <c r="AB153" s="233"/>
      <c r="AC153" s="228">
        <v>382</v>
      </c>
      <c r="AD153" s="227"/>
      <c r="AE153" s="227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27"/>
    </row>
    <row r="154" spans="1:48" ht="24" customHeight="1">
      <c r="A154" s="213"/>
      <c r="B154" s="221"/>
      <c r="C154" s="227" t="s">
        <v>5973</v>
      </c>
      <c r="D154" s="227"/>
      <c r="E154" s="227" t="s">
        <v>5974</v>
      </c>
      <c r="F154" s="227" t="s">
        <v>5973</v>
      </c>
      <c r="G154" s="227" t="s">
        <v>5973</v>
      </c>
      <c r="H154" s="233"/>
      <c r="I154" s="228">
        <v>59800</v>
      </c>
      <c r="J154" s="228">
        <v>0</v>
      </c>
      <c r="K154" s="228">
        <v>0</v>
      </c>
      <c r="L154" s="227" t="s">
        <v>148</v>
      </c>
      <c r="M154" s="228">
        <v>68</v>
      </c>
      <c r="N154" s="228">
        <v>105</v>
      </c>
      <c r="O154" s="228">
        <v>7140</v>
      </c>
      <c r="P154" s="228">
        <v>1</v>
      </c>
      <c r="Q154" s="228">
        <v>600</v>
      </c>
      <c r="R154" s="228">
        <v>600</v>
      </c>
      <c r="S154" s="227" t="s">
        <v>178</v>
      </c>
      <c r="T154" s="227" t="s">
        <v>332</v>
      </c>
      <c r="U154" s="227"/>
      <c r="V154" s="227">
        <v>2006</v>
      </c>
      <c r="W154" s="233"/>
      <c r="X154" s="233"/>
      <c r="Y154" s="233"/>
      <c r="Z154" s="233"/>
      <c r="AA154" s="233"/>
      <c r="AB154" s="233"/>
      <c r="AC154" s="228">
        <v>1533</v>
      </c>
      <c r="AD154" s="227"/>
      <c r="AE154" s="227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27"/>
    </row>
    <row r="155" spans="1:48" s="1312" customFormat="1" ht="24" customHeight="1">
      <c r="A155" s="1311"/>
      <c r="B155" s="906" t="s">
        <v>13527</v>
      </c>
      <c r="C155" s="314" t="s">
        <v>544</v>
      </c>
      <c r="D155" s="349"/>
      <c r="E155" s="315">
        <f>COUNTA(E156:E189)</f>
        <v>34</v>
      </c>
      <c r="F155" s="349"/>
      <c r="G155" s="349"/>
      <c r="H155" s="314"/>
      <c r="I155" s="318">
        <f>SUM(I156:I189)</f>
        <v>1068675.3</v>
      </c>
      <c r="J155" s="318">
        <f t="shared" ref="J155:K155" si="4">SUM(J156:J189)</f>
        <v>50417.100000000006</v>
      </c>
      <c r="K155" s="318">
        <f t="shared" si="4"/>
        <v>155829.93</v>
      </c>
      <c r="L155" s="318"/>
      <c r="M155" s="318"/>
      <c r="N155" s="318"/>
      <c r="O155" s="318"/>
      <c r="P155" s="318">
        <f>SUM(P156:P189)</f>
        <v>36</v>
      </c>
      <c r="Q155" s="318"/>
      <c r="R155" s="318"/>
      <c r="S155" s="314"/>
      <c r="T155" s="314"/>
      <c r="U155" s="314"/>
      <c r="V155" s="314"/>
      <c r="W155" s="349"/>
      <c r="X155" s="349"/>
      <c r="Y155" s="349"/>
      <c r="Z155" s="349"/>
      <c r="AA155" s="349"/>
      <c r="AB155" s="349"/>
      <c r="AC155" s="318"/>
      <c r="AD155" s="314"/>
      <c r="AE155" s="314"/>
      <c r="AF155" s="349"/>
      <c r="AG155" s="349"/>
      <c r="AH155" s="314"/>
      <c r="AI155" s="349"/>
      <c r="AJ155" s="349"/>
      <c r="AK155" s="349"/>
      <c r="AL155" s="349"/>
      <c r="AM155" s="349"/>
      <c r="AN155" s="349"/>
      <c r="AO155" s="349"/>
      <c r="AP155" s="349"/>
      <c r="AQ155" s="349"/>
      <c r="AR155" s="349"/>
      <c r="AS155" s="349"/>
      <c r="AT155" s="349"/>
      <c r="AU155" s="349"/>
      <c r="AV155" s="314"/>
    </row>
    <row r="156" spans="1:48" s="1315" customFormat="1" ht="24" customHeight="1">
      <c r="A156" s="1313" t="s">
        <v>315</v>
      </c>
      <c r="B156" s="1314"/>
      <c r="C156" s="324" t="s">
        <v>769</v>
      </c>
      <c r="D156" s="324" t="s">
        <v>770</v>
      </c>
      <c r="E156" s="324" t="s">
        <v>771</v>
      </c>
      <c r="F156" s="324" t="s">
        <v>582</v>
      </c>
      <c r="G156" s="324" t="s">
        <v>2346</v>
      </c>
      <c r="H156" s="393">
        <v>1</v>
      </c>
      <c r="I156" s="327">
        <v>12324</v>
      </c>
      <c r="J156" s="327"/>
      <c r="K156" s="327"/>
      <c r="L156" s="324" t="s">
        <v>310</v>
      </c>
      <c r="M156" s="327">
        <v>72</v>
      </c>
      <c r="N156" s="327">
        <v>109</v>
      </c>
      <c r="O156" s="327">
        <v>7848</v>
      </c>
      <c r="P156" s="327">
        <v>1</v>
      </c>
      <c r="Q156" s="327">
        <v>500</v>
      </c>
      <c r="R156" s="327">
        <v>500</v>
      </c>
      <c r="S156" s="324" t="s">
        <v>702</v>
      </c>
      <c r="T156" s="324" t="s">
        <v>702</v>
      </c>
      <c r="U156" s="324"/>
      <c r="V156" s="324">
        <v>1986</v>
      </c>
      <c r="W156" s="393"/>
      <c r="X156" s="393">
        <v>72</v>
      </c>
      <c r="Y156" s="393"/>
      <c r="Z156" s="393">
        <v>140</v>
      </c>
      <c r="AA156" s="393"/>
      <c r="AB156" s="393"/>
      <c r="AC156" s="327">
        <v>212</v>
      </c>
      <c r="AD156" s="324"/>
      <c r="AE156" s="324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93"/>
      <c r="AU156" s="393"/>
      <c r="AV156" s="324"/>
    </row>
    <row r="157" spans="1:48" s="1315" customFormat="1" ht="24" customHeight="1">
      <c r="A157" s="1313"/>
      <c r="B157" s="1314"/>
      <c r="C157" s="324" t="s">
        <v>769</v>
      </c>
      <c r="D157" s="324"/>
      <c r="E157" s="324" t="s">
        <v>773</v>
      </c>
      <c r="F157" s="324" t="s">
        <v>769</v>
      </c>
      <c r="G157" s="324" t="s">
        <v>769</v>
      </c>
      <c r="H157" s="393"/>
      <c r="I157" s="327">
        <v>33252</v>
      </c>
      <c r="J157" s="327"/>
      <c r="K157" s="327"/>
      <c r="L157" s="324" t="s">
        <v>290</v>
      </c>
      <c r="M157" s="327">
        <v>60</v>
      </c>
      <c r="N157" s="327">
        <v>90</v>
      </c>
      <c r="O157" s="327">
        <v>5400</v>
      </c>
      <c r="P157" s="327">
        <v>1</v>
      </c>
      <c r="Q157" s="327"/>
      <c r="R157" s="327"/>
      <c r="S157" s="324"/>
      <c r="T157" s="324"/>
      <c r="U157" s="324"/>
      <c r="V157" s="324">
        <v>2005</v>
      </c>
      <c r="W157" s="393"/>
      <c r="X157" s="393"/>
      <c r="Y157" s="393"/>
      <c r="Z157" s="393"/>
      <c r="AA157" s="393"/>
      <c r="AB157" s="393"/>
      <c r="AC157" s="327">
        <v>1200</v>
      </c>
      <c r="AD157" s="324"/>
      <c r="AE157" s="324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93"/>
      <c r="AU157" s="393"/>
      <c r="AV157" s="324" t="s">
        <v>607</v>
      </c>
    </row>
    <row r="158" spans="1:48" s="1315" customFormat="1" ht="24" customHeight="1">
      <c r="A158" s="1313"/>
      <c r="B158" s="1314"/>
      <c r="C158" s="324" t="s">
        <v>769</v>
      </c>
      <c r="D158" s="324"/>
      <c r="E158" s="324" t="s">
        <v>774</v>
      </c>
      <c r="F158" s="324" t="s">
        <v>769</v>
      </c>
      <c r="G158" s="324" t="s">
        <v>769</v>
      </c>
      <c r="H158" s="393"/>
      <c r="I158" s="327">
        <v>78328</v>
      </c>
      <c r="J158" s="327"/>
      <c r="K158" s="327"/>
      <c r="L158" s="324" t="s">
        <v>290</v>
      </c>
      <c r="M158" s="327">
        <v>64</v>
      </c>
      <c r="N158" s="327">
        <v>100</v>
      </c>
      <c r="O158" s="327">
        <v>6400</v>
      </c>
      <c r="P158" s="327">
        <v>1</v>
      </c>
      <c r="Q158" s="327">
        <v>2000</v>
      </c>
      <c r="R158" s="327">
        <v>2000</v>
      </c>
      <c r="S158" s="324" t="s">
        <v>178</v>
      </c>
      <c r="T158" s="324" t="s">
        <v>703</v>
      </c>
      <c r="U158" s="324"/>
      <c r="V158" s="324">
        <v>2008</v>
      </c>
      <c r="W158" s="393"/>
      <c r="X158" s="393"/>
      <c r="Y158" s="393"/>
      <c r="Z158" s="393"/>
      <c r="AA158" s="393"/>
      <c r="AB158" s="393"/>
      <c r="AC158" s="327">
        <v>984</v>
      </c>
      <c r="AD158" s="324"/>
      <c r="AE158" s="324"/>
      <c r="AF158" s="393"/>
      <c r="AG158" s="393"/>
      <c r="AH158" s="393"/>
      <c r="AI158" s="393"/>
      <c r="AJ158" s="393"/>
      <c r="AK158" s="393"/>
      <c r="AL158" s="393"/>
      <c r="AM158" s="393"/>
      <c r="AN158" s="393"/>
      <c r="AO158" s="393"/>
      <c r="AP158" s="393"/>
      <c r="AQ158" s="393"/>
      <c r="AR158" s="393"/>
      <c r="AS158" s="393"/>
      <c r="AT158" s="393"/>
      <c r="AU158" s="393"/>
      <c r="AV158" s="324" t="s">
        <v>775</v>
      </c>
    </row>
    <row r="159" spans="1:48" s="1315" customFormat="1" ht="24" customHeight="1">
      <c r="A159" s="1313"/>
      <c r="B159" s="1314"/>
      <c r="C159" s="324" t="s">
        <v>769</v>
      </c>
      <c r="D159" s="324"/>
      <c r="E159" s="324" t="s">
        <v>776</v>
      </c>
      <c r="F159" s="324" t="s">
        <v>769</v>
      </c>
      <c r="G159" s="324" t="s">
        <v>769</v>
      </c>
      <c r="H159" s="393"/>
      <c r="I159" s="327">
        <v>5885</v>
      </c>
      <c r="J159" s="327"/>
      <c r="K159" s="327"/>
      <c r="L159" s="324" t="s">
        <v>290</v>
      </c>
      <c r="M159" s="327">
        <v>53</v>
      </c>
      <c r="N159" s="327">
        <v>90</v>
      </c>
      <c r="O159" s="327">
        <v>4770</v>
      </c>
      <c r="P159" s="327">
        <v>1</v>
      </c>
      <c r="Q159" s="327"/>
      <c r="R159" s="327"/>
      <c r="S159" s="324"/>
      <c r="T159" s="324"/>
      <c r="U159" s="324"/>
      <c r="V159" s="324">
        <v>2012</v>
      </c>
      <c r="W159" s="393"/>
      <c r="X159" s="393"/>
      <c r="Y159" s="393"/>
      <c r="Z159" s="393"/>
      <c r="AA159" s="393"/>
      <c r="AB159" s="393"/>
      <c r="AC159" s="327"/>
      <c r="AD159" s="324"/>
      <c r="AE159" s="324"/>
      <c r="AF159" s="393"/>
      <c r="AG159" s="393"/>
      <c r="AH159" s="393"/>
      <c r="AI159" s="393"/>
      <c r="AJ159" s="393"/>
      <c r="AK159" s="393"/>
      <c r="AL159" s="393"/>
      <c r="AM159" s="393"/>
      <c r="AN159" s="393"/>
      <c r="AO159" s="393"/>
      <c r="AP159" s="393"/>
      <c r="AQ159" s="393"/>
      <c r="AR159" s="393"/>
      <c r="AS159" s="393"/>
      <c r="AT159" s="393"/>
      <c r="AU159" s="393"/>
      <c r="AV159" s="324"/>
    </row>
    <row r="160" spans="1:48" s="1315" customFormat="1" ht="24" customHeight="1">
      <c r="A160" s="1313"/>
      <c r="B160" s="1314"/>
      <c r="C160" s="346" t="s">
        <v>769</v>
      </c>
      <c r="D160" s="346"/>
      <c r="E160" s="394" t="s">
        <v>10272</v>
      </c>
      <c r="F160" s="346" t="s">
        <v>769</v>
      </c>
      <c r="G160" s="346" t="s">
        <v>769</v>
      </c>
      <c r="H160" s="346"/>
      <c r="I160" s="345">
        <v>9939</v>
      </c>
      <c r="J160" s="345"/>
      <c r="K160" s="345"/>
      <c r="L160" s="346" t="s">
        <v>290</v>
      </c>
      <c r="M160" s="345">
        <v>79.8</v>
      </c>
      <c r="N160" s="345">
        <v>44.8</v>
      </c>
      <c r="O160" s="345">
        <v>3600</v>
      </c>
      <c r="P160" s="345">
        <v>1</v>
      </c>
      <c r="Q160" s="345"/>
      <c r="R160" s="345"/>
      <c r="S160" s="346"/>
      <c r="T160" s="346"/>
      <c r="U160" s="346"/>
      <c r="V160" s="346">
        <v>2017</v>
      </c>
      <c r="W160" s="346"/>
      <c r="X160" s="346"/>
      <c r="Y160" s="346"/>
      <c r="Z160" s="346"/>
      <c r="AA160" s="346"/>
      <c r="AB160" s="346"/>
      <c r="AC160" s="395">
        <v>1500</v>
      </c>
      <c r="AD160" s="346"/>
      <c r="AE160" s="346"/>
      <c r="AF160" s="346"/>
      <c r="AG160" s="346"/>
      <c r="AH160" s="346"/>
      <c r="AI160" s="346"/>
      <c r="AJ160" s="346"/>
      <c r="AK160" s="346"/>
      <c r="AL160" s="346"/>
      <c r="AM160" s="346"/>
      <c r="AN160" s="346"/>
      <c r="AO160" s="346"/>
      <c r="AP160" s="346"/>
      <c r="AQ160" s="346"/>
      <c r="AR160" s="346"/>
      <c r="AS160" s="346"/>
      <c r="AT160" s="346"/>
      <c r="AU160" s="346"/>
      <c r="AV160" s="346" t="s">
        <v>8917</v>
      </c>
    </row>
    <row r="161" spans="1:48" s="1315" customFormat="1" ht="24" customHeight="1">
      <c r="A161" s="1313"/>
      <c r="B161" s="1314"/>
      <c r="C161" s="346" t="s">
        <v>595</v>
      </c>
      <c r="D161" s="346"/>
      <c r="E161" s="394" t="s">
        <v>2347</v>
      </c>
      <c r="F161" s="346" t="s">
        <v>595</v>
      </c>
      <c r="G161" s="346" t="s">
        <v>2348</v>
      </c>
      <c r="H161" s="346"/>
      <c r="I161" s="345">
        <v>50555</v>
      </c>
      <c r="J161" s="345"/>
      <c r="K161" s="345"/>
      <c r="L161" s="346" t="s">
        <v>290</v>
      </c>
      <c r="M161" s="345">
        <v>68</v>
      </c>
      <c r="N161" s="345">
        <v>103</v>
      </c>
      <c r="O161" s="345">
        <v>7004</v>
      </c>
      <c r="P161" s="345">
        <v>1</v>
      </c>
      <c r="Q161" s="345">
        <v>510</v>
      </c>
      <c r="R161" s="345">
        <v>510</v>
      </c>
      <c r="S161" s="346" t="s">
        <v>178</v>
      </c>
      <c r="T161" s="346" t="s">
        <v>703</v>
      </c>
      <c r="U161" s="346"/>
      <c r="V161" s="346">
        <v>2012</v>
      </c>
      <c r="W161" s="346"/>
      <c r="X161" s="346"/>
      <c r="Y161" s="346"/>
      <c r="Z161" s="346"/>
      <c r="AA161" s="346"/>
      <c r="AB161" s="346"/>
      <c r="AC161" s="395" t="s">
        <v>8913</v>
      </c>
      <c r="AD161" s="346"/>
      <c r="AE161" s="346"/>
      <c r="AF161" s="346"/>
      <c r="AG161" s="346"/>
      <c r="AH161" s="346"/>
      <c r="AI161" s="346"/>
      <c r="AJ161" s="346"/>
      <c r="AK161" s="346"/>
      <c r="AL161" s="346"/>
      <c r="AM161" s="346"/>
      <c r="AN161" s="346"/>
      <c r="AO161" s="346"/>
      <c r="AP161" s="346"/>
      <c r="AQ161" s="346"/>
      <c r="AR161" s="346"/>
      <c r="AS161" s="346"/>
      <c r="AT161" s="346"/>
      <c r="AU161" s="346"/>
      <c r="AV161" s="346" t="s">
        <v>2349</v>
      </c>
    </row>
    <row r="162" spans="1:48" s="1315" customFormat="1" ht="24" customHeight="1">
      <c r="A162" s="1313"/>
      <c r="B162" s="1314"/>
      <c r="C162" s="346" t="s">
        <v>595</v>
      </c>
      <c r="D162" s="346"/>
      <c r="E162" s="394" t="s">
        <v>2350</v>
      </c>
      <c r="F162" s="346" t="s">
        <v>595</v>
      </c>
      <c r="G162" s="346" t="s">
        <v>595</v>
      </c>
      <c r="H162" s="346"/>
      <c r="I162" s="345">
        <v>60117</v>
      </c>
      <c r="J162" s="345"/>
      <c r="K162" s="345"/>
      <c r="L162" s="346" t="s">
        <v>290</v>
      </c>
      <c r="M162" s="345">
        <v>51</v>
      </c>
      <c r="N162" s="345">
        <v>85</v>
      </c>
      <c r="O162" s="345">
        <v>5970</v>
      </c>
      <c r="P162" s="345">
        <v>1</v>
      </c>
      <c r="Q162" s="345"/>
      <c r="R162" s="345"/>
      <c r="S162" s="346"/>
      <c r="T162" s="346"/>
      <c r="U162" s="346"/>
      <c r="V162" s="346">
        <v>2007</v>
      </c>
      <c r="W162" s="346"/>
      <c r="X162" s="346"/>
      <c r="Y162" s="346"/>
      <c r="Z162" s="346"/>
      <c r="AA162" s="346"/>
      <c r="AB162" s="346"/>
      <c r="AC162" s="396">
        <v>960</v>
      </c>
      <c r="AD162" s="346"/>
      <c r="AE162" s="346"/>
      <c r="AF162" s="346"/>
      <c r="AG162" s="346"/>
      <c r="AH162" s="346"/>
      <c r="AI162" s="346"/>
      <c r="AJ162" s="346"/>
      <c r="AK162" s="346"/>
      <c r="AL162" s="346"/>
      <c r="AM162" s="346"/>
      <c r="AN162" s="346"/>
      <c r="AO162" s="346"/>
      <c r="AP162" s="346"/>
      <c r="AQ162" s="346"/>
      <c r="AR162" s="346"/>
      <c r="AS162" s="346"/>
      <c r="AT162" s="346"/>
      <c r="AU162" s="346"/>
      <c r="AV162" s="346" t="s">
        <v>2351</v>
      </c>
    </row>
    <row r="163" spans="1:48" s="1315" customFormat="1" ht="24" customHeight="1">
      <c r="A163" s="1313"/>
      <c r="B163" s="1314"/>
      <c r="C163" s="236" t="s">
        <v>595</v>
      </c>
      <c r="D163" s="236" t="s">
        <v>18932</v>
      </c>
      <c r="E163" s="397" t="s">
        <v>2352</v>
      </c>
      <c r="F163" s="236" t="s">
        <v>582</v>
      </c>
      <c r="G163" s="236" t="s">
        <v>2353</v>
      </c>
      <c r="H163" s="385">
        <v>5</v>
      </c>
      <c r="I163" s="254">
        <v>62155</v>
      </c>
      <c r="J163" s="254">
        <v>25263.97</v>
      </c>
      <c r="K163" s="254">
        <v>112517.26</v>
      </c>
      <c r="L163" s="236" t="s">
        <v>148</v>
      </c>
      <c r="M163" s="254">
        <v>78</v>
      </c>
      <c r="N163" s="254">
        <v>117</v>
      </c>
      <c r="O163" s="254">
        <v>9126</v>
      </c>
      <c r="P163" s="254">
        <v>1</v>
      </c>
      <c r="Q163" s="254">
        <v>18826</v>
      </c>
      <c r="R163" s="254">
        <v>18826</v>
      </c>
      <c r="S163" s="236" t="s">
        <v>178</v>
      </c>
      <c r="T163" s="236" t="s">
        <v>466</v>
      </c>
      <c r="U163" s="236" t="s">
        <v>18933</v>
      </c>
      <c r="V163" s="236">
        <v>2012</v>
      </c>
      <c r="W163" s="236"/>
      <c r="X163" s="236">
        <v>89</v>
      </c>
      <c r="Y163" s="236">
        <v>250</v>
      </c>
      <c r="Z163" s="236"/>
      <c r="AA163" s="236"/>
      <c r="AB163" s="236"/>
      <c r="AC163" s="398">
        <f>SUM(W163:AB163)</f>
        <v>339</v>
      </c>
      <c r="AD163" s="236">
        <v>2020</v>
      </c>
      <c r="AE163" s="236">
        <v>2024</v>
      </c>
      <c r="AF163" s="236">
        <v>2</v>
      </c>
      <c r="AG163" s="236"/>
      <c r="AH163" s="236"/>
      <c r="AI163" s="236"/>
      <c r="AJ163" s="236"/>
      <c r="AK163" s="236"/>
      <c r="AL163" s="236"/>
      <c r="AM163" s="236"/>
      <c r="AN163" s="385"/>
      <c r="AO163" s="236"/>
      <c r="AP163" s="236"/>
      <c r="AQ163" s="236"/>
      <c r="AR163" s="236"/>
      <c r="AS163" s="236"/>
      <c r="AT163" s="236"/>
      <c r="AU163" s="236"/>
      <c r="AV163" s="236" t="s">
        <v>18934</v>
      </c>
    </row>
    <row r="164" spans="1:48" s="1315" customFormat="1" ht="24" customHeight="1">
      <c r="A164" s="1313"/>
      <c r="B164" s="1314"/>
      <c r="C164" s="346" t="s">
        <v>595</v>
      </c>
      <c r="D164" s="346"/>
      <c r="E164" s="394" t="s">
        <v>8914</v>
      </c>
      <c r="F164" s="346" t="s">
        <v>582</v>
      </c>
      <c r="G164" s="346" t="s">
        <v>8915</v>
      </c>
      <c r="H164" s="346"/>
      <c r="I164" s="345">
        <v>6400</v>
      </c>
      <c r="J164" s="345"/>
      <c r="K164" s="345">
        <v>6400</v>
      </c>
      <c r="L164" s="346" t="s">
        <v>290</v>
      </c>
      <c r="M164" s="345">
        <v>64</v>
      </c>
      <c r="N164" s="345">
        <v>100</v>
      </c>
      <c r="O164" s="345">
        <v>6400</v>
      </c>
      <c r="P164" s="345">
        <v>1</v>
      </c>
      <c r="Q164" s="345"/>
      <c r="R164" s="345"/>
      <c r="S164" s="346"/>
      <c r="T164" s="346"/>
      <c r="U164" s="346"/>
      <c r="V164" s="346">
        <v>2010</v>
      </c>
      <c r="W164" s="346"/>
      <c r="X164" s="346"/>
      <c r="Y164" s="346"/>
      <c r="Z164" s="346"/>
      <c r="AA164" s="346"/>
      <c r="AB164" s="346"/>
      <c r="AC164" s="345"/>
      <c r="AD164" s="346"/>
      <c r="AE164" s="346"/>
      <c r="AF164" s="346"/>
      <c r="AG164" s="346"/>
      <c r="AH164" s="346"/>
      <c r="AI164" s="346"/>
      <c r="AJ164" s="346"/>
      <c r="AK164" s="346"/>
      <c r="AL164" s="346"/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 t="s">
        <v>607</v>
      </c>
    </row>
    <row r="165" spans="1:48" s="1315" customFormat="1" ht="24" customHeight="1">
      <c r="A165" s="1313"/>
      <c r="B165" s="1314"/>
      <c r="C165" s="324" t="s">
        <v>595</v>
      </c>
      <c r="D165" s="324"/>
      <c r="E165" s="324" t="s">
        <v>11343</v>
      </c>
      <c r="F165" s="324" t="s">
        <v>595</v>
      </c>
      <c r="G165" s="324" t="s">
        <v>595</v>
      </c>
      <c r="H165" s="393"/>
      <c r="I165" s="327">
        <v>60632</v>
      </c>
      <c r="J165" s="327"/>
      <c r="K165" s="327"/>
      <c r="L165" s="324" t="s">
        <v>290</v>
      </c>
      <c r="M165" s="327">
        <v>68</v>
      </c>
      <c r="N165" s="327">
        <v>105</v>
      </c>
      <c r="O165" s="327">
        <v>13119</v>
      </c>
      <c r="P165" s="327">
        <v>1</v>
      </c>
      <c r="Q165" s="327"/>
      <c r="R165" s="327"/>
      <c r="S165" s="324"/>
      <c r="T165" s="324"/>
      <c r="U165" s="324"/>
      <c r="V165" s="324">
        <v>2012</v>
      </c>
      <c r="W165" s="393"/>
      <c r="X165" s="393"/>
      <c r="Y165" s="393"/>
      <c r="Z165" s="393"/>
      <c r="AA165" s="393"/>
      <c r="AB165" s="393"/>
      <c r="AC165" s="327"/>
      <c r="AD165" s="324"/>
      <c r="AE165" s="324"/>
      <c r="AF165" s="393"/>
      <c r="AG165" s="393"/>
      <c r="AH165" s="393"/>
      <c r="AI165" s="393"/>
      <c r="AJ165" s="393"/>
      <c r="AK165" s="393"/>
      <c r="AL165" s="393"/>
      <c r="AM165" s="393"/>
      <c r="AN165" s="393"/>
      <c r="AO165" s="393"/>
      <c r="AP165" s="393"/>
      <c r="AQ165" s="393"/>
      <c r="AR165" s="393"/>
      <c r="AS165" s="393"/>
      <c r="AT165" s="393"/>
      <c r="AU165" s="393"/>
      <c r="AV165" s="324" t="s">
        <v>11344</v>
      </c>
    </row>
    <row r="166" spans="1:48" s="1315" customFormat="1" ht="24" customHeight="1">
      <c r="A166" s="1313"/>
      <c r="B166" s="1314"/>
      <c r="C166" s="324" t="s">
        <v>777</v>
      </c>
      <c r="D166" s="324"/>
      <c r="E166" s="324" t="s">
        <v>778</v>
      </c>
      <c r="F166" s="324" t="s">
        <v>777</v>
      </c>
      <c r="G166" s="324" t="s">
        <v>777</v>
      </c>
      <c r="H166" s="393"/>
      <c r="I166" s="327">
        <v>14750</v>
      </c>
      <c r="J166" s="327"/>
      <c r="K166" s="327"/>
      <c r="L166" s="324" t="s">
        <v>290</v>
      </c>
      <c r="M166" s="327">
        <v>68</v>
      </c>
      <c r="N166" s="327">
        <v>105</v>
      </c>
      <c r="O166" s="327">
        <v>7140</v>
      </c>
      <c r="P166" s="327">
        <v>1</v>
      </c>
      <c r="Q166" s="327">
        <v>800</v>
      </c>
      <c r="R166" s="327">
        <v>800</v>
      </c>
      <c r="S166" s="324" t="s">
        <v>178</v>
      </c>
      <c r="T166" s="324"/>
      <c r="U166" s="324"/>
      <c r="V166" s="324">
        <v>2007</v>
      </c>
      <c r="W166" s="393"/>
      <c r="X166" s="393"/>
      <c r="Y166" s="393"/>
      <c r="Z166" s="393"/>
      <c r="AA166" s="393"/>
      <c r="AB166" s="393"/>
      <c r="AC166" s="327">
        <v>2000</v>
      </c>
      <c r="AD166" s="324"/>
      <c r="AE166" s="324"/>
      <c r="AF166" s="393"/>
      <c r="AG166" s="393"/>
      <c r="AH166" s="393"/>
      <c r="AI166" s="393"/>
      <c r="AJ166" s="393"/>
      <c r="AK166" s="393"/>
      <c r="AL166" s="393"/>
      <c r="AM166" s="393"/>
      <c r="AN166" s="393"/>
      <c r="AO166" s="393"/>
      <c r="AP166" s="393"/>
      <c r="AQ166" s="393"/>
      <c r="AR166" s="393"/>
      <c r="AS166" s="393"/>
      <c r="AT166" s="393"/>
      <c r="AU166" s="393"/>
      <c r="AV166" s="324"/>
    </row>
    <row r="167" spans="1:48" s="1315" customFormat="1" ht="24" customHeight="1">
      <c r="A167" s="1313"/>
      <c r="B167" s="1314"/>
      <c r="C167" s="324" t="s">
        <v>779</v>
      </c>
      <c r="D167" s="324" t="s">
        <v>780</v>
      </c>
      <c r="E167" s="324" t="s">
        <v>781</v>
      </c>
      <c r="F167" s="324" t="s">
        <v>779</v>
      </c>
      <c r="G167" s="324" t="s">
        <v>779</v>
      </c>
      <c r="H167" s="393">
        <v>1</v>
      </c>
      <c r="I167" s="327">
        <v>22280</v>
      </c>
      <c r="J167" s="327">
        <v>50</v>
      </c>
      <c r="K167" s="327">
        <v>50</v>
      </c>
      <c r="L167" s="324" t="s">
        <v>290</v>
      </c>
      <c r="M167" s="327">
        <v>67</v>
      </c>
      <c r="N167" s="327">
        <v>103</v>
      </c>
      <c r="O167" s="327">
        <v>7365</v>
      </c>
      <c r="P167" s="327">
        <v>1</v>
      </c>
      <c r="Q167" s="327">
        <v>700</v>
      </c>
      <c r="R167" s="327">
        <v>700</v>
      </c>
      <c r="S167" s="324" t="s">
        <v>178</v>
      </c>
      <c r="T167" s="324" t="s">
        <v>178</v>
      </c>
      <c r="U167" s="324"/>
      <c r="V167" s="324">
        <v>1985</v>
      </c>
      <c r="W167" s="393"/>
      <c r="X167" s="393">
        <v>27</v>
      </c>
      <c r="Y167" s="393"/>
      <c r="Z167" s="393">
        <v>100</v>
      </c>
      <c r="AA167" s="393"/>
      <c r="AB167" s="393"/>
      <c r="AC167" s="327">
        <v>127</v>
      </c>
      <c r="AD167" s="324"/>
      <c r="AE167" s="324"/>
      <c r="AF167" s="393"/>
      <c r="AG167" s="393"/>
      <c r="AH167" s="393"/>
      <c r="AI167" s="393"/>
      <c r="AJ167" s="393"/>
      <c r="AK167" s="393"/>
      <c r="AL167" s="393" t="s">
        <v>699</v>
      </c>
      <c r="AM167" s="393">
        <v>2</v>
      </c>
      <c r="AN167" s="393">
        <v>900</v>
      </c>
      <c r="AO167" s="393" t="s">
        <v>782</v>
      </c>
      <c r="AP167" s="393" t="s">
        <v>779</v>
      </c>
      <c r="AQ167" s="393" t="s">
        <v>610</v>
      </c>
      <c r="AR167" s="393">
        <v>1</v>
      </c>
      <c r="AS167" s="393">
        <v>400</v>
      </c>
      <c r="AT167" s="393" t="s">
        <v>783</v>
      </c>
      <c r="AU167" s="393" t="s">
        <v>779</v>
      </c>
      <c r="AV167" s="324" t="s">
        <v>784</v>
      </c>
    </row>
    <row r="168" spans="1:48" s="1315" customFormat="1" ht="24" customHeight="1">
      <c r="A168" s="1313"/>
      <c r="B168" s="1314"/>
      <c r="C168" s="324" t="s">
        <v>779</v>
      </c>
      <c r="D168" s="324" t="s">
        <v>780</v>
      </c>
      <c r="E168" s="324" t="s">
        <v>13528</v>
      </c>
      <c r="F168" s="324" t="s">
        <v>779</v>
      </c>
      <c r="G168" s="324" t="s">
        <v>13529</v>
      </c>
      <c r="H168" s="393">
        <v>1</v>
      </c>
      <c r="I168" s="327">
        <v>12698</v>
      </c>
      <c r="J168" s="327">
        <v>316</v>
      </c>
      <c r="K168" s="327">
        <v>306</v>
      </c>
      <c r="L168" s="324" t="s">
        <v>290</v>
      </c>
      <c r="M168" s="327">
        <v>68</v>
      </c>
      <c r="N168" s="327">
        <v>100</v>
      </c>
      <c r="O168" s="327">
        <v>6800</v>
      </c>
      <c r="P168" s="327">
        <v>1</v>
      </c>
      <c r="Q168" s="327">
        <v>596</v>
      </c>
      <c r="R168" s="327">
        <v>596</v>
      </c>
      <c r="S168" s="324" t="s">
        <v>178</v>
      </c>
      <c r="T168" s="324" t="s">
        <v>703</v>
      </c>
      <c r="U168" s="324"/>
      <c r="V168" s="324">
        <v>2022</v>
      </c>
      <c r="W168" s="393"/>
      <c r="X168" s="393"/>
      <c r="Y168" s="393"/>
      <c r="Z168" s="393"/>
      <c r="AA168" s="393"/>
      <c r="AB168" s="393"/>
      <c r="AC168" s="327">
        <v>15940</v>
      </c>
      <c r="AD168" s="324"/>
      <c r="AE168" s="324"/>
      <c r="AF168" s="393"/>
      <c r="AG168" s="393"/>
      <c r="AH168" s="393"/>
      <c r="AI168" s="393"/>
      <c r="AJ168" s="393"/>
      <c r="AK168" s="393"/>
      <c r="AL168" s="393"/>
      <c r="AM168" s="393"/>
      <c r="AN168" s="393"/>
      <c r="AO168" s="393"/>
      <c r="AP168" s="393"/>
      <c r="AQ168" s="393"/>
      <c r="AR168" s="393"/>
      <c r="AS168" s="393"/>
      <c r="AT168" s="393"/>
      <c r="AU168" s="393"/>
      <c r="AV168" s="324" t="s">
        <v>13535</v>
      </c>
    </row>
    <row r="169" spans="1:48" s="1315" customFormat="1" ht="24" customHeight="1">
      <c r="A169" s="1313"/>
      <c r="B169" s="1314"/>
      <c r="C169" s="324" t="s">
        <v>779</v>
      </c>
      <c r="D169" s="324" t="s">
        <v>780</v>
      </c>
      <c r="E169" s="324" t="s">
        <v>13530</v>
      </c>
      <c r="F169" s="324" t="s">
        <v>779</v>
      </c>
      <c r="G169" s="324" t="s">
        <v>13529</v>
      </c>
      <c r="H169" s="393">
        <v>1</v>
      </c>
      <c r="I169" s="327">
        <v>9110.2999999999993</v>
      </c>
      <c r="J169" s="327">
        <v>82.75</v>
      </c>
      <c r="K169" s="327">
        <v>82</v>
      </c>
      <c r="L169" s="324" t="s">
        <v>148</v>
      </c>
      <c r="M169" s="327">
        <v>75</v>
      </c>
      <c r="N169" s="327">
        <v>110</v>
      </c>
      <c r="O169" s="327">
        <v>8250</v>
      </c>
      <c r="P169" s="327">
        <v>1</v>
      </c>
      <c r="Q169" s="327"/>
      <c r="R169" s="327"/>
      <c r="S169" s="324"/>
      <c r="T169" s="324"/>
      <c r="U169" s="324"/>
      <c r="V169" s="324">
        <v>2019</v>
      </c>
      <c r="W169" s="393"/>
      <c r="X169" s="393"/>
      <c r="Y169" s="393"/>
      <c r="Z169" s="393"/>
      <c r="AA169" s="393"/>
      <c r="AB169" s="393"/>
      <c r="AC169" s="327"/>
      <c r="AD169" s="324"/>
      <c r="AE169" s="324"/>
      <c r="AF169" s="393"/>
      <c r="AG169" s="393"/>
      <c r="AH169" s="393"/>
      <c r="AI169" s="393"/>
      <c r="AJ169" s="393"/>
      <c r="AK169" s="393"/>
      <c r="AL169" s="393"/>
      <c r="AM169" s="393"/>
      <c r="AN169" s="393"/>
      <c r="AO169" s="393"/>
      <c r="AP169" s="393"/>
      <c r="AQ169" s="393"/>
      <c r="AR169" s="393"/>
      <c r="AS169" s="393"/>
      <c r="AT169" s="393"/>
      <c r="AU169" s="393"/>
      <c r="AV169" s="324" t="s">
        <v>18935</v>
      </c>
    </row>
    <row r="170" spans="1:48" s="1315" customFormat="1" ht="24" customHeight="1">
      <c r="A170" s="1313"/>
      <c r="B170" s="1314"/>
      <c r="C170" s="324" t="s">
        <v>785</v>
      </c>
      <c r="D170" s="324" t="s">
        <v>786</v>
      </c>
      <c r="E170" s="324" t="s">
        <v>787</v>
      </c>
      <c r="F170" s="324" t="s">
        <v>785</v>
      </c>
      <c r="G170" s="324" t="s">
        <v>785</v>
      </c>
      <c r="H170" s="393">
        <v>1</v>
      </c>
      <c r="I170" s="327">
        <v>14222</v>
      </c>
      <c r="J170" s="327">
        <v>1060</v>
      </c>
      <c r="K170" s="327">
        <v>1326</v>
      </c>
      <c r="L170" s="324" t="s">
        <v>290</v>
      </c>
      <c r="M170" s="327">
        <v>70</v>
      </c>
      <c r="N170" s="327">
        <v>106</v>
      </c>
      <c r="O170" s="327">
        <v>7420</v>
      </c>
      <c r="P170" s="327">
        <v>1</v>
      </c>
      <c r="Q170" s="327">
        <v>671</v>
      </c>
      <c r="R170" s="327">
        <v>2000</v>
      </c>
      <c r="S170" s="324" t="s">
        <v>178</v>
      </c>
      <c r="T170" s="324" t="s">
        <v>178</v>
      </c>
      <c r="U170" s="324"/>
      <c r="V170" s="324">
        <v>2006</v>
      </c>
      <c r="W170" s="393"/>
      <c r="X170" s="393">
        <v>3</v>
      </c>
      <c r="Y170" s="393"/>
      <c r="Z170" s="393"/>
      <c r="AA170" s="393"/>
      <c r="AB170" s="393"/>
      <c r="AC170" s="327">
        <v>2400</v>
      </c>
      <c r="AD170" s="324"/>
      <c r="AE170" s="324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  <c r="AS170" s="393"/>
      <c r="AT170" s="393"/>
      <c r="AU170" s="393"/>
      <c r="AV170" s="324"/>
    </row>
    <row r="171" spans="1:48" s="1315" customFormat="1" ht="24" customHeight="1">
      <c r="A171" s="1313"/>
      <c r="B171" s="1314"/>
      <c r="C171" s="324" t="s">
        <v>785</v>
      </c>
      <c r="D171" s="324" t="s">
        <v>788</v>
      </c>
      <c r="E171" s="324" t="s">
        <v>789</v>
      </c>
      <c r="F171" s="324" t="s">
        <v>785</v>
      </c>
      <c r="G171" s="324" t="s">
        <v>785</v>
      </c>
      <c r="H171" s="393">
        <v>1</v>
      </c>
      <c r="I171" s="327">
        <v>32058</v>
      </c>
      <c r="J171" s="327"/>
      <c r="K171" s="327"/>
      <c r="L171" s="324" t="s">
        <v>290</v>
      </c>
      <c r="M171" s="327">
        <v>68</v>
      </c>
      <c r="N171" s="327">
        <v>105</v>
      </c>
      <c r="O171" s="327">
        <v>7140</v>
      </c>
      <c r="P171" s="327">
        <v>1</v>
      </c>
      <c r="Q171" s="327">
        <v>2000</v>
      </c>
      <c r="R171" s="327">
        <v>2000</v>
      </c>
      <c r="S171" s="324" t="s">
        <v>178</v>
      </c>
      <c r="T171" s="324" t="s">
        <v>703</v>
      </c>
      <c r="U171" s="324"/>
      <c r="V171" s="324">
        <v>2013</v>
      </c>
      <c r="W171" s="393"/>
      <c r="X171" s="393"/>
      <c r="Y171" s="393"/>
      <c r="Z171" s="393"/>
      <c r="AA171" s="393"/>
      <c r="AB171" s="393"/>
      <c r="AC171" s="327">
        <v>4100</v>
      </c>
      <c r="AD171" s="324"/>
      <c r="AE171" s="324"/>
      <c r="AF171" s="393"/>
      <c r="AG171" s="393"/>
      <c r="AH171" s="393"/>
      <c r="AI171" s="393"/>
      <c r="AJ171" s="393"/>
      <c r="AK171" s="393"/>
      <c r="AL171" s="393"/>
      <c r="AM171" s="393"/>
      <c r="AN171" s="393"/>
      <c r="AO171" s="393"/>
      <c r="AP171" s="393"/>
      <c r="AQ171" s="393"/>
      <c r="AR171" s="393"/>
      <c r="AS171" s="393"/>
      <c r="AT171" s="393"/>
      <c r="AU171" s="393"/>
      <c r="AV171" s="324" t="s">
        <v>2355</v>
      </c>
    </row>
    <row r="172" spans="1:48" s="1315" customFormat="1" ht="24" customHeight="1">
      <c r="A172" s="1313"/>
      <c r="B172" s="1314"/>
      <c r="C172" s="324" t="s">
        <v>785</v>
      </c>
      <c r="D172" s="324"/>
      <c r="E172" s="324" t="s">
        <v>1774</v>
      </c>
      <c r="F172" s="324" t="s">
        <v>785</v>
      </c>
      <c r="G172" s="324" t="s">
        <v>785</v>
      </c>
      <c r="H172" s="393"/>
      <c r="I172" s="327">
        <v>6539</v>
      </c>
      <c r="J172" s="327"/>
      <c r="K172" s="327"/>
      <c r="L172" s="324" t="s">
        <v>290</v>
      </c>
      <c r="M172" s="327">
        <v>55</v>
      </c>
      <c r="N172" s="327">
        <v>75</v>
      </c>
      <c r="O172" s="327">
        <v>4690</v>
      </c>
      <c r="P172" s="327">
        <v>1</v>
      </c>
      <c r="Q172" s="327"/>
      <c r="R172" s="327"/>
      <c r="S172" s="324"/>
      <c r="T172" s="324"/>
      <c r="U172" s="324"/>
      <c r="V172" s="324">
        <v>2014</v>
      </c>
      <c r="W172" s="393"/>
      <c r="X172" s="393"/>
      <c r="Y172" s="393"/>
      <c r="Z172" s="393"/>
      <c r="AA172" s="393"/>
      <c r="AB172" s="393"/>
      <c r="AC172" s="327">
        <v>500</v>
      </c>
      <c r="AD172" s="324"/>
      <c r="AE172" s="324"/>
      <c r="AF172" s="393"/>
      <c r="AG172" s="393"/>
      <c r="AH172" s="393"/>
      <c r="AI172" s="393"/>
      <c r="AJ172" s="393"/>
      <c r="AK172" s="393"/>
      <c r="AL172" s="393"/>
      <c r="AM172" s="393"/>
      <c r="AN172" s="393"/>
      <c r="AO172" s="393"/>
      <c r="AP172" s="393"/>
      <c r="AQ172" s="393"/>
      <c r="AR172" s="393"/>
      <c r="AS172" s="393"/>
      <c r="AT172" s="393"/>
      <c r="AU172" s="393"/>
      <c r="AV172" s="324"/>
    </row>
    <row r="173" spans="1:48" s="1315" customFormat="1" ht="24" customHeight="1">
      <c r="A173" s="1313"/>
      <c r="B173" s="1314"/>
      <c r="C173" s="324" t="s">
        <v>573</v>
      </c>
      <c r="D173" s="324"/>
      <c r="E173" s="324" t="s">
        <v>790</v>
      </c>
      <c r="F173" s="324" t="s">
        <v>573</v>
      </c>
      <c r="G173" s="324" t="s">
        <v>305</v>
      </c>
      <c r="H173" s="393"/>
      <c r="I173" s="327">
        <v>9830</v>
      </c>
      <c r="J173" s="327"/>
      <c r="K173" s="327"/>
      <c r="L173" s="324" t="s">
        <v>290</v>
      </c>
      <c r="M173" s="327">
        <v>60</v>
      </c>
      <c r="N173" s="327">
        <v>90</v>
      </c>
      <c r="O173" s="327">
        <v>5400</v>
      </c>
      <c r="P173" s="327">
        <v>1</v>
      </c>
      <c r="Q173" s="327">
        <v>2000</v>
      </c>
      <c r="R173" s="327">
        <v>2000</v>
      </c>
      <c r="S173" s="324" t="s">
        <v>178</v>
      </c>
      <c r="T173" s="324" t="s">
        <v>703</v>
      </c>
      <c r="U173" s="324"/>
      <c r="V173" s="324">
        <v>2004</v>
      </c>
      <c r="W173" s="393"/>
      <c r="X173" s="393"/>
      <c r="Y173" s="393"/>
      <c r="Z173" s="393"/>
      <c r="AA173" s="393"/>
      <c r="AB173" s="393"/>
      <c r="AC173" s="327">
        <v>991</v>
      </c>
      <c r="AD173" s="324"/>
      <c r="AE173" s="324"/>
      <c r="AF173" s="393"/>
      <c r="AG173" s="393"/>
      <c r="AH173" s="393"/>
      <c r="AI173" s="393"/>
      <c r="AJ173" s="393"/>
      <c r="AK173" s="393"/>
      <c r="AL173" s="393"/>
      <c r="AM173" s="393"/>
      <c r="AN173" s="393"/>
      <c r="AO173" s="393"/>
      <c r="AP173" s="393"/>
      <c r="AQ173" s="393"/>
      <c r="AR173" s="393"/>
      <c r="AS173" s="393"/>
      <c r="AT173" s="393"/>
      <c r="AU173" s="393"/>
      <c r="AV173" s="324" t="s">
        <v>791</v>
      </c>
    </row>
    <row r="174" spans="1:48" s="1315" customFormat="1" ht="24" customHeight="1">
      <c r="A174" s="1313">
        <v>4</v>
      </c>
      <c r="B174" s="1314"/>
      <c r="C174" s="346" t="s">
        <v>573</v>
      </c>
      <c r="D174" s="346"/>
      <c r="E174" s="346" t="s">
        <v>11796</v>
      </c>
      <c r="F174" s="346" t="s">
        <v>573</v>
      </c>
      <c r="G174" s="346" t="s">
        <v>305</v>
      </c>
      <c r="H174" s="346"/>
      <c r="I174" s="345">
        <v>9779</v>
      </c>
      <c r="J174" s="345"/>
      <c r="K174" s="345"/>
      <c r="L174" s="346" t="s">
        <v>290</v>
      </c>
      <c r="M174" s="345">
        <v>60</v>
      </c>
      <c r="N174" s="345">
        <v>90</v>
      </c>
      <c r="O174" s="345">
        <v>5400</v>
      </c>
      <c r="P174" s="345">
        <v>1</v>
      </c>
      <c r="Q174" s="345">
        <v>500</v>
      </c>
      <c r="R174" s="345">
        <v>500</v>
      </c>
      <c r="S174" s="346" t="s">
        <v>178</v>
      </c>
      <c r="T174" s="346" t="s">
        <v>703</v>
      </c>
      <c r="U174" s="346"/>
      <c r="V174" s="346">
        <v>2009</v>
      </c>
      <c r="W174" s="346"/>
      <c r="X174" s="346"/>
      <c r="Y174" s="346"/>
      <c r="Z174" s="346"/>
      <c r="AA174" s="346"/>
      <c r="AB174" s="346"/>
      <c r="AC174" s="345">
        <v>1300</v>
      </c>
      <c r="AD174" s="346"/>
      <c r="AE174" s="346"/>
      <c r="AF174" s="346"/>
      <c r="AG174" s="346"/>
      <c r="AH174" s="346"/>
      <c r="AI174" s="346"/>
      <c r="AJ174" s="346"/>
      <c r="AK174" s="346"/>
      <c r="AL174" s="346"/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 t="s">
        <v>8916</v>
      </c>
    </row>
    <row r="175" spans="1:48" s="1315" customFormat="1" ht="24" customHeight="1">
      <c r="A175" s="1313"/>
      <c r="B175" s="1314"/>
      <c r="C175" s="346" t="s">
        <v>573</v>
      </c>
      <c r="D175" s="346"/>
      <c r="E175" s="346" t="s">
        <v>13531</v>
      </c>
      <c r="F175" s="346" t="s">
        <v>573</v>
      </c>
      <c r="G175" s="346" t="s">
        <v>305</v>
      </c>
      <c r="H175" s="346"/>
      <c r="I175" s="345">
        <v>76368</v>
      </c>
      <c r="J175" s="345"/>
      <c r="K175" s="345"/>
      <c r="L175" s="346" t="s">
        <v>290</v>
      </c>
      <c r="M175" s="345" t="s">
        <v>13532</v>
      </c>
      <c r="N175" s="345" t="s">
        <v>13533</v>
      </c>
      <c r="O175" s="345" t="s">
        <v>13534</v>
      </c>
      <c r="P175" s="345">
        <v>2</v>
      </c>
      <c r="Q175" s="345"/>
      <c r="R175" s="345"/>
      <c r="S175" s="346" t="s">
        <v>178</v>
      </c>
      <c r="T175" s="346" t="s">
        <v>703</v>
      </c>
      <c r="U175" s="346"/>
      <c r="V175" s="346">
        <v>2016</v>
      </c>
      <c r="W175" s="346"/>
      <c r="X175" s="346"/>
      <c r="Y175" s="346"/>
      <c r="Z175" s="346"/>
      <c r="AA175" s="346"/>
      <c r="AB175" s="346"/>
      <c r="AC175" s="345"/>
      <c r="AD175" s="346"/>
      <c r="AE175" s="346"/>
      <c r="AF175" s="346"/>
      <c r="AG175" s="346"/>
      <c r="AH175" s="346"/>
      <c r="AI175" s="346"/>
      <c r="AJ175" s="346"/>
      <c r="AK175" s="346"/>
      <c r="AL175" s="346"/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 t="s">
        <v>13536</v>
      </c>
    </row>
    <row r="176" spans="1:48" s="1315" customFormat="1" ht="24" customHeight="1">
      <c r="A176" s="1313" t="s">
        <v>150</v>
      </c>
      <c r="B176" s="1314"/>
      <c r="C176" s="346" t="s">
        <v>792</v>
      </c>
      <c r="D176" s="346"/>
      <c r="E176" s="346" t="s">
        <v>793</v>
      </c>
      <c r="F176" s="346" t="s">
        <v>582</v>
      </c>
      <c r="G176" s="346" t="s">
        <v>18936</v>
      </c>
      <c r="H176" s="346"/>
      <c r="I176" s="345">
        <v>7175</v>
      </c>
      <c r="J176" s="345"/>
      <c r="K176" s="345"/>
      <c r="L176" s="346" t="s">
        <v>290</v>
      </c>
      <c r="M176" s="345">
        <v>65</v>
      </c>
      <c r="N176" s="345">
        <v>100</v>
      </c>
      <c r="O176" s="345">
        <v>7175</v>
      </c>
      <c r="P176" s="345">
        <v>1</v>
      </c>
      <c r="Q176" s="345"/>
      <c r="R176" s="345">
        <v>300</v>
      </c>
      <c r="S176" s="346" t="s">
        <v>178</v>
      </c>
      <c r="T176" s="346" t="s">
        <v>703</v>
      </c>
      <c r="U176" s="346"/>
      <c r="V176" s="346">
        <v>2006</v>
      </c>
      <c r="W176" s="346"/>
      <c r="X176" s="346"/>
      <c r="Y176" s="346"/>
      <c r="Z176" s="346"/>
      <c r="AA176" s="346"/>
      <c r="AB176" s="346"/>
      <c r="AC176" s="345"/>
      <c r="AD176" s="346"/>
      <c r="AE176" s="346"/>
      <c r="AF176" s="346"/>
      <c r="AG176" s="346"/>
      <c r="AH176" s="346"/>
      <c r="AI176" s="346"/>
      <c r="AJ176" s="346"/>
      <c r="AK176" s="346"/>
      <c r="AL176" s="346"/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 t="s">
        <v>8917</v>
      </c>
    </row>
    <row r="177" spans="1:48" s="1315" customFormat="1" ht="24" customHeight="1">
      <c r="A177" s="1313" t="s">
        <v>89</v>
      </c>
      <c r="B177" s="1314"/>
      <c r="C177" s="346" t="s">
        <v>792</v>
      </c>
      <c r="D177" s="346"/>
      <c r="E177" s="346" t="s">
        <v>794</v>
      </c>
      <c r="F177" s="346" t="s">
        <v>792</v>
      </c>
      <c r="G177" s="346" t="s">
        <v>795</v>
      </c>
      <c r="H177" s="346"/>
      <c r="I177" s="345">
        <v>34643</v>
      </c>
      <c r="J177" s="345"/>
      <c r="K177" s="345"/>
      <c r="L177" s="346" t="s">
        <v>290</v>
      </c>
      <c r="M177" s="345">
        <v>57</v>
      </c>
      <c r="N177" s="345">
        <v>100</v>
      </c>
      <c r="O177" s="345">
        <v>5700</v>
      </c>
      <c r="P177" s="345">
        <v>1</v>
      </c>
      <c r="Q177" s="345"/>
      <c r="R177" s="345"/>
      <c r="S177" s="346"/>
      <c r="T177" s="346"/>
      <c r="U177" s="346"/>
      <c r="V177" s="346">
        <v>2016</v>
      </c>
      <c r="W177" s="346"/>
      <c r="X177" s="346"/>
      <c r="Y177" s="346"/>
      <c r="Z177" s="346"/>
      <c r="AA177" s="346"/>
      <c r="AB177" s="346"/>
      <c r="AC177" s="345">
        <v>350</v>
      </c>
      <c r="AD177" s="346"/>
      <c r="AE177" s="346"/>
      <c r="AF177" s="346"/>
      <c r="AG177" s="346"/>
      <c r="AH177" s="346"/>
      <c r="AI177" s="346"/>
      <c r="AJ177" s="346"/>
      <c r="AK177" s="346"/>
      <c r="AL177" s="346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99"/>
    </row>
    <row r="178" spans="1:48" s="1315" customFormat="1" ht="24" customHeight="1">
      <c r="A178" s="1313"/>
      <c r="B178" s="1314"/>
      <c r="C178" s="346" t="s">
        <v>792</v>
      </c>
      <c r="D178" s="346"/>
      <c r="E178" s="346" t="s">
        <v>796</v>
      </c>
      <c r="F178" s="346" t="s">
        <v>792</v>
      </c>
      <c r="G178" s="346" t="s">
        <v>795</v>
      </c>
      <c r="H178" s="346"/>
      <c r="I178" s="345">
        <v>16814</v>
      </c>
      <c r="J178" s="345"/>
      <c r="K178" s="345"/>
      <c r="L178" s="346" t="s">
        <v>290</v>
      </c>
      <c r="M178" s="345">
        <v>55</v>
      </c>
      <c r="N178" s="345">
        <v>94</v>
      </c>
      <c r="O178" s="345">
        <v>5170</v>
      </c>
      <c r="P178" s="345">
        <v>1</v>
      </c>
      <c r="Q178" s="345"/>
      <c r="R178" s="345"/>
      <c r="S178" s="346"/>
      <c r="T178" s="346"/>
      <c r="U178" s="346"/>
      <c r="V178" s="346">
        <v>2009</v>
      </c>
      <c r="W178" s="346"/>
      <c r="X178" s="346"/>
      <c r="Y178" s="346"/>
      <c r="Z178" s="346"/>
      <c r="AA178" s="346"/>
      <c r="AB178" s="346"/>
      <c r="AC178" s="345">
        <v>960</v>
      </c>
      <c r="AD178" s="346"/>
      <c r="AE178" s="346"/>
      <c r="AF178" s="346"/>
      <c r="AG178" s="346"/>
      <c r="AH178" s="346"/>
      <c r="AI178" s="346"/>
      <c r="AJ178" s="346"/>
      <c r="AK178" s="346"/>
      <c r="AL178" s="346"/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99"/>
    </row>
    <row r="179" spans="1:48" s="1315" customFormat="1" ht="24" customHeight="1">
      <c r="A179" s="1313"/>
      <c r="B179" s="1314"/>
      <c r="C179" s="346" t="s">
        <v>797</v>
      </c>
      <c r="D179" s="346"/>
      <c r="E179" s="346" t="s">
        <v>11345</v>
      </c>
      <c r="F179" s="346" t="s">
        <v>797</v>
      </c>
      <c r="G179" s="346" t="s">
        <v>797</v>
      </c>
      <c r="H179" s="346"/>
      <c r="I179" s="345">
        <v>32391</v>
      </c>
      <c r="J179" s="345">
        <v>18400</v>
      </c>
      <c r="K179" s="345">
        <v>18400</v>
      </c>
      <c r="L179" s="346" t="s">
        <v>148</v>
      </c>
      <c r="M179" s="345">
        <v>70</v>
      </c>
      <c r="N179" s="345">
        <v>105</v>
      </c>
      <c r="O179" s="345">
        <v>7350</v>
      </c>
      <c r="P179" s="345">
        <v>1</v>
      </c>
      <c r="Q179" s="345">
        <v>600</v>
      </c>
      <c r="R179" s="345">
        <v>600</v>
      </c>
      <c r="S179" s="346" t="s">
        <v>178</v>
      </c>
      <c r="T179" s="346" t="s">
        <v>466</v>
      </c>
      <c r="U179" s="346"/>
      <c r="V179" s="346">
        <v>2017</v>
      </c>
      <c r="W179" s="346"/>
      <c r="X179" s="346"/>
      <c r="Y179" s="346"/>
      <c r="Z179" s="346"/>
      <c r="AA179" s="346"/>
      <c r="AB179" s="346"/>
      <c r="AC179" s="345">
        <v>3850</v>
      </c>
      <c r="AD179" s="346"/>
      <c r="AE179" s="346"/>
      <c r="AF179" s="346"/>
      <c r="AG179" s="346"/>
      <c r="AH179" s="346"/>
      <c r="AI179" s="346"/>
      <c r="AJ179" s="346"/>
      <c r="AK179" s="346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 t="s">
        <v>26539</v>
      </c>
    </row>
    <row r="180" spans="1:48" s="1315" customFormat="1" ht="24" customHeight="1">
      <c r="A180" s="1313"/>
      <c r="B180" s="1314"/>
      <c r="C180" s="346" t="s">
        <v>797</v>
      </c>
      <c r="D180" s="346"/>
      <c r="E180" s="346" t="s">
        <v>798</v>
      </c>
      <c r="F180" s="346" t="s">
        <v>797</v>
      </c>
      <c r="G180" s="346" t="s">
        <v>797</v>
      </c>
      <c r="H180" s="346"/>
      <c r="I180" s="345">
        <v>27910</v>
      </c>
      <c r="J180" s="345">
        <v>632.54999999999995</v>
      </c>
      <c r="K180" s="345">
        <v>809.71</v>
      </c>
      <c r="L180" s="346" t="s">
        <v>290</v>
      </c>
      <c r="M180" s="345">
        <v>68</v>
      </c>
      <c r="N180" s="345">
        <v>105</v>
      </c>
      <c r="O180" s="345">
        <v>10797</v>
      </c>
      <c r="P180" s="345">
        <v>1</v>
      </c>
      <c r="Q180" s="345">
        <v>900</v>
      </c>
      <c r="R180" s="345">
        <v>900</v>
      </c>
      <c r="S180" s="346" t="s">
        <v>178</v>
      </c>
      <c r="T180" s="346" t="s">
        <v>466</v>
      </c>
      <c r="U180" s="346"/>
      <c r="V180" s="346">
        <v>2009</v>
      </c>
      <c r="W180" s="346"/>
      <c r="X180" s="346"/>
      <c r="Y180" s="346"/>
      <c r="Z180" s="346"/>
      <c r="AA180" s="346"/>
      <c r="AB180" s="346"/>
      <c r="AC180" s="345">
        <v>4199</v>
      </c>
      <c r="AD180" s="346"/>
      <c r="AE180" s="346"/>
      <c r="AF180" s="346"/>
      <c r="AG180" s="346"/>
      <c r="AH180" s="346"/>
      <c r="AI180" s="346"/>
      <c r="AJ180" s="346"/>
      <c r="AK180" s="346"/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 t="s">
        <v>8918</v>
      </c>
    </row>
    <row r="181" spans="1:48" s="1315" customFormat="1" ht="24" customHeight="1">
      <c r="A181" s="1313"/>
      <c r="B181" s="1314"/>
      <c r="C181" s="346" t="s">
        <v>797</v>
      </c>
      <c r="D181" s="346"/>
      <c r="E181" s="346" t="s">
        <v>799</v>
      </c>
      <c r="F181" s="346" t="s">
        <v>797</v>
      </c>
      <c r="G181" s="346" t="s">
        <v>797</v>
      </c>
      <c r="H181" s="346"/>
      <c r="I181" s="345">
        <v>16359</v>
      </c>
      <c r="J181" s="345">
        <v>849</v>
      </c>
      <c r="K181" s="345">
        <v>849</v>
      </c>
      <c r="L181" s="346" t="s">
        <v>290</v>
      </c>
      <c r="M181" s="345">
        <v>64</v>
      </c>
      <c r="N181" s="345">
        <v>100</v>
      </c>
      <c r="O181" s="345">
        <v>10150</v>
      </c>
      <c r="P181" s="345">
        <v>1</v>
      </c>
      <c r="Q181" s="345">
        <v>840</v>
      </c>
      <c r="R181" s="345">
        <v>840</v>
      </c>
      <c r="S181" s="346" t="s">
        <v>178</v>
      </c>
      <c r="T181" s="346" t="s">
        <v>466</v>
      </c>
      <c r="U181" s="346"/>
      <c r="V181" s="346">
        <v>2010</v>
      </c>
      <c r="W181" s="346"/>
      <c r="X181" s="346"/>
      <c r="Y181" s="346"/>
      <c r="Z181" s="346"/>
      <c r="AA181" s="346"/>
      <c r="AB181" s="346"/>
      <c r="AC181" s="345">
        <v>3050</v>
      </c>
      <c r="AD181" s="346"/>
      <c r="AE181" s="346"/>
      <c r="AF181" s="346"/>
      <c r="AG181" s="346"/>
      <c r="AH181" s="346"/>
      <c r="AI181" s="346"/>
      <c r="AJ181" s="346"/>
      <c r="AK181" s="346"/>
      <c r="AL181" s="346"/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 t="s">
        <v>800</v>
      </c>
    </row>
    <row r="182" spans="1:48" s="1315" customFormat="1" ht="24" customHeight="1">
      <c r="A182" s="1313"/>
      <c r="B182" s="1314"/>
      <c r="C182" s="346" t="s">
        <v>797</v>
      </c>
      <c r="D182" s="346"/>
      <c r="E182" s="346" t="s">
        <v>801</v>
      </c>
      <c r="F182" s="346" t="s">
        <v>797</v>
      </c>
      <c r="G182" s="346" t="s">
        <v>797</v>
      </c>
      <c r="H182" s="346"/>
      <c r="I182" s="345">
        <v>37380</v>
      </c>
      <c r="J182" s="345">
        <v>867</v>
      </c>
      <c r="K182" s="345">
        <v>867.36</v>
      </c>
      <c r="L182" s="346" t="s">
        <v>290</v>
      </c>
      <c r="M182" s="345">
        <v>68</v>
      </c>
      <c r="N182" s="345">
        <v>105</v>
      </c>
      <c r="O182" s="345">
        <v>10842</v>
      </c>
      <c r="P182" s="345">
        <v>1</v>
      </c>
      <c r="Q182" s="345">
        <v>900</v>
      </c>
      <c r="R182" s="345">
        <v>900</v>
      </c>
      <c r="S182" s="346" t="s">
        <v>178</v>
      </c>
      <c r="T182" s="346" t="s">
        <v>466</v>
      </c>
      <c r="U182" s="346"/>
      <c r="V182" s="346">
        <v>2010</v>
      </c>
      <c r="W182" s="346"/>
      <c r="X182" s="346"/>
      <c r="Y182" s="346"/>
      <c r="Z182" s="346"/>
      <c r="AA182" s="346"/>
      <c r="AB182" s="346"/>
      <c r="AC182" s="345">
        <v>3464</v>
      </c>
      <c r="AD182" s="346"/>
      <c r="AE182" s="346"/>
      <c r="AF182" s="346"/>
      <c r="AG182" s="346"/>
      <c r="AH182" s="346"/>
      <c r="AI182" s="346"/>
      <c r="AJ182" s="346"/>
      <c r="AK182" s="346"/>
      <c r="AL182" s="346"/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 t="s">
        <v>802</v>
      </c>
    </row>
    <row r="183" spans="1:48" s="1315" customFormat="1" ht="24" customHeight="1">
      <c r="A183" s="1313"/>
      <c r="B183" s="1314"/>
      <c r="C183" s="346" t="s">
        <v>797</v>
      </c>
      <c r="D183" s="346"/>
      <c r="E183" s="346" t="s">
        <v>803</v>
      </c>
      <c r="F183" s="346" t="s">
        <v>797</v>
      </c>
      <c r="G183" s="346" t="s">
        <v>797</v>
      </c>
      <c r="H183" s="346"/>
      <c r="I183" s="345">
        <v>17000</v>
      </c>
      <c r="J183" s="345">
        <v>922</v>
      </c>
      <c r="K183" s="345">
        <v>922</v>
      </c>
      <c r="L183" s="346" t="s">
        <v>290</v>
      </c>
      <c r="M183" s="345">
        <v>65</v>
      </c>
      <c r="N183" s="345">
        <v>100</v>
      </c>
      <c r="O183" s="345">
        <v>8506</v>
      </c>
      <c r="P183" s="345">
        <v>1</v>
      </c>
      <c r="Q183" s="345">
        <v>950</v>
      </c>
      <c r="R183" s="345">
        <v>950</v>
      </c>
      <c r="S183" s="346" t="s">
        <v>178</v>
      </c>
      <c r="T183" s="346" t="s">
        <v>466</v>
      </c>
      <c r="U183" s="346"/>
      <c r="V183" s="346">
        <v>2010</v>
      </c>
      <c r="W183" s="346"/>
      <c r="X183" s="346"/>
      <c r="Y183" s="346"/>
      <c r="Z183" s="346"/>
      <c r="AA183" s="346"/>
      <c r="AB183" s="346"/>
      <c r="AC183" s="345">
        <v>2510</v>
      </c>
      <c r="AD183" s="346"/>
      <c r="AE183" s="346"/>
      <c r="AF183" s="346"/>
      <c r="AG183" s="346"/>
      <c r="AH183" s="346"/>
      <c r="AI183" s="346"/>
      <c r="AJ183" s="346"/>
      <c r="AK183" s="346"/>
      <c r="AL183" s="346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 t="s">
        <v>26540</v>
      </c>
    </row>
    <row r="184" spans="1:48" s="1315" customFormat="1" ht="24" customHeight="1">
      <c r="A184" s="1313"/>
      <c r="B184" s="1314"/>
      <c r="C184" s="346" t="s">
        <v>797</v>
      </c>
      <c r="D184" s="346"/>
      <c r="E184" s="346" t="s">
        <v>2356</v>
      </c>
      <c r="F184" s="346" t="s">
        <v>797</v>
      </c>
      <c r="G184" s="346" t="s">
        <v>797</v>
      </c>
      <c r="H184" s="346"/>
      <c r="I184" s="345">
        <v>130547</v>
      </c>
      <c r="J184" s="345">
        <v>1215</v>
      </c>
      <c r="K184" s="345">
        <v>1215</v>
      </c>
      <c r="L184" s="346" t="s">
        <v>290</v>
      </c>
      <c r="M184" s="345">
        <v>68</v>
      </c>
      <c r="N184" s="345">
        <v>105</v>
      </c>
      <c r="O184" s="345">
        <v>14393</v>
      </c>
      <c r="P184" s="345">
        <v>1</v>
      </c>
      <c r="Q184" s="345">
        <v>1100</v>
      </c>
      <c r="R184" s="345">
        <v>1100</v>
      </c>
      <c r="S184" s="346" t="s">
        <v>178</v>
      </c>
      <c r="T184" s="346" t="s">
        <v>466</v>
      </c>
      <c r="U184" s="346"/>
      <c r="V184" s="346">
        <v>2013</v>
      </c>
      <c r="W184" s="346"/>
      <c r="X184" s="346"/>
      <c r="Y184" s="346"/>
      <c r="Z184" s="346"/>
      <c r="AA184" s="346"/>
      <c r="AB184" s="346"/>
      <c r="AC184" s="345">
        <v>7900</v>
      </c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 t="s">
        <v>2357</v>
      </c>
    </row>
    <row r="185" spans="1:48" s="1315" customFormat="1" ht="24" customHeight="1">
      <c r="A185" s="1313"/>
      <c r="B185" s="1314"/>
      <c r="C185" s="346" t="s">
        <v>797</v>
      </c>
      <c r="D185" s="346"/>
      <c r="E185" s="346" t="s">
        <v>2358</v>
      </c>
      <c r="F185" s="346" t="s">
        <v>797</v>
      </c>
      <c r="G185" s="346" t="s">
        <v>797</v>
      </c>
      <c r="H185" s="346"/>
      <c r="I185" s="345">
        <v>12018</v>
      </c>
      <c r="J185" s="345">
        <v>592</v>
      </c>
      <c r="K185" s="345">
        <v>592</v>
      </c>
      <c r="L185" s="346" t="s">
        <v>290</v>
      </c>
      <c r="M185" s="345">
        <v>56</v>
      </c>
      <c r="N185" s="345">
        <v>85</v>
      </c>
      <c r="O185" s="345">
        <v>7415</v>
      </c>
      <c r="P185" s="345">
        <v>1</v>
      </c>
      <c r="Q185" s="345">
        <v>810</v>
      </c>
      <c r="R185" s="345">
        <v>810</v>
      </c>
      <c r="S185" s="346" t="s">
        <v>178</v>
      </c>
      <c r="T185" s="346" t="s">
        <v>466</v>
      </c>
      <c r="U185" s="346"/>
      <c r="V185" s="346">
        <v>2013</v>
      </c>
      <c r="W185" s="346"/>
      <c r="X185" s="346"/>
      <c r="Y185" s="346"/>
      <c r="Z185" s="346"/>
      <c r="AA185" s="346"/>
      <c r="AB185" s="346"/>
      <c r="AC185" s="345">
        <v>2442</v>
      </c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  <c r="AO185" s="346"/>
      <c r="AP185" s="346"/>
      <c r="AQ185" s="346"/>
      <c r="AR185" s="346"/>
      <c r="AS185" s="346"/>
      <c r="AT185" s="346"/>
      <c r="AU185" s="346"/>
      <c r="AV185" s="346" t="s">
        <v>802</v>
      </c>
    </row>
    <row r="186" spans="1:48" s="1315" customFormat="1" ht="24" customHeight="1">
      <c r="A186" s="1313"/>
      <c r="B186" s="1314"/>
      <c r="C186" s="346" t="s">
        <v>804</v>
      </c>
      <c r="D186" s="346"/>
      <c r="E186" s="346" t="s">
        <v>805</v>
      </c>
      <c r="F186" s="346" t="s">
        <v>804</v>
      </c>
      <c r="G186" s="346" t="s">
        <v>804</v>
      </c>
      <c r="H186" s="346"/>
      <c r="I186" s="345">
        <v>30112</v>
      </c>
      <c r="J186" s="345"/>
      <c r="K186" s="345"/>
      <c r="L186" s="346" t="s">
        <v>290</v>
      </c>
      <c r="M186" s="345">
        <v>70</v>
      </c>
      <c r="N186" s="345">
        <v>90</v>
      </c>
      <c r="O186" s="345">
        <v>6300</v>
      </c>
      <c r="P186" s="345">
        <v>1</v>
      </c>
      <c r="Q186" s="345">
        <v>200</v>
      </c>
      <c r="R186" s="345">
        <v>200</v>
      </c>
      <c r="S186" s="346" t="s">
        <v>178</v>
      </c>
      <c r="T186" s="346" t="s">
        <v>703</v>
      </c>
      <c r="U186" s="346"/>
      <c r="V186" s="346">
        <v>2008</v>
      </c>
      <c r="W186" s="346"/>
      <c r="X186" s="346"/>
      <c r="Y186" s="346"/>
      <c r="Z186" s="346"/>
      <c r="AA186" s="346"/>
      <c r="AB186" s="346"/>
      <c r="AC186" s="345">
        <v>994</v>
      </c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  <c r="AO186" s="346"/>
      <c r="AP186" s="346"/>
      <c r="AQ186" s="346"/>
      <c r="AR186" s="346"/>
      <c r="AS186" s="346"/>
      <c r="AT186" s="346"/>
      <c r="AU186" s="346"/>
      <c r="AV186" s="346"/>
    </row>
    <row r="187" spans="1:48" s="1315" customFormat="1" ht="24" customHeight="1">
      <c r="A187" s="1313"/>
      <c r="B187" s="1314"/>
      <c r="C187" s="346" t="s">
        <v>804</v>
      </c>
      <c r="D187" s="346"/>
      <c r="E187" s="346" t="s">
        <v>806</v>
      </c>
      <c r="F187" s="346" t="s">
        <v>582</v>
      </c>
      <c r="G187" s="346" t="s">
        <v>807</v>
      </c>
      <c r="H187" s="346"/>
      <c r="I187" s="345">
        <v>98879</v>
      </c>
      <c r="J187" s="345">
        <v>46.83</v>
      </c>
      <c r="K187" s="345">
        <v>524.66999999999996</v>
      </c>
      <c r="L187" s="346" t="s">
        <v>290</v>
      </c>
      <c r="M187" s="345">
        <v>68</v>
      </c>
      <c r="N187" s="345">
        <v>103</v>
      </c>
      <c r="O187" s="345">
        <v>8029</v>
      </c>
      <c r="P187" s="345">
        <v>2</v>
      </c>
      <c r="Q187" s="345">
        <v>1200</v>
      </c>
      <c r="R187" s="345">
        <v>1200</v>
      </c>
      <c r="S187" s="346" t="s">
        <v>808</v>
      </c>
      <c r="T187" s="346" t="s">
        <v>808</v>
      </c>
      <c r="U187" s="346"/>
      <c r="V187" s="346">
        <v>2010</v>
      </c>
      <c r="W187" s="346"/>
      <c r="X187" s="346"/>
      <c r="Y187" s="346"/>
      <c r="Z187" s="346"/>
      <c r="AA187" s="346"/>
      <c r="AB187" s="346"/>
      <c r="AC187" s="345" t="s">
        <v>809</v>
      </c>
      <c r="AD187" s="346"/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  <c r="AO187" s="346"/>
      <c r="AP187" s="346"/>
      <c r="AQ187" s="346"/>
      <c r="AR187" s="346"/>
      <c r="AS187" s="346"/>
      <c r="AT187" s="346"/>
      <c r="AU187" s="346"/>
      <c r="AV187" s="346"/>
    </row>
    <row r="188" spans="1:48" s="1315" customFormat="1" ht="24" customHeight="1">
      <c r="A188" s="1313"/>
      <c r="B188" s="1314"/>
      <c r="C188" s="236" t="s">
        <v>18937</v>
      </c>
      <c r="D188" s="236" t="s">
        <v>18938</v>
      </c>
      <c r="E188" s="236" t="s">
        <v>18939</v>
      </c>
      <c r="F188" s="236" t="s">
        <v>18940</v>
      </c>
      <c r="G188" s="236" t="s">
        <v>2360</v>
      </c>
      <c r="H188" s="236">
        <v>1</v>
      </c>
      <c r="I188" s="254">
        <v>10761</v>
      </c>
      <c r="J188" s="254">
        <v>120</v>
      </c>
      <c r="K188" s="254">
        <v>10761</v>
      </c>
      <c r="L188" s="236" t="s">
        <v>1982</v>
      </c>
      <c r="M188" s="254">
        <v>68</v>
      </c>
      <c r="N188" s="254">
        <v>105</v>
      </c>
      <c r="O188" s="254">
        <v>7140</v>
      </c>
      <c r="P188" s="254">
        <v>1</v>
      </c>
      <c r="Q188" s="254"/>
      <c r="R188" s="254"/>
      <c r="S188" s="236"/>
      <c r="T188" s="236"/>
      <c r="U188" s="236"/>
      <c r="V188" s="236">
        <v>2024</v>
      </c>
      <c r="W188" s="236">
        <v>2546</v>
      </c>
      <c r="X188" s="236"/>
      <c r="Y188" s="236"/>
      <c r="Z188" s="236"/>
      <c r="AA188" s="236"/>
      <c r="AB188" s="236"/>
      <c r="AC188" s="254">
        <v>2546</v>
      </c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 t="s">
        <v>18941</v>
      </c>
    </row>
    <row r="189" spans="1:48" s="1315" customFormat="1" ht="24" customHeight="1">
      <c r="A189" s="1313"/>
      <c r="B189" s="1314"/>
      <c r="C189" s="346" t="s">
        <v>804</v>
      </c>
      <c r="D189" s="346"/>
      <c r="E189" s="346" t="s">
        <v>2359</v>
      </c>
      <c r="F189" s="346" t="s">
        <v>582</v>
      </c>
      <c r="G189" s="346" t="s">
        <v>2360</v>
      </c>
      <c r="H189" s="346"/>
      <c r="I189" s="345">
        <v>9465</v>
      </c>
      <c r="J189" s="345"/>
      <c r="K189" s="345">
        <v>207.93</v>
      </c>
      <c r="L189" s="346" t="s">
        <v>148</v>
      </c>
      <c r="M189" s="345">
        <v>75</v>
      </c>
      <c r="N189" s="345">
        <v>110</v>
      </c>
      <c r="O189" s="345">
        <v>9465</v>
      </c>
      <c r="P189" s="345">
        <v>1</v>
      </c>
      <c r="Q189" s="345"/>
      <c r="R189" s="345"/>
      <c r="S189" s="346"/>
      <c r="T189" s="346"/>
      <c r="U189" s="346"/>
      <c r="V189" s="346">
        <v>2006</v>
      </c>
      <c r="W189" s="345">
        <v>1906</v>
      </c>
      <c r="X189" s="346"/>
      <c r="Y189" s="346"/>
      <c r="Z189" s="346"/>
      <c r="AA189" s="346"/>
      <c r="AB189" s="346"/>
      <c r="AC189" s="345">
        <v>1906</v>
      </c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  <c r="AO189" s="346"/>
      <c r="AP189" s="346"/>
      <c r="AQ189" s="346"/>
      <c r="AR189" s="346"/>
      <c r="AS189" s="346"/>
      <c r="AT189" s="346"/>
      <c r="AU189" s="346"/>
      <c r="AV189" s="346"/>
    </row>
    <row r="190" spans="1:48" s="1308" customFormat="1" ht="24" customHeight="1">
      <c r="A190" s="1310"/>
      <c r="B190" s="906" t="s">
        <v>327</v>
      </c>
      <c r="C190" s="314" t="s">
        <v>55</v>
      </c>
      <c r="D190" s="349"/>
      <c r="E190" s="315">
        <f>COUNTA(E191:E215)</f>
        <v>25</v>
      </c>
      <c r="F190" s="349"/>
      <c r="G190" s="349"/>
      <c r="H190" s="349"/>
      <c r="I190" s="318">
        <f>SUM(I191:I215)</f>
        <v>317524</v>
      </c>
      <c r="J190" s="318">
        <f t="shared" ref="J190:K190" si="5">SUM(J191:J215)</f>
        <v>503</v>
      </c>
      <c r="K190" s="318">
        <f t="shared" si="5"/>
        <v>12573</v>
      </c>
      <c r="L190" s="318"/>
      <c r="M190" s="318"/>
      <c r="N190" s="318"/>
      <c r="O190" s="318"/>
      <c r="P190" s="318">
        <f>SUM(P191:P215)</f>
        <v>37</v>
      </c>
      <c r="Q190" s="318"/>
      <c r="R190" s="318"/>
      <c r="S190" s="314"/>
      <c r="T190" s="314"/>
      <c r="U190" s="314"/>
      <c r="V190" s="314"/>
      <c r="W190" s="349"/>
      <c r="X190" s="349"/>
      <c r="Y190" s="349"/>
      <c r="Z190" s="349"/>
      <c r="AA190" s="349"/>
      <c r="AB190" s="349"/>
      <c r="AC190" s="318"/>
      <c r="AD190" s="314"/>
      <c r="AE190" s="314"/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49"/>
      <c r="AS190" s="349"/>
      <c r="AT190" s="349"/>
      <c r="AU190" s="349"/>
      <c r="AV190" s="314"/>
    </row>
    <row r="191" spans="1:48" ht="24" customHeight="1">
      <c r="A191" s="208" t="s">
        <v>150</v>
      </c>
      <c r="B191" s="200"/>
      <c r="C191" s="227" t="s">
        <v>2478</v>
      </c>
      <c r="D191" s="227" t="s">
        <v>18993</v>
      </c>
      <c r="E191" s="227" t="s">
        <v>2479</v>
      </c>
      <c r="F191" s="227" t="s">
        <v>777</v>
      </c>
      <c r="G191" s="227" t="s">
        <v>777</v>
      </c>
      <c r="H191" s="233">
        <v>2</v>
      </c>
      <c r="I191" s="228">
        <v>17585</v>
      </c>
      <c r="J191" s="228">
        <v>62</v>
      </c>
      <c r="K191" s="228">
        <v>6175</v>
      </c>
      <c r="L191" s="227" t="s">
        <v>290</v>
      </c>
      <c r="M191" s="228">
        <v>55</v>
      </c>
      <c r="N191" s="228">
        <v>95</v>
      </c>
      <c r="O191" s="228">
        <v>6175</v>
      </c>
      <c r="P191" s="228">
        <v>1</v>
      </c>
      <c r="Q191" s="228"/>
      <c r="R191" s="228">
        <v>500</v>
      </c>
      <c r="S191" s="227"/>
      <c r="T191" s="227"/>
      <c r="U191" s="227" t="s">
        <v>18732</v>
      </c>
      <c r="V191" s="227">
        <v>2006</v>
      </c>
      <c r="W191" s="233"/>
      <c r="X191" s="233"/>
      <c r="Y191" s="233"/>
      <c r="Z191" s="233"/>
      <c r="AA191" s="233"/>
      <c r="AB191" s="233"/>
      <c r="AC191" s="228">
        <v>3400</v>
      </c>
      <c r="AD191" s="227"/>
      <c r="AE191" s="227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233"/>
      <c r="AU191" s="233"/>
      <c r="AV191" s="227"/>
    </row>
    <row r="192" spans="1:48" ht="24" customHeight="1">
      <c r="A192" s="208"/>
      <c r="B192" s="200"/>
      <c r="C192" s="227" t="s">
        <v>2007</v>
      </c>
      <c r="D192" s="233" t="s">
        <v>18994</v>
      </c>
      <c r="E192" s="260" t="s">
        <v>13623</v>
      </c>
      <c r="F192" s="233" t="s">
        <v>2007</v>
      </c>
      <c r="G192" s="233" t="s">
        <v>13624</v>
      </c>
      <c r="H192" s="233">
        <v>4</v>
      </c>
      <c r="I192" s="228">
        <v>17526</v>
      </c>
      <c r="J192" s="228">
        <v>84</v>
      </c>
      <c r="K192" s="228">
        <v>5880</v>
      </c>
      <c r="L192" s="228" t="s">
        <v>1979</v>
      </c>
      <c r="M192" s="228">
        <v>60</v>
      </c>
      <c r="N192" s="228">
        <v>98</v>
      </c>
      <c r="O192" s="228">
        <v>5880</v>
      </c>
      <c r="P192" s="228">
        <v>1</v>
      </c>
      <c r="Q192" s="228"/>
      <c r="R192" s="228"/>
      <c r="S192" s="227"/>
      <c r="T192" s="227"/>
      <c r="U192" s="227" t="s">
        <v>18732</v>
      </c>
      <c r="V192" s="227">
        <v>2022</v>
      </c>
      <c r="W192" s="233"/>
      <c r="X192" s="233"/>
      <c r="Y192" s="233"/>
      <c r="Z192" s="233"/>
      <c r="AA192" s="233"/>
      <c r="AB192" s="233"/>
      <c r="AC192" s="228">
        <v>3220</v>
      </c>
      <c r="AD192" s="227"/>
      <c r="AE192" s="227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233"/>
      <c r="AU192" s="233"/>
      <c r="AV192" s="227" t="s">
        <v>13625</v>
      </c>
    </row>
    <row r="193" spans="1:48" ht="24" customHeight="1">
      <c r="A193" s="208"/>
      <c r="B193" s="200"/>
      <c r="C193" s="227" t="s">
        <v>573</v>
      </c>
      <c r="D193" s="227" t="s">
        <v>18995</v>
      </c>
      <c r="E193" s="227" t="s">
        <v>2480</v>
      </c>
      <c r="F193" s="227" t="s">
        <v>590</v>
      </c>
      <c r="G193" s="227" t="s">
        <v>573</v>
      </c>
      <c r="H193" s="233">
        <v>1</v>
      </c>
      <c r="I193" s="228">
        <v>27260</v>
      </c>
      <c r="J193" s="244"/>
      <c r="K193" s="244"/>
      <c r="L193" s="227" t="s">
        <v>290</v>
      </c>
      <c r="M193" s="228">
        <v>68</v>
      </c>
      <c r="N193" s="228">
        <v>110</v>
      </c>
      <c r="O193" s="228">
        <v>7480</v>
      </c>
      <c r="P193" s="228">
        <v>1</v>
      </c>
      <c r="Q193" s="228">
        <v>572</v>
      </c>
      <c r="R193" s="228">
        <v>6000</v>
      </c>
      <c r="S193" s="227" t="s">
        <v>465</v>
      </c>
      <c r="T193" s="227" t="s">
        <v>466</v>
      </c>
      <c r="U193" s="227" t="s">
        <v>18933</v>
      </c>
      <c r="V193" s="227">
        <v>1997</v>
      </c>
      <c r="W193" s="233">
        <v>16426</v>
      </c>
      <c r="X193" s="233">
        <v>50</v>
      </c>
      <c r="Y193" s="233"/>
      <c r="Z193" s="233"/>
      <c r="AA193" s="233"/>
      <c r="AB193" s="233"/>
      <c r="AC193" s="228">
        <f>SUBTOTAL(9,W193:AB193)</f>
        <v>16476</v>
      </c>
      <c r="AD193" s="227">
        <v>2025</v>
      </c>
      <c r="AE193" s="227"/>
      <c r="AF193" s="233"/>
      <c r="AG193" s="233"/>
      <c r="AH193" s="233"/>
      <c r="AI193" s="233"/>
      <c r="AJ193" s="233"/>
      <c r="AK193" s="233"/>
      <c r="AL193" s="233"/>
      <c r="AM193" s="233"/>
      <c r="AN193" s="233"/>
      <c r="AO193" s="233"/>
      <c r="AP193" s="233"/>
      <c r="AQ193" s="233"/>
      <c r="AR193" s="233"/>
      <c r="AS193" s="233"/>
      <c r="AT193" s="233"/>
      <c r="AU193" s="233"/>
      <c r="AV193" s="227"/>
    </row>
    <row r="194" spans="1:48" ht="24" customHeight="1">
      <c r="A194" s="208"/>
      <c r="B194" s="200"/>
      <c r="C194" s="227" t="s">
        <v>573</v>
      </c>
      <c r="D194" s="227" t="s">
        <v>18996</v>
      </c>
      <c r="E194" s="227" t="s">
        <v>13626</v>
      </c>
      <c r="F194" s="227" t="s">
        <v>573</v>
      </c>
      <c r="G194" s="227" t="s">
        <v>13634</v>
      </c>
      <c r="H194" s="233">
        <v>1</v>
      </c>
      <c r="I194" s="228">
        <v>12800</v>
      </c>
      <c r="J194" s="244"/>
      <c r="K194" s="244"/>
      <c r="L194" s="227" t="s">
        <v>469</v>
      </c>
      <c r="M194" s="228">
        <v>64</v>
      </c>
      <c r="N194" s="228">
        <v>100</v>
      </c>
      <c r="O194" s="228">
        <v>12400</v>
      </c>
      <c r="P194" s="228">
        <v>2</v>
      </c>
      <c r="Q194" s="228"/>
      <c r="R194" s="228"/>
      <c r="S194" s="227"/>
      <c r="T194" s="227"/>
      <c r="U194" s="227" t="s">
        <v>18997</v>
      </c>
      <c r="V194" s="227">
        <v>2009</v>
      </c>
      <c r="W194" s="233">
        <v>700</v>
      </c>
      <c r="X194" s="233">
        <v>666</v>
      </c>
      <c r="Y194" s="233">
        <v>295</v>
      </c>
      <c r="Z194" s="233">
        <v>70</v>
      </c>
      <c r="AA194" s="233"/>
      <c r="AB194" s="233"/>
      <c r="AC194" s="228">
        <f>SUBTOTAL(9,W194:AB194)</f>
        <v>1731</v>
      </c>
      <c r="AD194" s="227">
        <v>2016</v>
      </c>
      <c r="AE194" s="227">
        <v>2021</v>
      </c>
      <c r="AF194" s="233"/>
      <c r="AG194" s="233"/>
      <c r="AH194" s="233"/>
      <c r="AI194" s="233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33"/>
      <c r="AU194" s="233"/>
      <c r="AV194" s="227" t="s">
        <v>8161</v>
      </c>
    </row>
    <row r="195" spans="1:48" ht="24" customHeight="1">
      <c r="A195" s="208"/>
      <c r="B195" s="221"/>
      <c r="C195" s="227" t="s">
        <v>573</v>
      </c>
      <c r="D195" s="227" t="s">
        <v>18998</v>
      </c>
      <c r="E195" s="227" t="s">
        <v>2481</v>
      </c>
      <c r="F195" s="227" t="s">
        <v>573</v>
      </c>
      <c r="G195" s="227" t="s">
        <v>573</v>
      </c>
      <c r="H195" s="233">
        <v>1</v>
      </c>
      <c r="I195" s="228">
        <v>7776</v>
      </c>
      <c r="J195" s="244"/>
      <c r="K195" s="244"/>
      <c r="L195" s="227" t="s">
        <v>148</v>
      </c>
      <c r="M195" s="228">
        <v>70</v>
      </c>
      <c r="N195" s="228">
        <v>110</v>
      </c>
      <c r="O195" s="228">
        <v>7776</v>
      </c>
      <c r="P195" s="228">
        <v>1</v>
      </c>
      <c r="Q195" s="228"/>
      <c r="R195" s="228"/>
      <c r="S195" s="227"/>
      <c r="T195" s="227"/>
      <c r="U195" s="227" t="s">
        <v>18732</v>
      </c>
      <c r="V195" s="227">
        <v>2005</v>
      </c>
      <c r="W195" s="233">
        <v>100</v>
      </c>
      <c r="X195" s="233">
        <v>245</v>
      </c>
      <c r="Y195" s="233"/>
      <c r="Z195" s="233"/>
      <c r="AA195" s="233"/>
      <c r="AB195" s="233"/>
      <c r="AC195" s="228">
        <f>SUBTOTAL(9,W195:AB195)</f>
        <v>345</v>
      </c>
      <c r="AD195" s="227">
        <v>2022</v>
      </c>
      <c r="AE195" s="227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27"/>
    </row>
    <row r="196" spans="1:48" ht="24" customHeight="1">
      <c r="A196" s="208"/>
      <c r="B196" s="221"/>
      <c r="C196" s="227" t="s">
        <v>573</v>
      </c>
      <c r="D196" s="227" t="s">
        <v>18999</v>
      </c>
      <c r="E196" s="227" t="s">
        <v>13627</v>
      </c>
      <c r="F196" s="227" t="s">
        <v>573</v>
      </c>
      <c r="G196" s="227" t="s">
        <v>13634</v>
      </c>
      <c r="H196" s="233">
        <v>1</v>
      </c>
      <c r="I196" s="228">
        <v>12150</v>
      </c>
      <c r="J196" s="244"/>
      <c r="K196" s="244"/>
      <c r="L196" s="227" t="s">
        <v>148</v>
      </c>
      <c r="M196" s="228">
        <v>45</v>
      </c>
      <c r="N196" s="228">
        <v>90</v>
      </c>
      <c r="O196" s="228">
        <v>12150</v>
      </c>
      <c r="P196" s="228">
        <v>3</v>
      </c>
      <c r="Q196" s="228"/>
      <c r="R196" s="228"/>
      <c r="S196" s="227"/>
      <c r="T196" s="227"/>
      <c r="U196" s="227" t="s">
        <v>18732</v>
      </c>
      <c r="V196" s="227">
        <v>2001</v>
      </c>
      <c r="W196" s="233">
        <v>150</v>
      </c>
      <c r="X196" s="233">
        <v>100</v>
      </c>
      <c r="Y196" s="233"/>
      <c r="Z196" s="233"/>
      <c r="AA196" s="233"/>
      <c r="AB196" s="233"/>
      <c r="AC196" s="228">
        <f>SUBTOTAL(9,W196:AB196)</f>
        <v>250</v>
      </c>
      <c r="AD196" s="227">
        <v>2017</v>
      </c>
      <c r="AE196" s="227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33"/>
      <c r="AU196" s="233"/>
      <c r="AV196" s="227"/>
    </row>
    <row r="197" spans="1:48" ht="24" customHeight="1">
      <c r="A197" s="208"/>
      <c r="B197" s="221"/>
      <c r="C197" s="227" t="s">
        <v>573</v>
      </c>
      <c r="D197" s="227" t="s">
        <v>19000</v>
      </c>
      <c r="E197" s="227" t="s">
        <v>10507</v>
      </c>
      <c r="F197" s="227" t="s">
        <v>573</v>
      </c>
      <c r="G197" s="227" t="s">
        <v>16177</v>
      </c>
      <c r="H197" s="233">
        <v>1</v>
      </c>
      <c r="I197" s="228">
        <v>4987</v>
      </c>
      <c r="J197" s="241"/>
      <c r="K197" s="241"/>
      <c r="L197" s="227" t="s">
        <v>469</v>
      </c>
      <c r="M197" s="228">
        <v>54</v>
      </c>
      <c r="N197" s="228">
        <v>80</v>
      </c>
      <c r="O197" s="228">
        <v>4987</v>
      </c>
      <c r="P197" s="228">
        <v>1</v>
      </c>
      <c r="Q197" s="228"/>
      <c r="R197" s="228"/>
      <c r="S197" s="227"/>
      <c r="T197" s="227"/>
      <c r="U197" s="227" t="s">
        <v>18732</v>
      </c>
      <c r="V197" s="227">
        <v>2018</v>
      </c>
      <c r="W197" s="233">
        <v>130</v>
      </c>
      <c r="X197" s="233">
        <v>100</v>
      </c>
      <c r="Y197" s="233"/>
      <c r="Z197" s="233"/>
      <c r="AA197" s="233"/>
      <c r="AB197" s="233"/>
      <c r="AC197" s="228">
        <f>SUBTOTAL(9,W197:AB197)</f>
        <v>230</v>
      </c>
      <c r="AD197" s="227">
        <v>2021</v>
      </c>
      <c r="AE197" s="227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27"/>
    </row>
    <row r="198" spans="1:48" ht="24" customHeight="1">
      <c r="A198" s="208"/>
      <c r="B198" s="221"/>
      <c r="C198" s="227" t="s">
        <v>2008</v>
      </c>
      <c r="D198" s="227" t="s">
        <v>19001</v>
      </c>
      <c r="E198" s="227" t="s">
        <v>19002</v>
      </c>
      <c r="F198" s="227" t="s">
        <v>12549</v>
      </c>
      <c r="G198" s="227" t="s">
        <v>19003</v>
      </c>
      <c r="H198" s="233"/>
      <c r="I198" s="228"/>
      <c r="J198" s="227"/>
      <c r="K198" s="228">
        <v>99</v>
      </c>
      <c r="L198" s="228" t="s">
        <v>1982</v>
      </c>
      <c r="M198" s="228">
        <v>105</v>
      </c>
      <c r="N198" s="228">
        <v>68</v>
      </c>
      <c r="O198" s="227"/>
      <c r="P198" s="227">
        <v>2</v>
      </c>
      <c r="Q198" s="233"/>
      <c r="R198" s="300">
        <v>100</v>
      </c>
      <c r="S198" s="233"/>
      <c r="T198" s="233"/>
      <c r="U198" s="233"/>
      <c r="V198" s="300">
        <v>2019</v>
      </c>
      <c r="W198" s="228">
        <v>2920</v>
      </c>
      <c r="X198" s="300">
        <v>2951</v>
      </c>
      <c r="Y198" s="227"/>
      <c r="Z198" s="227"/>
      <c r="AA198" s="233"/>
      <c r="AB198" s="233"/>
      <c r="AC198" s="228">
        <f>SUM(W198,X198)</f>
        <v>5871</v>
      </c>
      <c r="AD198" s="227">
        <v>2024</v>
      </c>
      <c r="AE198" s="227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  <c r="AU198" s="233"/>
      <c r="AV198" s="227" t="s">
        <v>19004</v>
      </c>
    </row>
    <row r="199" spans="1:48" ht="24" customHeight="1">
      <c r="A199" s="208"/>
      <c r="B199" s="221"/>
      <c r="C199" s="227" t="s">
        <v>2011</v>
      </c>
      <c r="D199" s="227" t="s">
        <v>19005</v>
      </c>
      <c r="E199" s="227" t="s">
        <v>16176</v>
      </c>
      <c r="F199" s="227" t="s">
        <v>2011</v>
      </c>
      <c r="G199" s="227" t="s">
        <v>16178</v>
      </c>
      <c r="H199" s="233">
        <v>1</v>
      </c>
      <c r="I199" s="228">
        <v>5201</v>
      </c>
      <c r="J199" s="228"/>
      <c r="K199" s="228"/>
      <c r="L199" s="227" t="s">
        <v>1982</v>
      </c>
      <c r="M199" s="228">
        <v>49.9</v>
      </c>
      <c r="N199" s="228">
        <v>97.6</v>
      </c>
      <c r="O199" s="228">
        <v>4870</v>
      </c>
      <c r="P199" s="228">
        <v>1</v>
      </c>
      <c r="Q199" s="228"/>
      <c r="R199" s="228"/>
      <c r="S199" s="227"/>
      <c r="T199" s="227"/>
      <c r="U199" s="227"/>
      <c r="V199" s="227">
        <v>2018</v>
      </c>
      <c r="W199" s="233"/>
      <c r="X199" s="233"/>
      <c r="Y199" s="233"/>
      <c r="Z199" s="233"/>
      <c r="AA199" s="233"/>
      <c r="AB199" s="233"/>
      <c r="AC199" s="228"/>
      <c r="AD199" s="227"/>
      <c r="AE199" s="227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27" t="s">
        <v>16179</v>
      </c>
    </row>
    <row r="200" spans="1:48" ht="24" customHeight="1">
      <c r="A200" s="208"/>
      <c r="B200" s="221"/>
      <c r="C200" s="227" t="s">
        <v>603</v>
      </c>
      <c r="D200" s="227" t="s">
        <v>19006</v>
      </c>
      <c r="E200" s="227" t="s">
        <v>2482</v>
      </c>
      <c r="F200" s="227" t="s">
        <v>603</v>
      </c>
      <c r="G200" s="227" t="s">
        <v>19007</v>
      </c>
      <c r="H200" s="233"/>
      <c r="I200" s="228">
        <v>5292</v>
      </c>
      <c r="J200" s="228"/>
      <c r="K200" s="228"/>
      <c r="L200" s="227" t="s">
        <v>290</v>
      </c>
      <c r="M200" s="228">
        <v>63</v>
      </c>
      <c r="N200" s="228">
        <v>84</v>
      </c>
      <c r="O200" s="228">
        <v>5292</v>
      </c>
      <c r="P200" s="228">
        <v>1</v>
      </c>
      <c r="Q200" s="228"/>
      <c r="R200" s="228">
        <v>500</v>
      </c>
      <c r="S200" s="227" t="s">
        <v>178</v>
      </c>
      <c r="T200" s="227" t="s">
        <v>703</v>
      </c>
      <c r="U200" s="227"/>
      <c r="V200" s="227">
        <v>2005</v>
      </c>
      <c r="W200" s="233"/>
      <c r="X200" s="233"/>
      <c r="Y200" s="233"/>
      <c r="Z200" s="233"/>
      <c r="AA200" s="233"/>
      <c r="AB200" s="233"/>
      <c r="AC200" s="228">
        <v>374</v>
      </c>
      <c r="AD200" s="227"/>
      <c r="AE200" s="227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27"/>
    </row>
    <row r="201" spans="1:48" ht="24" customHeight="1">
      <c r="A201" s="208"/>
      <c r="B201" s="221"/>
      <c r="C201" s="227" t="s">
        <v>603</v>
      </c>
      <c r="D201" s="227" t="s">
        <v>19008</v>
      </c>
      <c r="E201" s="227" t="s">
        <v>2483</v>
      </c>
      <c r="F201" s="227" t="s">
        <v>603</v>
      </c>
      <c r="G201" s="227" t="s">
        <v>19007</v>
      </c>
      <c r="H201" s="233"/>
      <c r="I201" s="228">
        <v>8214</v>
      </c>
      <c r="J201" s="228"/>
      <c r="K201" s="228"/>
      <c r="L201" s="227" t="s">
        <v>290</v>
      </c>
      <c r="M201" s="228">
        <v>74</v>
      </c>
      <c r="N201" s="228">
        <v>111</v>
      </c>
      <c r="O201" s="228">
        <v>8214</v>
      </c>
      <c r="P201" s="228">
        <v>1</v>
      </c>
      <c r="Q201" s="228"/>
      <c r="R201" s="228">
        <v>200</v>
      </c>
      <c r="S201" s="227" t="s">
        <v>178</v>
      </c>
      <c r="T201" s="227" t="s">
        <v>703</v>
      </c>
      <c r="U201" s="227"/>
      <c r="V201" s="227">
        <v>2007</v>
      </c>
      <c r="W201" s="233"/>
      <c r="X201" s="233"/>
      <c r="Y201" s="233"/>
      <c r="Z201" s="233"/>
      <c r="AA201" s="233"/>
      <c r="AB201" s="233"/>
      <c r="AC201" s="228">
        <v>655</v>
      </c>
      <c r="AD201" s="227"/>
      <c r="AE201" s="227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27"/>
    </row>
    <row r="202" spans="1:48" ht="24" customHeight="1">
      <c r="A202" s="208"/>
      <c r="B202" s="221"/>
      <c r="C202" s="227" t="s">
        <v>603</v>
      </c>
      <c r="D202" s="227" t="s">
        <v>19009</v>
      </c>
      <c r="E202" s="227" t="s">
        <v>2484</v>
      </c>
      <c r="F202" s="227" t="s">
        <v>603</v>
      </c>
      <c r="G202" s="227" t="s">
        <v>19010</v>
      </c>
      <c r="H202" s="233"/>
      <c r="I202" s="228">
        <v>7350</v>
      </c>
      <c r="J202" s="228"/>
      <c r="K202" s="228"/>
      <c r="L202" s="227" t="s">
        <v>310</v>
      </c>
      <c r="M202" s="228">
        <v>70</v>
      </c>
      <c r="N202" s="228">
        <v>105</v>
      </c>
      <c r="O202" s="228">
        <v>7350</v>
      </c>
      <c r="P202" s="228">
        <v>1</v>
      </c>
      <c r="Q202" s="228"/>
      <c r="R202" s="228">
        <v>100</v>
      </c>
      <c r="S202" s="227" t="s">
        <v>178</v>
      </c>
      <c r="T202" s="227" t="s">
        <v>703</v>
      </c>
      <c r="U202" s="227"/>
      <c r="V202" s="227">
        <v>2009</v>
      </c>
      <c r="W202" s="233"/>
      <c r="X202" s="233"/>
      <c r="Y202" s="233"/>
      <c r="Z202" s="233"/>
      <c r="AA202" s="233"/>
      <c r="AB202" s="233"/>
      <c r="AC202" s="228">
        <v>300</v>
      </c>
      <c r="AD202" s="227"/>
      <c r="AE202" s="227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27"/>
    </row>
    <row r="203" spans="1:48" ht="24" customHeight="1">
      <c r="A203" s="208"/>
      <c r="B203" s="221"/>
      <c r="C203" s="227" t="s">
        <v>603</v>
      </c>
      <c r="D203" s="227" t="s">
        <v>19011</v>
      </c>
      <c r="E203" s="227" t="s">
        <v>2485</v>
      </c>
      <c r="F203" s="227" t="s">
        <v>603</v>
      </c>
      <c r="G203" s="227" t="s">
        <v>19010</v>
      </c>
      <c r="H203" s="233"/>
      <c r="I203" s="228">
        <v>7070</v>
      </c>
      <c r="J203" s="228"/>
      <c r="K203" s="228"/>
      <c r="L203" s="227" t="s">
        <v>310</v>
      </c>
      <c r="M203" s="228">
        <v>70</v>
      </c>
      <c r="N203" s="228">
        <v>101</v>
      </c>
      <c r="O203" s="228">
        <v>7070</v>
      </c>
      <c r="P203" s="228">
        <v>1</v>
      </c>
      <c r="Q203" s="228"/>
      <c r="R203" s="228">
        <v>100</v>
      </c>
      <c r="S203" s="227" t="s">
        <v>178</v>
      </c>
      <c r="T203" s="227" t="s">
        <v>703</v>
      </c>
      <c r="U203" s="227"/>
      <c r="V203" s="227">
        <v>1998</v>
      </c>
      <c r="W203" s="233"/>
      <c r="X203" s="233"/>
      <c r="Y203" s="233"/>
      <c r="Z203" s="233"/>
      <c r="AA203" s="233"/>
      <c r="AB203" s="233"/>
      <c r="AC203" s="228">
        <v>300</v>
      </c>
      <c r="AD203" s="227"/>
      <c r="AE203" s="227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27"/>
    </row>
    <row r="204" spans="1:48" ht="24" customHeight="1">
      <c r="A204" s="208"/>
      <c r="B204" s="221"/>
      <c r="C204" s="227" t="s">
        <v>603</v>
      </c>
      <c r="D204" s="227" t="s">
        <v>19012</v>
      </c>
      <c r="E204" s="227" t="s">
        <v>2486</v>
      </c>
      <c r="F204" s="227" t="s">
        <v>603</v>
      </c>
      <c r="G204" s="227" t="s">
        <v>19010</v>
      </c>
      <c r="H204" s="233"/>
      <c r="I204" s="228">
        <v>14280</v>
      </c>
      <c r="J204" s="228"/>
      <c r="K204" s="228"/>
      <c r="L204" s="227" t="s">
        <v>469</v>
      </c>
      <c r="M204" s="228">
        <v>68</v>
      </c>
      <c r="N204" s="228">
        <v>105</v>
      </c>
      <c r="O204" s="228">
        <v>7140</v>
      </c>
      <c r="P204" s="228">
        <v>2</v>
      </c>
      <c r="Q204" s="228"/>
      <c r="R204" s="228"/>
      <c r="S204" s="227"/>
      <c r="T204" s="227"/>
      <c r="U204" s="227"/>
      <c r="V204" s="227">
        <v>2014</v>
      </c>
      <c r="W204" s="233"/>
      <c r="X204" s="233"/>
      <c r="Y204" s="233"/>
      <c r="Z204" s="233"/>
      <c r="AA204" s="233"/>
      <c r="AB204" s="233"/>
      <c r="AC204" s="228">
        <v>150</v>
      </c>
      <c r="AD204" s="227"/>
      <c r="AE204" s="227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27"/>
    </row>
    <row r="205" spans="1:48" ht="24" customHeight="1">
      <c r="A205" s="208"/>
      <c r="B205" s="221"/>
      <c r="C205" s="227" t="s">
        <v>810</v>
      </c>
      <c r="D205" s="311" t="s">
        <v>19013</v>
      </c>
      <c r="E205" s="227" t="s">
        <v>2487</v>
      </c>
      <c r="F205" s="227" t="s">
        <v>590</v>
      </c>
      <c r="G205" s="227" t="s">
        <v>2488</v>
      </c>
      <c r="H205" s="233"/>
      <c r="I205" s="228">
        <v>7920</v>
      </c>
      <c r="J205" s="228"/>
      <c r="K205" s="228"/>
      <c r="L205" s="227" t="s">
        <v>290</v>
      </c>
      <c r="M205" s="228">
        <v>72</v>
      </c>
      <c r="N205" s="228">
        <v>110</v>
      </c>
      <c r="O205" s="228">
        <v>7920</v>
      </c>
      <c r="P205" s="228">
        <v>1</v>
      </c>
      <c r="Q205" s="228"/>
      <c r="R205" s="228">
        <v>100</v>
      </c>
      <c r="S205" s="227" t="s">
        <v>178</v>
      </c>
      <c r="T205" s="227" t="s">
        <v>703</v>
      </c>
      <c r="U205" s="227"/>
      <c r="V205" s="227">
        <v>2004</v>
      </c>
      <c r="W205" s="233"/>
      <c r="X205" s="233"/>
      <c r="Y205" s="233"/>
      <c r="Z205" s="233"/>
      <c r="AA205" s="233"/>
      <c r="AB205" s="233"/>
      <c r="AC205" s="228">
        <v>785</v>
      </c>
      <c r="AD205" s="227"/>
      <c r="AE205" s="227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27"/>
    </row>
    <row r="206" spans="1:48" ht="24" customHeight="1">
      <c r="A206" s="208"/>
      <c r="B206" s="221"/>
      <c r="C206" s="227" t="s">
        <v>810</v>
      </c>
      <c r="D206" s="227" t="s">
        <v>19014</v>
      </c>
      <c r="E206" s="227" t="s">
        <v>2489</v>
      </c>
      <c r="F206" s="227" t="s">
        <v>810</v>
      </c>
      <c r="G206" s="227" t="s">
        <v>2498</v>
      </c>
      <c r="H206" s="233"/>
      <c r="I206" s="228">
        <v>7300</v>
      </c>
      <c r="J206" s="228"/>
      <c r="K206" s="228"/>
      <c r="L206" s="227" t="s">
        <v>290</v>
      </c>
      <c r="M206" s="228">
        <v>68</v>
      </c>
      <c r="N206" s="228">
        <v>105</v>
      </c>
      <c r="O206" s="228">
        <v>9041</v>
      </c>
      <c r="P206" s="228">
        <v>1</v>
      </c>
      <c r="Q206" s="228"/>
      <c r="R206" s="228">
        <v>200</v>
      </c>
      <c r="S206" s="227" t="s">
        <v>178</v>
      </c>
      <c r="T206" s="227" t="s">
        <v>703</v>
      </c>
      <c r="U206" s="227"/>
      <c r="V206" s="227">
        <v>2010</v>
      </c>
      <c r="W206" s="233"/>
      <c r="X206" s="233"/>
      <c r="Y206" s="233"/>
      <c r="Z206" s="233"/>
      <c r="AA206" s="233"/>
      <c r="AB206" s="233"/>
      <c r="AC206" s="228">
        <v>3103</v>
      </c>
      <c r="AD206" s="227"/>
      <c r="AE206" s="227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27"/>
    </row>
    <row r="207" spans="1:48" ht="24" customHeight="1">
      <c r="A207" s="208"/>
      <c r="B207" s="221"/>
      <c r="C207" s="227" t="s">
        <v>810</v>
      </c>
      <c r="D207" s="227" t="s">
        <v>19015</v>
      </c>
      <c r="E207" s="227" t="s">
        <v>2490</v>
      </c>
      <c r="F207" s="227" t="s">
        <v>810</v>
      </c>
      <c r="G207" s="227" t="s">
        <v>2498</v>
      </c>
      <c r="H207" s="233"/>
      <c r="I207" s="228">
        <v>10050</v>
      </c>
      <c r="J207" s="228"/>
      <c r="K207" s="228"/>
      <c r="L207" s="227" t="s">
        <v>290</v>
      </c>
      <c r="M207" s="228">
        <v>52</v>
      </c>
      <c r="N207" s="228">
        <v>92</v>
      </c>
      <c r="O207" s="228">
        <v>4780</v>
      </c>
      <c r="P207" s="228">
        <v>1</v>
      </c>
      <c r="Q207" s="228"/>
      <c r="R207" s="228">
        <v>200</v>
      </c>
      <c r="S207" s="227"/>
      <c r="T207" s="227"/>
      <c r="U207" s="227"/>
      <c r="V207" s="227">
        <v>2010</v>
      </c>
      <c r="W207" s="233"/>
      <c r="X207" s="233"/>
      <c r="Y207" s="233"/>
      <c r="Z207" s="233"/>
      <c r="AA207" s="233"/>
      <c r="AB207" s="233"/>
      <c r="AC207" s="228">
        <v>483</v>
      </c>
      <c r="AD207" s="227"/>
      <c r="AE207" s="227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27"/>
    </row>
    <row r="208" spans="1:48" ht="24" customHeight="1">
      <c r="A208" s="208"/>
      <c r="B208" s="221"/>
      <c r="C208" s="227" t="s">
        <v>810</v>
      </c>
      <c r="D208" s="227" t="s">
        <v>19016</v>
      </c>
      <c r="E208" s="227" t="s">
        <v>2491</v>
      </c>
      <c r="F208" s="314" t="s">
        <v>12549</v>
      </c>
      <c r="G208" s="227" t="s">
        <v>12550</v>
      </c>
      <c r="H208" s="233"/>
      <c r="I208" s="228">
        <v>40500</v>
      </c>
      <c r="J208" s="228">
        <v>357</v>
      </c>
      <c r="K208" s="228">
        <v>357</v>
      </c>
      <c r="L208" s="227" t="s">
        <v>310</v>
      </c>
      <c r="M208" s="228">
        <v>68</v>
      </c>
      <c r="N208" s="228">
        <v>105</v>
      </c>
      <c r="O208" s="228">
        <v>34564</v>
      </c>
      <c r="P208" s="228">
        <v>3</v>
      </c>
      <c r="Q208" s="228"/>
      <c r="R208" s="228">
        <v>600</v>
      </c>
      <c r="S208" s="227"/>
      <c r="T208" s="227"/>
      <c r="U208" s="227"/>
      <c r="V208" s="227">
        <v>2003</v>
      </c>
      <c r="W208" s="233"/>
      <c r="X208" s="233"/>
      <c r="Y208" s="233"/>
      <c r="Z208" s="233"/>
      <c r="AA208" s="233"/>
      <c r="AB208" s="233"/>
      <c r="AC208" s="228">
        <v>189</v>
      </c>
      <c r="AD208" s="227"/>
      <c r="AE208" s="227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27"/>
    </row>
    <row r="209" spans="1:48" ht="24" customHeight="1">
      <c r="A209" s="208"/>
      <c r="B209" s="221"/>
      <c r="C209" s="227" t="s">
        <v>810</v>
      </c>
      <c r="D209" s="227" t="s">
        <v>19017</v>
      </c>
      <c r="E209" s="227" t="s">
        <v>2492</v>
      </c>
      <c r="F209" s="227" t="s">
        <v>810</v>
      </c>
      <c r="G209" s="227" t="s">
        <v>2493</v>
      </c>
      <c r="H209" s="233"/>
      <c r="I209" s="228">
        <v>12000</v>
      </c>
      <c r="J209" s="228"/>
      <c r="K209" s="228"/>
      <c r="L209" s="227" t="s">
        <v>310</v>
      </c>
      <c r="M209" s="228">
        <v>60</v>
      </c>
      <c r="N209" s="228">
        <v>90</v>
      </c>
      <c r="O209" s="228">
        <v>12000</v>
      </c>
      <c r="P209" s="228">
        <v>2</v>
      </c>
      <c r="Q209" s="228"/>
      <c r="R209" s="228">
        <v>200</v>
      </c>
      <c r="S209" s="227"/>
      <c r="T209" s="227"/>
      <c r="U209" s="227"/>
      <c r="V209" s="227">
        <v>2001</v>
      </c>
      <c r="W209" s="233"/>
      <c r="X209" s="233"/>
      <c r="Y209" s="233"/>
      <c r="Z209" s="233"/>
      <c r="AA209" s="233"/>
      <c r="AB209" s="233"/>
      <c r="AC209" s="228"/>
      <c r="AD209" s="227"/>
      <c r="AE209" s="227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27"/>
    </row>
    <row r="210" spans="1:48" ht="24" customHeight="1">
      <c r="A210" s="208"/>
      <c r="B210" s="221"/>
      <c r="C210" s="227" t="s">
        <v>810</v>
      </c>
      <c r="D210" s="227" t="s">
        <v>19018</v>
      </c>
      <c r="E210" s="227" t="s">
        <v>2494</v>
      </c>
      <c r="F210" s="227" t="s">
        <v>810</v>
      </c>
      <c r="G210" s="227" t="s">
        <v>2498</v>
      </c>
      <c r="H210" s="233"/>
      <c r="I210" s="228">
        <v>5664</v>
      </c>
      <c r="J210" s="228"/>
      <c r="K210" s="228"/>
      <c r="L210" s="227" t="s">
        <v>290</v>
      </c>
      <c r="M210" s="228">
        <v>58.4</v>
      </c>
      <c r="N210" s="228">
        <v>95.2</v>
      </c>
      <c r="O210" s="228">
        <v>5660</v>
      </c>
      <c r="P210" s="228">
        <v>1</v>
      </c>
      <c r="Q210" s="228"/>
      <c r="R210" s="228">
        <v>200</v>
      </c>
      <c r="S210" s="227"/>
      <c r="T210" s="227"/>
      <c r="U210" s="227"/>
      <c r="V210" s="227">
        <v>2010</v>
      </c>
      <c r="W210" s="233"/>
      <c r="X210" s="233"/>
      <c r="Y210" s="233"/>
      <c r="Z210" s="233"/>
      <c r="AA210" s="233"/>
      <c r="AB210" s="233"/>
      <c r="AC210" s="228">
        <v>375</v>
      </c>
      <c r="AD210" s="227"/>
      <c r="AE210" s="227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27"/>
    </row>
    <row r="211" spans="1:48" ht="24" customHeight="1">
      <c r="A211" s="208"/>
      <c r="B211" s="221"/>
      <c r="C211" s="227" t="s">
        <v>810</v>
      </c>
      <c r="D211" s="227" t="s">
        <v>19019</v>
      </c>
      <c r="E211" s="227" t="s">
        <v>811</v>
      </c>
      <c r="F211" s="227" t="s">
        <v>810</v>
      </c>
      <c r="G211" s="227" t="s">
        <v>2498</v>
      </c>
      <c r="H211" s="233"/>
      <c r="I211" s="228">
        <v>5000</v>
      </c>
      <c r="J211" s="228"/>
      <c r="K211" s="228"/>
      <c r="L211" s="227" t="s">
        <v>290</v>
      </c>
      <c r="M211" s="228">
        <v>60</v>
      </c>
      <c r="N211" s="228">
        <v>98</v>
      </c>
      <c r="O211" s="228">
        <v>6400</v>
      </c>
      <c r="P211" s="228">
        <v>1</v>
      </c>
      <c r="Q211" s="228"/>
      <c r="R211" s="228">
        <v>200</v>
      </c>
      <c r="S211" s="227"/>
      <c r="T211" s="227"/>
      <c r="U211" s="227"/>
      <c r="V211" s="227">
        <v>2013</v>
      </c>
      <c r="W211" s="233"/>
      <c r="X211" s="233"/>
      <c r="Y211" s="233"/>
      <c r="Z211" s="233"/>
      <c r="AA211" s="233"/>
      <c r="AB211" s="233"/>
      <c r="AC211" s="228">
        <v>16</v>
      </c>
      <c r="AD211" s="227"/>
      <c r="AE211" s="227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27"/>
    </row>
    <row r="212" spans="1:48" ht="24" customHeight="1">
      <c r="A212" s="208"/>
      <c r="B212" s="221"/>
      <c r="C212" s="227" t="s">
        <v>810</v>
      </c>
      <c r="D212" s="227" t="s">
        <v>19020</v>
      </c>
      <c r="E212" s="227" t="s">
        <v>812</v>
      </c>
      <c r="F212" s="227" t="s">
        <v>810</v>
      </c>
      <c r="G212" s="227" t="s">
        <v>2498</v>
      </c>
      <c r="H212" s="233"/>
      <c r="I212" s="228">
        <v>5400</v>
      </c>
      <c r="J212" s="228"/>
      <c r="K212" s="228"/>
      <c r="L212" s="227" t="s">
        <v>290</v>
      </c>
      <c r="M212" s="228">
        <v>60</v>
      </c>
      <c r="N212" s="228">
        <v>79</v>
      </c>
      <c r="O212" s="228">
        <v>4740</v>
      </c>
      <c r="P212" s="228">
        <v>1</v>
      </c>
      <c r="Q212" s="228"/>
      <c r="R212" s="228">
        <v>200</v>
      </c>
      <c r="S212" s="227"/>
      <c r="T212" s="227"/>
      <c r="U212" s="227"/>
      <c r="V212" s="227">
        <v>2013</v>
      </c>
      <c r="W212" s="233"/>
      <c r="X212" s="233"/>
      <c r="Y212" s="233"/>
      <c r="Z212" s="233"/>
      <c r="AA212" s="233"/>
      <c r="AB212" s="233"/>
      <c r="AC212" s="228">
        <v>34</v>
      </c>
      <c r="AD212" s="227"/>
      <c r="AE212" s="227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27"/>
    </row>
    <row r="213" spans="1:48" ht="24" customHeight="1">
      <c r="A213" s="208"/>
      <c r="B213" s="221"/>
      <c r="C213" s="227" t="s">
        <v>810</v>
      </c>
      <c r="D213" s="227" t="s">
        <v>19021</v>
      </c>
      <c r="E213" s="227" t="s">
        <v>2495</v>
      </c>
      <c r="F213" s="227" t="s">
        <v>810</v>
      </c>
      <c r="G213" s="227" t="s">
        <v>2498</v>
      </c>
      <c r="H213" s="233"/>
      <c r="I213" s="228">
        <v>4400</v>
      </c>
      <c r="J213" s="228"/>
      <c r="K213" s="228"/>
      <c r="L213" s="227" t="s">
        <v>310</v>
      </c>
      <c r="M213" s="228">
        <v>68</v>
      </c>
      <c r="N213" s="228">
        <v>105</v>
      </c>
      <c r="O213" s="228">
        <v>14280</v>
      </c>
      <c r="P213" s="228">
        <v>2</v>
      </c>
      <c r="Q213" s="228"/>
      <c r="R213" s="228">
        <v>400</v>
      </c>
      <c r="S213" s="227"/>
      <c r="T213" s="227"/>
      <c r="U213" s="227"/>
      <c r="V213" s="227">
        <v>2014</v>
      </c>
      <c r="W213" s="233"/>
      <c r="X213" s="233"/>
      <c r="Y213" s="233"/>
      <c r="Z213" s="233"/>
      <c r="AA213" s="233"/>
      <c r="AB213" s="233"/>
      <c r="AC213" s="228">
        <v>300</v>
      </c>
      <c r="AD213" s="227"/>
      <c r="AE213" s="227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27"/>
    </row>
    <row r="214" spans="1:48" ht="24" customHeight="1">
      <c r="B214" s="221"/>
      <c r="C214" s="227" t="s">
        <v>810</v>
      </c>
      <c r="D214" s="227" t="s">
        <v>19022</v>
      </c>
      <c r="E214" s="227" t="s">
        <v>2496</v>
      </c>
      <c r="F214" s="227" t="s">
        <v>590</v>
      </c>
      <c r="G214" s="227" t="s">
        <v>591</v>
      </c>
      <c r="H214" s="233"/>
      <c r="I214" s="228">
        <v>67146</v>
      </c>
      <c r="J214" s="228"/>
      <c r="K214" s="228">
        <v>62</v>
      </c>
      <c r="L214" s="227" t="s">
        <v>290</v>
      </c>
      <c r="M214" s="228">
        <v>68</v>
      </c>
      <c r="N214" s="228">
        <v>105</v>
      </c>
      <c r="O214" s="228">
        <v>35880</v>
      </c>
      <c r="P214" s="228">
        <v>4</v>
      </c>
      <c r="Q214" s="228"/>
      <c r="R214" s="228">
        <v>2000</v>
      </c>
      <c r="S214" s="227"/>
      <c r="T214" s="227"/>
      <c r="U214" s="227"/>
      <c r="V214" s="227">
        <v>2015</v>
      </c>
      <c r="W214" s="233"/>
      <c r="X214" s="233"/>
      <c r="Y214" s="233"/>
      <c r="Z214" s="233"/>
      <c r="AA214" s="233"/>
      <c r="AB214" s="233"/>
      <c r="AC214" s="228">
        <v>9000</v>
      </c>
      <c r="AD214" s="227"/>
      <c r="AE214" s="227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27"/>
    </row>
    <row r="215" spans="1:48" ht="24" customHeight="1">
      <c r="A215" s="208"/>
      <c r="B215" s="912"/>
      <c r="C215" s="227" t="s">
        <v>810</v>
      </c>
      <c r="D215" s="227" t="s">
        <v>19023</v>
      </c>
      <c r="E215" s="227" t="s">
        <v>2497</v>
      </c>
      <c r="F215" s="227" t="s">
        <v>810</v>
      </c>
      <c r="G215" s="227" t="s">
        <v>2498</v>
      </c>
      <c r="H215" s="233"/>
      <c r="I215" s="228">
        <v>4653</v>
      </c>
      <c r="J215" s="228"/>
      <c r="K215" s="228"/>
      <c r="L215" s="227" t="s">
        <v>290</v>
      </c>
      <c r="M215" s="228">
        <v>57</v>
      </c>
      <c r="N215" s="228">
        <v>103</v>
      </c>
      <c r="O215" s="228">
        <v>5871</v>
      </c>
      <c r="P215" s="228">
        <v>1</v>
      </c>
      <c r="Q215" s="228"/>
      <c r="R215" s="228">
        <v>200</v>
      </c>
      <c r="S215" s="227"/>
      <c r="T215" s="227"/>
      <c r="U215" s="227"/>
      <c r="V215" s="227">
        <v>2015</v>
      </c>
      <c r="W215" s="233"/>
      <c r="X215" s="233"/>
      <c r="Y215" s="233"/>
      <c r="Z215" s="233"/>
      <c r="AA215" s="233"/>
      <c r="AB215" s="233"/>
      <c r="AC215" s="228"/>
      <c r="AD215" s="227"/>
      <c r="AE215" s="227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27"/>
    </row>
    <row r="216" spans="1:48" s="1308" customFormat="1" ht="23.1" customHeight="1">
      <c r="A216" s="1310"/>
      <c r="B216" s="906" t="s">
        <v>131</v>
      </c>
      <c r="C216" s="314" t="s">
        <v>55</v>
      </c>
      <c r="D216" s="349"/>
      <c r="E216" s="315">
        <f>COUNTA(E217:E230)</f>
        <v>14</v>
      </c>
      <c r="F216" s="349"/>
      <c r="G216" s="349"/>
      <c r="H216" s="349"/>
      <c r="I216" s="318">
        <f>SUM(I217:I230)</f>
        <v>536398.19999999995</v>
      </c>
      <c r="J216" s="318">
        <f t="shared" ref="J216:P216" si="6">SUM(J217:J230)</f>
        <v>41045</v>
      </c>
      <c r="K216" s="318">
        <f t="shared" si="6"/>
        <v>106496.16</v>
      </c>
      <c r="L216" s="318"/>
      <c r="M216" s="318"/>
      <c r="N216" s="318"/>
      <c r="O216" s="318"/>
      <c r="P216" s="318">
        <f t="shared" si="6"/>
        <v>19</v>
      </c>
      <c r="Q216" s="318"/>
      <c r="R216" s="318"/>
      <c r="S216" s="314"/>
      <c r="T216" s="314"/>
      <c r="U216" s="314"/>
      <c r="V216" s="314"/>
      <c r="W216" s="349"/>
      <c r="X216" s="349"/>
      <c r="Y216" s="349"/>
      <c r="Z216" s="349"/>
      <c r="AA216" s="349"/>
      <c r="AB216" s="349"/>
      <c r="AC216" s="318"/>
      <c r="AD216" s="314"/>
      <c r="AE216" s="314"/>
      <c r="AF216" s="349"/>
      <c r="AG216" s="349"/>
      <c r="AH216" s="349"/>
      <c r="AI216" s="349"/>
      <c r="AJ216" s="349"/>
      <c r="AK216" s="349"/>
      <c r="AL216" s="349"/>
      <c r="AM216" s="349"/>
      <c r="AN216" s="349"/>
      <c r="AO216" s="349"/>
      <c r="AP216" s="349"/>
      <c r="AQ216" s="349"/>
      <c r="AR216" s="349"/>
      <c r="AS216" s="349"/>
      <c r="AT216" s="349"/>
      <c r="AU216" s="349"/>
      <c r="AV216" s="314"/>
    </row>
    <row r="217" spans="1:48" ht="23.1" customHeight="1">
      <c r="A217" s="208" t="s">
        <v>150</v>
      </c>
      <c r="B217" s="152"/>
      <c r="C217" s="227" t="s">
        <v>8092</v>
      </c>
      <c r="D217" s="227" t="s">
        <v>8093</v>
      </c>
      <c r="E217" s="227" t="s">
        <v>8094</v>
      </c>
      <c r="F217" s="227" t="s">
        <v>597</v>
      </c>
      <c r="G217" s="227" t="s">
        <v>7110</v>
      </c>
      <c r="H217" s="233">
        <v>5</v>
      </c>
      <c r="I217" s="228">
        <v>32992</v>
      </c>
      <c r="J217" s="228"/>
      <c r="K217" s="228"/>
      <c r="L217" s="227" t="s">
        <v>290</v>
      </c>
      <c r="M217" s="228">
        <v>80</v>
      </c>
      <c r="N217" s="228">
        <v>120</v>
      </c>
      <c r="O217" s="228">
        <v>9600</v>
      </c>
      <c r="P217" s="228">
        <v>1</v>
      </c>
      <c r="Q217" s="228"/>
      <c r="R217" s="228">
        <v>3300</v>
      </c>
      <c r="S217" s="234" t="s">
        <v>389</v>
      </c>
      <c r="T217" s="234" t="s">
        <v>389</v>
      </c>
      <c r="U217" s="234"/>
      <c r="V217" s="227">
        <v>1982</v>
      </c>
      <c r="W217" s="233"/>
      <c r="X217" s="233">
        <v>141</v>
      </c>
      <c r="Y217" s="233"/>
      <c r="Z217" s="233">
        <v>120</v>
      </c>
      <c r="AA217" s="233"/>
      <c r="AB217" s="233"/>
      <c r="AC217" s="228">
        <v>261</v>
      </c>
      <c r="AD217" s="227"/>
      <c r="AE217" s="227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27"/>
    </row>
    <row r="218" spans="1:48" ht="23.1" customHeight="1">
      <c r="A218" s="208"/>
      <c r="B218" s="152"/>
      <c r="C218" s="227" t="s">
        <v>8092</v>
      </c>
      <c r="D218" s="227"/>
      <c r="E218" s="227" t="s">
        <v>8095</v>
      </c>
      <c r="F218" s="227" t="s">
        <v>595</v>
      </c>
      <c r="G218" s="227" t="s">
        <v>595</v>
      </c>
      <c r="H218" s="233"/>
      <c r="I218" s="228">
        <v>18409</v>
      </c>
      <c r="J218" s="228"/>
      <c r="K218" s="228"/>
      <c r="L218" s="227" t="s">
        <v>290</v>
      </c>
      <c r="M218" s="228">
        <v>50</v>
      </c>
      <c r="N218" s="228">
        <v>84</v>
      </c>
      <c r="O218" s="228">
        <v>4200</v>
      </c>
      <c r="P218" s="228">
        <v>1</v>
      </c>
      <c r="Q218" s="228"/>
      <c r="R218" s="228">
        <v>0</v>
      </c>
      <c r="S218" s="227"/>
      <c r="T218" s="227"/>
      <c r="U218" s="227"/>
      <c r="V218" s="227">
        <v>2015</v>
      </c>
      <c r="W218" s="233"/>
      <c r="X218" s="233"/>
      <c r="Y218" s="233"/>
      <c r="Z218" s="233"/>
      <c r="AA218" s="233"/>
      <c r="AB218" s="233"/>
      <c r="AC218" s="228"/>
      <c r="AD218" s="227"/>
      <c r="AE218" s="227"/>
      <c r="AF218" s="233"/>
      <c r="AG218" s="233"/>
      <c r="AH218" s="233"/>
      <c r="AI218" s="233"/>
      <c r="AJ218" s="233"/>
      <c r="AK218" s="233"/>
      <c r="AL218" s="400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27"/>
    </row>
    <row r="219" spans="1:48" ht="23.1" customHeight="1">
      <c r="A219" s="208"/>
      <c r="B219" s="152"/>
      <c r="C219" s="227" t="s">
        <v>8092</v>
      </c>
      <c r="D219" s="227" t="s">
        <v>19234</v>
      </c>
      <c r="E219" s="227" t="s">
        <v>11861</v>
      </c>
      <c r="F219" s="227" t="s">
        <v>597</v>
      </c>
      <c r="G219" s="227" t="s">
        <v>305</v>
      </c>
      <c r="H219" s="233">
        <v>88605</v>
      </c>
      <c r="I219" s="228">
        <v>88605</v>
      </c>
      <c r="J219" s="228">
        <v>1661</v>
      </c>
      <c r="K219" s="228">
        <v>563.71</v>
      </c>
      <c r="L219" s="227" t="s">
        <v>290</v>
      </c>
      <c r="M219" s="228">
        <v>68</v>
      </c>
      <c r="N219" s="228">
        <v>105</v>
      </c>
      <c r="O219" s="228">
        <v>7140</v>
      </c>
      <c r="P219" s="228">
        <v>5</v>
      </c>
      <c r="Q219" s="228">
        <v>1799</v>
      </c>
      <c r="R219" s="228">
        <v>2000</v>
      </c>
      <c r="S219" s="227" t="s">
        <v>465</v>
      </c>
      <c r="T219" s="227" t="s">
        <v>466</v>
      </c>
      <c r="U219" s="227"/>
      <c r="V219" s="227">
        <v>2020</v>
      </c>
      <c r="W219" s="233">
        <v>68100</v>
      </c>
      <c r="X219" s="233"/>
      <c r="Y219" s="233"/>
      <c r="Z219" s="233"/>
      <c r="AA219" s="233"/>
      <c r="AB219" s="233"/>
      <c r="AC219" s="228">
        <v>68100</v>
      </c>
      <c r="AD219" s="227"/>
      <c r="AE219" s="227"/>
      <c r="AF219" s="233"/>
      <c r="AG219" s="233"/>
      <c r="AH219" s="233"/>
      <c r="AI219" s="233"/>
      <c r="AJ219" s="233"/>
      <c r="AK219" s="233"/>
      <c r="AL219" s="400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27"/>
    </row>
    <row r="220" spans="1:48" ht="23.1" customHeight="1">
      <c r="A220" s="208"/>
      <c r="B220" s="152"/>
      <c r="C220" s="227" t="s">
        <v>573</v>
      </c>
      <c r="D220" s="227"/>
      <c r="E220" s="227" t="s">
        <v>8096</v>
      </c>
      <c r="F220" s="227" t="s">
        <v>597</v>
      </c>
      <c r="G220" s="227" t="s">
        <v>1393</v>
      </c>
      <c r="H220" s="233"/>
      <c r="I220" s="228">
        <v>7725</v>
      </c>
      <c r="J220" s="228"/>
      <c r="K220" s="228"/>
      <c r="L220" s="227" t="s">
        <v>310</v>
      </c>
      <c r="M220" s="228">
        <v>70</v>
      </c>
      <c r="N220" s="228">
        <v>110</v>
      </c>
      <c r="O220" s="228">
        <v>7725</v>
      </c>
      <c r="P220" s="228">
        <v>1</v>
      </c>
      <c r="Q220" s="228">
        <v>300</v>
      </c>
      <c r="R220" s="228">
        <v>500</v>
      </c>
      <c r="S220" s="227" t="s">
        <v>178</v>
      </c>
      <c r="T220" s="227" t="s">
        <v>703</v>
      </c>
      <c r="U220" s="227"/>
      <c r="V220" s="227">
        <v>1991</v>
      </c>
      <c r="W220" s="233"/>
      <c r="X220" s="233"/>
      <c r="Y220" s="233"/>
      <c r="Z220" s="233"/>
      <c r="AA220" s="233"/>
      <c r="AB220" s="233"/>
      <c r="AC220" s="228"/>
      <c r="AD220" s="227"/>
      <c r="AE220" s="227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27"/>
    </row>
    <row r="221" spans="1:48" ht="23.1" customHeight="1">
      <c r="A221" s="208"/>
      <c r="B221" s="152"/>
      <c r="C221" s="227" t="s">
        <v>573</v>
      </c>
      <c r="D221" s="227"/>
      <c r="E221" s="227" t="s">
        <v>8097</v>
      </c>
      <c r="F221" s="227" t="s">
        <v>597</v>
      </c>
      <c r="G221" s="227" t="s">
        <v>8098</v>
      </c>
      <c r="H221" s="233"/>
      <c r="I221" s="228">
        <v>9600</v>
      </c>
      <c r="J221" s="228"/>
      <c r="K221" s="228"/>
      <c r="L221" s="227" t="s">
        <v>148</v>
      </c>
      <c r="M221" s="228">
        <v>80</v>
      </c>
      <c r="N221" s="228">
        <v>120</v>
      </c>
      <c r="O221" s="228">
        <v>9600</v>
      </c>
      <c r="P221" s="228">
        <v>1</v>
      </c>
      <c r="Q221" s="228"/>
      <c r="R221" s="228">
        <v>0</v>
      </c>
      <c r="S221" s="227"/>
      <c r="T221" s="227"/>
      <c r="U221" s="227"/>
      <c r="V221" s="227">
        <v>2007</v>
      </c>
      <c r="W221" s="233"/>
      <c r="X221" s="233"/>
      <c r="Y221" s="233"/>
      <c r="Z221" s="233"/>
      <c r="AA221" s="233"/>
      <c r="AB221" s="233"/>
      <c r="AC221" s="228">
        <v>870</v>
      </c>
      <c r="AD221" s="227"/>
      <c r="AE221" s="227"/>
      <c r="AF221" s="233"/>
      <c r="AG221" s="233"/>
      <c r="AH221" s="233"/>
      <c r="AI221" s="233"/>
      <c r="AJ221" s="233"/>
      <c r="AK221" s="233"/>
      <c r="AL221" s="400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27"/>
    </row>
    <row r="222" spans="1:48" ht="24" customHeight="1">
      <c r="A222" s="208"/>
      <c r="B222" s="152"/>
      <c r="C222" s="227" t="s">
        <v>573</v>
      </c>
      <c r="D222" s="227"/>
      <c r="E222" s="227" t="s">
        <v>8099</v>
      </c>
      <c r="F222" s="227" t="s">
        <v>573</v>
      </c>
      <c r="G222" s="227" t="s">
        <v>11862</v>
      </c>
      <c r="H222" s="233"/>
      <c r="I222" s="228">
        <v>37417</v>
      </c>
      <c r="J222" s="228"/>
      <c r="K222" s="228"/>
      <c r="L222" s="227" t="s">
        <v>290</v>
      </c>
      <c r="M222" s="228">
        <v>68</v>
      </c>
      <c r="N222" s="228">
        <v>105</v>
      </c>
      <c r="O222" s="228">
        <v>11140</v>
      </c>
      <c r="P222" s="228">
        <v>1</v>
      </c>
      <c r="Q222" s="228"/>
      <c r="R222" s="228"/>
      <c r="S222" s="227" t="s">
        <v>178</v>
      </c>
      <c r="T222" s="227"/>
      <c r="U222" s="227"/>
      <c r="V222" s="227">
        <v>2010</v>
      </c>
      <c r="W222" s="233"/>
      <c r="X222" s="233"/>
      <c r="Y222" s="233"/>
      <c r="Z222" s="233"/>
      <c r="AA222" s="233"/>
      <c r="AB222" s="233"/>
      <c r="AC222" s="228">
        <v>787</v>
      </c>
      <c r="AD222" s="227"/>
      <c r="AE222" s="227"/>
      <c r="AF222" s="233"/>
      <c r="AG222" s="233"/>
      <c r="AH222" s="233"/>
      <c r="AI222" s="233"/>
      <c r="AJ222" s="233"/>
      <c r="AK222" s="233"/>
      <c r="AL222" s="400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27"/>
    </row>
    <row r="223" spans="1:48" ht="33" customHeight="1">
      <c r="A223" s="208"/>
      <c r="B223" s="152"/>
      <c r="C223" s="227" t="s">
        <v>573</v>
      </c>
      <c r="D223" s="227"/>
      <c r="E223" s="227" t="s">
        <v>8100</v>
      </c>
      <c r="F223" s="227" t="s">
        <v>573</v>
      </c>
      <c r="G223" s="227" t="s">
        <v>17583</v>
      </c>
      <c r="H223" s="233"/>
      <c r="I223" s="228">
        <v>50149</v>
      </c>
      <c r="J223" s="228">
        <v>306</v>
      </c>
      <c r="K223" s="228"/>
      <c r="L223" s="227" t="s">
        <v>290</v>
      </c>
      <c r="M223" s="228">
        <v>68</v>
      </c>
      <c r="N223" s="228">
        <v>105</v>
      </c>
      <c r="O223" s="228">
        <v>7140</v>
      </c>
      <c r="P223" s="228">
        <v>1</v>
      </c>
      <c r="Q223" s="228"/>
      <c r="R223" s="228"/>
      <c r="S223" s="227"/>
      <c r="T223" s="227"/>
      <c r="U223" s="227"/>
      <c r="V223" s="227">
        <v>2012</v>
      </c>
      <c r="W223" s="233"/>
      <c r="X223" s="233"/>
      <c r="Y223" s="233"/>
      <c r="Z223" s="233"/>
      <c r="AA223" s="233"/>
      <c r="AB223" s="233"/>
      <c r="AC223" s="228">
        <v>5004</v>
      </c>
      <c r="AD223" s="227"/>
      <c r="AE223" s="227"/>
      <c r="AF223" s="233"/>
      <c r="AG223" s="233"/>
      <c r="AH223" s="233"/>
      <c r="AI223" s="233"/>
      <c r="AJ223" s="233"/>
      <c r="AK223" s="233"/>
      <c r="AL223" s="400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27" t="s">
        <v>8101</v>
      </c>
    </row>
    <row r="224" spans="1:48" ht="24" customHeight="1">
      <c r="A224" s="208"/>
      <c r="B224" s="152"/>
      <c r="C224" s="227" t="s">
        <v>1373</v>
      </c>
      <c r="D224" s="227" t="s">
        <v>8102</v>
      </c>
      <c r="E224" s="227" t="s">
        <v>8103</v>
      </c>
      <c r="F224" s="227" t="s">
        <v>597</v>
      </c>
      <c r="G224" s="227" t="s">
        <v>19235</v>
      </c>
      <c r="H224" s="233">
        <v>19</v>
      </c>
      <c r="I224" s="228">
        <v>172378</v>
      </c>
      <c r="J224" s="228">
        <v>34444</v>
      </c>
      <c r="K224" s="228">
        <v>101314</v>
      </c>
      <c r="L224" s="227" t="s">
        <v>148</v>
      </c>
      <c r="M224" s="228">
        <v>68</v>
      </c>
      <c r="N224" s="228">
        <v>105</v>
      </c>
      <c r="O224" s="228">
        <v>7140</v>
      </c>
      <c r="P224" s="228">
        <v>1</v>
      </c>
      <c r="Q224" s="228">
        <v>40903</v>
      </c>
      <c r="R224" s="228">
        <v>42000</v>
      </c>
      <c r="S224" s="227" t="s">
        <v>465</v>
      </c>
      <c r="T224" s="227" t="s">
        <v>1081</v>
      </c>
      <c r="U224" s="227"/>
      <c r="V224" s="227">
        <v>2001</v>
      </c>
      <c r="W224" s="233"/>
      <c r="X224" s="233">
        <v>103450</v>
      </c>
      <c r="Y224" s="233">
        <v>38200</v>
      </c>
      <c r="Z224" s="233">
        <v>2250</v>
      </c>
      <c r="AA224" s="233"/>
      <c r="AB224" s="233"/>
      <c r="AC224" s="228">
        <v>143900</v>
      </c>
      <c r="AD224" s="227"/>
      <c r="AE224" s="227"/>
      <c r="AF224" s="233">
        <v>2</v>
      </c>
      <c r="AG224" s="233">
        <v>5192</v>
      </c>
      <c r="AH224" s="233" t="s">
        <v>8104</v>
      </c>
      <c r="AI224" s="233" t="s">
        <v>8105</v>
      </c>
      <c r="AJ224" s="233">
        <v>316</v>
      </c>
      <c r="AK224" s="233"/>
      <c r="AL224" s="400" t="s">
        <v>8106</v>
      </c>
      <c r="AM224" s="233" t="s">
        <v>8107</v>
      </c>
      <c r="AN224" s="233">
        <v>2847</v>
      </c>
      <c r="AO224" s="233"/>
      <c r="AP224" s="233" t="s">
        <v>1681</v>
      </c>
      <c r="AQ224" s="233" t="s">
        <v>2721</v>
      </c>
      <c r="AR224" s="233">
        <v>1</v>
      </c>
      <c r="AS224" s="233">
        <v>7140</v>
      </c>
      <c r="AT224" s="233" t="s">
        <v>148</v>
      </c>
      <c r="AU224" s="233" t="s">
        <v>611</v>
      </c>
      <c r="AV224" s="227" t="s">
        <v>17584</v>
      </c>
    </row>
    <row r="225" spans="1:48" ht="24" customHeight="1">
      <c r="A225" s="208"/>
      <c r="B225" s="152"/>
      <c r="C225" s="227" t="s">
        <v>1373</v>
      </c>
      <c r="D225" s="227"/>
      <c r="E225" s="227" t="s">
        <v>8108</v>
      </c>
      <c r="F225" s="227" t="s">
        <v>597</v>
      </c>
      <c r="G225" s="227" t="s">
        <v>11863</v>
      </c>
      <c r="H225" s="233"/>
      <c r="I225" s="228">
        <v>11241</v>
      </c>
      <c r="J225" s="228">
        <v>500</v>
      </c>
      <c r="K225" s="228">
        <v>484</v>
      </c>
      <c r="L225" s="227" t="s">
        <v>148</v>
      </c>
      <c r="M225" s="228">
        <v>68</v>
      </c>
      <c r="N225" s="228">
        <v>105</v>
      </c>
      <c r="O225" s="228">
        <v>7140</v>
      </c>
      <c r="P225" s="228">
        <v>1</v>
      </c>
      <c r="Q225" s="228">
        <v>478</v>
      </c>
      <c r="R225" s="228">
        <v>500</v>
      </c>
      <c r="S225" s="227" t="s">
        <v>465</v>
      </c>
      <c r="T225" s="227" t="s">
        <v>466</v>
      </c>
      <c r="U225" s="227"/>
      <c r="V225" s="227">
        <v>2001</v>
      </c>
      <c r="W225" s="233"/>
      <c r="X225" s="233"/>
      <c r="Y225" s="233"/>
      <c r="Z225" s="233"/>
      <c r="AA225" s="233"/>
      <c r="AB225" s="233"/>
      <c r="AC225" s="228"/>
      <c r="AD225" s="227"/>
      <c r="AE225" s="227"/>
      <c r="AF225" s="233"/>
      <c r="AG225" s="233"/>
      <c r="AH225" s="233"/>
      <c r="AI225" s="233"/>
      <c r="AJ225" s="233"/>
      <c r="AK225" s="233"/>
      <c r="AL225" s="400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27" t="s">
        <v>17584</v>
      </c>
    </row>
    <row r="226" spans="1:48" ht="23.1" customHeight="1">
      <c r="A226" s="208"/>
      <c r="B226" s="152"/>
      <c r="C226" s="227" t="s">
        <v>1373</v>
      </c>
      <c r="D226" s="227"/>
      <c r="E226" s="227" t="s">
        <v>8109</v>
      </c>
      <c r="F226" s="227" t="s">
        <v>597</v>
      </c>
      <c r="G226" s="227" t="s">
        <v>8110</v>
      </c>
      <c r="H226" s="233"/>
      <c r="I226" s="228">
        <v>4000</v>
      </c>
      <c r="J226" s="228"/>
      <c r="K226" s="228"/>
      <c r="L226" s="227" t="s">
        <v>148</v>
      </c>
      <c r="M226" s="228">
        <v>50</v>
      </c>
      <c r="N226" s="228">
        <v>80</v>
      </c>
      <c r="O226" s="228">
        <v>4000</v>
      </c>
      <c r="P226" s="228">
        <v>1</v>
      </c>
      <c r="Q226" s="228"/>
      <c r="R226" s="228">
        <v>0</v>
      </c>
      <c r="S226" s="227"/>
      <c r="T226" s="227"/>
      <c r="U226" s="227"/>
      <c r="V226" s="227">
        <v>2007</v>
      </c>
      <c r="W226" s="233"/>
      <c r="X226" s="233"/>
      <c r="Y226" s="233"/>
      <c r="Z226" s="233"/>
      <c r="AA226" s="233"/>
      <c r="AB226" s="233"/>
      <c r="AC226" s="228">
        <v>550</v>
      </c>
      <c r="AD226" s="227"/>
      <c r="AE226" s="227"/>
      <c r="AF226" s="233"/>
      <c r="AG226" s="233"/>
      <c r="AH226" s="233"/>
      <c r="AI226" s="233"/>
      <c r="AJ226" s="233"/>
      <c r="AK226" s="233"/>
      <c r="AL226" s="400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27"/>
    </row>
    <row r="227" spans="1:48" ht="23.1" customHeight="1">
      <c r="A227" s="208"/>
      <c r="B227" s="152"/>
      <c r="C227" s="227" t="s">
        <v>983</v>
      </c>
      <c r="D227" s="227"/>
      <c r="E227" s="227" t="s">
        <v>8111</v>
      </c>
      <c r="F227" s="227" t="s">
        <v>597</v>
      </c>
      <c r="G227" s="227" t="s">
        <v>8098</v>
      </c>
      <c r="H227" s="233"/>
      <c r="I227" s="228">
        <v>10672</v>
      </c>
      <c r="J227" s="228"/>
      <c r="K227" s="228"/>
      <c r="L227" s="227" t="s">
        <v>148</v>
      </c>
      <c r="M227" s="228">
        <v>92</v>
      </c>
      <c r="N227" s="228">
        <v>116</v>
      </c>
      <c r="O227" s="228">
        <v>10672</v>
      </c>
      <c r="P227" s="228">
        <v>1</v>
      </c>
      <c r="Q227" s="228"/>
      <c r="R227" s="228">
        <v>0</v>
      </c>
      <c r="S227" s="227"/>
      <c r="T227" s="227"/>
      <c r="U227" s="227"/>
      <c r="V227" s="227">
        <v>2007</v>
      </c>
      <c r="W227" s="233"/>
      <c r="X227" s="233"/>
      <c r="Y227" s="233"/>
      <c r="Z227" s="233"/>
      <c r="AA227" s="233"/>
      <c r="AB227" s="233"/>
      <c r="AC227" s="228">
        <v>900</v>
      </c>
      <c r="AD227" s="227"/>
      <c r="AE227" s="227"/>
      <c r="AF227" s="233"/>
      <c r="AG227" s="233"/>
      <c r="AH227" s="233"/>
      <c r="AI227" s="233"/>
      <c r="AJ227" s="233"/>
      <c r="AK227" s="233"/>
      <c r="AL227" s="400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27"/>
    </row>
    <row r="228" spans="1:48" ht="24" customHeight="1">
      <c r="A228" s="208"/>
      <c r="B228" s="152"/>
      <c r="C228" s="227" t="s">
        <v>983</v>
      </c>
      <c r="D228" s="227" t="s">
        <v>8093</v>
      </c>
      <c r="E228" s="227" t="s">
        <v>8112</v>
      </c>
      <c r="F228" s="227" t="s">
        <v>983</v>
      </c>
      <c r="G228" s="227" t="s">
        <v>10064</v>
      </c>
      <c r="H228" s="233">
        <v>5</v>
      </c>
      <c r="I228" s="228">
        <v>12255</v>
      </c>
      <c r="J228" s="228"/>
      <c r="K228" s="228"/>
      <c r="L228" s="227" t="s">
        <v>290</v>
      </c>
      <c r="M228" s="228">
        <v>64</v>
      </c>
      <c r="N228" s="228">
        <v>100</v>
      </c>
      <c r="O228" s="228">
        <v>6400</v>
      </c>
      <c r="P228" s="228">
        <v>1</v>
      </c>
      <c r="Q228" s="228"/>
      <c r="R228" s="228">
        <v>0</v>
      </c>
      <c r="S228" s="234"/>
      <c r="T228" s="234"/>
      <c r="U228" s="234"/>
      <c r="V228" s="227">
        <v>2007</v>
      </c>
      <c r="W228" s="233"/>
      <c r="X228" s="233">
        <v>141</v>
      </c>
      <c r="Y228" s="233"/>
      <c r="Z228" s="233">
        <v>120</v>
      </c>
      <c r="AA228" s="233"/>
      <c r="AB228" s="233"/>
      <c r="AC228" s="228">
        <v>781</v>
      </c>
      <c r="AD228" s="227"/>
      <c r="AE228" s="227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27"/>
    </row>
    <row r="229" spans="1:48" ht="23.1" customHeight="1">
      <c r="A229" s="208" t="s">
        <v>89</v>
      </c>
      <c r="B229" s="152"/>
      <c r="C229" s="227" t="s">
        <v>983</v>
      </c>
      <c r="D229" s="227"/>
      <c r="E229" s="227" t="s">
        <v>8113</v>
      </c>
      <c r="F229" s="227" t="s">
        <v>597</v>
      </c>
      <c r="G229" s="227" t="s">
        <v>8098</v>
      </c>
      <c r="H229" s="233"/>
      <c r="I229" s="228">
        <v>2400</v>
      </c>
      <c r="J229" s="228"/>
      <c r="K229" s="228"/>
      <c r="L229" s="227" t="s">
        <v>148</v>
      </c>
      <c r="M229" s="228">
        <v>40</v>
      </c>
      <c r="N229" s="228">
        <v>60</v>
      </c>
      <c r="O229" s="228">
        <v>2400</v>
      </c>
      <c r="P229" s="228">
        <v>1</v>
      </c>
      <c r="Q229" s="228"/>
      <c r="R229" s="228">
        <v>0</v>
      </c>
      <c r="S229" s="227"/>
      <c r="T229" s="227"/>
      <c r="U229" s="227"/>
      <c r="V229" s="227">
        <v>2007</v>
      </c>
      <c r="W229" s="233"/>
      <c r="X229" s="233"/>
      <c r="Y229" s="233"/>
      <c r="Z229" s="233"/>
      <c r="AA229" s="233"/>
      <c r="AB229" s="233"/>
      <c r="AC229" s="228">
        <v>450</v>
      </c>
      <c r="AD229" s="227"/>
      <c r="AE229" s="227"/>
      <c r="AF229" s="233"/>
      <c r="AG229" s="233"/>
      <c r="AH229" s="233"/>
      <c r="AI229" s="233"/>
      <c r="AJ229" s="233"/>
      <c r="AK229" s="233"/>
      <c r="AL229" s="400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27"/>
    </row>
    <row r="230" spans="1:48" ht="23.1" customHeight="1">
      <c r="A230" s="208"/>
      <c r="B230" s="905"/>
      <c r="C230" s="227" t="s">
        <v>983</v>
      </c>
      <c r="D230" s="241"/>
      <c r="E230" s="243" t="s">
        <v>8114</v>
      </c>
      <c r="F230" s="241" t="s">
        <v>597</v>
      </c>
      <c r="G230" s="241" t="s">
        <v>11863</v>
      </c>
      <c r="H230" s="241"/>
      <c r="I230" s="244">
        <v>78555.199999999997</v>
      </c>
      <c r="J230" s="244">
        <v>4134</v>
      </c>
      <c r="K230" s="244">
        <v>4134.45</v>
      </c>
      <c r="L230" s="241" t="s">
        <v>148</v>
      </c>
      <c r="M230" s="244">
        <v>80</v>
      </c>
      <c r="N230" s="244">
        <v>120</v>
      </c>
      <c r="O230" s="244">
        <v>9600</v>
      </c>
      <c r="P230" s="244">
        <v>2</v>
      </c>
      <c r="Q230" s="244"/>
      <c r="R230" s="244">
        <v>0</v>
      </c>
      <c r="S230" s="241"/>
      <c r="T230" s="241"/>
      <c r="U230" s="241"/>
      <c r="V230" s="227">
        <v>2014</v>
      </c>
      <c r="W230" s="227"/>
      <c r="X230" s="227"/>
      <c r="Y230" s="227"/>
      <c r="Z230" s="227"/>
      <c r="AA230" s="227"/>
      <c r="AB230" s="227"/>
      <c r="AC230" s="228">
        <v>21700</v>
      </c>
      <c r="AD230" s="401"/>
      <c r="AE230" s="401"/>
      <c r="AF230" s="401"/>
      <c r="AG230" s="401"/>
      <c r="AH230" s="401"/>
      <c r="AI230" s="401"/>
      <c r="AJ230" s="401"/>
      <c r="AK230" s="401"/>
      <c r="AL230" s="401"/>
      <c r="AM230" s="401"/>
      <c r="AN230" s="401"/>
      <c r="AO230" s="401"/>
      <c r="AP230" s="401"/>
      <c r="AQ230" s="401"/>
      <c r="AR230" s="401"/>
      <c r="AS230" s="401"/>
      <c r="AT230" s="401"/>
      <c r="AU230" s="401"/>
      <c r="AV230" s="241" t="s">
        <v>17584</v>
      </c>
    </row>
    <row r="231" spans="1:48" s="1308" customFormat="1" ht="23.1" customHeight="1">
      <c r="A231" s="1310"/>
      <c r="B231" s="906" t="s">
        <v>132</v>
      </c>
      <c r="C231" s="314" t="s">
        <v>55</v>
      </c>
      <c r="D231" s="349"/>
      <c r="E231" s="315">
        <f>COUNTA(E232:E259)</f>
        <v>28</v>
      </c>
      <c r="F231" s="349"/>
      <c r="G231" s="349"/>
      <c r="H231" s="349"/>
      <c r="I231" s="318">
        <f>SUM(I232:I259)</f>
        <v>1775842.32</v>
      </c>
      <c r="J231" s="318">
        <f t="shared" ref="J231:K231" si="7">SUM(J232:J259)</f>
        <v>22082.75</v>
      </c>
      <c r="K231" s="318">
        <f t="shared" si="7"/>
        <v>89227.72</v>
      </c>
      <c r="L231" s="318"/>
      <c r="M231" s="318"/>
      <c r="N231" s="318"/>
      <c r="O231" s="318"/>
      <c r="P231" s="318">
        <f>SUM(P232:P259)</f>
        <v>33</v>
      </c>
      <c r="Q231" s="318"/>
      <c r="R231" s="318"/>
      <c r="S231" s="314"/>
      <c r="T231" s="314"/>
      <c r="U231" s="314"/>
      <c r="V231" s="314"/>
      <c r="W231" s="349"/>
      <c r="X231" s="349"/>
      <c r="Y231" s="349"/>
      <c r="Z231" s="349"/>
      <c r="AA231" s="349"/>
      <c r="AB231" s="349"/>
      <c r="AC231" s="318"/>
      <c r="AD231" s="314"/>
      <c r="AE231" s="314"/>
      <c r="AF231" s="349"/>
      <c r="AG231" s="349"/>
      <c r="AH231" s="349"/>
      <c r="AI231" s="349"/>
      <c r="AJ231" s="349"/>
      <c r="AK231" s="349"/>
      <c r="AL231" s="349"/>
      <c r="AM231" s="349"/>
      <c r="AN231" s="349"/>
      <c r="AO231" s="349"/>
      <c r="AP231" s="349"/>
      <c r="AQ231" s="349"/>
      <c r="AR231" s="349"/>
      <c r="AS231" s="349"/>
      <c r="AT231" s="349"/>
      <c r="AU231" s="349"/>
      <c r="AV231" s="314"/>
    </row>
    <row r="232" spans="1:48" ht="24" customHeight="1">
      <c r="A232" s="208" t="s">
        <v>150</v>
      </c>
      <c r="B232" s="221"/>
      <c r="C232" s="227" t="s">
        <v>595</v>
      </c>
      <c r="D232" s="233" t="s">
        <v>19330</v>
      </c>
      <c r="E232" s="260" t="s">
        <v>10352</v>
      </c>
      <c r="F232" s="227" t="s">
        <v>595</v>
      </c>
      <c r="G232" s="233" t="s">
        <v>12578</v>
      </c>
      <c r="H232" s="233"/>
      <c r="I232" s="228">
        <v>47445</v>
      </c>
      <c r="J232" s="228"/>
      <c r="K232" s="228"/>
      <c r="L232" s="227" t="s">
        <v>290</v>
      </c>
      <c r="M232" s="228">
        <v>68</v>
      </c>
      <c r="N232" s="228">
        <v>105</v>
      </c>
      <c r="O232" s="228">
        <v>7140</v>
      </c>
      <c r="P232" s="228">
        <v>1</v>
      </c>
      <c r="Q232" s="228">
        <v>450</v>
      </c>
      <c r="R232" s="228">
        <v>450</v>
      </c>
      <c r="S232" s="227" t="s">
        <v>178</v>
      </c>
      <c r="T232" s="227" t="s">
        <v>466</v>
      </c>
      <c r="U232" s="227" t="s">
        <v>18933</v>
      </c>
      <c r="V232" s="227">
        <v>2011</v>
      </c>
      <c r="W232" s="233"/>
      <c r="X232" s="233"/>
      <c r="Y232" s="233"/>
      <c r="Z232" s="233"/>
      <c r="AA232" s="233"/>
      <c r="AB232" s="233"/>
      <c r="AC232" s="228">
        <v>8278</v>
      </c>
      <c r="AD232" s="227"/>
      <c r="AE232" s="227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27" t="s">
        <v>11875</v>
      </c>
    </row>
    <row r="233" spans="1:48" ht="34.5" customHeight="1">
      <c r="A233" s="208"/>
      <c r="B233" s="221"/>
      <c r="C233" s="227" t="s">
        <v>595</v>
      </c>
      <c r="D233" s="227" t="s">
        <v>19331</v>
      </c>
      <c r="E233" s="227" t="s">
        <v>13678</v>
      </c>
      <c r="F233" s="227" t="s">
        <v>595</v>
      </c>
      <c r="G233" s="233" t="s">
        <v>12578</v>
      </c>
      <c r="H233" s="233"/>
      <c r="I233" s="228">
        <v>37606</v>
      </c>
      <c r="J233" s="228"/>
      <c r="K233" s="228"/>
      <c r="L233" s="227" t="s">
        <v>290</v>
      </c>
      <c r="M233" s="228" t="s">
        <v>11325</v>
      </c>
      <c r="N233" s="228" t="s">
        <v>11326</v>
      </c>
      <c r="O233" s="228">
        <v>17120</v>
      </c>
      <c r="P233" s="228">
        <v>3</v>
      </c>
      <c r="Q233" s="228">
        <v>700</v>
      </c>
      <c r="R233" s="228">
        <v>700</v>
      </c>
      <c r="S233" s="227" t="s">
        <v>178</v>
      </c>
      <c r="T233" s="227" t="s">
        <v>703</v>
      </c>
      <c r="U233" s="227" t="s">
        <v>18732</v>
      </c>
      <c r="V233" s="227">
        <v>2011</v>
      </c>
      <c r="W233" s="233"/>
      <c r="X233" s="233"/>
      <c r="Y233" s="233"/>
      <c r="Z233" s="233"/>
      <c r="AA233" s="233"/>
      <c r="AB233" s="233"/>
      <c r="AC233" s="228">
        <v>3150</v>
      </c>
      <c r="AD233" s="227"/>
      <c r="AE233" s="227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27" t="s">
        <v>11876</v>
      </c>
    </row>
    <row r="234" spans="1:48" ht="24" customHeight="1">
      <c r="A234" s="208"/>
      <c r="B234" s="221"/>
      <c r="C234" s="227" t="s">
        <v>595</v>
      </c>
      <c r="D234" s="227" t="s">
        <v>19332</v>
      </c>
      <c r="E234" s="227" t="s">
        <v>11877</v>
      </c>
      <c r="F234" s="227" t="s">
        <v>595</v>
      </c>
      <c r="G234" s="233" t="s">
        <v>12578</v>
      </c>
      <c r="H234" s="233"/>
      <c r="I234" s="228">
        <v>12000</v>
      </c>
      <c r="J234" s="228"/>
      <c r="K234" s="228"/>
      <c r="L234" s="227" t="s">
        <v>290</v>
      </c>
      <c r="M234" s="228">
        <v>64</v>
      </c>
      <c r="N234" s="228">
        <v>100</v>
      </c>
      <c r="O234" s="228">
        <v>6400</v>
      </c>
      <c r="P234" s="228">
        <v>1</v>
      </c>
      <c r="Q234" s="228">
        <v>150</v>
      </c>
      <c r="R234" s="228">
        <v>150</v>
      </c>
      <c r="S234" s="227" t="s">
        <v>178</v>
      </c>
      <c r="T234" s="227" t="s">
        <v>466</v>
      </c>
      <c r="U234" s="227" t="s">
        <v>18732</v>
      </c>
      <c r="V234" s="227">
        <v>2018</v>
      </c>
      <c r="W234" s="233"/>
      <c r="X234" s="233"/>
      <c r="Y234" s="233"/>
      <c r="Z234" s="233"/>
      <c r="AA234" s="233"/>
      <c r="AB234" s="233"/>
      <c r="AC234" s="228"/>
      <c r="AD234" s="227"/>
      <c r="AE234" s="227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27" t="s">
        <v>11878</v>
      </c>
    </row>
    <row r="235" spans="1:48" ht="23.1" customHeight="1">
      <c r="A235" s="208"/>
      <c r="B235" s="221"/>
      <c r="C235" s="227" t="s">
        <v>580</v>
      </c>
      <c r="D235" s="227" t="s">
        <v>19333</v>
      </c>
      <c r="E235" s="227" t="s">
        <v>10353</v>
      </c>
      <c r="F235" s="227" t="s">
        <v>10354</v>
      </c>
      <c r="G235" s="227" t="s">
        <v>12576</v>
      </c>
      <c r="H235" s="233">
        <v>30</v>
      </c>
      <c r="I235" s="228">
        <v>912310</v>
      </c>
      <c r="J235" s="228">
        <v>17302</v>
      </c>
      <c r="K235" s="228">
        <v>81706</v>
      </c>
      <c r="L235" s="227" t="s">
        <v>148</v>
      </c>
      <c r="M235" s="228">
        <v>79</v>
      </c>
      <c r="N235" s="228">
        <v>116</v>
      </c>
      <c r="O235" s="228">
        <v>9164</v>
      </c>
      <c r="P235" s="228">
        <v>1</v>
      </c>
      <c r="Q235" s="228">
        <v>37119</v>
      </c>
      <c r="R235" s="228">
        <v>37119</v>
      </c>
      <c r="S235" s="227" t="s">
        <v>10355</v>
      </c>
      <c r="T235" s="227" t="s">
        <v>10356</v>
      </c>
      <c r="U235" s="227" t="s">
        <v>18933</v>
      </c>
      <c r="V235" s="227">
        <v>2001</v>
      </c>
      <c r="W235" s="228">
        <v>151402</v>
      </c>
      <c r="X235" s="233"/>
      <c r="Y235" s="233"/>
      <c r="Z235" s="233"/>
      <c r="AA235" s="233"/>
      <c r="AB235" s="233"/>
      <c r="AC235" s="228">
        <v>151402</v>
      </c>
      <c r="AD235" s="227"/>
      <c r="AE235" s="227"/>
      <c r="AF235" s="233">
        <v>2</v>
      </c>
      <c r="AG235" s="233">
        <v>5220</v>
      </c>
      <c r="AH235" s="233"/>
      <c r="AI235" s="233" t="s">
        <v>10357</v>
      </c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27"/>
    </row>
    <row r="236" spans="1:48" ht="23.1" customHeight="1">
      <c r="A236" s="208"/>
      <c r="B236" s="221"/>
      <c r="C236" s="241" t="s">
        <v>580</v>
      </c>
      <c r="D236" s="227" t="s">
        <v>19333</v>
      </c>
      <c r="E236" s="243" t="s">
        <v>10358</v>
      </c>
      <c r="F236" s="241" t="s">
        <v>10354</v>
      </c>
      <c r="G236" s="227" t="s">
        <v>12576</v>
      </c>
      <c r="H236" s="241"/>
      <c r="I236" s="244"/>
      <c r="J236" s="376">
        <v>545</v>
      </c>
      <c r="K236" s="376">
        <v>1074</v>
      </c>
      <c r="L236" s="241" t="s">
        <v>148</v>
      </c>
      <c r="M236" s="244">
        <v>68</v>
      </c>
      <c r="N236" s="244">
        <v>105</v>
      </c>
      <c r="O236" s="244">
        <v>7140</v>
      </c>
      <c r="P236" s="244">
        <v>1</v>
      </c>
      <c r="Q236" s="376">
        <v>2590</v>
      </c>
      <c r="R236" s="244">
        <v>2590</v>
      </c>
      <c r="S236" s="241" t="s">
        <v>10362</v>
      </c>
      <c r="T236" s="241" t="s">
        <v>466</v>
      </c>
      <c r="U236" s="241" t="s">
        <v>18732</v>
      </c>
      <c r="V236" s="241">
        <v>2001</v>
      </c>
      <c r="W236" s="241"/>
      <c r="X236" s="241"/>
      <c r="Y236" s="241"/>
      <c r="Z236" s="241"/>
      <c r="AA236" s="241"/>
      <c r="AB236" s="241"/>
      <c r="AC236" s="244" t="s">
        <v>10115</v>
      </c>
      <c r="AD236" s="241"/>
      <c r="AE236" s="241"/>
      <c r="AF236" s="241"/>
      <c r="AG236" s="241"/>
      <c r="AH236" s="241"/>
      <c r="AI236" s="241"/>
      <c r="AJ236" s="241"/>
      <c r="AK236" s="241"/>
      <c r="AL236" s="241" t="s">
        <v>17361</v>
      </c>
      <c r="AM236" s="241" t="s">
        <v>19334</v>
      </c>
      <c r="AN236" s="322">
        <v>4298</v>
      </c>
      <c r="AO236" s="241" t="s">
        <v>19335</v>
      </c>
      <c r="AP236" s="241" t="s">
        <v>12576</v>
      </c>
      <c r="AQ236" s="241"/>
      <c r="AR236" s="241"/>
      <c r="AS236" s="241"/>
      <c r="AT236" s="241"/>
      <c r="AU236" s="241"/>
      <c r="AV236" s="233" t="s">
        <v>10116</v>
      </c>
    </row>
    <row r="237" spans="1:48" ht="24" customHeight="1">
      <c r="A237" s="208"/>
      <c r="B237" s="221"/>
      <c r="C237" s="241" t="s">
        <v>580</v>
      </c>
      <c r="D237" s="241" t="s">
        <v>19336</v>
      </c>
      <c r="E237" s="243" t="s">
        <v>13679</v>
      </c>
      <c r="F237" s="241" t="s">
        <v>2011</v>
      </c>
      <c r="G237" s="241" t="s">
        <v>10359</v>
      </c>
      <c r="H237" s="241"/>
      <c r="I237" s="244">
        <v>15440</v>
      </c>
      <c r="J237" s="376">
        <v>33</v>
      </c>
      <c r="K237" s="376">
        <v>33</v>
      </c>
      <c r="L237" s="241" t="s">
        <v>290</v>
      </c>
      <c r="M237" s="244">
        <v>54</v>
      </c>
      <c r="N237" s="244">
        <v>104</v>
      </c>
      <c r="O237" s="244">
        <v>5616</v>
      </c>
      <c r="P237" s="244">
        <v>1</v>
      </c>
      <c r="Q237" s="376">
        <v>300</v>
      </c>
      <c r="R237" s="244">
        <v>300</v>
      </c>
      <c r="S237" s="241" t="s">
        <v>178</v>
      </c>
      <c r="T237" s="241"/>
      <c r="U237" s="241" t="s">
        <v>18732</v>
      </c>
      <c r="V237" s="241">
        <v>2009</v>
      </c>
      <c r="W237" s="402"/>
      <c r="X237" s="241"/>
      <c r="Y237" s="241"/>
      <c r="Z237" s="241"/>
      <c r="AA237" s="241"/>
      <c r="AB237" s="241"/>
      <c r="AC237" s="244">
        <v>1519</v>
      </c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  <c r="AV237" s="233"/>
    </row>
    <row r="238" spans="1:48" ht="24" customHeight="1">
      <c r="A238" s="208"/>
      <c r="B238" s="221"/>
      <c r="C238" s="241" t="s">
        <v>580</v>
      </c>
      <c r="D238" s="241" t="s">
        <v>19336</v>
      </c>
      <c r="E238" s="243" t="s">
        <v>19337</v>
      </c>
      <c r="F238" s="241" t="s">
        <v>2011</v>
      </c>
      <c r="G238" s="241" t="s">
        <v>10359</v>
      </c>
      <c r="H238" s="241"/>
      <c r="I238" s="228">
        <v>103117</v>
      </c>
      <c r="J238" s="228">
        <v>1776</v>
      </c>
      <c r="K238" s="228">
        <v>2195</v>
      </c>
      <c r="L238" s="241"/>
      <c r="M238" s="244"/>
      <c r="N238" s="244"/>
      <c r="O238" s="244"/>
      <c r="P238" s="244"/>
      <c r="Q238" s="376"/>
      <c r="R238" s="244"/>
      <c r="S238" s="241"/>
      <c r="T238" s="241"/>
      <c r="U238" s="241"/>
      <c r="V238" s="241">
        <v>2009</v>
      </c>
      <c r="W238" s="402"/>
      <c r="X238" s="241"/>
      <c r="Y238" s="241"/>
      <c r="Z238" s="241"/>
      <c r="AA238" s="241"/>
      <c r="AB238" s="241"/>
      <c r="AC238" s="244" t="s">
        <v>19338</v>
      </c>
      <c r="AD238" s="241"/>
      <c r="AE238" s="241"/>
      <c r="AF238" s="241"/>
      <c r="AG238" s="241"/>
      <c r="AH238" s="241"/>
      <c r="AI238" s="241"/>
      <c r="AJ238" s="241"/>
      <c r="AK238" s="241"/>
      <c r="AL238" s="241" t="s">
        <v>19339</v>
      </c>
      <c r="AM238" s="241">
        <v>3</v>
      </c>
      <c r="AN238" s="241"/>
      <c r="AO238" s="241"/>
      <c r="AP238" s="241"/>
      <c r="AQ238" s="241"/>
      <c r="AR238" s="241"/>
      <c r="AS238" s="241"/>
      <c r="AT238" s="241"/>
      <c r="AU238" s="241"/>
      <c r="AV238" s="233"/>
    </row>
    <row r="239" spans="1:48" ht="24" customHeight="1">
      <c r="A239" s="208"/>
      <c r="B239" s="221"/>
      <c r="C239" s="227" t="s">
        <v>777</v>
      </c>
      <c r="D239" s="227" t="s">
        <v>19341</v>
      </c>
      <c r="E239" s="227" t="s">
        <v>10360</v>
      </c>
      <c r="F239" s="227" t="s">
        <v>2007</v>
      </c>
      <c r="G239" s="227" t="s">
        <v>10361</v>
      </c>
      <c r="H239" s="233"/>
      <c r="I239" s="228">
        <v>81942</v>
      </c>
      <c r="J239" s="228">
        <v>82</v>
      </c>
      <c r="K239" s="228">
        <v>82</v>
      </c>
      <c r="L239" s="227" t="s">
        <v>604</v>
      </c>
      <c r="M239" s="228" t="s">
        <v>763</v>
      </c>
      <c r="N239" s="228" t="s">
        <v>764</v>
      </c>
      <c r="O239" s="228" t="s">
        <v>1837</v>
      </c>
      <c r="P239" s="228">
        <v>2</v>
      </c>
      <c r="Q239" s="228">
        <v>1000</v>
      </c>
      <c r="R239" s="228">
        <v>1000</v>
      </c>
      <c r="S239" s="227" t="s">
        <v>1839</v>
      </c>
      <c r="T239" s="227" t="s">
        <v>466</v>
      </c>
      <c r="U239" s="227" t="s">
        <v>18933</v>
      </c>
      <c r="V239" s="227">
        <v>1996</v>
      </c>
      <c r="W239" s="402"/>
      <c r="X239" s="233"/>
      <c r="Y239" s="233"/>
      <c r="Z239" s="233"/>
      <c r="AA239" s="233"/>
      <c r="AB239" s="233"/>
      <c r="AC239" s="228">
        <v>6410</v>
      </c>
      <c r="AD239" s="227"/>
      <c r="AE239" s="227"/>
      <c r="AF239" s="233"/>
      <c r="AG239" s="233"/>
      <c r="AH239" s="233"/>
      <c r="AI239" s="233"/>
      <c r="AJ239" s="233"/>
      <c r="AK239" s="233"/>
      <c r="AL239" s="233" t="s">
        <v>1840</v>
      </c>
      <c r="AM239" s="233">
        <v>1</v>
      </c>
      <c r="AN239" s="233"/>
      <c r="AO239" s="233"/>
      <c r="AP239" s="233" t="s">
        <v>1841</v>
      </c>
      <c r="AQ239" s="233"/>
      <c r="AR239" s="233"/>
      <c r="AS239" s="233"/>
      <c r="AT239" s="233"/>
      <c r="AU239" s="233"/>
      <c r="AV239" s="227" t="s">
        <v>13680</v>
      </c>
    </row>
    <row r="240" spans="1:48" ht="24" customHeight="1">
      <c r="A240" s="208"/>
      <c r="B240" s="221"/>
      <c r="C240" s="227" t="s">
        <v>2007</v>
      </c>
      <c r="D240" s="233" t="s">
        <v>19342</v>
      </c>
      <c r="E240" s="227" t="s">
        <v>16199</v>
      </c>
      <c r="F240" s="227" t="s">
        <v>2012</v>
      </c>
      <c r="G240" s="227" t="s">
        <v>16200</v>
      </c>
      <c r="H240" s="233"/>
      <c r="I240" s="228">
        <v>50676</v>
      </c>
      <c r="J240" s="228"/>
      <c r="K240" s="228">
        <v>847.72</v>
      </c>
      <c r="L240" s="227" t="s">
        <v>13683</v>
      </c>
      <c r="M240" s="228" t="s">
        <v>16201</v>
      </c>
      <c r="N240" s="228" t="s">
        <v>16202</v>
      </c>
      <c r="O240" s="228" t="s">
        <v>16203</v>
      </c>
      <c r="P240" s="228">
        <v>2</v>
      </c>
      <c r="Q240" s="228"/>
      <c r="R240" s="228"/>
      <c r="S240" s="227"/>
      <c r="T240" s="227"/>
      <c r="U240" s="227" t="s">
        <v>18933</v>
      </c>
      <c r="V240" s="227">
        <v>2002</v>
      </c>
      <c r="W240" s="228"/>
      <c r="X240" s="233"/>
      <c r="Y240" s="233"/>
      <c r="Z240" s="233"/>
      <c r="AA240" s="233"/>
      <c r="AB240" s="233"/>
      <c r="AC240" s="228">
        <v>6531</v>
      </c>
      <c r="AD240" s="227"/>
      <c r="AE240" s="227"/>
      <c r="AF240" s="233"/>
      <c r="AG240" s="233"/>
      <c r="AH240" s="233">
        <v>8</v>
      </c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27" t="s">
        <v>19343</v>
      </c>
    </row>
    <row r="241" spans="1:48" ht="24" customHeight="1">
      <c r="A241" s="208"/>
      <c r="B241" s="221"/>
      <c r="C241" s="227" t="s">
        <v>603</v>
      </c>
      <c r="D241" s="227" t="s">
        <v>19322</v>
      </c>
      <c r="E241" s="227" t="s">
        <v>13681</v>
      </c>
      <c r="F241" s="227" t="s">
        <v>603</v>
      </c>
      <c r="G241" s="227" t="s">
        <v>12577</v>
      </c>
      <c r="H241" s="233">
        <v>4</v>
      </c>
      <c r="I241" s="228" t="s">
        <v>13682</v>
      </c>
      <c r="J241" s="228">
        <v>68</v>
      </c>
      <c r="K241" s="228">
        <v>68</v>
      </c>
      <c r="L241" s="227" t="s">
        <v>13683</v>
      </c>
      <c r="M241" s="228" t="s">
        <v>13684</v>
      </c>
      <c r="N241" s="228" t="s">
        <v>13685</v>
      </c>
      <c r="O241" s="228" t="s">
        <v>13682</v>
      </c>
      <c r="P241" s="228">
        <v>2</v>
      </c>
      <c r="Q241" s="228">
        <v>1350</v>
      </c>
      <c r="R241" s="228">
        <v>1350</v>
      </c>
      <c r="S241" s="227" t="s">
        <v>1839</v>
      </c>
      <c r="T241" s="227" t="s">
        <v>8330</v>
      </c>
      <c r="U241" s="227" t="s">
        <v>18933</v>
      </c>
      <c r="V241" s="227">
        <v>2002</v>
      </c>
      <c r="W241" s="228"/>
      <c r="X241" s="233"/>
      <c r="Y241" s="233"/>
      <c r="Z241" s="233"/>
      <c r="AA241" s="233"/>
      <c r="AB241" s="233"/>
      <c r="AC241" s="228">
        <v>4281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27"/>
    </row>
    <row r="242" spans="1:48" ht="24" customHeight="1">
      <c r="A242" s="208"/>
      <c r="B242" s="221"/>
      <c r="C242" s="227" t="s">
        <v>603</v>
      </c>
      <c r="D242" s="227" t="s">
        <v>19344</v>
      </c>
      <c r="E242" s="227" t="s">
        <v>13686</v>
      </c>
      <c r="F242" s="227" t="s">
        <v>603</v>
      </c>
      <c r="G242" s="227" t="s">
        <v>12577</v>
      </c>
      <c r="H242" s="233"/>
      <c r="I242" s="228">
        <v>26013</v>
      </c>
      <c r="J242" s="228">
        <v>131</v>
      </c>
      <c r="K242" s="228">
        <v>131</v>
      </c>
      <c r="L242" s="227" t="s">
        <v>290</v>
      </c>
      <c r="M242" s="228">
        <v>64</v>
      </c>
      <c r="N242" s="228">
        <v>100</v>
      </c>
      <c r="O242" s="228">
        <v>8140</v>
      </c>
      <c r="P242" s="228">
        <v>1</v>
      </c>
      <c r="Q242" s="228">
        <v>465</v>
      </c>
      <c r="R242" s="228">
        <v>465</v>
      </c>
      <c r="S242" s="227" t="s">
        <v>178</v>
      </c>
      <c r="T242" s="227" t="s">
        <v>466</v>
      </c>
      <c r="U242" s="227" t="s">
        <v>18933</v>
      </c>
      <c r="V242" s="227">
        <v>2005</v>
      </c>
      <c r="W242" s="228"/>
      <c r="X242" s="233"/>
      <c r="Y242" s="233"/>
      <c r="Z242" s="233"/>
      <c r="AA242" s="233"/>
      <c r="AB242" s="233"/>
      <c r="AC242" s="228">
        <v>3150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27"/>
    </row>
    <row r="243" spans="1:48" ht="24" customHeight="1">
      <c r="A243" s="208"/>
      <c r="B243" s="221"/>
      <c r="C243" s="227" t="s">
        <v>603</v>
      </c>
      <c r="D243" s="227" t="s">
        <v>19345</v>
      </c>
      <c r="E243" s="227" t="s">
        <v>13687</v>
      </c>
      <c r="F243" s="227" t="s">
        <v>603</v>
      </c>
      <c r="G243" s="227" t="s">
        <v>12577</v>
      </c>
      <c r="H243" s="233"/>
      <c r="I243" s="228">
        <v>15798</v>
      </c>
      <c r="J243" s="228">
        <v>122</v>
      </c>
      <c r="K243" s="228">
        <v>122</v>
      </c>
      <c r="L243" s="227" t="s">
        <v>290</v>
      </c>
      <c r="M243" s="228">
        <v>60</v>
      </c>
      <c r="N243" s="228">
        <v>96</v>
      </c>
      <c r="O243" s="228">
        <v>7126</v>
      </c>
      <c r="P243" s="228">
        <v>1</v>
      </c>
      <c r="Q243" s="228">
        <v>140</v>
      </c>
      <c r="R243" s="228">
        <v>140</v>
      </c>
      <c r="S243" s="227" t="s">
        <v>178</v>
      </c>
      <c r="T243" s="227" t="s">
        <v>466</v>
      </c>
      <c r="U243" s="227" t="s">
        <v>18732</v>
      </c>
      <c r="V243" s="227">
        <v>2006</v>
      </c>
      <c r="W243" s="228"/>
      <c r="X243" s="233"/>
      <c r="Y243" s="233"/>
      <c r="Z243" s="233"/>
      <c r="AA243" s="233"/>
      <c r="AB243" s="233"/>
      <c r="AC243" s="228">
        <v>2800</v>
      </c>
      <c r="AD243" s="227"/>
      <c r="AE243" s="227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27"/>
    </row>
    <row r="244" spans="1:48" ht="24" customHeight="1">
      <c r="A244" s="208"/>
      <c r="B244" s="221"/>
      <c r="C244" s="227" t="s">
        <v>603</v>
      </c>
      <c r="D244" s="227" t="s">
        <v>19346</v>
      </c>
      <c r="E244" s="300" t="s">
        <v>19347</v>
      </c>
      <c r="F244" s="227" t="s">
        <v>603</v>
      </c>
      <c r="G244" s="227" t="s">
        <v>12577</v>
      </c>
      <c r="H244" s="238"/>
      <c r="I244" s="228">
        <v>9822</v>
      </c>
      <c r="J244" s="228"/>
      <c r="K244" s="228"/>
      <c r="L244" s="227" t="s">
        <v>290</v>
      </c>
      <c r="M244" s="228">
        <v>49</v>
      </c>
      <c r="N244" s="228">
        <v>78</v>
      </c>
      <c r="O244" s="228">
        <v>3822</v>
      </c>
      <c r="P244" s="228">
        <v>1</v>
      </c>
      <c r="Q244" s="228">
        <v>250</v>
      </c>
      <c r="R244" s="228">
        <v>250</v>
      </c>
      <c r="S244" s="228" t="s">
        <v>178</v>
      </c>
      <c r="T244" s="233" t="s">
        <v>466</v>
      </c>
      <c r="U244" s="241" t="s">
        <v>18732</v>
      </c>
      <c r="V244" s="227">
        <v>2018</v>
      </c>
      <c r="W244" s="228"/>
      <c r="X244" s="233"/>
      <c r="Y244" s="233"/>
      <c r="Z244" s="233"/>
      <c r="AA244" s="233"/>
      <c r="AB244" s="233"/>
      <c r="AC244" s="228">
        <v>4700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 t="s">
        <v>10363</v>
      </c>
    </row>
    <row r="245" spans="1:48" ht="24" customHeight="1">
      <c r="A245" s="208"/>
      <c r="B245" s="221"/>
      <c r="C245" s="227" t="s">
        <v>603</v>
      </c>
      <c r="D245" s="227" t="s">
        <v>19324</v>
      </c>
      <c r="E245" s="227" t="s">
        <v>19348</v>
      </c>
      <c r="F245" s="227" t="s">
        <v>603</v>
      </c>
      <c r="G245" s="227" t="s">
        <v>12577</v>
      </c>
      <c r="H245" s="233"/>
      <c r="I245" s="228">
        <v>21334</v>
      </c>
      <c r="J245" s="228">
        <v>90</v>
      </c>
      <c r="K245" s="228">
        <v>90</v>
      </c>
      <c r="L245" s="227" t="s">
        <v>290</v>
      </c>
      <c r="M245" s="228">
        <v>64</v>
      </c>
      <c r="N245" s="228">
        <v>105</v>
      </c>
      <c r="O245" s="228">
        <v>7140</v>
      </c>
      <c r="P245" s="228">
        <v>1</v>
      </c>
      <c r="Q245" s="228">
        <v>760</v>
      </c>
      <c r="R245" s="228">
        <v>760</v>
      </c>
      <c r="S245" s="227" t="s">
        <v>178</v>
      </c>
      <c r="T245" s="227" t="s">
        <v>466</v>
      </c>
      <c r="U245" s="227" t="s">
        <v>18933</v>
      </c>
      <c r="V245" s="227">
        <v>2010</v>
      </c>
      <c r="W245" s="228"/>
      <c r="X245" s="233"/>
      <c r="Y245" s="233"/>
      <c r="Z245" s="233"/>
      <c r="AA245" s="233"/>
      <c r="AB245" s="233"/>
      <c r="AC245" s="228">
        <v>5800</v>
      </c>
      <c r="AD245" s="227"/>
      <c r="AE245" s="227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403" t="s">
        <v>10365</v>
      </c>
    </row>
    <row r="246" spans="1:48" ht="24" customHeight="1">
      <c r="A246" s="208" t="s">
        <v>89</v>
      </c>
      <c r="B246" s="221"/>
      <c r="C246" s="227" t="s">
        <v>10366</v>
      </c>
      <c r="D246" s="227" t="s">
        <v>19349</v>
      </c>
      <c r="E246" s="227" t="s">
        <v>10367</v>
      </c>
      <c r="F246" s="227" t="s">
        <v>10366</v>
      </c>
      <c r="G246" s="227" t="s">
        <v>12579</v>
      </c>
      <c r="H246" s="233"/>
      <c r="I246" s="228">
        <v>44073</v>
      </c>
      <c r="J246" s="228">
        <v>65</v>
      </c>
      <c r="K246" s="228">
        <v>50</v>
      </c>
      <c r="L246" s="227" t="s">
        <v>290</v>
      </c>
      <c r="M246" s="228">
        <v>64</v>
      </c>
      <c r="N246" s="228">
        <v>93</v>
      </c>
      <c r="O246" s="228">
        <v>6552</v>
      </c>
      <c r="P246" s="228">
        <v>1</v>
      </c>
      <c r="Q246" s="228">
        <v>1500</v>
      </c>
      <c r="R246" s="228">
        <v>2000</v>
      </c>
      <c r="S246" s="227" t="s">
        <v>10368</v>
      </c>
      <c r="T246" s="227" t="s">
        <v>466</v>
      </c>
      <c r="U246" s="227" t="s">
        <v>18732</v>
      </c>
      <c r="V246" s="227">
        <v>2002</v>
      </c>
      <c r="W246" s="233"/>
      <c r="X246" s="233"/>
      <c r="Y246" s="233"/>
      <c r="Z246" s="233"/>
      <c r="AA246" s="233"/>
      <c r="AB246" s="233"/>
      <c r="AC246" s="228">
        <v>290</v>
      </c>
      <c r="AD246" s="227"/>
      <c r="AE246" s="227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403" t="s">
        <v>19350</v>
      </c>
    </row>
    <row r="247" spans="1:48" ht="24" customHeight="1">
      <c r="A247" s="208" t="s">
        <v>315</v>
      </c>
      <c r="B247" s="221"/>
      <c r="C247" s="227" t="s">
        <v>10366</v>
      </c>
      <c r="D247" s="227" t="s">
        <v>19351</v>
      </c>
      <c r="E247" s="227" t="s">
        <v>13688</v>
      </c>
      <c r="F247" s="227" t="s">
        <v>10366</v>
      </c>
      <c r="G247" s="227" t="s">
        <v>12579</v>
      </c>
      <c r="H247" s="233"/>
      <c r="I247" s="228">
        <v>20650</v>
      </c>
      <c r="J247" s="228">
        <v>160</v>
      </c>
      <c r="K247" s="228">
        <v>160</v>
      </c>
      <c r="L247" s="227" t="s">
        <v>290</v>
      </c>
      <c r="M247" s="228">
        <v>55</v>
      </c>
      <c r="N247" s="228">
        <v>95</v>
      </c>
      <c r="O247" s="228">
        <v>5225</v>
      </c>
      <c r="P247" s="228">
        <v>1</v>
      </c>
      <c r="Q247" s="228"/>
      <c r="R247" s="228">
        <v>1000</v>
      </c>
      <c r="S247" s="227" t="s">
        <v>186</v>
      </c>
      <c r="T247" s="227" t="s">
        <v>466</v>
      </c>
      <c r="U247" s="227" t="s">
        <v>18732</v>
      </c>
      <c r="V247" s="227">
        <v>2006</v>
      </c>
      <c r="W247" s="233"/>
      <c r="X247" s="233"/>
      <c r="Y247" s="233"/>
      <c r="Z247" s="233"/>
      <c r="AA247" s="233"/>
      <c r="AB247" s="233"/>
      <c r="AC247" s="228">
        <v>6800</v>
      </c>
      <c r="AD247" s="227"/>
      <c r="AE247" s="227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27" t="s">
        <v>10369</v>
      </c>
    </row>
    <row r="248" spans="1:48" ht="24" customHeight="1">
      <c r="A248" s="208"/>
      <c r="B248" s="221"/>
      <c r="C248" s="227" t="s">
        <v>10366</v>
      </c>
      <c r="D248" s="227" t="s">
        <v>19352</v>
      </c>
      <c r="E248" s="227" t="s">
        <v>13689</v>
      </c>
      <c r="F248" s="227" t="s">
        <v>10366</v>
      </c>
      <c r="G248" s="227" t="s">
        <v>12579</v>
      </c>
      <c r="H248" s="233"/>
      <c r="I248" s="228">
        <v>48221</v>
      </c>
      <c r="J248" s="228">
        <v>210</v>
      </c>
      <c r="K248" s="228">
        <v>210</v>
      </c>
      <c r="L248" s="227" t="s">
        <v>290</v>
      </c>
      <c r="M248" s="228">
        <v>60</v>
      </c>
      <c r="N248" s="228">
        <v>100</v>
      </c>
      <c r="O248" s="228">
        <v>6000</v>
      </c>
      <c r="P248" s="228">
        <v>1</v>
      </c>
      <c r="Q248" s="228"/>
      <c r="R248" s="228">
        <v>2000</v>
      </c>
      <c r="S248" s="227" t="s">
        <v>186</v>
      </c>
      <c r="T248" s="227" t="s">
        <v>466</v>
      </c>
      <c r="U248" s="227" t="s">
        <v>18732</v>
      </c>
      <c r="V248" s="227">
        <v>2004</v>
      </c>
      <c r="W248" s="233"/>
      <c r="X248" s="233"/>
      <c r="Y248" s="233"/>
      <c r="Z248" s="233"/>
      <c r="AA248" s="233"/>
      <c r="AB248" s="233"/>
      <c r="AC248" s="228">
        <v>5210</v>
      </c>
      <c r="AD248" s="227"/>
      <c r="AE248" s="227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403" t="s">
        <v>10370</v>
      </c>
    </row>
    <row r="249" spans="1:48" ht="24" customHeight="1">
      <c r="A249" s="208"/>
      <c r="B249" s="221"/>
      <c r="C249" s="227" t="s">
        <v>10366</v>
      </c>
      <c r="D249" s="227" t="s">
        <v>19353</v>
      </c>
      <c r="E249" s="227" t="s">
        <v>13690</v>
      </c>
      <c r="F249" s="227" t="s">
        <v>10366</v>
      </c>
      <c r="G249" s="227" t="s">
        <v>12579</v>
      </c>
      <c r="H249" s="233"/>
      <c r="I249" s="228">
        <v>49054</v>
      </c>
      <c r="J249" s="228"/>
      <c r="K249" s="228"/>
      <c r="L249" s="227" t="s">
        <v>290</v>
      </c>
      <c r="M249" s="228">
        <v>68</v>
      </c>
      <c r="N249" s="228">
        <v>105</v>
      </c>
      <c r="O249" s="228">
        <v>7140</v>
      </c>
      <c r="P249" s="228">
        <v>1</v>
      </c>
      <c r="Q249" s="228"/>
      <c r="R249" s="228">
        <v>1000</v>
      </c>
      <c r="S249" s="227" t="s">
        <v>186</v>
      </c>
      <c r="T249" s="227" t="s">
        <v>466</v>
      </c>
      <c r="U249" s="227" t="s">
        <v>18933</v>
      </c>
      <c r="V249" s="227">
        <v>2007</v>
      </c>
      <c r="W249" s="233"/>
      <c r="X249" s="233"/>
      <c r="Y249" s="233"/>
      <c r="Z249" s="233"/>
      <c r="AA249" s="233"/>
      <c r="AB249" s="233"/>
      <c r="AC249" s="228">
        <v>3000</v>
      </c>
      <c r="AD249" s="227"/>
      <c r="AE249" s="227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403" t="s">
        <v>10371</v>
      </c>
    </row>
    <row r="250" spans="1:48" ht="24" customHeight="1">
      <c r="A250" s="208"/>
      <c r="B250" s="221"/>
      <c r="C250" s="227" t="s">
        <v>10366</v>
      </c>
      <c r="D250" s="227" t="s">
        <v>19325</v>
      </c>
      <c r="E250" s="227" t="s">
        <v>13691</v>
      </c>
      <c r="F250" s="227" t="s">
        <v>10366</v>
      </c>
      <c r="G250" s="227" t="s">
        <v>12579</v>
      </c>
      <c r="H250" s="233"/>
      <c r="I250" s="228">
        <v>83544</v>
      </c>
      <c r="J250" s="228">
        <v>587</v>
      </c>
      <c r="K250" s="228">
        <v>668</v>
      </c>
      <c r="L250" s="227" t="s">
        <v>10372</v>
      </c>
      <c r="M250" s="228" t="s">
        <v>10373</v>
      </c>
      <c r="N250" s="228" t="s">
        <v>19354</v>
      </c>
      <c r="O250" s="228">
        <v>19940</v>
      </c>
      <c r="P250" s="228">
        <v>3</v>
      </c>
      <c r="Q250" s="228"/>
      <c r="R250" s="228">
        <v>4890</v>
      </c>
      <c r="S250" s="227" t="s">
        <v>10362</v>
      </c>
      <c r="T250" s="227" t="s">
        <v>466</v>
      </c>
      <c r="U250" s="227" t="s">
        <v>18933</v>
      </c>
      <c r="V250" s="227">
        <v>2007</v>
      </c>
      <c r="W250" s="233"/>
      <c r="X250" s="233"/>
      <c r="Y250" s="233"/>
      <c r="Z250" s="233"/>
      <c r="AA250" s="233"/>
      <c r="AB250" s="233"/>
      <c r="AC250" s="228">
        <v>21260</v>
      </c>
      <c r="AD250" s="227"/>
      <c r="AE250" s="227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27" t="s">
        <v>10374</v>
      </c>
    </row>
    <row r="251" spans="1:48" ht="24" customHeight="1">
      <c r="A251" s="208"/>
      <c r="B251" s="221"/>
      <c r="C251" s="227" t="s">
        <v>2111</v>
      </c>
      <c r="D251" s="227" t="s">
        <v>19355</v>
      </c>
      <c r="E251" s="227" t="s">
        <v>13692</v>
      </c>
      <c r="F251" s="227" t="s">
        <v>2012</v>
      </c>
      <c r="G251" s="227" t="s">
        <v>13693</v>
      </c>
      <c r="H251" s="233"/>
      <c r="I251" s="228">
        <v>7817</v>
      </c>
      <c r="J251" s="228"/>
      <c r="K251" s="228"/>
      <c r="L251" s="227" t="s">
        <v>1979</v>
      </c>
      <c r="M251" s="228">
        <v>64</v>
      </c>
      <c r="N251" s="228">
        <v>105</v>
      </c>
      <c r="O251" s="228">
        <f>N251*M251</f>
        <v>6720</v>
      </c>
      <c r="P251" s="228">
        <v>1</v>
      </c>
      <c r="Q251" s="228"/>
      <c r="R251" s="228">
        <v>200</v>
      </c>
      <c r="S251" s="227" t="s">
        <v>10368</v>
      </c>
      <c r="T251" s="227"/>
      <c r="U251" s="227" t="s">
        <v>18732</v>
      </c>
      <c r="V251" s="227">
        <v>2004</v>
      </c>
      <c r="W251" s="233"/>
      <c r="X251" s="233"/>
      <c r="Y251" s="233"/>
      <c r="Z251" s="233"/>
      <c r="AA251" s="233"/>
      <c r="AB251" s="233"/>
      <c r="AC251" s="228"/>
      <c r="AD251" s="227"/>
      <c r="AE251" s="227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27"/>
    </row>
    <row r="252" spans="1:48" ht="24" customHeight="1">
      <c r="A252" s="208"/>
      <c r="B252" s="221"/>
      <c r="C252" s="227" t="s">
        <v>10366</v>
      </c>
      <c r="D252" s="227" t="s">
        <v>19356</v>
      </c>
      <c r="E252" s="227" t="s">
        <v>13694</v>
      </c>
      <c r="F252" s="227" t="s">
        <v>10354</v>
      </c>
      <c r="G252" s="227" t="s">
        <v>10375</v>
      </c>
      <c r="H252" s="233"/>
      <c r="I252" s="228">
        <v>5532.32</v>
      </c>
      <c r="J252" s="228"/>
      <c r="K252" s="228"/>
      <c r="L252" s="227" t="s">
        <v>290</v>
      </c>
      <c r="M252" s="228">
        <v>50</v>
      </c>
      <c r="N252" s="228">
        <v>90</v>
      </c>
      <c r="O252" s="228">
        <v>4500</v>
      </c>
      <c r="P252" s="228">
        <v>1</v>
      </c>
      <c r="Q252" s="228"/>
      <c r="R252" s="228">
        <v>150</v>
      </c>
      <c r="S252" s="227" t="s">
        <v>10368</v>
      </c>
      <c r="T252" s="227"/>
      <c r="U252" s="227" t="s">
        <v>18732</v>
      </c>
      <c r="V252" s="227">
        <v>2012</v>
      </c>
      <c r="W252" s="233"/>
      <c r="X252" s="233"/>
      <c r="Y252" s="233"/>
      <c r="Z252" s="233"/>
      <c r="AA252" s="233"/>
      <c r="AB252" s="233"/>
      <c r="AC252" s="228"/>
      <c r="AD252" s="227"/>
      <c r="AE252" s="227"/>
      <c r="AF252" s="233"/>
      <c r="AG252" s="233"/>
      <c r="AH252" s="233"/>
      <c r="AI252" s="233"/>
      <c r="AJ252" s="233"/>
      <c r="AK252" s="233"/>
      <c r="AL252" s="233"/>
      <c r="AM252" s="233"/>
      <c r="AN252" s="233"/>
      <c r="AO252" s="233"/>
      <c r="AP252" s="233"/>
      <c r="AQ252" s="233"/>
      <c r="AR252" s="233"/>
      <c r="AS252" s="233"/>
      <c r="AT252" s="233"/>
      <c r="AU252" s="233"/>
      <c r="AV252" s="227"/>
    </row>
    <row r="253" spans="1:48" ht="32.1" customHeight="1">
      <c r="A253" s="208"/>
      <c r="B253" s="221"/>
      <c r="C253" s="227" t="s">
        <v>10366</v>
      </c>
      <c r="D253" s="227" t="s">
        <v>19327</v>
      </c>
      <c r="E253" s="227" t="s">
        <v>13695</v>
      </c>
      <c r="F253" s="227" t="s">
        <v>10366</v>
      </c>
      <c r="G253" s="227" t="s">
        <v>12579</v>
      </c>
      <c r="H253" s="233"/>
      <c r="I253" s="228">
        <v>57081</v>
      </c>
      <c r="J253" s="228"/>
      <c r="K253" s="228"/>
      <c r="L253" s="227" t="s">
        <v>290</v>
      </c>
      <c r="M253" s="228">
        <v>67</v>
      </c>
      <c r="N253" s="228">
        <v>107</v>
      </c>
      <c r="O253" s="228">
        <v>7169</v>
      </c>
      <c r="P253" s="228">
        <v>1</v>
      </c>
      <c r="Q253" s="228"/>
      <c r="R253" s="228">
        <v>2000</v>
      </c>
      <c r="S253" s="227" t="s">
        <v>186</v>
      </c>
      <c r="T253" s="227" t="s">
        <v>466</v>
      </c>
      <c r="U253" s="227" t="s">
        <v>18933</v>
      </c>
      <c r="V253" s="227">
        <v>2009</v>
      </c>
      <c r="W253" s="233"/>
      <c r="X253" s="233"/>
      <c r="Y253" s="233"/>
      <c r="Z253" s="233"/>
      <c r="AA253" s="233"/>
      <c r="AB253" s="233"/>
      <c r="AC253" s="228">
        <v>9798</v>
      </c>
      <c r="AD253" s="227"/>
      <c r="AE253" s="227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403" t="s">
        <v>10376</v>
      </c>
    </row>
    <row r="254" spans="1:48" ht="24" customHeight="1">
      <c r="A254" s="208"/>
      <c r="B254" s="221"/>
      <c r="C254" s="227" t="s">
        <v>10366</v>
      </c>
      <c r="D254" s="227" t="s">
        <v>19357</v>
      </c>
      <c r="E254" s="227" t="s">
        <v>19358</v>
      </c>
      <c r="F254" s="227" t="s">
        <v>10366</v>
      </c>
      <c r="G254" s="227" t="s">
        <v>12579</v>
      </c>
      <c r="H254" s="233"/>
      <c r="I254" s="228">
        <v>18050</v>
      </c>
      <c r="J254" s="228"/>
      <c r="K254" s="228"/>
      <c r="L254" s="227" t="s">
        <v>290</v>
      </c>
      <c r="M254" s="228">
        <v>63</v>
      </c>
      <c r="N254" s="228">
        <v>96</v>
      </c>
      <c r="O254" s="228">
        <v>6400</v>
      </c>
      <c r="P254" s="228">
        <v>1</v>
      </c>
      <c r="Q254" s="228"/>
      <c r="R254" s="228"/>
      <c r="S254" s="227"/>
      <c r="T254" s="227"/>
      <c r="U254" s="227" t="s">
        <v>18732</v>
      </c>
      <c r="V254" s="227">
        <v>2009</v>
      </c>
      <c r="W254" s="233"/>
      <c r="X254" s="233"/>
      <c r="Y254" s="233"/>
      <c r="Z254" s="233"/>
      <c r="AA254" s="233"/>
      <c r="AB254" s="233"/>
      <c r="AC254" s="228">
        <v>3004</v>
      </c>
      <c r="AD254" s="227"/>
      <c r="AE254" s="227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27" t="s">
        <v>10377</v>
      </c>
    </row>
    <row r="255" spans="1:48" ht="24" customHeight="1">
      <c r="A255" s="208"/>
      <c r="B255" s="221"/>
      <c r="C255" s="227" t="s">
        <v>10366</v>
      </c>
      <c r="D255" s="233" t="s">
        <v>19359</v>
      </c>
      <c r="E255" s="300" t="s">
        <v>13696</v>
      </c>
      <c r="F255" s="227" t="s">
        <v>10366</v>
      </c>
      <c r="G255" s="227" t="s">
        <v>12579</v>
      </c>
      <c r="H255" s="228">
        <v>19385</v>
      </c>
      <c r="I255" s="228">
        <v>19385</v>
      </c>
      <c r="J255" s="228"/>
      <c r="K255" s="244"/>
      <c r="L255" s="227" t="s">
        <v>290</v>
      </c>
      <c r="M255" s="228">
        <v>53</v>
      </c>
      <c r="N255" s="228">
        <v>96</v>
      </c>
      <c r="O255" s="228">
        <v>5088</v>
      </c>
      <c r="P255" s="228">
        <v>1</v>
      </c>
      <c r="Q255" s="228"/>
      <c r="R255" s="228"/>
      <c r="S255" s="233"/>
      <c r="T255" s="233"/>
      <c r="U255" s="233" t="s">
        <v>18732</v>
      </c>
      <c r="V255" s="227">
        <v>2009</v>
      </c>
      <c r="W255" s="228">
        <v>1500</v>
      </c>
      <c r="X255" s="241"/>
      <c r="Y255" s="241"/>
      <c r="Z255" s="241"/>
      <c r="AA255" s="241"/>
      <c r="AB255" s="241"/>
      <c r="AC255" s="228">
        <v>1500</v>
      </c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33" t="s">
        <v>10378</v>
      </c>
    </row>
    <row r="256" spans="1:48" ht="24" customHeight="1">
      <c r="A256" s="208"/>
      <c r="B256" s="221"/>
      <c r="C256" s="227" t="s">
        <v>10366</v>
      </c>
      <c r="D256" s="233" t="s">
        <v>19360</v>
      </c>
      <c r="E256" s="300" t="s">
        <v>10379</v>
      </c>
      <c r="F256" s="227" t="s">
        <v>10366</v>
      </c>
      <c r="G256" s="227" t="s">
        <v>12579</v>
      </c>
      <c r="H256" s="243"/>
      <c r="I256" s="228">
        <v>15352</v>
      </c>
      <c r="J256" s="228"/>
      <c r="K256" s="244"/>
      <c r="L256" s="227" t="s">
        <v>290</v>
      </c>
      <c r="M256" s="228">
        <v>68</v>
      </c>
      <c r="N256" s="228">
        <v>100</v>
      </c>
      <c r="O256" s="228">
        <v>6800</v>
      </c>
      <c r="P256" s="228">
        <v>1</v>
      </c>
      <c r="Q256" s="228"/>
      <c r="R256" s="228"/>
      <c r="S256" s="233" t="s">
        <v>186</v>
      </c>
      <c r="T256" s="233"/>
      <c r="U256" s="233" t="s">
        <v>18933</v>
      </c>
      <c r="V256" s="227">
        <v>2010</v>
      </c>
      <c r="W256" s="228">
        <v>3570</v>
      </c>
      <c r="X256" s="241"/>
      <c r="Y256" s="241"/>
      <c r="Z256" s="241"/>
      <c r="AA256" s="241"/>
      <c r="AB256" s="241"/>
      <c r="AC256" s="228">
        <v>3570</v>
      </c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33"/>
    </row>
    <row r="257" spans="1:49" ht="24" customHeight="1">
      <c r="A257" s="208"/>
      <c r="B257" s="221"/>
      <c r="C257" s="241" t="s">
        <v>10366</v>
      </c>
      <c r="D257" s="241" t="s">
        <v>19361</v>
      </c>
      <c r="E257" s="243" t="s">
        <v>10380</v>
      </c>
      <c r="F257" s="241" t="s">
        <v>10366</v>
      </c>
      <c r="G257" s="227" t="s">
        <v>12579</v>
      </c>
      <c r="H257" s="241"/>
      <c r="I257" s="244">
        <v>48317</v>
      </c>
      <c r="J257" s="244">
        <v>911.75</v>
      </c>
      <c r="K257" s="244">
        <v>1791</v>
      </c>
      <c r="L257" s="241" t="s">
        <v>290</v>
      </c>
      <c r="M257" s="244">
        <v>68</v>
      </c>
      <c r="N257" s="244">
        <v>105</v>
      </c>
      <c r="O257" s="244">
        <v>7140</v>
      </c>
      <c r="P257" s="244">
        <v>1</v>
      </c>
      <c r="Q257" s="244"/>
      <c r="R257" s="244">
        <v>1000</v>
      </c>
      <c r="S257" s="233" t="s">
        <v>186</v>
      </c>
      <c r="T257" s="227" t="s">
        <v>466</v>
      </c>
      <c r="U257" s="227" t="s">
        <v>18933</v>
      </c>
      <c r="V257" s="241">
        <v>2011</v>
      </c>
      <c r="W257" s="241"/>
      <c r="X257" s="241"/>
      <c r="Y257" s="241"/>
      <c r="Z257" s="241"/>
      <c r="AA257" s="241"/>
      <c r="AB257" s="241"/>
      <c r="AC257" s="244">
        <v>8004</v>
      </c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 t="s">
        <v>10381</v>
      </c>
    </row>
    <row r="258" spans="1:49" ht="24" customHeight="1">
      <c r="A258" s="208"/>
      <c r="B258" s="221"/>
      <c r="C258" s="241" t="s">
        <v>10366</v>
      </c>
      <c r="D258" s="241" t="s">
        <v>19362</v>
      </c>
      <c r="E258" s="243" t="s">
        <v>10382</v>
      </c>
      <c r="F258" s="241" t="s">
        <v>10366</v>
      </c>
      <c r="G258" s="227" t="s">
        <v>12579</v>
      </c>
      <c r="H258" s="241"/>
      <c r="I258" s="244">
        <v>12421</v>
      </c>
      <c r="J258" s="244"/>
      <c r="K258" s="244"/>
      <c r="L258" s="241" t="s">
        <v>290</v>
      </c>
      <c r="M258" s="244">
        <v>63</v>
      </c>
      <c r="N258" s="244">
        <v>99</v>
      </c>
      <c r="O258" s="244">
        <v>6237</v>
      </c>
      <c r="P258" s="244">
        <v>1</v>
      </c>
      <c r="Q258" s="244"/>
      <c r="R258" s="244">
        <v>1000</v>
      </c>
      <c r="S258" s="233" t="s">
        <v>186</v>
      </c>
      <c r="T258" s="227" t="s">
        <v>466</v>
      </c>
      <c r="U258" s="227" t="s">
        <v>18732</v>
      </c>
      <c r="V258" s="241">
        <v>2011</v>
      </c>
      <c r="W258" s="241"/>
      <c r="X258" s="241"/>
      <c r="Y258" s="241"/>
      <c r="Z258" s="241"/>
      <c r="AA258" s="241"/>
      <c r="AB258" s="241"/>
      <c r="AC258" s="244">
        <v>4137</v>
      </c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 t="s">
        <v>10383</v>
      </c>
    </row>
    <row r="259" spans="1:49" ht="23.1" customHeight="1">
      <c r="A259" s="208"/>
      <c r="B259" s="221"/>
      <c r="C259" s="241" t="s">
        <v>10366</v>
      </c>
      <c r="D259" s="241" t="s">
        <v>19363</v>
      </c>
      <c r="E259" s="243" t="s">
        <v>19364</v>
      </c>
      <c r="F259" s="241" t="s">
        <v>10366</v>
      </c>
      <c r="G259" s="227" t="s">
        <v>12579</v>
      </c>
      <c r="H259" s="241"/>
      <c r="I259" s="244">
        <v>12842</v>
      </c>
      <c r="J259" s="244"/>
      <c r="K259" s="244"/>
      <c r="L259" s="241"/>
      <c r="M259" s="244"/>
      <c r="N259" s="244"/>
      <c r="O259" s="244"/>
      <c r="P259" s="244"/>
      <c r="Q259" s="244"/>
      <c r="R259" s="244"/>
      <c r="S259" s="233"/>
      <c r="T259" s="227"/>
      <c r="U259" s="227"/>
      <c r="V259" s="241">
        <v>2018</v>
      </c>
      <c r="W259" s="241"/>
      <c r="X259" s="241"/>
      <c r="Y259" s="241"/>
      <c r="Z259" s="241"/>
      <c r="AA259" s="241"/>
      <c r="AB259" s="241"/>
      <c r="AC259" s="244">
        <v>13000</v>
      </c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150" t="s">
        <v>19340</v>
      </c>
    </row>
    <row r="260" spans="1:49" s="1308" customFormat="1" ht="23.1" customHeight="1">
      <c r="A260" s="1310"/>
      <c r="B260" s="906" t="s">
        <v>471</v>
      </c>
      <c r="C260" s="314" t="s">
        <v>55</v>
      </c>
      <c r="D260" s="381"/>
      <c r="E260" s="315">
        <f>COUNTA(E261:E273)</f>
        <v>13</v>
      </c>
      <c r="F260" s="381"/>
      <c r="G260" s="381"/>
      <c r="H260" s="381"/>
      <c r="I260" s="380">
        <f>SUM(I261:I273)</f>
        <v>241232</v>
      </c>
      <c r="J260" s="380">
        <f>SUM(J261:J273)</f>
        <v>0</v>
      </c>
      <c r="K260" s="380">
        <f>SUM(K261:K273)</f>
        <v>0</v>
      </c>
      <c r="L260" s="381"/>
      <c r="M260" s="380"/>
      <c r="N260" s="380"/>
      <c r="O260" s="380"/>
      <c r="P260" s="380">
        <f>SUM(P261:P273)</f>
        <v>14</v>
      </c>
      <c r="Q260" s="380"/>
      <c r="R260" s="380"/>
      <c r="S260" s="349"/>
      <c r="T260" s="314"/>
      <c r="U260" s="314"/>
      <c r="V260" s="381"/>
      <c r="W260" s="381"/>
      <c r="X260" s="381"/>
      <c r="Y260" s="381"/>
      <c r="Z260" s="381"/>
      <c r="AA260" s="381"/>
      <c r="AB260" s="381"/>
      <c r="AC260" s="380"/>
      <c r="AD260" s="381"/>
      <c r="AE260" s="381"/>
      <c r="AF260" s="381"/>
      <c r="AG260" s="381"/>
      <c r="AH260" s="381"/>
      <c r="AI260" s="381"/>
      <c r="AJ260" s="381"/>
      <c r="AK260" s="381"/>
      <c r="AL260" s="381"/>
      <c r="AM260" s="381"/>
      <c r="AN260" s="381"/>
      <c r="AO260" s="381"/>
      <c r="AP260" s="381"/>
      <c r="AQ260" s="381"/>
      <c r="AR260" s="381"/>
      <c r="AS260" s="381"/>
      <c r="AT260" s="381"/>
      <c r="AU260" s="381"/>
      <c r="AV260" s="381"/>
    </row>
    <row r="261" spans="1:49" ht="23.1" customHeight="1">
      <c r="A261" s="208"/>
      <c r="B261" s="221"/>
      <c r="C261" s="227" t="s">
        <v>2655</v>
      </c>
      <c r="D261" s="227" t="s">
        <v>19552</v>
      </c>
      <c r="E261" s="227" t="s">
        <v>19553</v>
      </c>
      <c r="F261" s="227" t="s">
        <v>2655</v>
      </c>
      <c r="G261" s="227" t="s">
        <v>13736</v>
      </c>
      <c r="H261" s="233"/>
      <c r="I261" s="228">
        <v>8492</v>
      </c>
      <c r="J261" s="228"/>
      <c r="K261" s="228"/>
      <c r="L261" s="227" t="s">
        <v>290</v>
      </c>
      <c r="M261" s="228">
        <v>64</v>
      </c>
      <c r="N261" s="228">
        <v>100</v>
      </c>
      <c r="O261" s="228">
        <v>6400</v>
      </c>
      <c r="P261" s="228">
        <v>1</v>
      </c>
      <c r="Q261" s="228">
        <v>2942</v>
      </c>
      <c r="R261" s="228">
        <v>2942</v>
      </c>
      <c r="S261" s="227" t="s">
        <v>465</v>
      </c>
      <c r="T261" s="227" t="s">
        <v>332</v>
      </c>
      <c r="U261" s="227"/>
      <c r="V261" s="227">
        <v>2004</v>
      </c>
      <c r="W261" s="233"/>
      <c r="X261" s="233">
        <v>45.5</v>
      </c>
      <c r="Y261" s="233">
        <v>236.5</v>
      </c>
      <c r="Z261" s="233"/>
      <c r="AA261" s="233"/>
      <c r="AB261" s="233"/>
      <c r="AC261" s="228">
        <v>2300</v>
      </c>
      <c r="AD261" s="227"/>
      <c r="AE261" s="227"/>
      <c r="AF261" s="233"/>
      <c r="AG261" s="233"/>
      <c r="AH261" s="233"/>
      <c r="AI261" s="233"/>
      <c r="AJ261" s="233"/>
      <c r="AK261" s="233" t="s">
        <v>2657</v>
      </c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27"/>
    </row>
    <row r="262" spans="1:49" ht="23.1" customHeight="1">
      <c r="A262" s="208"/>
      <c r="B262" s="221"/>
      <c r="C262" s="227" t="s">
        <v>2655</v>
      </c>
      <c r="D262" s="227" t="s">
        <v>19554</v>
      </c>
      <c r="E262" s="227" t="s">
        <v>19555</v>
      </c>
      <c r="F262" s="227" t="s">
        <v>2655</v>
      </c>
      <c r="G262" s="227" t="s">
        <v>11302</v>
      </c>
      <c r="H262" s="233"/>
      <c r="I262" s="228">
        <v>12300</v>
      </c>
      <c r="J262" s="228"/>
      <c r="K262" s="228"/>
      <c r="L262" s="227" t="s">
        <v>290</v>
      </c>
      <c r="M262" s="228">
        <v>68</v>
      </c>
      <c r="N262" s="228">
        <v>105</v>
      </c>
      <c r="O262" s="228">
        <v>7140</v>
      </c>
      <c r="P262" s="228">
        <v>1</v>
      </c>
      <c r="Q262" s="228">
        <v>300</v>
      </c>
      <c r="R262" s="228">
        <v>1000</v>
      </c>
      <c r="S262" s="227" t="s">
        <v>178</v>
      </c>
      <c r="T262" s="227" t="s">
        <v>332</v>
      </c>
      <c r="U262" s="227"/>
      <c r="V262" s="227">
        <v>2018</v>
      </c>
      <c r="W262" s="233"/>
      <c r="X262" s="233"/>
      <c r="Y262" s="233"/>
      <c r="Z262" s="233"/>
      <c r="AA262" s="233"/>
      <c r="AB262" s="233"/>
      <c r="AC262" s="228">
        <v>4100</v>
      </c>
      <c r="AD262" s="227"/>
      <c r="AE262" s="227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27"/>
    </row>
    <row r="263" spans="1:49" ht="24" customHeight="1">
      <c r="A263" s="208"/>
      <c r="B263" s="221"/>
      <c r="C263" s="227" t="s">
        <v>2655</v>
      </c>
      <c r="D263" s="227" t="s">
        <v>19556</v>
      </c>
      <c r="E263" s="227" t="s">
        <v>19557</v>
      </c>
      <c r="F263" s="227" t="s">
        <v>2655</v>
      </c>
      <c r="G263" s="227" t="s">
        <v>13736</v>
      </c>
      <c r="H263" s="233"/>
      <c r="I263" s="228">
        <v>8300</v>
      </c>
      <c r="J263" s="228"/>
      <c r="K263" s="228"/>
      <c r="L263" s="227" t="s">
        <v>290</v>
      </c>
      <c r="M263" s="228">
        <v>70</v>
      </c>
      <c r="N263" s="228">
        <v>100</v>
      </c>
      <c r="O263" s="228">
        <v>7000</v>
      </c>
      <c r="P263" s="228">
        <v>1</v>
      </c>
      <c r="Q263" s="228"/>
      <c r="R263" s="228"/>
      <c r="S263" s="227"/>
      <c r="T263" s="227"/>
      <c r="U263" s="227"/>
      <c r="V263" s="227">
        <v>2016</v>
      </c>
      <c r="W263" s="233"/>
      <c r="X263" s="233"/>
      <c r="Y263" s="233"/>
      <c r="Z263" s="233"/>
      <c r="AA263" s="233"/>
      <c r="AB263" s="233"/>
      <c r="AC263" s="228"/>
      <c r="AD263" s="227"/>
      <c r="AE263" s="227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27"/>
    </row>
    <row r="264" spans="1:49" ht="24" customHeight="1">
      <c r="A264" s="208"/>
      <c r="B264" s="221"/>
      <c r="C264" s="227" t="s">
        <v>2655</v>
      </c>
      <c r="D264" s="227" t="s">
        <v>19558</v>
      </c>
      <c r="E264" s="227" t="s">
        <v>19559</v>
      </c>
      <c r="F264" s="227" t="s">
        <v>2655</v>
      </c>
      <c r="G264" s="227" t="s">
        <v>16212</v>
      </c>
      <c r="H264" s="233"/>
      <c r="I264" s="228">
        <v>8150</v>
      </c>
      <c r="J264" s="228"/>
      <c r="K264" s="228"/>
      <c r="L264" s="227" t="s">
        <v>290</v>
      </c>
      <c r="M264" s="228">
        <v>68</v>
      </c>
      <c r="N264" s="228">
        <v>105</v>
      </c>
      <c r="O264" s="228">
        <v>7140</v>
      </c>
      <c r="P264" s="228">
        <v>1</v>
      </c>
      <c r="Q264" s="228"/>
      <c r="R264" s="228"/>
      <c r="S264" s="227"/>
      <c r="T264" s="227"/>
      <c r="U264" s="227"/>
      <c r="V264" s="227">
        <v>2013</v>
      </c>
      <c r="W264" s="233"/>
      <c r="X264" s="233"/>
      <c r="Y264" s="233"/>
      <c r="Z264" s="233"/>
      <c r="AA264" s="233"/>
      <c r="AB264" s="233"/>
      <c r="AC264" s="228"/>
      <c r="AD264" s="227"/>
      <c r="AE264" s="227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27"/>
    </row>
    <row r="265" spans="1:49" ht="24" customHeight="1">
      <c r="A265" s="208"/>
      <c r="B265" s="221"/>
      <c r="C265" s="227" t="s">
        <v>2655</v>
      </c>
      <c r="D265" s="227" t="s">
        <v>19560</v>
      </c>
      <c r="E265" s="227" t="s">
        <v>10503</v>
      </c>
      <c r="F265" s="227" t="s">
        <v>2655</v>
      </c>
      <c r="G265" s="227" t="s">
        <v>13736</v>
      </c>
      <c r="H265" s="233"/>
      <c r="I265" s="228">
        <v>17300</v>
      </c>
      <c r="J265" s="228"/>
      <c r="K265" s="228"/>
      <c r="L265" s="227" t="s">
        <v>290</v>
      </c>
      <c r="M265" s="228">
        <v>68</v>
      </c>
      <c r="N265" s="228">
        <v>105</v>
      </c>
      <c r="O265" s="228">
        <v>10000</v>
      </c>
      <c r="P265" s="228">
        <v>1</v>
      </c>
      <c r="Q265" s="228"/>
      <c r="R265" s="228"/>
      <c r="S265" s="227"/>
      <c r="T265" s="227"/>
      <c r="U265" s="227"/>
      <c r="V265" s="227">
        <v>2016</v>
      </c>
      <c r="W265" s="233"/>
      <c r="X265" s="233"/>
      <c r="Y265" s="233"/>
      <c r="Z265" s="233"/>
      <c r="AA265" s="233"/>
      <c r="AB265" s="233"/>
      <c r="AC265" s="228">
        <v>4000</v>
      </c>
      <c r="AD265" s="227"/>
      <c r="AE265" s="227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27"/>
    </row>
    <row r="266" spans="1:49" ht="24" customHeight="1">
      <c r="A266" s="208"/>
      <c r="B266" s="221"/>
      <c r="C266" s="227" t="s">
        <v>2655</v>
      </c>
      <c r="D266" s="227" t="s">
        <v>19561</v>
      </c>
      <c r="E266" s="227" t="s">
        <v>19562</v>
      </c>
      <c r="F266" s="227" t="s">
        <v>2655</v>
      </c>
      <c r="G266" s="227" t="s">
        <v>13736</v>
      </c>
      <c r="H266" s="233"/>
      <c r="I266" s="228">
        <v>7668</v>
      </c>
      <c r="J266" s="228"/>
      <c r="K266" s="228"/>
      <c r="L266" s="227" t="s">
        <v>290</v>
      </c>
      <c r="M266" s="228">
        <v>64</v>
      </c>
      <c r="N266" s="228">
        <v>100</v>
      </c>
      <c r="O266" s="228">
        <v>6336</v>
      </c>
      <c r="P266" s="228">
        <v>1</v>
      </c>
      <c r="Q266" s="228"/>
      <c r="R266" s="228"/>
      <c r="S266" s="227"/>
      <c r="T266" s="227"/>
      <c r="U266" s="227"/>
      <c r="V266" s="227">
        <v>2017</v>
      </c>
      <c r="W266" s="233"/>
      <c r="X266" s="233"/>
      <c r="Y266" s="233"/>
      <c r="Z266" s="233"/>
      <c r="AA266" s="233"/>
      <c r="AB266" s="233"/>
      <c r="AC266" s="228">
        <v>4000</v>
      </c>
      <c r="AD266" s="227"/>
      <c r="AE266" s="227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27"/>
    </row>
    <row r="267" spans="1:49" ht="24" customHeight="1">
      <c r="A267" s="208"/>
      <c r="B267" s="221"/>
      <c r="C267" s="227" t="s">
        <v>2655</v>
      </c>
      <c r="D267" s="227" t="s">
        <v>19563</v>
      </c>
      <c r="E267" s="227" t="s">
        <v>19564</v>
      </c>
      <c r="F267" s="227" t="s">
        <v>2655</v>
      </c>
      <c r="G267" s="227" t="s">
        <v>13736</v>
      </c>
      <c r="H267" s="233"/>
      <c r="I267" s="228">
        <v>3700</v>
      </c>
      <c r="J267" s="228"/>
      <c r="K267" s="228"/>
      <c r="L267" s="227" t="s">
        <v>290</v>
      </c>
      <c r="M267" s="228">
        <v>47</v>
      </c>
      <c r="N267" s="228">
        <v>62</v>
      </c>
      <c r="O267" s="228">
        <v>2914</v>
      </c>
      <c r="P267" s="228">
        <v>1</v>
      </c>
      <c r="Q267" s="228"/>
      <c r="R267" s="228"/>
      <c r="S267" s="227"/>
      <c r="T267" s="227"/>
      <c r="U267" s="227"/>
      <c r="V267" s="227">
        <v>2018</v>
      </c>
      <c r="W267" s="233"/>
      <c r="X267" s="233"/>
      <c r="Y267" s="233"/>
      <c r="Z267" s="233"/>
      <c r="AA267" s="233"/>
      <c r="AB267" s="233"/>
      <c r="AC267" s="228"/>
      <c r="AD267" s="227"/>
      <c r="AE267" s="227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27"/>
    </row>
    <row r="268" spans="1:49" ht="24" customHeight="1">
      <c r="A268" s="208"/>
      <c r="B268" s="221"/>
      <c r="C268" s="227" t="s">
        <v>2655</v>
      </c>
      <c r="D268" s="227" t="s">
        <v>19565</v>
      </c>
      <c r="E268" s="227" t="s">
        <v>19566</v>
      </c>
      <c r="F268" s="227" t="s">
        <v>2655</v>
      </c>
      <c r="G268" s="227" t="s">
        <v>13736</v>
      </c>
      <c r="H268" s="233"/>
      <c r="I268" s="228">
        <v>9930</v>
      </c>
      <c r="J268" s="228"/>
      <c r="K268" s="228"/>
      <c r="L268" s="227" t="s">
        <v>290</v>
      </c>
      <c r="M268" s="228">
        <v>70</v>
      </c>
      <c r="N268" s="228">
        <v>108</v>
      </c>
      <c r="O268" s="228">
        <v>7560</v>
      </c>
      <c r="P268" s="228">
        <v>1</v>
      </c>
      <c r="Q268" s="228"/>
      <c r="R268" s="228"/>
      <c r="S268" s="227"/>
      <c r="T268" s="227"/>
      <c r="U268" s="227"/>
      <c r="V268" s="227">
        <v>2021</v>
      </c>
      <c r="W268" s="233"/>
      <c r="X268" s="233"/>
      <c r="Y268" s="233"/>
      <c r="Z268" s="233"/>
      <c r="AA268" s="233"/>
      <c r="AB268" s="233"/>
      <c r="AC268" s="228"/>
      <c r="AD268" s="227"/>
      <c r="AE268" s="227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27"/>
    </row>
    <row r="269" spans="1:49" ht="24" customHeight="1">
      <c r="A269" s="208"/>
      <c r="B269" s="221"/>
      <c r="C269" s="227" t="s">
        <v>2655</v>
      </c>
      <c r="D269" s="404" t="s">
        <v>19567</v>
      </c>
      <c r="E269" s="227" t="s">
        <v>19568</v>
      </c>
      <c r="F269" s="227" t="s">
        <v>12669</v>
      </c>
      <c r="G269" s="227" t="s">
        <v>12670</v>
      </c>
      <c r="H269" s="233"/>
      <c r="I269" s="228">
        <v>16482</v>
      </c>
      <c r="J269" s="228"/>
      <c r="K269" s="228"/>
      <c r="L269" s="227" t="s">
        <v>1979</v>
      </c>
      <c r="M269" s="228">
        <v>72</v>
      </c>
      <c r="N269" s="228">
        <v>108</v>
      </c>
      <c r="O269" s="228">
        <v>7776</v>
      </c>
      <c r="P269" s="228">
        <v>1</v>
      </c>
      <c r="Q269" s="228">
        <v>34</v>
      </c>
      <c r="R269" s="228">
        <v>84</v>
      </c>
      <c r="S269" s="227" t="s">
        <v>1983</v>
      </c>
      <c r="T269" s="227" t="s">
        <v>2013</v>
      </c>
      <c r="U269" s="227"/>
      <c r="V269" s="227">
        <v>2020</v>
      </c>
      <c r="W269" s="233"/>
      <c r="X269" s="233"/>
      <c r="Y269" s="233"/>
      <c r="Z269" s="233"/>
      <c r="AA269" s="233"/>
      <c r="AB269" s="233"/>
      <c r="AC269" s="228"/>
      <c r="AD269" s="227"/>
      <c r="AE269" s="227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27"/>
    </row>
    <row r="270" spans="1:49" ht="24" customHeight="1">
      <c r="A270" s="208"/>
      <c r="B270" s="221"/>
      <c r="C270" s="227" t="s">
        <v>2655</v>
      </c>
      <c r="D270" s="404" t="s">
        <v>19569</v>
      </c>
      <c r="E270" s="227" t="s">
        <v>19570</v>
      </c>
      <c r="F270" s="227" t="s">
        <v>12669</v>
      </c>
      <c r="G270" s="227" t="s">
        <v>13736</v>
      </c>
      <c r="H270" s="233"/>
      <c r="I270" s="228">
        <v>100930</v>
      </c>
      <c r="J270" s="228"/>
      <c r="K270" s="228"/>
      <c r="L270" s="227" t="s">
        <v>1982</v>
      </c>
      <c r="M270" s="228">
        <v>68</v>
      </c>
      <c r="N270" s="228">
        <v>105</v>
      </c>
      <c r="O270" s="228">
        <v>7140</v>
      </c>
      <c r="P270" s="228">
        <v>1</v>
      </c>
      <c r="Q270" s="228">
        <v>996</v>
      </c>
      <c r="R270" s="228">
        <v>996</v>
      </c>
      <c r="S270" s="227" t="s">
        <v>1983</v>
      </c>
      <c r="T270" s="227"/>
      <c r="U270" s="227"/>
      <c r="V270" s="227">
        <v>2022</v>
      </c>
      <c r="W270" s="233"/>
      <c r="X270" s="233"/>
      <c r="Y270" s="233"/>
      <c r="Z270" s="233"/>
      <c r="AA270" s="233"/>
      <c r="AB270" s="233"/>
      <c r="AC270" s="228"/>
      <c r="AD270" s="227"/>
      <c r="AE270" s="227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27"/>
    </row>
    <row r="271" spans="1:49" ht="24" customHeight="1">
      <c r="A271" s="208"/>
      <c r="B271" s="221"/>
      <c r="C271" s="227" t="s">
        <v>2655</v>
      </c>
      <c r="D271" s="227" t="s">
        <v>19571</v>
      </c>
      <c r="E271" s="227" t="s">
        <v>19572</v>
      </c>
      <c r="F271" s="227" t="s">
        <v>12669</v>
      </c>
      <c r="G271" s="227" t="s">
        <v>13736</v>
      </c>
      <c r="H271" s="233"/>
      <c r="I271" s="228">
        <v>32760</v>
      </c>
      <c r="J271" s="228"/>
      <c r="K271" s="228"/>
      <c r="L271" s="227" t="s">
        <v>1979</v>
      </c>
      <c r="M271" s="228">
        <v>70</v>
      </c>
      <c r="N271" s="228">
        <v>110</v>
      </c>
      <c r="O271" s="228">
        <v>7700</v>
      </c>
      <c r="P271" s="228">
        <v>2</v>
      </c>
      <c r="Q271" s="228"/>
      <c r="R271" s="228"/>
      <c r="S271" s="227"/>
      <c r="T271" s="227"/>
      <c r="U271" s="227"/>
      <c r="V271" s="227">
        <v>2022</v>
      </c>
      <c r="W271" s="233"/>
      <c r="X271" s="233"/>
      <c r="Y271" s="233"/>
      <c r="Z271" s="233"/>
      <c r="AA271" s="233"/>
      <c r="AB271" s="233"/>
      <c r="AC271" s="228"/>
      <c r="AD271" s="227"/>
      <c r="AE271" s="227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  <c r="AP271" s="233"/>
      <c r="AQ271" s="233"/>
      <c r="AR271" s="233"/>
      <c r="AS271" s="233"/>
      <c r="AT271" s="233"/>
      <c r="AU271" s="233"/>
      <c r="AV271" s="227"/>
    </row>
    <row r="272" spans="1:49" ht="24" customHeight="1">
      <c r="A272" s="208"/>
      <c r="B272" s="221"/>
      <c r="C272" s="227" t="s">
        <v>2655</v>
      </c>
      <c r="D272" s="241" t="s">
        <v>19573</v>
      </c>
      <c r="E272" s="243" t="s">
        <v>19574</v>
      </c>
      <c r="F272" s="241" t="s">
        <v>12669</v>
      </c>
      <c r="G272" s="227" t="s">
        <v>13736</v>
      </c>
      <c r="H272" s="241"/>
      <c r="I272" s="228">
        <v>10320</v>
      </c>
      <c r="J272" s="228"/>
      <c r="K272" s="228"/>
      <c r="L272" s="227" t="s">
        <v>1979</v>
      </c>
      <c r="M272" s="228">
        <v>72</v>
      </c>
      <c r="N272" s="244">
        <v>106</v>
      </c>
      <c r="O272" s="228">
        <v>7632</v>
      </c>
      <c r="P272" s="244">
        <v>1</v>
      </c>
      <c r="Q272" s="228"/>
      <c r="R272" s="228"/>
      <c r="S272" s="227"/>
      <c r="T272" s="227"/>
      <c r="U272" s="227"/>
      <c r="V272" s="227">
        <v>2022</v>
      </c>
      <c r="W272" s="241"/>
      <c r="X272" s="241"/>
      <c r="Y272" s="241"/>
      <c r="Z272" s="241"/>
      <c r="AA272" s="241"/>
      <c r="AB272" s="241"/>
      <c r="AC272" s="244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27"/>
    </row>
    <row r="273" spans="1:49" ht="24" customHeight="1">
      <c r="A273" s="208"/>
      <c r="B273" s="221"/>
      <c r="C273" s="227" t="s">
        <v>2655</v>
      </c>
      <c r="D273" s="379" t="s">
        <v>19575</v>
      </c>
      <c r="E273" s="243" t="s">
        <v>19576</v>
      </c>
      <c r="F273" s="241" t="s">
        <v>12669</v>
      </c>
      <c r="G273" s="227" t="s">
        <v>13736</v>
      </c>
      <c r="H273" s="241"/>
      <c r="I273" s="228">
        <v>4900</v>
      </c>
      <c r="J273" s="228"/>
      <c r="K273" s="228"/>
      <c r="L273" s="227" t="s">
        <v>1979</v>
      </c>
      <c r="M273" s="228">
        <v>70</v>
      </c>
      <c r="N273" s="244">
        <v>90</v>
      </c>
      <c r="O273" s="228">
        <v>6300</v>
      </c>
      <c r="P273" s="244">
        <v>1</v>
      </c>
      <c r="Q273" s="228"/>
      <c r="R273" s="228"/>
      <c r="S273" s="227"/>
      <c r="T273" s="227"/>
      <c r="U273" s="227"/>
      <c r="V273" s="227">
        <v>2018</v>
      </c>
      <c r="W273" s="241"/>
      <c r="X273" s="241"/>
      <c r="Y273" s="241"/>
      <c r="Z273" s="241"/>
      <c r="AA273" s="241"/>
      <c r="AB273" s="241"/>
      <c r="AC273" s="244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27"/>
    </row>
    <row r="274" spans="1:49" s="1308" customFormat="1" ht="24" customHeight="1">
      <c r="A274" s="1310"/>
      <c r="B274" s="906" t="s">
        <v>541</v>
      </c>
      <c r="C274" s="314" t="s">
        <v>2001</v>
      </c>
      <c r="D274" s="349"/>
      <c r="E274" s="315">
        <f>COUNTA(E275:E553)</f>
        <v>279</v>
      </c>
      <c r="F274" s="349"/>
      <c r="G274" s="349"/>
      <c r="H274" s="349"/>
      <c r="I274" s="318">
        <f>SUM(I275:I553)</f>
        <v>9332549.5340000018</v>
      </c>
      <c r="J274" s="318">
        <f>SUM(J275:J553)</f>
        <v>243704.44</v>
      </c>
      <c r="K274" s="318">
        <f>SUM(K275:K553)</f>
        <v>346854.12999999989</v>
      </c>
      <c r="L274" s="318"/>
      <c r="M274" s="318"/>
      <c r="N274" s="318"/>
      <c r="O274" s="318"/>
      <c r="P274" s="318">
        <f>SUM(P275:P553)</f>
        <v>295</v>
      </c>
      <c r="Q274" s="318"/>
      <c r="R274" s="318"/>
      <c r="S274" s="314"/>
      <c r="T274" s="314"/>
      <c r="U274" s="314"/>
      <c r="V274" s="314"/>
      <c r="W274" s="349"/>
      <c r="X274" s="349"/>
      <c r="Y274" s="349"/>
      <c r="Z274" s="349"/>
      <c r="AA274" s="349"/>
      <c r="AB274" s="349"/>
      <c r="AC274" s="318"/>
      <c r="AD274" s="314"/>
      <c r="AE274" s="314"/>
      <c r="AF274" s="349"/>
      <c r="AG274" s="349"/>
      <c r="AH274" s="349"/>
      <c r="AI274" s="349"/>
      <c r="AJ274" s="349"/>
      <c r="AK274" s="349"/>
      <c r="AL274" s="349"/>
      <c r="AM274" s="349"/>
      <c r="AN274" s="349"/>
      <c r="AO274" s="349"/>
      <c r="AP274" s="349"/>
      <c r="AQ274" s="349"/>
      <c r="AR274" s="349"/>
      <c r="AS274" s="349"/>
      <c r="AT274" s="349"/>
      <c r="AU274" s="349"/>
      <c r="AV274" s="314"/>
    </row>
    <row r="275" spans="1:49" s="1317" customFormat="1" ht="24" customHeight="1">
      <c r="A275" s="208"/>
      <c r="B275" s="221"/>
      <c r="C275" s="227" t="s">
        <v>1850</v>
      </c>
      <c r="D275" s="227" t="s">
        <v>19756</v>
      </c>
      <c r="E275" s="227" t="s">
        <v>9761</v>
      </c>
      <c r="F275" s="227" t="s">
        <v>1850</v>
      </c>
      <c r="G275" s="227" t="s">
        <v>9762</v>
      </c>
      <c r="H275" s="233"/>
      <c r="I275" s="228">
        <v>206557</v>
      </c>
      <c r="J275" s="228"/>
      <c r="K275" s="228"/>
      <c r="L275" s="227" t="s">
        <v>290</v>
      </c>
      <c r="M275" s="228">
        <v>64</v>
      </c>
      <c r="N275" s="228">
        <v>100</v>
      </c>
      <c r="O275" s="228">
        <v>6400</v>
      </c>
      <c r="P275" s="228">
        <v>1</v>
      </c>
      <c r="Q275" s="228"/>
      <c r="R275" s="228"/>
      <c r="S275" s="227"/>
      <c r="T275" s="227"/>
      <c r="U275" s="227"/>
      <c r="V275" s="227">
        <v>2018</v>
      </c>
      <c r="W275" s="233"/>
      <c r="X275" s="233"/>
      <c r="Y275" s="233"/>
      <c r="Z275" s="233"/>
      <c r="AA275" s="233"/>
      <c r="AB275" s="233"/>
      <c r="AC275" s="228">
        <v>21026</v>
      </c>
      <c r="AD275" s="227"/>
      <c r="AE275" s="227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27" t="s">
        <v>9763</v>
      </c>
      <c r="AW275" s="1316"/>
    </row>
    <row r="276" spans="1:49" s="1317" customFormat="1" ht="24" customHeight="1">
      <c r="A276" s="208"/>
      <c r="B276" s="221"/>
      <c r="C276" s="227" t="s">
        <v>2694</v>
      </c>
      <c r="D276" s="227" t="s">
        <v>19757</v>
      </c>
      <c r="E276" s="227" t="s">
        <v>8220</v>
      </c>
      <c r="F276" s="227" t="s">
        <v>8221</v>
      </c>
      <c r="G276" s="227" t="s">
        <v>8222</v>
      </c>
      <c r="H276" s="233">
        <v>45</v>
      </c>
      <c r="I276" s="228">
        <v>411908</v>
      </c>
      <c r="J276" s="228">
        <v>43980</v>
      </c>
      <c r="K276" s="228">
        <v>89154</v>
      </c>
      <c r="L276" s="227" t="s">
        <v>148</v>
      </c>
      <c r="M276" s="228">
        <v>77</v>
      </c>
      <c r="N276" s="228">
        <v>114</v>
      </c>
      <c r="O276" s="228">
        <v>8778</v>
      </c>
      <c r="P276" s="228">
        <v>1</v>
      </c>
      <c r="Q276" s="228">
        <v>43923</v>
      </c>
      <c r="R276" s="228">
        <v>44000</v>
      </c>
      <c r="S276" s="227" t="s">
        <v>8223</v>
      </c>
      <c r="T276" s="227" t="s">
        <v>5001</v>
      </c>
      <c r="U276" s="227"/>
      <c r="V276" s="227">
        <v>2002</v>
      </c>
      <c r="W276" s="233">
        <v>78810</v>
      </c>
      <c r="X276" s="233">
        <v>118216</v>
      </c>
      <c r="Y276" s="233"/>
      <c r="Z276" s="233"/>
      <c r="AA276" s="233">
        <v>28200</v>
      </c>
      <c r="AB276" s="233"/>
      <c r="AC276" s="228">
        <v>225226</v>
      </c>
      <c r="AD276" s="227"/>
      <c r="AE276" s="227"/>
      <c r="AF276" s="233">
        <v>2</v>
      </c>
      <c r="AG276" s="233">
        <v>4189</v>
      </c>
      <c r="AH276" s="233" t="s">
        <v>8224</v>
      </c>
      <c r="AI276" s="233" t="s">
        <v>8225</v>
      </c>
      <c r="AJ276" s="233">
        <v>227</v>
      </c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27"/>
      <c r="AW276" s="1316"/>
    </row>
    <row r="277" spans="1:49" s="1317" customFormat="1" ht="24" customHeight="1">
      <c r="A277" s="208"/>
      <c r="B277" s="221"/>
      <c r="C277" s="227" t="s">
        <v>2694</v>
      </c>
      <c r="D277" s="227" t="s">
        <v>19758</v>
      </c>
      <c r="E277" s="227" t="s">
        <v>8226</v>
      </c>
      <c r="F277" s="227" t="s">
        <v>8221</v>
      </c>
      <c r="G277" s="227" t="s">
        <v>8222</v>
      </c>
      <c r="H277" s="233">
        <v>46</v>
      </c>
      <c r="I277" s="228">
        <v>411908</v>
      </c>
      <c r="J277" s="228">
        <v>8778</v>
      </c>
      <c r="K277" s="228"/>
      <c r="L277" s="227" t="s">
        <v>148</v>
      </c>
      <c r="M277" s="228">
        <v>74</v>
      </c>
      <c r="N277" s="228">
        <v>111</v>
      </c>
      <c r="O277" s="228">
        <v>8214</v>
      </c>
      <c r="P277" s="228">
        <v>1</v>
      </c>
      <c r="Q277" s="228">
        <v>1044</v>
      </c>
      <c r="R277" s="228">
        <v>1100</v>
      </c>
      <c r="S277" s="227" t="s">
        <v>2864</v>
      </c>
      <c r="T277" s="227" t="s">
        <v>332</v>
      </c>
      <c r="U277" s="227"/>
      <c r="V277" s="227">
        <v>2002</v>
      </c>
      <c r="W277" s="233"/>
      <c r="X277" s="233"/>
      <c r="Y277" s="233"/>
      <c r="Z277" s="233"/>
      <c r="AA277" s="233"/>
      <c r="AB277" s="233"/>
      <c r="AC277" s="228">
        <v>2021</v>
      </c>
      <c r="AD277" s="227"/>
      <c r="AE277" s="227"/>
      <c r="AF277" s="233"/>
      <c r="AG277" s="233"/>
      <c r="AH277" s="233" t="s">
        <v>8227</v>
      </c>
      <c r="AI277" s="233" t="s">
        <v>8228</v>
      </c>
      <c r="AJ277" s="233">
        <v>291</v>
      </c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27" t="s">
        <v>6057</v>
      </c>
      <c r="AW277" s="1316"/>
    </row>
    <row r="278" spans="1:49" s="1317" customFormat="1" ht="24" customHeight="1">
      <c r="A278" s="208"/>
      <c r="B278" s="221"/>
      <c r="C278" s="227" t="s">
        <v>2694</v>
      </c>
      <c r="D278" s="227" t="s">
        <v>19759</v>
      </c>
      <c r="E278" s="227" t="s">
        <v>8229</v>
      </c>
      <c r="F278" s="227" t="s">
        <v>8221</v>
      </c>
      <c r="G278" s="227" t="s">
        <v>8222</v>
      </c>
      <c r="H278" s="233">
        <v>47</v>
      </c>
      <c r="I278" s="228">
        <v>411908</v>
      </c>
      <c r="J278" s="228">
        <v>8214</v>
      </c>
      <c r="K278" s="228"/>
      <c r="L278" s="227" t="s">
        <v>148</v>
      </c>
      <c r="M278" s="228">
        <v>73.5</v>
      </c>
      <c r="N278" s="228">
        <v>111</v>
      </c>
      <c r="O278" s="228">
        <v>8158</v>
      </c>
      <c r="P278" s="228">
        <v>1</v>
      </c>
      <c r="Q278" s="228">
        <v>66</v>
      </c>
      <c r="R278" s="228">
        <v>100</v>
      </c>
      <c r="S278" s="227" t="s">
        <v>3252</v>
      </c>
      <c r="T278" s="227" t="s">
        <v>332</v>
      </c>
      <c r="U278" s="227"/>
      <c r="V278" s="227">
        <v>2002</v>
      </c>
      <c r="W278" s="233"/>
      <c r="X278" s="233"/>
      <c r="Y278" s="233"/>
      <c r="Z278" s="233"/>
      <c r="AA278" s="233"/>
      <c r="AB278" s="233"/>
      <c r="AC278" s="228">
        <v>821</v>
      </c>
      <c r="AD278" s="227"/>
      <c r="AE278" s="227"/>
      <c r="AF278" s="233"/>
      <c r="AG278" s="233"/>
      <c r="AH278" s="233" t="s">
        <v>8230</v>
      </c>
      <c r="AI278" s="233" t="s">
        <v>8228</v>
      </c>
      <c r="AJ278" s="233">
        <v>291</v>
      </c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27" t="s">
        <v>6057</v>
      </c>
      <c r="AW278" s="1316"/>
    </row>
    <row r="279" spans="1:49" s="1317" customFormat="1" ht="24" customHeight="1">
      <c r="A279" s="208"/>
      <c r="B279" s="221"/>
      <c r="C279" s="227" t="s">
        <v>2694</v>
      </c>
      <c r="D279" s="227" t="s">
        <v>19757</v>
      </c>
      <c r="E279" s="227" t="s">
        <v>8231</v>
      </c>
      <c r="F279" s="227" t="s">
        <v>8221</v>
      </c>
      <c r="G279" s="227" t="s">
        <v>8222</v>
      </c>
      <c r="H279" s="233">
        <v>45</v>
      </c>
      <c r="I279" s="228">
        <v>411908</v>
      </c>
      <c r="J279" s="228">
        <v>8400</v>
      </c>
      <c r="K279" s="228"/>
      <c r="L279" s="227" t="s">
        <v>290</v>
      </c>
      <c r="M279" s="228">
        <v>73.5</v>
      </c>
      <c r="N279" s="228">
        <v>111</v>
      </c>
      <c r="O279" s="228">
        <v>8400</v>
      </c>
      <c r="P279" s="228">
        <v>1</v>
      </c>
      <c r="Q279" s="228">
        <v>142</v>
      </c>
      <c r="R279" s="228">
        <v>200</v>
      </c>
      <c r="S279" s="227" t="s">
        <v>2864</v>
      </c>
      <c r="T279" s="227" t="s">
        <v>1005</v>
      </c>
      <c r="U279" s="227"/>
      <c r="V279" s="227">
        <v>2003</v>
      </c>
      <c r="W279" s="233"/>
      <c r="X279" s="233"/>
      <c r="Y279" s="233"/>
      <c r="Z279" s="233"/>
      <c r="AA279" s="233"/>
      <c r="AB279" s="233"/>
      <c r="AC279" s="228"/>
      <c r="AD279" s="227"/>
      <c r="AE279" s="227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27" t="s">
        <v>6057</v>
      </c>
      <c r="AW279" s="1316"/>
    </row>
    <row r="280" spans="1:49" s="1317" customFormat="1" ht="24" customHeight="1">
      <c r="A280" s="208"/>
      <c r="B280" s="221"/>
      <c r="C280" s="227" t="s">
        <v>2694</v>
      </c>
      <c r="D280" s="227" t="s">
        <v>19757</v>
      </c>
      <c r="E280" s="227" t="s">
        <v>392</v>
      </c>
      <c r="F280" s="227" t="s">
        <v>8221</v>
      </c>
      <c r="G280" s="227" t="s">
        <v>8222</v>
      </c>
      <c r="H280" s="233">
        <v>45</v>
      </c>
      <c r="I280" s="228">
        <v>411908</v>
      </c>
      <c r="J280" s="228">
        <v>8173</v>
      </c>
      <c r="K280" s="228"/>
      <c r="L280" s="227" t="s">
        <v>290</v>
      </c>
      <c r="M280" s="228">
        <v>73.5</v>
      </c>
      <c r="N280" s="228">
        <v>111</v>
      </c>
      <c r="O280" s="228">
        <v>8188</v>
      </c>
      <c r="P280" s="228">
        <v>1</v>
      </c>
      <c r="Q280" s="228">
        <v>194</v>
      </c>
      <c r="R280" s="228">
        <v>300</v>
      </c>
      <c r="S280" s="227" t="s">
        <v>2864</v>
      </c>
      <c r="T280" s="227" t="s">
        <v>8232</v>
      </c>
      <c r="U280" s="227"/>
      <c r="V280" s="227">
        <v>2004</v>
      </c>
      <c r="W280" s="233"/>
      <c r="X280" s="233"/>
      <c r="Y280" s="233"/>
      <c r="Z280" s="233"/>
      <c r="AA280" s="233"/>
      <c r="AB280" s="233"/>
      <c r="AC280" s="228">
        <v>842</v>
      </c>
      <c r="AD280" s="227"/>
      <c r="AE280" s="227"/>
      <c r="AF280" s="233"/>
      <c r="AG280" s="233"/>
      <c r="AH280" s="233" t="s">
        <v>8233</v>
      </c>
      <c r="AI280" s="233" t="s">
        <v>8234</v>
      </c>
      <c r="AJ280" s="233">
        <v>101</v>
      </c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27" t="s">
        <v>6057</v>
      </c>
      <c r="AW280" s="1316"/>
    </row>
    <row r="281" spans="1:49" s="1317" customFormat="1" ht="24" customHeight="1">
      <c r="A281" s="208"/>
      <c r="B281" s="221"/>
      <c r="C281" s="227" t="s">
        <v>2694</v>
      </c>
      <c r="D281" s="227" t="s">
        <v>19760</v>
      </c>
      <c r="E281" s="227" t="s">
        <v>8235</v>
      </c>
      <c r="F281" s="227" t="s">
        <v>2694</v>
      </c>
      <c r="G281" s="227" t="s">
        <v>8215</v>
      </c>
      <c r="H281" s="233">
        <v>40</v>
      </c>
      <c r="I281" s="228">
        <v>9771</v>
      </c>
      <c r="J281" s="228">
        <v>9771</v>
      </c>
      <c r="K281" s="228">
        <v>9771</v>
      </c>
      <c r="L281" s="227" t="s">
        <v>290</v>
      </c>
      <c r="M281" s="228">
        <v>72</v>
      </c>
      <c r="N281" s="228">
        <v>102</v>
      </c>
      <c r="O281" s="228">
        <v>7344</v>
      </c>
      <c r="P281" s="228">
        <v>1</v>
      </c>
      <c r="Q281" s="228">
        <v>508</v>
      </c>
      <c r="R281" s="228">
        <v>616</v>
      </c>
      <c r="S281" s="227" t="s">
        <v>339</v>
      </c>
      <c r="T281" s="227" t="s">
        <v>466</v>
      </c>
      <c r="U281" s="227"/>
      <c r="V281" s="227">
        <v>2000</v>
      </c>
      <c r="W281" s="233">
        <v>916</v>
      </c>
      <c r="X281" s="233"/>
      <c r="Y281" s="233"/>
      <c r="Z281" s="233"/>
      <c r="AA281" s="233"/>
      <c r="AB281" s="233"/>
      <c r="AC281" s="228">
        <v>916</v>
      </c>
      <c r="AD281" s="227"/>
      <c r="AE281" s="227"/>
      <c r="AF281" s="233" t="s">
        <v>8236</v>
      </c>
      <c r="AG281" s="233">
        <v>29714</v>
      </c>
      <c r="AH281" s="233">
        <v>4</v>
      </c>
      <c r="AI281" s="233" t="s">
        <v>6881</v>
      </c>
      <c r="AJ281" s="233">
        <v>115</v>
      </c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27"/>
      <c r="AW281" s="1316"/>
    </row>
    <row r="282" spans="1:49" s="1317" customFormat="1" ht="24" customHeight="1">
      <c r="A282" s="208"/>
      <c r="B282" s="221"/>
      <c r="C282" s="227" t="s">
        <v>2694</v>
      </c>
      <c r="D282" s="227" t="s">
        <v>19761</v>
      </c>
      <c r="E282" s="227" t="s">
        <v>8237</v>
      </c>
      <c r="F282" s="227" t="s">
        <v>2694</v>
      </c>
      <c r="G282" s="227" t="s">
        <v>8238</v>
      </c>
      <c r="H282" s="233">
        <v>1</v>
      </c>
      <c r="I282" s="228">
        <v>7700</v>
      </c>
      <c r="J282" s="228"/>
      <c r="K282" s="228"/>
      <c r="L282" s="227" t="s">
        <v>290</v>
      </c>
      <c r="M282" s="228">
        <v>65</v>
      </c>
      <c r="N282" s="228">
        <v>96</v>
      </c>
      <c r="O282" s="228">
        <v>6240</v>
      </c>
      <c r="P282" s="228">
        <v>1</v>
      </c>
      <c r="Q282" s="228">
        <v>448</v>
      </c>
      <c r="R282" s="228">
        <v>600</v>
      </c>
      <c r="S282" s="227" t="s">
        <v>339</v>
      </c>
      <c r="T282" s="227" t="s">
        <v>389</v>
      </c>
      <c r="U282" s="227"/>
      <c r="V282" s="227">
        <v>2004</v>
      </c>
      <c r="W282" s="233">
        <v>460</v>
      </c>
      <c r="X282" s="233"/>
      <c r="Y282" s="233"/>
      <c r="Z282" s="233"/>
      <c r="AA282" s="233"/>
      <c r="AB282" s="233"/>
      <c r="AC282" s="228">
        <v>730</v>
      </c>
      <c r="AD282" s="227"/>
      <c r="AE282" s="227"/>
      <c r="AF282" s="233"/>
      <c r="AG282" s="233"/>
      <c r="AH282" s="233"/>
      <c r="AI282" s="233"/>
      <c r="AJ282" s="233"/>
      <c r="AK282" s="233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227"/>
      <c r="AW282" s="1316"/>
    </row>
    <row r="283" spans="1:49" s="1317" customFormat="1" ht="24" customHeight="1">
      <c r="A283" s="208"/>
      <c r="B283" s="221"/>
      <c r="C283" s="227" t="s">
        <v>2694</v>
      </c>
      <c r="D283" s="227" t="s">
        <v>19762</v>
      </c>
      <c r="E283" s="227" t="s">
        <v>8241</v>
      </c>
      <c r="F283" s="227" t="s">
        <v>2694</v>
      </c>
      <c r="G283" s="227" t="s">
        <v>8238</v>
      </c>
      <c r="H283" s="233">
        <v>1</v>
      </c>
      <c r="I283" s="228">
        <v>9920</v>
      </c>
      <c r="J283" s="228"/>
      <c r="K283" s="228"/>
      <c r="L283" s="227" t="s">
        <v>290</v>
      </c>
      <c r="M283" s="228">
        <v>70</v>
      </c>
      <c r="N283" s="228">
        <v>110</v>
      </c>
      <c r="O283" s="228">
        <v>7700</v>
      </c>
      <c r="P283" s="228">
        <v>1</v>
      </c>
      <c r="Q283" s="228">
        <v>558</v>
      </c>
      <c r="R283" s="228">
        <v>700</v>
      </c>
      <c r="S283" s="227" t="s">
        <v>339</v>
      </c>
      <c r="T283" s="227" t="s">
        <v>389</v>
      </c>
      <c r="U283" s="227"/>
      <c r="V283" s="227">
        <v>2004</v>
      </c>
      <c r="W283" s="233">
        <v>123</v>
      </c>
      <c r="X283" s="233"/>
      <c r="Y283" s="233"/>
      <c r="Z283" s="233"/>
      <c r="AA283" s="233"/>
      <c r="AB283" s="233"/>
      <c r="AC283" s="228"/>
      <c r="AD283" s="227"/>
      <c r="AE283" s="227"/>
      <c r="AF283" s="233"/>
      <c r="AG283" s="233"/>
      <c r="AH283" s="233">
        <v>4</v>
      </c>
      <c r="AI283" s="233" t="s">
        <v>2697</v>
      </c>
      <c r="AJ283" s="233">
        <v>40</v>
      </c>
      <c r="AK283" s="233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227"/>
      <c r="AW283" s="1316"/>
    </row>
    <row r="284" spans="1:49" s="1317" customFormat="1" ht="24" customHeight="1">
      <c r="A284" s="208"/>
      <c r="B284" s="221"/>
      <c r="C284" s="227" t="s">
        <v>2694</v>
      </c>
      <c r="D284" s="227" t="s">
        <v>19763</v>
      </c>
      <c r="E284" s="227" t="s">
        <v>8242</v>
      </c>
      <c r="F284" s="227" t="s">
        <v>2694</v>
      </c>
      <c r="G284" s="227" t="s">
        <v>8243</v>
      </c>
      <c r="H284" s="233"/>
      <c r="I284" s="228">
        <v>13502</v>
      </c>
      <c r="J284" s="228"/>
      <c r="K284" s="228"/>
      <c r="L284" s="227" t="s">
        <v>290</v>
      </c>
      <c r="M284" s="228">
        <v>70</v>
      </c>
      <c r="N284" s="228">
        <v>106</v>
      </c>
      <c r="O284" s="228">
        <v>7420</v>
      </c>
      <c r="P284" s="228">
        <v>2</v>
      </c>
      <c r="Q284" s="228">
        <v>16</v>
      </c>
      <c r="R284" s="228">
        <v>100</v>
      </c>
      <c r="S284" s="227" t="s">
        <v>3252</v>
      </c>
      <c r="T284" s="227" t="s">
        <v>389</v>
      </c>
      <c r="U284" s="227"/>
      <c r="V284" s="227">
        <v>2005</v>
      </c>
      <c r="W284" s="233"/>
      <c r="X284" s="233"/>
      <c r="Y284" s="233"/>
      <c r="Z284" s="233"/>
      <c r="AA284" s="233"/>
      <c r="AB284" s="233"/>
      <c r="AC284" s="228">
        <v>800</v>
      </c>
      <c r="AD284" s="227"/>
      <c r="AE284" s="227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27"/>
      <c r="AW284" s="1316"/>
    </row>
    <row r="285" spans="1:49" s="1317" customFormat="1" ht="24" customHeight="1">
      <c r="A285" s="208"/>
      <c r="B285" s="221"/>
      <c r="C285" s="227" t="s">
        <v>2694</v>
      </c>
      <c r="D285" s="227" t="s">
        <v>19764</v>
      </c>
      <c r="E285" s="227" t="s">
        <v>8244</v>
      </c>
      <c r="F285" s="227" t="s">
        <v>2694</v>
      </c>
      <c r="G285" s="227" t="s">
        <v>8215</v>
      </c>
      <c r="H285" s="233"/>
      <c r="I285" s="228">
        <v>8400</v>
      </c>
      <c r="J285" s="228"/>
      <c r="K285" s="228"/>
      <c r="L285" s="227" t="s">
        <v>290</v>
      </c>
      <c r="M285" s="228">
        <v>75</v>
      </c>
      <c r="N285" s="228">
        <v>112</v>
      </c>
      <c r="O285" s="228">
        <v>8214</v>
      </c>
      <c r="P285" s="228">
        <v>1</v>
      </c>
      <c r="Q285" s="228"/>
      <c r="R285" s="228"/>
      <c r="S285" s="227"/>
      <c r="T285" s="227" t="s">
        <v>389</v>
      </c>
      <c r="U285" s="227"/>
      <c r="V285" s="227">
        <v>2005</v>
      </c>
      <c r="W285" s="233"/>
      <c r="X285" s="233"/>
      <c r="Y285" s="233"/>
      <c r="Z285" s="233"/>
      <c r="AA285" s="233"/>
      <c r="AB285" s="233"/>
      <c r="AC285" s="228">
        <v>3758</v>
      </c>
      <c r="AD285" s="227"/>
      <c r="AE285" s="227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27"/>
      <c r="AW285" s="1316"/>
    </row>
    <row r="286" spans="1:49" s="1317" customFormat="1" ht="24" customHeight="1">
      <c r="A286" s="208"/>
      <c r="B286" s="221"/>
      <c r="C286" s="227" t="s">
        <v>2694</v>
      </c>
      <c r="D286" s="227" t="s">
        <v>19765</v>
      </c>
      <c r="E286" s="227" t="s">
        <v>8245</v>
      </c>
      <c r="F286" s="227" t="s">
        <v>2694</v>
      </c>
      <c r="G286" s="227" t="s">
        <v>8238</v>
      </c>
      <c r="H286" s="233"/>
      <c r="I286" s="228">
        <v>6220</v>
      </c>
      <c r="J286" s="228"/>
      <c r="K286" s="228"/>
      <c r="L286" s="227" t="s">
        <v>290</v>
      </c>
      <c r="M286" s="228">
        <v>55</v>
      </c>
      <c r="N286" s="228">
        <v>90</v>
      </c>
      <c r="O286" s="228">
        <v>4950</v>
      </c>
      <c r="P286" s="228">
        <v>1</v>
      </c>
      <c r="Q286" s="228">
        <v>270</v>
      </c>
      <c r="R286" s="228">
        <v>300</v>
      </c>
      <c r="S286" s="227" t="s">
        <v>339</v>
      </c>
      <c r="T286" s="227" t="s">
        <v>389</v>
      </c>
      <c r="U286" s="227"/>
      <c r="V286" s="227">
        <v>2010</v>
      </c>
      <c r="W286" s="233"/>
      <c r="X286" s="233"/>
      <c r="Y286" s="233"/>
      <c r="Z286" s="233"/>
      <c r="AA286" s="233"/>
      <c r="AB286" s="233"/>
      <c r="AC286" s="228">
        <v>1100</v>
      </c>
      <c r="AD286" s="227"/>
      <c r="AE286" s="227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27"/>
      <c r="AW286" s="1316"/>
    </row>
    <row r="287" spans="1:49" s="1317" customFormat="1" ht="24" customHeight="1">
      <c r="A287" s="208"/>
      <c r="B287" s="221"/>
      <c r="C287" s="227" t="s">
        <v>12625</v>
      </c>
      <c r="D287" s="227" t="s">
        <v>19766</v>
      </c>
      <c r="E287" s="227" t="s">
        <v>16228</v>
      </c>
      <c r="F287" s="227" t="s">
        <v>12625</v>
      </c>
      <c r="G287" s="227" t="s">
        <v>16229</v>
      </c>
      <c r="H287" s="233"/>
      <c r="I287" s="228">
        <v>6459</v>
      </c>
      <c r="J287" s="228"/>
      <c r="K287" s="228"/>
      <c r="L287" s="227" t="s">
        <v>2003</v>
      </c>
      <c r="M287" s="228">
        <v>65</v>
      </c>
      <c r="N287" s="228">
        <v>110</v>
      </c>
      <c r="O287" s="228">
        <v>7150</v>
      </c>
      <c r="P287" s="228">
        <v>1</v>
      </c>
      <c r="Q287" s="228"/>
      <c r="R287" s="228"/>
      <c r="S287" s="227"/>
      <c r="T287" s="227"/>
      <c r="U287" s="227"/>
      <c r="V287" s="227"/>
      <c r="W287" s="233"/>
      <c r="X287" s="233"/>
      <c r="Y287" s="233"/>
      <c r="Z287" s="233"/>
      <c r="AA287" s="233"/>
      <c r="AB287" s="233"/>
      <c r="AC287" s="228"/>
      <c r="AD287" s="227"/>
      <c r="AE287" s="227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313"/>
      <c r="AW287" s="1316"/>
    </row>
    <row r="288" spans="1:49" s="1317" customFormat="1" ht="24" customHeight="1">
      <c r="A288" s="208"/>
      <c r="B288" s="221"/>
      <c r="C288" s="227" t="s">
        <v>12625</v>
      </c>
      <c r="D288" s="227" t="s">
        <v>19767</v>
      </c>
      <c r="E288" s="227" t="s">
        <v>12626</v>
      </c>
      <c r="F288" s="227" t="s">
        <v>12625</v>
      </c>
      <c r="G288" s="227" t="s">
        <v>8238</v>
      </c>
      <c r="H288" s="233"/>
      <c r="I288" s="228">
        <v>6220</v>
      </c>
      <c r="J288" s="228"/>
      <c r="K288" s="228"/>
      <c r="L288" s="227" t="s">
        <v>1979</v>
      </c>
      <c r="M288" s="228"/>
      <c r="N288" s="228"/>
      <c r="O288" s="228">
        <v>5664</v>
      </c>
      <c r="P288" s="228">
        <v>1</v>
      </c>
      <c r="Q288" s="228"/>
      <c r="R288" s="228"/>
      <c r="S288" s="227"/>
      <c r="T288" s="227"/>
      <c r="U288" s="227"/>
      <c r="V288" s="227">
        <v>2010</v>
      </c>
      <c r="W288" s="233"/>
      <c r="X288" s="233"/>
      <c r="Y288" s="233"/>
      <c r="Z288" s="233"/>
      <c r="AA288" s="233"/>
      <c r="AB288" s="233"/>
      <c r="AC288" s="228"/>
      <c r="AD288" s="227"/>
      <c r="AE288" s="227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27"/>
      <c r="AW288" s="1316"/>
    </row>
    <row r="289" spans="1:49" s="1317" customFormat="1" ht="24" customHeight="1">
      <c r="A289" s="208"/>
      <c r="B289" s="221"/>
      <c r="C289" s="227" t="s">
        <v>1842</v>
      </c>
      <c r="D289" s="227" t="s">
        <v>19768</v>
      </c>
      <c r="E289" s="227" t="s">
        <v>16230</v>
      </c>
      <c r="F289" s="227" t="s">
        <v>1842</v>
      </c>
      <c r="G289" s="227" t="s">
        <v>12614</v>
      </c>
      <c r="H289" s="356"/>
      <c r="I289" s="228">
        <v>5220</v>
      </c>
      <c r="J289" s="405"/>
      <c r="K289" s="405"/>
      <c r="L289" s="227" t="s">
        <v>290</v>
      </c>
      <c r="M289" s="228">
        <v>58</v>
      </c>
      <c r="N289" s="228">
        <v>90</v>
      </c>
      <c r="O289" s="228">
        <v>5220</v>
      </c>
      <c r="P289" s="228">
        <v>1</v>
      </c>
      <c r="Q289" s="405"/>
      <c r="R289" s="405"/>
      <c r="S289" s="313"/>
      <c r="T289" s="313"/>
      <c r="U289" s="313"/>
      <c r="V289" s="227">
        <v>2018</v>
      </c>
      <c r="W289" s="356"/>
      <c r="X289" s="356"/>
      <c r="Y289" s="356"/>
      <c r="Z289" s="356"/>
      <c r="AA289" s="356"/>
      <c r="AB289" s="356"/>
      <c r="AC289" s="228"/>
      <c r="AD289" s="227"/>
      <c r="AE289" s="227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406"/>
      <c r="AW289" s="1316"/>
    </row>
    <row r="290" spans="1:49" s="1317" customFormat="1" ht="24" customHeight="1">
      <c r="A290" s="208"/>
      <c r="B290" s="221"/>
      <c r="C290" s="227" t="s">
        <v>1842</v>
      </c>
      <c r="D290" s="227" t="s">
        <v>19769</v>
      </c>
      <c r="E290" s="227" t="s">
        <v>16231</v>
      </c>
      <c r="F290" s="227" t="s">
        <v>1842</v>
      </c>
      <c r="G290" s="227" t="s">
        <v>12614</v>
      </c>
      <c r="H290" s="356"/>
      <c r="I290" s="228">
        <v>5400</v>
      </c>
      <c r="J290" s="405"/>
      <c r="K290" s="405"/>
      <c r="L290" s="227" t="s">
        <v>290</v>
      </c>
      <c r="M290" s="228">
        <v>60</v>
      </c>
      <c r="N290" s="228">
        <v>90</v>
      </c>
      <c r="O290" s="228">
        <v>5400</v>
      </c>
      <c r="P290" s="228">
        <v>1</v>
      </c>
      <c r="Q290" s="405"/>
      <c r="R290" s="405"/>
      <c r="S290" s="313"/>
      <c r="T290" s="313"/>
      <c r="U290" s="313"/>
      <c r="V290" s="227">
        <v>2020</v>
      </c>
      <c r="W290" s="356"/>
      <c r="X290" s="356"/>
      <c r="Y290" s="356"/>
      <c r="Z290" s="356"/>
      <c r="AA290" s="356"/>
      <c r="AB290" s="356"/>
      <c r="AC290" s="228"/>
      <c r="AD290" s="227"/>
      <c r="AE290" s="227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406"/>
      <c r="AW290" s="1316"/>
    </row>
    <row r="291" spans="1:49" s="1317" customFormat="1" ht="24" customHeight="1">
      <c r="A291" s="208"/>
      <c r="B291" s="221"/>
      <c r="C291" s="227" t="s">
        <v>1842</v>
      </c>
      <c r="D291" s="227" t="s">
        <v>19770</v>
      </c>
      <c r="E291" s="227" t="s">
        <v>16232</v>
      </c>
      <c r="F291" s="227" t="s">
        <v>1842</v>
      </c>
      <c r="G291" s="227" t="s">
        <v>19771</v>
      </c>
      <c r="H291" s="356"/>
      <c r="I291" s="228">
        <v>4800</v>
      </c>
      <c r="J291" s="405"/>
      <c r="K291" s="405"/>
      <c r="L291" s="227" t="s">
        <v>290</v>
      </c>
      <c r="M291" s="228">
        <v>42</v>
      </c>
      <c r="N291" s="228">
        <v>93</v>
      </c>
      <c r="O291" s="228">
        <v>4045</v>
      </c>
      <c r="P291" s="228">
        <v>1</v>
      </c>
      <c r="Q291" s="405"/>
      <c r="R291" s="405"/>
      <c r="S291" s="313"/>
      <c r="T291" s="313"/>
      <c r="U291" s="313"/>
      <c r="V291" s="227">
        <v>2023</v>
      </c>
      <c r="W291" s="356"/>
      <c r="X291" s="356"/>
      <c r="Y291" s="356"/>
      <c r="Z291" s="356"/>
      <c r="AA291" s="356"/>
      <c r="AB291" s="356"/>
      <c r="AC291" s="228"/>
      <c r="AD291" s="227"/>
      <c r="AE291" s="227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406"/>
      <c r="AW291" s="1316"/>
    </row>
    <row r="292" spans="1:49" s="1317" customFormat="1" ht="24" customHeight="1">
      <c r="A292" s="208"/>
      <c r="B292" s="221"/>
      <c r="C292" s="227" t="s">
        <v>1842</v>
      </c>
      <c r="D292" s="227" t="s">
        <v>19772</v>
      </c>
      <c r="E292" s="227" t="s">
        <v>16233</v>
      </c>
      <c r="F292" s="227" t="s">
        <v>1842</v>
      </c>
      <c r="G292" s="227" t="s">
        <v>1845</v>
      </c>
      <c r="H292" s="356"/>
      <c r="I292" s="228">
        <v>25625</v>
      </c>
      <c r="J292" s="405"/>
      <c r="K292" s="405"/>
      <c r="L292" s="227" t="s">
        <v>290</v>
      </c>
      <c r="M292" s="228">
        <v>68</v>
      </c>
      <c r="N292" s="228">
        <v>105</v>
      </c>
      <c r="O292" s="228">
        <v>7140</v>
      </c>
      <c r="P292" s="228">
        <v>1</v>
      </c>
      <c r="Q292" s="405"/>
      <c r="R292" s="405"/>
      <c r="S292" s="313"/>
      <c r="T292" s="313"/>
      <c r="U292" s="313"/>
      <c r="V292" s="227" t="s">
        <v>16234</v>
      </c>
      <c r="W292" s="356"/>
      <c r="X292" s="356"/>
      <c r="Y292" s="356"/>
      <c r="Z292" s="356"/>
      <c r="AA292" s="356"/>
      <c r="AB292" s="356"/>
      <c r="AC292" s="228">
        <v>3153</v>
      </c>
      <c r="AD292" s="227"/>
      <c r="AE292" s="227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406"/>
      <c r="AW292" s="1316"/>
    </row>
    <row r="293" spans="1:49" s="1317" customFormat="1" ht="24" customHeight="1">
      <c r="A293" s="208"/>
      <c r="B293" s="221"/>
      <c r="C293" s="227" t="s">
        <v>1842</v>
      </c>
      <c r="D293" s="364" t="s">
        <v>19773</v>
      </c>
      <c r="E293" s="227" t="s">
        <v>16235</v>
      </c>
      <c r="F293" s="227" t="s">
        <v>1842</v>
      </c>
      <c r="G293" s="227" t="s">
        <v>1842</v>
      </c>
      <c r="H293" s="356"/>
      <c r="I293" s="228">
        <v>67739</v>
      </c>
      <c r="J293" s="405"/>
      <c r="K293" s="405"/>
      <c r="L293" s="227" t="s">
        <v>290</v>
      </c>
      <c r="M293" s="228">
        <v>70</v>
      </c>
      <c r="N293" s="228">
        <v>105</v>
      </c>
      <c r="O293" s="228">
        <v>8202</v>
      </c>
      <c r="P293" s="228">
        <v>1</v>
      </c>
      <c r="Q293" s="405"/>
      <c r="R293" s="405"/>
      <c r="S293" s="313"/>
      <c r="T293" s="313"/>
      <c r="U293" s="313"/>
      <c r="V293" s="227">
        <v>2019</v>
      </c>
      <c r="W293" s="356"/>
      <c r="X293" s="356"/>
      <c r="Y293" s="356"/>
      <c r="Z293" s="356"/>
      <c r="AA293" s="356"/>
      <c r="AB293" s="356"/>
      <c r="AC293" s="228"/>
      <c r="AD293" s="227"/>
      <c r="AE293" s="227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406"/>
      <c r="AW293" s="1316"/>
    </row>
    <row r="294" spans="1:49" s="1317" customFormat="1" ht="24" customHeight="1">
      <c r="A294" s="208"/>
      <c r="B294" s="221"/>
      <c r="C294" s="227" t="s">
        <v>1842</v>
      </c>
      <c r="D294" s="227" t="s">
        <v>19774</v>
      </c>
      <c r="E294" s="227" t="s">
        <v>1844</v>
      </c>
      <c r="F294" s="227" t="s">
        <v>1842</v>
      </c>
      <c r="G294" s="227" t="s">
        <v>1845</v>
      </c>
      <c r="H294" s="233"/>
      <c r="I294" s="228">
        <v>7821.6</v>
      </c>
      <c r="J294" s="228">
        <v>7822</v>
      </c>
      <c r="K294" s="228">
        <v>7821.6</v>
      </c>
      <c r="L294" s="227" t="s">
        <v>290</v>
      </c>
      <c r="M294" s="228">
        <v>68</v>
      </c>
      <c r="N294" s="228">
        <v>105</v>
      </c>
      <c r="O294" s="228">
        <v>7140</v>
      </c>
      <c r="P294" s="228">
        <v>1</v>
      </c>
      <c r="Q294" s="228">
        <v>800</v>
      </c>
      <c r="R294" s="228">
        <v>800</v>
      </c>
      <c r="S294" s="227" t="s">
        <v>178</v>
      </c>
      <c r="T294" s="227" t="s">
        <v>703</v>
      </c>
      <c r="U294" s="227"/>
      <c r="V294" s="227">
        <v>2009</v>
      </c>
      <c r="W294" s="233"/>
      <c r="X294" s="233"/>
      <c r="Y294" s="233"/>
      <c r="Z294" s="233"/>
      <c r="AA294" s="233"/>
      <c r="AB294" s="233"/>
      <c r="AC294" s="228"/>
      <c r="AD294" s="227"/>
      <c r="AE294" s="227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27" t="s">
        <v>1846</v>
      </c>
      <c r="AW294" s="1316"/>
    </row>
    <row r="295" spans="1:49" s="1317" customFormat="1" ht="24" customHeight="1">
      <c r="A295" s="208"/>
      <c r="B295" s="221"/>
      <c r="C295" s="227" t="s">
        <v>1842</v>
      </c>
      <c r="D295" s="227" t="s">
        <v>19775</v>
      </c>
      <c r="E295" s="227" t="s">
        <v>1847</v>
      </c>
      <c r="F295" s="227" t="s">
        <v>1842</v>
      </c>
      <c r="G295" s="227" t="s">
        <v>1848</v>
      </c>
      <c r="H295" s="233"/>
      <c r="I295" s="228">
        <v>42014</v>
      </c>
      <c r="J295" s="228"/>
      <c r="K295" s="228"/>
      <c r="L295" s="227" t="s">
        <v>290</v>
      </c>
      <c r="M295" s="228">
        <v>64</v>
      </c>
      <c r="N295" s="228">
        <v>100</v>
      </c>
      <c r="O295" s="228">
        <v>6400</v>
      </c>
      <c r="P295" s="228">
        <v>1</v>
      </c>
      <c r="Q295" s="228">
        <v>245</v>
      </c>
      <c r="R295" s="228">
        <v>245</v>
      </c>
      <c r="S295" s="227" t="s">
        <v>178</v>
      </c>
      <c r="T295" s="227" t="s">
        <v>703</v>
      </c>
      <c r="U295" s="227"/>
      <c r="V295" s="227">
        <v>2010</v>
      </c>
      <c r="W295" s="233"/>
      <c r="X295" s="233"/>
      <c r="Y295" s="233"/>
      <c r="Z295" s="233"/>
      <c r="AA295" s="233"/>
      <c r="AB295" s="233"/>
      <c r="AC295" s="228"/>
      <c r="AD295" s="227"/>
      <c r="AE295" s="227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27"/>
      <c r="AW295" s="1316"/>
    </row>
    <row r="296" spans="1:49" s="1317" customFormat="1" ht="24" customHeight="1">
      <c r="A296" s="208"/>
      <c r="B296" s="221"/>
      <c r="C296" s="227" t="s">
        <v>1842</v>
      </c>
      <c r="D296" s="227" t="s">
        <v>19776</v>
      </c>
      <c r="E296" s="227" t="s">
        <v>1849</v>
      </c>
      <c r="F296" s="227" t="s">
        <v>1850</v>
      </c>
      <c r="G296" s="227" t="s">
        <v>1848</v>
      </c>
      <c r="H296" s="233"/>
      <c r="I296" s="228">
        <v>66815</v>
      </c>
      <c r="J296" s="228"/>
      <c r="K296" s="228"/>
      <c r="L296" s="227" t="s">
        <v>290</v>
      </c>
      <c r="M296" s="228">
        <v>64</v>
      </c>
      <c r="N296" s="228">
        <v>100</v>
      </c>
      <c r="O296" s="228">
        <v>15774</v>
      </c>
      <c r="P296" s="228">
        <v>1</v>
      </c>
      <c r="Q296" s="228">
        <v>400</v>
      </c>
      <c r="R296" s="228">
        <v>400</v>
      </c>
      <c r="S296" s="227" t="s">
        <v>178</v>
      </c>
      <c r="T296" s="227" t="s">
        <v>703</v>
      </c>
      <c r="U296" s="227"/>
      <c r="V296" s="227">
        <v>2006</v>
      </c>
      <c r="W296" s="233"/>
      <c r="X296" s="233"/>
      <c r="Y296" s="233"/>
      <c r="Z296" s="233"/>
      <c r="AA296" s="233"/>
      <c r="AB296" s="233"/>
      <c r="AC296" s="228"/>
      <c r="AD296" s="227"/>
      <c r="AE296" s="227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27"/>
      <c r="AW296" s="1316"/>
    </row>
    <row r="297" spans="1:49" s="1317" customFormat="1" ht="24" customHeight="1">
      <c r="A297" s="208"/>
      <c r="B297" s="221"/>
      <c r="C297" s="227" t="s">
        <v>1842</v>
      </c>
      <c r="D297" s="227" t="s">
        <v>19777</v>
      </c>
      <c r="E297" s="227" t="s">
        <v>1851</v>
      </c>
      <c r="F297" s="227" t="s">
        <v>1842</v>
      </c>
      <c r="G297" s="227" t="s">
        <v>1848</v>
      </c>
      <c r="H297" s="233"/>
      <c r="I297" s="228">
        <v>84884</v>
      </c>
      <c r="J297" s="228"/>
      <c r="K297" s="228"/>
      <c r="L297" s="227" t="s">
        <v>290</v>
      </c>
      <c r="M297" s="228">
        <v>65</v>
      </c>
      <c r="N297" s="228">
        <v>98</v>
      </c>
      <c r="O297" s="228">
        <v>18145</v>
      </c>
      <c r="P297" s="228">
        <v>3</v>
      </c>
      <c r="Q297" s="228"/>
      <c r="R297" s="228"/>
      <c r="S297" s="227"/>
      <c r="T297" s="227"/>
      <c r="U297" s="227"/>
      <c r="V297" s="227">
        <v>2012</v>
      </c>
      <c r="W297" s="233"/>
      <c r="X297" s="233"/>
      <c r="Y297" s="233"/>
      <c r="Z297" s="233"/>
      <c r="AA297" s="233"/>
      <c r="AB297" s="233"/>
      <c r="AC297" s="228"/>
      <c r="AD297" s="227"/>
      <c r="AE297" s="227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27"/>
      <c r="AW297" s="1316"/>
    </row>
    <row r="298" spans="1:49" s="1317" customFormat="1" ht="24" customHeight="1">
      <c r="A298" s="208"/>
      <c r="B298" s="221"/>
      <c r="C298" s="227" t="s">
        <v>1842</v>
      </c>
      <c r="D298" s="227" t="s">
        <v>19778</v>
      </c>
      <c r="E298" s="227" t="s">
        <v>1852</v>
      </c>
      <c r="F298" s="227" t="s">
        <v>1842</v>
      </c>
      <c r="G298" s="227" t="s">
        <v>1848</v>
      </c>
      <c r="H298" s="233"/>
      <c r="I298" s="228">
        <v>5400</v>
      </c>
      <c r="J298" s="228"/>
      <c r="K298" s="228"/>
      <c r="L298" s="227" t="s">
        <v>290</v>
      </c>
      <c r="M298" s="228">
        <v>60</v>
      </c>
      <c r="N298" s="228">
        <v>90</v>
      </c>
      <c r="O298" s="228">
        <v>5400</v>
      </c>
      <c r="P298" s="228">
        <v>1</v>
      </c>
      <c r="Q298" s="228"/>
      <c r="R298" s="228"/>
      <c r="S298" s="227"/>
      <c r="T298" s="227"/>
      <c r="U298" s="227"/>
      <c r="V298" s="227">
        <v>2014</v>
      </c>
      <c r="W298" s="233"/>
      <c r="X298" s="233"/>
      <c r="Y298" s="233"/>
      <c r="Z298" s="233"/>
      <c r="AA298" s="233"/>
      <c r="AB298" s="233"/>
      <c r="AC298" s="228">
        <v>850</v>
      </c>
      <c r="AD298" s="227"/>
      <c r="AE298" s="227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27"/>
      <c r="AW298" s="1316"/>
    </row>
    <row r="299" spans="1:49" s="1317" customFormat="1" ht="24" customHeight="1">
      <c r="A299" s="208"/>
      <c r="B299" s="221"/>
      <c r="C299" s="241" t="s">
        <v>12614</v>
      </c>
      <c r="D299" s="227" t="s">
        <v>19779</v>
      </c>
      <c r="E299" s="243" t="s">
        <v>16236</v>
      </c>
      <c r="F299" s="241" t="s">
        <v>16237</v>
      </c>
      <c r="G299" s="241" t="s">
        <v>507</v>
      </c>
      <c r="H299" s="233"/>
      <c r="I299" s="228"/>
      <c r="J299" s="228"/>
      <c r="K299" s="228"/>
      <c r="L299" s="227"/>
      <c r="M299" s="228"/>
      <c r="N299" s="228"/>
      <c r="O299" s="228"/>
      <c r="P299" s="228"/>
      <c r="Q299" s="228"/>
      <c r="R299" s="228"/>
      <c r="S299" s="227"/>
      <c r="T299" s="227"/>
      <c r="U299" s="227"/>
      <c r="V299" s="227"/>
      <c r="W299" s="233"/>
      <c r="X299" s="233"/>
      <c r="Y299" s="233"/>
      <c r="Z299" s="233"/>
      <c r="AA299" s="233"/>
      <c r="AB299" s="233"/>
      <c r="AC299" s="228"/>
      <c r="AD299" s="227"/>
      <c r="AE299" s="227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41"/>
      <c r="AW299" s="1316"/>
    </row>
    <row r="300" spans="1:49" s="1317" customFormat="1" ht="24" customHeight="1">
      <c r="A300" s="208"/>
      <c r="B300" s="221"/>
      <c r="C300" s="227" t="s">
        <v>2709</v>
      </c>
      <c r="D300" s="227" t="s">
        <v>19780</v>
      </c>
      <c r="E300" s="227" t="s">
        <v>10674</v>
      </c>
      <c r="F300" s="227" t="s">
        <v>2709</v>
      </c>
      <c r="G300" s="227" t="s">
        <v>2711</v>
      </c>
      <c r="H300" s="233">
        <v>7320</v>
      </c>
      <c r="I300" s="228"/>
      <c r="J300" s="228"/>
      <c r="K300" s="228"/>
      <c r="L300" s="227" t="s">
        <v>290</v>
      </c>
      <c r="M300" s="228">
        <v>70</v>
      </c>
      <c r="N300" s="228">
        <v>100</v>
      </c>
      <c r="O300" s="228">
        <v>7320</v>
      </c>
      <c r="P300" s="228"/>
      <c r="Q300" s="228"/>
      <c r="R300" s="228" t="s">
        <v>389</v>
      </c>
      <c r="S300" s="227" t="s">
        <v>389</v>
      </c>
      <c r="T300" s="236"/>
      <c r="U300" s="236"/>
      <c r="V300" s="227">
        <v>1994</v>
      </c>
      <c r="W300" s="233" t="s">
        <v>8246</v>
      </c>
      <c r="X300" s="233"/>
      <c r="Y300" s="233"/>
      <c r="Z300" s="233"/>
      <c r="AA300" s="233"/>
      <c r="AB300" s="233"/>
      <c r="AC300" s="228"/>
      <c r="AD300" s="227"/>
      <c r="AE300" s="227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27" t="s">
        <v>8246</v>
      </c>
      <c r="AW300" s="1316"/>
    </row>
    <row r="301" spans="1:49" s="1317" customFormat="1" ht="24" customHeight="1">
      <c r="A301" s="208"/>
      <c r="B301" s="221"/>
      <c r="C301" s="227" t="s">
        <v>2709</v>
      </c>
      <c r="D301" s="227" t="s">
        <v>19781</v>
      </c>
      <c r="E301" s="227" t="s">
        <v>10675</v>
      </c>
      <c r="F301" s="227" t="s">
        <v>2709</v>
      </c>
      <c r="G301" s="227" t="s">
        <v>2711</v>
      </c>
      <c r="H301" s="233">
        <v>8362</v>
      </c>
      <c r="I301" s="228"/>
      <c r="J301" s="228"/>
      <c r="K301" s="228"/>
      <c r="L301" s="227" t="s">
        <v>290</v>
      </c>
      <c r="M301" s="228">
        <v>75</v>
      </c>
      <c r="N301" s="228">
        <v>110</v>
      </c>
      <c r="O301" s="228">
        <v>8362</v>
      </c>
      <c r="P301" s="228"/>
      <c r="Q301" s="228"/>
      <c r="R301" s="228" t="s">
        <v>389</v>
      </c>
      <c r="S301" s="227" t="s">
        <v>389</v>
      </c>
      <c r="T301" s="236"/>
      <c r="U301" s="236"/>
      <c r="V301" s="227">
        <v>1996</v>
      </c>
      <c r="W301" s="233" t="s">
        <v>8247</v>
      </c>
      <c r="X301" s="233"/>
      <c r="Y301" s="233"/>
      <c r="Z301" s="233"/>
      <c r="AA301" s="233"/>
      <c r="AB301" s="233"/>
      <c r="AC301" s="228"/>
      <c r="AD301" s="227"/>
      <c r="AE301" s="227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27" t="s">
        <v>8247</v>
      </c>
      <c r="AW301" s="1316"/>
    </row>
    <row r="302" spans="1:49" s="1317" customFormat="1" ht="24" customHeight="1">
      <c r="A302" s="208"/>
      <c r="B302" s="221"/>
      <c r="C302" s="227" t="s">
        <v>2709</v>
      </c>
      <c r="D302" s="227" t="s">
        <v>19782</v>
      </c>
      <c r="E302" s="227" t="s">
        <v>10676</v>
      </c>
      <c r="F302" s="227" t="s">
        <v>2709</v>
      </c>
      <c r="G302" s="227" t="s">
        <v>13748</v>
      </c>
      <c r="H302" s="233">
        <v>12786</v>
      </c>
      <c r="I302" s="228"/>
      <c r="J302" s="228"/>
      <c r="K302" s="228"/>
      <c r="L302" s="227" t="s">
        <v>310</v>
      </c>
      <c r="M302" s="228">
        <v>65</v>
      </c>
      <c r="N302" s="228">
        <v>100</v>
      </c>
      <c r="O302" s="228">
        <v>6500</v>
      </c>
      <c r="P302" s="228"/>
      <c r="Q302" s="228"/>
      <c r="R302" s="228" t="s">
        <v>389</v>
      </c>
      <c r="S302" s="227" t="s">
        <v>389</v>
      </c>
      <c r="T302" s="236"/>
      <c r="U302" s="236"/>
      <c r="V302" s="227">
        <v>2001</v>
      </c>
      <c r="W302" s="233"/>
      <c r="X302" s="233"/>
      <c r="Y302" s="233"/>
      <c r="Z302" s="233"/>
      <c r="AA302" s="233"/>
      <c r="AB302" s="233"/>
      <c r="AC302" s="228"/>
      <c r="AD302" s="227"/>
      <c r="AE302" s="227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27"/>
      <c r="AW302" s="1316"/>
    </row>
    <row r="303" spans="1:49" s="1317" customFormat="1" ht="24" customHeight="1">
      <c r="A303" s="208"/>
      <c r="B303" s="221"/>
      <c r="C303" s="227" t="s">
        <v>2709</v>
      </c>
      <c r="D303" s="227" t="s">
        <v>19783</v>
      </c>
      <c r="E303" s="227" t="s">
        <v>10677</v>
      </c>
      <c r="F303" s="227" t="s">
        <v>2709</v>
      </c>
      <c r="G303" s="227" t="s">
        <v>2711</v>
      </c>
      <c r="H303" s="233">
        <v>8212</v>
      </c>
      <c r="I303" s="228"/>
      <c r="J303" s="228"/>
      <c r="K303" s="228"/>
      <c r="L303" s="227" t="s">
        <v>290</v>
      </c>
      <c r="M303" s="228">
        <v>75</v>
      </c>
      <c r="N303" s="228">
        <v>110</v>
      </c>
      <c r="O303" s="228">
        <v>8212</v>
      </c>
      <c r="P303" s="228"/>
      <c r="Q303" s="228"/>
      <c r="R303" s="228" t="s">
        <v>389</v>
      </c>
      <c r="S303" s="227" t="s">
        <v>389</v>
      </c>
      <c r="T303" s="236"/>
      <c r="U303" s="236"/>
      <c r="V303" s="227">
        <v>2002</v>
      </c>
      <c r="W303" s="233"/>
      <c r="X303" s="233"/>
      <c r="Y303" s="233"/>
      <c r="Z303" s="233"/>
      <c r="AA303" s="233"/>
      <c r="AB303" s="233"/>
      <c r="AC303" s="228"/>
      <c r="AD303" s="227"/>
      <c r="AE303" s="227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27"/>
      <c r="AW303" s="1316"/>
    </row>
    <row r="304" spans="1:49" s="1317" customFormat="1" ht="24" customHeight="1">
      <c r="A304" s="208"/>
      <c r="B304" s="221"/>
      <c r="C304" s="227" t="s">
        <v>2709</v>
      </c>
      <c r="D304" s="227" t="s">
        <v>19784</v>
      </c>
      <c r="E304" s="227" t="s">
        <v>10678</v>
      </c>
      <c r="F304" s="227" t="s">
        <v>2955</v>
      </c>
      <c r="G304" s="227" t="s">
        <v>2711</v>
      </c>
      <c r="H304" s="233">
        <v>7530</v>
      </c>
      <c r="I304" s="228"/>
      <c r="J304" s="228"/>
      <c r="K304" s="228"/>
      <c r="L304" s="227" t="s">
        <v>290</v>
      </c>
      <c r="M304" s="228">
        <v>75</v>
      </c>
      <c r="N304" s="228">
        <v>110</v>
      </c>
      <c r="O304" s="228">
        <v>8212</v>
      </c>
      <c r="P304" s="228"/>
      <c r="Q304" s="228"/>
      <c r="R304" s="228" t="s">
        <v>389</v>
      </c>
      <c r="S304" s="227" t="s">
        <v>389</v>
      </c>
      <c r="T304" s="236"/>
      <c r="U304" s="236"/>
      <c r="V304" s="227">
        <v>2002</v>
      </c>
      <c r="W304" s="233"/>
      <c r="X304" s="233"/>
      <c r="Y304" s="233"/>
      <c r="Z304" s="233"/>
      <c r="AA304" s="233"/>
      <c r="AB304" s="233"/>
      <c r="AC304" s="228"/>
      <c r="AD304" s="227"/>
      <c r="AE304" s="227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27"/>
      <c r="AW304" s="1316"/>
    </row>
    <row r="305" spans="1:49" s="1317" customFormat="1" ht="24" customHeight="1">
      <c r="A305" s="208"/>
      <c r="B305" s="221"/>
      <c r="C305" s="227" t="s">
        <v>2709</v>
      </c>
      <c r="D305" s="227" t="s">
        <v>19785</v>
      </c>
      <c r="E305" s="227" t="s">
        <v>10679</v>
      </c>
      <c r="F305" s="227" t="s">
        <v>2709</v>
      </c>
      <c r="G305" s="227" t="s">
        <v>2711</v>
      </c>
      <c r="H305" s="233">
        <v>47375</v>
      </c>
      <c r="I305" s="228">
        <v>653</v>
      </c>
      <c r="J305" s="228">
        <v>894</v>
      </c>
      <c r="K305" s="228"/>
      <c r="L305" s="227" t="s">
        <v>290</v>
      </c>
      <c r="M305" s="228">
        <v>70</v>
      </c>
      <c r="N305" s="228">
        <v>100</v>
      </c>
      <c r="O305" s="228">
        <v>7072</v>
      </c>
      <c r="P305" s="228"/>
      <c r="Q305" s="228"/>
      <c r="R305" s="228"/>
      <c r="S305" s="227"/>
      <c r="T305" s="236"/>
      <c r="U305" s="236"/>
      <c r="V305" s="227">
        <v>2010</v>
      </c>
      <c r="W305" s="233"/>
      <c r="X305" s="233"/>
      <c r="Y305" s="233"/>
      <c r="Z305" s="233"/>
      <c r="AA305" s="233"/>
      <c r="AB305" s="233"/>
      <c r="AC305" s="228">
        <v>16000</v>
      </c>
      <c r="AD305" s="227"/>
      <c r="AE305" s="227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27"/>
      <c r="AW305" s="1316"/>
    </row>
    <row r="306" spans="1:49" s="1317" customFormat="1" ht="24" customHeight="1">
      <c r="A306" s="208"/>
      <c r="B306" s="221"/>
      <c r="C306" s="227" t="s">
        <v>2709</v>
      </c>
      <c r="D306" s="227" t="s">
        <v>19786</v>
      </c>
      <c r="E306" s="227" t="s">
        <v>8248</v>
      </c>
      <c r="F306" s="227" t="s">
        <v>2709</v>
      </c>
      <c r="G306" s="227" t="s">
        <v>8249</v>
      </c>
      <c r="H306" s="233">
        <v>9519</v>
      </c>
      <c r="I306" s="228"/>
      <c r="J306" s="228"/>
      <c r="K306" s="228"/>
      <c r="L306" s="227" t="s">
        <v>290</v>
      </c>
      <c r="M306" s="236"/>
      <c r="N306" s="228">
        <v>104</v>
      </c>
      <c r="O306" s="228">
        <v>9519</v>
      </c>
      <c r="P306" s="228">
        <v>1</v>
      </c>
      <c r="Q306" s="228"/>
      <c r="R306" s="228"/>
      <c r="S306" s="227"/>
      <c r="T306" s="236"/>
      <c r="U306" s="236"/>
      <c r="V306" s="227">
        <v>2012</v>
      </c>
      <c r="W306" s="233"/>
      <c r="X306" s="233"/>
      <c r="Y306" s="233"/>
      <c r="Z306" s="233"/>
      <c r="AA306" s="233"/>
      <c r="AB306" s="233"/>
      <c r="AC306" s="228">
        <v>1100</v>
      </c>
      <c r="AD306" s="227"/>
      <c r="AE306" s="227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27"/>
      <c r="AW306" s="1316"/>
    </row>
    <row r="307" spans="1:49" s="1317" customFormat="1" ht="24" customHeight="1">
      <c r="A307" s="208"/>
      <c r="B307" s="221"/>
      <c r="C307" s="227" t="s">
        <v>2709</v>
      </c>
      <c r="D307" s="227" t="s">
        <v>19787</v>
      </c>
      <c r="E307" s="227" t="s">
        <v>8250</v>
      </c>
      <c r="F307" s="227" t="s">
        <v>2709</v>
      </c>
      <c r="G307" s="227" t="s">
        <v>2711</v>
      </c>
      <c r="H307" s="233">
        <v>6840</v>
      </c>
      <c r="I307" s="228">
        <v>1077</v>
      </c>
      <c r="J307" s="228">
        <v>1360</v>
      </c>
      <c r="K307" s="228"/>
      <c r="L307" s="227" t="s">
        <v>290</v>
      </c>
      <c r="M307" s="236"/>
      <c r="N307" s="228">
        <v>109</v>
      </c>
      <c r="O307" s="228">
        <v>8175</v>
      </c>
      <c r="P307" s="228">
        <v>1</v>
      </c>
      <c r="Q307" s="228">
        <v>2425</v>
      </c>
      <c r="R307" s="228" t="s">
        <v>178</v>
      </c>
      <c r="S307" s="227" t="s">
        <v>466</v>
      </c>
      <c r="T307" s="236"/>
      <c r="U307" s="236"/>
      <c r="V307" s="227">
        <v>2004</v>
      </c>
      <c r="W307" s="233"/>
      <c r="X307" s="233"/>
      <c r="Y307" s="233"/>
      <c r="Z307" s="233"/>
      <c r="AA307" s="233"/>
      <c r="AB307" s="233"/>
      <c r="AC307" s="228">
        <v>5000</v>
      </c>
      <c r="AD307" s="227"/>
      <c r="AE307" s="227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27"/>
      <c r="AW307" s="1316"/>
    </row>
    <row r="308" spans="1:49" s="1317" customFormat="1" ht="24" customHeight="1">
      <c r="A308" s="208"/>
      <c r="B308" s="221"/>
      <c r="C308" s="227" t="s">
        <v>2709</v>
      </c>
      <c r="D308" s="227" t="s">
        <v>19788</v>
      </c>
      <c r="E308" s="227" t="s">
        <v>8251</v>
      </c>
      <c r="F308" s="227" t="s">
        <v>2709</v>
      </c>
      <c r="G308" s="227" t="s">
        <v>2711</v>
      </c>
      <c r="H308" s="233">
        <v>284801</v>
      </c>
      <c r="I308" s="228">
        <v>26745</v>
      </c>
      <c r="J308" s="228">
        <v>60460</v>
      </c>
      <c r="K308" s="228"/>
      <c r="L308" s="227" t="s">
        <v>148</v>
      </c>
      <c r="M308" s="236"/>
      <c r="N308" s="228">
        <v>109</v>
      </c>
      <c r="O308" s="228">
        <v>8175</v>
      </c>
      <c r="P308" s="228">
        <v>1</v>
      </c>
      <c r="Q308" s="228">
        <v>43000</v>
      </c>
      <c r="R308" s="228" t="s">
        <v>178</v>
      </c>
      <c r="S308" s="227" t="s">
        <v>466</v>
      </c>
      <c r="T308" s="236"/>
      <c r="U308" s="236"/>
      <c r="V308" s="227">
        <v>2003</v>
      </c>
      <c r="W308" s="233"/>
      <c r="X308" s="233"/>
      <c r="Y308" s="233"/>
      <c r="Z308" s="233"/>
      <c r="AA308" s="233"/>
      <c r="AB308" s="233"/>
      <c r="AC308" s="228">
        <v>114397</v>
      </c>
      <c r="AD308" s="227"/>
      <c r="AE308" s="227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27"/>
      <c r="AW308" s="1316"/>
    </row>
    <row r="309" spans="1:49" s="1317" customFormat="1" ht="24" customHeight="1">
      <c r="A309" s="208"/>
      <c r="B309" s="221"/>
      <c r="C309" s="227" t="s">
        <v>2709</v>
      </c>
      <c r="D309" s="227" t="s">
        <v>19788</v>
      </c>
      <c r="E309" s="227" t="s">
        <v>8252</v>
      </c>
      <c r="F309" s="227" t="s">
        <v>2709</v>
      </c>
      <c r="G309" s="227" t="s">
        <v>2711</v>
      </c>
      <c r="H309" s="233">
        <v>17199</v>
      </c>
      <c r="I309" s="228">
        <v>462.57</v>
      </c>
      <c r="J309" s="228"/>
      <c r="K309" s="228"/>
      <c r="L309" s="227" t="s">
        <v>148</v>
      </c>
      <c r="M309" s="236"/>
      <c r="N309" s="228">
        <v>109</v>
      </c>
      <c r="O309" s="228">
        <v>8175</v>
      </c>
      <c r="P309" s="228">
        <v>1</v>
      </c>
      <c r="Q309" s="228">
        <v>1000</v>
      </c>
      <c r="R309" s="228" t="s">
        <v>178</v>
      </c>
      <c r="S309" s="227" t="s">
        <v>466</v>
      </c>
      <c r="T309" s="236"/>
      <c r="U309" s="236"/>
      <c r="V309" s="227">
        <v>2003</v>
      </c>
      <c r="W309" s="233" t="s">
        <v>8253</v>
      </c>
      <c r="X309" s="233"/>
      <c r="Y309" s="233"/>
      <c r="Z309" s="233"/>
      <c r="AA309" s="233"/>
      <c r="AB309" s="233"/>
      <c r="AC309" s="228"/>
      <c r="AD309" s="227"/>
      <c r="AE309" s="227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27" t="s">
        <v>8253</v>
      </c>
      <c r="AW309" s="1316"/>
    </row>
    <row r="310" spans="1:49" s="1317" customFormat="1" ht="24" customHeight="1">
      <c r="A310" s="208"/>
      <c r="B310" s="221"/>
      <c r="C310" s="227" t="s">
        <v>2709</v>
      </c>
      <c r="D310" s="227" t="s">
        <v>19789</v>
      </c>
      <c r="E310" s="227" t="s">
        <v>8254</v>
      </c>
      <c r="F310" s="227" t="s">
        <v>2709</v>
      </c>
      <c r="G310" s="227" t="s">
        <v>19790</v>
      </c>
      <c r="H310" s="233">
        <v>8000</v>
      </c>
      <c r="I310" s="228"/>
      <c r="J310" s="228"/>
      <c r="K310" s="228"/>
      <c r="L310" s="227" t="s">
        <v>8255</v>
      </c>
      <c r="M310" s="236"/>
      <c r="N310" s="228">
        <v>120</v>
      </c>
      <c r="O310" s="228">
        <v>12000</v>
      </c>
      <c r="P310" s="228">
        <v>1</v>
      </c>
      <c r="Q310" s="228"/>
      <c r="R310" s="228"/>
      <c r="S310" s="227"/>
      <c r="T310" s="236"/>
      <c r="U310" s="236"/>
      <c r="V310" s="227">
        <v>1986</v>
      </c>
      <c r="W310" s="233"/>
      <c r="X310" s="233"/>
      <c r="Y310" s="233"/>
      <c r="Z310" s="233"/>
      <c r="AA310" s="233"/>
      <c r="AB310" s="233"/>
      <c r="AC310" s="228"/>
      <c r="AD310" s="227"/>
      <c r="AE310" s="227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27"/>
      <c r="AW310" s="1316"/>
    </row>
    <row r="311" spans="1:49" s="1317" customFormat="1" ht="24" customHeight="1">
      <c r="A311" s="208"/>
      <c r="B311" s="221"/>
      <c r="C311" s="227" t="s">
        <v>2709</v>
      </c>
      <c r="D311" s="227" t="s">
        <v>19791</v>
      </c>
      <c r="E311" s="227" t="s">
        <v>8256</v>
      </c>
      <c r="F311" s="227" t="s">
        <v>2709</v>
      </c>
      <c r="G311" s="227" t="s">
        <v>2711</v>
      </c>
      <c r="H311" s="233">
        <v>9722</v>
      </c>
      <c r="I311" s="228"/>
      <c r="J311" s="228"/>
      <c r="K311" s="228"/>
      <c r="L311" s="227" t="s">
        <v>290</v>
      </c>
      <c r="M311" s="228">
        <v>95</v>
      </c>
      <c r="N311" s="228">
        <v>4275</v>
      </c>
      <c r="O311" s="228">
        <v>1</v>
      </c>
      <c r="P311" s="228"/>
      <c r="Q311" s="228"/>
      <c r="R311" s="228"/>
      <c r="S311" s="227"/>
      <c r="T311" s="236"/>
      <c r="U311" s="236"/>
      <c r="V311" s="227">
        <v>2012</v>
      </c>
      <c r="W311" s="233"/>
      <c r="X311" s="233"/>
      <c r="Y311" s="233"/>
      <c r="Z311" s="233"/>
      <c r="AA311" s="233"/>
      <c r="AB311" s="233"/>
      <c r="AC311" s="228"/>
      <c r="AD311" s="227"/>
      <c r="AE311" s="227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27"/>
      <c r="AW311" s="1316"/>
    </row>
    <row r="312" spans="1:49" s="1317" customFormat="1" ht="24" customHeight="1">
      <c r="A312" s="208"/>
      <c r="B312" s="221"/>
      <c r="C312" s="227" t="s">
        <v>2709</v>
      </c>
      <c r="D312" s="227" t="s">
        <v>19792</v>
      </c>
      <c r="E312" s="227" t="s">
        <v>19793</v>
      </c>
      <c r="F312" s="227" t="s">
        <v>12874</v>
      </c>
      <c r="G312" s="227" t="s">
        <v>13748</v>
      </c>
      <c r="H312" s="233"/>
      <c r="I312" s="228">
        <v>7560</v>
      </c>
      <c r="J312" s="228"/>
      <c r="K312" s="228"/>
      <c r="L312" s="227" t="s">
        <v>290</v>
      </c>
      <c r="M312" s="228">
        <v>70</v>
      </c>
      <c r="N312" s="228">
        <v>108</v>
      </c>
      <c r="O312" s="228">
        <f>N312*M312</f>
        <v>7560</v>
      </c>
      <c r="P312" s="228">
        <v>1</v>
      </c>
      <c r="Q312" s="228"/>
      <c r="R312" s="228"/>
      <c r="S312" s="227"/>
      <c r="T312" s="227"/>
      <c r="U312" s="227"/>
      <c r="V312" s="227">
        <v>2020</v>
      </c>
      <c r="W312" s="233"/>
      <c r="X312" s="233"/>
      <c r="Y312" s="233"/>
      <c r="Z312" s="233"/>
      <c r="AA312" s="233"/>
      <c r="AB312" s="233"/>
      <c r="AC312" s="228"/>
      <c r="AD312" s="227"/>
      <c r="AE312" s="227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27"/>
      <c r="AW312" s="1316" t="s">
        <v>19794</v>
      </c>
    </row>
    <row r="313" spans="1:49" s="1317" customFormat="1" ht="24" customHeight="1">
      <c r="A313" s="208"/>
      <c r="B313" s="221"/>
      <c r="C313" s="227" t="s">
        <v>2700</v>
      </c>
      <c r="D313" s="227" t="s">
        <v>19795</v>
      </c>
      <c r="E313" s="227" t="s">
        <v>8257</v>
      </c>
      <c r="F313" s="227" t="s">
        <v>2700</v>
      </c>
      <c r="G313" s="227" t="s">
        <v>2705</v>
      </c>
      <c r="H313" s="233">
        <v>2</v>
      </c>
      <c r="I313" s="228">
        <v>9967</v>
      </c>
      <c r="J313" s="228">
        <v>190.39</v>
      </c>
      <c r="K313" s="228">
        <v>255</v>
      </c>
      <c r="L313" s="227" t="s">
        <v>290</v>
      </c>
      <c r="M313" s="228">
        <v>50</v>
      </c>
      <c r="N313" s="228">
        <v>75</v>
      </c>
      <c r="O313" s="228">
        <v>3750</v>
      </c>
      <c r="P313" s="228">
        <v>1</v>
      </c>
      <c r="Q313" s="228"/>
      <c r="R313" s="228"/>
      <c r="S313" s="227"/>
      <c r="T313" s="227"/>
      <c r="U313" s="227"/>
      <c r="V313" s="227">
        <v>2018</v>
      </c>
      <c r="W313" s="233">
        <v>2336</v>
      </c>
      <c r="X313" s="233"/>
      <c r="Y313" s="233"/>
      <c r="Z313" s="233"/>
      <c r="AA313" s="233"/>
      <c r="AB313" s="233"/>
      <c r="AC313" s="228">
        <v>2085</v>
      </c>
      <c r="AD313" s="227"/>
      <c r="AE313" s="227"/>
      <c r="AF313" s="233"/>
      <c r="AG313" s="233"/>
      <c r="AH313" s="233" t="s">
        <v>8258</v>
      </c>
      <c r="AI313" s="233" t="s">
        <v>6098</v>
      </c>
      <c r="AJ313" s="233" t="s">
        <v>914</v>
      </c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27"/>
      <c r="AW313" s="1316"/>
    </row>
    <row r="314" spans="1:49" s="1317" customFormat="1" ht="24" customHeight="1">
      <c r="A314" s="208"/>
      <c r="B314" s="221"/>
      <c r="C314" s="227" t="s">
        <v>2700</v>
      </c>
      <c r="D314" s="227" t="s">
        <v>19796</v>
      </c>
      <c r="E314" s="227" t="s">
        <v>17585</v>
      </c>
      <c r="F314" s="227" t="s">
        <v>8259</v>
      </c>
      <c r="G314" s="227" t="s">
        <v>2705</v>
      </c>
      <c r="H314" s="233">
        <v>45</v>
      </c>
      <c r="I314" s="228">
        <v>13203</v>
      </c>
      <c r="J314" s="228"/>
      <c r="K314" s="228"/>
      <c r="L314" s="227" t="s">
        <v>290</v>
      </c>
      <c r="M314" s="228">
        <v>73</v>
      </c>
      <c r="N314" s="228">
        <v>111</v>
      </c>
      <c r="O314" s="228">
        <v>8103</v>
      </c>
      <c r="P314" s="228">
        <v>1</v>
      </c>
      <c r="Q314" s="228">
        <v>446</v>
      </c>
      <c r="R314" s="228">
        <v>500</v>
      </c>
      <c r="S314" s="227" t="s">
        <v>2864</v>
      </c>
      <c r="T314" s="227"/>
      <c r="U314" s="227"/>
      <c r="V314" s="227">
        <v>2008</v>
      </c>
      <c r="W314" s="233">
        <v>78810</v>
      </c>
      <c r="X314" s="233">
        <v>118216</v>
      </c>
      <c r="Y314" s="233"/>
      <c r="Z314" s="233"/>
      <c r="AA314" s="233">
        <v>28200</v>
      </c>
      <c r="AB314" s="233"/>
      <c r="AC314" s="228">
        <v>2269</v>
      </c>
      <c r="AD314" s="227"/>
      <c r="AE314" s="227"/>
      <c r="AF314" s="233">
        <v>2</v>
      </c>
      <c r="AG314" s="233">
        <v>4189</v>
      </c>
      <c r="AH314" s="233" t="s">
        <v>8224</v>
      </c>
      <c r="AI314" s="233" t="s">
        <v>8225</v>
      </c>
      <c r="AJ314" s="233">
        <v>227</v>
      </c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27" t="s">
        <v>20043</v>
      </c>
      <c r="AW314" s="1316"/>
    </row>
    <row r="315" spans="1:49" s="1317" customFormat="1" ht="24" customHeight="1">
      <c r="A315" s="208"/>
      <c r="B315" s="221"/>
      <c r="C315" s="227" t="s">
        <v>2700</v>
      </c>
      <c r="D315" s="227" t="s">
        <v>19797</v>
      </c>
      <c r="E315" s="227" t="s">
        <v>16238</v>
      </c>
      <c r="F315" s="227" t="s">
        <v>8259</v>
      </c>
      <c r="G315" s="227" t="s">
        <v>2705</v>
      </c>
      <c r="H315" s="233">
        <v>46</v>
      </c>
      <c r="I315" s="228">
        <v>7412</v>
      </c>
      <c r="J315" s="228"/>
      <c r="K315" s="228"/>
      <c r="L315" s="227" t="s">
        <v>290</v>
      </c>
      <c r="M315" s="228">
        <v>64</v>
      </c>
      <c r="N315" s="228">
        <v>105</v>
      </c>
      <c r="O315" s="228">
        <v>6720</v>
      </c>
      <c r="P315" s="228">
        <v>1</v>
      </c>
      <c r="Q315" s="228">
        <v>200</v>
      </c>
      <c r="R315" s="228">
        <v>500</v>
      </c>
      <c r="S315" s="227" t="s">
        <v>178</v>
      </c>
      <c r="T315" s="227"/>
      <c r="U315" s="227"/>
      <c r="V315" s="227">
        <v>2008</v>
      </c>
      <c r="W315" s="233"/>
      <c r="X315" s="233"/>
      <c r="Y315" s="233"/>
      <c r="Z315" s="233"/>
      <c r="AA315" s="233"/>
      <c r="AB315" s="233"/>
      <c r="AC315" s="228">
        <v>2094</v>
      </c>
      <c r="AD315" s="227"/>
      <c r="AE315" s="227"/>
      <c r="AF315" s="233"/>
      <c r="AG315" s="233"/>
      <c r="AH315" s="233" t="s">
        <v>8227</v>
      </c>
      <c r="AI315" s="233" t="s">
        <v>8228</v>
      </c>
      <c r="AJ315" s="233">
        <v>291</v>
      </c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313"/>
      <c r="AW315" s="1316"/>
    </row>
    <row r="316" spans="1:49" s="1317" customFormat="1" ht="24" customHeight="1">
      <c r="A316" s="208"/>
      <c r="B316" s="221"/>
      <c r="C316" s="227" t="s">
        <v>2700</v>
      </c>
      <c r="D316" s="227" t="s">
        <v>19798</v>
      </c>
      <c r="E316" s="227" t="s">
        <v>16239</v>
      </c>
      <c r="F316" s="227" t="s">
        <v>2700</v>
      </c>
      <c r="G316" s="227" t="s">
        <v>2705</v>
      </c>
      <c r="H316" s="233">
        <v>5</v>
      </c>
      <c r="I316" s="228">
        <v>17940</v>
      </c>
      <c r="J316" s="228"/>
      <c r="K316" s="228"/>
      <c r="L316" s="227" t="s">
        <v>290</v>
      </c>
      <c r="M316" s="228">
        <v>68</v>
      </c>
      <c r="N316" s="228">
        <v>105</v>
      </c>
      <c r="O316" s="228">
        <v>14280</v>
      </c>
      <c r="P316" s="228">
        <v>2</v>
      </c>
      <c r="Q316" s="228">
        <v>147</v>
      </c>
      <c r="R316" s="228">
        <v>500</v>
      </c>
      <c r="S316" s="227" t="s">
        <v>339</v>
      </c>
      <c r="T316" s="227"/>
      <c r="U316" s="227"/>
      <c r="V316" s="227">
        <v>2011</v>
      </c>
      <c r="W316" s="233"/>
      <c r="X316" s="233"/>
      <c r="Y316" s="233"/>
      <c r="Z316" s="233"/>
      <c r="AA316" s="233"/>
      <c r="AB316" s="233"/>
      <c r="AC316" s="228">
        <v>3777</v>
      </c>
      <c r="AD316" s="227"/>
      <c r="AE316" s="227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313"/>
      <c r="AW316" s="1316"/>
    </row>
    <row r="317" spans="1:49" s="1317" customFormat="1" ht="24" customHeight="1">
      <c r="A317" s="208"/>
      <c r="B317" s="221"/>
      <c r="C317" s="227" t="s">
        <v>2700</v>
      </c>
      <c r="D317" s="227" t="s">
        <v>19799</v>
      </c>
      <c r="E317" s="227" t="s">
        <v>16240</v>
      </c>
      <c r="F317" s="227" t="s">
        <v>2700</v>
      </c>
      <c r="G317" s="227" t="s">
        <v>2705</v>
      </c>
      <c r="H317" s="233">
        <v>5</v>
      </c>
      <c r="I317" s="228">
        <v>35000</v>
      </c>
      <c r="J317" s="228"/>
      <c r="K317" s="228"/>
      <c r="L317" s="227" t="s">
        <v>290</v>
      </c>
      <c r="M317" s="228">
        <v>68</v>
      </c>
      <c r="N317" s="228">
        <v>105</v>
      </c>
      <c r="O317" s="228">
        <v>14280</v>
      </c>
      <c r="P317" s="228">
        <v>2</v>
      </c>
      <c r="Q317" s="228"/>
      <c r="R317" s="228"/>
      <c r="S317" s="227"/>
      <c r="T317" s="227"/>
      <c r="U317" s="227"/>
      <c r="V317" s="227">
        <v>2020</v>
      </c>
      <c r="W317" s="233"/>
      <c r="X317" s="233"/>
      <c r="Y317" s="233"/>
      <c r="Z317" s="233"/>
      <c r="AA317" s="233"/>
      <c r="AB317" s="233"/>
      <c r="AC317" s="228">
        <v>3500</v>
      </c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313"/>
      <c r="AW317" s="1316"/>
    </row>
    <row r="318" spans="1:49" s="1317" customFormat="1" ht="24" customHeight="1">
      <c r="A318" s="208"/>
      <c r="B318" s="221"/>
      <c r="C318" s="227" t="s">
        <v>12627</v>
      </c>
      <c r="D318" s="227" t="s">
        <v>19800</v>
      </c>
      <c r="E318" s="227" t="s">
        <v>12629</v>
      </c>
      <c r="F318" s="227" t="s">
        <v>2700</v>
      </c>
      <c r="G318" s="227" t="s">
        <v>2705</v>
      </c>
      <c r="H318" s="233">
        <v>1</v>
      </c>
      <c r="I318" s="228">
        <v>4680</v>
      </c>
      <c r="J318" s="228"/>
      <c r="K318" s="228"/>
      <c r="L318" s="227" t="s">
        <v>1979</v>
      </c>
      <c r="M318" s="228">
        <v>52</v>
      </c>
      <c r="N318" s="228">
        <v>94</v>
      </c>
      <c r="O318" s="228">
        <v>4888</v>
      </c>
      <c r="P318" s="228">
        <v>1</v>
      </c>
      <c r="Q318" s="228"/>
      <c r="R318" s="228"/>
      <c r="S318" s="227"/>
      <c r="T318" s="227"/>
      <c r="U318" s="227"/>
      <c r="V318" s="227">
        <v>1998</v>
      </c>
      <c r="W318" s="233"/>
      <c r="X318" s="233"/>
      <c r="Y318" s="233"/>
      <c r="Z318" s="233"/>
      <c r="AA318" s="233"/>
      <c r="AB318" s="233"/>
      <c r="AC318" s="228"/>
      <c r="AD318" s="227"/>
      <c r="AE318" s="227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27"/>
      <c r="AW318" s="1316"/>
    </row>
    <row r="319" spans="1:49" s="1317" customFormat="1" ht="24" customHeight="1">
      <c r="A319" s="208"/>
      <c r="B319" s="221"/>
      <c r="C319" s="227" t="s">
        <v>12627</v>
      </c>
      <c r="D319" s="227" t="s">
        <v>19801</v>
      </c>
      <c r="E319" s="227" t="s">
        <v>12630</v>
      </c>
      <c r="F319" s="227" t="s">
        <v>2700</v>
      </c>
      <c r="G319" s="227" t="s">
        <v>12631</v>
      </c>
      <c r="H319" s="233">
        <v>5</v>
      </c>
      <c r="I319" s="228">
        <v>7420</v>
      </c>
      <c r="J319" s="228"/>
      <c r="K319" s="228"/>
      <c r="L319" s="227" t="s">
        <v>1979</v>
      </c>
      <c r="M319" s="228">
        <v>45</v>
      </c>
      <c r="N319" s="228">
        <v>75</v>
      </c>
      <c r="O319" s="228">
        <v>3375</v>
      </c>
      <c r="P319" s="228">
        <v>1</v>
      </c>
      <c r="Q319" s="228"/>
      <c r="R319" s="228"/>
      <c r="S319" s="227"/>
      <c r="T319" s="227"/>
      <c r="U319" s="227"/>
      <c r="V319" s="227">
        <v>2020</v>
      </c>
      <c r="W319" s="233"/>
      <c r="X319" s="233"/>
      <c r="Y319" s="233"/>
      <c r="Z319" s="233"/>
      <c r="AA319" s="233"/>
      <c r="AB319" s="233"/>
      <c r="AC319" s="228">
        <v>1221</v>
      </c>
      <c r="AD319" s="227"/>
      <c r="AE319" s="227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27"/>
      <c r="AW319" s="1316"/>
    </row>
    <row r="320" spans="1:49" s="1317" customFormat="1" ht="24" customHeight="1">
      <c r="A320" s="208"/>
      <c r="B320" s="221"/>
      <c r="C320" s="227" t="s">
        <v>12627</v>
      </c>
      <c r="D320" s="227" t="s">
        <v>19802</v>
      </c>
      <c r="E320" s="227" t="s">
        <v>12632</v>
      </c>
      <c r="F320" s="227" t="s">
        <v>2700</v>
      </c>
      <c r="G320" s="227" t="s">
        <v>19803</v>
      </c>
      <c r="H320" s="233">
        <v>4</v>
      </c>
      <c r="I320" s="228">
        <v>5808</v>
      </c>
      <c r="J320" s="228"/>
      <c r="K320" s="228"/>
      <c r="L320" s="227" t="s">
        <v>12475</v>
      </c>
      <c r="M320" s="228">
        <v>60</v>
      </c>
      <c r="N320" s="228">
        <v>82</v>
      </c>
      <c r="O320" s="228">
        <v>4920</v>
      </c>
      <c r="P320" s="228">
        <v>1</v>
      </c>
      <c r="Q320" s="228"/>
      <c r="R320" s="228"/>
      <c r="S320" s="227"/>
      <c r="T320" s="227"/>
      <c r="U320" s="227"/>
      <c r="V320" s="227">
        <v>2012</v>
      </c>
      <c r="W320" s="233"/>
      <c r="X320" s="233"/>
      <c r="Y320" s="233"/>
      <c r="Z320" s="233"/>
      <c r="AA320" s="233"/>
      <c r="AB320" s="233"/>
      <c r="AC320" s="228">
        <v>91</v>
      </c>
      <c r="AD320" s="227"/>
      <c r="AE320" s="227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27"/>
      <c r="AW320" s="1316"/>
    </row>
    <row r="321" spans="1:49" s="1317" customFormat="1" ht="24" customHeight="1">
      <c r="A321" s="208"/>
      <c r="B321" s="221"/>
      <c r="C321" s="241" t="s">
        <v>12627</v>
      </c>
      <c r="D321" s="227" t="s">
        <v>19804</v>
      </c>
      <c r="E321" s="243" t="s">
        <v>16241</v>
      </c>
      <c r="F321" s="241" t="s">
        <v>12627</v>
      </c>
      <c r="G321" s="241" t="s">
        <v>16242</v>
      </c>
      <c r="H321" s="233">
        <v>4</v>
      </c>
      <c r="I321" s="244">
        <v>29977</v>
      </c>
      <c r="J321" s="244"/>
      <c r="K321" s="244">
        <v>14280</v>
      </c>
      <c r="L321" s="241" t="s">
        <v>1982</v>
      </c>
      <c r="M321" s="244">
        <v>68</v>
      </c>
      <c r="N321" s="244">
        <v>105</v>
      </c>
      <c r="O321" s="244">
        <v>7140</v>
      </c>
      <c r="P321" s="244">
        <v>2</v>
      </c>
      <c r="Q321" s="244"/>
      <c r="R321" s="244"/>
      <c r="S321" s="241"/>
      <c r="T321" s="241"/>
      <c r="U321" s="241"/>
      <c r="V321" s="241">
        <v>2021</v>
      </c>
      <c r="W321" s="233"/>
      <c r="X321" s="233"/>
      <c r="Y321" s="233"/>
      <c r="Z321" s="233"/>
      <c r="AA321" s="233"/>
      <c r="AB321" s="233"/>
      <c r="AC321" s="228"/>
      <c r="AD321" s="227"/>
      <c r="AE321" s="227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313"/>
      <c r="AW321" s="1316"/>
    </row>
    <row r="322" spans="1:49" s="1317" customFormat="1" ht="24" customHeight="1">
      <c r="A322" s="208"/>
      <c r="B322" s="221"/>
      <c r="C322" s="227" t="s">
        <v>2764</v>
      </c>
      <c r="D322" s="227" t="s">
        <v>19805</v>
      </c>
      <c r="E322" s="227" t="s">
        <v>16243</v>
      </c>
      <c r="F322" s="227" t="s">
        <v>2764</v>
      </c>
      <c r="G322" s="227" t="s">
        <v>2766</v>
      </c>
      <c r="H322" s="233">
        <v>6</v>
      </c>
      <c r="I322" s="228">
        <v>12153</v>
      </c>
      <c r="J322" s="228">
        <v>280</v>
      </c>
      <c r="K322" s="228">
        <v>280</v>
      </c>
      <c r="L322" s="227" t="s">
        <v>290</v>
      </c>
      <c r="M322" s="228">
        <v>64</v>
      </c>
      <c r="N322" s="228">
        <v>100</v>
      </c>
      <c r="O322" s="228">
        <v>6982</v>
      </c>
      <c r="P322" s="228">
        <v>1</v>
      </c>
      <c r="Q322" s="228">
        <v>366</v>
      </c>
      <c r="R322" s="228">
        <v>400</v>
      </c>
      <c r="S322" s="234" t="s">
        <v>339</v>
      </c>
      <c r="T322" s="234" t="s">
        <v>1005</v>
      </c>
      <c r="U322" s="234"/>
      <c r="V322" s="227">
        <v>2006</v>
      </c>
      <c r="W322" s="233"/>
      <c r="X322" s="233"/>
      <c r="Y322" s="233"/>
      <c r="Z322" s="233"/>
      <c r="AA322" s="233"/>
      <c r="AB322" s="233"/>
      <c r="AC322" s="228">
        <v>1204</v>
      </c>
      <c r="AD322" s="227"/>
      <c r="AE322" s="227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4"/>
      <c r="AW322" s="1316"/>
    </row>
    <row r="323" spans="1:49" s="1317" customFormat="1" ht="24" customHeight="1">
      <c r="A323" s="208"/>
      <c r="B323" s="221"/>
      <c r="C323" s="227" t="s">
        <v>12633</v>
      </c>
      <c r="D323" s="227" t="s">
        <v>19805</v>
      </c>
      <c r="E323" s="227" t="s">
        <v>16244</v>
      </c>
      <c r="F323" s="227" t="s">
        <v>2764</v>
      </c>
      <c r="G323" s="227" t="s">
        <v>2766</v>
      </c>
      <c r="H323" s="233"/>
      <c r="I323" s="228">
        <v>8232</v>
      </c>
      <c r="J323" s="228"/>
      <c r="K323" s="228"/>
      <c r="L323" s="227" t="s">
        <v>290</v>
      </c>
      <c r="M323" s="228">
        <v>64</v>
      </c>
      <c r="N323" s="228">
        <v>100</v>
      </c>
      <c r="O323" s="228">
        <v>6400</v>
      </c>
      <c r="P323" s="228">
        <v>1</v>
      </c>
      <c r="Q323" s="228"/>
      <c r="R323" s="228"/>
      <c r="S323" s="234"/>
      <c r="T323" s="234"/>
      <c r="U323" s="234"/>
      <c r="V323" s="227">
        <v>2018</v>
      </c>
      <c r="W323" s="233"/>
      <c r="X323" s="233"/>
      <c r="Y323" s="233"/>
      <c r="Z323" s="233"/>
      <c r="AA323" s="233"/>
      <c r="AB323" s="233"/>
      <c r="AC323" s="228"/>
      <c r="AD323" s="227"/>
      <c r="AE323" s="227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4"/>
      <c r="AW323" s="1316"/>
    </row>
    <row r="324" spans="1:49" s="1317" customFormat="1" ht="24" customHeight="1">
      <c r="A324" s="208"/>
      <c r="B324" s="221"/>
      <c r="C324" s="227" t="s">
        <v>2764</v>
      </c>
      <c r="D324" s="227" t="s">
        <v>19806</v>
      </c>
      <c r="E324" s="227" t="s">
        <v>8286</v>
      </c>
      <c r="F324" s="227" t="s">
        <v>2764</v>
      </c>
      <c r="G324" s="227" t="s">
        <v>2766</v>
      </c>
      <c r="H324" s="233"/>
      <c r="I324" s="228">
        <v>7480</v>
      </c>
      <c r="J324" s="228"/>
      <c r="K324" s="228"/>
      <c r="L324" s="227" t="s">
        <v>290</v>
      </c>
      <c r="M324" s="228">
        <v>64</v>
      </c>
      <c r="N324" s="228">
        <v>100</v>
      </c>
      <c r="O324" s="228">
        <v>6400</v>
      </c>
      <c r="P324" s="228">
        <v>1</v>
      </c>
      <c r="Q324" s="228"/>
      <c r="R324" s="228"/>
      <c r="S324" s="234"/>
      <c r="T324" s="234"/>
      <c r="U324" s="234"/>
      <c r="V324" s="227">
        <v>2007</v>
      </c>
      <c r="W324" s="233"/>
      <c r="X324" s="233"/>
      <c r="Y324" s="233"/>
      <c r="Z324" s="233"/>
      <c r="AA324" s="233"/>
      <c r="AB324" s="233"/>
      <c r="AC324" s="228"/>
      <c r="AD324" s="227"/>
      <c r="AE324" s="227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27"/>
      <c r="AW324" s="1316"/>
    </row>
    <row r="325" spans="1:49" s="1317" customFormat="1" ht="24" customHeight="1">
      <c r="A325" s="208"/>
      <c r="B325" s="221"/>
      <c r="C325" s="227" t="s">
        <v>2764</v>
      </c>
      <c r="D325" s="227" t="s">
        <v>19807</v>
      </c>
      <c r="E325" s="227" t="s">
        <v>8287</v>
      </c>
      <c r="F325" s="227" t="s">
        <v>2764</v>
      </c>
      <c r="G325" s="227" t="s">
        <v>2766</v>
      </c>
      <c r="H325" s="233"/>
      <c r="I325" s="228">
        <v>10184</v>
      </c>
      <c r="J325" s="228"/>
      <c r="K325" s="228"/>
      <c r="L325" s="227" t="s">
        <v>290</v>
      </c>
      <c r="M325" s="228">
        <v>68</v>
      </c>
      <c r="N325" s="228">
        <v>105</v>
      </c>
      <c r="O325" s="228">
        <v>7140</v>
      </c>
      <c r="P325" s="228">
        <v>1</v>
      </c>
      <c r="Q325" s="228"/>
      <c r="R325" s="228"/>
      <c r="S325" s="234"/>
      <c r="T325" s="234"/>
      <c r="U325" s="234"/>
      <c r="V325" s="227">
        <v>2015</v>
      </c>
      <c r="W325" s="233"/>
      <c r="X325" s="233"/>
      <c r="Y325" s="233"/>
      <c r="Z325" s="233"/>
      <c r="AA325" s="233"/>
      <c r="AB325" s="233"/>
      <c r="AC325" s="228"/>
      <c r="AD325" s="227"/>
      <c r="AE325" s="227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27"/>
      <c r="AW325" s="1316"/>
    </row>
    <row r="326" spans="1:49" s="1317" customFormat="1" ht="24" customHeight="1">
      <c r="A326" s="208"/>
      <c r="B326" s="221"/>
      <c r="C326" s="227" t="s">
        <v>2764</v>
      </c>
      <c r="D326" s="227" t="s">
        <v>19808</v>
      </c>
      <c r="E326" s="227" t="s">
        <v>10682</v>
      </c>
      <c r="F326" s="227" t="s">
        <v>2764</v>
      </c>
      <c r="G326" s="227" t="s">
        <v>2766</v>
      </c>
      <c r="H326" s="233"/>
      <c r="I326" s="228">
        <v>48167</v>
      </c>
      <c r="J326" s="228"/>
      <c r="K326" s="228"/>
      <c r="L326" s="227" t="s">
        <v>290</v>
      </c>
      <c r="M326" s="228">
        <v>66</v>
      </c>
      <c r="N326" s="228">
        <v>96</v>
      </c>
      <c r="O326" s="228">
        <v>6336</v>
      </c>
      <c r="P326" s="228">
        <v>1</v>
      </c>
      <c r="Q326" s="228"/>
      <c r="R326" s="228"/>
      <c r="S326" s="227"/>
      <c r="T326" s="227"/>
      <c r="U326" s="227"/>
      <c r="V326" s="227">
        <v>2016</v>
      </c>
      <c r="W326" s="233"/>
      <c r="X326" s="233"/>
      <c r="Y326" s="233"/>
      <c r="Z326" s="233"/>
      <c r="AA326" s="233"/>
      <c r="AB326" s="233"/>
      <c r="AC326" s="228"/>
      <c r="AD326" s="227"/>
      <c r="AE326" s="227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27"/>
      <c r="AW326" s="1316"/>
    </row>
    <row r="327" spans="1:49" s="1317" customFormat="1" ht="24" customHeight="1">
      <c r="A327" s="208"/>
      <c r="B327" s="221"/>
      <c r="C327" s="227" t="s">
        <v>2764</v>
      </c>
      <c r="D327" s="227" t="s">
        <v>19809</v>
      </c>
      <c r="E327" s="227" t="s">
        <v>10683</v>
      </c>
      <c r="F327" s="227" t="s">
        <v>2764</v>
      </c>
      <c r="G327" s="227" t="s">
        <v>2766</v>
      </c>
      <c r="H327" s="233"/>
      <c r="I327" s="228">
        <v>6800</v>
      </c>
      <c r="J327" s="228"/>
      <c r="K327" s="228"/>
      <c r="L327" s="227" t="s">
        <v>290</v>
      </c>
      <c r="M327" s="228">
        <v>64</v>
      </c>
      <c r="N327" s="228">
        <v>100</v>
      </c>
      <c r="O327" s="228">
        <v>6400</v>
      </c>
      <c r="P327" s="228">
        <v>1</v>
      </c>
      <c r="Q327" s="228">
        <v>350</v>
      </c>
      <c r="R327" s="228">
        <v>350</v>
      </c>
      <c r="S327" s="227" t="s">
        <v>178</v>
      </c>
      <c r="T327" s="227" t="s">
        <v>703</v>
      </c>
      <c r="U327" s="227"/>
      <c r="V327" s="227">
        <v>2014</v>
      </c>
      <c r="W327" s="233"/>
      <c r="X327" s="233"/>
      <c r="Y327" s="233"/>
      <c r="Z327" s="233"/>
      <c r="AA327" s="233"/>
      <c r="AB327" s="233"/>
      <c r="AC327" s="228">
        <v>8112</v>
      </c>
      <c r="AD327" s="227"/>
      <c r="AE327" s="227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27"/>
      <c r="AW327" s="1316"/>
    </row>
    <row r="328" spans="1:49" s="1317" customFormat="1" ht="24" customHeight="1">
      <c r="A328" s="208"/>
      <c r="B328" s="221"/>
      <c r="C328" s="227" t="s">
        <v>2764</v>
      </c>
      <c r="D328" s="227" t="s">
        <v>19810</v>
      </c>
      <c r="E328" s="227" t="s">
        <v>8288</v>
      </c>
      <c r="F328" s="227" t="s">
        <v>2764</v>
      </c>
      <c r="G328" s="227" t="s">
        <v>2766</v>
      </c>
      <c r="H328" s="233"/>
      <c r="I328" s="228">
        <v>7247</v>
      </c>
      <c r="J328" s="228"/>
      <c r="K328" s="228"/>
      <c r="L328" s="227" t="s">
        <v>290</v>
      </c>
      <c r="M328" s="228">
        <v>70</v>
      </c>
      <c r="N328" s="228">
        <v>100</v>
      </c>
      <c r="O328" s="228">
        <v>7000</v>
      </c>
      <c r="P328" s="228">
        <v>1</v>
      </c>
      <c r="Q328" s="228"/>
      <c r="R328" s="228"/>
      <c r="S328" s="227"/>
      <c r="T328" s="227"/>
      <c r="U328" s="227"/>
      <c r="V328" s="227">
        <v>2017</v>
      </c>
      <c r="W328" s="233"/>
      <c r="X328" s="233"/>
      <c r="Y328" s="233"/>
      <c r="Z328" s="233"/>
      <c r="AA328" s="233"/>
      <c r="AB328" s="233"/>
      <c r="AC328" s="228"/>
      <c r="AD328" s="227"/>
      <c r="AE328" s="227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27"/>
      <c r="AW328" s="1316"/>
    </row>
    <row r="329" spans="1:49" s="1317" customFormat="1" ht="24" customHeight="1">
      <c r="A329" s="208"/>
      <c r="B329" s="221"/>
      <c r="C329" s="227" t="s">
        <v>2764</v>
      </c>
      <c r="D329" s="227" t="s">
        <v>19811</v>
      </c>
      <c r="E329" s="227" t="s">
        <v>8289</v>
      </c>
      <c r="F329" s="227" t="s">
        <v>2764</v>
      </c>
      <c r="G329" s="227" t="s">
        <v>2766</v>
      </c>
      <c r="H329" s="233"/>
      <c r="I329" s="228">
        <v>6800</v>
      </c>
      <c r="J329" s="228"/>
      <c r="K329" s="228"/>
      <c r="L329" s="227" t="s">
        <v>290</v>
      </c>
      <c r="M329" s="228">
        <v>64</v>
      </c>
      <c r="N329" s="228">
        <v>100</v>
      </c>
      <c r="O329" s="228">
        <v>6400</v>
      </c>
      <c r="P329" s="228">
        <v>1</v>
      </c>
      <c r="Q329" s="228"/>
      <c r="R329" s="228"/>
      <c r="S329" s="234"/>
      <c r="T329" s="234"/>
      <c r="U329" s="234"/>
      <c r="V329" s="227">
        <v>2013</v>
      </c>
      <c r="W329" s="233"/>
      <c r="X329" s="233"/>
      <c r="Y329" s="233"/>
      <c r="Z329" s="233"/>
      <c r="AA329" s="233"/>
      <c r="AB329" s="233"/>
      <c r="AC329" s="228"/>
      <c r="AD329" s="227"/>
      <c r="AE329" s="227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27" t="s">
        <v>16245</v>
      </c>
      <c r="AW329" s="1316"/>
    </row>
    <row r="330" spans="1:49" s="1317" customFormat="1" ht="24" customHeight="1">
      <c r="A330" s="208"/>
      <c r="B330" s="221"/>
      <c r="C330" s="227" t="s">
        <v>2764</v>
      </c>
      <c r="D330" s="227" t="s">
        <v>19812</v>
      </c>
      <c r="E330" s="227" t="s">
        <v>17586</v>
      </c>
      <c r="F330" s="227" t="s">
        <v>2764</v>
      </c>
      <c r="G330" s="227" t="s">
        <v>2766</v>
      </c>
      <c r="H330" s="233"/>
      <c r="I330" s="228">
        <v>7668</v>
      </c>
      <c r="J330" s="228"/>
      <c r="K330" s="228"/>
      <c r="L330" s="227" t="s">
        <v>290</v>
      </c>
      <c r="M330" s="228">
        <v>68</v>
      </c>
      <c r="N330" s="228">
        <v>105</v>
      </c>
      <c r="O330" s="228">
        <v>7140</v>
      </c>
      <c r="P330" s="228">
        <v>1</v>
      </c>
      <c r="Q330" s="228"/>
      <c r="R330" s="228"/>
      <c r="S330" s="234"/>
      <c r="T330" s="234"/>
      <c r="U330" s="234"/>
      <c r="V330" s="227">
        <v>2012</v>
      </c>
      <c r="W330" s="233"/>
      <c r="X330" s="233"/>
      <c r="Y330" s="233"/>
      <c r="Z330" s="233"/>
      <c r="AA330" s="233"/>
      <c r="AB330" s="233"/>
      <c r="AC330" s="228"/>
      <c r="AD330" s="227"/>
      <c r="AE330" s="227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27"/>
      <c r="AW330" s="1316"/>
    </row>
    <row r="331" spans="1:49" s="1317" customFormat="1" ht="24" customHeight="1">
      <c r="A331" s="208"/>
      <c r="B331" s="221"/>
      <c r="C331" s="227" t="s">
        <v>2764</v>
      </c>
      <c r="D331" s="227" t="s">
        <v>19813</v>
      </c>
      <c r="E331" s="227" t="s">
        <v>8290</v>
      </c>
      <c r="F331" s="227" t="s">
        <v>2764</v>
      </c>
      <c r="G331" s="227" t="s">
        <v>2766</v>
      </c>
      <c r="H331" s="233"/>
      <c r="I331" s="228">
        <v>8800</v>
      </c>
      <c r="J331" s="228"/>
      <c r="K331" s="228"/>
      <c r="L331" s="227" t="s">
        <v>290</v>
      </c>
      <c r="M331" s="228">
        <v>60</v>
      </c>
      <c r="N331" s="228">
        <v>85</v>
      </c>
      <c r="O331" s="228">
        <v>5100</v>
      </c>
      <c r="P331" s="228">
        <v>1</v>
      </c>
      <c r="Q331" s="228"/>
      <c r="R331" s="228"/>
      <c r="S331" s="234"/>
      <c r="T331" s="234"/>
      <c r="U331" s="234"/>
      <c r="V331" s="227">
        <v>2017</v>
      </c>
      <c r="W331" s="233"/>
      <c r="X331" s="233"/>
      <c r="Y331" s="233"/>
      <c r="Z331" s="233"/>
      <c r="AA331" s="233"/>
      <c r="AB331" s="233"/>
      <c r="AC331" s="228"/>
      <c r="AD331" s="227"/>
      <c r="AE331" s="227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27"/>
      <c r="AW331" s="1316"/>
    </row>
    <row r="332" spans="1:49" s="1317" customFormat="1" ht="24" customHeight="1">
      <c r="A332" s="208"/>
      <c r="B332" s="221"/>
      <c r="C332" s="227" t="s">
        <v>2764</v>
      </c>
      <c r="D332" s="227" t="s">
        <v>19814</v>
      </c>
      <c r="E332" s="227" t="s">
        <v>17587</v>
      </c>
      <c r="F332" s="227" t="s">
        <v>2764</v>
      </c>
      <c r="G332" s="227" t="s">
        <v>2766</v>
      </c>
      <c r="H332" s="233"/>
      <c r="I332" s="228">
        <v>7140</v>
      </c>
      <c r="J332" s="228"/>
      <c r="K332" s="228"/>
      <c r="L332" s="227" t="s">
        <v>310</v>
      </c>
      <c r="M332" s="228">
        <v>70</v>
      </c>
      <c r="N332" s="228">
        <v>100</v>
      </c>
      <c r="O332" s="228">
        <v>7000</v>
      </c>
      <c r="P332" s="228">
        <v>1</v>
      </c>
      <c r="Q332" s="228"/>
      <c r="R332" s="228"/>
      <c r="S332" s="234"/>
      <c r="T332" s="234"/>
      <c r="U332" s="234"/>
      <c r="V332" s="227">
        <v>2015</v>
      </c>
      <c r="W332" s="233"/>
      <c r="X332" s="233"/>
      <c r="Y332" s="233"/>
      <c r="Z332" s="233"/>
      <c r="AA332" s="233"/>
      <c r="AB332" s="233"/>
      <c r="AC332" s="228"/>
      <c r="AD332" s="227"/>
      <c r="AE332" s="227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27"/>
      <c r="AW332" s="1316"/>
    </row>
    <row r="333" spans="1:49" s="1317" customFormat="1" ht="24" customHeight="1">
      <c r="A333" s="208"/>
      <c r="B333" s="221"/>
      <c r="C333" s="227" t="s">
        <v>2764</v>
      </c>
      <c r="D333" s="227" t="s">
        <v>19815</v>
      </c>
      <c r="E333" s="227" t="s">
        <v>8291</v>
      </c>
      <c r="F333" s="227" t="s">
        <v>2764</v>
      </c>
      <c r="G333" s="227" t="s">
        <v>2766</v>
      </c>
      <c r="H333" s="233"/>
      <c r="I333" s="228">
        <v>7140</v>
      </c>
      <c r="J333" s="228"/>
      <c r="K333" s="228"/>
      <c r="L333" s="227" t="s">
        <v>148</v>
      </c>
      <c r="M333" s="228">
        <v>70</v>
      </c>
      <c r="N333" s="228">
        <v>90</v>
      </c>
      <c r="O333" s="228">
        <v>6300</v>
      </c>
      <c r="P333" s="228">
        <v>1</v>
      </c>
      <c r="Q333" s="228"/>
      <c r="R333" s="228"/>
      <c r="S333" s="234"/>
      <c r="T333" s="234"/>
      <c r="U333" s="234"/>
      <c r="V333" s="227">
        <v>2014</v>
      </c>
      <c r="W333" s="233"/>
      <c r="X333" s="233"/>
      <c r="Y333" s="233"/>
      <c r="Z333" s="233"/>
      <c r="AA333" s="233"/>
      <c r="AB333" s="233"/>
      <c r="AC333" s="228"/>
      <c r="AD333" s="227"/>
      <c r="AE333" s="227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27"/>
      <c r="AW333" s="1316"/>
    </row>
    <row r="334" spans="1:49" s="1317" customFormat="1" ht="24" customHeight="1">
      <c r="A334" s="208"/>
      <c r="B334" s="221"/>
      <c r="C334" s="227" t="s">
        <v>2764</v>
      </c>
      <c r="D334" s="227" t="s">
        <v>19816</v>
      </c>
      <c r="E334" s="227" t="s">
        <v>9765</v>
      </c>
      <c r="F334" s="227" t="s">
        <v>2764</v>
      </c>
      <c r="G334" s="227" t="s">
        <v>2766</v>
      </c>
      <c r="H334" s="233"/>
      <c r="I334" s="228">
        <v>4500</v>
      </c>
      <c r="J334" s="228"/>
      <c r="K334" s="228"/>
      <c r="L334" s="227" t="s">
        <v>469</v>
      </c>
      <c r="M334" s="228"/>
      <c r="N334" s="228"/>
      <c r="O334" s="228">
        <v>4500</v>
      </c>
      <c r="P334" s="228">
        <v>1</v>
      </c>
      <c r="Q334" s="228"/>
      <c r="R334" s="228"/>
      <c r="S334" s="227"/>
      <c r="T334" s="227"/>
      <c r="U334" s="227"/>
      <c r="V334" s="227">
        <v>2005</v>
      </c>
      <c r="W334" s="233"/>
      <c r="X334" s="233"/>
      <c r="Y334" s="233"/>
      <c r="Z334" s="233"/>
      <c r="AA334" s="233"/>
      <c r="AB334" s="233"/>
      <c r="AC334" s="228"/>
      <c r="AD334" s="227"/>
      <c r="AE334" s="227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27" t="s">
        <v>16246</v>
      </c>
      <c r="AW334" s="1316"/>
    </row>
    <row r="335" spans="1:49" s="1317" customFormat="1" ht="24" customHeight="1">
      <c r="A335" s="208"/>
      <c r="B335" s="221"/>
      <c r="C335" s="227" t="s">
        <v>2764</v>
      </c>
      <c r="D335" s="227" t="s">
        <v>19817</v>
      </c>
      <c r="E335" s="227" t="s">
        <v>9766</v>
      </c>
      <c r="F335" s="227" t="s">
        <v>2764</v>
      </c>
      <c r="G335" s="227" t="s">
        <v>2766</v>
      </c>
      <c r="H335" s="233"/>
      <c r="I335" s="228">
        <v>14350</v>
      </c>
      <c r="J335" s="228"/>
      <c r="K335" s="228"/>
      <c r="L335" s="227" t="s">
        <v>290</v>
      </c>
      <c r="M335" s="228"/>
      <c r="N335" s="228"/>
      <c r="O335" s="228">
        <v>14350</v>
      </c>
      <c r="P335" s="228">
        <v>1</v>
      </c>
      <c r="Q335" s="228"/>
      <c r="R335" s="228"/>
      <c r="S335" s="227"/>
      <c r="T335" s="227"/>
      <c r="U335" s="227"/>
      <c r="V335" s="227">
        <v>2009</v>
      </c>
      <c r="W335" s="233"/>
      <c r="X335" s="233"/>
      <c r="Y335" s="233"/>
      <c r="Z335" s="233"/>
      <c r="AA335" s="233"/>
      <c r="AB335" s="233"/>
      <c r="AC335" s="228"/>
      <c r="AD335" s="227"/>
      <c r="AE335" s="227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27" t="s">
        <v>16245</v>
      </c>
      <c r="AW335" s="1316"/>
    </row>
    <row r="336" spans="1:49" s="1317" customFormat="1" ht="24" customHeight="1">
      <c r="A336" s="208"/>
      <c r="B336" s="221"/>
      <c r="C336" s="227" t="s">
        <v>2764</v>
      </c>
      <c r="D336" s="227" t="s">
        <v>19811</v>
      </c>
      <c r="E336" s="227" t="s">
        <v>9767</v>
      </c>
      <c r="F336" s="227" t="s">
        <v>2764</v>
      </c>
      <c r="G336" s="227" t="s">
        <v>2766</v>
      </c>
      <c r="H336" s="233"/>
      <c r="I336" s="228">
        <v>2664</v>
      </c>
      <c r="J336" s="228"/>
      <c r="K336" s="228"/>
      <c r="L336" s="227" t="s">
        <v>290</v>
      </c>
      <c r="M336" s="228"/>
      <c r="N336" s="228"/>
      <c r="O336" s="228">
        <v>2664</v>
      </c>
      <c r="P336" s="228">
        <v>1</v>
      </c>
      <c r="Q336" s="228"/>
      <c r="R336" s="228"/>
      <c r="S336" s="227"/>
      <c r="T336" s="227"/>
      <c r="U336" s="227"/>
      <c r="V336" s="227">
        <v>2015</v>
      </c>
      <c r="W336" s="233"/>
      <c r="X336" s="233"/>
      <c r="Y336" s="233"/>
      <c r="Z336" s="233"/>
      <c r="AA336" s="233"/>
      <c r="AB336" s="233"/>
      <c r="AC336" s="228"/>
      <c r="AD336" s="227"/>
      <c r="AE336" s="227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27" t="s">
        <v>16247</v>
      </c>
      <c r="AW336" s="1316"/>
    </row>
    <row r="337" spans="1:49" s="1317" customFormat="1" ht="24" customHeight="1">
      <c r="A337" s="208"/>
      <c r="B337" s="221"/>
      <c r="C337" s="227" t="s">
        <v>2764</v>
      </c>
      <c r="D337" s="227" t="s">
        <v>19818</v>
      </c>
      <c r="E337" s="227" t="s">
        <v>9768</v>
      </c>
      <c r="F337" s="227" t="s">
        <v>2764</v>
      </c>
      <c r="G337" s="227" t="s">
        <v>2766</v>
      </c>
      <c r="H337" s="233"/>
      <c r="I337" s="228">
        <v>5400</v>
      </c>
      <c r="J337" s="228"/>
      <c r="K337" s="228"/>
      <c r="L337" s="227" t="s">
        <v>290</v>
      </c>
      <c r="M337" s="228"/>
      <c r="N337" s="228"/>
      <c r="O337" s="228">
        <v>5400</v>
      </c>
      <c r="P337" s="228">
        <v>1</v>
      </c>
      <c r="Q337" s="228"/>
      <c r="R337" s="228"/>
      <c r="S337" s="227"/>
      <c r="T337" s="227"/>
      <c r="U337" s="227"/>
      <c r="V337" s="227">
        <v>2005</v>
      </c>
      <c r="W337" s="233"/>
      <c r="X337" s="233"/>
      <c r="Y337" s="233"/>
      <c r="Z337" s="233"/>
      <c r="AA337" s="233"/>
      <c r="AB337" s="233"/>
      <c r="AC337" s="228"/>
      <c r="AD337" s="227"/>
      <c r="AE337" s="227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27" t="s">
        <v>16248</v>
      </c>
      <c r="AW337" s="1316"/>
    </row>
    <row r="338" spans="1:49" s="1317" customFormat="1" ht="24" customHeight="1">
      <c r="A338" s="208"/>
      <c r="B338" s="221"/>
      <c r="C338" s="227" t="s">
        <v>2764</v>
      </c>
      <c r="D338" s="227" t="s">
        <v>19819</v>
      </c>
      <c r="E338" s="227" t="s">
        <v>9769</v>
      </c>
      <c r="F338" s="227" t="s">
        <v>2764</v>
      </c>
      <c r="G338" s="227" t="s">
        <v>12635</v>
      </c>
      <c r="H338" s="233"/>
      <c r="I338" s="228">
        <v>4675</v>
      </c>
      <c r="J338" s="228"/>
      <c r="K338" s="228"/>
      <c r="L338" s="227" t="s">
        <v>290</v>
      </c>
      <c r="M338" s="228"/>
      <c r="N338" s="228"/>
      <c r="O338" s="228">
        <v>4675</v>
      </c>
      <c r="P338" s="228">
        <v>1</v>
      </c>
      <c r="Q338" s="228"/>
      <c r="R338" s="228"/>
      <c r="S338" s="227"/>
      <c r="T338" s="227"/>
      <c r="U338" s="227"/>
      <c r="V338" s="227">
        <v>2017</v>
      </c>
      <c r="W338" s="233"/>
      <c r="X338" s="233"/>
      <c r="Y338" s="233"/>
      <c r="Z338" s="233"/>
      <c r="AA338" s="233"/>
      <c r="AB338" s="233"/>
      <c r="AC338" s="228"/>
      <c r="AD338" s="227"/>
      <c r="AE338" s="227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27" t="s">
        <v>16249</v>
      </c>
      <c r="AW338" s="1316"/>
    </row>
    <row r="339" spans="1:49" s="1317" customFormat="1" ht="24" customHeight="1">
      <c r="A339" s="208"/>
      <c r="B339" s="221"/>
      <c r="C339" s="227" t="s">
        <v>12633</v>
      </c>
      <c r="D339" s="227" t="s">
        <v>19820</v>
      </c>
      <c r="E339" s="227" t="s">
        <v>16250</v>
      </c>
      <c r="F339" s="227" t="s">
        <v>12633</v>
      </c>
      <c r="G339" s="227" t="s">
        <v>12635</v>
      </c>
      <c r="H339" s="233"/>
      <c r="I339" s="228">
        <v>2270</v>
      </c>
      <c r="J339" s="228"/>
      <c r="K339" s="228"/>
      <c r="L339" s="227" t="s">
        <v>1979</v>
      </c>
      <c r="M339" s="228"/>
      <c r="N339" s="228"/>
      <c r="O339" s="228">
        <v>2270</v>
      </c>
      <c r="P339" s="228">
        <v>1</v>
      </c>
      <c r="Q339" s="228"/>
      <c r="R339" s="228"/>
      <c r="S339" s="227"/>
      <c r="T339" s="227"/>
      <c r="U339" s="227"/>
      <c r="V339" s="227">
        <v>2009</v>
      </c>
      <c r="W339" s="233"/>
      <c r="X339" s="233"/>
      <c r="Y339" s="233"/>
      <c r="Z339" s="233"/>
      <c r="AA339" s="233"/>
      <c r="AB339" s="233"/>
      <c r="AC339" s="228"/>
      <c r="AD339" s="227"/>
      <c r="AE339" s="227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27" t="s">
        <v>16251</v>
      </c>
      <c r="AW339" s="1316"/>
    </row>
    <row r="340" spans="1:49" s="1317" customFormat="1" ht="24" customHeight="1">
      <c r="A340" s="208"/>
      <c r="B340" s="221"/>
      <c r="C340" s="227" t="s">
        <v>2764</v>
      </c>
      <c r="D340" s="227" t="s">
        <v>19821</v>
      </c>
      <c r="E340" s="227" t="s">
        <v>9770</v>
      </c>
      <c r="F340" s="227" t="s">
        <v>2764</v>
      </c>
      <c r="G340" s="227" t="s">
        <v>2766</v>
      </c>
      <c r="H340" s="233"/>
      <c r="I340" s="228">
        <v>4590</v>
      </c>
      <c r="J340" s="228"/>
      <c r="K340" s="228"/>
      <c r="L340" s="227" t="s">
        <v>290</v>
      </c>
      <c r="M340" s="228"/>
      <c r="N340" s="228"/>
      <c r="O340" s="228">
        <v>4590</v>
      </c>
      <c r="P340" s="228">
        <v>1</v>
      </c>
      <c r="Q340" s="228"/>
      <c r="R340" s="228"/>
      <c r="S340" s="227"/>
      <c r="T340" s="227"/>
      <c r="U340" s="227"/>
      <c r="V340" s="227">
        <v>2017</v>
      </c>
      <c r="W340" s="233"/>
      <c r="X340" s="233"/>
      <c r="Y340" s="233"/>
      <c r="Z340" s="233"/>
      <c r="AA340" s="233"/>
      <c r="AB340" s="233"/>
      <c r="AC340" s="228"/>
      <c r="AD340" s="227"/>
      <c r="AE340" s="227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27"/>
      <c r="AW340" s="1316"/>
    </row>
    <row r="341" spans="1:49" s="1317" customFormat="1" ht="24" customHeight="1">
      <c r="A341" s="208"/>
      <c r="B341" s="221"/>
      <c r="C341" s="227" t="s">
        <v>2764</v>
      </c>
      <c r="D341" s="227" t="s">
        <v>19822</v>
      </c>
      <c r="E341" s="227" t="s">
        <v>17588</v>
      </c>
      <c r="F341" s="227" t="s">
        <v>2764</v>
      </c>
      <c r="G341" s="227" t="s">
        <v>2766</v>
      </c>
      <c r="H341" s="233"/>
      <c r="I341" s="228">
        <v>3750</v>
      </c>
      <c r="J341" s="228"/>
      <c r="K341" s="228"/>
      <c r="L341" s="227" t="s">
        <v>290</v>
      </c>
      <c r="M341" s="228"/>
      <c r="N341" s="228"/>
      <c r="O341" s="228">
        <v>3750</v>
      </c>
      <c r="P341" s="228">
        <v>1</v>
      </c>
      <c r="Q341" s="228"/>
      <c r="R341" s="228"/>
      <c r="S341" s="227"/>
      <c r="T341" s="227"/>
      <c r="U341" s="227"/>
      <c r="V341" s="227">
        <v>2014</v>
      </c>
      <c r="W341" s="233"/>
      <c r="X341" s="233"/>
      <c r="Y341" s="233"/>
      <c r="Z341" s="233"/>
      <c r="AA341" s="233"/>
      <c r="AB341" s="233"/>
      <c r="AC341" s="228"/>
      <c r="AD341" s="227"/>
      <c r="AE341" s="227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27" t="s">
        <v>26541</v>
      </c>
      <c r="AW341" s="1316"/>
    </row>
    <row r="342" spans="1:49" s="1317" customFormat="1" ht="24" customHeight="1">
      <c r="A342" s="208"/>
      <c r="B342" s="221"/>
      <c r="C342" s="227" t="s">
        <v>2764</v>
      </c>
      <c r="D342" s="227" t="s">
        <v>19823</v>
      </c>
      <c r="E342" s="227" t="s">
        <v>9771</v>
      </c>
      <c r="F342" s="227" t="s">
        <v>2764</v>
      </c>
      <c r="G342" s="227" t="s">
        <v>2766</v>
      </c>
      <c r="H342" s="233"/>
      <c r="I342" s="228">
        <v>2940</v>
      </c>
      <c r="J342" s="228"/>
      <c r="K342" s="228"/>
      <c r="L342" s="227" t="s">
        <v>290</v>
      </c>
      <c r="M342" s="228"/>
      <c r="N342" s="228"/>
      <c r="O342" s="228">
        <v>2940</v>
      </c>
      <c r="P342" s="228">
        <v>1</v>
      </c>
      <c r="Q342" s="228"/>
      <c r="R342" s="228"/>
      <c r="S342" s="227"/>
      <c r="T342" s="227"/>
      <c r="U342" s="227"/>
      <c r="V342" s="227">
        <v>2008</v>
      </c>
      <c r="W342" s="233"/>
      <c r="X342" s="233"/>
      <c r="Y342" s="233"/>
      <c r="Z342" s="233"/>
      <c r="AA342" s="233"/>
      <c r="AB342" s="233"/>
      <c r="AC342" s="228"/>
      <c r="AD342" s="227"/>
      <c r="AE342" s="227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27" t="s">
        <v>26542</v>
      </c>
      <c r="AW342" s="1316"/>
    </row>
    <row r="343" spans="1:49" s="1317" customFormat="1" ht="24" customHeight="1">
      <c r="A343" s="208"/>
      <c r="B343" s="221"/>
      <c r="C343" s="227" t="s">
        <v>2764</v>
      </c>
      <c r="D343" s="227" t="s">
        <v>19824</v>
      </c>
      <c r="E343" s="227" t="s">
        <v>9772</v>
      </c>
      <c r="F343" s="227" t="s">
        <v>2764</v>
      </c>
      <c r="G343" s="227" t="s">
        <v>2766</v>
      </c>
      <c r="H343" s="233"/>
      <c r="I343" s="228">
        <v>6450</v>
      </c>
      <c r="J343" s="228"/>
      <c r="K343" s="228"/>
      <c r="L343" s="227" t="s">
        <v>290</v>
      </c>
      <c r="M343" s="228"/>
      <c r="N343" s="228"/>
      <c r="O343" s="228">
        <v>6450</v>
      </c>
      <c r="P343" s="228">
        <v>1</v>
      </c>
      <c r="Q343" s="228"/>
      <c r="R343" s="228"/>
      <c r="S343" s="227"/>
      <c r="T343" s="227"/>
      <c r="U343" s="227"/>
      <c r="V343" s="227">
        <v>2008</v>
      </c>
      <c r="W343" s="233"/>
      <c r="X343" s="233"/>
      <c r="Y343" s="233"/>
      <c r="Z343" s="233"/>
      <c r="AA343" s="233"/>
      <c r="AB343" s="233"/>
      <c r="AC343" s="228"/>
      <c r="AD343" s="227"/>
      <c r="AE343" s="227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  <c r="AP343" s="323"/>
      <c r="AQ343" s="323"/>
      <c r="AR343" s="323"/>
      <c r="AS343" s="323"/>
      <c r="AT343" s="323"/>
      <c r="AU343" s="323"/>
      <c r="AV343" s="227" t="s">
        <v>26543</v>
      </c>
      <c r="AW343" s="1316"/>
    </row>
    <row r="344" spans="1:49" s="1317" customFormat="1" ht="24" customHeight="1">
      <c r="A344" s="208"/>
      <c r="B344" s="221"/>
      <c r="C344" s="227" t="s">
        <v>2764</v>
      </c>
      <c r="D344" s="227" t="s">
        <v>19825</v>
      </c>
      <c r="E344" s="291" t="s">
        <v>9773</v>
      </c>
      <c r="F344" s="227" t="s">
        <v>2764</v>
      </c>
      <c r="G344" s="227" t="s">
        <v>2766</v>
      </c>
      <c r="H344" s="323"/>
      <c r="I344" s="407">
        <v>3840</v>
      </c>
      <c r="J344" s="228"/>
      <c r="K344" s="228"/>
      <c r="L344" s="227" t="s">
        <v>290</v>
      </c>
      <c r="M344" s="228"/>
      <c r="N344" s="228"/>
      <c r="O344" s="228">
        <v>3840</v>
      </c>
      <c r="P344" s="228">
        <v>1</v>
      </c>
      <c r="Q344" s="228"/>
      <c r="R344" s="228"/>
      <c r="S344" s="227"/>
      <c r="T344" s="227"/>
      <c r="U344" s="227"/>
      <c r="V344" s="227">
        <v>2017</v>
      </c>
      <c r="W344" s="323"/>
      <c r="X344" s="323"/>
      <c r="Y344" s="323"/>
      <c r="Z344" s="323"/>
      <c r="AA344" s="323"/>
      <c r="AB344" s="323"/>
      <c r="AC344" s="228"/>
      <c r="AD344" s="227"/>
      <c r="AE344" s="227"/>
      <c r="AF344" s="323"/>
      <c r="AG344" s="323"/>
      <c r="AH344" s="323"/>
      <c r="AI344" s="323"/>
      <c r="AJ344" s="323"/>
      <c r="AK344" s="323"/>
      <c r="AL344" s="323"/>
      <c r="AM344" s="323"/>
      <c r="AN344" s="323"/>
      <c r="AO344" s="323"/>
      <c r="AP344" s="323"/>
      <c r="AQ344" s="323"/>
      <c r="AR344" s="323"/>
      <c r="AS344" s="323"/>
      <c r="AT344" s="323"/>
      <c r="AU344" s="323"/>
      <c r="AV344" s="227" t="s">
        <v>16252</v>
      </c>
      <c r="AW344" s="1316"/>
    </row>
    <row r="345" spans="1:49" s="1317" customFormat="1" ht="24" customHeight="1">
      <c r="A345" s="208"/>
      <c r="B345" s="221"/>
      <c r="C345" s="227" t="s">
        <v>2764</v>
      </c>
      <c r="D345" s="227" t="s">
        <v>19826</v>
      </c>
      <c r="E345" s="291" t="s">
        <v>9774</v>
      </c>
      <c r="F345" s="227" t="s">
        <v>2764</v>
      </c>
      <c r="G345" s="227" t="s">
        <v>2766</v>
      </c>
      <c r="H345" s="323"/>
      <c r="I345" s="407">
        <v>3200</v>
      </c>
      <c r="J345" s="228"/>
      <c r="K345" s="228"/>
      <c r="L345" s="227" t="s">
        <v>290</v>
      </c>
      <c r="M345" s="228"/>
      <c r="N345" s="228"/>
      <c r="O345" s="228">
        <v>3200</v>
      </c>
      <c r="P345" s="228">
        <v>1</v>
      </c>
      <c r="Q345" s="228"/>
      <c r="R345" s="228"/>
      <c r="S345" s="227"/>
      <c r="T345" s="227"/>
      <c r="U345" s="227"/>
      <c r="V345" s="227">
        <v>2015</v>
      </c>
      <c r="W345" s="323"/>
      <c r="X345" s="323"/>
      <c r="Y345" s="323"/>
      <c r="Z345" s="323"/>
      <c r="AA345" s="323"/>
      <c r="AB345" s="323"/>
      <c r="AC345" s="228"/>
      <c r="AD345" s="227"/>
      <c r="AE345" s="227"/>
      <c r="AF345" s="323"/>
      <c r="AG345" s="323"/>
      <c r="AH345" s="323"/>
      <c r="AI345" s="323"/>
      <c r="AJ345" s="323"/>
      <c r="AK345" s="323"/>
      <c r="AL345" s="323"/>
      <c r="AM345" s="323"/>
      <c r="AN345" s="323"/>
      <c r="AO345" s="323"/>
      <c r="AP345" s="323"/>
      <c r="AQ345" s="323"/>
      <c r="AR345" s="323"/>
      <c r="AS345" s="323"/>
      <c r="AT345" s="323"/>
      <c r="AU345" s="323"/>
      <c r="AV345" s="227" t="s">
        <v>16253</v>
      </c>
      <c r="AW345" s="1316"/>
    </row>
    <row r="346" spans="1:49" s="1317" customFormat="1" ht="24" customHeight="1">
      <c r="A346" s="208"/>
      <c r="B346" s="221"/>
      <c r="C346" s="227" t="s">
        <v>2764</v>
      </c>
      <c r="D346" s="227" t="s">
        <v>19827</v>
      </c>
      <c r="E346" s="291" t="s">
        <v>10691</v>
      </c>
      <c r="F346" s="227" t="s">
        <v>2764</v>
      </c>
      <c r="G346" s="227" t="s">
        <v>2766</v>
      </c>
      <c r="H346" s="233"/>
      <c r="I346" s="407">
        <v>7140</v>
      </c>
      <c r="J346" s="228"/>
      <c r="K346" s="228"/>
      <c r="L346" s="227" t="s">
        <v>290</v>
      </c>
      <c r="M346" s="228"/>
      <c r="N346" s="228"/>
      <c r="O346" s="228">
        <v>7140</v>
      </c>
      <c r="P346" s="228">
        <v>1</v>
      </c>
      <c r="Q346" s="228"/>
      <c r="R346" s="228"/>
      <c r="S346" s="227"/>
      <c r="T346" s="227"/>
      <c r="U346" s="227"/>
      <c r="V346" s="227">
        <v>2019</v>
      </c>
      <c r="W346" s="323"/>
      <c r="X346" s="323"/>
      <c r="Y346" s="323"/>
      <c r="Z346" s="323"/>
      <c r="AA346" s="323"/>
      <c r="AB346" s="323"/>
      <c r="AC346" s="228"/>
      <c r="AD346" s="227"/>
      <c r="AE346" s="227"/>
      <c r="AF346" s="323"/>
      <c r="AG346" s="323"/>
      <c r="AH346" s="323"/>
      <c r="AI346" s="323"/>
      <c r="AJ346" s="323"/>
      <c r="AK346" s="323"/>
      <c r="AL346" s="323"/>
      <c r="AM346" s="323"/>
      <c r="AN346" s="323"/>
      <c r="AO346" s="323"/>
      <c r="AP346" s="323"/>
      <c r="AQ346" s="323"/>
      <c r="AR346" s="323"/>
      <c r="AS346" s="323"/>
      <c r="AT346" s="323"/>
      <c r="AU346" s="323"/>
      <c r="AV346" s="227" t="s">
        <v>16245</v>
      </c>
      <c r="AW346" s="1316"/>
    </row>
    <row r="347" spans="1:49" s="1317" customFormat="1" ht="24" customHeight="1">
      <c r="A347" s="208"/>
      <c r="B347" s="221"/>
      <c r="C347" s="227" t="s">
        <v>2764</v>
      </c>
      <c r="D347" s="227" t="s">
        <v>19828</v>
      </c>
      <c r="E347" s="227" t="s">
        <v>17589</v>
      </c>
      <c r="F347" s="227" t="s">
        <v>2764</v>
      </c>
      <c r="G347" s="227" t="s">
        <v>2766</v>
      </c>
      <c r="H347" s="233"/>
      <c r="I347" s="228">
        <v>570</v>
      </c>
      <c r="J347" s="228"/>
      <c r="K347" s="228"/>
      <c r="L347" s="227" t="s">
        <v>147</v>
      </c>
      <c r="M347" s="228"/>
      <c r="N347" s="228"/>
      <c r="O347" s="228">
        <v>570</v>
      </c>
      <c r="P347" s="228">
        <v>1</v>
      </c>
      <c r="Q347" s="228"/>
      <c r="R347" s="228"/>
      <c r="S347" s="227"/>
      <c r="T347" s="227"/>
      <c r="U347" s="227"/>
      <c r="V347" s="227">
        <v>2019</v>
      </c>
      <c r="W347" s="233"/>
      <c r="X347" s="233"/>
      <c r="Y347" s="233"/>
      <c r="Z347" s="233"/>
      <c r="AA347" s="233"/>
      <c r="AB347" s="233"/>
      <c r="AC347" s="228"/>
      <c r="AD347" s="227"/>
      <c r="AE347" s="227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27" t="s">
        <v>26544</v>
      </c>
      <c r="AW347" s="1316"/>
    </row>
    <row r="348" spans="1:49" s="1317" customFormat="1" ht="24" customHeight="1">
      <c r="A348" s="208"/>
      <c r="B348" s="221"/>
      <c r="C348" s="227" t="s">
        <v>2764</v>
      </c>
      <c r="D348" s="227" t="s">
        <v>19829</v>
      </c>
      <c r="E348" s="227" t="s">
        <v>10693</v>
      </c>
      <c r="F348" s="227" t="s">
        <v>2764</v>
      </c>
      <c r="G348" s="227" t="s">
        <v>2766</v>
      </c>
      <c r="H348" s="233"/>
      <c r="I348" s="228">
        <v>7140</v>
      </c>
      <c r="J348" s="228"/>
      <c r="K348" s="228"/>
      <c r="L348" s="227" t="s">
        <v>290</v>
      </c>
      <c r="M348" s="228"/>
      <c r="N348" s="228"/>
      <c r="O348" s="228">
        <v>7140</v>
      </c>
      <c r="P348" s="228">
        <v>1</v>
      </c>
      <c r="Q348" s="228"/>
      <c r="R348" s="228"/>
      <c r="S348" s="227"/>
      <c r="T348" s="227"/>
      <c r="U348" s="227"/>
      <c r="V348" s="227">
        <v>2017</v>
      </c>
      <c r="W348" s="233"/>
      <c r="X348" s="233"/>
      <c r="Y348" s="233"/>
      <c r="Z348" s="233"/>
      <c r="AA348" s="233"/>
      <c r="AB348" s="233"/>
      <c r="AC348" s="228"/>
      <c r="AD348" s="227"/>
      <c r="AE348" s="227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27" t="s">
        <v>16245</v>
      </c>
      <c r="AW348" s="1316"/>
    </row>
    <row r="349" spans="1:49" s="1317" customFormat="1" ht="24" customHeight="1">
      <c r="A349" s="208"/>
      <c r="B349" s="221"/>
      <c r="C349" s="227" t="s">
        <v>2764</v>
      </c>
      <c r="D349" s="227" t="s">
        <v>19830</v>
      </c>
      <c r="E349" s="227" t="s">
        <v>10694</v>
      </c>
      <c r="F349" s="227" t="s">
        <v>2764</v>
      </c>
      <c r="G349" s="227" t="s">
        <v>2766</v>
      </c>
      <c r="H349" s="233"/>
      <c r="I349" s="228">
        <v>3071</v>
      </c>
      <c r="J349" s="228"/>
      <c r="K349" s="228"/>
      <c r="L349" s="227" t="s">
        <v>290</v>
      </c>
      <c r="M349" s="228"/>
      <c r="N349" s="228"/>
      <c r="O349" s="228">
        <v>3071</v>
      </c>
      <c r="P349" s="228">
        <v>1</v>
      </c>
      <c r="Q349" s="228"/>
      <c r="R349" s="228"/>
      <c r="S349" s="227"/>
      <c r="T349" s="227"/>
      <c r="U349" s="227"/>
      <c r="V349" s="227">
        <v>2018</v>
      </c>
      <c r="W349" s="233"/>
      <c r="X349" s="233"/>
      <c r="Y349" s="233"/>
      <c r="Z349" s="233"/>
      <c r="AA349" s="233"/>
      <c r="AB349" s="233"/>
      <c r="AC349" s="228"/>
      <c r="AD349" s="227"/>
      <c r="AE349" s="227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27" t="s">
        <v>26545</v>
      </c>
      <c r="AW349" s="1316"/>
    </row>
    <row r="350" spans="1:49" s="1317" customFormat="1" ht="24" customHeight="1">
      <c r="A350" s="208"/>
      <c r="B350" s="221"/>
      <c r="C350" s="227" t="s">
        <v>2764</v>
      </c>
      <c r="D350" s="227" t="s">
        <v>19831</v>
      </c>
      <c r="E350" s="227" t="s">
        <v>10696</v>
      </c>
      <c r="F350" s="227" t="s">
        <v>2764</v>
      </c>
      <c r="G350" s="227" t="s">
        <v>2766</v>
      </c>
      <c r="H350" s="233"/>
      <c r="I350" s="228">
        <v>4961</v>
      </c>
      <c r="J350" s="228"/>
      <c r="K350" s="228"/>
      <c r="L350" s="227" t="s">
        <v>290</v>
      </c>
      <c r="M350" s="228"/>
      <c r="N350" s="228"/>
      <c r="O350" s="228">
        <v>4961</v>
      </c>
      <c r="P350" s="228">
        <v>1</v>
      </c>
      <c r="Q350" s="228"/>
      <c r="R350" s="228"/>
      <c r="S350" s="227"/>
      <c r="T350" s="227"/>
      <c r="U350" s="227"/>
      <c r="V350" s="227">
        <v>2018</v>
      </c>
      <c r="W350" s="233"/>
      <c r="X350" s="233"/>
      <c r="Y350" s="233"/>
      <c r="Z350" s="233"/>
      <c r="AA350" s="233"/>
      <c r="AB350" s="233"/>
      <c r="AC350" s="228"/>
      <c r="AD350" s="227"/>
      <c r="AE350" s="227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27" t="s">
        <v>26546</v>
      </c>
      <c r="AW350" s="1316"/>
    </row>
    <row r="351" spans="1:49" s="1317" customFormat="1" ht="24" customHeight="1">
      <c r="A351" s="208"/>
      <c r="B351" s="221"/>
      <c r="C351" s="227" t="s">
        <v>2764</v>
      </c>
      <c r="D351" s="227" t="s">
        <v>19832</v>
      </c>
      <c r="E351" s="227" t="s">
        <v>10697</v>
      </c>
      <c r="F351" s="227" t="s">
        <v>2764</v>
      </c>
      <c r="G351" s="227" t="s">
        <v>2766</v>
      </c>
      <c r="H351" s="233"/>
      <c r="I351" s="228">
        <v>5980</v>
      </c>
      <c r="J351" s="228"/>
      <c r="K351" s="228"/>
      <c r="L351" s="227" t="s">
        <v>290</v>
      </c>
      <c r="M351" s="228"/>
      <c r="N351" s="228"/>
      <c r="O351" s="228">
        <v>5980</v>
      </c>
      <c r="P351" s="228">
        <v>1</v>
      </c>
      <c r="Q351" s="228"/>
      <c r="R351" s="228"/>
      <c r="S351" s="227"/>
      <c r="T351" s="227"/>
      <c r="U351" s="227"/>
      <c r="V351" s="227">
        <v>2018</v>
      </c>
      <c r="W351" s="233"/>
      <c r="X351" s="233"/>
      <c r="Y351" s="233"/>
      <c r="Z351" s="233"/>
      <c r="AA351" s="233"/>
      <c r="AB351" s="233"/>
      <c r="AC351" s="228"/>
      <c r="AD351" s="227"/>
      <c r="AE351" s="227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27" t="s">
        <v>26543</v>
      </c>
      <c r="AW351" s="1316"/>
    </row>
    <row r="352" spans="1:49" s="1317" customFormat="1" ht="24" customHeight="1">
      <c r="A352" s="208"/>
      <c r="B352" s="221"/>
      <c r="C352" s="227" t="s">
        <v>12633</v>
      </c>
      <c r="D352" s="227" t="s">
        <v>19833</v>
      </c>
      <c r="E352" s="227" t="s">
        <v>12634</v>
      </c>
      <c r="F352" s="227" t="s">
        <v>12633</v>
      </c>
      <c r="G352" s="227" t="s">
        <v>12635</v>
      </c>
      <c r="H352" s="233"/>
      <c r="I352" s="228">
        <v>8543</v>
      </c>
      <c r="J352" s="228"/>
      <c r="K352" s="228"/>
      <c r="L352" s="227" t="s">
        <v>290</v>
      </c>
      <c r="M352" s="228"/>
      <c r="N352" s="228"/>
      <c r="O352" s="228">
        <v>8543</v>
      </c>
      <c r="P352" s="228">
        <v>1</v>
      </c>
      <c r="Q352" s="228"/>
      <c r="R352" s="228"/>
      <c r="S352" s="227"/>
      <c r="T352" s="227"/>
      <c r="U352" s="227"/>
      <c r="V352" s="227">
        <v>2020</v>
      </c>
      <c r="W352" s="233"/>
      <c r="X352" s="233"/>
      <c r="Y352" s="233"/>
      <c r="Z352" s="233"/>
      <c r="AA352" s="233"/>
      <c r="AB352" s="233"/>
      <c r="AC352" s="228"/>
      <c r="AD352" s="227"/>
      <c r="AE352" s="227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408" t="s">
        <v>16245</v>
      </c>
      <c r="AW352" s="1316"/>
    </row>
    <row r="353" spans="1:49" s="1317" customFormat="1" ht="24" customHeight="1">
      <c r="A353" s="208"/>
      <c r="B353" s="221"/>
      <c r="C353" s="227" t="s">
        <v>12633</v>
      </c>
      <c r="D353" s="227" t="s">
        <v>19834</v>
      </c>
      <c r="E353" s="227" t="s">
        <v>16254</v>
      </c>
      <c r="F353" s="227" t="s">
        <v>12633</v>
      </c>
      <c r="G353" s="227" t="s">
        <v>14478</v>
      </c>
      <c r="H353" s="233"/>
      <c r="I353" s="228">
        <v>6300</v>
      </c>
      <c r="J353" s="228"/>
      <c r="K353" s="228"/>
      <c r="L353" s="227" t="s">
        <v>290</v>
      </c>
      <c r="M353" s="228"/>
      <c r="N353" s="228"/>
      <c r="O353" s="228">
        <v>6300</v>
      </c>
      <c r="P353" s="228">
        <v>1</v>
      </c>
      <c r="Q353" s="228"/>
      <c r="R353" s="228"/>
      <c r="S353" s="227"/>
      <c r="T353" s="227"/>
      <c r="U353" s="227"/>
      <c r="V353" s="227">
        <v>2020</v>
      </c>
      <c r="W353" s="233"/>
      <c r="X353" s="233"/>
      <c r="Y353" s="233"/>
      <c r="Z353" s="233"/>
      <c r="AA353" s="233"/>
      <c r="AB353" s="233"/>
      <c r="AC353" s="228"/>
      <c r="AD353" s="227"/>
      <c r="AE353" s="227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27"/>
      <c r="AW353" s="1316"/>
    </row>
    <row r="354" spans="1:49" s="1317" customFormat="1" ht="24" customHeight="1">
      <c r="A354" s="208"/>
      <c r="B354" s="221"/>
      <c r="C354" s="227" t="s">
        <v>12633</v>
      </c>
      <c r="D354" s="227" t="s">
        <v>19835</v>
      </c>
      <c r="E354" s="227" t="s">
        <v>16255</v>
      </c>
      <c r="F354" s="227" t="s">
        <v>12633</v>
      </c>
      <c r="G354" s="227" t="s">
        <v>16256</v>
      </c>
      <c r="H354" s="233"/>
      <c r="I354" s="228">
        <v>6400</v>
      </c>
      <c r="J354" s="228"/>
      <c r="K354" s="228"/>
      <c r="L354" s="227" t="s">
        <v>290</v>
      </c>
      <c r="M354" s="228"/>
      <c r="N354" s="228"/>
      <c r="O354" s="228">
        <v>6400</v>
      </c>
      <c r="P354" s="228">
        <v>1</v>
      </c>
      <c r="Q354" s="228"/>
      <c r="R354" s="228"/>
      <c r="S354" s="227"/>
      <c r="T354" s="227"/>
      <c r="U354" s="227"/>
      <c r="V354" s="227">
        <v>2017</v>
      </c>
      <c r="W354" s="233"/>
      <c r="X354" s="233"/>
      <c r="Y354" s="233"/>
      <c r="Z354" s="233"/>
      <c r="AA354" s="233"/>
      <c r="AB354" s="233"/>
      <c r="AC354" s="228"/>
      <c r="AD354" s="227"/>
      <c r="AE354" s="227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27"/>
      <c r="AW354" s="1316"/>
    </row>
    <row r="355" spans="1:49" s="1317" customFormat="1" ht="24" customHeight="1">
      <c r="A355" s="208"/>
      <c r="B355" s="221"/>
      <c r="C355" s="227" t="s">
        <v>12633</v>
      </c>
      <c r="D355" s="227" t="s">
        <v>19836</v>
      </c>
      <c r="E355" s="290" t="s">
        <v>16257</v>
      </c>
      <c r="F355" s="227" t="s">
        <v>12633</v>
      </c>
      <c r="G355" s="227" t="s">
        <v>2766</v>
      </c>
      <c r="H355" s="233"/>
      <c r="I355" s="228">
        <v>5335</v>
      </c>
      <c r="J355" s="228"/>
      <c r="K355" s="228"/>
      <c r="L355" s="227" t="s">
        <v>290</v>
      </c>
      <c r="M355" s="228"/>
      <c r="N355" s="228"/>
      <c r="O355" s="228">
        <v>5335</v>
      </c>
      <c r="P355" s="228">
        <v>1</v>
      </c>
      <c r="Q355" s="228"/>
      <c r="R355" s="228"/>
      <c r="S355" s="227"/>
      <c r="T355" s="227"/>
      <c r="U355" s="227"/>
      <c r="V355" s="227">
        <v>2014</v>
      </c>
      <c r="W355" s="233"/>
      <c r="X355" s="233"/>
      <c r="Y355" s="233"/>
      <c r="Z355" s="233"/>
      <c r="AA355" s="233"/>
      <c r="AB355" s="233"/>
      <c r="AC355" s="228"/>
      <c r="AD355" s="227"/>
      <c r="AE355" s="227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27"/>
      <c r="AW355" s="1316"/>
    </row>
    <row r="356" spans="1:49" s="1317" customFormat="1" ht="24" customHeight="1">
      <c r="A356" s="208"/>
      <c r="B356" s="221"/>
      <c r="C356" s="227" t="s">
        <v>12633</v>
      </c>
      <c r="D356" s="227" t="s">
        <v>19837</v>
      </c>
      <c r="E356" s="290" t="s">
        <v>19838</v>
      </c>
      <c r="F356" s="227" t="s">
        <v>12633</v>
      </c>
      <c r="G356" s="227" t="s">
        <v>12635</v>
      </c>
      <c r="H356" s="233"/>
      <c r="I356" s="228">
        <v>6000</v>
      </c>
      <c r="J356" s="228"/>
      <c r="K356" s="228"/>
      <c r="L356" s="227" t="s">
        <v>290</v>
      </c>
      <c r="M356" s="228"/>
      <c r="N356" s="228"/>
      <c r="O356" s="228">
        <v>6000</v>
      </c>
      <c r="P356" s="228">
        <v>1</v>
      </c>
      <c r="Q356" s="228"/>
      <c r="R356" s="228"/>
      <c r="S356" s="227"/>
      <c r="T356" s="227"/>
      <c r="U356" s="227"/>
      <c r="V356" s="227">
        <v>2019</v>
      </c>
      <c r="W356" s="233"/>
      <c r="X356" s="233"/>
      <c r="Y356" s="233"/>
      <c r="Z356" s="233"/>
      <c r="AA356" s="233"/>
      <c r="AB356" s="233"/>
      <c r="AC356" s="228"/>
      <c r="AD356" s="227"/>
      <c r="AE356" s="227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27"/>
      <c r="AW356" s="1316" t="s">
        <v>19839</v>
      </c>
    </row>
    <row r="357" spans="1:49" s="1317" customFormat="1" ht="24" customHeight="1">
      <c r="A357" s="208"/>
      <c r="B357" s="221"/>
      <c r="C357" s="227" t="s">
        <v>12633</v>
      </c>
      <c r="D357" s="227" t="s">
        <v>19840</v>
      </c>
      <c r="E357" s="227" t="s">
        <v>13750</v>
      </c>
      <c r="F357" s="227" t="s">
        <v>12633</v>
      </c>
      <c r="G357" s="227" t="s">
        <v>12635</v>
      </c>
      <c r="H357" s="233"/>
      <c r="I357" s="228">
        <v>7170</v>
      </c>
      <c r="J357" s="228"/>
      <c r="K357" s="228"/>
      <c r="L357" s="227" t="s">
        <v>290</v>
      </c>
      <c r="M357" s="228"/>
      <c r="N357" s="228"/>
      <c r="O357" s="228">
        <v>7140</v>
      </c>
      <c r="P357" s="228">
        <v>1</v>
      </c>
      <c r="Q357" s="228"/>
      <c r="R357" s="228"/>
      <c r="S357" s="227"/>
      <c r="T357" s="227"/>
      <c r="U357" s="227"/>
      <c r="V357" s="227">
        <v>2020</v>
      </c>
      <c r="W357" s="233"/>
      <c r="X357" s="233"/>
      <c r="Y357" s="233"/>
      <c r="Z357" s="233"/>
      <c r="AA357" s="233"/>
      <c r="AB357" s="233"/>
      <c r="AC357" s="228"/>
      <c r="AD357" s="227"/>
      <c r="AE357" s="227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27" t="s">
        <v>26547</v>
      </c>
      <c r="AW357" s="1316"/>
    </row>
    <row r="358" spans="1:49" s="1317" customFormat="1" ht="24" customHeight="1">
      <c r="A358" s="208"/>
      <c r="B358" s="221"/>
      <c r="C358" s="227" t="s">
        <v>12633</v>
      </c>
      <c r="D358" s="227" t="s">
        <v>19841</v>
      </c>
      <c r="E358" s="290" t="s">
        <v>16258</v>
      </c>
      <c r="F358" s="227" t="s">
        <v>12633</v>
      </c>
      <c r="G358" s="227" t="s">
        <v>12635</v>
      </c>
      <c r="H358" s="233"/>
      <c r="I358" s="244">
        <v>7140</v>
      </c>
      <c r="J358" s="244"/>
      <c r="K358" s="244"/>
      <c r="L358" s="241" t="s">
        <v>1982</v>
      </c>
      <c r="M358" s="244"/>
      <c r="N358" s="244"/>
      <c r="O358" s="244">
        <v>7140</v>
      </c>
      <c r="P358" s="244">
        <v>1</v>
      </c>
      <c r="Q358" s="244"/>
      <c r="R358" s="244"/>
      <c r="S358" s="241"/>
      <c r="T358" s="241"/>
      <c r="U358" s="241"/>
      <c r="V358" s="241">
        <v>2011</v>
      </c>
      <c r="W358" s="233"/>
      <c r="X358" s="233"/>
      <c r="Y358" s="233"/>
      <c r="Z358" s="233"/>
      <c r="AA358" s="233"/>
      <c r="AB358" s="233"/>
      <c r="AC358" s="228"/>
      <c r="AD358" s="227"/>
      <c r="AE358" s="227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27"/>
      <c r="AW358" s="1316"/>
    </row>
    <row r="359" spans="1:49" s="1317" customFormat="1" ht="24" customHeight="1">
      <c r="A359" s="208"/>
      <c r="B359" s="221"/>
      <c r="C359" s="227" t="s">
        <v>12633</v>
      </c>
      <c r="D359" s="227" t="s">
        <v>19841</v>
      </c>
      <c r="E359" s="290" t="s">
        <v>16259</v>
      </c>
      <c r="F359" s="227" t="s">
        <v>12633</v>
      </c>
      <c r="G359" s="227" t="s">
        <v>12635</v>
      </c>
      <c r="H359" s="233"/>
      <c r="I359" s="244">
        <v>7140</v>
      </c>
      <c r="J359" s="244"/>
      <c r="K359" s="244"/>
      <c r="L359" s="241" t="s">
        <v>1982</v>
      </c>
      <c r="M359" s="244"/>
      <c r="N359" s="244"/>
      <c r="O359" s="244">
        <v>7140</v>
      </c>
      <c r="P359" s="244">
        <v>1</v>
      </c>
      <c r="Q359" s="244"/>
      <c r="R359" s="244"/>
      <c r="S359" s="241"/>
      <c r="T359" s="241"/>
      <c r="U359" s="241"/>
      <c r="V359" s="241">
        <v>2011</v>
      </c>
      <c r="W359" s="233"/>
      <c r="X359" s="233"/>
      <c r="Y359" s="233"/>
      <c r="Z359" s="233"/>
      <c r="AA359" s="233"/>
      <c r="AB359" s="233"/>
      <c r="AC359" s="228"/>
      <c r="AD359" s="227"/>
      <c r="AE359" s="227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27"/>
      <c r="AW359" s="1316"/>
    </row>
    <row r="360" spans="1:49" s="1317" customFormat="1" ht="24" customHeight="1">
      <c r="A360" s="208"/>
      <c r="B360" s="221"/>
      <c r="C360" s="227" t="s">
        <v>2716</v>
      </c>
      <c r="D360" s="227" t="s">
        <v>19842</v>
      </c>
      <c r="E360" s="227" t="s">
        <v>8260</v>
      </c>
      <c r="F360" s="227" t="s">
        <v>8261</v>
      </c>
      <c r="G360" s="227" t="s">
        <v>10680</v>
      </c>
      <c r="H360" s="233">
        <v>1</v>
      </c>
      <c r="I360" s="228">
        <v>365319</v>
      </c>
      <c r="J360" s="228"/>
      <c r="K360" s="228">
        <v>7490</v>
      </c>
      <c r="L360" s="227" t="s">
        <v>290</v>
      </c>
      <c r="M360" s="228">
        <v>70</v>
      </c>
      <c r="N360" s="228">
        <v>107</v>
      </c>
      <c r="O360" s="228">
        <v>7490</v>
      </c>
      <c r="P360" s="228">
        <v>1</v>
      </c>
      <c r="Q360" s="228">
        <v>10</v>
      </c>
      <c r="R360" s="228">
        <v>40</v>
      </c>
      <c r="S360" s="227" t="s">
        <v>8262</v>
      </c>
      <c r="T360" s="227" t="s">
        <v>8263</v>
      </c>
      <c r="U360" s="227"/>
      <c r="V360" s="227">
        <v>2005</v>
      </c>
      <c r="W360" s="233"/>
      <c r="X360" s="233"/>
      <c r="Y360" s="233"/>
      <c r="Z360" s="233"/>
      <c r="AA360" s="233"/>
      <c r="AB360" s="233"/>
      <c r="AC360" s="228">
        <v>2000</v>
      </c>
      <c r="AD360" s="227"/>
      <c r="AE360" s="227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313"/>
      <c r="AW360" s="1316"/>
    </row>
    <row r="361" spans="1:49" s="1317" customFormat="1" ht="24" customHeight="1">
      <c r="A361" s="208"/>
      <c r="B361" s="221"/>
      <c r="C361" s="227" t="s">
        <v>2716</v>
      </c>
      <c r="D361" s="227" t="s">
        <v>19843</v>
      </c>
      <c r="E361" s="227" t="s">
        <v>8264</v>
      </c>
      <c r="F361" s="227" t="s">
        <v>8261</v>
      </c>
      <c r="G361" s="227" t="s">
        <v>19844</v>
      </c>
      <c r="H361" s="233"/>
      <c r="I361" s="228">
        <v>49400</v>
      </c>
      <c r="J361" s="228"/>
      <c r="K361" s="228">
        <v>13857</v>
      </c>
      <c r="L361" s="227" t="s">
        <v>290</v>
      </c>
      <c r="M361" s="228">
        <v>68</v>
      </c>
      <c r="N361" s="228">
        <v>105</v>
      </c>
      <c r="O361" s="228">
        <v>7140</v>
      </c>
      <c r="P361" s="228">
        <v>1</v>
      </c>
      <c r="Q361" s="228">
        <v>800</v>
      </c>
      <c r="R361" s="228">
        <v>1000</v>
      </c>
      <c r="S361" s="227" t="s">
        <v>178</v>
      </c>
      <c r="T361" s="227" t="s">
        <v>466</v>
      </c>
      <c r="U361" s="227"/>
      <c r="V361" s="227">
        <v>2009</v>
      </c>
      <c r="W361" s="233"/>
      <c r="X361" s="233"/>
      <c r="Y361" s="233"/>
      <c r="Z361" s="233"/>
      <c r="AA361" s="233"/>
      <c r="AB361" s="233"/>
      <c r="AC361" s="228">
        <v>1300</v>
      </c>
      <c r="AD361" s="227">
        <v>2023</v>
      </c>
      <c r="AE361" s="227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313"/>
      <c r="AW361" s="1316"/>
    </row>
    <row r="362" spans="1:49" s="1317" customFormat="1" ht="24" customHeight="1">
      <c r="A362" s="208"/>
      <c r="B362" s="221"/>
      <c r="C362" s="227" t="s">
        <v>2716</v>
      </c>
      <c r="D362" s="227" t="s">
        <v>19845</v>
      </c>
      <c r="E362" s="227" t="s">
        <v>813</v>
      </c>
      <c r="F362" s="227" t="s">
        <v>8261</v>
      </c>
      <c r="G362" s="227" t="s">
        <v>8216</v>
      </c>
      <c r="H362" s="233"/>
      <c r="I362" s="228">
        <v>138077</v>
      </c>
      <c r="J362" s="228"/>
      <c r="K362" s="228">
        <v>7140</v>
      </c>
      <c r="L362" s="227" t="s">
        <v>148</v>
      </c>
      <c r="M362" s="228">
        <v>68</v>
      </c>
      <c r="N362" s="228">
        <v>105</v>
      </c>
      <c r="O362" s="228">
        <v>7140</v>
      </c>
      <c r="P362" s="228">
        <v>1</v>
      </c>
      <c r="Q362" s="228"/>
      <c r="R362" s="228"/>
      <c r="S362" s="227"/>
      <c r="T362" s="227"/>
      <c r="U362" s="227"/>
      <c r="V362" s="227">
        <v>2001</v>
      </c>
      <c r="W362" s="233">
        <v>836</v>
      </c>
      <c r="X362" s="233"/>
      <c r="Y362" s="233"/>
      <c r="Z362" s="233"/>
      <c r="AA362" s="233"/>
      <c r="AB362" s="233"/>
      <c r="AC362" s="228">
        <v>250</v>
      </c>
      <c r="AD362" s="227"/>
      <c r="AE362" s="227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313"/>
      <c r="AW362" s="1316"/>
    </row>
    <row r="363" spans="1:49" s="1317" customFormat="1" ht="24" customHeight="1">
      <c r="A363" s="208"/>
      <c r="B363" s="221"/>
      <c r="C363" s="227" t="s">
        <v>2716</v>
      </c>
      <c r="D363" s="227" t="s">
        <v>19846</v>
      </c>
      <c r="E363" s="227" t="s">
        <v>8265</v>
      </c>
      <c r="F363" s="227" t="s">
        <v>8261</v>
      </c>
      <c r="G363" s="227" t="s">
        <v>8266</v>
      </c>
      <c r="H363" s="233"/>
      <c r="I363" s="228">
        <v>81596</v>
      </c>
      <c r="J363" s="228"/>
      <c r="K363" s="228">
        <v>8395</v>
      </c>
      <c r="L363" s="227" t="s">
        <v>290</v>
      </c>
      <c r="M363" s="228">
        <v>68</v>
      </c>
      <c r="N363" s="228">
        <v>105</v>
      </c>
      <c r="O363" s="228">
        <v>7140</v>
      </c>
      <c r="P363" s="228">
        <v>1</v>
      </c>
      <c r="Q363" s="228">
        <v>408</v>
      </c>
      <c r="R363" s="228">
        <v>408</v>
      </c>
      <c r="S363" s="227" t="s">
        <v>178</v>
      </c>
      <c r="T363" s="227" t="s">
        <v>1005</v>
      </c>
      <c r="U363" s="227"/>
      <c r="V363" s="227">
        <v>2007</v>
      </c>
      <c r="W363" s="233"/>
      <c r="X363" s="233"/>
      <c r="Y363" s="233"/>
      <c r="Z363" s="233"/>
      <c r="AA363" s="233"/>
      <c r="AB363" s="233"/>
      <c r="AC363" s="228">
        <v>1250</v>
      </c>
      <c r="AD363" s="227">
        <v>2023</v>
      </c>
      <c r="AE363" s="227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313"/>
      <c r="AW363" s="1316"/>
    </row>
    <row r="364" spans="1:49" s="1317" customFormat="1" ht="24" customHeight="1">
      <c r="A364" s="208"/>
      <c r="B364" s="221"/>
      <c r="C364" s="227" t="s">
        <v>2716</v>
      </c>
      <c r="D364" s="227" t="s">
        <v>19847</v>
      </c>
      <c r="E364" s="227" t="s">
        <v>19848</v>
      </c>
      <c r="F364" s="227" t="s">
        <v>8261</v>
      </c>
      <c r="G364" s="227" t="s">
        <v>8266</v>
      </c>
      <c r="H364" s="233"/>
      <c r="I364" s="228">
        <v>93233.7</v>
      </c>
      <c r="J364" s="228"/>
      <c r="K364" s="228">
        <v>8122</v>
      </c>
      <c r="L364" s="227" t="s">
        <v>290</v>
      </c>
      <c r="M364" s="228">
        <v>68</v>
      </c>
      <c r="N364" s="228">
        <v>105</v>
      </c>
      <c r="O364" s="228">
        <v>7140</v>
      </c>
      <c r="P364" s="228">
        <v>1</v>
      </c>
      <c r="Q364" s="228">
        <v>2</v>
      </c>
      <c r="R364" s="228">
        <v>100</v>
      </c>
      <c r="S364" s="227" t="s">
        <v>2004</v>
      </c>
      <c r="T364" s="227" t="s">
        <v>1988</v>
      </c>
      <c r="U364" s="227"/>
      <c r="V364" s="227">
        <v>2016</v>
      </c>
      <c r="W364" s="233"/>
      <c r="X364" s="233"/>
      <c r="Y364" s="233"/>
      <c r="Z364" s="233"/>
      <c r="AA364" s="233"/>
      <c r="AB364" s="233"/>
      <c r="AC364" s="228"/>
      <c r="AD364" s="227"/>
      <c r="AE364" s="227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27"/>
      <c r="AW364" s="1316"/>
    </row>
    <row r="365" spans="1:49" s="1317" customFormat="1" ht="24" customHeight="1">
      <c r="A365" s="208"/>
      <c r="B365" s="221"/>
      <c r="C365" s="227" t="s">
        <v>2716</v>
      </c>
      <c r="D365" s="227" t="s">
        <v>19849</v>
      </c>
      <c r="E365" s="227" t="s">
        <v>16260</v>
      </c>
      <c r="F365" s="227" t="s">
        <v>8261</v>
      </c>
      <c r="G365" s="227" t="s">
        <v>8266</v>
      </c>
      <c r="H365" s="233"/>
      <c r="I365" s="228">
        <v>20826</v>
      </c>
      <c r="J365" s="228"/>
      <c r="K365" s="228">
        <v>5760</v>
      </c>
      <c r="L365" s="227" t="s">
        <v>148</v>
      </c>
      <c r="M365" s="228">
        <v>60</v>
      </c>
      <c r="N365" s="228">
        <v>90</v>
      </c>
      <c r="O365" s="228">
        <v>5400</v>
      </c>
      <c r="P365" s="228">
        <v>1</v>
      </c>
      <c r="Q365" s="228"/>
      <c r="R365" s="228"/>
      <c r="S365" s="234"/>
      <c r="T365" s="234"/>
      <c r="U365" s="234"/>
      <c r="V365" s="227">
        <v>1992</v>
      </c>
      <c r="W365" s="233"/>
      <c r="X365" s="233">
        <v>241</v>
      </c>
      <c r="Y365" s="233"/>
      <c r="Z365" s="233"/>
      <c r="AA365" s="233"/>
      <c r="AB365" s="233"/>
      <c r="AC365" s="254"/>
      <c r="AD365" s="227">
        <v>2023</v>
      </c>
      <c r="AE365" s="227"/>
      <c r="AF365" s="233"/>
      <c r="AG365" s="233"/>
      <c r="AH365" s="233"/>
      <c r="AI365" s="233"/>
      <c r="AJ365" s="233"/>
      <c r="AK365" s="236"/>
      <c r="AL365" s="236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6"/>
      <c r="AW365" s="1316"/>
    </row>
    <row r="366" spans="1:49" s="1317" customFormat="1" ht="24" customHeight="1">
      <c r="A366" s="208"/>
      <c r="B366" s="221"/>
      <c r="C366" s="227" t="s">
        <v>2716</v>
      </c>
      <c r="D366" s="227" t="s">
        <v>19850</v>
      </c>
      <c r="E366" s="227" t="s">
        <v>16261</v>
      </c>
      <c r="F366" s="227" t="s">
        <v>8261</v>
      </c>
      <c r="G366" s="227" t="s">
        <v>8266</v>
      </c>
      <c r="H366" s="233"/>
      <c r="I366" s="228">
        <v>4104</v>
      </c>
      <c r="J366" s="228"/>
      <c r="K366" s="228">
        <v>1944</v>
      </c>
      <c r="L366" s="227" t="s">
        <v>1979</v>
      </c>
      <c r="M366" s="228">
        <v>36</v>
      </c>
      <c r="N366" s="228">
        <v>54</v>
      </c>
      <c r="O366" s="228">
        <v>1944</v>
      </c>
      <c r="P366" s="228">
        <v>1</v>
      </c>
      <c r="Q366" s="228">
        <v>2</v>
      </c>
      <c r="R366" s="228">
        <v>100</v>
      </c>
      <c r="S366" s="234" t="s">
        <v>2004</v>
      </c>
      <c r="T366" s="234" t="s">
        <v>1988</v>
      </c>
      <c r="U366" s="234"/>
      <c r="V366" s="227">
        <v>2006</v>
      </c>
      <c r="W366" s="233"/>
      <c r="X366" s="233"/>
      <c r="Y366" s="233">
        <v>2006</v>
      </c>
      <c r="Z366" s="233"/>
      <c r="AA366" s="233"/>
      <c r="AB366" s="233"/>
      <c r="AC366" s="228"/>
      <c r="AD366" s="227"/>
      <c r="AE366" s="227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27"/>
      <c r="AW366" s="1316"/>
    </row>
    <row r="367" spans="1:49" s="1317" customFormat="1" ht="24" customHeight="1">
      <c r="A367" s="208"/>
      <c r="B367" s="221"/>
      <c r="C367" s="227" t="s">
        <v>2716</v>
      </c>
      <c r="D367" s="227" t="s">
        <v>19851</v>
      </c>
      <c r="E367" s="227" t="s">
        <v>19852</v>
      </c>
      <c r="F367" s="227" t="s">
        <v>8261</v>
      </c>
      <c r="G367" s="227" t="s">
        <v>8266</v>
      </c>
      <c r="H367" s="233"/>
      <c r="I367" s="310">
        <v>10243</v>
      </c>
      <c r="J367" s="228"/>
      <c r="K367" s="228">
        <v>5738</v>
      </c>
      <c r="L367" s="227" t="s">
        <v>1979</v>
      </c>
      <c r="M367" s="228">
        <v>52</v>
      </c>
      <c r="N367" s="228">
        <v>94</v>
      </c>
      <c r="O367" s="228">
        <v>4888</v>
      </c>
      <c r="P367" s="228">
        <v>1</v>
      </c>
      <c r="Q367" s="228">
        <v>2</v>
      </c>
      <c r="R367" s="228">
        <v>100</v>
      </c>
      <c r="S367" s="234" t="s">
        <v>2004</v>
      </c>
      <c r="T367" s="234" t="s">
        <v>1988</v>
      </c>
      <c r="U367" s="234"/>
      <c r="V367" s="227">
        <v>2018</v>
      </c>
      <c r="W367" s="233"/>
      <c r="X367" s="233"/>
      <c r="Y367" s="233"/>
      <c r="Z367" s="233"/>
      <c r="AA367" s="233"/>
      <c r="AB367" s="233"/>
      <c r="AC367" s="254"/>
      <c r="AD367" s="227">
        <v>2024</v>
      </c>
      <c r="AE367" s="227"/>
      <c r="AF367" s="233"/>
      <c r="AG367" s="233"/>
      <c r="AH367" s="233"/>
      <c r="AI367" s="233"/>
      <c r="AJ367" s="233"/>
      <c r="AK367" s="236"/>
      <c r="AL367" s="236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6"/>
      <c r="AW367" s="1316"/>
    </row>
    <row r="368" spans="1:49" s="1317" customFormat="1" ht="24" customHeight="1">
      <c r="A368" s="208"/>
      <c r="B368" s="221"/>
      <c r="C368" s="227" t="s">
        <v>2716</v>
      </c>
      <c r="D368" s="227" t="s">
        <v>19853</v>
      </c>
      <c r="E368" s="227" t="s">
        <v>19854</v>
      </c>
      <c r="F368" s="227" t="s">
        <v>8261</v>
      </c>
      <c r="G368" s="227" t="s">
        <v>8266</v>
      </c>
      <c r="H368" s="233"/>
      <c r="I368" s="240">
        <v>6817</v>
      </c>
      <c r="J368" s="228"/>
      <c r="K368" s="228">
        <v>4104</v>
      </c>
      <c r="L368" s="228" t="s">
        <v>290</v>
      </c>
      <c r="M368" s="228">
        <v>54</v>
      </c>
      <c r="N368" s="228">
        <v>76</v>
      </c>
      <c r="O368" s="228">
        <v>4104</v>
      </c>
      <c r="P368" s="234">
        <v>1</v>
      </c>
      <c r="Q368" s="228">
        <v>2</v>
      </c>
      <c r="R368" s="228">
        <v>100</v>
      </c>
      <c r="S368" s="234" t="s">
        <v>2004</v>
      </c>
      <c r="T368" s="234" t="s">
        <v>1988</v>
      </c>
      <c r="U368" s="234"/>
      <c r="V368" s="227">
        <v>2017</v>
      </c>
      <c r="W368" s="233"/>
      <c r="X368" s="233"/>
      <c r="Y368" s="233"/>
      <c r="Z368" s="233"/>
      <c r="AA368" s="233"/>
      <c r="AB368" s="233"/>
      <c r="AC368" s="228"/>
      <c r="AD368" s="227"/>
      <c r="AE368" s="227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4"/>
      <c r="AW368" s="1316"/>
    </row>
    <row r="369" spans="1:49" s="1317" customFormat="1" ht="24" customHeight="1">
      <c r="A369" s="208"/>
      <c r="B369" s="221"/>
      <c r="C369" s="227" t="s">
        <v>333</v>
      </c>
      <c r="D369" s="227" t="s">
        <v>19717</v>
      </c>
      <c r="E369" s="227" t="s">
        <v>8292</v>
      </c>
      <c r="F369" s="227" t="s">
        <v>333</v>
      </c>
      <c r="G369" s="227" t="s">
        <v>1454</v>
      </c>
      <c r="H369" s="323"/>
      <c r="I369" s="228">
        <v>19033</v>
      </c>
      <c r="J369" s="228"/>
      <c r="K369" s="228">
        <v>7140</v>
      </c>
      <c r="L369" s="227" t="s">
        <v>290</v>
      </c>
      <c r="M369" s="228">
        <v>68</v>
      </c>
      <c r="N369" s="228">
        <v>105</v>
      </c>
      <c r="O369" s="228">
        <v>7140</v>
      </c>
      <c r="P369" s="228">
        <v>3</v>
      </c>
      <c r="Q369" s="228">
        <v>192</v>
      </c>
      <c r="R369" s="228">
        <v>2500</v>
      </c>
      <c r="S369" s="227" t="s">
        <v>465</v>
      </c>
      <c r="T369" s="227" t="s">
        <v>1005</v>
      </c>
      <c r="U369" s="227"/>
      <c r="V369" s="227">
        <v>2007</v>
      </c>
      <c r="W369" s="323"/>
      <c r="X369" s="323"/>
      <c r="Y369" s="323"/>
      <c r="Z369" s="323"/>
      <c r="AA369" s="323"/>
      <c r="AB369" s="323"/>
      <c r="AC369" s="228">
        <v>2000</v>
      </c>
      <c r="AD369" s="227"/>
      <c r="AE369" s="227"/>
      <c r="AF369" s="323"/>
      <c r="AG369" s="323"/>
      <c r="AH369" s="323"/>
      <c r="AI369" s="323"/>
      <c r="AJ369" s="323"/>
      <c r="AK369" s="323"/>
      <c r="AL369" s="323"/>
      <c r="AM369" s="323"/>
      <c r="AN369" s="323"/>
      <c r="AO369" s="323"/>
      <c r="AP369" s="323"/>
      <c r="AQ369" s="323"/>
      <c r="AR369" s="323"/>
      <c r="AS369" s="323"/>
      <c r="AT369" s="323"/>
      <c r="AU369" s="323"/>
      <c r="AV369" s="227"/>
      <c r="AW369" s="1316"/>
    </row>
    <row r="370" spans="1:49" s="1317" customFormat="1" ht="24" customHeight="1">
      <c r="A370" s="208"/>
      <c r="B370" s="221"/>
      <c r="C370" s="227" t="s">
        <v>333</v>
      </c>
      <c r="D370" s="227" t="s">
        <v>19855</v>
      </c>
      <c r="E370" s="227" t="s">
        <v>8293</v>
      </c>
      <c r="F370" s="227" t="s">
        <v>333</v>
      </c>
      <c r="G370" s="227" t="s">
        <v>333</v>
      </c>
      <c r="H370" s="323"/>
      <c r="I370" s="228">
        <v>17155</v>
      </c>
      <c r="J370" s="228"/>
      <c r="K370" s="228">
        <v>10473</v>
      </c>
      <c r="L370" s="227" t="s">
        <v>290</v>
      </c>
      <c r="M370" s="228">
        <v>65</v>
      </c>
      <c r="N370" s="228">
        <v>100</v>
      </c>
      <c r="O370" s="228">
        <v>6500</v>
      </c>
      <c r="P370" s="228">
        <v>1</v>
      </c>
      <c r="Q370" s="228">
        <v>546</v>
      </c>
      <c r="R370" s="228">
        <v>568</v>
      </c>
      <c r="S370" s="227" t="s">
        <v>465</v>
      </c>
      <c r="T370" s="227" t="s">
        <v>1005</v>
      </c>
      <c r="U370" s="227"/>
      <c r="V370" s="227">
        <v>2008</v>
      </c>
      <c r="W370" s="323"/>
      <c r="X370" s="323"/>
      <c r="Y370" s="323"/>
      <c r="Z370" s="323"/>
      <c r="AA370" s="323"/>
      <c r="AB370" s="323"/>
      <c r="AC370" s="228">
        <v>5387</v>
      </c>
      <c r="AD370" s="227"/>
      <c r="AE370" s="227"/>
      <c r="AF370" s="323"/>
      <c r="AG370" s="323"/>
      <c r="AH370" s="323"/>
      <c r="AI370" s="323"/>
      <c r="AJ370" s="323"/>
      <c r="AK370" s="323"/>
      <c r="AL370" s="323"/>
      <c r="AM370" s="323"/>
      <c r="AN370" s="323"/>
      <c r="AO370" s="323"/>
      <c r="AP370" s="323"/>
      <c r="AQ370" s="323"/>
      <c r="AR370" s="323"/>
      <c r="AS370" s="323"/>
      <c r="AT370" s="323"/>
      <c r="AU370" s="323"/>
      <c r="AV370" s="227"/>
      <c r="AW370" s="1316"/>
    </row>
    <row r="371" spans="1:49" s="1317" customFormat="1" ht="24" customHeight="1">
      <c r="A371" s="208"/>
      <c r="B371" s="221"/>
      <c r="C371" s="227" t="s">
        <v>333</v>
      </c>
      <c r="D371" s="227" t="s">
        <v>19856</v>
      </c>
      <c r="E371" s="227" t="s">
        <v>8294</v>
      </c>
      <c r="F371" s="227" t="s">
        <v>333</v>
      </c>
      <c r="G371" s="227" t="s">
        <v>333</v>
      </c>
      <c r="H371" s="323"/>
      <c r="I371" s="228">
        <v>9393</v>
      </c>
      <c r="J371" s="228"/>
      <c r="K371" s="228">
        <v>5810</v>
      </c>
      <c r="L371" s="227" t="s">
        <v>290</v>
      </c>
      <c r="M371" s="228">
        <v>50</v>
      </c>
      <c r="N371" s="228">
        <v>100</v>
      </c>
      <c r="O371" s="228">
        <v>5000</v>
      </c>
      <c r="P371" s="228">
        <v>1</v>
      </c>
      <c r="Q371" s="228"/>
      <c r="R371" s="228"/>
      <c r="S371" s="227"/>
      <c r="T371" s="227"/>
      <c r="U371" s="227"/>
      <c r="V371" s="227">
        <v>2010</v>
      </c>
      <c r="W371" s="323"/>
      <c r="X371" s="323"/>
      <c r="Y371" s="323"/>
      <c r="Z371" s="323"/>
      <c r="AA371" s="323"/>
      <c r="AB371" s="323"/>
      <c r="AC371" s="228">
        <v>980</v>
      </c>
      <c r="AD371" s="227"/>
      <c r="AE371" s="227"/>
      <c r="AF371" s="323"/>
      <c r="AG371" s="323"/>
      <c r="AH371" s="323"/>
      <c r="AI371" s="323"/>
      <c r="AJ371" s="323"/>
      <c r="AK371" s="323"/>
      <c r="AL371" s="323"/>
      <c r="AM371" s="323"/>
      <c r="AN371" s="323"/>
      <c r="AO371" s="323"/>
      <c r="AP371" s="323"/>
      <c r="AQ371" s="323"/>
      <c r="AR371" s="323"/>
      <c r="AS371" s="323"/>
      <c r="AT371" s="323"/>
      <c r="AU371" s="323"/>
      <c r="AV371" s="227"/>
      <c r="AW371" s="1316"/>
    </row>
    <row r="372" spans="1:49" s="1317" customFormat="1" ht="24" customHeight="1">
      <c r="A372" s="208"/>
      <c r="B372" s="221"/>
      <c r="C372" s="227" t="s">
        <v>333</v>
      </c>
      <c r="D372" s="227" t="s">
        <v>19857</v>
      </c>
      <c r="E372" s="227" t="s">
        <v>334</v>
      </c>
      <c r="F372" s="227" t="s">
        <v>333</v>
      </c>
      <c r="G372" s="227" t="s">
        <v>333</v>
      </c>
      <c r="H372" s="323"/>
      <c r="I372" s="228">
        <v>9491</v>
      </c>
      <c r="J372" s="228"/>
      <c r="K372" s="228">
        <v>9000</v>
      </c>
      <c r="L372" s="227" t="s">
        <v>290</v>
      </c>
      <c r="M372" s="228">
        <v>47</v>
      </c>
      <c r="N372" s="228">
        <v>90</v>
      </c>
      <c r="O372" s="228">
        <v>4212</v>
      </c>
      <c r="P372" s="228">
        <v>1</v>
      </c>
      <c r="Q372" s="228"/>
      <c r="R372" s="228"/>
      <c r="S372" s="227"/>
      <c r="T372" s="227"/>
      <c r="U372" s="227"/>
      <c r="V372" s="227">
        <v>2011</v>
      </c>
      <c r="W372" s="323"/>
      <c r="X372" s="323"/>
      <c r="Y372" s="323"/>
      <c r="Z372" s="323"/>
      <c r="AA372" s="323"/>
      <c r="AB372" s="323"/>
      <c r="AC372" s="228">
        <v>350</v>
      </c>
      <c r="AD372" s="227"/>
      <c r="AE372" s="227"/>
      <c r="AF372" s="323"/>
      <c r="AG372" s="323"/>
      <c r="AH372" s="323"/>
      <c r="AI372" s="323"/>
      <c r="AJ372" s="323"/>
      <c r="AK372" s="323"/>
      <c r="AL372" s="323"/>
      <c r="AM372" s="323"/>
      <c r="AN372" s="323"/>
      <c r="AO372" s="323"/>
      <c r="AP372" s="323"/>
      <c r="AQ372" s="323"/>
      <c r="AR372" s="323"/>
      <c r="AS372" s="323"/>
      <c r="AT372" s="323"/>
      <c r="AU372" s="323"/>
      <c r="AV372" s="227"/>
      <c r="AW372" s="1316"/>
    </row>
    <row r="373" spans="1:49" s="1317" customFormat="1" ht="24" customHeight="1">
      <c r="A373" s="208"/>
      <c r="B373" s="221"/>
      <c r="C373" s="227" t="s">
        <v>333</v>
      </c>
      <c r="D373" s="227" t="s">
        <v>19858</v>
      </c>
      <c r="E373" s="227" t="s">
        <v>335</v>
      </c>
      <c r="F373" s="227" t="s">
        <v>333</v>
      </c>
      <c r="G373" s="227" t="s">
        <v>333</v>
      </c>
      <c r="H373" s="323"/>
      <c r="I373" s="228">
        <v>6000</v>
      </c>
      <c r="J373" s="228"/>
      <c r="K373" s="228">
        <v>7420</v>
      </c>
      <c r="L373" s="227" t="s">
        <v>290</v>
      </c>
      <c r="M373" s="228">
        <v>60</v>
      </c>
      <c r="N373" s="228">
        <v>100</v>
      </c>
      <c r="O373" s="228">
        <v>6000</v>
      </c>
      <c r="P373" s="228">
        <v>1</v>
      </c>
      <c r="Q373" s="228"/>
      <c r="R373" s="228"/>
      <c r="S373" s="227" t="s">
        <v>2004</v>
      </c>
      <c r="T373" s="227" t="s">
        <v>2089</v>
      </c>
      <c r="U373" s="227"/>
      <c r="V373" s="227">
        <v>2018</v>
      </c>
      <c r="W373" s="323"/>
      <c r="X373" s="323"/>
      <c r="Y373" s="323"/>
      <c r="Z373" s="323"/>
      <c r="AA373" s="323"/>
      <c r="AB373" s="323"/>
      <c r="AC373" s="228">
        <v>572</v>
      </c>
      <c r="AD373" s="227"/>
      <c r="AE373" s="227"/>
      <c r="AF373" s="323"/>
      <c r="AG373" s="323"/>
      <c r="AH373" s="323"/>
      <c r="AI373" s="323"/>
      <c r="AJ373" s="323"/>
      <c r="AK373" s="323"/>
      <c r="AL373" s="323"/>
      <c r="AM373" s="323"/>
      <c r="AN373" s="323"/>
      <c r="AO373" s="323"/>
      <c r="AP373" s="323"/>
      <c r="AQ373" s="323"/>
      <c r="AR373" s="323"/>
      <c r="AS373" s="323"/>
      <c r="AT373" s="323"/>
      <c r="AU373" s="323"/>
      <c r="AV373" s="227"/>
      <c r="AW373" s="1316"/>
    </row>
    <row r="374" spans="1:49" s="1317" customFormat="1" ht="24" customHeight="1">
      <c r="A374" s="208"/>
      <c r="B374" s="221"/>
      <c r="C374" s="227" t="s">
        <v>333</v>
      </c>
      <c r="D374" s="227" t="s">
        <v>19859</v>
      </c>
      <c r="E374" s="227" t="s">
        <v>336</v>
      </c>
      <c r="F374" s="227" t="s">
        <v>333</v>
      </c>
      <c r="G374" s="227" t="s">
        <v>337</v>
      </c>
      <c r="H374" s="323"/>
      <c r="I374" s="228">
        <v>9202</v>
      </c>
      <c r="J374" s="228"/>
      <c r="K374" s="228">
        <v>1228</v>
      </c>
      <c r="L374" s="227" t="s">
        <v>290</v>
      </c>
      <c r="M374" s="228">
        <v>70</v>
      </c>
      <c r="N374" s="228">
        <v>110</v>
      </c>
      <c r="O374" s="228">
        <v>7700</v>
      </c>
      <c r="P374" s="228">
        <v>1</v>
      </c>
      <c r="Q374" s="228"/>
      <c r="R374" s="228"/>
      <c r="S374" s="227"/>
      <c r="T374" s="227"/>
      <c r="U374" s="227"/>
      <c r="V374" s="227">
        <v>2011</v>
      </c>
      <c r="W374" s="323"/>
      <c r="X374" s="323"/>
      <c r="Y374" s="323"/>
      <c r="Z374" s="323"/>
      <c r="AA374" s="323"/>
      <c r="AB374" s="323"/>
      <c r="AC374" s="228">
        <v>855</v>
      </c>
      <c r="AD374" s="227"/>
      <c r="AE374" s="227"/>
      <c r="AF374" s="323"/>
      <c r="AG374" s="323"/>
      <c r="AH374" s="323"/>
      <c r="AI374" s="323"/>
      <c r="AJ374" s="323"/>
      <c r="AK374" s="323"/>
      <c r="AL374" s="323"/>
      <c r="AM374" s="323"/>
      <c r="AN374" s="323"/>
      <c r="AO374" s="323"/>
      <c r="AP374" s="323"/>
      <c r="AQ374" s="323"/>
      <c r="AR374" s="323"/>
      <c r="AS374" s="323"/>
      <c r="AT374" s="323"/>
      <c r="AU374" s="323"/>
      <c r="AV374" s="227"/>
      <c r="AW374" s="1316"/>
    </row>
    <row r="375" spans="1:49" s="1317" customFormat="1" ht="24" customHeight="1">
      <c r="A375" s="208"/>
      <c r="B375" s="221"/>
      <c r="C375" s="236" t="s">
        <v>333</v>
      </c>
      <c r="D375" s="227" t="s">
        <v>19860</v>
      </c>
      <c r="E375" s="236" t="s">
        <v>8295</v>
      </c>
      <c r="F375" s="236" t="s">
        <v>333</v>
      </c>
      <c r="G375" s="236" t="s">
        <v>337</v>
      </c>
      <c r="H375" s="236"/>
      <c r="I375" s="254">
        <v>13146</v>
      </c>
      <c r="J375" s="254"/>
      <c r="K375" s="254">
        <v>5500</v>
      </c>
      <c r="L375" s="236" t="s">
        <v>290</v>
      </c>
      <c r="M375" s="254">
        <v>76</v>
      </c>
      <c r="N375" s="254">
        <v>55</v>
      </c>
      <c r="O375" s="254">
        <v>4180</v>
      </c>
      <c r="P375" s="254">
        <v>1</v>
      </c>
      <c r="Q375" s="254"/>
      <c r="R375" s="254"/>
      <c r="S375" s="236"/>
      <c r="T375" s="236"/>
      <c r="U375" s="236"/>
      <c r="V375" s="236">
        <v>2007</v>
      </c>
      <c r="W375" s="236"/>
      <c r="X375" s="236"/>
      <c r="Y375" s="236"/>
      <c r="Z375" s="236"/>
      <c r="AA375" s="236"/>
      <c r="AB375" s="236"/>
      <c r="AC375" s="254">
        <v>2465</v>
      </c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1316"/>
    </row>
    <row r="376" spans="1:49" s="1317" customFormat="1" ht="24" customHeight="1">
      <c r="A376" s="208"/>
      <c r="B376" s="221"/>
      <c r="C376" s="236" t="s">
        <v>333</v>
      </c>
      <c r="D376" s="227" t="s">
        <v>19861</v>
      </c>
      <c r="E376" s="236" t="s">
        <v>10700</v>
      </c>
      <c r="F376" s="236" t="s">
        <v>333</v>
      </c>
      <c r="G376" s="236" t="s">
        <v>333</v>
      </c>
      <c r="H376" s="236"/>
      <c r="I376" s="254">
        <v>13796</v>
      </c>
      <c r="J376" s="254"/>
      <c r="K376" s="254">
        <v>13707</v>
      </c>
      <c r="L376" s="236" t="s">
        <v>290</v>
      </c>
      <c r="M376" s="254">
        <v>46</v>
      </c>
      <c r="N376" s="254">
        <v>100</v>
      </c>
      <c r="O376" s="254">
        <v>4600</v>
      </c>
      <c r="P376" s="254">
        <v>1</v>
      </c>
      <c r="Q376" s="254"/>
      <c r="R376" s="254"/>
      <c r="S376" s="236"/>
      <c r="T376" s="236"/>
      <c r="U376" s="236"/>
      <c r="V376" s="236">
        <v>2012</v>
      </c>
      <c r="W376" s="236"/>
      <c r="X376" s="236"/>
      <c r="Y376" s="236"/>
      <c r="Z376" s="236"/>
      <c r="AA376" s="236"/>
      <c r="AB376" s="236"/>
      <c r="AC376" s="254">
        <v>183</v>
      </c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1316"/>
    </row>
    <row r="377" spans="1:49" s="1317" customFormat="1" ht="24" customHeight="1">
      <c r="A377" s="208"/>
      <c r="B377" s="221"/>
      <c r="C377" s="236" t="s">
        <v>333</v>
      </c>
      <c r="D377" s="227" t="s">
        <v>19862</v>
      </c>
      <c r="E377" s="236" t="s">
        <v>8296</v>
      </c>
      <c r="F377" s="236" t="s">
        <v>333</v>
      </c>
      <c r="G377" s="236" t="s">
        <v>333</v>
      </c>
      <c r="H377" s="236"/>
      <c r="I377" s="254">
        <v>6200</v>
      </c>
      <c r="J377" s="254"/>
      <c r="K377" s="254"/>
      <c r="L377" s="236" t="s">
        <v>290</v>
      </c>
      <c r="M377" s="254">
        <v>60</v>
      </c>
      <c r="N377" s="254">
        <v>96</v>
      </c>
      <c r="O377" s="254">
        <v>5760</v>
      </c>
      <c r="P377" s="254">
        <v>1</v>
      </c>
      <c r="Q377" s="254"/>
      <c r="R377" s="254"/>
      <c r="S377" s="236"/>
      <c r="T377" s="236"/>
      <c r="U377" s="236"/>
      <c r="V377" s="236">
        <v>2013</v>
      </c>
      <c r="W377" s="236"/>
      <c r="X377" s="236"/>
      <c r="Y377" s="236"/>
      <c r="Z377" s="236"/>
      <c r="AA377" s="236"/>
      <c r="AB377" s="236"/>
      <c r="AC377" s="254">
        <v>700</v>
      </c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1316"/>
    </row>
    <row r="378" spans="1:49" s="1317" customFormat="1" ht="24" customHeight="1">
      <c r="A378" s="208"/>
      <c r="B378" s="221"/>
      <c r="C378" s="236" t="s">
        <v>333</v>
      </c>
      <c r="D378" s="227" t="s">
        <v>19863</v>
      </c>
      <c r="E378" s="236" t="s">
        <v>17590</v>
      </c>
      <c r="F378" s="236" t="s">
        <v>333</v>
      </c>
      <c r="G378" s="236" t="s">
        <v>333</v>
      </c>
      <c r="H378" s="236"/>
      <c r="I378" s="254">
        <v>34848</v>
      </c>
      <c r="J378" s="254"/>
      <c r="K378" s="254"/>
      <c r="L378" s="236" t="s">
        <v>1979</v>
      </c>
      <c r="M378" s="254">
        <v>74</v>
      </c>
      <c r="N378" s="254">
        <v>110</v>
      </c>
      <c r="O378" s="254">
        <v>8140</v>
      </c>
      <c r="P378" s="254">
        <v>1</v>
      </c>
      <c r="Q378" s="254"/>
      <c r="R378" s="254"/>
      <c r="S378" s="236"/>
      <c r="T378" s="236"/>
      <c r="U378" s="236"/>
      <c r="V378" s="236">
        <v>2014</v>
      </c>
      <c r="W378" s="236"/>
      <c r="X378" s="236"/>
      <c r="Y378" s="236"/>
      <c r="Z378" s="236"/>
      <c r="AA378" s="236"/>
      <c r="AB378" s="236"/>
      <c r="AC378" s="254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 t="s">
        <v>2991</v>
      </c>
      <c r="AW378" s="1316"/>
    </row>
    <row r="379" spans="1:49" s="1317" customFormat="1" ht="24" customHeight="1">
      <c r="A379" s="208"/>
      <c r="B379" s="221"/>
      <c r="C379" s="236" t="s">
        <v>333</v>
      </c>
      <c r="D379" s="227" t="s">
        <v>19864</v>
      </c>
      <c r="E379" s="236" t="s">
        <v>8297</v>
      </c>
      <c r="F379" s="236" t="s">
        <v>333</v>
      </c>
      <c r="G379" s="236" t="s">
        <v>333</v>
      </c>
      <c r="H379" s="236"/>
      <c r="I379" s="254">
        <v>13081</v>
      </c>
      <c r="J379" s="254"/>
      <c r="K379" s="254"/>
      <c r="L379" s="236" t="s">
        <v>290</v>
      </c>
      <c r="M379" s="254">
        <v>50</v>
      </c>
      <c r="N379" s="254">
        <v>103</v>
      </c>
      <c r="O379" s="254">
        <v>5671</v>
      </c>
      <c r="P379" s="254">
        <v>1</v>
      </c>
      <c r="Q379" s="254"/>
      <c r="R379" s="254"/>
      <c r="S379" s="236"/>
      <c r="T379" s="236"/>
      <c r="U379" s="236"/>
      <c r="V379" s="236">
        <v>2021</v>
      </c>
      <c r="W379" s="236"/>
      <c r="X379" s="236"/>
      <c r="Y379" s="236"/>
      <c r="Z379" s="236"/>
      <c r="AA379" s="236"/>
      <c r="AB379" s="236"/>
      <c r="AC379" s="254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1316"/>
    </row>
    <row r="380" spans="1:49" s="1317" customFormat="1" ht="24" customHeight="1">
      <c r="A380" s="208"/>
      <c r="B380" s="221"/>
      <c r="C380" s="236" t="s">
        <v>333</v>
      </c>
      <c r="D380" s="227" t="s">
        <v>19865</v>
      </c>
      <c r="E380" s="236" t="s">
        <v>8298</v>
      </c>
      <c r="F380" s="236" t="s">
        <v>333</v>
      </c>
      <c r="G380" s="233" t="s">
        <v>333</v>
      </c>
      <c r="H380" s="236"/>
      <c r="I380" s="254">
        <v>8634</v>
      </c>
      <c r="J380" s="254"/>
      <c r="K380" s="254"/>
      <c r="L380" s="236" t="s">
        <v>290</v>
      </c>
      <c r="M380" s="254">
        <v>58</v>
      </c>
      <c r="N380" s="254">
        <v>86</v>
      </c>
      <c r="O380" s="254">
        <v>4988</v>
      </c>
      <c r="P380" s="254">
        <v>1</v>
      </c>
      <c r="Q380" s="254"/>
      <c r="R380" s="254"/>
      <c r="S380" s="236"/>
      <c r="T380" s="236"/>
      <c r="U380" s="236"/>
      <c r="V380" s="236">
        <v>2017</v>
      </c>
      <c r="W380" s="236"/>
      <c r="X380" s="236"/>
      <c r="Y380" s="236"/>
      <c r="Z380" s="236"/>
      <c r="AA380" s="236"/>
      <c r="AB380" s="236"/>
      <c r="AC380" s="254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1316"/>
    </row>
    <row r="381" spans="1:49" s="1317" customFormat="1" ht="24" customHeight="1">
      <c r="A381" s="208"/>
      <c r="B381" s="221"/>
      <c r="C381" s="236" t="s">
        <v>333</v>
      </c>
      <c r="D381" s="227" t="s">
        <v>19866</v>
      </c>
      <c r="E381" s="236" t="s">
        <v>8299</v>
      </c>
      <c r="F381" s="236" t="s">
        <v>333</v>
      </c>
      <c r="G381" s="233" t="s">
        <v>333</v>
      </c>
      <c r="H381" s="236"/>
      <c r="I381" s="254">
        <v>22552</v>
      </c>
      <c r="J381" s="254"/>
      <c r="K381" s="254"/>
      <c r="L381" s="236" t="s">
        <v>290</v>
      </c>
      <c r="M381" s="254">
        <v>68</v>
      </c>
      <c r="N381" s="254">
        <v>105</v>
      </c>
      <c r="O381" s="254">
        <v>7140</v>
      </c>
      <c r="P381" s="254">
        <v>1</v>
      </c>
      <c r="Q381" s="254"/>
      <c r="R381" s="254"/>
      <c r="S381" s="236"/>
      <c r="T381" s="236"/>
      <c r="U381" s="236"/>
      <c r="V381" s="236">
        <v>2017</v>
      </c>
      <c r="W381" s="236"/>
      <c r="X381" s="236"/>
      <c r="Y381" s="236"/>
      <c r="Z381" s="236"/>
      <c r="AA381" s="236"/>
      <c r="AB381" s="236"/>
      <c r="AC381" s="254">
        <v>5036</v>
      </c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 t="s">
        <v>13751</v>
      </c>
      <c r="AW381" s="1316"/>
    </row>
    <row r="382" spans="1:49" s="1317" customFormat="1" ht="24" customHeight="1">
      <c r="A382" s="208"/>
      <c r="B382" s="221"/>
      <c r="C382" s="236" t="s">
        <v>333</v>
      </c>
      <c r="D382" s="227" t="s">
        <v>19867</v>
      </c>
      <c r="E382" s="236" t="s">
        <v>10701</v>
      </c>
      <c r="F382" s="236" t="s">
        <v>333</v>
      </c>
      <c r="G382" s="233" t="s">
        <v>333</v>
      </c>
      <c r="H382" s="236"/>
      <c r="I382" s="254">
        <v>6400</v>
      </c>
      <c r="J382" s="254"/>
      <c r="K382" s="254"/>
      <c r="L382" s="236" t="s">
        <v>1979</v>
      </c>
      <c r="M382" s="254">
        <v>64</v>
      </c>
      <c r="N382" s="254">
        <v>100</v>
      </c>
      <c r="O382" s="254">
        <v>6400</v>
      </c>
      <c r="P382" s="254">
        <v>1</v>
      </c>
      <c r="Q382" s="254"/>
      <c r="R382" s="254"/>
      <c r="S382" s="236"/>
      <c r="T382" s="236"/>
      <c r="U382" s="236"/>
      <c r="V382" s="236">
        <v>2017</v>
      </c>
      <c r="W382" s="236"/>
      <c r="X382" s="236"/>
      <c r="Y382" s="236"/>
      <c r="Z382" s="236"/>
      <c r="AA382" s="236"/>
      <c r="AB382" s="236"/>
      <c r="AC382" s="254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1316"/>
    </row>
    <row r="383" spans="1:49" s="1317" customFormat="1" ht="24" customHeight="1">
      <c r="A383" s="208"/>
      <c r="B383" s="221"/>
      <c r="C383" s="236" t="s">
        <v>333</v>
      </c>
      <c r="D383" s="227" t="s">
        <v>19868</v>
      </c>
      <c r="E383" s="236" t="s">
        <v>10702</v>
      </c>
      <c r="F383" s="236" t="s">
        <v>333</v>
      </c>
      <c r="G383" s="233" t="s">
        <v>333</v>
      </c>
      <c r="H383" s="236"/>
      <c r="I383" s="254">
        <v>8000</v>
      </c>
      <c r="J383" s="254"/>
      <c r="K383" s="254">
        <v>6400</v>
      </c>
      <c r="L383" s="236" t="s">
        <v>1979</v>
      </c>
      <c r="M383" s="254">
        <v>64</v>
      </c>
      <c r="N383" s="254">
        <v>100</v>
      </c>
      <c r="O383" s="254">
        <v>6400</v>
      </c>
      <c r="P383" s="254">
        <v>1</v>
      </c>
      <c r="Q383" s="254">
        <v>108</v>
      </c>
      <c r="R383" s="254"/>
      <c r="S383" s="236" t="s">
        <v>1983</v>
      </c>
      <c r="T383" s="236" t="s">
        <v>2089</v>
      </c>
      <c r="U383" s="236"/>
      <c r="V383" s="236">
        <v>2018</v>
      </c>
      <c r="W383" s="236"/>
      <c r="X383" s="236"/>
      <c r="Y383" s="236"/>
      <c r="Z383" s="236"/>
      <c r="AA383" s="236"/>
      <c r="AB383" s="236"/>
      <c r="AC383" s="254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1316"/>
    </row>
    <row r="384" spans="1:49" s="1317" customFormat="1" ht="24" customHeight="1">
      <c r="A384" s="208"/>
      <c r="B384" s="221"/>
      <c r="C384" s="236" t="s">
        <v>333</v>
      </c>
      <c r="D384" s="227" t="s">
        <v>19869</v>
      </c>
      <c r="E384" s="236" t="s">
        <v>8301</v>
      </c>
      <c r="F384" s="236" t="s">
        <v>333</v>
      </c>
      <c r="G384" s="233" t="s">
        <v>333</v>
      </c>
      <c r="H384" s="236"/>
      <c r="I384" s="254">
        <v>9644</v>
      </c>
      <c r="J384" s="254"/>
      <c r="K384" s="254"/>
      <c r="L384" s="236" t="s">
        <v>290</v>
      </c>
      <c r="M384" s="236">
        <v>67</v>
      </c>
      <c r="N384" s="254">
        <v>104</v>
      </c>
      <c r="O384" s="254"/>
      <c r="P384" s="254">
        <v>1</v>
      </c>
      <c r="Q384" s="254"/>
      <c r="R384" s="254"/>
      <c r="S384" s="236"/>
      <c r="T384" s="236"/>
      <c r="U384" s="236"/>
      <c r="V384" s="236">
        <v>2015</v>
      </c>
      <c r="W384" s="236"/>
      <c r="X384" s="236"/>
      <c r="Y384" s="236"/>
      <c r="Z384" s="236"/>
      <c r="AA384" s="236"/>
      <c r="AB384" s="236"/>
      <c r="AC384" s="254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1316"/>
    </row>
    <row r="385" spans="1:49" s="1317" customFormat="1" ht="24" customHeight="1">
      <c r="A385" s="208"/>
      <c r="B385" s="221"/>
      <c r="C385" s="236" t="s">
        <v>12636</v>
      </c>
      <c r="D385" s="227" t="s">
        <v>19870</v>
      </c>
      <c r="E385" s="236" t="s">
        <v>12637</v>
      </c>
      <c r="F385" s="236" t="s">
        <v>12636</v>
      </c>
      <c r="G385" s="236" t="s">
        <v>12636</v>
      </c>
      <c r="H385" s="236"/>
      <c r="I385" s="254">
        <v>4844</v>
      </c>
      <c r="J385" s="254"/>
      <c r="K385" s="254"/>
      <c r="L385" s="236" t="s">
        <v>1979</v>
      </c>
      <c r="M385" s="254">
        <v>47</v>
      </c>
      <c r="N385" s="254">
        <v>90</v>
      </c>
      <c r="O385" s="254">
        <v>4212</v>
      </c>
      <c r="P385" s="254">
        <v>1</v>
      </c>
      <c r="Q385" s="254"/>
      <c r="R385" s="254"/>
      <c r="S385" s="236"/>
      <c r="T385" s="236"/>
      <c r="U385" s="236"/>
      <c r="V385" s="236">
        <v>2017</v>
      </c>
      <c r="W385" s="236"/>
      <c r="X385" s="236"/>
      <c r="Y385" s="236"/>
      <c r="Z385" s="236"/>
      <c r="AA385" s="236"/>
      <c r="AB385" s="236"/>
      <c r="AC385" s="254"/>
      <c r="AD385" s="227"/>
      <c r="AE385" s="227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27"/>
      <c r="AW385" s="1316"/>
    </row>
    <row r="386" spans="1:49" s="1317" customFormat="1" ht="24" customHeight="1">
      <c r="A386" s="208"/>
      <c r="B386" s="221"/>
      <c r="C386" s="227" t="s">
        <v>12636</v>
      </c>
      <c r="D386" s="227" t="s">
        <v>19871</v>
      </c>
      <c r="E386" s="227" t="s">
        <v>12638</v>
      </c>
      <c r="F386" s="227" t="s">
        <v>12636</v>
      </c>
      <c r="G386" s="227" t="s">
        <v>12636</v>
      </c>
      <c r="H386" s="233"/>
      <c r="I386" s="228">
        <v>40213</v>
      </c>
      <c r="J386" s="228"/>
      <c r="K386" s="228"/>
      <c r="L386" s="227" t="s">
        <v>1979</v>
      </c>
      <c r="M386" s="228">
        <v>73</v>
      </c>
      <c r="N386" s="228">
        <v>115</v>
      </c>
      <c r="O386" s="228">
        <v>8367</v>
      </c>
      <c r="P386" s="228">
        <v>1</v>
      </c>
      <c r="Q386" s="228"/>
      <c r="R386" s="228"/>
      <c r="S386" s="227"/>
      <c r="T386" s="227"/>
      <c r="U386" s="227"/>
      <c r="V386" s="227">
        <v>2019</v>
      </c>
      <c r="W386" s="233"/>
      <c r="X386" s="233"/>
      <c r="Y386" s="233"/>
      <c r="Z386" s="233"/>
      <c r="AA386" s="233"/>
      <c r="AB386" s="233"/>
      <c r="AC386" s="228"/>
      <c r="AD386" s="227"/>
      <c r="AE386" s="227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27"/>
      <c r="AW386" s="1316"/>
    </row>
    <row r="387" spans="1:49" s="1317" customFormat="1" ht="24" customHeight="1">
      <c r="A387" s="208"/>
      <c r="B387" s="221"/>
      <c r="C387" s="227" t="s">
        <v>12636</v>
      </c>
      <c r="D387" s="227" t="s">
        <v>19872</v>
      </c>
      <c r="E387" s="227" t="s">
        <v>13752</v>
      </c>
      <c r="F387" s="227" t="s">
        <v>12636</v>
      </c>
      <c r="G387" s="227" t="s">
        <v>12636</v>
      </c>
      <c r="H387" s="233"/>
      <c r="I387" s="228">
        <v>4932</v>
      </c>
      <c r="J387" s="228"/>
      <c r="K387" s="228"/>
      <c r="L387" s="227" t="s">
        <v>1979</v>
      </c>
      <c r="M387" s="228">
        <v>75.5</v>
      </c>
      <c r="N387" s="228">
        <v>54</v>
      </c>
      <c r="O387" s="228">
        <v>4077</v>
      </c>
      <c r="P387" s="228">
        <v>1</v>
      </c>
      <c r="Q387" s="228"/>
      <c r="R387" s="228"/>
      <c r="S387" s="227"/>
      <c r="T387" s="227"/>
      <c r="U387" s="227"/>
      <c r="V387" s="227">
        <v>2022</v>
      </c>
      <c r="W387" s="233"/>
      <c r="X387" s="233"/>
      <c r="Y387" s="233"/>
      <c r="Z387" s="233"/>
      <c r="AA387" s="233"/>
      <c r="AB387" s="233"/>
      <c r="AC387" s="228">
        <v>1150</v>
      </c>
      <c r="AD387" s="227"/>
      <c r="AE387" s="227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313"/>
      <c r="AW387" s="1316"/>
    </row>
    <row r="388" spans="1:49" s="1317" customFormat="1" ht="24" customHeight="1">
      <c r="A388" s="208"/>
      <c r="B388" s="221"/>
      <c r="C388" s="236" t="s">
        <v>12639</v>
      </c>
      <c r="D388" s="227" t="s">
        <v>19873</v>
      </c>
      <c r="E388" s="236" t="s">
        <v>12640</v>
      </c>
      <c r="F388" s="236" t="s">
        <v>12636</v>
      </c>
      <c r="G388" s="233" t="s">
        <v>12636</v>
      </c>
      <c r="H388" s="236"/>
      <c r="I388" s="254">
        <v>3465</v>
      </c>
      <c r="J388" s="254"/>
      <c r="K388" s="254"/>
      <c r="L388" s="236" t="s">
        <v>1979</v>
      </c>
      <c r="M388" s="236">
        <v>45</v>
      </c>
      <c r="N388" s="254">
        <v>77</v>
      </c>
      <c r="O388" s="254"/>
      <c r="P388" s="254">
        <v>1</v>
      </c>
      <c r="Q388" s="254">
        <v>50</v>
      </c>
      <c r="R388" s="254">
        <v>50</v>
      </c>
      <c r="S388" s="236" t="s">
        <v>2004</v>
      </c>
      <c r="T388" s="236" t="s">
        <v>12641</v>
      </c>
      <c r="U388" s="236"/>
      <c r="V388" s="236">
        <v>2021</v>
      </c>
      <c r="W388" s="236"/>
      <c r="X388" s="236"/>
      <c r="Y388" s="236"/>
      <c r="Z388" s="236"/>
      <c r="AA388" s="236"/>
      <c r="AB388" s="236"/>
      <c r="AC388" s="254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 t="s">
        <v>13753</v>
      </c>
      <c r="AW388" s="1316"/>
    </row>
    <row r="389" spans="1:49" s="1317" customFormat="1" ht="24" customHeight="1">
      <c r="A389" s="208"/>
      <c r="B389" s="221"/>
      <c r="C389" s="227" t="s">
        <v>2728</v>
      </c>
      <c r="D389" s="227" t="s">
        <v>19874</v>
      </c>
      <c r="E389" s="227" t="s">
        <v>8267</v>
      </c>
      <c r="F389" s="227" t="s">
        <v>2728</v>
      </c>
      <c r="G389" s="227" t="s">
        <v>2888</v>
      </c>
      <c r="H389" s="233"/>
      <c r="I389" s="228">
        <v>7245</v>
      </c>
      <c r="J389" s="228"/>
      <c r="K389" s="228"/>
      <c r="L389" s="227" t="s">
        <v>290</v>
      </c>
      <c r="M389" s="228">
        <v>69</v>
      </c>
      <c r="N389" s="228">
        <v>105</v>
      </c>
      <c r="O389" s="240">
        <v>7245</v>
      </c>
      <c r="P389" s="228">
        <v>1</v>
      </c>
      <c r="Q389" s="228"/>
      <c r="R389" s="228"/>
      <c r="S389" s="227"/>
      <c r="T389" s="227"/>
      <c r="U389" s="227"/>
      <c r="V389" s="227">
        <v>2008</v>
      </c>
      <c r="W389" s="228"/>
      <c r="X389" s="227"/>
      <c r="Y389" s="233"/>
      <c r="Z389" s="233"/>
      <c r="AA389" s="233"/>
      <c r="AB389" s="233"/>
      <c r="AC389" s="228">
        <v>983</v>
      </c>
      <c r="AD389" s="227"/>
      <c r="AE389" s="227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27"/>
      <c r="AW389" s="1316"/>
    </row>
    <row r="390" spans="1:49" s="1317" customFormat="1" ht="24" customHeight="1">
      <c r="A390" s="208"/>
      <c r="B390" s="221"/>
      <c r="C390" s="227" t="s">
        <v>2728</v>
      </c>
      <c r="D390" s="227" t="s">
        <v>19875</v>
      </c>
      <c r="E390" s="227" t="s">
        <v>8268</v>
      </c>
      <c r="F390" s="227" t="s">
        <v>2728</v>
      </c>
      <c r="G390" s="227" t="s">
        <v>2888</v>
      </c>
      <c r="H390" s="233"/>
      <c r="I390" s="228">
        <v>7696</v>
      </c>
      <c r="J390" s="228"/>
      <c r="K390" s="228"/>
      <c r="L390" s="227" t="s">
        <v>290</v>
      </c>
      <c r="M390" s="228">
        <v>74</v>
      </c>
      <c r="N390" s="228">
        <v>104</v>
      </c>
      <c r="O390" s="228">
        <v>7696</v>
      </c>
      <c r="P390" s="228">
        <v>1</v>
      </c>
      <c r="Q390" s="228"/>
      <c r="R390" s="228"/>
      <c r="S390" s="227"/>
      <c r="T390" s="227"/>
      <c r="U390" s="227"/>
      <c r="V390" s="227">
        <v>2004</v>
      </c>
      <c r="W390" s="233"/>
      <c r="X390" s="233"/>
      <c r="Y390" s="233"/>
      <c r="Z390" s="233"/>
      <c r="AA390" s="233"/>
      <c r="AB390" s="233"/>
      <c r="AC390" s="228">
        <v>798</v>
      </c>
      <c r="AD390" s="227"/>
      <c r="AE390" s="227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27"/>
      <c r="AW390" s="1316"/>
    </row>
    <row r="391" spans="1:49" s="1317" customFormat="1" ht="24" customHeight="1">
      <c r="A391" s="208"/>
      <c r="B391" s="221"/>
      <c r="C391" s="227" t="s">
        <v>2728</v>
      </c>
      <c r="D391" s="227" t="s">
        <v>19876</v>
      </c>
      <c r="E391" s="227" t="s">
        <v>8269</v>
      </c>
      <c r="F391" s="227" t="s">
        <v>2728</v>
      </c>
      <c r="G391" s="227" t="s">
        <v>2888</v>
      </c>
      <c r="H391" s="228"/>
      <c r="I391" s="228">
        <v>16194</v>
      </c>
      <c r="J391" s="228"/>
      <c r="K391" s="228"/>
      <c r="L391" s="227" t="s">
        <v>290</v>
      </c>
      <c r="M391" s="228">
        <v>70</v>
      </c>
      <c r="N391" s="228">
        <v>105</v>
      </c>
      <c r="O391" s="228">
        <v>7350</v>
      </c>
      <c r="P391" s="228">
        <v>1</v>
      </c>
      <c r="Q391" s="228"/>
      <c r="R391" s="228">
        <v>1000</v>
      </c>
      <c r="S391" s="227"/>
      <c r="T391" s="227"/>
      <c r="U391" s="227"/>
      <c r="V391" s="227">
        <v>2004</v>
      </c>
      <c r="W391" s="228"/>
      <c r="X391" s="227"/>
      <c r="Y391" s="233"/>
      <c r="Z391" s="233"/>
      <c r="AA391" s="233"/>
      <c r="AB391" s="233"/>
      <c r="AC391" s="228">
        <v>1362</v>
      </c>
      <c r="AD391" s="227"/>
      <c r="AE391" s="227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27"/>
      <c r="AW391" s="1316"/>
    </row>
    <row r="392" spans="1:49" s="1317" customFormat="1" ht="24" customHeight="1">
      <c r="A392" s="208"/>
      <c r="B392" s="221"/>
      <c r="C392" s="227" t="s">
        <v>2728</v>
      </c>
      <c r="D392" s="227" t="s">
        <v>19877</v>
      </c>
      <c r="E392" s="227" t="s">
        <v>8270</v>
      </c>
      <c r="F392" s="227" t="s">
        <v>2728</v>
      </c>
      <c r="G392" s="227" t="s">
        <v>2888</v>
      </c>
      <c r="H392" s="228"/>
      <c r="I392" s="228">
        <v>13718</v>
      </c>
      <c r="J392" s="228"/>
      <c r="K392" s="228"/>
      <c r="L392" s="227" t="s">
        <v>148</v>
      </c>
      <c r="M392" s="228">
        <v>70</v>
      </c>
      <c r="N392" s="228">
        <v>120</v>
      </c>
      <c r="O392" s="228">
        <v>8400</v>
      </c>
      <c r="P392" s="228">
        <v>1</v>
      </c>
      <c r="Q392" s="228">
        <v>400</v>
      </c>
      <c r="R392" s="228">
        <v>400</v>
      </c>
      <c r="S392" s="227" t="s">
        <v>8271</v>
      </c>
      <c r="T392" s="227"/>
      <c r="U392" s="227"/>
      <c r="V392" s="227">
        <v>2005</v>
      </c>
      <c r="W392" s="228"/>
      <c r="X392" s="227"/>
      <c r="Y392" s="233"/>
      <c r="Z392" s="233"/>
      <c r="AA392" s="233"/>
      <c r="AB392" s="233"/>
      <c r="AC392" s="228"/>
      <c r="AD392" s="227"/>
      <c r="AE392" s="227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27"/>
      <c r="AW392" s="1316"/>
    </row>
    <row r="393" spans="1:49" s="1317" customFormat="1" ht="35.25" customHeight="1">
      <c r="A393" s="208"/>
      <c r="B393" s="221"/>
      <c r="C393" s="227" t="s">
        <v>2728</v>
      </c>
      <c r="D393" s="227" t="s">
        <v>19878</v>
      </c>
      <c r="E393" s="227" t="s">
        <v>8272</v>
      </c>
      <c r="F393" s="227" t="s">
        <v>2728</v>
      </c>
      <c r="G393" s="227" t="s">
        <v>2888</v>
      </c>
      <c r="H393" s="228"/>
      <c r="I393" s="228">
        <v>36400</v>
      </c>
      <c r="J393" s="228"/>
      <c r="K393" s="228"/>
      <c r="L393" s="227" t="s">
        <v>8273</v>
      </c>
      <c r="M393" s="228" t="s">
        <v>8274</v>
      </c>
      <c r="N393" s="228" t="s">
        <v>8275</v>
      </c>
      <c r="O393" s="228" t="s">
        <v>8276</v>
      </c>
      <c r="P393" s="228" t="s">
        <v>8277</v>
      </c>
      <c r="Q393" s="228"/>
      <c r="R393" s="228"/>
      <c r="S393" s="227"/>
      <c r="T393" s="227"/>
      <c r="U393" s="227"/>
      <c r="V393" s="227" t="s">
        <v>8278</v>
      </c>
      <c r="W393" s="228" t="s">
        <v>8279</v>
      </c>
      <c r="X393" s="227" t="s">
        <v>11655</v>
      </c>
      <c r="Y393" s="323"/>
      <c r="Z393" s="323"/>
      <c r="AA393" s="323"/>
      <c r="AB393" s="323"/>
      <c r="AC393" s="228" t="s">
        <v>8279</v>
      </c>
      <c r="AD393" s="227"/>
      <c r="AE393" s="227"/>
      <c r="AF393" s="323"/>
      <c r="AG393" s="323"/>
      <c r="AH393" s="323"/>
      <c r="AI393" s="323"/>
      <c r="AJ393" s="323"/>
      <c r="AK393" s="323"/>
      <c r="AL393" s="323"/>
      <c r="AM393" s="323"/>
      <c r="AN393" s="323"/>
      <c r="AO393" s="323"/>
      <c r="AP393" s="323"/>
      <c r="AQ393" s="323"/>
      <c r="AR393" s="323"/>
      <c r="AS393" s="323"/>
      <c r="AT393" s="323"/>
      <c r="AU393" s="323"/>
      <c r="AV393" s="227" t="s">
        <v>8280</v>
      </c>
      <c r="AW393" s="1316"/>
    </row>
    <row r="394" spans="1:49" s="1317" customFormat="1" ht="24" customHeight="1">
      <c r="A394" s="208"/>
      <c r="B394" s="221"/>
      <c r="C394" s="227" t="s">
        <v>2728</v>
      </c>
      <c r="D394" s="227" t="s">
        <v>19879</v>
      </c>
      <c r="E394" s="227" t="s">
        <v>9764</v>
      </c>
      <c r="F394" s="227" t="s">
        <v>2728</v>
      </c>
      <c r="G394" s="227" t="s">
        <v>2888</v>
      </c>
      <c r="H394" s="228"/>
      <c r="I394" s="228">
        <v>7140</v>
      </c>
      <c r="J394" s="228"/>
      <c r="K394" s="228"/>
      <c r="L394" s="227" t="s">
        <v>148</v>
      </c>
      <c r="M394" s="228">
        <v>68</v>
      </c>
      <c r="N394" s="228">
        <v>105</v>
      </c>
      <c r="O394" s="228">
        <v>7140</v>
      </c>
      <c r="P394" s="228">
        <v>1</v>
      </c>
      <c r="Q394" s="228">
        <v>430</v>
      </c>
      <c r="R394" s="228">
        <v>430</v>
      </c>
      <c r="S394" s="227" t="s">
        <v>465</v>
      </c>
      <c r="T394" s="227" t="s">
        <v>1005</v>
      </c>
      <c r="U394" s="227"/>
      <c r="V394" s="227">
        <v>2006</v>
      </c>
      <c r="W394" s="228"/>
      <c r="X394" s="227"/>
      <c r="Y394" s="323"/>
      <c r="Z394" s="323"/>
      <c r="AA394" s="323"/>
      <c r="AB394" s="323"/>
      <c r="AC394" s="228"/>
      <c r="AD394" s="227"/>
      <c r="AE394" s="227"/>
      <c r="AF394" s="323"/>
      <c r="AG394" s="323"/>
      <c r="AH394" s="323"/>
      <c r="AI394" s="323"/>
      <c r="AJ394" s="323"/>
      <c r="AK394" s="323"/>
      <c r="AL394" s="323"/>
      <c r="AM394" s="323"/>
      <c r="AN394" s="323"/>
      <c r="AO394" s="323"/>
      <c r="AP394" s="323"/>
      <c r="AQ394" s="323"/>
      <c r="AR394" s="323"/>
      <c r="AS394" s="323"/>
      <c r="AT394" s="323"/>
      <c r="AU394" s="323"/>
      <c r="AV394" s="227" t="s">
        <v>8281</v>
      </c>
      <c r="AW394" s="1316"/>
    </row>
    <row r="395" spans="1:49" s="1317" customFormat="1" ht="24" customHeight="1">
      <c r="A395" s="208"/>
      <c r="B395" s="221"/>
      <c r="C395" s="227" t="s">
        <v>2728</v>
      </c>
      <c r="D395" s="227" t="s">
        <v>19880</v>
      </c>
      <c r="E395" s="227" t="s">
        <v>8282</v>
      </c>
      <c r="F395" s="227" t="s">
        <v>2728</v>
      </c>
      <c r="G395" s="227" t="s">
        <v>2888</v>
      </c>
      <c r="H395" s="228"/>
      <c r="I395" s="228">
        <v>13546</v>
      </c>
      <c r="J395" s="228"/>
      <c r="K395" s="228"/>
      <c r="L395" s="227" t="s">
        <v>290</v>
      </c>
      <c r="M395" s="228">
        <v>50</v>
      </c>
      <c r="N395" s="228">
        <v>90</v>
      </c>
      <c r="O395" s="228">
        <v>4500</v>
      </c>
      <c r="P395" s="228">
        <v>1</v>
      </c>
      <c r="Q395" s="228"/>
      <c r="R395" s="228"/>
      <c r="S395" s="227"/>
      <c r="T395" s="227"/>
      <c r="U395" s="227"/>
      <c r="V395" s="227">
        <v>1995</v>
      </c>
      <c r="W395" s="228"/>
      <c r="X395" s="227"/>
      <c r="Y395" s="323"/>
      <c r="Z395" s="323"/>
      <c r="AA395" s="323"/>
      <c r="AB395" s="323"/>
      <c r="AC395" s="228">
        <v>323</v>
      </c>
      <c r="AD395" s="227"/>
      <c r="AE395" s="227"/>
      <c r="AF395" s="323"/>
      <c r="AG395" s="323"/>
      <c r="AH395" s="323"/>
      <c r="AI395" s="323"/>
      <c r="AJ395" s="323"/>
      <c r="AK395" s="323"/>
      <c r="AL395" s="323"/>
      <c r="AM395" s="323"/>
      <c r="AN395" s="323"/>
      <c r="AO395" s="323"/>
      <c r="AP395" s="323"/>
      <c r="AQ395" s="323"/>
      <c r="AR395" s="323"/>
      <c r="AS395" s="323"/>
      <c r="AT395" s="323"/>
      <c r="AU395" s="323"/>
      <c r="AV395" s="227"/>
      <c r="AW395" s="1316"/>
    </row>
    <row r="396" spans="1:49" s="1317" customFormat="1" ht="24" customHeight="1">
      <c r="A396" s="208"/>
      <c r="B396" s="221"/>
      <c r="C396" s="227" t="s">
        <v>2728</v>
      </c>
      <c r="D396" s="227" t="s">
        <v>19881</v>
      </c>
      <c r="E396" s="227" t="s">
        <v>8283</v>
      </c>
      <c r="F396" s="227" t="s">
        <v>2728</v>
      </c>
      <c r="G396" s="227" t="s">
        <v>2888</v>
      </c>
      <c r="H396" s="233"/>
      <c r="I396" s="228">
        <v>13102</v>
      </c>
      <c r="J396" s="228"/>
      <c r="K396" s="228"/>
      <c r="L396" s="227" t="s">
        <v>290</v>
      </c>
      <c r="M396" s="228">
        <v>42</v>
      </c>
      <c r="N396" s="228">
        <v>54</v>
      </c>
      <c r="O396" s="228">
        <v>2268</v>
      </c>
      <c r="P396" s="228">
        <v>1</v>
      </c>
      <c r="Q396" s="228"/>
      <c r="R396" s="228"/>
      <c r="S396" s="227"/>
      <c r="T396" s="227"/>
      <c r="U396" s="227"/>
      <c r="V396" s="227">
        <v>1991</v>
      </c>
      <c r="W396" s="233"/>
      <c r="X396" s="233"/>
      <c r="Y396" s="233"/>
      <c r="Z396" s="233"/>
      <c r="AA396" s="233"/>
      <c r="AB396" s="233"/>
      <c r="AC396" s="228">
        <v>297</v>
      </c>
      <c r="AD396" s="227"/>
      <c r="AE396" s="227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27"/>
      <c r="AW396" s="1316"/>
    </row>
    <row r="397" spans="1:49" s="1317" customFormat="1" ht="24" customHeight="1">
      <c r="A397" s="208"/>
      <c r="B397" s="221"/>
      <c r="C397" s="227" t="s">
        <v>2728</v>
      </c>
      <c r="D397" s="227" t="s">
        <v>19882</v>
      </c>
      <c r="E397" s="227" t="s">
        <v>8284</v>
      </c>
      <c r="F397" s="227" t="s">
        <v>2728</v>
      </c>
      <c r="G397" s="227" t="s">
        <v>2888</v>
      </c>
      <c r="H397" s="233"/>
      <c r="I397" s="228">
        <v>9744</v>
      </c>
      <c r="J397" s="228"/>
      <c r="K397" s="228"/>
      <c r="L397" s="227" t="s">
        <v>290</v>
      </c>
      <c r="M397" s="228">
        <v>44</v>
      </c>
      <c r="N397" s="228">
        <v>77</v>
      </c>
      <c r="O397" s="228">
        <v>3388</v>
      </c>
      <c r="P397" s="228">
        <v>1</v>
      </c>
      <c r="Q397" s="228"/>
      <c r="R397" s="228"/>
      <c r="S397" s="227"/>
      <c r="T397" s="227"/>
      <c r="U397" s="227"/>
      <c r="V397" s="227"/>
      <c r="W397" s="233"/>
      <c r="X397" s="233"/>
      <c r="Y397" s="233"/>
      <c r="Z397" s="233"/>
      <c r="AA397" s="233"/>
      <c r="AB397" s="233"/>
      <c r="AC397" s="228"/>
      <c r="AD397" s="227"/>
      <c r="AE397" s="227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27"/>
      <c r="AW397" s="1316"/>
    </row>
    <row r="398" spans="1:49" s="1317" customFormat="1" ht="24" customHeight="1">
      <c r="A398" s="208"/>
      <c r="B398" s="221"/>
      <c r="C398" s="227" t="s">
        <v>2728</v>
      </c>
      <c r="D398" s="227" t="s">
        <v>19883</v>
      </c>
      <c r="E398" s="227" t="s">
        <v>8285</v>
      </c>
      <c r="F398" s="227" t="s">
        <v>2728</v>
      </c>
      <c r="G398" s="227" t="s">
        <v>2888</v>
      </c>
      <c r="H398" s="233"/>
      <c r="I398" s="228">
        <v>14528</v>
      </c>
      <c r="J398" s="228"/>
      <c r="K398" s="405"/>
      <c r="L398" s="227" t="s">
        <v>290</v>
      </c>
      <c r="M398" s="228">
        <v>44</v>
      </c>
      <c r="N398" s="228">
        <v>89</v>
      </c>
      <c r="O398" s="228">
        <v>3916</v>
      </c>
      <c r="P398" s="228">
        <v>1</v>
      </c>
      <c r="Q398" s="228"/>
      <c r="R398" s="228"/>
      <c r="S398" s="227"/>
      <c r="T398" s="227"/>
      <c r="U398" s="227"/>
      <c r="V398" s="227">
        <v>2017</v>
      </c>
      <c r="W398" s="233"/>
      <c r="X398" s="233"/>
      <c r="Y398" s="233"/>
      <c r="Z398" s="233"/>
      <c r="AA398" s="233"/>
      <c r="AB398" s="233"/>
      <c r="AC398" s="228"/>
      <c r="AD398" s="227"/>
      <c r="AE398" s="227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27"/>
      <c r="AW398" s="1316"/>
    </row>
    <row r="399" spans="1:49" s="1317" customFormat="1" ht="24" customHeight="1">
      <c r="A399" s="208"/>
      <c r="B399" s="221"/>
      <c r="C399" s="227" t="s">
        <v>2728</v>
      </c>
      <c r="D399" s="227" t="s">
        <v>19884</v>
      </c>
      <c r="E399" s="227" t="s">
        <v>10698</v>
      </c>
      <c r="F399" s="227" t="s">
        <v>2728</v>
      </c>
      <c r="G399" s="227" t="s">
        <v>2888</v>
      </c>
      <c r="H399" s="233"/>
      <c r="I399" s="228">
        <v>13755</v>
      </c>
      <c r="J399" s="228"/>
      <c r="K399" s="236"/>
      <c r="L399" s="228" t="s">
        <v>290</v>
      </c>
      <c r="M399" s="227">
        <v>52</v>
      </c>
      <c r="N399" s="228">
        <v>94</v>
      </c>
      <c r="O399" s="228">
        <v>4888</v>
      </c>
      <c r="P399" s="228">
        <v>1</v>
      </c>
      <c r="Q399" s="228"/>
      <c r="R399" s="228"/>
      <c r="S399" s="227"/>
      <c r="T399" s="236"/>
      <c r="U399" s="236"/>
      <c r="V399" s="227">
        <v>1990</v>
      </c>
      <c r="W399" s="233"/>
      <c r="X399" s="233" t="s">
        <v>2928</v>
      </c>
      <c r="Y399" s="233"/>
      <c r="Z399" s="233"/>
      <c r="AA399" s="233"/>
      <c r="AB399" s="233"/>
      <c r="AC399" s="228"/>
      <c r="AD399" s="227"/>
      <c r="AE399" s="227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27"/>
      <c r="AW399" s="1316"/>
    </row>
    <row r="400" spans="1:49" s="1317" customFormat="1" ht="24" customHeight="1">
      <c r="A400" s="208"/>
      <c r="B400" s="221"/>
      <c r="C400" s="227" t="s">
        <v>2728</v>
      </c>
      <c r="D400" s="227" t="s">
        <v>19885</v>
      </c>
      <c r="E400" s="227" t="s">
        <v>10699</v>
      </c>
      <c r="F400" s="227" t="s">
        <v>2728</v>
      </c>
      <c r="G400" s="227" t="s">
        <v>2888</v>
      </c>
      <c r="H400" s="233"/>
      <c r="I400" s="228">
        <v>7885</v>
      </c>
      <c r="J400" s="228"/>
      <c r="K400" s="236"/>
      <c r="L400" s="228" t="s">
        <v>290</v>
      </c>
      <c r="M400" s="227">
        <v>55</v>
      </c>
      <c r="N400" s="228">
        <v>88</v>
      </c>
      <c r="O400" s="228">
        <v>4840</v>
      </c>
      <c r="P400" s="228">
        <v>1</v>
      </c>
      <c r="Q400" s="228"/>
      <c r="R400" s="228"/>
      <c r="S400" s="227"/>
      <c r="T400" s="236"/>
      <c r="U400" s="236"/>
      <c r="V400" s="227">
        <v>2016</v>
      </c>
      <c r="W400" s="233" t="s">
        <v>2928</v>
      </c>
      <c r="X400" s="233"/>
      <c r="Y400" s="233"/>
      <c r="Z400" s="233"/>
      <c r="AA400" s="233"/>
      <c r="AB400" s="233"/>
      <c r="AC400" s="228"/>
      <c r="AD400" s="227"/>
      <c r="AE400" s="227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27"/>
      <c r="AW400" s="1316"/>
    </row>
    <row r="401" spans="1:49" s="1317" customFormat="1" ht="24" customHeight="1">
      <c r="A401" s="208"/>
      <c r="B401" s="221"/>
      <c r="C401" s="227" t="s">
        <v>12643</v>
      </c>
      <c r="D401" s="227" t="s">
        <v>19886</v>
      </c>
      <c r="E401" s="227" t="s">
        <v>19887</v>
      </c>
      <c r="F401" s="227" t="s">
        <v>12643</v>
      </c>
      <c r="G401" s="227" t="s">
        <v>2888</v>
      </c>
      <c r="H401" s="233"/>
      <c r="I401" s="228">
        <v>6353.4</v>
      </c>
      <c r="J401" s="228"/>
      <c r="K401" s="236"/>
      <c r="L401" s="228" t="s">
        <v>1979</v>
      </c>
      <c r="M401" s="227">
        <v>45.8</v>
      </c>
      <c r="N401" s="228">
        <v>90</v>
      </c>
      <c r="O401" s="228">
        <v>4122</v>
      </c>
      <c r="P401" s="228">
        <v>1</v>
      </c>
      <c r="Q401" s="228"/>
      <c r="R401" s="228"/>
      <c r="S401" s="227"/>
      <c r="T401" s="236"/>
      <c r="U401" s="236"/>
      <c r="V401" s="227">
        <v>2022</v>
      </c>
      <c r="W401" s="233"/>
      <c r="X401" s="233"/>
      <c r="Y401" s="233"/>
      <c r="Z401" s="233"/>
      <c r="AA401" s="233"/>
      <c r="AB401" s="233"/>
      <c r="AC401" s="228"/>
      <c r="AD401" s="227"/>
      <c r="AE401" s="227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27"/>
      <c r="AW401" s="1316" t="s">
        <v>19794</v>
      </c>
    </row>
    <row r="402" spans="1:49" s="1317" customFormat="1" ht="24" customHeight="1">
      <c r="A402" s="208"/>
      <c r="B402" s="221"/>
      <c r="C402" s="227" t="s">
        <v>12643</v>
      </c>
      <c r="D402" s="227" t="s">
        <v>19888</v>
      </c>
      <c r="E402" s="227" t="s">
        <v>19889</v>
      </c>
      <c r="F402" s="227" t="s">
        <v>12643</v>
      </c>
      <c r="G402" s="227" t="s">
        <v>2888</v>
      </c>
      <c r="H402" s="233"/>
      <c r="I402" s="228">
        <v>32396.644</v>
      </c>
      <c r="J402" s="228"/>
      <c r="K402" s="236"/>
      <c r="L402" s="228" t="s">
        <v>1979</v>
      </c>
      <c r="M402" s="227">
        <v>68</v>
      </c>
      <c r="N402" s="228">
        <v>105</v>
      </c>
      <c r="O402" s="228">
        <v>7140</v>
      </c>
      <c r="P402" s="228">
        <v>1</v>
      </c>
      <c r="Q402" s="228"/>
      <c r="R402" s="228"/>
      <c r="S402" s="227"/>
      <c r="T402" s="236"/>
      <c r="U402" s="236"/>
      <c r="V402" s="227">
        <v>1989</v>
      </c>
      <c r="W402" s="233"/>
      <c r="X402" s="233"/>
      <c r="Y402" s="233"/>
      <c r="Z402" s="233"/>
      <c r="AA402" s="233"/>
      <c r="AB402" s="233"/>
      <c r="AC402" s="228"/>
      <c r="AD402" s="227"/>
      <c r="AE402" s="227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27"/>
      <c r="AW402" s="1316" t="s">
        <v>19794</v>
      </c>
    </row>
    <row r="403" spans="1:49" s="1317" customFormat="1" ht="24" customHeight="1">
      <c r="A403" s="208"/>
      <c r="B403" s="221"/>
      <c r="C403" s="227" t="s">
        <v>2728</v>
      </c>
      <c r="D403" s="227" t="s">
        <v>19890</v>
      </c>
      <c r="E403" s="227" t="s">
        <v>12642</v>
      </c>
      <c r="F403" s="227" t="s">
        <v>12643</v>
      </c>
      <c r="G403" s="227" t="s">
        <v>12644</v>
      </c>
      <c r="H403" s="228">
        <v>19647</v>
      </c>
      <c r="I403" s="228">
        <v>19647</v>
      </c>
      <c r="J403" s="228"/>
      <c r="K403" s="236"/>
      <c r="L403" s="227" t="s">
        <v>1979</v>
      </c>
      <c r="M403" s="228">
        <v>48</v>
      </c>
      <c r="N403" s="228">
        <v>80</v>
      </c>
      <c r="O403" s="228">
        <v>3840</v>
      </c>
      <c r="P403" s="228">
        <v>1</v>
      </c>
      <c r="Q403" s="228"/>
      <c r="R403" s="228"/>
      <c r="S403" s="227"/>
      <c r="T403" s="227"/>
      <c r="U403" s="227"/>
      <c r="V403" s="227">
        <v>2003</v>
      </c>
      <c r="W403" s="233"/>
      <c r="X403" s="233"/>
      <c r="Y403" s="233"/>
      <c r="Z403" s="233"/>
      <c r="AA403" s="233"/>
      <c r="AB403" s="233"/>
      <c r="AC403" s="228"/>
      <c r="AD403" s="227"/>
      <c r="AE403" s="227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27"/>
      <c r="AW403" s="1316"/>
    </row>
    <row r="404" spans="1:49" s="1317" customFormat="1" ht="24" customHeight="1">
      <c r="A404" s="208"/>
      <c r="B404" s="221"/>
      <c r="C404" s="236" t="s">
        <v>2751</v>
      </c>
      <c r="D404" s="227" t="s">
        <v>19891</v>
      </c>
      <c r="E404" s="397" t="s">
        <v>8304</v>
      </c>
      <c r="F404" s="236" t="s">
        <v>2751</v>
      </c>
      <c r="G404" s="236" t="s">
        <v>12645</v>
      </c>
      <c r="H404" s="323">
        <v>2</v>
      </c>
      <c r="I404" s="254">
        <v>32332</v>
      </c>
      <c r="J404" s="323"/>
      <c r="K404" s="323"/>
      <c r="L404" s="236" t="s">
        <v>290</v>
      </c>
      <c r="M404" s="254">
        <v>64</v>
      </c>
      <c r="N404" s="254">
        <v>100</v>
      </c>
      <c r="O404" s="323">
        <v>6400</v>
      </c>
      <c r="P404" s="254">
        <v>1</v>
      </c>
      <c r="Q404" s="323">
        <v>300</v>
      </c>
      <c r="R404" s="323">
        <v>830</v>
      </c>
      <c r="S404" s="323" t="s">
        <v>178</v>
      </c>
      <c r="T404" s="323" t="s">
        <v>466</v>
      </c>
      <c r="U404" s="323"/>
      <c r="V404" s="236">
        <v>2001</v>
      </c>
      <c r="W404" s="323"/>
      <c r="X404" s="323">
        <v>1000</v>
      </c>
      <c r="Y404" s="323">
        <v>1100</v>
      </c>
      <c r="Z404" s="323"/>
      <c r="AA404" s="323"/>
      <c r="AB404" s="323"/>
      <c r="AC404" s="323">
        <v>2100</v>
      </c>
      <c r="AD404" s="323"/>
      <c r="AE404" s="323"/>
      <c r="AF404" s="323"/>
      <c r="AG404" s="323"/>
      <c r="AH404" s="323"/>
      <c r="AI404" s="323"/>
      <c r="AJ404" s="323"/>
      <c r="AK404" s="323"/>
      <c r="AL404" s="323"/>
      <c r="AM404" s="323"/>
      <c r="AN404" s="323"/>
      <c r="AO404" s="323"/>
      <c r="AP404" s="323"/>
      <c r="AQ404" s="323"/>
      <c r="AR404" s="323"/>
      <c r="AS404" s="323"/>
      <c r="AT404" s="323"/>
      <c r="AU404" s="323"/>
      <c r="AV404" s="323"/>
      <c r="AW404" s="1316"/>
    </row>
    <row r="405" spans="1:49" s="1317" customFormat="1" ht="24" customHeight="1">
      <c r="A405" s="208"/>
      <c r="B405" s="221"/>
      <c r="C405" s="236" t="s">
        <v>2751</v>
      </c>
      <c r="D405" s="227" t="s">
        <v>19891</v>
      </c>
      <c r="E405" s="397" t="s">
        <v>8304</v>
      </c>
      <c r="F405" s="236" t="s">
        <v>2751</v>
      </c>
      <c r="G405" s="236" t="s">
        <v>12645</v>
      </c>
      <c r="H405" s="323"/>
      <c r="I405" s="254">
        <v>7140</v>
      </c>
      <c r="J405" s="323"/>
      <c r="K405" s="323"/>
      <c r="L405" s="236" t="s">
        <v>290</v>
      </c>
      <c r="M405" s="254">
        <v>68</v>
      </c>
      <c r="N405" s="254">
        <v>105</v>
      </c>
      <c r="O405" s="323">
        <v>7140</v>
      </c>
      <c r="P405" s="254">
        <v>1</v>
      </c>
      <c r="Q405" s="323"/>
      <c r="R405" s="323"/>
      <c r="S405" s="323"/>
      <c r="T405" s="323"/>
      <c r="U405" s="323"/>
      <c r="V405" s="236">
        <v>2015</v>
      </c>
      <c r="W405" s="323"/>
      <c r="X405" s="323"/>
      <c r="Y405" s="323"/>
      <c r="Z405" s="323"/>
      <c r="AA405" s="323"/>
      <c r="AB405" s="323"/>
      <c r="AC405" s="323"/>
      <c r="AD405" s="323"/>
      <c r="AE405" s="323"/>
      <c r="AF405" s="323"/>
      <c r="AG405" s="323"/>
      <c r="AH405" s="323"/>
      <c r="AI405" s="323"/>
      <c r="AJ405" s="323"/>
      <c r="AK405" s="323"/>
      <c r="AL405" s="323"/>
      <c r="AM405" s="323"/>
      <c r="AN405" s="323"/>
      <c r="AO405" s="323"/>
      <c r="AP405" s="323"/>
      <c r="AQ405" s="323"/>
      <c r="AR405" s="323"/>
      <c r="AS405" s="323"/>
      <c r="AT405" s="323"/>
      <c r="AU405" s="323"/>
      <c r="AV405" s="323"/>
      <c r="AW405" s="1316"/>
    </row>
    <row r="406" spans="1:49" s="1317" customFormat="1" ht="24" customHeight="1">
      <c r="A406" s="208"/>
      <c r="B406" s="221"/>
      <c r="C406" s="227" t="s">
        <v>2751</v>
      </c>
      <c r="D406" s="227" t="s">
        <v>19892</v>
      </c>
      <c r="E406" s="227" t="s">
        <v>8305</v>
      </c>
      <c r="F406" s="227" t="s">
        <v>2751</v>
      </c>
      <c r="G406" s="227" t="s">
        <v>10703</v>
      </c>
      <c r="H406" s="228">
        <v>1</v>
      </c>
      <c r="I406" s="228">
        <v>35000</v>
      </c>
      <c r="J406" s="228"/>
      <c r="K406" s="228"/>
      <c r="L406" s="227" t="s">
        <v>290</v>
      </c>
      <c r="M406" s="228">
        <v>60</v>
      </c>
      <c r="N406" s="228">
        <v>100</v>
      </c>
      <c r="O406" s="228">
        <v>6000</v>
      </c>
      <c r="P406" s="228">
        <v>1</v>
      </c>
      <c r="Q406" s="228"/>
      <c r="R406" s="228"/>
      <c r="S406" s="227" t="s">
        <v>389</v>
      </c>
      <c r="T406" s="227" t="s">
        <v>389</v>
      </c>
      <c r="U406" s="227"/>
      <c r="V406" s="227">
        <v>2002</v>
      </c>
      <c r="W406" s="228"/>
      <c r="X406" s="227">
        <v>270</v>
      </c>
      <c r="Y406" s="233"/>
      <c r="Z406" s="233"/>
      <c r="AA406" s="233"/>
      <c r="AB406" s="233"/>
      <c r="AC406" s="228">
        <v>270</v>
      </c>
      <c r="AD406" s="227"/>
      <c r="AE406" s="227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27"/>
      <c r="AW406" s="1316"/>
    </row>
    <row r="407" spans="1:49" s="1317" customFormat="1" ht="24" customHeight="1">
      <c r="A407" s="208"/>
      <c r="B407" s="221"/>
      <c r="C407" s="227" t="s">
        <v>2751</v>
      </c>
      <c r="D407" s="227" t="s">
        <v>19893</v>
      </c>
      <c r="E407" s="227" t="s">
        <v>8306</v>
      </c>
      <c r="F407" s="227" t="s">
        <v>2751</v>
      </c>
      <c r="G407" s="227" t="s">
        <v>10703</v>
      </c>
      <c r="H407" s="233"/>
      <c r="I407" s="228">
        <v>43455</v>
      </c>
      <c r="J407" s="228"/>
      <c r="K407" s="228"/>
      <c r="L407" s="227" t="s">
        <v>290</v>
      </c>
      <c r="M407" s="228">
        <v>68</v>
      </c>
      <c r="N407" s="228">
        <v>105</v>
      </c>
      <c r="O407" s="228">
        <v>7140</v>
      </c>
      <c r="P407" s="228">
        <v>1</v>
      </c>
      <c r="Q407" s="228">
        <v>500</v>
      </c>
      <c r="R407" s="228">
        <v>1500</v>
      </c>
      <c r="S407" s="227" t="s">
        <v>178</v>
      </c>
      <c r="T407" s="227" t="s">
        <v>466</v>
      </c>
      <c r="U407" s="227"/>
      <c r="V407" s="227">
        <v>2004</v>
      </c>
      <c r="W407" s="233"/>
      <c r="X407" s="233"/>
      <c r="Y407" s="233"/>
      <c r="Z407" s="233"/>
      <c r="AA407" s="233"/>
      <c r="AB407" s="233"/>
      <c r="AC407" s="228">
        <v>2650</v>
      </c>
      <c r="AD407" s="227"/>
      <c r="AE407" s="227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4"/>
      <c r="AW407" s="1316"/>
    </row>
    <row r="408" spans="1:49" s="1317" customFormat="1" ht="24" customHeight="1">
      <c r="A408" s="208"/>
      <c r="B408" s="221"/>
      <c r="C408" s="227" t="s">
        <v>2751</v>
      </c>
      <c r="D408" s="227" t="s">
        <v>19894</v>
      </c>
      <c r="E408" s="227" t="s">
        <v>8307</v>
      </c>
      <c r="F408" s="227" t="s">
        <v>2751</v>
      </c>
      <c r="G408" s="227" t="s">
        <v>10703</v>
      </c>
      <c r="H408" s="233"/>
      <c r="I408" s="228">
        <v>44912</v>
      </c>
      <c r="J408" s="228"/>
      <c r="K408" s="228"/>
      <c r="L408" s="227" t="s">
        <v>290</v>
      </c>
      <c r="M408" s="228">
        <v>68</v>
      </c>
      <c r="N408" s="228">
        <v>105</v>
      </c>
      <c r="O408" s="228">
        <v>7140</v>
      </c>
      <c r="P408" s="228">
        <v>1</v>
      </c>
      <c r="Q408" s="228">
        <v>80</v>
      </c>
      <c r="R408" s="228">
        <v>200</v>
      </c>
      <c r="S408" s="227" t="s">
        <v>178</v>
      </c>
      <c r="T408" s="227" t="s">
        <v>466</v>
      </c>
      <c r="U408" s="227"/>
      <c r="V408" s="227">
        <v>2005</v>
      </c>
      <c r="W408" s="233"/>
      <c r="X408" s="233"/>
      <c r="Y408" s="233"/>
      <c r="Z408" s="233"/>
      <c r="AA408" s="233"/>
      <c r="AB408" s="233"/>
      <c r="AC408" s="228">
        <v>2240</v>
      </c>
      <c r="AD408" s="227"/>
      <c r="AE408" s="227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33"/>
      <c r="AT408" s="233"/>
      <c r="AU408" s="233"/>
      <c r="AV408" s="227"/>
      <c r="AW408" s="1316"/>
    </row>
    <row r="409" spans="1:49" s="1317" customFormat="1" ht="24" customHeight="1">
      <c r="A409" s="208"/>
      <c r="B409" s="221"/>
      <c r="C409" s="227" t="s">
        <v>2751</v>
      </c>
      <c r="D409" s="227" t="s">
        <v>19895</v>
      </c>
      <c r="E409" s="227" t="s">
        <v>8308</v>
      </c>
      <c r="F409" s="227" t="s">
        <v>2751</v>
      </c>
      <c r="G409" s="227" t="s">
        <v>12618</v>
      </c>
      <c r="H409" s="323"/>
      <c r="I409" s="228">
        <v>7140</v>
      </c>
      <c r="J409" s="228"/>
      <c r="K409" s="228"/>
      <c r="L409" s="227" t="s">
        <v>290</v>
      </c>
      <c r="M409" s="228">
        <v>68</v>
      </c>
      <c r="N409" s="228">
        <v>105</v>
      </c>
      <c r="O409" s="228">
        <v>7140</v>
      </c>
      <c r="P409" s="228">
        <v>1</v>
      </c>
      <c r="Q409" s="228"/>
      <c r="R409" s="228"/>
      <c r="S409" s="227"/>
      <c r="T409" s="227"/>
      <c r="U409" s="227"/>
      <c r="V409" s="227">
        <v>2015</v>
      </c>
      <c r="W409" s="323"/>
      <c r="X409" s="323"/>
      <c r="Y409" s="323"/>
      <c r="Z409" s="323"/>
      <c r="AA409" s="323"/>
      <c r="AB409" s="323"/>
      <c r="AC409" s="228"/>
      <c r="AD409" s="227"/>
      <c r="AE409" s="227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27"/>
      <c r="AW409" s="1316"/>
    </row>
    <row r="410" spans="1:49" s="1317" customFormat="1" ht="24" customHeight="1">
      <c r="A410" s="208"/>
      <c r="B410" s="221"/>
      <c r="C410" s="227" t="s">
        <v>2751</v>
      </c>
      <c r="D410" s="227" t="s">
        <v>19896</v>
      </c>
      <c r="E410" s="227" t="s">
        <v>8309</v>
      </c>
      <c r="F410" s="227" t="s">
        <v>2751</v>
      </c>
      <c r="G410" s="227" t="s">
        <v>12618</v>
      </c>
      <c r="H410" s="233"/>
      <c r="I410" s="228">
        <v>9700</v>
      </c>
      <c r="J410" s="228"/>
      <c r="K410" s="228"/>
      <c r="L410" s="227" t="s">
        <v>290</v>
      </c>
      <c r="M410" s="228">
        <v>72.8</v>
      </c>
      <c r="N410" s="228">
        <v>108.8</v>
      </c>
      <c r="O410" s="228">
        <v>7921</v>
      </c>
      <c r="P410" s="228">
        <v>1</v>
      </c>
      <c r="Q410" s="228">
        <v>25</v>
      </c>
      <c r="R410" s="228"/>
      <c r="S410" s="227" t="s">
        <v>3901</v>
      </c>
      <c r="T410" s="227" t="s">
        <v>1057</v>
      </c>
      <c r="U410" s="227"/>
      <c r="V410" s="227">
        <v>1998</v>
      </c>
      <c r="W410" s="233"/>
      <c r="X410" s="233"/>
      <c r="Y410" s="233"/>
      <c r="Z410" s="233"/>
      <c r="AA410" s="233"/>
      <c r="AB410" s="233"/>
      <c r="AC410" s="228">
        <v>1200</v>
      </c>
      <c r="AD410" s="227"/>
      <c r="AE410" s="227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27"/>
      <c r="AW410" s="1316"/>
    </row>
    <row r="411" spans="1:49" s="1317" customFormat="1" ht="24" customHeight="1">
      <c r="A411" s="208"/>
      <c r="B411" s="221"/>
      <c r="C411" s="227" t="s">
        <v>2751</v>
      </c>
      <c r="D411" s="227" t="s">
        <v>19897</v>
      </c>
      <c r="E411" s="227" t="s">
        <v>8310</v>
      </c>
      <c r="F411" s="227" t="s">
        <v>2751</v>
      </c>
      <c r="G411" s="227" t="s">
        <v>12645</v>
      </c>
      <c r="H411" s="233"/>
      <c r="I411" s="228">
        <v>7321</v>
      </c>
      <c r="J411" s="228"/>
      <c r="K411" s="228"/>
      <c r="L411" s="227" t="s">
        <v>290</v>
      </c>
      <c r="M411" s="228">
        <v>65</v>
      </c>
      <c r="N411" s="228">
        <v>105</v>
      </c>
      <c r="O411" s="228">
        <v>6825</v>
      </c>
      <c r="P411" s="228">
        <v>1</v>
      </c>
      <c r="Q411" s="228"/>
      <c r="R411" s="228"/>
      <c r="S411" s="227"/>
      <c r="T411" s="227" t="s">
        <v>466</v>
      </c>
      <c r="U411" s="227"/>
      <c r="V411" s="227">
        <v>2016</v>
      </c>
      <c r="W411" s="233"/>
      <c r="X411" s="233"/>
      <c r="Y411" s="233"/>
      <c r="Z411" s="233"/>
      <c r="AA411" s="233"/>
      <c r="AB411" s="233"/>
      <c r="AC411" s="228"/>
      <c r="AD411" s="227"/>
      <c r="AE411" s="227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27"/>
      <c r="AW411" s="1316"/>
    </row>
    <row r="412" spans="1:49" s="1317" customFormat="1" ht="24" customHeight="1">
      <c r="A412" s="208"/>
      <c r="B412" s="221"/>
      <c r="C412" s="227" t="s">
        <v>2751</v>
      </c>
      <c r="D412" s="227" t="s">
        <v>19898</v>
      </c>
      <c r="E412" s="227" t="s">
        <v>8311</v>
      </c>
      <c r="F412" s="227" t="s">
        <v>2751</v>
      </c>
      <c r="G412" s="227" t="s">
        <v>12645</v>
      </c>
      <c r="H412" s="233"/>
      <c r="I412" s="228">
        <v>7140</v>
      </c>
      <c r="J412" s="228"/>
      <c r="K412" s="228"/>
      <c r="L412" s="227" t="s">
        <v>290</v>
      </c>
      <c r="M412" s="228">
        <v>68</v>
      </c>
      <c r="N412" s="228">
        <v>105</v>
      </c>
      <c r="O412" s="228">
        <v>7140</v>
      </c>
      <c r="P412" s="228">
        <v>1</v>
      </c>
      <c r="Q412" s="228">
        <v>80</v>
      </c>
      <c r="R412" s="228"/>
      <c r="S412" s="234" t="s">
        <v>178</v>
      </c>
      <c r="T412" s="234" t="s">
        <v>466</v>
      </c>
      <c r="U412" s="234"/>
      <c r="V412" s="227">
        <v>2008</v>
      </c>
      <c r="W412" s="233"/>
      <c r="X412" s="233"/>
      <c r="Y412" s="233"/>
      <c r="Z412" s="233"/>
      <c r="AA412" s="233"/>
      <c r="AB412" s="233"/>
      <c r="AC412" s="228"/>
      <c r="AD412" s="227"/>
      <c r="AE412" s="227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27"/>
      <c r="AW412" s="1316"/>
    </row>
    <row r="413" spans="1:49" s="1317" customFormat="1" ht="24" customHeight="1">
      <c r="A413" s="208"/>
      <c r="B413" s="221"/>
      <c r="C413" s="227" t="s">
        <v>2751</v>
      </c>
      <c r="D413" s="227" t="s">
        <v>19899</v>
      </c>
      <c r="E413" s="227" t="s">
        <v>9778</v>
      </c>
      <c r="F413" s="227" t="s">
        <v>2751</v>
      </c>
      <c r="G413" s="227" t="s">
        <v>12618</v>
      </c>
      <c r="H413" s="233"/>
      <c r="I413" s="228">
        <v>7560</v>
      </c>
      <c r="J413" s="228"/>
      <c r="K413" s="228"/>
      <c r="L413" s="227" t="s">
        <v>290</v>
      </c>
      <c r="M413" s="228">
        <v>64</v>
      </c>
      <c r="N413" s="228">
        <v>100</v>
      </c>
      <c r="O413" s="228">
        <v>6400</v>
      </c>
      <c r="P413" s="228">
        <v>1</v>
      </c>
      <c r="Q413" s="228"/>
      <c r="R413" s="228"/>
      <c r="S413" s="227" t="s">
        <v>178</v>
      </c>
      <c r="T413" s="227" t="s">
        <v>466</v>
      </c>
      <c r="U413" s="227"/>
      <c r="V413" s="227">
        <v>2018</v>
      </c>
      <c r="W413" s="233"/>
      <c r="X413" s="233"/>
      <c r="Y413" s="233"/>
      <c r="Z413" s="233"/>
      <c r="AA413" s="233"/>
      <c r="AB413" s="233"/>
      <c r="AC413" s="228">
        <v>10.8</v>
      </c>
      <c r="AD413" s="227"/>
      <c r="AE413" s="227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27"/>
      <c r="AW413" s="1316"/>
    </row>
    <row r="414" spans="1:49" s="1317" customFormat="1" ht="24" customHeight="1">
      <c r="A414" s="208"/>
      <c r="B414" s="221"/>
      <c r="C414" s="227" t="s">
        <v>12704</v>
      </c>
      <c r="D414" s="227" t="s">
        <v>19900</v>
      </c>
      <c r="E414" s="227" t="s">
        <v>16262</v>
      </c>
      <c r="F414" s="227" t="s">
        <v>2751</v>
      </c>
      <c r="G414" s="227" t="s">
        <v>12618</v>
      </c>
      <c r="H414" s="233"/>
      <c r="I414" s="228">
        <v>16624</v>
      </c>
      <c r="J414" s="228"/>
      <c r="K414" s="228"/>
      <c r="L414" s="227" t="s">
        <v>290</v>
      </c>
      <c r="M414" s="228">
        <v>64</v>
      </c>
      <c r="N414" s="228">
        <v>100</v>
      </c>
      <c r="O414" s="228">
        <v>8140</v>
      </c>
      <c r="P414" s="228">
        <v>1</v>
      </c>
      <c r="Q414" s="228"/>
      <c r="R414" s="228"/>
      <c r="S414" s="227" t="s">
        <v>2004</v>
      </c>
      <c r="T414" s="227" t="s">
        <v>466</v>
      </c>
      <c r="U414" s="227"/>
      <c r="V414" s="227">
        <v>2023</v>
      </c>
      <c r="W414" s="233"/>
      <c r="X414" s="233"/>
      <c r="Y414" s="233"/>
      <c r="Z414" s="233"/>
      <c r="AA414" s="233"/>
      <c r="AB414" s="233"/>
      <c r="AC414" s="228">
        <v>12600</v>
      </c>
      <c r="AD414" s="227"/>
      <c r="AE414" s="227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313"/>
      <c r="AW414" s="1316"/>
    </row>
    <row r="415" spans="1:49" s="1317" customFormat="1" ht="24" customHeight="1">
      <c r="A415" s="208"/>
      <c r="B415" s="221"/>
      <c r="C415" s="409" t="s">
        <v>12704</v>
      </c>
      <c r="D415" s="228" t="s">
        <v>19901</v>
      </c>
      <c r="E415" s="410" t="s">
        <v>16594</v>
      </c>
      <c r="F415" s="227" t="s">
        <v>2751</v>
      </c>
      <c r="G415" s="411" t="s">
        <v>12618</v>
      </c>
      <c r="H415" s="412"/>
      <c r="I415" s="228">
        <v>7140</v>
      </c>
      <c r="J415" s="409"/>
      <c r="K415" s="244"/>
      <c r="L415" s="244"/>
      <c r="M415" s="244"/>
      <c r="N415" s="244"/>
      <c r="O415" s="244"/>
      <c r="P415" s="244"/>
      <c r="Q415" s="244"/>
      <c r="R415" s="244"/>
      <c r="S415" s="244"/>
      <c r="T415" s="300"/>
      <c r="U415" s="244"/>
      <c r="V415" s="244">
        <v>1996</v>
      </c>
      <c r="W415" s="244"/>
      <c r="X415" s="244"/>
      <c r="Y415" s="244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  <c r="AO415" s="244"/>
      <c r="AP415" s="244"/>
      <c r="AQ415" s="244"/>
      <c r="AR415" s="244"/>
      <c r="AS415" s="244"/>
      <c r="AT415" s="233"/>
      <c r="AU415" s="233"/>
      <c r="AV415" s="227" t="s">
        <v>13749</v>
      </c>
      <c r="AW415" s="1318" t="s">
        <v>19902</v>
      </c>
    </row>
    <row r="416" spans="1:49" s="1317" customFormat="1" ht="24" customHeight="1">
      <c r="A416" s="208"/>
      <c r="B416" s="221"/>
      <c r="C416" s="236" t="s">
        <v>2732</v>
      </c>
      <c r="D416" s="227" t="s">
        <v>19903</v>
      </c>
      <c r="E416" s="236" t="s">
        <v>8302</v>
      </c>
      <c r="F416" s="236" t="s">
        <v>2732</v>
      </c>
      <c r="G416" s="233" t="s">
        <v>12619</v>
      </c>
      <c r="H416" s="236"/>
      <c r="I416" s="254">
        <v>77786</v>
      </c>
      <c r="J416" s="254">
        <v>0</v>
      </c>
      <c r="K416" s="254">
        <v>0</v>
      </c>
      <c r="L416" s="236" t="s">
        <v>290</v>
      </c>
      <c r="M416" s="254">
        <v>64</v>
      </c>
      <c r="N416" s="254">
        <v>100</v>
      </c>
      <c r="O416" s="254">
        <v>6400</v>
      </c>
      <c r="P416" s="254">
        <v>1</v>
      </c>
      <c r="Q416" s="254">
        <v>1120</v>
      </c>
      <c r="R416" s="254">
        <v>1344</v>
      </c>
      <c r="S416" s="236" t="s">
        <v>339</v>
      </c>
      <c r="T416" s="236" t="s">
        <v>466</v>
      </c>
      <c r="U416" s="236"/>
      <c r="V416" s="236">
        <v>2006</v>
      </c>
      <c r="W416" s="236"/>
      <c r="X416" s="236"/>
      <c r="Y416" s="236"/>
      <c r="Z416" s="236"/>
      <c r="AA416" s="236"/>
      <c r="AB416" s="236"/>
      <c r="AC416" s="254">
        <v>23756</v>
      </c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1316"/>
    </row>
    <row r="417" spans="1:49" s="1317" customFormat="1" ht="24" customHeight="1">
      <c r="A417" s="208"/>
      <c r="B417" s="221"/>
      <c r="C417" s="236" t="s">
        <v>2732</v>
      </c>
      <c r="D417" s="227" t="s">
        <v>19904</v>
      </c>
      <c r="E417" s="397" t="s">
        <v>8303</v>
      </c>
      <c r="F417" s="236" t="s">
        <v>2732</v>
      </c>
      <c r="G417" s="233" t="s">
        <v>2732</v>
      </c>
      <c r="H417" s="323"/>
      <c r="I417" s="254">
        <v>7875</v>
      </c>
      <c r="J417" s="254"/>
      <c r="K417" s="254"/>
      <c r="L417" s="236" t="s">
        <v>290</v>
      </c>
      <c r="M417" s="254">
        <v>68</v>
      </c>
      <c r="N417" s="254">
        <v>100</v>
      </c>
      <c r="O417" s="254">
        <v>6800</v>
      </c>
      <c r="P417" s="254">
        <v>1</v>
      </c>
      <c r="Q417" s="254">
        <v>300</v>
      </c>
      <c r="R417" s="254">
        <v>500</v>
      </c>
      <c r="S417" s="236" t="s">
        <v>339</v>
      </c>
      <c r="T417" s="236" t="s">
        <v>466</v>
      </c>
      <c r="U417" s="236"/>
      <c r="V417" s="236">
        <v>2006</v>
      </c>
      <c r="W417" s="323"/>
      <c r="X417" s="323"/>
      <c r="Y417" s="323"/>
      <c r="Z417" s="323"/>
      <c r="AA417" s="323"/>
      <c r="AB417" s="323"/>
      <c r="AC417" s="254">
        <v>816</v>
      </c>
      <c r="AD417" s="323"/>
      <c r="AE417" s="323"/>
      <c r="AF417" s="323"/>
      <c r="AG417" s="323"/>
      <c r="AH417" s="323"/>
      <c r="AI417" s="323"/>
      <c r="AJ417" s="323"/>
      <c r="AK417" s="323"/>
      <c r="AL417" s="323"/>
      <c r="AM417" s="323"/>
      <c r="AN417" s="323"/>
      <c r="AO417" s="323"/>
      <c r="AP417" s="323"/>
      <c r="AQ417" s="323"/>
      <c r="AR417" s="323"/>
      <c r="AS417" s="323"/>
      <c r="AT417" s="323"/>
      <c r="AU417" s="323"/>
      <c r="AV417" s="236"/>
      <c r="AW417" s="1316"/>
    </row>
    <row r="418" spans="1:49" s="1317" customFormat="1" ht="24" customHeight="1">
      <c r="A418" s="208"/>
      <c r="B418" s="221"/>
      <c r="C418" s="236" t="s">
        <v>2732</v>
      </c>
      <c r="D418" s="227" t="s">
        <v>19905</v>
      </c>
      <c r="E418" s="397" t="s">
        <v>16263</v>
      </c>
      <c r="F418" s="236" t="s">
        <v>2732</v>
      </c>
      <c r="G418" s="233" t="s">
        <v>12619</v>
      </c>
      <c r="H418" s="323"/>
      <c r="I418" s="254">
        <v>58954</v>
      </c>
      <c r="J418" s="254">
        <v>296</v>
      </c>
      <c r="K418" s="254">
        <v>296</v>
      </c>
      <c r="L418" s="236" t="s">
        <v>16264</v>
      </c>
      <c r="M418" s="254">
        <v>78</v>
      </c>
      <c r="N418" s="254">
        <v>119</v>
      </c>
      <c r="O418" s="254">
        <v>9282</v>
      </c>
      <c r="P418" s="254">
        <v>1</v>
      </c>
      <c r="Q418" s="254">
        <v>316</v>
      </c>
      <c r="R418" s="254">
        <v>700</v>
      </c>
      <c r="S418" s="236" t="s">
        <v>339</v>
      </c>
      <c r="T418" s="236" t="s">
        <v>466</v>
      </c>
      <c r="U418" s="236"/>
      <c r="V418" s="236">
        <v>2017</v>
      </c>
      <c r="W418" s="323"/>
      <c r="X418" s="323"/>
      <c r="Y418" s="323"/>
      <c r="Z418" s="323"/>
      <c r="AA418" s="323"/>
      <c r="AB418" s="323"/>
      <c r="AC418" s="254">
        <v>8952</v>
      </c>
      <c r="AD418" s="323"/>
      <c r="AE418" s="323"/>
      <c r="AF418" s="323"/>
      <c r="AG418" s="323"/>
      <c r="AH418" s="323"/>
      <c r="AI418" s="323"/>
      <c r="AJ418" s="323"/>
      <c r="AK418" s="323"/>
      <c r="AL418" s="323"/>
      <c r="AM418" s="323"/>
      <c r="AN418" s="323"/>
      <c r="AO418" s="323"/>
      <c r="AP418" s="323"/>
      <c r="AQ418" s="323"/>
      <c r="AR418" s="323"/>
      <c r="AS418" s="323"/>
      <c r="AT418" s="323"/>
      <c r="AU418" s="323"/>
      <c r="AV418" s="236"/>
      <c r="AW418" s="1316"/>
    </row>
    <row r="419" spans="1:49" s="1317" customFormat="1" ht="24" customHeight="1">
      <c r="A419" s="208"/>
      <c r="B419" s="221"/>
      <c r="C419" s="236" t="s">
        <v>2732</v>
      </c>
      <c r="D419" s="227" t="s">
        <v>19905</v>
      </c>
      <c r="E419" s="397" t="s">
        <v>16265</v>
      </c>
      <c r="F419" s="236" t="s">
        <v>2732</v>
      </c>
      <c r="G419" s="233" t="s">
        <v>12619</v>
      </c>
      <c r="H419" s="323"/>
      <c r="I419" s="254">
        <v>58954</v>
      </c>
      <c r="J419" s="254">
        <v>296</v>
      </c>
      <c r="K419" s="254">
        <v>296</v>
      </c>
      <c r="L419" s="236" t="s">
        <v>1979</v>
      </c>
      <c r="M419" s="254">
        <v>78</v>
      </c>
      <c r="N419" s="254">
        <v>119</v>
      </c>
      <c r="O419" s="254">
        <v>9282</v>
      </c>
      <c r="P419" s="254">
        <v>1</v>
      </c>
      <c r="Q419" s="254">
        <v>328</v>
      </c>
      <c r="R419" s="254">
        <v>700</v>
      </c>
      <c r="S419" s="236" t="s">
        <v>339</v>
      </c>
      <c r="T419" s="236" t="s">
        <v>466</v>
      </c>
      <c r="U419" s="236"/>
      <c r="V419" s="236">
        <v>2017</v>
      </c>
      <c r="W419" s="323"/>
      <c r="X419" s="323"/>
      <c r="Y419" s="323"/>
      <c r="Z419" s="323"/>
      <c r="AA419" s="323"/>
      <c r="AB419" s="323"/>
      <c r="AC419" s="254">
        <v>8952</v>
      </c>
      <c r="AD419" s="323"/>
      <c r="AE419" s="323"/>
      <c r="AF419" s="323"/>
      <c r="AG419" s="323"/>
      <c r="AH419" s="323"/>
      <c r="AI419" s="323"/>
      <c r="AJ419" s="323"/>
      <c r="AK419" s="323"/>
      <c r="AL419" s="323"/>
      <c r="AM419" s="323"/>
      <c r="AN419" s="323"/>
      <c r="AO419" s="323"/>
      <c r="AP419" s="323"/>
      <c r="AQ419" s="323"/>
      <c r="AR419" s="323"/>
      <c r="AS419" s="323"/>
      <c r="AT419" s="323"/>
      <c r="AU419" s="323"/>
      <c r="AV419" s="413"/>
      <c r="AW419" s="1316"/>
    </row>
    <row r="420" spans="1:49" s="1317" customFormat="1" ht="24" customHeight="1">
      <c r="A420" s="208"/>
      <c r="B420" s="221"/>
      <c r="C420" s="236" t="s">
        <v>2732</v>
      </c>
      <c r="D420" s="227" t="s">
        <v>19906</v>
      </c>
      <c r="E420" s="397" t="s">
        <v>9775</v>
      </c>
      <c r="F420" s="236" t="s">
        <v>2732</v>
      </c>
      <c r="G420" s="233" t="s">
        <v>12619</v>
      </c>
      <c r="H420" s="323"/>
      <c r="I420" s="254">
        <v>103143</v>
      </c>
      <c r="J420" s="323">
        <v>0</v>
      </c>
      <c r="K420" s="323">
        <v>0</v>
      </c>
      <c r="L420" s="236" t="s">
        <v>290</v>
      </c>
      <c r="M420" s="254">
        <v>60</v>
      </c>
      <c r="N420" s="254">
        <v>90</v>
      </c>
      <c r="O420" s="323">
        <v>5400</v>
      </c>
      <c r="P420" s="254">
        <v>1</v>
      </c>
      <c r="Q420" s="323"/>
      <c r="R420" s="323"/>
      <c r="S420" s="323"/>
      <c r="T420" s="323"/>
      <c r="U420" s="323"/>
      <c r="V420" s="236">
        <v>2018</v>
      </c>
      <c r="W420" s="323"/>
      <c r="X420" s="323"/>
      <c r="Y420" s="323"/>
      <c r="Z420" s="323"/>
      <c r="AA420" s="323"/>
      <c r="AB420" s="323"/>
      <c r="AC420" s="323">
        <v>185</v>
      </c>
      <c r="AD420" s="323"/>
      <c r="AE420" s="323"/>
      <c r="AF420" s="323"/>
      <c r="AG420" s="323"/>
      <c r="AH420" s="323"/>
      <c r="AI420" s="323"/>
      <c r="AJ420" s="323"/>
      <c r="AK420" s="323"/>
      <c r="AL420" s="323"/>
      <c r="AM420" s="323"/>
      <c r="AN420" s="323"/>
      <c r="AO420" s="323"/>
      <c r="AP420" s="323"/>
      <c r="AQ420" s="323"/>
      <c r="AR420" s="323"/>
      <c r="AS420" s="323"/>
      <c r="AT420" s="323"/>
      <c r="AU420" s="323"/>
      <c r="AV420" s="323"/>
      <c r="AW420" s="1316"/>
    </row>
    <row r="421" spans="1:49" s="1317" customFormat="1" ht="24" customHeight="1">
      <c r="A421" s="208"/>
      <c r="B421" s="221"/>
      <c r="C421" s="236" t="s">
        <v>2732</v>
      </c>
      <c r="D421" s="227" t="s">
        <v>19907</v>
      </c>
      <c r="E421" s="397" t="s">
        <v>9776</v>
      </c>
      <c r="F421" s="236" t="s">
        <v>2732</v>
      </c>
      <c r="G421" s="233" t="s">
        <v>12619</v>
      </c>
      <c r="H421" s="323"/>
      <c r="I421" s="254">
        <v>17238</v>
      </c>
      <c r="J421" s="323"/>
      <c r="K421" s="323"/>
      <c r="L421" s="236" t="s">
        <v>290</v>
      </c>
      <c r="M421" s="254">
        <v>57</v>
      </c>
      <c r="N421" s="254">
        <v>97</v>
      </c>
      <c r="O421" s="323">
        <v>8689</v>
      </c>
      <c r="P421" s="254">
        <v>1</v>
      </c>
      <c r="Q421" s="323"/>
      <c r="R421" s="323"/>
      <c r="S421" s="323"/>
      <c r="T421" s="323"/>
      <c r="U421" s="323"/>
      <c r="V421" s="236">
        <v>2018</v>
      </c>
      <c r="W421" s="323"/>
      <c r="X421" s="323"/>
      <c r="Y421" s="323"/>
      <c r="Z421" s="323"/>
      <c r="AA421" s="323"/>
      <c r="AB421" s="323"/>
      <c r="AC421" s="254">
        <v>2800</v>
      </c>
      <c r="AD421" s="323"/>
      <c r="AE421" s="323"/>
      <c r="AF421" s="323"/>
      <c r="AG421" s="323"/>
      <c r="AH421" s="323"/>
      <c r="AI421" s="323"/>
      <c r="AJ421" s="323"/>
      <c r="AK421" s="323"/>
      <c r="AL421" s="323"/>
      <c r="AM421" s="323"/>
      <c r="AN421" s="323"/>
      <c r="AO421" s="323"/>
      <c r="AP421" s="323"/>
      <c r="AQ421" s="323"/>
      <c r="AR421" s="323"/>
      <c r="AS421" s="323"/>
      <c r="AT421" s="323"/>
      <c r="AU421" s="323"/>
      <c r="AV421" s="323" t="s">
        <v>9777</v>
      </c>
      <c r="AW421" s="1316"/>
    </row>
    <row r="422" spans="1:49" s="1317" customFormat="1" ht="24" customHeight="1">
      <c r="A422" s="208"/>
      <c r="B422" s="221"/>
      <c r="C422" s="236" t="s">
        <v>12646</v>
      </c>
      <c r="D422" s="227" t="s">
        <v>19908</v>
      </c>
      <c r="E422" s="236" t="s">
        <v>16266</v>
      </c>
      <c r="F422" s="236" t="s">
        <v>12646</v>
      </c>
      <c r="G422" s="236" t="s">
        <v>12647</v>
      </c>
      <c r="H422" s="323"/>
      <c r="I422" s="254">
        <v>13062</v>
      </c>
      <c r="J422" s="323"/>
      <c r="K422" s="323"/>
      <c r="L422" s="236" t="s">
        <v>1979</v>
      </c>
      <c r="M422" s="236">
        <v>64</v>
      </c>
      <c r="N422" s="236">
        <v>100</v>
      </c>
      <c r="O422" s="236">
        <v>6400</v>
      </c>
      <c r="P422" s="236">
        <v>1</v>
      </c>
      <c r="Q422" s="323"/>
      <c r="R422" s="323"/>
      <c r="S422" s="323"/>
      <c r="T422" s="323"/>
      <c r="U422" s="323"/>
      <c r="V422" s="236">
        <v>2020</v>
      </c>
      <c r="W422" s="323"/>
      <c r="X422" s="323"/>
      <c r="Y422" s="323"/>
      <c r="Z422" s="323"/>
      <c r="AA422" s="323"/>
      <c r="AB422" s="323"/>
      <c r="AC422" s="254"/>
      <c r="AD422" s="323"/>
      <c r="AE422" s="323"/>
      <c r="AF422" s="323"/>
      <c r="AG422" s="323"/>
      <c r="AH422" s="323"/>
      <c r="AI422" s="323"/>
      <c r="AJ422" s="323"/>
      <c r="AK422" s="323"/>
      <c r="AL422" s="323"/>
      <c r="AM422" s="323"/>
      <c r="AN422" s="323"/>
      <c r="AO422" s="323"/>
      <c r="AP422" s="323"/>
      <c r="AQ422" s="323"/>
      <c r="AR422" s="323"/>
      <c r="AS422" s="323"/>
      <c r="AT422" s="323"/>
      <c r="AU422" s="323"/>
      <c r="AV422" s="323"/>
      <c r="AW422" s="1316"/>
    </row>
    <row r="423" spans="1:49" s="1317" customFormat="1" ht="24" customHeight="1">
      <c r="A423" s="208"/>
      <c r="B423" s="221"/>
      <c r="C423" s="236" t="s">
        <v>12646</v>
      </c>
      <c r="D423" s="227" t="s">
        <v>19909</v>
      </c>
      <c r="E423" s="243" t="s">
        <v>16267</v>
      </c>
      <c r="F423" s="233" t="s">
        <v>12646</v>
      </c>
      <c r="G423" s="227" t="s">
        <v>12619</v>
      </c>
      <c r="H423" s="323"/>
      <c r="I423" s="240">
        <v>80773</v>
      </c>
      <c r="J423" s="240">
        <v>14709</v>
      </c>
      <c r="K423" s="233">
        <v>30205</v>
      </c>
      <c r="L423" s="227" t="s">
        <v>1982</v>
      </c>
      <c r="M423" s="227">
        <v>68</v>
      </c>
      <c r="N423" s="227">
        <v>105</v>
      </c>
      <c r="O423" s="240">
        <v>7140</v>
      </c>
      <c r="P423" s="240">
        <v>1</v>
      </c>
      <c r="Q423" s="228">
        <v>17143</v>
      </c>
      <c r="R423" s="228">
        <v>25000</v>
      </c>
      <c r="S423" s="227" t="s">
        <v>16268</v>
      </c>
      <c r="T423" s="228" t="s">
        <v>1988</v>
      </c>
      <c r="U423" s="228"/>
      <c r="V423" s="241">
        <v>1986</v>
      </c>
      <c r="W423" s="323"/>
      <c r="X423" s="323"/>
      <c r="Y423" s="323"/>
      <c r="Z423" s="323"/>
      <c r="AA423" s="323"/>
      <c r="AB423" s="323"/>
      <c r="AC423" s="244">
        <v>11105</v>
      </c>
      <c r="AD423" s="323"/>
      <c r="AE423" s="323"/>
      <c r="AF423" s="323"/>
      <c r="AG423" s="323"/>
      <c r="AH423" s="323"/>
      <c r="AI423" s="323"/>
      <c r="AJ423" s="323"/>
      <c r="AK423" s="323"/>
      <c r="AL423" s="323"/>
      <c r="AM423" s="323"/>
      <c r="AN423" s="323"/>
      <c r="AO423" s="323"/>
      <c r="AP423" s="323"/>
      <c r="AQ423" s="323"/>
      <c r="AR423" s="323"/>
      <c r="AS423" s="323"/>
      <c r="AT423" s="323"/>
      <c r="AU423" s="323"/>
      <c r="AV423" s="241" t="s">
        <v>16269</v>
      </c>
      <c r="AW423" s="1316"/>
    </row>
    <row r="424" spans="1:49" s="1317" customFormat="1" ht="24" customHeight="1">
      <c r="A424" s="208"/>
      <c r="B424" s="221"/>
      <c r="C424" s="236" t="s">
        <v>19910</v>
      </c>
      <c r="D424" s="227" t="s">
        <v>19911</v>
      </c>
      <c r="E424" s="243" t="s">
        <v>19912</v>
      </c>
      <c r="F424" s="233" t="s">
        <v>12897</v>
      </c>
      <c r="G424" s="227" t="s">
        <v>10705</v>
      </c>
      <c r="H424" s="228">
        <v>6</v>
      </c>
      <c r="I424" s="228"/>
      <c r="J424" s="228"/>
      <c r="K424" s="228">
        <v>22740</v>
      </c>
      <c r="L424" s="228" t="s">
        <v>19913</v>
      </c>
      <c r="M424" s="228">
        <v>68</v>
      </c>
      <c r="N424" s="228">
        <v>105</v>
      </c>
      <c r="O424" s="228">
        <v>22740</v>
      </c>
      <c r="P424" s="228">
        <v>1</v>
      </c>
      <c r="Q424" s="228">
        <v>530</v>
      </c>
      <c r="R424" s="228">
        <v>530</v>
      </c>
      <c r="S424" s="227"/>
      <c r="T424" s="227" t="s">
        <v>19914</v>
      </c>
      <c r="U424" s="227"/>
      <c r="V424" s="227">
        <v>2007</v>
      </c>
      <c r="W424" s="323"/>
      <c r="X424" s="323"/>
      <c r="Y424" s="323"/>
      <c r="Z424" s="323"/>
      <c r="AA424" s="323"/>
      <c r="AB424" s="323"/>
      <c r="AC424" s="244"/>
      <c r="AD424" s="323"/>
      <c r="AE424" s="323"/>
      <c r="AF424" s="323"/>
      <c r="AG424" s="323"/>
      <c r="AH424" s="323"/>
      <c r="AI424" s="323"/>
      <c r="AJ424" s="323"/>
      <c r="AK424" s="323"/>
      <c r="AL424" s="323"/>
      <c r="AM424" s="323"/>
      <c r="AN424" s="323"/>
      <c r="AO424" s="323"/>
      <c r="AP424" s="323"/>
      <c r="AQ424" s="323"/>
      <c r="AR424" s="323"/>
      <c r="AS424" s="323"/>
      <c r="AT424" s="323"/>
      <c r="AU424" s="323"/>
      <c r="AV424" s="241"/>
      <c r="AW424" s="1316" t="s">
        <v>19794</v>
      </c>
    </row>
    <row r="425" spans="1:49" s="1317" customFormat="1" ht="24" customHeight="1">
      <c r="A425" s="208"/>
      <c r="B425" s="221"/>
      <c r="C425" s="227" t="s">
        <v>2755</v>
      </c>
      <c r="D425" s="227" t="s">
        <v>19915</v>
      </c>
      <c r="E425" s="227" t="s">
        <v>10704</v>
      </c>
      <c r="F425" s="227" t="s">
        <v>2755</v>
      </c>
      <c r="G425" s="227" t="s">
        <v>10705</v>
      </c>
      <c r="H425" s="233" t="s">
        <v>5073</v>
      </c>
      <c r="I425" s="228">
        <v>38014</v>
      </c>
      <c r="J425" s="228"/>
      <c r="K425" s="228"/>
      <c r="L425" s="227" t="s">
        <v>10706</v>
      </c>
      <c r="M425" s="228">
        <v>68</v>
      </c>
      <c r="N425" s="228">
        <v>105</v>
      </c>
      <c r="O425" s="228">
        <v>14280</v>
      </c>
      <c r="P425" s="228">
        <v>2</v>
      </c>
      <c r="Q425" s="228"/>
      <c r="R425" s="228" t="s">
        <v>389</v>
      </c>
      <c r="S425" s="227" t="s">
        <v>389</v>
      </c>
      <c r="T425" s="227" t="s">
        <v>8330</v>
      </c>
      <c r="U425" s="227"/>
      <c r="V425" s="227">
        <v>2004</v>
      </c>
      <c r="W425" s="233"/>
      <c r="X425" s="233"/>
      <c r="Y425" s="233"/>
      <c r="Z425" s="233"/>
      <c r="AA425" s="233"/>
      <c r="AB425" s="233"/>
      <c r="AC425" s="228">
        <v>2200</v>
      </c>
      <c r="AD425" s="227"/>
      <c r="AE425" s="227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27" t="s">
        <v>8331</v>
      </c>
      <c r="AW425" s="1316"/>
    </row>
    <row r="426" spans="1:49" s="1317" customFormat="1" ht="24" customHeight="1">
      <c r="A426" s="208"/>
      <c r="B426" s="221"/>
      <c r="C426" s="227" t="s">
        <v>2755</v>
      </c>
      <c r="D426" s="227" t="s">
        <v>19725</v>
      </c>
      <c r="E426" s="227" t="s">
        <v>10707</v>
      </c>
      <c r="F426" s="227" t="s">
        <v>2755</v>
      </c>
      <c r="G426" s="227" t="s">
        <v>10705</v>
      </c>
      <c r="H426" s="233"/>
      <c r="I426" s="228">
        <v>9120</v>
      </c>
      <c r="J426" s="228">
        <v>6000</v>
      </c>
      <c r="K426" s="228"/>
      <c r="L426" s="227" t="s">
        <v>1979</v>
      </c>
      <c r="M426" s="228">
        <v>63</v>
      </c>
      <c r="N426" s="228">
        <v>107</v>
      </c>
      <c r="O426" s="228">
        <v>6000</v>
      </c>
      <c r="P426" s="228">
        <v>1</v>
      </c>
      <c r="Q426" s="228"/>
      <c r="R426" s="228"/>
      <c r="S426" s="227"/>
      <c r="T426" s="227" t="s">
        <v>8330</v>
      </c>
      <c r="U426" s="227"/>
      <c r="V426" s="227">
        <v>2004</v>
      </c>
      <c r="W426" s="233">
        <v>97</v>
      </c>
      <c r="X426" s="233"/>
      <c r="Y426" s="233"/>
      <c r="Z426" s="233"/>
      <c r="AA426" s="233"/>
      <c r="AB426" s="233"/>
      <c r="AC426" s="228">
        <v>1400</v>
      </c>
      <c r="AD426" s="227"/>
      <c r="AE426" s="227"/>
      <c r="AF426" s="233"/>
      <c r="AG426" s="233"/>
      <c r="AH426" s="233"/>
      <c r="AI426" s="233"/>
      <c r="AJ426" s="233"/>
      <c r="AK426" s="233"/>
      <c r="AL426" s="233" t="s">
        <v>606</v>
      </c>
      <c r="AM426" s="233">
        <v>8</v>
      </c>
      <c r="AN426" s="233">
        <v>4958</v>
      </c>
      <c r="AO426" s="233"/>
      <c r="AP426" s="233" t="s">
        <v>8312</v>
      </c>
      <c r="AQ426" s="233" t="s">
        <v>699</v>
      </c>
      <c r="AR426" s="233">
        <v>1</v>
      </c>
      <c r="AS426" s="233">
        <v>1124</v>
      </c>
      <c r="AT426" s="233" t="s">
        <v>8313</v>
      </c>
      <c r="AU426" s="233" t="s">
        <v>8314</v>
      </c>
      <c r="AV426" s="227" t="s">
        <v>8332</v>
      </c>
      <c r="AW426" s="1316"/>
    </row>
    <row r="427" spans="1:49" s="1317" customFormat="1" ht="24" customHeight="1">
      <c r="A427" s="208"/>
      <c r="B427" s="221"/>
      <c r="C427" s="227" t="s">
        <v>2755</v>
      </c>
      <c r="D427" s="227" t="s">
        <v>19916</v>
      </c>
      <c r="E427" s="227" t="s">
        <v>16270</v>
      </c>
      <c r="F427" s="227" t="s">
        <v>2755</v>
      </c>
      <c r="G427" s="227" t="s">
        <v>10705</v>
      </c>
      <c r="H427" s="323"/>
      <c r="I427" s="228">
        <v>7140</v>
      </c>
      <c r="J427" s="228">
        <v>7140</v>
      </c>
      <c r="K427" s="228"/>
      <c r="L427" s="227" t="s">
        <v>1979</v>
      </c>
      <c r="M427" s="228">
        <v>68</v>
      </c>
      <c r="N427" s="228">
        <v>105</v>
      </c>
      <c r="O427" s="228">
        <v>7140</v>
      </c>
      <c r="P427" s="228">
        <v>1</v>
      </c>
      <c r="Q427" s="228"/>
      <c r="R427" s="228"/>
      <c r="S427" s="227"/>
      <c r="T427" s="227" t="s">
        <v>8330</v>
      </c>
      <c r="U427" s="227"/>
      <c r="V427" s="227">
        <v>2010</v>
      </c>
      <c r="W427" s="323"/>
      <c r="X427" s="323"/>
      <c r="Y427" s="323"/>
      <c r="Z427" s="323"/>
      <c r="AA427" s="323"/>
      <c r="AB427" s="323"/>
      <c r="AC427" s="228">
        <v>1400</v>
      </c>
      <c r="AD427" s="227"/>
      <c r="AE427" s="227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27" t="s">
        <v>8333</v>
      </c>
      <c r="AW427" s="1316"/>
    </row>
    <row r="428" spans="1:49" s="1317" customFormat="1" ht="24" customHeight="1">
      <c r="A428" s="208"/>
      <c r="B428" s="221"/>
      <c r="C428" s="227" t="s">
        <v>2755</v>
      </c>
      <c r="D428" s="227" t="s">
        <v>19917</v>
      </c>
      <c r="E428" s="227" t="s">
        <v>8334</v>
      </c>
      <c r="F428" s="227" t="s">
        <v>2755</v>
      </c>
      <c r="G428" s="227" t="s">
        <v>12620</v>
      </c>
      <c r="H428" s="233">
        <v>8741</v>
      </c>
      <c r="I428" s="228">
        <v>8741</v>
      </c>
      <c r="J428" s="228">
        <v>7140</v>
      </c>
      <c r="K428" s="228"/>
      <c r="L428" s="227" t="s">
        <v>1979</v>
      </c>
      <c r="M428" s="228">
        <v>68</v>
      </c>
      <c r="N428" s="228">
        <v>105</v>
      </c>
      <c r="O428" s="228">
        <v>7140</v>
      </c>
      <c r="P428" s="228">
        <v>1</v>
      </c>
      <c r="Q428" s="228"/>
      <c r="R428" s="228"/>
      <c r="S428" s="227"/>
      <c r="T428" s="227"/>
      <c r="U428" s="227"/>
      <c r="V428" s="227">
        <v>2014</v>
      </c>
      <c r="W428" s="233"/>
      <c r="X428" s="233"/>
      <c r="Y428" s="233"/>
      <c r="Z428" s="233"/>
      <c r="AA428" s="233"/>
      <c r="AB428" s="233"/>
      <c r="AC428" s="228">
        <v>5500</v>
      </c>
      <c r="AD428" s="227"/>
      <c r="AE428" s="227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27"/>
      <c r="AW428" s="1316"/>
    </row>
    <row r="429" spans="1:49" s="1317" customFormat="1" ht="24" customHeight="1">
      <c r="A429" s="208"/>
      <c r="B429" s="221"/>
      <c r="C429" s="227" t="s">
        <v>2755</v>
      </c>
      <c r="D429" s="227" t="s">
        <v>19918</v>
      </c>
      <c r="E429" s="227" t="s">
        <v>8335</v>
      </c>
      <c r="F429" s="227" t="s">
        <v>2755</v>
      </c>
      <c r="G429" s="227" t="s">
        <v>10705</v>
      </c>
      <c r="H429" s="233">
        <v>8741</v>
      </c>
      <c r="I429" s="228">
        <v>18078</v>
      </c>
      <c r="J429" s="228">
        <v>7140</v>
      </c>
      <c r="K429" s="228"/>
      <c r="L429" s="227" t="s">
        <v>1979</v>
      </c>
      <c r="M429" s="228">
        <v>68</v>
      </c>
      <c r="N429" s="228">
        <v>105</v>
      </c>
      <c r="O429" s="228">
        <v>7140</v>
      </c>
      <c r="P429" s="228">
        <v>1</v>
      </c>
      <c r="Q429" s="228"/>
      <c r="R429" s="228"/>
      <c r="S429" s="227"/>
      <c r="T429" s="227" t="s">
        <v>8336</v>
      </c>
      <c r="U429" s="227"/>
      <c r="V429" s="227">
        <v>2017</v>
      </c>
      <c r="W429" s="233">
        <v>5544</v>
      </c>
      <c r="X429" s="233" t="s">
        <v>3220</v>
      </c>
      <c r="Y429" s="233"/>
      <c r="Z429" s="233"/>
      <c r="AA429" s="233"/>
      <c r="AB429" s="233"/>
      <c r="AC429" s="228"/>
      <c r="AD429" s="227"/>
      <c r="AE429" s="227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27"/>
      <c r="AW429" s="1316"/>
    </row>
    <row r="430" spans="1:49" s="1317" customFormat="1" ht="24" customHeight="1">
      <c r="A430" s="208"/>
      <c r="B430" s="221"/>
      <c r="C430" s="227" t="s">
        <v>2755</v>
      </c>
      <c r="D430" s="227" t="s">
        <v>19919</v>
      </c>
      <c r="E430" s="227" t="s">
        <v>9781</v>
      </c>
      <c r="F430" s="227" t="s">
        <v>2755</v>
      </c>
      <c r="G430" s="227" t="s">
        <v>3782</v>
      </c>
      <c r="H430" s="233"/>
      <c r="I430" s="228">
        <v>6942</v>
      </c>
      <c r="J430" s="228">
        <v>4409</v>
      </c>
      <c r="K430" s="228"/>
      <c r="L430" s="227" t="s">
        <v>1979</v>
      </c>
      <c r="M430" s="228">
        <v>45</v>
      </c>
      <c r="N430" s="228">
        <v>100</v>
      </c>
      <c r="O430" s="228">
        <v>4500</v>
      </c>
      <c r="P430" s="228">
        <v>1</v>
      </c>
      <c r="Q430" s="228"/>
      <c r="R430" s="228"/>
      <c r="S430" s="234"/>
      <c r="T430" s="234"/>
      <c r="U430" s="234"/>
      <c r="V430" s="227">
        <v>2016</v>
      </c>
      <c r="W430" s="233">
        <v>5544</v>
      </c>
      <c r="X430" s="233" t="s">
        <v>3220</v>
      </c>
      <c r="Y430" s="233"/>
      <c r="Z430" s="233"/>
      <c r="AA430" s="233"/>
      <c r="AB430" s="233"/>
      <c r="AC430" s="228">
        <v>300</v>
      </c>
      <c r="AD430" s="227"/>
      <c r="AE430" s="227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27"/>
      <c r="AW430" s="1316"/>
    </row>
    <row r="431" spans="1:49" s="1317" customFormat="1" ht="24" customHeight="1">
      <c r="A431" s="208"/>
      <c r="B431" s="221"/>
      <c r="C431" s="227" t="s">
        <v>2755</v>
      </c>
      <c r="D431" s="227" t="s">
        <v>19916</v>
      </c>
      <c r="E431" s="227" t="s">
        <v>16271</v>
      </c>
      <c r="F431" s="227" t="s">
        <v>2755</v>
      </c>
      <c r="G431" s="227" t="s">
        <v>12620</v>
      </c>
      <c r="H431" s="233"/>
      <c r="I431" s="228">
        <v>8200</v>
      </c>
      <c r="J431" s="228">
        <v>7140</v>
      </c>
      <c r="K431" s="228"/>
      <c r="L431" s="227" t="s">
        <v>1979</v>
      </c>
      <c r="M431" s="228">
        <v>68</v>
      </c>
      <c r="N431" s="228">
        <v>105</v>
      </c>
      <c r="O431" s="228">
        <v>7992</v>
      </c>
      <c r="P431" s="228">
        <v>1</v>
      </c>
      <c r="Q431" s="228"/>
      <c r="R431" s="228"/>
      <c r="S431" s="227"/>
      <c r="T431" s="234"/>
      <c r="U431" s="234"/>
      <c r="V431" s="227">
        <v>2010</v>
      </c>
      <c r="W431" s="233"/>
      <c r="X431" s="233"/>
      <c r="Y431" s="233"/>
      <c r="Z431" s="233"/>
      <c r="AA431" s="233"/>
      <c r="AB431" s="233"/>
      <c r="AC431" s="228"/>
      <c r="AD431" s="227"/>
      <c r="AE431" s="227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27" t="s">
        <v>16272</v>
      </c>
      <c r="AW431" s="1316"/>
    </row>
    <row r="432" spans="1:49" s="1317" customFormat="1" ht="24" customHeight="1">
      <c r="A432" s="208"/>
      <c r="B432" s="221"/>
      <c r="C432" s="227" t="s">
        <v>2789</v>
      </c>
      <c r="D432" s="227" t="s">
        <v>19920</v>
      </c>
      <c r="E432" s="227" t="s">
        <v>8337</v>
      </c>
      <c r="F432" s="227" t="s">
        <v>2789</v>
      </c>
      <c r="G432" s="227" t="s">
        <v>26353</v>
      </c>
      <c r="H432" s="233"/>
      <c r="I432" s="228">
        <v>44870.42</v>
      </c>
      <c r="J432" s="228"/>
      <c r="K432" s="228">
        <v>1041</v>
      </c>
      <c r="L432" s="227" t="s">
        <v>290</v>
      </c>
      <c r="M432" s="228">
        <v>68</v>
      </c>
      <c r="N432" s="228">
        <v>95</v>
      </c>
      <c r="O432" s="228">
        <v>6460</v>
      </c>
      <c r="P432" s="228">
        <v>1</v>
      </c>
      <c r="Q432" s="228">
        <v>10037</v>
      </c>
      <c r="R432" s="305">
        <v>10037</v>
      </c>
      <c r="S432" s="234" t="s">
        <v>19921</v>
      </c>
      <c r="T432" s="227" t="s">
        <v>19922</v>
      </c>
      <c r="U432" s="227"/>
      <c r="V432" s="227">
        <v>2014</v>
      </c>
      <c r="W432" s="233"/>
      <c r="X432" s="233"/>
      <c r="Y432" s="233"/>
      <c r="Z432" s="233"/>
      <c r="AA432" s="233"/>
      <c r="AB432" s="233"/>
      <c r="AC432" s="228" t="s">
        <v>3049</v>
      </c>
      <c r="AD432" s="227"/>
      <c r="AE432" s="227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27"/>
      <c r="AW432" s="1316"/>
    </row>
    <row r="433" spans="1:49" s="1317" customFormat="1" ht="24" customHeight="1">
      <c r="A433" s="208"/>
      <c r="B433" s="221"/>
      <c r="C433" s="227" t="s">
        <v>2789</v>
      </c>
      <c r="D433" s="227" t="s">
        <v>19923</v>
      </c>
      <c r="E433" s="227" t="s">
        <v>8338</v>
      </c>
      <c r="F433" s="227" t="s">
        <v>2789</v>
      </c>
      <c r="G433" s="227" t="s">
        <v>12648</v>
      </c>
      <c r="H433" s="228">
        <v>45</v>
      </c>
      <c r="I433" s="228">
        <v>141974</v>
      </c>
      <c r="J433" s="228"/>
      <c r="K433" s="228"/>
      <c r="L433" s="227" t="s">
        <v>290</v>
      </c>
      <c r="M433" s="228">
        <v>70</v>
      </c>
      <c r="N433" s="228">
        <v>110</v>
      </c>
      <c r="O433" s="228">
        <v>7700</v>
      </c>
      <c r="P433" s="228">
        <v>1</v>
      </c>
      <c r="Q433" s="228">
        <v>50</v>
      </c>
      <c r="R433" s="305">
        <v>100</v>
      </c>
      <c r="S433" s="234" t="s">
        <v>339</v>
      </c>
      <c r="T433" s="227"/>
      <c r="U433" s="227"/>
      <c r="V433" s="227">
        <v>2007</v>
      </c>
      <c r="W433" s="228">
        <v>78810</v>
      </c>
      <c r="X433" s="227">
        <v>118216</v>
      </c>
      <c r="Y433" s="233"/>
      <c r="Z433" s="233"/>
      <c r="AA433" s="233">
        <v>28200</v>
      </c>
      <c r="AB433" s="233"/>
      <c r="AC433" s="228">
        <v>788</v>
      </c>
      <c r="AD433" s="227"/>
      <c r="AE433" s="227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27"/>
      <c r="AW433" s="1316"/>
    </row>
    <row r="434" spans="1:49" s="1317" customFormat="1" ht="24" customHeight="1">
      <c r="A434" s="208"/>
      <c r="B434" s="221"/>
      <c r="C434" s="227" t="s">
        <v>12743</v>
      </c>
      <c r="D434" s="227" t="s">
        <v>19924</v>
      </c>
      <c r="E434" s="227" t="s">
        <v>16273</v>
      </c>
      <c r="F434" s="227" t="s">
        <v>12743</v>
      </c>
      <c r="G434" s="227" t="s">
        <v>16274</v>
      </c>
      <c r="H434" s="228"/>
      <c r="I434" s="228">
        <v>33785</v>
      </c>
      <c r="J434" s="228"/>
      <c r="K434" s="228"/>
      <c r="L434" s="227" t="s">
        <v>1979</v>
      </c>
      <c r="M434" s="228">
        <v>64</v>
      </c>
      <c r="N434" s="228">
        <v>100</v>
      </c>
      <c r="O434" s="228">
        <v>6400</v>
      </c>
      <c r="P434" s="228">
        <v>1</v>
      </c>
      <c r="Q434" s="228"/>
      <c r="R434" s="305"/>
      <c r="S434" s="234"/>
      <c r="T434" s="227"/>
      <c r="U434" s="227"/>
      <c r="V434" s="227">
        <v>2023</v>
      </c>
      <c r="W434" s="228"/>
      <c r="X434" s="227"/>
      <c r="Y434" s="233"/>
      <c r="Z434" s="233"/>
      <c r="AA434" s="233"/>
      <c r="AB434" s="233"/>
      <c r="AC434" s="228" t="s">
        <v>16275</v>
      </c>
      <c r="AD434" s="227"/>
      <c r="AE434" s="227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33"/>
      <c r="AU434" s="233"/>
      <c r="AV434" s="313"/>
      <c r="AW434" s="1316"/>
    </row>
    <row r="435" spans="1:49" s="1317" customFormat="1" ht="24" customHeight="1">
      <c r="A435" s="208"/>
      <c r="B435" s="221"/>
      <c r="C435" s="227" t="s">
        <v>2773</v>
      </c>
      <c r="D435" s="227" t="s">
        <v>19925</v>
      </c>
      <c r="E435" s="227" t="s">
        <v>10708</v>
      </c>
      <c r="F435" s="227" t="s">
        <v>2773</v>
      </c>
      <c r="G435" s="227" t="s">
        <v>2773</v>
      </c>
      <c r="H435" s="233">
        <v>26</v>
      </c>
      <c r="I435" s="228">
        <v>22070</v>
      </c>
      <c r="J435" s="228"/>
      <c r="K435" s="228"/>
      <c r="L435" s="227" t="s">
        <v>290</v>
      </c>
      <c r="M435" s="228">
        <v>68</v>
      </c>
      <c r="N435" s="228">
        <v>102</v>
      </c>
      <c r="O435" s="228">
        <v>6936</v>
      </c>
      <c r="P435" s="228">
        <v>1</v>
      </c>
      <c r="Q435" s="228">
        <v>2451</v>
      </c>
      <c r="R435" s="228">
        <v>3000</v>
      </c>
      <c r="S435" s="227" t="s">
        <v>465</v>
      </c>
      <c r="T435" s="234" t="s">
        <v>332</v>
      </c>
      <c r="U435" s="234"/>
      <c r="V435" s="227">
        <v>2003</v>
      </c>
      <c r="W435" s="233">
        <v>1461</v>
      </c>
      <c r="X435" s="233">
        <v>400</v>
      </c>
      <c r="Y435" s="233"/>
      <c r="Z435" s="233"/>
      <c r="AA435" s="233"/>
      <c r="AB435" s="233"/>
      <c r="AC435" s="228">
        <v>1910</v>
      </c>
      <c r="AD435" s="227"/>
      <c r="AE435" s="227"/>
      <c r="AF435" s="233"/>
      <c r="AG435" s="233"/>
      <c r="AH435" s="233">
        <v>4</v>
      </c>
      <c r="AI435" s="233"/>
      <c r="AJ435" s="233">
        <v>92427250</v>
      </c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33"/>
      <c r="AU435" s="233"/>
      <c r="AV435" s="227"/>
      <c r="AW435" s="1316"/>
    </row>
    <row r="436" spans="1:49" s="1317" customFormat="1" ht="24" customHeight="1">
      <c r="A436" s="208"/>
      <c r="B436" s="221"/>
      <c r="C436" s="227" t="s">
        <v>2773</v>
      </c>
      <c r="D436" s="227" t="s">
        <v>19926</v>
      </c>
      <c r="E436" s="227" t="s">
        <v>8318</v>
      </c>
      <c r="F436" s="227" t="s">
        <v>2773</v>
      </c>
      <c r="G436" s="227" t="s">
        <v>2773</v>
      </c>
      <c r="H436" s="233"/>
      <c r="I436" s="228">
        <v>26549</v>
      </c>
      <c r="J436" s="228"/>
      <c r="K436" s="228"/>
      <c r="L436" s="227" t="s">
        <v>290</v>
      </c>
      <c r="M436" s="228">
        <v>70</v>
      </c>
      <c r="N436" s="228">
        <v>104</v>
      </c>
      <c r="O436" s="228">
        <v>7280</v>
      </c>
      <c r="P436" s="228">
        <v>1</v>
      </c>
      <c r="Q436" s="228">
        <v>153</v>
      </c>
      <c r="R436" s="228">
        <v>1000</v>
      </c>
      <c r="S436" s="227" t="s">
        <v>465</v>
      </c>
      <c r="T436" s="227" t="s">
        <v>3163</v>
      </c>
      <c r="U436" s="227"/>
      <c r="V436" s="227">
        <v>1997</v>
      </c>
      <c r="W436" s="233">
        <v>584</v>
      </c>
      <c r="X436" s="233"/>
      <c r="Y436" s="233"/>
      <c r="Z436" s="233"/>
      <c r="AA436" s="233"/>
      <c r="AB436" s="233"/>
      <c r="AC436" s="228">
        <v>1311</v>
      </c>
      <c r="AD436" s="227"/>
      <c r="AE436" s="227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27"/>
      <c r="AW436" s="1316"/>
    </row>
    <row r="437" spans="1:49" s="1317" customFormat="1" ht="24" customHeight="1">
      <c r="A437" s="208"/>
      <c r="B437" s="221"/>
      <c r="C437" s="227" t="s">
        <v>2773</v>
      </c>
      <c r="D437" s="227" t="s">
        <v>19927</v>
      </c>
      <c r="E437" s="227" t="s">
        <v>8319</v>
      </c>
      <c r="F437" s="227" t="s">
        <v>2773</v>
      </c>
      <c r="G437" s="227" t="s">
        <v>2773</v>
      </c>
      <c r="H437" s="233"/>
      <c r="I437" s="228">
        <v>20700</v>
      </c>
      <c r="J437" s="228"/>
      <c r="K437" s="228"/>
      <c r="L437" s="227" t="s">
        <v>290</v>
      </c>
      <c r="M437" s="228">
        <v>70</v>
      </c>
      <c r="N437" s="228">
        <v>104</v>
      </c>
      <c r="O437" s="228">
        <v>7280</v>
      </c>
      <c r="P437" s="228">
        <v>1</v>
      </c>
      <c r="Q437" s="228">
        <v>544</v>
      </c>
      <c r="R437" s="228">
        <v>1000</v>
      </c>
      <c r="S437" s="227" t="s">
        <v>465</v>
      </c>
      <c r="T437" s="227" t="s">
        <v>332</v>
      </c>
      <c r="U437" s="227"/>
      <c r="V437" s="227">
        <v>1995</v>
      </c>
      <c r="W437" s="233">
        <v>649</v>
      </c>
      <c r="X437" s="233"/>
      <c r="Y437" s="233"/>
      <c r="Z437" s="233"/>
      <c r="AA437" s="233"/>
      <c r="AB437" s="233"/>
      <c r="AC437" s="228">
        <v>1467</v>
      </c>
      <c r="AD437" s="227"/>
      <c r="AE437" s="227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33"/>
      <c r="AU437" s="233"/>
      <c r="AV437" s="227"/>
      <c r="AW437" s="1316"/>
    </row>
    <row r="438" spans="1:49" s="1317" customFormat="1" ht="24" customHeight="1">
      <c r="A438" s="208"/>
      <c r="B438" s="221"/>
      <c r="C438" s="227" t="s">
        <v>2773</v>
      </c>
      <c r="D438" s="227" t="s">
        <v>19928</v>
      </c>
      <c r="E438" s="227" t="s">
        <v>8320</v>
      </c>
      <c r="F438" s="227" t="s">
        <v>2773</v>
      </c>
      <c r="G438" s="227" t="s">
        <v>2773</v>
      </c>
      <c r="H438" s="233"/>
      <c r="I438" s="228">
        <v>12400</v>
      </c>
      <c r="J438" s="228"/>
      <c r="K438" s="228"/>
      <c r="L438" s="227" t="s">
        <v>290</v>
      </c>
      <c r="M438" s="228">
        <v>64</v>
      </c>
      <c r="N438" s="228">
        <v>100</v>
      </c>
      <c r="O438" s="228">
        <v>6400</v>
      </c>
      <c r="P438" s="228">
        <v>1</v>
      </c>
      <c r="Q438" s="228"/>
      <c r="R438" s="228"/>
      <c r="S438" s="227"/>
      <c r="T438" s="227"/>
      <c r="U438" s="227"/>
      <c r="V438" s="227">
        <v>1997</v>
      </c>
      <c r="W438" s="233">
        <v>649</v>
      </c>
      <c r="X438" s="233"/>
      <c r="Y438" s="233"/>
      <c r="Z438" s="233"/>
      <c r="AA438" s="233"/>
      <c r="AB438" s="233"/>
      <c r="AC438" s="228">
        <v>680</v>
      </c>
      <c r="AD438" s="227"/>
      <c r="AE438" s="227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33"/>
      <c r="AU438" s="233"/>
      <c r="AV438" s="227"/>
      <c r="AW438" s="1316"/>
    </row>
    <row r="439" spans="1:49" s="1317" customFormat="1" ht="24" customHeight="1">
      <c r="A439" s="208"/>
      <c r="B439" s="221"/>
      <c r="C439" s="227" t="s">
        <v>2773</v>
      </c>
      <c r="D439" s="227" t="s">
        <v>19929</v>
      </c>
      <c r="E439" s="227" t="s">
        <v>8321</v>
      </c>
      <c r="F439" s="227" t="s">
        <v>2773</v>
      </c>
      <c r="G439" s="227" t="s">
        <v>2773</v>
      </c>
      <c r="H439" s="233"/>
      <c r="I439" s="228">
        <v>14228</v>
      </c>
      <c r="J439" s="228"/>
      <c r="K439" s="228"/>
      <c r="L439" s="227" t="s">
        <v>290</v>
      </c>
      <c r="M439" s="228">
        <v>64</v>
      </c>
      <c r="N439" s="228">
        <v>100</v>
      </c>
      <c r="O439" s="228">
        <v>6400</v>
      </c>
      <c r="P439" s="228">
        <v>1</v>
      </c>
      <c r="Q439" s="228">
        <v>260</v>
      </c>
      <c r="R439" s="228"/>
      <c r="S439" s="227" t="s">
        <v>465</v>
      </c>
      <c r="T439" s="227"/>
      <c r="U439" s="227"/>
      <c r="V439" s="227">
        <v>2005</v>
      </c>
      <c r="W439" s="233">
        <v>649</v>
      </c>
      <c r="X439" s="233"/>
      <c r="Y439" s="233"/>
      <c r="Z439" s="233"/>
      <c r="AA439" s="233"/>
      <c r="AB439" s="233"/>
      <c r="AC439" s="228">
        <v>956</v>
      </c>
      <c r="AD439" s="227"/>
      <c r="AE439" s="227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27"/>
      <c r="AW439" s="1316"/>
    </row>
    <row r="440" spans="1:49" s="1317" customFormat="1" ht="24" customHeight="1">
      <c r="A440" s="208"/>
      <c r="B440" s="221"/>
      <c r="C440" s="227" t="s">
        <v>2773</v>
      </c>
      <c r="D440" s="227" t="s">
        <v>19930</v>
      </c>
      <c r="E440" s="227" t="s">
        <v>8322</v>
      </c>
      <c r="F440" s="227" t="s">
        <v>2773</v>
      </c>
      <c r="G440" s="227" t="s">
        <v>2773</v>
      </c>
      <c r="H440" s="233"/>
      <c r="I440" s="228">
        <v>23820</v>
      </c>
      <c r="J440" s="228"/>
      <c r="K440" s="228"/>
      <c r="L440" s="227" t="s">
        <v>290</v>
      </c>
      <c r="M440" s="228">
        <v>68</v>
      </c>
      <c r="N440" s="228">
        <v>102</v>
      </c>
      <c r="O440" s="228">
        <v>6936</v>
      </c>
      <c r="P440" s="228">
        <v>1</v>
      </c>
      <c r="Q440" s="228">
        <v>560</v>
      </c>
      <c r="R440" s="228"/>
      <c r="S440" s="227" t="s">
        <v>465</v>
      </c>
      <c r="T440" s="227" t="s">
        <v>3163</v>
      </c>
      <c r="U440" s="227"/>
      <c r="V440" s="227">
        <v>2006</v>
      </c>
      <c r="W440" s="233">
        <v>649</v>
      </c>
      <c r="X440" s="233"/>
      <c r="Y440" s="233"/>
      <c r="Z440" s="233"/>
      <c r="AA440" s="233"/>
      <c r="AB440" s="233"/>
      <c r="AC440" s="228">
        <v>1773</v>
      </c>
      <c r="AD440" s="227"/>
      <c r="AE440" s="227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27"/>
      <c r="AW440" s="1316"/>
    </row>
    <row r="441" spans="1:49" s="1317" customFormat="1" ht="24" customHeight="1">
      <c r="A441" s="208"/>
      <c r="B441" s="221"/>
      <c r="C441" s="227" t="s">
        <v>2773</v>
      </c>
      <c r="D441" s="227" t="s">
        <v>19728</v>
      </c>
      <c r="E441" s="227" t="s">
        <v>8323</v>
      </c>
      <c r="F441" s="227" t="s">
        <v>2773</v>
      </c>
      <c r="G441" s="227" t="s">
        <v>2773</v>
      </c>
      <c r="H441" s="233"/>
      <c r="I441" s="228">
        <v>35607</v>
      </c>
      <c r="J441" s="228"/>
      <c r="K441" s="228"/>
      <c r="L441" s="227" t="s">
        <v>290</v>
      </c>
      <c r="M441" s="228">
        <v>68</v>
      </c>
      <c r="N441" s="228">
        <v>105</v>
      </c>
      <c r="O441" s="228">
        <v>7140</v>
      </c>
      <c r="P441" s="228">
        <v>1</v>
      </c>
      <c r="Q441" s="228">
        <v>696</v>
      </c>
      <c r="R441" s="228"/>
      <c r="S441" s="227" t="s">
        <v>465</v>
      </c>
      <c r="T441" s="227" t="s">
        <v>3163</v>
      </c>
      <c r="U441" s="227"/>
      <c r="V441" s="227">
        <v>2006</v>
      </c>
      <c r="W441" s="233"/>
      <c r="X441" s="233"/>
      <c r="Y441" s="233"/>
      <c r="Z441" s="233"/>
      <c r="AA441" s="233"/>
      <c r="AB441" s="233"/>
      <c r="AC441" s="228">
        <v>2798</v>
      </c>
      <c r="AD441" s="227"/>
      <c r="AE441" s="227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27" t="s">
        <v>2862</v>
      </c>
      <c r="AW441" s="1316"/>
    </row>
    <row r="442" spans="1:49" s="1317" customFormat="1" ht="24" customHeight="1">
      <c r="A442" s="208"/>
      <c r="B442" s="221"/>
      <c r="C442" s="236" t="s">
        <v>2773</v>
      </c>
      <c r="D442" s="227" t="s">
        <v>19728</v>
      </c>
      <c r="E442" s="236" t="s">
        <v>9779</v>
      </c>
      <c r="F442" s="236" t="s">
        <v>2773</v>
      </c>
      <c r="G442" s="227" t="s">
        <v>2773</v>
      </c>
      <c r="H442" s="236"/>
      <c r="I442" s="254">
        <v>158101</v>
      </c>
      <c r="J442" s="254">
        <v>16701</v>
      </c>
      <c r="K442" s="254">
        <v>22314.61</v>
      </c>
      <c r="L442" s="236" t="s">
        <v>148</v>
      </c>
      <c r="M442" s="254">
        <v>68</v>
      </c>
      <c r="N442" s="254">
        <v>105</v>
      </c>
      <c r="O442" s="254">
        <v>7140</v>
      </c>
      <c r="P442" s="254">
        <v>1</v>
      </c>
      <c r="Q442" s="254">
        <v>23000</v>
      </c>
      <c r="R442" s="254"/>
      <c r="S442" s="236" t="s">
        <v>465</v>
      </c>
      <c r="T442" s="236" t="s">
        <v>3163</v>
      </c>
      <c r="U442" s="236"/>
      <c r="V442" s="236">
        <v>2004</v>
      </c>
      <c r="W442" s="236"/>
      <c r="X442" s="236"/>
      <c r="Y442" s="236"/>
      <c r="Z442" s="236"/>
      <c r="AA442" s="236"/>
      <c r="AB442" s="236"/>
      <c r="AC442" s="254">
        <v>72748</v>
      </c>
      <c r="AD442" s="236"/>
      <c r="AE442" s="236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  <c r="AQ442" s="236"/>
      <c r="AR442" s="236"/>
      <c r="AS442" s="236"/>
      <c r="AT442" s="236"/>
      <c r="AU442" s="236"/>
      <c r="AV442" s="236"/>
      <c r="AW442" s="1316"/>
    </row>
    <row r="443" spans="1:49" s="1317" customFormat="1" ht="24" customHeight="1">
      <c r="A443" s="208"/>
      <c r="B443" s="221"/>
      <c r="C443" s="227" t="s">
        <v>2773</v>
      </c>
      <c r="D443" s="227" t="s">
        <v>19931</v>
      </c>
      <c r="E443" s="227" t="s">
        <v>8324</v>
      </c>
      <c r="F443" s="227" t="s">
        <v>2773</v>
      </c>
      <c r="G443" s="227" t="s">
        <v>2773</v>
      </c>
      <c r="H443" s="233"/>
      <c r="I443" s="228">
        <v>17245</v>
      </c>
      <c r="J443" s="228"/>
      <c r="K443" s="228"/>
      <c r="L443" s="227" t="s">
        <v>290</v>
      </c>
      <c r="M443" s="228">
        <v>60</v>
      </c>
      <c r="N443" s="228">
        <v>95</v>
      </c>
      <c r="O443" s="228">
        <v>5700</v>
      </c>
      <c r="P443" s="228">
        <v>1</v>
      </c>
      <c r="Q443" s="228"/>
      <c r="R443" s="228"/>
      <c r="S443" s="227"/>
      <c r="T443" s="227"/>
      <c r="U443" s="227"/>
      <c r="V443" s="236">
        <v>1997</v>
      </c>
      <c r="W443" s="233"/>
      <c r="X443" s="233"/>
      <c r="Y443" s="233"/>
      <c r="Z443" s="233"/>
      <c r="AA443" s="233"/>
      <c r="AB443" s="233"/>
      <c r="AC443" s="228">
        <v>1480</v>
      </c>
      <c r="AD443" s="227"/>
      <c r="AE443" s="227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27"/>
      <c r="AW443" s="1316"/>
    </row>
    <row r="444" spans="1:49" s="1317" customFormat="1" ht="24" customHeight="1">
      <c r="A444" s="208"/>
      <c r="B444" s="221"/>
      <c r="C444" s="236" t="s">
        <v>2773</v>
      </c>
      <c r="D444" s="227" t="s">
        <v>19932</v>
      </c>
      <c r="E444" s="236" t="s">
        <v>8325</v>
      </c>
      <c r="F444" s="236" t="s">
        <v>2773</v>
      </c>
      <c r="G444" s="227" t="s">
        <v>2773</v>
      </c>
      <c r="H444" s="236"/>
      <c r="I444" s="254">
        <v>30677</v>
      </c>
      <c r="J444" s="254"/>
      <c r="K444" s="254"/>
      <c r="L444" s="236" t="s">
        <v>290</v>
      </c>
      <c r="M444" s="254">
        <v>68</v>
      </c>
      <c r="N444" s="254">
        <v>105</v>
      </c>
      <c r="O444" s="254">
        <v>7140</v>
      </c>
      <c r="P444" s="254">
        <v>1</v>
      </c>
      <c r="Q444" s="254"/>
      <c r="R444" s="254"/>
      <c r="S444" s="236"/>
      <c r="T444" s="236"/>
      <c r="U444" s="236"/>
      <c r="V444" s="236">
        <v>2008</v>
      </c>
      <c r="W444" s="236"/>
      <c r="X444" s="236"/>
      <c r="Y444" s="236"/>
      <c r="Z444" s="236"/>
      <c r="AA444" s="236"/>
      <c r="AB444" s="236"/>
      <c r="AC444" s="254">
        <v>1830</v>
      </c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6"/>
      <c r="AU444" s="236"/>
      <c r="AV444" s="236"/>
      <c r="AW444" s="1316"/>
    </row>
    <row r="445" spans="1:49" s="1317" customFormat="1" ht="24" customHeight="1">
      <c r="A445" s="208"/>
      <c r="B445" s="221"/>
      <c r="C445" s="236" t="s">
        <v>2773</v>
      </c>
      <c r="D445" s="227" t="s">
        <v>19933</v>
      </c>
      <c r="E445" s="236" t="s">
        <v>8326</v>
      </c>
      <c r="F445" s="236" t="s">
        <v>2773</v>
      </c>
      <c r="G445" s="227" t="s">
        <v>2773</v>
      </c>
      <c r="H445" s="236"/>
      <c r="I445" s="254">
        <v>66879</v>
      </c>
      <c r="J445" s="254"/>
      <c r="K445" s="254"/>
      <c r="L445" s="236" t="s">
        <v>290</v>
      </c>
      <c r="M445" s="254">
        <v>65</v>
      </c>
      <c r="N445" s="254">
        <v>100</v>
      </c>
      <c r="O445" s="254">
        <v>6500</v>
      </c>
      <c r="P445" s="254">
        <v>2</v>
      </c>
      <c r="Q445" s="254"/>
      <c r="R445" s="254"/>
      <c r="S445" s="236"/>
      <c r="T445" s="236"/>
      <c r="U445" s="236"/>
      <c r="V445" s="236">
        <v>2009</v>
      </c>
      <c r="W445" s="236"/>
      <c r="X445" s="236"/>
      <c r="Y445" s="236"/>
      <c r="Z445" s="236"/>
      <c r="AA445" s="236"/>
      <c r="AB445" s="236"/>
      <c r="AC445" s="254">
        <v>4451</v>
      </c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36"/>
      <c r="AW445" s="1316"/>
    </row>
    <row r="446" spans="1:49" s="1317" customFormat="1" ht="24" customHeight="1">
      <c r="A446" s="208"/>
      <c r="B446" s="221"/>
      <c r="C446" s="236" t="s">
        <v>2773</v>
      </c>
      <c r="D446" s="227" t="s">
        <v>19934</v>
      </c>
      <c r="E446" s="236" t="s">
        <v>8327</v>
      </c>
      <c r="F446" s="236" t="s">
        <v>2773</v>
      </c>
      <c r="G446" s="227" t="s">
        <v>13772</v>
      </c>
      <c r="H446" s="236"/>
      <c r="I446" s="254">
        <v>113753</v>
      </c>
      <c r="J446" s="254">
        <v>4070.08</v>
      </c>
      <c r="K446" s="254">
        <v>9482.0499999999993</v>
      </c>
      <c r="L446" s="236" t="s">
        <v>10709</v>
      </c>
      <c r="M446" s="254">
        <v>80</v>
      </c>
      <c r="N446" s="254">
        <v>120</v>
      </c>
      <c r="O446" s="254">
        <v>67200</v>
      </c>
      <c r="P446" s="254">
        <v>7</v>
      </c>
      <c r="Q446" s="254"/>
      <c r="R446" s="254"/>
      <c r="S446" s="236"/>
      <c r="T446" s="236"/>
      <c r="U446" s="236"/>
      <c r="V446" s="236">
        <v>2003</v>
      </c>
      <c r="W446" s="236"/>
      <c r="X446" s="236"/>
      <c r="Y446" s="236"/>
      <c r="Z446" s="236"/>
      <c r="AA446" s="236"/>
      <c r="AB446" s="236"/>
      <c r="AC446" s="254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1316"/>
    </row>
    <row r="447" spans="1:49" s="1317" customFormat="1" ht="23.1" customHeight="1">
      <c r="A447" s="208"/>
      <c r="B447" s="221"/>
      <c r="C447" s="236" t="s">
        <v>2773</v>
      </c>
      <c r="D447" s="227" t="s">
        <v>19935</v>
      </c>
      <c r="E447" s="236" t="s">
        <v>10710</v>
      </c>
      <c r="F447" s="236" t="s">
        <v>2773</v>
      </c>
      <c r="G447" s="227" t="s">
        <v>2773</v>
      </c>
      <c r="H447" s="236"/>
      <c r="I447" s="414">
        <v>59405.9</v>
      </c>
      <c r="J447" s="254"/>
      <c r="K447" s="254"/>
      <c r="L447" s="236" t="s">
        <v>290</v>
      </c>
      <c r="M447" s="254">
        <v>68</v>
      </c>
      <c r="N447" s="254">
        <v>102</v>
      </c>
      <c r="O447" s="254">
        <v>13872</v>
      </c>
      <c r="P447" s="254">
        <v>1</v>
      </c>
      <c r="Q447" s="254"/>
      <c r="R447" s="254"/>
      <c r="S447" s="236"/>
      <c r="T447" s="236"/>
      <c r="U447" s="236"/>
      <c r="V447" s="236">
        <v>2009</v>
      </c>
      <c r="W447" s="236"/>
      <c r="X447" s="236"/>
      <c r="Y447" s="236"/>
      <c r="Z447" s="236"/>
      <c r="AA447" s="236"/>
      <c r="AB447" s="236"/>
      <c r="AC447" s="254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1316"/>
    </row>
    <row r="448" spans="1:49" s="1317" customFormat="1" ht="23.1" customHeight="1">
      <c r="A448" s="208"/>
      <c r="B448" s="221"/>
      <c r="C448" s="236" t="s">
        <v>2773</v>
      </c>
      <c r="D448" s="227" t="s">
        <v>19729</v>
      </c>
      <c r="E448" s="236" t="s">
        <v>9780</v>
      </c>
      <c r="F448" s="236" t="s">
        <v>2773</v>
      </c>
      <c r="G448" s="227" t="s">
        <v>2773</v>
      </c>
      <c r="H448" s="236"/>
      <c r="I448" s="414">
        <v>127127.9</v>
      </c>
      <c r="J448" s="254"/>
      <c r="K448" s="254"/>
      <c r="L448" s="236" t="s">
        <v>290</v>
      </c>
      <c r="M448" s="254">
        <v>70</v>
      </c>
      <c r="N448" s="254">
        <v>104</v>
      </c>
      <c r="O448" s="254">
        <v>7280</v>
      </c>
      <c r="P448" s="254">
        <v>1</v>
      </c>
      <c r="Q448" s="254"/>
      <c r="R448" s="254"/>
      <c r="S448" s="236"/>
      <c r="T448" s="236"/>
      <c r="U448" s="236"/>
      <c r="V448" s="236">
        <v>2014</v>
      </c>
      <c r="W448" s="236"/>
      <c r="X448" s="236"/>
      <c r="Y448" s="236"/>
      <c r="Z448" s="236"/>
      <c r="AA448" s="236"/>
      <c r="AB448" s="236"/>
      <c r="AC448" s="254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1316"/>
    </row>
    <row r="449" spans="1:49" s="1317" customFormat="1" ht="23.1" customHeight="1">
      <c r="A449" s="208"/>
      <c r="B449" s="221"/>
      <c r="C449" s="236" t="s">
        <v>2773</v>
      </c>
      <c r="D449" s="227" t="s">
        <v>19936</v>
      </c>
      <c r="E449" s="236" t="s">
        <v>8328</v>
      </c>
      <c r="F449" s="236" t="s">
        <v>2773</v>
      </c>
      <c r="G449" s="227" t="s">
        <v>2773</v>
      </c>
      <c r="H449" s="236"/>
      <c r="I449" s="254">
        <v>21804</v>
      </c>
      <c r="J449" s="254"/>
      <c r="K449" s="254"/>
      <c r="L449" s="236" t="s">
        <v>290</v>
      </c>
      <c r="M449" s="254">
        <v>68</v>
      </c>
      <c r="N449" s="254">
        <v>109</v>
      </c>
      <c r="O449" s="254">
        <v>7490</v>
      </c>
      <c r="P449" s="254">
        <v>1</v>
      </c>
      <c r="Q449" s="254"/>
      <c r="R449" s="254"/>
      <c r="S449" s="236"/>
      <c r="T449" s="236"/>
      <c r="U449" s="236"/>
      <c r="V449" s="236">
        <v>2015</v>
      </c>
      <c r="W449" s="236"/>
      <c r="X449" s="236"/>
      <c r="Y449" s="236"/>
      <c r="Z449" s="236"/>
      <c r="AA449" s="236"/>
      <c r="AB449" s="236"/>
      <c r="AC449" s="254">
        <v>5405</v>
      </c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1316"/>
    </row>
    <row r="450" spans="1:49" s="1317" customFormat="1" ht="23.1" customHeight="1">
      <c r="A450" s="208"/>
      <c r="B450" s="221"/>
      <c r="C450" s="236" t="s">
        <v>2773</v>
      </c>
      <c r="D450" s="227" t="s">
        <v>19937</v>
      </c>
      <c r="E450" s="236" t="s">
        <v>8329</v>
      </c>
      <c r="F450" s="236" t="s">
        <v>2773</v>
      </c>
      <c r="G450" s="227" t="s">
        <v>2773</v>
      </c>
      <c r="H450" s="323"/>
      <c r="I450" s="254">
        <v>12350</v>
      </c>
      <c r="J450" s="323"/>
      <c r="K450" s="323"/>
      <c r="L450" s="236" t="s">
        <v>290</v>
      </c>
      <c r="M450" s="254">
        <v>64</v>
      </c>
      <c r="N450" s="254">
        <v>100</v>
      </c>
      <c r="O450" s="254">
        <v>7420</v>
      </c>
      <c r="P450" s="254">
        <v>1</v>
      </c>
      <c r="Q450" s="323"/>
      <c r="R450" s="323"/>
      <c r="S450" s="236"/>
      <c r="T450" s="236"/>
      <c r="U450" s="236"/>
      <c r="V450" s="236">
        <v>2017</v>
      </c>
      <c r="W450" s="323"/>
      <c r="X450" s="323"/>
      <c r="Y450" s="323"/>
      <c r="Z450" s="323"/>
      <c r="AA450" s="323"/>
      <c r="AB450" s="323"/>
      <c r="AC450" s="254">
        <v>2590</v>
      </c>
      <c r="AD450" s="323"/>
      <c r="AE450" s="323"/>
      <c r="AF450" s="323"/>
      <c r="AG450" s="323"/>
      <c r="AH450" s="323"/>
      <c r="AI450" s="323"/>
      <c r="AJ450" s="323"/>
      <c r="AK450" s="323"/>
      <c r="AL450" s="323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1316"/>
    </row>
    <row r="451" spans="1:49" s="1317" customFormat="1" ht="23.1" customHeight="1">
      <c r="A451" s="208"/>
      <c r="B451" s="221"/>
      <c r="C451" s="227" t="s">
        <v>1465</v>
      </c>
      <c r="D451" s="227" t="s">
        <v>19938</v>
      </c>
      <c r="E451" s="227" t="s">
        <v>8315</v>
      </c>
      <c r="F451" s="227" t="s">
        <v>1465</v>
      </c>
      <c r="G451" s="227" t="s">
        <v>16227</v>
      </c>
      <c r="H451" s="233"/>
      <c r="I451" s="228">
        <v>4186</v>
      </c>
      <c r="J451" s="228"/>
      <c r="K451" s="228"/>
      <c r="L451" s="227" t="s">
        <v>290</v>
      </c>
      <c r="M451" s="228">
        <v>46</v>
      </c>
      <c r="N451" s="228">
        <v>91</v>
      </c>
      <c r="O451" s="228">
        <v>4186</v>
      </c>
      <c r="P451" s="228">
        <v>1</v>
      </c>
      <c r="Q451" s="228"/>
      <c r="R451" s="228"/>
      <c r="S451" s="227"/>
      <c r="T451" s="227"/>
      <c r="U451" s="227"/>
      <c r="V451" s="227">
        <v>2006</v>
      </c>
      <c r="W451" s="233"/>
      <c r="X451" s="233"/>
      <c r="Y451" s="233"/>
      <c r="Z451" s="233"/>
      <c r="AA451" s="233"/>
      <c r="AB451" s="233"/>
      <c r="AC451" s="228"/>
      <c r="AD451" s="227"/>
      <c r="AE451" s="227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27"/>
      <c r="AW451" s="1316"/>
    </row>
    <row r="452" spans="1:49" s="1317" customFormat="1" ht="23.1" customHeight="1">
      <c r="A452" s="208"/>
      <c r="B452" s="221"/>
      <c r="C452" s="227" t="s">
        <v>1465</v>
      </c>
      <c r="D452" s="227" t="s">
        <v>19939</v>
      </c>
      <c r="E452" s="227" t="s">
        <v>8316</v>
      </c>
      <c r="F452" s="227" t="s">
        <v>1465</v>
      </c>
      <c r="G452" s="227" t="s">
        <v>16227</v>
      </c>
      <c r="H452" s="233"/>
      <c r="I452" s="228">
        <v>7140</v>
      </c>
      <c r="J452" s="228"/>
      <c r="K452" s="228"/>
      <c r="L452" s="227" t="s">
        <v>290</v>
      </c>
      <c r="M452" s="228">
        <v>68</v>
      </c>
      <c r="N452" s="228">
        <v>105</v>
      </c>
      <c r="O452" s="228">
        <v>7140</v>
      </c>
      <c r="P452" s="228">
        <v>1</v>
      </c>
      <c r="Q452" s="228">
        <v>400</v>
      </c>
      <c r="R452" s="305"/>
      <c r="S452" s="234" t="s">
        <v>178</v>
      </c>
      <c r="T452" s="227"/>
      <c r="U452" s="227"/>
      <c r="V452" s="227">
        <v>2008</v>
      </c>
      <c r="W452" s="233"/>
      <c r="X452" s="233"/>
      <c r="Y452" s="233"/>
      <c r="Z452" s="233"/>
      <c r="AA452" s="233"/>
      <c r="AB452" s="233"/>
      <c r="AC452" s="228"/>
      <c r="AD452" s="227"/>
      <c r="AE452" s="227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33"/>
      <c r="AU452" s="233"/>
      <c r="AV452" s="227"/>
      <c r="AW452" s="1316"/>
    </row>
    <row r="453" spans="1:49" s="1317" customFormat="1" ht="24" customHeight="1">
      <c r="A453" s="208"/>
      <c r="B453" s="221"/>
      <c r="C453" s="227" t="s">
        <v>1465</v>
      </c>
      <c r="D453" s="227" t="s">
        <v>19940</v>
      </c>
      <c r="E453" s="227" t="s">
        <v>8317</v>
      </c>
      <c r="F453" s="227" t="s">
        <v>1465</v>
      </c>
      <c r="G453" s="227" t="s">
        <v>16227</v>
      </c>
      <c r="H453" s="233"/>
      <c r="I453" s="228">
        <v>7931</v>
      </c>
      <c r="J453" s="228"/>
      <c r="K453" s="228"/>
      <c r="L453" s="227" t="s">
        <v>290</v>
      </c>
      <c r="M453" s="228">
        <v>68</v>
      </c>
      <c r="N453" s="228">
        <v>105</v>
      </c>
      <c r="O453" s="228">
        <v>7140</v>
      </c>
      <c r="P453" s="228">
        <v>1</v>
      </c>
      <c r="Q453" s="228"/>
      <c r="R453" s="228"/>
      <c r="S453" s="227"/>
      <c r="T453" s="227"/>
      <c r="U453" s="227"/>
      <c r="V453" s="227">
        <v>2016</v>
      </c>
      <c r="W453" s="233"/>
      <c r="X453" s="233"/>
      <c r="Y453" s="233"/>
      <c r="Z453" s="233"/>
      <c r="AA453" s="233"/>
      <c r="AB453" s="233"/>
      <c r="AC453" s="228"/>
      <c r="AD453" s="227"/>
      <c r="AE453" s="227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27"/>
      <c r="AW453" s="1316"/>
    </row>
    <row r="454" spans="1:49" s="1317" customFormat="1" ht="24" customHeight="1">
      <c r="A454" s="208"/>
      <c r="B454" s="221"/>
      <c r="C454" s="227" t="s">
        <v>590</v>
      </c>
      <c r="D454" s="227" t="s">
        <v>19941</v>
      </c>
      <c r="E454" s="227" t="s">
        <v>10711</v>
      </c>
      <c r="F454" s="227" t="s">
        <v>590</v>
      </c>
      <c r="G454" s="227" t="s">
        <v>12649</v>
      </c>
      <c r="H454" s="228"/>
      <c r="I454" s="228">
        <v>5460</v>
      </c>
      <c r="J454" s="228"/>
      <c r="K454" s="228"/>
      <c r="L454" s="227" t="s">
        <v>290</v>
      </c>
      <c r="M454" s="228">
        <v>59</v>
      </c>
      <c r="N454" s="228">
        <v>96</v>
      </c>
      <c r="O454" s="228">
        <v>5460</v>
      </c>
      <c r="P454" s="228">
        <v>1</v>
      </c>
      <c r="Q454" s="228"/>
      <c r="R454" s="305"/>
      <c r="S454" s="234"/>
      <c r="T454" s="227" t="s">
        <v>8340</v>
      </c>
      <c r="U454" s="227"/>
      <c r="V454" s="227">
        <v>2011</v>
      </c>
      <c r="W454" s="228">
        <v>227</v>
      </c>
      <c r="X454" s="227"/>
      <c r="Y454" s="323"/>
      <c r="Z454" s="323"/>
      <c r="AA454" s="323"/>
      <c r="AB454" s="323"/>
      <c r="AC454" s="228">
        <v>227</v>
      </c>
      <c r="AD454" s="227"/>
      <c r="AE454" s="227"/>
      <c r="AF454" s="323"/>
      <c r="AG454" s="323"/>
      <c r="AH454" s="323"/>
      <c r="AI454" s="323"/>
      <c r="AJ454" s="323"/>
      <c r="AK454" s="323"/>
      <c r="AL454" s="323"/>
      <c r="AM454" s="323"/>
      <c r="AN454" s="323"/>
      <c r="AO454" s="323"/>
      <c r="AP454" s="323"/>
      <c r="AQ454" s="323"/>
      <c r="AR454" s="323"/>
      <c r="AS454" s="323"/>
      <c r="AT454" s="323"/>
      <c r="AU454" s="323"/>
      <c r="AV454" s="227"/>
      <c r="AW454" s="1316"/>
    </row>
    <row r="455" spans="1:49" s="1317" customFormat="1" ht="24" customHeight="1">
      <c r="A455" s="208"/>
      <c r="B455" s="221"/>
      <c r="C455" s="415" t="s">
        <v>590</v>
      </c>
      <c r="D455" s="227" t="s">
        <v>19942</v>
      </c>
      <c r="E455" s="415" t="s">
        <v>8341</v>
      </c>
      <c r="F455" s="415" t="s">
        <v>590</v>
      </c>
      <c r="G455" s="415" t="s">
        <v>3041</v>
      </c>
      <c r="H455" s="323"/>
      <c r="I455" s="416">
        <v>29777</v>
      </c>
      <c r="J455" s="416"/>
      <c r="K455" s="416"/>
      <c r="L455" s="415" t="s">
        <v>290</v>
      </c>
      <c r="M455" s="416">
        <v>64</v>
      </c>
      <c r="N455" s="416">
        <v>100</v>
      </c>
      <c r="O455" s="416">
        <v>7910</v>
      </c>
      <c r="P455" s="416">
        <v>1</v>
      </c>
      <c r="Q455" s="416"/>
      <c r="R455" s="416"/>
      <c r="S455" s="415"/>
      <c r="T455" s="415" t="s">
        <v>8342</v>
      </c>
      <c r="U455" s="415"/>
      <c r="V455" s="415">
        <v>2013</v>
      </c>
      <c r="W455" s="323">
        <v>593</v>
      </c>
      <c r="X455" s="323" t="s">
        <v>10712</v>
      </c>
      <c r="Y455" s="323"/>
      <c r="Z455" s="323"/>
      <c r="AA455" s="323"/>
      <c r="AB455" s="323"/>
      <c r="AC455" s="416">
        <v>593</v>
      </c>
      <c r="AD455" s="227"/>
      <c r="AE455" s="227"/>
      <c r="AF455" s="323"/>
      <c r="AG455" s="323"/>
      <c r="AH455" s="323"/>
      <c r="AI455" s="323"/>
      <c r="AJ455" s="323"/>
      <c r="AK455" s="323"/>
      <c r="AL455" s="323"/>
      <c r="AM455" s="323"/>
      <c r="AN455" s="323"/>
      <c r="AO455" s="323"/>
      <c r="AP455" s="323"/>
      <c r="AQ455" s="323"/>
      <c r="AR455" s="323"/>
      <c r="AS455" s="323"/>
      <c r="AT455" s="323"/>
      <c r="AU455" s="323"/>
      <c r="AV455" s="227"/>
      <c r="AW455" s="1316"/>
    </row>
    <row r="456" spans="1:49" s="1317" customFormat="1" ht="24" customHeight="1">
      <c r="A456" s="208"/>
      <c r="B456" s="221"/>
      <c r="C456" s="415" t="s">
        <v>590</v>
      </c>
      <c r="D456" s="227" t="s">
        <v>19943</v>
      </c>
      <c r="E456" s="415" t="s">
        <v>8344</v>
      </c>
      <c r="F456" s="415" t="s">
        <v>590</v>
      </c>
      <c r="G456" s="415" t="s">
        <v>3136</v>
      </c>
      <c r="H456" s="417"/>
      <c r="I456" s="416">
        <v>22561</v>
      </c>
      <c r="J456" s="416"/>
      <c r="K456" s="416"/>
      <c r="L456" s="415" t="s">
        <v>290</v>
      </c>
      <c r="M456" s="416">
        <v>63</v>
      </c>
      <c r="N456" s="416">
        <v>103</v>
      </c>
      <c r="O456" s="416">
        <v>6489</v>
      </c>
      <c r="P456" s="416">
        <v>1</v>
      </c>
      <c r="Q456" s="416"/>
      <c r="R456" s="416"/>
      <c r="S456" s="415"/>
      <c r="T456" s="415"/>
      <c r="U456" s="415"/>
      <c r="V456" s="415">
        <v>2016</v>
      </c>
      <c r="W456" s="417"/>
      <c r="X456" s="417" t="s">
        <v>8345</v>
      </c>
      <c r="Y456" s="323"/>
      <c r="Z456" s="323"/>
      <c r="AA456" s="417"/>
      <c r="AB456" s="323"/>
      <c r="AC456" s="416"/>
      <c r="AD456" s="227"/>
      <c r="AE456" s="227"/>
      <c r="AF456" s="323"/>
      <c r="AG456" s="323"/>
      <c r="AH456" s="323"/>
      <c r="AI456" s="323"/>
      <c r="AJ456" s="323"/>
      <c r="AK456" s="323"/>
      <c r="AL456" s="323"/>
      <c r="AM456" s="323"/>
      <c r="AN456" s="323"/>
      <c r="AO456" s="323"/>
      <c r="AP456" s="323"/>
      <c r="AQ456" s="323"/>
      <c r="AR456" s="323"/>
      <c r="AS456" s="323"/>
      <c r="AT456" s="323"/>
      <c r="AU456" s="323"/>
      <c r="AV456" s="234" t="s">
        <v>8345</v>
      </c>
      <c r="AW456" s="1316"/>
    </row>
    <row r="457" spans="1:49" s="1317" customFormat="1" ht="24" customHeight="1">
      <c r="A457" s="208"/>
      <c r="B457" s="221"/>
      <c r="C457" s="227" t="s">
        <v>590</v>
      </c>
      <c r="D457" s="227" t="s">
        <v>19944</v>
      </c>
      <c r="E457" s="227" t="s">
        <v>8346</v>
      </c>
      <c r="F457" s="227" t="s">
        <v>590</v>
      </c>
      <c r="G457" s="227" t="s">
        <v>3045</v>
      </c>
      <c r="H457" s="418"/>
      <c r="I457" s="228">
        <v>26552</v>
      </c>
      <c r="J457" s="228"/>
      <c r="K457" s="228"/>
      <c r="L457" s="227" t="s">
        <v>290</v>
      </c>
      <c r="M457" s="228">
        <v>64</v>
      </c>
      <c r="N457" s="228">
        <v>100</v>
      </c>
      <c r="O457" s="228">
        <v>12800</v>
      </c>
      <c r="P457" s="228">
        <v>2</v>
      </c>
      <c r="Q457" s="228"/>
      <c r="R457" s="228"/>
      <c r="S457" s="227"/>
      <c r="T457" s="227"/>
      <c r="U457" s="227"/>
      <c r="V457" s="227">
        <v>2016</v>
      </c>
      <c r="W457" s="233"/>
      <c r="X457" s="233" t="s">
        <v>3046</v>
      </c>
      <c r="Y457" s="233"/>
      <c r="Z457" s="233"/>
      <c r="AA457" s="233"/>
      <c r="AB457" s="233"/>
      <c r="AC457" s="228"/>
      <c r="AD457" s="227"/>
      <c r="AE457" s="227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4" t="s">
        <v>3046</v>
      </c>
      <c r="AW457" s="1316"/>
    </row>
    <row r="458" spans="1:49" s="1317" customFormat="1" ht="24" customHeight="1">
      <c r="A458" s="208"/>
      <c r="B458" s="221"/>
      <c r="C458" s="227" t="s">
        <v>590</v>
      </c>
      <c r="D458" s="227" t="s">
        <v>19945</v>
      </c>
      <c r="E458" s="227" t="s">
        <v>10713</v>
      </c>
      <c r="F458" s="227" t="s">
        <v>590</v>
      </c>
      <c r="G458" s="227" t="s">
        <v>16276</v>
      </c>
      <c r="H458" s="418"/>
      <c r="I458" s="228">
        <v>29813</v>
      </c>
      <c r="J458" s="228">
        <v>2000</v>
      </c>
      <c r="K458" s="228"/>
      <c r="L458" s="227" t="s">
        <v>290</v>
      </c>
      <c r="M458" s="228">
        <v>64</v>
      </c>
      <c r="N458" s="228">
        <v>100</v>
      </c>
      <c r="O458" s="228">
        <v>6400</v>
      </c>
      <c r="P458" s="228">
        <v>1</v>
      </c>
      <c r="Q458" s="228"/>
      <c r="R458" s="228"/>
      <c r="S458" s="227"/>
      <c r="T458" s="227"/>
      <c r="U458" s="227"/>
      <c r="V458" s="227">
        <v>2018</v>
      </c>
      <c r="W458" s="233">
        <v>11945</v>
      </c>
      <c r="X458" s="233"/>
      <c r="Y458" s="233"/>
      <c r="Z458" s="233"/>
      <c r="AA458" s="233"/>
      <c r="AB458" s="233"/>
      <c r="AC458" s="228"/>
      <c r="AD458" s="227"/>
      <c r="AE458" s="227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4" t="s">
        <v>16277</v>
      </c>
      <c r="AW458" s="1316"/>
    </row>
    <row r="459" spans="1:49" s="1317" customFormat="1" ht="24" customHeight="1">
      <c r="A459" s="208"/>
      <c r="B459" s="221"/>
      <c r="C459" s="241" t="s">
        <v>12549</v>
      </c>
      <c r="D459" s="227" t="s">
        <v>19946</v>
      </c>
      <c r="E459" s="243" t="s">
        <v>16278</v>
      </c>
      <c r="F459" s="241" t="s">
        <v>12549</v>
      </c>
      <c r="G459" s="241" t="s">
        <v>16276</v>
      </c>
      <c r="H459" s="418"/>
      <c r="I459" s="228">
        <v>3608</v>
      </c>
      <c r="J459" s="228"/>
      <c r="K459" s="228"/>
      <c r="L459" s="227" t="s">
        <v>1979</v>
      </c>
      <c r="M459" s="228"/>
      <c r="N459" s="228"/>
      <c r="O459" s="228">
        <v>3422</v>
      </c>
      <c r="P459" s="228">
        <v>1</v>
      </c>
      <c r="Q459" s="228"/>
      <c r="R459" s="228"/>
      <c r="S459" s="227"/>
      <c r="T459" s="227"/>
      <c r="U459" s="227"/>
      <c r="V459" s="227">
        <v>2018</v>
      </c>
      <c r="W459" s="233"/>
      <c r="X459" s="233"/>
      <c r="Y459" s="233"/>
      <c r="Z459" s="233"/>
      <c r="AA459" s="233"/>
      <c r="AB459" s="233"/>
      <c r="AC459" s="228"/>
      <c r="AD459" s="227"/>
      <c r="AE459" s="227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419"/>
      <c r="AW459" s="1316"/>
    </row>
    <row r="460" spans="1:49" s="1317" customFormat="1" ht="24" customHeight="1">
      <c r="A460" s="208"/>
      <c r="B460" s="221"/>
      <c r="C460" s="241" t="s">
        <v>12549</v>
      </c>
      <c r="D460" s="227" t="s">
        <v>19947</v>
      </c>
      <c r="E460" s="243" t="s">
        <v>16279</v>
      </c>
      <c r="F460" s="241" t="s">
        <v>12549</v>
      </c>
      <c r="G460" s="241" t="s">
        <v>12707</v>
      </c>
      <c r="H460" s="418"/>
      <c r="I460" s="244">
        <v>12977</v>
      </c>
      <c r="J460" s="244"/>
      <c r="K460" s="244"/>
      <c r="L460" s="241" t="s">
        <v>1979</v>
      </c>
      <c r="M460" s="244">
        <v>65</v>
      </c>
      <c r="N460" s="244">
        <v>103</v>
      </c>
      <c r="O460" s="244">
        <v>6695</v>
      </c>
      <c r="P460" s="244">
        <v>1</v>
      </c>
      <c r="Q460" s="244"/>
      <c r="R460" s="244"/>
      <c r="S460" s="241"/>
      <c r="T460" s="241"/>
      <c r="U460" s="241"/>
      <c r="V460" s="241"/>
      <c r="W460" s="233"/>
      <c r="X460" s="233"/>
      <c r="Y460" s="233"/>
      <c r="Z460" s="233"/>
      <c r="AA460" s="233"/>
      <c r="AB460" s="233"/>
      <c r="AC460" s="228"/>
      <c r="AD460" s="227"/>
      <c r="AE460" s="227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419"/>
      <c r="AW460" s="1316"/>
    </row>
    <row r="461" spans="1:49" s="1317" customFormat="1" ht="24" customHeight="1">
      <c r="A461" s="208"/>
      <c r="B461" s="221"/>
      <c r="C461" s="241" t="s">
        <v>12549</v>
      </c>
      <c r="D461" s="227" t="s">
        <v>19948</v>
      </c>
      <c r="E461" s="243" t="s">
        <v>19949</v>
      </c>
      <c r="F461" s="241" t="s">
        <v>12549</v>
      </c>
      <c r="G461" s="241" t="s">
        <v>19950</v>
      </c>
      <c r="H461" s="418"/>
      <c r="I461" s="244">
        <v>15065</v>
      </c>
      <c r="J461" s="244"/>
      <c r="K461" s="244"/>
      <c r="L461" s="241" t="s">
        <v>1979</v>
      </c>
      <c r="M461" s="244">
        <v>65</v>
      </c>
      <c r="N461" s="244">
        <v>103</v>
      </c>
      <c r="O461" s="244">
        <v>6695</v>
      </c>
      <c r="P461" s="244">
        <v>1</v>
      </c>
      <c r="Q461" s="244"/>
      <c r="R461" s="244"/>
      <c r="S461" s="241"/>
      <c r="T461" s="241"/>
      <c r="U461" s="241"/>
      <c r="V461" s="241">
        <v>2024</v>
      </c>
      <c r="W461" s="233"/>
      <c r="X461" s="233"/>
      <c r="Y461" s="233"/>
      <c r="Z461" s="233"/>
      <c r="AA461" s="233"/>
      <c r="AB461" s="233"/>
      <c r="AC461" s="228"/>
      <c r="AD461" s="227"/>
      <c r="AE461" s="227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41"/>
      <c r="AW461" s="1316" t="s">
        <v>19951</v>
      </c>
    </row>
    <row r="462" spans="1:49" s="1317" customFormat="1" ht="36" customHeight="1">
      <c r="A462" s="208"/>
      <c r="B462" s="221"/>
      <c r="C462" s="227" t="s">
        <v>2771</v>
      </c>
      <c r="D462" s="227" t="s">
        <v>19952</v>
      </c>
      <c r="E462" s="227" t="s">
        <v>1763</v>
      </c>
      <c r="F462" s="227" t="s">
        <v>2771</v>
      </c>
      <c r="G462" s="227" t="s">
        <v>13803</v>
      </c>
      <c r="H462" s="233">
        <v>1</v>
      </c>
      <c r="I462" s="228">
        <v>13491</v>
      </c>
      <c r="J462" s="405">
        <v>115</v>
      </c>
      <c r="K462" s="228"/>
      <c r="L462" s="227" t="s">
        <v>290</v>
      </c>
      <c r="M462" s="228">
        <v>65</v>
      </c>
      <c r="N462" s="228">
        <v>105</v>
      </c>
      <c r="O462" s="228">
        <f>M462*N462</f>
        <v>6825</v>
      </c>
      <c r="P462" s="228">
        <v>1</v>
      </c>
      <c r="Q462" s="228"/>
      <c r="R462" s="228">
        <v>1000</v>
      </c>
      <c r="S462" s="227" t="s">
        <v>178</v>
      </c>
      <c r="T462" s="227" t="s">
        <v>16280</v>
      </c>
      <c r="U462" s="227"/>
      <c r="V462" s="227">
        <v>2023</v>
      </c>
      <c r="W462" s="233">
        <v>758</v>
      </c>
      <c r="X462" s="233">
        <v>120</v>
      </c>
      <c r="Y462" s="233"/>
      <c r="Z462" s="233"/>
      <c r="AA462" s="233"/>
      <c r="AB462" s="233"/>
      <c r="AC462" s="228" t="s">
        <v>16281</v>
      </c>
      <c r="AD462" s="227"/>
      <c r="AE462" s="227"/>
      <c r="AF462" s="233"/>
      <c r="AG462" s="233"/>
      <c r="AH462" s="233" t="s">
        <v>7310</v>
      </c>
      <c r="AI462" s="233" t="s">
        <v>8339</v>
      </c>
      <c r="AJ462" s="233">
        <v>23</v>
      </c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27" t="s">
        <v>17591</v>
      </c>
      <c r="AW462" s="1316"/>
    </row>
    <row r="463" spans="1:49" s="1317" customFormat="1" ht="24" customHeight="1">
      <c r="A463" s="208"/>
      <c r="B463" s="221"/>
      <c r="C463" s="227" t="s">
        <v>14477</v>
      </c>
      <c r="D463" s="227" t="s">
        <v>19953</v>
      </c>
      <c r="E463" s="227" t="s">
        <v>16282</v>
      </c>
      <c r="F463" s="227" t="s">
        <v>14477</v>
      </c>
      <c r="G463" s="227" t="s">
        <v>13803</v>
      </c>
      <c r="H463" s="233"/>
      <c r="I463" s="228">
        <v>13390</v>
      </c>
      <c r="J463" s="228"/>
      <c r="K463" s="228"/>
      <c r="L463" s="241" t="s">
        <v>1979</v>
      </c>
      <c r="M463" s="244">
        <v>68</v>
      </c>
      <c r="N463" s="244">
        <v>105</v>
      </c>
      <c r="O463" s="244">
        <f>M463*N463</f>
        <v>7140</v>
      </c>
      <c r="P463" s="244">
        <v>1</v>
      </c>
      <c r="Q463" s="228"/>
      <c r="R463" s="244">
        <v>2000</v>
      </c>
      <c r="S463" s="227" t="s">
        <v>2004</v>
      </c>
      <c r="T463" s="227" t="s">
        <v>16280</v>
      </c>
      <c r="U463" s="227"/>
      <c r="V463" s="227">
        <v>2010</v>
      </c>
      <c r="W463" s="233"/>
      <c r="X463" s="233"/>
      <c r="Y463" s="233"/>
      <c r="Z463" s="233"/>
      <c r="AA463" s="233"/>
      <c r="AB463" s="233"/>
      <c r="AC463" s="228">
        <v>150</v>
      </c>
      <c r="AD463" s="227"/>
      <c r="AE463" s="227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313"/>
      <c r="AW463" s="1316"/>
    </row>
    <row r="464" spans="1:49" s="1317" customFormat="1" ht="24" customHeight="1">
      <c r="A464" s="208"/>
      <c r="B464" s="221"/>
      <c r="C464" s="227" t="s">
        <v>2827</v>
      </c>
      <c r="D464" s="227" t="s">
        <v>19733</v>
      </c>
      <c r="E464" s="227" t="s">
        <v>5957</v>
      </c>
      <c r="F464" s="227" t="s">
        <v>2827</v>
      </c>
      <c r="G464" s="227" t="s">
        <v>2829</v>
      </c>
      <c r="H464" s="233"/>
      <c r="I464" s="228">
        <v>17318</v>
      </c>
      <c r="J464" s="228"/>
      <c r="K464" s="228"/>
      <c r="L464" s="227" t="s">
        <v>290</v>
      </c>
      <c r="M464" s="228">
        <v>68</v>
      </c>
      <c r="N464" s="228">
        <v>105</v>
      </c>
      <c r="O464" s="228">
        <v>14280</v>
      </c>
      <c r="P464" s="228">
        <v>2</v>
      </c>
      <c r="Q464" s="228"/>
      <c r="R464" s="228"/>
      <c r="S464" s="227"/>
      <c r="T464" s="227"/>
      <c r="U464" s="227"/>
      <c r="V464" s="227">
        <v>2011</v>
      </c>
      <c r="W464" s="233"/>
      <c r="X464" s="233"/>
      <c r="Y464" s="233"/>
      <c r="Z464" s="233"/>
      <c r="AA464" s="233"/>
      <c r="AB464" s="233"/>
      <c r="AC464" s="228"/>
      <c r="AD464" s="227"/>
      <c r="AE464" s="227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420"/>
      <c r="AW464" s="1316"/>
    </row>
    <row r="465" spans="1:49" s="1317" customFormat="1" ht="24" customHeight="1">
      <c r="A465" s="208"/>
      <c r="B465" s="221"/>
      <c r="C465" s="227" t="s">
        <v>2827</v>
      </c>
      <c r="D465" s="227" t="s">
        <v>19954</v>
      </c>
      <c r="E465" s="227" t="s">
        <v>2931</v>
      </c>
      <c r="F465" s="227" t="s">
        <v>2827</v>
      </c>
      <c r="G465" s="227" t="s">
        <v>2829</v>
      </c>
      <c r="H465" s="233"/>
      <c r="I465" s="228">
        <v>116078</v>
      </c>
      <c r="J465" s="228"/>
      <c r="K465" s="228"/>
      <c r="L465" s="227" t="s">
        <v>8363</v>
      </c>
      <c r="M465" s="228">
        <v>68</v>
      </c>
      <c r="N465" s="228">
        <v>105</v>
      </c>
      <c r="O465" s="228">
        <v>32400</v>
      </c>
      <c r="P465" s="228">
        <v>4</v>
      </c>
      <c r="Q465" s="228"/>
      <c r="R465" s="228"/>
      <c r="S465" s="227"/>
      <c r="T465" s="227"/>
      <c r="U465" s="227"/>
      <c r="V465" s="227">
        <v>2011</v>
      </c>
      <c r="W465" s="233"/>
      <c r="X465" s="233"/>
      <c r="Y465" s="233"/>
      <c r="Z465" s="233"/>
      <c r="AA465" s="233"/>
      <c r="AB465" s="233"/>
      <c r="AC465" s="228">
        <v>600</v>
      </c>
      <c r="AD465" s="227"/>
      <c r="AE465" s="227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33"/>
      <c r="AU465" s="233"/>
      <c r="AV465" s="420"/>
      <c r="AW465" s="1316"/>
    </row>
    <row r="466" spans="1:49" s="1317" customFormat="1" ht="24" customHeight="1">
      <c r="A466" s="208"/>
      <c r="B466" s="221"/>
      <c r="C466" s="227" t="s">
        <v>16283</v>
      </c>
      <c r="D466" s="227" t="s">
        <v>19955</v>
      </c>
      <c r="E466" s="243" t="s">
        <v>16284</v>
      </c>
      <c r="F466" s="227" t="s">
        <v>2827</v>
      </c>
      <c r="G466" s="227" t="s">
        <v>507</v>
      </c>
      <c r="H466" s="233"/>
      <c r="I466" s="228">
        <v>25296</v>
      </c>
      <c r="J466" s="228"/>
      <c r="K466" s="228"/>
      <c r="L466" s="227"/>
      <c r="M466" s="228"/>
      <c r="N466" s="228"/>
      <c r="O466" s="228"/>
      <c r="P466" s="228"/>
      <c r="Q466" s="228"/>
      <c r="R466" s="228"/>
      <c r="S466" s="227"/>
      <c r="T466" s="227"/>
      <c r="U466" s="227"/>
      <c r="V466" s="227"/>
      <c r="W466" s="233"/>
      <c r="X466" s="233"/>
      <c r="Y466" s="233"/>
      <c r="Z466" s="233"/>
      <c r="AA466" s="233"/>
      <c r="AB466" s="233"/>
      <c r="AC466" s="228"/>
      <c r="AD466" s="227"/>
      <c r="AE466" s="227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33"/>
      <c r="AU466" s="233"/>
      <c r="AV466" s="420" t="s">
        <v>20044</v>
      </c>
      <c r="AW466" s="1316"/>
    </row>
    <row r="467" spans="1:49" s="1317" customFormat="1" ht="24" customHeight="1">
      <c r="A467" s="208"/>
      <c r="B467" s="221"/>
      <c r="C467" s="227" t="s">
        <v>338</v>
      </c>
      <c r="D467" s="227" t="s">
        <v>19956</v>
      </c>
      <c r="E467" s="227" t="s">
        <v>8361</v>
      </c>
      <c r="F467" s="227" t="s">
        <v>338</v>
      </c>
      <c r="G467" s="227" t="s">
        <v>19737</v>
      </c>
      <c r="H467" s="233"/>
      <c r="I467" s="228">
        <v>33278</v>
      </c>
      <c r="J467" s="228">
        <v>294.17</v>
      </c>
      <c r="K467" s="228">
        <v>473</v>
      </c>
      <c r="L467" s="227" t="s">
        <v>290</v>
      </c>
      <c r="M467" s="228">
        <v>64</v>
      </c>
      <c r="N467" s="228">
        <v>100</v>
      </c>
      <c r="O467" s="228">
        <v>6400</v>
      </c>
      <c r="P467" s="228">
        <v>1</v>
      </c>
      <c r="Q467" s="228">
        <v>344</v>
      </c>
      <c r="R467" s="228">
        <v>344</v>
      </c>
      <c r="S467" s="227" t="s">
        <v>339</v>
      </c>
      <c r="T467" s="227" t="s">
        <v>466</v>
      </c>
      <c r="U467" s="227"/>
      <c r="V467" s="227">
        <v>2010</v>
      </c>
      <c r="W467" s="233"/>
      <c r="X467" s="233"/>
      <c r="Y467" s="233"/>
      <c r="Z467" s="233"/>
      <c r="AA467" s="233"/>
      <c r="AB467" s="233"/>
      <c r="AC467" s="228"/>
      <c r="AD467" s="227"/>
      <c r="AE467" s="227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33"/>
      <c r="AU467" s="233"/>
      <c r="AV467" s="227"/>
      <c r="AW467" s="1316"/>
    </row>
    <row r="468" spans="1:49" s="1317" customFormat="1" ht="24" customHeight="1">
      <c r="A468" s="208"/>
      <c r="B468" s="221"/>
      <c r="C468" s="227" t="s">
        <v>338</v>
      </c>
      <c r="D468" s="227" t="s">
        <v>19957</v>
      </c>
      <c r="E468" s="227" t="s">
        <v>8362</v>
      </c>
      <c r="F468" s="227" t="s">
        <v>338</v>
      </c>
      <c r="G468" s="227" t="s">
        <v>19737</v>
      </c>
      <c r="H468" s="233"/>
      <c r="I468" s="228">
        <v>41822</v>
      </c>
      <c r="J468" s="228"/>
      <c r="K468" s="228"/>
      <c r="L468" s="227" t="s">
        <v>290</v>
      </c>
      <c r="M468" s="228">
        <v>60</v>
      </c>
      <c r="N468" s="228">
        <v>90</v>
      </c>
      <c r="O468" s="228">
        <v>5400</v>
      </c>
      <c r="P468" s="228">
        <v>1</v>
      </c>
      <c r="Q468" s="228">
        <v>170</v>
      </c>
      <c r="R468" s="228">
        <v>170</v>
      </c>
      <c r="S468" s="227" t="s">
        <v>339</v>
      </c>
      <c r="T468" s="227" t="s">
        <v>466</v>
      </c>
      <c r="U468" s="227"/>
      <c r="V468" s="227">
        <v>2011</v>
      </c>
      <c r="W468" s="233"/>
      <c r="X468" s="233"/>
      <c r="Y468" s="233"/>
      <c r="Z468" s="233"/>
      <c r="AA468" s="233"/>
      <c r="AB468" s="233"/>
      <c r="AC468" s="228"/>
      <c r="AD468" s="227"/>
      <c r="AE468" s="227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33"/>
      <c r="AU468" s="233"/>
      <c r="AV468" s="227"/>
      <c r="AW468" s="1316"/>
    </row>
    <row r="469" spans="1:49" s="1317" customFormat="1" ht="24" customHeight="1">
      <c r="A469" s="208"/>
      <c r="B469" s="221"/>
      <c r="C469" s="227" t="s">
        <v>2816</v>
      </c>
      <c r="D469" s="227" t="s">
        <v>19958</v>
      </c>
      <c r="E469" s="227" t="s">
        <v>10714</v>
      </c>
      <c r="F469" s="227" t="s">
        <v>2816</v>
      </c>
      <c r="G469" s="227" t="s">
        <v>12650</v>
      </c>
      <c r="H469" s="233"/>
      <c r="I469" s="228">
        <v>6732</v>
      </c>
      <c r="J469" s="228"/>
      <c r="K469" s="228"/>
      <c r="L469" s="227" t="s">
        <v>290</v>
      </c>
      <c r="M469" s="228">
        <v>66</v>
      </c>
      <c r="N469" s="228">
        <v>102</v>
      </c>
      <c r="O469" s="228">
        <v>6732</v>
      </c>
      <c r="P469" s="228">
        <v>1</v>
      </c>
      <c r="Q469" s="228">
        <v>800</v>
      </c>
      <c r="R469" s="228">
        <v>800</v>
      </c>
      <c r="S469" s="227" t="s">
        <v>465</v>
      </c>
      <c r="T469" s="227" t="s">
        <v>1005</v>
      </c>
      <c r="U469" s="227"/>
      <c r="V469" s="227">
        <v>2004</v>
      </c>
      <c r="W469" s="233"/>
      <c r="X469" s="233"/>
      <c r="Y469" s="233"/>
      <c r="Z469" s="233"/>
      <c r="AA469" s="233"/>
      <c r="AB469" s="233"/>
      <c r="AC469" s="228">
        <v>5500</v>
      </c>
      <c r="AD469" s="227"/>
      <c r="AE469" s="227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  <c r="AP469" s="233"/>
      <c r="AQ469" s="233"/>
      <c r="AR469" s="233"/>
      <c r="AS469" s="233"/>
      <c r="AT469" s="233"/>
      <c r="AU469" s="233"/>
      <c r="AV469" s="227"/>
      <c r="AW469" s="1316"/>
    </row>
    <row r="470" spans="1:49" s="1317" customFormat="1" ht="24" customHeight="1">
      <c r="A470" s="208"/>
      <c r="B470" s="221"/>
      <c r="C470" s="227" t="s">
        <v>2816</v>
      </c>
      <c r="D470" s="227" t="s">
        <v>19959</v>
      </c>
      <c r="E470" s="227" t="s">
        <v>9782</v>
      </c>
      <c r="F470" s="227" t="s">
        <v>2816</v>
      </c>
      <c r="G470" s="227" t="s">
        <v>12650</v>
      </c>
      <c r="H470" s="233"/>
      <c r="I470" s="228">
        <v>6732</v>
      </c>
      <c r="J470" s="228"/>
      <c r="K470" s="228"/>
      <c r="L470" s="227" t="s">
        <v>290</v>
      </c>
      <c r="M470" s="228">
        <v>66</v>
      </c>
      <c r="N470" s="228">
        <v>102</v>
      </c>
      <c r="O470" s="228">
        <v>6732</v>
      </c>
      <c r="P470" s="228">
        <v>1</v>
      </c>
      <c r="Q470" s="228">
        <v>300</v>
      </c>
      <c r="R470" s="228">
        <v>300</v>
      </c>
      <c r="S470" s="227" t="s">
        <v>465</v>
      </c>
      <c r="T470" s="227" t="s">
        <v>1005</v>
      </c>
      <c r="U470" s="227"/>
      <c r="V470" s="227">
        <v>2006</v>
      </c>
      <c r="W470" s="233"/>
      <c r="X470" s="233"/>
      <c r="Y470" s="233"/>
      <c r="Z470" s="233"/>
      <c r="AA470" s="233"/>
      <c r="AB470" s="233"/>
      <c r="AC470" s="228">
        <v>8600</v>
      </c>
      <c r="AD470" s="227"/>
      <c r="AE470" s="227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27"/>
      <c r="AW470" s="1316"/>
    </row>
    <row r="471" spans="1:49" s="1317" customFormat="1" ht="24" customHeight="1">
      <c r="A471" s="208"/>
      <c r="B471" s="221"/>
      <c r="C471" s="227" t="s">
        <v>2816</v>
      </c>
      <c r="D471" s="227" t="s">
        <v>19960</v>
      </c>
      <c r="E471" s="227" t="s">
        <v>9783</v>
      </c>
      <c r="F471" s="227" t="s">
        <v>2816</v>
      </c>
      <c r="G471" s="227" t="s">
        <v>12650</v>
      </c>
      <c r="H471" s="233"/>
      <c r="I471" s="228">
        <v>7140</v>
      </c>
      <c r="J471" s="228"/>
      <c r="K471" s="228"/>
      <c r="L471" s="227" t="s">
        <v>290</v>
      </c>
      <c r="M471" s="227">
        <v>68</v>
      </c>
      <c r="N471" s="228">
        <v>105</v>
      </c>
      <c r="O471" s="228">
        <v>7140</v>
      </c>
      <c r="P471" s="228">
        <v>1</v>
      </c>
      <c r="Q471" s="228">
        <v>376</v>
      </c>
      <c r="R471" s="228">
        <v>376</v>
      </c>
      <c r="S471" s="227" t="s">
        <v>465</v>
      </c>
      <c r="T471" s="227" t="s">
        <v>1005</v>
      </c>
      <c r="U471" s="227"/>
      <c r="V471" s="227">
        <v>2008</v>
      </c>
      <c r="W471" s="233"/>
      <c r="X471" s="233"/>
      <c r="Y471" s="233"/>
      <c r="Z471" s="233"/>
      <c r="AA471" s="233"/>
      <c r="AB471" s="233"/>
      <c r="AC471" s="228">
        <v>2620</v>
      </c>
      <c r="AD471" s="227"/>
      <c r="AE471" s="227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27"/>
      <c r="AW471" s="1316"/>
    </row>
    <row r="472" spans="1:49" s="1317" customFormat="1" ht="24" customHeight="1">
      <c r="A472" s="208"/>
      <c r="B472" s="221"/>
      <c r="C472" s="227" t="s">
        <v>2816</v>
      </c>
      <c r="D472" s="227" t="s">
        <v>19961</v>
      </c>
      <c r="E472" s="227" t="s">
        <v>8364</v>
      </c>
      <c r="F472" s="227" t="s">
        <v>2816</v>
      </c>
      <c r="G472" s="227" t="s">
        <v>12651</v>
      </c>
      <c r="H472" s="233"/>
      <c r="I472" s="228">
        <v>5107</v>
      </c>
      <c r="J472" s="228"/>
      <c r="K472" s="228"/>
      <c r="L472" s="227" t="s">
        <v>290</v>
      </c>
      <c r="M472" s="228">
        <v>44</v>
      </c>
      <c r="N472" s="228">
        <v>77</v>
      </c>
      <c r="O472" s="228">
        <v>3388</v>
      </c>
      <c r="P472" s="228">
        <v>1</v>
      </c>
      <c r="Q472" s="228">
        <v>100</v>
      </c>
      <c r="R472" s="228">
        <v>100</v>
      </c>
      <c r="S472" s="227" t="s">
        <v>178</v>
      </c>
      <c r="T472" s="227" t="s">
        <v>723</v>
      </c>
      <c r="U472" s="227"/>
      <c r="V472" s="227">
        <v>2009</v>
      </c>
      <c r="W472" s="228"/>
      <c r="X472" s="233"/>
      <c r="Y472" s="233"/>
      <c r="Z472" s="233"/>
      <c r="AA472" s="233"/>
      <c r="AB472" s="233"/>
      <c r="AC472" s="228">
        <v>561</v>
      </c>
      <c r="AD472" s="227"/>
      <c r="AE472" s="227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27"/>
      <c r="AW472" s="1316"/>
    </row>
    <row r="473" spans="1:49" s="1317" customFormat="1" ht="24" customHeight="1">
      <c r="A473" s="208"/>
      <c r="B473" s="221"/>
      <c r="C473" s="227" t="s">
        <v>2816</v>
      </c>
      <c r="D473" s="227" t="s">
        <v>19962</v>
      </c>
      <c r="E473" s="227" t="s">
        <v>9784</v>
      </c>
      <c r="F473" s="227" t="s">
        <v>2816</v>
      </c>
      <c r="G473" s="227" t="s">
        <v>12650</v>
      </c>
      <c r="H473" s="233"/>
      <c r="I473" s="228">
        <v>6841</v>
      </c>
      <c r="J473" s="228"/>
      <c r="K473" s="228"/>
      <c r="L473" s="227" t="s">
        <v>290</v>
      </c>
      <c r="M473" s="228">
        <v>62.2</v>
      </c>
      <c r="N473" s="228">
        <v>100</v>
      </c>
      <c r="O473" s="228">
        <v>6200</v>
      </c>
      <c r="P473" s="228">
        <v>1</v>
      </c>
      <c r="Q473" s="228">
        <v>150</v>
      </c>
      <c r="R473" s="228">
        <v>150</v>
      </c>
      <c r="S473" s="227" t="s">
        <v>178</v>
      </c>
      <c r="T473" s="227" t="s">
        <v>8365</v>
      </c>
      <c r="U473" s="227"/>
      <c r="V473" s="227">
        <v>2011</v>
      </c>
      <c r="W473" s="233"/>
      <c r="X473" s="233"/>
      <c r="Y473" s="233"/>
      <c r="Z473" s="233"/>
      <c r="AA473" s="233"/>
      <c r="AB473" s="233"/>
      <c r="AC473" s="228">
        <v>1171</v>
      </c>
      <c r="AD473" s="227"/>
      <c r="AE473" s="227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27"/>
      <c r="AW473" s="1316"/>
    </row>
    <row r="474" spans="1:49" s="1317" customFormat="1" ht="24" customHeight="1">
      <c r="A474" s="208"/>
      <c r="B474" s="221"/>
      <c r="C474" s="227" t="s">
        <v>2816</v>
      </c>
      <c r="D474" s="227" t="s">
        <v>19963</v>
      </c>
      <c r="E474" s="227" t="s">
        <v>8366</v>
      </c>
      <c r="F474" s="227" t="s">
        <v>2816</v>
      </c>
      <c r="G474" s="227" t="s">
        <v>12650</v>
      </c>
      <c r="H474" s="233"/>
      <c r="I474" s="228">
        <v>9093</v>
      </c>
      <c r="J474" s="228"/>
      <c r="K474" s="228"/>
      <c r="L474" s="227" t="s">
        <v>290</v>
      </c>
      <c r="M474" s="228">
        <v>68</v>
      </c>
      <c r="N474" s="228">
        <v>105</v>
      </c>
      <c r="O474" s="228">
        <v>7140</v>
      </c>
      <c r="P474" s="228">
        <v>1</v>
      </c>
      <c r="Q474" s="228">
        <v>228</v>
      </c>
      <c r="R474" s="228">
        <v>228</v>
      </c>
      <c r="S474" s="227" t="s">
        <v>465</v>
      </c>
      <c r="T474" s="227" t="s">
        <v>466</v>
      </c>
      <c r="U474" s="227"/>
      <c r="V474" s="227">
        <v>2010</v>
      </c>
      <c r="W474" s="233"/>
      <c r="X474" s="233"/>
      <c r="Y474" s="233"/>
      <c r="Z474" s="233"/>
      <c r="AA474" s="233"/>
      <c r="AB474" s="233"/>
      <c r="AC474" s="228">
        <v>4700</v>
      </c>
      <c r="AD474" s="227"/>
      <c r="AE474" s="227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27" t="s">
        <v>13116</v>
      </c>
      <c r="AW474" s="1316"/>
    </row>
    <row r="475" spans="1:49" s="1317" customFormat="1" ht="24" customHeight="1">
      <c r="A475" s="208"/>
      <c r="B475" s="221"/>
      <c r="C475" s="227" t="s">
        <v>2816</v>
      </c>
      <c r="D475" s="227" t="s">
        <v>19964</v>
      </c>
      <c r="E475" s="227" t="s">
        <v>9785</v>
      </c>
      <c r="F475" s="227" t="s">
        <v>2816</v>
      </c>
      <c r="G475" s="227" t="s">
        <v>12650</v>
      </c>
      <c r="H475" s="233"/>
      <c r="I475" s="228">
        <v>7890</v>
      </c>
      <c r="J475" s="228"/>
      <c r="K475" s="228"/>
      <c r="L475" s="227" t="s">
        <v>290</v>
      </c>
      <c r="M475" s="228">
        <v>68</v>
      </c>
      <c r="N475" s="228">
        <v>109</v>
      </c>
      <c r="O475" s="228">
        <v>7412</v>
      </c>
      <c r="P475" s="228">
        <v>1</v>
      </c>
      <c r="Q475" s="228">
        <v>376</v>
      </c>
      <c r="R475" s="228">
        <v>376</v>
      </c>
      <c r="S475" s="227"/>
      <c r="T475" s="227"/>
      <c r="U475" s="227"/>
      <c r="V475" s="227">
        <v>2013</v>
      </c>
      <c r="W475" s="233"/>
      <c r="X475" s="233"/>
      <c r="Y475" s="233"/>
      <c r="Z475" s="233"/>
      <c r="AA475" s="233"/>
      <c r="AB475" s="233"/>
      <c r="AC475" s="228"/>
      <c r="AD475" s="227"/>
      <c r="AE475" s="227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27"/>
      <c r="AW475" s="1316"/>
    </row>
    <row r="476" spans="1:49" s="1317" customFormat="1" ht="24" customHeight="1">
      <c r="A476" s="208"/>
      <c r="B476" s="221"/>
      <c r="C476" s="227" t="s">
        <v>2816</v>
      </c>
      <c r="D476" s="227" t="s">
        <v>19965</v>
      </c>
      <c r="E476" s="227" t="s">
        <v>9786</v>
      </c>
      <c r="F476" s="227" t="s">
        <v>2816</v>
      </c>
      <c r="G476" s="227" t="s">
        <v>12650</v>
      </c>
      <c r="H476" s="233"/>
      <c r="I476" s="228">
        <v>16855</v>
      </c>
      <c r="J476" s="228"/>
      <c r="K476" s="228"/>
      <c r="L476" s="227" t="s">
        <v>290</v>
      </c>
      <c r="M476" s="228">
        <v>68</v>
      </c>
      <c r="N476" s="228">
        <v>105</v>
      </c>
      <c r="O476" s="228">
        <v>7140</v>
      </c>
      <c r="P476" s="228">
        <v>1</v>
      </c>
      <c r="Q476" s="228"/>
      <c r="R476" s="228"/>
      <c r="S476" s="227" t="s">
        <v>178</v>
      </c>
      <c r="T476" s="227" t="s">
        <v>466</v>
      </c>
      <c r="U476" s="227"/>
      <c r="V476" s="227">
        <v>2017</v>
      </c>
      <c r="W476" s="233"/>
      <c r="X476" s="233"/>
      <c r="Y476" s="233"/>
      <c r="Z476" s="233"/>
      <c r="AA476" s="233"/>
      <c r="AB476" s="233"/>
      <c r="AC476" s="228"/>
      <c r="AD476" s="227"/>
      <c r="AE476" s="227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27"/>
      <c r="AW476" s="1316"/>
    </row>
    <row r="477" spans="1:49" s="1317" customFormat="1" ht="24" customHeight="1">
      <c r="A477" s="208"/>
      <c r="B477" s="221"/>
      <c r="C477" s="227" t="s">
        <v>2797</v>
      </c>
      <c r="D477" s="227" t="s">
        <v>19966</v>
      </c>
      <c r="E477" s="227" t="s">
        <v>8347</v>
      </c>
      <c r="F477" s="227" t="s">
        <v>2797</v>
      </c>
      <c r="G477" s="227" t="s">
        <v>2797</v>
      </c>
      <c r="H477" s="233">
        <v>13</v>
      </c>
      <c r="I477" s="228">
        <v>25331</v>
      </c>
      <c r="J477" s="228">
        <v>281</v>
      </c>
      <c r="K477" s="228">
        <v>353</v>
      </c>
      <c r="L477" s="227" t="s">
        <v>290</v>
      </c>
      <c r="M477" s="228">
        <v>71</v>
      </c>
      <c r="N477" s="228">
        <v>110</v>
      </c>
      <c r="O477" s="228">
        <v>15620</v>
      </c>
      <c r="P477" s="228">
        <v>2</v>
      </c>
      <c r="Q477" s="228">
        <v>1000</v>
      </c>
      <c r="R477" s="228">
        <v>1000</v>
      </c>
      <c r="S477" s="227" t="s">
        <v>178</v>
      </c>
      <c r="T477" s="227" t="s">
        <v>466</v>
      </c>
      <c r="U477" s="227"/>
      <c r="V477" s="227">
        <v>2008</v>
      </c>
      <c r="W477" s="228">
        <v>420</v>
      </c>
      <c r="X477" s="227"/>
      <c r="Y477" s="233"/>
      <c r="Z477" s="233"/>
      <c r="AA477" s="233"/>
      <c r="AB477" s="233"/>
      <c r="AC477" s="228">
        <v>2261</v>
      </c>
      <c r="AD477" s="227"/>
      <c r="AE477" s="227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27"/>
      <c r="AW477" s="1316"/>
    </row>
    <row r="478" spans="1:49" s="1317" customFormat="1" ht="24" customHeight="1">
      <c r="A478" s="208"/>
      <c r="B478" s="221"/>
      <c r="C478" s="227" t="s">
        <v>2797</v>
      </c>
      <c r="D478" s="227" t="s">
        <v>19967</v>
      </c>
      <c r="E478" s="227" t="s">
        <v>8348</v>
      </c>
      <c r="F478" s="227" t="s">
        <v>2797</v>
      </c>
      <c r="G478" s="227" t="s">
        <v>2797</v>
      </c>
      <c r="H478" s="233"/>
      <c r="I478" s="228">
        <v>9715</v>
      </c>
      <c r="J478" s="228">
        <v>0</v>
      </c>
      <c r="K478" s="369">
        <v>0</v>
      </c>
      <c r="L478" s="227" t="s">
        <v>290</v>
      </c>
      <c r="M478" s="228">
        <v>68</v>
      </c>
      <c r="N478" s="228">
        <v>105</v>
      </c>
      <c r="O478" s="228">
        <v>7140</v>
      </c>
      <c r="P478" s="228">
        <v>1</v>
      </c>
      <c r="Q478" s="228">
        <v>600</v>
      </c>
      <c r="R478" s="228">
        <v>600</v>
      </c>
      <c r="S478" s="227" t="s">
        <v>4128</v>
      </c>
      <c r="T478" s="227" t="s">
        <v>466</v>
      </c>
      <c r="U478" s="227"/>
      <c r="V478" s="227">
        <v>2008</v>
      </c>
      <c r="W478" s="233"/>
      <c r="X478" s="233"/>
      <c r="Y478" s="233"/>
      <c r="Z478" s="233"/>
      <c r="AA478" s="233"/>
      <c r="AB478" s="233"/>
      <c r="AC478" s="228">
        <v>7800</v>
      </c>
      <c r="AD478" s="227"/>
      <c r="AE478" s="227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4"/>
      <c r="AW478" s="1316"/>
    </row>
    <row r="479" spans="1:49" s="1317" customFormat="1" ht="24" customHeight="1">
      <c r="A479" s="208"/>
      <c r="B479" s="221"/>
      <c r="C479" s="227" t="s">
        <v>2797</v>
      </c>
      <c r="D479" s="227" t="s">
        <v>19968</v>
      </c>
      <c r="E479" s="227" t="s">
        <v>8349</v>
      </c>
      <c r="F479" s="227" t="s">
        <v>2797</v>
      </c>
      <c r="G479" s="227" t="s">
        <v>3642</v>
      </c>
      <c r="H479" s="233"/>
      <c r="I479" s="228">
        <v>25690</v>
      </c>
      <c r="J479" s="228">
        <v>22</v>
      </c>
      <c r="K479" s="369">
        <v>22</v>
      </c>
      <c r="L479" s="227" t="s">
        <v>310</v>
      </c>
      <c r="M479" s="228">
        <v>75</v>
      </c>
      <c r="N479" s="228">
        <v>110</v>
      </c>
      <c r="O479" s="228">
        <v>8250</v>
      </c>
      <c r="P479" s="228">
        <v>1</v>
      </c>
      <c r="Q479" s="228"/>
      <c r="R479" s="228">
        <v>200</v>
      </c>
      <c r="S479" s="227" t="s">
        <v>714</v>
      </c>
      <c r="T479" s="227" t="s">
        <v>466</v>
      </c>
      <c r="U479" s="227"/>
      <c r="V479" s="227">
        <v>2011</v>
      </c>
      <c r="W479" s="233"/>
      <c r="X479" s="233"/>
      <c r="Y479" s="233"/>
      <c r="Z479" s="233"/>
      <c r="AA479" s="233"/>
      <c r="AB479" s="233"/>
      <c r="AC479" s="228">
        <v>2800</v>
      </c>
      <c r="AD479" s="227"/>
      <c r="AE479" s="227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4"/>
      <c r="AW479" s="1316"/>
    </row>
    <row r="480" spans="1:49" s="1317" customFormat="1" ht="24" customHeight="1">
      <c r="A480" s="208"/>
      <c r="B480" s="221"/>
      <c r="C480" s="227" t="s">
        <v>2797</v>
      </c>
      <c r="D480" s="227" t="s">
        <v>19969</v>
      </c>
      <c r="E480" s="227" t="s">
        <v>8350</v>
      </c>
      <c r="F480" s="227" t="s">
        <v>2797</v>
      </c>
      <c r="G480" s="227" t="s">
        <v>2797</v>
      </c>
      <c r="H480" s="233"/>
      <c r="I480" s="228">
        <v>28719</v>
      </c>
      <c r="J480" s="228">
        <v>22</v>
      </c>
      <c r="K480" s="369">
        <v>22</v>
      </c>
      <c r="L480" s="227" t="s">
        <v>290</v>
      </c>
      <c r="M480" s="228">
        <v>68</v>
      </c>
      <c r="N480" s="228">
        <v>105</v>
      </c>
      <c r="O480" s="228">
        <v>7140</v>
      </c>
      <c r="P480" s="228">
        <v>1</v>
      </c>
      <c r="Q480" s="228"/>
      <c r="R480" s="228">
        <v>200</v>
      </c>
      <c r="S480" s="227" t="s">
        <v>714</v>
      </c>
      <c r="T480" s="227" t="s">
        <v>466</v>
      </c>
      <c r="U480" s="227"/>
      <c r="V480" s="227">
        <v>2011</v>
      </c>
      <c r="W480" s="233"/>
      <c r="X480" s="233"/>
      <c r="Y480" s="233"/>
      <c r="Z480" s="233"/>
      <c r="AA480" s="233"/>
      <c r="AB480" s="233"/>
      <c r="AC480" s="228">
        <v>4700</v>
      </c>
      <c r="AD480" s="227"/>
      <c r="AE480" s="227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4"/>
      <c r="AW480" s="1316"/>
    </row>
    <row r="481" spans="1:50" s="1317" customFormat="1" ht="24" customHeight="1">
      <c r="A481" s="208"/>
      <c r="B481" s="221"/>
      <c r="C481" s="227" t="s">
        <v>2797</v>
      </c>
      <c r="D481" s="227" t="s">
        <v>19970</v>
      </c>
      <c r="E481" s="227" t="s">
        <v>8351</v>
      </c>
      <c r="F481" s="227" t="s">
        <v>2797</v>
      </c>
      <c r="G481" s="227" t="s">
        <v>2797</v>
      </c>
      <c r="H481" s="233"/>
      <c r="I481" s="228">
        <v>27636</v>
      </c>
      <c r="J481" s="228">
        <v>98</v>
      </c>
      <c r="K481" s="228">
        <v>98</v>
      </c>
      <c r="L481" s="227" t="s">
        <v>290</v>
      </c>
      <c r="M481" s="228">
        <v>68</v>
      </c>
      <c r="N481" s="228">
        <v>105</v>
      </c>
      <c r="O481" s="228">
        <v>7140</v>
      </c>
      <c r="P481" s="228">
        <v>1</v>
      </c>
      <c r="Q481" s="228">
        <v>400</v>
      </c>
      <c r="R481" s="228">
        <v>400</v>
      </c>
      <c r="S481" s="227" t="s">
        <v>714</v>
      </c>
      <c r="T481" s="227" t="s">
        <v>466</v>
      </c>
      <c r="U481" s="227"/>
      <c r="V481" s="227">
        <v>2012</v>
      </c>
      <c r="W481" s="233">
        <v>4700</v>
      </c>
      <c r="X481" s="233"/>
      <c r="Y481" s="233"/>
      <c r="Z481" s="233"/>
      <c r="AA481" s="233"/>
      <c r="AB481" s="233"/>
      <c r="AC481" s="228">
        <v>6310</v>
      </c>
      <c r="AD481" s="227"/>
      <c r="AE481" s="227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27"/>
      <c r="AW481" s="1316"/>
    </row>
    <row r="482" spans="1:50" s="1317" customFormat="1" ht="24" customHeight="1">
      <c r="A482" s="208"/>
      <c r="B482" s="221"/>
      <c r="C482" s="227" t="s">
        <v>2797</v>
      </c>
      <c r="D482" s="227" t="s">
        <v>19971</v>
      </c>
      <c r="E482" s="227" t="s">
        <v>8352</v>
      </c>
      <c r="F482" s="227" t="s">
        <v>2797</v>
      </c>
      <c r="G482" s="227" t="s">
        <v>2797</v>
      </c>
      <c r="H482" s="233"/>
      <c r="I482" s="228">
        <v>33373</v>
      </c>
      <c r="J482" s="228">
        <v>159</v>
      </c>
      <c r="K482" s="228">
        <v>151</v>
      </c>
      <c r="L482" s="227" t="s">
        <v>310</v>
      </c>
      <c r="M482" s="228">
        <v>68</v>
      </c>
      <c r="N482" s="228">
        <v>105</v>
      </c>
      <c r="O482" s="228">
        <v>7140</v>
      </c>
      <c r="P482" s="228">
        <v>1</v>
      </c>
      <c r="Q482" s="228"/>
      <c r="R482" s="228">
        <v>200</v>
      </c>
      <c r="S482" s="227" t="s">
        <v>714</v>
      </c>
      <c r="T482" s="227" t="s">
        <v>466</v>
      </c>
      <c r="U482" s="227"/>
      <c r="V482" s="227">
        <v>2010</v>
      </c>
      <c r="W482" s="233"/>
      <c r="X482" s="233"/>
      <c r="Y482" s="233"/>
      <c r="Z482" s="233"/>
      <c r="AA482" s="233"/>
      <c r="AB482" s="233"/>
      <c r="AC482" s="228">
        <v>4027</v>
      </c>
      <c r="AD482" s="227"/>
      <c r="AE482" s="227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27"/>
      <c r="AW482" s="1316"/>
    </row>
    <row r="483" spans="1:50" s="1317" customFormat="1" ht="24" customHeight="1">
      <c r="A483" s="208"/>
      <c r="B483" s="221"/>
      <c r="C483" s="227" t="s">
        <v>2797</v>
      </c>
      <c r="D483" s="227" t="s">
        <v>19972</v>
      </c>
      <c r="E483" s="260" t="s">
        <v>8353</v>
      </c>
      <c r="F483" s="233" t="s">
        <v>2797</v>
      </c>
      <c r="G483" s="233" t="s">
        <v>2797</v>
      </c>
      <c r="H483" s="233"/>
      <c r="I483" s="228">
        <v>29720</v>
      </c>
      <c r="J483" s="228">
        <v>84</v>
      </c>
      <c r="K483" s="228">
        <v>84</v>
      </c>
      <c r="L483" s="227" t="s">
        <v>290</v>
      </c>
      <c r="M483" s="228">
        <v>78</v>
      </c>
      <c r="N483" s="228">
        <v>105</v>
      </c>
      <c r="O483" s="228">
        <v>8190</v>
      </c>
      <c r="P483" s="228">
        <v>1</v>
      </c>
      <c r="Q483" s="228">
        <v>300</v>
      </c>
      <c r="R483" s="228">
        <v>300</v>
      </c>
      <c r="S483" s="227" t="s">
        <v>714</v>
      </c>
      <c r="T483" s="227" t="s">
        <v>466</v>
      </c>
      <c r="U483" s="227"/>
      <c r="V483" s="227">
        <v>2004</v>
      </c>
      <c r="W483" s="233"/>
      <c r="X483" s="233"/>
      <c r="Y483" s="233"/>
      <c r="Z483" s="233"/>
      <c r="AA483" s="233"/>
      <c r="AB483" s="233"/>
      <c r="AC483" s="228">
        <v>2410</v>
      </c>
      <c r="AD483" s="227"/>
      <c r="AE483" s="227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27"/>
      <c r="AW483" s="1316"/>
    </row>
    <row r="484" spans="1:50" s="1317" customFormat="1" ht="24" customHeight="1">
      <c r="A484" s="1319"/>
      <c r="B484" s="221"/>
      <c r="C484" s="236" t="s">
        <v>2797</v>
      </c>
      <c r="D484" s="227" t="s">
        <v>19973</v>
      </c>
      <c r="E484" s="397" t="s">
        <v>8354</v>
      </c>
      <c r="F484" s="236" t="s">
        <v>2797</v>
      </c>
      <c r="G484" s="236" t="s">
        <v>2797</v>
      </c>
      <c r="H484" s="236"/>
      <c r="I484" s="228">
        <v>29600</v>
      </c>
      <c r="J484" s="254"/>
      <c r="K484" s="254"/>
      <c r="L484" s="228" t="s">
        <v>310</v>
      </c>
      <c r="M484" s="228">
        <v>74</v>
      </c>
      <c r="N484" s="228">
        <v>120</v>
      </c>
      <c r="O484" s="228">
        <v>8880</v>
      </c>
      <c r="P484" s="254">
        <v>1</v>
      </c>
      <c r="Q484" s="254">
        <v>400</v>
      </c>
      <c r="R484" s="254">
        <v>400</v>
      </c>
      <c r="S484" s="254" t="s">
        <v>714</v>
      </c>
      <c r="T484" s="254" t="s">
        <v>466</v>
      </c>
      <c r="U484" s="254"/>
      <c r="V484" s="236">
        <v>2009</v>
      </c>
      <c r="W484" s="236"/>
      <c r="X484" s="236"/>
      <c r="Y484" s="236"/>
      <c r="Z484" s="236"/>
      <c r="AA484" s="236"/>
      <c r="AB484" s="236"/>
      <c r="AC484" s="236">
        <v>1670</v>
      </c>
      <c r="AD484" s="236"/>
      <c r="AE484" s="254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  <c r="AQ484" s="236"/>
      <c r="AR484" s="236"/>
      <c r="AS484" s="236"/>
      <c r="AT484" s="236"/>
      <c r="AU484" s="236"/>
      <c r="AV484" s="227"/>
      <c r="AW484" s="1316"/>
    </row>
    <row r="485" spans="1:50" s="1317" customFormat="1" ht="24" customHeight="1">
      <c r="A485" s="1319"/>
      <c r="B485" s="221"/>
      <c r="C485" s="227" t="s">
        <v>2797</v>
      </c>
      <c r="D485" s="227" t="s">
        <v>19974</v>
      </c>
      <c r="E485" s="227" t="s">
        <v>8355</v>
      </c>
      <c r="F485" s="227" t="s">
        <v>2797</v>
      </c>
      <c r="G485" s="227" t="s">
        <v>2797</v>
      </c>
      <c r="H485" s="233"/>
      <c r="I485" s="228">
        <v>27711</v>
      </c>
      <c r="J485" s="228">
        <v>18.48</v>
      </c>
      <c r="K485" s="228">
        <v>18.48</v>
      </c>
      <c r="L485" s="227" t="s">
        <v>290</v>
      </c>
      <c r="M485" s="228">
        <v>74</v>
      </c>
      <c r="N485" s="228">
        <v>120</v>
      </c>
      <c r="O485" s="228">
        <v>8880</v>
      </c>
      <c r="P485" s="228">
        <v>1</v>
      </c>
      <c r="Q485" s="236">
        <v>400</v>
      </c>
      <c r="R485" s="228">
        <v>400</v>
      </c>
      <c r="S485" s="227" t="s">
        <v>714</v>
      </c>
      <c r="T485" s="227" t="s">
        <v>466</v>
      </c>
      <c r="U485" s="227"/>
      <c r="V485" s="227">
        <v>2013</v>
      </c>
      <c r="W485" s="233"/>
      <c r="X485" s="233"/>
      <c r="Y485" s="233"/>
      <c r="Z485" s="233"/>
      <c r="AA485" s="233"/>
      <c r="AB485" s="233"/>
      <c r="AC485" s="228">
        <v>493</v>
      </c>
      <c r="AD485" s="227"/>
      <c r="AE485" s="227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4"/>
      <c r="AW485" s="1316"/>
    </row>
    <row r="486" spans="1:50" s="1317" customFormat="1" ht="24" customHeight="1">
      <c r="A486" s="1319"/>
      <c r="B486" s="221"/>
      <c r="C486" s="227" t="s">
        <v>2797</v>
      </c>
      <c r="D486" s="227" t="s">
        <v>19975</v>
      </c>
      <c r="E486" s="227" t="s">
        <v>8356</v>
      </c>
      <c r="F486" s="227" t="s">
        <v>2797</v>
      </c>
      <c r="G486" s="227" t="s">
        <v>2797</v>
      </c>
      <c r="H486" s="233"/>
      <c r="I486" s="228">
        <v>39270</v>
      </c>
      <c r="J486" s="228"/>
      <c r="K486" s="228"/>
      <c r="L486" s="227" t="s">
        <v>290</v>
      </c>
      <c r="M486" s="228">
        <v>70</v>
      </c>
      <c r="N486" s="228">
        <v>105</v>
      </c>
      <c r="O486" s="228">
        <v>7350</v>
      </c>
      <c r="P486" s="228">
        <v>1</v>
      </c>
      <c r="Q486" s="236"/>
      <c r="R486" s="228">
        <v>200</v>
      </c>
      <c r="S486" s="227" t="s">
        <v>714</v>
      </c>
      <c r="T486" s="227" t="s">
        <v>466</v>
      </c>
      <c r="U486" s="227"/>
      <c r="V486" s="227">
        <v>2007</v>
      </c>
      <c r="W486" s="233"/>
      <c r="X486" s="233"/>
      <c r="Y486" s="233"/>
      <c r="Z486" s="233"/>
      <c r="AA486" s="233"/>
      <c r="AB486" s="233"/>
      <c r="AC486" s="228"/>
      <c r="AD486" s="227"/>
      <c r="AE486" s="227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27"/>
      <c r="AW486" s="1316"/>
    </row>
    <row r="487" spans="1:50" s="1317" customFormat="1" ht="24" customHeight="1">
      <c r="A487" s="208"/>
      <c r="B487" s="221"/>
      <c r="C487" s="236" t="s">
        <v>2797</v>
      </c>
      <c r="D487" s="227" t="s">
        <v>19976</v>
      </c>
      <c r="E487" s="397" t="s">
        <v>8357</v>
      </c>
      <c r="F487" s="236" t="s">
        <v>2797</v>
      </c>
      <c r="G487" s="227" t="s">
        <v>2797</v>
      </c>
      <c r="H487" s="236"/>
      <c r="I487" s="228">
        <v>7140</v>
      </c>
      <c r="J487" s="254"/>
      <c r="K487" s="254"/>
      <c r="L487" s="236" t="s">
        <v>290</v>
      </c>
      <c r="M487" s="254">
        <v>68</v>
      </c>
      <c r="N487" s="254">
        <v>105</v>
      </c>
      <c r="O487" s="254">
        <v>7140</v>
      </c>
      <c r="P487" s="254">
        <v>1</v>
      </c>
      <c r="Q487" s="254"/>
      <c r="R487" s="254"/>
      <c r="S487" s="236"/>
      <c r="T487" s="236"/>
      <c r="U487" s="236"/>
      <c r="V487" s="236">
        <v>2014</v>
      </c>
      <c r="W487" s="236">
        <v>2940</v>
      </c>
      <c r="X487" s="236" t="s">
        <v>8358</v>
      </c>
      <c r="Y487" s="236"/>
      <c r="Z487" s="236"/>
      <c r="AA487" s="236"/>
      <c r="AB487" s="236"/>
      <c r="AC487" s="254"/>
      <c r="AD487" s="236"/>
      <c r="AE487" s="236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  <c r="AQ487" s="236"/>
      <c r="AR487" s="236"/>
      <c r="AS487" s="236"/>
      <c r="AT487" s="236"/>
      <c r="AU487" s="236"/>
      <c r="AV487" s="236"/>
      <c r="AW487" s="1316"/>
    </row>
    <row r="488" spans="1:50" s="1317" customFormat="1" ht="24" customHeight="1">
      <c r="A488" s="208"/>
      <c r="B488" s="221"/>
      <c r="C488" s="227" t="s">
        <v>2797</v>
      </c>
      <c r="D488" s="227" t="s">
        <v>19977</v>
      </c>
      <c r="E488" s="227" t="s">
        <v>19978</v>
      </c>
      <c r="F488" s="227" t="s">
        <v>2806</v>
      </c>
      <c r="G488" s="227" t="s">
        <v>507</v>
      </c>
      <c r="H488" s="233"/>
      <c r="I488" s="228">
        <v>5000</v>
      </c>
      <c r="J488" s="405"/>
      <c r="K488" s="405"/>
      <c r="L488" s="313"/>
      <c r="M488" s="405"/>
      <c r="N488" s="405"/>
      <c r="O488" s="405"/>
      <c r="P488" s="405"/>
      <c r="Q488" s="405"/>
      <c r="R488" s="405"/>
      <c r="S488" s="313"/>
      <c r="T488" s="313"/>
      <c r="U488" s="313"/>
      <c r="V488" s="313"/>
      <c r="W488" s="356"/>
      <c r="X488" s="356"/>
      <c r="Y488" s="356"/>
      <c r="Z488" s="356"/>
      <c r="AA488" s="356"/>
      <c r="AB488" s="356"/>
      <c r="AC488" s="405"/>
      <c r="AD488" s="313"/>
      <c r="AE488" s="313"/>
      <c r="AF488" s="356"/>
      <c r="AG488" s="356"/>
      <c r="AH488" s="356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33"/>
      <c r="AU488" s="233"/>
      <c r="AV488" s="227"/>
      <c r="AW488" s="1316"/>
    </row>
    <row r="489" spans="1:50" s="1317" customFormat="1" ht="24" customHeight="1">
      <c r="A489" s="208"/>
      <c r="B489" s="221"/>
      <c r="C489" s="227" t="s">
        <v>2797</v>
      </c>
      <c r="D489" s="227" t="s">
        <v>19977</v>
      </c>
      <c r="E489" s="227" t="s">
        <v>19979</v>
      </c>
      <c r="F489" s="227" t="s">
        <v>2806</v>
      </c>
      <c r="G489" s="227" t="s">
        <v>507</v>
      </c>
      <c r="H489" s="233"/>
      <c r="I489" s="228">
        <v>2000</v>
      </c>
      <c r="J489" s="228"/>
      <c r="K489" s="228"/>
      <c r="L489" s="227"/>
      <c r="M489" s="228"/>
      <c r="N489" s="228"/>
      <c r="O489" s="228"/>
      <c r="P489" s="228"/>
      <c r="Q489" s="228"/>
      <c r="R489" s="228"/>
      <c r="S489" s="227"/>
      <c r="T489" s="227"/>
      <c r="U489" s="227"/>
      <c r="V489" s="227"/>
      <c r="W489" s="233"/>
      <c r="X489" s="233"/>
      <c r="Y489" s="233"/>
      <c r="Z489" s="233"/>
      <c r="AA489" s="233"/>
      <c r="AB489" s="233"/>
      <c r="AC489" s="228"/>
      <c r="AD489" s="227"/>
      <c r="AE489" s="227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33"/>
      <c r="AU489" s="233"/>
      <c r="AV489" s="227"/>
      <c r="AW489" s="1316" t="s">
        <v>19794</v>
      </c>
    </row>
    <row r="490" spans="1:50" s="1317" customFormat="1" ht="24" customHeight="1">
      <c r="A490" s="208"/>
      <c r="B490" s="221"/>
      <c r="C490" s="236" t="s">
        <v>2797</v>
      </c>
      <c r="D490" s="227" t="s">
        <v>19973</v>
      </c>
      <c r="E490" s="236" t="s">
        <v>8359</v>
      </c>
      <c r="F490" s="236" t="s">
        <v>2797</v>
      </c>
      <c r="G490" s="227" t="s">
        <v>2797</v>
      </c>
      <c r="H490" s="236"/>
      <c r="I490" s="254">
        <v>14021</v>
      </c>
      <c r="J490" s="254"/>
      <c r="K490" s="254"/>
      <c r="L490" s="236" t="s">
        <v>290</v>
      </c>
      <c r="M490" s="254">
        <v>64</v>
      </c>
      <c r="N490" s="254">
        <v>100</v>
      </c>
      <c r="O490" s="254">
        <v>7140</v>
      </c>
      <c r="P490" s="254">
        <v>1</v>
      </c>
      <c r="Q490" s="254"/>
      <c r="R490" s="254">
        <v>200</v>
      </c>
      <c r="S490" s="227" t="s">
        <v>714</v>
      </c>
      <c r="T490" s="227"/>
      <c r="U490" s="227"/>
      <c r="V490" s="236">
        <v>2016</v>
      </c>
      <c r="W490" s="236"/>
      <c r="X490" s="236"/>
      <c r="Y490" s="236"/>
      <c r="Z490" s="236"/>
      <c r="AA490" s="236"/>
      <c r="AB490" s="236"/>
      <c r="AC490" s="254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6"/>
      <c r="AU490" s="236"/>
      <c r="AV490" s="236"/>
      <c r="AW490" s="1316"/>
    </row>
    <row r="491" spans="1:50" s="1317" customFormat="1" ht="24" customHeight="1">
      <c r="A491" s="208"/>
      <c r="B491" s="221"/>
      <c r="C491" s="236" t="s">
        <v>2797</v>
      </c>
      <c r="D491" s="227" t="s">
        <v>19980</v>
      </c>
      <c r="E491" s="236" t="s">
        <v>8360</v>
      </c>
      <c r="F491" s="236" t="s">
        <v>2797</v>
      </c>
      <c r="G491" s="227" t="s">
        <v>2797</v>
      </c>
      <c r="H491" s="236"/>
      <c r="I491" s="254">
        <v>11000</v>
      </c>
      <c r="J491" s="254"/>
      <c r="K491" s="254"/>
      <c r="L491" s="236" t="s">
        <v>148</v>
      </c>
      <c r="M491" s="254">
        <v>64</v>
      </c>
      <c r="N491" s="254">
        <v>100</v>
      </c>
      <c r="O491" s="254">
        <v>6400</v>
      </c>
      <c r="P491" s="254">
        <v>1</v>
      </c>
      <c r="Q491" s="254"/>
      <c r="R491" s="254"/>
      <c r="S491" s="227"/>
      <c r="T491" s="227"/>
      <c r="U491" s="227"/>
      <c r="V491" s="236">
        <v>2018</v>
      </c>
      <c r="W491" s="236"/>
      <c r="X491" s="236"/>
      <c r="Y491" s="236"/>
      <c r="Z491" s="236"/>
      <c r="AA491" s="236"/>
      <c r="AB491" s="236"/>
      <c r="AC491" s="254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6"/>
      <c r="AU491" s="236"/>
      <c r="AV491" s="236"/>
      <c r="AW491" s="1316"/>
    </row>
    <row r="492" spans="1:50" s="1317" customFormat="1" ht="24" customHeight="1">
      <c r="A492" s="208"/>
      <c r="B492" s="221"/>
      <c r="C492" s="236" t="s">
        <v>2797</v>
      </c>
      <c r="D492" s="227" t="s">
        <v>19981</v>
      </c>
      <c r="E492" s="236" t="s">
        <v>10716</v>
      </c>
      <c r="F492" s="236" t="s">
        <v>2797</v>
      </c>
      <c r="G492" s="227" t="s">
        <v>2797</v>
      </c>
      <c r="H492" s="236">
        <v>22703</v>
      </c>
      <c r="I492" s="254"/>
      <c r="J492" s="254">
        <v>132</v>
      </c>
      <c r="K492" s="254">
        <v>163</v>
      </c>
      <c r="L492" s="236" t="s">
        <v>290</v>
      </c>
      <c r="M492" s="254">
        <v>68</v>
      </c>
      <c r="N492" s="254">
        <v>105</v>
      </c>
      <c r="O492" s="254">
        <v>7140</v>
      </c>
      <c r="P492" s="254">
        <v>1</v>
      </c>
      <c r="Q492" s="254">
        <v>200</v>
      </c>
      <c r="R492" s="254">
        <v>200</v>
      </c>
      <c r="S492" s="227" t="s">
        <v>4128</v>
      </c>
      <c r="T492" s="236" t="s">
        <v>466</v>
      </c>
      <c r="U492" s="236"/>
      <c r="V492" s="236">
        <v>2018</v>
      </c>
      <c r="W492" s="236">
        <v>170</v>
      </c>
      <c r="X492" s="236"/>
      <c r="Y492" s="236"/>
      <c r="Z492" s="236"/>
      <c r="AA492" s="236"/>
      <c r="AB492" s="236"/>
      <c r="AC492" s="254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6"/>
      <c r="AU492" s="236"/>
      <c r="AV492" s="236"/>
      <c r="AW492" s="1316"/>
    </row>
    <row r="493" spans="1:50" s="1317" customFormat="1" ht="24" customHeight="1">
      <c r="A493" s="208"/>
      <c r="B493" s="221"/>
      <c r="C493" s="227" t="s">
        <v>2919</v>
      </c>
      <c r="D493" s="227" t="s">
        <v>19982</v>
      </c>
      <c r="E493" s="227" t="s">
        <v>10717</v>
      </c>
      <c r="F493" s="227" t="s">
        <v>2919</v>
      </c>
      <c r="G493" s="227" t="s">
        <v>12867</v>
      </c>
      <c r="H493" s="233"/>
      <c r="I493" s="228">
        <v>57479</v>
      </c>
      <c r="J493" s="228"/>
      <c r="K493" s="228"/>
      <c r="L493" s="227" t="s">
        <v>290</v>
      </c>
      <c r="M493" s="228">
        <v>62</v>
      </c>
      <c r="N493" s="228">
        <v>101</v>
      </c>
      <c r="O493" s="228">
        <v>6262</v>
      </c>
      <c r="P493" s="228">
        <v>1</v>
      </c>
      <c r="Q493" s="228">
        <v>120</v>
      </c>
      <c r="R493" s="228">
        <v>120</v>
      </c>
      <c r="S493" s="227" t="s">
        <v>714</v>
      </c>
      <c r="T493" s="227" t="s">
        <v>1005</v>
      </c>
      <c r="U493" s="227"/>
      <c r="V493" s="227">
        <v>2009</v>
      </c>
      <c r="W493" s="233"/>
      <c r="X493" s="233"/>
      <c r="Y493" s="233"/>
      <c r="Z493" s="233"/>
      <c r="AA493" s="233"/>
      <c r="AB493" s="233"/>
      <c r="AC493" s="228">
        <v>3900</v>
      </c>
      <c r="AD493" s="227"/>
      <c r="AE493" s="227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33"/>
      <c r="AU493" s="233"/>
      <c r="AV493" s="227" t="s">
        <v>8367</v>
      </c>
      <c r="AW493" s="1320"/>
      <c r="AX493" s="1321"/>
    </row>
    <row r="494" spans="1:50" s="1317" customFormat="1" ht="24" customHeight="1">
      <c r="A494" s="208"/>
      <c r="B494" s="221"/>
      <c r="C494" s="227" t="s">
        <v>2919</v>
      </c>
      <c r="D494" s="227" t="s">
        <v>19983</v>
      </c>
      <c r="E494" s="227" t="s">
        <v>17592</v>
      </c>
      <c r="F494" s="227" t="s">
        <v>2919</v>
      </c>
      <c r="G494" s="227" t="s">
        <v>12867</v>
      </c>
      <c r="H494" s="233">
        <v>2</v>
      </c>
      <c r="I494" s="228">
        <v>9940</v>
      </c>
      <c r="J494" s="228"/>
      <c r="K494" s="228"/>
      <c r="L494" s="227" t="s">
        <v>290</v>
      </c>
      <c r="M494" s="228">
        <v>68</v>
      </c>
      <c r="N494" s="228">
        <v>106</v>
      </c>
      <c r="O494" s="228">
        <v>7208</v>
      </c>
      <c r="P494" s="228">
        <v>1</v>
      </c>
      <c r="Q494" s="228">
        <v>668</v>
      </c>
      <c r="R494" s="228">
        <v>668</v>
      </c>
      <c r="S494" s="227" t="s">
        <v>465</v>
      </c>
      <c r="T494" s="227" t="s">
        <v>12652</v>
      </c>
      <c r="U494" s="227"/>
      <c r="V494" s="227">
        <v>2002</v>
      </c>
      <c r="W494" s="228"/>
      <c r="X494" s="227" t="s">
        <v>12653</v>
      </c>
      <c r="Y494" s="323"/>
      <c r="Z494" s="323"/>
      <c r="AA494" s="323"/>
      <c r="AB494" s="323"/>
      <c r="AC494" s="228"/>
      <c r="AD494" s="227"/>
      <c r="AE494" s="227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33"/>
      <c r="AU494" s="233"/>
      <c r="AV494" s="227" t="s">
        <v>12653</v>
      </c>
      <c r="AW494" s="1320"/>
      <c r="AX494" s="1321"/>
    </row>
    <row r="495" spans="1:50" s="1317" customFormat="1" ht="24" customHeight="1">
      <c r="A495" s="208"/>
      <c r="B495" s="221"/>
      <c r="C495" s="236" t="s">
        <v>2810</v>
      </c>
      <c r="D495" s="227" t="s">
        <v>19984</v>
      </c>
      <c r="E495" s="236" t="s">
        <v>10718</v>
      </c>
      <c r="F495" s="236" t="s">
        <v>2810</v>
      </c>
      <c r="G495" s="236" t="s">
        <v>19985</v>
      </c>
      <c r="H495" s="236"/>
      <c r="I495" s="385">
        <v>7009</v>
      </c>
      <c r="J495" s="236">
        <v>147</v>
      </c>
      <c r="K495" s="236">
        <v>147</v>
      </c>
      <c r="L495" s="236" t="s">
        <v>290</v>
      </c>
      <c r="M495" s="254">
        <v>62</v>
      </c>
      <c r="N495" s="254">
        <v>95</v>
      </c>
      <c r="O495" s="254">
        <v>5890</v>
      </c>
      <c r="P495" s="254">
        <v>1</v>
      </c>
      <c r="Q495" s="236">
        <v>300</v>
      </c>
      <c r="R495" s="236">
        <v>1000</v>
      </c>
      <c r="S495" s="236" t="s">
        <v>178</v>
      </c>
      <c r="T495" s="236" t="s">
        <v>466</v>
      </c>
      <c r="U495" s="236" t="s">
        <v>18732</v>
      </c>
      <c r="V495" s="236">
        <v>2003</v>
      </c>
      <c r="W495" s="236"/>
      <c r="X495" s="236"/>
      <c r="Y495" s="236"/>
      <c r="Z495" s="236"/>
      <c r="AA495" s="236"/>
      <c r="AB495" s="236"/>
      <c r="AC495" s="236">
        <v>487</v>
      </c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6"/>
      <c r="AU495" s="236"/>
      <c r="AV495" s="421"/>
      <c r="AW495" s="1316"/>
    </row>
    <row r="496" spans="1:50" s="1317" customFormat="1" ht="24" customHeight="1">
      <c r="A496" s="208"/>
      <c r="B496" s="221"/>
      <c r="C496" s="236" t="s">
        <v>2810</v>
      </c>
      <c r="D496" s="227" t="s">
        <v>19986</v>
      </c>
      <c r="E496" s="236" t="s">
        <v>8369</v>
      </c>
      <c r="F496" s="236" t="s">
        <v>2810</v>
      </c>
      <c r="G496" s="236" t="s">
        <v>16449</v>
      </c>
      <c r="H496" s="236"/>
      <c r="I496" s="385">
        <v>42421</v>
      </c>
      <c r="J496" s="236">
        <v>50</v>
      </c>
      <c r="K496" s="236">
        <v>50</v>
      </c>
      <c r="L496" s="236" t="s">
        <v>290</v>
      </c>
      <c r="M496" s="254">
        <v>68</v>
      </c>
      <c r="N496" s="254">
        <v>103</v>
      </c>
      <c r="O496" s="254">
        <v>6500</v>
      </c>
      <c r="P496" s="254">
        <v>1</v>
      </c>
      <c r="Q496" s="236">
        <v>393</v>
      </c>
      <c r="R496" s="385">
        <v>393</v>
      </c>
      <c r="S496" s="236" t="s">
        <v>465</v>
      </c>
      <c r="T496" s="236" t="s">
        <v>466</v>
      </c>
      <c r="U496" s="236" t="s">
        <v>18933</v>
      </c>
      <c r="V496" s="236">
        <v>2005</v>
      </c>
      <c r="W496" s="236"/>
      <c r="X496" s="236"/>
      <c r="Y496" s="236"/>
      <c r="Z496" s="236"/>
      <c r="AA496" s="236"/>
      <c r="AB496" s="236"/>
      <c r="AC496" s="385">
        <v>1200</v>
      </c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6"/>
      <c r="AU496" s="236"/>
      <c r="AV496" s="236"/>
      <c r="AW496" s="1316"/>
    </row>
    <row r="497" spans="1:49" s="1317" customFormat="1" ht="24" customHeight="1">
      <c r="A497" s="208"/>
      <c r="B497" s="221"/>
      <c r="C497" s="236" t="s">
        <v>2810</v>
      </c>
      <c r="D497" s="227" t="s">
        <v>19987</v>
      </c>
      <c r="E497" s="236" t="s">
        <v>16285</v>
      </c>
      <c r="F497" s="236" t="s">
        <v>2810</v>
      </c>
      <c r="G497" s="236" t="s">
        <v>19988</v>
      </c>
      <c r="H497" s="236"/>
      <c r="I497" s="385">
        <v>19477</v>
      </c>
      <c r="J497" s="236">
        <v>196.58</v>
      </c>
      <c r="K497" s="236">
        <v>208.66</v>
      </c>
      <c r="L497" s="236" t="s">
        <v>290</v>
      </c>
      <c r="M497" s="254">
        <v>68</v>
      </c>
      <c r="N497" s="254">
        <v>100</v>
      </c>
      <c r="O497" s="254">
        <v>6800</v>
      </c>
      <c r="P497" s="254">
        <v>1</v>
      </c>
      <c r="Q497" s="236">
        <v>354</v>
      </c>
      <c r="R497" s="385">
        <v>1000</v>
      </c>
      <c r="S497" s="236" t="s">
        <v>465</v>
      </c>
      <c r="T497" s="236" t="s">
        <v>466</v>
      </c>
      <c r="U497" s="236" t="s">
        <v>18933</v>
      </c>
      <c r="V497" s="236">
        <v>2009</v>
      </c>
      <c r="W497" s="236"/>
      <c r="X497" s="236"/>
      <c r="Y497" s="236"/>
      <c r="Z497" s="236"/>
      <c r="AA497" s="236"/>
      <c r="AB497" s="236"/>
      <c r="AC497" s="385">
        <v>2278</v>
      </c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6"/>
      <c r="AU497" s="236"/>
      <c r="AV497" s="236"/>
      <c r="AW497" s="1316"/>
    </row>
    <row r="498" spans="1:49" s="1317" customFormat="1" ht="24" customHeight="1">
      <c r="A498" s="208"/>
      <c r="B498" s="221"/>
      <c r="C498" s="236" t="s">
        <v>2810</v>
      </c>
      <c r="D498" s="227" t="s">
        <v>19989</v>
      </c>
      <c r="E498" s="236" t="s">
        <v>17593</v>
      </c>
      <c r="F498" s="236" t="s">
        <v>2810</v>
      </c>
      <c r="G498" s="236" t="s">
        <v>19990</v>
      </c>
      <c r="H498" s="236"/>
      <c r="I498" s="385">
        <v>15000</v>
      </c>
      <c r="J498" s="236">
        <v>182</v>
      </c>
      <c r="K498" s="236">
        <v>147</v>
      </c>
      <c r="L498" s="236" t="s">
        <v>290</v>
      </c>
      <c r="M498" s="254">
        <v>64</v>
      </c>
      <c r="N498" s="254">
        <v>97</v>
      </c>
      <c r="O498" s="254">
        <v>6208</v>
      </c>
      <c r="P498" s="254">
        <v>1</v>
      </c>
      <c r="Q498" s="236">
        <v>168</v>
      </c>
      <c r="R498" s="385">
        <v>200</v>
      </c>
      <c r="S498" s="236" t="s">
        <v>465</v>
      </c>
      <c r="T498" s="236" t="s">
        <v>466</v>
      </c>
      <c r="U498" s="236" t="s">
        <v>18732</v>
      </c>
      <c r="V498" s="236">
        <v>2012</v>
      </c>
      <c r="W498" s="236"/>
      <c r="X498" s="236"/>
      <c r="Y498" s="236"/>
      <c r="Z498" s="236"/>
      <c r="AA498" s="236"/>
      <c r="AB498" s="236"/>
      <c r="AC498" s="385">
        <v>1462</v>
      </c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  <c r="AU498" s="236"/>
      <c r="AV498" s="236"/>
      <c r="AW498" s="1316"/>
    </row>
    <row r="499" spans="1:49" s="1317" customFormat="1" ht="24" customHeight="1">
      <c r="A499" s="208"/>
      <c r="B499" s="221"/>
      <c r="C499" s="236" t="s">
        <v>2810</v>
      </c>
      <c r="D499" s="227" t="s">
        <v>19991</v>
      </c>
      <c r="E499" s="236" t="s">
        <v>17594</v>
      </c>
      <c r="F499" s="236" t="s">
        <v>2810</v>
      </c>
      <c r="G499" s="236" t="s">
        <v>19990</v>
      </c>
      <c r="H499" s="236"/>
      <c r="I499" s="385">
        <v>16136</v>
      </c>
      <c r="J499" s="236">
        <v>132</v>
      </c>
      <c r="K499" s="236">
        <v>132</v>
      </c>
      <c r="L499" s="236" t="s">
        <v>290</v>
      </c>
      <c r="M499" s="254">
        <v>64</v>
      </c>
      <c r="N499" s="254">
        <v>97</v>
      </c>
      <c r="O499" s="254">
        <v>6208</v>
      </c>
      <c r="P499" s="254">
        <v>1</v>
      </c>
      <c r="Q499" s="236">
        <v>192</v>
      </c>
      <c r="R499" s="385">
        <v>220</v>
      </c>
      <c r="S499" s="236" t="s">
        <v>465</v>
      </c>
      <c r="T499" s="236" t="s">
        <v>466</v>
      </c>
      <c r="U499" s="236" t="s">
        <v>18732</v>
      </c>
      <c r="V499" s="236">
        <v>2012</v>
      </c>
      <c r="W499" s="236"/>
      <c r="X499" s="236"/>
      <c r="Y499" s="236"/>
      <c r="Z499" s="236"/>
      <c r="AA499" s="236"/>
      <c r="AB499" s="236"/>
      <c r="AC499" s="385">
        <v>1490</v>
      </c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  <c r="AU499" s="236"/>
      <c r="AV499" s="236"/>
      <c r="AW499" s="1316"/>
    </row>
    <row r="500" spans="1:49" s="1317" customFormat="1" ht="24" customHeight="1">
      <c r="A500" s="208"/>
      <c r="B500" s="221"/>
      <c r="C500" s="236" t="s">
        <v>2810</v>
      </c>
      <c r="D500" s="227" t="s">
        <v>19992</v>
      </c>
      <c r="E500" s="236" t="s">
        <v>8371</v>
      </c>
      <c r="F500" s="236" t="s">
        <v>2810</v>
      </c>
      <c r="G500" s="236" t="s">
        <v>16449</v>
      </c>
      <c r="H500" s="385">
        <v>42421</v>
      </c>
      <c r="I500" s="385">
        <v>42421</v>
      </c>
      <c r="J500" s="236">
        <v>76.5</v>
      </c>
      <c r="K500" s="236">
        <v>76.5</v>
      </c>
      <c r="L500" s="236" t="s">
        <v>290</v>
      </c>
      <c r="M500" s="254">
        <v>66</v>
      </c>
      <c r="N500" s="254">
        <v>102</v>
      </c>
      <c r="O500" s="254">
        <v>6732</v>
      </c>
      <c r="P500" s="254">
        <v>1</v>
      </c>
      <c r="Q500" s="236">
        <v>334</v>
      </c>
      <c r="R500" s="385">
        <v>334</v>
      </c>
      <c r="S500" s="236" t="s">
        <v>465</v>
      </c>
      <c r="T500" s="236" t="s">
        <v>466</v>
      </c>
      <c r="U500" s="236" t="s">
        <v>18933</v>
      </c>
      <c r="V500" s="236">
        <v>2014</v>
      </c>
      <c r="W500" s="385">
        <v>1667</v>
      </c>
      <c r="X500" s="236" t="s">
        <v>8372</v>
      </c>
      <c r="Y500" s="236"/>
      <c r="Z500" s="236"/>
      <c r="AA500" s="236"/>
      <c r="AB500" s="236"/>
      <c r="AC500" s="385">
        <v>1667</v>
      </c>
      <c r="AD500" s="236" t="s">
        <v>8372</v>
      </c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  <c r="AU500" s="236"/>
      <c r="AV500" s="236"/>
      <c r="AW500" s="1316"/>
    </row>
    <row r="501" spans="1:49" s="1317" customFormat="1" ht="24" customHeight="1">
      <c r="A501" s="208"/>
      <c r="B501" s="221"/>
      <c r="C501" s="227" t="s">
        <v>2810</v>
      </c>
      <c r="D501" s="227" t="s">
        <v>19993</v>
      </c>
      <c r="E501" s="300" t="s">
        <v>9787</v>
      </c>
      <c r="F501" s="233" t="s">
        <v>2810</v>
      </c>
      <c r="G501" s="233" t="s">
        <v>19994</v>
      </c>
      <c r="H501" s="238"/>
      <c r="I501" s="228">
        <v>11156</v>
      </c>
      <c r="J501" s="228"/>
      <c r="K501" s="228"/>
      <c r="L501" s="228" t="s">
        <v>290</v>
      </c>
      <c r="M501" s="228">
        <v>66</v>
      </c>
      <c r="N501" s="228">
        <v>105</v>
      </c>
      <c r="O501" s="228">
        <v>6930</v>
      </c>
      <c r="P501" s="228">
        <v>1</v>
      </c>
      <c r="Q501" s="228">
        <v>324</v>
      </c>
      <c r="R501" s="228">
        <v>324</v>
      </c>
      <c r="S501" s="228" t="s">
        <v>178</v>
      </c>
      <c r="T501" s="228" t="s">
        <v>466</v>
      </c>
      <c r="U501" s="228" t="s">
        <v>18933</v>
      </c>
      <c r="V501" s="236">
        <v>2018</v>
      </c>
      <c r="W501" s="233"/>
      <c r="X501" s="227"/>
      <c r="Y501" s="233"/>
      <c r="Z501" s="233"/>
      <c r="AA501" s="233"/>
      <c r="AB501" s="233"/>
      <c r="AC501" s="310">
        <v>2000</v>
      </c>
      <c r="AD501" s="233"/>
      <c r="AE501" s="228"/>
      <c r="AF501" s="227"/>
      <c r="AG501" s="227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33"/>
      <c r="AU501" s="233"/>
      <c r="AV501" s="233"/>
      <c r="AW501" s="1316"/>
    </row>
    <row r="502" spans="1:49" s="1317" customFormat="1" ht="24" customHeight="1">
      <c r="A502" s="208"/>
      <c r="B502" s="221"/>
      <c r="C502" s="236" t="s">
        <v>2810</v>
      </c>
      <c r="D502" s="227" t="s">
        <v>19989</v>
      </c>
      <c r="E502" s="300" t="s">
        <v>16286</v>
      </c>
      <c r="F502" s="236" t="s">
        <v>2810</v>
      </c>
      <c r="G502" s="236" t="s">
        <v>19990</v>
      </c>
      <c r="H502" s="236"/>
      <c r="I502" s="385">
        <v>87246.9</v>
      </c>
      <c r="J502" s="236">
        <v>40.14</v>
      </c>
      <c r="K502" s="236">
        <v>40.14</v>
      </c>
      <c r="L502" s="236" t="s">
        <v>290</v>
      </c>
      <c r="M502" s="254">
        <v>72</v>
      </c>
      <c r="N502" s="254">
        <v>105</v>
      </c>
      <c r="O502" s="254">
        <v>7560</v>
      </c>
      <c r="P502" s="254">
        <v>1</v>
      </c>
      <c r="Q502" s="236">
        <v>100</v>
      </c>
      <c r="R502" s="385">
        <v>100</v>
      </c>
      <c r="S502" s="227" t="s">
        <v>178</v>
      </c>
      <c r="T502" s="227" t="s">
        <v>10737</v>
      </c>
      <c r="U502" s="227" t="s">
        <v>18933</v>
      </c>
      <c r="V502" s="236">
        <v>2014</v>
      </c>
      <c r="W502" s="236"/>
      <c r="X502" s="236"/>
      <c r="Y502" s="236"/>
      <c r="Z502" s="236"/>
      <c r="AA502" s="236"/>
      <c r="AB502" s="236"/>
      <c r="AC502" s="385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6"/>
      <c r="AU502" s="236"/>
      <c r="AV502" s="236" t="s">
        <v>12655</v>
      </c>
      <c r="AW502" s="1316"/>
    </row>
    <row r="503" spans="1:49" s="1317" customFormat="1" ht="24" customHeight="1">
      <c r="A503" s="208"/>
      <c r="B503" s="221"/>
      <c r="C503" s="236" t="s">
        <v>2810</v>
      </c>
      <c r="D503" s="227" t="s">
        <v>19991</v>
      </c>
      <c r="E503" s="236" t="s">
        <v>16287</v>
      </c>
      <c r="F503" s="236" t="s">
        <v>2810</v>
      </c>
      <c r="G503" s="236" t="s">
        <v>19990</v>
      </c>
      <c r="H503" s="236"/>
      <c r="I503" s="385">
        <v>11567.5</v>
      </c>
      <c r="J503" s="236">
        <v>83.79</v>
      </c>
      <c r="K503" s="236">
        <v>77.19</v>
      </c>
      <c r="L503" s="236" t="s">
        <v>290</v>
      </c>
      <c r="M503" s="254">
        <v>50</v>
      </c>
      <c r="N503" s="254">
        <v>80</v>
      </c>
      <c r="O503" s="254">
        <v>4000</v>
      </c>
      <c r="P503" s="254">
        <v>1</v>
      </c>
      <c r="Q503" s="236">
        <v>60</v>
      </c>
      <c r="R503" s="385">
        <v>60</v>
      </c>
      <c r="S503" s="236" t="s">
        <v>465</v>
      </c>
      <c r="T503" s="236" t="s">
        <v>2059</v>
      </c>
      <c r="U503" s="236" t="s">
        <v>18732</v>
      </c>
      <c r="V503" s="236">
        <v>2014</v>
      </c>
      <c r="W503" s="236"/>
      <c r="X503" s="236"/>
      <c r="Y503" s="236"/>
      <c r="Z503" s="236"/>
      <c r="AA503" s="236"/>
      <c r="AB503" s="236"/>
      <c r="AC503" s="385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6"/>
      <c r="AU503" s="236"/>
      <c r="AV503" s="236" t="s">
        <v>12655</v>
      </c>
      <c r="AW503" s="1316"/>
    </row>
    <row r="504" spans="1:49" s="1317" customFormat="1" ht="24" customHeight="1">
      <c r="A504" s="208"/>
      <c r="B504" s="221"/>
      <c r="C504" s="227" t="s">
        <v>3075</v>
      </c>
      <c r="D504" s="227" t="s">
        <v>19995</v>
      </c>
      <c r="E504" s="227" t="s">
        <v>10723</v>
      </c>
      <c r="F504" s="227" t="s">
        <v>3075</v>
      </c>
      <c r="G504" s="227" t="s">
        <v>3077</v>
      </c>
      <c r="H504" s="227">
        <v>1</v>
      </c>
      <c r="I504" s="228">
        <v>30557</v>
      </c>
      <c r="J504" s="228">
        <v>250</v>
      </c>
      <c r="K504" s="228">
        <v>296</v>
      </c>
      <c r="L504" s="227" t="s">
        <v>290</v>
      </c>
      <c r="M504" s="228">
        <v>64</v>
      </c>
      <c r="N504" s="228">
        <v>100</v>
      </c>
      <c r="O504" s="228">
        <v>6400</v>
      </c>
      <c r="P504" s="228">
        <v>1</v>
      </c>
      <c r="Q504" s="228">
        <v>1000</v>
      </c>
      <c r="R504" s="228">
        <v>3000</v>
      </c>
      <c r="S504" s="227" t="s">
        <v>178</v>
      </c>
      <c r="T504" s="227" t="s">
        <v>466</v>
      </c>
      <c r="U504" s="227"/>
      <c r="V504" s="227">
        <v>1986</v>
      </c>
      <c r="W504" s="233">
        <v>399</v>
      </c>
      <c r="X504" s="233"/>
      <c r="Y504" s="233"/>
      <c r="Z504" s="233"/>
      <c r="AA504" s="233"/>
      <c r="AB504" s="233"/>
      <c r="AC504" s="228">
        <v>399</v>
      </c>
      <c r="AD504" s="227"/>
      <c r="AE504" s="227"/>
      <c r="AF504" s="233"/>
      <c r="AG504" s="233"/>
      <c r="AH504" s="233"/>
      <c r="AI504" s="233"/>
      <c r="AJ504" s="233"/>
      <c r="AK504" s="233"/>
      <c r="AL504" s="233" t="s">
        <v>4157</v>
      </c>
      <c r="AM504" s="233">
        <v>1</v>
      </c>
      <c r="AN504" s="233">
        <v>600</v>
      </c>
      <c r="AO504" s="233"/>
      <c r="AP504" s="233" t="s">
        <v>611</v>
      </c>
      <c r="AQ504" s="233" t="s">
        <v>699</v>
      </c>
      <c r="AR504" s="233">
        <v>1</v>
      </c>
      <c r="AS504" s="233">
        <v>600</v>
      </c>
      <c r="AT504" s="233"/>
      <c r="AU504" s="233" t="s">
        <v>611</v>
      </c>
      <c r="AV504" s="227"/>
      <c r="AW504" s="1316"/>
    </row>
    <row r="505" spans="1:49" s="1317" customFormat="1" ht="24" customHeight="1">
      <c r="A505" s="208"/>
      <c r="B505" s="221"/>
      <c r="C505" s="227" t="s">
        <v>3075</v>
      </c>
      <c r="D505" s="227" t="s">
        <v>19996</v>
      </c>
      <c r="E505" s="227" t="s">
        <v>10724</v>
      </c>
      <c r="F505" s="227" t="s">
        <v>3075</v>
      </c>
      <c r="G505" s="227" t="s">
        <v>3077</v>
      </c>
      <c r="H505" s="302">
        <v>1</v>
      </c>
      <c r="I505" s="228">
        <v>15500</v>
      </c>
      <c r="J505" s="228">
        <v>90</v>
      </c>
      <c r="K505" s="228">
        <v>141.11000000000001</v>
      </c>
      <c r="L505" s="227" t="s">
        <v>290</v>
      </c>
      <c r="M505" s="228">
        <v>50</v>
      </c>
      <c r="N505" s="228">
        <v>100</v>
      </c>
      <c r="O505" s="228">
        <v>5000</v>
      </c>
      <c r="P505" s="228">
        <v>1</v>
      </c>
      <c r="Q505" s="228">
        <v>100</v>
      </c>
      <c r="R505" s="228">
        <v>3000</v>
      </c>
      <c r="S505" s="227" t="s">
        <v>8376</v>
      </c>
      <c r="T505" s="227" t="s">
        <v>8263</v>
      </c>
      <c r="U505" s="227"/>
      <c r="V505" s="227">
        <v>1993</v>
      </c>
      <c r="W505" s="233"/>
      <c r="X505" s="233"/>
      <c r="Y505" s="233"/>
      <c r="Z505" s="233"/>
      <c r="AA505" s="233"/>
      <c r="AB505" s="233"/>
      <c r="AC505" s="228">
        <v>2023</v>
      </c>
      <c r="AD505" s="227"/>
      <c r="AE505" s="227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33"/>
      <c r="AU505" s="233"/>
      <c r="AV505" s="227"/>
      <c r="AW505" s="1316"/>
    </row>
    <row r="506" spans="1:49" s="1317" customFormat="1" ht="24" customHeight="1">
      <c r="A506" s="208"/>
      <c r="B506" s="221"/>
      <c r="C506" s="227" t="s">
        <v>3075</v>
      </c>
      <c r="D506" s="227" t="s">
        <v>19997</v>
      </c>
      <c r="E506" s="227" t="s">
        <v>10725</v>
      </c>
      <c r="F506" s="227" t="s">
        <v>3075</v>
      </c>
      <c r="G506" s="227" t="s">
        <v>3077</v>
      </c>
      <c r="H506" s="227">
        <v>2</v>
      </c>
      <c r="I506" s="228">
        <v>34503</v>
      </c>
      <c r="J506" s="228">
        <v>115</v>
      </c>
      <c r="K506" s="228">
        <v>115</v>
      </c>
      <c r="L506" s="227" t="s">
        <v>290</v>
      </c>
      <c r="M506" s="228">
        <v>64</v>
      </c>
      <c r="N506" s="228">
        <v>100</v>
      </c>
      <c r="O506" s="228">
        <v>6400</v>
      </c>
      <c r="P506" s="228">
        <v>1</v>
      </c>
      <c r="Q506" s="422">
        <v>1300</v>
      </c>
      <c r="R506" s="228">
        <v>5000</v>
      </c>
      <c r="S506" s="227" t="s">
        <v>178</v>
      </c>
      <c r="T506" s="227" t="s">
        <v>703</v>
      </c>
      <c r="U506" s="227"/>
      <c r="V506" s="227">
        <v>2003</v>
      </c>
      <c r="W506" s="233"/>
      <c r="X506" s="233"/>
      <c r="Y506" s="233"/>
      <c r="Z506" s="233"/>
      <c r="AA506" s="233"/>
      <c r="AB506" s="233"/>
      <c r="AC506" s="228">
        <v>6700</v>
      </c>
      <c r="AD506" s="227"/>
      <c r="AE506" s="227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  <c r="AP506" s="233"/>
      <c r="AQ506" s="233"/>
      <c r="AR506" s="233"/>
      <c r="AS506" s="233"/>
      <c r="AT506" s="233"/>
      <c r="AU506" s="233"/>
      <c r="AV506" s="227"/>
      <c r="AW506" s="1316"/>
    </row>
    <row r="507" spans="1:49" s="1317" customFormat="1" ht="24" customHeight="1">
      <c r="A507" s="208"/>
      <c r="B507" s="221"/>
      <c r="C507" s="227" t="s">
        <v>912</v>
      </c>
      <c r="D507" s="227" t="s">
        <v>19743</v>
      </c>
      <c r="E507" s="260" t="s">
        <v>10719</v>
      </c>
      <c r="F507" s="233" t="s">
        <v>912</v>
      </c>
      <c r="G507" s="233" t="s">
        <v>10665</v>
      </c>
      <c r="H507" s="238" t="s">
        <v>8373</v>
      </c>
      <c r="I507" s="228">
        <v>54000</v>
      </c>
      <c r="J507" s="228">
        <v>157</v>
      </c>
      <c r="K507" s="228">
        <v>305</v>
      </c>
      <c r="L507" s="228" t="s">
        <v>290</v>
      </c>
      <c r="M507" s="228">
        <v>68</v>
      </c>
      <c r="N507" s="228">
        <v>105</v>
      </c>
      <c r="O507" s="228">
        <v>7140</v>
      </c>
      <c r="P507" s="228">
        <v>1</v>
      </c>
      <c r="Q507" s="228">
        <v>200</v>
      </c>
      <c r="R507" s="228">
        <v>200</v>
      </c>
      <c r="S507" s="228" t="s">
        <v>178</v>
      </c>
      <c r="T507" s="228"/>
      <c r="U507" s="228"/>
      <c r="V507" s="236">
        <v>2009</v>
      </c>
      <c r="W507" s="233"/>
      <c r="X507" s="227"/>
      <c r="Y507" s="233"/>
      <c r="Z507" s="233"/>
      <c r="AA507" s="233"/>
      <c r="AB507" s="233"/>
      <c r="AC507" s="310">
        <v>4850</v>
      </c>
      <c r="AD507" s="233"/>
      <c r="AE507" s="228">
        <v>4850</v>
      </c>
      <c r="AF507" s="227"/>
      <c r="AG507" s="227"/>
      <c r="AH507" s="233">
        <v>2</v>
      </c>
      <c r="AI507" s="233">
        <v>4189</v>
      </c>
      <c r="AJ507" s="233" t="s">
        <v>8224</v>
      </c>
      <c r="AK507" s="233" t="s">
        <v>8225</v>
      </c>
      <c r="AL507" s="233">
        <v>227</v>
      </c>
      <c r="AM507" s="233"/>
      <c r="AN507" s="233"/>
      <c r="AO507" s="233"/>
      <c r="AP507" s="233"/>
      <c r="AQ507" s="233"/>
      <c r="AR507" s="233"/>
      <c r="AS507" s="233"/>
      <c r="AT507" s="233"/>
      <c r="AU507" s="233"/>
      <c r="AV507" s="233" t="s">
        <v>8374</v>
      </c>
      <c r="AW507" s="1316"/>
    </row>
    <row r="508" spans="1:49" s="1317" customFormat="1" ht="24" customHeight="1">
      <c r="A508" s="208"/>
      <c r="B508" s="221"/>
      <c r="C508" s="236" t="s">
        <v>912</v>
      </c>
      <c r="D508" s="227" t="s">
        <v>19998</v>
      </c>
      <c r="E508" s="397" t="s">
        <v>17595</v>
      </c>
      <c r="F508" s="236" t="s">
        <v>912</v>
      </c>
      <c r="G508" s="236" t="s">
        <v>10665</v>
      </c>
      <c r="H508" s="236"/>
      <c r="I508" s="228">
        <v>49532</v>
      </c>
      <c r="J508" s="254">
        <v>2164</v>
      </c>
      <c r="K508" s="254">
        <v>2724</v>
      </c>
      <c r="L508" s="228" t="s">
        <v>290</v>
      </c>
      <c r="M508" s="228">
        <v>68</v>
      </c>
      <c r="N508" s="228">
        <v>105</v>
      </c>
      <c r="O508" s="228">
        <v>7140</v>
      </c>
      <c r="P508" s="254">
        <v>1</v>
      </c>
      <c r="Q508" s="254"/>
      <c r="R508" s="254"/>
      <c r="S508" s="254"/>
      <c r="T508" s="254"/>
      <c r="U508" s="254"/>
      <c r="V508" s="236">
        <v>2009</v>
      </c>
      <c r="W508" s="236"/>
      <c r="X508" s="236"/>
      <c r="Y508" s="236"/>
      <c r="Z508" s="236"/>
      <c r="AA508" s="236"/>
      <c r="AB508" s="236"/>
      <c r="AC508" s="236">
        <v>650</v>
      </c>
      <c r="AD508" s="236"/>
      <c r="AE508" s="254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6"/>
      <c r="AU508" s="236"/>
      <c r="AV508" s="236" t="s">
        <v>9788</v>
      </c>
      <c r="AW508" s="1316"/>
    </row>
    <row r="509" spans="1:49" s="1317" customFormat="1" ht="24" customHeight="1">
      <c r="A509" s="208"/>
      <c r="B509" s="221"/>
      <c r="C509" s="227" t="s">
        <v>912</v>
      </c>
      <c r="D509" s="227" t="s">
        <v>19999</v>
      </c>
      <c r="E509" s="227" t="s">
        <v>10720</v>
      </c>
      <c r="F509" s="227" t="s">
        <v>912</v>
      </c>
      <c r="G509" s="236" t="s">
        <v>912</v>
      </c>
      <c r="H509" s="233"/>
      <c r="I509" s="228">
        <v>41062</v>
      </c>
      <c r="J509" s="228">
        <v>1698</v>
      </c>
      <c r="K509" s="228">
        <v>1975</v>
      </c>
      <c r="L509" s="227" t="s">
        <v>290</v>
      </c>
      <c r="M509" s="228">
        <v>68</v>
      </c>
      <c r="N509" s="228">
        <v>105</v>
      </c>
      <c r="O509" s="228">
        <v>7140</v>
      </c>
      <c r="P509" s="228">
        <v>1</v>
      </c>
      <c r="Q509" s="236">
        <v>360</v>
      </c>
      <c r="R509" s="228">
        <v>360</v>
      </c>
      <c r="S509" s="227" t="s">
        <v>178</v>
      </c>
      <c r="T509" s="227" t="s">
        <v>466</v>
      </c>
      <c r="U509" s="227"/>
      <c r="V509" s="227">
        <v>2010</v>
      </c>
      <c r="W509" s="233"/>
      <c r="X509" s="233"/>
      <c r="Y509" s="233"/>
      <c r="Z509" s="233"/>
      <c r="AA509" s="233"/>
      <c r="AB509" s="233"/>
      <c r="AC509" s="228">
        <v>1312</v>
      </c>
      <c r="AD509" s="227"/>
      <c r="AE509" s="227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33"/>
      <c r="AU509" s="233"/>
      <c r="AV509" s="227"/>
      <c r="AW509" s="1316"/>
    </row>
    <row r="510" spans="1:49" s="1317" customFormat="1" ht="24" customHeight="1">
      <c r="A510" s="208"/>
      <c r="B510" s="221"/>
      <c r="C510" s="227" t="s">
        <v>912</v>
      </c>
      <c r="D510" s="227" t="s">
        <v>20000</v>
      </c>
      <c r="E510" s="227" t="s">
        <v>1775</v>
      </c>
      <c r="F510" s="227" t="s">
        <v>912</v>
      </c>
      <c r="G510" s="236" t="s">
        <v>912</v>
      </c>
      <c r="H510" s="233"/>
      <c r="I510" s="228">
        <v>13123</v>
      </c>
      <c r="J510" s="228">
        <v>335</v>
      </c>
      <c r="K510" s="228">
        <v>161</v>
      </c>
      <c r="L510" s="227" t="s">
        <v>290</v>
      </c>
      <c r="M510" s="228">
        <v>73</v>
      </c>
      <c r="N510" s="228">
        <v>103</v>
      </c>
      <c r="O510" s="228">
        <v>7519</v>
      </c>
      <c r="P510" s="228">
        <v>1</v>
      </c>
      <c r="Q510" s="236">
        <v>150</v>
      </c>
      <c r="R510" s="228">
        <v>150</v>
      </c>
      <c r="S510" s="227" t="s">
        <v>178</v>
      </c>
      <c r="T510" s="227" t="s">
        <v>466</v>
      </c>
      <c r="U510" s="227"/>
      <c r="V510" s="227">
        <v>2011</v>
      </c>
      <c r="W510" s="233"/>
      <c r="X510" s="233"/>
      <c r="Y510" s="233"/>
      <c r="Z510" s="233"/>
      <c r="AA510" s="233"/>
      <c r="AB510" s="233"/>
      <c r="AC510" s="228">
        <v>1026</v>
      </c>
      <c r="AD510" s="227"/>
      <c r="AE510" s="227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33"/>
      <c r="AU510" s="233"/>
      <c r="AV510" s="227"/>
      <c r="AW510" s="1316"/>
    </row>
    <row r="511" spans="1:49" s="1317" customFormat="1" ht="24" customHeight="1">
      <c r="A511" s="208"/>
      <c r="B511" s="221"/>
      <c r="C511" s="227" t="s">
        <v>912</v>
      </c>
      <c r="D511" s="227" t="s">
        <v>20001</v>
      </c>
      <c r="E511" s="227" t="s">
        <v>10721</v>
      </c>
      <c r="F511" s="227" t="s">
        <v>912</v>
      </c>
      <c r="G511" s="236" t="s">
        <v>912</v>
      </c>
      <c r="H511" s="233"/>
      <c r="I511" s="228">
        <v>9830</v>
      </c>
      <c r="J511" s="228">
        <v>649.36</v>
      </c>
      <c r="K511" s="228">
        <v>964.02</v>
      </c>
      <c r="L511" s="227" t="s">
        <v>290</v>
      </c>
      <c r="M511" s="228">
        <v>54</v>
      </c>
      <c r="N511" s="228">
        <v>88</v>
      </c>
      <c r="O511" s="228">
        <v>4752</v>
      </c>
      <c r="P511" s="228">
        <v>1</v>
      </c>
      <c r="Q511" s="236">
        <v>280</v>
      </c>
      <c r="R511" s="228">
        <v>280</v>
      </c>
      <c r="S511" s="227" t="s">
        <v>178</v>
      </c>
      <c r="T511" s="227" t="s">
        <v>466</v>
      </c>
      <c r="U511" s="227"/>
      <c r="V511" s="227">
        <v>2004</v>
      </c>
      <c r="W511" s="233"/>
      <c r="X511" s="233"/>
      <c r="Y511" s="233"/>
      <c r="Z511" s="233"/>
      <c r="AA511" s="233"/>
      <c r="AB511" s="233"/>
      <c r="AC511" s="228">
        <v>1975</v>
      </c>
      <c r="AD511" s="227"/>
      <c r="AE511" s="227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33"/>
      <c r="AU511" s="233"/>
      <c r="AV511" s="227"/>
      <c r="AW511" s="1316"/>
    </row>
    <row r="512" spans="1:49" s="1317" customFormat="1" ht="24" customHeight="1">
      <c r="A512" s="208"/>
      <c r="B512" s="221"/>
      <c r="C512" s="227" t="s">
        <v>912</v>
      </c>
      <c r="D512" s="227" t="s">
        <v>20002</v>
      </c>
      <c r="E512" s="260" t="s">
        <v>8375</v>
      </c>
      <c r="F512" s="233" t="s">
        <v>912</v>
      </c>
      <c r="G512" s="236" t="s">
        <v>912</v>
      </c>
      <c r="H512" s="233"/>
      <c r="I512" s="228">
        <v>15862</v>
      </c>
      <c r="J512" s="228">
        <v>41.96</v>
      </c>
      <c r="K512" s="228">
        <v>41.86</v>
      </c>
      <c r="L512" s="228" t="s">
        <v>290</v>
      </c>
      <c r="M512" s="228">
        <v>40</v>
      </c>
      <c r="N512" s="228">
        <v>80</v>
      </c>
      <c r="O512" s="228">
        <v>3200</v>
      </c>
      <c r="P512" s="228">
        <v>1</v>
      </c>
      <c r="Q512" s="228">
        <v>150</v>
      </c>
      <c r="R512" s="228">
        <v>150</v>
      </c>
      <c r="S512" s="254" t="s">
        <v>178</v>
      </c>
      <c r="T512" s="254" t="s">
        <v>466</v>
      </c>
      <c r="U512" s="254"/>
      <c r="V512" s="227">
        <v>2004</v>
      </c>
      <c r="W512" s="233"/>
      <c r="X512" s="233"/>
      <c r="Y512" s="233"/>
      <c r="Z512" s="233"/>
      <c r="AA512" s="233"/>
      <c r="AB512" s="233"/>
      <c r="AC512" s="228">
        <v>1975</v>
      </c>
      <c r="AD512" s="227"/>
      <c r="AE512" s="227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33"/>
      <c r="AU512" s="233"/>
      <c r="AV512" s="227"/>
      <c r="AW512" s="1316"/>
    </row>
    <row r="513" spans="1:49" s="1317" customFormat="1" ht="24" customHeight="1">
      <c r="A513" s="208"/>
      <c r="B513" s="221"/>
      <c r="C513" s="227" t="s">
        <v>912</v>
      </c>
      <c r="D513" s="227" t="s">
        <v>20003</v>
      </c>
      <c r="E513" s="260" t="s">
        <v>10722</v>
      </c>
      <c r="F513" s="233" t="s">
        <v>912</v>
      </c>
      <c r="G513" s="233" t="s">
        <v>912</v>
      </c>
      <c r="H513" s="233"/>
      <c r="I513" s="228">
        <v>91440</v>
      </c>
      <c r="J513" s="228"/>
      <c r="K513" s="228"/>
      <c r="L513" s="228" t="s">
        <v>290</v>
      </c>
      <c r="M513" s="228">
        <v>68</v>
      </c>
      <c r="N513" s="228">
        <v>105</v>
      </c>
      <c r="O513" s="228">
        <v>21420</v>
      </c>
      <c r="P513" s="228">
        <v>3</v>
      </c>
      <c r="Q513" s="228">
        <v>300</v>
      </c>
      <c r="R513" s="228">
        <v>300</v>
      </c>
      <c r="S513" s="227" t="s">
        <v>178</v>
      </c>
      <c r="T513" s="227" t="s">
        <v>466</v>
      </c>
      <c r="U513" s="227"/>
      <c r="V513" s="227">
        <v>2015</v>
      </c>
      <c r="W513" s="233"/>
      <c r="X513" s="233"/>
      <c r="Y513" s="233"/>
      <c r="Z513" s="233"/>
      <c r="AA513" s="233"/>
      <c r="AB513" s="233"/>
      <c r="AC513" s="228">
        <v>6785</v>
      </c>
      <c r="AD513" s="227"/>
      <c r="AE513" s="227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33"/>
      <c r="AU513" s="233"/>
      <c r="AV513" s="227"/>
      <c r="AW513" s="1316"/>
    </row>
    <row r="514" spans="1:49" s="1317" customFormat="1" ht="24" customHeight="1">
      <c r="A514" s="208"/>
      <c r="B514" s="221"/>
      <c r="C514" s="227" t="s">
        <v>912</v>
      </c>
      <c r="D514" s="227" t="s">
        <v>20004</v>
      </c>
      <c r="E514" s="260" t="s">
        <v>1898</v>
      </c>
      <c r="F514" s="233" t="s">
        <v>912</v>
      </c>
      <c r="G514" s="233" t="s">
        <v>10665</v>
      </c>
      <c r="H514" s="233"/>
      <c r="I514" s="228">
        <v>18055</v>
      </c>
      <c r="J514" s="228"/>
      <c r="K514" s="228"/>
      <c r="L514" s="228" t="s">
        <v>290</v>
      </c>
      <c r="M514" s="228">
        <v>68</v>
      </c>
      <c r="N514" s="228">
        <v>105</v>
      </c>
      <c r="O514" s="228">
        <v>7140</v>
      </c>
      <c r="P514" s="228">
        <v>1</v>
      </c>
      <c r="Q514" s="228">
        <v>350</v>
      </c>
      <c r="R514" s="228">
        <v>350</v>
      </c>
      <c r="S514" s="227" t="s">
        <v>178</v>
      </c>
      <c r="T514" s="227" t="s">
        <v>1057</v>
      </c>
      <c r="U514" s="227"/>
      <c r="V514" s="227">
        <v>2015</v>
      </c>
      <c r="W514" s="233"/>
      <c r="X514" s="233"/>
      <c r="Y514" s="233"/>
      <c r="Z514" s="233"/>
      <c r="AA514" s="233"/>
      <c r="AB514" s="233"/>
      <c r="AC514" s="228">
        <v>4430</v>
      </c>
      <c r="AD514" s="227"/>
      <c r="AE514" s="227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33"/>
      <c r="AU514" s="233"/>
      <c r="AV514" s="227"/>
      <c r="AW514" s="1316"/>
    </row>
    <row r="515" spans="1:49" s="1317" customFormat="1" ht="24" customHeight="1">
      <c r="A515" s="208"/>
      <c r="B515" s="221"/>
      <c r="C515" s="236" t="s">
        <v>2933</v>
      </c>
      <c r="D515" s="227" t="s">
        <v>20005</v>
      </c>
      <c r="E515" s="236" t="s">
        <v>12656</v>
      </c>
      <c r="F515" s="236" t="s">
        <v>2933</v>
      </c>
      <c r="G515" s="236" t="s">
        <v>2933</v>
      </c>
      <c r="H515" s="236">
        <v>1</v>
      </c>
      <c r="I515" s="254">
        <v>118322</v>
      </c>
      <c r="J515" s="254"/>
      <c r="K515" s="254"/>
      <c r="L515" s="236" t="s">
        <v>1979</v>
      </c>
      <c r="M515" s="254">
        <v>70</v>
      </c>
      <c r="N515" s="254">
        <v>150</v>
      </c>
      <c r="O515" s="254">
        <v>7350</v>
      </c>
      <c r="P515" s="254">
        <v>2</v>
      </c>
      <c r="Q515" s="254" t="s">
        <v>389</v>
      </c>
      <c r="R515" s="254" t="s">
        <v>389</v>
      </c>
      <c r="S515" s="236" t="s">
        <v>389</v>
      </c>
      <c r="T515" s="236" t="s">
        <v>389</v>
      </c>
      <c r="U515" s="236"/>
      <c r="V515" s="236">
        <v>2019</v>
      </c>
      <c r="W515" s="236">
        <v>460</v>
      </c>
      <c r="X515" s="236"/>
      <c r="Y515" s="236"/>
      <c r="Z515" s="236"/>
      <c r="AA515" s="236"/>
      <c r="AB515" s="236"/>
      <c r="AC515" s="254">
        <v>4000</v>
      </c>
      <c r="AD515" s="236"/>
      <c r="AE515" s="236"/>
      <c r="AF515" s="236"/>
      <c r="AG515" s="236"/>
      <c r="AH515" s="236"/>
      <c r="AI515" s="236"/>
      <c r="AJ515" s="236"/>
      <c r="AK515" s="236"/>
      <c r="AL515" s="236" t="s">
        <v>606</v>
      </c>
      <c r="AM515" s="236">
        <v>3</v>
      </c>
      <c r="AN515" s="236">
        <v>2000</v>
      </c>
      <c r="AO515" s="236" t="s">
        <v>177</v>
      </c>
      <c r="AP515" s="236" t="s">
        <v>8239</v>
      </c>
      <c r="AQ515" s="236" t="s">
        <v>8240</v>
      </c>
      <c r="AR515" s="236">
        <v>1</v>
      </c>
      <c r="AS515" s="236">
        <v>200</v>
      </c>
      <c r="AT515" s="236" t="s">
        <v>310</v>
      </c>
      <c r="AU515" s="236" t="s">
        <v>8239</v>
      </c>
      <c r="AV515" s="236"/>
      <c r="AW515" s="1316"/>
    </row>
    <row r="516" spans="1:49" s="1317" customFormat="1" ht="24" customHeight="1">
      <c r="A516" s="208"/>
      <c r="B516" s="221"/>
      <c r="C516" s="236" t="s">
        <v>2933</v>
      </c>
      <c r="D516" s="227" t="s">
        <v>20006</v>
      </c>
      <c r="E516" s="236" t="s">
        <v>10726</v>
      </c>
      <c r="F516" s="236" t="s">
        <v>2933</v>
      </c>
      <c r="G516" s="236" t="s">
        <v>2933</v>
      </c>
      <c r="H516" s="236">
        <v>1</v>
      </c>
      <c r="I516" s="254">
        <v>42878</v>
      </c>
      <c r="J516" s="254"/>
      <c r="K516" s="254"/>
      <c r="L516" s="236" t="s">
        <v>290</v>
      </c>
      <c r="M516" s="254">
        <v>64</v>
      </c>
      <c r="N516" s="254">
        <v>100</v>
      </c>
      <c r="O516" s="254">
        <v>6400</v>
      </c>
      <c r="P516" s="254">
        <v>1</v>
      </c>
      <c r="Q516" s="254">
        <v>1500</v>
      </c>
      <c r="R516" s="254">
        <v>1500</v>
      </c>
      <c r="S516" s="236" t="s">
        <v>178</v>
      </c>
      <c r="T516" s="236" t="s">
        <v>8379</v>
      </c>
      <c r="U516" s="236"/>
      <c r="V516" s="236">
        <v>2011</v>
      </c>
      <c r="W516" s="236">
        <v>123</v>
      </c>
      <c r="X516" s="236"/>
      <c r="Y516" s="236"/>
      <c r="Z516" s="236"/>
      <c r="AA516" s="236"/>
      <c r="AB516" s="236"/>
      <c r="AC516" s="254">
        <v>5000</v>
      </c>
      <c r="AD516" s="236"/>
      <c r="AE516" s="236"/>
      <c r="AF516" s="236"/>
      <c r="AG516" s="236"/>
      <c r="AH516" s="236">
        <v>4</v>
      </c>
      <c r="AI516" s="236" t="s">
        <v>2697</v>
      </c>
      <c r="AJ516" s="236">
        <v>40</v>
      </c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6"/>
      <c r="AU516" s="236"/>
      <c r="AV516" s="236"/>
      <c r="AW516" s="1316"/>
    </row>
    <row r="517" spans="1:49" s="1317" customFormat="1" ht="24" customHeight="1">
      <c r="A517" s="208"/>
      <c r="B517" s="221"/>
      <c r="C517" s="236" t="s">
        <v>2933</v>
      </c>
      <c r="D517" s="227" t="s">
        <v>20007</v>
      </c>
      <c r="E517" s="236" t="s">
        <v>10727</v>
      </c>
      <c r="F517" s="236" t="s">
        <v>2933</v>
      </c>
      <c r="G517" s="236" t="s">
        <v>2933</v>
      </c>
      <c r="H517" s="236">
        <v>1</v>
      </c>
      <c r="I517" s="254">
        <v>29058</v>
      </c>
      <c r="J517" s="254"/>
      <c r="K517" s="254"/>
      <c r="L517" s="236" t="s">
        <v>290</v>
      </c>
      <c r="M517" s="254">
        <v>80</v>
      </c>
      <c r="N517" s="254">
        <v>110</v>
      </c>
      <c r="O517" s="254">
        <v>8800</v>
      </c>
      <c r="P517" s="254">
        <v>2</v>
      </c>
      <c r="Q517" s="254" t="s">
        <v>389</v>
      </c>
      <c r="R517" s="254" t="s">
        <v>389</v>
      </c>
      <c r="S517" s="236" t="s">
        <v>389</v>
      </c>
      <c r="T517" s="236" t="s">
        <v>389</v>
      </c>
      <c r="U517" s="236"/>
      <c r="V517" s="236">
        <v>2019</v>
      </c>
      <c r="W517" s="236">
        <v>435</v>
      </c>
      <c r="X517" s="236">
        <v>400</v>
      </c>
      <c r="Y517" s="236"/>
      <c r="Z517" s="236"/>
      <c r="AA517" s="236"/>
      <c r="AB517" s="236"/>
      <c r="AC517" s="254">
        <v>1700</v>
      </c>
      <c r="AD517" s="236"/>
      <c r="AE517" s="236"/>
      <c r="AF517" s="236"/>
      <c r="AG517" s="236"/>
      <c r="AH517" s="236"/>
      <c r="AI517" s="236"/>
      <c r="AJ517" s="236"/>
      <c r="AK517" s="236"/>
      <c r="AL517" s="236" t="s">
        <v>699</v>
      </c>
      <c r="AM517" s="236">
        <v>1</v>
      </c>
      <c r="AN517" s="236">
        <v>300</v>
      </c>
      <c r="AO517" s="236" t="s">
        <v>310</v>
      </c>
      <c r="AP517" s="236" t="s">
        <v>8380</v>
      </c>
      <c r="AQ517" s="236" t="s">
        <v>2166</v>
      </c>
      <c r="AR517" s="236">
        <v>2</v>
      </c>
      <c r="AS517" s="236">
        <v>500</v>
      </c>
      <c r="AT517" s="236" t="s">
        <v>310</v>
      </c>
      <c r="AU517" s="236" t="s">
        <v>8380</v>
      </c>
      <c r="AV517" s="236" t="s">
        <v>10728</v>
      </c>
      <c r="AW517" s="1316"/>
    </row>
    <row r="518" spans="1:49" s="1317" customFormat="1" ht="24" customHeight="1">
      <c r="B518" s="221"/>
      <c r="C518" s="236" t="s">
        <v>2933</v>
      </c>
      <c r="D518" s="227" t="s">
        <v>20005</v>
      </c>
      <c r="E518" s="236" t="s">
        <v>12657</v>
      </c>
      <c r="F518" s="236" t="s">
        <v>2933</v>
      </c>
      <c r="G518" s="236" t="s">
        <v>2933</v>
      </c>
      <c r="H518" s="236">
        <v>1</v>
      </c>
      <c r="I518" s="254">
        <v>7552</v>
      </c>
      <c r="J518" s="254"/>
      <c r="K518" s="254"/>
      <c r="L518" s="236" t="s">
        <v>1979</v>
      </c>
      <c r="M518" s="254">
        <v>70</v>
      </c>
      <c r="N518" s="254">
        <v>150</v>
      </c>
      <c r="O518" s="254">
        <v>7350</v>
      </c>
      <c r="P518" s="254">
        <v>2</v>
      </c>
      <c r="Q518" s="254" t="s">
        <v>389</v>
      </c>
      <c r="R518" s="254" t="s">
        <v>389</v>
      </c>
      <c r="S518" s="236" t="s">
        <v>389</v>
      </c>
      <c r="T518" s="236" t="s">
        <v>389</v>
      </c>
      <c r="U518" s="236"/>
      <c r="V518" s="236">
        <v>2019</v>
      </c>
      <c r="W518" s="236">
        <v>460</v>
      </c>
      <c r="X518" s="236"/>
      <c r="Y518" s="236"/>
      <c r="Z518" s="236"/>
      <c r="AA518" s="236"/>
      <c r="AB518" s="236"/>
      <c r="AC518" s="254">
        <v>300</v>
      </c>
      <c r="AD518" s="236"/>
      <c r="AE518" s="236"/>
      <c r="AF518" s="236"/>
      <c r="AG518" s="236"/>
      <c r="AH518" s="236"/>
      <c r="AI518" s="236"/>
      <c r="AJ518" s="236"/>
      <c r="AK518" s="236"/>
      <c r="AL518" s="236" t="s">
        <v>606</v>
      </c>
      <c r="AM518" s="236">
        <v>3</v>
      </c>
      <c r="AN518" s="236">
        <v>2000</v>
      </c>
      <c r="AO518" s="236" t="s">
        <v>177</v>
      </c>
      <c r="AP518" s="236" t="s">
        <v>8239</v>
      </c>
      <c r="AQ518" s="236" t="s">
        <v>8240</v>
      </c>
      <c r="AR518" s="236">
        <v>1</v>
      </c>
      <c r="AS518" s="236">
        <v>200</v>
      </c>
      <c r="AT518" s="236" t="s">
        <v>310</v>
      </c>
      <c r="AU518" s="236" t="s">
        <v>8239</v>
      </c>
      <c r="AV518" s="236"/>
      <c r="AW518" s="1316"/>
    </row>
    <row r="519" spans="1:49" s="1317" customFormat="1" ht="24" customHeight="1">
      <c r="A519" s="208"/>
      <c r="B519" s="221"/>
      <c r="C519" s="236" t="s">
        <v>2933</v>
      </c>
      <c r="D519" s="227" t="s">
        <v>20008</v>
      </c>
      <c r="E519" s="227" t="s">
        <v>10729</v>
      </c>
      <c r="F519" s="236" t="s">
        <v>2933</v>
      </c>
      <c r="G519" s="236" t="s">
        <v>2933</v>
      </c>
      <c r="H519" s="233">
        <v>1</v>
      </c>
      <c r="I519" s="228">
        <v>31974</v>
      </c>
      <c r="J519" s="228"/>
      <c r="K519" s="228"/>
      <c r="L519" s="227" t="s">
        <v>290</v>
      </c>
      <c r="M519" s="228">
        <v>64</v>
      </c>
      <c r="N519" s="228">
        <v>102</v>
      </c>
      <c r="O519" s="228">
        <v>6528</v>
      </c>
      <c r="P519" s="228">
        <v>1</v>
      </c>
      <c r="Q519" s="228" t="s">
        <v>389</v>
      </c>
      <c r="R519" s="228" t="s">
        <v>389</v>
      </c>
      <c r="S519" s="227" t="s">
        <v>389</v>
      </c>
      <c r="T519" s="227" t="s">
        <v>389</v>
      </c>
      <c r="U519" s="227"/>
      <c r="V519" s="227">
        <v>1999</v>
      </c>
      <c r="W519" s="233">
        <v>773</v>
      </c>
      <c r="X519" s="233">
        <v>500</v>
      </c>
      <c r="Y519" s="233"/>
      <c r="Z519" s="233"/>
      <c r="AA519" s="233"/>
      <c r="AB519" s="233"/>
      <c r="AC519" s="228">
        <v>1973</v>
      </c>
      <c r="AD519" s="227"/>
      <c r="AE519" s="227"/>
      <c r="AF519" s="233"/>
      <c r="AG519" s="233"/>
      <c r="AH519" s="233">
        <v>6</v>
      </c>
      <c r="AI519" s="233" t="s">
        <v>2697</v>
      </c>
      <c r="AJ519" s="233">
        <v>150</v>
      </c>
      <c r="AK519" s="233"/>
      <c r="AL519" s="233" t="s">
        <v>606</v>
      </c>
      <c r="AM519" s="233">
        <v>2</v>
      </c>
      <c r="AN519" s="233">
        <v>1280</v>
      </c>
      <c r="AO519" s="233" t="s">
        <v>177</v>
      </c>
      <c r="AP519" s="233" t="s">
        <v>8381</v>
      </c>
      <c r="AQ519" s="233" t="s">
        <v>8240</v>
      </c>
      <c r="AR519" s="233">
        <v>1</v>
      </c>
      <c r="AS519" s="233">
        <v>200</v>
      </c>
      <c r="AT519" s="233" t="s">
        <v>310</v>
      </c>
      <c r="AU519" s="233" t="s">
        <v>8381</v>
      </c>
      <c r="AV519" s="236"/>
      <c r="AW519" s="1316"/>
    </row>
    <row r="520" spans="1:49" s="1317" customFormat="1" ht="24" customHeight="1">
      <c r="A520" s="208"/>
      <c r="B520" s="221"/>
      <c r="C520" s="236" t="s">
        <v>2933</v>
      </c>
      <c r="D520" s="227" t="s">
        <v>20009</v>
      </c>
      <c r="E520" s="227" t="s">
        <v>10730</v>
      </c>
      <c r="F520" s="236" t="s">
        <v>2933</v>
      </c>
      <c r="G520" s="236" t="s">
        <v>2933</v>
      </c>
      <c r="H520" s="233">
        <v>1</v>
      </c>
      <c r="I520" s="228">
        <v>38308</v>
      </c>
      <c r="J520" s="228"/>
      <c r="K520" s="228"/>
      <c r="L520" s="227" t="s">
        <v>148</v>
      </c>
      <c r="M520" s="228">
        <v>70</v>
      </c>
      <c r="N520" s="228">
        <v>105</v>
      </c>
      <c r="O520" s="228">
        <v>7350</v>
      </c>
      <c r="P520" s="228">
        <v>1</v>
      </c>
      <c r="Q520" s="228" t="s">
        <v>389</v>
      </c>
      <c r="R520" s="228" t="s">
        <v>389</v>
      </c>
      <c r="S520" s="227" t="s">
        <v>389</v>
      </c>
      <c r="T520" s="227" t="s">
        <v>389</v>
      </c>
      <c r="U520" s="227"/>
      <c r="V520" s="227">
        <v>2001</v>
      </c>
      <c r="W520" s="233">
        <v>500</v>
      </c>
      <c r="X520" s="233"/>
      <c r="Y520" s="233"/>
      <c r="Z520" s="233"/>
      <c r="AA520" s="233"/>
      <c r="AB520" s="233"/>
      <c r="AC520" s="228">
        <v>500</v>
      </c>
      <c r="AD520" s="227"/>
      <c r="AE520" s="227"/>
      <c r="AF520" s="233"/>
      <c r="AG520" s="233"/>
      <c r="AH520" s="233"/>
      <c r="AI520" s="233"/>
      <c r="AJ520" s="233"/>
      <c r="AK520" s="233"/>
      <c r="AL520" s="233" t="s">
        <v>606</v>
      </c>
      <c r="AM520" s="233">
        <v>2</v>
      </c>
      <c r="AN520" s="233">
        <v>1300</v>
      </c>
      <c r="AO520" s="233" t="s">
        <v>177</v>
      </c>
      <c r="AP520" s="233" t="s">
        <v>8382</v>
      </c>
      <c r="AQ520" s="233" t="s">
        <v>4157</v>
      </c>
      <c r="AR520" s="233">
        <v>1</v>
      </c>
      <c r="AS520" s="233">
        <v>200</v>
      </c>
      <c r="AT520" s="233" t="s">
        <v>310</v>
      </c>
      <c r="AU520" s="233" t="s">
        <v>8382</v>
      </c>
      <c r="AV520" s="236"/>
      <c r="AW520" s="1316"/>
    </row>
    <row r="521" spans="1:49" s="1317" customFormat="1" ht="24" customHeight="1">
      <c r="A521" s="208"/>
      <c r="B521" s="221"/>
      <c r="C521" s="236" t="s">
        <v>2933</v>
      </c>
      <c r="D521" s="227" t="s">
        <v>20010</v>
      </c>
      <c r="E521" s="227" t="s">
        <v>10731</v>
      </c>
      <c r="F521" s="236" t="s">
        <v>2933</v>
      </c>
      <c r="G521" s="236" t="s">
        <v>2933</v>
      </c>
      <c r="H521" s="233"/>
      <c r="I521" s="228">
        <v>16650</v>
      </c>
      <c r="J521" s="228"/>
      <c r="K521" s="228"/>
      <c r="L521" s="227" t="s">
        <v>290</v>
      </c>
      <c r="M521" s="228">
        <v>68</v>
      </c>
      <c r="N521" s="228">
        <v>105</v>
      </c>
      <c r="O521" s="228">
        <v>7140</v>
      </c>
      <c r="P521" s="228">
        <v>1</v>
      </c>
      <c r="Q521" s="228"/>
      <c r="R521" s="228">
        <v>200</v>
      </c>
      <c r="S521" s="227" t="s">
        <v>178</v>
      </c>
      <c r="T521" s="227" t="s">
        <v>703</v>
      </c>
      <c r="U521" s="227"/>
      <c r="V521" s="227">
        <v>2004</v>
      </c>
      <c r="W521" s="233"/>
      <c r="X521" s="233"/>
      <c r="Y521" s="233"/>
      <c r="Z521" s="233"/>
      <c r="AA521" s="233"/>
      <c r="AB521" s="233"/>
      <c r="AC521" s="228">
        <v>2638</v>
      </c>
      <c r="AD521" s="227"/>
      <c r="AE521" s="227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33"/>
      <c r="AU521" s="233"/>
      <c r="AV521" s="236"/>
      <c r="AW521" s="1316"/>
    </row>
    <row r="522" spans="1:49" s="1317" customFormat="1" ht="24" customHeight="1">
      <c r="A522" s="208"/>
      <c r="B522" s="221"/>
      <c r="C522" s="236" t="s">
        <v>2933</v>
      </c>
      <c r="D522" s="227" t="s">
        <v>20011</v>
      </c>
      <c r="E522" s="227" t="s">
        <v>10732</v>
      </c>
      <c r="F522" s="236" t="s">
        <v>2933</v>
      </c>
      <c r="G522" s="236" t="s">
        <v>2933</v>
      </c>
      <c r="H522" s="233">
        <v>1</v>
      </c>
      <c r="I522" s="228">
        <v>27143</v>
      </c>
      <c r="J522" s="228"/>
      <c r="K522" s="228"/>
      <c r="L522" s="227" t="s">
        <v>290</v>
      </c>
      <c r="M522" s="228">
        <v>64</v>
      </c>
      <c r="N522" s="228">
        <v>100</v>
      </c>
      <c r="O522" s="228">
        <v>6400</v>
      </c>
      <c r="P522" s="228">
        <v>1</v>
      </c>
      <c r="Q522" s="228" t="s">
        <v>389</v>
      </c>
      <c r="R522" s="228" t="s">
        <v>389</v>
      </c>
      <c r="S522" s="227" t="s">
        <v>389</v>
      </c>
      <c r="T522" s="227" t="s">
        <v>389</v>
      </c>
      <c r="U522" s="227"/>
      <c r="V522" s="227">
        <v>1998</v>
      </c>
      <c r="W522" s="233">
        <v>110</v>
      </c>
      <c r="X522" s="233">
        <v>100</v>
      </c>
      <c r="Y522" s="233"/>
      <c r="Z522" s="233"/>
      <c r="AA522" s="233"/>
      <c r="AB522" s="233"/>
      <c r="AC522" s="228">
        <v>1310</v>
      </c>
      <c r="AD522" s="227"/>
      <c r="AE522" s="227"/>
      <c r="AF522" s="233"/>
      <c r="AG522" s="233"/>
      <c r="AH522" s="233"/>
      <c r="AI522" s="233"/>
      <c r="AJ522" s="233"/>
      <c r="AK522" s="233"/>
      <c r="AL522" s="233" t="s">
        <v>606</v>
      </c>
      <c r="AM522" s="233">
        <v>1</v>
      </c>
      <c r="AN522" s="233">
        <v>230</v>
      </c>
      <c r="AO522" s="233" t="s">
        <v>177</v>
      </c>
      <c r="AP522" s="233" t="s">
        <v>8383</v>
      </c>
      <c r="AQ522" s="233" t="s">
        <v>8384</v>
      </c>
      <c r="AR522" s="233">
        <v>1</v>
      </c>
      <c r="AS522" s="233">
        <v>300</v>
      </c>
      <c r="AT522" s="233" t="s">
        <v>310</v>
      </c>
      <c r="AU522" s="233" t="s">
        <v>8383</v>
      </c>
      <c r="AV522" s="236"/>
      <c r="AW522" s="1316"/>
    </row>
    <row r="523" spans="1:49" s="1317" customFormat="1" ht="24" customHeight="1">
      <c r="A523" s="208"/>
      <c r="B523" s="221"/>
      <c r="C523" s="236" t="s">
        <v>2933</v>
      </c>
      <c r="D523" s="227" t="s">
        <v>20012</v>
      </c>
      <c r="E523" s="227" t="s">
        <v>10733</v>
      </c>
      <c r="F523" s="236" t="s">
        <v>2933</v>
      </c>
      <c r="G523" s="236" t="s">
        <v>2933</v>
      </c>
      <c r="H523" s="233">
        <v>1</v>
      </c>
      <c r="I523" s="228">
        <v>17788</v>
      </c>
      <c r="J523" s="228">
        <v>109.08</v>
      </c>
      <c r="K523" s="228">
        <v>109</v>
      </c>
      <c r="L523" s="227" t="s">
        <v>290</v>
      </c>
      <c r="M523" s="228">
        <v>64</v>
      </c>
      <c r="N523" s="228">
        <v>100</v>
      </c>
      <c r="O523" s="228">
        <v>6400</v>
      </c>
      <c r="P523" s="228">
        <v>1</v>
      </c>
      <c r="Q523" s="228" t="s">
        <v>389</v>
      </c>
      <c r="R523" s="228" t="s">
        <v>389</v>
      </c>
      <c r="S523" s="227" t="s">
        <v>389</v>
      </c>
      <c r="T523" s="227" t="s">
        <v>389</v>
      </c>
      <c r="U523" s="227"/>
      <c r="V523" s="227">
        <v>1996</v>
      </c>
      <c r="W523" s="233">
        <v>330</v>
      </c>
      <c r="X523" s="233">
        <v>232</v>
      </c>
      <c r="Y523" s="233"/>
      <c r="Z523" s="233"/>
      <c r="AA523" s="233"/>
      <c r="AB523" s="233"/>
      <c r="AC523" s="228">
        <v>1132</v>
      </c>
      <c r="AD523" s="227"/>
      <c r="AE523" s="227"/>
      <c r="AF523" s="233"/>
      <c r="AG523" s="233"/>
      <c r="AH523" s="233"/>
      <c r="AI523" s="233"/>
      <c r="AJ523" s="233"/>
      <c r="AK523" s="233"/>
      <c r="AL523" s="233" t="s">
        <v>606</v>
      </c>
      <c r="AM523" s="233">
        <v>2</v>
      </c>
      <c r="AN523" s="233">
        <v>1278</v>
      </c>
      <c r="AO523" s="233" t="s">
        <v>177</v>
      </c>
      <c r="AP523" s="233" t="s">
        <v>8385</v>
      </c>
      <c r="AQ523" s="233" t="s">
        <v>2822</v>
      </c>
      <c r="AR523" s="233">
        <v>1</v>
      </c>
      <c r="AS523" s="233">
        <v>300</v>
      </c>
      <c r="AT523" s="233" t="s">
        <v>310</v>
      </c>
      <c r="AU523" s="233" t="s">
        <v>8385</v>
      </c>
      <c r="AV523" s="236"/>
      <c r="AW523" s="1316"/>
    </row>
    <row r="524" spans="1:49" s="1317" customFormat="1" ht="24" customHeight="1">
      <c r="A524" s="208"/>
      <c r="B524" s="221"/>
      <c r="C524" s="236" t="s">
        <v>2933</v>
      </c>
      <c r="D524" s="227" t="s">
        <v>20013</v>
      </c>
      <c r="E524" s="227" t="s">
        <v>10734</v>
      </c>
      <c r="F524" s="236" t="s">
        <v>2933</v>
      </c>
      <c r="G524" s="236" t="s">
        <v>2933</v>
      </c>
      <c r="H524" s="228">
        <v>1</v>
      </c>
      <c r="I524" s="228">
        <v>32764</v>
      </c>
      <c r="J524" s="228"/>
      <c r="K524" s="228"/>
      <c r="L524" s="227" t="s">
        <v>290</v>
      </c>
      <c r="M524" s="228">
        <v>70</v>
      </c>
      <c r="N524" s="228">
        <v>109</v>
      </c>
      <c r="O524" s="228">
        <v>7630</v>
      </c>
      <c r="P524" s="228">
        <v>1</v>
      </c>
      <c r="Q524" s="228" t="s">
        <v>389</v>
      </c>
      <c r="R524" s="228" t="s">
        <v>389</v>
      </c>
      <c r="S524" s="227" t="s">
        <v>389</v>
      </c>
      <c r="T524" s="227" t="s">
        <v>389</v>
      </c>
      <c r="U524" s="227"/>
      <c r="V524" s="227">
        <v>2013</v>
      </c>
      <c r="W524" s="228">
        <v>550</v>
      </c>
      <c r="X524" s="227">
        <v>500</v>
      </c>
      <c r="Y524" s="233"/>
      <c r="Z524" s="233"/>
      <c r="AA524" s="233"/>
      <c r="AB524" s="233"/>
      <c r="AC524" s="228">
        <v>1500</v>
      </c>
      <c r="AD524" s="227"/>
      <c r="AE524" s="227"/>
      <c r="AF524" s="233"/>
      <c r="AG524" s="233"/>
      <c r="AH524" s="233"/>
      <c r="AI524" s="233"/>
      <c r="AJ524" s="233"/>
      <c r="AK524" s="233"/>
      <c r="AL524" s="233" t="s">
        <v>606</v>
      </c>
      <c r="AM524" s="233">
        <v>2</v>
      </c>
      <c r="AN524" s="233">
        <v>1280</v>
      </c>
      <c r="AO524" s="233" t="s">
        <v>177</v>
      </c>
      <c r="AP524" s="233" t="s">
        <v>8386</v>
      </c>
      <c r="AQ524" s="233" t="s">
        <v>2166</v>
      </c>
      <c r="AR524" s="233">
        <v>2</v>
      </c>
      <c r="AS524" s="233">
        <v>300</v>
      </c>
      <c r="AT524" s="233" t="s">
        <v>310</v>
      </c>
      <c r="AU524" s="233" t="s">
        <v>8386</v>
      </c>
      <c r="AV524" s="236"/>
      <c r="AW524" s="1316"/>
    </row>
    <row r="525" spans="1:49" s="1317" customFormat="1" ht="35.25" customHeight="1">
      <c r="A525" s="208"/>
      <c r="B525" s="221"/>
      <c r="C525" s="236" t="s">
        <v>2933</v>
      </c>
      <c r="D525" s="227" t="s">
        <v>20014</v>
      </c>
      <c r="E525" s="227" t="s">
        <v>10735</v>
      </c>
      <c r="F525" s="236" t="s">
        <v>2933</v>
      </c>
      <c r="G525" s="236" t="s">
        <v>2933</v>
      </c>
      <c r="H525" s="228"/>
      <c r="I525" s="228">
        <v>51520</v>
      </c>
      <c r="J525" s="228">
        <v>74</v>
      </c>
      <c r="K525" s="228">
        <v>74</v>
      </c>
      <c r="L525" s="227" t="s">
        <v>290</v>
      </c>
      <c r="M525" s="228">
        <v>68</v>
      </c>
      <c r="N525" s="228">
        <v>105</v>
      </c>
      <c r="O525" s="228">
        <v>7140</v>
      </c>
      <c r="P525" s="228">
        <v>1</v>
      </c>
      <c r="Q525" s="228">
        <v>3000</v>
      </c>
      <c r="R525" s="228">
        <v>3000</v>
      </c>
      <c r="S525" s="227" t="s">
        <v>178</v>
      </c>
      <c r="T525" s="227" t="s">
        <v>8387</v>
      </c>
      <c r="U525" s="227"/>
      <c r="V525" s="227">
        <v>2009</v>
      </c>
      <c r="W525" s="228"/>
      <c r="X525" s="227"/>
      <c r="Y525" s="233"/>
      <c r="Z525" s="233"/>
      <c r="AA525" s="233"/>
      <c r="AB525" s="233"/>
      <c r="AC525" s="228">
        <v>9509</v>
      </c>
      <c r="AD525" s="227"/>
      <c r="AE525" s="227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33"/>
      <c r="AU525" s="233"/>
      <c r="AV525" s="236" t="s">
        <v>8388</v>
      </c>
      <c r="AW525" s="1316"/>
    </row>
    <row r="526" spans="1:49" s="1317" customFormat="1" ht="24" customHeight="1">
      <c r="A526" s="208"/>
      <c r="B526" s="221"/>
      <c r="C526" s="236" t="s">
        <v>2933</v>
      </c>
      <c r="D526" s="227" t="s">
        <v>20015</v>
      </c>
      <c r="E526" s="227" t="s">
        <v>10736</v>
      </c>
      <c r="F526" s="236" t="s">
        <v>2933</v>
      </c>
      <c r="G526" s="236" t="s">
        <v>2933</v>
      </c>
      <c r="H526" s="228">
        <v>1</v>
      </c>
      <c r="I526" s="228">
        <v>24150</v>
      </c>
      <c r="J526" s="228"/>
      <c r="K526" s="228"/>
      <c r="L526" s="227" t="s">
        <v>290</v>
      </c>
      <c r="M526" s="228">
        <v>92</v>
      </c>
      <c r="N526" s="228">
        <v>100</v>
      </c>
      <c r="O526" s="228">
        <v>9200</v>
      </c>
      <c r="P526" s="228">
        <v>1</v>
      </c>
      <c r="Q526" s="228">
        <v>5000</v>
      </c>
      <c r="R526" s="228">
        <v>5000</v>
      </c>
      <c r="S526" s="227" t="s">
        <v>178</v>
      </c>
      <c r="T526" s="227" t="s">
        <v>10737</v>
      </c>
      <c r="U526" s="227"/>
      <c r="V526" s="227">
        <v>2013</v>
      </c>
      <c r="W526" s="227">
        <v>743</v>
      </c>
      <c r="X526" s="227">
        <v>500</v>
      </c>
      <c r="Y526" s="227"/>
      <c r="Z526" s="227"/>
      <c r="AA526" s="227"/>
      <c r="AB526" s="227"/>
      <c r="AC526" s="228">
        <v>2000</v>
      </c>
      <c r="AD526" s="227"/>
      <c r="AE526" s="227"/>
      <c r="AF526" s="233"/>
      <c r="AG526" s="233"/>
      <c r="AH526" s="233"/>
      <c r="AI526" s="233"/>
      <c r="AJ526" s="233"/>
      <c r="AK526" s="233"/>
      <c r="AL526" s="233" t="s">
        <v>8240</v>
      </c>
      <c r="AM526" s="233">
        <v>1</v>
      </c>
      <c r="AN526" s="233">
        <v>900</v>
      </c>
      <c r="AO526" s="233" t="s">
        <v>310</v>
      </c>
      <c r="AP526" s="233" t="s">
        <v>8389</v>
      </c>
      <c r="AQ526" s="233" t="s">
        <v>699</v>
      </c>
      <c r="AR526" s="233">
        <v>1</v>
      </c>
      <c r="AS526" s="233">
        <v>300</v>
      </c>
      <c r="AT526" s="233" t="s">
        <v>310</v>
      </c>
      <c r="AU526" s="233" t="s">
        <v>8389</v>
      </c>
      <c r="AV526" s="227"/>
      <c r="AW526" s="1316"/>
    </row>
    <row r="527" spans="1:49" s="1317" customFormat="1" ht="24" customHeight="1">
      <c r="A527" s="208"/>
      <c r="B527" s="221"/>
      <c r="C527" s="227" t="s">
        <v>2933</v>
      </c>
      <c r="D527" s="227" t="s">
        <v>20016</v>
      </c>
      <c r="E527" s="227" t="s">
        <v>10738</v>
      </c>
      <c r="F527" s="227" t="s">
        <v>2933</v>
      </c>
      <c r="G527" s="227" t="s">
        <v>2933</v>
      </c>
      <c r="H527" s="233"/>
      <c r="I527" s="228">
        <v>13514</v>
      </c>
      <c r="J527" s="228"/>
      <c r="K527" s="228"/>
      <c r="L527" s="227" t="s">
        <v>290</v>
      </c>
      <c r="M527" s="228">
        <v>68</v>
      </c>
      <c r="N527" s="228">
        <v>100</v>
      </c>
      <c r="O527" s="228">
        <v>6800</v>
      </c>
      <c r="P527" s="228">
        <v>1</v>
      </c>
      <c r="Q527" s="228">
        <v>400</v>
      </c>
      <c r="R527" s="228">
        <v>400</v>
      </c>
      <c r="S527" s="227" t="s">
        <v>178</v>
      </c>
      <c r="T527" s="227" t="s">
        <v>703</v>
      </c>
      <c r="U527" s="227"/>
      <c r="V527" s="227">
        <v>2009</v>
      </c>
      <c r="W527" s="233"/>
      <c r="X527" s="233"/>
      <c r="Y527" s="233"/>
      <c r="Z527" s="233"/>
      <c r="AA527" s="233"/>
      <c r="AB527" s="233"/>
      <c r="AC527" s="228">
        <v>3561</v>
      </c>
      <c r="AD527" s="227"/>
      <c r="AE527" s="227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33"/>
      <c r="AU527" s="233"/>
      <c r="AV527" s="227"/>
      <c r="AW527" s="1316"/>
    </row>
    <row r="528" spans="1:49" s="1317" customFormat="1" ht="24" customHeight="1">
      <c r="A528" s="213"/>
      <c r="B528" s="221"/>
      <c r="C528" s="227" t="s">
        <v>2933</v>
      </c>
      <c r="D528" s="227" t="s">
        <v>20017</v>
      </c>
      <c r="E528" s="227" t="s">
        <v>9789</v>
      </c>
      <c r="F528" s="227" t="s">
        <v>2933</v>
      </c>
      <c r="G528" s="227" t="s">
        <v>10739</v>
      </c>
      <c r="H528" s="233"/>
      <c r="I528" s="228">
        <v>164077</v>
      </c>
      <c r="J528" s="228"/>
      <c r="K528" s="228"/>
      <c r="L528" s="227" t="s">
        <v>1979</v>
      </c>
      <c r="M528" s="228">
        <v>68</v>
      </c>
      <c r="N528" s="228">
        <v>105</v>
      </c>
      <c r="O528" s="228">
        <v>7140</v>
      </c>
      <c r="P528" s="228">
        <v>1</v>
      </c>
      <c r="Q528" s="228">
        <v>6300</v>
      </c>
      <c r="R528" s="228">
        <v>10000</v>
      </c>
      <c r="S528" s="227" t="s">
        <v>178</v>
      </c>
      <c r="T528" s="227" t="s">
        <v>703</v>
      </c>
      <c r="U528" s="227"/>
      <c r="V528" s="227">
        <v>2018</v>
      </c>
      <c r="W528" s="233"/>
      <c r="X528" s="233"/>
      <c r="Y528" s="233"/>
      <c r="Z528" s="233"/>
      <c r="AA528" s="233"/>
      <c r="AB528" s="233"/>
      <c r="AC528" s="228">
        <v>500</v>
      </c>
      <c r="AD528" s="227"/>
      <c r="AE528" s="227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33"/>
      <c r="AU528" s="233"/>
      <c r="AV528" s="227" t="s">
        <v>9790</v>
      </c>
      <c r="AW528" s="1316"/>
    </row>
    <row r="529" spans="1:49" s="1317" customFormat="1" ht="24" customHeight="1">
      <c r="A529" s="1319"/>
      <c r="B529" s="221"/>
      <c r="C529" s="227" t="s">
        <v>2933</v>
      </c>
      <c r="D529" s="227" t="s">
        <v>20017</v>
      </c>
      <c r="E529" s="227" t="s">
        <v>9791</v>
      </c>
      <c r="F529" s="227" t="s">
        <v>2933</v>
      </c>
      <c r="G529" s="227" t="s">
        <v>10739</v>
      </c>
      <c r="H529" s="233"/>
      <c r="I529" s="228">
        <v>164077</v>
      </c>
      <c r="J529" s="228"/>
      <c r="K529" s="228"/>
      <c r="L529" s="227" t="s">
        <v>290</v>
      </c>
      <c r="M529" s="228">
        <v>64</v>
      </c>
      <c r="N529" s="228">
        <v>80</v>
      </c>
      <c r="O529" s="228">
        <v>5120</v>
      </c>
      <c r="P529" s="228">
        <v>1</v>
      </c>
      <c r="Q529" s="228"/>
      <c r="R529" s="228"/>
      <c r="S529" s="227"/>
      <c r="T529" s="227"/>
      <c r="U529" s="227"/>
      <c r="V529" s="227">
        <v>2018</v>
      </c>
      <c r="W529" s="233"/>
      <c r="X529" s="233"/>
      <c r="Y529" s="233"/>
      <c r="Z529" s="233"/>
      <c r="AA529" s="233"/>
      <c r="AB529" s="233"/>
      <c r="AC529" s="228">
        <v>800</v>
      </c>
      <c r="AD529" s="227"/>
      <c r="AE529" s="227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33"/>
      <c r="AU529" s="233"/>
      <c r="AV529" s="227" t="s">
        <v>9790</v>
      </c>
      <c r="AW529" s="1316"/>
    </row>
    <row r="530" spans="1:49" s="1317" customFormat="1" ht="24" customHeight="1">
      <c r="A530" s="1319"/>
      <c r="B530" s="221"/>
      <c r="C530" s="227" t="s">
        <v>2830</v>
      </c>
      <c r="D530" s="227" t="s">
        <v>20018</v>
      </c>
      <c r="E530" s="227" t="s">
        <v>13754</v>
      </c>
      <c r="F530" s="227" t="s">
        <v>2830</v>
      </c>
      <c r="G530" s="227" t="s">
        <v>2830</v>
      </c>
      <c r="H530" s="233">
        <v>1</v>
      </c>
      <c r="I530" s="228">
        <v>50659</v>
      </c>
      <c r="J530" s="228"/>
      <c r="K530" s="228"/>
      <c r="L530" s="227" t="s">
        <v>290</v>
      </c>
      <c r="M530" s="228">
        <v>68</v>
      </c>
      <c r="N530" s="228">
        <v>105</v>
      </c>
      <c r="O530" s="228">
        <v>9257</v>
      </c>
      <c r="P530" s="228">
        <v>1</v>
      </c>
      <c r="Q530" s="228">
        <v>500</v>
      </c>
      <c r="R530" s="228">
        <v>1200</v>
      </c>
      <c r="S530" s="227" t="s">
        <v>178</v>
      </c>
      <c r="T530" s="227" t="s">
        <v>703</v>
      </c>
      <c r="U530" s="227"/>
      <c r="V530" s="227">
        <v>2005</v>
      </c>
      <c r="W530" s="233"/>
      <c r="X530" s="233"/>
      <c r="Y530" s="233"/>
      <c r="Z530" s="233"/>
      <c r="AA530" s="233"/>
      <c r="AB530" s="233"/>
      <c r="AC530" s="228">
        <v>2555</v>
      </c>
      <c r="AD530" s="227"/>
      <c r="AE530" s="227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33"/>
      <c r="AU530" s="233"/>
      <c r="AV530" s="227" t="s">
        <v>17596</v>
      </c>
      <c r="AW530" s="1316"/>
    </row>
    <row r="531" spans="1:49" s="1317" customFormat="1" ht="23.1" customHeight="1">
      <c r="A531" s="1319"/>
      <c r="B531" s="221"/>
      <c r="C531" s="227" t="s">
        <v>2830</v>
      </c>
      <c r="D531" s="227" t="s">
        <v>20019</v>
      </c>
      <c r="E531" s="227" t="s">
        <v>10740</v>
      </c>
      <c r="F531" s="227" t="s">
        <v>2830</v>
      </c>
      <c r="G531" s="227" t="s">
        <v>2830</v>
      </c>
      <c r="H531" s="233">
        <v>1</v>
      </c>
      <c r="I531" s="228">
        <v>56419</v>
      </c>
      <c r="J531" s="228"/>
      <c r="K531" s="228"/>
      <c r="L531" s="227" t="s">
        <v>148</v>
      </c>
      <c r="M531" s="228">
        <v>68</v>
      </c>
      <c r="N531" s="228">
        <v>105</v>
      </c>
      <c r="O531" s="228">
        <v>7140</v>
      </c>
      <c r="P531" s="228">
        <v>1</v>
      </c>
      <c r="Q531" s="228">
        <v>500</v>
      </c>
      <c r="R531" s="228">
        <v>1200</v>
      </c>
      <c r="S531" s="227" t="s">
        <v>178</v>
      </c>
      <c r="T531" s="227" t="s">
        <v>703</v>
      </c>
      <c r="U531" s="227"/>
      <c r="V531" s="227">
        <v>2005</v>
      </c>
      <c r="W531" s="233"/>
      <c r="X531" s="233"/>
      <c r="Y531" s="233"/>
      <c r="Z531" s="233"/>
      <c r="AA531" s="233"/>
      <c r="AB531" s="233"/>
      <c r="AC531" s="228"/>
      <c r="AD531" s="227"/>
      <c r="AE531" s="227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33"/>
      <c r="AU531" s="233"/>
      <c r="AV531" s="227"/>
      <c r="AW531" s="1316"/>
    </row>
    <row r="532" spans="1:49" s="1317" customFormat="1" ht="23.1" customHeight="1">
      <c r="A532" s="1319"/>
      <c r="B532" s="221"/>
      <c r="C532" s="227" t="s">
        <v>2830</v>
      </c>
      <c r="D532" s="227" t="s">
        <v>20020</v>
      </c>
      <c r="E532" s="227" t="s">
        <v>10741</v>
      </c>
      <c r="F532" s="227" t="s">
        <v>2830</v>
      </c>
      <c r="G532" s="227" t="s">
        <v>2830</v>
      </c>
      <c r="H532" s="233">
        <v>1</v>
      </c>
      <c r="I532" s="228">
        <v>38875</v>
      </c>
      <c r="J532" s="228"/>
      <c r="K532" s="228"/>
      <c r="L532" s="227" t="s">
        <v>290</v>
      </c>
      <c r="M532" s="228">
        <v>80</v>
      </c>
      <c r="N532" s="228">
        <v>120</v>
      </c>
      <c r="O532" s="228">
        <v>9600</v>
      </c>
      <c r="P532" s="228">
        <v>1</v>
      </c>
      <c r="Q532" s="228"/>
      <c r="R532" s="228"/>
      <c r="S532" s="227"/>
      <c r="T532" s="227"/>
      <c r="U532" s="227"/>
      <c r="V532" s="227">
        <v>2006</v>
      </c>
      <c r="W532" s="233"/>
      <c r="X532" s="233"/>
      <c r="Y532" s="233"/>
      <c r="Z532" s="233"/>
      <c r="AA532" s="233"/>
      <c r="AB532" s="233"/>
      <c r="AC532" s="228"/>
      <c r="AD532" s="227"/>
      <c r="AE532" s="227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33"/>
      <c r="AU532" s="233"/>
      <c r="AV532" s="227"/>
      <c r="AW532" s="1316"/>
    </row>
    <row r="533" spans="1:49" s="1317" customFormat="1" ht="23.1" customHeight="1">
      <c r="A533" s="1319"/>
      <c r="B533" s="221"/>
      <c r="C533" s="227" t="s">
        <v>2830</v>
      </c>
      <c r="D533" s="227" t="s">
        <v>20021</v>
      </c>
      <c r="E533" s="227" t="s">
        <v>10742</v>
      </c>
      <c r="F533" s="227" t="s">
        <v>2830</v>
      </c>
      <c r="G533" s="227" t="s">
        <v>2830</v>
      </c>
      <c r="H533" s="233">
        <v>1</v>
      </c>
      <c r="I533" s="228">
        <v>47103</v>
      </c>
      <c r="J533" s="228"/>
      <c r="K533" s="228"/>
      <c r="L533" s="227" t="s">
        <v>290</v>
      </c>
      <c r="M533" s="228">
        <v>70</v>
      </c>
      <c r="N533" s="228">
        <v>114</v>
      </c>
      <c r="O533" s="228">
        <v>7980</v>
      </c>
      <c r="P533" s="228">
        <v>1</v>
      </c>
      <c r="Q533" s="228">
        <v>500</v>
      </c>
      <c r="R533" s="228">
        <v>1200</v>
      </c>
      <c r="S533" s="227" t="s">
        <v>178</v>
      </c>
      <c r="T533" s="227" t="s">
        <v>703</v>
      </c>
      <c r="U533" s="227"/>
      <c r="V533" s="227">
        <v>2003</v>
      </c>
      <c r="W533" s="233">
        <v>460</v>
      </c>
      <c r="X533" s="233"/>
      <c r="Y533" s="233"/>
      <c r="Z533" s="233"/>
      <c r="AA533" s="233"/>
      <c r="AB533" s="233"/>
      <c r="AC533" s="228">
        <v>722</v>
      </c>
      <c r="AD533" s="227"/>
      <c r="AE533" s="227"/>
      <c r="AF533" s="233"/>
      <c r="AG533" s="233"/>
      <c r="AH533" s="233"/>
      <c r="AI533" s="233"/>
      <c r="AJ533" s="233"/>
      <c r="AK533" s="233"/>
      <c r="AL533" s="233" t="s">
        <v>606</v>
      </c>
      <c r="AM533" s="233">
        <v>3</v>
      </c>
      <c r="AN533" s="233">
        <v>2000</v>
      </c>
      <c r="AO533" s="233" t="s">
        <v>177</v>
      </c>
      <c r="AP533" s="233" t="s">
        <v>8239</v>
      </c>
      <c r="AQ533" s="233" t="s">
        <v>8240</v>
      </c>
      <c r="AR533" s="233">
        <v>1</v>
      </c>
      <c r="AS533" s="233">
        <v>200</v>
      </c>
      <c r="AT533" s="233" t="s">
        <v>310</v>
      </c>
      <c r="AU533" s="233" t="s">
        <v>8239</v>
      </c>
      <c r="AV533" s="234"/>
      <c r="AW533" s="1316"/>
    </row>
    <row r="534" spans="1:49" s="1317" customFormat="1" ht="23.1" customHeight="1">
      <c r="A534" s="1319"/>
      <c r="B534" s="221"/>
      <c r="C534" s="227" t="s">
        <v>2830</v>
      </c>
      <c r="D534" s="227" t="s">
        <v>20022</v>
      </c>
      <c r="E534" s="227" t="s">
        <v>10743</v>
      </c>
      <c r="F534" s="227" t="s">
        <v>2830</v>
      </c>
      <c r="G534" s="227" t="s">
        <v>2830</v>
      </c>
      <c r="H534" s="233">
        <v>1</v>
      </c>
      <c r="I534" s="228">
        <v>19642</v>
      </c>
      <c r="J534" s="228"/>
      <c r="K534" s="228"/>
      <c r="L534" s="227" t="s">
        <v>290</v>
      </c>
      <c r="M534" s="228">
        <v>68</v>
      </c>
      <c r="N534" s="228">
        <v>105</v>
      </c>
      <c r="O534" s="228">
        <v>7140</v>
      </c>
      <c r="P534" s="228">
        <v>1</v>
      </c>
      <c r="Q534" s="228">
        <v>200</v>
      </c>
      <c r="R534" s="228">
        <v>1000</v>
      </c>
      <c r="S534" s="227" t="s">
        <v>178</v>
      </c>
      <c r="T534" s="227" t="s">
        <v>8377</v>
      </c>
      <c r="U534" s="227"/>
      <c r="V534" s="227">
        <v>2007</v>
      </c>
      <c r="W534" s="233">
        <v>460</v>
      </c>
      <c r="X534" s="233"/>
      <c r="Y534" s="233"/>
      <c r="Z534" s="233"/>
      <c r="AA534" s="233"/>
      <c r="AB534" s="233"/>
      <c r="AC534" s="228">
        <v>1024</v>
      </c>
      <c r="AD534" s="227"/>
      <c r="AE534" s="227"/>
      <c r="AF534" s="233"/>
      <c r="AG534" s="233"/>
      <c r="AH534" s="233"/>
      <c r="AI534" s="233"/>
      <c r="AJ534" s="233"/>
      <c r="AK534" s="233"/>
      <c r="AL534" s="233" t="s">
        <v>606</v>
      </c>
      <c r="AM534" s="233">
        <v>3</v>
      </c>
      <c r="AN534" s="233">
        <v>2000</v>
      </c>
      <c r="AO534" s="233" t="s">
        <v>177</v>
      </c>
      <c r="AP534" s="233" t="s">
        <v>8239</v>
      </c>
      <c r="AQ534" s="233" t="s">
        <v>8240</v>
      </c>
      <c r="AR534" s="233">
        <v>1</v>
      </c>
      <c r="AS534" s="233">
        <v>200</v>
      </c>
      <c r="AT534" s="233" t="s">
        <v>310</v>
      </c>
      <c r="AU534" s="233" t="s">
        <v>8239</v>
      </c>
      <c r="AV534" s="227"/>
      <c r="AW534" s="1316"/>
    </row>
    <row r="535" spans="1:49" s="1317" customFormat="1" ht="23.1" customHeight="1">
      <c r="A535" s="1319"/>
      <c r="B535" s="221"/>
      <c r="C535" s="227" t="s">
        <v>2830</v>
      </c>
      <c r="D535" s="227" t="s">
        <v>20023</v>
      </c>
      <c r="E535" s="227" t="s">
        <v>10744</v>
      </c>
      <c r="F535" s="227" t="s">
        <v>2830</v>
      </c>
      <c r="G535" s="227" t="s">
        <v>2830</v>
      </c>
      <c r="H535" s="233">
        <v>1</v>
      </c>
      <c r="I535" s="228">
        <v>101427</v>
      </c>
      <c r="J535" s="228"/>
      <c r="K535" s="228"/>
      <c r="L535" s="227" t="s">
        <v>290</v>
      </c>
      <c r="M535" s="228">
        <v>68</v>
      </c>
      <c r="N535" s="228">
        <v>105</v>
      </c>
      <c r="O535" s="228">
        <v>7140</v>
      </c>
      <c r="P535" s="228">
        <v>1</v>
      </c>
      <c r="Q535" s="228">
        <v>500</v>
      </c>
      <c r="R535" s="228">
        <v>1200</v>
      </c>
      <c r="S535" s="227" t="s">
        <v>178</v>
      </c>
      <c r="T535" s="227" t="s">
        <v>8377</v>
      </c>
      <c r="U535" s="227"/>
      <c r="V535" s="227">
        <v>2008</v>
      </c>
      <c r="W535" s="233">
        <v>460</v>
      </c>
      <c r="X535" s="233"/>
      <c r="Y535" s="233"/>
      <c r="Z535" s="233"/>
      <c r="AA535" s="233"/>
      <c r="AB535" s="233"/>
      <c r="AC535" s="228">
        <v>2600</v>
      </c>
      <c r="AD535" s="227"/>
      <c r="AE535" s="227"/>
      <c r="AF535" s="233"/>
      <c r="AG535" s="233"/>
      <c r="AH535" s="233"/>
      <c r="AI535" s="233"/>
      <c r="AJ535" s="233"/>
      <c r="AK535" s="233"/>
      <c r="AL535" s="233" t="s">
        <v>606</v>
      </c>
      <c r="AM535" s="233">
        <v>3</v>
      </c>
      <c r="AN535" s="233">
        <v>2000</v>
      </c>
      <c r="AO535" s="233" t="s">
        <v>177</v>
      </c>
      <c r="AP535" s="233" t="s">
        <v>8239</v>
      </c>
      <c r="AQ535" s="233" t="s">
        <v>8240</v>
      </c>
      <c r="AR535" s="233">
        <v>1</v>
      </c>
      <c r="AS535" s="233">
        <v>200</v>
      </c>
      <c r="AT535" s="233" t="s">
        <v>310</v>
      </c>
      <c r="AU535" s="233" t="s">
        <v>8239</v>
      </c>
      <c r="AV535" s="227"/>
      <c r="AW535" s="1316"/>
    </row>
    <row r="536" spans="1:49" s="1317" customFormat="1" ht="23.1" customHeight="1">
      <c r="A536" s="1319"/>
      <c r="B536" s="221"/>
      <c r="C536" s="227" t="s">
        <v>2830</v>
      </c>
      <c r="D536" s="227" t="s">
        <v>20024</v>
      </c>
      <c r="E536" s="227" t="s">
        <v>10745</v>
      </c>
      <c r="F536" s="227" t="s">
        <v>2830</v>
      </c>
      <c r="G536" s="227" t="s">
        <v>2830</v>
      </c>
      <c r="H536" s="233">
        <v>1</v>
      </c>
      <c r="I536" s="228">
        <v>59950</v>
      </c>
      <c r="J536" s="228"/>
      <c r="K536" s="228"/>
      <c r="L536" s="227" t="s">
        <v>148</v>
      </c>
      <c r="M536" s="228">
        <v>68</v>
      </c>
      <c r="N536" s="228">
        <v>105</v>
      </c>
      <c r="O536" s="228">
        <v>7140</v>
      </c>
      <c r="P536" s="228">
        <v>1</v>
      </c>
      <c r="Q536" s="228">
        <v>300</v>
      </c>
      <c r="R536" s="228">
        <v>1200</v>
      </c>
      <c r="S536" s="227" t="s">
        <v>178</v>
      </c>
      <c r="T536" s="227" t="s">
        <v>703</v>
      </c>
      <c r="U536" s="227"/>
      <c r="V536" s="227">
        <v>2009</v>
      </c>
      <c r="W536" s="233"/>
      <c r="X536" s="233"/>
      <c r="Y536" s="233"/>
      <c r="Z536" s="233"/>
      <c r="AA536" s="233"/>
      <c r="AB536" s="233"/>
      <c r="AC536" s="228">
        <v>3000</v>
      </c>
      <c r="AD536" s="227"/>
      <c r="AE536" s="227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33"/>
      <c r="AU536" s="233"/>
      <c r="AV536" s="227"/>
      <c r="AW536" s="1316"/>
    </row>
    <row r="537" spans="1:49" s="1317" customFormat="1" ht="23.1" customHeight="1">
      <c r="A537" s="1319"/>
      <c r="B537" s="221"/>
      <c r="C537" s="227" t="s">
        <v>2830</v>
      </c>
      <c r="D537" s="227" t="s">
        <v>20025</v>
      </c>
      <c r="E537" s="227" t="s">
        <v>10746</v>
      </c>
      <c r="F537" s="227" t="s">
        <v>2830</v>
      </c>
      <c r="G537" s="227" t="s">
        <v>2830</v>
      </c>
      <c r="H537" s="233">
        <v>1</v>
      </c>
      <c r="I537" s="228">
        <v>72628</v>
      </c>
      <c r="J537" s="228"/>
      <c r="K537" s="228"/>
      <c r="L537" s="227" t="s">
        <v>290</v>
      </c>
      <c r="M537" s="228">
        <v>72</v>
      </c>
      <c r="N537" s="228">
        <v>110</v>
      </c>
      <c r="O537" s="228">
        <v>7920</v>
      </c>
      <c r="P537" s="228">
        <v>1</v>
      </c>
      <c r="Q537" s="228">
        <v>500</v>
      </c>
      <c r="R537" s="228">
        <v>1200</v>
      </c>
      <c r="S537" s="227" t="s">
        <v>178</v>
      </c>
      <c r="T537" s="227" t="s">
        <v>703</v>
      </c>
      <c r="U537" s="227"/>
      <c r="V537" s="227">
        <v>2010</v>
      </c>
      <c r="W537" s="233"/>
      <c r="X537" s="233"/>
      <c r="Y537" s="233"/>
      <c r="Z537" s="233"/>
      <c r="AA537" s="233"/>
      <c r="AB537" s="233"/>
      <c r="AC537" s="228">
        <v>6756</v>
      </c>
      <c r="AD537" s="227"/>
      <c r="AE537" s="227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33"/>
      <c r="AU537" s="233"/>
      <c r="AV537" s="227"/>
      <c r="AW537" s="1316"/>
    </row>
    <row r="538" spans="1:49" s="1317" customFormat="1" ht="23.1" customHeight="1">
      <c r="A538" s="1319"/>
      <c r="B538" s="221"/>
      <c r="C538" s="227" t="s">
        <v>2830</v>
      </c>
      <c r="D538" s="227" t="s">
        <v>20026</v>
      </c>
      <c r="E538" s="227" t="s">
        <v>10747</v>
      </c>
      <c r="F538" s="227" t="s">
        <v>2830</v>
      </c>
      <c r="G538" s="227" t="s">
        <v>2830</v>
      </c>
      <c r="H538" s="233">
        <v>1</v>
      </c>
      <c r="I538" s="228">
        <v>52550</v>
      </c>
      <c r="J538" s="228"/>
      <c r="K538" s="369"/>
      <c r="L538" s="227" t="s">
        <v>290</v>
      </c>
      <c r="M538" s="228">
        <v>72</v>
      </c>
      <c r="N538" s="228">
        <v>110</v>
      </c>
      <c r="O538" s="228">
        <v>7920</v>
      </c>
      <c r="P538" s="228">
        <v>1</v>
      </c>
      <c r="Q538" s="228">
        <v>200</v>
      </c>
      <c r="R538" s="228">
        <v>1000</v>
      </c>
      <c r="S538" s="227" t="s">
        <v>178</v>
      </c>
      <c r="T538" s="227" t="s">
        <v>703</v>
      </c>
      <c r="U538" s="227"/>
      <c r="V538" s="227">
        <v>2011</v>
      </c>
      <c r="W538" s="233">
        <v>4800</v>
      </c>
      <c r="X538" s="233" t="s">
        <v>8378</v>
      </c>
      <c r="Y538" s="233"/>
      <c r="Z538" s="233"/>
      <c r="AA538" s="233"/>
      <c r="AB538" s="233"/>
      <c r="AC538" s="228"/>
      <c r="AD538" s="227"/>
      <c r="AE538" s="227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33"/>
      <c r="AU538" s="233"/>
      <c r="AV538" s="234"/>
      <c r="AW538" s="1316"/>
    </row>
    <row r="539" spans="1:49" s="1317" customFormat="1" ht="23.1" customHeight="1">
      <c r="A539" s="1319"/>
      <c r="B539" s="221"/>
      <c r="C539" s="227" t="s">
        <v>2830</v>
      </c>
      <c r="D539" s="227" t="s">
        <v>20027</v>
      </c>
      <c r="E539" s="227" t="s">
        <v>10748</v>
      </c>
      <c r="F539" s="227" t="s">
        <v>2830</v>
      </c>
      <c r="G539" s="227" t="s">
        <v>2830</v>
      </c>
      <c r="H539" s="233">
        <v>1</v>
      </c>
      <c r="I539" s="228">
        <v>28072</v>
      </c>
      <c r="J539" s="228"/>
      <c r="K539" s="369"/>
      <c r="L539" s="227" t="s">
        <v>148</v>
      </c>
      <c r="M539" s="228">
        <v>72</v>
      </c>
      <c r="N539" s="228">
        <v>111</v>
      </c>
      <c r="O539" s="228">
        <v>7992</v>
      </c>
      <c r="P539" s="228">
        <v>1</v>
      </c>
      <c r="Q539" s="228">
        <v>200</v>
      </c>
      <c r="R539" s="228">
        <v>1000</v>
      </c>
      <c r="S539" s="227" t="s">
        <v>178</v>
      </c>
      <c r="T539" s="227" t="s">
        <v>3268</v>
      </c>
      <c r="U539" s="227"/>
      <c r="V539" s="227">
        <v>2011</v>
      </c>
      <c r="W539" s="233">
        <v>5400</v>
      </c>
      <c r="X539" s="233" t="s">
        <v>8378</v>
      </c>
      <c r="Y539" s="233"/>
      <c r="Z539" s="233"/>
      <c r="AA539" s="233"/>
      <c r="AB539" s="233"/>
      <c r="AC539" s="228"/>
      <c r="AD539" s="227"/>
      <c r="AE539" s="227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  <c r="AP539" s="233"/>
      <c r="AQ539" s="233"/>
      <c r="AR539" s="233"/>
      <c r="AS539" s="233"/>
      <c r="AT539" s="233"/>
      <c r="AU539" s="233"/>
      <c r="AV539" s="234"/>
      <c r="AW539" s="1316"/>
    </row>
    <row r="540" spans="1:49" s="1317" customFormat="1" ht="23.1" customHeight="1">
      <c r="A540" s="1319"/>
      <c r="B540" s="221"/>
      <c r="C540" s="227" t="s">
        <v>2830</v>
      </c>
      <c r="D540" s="227" t="s">
        <v>20028</v>
      </c>
      <c r="E540" s="227" t="s">
        <v>12658</v>
      </c>
      <c r="F540" s="227" t="s">
        <v>12659</v>
      </c>
      <c r="G540" s="227" t="s">
        <v>12659</v>
      </c>
      <c r="H540" s="233">
        <v>1</v>
      </c>
      <c r="I540" s="228">
        <v>37896</v>
      </c>
      <c r="J540" s="228"/>
      <c r="K540" s="369"/>
      <c r="L540" s="227" t="s">
        <v>290</v>
      </c>
      <c r="M540" s="228">
        <v>70</v>
      </c>
      <c r="N540" s="228">
        <v>102</v>
      </c>
      <c r="O540" s="228">
        <v>7140</v>
      </c>
      <c r="P540" s="228">
        <v>1</v>
      </c>
      <c r="Q540" s="228"/>
      <c r="R540" s="228"/>
      <c r="S540" s="227" t="s">
        <v>2004</v>
      </c>
      <c r="T540" s="227" t="s">
        <v>12660</v>
      </c>
      <c r="U540" s="227"/>
      <c r="V540" s="227">
        <v>2021</v>
      </c>
      <c r="W540" s="233"/>
      <c r="X540" s="233"/>
      <c r="Y540" s="233"/>
      <c r="Z540" s="233"/>
      <c r="AA540" s="233"/>
      <c r="AB540" s="233"/>
      <c r="AC540" s="228">
        <v>9800</v>
      </c>
      <c r="AD540" s="227"/>
      <c r="AE540" s="227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33"/>
      <c r="AU540" s="233"/>
      <c r="AV540" s="234"/>
      <c r="AW540" s="1316"/>
    </row>
    <row r="541" spans="1:49" s="1317" customFormat="1" ht="23.1" customHeight="1">
      <c r="A541" s="1319"/>
      <c r="B541" s="221"/>
      <c r="C541" s="227" t="s">
        <v>2830</v>
      </c>
      <c r="D541" s="227" t="s">
        <v>20029</v>
      </c>
      <c r="E541" s="227" t="s">
        <v>12661</v>
      </c>
      <c r="F541" s="227" t="s">
        <v>12659</v>
      </c>
      <c r="G541" s="227" t="s">
        <v>12659</v>
      </c>
      <c r="H541" s="233">
        <v>1</v>
      </c>
      <c r="I541" s="228">
        <v>80522</v>
      </c>
      <c r="J541" s="228"/>
      <c r="K541" s="369"/>
      <c r="L541" s="227" t="s">
        <v>290</v>
      </c>
      <c r="M541" s="228">
        <v>68</v>
      </c>
      <c r="N541" s="228">
        <v>105</v>
      </c>
      <c r="O541" s="228">
        <v>7850</v>
      </c>
      <c r="P541" s="228">
        <v>1</v>
      </c>
      <c r="Q541" s="228">
        <v>4275</v>
      </c>
      <c r="R541" s="228">
        <v>16000</v>
      </c>
      <c r="S541" s="227" t="s">
        <v>2004</v>
      </c>
      <c r="T541" s="227" t="s">
        <v>2089</v>
      </c>
      <c r="U541" s="227"/>
      <c r="V541" s="227">
        <v>1991</v>
      </c>
      <c r="W541" s="233"/>
      <c r="X541" s="233"/>
      <c r="Y541" s="233"/>
      <c r="Z541" s="233"/>
      <c r="AA541" s="233"/>
      <c r="AB541" s="233"/>
      <c r="AC541" s="228"/>
      <c r="AD541" s="227"/>
      <c r="AE541" s="227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33"/>
      <c r="AU541" s="233"/>
      <c r="AV541" s="234"/>
      <c r="AW541" s="1316"/>
    </row>
    <row r="542" spans="1:49" s="1317" customFormat="1" ht="24" customHeight="1">
      <c r="A542" s="1319"/>
      <c r="B542" s="221"/>
      <c r="C542" s="227" t="s">
        <v>2834</v>
      </c>
      <c r="D542" s="227" t="s">
        <v>20030</v>
      </c>
      <c r="E542" s="227" t="s">
        <v>10749</v>
      </c>
      <c r="F542" s="227" t="s">
        <v>2834</v>
      </c>
      <c r="G542" s="227" t="s">
        <v>2834</v>
      </c>
      <c r="H542" s="233"/>
      <c r="I542" s="228"/>
      <c r="J542" s="228"/>
      <c r="K542" s="228"/>
      <c r="L542" s="227" t="s">
        <v>8390</v>
      </c>
      <c r="M542" s="228">
        <v>70</v>
      </c>
      <c r="N542" s="228">
        <v>100</v>
      </c>
      <c r="O542" s="228">
        <v>14000</v>
      </c>
      <c r="P542" s="228">
        <v>2</v>
      </c>
      <c r="Q542" s="228"/>
      <c r="R542" s="228"/>
      <c r="S542" s="227"/>
      <c r="T542" s="227"/>
      <c r="U542" s="227"/>
      <c r="V542" s="227">
        <v>2001</v>
      </c>
      <c r="W542" s="233">
        <v>649</v>
      </c>
      <c r="X542" s="233"/>
      <c r="Y542" s="233"/>
      <c r="Z542" s="233"/>
      <c r="AA542" s="233"/>
      <c r="AB542" s="233"/>
      <c r="AC542" s="228"/>
      <c r="AD542" s="227"/>
      <c r="AE542" s="227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33"/>
      <c r="AU542" s="233"/>
      <c r="AV542" s="227" t="s">
        <v>2862</v>
      </c>
      <c r="AW542" s="1316"/>
    </row>
    <row r="543" spans="1:49" s="1317" customFormat="1" ht="24" customHeight="1">
      <c r="A543" s="1319" t="s">
        <v>150</v>
      </c>
      <c r="B543" s="221"/>
      <c r="C543" s="227" t="s">
        <v>2834</v>
      </c>
      <c r="D543" s="227" t="s">
        <v>20031</v>
      </c>
      <c r="E543" s="227" t="s">
        <v>10750</v>
      </c>
      <c r="F543" s="227" t="s">
        <v>2834</v>
      </c>
      <c r="G543" s="227" t="s">
        <v>2834</v>
      </c>
      <c r="H543" s="233"/>
      <c r="I543" s="228">
        <v>6800</v>
      </c>
      <c r="J543" s="228">
        <v>100</v>
      </c>
      <c r="K543" s="228">
        <v>97</v>
      </c>
      <c r="L543" s="227" t="s">
        <v>290</v>
      </c>
      <c r="M543" s="228">
        <v>58</v>
      </c>
      <c r="N543" s="228">
        <v>92</v>
      </c>
      <c r="O543" s="228">
        <v>5336</v>
      </c>
      <c r="P543" s="228">
        <v>1</v>
      </c>
      <c r="Q543" s="228">
        <v>200</v>
      </c>
      <c r="R543" s="228">
        <v>200</v>
      </c>
      <c r="S543" s="227" t="s">
        <v>178</v>
      </c>
      <c r="T543" s="227" t="s">
        <v>723</v>
      </c>
      <c r="U543" s="227"/>
      <c r="V543" s="227">
        <v>2008</v>
      </c>
      <c r="W543" s="233">
        <v>650</v>
      </c>
      <c r="X543" s="233"/>
      <c r="Y543" s="233"/>
      <c r="Z543" s="233"/>
      <c r="AA543" s="233"/>
      <c r="AB543" s="233"/>
      <c r="AC543" s="228">
        <v>1100</v>
      </c>
      <c r="AD543" s="227"/>
      <c r="AE543" s="227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33"/>
      <c r="AU543" s="233"/>
      <c r="AV543" s="227" t="s">
        <v>914</v>
      </c>
      <c r="AW543" s="1316"/>
    </row>
    <row r="544" spans="1:49" s="1317" customFormat="1" ht="24" customHeight="1">
      <c r="A544" s="1319" t="s">
        <v>315</v>
      </c>
      <c r="B544" s="221"/>
      <c r="C544" s="227" t="s">
        <v>2841</v>
      </c>
      <c r="D544" s="227" t="s">
        <v>20032</v>
      </c>
      <c r="E544" s="227" t="s">
        <v>10754</v>
      </c>
      <c r="F544" s="227" t="s">
        <v>2841</v>
      </c>
      <c r="G544" s="227" t="s">
        <v>12623</v>
      </c>
      <c r="H544" s="233"/>
      <c r="I544" s="228">
        <v>36794</v>
      </c>
      <c r="J544" s="228"/>
      <c r="K544" s="228"/>
      <c r="L544" s="227" t="s">
        <v>290</v>
      </c>
      <c r="M544" s="228">
        <v>50</v>
      </c>
      <c r="N544" s="228">
        <v>90</v>
      </c>
      <c r="O544" s="228">
        <v>4500</v>
      </c>
      <c r="P544" s="228">
        <v>1</v>
      </c>
      <c r="Q544" s="228" t="s">
        <v>389</v>
      </c>
      <c r="R544" s="228">
        <v>600</v>
      </c>
      <c r="S544" s="227" t="s">
        <v>389</v>
      </c>
      <c r="T544" s="227" t="s">
        <v>703</v>
      </c>
      <c r="U544" s="227"/>
      <c r="V544" s="227">
        <v>2005</v>
      </c>
      <c r="W544" s="233"/>
      <c r="X544" s="233"/>
      <c r="Y544" s="233"/>
      <c r="Z544" s="233"/>
      <c r="AA544" s="233"/>
      <c r="AB544" s="233"/>
      <c r="AC544" s="228">
        <v>2500</v>
      </c>
      <c r="AD544" s="227"/>
      <c r="AE544" s="227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 t="s">
        <v>20033</v>
      </c>
      <c r="AP544" s="233"/>
      <c r="AQ544" s="233"/>
      <c r="AR544" s="233"/>
      <c r="AS544" s="233"/>
      <c r="AT544" s="233"/>
      <c r="AU544" s="233"/>
      <c r="AV544" s="227"/>
      <c r="AW544" s="1316"/>
    </row>
    <row r="545" spans="1:49" s="1317" customFormat="1" ht="24" customHeight="1">
      <c r="A545" s="1319"/>
      <c r="B545" s="221"/>
      <c r="C545" s="227" t="s">
        <v>2850</v>
      </c>
      <c r="D545" s="227" t="s">
        <v>20034</v>
      </c>
      <c r="E545" s="227" t="s">
        <v>10751</v>
      </c>
      <c r="F545" s="227" t="s">
        <v>2850</v>
      </c>
      <c r="G545" s="227" t="s">
        <v>10752</v>
      </c>
      <c r="H545" s="233"/>
      <c r="I545" s="228">
        <v>43062</v>
      </c>
      <c r="J545" s="228"/>
      <c r="K545" s="228"/>
      <c r="L545" s="227" t="s">
        <v>310</v>
      </c>
      <c r="M545" s="228">
        <v>68</v>
      </c>
      <c r="N545" s="228">
        <v>105</v>
      </c>
      <c r="O545" s="228">
        <v>7140</v>
      </c>
      <c r="P545" s="228">
        <v>1</v>
      </c>
      <c r="Q545" s="228"/>
      <c r="R545" s="228"/>
      <c r="S545" s="227"/>
      <c r="T545" s="227"/>
      <c r="U545" s="227"/>
      <c r="V545" s="227">
        <v>2009</v>
      </c>
      <c r="W545" s="233"/>
      <c r="X545" s="233"/>
      <c r="Y545" s="233"/>
      <c r="Z545" s="233"/>
      <c r="AA545" s="233"/>
      <c r="AB545" s="233"/>
      <c r="AC545" s="228">
        <v>6820</v>
      </c>
      <c r="AD545" s="227"/>
      <c r="AE545" s="227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33"/>
      <c r="AU545" s="233"/>
      <c r="AV545" s="227"/>
      <c r="AW545" s="1316"/>
    </row>
    <row r="546" spans="1:49" s="1317" customFormat="1" ht="24" customHeight="1">
      <c r="A546" s="1319"/>
      <c r="B546" s="221"/>
      <c r="C546" s="227" t="s">
        <v>2850</v>
      </c>
      <c r="D546" s="227" t="s">
        <v>20035</v>
      </c>
      <c r="E546" s="227" t="s">
        <v>8391</v>
      </c>
      <c r="F546" s="227" t="s">
        <v>2850</v>
      </c>
      <c r="G546" s="227" t="s">
        <v>305</v>
      </c>
      <c r="H546" s="233"/>
      <c r="I546" s="228">
        <v>108834</v>
      </c>
      <c r="J546" s="228">
        <v>265.91000000000003</v>
      </c>
      <c r="K546" s="228">
        <v>265.91000000000003</v>
      </c>
      <c r="L546" s="227" t="s">
        <v>290</v>
      </c>
      <c r="M546" s="228">
        <v>68</v>
      </c>
      <c r="N546" s="228">
        <v>105</v>
      </c>
      <c r="O546" s="228">
        <v>14280</v>
      </c>
      <c r="P546" s="228">
        <v>2</v>
      </c>
      <c r="Q546" s="228"/>
      <c r="R546" s="228"/>
      <c r="S546" s="227"/>
      <c r="T546" s="227"/>
      <c r="U546" s="227"/>
      <c r="V546" s="227">
        <v>2011</v>
      </c>
      <c r="W546" s="233">
        <v>649</v>
      </c>
      <c r="X546" s="233"/>
      <c r="Y546" s="233"/>
      <c r="Z546" s="233"/>
      <c r="AA546" s="233"/>
      <c r="AB546" s="233"/>
      <c r="AC546" s="228">
        <v>6960</v>
      </c>
      <c r="AD546" s="227"/>
      <c r="AE546" s="227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33"/>
      <c r="AU546" s="233"/>
      <c r="AV546" s="227" t="s">
        <v>8392</v>
      </c>
      <c r="AW546" s="1316"/>
    </row>
    <row r="547" spans="1:49" s="1317" customFormat="1" ht="24" customHeight="1">
      <c r="A547" s="1319"/>
      <c r="B547" s="221"/>
      <c r="C547" s="227" t="s">
        <v>2850</v>
      </c>
      <c r="D547" s="227" t="s">
        <v>20036</v>
      </c>
      <c r="E547" s="227" t="s">
        <v>8393</v>
      </c>
      <c r="F547" s="227" t="s">
        <v>2850</v>
      </c>
      <c r="G547" s="227" t="s">
        <v>10753</v>
      </c>
      <c r="H547" s="233"/>
      <c r="I547" s="228">
        <v>25421</v>
      </c>
      <c r="J547" s="228">
        <v>0</v>
      </c>
      <c r="K547" s="228">
        <v>0</v>
      </c>
      <c r="L547" s="227" t="s">
        <v>310</v>
      </c>
      <c r="M547" s="228">
        <v>56</v>
      </c>
      <c r="N547" s="228">
        <v>105</v>
      </c>
      <c r="O547" s="228">
        <v>5880</v>
      </c>
      <c r="P547" s="228">
        <v>1</v>
      </c>
      <c r="Q547" s="228"/>
      <c r="R547" s="228"/>
      <c r="S547" s="227"/>
      <c r="T547" s="227"/>
      <c r="U547" s="227"/>
      <c r="V547" s="227">
        <v>2012</v>
      </c>
      <c r="W547" s="233">
        <v>649</v>
      </c>
      <c r="X547" s="233"/>
      <c r="Y547" s="233"/>
      <c r="Z547" s="233"/>
      <c r="AA547" s="233"/>
      <c r="AB547" s="233"/>
      <c r="AC547" s="228">
        <v>2240</v>
      </c>
      <c r="AD547" s="227"/>
      <c r="AE547" s="227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33"/>
      <c r="AU547" s="233"/>
      <c r="AV547" s="227"/>
      <c r="AW547" s="1316"/>
    </row>
    <row r="548" spans="1:49" s="1317" customFormat="1" ht="24" customHeight="1">
      <c r="A548" s="1319"/>
      <c r="B548" s="221"/>
      <c r="C548" s="227" t="s">
        <v>2850</v>
      </c>
      <c r="D548" s="227" t="s">
        <v>20037</v>
      </c>
      <c r="E548" s="227" t="s">
        <v>8394</v>
      </c>
      <c r="F548" s="227" t="s">
        <v>2850</v>
      </c>
      <c r="G548" s="227" t="s">
        <v>8395</v>
      </c>
      <c r="H548" s="233"/>
      <c r="I548" s="228">
        <v>44241</v>
      </c>
      <c r="J548" s="228">
        <v>158</v>
      </c>
      <c r="K548" s="228">
        <v>158</v>
      </c>
      <c r="L548" s="227" t="s">
        <v>290</v>
      </c>
      <c r="M548" s="228">
        <v>65</v>
      </c>
      <c r="N548" s="228">
        <v>105</v>
      </c>
      <c r="O548" s="228">
        <v>6825</v>
      </c>
      <c r="P548" s="228">
        <v>1</v>
      </c>
      <c r="Q548" s="228"/>
      <c r="R548" s="228"/>
      <c r="S548" s="227"/>
      <c r="T548" s="227"/>
      <c r="U548" s="227"/>
      <c r="V548" s="227">
        <v>2013</v>
      </c>
      <c r="W548" s="233"/>
      <c r="X548" s="233"/>
      <c r="Y548" s="233"/>
      <c r="Z548" s="233"/>
      <c r="AA548" s="233"/>
      <c r="AB548" s="233"/>
      <c r="AC548" s="228">
        <v>10000</v>
      </c>
      <c r="AD548" s="227"/>
      <c r="AE548" s="227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33"/>
      <c r="AU548" s="233"/>
      <c r="AV548" s="227"/>
      <c r="AW548" s="1316"/>
    </row>
    <row r="549" spans="1:49" s="1317" customFormat="1" ht="24" customHeight="1">
      <c r="A549" s="1319"/>
      <c r="B549" s="221"/>
      <c r="C549" s="227" t="s">
        <v>2850</v>
      </c>
      <c r="D549" s="227" t="s">
        <v>20038</v>
      </c>
      <c r="E549" s="227" t="s">
        <v>12662</v>
      </c>
      <c r="F549" s="227" t="s">
        <v>2850</v>
      </c>
      <c r="G549" s="227" t="s">
        <v>12663</v>
      </c>
      <c r="H549" s="233"/>
      <c r="I549" s="228">
        <v>29451</v>
      </c>
      <c r="J549" s="228">
        <v>0</v>
      </c>
      <c r="K549" s="228">
        <v>0</v>
      </c>
      <c r="L549" s="227" t="s">
        <v>1979</v>
      </c>
      <c r="M549" s="228">
        <v>65</v>
      </c>
      <c r="N549" s="228">
        <v>100</v>
      </c>
      <c r="O549" s="228">
        <v>6500</v>
      </c>
      <c r="P549" s="228">
        <v>1</v>
      </c>
      <c r="Q549" s="228"/>
      <c r="R549" s="228"/>
      <c r="S549" s="227"/>
      <c r="T549" s="227"/>
      <c r="U549" s="227"/>
      <c r="V549" s="227">
        <v>2020</v>
      </c>
      <c r="W549" s="233"/>
      <c r="X549" s="233"/>
      <c r="Y549" s="233"/>
      <c r="Z549" s="233"/>
      <c r="AA549" s="233"/>
      <c r="AB549" s="233"/>
      <c r="AC549" s="228">
        <v>16350</v>
      </c>
      <c r="AD549" s="227"/>
      <c r="AE549" s="227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33"/>
      <c r="AU549" s="233"/>
      <c r="AV549" s="227"/>
      <c r="AW549" s="1316"/>
    </row>
    <row r="550" spans="1:49" s="1317" customFormat="1" ht="24" customHeight="1">
      <c r="A550" s="1319"/>
      <c r="B550" s="221"/>
      <c r="C550" s="227" t="s">
        <v>2854</v>
      </c>
      <c r="D550" s="227" t="s">
        <v>20039</v>
      </c>
      <c r="E550" s="227" t="s">
        <v>10755</v>
      </c>
      <c r="F550" s="227" t="s">
        <v>2854</v>
      </c>
      <c r="G550" s="227" t="s">
        <v>305</v>
      </c>
      <c r="H550" s="233"/>
      <c r="I550" s="228">
        <v>7420</v>
      </c>
      <c r="J550" s="228"/>
      <c r="K550" s="228"/>
      <c r="L550" s="227" t="s">
        <v>290</v>
      </c>
      <c r="M550" s="228">
        <v>64</v>
      </c>
      <c r="N550" s="228">
        <v>100</v>
      </c>
      <c r="O550" s="228">
        <v>6400</v>
      </c>
      <c r="P550" s="228">
        <v>1</v>
      </c>
      <c r="Q550" s="228">
        <v>434</v>
      </c>
      <c r="R550" s="228"/>
      <c r="S550" s="227"/>
      <c r="T550" s="227"/>
      <c r="U550" s="227"/>
      <c r="V550" s="227"/>
      <c r="W550" s="233"/>
      <c r="X550" s="233"/>
      <c r="Y550" s="233"/>
      <c r="Z550" s="233"/>
      <c r="AA550" s="233"/>
      <c r="AB550" s="233"/>
      <c r="AC550" s="228"/>
      <c r="AD550" s="227"/>
      <c r="AE550" s="227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33"/>
      <c r="AU550" s="233"/>
      <c r="AV550" s="227"/>
      <c r="AW550" s="1316"/>
    </row>
    <row r="551" spans="1:49" s="1317" customFormat="1" ht="24" customHeight="1">
      <c r="A551" s="1319"/>
      <c r="B551" s="221"/>
      <c r="C551" s="227" t="s">
        <v>2854</v>
      </c>
      <c r="D551" s="227" t="s">
        <v>20040</v>
      </c>
      <c r="E551" s="227" t="s">
        <v>10756</v>
      </c>
      <c r="F551" s="227" t="s">
        <v>2854</v>
      </c>
      <c r="G551" s="227" t="s">
        <v>305</v>
      </c>
      <c r="H551" s="233"/>
      <c r="I551" s="228">
        <v>18138</v>
      </c>
      <c r="J551" s="228"/>
      <c r="K551" s="228"/>
      <c r="L551" s="227" t="s">
        <v>290</v>
      </c>
      <c r="M551" s="228">
        <v>64</v>
      </c>
      <c r="N551" s="228">
        <v>95</v>
      </c>
      <c r="O551" s="228">
        <v>7070</v>
      </c>
      <c r="P551" s="228">
        <v>1</v>
      </c>
      <c r="Q551" s="228"/>
      <c r="R551" s="228"/>
      <c r="S551" s="227"/>
      <c r="T551" s="227"/>
      <c r="U551" s="227"/>
      <c r="V551" s="227">
        <v>2007</v>
      </c>
      <c r="W551" s="233">
        <v>649</v>
      </c>
      <c r="X551" s="233"/>
      <c r="Y551" s="233"/>
      <c r="Z551" s="233"/>
      <c r="AA551" s="233"/>
      <c r="AB551" s="233"/>
      <c r="AC551" s="228">
        <v>2000</v>
      </c>
      <c r="AD551" s="227"/>
      <c r="AE551" s="227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33"/>
      <c r="AU551" s="233"/>
      <c r="AV551" s="227"/>
      <c r="AW551" s="1316"/>
    </row>
    <row r="552" spans="1:49" s="1317" customFormat="1" ht="24" customHeight="1">
      <c r="A552" s="1319"/>
      <c r="B552" s="221"/>
      <c r="C552" s="227" t="s">
        <v>12664</v>
      </c>
      <c r="D552" s="227" t="s">
        <v>20041</v>
      </c>
      <c r="E552" s="227" t="s">
        <v>12665</v>
      </c>
      <c r="F552" s="227" t="s">
        <v>12664</v>
      </c>
      <c r="G552" s="227" t="s">
        <v>12666</v>
      </c>
      <c r="H552" s="233"/>
      <c r="I552" s="228">
        <v>7225</v>
      </c>
      <c r="J552" s="228"/>
      <c r="K552" s="228"/>
      <c r="L552" s="227" t="s">
        <v>1979</v>
      </c>
      <c r="M552" s="228">
        <v>46</v>
      </c>
      <c r="N552" s="228">
        <v>72</v>
      </c>
      <c r="O552" s="228">
        <v>3312</v>
      </c>
      <c r="P552" s="228">
        <v>1</v>
      </c>
      <c r="Q552" s="228">
        <v>60</v>
      </c>
      <c r="R552" s="228">
        <v>60</v>
      </c>
      <c r="S552" s="227" t="s">
        <v>2004</v>
      </c>
      <c r="T552" s="227" t="s">
        <v>12667</v>
      </c>
      <c r="U552" s="227"/>
      <c r="V552" s="227">
        <v>2014</v>
      </c>
      <c r="W552" s="233"/>
      <c r="X552" s="233"/>
      <c r="Y552" s="233"/>
      <c r="Z552" s="233"/>
      <c r="AA552" s="233"/>
      <c r="AB552" s="233"/>
      <c r="AC552" s="228"/>
      <c r="AD552" s="227"/>
      <c r="AE552" s="227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3"/>
      <c r="AU552" s="233"/>
      <c r="AV552" s="227"/>
      <c r="AW552" s="1316"/>
    </row>
    <row r="553" spans="1:49" s="1317" customFormat="1" ht="46.5" customHeight="1">
      <c r="A553" s="1319"/>
      <c r="B553" s="221"/>
      <c r="C553" s="227" t="s">
        <v>2854</v>
      </c>
      <c r="D553" s="227" t="s">
        <v>20042</v>
      </c>
      <c r="E553" s="227" t="s">
        <v>12668</v>
      </c>
      <c r="F553" s="227" t="s">
        <v>2854</v>
      </c>
      <c r="G553" s="227" t="s">
        <v>17597</v>
      </c>
      <c r="H553" s="233"/>
      <c r="I553" s="228">
        <v>9202</v>
      </c>
      <c r="J553" s="228"/>
      <c r="K553" s="228"/>
      <c r="L553" s="227" t="s">
        <v>290</v>
      </c>
      <c r="M553" s="228">
        <v>90</v>
      </c>
      <c r="N553" s="228">
        <v>100</v>
      </c>
      <c r="O553" s="228">
        <v>9102</v>
      </c>
      <c r="P553" s="228">
        <v>1</v>
      </c>
      <c r="Q553" s="228"/>
      <c r="R553" s="228"/>
      <c r="S553" s="227"/>
      <c r="T553" s="227"/>
      <c r="U553" s="227"/>
      <c r="V553" s="227">
        <v>2021</v>
      </c>
      <c r="W553" s="233">
        <v>649</v>
      </c>
      <c r="X553" s="233"/>
      <c r="Y553" s="233"/>
      <c r="Z553" s="233"/>
      <c r="AA553" s="233"/>
      <c r="AB553" s="233"/>
      <c r="AC553" s="228">
        <v>937</v>
      </c>
      <c r="AD553" s="227"/>
      <c r="AE553" s="227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33"/>
      <c r="AU553" s="233"/>
      <c r="AV553" s="227"/>
      <c r="AW553" s="1316"/>
    </row>
    <row r="554" spans="1:49" s="1308" customFormat="1" ht="24" customHeight="1">
      <c r="A554" s="1322"/>
      <c r="B554" s="1323" t="s">
        <v>57</v>
      </c>
      <c r="C554" s="314" t="s">
        <v>55</v>
      </c>
      <c r="D554" s="349"/>
      <c r="E554" s="315">
        <f>COUNTA(E555:E630)</f>
        <v>76</v>
      </c>
      <c r="F554" s="349"/>
      <c r="G554" s="349"/>
      <c r="H554" s="349"/>
      <c r="I554" s="318">
        <f>SUM(I555:I630)</f>
        <v>1883699</v>
      </c>
      <c r="J554" s="318">
        <f>SUM(J555:J630)</f>
        <v>54339.009999999995</v>
      </c>
      <c r="K554" s="318">
        <f>SUM(K555:K630)</f>
        <v>98076.58</v>
      </c>
      <c r="L554" s="318"/>
      <c r="M554" s="318"/>
      <c r="N554" s="318">
        <f>SUM(N555:N630)</f>
        <v>7818</v>
      </c>
      <c r="O554" s="318">
        <f>SUM(O555:O630)</f>
        <v>673917</v>
      </c>
      <c r="P554" s="318">
        <f>SUM(P555:P630)</f>
        <v>89</v>
      </c>
      <c r="Q554" s="318">
        <f>SUM(Q555:Q630)</f>
        <v>43988</v>
      </c>
      <c r="R554" s="318">
        <f>SUM(R555:R630)</f>
        <v>85766</v>
      </c>
      <c r="S554" s="318"/>
      <c r="T554" s="318"/>
      <c r="U554" s="318"/>
      <c r="V554" s="318"/>
      <c r="W554" s="318">
        <f t="shared" ref="W554:AC554" si="8">SUM(W555:W630)</f>
        <v>212357</v>
      </c>
      <c r="X554" s="318">
        <f t="shared" si="8"/>
        <v>20201</v>
      </c>
      <c r="Y554" s="318">
        <f t="shared" si="8"/>
        <v>38825</v>
      </c>
      <c r="Z554" s="318">
        <f t="shared" si="8"/>
        <v>2041</v>
      </c>
      <c r="AA554" s="318">
        <f t="shared" si="8"/>
        <v>2040</v>
      </c>
      <c r="AB554" s="318">
        <f t="shared" si="8"/>
        <v>3995</v>
      </c>
      <c r="AC554" s="318">
        <f t="shared" si="8"/>
        <v>206519</v>
      </c>
      <c r="AD554" s="314"/>
      <c r="AE554" s="314"/>
      <c r="AF554" s="349"/>
      <c r="AG554" s="349"/>
      <c r="AH554" s="349"/>
      <c r="AI554" s="349"/>
      <c r="AJ554" s="349"/>
      <c r="AK554" s="349"/>
      <c r="AL554" s="349"/>
      <c r="AM554" s="349"/>
      <c r="AN554" s="349"/>
      <c r="AO554" s="349"/>
      <c r="AP554" s="349"/>
      <c r="AQ554" s="349"/>
      <c r="AR554" s="349"/>
      <c r="AS554" s="349"/>
      <c r="AT554" s="349"/>
      <c r="AU554" s="349"/>
      <c r="AV554" s="349"/>
    </row>
    <row r="555" spans="1:49" ht="24" customHeight="1">
      <c r="A555" s="1319"/>
      <c r="B555" s="914"/>
      <c r="C555" s="227" t="s">
        <v>613</v>
      </c>
      <c r="D555" s="242" t="s">
        <v>814</v>
      </c>
      <c r="E555" s="300" t="s">
        <v>815</v>
      </c>
      <c r="F555" s="242" t="s">
        <v>613</v>
      </c>
      <c r="G555" s="242" t="s">
        <v>3802</v>
      </c>
      <c r="H555" s="242"/>
      <c r="I555" s="228">
        <v>12998</v>
      </c>
      <c r="J555" s="228"/>
      <c r="K555" s="228"/>
      <c r="L555" s="242" t="s">
        <v>290</v>
      </c>
      <c r="M555" s="228">
        <v>70</v>
      </c>
      <c r="N555" s="228">
        <v>109</v>
      </c>
      <c r="O555" s="228">
        <v>7630</v>
      </c>
      <c r="P555" s="228">
        <v>1</v>
      </c>
      <c r="Q555" s="228"/>
      <c r="R555" s="228">
        <v>200</v>
      </c>
      <c r="S555" s="233" t="s">
        <v>178</v>
      </c>
      <c r="T555" s="233" t="s">
        <v>466</v>
      </c>
      <c r="U555" s="233"/>
      <c r="V555" s="227">
        <v>2009</v>
      </c>
      <c r="W555" s="228">
        <v>863</v>
      </c>
      <c r="X555" s="228" t="s">
        <v>816</v>
      </c>
      <c r="Y555" s="228"/>
      <c r="Z555" s="228"/>
      <c r="AA555" s="228"/>
      <c r="AB555" s="228"/>
      <c r="AC555" s="228">
        <v>863</v>
      </c>
      <c r="AD555" s="242" t="s">
        <v>817</v>
      </c>
      <c r="AE555" s="242"/>
      <c r="AF555" s="242"/>
      <c r="AG555" s="242"/>
      <c r="AH555" s="242"/>
      <c r="AI555" s="242"/>
      <c r="AJ555" s="242"/>
      <c r="AK555" s="242"/>
      <c r="AL555" s="242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</row>
    <row r="556" spans="1:49" ht="24" customHeight="1">
      <c r="A556" s="1319"/>
      <c r="B556" s="914"/>
      <c r="C556" s="227" t="s">
        <v>613</v>
      </c>
      <c r="D556" s="242"/>
      <c r="E556" s="300" t="s">
        <v>819</v>
      </c>
      <c r="F556" s="242" t="s">
        <v>613</v>
      </c>
      <c r="G556" s="242" t="s">
        <v>3802</v>
      </c>
      <c r="H556" s="242"/>
      <c r="I556" s="228">
        <v>24267</v>
      </c>
      <c r="J556" s="228"/>
      <c r="K556" s="228"/>
      <c r="L556" s="242" t="s">
        <v>290</v>
      </c>
      <c r="M556" s="228" t="s">
        <v>820</v>
      </c>
      <c r="N556" s="228" t="s">
        <v>821</v>
      </c>
      <c r="O556" s="228">
        <v>15502</v>
      </c>
      <c r="P556" s="228">
        <v>2</v>
      </c>
      <c r="Q556" s="228"/>
      <c r="R556" s="228">
        <v>604</v>
      </c>
      <c r="S556" s="233" t="s">
        <v>465</v>
      </c>
      <c r="T556" s="233"/>
      <c r="U556" s="233"/>
      <c r="V556" s="227" t="s">
        <v>822</v>
      </c>
      <c r="W556" s="228" t="s">
        <v>823</v>
      </c>
      <c r="X556" s="228"/>
      <c r="Y556" s="228"/>
      <c r="Z556" s="228"/>
      <c r="AA556" s="228"/>
      <c r="AB556" s="228"/>
      <c r="AC556" s="228" t="s">
        <v>823</v>
      </c>
      <c r="AD556" s="242"/>
      <c r="AE556" s="242"/>
      <c r="AF556" s="242"/>
      <c r="AG556" s="242"/>
      <c r="AH556" s="242"/>
      <c r="AI556" s="242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</row>
    <row r="557" spans="1:49" ht="24" customHeight="1">
      <c r="A557" s="1319" t="s">
        <v>316</v>
      </c>
      <c r="B557" s="914"/>
      <c r="C557" s="227" t="s">
        <v>618</v>
      </c>
      <c r="D557" s="242" t="s">
        <v>818</v>
      </c>
      <c r="E557" s="300" t="s">
        <v>824</v>
      </c>
      <c r="F557" s="242" t="s">
        <v>618</v>
      </c>
      <c r="G557" s="242" t="s">
        <v>618</v>
      </c>
      <c r="H557" s="242"/>
      <c r="I557" s="228">
        <v>9823</v>
      </c>
      <c r="J557" s="228"/>
      <c r="K557" s="228"/>
      <c r="L557" s="242" t="s">
        <v>290</v>
      </c>
      <c r="M557" s="228">
        <v>60</v>
      </c>
      <c r="N557" s="228">
        <v>103</v>
      </c>
      <c r="O557" s="228">
        <v>6893</v>
      </c>
      <c r="P557" s="228">
        <v>1</v>
      </c>
      <c r="Q557" s="228">
        <v>400</v>
      </c>
      <c r="R557" s="228">
        <v>1000</v>
      </c>
      <c r="S557" s="233" t="s">
        <v>178</v>
      </c>
      <c r="T557" s="233"/>
      <c r="U557" s="233"/>
      <c r="V557" s="227">
        <v>2006</v>
      </c>
      <c r="W557" s="228">
        <v>979</v>
      </c>
      <c r="X557" s="228"/>
      <c r="Y557" s="228"/>
      <c r="Z557" s="228"/>
      <c r="AA557" s="228"/>
      <c r="AB557" s="228"/>
      <c r="AC557" s="228">
        <v>979</v>
      </c>
      <c r="AD557" s="242"/>
      <c r="AE557" s="242"/>
      <c r="AF557" s="242"/>
      <c r="AG557" s="242"/>
      <c r="AH557" s="242"/>
      <c r="AI557" s="242"/>
      <c r="AJ557" s="242"/>
      <c r="AK557" s="242"/>
      <c r="AL557" s="242"/>
      <c r="AM557" s="242"/>
      <c r="AN557" s="242"/>
      <c r="AO557" s="242"/>
      <c r="AP557" s="242"/>
      <c r="AQ557" s="242"/>
      <c r="AR557" s="242"/>
      <c r="AS557" s="242"/>
      <c r="AT557" s="242"/>
      <c r="AU557" s="242"/>
      <c r="AV557" s="242"/>
    </row>
    <row r="558" spans="1:49" ht="24" customHeight="1">
      <c r="A558" s="1319"/>
      <c r="B558" s="914"/>
      <c r="C558" s="227" t="s">
        <v>618</v>
      </c>
      <c r="D558" s="242"/>
      <c r="E558" s="300" t="s">
        <v>10543</v>
      </c>
      <c r="F558" s="242" t="s">
        <v>618</v>
      </c>
      <c r="G558" s="242" t="s">
        <v>618</v>
      </c>
      <c r="H558" s="242"/>
      <c r="I558" s="228">
        <v>9824</v>
      </c>
      <c r="J558" s="228"/>
      <c r="K558" s="228"/>
      <c r="L558" s="242" t="s">
        <v>290</v>
      </c>
      <c r="M558" s="228">
        <v>60</v>
      </c>
      <c r="N558" s="228">
        <v>103</v>
      </c>
      <c r="O558" s="228">
        <v>6893</v>
      </c>
      <c r="P558" s="228">
        <v>1</v>
      </c>
      <c r="Q558" s="228"/>
      <c r="R558" s="228"/>
      <c r="S558" s="233"/>
      <c r="T558" s="233"/>
      <c r="U558" s="233"/>
      <c r="V558" s="227">
        <v>2012</v>
      </c>
      <c r="W558" s="228"/>
      <c r="X558" s="228"/>
      <c r="Y558" s="228"/>
      <c r="Z558" s="228"/>
      <c r="AA558" s="228"/>
      <c r="AB558" s="228"/>
      <c r="AC558" s="228"/>
      <c r="AD558" s="242"/>
      <c r="AE558" s="242"/>
      <c r="AF558" s="242"/>
      <c r="AG558" s="242"/>
      <c r="AH558" s="242"/>
      <c r="AI558" s="242"/>
      <c r="AJ558" s="242"/>
      <c r="AK558" s="242"/>
      <c r="AL558" s="242"/>
      <c r="AM558" s="242"/>
      <c r="AN558" s="242"/>
      <c r="AO558" s="242"/>
      <c r="AP558" s="242"/>
      <c r="AQ558" s="242"/>
      <c r="AR558" s="242"/>
      <c r="AS558" s="242"/>
      <c r="AT558" s="242"/>
      <c r="AU558" s="242"/>
      <c r="AV558" s="242"/>
    </row>
    <row r="559" spans="1:49" ht="24" customHeight="1">
      <c r="A559" s="1319"/>
      <c r="B559" s="914"/>
      <c r="C559" s="227" t="s">
        <v>618</v>
      </c>
      <c r="D559" s="242"/>
      <c r="E559" s="300" t="s">
        <v>17598</v>
      </c>
      <c r="F559" s="242" t="s">
        <v>618</v>
      </c>
      <c r="G559" s="242" t="s">
        <v>618</v>
      </c>
      <c r="H559" s="242"/>
      <c r="I559" s="228">
        <v>22000</v>
      </c>
      <c r="J559" s="228"/>
      <c r="K559" s="228"/>
      <c r="L559" s="242" t="s">
        <v>290</v>
      </c>
      <c r="M559" s="228">
        <v>68</v>
      </c>
      <c r="N559" s="228">
        <v>105</v>
      </c>
      <c r="O559" s="228">
        <v>8214</v>
      </c>
      <c r="P559" s="228">
        <v>1</v>
      </c>
      <c r="Q559" s="228">
        <v>30</v>
      </c>
      <c r="R559" s="228">
        <v>100</v>
      </c>
      <c r="S559" s="233" t="s">
        <v>178</v>
      </c>
      <c r="T559" s="233" t="s">
        <v>1005</v>
      </c>
      <c r="U559" s="233"/>
      <c r="V559" s="227">
        <v>2014</v>
      </c>
      <c r="W559" s="228">
        <v>1500</v>
      </c>
      <c r="X559" s="228"/>
      <c r="Y559" s="228"/>
      <c r="Z559" s="228"/>
      <c r="AA559" s="228"/>
      <c r="AB559" s="228"/>
      <c r="AC559" s="228">
        <v>1500</v>
      </c>
      <c r="AD559" s="242"/>
      <c r="AE559" s="242"/>
      <c r="AF559" s="242"/>
      <c r="AG559" s="242"/>
      <c r="AH559" s="242"/>
      <c r="AI559" s="242"/>
      <c r="AJ559" s="242"/>
      <c r="AK559" s="242"/>
      <c r="AL559" s="242"/>
      <c r="AM559" s="242"/>
      <c r="AN559" s="242"/>
      <c r="AO559" s="242"/>
      <c r="AP559" s="242"/>
      <c r="AQ559" s="242"/>
      <c r="AR559" s="242"/>
      <c r="AS559" s="242"/>
      <c r="AT559" s="242"/>
      <c r="AU559" s="242"/>
      <c r="AV559" s="242"/>
    </row>
    <row r="560" spans="1:49" ht="24" customHeight="1">
      <c r="A560" s="1319"/>
      <c r="B560" s="914"/>
      <c r="C560" s="227" t="s">
        <v>618</v>
      </c>
      <c r="D560" s="242"/>
      <c r="E560" s="243" t="s">
        <v>12916</v>
      </c>
      <c r="F560" s="241" t="s">
        <v>12917</v>
      </c>
      <c r="G560" s="242" t="s">
        <v>13818</v>
      </c>
      <c r="H560" s="242"/>
      <c r="I560" s="244">
        <v>52664</v>
      </c>
      <c r="J560" s="244"/>
      <c r="K560" s="244"/>
      <c r="L560" s="241" t="s">
        <v>1979</v>
      </c>
      <c r="M560" s="244">
        <v>68</v>
      </c>
      <c r="N560" s="244">
        <v>105</v>
      </c>
      <c r="O560" s="244">
        <v>8060</v>
      </c>
      <c r="P560" s="244">
        <v>1</v>
      </c>
      <c r="Q560" s="244">
        <v>240</v>
      </c>
      <c r="R560" s="244">
        <v>300</v>
      </c>
      <c r="S560" s="241" t="s">
        <v>2004</v>
      </c>
      <c r="T560" s="241" t="s">
        <v>12926</v>
      </c>
      <c r="U560" s="241"/>
      <c r="V560" s="241">
        <v>2018</v>
      </c>
      <c r="W560" s="244">
        <v>2000</v>
      </c>
      <c r="X560" s="228"/>
      <c r="Y560" s="228"/>
      <c r="Z560" s="228"/>
      <c r="AA560" s="228"/>
      <c r="AB560" s="228"/>
      <c r="AC560" s="244">
        <v>2000</v>
      </c>
      <c r="AD560" s="242"/>
      <c r="AE560" s="242"/>
      <c r="AF560" s="242"/>
      <c r="AG560" s="242"/>
      <c r="AH560" s="242"/>
      <c r="AI560" s="242"/>
      <c r="AJ560" s="242"/>
      <c r="AK560" s="242"/>
      <c r="AL560" s="242"/>
      <c r="AM560" s="242"/>
      <c r="AN560" s="242"/>
      <c r="AO560" s="242"/>
      <c r="AP560" s="242"/>
      <c r="AQ560" s="242"/>
      <c r="AR560" s="242"/>
      <c r="AS560" s="242"/>
      <c r="AT560" s="242"/>
      <c r="AU560" s="242"/>
      <c r="AV560" s="242"/>
    </row>
    <row r="561" spans="1:48" ht="24" customHeight="1">
      <c r="A561" s="1319"/>
      <c r="B561" s="914"/>
      <c r="C561" s="227" t="s">
        <v>618</v>
      </c>
      <c r="D561" s="227" t="s">
        <v>618</v>
      </c>
      <c r="E561" s="241" t="s">
        <v>12918</v>
      </c>
      <c r="F561" s="241" t="s">
        <v>12917</v>
      </c>
      <c r="G561" s="244" t="s">
        <v>12917</v>
      </c>
      <c r="H561" s="244">
        <v>52664</v>
      </c>
      <c r="I561" s="244">
        <v>29850</v>
      </c>
      <c r="J561" s="241"/>
      <c r="K561" s="244"/>
      <c r="L561" s="241" t="s">
        <v>1979</v>
      </c>
      <c r="M561" s="244">
        <v>70</v>
      </c>
      <c r="N561" s="244">
        <v>107</v>
      </c>
      <c r="O561" s="244">
        <v>11900</v>
      </c>
      <c r="P561" s="244">
        <v>1</v>
      </c>
      <c r="Q561" s="241">
        <v>100</v>
      </c>
      <c r="R561" s="241">
        <v>100</v>
      </c>
      <c r="S561" s="241" t="s">
        <v>2004</v>
      </c>
      <c r="T561" s="244" t="s">
        <v>12927</v>
      </c>
      <c r="U561" s="244"/>
      <c r="V561" s="241">
        <v>2015</v>
      </c>
      <c r="W561" s="244"/>
      <c r="X561" s="228"/>
      <c r="Y561" s="228"/>
      <c r="Z561" s="228"/>
      <c r="AA561" s="228"/>
      <c r="AB561" s="228"/>
      <c r="AC561" s="244"/>
      <c r="AD561" s="242"/>
      <c r="AE561" s="242"/>
      <c r="AF561" s="242"/>
      <c r="AG561" s="242"/>
      <c r="AH561" s="242"/>
      <c r="AI561" s="242"/>
      <c r="AJ561" s="242"/>
      <c r="AK561" s="242"/>
      <c r="AL561" s="242"/>
      <c r="AM561" s="242"/>
      <c r="AN561" s="242"/>
      <c r="AO561" s="242"/>
      <c r="AP561" s="242"/>
      <c r="AQ561" s="242"/>
      <c r="AR561" s="242"/>
      <c r="AS561" s="242"/>
      <c r="AT561" s="242"/>
      <c r="AU561" s="242"/>
      <c r="AV561" s="242"/>
    </row>
    <row r="562" spans="1:48" ht="24" customHeight="1">
      <c r="A562" s="1319"/>
      <c r="B562" s="914"/>
      <c r="C562" s="227" t="s">
        <v>1481</v>
      </c>
      <c r="D562" s="227" t="s">
        <v>618</v>
      </c>
      <c r="E562" s="243" t="s">
        <v>10545</v>
      </c>
      <c r="F562" s="242" t="s">
        <v>1481</v>
      </c>
      <c r="G562" s="241" t="s">
        <v>12911</v>
      </c>
      <c r="H562" s="244">
        <v>29850</v>
      </c>
      <c r="I562" s="228">
        <v>8928</v>
      </c>
      <c r="J562" s="228"/>
      <c r="K562" s="228"/>
      <c r="L562" s="242" t="s">
        <v>148</v>
      </c>
      <c r="M562" s="228">
        <v>68</v>
      </c>
      <c r="N562" s="228">
        <v>105</v>
      </c>
      <c r="O562" s="228">
        <v>7140</v>
      </c>
      <c r="P562" s="228">
        <v>1</v>
      </c>
      <c r="Q562" s="228"/>
      <c r="R562" s="228"/>
      <c r="S562" s="233"/>
      <c r="T562" s="233" t="s">
        <v>1670</v>
      </c>
      <c r="U562" s="233"/>
      <c r="V562" s="227">
        <v>2001</v>
      </c>
      <c r="W562" s="228">
        <v>741</v>
      </c>
      <c r="X562" s="228"/>
      <c r="Y562" s="228"/>
      <c r="Z562" s="228"/>
      <c r="AA562" s="228"/>
      <c r="AB562" s="228"/>
      <c r="AC562" s="228">
        <v>741</v>
      </c>
      <c r="AD562" s="242"/>
      <c r="AE562" s="242"/>
      <c r="AF562" s="242"/>
      <c r="AG562" s="242"/>
      <c r="AH562" s="242"/>
      <c r="AI562" s="242"/>
      <c r="AJ562" s="242"/>
      <c r="AK562" s="242"/>
      <c r="AL562" s="242"/>
      <c r="AM562" s="242"/>
      <c r="AN562" s="242"/>
      <c r="AO562" s="242"/>
      <c r="AP562" s="242"/>
      <c r="AQ562" s="242"/>
      <c r="AR562" s="242"/>
      <c r="AS562" s="242"/>
      <c r="AT562" s="242"/>
      <c r="AU562" s="242"/>
      <c r="AV562" s="242"/>
    </row>
    <row r="563" spans="1:48" ht="24" customHeight="1">
      <c r="A563" s="1319"/>
      <c r="B563" s="914"/>
      <c r="C563" s="227" t="s">
        <v>1481</v>
      </c>
      <c r="D563" s="241" t="s">
        <v>10544</v>
      </c>
      <c r="E563" s="423" t="s">
        <v>10549</v>
      </c>
      <c r="F563" s="242" t="s">
        <v>1481</v>
      </c>
      <c r="G563" s="241" t="s">
        <v>12911</v>
      </c>
      <c r="H563" s="242"/>
      <c r="I563" s="228">
        <v>92045</v>
      </c>
      <c r="J563" s="228">
        <v>849.17</v>
      </c>
      <c r="K563" s="228">
        <v>1347.91</v>
      </c>
      <c r="L563" s="242" t="s">
        <v>10550</v>
      </c>
      <c r="M563" s="228">
        <v>68</v>
      </c>
      <c r="N563" s="228">
        <v>105</v>
      </c>
      <c r="O563" s="228">
        <v>21420</v>
      </c>
      <c r="P563" s="228">
        <v>3</v>
      </c>
      <c r="Q563" s="228">
        <v>1500</v>
      </c>
      <c r="R563" s="228">
        <v>3000</v>
      </c>
      <c r="S563" s="233" t="s">
        <v>10551</v>
      </c>
      <c r="T563" s="233" t="s">
        <v>1670</v>
      </c>
      <c r="U563" s="233"/>
      <c r="V563" s="227">
        <v>2010</v>
      </c>
      <c r="W563" s="228">
        <v>24817</v>
      </c>
      <c r="X563" s="228" t="s">
        <v>10546</v>
      </c>
      <c r="Y563" s="228"/>
      <c r="Z563" s="228" t="s">
        <v>10547</v>
      </c>
      <c r="AA563" s="228"/>
      <c r="AB563" s="228"/>
      <c r="AC563" s="228">
        <v>24817</v>
      </c>
      <c r="AD563" s="242"/>
      <c r="AE563" s="242"/>
      <c r="AF563" s="242"/>
      <c r="AG563" s="242"/>
      <c r="AH563" s="242"/>
      <c r="AI563" s="242"/>
      <c r="AJ563" s="242"/>
      <c r="AK563" s="242" t="s">
        <v>10548</v>
      </c>
      <c r="AL563" s="242"/>
      <c r="AM563" s="242"/>
      <c r="AN563" s="242"/>
      <c r="AO563" s="242"/>
      <c r="AP563" s="242"/>
      <c r="AQ563" s="242"/>
      <c r="AR563" s="242"/>
      <c r="AS563" s="242"/>
      <c r="AT563" s="242"/>
      <c r="AU563" s="242"/>
      <c r="AV563" s="242"/>
    </row>
    <row r="564" spans="1:48" ht="24" customHeight="1">
      <c r="A564" s="1319"/>
      <c r="B564" s="914"/>
      <c r="C564" s="227" t="s">
        <v>12915</v>
      </c>
      <c r="D564" s="241"/>
      <c r="E564" s="423" t="s">
        <v>12919</v>
      </c>
      <c r="F564" s="242" t="s">
        <v>12915</v>
      </c>
      <c r="G564" s="227" t="s">
        <v>12920</v>
      </c>
      <c r="H564" s="242"/>
      <c r="I564" s="228">
        <v>31824</v>
      </c>
      <c r="J564" s="228"/>
      <c r="K564" s="228"/>
      <c r="L564" s="242" t="s">
        <v>1979</v>
      </c>
      <c r="M564" s="228">
        <v>68</v>
      </c>
      <c r="N564" s="228">
        <v>105</v>
      </c>
      <c r="O564" s="228">
        <v>7140</v>
      </c>
      <c r="P564" s="228">
        <v>1</v>
      </c>
      <c r="Q564" s="228">
        <v>40</v>
      </c>
      <c r="R564" s="228">
        <v>40</v>
      </c>
      <c r="S564" s="233" t="s">
        <v>12928</v>
      </c>
      <c r="T564" s="233" t="s">
        <v>2107</v>
      </c>
      <c r="U564" s="233"/>
      <c r="V564" s="227">
        <v>2021</v>
      </c>
      <c r="W564" s="228">
        <v>3800</v>
      </c>
      <c r="X564" s="228"/>
      <c r="Y564" s="228"/>
      <c r="Z564" s="228"/>
      <c r="AA564" s="228"/>
      <c r="AB564" s="228"/>
      <c r="AC564" s="228">
        <v>3800</v>
      </c>
      <c r="AD564" s="242"/>
      <c r="AE564" s="242"/>
      <c r="AF564" s="242"/>
      <c r="AG564" s="242"/>
      <c r="AH564" s="242"/>
      <c r="AI564" s="242"/>
      <c r="AJ564" s="242"/>
      <c r="AK564" s="242"/>
      <c r="AL564" s="242"/>
      <c r="AM564" s="242"/>
      <c r="AN564" s="242"/>
      <c r="AO564" s="242"/>
      <c r="AP564" s="242"/>
      <c r="AQ564" s="242"/>
      <c r="AR564" s="242"/>
      <c r="AS564" s="242"/>
      <c r="AT564" s="242"/>
      <c r="AU564" s="242"/>
      <c r="AV564" s="242"/>
    </row>
    <row r="565" spans="1:48" ht="24" customHeight="1">
      <c r="A565" s="1319"/>
      <c r="B565" s="914"/>
      <c r="C565" s="227" t="s">
        <v>632</v>
      </c>
      <c r="D565" s="241"/>
      <c r="E565" s="300" t="s">
        <v>825</v>
      </c>
      <c r="F565" s="242" t="s">
        <v>632</v>
      </c>
      <c r="G565" s="241" t="s">
        <v>305</v>
      </c>
      <c r="H565" s="242"/>
      <c r="I565" s="228">
        <v>11830</v>
      </c>
      <c r="J565" s="228"/>
      <c r="K565" s="228"/>
      <c r="L565" s="242" t="s">
        <v>290</v>
      </c>
      <c r="M565" s="228">
        <v>64</v>
      </c>
      <c r="N565" s="228">
        <v>100</v>
      </c>
      <c r="O565" s="228">
        <v>10000</v>
      </c>
      <c r="P565" s="228">
        <v>1</v>
      </c>
      <c r="Q565" s="228">
        <v>500</v>
      </c>
      <c r="R565" s="244">
        <v>1000</v>
      </c>
      <c r="S565" s="242" t="s">
        <v>826</v>
      </c>
      <c r="T565" s="228" t="s">
        <v>712</v>
      </c>
      <c r="U565" s="228"/>
      <c r="V565" s="227" t="s">
        <v>827</v>
      </c>
      <c r="W565" s="228" t="s">
        <v>828</v>
      </c>
      <c r="X565" s="228"/>
      <c r="Y565" s="228"/>
      <c r="Z565" s="228"/>
      <c r="AA565" s="228"/>
      <c r="AB565" s="228"/>
      <c r="AC565" s="228" t="s">
        <v>828</v>
      </c>
      <c r="AD565" s="242"/>
      <c r="AE565" s="242"/>
      <c r="AF565" s="242"/>
      <c r="AG565" s="242"/>
      <c r="AH565" s="242"/>
      <c r="AI565" s="242"/>
      <c r="AJ565" s="242"/>
      <c r="AK565" s="242"/>
      <c r="AL565" s="242"/>
      <c r="AM565" s="242"/>
      <c r="AN565" s="242"/>
      <c r="AO565" s="242"/>
      <c r="AP565" s="242"/>
      <c r="AQ565" s="242"/>
      <c r="AR565" s="242"/>
      <c r="AS565" s="242"/>
      <c r="AT565" s="242"/>
      <c r="AU565" s="242"/>
      <c r="AV565" s="242"/>
    </row>
    <row r="566" spans="1:48" ht="24" customHeight="1">
      <c r="A566" s="1319"/>
      <c r="B566" s="914"/>
      <c r="C566" s="241" t="s">
        <v>632</v>
      </c>
      <c r="D566" s="242"/>
      <c r="E566" s="243" t="s">
        <v>10552</v>
      </c>
      <c r="F566" s="241" t="s">
        <v>632</v>
      </c>
      <c r="G566" s="241" t="s">
        <v>305</v>
      </c>
      <c r="H566" s="242">
        <v>79</v>
      </c>
      <c r="I566" s="244">
        <v>57910</v>
      </c>
      <c r="J566" s="244">
        <v>623</v>
      </c>
      <c r="K566" s="244">
        <v>725</v>
      </c>
      <c r="L566" s="241" t="s">
        <v>290</v>
      </c>
      <c r="M566" s="244">
        <v>64</v>
      </c>
      <c r="N566" s="244">
        <v>100</v>
      </c>
      <c r="O566" s="244">
        <v>10000</v>
      </c>
      <c r="P566" s="244">
        <v>2</v>
      </c>
      <c r="Q566" s="244">
        <v>1000</v>
      </c>
      <c r="R566" s="244">
        <v>1500</v>
      </c>
      <c r="S566" s="241" t="s">
        <v>465</v>
      </c>
      <c r="T566" s="241" t="s">
        <v>829</v>
      </c>
      <c r="U566" s="241"/>
      <c r="V566" s="241">
        <v>2013</v>
      </c>
      <c r="W566" s="244">
        <v>8921</v>
      </c>
      <c r="X566" s="228"/>
      <c r="Y566" s="228"/>
      <c r="Z566" s="228"/>
      <c r="AA566" s="228"/>
      <c r="AB566" s="228"/>
      <c r="AC566" s="244">
        <v>8921</v>
      </c>
      <c r="AD566" s="242"/>
      <c r="AE566" s="242"/>
      <c r="AF566" s="242"/>
      <c r="AG566" s="242"/>
      <c r="AH566" s="242"/>
      <c r="AI566" s="242"/>
      <c r="AJ566" s="242"/>
      <c r="AK566" s="242"/>
      <c r="AL566" s="242"/>
      <c r="AM566" s="242"/>
      <c r="AN566" s="242"/>
      <c r="AO566" s="242"/>
      <c r="AP566" s="242"/>
      <c r="AQ566" s="242"/>
      <c r="AR566" s="242"/>
      <c r="AS566" s="242"/>
      <c r="AT566" s="242"/>
      <c r="AU566" s="242"/>
      <c r="AV566" s="242"/>
    </row>
    <row r="567" spans="1:48" ht="24" customHeight="1">
      <c r="A567" s="1319"/>
      <c r="B567" s="914"/>
      <c r="C567" s="227" t="s">
        <v>634</v>
      </c>
      <c r="D567" s="241"/>
      <c r="E567" s="300" t="s">
        <v>831</v>
      </c>
      <c r="F567" s="242" t="s">
        <v>634</v>
      </c>
      <c r="G567" s="233" t="s">
        <v>634</v>
      </c>
      <c r="H567" s="241"/>
      <c r="I567" s="228">
        <v>26953</v>
      </c>
      <c r="J567" s="228">
        <v>7992</v>
      </c>
      <c r="K567" s="228">
        <v>7992</v>
      </c>
      <c r="L567" s="233" t="s">
        <v>290</v>
      </c>
      <c r="M567" s="228">
        <v>72</v>
      </c>
      <c r="N567" s="228">
        <v>111</v>
      </c>
      <c r="O567" s="228">
        <v>7992</v>
      </c>
      <c r="P567" s="228">
        <v>1</v>
      </c>
      <c r="Q567" s="228">
        <v>2550</v>
      </c>
      <c r="R567" s="228">
        <v>4000</v>
      </c>
      <c r="S567" s="424" t="s">
        <v>178</v>
      </c>
      <c r="T567" s="424" t="s">
        <v>832</v>
      </c>
      <c r="U567" s="424"/>
      <c r="V567" s="227">
        <v>2003</v>
      </c>
      <c r="W567" s="228">
        <v>1380</v>
      </c>
      <c r="X567" s="241">
        <v>2011</v>
      </c>
      <c r="Y567" s="241">
        <v>2011</v>
      </c>
      <c r="Z567" s="241">
        <v>2011</v>
      </c>
      <c r="AA567" s="241">
        <v>2011</v>
      </c>
      <c r="AB567" s="241">
        <v>2011</v>
      </c>
      <c r="AC567" s="228">
        <v>1380</v>
      </c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2"/>
    </row>
    <row r="568" spans="1:48" ht="24" customHeight="1">
      <c r="A568" s="1319"/>
      <c r="B568" s="914"/>
      <c r="C568" s="227" t="s">
        <v>634</v>
      </c>
      <c r="D568" s="242" t="s">
        <v>830</v>
      </c>
      <c r="E568" s="300" t="s">
        <v>834</v>
      </c>
      <c r="F568" s="242" t="s">
        <v>634</v>
      </c>
      <c r="G568" s="233" t="s">
        <v>634</v>
      </c>
      <c r="H568" s="233">
        <v>1</v>
      </c>
      <c r="I568" s="228">
        <v>26952</v>
      </c>
      <c r="J568" s="228">
        <v>7383</v>
      </c>
      <c r="K568" s="228">
        <v>7383</v>
      </c>
      <c r="L568" s="233" t="s">
        <v>290</v>
      </c>
      <c r="M568" s="228">
        <v>69</v>
      </c>
      <c r="N568" s="228">
        <v>107</v>
      </c>
      <c r="O568" s="228">
        <v>7383</v>
      </c>
      <c r="P568" s="228">
        <v>1</v>
      </c>
      <c r="Q568" s="228">
        <v>720</v>
      </c>
      <c r="R568" s="228">
        <v>1000</v>
      </c>
      <c r="S568" s="233" t="s">
        <v>178</v>
      </c>
      <c r="T568" s="233" t="s">
        <v>832</v>
      </c>
      <c r="U568" s="233"/>
      <c r="V568" s="227">
        <v>2003</v>
      </c>
      <c r="W568" s="240">
        <v>1200</v>
      </c>
      <c r="X568" s="233"/>
      <c r="Y568" s="233" t="s">
        <v>833</v>
      </c>
      <c r="Z568" s="233"/>
      <c r="AA568" s="233"/>
      <c r="AB568" s="233"/>
      <c r="AC568" s="240">
        <v>1200</v>
      </c>
      <c r="AD568" s="233"/>
      <c r="AE568" s="233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</row>
    <row r="569" spans="1:48" ht="24" customHeight="1">
      <c r="A569" s="1319"/>
      <c r="B569" s="914"/>
      <c r="C569" s="227" t="s">
        <v>634</v>
      </c>
      <c r="D569" s="242" t="s">
        <v>830</v>
      </c>
      <c r="E569" s="300" t="s">
        <v>835</v>
      </c>
      <c r="F569" s="242" t="s">
        <v>634</v>
      </c>
      <c r="G569" s="233" t="s">
        <v>634</v>
      </c>
      <c r="H569" s="233">
        <v>1</v>
      </c>
      <c r="I569" s="228">
        <v>33387</v>
      </c>
      <c r="J569" s="228">
        <v>7306</v>
      </c>
      <c r="K569" s="228">
        <v>7306</v>
      </c>
      <c r="L569" s="233" t="s">
        <v>290</v>
      </c>
      <c r="M569" s="228">
        <v>68</v>
      </c>
      <c r="N569" s="228">
        <v>105</v>
      </c>
      <c r="O569" s="228">
        <v>7140</v>
      </c>
      <c r="P569" s="228">
        <v>1</v>
      </c>
      <c r="Q569" s="228">
        <v>1000</v>
      </c>
      <c r="R569" s="228">
        <v>1500</v>
      </c>
      <c r="S569" s="424" t="s">
        <v>178</v>
      </c>
      <c r="T569" s="424" t="s">
        <v>832</v>
      </c>
      <c r="U569" s="424"/>
      <c r="V569" s="227">
        <v>2007</v>
      </c>
      <c r="W569" s="240">
        <v>2680</v>
      </c>
      <c r="X569" s="227"/>
      <c r="Y569" s="227" t="s">
        <v>833</v>
      </c>
      <c r="Z569" s="227"/>
      <c r="AA569" s="227"/>
      <c r="AB569" s="227"/>
      <c r="AC569" s="240">
        <v>2680</v>
      </c>
      <c r="AD569" s="233"/>
      <c r="AE569" s="233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</row>
    <row r="570" spans="1:48" ht="24" customHeight="1">
      <c r="A570" s="1319"/>
      <c r="B570" s="914"/>
      <c r="C570" s="227" t="s">
        <v>634</v>
      </c>
      <c r="D570" s="242"/>
      <c r="E570" s="300" t="s">
        <v>10553</v>
      </c>
      <c r="F570" s="242" t="s">
        <v>634</v>
      </c>
      <c r="G570" s="233" t="s">
        <v>634</v>
      </c>
      <c r="H570" s="233"/>
      <c r="I570" s="228">
        <v>18350</v>
      </c>
      <c r="J570" s="228">
        <v>368</v>
      </c>
      <c r="K570" s="228">
        <v>368</v>
      </c>
      <c r="L570" s="233" t="s">
        <v>148</v>
      </c>
      <c r="M570" s="228">
        <v>68</v>
      </c>
      <c r="N570" s="228">
        <v>105</v>
      </c>
      <c r="O570" s="228">
        <v>7140</v>
      </c>
      <c r="P570" s="228">
        <v>1</v>
      </c>
      <c r="Q570" s="228">
        <v>216</v>
      </c>
      <c r="R570" s="228">
        <v>250</v>
      </c>
      <c r="S570" s="233" t="s">
        <v>9118</v>
      </c>
      <c r="T570" s="233" t="s">
        <v>832</v>
      </c>
      <c r="U570" s="233"/>
      <c r="V570" s="227">
        <v>2016</v>
      </c>
      <c r="W570" s="228">
        <v>1900</v>
      </c>
      <c r="X570" s="227"/>
      <c r="Y570" s="227"/>
      <c r="Z570" s="227"/>
      <c r="AA570" s="227"/>
      <c r="AB570" s="227"/>
      <c r="AC570" s="228">
        <v>1900</v>
      </c>
      <c r="AD570" s="233"/>
      <c r="AE570" s="233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</row>
    <row r="571" spans="1:48" ht="24" customHeight="1">
      <c r="A571" s="1319"/>
      <c r="B571" s="914"/>
      <c r="C571" s="227" t="s">
        <v>634</v>
      </c>
      <c r="D571" s="242"/>
      <c r="E571" s="300" t="s">
        <v>636</v>
      </c>
      <c r="F571" s="242" t="s">
        <v>634</v>
      </c>
      <c r="G571" s="233" t="s">
        <v>634</v>
      </c>
      <c r="H571" s="233"/>
      <c r="I571" s="228">
        <v>69278</v>
      </c>
      <c r="J571" s="228">
        <v>18260</v>
      </c>
      <c r="K571" s="228">
        <v>18260</v>
      </c>
      <c r="L571" s="233" t="s">
        <v>148</v>
      </c>
      <c r="M571" s="228">
        <v>68</v>
      </c>
      <c r="N571" s="228">
        <v>105</v>
      </c>
      <c r="O571" s="228">
        <v>7140</v>
      </c>
      <c r="P571" s="228">
        <v>1</v>
      </c>
      <c r="Q571" s="228">
        <v>4000</v>
      </c>
      <c r="R571" s="228">
        <v>15000</v>
      </c>
      <c r="S571" s="233" t="s">
        <v>178</v>
      </c>
      <c r="T571" s="233" t="s">
        <v>466</v>
      </c>
      <c r="U571" s="233"/>
      <c r="V571" s="227">
        <v>1992</v>
      </c>
      <c r="W571" s="228">
        <v>3255</v>
      </c>
      <c r="X571" s="233"/>
      <c r="Y571" s="233"/>
      <c r="Z571" s="233"/>
      <c r="AA571" s="233"/>
      <c r="AB571" s="233"/>
      <c r="AC571" s="228">
        <v>3255</v>
      </c>
      <c r="AD571" s="233"/>
      <c r="AE571" s="233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</row>
    <row r="572" spans="1:48" ht="24" customHeight="1">
      <c r="A572" s="1319"/>
      <c r="B572" s="914"/>
      <c r="C572" s="227" t="s">
        <v>634</v>
      </c>
      <c r="D572" s="242"/>
      <c r="E572" s="300" t="s">
        <v>9066</v>
      </c>
      <c r="F572" s="242" t="s">
        <v>634</v>
      </c>
      <c r="G572" s="233" t="s">
        <v>634</v>
      </c>
      <c r="H572" s="233"/>
      <c r="I572" s="228">
        <v>10350</v>
      </c>
      <c r="J572" s="228">
        <v>108</v>
      </c>
      <c r="K572" s="228">
        <v>173</v>
      </c>
      <c r="L572" s="233" t="s">
        <v>290</v>
      </c>
      <c r="M572" s="228">
        <v>68</v>
      </c>
      <c r="N572" s="228">
        <v>105</v>
      </c>
      <c r="O572" s="228">
        <v>7140</v>
      </c>
      <c r="P572" s="228">
        <v>1</v>
      </c>
      <c r="Q572" s="228">
        <v>160</v>
      </c>
      <c r="R572" s="228">
        <v>200</v>
      </c>
      <c r="S572" s="233" t="s">
        <v>178</v>
      </c>
      <c r="T572" s="233" t="s">
        <v>712</v>
      </c>
      <c r="U572" s="233"/>
      <c r="V572" s="227">
        <v>2017</v>
      </c>
      <c r="W572" s="228">
        <v>1900</v>
      </c>
      <c r="X572" s="233">
        <v>1000</v>
      </c>
      <c r="Y572" s="233">
        <v>500</v>
      </c>
      <c r="Z572" s="233">
        <v>30</v>
      </c>
      <c r="AA572" s="233">
        <v>29</v>
      </c>
      <c r="AB572" s="233" t="s">
        <v>612</v>
      </c>
      <c r="AC572" s="228">
        <v>1900</v>
      </c>
      <c r="AD572" s="233"/>
      <c r="AE572" s="233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</row>
    <row r="573" spans="1:48" ht="24" customHeight="1">
      <c r="A573" s="1319"/>
      <c r="B573" s="914"/>
      <c r="C573" s="227" t="s">
        <v>634</v>
      </c>
      <c r="D573" s="242"/>
      <c r="E573" s="300" t="s">
        <v>9067</v>
      </c>
      <c r="F573" s="242" t="s">
        <v>634</v>
      </c>
      <c r="G573" s="233" t="s">
        <v>634</v>
      </c>
      <c r="H573" s="233"/>
      <c r="I573" s="228">
        <v>10729</v>
      </c>
      <c r="J573" s="228"/>
      <c r="K573" s="228"/>
      <c r="L573" s="233" t="s">
        <v>290</v>
      </c>
      <c r="M573" s="228">
        <v>68</v>
      </c>
      <c r="N573" s="228">
        <v>105</v>
      </c>
      <c r="O573" s="228">
        <v>7140</v>
      </c>
      <c r="P573" s="228">
        <v>1</v>
      </c>
      <c r="Q573" s="228">
        <v>500</v>
      </c>
      <c r="R573" s="228">
        <v>500</v>
      </c>
      <c r="S573" s="233" t="s">
        <v>178</v>
      </c>
      <c r="T573" s="233" t="s">
        <v>466</v>
      </c>
      <c r="U573" s="233"/>
      <c r="V573" s="227">
        <v>2017</v>
      </c>
      <c r="W573" s="228">
        <v>2235</v>
      </c>
      <c r="X573" s="233"/>
      <c r="Y573" s="233"/>
      <c r="Z573" s="233"/>
      <c r="AA573" s="233"/>
      <c r="AB573" s="233"/>
      <c r="AC573" s="228">
        <v>2235</v>
      </c>
      <c r="AD573" s="233"/>
      <c r="AE573" s="233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</row>
    <row r="574" spans="1:48" ht="24" customHeight="1">
      <c r="A574" s="1319"/>
      <c r="B574" s="914"/>
      <c r="C574" s="227" t="s">
        <v>642</v>
      </c>
      <c r="D574" s="242" t="s">
        <v>22168</v>
      </c>
      <c r="E574" s="300" t="s">
        <v>12921</v>
      </c>
      <c r="F574" s="242" t="s">
        <v>642</v>
      </c>
      <c r="G574" s="233" t="s">
        <v>12922</v>
      </c>
      <c r="H574" s="233"/>
      <c r="I574" s="228">
        <v>19622</v>
      </c>
      <c r="J574" s="228">
        <v>169</v>
      </c>
      <c r="K574" s="228">
        <v>169</v>
      </c>
      <c r="L574" s="233" t="s">
        <v>290</v>
      </c>
      <c r="M574" s="228">
        <v>72</v>
      </c>
      <c r="N574" s="228">
        <v>109</v>
      </c>
      <c r="O574" s="228">
        <v>9086</v>
      </c>
      <c r="P574" s="228">
        <v>1</v>
      </c>
      <c r="Q574" s="228">
        <v>292</v>
      </c>
      <c r="R574" s="228">
        <v>292</v>
      </c>
      <c r="S574" s="233" t="s">
        <v>465</v>
      </c>
      <c r="T574" s="233" t="s">
        <v>829</v>
      </c>
      <c r="U574" s="233"/>
      <c r="V574" s="227">
        <v>2005</v>
      </c>
      <c r="W574" s="228">
        <v>1074</v>
      </c>
      <c r="X574" s="233"/>
      <c r="Y574" s="233"/>
      <c r="Z574" s="233"/>
      <c r="AA574" s="233"/>
      <c r="AB574" s="233"/>
      <c r="AC574" s="228">
        <v>1074</v>
      </c>
      <c r="AD574" s="233"/>
      <c r="AE574" s="233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</row>
    <row r="575" spans="1:48" ht="24" customHeight="1">
      <c r="A575" s="1319"/>
      <c r="B575" s="914"/>
      <c r="C575" s="227" t="s">
        <v>642</v>
      </c>
      <c r="D575" s="242" t="s">
        <v>22169</v>
      </c>
      <c r="E575" s="300" t="s">
        <v>17599</v>
      </c>
      <c r="F575" s="242" t="s">
        <v>642</v>
      </c>
      <c r="G575" s="233" t="s">
        <v>12922</v>
      </c>
      <c r="H575" s="233"/>
      <c r="I575" s="228">
        <v>11870</v>
      </c>
      <c r="J575" s="228">
        <v>108</v>
      </c>
      <c r="K575" s="228">
        <v>108</v>
      </c>
      <c r="L575" s="233" t="s">
        <v>290</v>
      </c>
      <c r="M575" s="228">
        <v>75</v>
      </c>
      <c r="N575" s="228">
        <v>102</v>
      </c>
      <c r="O575" s="228">
        <v>7650</v>
      </c>
      <c r="P575" s="228">
        <v>1</v>
      </c>
      <c r="Q575" s="228">
        <v>62</v>
      </c>
      <c r="R575" s="228">
        <v>62</v>
      </c>
      <c r="S575" s="233" t="s">
        <v>465</v>
      </c>
      <c r="T575" s="233" t="s">
        <v>836</v>
      </c>
      <c r="U575" s="233"/>
      <c r="V575" s="227">
        <v>2007</v>
      </c>
      <c r="W575" s="228">
        <v>1079</v>
      </c>
      <c r="X575" s="233"/>
      <c r="Y575" s="233"/>
      <c r="Z575" s="233"/>
      <c r="AA575" s="233"/>
      <c r="AB575" s="233"/>
      <c r="AC575" s="228">
        <v>1079</v>
      </c>
      <c r="AD575" s="233"/>
      <c r="AE575" s="233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</row>
    <row r="576" spans="1:48" ht="24" customHeight="1">
      <c r="A576" s="1319"/>
      <c r="B576" s="914"/>
      <c r="C576" s="227" t="s">
        <v>642</v>
      </c>
      <c r="D576" s="242" t="s">
        <v>22170</v>
      </c>
      <c r="E576" s="300" t="s">
        <v>26548</v>
      </c>
      <c r="F576" s="242" t="s">
        <v>642</v>
      </c>
      <c r="G576" s="233" t="s">
        <v>22171</v>
      </c>
      <c r="H576" s="233"/>
      <c r="I576" s="228">
        <v>72590</v>
      </c>
      <c r="J576" s="228"/>
      <c r="K576" s="228">
        <v>40096</v>
      </c>
      <c r="L576" s="233" t="s">
        <v>290</v>
      </c>
      <c r="M576" s="228">
        <v>65</v>
      </c>
      <c r="N576" s="228">
        <v>100</v>
      </c>
      <c r="O576" s="228">
        <v>10800</v>
      </c>
      <c r="P576" s="228">
        <v>1</v>
      </c>
      <c r="Q576" s="228">
        <v>264</v>
      </c>
      <c r="R576" s="228">
        <v>264</v>
      </c>
      <c r="S576" s="233" t="s">
        <v>178</v>
      </c>
      <c r="T576" s="233"/>
      <c r="U576" s="233"/>
      <c r="V576" s="227">
        <v>2024</v>
      </c>
      <c r="W576" s="228">
        <v>3488</v>
      </c>
      <c r="X576" s="233"/>
      <c r="Y576" s="233"/>
      <c r="Z576" s="233"/>
      <c r="AA576" s="233"/>
      <c r="AB576" s="233"/>
      <c r="AC576" s="228"/>
      <c r="AD576" s="233"/>
      <c r="AE576" s="233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 t="s">
        <v>8378</v>
      </c>
    </row>
    <row r="577" spans="1:48" ht="24" customHeight="1">
      <c r="A577" s="1319"/>
      <c r="B577" s="914"/>
      <c r="C577" s="227" t="s">
        <v>645</v>
      </c>
      <c r="D577" s="242"/>
      <c r="E577" s="300" t="s">
        <v>837</v>
      </c>
      <c r="F577" s="242" t="s">
        <v>645</v>
      </c>
      <c r="G577" s="233" t="s">
        <v>645</v>
      </c>
      <c r="H577" s="233"/>
      <c r="I577" s="228">
        <v>8026</v>
      </c>
      <c r="J577" s="228"/>
      <c r="K577" s="228"/>
      <c r="L577" s="233" t="s">
        <v>290</v>
      </c>
      <c r="M577" s="228">
        <v>66</v>
      </c>
      <c r="N577" s="228">
        <v>120</v>
      </c>
      <c r="O577" s="228">
        <v>7920</v>
      </c>
      <c r="P577" s="228">
        <v>1</v>
      </c>
      <c r="Q577" s="228"/>
      <c r="R577" s="228"/>
      <c r="S577" s="233"/>
      <c r="T577" s="233"/>
      <c r="U577" s="233"/>
      <c r="V577" s="227">
        <v>2007</v>
      </c>
      <c r="W577" s="228">
        <v>780</v>
      </c>
      <c r="X577" s="233"/>
      <c r="Y577" s="233"/>
      <c r="Z577" s="233"/>
      <c r="AA577" s="233"/>
      <c r="AB577" s="233"/>
      <c r="AC577" s="228">
        <v>780</v>
      </c>
      <c r="AD577" s="233"/>
      <c r="AE577" s="233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</row>
    <row r="578" spans="1:48" ht="24" customHeight="1">
      <c r="A578" s="1319"/>
      <c r="B578" s="914"/>
      <c r="C578" s="227" t="s">
        <v>645</v>
      </c>
      <c r="D578" s="242"/>
      <c r="E578" s="300" t="s">
        <v>10519</v>
      </c>
      <c r="F578" s="242" t="s">
        <v>645</v>
      </c>
      <c r="G578" s="233" t="s">
        <v>645</v>
      </c>
      <c r="H578" s="233"/>
      <c r="I578" s="228">
        <v>45289</v>
      </c>
      <c r="J578" s="228">
        <v>1327</v>
      </c>
      <c r="K578" s="228">
        <v>2479</v>
      </c>
      <c r="L578" s="233" t="s">
        <v>1982</v>
      </c>
      <c r="M578" s="228">
        <v>70</v>
      </c>
      <c r="N578" s="228">
        <v>110</v>
      </c>
      <c r="O578" s="228">
        <v>7734</v>
      </c>
      <c r="P578" s="228">
        <v>1</v>
      </c>
      <c r="Q578" s="228">
        <v>10000</v>
      </c>
      <c r="R578" s="228">
        <v>15000</v>
      </c>
      <c r="S578" s="233" t="s">
        <v>178</v>
      </c>
      <c r="T578" s="233" t="s">
        <v>914</v>
      </c>
      <c r="U578" s="233"/>
      <c r="V578" s="227">
        <v>1984</v>
      </c>
      <c r="W578" s="228">
        <v>9786</v>
      </c>
      <c r="X578" s="233"/>
      <c r="Y578" s="233"/>
      <c r="Z578" s="233"/>
      <c r="AA578" s="233"/>
      <c r="AB578" s="233"/>
      <c r="AC578" s="228">
        <v>9786</v>
      </c>
      <c r="AD578" s="233"/>
      <c r="AE578" s="233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</row>
    <row r="579" spans="1:48" ht="24" customHeight="1">
      <c r="A579" s="1319"/>
      <c r="B579" s="914"/>
      <c r="C579" s="227" t="s">
        <v>645</v>
      </c>
      <c r="D579" s="242" t="s">
        <v>646</v>
      </c>
      <c r="E579" s="300" t="s">
        <v>10520</v>
      </c>
      <c r="F579" s="242" t="s">
        <v>645</v>
      </c>
      <c r="G579" s="233" t="s">
        <v>645</v>
      </c>
      <c r="H579" s="233"/>
      <c r="I579" s="228">
        <v>65651</v>
      </c>
      <c r="J579" s="228">
        <v>4540</v>
      </c>
      <c r="K579" s="228">
        <v>5004</v>
      </c>
      <c r="L579" s="233" t="s">
        <v>290</v>
      </c>
      <c r="M579" s="228">
        <v>68</v>
      </c>
      <c r="N579" s="228">
        <v>105</v>
      </c>
      <c r="O579" s="228">
        <v>7683</v>
      </c>
      <c r="P579" s="228">
        <v>1</v>
      </c>
      <c r="Q579" s="228">
        <v>5000</v>
      </c>
      <c r="R579" s="228">
        <v>6500</v>
      </c>
      <c r="S579" s="233" t="s">
        <v>178</v>
      </c>
      <c r="T579" s="233"/>
      <c r="U579" s="233"/>
      <c r="V579" s="227">
        <v>1993</v>
      </c>
      <c r="W579" s="228">
        <v>9279</v>
      </c>
      <c r="X579" s="233">
        <v>10000</v>
      </c>
      <c r="Y579" s="233">
        <v>15000</v>
      </c>
      <c r="Z579" s="233" t="s">
        <v>178</v>
      </c>
      <c r="AA579" s="233" t="s">
        <v>466</v>
      </c>
      <c r="AB579" s="233">
        <v>1984</v>
      </c>
      <c r="AC579" s="228">
        <v>9279</v>
      </c>
      <c r="AD579" s="233">
        <v>4203</v>
      </c>
      <c r="AE579" s="233">
        <v>406</v>
      </c>
      <c r="AF579" s="233"/>
      <c r="AG579" s="233">
        <v>100</v>
      </c>
      <c r="AH579" s="233"/>
      <c r="AI579" s="233">
        <v>9786</v>
      </c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</row>
    <row r="580" spans="1:48" ht="24" customHeight="1">
      <c r="A580" s="1324" t="s">
        <v>318</v>
      </c>
      <c r="B580" s="914"/>
      <c r="C580" s="227" t="s">
        <v>645</v>
      </c>
      <c r="D580" s="242"/>
      <c r="E580" s="227" t="s">
        <v>11911</v>
      </c>
      <c r="F580" s="227" t="s">
        <v>645</v>
      </c>
      <c r="G580" s="227" t="s">
        <v>645</v>
      </c>
      <c r="H580" s="233"/>
      <c r="I580" s="228"/>
      <c r="J580" s="240"/>
      <c r="K580" s="240"/>
      <c r="L580" s="233" t="s">
        <v>290</v>
      </c>
      <c r="M580" s="240">
        <v>68</v>
      </c>
      <c r="N580" s="240">
        <v>105</v>
      </c>
      <c r="O580" s="240">
        <v>7140</v>
      </c>
      <c r="P580" s="227">
        <v>2</v>
      </c>
      <c r="Q580" s="240"/>
      <c r="R580" s="240"/>
      <c r="S580" s="227"/>
      <c r="T580" s="227"/>
      <c r="U580" s="227"/>
      <c r="V580" s="227">
        <v>2020</v>
      </c>
      <c r="W580" s="228">
        <v>1588</v>
      </c>
      <c r="X580" s="233">
        <v>400</v>
      </c>
      <c r="Y580" s="233">
        <v>200</v>
      </c>
      <c r="Z580" s="233"/>
      <c r="AA580" s="233"/>
      <c r="AB580" s="233"/>
      <c r="AC580" s="228">
        <v>1588</v>
      </c>
      <c r="AD580" s="233"/>
      <c r="AE580" s="233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</row>
    <row r="581" spans="1:48" ht="24" customHeight="1">
      <c r="A581" s="1324"/>
      <c r="B581" s="914"/>
      <c r="C581" s="227" t="s">
        <v>331</v>
      </c>
      <c r="D581" s="227"/>
      <c r="E581" s="227" t="s">
        <v>10554</v>
      </c>
      <c r="F581" s="227" t="s">
        <v>331</v>
      </c>
      <c r="G581" s="227" t="s">
        <v>331</v>
      </c>
      <c r="H581" s="227"/>
      <c r="I581" s="228">
        <v>20925</v>
      </c>
      <c r="J581" s="240"/>
      <c r="K581" s="240"/>
      <c r="L581" s="233" t="s">
        <v>290</v>
      </c>
      <c r="M581" s="240">
        <v>66</v>
      </c>
      <c r="N581" s="240">
        <v>100</v>
      </c>
      <c r="O581" s="240">
        <v>6600</v>
      </c>
      <c r="P581" s="227">
        <v>1</v>
      </c>
      <c r="Q581" s="228">
        <v>150</v>
      </c>
      <c r="R581" s="228">
        <v>500</v>
      </c>
      <c r="S581" s="227" t="s">
        <v>178</v>
      </c>
      <c r="T581" s="227" t="s">
        <v>832</v>
      </c>
      <c r="U581" s="227"/>
      <c r="V581" s="227">
        <v>2004</v>
      </c>
      <c r="W581" s="228">
        <v>1500</v>
      </c>
      <c r="X581" s="228"/>
      <c r="Y581" s="228"/>
      <c r="Z581" s="227"/>
      <c r="AA581" s="227"/>
      <c r="AB581" s="227"/>
      <c r="AC581" s="228">
        <v>1500</v>
      </c>
      <c r="AD581" s="227"/>
      <c r="AE581" s="227"/>
      <c r="AF581" s="227"/>
      <c r="AG581" s="227"/>
      <c r="AH581" s="227"/>
      <c r="AI581" s="228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</row>
    <row r="582" spans="1:48" ht="24" customHeight="1">
      <c r="A582" s="1324"/>
      <c r="B582" s="914"/>
      <c r="C582" s="227" t="s">
        <v>331</v>
      </c>
      <c r="D582" s="227" t="s">
        <v>830</v>
      </c>
      <c r="E582" s="300" t="s">
        <v>10555</v>
      </c>
      <c r="F582" s="242" t="s">
        <v>331</v>
      </c>
      <c r="G582" s="233" t="s">
        <v>331</v>
      </c>
      <c r="H582" s="227">
        <v>1</v>
      </c>
      <c r="I582" s="228">
        <v>25606</v>
      </c>
      <c r="J582" s="228">
        <v>687</v>
      </c>
      <c r="K582" s="228">
        <v>834</v>
      </c>
      <c r="L582" s="233" t="s">
        <v>290</v>
      </c>
      <c r="M582" s="228">
        <v>74</v>
      </c>
      <c r="N582" s="228">
        <v>109</v>
      </c>
      <c r="O582" s="228">
        <v>8066</v>
      </c>
      <c r="P582" s="228">
        <v>1</v>
      </c>
      <c r="Q582" s="228">
        <v>250</v>
      </c>
      <c r="R582" s="228">
        <v>600</v>
      </c>
      <c r="S582" s="233" t="s">
        <v>178</v>
      </c>
      <c r="T582" s="233" t="s">
        <v>332</v>
      </c>
      <c r="U582" s="233"/>
      <c r="V582" s="227">
        <v>2009</v>
      </c>
      <c r="W582" s="228">
        <v>2000</v>
      </c>
      <c r="X582" s="227"/>
      <c r="Y582" s="227" t="s">
        <v>833</v>
      </c>
      <c r="Z582" s="227"/>
      <c r="AA582" s="227"/>
      <c r="AB582" s="227"/>
      <c r="AC582" s="228">
        <v>2000</v>
      </c>
      <c r="AD582" s="227"/>
      <c r="AE582" s="227"/>
      <c r="AF582" s="227"/>
      <c r="AG582" s="227"/>
      <c r="AH582" s="227"/>
      <c r="AI582" s="228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</row>
    <row r="583" spans="1:48" ht="24" customHeight="1">
      <c r="A583" s="1319" t="s">
        <v>316</v>
      </c>
      <c r="B583" s="914"/>
      <c r="C583" s="227" t="s">
        <v>331</v>
      </c>
      <c r="D583" s="242"/>
      <c r="E583" s="300" t="s">
        <v>10556</v>
      </c>
      <c r="F583" s="242" t="s">
        <v>331</v>
      </c>
      <c r="G583" s="233" t="s">
        <v>331</v>
      </c>
      <c r="H583" s="233"/>
      <c r="I583" s="228">
        <v>33042</v>
      </c>
      <c r="J583" s="228">
        <v>578.9</v>
      </c>
      <c r="K583" s="228">
        <v>649.74</v>
      </c>
      <c r="L583" s="233" t="s">
        <v>290</v>
      </c>
      <c r="M583" s="228">
        <v>72</v>
      </c>
      <c r="N583" s="228">
        <v>109</v>
      </c>
      <c r="O583" s="228">
        <v>7848</v>
      </c>
      <c r="P583" s="228">
        <v>1</v>
      </c>
      <c r="Q583" s="228">
        <v>200</v>
      </c>
      <c r="R583" s="228">
        <v>600</v>
      </c>
      <c r="S583" s="233" t="s">
        <v>178</v>
      </c>
      <c r="T583" s="233" t="s">
        <v>466</v>
      </c>
      <c r="U583" s="233"/>
      <c r="V583" s="227">
        <v>2009</v>
      </c>
      <c r="W583" s="228">
        <v>1500</v>
      </c>
      <c r="X583" s="233"/>
      <c r="Y583" s="233"/>
      <c r="Z583" s="233"/>
      <c r="AA583" s="233"/>
      <c r="AB583" s="233"/>
      <c r="AC583" s="228">
        <v>1500</v>
      </c>
      <c r="AD583" s="233"/>
      <c r="AE583" s="233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</row>
    <row r="584" spans="1:48" ht="24" customHeight="1">
      <c r="A584" s="1319"/>
      <c r="B584" s="914"/>
      <c r="C584" s="425" t="s">
        <v>331</v>
      </c>
      <c r="D584" s="242"/>
      <c r="E584" s="426" t="s">
        <v>10557</v>
      </c>
      <c r="F584" s="427" t="s">
        <v>331</v>
      </c>
      <c r="G584" s="233" t="s">
        <v>331</v>
      </c>
      <c r="H584" s="233"/>
      <c r="I584" s="428">
        <v>26311</v>
      </c>
      <c r="J584" s="428"/>
      <c r="K584" s="428">
        <v>406</v>
      </c>
      <c r="L584" s="429" t="s">
        <v>290</v>
      </c>
      <c r="M584" s="428">
        <v>74</v>
      </c>
      <c r="N584" s="428">
        <v>111</v>
      </c>
      <c r="O584" s="428">
        <v>8676</v>
      </c>
      <c r="P584" s="428">
        <v>1</v>
      </c>
      <c r="Q584" s="428">
        <v>200</v>
      </c>
      <c r="R584" s="428">
        <v>600</v>
      </c>
      <c r="S584" s="429" t="s">
        <v>178</v>
      </c>
      <c r="T584" s="429" t="s">
        <v>466</v>
      </c>
      <c r="U584" s="429"/>
      <c r="V584" s="425">
        <v>2010</v>
      </c>
      <c r="W584" s="428">
        <v>2500</v>
      </c>
      <c r="X584" s="233"/>
      <c r="Y584" s="233"/>
      <c r="Z584" s="233"/>
      <c r="AA584" s="233"/>
      <c r="AB584" s="233"/>
      <c r="AC584" s="428">
        <v>2500</v>
      </c>
      <c r="AD584" s="233"/>
      <c r="AE584" s="233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</row>
    <row r="585" spans="1:48" ht="24" customHeight="1">
      <c r="A585" s="1319"/>
      <c r="B585" s="914"/>
      <c r="C585" s="425" t="s">
        <v>331</v>
      </c>
      <c r="D585" s="429"/>
      <c r="E585" s="426" t="s">
        <v>10558</v>
      </c>
      <c r="F585" s="429" t="s">
        <v>331</v>
      </c>
      <c r="G585" s="233" t="s">
        <v>331</v>
      </c>
      <c r="H585" s="429"/>
      <c r="I585" s="428">
        <v>5850</v>
      </c>
      <c r="J585" s="428"/>
      <c r="K585" s="428"/>
      <c r="L585" s="429" t="s">
        <v>148</v>
      </c>
      <c r="M585" s="428">
        <v>65</v>
      </c>
      <c r="N585" s="428">
        <v>90</v>
      </c>
      <c r="O585" s="428">
        <v>5850</v>
      </c>
      <c r="P585" s="428">
        <v>1</v>
      </c>
      <c r="Q585" s="428">
        <v>500</v>
      </c>
      <c r="R585" s="428">
        <v>2000</v>
      </c>
      <c r="S585" s="429" t="s">
        <v>178</v>
      </c>
      <c r="T585" s="429" t="s">
        <v>466</v>
      </c>
      <c r="U585" s="429"/>
      <c r="V585" s="425">
        <v>2003</v>
      </c>
      <c r="W585" s="428">
        <v>150</v>
      </c>
      <c r="X585" s="429"/>
      <c r="Y585" s="429"/>
      <c r="Z585" s="429"/>
      <c r="AA585" s="429"/>
      <c r="AB585" s="429"/>
      <c r="AC585" s="428">
        <v>150</v>
      </c>
      <c r="AD585" s="233"/>
      <c r="AE585" s="233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</row>
    <row r="586" spans="1:48" ht="24" customHeight="1">
      <c r="A586" s="1319"/>
      <c r="B586" s="914"/>
      <c r="C586" s="241" t="s">
        <v>331</v>
      </c>
      <c r="D586" s="429"/>
      <c r="E586" s="243" t="s">
        <v>10559</v>
      </c>
      <c r="F586" s="241" t="s">
        <v>331</v>
      </c>
      <c r="G586" s="233" t="s">
        <v>331</v>
      </c>
      <c r="H586" s="429"/>
      <c r="I586" s="244">
        <v>26965</v>
      </c>
      <c r="J586" s="244">
        <v>380</v>
      </c>
      <c r="K586" s="244">
        <v>380</v>
      </c>
      <c r="L586" s="241" t="s">
        <v>290</v>
      </c>
      <c r="M586" s="244">
        <v>78</v>
      </c>
      <c r="N586" s="244">
        <v>113</v>
      </c>
      <c r="O586" s="244">
        <v>8814</v>
      </c>
      <c r="P586" s="244">
        <v>1</v>
      </c>
      <c r="Q586" s="244">
        <v>588</v>
      </c>
      <c r="R586" s="244">
        <v>1500</v>
      </c>
      <c r="S586" s="241" t="s">
        <v>178</v>
      </c>
      <c r="T586" s="241" t="s">
        <v>466</v>
      </c>
      <c r="U586" s="241"/>
      <c r="V586" s="241">
        <v>2013</v>
      </c>
      <c r="W586" s="244">
        <v>4400</v>
      </c>
      <c r="X586" s="429"/>
      <c r="Y586" s="429"/>
      <c r="Z586" s="429"/>
      <c r="AA586" s="429"/>
      <c r="AB586" s="429"/>
      <c r="AC586" s="244">
        <v>4400</v>
      </c>
      <c r="AD586" s="233"/>
      <c r="AE586" s="233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</row>
    <row r="587" spans="1:48" ht="24" customHeight="1">
      <c r="A587" s="1319"/>
      <c r="B587" s="914"/>
      <c r="C587" s="241" t="s">
        <v>331</v>
      </c>
      <c r="D587" s="241"/>
      <c r="E587" s="243" t="s">
        <v>10560</v>
      </c>
      <c r="F587" s="241" t="s">
        <v>331</v>
      </c>
      <c r="G587" s="233" t="s">
        <v>331</v>
      </c>
      <c r="H587" s="241"/>
      <c r="I587" s="244">
        <v>33739</v>
      </c>
      <c r="J587" s="244">
        <v>347</v>
      </c>
      <c r="K587" s="244">
        <v>347</v>
      </c>
      <c r="L587" s="241" t="s">
        <v>290</v>
      </c>
      <c r="M587" s="244">
        <v>75</v>
      </c>
      <c r="N587" s="244">
        <v>110</v>
      </c>
      <c r="O587" s="244">
        <v>8250</v>
      </c>
      <c r="P587" s="244">
        <v>1</v>
      </c>
      <c r="Q587" s="244">
        <v>300</v>
      </c>
      <c r="R587" s="244">
        <v>1500</v>
      </c>
      <c r="S587" s="429" t="s">
        <v>178</v>
      </c>
      <c r="T587" s="429" t="s">
        <v>466</v>
      </c>
      <c r="U587" s="429"/>
      <c r="V587" s="241">
        <v>2013</v>
      </c>
      <c r="W587" s="244">
        <v>3372</v>
      </c>
      <c r="X587" s="241"/>
      <c r="Y587" s="241"/>
      <c r="Z587" s="241"/>
      <c r="AA587" s="241"/>
      <c r="AB587" s="241"/>
      <c r="AC587" s="244">
        <v>3372</v>
      </c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33"/>
    </row>
    <row r="588" spans="1:48" ht="24" customHeight="1">
      <c r="B588" s="914"/>
      <c r="C588" s="241" t="s">
        <v>331</v>
      </c>
      <c r="D588" s="241"/>
      <c r="E588" s="243" t="s">
        <v>10561</v>
      </c>
      <c r="F588" s="241" t="s">
        <v>331</v>
      </c>
      <c r="G588" s="233" t="s">
        <v>331</v>
      </c>
      <c r="H588" s="241"/>
      <c r="I588" s="244">
        <v>33739</v>
      </c>
      <c r="J588" s="244">
        <v>347</v>
      </c>
      <c r="K588" s="244">
        <v>347</v>
      </c>
      <c r="L588" s="241" t="s">
        <v>290</v>
      </c>
      <c r="M588" s="244">
        <v>75</v>
      </c>
      <c r="N588" s="244">
        <v>110</v>
      </c>
      <c r="O588" s="244">
        <v>8250</v>
      </c>
      <c r="P588" s="244">
        <v>1</v>
      </c>
      <c r="Q588" s="244">
        <v>300</v>
      </c>
      <c r="R588" s="244">
        <v>1500</v>
      </c>
      <c r="S588" s="241" t="s">
        <v>178</v>
      </c>
      <c r="T588" s="241" t="s">
        <v>466</v>
      </c>
      <c r="U588" s="241"/>
      <c r="V588" s="241">
        <v>2018</v>
      </c>
      <c r="W588" s="244">
        <v>3372</v>
      </c>
      <c r="X588" s="241"/>
      <c r="Y588" s="241"/>
      <c r="Z588" s="241"/>
      <c r="AA588" s="241"/>
      <c r="AB588" s="241"/>
      <c r="AC588" s="244">
        <v>3372</v>
      </c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33"/>
    </row>
    <row r="589" spans="1:48" ht="24" customHeight="1">
      <c r="B589" s="914"/>
      <c r="C589" s="241" t="s">
        <v>331</v>
      </c>
      <c r="D589" s="241"/>
      <c r="E589" s="243" t="s">
        <v>10562</v>
      </c>
      <c r="F589" s="241" t="s">
        <v>331</v>
      </c>
      <c r="G589" s="233" t="s">
        <v>331</v>
      </c>
      <c r="H589" s="241"/>
      <c r="I589" s="244">
        <v>42711</v>
      </c>
      <c r="J589" s="244">
        <v>92.4</v>
      </c>
      <c r="K589" s="244">
        <v>92.4</v>
      </c>
      <c r="L589" s="241" t="s">
        <v>290</v>
      </c>
      <c r="M589" s="244">
        <v>75</v>
      </c>
      <c r="N589" s="244">
        <v>110</v>
      </c>
      <c r="O589" s="244">
        <v>8250</v>
      </c>
      <c r="P589" s="244">
        <v>1</v>
      </c>
      <c r="Q589" s="244">
        <v>200</v>
      </c>
      <c r="R589" s="244">
        <v>1000</v>
      </c>
      <c r="S589" s="241" t="s">
        <v>178</v>
      </c>
      <c r="T589" s="241" t="s">
        <v>466</v>
      </c>
      <c r="U589" s="241"/>
      <c r="V589" s="241">
        <v>2018</v>
      </c>
      <c r="W589" s="244">
        <v>9482</v>
      </c>
      <c r="X589" s="241"/>
      <c r="Y589" s="241"/>
      <c r="Z589" s="241"/>
      <c r="AA589" s="241"/>
      <c r="AB589" s="241"/>
      <c r="AC589" s="244">
        <v>9482</v>
      </c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33"/>
    </row>
    <row r="590" spans="1:48" ht="24" customHeight="1">
      <c r="B590" s="914"/>
      <c r="C590" s="241" t="s">
        <v>331</v>
      </c>
      <c r="D590" s="241"/>
      <c r="E590" s="243" t="s">
        <v>11912</v>
      </c>
      <c r="F590" s="241" t="s">
        <v>331</v>
      </c>
      <c r="G590" s="233" t="s">
        <v>331</v>
      </c>
      <c r="H590" s="241"/>
      <c r="I590" s="244">
        <v>44599</v>
      </c>
      <c r="J590" s="244">
        <v>663.09</v>
      </c>
      <c r="K590" s="244">
        <v>663.09</v>
      </c>
      <c r="L590" s="244" t="s">
        <v>290</v>
      </c>
      <c r="M590" s="241">
        <v>68</v>
      </c>
      <c r="N590" s="244">
        <v>105</v>
      </c>
      <c r="O590" s="244">
        <v>7140</v>
      </c>
      <c r="P590" s="244">
        <v>1</v>
      </c>
      <c r="Q590" s="244">
        <v>766</v>
      </c>
      <c r="R590" s="244">
        <v>2000</v>
      </c>
      <c r="S590" s="244" t="s">
        <v>178</v>
      </c>
      <c r="T590" s="241" t="s">
        <v>466</v>
      </c>
      <c r="U590" s="241"/>
      <c r="V590" s="241">
        <v>2020</v>
      </c>
      <c r="W590" s="244">
        <v>20440</v>
      </c>
      <c r="X590" s="241"/>
      <c r="Y590" s="241"/>
      <c r="Z590" s="241"/>
      <c r="AA590" s="241"/>
      <c r="AB590" s="241"/>
      <c r="AC590" s="244">
        <v>20440</v>
      </c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</row>
    <row r="591" spans="1:48" ht="24" customHeight="1">
      <c r="B591" s="914"/>
      <c r="C591" s="241" t="s">
        <v>649</v>
      </c>
      <c r="D591" s="241"/>
      <c r="E591" s="243" t="s">
        <v>10563</v>
      </c>
      <c r="F591" s="241" t="s">
        <v>649</v>
      </c>
      <c r="G591" s="241" t="s">
        <v>649</v>
      </c>
      <c r="H591" s="241"/>
      <c r="I591" s="244">
        <v>26016</v>
      </c>
      <c r="J591" s="244">
        <v>366</v>
      </c>
      <c r="K591" s="244">
        <v>365</v>
      </c>
      <c r="L591" s="241" t="s">
        <v>290</v>
      </c>
      <c r="M591" s="244">
        <v>68</v>
      </c>
      <c r="N591" s="244">
        <v>105</v>
      </c>
      <c r="O591" s="244">
        <v>14280</v>
      </c>
      <c r="P591" s="244">
        <v>2</v>
      </c>
      <c r="Q591" s="244">
        <v>1500</v>
      </c>
      <c r="R591" s="244">
        <v>2000</v>
      </c>
      <c r="S591" s="241" t="s">
        <v>178</v>
      </c>
      <c r="T591" s="241" t="s">
        <v>466</v>
      </c>
      <c r="U591" s="241"/>
      <c r="V591" s="241">
        <v>2006</v>
      </c>
      <c r="W591" s="244">
        <v>2029</v>
      </c>
      <c r="X591" s="241"/>
      <c r="Y591" s="241"/>
      <c r="Z591" s="241"/>
      <c r="AA591" s="241"/>
      <c r="AB591" s="241"/>
      <c r="AC591" s="244">
        <v>2029</v>
      </c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</row>
    <row r="592" spans="1:48" ht="24" customHeight="1">
      <c r="B592" s="914"/>
      <c r="C592" s="241" t="s">
        <v>649</v>
      </c>
      <c r="D592" s="241"/>
      <c r="E592" s="243" t="s">
        <v>10564</v>
      </c>
      <c r="F592" s="241" t="s">
        <v>649</v>
      </c>
      <c r="G592" s="241" t="s">
        <v>649</v>
      </c>
      <c r="H592" s="241">
        <v>44599</v>
      </c>
      <c r="I592" s="244">
        <v>17459</v>
      </c>
      <c r="J592" s="244">
        <v>5.25</v>
      </c>
      <c r="K592" s="244">
        <v>5.25</v>
      </c>
      <c r="L592" s="241" t="s">
        <v>290</v>
      </c>
      <c r="M592" s="244">
        <v>68</v>
      </c>
      <c r="N592" s="244">
        <v>105</v>
      </c>
      <c r="O592" s="244">
        <v>14280</v>
      </c>
      <c r="P592" s="244">
        <v>1</v>
      </c>
      <c r="Q592" s="244"/>
      <c r="R592" s="244"/>
      <c r="S592" s="241" t="s">
        <v>178</v>
      </c>
      <c r="T592" s="241" t="s">
        <v>466</v>
      </c>
      <c r="U592" s="241"/>
      <c r="V592" s="241">
        <v>2018</v>
      </c>
      <c r="W592" s="244">
        <v>1200</v>
      </c>
      <c r="X592" s="241"/>
      <c r="Y592" s="241"/>
      <c r="Z592" s="241"/>
      <c r="AA592" s="241"/>
      <c r="AB592" s="241"/>
      <c r="AC592" s="244">
        <v>1200</v>
      </c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</row>
    <row r="593" spans="1:48" ht="24" customHeight="1">
      <c r="A593" s="1324"/>
      <c r="B593" s="914"/>
      <c r="C593" s="227" t="s">
        <v>649</v>
      </c>
      <c r="D593" s="241"/>
      <c r="E593" s="243" t="s">
        <v>10565</v>
      </c>
      <c r="F593" s="242" t="s">
        <v>649</v>
      </c>
      <c r="G593" s="233" t="s">
        <v>649</v>
      </c>
      <c r="H593" s="241"/>
      <c r="I593" s="244">
        <v>18522</v>
      </c>
      <c r="J593" s="244">
        <v>186.77</v>
      </c>
      <c r="K593" s="244">
        <v>186.77</v>
      </c>
      <c r="L593" s="233" t="s">
        <v>290</v>
      </c>
      <c r="M593" s="244">
        <v>68</v>
      </c>
      <c r="N593" s="244">
        <v>105</v>
      </c>
      <c r="O593" s="244">
        <v>14280</v>
      </c>
      <c r="P593" s="244">
        <v>2</v>
      </c>
      <c r="Q593" s="244"/>
      <c r="R593" s="244"/>
      <c r="S593" s="241" t="s">
        <v>178</v>
      </c>
      <c r="T593" s="241" t="s">
        <v>466</v>
      </c>
      <c r="U593" s="241"/>
      <c r="V593" s="241">
        <v>2013</v>
      </c>
      <c r="W593" s="244">
        <v>1500</v>
      </c>
      <c r="X593" s="241"/>
      <c r="Y593" s="241"/>
      <c r="Z593" s="241"/>
      <c r="AA593" s="241"/>
      <c r="AB593" s="241"/>
      <c r="AC593" s="244">
        <v>1500</v>
      </c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</row>
    <row r="594" spans="1:48" ht="24" customHeight="1">
      <c r="A594" s="1324"/>
      <c r="B594" s="914"/>
      <c r="C594" s="227" t="s">
        <v>649</v>
      </c>
      <c r="D594" s="241"/>
      <c r="E594" s="243" t="s">
        <v>13819</v>
      </c>
      <c r="F594" s="242" t="s">
        <v>649</v>
      </c>
      <c r="G594" s="233" t="s">
        <v>649</v>
      </c>
      <c r="H594" s="241"/>
      <c r="I594" s="244"/>
      <c r="J594" s="244"/>
      <c r="K594" s="244"/>
      <c r="L594" s="233" t="s">
        <v>290</v>
      </c>
      <c r="M594" s="244">
        <v>68</v>
      </c>
      <c r="N594" s="244">
        <v>105</v>
      </c>
      <c r="O594" s="244">
        <v>14280</v>
      </c>
      <c r="P594" s="244">
        <v>1</v>
      </c>
      <c r="Q594" s="244"/>
      <c r="R594" s="244"/>
      <c r="S594" s="241" t="s">
        <v>178</v>
      </c>
      <c r="T594" s="241" t="s">
        <v>466</v>
      </c>
      <c r="U594" s="241"/>
      <c r="V594" s="241">
        <v>2012</v>
      </c>
      <c r="W594" s="244"/>
      <c r="X594" s="241"/>
      <c r="Y594" s="241"/>
      <c r="Z594" s="241"/>
      <c r="AA594" s="241"/>
      <c r="AB594" s="241"/>
      <c r="AC594" s="244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 t="s">
        <v>13758</v>
      </c>
    </row>
    <row r="595" spans="1:48" ht="24" customHeight="1">
      <c r="A595" s="1324"/>
      <c r="B595" s="914"/>
      <c r="C595" s="227" t="s">
        <v>649</v>
      </c>
      <c r="D595" s="241"/>
      <c r="E595" s="243" t="s">
        <v>13820</v>
      </c>
      <c r="F595" s="242" t="s">
        <v>649</v>
      </c>
      <c r="G595" s="233" t="s">
        <v>649</v>
      </c>
      <c r="H595" s="241"/>
      <c r="I595" s="244"/>
      <c r="J595" s="244"/>
      <c r="K595" s="244"/>
      <c r="L595" s="233" t="s">
        <v>290</v>
      </c>
      <c r="M595" s="244">
        <v>68</v>
      </c>
      <c r="N595" s="244">
        <v>105</v>
      </c>
      <c r="O595" s="244">
        <v>14280</v>
      </c>
      <c r="P595" s="244">
        <v>1</v>
      </c>
      <c r="Q595" s="244"/>
      <c r="R595" s="244"/>
      <c r="S595" s="241" t="s">
        <v>178</v>
      </c>
      <c r="T595" s="241" t="s">
        <v>466</v>
      </c>
      <c r="U595" s="241"/>
      <c r="V595" s="241">
        <v>2020</v>
      </c>
      <c r="W595" s="244"/>
      <c r="X595" s="241"/>
      <c r="Y595" s="241"/>
      <c r="Z595" s="241"/>
      <c r="AA595" s="241"/>
      <c r="AB595" s="241"/>
      <c r="AC595" s="244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 t="s">
        <v>13758</v>
      </c>
    </row>
    <row r="596" spans="1:48" ht="24" customHeight="1">
      <c r="A596" s="1324"/>
      <c r="B596" s="914"/>
      <c r="C596" s="227" t="s">
        <v>649</v>
      </c>
      <c r="D596" s="241"/>
      <c r="E596" s="243" t="s">
        <v>13821</v>
      </c>
      <c r="F596" s="242" t="s">
        <v>649</v>
      </c>
      <c r="G596" s="233" t="s">
        <v>649</v>
      </c>
      <c r="H596" s="241"/>
      <c r="I596" s="244"/>
      <c r="J596" s="244"/>
      <c r="K596" s="244"/>
      <c r="L596" s="233" t="s">
        <v>290</v>
      </c>
      <c r="M596" s="244">
        <v>68</v>
      </c>
      <c r="N596" s="244">
        <v>105</v>
      </c>
      <c r="O596" s="244">
        <v>14280</v>
      </c>
      <c r="P596" s="244">
        <v>1</v>
      </c>
      <c r="Q596" s="244"/>
      <c r="R596" s="244"/>
      <c r="S596" s="241" t="s">
        <v>178</v>
      </c>
      <c r="T596" s="241" t="s">
        <v>466</v>
      </c>
      <c r="U596" s="241"/>
      <c r="V596" s="241">
        <v>2016</v>
      </c>
      <c r="W596" s="244"/>
      <c r="X596" s="241"/>
      <c r="Y596" s="241"/>
      <c r="Z596" s="241"/>
      <c r="AA596" s="241"/>
      <c r="AB596" s="241"/>
      <c r="AC596" s="244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 t="s">
        <v>13758</v>
      </c>
    </row>
    <row r="597" spans="1:48" ht="24" customHeight="1">
      <c r="A597" s="1324"/>
      <c r="B597" s="914"/>
      <c r="C597" s="227" t="s">
        <v>664</v>
      </c>
      <c r="D597" s="241"/>
      <c r="E597" s="300" t="s">
        <v>838</v>
      </c>
      <c r="F597" s="242" t="s">
        <v>664</v>
      </c>
      <c r="G597" s="233" t="s">
        <v>664</v>
      </c>
      <c r="H597" s="241"/>
      <c r="I597" s="228">
        <v>80660</v>
      </c>
      <c r="J597" s="228"/>
      <c r="K597" s="228"/>
      <c r="L597" s="233" t="s">
        <v>290</v>
      </c>
      <c r="M597" s="228">
        <v>78</v>
      </c>
      <c r="N597" s="228">
        <v>113</v>
      </c>
      <c r="O597" s="228">
        <v>17628</v>
      </c>
      <c r="P597" s="228">
        <v>2</v>
      </c>
      <c r="Q597" s="228">
        <v>200</v>
      </c>
      <c r="R597" s="228">
        <v>200</v>
      </c>
      <c r="S597" s="233" t="s">
        <v>178</v>
      </c>
      <c r="T597" s="233"/>
      <c r="U597" s="233"/>
      <c r="V597" s="227">
        <v>2009</v>
      </c>
      <c r="W597" s="228">
        <v>1500</v>
      </c>
      <c r="X597" s="241"/>
      <c r="Y597" s="241"/>
      <c r="Z597" s="241"/>
      <c r="AA597" s="241"/>
      <c r="AB597" s="241"/>
      <c r="AC597" s="228">
        <v>1500</v>
      </c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</row>
    <row r="598" spans="1:48" ht="24" customHeight="1">
      <c r="A598" s="1324"/>
      <c r="B598" s="914"/>
      <c r="C598" s="430" t="s">
        <v>1128</v>
      </c>
      <c r="D598" s="241"/>
      <c r="E598" s="431" t="s">
        <v>10566</v>
      </c>
      <c r="F598" s="432" t="s">
        <v>1128</v>
      </c>
      <c r="G598" s="433" t="s">
        <v>1128</v>
      </c>
      <c r="H598" s="241"/>
      <c r="I598" s="434">
        <v>40396</v>
      </c>
      <c r="J598" s="434"/>
      <c r="K598" s="434"/>
      <c r="L598" s="433" t="s">
        <v>290</v>
      </c>
      <c r="M598" s="434">
        <v>64</v>
      </c>
      <c r="N598" s="434">
        <v>100</v>
      </c>
      <c r="O598" s="434">
        <v>6400</v>
      </c>
      <c r="P598" s="434">
        <v>1</v>
      </c>
      <c r="Q598" s="434">
        <v>204</v>
      </c>
      <c r="R598" s="434">
        <v>204</v>
      </c>
      <c r="S598" s="433" t="s">
        <v>465</v>
      </c>
      <c r="T598" s="433" t="s">
        <v>10567</v>
      </c>
      <c r="U598" s="433"/>
      <c r="V598" s="430">
        <v>2011</v>
      </c>
      <c r="W598" s="434"/>
      <c r="X598" s="241"/>
      <c r="Y598" s="241"/>
      <c r="Z598" s="241"/>
      <c r="AA598" s="241"/>
      <c r="AB598" s="241"/>
      <c r="AC598" s="434"/>
      <c r="AD598" s="233"/>
      <c r="AE598" s="233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41"/>
    </row>
    <row r="599" spans="1:48" ht="24" customHeight="1">
      <c r="A599" s="1324"/>
      <c r="B599" s="914"/>
      <c r="C599" s="430" t="s">
        <v>1128</v>
      </c>
      <c r="D599" s="242"/>
      <c r="E599" s="431" t="s">
        <v>10568</v>
      </c>
      <c r="F599" s="432" t="s">
        <v>1128</v>
      </c>
      <c r="G599" s="433" t="s">
        <v>1128</v>
      </c>
      <c r="H599" s="233"/>
      <c r="I599" s="434">
        <v>58826</v>
      </c>
      <c r="J599" s="434"/>
      <c r="K599" s="434"/>
      <c r="L599" s="433" t="s">
        <v>10569</v>
      </c>
      <c r="M599" s="434">
        <v>70</v>
      </c>
      <c r="N599" s="434">
        <v>105</v>
      </c>
      <c r="O599" s="434">
        <v>14700</v>
      </c>
      <c r="P599" s="434">
        <v>2</v>
      </c>
      <c r="Q599" s="434">
        <v>300</v>
      </c>
      <c r="R599" s="434">
        <v>300</v>
      </c>
      <c r="S599" s="433" t="s">
        <v>178</v>
      </c>
      <c r="T599" s="433" t="s">
        <v>466</v>
      </c>
      <c r="U599" s="433"/>
      <c r="V599" s="430">
        <v>2004</v>
      </c>
      <c r="W599" s="434">
        <v>2175</v>
      </c>
      <c r="X599" s="233"/>
      <c r="Y599" s="233"/>
      <c r="Z599" s="233"/>
      <c r="AA599" s="233"/>
      <c r="AB599" s="233"/>
      <c r="AC599" s="434">
        <v>2175</v>
      </c>
      <c r="AD599" s="233"/>
      <c r="AE599" s="233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</row>
    <row r="600" spans="1:48" ht="24" customHeight="1">
      <c r="A600" s="1324"/>
      <c r="B600" s="914"/>
      <c r="C600" s="430" t="s">
        <v>1128</v>
      </c>
      <c r="D600" s="432"/>
      <c r="E600" s="431" t="s">
        <v>10570</v>
      </c>
      <c r="F600" s="432" t="s">
        <v>1128</v>
      </c>
      <c r="G600" s="433" t="s">
        <v>1128</v>
      </c>
      <c r="H600" s="433"/>
      <c r="I600" s="434">
        <v>42726</v>
      </c>
      <c r="J600" s="434"/>
      <c r="K600" s="434"/>
      <c r="L600" s="433" t="s">
        <v>290</v>
      </c>
      <c r="M600" s="434">
        <v>68</v>
      </c>
      <c r="N600" s="434">
        <v>105</v>
      </c>
      <c r="O600" s="434">
        <v>7140</v>
      </c>
      <c r="P600" s="434">
        <v>1</v>
      </c>
      <c r="Q600" s="434">
        <v>300</v>
      </c>
      <c r="R600" s="434">
        <v>300</v>
      </c>
      <c r="S600" s="433" t="s">
        <v>178</v>
      </c>
      <c r="T600" s="433" t="s">
        <v>466</v>
      </c>
      <c r="U600" s="433"/>
      <c r="V600" s="430">
        <v>2017</v>
      </c>
      <c r="W600" s="434">
        <v>7600</v>
      </c>
      <c r="X600" s="433"/>
      <c r="Y600" s="433"/>
      <c r="Z600" s="433"/>
      <c r="AA600" s="433"/>
      <c r="AB600" s="433"/>
      <c r="AC600" s="434">
        <v>7600</v>
      </c>
      <c r="AD600" s="233"/>
      <c r="AE600" s="233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</row>
    <row r="601" spans="1:48" ht="24" customHeight="1">
      <c r="A601" s="1324"/>
      <c r="B601" s="914"/>
      <c r="C601" s="430" t="s">
        <v>1128</v>
      </c>
      <c r="D601" s="432"/>
      <c r="E601" s="431" t="s">
        <v>10571</v>
      </c>
      <c r="F601" s="432" t="s">
        <v>1128</v>
      </c>
      <c r="G601" s="433" t="s">
        <v>1128</v>
      </c>
      <c r="H601" s="433"/>
      <c r="I601" s="434">
        <v>9344</v>
      </c>
      <c r="J601" s="434"/>
      <c r="K601" s="434"/>
      <c r="L601" s="433" t="s">
        <v>290</v>
      </c>
      <c r="M601" s="434">
        <v>68</v>
      </c>
      <c r="N601" s="434">
        <v>105</v>
      </c>
      <c r="O601" s="434">
        <v>7140</v>
      </c>
      <c r="P601" s="434">
        <v>1</v>
      </c>
      <c r="Q601" s="434"/>
      <c r="R601" s="434"/>
      <c r="S601" s="433"/>
      <c r="T601" s="433"/>
      <c r="U601" s="433"/>
      <c r="V601" s="430">
        <v>2018</v>
      </c>
      <c r="W601" s="434">
        <v>3300</v>
      </c>
      <c r="X601" s="433"/>
      <c r="Y601" s="433"/>
      <c r="Z601" s="433"/>
      <c r="AA601" s="433"/>
      <c r="AB601" s="433"/>
      <c r="AC601" s="434">
        <v>3300</v>
      </c>
      <c r="AD601" s="233"/>
      <c r="AE601" s="233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41"/>
    </row>
    <row r="602" spans="1:48" ht="24" customHeight="1">
      <c r="A602" s="1324"/>
      <c r="B602" s="914"/>
      <c r="C602" s="430" t="s">
        <v>1128</v>
      </c>
      <c r="D602" s="432"/>
      <c r="E602" s="431" t="s">
        <v>10542</v>
      </c>
      <c r="F602" s="432" t="s">
        <v>1128</v>
      </c>
      <c r="G602" s="433" t="s">
        <v>1128</v>
      </c>
      <c r="H602" s="433"/>
      <c r="I602" s="434">
        <v>15104</v>
      </c>
      <c r="J602" s="434"/>
      <c r="K602" s="434"/>
      <c r="L602" s="433" t="s">
        <v>290</v>
      </c>
      <c r="M602" s="434">
        <v>68</v>
      </c>
      <c r="N602" s="434">
        <v>105</v>
      </c>
      <c r="O602" s="434">
        <v>7140</v>
      </c>
      <c r="P602" s="434">
        <v>1</v>
      </c>
      <c r="Q602" s="434">
        <v>300</v>
      </c>
      <c r="R602" s="434">
        <v>300</v>
      </c>
      <c r="S602" s="433" t="s">
        <v>178</v>
      </c>
      <c r="T602" s="433" t="s">
        <v>466</v>
      </c>
      <c r="U602" s="433"/>
      <c r="V602" s="430">
        <v>2019</v>
      </c>
      <c r="W602" s="434">
        <v>3200</v>
      </c>
      <c r="X602" s="433"/>
      <c r="Y602" s="433"/>
      <c r="Z602" s="433"/>
      <c r="AA602" s="433"/>
      <c r="AB602" s="433"/>
      <c r="AC602" s="434">
        <v>3200</v>
      </c>
      <c r="AD602" s="233"/>
      <c r="AE602" s="233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41"/>
    </row>
    <row r="603" spans="1:48" ht="24" customHeight="1">
      <c r="A603" s="1324"/>
      <c r="B603" s="914"/>
      <c r="C603" s="227" t="s">
        <v>3828</v>
      </c>
      <c r="D603" s="432"/>
      <c r="E603" s="300" t="s">
        <v>10572</v>
      </c>
      <c r="F603" s="242" t="s">
        <v>3828</v>
      </c>
      <c r="G603" s="233" t="s">
        <v>10573</v>
      </c>
      <c r="H603" s="433"/>
      <c r="I603" s="228">
        <v>60570</v>
      </c>
      <c r="J603" s="228">
        <v>607</v>
      </c>
      <c r="K603" s="228">
        <v>721</v>
      </c>
      <c r="L603" s="233" t="s">
        <v>290</v>
      </c>
      <c r="M603" s="228">
        <v>68</v>
      </c>
      <c r="N603" s="228">
        <v>105</v>
      </c>
      <c r="O603" s="228">
        <v>7140</v>
      </c>
      <c r="P603" s="228">
        <v>1</v>
      </c>
      <c r="Q603" s="228">
        <v>1000</v>
      </c>
      <c r="R603" s="228">
        <v>1000</v>
      </c>
      <c r="S603" s="233" t="s">
        <v>178</v>
      </c>
      <c r="T603" s="233" t="s">
        <v>466</v>
      </c>
      <c r="U603" s="233"/>
      <c r="V603" s="227">
        <v>2011</v>
      </c>
      <c r="W603" s="228"/>
      <c r="X603" s="433"/>
      <c r="Y603" s="433"/>
      <c r="Z603" s="433"/>
      <c r="AA603" s="433"/>
      <c r="AB603" s="433"/>
      <c r="AC603" s="228"/>
      <c r="AD603" s="233"/>
      <c r="AE603" s="233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  <c r="AP603" s="233"/>
      <c r="AQ603" s="233"/>
      <c r="AR603" s="233"/>
      <c r="AS603" s="233"/>
      <c r="AT603" s="233"/>
      <c r="AU603" s="233"/>
      <c r="AV603" s="241"/>
    </row>
    <row r="604" spans="1:48" ht="24" customHeight="1">
      <c r="A604" s="1324"/>
      <c r="B604" s="914"/>
      <c r="C604" s="227" t="s">
        <v>671</v>
      </c>
      <c r="D604" s="432"/>
      <c r="E604" s="300" t="s">
        <v>839</v>
      </c>
      <c r="F604" s="242" t="s">
        <v>671</v>
      </c>
      <c r="G604" s="233" t="s">
        <v>12913</v>
      </c>
      <c r="H604" s="433"/>
      <c r="I604" s="228">
        <v>8229</v>
      </c>
      <c r="J604" s="228"/>
      <c r="K604" s="228"/>
      <c r="L604" s="233" t="s">
        <v>290</v>
      </c>
      <c r="M604" s="228">
        <v>74</v>
      </c>
      <c r="N604" s="228">
        <v>110</v>
      </c>
      <c r="O604" s="228">
        <v>9220</v>
      </c>
      <c r="P604" s="228">
        <v>1</v>
      </c>
      <c r="Q604" s="228"/>
      <c r="R604" s="228"/>
      <c r="S604" s="233"/>
      <c r="T604" s="233"/>
      <c r="U604" s="233"/>
      <c r="V604" s="227">
        <v>2005</v>
      </c>
      <c r="W604" s="228">
        <v>1121</v>
      </c>
      <c r="X604" s="433"/>
      <c r="Y604" s="433"/>
      <c r="Z604" s="433"/>
      <c r="AA604" s="433"/>
      <c r="AB604" s="433"/>
      <c r="AC604" s="228">
        <v>1121</v>
      </c>
      <c r="AD604" s="233"/>
      <c r="AE604" s="233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41"/>
    </row>
    <row r="605" spans="1:48" ht="24" customHeight="1">
      <c r="A605" s="1324"/>
      <c r="B605" s="914"/>
      <c r="C605" s="227" t="s">
        <v>671</v>
      </c>
      <c r="D605" s="242"/>
      <c r="E605" s="300" t="s">
        <v>841</v>
      </c>
      <c r="F605" s="242" t="s">
        <v>671</v>
      </c>
      <c r="G605" s="233" t="s">
        <v>12913</v>
      </c>
      <c r="H605" s="233"/>
      <c r="I605" s="228">
        <v>8249</v>
      </c>
      <c r="J605" s="228"/>
      <c r="K605" s="228"/>
      <c r="L605" s="233" t="s">
        <v>290</v>
      </c>
      <c r="M605" s="228">
        <v>68</v>
      </c>
      <c r="N605" s="228">
        <v>105</v>
      </c>
      <c r="O605" s="228">
        <v>8249</v>
      </c>
      <c r="P605" s="228">
        <v>1</v>
      </c>
      <c r="Q605" s="228"/>
      <c r="R605" s="228"/>
      <c r="S605" s="233"/>
      <c r="T605" s="233"/>
      <c r="U605" s="233"/>
      <c r="V605" s="227">
        <v>2008</v>
      </c>
      <c r="W605" s="228">
        <v>403</v>
      </c>
      <c r="X605" s="233"/>
      <c r="Y605" s="233"/>
      <c r="Z605" s="233"/>
      <c r="AA605" s="233"/>
      <c r="AB605" s="233"/>
      <c r="AC605" s="228">
        <v>403</v>
      </c>
      <c r="AD605" s="233"/>
      <c r="AE605" s="233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41"/>
    </row>
    <row r="606" spans="1:48" ht="24" customHeight="1">
      <c r="A606" s="1324"/>
      <c r="B606" s="914"/>
      <c r="C606" s="227" t="s">
        <v>671</v>
      </c>
      <c r="D606" s="242"/>
      <c r="E606" s="300" t="s">
        <v>840</v>
      </c>
      <c r="F606" s="242" t="s">
        <v>671</v>
      </c>
      <c r="G606" s="233" t="s">
        <v>12913</v>
      </c>
      <c r="H606" s="233"/>
      <c r="I606" s="228">
        <v>29190</v>
      </c>
      <c r="J606" s="228"/>
      <c r="K606" s="228"/>
      <c r="L606" s="233" t="s">
        <v>290</v>
      </c>
      <c r="M606" s="228">
        <v>72</v>
      </c>
      <c r="N606" s="228">
        <v>108</v>
      </c>
      <c r="O606" s="228">
        <v>15888</v>
      </c>
      <c r="P606" s="228">
        <v>2</v>
      </c>
      <c r="Q606" s="228"/>
      <c r="R606" s="228"/>
      <c r="S606" s="233"/>
      <c r="T606" s="233"/>
      <c r="U606" s="233"/>
      <c r="V606" s="227">
        <v>2016</v>
      </c>
      <c r="W606" s="228">
        <v>1075</v>
      </c>
      <c r="X606" s="233"/>
      <c r="Y606" s="233"/>
      <c r="Z606" s="233"/>
      <c r="AA606" s="233"/>
      <c r="AB606" s="233"/>
      <c r="AC606" s="228">
        <v>1075</v>
      </c>
      <c r="AD606" s="233"/>
      <c r="AE606" s="233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</row>
    <row r="607" spans="1:48" ht="24" customHeight="1">
      <c r="A607" s="1324"/>
      <c r="B607" s="914"/>
      <c r="C607" s="227" t="s">
        <v>671</v>
      </c>
      <c r="D607" s="242"/>
      <c r="E607" s="300" t="s">
        <v>12923</v>
      </c>
      <c r="F607" s="242" t="s">
        <v>12913</v>
      </c>
      <c r="G607" s="233" t="s">
        <v>12913</v>
      </c>
      <c r="H607" s="233"/>
      <c r="I607" s="228">
        <v>7140</v>
      </c>
      <c r="J607" s="228"/>
      <c r="K607" s="228"/>
      <c r="L607" s="233" t="s">
        <v>1979</v>
      </c>
      <c r="M607" s="228">
        <v>68</v>
      </c>
      <c r="N607" s="228">
        <v>105</v>
      </c>
      <c r="O607" s="228">
        <v>7140</v>
      </c>
      <c r="P607" s="228">
        <v>1</v>
      </c>
      <c r="Q607" s="228"/>
      <c r="R607" s="228"/>
      <c r="S607" s="233"/>
      <c r="T607" s="233"/>
      <c r="U607" s="233"/>
      <c r="V607" s="227">
        <v>2020</v>
      </c>
      <c r="W607" s="228">
        <v>2316</v>
      </c>
      <c r="X607" s="233"/>
      <c r="Y607" s="233"/>
      <c r="Z607" s="233"/>
      <c r="AA607" s="233"/>
      <c r="AB607" s="233"/>
      <c r="AC607" s="228">
        <v>2316</v>
      </c>
      <c r="AD607" s="233"/>
      <c r="AE607" s="233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</row>
    <row r="608" spans="1:48" ht="24" customHeight="1">
      <c r="A608" s="1324"/>
      <c r="B608" s="914"/>
      <c r="C608" s="227" t="s">
        <v>671</v>
      </c>
      <c r="D608" s="242"/>
      <c r="E608" s="300" t="s">
        <v>12924</v>
      </c>
      <c r="F608" s="242" t="s">
        <v>12913</v>
      </c>
      <c r="G608" s="233" t="s">
        <v>12913</v>
      </c>
      <c r="H608" s="233"/>
      <c r="I608" s="228">
        <v>7140</v>
      </c>
      <c r="J608" s="228"/>
      <c r="K608" s="228"/>
      <c r="L608" s="233" t="s">
        <v>1979</v>
      </c>
      <c r="M608" s="228">
        <v>68</v>
      </c>
      <c r="N608" s="228">
        <v>105</v>
      </c>
      <c r="O608" s="228">
        <v>7140</v>
      </c>
      <c r="P608" s="228">
        <v>1</v>
      </c>
      <c r="Q608" s="228"/>
      <c r="R608" s="228"/>
      <c r="S608" s="233"/>
      <c r="T608" s="233"/>
      <c r="U608" s="233"/>
      <c r="V608" s="227">
        <v>2018</v>
      </c>
      <c r="W608" s="228"/>
      <c r="X608" s="233"/>
      <c r="Y608" s="233"/>
      <c r="Z608" s="233"/>
      <c r="AA608" s="233"/>
      <c r="AB608" s="233"/>
      <c r="AC608" s="228"/>
      <c r="AD608" s="233"/>
      <c r="AE608" s="233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</row>
    <row r="609" spans="1:48" ht="24" customHeight="1">
      <c r="A609" s="1324"/>
      <c r="B609" s="914"/>
      <c r="C609" s="227" t="s">
        <v>671</v>
      </c>
      <c r="D609" s="242"/>
      <c r="E609" s="300" t="s">
        <v>22172</v>
      </c>
      <c r="F609" s="242" t="s">
        <v>671</v>
      </c>
      <c r="G609" s="233" t="s">
        <v>671</v>
      </c>
      <c r="H609" s="233"/>
      <c r="I609" s="228">
        <v>9438</v>
      </c>
      <c r="J609" s="228"/>
      <c r="K609" s="228"/>
      <c r="L609" s="233" t="s">
        <v>290</v>
      </c>
      <c r="M609" s="228">
        <v>36</v>
      </c>
      <c r="N609" s="228">
        <v>72</v>
      </c>
      <c r="O609" s="228">
        <v>2592</v>
      </c>
      <c r="P609" s="228">
        <v>1</v>
      </c>
      <c r="Q609" s="228"/>
      <c r="R609" s="228"/>
      <c r="S609" s="233"/>
      <c r="T609" s="233"/>
      <c r="U609" s="233"/>
      <c r="V609" s="227">
        <v>2024</v>
      </c>
      <c r="W609" s="228">
        <v>2350</v>
      </c>
      <c r="X609" s="233"/>
      <c r="Y609" s="233"/>
      <c r="Z609" s="233"/>
      <c r="AA609" s="233"/>
      <c r="AB609" s="233"/>
      <c r="AC609" s="228"/>
      <c r="AD609" s="233"/>
      <c r="AE609" s="233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 t="s">
        <v>13826</v>
      </c>
    </row>
    <row r="610" spans="1:48" ht="24" customHeight="1">
      <c r="A610" s="1324"/>
      <c r="B610" s="914"/>
      <c r="C610" s="227" t="s">
        <v>672</v>
      </c>
      <c r="D610" s="242"/>
      <c r="E610" s="300" t="s">
        <v>843</v>
      </c>
      <c r="F610" s="242" t="s">
        <v>672</v>
      </c>
      <c r="G610" s="233" t="s">
        <v>672</v>
      </c>
      <c r="H610" s="233"/>
      <c r="I610" s="228">
        <v>6790</v>
      </c>
      <c r="J610" s="228"/>
      <c r="K610" s="228"/>
      <c r="L610" s="233" t="s">
        <v>148</v>
      </c>
      <c r="M610" s="228">
        <v>68</v>
      </c>
      <c r="N610" s="228">
        <v>100</v>
      </c>
      <c r="O610" s="228">
        <v>6790</v>
      </c>
      <c r="P610" s="228">
        <v>1</v>
      </c>
      <c r="Q610" s="228"/>
      <c r="R610" s="228"/>
      <c r="S610" s="233" t="s">
        <v>389</v>
      </c>
      <c r="T610" s="233" t="s">
        <v>389</v>
      </c>
      <c r="U610" s="233"/>
      <c r="V610" s="227">
        <v>2003</v>
      </c>
      <c r="W610" s="228">
        <v>108</v>
      </c>
      <c r="X610" s="233"/>
      <c r="Y610" s="233"/>
      <c r="Z610" s="233"/>
      <c r="AA610" s="233"/>
      <c r="AB610" s="233"/>
      <c r="AC610" s="228">
        <v>108</v>
      </c>
      <c r="AD610" s="233"/>
      <c r="AE610" s="233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</row>
    <row r="611" spans="1:48" ht="24" customHeight="1">
      <c r="A611" s="1324"/>
      <c r="B611" s="914"/>
      <c r="C611" s="227" t="s">
        <v>672</v>
      </c>
      <c r="D611" s="242" t="s">
        <v>842</v>
      </c>
      <c r="E611" s="300" t="s">
        <v>844</v>
      </c>
      <c r="F611" s="233" t="s">
        <v>672</v>
      </c>
      <c r="G611" s="233" t="s">
        <v>672</v>
      </c>
      <c r="H611" s="233">
        <v>4</v>
      </c>
      <c r="I611" s="228">
        <v>8000</v>
      </c>
      <c r="J611" s="228"/>
      <c r="K611" s="228"/>
      <c r="L611" s="233" t="s">
        <v>290</v>
      </c>
      <c r="M611" s="228">
        <v>68</v>
      </c>
      <c r="N611" s="228">
        <v>105</v>
      </c>
      <c r="O611" s="228">
        <v>7184</v>
      </c>
      <c r="P611" s="228">
        <v>1</v>
      </c>
      <c r="Q611" s="228"/>
      <c r="R611" s="228">
        <v>3000</v>
      </c>
      <c r="S611" s="424" t="s">
        <v>389</v>
      </c>
      <c r="T611" s="424" t="s">
        <v>389</v>
      </c>
      <c r="U611" s="424"/>
      <c r="V611" s="227">
        <v>2005</v>
      </c>
      <c r="W611" s="228">
        <v>1000</v>
      </c>
      <c r="X611" s="233">
        <v>6790</v>
      </c>
      <c r="Y611" s="233">
        <v>20285</v>
      </c>
      <c r="Z611" s="233"/>
      <c r="AA611" s="233"/>
      <c r="AB611" s="233"/>
      <c r="AC611" s="228">
        <v>1000</v>
      </c>
      <c r="AD611" s="233"/>
      <c r="AE611" s="233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</row>
    <row r="612" spans="1:48" ht="24" customHeight="1">
      <c r="A612" s="1324"/>
      <c r="B612" s="914"/>
      <c r="C612" s="227" t="s">
        <v>672</v>
      </c>
      <c r="D612" s="233"/>
      <c r="E612" s="300" t="s">
        <v>845</v>
      </c>
      <c r="F612" s="233" t="s">
        <v>672</v>
      </c>
      <c r="G612" s="233" t="s">
        <v>672</v>
      </c>
      <c r="H612" s="233"/>
      <c r="I612" s="228">
        <v>8000</v>
      </c>
      <c r="J612" s="228"/>
      <c r="K612" s="228"/>
      <c r="L612" s="233" t="s">
        <v>290</v>
      </c>
      <c r="M612" s="228">
        <v>66</v>
      </c>
      <c r="N612" s="228">
        <v>102</v>
      </c>
      <c r="O612" s="228">
        <v>6732</v>
      </c>
      <c r="P612" s="228">
        <v>1</v>
      </c>
      <c r="Q612" s="228"/>
      <c r="R612" s="228">
        <v>3000</v>
      </c>
      <c r="S612" s="424"/>
      <c r="T612" s="424"/>
      <c r="U612" s="424"/>
      <c r="V612" s="227">
        <v>2004</v>
      </c>
      <c r="W612" s="228">
        <v>1000</v>
      </c>
      <c r="X612" s="233"/>
      <c r="Y612" s="233"/>
      <c r="Z612" s="233"/>
      <c r="AA612" s="233"/>
      <c r="AB612" s="233"/>
      <c r="AC612" s="228">
        <v>1000</v>
      </c>
      <c r="AD612" s="233"/>
      <c r="AE612" s="233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</row>
    <row r="613" spans="1:48" ht="24" customHeight="1">
      <c r="A613" s="1324"/>
      <c r="B613" s="914"/>
      <c r="C613" s="227" t="s">
        <v>672</v>
      </c>
      <c r="D613" s="233"/>
      <c r="E613" s="300" t="s">
        <v>846</v>
      </c>
      <c r="F613" s="233" t="s">
        <v>672</v>
      </c>
      <c r="G613" s="233" t="s">
        <v>672</v>
      </c>
      <c r="H613" s="233"/>
      <c r="I613" s="228">
        <v>9900</v>
      </c>
      <c r="J613" s="228"/>
      <c r="K613" s="228"/>
      <c r="L613" s="233" t="s">
        <v>290</v>
      </c>
      <c r="M613" s="228">
        <v>70</v>
      </c>
      <c r="N613" s="228">
        <v>106</v>
      </c>
      <c r="O613" s="228">
        <v>7420</v>
      </c>
      <c r="P613" s="228">
        <v>1</v>
      </c>
      <c r="Q613" s="228">
        <v>3000</v>
      </c>
      <c r="R613" s="228">
        <v>3000</v>
      </c>
      <c r="S613" s="424"/>
      <c r="T613" s="424"/>
      <c r="U613" s="424"/>
      <c r="V613" s="227">
        <v>2007</v>
      </c>
      <c r="W613" s="228">
        <v>2100</v>
      </c>
      <c r="X613" s="233"/>
      <c r="Y613" s="233"/>
      <c r="Z613" s="233"/>
      <c r="AA613" s="233"/>
      <c r="AB613" s="233"/>
      <c r="AC613" s="228">
        <v>2100</v>
      </c>
      <c r="AD613" s="233"/>
      <c r="AE613" s="233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</row>
    <row r="614" spans="1:48" ht="24" customHeight="1">
      <c r="A614" s="1324"/>
      <c r="B614" s="914"/>
      <c r="C614" s="227" t="s">
        <v>672</v>
      </c>
      <c r="D614" s="233"/>
      <c r="E614" s="300" t="s">
        <v>10574</v>
      </c>
      <c r="F614" s="233" t="s">
        <v>672</v>
      </c>
      <c r="G614" s="233" t="s">
        <v>672</v>
      </c>
      <c r="H614" s="233"/>
      <c r="I614" s="228">
        <v>19553</v>
      </c>
      <c r="J614" s="228"/>
      <c r="K614" s="228"/>
      <c r="L614" s="233" t="s">
        <v>148</v>
      </c>
      <c r="M614" s="228">
        <v>68</v>
      </c>
      <c r="N614" s="228">
        <v>105</v>
      </c>
      <c r="O614" s="228">
        <v>19553</v>
      </c>
      <c r="P614" s="228">
        <v>2</v>
      </c>
      <c r="Q614" s="228">
        <v>1000</v>
      </c>
      <c r="R614" s="228">
        <v>1000</v>
      </c>
      <c r="S614" s="233" t="s">
        <v>9717</v>
      </c>
      <c r="T614" s="424"/>
      <c r="U614" s="424"/>
      <c r="V614" s="227">
        <v>2017</v>
      </c>
      <c r="W614" s="228">
        <v>4800</v>
      </c>
      <c r="X614" s="233"/>
      <c r="Y614" s="233"/>
      <c r="Z614" s="233"/>
      <c r="AA614" s="233"/>
      <c r="AB614" s="233"/>
      <c r="AC614" s="228">
        <v>4800</v>
      </c>
      <c r="AD614" s="233"/>
      <c r="AE614" s="233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</row>
    <row r="615" spans="1:48" ht="24" customHeight="1">
      <c r="A615" s="1324"/>
      <c r="B615" s="914"/>
      <c r="C615" s="227" t="s">
        <v>672</v>
      </c>
      <c r="D615" s="233"/>
      <c r="E615" s="300" t="s">
        <v>12925</v>
      </c>
      <c r="F615" s="233" t="s">
        <v>672</v>
      </c>
      <c r="G615" s="233" t="s">
        <v>672</v>
      </c>
      <c r="H615" s="233"/>
      <c r="I615" s="228">
        <v>33187</v>
      </c>
      <c r="J615" s="228"/>
      <c r="K615" s="228"/>
      <c r="L615" s="233" t="s">
        <v>1979</v>
      </c>
      <c r="M615" s="228">
        <v>68</v>
      </c>
      <c r="N615" s="228">
        <v>105</v>
      </c>
      <c r="O615" s="228">
        <v>7140</v>
      </c>
      <c r="P615" s="228">
        <v>1</v>
      </c>
      <c r="Q615" s="228">
        <v>200</v>
      </c>
      <c r="R615" s="228">
        <v>200</v>
      </c>
      <c r="S615" s="233"/>
      <c r="T615" s="424"/>
      <c r="U615" s="424"/>
      <c r="V615" s="227">
        <v>2021</v>
      </c>
      <c r="W615" s="228">
        <v>3341</v>
      </c>
      <c r="X615" s="233"/>
      <c r="Y615" s="233"/>
      <c r="Z615" s="233"/>
      <c r="AA615" s="233"/>
      <c r="AB615" s="233"/>
      <c r="AC615" s="228">
        <v>3341</v>
      </c>
      <c r="AD615" s="233"/>
      <c r="AE615" s="233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</row>
    <row r="616" spans="1:48" ht="24" customHeight="1">
      <c r="A616" s="208"/>
      <c r="B616" s="914"/>
      <c r="C616" s="227" t="s">
        <v>675</v>
      </c>
      <c r="D616" s="233" t="s">
        <v>847</v>
      </c>
      <c r="E616" s="300" t="s">
        <v>715</v>
      </c>
      <c r="F616" s="233" t="s">
        <v>675</v>
      </c>
      <c r="G616" s="233" t="s">
        <v>13817</v>
      </c>
      <c r="H616" s="233">
        <v>3</v>
      </c>
      <c r="I616" s="228">
        <v>9530</v>
      </c>
      <c r="J616" s="228"/>
      <c r="K616" s="228"/>
      <c r="L616" s="233" t="s">
        <v>290</v>
      </c>
      <c r="M616" s="228">
        <v>70</v>
      </c>
      <c r="N616" s="228">
        <v>105</v>
      </c>
      <c r="O616" s="228">
        <v>7350</v>
      </c>
      <c r="P616" s="228">
        <v>1</v>
      </c>
      <c r="Q616" s="228">
        <v>178</v>
      </c>
      <c r="R616" s="228">
        <v>300</v>
      </c>
      <c r="S616" s="233" t="s">
        <v>465</v>
      </c>
      <c r="T616" s="233"/>
      <c r="U616" s="233"/>
      <c r="V616" s="227">
        <v>2003</v>
      </c>
      <c r="W616" s="228">
        <v>900</v>
      </c>
      <c r="X616" s="233"/>
      <c r="Y616" s="233">
        <v>829</v>
      </c>
      <c r="Z616" s="233"/>
      <c r="AA616" s="233"/>
      <c r="AB616" s="233"/>
      <c r="AC616" s="228">
        <v>900</v>
      </c>
      <c r="AD616" s="233"/>
      <c r="AE616" s="233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</row>
    <row r="617" spans="1:48" ht="24" customHeight="1">
      <c r="A617" s="208"/>
      <c r="B617" s="914"/>
      <c r="C617" s="227" t="s">
        <v>675</v>
      </c>
      <c r="D617" s="233" t="s">
        <v>847</v>
      </c>
      <c r="E617" s="300" t="s">
        <v>813</v>
      </c>
      <c r="F617" s="233" t="s">
        <v>675</v>
      </c>
      <c r="G617" s="233" t="s">
        <v>13817</v>
      </c>
      <c r="H617" s="233"/>
      <c r="I617" s="228">
        <v>9915</v>
      </c>
      <c r="J617" s="228"/>
      <c r="K617" s="228"/>
      <c r="L617" s="233" t="s">
        <v>148</v>
      </c>
      <c r="M617" s="228">
        <v>70</v>
      </c>
      <c r="N617" s="228">
        <v>105</v>
      </c>
      <c r="O617" s="228">
        <v>7350</v>
      </c>
      <c r="P617" s="228">
        <v>1</v>
      </c>
      <c r="Q617" s="228">
        <v>178</v>
      </c>
      <c r="R617" s="228">
        <v>300</v>
      </c>
      <c r="S617" s="233" t="s">
        <v>465</v>
      </c>
      <c r="T617" s="233"/>
      <c r="U617" s="233"/>
      <c r="V617" s="227">
        <v>2002</v>
      </c>
      <c r="W617" s="228">
        <v>124</v>
      </c>
      <c r="X617" s="233"/>
      <c r="Y617" s="233"/>
      <c r="Z617" s="233"/>
      <c r="AA617" s="233"/>
      <c r="AB617" s="233"/>
      <c r="AC617" s="228">
        <v>124</v>
      </c>
      <c r="AD617" s="233"/>
      <c r="AE617" s="233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</row>
    <row r="618" spans="1:48" ht="24" customHeight="1">
      <c r="A618" s="208"/>
      <c r="B618" s="914"/>
      <c r="C618" s="227" t="s">
        <v>684</v>
      </c>
      <c r="D618" s="233" t="s">
        <v>22173</v>
      </c>
      <c r="E618" s="233" t="s">
        <v>17600</v>
      </c>
      <c r="F618" s="233" t="s">
        <v>684</v>
      </c>
      <c r="G618" s="233" t="s">
        <v>3856</v>
      </c>
      <c r="H618" s="233"/>
      <c r="I618" s="228">
        <v>25516</v>
      </c>
      <c r="J618" s="228">
        <v>722.63</v>
      </c>
      <c r="K618" s="228">
        <v>936.62</v>
      </c>
      <c r="L618" s="233" t="s">
        <v>290</v>
      </c>
      <c r="M618" s="228">
        <v>60</v>
      </c>
      <c r="N618" s="228">
        <v>95</v>
      </c>
      <c r="O618" s="228">
        <v>5700</v>
      </c>
      <c r="P618" s="228">
        <v>1</v>
      </c>
      <c r="Q618" s="228">
        <v>600</v>
      </c>
      <c r="R618" s="228">
        <v>800</v>
      </c>
      <c r="S618" s="233" t="s">
        <v>465</v>
      </c>
      <c r="T618" s="233"/>
      <c r="U618" s="233"/>
      <c r="V618" s="227">
        <v>2009</v>
      </c>
      <c r="W618" s="228">
        <v>5400</v>
      </c>
      <c r="X618" s="233"/>
      <c r="Y618" s="233"/>
      <c r="Z618" s="233"/>
      <c r="AA618" s="233"/>
      <c r="AB618" s="233"/>
      <c r="AC618" s="228">
        <v>5400</v>
      </c>
      <c r="AD618" s="233"/>
      <c r="AE618" s="233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</row>
    <row r="619" spans="1:48" ht="24" customHeight="1">
      <c r="A619" s="208"/>
      <c r="B619" s="914"/>
      <c r="C619" s="227" t="s">
        <v>684</v>
      </c>
      <c r="D619" s="233" t="s">
        <v>22174</v>
      </c>
      <c r="E619" s="233" t="s">
        <v>17601</v>
      </c>
      <c r="F619" s="233" t="s">
        <v>684</v>
      </c>
      <c r="G619" s="233" t="s">
        <v>4053</v>
      </c>
      <c r="H619" s="233"/>
      <c r="I619" s="228">
        <v>35011</v>
      </c>
      <c r="J619" s="228">
        <v>159.80000000000001</v>
      </c>
      <c r="K619" s="228">
        <v>159.80000000000001</v>
      </c>
      <c r="L619" s="233" t="s">
        <v>290</v>
      </c>
      <c r="M619" s="228">
        <v>68</v>
      </c>
      <c r="N619" s="228">
        <v>105</v>
      </c>
      <c r="O619" s="228">
        <v>7140</v>
      </c>
      <c r="P619" s="228">
        <v>1</v>
      </c>
      <c r="Q619" s="228">
        <v>650</v>
      </c>
      <c r="R619" s="228">
        <v>1000</v>
      </c>
      <c r="S619" s="233" t="s">
        <v>465</v>
      </c>
      <c r="T619" s="233"/>
      <c r="U619" s="233"/>
      <c r="V619" s="227">
        <v>2012</v>
      </c>
      <c r="W619" s="228">
        <v>2800</v>
      </c>
      <c r="X619" s="233"/>
      <c r="Y619" s="233"/>
      <c r="Z619" s="233"/>
      <c r="AA619" s="233"/>
      <c r="AB619" s="233"/>
      <c r="AC619" s="228">
        <v>2800</v>
      </c>
      <c r="AD619" s="233"/>
      <c r="AE619" s="233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 t="s">
        <v>16368</v>
      </c>
    </row>
    <row r="620" spans="1:48" ht="24" customHeight="1">
      <c r="A620" s="208"/>
      <c r="B620" s="914"/>
      <c r="C620" s="227" t="s">
        <v>684</v>
      </c>
      <c r="D620" s="233" t="s">
        <v>22175</v>
      </c>
      <c r="E620" s="233" t="s">
        <v>17602</v>
      </c>
      <c r="F620" s="233" t="s">
        <v>684</v>
      </c>
      <c r="G620" s="233" t="s">
        <v>3858</v>
      </c>
      <c r="H620" s="233"/>
      <c r="I620" s="228">
        <v>10434</v>
      </c>
      <c r="J620" s="228"/>
      <c r="K620" s="228"/>
      <c r="L620" s="233" t="s">
        <v>290</v>
      </c>
      <c r="M620" s="228">
        <v>68</v>
      </c>
      <c r="N620" s="228">
        <v>105</v>
      </c>
      <c r="O620" s="228">
        <v>7140</v>
      </c>
      <c r="P620" s="228">
        <v>1</v>
      </c>
      <c r="Q620" s="228">
        <v>1000</v>
      </c>
      <c r="R620" s="228">
        <v>1500</v>
      </c>
      <c r="S620" s="233" t="s">
        <v>178</v>
      </c>
      <c r="T620" s="233"/>
      <c r="U620" s="233"/>
      <c r="V620" s="227">
        <v>2014</v>
      </c>
      <c r="W620" s="228">
        <v>1500</v>
      </c>
      <c r="X620" s="233"/>
      <c r="Y620" s="233"/>
      <c r="Z620" s="233"/>
      <c r="AA620" s="233"/>
      <c r="AB620" s="233"/>
      <c r="AC620" s="228">
        <v>1500</v>
      </c>
      <c r="AD620" s="233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</row>
    <row r="621" spans="1:48" ht="24" customHeight="1">
      <c r="A621" s="208"/>
      <c r="B621" s="914"/>
      <c r="C621" s="227" t="s">
        <v>687</v>
      </c>
      <c r="D621" s="233"/>
      <c r="E621" s="233" t="s">
        <v>848</v>
      </c>
      <c r="F621" s="233" t="s">
        <v>687</v>
      </c>
      <c r="G621" s="233" t="s">
        <v>687</v>
      </c>
      <c r="H621" s="233"/>
      <c r="I621" s="228">
        <v>17966</v>
      </c>
      <c r="J621" s="228"/>
      <c r="K621" s="228"/>
      <c r="L621" s="233" t="s">
        <v>290</v>
      </c>
      <c r="M621" s="228">
        <v>68</v>
      </c>
      <c r="N621" s="228">
        <v>105</v>
      </c>
      <c r="O621" s="228">
        <v>7140</v>
      </c>
      <c r="P621" s="228">
        <v>1</v>
      </c>
      <c r="Q621" s="228"/>
      <c r="R621" s="228">
        <v>400</v>
      </c>
      <c r="S621" s="233"/>
      <c r="T621" s="233"/>
      <c r="U621" s="233"/>
      <c r="V621" s="227">
        <v>2007</v>
      </c>
      <c r="W621" s="228">
        <v>1248</v>
      </c>
      <c r="X621" s="233"/>
      <c r="Y621" s="233"/>
      <c r="Z621" s="233"/>
      <c r="AA621" s="233"/>
      <c r="AB621" s="233"/>
      <c r="AC621" s="228">
        <v>1248</v>
      </c>
      <c r="AD621" s="233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</row>
    <row r="622" spans="1:48" ht="24" customHeight="1">
      <c r="A622" s="208" t="s">
        <v>89</v>
      </c>
      <c r="B622" s="914"/>
      <c r="C622" s="227" t="s">
        <v>687</v>
      </c>
      <c r="D622" s="233"/>
      <c r="E622" s="233" t="s">
        <v>849</v>
      </c>
      <c r="F622" s="233" t="s">
        <v>687</v>
      </c>
      <c r="G622" s="233" t="s">
        <v>687</v>
      </c>
      <c r="H622" s="233"/>
      <c r="I622" s="228">
        <v>37017</v>
      </c>
      <c r="J622" s="228"/>
      <c r="K622" s="228">
        <v>303</v>
      </c>
      <c r="L622" s="233" t="s">
        <v>850</v>
      </c>
      <c r="M622" s="228">
        <v>68</v>
      </c>
      <c r="N622" s="228">
        <v>105</v>
      </c>
      <c r="O622" s="228">
        <v>7140</v>
      </c>
      <c r="P622" s="228">
        <v>1</v>
      </c>
      <c r="Q622" s="228">
        <v>300</v>
      </c>
      <c r="R622" s="228">
        <v>1000</v>
      </c>
      <c r="S622" s="233" t="s">
        <v>178</v>
      </c>
      <c r="T622" s="233"/>
      <c r="U622" s="233"/>
      <c r="V622" s="227">
        <v>2008</v>
      </c>
      <c r="W622" s="228">
        <v>4000</v>
      </c>
      <c r="X622" s="233"/>
      <c r="Y622" s="233"/>
      <c r="Z622" s="233"/>
      <c r="AA622" s="233"/>
      <c r="AB622" s="233"/>
      <c r="AC622" s="228">
        <v>4000</v>
      </c>
      <c r="AD622" s="233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</row>
    <row r="623" spans="1:48" ht="24" customHeight="1">
      <c r="A623" s="208"/>
      <c r="B623" s="914"/>
      <c r="C623" s="227" t="s">
        <v>687</v>
      </c>
      <c r="D623" s="233"/>
      <c r="E623" s="233" t="s">
        <v>851</v>
      </c>
      <c r="F623" s="233" t="s">
        <v>687</v>
      </c>
      <c r="G623" s="233" t="s">
        <v>687</v>
      </c>
      <c r="H623" s="233"/>
      <c r="I623" s="228">
        <v>54490</v>
      </c>
      <c r="J623" s="228"/>
      <c r="K623" s="228">
        <v>85</v>
      </c>
      <c r="L623" s="233" t="s">
        <v>341</v>
      </c>
      <c r="M623" s="228">
        <v>68</v>
      </c>
      <c r="N623" s="228">
        <v>105</v>
      </c>
      <c r="O623" s="228">
        <v>14280</v>
      </c>
      <c r="P623" s="228">
        <v>2</v>
      </c>
      <c r="Q623" s="228">
        <v>400</v>
      </c>
      <c r="R623" s="228">
        <v>1000</v>
      </c>
      <c r="S623" s="233" t="s">
        <v>852</v>
      </c>
      <c r="T623" s="233"/>
      <c r="U623" s="233"/>
      <c r="V623" s="227">
        <v>2008</v>
      </c>
      <c r="W623" s="228">
        <v>1500</v>
      </c>
      <c r="X623" s="233"/>
      <c r="Y623" s="233"/>
      <c r="Z623" s="233"/>
      <c r="AA623" s="233"/>
      <c r="AB623" s="233"/>
      <c r="AC623" s="228">
        <v>1500</v>
      </c>
      <c r="AD623" s="233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</row>
    <row r="624" spans="1:48" ht="24" customHeight="1">
      <c r="A624" s="208"/>
      <c r="B624" s="914"/>
      <c r="C624" s="227" t="s">
        <v>687</v>
      </c>
      <c r="D624" s="233"/>
      <c r="E624" s="233" t="s">
        <v>853</v>
      </c>
      <c r="F624" s="233" t="s">
        <v>687</v>
      </c>
      <c r="G624" s="233" t="s">
        <v>687</v>
      </c>
      <c r="H624" s="233"/>
      <c r="I624" s="228">
        <v>26297</v>
      </c>
      <c r="J624" s="228">
        <v>163</v>
      </c>
      <c r="K624" s="228">
        <v>184</v>
      </c>
      <c r="L624" s="233" t="s">
        <v>290</v>
      </c>
      <c r="M624" s="228">
        <v>68</v>
      </c>
      <c r="N624" s="228">
        <v>105</v>
      </c>
      <c r="O624" s="228">
        <v>7140</v>
      </c>
      <c r="P624" s="228">
        <v>1</v>
      </c>
      <c r="Q624" s="228">
        <v>50</v>
      </c>
      <c r="R624" s="228">
        <v>100</v>
      </c>
      <c r="S624" s="233" t="s">
        <v>465</v>
      </c>
      <c r="T624" s="233"/>
      <c r="U624" s="233"/>
      <c r="V624" s="227">
        <v>2007</v>
      </c>
      <c r="W624" s="228">
        <v>1743</v>
      </c>
      <c r="X624" s="233"/>
      <c r="Y624" s="233"/>
      <c r="Z624" s="233"/>
      <c r="AA624" s="233"/>
      <c r="AB624" s="233"/>
      <c r="AC624" s="228">
        <v>1743</v>
      </c>
      <c r="AD624" s="233"/>
      <c r="AE624" s="233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</row>
    <row r="625" spans="1:48" ht="24" customHeight="1">
      <c r="A625" s="208"/>
      <c r="B625" s="914"/>
      <c r="C625" s="227" t="s">
        <v>687</v>
      </c>
      <c r="D625" s="233"/>
      <c r="E625" s="300" t="s">
        <v>10575</v>
      </c>
      <c r="F625" s="233" t="s">
        <v>687</v>
      </c>
      <c r="G625" s="233" t="s">
        <v>687</v>
      </c>
      <c r="H625" s="233"/>
      <c r="I625" s="228">
        <v>7300</v>
      </c>
      <c r="J625" s="228"/>
      <c r="K625" s="228"/>
      <c r="L625" s="233" t="s">
        <v>290</v>
      </c>
      <c r="M625" s="228">
        <v>73</v>
      </c>
      <c r="N625" s="228">
        <v>100</v>
      </c>
      <c r="O625" s="228">
        <v>7300</v>
      </c>
      <c r="P625" s="228">
        <v>1</v>
      </c>
      <c r="Q625" s="228"/>
      <c r="R625" s="228"/>
      <c r="S625" s="233"/>
      <c r="T625" s="233"/>
      <c r="U625" s="233"/>
      <c r="V625" s="227">
        <v>2016</v>
      </c>
      <c r="W625" s="228">
        <v>1320</v>
      </c>
      <c r="X625" s="233"/>
      <c r="Y625" s="233"/>
      <c r="Z625" s="233"/>
      <c r="AA625" s="233"/>
      <c r="AB625" s="233"/>
      <c r="AC625" s="228">
        <v>1320</v>
      </c>
      <c r="AD625" s="233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</row>
    <row r="626" spans="1:48" ht="24" customHeight="1">
      <c r="A626" s="208"/>
      <c r="B626" s="914"/>
      <c r="C626" s="227" t="s">
        <v>697</v>
      </c>
      <c r="D626" s="233"/>
      <c r="E626" s="300" t="s">
        <v>854</v>
      </c>
      <c r="F626" s="233" t="s">
        <v>697</v>
      </c>
      <c r="G626" s="233" t="s">
        <v>697</v>
      </c>
      <c r="H626" s="233"/>
      <c r="I626" s="228">
        <v>10000</v>
      </c>
      <c r="J626" s="228"/>
      <c r="K626" s="228"/>
      <c r="L626" s="233" t="s">
        <v>148</v>
      </c>
      <c r="M626" s="228">
        <v>66</v>
      </c>
      <c r="N626" s="228">
        <v>102</v>
      </c>
      <c r="O626" s="228">
        <v>6732</v>
      </c>
      <c r="P626" s="228">
        <v>1</v>
      </c>
      <c r="Q626" s="228">
        <v>100</v>
      </c>
      <c r="R626" s="228">
        <v>150</v>
      </c>
      <c r="S626" s="233"/>
      <c r="T626" s="233"/>
      <c r="U626" s="233"/>
      <c r="V626" s="227">
        <v>2009</v>
      </c>
      <c r="W626" s="228">
        <v>343</v>
      </c>
      <c r="X626" s="233"/>
      <c r="Y626" s="233"/>
      <c r="Z626" s="233"/>
      <c r="AA626" s="233"/>
      <c r="AB626" s="233"/>
      <c r="AC626" s="228">
        <v>343</v>
      </c>
      <c r="AD626" s="233"/>
      <c r="AE626" s="233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</row>
    <row r="627" spans="1:48" ht="24" customHeight="1">
      <c r="A627" s="208"/>
      <c r="B627" s="1325"/>
      <c r="C627" s="227" t="s">
        <v>697</v>
      </c>
      <c r="D627" s="233"/>
      <c r="E627" s="233" t="s">
        <v>22176</v>
      </c>
      <c r="F627" s="233" t="s">
        <v>697</v>
      </c>
      <c r="G627" s="233" t="s">
        <v>697</v>
      </c>
      <c r="H627" s="233"/>
      <c r="I627" s="228">
        <v>7140</v>
      </c>
      <c r="J627" s="228"/>
      <c r="K627" s="228"/>
      <c r="L627" s="233" t="s">
        <v>290</v>
      </c>
      <c r="M627" s="228">
        <v>68</v>
      </c>
      <c r="N627" s="228">
        <v>105</v>
      </c>
      <c r="O627" s="228">
        <v>7140</v>
      </c>
      <c r="P627" s="228">
        <v>1</v>
      </c>
      <c r="Q627" s="228"/>
      <c r="R627" s="228"/>
      <c r="S627" s="233"/>
      <c r="T627" s="233"/>
      <c r="U627" s="233"/>
      <c r="V627" s="227">
        <v>2024</v>
      </c>
      <c r="W627" s="228">
        <v>2900</v>
      </c>
      <c r="X627" s="233"/>
      <c r="Y627" s="233"/>
      <c r="Z627" s="233"/>
      <c r="AA627" s="233"/>
      <c r="AB627" s="233"/>
      <c r="AC627" s="228">
        <v>2900</v>
      </c>
      <c r="AD627" s="356"/>
      <c r="AE627" s="356"/>
      <c r="AF627" s="356"/>
      <c r="AG627" s="356"/>
      <c r="AH627" s="356"/>
      <c r="AI627" s="356"/>
      <c r="AJ627" s="356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233" t="s">
        <v>5200</v>
      </c>
    </row>
    <row r="628" spans="1:48" ht="24" customHeight="1">
      <c r="A628" s="208"/>
      <c r="B628" s="1325"/>
      <c r="C628" s="227" t="s">
        <v>697</v>
      </c>
      <c r="D628" s="233"/>
      <c r="E628" s="233" t="s">
        <v>22177</v>
      </c>
      <c r="F628" s="233" t="s">
        <v>697</v>
      </c>
      <c r="G628" s="233" t="s">
        <v>697</v>
      </c>
      <c r="H628" s="233"/>
      <c r="I628" s="228">
        <v>5742</v>
      </c>
      <c r="J628" s="228"/>
      <c r="K628" s="228"/>
      <c r="L628" s="233" t="s">
        <v>290</v>
      </c>
      <c r="M628" s="228">
        <v>66</v>
      </c>
      <c r="N628" s="228">
        <v>87</v>
      </c>
      <c r="O628" s="228">
        <v>5742</v>
      </c>
      <c r="P628" s="228">
        <v>1</v>
      </c>
      <c r="Q628" s="228"/>
      <c r="R628" s="228"/>
      <c r="S628" s="233"/>
      <c r="T628" s="233"/>
      <c r="U628" s="233"/>
      <c r="V628" s="227">
        <v>2024</v>
      </c>
      <c r="W628" s="228">
        <v>2600</v>
      </c>
      <c r="X628" s="233"/>
      <c r="Y628" s="233"/>
      <c r="Z628" s="233"/>
      <c r="AA628" s="233"/>
      <c r="AB628" s="233"/>
      <c r="AC628" s="228">
        <v>2600</v>
      </c>
      <c r="AD628" s="356"/>
      <c r="AE628" s="356"/>
      <c r="AF628" s="356"/>
      <c r="AG628" s="356"/>
      <c r="AH628" s="356"/>
      <c r="AI628" s="356"/>
      <c r="AJ628" s="356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233" t="s">
        <v>5200</v>
      </c>
    </row>
    <row r="629" spans="1:48" ht="24" customHeight="1">
      <c r="A629" s="208"/>
      <c r="B629" s="1325"/>
      <c r="C629" s="227" t="s">
        <v>697</v>
      </c>
      <c r="D629" s="233"/>
      <c r="E629" s="233" t="s">
        <v>22178</v>
      </c>
      <c r="F629" s="233" t="s">
        <v>697</v>
      </c>
      <c r="G629" s="233" t="s">
        <v>697</v>
      </c>
      <c r="H629" s="233"/>
      <c r="I629" s="228">
        <v>3760</v>
      </c>
      <c r="J629" s="228"/>
      <c r="K629" s="228"/>
      <c r="L629" s="233" t="s">
        <v>290</v>
      </c>
      <c r="M629" s="228">
        <v>47</v>
      </c>
      <c r="N629" s="228">
        <v>80</v>
      </c>
      <c r="O629" s="228">
        <v>3760</v>
      </c>
      <c r="P629" s="228">
        <v>1</v>
      </c>
      <c r="Q629" s="228"/>
      <c r="R629" s="228"/>
      <c r="S629" s="233"/>
      <c r="T629" s="233"/>
      <c r="U629" s="233"/>
      <c r="V629" s="227">
        <v>2024</v>
      </c>
      <c r="W629" s="228">
        <v>7900</v>
      </c>
      <c r="X629" s="233"/>
      <c r="Y629" s="233"/>
      <c r="Z629" s="233"/>
      <c r="AA629" s="233"/>
      <c r="AB629" s="233"/>
      <c r="AC629" s="228">
        <v>7900</v>
      </c>
      <c r="AD629" s="356"/>
      <c r="AE629" s="356"/>
      <c r="AF629" s="356"/>
      <c r="AG629" s="356"/>
      <c r="AH629" s="356"/>
      <c r="AI629" s="356"/>
      <c r="AJ629" s="356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233" t="s">
        <v>5200</v>
      </c>
    </row>
    <row r="630" spans="1:48" ht="24" customHeight="1">
      <c r="A630" s="208"/>
      <c r="B630" s="914"/>
      <c r="C630" s="227" t="s">
        <v>697</v>
      </c>
      <c r="D630" s="233"/>
      <c r="E630" s="233" t="s">
        <v>855</v>
      </c>
      <c r="F630" s="233" t="s">
        <v>697</v>
      </c>
      <c r="G630" s="233" t="s">
        <v>697</v>
      </c>
      <c r="H630" s="233"/>
      <c r="I630" s="228">
        <v>22645</v>
      </c>
      <c r="J630" s="228"/>
      <c r="K630" s="228"/>
      <c r="L630" s="233" t="s">
        <v>290</v>
      </c>
      <c r="M630" s="228">
        <v>68</v>
      </c>
      <c r="N630" s="228">
        <v>105</v>
      </c>
      <c r="O630" s="228">
        <v>7223</v>
      </c>
      <c r="P630" s="228">
        <v>2</v>
      </c>
      <c r="Q630" s="228">
        <v>500</v>
      </c>
      <c r="R630" s="228">
        <v>500</v>
      </c>
      <c r="S630" s="233" t="s">
        <v>178</v>
      </c>
      <c r="T630" s="233"/>
      <c r="U630" s="233"/>
      <c r="V630" s="227">
        <v>2019</v>
      </c>
      <c r="W630" s="228">
        <v>2000</v>
      </c>
      <c r="X630" s="233"/>
      <c r="Y630" s="233"/>
      <c r="Z630" s="233"/>
      <c r="AA630" s="233"/>
      <c r="AB630" s="233"/>
      <c r="AC630" s="228">
        <v>2000</v>
      </c>
      <c r="AD630" s="233"/>
      <c r="AE630" s="233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</row>
    <row r="631" spans="1:48" s="1308" customFormat="1" ht="24" customHeight="1">
      <c r="A631" s="1310"/>
      <c r="B631" s="906" t="s">
        <v>59</v>
      </c>
      <c r="C631" s="314" t="s">
        <v>55</v>
      </c>
      <c r="D631" s="349"/>
      <c r="E631" s="315">
        <f>COUNTA(E632:E674)</f>
        <v>43</v>
      </c>
      <c r="F631" s="349"/>
      <c r="G631" s="349"/>
      <c r="H631" s="349"/>
      <c r="I631" s="317">
        <f>SUM(I632:I674)</f>
        <v>1452397</v>
      </c>
      <c r="J631" s="317">
        <f>SUM(J632:J674)</f>
        <v>36361.67</v>
      </c>
      <c r="K631" s="317">
        <f>SUM(K632:K674)</f>
        <v>34235.81</v>
      </c>
      <c r="L631" s="317"/>
      <c r="M631" s="317"/>
      <c r="N631" s="317"/>
      <c r="O631" s="317"/>
      <c r="P631" s="317">
        <f>SUM(P632:P674)</f>
        <v>59</v>
      </c>
      <c r="Q631" s="318"/>
      <c r="R631" s="318"/>
      <c r="S631" s="314"/>
      <c r="T631" s="314"/>
      <c r="U631" s="314"/>
      <c r="V631" s="314"/>
      <c r="W631" s="349"/>
      <c r="X631" s="349"/>
      <c r="Y631" s="349"/>
      <c r="Z631" s="349"/>
      <c r="AA631" s="349"/>
      <c r="AB631" s="349"/>
      <c r="AC631" s="318"/>
      <c r="AD631" s="349"/>
      <c r="AE631" s="349"/>
      <c r="AF631" s="349"/>
      <c r="AG631" s="349"/>
      <c r="AH631" s="349"/>
      <c r="AI631" s="349"/>
      <c r="AJ631" s="349"/>
      <c r="AK631" s="349"/>
      <c r="AL631" s="349"/>
      <c r="AM631" s="349"/>
      <c r="AN631" s="349"/>
      <c r="AO631" s="349"/>
      <c r="AP631" s="349"/>
      <c r="AQ631" s="349"/>
      <c r="AR631" s="349"/>
      <c r="AS631" s="349"/>
      <c r="AT631" s="349"/>
      <c r="AU631" s="349"/>
      <c r="AV631" s="314"/>
    </row>
    <row r="632" spans="1:48" ht="24" customHeight="1">
      <c r="A632" s="208"/>
      <c r="B632" s="221"/>
      <c r="C632" s="227" t="s">
        <v>461</v>
      </c>
      <c r="D632" s="363" t="s">
        <v>22399</v>
      </c>
      <c r="E632" s="227" t="s">
        <v>4177</v>
      </c>
      <c r="F632" s="227" t="s">
        <v>461</v>
      </c>
      <c r="G632" s="363" t="s">
        <v>22400</v>
      </c>
      <c r="H632" s="233"/>
      <c r="I632" s="228">
        <v>52417</v>
      </c>
      <c r="J632" s="228">
        <v>235</v>
      </c>
      <c r="K632" s="228">
        <v>235</v>
      </c>
      <c r="L632" s="227" t="s">
        <v>290</v>
      </c>
      <c r="M632" s="228">
        <v>105</v>
      </c>
      <c r="N632" s="228">
        <v>68</v>
      </c>
      <c r="O632" s="228">
        <v>26000</v>
      </c>
      <c r="P632" s="228">
        <v>4</v>
      </c>
      <c r="Q632" s="233">
        <v>628</v>
      </c>
      <c r="R632" s="233">
        <v>1500</v>
      </c>
      <c r="S632" s="227" t="s">
        <v>178</v>
      </c>
      <c r="T632" s="227" t="s">
        <v>4178</v>
      </c>
      <c r="U632" s="227"/>
      <c r="V632" s="227">
        <v>2009</v>
      </c>
      <c r="W632" s="233"/>
      <c r="X632" s="233"/>
      <c r="Y632" s="233"/>
      <c r="Z632" s="233"/>
      <c r="AA632" s="233"/>
      <c r="AB632" s="233"/>
      <c r="AC632" s="228">
        <v>11661</v>
      </c>
      <c r="AD632" s="233"/>
      <c r="AE632" s="233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27"/>
    </row>
    <row r="633" spans="1:48" ht="24" customHeight="1">
      <c r="A633" s="208"/>
      <c r="B633" s="221"/>
      <c r="C633" s="227" t="s">
        <v>461</v>
      </c>
      <c r="D633" s="363" t="s">
        <v>22401</v>
      </c>
      <c r="E633" s="227" t="s">
        <v>4179</v>
      </c>
      <c r="F633" s="227" t="s">
        <v>461</v>
      </c>
      <c r="G633" s="363" t="s">
        <v>22402</v>
      </c>
      <c r="H633" s="233"/>
      <c r="I633" s="228">
        <v>74541</v>
      </c>
      <c r="J633" s="228">
        <v>679</v>
      </c>
      <c r="K633" s="228">
        <v>667</v>
      </c>
      <c r="L633" s="227" t="s">
        <v>290</v>
      </c>
      <c r="M633" s="228">
        <v>115</v>
      </c>
      <c r="N633" s="228">
        <v>70</v>
      </c>
      <c r="O633" s="228">
        <v>8050</v>
      </c>
      <c r="P633" s="228">
        <v>1</v>
      </c>
      <c r="Q633" s="233">
        <v>145</v>
      </c>
      <c r="R633" s="233">
        <v>200</v>
      </c>
      <c r="S633" s="227" t="s">
        <v>178</v>
      </c>
      <c r="T633" s="227" t="s">
        <v>332</v>
      </c>
      <c r="U633" s="227"/>
      <c r="V633" s="227">
        <v>2012</v>
      </c>
      <c r="W633" s="233"/>
      <c r="X633" s="233"/>
      <c r="Y633" s="233"/>
      <c r="Z633" s="233"/>
      <c r="AA633" s="233"/>
      <c r="AB633" s="233"/>
      <c r="AC633" s="228">
        <v>4000</v>
      </c>
      <c r="AD633" s="233"/>
      <c r="AE633" s="233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27"/>
    </row>
    <row r="634" spans="1:48" ht="24" customHeight="1">
      <c r="A634" s="208"/>
      <c r="B634" s="221"/>
      <c r="C634" s="227" t="s">
        <v>461</v>
      </c>
      <c r="D634" s="363" t="s">
        <v>22403</v>
      </c>
      <c r="E634" s="227" t="s">
        <v>4180</v>
      </c>
      <c r="F634" s="227" t="s">
        <v>461</v>
      </c>
      <c r="G634" s="363" t="s">
        <v>10337</v>
      </c>
      <c r="H634" s="233"/>
      <c r="I634" s="228">
        <v>10224</v>
      </c>
      <c r="J634" s="228">
        <v>0</v>
      </c>
      <c r="K634" s="228">
        <v>0</v>
      </c>
      <c r="L634" s="227" t="s">
        <v>290</v>
      </c>
      <c r="M634" s="228">
        <v>101</v>
      </c>
      <c r="N634" s="228">
        <v>53</v>
      </c>
      <c r="O634" s="228">
        <v>5326</v>
      </c>
      <c r="P634" s="228">
        <v>1</v>
      </c>
      <c r="Q634" s="233"/>
      <c r="R634" s="233"/>
      <c r="S634" s="227"/>
      <c r="T634" s="227"/>
      <c r="U634" s="227"/>
      <c r="V634" s="227">
        <v>2012</v>
      </c>
      <c r="W634" s="233"/>
      <c r="X634" s="233"/>
      <c r="Y634" s="233"/>
      <c r="Z634" s="233"/>
      <c r="AA634" s="233"/>
      <c r="AB634" s="233"/>
      <c r="AC634" s="228">
        <v>1500</v>
      </c>
      <c r="AD634" s="233"/>
      <c r="AE634" s="233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27"/>
    </row>
    <row r="635" spans="1:48" ht="24" customHeight="1">
      <c r="A635" s="208"/>
      <c r="B635" s="221"/>
      <c r="C635" s="227" t="s">
        <v>461</v>
      </c>
      <c r="D635" s="363" t="s">
        <v>22404</v>
      </c>
      <c r="E635" s="227" t="s">
        <v>4181</v>
      </c>
      <c r="F635" s="227" t="s">
        <v>461</v>
      </c>
      <c r="G635" s="363" t="s">
        <v>22400</v>
      </c>
      <c r="H635" s="233"/>
      <c r="I635" s="228">
        <v>46738</v>
      </c>
      <c r="J635" s="228">
        <v>765.54</v>
      </c>
      <c r="K635" s="228">
        <v>765.54</v>
      </c>
      <c r="L635" s="227" t="s">
        <v>290</v>
      </c>
      <c r="M635" s="228">
        <v>105</v>
      </c>
      <c r="N635" s="228">
        <v>68</v>
      </c>
      <c r="O635" s="228">
        <v>19790</v>
      </c>
      <c r="P635" s="228">
        <v>3</v>
      </c>
      <c r="Q635" s="233">
        <v>850</v>
      </c>
      <c r="R635" s="233">
        <v>1500</v>
      </c>
      <c r="S635" s="227" t="s">
        <v>178</v>
      </c>
      <c r="T635" s="227" t="s">
        <v>4178</v>
      </c>
      <c r="U635" s="227"/>
      <c r="V635" s="227">
        <v>2015</v>
      </c>
      <c r="W635" s="233"/>
      <c r="X635" s="233"/>
      <c r="Y635" s="233"/>
      <c r="Z635" s="233"/>
      <c r="AA635" s="233"/>
      <c r="AB635" s="233"/>
      <c r="AC635" s="228">
        <v>7464</v>
      </c>
      <c r="AD635" s="233"/>
      <c r="AE635" s="233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27"/>
    </row>
    <row r="636" spans="1:48" ht="24" customHeight="1">
      <c r="A636" s="208"/>
      <c r="B636" s="221"/>
      <c r="C636" s="227" t="s">
        <v>461</v>
      </c>
      <c r="D636" s="363" t="s">
        <v>22405</v>
      </c>
      <c r="E636" s="227" t="s">
        <v>12929</v>
      </c>
      <c r="F636" s="227" t="s">
        <v>461</v>
      </c>
      <c r="G636" s="363" t="s">
        <v>22402</v>
      </c>
      <c r="H636" s="233"/>
      <c r="I636" s="228">
        <v>52746</v>
      </c>
      <c r="J636" s="228">
        <v>0</v>
      </c>
      <c r="K636" s="228">
        <v>0</v>
      </c>
      <c r="L636" s="227" t="s">
        <v>290</v>
      </c>
      <c r="M636" s="228">
        <v>105</v>
      </c>
      <c r="N636" s="228">
        <v>68</v>
      </c>
      <c r="O636" s="228">
        <v>7140</v>
      </c>
      <c r="P636" s="228">
        <v>1</v>
      </c>
      <c r="Q636" s="233"/>
      <c r="R636" s="233"/>
      <c r="S636" s="227"/>
      <c r="T636" s="227" t="s">
        <v>4178</v>
      </c>
      <c r="U636" s="227"/>
      <c r="V636" s="227">
        <v>2020</v>
      </c>
      <c r="W636" s="233"/>
      <c r="X636" s="233"/>
      <c r="Y636" s="233"/>
      <c r="Z636" s="233"/>
      <c r="AA636" s="233"/>
      <c r="AB636" s="233"/>
      <c r="AC636" s="228">
        <v>34600</v>
      </c>
      <c r="AD636" s="233"/>
      <c r="AE636" s="233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27"/>
    </row>
    <row r="637" spans="1:48" ht="24" customHeight="1">
      <c r="A637" s="208"/>
      <c r="B637" s="221"/>
      <c r="C637" s="227" t="s">
        <v>4126</v>
      </c>
      <c r="D637" s="227" t="s">
        <v>2656</v>
      </c>
      <c r="E637" s="227" t="s">
        <v>4182</v>
      </c>
      <c r="F637" s="227" t="s">
        <v>4126</v>
      </c>
      <c r="G637" s="227" t="s">
        <v>8823</v>
      </c>
      <c r="H637" s="233">
        <v>1</v>
      </c>
      <c r="I637" s="228">
        <v>17667</v>
      </c>
      <c r="J637" s="228">
        <v>367.62</v>
      </c>
      <c r="K637" s="228">
        <v>465.39</v>
      </c>
      <c r="L637" s="227" t="s">
        <v>290</v>
      </c>
      <c r="M637" s="228">
        <v>105</v>
      </c>
      <c r="N637" s="228">
        <v>68</v>
      </c>
      <c r="O637" s="228">
        <v>14280</v>
      </c>
      <c r="P637" s="228">
        <v>2</v>
      </c>
      <c r="Q637" s="233">
        <v>338</v>
      </c>
      <c r="R637" s="233">
        <v>338</v>
      </c>
      <c r="S637" s="227" t="s">
        <v>465</v>
      </c>
      <c r="T637" s="227" t="s">
        <v>332</v>
      </c>
      <c r="U637" s="227"/>
      <c r="V637" s="227">
        <v>2009</v>
      </c>
      <c r="W637" s="233"/>
      <c r="X637" s="233">
        <v>45.5</v>
      </c>
      <c r="Y637" s="233">
        <v>236.5</v>
      </c>
      <c r="Z637" s="233"/>
      <c r="AA637" s="233"/>
      <c r="AB637" s="233"/>
      <c r="AC637" s="228">
        <v>2600</v>
      </c>
      <c r="AD637" s="233"/>
      <c r="AE637" s="233"/>
      <c r="AF637" s="233"/>
      <c r="AG637" s="233"/>
      <c r="AH637" s="233"/>
      <c r="AI637" s="233"/>
      <c r="AJ637" s="233"/>
      <c r="AK637" s="233" t="s">
        <v>2657</v>
      </c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27"/>
    </row>
    <row r="638" spans="1:48" ht="24" customHeight="1">
      <c r="A638" s="208"/>
      <c r="B638" s="221"/>
      <c r="C638" s="227" t="s">
        <v>4126</v>
      </c>
      <c r="D638" s="227" t="s">
        <v>4184</v>
      </c>
      <c r="E638" s="227" t="s">
        <v>4185</v>
      </c>
      <c r="F638" s="227" t="s">
        <v>4126</v>
      </c>
      <c r="G638" s="227" t="s">
        <v>4186</v>
      </c>
      <c r="H638" s="233">
        <v>6</v>
      </c>
      <c r="I638" s="228">
        <v>19830</v>
      </c>
      <c r="J638" s="228"/>
      <c r="K638" s="228"/>
      <c r="L638" s="227" t="s">
        <v>148</v>
      </c>
      <c r="M638" s="228">
        <v>66</v>
      </c>
      <c r="N638" s="228">
        <v>100</v>
      </c>
      <c r="O638" s="228">
        <v>6600</v>
      </c>
      <c r="P638" s="228">
        <v>1</v>
      </c>
      <c r="Q638" s="233"/>
      <c r="R638" s="233">
        <v>1000</v>
      </c>
      <c r="S638" s="227" t="s">
        <v>178</v>
      </c>
      <c r="T638" s="227"/>
      <c r="U638" s="227"/>
      <c r="V638" s="227">
        <v>2003</v>
      </c>
      <c r="W638" s="233"/>
      <c r="X638" s="233">
        <v>50</v>
      </c>
      <c r="Y638" s="233"/>
      <c r="Z638" s="233">
        <v>50</v>
      </c>
      <c r="AA638" s="233"/>
      <c r="AB638" s="233"/>
      <c r="AC638" s="228">
        <v>100</v>
      </c>
      <c r="AD638" s="233"/>
      <c r="AE638" s="233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27"/>
    </row>
    <row r="639" spans="1:48" ht="24" customHeight="1">
      <c r="A639" s="208"/>
      <c r="B639" s="221"/>
      <c r="C639" s="227" t="s">
        <v>4126</v>
      </c>
      <c r="D639" s="311" t="s">
        <v>22406</v>
      </c>
      <c r="E639" s="227" t="s">
        <v>17603</v>
      </c>
      <c r="F639" s="227" t="s">
        <v>4126</v>
      </c>
      <c r="G639" s="227" t="s">
        <v>4183</v>
      </c>
      <c r="H639" s="233"/>
      <c r="I639" s="228">
        <v>5855</v>
      </c>
      <c r="J639" s="228"/>
      <c r="K639" s="228"/>
      <c r="L639" s="227" t="s">
        <v>290</v>
      </c>
      <c r="M639" s="228">
        <v>53</v>
      </c>
      <c r="N639" s="228">
        <v>94</v>
      </c>
      <c r="O639" s="228">
        <v>4982</v>
      </c>
      <c r="P639" s="228">
        <v>1</v>
      </c>
      <c r="Q639" s="233">
        <v>60</v>
      </c>
      <c r="R639" s="233">
        <v>25</v>
      </c>
      <c r="S639" s="227" t="s">
        <v>754</v>
      </c>
      <c r="T639" s="227"/>
      <c r="U639" s="227"/>
      <c r="V639" s="227">
        <v>2010</v>
      </c>
      <c r="W639" s="233"/>
      <c r="X639" s="233"/>
      <c r="Y639" s="233"/>
      <c r="Z639" s="233"/>
      <c r="AA639" s="233"/>
      <c r="AB639" s="233"/>
      <c r="AC639" s="228">
        <v>394</v>
      </c>
      <c r="AD639" s="233"/>
      <c r="AE639" s="233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27"/>
    </row>
    <row r="640" spans="1:48" ht="24" customHeight="1">
      <c r="A640" s="208"/>
      <c r="B640" s="221"/>
      <c r="C640" s="227" t="s">
        <v>4126</v>
      </c>
      <c r="D640" s="311" t="s">
        <v>22407</v>
      </c>
      <c r="E640" s="227" t="s">
        <v>4187</v>
      </c>
      <c r="F640" s="227" t="s">
        <v>4126</v>
      </c>
      <c r="G640" s="227" t="s">
        <v>8823</v>
      </c>
      <c r="H640" s="233"/>
      <c r="I640" s="228">
        <v>14280</v>
      </c>
      <c r="J640" s="228">
        <v>273.47000000000003</v>
      </c>
      <c r="K640" s="228">
        <v>273.47000000000003</v>
      </c>
      <c r="L640" s="227" t="s">
        <v>290</v>
      </c>
      <c r="M640" s="228">
        <v>105</v>
      </c>
      <c r="N640" s="228">
        <v>68</v>
      </c>
      <c r="O640" s="228">
        <v>14280</v>
      </c>
      <c r="P640" s="228">
        <v>2</v>
      </c>
      <c r="Q640" s="233">
        <v>500</v>
      </c>
      <c r="R640" s="233">
        <v>500</v>
      </c>
      <c r="S640" s="227" t="s">
        <v>178</v>
      </c>
      <c r="T640" s="227" t="s">
        <v>332</v>
      </c>
      <c r="U640" s="227"/>
      <c r="V640" s="227">
        <v>2011</v>
      </c>
      <c r="W640" s="233"/>
      <c r="X640" s="233"/>
      <c r="Y640" s="233"/>
      <c r="Z640" s="233"/>
      <c r="AA640" s="233"/>
      <c r="AB640" s="233"/>
      <c r="AC640" s="228">
        <v>7238</v>
      </c>
      <c r="AD640" s="233"/>
      <c r="AE640" s="233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27"/>
    </row>
    <row r="641" spans="1:48" ht="24" customHeight="1">
      <c r="A641" s="208"/>
      <c r="B641" s="221"/>
      <c r="C641" s="227" t="s">
        <v>4126</v>
      </c>
      <c r="D641" s="311" t="s">
        <v>22408</v>
      </c>
      <c r="E641" s="227" t="s">
        <v>4188</v>
      </c>
      <c r="F641" s="227" t="s">
        <v>4126</v>
      </c>
      <c r="G641" s="227" t="s">
        <v>8823</v>
      </c>
      <c r="H641" s="233"/>
      <c r="I641" s="228">
        <v>11760</v>
      </c>
      <c r="J641" s="228"/>
      <c r="K641" s="228"/>
      <c r="L641" s="227" t="s">
        <v>469</v>
      </c>
      <c r="M641" s="228">
        <v>140</v>
      </c>
      <c r="N641" s="228">
        <v>84</v>
      </c>
      <c r="O641" s="228">
        <v>11760</v>
      </c>
      <c r="P641" s="228">
        <v>1</v>
      </c>
      <c r="Q641" s="233">
        <v>700</v>
      </c>
      <c r="R641" s="233">
        <v>700</v>
      </c>
      <c r="S641" s="227" t="s">
        <v>178</v>
      </c>
      <c r="T641" s="227" t="s">
        <v>332</v>
      </c>
      <c r="U641" s="227"/>
      <c r="V641" s="227">
        <v>2011</v>
      </c>
      <c r="W641" s="233"/>
      <c r="X641" s="233"/>
      <c r="Y641" s="233"/>
      <c r="Z641" s="233"/>
      <c r="AA641" s="233"/>
      <c r="AB641" s="233"/>
      <c r="AC641" s="228"/>
      <c r="AD641" s="233"/>
      <c r="AE641" s="233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27"/>
    </row>
    <row r="642" spans="1:48" ht="24" customHeight="1">
      <c r="A642" s="208"/>
      <c r="B642" s="221"/>
      <c r="C642" s="227" t="s">
        <v>4126</v>
      </c>
      <c r="D642" s="311" t="s">
        <v>22409</v>
      </c>
      <c r="E642" s="227" t="s">
        <v>4189</v>
      </c>
      <c r="F642" s="227" t="s">
        <v>4126</v>
      </c>
      <c r="G642" s="227" t="s">
        <v>4190</v>
      </c>
      <c r="H642" s="233"/>
      <c r="I642" s="228">
        <v>14441</v>
      </c>
      <c r="J642" s="228">
        <v>99.7</v>
      </c>
      <c r="K642" s="228">
        <v>99.7</v>
      </c>
      <c r="L642" s="227" t="s">
        <v>290</v>
      </c>
      <c r="M642" s="228">
        <v>111</v>
      </c>
      <c r="N642" s="228">
        <v>74</v>
      </c>
      <c r="O642" s="228">
        <v>8214</v>
      </c>
      <c r="P642" s="228">
        <v>1</v>
      </c>
      <c r="Q642" s="233">
        <v>150</v>
      </c>
      <c r="R642" s="233">
        <v>150</v>
      </c>
      <c r="S642" s="227" t="s">
        <v>178</v>
      </c>
      <c r="T642" s="227" t="s">
        <v>332</v>
      </c>
      <c r="U642" s="227"/>
      <c r="V642" s="227">
        <v>2014</v>
      </c>
      <c r="W642" s="233"/>
      <c r="X642" s="233"/>
      <c r="Y642" s="233"/>
      <c r="Z642" s="233"/>
      <c r="AA642" s="233"/>
      <c r="AB642" s="233"/>
      <c r="AC642" s="228">
        <v>1200</v>
      </c>
      <c r="AD642" s="233"/>
      <c r="AE642" s="233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27"/>
    </row>
    <row r="643" spans="1:48" ht="24" customHeight="1">
      <c r="A643" s="208"/>
      <c r="B643" s="221"/>
      <c r="C643" s="227" t="s">
        <v>4126</v>
      </c>
      <c r="D643" s="311" t="s">
        <v>22410</v>
      </c>
      <c r="E643" s="227" t="s">
        <v>4191</v>
      </c>
      <c r="F643" s="227" t="s">
        <v>4126</v>
      </c>
      <c r="G643" s="227" t="s">
        <v>4192</v>
      </c>
      <c r="H643" s="233"/>
      <c r="I643" s="228">
        <v>20836</v>
      </c>
      <c r="J643" s="228">
        <v>100</v>
      </c>
      <c r="K643" s="228">
        <v>99.7</v>
      </c>
      <c r="L643" s="227" t="s">
        <v>290</v>
      </c>
      <c r="M643" s="228">
        <v>103</v>
      </c>
      <c r="N643" s="228">
        <v>112</v>
      </c>
      <c r="O643" s="228">
        <v>11536</v>
      </c>
      <c r="P643" s="228">
        <v>1</v>
      </c>
      <c r="Q643" s="233">
        <v>400</v>
      </c>
      <c r="R643" s="233">
        <v>400</v>
      </c>
      <c r="S643" s="227" t="s">
        <v>178</v>
      </c>
      <c r="T643" s="227" t="s">
        <v>332</v>
      </c>
      <c r="U643" s="227"/>
      <c r="V643" s="227">
        <v>2014</v>
      </c>
      <c r="W643" s="233"/>
      <c r="X643" s="233"/>
      <c r="Y643" s="233"/>
      <c r="Z643" s="233"/>
      <c r="AA643" s="233"/>
      <c r="AB643" s="233"/>
      <c r="AC643" s="228">
        <v>2900</v>
      </c>
      <c r="AD643" s="233"/>
      <c r="AE643" s="233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27"/>
    </row>
    <row r="644" spans="1:48" ht="24" customHeight="1">
      <c r="A644" s="208"/>
      <c r="B644" s="221"/>
      <c r="C644" s="227" t="s">
        <v>4126</v>
      </c>
      <c r="D644" s="311" t="s">
        <v>22411</v>
      </c>
      <c r="E644" s="227" t="s">
        <v>22412</v>
      </c>
      <c r="F644" s="227" t="s">
        <v>4126</v>
      </c>
      <c r="G644" s="227" t="s">
        <v>4126</v>
      </c>
      <c r="H644" s="233"/>
      <c r="I644" s="228">
        <v>9161</v>
      </c>
      <c r="J644" s="228">
        <v>94</v>
      </c>
      <c r="K644" s="228">
        <v>94</v>
      </c>
      <c r="L644" s="227" t="s">
        <v>290</v>
      </c>
      <c r="M644" s="228">
        <v>115</v>
      </c>
      <c r="N644" s="228">
        <v>80</v>
      </c>
      <c r="O644" s="228">
        <v>9161</v>
      </c>
      <c r="P644" s="228">
        <v>1</v>
      </c>
      <c r="Q644" s="233">
        <v>300</v>
      </c>
      <c r="R644" s="233">
        <v>300</v>
      </c>
      <c r="S644" s="227" t="s">
        <v>178</v>
      </c>
      <c r="T644" s="227" t="s">
        <v>332</v>
      </c>
      <c r="U644" s="227"/>
      <c r="V644" s="227">
        <v>2018</v>
      </c>
      <c r="W644" s="233"/>
      <c r="X644" s="233"/>
      <c r="Y644" s="233"/>
      <c r="Z644" s="233"/>
      <c r="AA644" s="233"/>
      <c r="AB644" s="233"/>
      <c r="AC644" s="228">
        <v>3100</v>
      </c>
      <c r="AD644" s="233"/>
      <c r="AE644" s="233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27"/>
    </row>
    <row r="645" spans="1:48" ht="24" customHeight="1">
      <c r="A645" s="208"/>
      <c r="B645" s="221"/>
      <c r="C645" s="227" t="s">
        <v>4126</v>
      </c>
      <c r="D645" s="311" t="s">
        <v>22411</v>
      </c>
      <c r="E645" s="227" t="s">
        <v>11478</v>
      </c>
      <c r="F645" s="227" t="s">
        <v>4126</v>
      </c>
      <c r="G645" s="227" t="s">
        <v>4126</v>
      </c>
      <c r="H645" s="233"/>
      <c r="I645" s="228">
        <v>1196</v>
      </c>
      <c r="J645" s="228">
        <v>94</v>
      </c>
      <c r="K645" s="228">
        <v>94</v>
      </c>
      <c r="L645" s="227" t="s">
        <v>290</v>
      </c>
      <c r="M645" s="228">
        <v>46</v>
      </c>
      <c r="N645" s="228">
        <v>26</v>
      </c>
      <c r="O645" s="228">
        <v>1196</v>
      </c>
      <c r="P645" s="228">
        <v>1</v>
      </c>
      <c r="Q645" s="233"/>
      <c r="R645" s="233"/>
      <c r="S645" s="227"/>
      <c r="T645" s="227"/>
      <c r="U645" s="227"/>
      <c r="V645" s="227">
        <v>2018</v>
      </c>
      <c r="W645" s="233"/>
      <c r="X645" s="233"/>
      <c r="Y645" s="233"/>
      <c r="Z645" s="233"/>
      <c r="AA645" s="233"/>
      <c r="AB645" s="233"/>
      <c r="AC645" s="228">
        <v>3100</v>
      </c>
      <c r="AD645" s="233"/>
      <c r="AE645" s="233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27"/>
    </row>
    <row r="646" spans="1:48" ht="24" customHeight="1">
      <c r="A646" s="208"/>
      <c r="B646" s="221"/>
      <c r="C646" s="227" t="s">
        <v>4126</v>
      </c>
      <c r="D646" s="227" t="s">
        <v>22413</v>
      </c>
      <c r="E646" s="227" t="s">
        <v>13903</v>
      </c>
      <c r="F646" s="227" t="s">
        <v>4126</v>
      </c>
      <c r="G646" s="227" t="s">
        <v>4126</v>
      </c>
      <c r="H646" s="233">
        <v>1</v>
      </c>
      <c r="I646" s="228">
        <v>32203</v>
      </c>
      <c r="J646" s="228">
        <v>210</v>
      </c>
      <c r="K646" s="228">
        <v>353</v>
      </c>
      <c r="L646" s="227" t="s">
        <v>1979</v>
      </c>
      <c r="M646" s="228">
        <v>68</v>
      </c>
      <c r="N646" s="228">
        <v>46</v>
      </c>
      <c r="O646" s="228">
        <v>12512</v>
      </c>
      <c r="P646" s="228">
        <v>4</v>
      </c>
      <c r="Q646" s="233">
        <v>234</v>
      </c>
      <c r="R646" s="233">
        <v>234</v>
      </c>
      <c r="S646" s="227" t="s">
        <v>2004</v>
      </c>
      <c r="T646" s="227" t="s">
        <v>2013</v>
      </c>
      <c r="U646" s="227"/>
      <c r="V646" s="227">
        <v>2022</v>
      </c>
      <c r="W646" s="233"/>
      <c r="X646" s="233"/>
      <c r="Y646" s="233"/>
      <c r="Z646" s="233"/>
      <c r="AA646" s="233"/>
      <c r="AB646" s="233"/>
      <c r="AC646" s="228">
        <v>4500</v>
      </c>
      <c r="AD646" s="233"/>
      <c r="AE646" s="233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27"/>
    </row>
    <row r="647" spans="1:48" ht="24" customHeight="1">
      <c r="A647" s="208"/>
      <c r="B647" s="221"/>
      <c r="C647" s="227" t="s">
        <v>698</v>
      </c>
      <c r="D647" s="227" t="s">
        <v>22414</v>
      </c>
      <c r="E647" s="227" t="s">
        <v>4193</v>
      </c>
      <c r="F647" s="227" t="s">
        <v>698</v>
      </c>
      <c r="G647" s="227" t="s">
        <v>698</v>
      </c>
      <c r="H647" s="233"/>
      <c r="I647" s="228">
        <v>31619</v>
      </c>
      <c r="J647" s="228">
        <v>215</v>
      </c>
      <c r="K647" s="228">
        <v>215</v>
      </c>
      <c r="L647" s="227" t="s">
        <v>290</v>
      </c>
      <c r="M647" s="228">
        <v>64</v>
      </c>
      <c r="N647" s="228">
        <v>105</v>
      </c>
      <c r="O647" s="228">
        <v>13440</v>
      </c>
      <c r="P647" s="228">
        <v>2</v>
      </c>
      <c r="Q647" s="233">
        <v>1520</v>
      </c>
      <c r="R647" s="233">
        <v>2000</v>
      </c>
      <c r="S647" s="227" t="s">
        <v>178</v>
      </c>
      <c r="T647" s="227" t="s">
        <v>4178</v>
      </c>
      <c r="U647" s="227"/>
      <c r="V647" s="227">
        <v>2008</v>
      </c>
      <c r="W647" s="233"/>
      <c r="X647" s="233"/>
      <c r="Y647" s="233"/>
      <c r="Z647" s="233"/>
      <c r="AA647" s="233"/>
      <c r="AB647" s="233"/>
      <c r="AC647" s="228">
        <v>4000</v>
      </c>
      <c r="AD647" s="233"/>
      <c r="AE647" s="233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27"/>
    </row>
    <row r="648" spans="1:48" ht="24" customHeight="1">
      <c r="A648" s="208"/>
      <c r="B648" s="221"/>
      <c r="C648" s="227" t="s">
        <v>698</v>
      </c>
      <c r="D648" s="227" t="s">
        <v>22414</v>
      </c>
      <c r="E648" s="227" t="s">
        <v>4193</v>
      </c>
      <c r="F648" s="227" t="s">
        <v>698</v>
      </c>
      <c r="G648" s="227" t="s">
        <v>698</v>
      </c>
      <c r="H648" s="233"/>
      <c r="I648" s="228">
        <v>21181</v>
      </c>
      <c r="J648" s="228">
        <v>580</v>
      </c>
      <c r="K648" s="228">
        <v>1188</v>
      </c>
      <c r="L648" s="227" t="s">
        <v>290</v>
      </c>
      <c r="M648" s="228">
        <v>68</v>
      </c>
      <c r="N648" s="228">
        <v>105</v>
      </c>
      <c r="O648" s="228">
        <v>7140</v>
      </c>
      <c r="P648" s="228">
        <v>1</v>
      </c>
      <c r="Q648" s="233">
        <v>1000</v>
      </c>
      <c r="R648" s="233">
        <v>1300</v>
      </c>
      <c r="S648" s="227" t="s">
        <v>178</v>
      </c>
      <c r="T648" s="227" t="s">
        <v>332</v>
      </c>
      <c r="U648" s="227"/>
      <c r="V648" s="227">
        <v>2008</v>
      </c>
      <c r="W648" s="233"/>
      <c r="X648" s="233"/>
      <c r="Y648" s="233"/>
      <c r="Z648" s="233"/>
      <c r="AA648" s="233"/>
      <c r="AB648" s="233"/>
      <c r="AC648" s="228">
        <v>2180</v>
      </c>
      <c r="AD648" s="233"/>
      <c r="AE648" s="233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27"/>
    </row>
    <row r="649" spans="1:48" ht="24" customHeight="1">
      <c r="A649" s="208"/>
      <c r="B649" s="221"/>
      <c r="C649" s="227" t="s">
        <v>698</v>
      </c>
      <c r="D649" s="227" t="s">
        <v>22415</v>
      </c>
      <c r="E649" s="227" t="s">
        <v>4194</v>
      </c>
      <c r="F649" s="227" t="s">
        <v>698</v>
      </c>
      <c r="G649" s="227" t="s">
        <v>16836</v>
      </c>
      <c r="H649" s="233"/>
      <c r="I649" s="228">
        <v>99494</v>
      </c>
      <c r="J649" s="228">
        <v>1397</v>
      </c>
      <c r="K649" s="228">
        <v>2746</v>
      </c>
      <c r="L649" s="227" t="s">
        <v>290</v>
      </c>
      <c r="M649" s="228">
        <v>76</v>
      </c>
      <c r="N649" s="228">
        <v>120</v>
      </c>
      <c r="O649" s="228">
        <v>17385</v>
      </c>
      <c r="P649" s="228">
        <v>3</v>
      </c>
      <c r="Q649" s="233">
        <v>100</v>
      </c>
      <c r="R649" s="233">
        <v>100</v>
      </c>
      <c r="S649" s="227" t="s">
        <v>178</v>
      </c>
      <c r="T649" s="227" t="s">
        <v>332</v>
      </c>
      <c r="U649" s="227"/>
      <c r="V649" s="227">
        <v>2011</v>
      </c>
      <c r="W649" s="233"/>
      <c r="X649" s="233"/>
      <c r="Y649" s="233"/>
      <c r="Z649" s="233"/>
      <c r="AA649" s="233"/>
      <c r="AB649" s="233"/>
      <c r="AC649" s="228">
        <v>12500</v>
      </c>
      <c r="AD649" s="233"/>
      <c r="AE649" s="233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27"/>
    </row>
    <row r="650" spans="1:48" ht="24" customHeight="1">
      <c r="A650" s="208"/>
      <c r="B650" s="221"/>
      <c r="C650" s="227" t="s">
        <v>4134</v>
      </c>
      <c r="D650" s="227" t="s">
        <v>22416</v>
      </c>
      <c r="E650" s="227" t="s">
        <v>4195</v>
      </c>
      <c r="F650" s="227" t="s">
        <v>4134</v>
      </c>
      <c r="G650" s="227" t="s">
        <v>4134</v>
      </c>
      <c r="H650" s="233"/>
      <c r="I650" s="228">
        <v>8970</v>
      </c>
      <c r="J650" s="228"/>
      <c r="K650" s="228"/>
      <c r="L650" s="227" t="s">
        <v>290</v>
      </c>
      <c r="M650" s="228">
        <v>78</v>
      </c>
      <c r="N650" s="228">
        <v>115</v>
      </c>
      <c r="O650" s="228">
        <v>8970</v>
      </c>
      <c r="P650" s="228">
        <v>1</v>
      </c>
      <c r="Q650" s="233">
        <v>300</v>
      </c>
      <c r="R650" s="233">
        <v>300</v>
      </c>
      <c r="S650" s="227" t="s">
        <v>178</v>
      </c>
      <c r="T650" s="227" t="s">
        <v>332</v>
      </c>
      <c r="U650" s="227"/>
      <c r="V650" s="227">
        <v>2008</v>
      </c>
      <c r="W650" s="233"/>
      <c r="X650" s="233"/>
      <c r="Y650" s="233"/>
      <c r="Z650" s="233"/>
      <c r="AA650" s="233"/>
      <c r="AB650" s="233"/>
      <c r="AC650" s="233">
        <v>1430</v>
      </c>
      <c r="AD650" s="233"/>
      <c r="AE650" s="233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  <c r="AP650" s="233"/>
      <c r="AQ650" s="233"/>
      <c r="AR650" s="233"/>
      <c r="AS650" s="233"/>
      <c r="AT650" s="233"/>
      <c r="AU650" s="233"/>
      <c r="AV650" s="227" t="s">
        <v>4196</v>
      </c>
    </row>
    <row r="651" spans="1:48" ht="24" customHeight="1">
      <c r="A651" s="208"/>
      <c r="B651" s="221"/>
      <c r="C651" s="227" t="s">
        <v>4134</v>
      </c>
      <c r="D651" s="227" t="s">
        <v>22417</v>
      </c>
      <c r="E651" s="227" t="s">
        <v>4195</v>
      </c>
      <c r="F651" s="227" t="s">
        <v>4134</v>
      </c>
      <c r="G651" s="227" t="s">
        <v>4134</v>
      </c>
      <c r="H651" s="233"/>
      <c r="I651" s="228">
        <v>7350</v>
      </c>
      <c r="J651" s="228"/>
      <c r="K651" s="228"/>
      <c r="L651" s="227" t="s">
        <v>290</v>
      </c>
      <c r="M651" s="228">
        <v>70</v>
      </c>
      <c r="N651" s="228">
        <v>105</v>
      </c>
      <c r="O651" s="228">
        <v>7350</v>
      </c>
      <c r="P651" s="228">
        <v>1</v>
      </c>
      <c r="Q651" s="233">
        <v>363</v>
      </c>
      <c r="R651" s="233">
        <v>363</v>
      </c>
      <c r="S651" s="227" t="s">
        <v>465</v>
      </c>
      <c r="T651" s="227" t="s">
        <v>4197</v>
      </c>
      <c r="U651" s="227"/>
      <c r="V651" s="227">
        <v>2008</v>
      </c>
      <c r="W651" s="233"/>
      <c r="X651" s="233"/>
      <c r="Y651" s="233"/>
      <c r="Z651" s="233"/>
      <c r="AA651" s="233"/>
      <c r="AB651" s="233"/>
      <c r="AC651" s="228">
        <v>1000</v>
      </c>
      <c r="AD651" s="233"/>
      <c r="AE651" s="233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  <c r="AP651" s="233"/>
      <c r="AQ651" s="233"/>
      <c r="AR651" s="233"/>
      <c r="AS651" s="233"/>
      <c r="AT651" s="233"/>
      <c r="AU651" s="233"/>
      <c r="AV651" s="227" t="s">
        <v>4198</v>
      </c>
    </row>
    <row r="652" spans="1:48" ht="24" customHeight="1">
      <c r="A652" s="208"/>
      <c r="B652" s="221"/>
      <c r="C652" s="227" t="s">
        <v>4134</v>
      </c>
      <c r="D652" s="227" t="s">
        <v>22418</v>
      </c>
      <c r="E652" s="227" t="s">
        <v>4136</v>
      </c>
      <c r="F652" s="227" t="s">
        <v>4134</v>
      </c>
      <c r="G652" s="227" t="s">
        <v>4134</v>
      </c>
      <c r="H652" s="233">
        <v>2</v>
      </c>
      <c r="I652" s="240">
        <v>44812</v>
      </c>
      <c r="J652" s="240">
        <v>7730</v>
      </c>
      <c r="K652" s="240">
        <v>5074</v>
      </c>
      <c r="L652" s="227" t="s">
        <v>148</v>
      </c>
      <c r="M652" s="228">
        <v>75</v>
      </c>
      <c r="N652" s="228">
        <v>100</v>
      </c>
      <c r="O652" s="228">
        <v>7500</v>
      </c>
      <c r="P652" s="228">
        <v>1</v>
      </c>
      <c r="Q652" s="228">
        <v>6000</v>
      </c>
      <c r="R652" s="228">
        <v>8000</v>
      </c>
      <c r="S652" s="227" t="s">
        <v>465</v>
      </c>
      <c r="T652" s="227"/>
      <c r="U652" s="227"/>
      <c r="V652" s="227">
        <v>2006</v>
      </c>
      <c r="W652" s="233"/>
      <c r="X652" s="233"/>
      <c r="Y652" s="233"/>
      <c r="Z652" s="233"/>
      <c r="AA652" s="233"/>
      <c r="AB652" s="233"/>
      <c r="AC652" s="228">
        <v>10950</v>
      </c>
      <c r="AD652" s="233"/>
      <c r="AE652" s="233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  <c r="AP652" s="233"/>
      <c r="AQ652" s="233"/>
      <c r="AR652" s="233"/>
      <c r="AS652" s="233"/>
      <c r="AT652" s="233"/>
      <c r="AU652" s="233"/>
      <c r="AV652" s="227"/>
    </row>
    <row r="653" spans="1:48" ht="24" customHeight="1">
      <c r="A653" s="208"/>
      <c r="B653" s="221"/>
      <c r="C653" s="227" t="s">
        <v>4134</v>
      </c>
      <c r="D653" s="227" t="s">
        <v>22419</v>
      </c>
      <c r="E653" s="227" t="s">
        <v>4199</v>
      </c>
      <c r="F653" s="227" t="s">
        <v>4134</v>
      </c>
      <c r="G653" s="227" t="s">
        <v>4134</v>
      </c>
      <c r="H653" s="233">
        <v>2</v>
      </c>
      <c r="I653" s="228">
        <v>8970</v>
      </c>
      <c r="J653" s="228"/>
      <c r="K653" s="228"/>
      <c r="L653" s="227" t="s">
        <v>148</v>
      </c>
      <c r="M653" s="228">
        <v>78</v>
      </c>
      <c r="N653" s="228">
        <v>115</v>
      </c>
      <c r="O653" s="228">
        <v>8970</v>
      </c>
      <c r="P653" s="228">
        <v>1</v>
      </c>
      <c r="Q653" s="233"/>
      <c r="R653" s="233"/>
      <c r="S653" s="227"/>
      <c r="T653" s="227"/>
      <c r="U653" s="227"/>
      <c r="V653" s="227">
        <v>2011</v>
      </c>
      <c r="W653" s="233"/>
      <c r="X653" s="233"/>
      <c r="Y653" s="233"/>
      <c r="Z653" s="233"/>
      <c r="AA653" s="233"/>
      <c r="AB653" s="233"/>
      <c r="AC653" s="228">
        <v>1500</v>
      </c>
      <c r="AD653" s="233"/>
      <c r="AE653" s="233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  <c r="AP653" s="233"/>
      <c r="AQ653" s="233"/>
      <c r="AR653" s="233"/>
      <c r="AS653" s="233"/>
      <c r="AT653" s="233"/>
      <c r="AU653" s="233"/>
      <c r="AV653" s="227"/>
    </row>
    <row r="654" spans="1:48" ht="24" customHeight="1">
      <c r="A654" s="208"/>
      <c r="B654" s="221"/>
      <c r="C654" s="227" t="s">
        <v>4134</v>
      </c>
      <c r="D654" s="227" t="s">
        <v>22420</v>
      </c>
      <c r="E654" s="227" t="s">
        <v>8822</v>
      </c>
      <c r="F654" s="227" t="s">
        <v>4134</v>
      </c>
      <c r="G654" s="227" t="s">
        <v>4134</v>
      </c>
      <c r="H654" s="233">
        <v>2</v>
      </c>
      <c r="I654" s="228"/>
      <c r="J654" s="228">
        <v>423.58</v>
      </c>
      <c r="K654" s="228">
        <v>419.45</v>
      </c>
      <c r="L654" s="227" t="s">
        <v>148</v>
      </c>
      <c r="M654" s="228">
        <v>68</v>
      </c>
      <c r="N654" s="228">
        <v>105</v>
      </c>
      <c r="O654" s="228">
        <v>7140</v>
      </c>
      <c r="P654" s="228">
        <v>1</v>
      </c>
      <c r="Q654" s="233">
        <v>5507</v>
      </c>
      <c r="R654" s="233">
        <v>5507</v>
      </c>
      <c r="S654" s="227" t="s">
        <v>2004</v>
      </c>
      <c r="T654" s="227" t="s">
        <v>332</v>
      </c>
      <c r="U654" s="227"/>
      <c r="V654" s="227">
        <v>2017</v>
      </c>
      <c r="W654" s="233"/>
      <c r="X654" s="233"/>
      <c r="Y654" s="233"/>
      <c r="Z654" s="233"/>
      <c r="AA654" s="233"/>
      <c r="AB654" s="233"/>
      <c r="AC654" s="228"/>
      <c r="AD654" s="233"/>
      <c r="AE654" s="233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  <c r="AP654" s="233"/>
      <c r="AQ654" s="233"/>
      <c r="AR654" s="233"/>
      <c r="AS654" s="233"/>
      <c r="AT654" s="233"/>
      <c r="AU654" s="233"/>
      <c r="AV654" s="227"/>
    </row>
    <row r="655" spans="1:48" ht="24" customHeight="1">
      <c r="A655" s="208"/>
      <c r="B655" s="221"/>
      <c r="C655" s="241" t="s">
        <v>4200</v>
      </c>
      <c r="D655" s="241" t="s">
        <v>4184</v>
      </c>
      <c r="E655" s="241" t="s">
        <v>12930</v>
      </c>
      <c r="F655" s="241" t="s">
        <v>4200</v>
      </c>
      <c r="G655" s="241" t="s">
        <v>4200</v>
      </c>
      <c r="H655" s="241">
        <v>1</v>
      </c>
      <c r="I655" s="228">
        <v>9900</v>
      </c>
      <c r="J655" s="228"/>
      <c r="K655" s="228"/>
      <c r="L655" s="241" t="s">
        <v>148</v>
      </c>
      <c r="M655" s="228">
        <v>72</v>
      </c>
      <c r="N655" s="228">
        <v>110</v>
      </c>
      <c r="O655" s="228">
        <v>7920</v>
      </c>
      <c r="P655" s="228">
        <v>1</v>
      </c>
      <c r="Q655" s="233"/>
      <c r="R655" s="233"/>
      <c r="S655" s="241" t="s">
        <v>389</v>
      </c>
      <c r="T655" s="241" t="s">
        <v>389</v>
      </c>
      <c r="U655" s="241" t="s">
        <v>18933</v>
      </c>
      <c r="V655" s="241">
        <v>1998</v>
      </c>
      <c r="W655" s="241">
        <v>130</v>
      </c>
      <c r="X655" s="241"/>
      <c r="Y655" s="241"/>
      <c r="Z655" s="241"/>
      <c r="AA655" s="241"/>
      <c r="AB655" s="241"/>
      <c r="AC655" s="244">
        <v>130</v>
      </c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27"/>
    </row>
    <row r="656" spans="1:48" ht="24" customHeight="1">
      <c r="A656" s="208"/>
      <c r="B656" s="221"/>
      <c r="C656" s="241" t="s">
        <v>4200</v>
      </c>
      <c r="D656" s="241" t="s">
        <v>22421</v>
      </c>
      <c r="E656" s="241" t="s">
        <v>12931</v>
      </c>
      <c r="F656" s="241" t="s">
        <v>4200</v>
      </c>
      <c r="G656" s="241" t="s">
        <v>4200</v>
      </c>
      <c r="H656" s="241">
        <v>1</v>
      </c>
      <c r="I656" s="228">
        <v>8970</v>
      </c>
      <c r="J656" s="228"/>
      <c r="K656" s="228"/>
      <c r="L656" s="241" t="s">
        <v>1979</v>
      </c>
      <c r="M656" s="228">
        <v>68</v>
      </c>
      <c r="N656" s="228">
        <v>105</v>
      </c>
      <c r="O656" s="228">
        <v>7140</v>
      </c>
      <c r="P656" s="228">
        <v>1</v>
      </c>
      <c r="Q656" s="233"/>
      <c r="R656" s="233"/>
      <c r="S656" s="241"/>
      <c r="T656" s="241"/>
      <c r="U656" s="241" t="s">
        <v>18933</v>
      </c>
      <c r="V656" s="241">
        <v>2011</v>
      </c>
      <c r="W656" s="241">
        <v>700</v>
      </c>
      <c r="X656" s="241"/>
      <c r="Y656" s="241"/>
      <c r="Z656" s="241"/>
      <c r="AA656" s="241"/>
      <c r="AB656" s="241"/>
      <c r="AC656" s="244">
        <v>700</v>
      </c>
      <c r="AD656" s="241"/>
      <c r="AE656" s="241"/>
      <c r="AF656" s="241"/>
      <c r="AG656" s="241"/>
      <c r="AH656" s="241">
        <v>4</v>
      </c>
      <c r="AI656" s="241">
        <v>350</v>
      </c>
      <c r="AJ656" s="241">
        <v>246</v>
      </c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27"/>
    </row>
    <row r="657" spans="1:48" ht="24" customHeight="1">
      <c r="A657" s="208"/>
      <c r="B657" s="221"/>
      <c r="C657" s="241" t="s">
        <v>4148</v>
      </c>
      <c r="D657" s="311" t="s">
        <v>22422</v>
      </c>
      <c r="E657" s="241" t="s">
        <v>4149</v>
      </c>
      <c r="F657" s="241" t="s">
        <v>641</v>
      </c>
      <c r="G657" s="241" t="s">
        <v>4150</v>
      </c>
      <c r="H657" s="241"/>
      <c r="I657" s="228">
        <v>7140</v>
      </c>
      <c r="J657" s="228"/>
      <c r="K657" s="228"/>
      <c r="L657" s="241" t="s">
        <v>148</v>
      </c>
      <c r="M657" s="228">
        <v>105</v>
      </c>
      <c r="N657" s="228">
        <v>68</v>
      </c>
      <c r="O657" s="228">
        <v>7140</v>
      </c>
      <c r="P657" s="228">
        <v>1</v>
      </c>
      <c r="Q657" s="233"/>
      <c r="R657" s="233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4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435"/>
    </row>
    <row r="658" spans="1:48" ht="24" customHeight="1">
      <c r="A658" s="208"/>
      <c r="B658" s="221"/>
      <c r="C658" s="227" t="s">
        <v>4148</v>
      </c>
      <c r="D658" s="311" t="s">
        <v>22423</v>
      </c>
      <c r="E658" s="227" t="s">
        <v>4201</v>
      </c>
      <c r="F658" s="227" t="s">
        <v>4148</v>
      </c>
      <c r="G658" s="227" t="s">
        <v>4148</v>
      </c>
      <c r="H658" s="233"/>
      <c r="I658" s="228">
        <v>10800</v>
      </c>
      <c r="J658" s="228"/>
      <c r="K658" s="228"/>
      <c r="L658" s="227" t="s">
        <v>290</v>
      </c>
      <c r="M658" s="228">
        <v>90</v>
      </c>
      <c r="N658" s="228">
        <v>120</v>
      </c>
      <c r="O658" s="228">
        <v>10800</v>
      </c>
      <c r="P658" s="228">
        <v>1</v>
      </c>
      <c r="Q658" s="233"/>
      <c r="R658" s="233"/>
      <c r="S658" s="234"/>
      <c r="T658" s="234"/>
      <c r="U658" s="234"/>
      <c r="V658" s="227">
        <v>2001</v>
      </c>
      <c r="W658" s="233"/>
      <c r="X658" s="233"/>
      <c r="Y658" s="233"/>
      <c r="Z658" s="233"/>
      <c r="AA658" s="233"/>
      <c r="AB658" s="233"/>
      <c r="AC658" s="228">
        <v>900</v>
      </c>
      <c r="AD658" s="233"/>
      <c r="AE658" s="233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  <c r="AP658" s="233"/>
      <c r="AQ658" s="233"/>
      <c r="AR658" s="233"/>
      <c r="AS658" s="233"/>
      <c r="AT658" s="233"/>
      <c r="AU658" s="233"/>
      <c r="AV658" s="227"/>
    </row>
    <row r="659" spans="1:48" ht="24" customHeight="1">
      <c r="A659" s="208"/>
      <c r="B659" s="221"/>
      <c r="C659" s="227" t="s">
        <v>4148</v>
      </c>
      <c r="D659" s="311" t="s">
        <v>22424</v>
      </c>
      <c r="E659" s="227" t="s">
        <v>4202</v>
      </c>
      <c r="F659" s="227" t="s">
        <v>4148</v>
      </c>
      <c r="G659" s="227" t="s">
        <v>4203</v>
      </c>
      <c r="H659" s="233"/>
      <c r="I659" s="228">
        <v>7089</v>
      </c>
      <c r="J659" s="228"/>
      <c r="K659" s="228"/>
      <c r="L659" s="227" t="s">
        <v>290</v>
      </c>
      <c r="M659" s="228">
        <v>70</v>
      </c>
      <c r="N659" s="228">
        <v>101</v>
      </c>
      <c r="O659" s="228">
        <v>7089</v>
      </c>
      <c r="P659" s="228">
        <v>1</v>
      </c>
      <c r="Q659" s="233"/>
      <c r="R659" s="234"/>
      <c r="S659" s="241"/>
      <c r="T659" s="234"/>
      <c r="U659" s="234"/>
      <c r="V659" s="227">
        <v>2014</v>
      </c>
      <c r="W659" s="233"/>
      <c r="X659" s="233"/>
      <c r="Y659" s="233"/>
      <c r="Z659" s="233"/>
      <c r="AA659" s="233"/>
      <c r="AB659" s="233"/>
      <c r="AC659" s="228">
        <v>1000</v>
      </c>
      <c r="AD659" s="233"/>
      <c r="AE659" s="233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  <c r="AP659" s="233"/>
      <c r="AQ659" s="233"/>
      <c r="AR659" s="233"/>
      <c r="AS659" s="233"/>
      <c r="AT659" s="233"/>
      <c r="AU659" s="233"/>
      <c r="AV659" s="227"/>
    </row>
    <row r="660" spans="1:48" ht="24" customHeight="1">
      <c r="A660" s="208"/>
      <c r="B660" s="221"/>
      <c r="C660" s="227" t="s">
        <v>4148</v>
      </c>
      <c r="D660" s="311" t="s">
        <v>22424</v>
      </c>
      <c r="E660" s="227" t="s">
        <v>4204</v>
      </c>
      <c r="F660" s="227" t="s">
        <v>4148</v>
      </c>
      <c r="G660" s="227" t="s">
        <v>4148</v>
      </c>
      <c r="H660" s="299"/>
      <c r="I660" s="244">
        <v>4988</v>
      </c>
      <c r="J660" s="244"/>
      <c r="K660" s="244"/>
      <c r="L660" s="241" t="s">
        <v>290</v>
      </c>
      <c r="M660" s="244">
        <v>56</v>
      </c>
      <c r="N660" s="244">
        <v>89</v>
      </c>
      <c r="O660" s="244">
        <v>4984</v>
      </c>
      <c r="P660" s="244">
        <v>1</v>
      </c>
      <c r="Q660" s="244"/>
      <c r="R660" s="244"/>
      <c r="S660" s="241"/>
      <c r="T660" s="241"/>
      <c r="U660" s="241"/>
      <c r="V660" s="241">
        <v>2016</v>
      </c>
      <c r="W660" s="241"/>
      <c r="X660" s="241"/>
      <c r="Y660" s="241"/>
      <c r="Z660" s="241"/>
      <c r="AA660" s="241"/>
      <c r="AB660" s="241"/>
      <c r="AC660" s="244">
        <v>1347</v>
      </c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</row>
    <row r="661" spans="1:48" ht="24" customHeight="1">
      <c r="A661" s="208"/>
      <c r="B661" s="221"/>
      <c r="C661" s="241" t="s">
        <v>4148</v>
      </c>
      <c r="D661" s="311" t="s">
        <v>22424</v>
      </c>
      <c r="E661" s="241" t="s">
        <v>11986</v>
      </c>
      <c r="F661" s="241" t="s">
        <v>4148</v>
      </c>
      <c r="G661" s="241" t="s">
        <v>4148</v>
      </c>
      <c r="H661" s="241"/>
      <c r="I661" s="228">
        <v>137821</v>
      </c>
      <c r="J661" s="228">
        <v>0</v>
      </c>
      <c r="K661" s="228">
        <v>0</v>
      </c>
      <c r="L661" s="241" t="s">
        <v>290</v>
      </c>
      <c r="M661" s="228">
        <v>68</v>
      </c>
      <c r="N661" s="228">
        <v>105</v>
      </c>
      <c r="O661" s="228">
        <v>7104</v>
      </c>
      <c r="P661" s="228">
        <v>2</v>
      </c>
      <c r="Q661" s="233"/>
      <c r="R661" s="233"/>
      <c r="S661" s="241" t="s">
        <v>178</v>
      </c>
      <c r="T661" s="241" t="s">
        <v>332</v>
      </c>
      <c r="U661" s="241"/>
      <c r="V661" s="241">
        <v>2020</v>
      </c>
      <c r="W661" s="241"/>
      <c r="X661" s="241"/>
      <c r="Y661" s="241"/>
      <c r="Z661" s="241"/>
      <c r="AA661" s="241"/>
      <c r="AB661" s="241"/>
      <c r="AC661" s="228">
        <v>35244</v>
      </c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</row>
    <row r="662" spans="1:48" ht="24" customHeight="1">
      <c r="A662" s="208"/>
      <c r="B662" s="221"/>
      <c r="C662" s="241" t="s">
        <v>4159</v>
      </c>
      <c r="D662" s="241" t="s">
        <v>22425</v>
      </c>
      <c r="E662" s="241" t="s">
        <v>4205</v>
      </c>
      <c r="F662" s="241" t="s">
        <v>4159</v>
      </c>
      <c r="G662" s="241" t="s">
        <v>4159</v>
      </c>
      <c r="H662" s="241"/>
      <c r="I662" s="228">
        <v>9272</v>
      </c>
      <c r="J662" s="228"/>
      <c r="K662" s="228"/>
      <c r="L662" s="241" t="s">
        <v>290</v>
      </c>
      <c r="M662" s="228">
        <v>66</v>
      </c>
      <c r="N662" s="228">
        <v>112</v>
      </c>
      <c r="O662" s="228">
        <v>7392</v>
      </c>
      <c r="P662" s="228">
        <v>1</v>
      </c>
      <c r="Q662" s="233"/>
      <c r="R662" s="233">
        <v>1200</v>
      </c>
      <c r="S662" s="241" t="s">
        <v>178</v>
      </c>
      <c r="T662" s="241" t="s">
        <v>332</v>
      </c>
      <c r="U662" s="241"/>
      <c r="V662" s="241">
        <v>2009</v>
      </c>
      <c r="W662" s="241"/>
      <c r="X662" s="241"/>
      <c r="Y662" s="241"/>
      <c r="Z662" s="241"/>
      <c r="AA662" s="241"/>
      <c r="AB662" s="241"/>
      <c r="AC662" s="228">
        <v>553</v>
      </c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</row>
    <row r="663" spans="1:48" ht="24" customHeight="1">
      <c r="A663" s="208"/>
      <c r="B663" s="221"/>
      <c r="C663" s="241" t="s">
        <v>4163</v>
      </c>
      <c r="D663" s="241" t="s">
        <v>4163</v>
      </c>
      <c r="E663" s="241" t="s">
        <v>4206</v>
      </c>
      <c r="F663" s="241" t="s">
        <v>4163</v>
      </c>
      <c r="G663" s="241" t="s">
        <v>4163</v>
      </c>
      <c r="H663" s="241"/>
      <c r="I663" s="228">
        <v>15817</v>
      </c>
      <c r="J663" s="228">
        <v>9032</v>
      </c>
      <c r="K663" s="228">
        <v>9032</v>
      </c>
      <c r="L663" s="241" t="s">
        <v>290</v>
      </c>
      <c r="M663" s="228">
        <v>105</v>
      </c>
      <c r="N663" s="228">
        <v>68</v>
      </c>
      <c r="O663" s="228">
        <v>8970</v>
      </c>
      <c r="P663" s="228">
        <v>1</v>
      </c>
      <c r="Q663" s="233"/>
      <c r="R663" s="233"/>
      <c r="S663" s="241"/>
      <c r="T663" s="241"/>
      <c r="U663" s="241"/>
      <c r="V663" s="241">
        <v>2011</v>
      </c>
      <c r="W663" s="241"/>
      <c r="X663" s="241"/>
      <c r="Y663" s="241"/>
      <c r="Z663" s="241"/>
      <c r="AA663" s="241"/>
      <c r="AB663" s="241"/>
      <c r="AC663" s="228">
        <v>7400</v>
      </c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</row>
    <row r="664" spans="1:48" ht="24" customHeight="1">
      <c r="A664" s="208"/>
      <c r="B664" s="221"/>
      <c r="C664" s="241" t="s">
        <v>4163</v>
      </c>
      <c r="D664" s="241" t="s">
        <v>4163</v>
      </c>
      <c r="E664" s="241" t="s">
        <v>4207</v>
      </c>
      <c r="F664" s="241" t="s">
        <v>4163</v>
      </c>
      <c r="G664" s="241" t="s">
        <v>4163</v>
      </c>
      <c r="H664" s="241"/>
      <c r="I664" s="228">
        <v>33532</v>
      </c>
      <c r="J664" s="228">
        <v>7140</v>
      </c>
      <c r="K664" s="228">
        <v>7140</v>
      </c>
      <c r="L664" s="241" t="s">
        <v>290</v>
      </c>
      <c r="M664" s="228">
        <v>105</v>
      </c>
      <c r="N664" s="228">
        <v>68</v>
      </c>
      <c r="O664" s="228">
        <v>8940</v>
      </c>
      <c r="P664" s="228">
        <v>1</v>
      </c>
      <c r="Q664" s="233"/>
      <c r="R664" s="233"/>
      <c r="S664" s="241"/>
      <c r="T664" s="241"/>
      <c r="U664" s="241"/>
      <c r="V664" s="241">
        <v>2016</v>
      </c>
      <c r="W664" s="241"/>
      <c r="X664" s="241"/>
      <c r="Y664" s="241"/>
      <c r="Z664" s="241"/>
      <c r="AA664" s="241"/>
      <c r="AB664" s="241"/>
      <c r="AC664" s="228">
        <v>5300</v>
      </c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</row>
    <row r="665" spans="1:48" ht="24" customHeight="1">
      <c r="A665" s="208"/>
      <c r="B665" s="221"/>
      <c r="C665" s="241" t="s">
        <v>4163</v>
      </c>
      <c r="D665" s="311" t="s">
        <v>22426</v>
      </c>
      <c r="E665" s="241" t="s">
        <v>22427</v>
      </c>
      <c r="F665" s="241" t="s">
        <v>4163</v>
      </c>
      <c r="G665" s="241" t="s">
        <v>4163</v>
      </c>
      <c r="H665" s="241"/>
      <c r="I665" s="228">
        <v>50051</v>
      </c>
      <c r="J665" s="228">
        <v>469</v>
      </c>
      <c r="K665" s="228">
        <v>472</v>
      </c>
      <c r="L665" s="241" t="s">
        <v>290</v>
      </c>
      <c r="M665" s="228">
        <v>58</v>
      </c>
      <c r="N665" s="228">
        <v>95</v>
      </c>
      <c r="O665" s="228">
        <v>5510</v>
      </c>
      <c r="P665" s="228">
        <v>1</v>
      </c>
      <c r="Q665" s="233"/>
      <c r="R665" s="233">
        <v>330</v>
      </c>
      <c r="S665" s="241" t="s">
        <v>178</v>
      </c>
      <c r="T665" s="241" t="s">
        <v>332</v>
      </c>
      <c r="U665" s="241"/>
      <c r="V665" s="241">
        <v>2017</v>
      </c>
      <c r="W665" s="241"/>
      <c r="X665" s="241"/>
      <c r="Y665" s="241"/>
      <c r="Z665" s="241"/>
      <c r="AA665" s="241"/>
      <c r="AB665" s="241"/>
      <c r="AC665" s="228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</row>
    <row r="666" spans="1:48" ht="24" customHeight="1">
      <c r="A666" s="208"/>
      <c r="B666" s="221"/>
      <c r="C666" s="241" t="s">
        <v>4163</v>
      </c>
      <c r="D666" s="311" t="s">
        <v>22428</v>
      </c>
      <c r="E666" s="243" t="s">
        <v>22429</v>
      </c>
      <c r="F666" s="241" t="s">
        <v>13019</v>
      </c>
      <c r="G666" s="241" t="s">
        <v>13019</v>
      </c>
      <c r="H666" s="241"/>
      <c r="I666" s="244">
        <v>134296</v>
      </c>
      <c r="J666" s="244"/>
      <c r="K666" s="244"/>
      <c r="L666" s="241" t="s">
        <v>1979</v>
      </c>
      <c r="M666" s="244"/>
      <c r="N666" s="244"/>
      <c r="O666" s="244"/>
      <c r="P666" s="244">
        <v>3</v>
      </c>
      <c r="Q666" s="244"/>
      <c r="R666" s="244"/>
      <c r="S666" s="241"/>
      <c r="T666" s="241"/>
      <c r="U666" s="241"/>
      <c r="V666" s="241">
        <v>2023</v>
      </c>
      <c r="W666" s="241"/>
      <c r="X666" s="241"/>
      <c r="Y666" s="241"/>
      <c r="Z666" s="241"/>
      <c r="AA666" s="241"/>
      <c r="AB666" s="241"/>
      <c r="AC666" s="244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</row>
    <row r="667" spans="1:48" ht="24" customHeight="1">
      <c r="A667" s="208"/>
      <c r="B667" s="221"/>
      <c r="C667" s="241" t="s">
        <v>4163</v>
      </c>
      <c r="D667" s="241" t="s">
        <v>22430</v>
      </c>
      <c r="E667" s="241" t="s">
        <v>22431</v>
      </c>
      <c r="F667" s="241" t="s">
        <v>13019</v>
      </c>
      <c r="G667" s="241" t="s">
        <v>13019</v>
      </c>
      <c r="H667" s="241"/>
      <c r="I667" s="228">
        <v>81623</v>
      </c>
      <c r="J667" s="228"/>
      <c r="K667" s="228"/>
      <c r="L667" s="241" t="s">
        <v>1979</v>
      </c>
      <c r="M667" s="228"/>
      <c r="N667" s="228"/>
      <c r="O667" s="228"/>
      <c r="P667" s="228">
        <v>1</v>
      </c>
      <c r="Q667" s="233"/>
      <c r="R667" s="233"/>
      <c r="S667" s="241"/>
      <c r="T667" s="241"/>
      <c r="U667" s="241"/>
      <c r="V667" s="241">
        <v>2008</v>
      </c>
      <c r="W667" s="241"/>
      <c r="X667" s="241"/>
      <c r="Y667" s="241"/>
      <c r="Z667" s="241"/>
      <c r="AA667" s="241"/>
      <c r="AB667" s="241"/>
      <c r="AC667" s="228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</row>
    <row r="668" spans="1:48" ht="24" customHeight="1">
      <c r="A668" s="208"/>
      <c r="B668" s="221"/>
      <c r="C668" s="241" t="s">
        <v>12932</v>
      </c>
      <c r="D668" s="311" t="s">
        <v>22432</v>
      </c>
      <c r="E668" s="241" t="s">
        <v>12933</v>
      </c>
      <c r="F668" s="241" t="s">
        <v>12932</v>
      </c>
      <c r="G668" s="241" t="s">
        <v>12932</v>
      </c>
      <c r="H668" s="241"/>
      <c r="I668" s="228">
        <v>24800</v>
      </c>
      <c r="J668" s="228"/>
      <c r="K668" s="228"/>
      <c r="L668" s="241" t="s">
        <v>1979</v>
      </c>
      <c r="M668" s="228">
        <v>68</v>
      </c>
      <c r="N668" s="228">
        <v>105</v>
      </c>
      <c r="O668" s="228">
        <v>7140</v>
      </c>
      <c r="P668" s="228">
        <v>1</v>
      </c>
      <c r="Q668" s="233"/>
      <c r="R668" s="233"/>
      <c r="S668" s="241"/>
      <c r="T668" s="241"/>
      <c r="U668" s="241"/>
      <c r="V668" s="241">
        <v>2020</v>
      </c>
      <c r="W668" s="241"/>
      <c r="X668" s="241"/>
      <c r="Y668" s="241"/>
      <c r="Z668" s="241"/>
      <c r="AA668" s="241"/>
      <c r="AB668" s="241"/>
      <c r="AC668" s="228">
        <v>3890</v>
      </c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</row>
    <row r="669" spans="1:48" ht="24" customHeight="1">
      <c r="A669" s="208"/>
      <c r="B669" s="221"/>
      <c r="C669" s="241" t="s">
        <v>12932</v>
      </c>
      <c r="D669" s="311" t="s">
        <v>22433</v>
      </c>
      <c r="E669" s="241" t="s">
        <v>12934</v>
      </c>
      <c r="F669" s="241" t="s">
        <v>12932</v>
      </c>
      <c r="G669" s="241" t="s">
        <v>12932</v>
      </c>
      <c r="H669" s="241"/>
      <c r="I669" s="228">
        <v>42000</v>
      </c>
      <c r="J669" s="228">
        <v>6456.76</v>
      </c>
      <c r="K669" s="228">
        <v>4802.5600000000004</v>
      </c>
      <c r="L669" s="241" t="s">
        <v>1979</v>
      </c>
      <c r="M669" s="228">
        <v>70</v>
      </c>
      <c r="N669" s="228">
        <v>107</v>
      </c>
      <c r="O669" s="228">
        <v>7490</v>
      </c>
      <c r="P669" s="228">
        <v>1</v>
      </c>
      <c r="Q669" s="233">
        <v>9000</v>
      </c>
      <c r="R669" s="233">
        <v>12000</v>
      </c>
      <c r="S669" s="241" t="s">
        <v>1983</v>
      </c>
      <c r="T669" s="241" t="s">
        <v>2013</v>
      </c>
      <c r="U669" s="241"/>
      <c r="V669" s="241">
        <v>1988</v>
      </c>
      <c r="W669" s="241"/>
      <c r="X669" s="241"/>
      <c r="Y669" s="241"/>
      <c r="Z669" s="241"/>
      <c r="AA669" s="241"/>
      <c r="AB669" s="241"/>
      <c r="AC669" s="228">
        <v>5389</v>
      </c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</row>
    <row r="670" spans="1:48" ht="24" customHeight="1">
      <c r="A670" s="208"/>
      <c r="B670" s="221"/>
      <c r="C670" s="241" t="s">
        <v>4171</v>
      </c>
      <c r="D670" s="241" t="s">
        <v>22434</v>
      </c>
      <c r="E670" s="241" t="s">
        <v>22435</v>
      </c>
      <c r="F670" s="241" t="s">
        <v>4171</v>
      </c>
      <c r="G670" s="241" t="s">
        <v>4171</v>
      </c>
      <c r="H670" s="241"/>
      <c r="I670" s="228">
        <v>21107</v>
      </c>
      <c r="J670" s="228"/>
      <c r="K670" s="228"/>
      <c r="L670" s="241" t="s">
        <v>290</v>
      </c>
      <c r="M670" s="228">
        <v>72</v>
      </c>
      <c r="N670" s="228">
        <v>110</v>
      </c>
      <c r="O670" s="228">
        <v>7920</v>
      </c>
      <c r="P670" s="228">
        <v>1</v>
      </c>
      <c r="Q670" s="233"/>
      <c r="R670" s="233"/>
      <c r="S670" s="241"/>
      <c r="T670" s="241"/>
      <c r="U670" s="241"/>
      <c r="V670" s="241">
        <v>2006</v>
      </c>
      <c r="W670" s="241"/>
      <c r="X670" s="241"/>
      <c r="Y670" s="241"/>
      <c r="Z670" s="241"/>
      <c r="AA670" s="241"/>
      <c r="AB670" s="241"/>
      <c r="AC670" s="228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</row>
    <row r="671" spans="1:48" ht="24" customHeight="1">
      <c r="A671" s="208"/>
      <c r="B671" s="221"/>
      <c r="C671" s="241" t="s">
        <v>4171</v>
      </c>
      <c r="D671" s="241" t="s">
        <v>22436</v>
      </c>
      <c r="E671" s="241" t="s">
        <v>22437</v>
      </c>
      <c r="F671" s="241" t="s">
        <v>4171</v>
      </c>
      <c r="G671" s="241" t="s">
        <v>4171</v>
      </c>
      <c r="H671" s="241"/>
      <c r="I671" s="228">
        <v>42000</v>
      </c>
      <c r="J671" s="228"/>
      <c r="K671" s="228"/>
      <c r="L671" s="241" t="s">
        <v>148</v>
      </c>
      <c r="M671" s="228">
        <v>65</v>
      </c>
      <c r="N671" s="228">
        <v>110</v>
      </c>
      <c r="O671" s="228">
        <v>7150</v>
      </c>
      <c r="P671" s="228">
        <v>1</v>
      </c>
      <c r="Q671" s="233"/>
      <c r="R671" s="233"/>
      <c r="S671" s="241"/>
      <c r="T671" s="241"/>
      <c r="U671" s="241"/>
      <c r="V671" s="241">
        <v>2005</v>
      </c>
      <c r="W671" s="241"/>
      <c r="X671" s="241"/>
      <c r="Y671" s="241"/>
      <c r="Z671" s="241"/>
      <c r="AA671" s="241"/>
      <c r="AB671" s="241"/>
      <c r="AC671" s="228">
        <v>4033</v>
      </c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</row>
    <row r="672" spans="1:48" ht="24" customHeight="1">
      <c r="A672" s="208"/>
      <c r="B672" s="221"/>
      <c r="C672" s="241" t="s">
        <v>4171</v>
      </c>
      <c r="D672" s="241" t="s">
        <v>22438</v>
      </c>
      <c r="E672" s="241" t="s">
        <v>22439</v>
      </c>
      <c r="F672" s="241" t="s">
        <v>4171</v>
      </c>
      <c r="G672" s="241" t="s">
        <v>4171</v>
      </c>
      <c r="H672" s="241"/>
      <c r="I672" s="228">
        <v>21000</v>
      </c>
      <c r="J672" s="228"/>
      <c r="K672" s="228"/>
      <c r="L672" s="241" t="s">
        <v>1979</v>
      </c>
      <c r="M672" s="228">
        <v>75</v>
      </c>
      <c r="N672" s="228">
        <v>110</v>
      </c>
      <c r="O672" s="228">
        <v>8250</v>
      </c>
      <c r="P672" s="228">
        <v>1</v>
      </c>
      <c r="Q672" s="233"/>
      <c r="R672" s="233"/>
      <c r="S672" s="241"/>
      <c r="T672" s="241"/>
      <c r="U672" s="241"/>
      <c r="V672" s="241">
        <v>2005</v>
      </c>
      <c r="W672" s="241"/>
      <c r="X672" s="241"/>
      <c r="Y672" s="241"/>
      <c r="Z672" s="241"/>
      <c r="AA672" s="241"/>
      <c r="AB672" s="241"/>
      <c r="AC672" s="228">
        <v>1200</v>
      </c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</row>
    <row r="673" spans="1:48" ht="24" customHeight="1">
      <c r="A673" s="208"/>
      <c r="B673" s="221"/>
      <c r="C673" s="241" t="s">
        <v>4171</v>
      </c>
      <c r="D673" s="241" t="s">
        <v>22440</v>
      </c>
      <c r="E673" s="241" t="s">
        <v>22441</v>
      </c>
      <c r="F673" s="241" t="s">
        <v>4171</v>
      </c>
      <c r="G673" s="241" t="s">
        <v>4171</v>
      </c>
      <c r="H673" s="241"/>
      <c r="I673" s="228">
        <v>165000</v>
      </c>
      <c r="J673" s="228"/>
      <c r="K673" s="228"/>
      <c r="L673" s="241" t="s">
        <v>148</v>
      </c>
      <c r="M673" s="228">
        <v>64</v>
      </c>
      <c r="N673" s="228">
        <v>100</v>
      </c>
      <c r="O673" s="228">
        <v>8140</v>
      </c>
      <c r="P673" s="228">
        <v>1</v>
      </c>
      <c r="Q673" s="233"/>
      <c r="R673" s="233"/>
      <c r="S673" s="241"/>
      <c r="T673" s="241"/>
      <c r="U673" s="241"/>
      <c r="V673" s="241">
        <v>2011</v>
      </c>
      <c r="W673" s="241"/>
      <c r="X673" s="241"/>
      <c r="Y673" s="241"/>
      <c r="Z673" s="241"/>
      <c r="AA673" s="241"/>
      <c r="AB673" s="241"/>
      <c r="AC673" s="228">
        <v>10000</v>
      </c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 t="s">
        <v>8824</v>
      </c>
    </row>
    <row r="674" spans="1:48" ht="24" customHeight="1">
      <c r="A674" s="208"/>
      <c r="B674" s="912"/>
      <c r="C674" s="241" t="s">
        <v>4171</v>
      </c>
      <c r="D674" s="241" t="s">
        <v>22442</v>
      </c>
      <c r="E674" s="241" t="s">
        <v>22443</v>
      </c>
      <c r="F674" s="241" t="s">
        <v>4171</v>
      </c>
      <c r="G674" s="241" t="s">
        <v>4171</v>
      </c>
      <c r="H674" s="241"/>
      <c r="I674" s="228">
        <v>18900</v>
      </c>
      <c r="J674" s="228"/>
      <c r="K674" s="228"/>
      <c r="L674" s="241" t="s">
        <v>469</v>
      </c>
      <c r="M674" s="228">
        <v>90</v>
      </c>
      <c r="N674" s="228">
        <v>50</v>
      </c>
      <c r="O674" s="228">
        <v>5094</v>
      </c>
      <c r="P674" s="228">
        <v>1</v>
      </c>
      <c r="Q674" s="233"/>
      <c r="R674" s="233"/>
      <c r="S674" s="241"/>
      <c r="T674" s="241"/>
      <c r="U674" s="241"/>
      <c r="V674" s="241">
        <v>2015</v>
      </c>
      <c r="W674" s="241"/>
      <c r="X674" s="241"/>
      <c r="Y674" s="241"/>
      <c r="Z674" s="241"/>
      <c r="AA674" s="241"/>
      <c r="AB674" s="241"/>
      <c r="AC674" s="228">
        <v>1500</v>
      </c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</row>
    <row r="675" spans="1:48" s="1308" customFormat="1" ht="24" customHeight="1">
      <c r="A675" s="1310"/>
      <c r="B675" s="913" t="s">
        <v>90</v>
      </c>
      <c r="C675" s="314" t="s">
        <v>55</v>
      </c>
      <c r="D675" s="349"/>
      <c r="E675" s="315">
        <f>COUNTA(E676:E716)</f>
        <v>41</v>
      </c>
      <c r="F675" s="349"/>
      <c r="G675" s="349"/>
      <c r="H675" s="349"/>
      <c r="I675" s="318">
        <f>SUM(I676:I716)</f>
        <v>1446444.2</v>
      </c>
      <c r="J675" s="318">
        <f>SUM(J676:J716)</f>
        <v>40863.770000000004</v>
      </c>
      <c r="K675" s="318">
        <f>SUM(K676:K716)</f>
        <v>60569.77</v>
      </c>
      <c r="L675" s="314"/>
      <c r="M675" s="318"/>
      <c r="N675" s="318"/>
      <c r="O675" s="318"/>
      <c r="P675" s="318">
        <f>SUM(P676:P716)</f>
        <v>69</v>
      </c>
      <c r="Q675" s="318"/>
      <c r="R675" s="318"/>
      <c r="S675" s="314"/>
      <c r="T675" s="314"/>
      <c r="U675" s="314"/>
      <c r="V675" s="314"/>
      <c r="W675" s="349"/>
      <c r="X675" s="349"/>
      <c r="Y675" s="349"/>
      <c r="Z675" s="349"/>
      <c r="AA675" s="349"/>
      <c r="AB675" s="349"/>
      <c r="AC675" s="380"/>
      <c r="AD675" s="314"/>
      <c r="AE675" s="314"/>
      <c r="AF675" s="349"/>
      <c r="AG675" s="349"/>
      <c r="AH675" s="349"/>
      <c r="AI675" s="349"/>
      <c r="AJ675" s="349"/>
      <c r="AK675" s="381"/>
      <c r="AL675" s="381"/>
      <c r="AM675" s="349"/>
      <c r="AN675" s="349"/>
      <c r="AO675" s="349"/>
      <c r="AP675" s="349"/>
      <c r="AQ675" s="349"/>
      <c r="AR675" s="349"/>
      <c r="AS675" s="349"/>
      <c r="AT675" s="349"/>
      <c r="AU675" s="349"/>
      <c r="AV675" s="381"/>
    </row>
    <row r="676" spans="1:48" s="1327" customFormat="1" ht="24" customHeight="1">
      <c r="A676" s="1326"/>
      <c r="B676" s="200"/>
      <c r="C676" s="227" t="s">
        <v>1715</v>
      </c>
      <c r="D676" s="227" t="s">
        <v>22983</v>
      </c>
      <c r="E676" s="227" t="s">
        <v>4514</v>
      </c>
      <c r="F676" s="227" t="s">
        <v>1715</v>
      </c>
      <c r="G676" s="227" t="s">
        <v>16982</v>
      </c>
      <c r="H676" s="233">
        <v>10</v>
      </c>
      <c r="I676" s="228">
        <v>190550</v>
      </c>
      <c r="J676" s="228">
        <v>5714</v>
      </c>
      <c r="K676" s="228">
        <v>20221</v>
      </c>
      <c r="L676" s="227" t="s">
        <v>1843</v>
      </c>
      <c r="M676" s="228">
        <v>79</v>
      </c>
      <c r="N676" s="228">
        <v>116</v>
      </c>
      <c r="O676" s="228">
        <v>45820</v>
      </c>
      <c r="P676" s="228">
        <v>5</v>
      </c>
      <c r="Q676" s="228">
        <v>4231</v>
      </c>
      <c r="R676" s="228">
        <v>4231</v>
      </c>
      <c r="S676" s="227" t="s">
        <v>4128</v>
      </c>
      <c r="T676" s="227" t="s">
        <v>332</v>
      </c>
      <c r="U676" s="227" t="s">
        <v>18933</v>
      </c>
      <c r="V676" s="390">
        <v>2008</v>
      </c>
      <c r="W676" s="228">
        <v>127500</v>
      </c>
      <c r="X676" s="228">
        <v>565</v>
      </c>
      <c r="Y676" s="228">
        <v>732</v>
      </c>
      <c r="Z676" s="228">
        <v>760</v>
      </c>
      <c r="AA676" s="228"/>
      <c r="AB676" s="228"/>
      <c r="AC676" s="228">
        <f>SUM(W676:AB676)</f>
        <v>129557</v>
      </c>
      <c r="AD676" s="227">
        <v>2022</v>
      </c>
      <c r="AE676" s="227">
        <v>2023</v>
      </c>
      <c r="AF676" s="233">
        <v>4</v>
      </c>
      <c r="AG676" s="233">
        <v>382</v>
      </c>
      <c r="AH676" s="233">
        <v>5</v>
      </c>
      <c r="AI676" s="233">
        <v>650</v>
      </c>
      <c r="AJ676" s="233">
        <v>3477</v>
      </c>
      <c r="AK676" s="241"/>
      <c r="AL676" s="241"/>
      <c r="AM676" s="233"/>
      <c r="AN676" s="233"/>
      <c r="AO676" s="233"/>
      <c r="AP676" s="233"/>
      <c r="AQ676" s="233"/>
      <c r="AR676" s="233"/>
      <c r="AS676" s="233"/>
      <c r="AT676" s="233"/>
      <c r="AU676" s="233"/>
      <c r="AV676" s="241"/>
    </row>
    <row r="677" spans="1:48" ht="24" customHeight="1">
      <c r="A677" s="208"/>
      <c r="B677" s="200"/>
      <c r="C677" s="227" t="s">
        <v>1715</v>
      </c>
      <c r="D677" s="227" t="s">
        <v>22984</v>
      </c>
      <c r="E677" s="227" t="s">
        <v>4515</v>
      </c>
      <c r="F677" s="227" t="s">
        <v>1715</v>
      </c>
      <c r="G677" s="227" t="s">
        <v>11999</v>
      </c>
      <c r="H677" s="233">
        <v>11</v>
      </c>
      <c r="I677" s="228">
        <v>105310</v>
      </c>
      <c r="J677" s="228">
        <v>1717</v>
      </c>
      <c r="K677" s="228">
        <v>2172</v>
      </c>
      <c r="L677" s="227" t="s">
        <v>4516</v>
      </c>
      <c r="M677" s="228">
        <v>68</v>
      </c>
      <c r="N677" s="228">
        <v>150</v>
      </c>
      <c r="O677" s="228">
        <v>22600</v>
      </c>
      <c r="P677" s="228">
        <v>2</v>
      </c>
      <c r="Q677" s="228"/>
      <c r="R677" s="228">
        <v>200</v>
      </c>
      <c r="S677" s="227"/>
      <c r="T677" s="227"/>
      <c r="U677" s="227" t="s">
        <v>18732</v>
      </c>
      <c r="V677" s="390">
        <v>2011</v>
      </c>
      <c r="W677" s="228"/>
      <c r="X677" s="228"/>
      <c r="Y677" s="228"/>
      <c r="Z677" s="228"/>
      <c r="AA677" s="228"/>
      <c r="AB677" s="228"/>
      <c r="AC677" s="228">
        <v>13962</v>
      </c>
      <c r="AD677" s="227"/>
      <c r="AE677" s="227"/>
      <c r="AF677" s="233"/>
      <c r="AG677" s="233"/>
      <c r="AH677" s="233"/>
      <c r="AI677" s="233"/>
      <c r="AJ677" s="233"/>
      <c r="AK677" s="241"/>
      <c r="AL677" s="241"/>
      <c r="AM677" s="233"/>
      <c r="AN677" s="233"/>
      <c r="AO677" s="233"/>
      <c r="AP677" s="233"/>
      <c r="AQ677" s="233"/>
      <c r="AR677" s="233"/>
      <c r="AS677" s="233"/>
      <c r="AT677" s="233"/>
      <c r="AU677" s="233"/>
      <c r="AV677" s="241"/>
    </row>
    <row r="678" spans="1:48" ht="24" customHeight="1">
      <c r="A678" s="208"/>
      <c r="B678" s="200"/>
      <c r="C678" s="227" t="s">
        <v>1715</v>
      </c>
      <c r="D678" s="227" t="s">
        <v>22953</v>
      </c>
      <c r="E678" s="227" t="s">
        <v>16985</v>
      </c>
      <c r="F678" s="227" t="s">
        <v>1715</v>
      </c>
      <c r="G678" s="227" t="s">
        <v>16982</v>
      </c>
      <c r="H678" s="233"/>
      <c r="I678" s="228">
        <v>18945</v>
      </c>
      <c r="J678" s="228">
        <v>563</v>
      </c>
      <c r="K678" s="228">
        <v>563</v>
      </c>
      <c r="L678" s="227" t="s">
        <v>6035</v>
      </c>
      <c r="M678" s="228">
        <v>70</v>
      </c>
      <c r="N678" s="228">
        <v>105</v>
      </c>
      <c r="O678" s="228">
        <v>7841</v>
      </c>
      <c r="P678" s="228">
        <v>1</v>
      </c>
      <c r="Q678" s="228">
        <v>2500</v>
      </c>
      <c r="R678" s="228">
        <v>2500</v>
      </c>
      <c r="S678" s="227" t="s">
        <v>2974</v>
      </c>
      <c r="T678" s="227" t="s">
        <v>332</v>
      </c>
      <c r="U678" s="227" t="s">
        <v>18732</v>
      </c>
      <c r="V678" s="390">
        <v>2001</v>
      </c>
      <c r="W678" s="228"/>
      <c r="X678" s="228"/>
      <c r="Y678" s="228"/>
      <c r="Z678" s="228"/>
      <c r="AA678" s="228"/>
      <c r="AB678" s="228"/>
      <c r="AC678" s="228"/>
      <c r="AD678" s="227"/>
      <c r="AE678" s="227"/>
      <c r="AF678" s="233"/>
      <c r="AG678" s="233"/>
      <c r="AH678" s="233"/>
      <c r="AI678" s="233"/>
      <c r="AJ678" s="233"/>
      <c r="AK678" s="241"/>
      <c r="AL678" s="241"/>
      <c r="AM678" s="233"/>
      <c r="AN678" s="233"/>
      <c r="AO678" s="233"/>
      <c r="AP678" s="233"/>
      <c r="AQ678" s="233"/>
      <c r="AR678" s="233"/>
      <c r="AS678" s="233"/>
      <c r="AT678" s="233"/>
      <c r="AU678" s="233"/>
      <c r="AV678" s="241" t="s">
        <v>16994</v>
      </c>
    </row>
    <row r="679" spans="1:48" ht="24" customHeight="1">
      <c r="A679" s="208"/>
      <c r="B679" s="200"/>
      <c r="C679" s="227" t="s">
        <v>14524</v>
      </c>
      <c r="D679" s="227" t="s">
        <v>22985</v>
      </c>
      <c r="E679" s="227" t="s">
        <v>22986</v>
      </c>
      <c r="F679" s="227" t="s">
        <v>14524</v>
      </c>
      <c r="G679" s="227" t="s">
        <v>22987</v>
      </c>
      <c r="H679" s="233"/>
      <c r="I679" s="228">
        <v>22073</v>
      </c>
      <c r="J679" s="228">
        <v>296.92</v>
      </c>
      <c r="K679" s="228">
        <v>296.92</v>
      </c>
      <c r="L679" s="227" t="s">
        <v>1979</v>
      </c>
      <c r="M679" s="228">
        <v>78</v>
      </c>
      <c r="N679" s="228">
        <v>115</v>
      </c>
      <c r="O679" s="228">
        <v>8970</v>
      </c>
      <c r="P679" s="228">
        <v>1</v>
      </c>
      <c r="Q679" s="228">
        <v>468</v>
      </c>
      <c r="R679" s="228">
        <v>468</v>
      </c>
      <c r="S679" s="227" t="s">
        <v>4519</v>
      </c>
      <c r="T679" s="227" t="s">
        <v>332</v>
      </c>
      <c r="U679" s="227" t="s">
        <v>18732</v>
      </c>
      <c r="V679" s="390">
        <v>2019</v>
      </c>
      <c r="W679" s="228"/>
      <c r="X679" s="228"/>
      <c r="Y679" s="228"/>
      <c r="Z679" s="228"/>
      <c r="AA679" s="228"/>
      <c r="AB679" s="228"/>
      <c r="AC679" s="228"/>
      <c r="AD679" s="227"/>
      <c r="AE679" s="227"/>
      <c r="AF679" s="233"/>
      <c r="AG679" s="233"/>
      <c r="AH679" s="233"/>
      <c r="AI679" s="233"/>
      <c r="AJ679" s="233"/>
      <c r="AK679" s="241"/>
      <c r="AL679" s="241"/>
      <c r="AM679" s="233"/>
      <c r="AN679" s="233"/>
      <c r="AO679" s="233"/>
      <c r="AP679" s="233"/>
      <c r="AQ679" s="233"/>
      <c r="AR679" s="233"/>
      <c r="AS679" s="233"/>
      <c r="AT679" s="233"/>
      <c r="AU679" s="233"/>
      <c r="AV679" s="241"/>
    </row>
    <row r="680" spans="1:48" s="1327" customFormat="1" ht="24" customHeight="1">
      <c r="A680" s="1326"/>
      <c r="B680" s="200"/>
      <c r="C680" s="227" t="s">
        <v>4490</v>
      </c>
      <c r="D680" s="227" t="s">
        <v>22988</v>
      </c>
      <c r="E680" s="227" t="s">
        <v>13038</v>
      </c>
      <c r="F680" s="227" t="s">
        <v>4490</v>
      </c>
      <c r="G680" s="227" t="s">
        <v>22989</v>
      </c>
      <c r="H680" s="233"/>
      <c r="I680" s="228">
        <v>20400</v>
      </c>
      <c r="J680" s="228"/>
      <c r="K680" s="228"/>
      <c r="L680" s="227" t="s">
        <v>148</v>
      </c>
      <c r="M680" s="228">
        <v>68</v>
      </c>
      <c r="N680" s="228">
        <v>105</v>
      </c>
      <c r="O680" s="228">
        <v>14280</v>
      </c>
      <c r="P680" s="228">
        <v>2</v>
      </c>
      <c r="Q680" s="228"/>
      <c r="R680" s="228"/>
      <c r="S680" s="227"/>
      <c r="T680" s="227"/>
      <c r="U680" s="227"/>
      <c r="V680" s="390">
        <v>2018</v>
      </c>
      <c r="W680" s="228">
        <v>1213</v>
      </c>
      <c r="X680" s="228"/>
      <c r="Y680" s="228"/>
      <c r="Z680" s="228"/>
      <c r="AA680" s="228"/>
      <c r="AB680" s="228"/>
      <c r="AC680" s="228">
        <v>1213</v>
      </c>
      <c r="AD680" s="227"/>
      <c r="AE680" s="227"/>
      <c r="AF680" s="233"/>
      <c r="AG680" s="233"/>
      <c r="AH680" s="233"/>
      <c r="AI680" s="233"/>
      <c r="AJ680" s="233"/>
      <c r="AK680" s="241"/>
      <c r="AL680" s="241"/>
      <c r="AM680" s="233"/>
      <c r="AN680" s="233"/>
      <c r="AO680" s="233"/>
      <c r="AP680" s="233"/>
      <c r="AQ680" s="233"/>
      <c r="AR680" s="233"/>
      <c r="AS680" s="233"/>
      <c r="AT680" s="233"/>
      <c r="AU680" s="233"/>
      <c r="AV680" s="241"/>
    </row>
    <row r="681" spans="1:48" ht="24" customHeight="1">
      <c r="A681" s="208"/>
      <c r="B681" s="200"/>
      <c r="C681" s="227" t="s">
        <v>4492</v>
      </c>
      <c r="D681" s="227" t="s">
        <v>22990</v>
      </c>
      <c r="E681" s="227" t="s">
        <v>12000</v>
      </c>
      <c r="F681" s="227" t="s">
        <v>4492</v>
      </c>
      <c r="G681" s="227" t="s">
        <v>22960</v>
      </c>
      <c r="H681" s="233">
        <v>1</v>
      </c>
      <c r="I681" s="228">
        <v>7490</v>
      </c>
      <c r="J681" s="228"/>
      <c r="K681" s="228"/>
      <c r="L681" s="227" t="s">
        <v>22991</v>
      </c>
      <c r="M681" s="228">
        <v>70</v>
      </c>
      <c r="N681" s="228">
        <v>105</v>
      </c>
      <c r="O681" s="228">
        <v>7350</v>
      </c>
      <c r="P681" s="228">
        <v>1</v>
      </c>
      <c r="Q681" s="228"/>
      <c r="R681" s="228"/>
      <c r="S681" s="227"/>
      <c r="T681" s="227"/>
      <c r="U681" s="227"/>
      <c r="V681" s="227">
        <v>2014</v>
      </c>
      <c r="W681" s="228"/>
      <c r="X681" s="228"/>
      <c r="Y681" s="228"/>
      <c r="Z681" s="228"/>
      <c r="AA681" s="228"/>
      <c r="AB681" s="228"/>
      <c r="AC681" s="228">
        <v>800</v>
      </c>
      <c r="AD681" s="227"/>
      <c r="AE681" s="227"/>
      <c r="AF681" s="233"/>
      <c r="AG681" s="233"/>
      <c r="AH681" s="233"/>
      <c r="AI681" s="233"/>
      <c r="AJ681" s="233"/>
      <c r="AK681" s="241"/>
      <c r="AL681" s="241"/>
      <c r="AM681" s="233"/>
      <c r="AN681" s="233"/>
      <c r="AO681" s="233"/>
      <c r="AP681" s="233"/>
      <c r="AQ681" s="233"/>
      <c r="AR681" s="233"/>
      <c r="AS681" s="233"/>
      <c r="AT681" s="233"/>
      <c r="AU681" s="233"/>
      <c r="AV681" s="241"/>
    </row>
    <row r="682" spans="1:48" ht="24" customHeight="1">
      <c r="A682" s="208"/>
      <c r="B682" s="200"/>
      <c r="C682" s="227" t="s">
        <v>4492</v>
      </c>
      <c r="D682" s="227" t="s">
        <v>22992</v>
      </c>
      <c r="E682" s="227" t="s">
        <v>12002</v>
      </c>
      <c r="F682" s="227" t="s">
        <v>4492</v>
      </c>
      <c r="G682" s="227" t="s">
        <v>22960</v>
      </c>
      <c r="H682" s="233">
        <v>1</v>
      </c>
      <c r="I682" s="228">
        <v>12800</v>
      </c>
      <c r="J682" s="228"/>
      <c r="K682" s="228"/>
      <c r="L682" s="227" t="s">
        <v>22993</v>
      </c>
      <c r="M682" s="228">
        <v>64</v>
      </c>
      <c r="N682" s="228">
        <v>100</v>
      </c>
      <c r="O682" s="228">
        <v>12800</v>
      </c>
      <c r="P682" s="228">
        <v>2</v>
      </c>
      <c r="Q682" s="228"/>
      <c r="R682" s="228"/>
      <c r="S682" s="227"/>
      <c r="T682" s="227"/>
      <c r="U682" s="227"/>
      <c r="V682" s="227">
        <v>2020</v>
      </c>
      <c r="W682" s="228"/>
      <c r="X682" s="228"/>
      <c r="Y682" s="228"/>
      <c r="Z682" s="228"/>
      <c r="AA682" s="228"/>
      <c r="AB682" s="228"/>
      <c r="AC682" s="228">
        <v>637</v>
      </c>
      <c r="AD682" s="227"/>
      <c r="AE682" s="227"/>
      <c r="AF682" s="233"/>
      <c r="AG682" s="233"/>
      <c r="AH682" s="233"/>
      <c r="AI682" s="233"/>
      <c r="AJ682" s="233"/>
      <c r="AK682" s="241"/>
      <c r="AL682" s="241"/>
      <c r="AM682" s="233"/>
      <c r="AN682" s="233"/>
      <c r="AO682" s="233"/>
      <c r="AP682" s="233"/>
      <c r="AQ682" s="233"/>
      <c r="AR682" s="233"/>
      <c r="AS682" s="233"/>
      <c r="AT682" s="233"/>
      <c r="AU682" s="233"/>
      <c r="AV682" s="241"/>
    </row>
    <row r="683" spans="1:48" ht="24" customHeight="1">
      <c r="A683" s="208"/>
      <c r="B683" s="200"/>
      <c r="C683" s="227" t="s">
        <v>4492</v>
      </c>
      <c r="D683" s="227" t="s">
        <v>22994</v>
      </c>
      <c r="E683" s="227" t="s">
        <v>16986</v>
      </c>
      <c r="F683" s="227" t="s">
        <v>4492</v>
      </c>
      <c r="G683" s="227" t="s">
        <v>22960</v>
      </c>
      <c r="H683" s="233">
        <v>6</v>
      </c>
      <c r="I683" s="228">
        <v>121080.2</v>
      </c>
      <c r="J683" s="228">
        <v>2704.85</v>
      </c>
      <c r="K683" s="228">
        <v>2704.85</v>
      </c>
      <c r="L683" s="227" t="s">
        <v>16992</v>
      </c>
      <c r="M683" s="228">
        <v>70</v>
      </c>
      <c r="N683" s="228">
        <v>105</v>
      </c>
      <c r="O683" s="228">
        <v>31485</v>
      </c>
      <c r="P683" s="228">
        <v>5</v>
      </c>
      <c r="Q683" s="228">
        <v>3310</v>
      </c>
      <c r="R683" s="228">
        <v>3310</v>
      </c>
      <c r="S683" s="227" t="s">
        <v>4519</v>
      </c>
      <c r="T683" s="227" t="s">
        <v>2013</v>
      </c>
      <c r="U683" s="227"/>
      <c r="V683" s="227">
        <v>2023</v>
      </c>
      <c r="W683" s="228"/>
      <c r="X683" s="228"/>
      <c r="Y683" s="228"/>
      <c r="Z683" s="228"/>
      <c r="AA683" s="228"/>
      <c r="AB683" s="228"/>
      <c r="AC683" s="228">
        <v>36800</v>
      </c>
      <c r="AD683" s="227"/>
      <c r="AE683" s="227"/>
      <c r="AF683" s="233">
        <v>1</v>
      </c>
      <c r="AG683" s="233"/>
      <c r="AH683" s="233">
        <v>4</v>
      </c>
      <c r="AI683" s="233"/>
      <c r="AJ683" s="233"/>
      <c r="AK683" s="241"/>
      <c r="AL683" s="241"/>
      <c r="AM683" s="233"/>
      <c r="AN683" s="233"/>
      <c r="AO683" s="233"/>
      <c r="AP683" s="233"/>
      <c r="AQ683" s="233"/>
      <c r="AR683" s="233"/>
      <c r="AS683" s="233"/>
      <c r="AT683" s="233"/>
      <c r="AU683" s="233"/>
      <c r="AV683" s="241"/>
    </row>
    <row r="684" spans="1:48" ht="24" customHeight="1">
      <c r="A684" s="208"/>
      <c r="B684" s="200"/>
      <c r="C684" s="227" t="s">
        <v>1718</v>
      </c>
      <c r="D684" s="227" t="s">
        <v>22962</v>
      </c>
      <c r="E684" s="227" t="s">
        <v>4517</v>
      </c>
      <c r="F684" s="227" t="s">
        <v>1718</v>
      </c>
      <c r="G684" s="227" t="s">
        <v>1718</v>
      </c>
      <c r="H684" s="233"/>
      <c r="I684" s="228">
        <v>20500</v>
      </c>
      <c r="J684" s="228">
        <v>7426</v>
      </c>
      <c r="K684" s="228">
        <v>14323</v>
      </c>
      <c r="L684" s="227" t="s">
        <v>22995</v>
      </c>
      <c r="M684" s="228">
        <v>70</v>
      </c>
      <c r="N684" s="228">
        <v>105</v>
      </c>
      <c r="O684" s="228">
        <v>7350</v>
      </c>
      <c r="P684" s="228">
        <v>1</v>
      </c>
      <c r="Q684" s="228">
        <v>555</v>
      </c>
      <c r="R684" s="228">
        <v>1000</v>
      </c>
      <c r="S684" s="227" t="s">
        <v>4519</v>
      </c>
      <c r="T684" s="227" t="s">
        <v>332</v>
      </c>
      <c r="U684" s="227"/>
      <c r="V684" s="227">
        <v>2008</v>
      </c>
      <c r="W684" s="228"/>
      <c r="X684" s="228"/>
      <c r="Y684" s="228"/>
      <c r="Z684" s="228"/>
      <c r="AA684" s="228"/>
      <c r="AB684" s="228"/>
      <c r="AC684" s="228">
        <v>700</v>
      </c>
      <c r="AD684" s="227"/>
      <c r="AE684" s="227"/>
      <c r="AF684" s="233"/>
      <c r="AG684" s="233"/>
      <c r="AH684" s="233"/>
      <c r="AI684" s="233"/>
      <c r="AJ684" s="233"/>
      <c r="AK684" s="241"/>
      <c r="AL684" s="241"/>
      <c r="AM684" s="233"/>
      <c r="AN684" s="233"/>
      <c r="AO684" s="233"/>
      <c r="AP684" s="233"/>
      <c r="AQ684" s="233"/>
      <c r="AR684" s="233"/>
      <c r="AS684" s="233"/>
      <c r="AT684" s="233"/>
      <c r="AU684" s="233"/>
      <c r="AV684" s="241"/>
    </row>
    <row r="685" spans="1:48" ht="24" customHeight="1">
      <c r="A685" s="208"/>
      <c r="B685" s="200"/>
      <c r="C685" s="227" t="s">
        <v>1718</v>
      </c>
      <c r="D685" s="227" t="s">
        <v>22996</v>
      </c>
      <c r="E685" s="227" t="s">
        <v>4518</v>
      </c>
      <c r="F685" s="227" t="s">
        <v>1718</v>
      </c>
      <c r="G685" s="227" t="s">
        <v>13945</v>
      </c>
      <c r="H685" s="233"/>
      <c r="I685" s="228">
        <v>59332</v>
      </c>
      <c r="J685" s="228"/>
      <c r="K685" s="228"/>
      <c r="L685" s="227" t="s">
        <v>290</v>
      </c>
      <c r="M685" s="228">
        <v>65</v>
      </c>
      <c r="N685" s="228">
        <v>96</v>
      </c>
      <c r="O685" s="228">
        <v>6240</v>
      </c>
      <c r="P685" s="228">
        <v>1</v>
      </c>
      <c r="Q685" s="228"/>
      <c r="R685" s="228"/>
      <c r="S685" s="227"/>
      <c r="T685" s="227"/>
      <c r="U685" s="227"/>
      <c r="V685" s="227">
        <v>2012</v>
      </c>
      <c r="W685" s="228"/>
      <c r="X685" s="228"/>
      <c r="Y685" s="228"/>
      <c r="Z685" s="228"/>
      <c r="AA685" s="228"/>
      <c r="AB685" s="228"/>
      <c r="AC685" s="228">
        <v>1500</v>
      </c>
      <c r="AD685" s="227"/>
      <c r="AE685" s="227"/>
      <c r="AF685" s="233"/>
      <c r="AG685" s="233"/>
      <c r="AH685" s="233"/>
      <c r="AI685" s="233"/>
      <c r="AJ685" s="233"/>
      <c r="AK685" s="241"/>
      <c r="AL685" s="241"/>
      <c r="AM685" s="233"/>
      <c r="AN685" s="233"/>
      <c r="AO685" s="233"/>
      <c r="AP685" s="233"/>
      <c r="AQ685" s="233"/>
      <c r="AR685" s="233"/>
      <c r="AS685" s="233"/>
      <c r="AT685" s="233"/>
      <c r="AU685" s="233"/>
      <c r="AV685" s="241"/>
    </row>
    <row r="686" spans="1:48" ht="24" customHeight="1">
      <c r="A686" s="208"/>
      <c r="B686" s="200"/>
      <c r="C686" s="227" t="s">
        <v>1718</v>
      </c>
      <c r="D686" s="227" t="s">
        <v>22997</v>
      </c>
      <c r="E686" s="227" t="s">
        <v>4520</v>
      </c>
      <c r="F686" s="227" t="s">
        <v>1718</v>
      </c>
      <c r="G686" s="227" t="s">
        <v>1718</v>
      </c>
      <c r="H686" s="233">
        <v>3</v>
      </c>
      <c r="I686" s="228">
        <v>19619</v>
      </c>
      <c r="J686" s="228">
        <v>18375</v>
      </c>
      <c r="K686" s="228"/>
      <c r="L686" s="227" t="s">
        <v>290</v>
      </c>
      <c r="M686" s="228">
        <v>110</v>
      </c>
      <c r="N686" s="228">
        <v>74</v>
      </c>
      <c r="O686" s="228">
        <v>8140</v>
      </c>
      <c r="P686" s="228">
        <v>2</v>
      </c>
      <c r="Q686" s="228">
        <v>504</v>
      </c>
      <c r="R686" s="228">
        <v>1000</v>
      </c>
      <c r="S686" s="227" t="s">
        <v>4519</v>
      </c>
      <c r="T686" s="227" t="s">
        <v>332</v>
      </c>
      <c r="U686" s="227"/>
      <c r="V686" s="227">
        <v>2014</v>
      </c>
      <c r="W686" s="228"/>
      <c r="X686" s="228"/>
      <c r="Y686" s="228"/>
      <c r="Z686" s="228"/>
      <c r="AA686" s="228"/>
      <c r="AB686" s="228"/>
      <c r="AC686" s="228">
        <v>1600</v>
      </c>
      <c r="AD686" s="227"/>
      <c r="AE686" s="227"/>
      <c r="AF686" s="233"/>
      <c r="AG686" s="233"/>
      <c r="AH686" s="233"/>
      <c r="AI686" s="233"/>
      <c r="AJ686" s="233"/>
      <c r="AK686" s="241"/>
      <c r="AL686" s="241"/>
      <c r="AM686" s="233"/>
      <c r="AN686" s="233"/>
      <c r="AO686" s="233"/>
      <c r="AP686" s="233"/>
      <c r="AQ686" s="233"/>
      <c r="AR686" s="233"/>
      <c r="AS686" s="233"/>
      <c r="AT686" s="233"/>
      <c r="AU686" s="233"/>
      <c r="AV686" s="241"/>
    </row>
    <row r="687" spans="1:48" ht="24" customHeight="1">
      <c r="A687" s="208"/>
      <c r="B687" s="200"/>
      <c r="C687" s="227" t="s">
        <v>1718</v>
      </c>
      <c r="D687" s="227" t="s">
        <v>22998</v>
      </c>
      <c r="E687" s="227" t="s">
        <v>4521</v>
      </c>
      <c r="F687" s="227" t="s">
        <v>1718</v>
      </c>
      <c r="G687" s="227" t="s">
        <v>1718</v>
      </c>
      <c r="H687" s="233">
        <v>2</v>
      </c>
      <c r="I687" s="228">
        <v>7140</v>
      </c>
      <c r="J687" s="228">
        <v>2850</v>
      </c>
      <c r="K687" s="228"/>
      <c r="L687" s="227" t="s">
        <v>4522</v>
      </c>
      <c r="M687" s="228">
        <v>70</v>
      </c>
      <c r="N687" s="228">
        <v>105</v>
      </c>
      <c r="O687" s="228">
        <v>14700</v>
      </c>
      <c r="P687" s="228">
        <v>2</v>
      </c>
      <c r="Q687" s="228">
        <v>200</v>
      </c>
      <c r="R687" s="228">
        <v>200</v>
      </c>
      <c r="S687" s="227" t="s">
        <v>4519</v>
      </c>
      <c r="T687" s="227" t="s">
        <v>332</v>
      </c>
      <c r="U687" s="227"/>
      <c r="V687" s="227">
        <v>2016</v>
      </c>
      <c r="W687" s="228"/>
      <c r="X687" s="228"/>
      <c r="Y687" s="228"/>
      <c r="Z687" s="228"/>
      <c r="AA687" s="228"/>
      <c r="AB687" s="228"/>
      <c r="AC687" s="228">
        <v>1110</v>
      </c>
      <c r="AD687" s="227"/>
      <c r="AE687" s="227"/>
      <c r="AF687" s="233"/>
      <c r="AG687" s="233"/>
      <c r="AH687" s="233"/>
      <c r="AI687" s="233"/>
      <c r="AJ687" s="233"/>
      <c r="AK687" s="241"/>
      <c r="AL687" s="241"/>
      <c r="AM687" s="233"/>
      <c r="AN687" s="233"/>
      <c r="AO687" s="233"/>
      <c r="AP687" s="233"/>
      <c r="AQ687" s="233"/>
      <c r="AR687" s="233"/>
      <c r="AS687" s="233"/>
      <c r="AT687" s="233"/>
      <c r="AU687" s="233"/>
      <c r="AV687" s="241" t="s">
        <v>13937</v>
      </c>
    </row>
    <row r="688" spans="1:48" ht="24" customHeight="1">
      <c r="A688" s="208"/>
      <c r="B688" s="200"/>
      <c r="C688" s="227" t="s">
        <v>1721</v>
      </c>
      <c r="D688" s="227"/>
      <c r="E688" s="227" t="s">
        <v>4523</v>
      </c>
      <c r="F688" s="227" t="s">
        <v>1721</v>
      </c>
      <c r="G688" s="227" t="s">
        <v>1721</v>
      </c>
      <c r="H688" s="233"/>
      <c r="I688" s="228">
        <v>9375</v>
      </c>
      <c r="J688" s="228"/>
      <c r="K688" s="228"/>
      <c r="L688" s="227" t="s">
        <v>290</v>
      </c>
      <c r="M688" s="228">
        <v>76</v>
      </c>
      <c r="N688" s="228">
        <v>123</v>
      </c>
      <c r="O688" s="228">
        <v>9419</v>
      </c>
      <c r="P688" s="228">
        <v>1</v>
      </c>
      <c r="Q688" s="228">
        <v>200</v>
      </c>
      <c r="R688" s="228">
        <v>200</v>
      </c>
      <c r="S688" s="227" t="s">
        <v>465</v>
      </c>
      <c r="T688" s="227" t="s">
        <v>332</v>
      </c>
      <c r="U688" s="227"/>
      <c r="V688" s="227">
        <v>2019</v>
      </c>
      <c r="W688" s="228"/>
      <c r="X688" s="228"/>
      <c r="Y688" s="228"/>
      <c r="Z688" s="228"/>
      <c r="AA688" s="228"/>
      <c r="AB688" s="228"/>
      <c r="AC688" s="228">
        <v>1000</v>
      </c>
      <c r="AD688" s="227"/>
      <c r="AE688" s="227"/>
      <c r="AF688" s="233"/>
      <c r="AG688" s="233"/>
      <c r="AH688" s="233"/>
      <c r="AI688" s="233"/>
      <c r="AJ688" s="233"/>
      <c r="AK688" s="241"/>
      <c r="AL688" s="241"/>
      <c r="AM688" s="233"/>
      <c r="AN688" s="233"/>
      <c r="AO688" s="233"/>
      <c r="AP688" s="233"/>
      <c r="AQ688" s="233"/>
      <c r="AR688" s="233"/>
      <c r="AS688" s="233"/>
      <c r="AT688" s="233"/>
      <c r="AU688" s="233"/>
      <c r="AV688" s="241"/>
    </row>
    <row r="689" spans="1:48" ht="24" customHeight="1">
      <c r="A689" s="208"/>
      <c r="B689" s="200"/>
      <c r="C689" s="227" t="s">
        <v>13039</v>
      </c>
      <c r="D689" s="227"/>
      <c r="E689" s="227" t="s">
        <v>13040</v>
      </c>
      <c r="F689" s="227" t="s">
        <v>13039</v>
      </c>
      <c r="G689" s="227" t="s">
        <v>13039</v>
      </c>
      <c r="H689" s="233"/>
      <c r="I689" s="228">
        <v>8147</v>
      </c>
      <c r="J689" s="228"/>
      <c r="K689" s="228"/>
      <c r="L689" s="227" t="s">
        <v>1982</v>
      </c>
      <c r="M689" s="228">
        <v>74</v>
      </c>
      <c r="N689" s="228">
        <v>110</v>
      </c>
      <c r="O689" s="228">
        <v>8147</v>
      </c>
      <c r="P689" s="228">
        <v>1</v>
      </c>
      <c r="Q689" s="228">
        <v>2500</v>
      </c>
      <c r="R689" s="228">
        <v>2500</v>
      </c>
      <c r="S689" s="227" t="s">
        <v>1983</v>
      </c>
      <c r="T689" s="227" t="s">
        <v>332</v>
      </c>
      <c r="U689" s="227"/>
      <c r="V689" s="227">
        <v>2001</v>
      </c>
      <c r="W689" s="228"/>
      <c r="X689" s="228"/>
      <c r="Y689" s="228"/>
      <c r="Z689" s="228"/>
      <c r="AA689" s="228"/>
      <c r="AB689" s="228"/>
      <c r="AC689" s="228">
        <v>29991</v>
      </c>
      <c r="AD689" s="227"/>
      <c r="AE689" s="227"/>
      <c r="AF689" s="233"/>
      <c r="AG689" s="233"/>
      <c r="AH689" s="233"/>
      <c r="AI689" s="233"/>
      <c r="AJ689" s="233"/>
      <c r="AK689" s="241"/>
      <c r="AL689" s="241"/>
      <c r="AM689" s="233"/>
      <c r="AN689" s="233"/>
      <c r="AO689" s="233"/>
      <c r="AP689" s="233"/>
      <c r="AQ689" s="233"/>
      <c r="AR689" s="233"/>
      <c r="AS689" s="233"/>
      <c r="AT689" s="233"/>
      <c r="AU689" s="233"/>
      <c r="AV689" s="241"/>
    </row>
    <row r="690" spans="1:48" ht="24" customHeight="1">
      <c r="A690" s="208"/>
      <c r="B690" s="200"/>
      <c r="C690" s="227" t="s">
        <v>13039</v>
      </c>
      <c r="D690" s="227"/>
      <c r="E690" s="227" t="s">
        <v>17604</v>
      </c>
      <c r="F690" s="227" t="s">
        <v>13039</v>
      </c>
      <c r="G690" s="227" t="s">
        <v>13039</v>
      </c>
      <c r="H690" s="233"/>
      <c r="I690" s="228">
        <v>36649</v>
      </c>
      <c r="J690" s="228"/>
      <c r="K690" s="228"/>
      <c r="L690" s="227" t="s">
        <v>1979</v>
      </c>
      <c r="M690" s="228">
        <v>76</v>
      </c>
      <c r="N690" s="228">
        <v>121</v>
      </c>
      <c r="O690" s="228">
        <v>18392</v>
      </c>
      <c r="P690" s="228">
        <v>2</v>
      </c>
      <c r="Q690" s="228">
        <v>500</v>
      </c>
      <c r="R690" s="228">
        <v>1000</v>
      </c>
      <c r="S690" s="227" t="s">
        <v>4519</v>
      </c>
      <c r="T690" s="227"/>
      <c r="U690" s="227"/>
      <c r="V690" s="227">
        <v>2023</v>
      </c>
      <c r="W690" s="228"/>
      <c r="X690" s="228"/>
      <c r="Y690" s="228"/>
      <c r="Z690" s="228"/>
      <c r="AA690" s="228"/>
      <c r="AB690" s="228"/>
      <c r="AC690" s="228">
        <v>4000</v>
      </c>
      <c r="AD690" s="227"/>
      <c r="AE690" s="227"/>
      <c r="AF690" s="233"/>
      <c r="AG690" s="233"/>
      <c r="AH690" s="233"/>
      <c r="AI690" s="233"/>
      <c r="AJ690" s="233"/>
      <c r="AK690" s="241"/>
      <c r="AL690" s="241"/>
      <c r="AM690" s="233"/>
      <c r="AN690" s="233"/>
      <c r="AO690" s="233"/>
      <c r="AP690" s="233"/>
      <c r="AQ690" s="233"/>
      <c r="AR690" s="233"/>
      <c r="AS690" s="233"/>
      <c r="AT690" s="233"/>
      <c r="AU690" s="233"/>
      <c r="AV690" s="241"/>
    </row>
    <row r="691" spans="1:48" ht="24" customHeight="1">
      <c r="A691" s="208"/>
      <c r="B691" s="200"/>
      <c r="C691" s="227" t="s">
        <v>1732</v>
      </c>
      <c r="D691" s="227"/>
      <c r="E691" s="227" t="s">
        <v>4524</v>
      </c>
      <c r="F691" s="227" t="s">
        <v>1732</v>
      </c>
      <c r="G691" s="227" t="s">
        <v>4525</v>
      </c>
      <c r="H691" s="233"/>
      <c r="I691" s="228">
        <v>25982</v>
      </c>
      <c r="J691" s="228"/>
      <c r="K691" s="228"/>
      <c r="L691" s="227" t="s">
        <v>290</v>
      </c>
      <c r="M691" s="228">
        <v>68</v>
      </c>
      <c r="N691" s="228">
        <v>100</v>
      </c>
      <c r="O691" s="228">
        <v>6800</v>
      </c>
      <c r="P691" s="228">
        <v>1</v>
      </c>
      <c r="Q691" s="228">
        <v>600</v>
      </c>
      <c r="R691" s="228">
        <v>600</v>
      </c>
      <c r="S691" s="227" t="s">
        <v>4526</v>
      </c>
      <c r="T691" s="227" t="s">
        <v>466</v>
      </c>
      <c r="U691" s="227"/>
      <c r="V691" s="300">
        <v>2007</v>
      </c>
      <c r="W691" s="228"/>
      <c r="X691" s="228"/>
      <c r="Y691" s="228"/>
      <c r="Z691" s="228"/>
      <c r="AA691" s="228"/>
      <c r="AB691" s="228"/>
      <c r="AC691" s="228">
        <v>600</v>
      </c>
      <c r="AD691" s="227"/>
      <c r="AE691" s="227"/>
      <c r="AF691" s="233"/>
      <c r="AG691" s="233"/>
      <c r="AH691" s="233"/>
      <c r="AI691" s="233"/>
      <c r="AJ691" s="233"/>
      <c r="AK691" s="241"/>
      <c r="AL691" s="241"/>
      <c r="AM691" s="233"/>
      <c r="AN691" s="233"/>
      <c r="AO691" s="233"/>
      <c r="AP691" s="233"/>
      <c r="AQ691" s="233"/>
      <c r="AR691" s="233"/>
      <c r="AS691" s="233"/>
      <c r="AT691" s="233"/>
      <c r="AU691" s="233"/>
      <c r="AV691" s="241"/>
    </row>
    <row r="692" spans="1:48" ht="24" customHeight="1">
      <c r="A692" s="208"/>
      <c r="B692" s="200"/>
      <c r="C692" s="227" t="s">
        <v>1732</v>
      </c>
      <c r="D692" s="227" t="s">
        <v>22999</v>
      </c>
      <c r="E692" s="227" t="s">
        <v>23000</v>
      </c>
      <c r="F692" s="227" t="s">
        <v>1732</v>
      </c>
      <c r="G692" s="227" t="s">
        <v>13812</v>
      </c>
      <c r="H692" s="233"/>
      <c r="I692" s="228"/>
      <c r="J692" s="228"/>
      <c r="K692" s="228">
        <v>19072</v>
      </c>
      <c r="L692" s="227" t="s">
        <v>1979</v>
      </c>
      <c r="M692" s="228">
        <v>70</v>
      </c>
      <c r="N692" s="228">
        <v>100</v>
      </c>
      <c r="O692" s="228">
        <v>14000</v>
      </c>
      <c r="P692" s="228">
        <v>2</v>
      </c>
      <c r="Q692" s="228"/>
      <c r="R692" s="228"/>
      <c r="S692" s="227"/>
      <c r="T692" s="227"/>
      <c r="U692" s="227"/>
      <c r="V692" s="300">
        <v>2022</v>
      </c>
      <c r="W692" s="228"/>
      <c r="X692" s="228"/>
      <c r="Y692" s="228"/>
      <c r="Z692" s="228"/>
      <c r="AA692" s="228"/>
      <c r="AB692" s="228"/>
      <c r="AC692" s="228"/>
      <c r="AD692" s="227"/>
      <c r="AE692" s="227"/>
      <c r="AF692" s="233"/>
      <c r="AG692" s="233"/>
      <c r="AH692" s="233"/>
      <c r="AI692" s="233"/>
      <c r="AJ692" s="233"/>
      <c r="AK692" s="241"/>
      <c r="AL692" s="241"/>
      <c r="AM692" s="233"/>
      <c r="AN692" s="233"/>
      <c r="AO692" s="233"/>
      <c r="AP692" s="233"/>
      <c r="AQ692" s="233"/>
      <c r="AR692" s="233"/>
      <c r="AS692" s="233"/>
      <c r="AT692" s="233"/>
      <c r="AU692" s="233"/>
      <c r="AV692" s="241"/>
    </row>
    <row r="693" spans="1:48" s="1327" customFormat="1" ht="24" customHeight="1">
      <c r="A693" s="1326"/>
      <c r="B693" s="200"/>
      <c r="C693" s="227" t="s">
        <v>16984</v>
      </c>
      <c r="D693" s="227"/>
      <c r="E693" s="227" t="s">
        <v>16987</v>
      </c>
      <c r="F693" s="227" t="s">
        <v>16984</v>
      </c>
      <c r="G693" s="227" t="s">
        <v>23001</v>
      </c>
      <c r="H693" s="233"/>
      <c r="I693" s="228">
        <v>4827</v>
      </c>
      <c r="J693" s="227"/>
      <c r="K693" s="228"/>
      <c r="L693" s="227" t="s">
        <v>1979</v>
      </c>
      <c r="M693" s="228">
        <v>48</v>
      </c>
      <c r="N693" s="228">
        <v>76</v>
      </c>
      <c r="O693" s="228">
        <v>3648</v>
      </c>
      <c r="P693" s="228">
        <v>1</v>
      </c>
      <c r="Q693" s="228">
        <v>0</v>
      </c>
      <c r="R693" s="228">
        <v>0</v>
      </c>
      <c r="S693" s="227"/>
      <c r="T693" s="227"/>
      <c r="U693" s="227"/>
      <c r="V693" s="300">
        <v>2006</v>
      </c>
      <c r="W693" s="228">
        <v>500</v>
      </c>
      <c r="X693" s="228"/>
      <c r="Y693" s="228"/>
      <c r="Z693" s="228"/>
      <c r="AA693" s="228"/>
      <c r="AB693" s="228"/>
      <c r="AC693" s="228">
        <v>500</v>
      </c>
      <c r="AD693" s="227"/>
      <c r="AE693" s="227"/>
      <c r="AF693" s="233"/>
      <c r="AG693" s="233"/>
      <c r="AH693" s="233"/>
      <c r="AI693" s="233"/>
      <c r="AJ693" s="233"/>
      <c r="AK693" s="241"/>
      <c r="AL693" s="241"/>
      <c r="AM693" s="233"/>
      <c r="AN693" s="233"/>
      <c r="AO693" s="233"/>
      <c r="AP693" s="233"/>
      <c r="AQ693" s="233"/>
      <c r="AR693" s="233"/>
      <c r="AS693" s="233"/>
      <c r="AT693" s="233"/>
      <c r="AU693" s="233"/>
      <c r="AV693" s="241"/>
    </row>
    <row r="694" spans="1:48" s="1327" customFormat="1" ht="24" customHeight="1">
      <c r="A694" s="1326"/>
      <c r="B694" s="200"/>
      <c r="C694" s="227" t="s">
        <v>4498</v>
      </c>
      <c r="D694" s="227"/>
      <c r="E694" s="227" t="s">
        <v>4527</v>
      </c>
      <c r="F694" s="227" t="s">
        <v>4498</v>
      </c>
      <c r="G694" s="227" t="s">
        <v>9031</v>
      </c>
      <c r="H694" s="233"/>
      <c r="I694" s="228">
        <v>12609</v>
      </c>
      <c r="J694" s="228"/>
      <c r="K694" s="228"/>
      <c r="L694" s="227" t="s">
        <v>290</v>
      </c>
      <c r="M694" s="228">
        <v>70</v>
      </c>
      <c r="N694" s="228">
        <v>106</v>
      </c>
      <c r="O694" s="228">
        <v>7420</v>
      </c>
      <c r="P694" s="228">
        <v>1</v>
      </c>
      <c r="Q694" s="228">
        <v>300</v>
      </c>
      <c r="R694" s="228">
        <v>300</v>
      </c>
      <c r="S694" s="227" t="s">
        <v>4526</v>
      </c>
      <c r="T694" s="227" t="s">
        <v>332</v>
      </c>
      <c r="U694" s="227"/>
      <c r="V694" s="300">
        <v>2009</v>
      </c>
      <c r="W694" s="228">
        <v>1100</v>
      </c>
      <c r="X694" s="228">
        <v>14</v>
      </c>
      <c r="Y694" s="228"/>
      <c r="Z694" s="228"/>
      <c r="AA694" s="228"/>
      <c r="AB694" s="228"/>
      <c r="AC694" s="228">
        <v>1100</v>
      </c>
      <c r="AD694" s="227">
        <v>2012</v>
      </c>
      <c r="AE694" s="227"/>
      <c r="AF694" s="233"/>
      <c r="AG694" s="233"/>
      <c r="AH694" s="233"/>
      <c r="AI694" s="233"/>
      <c r="AJ694" s="233"/>
      <c r="AK694" s="241"/>
      <c r="AL694" s="241"/>
      <c r="AM694" s="233"/>
      <c r="AN694" s="233"/>
      <c r="AO694" s="233"/>
      <c r="AP694" s="233"/>
      <c r="AQ694" s="233"/>
      <c r="AR694" s="233"/>
      <c r="AS694" s="233"/>
      <c r="AT694" s="233"/>
      <c r="AU694" s="233"/>
      <c r="AV694" s="241"/>
    </row>
    <row r="695" spans="1:48" ht="24" customHeight="1">
      <c r="A695" s="208"/>
      <c r="B695" s="200"/>
      <c r="C695" s="227" t="s">
        <v>4499</v>
      </c>
      <c r="D695" s="227" t="s">
        <v>23002</v>
      </c>
      <c r="E695" s="227" t="s">
        <v>4528</v>
      </c>
      <c r="F695" s="227" t="s">
        <v>4499</v>
      </c>
      <c r="G695" s="227" t="s">
        <v>12003</v>
      </c>
      <c r="H695" s="233"/>
      <c r="I695" s="228">
        <v>8288</v>
      </c>
      <c r="J695" s="228"/>
      <c r="K695" s="228"/>
      <c r="L695" s="227" t="s">
        <v>290</v>
      </c>
      <c r="M695" s="228">
        <v>74</v>
      </c>
      <c r="N695" s="228">
        <v>112</v>
      </c>
      <c r="O695" s="228">
        <v>8288</v>
      </c>
      <c r="P695" s="228">
        <v>1</v>
      </c>
      <c r="Q695" s="228">
        <v>300</v>
      </c>
      <c r="R695" s="228">
        <v>300</v>
      </c>
      <c r="S695" s="227" t="s">
        <v>465</v>
      </c>
      <c r="T695" s="227" t="s">
        <v>1057</v>
      </c>
      <c r="U695" s="227"/>
      <c r="V695" s="227">
        <v>2006</v>
      </c>
      <c r="W695" s="228"/>
      <c r="X695" s="228"/>
      <c r="Y695" s="228"/>
      <c r="Z695" s="228"/>
      <c r="AA695" s="228"/>
      <c r="AB695" s="228"/>
      <c r="AC695" s="244">
        <v>700</v>
      </c>
      <c r="AD695" s="227"/>
      <c r="AE695" s="227"/>
      <c r="AF695" s="233"/>
      <c r="AG695" s="233"/>
      <c r="AH695" s="233"/>
      <c r="AI695" s="233"/>
      <c r="AJ695" s="233"/>
      <c r="AK695" s="241"/>
      <c r="AL695" s="241"/>
      <c r="AM695" s="233"/>
      <c r="AN695" s="233"/>
      <c r="AO695" s="233"/>
      <c r="AP695" s="233"/>
      <c r="AQ695" s="233"/>
      <c r="AR695" s="233"/>
      <c r="AS695" s="233"/>
      <c r="AT695" s="233"/>
      <c r="AU695" s="233"/>
      <c r="AV695" s="241"/>
    </row>
    <row r="696" spans="1:48" ht="24" customHeight="1">
      <c r="A696" s="208"/>
      <c r="B696" s="200"/>
      <c r="C696" s="227" t="s">
        <v>4499</v>
      </c>
      <c r="D696" s="227" t="s">
        <v>23003</v>
      </c>
      <c r="E696" s="227" t="s">
        <v>4529</v>
      </c>
      <c r="F696" s="227" t="s">
        <v>4499</v>
      </c>
      <c r="G696" s="227" t="s">
        <v>4530</v>
      </c>
      <c r="H696" s="233"/>
      <c r="I696" s="228">
        <v>5040</v>
      </c>
      <c r="J696" s="228"/>
      <c r="K696" s="228"/>
      <c r="L696" s="227" t="s">
        <v>290</v>
      </c>
      <c r="M696" s="228">
        <v>56</v>
      </c>
      <c r="N696" s="228">
        <v>90</v>
      </c>
      <c r="O696" s="228">
        <v>5040</v>
      </c>
      <c r="P696" s="228">
        <v>1</v>
      </c>
      <c r="Q696" s="228"/>
      <c r="R696" s="228"/>
      <c r="S696" s="227"/>
      <c r="T696" s="227"/>
      <c r="U696" s="227"/>
      <c r="V696" s="227">
        <v>2010</v>
      </c>
      <c r="W696" s="228"/>
      <c r="X696" s="228"/>
      <c r="Y696" s="228"/>
      <c r="Z696" s="228"/>
      <c r="AA696" s="228"/>
      <c r="AB696" s="228"/>
      <c r="AC696" s="244">
        <v>500</v>
      </c>
      <c r="AD696" s="227"/>
      <c r="AE696" s="227"/>
      <c r="AF696" s="233"/>
      <c r="AG696" s="233"/>
      <c r="AH696" s="233"/>
      <c r="AI696" s="233"/>
      <c r="AJ696" s="233"/>
      <c r="AK696" s="241"/>
      <c r="AL696" s="241"/>
      <c r="AM696" s="233"/>
      <c r="AN696" s="233"/>
      <c r="AO696" s="233"/>
      <c r="AP696" s="233"/>
      <c r="AQ696" s="233"/>
      <c r="AR696" s="233"/>
      <c r="AS696" s="233"/>
      <c r="AT696" s="233"/>
      <c r="AU696" s="233"/>
      <c r="AV696" s="241"/>
    </row>
    <row r="697" spans="1:48" ht="24" customHeight="1">
      <c r="A697" s="208"/>
      <c r="B697" s="200"/>
      <c r="C697" s="227" t="s">
        <v>4499</v>
      </c>
      <c r="D697" s="227" t="s">
        <v>23003</v>
      </c>
      <c r="E697" s="227" t="s">
        <v>13938</v>
      </c>
      <c r="F697" s="227" t="s">
        <v>4499</v>
      </c>
      <c r="G697" s="227" t="s">
        <v>12003</v>
      </c>
      <c r="H697" s="233"/>
      <c r="I697" s="228">
        <v>15840</v>
      </c>
      <c r="J697" s="228"/>
      <c r="K697" s="228"/>
      <c r="L697" s="227" t="s">
        <v>290</v>
      </c>
      <c r="M697" s="228">
        <v>72</v>
      </c>
      <c r="N697" s="228">
        <v>110</v>
      </c>
      <c r="O697" s="228">
        <v>7920</v>
      </c>
      <c r="P697" s="228">
        <v>2</v>
      </c>
      <c r="Q697" s="228">
        <v>50</v>
      </c>
      <c r="R697" s="228">
        <v>50</v>
      </c>
      <c r="S697" s="227" t="s">
        <v>13939</v>
      </c>
      <c r="T697" s="227" t="s">
        <v>712</v>
      </c>
      <c r="U697" s="227"/>
      <c r="V697" s="227">
        <v>2015</v>
      </c>
      <c r="W697" s="228"/>
      <c r="X697" s="228"/>
      <c r="Y697" s="228"/>
      <c r="Z697" s="228"/>
      <c r="AA697" s="228"/>
      <c r="AB697" s="228"/>
      <c r="AC697" s="244">
        <v>2000</v>
      </c>
      <c r="AD697" s="227"/>
      <c r="AE697" s="227"/>
      <c r="AF697" s="233"/>
      <c r="AG697" s="233"/>
      <c r="AH697" s="233"/>
      <c r="AI697" s="233"/>
      <c r="AJ697" s="233"/>
      <c r="AK697" s="241"/>
      <c r="AL697" s="241"/>
      <c r="AM697" s="233"/>
      <c r="AN697" s="233"/>
      <c r="AO697" s="233"/>
      <c r="AP697" s="233"/>
      <c r="AQ697" s="233"/>
      <c r="AR697" s="233"/>
      <c r="AS697" s="233"/>
      <c r="AT697" s="233"/>
      <c r="AU697" s="233"/>
      <c r="AV697" s="241" t="s">
        <v>13940</v>
      </c>
    </row>
    <row r="698" spans="1:48" ht="24" customHeight="1">
      <c r="A698" s="208"/>
      <c r="B698" s="200"/>
      <c r="C698" s="227" t="s">
        <v>4499</v>
      </c>
      <c r="D698" s="227" t="s">
        <v>23004</v>
      </c>
      <c r="E698" s="227" t="s">
        <v>23005</v>
      </c>
      <c r="F698" s="227" t="s">
        <v>4499</v>
      </c>
      <c r="G698" s="227" t="s">
        <v>12003</v>
      </c>
      <c r="H698" s="233"/>
      <c r="I698" s="228">
        <v>15840</v>
      </c>
      <c r="J698" s="228"/>
      <c r="K698" s="228"/>
      <c r="L698" s="227" t="s">
        <v>290</v>
      </c>
      <c r="M698" s="228">
        <v>72</v>
      </c>
      <c r="N698" s="228">
        <v>110</v>
      </c>
      <c r="O698" s="228">
        <v>7920</v>
      </c>
      <c r="P698" s="228">
        <v>2</v>
      </c>
      <c r="Q698" s="228">
        <v>50</v>
      </c>
      <c r="R698" s="228">
        <v>50</v>
      </c>
      <c r="S698" s="227" t="s">
        <v>13939</v>
      </c>
      <c r="T698" s="227" t="s">
        <v>712</v>
      </c>
      <c r="U698" s="227"/>
      <c r="V698" s="227">
        <v>2015</v>
      </c>
      <c r="W698" s="228"/>
      <c r="X698" s="228"/>
      <c r="Y698" s="228"/>
      <c r="Z698" s="228"/>
      <c r="AA698" s="228"/>
      <c r="AB698" s="228"/>
      <c r="AC698" s="244">
        <v>2000</v>
      </c>
      <c r="AD698" s="227"/>
      <c r="AE698" s="227"/>
      <c r="AF698" s="233"/>
      <c r="AG698" s="233"/>
      <c r="AH698" s="233"/>
      <c r="AI698" s="233"/>
      <c r="AJ698" s="233"/>
      <c r="AK698" s="241"/>
      <c r="AL698" s="241"/>
      <c r="AM698" s="233"/>
      <c r="AN698" s="233"/>
      <c r="AO698" s="233"/>
      <c r="AP698" s="233"/>
      <c r="AQ698" s="233"/>
      <c r="AR698" s="233"/>
      <c r="AS698" s="233"/>
      <c r="AT698" s="233"/>
      <c r="AU698" s="233"/>
      <c r="AV698" s="241" t="s">
        <v>13940</v>
      </c>
    </row>
    <row r="699" spans="1:48" ht="24" customHeight="1">
      <c r="A699" s="208"/>
      <c r="B699" s="200"/>
      <c r="C699" s="227" t="s">
        <v>4501</v>
      </c>
      <c r="D699" s="227"/>
      <c r="E699" s="227" t="s">
        <v>4531</v>
      </c>
      <c r="F699" s="227" t="s">
        <v>4501</v>
      </c>
      <c r="G699" s="227" t="s">
        <v>4501</v>
      </c>
      <c r="H699" s="233"/>
      <c r="I699" s="228">
        <v>21183</v>
      </c>
      <c r="J699" s="228">
        <v>1105</v>
      </c>
      <c r="K699" s="228">
        <v>1105</v>
      </c>
      <c r="L699" s="227" t="s">
        <v>290</v>
      </c>
      <c r="M699" s="228">
        <v>70</v>
      </c>
      <c r="N699" s="228">
        <v>108</v>
      </c>
      <c r="O699" s="228">
        <v>7560</v>
      </c>
      <c r="P699" s="228">
        <v>2</v>
      </c>
      <c r="Q699" s="228">
        <v>100</v>
      </c>
      <c r="R699" s="228">
        <v>100</v>
      </c>
      <c r="S699" s="227" t="s">
        <v>714</v>
      </c>
      <c r="T699" s="227"/>
      <c r="U699" s="227"/>
      <c r="V699" s="227">
        <v>2010</v>
      </c>
      <c r="W699" s="228"/>
      <c r="X699" s="228"/>
      <c r="Y699" s="228"/>
      <c r="Z699" s="228"/>
      <c r="AA699" s="228"/>
      <c r="AB699" s="228"/>
      <c r="AC699" s="244">
        <v>820</v>
      </c>
      <c r="AD699" s="227"/>
      <c r="AE699" s="227"/>
      <c r="AF699" s="233"/>
      <c r="AG699" s="233"/>
      <c r="AH699" s="233"/>
      <c r="AI699" s="233"/>
      <c r="AJ699" s="233"/>
      <c r="AK699" s="241"/>
      <c r="AL699" s="241"/>
      <c r="AM699" s="233"/>
      <c r="AN699" s="233"/>
      <c r="AO699" s="233"/>
      <c r="AP699" s="233"/>
      <c r="AQ699" s="233"/>
      <c r="AR699" s="233"/>
      <c r="AS699" s="233"/>
      <c r="AT699" s="233"/>
      <c r="AU699" s="233"/>
      <c r="AV699" s="241"/>
    </row>
    <row r="700" spans="1:48" ht="24" customHeight="1">
      <c r="A700" s="208"/>
      <c r="B700" s="200"/>
      <c r="C700" s="227" t="s">
        <v>700</v>
      </c>
      <c r="D700" s="227"/>
      <c r="E700" s="227" t="s">
        <v>856</v>
      </c>
      <c r="F700" s="227" t="s">
        <v>700</v>
      </c>
      <c r="G700" s="227" t="s">
        <v>23006</v>
      </c>
      <c r="H700" s="233"/>
      <c r="I700" s="228">
        <v>160000</v>
      </c>
      <c r="J700" s="228"/>
      <c r="K700" s="228"/>
      <c r="L700" s="227" t="s">
        <v>148</v>
      </c>
      <c r="M700" s="228">
        <v>68</v>
      </c>
      <c r="N700" s="228">
        <v>100</v>
      </c>
      <c r="O700" s="228">
        <v>68000</v>
      </c>
      <c r="P700" s="228">
        <v>10</v>
      </c>
      <c r="Q700" s="228"/>
      <c r="R700" s="228"/>
      <c r="S700" s="227"/>
      <c r="T700" s="227"/>
      <c r="U700" s="227"/>
      <c r="V700" s="227">
        <v>2012</v>
      </c>
      <c r="W700" s="233"/>
      <c r="X700" s="233"/>
      <c r="Y700" s="233"/>
      <c r="Z700" s="233"/>
      <c r="AA700" s="233"/>
      <c r="AB700" s="233"/>
      <c r="AC700" s="244">
        <v>300</v>
      </c>
      <c r="AD700" s="227"/>
      <c r="AE700" s="227"/>
      <c r="AF700" s="233"/>
      <c r="AG700" s="233"/>
      <c r="AH700" s="233"/>
      <c r="AI700" s="233"/>
      <c r="AJ700" s="233"/>
      <c r="AK700" s="241"/>
      <c r="AL700" s="241"/>
      <c r="AM700" s="233"/>
      <c r="AN700" s="233"/>
      <c r="AO700" s="233"/>
      <c r="AP700" s="233"/>
      <c r="AQ700" s="233"/>
      <c r="AR700" s="233"/>
      <c r="AS700" s="233"/>
      <c r="AT700" s="233"/>
      <c r="AU700" s="233"/>
      <c r="AV700" s="241"/>
    </row>
    <row r="701" spans="1:48" ht="24" customHeight="1">
      <c r="A701" s="208"/>
      <c r="B701" s="200"/>
      <c r="C701" s="227" t="s">
        <v>700</v>
      </c>
      <c r="D701" s="227"/>
      <c r="E701" s="227" t="s">
        <v>857</v>
      </c>
      <c r="F701" s="227" t="s">
        <v>700</v>
      </c>
      <c r="G701" s="227" t="s">
        <v>23006</v>
      </c>
      <c r="H701" s="233"/>
      <c r="I701" s="228">
        <v>5644</v>
      </c>
      <c r="J701" s="228"/>
      <c r="K701" s="228"/>
      <c r="L701" s="227" t="s">
        <v>290</v>
      </c>
      <c r="M701" s="228">
        <v>65</v>
      </c>
      <c r="N701" s="228">
        <v>80</v>
      </c>
      <c r="O701" s="228">
        <v>5200</v>
      </c>
      <c r="P701" s="228">
        <v>1</v>
      </c>
      <c r="Q701" s="228"/>
      <c r="R701" s="228"/>
      <c r="S701" s="227"/>
      <c r="T701" s="227"/>
      <c r="U701" s="227"/>
      <c r="V701" s="227">
        <v>2009</v>
      </c>
      <c r="W701" s="233"/>
      <c r="X701" s="233"/>
      <c r="Y701" s="233"/>
      <c r="Z701" s="233"/>
      <c r="AA701" s="233"/>
      <c r="AB701" s="233"/>
      <c r="AC701" s="244">
        <v>80</v>
      </c>
      <c r="AD701" s="227"/>
      <c r="AE701" s="227"/>
      <c r="AF701" s="233"/>
      <c r="AG701" s="233"/>
      <c r="AH701" s="233"/>
      <c r="AI701" s="233"/>
      <c r="AJ701" s="233"/>
      <c r="AK701" s="241"/>
      <c r="AL701" s="241"/>
      <c r="AM701" s="233"/>
      <c r="AN701" s="233"/>
      <c r="AO701" s="233"/>
      <c r="AP701" s="233"/>
      <c r="AQ701" s="233"/>
      <c r="AR701" s="233"/>
      <c r="AS701" s="233"/>
      <c r="AT701" s="233"/>
      <c r="AU701" s="233"/>
      <c r="AV701" s="368"/>
    </row>
    <row r="702" spans="1:48" ht="24" customHeight="1">
      <c r="A702" s="208"/>
      <c r="B702" s="200"/>
      <c r="C702" s="227" t="s">
        <v>4583</v>
      </c>
      <c r="D702" s="227"/>
      <c r="E702" s="227" t="s">
        <v>16988</v>
      </c>
      <c r="F702" s="227" t="s">
        <v>4583</v>
      </c>
      <c r="G702" s="227" t="s">
        <v>4583</v>
      </c>
      <c r="H702" s="233"/>
      <c r="I702" s="228">
        <v>11878</v>
      </c>
      <c r="J702" s="228"/>
      <c r="K702" s="228"/>
      <c r="L702" s="227" t="s">
        <v>148</v>
      </c>
      <c r="M702" s="228">
        <v>68</v>
      </c>
      <c r="N702" s="228">
        <v>105</v>
      </c>
      <c r="O702" s="228">
        <v>7140</v>
      </c>
      <c r="P702" s="228">
        <v>1</v>
      </c>
      <c r="Q702" s="228">
        <v>32</v>
      </c>
      <c r="R702" s="228">
        <v>32</v>
      </c>
      <c r="S702" s="227" t="s">
        <v>13939</v>
      </c>
      <c r="T702" s="227" t="s">
        <v>16993</v>
      </c>
      <c r="U702" s="227"/>
      <c r="V702" s="227">
        <v>2013</v>
      </c>
      <c r="W702" s="233"/>
      <c r="X702" s="233"/>
      <c r="Y702" s="233"/>
      <c r="Z702" s="233"/>
      <c r="AA702" s="233"/>
      <c r="AB702" s="233"/>
      <c r="AC702" s="244">
        <v>344</v>
      </c>
      <c r="AD702" s="227"/>
      <c r="AE702" s="227"/>
      <c r="AF702" s="233"/>
      <c r="AG702" s="233"/>
      <c r="AH702" s="233"/>
      <c r="AI702" s="233"/>
      <c r="AJ702" s="233"/>
      <c r="AK702" s="241"/>
      <c r="AL702" s="241"/>
      <c r="AM702" s="233"/>
      <c r="AN702" s="233"/>
      <c r="AO702" s="233"/>
      <c r="AP702" s="233"/>
      <c r="AQ702" s="233"/>
      <c r="AR702" s="233"/>
      <c r="AS702" s="233"/>
      <c r="AT702" s="233"/>
      <c r="AU702" s="233"/>
      <c r="AV702" s="368"/>
    </row>
    <row r="703" spans="1:48" ht="24" customHeight="1">
      <c r="A703" s="208"/>
      <c r="B703" s="200"/>
      <c r="C703" s="227" t="s">
        <v>4583</v>
      </c>
      <c r="D703" s="227"/>
      <c r="E703" s="227" t="s">
        <v>10329</v>
      </c>
      <c r="F703" s="227" t="s">
        <v>4583</v>
      </c>
      <c r="G703" s="227" t="s">
        <v>4583</v>
      </c>
      <c r="H703" s="233"/>
      <c r="I703" s="228">
        <v>92338</v>
      </c>
      <c r="J703" s="228"/>
      <c r="K703" s="228"/>
      <c r="L703" s="227" t="s">
        <v>290</v>
      </c>
      <c r="M703" s="228">
        <v>65</v>
      </c>
      <c r="N703" s="228">
        <v>80</v>
      </c>
      <c r="O703" s="228"/>
      <c r="P703" s="228">
        <v>1</v>
      </c>
      <c r="Q703" s="228"/>
      <c r="R703" s="228"/>
      <c r="S703" s="227"/>
      <c r="T703" s="227"/>
      <c r="U703" s="227"/>
      <c r="V703" s="227">
        <v>2013</v>
      </c>
      <c r="W703" s="233"/>
      <c r="X703" s="233"/>
      <c r="Y703" s="233"/>
      <c r="Z703" s="233"/>
      <c r="AA703" s="233"/>
      <c r="AB703" s="233"/>
      <c r="AC703" s="244">
        <v>7335</v>
      </c>
      <c r="AD703" s="227"/>
      <c r="AE703" s="227"/>
      <c r="AF703" s="233"/>
      <c r="AG703" s="233"/>
      <c r="AH703" s="233"/>
      <c r="AI703" s="233"/>
      <c r="AJ703" s="233"/>
      <c r="AK703" s="241"/>
      <c r="AL703" s="241"/>
      <c r="AM703" s="233"/>
      <c r="AN703" s="233"/>
      <c r="AO703" s="233"/>
      <c r="AP703" s="233"/>
      <c r="AQ703" s="233"/>
      <c r="AR703" s="233"/>
      <c r="AS703" s="233"/>
      <c r="AT703" s="233"/>
      <c r="AU703" s="233"/>
      <c r="AV703" s="241"/>
    </row>
    <row r="704" spans="1:48" ht="24" customHeight="1">
      <c r="A704" s="208"/>
      <c r="B704" s="200"/>
      <c r="C704" s="227" t="s">
        <v>4507</v>
      </c>
      <c r="D704" s="227"/>
      <c r="E704" s="227" t="s">
        <v>13041</v>
      </c>
      <c r="F704" s="227" t="s">
        <v>4507</v>
      </c>
      <c r="G704" s="227" t="s">
        <v>16989</v>
      </c>
      <c r="H704" s="233"/>
      <c r="I704" s="228">
        <v>27231</v>
      </c>
      <c r="J704" s="228"/>
      <c r="K704" s="228"/>
      <c r="L704" s="227" t="s">
        <v>290</v>
      </c>
      <c r="M704" s="228">
        <v>66</v>
      </c>
      <c r="N704" s="228">
        <v>100</v>
      </c>
      <c r="O704" s="228">
        <v>6600</v>
      </c>
      <c r="P704" s="228">
        <v>1</v>
      </c>
      <c r="Q704" s="228"/>
      <c r="R704" s="228"/>
      <c r="S704" s="227"/>
      <c r="T704" s="227"/>
      <c r="U704" s="227"/>
      <c r="V704" s="227">
        <v>2021</v>
      </c>
      <c r="W704" s="233"/>
      <c r="X704" s="233"/>
      <c r="Y704" s="233"/>
      <c r="Z704" s="233"/>
      <c r="AA704" s="233"/>
      <c r="AB704" s="233"/>
      <c r="AC704" s="244">
        <v>1680</v>
      </c>
      <c r="AD704" s="227"/>
      <c r="AE704" s="227"/>
      <c r="AF704" s="233"/>
      <c r="AG704" s="233"/>
      <c r="AH704" s="233"/>
      <c r="AI704" s="233"/>
      <c r="AJ704" s="233"/>
      <c r="AK704" s="241"/>
      <c r="AL704" s="241"/>
      <c r="AM704" s="233"/>
      <c r="AN704" s="233"/>
      <c r="AO704" s="233"/>
      <c r="AP704" s="233"/>
      <c r="AQ704" s="233"/>
      <c r="AR704" s="233"/>
      <c r="AS704" s="233"/>
      <c r="AT704" s="233"/>
      <c r="AU704" s="233"/>
      <c r="AV704" s="234"/>
    </row>
    <row r="705" spans="1:48" ht="24" customHeight="1">
      <c r="A705" s="208"/>
      <c r="B705" s="200"/>
      <c r="C705" s="227" t="s">
        <v>4509</v>
      </c>
      <c r="D705" s="227" t="s">
        <v>23007</v>
      </c>
      <c r="E705" s="227" t="s">
        <v>4532</v>
      </c>
      <c r="F705" s="227" t="s">
        <v>4509</v>
      </c>
      <c r="G705" s="227" t="s">
        <v>4509</v>
      </c>
      <c r="H705" s="233">
        <v>3</v>
      </c>
      <c r="I705" s="228">
        <v>7357</v>
      </c>
      <c r="J705" s="228"/>
      <c r="K705" s="228"/>
      <c r="L705" s="227" t="s">
        <v>290</v>
      </c>
      <c r="M705" s="228">
        <v>77</v>
      </c>
      <c r="N705" s="228">
        <v>95</v>
      </c>
      <c r="O705" s="228">
        <v>7315</v>
      </c>
      <c r="P705" s="228">
        <v>1</v>
      </c>
      <c r="Q705" s="228"/>
      <c r="R705" s="228"/>
      <c r="S705" s="227"/>
      <c r="T705" s="227"/>
      <c r="U705" s="227"/>
      <c r="V705" s="227">
        <v>2010</v>
      </c>
      <c r="W705" s="233">
        <v>947</v>
      </c>
      <c r="X705" s="233"/>
      <c r="Y705" s="233"/>
      <c r="Z705" s="233"/>
      <c r="AA705" s="233"/>
      <c r="AB705" s="233"/>
      <c r="AC705" s="244">
        <v>947</v>
      </c>
      <c r="AD705" s="227"/>
      <c r="AE705" s="227"/>
      <c r="AF705" s="233"/>
      <c r="AG705" s="233"/>
      <c r="AH705" s="233"/>
      <c r="AI705" s="233"/>
      <c r="AJ705" s="233"/>
      <c r="AK705" s="241"/>
      <c r="AL705" s="241"/>
      <c r="AM705" s="233"/>
      <c r="AN705" s="233"/>
      <c r="AO705" s="233"/>
      <c r="AP705" s="233"/>
      <c r="AQ705" s="233"/>
      <c r="AR705" s="233"/>
      <c r="AS705" s="233"/>
      <c r="AT705" s="233"/>
      <c r="AU705" s="233"/>
      <c r="AV705" s="241"/>
    </row>
    <row r="706" spans="1:48" ht="24" customHeight="1">
      <c r="A706" s="208"/>
      <c r="B706" s="200"/>
      <c r="C706" s="227" t="s">
        <v>4509</v>
      </c>
      <c r="D706" s="323" t="s">
        <v>23008</v>
      </c>
      <c r="E706" s="227" t="s">
        <v>4533</v>
      </c>
      <c r="F706" s="227" t="s">
        <v>4509</v>
      </c>
      <c r="G706" s="227" t="s">
        <v>4509</v>
      </c>
      <c r="H706" s="233">
        <v>2</v>
      </c>
      <c r="I706" s="228">
        <v>8000</v>
      </c>
      <c r="J706" s="228"/>
      <c r="K706" s="228"/>
      <c r="L706" s="227" t="s">
        <v>290</v>
      </c>
      <c r="M706" s="228">
        <v>80</v>
      </c>
      <c r="N706" s="228">
        <v>100</v>
      </c>
      <c r="O706" s="228">
        <v>8000</v>
      </c>
      <c r="P706" s="228">
        <v>1</v>
      </c>
      <c r="Q706" s="228"/>
      <c r="R706" s="228">
        <v>2000</v>
      </c>
      <c r="S706" s="227" t="s">
        <v>178</v>
      </c>
      <c r="T706" s="227" t="s">
        <v>332</v>
      </c>
      <c r="U706" s="227"/>
      <c r="V706" s="227">
        <v>2008</v>
      </c>
      <c r="W706" s="233">
        <v>3983</v>
      </c>
      <c r="X706" s="233"/>
      <c r="Y706" s="233"/>
      <c r="Z706" s="233"/>
      <c r="AA706" s="233"/>
      <c r="AB706" s="233"/>
      <c r="AC706" s="244">
        <v>3938</v>
      </c>
      <c r="AD706" s="227"/>
      <c r="AE706" s="227"/>
      <c r="AF706" s="233"/>
      <c r="AG706" s="233"/>
      <c r="AH706" s="233"/>
      <c r="AI706" s="233"/>
      <c r="AJ706" s="233"/>
      <c r="AK706" s="241"/>
      <c r="AL706" s="241"/>
      <c r="AM706" s="233"/>
      <c r="AN706" s="233"/>
      <c r="AO706" s="233"/>
      <c r="AP706" s="233"/>
      <c r="AQ706" s="233"/>
      <c r="AR706" s="233"/>
      <c r="AS706" s="233"/>
      <c r="AT706" s="233"/>
      <c r="AU706" s="233"/>
      <c r="AV706" s="241"/>
    </row>
    <row r="707" spans="1:48" ht="24" customHeight="1">
      <c r="A707" s="208"/>
      <c r="B707" s="200"/>
      <c r="C707" s="227" t="s">
        <v>13941</v>
      </c>
      <c r="D707" s="227" t="s">
        <v>22980</v>
      </c>
      <c r="E707" s="227" t="s">
        <v>13942</v>
      </c>
      <c r="F707" s="227" t="s">
        <v>13941</v>
      </c>
      <c r="G707" s="227" t="s">
        <v>13941</v>
      </c>
      <c r="H707" s="233">
        <v>2</v>
      </c>
      <c r="I707" s="228">
        <v>6045</v>
      </c>
      <c r="J707" s="228"/>
      <c r="K707" s="228"/>
      <c r="L707" s="227" t="s">
        <v>1979</v>
      </c>
      <c r="M707" s="228">
        <v>65</v>
      </c>
      <c r="N707" s="228">
        <v>93</v>
      </c>
      <c r="O707" s="228">
        <v>6045</v>
      </c>
      <c r="P707" s="228">
        <v>1</v>
      </c>
      <c r="Q707" s="228"/>
      <c r="R707" s="228"/>
      <c r="S707" s="227" t="s">
        <v>13943</v>
      </c>
      <c r="T707" s="227" t="s">
        <v>2009</v>
      </c>
      <c r="U707" s="227"/>
      <c r="V707" s="227">
        <v>2022</v>
      </c>
      <c r="W707" s="233" t="s">
        <v>13944</v>
      </c>
      <c r="X707" s="233"/>
      <c r="Y707" s="233"/>
      <c r="Z707" s="233"/>
      <c r="AA707" s="233"/>
      <c r="AB707" s="233"/>
      <c r="AC707" s="244" t="s">
        <v>2009</v>
      </c>
      <c r="AD707" s="227"/>
      <c r="AE707" s="227"/>
      <c r="AF707" s="233"/>
      <c r="AG707" s="233"/>
      <c r="AH707" s="233"/>
      <c r="AI707" s="233"/>
      <c r="AJ707" s="233"/>
      <c r="AK707" s="241"/>
      <c r="AL707" s="241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41" t="s">
        <v>13944</v>
      </c>
    </row>
    <row r="708" spans="1:48" ht="24" customHeight="1">
      <c r="A708" s="208"/>
      <c r="B708" s="200"/>
      <c r="C708" s="227" t="s">
        <v>4511</v>
      </c>
      <c r="D708" s="227"/>
      <c r="E708" s="227" t="s">
        <v>10326</v>
      </c>
      <c r="F708" s="227" t="s">
        <v>4511</v>
      </c>
      <c r="G708" s="227" t="s">
        <v>4511</v>
      </c>
      <c r="H708" s="233"/>
      <c r="I708" s="228">
        <v>17628</v>
      </c>
      <c r="J708" s="228">
        <v>112</v>
      </c>
      <c r="K708" s="228">
        <v>112</v>
      </c>
      <c r="L708" s="227" t="s">
        <v>290</v>
      </c>
      <c r="M708" s="228">
        <v>68</v>
      </c>
      <c r="N708" s="228">
        <v>110</v>
      </c>
      <c r="O708" s="228">
        <v>7682</v>
      </c>
      <c r="P708" s="228">
        <v>1</v>
      </c>
      <c r="Q708" s="228">
        <v>380</v>
      </c>
      <c r="R708" s="228">
        <v>380</v>
      </c>
      <c r="S708" s="227" t="s">
        <v>178</v>
      </c>
      <c r="T708" s="227" t="s">
        <v>466</v>
      </c>
      <c r="U708" s="227"/>
      <c r="V708" s="227">
        <v>2006</v>
      </c>
      <c r="W708" s="233"/>
      <c r="X708" s="233"/>
      <c r="Y708" s="233"/>
      <c r="Z708" s="233"/>
      <c r="AA708" s="233"/>
      <c r="AB708" s="233"/>
      <c r="AC708" s="244">
        <v>600</v>
      </c>
      <c r="AD708" s="227"/>
      <c r="AE708" s="227"/>
      <c r="AF708" s="233"/>
      <c r="AG708" s="233"/>
      <c r="AH708" s="233"/>
      <c r="AI708" s="233"/>
      <c r="AJ708" s="233"/>
      <c r="AK708" s="241"/>
      <c r="AL708" s="241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41"/>
    </row>
    <row r="709" spans="1:48" ht="24" customHeight="1">
      <c r="A709" s="208"/>
      <c r="B709" s="200"/>
      <c r="C709" s="227" t="s">
        <v>4511</v>
      </c>
      <c r="D709" s="227"/>
      <c r="E709" s="227" t="s">
        <v>10327</v>
      </c>
      <c r="F709" s="227" t="s">
        <v>4511</v>
      </c>
      <c r="G709" s="227" t="s">
        <v>4511</v>
      </c>
      <c r="H709" s="233"/>
      <c r="I709" s="228">
        <v>8054</v>
      </c>
      <c r="J709" s="228"/>
      <c r="K709" s="228"/>
      <c r="L709" s="227" t="s">
        <v>148</v>
      </c>
      <c r="M709" s="228">
        <v>78</v>
      </c>
      <c r="N709" s="228">
        <v>115</v>
      </c>
      <c r="O709" s="228">
        <v>8054</v>
      </c>
      <c r="P709" s="228">
        <v>1</v>
      </c>
      <c r="Q709" s="228"/>
      <c r="R709" s="228">
        <v>200</v>
      </c>
      <c r="S709" s="227" t="s">
        <v>178</v>
      </c>
      <c r="T709" s="227" t="s">
        <v>466</v>
      </c>
      <c r="U709" s="227"/>
      <c r="V709" s="227">
        <v>2010</v>
      </c>
      <c r="W709" s="233"/>
      <c r="X709" s="233"/>
      <c r="Y709" s="233"/>
      <c r="Z709" s="233"/>
      <c r="AA709" s="233"/>
      <c r="AB709" s="233"/>
      <c r="AC709" s="244">
        <v>300</v>
      </c>
      <c r="AD709" s="227"/>
      <c r="AE709" s="227"/>
      <c r="AF709" s="233"/>
      <c r="AG709" s="233"/>
      <c r="AH709" s="233"/>
      <c r="AI709" s="233"/>
      <c r="AJ709" s="233"/>
      <c r="AK709" s="241"/>
      <c r="AL709" s="241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41"/>
    </row>
    <row r="710" spans="1:48" ht="24" customHeight="1">
      <c r="A710" s="208"/>
      <c r="B710" s="200"/>
      <c r="C710" s="227" t="s">
        <v>4511</v>
      </c>
      <c r="D710" s="227"/>
      <c r="E710" s="227" t="s">
        <v>10328</v>
      </c>
      <c r="F710" s="227" t="s">
        <v>4511</v>
      </c>
      <c r="G710" s="227" t="s">
        <v>4511</v>
      </c>
      <c r="H710" s="233"/>
      <c r="I710" s="228">
        <v>7654</v>
      </c>
      <c r="J710" s="228"/>
      <c r="K710" s="228"/>
      <c r="L710" s="227" t="s">
        <v>290</v>
      </c>
      <c r="M710" s="228">
        <v>70</v>
      </c>
      <c r="N710" s="228">
        <v>107</v>
      </c>
      <c r="O710" s="228">
        <v>7490</v>
      </c>
      <c r="P710" s="228">
        <v>1</v>
      </c>
      <c r="Q710" s="228"/>
      <c r="R710" s="228"/>
      <c r="S710" s="227"/>
      <c r="T710" s="227"/>
      <c r="U710" s="227"/>
      <c r="V710" s="227">
        <v>2018</v>
      </c>
      <c r="W710" s="233"/>
      <c r="X710" s="233"/>
      <c r="Y710" s="233"/>
      <c r="Z710" s="233"/>
      <c r="AA710" s="233"/>
      <c r="AB710" s="233"/>
      <c r="AC710" s="244">
        <v>1202</v>
      </c>
      <c r="AD710" s="227"/>
      <c r="AE710" s="227"/>
      <c r="AF710" s="233"/>
      <c r="AG710" s="233"/>
      <c r="AH710" s="233"/>
      <c r="AI710" s="233"/>
      <c r="AJ710" s="233"/>
      <c r="AK710" s="241"/>
      <c r="AL710" s="241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4"/>
    </row>
    <row r="711" spans="1:48" ht="24" customHeight="1">
      <c r="A711" s="208"/>
      <c r="B711" s="200"/>
      <c r="C711" s="227" t="s">
        <v>4511</v>
      </c>
      <c r="D711" s="227"/>
      <c r="E711" s="227" t="s">
        <v>12004</v>
      </c>
      <c r="F711" s="227" t="s">
        <v>4511</v>
      </c>
      <c r="G711" s="227" t="s">
        <v>4511</v>
      </c>
      <c r="H711" s="233"/>
      <c r="I711" s="228">
        <v>8250</v>
      </c>
      <c r="J711" s="228"/>
      <c r="K711" s="228"/>
      <c r="L711" s="227" t="s">
        <v>290</v>
      </c>
      <c r="M711" s="228">
        <v>75</v>
      </c>
      <c r="N711" s="228">
        <v>110</v>
      </c>
      <c r="O711" s="228">
        <v>8250</v>
      </c>
      <c r="P711" s="228">
        <v>1</v>
      </c>
      <c r="Q711" s="228"/>
      <c r="R711" s="228">
        <v>200</v>
      </c>
      <c r="S711" s="227" t="s">
        <v>178</v>
      </c>
      <c r="T711" s="227" t="s">
        <v>466</v>
      </c>
      <c r="U711" s="227"/>
      <c r="V711" s="227">
        <v>2019</v>
      </c>
      <c r="W711" s="233"/>
      <c r="X711" s="233"/>
      <c r="Y711" s="233"/>
      <c r="Z711" s="233"/>
      <c r="AA711" s="233"/>
      <c r="AB711" s="233"/>
      <c r="AC711" s="244">
        <v>1050</v>
      </c>
      <c r="AD711" s="227"/>
      <c r="AE711" s="227"/>
      <c r="AF711" s="233"/>
      <c r="AG711" s="233"/>
      <c r="AH711" s="233"/>
      <c r="AI711" s="233"/>
      <c r="AJ711" s="233"/>
      <c r="AK711" s="241"/>
      <c r="AL711" s="241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4"/>
    </row>
    <row r="712" spans="1:48" ht="24" customHeight="1">
      <c r="A712" s="208" t="s">
        <v>150</v>
      </c>
      <c r="B712" s="200"/>
      <c r="C712" s="227" t="s">
        <v>4511</v>
      </c>
      <c r="D712" s="227"/>
      <c r="E712" s="227" t="s">
        <v>13042</v>
      </c>
      <c r="F712" s="227" t="s">
        <v>13043</v>
      </c>
      <c r="G712" s="227" t="s">
        <v>13043</v>
      </c>
      <c r="H712" s="233"/>
      <c r="I712" s="228">
        <v>7488</v>
      </c>
      <c r="J712" s="228"/>
      <c r="K712" s="228"/>
      <c r="L712" s="227" t="s">
        <v>1982</v>
      </c>
      <c r="M712" s="228">
        <v>72</v>
      </c>
      <c r="N712" s="228">
        <v>104</v>
      </c>
      <c r="O712" s="228">
        <v>7488</v>
      </c>
      <c r="P712" s="228">
        <v>1</v>
      </c>
      <c r="Q712" s="228">
        <v>0</v>
      </c>
      <c r="R712" s="228">
        <v>0</v>
      </c>
      <c r="S712" s="227"/>
      <c r="T712" s="227"/>
      <c r="U712" s="227"/>
      <c r="V712" s="227">
        <v>2021</v>
      </c>
      <c r="W712" s="233"/>
      <c r="X712" s="233"/>
      <c r="Y712" s="233"/>
      <c r="Z712" s="233"/>
      <c r="AA712" s="233"/>
      <c r="AB712" s="233"/>
      <c r="AC712" s="244">
        <v>1300</v>
      </c>
      <c r="AD712" s="227"/>
      <c r="AE712" s="227"/>
      <c r="AF712" s="233"/>
      <c r="AG712" s="233"/>
      <c r="AH712" s="233"/>
      <c r="AI712" s="233"/>
      <c r="AJ712" s="233"/>
      <c r="AK712" s="241"/>
      <c r="AL712" s="241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4"/>
    </row>
    <row r="713" spans="1:48" ht="24" customHeight="1">
      <c r="A713" s="208"/>
      <c r="B713" s="200"/>
      <c r="C713" s="227" t="s">
        <v>4512</v>
      </c>
      <c r="D713" s="227"/>
      <c r="E713" s="227" t="s">
        <v>16990</v>
      </c>
      <c r="F713" s="227" t="s">
        <v>13966</v>
      </c>
      <c r="G713" s="227" t="s">
        <v>13966</v>
      </c>
      <c r="H713" s="233"/>
      <c r="I713" s="228">
        <v>112814</v>
      </c>
      <c r="J713" s="228"/>
      <c r="K713" s="228"/>
      <c r="L713" s="227" t="s">
        <v>1982</v>
      </c>
      <c r="M713" s="228">
        <v>75</v>
      </c>
      <c r="N713" s="228">
        <v>110</v>
      </c>
      <c r="O713" s="228">
        <v>8970</v>
      </c>
      <c r="P713" s="228">
        <v>1</v>
      </c>
      <c r="Q713" s="228"/>
      <c r="R713" s="228"/>
      <c r="S713" s="227"/>
      <c r="T713" s="227"/>
      <c r="U713" s="227"/>
      <c r="V713" s="227">
        <v>2016</v>
      </c>
      <c r="W713" s="233"/>
      <c r="X713" s="233"/>
      <c r="Y713" s="233"/>
      <c r="Z713" s="233"/>
      <c r="AA713" s="233"/>
      <c r="AB713" s="233"/>
      <c r="AC713" s="244">
        <v>3800</v>
      </c>
      <c r="AD713" s="227"/>
      <c r="AE713" s="227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4" t="s">
        <v>12908</v>
      </c>
    </row>
    <row r="714" spans="1:48" ht="24" customHeight="1">
      <c r="A714" s="208"/>
      <c r="B714" s="200"/>
      <c r="C714" s="227" t="s">
        <v>4512</v>
      </c>
      <c r="D714" s="227"/>
      <c r="E714" s="227" t="s">
        <v>16991</v>
      </c>
      <c r="F714" s="227" t="s">
        <v>13966</v>
      </c>
      <c r="G714" s="227" t="s">
        <v>13966</v>
      </c>
      <c r="H714" s="233"/>
      <c r="I714" s="228">
        <v>112814</v>
      </c>
      <c r="J714" s="228"/>
      <c r="K714" s="228"/>
      <c r="L714" s="227" t="s">
        <v>1979</v>
      </c>
      <c r="M714" s="228">
        <v>75</v>
      </c>
      <c r="N714" s="228">
        <v>85</v>
      </c>
      <c r="O714" s="228">
        <v>6400</v>
      </c>
      <c r="P714" s="228">
        <v>1</v>
      </c>
      <c r="Q714" s="228"/>
      <c r="R714" s="228"/>
      <c r="S714" s="227"/>
      <c r="T714" s="227"/>
      <c r="U714" s="227"/>
      <c r="V714" s="227">
        <v>2016</v>
      </c>
      <c r="W714" s="233"/>
      <c r="X714" s="233"/>
      <c r="Y714" s="233"/>
      <c r="Z714" s="233"/>
      <c r="AA714" s="233"/>
      <c r="AB714" s="233"/>
      <c r="AC714" s="244">
        <v>3800</v>
      </c>
      <c r="AD714" s="227"/>
      <c r="AE714" s="227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4" t="s">
        <v>12908</v>
      </c>
    </row>
    <row r="715" spans="1:48" ht="24" customHeight="1">
      <c r="A715" s="208" t="s">
        <v>89</v>
      </c>
      <c r="B715" s="200"/>
      <c r="C715" s="227" t="s">
        <v>4512</v>
      </c>
      <c r="D715" s="227"/>
      <c r="E715" s="227" t="s">
        <v>4534</v>
      </c>
      <c r="F715" s="227" t="s">
        <v>4512</v>
      </c>
      <c r="G715" s="227" t="s">
        <v>4512</v>
      </c>
      <c r="H715" s="233"/>
      <c r="I715" s="228">
        <v>42115</v>
      </c>
      <c r="J715" s="228"/>
      <c r="K715" s="228"/>
      <c r="L715" s="227" t="s">
        <v>290</v>
      </c>
      <c r="M715" s="228">
        <v>68</v>
      </c>
      <c r="N715" s="228">
        <v>105</v>
      </c>
      <c r="O715" s="228">
        <v>12000</v>
      </c>
      <c r="P715" s="228">
        <v>2</v>
      </c>
      <c r="Q715" s="228"/>
      <c r="R715" s="228"/>
      <c r="S715" s="227"/>
      <c r="T715" s="227"/>
      <c r="U715" s="227"/>
      <c r="V715" s="227">
        <v>2015</v>
      </c>
      <c r="W715" s="233"/>
      <c r="X715" s="233"/>
      <c r="Y715" s="233"/>
      <c r="Z715" s="233"/>
      <c r="AA715" s="233"/>
      <c r="AB715" s="233"/>
      <c r="AC715" s="244">
        <v>3800</v>
      </c>
      <c r="AD715" s="227"/>
      <c r="AE715" s="227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41" t="s">
        <v>16995</v>
      </c>
    </row>
    <row r="716" spans="1:48" ht="24" customHeight="1">
      <c r="A716" s="208"/>
      <c r="B716" s="200"/>
      <c r="C716" s="227" t="s">
        <v>4512</v>
      </c>
      <c r="D716" s="227" t="s">
        <v>4534</v>
      </c>
      <c r="E716" s="227" t="s">
        <v>12005</v>
      </c>
      <c r="F716" s="227" t="s">
        <v>4512</v>
      </c>
      <c r="G716" s="227" t="s">
        <v>4512</v>
      </c>
      <c r="H716" s="233"/>
      <c r="I716" s="228">
        <v>42115</v>
      </c>
      <c r="J716" s="228"/>
      <c r="K716" s="228"/>
      <c r="L716" s="227" t="s">
        <v>290</v>
      </c>
      <c r="M716" s="228">
        <v>68</v>
      </c>
      <c r="N716" s="228">
        <v>105</v>
      </c>
      <c r="O716" s="228">
        <v>4081</v>
      </c>
      <c r="P716" s="228">
        <v>1</v>
      </c>
      <c r="Q716" s="228"/>
      <c r="R716" s="228"/>
      <c r="S716" s="227"/>
      <c r="T716" s="227"/>
      <c r="U716" s="227"/>
      <c r="V716" s="227">
        <v>2020</v>
      </c>
      <c r="W716" s="233">
        <v>3800</v>
      </c>
      <c r="X716" s="233"/>
      <c r="Y716" s="233"/>
      <c r="Z716" s="233"/>
      <c r="AA716" s="233"/>
      <c r="AB716" s="233"/>
      <c r="AC716" s="244">
        <v>1000</v>
      </c>
      <c r="AD716" s="227"/>
      <c r="AE716" s="227"/>
      <c r="AF716" s="233"/>
      <c r="AG716" s="233"/>
      <c r="AH716" s="233"/>
      <c r="AI716" s="233"/>
      <c r="AJ716" s="233"/>
      <c r="AK716" s="241"/>
      <c r="AL716" s="241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4"/>
    </row>
    <row r="717" spans="1:48" s="1308" customFormat="1" ht="24" customHeight="1">
      <c r="A717" s="1310"/>
      <c r="B717" s="1328" t="s">
        <v>91</v>
      </c>
      <c r="C717" s="314" t="s">
        <v>55</v>
      </c>
      <c r="D717" s="372"/>
      <c r="E717" s="315">
        <f>COUNTA(E718:E814)</f>
        <v>97</v>
      </c>
      <c r="F717" s="372"/>
      <c r="G717" s="372" t="s">
        <v>2006</v>
      </c>
      <c r="H717" s="317"/>
      <c r="I717" s="318">
        <f>SUM(I718:I814)</f>
        <v>3241934</v>
      </c>
      <c r="J717" s="318">
        <f>SUM(J718:J814)</f>
        <v>103412.42000000001</v>
      </c>
      <c r="K717" s="318">
        <f>SUM(K718:K814)</f>
        <v>210188.38999999998</v>
      </c>
      <c r="L717" s="314"/>
      <c r="M717" s="318"/>
      <c r="N717" s="318"/>
      <c r="O717" s="318"/>
      <c r="P717" s="318">
        <f>SUM(P718:P814)</f>
        <v>100</v>
      </c>
      <c r="Q717" s="318"/>
      <c r="R717" s="318"/>
      <c r="S717" s="314"/>
      <c r="T717" s="314"/>
      <c r="U717" s="314"/>
      <c r="V717" s="314"/>
      <c r="W717" s="372"/>
      <c r="X717" s="372"/>
      <c r="Y717" s="372"/>
      <c r="Z717" s="372"/>
      <c r="AA717" s="372"/>
      <c r="AB717" s="372"/>
      <c r="AC717" s="318"/>
      <c r="AD717" s="314"/>
      <c r="AE717" s="314"/>
      <c r="AF717" s="372"/>
      <c r="AG717" s="372"/>
      <c r="AH717" s="372"/>
      <c r="AI717" s="372"/>
      <c r="AJ717" s="372"/>
      <c r="AK717" s="372"/>
      <c r="AL717" s="372"/>
      <c r="AM717" s="372"/>
      <c r="AN717" s="372"/>
      <c r="AO717" s="372"/>
      <c r="AP717" s="372"/>
      <c r="AQ717" s="372"/>
      <c r="AR717" s="372"/>
      <c r="AS717" s="372"/>
      <c r="AT717" s="372"/>
      <c r="AU717" s="372"/>
      <c r="AV717" s="314"/>
    </row>
    <row r="718" spans="1:48" ht="24" customHeight="1">
      <c r="A718" s="208"/>
      <c r="B718" s="1329"/>
      <c r="C718" s="227" t="s">
        <v>4942</v>
      </c>
      <c r="D718" s="227" t="s">
        <v>23404</v>
      </c>
      <c r="E718" s="227" t="s">
        <v>4943</v>
      </c>
      <c r="F718" s="227" t="s">
        <v>4942</v>
      </c>
      <c r="G718" s="227" t="s">
        <v>4944</v>
      </c>
      <c r="H718" s="373" t="s">
        <v>1882</v>
      </c>
      <c r="I718" s="228">
        <v>328487</v>
      </c>
      <c r="J718" s="228">
        <v>52466</v>
      </c>
      <c r="K718" s="228">
        <v>93487</v>
      </c>
      <c r="L718" s="227" t="s">
        <v>148</v>
      </c>
      <c r="M718" s="228">
        <v>68</v>
      </c>
      <c r="N718" s="228">
        <v>105</v>
      </c>
      <c r="O718" s="228">
        <v>7140</v>
      </c>
      <c r="P718" s="228">
        <v>1</v>
      </c>
      <c r="Q718" s="228">
        <v>42477</v>
      </c>
      <c r="R718" s="228">
        <v>50000</v>
      </c>
      <c r="S718" s="227" t="s">
        <v>465</v>
      </c>
      <c r="T718" s="227" t="s">
        <v>4945</v>
      </c>
      <c r="U718" s="227"/>
      <c r="V718" s="227">
        <v>2001</v>
      </c>
      <c r="W718" s="366">
        <v>68160</v>
      </c>
      <c r="X718" s="366">
        <v>45440</v>
      </c>
      <c r="Y718" s="366"/>
      <c r="Z718" s="366">
        <v>31400</v>
      </c>
      <c r="AA718" s="366"/>
      <c r="AB718" s="373"/>
      <c r="AC718" s="228">
        <v>145000</v>
      </c>
      <c r="AD718" s="227"/>
      <c r="AE718" s="227"/>
      <c r="AF718" s="373">
        <v>8</v>
      </c>
      <c r="AG718" s="366">
        <v>3800</v>
      </c>
      <c r="AH718" s="373">
        <v>4</v>
      </c>
      <c r="AI718" s="373" t="s">
        <v>4946</v>
      </c>
      <c r="AJ718" s="366">
        <v>1300</v>
      </c>
      <c r="AK718" s="373"/>
      <c r="AL718" s="373"/>
      <c r="AM718" s="373"/>
      <c r="AN718" s="373"/>
      <c r="AO718" s="373"/>
      <c r="AP718" s="373"/>
      <c r="AQ718" s="373"/>
      <c r="AR718" s="373"/>
      <c r="AS718" s="373"/>
      <c r="AT718" s="373"/>
      <c r="AU718" s="373"/>
      <c r="AV718" s="227"/>
    </row>
    <row r="719" spans="1:48" ht="24" customHeight="1">
      <c r="A719" s="208"/>
      <c r="B719" s="1329"/>
      <c r="C719" s="227" t="s">
        <v>4942</v>
      </c>
      <c r="D719" s="227" t="s">
        <v>23405</v>
      </c>
      <c r="E719" s="227" t="s">
        <v>4947</v>
      </c>
      <c r="F719" s="227" t="s">
        <v>4942</v>
      </c>
      <c r="G719" s="227" t="s">
        <v>4944</v>
      </c>
      <c r="H719" s="373"/>
      <c r="I719" s="228">
        <v>247537</v>
      </c>
      <c r="J719" s="228">
        <v>3461</v>
      </c>
      <c r="K719" s="228">
        <v>4266</v>
      </c>
      <c r="L719" s="227" t="s">
        <v>290</v>
      </c>
      <c r="M719" s="228">
        <v>64</v>
      </c>
      <c r="N719" s="228">
        <v>100</v>
      </c>
      <c r="O719" s="228">
        <v>12800</v>
      </c>
      <c r="P719" s="228">
        <v>2</v>
      </c>
      <c r="Q719" s="228">
        <v>2800</v>
      </c>
      <c r="R719" s="228">
        <v>3800</v>
      </c>
      <c r="S719" s="227" t="s">
        <v>4948</v>
      </c>
      <c r="T719" s="227" t="s">
        <v>466</v>
      </c>
      <c r="U719" s="227"/>
      <c r="V719" s="227">
        <v>2004</v>
      </c>
      <c r="W719" s="366"/>
      <c r="X719" s="366"/>
      <c r="Y719" s="366"/>
      <c r="Z719" s="366"/>
      <c r="AA719" s="366"/>
      <c r="AB719" s="373"/>
      <c r="AC719" s="228">
        <v>1450</v>
      </c>
      <c r="AD719" s="227"/>
      <c r="AE719" s="227"/>
      <c r="AF719" s="373"/>
      <c r="AG719" s="366"/>
      <c r="AH719" s="373"/>
      <c r="AI719" s="373"/>
      <c r="AJ719" s="366"/>
      <c r="AK719" s="373"/>
      <c r="AL719" s="373"/>
      <c r="AM719" s="373"/>
      <c r="AN719" s="373"/>
      <c r="AO719" s="373"/>
      <c r="AP719" s="373"/>
      <c r="AQ719" s="373"/>
      <c r="AR719" s="373"/>
      <c r="AS719" s="373"/>
      <c r="AT719" s="373"/>
      <c r="AU719" s="373"/>
      <c r="AV719" s="227"/>
    </row>
    <row r="720" spans="1:48" ht="24" customHeight="1">
      <c r="A720" s="208"/>
      <c r="B720" s="1329"/>
      <c r="C720" s="227" t="s">
        <v>4942</v>
      </c>
      <c r="D720" s="227" t="s">
        <v>23405</v>
      </c>
      <c r="E720" s="227" t="s">
        <v>4949</v>
      </c>
      <c r="F720" s="227" t="s">
        <v>4942</v>
      </c>
      <c r="G720" s="227" t="s">
        <v>4944</v>
      </c>
      <c r="H720" s="373"/>
      <c r="I720" s="228"/>
      <c r="J720" s="228"/>
      <c r="K720" s="228"/>
      <c r="L720" s="227" t="s">
        <v>290</v>
      </c>
      <c r="M720" s="228">
        <v>20</v>
      </c>
      <c r="N720" s="228">
        <v>40</v>
      </c>
      <c r="O720" s="228">
        <v>2400</v>
      </c>
      <c r="P720" s="228">
        <v>2</v>
      </c>
      <c r="Q720" s="228"/>
      <c r="R720" s="228"/>
      <c r="S720" s="227"/>
      <c r="T720" s="227"/>
      <c r="U720" s="227"/>
      <c r="V720" s="227" t="s">
        <v>11388</v>
      </c>
      <c r="W720" s="366"/>
      <c r="X720" s="366"/>
      <c r="Y720" s="366"/>
      <c r="Z720" s="366"/>
      <c r="AA720" s="366"/>
      <c r="AB720" s="373"/>
      <c r="AC720" s="228">
        <v>536</v>
      </c>
      <c r="AD720" s="227"/>
      <c r="AE720" s="227"/>
      <c r="AF720" s="373"/>
      <c r="AG720" s="366"/>
      <c r="AH720" s="373"/>
      <c r="AI720" s="373"/>
      <c r="AJ720" s="366"/>
      <c r="AK720" s="373"/>
      <c r="AL720" s="373"/>
      <c r="AM720" s="373"/>
      <c r="AN720" s="373"/>
      <c r="AO720" s="373"/>
      <c r="AP720" s="373"/>
      <c r="AQ720" s="373"/>
      <c r="AR720" s="373"/>
      <c r="AS720" s="373"/>
      <c r="AT720" s="373"/>
      <c r="AU720" s="373"/>
      <c r="AV720" s="227"/>
    </row>
    <row r="721" spans="1:48" ht="24" customHeight="1">
      <c r="A721" s="208"/>
      <c r="B721" s="1329"/>
      <c r="C721" s="227" t="s">
        <v>4942</v>
      </c>
      <c r="D721" s="227" t="s">
        <v>23406</v>
      </c>
      <c r="E721" s="227" t="s">
        <v>4950</v>
      </c>
      <c r="F721" s="227" t="s">
        <v>4942</v>
      </c>
      <c r="G721" s="227" t="s">
        <v>4944</v>
      </c>
      <c r="H721" s="373"/>
      <c r="I721" s="228">
        <v>42436</v>
      </c>
      <c r="J721" s="228">
        <v>203</v>
      </c>
      <c r="K721" s="228">
        <v>203</v>
      </c>
      <c r="L721" s="227" t="s">
        <v>290</v>
      </c>
      <c r="M721" s="228">
        <v>60</v>
      </c>
      <c r="N721" s="228">
        <v>100</v>
      </c>
      <c r="O721" s="228">
        <v>6000</v>
      </c>
      <c r="P721" s="228">
        <v>1</v>
      </c>
      <c r="Q721" s="228">
        <v>120</v>
      </c>
      <c r="R721" s="228">
        <v>200</v>
      </c>
      <c r="S721" s="227" t="s">
        <v>4948</v>
      </c>
      <c r="T721" s="227" t="s">
        <v>466</v>
      </c>
      <c r="U721" s="227"/>
      <c r="V721" s="227">
        <v>2005</v>
      </c>
      <c r="W721" s="366"/>
      <c r="X721" s="366"/>
      <c r="Y721" s="366"/>
      <c r="Z721" s="366"/>
      <c r="AA721" s="366"/>
      <c r="AB721" s="373"/>
      <c r="AC721" s="228">
        <v>2687</v>
      </c>
      <c r="AD721" s="227"/>
      <c r="AE721" s="227"/>
      <c r="AF721" s="373"/>
      <c r="AG721" s="366"/>
      <c r="AH721" s="373"/>
      <c r="AI721" s="373"/>
      <c r="AJ721" s="366"/>
      <c r="AK721" s="373"/>
      <c r="AL721" s="373"/>
      <c r="AM721" s="373"/>
      <c r="AN721" s="373"/>
      <c r="AO721" s="373"/>
      <c r="AP721" s="373"/>
      <c r="AQ721" s="373"/>
      <c r="AR721" s="373"/>
      <c r="AS721" s="373"/>
      <c r="AT721" s="373"/>
      <c r="AU721" s="373"/>
      <c r="AV721" s="227"/>
    </row>
    <row r="722" spans="1:48" ht="24" customHeight="1">
      <c r="A722" s="208"/>
      <c r="B722" s="1329"/>
      <c r="C722" s="227" t="s">
        <v>4942</v>
      </c>
      <c r="D722" s="227" t="s">
        <v>23406</v>
      </c>
      <c r="E722" s="227" t="s">
        <v>4951</v>
      </c>
      <c r="F722" s="227" t="s">
        <v>4942</v>
      </c>
      <c r="G722" s="227" t="s">
        <v>4944</v>
      </c>
      <c r="H722" s="373"/>
      <c r="I722" s="228"/>
      <c r="J722" s="228"/>
      <c r="K722" s="228"/>
      <c r="L722" s="227" t="s">
        <v>290</v>
      </c>
      <c r="M722" s="228">
        <v>25</v>
      </c>
      <c r="N722" s="228">
        <v>40</v>
      </c>
      <c r="O722" s="228">
        <v>1000</v>
      </c>
      <c r="P722" s="228">
        <v>1</v>
      </c>
      <c r="Q722" s="228"/>
      <c r="R722" s="228"/>
      <c r="S722" s="227"/>
      <c r="T722" s="227"/>
      <c r="U722" s="227"/>
      <c r="V722" s="227">
        <v>2005</v>
      </c>
      <c r="W722" s="366"/>
      <c r="X722" s="366"/>
      <c r="Y722" s="366"/>
      <c r="Z722" s="366"/>
      <c r="AA722" s="366"/>
      <c r="AB722" s="373"/>
      <c r="AC722" s="228">
        <v>130</v>
      </c>
      <c r="AD722" s="227"/>
      <c r="AE722" s="227"/>
      <c r="AF722" s="373"/>
      <c r="AG722" s="366"/>
      <c r="AH722" s="373"/>
      <c r="AI722" s="373"/>
      <c r="AJ722" s="366"/>
      <c r="AK722" s="373"/>
      <c r="AL722" s="373"/>
      <c r="AM722" s="373"/>
      <c r="AN722" s="373"/>
      <c r="AO722" s="373"/>
      <c r="AP722" s="373"/>
      <c r="AQ722" s="373"/>
      <c r="AR722" s="373"/>
      <c r="AS722" s="373"/>
      <c r="AT722" s="373"/>
      <c r="AU722" s="373"/>
      <c r="AV722" s="227"/>
    </row>
    <row r="723" spans="1:48" ht="24" customHeight="1">
      <c r="A723" s="208"/>
      <c r="B723" s="1329"/>
      <c r="C723" s="227" t="s">
        <v>4942</v>
      </c>
      <c r="D723" s="227" t="s">
        <v>23407</v>
      </c>
      <c r="E723" s="227" t="s">
        <v>4952</v>
      </c>
      <c r="F723" s="227" t="s">
        <v>4942</v>
      </c>
      <c r="G723" s="227" t="s">
        <v>4944</v>
      </c>
      <c r="H723" s="373"/>
      <c r="I723" s="228">
        <v>7933</v>
      </c>
      <c r="J723" s="228">
        <v>9363</v>
      </c>
      <c r="K723" s="228">
        <v>17464</v>
      </c>
      <c r="L723" s="227" t="s">
        <v>148</v>
      </c>
      <c r="M723" s="228">
        <v>68</v>
      </c>
      <c r="N723" s="228">
        <v>105</v>
      </c>
      <c r="O723" s="228">
        <v>7140</v>
      </c>
      <c r="P723" s="228">
        <v>1</v>
      </c>
      <c r="Q723" s="228">
        <v>28000</v>
      </c>
      <c r="R723" s="228">
        <v>30000</v>
      </c>
      <c r="S723" s="227" t="s">
        <v>465</v>
      </c>
      <c r="T723" s="227" t="s">
        <v>466</v>
      </c>
      <c r="U723" s="227"/>
      <c r="V723" s="227">
        <v>1980</v>
      </c>
      <c r="W723" s="366"/>
      <c r="X723" s="366"/>
      <c r="Y723" s="366"/>
      <c r="Z723" s="366"/>
      <c r="AA723" s="366"/>
      <c r="AB723" s="373"/>
      <c r="AC723" s="228"/>
      <c r="AD723" s="227"/>
      <c r="AE723" s="227"/>
      <c r="AF723" s="373"/>
      <c r="AG723" s="366"/>
      <c r="AH723" s="373"/>
      <c r="AI723" s="373"/>
      <c r="AJ723" s="366"/>
      <c r="AK723" s="373"/>
      <c r="AL723" s="373"/>
      <c r="AM723" s="373"/>
      <c r="AN723" s="373"/>
      <c r="AO723" s="373"/>
      <c r="AP723" s="373"/>
      <c r="AQ723" s="373"/>
      <c r="AR723" s="373"/>
      <c r="AS723" s="373"/>
      <c r="AT723" s="373"/>
      <c r="AU723" s="373"/>
      <c r="AV723" s="227"/>
    </row>
    <row r="724" spans="1:48" ht="24" customHeight="1">
      <c r="A724" s="208"/>
      <c r="B724" s="1329"/>
      <c r="C724" s="227" t="s">
        <v>4942</v>
      </c>
      <c r="D724" s="227" t="s">
        <v>23408</v>
      </c>
      <c r="E724" s="227" t="s">
        <v>4953</v>
      </c>
      <c r="F724" s="227" t="s">
        <v>4942</v>
      </c>
      <c r="G724" s="227" t="s">
        <v>4944</v>
      </c>
      <c r="H724" s="373"/>
      <c r="I724" s="228">
        <v>147279</v>
      </c>
      <c r="J724" s="228">
        <v>1572</v>
      </c>
      <c r="K724" s="228">
        <v>1283</v>
      </c>
      <c r="L724" s="227" t="s">
        <v>3005</v>
      </c>
      <c r="M724" s="228" t="s">
        <v>11389</v>
      </c>
      <c r="N724" s="228" t="s">
        <v>11390</v>
      </c>
      <c r="O724" s="228" t="s">
        <v>11391</v>
      </c>
      <c r="P724" s="228">
        <v>3</v>
      </c>
      <c r="Q724" s="228">
        <v>198</v>
      </c>
      <c r="R724" s="228">
        <v>250</v>
      </c>
      <c r="S724" s="227" t="s">
        <v>4954</v>
      </c>
      <c r="T724" s="227" t="s">
        <v>4955</v>
      </c>
      <c r="U724" s="227"/>
      <c r="V724" s="227" t="s">
        <v>11392</v>
      </c>
      <c r="W724" s="366"/>
      <c r="X724" s="366"/>
      <c r="Y724" s="366"/>
      <c r="Z724" s="366"/>
      <c r="AA724" s="366"/>
      <c r="AB724" s="373"/>
      <c r="AC724" s="228">
        <v>2206</v>
      </c>
      <c r="AD724" s="227"/>
      <c r="AE724" s="227"/>
      <c r="AF724" s="373"/>
      <c r="AG724" s="366"/>
      <c r="AH724" s="373"/>
      <c r="AI724" s="373"/>
      <c r="AJ724" s="366"/>
      <c r="AK724" s="373"/>
      <c r="AL724" s="373"/>
      <c r="AM724" s="373"/>
      <c r="AN724" s="373"/>
      <c r="AO724" s="373"/>
      <c r="AP724" s="373"/>
      <c r="AQ724" s="373"/>
      <c r="AR724" s="373"/>
      <c r="AS724" s="373"/>
      <c r="AT724" s="373"/>
      <c r="AU724" s="373"/>
      <c r="AV724" s="227"/>
    </row>
    <row r="725" spans="1:48" ht="24" customHeight="1">
      <c r="A725" s="208"/>
      <c r="B725" s="1329"/>
      <c r="C725" s="228" t="s">
        <v>2019</v>
      </c>
      <c r="D725" s="227" t="s">
        <v>23408</v>
      </c>
      <c r="E725" s="227" t="s">
        <v>16926</v>
      </c>
      <c r="F725" s="227" t="s">
        <v>2019</v>
      </c>
      <c r="G725" s="228" t="s">
        <v>16927</v>
      </c>
      <c r="H725" s="373"/>
      <c r="I725" s="228"/>
      <c r="J725" s="228"/>
      <c r="K725" s="228">
        <v>5929</v>
      </c>
      <c r="L725" s="227" t="s">
        <v>1979</v>
      </c>
      <c r="M725" s="228">
        <v>20</v>
      </c>
      <c r="N725" s="228">
        <v>33</v>
      </c>
      <c r="O725" s="228">
        <v>660</v>
      </c>
      <c r="P725" s="228">
        <v>1</v>
      </c>
      <c r="Q725" s="228"/>
      <c r="R725" s="228"/>
      <c r="S725" s="227"/>
      <c r="T725" s="227"/>
      <c r="U725" s="227"/>
      <c r="V725" s="227">
        <v>2016</v>
      </c>
      <c r="W725" s="366"/>
      <c r="X725" s="366"/>
      <c r="Y725" s="366"/>
      <c r="Z725" s="366"/>
      <c r="AA725" s="366"/>
      <c r="AB725" s="373"/>
      <c r="AC725" s="228">
        <v>807</v>
      </c>
      <c r="AD725" s="227"/>
      <c r="AE725" s="227"/>
      <c r="AF725" s="373"/>
      <c r="AG725" s="366"/>
      <c r="AH725" s="373"/>
      <c r="AI725" s="373"/>
      <c r="AJ725" s="366"/>
      <c r="AK725" s="373"/>
      <c r="AL725" s="373"/>
      <c r="AM725" s="373"/>
      <c r="AN725" s="373"/>
      <c r="AO725" s="373"/>
      <c r="AP725" s="373"/>
      <c r="AQ725" s="373"/>
      <c r="AR725" s="373"/>
      <c r="AS725" s="373"/>
      <c r="AT725" s="373"/>
      <c r="AU725" s="373"/>
      <c r="AV725" s="227"/>
    </row>
    <row r="726" spans="1:48" ht="24" customHeight="1">
      <c r="A726" s="208"/>
      <c r="B726" s="1329"/>
      <c r="C726" s="227" t="s">
        <v>4942</v>
      </c>
      <c r="D726" s="227" t="s">
        <v>23409</v>
      </c>
      <c r="E726" s="227" t="s">
        <v>9052</v>
      </c>
      <c r="F726" s="227" t="s">
        <v>4942</v>
      </c>
      <c r="G726" s="227" t="s">
        <v>4944</v>
      </c>
      <c r="H726" s="373"/>
      <c r="I726" s="228">
        <v>34000</v>
      </c>
      <c r="J726" s="228">
        <v>151</v>
      </c>
      <c r="K726" s="228">
        <v>151</v>
      </c>
      <c r="L726" s="227" t="s">
        <v>148</v>
      </c>
      <c r="M726" s="228">
        <v>68</v>
      </c>
      <c r="N726" s="228">
        <v>105</v>
      </c>
      <c r="O726" s="228">
        <v>8214</v>
      </c>
      <c r="P726" s="228">
        <v>1</v>
      </c>
      <c r="Q726" s="228"/>
      <c r="R726" s="228"/>
      <c r="S726" s="227"/>
      <c r="T726" s="227" t="s">
        <v>466</v>
      </c>
      <c r="U726" s="227"/>
      <c r="V726" s="227">
        <v>2017</v>
      </c>
      <c r="W726" s="366"/>
      <c r="X726" s="366"/>
      <c r="Y726" s="366"/>
      <c r="Z726" s="366"/>
      <c r="AA726" s="366"/>
      <c r="AB726" s="373"/>
      <c r="AC726" s="228">
        <v>1145</v>
      </c>
      <c r="AD726" s="227"/>
      <c r="AE726" s="227"/>
      <c r="AF726" s="373"/>
      <c r="AG726" s="366"/>
      <c r="AH726" s="373"/>
      <c r="AI726" s="373"/>
      <c r="AJ726" s="366"/>
      <c r="AK726" s="373"/>
      <c r="AL726" s="373"/>
      <c r="AM726" s="373"/>
      <c r="AN726" s="373"/>
      <c r="AO726" s="373"/>
      <c r="AP726" s="373"/>
      <c r="AQ726" s="373"/>
      <c r="AR726" s="373"/>
      <c r="AS726" s="373"/>
      <c r="AT726" s="373"/>
      <c r="AU726" s="373"/>
      <c r="AV726" s="227"/>
    </row>
    <row r="727" spans="1:48" ht="24" customHeight="1">
      <c r="A727" s="208"/>
      <c r="B727" s="1329"/>
      <c r="C727" s="227" t="s">
        <v>4942</v>
      </c>
      <c r="D727" s="227" t="s">
        <v>23410</v>
      </c>
      <c r="E727" s="227" t="s">
        <v>9053</v>
      </c>
      <c r="F727" s="227" t="s">
        <v>4942</v>
      </c>
      <c r="G727" s="227" t="s">
        <v>4944</v>
      </c>
      <c r="H727" s="373"/>
      <c r="I727" s="228">
        <v>17125</v>
      </c>
      <c r="J727" s="228">
        <v>98.7</v>
      </c>
      <c r="K727" s="228">
        <v>98.7</v>
      </c>
      <c r="L727" s="227" t="s">
        <v>290</v>
      </c>
      <c r="M727" s="228">
        <v>68</v>
      </c>
      <c r="N727" s="228">
        <v>105</v>
      </c>
      <c r="O727" s="228">
        <v>8835</v>
      </c>
      <c r="P727" s="228">
        <v>1</v>
      </c>
      <c r="Q727" s="228"/>
      <c r="R727" s="228"/>
      <c r="S727" s="227"/>
      <c r="T727" s="227" t="s">
        <v>466</v>
      </c>
      <c r="U727" s="227"/>
      <c r="V727" s="227">
        <v>2017</v>
      </c>
      <c r="W727" s="366"/>
      <c r="X727" s="366"/>
      <c r="Y727" s="366"/>
      <c r="Z727" s="366"/>
      <c r="AA727" s="366"/>
      <c r="AB727" s="373"/>
      <c r="AC727" s="228">
        <v>4639</v>
      </c>
      <c r="AD727" s="227"/>
      <c r="AE727" s="227"/>
      <c r="AF727" s="373"/>
      <c r="AG727" s="366"/>
      <c r="AH727" s="373"/>
      <c r="AI727" s="373"/>
      <c r="AJ727" s="366"/>
      <c r="AK727" s="373"/>
      <c r="AL727" s="373"/>
      <c r="AM727" s="373"/>
      <c r="AN727" s="373"/>
      <c r="AO727" s="373"/>
      <c r="AP727" s="373"/>
      <c r="AQ727" s="373"/>
      <c r="AR727" s="373"/>
      <c r="AS727" s="373"/>
      <c r="AT727" s="373"/>
      <c r="AU727" s="373"/>
      <c r="AV727" s="227"/>
    </row>
    <row r="728" spans="1:48" ht="24" customHeight="1">
      <c r="A728" s="208"/>
      <c r="B728" s="1329"/>
      <c r="C728" s="227" t="s">
        <v>4942</v>
      </c>
      <c r="D728" s="227" t="s">
        <v>23411</v>
      </c>
      <c r="E728" s="227" t="s">
        <v>4956</v>
      </c>
      <c r="F728" s="227" t="s">
        <v>4957</v>
      </c>
      <c r="G728" s="227" t="s">
        <v>4957</v>
      </c>
      <c r="H728" s="373"/>
      <c r="I728" s="228">
        <v>968</v>
      </c>
      <c r="J728" s="228"/>
      <c r="K728" s="228"/>
      <c r="L728" s="227" t="s">
        <v>290</v>
      </c>
      <c r="M728" s="228">
        <v>22</v>
      </c>
      <c r="N728" s="228">
        <v>42</v>
      </c>
      <c r="O728" s="228">
        <v>924</v>
      </c>
      <c r="P728" s="228">
        <v>1</v>
      </c>
      <c r="Q728" s="228"/>
      <c r="R728" s="228"/>
      <c r="S728" s="227"/>
      <c r="T728" s="227"/>
      <c r="U728" s="227"/>
      <c r="V728" s="227">
        <v>2009</v>
      </c>
      <c r="W728" s="366"/>
      <c r="X728" s="366"/>
      <c r="Y728" s="366"/>
      <c r="Z728" s="366"/>
      <c r="AA728" s="366"/>
      <c r="AB728" s="373"/>
      <c r="AC728" s="228">
        <v>120</v>
      </c>
      <c r="AD728" s="227"/>
      <c r="AE728" s="227"/>
      <c r="AF728" s="373"/>
      <c r="AG728" s="366"/>
      <c r="AH728" s="373"/>
      <c r="AI728" s="373"/>
      <c r="AJ728" s="366"/>
      <c r="AK728" s="373"/>
      <c r="AL728" s="373"/>
      <c r="AM728" s="373"/>
      <c r="AN728" s="373"/>
      <c r="AO728" s="373"/>
      <c r="AP728" s="373"/>
      <c r="AQ728" s="373"/>
      <c r="AR728" s="373"/>
      <c r="AS728" s="373"/>
      <c r="AT728" s="373"/>
      <c r="AU728" s="373"/>
      <c r="AV728" s="227"/>
    </row>
    <row r="729" spans="1:48" ht="24" customHeight="1">
      <c r="A729" s="208"/>
      <c r="B729" s="1329"/>
      <c r="C729" s="227" t="s">
        <v>4958</v>
      </c>
      <c r="D729" s="227" t="s">
        <v>23412</v>
      </c>
      <c r="E729" s="227" t="s">
        <v>13976</v>
      </c>
      <c r="F729" s="227" t="s">
        <v>4958</v>
      </c>
      <c r="G729" s="227" t="s">
        <v>4958</v>
      </c>
      <c r="H729" s="373"/>
      <c r="I729" s="228">
        <v>80640</v>
      </c>
      <c r="J729" s="228">
        <v>912</v>
      </c>
      <c r="K729" s="228">
        <v>1482</v>
      </c>
      <c r="L729" s="227" t="s">
        <v>290</v>
      </c>
      <c r="M729" s="228">
        <v>69</v>
      </c>
      <c r="N729" s="228">
        <v>104</v>
      </c>
      <c r="O729" s="228">
        <v>7176</v>
      </c>
      <c r="P729" s="228">
        <v>1</v>
      </c>
      <c r="Q729" s="228">
        <v>200</v>
      </c>
      <c r="R729" s="228">
        <v>1000</v>
      </c>
      <c r="S729" s="227" t="s">
        <v>4948</v>
      </c>
      <c r="T729" s="227"/>
      <c r="U729" s="227"/>
      <c r="V729" s="227">
        <v>2005</v>
      </c>
      <c r="W729" s="366"/>
      <c r="X729" s="366"/>
      <c r="Y729" s="366"/>
      <c r="Z729" s="366"/>
      <c r="AA729" s="366"/>
      <c r="AB729" s="373"/>
      <c r="AC729" s="228">
        <v>236</v>
      </c>
      <c r="AD729" s="227"/>
      <c r="AE729" s="227"/>
      <c r="AF729" s="373"/>
      <c r="AG729" s="366"/>
      <c r="AH729" s="373"/>
      <c r="AI729" s="373"/>
      <c r="AJ729" s="366"/>
      <c r="AK729" s="373"/>
      <c r="AL729" s="373"/>
      <c r="AM729" s="373"/>
      <c r="AN729" s="373"/>
      <c r="AO729" s="373"/>
      <c r="AP729" s="373"/>
      <c r="AQ729" s="373"/>
      <c r="AR729" s="373"/>
      <c r="AS729" s="373"/>
      <c r="AT729" s="373"/>
      <c r="AU729" s="373"/>
      <c r="AV729" s="227" t="s">
        <v>13983</v>
      </c>
    </row>
    <row r="730" spans="1:48" ht="24" customHeight="1">
      <c r="A730" s="208"/>
      <c r="B730" s="1329"/>
      <c r="C730" s="227" t="s">
        <v>4958</v>
      </c>
      <c r="D730" s="227" t="s">
        <v>23413</v>
      </c>
      <c r="E730" s="227" t="s">
        <v>13977</v>
      </c>
      <c r="F730" s="227" t="s">
        <v>4958</v>
      </c>
      <c r="G730" s="227" t="s">
        <v>4958</v>
      </c>
      <c r="H730" s="373"/>
      <c r="I730" s="228">
        <v>12054</v>
      </c>
      <c r="J730" s="228"/>
      <c r="K730" s="228"/>
      <c r="L730" s="227" t="s">
        <v>290</v>
      </c>
      <c r="M730" s="228">
        <v>68</v>
      </c>
      <c r="N730" s="228">
        <v>105</v>
      </c>
      <c r="O730" s="228">
        <v>7140</v>
      </c>
      <c r="P730" s="228">
        <v>1</v>
      </c>
      <c r="Q730" s="228"/>
      <c r="R730" s="228"/>
      <c r="S730" s="227"/>
      <c r="T730" s="227"/>
      <c r="U730" s="227"/>
      <c r="V730" s="227">
        <v>2008</v>
      </c>
      <c r="W730" s="366"/>
      <c r="X730" s="366"/>
      <c r="Y730" s="366"/>
      <c r="Z730" s="366"/>
      <c r="AA730" s="366"/>
      <c r="AB730" s="373"/>
      <c r="AC730" s="228">
        <v>1378</v>
      </c>
      <c r="AD730" s="227"/>
      <c r="AE730" s="227"/>
      <c r="AF730" s="373"/>
      <c r="AG730" s="366"/>
      <c r="AH730" s="373"/>
      <c r="AI730" s="373"/>
      <c r="AJ730" s="366"/>
      <c r="AK730" s="373"/>
      <c r="AL730" s="373"/>
      <c r="AM730" s="373"/>
      <c r="AN730" s="373"/>
      <c r="AO730" s="373"/>
      <c r="AP730" s="373"/>
      <c r="AQ730" s="373"/>
      <c r="AR730" s="373"/>
      <c r="AS730" s="373"/>
      <c r="AT730" s="373"/>
      <c r="AU730" s="373"/>
      <c r="AV730" s="227"/>
    </row>
    <row r="731" spans="1:48" ht="24" customHeight="1">
      <c r="A731" s="208"/>
      <c r="B731" s="1329"/>
      <c r="C731" s="227" t="s">
        <v>4958</v>
      </c>
      <c r="D731" s="227" t="s">
        <v>23414</v>
      </c>
      <c r="E731" s="227" t="s">
        <v>13978</v>
      </c>
      <c r="F731" s="227" t="s">
        <v>4958</v>
      </c>
      <c r="G731" s="227" t="s">
        <v>4958</v>
      </c>
      <c r="H731" s="373"/>
      <c r="I731" s="228">
        <v>14704</v>
      </c>
      <c r="J731" s="228"/>
      <c r="K731" s="228"/>
      <c r="L731" s="227" t="s">
        <v>148</v>
      </c>
      <c r="M731" s="228">
        <v>68</v>
      </c>
      <c r="N731" s="228">
        <v>110</v>
      </c>
      <c r="O731" s="228">
        <v>7480</v>
      </c>
      <c r="P731" s="228">
        <v>1</v>
      </c>
      <c r="Q731" s="228">
        <v>100</v>
      </c>
      <c r="R731" s="228"/>
      <c r="S731" s="227" t="s">
        <v>178</v>
      </c>
      <c r="T731" s="227" t="s">
        <v>466</v>
      </c>
      <c r="U731" s="227"/>
      <c r="V731" s="227">
        <v>2004</v>
      </c>
      <c r="W731" s="366"/>
      <c r="X731" s="366"/>
      <c r="Y731" s="366"/>
      <c r="Z731" s="366"/>
      <c r="AA731" s="366"/>
      <c r="AB731" s="373"/>
      <c r="AC731" s="228"/>
      <c r="AD731" s="227"/>
      <c r="AE731" s="227"/>
      <c r="AF731" s="373"/>
      <c r="AG731" s="366"/>
      <c r="AH731" s="373"/>
      <c r="AI731" s="373"/>
      <c r="AJ731" s="366"/>
      <c r="AK731" s="373"/>
      <c r="AL731" s="373"/>
      <c r="AM731" s="373"/>
      <c r="AN731" s="373"/>
      <c r="AO731" s="373"/>
      <c r="AP731" s="373"/>
      <c r="AQ731" s="373"/>
      <c r="AR731" s="373"/>
      <c r="AS731" s="373"/>
      <c r="AT731" s="373"/>
      <c r="AU731" s="373"/>
      <c r="AV731" s="227" t="s">
        <v>13983</v>
      </c>
    </row>
    <row r="732" spans="1:48" ht="24" customHeight="1">
      <c r="A732" s="208"/>
      <c r="B732" s="1329"/>
      <c r="C732" s="227" t="s">
        <v>4958</v>
      </c>
      <c r="D732" s="227" t="s">
        <v>23415</v>
      </c>
      <c r="E732" s="227" t="s">
        <v>13979</v>
      </c>
      <c r="F732" s="227" t="s">
        <v>4958</v>
      </c>
      <c r="G732" s="227" t="s">
        <v>4958</v>
      </c>
      <c r="H732" s="373"/>
      <c r="I732" s="228">
        <v>28677</v>
      </c>
      <c r="J732" s="228"/>
      <c r="K732" s="228"/>
      <c r="L732" s="227" t="s">
        <v>290</v>
      </c>
      <c r="M732" s="228">
        <v>70</v>
      </c>
      <c r="N732" s="228">
        <v>105</v>
      </c>
      <c r="O732" s="228">
        <v>7350</v>
      </c>
      <c r="P732" s="228">
        <v>1</v>
      </c>
      <c r="Q732" s="228"/>
      <c r="R732" s="228"/>
      <c r="S732" s="227" t="s">
        <v>178</v>
      </c>
      <c r="T732" s="227" t="s">
        <v>4959</v>
      </c>
      <c r="U732" s="227"/>
      <c r="V732" s="227">
        <v>2008</v>
      </c>
      <c r="W732" s="366"/>
      <c r="X732" s="366"/>
      <c r="Y732" s="366"/>
      <c r="Z732" s="366"/>
      <c r="AA732" s="366"/>
      <c r="AB732" s="373"/>
      <c r="AC732" s="228"/>
      <c r="AD732" s="227"/>
      <c r="AE732" s="227"/>
      <c r="AF732" s="373"/>
      <c r="AG732" s="366"/>
      <c r="AH732" s="373"/>
      <c r="AI732" s="373"/>
      <c r="AJ732" s="366"/>
      <c r="AK732" s="373"/>
      <c r="AL732" s="373"/>
      <c r="AM732" s="373"/>
      <c r="AN732" s="373"/>
      <c r="AO732" s="373"/>
      <c r="AP732" s="373"/>
      <c r="AQ732" s="373"/>
      <c r="AR732" s="373"/>
      <c r="AS732" s="373"/>
      <c r="AT732" s="373"/>
      <c r="AU732" s="373"/>
      <c r="AV732" s="227"/>
    </row>
    <row r="733" spans="1:48" ht="24" customHeight="1">
      <c r="A733" s="208"/>
      <c r="B733" s="1329"/>
      <c r="C733" s="227" t="s">
        <v>4958</v>
      </c>
      <c r="D733" s="227" t="s">
        <v>23416</v>
      </c>
      <c r="E733" s="227" t="s">
        <v>13980</v>
      </c>
      <c r="F733" s="227" t="s">
        <v>4958</v>
      </c>
      <c r="G733" s="227" t="s">
        <v>4958</v>
      </c>
      <c r="H733" s="373"/>
      <c r="I733" s="228">
        <v>29816</v>
      </c>
      <c r="J733" s="228">
        <v>97.5</v>
      </c>
      <c r="K733" s="228">
        <v>195</v>
      </c>
      <c r="L733" s="227" t="s">
        <v>290</v>
      </c>
      <c r="M733" s="228">
        <v>78</v>
      </c>
      <c r="N733" s="228">
        <v>115</v>
      </c>
      <c r="O733" s="228">
        <v>8970</v>
      </c>
      <c r="P733" s="228">
        <v>1</v>
      </c>
      <c r="Q733" s="228">
        <v>620</v>
      </c>
      <c r="R733" s="228"/>
      <c r="S733" s="227" t="s">
        <v>178</v>
      </c>
      <c r="T733" s="227" t="s">
        <v>4959</v>
      </c>
      <c r="U733" s="227"/>
      <c r="V733" s="227">
        <v>2012</v>
      </c>
      <c r="W733" s="366"/>
      <c r="X733" s="366"/>
      <c r="Y733" s="366"/>
      <c r="Z733" s="366"/>
      <c r="AA733" s="366"/>
      <c r="AB733" s="373"/>
      <c r="AC733" s="228">
        <v>1046</v>
      </c>
      <c r="AD733" s="227"/>
      <c r="AE733" s="227"/>
      <c r="AF733" s="373"/>
      <c r="AG733" s="366"/>
      <c r="AH733" s="373"/>
      <c r="AI733" s="373"/>
      <c r="AJ733" s="366"/>
      <c r="AK733" s="373"/>
      <c r="AL733" s="373"/>
      <c r="AM733" s="373"/>
      <c r="AN733" s="373"/>
      <c r="AO733" s="373"/>
      <c r="AP733" s="373"/>
      <c r="AQ733" s="373"/>
      <c r="AR733" s="373"/>
      <c r="AS733" s="373"/>
      <c r="AT733" s="373"/>
      <c r="AU733" s="373"/>
      <c r="AV733" s="227"/>
    </row>
    <row r="734" spans="1:48" ht="24" customHeight="1">
      <c r="A734" s="208"/>
      <c r="B734" s="1329"/>
      <c r="C734" s="227" t="s">
        <v>4958</v>
      </c>
      <c r="D734" s="227" t="s">
        <v>23417</v>
      </c>
      <c r="E734" s="227" t="s">
        <v>11393</v>
      </c>
      <c r="F734" s="227" t="s">
        <v>4958</v>
      </c>
      <c r="G734" s="227" t="s">
        <v>4958</v>
      </c>
      <c r="H734" s="373"/>
      <c r="I734" s="228">
        <v>8000</v>
      </c>
      <c r="J734" s="228"/>
      <c r="K734" s="228"/>
      <c r="L734" s="227" t="s">
        <v>290</v>
      </c>
      <c r="M734" s="228">
        <v>64</v>
      </c>
      <c r="N734" s="228">
        <v>101</v>
      </c>
      <c r="O734" s="228">
        <v>6464</v>
      </c>
      <c r="P734" s="228">
        <v>1</v>
      </c>
      <c r="Q734" s="228"/>
      <c r="R734" s="228"/>
      <c r="S734" s="227"/>
      <c r="T734" s="227"/>
      <c r="U734" s="227"/>
      <c r="V734" s="227">
        <v>2012</v>
      </c>
      <c r="W734" s="366"/>
      <c r="X734" s="366"/>
      <c r="Y734" s="366"/>
      <c r="Z734" s="366"/>
      <c r="AA734" s="366"/>
      <c r="AB734" s="373"/>
      <c r="AC734" s="228"/>
      <c r="AD734" s="227"/>
      <c r="AE734" s="227"/>
      <c r="AF734" s="373"/>
      <c r="AG734" s="366"/>
      <c r="AH734" s="373"/>
      <c r="AI734" s="373"/>
      <c r="AJ734" s="366"/>
      <c r="AK734" s="373"/>
      <c r="AL734" s="373"/>
      <c r="AM734" s="373"/>
      <c r="AN734" s="373"/>
      <c r="AO734" s="373"/>
      <c r="AP734" s="373"/>
      <c r="AQ734" s="373"/>
      <c r="AR734" s="373"/>
      <c r="AS734" s="373"/>
      <c r="AT734" s="373"/>
      <c r="AU734" s="373"/>
      <c r="AV734" s="227"/>
    </row>
    <row r="735" spans="1:48" ht="24" customHeight="1">
      <c r="A735" s="208"/>
      <c r="B735" s="1329"/>
      <c r="C735" s="227" t="s">
        <v>4958</v>
      </c>
      <c r="D735" s="227" t="s">
        <v>23418</v>
      </c>
      <c r="E735" s="227" t="s">
        <v>13078</v>
      </c>
      <c r="F735" s="227" t="s">
        <v>4958</v>
      </c>
      <c r="G735" s="227" t="s">
        <v>4958</v>
      </c>
      <c r="H735" s="373"/>
      <c r="I735" s="228">
        <v>14877</v>
      </c>
      <c r="J735" s="228">
        <v>542</v>
      </c>
      <c r="K735" s="228">
        <v>554</v>
      </c>
      <c r="L735" s="227" t="s">
        <v>290</v>
      </c>
      <c r="M735" s="228">
        <v>68</v>
      </c>
      <c r="N735" s="228">
        <v>105</v>
      </c>
      <c r="O735" s="228">
        <f>M735*N735</f>
        <v>7140</v>
      </c>
      <c r="P735" s="228">
        <v>1</v>
      </c>
      <c r="Q735" s="228">
        <v>200</v>
      </c>
      <c r="R735" s="228"/>
      <c r="S735" s="227" t="s">
        <v>2004</v>
      </c>
      <c r="T735" s="227" t="s">
        <v>1988</v>
      </c>
      <c r="U735" s="227"/>
      <c r="V735" s="227">
        <v>2021</v>
      </c>
      <c r="W735" s="366"/>
      <c r="X735" s="366"/>
      <c r="Y735" s="366"/>
      <c r="Z735" s="366"/>
      <c r="AA735" s="366"/>
      <c r="AB735" s="373"/>
      <c r="AC735" s="228"/>
      <c r="AD735" s="227"/>
      <c r="AE735" s="227"/>
      <c r="AF735" s="373"/>
      <c r="AG735" s="366"/>
      <c r="AH735" s="373"/>
      <c r="AI735" s="373"/>
      <c r="AJ735" s="366"/>
      <c r="AK735" s="373"/>
      <c r="AL735" s="373"/>
      <c r="AM735" s="373"/>
      <c r="AN735" s="373"/>
      <c r="AO735" s="373"/>
      <c r="AP735" s="373"/>
      <c r="AQ735" s="373"/>
      <c r="AR735" s="373"/>
      <c r="AS735" s="373"/>
      <c r="AT735" s="373"/>
      <c r="AU735" s="373"/>
      <c r="AV735" s="227"/>
    </row>
    <row r="736" spans="1:48" ht="24" customHeight="1">
      <c r="A736" s="208"/>
      <c r="B736" s="1329"/>
      <c r="C736" s="227" t="s">
        <v>4960</v>
      </c>
      <c r="D736" s="476" t="s">
        <v>23419</v>
      </c>
      <c r="E736" s="227" t="s">
        <v>13981</v>
      </c>
      <c r="F736" s="227" t="s">
        <v>4960</v>
      </c>
      <c r="G736" s="227" t="s">
        <v>13982</v>
      </c>
      <c r="H736" s="373"/>
      <c r="I736" s="228">
        <v>88850</v>
      </c>
      <c r="J736" s="228">
        <v>6500</v>
      </c>
      <c r="K736" s="228">
        <v>0</v>
      </c>
      <c r="L736" s="227" t="s">
        <v>290</v>
      </c>
      <c r="M736" s="228">
        <v>65</v>
      </c>
      <c r="N736" s="228">
        <v>100</v>
      </c>
      <c r="O736" s="228">
        <v>6500</v>
      </c>
      <c r="P736" s="228">
        <v>1</v>
      </c>
      <c r="Q736" s="228">
        <v>300</v>
      </c>
      <c r="R736" s="228">
        <v>1000</v>
      </c>
      <c r="S736" s="227" t="s">
        <v>178</v>
      </c>
      <c r="T736" s="227" t="s">
        <v>466</v>
      </c>
      <c r="U736" s="227"/>
      <c r="V736" s="227">
        <v>2008</v>
      </c>
      <c r="W736" s="366"/>
      <c r="X736" s="366"/>
      <c r="Y736" s="366"/>
      <c r="Z736" s="366"/>
      <c r="AA736" s="366"/>
      <c r="AB736" s="373"/>
      <c r="AC736" s="228">
        <v>500</v>
      </c>
      <c r="AD736" s="227"/>
      <c r="AE736" s="227"/>
      <c r="AF736" s="373"/>
      <c r="AG736" s="366"/>
      <c r="AH736" s="373"/>
      <c r="AI736" s="373"/>
      <c r="AJ736" s="366"/>
      <c r="AK736" s="373"/>
      <c r="AL736" s="373"/>
      <c r="AM736" s="373"/>
      <c r="AN736" s="373"/>
      <c r="AO736" s="373"/>
      <c r="AP736" s="373"/>
      <c r="AQ736" s="373"/>
      <c r="AR736" s="373"/>
      <c r="AS736" s="373"/>
      <c r="AT736" s="373"/>
      <c r="AU736" s="373"/>
      <c r="AV736" s="227"/>
    </row>
    <row r="737" spans="1:48" ht="24" customHeight="1">
      <c r="A737" s="208"/>
      <c r="B737" s="1329"/>
      <c r="C737" s="227" t="s">
        <v>4960</v>
      </c>
      <c r="D737" s="476" t="s">
        <v>23420</v>
      </c>
      <c r="E737" s="227" t="s">
        <v>13984</v>
      </c>
      <c r="F737" s="227" t="s">
        <v>4960</v>
      </c>
      <c r="G737" s="227" t="s">
        <v>13982</v>
      </c>
      <c r="H737" s="373"/>
      <c r="I737" s="228">
        <v>9124</v>
      </c>
      <c r="J737" s="228">
        <v>167</v>
      </c>
      <c r="K737" s="228">
        <v>167</v>
      </c>
      <c r="L737" s="227" t="s">
        <v>1979</v>
      </c>
      <c r="M737" s="228">
        <v>79</v>
      </c>
      <c r="N737" s="228">
        <v>116</v>
      </c>
      <c r="O737" s="228">
        <v>9124</v>
      </c>
      <c r="P737" s="228">
        <v>1</v>
      </c>
      <c r="Q737" s="228"/>
      <c r="R737" s="228"/>
      <c r="S737" s="227"/>
      <c r="T737" s="227"/>
      <c r="U737" s="227"/>
      <c r="V737" s="227">
        <v>2023</v>
      </c>
      <c r="W737" s="366"/>
      <c r="X737" s="366"/>
      <c r="Y737" s="366"/>
      <c r="Z737" s="366"/>
      <c r="AA737" s="366"/>
      <c r="AB737" s="373"/>
      <c r="AC737" s="228">
        <v>900</v>
      </c>
      <c r="AD737" s="227"/>
      <c r="AE737" s="227"/>
      <c r="AF737" s="373"/>
      <c r="AG737" s="366"/>
      <c r="AH737" s="373"/>
      <c r="AI737" s="373"/>
      <c r="AJ737" s="366"/>
      <c r="AK737" s="373"/>
      <c r="AL737" s="373"/>
      <c r="AM737" s="373"/>
      <c r="AN737" s="373"/>
      <c r="AO737" s="373"/>
      <c r="AP737" s="373"/>
      <c r="AQ737" s="373"/>
      <c r="AR737" s="373"/>
      <c r="AS737" s="373"/>
      <c r="AT737" s="373"/>
      <c r="AU737" s="373"/>
      <c r="AV737" s="227" t="s">
        <v>13983</v>
      </c>
    </row>
    <row r="738" spans="1:48" ht="24" customHeight="1">
      <c r="A738" s="208"/>
      <c r="B738" s="1329"/>
      <c r="C738" s="227" t="s">
        <v>4960</v>
      </c>
      <c r="D738" s="476" t="s">
        <v>23421</v>
      </c>
      <c r="E738" s="227" t="s">
        <v>13985</v>
      </c>
      <c r="F738" s="227" t="s">
        <v>4960</v>
      </c>
      <c r="G738" s="227" t="s">
        <v>13982</v>
      </c>
      <c r="H738" s="373"/>
      <c r="I738" s="228">
        <v>65189</v>
      </c>
      <c r="J738" s="228">
        <v>7549</v>
      </c>
      <c r="K738" s="228">
        <v>529</v>
      </c>
      <c r="L738" s="227" t="s">
        <v>290</v>
      </c>
      <c r="M738" s="228">
        <v>68</v>
      </c>
      <c r="N738" s="228">
        <v>105</v>
      </c>
      <c r="O738" s="228">
        <v>7140</v>
      </c>
      <c r="P738" s="228">
        <v>1</v>
      </c>
      <c r="Q738" s="228">
        <v>500</v>
      </c>
      <c r="R738" s="228">
        <v>2000</v>
      </c>
      <c r="S738" s="227" t="s">
        <v>178</v>
      </c>
      <c r="T738" s="227" t="s">
        <v>466</v>
      </c>
      <c r="U738" s="227"/>
      <c r="V738" s="227">
        <v>2006</v>
      </c>
      <c r="W738" s="366"/>
      <c r="X738" s="366"/>
      <c r="Y738" s="366"/>
      <c r="Z738" s="366"/>
      <c r="AA738" s="366"/>
      <c r="AB738" s="373"/>
      <c r="AC738" s="228">
        <v>11283</v>
      </c>
      <c r="AD738" s="227"/>
      <c r="AE738" s="227"/>
      <c r="AF738" s="373"/>
      <c r="AG738" s="366"/>
      <c r="AH738" s="373"/>
      <c r="AI738" s="373"/>
      <c r="AJ738" s="366"/>
      <c r="AK738" s="373"/>
      <c r="AL738" s="373"/>
      <c r="AM738" s="373"/>
      <c r="AN738" s="373"/>
      <c r="AO738" s="373"/>
      <c r="AP738" s="373"/>
      <c r="AQ738" s="373"/>
      <c r="AR738" s="373"/>
      <c r="AS738" s="373"/>
      <c r="AT738" s="373"/>
      <c r="AU738" s="373"/>
      <c r="AV738" s="227" t="s">
        <v>13983</v>
      </c>
    </row>
    <row r="739" spans="1:48" ht="24" customHeight="1">
      <c r="A739" s="208"/>
      <c r="B739" s="1329"/>
      <c r="C739" s="227" t="s">
        <v>4960</v>
      </c>
      <c r="D739" s="476" t="s">
        <v>23422</v>
      </c>
      <c r="E739" s="227" t="s">
        <v>13986</v>
      </c>
      <c r="F739" s="227" t="s">
        <v>13108</v>
      </c>
      <c r="G739" s="227" t="s">
        <v>13083</v>
      </c>
      <c r="H739" s="373"/>
      <c r="I739" s="228">
        <v>6359</v>
      </c>
      <c r="J739" s="228"/>
      <c r="K739" s="228"/>
      <c r="L739" s="227" t="s">
        <v>290</v>
      </c>
      <c r="M739" s="228"/>
      <c r="N739" s="228"/>
      <c r="O739" s="228"/>
      <c r="P739" s="228"/>
      <c r="Q739" s="228"/>
      <c r="R739" s="228"/>
      <c r="S739" s="227"/>
      <c r="T739" s="227"/>
      <c r="U739" s="227"/>
      <c r="V739" s="227"/>
      <c r="W739" s="366"/>
      <c r="X739" s="366"/>
      <c r="Y739" s="366"/>
      <c r="Z739" s="366"/>
      <c r="AA739" s="366"/>
      <c r="AB739" s="373"/>
      <c r="AC739" s="228"/>
      <c r="AD739" s="227"/>
      <c r="AE739" s="227"/>
      <c r="AF739" s="373"/>
      <c r="AG739" s="366"/>
      <c r="AH739" s="373"/>
      <c r="AI739" s="373"/>
      <c r="AJ739" s="366"/>
      <c r="AK739" s="373"/>
      <c r="AL739" s="373"/>
      <c r="AM739" s="373"/>
      <c r="AN739" s="373"/>
      <c r="AO739" s="373"/>
      <c r="AP739" s="373"/>
      <c r="AQ739" s="373"/>
      <c r="AR739" s="373"/>
      <c r="AS739" s="373"/>
      <c r="AT739" s="373"/>
      <c r="AU739" s="373"/>
      <c r="AV739" s="227"/>
    </row>
    <row r="740" spans="1:48" ht="24" customHeight="1">
      <c r="A740" s="208"/>
      <c r="B740" s="1329"/>
      <c r="C740" s="227" t="s">
        <v>4960</v>
      </c>
      <c r="D740" s="476" t="s">
        <v>23423</v>
      </c>
      <c r="E740" s="227" t="s">
        <v>13987</v>
      </c>
      <c r="F740" s="227" t="s">
        <v>4960</v>
      </c>
      <c r="G740" s="227" t="s">
        <v>13080</v>
      </c>
      <c r="H740" s="373"/>
      <c r="I740" s="228">
        <v>26800</v>
      </c>
      <c r="J740" s="228">
        <v>52</v>
      </c>
      <c r="K740" s="228">
        <v>52</v>
      </c>
      <c r="L740" s="227" t="s">
        <v>290</v>
      </c>
      <c r="M740" s="228">
        <v>68</v>
      </c>
      <c r="N740" s="228">
        <v>104</v>
      </c>
      <c r="O740" s="228">
        <v>7072</v>
      </c>
      <c r="P740" s="228">
        <v>1</v>
      </c>
      <c r="Q740" s="228">
        <v>200</v>
      </c>
      <c r="R740" s="228">
        <v>500</v>
      </c>
      <c r="S740" s="227" t="s">
        <v>178</v>
      </c>
      <c r="T740" s="227" t="s">
        <v>466</v>
      </c>
      <c r="U740" s="227"/>
      <c r="V740" s="227">
        <v>2009</v>
      </c>
      <c r="W740" s="366"/>
      <c r="X740" s="366"/>
      <c r="Y740" s="366"/>
      <c r="Z740" s="366"/>
      <c r="AA740" s="366"/>
      <c r="AB740" s="373"/>
      <c r="AC740" s="228">
        <v>4050</v>
      </c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</row>
    <row r="741" spans="1:48" ht="24" customHeight="1">
      <c r="A741" s="208"/>
      <c r="B741" s="1329"/>
      <c r="C741" s="227" t="s">
        <v>13108</v>
      </c>
      <c r="D741" s="476" t="s">
        <v>23424</v>
      </c>
      <c r="E741" s="227" t="s">
        <v>13988</v>
      </c>
      <c r="F741" s="227" t="s">
        <v>13108</v>
      </c>
      <c r="G741" s="227" t="s">
        <v>13982</v>
      </c>
      <c r="H741" s="373"/>
      <c r="I741" s="228">
        <v>116096</v>
      </c>
      <c r="J741" s="228"/>
      <c r="K741" s="228"/>
      <c r="L741" s="227" t="s">
        <v>290</v>
      </c>
      <c r="M741" s="228"/>
      <c r="N741" s="228"/>
      <c r="O741" s="228"/>
      <c r="P741" s="228"/>
      <c r="Q741" s="228"/>
      <c r="R741" s="228"/>
      <c r="S741" s="227"/>
      <c r="T741" s="227"/>
      <c r="U741" s="227"/>
      <c r="V741" s="227"/>
      <c r="W741" s="366"/>
      <c r="X741" s="366"/>
      <c r="Y741" s="366"/>
      <c r="Z741" s="366"/>
      <c r="AA741" s="366"/>
      <c r="AB741" s="373"/>
      <c r="AC741" s="228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</row>
    <row r="742" spans="1:48" ht="24" customHeight="1">
      <c r="A742" s="208"/>
      <c r="B742" s="1329"/>
      <c r="C742" s="227" t="s">
        <v>4960</v>
      </c>
      <c r="D742" s="476" t="s">
        <v>23425</v>
      </c>
      <c r="E742" s="227" t="s">
        <v>13989</v>
      </c>
      <c r="F742" s="227" t="s">
        <v>13108</v>
      </c>
      <c r="G742" s="227" t="s">
        <v>13982</v>
      </c>
      <c r="H742" s="373"/>
      <c r="I742" s="228">
        <v>1125</v>
      </c>
      <c r="J742" s="228"/>
      <c r="K742" s="228"/>
      <c r="L742" s="227" t="s">
        <v>290</v>
      </c>
      <c r="M742" s="228"/>
      <c r="N742" s="228"/>
      <c r="O742" s="228"/>
      <c r="P742" s="228"/>
      <c r="Q742" s="228"/>
      <c r="R742" s="228"/>
      <c r="S742" s="227"/>
      <c r="T742" s="227"/>
      <c r="U742" s="227"/>
      <c r="V742" s="227"/>
      <c r="W742" s="366"/>
      <c r="X742" s="366"/>
      <c r="Y742" s="366"/>
      <c r="Z742" s="366"/>
      <c r="AA742" s="366"/>
      <c r="AB742" s="373"/>
      <c r="AC742" s="228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</row>
    <row r="743" spans="1:48" ht="24" customHeight="1">
      <c r="A743" s="208"/>
      <c r="B743" s="1329"/>
      <c r="C743" s="227" t="s">
        <v>4960</v>
      </c>
      <c r="D743" s="476" t="s">
        <v>23426</v>
      </c>
      <c r="E743" s="227" t="s">
        <v>13990</v>
      </c>
      <c r="F743" s="227" t="s">
        <v>4960</v>
      </c>
      <c r="G743" s="373" t="s">
        <v>16923</v>
      </c>
      <c r="H743" s="373"/>
      <c r="I743" s="228">
        <v>9336</v>
      </c>
      <c r="J743" s="228"/>
      <c r="K743" s="228"/>
      <c r="L743" s="227" t="s">
        <v>290</v>
      </c>
      <c r="M743" s="228">
        <v>68</v>
      </c>
      <c r="N743" s="228">
        <v>99</v>
      </c>
      <c r="O743" s="228">
        <v>6336</v>
      </c>
      <c r="P743" s="228">
        <v>1</v>
      </c>
      <c r="Q743" s="228"/>
      <c r="R743" s="228"/>
      <c r="S743" s="227"/>
      <c r="T743" s="227"/>
      <c r="U743" s="227"/>
      <c r="V743" s="227">
        <v>2009</v>
      </c>
      <c r="W743" s="366"/>
      <c r="X743" s="366"/>
      <c r="Y743" s="366"/>
      <c r="Z743" s="366"/>
      <c r="AA743" s="366"/>
      <c r="AB743" s="373"/>
      <c r="AC743" s="228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</row>
    <row r="744" spans="1:48" ht="24" customHeight="1">
      <c r="A744" s="208"/>
      <c r="B744" s="1329"/>
      <c r="C744" s="227" t="s">
        <v>4960</v>
      </c>
      <c r="D744" s="476" t="s">
        <v>23427</v>
      </c>
      <c r="E744" s="227" t="s">
        <v>4961</v>
      </c>
      <c r="F744" s="227" t="s">
        <v>4960</v>
      </c>
      <c r="G744" s="227" t="s">
        <v>13982</v>
      </c>
      <c r="H744" s="241"/>
      <c r="I744" s="228">
        <v>43235</v>
      </c>
      <c r="J744" s="228">
        <v>150</v>
      </c>
      <c r="K744" s="228">
        <v>150</v>
      </c>
      <c r="L744" s="227" t="s">
        <v>290</v>
      </c>
      <c r="M744" s="228">
        <v>64</v>
      </c>
      <c r="N744" s="228">
        <v>100</v>
      </c>
      <c r="O744" s="228">
        <v>6400</v>
      </c>
      <c r="P744" s="228">
        <v>1</v>
      </c>
      <c r="Q744" s="228"/>
      <c r="R744" s="228"/>
      <c r="S744" s="227"/>
      <c r="T744" s="227"/>
      <c r="U744" s="227"/>
      <c r="V744" s="227">
        <v>2009</v>
      </c>
      <c r="W744" s="241"/>
      <c r="X744" s="241"/>
      <c r="Y744" s="241"/>
      <c r="Z744" s="241"/>
      <c r="AA744" s="241"/>
      <c r="AB744" s="241"/>
      <c r="AC744" s="228">
        <v>9320</v>
      </c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</row>
    <row r="745" spans="1:48" ht="24" customHeight="1">
      <c r="A745" s="208"/>
      <c r="B745" s="1329"/>
      <c r="C745" s="227" t="s">
        <v>4960</v>
      </c>
      <c r="D745" s="494" t="s">
        <v>23428</v>
      </c>
      <c r="E745" s="227" t="s">
        <v>16928</v>
      </c>
      <c r="F745" s="227" t="s">
        <v>4960</v>
      </c>
      <c r="G745" s="227" t="s">
        <v>13082</v>
      </c>
      <c r="H745" s="241"/>
      <c r="I745" s="228">
        <v>69388</v>
      </c>
      <c r="J745" s="228">
        <v>227</v>
      </c>
      <c r="K745" s="228">
        <v>227</v>
      </c>
      <c r="L745" s="227" t="s">
        <v>290</v>
      </c>
      <c r="M745" s="228">
        <v>68</v>
      </c>
      <c r="N745" s="228">
        <v>105</v>
      </c>
      <c r="O745" s="228">
        <v>28073</v>
      </c>
      <c r="P745" s="228">
        <v>3</v>
      </c>
      <c r="Q745" s="228">
        <v>420</v>
      </c>
      <c r="R745" s="228">
        <v>420</v>
      </c>
      <c r="S745" s="227" t="s">
        <v>465</v>
      </c>
      <c r="T745" s="227" t="s">
        <v>466</v>
      </c>
      <c r="U745" s="227"/>
      <c r="V745" s="227">
        <v>2010</v>
      </c>
      <c r="W745" s="241"/>
      <c r="X745" s="241"/>
      <c r="Y745" s="241"/>
      <c r="Z745" s="241"/>
      <c r="AA745" s="241"/>
      <c r="AB745" s="241"/>
      <c r="AC745" s="228">
        <v>6350</v>
      </c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4"/>
    </row>
    <row r="746" spans="1:48" ht="24" customHeight="1">
      <c r="A746" s="208"/>
      <c r="B746" s="1329"/>
      <c r="C746" s="227" t="s">
        <v>4960</v>
      </c>
      <c r="D746" s="476" t="s">
        <v>23429</v>
      </c>
      <c r="E746" s="227" t="s">
        <v>4962</v>
      </c>
      <c r="F746" s="227" t="s">
        <v>4960</v>
      </c>
      <c r="G746" s="227" t="s">
        <v>4963</v>
      </c>
      <c r="H746" s="241"/>
      <c r="I746" s="228">
        <v>8400</v>
      </c>
      <c r="J746" s="228"/>
      <c r="K746" s="228"/>
      <c r="L746" s="227" t="s">
        <v>148</v>
      </c>
      <c r="M746" s="228">
        <v>70</v>
      </c>
      <c r="N746" s="228">
        <v>120</v>
      </c>
      <c r="O746" s="228">
        <v>8400</v>
      </c>
      <c r="P746" s="228">
        <v>1</v>
      </c>
      <c r="Q746" s="228"/>
      <c r="R746" s="228"/>
      <c r="S746" s="227"/>
      <c r="T746" s="227"/>
      <c r="U746" s="227"/>
      <c r="V746" s="227">
        <v>2012</v>
      </c>
      <c r="W746" s="241"/>
      <c r="X746" s="241"/>
      <c r="Y746" s="241"/>
      <c r="Z746" s="241"/>
      <c r="AA746" s="241"/>
      <c r="AB746" s="241"/>
      <c r="AC746" s="228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</row>
    <row r="747" spans="1:48" ht="24" customHeight="1">
      <c r="A747" s="208"/>
      <c r="B747" s="1329"/>
      <c r="C747" s="241" t="s">
        <v>4960</v>
      </c>
      <c r="D747" s="476" t="s">
        <v>23430</v>
      </c>
      <c r="E747" s="227" t="s">
        <v>13991</v>
      </c>
      <c r="F747" s="241" t="s">
        <v>13108</v>
      </c>
      <c r="G747" s="227" t="s">
        <v>13982</v>
      </c>
      <c r="H747" s="241"/>
      <c r="I747" s="374">
        <v>5100</v>
      </c>
      <c r="J747" s="228"/>
      <c r="K747" s="228"/>
      <c r="L747" s="227" t="s">
        <v>1979</v>
      </c>
      <c r="M747" s="228">
        <v>93</v>
      </c>
      <c r="N747" s="228">
        <v>55</v>
      </c>
      <c r="O747" s="228">
        <v>5100</v>
      </c>
      <c r="P747" s="228"/>
      <c r="Q747" s="228"/>
      <c r="R747" s="228"/>
      <c r="S747" s="227"/>
      <c r="T747" s="227"/>
      <c r="U747" s="227"/>
      <c r="V747" s="227"/>
      <c r="W747" s="241"/>
      <c r="X747" s="241"/>
      <c r="Y747" s="241"/>
      <c r="Z747" s="241"/>
      <c r="AA747" s="241"/>
      <c r="AB747" s="241"/>
      <c r="AC747" s="228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</row>
    <row r="748" spans="1:48" ht="24" customHeight="1">
      <c r="A748" s="208"/>
      <c r="B748" s="1329"/>
      <c r="C748" s="241" t="s">
        <v>4960</v>
      </c>
      <c r="D748" s="476" t="s">
        <v>23431</v>
      </c>
      <c r="E748" s="227" t="s">
        <v>13992</v>
      </c>
      <c r="F748" s="241" t="s">
        <v>13108</v>
      </c>
      <c r="G748" s="227" t="s">
        <v>13993</v>
      </c>
      <c r="H748" s="241"/>
      <c r="I748" s="322">
        <v>4690</v>
      </c>
      <c r="J748" s="228"/>
      <c r="K748" s="228"/>
      <c r="L748" s="228" t="s">
        <v>1982</v>
      </c>
      <c r="M748" s="228">
        <v>50</v>
      </c>
      <c r="N748" s="228">
        <v>80</v>
      </c>
      <c r="O748" s="228">
        <v>4200</v>
      </c>
      <c r="P748" s="228">
        <v>1</v>
      </c>
      <c r="Q748" s="228">
        <v>240</v>
      </c>
      <c r="R748" s="227">
        <v>500</v>
      </c>
      <c r="S748" s="227" t="s">
        <v>13994</v>
      </c>
      <c r="T748" s="227" t="s">
        <v>1988</v>
      </c>
      <c r="U748" s="227"/>
      <c r="V748" s="227">
        <v>2016</v>
      </c>
      <c r="W748" s="241"/>
      <c r="X748" s="241"/>
      <c r="Y748" s="241"/>
      <c r="Z748" s="241"/>
      <c r="AA748" s="241"/>
      <c r="AB748" s="241"/>
      <c r="AC748" s="228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</row>
    <row r="749" spans="1:48" ht="24" customHeight="1">
      <c r="A749" s="208"/>
      <c r="B749" s="1329"/>
      <c r="C749" s="241" t="s">
        <v>4960</v>
      </c>
      <c r="D749" s="494" t="s">
        <v>23432</v>
      </c>
      <c r="E749" s="241" t="s">
        <v>13995</v>
      </c>
      <c r="F749" s="241" t="s">
        <v>13108</v>
      </c>
      <c r="G749" s="227" t="s">
        <v>13134</v>
      </c>
      <c r="H749" s="241"/>
      <c r="I749" s="322">
        <v>12635</v>
      </c>
      <c r="J749" s="228"/>
      <c r="K749" s="228"/>
      <c r="L749" s="228" t="s">
        <v>1982</v>
      </c>
      <c r="M749" s="228"/>
      <c r="N749" s="228"/>
      <c r="O749" s="228"/>
      <c r="P749" s="228"/>
      <c r="Q749" s="228"/>
      <c r="R749" s="228"/>
      <c r="S749" s="227"/>
      <c r="T749" s="227"/>
      <c r="U749" s="227"/>
      <c r="V749" s="227"/>
      <c r="W749" s="241"/>
      <c r="X749" s="241"/>
      <c r="Y749" s="241"/>
      <c r="Z749" s="241"/>
      <c r="AA749" s="241"/>
      <c r="AB749" s="241"/>
      <c r="AC749" s="228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</row>
    <row r="750" spans="1:48" ht="24" customHeight="1">
      <c r="A750" s="208"/>
      <c r="B750" s="1329"/>
      <c r="C750" s="241" t="s">
        <v>4960</v>
      </c>
      <c r="D750" s="476" t="s">
        <v>23433</v>
      </c>
      <c r="E750" s="241" t="s">
        <v>13996</v>
      </c>
      <c r="F750" s="241" t="s">
        <v>13108</v>
      </c>
      <c r="G750" s="227" t="s">
        <v>13134</v>
      </c>
      <c r="H750" s="241"/>
      <c r="I750" s="322">
        <v>8795</v>
      </c>
      <c r="J750" s="228"/>
      <c r="K750" s="228"/>
      <c r="L750" s="227"/>
      <c r="M750" s="228"/>
      <c r="N750" s="228"/>
      <c r="O750" s="228"/>
      <c r="P750" s="228"/>
      <c r="Q750" s="228"/>
      <c r="R750" s="228"/>
      <c r="S750" s="227"/>
      <c r="T750" s="227"/>
      <c r="U750" s="227"/>
      <c r="V750" s="227"/>
      <c r="W750" s="241"/>
      <c r="X750" s="241"/>
      <c r="Y750" s="241"/>
      <c r="Z750" s="241"/>
      <c r="AA750" s="241"/>
      <c r="AB750" s="241"/>
      <c r="AC750" s="228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4"/>
    </row>
    <row r="751" spans="1:48" ht="24" customHeight="1">
      <c r="A751" s="208"/>
      <c r="B751" s="1329"/>
      <c r="C751" s="241" t="s">
        <v>4964</v>
      </c>
      <c r="D751" s="241" t="s">
        <v>23434</v>
      </c>
      <c r="E751" s="241" t="s">
        <v>4965</v>
      </c>
      <c r="F751" s="241" t="s">
        <v>4964</v>
      </c>
      <c r="G751" s="227" t="s">
        <v>4964</v>
      </c>
      <c r="H751" s="241"/>
      <c r="I751" s="244">
        <v>2640</v>
      </c>
      <c r="J751" s="244">
        <v>34</v>
      </c>
      <c r="K751" s="244">
        <v>34</v>
      </c>
      <c r="L751" s="241" t="s">
        <v>290</v>
      </c>
      <c r="M751" s="244">
        <v>64</v>
      </c>
      <c r="N751" s="244">
        <v>32</v>
      </c>
      <c r="O751" s="244">
        <v>2048</v>
      </c>
      <c r="P751" s="244">
        <v>1</v>
      </c>
      <c r="Q751" s="244"/>
      <c r="R751" s="244"/>
      <c r="S751" s="241"/>
      <c r="T751" s="227"/>
      <c r="U751" s="227"/>
      <c r="V751" s="241">
        <v>2008</v>
      </c>
      <c r="W751" s="241"/>
      <c r="X751" s="241"/>
      <c r="Y751" s="241"/>
      <c r="Z751" s="241"/>
      <c r="AA751" s="241"/>
      <c r="AB751" s="241"/>
      <c r="AC751" s="244">
        <v>250</v>
      </c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4"/>
    </row>
    <row r="752" spans="1:48" ht="24" customHeight="1">
      <c r="A752" s="208" t="s">
        <v>315</v>
      </c>
      <c r="B752" s="1329"/>
      <c r="C752" s="241" t="s">
        <v>4964</v>
      </c>
      <c r="D752" s="241" t="s">
        <v>23435</v>
      </c>
      <c r="E752" s="241" t="s">
        <v>11394</v>
      </c>
      <c r="F752" s="241" t="s">
        <v>4964</v>
      </c>
      <c r="G752" s="227" t="s">
        <v>4964</v>
      </c>
      <c r="H752" s="241"/>
      <c r="I752" s="244">
        <v>10800</v>
      </c>
      <c r="J752" s="244">
        <v>1179</v>
      </c>
      <c r="K752" s="244">
        <v>1179</v>
      </c>
      <c r="L752" s="241" t="s">
        <v>148</v>
      </c>
      <c r="M752" s="244">
        <v>70</v>
      </c>
      <c r="N752" s="244">
        <v>110</v>
      </c>
      <c r="O752" s="244">
        <v>7700</v>
      </c>
      <c r="P752" s="244">
        <v>1</v>
      </c>
      <c r="Q752" s="244">
        <v>12000</v>
      </c>
      <c r="R752" s="244">
        <v>15000</v>
      </c>
      <c r="S752" s="241" t="s">
        <v>465</v>
      </c>
      <c r="T752" s="227" t="s">
        <v>466</v>
      </c>
      <c r="U752" s="227"/>
      <c r="V752" s="241">
        <v>1991</v>
      </c>
      <c r="W752" s="241"/>
      <c r="X752" s="241"/>
      <c r="Y752" s="241"/>
      <c r="Z752" s="241"/>
      <c r="AA752" s="241"/>
      <c r="AB752" s="241"/>
      <c r="AC752" s="244">
        <v>5175</v>
      </c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</row>
    <row r="753" spans="1:48" ht="24" customHeight="1">
      <c r="A753" s="208"/>
      <c r="B753" s="1329"/>
      <c r="C753" s="241" t="s">
        <v>4964</v>
      </c>
      <c r="D753" s="241" t="s">
        <v>23436</v>
      </c>
      <c r="E753" s="241" t="s">
        <v>13997</v>
      </c>
      <c r="F753" s="241" t="s">
        <v>4964</v>
      </c>
      <c r="G753" s="227" t="s">
        <v>4964</v>
      </c>
      <c r="H753" s="241"/>
      <c r="I753" s="244">
        <v>104687</v>
      </c>
      <c r="J753" s="244">
        <v>0</v>
      </c>
      <c r="K753" s="244">
        <v>0</v>
      </c>
      <c r="L753" s="241" t="s">
        <v>290</v>
      </c>
      <c r="M753" s="244">
        <v>68</v>
      </c>
      <c r="N753" s="244">
        <v>105</v>
      </c>
      <c r="O753" s="244">
        <v>7140</v>
      </c>
      <c r="P753" s="244">
        <v>1</v>
      </c>
      <c r="Q753" s="244">
        <v>300</v>
      </c>
      <c r="R753" s="244">
        <v>400</v>
      </c>
      <c r="S753" s="241" t="s">
        <v>465</v>
      </c>
      <c r="T753" s="227" t="s">
        <v>466</v>
      </c>
      <c r="U753" s="227"/>
      <c r="V753" s="241">
        <v>2006</v>
      </c>
      <c r="W753" s="241"/>
      <c r="X753" s="241"/>
      <c r="Y753" s="241"/>
      <c r="Z753" s="241"/>
      <c r="AA753" s="241"/>
      <c r="AB753" s="241"/>
      <c r="AC753" s="244">
        <v>605</v>
      </c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</row>
    <row r="754" spans="1:48" ht="24" customHeight="1">
      <c r="A754" s="208"/>
      <c r="B754" s="1329"/>
      <c r="C754" s="241" t="s">
        <v>4964</v>
      </c>
      <c r="D754" s="241" t="s">
        <v>23437</v>
      </c>
      <c r="E754" s="241" t="s">
        <v>4966</v>
      </c>
      <c r="F754" s="241" t="s">
        <v>4964</v>
      </c>
      <c r="G754" s="227" t="s">
        <v>4964</v>
      </c>
      <c r="H754" s="241"/>
      <c r="I754" s="244">
        <v>12937</v>
      </c>
      <c r="J754" s="244"/>
      <c r="K754" s="244"/>
      <c r="L754" s="241" t="s">
        <v>290</v>
      </c>
      <c r="M754" s="244">
        <v>68</v>
      </c>
      <c r="N754" s="244">
        <v>105</v>
      </c>
      <c r="O754" s="244">
        <v>7140</v>
      </c>
      <c r="P754" s="244">
        <v>1</v>
      </c>
      <c r="Q754" s="244"/>
      <c r="R754" s="244"/>
      <c r="S754" s="241"/>
      <c r="T754" s="227"/>
      <c r="U754" s="227"/>
      <c r="V754" s="241">
        <v>2010</v>
      </c>
      <c r="W754" s="241"/>
      <c r="X754" s="241"/>
      <c r="Y754" s="241"/>
      <c r="Z754" s="241"/>
      <c r="AA754" s="241"/>
      <c r="AB754" s="241"/>
      <c r="AC754" s="244">
        <v>1320</v>
      </c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</row>
    <row r="755" spans="1:48" ht="24" customHeight="1">
      <c r="A755" s="208"/>
      <c r="B755" s="1329"/>
      <c r="C755" s="241" t="s">
        <v>4964</v>
      </c>
      <c r="D755" s="241" t="s">
        <v>23438</v>
      </c>
      <c r="E755" s="241" t="s">
        <v>4967</v>
      </c>
      <c r="F755" s="241" t="s">
        <v>4964</v>
      </c>
      <c r="G755" s="227" t="s">
        <v>4964</v>
      </c>
      <c r="H755" s="241"/>
      <c r="I755" s="244">
        <v>9931</v>
      </c>
      <c r="J755" s="244">
        <v>420</v>
      </c>
      <c r="K755" s="244">
        <v>1102</v>
      </c>
      <c r="L755" s="241" t="s">
        <v>290</v>
      </c>
      <c r="M755" s="244">
        <v>68</v>
      </c>
      <c r="N755" s="244">
        <v>105</v>
      </c>
      <c r="O755" s="244">
        <v>7140</v>
      </c>
      <c r="P755" s="244">
        <v>1</v>
      </c>
      <c r="Q755" s="244">
        <v>170</v>
      </c>
      <c r="R755" s="244">
        <v>170</v>
      </c>
      <c r="S755" s="241" t="s">
        <v>178</v>
      </c>
      <c r="T755" s="227" t="s">
        <v>466</v>
      </c>
      <c r="U755" s="227"/>
      <c r="V755" s="241">
        <v>2008</v>
      </c>
      <c r="W755" s="241"/>
      <c r="X755" s="241"/>
      <c r="Y755" s="241"/>
      <c r="Z755" s="241"/>
      <c r="AA755" s="241"/>
      <c r="AB755" s="241"/>
      <c r="AC755" s="244">
        <v>650</v>
      </c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</row>
    <row r="756" spans="1:48" ht="24" customHeight="1">
      <c r="A756" s="208"/>
      <c r="B756" s="1329"/>
      <c r="C756" s="241" t="s">
        <v>4964</v>
      </c>
      <c r="D756" s="241" t="s">
        <v>23439</v>
      </c>
      <c r="E756" s="241" t="s">
        <v>4969</v>
      </c>
      <c r="F756" s="241" t="s">
        <v>4964</v>
      </c>
      <c r="G756" s="241" t="s">
        <v>4964</v>
      </c>
      <c r="H756" s="241"/>
      <c r="I756" s="244">
        <v>7140</v>
      </c>
      <c r="J756" s="244">
        <v>28</v>
      </c>
      <c r="K756" s="244">
        <v>12769</v>
      </c>
      <c r="L756" s="241" t="s">
        <v>290</v>
      </c>
      <c r="M756" s="244">
        <v>68</v>
      </c>
      <c r="N756" s="244">
        <v>105</v>
      </c>
      <c r="O756" s="244">
        <v>7140</v>
      </c>
      <c r="P756" s="244">
        <v>1</v>
      </c>
      <c r="Q756" s="244"/>
      <c r="R756" s="244"/>
      <c r="S756" s="241"/>
      <c r="T756" s="227"/>
      <c r="U756" s="227"/>
      <c r="V756" s="241">
        <v>2016</v>
      </c>
      <c r="W756" s="241"/>
      <c r="X756" s="241"/>
      <c r="Y756" s="241"/>
      <c r="Z756" s="241"/>
      <c r="AA756" s="241"/>
      <c r="AB756" s="241"/>
      <c r="AC756" s="244">
        <v>2748</v>
      </c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 t="s">
        <v>26549</v>
      </c>
    </row>
    <row r="757" spans="1:48" ht="24" customHeight="1">
      <c r="A757" s="208"/>
      <c r="B757" s="1329"/>
      <c r="C757" s="241" t="s">
        <v>13084</v>
      </c>
      <c r="D757" s="241" t="s">
        <v>23440</v>
      </c>
      <c r="E757" s="241" t="s">
        <v>13085</v>
      </c>
      <c r="F757" s="241" t="s">
        <v>13084</v>
      </c>
      <c r="G757" s="241" t="s">
        <v>13084</v>
      </c>
      <c r="H757" s="241"/>
      <c r="I757" s="244">
        <v>24509</v>
      </c>
      <c r="J757" s="244">
        <v>204.3</v>
      </c>
      <c r="K757" s="244">
        <v>204.3</v>
      </c>
      <c r="L757" s="241" t="s">
        <v>1979</v>
      </c>
      <c r="M757" s="244">
        <v>68</v>
      </c>
      <c r="N757" s="244">
        <v>105</v>
      </c>
      <c r="O757" s="244">
        <v>7140</v>
      </c>
      <c r="P757" s="244">
        <v>1</v>
      </c>
      <c r="Q757" s="244"/>
      <c r="R757" s="244"/>
      <c r="S757" s="241"/>
      <c r="T757" s="227"/>
      <c r="U757" s="227"/>
      <c r="V757" s="241">
        <v>2021</v>
      </c>
      <c r="W757" s="241"/>
      <c r="X757" s="241"/>
      <c r="Y757" s="241"/>
      <c r="Z757" s="241"/>
      <c r="AA757" s="241"/>
      <c r="AB757" s="241"/>
      <c r="AC757" s="244">
        <v>5800</v>
      </c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</row>
    <row r="758" spans="1:48" ht="24" customHeight="1">
      <c r="A758" s="208"/>
      <c r="B758" s="1329"/>
      <c r="C758" s="241" t="s">
        <v>13084</v>
      </c>
      <c r="D758" s="241" t="s">
        <v>23440</v>
      </c>
      <c r="E758" s="241" t="s">
        <v>13086</v>
      </c>
      <c r="F758" s="241" t="s">
        <v>13084</v>
      </c>
      <c r="G758" s="241" t="s">
        <v>13084</v>
      </c>
      <c r="H758" s="241"/>
      <c r="I758" s="244">
        <v>24509</v>
      </c>
      <c r="J758" s="244">
        <v>204.3</v>
      </c>
      <c r="K758" s="244">
        <v>204.3</v>
      </c>
      <c r="L758" s="241" t="s">
        <v>1979</v>
      </c>
      <c r="M758" s="244">
        <v>64</v>
      </c>
      <c r="N758" s="244">
        <v>32</v>
      </c>
      <c r="O758" s="244">
        <v>2048</v>
      </c>
      <c r="P758" s="244">
        <v>1</v>
      </c>
      <c r="Q758" s="244"/>
      <c r="R758" s="244"/>
      <c r="S758" s="241"/>
      <c r="T758" s="227"/>
      <c r="U758" s="227"/>
      <c r="V758" s="241">
        <v>2021</v>
      </c>
      <c r="W758" s="241"/>
      <c r="X758" s="241"/>
      <c r="Y758" s="241"/>
      <c r="Z758" s="241"/>
      <c r="AA758" s="241"/>
      <c r="AB758" s="241"/>
      <c r="AC758" s="244">
        <v>5800</v>
      </c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</row>
    <row r="759" spans="1:48" ht="24" customHeight="1">
      <c r="A759" s="208"/>
      <c r="B759" s="1329"/>
      <c r="C759" s="241" t="s">
        <v>4970</v>
      </c>
      <c r="D759" s="241" t="s">
        <v>23441</v>
      </c>
      <c r="E759" s="241" t="s">
        <v>4971</v>
      </c>
      <c r="F759" s="241" t="s">
        <v>4970</v>
      </c>
      <c r="G759" s="241" t="s">
        <v>26550</v>
      </c>
      <c r="H759" s="241">
        <v>4</v>
      </c>
      <c r="I759" s="244">
        <v>57983</v>
      </c>
      <c r="J759" s="244"/>
      <c r="K759" s="244">
        <v>19578</v>
      </c>
      <c r="L759" s="241" t="s">
        <v>290</v>
      </c>
      <c r="M759" s="244">
        <v>68</v>
      </c>
      <c r="N759" s="244">
        <v>105</v>
      </c>
      <c r="O759" s="244">
        <v>14280</v>
      </c>
      <c r="P759" s="244">
        <v>2</v>
      </c>
      <c r="Q759" s="244">
        <v>500</v>
      </c>
      <c r="R759" s="244">
        <v>700</v>
      </c>
      <c r="S759" s="241" t="s">
        <v>178</v>
      </c>
      <c r="T759" s="227"/>
      <c r="U759" s="227"/>
      <c r="V759" s="241">
        <v>1996</v>
      </c>
      <c r="W759" s="241"/>
      <c r="X759" s="241"/>
      <c r="Y759" s="241"/>
      <c r="Z759" s="241"/>
      <c r="AA759" s="241"/>
      <c r="AB759" s="241"/>
      <c r="AC759" s="244">
        <v>2850</v>
      </c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</row>
    <row r="760" spans="1:48" ht="24" customHeight="1">
      <c r="A760" s="208"/>
      <c r="B760" s="1329"/>
      <c r="C760" s="241" t="s">
        <v>4970</v>
      </c>
      <c r="D760" s="241" t="s">
        <v>23442</v>
      </c>
      <c r="E760" s="241" t="s">
        <v>23443</v>
      </c>
      <c r="F760" s="241" t="s">
        <v>4970</v>
      </c>
      <c r="G760" s="241" t="s">
        <v>23444</v>
      </c>
      <c r="H760" s="241"/>
      <c r="I760" s="244">
        <v>26940</v>
      </c>
      <c r="J760" s="244"/>
      <c r="K760" s="244">
        <v>2250</v>
      </c>
      <c r="L760" s="241" t="s">
        <v>469</v>
      </c>
      <c r="M760" s="244">
        <v>64</v>
      </c>
      <c r="N760" s="244">
        <v>100</v>
      </c>
      <c r="O760" s="244">
        <v>6400</v>
      </c>
      <c r="P760" s="244">
        <v>1</v>
      </c>
      <c r="Q760" s="244"/>
      <c r="R760" s="244"/>
      <c r="S760" s="241"/>
      <c r="T760" s="227"/>
      <c r="U760" s="227"/>
      <c r="V760" s="241">
        <v>1989</v>
      </c>
      <c r="W760" s="241"/>
      <c r="X760" s="241"/>
      <c r="Y760" s="241"/>
      <c r="Z760" s="241"/>
      <c r="AA760" s="241"/>
      <c r="AB760" s="241"/>
      <c r="AC760" s="244">
        <v>150</v>
      </c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</row>
    <row r="761" spans="1:48" ht="24" customHeight="1">
      <c r="A761" s="208"/>
      <c r="B761" s="1329"/>
      <c r="C761" s="241" t="s">
        <v>4970</v>
      </c>
      <c r="D761" s="241" t="s">
        <v>23445</v>
      </c>
      <c r="E761" s="241" t="s">
        <v>4972</v>
      </c>
      <c r="F761" s="241" t="s">
        <v>4970</v>
      </c>
      <c r="G761" s="241" t="s">
        <v>23446</v>
      </c>
      <c r="H761" s="241"/>
      <c r="I761" s="244">
        <v>15367</v>
      </c>
      <c r="J761" s="244"/>
      <c r="K761" s="244">
        <v>8330</v>
      </c>
      <c r="L761" s="241" t="s">
        <v>148</v>
      </c>
      <c r="M761" s="244">
        <v>64</v>
      </c>
      <c r="N761" s="244">
        <v>100</v>
      </c>
      <c r="O761" s="244">
        <v>6400</v>
      </c>
      <c r="P761" s="244">
        <v>1</v>
      </c>
      <c r="Q761" s="244"/>
      <c r="R761" s="244"/>
      <c r="S761" s="241"/>
      <c r="T761" s="227"/>
      <c r="U761" s="227"/>
      <c r="V761" s="241">
        <v>2011</v>
      </c>
      <c r="W761" s="241"/>
      <c r="X761" s="241"/>
      <c r="Y761" s="241"/>
      <c r="Z761" s="241"/>
      <c r="AA761" s="241"/>
      <c r="AB761" s="241"/>
      <c r="AC761" s="244">
        <v>2969</v>
      </c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</row>
    <row r="762" spans="1:48" ht="24" customHeight="1">
      <c r="A762" s="208"/>
      <c r="B762" s="1329"/>
      <c r="C762" s="241" t="s">
        <v>13999</v>
      </c>
      <c r="D762" s="241" t="s">
        <v>23447</v>
      </c>
      <c r="E762" s="241" t="s">
        <v>23448</v>
      </c>
      <c r="F762" s="241" t="s">
        <v>4970</v>
      </c>
      <c r="G762" s="241" t="s">
        <v>23449</v>
      </c>
      <c r="H762" s="241">
        <v>2</v>
      </c>
      <c r="I762" s="244">
        <v>251442</v>
      </c>
      <c r="J762" s="244">
        <v>9145</v>
      </c>
      <c r="K762" s="244">
        <v>9145</v>
      </c>
      <c r="L762" s="241" t="s">
        <v>1979</v>
      </c>
      <c r="M762" s="244">
        <v>78</v>
      </c>
      <c r="N762" s="244">
        <v>115</v>
      </c>
      <c r="O762" s="244">
        <v>8970</v>
      </c>
      <c r="P762" s="244">
        <v>1</v>
      </c>
      <c r="Q762" s="244"/>
      <c r="R762" s="244"/>
      <c r="S762" s="241"/>
      <c r="T762" s="227"/>
      <c r="U762" s="227"/>
      <c r="V762" s="241">
        <v>2021</v>
      </c>
      <c r="W762" s="241"/>
      <c r="X762" s="241"/>
      <c r="Y762" s="241"/>
      <c r="Z762" s="241"/>
      <c r="AA762" s="241"/>
      <c r="AB762" s="241"/>
      <c r="AC762" s="244">
        <v>1938</v>
      </c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</row>
    <row r="763" spans="1:48" ht="24" customHeight="1">
      <c r="A763" s="208"/>
      <c r="B763" s="1329"/>
      <c r="C763" s="241" t="s">
        <v>4973</v>
      </c>
      <c r="D763" s="241" t="s">
        <v>4976</v>
      </c>
      <c r="E763" s="241" t="s">
        <v>662</v>
      </c>
      <c r="F763" s="241" t="s">
        <v>4973</v>
      </c>
      <c r="G763" s="241" t="s">
        <v>10281</v>
      </c>
      <c r="H763" s="241" t="s">
        <v>4978</v>
      </c>
      <c r="I763" s="244">
        <v>1600</v>
      </c>
      <c r="J763" s="244"/>
      <c r="K763" s="244"/>
      <c r="L763" s="241" t="s">
        <v>290</v>
      </c>
      <c r="M763" s="244">
        <v>20</v>
      </c>
      <c r="N763" s="244">
        <v>40</v>
      </c>
      <c r="O763" s="244">
        <v>1600</v>
      </c>
      <c r="P763" s="244">
        <v>2</v>
      </c>
      <c r="Q763" s="244"/>
      <c r="R763" s="244"/>
      <c r="S763" s="241"/>
      <c r="T763" s="227"/>
      <c r="U763" s="227"/>
      <c r="V763" s="241">
        <v>2007</v>
      </c>
      <c r="W763" s="241">
        <v>3054</v>
      </c>
      <c r="X763" s="241">
        <v>500</v>
      </c>
      <c r="Y763" s="241">
        <v>665</v>
      </c>
      <c r="Z763" s="241">
        <v>176</v>
      </c>
      <c r="AA763" s="241"/>
      <c r="AB763" s="241"/>
      <c r="AC763" s="244">
        <v>550</v>
      </c>
      <c r="AD763" s="241"/>
      <c r="AE763" s="241"/>
      <c r="AF763" s="241"/>
      <c r="AG763" s="241"/>
      <c r="AH763" s="241"/>
      <c r="AI763" s="241"/>
      <c r="AJ763" s="241"/>
      <c r="AK763" s="241"/>
      <c r="AL763" s="241" t="s">
        <v>4979</v>
      </c>
      <c r="AM763" s="241" t="s">
        <v>1440</v>
      </c>
      <c r="AN763" s="241">
        <v>1239</v>
      </c>
      <c r="AO763" s="241"/>
      <c r="AP763" s="241"/>
      <c r="AQ763" s="241"/>
      <c r="AR763" s="241"/>
      <c r="AS763" s="241"/>
      <c r="AT763" s="241"/>
      <c r="AU763" s="241"/>
      <c r="AV763" s="241"/>
    </row>
    <row r="764" spans="1:48" ht="24" customHeight="1">
      <c r="A764" s="208"/>
      <c r="B764" s="1329"/>
      <c r="C764" s="241" t="s">
        <v>4973</v>
      </c>
      <c r="D764" s="241" t="s">
        <v>23450</v>
      </c>
      <c r="E764" s="241" t="s">
        <v>14000</v>
      </c>
      <c r="F764" s="241" t="s">
        <v>4973</v>
      </c>
      <c r="G764" s="241" t="s">
        <v>10281</v>
      </c>
      <c r="H764" s="241"/>
      <c r="I764" s="244">
        <v>51290</v>
      </c>
      <c r="J764" s="244">
        <v>284</v>
      </c>
      <c r="K764" s="244">
        <v>284</v>
      </c>
      <c r="L764" s="241" t="s">
        <v>290</v>
      </c>
      <c r="M764" s="244">
        <v>68</v>
      </c>
      <c r="N764" s="244">
        <v>105</v>
      </c>
      <c r="O764" s="244">
        <v>14280</v>
      </c>
      <c r="P764" s="244">
        <v>2</v>
      </c>
      <c r="Q764" s="244">
        <v>300</v>
      </c>
      <c r="R764" s="244">
        <v>500</v>
      </c>
      <c r="S764" s="241" t="s">
        <v>465</v>
      </c>
      <c r="T764" s="227" t="s">
        <v>808</v>
      </c>
      <c r="U764" s="227"/>
      <c r="V764" s="241">
        <v>2008</v>
      </c>
      <c r="W764" s="241"/>
      <c r="X764" s="241"/>
      <c r="Y764" s="241"/>
      <c r="Z764" s="241"/>
      <c r="AA764" s="241"/>
      <c r="AB764" s="241"/>
      <c r="AC764" s="244">
        <v>6900</v>
      </c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</row>
    <row r="765" spans="1:48" ht="24" customHeight="1">
      <c r="A765" s="208"/>
      <c r="B765" s="1329"/>
      <c r="C765" s="241" t="s">
        <v>4975</v>
      </c>
      <c r="D765" s="241" t="s">
        <v>23451</v>
      </c>
      <c r="E765" s="241" t="s">
        <v>4977</v>
      </c>
      <c r="F765" s="241" t="s">
        <v>4975</v>
      </c>
      <c r="G765" s="241" t="s">
        <v>13087</v>
      </c>
      <c r="H765" s="241"/>
      <c r="I765" s="244">
        <v>31550</v>
      </c>
      <c r="J765" s="244">
        <v>706</v>
      </c>
      <c r="K765" s="244">
        <v>915</v>
      </c>
      <c r="L765" s="241" t="s">
        <v>148</v>
      </c>
      <c r="M765" s="244">
        <v>65</v>
      </c>
      <c r="N765" s="244">
        <v>100</v>
      </c>
      <c r="O765" s="244">
        <v>6500</v>
      </c>
      <c r="P765" s="244">
        <v>1</v>
      </c>
      <c r="Q765" s="244">
        <v>3377</v>
      </c>
      <c r="R765" s="244">
        <v>3377</v>
      </c>
      <c r="S765" s="241" t="s">
        <v>465</v>
      </c>
      <c r="T765" s="227" t="s">
        <v>466</v>
      </c>
      <c r="U765" s="227"/>
      <c r="V765" s="241">
        <v>2003</v>
      </c>
      <c r="W765" s="241"/>
      <c r="X765" s="241"/>
      <c r="Y765" s="241"/>
      <c r="Z765" s="241"/>
      <c r="AA765" s="241"/>
      <c r="AB765" s="241"/>
      <c r="AC765" s="244">
        <v>4395</v>
      </c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</row>
    <row r="766" spans="1:48" ht="24" customHeight="1">
      <c r="A766" s="208"/>
      <c r="B766" s="1329"/>
      <c r="C766" s="241" t="s">
        <v>4975</v>
      </c>
      <c r="D766" s="241" t="s">
        <v>23452</v>
      </c>
      <c r="E766" s="241" t="s">
        <v>4980</v>
      </c>
      <c r="F766" s="241" t="s">
        <v>4975</v>
      </c>
      <c r="G766" s="241" t="s">
        <v>4975</v>
      </c>
      <c r="H766" s="241"/>
      <c r="I766" s="244">
        <v>20238</v>
      </c>
      <c r="J766" s="244">
        <v>628</v>
      </c>
      <c r="K766" s="244">
        <v>628</v>
      </c>
      <c r="L766" s="241" t="s">
        <v>290</v>
      </c>
      <c r="M766" s="244">
        <v>65</v>
      </c>
      <c r="N766" s="244">
        <v>100</v>
      </c>
      <c r="O766" s="244">
        <v>6500</v>
      </c>
      <c r="P766" s="244">
        <v>1</v>
      </c>
      <c r="Q766" s="244">
        <v>1000</v>
      </c>
      <c r="R766" s="244">
        <v>2000</v>
      </c>
      <c r="S766" s="241" t="s">
        <v>178</v>
      </c>
      <c r="T766" s="227" t="s">
        <v>466</v>
      </c>
      <c r="U766" s="227"/>
      <c r="V766" s="241">
        <v>2005</v>
      </c>
      <c r="W766" s="241"/>
      <c r="X766" s="241"/>
      <c r="Y766" s="241"/>
      <c r="Z766" s="241"/>
      <c r="AA766" s="241"/>
      <c r="AB766" s="241"/>
      <c r="AC766" s="244">
        <v>3282</v>
      </c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</row>
    <row r="767" spans="1:48" ht="24" customHeight="1">
      <c r="A767" s="208"/>
      <c r="B767" s="1329"/>
      <c r="C767" s="241" t="s">
        <v>4975</v>
      </c>
      <c r="D767" s="227" t="s">
        <v>23453</v>
      </c>
      <c r="E767" s="241" t="s">
        <v>4981</v>
      </c>
      <c r="F767" s="241" t="s">
        <v>4975</v>
      </c>
      <c r="G767" s="241" t="s">
        <v>4975</v>
      </c>
      <c r="H767" s="373"/>
      <c r="I767" s="244">
        <v>6463</v>
      </c>
      <c r="J767" s="244"/>
      <c r="K767" s="244"/>
      <c r="L767" s="241" t="s">
        <v>290</v>
      </c>
      <c r="M767" s="244">
        <v>40</v>
      </c>
      <c r="N767" s="244">
        <v>70</v>
      </c>
      <c r="O767" s="244">
        <v>2800</v>
      </c>
      <c r="P767" s="244">
        <v>1</v>
      </c>
      <c r="Q767" s="244">
        <v>200</v>
      </c>
      <c r="R767" s="244">
        <v>300</v>
      </c>
      <c r="S767" s="241" t="s">
        <v>178</v>
      </c>
      <c r="T767" s="227" t="s">
        <v>466</v>
      </c>
      <c r="U767" s="227"/>
      <c r="V767" s="241">
        <v>2005</v>
      </c>
      <c r="W767" s="366"/>
      <c r="X767" s="366"/>
      <c r="Y767" s="366"/>
      <c r="Z767" s="366"/>
      <c r="AA767" s="366"/>
      <c r="AB767" s="373"/>
      <c r="AC767" s="244">
        <v>550</v>
      </c>
      <c r="AD767" s="227"/>
      <c r="AE767" s="227"/>
      <c r="AF767" s="373"/>
      <c r="AG767" s="373"/>
      <c r="AH767" s="373"/>
      <c r="AI767" s="373"/>
      <c r="AJ767" s="366"/>
      <c r="AK767" s="373"/>
      <c r="AL767" s="373"/>
      <c r="AM767" s="373"/>
      <c r="AN767" s="373"/>
      <c r="AO767" s="373"/>
      <c r="AP767" s="373"/>
      <c r="AQ767" s="373"/>
      <c r="AR767" s="373"/>
      <c r="AS767" s="373"/>
      <c r="AT767" s="373"/>
      <c r="AU767" s="373"/>
      <c r="AV767" s="227"/>
    </row>
    <row r="768" spans="1:48" ht="24" customHeight="1">
      <c r="A768" s="208"/>
      <c r="B768" s="1329"/>
      <c r="C768" s="227" t="s">
        <v>4975</v>
      </c>
      <c r="D768" s="227" t="s">
        <v>23454</v>
      </c>
      <c r="E768" s="227" t="s">
        <v>4982</v>
      </c>
      <c r="F768" s="227" t="s">
        <v>4975</v>
      </c>
      <c r="G768" s="227" t="s">
        <v>4983</v>
      </c>
      <c r="H768" s="373"/>
      <c r="I768" s="228">
        <v>11782</v>
      </c>
      <c r="J768" s="228"/>
      <c r="K768" s="228"/>
      <c r="L768" s="227" t="s">
        <v>290</v>
      </c>
      <c r="M768" s="228">
        <v>65.5</v>
      </c>
      <c r="N768" s="228">
        <v>107</v>
      </c>
      <c r="O768" s="228">
        <v>7062</v>
      </c>
      <c r="P768" s="228">
        <v>1</v>
      </c>
      <c r="Q768" s="228">
        <v>200</v>
      </c>
      <c r="R768" s="228">
        <v>2000</v>
      </c>
      <c r="S768" s="227" t="s">
        <v>178</v>
      </c>
      <c r="T768" s="227" t="s">
        <v>466</v>
      </c>
      <c r="U768" s="227"/>
      <c r="V768" s="227">
        <v>2007</v>
      </c>
      <c r="W768" s="366"/>
      <c r="X768" s="366"/>
      <c r="Y768" s="366"/>
      <c r="Z768" s="366"/>
      <c r="AA768" s="366"/>
      <c r="AB768" s="373"/>
      <c r="AC768" s="228">
        <v>1000</v>
      </c>
      <c r="AD768" s="227"/>
      <c r="AE768" s="227"/>
      <c r="AF768" s="373"/>
      <c r="AG768" s="373"/>
      <c r="AH768" s="373"/>
      <c r="AI768" s="373"/>
      <c r="AJ768" s="366"/>
      <c r="AK768" s="373"/>
      <c r="AL768" s="373"/>
      <c r="AM768" s="373"/>
      <c r="AN768" s="373"/>
      <c r="AO768" s="373"/>
      <c r="AP768" s="373"/>
      <c r="AQ768" s="373"/>
      <c r="AR768" s="373"/>
      <c r="AS768" s="373"/>
      <c r="AT768" s="373"/>
      <c r="AU768" s="373"/>
      <c r="AV768" s="227"/>
    </row>
    <row r="769" spans="1:48" ht="24" customHeight="1">
      <c r="A769" s="208"/>
      <c r="B769" s="1329"/>
      <c r="C769" s="227" t="s">
        <v>4975</v>
      </c>
      <c r="D769" s="227" t="s">
        <v>23455</v>
      </c>
      <c r="E769" s="227" t="s">
        <v>4984</v>
      </c>
      <c r="F769" s="227" t="s">
        <v>4975</v>
      </c>
      <c r="G769" s="227" t="s">
        <v>4985</v>
      </c>
      <c r="H769" s="373"/>
      <c r="I769" s="228">
        <v>32000</v>
      </c>
      <c r="J769" s="228"/>
      <c r="K769" s="228"/>
      <c r="L769" s="227" t="s">
        <v>290</v>
      </c>
      <c r="M769" s="228">
        <v>68</v>
      </c>
      <c r="N769" s="228">
        <v>105</v>
      </c>
      <c r="O769" s="228">
        <v>7140</v>
      </c>
      <c r="P769" s="228">
        <v>1</v>
      </c>
      <c r="Q769" s="228">
        <v>1000</v>
      </c>
      <c r="R769" s="228">
        <v>2000</v>
      </c>
      <c r="S769" s="227" t="s">
        <v>178</v>
      </c>
      <c r="T769" s="227" t="s">
        <v>466</v>
      </c>
      <c r="U769" s="227"/>
      <c r="V769" s="227">
        <v>2008</v>
      </c>
      <c r="W769" s="366"/>
      <c r="X769" s="366"/>
      <c r="Y769" s="366"/>
      <c r="Z769" s="366"/>
      <c r="AA769" s="366"/>
      <c r="AB769" s="373"/>
      <c r="AC769" s="228">
        <v>600</v>
      </c>
      <c r="AD769" s="227"/>
      <c r="AE769" s="227"/>
      <c r="AF769" s="373"/>
      <c r="AG769" s="373"/>
      <c r="AH769" s="373"/>
      <c r="AI769" s="373"/>
      <c r="AJ769" s="366"/>
      <c r="AK769" s="373"/>
      <c r="AL769" s="373"/>
      <c r="AM769" s="373"/>
      <c r="AN769" s="373"/>
      <c r="AO769" s="373"/>
      <c r="AP769" s="373"/>
      <c r="AQ769" s="373"/>
      <c r="AR769" s="373"/>
      <c r="AS769" s="373"/>
      <c r="AT769" s="373"/>
      <c r="AU769" s="373"/>
      <c r="AV769" s="227" t="s">
        <v>13983</v>
      </c>
    </row>
    <row r="770" spans="1:48" ht="24" customHeight="1">
      <c r="A770" s="208"/>
      <c r="B770" s="1329"/>
      <c r="C770" s="227" t="s">
        <v>4975</v>
      </c>
      <c r="D770" s="227" t="s">
        <v>23456</v>
      </c>
      <c r="E770" s="227" t="s">
        <v>4986</v>
      </c>
      <c r="F770" s="227" t="s">
        <v>4975</v>
      </c>
      <c r="G770" s="227" t="s">
        <v>4975</v>
      </c>
      <c r="H770" s="373"/>
      <c r="I770" s="228">
        <v>27313</v>
      </c>
      <c r="J770" s="228"/>
      <c r="K770" s="228"/>
      <c r="L770" s="227" t="s">
        <v>290</v>
      </c>
      <c r="M770" s="228">
        <v>68</v>
      </c>
      <c r="N770" s="228">
        <v>105</v>
      </c>
      <c r="O770" s="228">
        <v>7140</v>
      </c>
      <c r="P770" s="228">
        <v>1</v>
      </c>
      <c r="Q770" s="228"/>
      <c r="R770" s="228"/>
      <c r="S770" s="227"/>
      <c r="T770" s="227"/>
      <c r="U770" s="227"/>
      <c r="V770" s="227">
        <v>2010</v>
      </c>
      <c r="W770" s="366"/>
      <c r="X770" s="366"/>
      <c r="Y770" s="366"/>
      <c r="Z770" s="366"/>
      <c r="AA770" s="366"/>
      <c r="AB770" s="373"/>
      <c r="AC770" s="228">
        <v>2241</v>
      </c>
      <c r="AD770" s="227"/>
      <c r="AE770" s="227"/>
      <c r="AF770" s="373"/>
      <c r="AG770" s="373"/>
      <c r="AH770" s="373"/>
      <c r="AI770" s="373"/>
      <c r="AJ770" s="366"/>
      <c r="AK770" s="373"/>
      <c r="AL770" s="373"/>
      <c r="AM770" s="373"/>
      <c r="AN770" s="373"/>
      <c r="AO770" s="373"/>
      <c r="AP770" s="373"/>
      <c r="AQ770" s="373"/>
      <c r="AR770" s="373"/>
      <c r="AS770" s="373"/>
      <c r="AT770" s="373"/>
      <c r="AU770" s="373"/>
      <c r="AV770" s="227"/>
    </row>
    <row r="771" spans="1:48" ht="24" customHeight="1">
      <c r="A771" s="208"/>
      <c r="B771" s="1329"/>
      <c r="C771" s="227" t="s">
        <v>4975</v>
      </c>
      <c r="D771" s="227" t="s">
        <v>23457</v>
      </c>
      <c r="E771" s="227" t="s">
        <v>4987</v>
      </c>
      <c r="F771" s="227" t="s">
        <v>4975</v>
      </c>
      <c r="G771" s="227" t="s">
        <v>4975</v>
      </c>
      <c r="H771" s="373"/>
      <c r="I771" s="228">
        <v>24930</v>
      </c>
      <c r="J771" s="228"/>
      <c r="K771" s="228"/>
      <c r="L771" s="227" t="s">
        <v>290</v>
      </c>
      <c r="M771" s="228">
        <v>68</v>
      </c>
      <c r="N771" s="228">
        <v>105</v>
      </c>
      <c r="O771" s="228">
        <v>7140</v>
      </c>
      <c r="P771" s="228">
        <v>1</v>
      </c>
      <c r="Q771" s="228"/>
      <c r="R771" s="228"/>
      <c r="S771" s="227"/>
      <c r="T771" s="227"/>
      <c r="U771" s="227"/>
      <c r="V771" s="227">
        <v>2010</v>
      </c>
      <c r="W771" s="366"/>
      <c r="X771" s="366"/>
      <c r="Y771" s="366"/>
      <c r="Z771" s="366"/>
      <c r="AA771" s="366"/>
      <c r="AB771" s="373"/>
      <c r="AC771" s="228">
        <v>2180</v>
      </c>
      <c r="AD771" s="227"/>
      <c r="AE771" s="227"/>
      <c r="AF771" s="373"/>
      <c r="AG771" s="373"/>
      <c r="AH771" s="373"/>
      <c r="AI771" s="373"/>
      <c r="AJ771" s="366"/>
      <c r="AK771" s="373"/>
      <c r="AL771" s="373"/>
      <c r="AM771" s="373"/>
      <c r="AN771" s="373"/>
      <c r="AO771" s="373"/>
      <c r="AP771" s="373"/>
      <c r="AQ771" s="373"/>
      <c r="AR771" s="373"/>
      <c r="AS771" s="373"/>
      <c r="AT771" s="373"/>
      <c r="AU771" s="373"/>
      <c r="AV771" s="227"/>
    </row>
    <row r="772" spans="1:48" ht="24" customHeight="1">
      <c r="A772" s="208"/>
      <c r="B772" s="1329"/>
      <c r="C772" s="227" t="s">
        <v>4975</v>
      </c>
      <c r="D772" s="227" t="s">
        <v>23458</v>
      </c>
      <c r="E772" s="227" t="s">
        <v>4988</v>
      </c>
      <c r="F772" s="227" t="s">
        <v>4975</v>
      </c>
      <c r="G772" s="227" t="s">
        <v>4975</v>
      </c>
      <c r="H772" s="373"/>
      <c r="I772" s="228">
        <v>8075</v>
      </c>
      <c r="J772" s="228"/>
      <c r="K772" s="228"/>
      <c r="L772" s="227" t="s">
        <v>290</v>
      </c>
      <c r="M772" s="228">
        <v>40</v>
      </c>
      <c r="N772" s="228">
        <v>90</v>
      </c>
      <c r="O772" s="228">
        <v>3600</v>
      </c>
      <c r="P772" s="228">
        <v>1</v>
      </c>
      <c r="Q772" s="228"/>
      <c r="R772" s="228"/>
      <c r="S772" s="227"/>
      <c r="T772" s="227"/>
      <c r="U772" s="227"/>
      <c r="V772" s="227">
        <v>2010</v>
      </c>
      <c r="W772" s="366"/>
      <c r="X772" s="366"/>
      <c r="Y772" s="366"/>
      <c r="Z772" s="366"/>
      <c r="AA772" s="366"/>
      <c r="AB772" s="373"/>
      <c r="AC772" s="228">
        <v>689</v>
      </c>
      <c r="AD772" s="227"/>
      <c r="AE772" s="227"/>
      <c r="AF772" s="373"/>
      <c r="AG772" s="373"/>
      <c r="AH772" s="373"/>
      <c r="AI772" s="373"/>
      <c r="AJ772" s="366"/>
      <c r="AK772" s="373"/>
      <c r="AL772" s="373"/>
      <c r="AM772" s="373"/>
      <c r="AN772" s="373"/>
      <c r="AO772" s="373"/>
      <c r="AP772" s="373"/>
      <c r="AQ772" s="373"/>
      <c r="AR772" s="373"/>
      <c r="AS772" s="373"/>
      <c r="AT772" s="373"/>
      <c r="AU772" s="373"/>
      <c r="AV772" s="227"/>
    </row>
    <row r="773" spans="1:48" ht="24" customHeight="1">
      <c r="A773" s="208"/>
      <c r="B773" s="1329"/>
      <c r="C773" s="227" t="s">
        <v>4975</v>
      </c>
      <c r="D773" s="227" t="s">
        <v>23459</v>
      </c>
      <c r="E773" s="227" t="s">
        <v>4989</v>
      </c>
      <c r="F773" s="227" t="s">
        <v>4975</v>
      </c>
      <c r="G773" s="227" t="s">
        <v>4983</v>
      </c>
      <c r="H773" s="373"/>
      <c r="I773" s="228">
        <v>7700</v>
      </c>
      <c r="J773" s="228"/>
      <c r="K773" s="228">
        <v>7700</v>
      </c>
      <c r="L773" s="227" t="s">
        <v>469</v>
      </c>
      <c r="M773" s="228">
        <v>50</v>
      </c>
      <c r="N773" s="228">
        <v>80</v>
      </c>
      <c r="O773" s="228">
        <v>4000</v>
      </c>
      <c r="P773" s="228">
        <v>1</v>
      </c>
      <c r="Q773" s="228"/>
      <c r="R773" s="228"/>
      <c r="S773" s="227"/>
      <c r="T773" s="227"/>
      <c r="U773" s="227"/>
      <c r="V773" s="227">
        <v>1996</v>
      </c>
      <c r="W773" s="366"/>
      <c r="X773" s="366"/>
      <c r="Y773" s="366"/>
      <c r="Z773" s="366"/>
      <c r="AA773" s="366"/>
      <c r="AB773" s="373"/>
      <c r="AC773" s="228"/>
      <c r="AD773" s="227"/>
      <c r="AE773" s="227"/>
      <c r="AF773" s="373"/>
      <c r="AG773" s="373"/>
      <c r="AH773" s="373"/>
      <c r="AI773" s="373"/>
      <c r="AJ773" s="366"/>
      <c r="AK773" s="373"/>
      <c r="AL773" s="373"/>
      <c r="AM773" s="373"/>
      <c r="AN773" s="373"/>
      <c r="AO773" s="373"/>
      <c r="AP773" s="373"/>
      <c r="AQ773" s="373"/>
      <c r="AR773" s="373"/>
      <c r="AS773" s="373"/>
      <c r="AT773" s="373"/>
      <c r="AU773" s="373"/>
      <c r="AV773" s="227"/>
    </row>
    <row r="774" spans="1:48" ht="24" customHeight="1">
      <c r="A774" s="208"/>
      <c r="B774" s="1329"/>
      <c r="C774" s="227" t="s">
        <v>4975</v>
      </c>
      <c r="D774" s="227" t="s">
        <v>23460</v>
      </c>
      <c r="E774" s="227" t="s">
        <v>4990</v>
      </c>
      <c r="F774" s="227" t="s">
        <v>4975</v>
      </c>
      <c r="G774" s="227" t="s">
        <v>4991</v>
      </c>
      <c r="H774" s="373"/>
      <c r="I774" s="228">
        <v>6848</v>
      </c>
      <c r="J774" s="228"/>
      <c r="K774" s="228">
        <v>6488</v>
      </c>
      <c r="L774" s="227" t="s">
        <v>2897</v>
      </c>
      <c r="M774" s="228">
        <v>60</v>
      </c>
      <c r="N774" s="228">
        <v>92</v>
      </c>
      <c r="O774" s="228">
        <v>5520</v>
      </c>
      <c r="P774" s="228">
        <v>1</v>
      </c>
      <c r="Q774" s="228"/>
      <c r="R774" s="228"/>
      <c r="S774" s="227"/>
      <c r="T774" s="227"/>
      <c r="U774" s="227"/>
      <c r="V774" s="227">
        <v>2011</v>
      </c>
      <c r="W774" s="366"/>
      <c r="X774" s="366"/>
      <c r="Y774" s="366"/>
      <c r="Z774" s="366"/>
      <c r="AA774" s="366"/>
      <c r="AB774" s="373"/>
      <c r="AC774" s="228">
        <v>1458</v>
      </c>
      <c r="AD774" s="227"/>
      <c r="AE774" s="227"/>
      <c r="AF774" s="373"/>
      <c r="AG774" s="373"/>
      <c r="AH774" s="373"/>
      <c r="AI774" s="373"/>
      <c r="AJ774" s="366"/>
      <c r="AK774" s="373"/>
      <c r="AL774" s="373"/>
      <c r="AM774" s="373"/>
      <c r="AN774" s="373"/>
      <c r="AO774" s="373"/>
      <c r="AP774" s="373"/>
      <c r="AQ774" s="373"/>
      <c r="AR774" s="373"/>
      <c r="AS774" s="373"/>
      <c r="AT774" s="373"/>
      <c r="AU774" s="373"/>
      <c r="AV774" s="227"/>
    </row>
    <row r="775" spans="1:48" ht="24" customHeight="1">
      <c r="A775" s="208"/>
      <c r="B775" s="1329"/>
      <c r="C775" s="227" t="s">
        <v>4975</v>
      </c>
      <c r="D775" s="227" t="s">
        <v>23461</v>
      </c>
      <c r="E775" s="227" t="s">
        <v>4992</v>
      </c>
      <c r="F775" s="227" t="s">
        <v>4975</v>
      </c>
      <c r="G775" s="227" t="s">
        <v>4993</v>
      </c>
      <c r="H775" s="373"/>
      <c r="I775" s="228">
        <v>6400</v>
      </c>
      <c r="J775" s="228"/>
      <c r="K775" s="228">
        <v>6400</v>
      </c>
      <c r="L775" s="227" t="s">
        <v>290</v>
      </c>
      <c r="M775" s="228">
        <v>64</v>
      </c>
      <c r="N775" s="228">
        <v>100</v>
      </c>
      <c r="O775" s="228">
        <v>6400</v>
      </c>
      <c r="P775" s="228">
        <v>1</v>
      </c>
      <c r="Q775" s="228"/>
      <c r="R775" s="228"/>
      <c r="S775" s="227"/>
      <c r="T775" s="227"/>
      <c r="U775" s="227"/>
      <c r="V775" s="227">
        <v>2011</v>
      </c>
      <c r="W775" s="366"/>
      <c r="X775" s="366"/>
      <c r="Y775" s="366"/>
      <c r="Z775" s="366"/>
      <c r="AA775" s="366"/>
      <c r="AB775" s="373"/>
      <c r="AC775" s="228">
        <v>549</v>
      </c>
      <c r="AD775" s="227"/>
      <c r="AE775" s="227"/>
      <c r="AF775" s="373"/>
      <c r="AG775" s="373"/>
      <c r="AH775" s="373"/>
      <c r="AI775" s="373"/>
      <c r="AJ775" s="366"/>
      <c r="AK775" s="373"/>
      <c r="AL775" s="373"/>
      <c r="AM775" s="373"/>
      <c r="AN775" s="373"/>
      <c r="AO775" s="373"/>
      <c r="AP775" s="373"/>
      <c r="AQ775" s="373"/>
      <c r="AR775" s="373"/>
      <c r="AS775" s="373"/>
      <c r="AT775" s="373"/>
      <c r="AU775" s="373"/>
      <c r="AV775" s="227"/>
    </row>
    <row r="776" spans="1:48" ht="24" customHeight="1">
      <c r="A776" s="208"/>
      <c r="B776" s="1329"/>
      <c r="C776" s="227" t="s">
        <v>4975</v>
      </c>
      <c r="D776" s="227" t="s">
        <v>23462</v>
      </c>
      <c r="E776" s="227" t="s">
        <v>4994</v>
      </c>
      <c r="F776" s="227" t="s">
        <v>4975</v>
      </c>
      <c r="G776" s="227" t="s">
        <v>4995</v>
      </c>
      <c r="H776" s="373"/>
      <c r="I776" s="228">
        <v>6400</v>
      </c>
      <c r="J776" s="228"/>
      <c r="K776" s="228"/>
      <c r="L776" s="227" t="s">
        <v>290</v>
      </c>
      <c r="M776" s="228">
        <v>64</v>
      </c>
      <c r="N776" s="228">
        <v>100</v>
      </c>
      <c r="O776" s="228">
        <v>6400</v>
      </c>
      <c r="P776" s="228">
        <v>1</v>
      </c>
      <c r="Q776" s="228"/>
      <c r="R776" s="228"/>
      <c r="S776" s="227"/>
      <c r="T776" s="227"/>
      <c r="U776" s="227"/>
      <c r="V776" s="227">
        <v>2013</v>
      </c>
      <c r="W776" s="366"/>
      <c r="X776" s="366"/>
      <c r="Y776" s="366"/>
      <c r="Z776" s="366"/>
      <c r="AA776" s="366"/>
      <c r="AB776" s="373"/>
      <c r="AC776" s="228">
        <v>2600</v>
      </c>
      <c r="AD776" s="227"/>
      <c r="AE776" s="227"/>
      <c r="AF776" s="373"/>
      <c r="AG776" s="373"/>
      <c r="AH776" s="373"/>
      <c r="AI776" s="373"/>
      <c r="AJ776" s="366"/>
      <c r="AK776" s="373"/>
      <c r="AL776" s="373"/>
      <c r="AM776" s="373"/>
      <c r="AN776" s="373"/>
      <c r="AO776" s="373"/>
      <c r="AP776" s="373"/>
      <c r="AQ776" s="373"/>
      <c r="AR776" s="373"/>
      <c r="AS776" s="373"/>
      <c r="AT776" s="373"/>
      <c r="AU776" s="373"/>
      <c r="AV776" s="227"/>
    </row>
    <row r="777" spans="1:48" ht="24" customHeight="1">
      <c r="A777" s="208"/>
      <c r="B777" s="1329"/>
      <c r="C777" s="227" t="s">
        <v>4975</v>
      </c>
      <c r="D777" s="227" t="s">
        <v>23463</v>
      </c>
      <c r="E777" s="227" t="s">
        <v>4996</v>
      </c>
      <c r="F777" s="227" t="s">
        <v>4975</v>
      </c>
      <c r="G777" s="227" t="s">
        <v>4997</v>
      </c>
      <c r="H777" s="373"/>
      <c r="I777" s="228">
        <v>7140</v>
      </c>
      <c r="J777" s="228"/>
      <c r="K777" s="228"/>
      <c r="L777" s="227" t="s">
        <v>290</v>
      </c>
      <c r="M777" s="228">
        <v>68</v>
      </c>
      <c r="N777" s="228">
        <v>105</v>
      </c>
      <c r="O777" s="228">
        <v>7140</v>
      </c>
      <c r="P777" s="228"/>
      <c r="Q777" s="228"/>
      <c r="R777" s="228"/>
      <c r="S777" s="227"/>
      <c r="T777" s="227"/>
      <c r="U777" s="227"/>
      <c r="V777" s="227">
        <v>2016</v>
      </c>
      <c r="W777" s="366"/>
      <c r="X777" s="366"/>
      <c r="Y777" s="366"/>
      <c r="Z777" s="366"/>
      <c r="AA777" s="366"/>
      <c r="AB777" s="373"/>
      <c r="AC777" s="228">
        <v>2155</v>
      </c>
      <c r="AD777" s="227"/>
      <c r="AE777" s="227"/>
      <c r="AF777" s="373"/>
      <c r="AG777" s="373"/>
      <c r="AH777" s="373"/>
      <c r="AI777" s="373"/>
      <c r="AJ777" s="366"/>
      <c r="AK777" s="373"/>
      <c r="AL777" s="373"/>
      <c r="AM777" s="373"/>
      <c r="AN777" s="373"/>
      <c r="AO777" s="373"/>
      <c r="AP777" s="373"/>
      <c r="AQ777" s="373"/>
      <c r="AR777" s="373"/>
      <c r="AS777" s="373"/>
      <c r="AT777" s="373"/>
      <c r="AU777" s="373"/>
      <c r="AV777" s="227"/>
    </row>
    <row r="778" spans="1:48" ht="24" customHeight="1">
      <c r="A778" s="208"/>
      <c r="B778" s="1329"/>
      <c r="C778" s="227" t="s">
        <v>4975</v>
      </c>
      <c r="D778" s="227" t="s">
        <v>23464</v>
      </c>
      <c r="E778" s="227" t="s">
        <v>4998</v>
      </c>
      <c r="F778" s="227" t="s">
        <v>4975</v>
      </c>
      <c r="G778" s="227" t="s">
        <v>4999</v>
      </c>
      <c r="H778" s="373"/>
      <c r="I778" s="228">
        <v>7526</v>
      </c>
      <c r="J778" s="228"/>
      <c r="K778" s="228"/>
      <c r="L778" s="227" t="s">
        <v>290</v>
      </c>
      <c r="M778" s="323">
        <v>71</v>
      </c>
      <c r="N778" s="323">
        <v>106</v>
      </c>
      <c r="O778" s="375">
        <v>7526</v>
      </c>
      <c r="P778" s="228"/>
      <c r="Q778" s="228"/>
      <c r="R778" s="228"/>
      <c r="S778" s="227"/>
      <c r="T778" s="227"/>
      <c r="U778" s="227"/>
      <c r="V778" s="227">
        <v>2016</v>
      </c>
      <c r="W778" s="366"/>
      <c r="X778" s="366"/>
      <c r="Y778" s="366"/>
      <c r="Z778" s="366"/>
      <c r="AA778" s="366"/>
      <c r="AB778" s="373"/>
      <c r="AC778" s="228">
        <v>1858</v>
      </c>
      <c r="AD778" s="227"/>
      <c r="AE778" s="227"/>
      <c r="AF778" s="373"/>
      <c r="AG778" s="373"/>
      <c r="AH778" s="373"/>
      <c r="AI778" s="373"/>
      <c r="AJ778" s="366"/>
      <c r="AK778" s="373"/>
      <c r="AL778" s="373"/>
      <c r="AM778" s="373"/>
      <c r="AN778" s="373"/>
      <c r="AO778" s="373"/>
      <c r="AP778" s="373"/>
      <c r="AQ778" s="373"/>
      <c r="AR778" s="373"/>
      <c r="AS778" s="373"/>
      <c r="AT778" s="373"/>
      <c r="AU778" s="373"/>
      <c r="AV778" s="227" t="s">
        <v>13983</v>
      </c>
    </row>
    <row r="779" spans="1:48" ht="24" customHeight="1">
      <c r="A779" s="208"/>
      <c r="B779" s="1329"/>
      <c r="C779" s="227" t="s">
        <v>11395</v>
      </c>
      <c r="D779" s="227" t="s">
        <v>23465</v>
      </c>
      <c r="E779" s="227" t="s">
        <v>11396</v>
      </c>
      <c r="F779" s="227" t="s">
        <v>4975</v>
      </c>
      <c r="G779" s="227" t="s">
        <v>11397</v>
      </c>
      <c r="H779" s="373"/>
      <c r="I779" s="228">
        <v>8263</v>
      </c>
      <c r="J779" s="228"/>
      <c r="K779" s="228"/>
      <c r="L779" s="227" t="s">
        <v>290</v>
      </c>
      <c r="M779" s="323">
        <v>75</v>
      </c>
      <c r="N779" s="323">
        <v>110</v>
      </c>
      <c r="O779" s="375">
        <v>8250</v>
      </c>
      <c r="P779" s="228">
        <v>1</v>
      </c>
      <c r="Q779" s="228"/>
      <c r="R779" s="228"/>
      <c r="S779" s="227"/>
      <c r="T779" s="227"/>
      <c r="U779" s="227"/>
      <c r="V779" s="227">
        <v>2014</v>
      </c>
      <c r="W779" s="366"/>
      <c r="X779" s="366"/>
      <c r="Y779" s="366"/>
      <c r="Z779" s="366"/>
      <c r="AA779" s="366"/>
      <c r="AB779" s="373"/>
      <c r="AC779" s="228">
        <v>12486</v>
      </c>
      <c r="AD779" s="227"/>
      <c r="AE779" s="227"/>
      <c r="AF779" s="373"/>
      <c r="AG779" s="373"/>
      <c r="AH779" s="373"/>
      <c r="AI779" s="373"/>
      <c r="AJ779" s="366"/>
      <c r="AK779" s="373"/>
      <c r="AL779" s="373"/>
      <c r="AM779" s="373"/>
      <c r="AN779" s="373"/>
      <c r="AO779" s="373"/>
      <c r="AP779" s="373"/>
      <c r="AQ779" s="373"/>
      <c r="AR779" s="373"/>
      <c r="AS779" s="373"/>
      <c r="AT779" s="373"/>
      <c r="AU779" s="373"/>
      <c r="AV779" s="227"/>
    </row>
    <row r="780" spans="1:48" ht="24" customHeight="1">
      <c r="A780" s="208"/>
      <c r="B780" s="1329"/>
      <c r="C780" s="227" t="s">
        <v>11395</v>
      </c>
      <c r="D780" s="227" t="s">
        <v>23466</v>
      </c>
      <c r="E780" s="227" t="s">
        <v>14001</v>
      </c>
      <c r="F780" s="227" t="s">
        <v>13087</v>
      </c>
      <c r="G780" s="227" t="s">
        <v>14002</v>
      </c>
      <c r="H780" s="373"/>
      <c r="I780" s="228">
        <v>34960</v>
      </c>
      <c r="J780" s="228">
        <v>240</v>
      </c>
      <c r="K780" s="228">
        <v>240</v>
      </c>
      <c r="L780" s="227" t="s">
        <v>1979</v>
      </c>
      <c r="M780" s="228">
        <v>68</v>
      </c>
      <c r="N780" s="228">
        <v>105</v>
      </c>
      <c r="O780" s="228">
        <v>8970</v>
      </c>
      <c r="P780" s="228">
        <v>1</v>
      </c>
      <c r="Q780" s="228"/>
      <c r="R780" s="228"/>
      <c r="S780" s="227"/>
      <c r="T780" s="227"/>
      <c r="U780" s="227"/>
      <c r="V780" s="227">
        <v>2022</v>
      </c>
      <c r="W780" s="366"/>
      <c r="X780" s="366"/>
      <c r="Y780" s="366"/>
      <c r="Z780" s="366"/>
      <c r="AA780" s="366"/>
      <c r="AB780" s="373"/>
      <c r="AC780" s="228">
        <v>6020</v>
      </c>
      <c r="AD780" s="227"/>
      <c r="AE780" s="227"/>
      <c r="AF780" s="373"/>
      <c r="AG780" s="373"/>
      <c r="AH780" s="373"/>
      <c r="AI780" s="373"/>
      <c r="AJ780" s="366"/>
      <c r="AK780" s="373"/>
      <c r="AL780" s="373"/>
      <c r="AM780" s="373"/>
      <c r="AN780" s="373"/>
      <c r="AO780" s="373"/>
      <c r="AP780" s="373"/>
      <c r="AQ780" s="373"/>
      <c r="AR780" s="373"/>
      <c r="AS780" s="373"/>
      <c r="AT780" s="373"/>
      <c r="AU780" s="373"/>
      <c r="AV780" s="227"/>
    </row>
    <row r="781" spans="1:48" ht="24" customHeight="1">
      <c r="A781" s="208"/>
      <c r="B781" s="1329"/>
      <c r="C781" s="227" t="s">
        <v>11395</v>
      </c>
      <c r="D781" s="227" t="s">
        <v>23467</v>
      </c>
      <c r="E781" s="227" t="s">
        <v>23468</v>
      </c>
      <c r="F781" s="227" t="s">
        <v>13087</v>
      </c>
      <c r="G781" s="227" t="s">
        <v>23469</v>
      </c>
      <c r="H781" s="373"/>
      <c r="I781" s="228">
        <v>7000</v>
      </c>
      <c r="J781" s="228"/>
      <c r="K781" s="228"/>
      <c r="L781" s="227" t="s">
        <v>1979</v>
      </c>
      <c r="M781" s="228">
        <v>71</v>
      </c>
      <c r="N781" s="228">
        <v>98</v>
      </c>
      <c r="O781" s="228">
        <f>71*98</f>
        <v>6958</v>
      </c>
      <c r="P781" s="228">
        <v>1</v>
      </c>
      <c r="Q781" s="228"/>
      <c r="R781" s="228"/>
      <c r="S781" s="227"/>
      <c r="T781" s="227"/>
      <c r="U781" s="227"/>
      <c r="V781" s="227">
        <v>2013</v>
      </c>
      <c r="W781" s="366"/>
      <c r="X781" s="366"/>
      <c r="Y781" s="366"/>
      <c r="Z781" s="366"/>
      <c r="AA781" s="366"/>
      <c r="AB781" s="373"/>
      <c r="AC781" s="228"/>
      <c r="AD781" s="227"/>
      <c r="AE781" s="227"/>
      <c r="AF781" s="373"/>
      <c r="AG781" s="373"/>
      <c r="AH781" s="373"/>
      <c r="AI781" s="373"/>
      <c r="AJ781" s="366"/>
      <c r="AK781" s="373"/>
      <c r="AL781" s="373"/>
      <c r="AM781" s="373"/>
      <c r="AN781" s="373"/>
      <c r="AO781" s="373"/>
      <c r="AP781" s="373"/>
      <c r="AQ781" s="373"/>
      <c r="AR781" s="373"/>
      <c r="AS781" s="373"/>
      <c r="AT781" s="373"/>
      <c r="AU781" s="373"/>
      <c r="AV781" s="227"/>
    </row>
    <row r="782" spans="1:48" ht="24" customHeight="1">
      <c r="A782" s="208"/>
      <c r="B782" s="1329"/>
      <c r="C782" s="227" t="s">
        <v>256</v>
      </c>
      <c r="D782" s="227" t="s">
        <v>23470</v>
      </c>
      <c r="E782" s="227" t="s">
        <v>5000</v>
      </c>
      <c r="F782" s="227" t="s">
        <v>256</v>
      </c>
      <c r="G782" s="227" t="s">
        <v>357</v>
      </c>
      <c r="H782" s="373" t="s">
        <v>122</v>
      </c>
      <c r="I782" s="228">
        <v>30413</v>
      </c>
      <c r="J782" s="228"/>
      <c r="K782" s="228"/>
      <c r="L782" s="227" t="s">
        <v>148</v>
      </c>
      <c r="M782" s="228">
        <v>96</v>
      </c>
      <c r="N782" s="228">
        <v>134</v>
      </c>
      <c r="O782" s="228">
        <v>12864</v>
      </c>
      <c r="P782" s="228">
        <v>1</v>
      </c>
      <c r="Q782" s="228">
        <v>200</v>
      </c>
      <c r="R782" s="228">
        <v>1500</v>
      </c>
      <c r="S782" s="227" t="s">
        <v>465</v>
      </c>
      <c r="T782" s="227" t="s">
        <v>5001</v>
      </c>
      <c r="U782" s="227"/>
      <c r="V782" s="227">
        <v>2004</v>
      </c>
      <c r="W782" s="366">
        <v>3054</v>
      </c>
      <c r="X782" s="366">
        <v>500</v>
      </c>
      <c r="Y782" s="366">
        <v>665</v>
      </c>
      <c r="Z782" s="366">
        <v>176</v>
      </c>
      <c r="AA782" s="366"/>
      <c r="AB782" s="373"/>
      <c r="AC782" s="228">
        <v>472</v>
      </c>
      <c r="AD782" s="227"/>
      <c r="AE782" s="227"/>
      <c r="AF782" s="373"/>
      <c r="AG782" s="373"/>
      <c r="AH782" s="373"/>
      <c r="AI782" s="373"/>
      <c r="AJ782" s="366"/>
      <c r="AK782" s="373"/>
      <c r="AL782" s="373" t="s">
        <v>4979</v>
      </c>
      <c r="AM782" s="373" t="s">
        <v>1440</v>
      </c>
      <c r="AN782" s="373">
        <v>1239</v>
      </c>
      <c r="AO782" s="373"/>
      <c r="AP782" s="373"/>
      <c r="AQ782" s="373"/>
      <c r="AR782" s="373"/>
      <c r="AS782" s="373"/>
      <c r="AT782" s="373"/>
      <c r="AU782" s="373"/>
      <c r="AV782" s="227"/>
    </row>
    <row r="783" spans="1:48" ht="24" customHeight="1">
      <c r="A783" s="208"/>
      <c r="B783" s="1329"/>
      <c r="C783" s="227" t="s">
        <v>256</v>
      </c>
      <c r="D783" s="227" t="s">
        <v>23471</v>
      </c>
      <c r="E783" s="227" t="s">
        <v>5002</v>
      </c>
      <c r="F783" s="227" t="s">
        <v>256</v>
      </c>
      <c r="G783" s="227" t="s">
        <v>357</v>
      </c>
      <c r="H783" s="373" t="s">
        <v>122</v>
      </c>
      <c r="I783" s="228">
        <v>39500</v>
      </c>
      <c r="J783" s="228"/>
      <c r="K783" s="228"/>
      <c r="L783" s="227" t="s">
        <v>148</v>
      </c>
      <c r="M783" s="228">
        <v>83</v>
      </c>
      <c r="N783" s="228">
        <v>128</v>
      </c>
      <c r="O783" s="228">
        <v>10624</v>
      </c>
      <c r="P783" s="228">
        <v>1</v>
      </c>
      <c r="Q783" s="228">
        <v>250</v>
      </c>
      <c r="R783" s="228">
        <v>1800</v>
      </c>
      <c r="S783" s="227" t="s">
        <v>465</v>
      </c>
      <c r="T783" s="227" t="s">
        <v>5001</v>
      </c>
      <c r="U783" s="227"/>
      <c r="V783" s="227">
        <v>2004</v>
      </c>
      <c r="W783" s="366">
        <v>3054</v>
      </c>
      <c r="X783" s="366">
        <v>500</v>
      </c>
      <c r="Y783" s="366">
        <v>665</v>
      </c>
      <c r="Z783" s="366">
        <v>176</v>
      </c>
      <c r="AA783" s="366"/>
      <c r="AB783" s="373"/>
      <c r="AC783" s="228">
        <v>506</v>
      </c>
      <c r="AD783" s="227"/>
      <c r="AE783" s="227"/>
      <c r="AF783" s="373"/>
      <c r="AG783" s="373"/>
      <c r="AH783" s="373"/>
      <c r="AI783" s="373"/>
      <c r="AJ783" s="366"/>
      <c r="AK783" s="373"/>
      <c r="AL783" s="373" t="s">
        <v>4979</v>
      </c>
      <c r="AM783" s="373" t="s">
        <v>1440</v>
      </c>
      <c r="AN783" s="373">
        <v>1239</v>
      </c>
      <c r="AO783" s="373"/>
      <c r="AP783" s="373"/>
      <c r="AQ783" s="373"/>
      <c r="AR783" s="373"/>
      <c r="AS783" s="373"/>
      <c r="AT783" s="373"/>
      <c r="AU783" s="373"/>
      <c r="AV783" s="227"/>
    </row>
    <row r="784" spans="1:48" ht="24" customHeight="1">
      <c r="A784" s="208"/>
      <c r="B784" s="1329"/>
      <c r="C784" s="227" t="s">
        <v>357</v>
      </c>
      <c r="D784" s="227" t="s">
        <v>23472</v>
      </c>
      <c r="E784" s="227" t="s">
        <v>5003</v>
      </c>
      <c r="F784" s="227" t="s">
        <v>357</v>
      </c>
      <c r="G784" s="227" t="s">
        <v>357</v>
      </c>
      <c r="H784" s="373"/>
      <c r="I784" s="228">
        <v>33071</v>
      </c>
      <c r="J784" s="228"/>
      <c r="K784" s="228"/>
      <c r="L784" s="227" t="s">
        <v>148</v>
      </c>
      <c r="M784" s="228">
        <v>70</v>
      </c>
      <c r="N784" s="228">
        <v>109</v>
      </c>
      <c r="O784" s="228">
        <v>7630</v>
      </c>
      <c r="P784" s="228">
        <v>1</v>
      </c>
      <c r="Q784" s="228"/>
      <c r="R784" s="228"/>
      <c r="S784" s="227"/>
      <c r="T784" s="227"/>
      <c r="U784" s="227"/>
      <c r="V784" s="227">
        <v>2007</v>
      </c>
      <c r="W784" s="366"/>
      <c r="X784" s="366"/>
      <c r="Y784" s="366"/>
      <c r="Z784" s="366"/>
      <c r="AA784" s="366"/>
      <c r="AB784" s="373"/>
      <c r="AC784" s="228">
        <v>478</v>
      </c>
      <c r="AD784" s="227"/>
      <c r="AE784" s="227"/>
      <c r="AF784" s="373"/>
      <c r="AG784" s="373"/>
      <c r="AH784" s="373"/>
      <c r="AI784" s="373"/>
      <c r="AJ784" s="366"/>
      <c r="AK784" s="373"/>
      <c r="AL784" s="373"/>
      <c r="AM784" s="373"/>
      <c r="AN784" s="373"/>
      <c r="AO784" s="373"/>
      <c r="AP784" s="373"/>
      <c r="AQ784" s="373"/>
      <c r="AR784" s="373"/>
      <c r="AS784" s="373"/>
      <c r="AT784" s="373"/>
      <c r="AU784" s="373"/>
      <c r="AV784" s="227"/>
    </row>
    <row r="785" spans="1:48" ht="24" customHeight="1">
      <c r="A785" s="208"/>
      <c r="B785" s="1329"/>
      <c r="C785" s="227" t="s">
        <v>357</v>
      </c>
      <c r="D785" s="227" t="s">
        <v>23473</v>
      </c>
      <c r="E785" s="227" t="s">
        <v>5004</v>
      </c>
      <c r="F785" s="227" t="s">
        <v>357</v>
      </c>
      <c r="G785" s="227" t="s">
        <v>357</v>
      </c>
      <c r="H785" s="373"/>
      <c r="I785" s="228">
        <v>28000</v>
      </c>
      <c r="J785" s="228"/>
      <c r="K785" s="228"/>
      <c r="L785" s="227" t="s">
        <v>148</v>
      </c>
      <c r="M785" s="228">
        <v>83</v>
      </c>
      <c r="N785" s="228">
        <v>128</v>
      </c>
      <c r="O785" s="228">
        <v>12864</v>
      </c>
      <c r="P785" s="228">
        <v>1</v>
      </c>
      <c r="Q785" s="228"/>
      <c r="R785" s="228"/>
      <c r="S785" s="227"/>
      <c r="T785" s="227"/>
      <c r="U785" s="227"/>
      <c r="V785" s="227">
        <v>2008</v>
      </c>
      <c r="W785" s="366"/>
      <c r="X785" s="366"/>
      <c r="Y785" s="366"/>
      <c r="Z785" s="366"/>
      <c r="AA785" s="366"/>
      <c r="AB785" s="373"/>
      <c r="AC785" s="228">
        <v>980</v>
      </c>
      <c r="AD785" s="227"/>
      <c r="AE785" s="227"/>
      <c r="AF785" s="373"/>
      <c r="AG785" s="373"/>
      <c r="AH785" s="373"/>
      <c r="AI785" s="373"/>
      <c r="AJ785" s="366"/>
      <c r="AK785" s="373"/>
      <c r="AL785" s="373"/>
      <c r="AM785" s="373"/>
      <c r="AN785" s="373"/>
      <c r="AO785" s="373"/>
      <c r="AP785" s="373"/>
      <c r="AQ785" s="373"/>
      <c r="AR785" s="373"/>
      <c r="AS785" s="373"/>
      <c r="AT785" s="373"/>
      <c r="AU785" s="373"/>
      <c r="AV785" s="227"/>
    </row>
    <row r="786" spans="1:48" ht="24" customHeight="1">
      <c r="A786" s="208"/>
      <c r="B786" s="1329"/>
      <c r="C786" s="227" t="s">
        <v>357</v>
      </c>
      <c r="D786" s="227" t="s">
        <v>23474</v>
      </c>
      <c r="E786" s="227" t="s">
        <v>5005</v>
      </c>
      <c r="F786" s="227" t="s">
        <v>357</v>
      </c>
      <c r="G786" s="227" t="s">
        <v>357</v>
      </c>
      <c r="H786" s="373"/>
      <c r="I786" s="228">
        <v>5875</v>
      </c>
      <c r="J786" s="228"/>
      <c r="K786" s="228"/>
      <c r="L786" s="227" t="s">
        <v>148</v>
      </c>
      <c r="M786" s="228">
        <v>40</v>
      </c>
      <c r="N786" s="228">
        <v>100</v>
      </c>
      <c r="O786" s="228">
        <v>4000</v>
      </c>
      <c r="P786" s="228">
        <v>1</v>
      </c>
      <c r="Q786" s="228"/>
      <c r="R786" s="228"/>
      <c r="S786" s="227"/>
      <c r="T786" s="227"/>
      <c r="U786" s="227"/>
      <c r="V786" s="227">
        <v>2006</v>
      </c>
      <c r="W786" s="366"/>
      <c r="X786" s="366"/>
      <c r="Y786" s="366"/>
      <c r="Z786" s="366"/>
      <c r="AA786" s="366"/>
      <c r="AB786" s="373"/>
      <c r="AC786" s="228">
        <v>850</v>
      </c>
      <c r="AD786" s="227"/>
      <c r="AE786" s="227"/>
      <c r="AF786" s="373"/>
      <c r="AG786" s="373"/>
      <c r="AH786" s="373"/>
      <c r="AI786" s="373"/>
      <c r="AJ786" s="366"/>
      <c r="AK786" s="373"/>
      <c r="AL786" s="373"/>
      <c r="AM786" s="373"/>
      <c r="AN786" s="373"/>
      <c r="AO786" s="373"/>
      <c r="AP786" s="373"/>
      <c r="AQ786" s="373"/>
      <c r="AR786" s="373"/>
      <c r="AS786" s="373"/>
      <c r="AT786" s="373"/>
      <c r="AU786" s="373"/>
      <c r="AV786" s="227"/>
    </row>
    <row r="787" spans="1:48" ht="24" customHeight="1">
      <c r="A787" s="208"/>
      <c r="B787" s="1329"/>
      <c r="C787" s="227" t="s">
        <v>357</v>
      </c>
      <c r="D787" s="227" t="s">
        <v>23475</v>
      </c>
      <c r="E787" s="227" t="s">
        <v>5006</v>
      </c>
      <c r="F787" s="227" t="s">
        <v>357</v>
      </c>
      <c r="G787" s="227" t="s">
        <v>357</v>
      </c>
      <c r="H787" s="373"/>
      <c r="I787" s="228">
        <v>27789</v>
      </c>
      <c r="J787" s="228"/>
      <c r="K787" s="228"/>
      <c r="L787" s="227" t="s">
        <v>148</v>
      </c>
      <c r="M787" s="228">
        <v>102</v>
      </c>
      <c r="N787" s="228">
        <v>65</v>
      </c>
      <c r="O787" s="228">
        <v>6630</v>
      </c>
      <c r="P787" s="228">
        <v>1</v>
      </c>
      <c r="Q787" s="228"/>
      <c r="R787" s="228"/>
      <c r="S787" s="227"/>
      <c r="T787" s="227"/>
      <c r="U787" s="227"/>
      <c r="V787" s="227">
        <v>2012</v>
      </c>
      <c r="W787" s="366"/>
      <c r="X787" s="366"/>
      <c r="Y787" s="366"/>
      <c r="Z787" s="366"/>
      <c r="AA787" s="366"/>
      <c r="AB787" s="373"/>
      <c r="AC787" s="228">
        <v>731</v>
      </c>
      <c r="AD787" s="227"/>
      <c r="AE787" s="227"/>
      <c r="AF787" s="373"/>
      <c r="AG787" s="373"/>
      <c r="AH787" s="373"/>
      <c r="AI787" s="373"/>
      <c r="AJ787" s="366"/>
      <c r="AK787" s="373"/>
      <c r="AL787" s="373"/>
      <c r="AM787" s="373"/>
      <c r="AN787" s="373"/>
      <c r="AO787" s="373"/>
      <c r="AP787" s="373"/>
      <c r="AQ787" s="373"/>
      <c r="AR787" s="373"/>
      <c r="AS787" s="373"/>
      <c r="AT787" s="373"/>
      <c r="AU787" s="373"/>
      <c r="AV787" s="227"/>
    </row>
    <row r="788" spans="1:48" ht="24" customHeight="1">
      <c r="A788" s="208" t="s">
        <v>150</v>
      </c>
      <c r="B788" s="1329"/>
      <c r="C788" s="227" t="s">
        <v>357</v>
      </c>
      <c r="D788" s="227" t="s">
        <v>23476</v>
      </c>
      <c r="E788" s="227" t="s">
        <v>5007</v>
      </c>
      <c r="F788" s="227" t="s">
        <v>357</v>
      </c>
      <c r="G788" s="227" t="s">
        <v>357</v>
      </c>
      <c r="H788" s="373"/>
      <c r="I788" s="228">
        <v>28772</v>
      </c>
      <c r="J788" s="228">
        <v>1673</v>
      </c>
      <c r="K788" s="228">
        <v>1508</v>
      </c>
      <c r="L788" s="227" t="s">
        <v>148</v>
      </c>
      <c r="M788" s="228">
        <v>60</v>
      </c>
      <c r="N788" s="228">
        <v>90</v>
      </c>
      <c r="O788" s="228">
        <v>5400</v>
      </c>
      <c r="P788" s="228">
        <v>1</v>
      </c>
      <c r="Q788" s="228"/>
      <c r="R788" s="228"/>
      <c r="S788" s="227"/>
      <c r="T788" s="227"/>
      <c r="U788" s="227"/>
      <c r="V788" s="227">
        <v>2013</v>
      </c>
      <c r="W788" s="366"/>
      <c r="X788" s="366"/>
      <c r="Y788" s="366"/>
      <c r="Z788" s="366"/>
      <c r="AA788" s="366"/>
      <c r="AB788" s="373"/>
      <c r="AC788" s="228">
        <v>2500</v>
      </c>
      <c r="AD788" s="227"/>
      <c r="AE788" s="227"/>
      <c r="AF788" s="373"/>
      <c r="AG788" s="373"/>
      <c r="AH788" s="373"/>
      <c r="AI788" s="373"/>
      <c r="AJ788" s="366"/>
      <c r="AK788" s="373"/>
      <c r="AL788" s="373"/>
      <c r="AM788" s="373"/>
      <c r="AN788" s="373"/>
      <c r="AO788" s="373"/>
      <c r="AP788" s="373"/>
      <c r="AQ788" s="373"/>
      <c r="AR788" s="373"/>
      <c r="AS788" s="373"/>
      <c r="AT788" s="373"/>
      <c r="AU788" s="373"/>
      <c r="AV788" s="227"/>
    </row>
    <row r="789" spans="1:48" ht="24" customHeight="1">
      <c r="A789" s="208" t="s">
        <v>89</v>
      </c>
      <c r="B789" s="1329"/>
      <c r="C789" s="227" t="s">
        <v>357</v>
      </c>
      <c r="D789" s="227" t="s">
        <v>23477</v>
      </c>
      <c r="E789" s="227" t="s">
        <v>5008</v>
      </c>
      <c r="F789" s="227" t="s">
        <v>357</v>
      </c>
      <c r="G789" s="227" t="s">
        <v>357</v>
      </c>
      <c r="H789" s="373"/>
      <c r="I789" s="228">
        <v>42095</v>
      </c>
      <c r="J789" s="228"/>
      <c r="K789" s="228"/>
      <c r="L789" s="227" t="s">
        <v>148</v>
      </c>
      <c r="M789" s="228">
        <v>60</v>
      </c>
      <c r="N789" s="228">
        <v>100</v>
      </c>
      <c r="O789" s="228">
        <v>7500</v>
      </c>
      <c r="P789" s="228">
        <v>1</v>
      </c>
      <c r="Q789" s="228"/>
      <c r="R789" s="228"/>
      <c r="S789" s="227"/>
      <c r="T789" s="227"/>
      <c r="U789" s="227"/>
      <c r="V789" s="227">
        <v>2015</v>
      </c>
      <c r="W789" s="366"/>
      <c r="X789" s="366"/>
      <c r="Y789" s="366"/>
      <c r="Z789" s="366"/>
      <c r="AA789" s="366"/>
      <c r="AB789" s="373"/>
      <c r="AC789" s="228">
        <v>500</v>
      </c>
      <c r="AD789" s="227"/>
      <c r="AE789" s="227"/>
      <c r="AF789" s="373"/>
      <c r="AG789" s="373"/>
      <c r="AH789" s="373"/>
      <c r="AI789" s="373"/>
      <c r="AJ789" s="366"/>
      <c r="AK789" s="373"/>
      <c r="AL789" s="373"/>
      <c r="AM789" s="373"/>
      <c r="AN789" s="373"/>
      <c r="AO789" s="373"/>
      <c r="AP789" s="373"/>
      <c r="AQ789" s="373"/>
      <c r="AR789" s="373"/>
      <c r="AS789" s="373"/>
      <c r="AT789" s="373"/>
      <c r="AU789" s="373"/>
      <c r="AV789" s="227"/>
    </row>
    <row r="790" spans="1:48" ht="24" customHeight="1">
      <c r="A790" s="208" t="s">
        <v>315</v>
      </c>
      <c r="B790" s="1329"/>
      <c r="C790" s="227" t="s">
        <v>357</v>
      </c>
      <c r="D790" s="227" t="s">
        <v>23478</v>
      </c>
      <c r="E790" s="227" t="s">
        <v>10282</v>
      </c>
      <c r="F790" s="227" t="s">
        <v>357</v>
      </c>
      <c r="G790" s="227" t="s">
        <v>357</v>
      </c>
      <c r="H790" s="373"/>
      <c r="I790" s="228">
        <v>416</v>
      </c>
      <c r="J790" s="228"/>
      <c r="K790" s="228"/>
      <c r="L790" s="227" t="s">
        <v>290</v>
      </c>
      <c r="M790" s="228">
        <v>18</v>
      </c>
      <c r="N790" s="228">
        <v>38</v>
      </c>
      <c r="O790" s="228">
        <v>684</v>
      </c>
      <c r="P790" s="228">
        <v>1</v>
      </c>
      <c r="Q790" s="228"/>
      <c r="R790" s="228"/>
      <c r="S790" s="227"/>
      <c r="T790" s="227"/>
      <c r="U790" s="227"/>
      <c r="V790" s="227">
        <v>2018</v>
      </c>
      <c r="W790" s="366"/>
      <c r="X790" s="366"/>
      <c r="Y790" s="366"/>
      <c r="Z790" s="366"/>
      <c r="AA790" s="366"/>
      <c r="AB790" s="373"/>
      <c r="AC790" s="228">
        <v>90</v>
      </c>
      <c r="AD790" s="227"/>
      <c r="AE790" s="227"/>
      <c r="AF790" s="373"/>
      <c r="AG790" s="373"/>
      <c r="AH790" s="373"/>
      <c r="AI790" s="373"/>
      <c r="AJ790" s="366"/>
      <c r="AK790" s="373"/>
      <c r="AL790" s="373"/>
      <c r="AM790" s="373"/>
      <c r="AN790" s="373"/>
      <c r="AO790" s="373"/>
      <c r="AP790" s="373"/>
      <c r="AQ790" s="373"/>
      <c r="AR790" s="373"/>
      <c r="AS790" s="373"/>
      <c r="AT790" s="373"/>
      <c r="AU790" s="373"/>
      <c r="AV790" s="227"/>
    </row>
    <row r="791" spans="1:48" ht="24" customHeight="1">
      <c r="A791" s="208"/>
      <c r="B791" s="1329"/>
      <c r="C791" s="227" t="s">
        <v>5009</v>
      </c>
      <c r="D791" s="227" t="s">
        <v>5010</v>
      </c>
      <c r="E791" s="227" t="s">
        <v>5011</v>
      </c>
      <c r="F791" s="227" t="s">
        <v>5009</v>
      </c>
      <c r="G791" s="227" t="s">
        <v>5012</v>
      </c>
      <c r="H791" s="373" t="s">
        <v>5013</v>
      </c>
      <c r="I791" s="228">
        <v>30029</v>
      </c>
      <c r="J791" s="228">
        <v>454</v>
      </c>
      <c r="K791" s="228">
        <v>454</v>
      </c>
      <c r="L791" s="227" t="s">
        <v>148</v>
      </c>
      <c r="M791" s="228">
        <v>65</v>
      </c>
      <c r="N791" s="228">
        <v>121</v>
      </c>
      <c r="O791" s="228">
        <v>7865</v>
      </c>
      <c r="P791" s="228">
        <v>1</v>
      </c>
      <c r="Q791" s="228">
        <v>4000</v>
      </c>
      <c r="R791" s="228">
        <v>5000</v>
      </c>
      <c r="S791" s="227" t="s">
        <v>465</v>
      </c>
      <c r="T791" s="227" t="s">
        <v>5014</v>
      </c>
      <c r="U791" s="227"/>
      <c r="V791" s="227">
        <v>1989</v>
      </c>
      <c r="W791" s="366">
        <v>509</v>
      </c>
      <c r="X791" s="366"/>
      <c r="Y791" s="366">
        <v>410</v>
      </c>
      <c r="Z791" s="366"/>
      <c r="AA791" s="366"/>
      <c r="AB791" s="373"/>
      <c r="AC791" s="228">
        <v>919</v>
      </c>
      <c r="AD791" s="227">
        <v>1991</v>
      </c>
      <c r="AE791" s="227">
        <v>2000</v>
      </c>
      <c r="AF791" s="373"/>
      <c r="AG791" s="373"/>
      <c r="AH791" s="373"/>
      <c r="AI791" s="373"/>
      <c r="AJ791" s="366"/>
      <c r="AK791" s="373"/>
      <c r="AL791" s="373"/>
      <c r="AM791" s="373"/>
      <c r="AN791" s="373"/>
      <c r="AO791" s="373"/>
      <c r="AP791" s="373"/>
      <c r="AQ791" s="373"/>
      <c r="AR791" s="373"/>
      <c r="AS791" s="373"/>
      <c r="AT791" s="373"/>
      <c r="AU791" s="373"/>
      <c r="AV791" s="227"/>
    </row>
    <row r="792" spans="1:48" ht="24" customHeight="1">
      <c r="A792" s="208"/>
      <c r="B792" s="1329"/>
      <c r="C792" s="227" t="s">
        <v>5009</v>
      </c>
      <c r="D792" s="227" t="s">
        <v>23479</v>
      </c>
      <c r="E792" s="227" t="s">
        <v>5015</v>
      </c>
      <c r="F792" s="227" t="s">
        <v>5009</v>
      </c>
      <c r="G792" s="227" t="s">
        <v>5009</v>
      </c>
      <c r="H792" s="373"/>
      <c r="I792" s="228">
        <v>12750</v>
      </c>
      <c r="J792" s="228">
        <v>729</v>
      </c>
      <c r="K792" s="228">
        <v>707</v>
      </c>
      <c r="L792" s="227" t="s">
        <v>290</v>
      </c>
      <c r="M792" s="228">
        <v>50</v>
      </c>
      <c r="N792" s="228">
        <v>90</v>
      </c>
      <c r="O792" s="228">
        <v>4500</v>
      </c>
      <c r="P792" s="228">
        <v>1</v>
      </c>
      <c r="Q792" s="228">
        <v>186</v>
      </c>
      <c r="R792" s="228">
        <v>200</v>
      </c>
      <c r="S792" s="227" t="s">
        <v>465</v>
      </c>
      <c r="T792" s="227" t="s">
        <v>466</v>
      </c>
      <c r="U792" s="227"/>
      <c r="V792" s="227">
        <v>2009</v>
      </c>
      <c r="W792" s="366"/>
      <c r="X792" s="366"/>
      <c r="Y792" s="366"/>
      <c r="Z792" s="366"/>
      <c r="AA792" s="366"/>
      <c r="AB792" s="373"/>
      <c r="AC792" s="228">
        <v>1683</v>
      </c>
      <c r="AD792" s="227"/>
      <c r="AE792" s="227"/>
      <c r="AF792" s="373"/>
      <c r="AG792" s="373"/>
      <c r="AH792" s="373"/>
      <c r="AI792" s="373"/>
      <c r="AJ792" s="366"/>
      <c r="AK792" s="373"/>
      <c r="AL792" s="373"/>
      <c r="AM792" s="373"/>
      <c r="AN792" s="373"/>
      <c r="AO792" s="373"/>
      <c r="AP792" s="373"/>
      <c r="AQ792" s="373"/>
      <c r="AR792" s="373"/>
      <c r="AS792" s="373"/>
      <c r="AT792" s="373"/>
      <c r="AU792" s="373"/>
      <c r="AV792" s="227"/>
    </row>
    <row r="793" spans="1:48" ht="24" customHeight="1">
      <c r="A793" s="208"/>
      <c r="B793" s="1329"/>
      <c r="C793" s="227" t="s">
        <v>5009</v>
      </c>
      <c r="D793" s="227" t="s">
        <v>23480</v>
      </c>
      <c r="E793" s="227" t="s">
        <v>5016</v>
      </c>
      <c r="F793" s="227" t="s">
        <v>5009</v>
      </c>
      <c r="G793" s="227" t="s">
        <v>5009</v>
      </c>
      <c r="H793" s="373"/>
      <c r="I793" s="228">
        <v>14150</v>
      </c>
      <c r="J793" s="228">
        <v>965</v>
      </c>
      <c r="K793" s="228">
        <v>694</v>
      </c>
      <c r="L793" s="227" t="s">
        <v>290</v>
      </c>
      <c r="M793" s="228">
        <v>68</v>
      </c>
      <c r="N793" s="228">
        <v>105</v>
      </c>
      <c r="O793" s="228">
        <v>7140</v>
      </c>
      <c r="P793" s="228">
        <v>1</v>
      </c>
      <c r="Q793" s="228">
        <v>96</v>
      </c>
      <c r="R793" s="228">
        <v>100</v>
      </c>
      <c r="S793" s="227" t="s">
        <v>465</v>
      </c>
      <c r="T793" s="227" t="s">
        <v>466</v>
      </c>
      <c r="U793" s="227"/>
      <c r="V793" s="227">
        <v>2009</v>
      </c>
      <c r="W793" s="366"/>
      <c r="X793" s="366"/>
      <c r="Y793" s="366"/>
      <c r="Z793" s="366"/>
      <c r="AA793" s="366"/>
      <c r="AB793" s="373"/>
      <c r="AC793" s="228">
        <v>2456</v>
      </c>
      <c r="AD793" s="227"/>
      <c r="AE793" s="227"/>
      <c r="AF793" s="373"/>
      <c r="AG793" s="373"/>
      <c r="AH793" s="373"/>
      <c r="AI793" s="373"/>
      <c r="AJ793" s="366"/>
      <c r="AK793" s="373"/>
      <c r="AL793" s="373"/>
      <c r="AM793" s="373"/>
      <c r="AN793" s="373"/>
      <c r="AO793" s="373"/>
      <c r="AP793" s="373"/>
      <c r="AQ793" s="373"/>
      <c r="AR793" s="373"/>
      <c r="AS793" s="373"/>
      <c r="AT793" s="373"/>
      <c r="AU793" s="373"/>
      <c r="AV793" s="227"/>
    </row>
    <row r="794" spans="1:48" ht="24" customHeight="1">
      <c r="A794" s="208"/>
      <c r="B794" s="1329"/>
      <c r="C794" s="227" t="s">
        <v>5009</v>
      </c>
      <c r="D794" s="227" t="s">
        <v>23481</v>
      </c>
      <c r="E794" s="227" t="s">
        <v>5017</v>
      </c>
      <c r="F794" s="227" t="s">
        <v>5009</v>
      </c>
      <c r="G794" s="227" t="s">
        <v>5009</v>
      </c>
      <c r="H794" s="373"/>
      <c r="I794" s="228">
        <v>18609</v>
      </c>
      <c r="J794" s="228">
        <v>1200</v>
      </c>
      <c r="K794" s="228">
        <v>1177</v>
      </c>
      <c r="L794" s="227" t="s">
        <v>290</v>
      </c>
      <c r="M794" s="228">
        <v>68</v>
      </c>
      <c r="N794" s="228">
        <v>105</v>
      </c>
      <c r="O794" s="228">
        <v>7140</v>
      </c>
      <c r="P794" s="228">
        <v>1</v>
      </c>
      <c r="Q794" s="228">
        <v>186</v>
      </c>
      <c r="R794" s="228">
        <v>200</v>
      </c>
      <c r="S794" s="227" t="s">
        <v>465</v>
      </c>
      <c r="T794" s="227" t="s">
        <v>466</v>
      </c>
      <c r="U794" s="227"/>
      <c r="V794" s="227">
        <v>2009</v>
      </c>
      <c r="W794" s="366"/>
      <c r="X794" s="366"/>
      <c r="Y794" s="366"/>
      <c r="Z794" s="366"/>
      <c r="AA794" s="366"/>
      <c r="AB794" s="373"/>
      <c r="AC794" s="228">
        <v>2674</v>
      </c>
      <c r="AD794" s="227"/>
      <c r="AE794" s="227"/>
      <c r="AF794" s="373"/>
      <c r="AG794" s="373"/>
      <c r="AH794" s="373"/>
      <c r="AI794" s="373"/>
      <c r="AJ794" s="366"/>
      <c r="AK794" s="373"/>
      <c r="AL794" s="373"/>
      <c r="AM794" s="373"/>
      <c r="AN794" s="373"/>
      <c r="AO794" s="373"/>
      <c r="AP794" s="373"/>
      <c r="AQ794" s="373"/>
      <c r="AR794" s="373"/>
      <c r="AS794" s="373"/>
      <c r="AT794" s="373"/>
      <c r="AU794" s="373"/>
      <c r="AV794" s="227"/>
    </row>
    <row r="795" spans="1:48" ht="24" customHeight="1">
      <c r="A795" s="208"/>
      <c r="B795" s="1329"/>
      <c r="C795" s="227" t="s">
        <v>5009</v>
      </c>
      <c r="D795" s="227" t="s">
        <v>23482</v>
      </c>
      <c r="E795" s="227" t="s">
        <v>5018</v>
      </c>
      <c r="F795" s="227" t="s">
        <v>5009</v>
      </c>
      <c r="G795" s="227" t="s">
        <v>5009</v>
      </c>
      <c r="H795" s="373"/>
      <c r="I795" s="228">
        <v>21446</v>
      </c>
      <c r="J795" s="228">
        <v>716</v>
      </c>
      <c r="K795" s="228">
        <v>694</v>
      </c>
      <c r="L795" s="227" t="s">
        <v>290</v>
      </c>
      <c r="M795" s="228">
        <v>68</v>
      </c>
      <c r="N795" s="228">
        <v>105</v>
      </c>
      <c r="O795" s="228">
        <v>7140</v>
      </c>
      <c r="P795" s="228">
        <v>1</v>
      </c>
      <c r="Q795" s="228">
        <v>186</v>
      </c>
      <c r="R795" s="228">
        <v>200</v>
      </c>
      <c r="S795" s="227" t="s">
        <v>465</v>
      </c>
      <c r="T795" s="227" t="s">
        <v>466</v>
      </c>
      <c r="U795" s="227"/>
      <c r="V795" s="227">
        <v>2009</v>
      </c>
      <c r="W795" s="366"/>
      <c r="X795" s="366"/>
      <c r="Y795" s="366"/>
      <c r="Z795" s="366"/>
      <c r="AA795" s="366"/>
      <c r="AB795" s="373"/>
      <c r="AC795" s="228">
        <v>2790</v>
      </c>
      <c r="AD795" s="227"/>
      <c r="AE795" s="227"/>
      <c r="AF795" s="373"/>
      <c r="AG795" s="373"/>
      <c r="AH795" s="373"/>
      <c r="AI795" s="373"/>
      <c r="AJ795" s="366"/>
      <c r="AK795" s="373"/>
      <c r="AL795" s="373"/>
      <c r="AM795" s="373"/>
      <c r="AN795" s="373"/>
      <c r="AO795" s="373"/>
      <c r="AP795" s="373"/>
      <c r="AQ795" s="373"/>
      <c r="AR795" s="373"/>
      <c r="AS795" s="373"/>
      <c r="AT795" s="373"/>
      <c r="AU795" s="373"/>
      <c r="AV795" s="227"/>
    </row>
    <row r="796" spans="1:48" ht="24" customHeight="1">
      <c r="A796" s="208"/>
      <c r="B796" s="1329"/>
      <c r="C796" s="227" t="s">
        <v>5009</v>
      </c>
      <c r="D796" s="227" t="s">
        <v>23483</v>
      </c>
      <c r="E796" s="227" t="s">
        <v>5019</v>
      </c>
      <c r="F796" s="227" t="s">
        <v>5009</v>
      </c>
      <c r="G796" s="227" t="s">
        <v>5009</v>
      </c>
      <c r="H796" s="373"/>
      <c r="I796" s="228">
        <v>13137</v>
      </c>
      <c r="J796" s="228"/>
      <c r="K796" s="228"/>
      <c r="L796" s="227" t="s">
        <v>148</v>
      </c>
      <c r="M796" s="228">
        <v>68</v>
      </c>
      <c r="N796" s="228">
        <v>105</v>
      </c>
      <c r="O796" s="228">
        <v>7738</v>
      </c>
      <c r="P796" s="228">
        <v>1</v>
      </c>
      <c r="Q796" s="228"/>
      <c r="R796" s="228"/>
      <c r="S796" s="227"/>
      <c r="T796" s="227"/>
      <c r="U796" s="227"/>
      <c r="V796" s="227">
        <v>2008</v>
      </c>
      <c r="W796" s="228"/>
      <c r="X796" s="227"/>
      <c r="Y796" s="366"/>
      <c r="Z796" s="366"/>
      <c r="AA796" s="366"/>
      <c r="AB796" s="373"/>
      <c r="AC796" s="228">
        <v>791</v>
      </c>
      <c r="AD796" s="227"/>
      <c r="AE796" s="227"/>
      <c r="AF796" s="373"/>
      <c r="AG796" s="373"/>
      <c r="AH796" s="373"/>
      <c r="AI796" s="373"/>
      <c r="AJ796" s="366"/>
      <c r="AK796" s="373"/>
      <c r="AL796" s="373"/>
      <c r="AM796" s="373"/>
      <c r="AN796" s="373"/>
      <c r="AO796" s="373"/>
      <c r="AP796" s="373"/>
      <c r="AQ796" s="373"/>
      <c r="AR796" s="373"/>
      <c r="AS796" s="373"/>
      <c r="AT796" s="373"/>
      <c r="AU796" s="373"/>
      <c r="AV796" s="227"/>
    </row>
    <row r="797" spans="1:48" ht="24" customHeight="1">
      <c r="A797" s="208"/>
      <c r="B797" s="1329"/>
      <c r="C797" s="227" t="s">
        <v>5020</v>
      </c>
      <c r="D797" s="227" t="s">
        <v>4976</v>
      </c>
      <c r="E797" s="227" t="s">
        <v>5021</v>
      </c>
      <c r="F797" s="227" t="s">
        <v>5020</v>
      </c>
      <c r="G797" s="227" t="s">
        <v>5020</v>
      </c>
      <c r="H797" s="373" t="s">
        <v>4978</v>
      </c>
      <c r="I797" s="228">
        <v>9869</v>
      </c>
      <c r="J797" s="228"/>
      <c r="K797" s="228"/>
      <c r="L797" s="227" t="s">
        <v>148</v>
      </c>
      <c r="M797" s="228">
        <v>75</v>
      </c>
      <c r="N797" s="228">
        <v>110</v>
      </c>
      <c r="O797" s="228">
        <v>8250</v>
      </c>
      <c r="P797" s="228">
        <v>1</v>
      </c>
      <c r="Q797" s="228"/>
      <c r="R797" s="228"/>
      <c r="S797" s="227"/>
      <c r="T797" s="227"/>
      <c r="U797" s="227"/>
      <c r="V797" s="227">
        <v>2004</v>
      </c>
      <c r="W797" s="366">
        <v>3054</v>
      </c>
      <c r="X797" s="366">
        <v>500</v>
      </c>
      <c r="Y797" s="366">
        <v>665</v>
      </c>
      <c r="Z797" s="366">
        <v>176</v>
      </c>
      <c r="AA797" s="366"/>
      <c r="AB797" s="373"/>
      <c r="AC797" s="228">
        <v>277</v>
      </c>
      <c r="AD797" s="227"/>
      <c r="AE797" s="227"/>
      <c r="AF797" s="373"/>
      <c r="AG797" s="373"/>
      <c r="AH797" s="373"/>
      <c r="AI797" s="373"/>
      <c r="AJ797" s="366"/>
      <c r="AK797" s="373"/>
      <c r="AL797" s="373" t="s">
        <v>4979</v>
      </c>
      <c r="AM797" s="373" t="s">
        <v>1440</v>
      </c>
      <c r="AN797" s="373">
        <v>1239</v>
      </c>
      <c r="AO797" s="373"/>
      <c r="AP797" s="373"/>
      <c r="AQ797" s="373"/>
      <c r="AR797" s="373"/>
      <c r="AS797" s="373"/>
      <c r="AT797" s="373"/>
      <c r="AU797" s="373"/>
      <c r="AV797" s="227"/>
    </row>
    <row r="798" spans="1:48" ht="24" customHeight="1">
      <c r="A798" s="208"/>
      <c r="B798" s="1329"/>
      <c r="C798" s="227" t="s">
        <v>5020</v>
      </c>
      <c r="D798" s="227" t="s">
        <v>5010</v>
      </c>
      <c r="E798" s="227" t="s">
        <v>5022</v>
      </c>
      <c r="F798" s="227" t="s">
        <v>5020</v>
      </c>
      <c r="G798" s="228" t="s">
        <v>5020</v>
      </c>
      <c r="H798" s="228" t="s">
        <v>5013</v>
      </c>
      <c r="I798" s="228">
        <v>45795</v>
      </c>
      <c r="J798" s="227">
        <v>623</v>
      </c>
      <c r="K798" s="228">
        <v>637</v>
      </c>
      <c r="L798" s="227" t="s">
        <v>148</v>
      </c>
      <c r="M798" s="228">
        <v>68</v>
      </c>
      <c r="N798" s="228">
        <v>105</v>
      </c>
      <c r="O798" s="228">
        <v>7140</v>
      </c>
      <c r="P798" s="228">
        <v>1</v>
      </c>
      <c r="Q798" s="227">
        <v>80</v>
      </c>
      <c r="R798" s="227">
        <v>300</v>
      </c>
      <c r="S798" s="227" t="s">
        <v>5023</v>
      </c>
      <c r="T798" s="228" t="s">
        <v>5024</v>
      </c>
      <c r="U798" s="228"/>
      <c r="V798" s="227">
        <v>2014</v>
      </c>
      <c r="W798" s="366">
        <v>502</v>
      </c>
      <c r="X798" s="366" t="s">
        <v>5025</v>
      </c>
      <c r="Y798" s="366">
        <v>410</v>
      </c>
      <c r="Z798" s="366"/>
      <c r="AA798" s="366"/>
      <c r="AB798" s="373"/>
      <c r="AC798" s="228">
        <v>502</v>
      </c>
      <c r="AD798" s="227" t="s">
        <v>5025</v>
      </c>
      <c r="AE798" s="227">
        <v>2000</v>
      </c>
      <c r="AF798" s="373"/>
      <c r="AG798" s="373"/>
      <c r="AH798" s="373"/>
      <c r="AI798" s="373"/>
      <c r="AJ798" s="366"/>
      <c r="AK798" s="373"/>
      <c r="AL798" s="373"/>
      <c r="AM798" s="373"/>
      <c r="AN798" s="373"/>
      <c r="AO798" s="373"/>
      <c r="AP798" s="373"/>
      <c r="AQ798" s="373"/>
      <c r="AR798" s="373"/>
      <c r="AS798" s="373"/>
      <c r="AT798" s="373"/>
      <c r="AU798" s="373"/>
      <c r="AV798" s="227"/>
    </row>
    <row r="799" spans="1:48" ht="24" customHeight="1">
      <c r="A799" s="208"/>
      <c r="B799" s="1329"/>
      <c r="C799" s="227" t="s">
        <v>5020</v>
      </c>
      <c r="D799" s="227" t="s">
        <v>5026</v>
      </c>
      <c r="E799" s="227" t="s">
        <v>16929</v>
      </c>
      <c r="F799" s="227" t="s">
        <v>5020</v>
      </c>
      <c r="G799" s="228" t="s">
        <v>5020</v>
      </c>
      <c r="H799" s="228" t="s">
        <v>5027</v>
      </c>
      <c r="I799" s="228">
        <v>20916</v>
      </c>
      <c r="J799" s="227"/>
      <c r="K799" s="228"/>
      <c r="L799" s="227" t="s">
        <v>148</v>
      </c>
      <c r="M799" s="228">
        <v>75</v>
      </c>
      <c r="N799" s="228">
        <v>110</v>
      </c>
      <c r="O799" s="228">
        <v>8250</v>
      </c>
      <c r="P799" s="228">
        <v>1</v>
      </c>
      <c r="Q799" s="227"/>
      <c r="R799" s="227"/>
      <c r="S799" s="227"/>
      <c r="T799" s="228"/>
      <c r="U799" s="228"/>
      <c r="V799" s="227">
        <v>2004</v>
      </c>
      <c r="W799" s="227">
        <v>430</v>
      </c>
      <c r="X799" s="366">
        <v>750</v>
      </c>
      <c r="Y799" s="366"/>
      <c r="Z799" s="366"/>
      <c r="AA799" s="366"/>
      <c r="AB799" s="373"/>
      <c r="AC799" s="228">
        <v>350</v>
      </c>
      <c r="AD799" s="228" t="s">
        <v>5028</v>
      </c>
      <c r="AE799" s="227"/>
      <c r="AF799" s="373"/>
      <c r="AG799" s="373"/>
      <c r="AH799" s="373"/>
      <c r="AI799" s="373"/>
      <c r="AJ799" s="366"/>
      <c r="AK799" s="373"/>
      <c r="AL799" s="373"/>
      <c r="AM799" s="373"/>
      <c r="AN799" s="373"/>
      <c r="AO799" s="373"/>
      <c r="AP799" s="373"/>
      <c r="AQ799" s="373"/>
      <c r="AR799" s="373"/>
      <c r="AS799" s="373"/>
      <c r="AT799" s="373"/>
      <c r="AU799" s="373"/>
      <c r="AV799" s="227"/>
    </row>
    <row r="800" spans="1:48" ht="24" customHeight="1">
      <c r="A800" s="208"/>
      <c r="B800" s="1329"/>
      <c r="C800" s="227" t="s">
        <v>5020</v>
      </c>
      <c r="D800" s="227" t="s">
        <v>23484</v>
      </c>
      <c r="E800" s="227" t="s">
        <v>16930</v>
      </c>
      <c r="F800" s="227" t="s">
        <v>5020</v>
      </c>
      <c r="G800" s="227" t="s">
        <v>5020</v>
      </c>
      <c r="H800" s="373"/>
      <c r="I800" s="228">
        <v>1125</v>
      </c>
      <c r="J800" s="228"/>
      <c r="K800" s="228"/>
      <c r="L800" s="227" t="s">
        <v>290</v>
      </c>
      <c r="M800" s="228">
        <v>25</v>
      </c>
      <c r="N800" s="228">
        <v>45</v>
      </c>
      <c r="O800" s="228">
        <v>1125</v>
      </c>
      <c r="P800" s="228">
        <v>1</v>
      </c>
      <c r="Q800" s="228"/>
      <c r="R800" s="228"/>
      <c r="S800" s="227"/>
      <c r="T800" s="227"/>
      <c r="U800" s="227"/>
      <c r="V800" s="227">
        <v>2011</v>
      </c>
      <c r="W800" s="366">
        <v>430</v>
      </c>
      <c r="X800" s="366">
        <v>750</v>
      </c>
      <c r="Y800" s="366"/>
      <c r="Z800" s="366"/>
      <c r="AA800" s="366"/>
      <c r="AB800" s="373"/>
      <c r="AC800" s="228">
        <v>145</v>
      </c>
      <c r="AD800" s="227" t="s">
        <v>5028</v>
      </c>
      <c r="AE800" s="227"/>
      <c r="AF800" s="373"/>
      <c r="AG800" s="373"/>
      <c r="AH800" s="373"/>
      <c r="AI800" s="373"/>
      <c r="AJ800" s="366"/>
      <c r="AK800" s="373"/>
      <c r="AL800" s="373"/>
      <c r="AM800" s="373"/>
      <c r="AN800" s="373"/>
      <c r="AO800" s="373"/>
      <c r="AP800" s="373"/>
      <c r="AQ800" s="373"/>
      <c r="AR800" s="373"/>
      <c r="AS800" s="373"/>
      <c r="AT800" s="373"/>
      <c r="AU800" s="373"/>
      <c r="AV800" s="227"/>
    </row>
    <row r="801" spans="1:48" ht="24" customHeight="1">
      <c r="A801" s="208"/>
      <c r="B801" s="1329"/>
      <c r="C801" s="227" t="s">
        <v>5020</v>
      </c>
      <c r="D801" s="227" t="s">
        <v>23485</v>
      </c>
      <c r="E801" s="227" t="s">
        <v>16931</v>
      </c>
      <c r="F801" s="227" t="s">
        <v>5020</v>
      </c>
      <c r="G801" s="227" t="s">
        <v>5020</v>
      </c>
      <c r="H801" s="373">
        <v>25742</v>
      </c>
      <c r="I801" s="228">
        <v>25742</v>
      </c>
      <c r="J801" s="228"/>
      <c r="K801" s="228"/>
      <c r="L801" s="227" t="s">
        <v>290</v>
      </c>
      <c r="M801" s="228">
        <v>64</v>
      </c>
      <c r="N801" s="228">
        <v>100</v>
      </c>
      <c r="O801" s="228">
        <v>6400</v>
      </c>
      <c r="P801" s="228">
        <v>1</v>
      </c>
      <c r="Q801" s="228">
        <v>130</v>
      </c>
      <c r="R801" s="228">
        <v>130</v>
      </c>
      <c r="S801" s="227" t="s">
        <v>178</v>
      </c>
      <c r="T801" s="227" t="s">
        <v>723</v>
      </c>
      <c r="U801" s="227"/>
      <c r="V801" s="227">
        <v>2015</v>
      </c>
      <c r="W801" s="366" t="s">
        <v>5030</v>
      </c>
      <c r="X801" s="366">
        <v>750</v>
      </c>
      <c r="Y801" s="366"/>
      <c r="Z801" s="366"/>
      <c r="AA801" s="366"/>
      <c r="AB801" s="373"/>
      <c r="AC801" s="228">
        <v>2235</v>
      </c>
      <c r="AD801" s="227">
        <v>2235</v>
      </c>
      <c r="AE801" s="227"/>
      <c r="AF801" s="373"/>
      <c r="AG801" s="373"/>
      <c r="AH801" s="373"/>
      <c r="AI801" s="373"/>
      <c r="AJ801" s="366"/>
      <c r="AK801" s="373"/>
      <c r="AL801" s="373"/>
      <c r="AM801" s="373"/>
      <c r="AN801" s="373"/>
      <c r="AO801" s="373"/>
      <c r="AP801" s="373"/>
      <c r="AQ801" s="373"/>
      <c r="AR801" s="373"/>
      <c r="AS801" s="373"/>
      <c r="AT801" s="373"/>
      <c r="AU801" s="373"/>
      <c r="AV801" s="227"/>
    </row>
    <row r="802" spans="1:48" ht="24" customHeight="1">
      <c r="A802" s="208"/>
      <c r="B802" s="1329"/>
      <c r="C802" s="227" t="s">
        <v>5020</v>
      </c>
      <c r="D802" s="227" t="s">
        <v>23486</v>
      </c>
      <c r="E802" s="227" t="s">
        <v>5031</v>
      </c>
      <c r="F802" s="227" t="s">
        <v>13088</v>
      </c>
      <c r="G802" s="227" t="s">
        <v>5020</v>
      </c>
      <c r="H802" s="373"/>
      <c r="I802" s="228">
        <v>25000</v>
      </c>
      <c r="J802" s="228"/>
      <c r="K802" s="228"/>
      <c r="L802" s="227" t="s">
        <v>290</v>
      </c>
      <c r="M802" s="228">
        <v>66</v>
      </c>
      <c r="N802" s="228">
        <v>104</v>
      </c>
      <c r="O802" s="228">
        <v>7700</v>
      </c>
      <c r="P802" s="228">
        <v>1</v>
      </c>
      <c r="Q802" s="228"/>
      <c r="R802" s="228"/>
      <c r="S802" s="227"/>
      <c r="T802" s="227"/>
      <c r="U802" s="227"/>
      <c r="V802" s="227">
        <v>2016</v>
      </c>
      <c r="W802" s="366"/>
      <c r="X802" s="366"/>
      <c r="Y802" s="366"/>
      <c r="Z802" s="366"/>
      <c r="AA802" s="366"/>
      <c r="AB802" s="373"/>
      <c r="AC802" s="228">
        <v>1600</v>
      </c>
      <c r="AD802" s="227"/>
      <c r="AE802" s="227"/>
      <c r="AF802" s="373"/>
      <c r="AG802" s="373"/>
      <c r="AH802" s="373"/>
      <c r="AI802" s="373"/>
      <c r="AJ802" s="366"/>
      <c r="AK802" s="373"/>
      <c r="AL802" s="373"/>
      <c r="AM802" s="373"/>
      <c r="AN802" s="373"/>
      <c r="AO802" s="373"/>
      <c r="AP802" s="373"/>
      <c r="AQ802" s="373"/>
      <c r="AR802" s="373"/>
      <c r="AS802" s="373"/>
      <c r="AT802" s="373"/>
      <c r="AU802" s="373"/>
      <c r="AV802" s="227"/>
    </row>
    <row r="803" spans="1:48" ht="24" customHeight="1">
      <c r="A803" s="208"/>
      <c r="B803" s="1329"/>
      <c r="C803" s="227" t="s">
        <v>13088</v>
      </c>
      <c r="D803" s="227" t="s">
        <v>23487</v>
      </c>
      <c r="E803" s="227" t="s">
        <v>13089</v>
      </c>
      <c r="F803" s="227" t="s">
        <v>13088</v>
      </c>
      <c r="G803" s="227" t="s">
        <v>13088</v>
      </c>
      <c r="H803" s="373"/>
      <c r="I803" s="228">
        <v>1215</v>
      </c>
      <c r="J803" s="228"/>
      <c r="K803" s="228"/>
      <c r="L803" s="227" t="s">
        <v>1979</v>
      </c>
      <c r="M803" s="228">
        <v>23</v>
      </c>
      <c r="N803" s="228">
        <v>45</v>
      </c>
      <c r="O803" s="228">
        <v>1035</v>
      </c>
      <c r="P803" s="228">
        <v>1</v>
      </c>
      <c r="Q803" s="228"/>
      <c r="R803" s="228"/>
      <c r="S803" s="227"/>
      <c r="T803" s="227"/>
      <c r="U803" s="227"/>
      <c r="V803" s="227">
        <v>2021</v>
      </c>
      <c r="W803" s="366"/>
      <c r="X803" s="366"/>
      <c r="Y803" s="366"/>
      <c r="Z803" s="366"/>
      <c r="AA803" s="366"/>
      <c r="AB803" s="373"/>
      <c r="AC803" s="228">
        <v>184</v>
      </c>
      <c r="AD803" s="227"/>
      <c r="AE803" s="227"/>
      <c r="AF803" s="373"/>
      <c r="AG803" s="373"/>
      <c r="AH803" s="373"/>
      <c r="AI803" s="373"/>
      <c r="AJ803" s="366"/>
      <c r="AK803" s="373"/>
      <c r="AL803" s="373"/>
      <c r="AM803" s="373"/>
      <c r="AN803" s="373"/>
      <c r="AO803" s="373"/>
      <c r="AP803" s="373"/>
      <c r="AQ803" s="373"/>
      <c r="AR803" s="373"/>
      <c r="AS803" s="373"/>
      <c r="AT803" s="373"/>
      <c r="AU803" s="373"/>
      <c r="AV803" s="227"/>
    </row>
    <row r="804" spans="1:48" ht="24" customHeight="1">
      <c r="A804" s="208"/>
      <c r="B804" s="1329"/>
      <c r="C804" s="227" t="s">
        <v>5032</v>
      </c>
      <c r="D804" s="227" t="s">
        <v>23488</v>
      </c>
      <c r="E804" s="227" t="s">
        <v>14003</v>
      </c>
      <c r="F804" s="227" t="s">
        <v>5032</v>
      </c>
      <c r="G804" s="227" t="s">
        <v>5032</v>
      </c>
      <c r="H804" s="373"/>
      <c r="I804" s="228">
        <v>7150</v>
      </c>
      <c r="J804" s="228"/>
      <c r="K804" s="228"/>
      <c r="L804" s="227" t="s">
        <v>148</v>
      </c>
      <c r="M804" s="228">
        <v>68</v>
      </c>
      <c r="N804" s="228">
        <v>105</v>
      </c>
      <c r="O804" s="228">
        <v>7140</v>
      </c>
      <c r="P804" s="228">
        <v>1</v>
      </c>
      <c r="Q804" s="228"/>
      <c r="R804" s="228"/>
      <c r="S804" s="227"/>
      <c r="T804" s="227"/>
      <c r="U804" s="227"/>
      <c r="V804" s="227">
        <v>2006</v>
      </c>
      <c r="W804" s="366"/>
      <c r="X804" s="366"/>
      <c r="Y804" s="366"/>
      <c r="Z804" s="366"/>
      <c r="AA804" s="366"/>
      <c r="AB804" s="373"/>
      <c r="AC804" s="228"/>
      <c r="AD804" s="227"/>
      <c r="AE804" s="227"/>
      <c r="AF804" s="373"/>
      <c r="AG804" s="373"/>
      <c r="AH804" s="373"/>
      <c r="AI804" s="373"/>
      <c r="AJ804" s="366"/>
      <c r="AK804" s="373"/>
      <c r="AL804" s="373"/>
      <c r="AM804" s="373"/>
      <c r="AN804" s="373"/>
      <c r="AO804" s="373"/>
      <c r="AP804" s="373"/>
      <c r="AQ804" s="373"/>
      <c r="AR804" s="373"/>
      <c r="AS804" s="373"/>
      <c r="AT804" s="373"/>
      <c r="AU804" s="373"/>
      <c r="AV804" s="227"/>
    </row>
    <row r="805" spans="1:48" ht="24" customHeight="1">
      <c r="A805" s="208"/>
      <c r="B805" s="1329"/>
      <c r="C805" s="227" t="s">
        <v>10296</v>
      </c>
      <c r="D805" s="227" t="s">
        <v>23489</v>
      </c>
      <c r="E805" s="227" t="s">
        <v>13090</v>
      </c>
      <c r="F805" s="227" t="s">
        <v>10296</v>
      </c>
      <c r="G805" s="227" t="s">
        <v>10296</v>
      </c>
      <c r="H805" s="373"/>
      <c r="I805" s="228">
        <v>30387</v>
      </c>
      <c r="J805" s="228"/>
      <c r="K805" s="228"/>
      <c r="L805" s="227" t="s">
        <v>1979</v>
      </c>
      <c r="M805" s="228"/>
      <c r="N805" s="228"/>
      <c r="O805" s="228">
        <v>8227</v>
      </c>
      <c r="P805" s="228">
        <v>1</v>
      </c>
      <c r="Q805" s="228"/>
      <c r="R805" s="228"/>
      <c r="S805" s="227"/>
      <c r="T805" s="227"/>
      <c r="U805" s="227"/>
      <c r="V805" s="227">
        <v>2021</v>
      </c>
      <c r="W805" s="366"/>
      <c r="X805" s="366"/>
      <c r="Y805" s="366"/>
      <c r="Z805" s="366"/>
      <c r="AA805" s="366"/>
      <c r="AB805" s="373"/>
      <c r="AC805" s="228">
        <v>4780</v>
      </c>
      <c r="AD805" s="227"/>
      <c r="AE805" s="227"/>
      <c r="AF805" s="373"/>
      <c r="AG805" s="373"/>
      <c r="AH805" s="373"/>
      <c r="AI805" s="373"/>
      <c r="AJ805" s="366"/>
      <c r="AK805" s="373"/>
      <c r="AL805" s="373"/>
      <c r="AM805" s="373"/>
      <c r="AN805" s="373"/>
      <c r="AO805" s="373"/>
      <c r="AP805" s="373"/>
      <c r="AQ805" s="373"/>
      <c r="AR805" s="373"/>
      <c r="AS805" s="373"/>
      <c r="AT805" s="373"/>
      <c r="AU805" s="373"/>
      <c r="AV805" s="227"/>
    </row>
    <row r="806" spans="1:48" ht="24" customHeight="1">
      <c r="A806" s="208"/>
      <c r="B806" s="1329"/>
      <c r="C806" s="227" t="s">
        <v>5033</v>
      </c>
      <c r="D806" s="363" t="s">
        <v>5026</v>
      </c>
      <c r="E806" s="227" t="s">
        <v>5034</v>
      </c>
      <c r="F806" s="227" t="s">
        <v>5033</v>
      </c>
      <c r="G806" s="227" t="s">
        <v>9975</v>
      </c>
      <c r="H806" s="373" t="s">
        <v>5027</v>
      </c>
      <c r="I806" s="228">
        <v>16462</v>
      </c>
      <c r="J806" s="228">
        <v>60</v>
      </c>
      <c r="K806" s="228">
        <v>60</v>
      </c>
      <c r="L806" s="227" t="s">
        <v>290</v>
      </c>
      <c r="M806" s="228">
        <v>64</v>
      </c>
      <c r="N806" s="228">
        <v>100</v>
      </c>
      <c r="O806" s="228">
        <v>6400</v>
      </c>
      <c r="P806" s="228">
        <v>1</v>
      </c>
      <c r="Q806" s="228">
        <v>300</v>
      </c>
      <c r="R806" s="228">
        <v>1000</v>
      </c>
      <c r="S806" s="227" t="s">
        <v>178</v>
      </c>
      <c r="T806" s="227" t="s">
        <v>5014</v>
      </c>
      <c r="U806" s="227"/>
      <c r="V806" s="227">
        <v>2004</v>
      </c>
      <c r="W806" s="366">
        <v>430</v>
      </c>
      <c r="X806" s="366">
        <v>750</v>
      </c>
      <c r="Y806" s="366"/>
      <c r="Z806" s="366"/>
      <c r="AA806" s="366"/>
      <c r="AB806" s="373"/>
      <c r="AC806" s="228">
        <v>300</v>
      </c>
      <c r="AD806" s="227" t="s">
        <v>5028</v>
      </c>
      <c r="AE806" s="227"/>
      <c r="AF806" s="373"/>
      <c r="AG806" s="373"/>
      <c r="AH806" s="373"/>
      <c r="AI806" s="373"/>
      <c r="AJ806" s="366"/>
      <c r="AK806" s="373"/>
      <c r="AL806" s="373"/>
      <c r="AM806" s="373"/>
      <c r="AN806" s="373"/>
      <c r="AO806" s="373"/>
      <c r="AP806" s="373"/>
      <c r="AQ806" s="373"/>
      <c r="AR806" s="373"/>
      <c r="AS806" s="373"/>
      <c r="AT806" s="373"/>
      <c r="AU806" s="373"/>
      <c r="AV806" s="227"/>
    </row>
    <row r="807" spans="1:48" ht="24" customHeight="1">
      <c r="A807" s="208"/>
      <c r="B807" s="1329"/>
      <c r="C807" s="241" t="s">
        <v>5033</v>
      </c>
      <c r="D807" s="241" t="s">
        <v>5026</v>
      </c>
      <c r="E807" s="241" t="s">
        <v>14004</v>
      </c>
      <c r="F807" s="241" t="s">
        <v>5033</v>
      </c>
      <c r="G807" s="241" t="s">
        <v>9975</v>
      </c>
      <c r="H807" s="241" t="s">
        <v>5027</v>
      </c>
      <c r="I807" s="244">
        <v>78640</v>
      </c>
      <c r="J807" s="244">
        <v>228.13</v>
      </c>
      <c r="K807" s="244">
        <v>332.3</v>
      </c>
      <c r="L807" s="241" t="s">
        <v>148</v>
      </c>
      <c r="M807" s="244">
        <v>60</v>
      </c>
      <c r="N807" s="244">
        <v>100</v>
      </c>
      <c r="O807" s="244">
        <v>6000</v>
      </c>
      <c r="P807" s="244">
        <v>1</v>
      </c>
      <c r="Q807" s="376">
        <v>500</v>
      </c>
      <c r="R807" s="244">
        <v>1500</v>
      </c>
      <c r="S807" s="241" t="s">
        <v>178</v>
      </c>
      <c r="T807" s="241" t="s">
        <v>5014</v>
      </c>
      <c r="U807" s="241"/>
      <c r="V807" s="241">
        <v>1997</v>
      </c>
      <c r="W807" s="241">
        <v>430</v>
      </c>
      <c r="X807" s="241">
        <v>750</v>
      </c>
      <c r="Y807" s="241"/>
      <c r="Z807" s="241"/>
      <c r="AA807" s="241"/>
      <c r="AB807" s="241"/>
      <c r="AC807" s="244">
        <v>1180</v>
      </c>
      <c r="AD807" s="241" t="s">
        <v>5028</v>
      </c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</row>
    <row r="808" spans="1:48" ht="24" customHeight="1">
      <c r="A808" s="208"/>
      <c r="B808" s="1329"/>
      <c r="C808" s="241" t="s">
        <v>5033</v>
      </c>
      <c r="D808" s="241" t="s">
        <v>23490</v>
      </c>
      <c r="E808" s="243" t="s">
        <v>5035</v>
      </c>
      <c r="F808" s="241" t="s">
        <v>5033</v>
      </c>
      <c r="G808" s="241" t="s">
        <v>9975</v>
      </c>
      <c r="H808" s="241"/>
      <c r="I808" s="244">
        <v>182133</v>
      </c>
      <c r="J808" s="244"/>
      <c r="K808" s="244"/>
      <c r="L808" s="241" t="s">
        <v>290</v>
      </c>
      <c r="M808" s="244">
        <v>51</v>
      </c>
      <c r="N808" s="244">
        <v>46</v>
      </c>
      <c r="O808" s="244">
        <v>2355</v>
      </c>
      <c r="P808" s="244">
        <v>1</v>
      </c>
      <c r="Q808" s="244"/>
      <c r="R808" s="244"/>
      <c r="S808" s="241"/>
      <c r="T808" s="241"/>
      <c r="U808" s="241"/>
      <c r="V808" s="241">
        <v>2013</v>
      </c>
      <c r="W808" s="241"/>
      <c r="X808" s="241"/>
      <c r="Y808" s="241"/>
      <c r="Z808" s="241"/>
      <c r="AA808" s="241"/>
      <c r="AB808" s="241"/>
      <c r="AC808" s="244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</row>
    <row r="809" spans="1:48" ht="24" customHeight="1">
      <c r="A809" s="208"/>
      <c r="B809" s="1329"/>
      <c r="C809" s="241" t="s">
        <v>5033</v>
      </c>
      <c r="D809" s="241" t="s">
        <v>23491</v>
      </c>
      <c r="E809" s="243" t="s">
        <v>11398</v>
      </c>
      <c r="F809" s="241" t="s">
        <v>5033</v>
      </c>
      <c r="G809" s="241" t="s">
        <v>9975</v>
      </c>
      <c r="H809" s="241"/>
      <c r="I809" s="244">
        <v>52607</v>
      </c>
      <c r="J809" s="244"/>
      <c r="K809" s="244"/>
      <c r="L809" s="241" t="s">
        <v>290</v>
      </c>
      <c r="M809" s="244">
        <v>78</v>
      </c>
      <c r="N809" s="244">
        <v>115</v>
      </c>
      <c r="O809" s="244">
        <v>8970</v>
      </c>
      <c r="P809" s="244">
        <v>1</v>
      </c>
      <c r="Q809" s="244"/>
      <c r="R809" s="244"/>
      <c r="S809" s="241" t="s">
        <v>178</v>
      </c>
      <c r="T809" s="241" t="s">
        <v>703</v>
      </c>
      <c r="U809" s="241"/>
      <c r="V809" s="241">
        <v>2019</v>
      </c>
      <c r="W809" s="241"/>
      <c r="X809" s="241"/>
      <c r="Y809" s="241"/>
      <c r="Z809" s="241"/>
      <c r="AA809" s="241"/>
      <c r="AB809" s="241"/>
      <c r="AC809" s="244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</row>
    <row r="810" spans="1:48" ht="24" customHeight="1">
      <c r="A810" s="208"/>
      <c r="B810" s="1329"/>
      <c r="C810" s="241" t="s">
        <v>5036</v>
      </c>
      <c r="D810" s="241" t="s">
        <v>23492</v>
      </c>
      <c r="E810" s="243" t="s">
        <v>5037</v>
      </c>
      <c r="F810" s="241" t="s">
        <v>5036</v>
      </c>
      <c r="G810" s="241" t="s">
        <v>12911</v>
      </c>
      <c r="H810" s="241"/>
      <c r="I810" s="244">
        <v>27141</v>
      </c>
      <c r="J810" s="244">
        <v>180.49</v>
      </c>
      <c r="K810" s="244">
        <v>236.79</v>
      </c>
      <c r="L810" s="241" t="s">
        <v>290</v>
      </c>
      <c r="M810" s="244">
        <v>68</v>
      </c>
      <c r="N810" s="244">
        <v>105</v>
      </c>
      <c r="O810" s="244">
        <v>14280</v>
      </c>
      <c r="P810" s="244">
        <v>2</v>
      </c>
      <c r="Q810" s="244"/>
      <c r="R810" s="244"/>
      <c r="S810" s="241"/>
      <c r="T810" s="241"/>
      <c r="U810" s="241"/>
      <c r="V810" s="241">
        <v>2011</v>
      </c>
      <c r="W810" s="241"/>
      <c r="X810" s="241"/>
      <c r="Y810" s="241"/>
      <c r="Z810" s="241"/>
      <c r="AA810" s="241"/>
      <c r="AB810" s="241"/>
      <c r="AC810" s="244">
        <v>5836</v>
      </c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</row>
    <row r="811" spans="1:48" ht="24" customHeight="1">
      <c r="A811" s="208"/>
      <c r="B811" s="1329"/>
      <c r="C811" s="241" t="s">
        <v>5038</v>
      </c>
      <c r="D811" s="241" t="s">
        <v>23493</v>
      </c>
      <c r="E811" s="241" t="s">
        <v>5039</v>
      </c>
      <c r="F811" s="241" t="s">
        <v>5038</v>
      </c>
      <c r="G811" s="241" t="s">
        <v>23494</v>
      </c>
      <c r="H811" s="241">
        <v>12</v>
      </c>
      <c r="I811" s="244">
        <v>17940</v>
      </c>
      <c r="J811" s="244"/>
      <c r="K811" s="244"/>
      <c r="L811" s="241" t="s">
        <v>3042</v>
      </c>
      <c r="M811" s="244">
        <v>78</v>
      </c>
      <c r="N811" s="244">
        <v>115</v>
      </c>
      <c r="O811" s="244">
        <v>17940</v>
      </c>
      <c r="P811" s="244">
        <v>2</v>
      </c>
      <c r="Q811" s="244"/>
      <c r="R811" s="244"/>
      <c r="S811" s="241"/>
      <c r="T811" s="241"/>
      <c r="U811" s="241"/>
      <c r="V811" s="241">
        <v>2009</v>
      </c>
      <c r="W811" s="241"/>
      <c r="X811" s="241"/>
      <c r="Y811" s="241"/>
      <c r="Z811" s="241"/>
      <c r="AA811" s="241"/>
      <c r="AB811" s="241"/>
      <c r="AC811" s="244">
        <v>1400</v>
      </c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</row>
    <row r="812" spans="1:48" ht="24" customHeight="1">
      <c r="A812" s="208"/>
      <c r="B812" s="1329"/>
      <c r="C812" s="241" t="s">
        <v>5038</v>
      </c>
      <c r="D812" s="241" t="s">
        <v>23495</v>
      </c>
      <c r="E812" s="241" t="s">
        <v>5040</v>
      </c>
      <c r="F812" s="241" t="s">
        <v>5038</v>
      </c>
      <c r="G812" s="241" t="s">
        <v>23496</v>
      </c>
      <c r="H812" s="241">
        <v>10</v>
      </c>
      <c r="I812" s="244">
        <v>4896</v>
      </c>
      <c r="J812" s="244"/>
      <c r="K812" s="244"/>
      <c r="L812" s="241" t="s">
        <v>5041</v>
      </c>
      <c r="M812" s="244">
        <v>51</v>
      </c>
      <c r="N812" s="244">
        <v>96</v>
      </c>
      <c r="O812" s="244">
        <v>4896</v>
      </c>
      <c r="P812" s="244">
        <v>1</v>
      </c>
      <c r="Q812" s="244"/>
      <c r="R812" s="244"/>
      <c r="S812" s="241"/>
      <c r="T812" s="241"/>
      <c r="U812" s="241"/>
      <c r="V812" s="241">
        <v>2013</v>
      </c>
      <c r="W812" s="241"/>
      <c r="X812" s="241"/>
      <c r="Y812" s="241"/>
      <c r="Z812" s="241"/>
      <c r="AA812" s="241"/>
      <c r="AB812" s="241"/>
      <c r="AC812" s="244">
        <v>400</v>
      </c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</row>
    <row r="813" spans="1:48" ht="24" customHeight="1">
      <c r="A813" s="208"/>
      <c r="B813" s="1329"/>
      <c r="C813" s="241" t="s">
        <v>5038</v>
      </c>
      <c r="D813" s="241" t="s">
        <v>23497</v>
      </c>
      <c r="E813" s="241" t="s">
        <v>5042</v>
      </c>
      <c r="F813" s="241" t="s">
        <v>5038</v>
      </c>
      <c r="G813" s="241" t="s">
        <v>23498</v>
      </c>
      <c r="H813" s="241"/>
      <c r="I813" s="244">
        <v>1650</v>
      </c>
      <c r="J813" s="244"/>
      <c r="K813" s="244"/>
      <c r="L813" s="241" t="s">
        <v>290</v>
      </c>
      <c r="M813" s="377">
        <v>35.1</v>
      </c>
      <c r="N813" s="244">
        <v>47</v>
      </c>
      <c r="O813" s="244">
        <v>1650</v>
      </c>
      <c r="P813" s="244">
        <v>1</v>
      </c>
      <c r="Q813" s="244"/>
      <c r="R813" s="244"/>
      <c r="S813" s="241"/>
      <c r="T813" s="241"/>
      <c r="U813" s="241"/>
      <c r="V813" s="241">
        <v>2011</v>
      </c>
      <c r="W813" s="241"/>
      <c r="X813" s="241"/>
      <c r="Y813" s="241"/>
      <c r="Z813" s="241"/>
      <c r="AA813" s="241"/>
      <c r="AB813" s="241"/>
      <c r="AC813" s="244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</row>
    <row r="814" spans="1:48" ht="24" customHeight="1">
      <c r="A814" s="208"/>
      <c r="B814" s="1329"/>
      <c r="C814" s="241" t="s">
        <v>5038</v>
      </c>
      <c r="D814" s="241" t="s">
        <v>23493</v>
      </c>
      <c r="E814" s="241" t="s">
        <v>4098</v>
      </c>
      <c r="F814" s="241" t="s">
        <v>5038</v>
      </c>
      <c r="G814" s="241" t="s">
        <v>23494</v>
      </c>
      <c r="H814" s="241">
        <v>12</v>
      </c>
      <c r="I814" s="244">
        <v>1196</v>
      </c>
      <c r="J814" s="244"/>
      <c r="K814" s="244"/>
      <c r="L814" s="241" t="s">
        <v>290</v>
      </c>
      <c r="M814" s="244">
        <v>22</v>
      </c>
      <c r="N814" s="244">
        <v>42</v>
      </c>
      <c r="O814" s="244">
        <v>924</v>
      </c>
      <c r="P814" s="244">
        <v>1</v>
      </c>
      <c r="Q814" s="244"/>
      <c r="R814" s="244"/>
      <c r="S814" s="241"/>
      <c r="T814" s="241"/>
      <c r="U814" s="241"/>
      <c r="V814" s="241">
        <v>2005</v>
      </c>
      <c r="W814" s="241"/>
      <c r="X814" s="241"/>
      <c r="Y814" s="241"/>
      <c r="Z814" s="241"/>
      <c r="AA814" s="241"/>
      <c r="AB814" s="241"/>
      <c r="AC814" s="244">
        <v>300</v>
      </c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</row>
    <row r="815" spans="1:48" ht="24" customHeight="1">
      <c r="A815" s="208"/>
      <c r="B815" s="906" t="s">
        <v>0</v>
      </c>
      <c r="C815" s="314" t="s">
        <v>55</v>
      </c>
      <c r="D815" s="349"/>
      <c r="E815" s="315">
        <f>COUNTA(E816:E907)</f>
        <v>92</v>
      </c>
      <c r="F815" s="349"/>
      <c r="G815" s="349"/>
      <c r="H815" s="349"/>
      <c r="I815" s="318">
        <f>SUM(I816:I907)</f>
        <v>3019174</v>
      </c>
      <c r="J815" s="318">
        <f>SUM(J816:J907)</f>
        <v>42879.66</v>
      </c>
      <c r="K815" s="318">
        <f>SUM(K816:K907)</f>
        <v>135036.24</v>
      </c>
      <c r="L815" s="314"/>
      <c r="M815" s="318"/>
      <c r="N815" s="318"/>
      <c r="O815" s="318"/>
      <c r="P815" s="318">
        <f>SUM(P816:P907)</f>
        <v>120</v>
      </c>
      <c r="Q815" s="318"/>
      <c r="R815" s="318"/>
      <c r="S815" s="314"/>
      <c r="T815" s="314"/>
      <c r="U815" s="314"/>
      <c r="V815" s="314"/>
      <c r="W815" s="378"/>
      <c r="X815" s="378"/>
      <c r="Y815" s="378"/>
      <c r="Z815" s="378"/>
      <c r="AA815" s="378"/>
      <c r="AB815" s="349"/>
      <c r="AC815" s="318"/>
      <c r="AD815" s="314"/>
      <c r="AE815" s="314"/>
      <c r="AF815" s="349"/>
      <c r="AG815" s="349"/>
      <c r="AH815" s="349"/>
      <c r="AI815" s="349"/>
      <c r="AJ815" s="378"/>
      <c r="AK815" s="349"/>
      <c r="AL815" s="349"/>
      <c r="AM815" s="349"/>
      <c r="AN815" s="349"/>
      <c r="AO815" s="349"/>
      <c r="AP815" s="349"/>
      <c r="AQ815" s="349"/>
      <c r="AR815" s="349"/>
      <c r="AS815" s="349"/>
      <c r="AT815" s="349"/>
      <c r="AU815" s="349"/>
      <c r="AV815" s="314"/>
    </row>
    <row r="816" spans="1:48" ht="24" customHeight="1">
      <c r="A816" s="208"/>
      <c r="B816" s="221"/>
      <c r="C816" s="227" t="s">
        <v>9033</v>
      </c>
      <c r="D816" s="227" t="s">
        <v>9034</v>
      </c>
      <c r="E816" s="227" t="s">
        <v>9035</v>
      </c>
      <c r="F816" s="227" t="s">
        <v>9033</v>
      </c>
      <c r="G816" s="227" t="s">
        <v>9033</v>
      </c>
      <c r="H816" s="233">
        <v>15</v>
      </c>
      <c r="I816" s="228">
        <v>7665</v>
      </c>
      <c r="J816" s="228"/>
      <c r="K816" s="228"/>
      <c r="L816" s="227" t="s">
        <v>1979</v>
      </c>
      <c r="M816" s="228">
        <v>64</v>
      </c>
      <c r="N816" s="228">
        <v>100</v>
      </c>
      <c r="O816" s="228">
        <v>6400</v>
      </c>
      <c r="P816" s="228">
        <v>1</v>
      </c>
      <c r="Q816" s="228"/>
      <c r="R816" s="228"/>
      <c r="S816" s="234"/>
      <c r="T816" s="234"/>
      <c r="U816" s="234"/>
      <c r="V816" s="227">
        <v>2010</v>
      </c>
      <c r="W816" s="233"/>
      <c r="X816" s="233"/>
      <c r="Y816" s="233"/>
      <c r="Z816" s="233"/>
      <c r="AA816" s="233"/>
      <c r="AB816" s="233"/>
      <c r="AC816" s="228">
        <v>6400</v>
      </c>
      <c r="AD816" s="227"/>
      <c r="AE816" s="227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27"/>
    </row>
    <row r="817" spans="1:48" ht="24" customHeight="1">
      <c r="A817" s="208"/>
      <c r="B817" s="221"/>
      <c r="C817" s="227" t="s">
        <v>1938</v>
      </c>
      <c r="D817" s="227" t="s">
        <v>1939</v>
      </c>
      <c r="E817" s="227" t="s">
        <v>1940</v>
      </c>
      <c r="F817" s="227" t="s">
        <v>1938</v>
      </c>
      <c r="G817" s="227" t="s">
        <v>1938</v>
      </c>
      <c r="H817" s="233">
        <v>15</v>
      </c>
      <c r="I817" s="228">
        <v>214934</v>
      </c>
      <c r="J817" s="228">
        <v>16112</v>
      </c>
      <c r="K817" s="228">
        <v>20845</v>
      </c>
      <c r="L817" s="227" t="s">
        <v>148</v>
      </c>
      <c r="M817" s="228">
        <v>79</v>
      </c>
      <c r="N817" s="228">
        <v>116</v>
      </c>
      <c r="O817" s="228">
        <v>27492</v>
      </c>
      <c r="P817" s="228">
        <v>3</v>
      </c>
      <c r="Q817" s="228">
        <v>9132</v>
      </c>
      <c r="R817" s="228">
        <v>9132</v>
      </c>
      <c r="S817" s="227" t="s">
        <v>1941</v>
      </c>
      <c r="T817" s="227" t="s">
        <v>466</v>
      </c>
      <c r="U817" s="227"/>
      <c r="V817" s="227">
        <v>2009</v>
      </c>
      <c r="W817" s="233"/>
      <c r="X817" s="233"/>
      <c r="Y817" s="233"/>
      <c r="Z817" s="233"/>
      <c r="AA817" s="233"/>
      <c r="AB817" s="233"/>
      <c r="AC817" s="228">
        <v>71500</v>
      </c>
      <c r="AD817" s="227"/>
      <c r="AE817" s="227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27"/>
    </row>
    <row r="818" spans="1:48" ht="24" customHeight="1">
      <c r="A818" s="208"/>
      <c r="B818" s="221"/>
      <c r="C818" s="227" t="s">
        <v>9033</v>
      </c>
      <c r="D818" s="227"/>
      <c r="E818" s="227" t="s">
        <v>9036</v>
      </c>
      <c r="F818" s="227" t="s">
        <v>9033</v>
      </c>
      <c r="G818" s="227" t="s">
        <v>9033</v>
      </c>
      <c r="H818" s="233">
        <v>15</v>
      </c>
      <c r="I818" s="228"/>
      <c r="J818" s="228"/>
      <c r="K818" s="228"/>
      <c r="L818" s="227" t="s">
        <v>1979</v>
      </c>
      <c r="M818" s="228">
        <v>78</v>
      </c>
      <c r="N818" s="228">
        <v>115</v>
      </c>
      <c r="O818" s="228">
        <v>26910</v>
      </c>
      <c r="P818" s="228">
        <v>3</v>
      </c>
      <c r="Q818" s="228">
        <v>1240</v>
      </c>
      <c r="R818" s="228">
        <v>1240</v>
      </c>
      <c r="S818" s="227" t="s">
        <v>9037</v>
      </c>
      <c r="T818" s="227" t="s">
        <v>1988</v>
      </c>
      <c r="U818" s="227"/>
      <c r="V818" s="227"/>
      <c r="W818" s="233"/>
      <c r="X818" s="233"/>
      <c r="Y818" s="233"/>
      <c r="Z818" s="233"/>
      <c r="AA818" s="233"/>
      <c r="AB818" s="233"/>
      <c r="AC818" s="228"/>
      <c r="AD818" s="227"/>
      <c r="AE818" s="227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27"/>
    </row>
    <row r="819" spans="1:48" ht="24" customHeight="1">
      <c r="A819" s="208"/>
      <c r="B819" s="221"/>
      <c r="C819" s="227" t="s">
        <v>9033</v>
      </c>
      <c r="D819" s="227"/>
      <c r="E819" s="227" t="s">
        <v>9038</v>
      </c>
      <c r="F819" s="227" t="s">
        <v>9033</v>
      </c>
      <c r="G819" s="227" t="s">
        <v>9033</v>
      </c>
      <c r="H819" s="233">
        <v>15</v>
      </c>
      <c r="I819" s="228"/>
      <c r="J819" s="228"/>
      <c r="K819" s="228"/>
      <c r="L819" s="227" t="s">
        <v>1979</v>
      </c>
      <c r="M819" s="228">
        <v>67</v>
      </c>
      <c r="N819" s="228">
        <v>109</v>
      </c>
      <c r="O819" s="228">
        <v>7303</v>
      </c>
      <c r="P819" s="228">
        <v>1</v>
      </c>
      <c r="Q819" s="228">
        <v>370</v>
      </c>
      <c r="R819" s="228">
        <v>370</v>
      </c>
      <c r="S819" s="227" t="s">
        <v>9037</v>
      </c>
      <c r="T819" s="227" t="s">
        <v>1988</v>
      </c>
      <c r="U819" s="227"/>
      <c r="V819" s="227"/>
      <c r="W819" s="233"/>
      <c r="X819" s="233"/>
      <c r="Y819" s="233"/>
      <c r="Z819" s="233"/>
      <c r="AA819" s="233"/>
      <c r="AB819" s="233"/>
      <c r="AC819" s="228"/>
      <c r="AD819" s="227"/>
      <c r="AE819" s="227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27"/>
    </row>
    <row r="820" spans="1:48" ht="24" customHeight="1">
      <c r="A820" s="208"/>
      <c r="B820" s="221"/>
      <c r="C820" s="227" t="s">
        <v>9033</v>
      </c>
      <c r="D820" s="227"/>
      <c r="E820" s="227" t="s">
        <v>9039</v>
      </c>
      <c r="F820" s="227" t="s">
        <v>9033</v>
      </c>
      <c r="G820" s="227" t="s">
        <v>9033</v>
      </c>
      <c r="H820" s="233"/>
      <c r="I820" s="228">
        <v>7900</v>
      </c>
      <c r="J820" s="228"/>
      <c r="K820" s="228"/>
      <c r="L820" s="227" t="s">
        <v>1979</v>
      </c>
      <c r="M820" s="228">
        <v>65</v>
      </c>
      <c r="N820" s="228">
        <v>100</v>
      </c>
      <c r="O820" s="228">
        <v>6500</v>
      </c>
      <c r="P820" s="228">
        <v>1</v>
      </c>
      <c r="Q820" s="228">
        <v>500</v>
      </c>
      <c r="R820" s="228">
        <v>500</v>
      </c>
      <c r="S820" s="227"/>
      <c r="T820" s="227"/>
      <c r="U820" s="227"/>
      <c r="V820" s="227">
        <v>2003</v>
      </c>
      <c r="W820" s="233"/>
      <c r="X820" s="233"/>
      <c r="Y820" s="233"/>
      <c r="Z820" s="233"/>
      <c r="AA820" s="233"/>
      <c r="AB820" s="233"/>
      <c r="AC820" s="228">
        <v>150</v>
      </c>
      <c r="AD820" s="227"/>
      <c r="AE820" s="227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27"/>
    </row>
    <row r="821" spans="1:48" ht="24" customHeight="1">
      <c r="A821" s="208"/>
      <c r="B821" s="221"/>
      <c r="C821" s="227" t="s">
        <v>9040</v>
      </c>
      <c r="D821" s="227" t="s">
        <v>9034</v>
      </c>
      <c r="E821" s="227" t="s">
        <v>9041</v>
      </c>
      <c r="F821" s="227" t="s">
        <v>9040</v>
      </c>
      <c r="G821" s="227" t="s">
        <v>9040</v>
      </c>
      <c r="H821" s="233">
        <v>15</v>
      </c>
      <c r="I821" s="228">
        <v>14300</v>
      </c>
      <c r="J821" s="228"/>
      <c r="K821" s="228"/>
      <c r="L821" s="227" t="s">
        <v>1979</v>
      </c>
      <c r="M821" s="228">
        <v>99</v>
      </c>
      <c r="N821" s="228">
        <v>118</v>
      </c>
      <c r="O821" s="228">
        <v>11682</v>
      </c>
      <c r="P821" s="228">
        <v>2</v>
      </c>
      <c r="Q821" s="228"/>
      <c r="R821" s="228">
        <v>200</v>
      </c>
      <c r="S821" s="234" t="s">
        <v>1983</v>
      </c>
      <c r="T821" s="227" t="s">
        <v>1988</v>
      </c>
      <c r="U821" s="227"/>
      <c r="V821" s="235">
        <v>2001</v>
      </c>
      <c r="W821" s="233">
        <v>17</v>
      </c>
      <c r="X821" s="233"/>
      <c r="Y821" s="233"/>
      <c r="Z821" s="233"/>
      <c r="AA821" s="233"/>
      <c r="AB821" s="233"/>
      <c r="AC821" s="228">
        <v>350</v>
      </c>
      <c r="AD821" s="227"/>
      <c r="AE821" s="227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27"/>
    </row>
    <row r="822" spans="1:48" ht="24" customHeight="1">
      <c r="A822" s="208"/>
      <c r="B822" s="221"/>
      <c r="C822" s="227" t="s">
        <v>9040</v>
      </c>
      <c r="D822" s="227" t="s">
        <v>9034</v>
      </c>
      <c r="E822" s="227" t="s">
        <v>9042</v>
      </c>
      <c r="F822" s="227" t="s">
        <v>9040</v>
      </c>
      <c r="G822" s="227" t="s">
        <v>9040</v>
      </c>
      <c r="H822" s="233">
        <v>15</v>
      </c>
      <c r="I822" s="228">
        <v>51810</v>
      </c>
      <c r="J822" s="228">
        <v>106</v>
      </c>
      <c r="K822" s="228">
        <v>106</v>
      </c>
      <c r="L822" s="227" t="s">
        <v>1979</v>
      </c>
      <c r="M822" s="228">
        <v>106</v>
      </c>
      <c r="N822" s="228">
        <v>116</v>
      </c>
      <c r="O822" s="228">
        <v>29523</v>
      </c>
      <c r="P822" s="228">
        <v>3</v>
      </c>
      <c r="Q822" s="228">
        <v>400</v>
      </c>
      <c r="R822" s="228">
        <v>400</v>
      </c>
      <c r="S822" s="227" t="s">
        <v>1983</v>
      </c>
      <c r="T822" s="227" t="s">
        <v>1988</v>
      </c>
      <c r="U822" s="227"/>
      <c r="V822" s="227">
        <v>2009</v>
      </c>
      <c r="W822" s="227">
        <v>17</v>
      </c>
      <c r="X822" s="227"/>
      <c r="Y822" s="227"/>
      <c r="Z822" s="227"/>
      <c r="AA822" s="227"/>
      <c r="AB822" s="227"/>
      <c r="AC822" s="227">
        <v>5390</v>
      </c>
      <c r="AD822" s="227"/>
      <c r="AE822" s="227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  <c r="AP822" s="233"/>
      <c r="AQ822" s="233"/>
      <c r="AR822" s="233"/>
      <c r="AS822" s="233"/>
      <c r="AT822" s="233"/>
      <c r="AU822" s="233"/>
      <c r="AV822" s="1901"/>
    </row>
    <row r="823" spans="1:48" ht="24" customHeight="1">
      <c r="A823" s="208"/>
      <c r="B823" s="221"/>
      <c r="C823" s="227" t="s">
        <v>9040</v>
      </c>
      <c r="D823" s="227" t="s">
        <v>9034</v>
      </c>
      <c r="E823" s="227" t="s">
        <v>9043</v>
      </c>
      <c r="F823" s="227" t="s">
        <v>9040</v>
      </c>
      <c r="G823" s="227" t="s">
        <v>9040</v>
      </c>
      <c r="H823" s="233">
        <v>15</v>
      </c>
      <c r="I823" s="228">
        <v>51810</v>
      </c>
      <c r="J823" s="228">
        <v>106</v>
      </c>
      <c r="K823" s="228">
        <v>106</v>
      </c>
      <c r="L823" s="227" t="s">
        <v>1982</v>
      </c>
      <c r="M823" s="228">
        <v>106</v>
      </c>
      <c r="N823" s="228">
        <v>116</v>
      </c>
      <c r="O823" s="228">
        <v>9841</v>
      </c>
      <c r="P823" s="228">
        <v>1</v>
      </c>
      <c r="Q823" s="228">
        <v>400</v>
      </c>
      <c r="R823" s="228">
        <v>400</v>
      </c>
      <c r="S823" s="227" t="s">
        <v>1983</v>
      </c>
      <c r="T823" s="227" t="s">
        <v>1988</v>
      </c>
      <c r="U823" s="227"/>
      <c r="V823" s="227">
        <v>2009</v>
      </c>
      <c r="W823" s="227">
        <v>17</v>
      </c>
      <c r="X823" s="227"/>
      <c r="Y823" s="227"/>
      <c r="Z823" s="227"/>
      <c r="AA823" s="227"/>
      <c r="AB823" s="227"/>
      <c r="AC823" s="227">
        <v>5390</v>
      </c>
      <c r="AD823" s="227"/>
      <c r="AE823" s="227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1901"/>
    </row>
    <row r="824" spans="1:48" ht="24" customHeight="1">
      <c r="A824" s="208"/>
      <c r="B824" s="221"/>
      <c r="C824" s="227" t="s">
        <v>9040</v>
      </c>
      <c r="D824" s="227"/>
      <c r="E824" s="227" t="s">
        <v>14056</v>
      </c>
      <c r="F824" s="227" t="s">
        <v>9040</v>
      </c>
      <c r="G824" s="227" t="s">
        <v>9040</v>
      </c>
      <c r="H824" s="233"/>
      <c r="I824" s="228">
        <v>22984</v>
      </c>
      <c r="J824" s="228"/>
      <c r="K824" s="228"/>
      <c r="L824" s="227" t="s">
        <v>1979</v>
      </c>
      <c r="M824" s="228">
        <v>90</v>
      </c>
      <c r="N824" s="228">
        <v>45</v>
      </c>
      <c r="O824" s="228">
        <f>M824*N824</f>
        <v>4050</v>
      </c>
      <c r="P824" s="228">
        <v>1</v>
      </c>
      <c r="Q824" s="228"/>
      <c r="R824" s="228"/>
      <c r="S824" s="227"/>
      <c r="T824" s="227"/>
      <c r="U824" s="227"/>
      <c r="V824" s="227">
        <v>2017</v>
      </c>
      <c r="W824" s="233"/>
      <c r="X824" s="233"/>
      <c r="Y824" s="233"/>
      <c r="Z824" s="233"/>
      <c r="AA824" s="233"/>
      <c r="AB824" s="233"/>
      <c r="AC824" s="228">
        <v>900</v>
      </c>
      <c r="AD824" s="227"/>
      <c r="AE824" s="227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27"/>
    </row>
    <row r="825" spans="1:48" ht="24" customHeight="1">
      <c r="A825" s="208"/>
      <c r="B825" s="221"/>
      <c r="C825" s="227" t="s">
        <v>9040</v>
      </c>
      <c r="D825" s="227"/>
      <c r="E825" s="227" t="s">
        <v>14057</v>
      </c>
      <c r="F825" s="227" t="s">
        <v>9040</v>
      </c>
      <c r="G825" s="227" t="s">
        <v>9040</v>
      </c>
      <c r="H825" s="233">
        <v>15</v>
      </c>
      <c r="I825" s="228">
        <v>21765</v>
      </c>
      <c r="J825" s="228"/>
      <c r="K825" s="228">
        <v>21765</v>
      </c>
      <c r="L825" s="227" t="s">
        <v>1979</v>
      </c>
      <c r="M825" s="228">
        <v>68</v>
      </c>
      <c r="N825" s="228">
        <v>105</v>
      </c>
      <c r="O825" s="228">
        <v>21765</v>
      </c>
      <c r="P825" s="228"/>
      <c r="Q825" s="228"/>
      <c r="R825" s="228">
        <v>200</v>
      </c>
      <c r="S825" s="234" t="s">
        <v>2004</v>
      </c>
      <c r="T825" s="227" t="s">
        <v>1988</v>
      </c>
      <c r="U825" s="227"/>
      <c r="V825" s="235">
        <v>2001</v>
      </c>
      <c r="W825" s="233">
        <v>17</v>
      </c>
      <c r="X825" s="233"/>
      <c r="Y825" s="233"/>
      <c r="Z825" s="233"/>
      <c r="AA825" s="233"/>
      <c r="AB825" s="233"/>
      <c r="AC825" s="228">
        <v>350</v>
      </c>
      <c r="AD825" s="227"/>
      <c r="AE825" s="227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27"/>
    </row>
    <row r="826" spans="1:48" ht="24" customHeight="1">
      <c r="A826" s="208"/>
      <c r="B826" s="221"/>
      <c r="C826" s="227" t="s">
        <v>9040</v>
      </c>
      <c r="D826" s="227"/>
      <c r="E826" s="227" t="s">
        <v>14058</v>
      </c>
      <c r="F826" s="227" t="s">
        <v>9040</v>
      </c>
      <c r="G826" s="227" t="s">
        <v>9040</v>
      </c>
      <c r="H826" s="233">
        <v>15</v>
      </c>
      <c r="I826" s="228">
        <v>21765</v>
      </c>
      <c r="J826" s="228"/>
      <c r="K826" s="228">
        <v>21765</v>
      </c>
      <c r="L826" s="227" t="s">
        <v>1982</v>
      </c>
      <c r="M826" s="228">
        <v>68</v>
      </c>
      <c r="N826" s="228">
        <v>105</v>
      </c>
      <c r="O826" s="228">
        <v>21765</v>
      </c>
      <c r="P826" s="228"/>
      <c r="Q826" s="228"/>
      <c r="R826" s="228">
        <v>200</v>
      </c>
      <c r="S826" s="234" t="s">
        <v>2004</v>
      </c>
      <c r="T826" s="227" t="s">
        <v>1988</v>
      </c>
      <c r="U826" s="227"/>
      <c r="V826" s="235">
        <v>2001</v>
      </c>
      <c r="W826" s="233">
        <v>17</v>
      </c>
      <c r="X826" s="233"/>
      <c r="Y826" s="233"/>
      <c r="Z826" s="233"/>
      <c r="AA826" s="233"/>
      <c r="AB826" s="233"/>
      <c r="AC826" s="228">
        <v>350</v>
      </c>
      <c r="AD826" s="227"/>
      <c r="AE826" s="227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  <c r="AP826" s="233"/>
      <c r="AQ826" s="233"/>
      <c r="AR826" s="233"/>
      <c r="AS826" s="233"/>
      <c r="AT826" s="233"/>
      <c r="AU826" s="233"/>
      <c r="AV826" s="227"/>
    </row>
    <row r="827" spans="1:48" ht="24" customHeight="1">
      <c r="A827" s="208"/>
      <c r="B827" s="221"/>
      <c r="C827" s="227" t="s">
        <v>9040</v>
      </c>
      <c r="D827" s="227"/>
      <c r="E827" s="227" t="s">
        <v>14059</v>
      </c>
      <c r="F827" s="227" t="s">
        <v>9040</v>
      </c>
      <c r="G827" s="227" t="s">
        <v>9040</v>
      </c>
      <c r="H827" s="233">
        <v>15</v>
      </c>
      <c r="I827" s="228">
        <v>14300</v>
      </c>
      <c r="J827" s="228"/>
      <c r="K827" s="228"/>
      <c r="L827" s="227" t="s">
        <v>1982</v>
      </c>
      <c r="M827" s="228">
        <v>99</v>
      </c>
      <c r="N827" s="228">
        <v>118</v>
      </c>
      <c r="O827" s="228">
        <v>11682</v>
      </c>
      <c r="P827" s="228">
        <v>2</v>
      </c>
      <c r="Q827" s="228"/>
      <c r="R827" s="228">
        <v>200</v>
      </c>
      <c r="S827" s="234" t="s">
        <v>1983</v>
      </c>
      <c r="T827" s="227" t="s">
        <v>1988</v>
      </c>
      <c r="U827" s="227"/>
      <c r="V827" s="235">
        <v>2001</v>
      </c>
      <c r="W827" s="233">
        <v>17</v>
      </c>
      <c r="X827" s="233"/>
      <c r="Y827" s="233"/>
      <c r="Z827" s="233"/>
      <c r="AA827" s="233"/>
      <c r="AB827" s="233"/>
      <c r="AC827" s="228">
        <v>350</v>
      </c>
      <c r="AD827" s="227"/>
      <c r="AE827" s="227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  <c r="AP827" s="233"/>
      <c r="AQ827" s="233"/>
      <c r="AR827" s="233"/>
      <c r="AS827" s="233"/>
      <c r="AT827" s="233"/>
      <c r="AU827" s="233"/>
      <c r="AV827" s="227"/>
    </row>
    <row r="828" spans="1:48" ht="24" customHeight="1">
      <c r="A828" s="208"/>
      <c r="B828" s="221"/>
      <c r="C828" s="227" t="s">
        <v>9044</v>
      </c>
      <c r="D828" s="227"/>
      <c r="E828" s="227" t="s">
        <v>9045</v>
      </c>
      <c r="F828" s="227" t="s">
        <v>9044</v>
      </c>
      <c r="G828" s="227" t="s">
        <v>9044</v>
      </c>
      <c r="H828" s="233"/>
      <c r="I828" s="228">
        <v>8214</v>
      </c>
      <c r="J828" s="228"/>
      <c r="K828" s="228">
        <v>8214</v>
      </c>
      <c r="L828" s="227" t="s">
        <v>1979</v>
      </c>
      <c r="M828" s="228">
        <v>68</v>
      </c>
      <c r="N828" s="228">
        <v>105</v>
      </c>
      <c r="O828" s="228">
        <v>7140</v>
      </c>
      <c r="P828" s="228">
        <v>1</v>
      </c>
      <c r="Q828" s="228">
        <v>120</v>
      </c>
      <c r="R828" s="228">
        <v>200</v>
      </c>
      <c r="S828" s="227" t="s">
        <v>1983</v>
      </c>
      <c r="T828" s="227" t="s">
        <v>9046</v>
      </c>
      <c r="U828" s="227"/>
      <c r="V828" s="227">
        <v>2004</v>
      </c>
      <c r="W828" s="233"/>
      <c r="X828" s="233"/>
      <c r="Y828" s="233"/>
      <c r="Z828" s="233"/>
      <c r="AA828" s="233"/>
      <c r="AB828" s="233"/>
      <c r="AC828" s="228">
        <v>1400</v>
      </c>
      <c r="AD828" s="227"/>
      <c r="AE828" s="227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27" t="s">
        <v>17322</v>
      </c>
    </row>
    <row r="829" spans="1:48" ht="24" customHeight="1">
      <c r="A829" s="208"/>
      <c r="B829" s="221"/>
      <c r="C829" s="227" t="s">
        <v>9044</v>
      </c>
      <c r="D829" s="227"/>
      <c r="E829" s="227" t="s">
        <v>9047</v>
      </c>
      <c r="F829" s="227" t="s">
        <v>9044</v>
      </c>
      <c r="G829" s="227" t="s">
        <v>9044</v>
      </c>
      <c r="H829" s="233"/>
      <c r="I829" s="228">
        <v>23000</v>
      </c>
      <c r="J829" s="228">
        <v>79</v>
      </c>
      <c r="K829" s="228">
        <v>164</v>
      </c>
      <c r="L829" s="227" t="s">
        <v>1979</v>
      </c>
      <c r="M829" s="228">
        <v>64</v>
      </c>
      <c r="N829" s="228">
        <v>100</v>
      </c>
      <c r="O829" s="228">
        <v>6400</v>
      </c>
      <c r="P829" s="228">
        <v>1</v>
      </c>
      <c r="Q829" s="228">
        <v>200</v>
      </c>
      <c r="R829" s="228"/>
      <c r="S829" s="227" t="s">
        <v>1983</v>
      </c>
      <c r="T829" s="234"/>
      <c r="U829" s="234"/>
      <c r="V829" s="227">
        <v>2006</v>
      </c>
      <c r="W829" s="233"/>
      <c r="X829" s="233"/>
      <c r="Y829" s="233"/>
      <c r="Z829" s="233"/>
      <c r="AA829" s="233"/>
      <c r="AB829" s="233"/>
      <c r="AC829" s="228">
        <v>74</v>
      </c>
      <c r="AD829" s="227"/>
      <c r="AE829" s="227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27" t="s">
        <v>17322</v>
      </c>
    </row>
    <row r="830" spans="1:48" ht="24" customHeight="1">
      <c r="A830" s="208"/>
      <c r="B830" s="221"/>
      <c r="C830" s="227" t="s">
        <v>9044</v>
      </c>
      <c r="D830" s="227"/>
      <c r="E830" s="227" t="s">
        <v>9048</v>
      </c>
      <c r="F830" s="227" t="s">
        <v>9044</v>
      </c>
      <c r="G830" s="227" t="s">
        <v>9044</v>
      </c>
      <c r="H830" s="233"/>
      <c r="I830" s="228">
        <v>65000</v>
      </c>
      <c r="J830" s="228"/>
      <c r="K830" s="228"/>
      <c r="L830" s="227" t="s">
        <v>1979</v>
      </c>
      <c r="M830" s="228">
        <v>60</v>
      </c>
      <c r="N830" s="228">
        <v>96</v>
      </c>
      <c r="O830" s="228">
        <v>5760</v>
      </c>
      <c r="P830" s="228">
        <v>1</v>
      </c>
      <c r="Q830" s="228">
        <v>100</v>
      </c>
      <c r="R830" s="228"/>
      <c r="S830" s="227" t="s">
        <v>9049</v>
      </c>
      <c r="T830" s="234"/>
      <c r="U830" s="234"/>
      <c r="V830" s="227">
        <v>2015</v>
      </c>
      <c r="W830" s="233"/>
      <c r="X830" s="233"/>
      <c r="Y830" s="233"/>
      <c r="Z830" s="233"/>
      <c r="AA830" s="233"/>
      <c r="AB830" s="233"/>
      <c r="AC830" s="228">
        <v>900</v>
      </c>
      <c r="AD830" s="227"/>
      <c r="AE830" s="227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27" t="s">
        <v>17322</v>
      </c>
    </row>
    <row r="831" spans="1:48" ht="24" customHeight="1">
      <c r="A831" s="208" t="s">
        <v>316</v>
      </c>
      <c r="B831" s="221"/>
      <c r="C831" s="227" t="s">
        <v>9044</v>
      </c>
      <c r="D831" s="227"/>
      <c r="E831" s="227" t="s">
        <v>9050</v>
      </c>
      <c r="F831" s="227" t="s">
        <v>9044</v>
      </c>
      <c r="G831" s="227" t="s">
        <v>9044</v>
      </c>
      <c r="H831" s="233"/>
      <c r="I831" s="228">
        <v>23481</v>
      </c>
      <c r="J831" s="228"/>
      <c r="K831" s="228"/>
      <c r="L831" s="227" t="s">
        <v>1979</v>
      </c>
      <c r="M831" s="228">
        <v>74</v>
      </c>
      <c r="N831" s="228">
        <v>111</v>
      </c>
      <c r="O831" s="228">
        <v>8214</v>
      </c>
      <c r="P831" s="228">
        <v>1</v>
      </c>
      <c r="Q831" s="228"/>
      <c r="R831" s="228"/>
      <c r="S831" s="227"/>
      <c r="T831" s="234"/>
      <c r="U831" s="234"/>
      <c r="V831" s="227">
        <v>2010</v>
      </c>
      <c r="W831" s="233"/>
      <c r="X831" s="233"/>
      <c r="Y831" s="233"/>
      <c r="Z831" s="233"/>
      <c r="AA831" s="233"/>
      <c r="AB831" s="233"/>
      <c r="AC831" s="228">
        <v>2000</v>
      </c>
      <c r="AD831" s="227"/>
      <c r="AE831" s="227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27" t="s">
        <v>17322</v>
      </c>
    </row>
    <row r="832" spans="1:48" ht="24" customHeight="1">
      <c r="A832" s="208"/>
      <c r="B832" s="221"/>
      <c r="C832" s="227" t="s">
        <v>5423</v>
      </c>
      <c r="D832" s="227"/>
      <c r="E832" s="227" t="s">
        <v>17323</v>
      </c>
      <c r="F832" s="227" t="s">
        <v>5423</v>
      </c>
      <c r="G832" s="227" t="s">
        <v>9044</v>
      </c>
      <c r="H832" s="233"/>
      <c r="I832" s="228">
        <v>17931</v>
      </c>
      <c r="J832" s="228">
        <v>382</v>
      </c>
      <c r="K832" s="228">
        <v>382</v>
      </c>
      <c r="L832" s="227" t="s">
        <v>290</v>
      </c>
      <c r="M832" s="228">
        <v>64</v>
      </c>
      <c r="N832" s="228">
        <v>100</v>
      </c>
      <c r="O832" s="228">
        <v>8114</v>
      </c>
      <c r="P832" s="228">
        <v>1</v>
      </c>
      <c r="Q832" s="228"/>
      <c r="R832" s="228">
        <v>100</v>
      </c>
      <c r="S832" s="227" t="s">
        <v>465</v>
      </c>
      <c r="T832" s="234"/>
      <c r="U832" s="234"/>
      <c r="V832" s="227">
        <v>2014</v>
      </c>
      <c r="W832" s="233"/>
      <c r="X832" s="233"/>
      <c r="Y832" s="233"/>
      <c r="Z832" s="233"/>
      <c r="AA832" s="233"/>
      <c r="AB832" s="233"/>
      <c r="AC832" s="228">
        <v>8446</v>
      </c>
      <c r="AD832" s="227"/>
      <c r="AE832" s="227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27" t="s">
        <v>17322</v>
      </c>
    </row>
    <row r="833" spans="1:48" ht="24" customHeight="1">
      <c r="A833" s="208"/>
      <c r="B833" s="221"/>
      <c r="C833" s="227" t="s">
        <v>5423</v>
      </c>
      <c r="D833" s="227"/>
      <c r="E833" s="227" t="s">
        <v>17324</v>
      </c>
      <c r="F833" s="227" t="s">
        <v>5423</v>
      </c>
      <c r="G833" s="227" t="s">
        <v>9044</v>
      </c>
      <c r="H833" s="233"/>
      <c r="I833" s="228">
        <v>12780</v>
      </c>
      <c r="J833" s="228">
        <v>302.39999999999998</v>
      </c>
      <c r="K833" s="228">
        <v>302.39999999999998</v>
      </c>
      <c r="L833" s="227" t="s">
        <v>290</v>
      </c>
      <c r="M833" s="228">
        <v>54</v>
      </c>
      <c r="N833" s="228">
        <v>80</v>
      </c>
      <c r="O833" s="228">
        <v>8640</v>
      </c>
      <c r="P833" s="228">
        <v>2</v>
      </c>
      <c r="Q833" s="228"/>
      <c r="R833" s="228"/>
      <c r="S833" s="227"/>
      <c r="T833" s="234" t="s">
        <v>1988</v>
      </c>
      <c r="U833" s="234"/>
      <c r="V833" s="227">
        <v>2019</v>
      </c>
      <c r="W833" s="233"/>
      <c r="X833" s="233"/>
      <c r="Y833" s="233"/>
      <c r="Z833" s="233"/>
      <c r="AA833" s="233"/>
      <c r="AB833" s="233"/>
      <c r="AC833" s="228">
        <v>2000</v>
      </c>
      <c r="AD833" s="227"/>
      <c r="AE833" s="227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  <c r="AP833" s="233"/>
      <c r="AQ833" s="233"/>
      <c r="AR833" s="233"/>
      <c r="AS833" s="233"/>
      <c r="AT833" s="233"/>
      <c r="AU833" s="233"/>
      <c r="AV833" s="227" t="s">
        <v>17322</v>
      </c>
    </row>
    <row r="834" spans="1:48" ht="24" customHeight="1">
      <c r="A834" s="208"/>
      <c r="B834" s="221"/>
      <c r="C834" s="227" t="s">
        <v>5423</v>
      </c>
      <c r="D834" s="227"/>
      <c r="E834" s="227" t="s">
        <v>17325</v>
      </c>
      <c r="F834" s="227" t="s">
        <v>5423</v>
      </c>
      <c r="G834" s="227" t="s">
        <v>9044</v>
      </c>
      <c r="H834" s="233"/>
      <c r="I834" s="228">
        <v>68864</v>
      </c>
      <c r="J834" s="228">
        <v>43</v>
      </c>
      <c r="K834" s="228">
        <v>43</v>
      </c>
      <c r="L834" s="227" t="s">
        <v>290</v>
      </c>
      <c r="M834" s="228">
        <v>63</v>
      </c>
      <c r="N834" s="228">
        <v>100</v>
      </c>
      <c r="O834" s="228">
        <v>29795</v>
      </c>
      <c r="P834" s="228">
        <v>2</v>
      </c>
      <c r="Q834" s="228"/>
      <c r="R834" s="228"/>
      <c r="S834" s="227"/>
      <c r="T834" s="234"/>
      <c r="U834" s="234"/>
      <c r="V834" s="227">
        <v>2015</v>
      </c>
      <c r="W834" s="233"/>
      <c r="X834" s="233"/>
      <c r="Y834" s="233"/>
      <c r="Z834" s="233"/>
      <c r="AA834" s="233"/>
      <c r="AB834" s="233"/>
      <c r="AC834" s="228">
        <v>11541</v>
      </c>
      <c r="AD834" s="227"/>
      <c r="AE834" s="227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27" t="s">
        <v>17322</v>
      </c>
    </row>
    <row r="835" spans="1:48" ht="24" customHeight="1">
      <c r="A835" s="208"/>
      <c r="B835" s="221"/>
      <c r="C835" s="227" t="s">
        <v>5428</v>
      </c>
      <c r="D835" s="227" t="s">
        <v>24054</v>
      </c>
      <c r="E835" s="227" t="s">
        <v>12103</v>
      </c>
      <c r="F835" s="227" t="s">
        <v>5428</v>
      </c>
      <c r="G835" s="227" t="s">
        <v>5428</v>
      </c>
      <c r="H835" s="233"/>
      <c r="I835" s="228">
        <v>14440</v>
      </c>
      <c r="J835" s="228"/>
      <c r="K835" s="228">
        <v>6720</v>
      </c>
      <c r="L835" s="227" t="s">
        <v>148</v>
      </c>
      <c r="M835" s="228">
        <v>64</v>
      </c>
      <c r="N835" s="228">
        <v>105</v>
      </c>
      <c r="O835" s="228">
        <v>6720</v>
      </c>
      <c r="P835" s="228">
        <v>1</v>
      </c>
      <c r="Q835" s="228"/>
      <c r="R835" s="228"/>
      <c r="S835" s="227"/>
      <c r="T835" s="234"/>
      <c r="U835" s="234" t="s">
        <v>18997</v>
      </c>
      <c r="V835" s="227">
        <v>2009</v>
      </c>
      <c r="W835" s="233"/>
      <c r="X835" s="233"/>
      <c r="Y835" s="233"/>
      <c r="Z835" s="233"/>
      <c r="AA835" s="233"/>
      <c r="AB835" s="233"/>
      <c r="AC835" s="228"/>
      <c r="AD835" s="227"/>
      <c r="AE835" s="227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27"/>
    </row>
    <row r="836" spans="1:48" ht="24" customHeight="1">
      <c r="A836" s="208"/>
      <c r="B836" s="221"/>
      <c r="C836" s="227" t="s">
        <v>5428</v>
      </c>
      <c r="D836" s="227" t="s">
        <v>24029</v>
      </c>
      <c r="E836" s="227" t="s">
        <v>12104</v>
      </c>
      <c r="F836" s="227" t="s">
        <v>5428</v>
      </c>
      <c r="G836" s="227" t="s">
        <v>5428</v>
      </c>
      <c r="H836" s="233"/>
      <c r="I836" s="228">
        <v>7140</v>
      </c>
      <c r="J836" s="228">
        <v>81</v>
      </c>
      <c r="K836" s="228">
        <v>81</v>
      </c>
      <c r="L836" s="227" t="s">
        <v>290</v>
      </c>
      <c r="M836" s="228">
        <v>65</v>
      </c>
      <c r="N836" s="228">
        <v>100</v>
      </c>
      <c r="O836" s="228">
        <v>6500</v>
      </c>
      <c r="P836" s="228">
        <v>1</v>
      </c>
      <c r="Q836" s="228"/>
      <c r="R836" s="228">
        <v>400</v>
      </c>
      <c r="S836" s="227" t="s">
        <v>178</v>
      </c>
      <c r="T836" s="234" t="s">
        <v>466</v>
      </c>
      <c r="U836" s="234" t="s">
        <v>18997</v>
      </c>
      <c r="V836" s="227">
        <v>2011</v>
      </c>
      <c r="W836" s="233"/>
      <c r="X836" s="233"/>
      <c r="Y836" s="233"/>
      <c r="Z836" s="233"/>
      <c r="AA836" s="233"/>
      <c r="AB836" s="233"/>
      <c r="AC836" s="228">
        <v>2000</v>
      </c>
      <c r="AD836" s="227"/>
      <c r="AE836" s="227"/>
      <c r="AF836" s="233">
        <v>1</v>
      </c>
      <c r="AG836" s="233"/>
      <c r="AH836" s="233">
        <v>4</v>
      </c>
      <c r="AI836" s="233"/>
      <c r="AJ836" s="233"/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27"/>
    </row>
    <row r="837" spans="1:48" ht="24" customHeight="1">
      <c r="A837" s="208"/>
      <c r="B837" s="221"/>
      <c r="C837" s="227" t="s">
        <v>5428</v>
      </c>
      <c r="D837" s="227" t="s">
        <v>24029</v>
      </c>
      <c r="E837" s="227" t="s">
        <v>12105</v>
      </c>
      <c r="F837" s="227" t="s">
        <v>5428</v>
      </c>
      <c r="G837" s="227" t="s">
        <v>5428</v>
      </c>
      <c r="H837" s="233"/>
      <c r="I837" s="228">
        <v>44850</v>
      </c>
      <c r="J837" s="228">
        <v>2684</v>
      </c>
      <c r="K837" s="228">
        <v>6712</v>
      </c>
      <c r="L837" s="227" t="s">
        <v>148</v>
      </c>
      <c r="M837" s="228">
        <v>70</v>
      </c>
      <c r="N837" s="228">
        <v>110</v>
      </c>
      <c r="O837" s="228">
        <v>7700</v>
      </c>
      <c r="P837" s="228">
        <v>1</v>
      </c>
      <c r="Q837" s="228">
        <v>7110</v>
      </c>
      <c r="R837" s="228">
        <v>10000</v>
      </c>
      <c r="S837" s="234" t="s">
        <v>178</v>
      </c>
      <c r="T837" s="234" t="s">
        <v>466</v>
      </c>
      <c r="U837" s="234" t="s">
        <v>18997</v>
      </c>
      <c r="V837" s="227">
        <v>2011</v>
      </c>
      <c r="W837" s="233"/>
      <c r="X837" s="233"/>
      <c r="Y837" s="233"/>
      <c r="Z837" s="233"/>
      <c r="AA837" s="233"/>
      <c r="AB837" s="233"/>
      <c r="AC837" s="228">
        <v>39900</v>
      </c>
      <c r="AD837" s="227"/>
      <c r="AE837" s="227"/>
      <c r="AF837" s="233">
        <v>1</v>
      </c>
      <c r="AG837" s="233"/>
      <c r="AH837" s="233">
        <v>4</v>
      </c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27"/>
    </row>
    <row r="838" spans="1:48" ht="24" customHeight="1">
      <c r="A838" s="208"/>
      <c r="B838" s="221"/>
      <c r="C838" s="227" t="s">
        <v>5431</v>
      </c>
      <c r="D838" s="227"/>
      <c r="E838" s="227" t="s">
        <v>12106</v>
      </c>
      <c r="F838" s="227" t="s">
        <v>5431</v>
      </c>
      <c r="G838" s="227" t="s">
        <v>5431</v>
      </c>
      <c r="H838" s="233"/>
      <c r="I838" s="228">
        <v>13150</v>
      </c>
      <c r="J838" s="228"/>
      <c r="K838" s="228"/>
      <c r="L838" s="227" t="s">
        <v>290</v>
      </c>
      <c r="M838" s="228">
        <v>78</v>
      </c>
      <c r="N838" s="228">
        <v>115</v>
      </c>
      <c r="O838" s="228">
        <v>8970</v>
      </c>
      <c r="P838" s="228">
        <v>1</v>
      </c>
      <c r="Q838" s="228">
        <v>430</v>
      </c>
      <c r="R838" s="228">
        <v>1000</v>
      </c>
      <c r="S838" s="227" t="s">
        <v>178</v>
      </c>
      <c r="T838" s="234" t="s">
        <v>1087</v>
      </c>
      <c r="U838" s="234"/>
      <c r="V838" s="227">
        <v>2005</v>
      </c>
      <c r="W838" s="233"/>
      <c r="X838" s="233"/>
      <c r="Y838" s="233"/>
      <c r="Z838" s="233"/>
      <c r="AA838" s="233"/>
      <c r="AB838" s="233"/>
      <c r="AC838" s="228">
        <v>2529</v>
      </c>
      <c r="AD838" s="227"/>
      <c r="AE838" s="227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27"/>
    </row>
    <row r="839" spans="1:48" ht="24" customHeight="1">
      <c r="A839" s="208"/>
      <c r="B839" s="221"/>
      <c r="C839" s="227" t="s">
        <v>5431</v>
      </c>
      <c r="D839" s="227"/>
      <c r="E839" s="227" t="s">
        <v>12107</v>
      </c>
      <c r="F839" s="227" t="s">
        <v>5431</v>
      </c>
      <c r="G839" s="227" t="s">
        <v>5431</v>
      </c>
      <c r="H839" s="233"/>
      <c r="I839" s="228">
        <v>10120</v>
      </c>
      <c r="J839" s="228">
        <v>288</v>
      </c>
      <c r="K839" s="228">
        <v>288</v>
      </c>
      <c r="L839" s="227" t="s">
        <v>290</v>
      </c>
      <c r="M839" s="228">
        <v>78</v>
      </c>
      <c r="N839" s="228">
        <v>115</v>
      </c>
      <c r="O839" s="228">
        <v>8970</v>
      </c>
      <c r="P839" s="228">
        <v>1</v>
      </c>
      <c r="Q839" s="228">
        <v>430</v>
      </c>
      <c r="R839" s="228">
        <v>1000</v>
      </c>
      <c r="S839" s="227" t="s">
        <v>178</v>
      </c>
      <c r="T839" s="227" t="s">
        <v>1087</v>
      </c>
      <c r="U839" s="227"/>
      <c r="V839" s="227">
        <v>2006</v>
      </c>
      <c r="W839" s="233"/>
      <c r="X839" s="233"/>
      <c r="Y839" s="233"/>
      <c r="Z839" s="233"/>
      <c r="AA839" s="233"/>
      <c r="AB839" s="233"/>
      <c r="AC839" s="228">
        <v>1948</v>
      </c>
      <c r="AD839" s="227"/>
      <c r="AE839" s="227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27"/>
    </row>
    <row r="840" spans="1:48" ht="24" customHeight="1">
      <c r="A840" s="208"/>
      <c r="B840" s="221"/>
      <c r="C840" s="227" t="s">
        <v>5431</v>
      </c>
      <c r="D840" s="227"/>
      <c r="E840" s="227" t="s">
        <v>24055</v>
      </c>
      <c r="F840" s="227" t="s">
        <v>5431</v>
      </c>
      <c r="G840" s="227" t="s">
        <v>5431</v>
      </c>
      <c r="H840" s="233"/>
      <c r="I840" s="228">
        <v>11576</v>
      </c>
      <c r="J840" s="228"/>
      <c r="K840" s="228"/>
      <c r="L840" s="241" t="s">
        <v>1979</v>
      </c>
      <c r="M840" s="228">
        <v>86</v>
      </c>
      <c r="N840" s="228">
        <v>120</v>
      </c>
      <c r="O840" s="228">
        <v>10320</v>
      </c>
      <c r="P840" s="228">
        <v>1</v>
      </c>
      <c r="Q840" s="228"/>
      <c r="R840" s="228"/>
      <c r="S840" s="227"/>
      <c r="T840" s="227"/>
      <c r="U840" s="227"/>
      <c r="V840" s="227">
        <v>2004</v>
      </c>
      <c r="W840" s="233"/>
      <c r="X840" s="233"/>
      <c r="Y840" s="233"/>
      <c r="Z840" s="233"/>
      <c r="AA840" s="233"/>
      <c r="AB840" s="233"/>
      <c r="AC840" s="228"/>
      <c r="AD840" s="227"/>
      <c r="AE840" s="227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27"/>
    </row>
    <row r="841" spans="1:48" ht="24" customHeight="1">
      <c r="A841" s="208"/>
      <c r="B841" s="221"/>
      <c r="C841" s="227" t="s">
        <v>5431</v>
      </c>
      <c r="D841" s="227"/>
      <c r="E841" s="227" t="s">
        <v>12108</v>
      </c>
      <c r="F841" s="227" t="s">
        <v>5431</v>
      </c>
      <c r="G841" s="227" t="s">
        <v>5431</v>
      </c>
      <c r="H841" s="233"/>
      <c r="I841" s="228">
        <v>9436</v>
      </c>
      <c r="J841" s="228">
        <v>507</v>
      </c>
      <c r="K841" s="228">
        <v>453</v>
      </c>
      <c r="L841" s="227" t="s">
        <v>290</v>
      </c>
      <c r="M841" s="228">
        <v>68</v>
      </c>
      <c r="N841" s="228">
        <v>105</v>
      </c>
      <c r="O841" s="228">
        <v>7140</v>
      </c>
      <c r="P841" s="228">
        <v>1</v>
      </c>
      <c r="Q841" s="228">
        <v>680</v>
      </c>
      <c r="R841" s="228">
        <v>1000</v>
      </c>
      <c r="S841" s="227" t="s">
        <v>178</v>
      </c>
      <c r="T841" s="227" t="s">
        <v>1087</v>
      </c>
      <c r="U841" s="227"/>
      <c r="V841" s="227">
        <v>2009</v>
      </c>
      <c r="W841" s="233"/>
      <c r="X841" s="233"/>
      <c r="Y841" s="233"/>
      <c r="Z841" s="233"/>
      <c r="AA841" s="233"/>
      <c r="AB841" s="233"/>
      <c r="AC841" s="228">
        <v>4500</v>
      </c>
      <c r="AD841" s="227"/>
      <c r="AE841" s="227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27"/>
    </row>
    <row r="842" spans="1:48" ht="24" customHeight="1">
      <c r="A842" s="208"/>
      <c r="B842" s="221"/>
      <c r="C842" s="227" t="s">
        <v>5431</v>
      </c>
      <c r="D842" s="227"/>
      <c r="E842" s="227" t="s">
        <v>12109</v>
      </c>
      <c r="F842" s="227" t="s">
        <v>5431</v>
      </c>
      <c r="G842" s="227" t="s">
        <v>5431</v>
      </c>
      <c r="H842" s="233"/>
      <c r="I842" s="228">
        <v>9204</v>
      </c>
      <c r="J842" s="228"/>
      <c r="K842" s="228"/>
      <c r="L842" s="227" t="s">
        <v>290</v>
      </c>
      <c r="M842" s="228">
        <v>68</v>
      </c>
      <c r="N842" s="228">
        <v>105</v>
      </c>
      <c r="O842" s="228">
        <v>7140</v>
      </c>
      <c r="P842" s="228">
        <v>1</v>
      </c>
      <c r="Q842" s="228">
        <v>1462</v>
      </c>
      <c r="R842" s="228">
        <v>1600</v>
      </c>
      <c r="S842" s="227" t="s">
        <v>178</v>
      </c>
      <c r="T842" s="227" t="s">
        <v>1087</v>
      </c>
      <c r="U842" s="227"/>
      <c r="V842" s="227">
        <v>2009</v>
      </c>
      <c r="W842" s="233"/>
      <c r="X842" s="233"/>
      <c r="Y842" s="233"/>
      <c r="Z842" s="233"/>
      <c r="AA842" s="233"/>
      <c r="AB842" s="233"/>
      <c r="AC842" s="228">
        <v>3500</v>
      </c>
      <c r="AD842" s="227"/>
      <c r="AE842" s="227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  <c r="AP842" s="233"/>
      <c r="AQ842" s="233"/>
      <c r="AR842" s="233"/>
      <c r="AS842" s="233"/>
      <c r="AT842" s="233"/>
      <c r="AU842" s="233"/>
      <c r="AV842" s="227"/>
    </row>
    <row r="843" spans="1:48" ht="24" customHeight="1">
      <c r="A843" s="208"/>
      <c r="B843" s="221"/>
      <c r="C843" s="227" t="s">
        <v>13137</v>
      </c>
      <c r="D843" s="227"/>
      <c r="E843" s="227" t="s">
        <v>13138</v>
      </c>
      <c r="F843" s="227" t="s">
        <v>13137</v>
      </c>
      <c r="G843" s="227" t="s">
        <v>13137</v>
      </c>
      <c r="H843" s="233"/>
      <c r="I843" s="228">
        <v>52121</v>
      </c>
      <c r="J843" s="228">
        <v>261</v>
      </c>
      <c r="K843" s="228">
        <v>261</v>
      </c>
      <c r="L843" s="227" t="s">
        <v>1979</v>
      </c>
      <c r="M843" s="228">
        <v>78</v>
      </c>
      <c r="N843" s="228">
        <v>117</v>
      </c>
      <c r="O843" s="228">
        <v>9087</v>
      </c>
      <c r="P843" s="228">
        <v>1</v>
      </c>
      <c r="Q843" s="228">
        <v>378</v>
      </c>
      <c r="R843" s="228"/>
      <c r="S843" s="227" t="s">
        <v>2004</v>
      </c>
      <c r="T843" s="227" t="s">
        <v>1988</v>
      </c>
      <c r="U843" s="227"/>
      <c r="V843" s="227">
        <v>2021</v>
      </c>
      <c r="W843" s="233"/>
      <c r="X843" s="233"/>
      <c r="Y843" s="233"/>
      <c r="Z843" s="233"/>
      <c r="AA843" s="233"/>
      <c r="AB843" s="233"/>
      <c r="AC843" s="228">
        <v>9300</v>
      </c>
      <c r="AD843" s="227"/>
      <c r="AE843" s="227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27"/>
    </row>
    <row r="844" spans="1:48" ht="24" customHeight="1">
      <c r="A844" s="208"/>
      <c r="B844" s="221"/>
      <c r="C844" s="227" t="s">
        <v>5434</v>
      </c>
      <c r="D844" s="227" t="s">
        <v>24056</v>
      </c>
      <c r="E844" s="227" t="s">
        <v>12110</v>
      </c>
      <c r="F844" s="227" t="s">
        <v>5434</v>
      </c>
      <c r="G844" s="227" t="s">
        <v>5434</v>
      </c>
      <c r="H844" s="233"/>
      <c r="I844" s="228">
        <v>6468</v>
      </c>
      <c r="J844" s="228"/>
      <c r="K844" s="228"/>
      <c r="L844" s="227" t="s">
        <v>148</v>
      </c>
      <c r="M844" s="228">
        <v>66</v>
      </c>
      <c r="N844" s="228">
        <v>98</v>
      </c>
      <c r="O844" s="228">
        <v>6468</v>
      </c>
      <c r="P844" s="228">
        <v>1</v>
      </c>
      <c r="Q844" s="228">
        <v>300</v>
      </c>
      <c r="R844" s="228">
        <v>580</v>
      </c>
      <c r="S844" s="227" t="s">
        <v>178</v>
      </c>
      <c r="T844" s="227" t="s">
        <v>466</v>
      </c>
      <c r="U844" s="227"/>
      <c r="V844" s="227">
        <v>2006</v>
      </c>
      <c r="W844" s="233"/>
      <c r="X844" s="233"/>
      <c r="Y844" s="233"/>
      <c r="Z844" s="233"/>
      <c r="AA844" s="233"/>
      <c r="AB844" s="233"/>
      <c r="AC844" s="228">
        <v>300</v>
      </c>
      <c r="AD844" s="227"/>
      <c r="AE844" s="227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27"/>
    </row>
    <row r="845" spans="1:48" ht="24" customHeight="1">
      <c r="A845" s="208"/>
      <c r="B845" s="221"/>
      <c r="C845" s="227" t="s">
        <v>5434</v>
      </c>
      <c r="D845" s="227" t="s">
        <v>24057</v>
      </c>
      <c r="E845" s="227" t="s">
        <v>5436</v>
      </c>
      <c r="F845" s="227" t="s">
        <v>5434</v>
      </c>
      <c r="G845" s="227" t="s">
        <v>5434</v>
      </c>
      <c r="H845" s="233">
        <v>1</v>
      </c>
      <c r="I845" s="228">
        <v>44250</v>
      </c>
      <c r="J845" s="228">
        <v>293</v>
      </c>
      <c r="K845" s="228">
        <v>595</v>
      </c>
      <c r="L845" s="227" t="s">
        <v>148</v>
      </c>
      <c r="M845" s="228">
        <v>85</v>
      </c>
      <c r="N845" s="228">
        <v>105</v>
      </c>
      <c r="O845" s="228">
        <v>8925</v>
      </c>
      <c r="P845" s="228">
        <v>1</v>
      </c>
      <c r="Q845" s="228">
        <v>2500</v>
      </c>
      <c r="R845" s="228">
        <v>4000</v>
      </c>
      <c r="S845" s="227" t="s">
        <v>178</v>
      </c>
      <c r="T845" s="227" t="s">
        <v>466</v>
      </c>
      <c r="U845" s="227"/>
      <c r="V845" s="227">
        <v>2000</v>
      </c>
      <c r="W845" s="233">
        <v>4000</v>
      </c>
      <c r="X845" s="233">
        <v>4000</v>
      </c>
      <c r="Y845" s="233" t="s">
        <v>465</v>
      </c>
      <c r="Z845" s="233">
        <v>2000</v>
      </c>
      <c r="AA845" s="233">
        <v>1100</v>
      </c>
      <c r="AB845" s="233"/>
      <c r="AC845" s="228">
        <v>1765</v>
      </c>
      <c r="AD845" s="227"/>
      <c r="AE845" s="227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27"/>
    </row>
    <row r="846" spans="1:48" ht="24" customHeight="1">
      <c r="A846" s="208"/>
      <c r="B846" s="221"/>
      <c r="C846" s="227" t="s">
        <v>5434</v>
      </c>
      <c r="D846" s="227" t="s">
        <v>24058</v>
      </c>
      <c r="E846" s="227" t="s">
        <v>12111</v>
      </c>
      <c r="F846" s="227" t="s">
        <v>5434</v>
      </c>
      <c r="G846" s="227" t="s">
        <v>5434</v>
      </c>
      <c r="H846" s="233"/>
      <c r="I846" s="228">
        <v>48841</v>
      </c>
      <c r="J846" s="228"/>
      <c r="K846" s="228"/>
      <c r="L846" s="227" t="s">
        <v>148</v>
      </c>
      <c r="M846" s="228">
        <v>70</v>
      </c>
      <c r="N846" s="228">
        <v>105</v>
      </c>
      <c r="O846" s="228">
        <v>7350</v>
      </c>
      <c r="P846" s="228">
        <v>1</v>
      </c>
      <c r="Q846" s="228"/>
      <c r="R846" s="228"/>
      <c r="S846" s="227" t="s">
        <v>914</v>
      </c>
      <c r="T846" s="227" t="s">
        <v>914</v>
      </c>
      <c r="U846" s="227"/>
      <c r="V846" s="227">
        <v>2019</v>
      </c>
      <c r="W846" s="233"/>
      <c r="X846" s="233"/>
      <c r="Y846" s="233"/>
      <c r="Z846" s="233"/>
      <c r="AA846" s="233"/>
      <c r="AB846" s="233"/>
      <c r="AC846" s="228">
        <v>300</v>
      </c>
      <c r="AD846" s="227"/>
      <c r="AE846" s="227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27"/>
    </row>
    <row r="847" spans="1:48" ht="24" customHeight="1">
      <c r="A847" s="208"/>
      <c r="B847" s="221"/>
      <c r="C847" s="227" t="s">
        <v>5434</v>
      </c>
      <c r="D847" s="227" t="s">
        <v>24059</v>
      </c>
      <c r="E847" s="227" t="s">
        <v>12112</v>
      </c>
      <c r="F847" s="227" t="s">
        <v>5434</v>
      </c>
      <c r="G847" s="227" t="s">
        <v>5434</v>
      </c>
      <c r="H847" s="233"/>
      <c r="I847" s="228">
        <v>19392</v>
      </c>
      <c r="J847" s="228">
        <v>94.66</v>
      </c>
      <c r="K847" s="228">
        <v>94.66</v>
      </c>
      <c r="L847" s="227" t="s">
        <v>290</v>
      </c>
      <c r="M847" s="228">
        <v>68</v>
      </c>
      <c r="N847" s="228">
        <v>100</v>
      </c>
      <c r="O847" s="228">
        <v>6800</v>
      </c>
      <c r="P847" s="228">
        <v>1</v>
      </c>
      <c r="Q847" s="228"/>
      <c r="R847" s="228"/>
      <c r="S847" s="227" t="s">
        <v>178</v>
      </c>
      <c r="T847" s="227" t="s">
        <v>148</v>
      </c>
      <c r="U847" s="227"/>
      <c r="V847" s="227">
        <v>2013</v>
      </c>
      <c r="W847" s="233"/>
      <c r="X847" s="233"/>
      <c r="Y847" s="233"/>
      <c r="Z847" s="233"/>
      <c r="AA847" s="233"/>
      <c r="AB847" s="233"/>
      <c r="AC847" s="228">
        <v>1500</v>
      </c>
      <c r="AD847" s="227"/>
      <c r="AE847" s="227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27"/>
    </row>
    <row r="848" spans="1:48" ht="24" customHeight="1">
      <c r="A848" s="208"/>
      <c r="B848" s="221"/>
      <c r="C848" s="227" t="s">
        <v>13139</v>
      </c>
      <c r="D848" s="227" t="s">
        <v>24060</v>
      </c>
      <c r="E848" s="227" t="s">
        <v>13140</v>
      </c>
      <c r="F848" s="227" t="s">
        <v>13139</v>
      </c>
      <c r="G848" s="227" t="s">
        <v>13139</v>
      </c>
      <c r="H848" s="233"/>
      <c r="I848" s="228">
        <v>11700</v>
      </c>
      <c r="J848" s="228"/>
      <c r="K848" s="228"/>
      <c r="L848" s="227" t="s">
        <v>1982</v>
      </c>
      <c r="M848" s="228">
        <v>65</v>
      </c>
      <c r="N848" s="228">
        <v>94</v>
      </c>
      <c r="O848" s="228">
        <v>6100</v>
      </c>
      <c r="P848" s="228">
        <v>1</v>
      </c>
      <c r="Q848" s="228"/>
      <c r="R848" s="228"/>
      <c r="S848" s="227"/>
      <c r="T848" s="227" t="s">
        <v>1982</v>
      </c>
      <c r="U848" s="227"/>
      <c r="V848" s="227">
        <v>2012</v>
      </c>
      <c r="W848" s="233"/>
      <c r="X848" s="233"/>
      <c r="Y848" s="233"/>
      <c r="Z848" s="233"/>
      <c r="AA848" s="233"/>
      <c r="AB848" s="233"/>
      <c r="AC848" s="228">
        <v>100</v>
      </c>
      <c r="AD848" s="227"/>
      <c r="AE848" s="227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27"/>
    </row>
    <row r="849" spans="1:48" ht="24" customHeight="1">
      <c r="A849" s="208"/>
      <c r="B849" s="221"/>
      <c r="C849" s="227" t="s">
        <v>13139</v>
      </c>
      <c r="D849" s="227" t="s">
        <v>24061</v>
      </c>
      <c r="E849" s="227" t="s">
        <v>17326</v>
      </c>
      <c r="F849" s="227" t="s">
        <v>13139</v>
      </c>
      <c r="G849" s="227" t="s">
        <v>13139</v>
      </c>
      <c r="H849" s="233"/>
      <c r="I849" s="228">
        <v>15200</v>
      </c>
      <c r="J849" s="228"/>
      <c r="K849" s="228"/>
      <c r="L849" s="227" t="s">
        <v>17327</v>
      </c>
      <c r="M849" s="228">
        <v>68</v>
      </c>
      <c r="N849" s="228">
        <v>98</v>
      </c>
      <c r="O849" s="228">
        <v>7344</v>
      </c>
      <c r="P849" s="228">
        <v>1</v>
      </c>
      <c r="Q849" s="228"/>
      <c r="R849" s="228"/>
      <c r="S849" s="227"/>
      <c r="T849" s="227"/>
      <c r="U849" s="227"/>
      <c r="V849" s="227">
        <v>2023</v>
      </c>
      <c r="W849" s="233"/>
      <c r="X849" s="233"/>
      <c r="Y849" s="233"/>
      <c r="Z849" s="233"/>
      <c r="AA849" s="233"/>
      <c r="AB849" s="233"/>
      <c r="AC849" s="228">
        <v>1500</v>
      </c>
      <c r="AD849" s="227"/>
      <c r="AE849" s="227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27" t="s">
        <v>13749</v>
      </c>
    </row>
    <row r="850" spans="1:48" ht="24" customHeight="1">
      <c r="A850" s="208"/>
      <c r="B850" s="221"/>
      <c r="C850" s="227" t="s">
        <v>5494</v>
      </c>
      <c r="D850" s="227" t="s">
        <v>24062</v>
      </c>
      <c r="E850" s="227" t="s">
        <v>13141</v>
      </c>
      <c r="F850" s="227" t="s">
        <v>5494</v>
      </c>
      <c r="G850" s="227" t="s">
        <v>5494</v>
      </c>
      <c r="H850" s="227"/>
      <c r="I850" s="310">
        <v>7981</v>
      </c>
      <c r="J850" s="240"/>
      <c r="K850" s="240"/>
      <c r="L850" s="240" t="s">
        <v>290</v>
      </c>
      <c r="M850" s="227">
        <v>45</v>
      </c>
      <c r="N850" s="227">
        <v>90</v>
      </c>
      <c r="O850" s="310">
        <v>4050</v>
      </c>
      <c r="P850" s="227">
        <v>1</v>
      </c>
      <c r="Q850" s="310"/>
      <c r="R850" s="310"/>
      <c r="S850" s="240"/>
      <c r="T850" s="240"/>
      <c r="U850" s="240"/>
      <c r="V850" s="227">
        <v>2009</v>
      </c>
      <c r="W850" s="228"/>
      <c r="X850" s="228"/>
      <c r="Y850" s="227"/>
      <c r="Z850" s="227"/>
      <c r="AA850" s="227"/>
      <c r="AB850" s="227"/>
      <c r="AC850" s="310">
        <v>1000</v>
      </c>
      <c r="AD850" s="227"/>
      <c r="AE850" s="227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27"/>
    </row>
    <row r="851" spans="1:48" ht="24" customHeight="1">
      <c r="A851" s="208"/>
      <c r="B851" s="221"/>
      <c r="C851" s="227" t="s">
        <v>5494</v>
      </c>
      <c r="D851" s="227"/>
      <c r="E851" s="227" t="s">
        <v>12113</v>
      </c>
      <c r="F851" s="227" t="s">
        <v>5494</v>
      </c>
      <c r="G851" s="227" t="s">
        <v>5494</v>
      </c>
      <c r="H851" s="233"/>
      <c r="I851" s="228">
        <v>51544</v>
      </c>
      <c r="J851" s="228">
        <v>465.12</v>
      </c>
      <c r="K851" s="228">
        <v>708.2</v>
      </c>
      <c r="L851" s="227" t="s">
        <v>290</v>
      </c>
      <c r="M851" s="228">
        <v>91</v>
      </c>
      <c r="N851" s="228">
        <v>126</v>
      </c>
      <c r="O851" s="228">
        <v>11428</v>
      </c>
      <c r="P851" s="228">
        <v>1</v>
      </c>
      <c r="Q851" s="228"/>
      <c r="R851" s="228"/>
      <c r="S851" s="234"/>
      <c r="T851" s="234" t="s">
        <v>12114</v>
      </c>
      <c r="U851" s="234"/>
      <c r="V851" s="227">
        <v>2013</v>
      </c>
      <c r="W851" s="233"/>
      <c r="X851" s="233"/>
      <c r="Y851" s="233"/>
      <c r="Z851" s="233"/>
      <c r="AA851" s="233"/>
      <c r="AB851" s="233"/>
      <c r="AC851" s="228">
        <v>7800</v>
      </c>
      <c r="AD851" s="227"/>
      <c r="AE851" s="227"/>
      <c r="AF851" s="233"/>
      <c r="AG851" s="233"/>
      <c r="AH851" s="233"/>
      <c r="AI851" s="233"/>
      <c r="AJ851" s="366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27"/>
    </row>
    <row r="852" spans="1:48" ht="24" customHeight="1">
      <c r="A852" s="208"/>
      <c r="B852" s="221"/>
      <c r="C852" s="227" t="s">
        <v>5494</v>
      </c>
      <c r="D852" s="227"/>
      <c r="E852" s="227" t="s">
        <v>12115</v>
      </c>
      <c r="F852" s="227" t="s">
        <v>5494</v>
      </c>
      <c r="G852" s="227" t="s">
        <v>5494</v>
      </c>
      <c r="H852" s="233"/>
      <c r="I852" s="228">
        <v>68902</v>
      </c>
      <c r="J852" s="228"/>
      <c r="K852" s="228"/>
      <c r="L852" s="227" t="s">
        <v>290</v>
      </c>
      <c r="M852" s="228">
        <v>68</v>
      </c>
      <c r="N852" s="228">
        <v>105</v>
      </c>
      <c r="O852" s="228">
        <v>7140</v>
      </c>
      <c r="P852" s="228">
        <v>1</v>
      </c>
      <c r="Q852" s="228"/>
      <c r="R852" s="228"/>
      <c r="S852" s="234"/>
      <c r="T852" s="227" t="s">
        <v>466</v>
      </c>
      <c r="U852" s="227"/>
      <c r="V852" s="227">
        <v>2012</v>
      </c>
      <c r="W852" s="233"/>
      <c r="X852" s="233"/>
      <c r="Y852" s="233"/>
      <c r="Z852" s="233"/>
      <c r="AA852" s="233"/>
      <c r="AB852" s="233"/>
      <c r="AC852" s="228">
        <v>6600</v>
      </c>
      <c r="AD852" s="227"/>
      <c r="AE852" s="227"/>
      <c r="AF852" s="233"/>
      <c r="AG852" s="233"/>
      <c r="AH852" s="233"/>
      <c r="AI852" s="233"/>
      <c r="AJ852" s="366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27"/>
    </row>
    <row r="853" spans="1:48" ht="24" customHeight="1">
      <c r="A853" s="208"/>
      <c r="B853" s="221"/>
      <c r="C853" s="227" t="s">
        <v>5494</v>
      </c>
      <c r="D853" s="227"/>
      <c r="E853" s="227" t="s">
        <v>5495</v>
      </c>
      <c r="F853" s="227" t="s">
        <v>5494</v>
      </c>
      <c r="G853" s="227" t="s">
        <v>5494</v>
      </c>
      <c r="H853" s="233"/>
      <c r="I853" s="228">
        <v>42888</v>
      </c>
      <c r="J853" s="228">
        <v>3813</v>
      </c>
      <c r="K853" s="228">
        <v>777</v>
      </c>
      <c r="L853" s="227" t="s">
        <v>290</v>
      </c>
      <c r="M853" s="228">
        <v>112</v>
      </c>
      <c r="N853" s="228">
        <v>112</v>
      </c>
      <c r="O853" s="228">
        <v>12633</v>
      </c>
      <c r="P853" s="228">
        <v>1</v>
      </c>
      <c r="Q853" s="228">
        <v>200</v>
      </c>
      <c r="R853" s="228">
        <v>500</v>
      </c>
      <c r="S853" s="234" t="s">
        <v>852</v>
      </c>
      <c r="T853" s="227" t="s">
        <v>466</v>
      </c>
      <c r="U853" s="227"/>
      <c r="V853" s="227">
        <v>2016</v>
      </c>
      <c r="W853" s="233"/>
      <c r="X853" s="233"/>
      <c r="Y853" s="233"/>
      <c r="Z853" s="233"/>
      <c r="AA853" s="233"/>
      <c r="AB853" s="233"/>
      <c r="AC853" s="228">
        <v>5600</v>
      </c>
      <c r="AD853" s="227"/>
      <c r="AE853" s="227"/>
      <c r="AF853" s="233"/>
      <c r="AG853" s="233"/>
      <c r="AH853" s="233"/>
      <c r="AI853" s="233"/>
      <c r="AJ853" s="366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27"/>
    </row>
    <row r="854" spans="1:48" ht="24" customHeight="1">
      <c r="A854" s="208"/>
      <c r="B854" s="221"/>
      <c r="C854" s="227" t="s">
        <v>5440</v>
      </c>
      <c r="D854" s="227" t="s">
        <v>24036</v>
      </c>
      <c r="E854" s="227" t="s">
        <v>12116</v>
      </c>
      <c r="F854" s="227" t="s">
        <v>5440</v>
      </c>
      <c r="G854" s="227" t="s">
        <v>5440</v>
      </c>
      <c r="H854" s="233">
        <v>5</v>
      </c>
      <c r="I854" s="228">
        <v>28584</v>
      </c>
      <c r="J854" s="228">
        <v>470</v>
      </c>
      <c r="K854" s="228">
        <v>470</v>
      </c>
      <c r="L854" s="227" t="s">
        <v>24063</v>
      </c>
      <c r="M854" s="228" t="s">
        <v>24064</v>
      </c>
      <c r="N854" s="228" t="s">
        <v>24065</v>
      </c>
      <c r="O854" s="228">
        <v>26122</v>
      </c>
      <c r="P854" s="228">
        <v>3</v>
      </c>
      <c r="Q854" s="228">
        <v>500</v>
      </c>
      <c r="R854" s="228">
        <v>500</v>
      </c>
      <c r="S854" s="227" t="s">
        <v>465</v>
      </c>
      <c r="T854" s="227" t="s">
        <v>466</v>
      </c>
      <c r="U854" s="227"/>
      <c r="V854" s="227">
        <v>2008</v>
      </c>
      <c r="W854" s="233"/>
      <c r="X854" s="233"/>
      <c r="Y854" s="233"/>
      <c r="Z854" s="233"/>
      <c r="AA854" s="233"/>
      <c r="AB854" s="233"/>
      <c r="AC854" s="228">
        <v>27960</v>
      </c>
      <c r="AD854" s="227"/>
      <c r="AE854" s="227"/>
      <c r="AF854" s="233"/>
      <c r="AG854" s="233"/>
      <c r="AH854" s="233">
        <v>8</v>
      </c>
      <c r="AI854" s="233"/>
      <c r="AJ854" s="366"/>
      <c r="AK854" s="233"/>
      <c r="AL854" s="233"/>
      <c r="AM854" s="233"/>
      <c r="AN854" s="233"/>
      <c r="AO854" s="233"/>
      <c r="AP854" s="233"/>
      <c r="AQ854" s="233"/>
      <c r="AR854" s="233"/>
      <c r="AS854" s="233"/>
      <c r="AT854" s="233"/>
      <c r="AU854" s="233"/>
      <c r="AV854" s="227" t="s">
        <v>16507</v>
      </c>
    </row>
    <row r="855" spans="1:48" ht="24" customHeight="1">
      <c r="A855" s="208"/>
      <c r="B855" s="221"/>
      <c r="C855" s="227" t="s">
        <v>5442</v>
      </c>
      <c r="D855" s="227"/>
      <c r="E855" s="227" t="s">
        <v>12117</v>
      </c>
      <c r="F855" s="227" t="s">
        <v>5442</v>
      </c>
      <c r="G855" s="227" t="s">
        <v>5442</v>
      </c>
      <c r="H855" s="233"/>
      <c r="I855" s="228">
        <v>70000</v>
      </c>
      <c r="J855" s="228">
        <v>2077</v>
      </c>
      <c r="K855" s="228">
        <v>1671</v>
      </c>
      <c r="L855" s="227" t="s">
        <v>148</v>
      </c>
      <c r="M855" s="228">
        <v>75</v>
      </c>
      <c r="N855" s="228">
        <v>105</v>
      </c>
      <c r="O855" s="228">
        <v>7875</v>
      </c>
      <c r="P855" s="228">
        <v>1</v>
      </c>
      <c r="Q855" s="228">
        <v>7900</v>
      </c>
      <c r="R855" s="228">
        <v>7900</v>
      </c>
      <c r="S855" s="227" t="s">
        <v>465</v>
      </c>
      <c r="T855" s="227" t="s">
        <v>466</v>
      </c>
      <c r="U855" s="227"/>
      <c r="V855" s="227">
        <v>2001</v>
      </c>
      <c r="W855" s="366"/>
      <c r="X855" s="366"/>
      <c r="Y855" s="366"/>
      <c r="Z855" s="366"/>
      <c r="AA855" s="366"/>
      <c r="AB855" s="233"/>
      <c r="AC855" s="228">
        <v>12393</v>
      </c>
      <c r="AD855" s="227"/>
      <c r="AE855" s="227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27" t="s">
        <v>16507</v>
      </c>
    </row>
    <row r="856" spans="1:48" ht="24" customHeight="1">
      <c r="A856" s="208"/>
      <c r="B856" s="221"/>
      <c r="C856" s="227" t="s">
        <v>5442</v>
      </c>
      <c r="D856" s="227"/>
      <c r="E856" s="227" t="s">
        <v>12118</v>
      </c>
      <c r="F856" s="227" t="s">
        <v>5442</v>
      </c>
      <c r="G856" s="227" t="s">
        <v>5442</v>
      </c>
      <c r="H856" s="233"/>
      <c r="I856" s="228">
        <v>39860</v>
      </c>
      <c r="J856" s="228"/>
      <c r="K856" s="228"/>
      <c r="L856" s="227" t="s">
        <v>290</v>
      </c>
      <c r="M856" s="228">
        <v>68</v>
      </c>
      <c r="N856" s="228">
        <v>112</v>
      </c>
      <c r="O856" s="228">
        <v>12182</v>
      </c>
      <c r="P856" s="228">
        <v>2</v>
      </c>
      <c r="Q856" s="228">
        <v>150</v>
      </c>
      <c r="R856" s="228">
        <v>200</v>
      </c>
      <c r="S856" s="227" t="s">
        <v>178</v>
      </c>
      <c r="T856" s="227" t="s">
        <v>466</v>
      </c>
      <c r="U856" s="227"/>
      <c r="V856" s="227">
        <v>2007</v>
      </c>
      <c r="W856" s="233"/>
      <c r="X856" s="233"/>
      <c r="Y856" s="233"/>
      <c r="Z856" s="233"/>
      <c r="AA856" s="233"/>
      <c r="AB856" s="233"/>
      <c r="AC856" s="228">
        <v>1050</v>
      </c>
      <c r="AD856" s="227"/>
      <c r="AE856" s="227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27"/>
    </row>
    <row r="857" spans="1:48" ht="24" customHeight="1">
      <c r="A857" s="208"/>
      <c r="B857" s="221"/>
      <c r="C857" s="227" t="s">
        <v>5442</v>
      </c>
      <c r="D857" s="227"/>
      <c r="E857" s="227" t="s">
        <v>12119</v>
      </c>
      <c r="F857" s="227" t="s">
        <v>5442</v>
      </c>
      <c r="G857" s="227" t="s">
        <v>5442</v>
      </c>
      <c r="H857" s="233"/>
      <c r="I857" s="228">
        <v>8814</v>
      </c>
      <c r="J857" s="228"/>
      <c r="K857" s="228"/>
      <c r="L857" s="227" t="s">
        <v>290</v>
      </c>
      <c r="M857" s="228">
        <v>68</v>
      </c>
      <c r="N857" s="228">
        <v>105</v>
      </c>
      <c r="O857" s="228">
        <v>7140</v>
      </c>
      <c r="P857" s="228">
        <v>1</v>
      </c>
      <c r="Q857" s="228">
        <v>360</v>
      </c>
      <c r="R857" s="228">
        <v>500</v>
      </c>
      <c r="S857" s="227" t="s">
        <v>178</v>
      </c>
      <c r="T857" s="227" t="s">
        <v>466</v>
      </c>
      <c r="U857" s="227"/>
      <c r="V857" s="227">
        <v>2012</v>
      </c>
      <c r="W857" s="233"/>
      <c r="X857" s="233"/>
      <c r="Y857" s="233"/>
      <c r="Z857" s="233"/>
      <c r="AA857" s="233"/>
      <c r="AB857" s="233"/>
      <c r="AC857" s="228">
        <v>609</v>
      </c>
      <c r="AD857" s="227"/>
      <c r="AE857" s="227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27"/>
    </row>
    <row r="858" spans="1:48" ht="24" customHeight="1">
      <c r="A858" s="208"/>
      <c r="B858" s="221"/>
      <c r="C858" s="227" t="s">
        <v>5442</v>
      </c>
      <c r="D858" s="227"/>
      <c r="E858" s="227" t="s">
        <v>12120</v>
      </c>
      <c r="F858" s="227" t="s">
        <v>5442</v>
      </c>
      <c r="G858" s="227" t="s">
        <v>5442</v>
      </c>
      <c r="H858" s="233"/>
      <c r="I858" s="228">
        <v>22806</v>
      </c>
      <c r="J858" s="228"/>
      <c r="K858" s="228"/>
      <c r="L858" s="227" t="s">
        <v>290</v>
      </c>
      <c r="M858" s="228">
        <v>68</v>
      </c>
      <c r="N858" s="228">
        <v>105</v>
      </c>
      <c r="O858" s="228">
        <v>15215</v>
      </c>
      <c r="P858" s="228">
        <v>2</v>
      </c>
      <c r="Q858" s="228">
        <v>240</v>
      </c>
      <c r="R858" s="228">
        <v>3000</v>
      </c>
      <c r="S858" s="227" t="s">
        <v>178</v>
      </c>
      <c r="T858" s="227" t="s">
        <v>466</v>
      </c>
      <c r="U858" s="227"/>
      <c r="V858" s="227">
        <v>2010</v>
      </c>
      <c r="W858" s="233"/>
      <c r="X858" s="233"/>
      <c r="Y858" s="233"/>
      <c r="Z858" s="233"/>
      <c r="AA858" s="233"/>
      <c r="AB858" s="233"/>
      <c r="AC858" s="228">
        <v>5556</v>
      </c>
      <c r="AD858" s="227"/>
      <c r="AE858" s="227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27"/>
    </row>
    <row r="859" spans="1:48" ht="24" customHeight="1">
      <c r="A859" s="208"/>
      <c r="B859" s="221"/>
      <c r="C859" s="227" t="s">
        <v>5447</v>
      </c>
      <c r="D859" s="227" t="s">
        <v>5448</v>
      </c>
      <c r="E859" s="227" t="s">
        <v>10467</v>
      </c>
      <c r="F859" s="227" t="s">
        <v>5447</v>
      </c>
      <c r="G859" s="227" t="s">
        <v>5447</v>
      </c>
      <c r="H859" s="233"/>
      <c r="I859" s="228">
        <v>62585</v>
      </c>
      <c r="J859" s="228">
        <v>3163</v>
      </c>
      <c r="K859" s="228">
        <v>3163</v>
      </c>
      <c r="L859" s="227" t="s">
        <v>148</v>
      </c>
      <c r="M859" s="228">
        <v>68</v>
      </c>
      <c r="N859" s="228">
        <v>105</v>
      </c>
      <c r="O859" s="228">
        <v>7140</v>
      </c>
      <c r="P859" s="228">
        <v>1</v>
      </c>
      <c r="Q859" s="228">
        <v>4046</v>
      </c>
      <c r="R859" s="228">
        <v>6000</v>
      </c>
      <c r="S859" s="227" t="s">
        <v>10468</v>
      </c>
      <c r="T859" s="227" t="s">
        <v>466</v>
      </c>
      <c r="U859" s="227" t="s">
        <v>18732</v>
      </c>
      <c r="V859" s="227">
        <v>1994</v>
      </c>
      <c r="W859" s="233">
        <v>2389</v>
      </c>
      <c r="X859" s="233"/>
      <c r="Y859" s="233"/>
      <c r="Z859" s="233"/>
      <c r="AA859" s="233"/>
      <c r="AB859" s="233"/>
      <c r="AC859" s="228">
        <v>2389</v>
      </c>
      <c r="AD859" s="227"/>
      <c r="AE859" s="227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27"/>
    </row>
    <row r="860" spans="1:48" ht="24" customHeight="1">
      <c r="A860" s="208"/>
      <c r="B860" s="221"/>
      <c r="C860" s="227" t="s">
        <v>5447</v>
      </c>
      <c r="D860" s="227" t="s">
        <v>24040</v>
      </c>
      <c r="E860" s="227" t="s">
        <v>10469</v>
      </c>
      <c r="F860" s="227" t="s">
        <v>5447</v>
      </c>
      <c r="G860" s="227" t="s">
        <v>5447</v>
      </c>
      <c r="H860" s="233"/>
      <c r="I860" s="228">
        <v>69420</v>
      </c>
      <c r="J860" s="228">
        <v>579</v>
      </c>
      <c r="K860" s="228">
        <v>579</v>
      </c>
      <c r="L860" s="227" t="s">
        <v>10470</v>
      </c>
      <c r="M860" s="228">
        <v>68</v>
      </c>
      <c r="N860" s="228">
        <v>105</v>
      </c>
      <c r="O860" s="228">
        <v>21420</v>
      </c>
      <c r="P860" s="228">
        <v>3</v>
      </c>
      <c r="Q860" s="228">
        <v>500</v>
      </c>
      <c r="R860" s="228">
        <v>1000</v>
      </c>
      <c r="S860" s="227" t="s">
        <v>178</v>
      </c>
      <c r="T860" s="227" t="s">
        <v>466</v>
      </c>
      <c r="U860" s="227" t="s">
        <v>18732</v>
      </c>
      <c r="V860" s="227">
        <v>2018</v>
      </c>
      <c r="W860" s="233">
        <v>8247</v>
      </c>
      <c r="X860" s="233"/>
      <c r="Y860" s="233"/>
      <c r="Z860" s="233"/>
      <c r="AA860" s="233"/>
      <c r="AB860" s="233"/>
      <c r="AC860" s="228">
        <v>8247</v>
      </c>
      <c r="AD860" s="227"/>
      <c r="AE860" s="227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27"/>
    </row>
    <row r="861" spans="1:48" ht="24" customHeight="1">
      <c r="A861" s="208"/>
      <c r="B861" s="221"/>
      <c r="C861" s="227" t="s">
        <v>5447</v>
      </c>
      <c r="D861" s="227" t="s">
        <v>24066</v>
      </c>
      <c r="E861" s="227" t="s">
        <v>10471</v>
      </c>
      <c r="F861" s="227" t="s">
        <v>5447</v>
      </c>
      <c r="G861" s="227" t="s">
        <v>5447</v>
      </c>
      <c r="H861" s="233"/>
      <c r="I861" s="228">
        <v>57657</v>
      </c>
      <c r="J861" s="228">
        <v>100</v>
      </c>
      <c r="K861" s="228">
        <v>100</v>
      </c>
      <c r="L861" s="227" t="s">
        <v>6441</v>
      </c>
      <c r="M861" s="228">
        <v>68</v>
      </c>
      <c r="N861" s="228">
        <v>105</v>
      </c>
      <c r="O861" s="228">
        <v>21420</v>
      </c>
      <c r="P861" s="228">
        <v>3</v>
      </c>
      <c r="Q861" s="228"/>
      <c r="R861" s="228"/>
      <c r="S861" s="227"/>
      <c r="T861" s="227"/>
      <c r="U861" s="227" t="s">
        <v>18732</v>
      </c>
      <c r="V861" s="227">
        <v>2010</v>
      </c>
      <c r="W861" s="233">
        <v>3349</v>
      </c>
      <c r="X861" s="233"/>
      <c r="Y861" s="233"/>
      <c r="Z861" s="233"/>
      <c r="AA861" s="233"/>
      <c r="AB861" s="233"/>
      <c r="AC861" s="228">
        <v>3349</v>
      </c>
      <c r="AD861" s="227"/>
      <c r="AE861" s="227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4"/>
    </row>
    <row r="862" spans="1:48" ht="24" customHeight="1">
      <c r="A862" s="208"/>
      <c r="B862" s="221"/>
      <c r="C862" s="227" t="s">
        <v>5452</v>
      </c>
      <c r="D862" s="227"/>
      <c r="E862" s="227" t="s">
        <v>12121</v>
      </c>
      <c r="F862" s="227" t="s">
        <v>5452</v>
      </c>
      <c r="G862" s="227" t="s">
        <v>5452</v>
      </c>
      <c r="H862" s="233"/>
      <c r="I862" s="228">
        <v>7350</v>
      </c>
      <c r="J862" s="228"/>
      <c r="K862" s="228"/>
      <c r="L862" s="227" t="s">
        <v>148</v>
      </c>
      <c r="M862" s="228">
        <v>64</v>
      </c>
      <c r="N862" s="228">
        <v>100</v>
      </c>
      <c r="O862" s="228">
        <v>6400</v>
      </c>
      <c r="P862" s="228">
        <v>1</v>
      </c>
      <c r="Q862" s="228">
        <v>200</v>
      </c>
      <c r="R862" s="228">
        <v>500</v>
      </c>
      <c r="S862" s="227" t="s">
        <v>178</v>
      </c>
      <c r="T862" s="234" t="s">
        <v>466</v>
      </c>
      <c r="U862" s="234"/>
      <c r="V862" s="227">
        <v>2006</v>
      </c>
      <c r="W862" s="233"/>
      <c r="X862" s="233"/>
      <c r="Y862" s="233"/>
      <c r="Z862" s="233"/>
      <c r="AA862" s="233"/>
      <c r="AB862" s="233"/>
      <c r="AC862" s="228">
        <v>300</v>
      </c>
      <c r="AD862" s="227"/>
      <c r="AE862" s="227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27"/>
    </row>
    <row r="863" spans="1:48" ht="24" customHeight="1">
      <c r="A863" s="208"/>
      <c r="B863" s="221"/>
      <c r="C863" s="227" t="s">
        <v>5452</v>
      </c>
      <c r="D863" s="227"/>
      <c r="E863" s="227" t="s">
        <v>12122</v>
      </c>
      <c r="F863" s="227" t="s">
        <v>5452</v>
      </c>
      <c r="G863" s="227" t="s">
        <v>5452</v>
      </c>
      <c r="H863" s="233"/>
      <c r="I863" s="228">
        <v>37784</v>
      </c>
      <c r="J863" s="367">
        <v>102</v>
      </c>
      <c r="K863" s="367">
        <v>102</v>
      </c>
      <c r="L863" s="227" t="s">
        <v>290</v>
      </c>
      <c r="M863" s="228">
        <v>77</v>
      </c>
      <c r="N863" s="228">
        <v>115</v>
      </c>
      <c r="O863" s="228">
        <v>8970</v>
      </c>
      <c r="P863" s="228">
        <v>1</v>
      </c>
      <c r="Q863" s="228">
        <v>200</v>
      </c>
      <c r="R863" s="228">
        <v>500</v>
      </c>
      <c r="S863" s="227" t="s">
        <v>178</v>
      </c>
      <c r="T863" s="227" t="s">
        <v>466</v>
      </c>
      <c r="U863" s="227"/>
      <c r="V863" s="227">
        <v>2010</v>
      </c>
      <c r="W863" s="233"/>
      <c r="X863" s="233"/>
      <c r="Y863" s="233"/>
      <c r="Z863" s="233"/>
      <c r="AA863" s="233"/>
      <c r="AB863" s="233"/>
      <c r="AC863" s="228">
        <v>3005</v>
      </c>
      <c r="AD863" s="227"/>
      <c r="AE863" s="227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27"/>
    </row>
    <row r="864" spans="1:48" ht="24" customHeight="1">
      <c r="A864" s="208"/>
      <c r="B864" s="221"/>
      <c r="C864" s="227" t="s">
        <v>5452</v>
      </c>
      <c r="D864" s="227"/>
      <c r="E864" s="227" t="s">
        <v>12123</v>
      </c>
      <c r="F864" s="227" t="s">
        <v>5452</v>
      </c>
      <c r="G864" s="227" t="s">
        <v>5452</v>
      </c>
      <c r="H864" s="233"/>
      <c r="I864" s="228">
        <v>9416</v>
      </c>
      <c r="J864" s="367">
        <v>102</v>
      </c>
      <c r="K864" s="367">
        <v>102</v>
      </c>
      <c r="L864" s="227" t="s">
        <v>290</v>
      </c>
      <c r="M864" s="228">
        <v>74</v>
      </c>
      <c r="N864" s="228">
        <v>113</v>
      </c>
      <c r="O864" s="228">
        <v>8362</v>
      </c>
      <c r="P864" s="228">
        <v>1</v>
      </c>
      <c r="Q864" s="228">
        <v>200</v>
      </c>
      <c r="R864" s="228">
        <v>500</v>
      </c>
      <c r="S864" s="227" t="s">
        <v>178</v>
      </c>
      <c r="T864" s="227" t="s">
        <v>466</v>
      </c>
      <c r="U864" s="227"/>
      <c r="V864" s="227">
        <v>2010</v>
      </c>
      <c r="W864" s="233"/>
      <c r="X864" s="233"/>
      <c r="Y864" s="233"/>
      <c r="Z864" s="233"/>
      <c r="AA864" s="233"/>
      <c r="AB864" s="233"/>
      <c r="AC864" s="228">
        <v>1372</v>
      </c>
      <c r="AD864" s="227"/>
      <c r="AE864" s="227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27"/>
    </row>
    <row r="865" spans="1:48" ht="24" customHeight="1">
      <c r="A865" s="208"/>
      <c r="B865" s="221"/>
      <c r="C865" s="227" t="s">
        <v>5452</v>
      </c>
      <c r="D865" s="227"/>
      <c r="E865" s="227" t="s">
        <v>12124</v>
      </c>
      <c r="F865" s="227" t="s">
        <v>5452</v>
      </c>
      <c r="G865" s="227" t="s">
        <v>5452</v>
      </c>
      <c r="H865" s="233"/>
      <c r="I865" s="228">
        <v>9028</v>
      </c>
      <c r="J865" s="367"/>
      <c r="K865" s="367"/>
      <c r="L865" s="227" t="s">
        <v>148</v>
      </c>
      <c r="M865" s="228">
        <v>68</v>
      </c>
      <c r="N865" s="228">
        <v>105</v>
      </c>
      <c r="O865" s="228">
        <v>7140</v>
      </c>
      <c r="P865" s="228">
        <v>1</v>
      </c>
      <c r="Q865" s="228"/>
      <c r="R865" s="228"/>
      <c r="S865" s="227"/>
      <c r="T865" s="227"/>
      <c r="U865" s="227"/>
      <c r="V865" s="227">
        <v>2009</v>
      </c>
      <c r="W865" s="233"/>
      <c r="X865" s="233"/>
      <c r="Y865" s="233"/>
      <c r="Z865" s="233"/>
      <c r="AA865" s="233"/>
      <c r="AB865" s="233"/>
      <c r="AC865" s="228">
        <v>842</v>
      </c>
      <c r="AD865" s="227"/>
      <c r="AE865" s="227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27"/>
    </row>
    <row r="866" spans="1:48" ht="24" customHeight="1">
      <c r="A866" s="208"/>
      <c r="B866" s="221"/>
      <c r="C866" s="227" t="s">
        <v>5457</v>
      </c>
      <c r="D866" s="227"/>
      <c r="E866" s="227" t="s">
        <v>13142</v>
      </c>
      <c r="F866" s="227" t="s">
        <v>5457</v>
      </c>
      <c r="G866" s="227" t="s">
        <v>5457</v>
      </c>
      <c r="H866" s="233"/>
      <c r="I866" s="228">
        <v>7700</v>
      </c>
      <c r="J866" s="367"/>
      <c r="K866" s="367"/>
      <c r="L866" s="227" t="s">
        <v>1979</v>
      </c>
      <c r="M866" s="228">
        <v>110</v>
      </c>
      <c r="N866" s="228">
        <v>70</v>
      </c>
      <c r="O866" s="228">
        <v>7700</v>
      </c>
      <c r="P866" s="228">
        <v>1</v>
      </c>
      <c r="Q866" s="228"/>
      <c r="R866" s="228"/>
      <c r="S866" s="227" t="s">
        <v>9154</v>
      </c>
      <c r="T866" s="227" t="s">
        <v>466</v>
      </c>
      <c r="U866" s="227"/>
      <c r="V866" s="227">
        <v>2011</v>
      </c>
      <c r="W866" s="233">
        <v>2602</v>
      </c>
      <c r="X866" s="233"/>
      <c r="Y866" s="233"/>
      <c r="Z866" s="233"/>
      <c r="AA866" s="233"/>
      <c r="AB866" s="233"/>
      <c r="AC866" s="228">
        <v>805</v>
      </c>
      <c r="AD866" s="227"/>
      <c r="AE866" s="227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27"/>
    </row>
    <row r="867" spans="1:48" ht="24" customHeight="1">
      <c r="A867" s="208"/>
      <c r="B867" s="221"/>
      <c r="C867" s="227" t="s">
        <v>13143</v>
      </c>
      <c r="D867" s="227"/>
      <c r="E867" s="227" t="s">
        <v>13144</v>
      </c>
      <c r="F867" s="227" t="s">
        <v>13143</v>
      </c>
      <c r="G867" s="227" t="s">
        <v>13143</v>
      </c>
      <c r="H867" s="233"/>
      <c r="I867" s="228">
        <v>6825</v>
      </c>
      <c r="J867" s="367"/>
      <c r="K867" s="367"/>
      <c r="L867" s="227" t="s">
        <v>1979</v>
      </c>
      <c r="M867" s="228">
        <v>105</v>
      </c>
      <c r="N867" s="228">
        <v>65</v>
      </c>
      <c r="O867" s="228">
        <v>6825</v>
      </c>
      <c r="P867" s="228">
        <v>1</v>
      </c>
      <c r="Q867" s="228">
        <v>180</v>
      </c>
      <c r="R867" s="228"/>
      <c r="S867" s="227" t="s">
        <v>9154</v>
      </c>
      <c r="T867" s="227" t="s">
        <v>466</v>
      </c>
      <c r="U867" s="227"/>
      <c r="V867" s="227">
        <v>2011</v>
      </c>
      <c r="W867" s="233"/>
      <c r="X867" s="233"/>
      <c r="Y867" s="233"/>
      <c r="Z867" s="233"/>
      <c r="AA867" s="233"/>
      <c r="AB867" s="233"/>
      <c r="AC867" s="228">
        <v>1500</v>
      </c>
      <c r="AD867" s="227"/>
      <c r="AE867" s="227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27"/>
    </row>
    <row r="868" spans="1:48" ht="24" customHeight="1">
      <c r="A868" s="208"/>
      <c r="B868" s="221"/>
      <c r="C868" s="227" t="s">
        <v>13143</v>
      </c>
      <c r="D868" s="227"/>
      <c r="E868" s="227" t="s">
        <v>13145</v>
      </c>
      <c r="F868" s="227" t="s">
        <v>13143</v>
      </c>
      <c r="G868" s="227" t="s">
        <v>13143</v>
      </c>
      <c r="H868" s="233"/>
      <c r="I868" s="228">
        <v>8140</v>
      </c>
      <c r="J868" s="367"/>
      <c r="K868" s="367"/>
      <c r="L868" s="227" t="s">
        <v>1979</v>
      </c>
      <c r="M868" s="228">
        <v>110</v>
      </c>
      <c r="N868" s="228">
        <v>74</v>
      </c>
      <c r="O868" s="228">
        <v>8140</v>
      </c>
      <c r="P868" s="228">
        <v>3</v>
      </c>
      <c r="Q868" s="228"/>
      <c r="R868" s="228"/>
      <c r="S868" s="227"/>
      <c r="T868" s="227"/>
      <c r="U868" s="227"/>
      <c r="V868" s="227">
        <v>2020</v>
      </c>
      <c r="W868" s="233"/>
      <c r="X868" s="233"/>
      <c r="Y868" s="233"/>
      <c r="Z868" s="233"/>
      <c r="AA868" s="233"/>
      <c r="AB868" s="233"/>
      <c r="AC868" s="228"/>
      <c r="AD868" s="227"/>
      <c r="AE868" s="227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27"/>
    </row>
    <row r="869" spans="1:48" ht="24" customHeight="1">
      <c r="A869" s="208"/>
      <c r="B869" s="221"/>
      <c r="C869" s="227" t="s">
        <v>5461</v>
      </c>
      <c r="D869" s="227" t="s">
        <v>12125</v>
      </c>
      <c r="E869" s="227" t="s">
        <v>13146</v>
      </c>
      <c r="F869" s="227" t="s">
        <v>5461</v>
      </c>
      <c r="G869" s="227" t="s">
        <v>13147</v>
      </c>
      <c r="H869" s="233">
        <v>67683</v>
      </c>
      <c r="I869" s="228">
        <v>100100</v>
      </c>
      <c r="J869" s="228"/>
      <c r="K869" s="228">
        <v>483</v>
      </c>
      <c r="L869" s="227" t="s">
        <v>26354</v>
      </c>
      <c r="M869" s="228">
        <v>80</v>
      </c>
      <c r="N869" s="228">
        <v>120</v>
      </c>
      <c r="O869" s="228">
        <v>57600</v>
      </c>
      <c r="P869" s="228">
        <v>6</v>
      </c>
      <c r="Q869" s="228">
        <v>2500</v>
      </c>
      <c r="R869" s="228">
        <v>5000</v>
      </c>
      <c r="S869" s="227" t="s">
        <v>2004</v>
      </c>
      <c r="T869" s="227" t="s">
        <v>1988</v>
      </c>
      <c r="U869" s="227"/>
      <c r="V869" s="227" t="s">
        <v>13148</v>
      </c>
      <c r="W869" s="233"/>
      <c r="X869" s="233"/>
      <c r="Y869" s="233"/>
      <c r="Z869" s="233"/>
      <c r="AA869" s="233"/>
      <c r="AB869" s="233"/>
      <c r="AC869" s="228">
        <v>6245</v>
      </c>
      <c r="AD869" s="227"/>
      <c r="AE869" s="227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27"/>
    </row>
    <row r="870" spans="1:48" ht="24" customHeight="1">
      <c r="A870" s="208"/>
      <c r="B870" s="221"/>
      <c r="C870" s="227" t="s">
        <v>202</v>
      </c>
      <c r="D870" s="227"/>
      <c r="E870" s="227" t="s">
        <v>12126</v>
      </c>
      <c r="F870" s="227" t="s">
        <v>202</v>
      </c>
      <c r="G870" s="227" t="s">
        <v>202</v>
      </c>
      <c r="H870" s="233"/>
      <c r="I870" s="228">
        <v>93348</v>
      </c>
      <c r="J870" s="228"/>
      <c r="K870" s="228">
        <v>97</v>
      </c>
      <c r="L870" s="227" t="s">
        <v>290</v>
      </c>
      <c r="M870" s="228">
        <v>65</v>
      </c>
      <c r="N870" s="228">
        <v>100</v>
      </c>
      <c r="O870" s="228">
        <v>19500</v>
      </c>
      <c r="P870" s="228">
        <v>3</v>
      </c>
      <c r="Q870" s="228"/>
      <c r="R870" s="228">
        <v>1000</v>
      </c>
      <c r="S870" s="227" t="s">
        <v>178</v>
      </c>
      <c r="T870" s="227" t="s">
        <v>1087</v>
      </c>
      <c r="U870" s="227"/>
      <c r="V870" s="227">
        <v>2006</v>
      </c>
      <c r="W870" s="233"/>
      <c r="X870" s="233"/>
      <c r="Y870" s="233"/>
      <c r="Z870" s="233"/>
      <c r="AA870" s="233"/>
      <c r="AB870" s="233"/>
      <c r="AC870" s="228">
        <v>11600</v>
      </c>
      <c r="AD870" s="227"/>
      <c r="AE870" s="227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  <c r="AP870" s="233"/>
      <c r="AQ870" s="233"/>
      <c r="AR870" s="233"/>
      <c r="AS870" s="233"/>
      <c r="AT870" s="233"/>
      <c r="AU870" s="233"/>
      <c r="AV870" s="227"/>
    </row>
    <row r="871" spans="1:48" ht="24" customHeight="1">
      <c r="A871" s="208"/>
      <c r="B871" s="221"/>
      <c r="C871" s="227" t="s">
        <v>202</v>
      </c>
      <c r="D871" s="227"/>
      <c r="E871" s="227" t="s">
        <v>12127</v>
      </c>
      <c r="F871" s="227" t="s">
        <v>202</v>
      </c>
      <c r="G871" s="227" t="s">
        <v>202</v>
      </c>
      <c r="H871" s="233"/>
      <c r="I871" s="228">
        <v>17646</v>
      </c>
      <c r="J871" s="228"/>
      <c r="K871" s="228"/>
      <c r="L871" s="227" t="s">
        <v>290</v>
      </c>
      <c r="M871" s="228">
        <v>68</v>
      </c>
      <c r="N871" s="228">
        <v>105</v>
      </c>
      <c r="O871" s="228">
        <v>7140</v>
      </c>
      <c r="P871" s="228">
        <v>1</v>
      </c>
      <c r="Q871" s="228"/>
      <c r="R871" s="228"/>
      <c r="S871" s="227"/>
      <c r="T871" s="227"/>
      <c r="U871" s="227"/>
      <c r="V871" s="227">
        <v>2010</v>
      </c>
      <c r="W871" s="233"/>
      <c r="X871" s="233"/>
      <c r="Y871" s="233"/>
      <c r="Z871" s="233"/>
      <c r="AA871" s="233"/>
      <c r="AB871" s="233"/>
      <c r="AC871" s="228">
        <v>1700</v>
      </c>
      <c r="AD871" s="227"/>
      <c r="AE871" s="227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27"/>
    </row>
    <row r="872" spans="1:48" ht="24" customHeight="1">
      <c r="A872" s="208"/>
      <c r="B872" s="221"/>
      <c r="C872" s="227" t="s">
        <v>202</v>
      </c>
      <c r="D872" s="227"/>
      <c r="E872" s="227" t="s">
        <v>12128</v>
      </c>
      <c r="F872" s="227" t="s">
        <v>202</v>
      </c>
      <c r="G872" s="227" t="s">
        <v>202</v>
      </c>
      <c r="H872" s="233"/>
      <c r="I872" s="228">
        <v>6000</v>
      </c>
      <c r="J872" s="228"/>
      <c r="K872" s="228"/>
      <c r="L872" s="227" t="s">
        <v>290</v>
      </c>
      <c r="M872" s="228">
        <v>57</v>
      </c>
      <c r="N872" s="228">
        <v>96</v>
      </c>
      <c r="O872" s="228">
        <v>5472</v>
      </c>
      <c r="P872" s="228">
        <v>1</v>
      </c>
      <c r="Q872" s="228"/>
      <c r="R872" s="228"/>
      <c r="S872" s="227"/>
      <c r="T872" s="227"/>
      <c r="U872" s="227"/>
      <c r="V872" s="227">
        <v>2009</v>
      </c>
      <c r="W872" s="233"/>
      <c r="X872" s="233"/>
      <c r="Y872" s="233"/>
      <c r="Z872" s="233"/>
      <c r="AA872" s="233"/>
      <c r="AB872" s="233"/>
      <c r="AC872" s="228">
        <v>620</v>
      </c>
      <c r="AD872" s="227"/>
      <c r="AE872" s="227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27"/>
    </row>
    <row r="873" spans="1:48" ht="24" customHeight="1">
      <c r="A873" s="208"/>
      <c r="B873" s="221"/>
      <c r="C873" s="227" t="s">
        <v>202</v>
      </c>
      <c r="D873" s="227"/>
      <c r="E873" s="227" t="s">
        <v>12129</v>
      </c>
      <c r="F873" s="227" t="s">
        <v>202</v>
      </c>
      <c r="G873" s="227" t="s">
        <v>202</v>
      </c>
      <c r="H873" s="233"/>
      <c r="I873" s="228">
        <v>9228</v>
      </c>
      <c r="J873" s="228"/>
      <c r="K873" s="228"/>
      <c r="L873" s="227" t="s">
        <v>148</v>
      </c>
      <c r="M873" s="228">
        <v>68</v>
      </c>
      <c r="N873" s="228">
        <v>105</v>
      </c>
      <c r="O873" s="228">
        <v>7140</v>
      </c>
      <c r="P873" s="228">
        <v>1</v>
      </c>
      <c r="Q873" s="228"/>
      <c r="R873" s="228"/>
      <c r="S873" s="227"/>
      <c r="T873" s="227"/>
      <c r="U873" s="227"/>
      <c r="V873" s="227">
        <v>2010</v>
      </c>
      <c r="W873" s="233"/>
      <c r="X873" s="233"/>
      <c r="Y873" s="233"/>
      <c r="Z873" s="233"/>
      <c r="AA873" s="233"/>
      <c r="AB873" s="233"/>
      <c r="AC873" s="228">
        <v>2000</v>
      </c>
      <c r="AD873" s="227"/>
      <c r="AE873" s="227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27"/>
    </row>
    <row r="874" spans="1:48" ht="24" customHeight="1">
      <c r="A874" s="208"/>
      <c r="B874" s="221"/>
      <c r="C874" s="227" t="s">
        <v>5466</v>
      </c>
      <c r="D874" s="227"/>
      <c r="E874" s="227" t="s">
        <v>12130</v>
      </c>
      <c r="F874" s="227" t="s">
        <v>5466</v>
      </c>
      <c r="G874" s="227" t="s">
        <v>5563</v>
      </c>
      <c r="H874" s="233"/>
      <c r="I874" s="228">
        <v>136089</v>
      </c>
      <c r="J874" s="228">
        <v>435</v>
      </c>
      <c r="K874" s="228"/>
      <c r="L874" s="227" t="s">
        <v>148</v>
      </c>
      <c r="M874" s="228">
        <v>70</v>
      </c>
      <c r="N874" s="228">
        <v>120</v>
      </c>
      <c r="O874" s="228">
        <v>24730</v>
      </c>
      <c r="P874" s="228">
        <v>2</v>
      </c>
      <c r="Q874" s="228"/>
      <c r="R874" s="228">
        <v>2800</v>
      </c>
      <c r="S874" s="227" t="s">
        <v>178</v>
      </c>
      <c r="T874" s="227" t="s">
        <v>1087</v>
      </c>
      <c r="U874" s="227"/>
      <c r="V874" s="227">
        <v>2002</v>
      </c>
      <c r="W874" s="233"/>
      <c r="X874" s="233"/>
      <c r="Y874" s="233"/>
      <c r="Z874" s="233"/>
      <c r="AA874" s="233"/>
      <c r="AB874" s="233"/>
      <c r="AC874" s="228"/>
      <c r="AD874" s="227"/>
      <c r="AE874" s="227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27"/>
    </row>
    <row r="875" spans="1:48" ht="24" customHeight="1">
      <c r="A875" s="208"/>
      <c r="B875" s="221"/>
      <c r="C875" s="227" t="s">
        <v>5466</v>
      </c>
      <c r="D875" s="227"/>
      <c r="E875" s="227" t="s">
        <v>12131</v>
      </c>
      <c r="F875" s="227" t="s">
        <v>5466</v>
      </c>
      <c r="G875" s="227" t="s">
        <v>5466</v>
      </c>
      <c r="H875" s="233"/>
      <c r="I875" s="228">
        <v>136089</v>
      </c>
      <c r="J875" s="228"/>
      <c r="K875" s="228"/>
      <c r="L875" s="227" t="s">
        <v>290</v>
      </c>
      <c r="M875" s="228">
        <v>70</v>
      </c>
      <c r="N875" s="228">
        <v>104</v>
      </c>
      <c r="O875" s="228">
        <v>7245</v>
      </c>
      <c r="P875" s="228">
        <v>1</v>
      </c>
      <c r="Q875" s="228"/>
      <c r="R875" s="228">
        <v>1400</v>
      </c>
      <c r="S875" s="234"/>
      <c r="T875" s="227"/>
      <c r="U875" s="227"/>
      <c r="V875" s="227" t="s">
        <v>12132</v>
      </c>
      <c r="W875" s="233"/>
      <c r="X875" s="233"/>
      <c r="Y875" s="233"/>
      <c r="Z875" s="233"/>
      <c r="AA875" s="233"/>
      <c r="AB875" s="233"/>
      <c r="AC875" s="228">
        <v>728</v>
      </c>
      <c r="AD875" s="227"/>
      <c r="AE875" s="227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27"/>
    </row>
    <row r="876" spans="1:48" ht="24" customHeight="1">
      <c r="A876" s="208" t="s">
        <v>317</v>
      </c>
      <c r="B876" s="221"/>
      <c r="C876" s="227" t="s">
        <v>5466</v>
      </c>
      <c r="D876" s="227"/>
      <c r="E876" s="227" t="s">
        <v>10472</v>
      </c>
      <c r="F876" s="227" t="s">
        <v>5466</v>
      </c>
      <c r="G876" s="227" t="s">
        <v>5466</v>
      </c>
      <c r="H876" s="233"/>
      <c r="I876" s="228">
        <v>40621</v>
      </c>
      <c r="J876" s="228"/>
      <c r="K876" s="228"/>
      <c r="L876" s="227" t="s">
        <v>148</v>
      </c>
      <c r="M876" s="228">
        <v>73</v>
      </c>
      <c r="N876" s="228">
        <v>105</v>
      </c>
      <c r="O876" s="228">
        <v>7665</v>
      </c>
      <c r="P876" s="228">
        <v>1</v>
      </c>
      <c r="Q876" s="228"/>
      <c r="R876" s="228">
        <v>2000</v>
      </c>
      <c r="S876" s="227" t="s">
        <v>10473</v>
      </c>
      <c r="T876" s="227" t="s">
        <v>10474</v>
      </c>
      <c r="U876" s="227"/>
      <c r="V876" s="227">
        <v>1998</v>
      </c>
      <c r="W876" s="233"/>
      <c r="X876" s="233"/>
      <c r="Y876" s="233"/>
      <c r="Z876" s="233"/>
      <c r="AA876" s="233"/>
      <c r="AB876" s="233"/>
      <c r="AC876" s="228">
        <v>600</v>
      </c>
      <c r="AD876" s="227"/>
      <c r="AE876" s="227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27"/>
    </row>
    <row r="877" spans="1:48" ht="24" customHeight="1">
      <c r="A877" s="208"/>
      <c r="B877" s="221"/>
      <c r="C877" s="227" t="s">
        <v>5466</v>
      </c>
      <c r="D877" s="227"/>
      <c r="E877" s="227" t="s">
        <v>10475</v>
      </c>
      <c r="F877" s="227" t="s">
        <v>5466</v>
      </c>
      <c r="G877" s="227" t="s">
        <v>5466</v>
      </c>
      <c r="H877" s="233"/>
      <c r="I877" s="228">
        <v>71104</v>
      </c>
      <c r="J877" s="228"/>
      <c r="K877" s="228"/>
      <c r="L877" s="227" t="s">
        <v>290</v>
      </c>
      <c r="M877" s="228">
        <v>78</v>
      </c>
      <c r="N877" s="228">
        <v>109</v>
      </c>
      <c r="O877" s="228">
        <v>17004</v>
      </c>
      <c r="P877" s="228">
        <v>2</v>
      </c>
      <c r="Q877" s="228"/>
      <c r="R877" s="228"/>
      <c r="S877" s="227"/>
      <c r="T877" s="227"/>
      <c r="U877" s="227"/>
      <c r="V877" s="227">
        <v>2013</v>
      </c>
      <c r="W877" s="233"/>
      <c r="X877" s="233"/>
      <c r="Y877" s="233"/>
      <c r="Z877" s="233"/>
      <c r="AA877" s="233"/>
      <c r="AB877" s="233"/>
      <c r="AC877" s="228">
        <v>1200</v>
      </c>
      <c r="AD877" s="227"/>
      <c r="AE877" s="227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27"/>
    </row>
    <row r="878" spans="1:48" ht="24" customHeight="1">
      <c r="A878" s="208"/>
      <c r="B878" s="221"/>
      <c r="C878" s="227" t="s">
        <v>5471</v>
      </c>
      <c r="D878" s="227"/>
      <c r="E878" s="227" t="s">
        <v>12133</v>
      </c>
      <c r="F878" s="227" t="s">
        <v>5471</v>
      </c>
      <c r="G878" s="227" t="s">
        <v>5471</v>
      </c>
      <c r="H878" s="233"/>
      <c r="I878" s="228">
        <v>156254</v>
      </c>
      <c r="J878" s="228">
        <v>1828</v>
      </c>
      <c r="K878" s="228">
        <v>26759</v>
      </c>
      <c r="L878" s="227" t="s">
        <v>290</v>
      </c>
      <c r="M878" s="228">
        <v>68</v>
      </c>
      <c r="N878" s="228">
        <v>105</v>
      </c>
      <c r="O878" s="228">
        <v>7140</v>
      </c>
      <c r="P878" s="228">
        <v>1</v>
      </c>
      <c r="Q878" s="228"/>
      <c r="R878" s="228">
        <v>20000</v>
      </c>
      <c r="S878" s="227"/>
      <c r="T878" s="227" t="s">
        <v>466</v>
      </c>
      <c r="U878" s="227"/>
      <c r="V878" s="227">
        <v>2009</v>
      </c>
      <c r="W878" s="233"/>
      <c r="X878" s="233"/>
      <c r="Y878" s="233"/>
      <c r="Z878" s="233"/>
      <c r="AA878" s="233"/>
      <c r="AB878" s="233"/>
      <c r="AC878" s="228">
        <v>22000</v>
      </c>
      <c r="AD878" s="227"/>
      <c r="AE878" s="227"/>
      <c r="AF878" s="233"/>
      <c r="AG878" s="233"/>
      <c r="AH878" s="233">
        <v>8</v>
      </c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27"/>
    </row>
    <row r="879" spans="1:48" ht="24" customHeight="1">
      <c r="A879" s="208"/>
      <c r="B879" s="221"/>
      <c r="C879" s="227" t="s">
        <v>5471</v>
      </c>
      <c r="D879" s="227"/>
      <c r="E879" s="227" t="s">
        <v>5496</v>
      </c>
      <c r="F879" s="227" t="s">
        <v>5471</v>
      </c>
      <c r="G879" s="227" t="s">
        <v>5471</v>
      </c>
      <c r="H879" s="233"/>
      <c r="I879" s="228">
        <v>9052</v>
      </c>
      <c r="J879" s="228">
        <v>85</v>
      </c>
      <c r="K879" s="228"/>
      <c r="L879" s="227" t="s">
        <v>290</v>
      </c>
      <c r="M879" s="228">
        <v>68</v>
      </c>
      <c r="N879" s="228">
        <v>105</v>
      </c>
      <c r="O879" s="228">
        <v>7140</v>
      </c>
      <c r="P879" s="228">
        <v>1</v>
      </c>
      <c r="Q879" s="228"/>
      <c r="R879" s="228">
        <v>200</v>
      </c>
      <c r="S879" s="227" t="s">
        <v>178</v>
      </c>
      <c r="T879" s="227" t="s">
        <v>466</v>
      </c>
      <c r="U879" s="227"/>
      <c r="V879" s="227">
        <v>2014</v>
      </c>
      <c r="W879" s="233"/>
      <c r="X879" s="233"/>
      <c r="Y879" s="233"/>
      <c r="Z879" s="233"/>
      <c r="AA879" s="233"/>
      <c r="AB879" s="233"/>
      <c r="AC879" s="228">
        <v>2200</v>
      </c>
      <c r="AD879" s="227"/>
      <c r="AE879" s="227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27"/>
    </row>
    <row r="880" spans="1:48" ht="24" customHeight="1">
      <c r="A880" s="208"/>
      <c r="B880" s="221"/>
      <c r="C880" s="227" t="s">
        <v>5471</v>
      </c>
      <c r="D880" s="227"/>
      <c r="E880" s="227" t="s">
        <v>10476</v>
      </c>
      <c r="F880" s="227" t="s">
        <v>5471</v>
      </c>
      <c r="G880" s="227" t="s">
        <v>5471</v>
      </c>
      <c r="H880" s="233"/>
      <c r="I880" s="228">
        <v>9531</v>
      </c>
      <c r="J880" s="228">
        <v>44</v>
      </c>
      <c r="K880" s="228">
        <v>44</v>
      </c>
      <c r="L880" s="227" t="s">
        <v>290</v>
      </c>
      <c r="M880" s="228">
        <v>59</v>
      </c>
      <c r="N880" s="228">
        <v>91</v>
      </c>
      <c r="O880" s="228">
        <v>5369</v>
      </c>
      <c r="P880" s="228">
        <v>1</v>
      </c>
      <c r="Q880" s="228"/>
      <c r="R880" s="228">
        <v>200</v>
      </c>
      <c r="S880" s="227"/>
      <c r="T880" s="227" t="s">
        <v>466</v>
      </c>
      <c r="U880" s="227"/>
      <c r="V880" s="227">
        <v>2017</v>
      </c>
      <c r="W880" s="233"/>
      <c r="X880" s="233"/>
      <c r="Y880" s="233"/>
      <c r="Z880" s="233"/>
      <c r="AA880" s="233"/>
      <c r="AB880" s="233"/>
      <c r="AC880" s="228">
        <v>1364</v>
      </c>
      <c r="AD880" s="227"/>
      <c r="AE880" s="227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27"/>
    </row>
    <row r="881" spans="1:48" ht="24" customHeight="1">
      <c r="A881" s="208"/>
      <c r="B881" s="221"/>
      <c r="C881" s="227" t="s">
        <v>13149</v>
      </c>
      <c r="D881" s="227"/>
      <c r="E881" s="227" t="s">
        <v>13150</v>
      </c>
      <c r="F881" s="227" t="s">
        <v>13149</v>
      </c>
      <c r="G881" s="227" t="s">
        <v>13149</v>
      </c>
      <c r="H881" s="233"/>
      <c r="I881" s="228">
        <v>2600</v>
      </c>
      <c r="J881" s="228"/>
      <c r="K881" s="228"/>
      <c r="L881" s="227" t="s">
        <v>1979</v>
      </c>
      <c r="M881" s="228">
        <v>35</v>
      </c>
      <c r="N881" s="228">
        <v>60</v>
      </c>
      <c r="O881" s="228">
        <v>2100</v>
      </c>
      <c r="P881" s="228">
        <v>1</v>
      </c>
      <c r="Q881" s="228"/>
      <c r="R881" s="228">
        <v>100</v>
      </c>
      <c r="S881" s="227" t="s">
        <v>2004</v>
      </c>
      <c r="T881" s="227" t="s">
        <v>1988</v>
      </c>
      <c r="U881" s="227"/>
      <c r="V881" s="227">
        <v>2021</v>
      </c>
      <c r="W881" s="233"/>
      <c r="X881" s="233"/>
      <c r="Y881" s="233"/>
      <c r="Z881" s="233"/>
      <c r="AA881" s="233"/>
      <c r="AB881" s="233"/>
      <c r="AC881" s="228">
        <v>512</v>
      </c>
      <c r="AD881" s="227"/>
      <c r="AE881" s="227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27"/>
    </row>
    <row r="882" spans="1:48" ht="24" customHeight="1">
      <c r="A882" s="208"/>
      <c r="B882" s="221"/>
      <c r="C882" s="227" t="s">
        <v>5473</v>
      </c>
      <c r="D882" s="227"/>
      <c r="E882" s="227" t="s">
        <v>12134</v>
      </c>
      <c r="F882" s="227" t="s">
        <v>5473</v>
      </c>
      <c r="G882" s="227" t="s">
        <v>5473</v>
      </c>
      <c r="H882" s="233"/>
      <c r="I882" s="228">
        <v>115772</v>
      </c>
      <c r="J882" s="228">
        <v>213</v>
      </c>
      <c r="K882" s="228">
        <v>213</v>
      </c>
      <c r="L882" s="227" t="s">
        <v>148</v>
      </c>
      <c r="M882" s="228">
        <v>72</v>
      </c>
      <c r="N882" s="228">
        <v>110</v>
      </c>
      <c r="O882" s="228">
        <v>7920</v>
      </c>
      <c r="P882" s="228">
        <v>1</v>
      </c>
      <c r="Q882" s="228"/>
      <c r="R882" s="228">
        <v>900</v>
      </c>
      <c r="S882" s="227" t="s">
        <v>178</v>
      </c>
      <c r="T882" s="227" t="s">
        <v>703</v>
      </c>
      <c r="U882" s="227"/>
      <c r="V882" s="227">
        <v>2002</v>
      </c>
      <c r="W882" s="233"/>
      <c r="X882" s="233"/>
      <c r="Y882" s="233"/>
      <c r="Z882" s="233"/>
      <c r="AA882" s="233"/>
      <c r="AB882" s="233"/>
      <c r="AC882" s="228">
        <v>5774</v>
      </c>
      <c r="AD882" s="227"/>
      <c r="AE882" s="227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27"/>
    </row>
    <row r="883" spans="1:48" ht="24" customHeight="1">
      <c r="A883" s="208"/>
      <c r="B883" s="221"/>
      <c r="C883" s="227" t="s">
        <v>5473</v>
      </c>
      <c r="D883" s="227"/>
      <c r="E883" s="227" t="s">
        <v>12135</v>
      </c>
      <c r="F883" s="227" t="s">
        <v>5473</v>
      </c>
      <c r="G883" s="227" t="s">
        <v>5473</v>
      </c>
      <c r="H883" s="233"/>
      <c r="I883" s="228">
        <v>10708</v>
      </c>
      <c r="J883" s="228"/>
      <c r="K883" s="228"/>
      <c r="L883" s="227" t="s">
        <v>469</v>
      </c>
      <c r="M883" s="228">
        <v>72</v>
      </c>
      <c r="N883" s="228">
        <v>109</v>
      </c>
      <c r="O883" s="228">
        <v>7848</v>
      </c>
      <c r="P883" s="228">
        <v>1</v>
      </c>
      <c r="Q883" s="228"/>
      <c r="R883" s="228"/>
      <c r="S883" s="227"/>
      <c r="T883" s="227"/>
      <c r="U883" s="227"/>
      <c r="V883" s="227">
        <v>2011</v>
      </c>
      <c r="W883" s="233"/>
      <c r="X883" s="233"/>
      <c r="Y883" s="233"/>
      <c r="Z883" s="233"/>
      <c r="AA883" s="233"/>
      <c r="AB883" s="233"/>
      <c r="AC883" s="228">
        <v>387</v>
      </c>
      <c r="AD883" s="227"/>
      <c r="AE883" s="227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  <c r="AP883" s="233"/>
      <c r="AQ883" s="233"/>
      <c r="AR883" s="233"/>
      <c r="AS883" s="233"/>
      <c r="AT883" s="233"/>
      <c r="AU883" s="233"/>
      <c r="AV883" s="227"/>
    </row>
    <row r="884" spans="1:48" ht="24" customHeight="1">
      <c r="A884" s="208"/>
      <c r="B884" s="221"/>
      <c r="C884" s="227" t="s">
        <v>5478</v>
      </c>
      <c r="D884" s="227" t="s">
        <v>24067</v>
      </c>
      <c r="E884" s="227" t="s">
        <v>12136</v>
      </c>
      <c r="F884" s="227" t="s">
        <v>5478</v>
      </c>
      <c r="G884" s="227" t="s">
        <v>5478</v>
      </c>
      <c r="H884" s="233">
        <v>7</v>
      </c>
      <c r="I884" s="228">
        <v>54339</v>
      </c>
      <c r="J884" s="228">
        <v>311.5</v>
      </c>
      <c r="K884" s="228">
        <v>450</v>
      </c>
      <c r="L884" s="227" t="s">
        <v>290</v>
      </c>
      <c r="M884" s="228">
        <v>68</v>
      </c>
      <c r="N884" s="228">
        <v>105</v>
      </c>
      <c r="O884" s="228">
        <v>7140</v>
      </c>
      <c r="P884" s="228">
        <v>2</v>
      </c>
      <c r="Q884" s="228">
        <v>240</v>
      </c>
      <c r="R884" s="228"/>
      <c r="S884" s="227" t="s">
        <v>178</v>
      </c>
      <c r="T884" s="227" t="s">
        <v>466</v>
      </c>
      <c r="U884" s="227"/>
      <c r="V884" s="227">
        <v>2018</v>
      </c>
      <c r="W884" s="233" t="s">
        <v>24068</v>
      </c>
      <c r="X884" s="233"/>
      <c r="Y884" s="233"/>
      <c r="Z884" s="233"/>
      <c r="AA884" s="233"/>
      <c r="AB884" s="233"/>
      <c r="AC884" s="228">
        <v>2400</v>
      </c>
      <c r="AD884" s="227"/>
      <c r="AE884" s="227"/>
      <c r="AF884" s="233">
        <v>2</v>
      </c>
      <c r="AG884" s="233"/>
      <c r="AH884" s="233">
        <v>6</v>
      </c>
      <c r="AI884" s="233"/>
      <c r="AJ884" s="233" t="s">
        <v>24069</v>
      </c>
      <c r="AK884" s="233"/>
      <c r="AL884" s="233"/>
      <c r="AM884" s="233"/>
      <c r="AN884" s="233"/>
      <c r="AO884" s="233"/>
      <c r="AP884" s="233"/>
      <c r="AQ884" s="233"/>
      <c r="AR884" s="233"/>
      <c r="AS884" s="233"/>
      <c r="AT884" s="233"/>
      <c r="AU884" s="233"/>
      <c r="AV884" s="227"/>
    </row>
    <row r="885" spans="1:48" ht="24" customHeight="1">
      <c r="A885" s="208"/>
      <c r="B885" s="221"/>
      <c r="C885" s="227" t="s">
        <v>5478</v>
      </c>
      <c r="D885" s="227" t="s">
        <v>24067</v>
      </c>
      <c r="E885" s="227" t="s">
        <v>12137</v>
      </c>
      <c r="F885" s="227" t="s">
        <v>5478</v>
      </c>
      <c r="G885" s="227" t="s">
        <v>5478</v>
      </c>
      <c r="H885" s="233">
        <v>7</v>
      </c>
      <c r="I885" s="228">
        <v>8985</v>
      </c>
      <c r="J885" s="228">
        <v>96</v>
      </c>
      <c r="K885" s="228">
        <v>141</v>
      </c>
      <c r="L885" s="227" t="s">
        <v>290</v>
      </c>
      <c r="M885" s="228">
        <v>68</v>
      </c>
      <c r="N885" s="228">
        <v>105</v>
      </c>
      <c r="O885" s="228">
        <v>7140</v>
      </c>
      <c r="P885" s="228">
        <v>1</v>
      </c>
      <c r="Q885" s="228">
        <v>100</v>
      </c>
      <c r="R885" s="228"/>
      <c r="S885" s="234" t="s">
        <v>178</v>
      </c>
      <c r="T885" s="234" t="s">
        <v>466</v>
      </c>
      <c r="U885" s="234"/>
      <c r="V885" s="227">
        <v>2007</v>
      </c>
      <c r="W885" s="233"/>
      <c r="X885" s="233"/>
      <c r="Y885" s="233"/>
      <c r="Z885" s="233"/>
      <c r="AA885" s="233"/>
      <c r="AB885" s="233"/>
      <c r="AC885" s="228"/>
      <c r="AD885" s="227"/>
      <c r="AE885" s="227"/>
      <c r="AF885" s="233">
        <v>1</v>
      </c>
      <c r="AG885" s="233"/>
      <c r="AH885" s="233">
        <v>4</v>
      </c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27"/>
    </row>
    <row r="886" spans="1:48" ht="24" customHeight="1">
      <c r="A886" s="208"/>
      <c r="B886" s="221"/>
      <c r="C886" s="227" t="s">
        <v>5484</v>
      </c>
      <c r="D886" s="227"/>
      <c r="E886" s="227" t="s">
        <v>9051</v>
      </c>
      <c r="F886" s="227" t="s">
        <v>5484</v>
      </c>
      <c r="G886" s="227" t="s">
        <v>5484</v>
      </c>
      <c r="H886" s="233"/>
      <c r="I886" s="228">
        <v>25906</v>
      </c>
      <c r="J886" s="228"/>
      <c r="K886" s="228"/>
      <c r="L886" s="227" t="s">
        <v>290</v>
      </c>
      <c r="M886" s="228">
        <v>68</v>
      </c>
      <c r="N886" s="228">
        <v>105</v>
      </c>
      <c r="O886" s="228">
        <v>9723</v>
      </c>
      <c r="P886" s="228">
        <v>1</v>
      </c>
      <c r="Q886" s="228"/>
      <c r="R886" s="228"/>
      <c r="S886" s="227"/>
      <c r="T886" s="234"/>
      <c r="U886" s="234"/>
      <c r="V886" s="227">
        <v>2017</v>
      </c>
      <c r="W886" s="233"/>
      <c r="X886" s="233"/>
      <c r="Y886" s="233"/>
      <c r="Z886" s="233"/>
      <c r="AA886" s="233"/>
      <c r="AB886" s="233"/>
      <c r="AC886" s="228">
        <v>3000</v>
      </c>
      <c r="AD886" s="227"/>
      <c r="AE886" s="227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27"/>
    </row>
    <row r="887" spans="1:48" ht="24" customHeight="1">
      <c r="A887" s="208"/>
      <c r="B887" s="221"/>
      <c r="C887" s="227" t="s">
        <v>13136</v>
      </c>
      <c r="D887" s="227"/>
      <c r="E887" s="227" t="s">
        <v>17605</v>
      </c>
      <c r="F887" s="227" t="s">
        <v>13136</v>
      </c>
      <c r="G887" s="227" t="s">
        <v>13136</v>
      </c>
      <c r="H887" s="233"/>
      <c r="I887" s="228">
        <v>8214</v>
      </c>
      <c r="J887" s="228"/>
      <c r="K887" s="228"/>
      <c r="L887" s="227" t="s">
        <v>1979</v>
      </c>
      <c r="M887" s="228">
        <v>68</v>
      </c>
      <c r="N887" s="228">
        <v>105</v>
      </c>
      <c r="O887" s="228">
        <v>8214</v>
      </c>
      <c r="P887" s="228">
        <v>1</v>
      </c>
      <c r="Q887" s="228"/>
      <c r="R887" s="228"/>
      <c r="S887" s="227"/>
      <c r="T887" s="234"/>
      <c r="U887" s="234"/>
      <c r="V887" s="227">
        <v>2021</v>
      </c>
      <c r="W887" s="233"/>
      <c r="X887" s="233"/>
      <c r="Y887" s="233"/>
      <c r="Z887" s="233"/>
      <c r="AA887" s="233"/>
      <c r="AB887" s="233"/>
      <c r="AC887" s="228"/>
      <c r="AD887" s="227"/>
      <c r="AE887" s="227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  <c r="AP887" s="233"/>
      <c r="AQ887" s="233"/>
      <c r="AR887" s="233"/>
      <c r="AS887" s="233"/>
      <c r="AT887" s="233"/>
      <c r="AU887" s="233"/>
      <c r="AV887" s="227"/>
    </row>
    <row r="888" spans="1:48" ht="24" customHeight="1">
      <c r="A888" s="208"/>
      <c r="B888" s="221"/>
      <c r="C888" s="227" t="s">
        <v>5485</v>
      </c>
      <c r="D888" s="227"/>
      <c r="E888" s="227" t="s">
        <v>12138</v>
      </c>
      <c r="F888" s="227" t="s">
        <v>5485</v>
      </c>
      <c r="G888" s="227" t="s">
        <v>5485</v>
      </c>
      <c r="H888" s="233"/>
      <c r="I888" s="228">
        <v>17642</v>
      </c>
      <c r="J888" s="228">
        <v>79.98</v>
      </c>
      <c r="K888" s="228">
        <v>79.98</v>
      </c>
      <c r="L888" s="227" t="s">
        <v>290</v>
      </c>
      <c r="M888" s="228">
        <v>72</v>
      </c>
      <c r="N888" s="228">
        <v>110</v>
      </c>
      <c r="O888" s="228">
        <v>7920</v>
      </c>
      <c r="P888" s="228">
        <v>1</v>
      </c>
      <c r="Q888" s="228"/>
      <c r="R888" s="228"/>
      <c r="S888" s="227"/>
      <c r="T888" s="234"/>
      <c r="U888" s="234"/>
      <c r="V888" s="227">
        <v>2008</v>
      </c>
      <c r="W888" s="233"/>
      <c r="X888" s="233"/>
      <c r="Y888" s="233"/>
      <c r="Z888" s="233"/>
      <c r="AA888" s="233"/>
      <c r="AB888" s="233"/>
      <c r="AC888" s="228">
        <v>1000</v>
      </c>
      <c r="AD888" s="227"/>
      <c r="AE888" s="227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  <c r="AP888" s="233"/>
      <c r="AQ888" s="233"/>
      <c r="AR888" s="233"/>
      <c r="AS888" s="233"/>
      <c r="AT888" s="233"/>
      <c r="AU888" s="233"/>
      <c r="AV888" s="227"/>
    </row>
    <row r="889" spans="1:48" s="1317" customFormat="1" ht="24" customHeight="1">
      <c r="A889" s="208"/>
      <c r="B889" s="221"/>
      <c r="C889" s="227" t="s">
        <v>5485</v>
      </c>
      <c r="D889" s="227"/>
      <c r="E889" s="227" t="s">
        <v>10472</v>
      </c>
      <c r="F889" s="227" t="s">
        <v>5485</v>
      </c>
      <c r="G889" s="227" t="s">
        <v>5485</v>
      </c>
      <c r="H889" s="233"/>
      <c r="I889" s="228">
        <v>35308</v>
      </c>
      <c r="J889" s="228">
        <v>850</v>
      </c>
      <c r="K889" s="228">
        <v>852</v>
      </c>
      <c r="L889" s="227" t="s">
        <v>290</v>
      </c>
      <c r="M889" s="228">
        <v>75</v>
      </c>
      <c r="N889" s="228">
        <v>105</v>
      </c>
      <c r="O889" s="228">
        <v>7875</v>
      </c>
      <c r="P889" s="228">
        <v>1</v>
      </c>
      <c r="Q889" s="228">
        <v>580</v>
      </c>
      <c r="R889" s="228">
        <v>4000</v>
      </c>
      <c r="S889" s="234" t="s">
        <v>12139</v>
      </c>
      <c r="T889" s="234" t="s">
        <v>466</v>
      </c>
      <c r="U889" s="234"/>
      <c r="V889" s="227">
        <v>2003</v>
      </c>
      <c r="W889" s="233"/>
      <c r="X889" s="233"/>
      <c r="Y889" s="233"/>
      <c r="Z889" s="233"/>
      <c r="AA889" s="233"/>
      <c r="AB889" s="233"/>
      <c r="AC889" s="228"/>
      <c r="AD889" s="227"/>
      <c r="AE889" s="227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  <c r="AP889" s="233"/>
      <c r="AQ889" s="233"/>
      <c r="AR889" s="233"/>
      <c r="AS889" s="233"/>
      <c r="AT889" s="233"/>
      <c r="AU889" s="233"/>
      <c r="AV889" s="227"/>
    </row>
    <row r="890" spans="1:48" ht="24" customHeight="1">
      <c r="A890" s="208"/>
      <c r="B890" s="221"/>
      <c r="C890" s="227" t="s">
        <v>5485</v>
      </c>
      <c r="D890" s="227"/>
      <c r="E890" s="227" t="s">
        <v>8391</v>
      </c>
      <c r="F890" s="227" t="s">
        <v>5485</v>
      </c>
      <c r="G890" s="227" t="s">
        <v>5485</v>
      </c>
      <c r="H890" s="233"/>
      <c r="I890" s="228">
        <v>18146</v>
      </c>
      <c r="J890" s="228"/>
      <c r="K890" s="228"/>
      <c r="L890" s="227" t="s">
        <v>290</v>
      </c>
      <c r="M890" s="228">
        <v>78</v>
      </c>
      <c r="N890" s="228">
        <v>115</v>
      </c>
      <c r="O890" s="228">
        <v>8970</v>
      </c>
      <c r="P890" s="228">
        <v>1</v>
      </c>
      <c r="Q890" s="228"/>
      <c r="R890" s="228"/>
      <c r="S890" s="234"/>
      <c r="T890" s="234"/>
      <c r="U890" s="234"/>
      <c r="V890" s="227">
        <v>2005</v>
      </c>
      <c r="W890" s="233"/>
      <c r="X890" s="233"/>
      <c r="Y890" s="233"/>
      <c r="Z890" s="233"/>
      <c r="AA890" s="233"/>
      <c r="AB890" s="233"/>
      <c r="AC890" s="228">
        <v>1000</v>
      </c>
      <c r="AD890" s="227"/>
      <c r="AE890" s="227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  <c r="AP890" s="233"/>
      <c r="AQ890" s="233"/>
      <c r="AR890" s="233"/>
      <c r="AS890" s="233"/>
      <c r="AT890" s="233"/>
      <c r="AU890" s="233"/>
      <c r="AV890" s="227"/>
    </row>
    <row r="891" spans="1:48" ht="24" customHeight="1">
      <c r="A891" s="208"/>
      <c r="B891" s="221"/>
      <c r="C891" s="227" t="s">
        <v>14060</v>
      </c>
      <c r="D891" s="227"/>
      <c r="E891" s="227" t="s">
        <v>14061</v>
      </c>
      <c r="F891" s="227" t="s">
        <v>14060</v>
      </c>
      <c r="G891" s="227" t="s">
        <v>14060</v>
      </c>
      <c r="H891" s="233"/>
      <c r="I891" s="228">
        <v>17012</v>
      </c>
      <c r="J891" s="228"/>
      <c r="K891" s="228"/>
      <c r="L891" s="227" t="s">
        <v>1979</v>
      </c>
      <c r="M891" s="228">
        <v>64</v>
      </c>
      <c r="N891" s="228">
        <v>100</v>
      </c>
      <c r="O891" s="228">
        <v>6400</v>
      </c>
      <c r="P891" s="228">
        <v>1</v>
      </c>
      <c r="Q891" s="228">
        <v>100</v>
      </c>
      <c r="R891" s="228">
        <v>100</v>
      </c>
      <c r="S891" s="234" t="s">
        <v>2004</v>
      </c>
      <c r="T891" s="234"/>
      <c r="U891" s="234"/>
      <c r="V891" s="227">
        <v>2021</v>
      </c>
      <c r="W891" s="233"/>
      <c r="X891" s="233"/>
      <c r="Y891" s="233"/>
      <c r="Z891" s="233"/>
      <c r="AA891" s="233"/>
      <c r="AB891" s="233"/>
      <c r="AC891" s="228"/>
      <c r="AD891" s="227"/>
      <c r="AE891" s="227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33"/>
      <c r="AT891" s="233"/>
      <c r="AU891" s="233"/>
      <c r="AV891" s="227"/>
    </row>
    <row r="892" spans="1:48" ht="24" customHeight="1">
      <c r="A892" s="208"/>
      <c r="B892" s="221"/>
      <c r="C892" s="227" t="s">
        <v>13151</v>
      </c>
      <c r="D892" s="227" t="s">
        <v>24048</v>
      </c>
      <c r="E892" s="227" t="s">
        <v>13152</v>
      </c>
      <c r="F892" s="227" t="s">
        <v>13151</v>
      </c>
      <c r="G892" s="227" t="s">
        <v>13151</v>
      </c>
      <c r="H892" s="233"/>
      <c r="I892" s="228">
        <v>98955</v>
      </c>
      <c r="J892" s="228">
        <v>4857</v>
      </c>
      <c r="K892" s="228">
        <v>7572</v>
      </c>
      <c r="L892" s="227" t="s">
        <v>1982</v>
      </c>
      <c r="M892" s="228">
        <v>68</v>
      </c>
      <c r="N892" s="228">
        <v>105</v>
      </c>
      <c r="O892" s="228">
        <v>7140</v>
      </c>
      <c r="P892" s="228">
        <v>1</v>
      </c>
      <c r="Q892" s="228">
        <v>312</v>
      </c>
      <c r="R892" s="228">
        <v>5000</v>
      </c>
      <c r="S892" s="234" t="s">
        <v>1983</v>
      </c>
      <c r="T892" s="234" t="s">
        <v>1988</v>
      </c>
      <c r="U892" s="234"/>
      <c r="V892" s="227">
        <v>2007</v>
      </c>
      <c r="W892" s="233"/>
      <c r="X892" s="233"/>
      <c r="Y892" s="233"/>
      <c r="Z892" s="233"/>
      <c r="AA892" s="233"/>
      <c r="AB892" s="233"/>
      <c r="AC892" s="228">
        <v>10220</v>
      </c>
      <c r="AD892" s="227"/>
      <c r="AE892" s="227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27"/>
    </row>
    <row r="893" spans="1:48" ht="24" customHeight="1">
      <c r="A893" s="208"/>
      <c r="B893" s="221"/>
      <c r="C893" s="227" t="s">
        <v>5490</v>
      </c>
      <c r="D893" s="227" t="s">
        <v>24070</v>
      </c>
      <c r="E893" s="227" t="s">
        <v>24071</v>
      </c>
      <c r="F893" s="227" t="s">
        <v>5490</v>
      </c>
      <c r="G893" s="227" t="s">
        <v>5490</v>
      </c>
      <c r="H893" s="233"/>
      <c r="I893" s="228">
        <v>24725</v>
      </c>
      <c r="J893" s="228">
        <v>1320</v>
      </c>
      <c r="K893" s="228">
        <v>1253</v>
      </c>
      <c r="L893" s="227" t="s">
        <v>290</v>
      </c>
      <c r="M893" s="228">
        <v>68</v>
      </c>
      <c r="N893" s="228">
        <v>105</v>
      </c>
      <c r="O893" s="228">
        <v>7140</v>
      </c>
      <c r="P893" s="228">
        <v>1</v>
      </c>
      <c r="Q893" s="228">
        <v>314</v>
      </c>
      <c r="R893" s="228">
        <v>1500</v>
      </c>
      <c r="S893" s="234" t="s">
        <v>465</v>
      </c>
      <c r="T893" s="234" t="s">
        <v>466</v>
      </c>
      <c r="U893" s="234"/>
      <c r="V893" s="227">
        <v>2013</v>
      </c>
      <c r="W893" s="233"/>
      <c r="X893" s="233"/>
      <c r="Y893" s="233"/>
      <c r="Z893" s="233"/>
      <c r="AA893" s="233"/>
      <c r="AB893" s="233"/>
      <c r="AC893" s="228">
        <v>4900</v>
      </c>
      <c r="AD893" s="227"/>
      <c r="AE893" s="227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27"/>
    </row>
    <row r="894" spans="1:48" ht="24" customHeight="1">
      <c r="A894" s="208"/>
      <c r="B894" s="221"/>
      <c r="C894" s="227" t="s">
        <v>5490</v>
      </c>
      <c r="D894" s="227" t="s">
        <v>24072</v>
      </c>
      <c r="E894" s="227" t="s">
        <v>12140</v>
      </c>
      <c r="F894" s="227" t="s">
        <v>5490</v>
      </c>
      <c r="G894" s="227" t="s">
        <v>5490</v>
      </c>
      <c r="H894" s="233"/>
      <c r="I894" s="228">
        <v>13192</v>
      </c>
      <c r="J894" s="228"/>
      <c r="K894" s="228"/>
      <c r="L894" s="227" t="s">
        <v>290</v>
      </c>
      <c r="M894" s="228">
        <v>68</v>
      </c>
      <c r="N894" s="228">
        <v>105</v>
      </c>
      <c r="O894" s="228">
        <v>7140</v>
      </c>
      <c r="P894" s="228">
        <v>1</v>
      </c>
      <c r="Q894" s="228"/>
      <c r="R894" s="228"/>
      <c r="S894" s="234"/>
      <c r="T894" s="234"/>
      <c r="U894" s="234"/>
      <c r="V894" s="227">
        <v>2019</v>
      </c>
      <c r="W894" s="233"/>
      <c r="X894" s="233"/>
      <c r="Y894" s="233"/>
      <c r="Z894" s="233"/>
      <c r="AA894" s="233"/>
      <c r="AB894" s="233"/>
      <c r="AC894" s="228">
        <v>2900</v>
      </c>
      <c r="AD894" s="227"/>
      <c r="AE894" s="227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27"/>
    </row>
    <row r="895" spans="1:48" ht="24" customHeight="1">
      <c r="A895" s="208"/>
      <c r="B895" s="221"/>
      <c r="C895" s="227" t="s">
        <v>5492</v>
      </c>
      <c r="D895" s="227"/>
      <c r="E895" s="227" t="s">
        <v>12141</v>
      </c>
      <c r="F895" s="227" t="s">
        <v>5492</v>
      </c>
      <c r="G895" s="227" t="s">
        <v>5492</v>
      </c>
      <c r="H895" s="233"/>
      <c r="I895" s="228">
        <v>9000</v>
      </c>
      <c r="J895" s="228"/>
      <c r="K895" s="228"/>
      <c r="L895" s="227" t="s">
        <v>148</v>
      </c>
      <c r="M895" s="228">
        <v>70</v>
      </c>
      <c r="N895" s="228">
        <v>105</v>
      </c>
      <c r="O895" s="228">
        <v>7350</v>
      </c>
      <c r="P895" s="228">
        <v>1</v>
      </c>
      <c r="Q895" s="228"/>
      <c r="R895" s="228"/>
      <c r="S895" s="227"/>
      <c r="T895" s="227"/>
      <c r="U895" s="227"/>
      <c r="V895" s="227">
        <v>2005</v>
      </c>
      <c r="W895" s="233"/>
      <c r="X895" s="233"/>
      <c r="Y895" s="233"/>
      <c r="Z895" s="233"/>
      <c r="AA895" s="233"/>
      <c r="AB895" s="233"/>
      <c r="AC895" s="228">
        <v>200</v>
      </c>
      <c r="AD895" s="227"/>
      <c r="AE895" s="227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27"/>
    </row>
    <row r="896" spans="1:48" ht="24" customHeight="1">
      <c r="A896" s="208"/>
      <c r="B896" s="221"/>
      <c r="C896" s="227" t="s">
        <v>5492</v>
      </c>
      <c r="D896" s="227" t="s">
        <v>12142</v>
      </c>
      <c r="E896" s="227" t="s">
        <v>12143</v>
      </c>
      <c r="F896" s="227" t="s">
        <v>5492</v>
      </c>
      <c r="G896" s="227" t="s">
        <v>5492</v>
      </c>
      <c r="H896" s="233" t="s">
        <v>4297</v>
      </c>
      <c r="I896" s="228">
        <v>14250</v>
      </c>
      <c r="J896" s="228"/>
      <c r="K896" s="228"/>
      <c r="L896" s="227" t="s">
        <v>148</v>
      </c>
      <c r="M896" s="228">
        <v>70</v>
      </c>
      <c r="N896" s="228">
        <v>105</v>
      </c>
      <c r="O896" s="228">
        <v>7350</v>
      </c>
      <c r="P896" s="228">
        <v>1</v>
      </c>
      <c r="Q896" s="228"/>
      <c r="R896" s="228"/>
      <c r="S896" s="234"/>
      <c r="T896" s="234"/>
      <c r="U896" s="234"/>
      <c r="V896" s="227">
        <v>2000</v>
      </c>
      <c r="W896" s="233">
        <v>70</v>
      </c>
      <c r="X896" s="233"/>
      <c r="Y896" s="233"/>
      <c r="Z896" s="233">
        <v>50</v>
      </c>
      <c r="AA896" s="233"/>
      <c r="AB896" s="233"/>
      <c r="AC896" s="228">
        <v>120</v>
      </c>
      <c r="AD896" s="227"/>
      <c r="AE896" s="227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27"/>
    </row>
    <row r="897" spans="1:48" ht="24" customHeight="1">
      <c r="A897" s="208"/>
      <c r="B897" s="221"/>
      <c r="C897" s="227" t="s">
        <v>5492</v>
      </c>
      <c r="D897" s="227"/>
      <c r="E897" s="227" t="s">
        <v>12144</v>
      </c>
      <c r="F897" s="227" t="s">
        <v>5492</v>
      </c>
      <c r="G897" s="227" t="s">
        <v>5492</v>
      </c>
      <c r="H897" s="233"/>
      <c r="I897" s="228">
        <v>21867</v>
      </c>
      <c r="J897" s="228"/>
      <c r="K897" s="228"/>
      <c r="L897" s="227" t="s">
        <v>148</v>
      </c>
      <c r="M897" s="228">
        <v>70</v>
      </c>
      <c r="N897" s="228">
        <v>110</v>
      </c>
      <c r="O897" s="228">
        <v>7700</v>
      </c>
      <c r="P897" s="228">
        <v>1</v>
      </c>
      <c r="Q897" s="228"/>
      <c r="R897" s="228"/>
      <c r="S897" s="234"/>
      <c r="T897" s="234"/>
      <c r="U897" s="234"/>
      <c r="V897" s="227">
        <v>2006</v>
      </c>
      <c r="W897" s="233"/>
      <c r="X897" s="233"/>
      <c r="Y897" s="233"/>
      <c r="Z897" s="233"/>
      <c r="AA897" s="233"/>
      <c r="AB897" s="233"/>
      <c r="AC897" s="228">
        <v>1163</v>
      </c>
      <c r="AD897" s="227"/>
      <c r="AE897" s="227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27"/>
    </row>
    <row r="898" spans="1:48" ht="24" customHeight="1">
      <c r="A898" s="208"/>
      <c r="B898" s="221"/>
      <c r="C898" s="227" t="s">
        <v>5492</v>
      </c>
      <c r="D898" s="227"/>
      <c r="E898" s="227" t="s">
        <v>12145</v>
      </c>
      <c r="F898" s="227" t="s">
        <v>5492</v>
      </c>
      <c r="G898" s="227" t="s">
        <v>5492</v>
      </c>
      <c r="H898" s="233"/>
      <c r="I898" s="228">
        <v>9400</v>
      </c>
      <c r="J898" s="228"/>
      <c r="K898" s="228"/>
      <c r="L898" s="227" t="s">
        <v>148</v>
      </c>
      <c r="M898" s="228">
        <v>70</v>
      </c>
      <c r="N898" s="228">
        <v>105</v>
      </c>
      <c r="O898" s="228">
        <v>7350</v>
      </c>
      <c r="P898" s="228">
        <v>1</v>
      </c>
      <c r="Q898" s="228"/>
      <c r="R898" s="228"/>
      <c r="S898" s="234"/>
      <c r="T898" s="234"/>
      <c r="U898" s="234"/>
      <c r="V898" s="227">
        <v>2006</v>
      </c>
      <c r="W898" s="233"/>
      <c r="X898" s="233"/>
      <c r="Y898" s="233"/>
      <c r="Z898" s="233"/>
      <c r="AA898" s="233"/>
      <c r="AB898" s="233"/>
      <c r="AC898" s="228">
        <v>100</v>
      </c>
      <c r="AD898" s="227"/>
      <c r="AE898" s="227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27"/>
    </row>
    <row r="899" spans="1:48" ht="24" customHeight="1">
      <c r="A899" s="208"/>
      <c r="B899" s="221"/>
      <c r="C899" s="227" t="s">
        <v>5492</v>
      </c>
      <c r="D899" s="227"/>
      <c r="E899" s="227" t="s">
        <v>12146</v>
      </c>
      <c r="F899" s="227" t="s">
        <v>5492</v>
      </c>
      <c r="G899" s="227" t="s">
        <v>5492</v>
      </c>
      <c r="H899" s="233"/>
      <c r="I899" s="228">
        <v>15300</v>
      </c>
      <c r="J899" s="228"/>
      <c r="K899" s="228"/>
      <c r="L899" s="227" t="s">
        <v>148</v>
      </c>
      <c r="M899" s="228">
        <v>70</v>
      </c>
      <c r="N899" s="228">
        <v>105</v>
      </c>
      <c r="O899" s="228">
        <v>7350</v>
      </c>
      <c r="P899" s="228">
        <v>1</v>
      </c>
      <c r="Q899" s="228"/>
      <c r="R899" s="228"/>
      <c r="S899" s="234"/>
      <c r="T899" s="234"/>
      <c r="U899" s="234"/>
      <c r="V899" s="227">
        <v>2006</v>
      </c>
      <c r="W899" s="233"/>
      <c r="X899" s="233"/>
      <c r="Y899" s="233"/>
      <c r="Z899" s="233"/>
      <c r="AA899" s="233"/>
      <c r="AB899" s="233"/>
      <c r="AC899" s="228">
        <v>120</v>
      </c>
      <c r="AD899" s="227"/>
      <c r="AE899" s="227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27"/>
    </row>
    <row r="900" spans="1:48" ht="24" customHeight="1">
      <c r="A900" s="208"/>
      <c r="B900" s="221"/>
      <c r="C900" s="227" t="s">
        <v>5492</v>
      </c>
      <c r="D900" s="227" t="s">
        <v>12142</v>
      </c>
      <c r="E900" s="227" t="s">
        <v>12147</v>
      </c>
      <c r="F900" s="227" t="s">
        <v>5492</v>
      </c>
      <c r="G900" s="227" t="s">
        <v>5492</v>
      </c>
      <c r="H900" s="233" t="s">
        <v>4297</v>
      </c>
      <c r="I900" s="228">
        <v>10400</v>
      </c>
      <c r="J900" s="228"/>
      <c r="K900" s="228"/>
      <c r="L900" s="227" t="s">
        <v>290</v>
      </c>
      <c r="M900" s="228">
        <v>68</v>
      </c>
      <c r="N900" s="228">
        <v>105</v>
      </c>
      <c r="O900" s="228">
        <v>7140</v>
      </c>
      <c r="P900" s="228">
        <v>1</v>
      </c>
      <c r="Q900" s="228"/>
      <c r="R900" s="228"/>
      <c r="S900" s="234"/>
      <c r="T900" s="234"/>
      <c r="U900" s="234"/>
      <c r="V900" s="227">
        <v>2000</v>
      </c>
      <c r="W900" s="233">
        <v>70</v>
      </c>
      <c r="X900" s="233"/>
      <c r="Y900" s="233"/>
      <c r="Z900" s="233">
        <v>50</v>
      </c>
      <c r="AA900" s="233"/>
      <c r="AB900" s="233"/>
      <c r="AC900" s="228">
        <v>200</v>
      </c>
      <c r="AD900" s="227"/>
      <c r="AE900" s="227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27"/>
    </row>
    <row r="901" spans="1:48" ht="24" customHeight="1">
      <c r="A901" s="208"/>
      <c r="B901" s="221"/>
      <c r="C901" s="227" t="s">
        <v>5492</v>
      </c>
      <c r="D901" s="227"/>
      <c r="E901" s="227" t="s">
        <v>12148</v>
      </c>
      <c r="F901" s="227" t="s">
        <v>5492</v>
      </c>
      <c r="G901" s="227" t="s">
        <v>5492</v>
      </c>
      <c r="H901" s="233"/>
      <c r="I901" s="228">
        <v>7234</v>
      </c>
      <c r="J901" s="228">
        <v>370</v>
      </c>
      <c r="K901" s="228">
        <v>358</v>
      </c>
      <c r="L901" s="227" t="s">
        <v>290</v>
      </c>
      <c r="M901" s="228">
        <v>68</v>
      </c>
      <c r="N901" s="228">
        <v>105</v>
      </c>
      <c r="O901" s="228">
        <v>7140</v>
      </c>
      <c r="P901" s="228">
        <v>1</v>
      </c>
      <c r="Q901" s="228"/>
      <c r="R901" s="228"/>
      <c r="S901" s="234"/>
      <c r="T901" s="234"/>
      <c r="U901" s="234"/>
      <c r="V901" s="227">
        <v>2013</v>
      </c>
      <c r="W901" s="233"/>
      <c r="X901" s="233"/>
      <c r="Y901" s="233"/>
      <c r="Z901" s="233"/>
      <c r="AA901" s="233"/>
      <c r="AB901" s="233"/>
      <c r="AC901" s="228">
        <v>1250</v>
      </c>
      <c r="AD901" s="227"/>
      <c r="AE901" s="227"/>
      <c r="AF901" s="233"/>
      <c r="AG901" s="233"/>
      <c r="AH901" s="233"/>
      <c r="AI901" s="233"/>
      <c r="AJ901" s="233"/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27"/>
    </row>
    <row r="902" spans="1:48" ht="24" customHeight="1">
      <c r="A902" s="208"/>
      <c r="B902" s="221"/>
      <c r="C902" s="227" t="s">
        <v>5492</v>
      </c>
      <c r="D902" s="227"/>
      <c r="E902" s="227" t="s">
        <v>12149</v>
      </c>
      <c r="F902" s="227" t="s">
        <v>5492</v>
      </c>
      <c r="G902" s="227" t="s">
        <v>5492</v>
      </c>
      <c r="H902" s="233"/>
      <c r="I902" s="228">
        <v>11688</v>
      </c>
      <c r="J902" s="228">
        <v>180</v>
      </c>
      <c r="K902" s="228">
        <v>165</v>
      </c>
      <c r="L902" s="227" t="s">
        <v>290</v>
      </c>
      <c r="M902" s="228">
        <v>64</v>
      </c>
      <c r="N902" s="228">
        <v>100</v>
      </c>
      <c r="O902" s="228">
        <v>6400</v>
      </c>
      <c r="P902" s="228">
        <v>1</v>
      </c>
      <c r="Q902" s="228"/>
      <c r="R902" s="228"/>
      <c r="S902" s="234"/>
      <c r="T902" s="234"/>
      <c r="U902" s="234"/>
      <c r="V902" s="227">
        <v>2013</v>
      </c>
      <c r="W902" s="233"/>
      <c r="X902" s="233"/>
      <c r="Y902" s="233"/>
      <c r="Z902" s="233"/>
      <c r="AA902" s="233"/>
      <c r="AB902" s="233"/>
      <c r="AC902" s="228">
        <v>1561</v>
      </c>
      <c r="AD902" s="227"/>
      <c r="AE902" s="227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27"/>
    </row>
    <row r="903" spans="1:48" ht="24" customHeight="1">
      <c r="A903" s="208"/>
      <c r="B903" s="221"/>
      <c r="C903" s="227" t="s">
        <v>5492</v>
      </c>
      <c r="D903" s="227"/>
      <c r="E903" s="227" t="s">
        <v>12150</v>
      </c>
      <c r="F903" s="227" t="s">
        <v>5492</v>
      </c>
      <c r="G903" s="227" t="s">
        <v>5492</v>
      </c>
      <c r="H903" s="233"/>
      <c r="I903" s="228">
        <v>18980</v>
      </c>
      <c r="J903" s="228"/>
      <c r="K903" s="228"/>
      <c r="L903" s="227" t="s">
        <v>148</v>
      </c>
      <c r="M903" s="228">
        <v>68</v>
      </c>
      <c r="N903" s="228">
        <v>100</v>
      </c>
      <c r="O903" s="228">
        <v>6800</v>
      </c>
      <c r="P903" s="228">
        <v>1</v>
      </c>
      <c r="Q903" s="228"/>
      <c r="R903" s="228"/>
      <c r="S903" s="234"/>
      <c r="T903" s="234"/>
      <c r="U903" s="234"/>
      <c r="V903" s="227">
        <v>2009</v>
      </c>
      <c r="W903" s="233"/>
      <c r="X903" s="233"/>
      <c r="Y903" s="233"/>
      <c r="Z903" s="233"/>
      <c r="AA903" s="233"/>
      <c r="AB903" s="233"/>
      <c r="AC903" s="228">
        <v>539</v>
      </c>
      <c r="AD903" s="227"/>
      <c r="AE903" s="227"/>
      <c r="AF903" s="233"/>
      <c r="AG903" s="233"/>
      <c r="AH903" s="233"/>
      <c r="AI903" s="233"/>
      <c r="AJ903" s="233"/>
      <c r="AK903" s="233"/>
      <c r="AL903" s="233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27"/>
    </row>
    <row r="904" spans="1:48" ht="24" customHeight="1">
      <c r="A904" s="208"/>
      <c r="B904" s="221"/>
      <c r="C904" s="227" t="s">
        <v>5492</v>
      </c>
      <c r="D904" s="227" t="s">
        <v>12151</v>
      </c>
      <c r="E904" s="227" t="s">
        <v>13153</v>
      </c>
      <c r="F904" s="227" t="s">
        <v>5492</v>
      </c>
      <c r="G904" s="227" t="s">
        <v>13154</v>
      </c>
      <c r="H904" s="233"/>
      <c r="I904" s="228">
        <v>5880</v>
      </c>
      <c r="J904" s="228"/>
      <c r="K904" s="228"/>
      <c r="L904" s="227" t="s">
        <v>1982</v>
      </c>
      <c r="M904" s="228">
        <v>50</v>
      </c>
      <c r="N904" s="228">
        <v>109</v>
      </c>
      <c r="O904" s="228">
        <v>5450</v>
      </c>
      <c r="P904" s="228">
        <v>1</v>
      </c>
      <c r="Q904" s="228"/>
      <c r="R904" s="228"/>
      <c r="S904" s="234"/>
      <c r="T904" s="234"/>
      <c r="U904" s="234"/>
      <c r="V904" s="227">
        <v>2014</v>
      </c>
      <c r="W904" s="233"/>
      <c r="X904" s="233"/>
      <c r="Y904" s="233"/>
      <c r="Z904" s="233"/>
      <c r="AA904" s="233"/>
      <c r="AB904" s="233"/>
      <c r="AC904" s="228">
        <v>123</v>
      </c>
      <c r="AD904" s="227"/>
      <c r="AE904" s="227"/>
      <c r="AF904" s="233"/>
      <c r="AG904" s="233"/>
      <c r="AH904" s="233"/>
      <c r="AI904" s="233"/>
      <c r="AJ904" s="233"/>
      <c r="AK904" s="233"/>
      <c r="AL904" s="233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27"/>
    </row>
    <row r="905" spans="1:48" ht="24" customHeight="1">
      <c r="A905" s="208"/>
      <c r="B905" s="221"/>
      <c r="C905" s="227" t="s">
        <v>5492</v>
      </c>
      <c r="D905" s="227"/>
      <c r="E905" s="227" t="s">
        <v>12152</v>
      </c>
      <c r="F905" s="227" t="s">
        <v>5492</v>
      </c>
      <c r="G905" s="227" t="s">
        <v>5492</v>
      </c>
      <c r="H905" s="233"/>
      <c r="I905" s="228">
        <v>8177</v>
      </c>
      <c r="J905" s="228"/>
      <c r="K905" s="228"/>
      <c r="L905" s="227" t="s">
        <v>290</v>
      </c>
      <c r="M905" s="228">
        <v>64</v>
      </c>
      <c r="N905" s="228">
        <v>100</v>
      </c>
      <c r="O905" s="228">
        <v>6400</v>
      </c>
      <c r="P905" s="228">
        <v>1</v>
      </c>
      <c r="Q905" s="228"/>
      <c r="R905" s="228"/>
      <c r="S905" s="234"/>
      <c r="T905" s="234"/>
      <c r="U905" s="234"/>
      <c r="V905" s="227">
        <v>2019</v>
      </c>
      <c r="W905" s="233"/>
      <c r="X905" s="233"/>
      <c r="Y905" s="233"/>
      <c r="Z905" s="233"/>
      <c r="AA905" s="233"/>
      <c r="AB905" s="233"/>
      <c r="AC905" s="228">
        <v>1200</v>
      </c>
      <c r="AD905" s="227"/>
      <c r="AE905" s="227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27"/>
    </row>
    <row r="906" spans="1:48" ht="24" customHeight="1">
      <c r="B906" s="200"/>
      <c r="C906" s="241" t="s">
        <v>13154</v>
      </c>
      <c r="D906" s="241"/>
      <c r="E906" s="227" t="s">
        <v>14062</v>
      </c>
      <c r="F906" s="227" t="s">
        <v>5492</v>
      </c>
      <c r="G906" s="227" t="s">
        <v>5492</v>
      </c>
      <c r="H906" s="233"/>
      <c r="I906" s="228">
        <v>7220</v>
      </c>
      <c r="J906" s="228"/>
      <c r="K906" s="228"/>
      <c r="L906" s="227" t="s">
        <v>290</v>
      </c>
      <c r="M906" s="228">
        <v>60</v>
      </c>
      <c r="N906" s="228">
        <v>90</v>
      </c>
      <c r="O906" s="228">
        <v>5400</v>
      </c>
      <c r="P906" s="228">
        <v>1</v>
      </c>
      <c r="Q906" s="228"/>
      <c r="R906" s="228"/>
      <c r="S906" s="234"/>
      <c r="T906" s="234"/>
      <c r="U906" s="234"/>
      <c r="V906" s="227">
        <v>2022</v>
      </c>
      <c r="W906" s="233"/>
      <c r="X906" s="233"/>
      <c r="Y906" s="233"/>
      <c r="Z906" s="233"/>
      <c r="AA906" s="233"/>
      <c r="AB906" s="233"/>
      <c r="AC906" s="228">
        <v>684</v>
      </c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</row>
    <row r="907" spans="1:48" ht="24" customHeight="1">
      <c r="B907" s="200"/>
      <c r="C907" s="241" t="s">
        <v>13154</v>
      </c>
      <c r="D907" s="241"/>
      <c r="E907" s="227" t="s">
        <v>14063</v>
      </c>
      <c r="F907" s="227" t="s">
        <v>5492</v>
      </c>
      <c r="G907" s="227" t="s">
        <v>5492</v>
      </c>
      <c r="H907" s="233"/>
      <c r="I907" s="228">
        <v>59537</v>
      </c>
      <c r="J907" s="228"/>
      <c r="K907" s="228"/>
      <c r="L907" s="227" t="s">
        <v>290</v>
      </c>
      <c r="M907" s="228">
        <v>68</v>
      </c>
      <c r="N907" s="228">
        <v>105</v>
      </c>
      <c r="O907" s="228">
        <v>7140</v>
      </c>
      <c r="P907" s="228">
        <v>1</v>
      </c>
      <c r="Q907" s="228"/>
      <c r="R907" s="228"/>
      <c r="S907" s="234"/>
      <c r="T907" s="234"/>
      <c r="U907" s="234"/>
      <c r="V907" s="227">
        <v>2022</v>
      </c>
      <c r="W907" s="233"/>
      <c r="X907" s="233"/>
      <c r="Y907" s="233"/>
      <c r="Z907" s="233"/>
      <c r="AA907" s="233"/>
      <c r="AB907" s="233"/>
      <c r="AC907" s="228">
        <v>3200</v>
      </c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</row>
    <row r="908" spans="1:48" s="1308" customFormat="1" ht="24" customHeight="1">
      <c r="A908" s="1310"/>
      <c r="B908" s="906" t="s">
        <v>58</v>
      </c>
      <c r="C908" s="314" t="s">
        <v>55</v>
      </c>
      <c r="D908" s="349"/>
      <c r="E908" s="315">
        <f>COUNTA(E909:E986)</f>
        <v>78</v>
      </c>
      <c r="F908" s="349"/>
      <c r="G908" s="349"/>
      <c r="H908" s="349"/>
      <c r="I908" s="318">
        <f>SUM(I909:I986)</f>
        <v>2363609</v>
      </c>
      <c r="J908" s="318">
        <f>SUM(J909:J986)</f>
        <v>119663.5</v>
      </c>
      <c r="K908" s="318">
        <f>SUM(K909:K986)</f>
        <v>21183.350000000002</v>
      </c>
      <c r="L908" s="318"/>
      <c r="M908" s="318"/>
      <c r="N908" s="318"/>
      <c r="O908" s="318"/>
      <c r="P908" s="318">
        <f>SUM(P909:P986)</f>
        <v>104</v>
      </c>
      <c r="Q908" s="318"/>
      <c r="R908" s="318"/>
      <c r="S908" s="314"/>
      <c r="T908" s="314"/>
      <c r="U908" s="314"/>
      <c r="V908" s="314"/>
      <c r="W908" s="349"/>
      <c r="X908" s="349"/>
      <c r="Y908" s="349"/>
      <c r="Z908" s="349"/>
      <c r="AA908" s="349"/>
      <c r="AB908" s="349"/>
      <c r="AC908" s="318"/>
      <c r="AD908" s="314"/>
      <c r="AE908" s="314"/>
      <c r="AF908" s="349"/>
      <c r="AG908" s="349"/>
      <c r="AH908" s="349"/>
      <c r="AI908" s="349"/>
      <c r="AJ908" s="349"/>
      <c r="AK908" s="349"/>
      <c r="AL908" s="349"/>
      <c r="AM908" s="349"/>
      <c r="AN908" s="349"/>
      <c r="AO908" s="349"/>
      <c r="AP908" s="349"/>
      <c r="AQ908" s="349"/>
      <c r="AR908" s="349"/>
      <c r="AS908" s="349"/>
      <c r="AT908" s="349"/>
      <c r="AU908" s="349"/>
      <c r="AV908" s="314"/>
    </row>
    <row r="909" spans="1:48" ht="24" customHeight="1">
      <c r="A909" s="208"/>
      <c r="B909" s="200"/>
      <c r="C909" s="227" t="s">
        <v>5886</v>
      </c>
      <c r="D909" s="227" t="s">
        <v>24381</v>
      </c>
      <c r="E909" s="227" t="s">
        <v>5944</v>
      </c>
      <c r="F909" s="227" t="s">
        <v>5886</v>
      </c>
      <c r="G909" s="227" t="s">
        <v>5886</v>
      </c>
      <c r="H909" s="233"/>
      <c r="I909" s="228">
        <v>7280</v>
      </c>
      <c r="J909" s="228">
        <v>0</v>
      </c>
      <c r="K909" s="228">
        <v>0</v>
      </c>
      <c r="L909" s="227" t="s">
        <v>290</v>
      </c>
      <c r="M909" s="228">
        <v>70</v>
      </c>
      <c r="N909" s="228">
        <v>104</v>
      </c>
      <c r="O909" s="228">
        <v>7280</v>
      </c>
      <c r="P909" s="228">
        <v>1</v>
      </c>
      <c r="Q909" s="228" t="s">
        <v>389</v>
      </c>
      <c r="R909" s="228" t="s">
        <v>389</v>
      </c>
      <c r="S909" s="227" t="s">
        <v>389</v>
      </c>
      <c r="T909" s="227" t="s">
        <v>389</v>
      </c>
      <c r="U909" s="227"/>
      <c r="V909" s="227">
        <v>2004</v>
      </c>
      <c r="W909" s="233"/>
      <c r="X909" s="233"/>
      <c r="Y909" s="233"/>
      <c r="Z909" s="233"/>
      <c r="AA909" s="233"/>
      <c r="AB909" s="233"/>
      <c r="AC909" s="228">
        <v>600</v>
      </c>
      <c r="AD909" s="227"/>
      <c r="AE909" s="227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27"/>
    </row>
    <row r="910" spans="1:48" ht="24" customHeight="1">
      <c r="A910" s="208"/>
      <c r="B910" s="200"/>
      <c r="C910" s="227" t="s">
        <v>5886</v>
      </c>
      <c r="D910" s="227" t="s">
        <v>24382</v>
      </c>
      <c r="E910" s="227" t="s">
        <v>24383</v>
      </c>
      <c r="F910" s="227" t="s">
        <v>5886</v>
      </c>
      <c r="G910" s="227" t="s">
        <v>13227</v>
      </c>
      <c r="H910" s="233"/>
      <c r="I910" s="228">
        <v>11700</v>
      </c>
      <c r="J910" s="228">
        <v>0</v>
      </c>
      <c r="K910" s="228">
        <v>0</v>
      </c>
      <c r="L910" s="227" t="s">
        <v>148</v>
      </c>
      <c r="M910" s="228">
        <v>78</v>
      </c>
      <c r="N910" s="228">
        <v>150</v>
      </c>
      <c r="O910" s="228">
        <v>11700</v>
      </c>
      <c r="P910" s="228">
        <v>1</v>
      </c>
      <c r="Q910" s="228">
        <v>200</v>
      </c>
      <c r="R910" s="228">
        <v>200</v>
      </c>
      <c r="S910" s="227" t="s">
        <v>178</v>
      </c>
      <c r="T910" s="227" t="s">
        <v>332</v>
      </c>
      <c r="U910" s="227"/>
      <c r="V910" s="227">
        <v>1995</v>
      </c>
      <c r="W910" s="233"/>
      <c r="X910" s="233"/>
      <c r="Y910" s="233"/>
      <c r="Z910" s="233"/>
      <c r="AA910" s="233"/>
      <c r="AB910" s="233"/>
      <c r="AC910" s="228">
        <v>400</v>
      </c>
      <c r="AD910" s="227"/>
      <c r="AE910" s="227"/>
      <c r="AF910" s="233"/>
      <c r="AG910" s="233"/>
      <c r="AH910" s="233"/>
      <c r="AI910" s="233"/>
      <c r="AJ910" s="233"/>
      <c r="AK910" s="233"/>
      <c r="AL910" s="233"/>
      <c r="AM910" s="233"/>
      <c r="AN910" s="233"/>
      <c r="AO910" s="233"/>
      <c r="AP910" s="233"/>
      <c r="AQ910" s="233"/>
      <c r="AR910" s="233"/>
      <c r="AS910" s="233"/>
      <c r="AT910" s="233"/>
      <c r="AU910" s="233"/>
      <c r="AV910" s="227" t="s">
        <v>13708</v>
      </c>
    </row>
    <row r="911" spans="1:48" ht="26.1" customHeight="1">
      <c r="A911" s="208"/>
      <c r="B911" s="200"/>
      <c r="C911" s="227" t="s">
        <v>5886</v>
      </c>
      <c r="D911" s="227" t="s">
        <v>24384</v>
      </c>
      <c r="E911" s="227" t="s">
        <v>5945</v>
      </c>
      <c r="F911" s="227" t="s">
        <v>5886</v>
      </c>
      <c r="G911" s="227" t="s">
        <v>13228</v>
      </c>
      <c r="H911" s="233"/>
      <c r="I911" s="228">
        <v>7280</v>
      </c>
      <c r="J911" s="228">
        <v>0</v>
      </c>
      <c r="K911" s="228">
        <v>0</v>
      </c>
      <c r="L911" s="227" t="s">
        <v>290</v>
      </c>
      <c r="M911" s="228">
        <v>66</v>
      </c>
      <c r="N911" s="228">
        <v>100</v>
      </c>
      <c r="O911" s="228">
        <v>6600</v>
      </c>
      <c r="P911" s="228">
        <v>1</v>
      </c>
      <c r="Q911" s="228">
        <v>100</v>
      </c>
      <c r="R911" s="228">
        <v>100</v>
      </c>
      <c r="S911" s="227" t="s">
        <v>178</v>
      </c>
      <c r="T911" s="227" t="s">
        <v>5946</v>
      </c>
      <c r="U911" s="227"/>
      <c r="V911" s="227">
        <v>2008</v>
      </c>
      <c r="W911" s="233"/>
      <c r="X911" s="233"/>
      <c r="Y911" s="233"/>
      <c r="Z911" s="233"/>
      <c r="AA911" s="233"/>
      <c r="AB911" s="233"/>
      <c r="AC911" s="228">
        <v>1900</v>
      </c>
      <c r="AD911" s="227"/>
      <c r="AE911" s="227"/>
      <c r="AF911" s="233"/>
      <c r="AG911" s="233"/>
      <c r="AH911" s="233"/>
      <c r="AI911" s="233"/>
      <c r="AJ911" s="233"/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27"/>
    </row>
    <row r="912" spans="1:48" ht="26.1" customHeight="1">
      <c r="A912" s="208"/>
      <c r="B912" s="200"/>
      <c r="C912" s="227" t="s">
        <v>5886</v>
      </c>
      <c r="D912" s="227" t="s">
        <v>15146</v>
      </c>
      <c r="E912" s="227" t="s">
        <v>5947</v>
      </c>
      <c r="F912" s="227" t="s">
        <v>5886</v>
      </c>
      <c r="G912" s="227" t="s">
        <v>13229</v>
      </c>
      <c r="H912" s="233"/>
      <c r="I912" s="228">
        <v>8128</v>
      </c>
      <c r="J912" s="228">
        <v>0</v>
      </c>
      <c r="K912" s="228">
        <v>0</v>
      </c>
      <c r="L912" s="227" t="s">
        <v>469</v>
      </c>
      <c r="M912" s="228">
        <v>70</v>
      </c>
      <c r="N912" s="228">
        <v>100</v>
      </c>
      <c r="O912" s="228">
        <v>7000</v>
      </c>
      <c r="P912" s="228">
        <v>1</v>
      </c>
      <c r="Q912" s="228">
        <v>0</v>
      </c>
      <c r="R912" s="228">
        <v>0</v>
      </c>
      <c r="S912" s="227" t="s">
        <v>389</v>
      </c>
      <c r="T912" s="227" t="s">
        <v>389</v>
      </c>
      <c r="U912" s="227"/>
      <c r="V912" s="227">
        <v>2012</v>
      </c>
      <c r="W912" s="233"/>
      <c r="X912" s="233"/>
      <c r="Y912" s="233"/>
      <c r="Z912" s="233"/>
      <c r="AA912" s="233"/>
      <c r="AB912" s="233"/>
      <c r="AC912" s="228">
        <v>1000</v>
      </c>
      <c r="AD912" s="227"/>
      <c r="AE912" s="227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27"/>
    </row>
    <row r="913" spans="1:48" ht="26.1" customHeight="1">
      <c r="A913" s="208"/>
      <c r="B913" s="200"/>
      <c r="C913" s="227" t="s">
        <v>5886</v>
      </c>
      <c r="D913" s="227" t="s">
        <v>24385</v>
      </c>
      <c r="E913" s="227" t="s">
        <v>5948</v>
      </c>
      <c r="F913" s="227" t="s">
        <v>5886</v>
      </c>
      <c r="G913" s="233" t="s">
        <v>13230</v>
      </c>
      <c r="H913" s="233"/>
      <c r="I913" s="228">
        <v>13000</v>
      </c>
      <c r="J913" s="228">
        <v>0</v>
      </c>
      <c r="K913" s="228">
        <v>0</v>
      </c>
      <c r="L913" s="227" t="s">
        <v>290</v>
      </c>
      <c r="M913" s="228">
        <v>74</v>
      </c>
      <c r="N913" s="228">
        <v>111</v>
      </c>
      <c r="O913" s="228">
        <v>8214</v>
      </c>
      <c r="P913" s="228">
        <v>1</v>
      </c>
      <c r="Q913" s="228">
        <v>0</v>
      </c>
      <c r="R913" s="228">
        <v>0</v>
      </c>
      <c r="S913" s="227" t="s">
        <v>389</v>
      </c>
      <c r="T913" s="227" t="s">
        <v>389</v>
      </c>
      <c r="U913" s="227" t="s">
        <v>18732</v>
      </c>
      <c r="V913" s="227">
        <v>2010</v>
      </c>
      <c r="W913" s="233"/>
      <c r="X913" s="233">
        <v>336</v>
      </c>
      <c r="Y913" s="233">
        <v>735</v>
      </c>
      <c r="Z913" s="233"/>
      <c r="AA913" s="233"/>
      <c r="AB913" s="233"/>
      <c r="AC913" s="228">
        <v>1071</v>
      </c>
      <c r="AD913" s="227">
        <v>2020</v>
      </c>
      <c r="AE913" s="227">
        <v>2021</v>
      </c>
      <c r="AF913" s="233"/>
      <c r="AG913" s="233"/>
      <c r="AH913" s="233">
        <v>4</v>
      </c>
      <c r="AI913" s="233"/>
      <c r="AJ913" s="233">
        <v>140</v>
      </c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27"/>
    </row>
    <row r="914" spans="1:48" ht="26.1" customHeight="1">
      <c r="A914" s="208"/>
      <c r="B914" s="200"/>
      <c r="C914" s="227" t="s">
        <v>5886</v>
      </c>
      <c r="D914" s="227" t="s">
        <v>24386</v>
      </c>
      <c r="E914" s="227" t="s">
        <v>5949</v>
      </c>
      <c r="F914" s="227" t="s">
        <v>5886</v>
      </c>
      <c r="G914" s="227" t="s">
        <v>13231</v>
      </c>
      <c r="H914" s="233"/>
      <c r="I914" s="228">
        <v>7992</v>
      </c>
      <c r="J914" s="228">
        <v>0</v>
      </c>
      <c r="K914" s="228">
        <v>0</v>
      </c>
      <c r="L914" s="227" t="s">
        <v>290</v>
      </c>
      <c r="M914" s="228">
        <v>68</v>
      </c>
      <c r="N914" s="228">
        <v>100</v>
      </c>
      <c r="O914" s="228">
        <v>6800</v>
      </c>
      <c r="P914" s="228">
        <v>1</v>
      </c>
      <c r="Q914" s="228">
        <v>300</v>
      </c>
      <c r="R914" s="228">
        <v>300</v>
      </c>
      <c r="S914" s="227" t="s">
        <v>178</v>
      </c>
      <c r="T914" s="227" t="s">
        <v>332</v>
      </c>
      <c r="U914" s="227"/>
      <c r="V914" s="227">
        <v>2005</v>
      </c>
      <c r="W914" s="233"/>
      <c r="X914" s="233"/>
      <c r="Y914" s="233"/>
      <c r="Z914" s="233"/>
      <c r="AA914" s="233"/>
      <c r="AB914" s="233"/>
      <c r="AC914" s="228">
        <v>600</v>
      </c>
      <c r="AD914" s="227"/>
      <c r="AE914" s="227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27"/>
    </row>
    <row r="915" spans="1:48" ht="26.1" customHeight="1">
      <c r="A915" s="208"/>
      <c r="B915" s="200"/>
      <c r="C915" s="227" t="s">
        <v>5886</v>
      </c>
      <c r="D915" s="227" t="s">
        <v>14583</v>
      </c>
      <c r="E915" s="227" t="s">
        <v>5950</v>
      </c>
      <c r="F915" s="227" t="s">
        <v>5886</v>
      </c>
      <c r="G915" s="227" t="s">
        <v>13230</v>
      </c>
      <c r="H915" s="233"/>
      <c r="I915" s="228">
        <v>11569</v>
      </c>
      <c r="J915" s="228">
        <v>0</v>
      </c>
      <c r="K915" s="228">
        <v>0</v>
      </c>
      <c r="L915" s="227" t="s">
        <v>290</v>
      </c>
      <c r="M915" s="228">
        <v>65</v>
      </c>
      <c r="N915" s="228">
        <v>90</v>
      </c>
      <c r="O915" s="228">
        <v>5850</v>
      </c>
      <c r="P915" s="228">
        <v>1</v>
      </c>
      <c r="Q915" s="228">
        <v>0</v>
      </c>
      <c r="R915" s="228">
        <v>0</v>
      </c>
      <c r="S915" s="227" t="s">
        <v>389</v>
      </c>
      <c r="T915" s="227" t="s">
        <v>389</v>
      </c>
      <c r="U915" s="227" t="s">
        <v>18732</v>
      </c>
      <c r="V915" s="227">
        <v>2012</v>
      </c>
      <c r="W915" s="233"/>
      <c r="X915" s="233"/>
      <c r="Y915" s="233"/>
      <c r="Z915" s="233"/>
      <c r="AA915" s="233"/>
      <c r="AB915" s="233"/>
      <c r="AC915" s="228">
        <v>1000</v>
      </c>
      <c r="AD915" s="227"/>
      <c r="AE915" s="227"/>
      <c r="AF915" s="233"/>
      <c r="AG915" s="233"/>
      <c r="AH915" s="233">
        <v>4</v>
      </c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27"/>
    </row>
    <row r="916" spans="1:48" ht="26.1" customHeight="1">
      <c r="A916" s="208"/>
      <c r="B916" s="200"/>
      <c r="C916" s="227" t="s">
        <v>5886</v>
      </c>
      <c r="D916" s="227" t="s">
        <v>24387</v>
      </c>
      <c r="E916" s="227" t="s">
        <v>13232</v>
      </c>
      <c r="F916" s="227" t="s">
        <v>5886</v>
      </c>
      <c r="G916" s="227" t="s">
        <v>5886</v>
      </c>
      <c r="H916" s="233"/>
      <c r="I916" s="228">
        <v>11349</v>
      </c>
      <c r="J916" s="228">
        <v>0</v>
      </c>
      <c r="K916" s="228">
        <v>0</v>
      </c>
      <c r="L916" s="227" t="s">
        <v>469</v>
      </c>
      <c r="M916" s="228">
        <v>56</v>
      </c>
      <c r="N916" s="228">
        <v>90</v>
      </c>
      <c r="O916" s="228">
        <v>5040</v>
      </c>
      <c r="P916" s="228">
        <v>1</v>
      </c>
      <c r="Q916" s="228">
        <v>0</v>
      </c>
      <c r="R916" s="228">
        <v>0</v>
      </c>
      <c r="S916" s="227" t="s">
        <v>389</v>
      </c>
      <c r="T916" s="227" t="s">
        <v>389</v>
      </c>
      <c r="U916" s="227"/>
      <c r="V916" s="227">
        <v>2000</v>
      </c>
      <c r="W916" s="233"/>
      <c r="X916" s="233"/>
      <c r="Y916" s="233"/>
      <c r="Z916" s="233"/>
      <c r="AA916" s="233"/>
      <c r="AB916" s="233"/>
      <c r="AC916" s="228"/>
      <c r="AD916" s="227"/>
      <c r="AE916" s="227"/>
      <c r="AF916" s="233"/>
      <c r="AG916" s="233"/>
      <c r="AH916" s="233"/>
      <c r="AI916" s="233"/>
      <c r="AJ916" s="233"/>
      <c r="AK916" s="233"/>
      <c r="AL916" s="233"/>
      <c r="AM916" s="233"/>
      <c r="AN916" s="233"/>
      <c r="AO916" s="233"/>
      <c r="AP916" s="233"/>
      <c r="AQ916" s="233"/>
      <c r="AR916" s="233"/>
      <c r="AS916" s="233"/>
      <c r="AT916" s="233"/>
      <c r="AU916" s="233"/>
      <c r="AV916" s="227"/>
    </row>
    <row r="917" spans="1:48" ht="26.1" customHeight="1">
      <c r="A917" s="208"/>
      <c r="B917" s="200"/>
      <c r="C917" s="227" t="s">
        <v>5886</v>
      </c>
      <c r="D917" s="227" t="s">
        <v>24388</v>
      </c>
      <c r="E917" s="227" t="s">
        <v>24389</v>
      </c>
      <c r="F917" s="227" t="s">
        <v>5886</v>
      </c>
      <c r="G917" s="227" t="s">
        <v>13233</v>
      </c>
      <c r="H917" s="233"/>
      <c r="I917" s="228">
        <v>7943</v>
      </c>
      <c r="J917" s="228">
        <v>0</v>
      </c>
      <c r="K917" s="228">
        <v>0</v>
      </c>
      <c r="L917" s="227" t="s">
        <v>290</v>
      </c>
      <c r="M917" s="228">
        <v>41</v>
      </c>
      <c r="N917" s="228">
        <v>90</v>
      </c>
      <c r="O917" s="228">
        <v>3690</v>
      </c>
      <c r="P917" s="228">
        <v>1</v>
      </c>
      <c r="Q917" s="228">
        <v>0</v>
      </c>
      <c r="R917" s="228">
        <v>0</v>
      </c>
      <c r="S917" s="227" t="s">
        <v>389</v>
      </c>
      <c r="T917" s="227" t="s">
        <v>389</v>
      </c>
      <c r="U917" s="227"/>
      <c r="V917" s="227">
        <v>2012</v>
      </c>
      <c r="W917" s="233"/>
      <c r="X917" s="233"/>
      <c r="Y917" s="233"/>
      <c r="Z917" s="233"/>
      <c r="AA917" s="233"/>
      <c r="AB917" s="233"/>
      <c r="AC917" s="228">
        <v>1000</v>
      </c>
      <c r="AD917" s="227"/>
      <c r="AE917" s="227"/>
      <c r="AF917" s="233"/>
      <c r="AG917" s="233"/>
      <c r="AH917" s="233"/>
      <c r="AI917" s="233"/>
      <c r="AJ917" s="233"/>
      <c r="AK917" s="233"/>
      <c r="AL917" s="233"/>
      <c r="AM917" s="233"/>
      <c r="AN917" s="233"/>
      <c r="AO917" s="233"/>
      <c r="AP917" s="233"/>
      <c r="AQ917" s="233"/>
      <c r="AR917" s="233"/>
      <c r="AS917" s="233"/>
      <c r="AT917" s="233"/>
      <c r="AU917" s="233"/>
      <c r="AV917" s="227" t="s">
        <v>13708</v>
      </c>
    </row>
    <row r="918" spans="1:48" ht="26.1" customHeight="1">
      <c r="A918" s="208"/>
      <c r="B918" s="200"/>
      <c r="C918" s="227" t="s">
        <v>5886</v>
      </c>
      <c r="D918" s="227" t="s">
        <v>24390</v>
      </c>
      <c r="E918" s="227" t="s">
        <v>24391</v>
      </c>
      <c r="F918" s="227" t="s">
        <v>5886</v>
      </c>
      <c r="G918" s="227" t="s">
        <v>5951</v>
      </c>
      <c r="H918" s="233"/>
      <c r="I918" s="228">
        <v>31050</v>
      </c>
      <c r="J918" s="228">
        <v>0</v>
      </c>
      <c r="K918" s="228">
        <v>0</v>
      </c>
      <c r="L918" s="227" t="s">
        <v>290</v>
      </c>
      <c r="M918" s="228">
        <v>68</v>
      </c>
      <c r="N918" s="228">
        <v>105</v>
      </c>
      <c r="O918" s="228">
        <v>7140</v>
      </c>
      <c r="P918" s="228">
        <v>3</v>
      </c>
      <c r="Q918" s="228">
        <v>900</v>
      </c>
      <c r="R918" s="228">
        <v>900</v>
      </c>
      <c r="S918" s="227" t="s">
        <v>808</v>
      </c>
      <c r="T918" s="227" t="s">
        <v>808</v>
      </c>
      <c r="U918" s="227"/>
      <c r="V918" s="227">
        <v>2013</v>
      </c>
      <c r="W918" s="233"/>
      <c r="X918" s="233"/>
      <c r="Y918" s="233"/>
      <c r="Z918" s="233"/>
      <c r="AA918" s="233"/>
      <c r="AB918" s="233"/>
      <c r="AC918" s="228">
        <v>3000</v>
      </c>
      <c r="AD918" s="227"/>
      <c r="AE918" s="227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27" t="s">
        <v>13708</v>
      </c>
    </row>
    <row r="919" spans="1:48" ht="26.1" customHeight="1">
      <c r="A919" s="208"/>
      <c r="B919" s="200"/>
      <c r="C919" s="227" t="s">
        <v>5890</v>
      </c>
      <c r="D919" s="227" t="s">
        <v>24392</v>
      </c>
      <c r="E919" s="227" t="s">
        <v>5952</v>
      </c>
      <c r="F919" s="227" t="s">
        <v>5890</v>
      </c>
      <c r="G919" s="227" t="s">
        <v>14184</v>
      </c>
      <c r="H919" s="233">
        <v>1</v>
      </c>
      <c r="I919" s="228">
        <v>18092</v>
      </c>
      <c r="J919" s="228">
        <v>0</v>
      </c>
      <c r="K919" s="228">
        <v>0</v>
      </c>
      <c r="L919" s="227" t="s">
        <v>290</v>
      </c>
      <c r="M919" s="228">
        <v>66</v>
      </c>
      <c r="N919" s="228">
        <v>104</v>
      </c>
      <c r="O919" s="228">
        <v>6864</v>
      </c>
      <c r="P919" s="228">
        <v>1</v>
      </c>
      <c r="Q919" s="228">
        <v>300</v>
      </c>
      <c r="R919" s="228">
        <v>300</v>
      </c>
      <c r="S919" s="227" t="s">
        <v>178</v>
      </c>
      <c r="T919" s="227" t="s">
        <v>332</v>
      </c>
      <c r="U919" s="227"/>
      <c r="V919" s="227">
        <v>2003</v>
      </c>
      <c r="W919" s="233"/>
      <c r="X919" s="233"/>
      <c r="Y919" s="233"/>
      <c r="Z919" s="233"/>
      <c r="AA919" s="233"/>
      <c r="AB919" s="233"/>
      <c r="AC919" s="228">
        <v>2140</v>
      </c>
      <c r="AD919" s="227"/>
      <c r="AE919" s="227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27"/>
    </row>
    <row r="920" spans="1:48" ht="26.1" customHeight="1">
      <c r="A920" s="208"/>
      <c r="B920" s="221"/>
      <c r="C920" s="227" t="s">
        <v>5890</v>
      </c>
      <c r="D920" s="227" t="s">
        <v>24393</v>
      </c>
      <c r="E920" s="227" t="s">
        <v>14185</v>
      </c>
      <c r="F920" s="227" t="s">
        <v>5890</v>
      </c>
      <c r="G920" s="227" t="s">
        <v>13257</v>
      </c>
      <c r="H920" s="233">
        <v>3</v>
      </c>
      <c r="I920" s="228">
        <v>29090</v>
      </c>
      <c r="J920" s="228">
        <v>0</v>
      </c>
      <c r="K920" s="228">
        <v>0</v>
      </c>
      <c r="L920" s="227" t="s">
        <v>148</v>
      </c>
      <c r="M920" s="228">
        <v>74</v>
      </c>
      <c r="N920" s="228">
        <v>111</v>
      </c>
      <c r="O920" s="228">
        <v>24642</v>
      </c>
      <c r="P920" s="228">
        <v>3</v>
      </c>
      <c r="Q920" s="228">
        <v>41</v>
      </c>
      <c r="R920" s="228">
        <v>41</v>
      </c>
      <c r="S920" s="227" t="s">
        <v>5953</v>
      </c>
      <c r="T920" s="227" t="s">
        <v>1005</v>
      </c>
      <c r="U920" s="227"/>
      <c r="V920" s="227">
        <v>2004</v>
      </c>
      <c r="W920" s="233"/>
      <c r="X920" s="233"/>
      <c r="Y920" s="233"/>
      <c r="Z920" s="233"/>
      <c r="AA920" s="233"/>
      <c r="AB920" s="233"/>
      <c r="AC920" s="228">
        <v>912</v>
      </c>
      <c r="AD920" s="227"/>
      <c r="AE920" s="227"/>
      <c r="AF920" s="233"/>
      <c r="AG920" s="233"/>
      <c r="AH920" s="233"/>
      <c r="AI920" s="233"/>
      <c r="AJ920" s="233"/>
      <c r="AK920" s="233"/>
      <c r="AL920" s="233"/>
      <c r="AM920" s="233"/>
      <c r="AN920" s="233"/>
      <c r="AO920" s="233"/>
      <c r="AP920" s="233"/>
      <c r="AQ920" s="233"/>
      <c r="AR920" s="233"/>
      <c r="AS920" s="233"/>
      <c r="AT920" s="233"/>
      <c r="AU920" s="233"/>
      <c r="AV920" s="227"/>
    </row>
    <row r="921" spans="1:48" ht="26.1" customHeight="1">
      <c r="A921" s="208"/>
      <c r="B921" s="221"/>
      <c r="C921" s="227" t="s">
        <v>5890</v>
      </c>
      <c r="D921" s="227" t="s">
        <v>24394</v>
      </c>
      <c r="E921" s="227" t="s">
        <v>14186</v>
      </c>
      <c r="F921" s="227" t="s">
        <v>5890</v>
      </c>
      <c r="G921" s="227" t="s">
        <v>13257</v>
      </c>
      <c r="H921" s="233">
        <v>1</v>
      </c>
      <c r="I921" s="228">
        <v>11736</v>
      </c>
      <c r="J921" s="228">
        <v>0</v>
      </c>
      <c r="K921" s="228">
        <v>0</v>
      </c>
      <c r="L921" s="227" t="s">
        <v>148</v>
      </c>
      <c r="M921" s="228">
        <v>72</v>
      </c>
      <c r="N921" s="228">
        <v>111</v>
      </c>
      <c r="O921" s="228">
        <v>7992</v>
      </c>
      <c r="P921" s="228">
        <v>1</v>
      </c>
      <c r="Q921" s="228">
        <v>0</v>
      </c>
      <c r="R921" s="228">
        <v>0</v>
      </c>
      <c r="S921" s="227" t="s">
        <v>389</v>
      </c>
      <c r="T921" s="227" t="s">
        <v>389</v>
      </c>
      <c r="U921" s="227"/>
      <c r="V921" s="227">
        <v>1987</v>
      </c>
      <c r="W921" s="233"/>
      <c r="X921" s="233"/>
      <c r="Y921" s="233"/>
      <c r="Z921" s="233"/>
      <c r="AA921" s="233"/>
      <c r="AB921" s="233"/>
      <c r="AC921" s="228">
        <v>17</v>
      </c>
      <c r="AD921" s="227"/>
      <c r="AE921" s="227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27"/>
    </row>
    <row r="922" spans="1:48" ht="26.1" customHeight="1">
      <c r="A922" s="208"/>
      <c r="B922" s="221"/>
      <c r="C922" s="227" t="s">
        <v>5890</v>
      </c>
      <c r="D922" s="227" t="s">
        <v>24395</v>
      </c>
      <c r="E922" s="227" t="s">
        <v>9064</v>
      </c>
      <c r="F922" s="227" t="s">
        <v>5890</v>
      </c>
      <c r="G922" s="227" t="s">
        <v>13257</v>
      </c>
      <c r="H922" s="233">
        <v>1</v>
      </c>
      <c r="I922" s="228">
        <v>29680</v>
      </c>
      <c r="J922" s="228">
        <v>0</v>
      </c>
      <c r="K922" s="228">
        <v>0</v>
      </c>
      <c r="L922" s="227" t="s">
        <v>148</v>
      </c>
      <c r="M922" s="228">
        <v>74</v>
      </c>
      <c r="N922" s="228">
        <v>111</v>
      </c>
      <c r="O922" s="228">
        <v>24642</v>
      </c>
      <c r="P922" s="228">
        <v>3</v>
      </c>
      <c r="Q922" s="228">
        <v>0</v>
      </c>
      <c r="R922" s="228">
        <v>0</v>
      </c>
      <c r="S922" s="227" t="s">
        <v>389</v>
      </c>
      <c r="T922" s="227" t="s">
        <v>389</v>
      </c>
      <c r="U922" s="227"/>
      <c r="V922" s="227">
        <v>2004</v>
      </c>
      <c r="W922" s="233">
        <v>2140</v>
      </c>
      <c r="X922" s="233"/>
      <c r="Y922" s="233"/>
      <c r="Z922" s="233"/>
      <c r="AA922" s="233"/>
      <c r="AB922" s="233"/>
      <c r="AC922" s="228">
        <v>850</v>
      </c>
      <c r="AD922" s="227"/>
      <c r="AE922" s="227"/>
      <c r="AF922" s="233"/>
      <c r="AG922" s="233"/>
      <c r="AH922" s="233"/>
      <c r="AI922" s="233"/>
      <c r="AJ922" s="233"/>
      <c r="AK922" s="233"/>
      <c r="AL922" s="233"/>
      <c r="AM922" s="233"/>
      <c r="AN922" s="233"/>
      <c r="AO922" s="233"/>
      <c r="AP922" s="233"/>
      <c r="AQ922" s="233"/>
      <c r="AR922" s="233"/>
      <c r="AS922" s="233"/>
      <c r="AT922" s="233"/>
      <c r="AU922" s="233"/>
      <c r="AV922" s="227"/>
    </row>
    <row r="923" spans="1:48" ht="26.1" customHeight="1">
      <c r="A923" s="208"/>
      <c r="B923" s="221"/>
      <c r="C923" s="227" t="s">
        <v>5890</v>
      </c>
      <c r="D923" s="227" t="s">
        <v>24393</v>
      </c>
      <c r="E923" s="227" t="s">
        <v>14187</v>
      </c>
      <c r="F923" s="227" t="s">
        <v>5890</v>
      </c>
      <c r="G923" s="227" t="s">
        <v>13257</v>
      </c>
      <c r="H923" s="233">
        <v>3</v>
      </c>
      <c r="I923" s="228">
        <v>10850</v>
      </c>
      <c r="J923" s="228">
        <v>0</v>
      </c>
      <c r="K923" s="228">
        <v>0</v>
      </c>
      <c r="L923" s="227" t="s">
        <v>290</v>
      </c>
      <c r="M923" s="228">
        <v>80</v>
      </c>
      <c r="N923" s="228">
        <v>117</v>
      </c>
      <c r="O923" s="228">
        <v>9360</v>
      </c>
      <c r="P923" s="228">
        <v>1</v>
      </c>
      <c r="Q923" s="228">
        <v>516</v>
      </c>
      <c r="R923" s="228">
        <v>516</v>
      </c>
      <c r="S923" s="227" t="s">
        <v>178</v>
      </c>
      <c r="T923" s="227" t="s">
        <v>332</v>
      </c>
      <c r="U923" s="227"/>
      <c r="V923" s="227">
        <v>2005</v>
      </c>
      <c r="W923" s="233"/>
      <c r="X923" s="233"/>
      <c r="Y923" s="233"/>
      <c r="Z923" s="233"/>
      <c r="AA923" s="233"/>
      <c r="AB923" s="233"/>
      <c r="AC923" s="228">
        <v>1188</v>
      </c>
      <c r="AD923" s="227"/>
      <c r="AE923" s="227"/>
      <c r="AF923" s="233"/>
      <c r="AG923" s="233"/>
      <c r="AH923" s="233"/>
      <c r="AI923" s="233"/>
      <c r="AJ923" s="233"/>
      <c r="AK923" s="233"/>
      <c r="AL923" s="233"/>
      <c r="AM923" s="233"/>
      <c r="AN923" s="233"/>
      <c r="AO923" s="233"/>
      <c r="AP923" s="233"/>
      <c r="AQ923" s="233"/>
      <c r="AR923" s="233"/>
      <c r="AS923" s="233"/>
      <c r="AT923" s="233"/>
      <c r="AU923" s="233"/>
      <c r="AV923" s="227"/>
    </row>
    <row r="924" spans="1:48" ht="26.1" customHeight="1">
      <c r="A924" s="208"/>
      <c r="B924" s="221"/>
      <c r="C924" s="227" t="s">
        <v>5890</v>
      </c>
      <c r="D924" s="227" t="s">
        <v>24396</v>
      </c>
      <c r="E924" s="227" t="s">
        <v>14188</v>
      </c>
      <c r="F924" s="227" t="s">
        <v>5890</v>
      </c>
      <c r="G924" s="227" t="s">
        <v>13257</v>
      </c>
      <c r="H924" s="233">
        <v>3</v>
      </c>
      <c r="I924" s="228">
        <v>46820</v>
      </c>
      <c r="J924" s="228">
        <v>285.08999999999997</v>
      </c>
      <c r="K924" s="228">
        <v>285.08999999999997</v>
      </c>
      <c r="L924" s="227" t="s">
        <v>290</v>
      </c>
      <c r="M924" s="228">
        <v>75</v>
      </c>
      <c r="N924" s="228">
        <v>112</v>
      </c>
      <c r="O924" s="228">
        <v>16800</v>
      </c>
      <c r="P924" s="228">
        <v>2</v>
      </c>
      <c r="Q924" s="228">
        <v>1866</v>
      </c>
      <c r="R924" s="228">
        <v>1866</v>
      </c>
      <c r="S924" s="227" t="s">
        <v>178</v>
      </c>
      <c r="T924" s="227" t="s">
        <v>332</v>
      </c>
      <c r="U924" s="227"/>
      <c r="V924" s="227">
        <v>2007</v>
      </c>
      <c r="W924" s="233"/>
      <c r="X924" s="233"/>
      <c r="Y924" s="233"/>
      <c r="Z924" s="233"/>
      <c r="AA924" s="233"/>
      <c r="AB924" s="233"/>
      <c r="AC924" s="228">
        <v>9333</v>
      </c>
      <c r="AD924" s="227"/>
      <c r="AE924" s="227"/>
      <c r="AF924" s="233"/>
      <c r="AG924" s="233"/>
      <c r="AH924" s="233"/>
      <c r="AI924" s="233"/>
      <c r="AJ924" s="233"/>
      <c r="AK924" s="233"/>
      <c r="AL924" s="233"/>
      <c r="AM924" s="233"/>
      <c r="AN924" s="233"/>
      <c r="AO924" s="233"/>
      <c r="AP924" s="233"/>
      <c r="AQ924" s="233"/>
      <c r="AR924" s="233"/>
      <c r="AS924" s="233"/>
      <c r="AT924" s="233"/>
      <c r="AU924" s="233"/>
      <c r="AV924" s="227"/>
    </row>
    <row r="925" spans="1:48" ht="26.1" customHeight="1">
      <c r="A925" s="208"/>
      <c r="B925" s="221"/>
      <c r="C925" s="227" t="s">
        <v>5890</v>
      </c>
      <c r="D925" s="227" t="s">
        <v>24397</v>
      </c>
      <c r="E925" s="227" t="s">
        <v>5954</v>
      </c>
      <c r="F925" s="227" t="s">
        <v>5890</v>
      </c>
      <c r="G925" s="227" t="s">
        <v>14189</v>
      </c>
      <c r="H925" s="233">
        <v>1</v>
      </c>
      <c r="I925" s="228">
        <v>24951</v>
      </c>
      <c r="J925" s="228">
        <v>0</v>
      </c>
      <c r="K925" s="228">
        <v>0</v>
      </c>
      <c r="L925" s="227" t="s">
        <v>290</v>
      </c>
      <c r="M925" s="228">
        <v>74</v>
      </c>
      <c r="N925" s="228">
        <v>111</v>
      </c>
      <c r="O925" s="228">
        <v>8214</v>
      </c>
      <c r="P925" s="228">
        <v>1</v>
      </c>
      <c r="Q925" s="228">
        <v>288</v>
      </c>
      <c r="R925" s="228">
        <v>288</v>
      </c>
      <c r="S925" s="227" t="s">
        <v>178</v>
      </c>
      <c r="T925" s="227" t="s">
        <v>332</v>
      </c>
      <c r="U925" s="227"/>
      <c r="V925" s="227">
        <v>2008</v>
      </c>
      <c r="W925" s="233"/>
      <c r="X925" s="233"/>
      <c r="Y925" s="233"/>
      <c r="Z925" s="233"/>
      <c r="AA925" s="233"/>
      <c r="AB925" s="233"/>
      <c r="AC925" s="228">
        <v>3635</v>
      </c>
      <c r="AD925" s="227"/>
      <c r="AE925" s="227"/>
      <c r="AF925" s="233"/>
      <c r="AG925" s="233"/>
      <c r="AH925" s="233"/>
      <c r="AI925" s="233"/>
      <c r="AJ925" s="233"/>
      <c r="AK925" s="233"/>
      <c r="AL925" s="233"/>
      <c r="AM925" s="233"/>
      <c r="AN925" s="233"/>
      <c r="AO925" s="233"/>
      <c r="AP925" s="233"/>
      <c r="AQ925" s="233"/>
      <c r="AR925" s="233"/>
      <c r="AS925" s="233"/>
      <c r="AT925" s="233"/>
      <c r="AU925" s="233"/>
      <c r="AV925" s="227"/>
    </row>
    <row r="926" spans="1:48" ht="26.1" customHeight="1">
      <c r="A926" s="208"/>
      <c r="B926" s="221"/>
      <c r="C926" s="227" t="s">
        <v>5890</v>
      </c>
      <c r="D926" s="227" t="s">
        <v>14611</v>
      </c>
      <c r="E926" s="227" t="s">
        <v>5955</v>
      </c>
      <c r="F926" s="227" t="s">
        <v>5890</v>
      </c>
      <c r="G926" s="227" t="s">
        <v>14190</v>
      </c>
      <c r="H926" s="233">
        <v>1</v>
      </c>
      <c r="I926" s="228">
        <v>11213</v>
      </c>
      <c r="J926" s="228">
        <v>159.43</v>
      </c>
      <c r="K926" s="228">
        <v>159.43</v>
      </c>
      <c r="L926" s="227" t="s">
        <v>290</v>
      </c>
      <c r="M926" s="228">
        <v>50</v>
      </c>
      <c r="N926" s="228">
        <v>73</v>
      </c>
      <c r="O926" s="228">
        <v>3650</v>
      </c>
      <c r="P926" s="228">
        <v>1</v>
      </c>
      <c r="Q926" s="228">
        <v>0</v>
      </c>
      <c r="R926" s="228">
        <v>0</v>
      </c>
      <c r="S926" s="227" t="s">
        <v>389</v>
      </c>
      <c r="T926" s="227" t="s">
        <v>389</v>
      </c>
      <c r="U926" s="227"/>
      <c r="V926" s="227">
        <v>2009</v>
      </c>
      <c r="W926" s="233"/>
      <c r="X926" s="233"/>
      <c r="Y926" s="233"/>
      <c r="Z926" s="233"/>
      <c r="AA926" s="233"/>
      <c r="AB926" s="233"/>
      <c r="AC926" s="228">
        <v>1800</v>
      </c>
      <c r="AD926" s="227"/>
      <c r="AE926" s="227"/>
      <c r="AF926" s="233"/>
      <c r="AG926" s="233"/>
      <c r="AH926" s="233"/>
      <c r="AI926" s="233"/>
      <c r="AJ926" s="233"/>
      <c r="AK926" s="233"/>
      <c r="AL926" s="233"/>
      <c r="AM926" s="233"/>
      <c r="AN926" s="233"/>
      <c r="AO926" s="233"/>
      <c r="AP926" s="233"/>
      <c r="AQ926" s="233"/>
      <c r="AR926" s="233"/>
      <c r="AS926" s="233"/>
      <c r="AT926" s="233"/>
      <c r="AU926" s="233"/>
      <c r="AV926" s="227"/>
    </row>
    <row r="927" spans="1:48" ht="26.1" customHeight="1">
      <c r="A927" s="208"/>
      <c r="B927" s="221"/>
      <c r="C927" s="227" t="s">
        <v>5890</v>
      </c>
      <c r="D927" s="227" t="s">
        <v>14191</v>
      </c>
      <c r="E927" s="227" t="s">
        <v>5956</v>
      </c>
      <c r="F927" s="227" t="s">
        <v>5890</v>
      </c>
      <c r="G927" s="227" t="s">
        <v>14192</v>
      </c>
      <c r="H927" s="233">
        <v>1</v>
      </c>
      <c r="I927" s="228">
        <v>44683</v>
      </c>
      <c r="J927" s="228">
        <v>333.08</v>
      </c>
      <c r="K927" s="228">
        <v>431.93</v>
      </c>
      <c r="L927" s="227" t="s">
        <v>290</v>
      </c>
      <c r="M927" s="228">
        <v>68</v>
      </c>
      <c r="N927" s="228">
        <v>105</v>
      </c>
      <c r="O927" s="228">
        <v>7863</v>
      </c>
      <c r="P927" s="228">
        <v>1</v>
      </c>
      <c r="Q927" s="228">
        <v>956</v>
      </c>
      <c r="R927" s="228">
        <v>1500</v>
      </c>
      <c r="S927" s="227" t="s">
        <v>178</v>
      </c>
      <c r="T927" s="227" t="s">
        <v>332</v>
      </c>
      <c r="U927" s="227"/>
      <c r="V927" s="227">
        <v>2009</v>
      </c>
      <c r="W927" s="233"/>
      <c r="X927" s="233"/>
      <c r="Y927" s="233"/>
      <c r="Z927" s="233"/>
      <c r="AA927" s="233"/>
      <c r="AB927" s="233"/>
      <c r="AC927" s="228">
        <v>9852</v>
      </c>
      <c r="AD927" s="227"/>
      <c r="AE927" s="227"/>
      <c r="AF927" s="233"/>
      <c r="AG927" s="233"/>
      <c r="AH927" s="233"/>
      <c r="AI927" s="233"/>
      <c r="AJ927" s="233"/>
      <c r="AK927" s="233"/>
      <c r="AL927" s="233"/>
      <c r="AM927" s="233"/>
      <c r="AN927" s="233"/>
      <c r="AO927" s="233"/>
      <c r="AP927" s="233"/>
      <c r="AQ927" s="233"/>
      <c r="AR927" s="233"/>
      <c r="AS927" s="233"/>
      <c r="AT927" s="233"/>
      <c r="AU927" s="233"/>
      <c r="AV927" s="227"/>
    </row>
    <row r="928" spans="1:48" ht="26.1" customHeight="1">
      <c r="A928" s="208"/>
      <c r="B928" s="221"/>
      <c r="C928" s="227" t="s">
        <v>5890</v>
      </c>
      <c r="D928" s="227" t="s">
        <v>24398</v>
      </c>
      <c r="E928" s="227" t="s">
        <v>12186</v>
      </c>
      <c r="F928" s="227" t="s">
        <v>5890</v>
      </c>
      <c r="G928" s="227" t="s">
        <v>13257</v>
      </c>
      <c r="H928" s="233">
        <v>5</v>
      </c>
      <c r="I928" s="228">
        <v>16033</v>
      </c>
      <c r="J928" s="228">
        <v>121</v>
      </c>
      <c r="K928" s="228">
        <v>121</v>
      </c>
      <c r="L928" s="227" t="s">
        <v>290</v>
      </c>
      <c r="M928" s="228">
        <v>60</v>
      </c>
      <c r="N928" s="228">
        <v>80</v>
      </c>
      <c r="O928" s="228">
        <v>4800</v>
      </c>
      <c r="P928" s="228">
        <v>1</v>
      </c>
      <c r="Q928" s="228">
        <v>0</v>
      </c>
      <c r="R928" s="228">
        <v>100</v>
      </c>
      <c r="S928" s="227"/>
      <c r="T928" s="227" t="s">
        <v>332</v>
      </c>
      <c r="U928" s="227"/>
      <c r="V928" s="227">
        <v>2017</v>
      </c>
      <c r="W928" s="233"/>
      <c r="X928" s="233"/>
      <c r="Y928" s="233"/>
      <c r="Z928" s="233"/>
      <c r="AA928" s="233"/>
      <c r="AB928" s="233"/>
      <c r="AC928" s="228">
        <v>800</v>
      </c>
      <c r="AD928" s="227"/>
      <c r="AE928" s="227"/>
      <c r="AF928" s="233"/>
      <c r="AG928" s="233"/>
      <c r="AH928" s="233"/>
      <c r="AI928" s="233"/>
      <c r="AJ928" s="233"/>
      <c r="AK928" s="233"/>
      <c r="AL928" s="233"/>
      <c r="AM928" s="233"/>
      <c r="AN928" s="233"/>
      <c r="AO928" s="233"/>
      <c r="AP928" s="233"/>
      <c r="AQ928" s="233"/>
      <c r="AR928" s="233"/>
      <c r="AS928" s="233"/>
      <c r="AT928" s="233"/>
      <c r="AU928" s="233"/>
      <c r="AV928" s="227"/>
    </row>
    <row r="929" spans="1:48" ht="26.1" customHeight="1">
      <c r="A929" s="208"/>
      <c r="B929" s="221"/>
      <c r="C929" s="227" t="s">
        <v>5890</v>
      </c>
      <c r="D929" s="227" t="s">
        <v>14193</v>
      </c>
      <c r="E929" s="227" t="s">
        <v>12187</v>
      </c>
      <c r="F929" s="227" t="s">
        <v>5890</v>
      </c>
      <c r="G929" s="227" t="s">
        <v>14194</v>
      </c>
      <c r="H929" s="233">
        <v>1</v>
      </c>
      <c r="I929" s="228">
        <v>46170</v>
      </c>
      <c r="J929" s="228">
        <v>482</v>
      </c>
      <c r="K929" s="228">
        <v>482</v>
      </c>
      <c r="L929" s="227" t="s">
        <v>290</v>
      </c>
      <c r="M929" s="228">
        <v>7</v>
      </c>
      <c r="N929" s="228">
        <v>400</v>
      </c>
      <c r="O929" s="228">
        <v>15000</v>
      </c>
      <c r="P929" s="228">
        <v>1</v>
      </c>
      <c r="Q929" s="228">
        <v>290</v>
      </c>
      <c r="R929" s="228">
        <v>1000</v>
      </c>
      <c r="S929" s="227" t="s">
        <v>178</v>
      </c>
      <c r="T929" s="227" t="s">
        <v>1057</v>
      </c>
      <c r="U929" s="227"/>
      <c r="V929" s="227">
        <v>2019</v>
      </c>
      <c r="W929" s="233"/>
      <c r="X929" s="233"/>
      <c r="Y929" s="233"/>
      <c r="Z929" s="233"/>
      <c r="AA929" s="233"/>
      <c r="AB929" s="233"/>
      <c r="AC929" s="228">
        <v>13200</v>
      </c>
      <c r="AD929" s="227"/>
      <c r="AE929" s="227"/>
      <c r="AF929" s="233"/>
      <c r="AG929" s="233"/>
      <c r="AH929" s="233"/>
      <c r="AI929" s="233"/>
      <c r="AJ929" s="233"/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27"/>
    </row>
    <row r="930" spans="1:48" ht="26.1" customHeight="1">
      <c r="A930" s="208"/>
      <c r="B930" s="221"/>
      <c r="C930" s="227" t="s">
        <v>5890</v>
      </c>
      <c r="D930" s="227" t="s">
        <v>24399</v>
      </c>
      <c r="E930" s="227" t="s">
        <v>14195</v>
      </c>
      <c r="F930" s="227" t="s">
        <v>5890</v>
      </c>
      <c r="G930" s="227" t="s">
        <v>13257</v>
      </c>
      <c r="H930" s="233">
        <v>1</v>
      </c>
      <c r="I930" s="228">
        <v>8214</v>
      </c>
      <c r="J930" s="228">
        <v>0</v>
      </c>
      <c r="K930" s="228">
        <v>0</v>
      </c>
      <c r="L930" s="227" t="s">
        <v>1982</v>
      </c>
      <c r="M930" s="228">
        <v>74</v>
      </c>
      <c r="N930" s="228">
        <v>111</v>
      </c>
      <c r="O930" s="228">
        <v>8214</v>
      </c>
      <c r="P930" s="228">
        <v>1</v>
      </c>
      <c r="Q930" s="228">
        <v>0</v>
      </c>
      <c r="R930" s="228">
        <v>0</v>
      </c>
      <c r="S930" s="227" t="s">
        <v>2009</v>
      </c>
      <c r="T930" s="227" t="s">
        <v>2009</v>
      </c>
      <c r="U930" s="227"/>
      <c r="V930" s="227">
        <v>2018</v>
      </c>
      <c r="W930" s="233"/>
      <c r="X930" s="233"/>
      <c r="Y930" s="233"/>
      <c r="Z930" s="233"/>
      <c r="AA930" s="233"/>
      <c r="AB930" s="233"/>
      <c r="AC930" s="228"/>
      <c r="AD930" s="227"/>
      <c r="AE930" s="227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27"/>
    </row>
    <row r="931" spans="1:48" ht="26.1" customHeight="1">
      <c r="A931" s="208"/>
      <c r="B931" s="221"/>
      <c r="C931" s="227" t="s">
        <v>13246</v>
      </c>
      <c r="D931" s="227" t="s">
        <v>24400</v>
      </c>
      <c r="E931" s="227" t="s">
        <v>17143</v>
      </c>
      <c r="F931" s="227" t="s">
        <v>13246</v>
      </c>
      <c r="G931" s="227" t="s">
        <v>13257</v>
      </c>
      <c r="H931" s="233">
        <v>4</v>
      </c>
      <c r="I931" s="228">
        <v>34319</v>
      </c>
      <c r="J931" s="228">
        <v>10752</v>
      </c>
      <c r="K931" s="228">
        <v>10752</v>
      </c>
      <c r="L931" s="227" t="s">
        <v>1979</v>
      </c>
      <c r="M931" s="228">
        <v>68</v>
      </c>
      <c r="N931" s="228">
        <v>105</v>
      </c>
      <c r="O931" s="228">
        <v>7140</v>
      </c>
      <c r="P931" s="228">
        <v>1</v>
      </c>
      <c r="Q931" s="228">
        <v>160</v>
      </c>
      <c r="R931" s="228">
        <v>300</v>
      </c>
      <c r="S931" s="227" t="s">
        <v>12928</v>
      </c>
      <c r="T931" s="227" t="s">
        <v>12926</v>
      </c>
      <c r="U931" s="227"/>
      <c r="V931" s="227">
        <v>2023</v>
      </c>
      <c r="W931" s="233"/>
      <c r="X931" s="233"/>
      <c r="Y931" s="233"/>
      <c r="Z931" s="233"/>
      <c r="AA931" s="233"/>
      <c r="AB931" s="233"/>
      <c r="AC931" s="228">
        <v>10700</v>
      </c>
      <c r="AD931" s="227"/>
      <c r="AE931" s="227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27"/>
    </row>
    <row r="932" spans="1:48" ht="26.1" customHeight="1">
      <c r="A932" s="208"/>
      <c r="B932" s="221"/>
      <c r="C932" s="227" t="s">
        <v>5896</v>
      </c>
      <c r="D932" s="227" t="s">
        <v>24350</v>
      </c>
      <c r="E932" s="227" t="s">
        <v>5957</v>
      </c>
      <c r="F932" s="227" t="s">
        <v>5896</v>
      </c>
      <c r="G932" s="227" t="s">
        <v>14673</v>
      </c>
      <c r="H932" s="233"/>
      <c r="I932" s="228">
        <v>0</v>
      </c>
      <c r="J932" s="228">
        <v>0</v>
      </c>
      <c r="K932" s="228">
        <v>0</v>
      </c>
      <c r="L932" s="227" t="s">
        <v>5958</v>
      </c>
      <c r="M932" s="228">
        <v>76</v>
      </c>
      <c r="N932" s="228">
        <v>112</v>
      </c>
      <c r="O932" s="228">
        <v>8512</v>
      </c>
      <c r="P932" s="228">
        <v>1</v>
      </c>
      <c r="Q932" s="228">
        <v>800</v>
      </c>
      <c r="R932" s="228">
        <v>800</v>
      </c>
      <c r="S932" s="227" t="s">
        <v>178</v>
      </c>
      <c r="T932" s="227" t="s">
        <v>332</v>
      </c>
      <c r="U932" s="227"/>
      <c r="V932" s="227">
        <v>2006</v>
      </c>
      <c r="W932" s="233"/>
      <c r="X932" s="233"/>
      <c r="Y932" s="233"/>
      <c r="Z932" s="233"/>
      <c r="AA932" s="233"/>
      <c r="AB932" s="233"/>
      <c r="AC932" s="228">
        <v>1400</v>
      </c>
      <c r="AD932" s="227"/>
      <c r="AE932" s="227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27"/>
    </row>
    <row r="933" spans="1:48" ht="26.1" customHeight="1">
      <c r="A933" s="208"/>
      <c r="B933" s="221"/>
      <c r="C933" s="227" t="s">
        <v>5896</v>
      </c>
      <c r="D933" s="227" t="s">
        <v>24401</v>
      </c>
      <c r="E933" s="227" t="s">
        <v>12188</v>
      </c>
      <c r="F933" s="227" t="s">
        <v>5896</v>
      </c>
      <c r="G933" s="227" t="s">
        <v>5896</v>
      </c>
      <c r="H933" s="233"/>
      <c r="I933" s="228">
        <v>0</v>
      </c>
      <c r="J933" s="228">
        <v>0</v>
      </c>
      <c r="K933" s="228">
        <v>0</v>
      </c>
      <c r="L933" s="227" t="s">
        <v>290</v>
      </c>
      <c r="M933" s="228">
        <v>64</v>
      </c>
      <c r="N933" s="228">
        <v>100</v>
      </c>
      <c r="O933" s="228">
        <v>8280</v>
      </c>
      <c r="P933" s="228">
        <v>1</v>
      </c>
      <c r="Q933" s="228">
        <v>100</v>
      </c>
      <c r="R933" s="228">
        <v>100</v>
      </c>
      <c r="S933" s="227" t="s">
        <v>178</v>
      </c>
      <c r="T933" s="227" t="s">
        <v>389</v>
      </c>
      <c r="U933" s="227"/>
      <c r="V933" s="227">
        <v>2020</v>
      </c>
      <c r="W933" s="233"/>
      <c r="X933" s="233"/>
      <c r="Y933" s="233"/>
      <c r="Z933" s="233"/>
      <c r="AA933" s="233"/>
      <c r="AB933" s="233"/>
      <c r="AC933" s="228">
        <v>1800</v>
      </c>
      <c r="AD933" s="227"/>
      <c r="AE933" s="227"/>
      <c r="AF933" s="233"/>
      <c r="AG933" s="233"/>
      <c r="AH933" s="233"/>
      <c r="AI933" s="233"/>
      <c r="AJ933" s="233"/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27"/>
    </row>
    <row r="934" spans="1:48" ht="26.1" customHeight="1">
      <c r="A934" s="208"/>
      <c r="B934" s="221"/>
      <c r="C934" s="227" t="s">
        <v>13336</v>
      </c>
      <c r="D934" s="227" t="s">
        <v>24402</v>
      </c>
      <c r="E934" s="227" t="s">
        <v>17144</v>
      </c>
      <c r="F934" s="227" t="s">
        <v>13336</v>
      </c>
      <c r="G934" s="227" t="s">
        <v>13336</v>
      </c>
      <c r="H934" s="233"/>
      <c r="I934" s="228">
        <v>10080</v>
      </c>
      <c r="J934" s="228">
        <v>0</v>
      </c>
      <c r="K934" s="228">
        <v>0</v>
      </c>
      <c r="L934" s="227" t="s">
        <v>1979</v>
      </c>
      <c r="M934" s="228">
        <v>68</v>
      </c>
      <c r="N934" s="228">
        <v>105</v>
      </c>
      <c r="O934" s="228">
        <v>7140</v>
      </c>
      <c r="P934" s="228">
        <v>1</v>
      </c>
      <c r="Q934" s="228">
        <v>0</v>
      </c>
      <c r="R934" s="228">
        <v>0</v>
      </c>
      <c r="S934" s="227" t="s">
        <v>2009</v>
      </c>
      <c r="T934" s="227" t="s">
        <v>2009</v>
      </c>
      <c r="U934" s="227"/>
      <c r="V934" s="227">
        <v>2023</v>
      </c>
      <c r="W934" s="233">
        <v>2140</v>
      </c>
      <c r="X934" s="233"/>
      <c r="Y934" s="233"/>
      <c r="Z934" s="233"/>
      <c r="AA934" s="233"/>
      <c r="AB934" s="233"/>
      <c r="AC934" s="228"/>
      <c r="AD934" s="227"/>
      <c r="AE934" s="227"/>
      <c r="AF934" s="233"/>
      <c r="AG934" s="233"/>
      <c r="AH934" s="233"/>
      <c r="AI934" s="233"/>
      <c r="AJ934" s="233"/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27"/>
    </row>
    <row r="935" spans="1:48" ht="24" customHeight="1">
      <c r="A935" s="208"/>
      <c r="B935" s="221"/>
      <c r="C935" s="1901" t="s">
        <v>1874</v>
      </c>
      <c r="D935" s="1901" t="s">
        <v>24403</v>
      </c>
      <c r="E935" s="227" t="s">
        <v>26397</v>
      </c>
      <c r="F935" s="1901" t="s">
        <v>1874</v>
      </c>
      <c r="G935" s="1901" t="s">
        <v>1874</v>
      </c>
      <c r="H935" s="1909" t="s">
        <v>1790</v>
      </c>
      <c r="I935" s="1910">
        <v>38700</v>
      </c>
      <c r="J935" s="1910">
        <v>0</v>
      </c>
      <c r="K935" s="1910">
        <v>0</v>
      </c>
      <c r="L935" s="227" t="s">
        <v>290</v>
      </c>
      <c r="M935" s="228">
        <v>68</v>
      </c>
      <c r="N935" s="228">
        <v>105</v>
      </c>
      <c r="O935" s="228">
        <v>9900</v>
      </c>
      <c r="P935" s="228">
        <v>1</v>
      </c>
      <c r="Q935" s="228">
        <v>212</v>
      </c>
      <c r="R935" s="228">
        <v>500</v>
      </c>
      <c r="S935" s="227" t="s">
        <v>178</v>
      </c>
      <c r="T935" s="227" t="s">
        <v>2437</v>
      </c>
      <c r="U935" s="227"/>
      <c r="V935" s="227">
        <v>2014</v>
      </c>
      <c r="W935" s="233">
        <v>991</v>
      </c>
      <c r="X935" s="233">
        <v>712</v>
      </c>
      <c r="Y935" s="233"/>
      <c r="Z935" s="233"/>
      <c r="AA935" s="233"/>
      <c r="AB935" s="233"/>
      <c r="AC935" s="228"/>
      <c r="AD935" s="227">
        <v>2020</v>
      </c>
      <c r="AE935" s="227"/>
      <c r="AF935" s="233">
        <v>1</v>
      </c>
      <c r="AG935" s="233">
        <v>37</v>
      </c>
      <c r="AH935" s="233">
        <v>4</v>
      </c>
      <c r="AI935" s="233"/>
      <c r="AJ935" s="233">
        <v>505</v>
      </c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1901" t="s">
        <v>26551</v>
      </c>
    </row>
    <row r="936" spans="1:48" ht="24" customHeight="1">
      <c r="A936" s="208"/>
      <c r="B936" s="221"/>
      <c r="C936" s="1901"/>
      <c r="D936" s="1901"/>
      <c r="E936" s="227" t="s">
        <v>26398</v>
      </c>
      <c r="F936" s="1901"/>
      <c r="G936" s="1901"/>
      <c r="H936" s="1909"/>
      <c r="I936" s="1910"/>
      <c r="J936" s="1910"/>
      <c r="K936" s="1910"/>
      <c r="L936" s="227" t="s">
        <v>148</v>
      </c>
      <c r="M936" s="228">
        <v>68</v>
      </c>
      <c r="N936" s="228">
        <v>105</v>
      </c>
      <c r="O936" s="228">
        <v>9600</v>
      </c>
      <c r="P936" s="228">
        <v>1</v>
      </c>
      <c r="Q936" s="228">
        <v>0</v>
      </c>
      <c r="R936" s="228">
        <v>0</v>
      </c>
      <c r="S936" s="227" t="s">
        <v>389</v>
      </c>
      <c r="T936" s="227" t="s">
        <v>389</v>
      </c>
      <c r="U936" s="227"/>
      <c r="V936" s="227">
        <v>2011</v>
      </c>
      <c r="W936" s="233"/>
      <c r="X936" s="233">
        <v>801</v>
      </c>
      <c r="Y936" s="233"/>
      <c r="Z936" s="233"/>
      <c r="AA936" s="233"/>
      <c r="AB936" s="233"/>
      <c r="AC936" s="228"/>
      <c r="AD936" s="227">
        <v>2023</v>
      </c>
      <c r="AE936" s="227"/>
      <c r="AF936" s="233">
        <v>1</v>
      </c>
      <c r="AG936" s="233">
        <v>37</v>
      </c>
      <c r="AH936" s="233">
        <v>4</v>
      </c>
      <c r="AI936" s="233"/>
      <c r="AJ936" s="233">
        <v>545</v>
      </c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1901"/>
    </row>
    <row r="937" spans="1:48" ht="24" customHeight="1">
      <c r="A937" s="208"/>
      <c r="B937" s="221"/>
      <c r="C937" s="1901"/>
      <c r="D937" s="1901"/>
      <c r="E937" s="227" t="s">
        <v>26399</v>
      </c>
      <c r="F937" s="1901"/>
      <c r="G937" s="1901"/>
      <c r="H937" s="1909"/>
      <c r="I937" s="1910"/>
      <c r="J937" s="1910"/>
      <c r="K937" s="1910"/>
      <c r="L937" s="227" t="s">
        <v>290</v>
      </c>
      <c r="M937" s="228">
        <v>68</v>
      </c>
      <c r="N937" s="228">
        <v>105</v>
      </c>
      <c r="O937" s="228">
        <v>9600</v>
      </c>
      <c r="P937" s="228">
        <v>1</v>
      </c>
      <c r="Q937" s="228">
        <v>212</v>
      </c>
      <c r="R937" s="228">
        <v>500</v>
      </c>
      <c r="S937" s="227" t="s">
        <v>178</v>
      </c>
      <c r="T937" s="227" t="s">
        <v>2437</v>
      </c>
      <c r="U937" s="227"/>
      <c r="V937" s="227">
        <v>2011</v>
      </c>
      <c r="W937" s="233"/>
      <c r="X937" s="233">
        <v>668</v>
      </c>
      <c r="Y937" s="233"/>
      <c r="Z937" s="233"/>
      <c r="AA937" s="233"/>
      <c r="AB937" s="233"/>
      <c r="AC937" s="228"/>
      <c r="AD937" s="227">
        <v>2023</v>
      </c>
      <c r="AE937" s="227"/>
      <c r="AF937" s="233">
        <v>1</v>
      </c>
      <c r="AG937" s="233">
        <v>38</v>
      </c>
      <c r="AH937" s="233">
        <v>4</v>
      </c>
      <c r="AI937" s="233"/>
      <c r="AJ937" s="233">
        <v>424</v>
      </c>
      <c r="AK937" s="233"/>
      <c r="AL937" s="233"/>
      <c r="AM937" s="233"/>
      <c r="AN937" s="233"/>
      <c r="AO937" s="233"/>
      <c r="AP937" s="233"/>
      <c r="AQ937" s="233"/>
      <c r="AR937" s="233"/>
      <c r="AS937" s="233"/>
      <c r="AT937" s="233"/>
      <c r="AU937" s="233"/>
      <c r="AV937" s="1901"/>
    </row>
    <row r="938" spans="1:48" ht="24" customHeight="1">
      <c r="A938" s="208"/>
      <c r="B938" s="221"/>
      <c r="C938" s="1901"/>
      <c r="D938" s="1901"/>
      <c r="E938" s="227" t="s">
        <v>26400</v>
      </c>
      <c r="F938" s="1901"/>
      <c r="G938" s="1901"/>
      <c r="H938" s="1909"/>
      <c r="I938" s="1910"/>
      <c r="J938" s="1910"/>
      <c r="K938" s="1910"/>
      <c r="L938" s="227" t="s">
        <v>290</v>
      </c>
      <c r="M938" s="228">
        <v>68</v>
      </c>
      <c r="N938" s="228">
        <v>105</v>
      </c>
      <c r="O938" s="228">
        <v>9600</v>
      </c>
      <c r="P938" s="228">
        <v>1</v>
      </c>
      <c r="Q938" s="228">
        <v>0</v>
      </c>
      <c r="R938" s="228">
        <v>0</v>
      </c>
      <c r="S938" s="227" t="s">
        <v>389</v>
      </c>
      <c r="T938" s="227" t="s">
        <v>389</v>
      </c>
      <c r="U938" s="227"/>
      <c r="V938" s="227">
        <v>2011</v>
      </c>
      <c r="W938" s="233"/>
      <c r="X938" s="233">
        <v>1184</v>
      </c>
      <c r="Y938" s="233"/>
      <c r="Z938" s="233"/>
      <c r="AA938" s="233"/>
      <c r="AB938" s="233"/>
      <c r="AC938" s="228"/>
      <c r="AD938" s="227">
        <v>2020</v>
      </c>
      <c r="AE938" s="227"/>
      <c r="AF938" s="233">
        <v>1</v>
      </c>
      <c r="AG938" s="233">
        <v>37</v>
      </c>
      <c r="AH938" s="233">
        <v>4</v>
      </c>
      <c r="AI938" s="233"/>
      <c r="AJ938" s="233">
        <v>525</v>
      </c>
      <c r="AK938" s="233"/>
      <c r="AL938" s="233"/>
      <c r="AM938" s="233"/>
      <c r="AN938" s="233"/>
      <c r="AO938" s="233"/>
      <c r="AP938" s="233"/>
      <c r="AQ938" s="233"/>
      <c r="AR938" s="233"/>
      <c r="AS938" s="233"/>
      <c r="AT938" s="233"/>
      <c r="AU938" s="233"/>
      <c r="AV938" s="1901"/>
    </row>
    <row r="939" spans="1:48" ht="24" customHeight="1">
      <c r="A939" s="208" t="s">
        <v>89</v>
      </c>
      <c r="B939" s="221"/>
      <c r="C939" s="227" t="s">
        <v>1874</v>
      </c>
      <c r="D939" s="227" t="s">
        <v>24404</v>
      </c>
      <c r="E939" s="227" t="s">
        <v>5960</v>
      </c>
      <c r="F939" s="227" t="s">
        <v>1874</v>
      </c>
      <c r="G939" s="227" t="s">
        <v>1874</v>
      </c>
      <c r="H939" s="233"/>
      <c r="I939" s="228">
        <v>9500</v>
      </c>
      <c r="J939" s="228">
        <v>0</v>
      </c>
      <c r="K939" s="228">
        <v>0</v>
      </c>
      <c r="L939" s="227" t="s">
        <v>290</v>
      </c>
      <c r="M939" s="228">
        <v>68</v>
      </c>
      <c r="N939" s="228">
        <v>105</v>
      </c>
      <c r="O939" s="228">
        <v>7140</v>
      </c>
      <c r="P939" s="228">
        <v>1</v>
      </c>
      <c r="Q939" s="228">
        <v>400</v>
      </c>
      <c r="R939" s="228">
        <v>500</v>
      </c>
      <c r="S939" s="227" t="s">
        <v>178</v>
      </c>
      <c r="T939" s="227" t="s">
        <v>2437</v>
      </c>
      <c r="U939" s="227"/>
      <c r="V939" s="227">
        <v>2008</v>
      </c>
      <c r="W939" s="233"/>
      <c r="X939" s="233"/>
      <c r="Y939" s="233"/>
      <c r="Z939" s="233"/>
      <c r="AA939" s="233"/>
      <c r="AB939" s="233"/>
      <c r="AC939" s="228">
        <v>650</v>
      </c>
      <c r="AD939" s="227"/>
      <c r="AE939" s="227"/>
      <c r="AF939" s="233"/>
      <c r="AG939" s="233"/>
      <c r="AH939" s="233"/>
      <c r="AI939" s="233"/>
      <c r="AJ939" s="233"/>
      <c r="AK939" s="233"/>
      <c r="AL939" s="233"/>
      <c r="AM939" s="233"/>
      <c r="AN939" s="233"/>
      <c r="AO939" s="233"/>
      <c r="AP939" s="233"/>
      <c r="AQ939" s="233"/>
      <c r="AR939" s="233"/>
      <c r="AS939" s="233"/>
      <c r="AT939" s="233"/>
      <c r="AU939" s="233"/>
      <c r="AV939" s="227"/>
    </row>
    <row r="940" spans="1:48" ht="24" customHeight="1">
      <c r="A940" s="208" t="s">
        <v>315</v>
      </c>
      <c r="B940" s="221"/>
      <c r="C940" s="227" t="s">
        <v>14247</v>
      </c>
      <c r="D940" s="227" t="s">
        <v>24405</v>
      </c>
      <c r="E940" s="227" t="s">
        <v>24406</v>
      </c>
      <c r="F940" s="227" t="s">
        <v>14247</v>
      </c>
      <c r="G940" s="227" t="s">
        <v>14247</v>
      </c>
      <c r="H940" s="233"/>
      <c r="I940" s="228">
        <v>7172</v>
      </c>
      <c r="J940" s="228">
        <v>0</v>
      </c>
      <c r="K940" s="228">
        <v>0</v>
      </c>
      <c r="L940" s="227" t="s">
        <v>1982</v>
      </c>
      <c r="M940" s="228">
        <v>60</v>
      </c>
      <c r="N940" s="228">
        <v>90</v>
      </c>
      <c r="O940" s="228">
        <v>7172</v>
      </c>
      <c r="P940" s="228">
        <v>1</v>
      </c>
      <c r="Q940" s="228" t="s">
        <v>2009</v>
      </c>
      <c r="R940" s="228" t="s">
        <v>2009</v>
      </c>
      <c r="S940" s="227" t="s">
        <v>2009</v>
      </c>
      <c r="T940" s="227" t="s">
        <v>2009</v>
      </c>
      <c r="U940" s="227"/>
      <c r="V940" s="227">
        <v>2013</v>
      </c>
      <c r="W940" s="233"/>
      <c r="X940" s="233"/>
      <c r="Y940" s="233"/>
      <c r="Z940" s="233"/>
      <c r="AA940" s="233"/>
      <c r="AB940" s="233"/>
      <c r="AC940" s="228"/>
      <c r="AD940" s="227"/>
      <c r="AE940" s="227"/>
      <c r="AF940" s="233"/>
      <c r="AG940" s="233"/>
      <c r="AH940" s="233"/>
      <c r="AI940" s="233"/>
      <c r="AJ940" s="233"/>
      <c r="AK940" s="233"/>
      <c r="AL940" s="233"/>
      <c r="AM940" s="233"/>
      <c r="AN940" s="233"/>
      <c r="AO940" s="233"/>
      <c r="AP940" s="233"/>
      <c r="AQ940" s="233"/>
      <c r="AR940" s="233"/>
      <c r="AS940" s="233"/>
      <c r="AT940" s="233"/>
      <c r="AU940" s="233"/>
      <c r="AV940" s="227" t="s">
        <v>13749</v>
      </c>
    </row>
    <row r="941" spans="1:48" ht="24" customHeight="1">
      <c r="A941" s="208"/>
      <c r="B941" s="221"/>
      <c r="C941" s="227" t="s">
        <v>1877</v>
      </c>
      <c r="D941" s="227" t="s">
        <v>24407</v>
      </c>
      <c r="E941" s="227" t="s">
        <v>5961</v>
      </c>
      <c r="F941" s="227" t="s">
        <v>1877</v>
      </c>
      <c r="G941" s="227" t="s">
        <v>1877</v>
      </c>
      <c r="H941" s="233"/>
      <c r="I941" s="228">
        <v>8064</v>
      </c>
      <c r="J941" s="228">
        <v>0</v>
      </c>
      <c r="K941" s="228">
        <v>0</v>
      </c>
      <c r="L941" s="227" t="s">
        <v>290</v>
      </c>
      <c r="M941" s="228">
        <v>68</v>
      </c>
      <c r="N941" s="228">
        <v>105</v>
      </c>
      <c r="O941" s="228">
        <v>7140</v>
      </c>
      <c r="P941" s="228">
        <v>1</v>
      </c>
      <c r="Q941" s="228" t="s">
        <v>389</v>
      </c>
      <c r="R941" s="228" t="s">
        <v>389</v>
      </c>
      <c r="S941" s="227" t="s">
        <v>178</v>
      </c>
      <c r="T941" s="227" t="s">
        <v>332</v>
      </c>
      <c r="U941" s="227"/>
      <c r="V941" s="227">
        <v>2010</v>
      </c>
      <c r="W941" s="233"/>
      <c r="X941" s="233"/>
      <c r="Y941" s="233"/>
      <c r="Z941" s="233"/>
      <c r="AA941" s="233"/>
      <c r="AB941" s="233"/>
      <c r="AC941" s="228">
        <v>9333</v>
      </c>
      <c r="AD941" s="227"/>
      <c r="AE941" s="227"/>
      <c r="AF941" s="233"/>
      <c r="AG941" s="233"/>
      <c r="AH941" s="233"/>
      <c r="AI941" s="233"/>
      <c r="AJ941" s="233"/>
      <c r="AK941" s="233"/>
      <c r="AL941" s="233"/>
      <c r="AM941" s="233"/>
      <c r="AN941" s="233"/>
      <c r="AO941" s="233"/>
      <c r="AP941" s="233"/>
      <c r="AQ941" s="233"/>
      <c r="AR941" s="233"/>
      <c r="AS941" s="233"/>
      <c r="AT941" s="233"/>
      <c r="AU941" s="233"/>
      <c r="AV941" s="227"/>
    </row>
    <row r="942" spans="1:48" ht="24" customHeight="1">
      <c r="A942" s="208"/>
      <c r="B942" s="221"/>
      <c r="C942" s="227" t="s">
        <v>1877</v>
      </c>
      <c r="D942" s="227" t="s">
        <v>24408</v>
      </c>
      <c r="E942" s="227" t="s">
        <v>5962</v>
      </c>
      <c r="F942" s="227" t="s">
        <v>1877</v>
      </c>
      <c r="G942" s="227" t="s">
        <v>1877</v>
      </c>
      <c r="H942" s="233"/>
      <c r="I942" s="228">
        <v>9060</v>
      </c>
      <c r="J942" s="228">
        <v>0</v>
      </c>
      <c r="K942" s="228">
        <v>0</v>
      </c>
      <c r="L942" s="227" t="s">
        <v>290</v>
      </c>
      <c r="M942" s="228">
        <v>68</v>
      </c>
      <c r="N942" s="228">
        <v>105</v>
      </c>
      <c r="O942" s="228">
        <v>7140</v>
      </c>
      <c r="P942" s="228">
        <v>1</v>
      </c>
      <c r="Q942" s="228" t="s">
        <v>389</v>
      </c>
      <c r="R942" s="228" t="s">
        <v>389</v>
      </c>
      <c r="S942" s="227" t="s">
        <v>178</v>
      </c>
      <c r="T942" s="227" t="s">
        <v>332</v>
      </c>
      <c r="U942" s="227"/>
      <c r="V942" s="227">
        <v>2011</v>
      </c>
      <c r="W942" s="233"/>
      <c r="X942" s="233"/>
      <c r="Y942" s="233"/>
      <c r="Z942" s="233"/>
      <c r="AA942" s="233"/>
      <c r="AB942" s="233"/>
      <c r="AC942" s="228" t="s">
        <v>389</v>
      </c>
      <c r="AD942" s="227"/>
      <c r="AE942" s="227"/>
      <c r="AF942" s="233"/>
      <c r="AG942" s="233"/>
      <c r="AH942" s="233"/>
      <c r="AI942" s="233"/>
      <c r="AJ942" s="233"/>
      <c r="AK942" s="233"/>
      <c r="AL942" s="233"/>
      <c r="AM942" s="233"/>
      <c r="AN942" s="233"/>
      <c r="AO942" s="233"/>
      <c r="AP942" s="233"/>
      <c r="AQ942" s="233"/>
      <c r="AR942" s="233"/>
      <c r="AS942" s="233"/>
      <c r="AT942" s="233"/>
      <c r="AU942" s="233"/>
      <c r="AV942" s="227"/>
    </row>
    <row r="943" spans="1:48" ht="24" customHeight="1">
      <c r="A943" s="208"/>
      <c r="B943" s="221"/>
      <c r="C943" s="227" t="s">
        <v>1877</v>
      </c>
      <c r="D943" s="227" t="s">
        <v>14685</v>
      </c>
      <c r="E943" s="227" t="s">
        <v>26401</v>
      </c>
      <c r="F943" s="227" t="s">
        <v>1877</v>
      </c>
      <c r="G943" s="227" t="s">
        <v>1877</v>
      </c>
      <c r="H943" s="233"/>
      <c r="I943" s="228">
        <v>33984</v>
      </c>
      <c r="J943" s="228">
        <v>0</v>
      </c>
      <c r="K943" s="228">
        <v>0</v>
      </c>
      <c r="L943" s="227" t="s">
        <v>148</v>
      </c>
      <c r="M943" s="228">
        <v>55</v>
      </c>
      <c r="N943" s="228">
        <v>90</v>
      </c>
      <c r="O943" s="228">
        <v>4950</v>
      </c>
      <c r="P943" s="228">
        <v>6</v>
      </c>
      <c r="Q943" s="228" t="s">
        <v>389</v>
      </c>
      <c r="R943" s="228" t="s">
        <v>389</v>
      </c>
      <c r="S943" s="227" t="s">
        <v>389</v>
      </c>
      <c r="T943" s="227" t="s">
        <v>389</v>
      </c>
      <c r="U943" s="227"/>
      <c r="V943" s="227">
        <v>2012</v>
      </c>
      <c r="W943" s="233"/>
      <c r="X943" s="233"/>
      <c r="Y943" s="233"/>
      <c r="Z943" s="233"/>
      <c r="AA943" s="233"/>
      <c r="AB943" s="233"/>
      <c r="AC943" s="228" t="s">
        <v>389</v>
      </c>
      <c r="AD943" s="227"/>
      <c r="AE943" s="227"/>
      <c r="AF943" s="233"/>
      <c r="AG943" s="233"/>
      <c r="AH943" s="233"/>
      <c r="AI943" s="233"/>
      <c r="AJ943" s="233"/>
      <c r="AK943" s="233"/>
      <c r="AL943" s="233"/>
      <c r="AM943" s="233"/>
      <c r="AN943" s="233"/>
      <c r="AO943" s="233"/>
      <c r="AP943" s="233"/>
      <c r="AQ943" s="233"/>
      <c r="AR943" s="233"/>
      <c r="AS943" s="233"/>
      <c r="AT943" s="233"/>
      <c r="AU943" s="233"/>
      <c r="AV943" s="227" t="s">
        <v>13708</v>
      </c>
    </row>
    <row r="944" spans="1:48" ht="24" customHeight="1">
      <c r="A944" s="208"/>
      <c r="B944" s="221"/>
      <c r="C944" s="227" t="s">
        <v>1877</v>
      </c>
      <c r="D944" s="227" t="s">
        <v>24409</v>
      </c>
      <c r="E944" s="227" t="s">
        <v>26402</v>
      </c>
      <c r="F944" s="227" t="s">
        <v>1877</v>
      </c>
      <c r="G944" s="227" t="s">
        <v>1877</v>
      </c>
      <c r="H944" s="233"/>
      <c r="I944" s="228">
        <v>22800</v>
      </c>
      <c r="J944" s="228">
        <v>0</v>
      </c>
      <c r="K944" s="228">
        <v>0</v>
      </c>
      <c r="L944" s="227" t="s">
        <v>148</v>
      </c>
      <c r="M944" s="228">
        <v>68</v>
      </c>
      <c r="N944" s="228">
        <v>105</v>
      </c>
      <c r="O944" s="228">
        <v>7140</v>
      </c>
      <c r="P944" s="228">
        <v>1</v>
      </c>
      <c r="Q944" s="228" t="s">
        <v>389</v>
      </c>
      <c r="R944" s="228" t="s">
        <v>389</v>
      </c>
      <c r="S944" s="227" t="s">
        <v>389</v>
      </c>
      <c r="T944" s="227" t="s">
        <v>389</v>
      </c>
      <c r="U944" s="227"/>
      <c r="V944" s="227"/>
      <c r="W944" s="233"/>
      <c r="X944" s="233"/>
      <c r="Y944" s="233"/>
      <c r="Z944" s="233"/>
      <c r="AA944" s="233"/>
      <c r="AB944" s="233"/>
      <c r="AC944" s="228"/>
      <c r="AD944" s="227"/>
      <c r="AE944" s="227"/>
      <c r="AF944" s="233"/>
      <c r="AG944" s="233"/>
      <c r="AH944" s="233"/>
      <c r="AI944" s="233"/>
      <c r="AJ944" s="233"/>
      <c r="AK944" s="233"/>
      <c r="AL944" s="233"/>
      <c r="AM944" s="233"/>
      <c r="AN944" s="233"/>
      <c r="AO944" s="233"/>
      <c r="AP944" s="233"/>
      <c r="AQ944" s="233"/>
      <c r="AR944" s="233"/>
      <c r="AS944" s="233"/>
      <c r="AT944" s="233"/>
      <c r="AU944" s="233"/>
      <c r="AV944" s="227" t="s">
        <v>13749</v>
      </c>
    </row>
    <row r="945" spans="1:48" ht="24" customHeight="1">
      <c r="A945" s="208"/>
      <c r="B945" s="221"/>
      <c r="C945" s="227" t="s">
        <v>1877</v>
      </c>
      <c r="D945" s="227" t="s">
        <v>24409</v>
      </c>
      <c r="E945" s="227" t="s">
        <v>26403</v>
      </c>
      <c r="F945" s="227" t="s">
        <v>1877</v>
      </c>
      <c r="G945" s="227" t="s">
        <v>1877</v>
      </c>
      <c r="H945" s="233"/>
      <c r="I945" s="228">
        <v>29656</v>
      </c>
      <c r="J945" s="228">
        <v>0</v>
      </c>
      <c r="K945" s="228">
        <v>0</v>
      </c>
      <c r="L945" s="227" t="s">
        <v>1979</v>
      </c>
      <c r="M945" s="228">
        <v>68</v>
      </c>
      <c r="N945" s="228">
        <v>105</v>
      </c>
      <c r="O945" s="228">
        <v>7140</v>
      </c>
      <c r="P945" s="228">
        <v>3</v>
      </c>
      <c r="Q945" s="228" t="s">
        <v>389</v>
      </c>
      <c r="R945" s="228" t="s">
        <v>389</v>
      </c>
      <c r="S945" s="227" t="s">
        <v>389</v>
      </c>
      <c r="T945" s="227" t="s">
        <v>389</v>
      </c>
      <c r="U945" s="227"/>
      <c r="V945" s="227"/>
      <c r="W945" s="233"/>
      <c r="X945" s="233"/>
      <c r="Y945" s="233"/>
      <c r="Z945" s="233"/>
      <c r="AA945" s="233"/>
      <c r="AB945" s="233"/>
      <c r="AC945" s="228"/>
      <c r="AD945" s="227"/>
      <c r="AE945" s="227"/>
      <c r="AF945" s="233"/>
      <c r="AG945" s="233"/>
      <c r="AH945" s="233"/>
      <c r="AI945" s="233"/>
      <c r="AJ945" s="233"/>
      <c r="AK945" s="233"/>
      <c r="AL945" s="233"/>
      <c r="AM945" s="233"/>
      <c r="AN945" s="233"/>
      <c r="AO945" s="233"/>
      <c r="AP945" s="233"/>
      <c r="AQ945" s="233"/>
      <c r="AR945" s="233"/>
      <c r="AS945" s="233"/>
      <c r="AT945" s="233"/>
      <c r="AU945" s="233"/>
      <c r="AV945" s="227" t="s">
        <v>13749</v>
      </c>
    </row>
    <row r="946" spans="1:48" ht="24" customHeight="1">
      <c r="A946" s="208"/>
      <c r="B946" s="221"/>
      <c r="C946" s="227" t="s">
        <v>1877</v>
      </c>
      <c r="D946" s="227" t="s">
        <v>14688</v>
      </c>
      <c r="E946" s="227" t="s">
        <v>5963</v>
      </c>
      <c r="F946" s="227" t="s">
        <v>1877</v>
      </c>
      <c r="G946" s="227" t="s">
        <v>1877</v>
      </c>
      <c r="H946" s="233"/>
      <c r="I946" s="228">
        <v>38153</v>
      </c>
      <c r="J946" s="228">
        <v>0</v>
      </c>
      <c r="K946" s="228">
        <v>0</v>
      </c>
      <c r="L946" s="227" t="s">
        <v>148</v>
      </c>
      <c r="M946" s="228">
        <v>68</v>
      </c>
      <c r="N946" s="228">
        <v>105</v>
      </c>
      <c r="O946" s="228">
        <v>7140</v>
      </c>
      <c r="P946" s="228">
        <v>1</v>
      </c>
      <c r="Q946" s="228">
        <v>2866</v>
      </c>
      <c r="R946" s="228">
        <v>3000</v>
      </c>
      <c r="S946" s="227" t="s">
        <v>178</v>
      </c>
      <c r="T946" s="227" t="s">
        <v>466</v>
      </c>
      <c r="U946" s="227"/>
      <c r="V946" s="227">
        <v>2012</v>
      </c>
      <c r="W946" s="233"/>
      <c r="X946" s="233"/>
      <c r="Y946" s="233"/>
      <c r="Z946" s="233"/>
      <c r="AA946" s="233"/>
      <c r="AB946" s="233"/>
      <c r="AC946" s="228">
        <v>30428</v>
      </c>
      <c r="AD946" s="227"/>
      <c r="AE946" s="227"/>
      <c r="AF946" s="233"/>
      <c r="AG946" s="233"/>
      <c r="AH946" s="233"/>
      <c r="AI946" s="233"/>
      <c r="AJ946" s="233"/>
      <c r="AK946" s="233"/>
      <c r="AL946" s="233"/>
      <c r="AM946" s="233"/>
      <c r="AN946" s="233"/>
      <c r="AO946" s="233"/>
      <c r="AP946" s="233"/>
      <c r="AQ946" s="233"/>
      <c r="AR946" s="233"/>
      <c r="AS946" s="233"/>
      <c r="AT946" s="233"/>
      <c r="AU946" s="233"/>
      <c r="AV946" s="227"/>
    </row>
    <row r="947" spans="1:48" ht="24" customHeight="1">
      <c r="A947" s="208"/>
      <c r="B947" s="221"/>
      <c r="C947" s="227" t="s">
        <v>1877</v>
      </c>
      <c r="D947" s="227" t="s">
        <v>14692</v>
      </c>
      <c r="E947" s="227" t="s">
        <v>5964</v>
      </c>
      <c r="F947" s="227" t="s">
        <v>1877</v>
      </c>
      <c r="G947" s="227" t="s">
        <v>1877</v>
      </c>
      <c r="H947" s="233"/>
      <c r="I947" s="228">
        <v>39758</v>
      </c>
      <c r="J947" s="228">
        <v>0</v>
      </c>
      <c r="K947" s="228">
        <v>0</v>
      </c>
      <c r="L947" s="227" t="s">
        <v>290</v>
      </c>
      <c r="M947" s="228">
        <v>45</v>
      </c>
      <c r="N947" s="228">
        <v>90</v>
      </c>
      <c r="O947" s="228">
        <v>4050</v>
      </c>
      <c r="P947" s="228">
        <v>1</v>
      </c>
      <c r="Q947" s="228" t="s">
        <v>389</v>
      </c>
      <c r="R947" s="228" t="s">
        <v>389</v>
      </c>
      <c r="S947" s="227" t="s">
        <v>389</v>
      </c>
      <c r="T947" s="227" t="s">
        <v>389</v>
      </c>
      <c r="U947" s="227"/>
      <c r="V947" s="227">
        <v>2015</v>
      </c>
      <c r="W947" s="233"/>
      <c r="X947" s="233"/>
      <c r="Y947" s="233"/>
      <c r="Z947" s="233"/>
      <c r="AA947" s="233"/>
      <c r="AB947" s="233"/>
      <c r="AC947" s="228">
        <v>6700</v>
      </c>
      <c r="AD947" s="227"/>
      <c r="AE947" s="227"/>
      <c r="AF947" s="233"/>
      <c r="AG947" s="233"/>
      <c r="AH947" s="233"/>
      <c r="AI947" s="233"/>
      <c r="AJ947" s="233"/>
      <c r="AK947" s="233"/>
      <c r="AL947" s="233"/>
      <c r="AM947" s="233"/>
      <c r="AN947" s="233"/>
      <c r="AO947" s="233"/>
      <c r="AP947" s="233"/>
      <c r="AQ947" s="233"/>
      <c r="AR947" s="233"/>
      <c r="AS947" s="233"/>
      <c r="AT947" s="233"/>
      <c r="AU947" s="233"/>
      <c r="AV947" s="227"/>
    </row>
    <row r="948" spans="1:48" ht="24" customHeight="1">
      <c r="B948" s="221"/>
      <c r="C948" s="227" t="s">
        <v>1877</v>
      </c>
      <c r="D948" s="227" t="s">
        <v>24410</v>
      </c>
      <c r="E948" s="227" t="s">
        <v>5965</v>
      </c>
      <c r="F948" s="227" t="s">
        <v>1877</v>
      </c>
      <c r="G948" s="227" t="s">
        <v>1877</v>
      </c>
      <c r="H948" s="233"/>
      <c r="I948" s="228">
        <v>27268</v>
      </c>
      <c r="J948" s="228">
        <v>0</v>
      </c>
      <c r="K948" s="228">
        <v>0</v>
      </c>
      <c r="L948" s="227" t="s">
        <v>290</v>
      </c>
      <c r="M948" s="228">
        <v>68</v>
      </c>
      <c r="N948" s="228">
        <v>105</v>
      </c>
      <c r="O948" s="228">
        <v>7140</v>
      </c>
      <c r="P948" s="228">
        <v>1</v>
      </c>
      <c r="Q948" s="228">
        <v>160</v>
      </c>
      <c r="R948" s="228">
        <v>160</v>
      </c>
      <c r="S948" s="227" t="s">
        <v>178</v>
      </c>
      <c r="T948" s="227" t="s">
        <v>389</v>
      </c>
      <c r="U948" s="227"/>
      <c r="V948" s="227">
        <v>2019</v>
      </c>
      <c r="W948" s="233"/>
      <c r="X948" s="233"/>
      <c r="Y948" s="233"/>
      <c r="Z948" s="233"/>
      <c r="AA948" s="233"/>
      <c r="AB948" s="233"/>
      <c r="AC948" s="228">
        <v>6500</v>
      </c>
      <c r="AD948" s="227"/>
      <c r="AE948" s="227"/>
      <c r="AF948" s="233"/>
      <c r="AG948" s="233"/>
      <c r="AH948" s="233"/>
      <c r="AI948" s="233"/>
      <c r="AJ948" s="233"/>
      <c r="AK948" s="233"/>
      <c r="AL948" s="233"/>
      <c r="AM948" s="233"/>
      <c r="AN948" s="233"/>
      <c r="AO948" s="233"/>
      <c r="AP948" s="233"/>
      <c r="AQ948" s="233"/>
      <c r="AR948" s="233"/>
      <c r="AS948" s="233"/>
      <c r="AT948" s="233"/>
      <c r="AU948" s="233"/>
      <c r="AV948" s="227"/>
    </row>
    <row r="949" spans="1:48" ht="24" customHeight="1">
      <c r="B949" s="221"/>
      <c r="C949" s="241" t="s">
        <v>13267</v>
      </c>
      <c r="D949" s="227" t="s">
        <v>24411</v>
      </c>
      <c r="E949" s="243" t="s">
        <v>14196</v>
      </c>
      <c r="F949" s="241" t="s">
        <v>13267</v>
      </c>
      <c r="G949" s="241" t="s">
        <v>13267</v>
      </c>
      <c r="H949" s="233"/>
      <c r="I949" s="244">
        <v>38722</v>
      </c>
      <c r="J949" s="244">
        <v>0</v>
      </c>
      <c r="K949" s="244">
        <v>0</v>
      </c>
      <c r="L949" s="241" t="s">
        <v>12475</v>
      </c>
      <c r="M949" s="244">
        <v>60</v>
      </c>
      <c r="N949" s="244">
        <v>85</v>
      </c>
      <c r="O949" s="244">
        <v>5100</v>
      </c>
      <c r="P949" s="244">
        <v>1</v>
      </c>
      <c r="Q949" s="228" t="s">
        <v>389</v>
      </c>
      <c r="R949" s="228" t="s">
        <v>389</v>
      </c>
      <c r="S949" s="227" t="s">
        <v>389</v>
      </c>
      <c r="T949" s="227" t="s">
        <v>389</v>
      </c>
      <c r="U949" s="227"/>
      <c r="V949" s="241">
        <v>2017</v>
      </c>
      <c r="W949" s="233"/>
      <c r="X949" s="233"/>
      <c r="Y949" s="233"/>
      <c r="Z949" s="233"/>
      <c r="AA949" s="233"/>
      <c r="AB949" s="233"/>
      <c r="AC949" s="244">
        <v>1077</v>
      </c>
      <c r="AD949" s="227"/>
      <c r="AE949" s="227"/>
      <c r="AF949" s="233"/>
      <c r="AG949" s="233"/>
      <c r="AH949" s="233"/>
      <c r="AI949" s="233"/>
      <c r="AJ949" s="233"/>
      <c r="AK949" s="233"/>
      <c r="AL949" s="233"/>
      <c r="AM949" s="233"/>
      <c r="AN949" s="233"/>
      <c r="AO949" s="233"/>
      <c r="AP949" s="233"/>
      <c r="AQ949" s="233"/>
      <c r="AR949" s="233"/>
      <c r="AS949" s="233"/>
      <c r="AT949" s="233"/>
      <c r="AU949" s="233"/>
      <c r="AV949" s="241"/>
    </row>
    <row r="950" spans="1:48" ht="24" customHeight="1">
      <c r="A950" s="208"/>
      <c r="B950" s="200"/>
      <c r="C950" s="241" t="s">
        <v>13267</v>
      </c>
      <c r="D950" s="241" t="s">
        <v>24412</v>
      </c>
      <c r="E950" s="243" t="s">
        <v>14197</v>
      </c>
      <c r="F950" s="241" t="s">
        <v>13267</v>
      </c>
      <c r="G950" s="241" t="s">
        <v>13267</v>
      </c>
      <c r="H950" s="241"/>
      <c r="I950" s="244">
        <v>34592</v>
      </c>
      <c r="J950" s="244">
        <v>0</v>
      </c>
      <c r="K950" s="244">
        <v>0</v>
      </c>
      <c r="L950" s="241" t="s">
        <v>12475</v>
      </c>
      <c r="M950" s="244">
        <v>90</v>
      </c>
      <c r="N950" s="244">
        <v>120</v>
      </c>
      <c r="O950" s="244">
        <v>10800</v>
      </c>
      <c r="P950" s="244">
        <v>1</v>
      </c>
      <c r="Q950" s="228" t="s">
        <v>389</v>
      </c>
      <c r="R950" s="228" t="s">
        <v>389</v>
      </c>
      <c r="S950" s="227" t="s">
        <v>389</v>
      </c>
      <c r="T950" s="227" t="s">
        <v>389</v>
      </c>
      <c r="U950" s="227"/>
      <c r="V950" s="241">
        <v>2017</v>
      </c>
      <c r="W950" s="241"/>
      <c r="X950" s="241"/>
      <c r="Y950" s="241"/>
      <c r="Z950" s="241"/>
      <c r="AA950" s="241"/>
      <c r="AB950" s="241"/>
      <c r="AC950" s="244">
        <v>1982</v>
      </c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</row>
    <row r="951" spans="1:48" ht="24" customHeight="1">
      <c r="A951" s="208"/>
      <c r="B951" s="200"/>
      <c r="C951" s="227" t="s">
        <v>5903</v>
      </c>
      <c r="D951" s="241" t="s">
        <v>14178</v>
      </c>
      <c r="E951" s="227" t="s">
        <v>5966</v>
      </c>
      <c r="F951" s="227" t="s">
        <v>5903</v>
      </c>
      <c r="G951" s="227" t="s">
        <v>5905</v>
      </c>
      <c r="H951" s="241">
        <v>1</v>
      </c>
      <c r="I951" s="228">
        <v>6403</v>
      </c>
      <c r="J951" s="228">
        <v>0</v>
      </c>
      <c r="K951" s="228">
        <v>0</v>
      </c>
      <c r="L951" s="227" t="s">
        <v>290</v>
      </c>
      <c r="M951" s="228">
        <v>67</v>
      </c>
      <c r="N951" s="228">
        <v>96</v>
      </c>
      <c r="O951" s="228">
        <v>6403</v>
      </c>
      <c r="P951" s="228">
        <v>1</v>
      </c>
      <c r="Q951" s="228">
        <v>0</v>
      </c>
      <c r="R951" s="228">
        <v>0</v>
      </c>
      <c r="S951" s="227" t="s">
        <v>389</v>
      </c>
      <c r="T951" s="227" t="s">
        <v>389</v>
      </c>
      <c r="U951" s="227"/>
      <c r="V951" s="227">
        <v>2007</v>
      </c>
      <c r="W951" s="233">
        <v>990</v>
      </c>
      <c r="X951" s="241"/>
      <c r="Y951" s="241"/>
      <c r="Z951" s="241"/>
      <c r="AA951" s="241"/>
      <c r="AB951" s="241"/>
      <c r="AC951" s="228">
        <v>990</v>
      </c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27"/>
    </row>
    <row r="952" spans="1:48" ht="24" customHeight="1">
      <c r="A952" s="208"/>
      <c r="B952" s="221"/>
      <c r="C952" s="227" t="s">
        <v>5903</v>
      </c>
      <c r="D952" s="227" t="s">
        <v>24413</v>
      </c>
      <c r="E952" s="227" t="s">
        <v>5967</v>
      </c>
      <c r="F952" s="227" t="s">
        <v>5903</v>
      </c>
      <c r="G952" s="227" t="s">
        <v>11198</v>
      </c>
      <c r="H952" s="233">
        <v>2</v>
      </c>
      <c r="I952" s="228">
        <v>7314</v>
      </c>
      <c r="J952" s="228">
        <v>0</v>
      </c>
      <c r="K952" s="228">
        <v>0</v>
      </c>
      <c r="L952" s="227" t="s">
        <v>290</v>
      </c>
      <c r="M952" s="228">
        <v>69</v>
      </c>
      <c r="N952" s="228">
        <v>106</v>
      </c>
      <c r="O952" s="228">
        <v>7314</v>
      </c>
      <c r="P952" s="228">
        <v>1</v>
      </c>
      <c r="Q952" s="228">
        <v>0</v>
      </c>
      <c r="R952" s="228">
        <v>0</v>
      </c>
      <c r="S952" s="227" t="s">
        <v>389</v>
      </c>
      <c r="T952" s="227" t="s">
        <v>389</v>
      </c>
      <c r="U952" s="227"/>
      <c r="V952" s="227">
        <v>2011</v>
      </c>
      <c r="W952" s="233">
        <v>850</v>
      </c>
      <c r="X952" s="233"/>
      <c r="Y952" s="233"/>
      <c r="Z952" s="233"/>
      <c r="AA952" s="233"/>
      <c r="AB952" s="233"/>
      <c r="AC952" s="228">
        <v>850</v>
      </c>
      <c r="AD952" s="227"/>
      <c r="AE952" s="227"/>
      <c r="AF952" s="233"/>
      <c r="AG952" s="233"/>
      <c r="AH952" s="233"/>
      <c r="AI952" s="233"/>
      <c r="AJ952" s="233"/>
      <c r="AK952" s="233"/>
      <c r="AL952" s="233"/>
      <c r="AM952" s="233"/>
      <c r="AN952" s="233"/>
      <c r="AO952" s="233"/>
      <c r="AP952" s="233"/>
      <c r="AQ952" s="233"/>
      <c r="AR952" s="233"/>
      <c r="AS952" s="233"/>
      <c r="AT952" s="233"/>
      <c r="AU952" s="233"/>
      <c r="AV952" s="227"/>
    </row>
    <row r="953" spans="1:48" ht="24" customHeight="1">
      <c r="A953" s="208"/>
      <c r="B953" s="221"/>
      <c r="C953" s="227" t="s">
        <v>5906</v>
      </c>
      <c r="D953" s="227" t="s">
        <v>24414</v>
      </c>
      <c r="E953" s="227" t="s">
        <v>24415</v>
      </c>
      <c r="F953" s="227" t="s">
        <v>5906</v>
      </c>
      <c r="G953" s="227" t="s">
        <v>5906</v>
      </c>
      <c r="H953" s="233"/>
      <c r="I953" s="228">
        <v>19200</v>
      </c>
      <c r="J953" s="228">
        <v>0</v>
      </c>
      <c r="K953" s="228">
        <v>0</v>
      </c>
      <c r="L953" s="227" t="s">
        <v>148</v>
      </c>
      <c r="M953" s="228">
        <v>80</v>
      </c>
      <c r="N953" s="228">
        <v>120</v>
      </c>
      <c r="O953" s="228">
        <v>9600</v>
      </c>
      <c r="P953" s="228">
        <v>2</v>
      </c>
      <c r="Q953" s="228">
        <v>0</v>
      </c>
      <c r="R953" s="228">
        <v>0</v>
      </c>
      <c r="S953" s="227" t="s">
        <v>389</v>
      </c>
      <c r="T953" s="227" t="s">
        <v>389</v>
      </c>
      <c r="U953" s="227"/>
      <c r="V953" s="227">
        <v>2008</v>
      </c>
      <c r="W953" s="233"/>
      <c r="X953" s="233"/>
      <c r="Y953" s="233"/>
      <c r="Z953" s="233"/>
      <c r="AA953" s="233"/>
      <c r="AB953" s="233"/>
      <c r="AC953" s="228">
        <v>3054</v>
      </c>
      <c r="AD953" s="227"/>
      <c r="AE953" s="227"/>
      <c r="AF953" s="233"/>
      <c r="AG953" s="233"/>
      <c r="AH953" s="233"/>
      <c r="AI953" s="233"/>
      <c r="AJ953" s="233"/>
      <c r="AK953" s="233"/>
      <c r="AL953" s="233"/>
      <c r="AM953" s="233"/>
      <c r="AN953" s="233"/>
      <c r="AO953" s="233"/>
      <c r="AP953" s="233"/>
      <c r="AQ953" s="233"/>
      <c r="AR953" s="233"/>
      <c r="AS953" s="233"/>
      <c r="AT953" s="233"/>
      <c r="AU953" s="233"/>
      <c r="AV953" s="436" t="s">
        <v>13708</v>
      </c>
    </row>
    <row r="954" spans="1:48" ht="24" customHeight="1">
      <c r="A954" s="208"/>
      <c r="B954" s="221"/>
      <c r="C954" s="227" t="s">
        <v>5906</v>
      </c>
      <c r="D954" s="227" t="s">
        <v>24414</v>
      </c>
      <c r="E954" s="227" t="s">
        <v>24416</v>
      </c>
      <c r="F954" s="227" t="s">
        <v>5906</v>
      </c>
      <c r="G954" s="227" t="s">
        <v>5906</v>
      </c>
      <c r="H954" s="233">
        <v>1</v>
      </c>
      <c r="I954" s="228">
        <v>19200</v>
      </c>
      <c r="J954" s="228">
        <v>0</v>
      </c>
      <c r="K954" s="228">
        <v>0</v>
      </c>
      <c r="L954" s="227" t="s">
        <v>290</v>
      </c>
      <c r="M954" s="228">
        <v>80</v>
      </c>
      <c r="N954" s="228">
        <v>120</v>
      </c>
      <c r="O954" s="228">
        <v>9600</v>
      </c>
      <c r="P954" s="228">
        <v>2</v>
      </c>
      <c r="Q954" s="228">
        <v>0</v>
      </c>
      <c r="R954" s="228">
        <v>0</v>
      </c>
      <c r="S954" s="227" t="s">
        <v>389</v>
      </c>
      <c r="T954" s="227" t="s">
        <v>389</v>
      </c>
      <c r="U954" s="227"/>
      <c r="V954" s="227">
        <v>2015</v>
      </c>
      <c r="W954" s="233">
        <v>3</v>
      </c>
      <c r="X954" s="233"/>
      <c r="Y954" s="233"/>
      <c r="Z954" s="233">
        <v>200</v>
      </c>
      <c r="AA954" s="233"/>
      <c r="AB954" s="233"/>
      <c r="AC954" s="228">
        <v>1700</v>
      </c>
      <c r="AD954" s="227"/>
      <c r="AE954" s="227"/>
      <c r="AF954" s="233"/>
      <c r="AG954" s="233"/>
      <c r="AH954" s="233"/>
      <c r="AI954" s="233"/>
      <c r="AJ954" s="233"/>
      <c r="AK954" s="233"/>
      <c r="AL954" s="233"/>
      <c r="AM954" s="233"/>
      <c r="AN954" s="233"/>
      <c r="AO954" s="233"/>
      <c r="AP954" s="233"/>
      <c r="AQ954" s="233"/>
      <c r="AR954" s="233"/>
      <c r="AS954" s="233"/>
      <c r="AT954" s="233"/>
      <c r="AU954" s="233"/>
      <c r="AV954" s="437" t="s">
        <v>13708</v>
      </c>
    </row>
    <row r="955" spans="1:48" ht="24" customHeight="1">
      <c r="A955" s="208"/>
      <c r="B955" s="221"/>
      <c r="C955" s="227" t="s">
        <v>13338</v>
      </c>
      <c r="D955" s="227" t="s">
        <v>24417</v>
      </c>
      <c r="E955" s="227" t="s">
        <v>13903</v>
      </c>
      <c r="F955" s="227" t="s">
        <v>13338</v>
      </c>
      <c r="G955" s="227" t="s">
        <v>13338</v>
      </c>
      <c r="H955" s="233"/>
      <c r="I955" s="228">
        <v>9592</v>
      </c>
      <c r="J955" s="228">
        <v>0</v>
      </c>
      <c r="K955" s="228">
        <v>0</v>
      </c>
      <c r="L955" s="227" t="s">
        <v>290</v>
      </c>
      <c r="M955" s="228">
        <v>68</v>
      </c>
      <c r="N955" s="228">
        <v>105</v>
      </c>
      <c r="O955" s="228">
        <v>7638</v>
      </c>
      <c r="P955" s="228">
        <v>2</v>
      </c>
      <c r="Q955" s="228">
        <v>0</v>
      </c>
      <c r="R955" s="228">
        <v>0</v>
      </c>
      <c r="S955" s="227" t="s">
        <v>2009</v>
      </c>
      <c r="T955" s="227" t="s">
        <v>389</v>
      </c>
      <c r="U955" s="227"/>
      <c r="V955" s="227">
        <v>2018</v>
      </c>
      <c r="W955" s="233">
        <v>1400</v>
      </c>
      <c r="X955" s="233"/>
      <c r="Y955" s="233"/>
      <c r="Z955" s="233"/>
      <c r="AA955" s="233"/>
      <c r="AB955" s="228"/>
      <c r="AC955" s="227">
        <v>1400</v>
      </c>
      <c r="AD955" s="227"/>
      <c r="AE955" s="233"/>
      <c r="AF955" s="233"/>
      <c r="AG955" s="233"/>
      <c r="AH955" s="233"/>
      <c r="AI955" s="233"/>
      <c r="AJ955" s="233"/>
      <c r="AK955" s="233"/>
      <c r="AL955" s="233"/>
      <c r="AM955" s="233"/>
      <c r="AN955" s="233"/>
      <c r="AO955" s="233"/>
      <c r="AP955" s="233"/>
      <c r="AQ955" s="233"/>
      <c r="AR955" s="233"/>
      <c r="AS955" s="233"/>
      <c r="AT955" s="233"/>
      <c r="AU955" s="233"/>
      <c r="AV955" s="233" t="s">
        <v>13749</v>
      </c>
    </row>
    <row r="956" spans="1:48" ht="24" customHeight="1">
      <c r="A956" s="208"/>
      <c r="B956" s="221"/>
      <c r="C956" s="227" t="s">
        <v>5910</v>
      </c>
      <c r="D956" s="227" t="s">
        <v>24418</v>
      </c>
      <c r="E956" s="227" t="s">
        <v>5968</v>
      </c>
      <c r="F956" s="227" t="s">
        <v>5910</v>
      </c>
      <c r="G956" s="227" t="s">
        <v>5910</v>
      </c>
      <c r="H956" s="233">
        <v>1</v>
      </c>
      <c r="I956" s="228">
        <v>10586</v>
      </c>
      <c r="J956" s="228">
        <v>0</v>
      </c>
      <c r="K956" s="228">
        <v>0</v>
      </c>
      <c r="L956" s="227" t="s">
        <v>290</v>
      </c>
      <c r="M956" s="228">
        <v>68</v>
      </c>
      <c r="N956" s="228">
        <v>105</v>
      </c>
      <c r="O956" s="228">
        <v>7140</v>
      </c>
      <c r="P956" s="228">
        <v>1</v>
      </c>
      <c r="Q956" s="228">
        <v>584</v>
      </c>
      <c r="R956" s="228">
        <v>0</v>
      </c>
      <c r="S956" s="227" t="s">
        <v>5969</v>
      </c>
      <c r="T956" s="227" t="s">
        <v>389</v>
      </c>
      <c r="U956" s="227"/>
      <c r="V956" s="227">
        <v>2009</v>
      </c>
      <c r="W956" s="233">
        <v>3</v>
      </c>
      <c r="X956" s="233"/>
      <c r="Y956" s="233"/>
      <c r="Z956" s="233">
        <v>200</v>
      </c>
      <c r="AA956" s="233"/>
      <c r="AB956" s="233"/>
      <c r="AC956" s="228">
        <v>1280</v>
      </c>
      <c r="AD956" s="227">
        <v>2023</v>
      </c>
      <c r="AE956" s="227"/>
      <c r="AF956" s="233">
        <v>1</v>
      </c>
      <c r="AG956" s="233">
        <v>23</v>
      </c>
      <c r="AH956" s="233">
        <v>4</v>
      </c>
      <c r="AI956" s="233" t="s">
        <v>23014</v>
      </c>
      <c r="AJ956" s="233">
        <v>387</v>
      </c>
      <c r="AK956" s="233"/>
      <c r="AL956" s="233"/>
      <c r="AM956" s="233"/>
      <c r="AN956" s="233"/>
      <c r="AO956" s="233"/>
      <c r="AP956" s="233"/>
      <c r="AQ956" s="233"/>
      <c r="AR956" s="233"/>
      <c r="AS956" s="233"/>
      <c r="AT956" s="233"/>
      <c r="AU956" s="233"/>
      <c r="AV956" s="437" t="s">
        <v>5970</v>
      </c>
    </row>
    <row r="957" spans="1:48" ht="24" customHeight="1">
      <c r="A957" s="208"/>
      <c r="B957" s="221"/>
      <c r="C957" s="227" t="s">
        <v>5910</v>
      </c>
      <c r="D957" s="227" t="s">
        <v>14199</v>
      </c>
      <c r="E957" s="227" t="s">
        <v>14200</v>
      </c>
      <c r="F957" s="227" t="s">
        <v>5910</v>
      </c>
      <c r="G957" s="227" t="s">
        <v>5910</v>
      </c>
      <c r="H957" s="233"/>
      <c r="I957" s="228">
        <v>73460</v>
      </c>
      <c r="J957" s="228">
        <v>0</v>
      </c>
      <c r="K957" s="228">
        <v>0</v>
      </c>
      <c r="L957" s="227" t="s">
        <v>290</v>
      </c>
      <c r="M957" s="228">
        <v>68</v>
      </c>
      <c r="N957" s="228">
        <v>110</v>
      </c>
      <c r="O957" s="228">
        <v>9400</v>
      </c>
      <c r="P957" s="228">
        <v>4</v>
      </c>
      <c r="Q957" s="228">
        <v>504</v>
      </c>
      <c r="R957" s="228">
        <v>504</v>
      </c>
      <c r="S957" s="227" t="s">
        <v>11199</v>
      </c>
      <c r="T957" s="227" t="s">
        <v>389</v>
      </c>
      <c r="U957" s="227"/>
      <c r="V957" s="227">
        <v>2017</v>
      </c>
      <c r="W957" s="233"/>
      <c r="X957" s="233"/>
      <c r="Y957" s="233"/>
      <c r="Z957" s="233"/>
      <c r="AA957" s="233"/>
      <c r="AB957" s="233"/>
      <c r="AC957" s="228">
        <v>5000</v>
      </c>
      <c r="AD957" s="227"/>
      <c r="AE957" s="227"/>
      <c r="AF957" s="233"/>
      <c r="AG957" s="233"/>
      <c r="AH957" s="233">
        <v>8</v>
      </c>
      <c r="AI957" s="233" t="s">
        <v>24419</v>
      </c>
      <c r="AJ957" s="233">
        <v>1238</v>
      </c>
      <c r="AK957" s="233"/>
      <c r="AL957" s="233"/>
      <c r="AM957" s="233"/>
      <c r="AN957" s="233"/>
      <c r="AO957" s="233"/>
      <c r="AP957" s="233"/>
      <c r="AQ957" s="233"/>
      <c r="AR957" s="233"/>
      <c r="AS957" s="233"/>
      <c r="AT957" s="233"/>
      <c r="AU957" s="233"/>
      <c r="AV957" s="437" t="s">
        <v>14201</v>
      </c>
    </row>
    <row r="958" spans="1:48" ht="24" customHeight="1">
      <c r="A958" s="208"/>
      <c r="B958" s="221"/>
      <c r="C958" s="227" t="s">
        <v>5910</v>
      </c>
      <c r="D958" s="227" t="s">
        <v>24420</v>
      </c>
      <c r="E958" s="227" t="s">
        <v>14202</v>
      </c>
      <c r="F958" s="227" t="s">
        <v>5910</v>
      </c>
      <c r="G958" s="227" t="s">
        <v>5910</v>
      </c>
      <c r="H958" s="233"/>
      <c r="I958" s="228">
        <v>6500</v>
      </c>
      <c r="J958" s="228">
        <v>0</v>
      </c>
      <c r="K958" s="228">
        <v>0</v>
      </c>
      <c r="L958" s="227" t="s">
        <v>290</v>
      </c>
      <c r="M958" s="228">
        <v>65</v>
      </c>
      <c r="N958" s="228">
        <v>100</v>
      </c>
      <c r="O958" s="228">
        <v>6500</v>
      </c>
      <c r="P958" s="228">
        <v>1</v>
      </c>
      <c r="Q958" s="228" t="s">
        <v>2009</v>
      </c>
      <c r="R958" s="228" t="s">
        <v>2009</v>
      </c>
      <c r="S958" s="227" t="s">
        <v>2009</v>
      </c>
      <c r="T958" s="227" t="s">
        <v>389</v>
      </c>
      <c r="U958" s="227"/>
      <c r="V958" s="227"/>
      <c r="W958" s="233"/>
      <c r="X958" s="233"/>
      <c r="Y958" s="233"/>
      <c r="Z958" s="233"/>
      <c r="AA958" s="233"/>
      <c r="AB958" s="233"/>
      <c r="AC958" s="228">
        <v>300</v>
      </c>
      <c r="AD958" s="227"/>
      <c r="AE958" s="227"/>
      <c r="AF958" s="233"/>
      <c r="AG958" s="233"/>
      <c r="AH958" s="233"/>
      <c r="AI958" s="233"/>
      <c r="AJ958" s="233"/>
      <c r="AK958" s="233"/>
      <c r="AL958" s="233"/>
      <c r="AM958" s="233"/>
      <c r="AN958" s="233"/>
      <c r="AO958" s="233"/>
      <c r="AP958" s="233"/>
      <c r="AQ958" s="233"/>
      <c r="AR958" s="233"/>
      <c r="AS958" s="233"/>
      <c r="AT958" s="233"/>
      <c r="AU958" s="233"/>
      <c r="AV958" s="437"/>
    </row>
    <row r="959" spans="1:48" ht="24" customHeight="1">
      <c r="A959" s="208"/>
      <c r="B959" s="221"/>
      <c r="C959" s="227" t="s">
        <v>5913</v>
      </c>
      <c r="D959" s="227" t="s">
        <v>14203</v>
      </c>
      <c r="E959" s="227" t="s">
        <v>5971</v>
      </c>
      <c r="F959" s="227" t="s">
        <v>5913</v>
      </c>
      <c r="G959" s="227" t="s">
        <v>5972</v>
      </c>
      <c r="H959" s="233">
        <v>6</v>
      </c>
      <c r="I959" s="228">
        <v>8800</v>
      </c>
      <c r="J959" s="228">
        <v>0</v>
      </c>
      <c r="K959" s="228">
        <v>0</v>
      </c>
      <c r="L959" s="227" t="s">
        <v>290</v>
      </c>
      <c r="M959" s="228">
        <v>68</v>
      </c>
      <c r="N959" s="228">
        <v>105</v>
      </c>
      <c r="O959" s="228">
        <v>7140</v>
      </c>
      <c r="P959" s="228">
        <v>1</v>
      </c>
      <c r="Q959" s="228">
        <v>0</v>
      </c>
      <c r="R959" s="228">
        <v>0</v>
      </c>
      <c r="S959" s="227" t="s">
        <v>389</v>
      </c>
      <c r="T959" s="227" t="s">
        <v>389</v>
      </c>
      <c r="U959" s="227"/>
      <c r="V959" s="227">
        <v>2010</v>
      </c>
      <c r="W959" s="233"/>
      <c r="X959" s="233"/>
      <c r="Y959" s="233"/>
      <c r="Z959" s="233"/>
      <c r="AA959" s="233"/>
      <c r="AB959" s="233"/>
      <c r="AC959" s="228">
        <v>1000</v>
      </c>
      <c r="AD959" s="227"/>
      <c r="AE959" s="227"/>
      <c r="AF959" s="233"/>
      <c r="AG959" s="233"/>
      <c r="AH959" s="233"/>
      <c r="AI959" s="233"/>
      <c r="AJ959" s="233"/>
      <c r="AK959" s="233"/>
      <c r="AL959" s="233"/>
      <c r="AM959" s="233"/>
      <c r="AN959" s="233"/>
      <c r="AO959" s="233"/>
      <c r="AP959" s="233"/>
      <c r="AQ959" s="233"/>
      <c r="AR959" s="233"/>
      <c r="AS959" s="233"/>
      <c r="AT959" s="233"/>
      <c r="AU959" s="233"/>
      <c r="AV959" s="437"/>
    </row>
    <row r="960" spans="1:48" ht="24" customHeight="1">
      <c r="A960" s="208"/>
      <c r="B960" s="221"/>
      <c r="C960" s="227" t="s">
        <v>5934</v>
      </c>
      <c r="D960" s="227" t="s">
        <v>24421</v>
      </c>
      <c r="E960" s="227" t="s">
        <v>12189</v>
      </c>
      <c r="F960" s="227" t="s">
        <v>5934</v>
      </c>
      <c r="G960" s="227" t="s">
        <v>5934</v>
      </c>
      <c r="H960" s="233"/>
      <c r="I960" s="228">
        <v>8742</v>
      </c>
      <c r="J960" s="228">
        <v>0</v>
      </c>
      <c r="K960" s="228">
        <v>0</v>
      </c>
      <c r="L960" s="227" t="s">
        <v>290</v>
      </c>
      <c r="M960" s="228">
        <v>68</v>
      </c>
      <c r="N960" s="228">
        <v>105</v>
      </c>
      <c r="O960" s="228">
        <v>7140</v>
      </c>
      <c r="P960" s="228">
        <v>1</v>
      </c>
      <c r="Q960" s="228">
        <v>0</v>
      </c>
      <c r="R960" s="228">
        <v>0</v>
      </c>
      <c r="S960" s="227" t="s">
        <v>389</v>
      </c>
      <c r="T960" s="227" t="s">
        <v>389</v>
      </c>
      <c r="U960" s="227"/>
      <c r="V960" s="227">
        <v>2020</v>
      </c>
      <c r="W960" s="233"/>
      <c r="X960" s="233"/>
      <c r="Y960" s="233"/>
      <c r="Z960" s="233"/>
      <c r="AA960" s="233"/>
      <c r="AB960" s="233"/>
      <c r="AC960" s="228">
        <v>950</v>
      </c>
      <c r="AD960" s="227"/>
      <c r="AE960" s="227"/>
      <c r="AF960" s="233"/>
      <c r="AG960" s="233"/>
      <c r="AH960" s="233"/>
      <c r="AI960" s="233"/>
      <c r="AJ960" s="233"/>
      <c r="AK960" s="233"/>
      <c r="AL960" s="233"/>
      <c r="AM960" s="233"/>
      <c r="AN960" s="233"/>
      <c r="AO960" s="233"/>
      <c r="AP960" s="233"/>
      <c r="AQ960" s="233"/>
      <c r="AR960" s="233"/>
      <c r="AS960" s="233"/>
      <c r="AT960" s="233"/>
      <c r="AU960" s="233"/>
      <c r="AV960" s="227"/>
    </row>
    <row r="961" spans="1:48" ht="24" customHeight="1">
      <c r="A961" s="208"/>
      <c r="B961" s="221"/>
      <c r="C961" s="227" t="s">
        <v>14265</v>
      </c>
      <c r="D961" s="227" t="s">
        <v>24422</v>
      </c>
      <c r="E961" s="227" t="s">
        <v>24423</v>
      </c>
      <c r="F961" s="227" t="s">
        <v>14265</v>
      </c>
      <c r="G961" s="227" t="s">
        <v>14265</v>
      </c>
      <c r="H961" s="233"/>
      <c r="I961" s="228">
        <v>8710</v>
      </c>
      <c r="J961" s="228"/>
      <c r="K961" s="228"/>
      <c r="L961" s="227" t="s">
        <v>1979</v>
      </c>
      <c r="M961" s="228">
        <v>68</v>
      </c>
      <c r="N961" s="228">
        <v>105</v>
      </c>
      <c r="O961" s="228">
        <v>7140</v>
      </c>
      <c r="P961" s="228">
        <v>1</v>
      </c>
      <c r="Q961" s="228"/>
      <c r="R961" s="228"/>
      <c r="S961" s="227"/>
      <c r="T961" s="227"/>
      <c r="U961" s="227"/>
      <c r="V961" s="227">
        <v>2016</v>
      </c>
      <c r="W961" s="233"/>
      <c r="X961" s="233"/>
      <c r="Y961" s="233"/>
      <c r="Z961" s="233"/>
      <c r="AA961" s="233"/>
      <c r="AB961" s="233"/>
      <c r="AC961" s="228"/>
      <c r="AD961" s="227"/>
      <c r="AE961" s="227"/>
      <c r="AF961" s="233"/>
      <c r="AG961" s="233"/>
      <c r="AH961" s="233"/>
      <c r="AI961" s="233"/>
      <c r="AJ961" s="233"/>
      <c r="AK961" s="233"/>
      <c r="AL961" s="233"/>
      <c r="AM961" s="233"/>
      <c r="AN961" s="233"/>
      <c r="AO961" s="233"/>
      <c r="AP961" s="233"/>
      <c r="AQ961" s="233"/>
      <c r="AR961" s="233"/>
      <c r="AS961" s="233"/>
      <c r="AT961" s="233"/>
      <c r="AU961" s="233"/>
      <c r="AV961" s="437" t="s">
        <v>13749</v>
      </c>
    </row>
    <row r="962" spans="1:48" ht="24" customHeight="1">
      <c r="A962" s="208"/>
      <c r="B962" s="221"/>
      <c r="C962" s="227" t="s">
        <v>5919</v>
      </c>
      <c r="D962" s="227" t="s">
        <v>24424</v>
      </c>
      <c r="E962" s="227" t="s">
        <v>5975</v>
      </c>
      <c r="F962" s="227" t="s">
        <v>5919</v>
      </c>
      <c r="G962" s="227" t="s">
        <v>11197</v>
      </c>
      <c r="H962" s="233"/>
      <c r="I962" s="228">
        <v>46070</v>
      </c>
      <c r="J962" s="228">
        <v>0</v>
      </c>
      <c r="K962" s="228">
        <v>0</v>
      </c>
      <c r="L962" s="227" t="s">
        <v>290</v>
      </c>
      <c r="M962" s="228">
        <v>85</v>
      </c>
      <c r="N962" s="228">
        <v>113</v>
      </c>
      <c r="O962" s="228">
        <v>9605</v>
      </c>
      <c r="P962" s="228">
        <v>1</v>
      </c>
      <c r="Q962" s="228">
        <v>0</v>
      </c>
      <c r="R962" s="228">
        <v>0</v>
      </c>
      <c r="S962" s="227" t="s">
        <v>389</v>
      </c>
      <c r="T962" s="227" t="s">
        <v>389</v>
      </c>
      <c r="U962" s="227"/>
      <c r="V962" s="227">
        <v>2007</v>
      </c>
      <c r="W962" s="233"/>
      <c r="X962" s="233"/>
      <c r="Y962" s="233"/>
      <c r="Z962" s="233"/>
      <c r="AA962" s="233"/>
      <c r="AB962" s="233"/>
      <c r="AC962" s="228">
        <v>530</v>
      </c>
      <c r="AD962" s="227"/>
      <c r="AE962" s="227"/>
      <c r="AF962" s="233"/>
      <c r="AG962" s="233"/>
      <c r="AH962" s="233"/>
      <c r="AI962" s="233"/>
      <c r="AJ962" s="233"/>
      <c r="AK962" s="233"/>
      <c r="AL962" s="233"/>
      <c r="AM962" s="233"/>
      <c r="AN962" s="233"/>
      <c r="AO962" s="233"/>
      <c r="AP962" s="233"/>
      <c r="AQ962" s="233"/>
      <c r="AR962" s="233"/>
      <c r="AS962" s="233"/>
      <c r="AT962" s="233"/>
      <c r="AU962" s="233"/>
      <c r="AV962" s="437"/>
    </row>
    <row r="963" spans="1:48" ht="24" customHeight="1">
      <c r="A963" s="208"/>
      <c r="B963" s="221"/>
      <c r="C963" s="227" t="s">
        <v>5921</v>
      </c>
      <c r="D963" s="227" t="s">
        <v>24425</v>
      </c>
      <c r="E963" s="227" t="s">
        <v>5975</v>
      </c>
      <c r="F963" s="227" t="s">
        <v>5921</v>
      </c>
      <c r="G963" s="227" t="s">
        <v>5921</v>
      </c>
      <c r="H963" s="233"/>
      <c r="I963" s="228">
        <v>28691</v>
      </c>
      <c r="J963" s="228">
        <v>0</v>
      </c>
      <c r="K963" s="228">
        <v>0</v>
      </c>
      <c r="L963" s="227" t="s">
        <v>290</v>
      </c>
      <c r="M963" s="228">
        <v>70.5</v>
      </c>
      <c r="N963" s="228">
        <v>109</v>
      </c>
      <c r="O963" s="228">
        <v>7773</v>
      </c>
      <c r="P963" s="228">
        <v>1</v>
      </c>
      <c r="Q963" s="228">
        <v>100</v>
      </c>
      <c r="R963" s="228">
        <v>100</v>
      </c>
      <c r="S963" s="227" t="s">
        <v>178</v>
      </c>
      <c r="T963" s="227" t="s">
        <v>2437</v>
      </c>
      <c r="U963" s="227"/>
      <c r="V963" s="227">
        <v>2013</v>
      </c>
      <c r="W963" s="233"/>
      <c r="X963" s="233"/>
      <c r="Y963" s="233"/>
      <c r="Z963" s="233"/>
      <c r="AA963" s="233"/>
      <c r="AB963" s="233"/>
      <c r="AC963" s="228">
        <v>3700</v>
      </c>
      <c r="AD963" s="227"/>
      <c r="AE963" s="227"/>
      <c r="AF963" s="233"/>
      <c r="AG963" s="233"/>
      <c r="AH963" s="233"/>
      <c r="AI963" s="233"/>
      <c r="AJ963" s="233"/>
      <c r="AK963" s="233"/>
      <c r="AL963" s="233"/>
      <c r="AM963" s="233"/>
      <c r="AN963" s="233"/>
      <c r="AO963" s="233"/>
      <c r="AP963" s="233"/>
      <c r="AQ963" s="233"/>
      <c r="AR963" s="233"/>
      <c r="AS963" s="233"/>
      <c r="AT963" s="233"/>
      <c r="AU963" s="233"/>
      <c r="AV963" s="437" t="s">
        <v>17146</v>
      </c>
    </row>
    <row r="964" spans="1:48" ht="24" customHeight="1">
      <c r="A964" s="208"/>
      <c r="B964" s="221"/>
      <c r="C964" s="227" t="s">
        <v>5925</v>
      </c>
      <c r="D964" s="227" t="s">
        <v>24426</v>
      </c>
      <c r="E964" s="227" t="s">
        <v>5976</v>
      </c>
      <c r="F964" s="227" t="s">
        <v>5925</v>
      </c>
      <c r="G964" s="227" t="s">
        <v>5925</v>
      </c>
      <c r="H964" s="233">
        <v>1</v>
      </c>
      <c r="I964" s="228">
        <v>76872</v>
      </c>
      <c r="J964" s="228">
        <v>545</v>
      </c>
      <c r="K964" s="228">
        <v>776</v>
      </c>
      <c r="L964" s="227" t="s">
        <v>290</v>
      </c>
      <c r="M964" s="228">
        <v>75</v>
      </c>
      <c r="N964" s="228">
        <v>110</v>
      </c>
      <c r="O964" s="228">
        <v>8250</v>
      </c>
      <c r="P964" s="228">
        <v>1</v>
      </c>
      <c r="Q964" s="228">
        <v>400</v>
      </c>
      <c r="R964" s="228">
        <v>1000</v>
      </c>
      <c r="S964" s="227" t="s">
        <v>178</v>
      </c>
      <c r="T964" s="227" t="s">
        <v>1670</v>
      </c>
      <c r="U964" s="227"/>
      <c r="V964" s="227">
        <v>2008</v>
      </c>
      <c r="W964" s="233"/>
      <c r="X964" s="233"/>
      <c r="Y964" s="233"/>
      <c r="Z964" s="233"/>
      <c r="AA964" s="233"/>
      <c r="AB964" s="233"/>
      <c r="AC964" s="228">
        <v>2150</v>
      </c>
      <c r="AD964" s="227"/>
      <c r="AE964" s="227"/>
      <c r="AF964" s="233"/>
      <c r="AG964" s="233"/>
      <c r="AH964" s="233"/>
      <c r="AI964" s="233"/>
      <c r="AJ964" s="233"/>
      <c r="AK964" s="233"/>
      <c r="AL964" s="233"/>
      <c r="AM964" s="233"/>
      <c r="AN964" s="233"/>
      <c r="AO964" s="233"/>
      <c r="AP964" s="233"/>
      <c r="AQ964" s="233"/>
      <c r="AR964" s="233"/>
      <c r="AS964" s="233"/>
      <c r="AT964" s="233"/>
      <c r="AU964" s="233"/>
      <c r="AV964" s="227"/>
    </row>
    <row r="965" spans="1:48" ht="24" customHeight="1">
      <c r="A965" s="208"/>
      <c r="B965" s="221"/>
      <c r="C965" s="227" t="s">
        <v>5925</v>
      </c>
      <c r="D965" s="227" t="s">
        <v>24427</v>
      </c>
      <c r="E965" s="227" t="s">
        <v>5977</v>
      </c>
      <c r="F965" s="227" t="s">
        <v>5925</v>
      </c>
      <c r="G965" s="227" t="s">
        <v>5925</v>
      </c>
      <c r="H965" s="233"/>
      <c r="I965" s="228">
        <v>38985</v>
      </c>
      <c r="J965" s="228">
        <v>123</v>
      </c>
      <c r="K965" s="228">
        <v>199</v>
      </c>
      <c r="L965" s="227" t="s">
        <v>290</v>
      </c>
      <c r="M965" s="228">
        <v>75</v>
      </c>
      <c r="N965" s="228">
        <v>110</v>
      </c>
      <c r="O965" s="228">
        <v>8250</v>
      </c>
      <c r="P965" s="228">
        <v>1</v>
      </c>
      <c r="Q965" s="228">
        <v>200</v>
      </c>
      <c r="R965" s="228">
        <v>200</v>
      </c>
      <c r="S965" s="227" t="s">
        <v>178</v>
      </c>
      <c r="T965" s="227" t="s">
        <v>1057</v>
      </c>
      <c r="U965" s="227"/>
      <c r="V965" s="227">
        <v>2007</v>
      </c>
      <c r="W965" s="233"/>
      <c r="X965" s="233"/>
      <c r="Y965" s="233"/>
      <c r="Z965" s="233"/>
      <c r="AA965" s="233"/>
      <c r="AB965" s="233"/>
      <c r="AC965" s="228">
        <v>3250</v>
      </c>
      <c r="AD965" s="227"/>
      <c r="AE965" s="227"/>
      <c r="AF965" s="233"/>
      <c r="AG965" s="233"/>
      <c r="AH965" s="233"/>
      <c r="AI965" s="233"/>
      <c r="AJ965" s="233"/>
      <c r="AK965" s="233"/>
      <c r="AL965" s="233"/>
      <c r="AM965" s="233"/>
      <c r="AN965" s="233"/>
      <c r="AO965" s="233"/>
      <c r="AP965" s="233"/>
      <c r="AQ965" s="233"/>
      <c r="AR965" s="233"/>
      <c r="AS965" s="233"/>
      <c r="AT965" s="233"/>
      <c r="AU965" s="233"/>
      <c r="AV965" s="437"/>
    </row>
    <row r="966" spans="1:48" ht="24" customHeight="1">
      <c r="A966" s="208"/>
      <c r="B966" s="221"/>
      <c r="C966" s="227" t="s">
        <v>5925</v>
      </c>
      <c r="D966" s="227" t="s">
        <v>24428</v>
      </c>
      <c r="E966" s="300" t="s">
        <v>5978</v>
      </c>
      <c r="F966" s="233" t="s">
        <v>5925</v>
      </c>
      <c r="G966" s="233" t="s">
        <v>5925</v>
      </c>
      <c r="H966" s="233">
        <v>1</v>
      </c>
      <c r="I966" s="228">
        <v>321000</v>
      </c>
      <c r="J966" s="228">
        <v>100000</v>
      </c>
      <c r="K966" s="228">
        <v>0</v>
      </c>
      <c r="L966" s="233" t="s">
        <v>290</v>
      </c>
      <c r="M966" s="228">
        <v>75</v>
      </c>
      <c r="N966" s="228">
        <v>110</v>
      </c>
      <c r="O966" s="228">
        <v>8250</v>
      </c>
      <c r="P966" s="228">
        <v>2</v>
      </c>
      <c r="Q966" s="228">
        <v>2000</v>
      </c>
      <c r="R966" s="228">
        <v>3000</v>
      </c>
      <c r="S966" s="233" t="s">
        <v>178</v>
      </c>
      <c r="T966" s="233" t="s">
        <v>1057</v>
      </c>
      <c r="U966" s="233"/>
      <c r="V966" s="227">
        <v>2011</v>
      </c>
      <c r="W966" s="233"/>
      <c r="X966" s="233"/>
      <c r="Y966" s="233"/>
      <c r="Z966" s="233"/>
      <c r="AA966" s="233"/>
      <c r="AB966" s="233"/>
      <c r="AC966" s="228">
        <v>9000</v>
      </c>
      <c r="AD966" s="227"/>
      <c r="AE966" s="227"/>
      <c r="AF966" s="233"/>
      <c r="AG966" s="233"/>
      <c r="AH966" s="233"/>
      <c r="AI966" s="233"/>
      <c r="AJ966" s="233"/>
      <c r="AK966" s="233"/>
      <c r="AL966" s="233"/>
      <c r="AM966" s="233"/>
      <c r="AN966" s="233"/>
      <c r="AO966" s="233"/>
      <c r="AP966" s="233"/>
      <c r="AQ966" s="233"/>
      <c r="AR966" s="233"/>
      <c r="AS966" s="233"/>
      <c r="AT966" s="233"/>
      <c r="AU966" s="233"/>
      <c r="AV966" s="438"/>
    </row>
    <row r="967" spans="1:48" ht="24" customHeight="1">
      <c r="A967" s="208"/>
      <c r="B967" s="221"/>
      <c r="C967" s="227" t="s">
        <v>5925</v>
      </c>
      <c r="D967" s="233" t="s">
        <v>24429</v>
      </c>
      <c r="E967" s="300" t="s">
        <v>12190</v>
      </c>
      <c r="F967" s="300" t="s">
        <v>5925</v>
      </c>
      <c r="G967" s="227" t="s">
        <v>5925</v>
      </c>
      <c r="H967" s="233">
        <v>1</v>
      </c>
      <c r="I967" s="228">
        <v>104720</v>
      </c>
      <c r="J967" s="228">
        <v>0</v>
      </c>
      <c r="K967" s="228">
        <v>0</v>
      </c>
      <c r="L967" s="233" t="s">
        <v>148</v>
      </c>
      <c r="M967" s="228">
        <v>68</v>
      </c>
      <c r="N967" s="228">
        <v>105</v>
      </c>
      <c r="O967" s="228">
        <v>16000</v>
      </c>
      <c r="P967" s="228">
        <v>2</v>
      </c>
      <c r="Q967" s="228">
        <v>200</v>
      </c>
      <c r="R967" s="228">
        <v>200</v>
      </c>
      <c r="S967" s="233" t="s">
        <v>2004</v>
      </c>
      <c r="T967" s="233" t="s">
        <v>13234</v>
      </c>
      <c r="U967" s="233"/>
      <c r="V967" s="227">
        <v>2020</v>
      </c>
      <c r="W967" s="233"/>
      <c r="X967" s="233"/>
      <c r="Y967" s="233"/>
      <c r="Z967" s="233"/>
      <c r="AA967" s="233"/>
      <c r="AB967" s="233"/>
      <c r="AC967" s="228">
        <v>9100</v>
      </c>
      <c r="AD967" s="227"/>
      <c r="AE967" s="227"/>
      <c r="AF967" s="233"/>
      <c r="AG967" s="233"/>
      <c r="AH967" s="233"/>
      <c r="AI967" s="233"/>
      <c r="AJ967" s="233"/>
      <c r="AK967" s="233"/>
      <c r="AL967" s="233"/>
      <c r="AM967" s="233"/>
      <c r="AN967" s="233"/>
      <c r="AO967" s="233"/>
      <c r="AP967" s="233"/>
      <c r="AQ967" s="233"/>
      <c r="AR967" s="233"/>
      <c r="AS967" s="233"/>
      <c r="AT967" s="233"/>
      <c r="AU967" s="233"/>
      <c r="AV967" s="233"/>
    </row>
    <row r="968" spans="1:48" ht="24" customHeight="1">
      <c r="A968" s="208"/>
      <c r="B968" s="221"/>
      <c r="C968" s="227" t="s">
        <v>5932</v>
      </c>
      <c r="D968" s="227" t="s">
        <v>24430</v>
      </c>
      <c r="E968" s="227" t="s">
        <v>14204</v>
      </c>
      <c r="F968" s="227" t="s">
        <v>5932</v>
      </c>
      <c r="G968" s="227" t="s">
        <v>14256</v>
      </c>
      <c r="H968" s="233"/>
      <c r="I968" s="228">
        <v>8240</v>
      </c>
      <c r="J968" s="228">
        <v>0</v>
      </c>
      <c r="K968" s="228">
        <v>0</v>
      </c>
      <c r="L968" s="227" t="s">
        <v>290</v>
      </c>
      <c r="M968" s="228">
        <v>75</v>
      </c>
      <c r="N968" s="228">
        <v>110</v>
      </c>
      <c r="O968" s="228">
        <v>8240</v>
      </c>
      <c r="P968" s="228">
        <v>1</v>
      </c>
      <c r="Q968" s="228">
        <v>0</v>
      </c>
      <c r="R968" s="228">
        <v>0</v>
      </c>
      <c r="S968" s="227" t="s">
        <v>389</v>
      </c>
      <c r="T968" s="227" t="s">
        <v>389</v>
      </c>
      <c r="U968" s="227"/>
      <c r="V968" s="241">
        <v>2015</v>
      </c>
      <c r="W968" s="233"/>
      <c r="X968" s="233"/>
      <c r="Y968" s="233"/>
      <c r="Z968" s="233"/>
      <c r="AA968" s="233"/>
      <c r="AB968" s="233"/>
      <c r="AC968" s="244">
        <v>2233</v>
      </c>
      <c r="AD968" s="227"/>
      <c r="AE968" s="227"/>
      <c r="AF968" s="233"/>
      <c r="AG968" s="233"/>
      <c r="AH968" s="233"/>
      <c r="AI968" s="233"/>
      <c r="AJ968" s="233"/>
      <c r="AK968" s="233"/>
      <c r="AL968" s="233"/>
      <c r="AM968" s="233"/>
      <c r="AN968" s="233"/>
      <c r="AO968" s="233"/>
      <c r="AP968" s="233"/>
      <c r="AQ968" s="233"/>
      <c r="AR968" s="233"/>
      <c r="AS968" s="233"/>
      <c r="AT968" s="233"/>
      <c r="AU968" s="233"/>
      <c r="AV968" s="437"/>
    </row>
    <row r="969" spans="1:48" ht="24" customHeight="1">
      <c r="A969" s="208"/>
      <c r="B969" s="221"/>
      <c r="C969" s="227" t="s">
        <v>5979</v>
      </c>
      <c r="D969" s="227" t="s">
        <v>24431</v>
      </c>
      <c r="E969" s="227" t="s">
        <v>5975</v>
      </c>
      <c r="F969" s="227" t="s">
        <v>5979</v>
      </c>
      <c r="G969" s="227" t="s">
        <v>5979</v>
      </c>
      <c r="H969" s="233"/>
      <c r="I969" s="228">
        <v>47809</v>
      </c>
      <c r="J969" s="228">
        <v>0</v>
      </c>
      <c r="K969" s="228">
        <v>0</v>
      </c>
      <c r="L969" s="227" t="s">
        <v>14205</v>
      </c>
      <c r="M969" s="228">
        <v>80</v>
      </c>
      <c r="N969" s="228">
        <v>115</v>
      </c>
      <c r="O969" s="228">
        <v>18400</v>
      </c>
      <c r="P969" s="228">
        <v>2</v>
      </c>
      <c r="Q969" s="228">
        <v>0</v>
      </c>
      <c r="R969" s="228">
        <v>0</v>
      </c>
      <c r="S969" s="227" t="s">
        <v>389</v>
      </c>
      <c r="T969" s="227" t="s">
        <v>389</v>
      </c>
      <c r="U969" s="227"/>
      <c r="V969" s="227">
        <v>2005</v>
      </c>
      <c r="W969" s="241"/>
      <c r="X969" s="241"/>
      <c r="Y969" s="241"/>
      <c r="Z969" s="241"/>
      <c r="AA969" s="241"/>
      <c r="AB969" s="241"/>
      <c r="AC969" s="228">
        <v>2223</v>
      </c>
      <c r="AD969" s="227"/>
      <c r="AE969" s="227"/>
      <c r="AF969" s="233"/>
      <c r="AG969" s="233"/>
      <c r="AH969" s="233"/>
      <c r="AI969" s="233"/>
      <c r="AJ969" s="233"/>
      <c r="AK969" s="233"/>
      <c r="AL969" s="233"/>
      <c r="AM969" s="233"/>
      <c r="AN969" s="233"/>
      <c r="AO969" s="233"/>
      <c r="AP969" s="233"/>
      <c r="AQ969" s="233"/>
      <c r="AR969" s="233"/>
      <c r="AS969" s="233"/>
      <c r="AT969" s="233"/>
      <c r="AU969" s="233"/>
      <c r="AV969" s="437"/>
    </row>
    <row r="970" spans="1:48" ht="24" customHeight="1">
      <c r="A970" s="208"/>
      <c r="B970" s="221"/>
      <c r="C970" s="227" t="s">
        <v>5979</v>
      </c>
      <c r="D970" s="227" t="s">
        <v>24432</v>
      </c>
      <c r="E970" s="227" t="s">
        <v>5980</v>
      </c>
      <c r="F970" s="227" t="s">
        <v>5979</v>
      </c>
      <c r="G970" s="227" t="s">
        <v>5979</v>
      </c>
      <c r="H970" s="233"/>
      <c r="I970" s="228">
        <v>20000</v>
      </c>
      <c r="J970" s="228">
        <v>0</v>
      </c>
      <c r="K970" s="228">
        <v>0</v>
      </c>
      <c r="L970" s="227" t="s">
        <v>469</v>
      </c>
      <c r="M970" s="228">
        <v>68</v>
      </c>
      <c r="N970" s="228">
        <v>104</v>
      </c>
      <c r="O970" s="228">
        <v>7072</v>
      </c>
      <c r="P970" s="228">
        <v>1</v>
      </c>
      <c r="Q970" s="228">
        <v>0</v>
      </c>
      <c r="R970" s="228">
        <v>0</v>
      </c>
      <c r="S970" s="227" t="s">
        <v>389</v>
      </c>
      <c r="T970" s="227" t="s">
        <v>389</v>
      </c>
      <c r="U970" s="227"/>
      <c r="V970" s="227">
        <v>2011</v>
      </c>
      <c r="W970" s="233"/>
      <c r="X970" s="233"/>
      <c r="Y970" s="233"/>
      <c r="Z970" s="233"/>
      <c r="AA970" s="233"/>
      <c r="AB970" s="233"/>
      <c r="AC970" s="228"/>
      <c r="AD970" s="227"/>
      <c r="AE970" s="227"/>
      <c r="AF970" s="233"/>
      <c r="AG970" s="233"/>
      <c r="AH970" s="233"/>
      <c r="AI970" s="233"/>
      <c r="AJ970" s="233"/>
      <c r="AK970" s="233"/>
      <c r="AL970" s="233"/>
      <c r="AM970" s="233"/>
      <c r="AN970" s="233"/>
      <c r="AO970" s="233"/>
      <c r="AP970" s="233"/>
      <c r="AQ970" s="233"/>
      <c r="AR970" s="233"/>
      <c r="AS970" s="233"/>
      <c r="AT970" s="233"/>
      <c r="AU970" s="233"/>
      <c r="AV970" s="227"/>
    </row>
    <row r="971" spans="1:48" ht="24" customHeight="1">
      <c r="A971" s="208"/>
      <c r="B971" s="221"/>
      <c r="C971" s="227" t="s">
        <v>5979</v>
      </c>
      <c r="D971" s="227" t="s">
        <v>24432</v>
      </c>
      <c r="E971" s="227" t="s">
        <v>5980</v>
      </c>
      <c r="F971" s="227" t="s">
        <v>5979</v>
      </c>
      <c r="G971" s="227" t="s">
        <v>5979</v>
      </c>
      <c r="H971" s="233"/>
      <c r="I971" s="228">
        <v>10717</v>
      </c>
      <c r="J971" s="228">
        <v>0</v>
      </c>
      <c r="K971" s="228">
        <v>0</v>
      </c>
      <c r="L971" s="227" t="s">
        <v>290</v>
      </c>
      <c r="M971" s="228">
        <v>70</v>
      </c>
      <c r="N971" s="228">
        <v>104</v>
      </c>
      <c r="O971" s="228">
        <v>7280</v>
      </c>
      <c r="P971" s="228">
        <v>1</v>
      </c>
      <c r="Q971" s="228">
        <v>0</v>
      </c>
      <c r="R971" s="228">
        <v>0</v>
      </c>
      <c r="S971" s="227" t="s">
        <v>389</v>
      </c>
      <c r="T971" s="227" t="s">
        <v>389</v>
      </c>
      <c r="U971" s="227"/>
      <c r="V971" s="227">
        <v>2011</v>
      </c>
      <c r="W971" s="233"/>
      <c r="X971" s="233"/>
      <c r="Y971" s="233"/>
      <c r="Z971" s="233"/>
      <c r="AA971" s="233"/>
      <c r="AB971" s="233"/>
      <c r="AC971" s="228">
        <v>550</v>
      </c>
      <c r="AD971" s="227"/>
      <c r="AE971" s="227"/>
      <c r="AF971" s="233"/>
      <c r="AG971" s="233"/>
      <c r="AH971" s="233"/>
      <c r="AI971" s="233"/>
      <c r="AJ971" s="233"/>
      <c r="AK971" s="233"/>
      <c r="AL971" s="233"/>
      <c r="AM971" s="233"/>
      <c r="AN971" s="233"/>
      <c r="AO971" s="233"/>
      <c r="AP971" s="233"/>
      <c r="AQ971" s="233"/>
      <c r="AR971" s="233"/>
      <c r="AS971" s="233"/>
      <c r="AT971" s="233"/>
      <c r="AU971" s="233"/>
      <c r="AV971" s="437"/>
    </row>
    <row r="972" spans="1:48" ht="24" customHeight="1">
      <c r="A972" s="208"/>
      <c r="B972" s="221"/>
      <c r="C972" s="227" t="s">
        <v>5940</v>
      </c>
      <c r="D972" s="227" t="s">
        <v>24433</v>
      </c>
      <c r="E972" s="227" t="s">
        <v>5981</v>
      </c>
      <c r="F972" s="227" t="s">
        <v>5940</v>
      </c>
      <c r="G972" s="227" t="s">
        <v>5940</v>
      </c>
      <c r="H972" s="233"/>
      <c r="I972" s="228">
        <v>29987</v>
      </c>
      <c r="J972" s="228">
        <v>126</v>
      </c>
      <c r="K972" s="228">
        <v>126</v>
      </c>
      <c r="L972" s="227" t="s">
        <v>290</v>
      </c>
      <c r="M972" s="228">
        <v>74</v>
      </c>
      <c r="N972" s="228">
        <v>111</v>
      </c>
      <c r="O972" s="228">
        <v>8214</v>
      </c>
      <c r="P972" s="228">
        <v>1</v>
      </c>
      <c r="Q972" s="228">
        <v>308</v>
      </c>
      <c r="R972" s="228">
        <v>0</v>
      </c>
      <c r="S972" s="227" t="s">
        <v>178</v>
      </c>
      <c r="T972" s="227" t="s">
        <v>5982</v>
      </c>
      <c r="U972" s="227"/>
      <c r="V972" s="227">
        <v>2009</v>
      </c>
      <c r="W972" s="233"/>
      <c r="X972" s="233"/>
      <c r="Y972" s="233"/>
      <c r="Z972" s="233"/>
      <c r="AA972" s="233"/>
      <c r="AB972" s="233"/>
      <c r="AC972" s="228">
        <v>1413</v>
      </c>
      <c r="AD972" s="227"/>
      <c r="AE972" s="227"/>
      <c r="AF972" s="233"/>
      <c r="AG972" s="233"/>
      <c r="AH972" s="233"/>
      <c r="AI972" s="233"/>
      <c r="AJ972" s="233"/>
      <c r="AK972" s="233"/>
      <c r="AL972" s="233"/>
      <c r="AM972" s="233"/>
      <c r="AN972" s="233"/>
      <c r="AO972" s="233"/>
      <c r="AP972" s="233"/>
      <c r="AQ972" s="233"/>
      <c r="AR972" s="233"/>
      <c r="AS972" s="233"/>
      <c r="AT972" s="233"/>
      <c r="AU972" s="233"/>
      <c r="AV972" s="227"/>
    </row>
    <row r="973" spans="1:48" ht="24" customHeight="1">
      <c r="A973" s="208"/>
      <c r="B973" s="221"/>
      <c r="C973" s="227" t="s">
        <v>5940</v>
      </c>
      <c r="D973" s="227" t="s">
        <v>24434</v>
      </c>
      <c r="E973" s="227" t="s">
        <v>9946</v>
      </c>
      <c r="F973" s="227" t="s">
        <v>5940</v>
      </c>
      <c r="G973" s="227" t="s">
        <v>5940</v>
      </c>
      <c r="H973" s="233"/>
      <c r="I973" s="228">
        <v>117400</v>
      </c>
      <c r="J973" s="228">
        <v>0</v>
      </c>
      <c r="K973" s="228">
        <v>0</v>
      </c>
      <c r="L973" s="227" t="s">
        <v>148</v>
      </c>
      <c r="M973" s="228">
        <v>68</v>
      </c>
      <c r="N973" s="228">
        <v>105</v>
      </c>
      <c r="O973" s="228">
        <v>7140</v>
      </c>
      <c r="P973" s="228">
        <v>3</v>
      </c>
      <c r="Q973" s="228">
        <v>0</v>
      </c>
      <c r="R973" s="228">
        <v>0</v>
      </c>
      <c r="S973" s="227" t="s">
        <v>389</v>
      </c>
      <c r="T973" s="227" t="s">
        <v>389</v>
      </c>
      <c r="U973" s="227"/>
      <c r="V973" s="227">
        <v>2015</v>
      </c>
      <c r="W973" s="233"/>
      <c r="X973" s="233"/>
      <c r="Y973" s="233"/>
      <c r="Z973" s="233"/>
      <c r="AA973" s="233"/>
      <c r="AB973" s="233"/>
      <c r="AC973" s="228">
        <v>5000</v>
      </c>
      <c r="AD973" s="227"/>
      <c r="AE973" s="227"/>
      <c r="AF973" s="233"/>
      <c r="AG973" s="233"/>
      <c r="AH973" s="233"/>
      <c r="AI973" s="233"/>
      <c r="AJ973" s="233"/>
      <c r="AK973" s="233"/>
      <c r="AL973" s="233"/>
      <c r="AM973" s="233"/>
      <c r="AN973" s="233"/>
      <c r="AO973" s="233"/>
      <c r="AP973" s="233"/>
      <c r="AQ973" s="233"/>
      <c r="AR973" s="233"/>
      <c r="AS973" s="233"/>
      <c r="AT973" s="233"/>
      <c r="AU973" s="233"/>
      <c r="AV973" s="227"/>
    </row>
    <row r="974" spans="1:48" ht="24" customHeight="1">
      <c r="A974" s="208"/>
      <c r="B974" s="221"/>
      <c r="C974" s="227" t="s">
        <v>5940</v>
      </c>
      <c r="D974" s="227" t="s">
        <v>24435</v>
      </c>
      <c r="E974" s="227" t="s">
        <v>9947</v>
      </c>
      <c r="F974" s="227" t="s">
        <v>5940</v>
      </c>
      <c r="G974" s="227" t="s">
        <v>5940</v>
      </c>
      <c r="H974" s="233"/>
      <c r="I974" s="228">
        <v>33440</v>
      </c>
      <c r="J974" s="228">
        <v>0</v>
      </c>
      <c r="K974" s="228">
        <v>0</v>
      </c>
      <c r="L974" s="227" t="s">
        <v>1982</v>
      </c>
      <c r="M974" s="228">
        <v>68</v>
      </c>
      <c r="N974" s="228">
        <v>105</v>
      </c>
      <c r="O974" s="228">
        <v>7140</v>
      </c>
      <c r="P974" s="228">
        <v>1</v>
      </c>
      <c r="Q974" s="228">
        <v>0</v>
      </c>
      <c r="R974" s="228">
        <v>0</v>
      </c>
      <c r="S974" s="227" t="s">
        <v>389</v>
      </c>
      <c r="T974" s="227" t="s">
        <v>389</v>
      </c>
      <c r="U974" s="227"/>
      <c r="V974" s="227">
        <v>2003</v>
      </c>
      <c r="W974" s="233"/>
      <c r="X974" s="233"/>
      <c r="Y974" s="233"/>
      <c r="Z974" s="233"/>
      <c r="AA974" s="233"/>
      <c r="AB974" s="233"/>
      <c r="AC974" s="228"/>
      <c r="AD974" s="227"/>
      <c r="AE974" s="227"/>
      <c r="AF974" s="233"/>
      <c r="AG974" s="233"/>
      <c r="AH974" s="233"/>
      <c r="AI974" s="233"/>
      <c r="AJ974" s="233"/>
      <c r="AK974" s="233"/>
      <c r="AL974" s="233"/>
      <c r="AM974" s="233"/>
      <c r="AN974" s="233"/>
      <c r="AO974" s="233"/>
      <c r="AP974" s="233"/>
      <c r="AQ974" s="233"/>
      <c r="AR974" s="233"/>
      <c r="AS974" s="233"/>
      <c r="AT974" s="233"/>
      <c r="AU974" s="233"/>
      <c r="AV974" s="227"/>
    </row>
    <row r="975" spans="1:48" ht="24" customHeight="1">
      <c r="A975" s="208"/>
      <c r="B975" s="221"/>
      <c r="C975" s="227" t="s">
        <v>5937</v>
      </c>
      <c r="D975" s="227" t="s">
        <v>24436</v>
      </c>
      <c r="E975" s="227" t="s">
        <v>5983</v>
      </c>
      <c r="F975" s="227" t="s">
        <v>5937</v>
      </c>
      <c r="G975" s="227" t="s">
        <v>5937</v>
      </c>
      <c r="H975" s="233"/>
      <c r="I975" s="228">
        <v>8880</v>
      </c>
      <c r="J975" s="228">
        <v>0</v>
      </c>
      <c r="K975" s="228">
        <v>0</v>
      </c>
      <c r="L975" s="227" t="s">
        <v>290</v>
      </c>
      <c r="M975" s="228">
        <v>70</v>
      </c>
      <c r="N975" s="228">
        <v>110</v>
      </c>
      <c r="O975" s="228">
        <v>7700</v>
      </c>
      <c r="P975" s="228">
        <v>1</v>
      </c>
      <c r="Q975" s="228">
        <v>0</v>
      </c>
      <c r="R975" s="228">
        <v>0</v>
      </c>
      <c r="S975" s="227" t="s">
        <v>389</v>
      </c>
      <c r="T975" s="227" t="s">
        <v>1670</v>
      </c>
      <c r="U975" s="227"/>
      <c r="V975" s="227">
        <v>2009</v>
      </c>
      <c r="W975" s="233"/>
      <c r="X975" s="233"/>
      <c r="Y975" s="233"/>
      <c r="Z975" s="233"/>
      <c r="AA975" s="233"/>
      <c r="AB975" s="233"/>
      <c r="AC975" s="228">
        <v>1000</v>
      </c>
      <c r="AD975" s="227"/>
      <c r="AE975" s="227"/>
      <c r="AF975" s="233"/>
      <c r="AG975" s="233"/>
      <c r="AH975" s="233"/>
      <c r="AI975" s="233"/>
      <c r="AJ975" s="233"/>
      <c r="AK975" s="233"/>
      <c r="AL975" s="233"/>
      <c r="AM975" s="233"/>
      <c r="AN975" s="233"/>
      <c r="AO975" s="233"/>
      <c r="AP975" s="233"/>
      <c r="AQ975" s="233"/>
      <c r="AR975" s="233"/>
      <c r="AS975" s="233"/>
      <c r="AT975" s="233"/>
      <c r="AU975" s="233"/>
      <c r="AV975" s="227"/>
    </row>
    <row r="976" spans="1:48" ht="24" customHeight="1">
      <c r="A976" s="208"/>
      <c r="B976" s="200"/>
      <c r="C976" s="227" t="s">
        <v>5985</v>
      </c>
      <c r="D976" s="227" t="s">
        <v>24437</v>
      </c>
      <c r="E976" s="227" t="s">
        <v>5986</v>
      </c>
      <c r="F976" s="227" t="s">
        <v>5985</v>
      </c>
      <c r="G976" s="227" t="s">
        <v>24438</v>
      </c>
      <c r="H976" s="233"/>
      <c r="I976" s="228">
        <v>2773</v>
      </c>
      <c r="J976" s="228">
        <v>0</v>
      </c>
      <c r="K976" s="228">
        <v>0</v>
      </c>
      <c r="L976" s="227" t="s">
        <v>290</v>
      </c>
      <c r="M976" s="228">
        <v>47</v>
      </c>
      <c r="N976" s="228">
        <v>59</v>
      </c>
      <c r="O976" s="228">
        <v>2773</v>
      </c>
      <c r="P976" s="228">
        <v>1</v>
      </c>
      <c r="Q976" s="228">
        <v>200</v>
      </c>
      <c r="R976" s="228">
        <v>200</v>
      </c>
      <c r="S976" s="227" t="s">
        <v>178</v>
      </c>
      <c r="T976" s="227" t="s">
        <v>389</v>
      </c>
      <c r="U976" s="227"/>
      <c r="V976" s="227">
        <v>2015</v>
      </c>
      <c r="W976" s="233"/>
      <c r="X976" s="233"/>
      <c r="Y976" s="233"/>
      <c r="Z976" s="233"/>
      <c r="AA976" s="233"/>
      <c r="AB976" s="233"/>
      <c r="AC976" s="228"/>
      <c r="AD976" s="227"/>
      <c r="AE976" s="227"/>
      <c r="AF976" s="233"/>
      <c r="AG976" s="233"/>
      <c r="AH976" s="233"/>
      <c r="AI976" s="233"/>
      <c r="AJ976" s="233"/>
      <c r="AK976" s="233"/>
      <c r="AL976" s="233"/>
      <c r="AM976" s="233"/>
      <c r="AN976" s="233"/>
      <c r="AO976" s="233"/>
      <c r="AP976" s="233"/>
      <c r="AQ976" s="233"/>
      <c r="AR976" s="233"/>
      <c r="AS976" s="233"/>
      <c r="AT976" s="233"/>
      <c r="AU976" s="233"/>
      <c r="AV976" s="227"/>
    </row>
    <row r="977" spans="1:48" ht="24" customHeight="1">
      <c r="A977" s="208"/>
      <c r="B977" s="221"/>
      <c r="C977" s="227" t="s">
        <v>5985</v>
      </c>
      <c r="D977" s="227" t="s">
        <v>24439</v>
      </c>
      <c r="E977" s="227" t="s">
        <v>5987</v>
      </c>
      <c r="F977" s="227" t="s">
        <v>5985</v>
      </c>
      <c r="G977" s="227" t="s">
        <v>24438</v>
      </c>
      <c r="H977" s="233"/>
      <c r="I977" s="228">
        <v>34584</v>
      </c>
      <c r="J977" s="228">
        <v>0</v>
      </c>
      <c r="K977" s="228">
        <v>0</v>
      </c>
      <c r="L977" s="227" t="s">
        <v>290</v>
      </c>
      <c r="M977" s="228">
        <v>70</v>
      </c>
      <c r="N977" s="228">
        <v>105</v>
      </c>
      <c r="O977" s="228">
        <v>10011</v>
      </c>
      <c r="P977" s="228">
        <v>1</v>
      </c>
      <c r="Q977" s="228">
        <v>200</v>
      </c>
      <c r="R977" s="228">
        <v>200</v>
      </c>
      <c r="S977" s="227" t="s">
        <v>178</v>
      </c>
      <c r="T977" s="227" t="s">
        <v>389</v>
      </c>
      <c r="U977" s="227"/>
      <c r="V977" s="227">
        <v>2012</v>
      </c>
      <c r="W977" s="233"/>
      <c r="X977" s="233"/>
      <c r="Y977" s="233"/>
      <c r="Z977" s="233"/>
      <c r="AA977" s="233"/>
      <c r="AB977" s="233"/>
      <c r="AC977" s="228">
        <v>553</v>
      </c>
      <c r="AD977" s="227"/>
      <c r="AE977" s="227"/>
      <c r="AF977" s="233"/>
      <c r="AG977" s="233"/>
      <c r="AH977" s="233"/>
      <c r="AI977" s="233"/>
      <c r="AJ977" s="233"/>
      <c r="AK977" s="233"/>
      <c r="AL977" s="233"/>
      <c r="AM977" s="233"/>
      <c r="AN977" s="233"/>
      <c r="AO977" s="233"/>
      <c r="AP977" s="233"/>
      <c r="AQ977" s="233"/>
      <c r="AR977" s="233"/>
      <c r="AS977" s="233"/>
      <c r="AT977" s="233"/>
      <c r="AU977" s="233"/>
      <c r="AV977" s="227"/>
    </row>
    <row r="978" spans="1:48" ht="24" customHeight="1">
      <c r="A978" s="208"/>
      <c r="B978" s="221"/>
      <c r="C978" s="227" t="s">
        <v>13235</v>
      </c>
      <c r="D978" s="227" t="s">
        <v>24440</v>
      </c>
      <c r="E978" s="227" t="s">
        <v>13236</v>
      </c>
      <c r="F978" s="227" t="s">
        <v>13235</v>
      </c>
      <c r="G978" s="227" t="s">
        <v>13237</v>
      </c>
      <c r="H978" s="233">
        <v>1</v>
      </c>
      <c r="I978" s="228">
        <v>8874</v>
      </c>
      <c r="J978" s="228">
        <v>0</v>
      </c>
      <c r="K978" s="228">
        <v>0</v>
      </c>
      <c r="L978" s="227" t="s">
        <v>1979</v>
      </c>
      <c r="M978" s="228">
        <v>70</v>
      </c>
      <c r="N978" s="228">
        <v>105</v>
      </c>
      <c r="O978" s="228">
        <v>7700</v>
      </c>
      <c r="P978" s="228">
        <v>1</v>
      </c>
      <c r="Q978" s="228">
        <v>0</v>
      </c>
      <c r="R978" s="228">
        <v>0</v>
      </c>
      <c r="S978" s="227" t="s">
        <v>2009</v>
      </c>
      <c r="T978" s="227" t="s">
        <v>2009</v>
      </c>
      <c r="U978" s="227"/>
      <c r="V978" s="227">
        <v>2020</v>
      </c>
      <c r="W978" s="233">
        <v>3</v>
      </c>
      <c r="X978" s="233"/>
      <c r="Y978" s="233"/>
      <c r="Z978" s="233">
        <v>200</v>
      </c>
      <c r="AA978" s="233"/>
      <c r="AB978" s="233"/>
      <c r="AC978" s="228">
        <v>29500</v>
      </c>
      <c r="AD978" s="227"/>
      <c r="AE978" s="227"/>
      <c r="AF978" s="233"/>
      <c r="AG978" s="233"/>
      <c r="AH978" s="233"/>
      <c r="AI978" s="233"/>
      <c r="AJ978" s="233"/>
      <c r="AK978" s="233"/>
      <c r="AL978" s="233"/>
      <c r="AM978" s="233"/>
      <c r="AN978" s="233"/>
      <c r="AO978" s="233"/>
      <c r="AP978" s="233"/>
      <c r="AQ978" s="233"/>
      <c r="AR978" s="233"/>
      <c r="AS978" s="233"/>
      <c r="AT978" s="233"/>
      <c r="AU978" s="233"/>
      <c r="AV978" s="227"/>
    </row>
    <row r="979" spans="1:48" ht="24" customHeight="1">
      <c r="A979" s="208"/>
      <c r="B979" s="221"/>
      <c r="C979" s="227" t="s">
        <v>5938</v>
      </c>
      <c r="D979" s="227" t="s">
        <v>24377</v>
      </c>
      <c r="E979" s="227" t="s">
        <v>5988</v>
      </c>
      <c r="F979" s="227" t="s">
        <v>5938</v>
      </c>
      <c r="G979" s="227" t="s">
        <v>5938</v>
      </c>
      <c r="H979" s="233"/>
      <c r="I979" s="228">
        <v>132227</v>
      </c>
      <c r="J979" s="228">
        <v>6427</v>
      </c>
      <c r="K979" s="228">
        <v>7582</v>
      </c>
      <c r="L979" s="227" t="s">
        <v>1979</v>
      </c>
      <c r="M979" s="228">
        <v>68</v>
      </c>
      <c r="N979" s="228">
        <v>105</v>
      </c>
      <c r="O979" s="228">
        <v>7140</v>
      </c>
      <c r="P979" s="228">
        <v>1</v>
      </c>
      <c r="Q979" s="228">
        <v>0</v>
      </c>
      <c r="R979" s="228">
        <v>0</v>
      </c>
      <c r="S979" s="227" t="s">
        <v>389</v>
      </c>
      <c r="T979" s="227" t="s">
        <v>1670</v>
      </c>
      <c r="U979" s="227"/>
      <c r="V979" s="227">
        <v>2007</v>
      </c>
      <c r="W979" s="233"/>
      <c r="X979" s="233"/>
      <c r="Y979" s="233"/>
      <c r="Z979" s="233"/>
      <c r="AA979" s="233"/>
      <c r="AB979" s="233"/>
      <c r="AC979" s="228">
        <v>1399</v>
      </c>
      <c r="AD979" s="227"/>
      <c r="AE979" s="227"/>
      <c r="AF979" s="233"/>
      <c r="AG979" s="233"/>
      <c r="AH979" s="233"/>
      <c r="AI979" s="233"/>
      <c r="AJ979" s="233"/>
      <c r="AK979" s="233"/>
      <c r="AL979" s="233"/>
      <c r="AM979" s="233"/>
      <c r="AN979" s="233"/>
      <c r="AO979" s="233"/>
      <c r="AP979" s="233"/>
      <c r="AQ979" s="233"/>
      <c r="AR979" s="233"/>
      <c r="AS979" s="233"/>
      <c r="AT979" s="233"/>
      <c r="AU979" s="233"/>
      <c r="AV979" s="227" t="s">
        <v>14206</v>
      </c>
    </row>
    <row r="980" spans="1:48" ht="24" customHeight="1">
      <c r="A980" s="208"/>
      <c r="B980" s="221"/>
      <c r="C980" s="227" t="s">
        <v>5938</v>
      </c>
      <c r="D980" s="227" t="s">
        <v>24441</v>
      </c>
      <c r="E980" s="300" t="s">
        <v>5990</v>
      </c>
      <c r="F980" s="233" t="s">
        <v>5938</v>
      </c>
      <c r="G980" s="233" t="s">
        <v>5938</v>
      </c>
      <c r="H980" s="233"/>
      <c r="I980" s="228">
        <v>21914</v>
      </c>
      <c r="J980" s="228">
        <v>100.9</v>
      </c>
      <c r="K980" s="228">
        <v>100.9</v>
      </c>
      <c r="L980" s="233" t="s">
        <v>290</v>
      </c>
      <c r="M980" s="228">
        <v>68</v>
      </c>
      <c r="N980" s="228">
        <v>105</v>
      </c>
      <c r="O980" s="228">
        <v>7140</v>
      </c>
      <c r="P980" s="228">
        <v>1</v>
      </c>
      <c r="Q980" s="228">
        <v>0</v>
      </c>
      <c r="R980" s="228">
        <v>0</v>
      </c>
      <c r="S980" s="233" t="s">
        <v>389</v>
      </c>
      <c r="T980" s="233" t="s">
        <v>389</v>
      </c>
      <c r="U980" s="233"/>
      <c r="V980" s="227">
        <v>2016</v>
      </c>
      <c r="W980" s="233"/>
      <c r="X980" s="233"/>
      <c r="Y980" s="233"/>
      <c r="Z980" s="233"/>
      <c r="AA980" s="233"/>
      <c r="AB980" s="233"/>
      <c r="AC980" s="228">
        <v>3500</v>
      </c>
      <c r="AD980" s="227"/>
      <c r="AE980" s="227"/>
      <c r="AF980" s="233"/>
      <c r="AG980" s="233"/>
      <c r="AH980" s="233"/>
      <c r="AI980" s="233"/>
      <c r="AJ980" s="233"/>
      <c r="AK980" s="233"/>
      <c r="AL980" s="233"/>
      <c r="AM980" s="233"/>
      <c r="AN980" s="233"/>
      <c r="AO980" s="233"/>
      <c r="AP980" s="233"/>
      <c r="AQ980" s="233"/>
      <c r="AR980" s="233"/>
      <c r="AS980" s="233"/>
      <c r="AT980" s="233"/>
      <c r="AU980" s="233"/>
      <c r="AV980" s="233"/>
    </row>
    <row r="981" spans="1:48" ht="24" customHeight="1">
      <c r="A981" s="208"/>
      <c r="B981" s="221"/>
      <c r="C981" s="227" t="s">
        <v>5938</v>
      </c>
      <c r="D981" s="233" t="s">
        <v>24442</v>
      </c>
      <c r="E981" s="227" t="s">
        <v>5989</v>
      </c>
      <c r="F981" s="227" t="s">
        <v>5938</v>
      </c>
      <c r="G981" s="227" t="s">
        <v>5938</v>
      </c>
      <c r="H981" s="238"/>
      <c r="I981" s="228">
        <v>61776</v>
      </c>
      <c r="J981" s="228">
        <v>209</v>
      </c>
      <c r="K981" s="228">
        <v>168</v>
      </c>
      <c r="L981" s="227" t="s">
        <v>290</v>
      </c>
      <c r="M981" s="228">
        <v>69</v>
      </c>
      <c r="N981" s="228">
        <v>104</v>
      </c>
      <c r="O981" s="228">
        <v>7176</v>
      </c>
      <c r="P981" s="228">
        <v>1</v>
      </c>
      <c r="Q981" s="228">
        <v>0</v>
      </c>
      <c r="R981" s="228">
        <v>0</v>
      </c>
      <c r="S981" s="227" t="s">
        <v>389</v>
      </c>
      <c r="T981" s="227" t="s">
        <v>1670</v>
      </c>
      <c r="U981" s="227"/>
      <c r="V981" s="227">
        <v>2007</v>
      </c>
      <c r="W981" s="233"/>
      <c r="X981" s="233"/>
      <c r="Y981" s="233"/>
      <c r="Z981" s="233"/>
      <c r="AA981" s="233"/>
      <c r="AB981" s="233"/>
      <c r="AC981" s="228">
        <v>3893</v>
      </c>
      <c r="AD981" s="227"/>
      <c r="AE981" s="227"/>
      <c r="AF981" s="233"/>
      <c r="AG981" s="233"/>
      <c r="AH981" s="233"/>
      <c r="AI981" s="233"/>
      <c r="AJ981" s="233"/>
      <c r="AK981" s="233"/>
      <c r="AL981" s="233"/>
      <c r="AM981" s="233"/>
      <c r="AN981" s="233"/>
      <c r="AO981" s="233"/>
      <c r="AP981" s="233"/>
      <c r="AQ981" s="233"/>
      <c r="AR981" s="233"/>
      <c r="AS981" s="233"/>
      <c r="AT981" s="233"/>
      <c r="AU981" s="233"/>
      <c r="AV981" s="227"/>
    </row>
    <row r="982" spans="1:48" ht="24" customHeight="1">
      <c r="A982" s="208"/>
      <c r="B982" s="221"/>
      <c r="C982" s="227" t="s">
        <v>5938</v>
      </c>
      <c r="D982" s="227" t="s">
        <v>24443</v>
      </c>
      <c r="E982" s="227" t="s">
        <v>9948</v>
      </c>
      <c r="F982" s="227" t="s">
        <v>5938</v>
      </c>
      <c r="G982" s="227" t="s">
        <v>5938</v>
      </c>
      <c r="H982" s="233"/>
      <c r="I982" s="228">
        <v>29000</v>
      </c>
      <c r="J982" s="228">
        <v>0</v>
      </c>
      <c r="K982" s="228">
        <v>0</v>
      </c>
      <c r="L982" s="227" t="s">
        <v>290</v>
      </c>
      <c r="M982" s="228">
        <v>68</v>
      </c>
      <c r="N982" s="228">
        <v>105</v>
      </c>
      <c r="O982" s="228">
        <v>7140</v>
      </c>
      <c r="P982" s="228">
        <v>1</v>
      </c>
      <c r="Q982" s="228">
        <v>0</v>
      </c>
      <c r="R982" s="228">
        <v>0</v>
      </c>
      <c r="S982" s="227" t="s">
        <v>389</v>
      </c>
      <c r="T982" s="227" t="s">
        <v>389</v>
      </c>
      <c r="U982" s="227"/>
      <c r="V982" s="227">
        <v>2009</v>
      </c>
      <c r="W982" s="233"/>
      <c r="X982" s="233"/>
      <c r="Y982" s="233"/>
      <c r="Z982" s="233"/>
      <c r="AA982" s="233"/>
      <c r="AB982" s="233"/>
      <c r="AC982" s="228">
        <v>2470</v>
      </c>
      <c r="AD982" s="227"/>
      <c r="AE982" s="227"/>
      <c r="AF982" s="233"/>
      <c r="AG982" s="233"/>
      <c r="AH982" s="233"/>
      <c r="AI982" s="233"/>
      <c r="AJ982" s="233"/>
      <c r="AK982" s="233"/>
      <c r="AL982" s="233"/>
      <c r="AM982" s="233"/>
      <c r="AN982" s="233"/>
      <c r="AO982" s="233"/>
      <c r="AP982" s="233"/>
      <c r="AQ982" s="233"/>
      <c r="AR982" s="233"/>
      <c r="AS982" s="233"/>
      <c r="AT982" s="233"/>
      <c r="AU982" s="233"/>
      <c r="AV982" s="227"/>
    </row>
    <row r="983" spans="1:48" ht="24" customHeight="1">
      <c r="A983" s="208"/>
      <c r="B983" s="221"/>
      <c r="C983" s="227" t="s">
        <v>5938</v>
      </c>
      <c r="D983" s="227" t="s">
        <v>24444</v>
      </c>
      <c r="E983" s="227" t="s">
        <v>9949</v>
      </c>
      <c r="F983" s="227" t="s">
        <v>5938</v>
      </c>
      <c r="G983" s="227" t="s">
        <v>5938</v>
      </c>
      <c r="H983" s="233"/>
      <c r="I983" s="228">
        <v>64000</v>
      </c>
      <c r="J983" s="228">
        <v>0</v>
      </c>
      <c r="K983" s="228">
        <v>0</v>
      </c>
      <c r="L983" s="227" t="s">
        <v>290</v>
      </c>
      <c r="M983" s="228">
        <v>68</v>
      </c>
      <c r="N983" s="228">
        <v>105</v>
      </c>
      <c r="O983" s="228">
        <v>7848</v>
      </c>
      <c r="P983" s="228">
        <v>2</v>
      </c>
      <c r="Q983" s="228">
        <v>0</v>
      </c>
      <c r="R983" s="228">
        <v>0</v>
      </c>
      <c r="S983" s="227" t="s">
        <v>389</v>
      </c>
      <c r="T983" s="227" t="s">
        <v>389</v>
      </c>
      <c r="U983" s="227"/>
      <c r="V983" s="227">
        <v>2012</v>
      </c>
      <c r="W983" s="233"/>
      <c r="X983" s="233"/>
      <c r="Y983" s="233"/>
      <c r="Z983" s="233"/>
      <c r="AA983" s="233"/>
      <c r="AB983" s="233"/>
      <c r="AC983" s="228">
        <v>8000</v>
      </c>
      <c r="AD983" s="227"/>
      <c r="AE983" s="227"/>
      <c r="AF983" s="233"/>
      <c r="AG983" s="233"/>
      <c r="AH983" s="233"/>
      <c r="AI983" s="233"/>
      <c r="AJ983" s="233"/>
      <c r="AK983" s="233"/>
      <c r="AL983" s="233"/>
      <c r="AM983" s="233"/>
      <c r="AN983" s="233"/>
      <c r="AO983" s="233"/>
      <c r="AP983" s="233"/>
      <c r="AQ983" s="233"/>
      <c r="AR983" s="233"/>
      <c r="AS983" s="233"/>
      <c r="AT983" s="233"/>
      <c r="AU983" s="233"/>
      <c r="AV983" s="227"/>
    </row>
    <row r="984" spans="1:48" ht="24" customHeight="1">
      <c r="A984" s="208"/>
      <c r="B984" s="221"/>
      <c r="C984" s="227" t="s">
        <v>5938</v>
      </c>
      <c r="D984" s="227" t="s">
        <v>24444</v>
      </c>
      <c r="E984" s="227" t="s">
        <v>9950</v>
      </c>
      <c r="F984" s="227" t="s">
        <v>5938</v>
      </c>
      <c r="G984" s="227" t="s">
        <v>5938</v>
      </c>
      <c r="H984" s="233"/>
      <c r="I984" s="228">
        <v>8892</v>
      </c>
      <c r="J984" s="228">
        <v>0</v>
      </c>
      <c r="K984" s="228">
        <v>0</v>
      </c>
      <c r="L984" s="227" t="s">
        <v>148</v>
      </c>
      <c r="M984" s="228">
        <v>68</v>
      </c>
      <c r="N984" s="228">
        <v>105</v>
      </c>
      <c r="O984" s="228">
        <v>8892</v>
      </c>
      <c r="P984" s="228">
        <v>1</v>
      </c>
      <c r="Q984" s="228">
        <v>0</v>
      </c>
      <c r="R984" s="228">
        <v>0</v>
      </c>
      <c r="S984" s="227" t="s">
        <v>389</v>
      </c>
      <c r="T984" s="227" t="s">
        <v>389</v>
      </c>
      <c r="U984" s="227"/>
      <c r="V984" s="227">
        <v>2017</v>
      </c>
      <c r="W984" s="233"/>
      <c r="X984" s="233"/>
      <c r="Y984" s="233"/>
      <c r="Z984" s="233"/>
      <c r="AA984" s="233"/>
      <c r="AB984" s="233"/>
      <c r="AC984" s="228">
        <v>1856</v>
      </c>
      <c r="AD984" s="227"/>
      <c r="AE984" s="227"/>
      <c r="AF984" s="233"/>
      <c r="AG984" s="233"/>
      <c r="AH984" s="233"/>
      <c r="AI984" s="233"/>
      <c r="AJ984" s="233"/>
      <c r="AK984" s="233"/>
      <c r="AL984" s="233"/>
      <c r="AM984" s="233"/>
      <c r="AN984" s="233"/>
      <c r="AO984" s="233"/>
      <c r="AP984" s="233"/>
      <c r="AQ984" s="233"/>
      <c r="AR984" s="233"/>
      <c r="AS984" s="233"/>
      <c r="AT984" s="233"/>
      <c r="AU984" s="233"/>
      <c r="AV984" s="227"/>
    </row>
    <row r="985" spans="1:48" ht="24" customHeight="1">
      <c r="A985" s="208"/>
      <c r="B985" s="221"/>
      <c r="C985" s="227" t="s">
        <v>5938</v>
      </c>
      <c r="D985" s="227" t="s">
        <v>24445</v>
      </c>
      <c r="E985" s="227" t="s">
        <v>9951</v>
      </c>
      <c r="F985" s="227" t="s">
        <v>5938</v>
      </c>
      <c r="G985" s="227" t="s">
        <v>5938</v>
      </c>
      <c r="H985" s="233"/>
      <c r="I985" s="228">
        <v>65800</v>
      </c>
      <c r="J985" s="228">
        <v>0</v>
      </c>
      <c r="K985" s="228">
        <v>0</v>
      </c>
      <c r="L985" s="227" t="s">
        <v>290</v>
      </c>
      <c r="M985" s="228">
        <v>68</v>
      </c>
      <c r="N985" s="228">
        <v>105</v>
      </c>
      <c r="O985" s="228">
        <v>7140</v>
      </c>
      <c r="P985" s="228">
        <v>1</v>
      </c>
      <c r="Q985" s="228">
        <v>0</v>
      </c>
      <c r="R985" s="228">
        <v>0</v>
      </c>
      <c r="S985" s="227" t="s">
        <v>389</v>
      </c>
      <c r="T985" s="227" t="s">
        <v>389</v>
      </c>
      <c r="U985" s="227"/>
      <c r="V985" s="227">
        <v>2018</v>
      </c>
      <c r="W985" s="233"/>
      <c r="X985" s="233"/>
      <c r="Y985" s="233"/>
      <c r="Z985" s="233"/>
      <c r="AA985" s="233"/>
      <c r="AB985" s="233"/>
      <c r="AC985" s="228">
        <v>20834</v>
      </c>
      <c r="AD985" s="227"/>
      <c r="AE985" s="227"/>
      <c r="AF985" s="233"/>
      <c r="AG985" s="233"/>
      <c r="AH985" s="233"/>
      <c r="AI985" s="233"/>
      <c r="AJ985" s="233"/>
      <c r="AK985" s="233"/>
      <c r="AL985" s="233"/>
      <c r="AM985" s="233"/>
      <c r="AN985" s="233"/>
      <c r="AO985" s="233"/>
      <c r="AP985" s="233"/>
      <c r="AQ985" s="233"/>
      <c r="AR985" s="233"/>
      <c r="AS985" s="233"/>
      <c r="AT985" s="233"/>
      <c r="AU985" s="233"/>
      <c r="AV985" s="227"/>
    </row>
    <row r="986" spans="1:48" ht="24" customHeight="1">
      <c r="A986" s="208"/>
      <c r="B986" s="221"/>
      <c r="C986" s="227" t="s">
        <v>15122</v>
      </c>
      <c r="D986" s="227" t="s">
        <v>15141</v>
      </c>
      <c r="E986" s="243" t="s">
        <v>17145</v>
      </c>
      <c r="F986" s="227" t="s">
        <v>5938</v>
      </c>
      <c r="G986" s="227" t="s">
        <v>5938</v>
      </c>
      <c r="H986" s="233"/>
      <c r="I986" s="228">
        <v>65800</v>
      </c>
      <c r="J986" s="228">
        <v>0</v>
      </c>
      <c r="K986" s="228">
        <v>0</v>
      </c>
      <c r="L986" s="227" t="s">
        <v>290</v>
      </c>
      <c r="M986" s="228">
        <v>68</v>
      </c>
      <c r="N986" s="228">
        <v>105</v>
      </c>
      <c r="O986" s="228">
        <v>7140</v>
      </c>
      <c r="P986" s="228">
        <v>1</v>
      </c>
      <c r="Q986" s="228">
        <v>0</v>
      </c>
      <c r="R986" s="228">
        <v>0</v>
      </c>
      <c r="S986" s="227" t="s">
        <v>2009</v>
      </c>
      <c r="T986" s="227" t="s">
        <v>2009</v>
      </c>
      <c r="U986" s="227"/>
      <c r="V986" s="227">
        <v>2021</v>
      </c>
      <c r="W986" s="233"/>
      <c r="X986" s="233"/>
      <c r="Y986" s="233"/>
      <c r="Z986" s="233"/>
      <c r="AA986" s="233"/>
      <c r="AB986" s="233"/>
      <c r="AC986" s="228">
        <v>3100</v>
      </c>
      <c r="AD986" s="227"/>
      <c r="AE986" s="227"/>
      <c r="AF986" s="233"/>
      <c r="AG986" s="233"/>
      <c r="AH986" s="233"/>
      <c r="AI986" s="233"/>
      <c r="AJ986" s="233"/>
      <c r="AK986" s="233"/>
      <c r="AL986" s="233"/>
      <c r="AM986" s="233"/>
      <c r="AN986" s="233"/>
      <c r="AO986" s="233"/>
      <c r="AP986" s="233"/>
      <c r="AQ986" s="233"/>
      <c r="AR986" s="233"/>
      <c r="AS986" s="233"/>
      <c r="AT986" s="233"/>
      <c r="AU986" s="233"/>
      <c r="AV986" s="227"/>
    </row>
    <row r="987" spans="1:48" s="1308" customFormat="1" ht="24" customHeight="1">
      <c r="A987" s="1310"/>
      <c r="B987" s="906" t="s">
        <v>60</v>
      </c>
      <c r="C987" s="314" t="s">
        <v>55</v>
      </c>
      <c r="D987" s="349"/>
      <c r="E987" s="315">
        <f>COUNTA(E988:E1162)</f>
        <v>175</v>
      </c>
      <c r="F987" s="349"/>
      <c r="G987" s="349"/>
      <c r="H987" s="349"/>
      <c r="I987" s="318">
        <f>SUM(I988:I1162)</f>
        <v>4237781.0999999996</v>
      </c>
      <c r="J987" s="318">
        <f>SUM(J988:J1162)</f>
        <v>56433.78</v>
      </c>
      <c r="K987" s="318">
        <f>SUM(K988:K1162)</f>
        <v>111955.48</v>
      </c>
      <c r="L987" s="318"/>
      <c r="M987" s="318"/>
      <c r="N987" s="318"/>
      <c r="O987" s="318"/>
      <c r="P987" s="318">
        <f>SUM(P988:P1162)</f>
        <v>207</v>
      </c>
      <c r="Q987" s="318"/>
      <c r="R987" s="318"/>
      <c r="S987" s="314"/>
      <c r="T987" s="314"/>
      <c r="U987" s="314"/>
      <c r="V987" s="314"/>
      <c r="W987" s="349"/>
      <c r="X987" s="349"/>
      <c r="Y987" s="349"/>
      <c r="Z987" s="349"/>
      <c r="AA987" s="349"/>
      <c r="AB987" s="349"/>
      <c r="AC987" s="318"/>
      <c r="AD987" s="314"/>
      <c r="AE987" s="314"/>
      <c r="AF987" s="349"/>
      <c r="AG987" s="349"/>
      <c r="AH987" s="349"/>
      <c r="AI987" s="349"/>
      <c r="AJ987" s="349"/>
      <c r="AK987" s="349"/>
      <c r="AL987" s="349"/>
      <c r="AM987" s="349"/>
      <c r="AN987" s="349"/>
      <c r="AO987" s="349"/>
      <c r="AP987" s="349"/>
      <c r="AQ987" s="349"/>
      <c r="AR987" s="349"/>
      <c r="AS987" s="349"/>
      <c r="AT987" s="349"/>
      <c r="AU987" s="349"/>
      <c r="AV987" s="314"/>
    </row>
    <row r="988" spans="1:48" ht="24" customHeight="1">
      <c r="A988" s="208"/>
      <c r="B988" s="221"/>
      <c r="C988" s="227" t="s">
        <v>302</v>
      </c>
      <c r="D988" s="227" t="s">
        <v>6402</v>
      </c>
      <c r="E988" s="227" t="s">
        <v>6403</v>
      </c>
      <c r="F988" s="227" t="s">
        <v>302</v>
      </c>
      <c r="G988" s="227" t="s">
        <v>305</v>
      </c>
      <c r="H988" s="233"/>
      <c r="I988" s="228">
        <v>101142</v>
      </c>
      <c r="J988" s="228">
        <v>10997</v>
      </c>
      <c r="K988" s="228">
        <v>13000</v>
      </c>
      <c r="L988" s="227" t="s">
        <v>148</v>
      </c>
      <c r="M988" s="228">
        <v>77</v>
      </c>
      <c r="N988" s="228">
        <v>95</v>
      </c>
      <c r="O988" s="228">
        <v>7315</v>
      </c>
      <c r="P988" s="228">
        <v>1</v>
      </c>
      <c r="Q988" s="228">
        <v>0</v>
      </c>
      <c r="R988" s="228">
        <v>0</v>
      </c>
      <c r="S988" s="227" t="s">
        <v>714</v>
      </c>
      <c r="T988" s="227" t="s">
        <v>466</v>
      </c>
      <c r="U988" s="227"/>
      <c r="V988" s="227">
        <v>1981</v>
      </c>
      <c r="W988" s="233"/>
      <c r="X988" s="233"/>
      <c r="Y988" s="233"/>
      <c r="Z988" s="233"/>
      <c r="AA988" s="233"/>
      <c r="AB988" s="233"/>
      <c r="AC988" s="228">
        <v>150</v>
      </c>
      <c r="AD988" s="227"/>
      <c r="AE988" s="227"/>
      <c r="AF988" s="233"/>
      <c r="AG988" s="233"/>
      <c r="AH988" s="233"/>
      <c r="AI988" s="233"/>
      <c r="AJ988" s="233"/>
      <c r="AK988" s="233"/>
      <c r="AL988" s="233"/>
      <c r="AM988" s="233"/>
      <c r="AN988" s="233"/>
      <c r="AO988" s="233"/>
      <c r="AP988" s="233"/>
      <c r="AQ988" s="233"/>
      <c r="AR988" s="233"/>
      <c r="AS988" s="233"/>
      <c r="AT988" s="233"/>
      <c r="AU988" s="233"/>
      <c r="AV988" s="227" t="s">
        <v>6404</v>
      </c>
    </row>
    <row r="989" spans="1:48" ht="24" customHeight="1">
      <c r="A989" s="208"/>
      <c r="B989" s="221"/>
      <c r="C989" s="227" t="s">
        <v>302</v>
      </c>
      <c r="D989" s="227" t="s">
        <v>6405</v>
      </c>
      <c r="E989" s="227" t="s">
        <v>6406</v>
      </c>
      <c r="F989" s="227" t="s">
        <v>302</v>
      </c>
      <c r="G989" s="227" t="s">
        <v>305</v>
      </c>
      <c r="H989" s="233"/>
      <c r="I989" s="228">
        <v>25822</v>
      </c>
      <c r="J989" s="228"/>
      <c r="K989" s="228">
        <v>197</v>
      </c>
      <c r="L989" s="227" t="s">
        <v>148</v>
      </c>
      <c r="M989" s="228">
        <v>75</v>
      </c>
      <c r="N989" s="228">
        <v>110</v>
      </c>
      <c r="O989" s="228">
        <v>8250</v>
      </c>
      <c r="P989" s="228">
        <v>1</v>
      </c>
      <c r="Q989" s="228">
        <v>1000</v>
      </c>
      <c r="R989" s="228">
        <v>5000</v>
      </c>
      <c r="S989" s="227" t="s">
        <v>306</v>
      </c>
      <c r="T989" s="227"/>
      <c r="U989" s="227"/>
      <c r="V989" s="227">
        <v>1993</v>
      </c>
      <c r="W989" s="233"/>
      <c r="X989" s="233"/>
      <c r="Y989" s="233"/>
      <c r="Z989" s="233"/>
      <c r="AA989" s="233"/>
      <c r="AB989" s="233"/>
      <c r="AC989" s="228">
        <v>2500</v>
      </c>
      <c r="AD989" s="227"/>
      <c r="AE989" s="227"/>
      <c r="AF989" s="233"/>
      <c r="AG989" s="233"/>
      <c r="AH989" s="233"/>
      <c r="AI989" s="233"/>
      <c r="AJ989" s="233"/>
      <c r="AK989" s="233"/>
      <c r="AL989" s="233"/>
      <c r="AM989" s="233"/>
      <c r="AN989" s="233"/>
      <c r="AO989" s="233"/>
      <c r="AP989" s="233"/>
      <c r="AQ989" s="233"/>
      <c r="AR989" s="233"/>
      <c r="AS989" s="233"/>
      <c r="AT989" s="233"/>
      <c r="AU989" s="233"/>
      <c r="AV989" s="227"/>
    </row>
    <row r="990" spans="1:48" ht="24" customHeight="1">
      <c r="A990" s="208"/>
      <c r="B990" s="221"/>
      <c r="C990" s="227" t="s">
        <v>302</v>
      </c>
      <c r="D990" s="227" t="s">
        <v>6402</v>
      </c>
      <c r="E990" s="227" t="s">
        <v>6407</v>
      </c>
      <c r="F990" s="227" t="s">
        <v>302</v>
      </c>
      <c r="G990" s="227" t="s">
        <v>305</v>
      </c>
      <c r="H990" s="233"/>
      <c r="I990" s="228">
        <v>23867</v>
      </c>
      <c r="J990" s="228">
        <v>6960</v>
      </c>
      <c r="K990" s="228">
        <v>10393</v>
      </c>
      <c r="L990" s="227" t="s">
        <v>148</v>
      </c>
      <c r="M990" s="228">
        <v>68</v>
      </c>
      <c r="N990" s="228">
        <v>105</v>
      </c>
      <c r="O990" s="228">
        <v>7140</v>
      </c>
      <c r="P990" s="228">
        <v>1</v>
      </c>
      <c r="Q990" s="228">
        <v>15071</v>
      </c>
      <c r="R990" s="228">
        <v>15071</v>
      </c>
      <c r="S990" s="227" t="s">
        <v>714</v>
      </c>
      <c r="T990" s="227" t="s">
        <v>466</v>
      </c>
      <c r="U990" s="227"/>
      <c r="V990" s="227">
        <v>2009</v>
      </c>
      <c r="W990" s="233"/>
      <c r="X990" s="233"/>
      <c r="Y990" s="233"/>
      <c r="Z990" s="233"/>
      <c r="AA990" s="233"/>
      <c r="AB990" s="233"/>
      <c r="AC990" s="228">
        <v>116800</v>
      </c>
      <c r="AD990" s="227"/>
      <c r="AE990" s="227"/>
      <c r="AF990" s="233"/>
      <c r="AG990" s="233"/>
      <c r="AH990" s="233"/>
      <c r="AI990" s="233"/>
      <c r="AJ990" s="233"/>
      <c r="AK990" s="233"/>
      <c r="AL990" s="233"/>
      <c r="AM990" s="233"/>
      <c r="AN990" s="233"/>
      <c r="AO990" s="233"/>
      <c r="AP990" s="233"/>
      <c r="AQ990" s="233"/>
      <c r="AR990" s="233"/>
      <c r="AS990" s="233"/>
      <c r="AT990" s="233"/>
      <c r="AU990" s="233"/>
      <c r="AV990" s="227"/>
    </row>
    <row r="991" spans="1:48" ht="24" customHeight="1">
      <c r="A991" s="208"/>
      <c r="B991" s="221"/>
      <c r="C991" s="227" t="s">
        <v>302</v>
      </c>
      <c r="D991" s="227" t="s">
        <v>6402</v>
      </c>
      <c r="E991" s="227" t="s">
        <v>6408</v>
      </c>
      <c r="F991" s="227" t="s">
        <v>302</v>
      </c>
      <c r="G991" s="227" t="s">
        <v>305</v>
      </c>
      <c r="H991" s="233"/>
      <c r="I991" s="228">
        <v>10040</v>
      </c>
      <c r="J991" s="228">
        <v>161</v>
      </c>
      <c r="K991" s="228">
        <v>172</v>
      </c>
      <c r="L991" s="227" t="s">
        <v>290</v>
      </c>
      <c r="M991" s="228">
        <v>68</v>
      </c>
      <c r="N991" s="228">
        <v>105</v>
      </c>
      <c r="O991" s="228">
        <v>7140</v>
      </c>
      <c r="P991" s="228">
        <v>1</v>
      </c>
      <c r="Q991" s="228">
        <v>502</v>
      </c>
      <c r="R991" s="228">
        <v>502</v>
      </c>
      <c r="S991" s="227" t="s">
        <v>714</v>
      </c>
      <c r="T991" s="227" t="s">
        <v>466</v>
      </c>
      <c r="U991" s="227"/>
      <c r="V991" s="227">
        <v>2009</v>
      </c>
      <c r="W991" s="233"/>
      <c r="X991" s="233"/>
      <c r="Y991" s="233"/>
      <c r="Z991" s="233"/>
      <c r="AA991" s="233"/>
      <c r="AB991" s="233"/>
      <c r="AC991" s="228"/>
      <c r="AD991" s="227"/>
      <c r="AE991" s="227"/>
      <c r="AF991" s="233"/>
      <c r="AG991" s="233"/>
      <c r="AH991" s="233"/>
      <c r="AI991" s="233"/>
      <c r="AJ991" s="233"/>
      <c r="AK991" s="233"/>
      <c r="AL991" s="233"/>
      <c r="AM991" s="233"/>
      <c r="AN991" s="233"/>
      <c r="AO991" s="233"/>
      <c r="AP991" s="233"/>
      <c r="AQ991" s="233"/>
      <c r="AR991" s="233"/>
      <c r="AS991" s="233"/>
      <c r="AT991" s="233"/>
      <c r="AU991" s="233"/>
      <c r="AV991" s="227" t="s">
        <v>6409</v>
      </c>
    </row>
    <row r="992" spans="1:48" ht="24" customHeight="1">
      <c r="A992" s="208"/>
      <c r="B992" s="221"/>
      <c r="C992" s="227" t="s">
        <v>302</v>
      </c>
      <c r="D992" s="227" t="s">
        <v>6402</v>
      </c>
      <c r="E992" s="227" t="s">
        <v>6410</v>
      </c>
      <c r="F992" s="227" t="s">
        <v>302</v>
      </c>
      <c r="G992" s="227" t="s">
        <v>305</v>
      </c>
      <c r="H992" s="233"/>
      <c r="I992" s="228">
        <v>10040</v>
      </c>
      <c r="J992" s="228">
        <v>161</v>
      </c>
      <c r="K992" s="228">
        <v>172</v>
      </c>
      <c r="L992" s="227" t="s">
        <v>148</v>
      </c>
      <c r="M992" s="228">
        <v>68</v>
      </c>
      <c r="N992" s="228">
        <v>105</v>
      </c>
      <c r="O992" s="228">
        <v>7140</v>
      </c>
      <c r="P992" s="228">
        <v>1</v>
      </c>
      <c r="Q992" s="228">
        <v>502</v>
      </c>
      <c r="R992" s="228">
        <v>502</v>
      </c>
      <c r="S992" s="227" t="s">
        <v>714</v>
      </c>
      <c r="T992" s="227" t="s">
        <v>466</v>
      </c>
      <c r="U992" s="227"/>
      <c r="V992" s="227">
        <v>2009</v>
      </c>
      <c r="W992" s="233"/>
      <c r="X992" s="233"/>
      <c r="Y992" s="233"/>
      <c r="Z992" s="233"/>
      <c r="AA992" s="233"/>
      <c r="AB992" s="233"/>
      <c r="AC992" s="228"/>
      <c r="AD992" s="227"/>
      <c r="AE992" s="227"/>
      <c r="AF992" s="233"/>
      <c r="AG992" s="233"/>
      <c r="AH992" s="233"/>
      <c r="AI992" s="233"/>
      <c r="AJ992" s="233"/>
      <c r="AK992" s="233"/>
      <c r="AL992" s="233"/>
      <c r="AM992" s="233"/>
      <c r="AN992" s="233"/>
      <c r="AO992" s="233"/>
      <c r="AP992" s="233"/>
      <c r="AQ992" s="233"/>
      <c r="AR992" s="233"/>
      <c r="AS992" s="233"/>
      <c r="AT992" s="233"/>
      <c r="AU992" s="233"/>
      <c r="AV992" s="227" t="s">
        <v>6409</v>
      </c>
    </row>
    <row r="993" spans="1:48" ht="24" customHeight="1">
      <c r="A993" s="208"/>
      <c r="B993" s="221"/>
      <c r="C993" s="227" t="s">
        <v>302</v>
      </c>
      <c r="D993" s="227" t="s">
        <v>6402</v>
      </c>
      <c r="E993" s="227" t="s">
        <v>6411</v>
      </c>
      <c r="F993" s="227" t="s">
        <v>302</v>
      </c>
      <c r="G993" s="227" t="s">
        <v>305</v>
      </c>
      <c r="H993" s="233"/>
      <c r="I993" s="228">
        <v>10040</v>
      </c>
      <c r="J993" s="228">
        <v>161</v>
      </c>
      <c r="K993" s="228">
        <v>172</v>
      </c>
      <c r="L993" s="227" t="s">
        <v>148</v>
      </c>
      <c r="M993" s="228">
        <v>68</v>
      </c>
      <c r="N993" s="228">
        <v>105</v>
      </c>
      <c r="O993" s="228">
        <v>7140</v>
      </c>
      <c r="P993" s="228">
        <v>1</v>
      </c>
      <c r="Q993" s="228">
        <v>502</v>
      </c>
      <c r="R993" s="228">
        <v>502</v>
      </c>
      <c r="S993" s="227" t="s">
        <v>714</v>
      </c>
      <c r="T993" s="227" t="s">
        <v>466</v>
      </c>
      <c r="U993" s="227"/>
      <c r="V993" s="227">
        <v>2009</v>
      </c>
      <c r="W993" s="233"/>
      <c r="X993" s="233"/>
      <c r="Y993" s="233"/>
      <c r="Z993" s="233"/>
      <c r="AA993" s="233"/>
      <c r="AB993" s="233"/>
      <c r="AC993" s="228"/>
      <c r="AD993" s="227"/>
      <c r="AE993" s="227"/>
      <c r="AF993" s="233"/>
      <c r="AG993" s="233"/>
      <c r="AH993" s="233"/>
      <c r="AI993" s="233"/>
      <c r="AJ993" s="233"/>
      <c r="AK993" s="233"/>
      <c r="AL993" s="233"/>
      <c r="AM993" s="233"/>
      <c r="AN993" s="233"/>
      <c r="AO993" s="233"/>
      <c r="AP993" s="233"/>
      <c r="AQ993" s="233"/>
      <c r="AR993" s="233"/>
      <c r="AS993" s="233"/>
      <c r="AT993" s="233"/>
      <c r="AU993" s="233"/>
      <c r="AV993" s="227" t="s">
        <v>6409</v>
      </c>
    </row>
    <row r="994" spans="1:48" ht="24" customHeight="1">
      <c r="A994" s="208"/>
      <c r="B994" s="221"/>
      <c r="C994" s="227" t="s">
        <v>302</v>
      </c>
      <c r="D994" s="227" t="s">
        <v>6402</v>
      </c>
      <c r="E994" s="227" t="s">
        <v>6412</v>
      </c>
      <c r="F994" s="227" t="s">
        <v>302</v>
      </c>
      <c r="G994" s="227" t="s">
        <v>305</v>
      </c>
      <c r="H994" s="233"/>
      <c r="I994" s="228">
        <v>10040</v>
      </c>
      <c r="J994" s="228">
        <v>161</v>
      </c>
      <c r="K994" s="228">
        <v>172</v>
      </c>
      <c r="L994" s="227" t="s">
        <v>290</v>
      </c>
      <c r="M994" s="228">
        <v>68</v>
      </c>
      <c r="N994" s="228">
        <v>105</v>
      </c>
      <c r="O994" s="228">
        <v>7140</v>
      </c>
      <c r="P994" s="228">
        <v>1</v>
      </c>
      <c r="Q994" s="228">
        <v>502</v>
      </c>
      <c r="R994" s="228">
        <v>502</v>
      </c>
      <c r="S994" s="227" t="s">
        <v>714</v>
      </c>
      <c r="T994" s="227" t="s">
        <v>466</v>
      </c>
      <c r="U994" s="227"/>
      <c r="V994" s="227">
        <v>2009</v>
      </c>
      <c r="W994" s="233"/>
      <c r="X994" s="233"/>
      <c r="Y994" s="233"/>
      <c r="Z994" s="233"/>
      <c r="AA994" s="233"/>
      <c r="AB994" s="233"/>
      <c r="AC994" s="228"/>
      <c r="AD994" s="227"/>
      <c r="AE994" s="227"/>
      <c r="AF994" s="233"/>
      <c r="AG994" s="233"/>
      <c r="AH994" s="233"/>
      <c r="AI994" s="233"/>
      <c r="AJ994" s="233"/>
      <c r="AK994" s="233"/>
      <c r="AL994" s="233"/>
      <c r="AM994" s="233"/>
      <c r="AN994" s="233"/>
      <c r="AO994" s="233"/>
      <c r="AP994" s="233"/>
      <c r="AQ994" s="233"/>
      <c r="AR994" s="233"/>
      <c r="AS994" s="233"/>
      <c r="AT994" s="233"/>
      <c r="AU994" s="233"/>
      <c r="AV994" s="227" t="s">
        <v>6409</v>
      </c>
    </row>
    <row r="995" spans="1:48" ht="24" customHeight="1">
      <c r="A995" s="208"/>
      <c r="B995" s="221"/>
      <c r="C995" s="227" t="s">
        <v>302</v>
      </c>
      <c r="D995" s="227" t="s">
        <v>6402</v>
      </c>
      <c r="E995" s="227" t="s">
        <v>6413</v>
      </c>
      <c r="F995" s="227" t="s">
        <v>302</v>
      </c>
      <c r="G995" s="227" t="s">
        <v>305</v>
      </c>
      <c r="H995" s="233"/>
      <c r="I995" s="228">
        <v>10040</v>
      </c>
      <c r="J995" s="228">
        <v>4754</v>
      </c>
      <c r="K995" s="228">
        <v>4303</v>
      </c>
      <c r="L995" s="227" t="s">
        <v>290</v>
      </c>
      <c r="M995" s="228">
        <v>68</v>
      </c>
      <c r="N995" s="228">
        <v>53</v>
      </c>
      <c r="O995" s="228">
        <v>3604</v>
      </c>
      <c r="P995" s="228">
        <v>1</v>
      </c>
      <c r="Q995" s="228"/>
      <c r="R995" s="228"/>
      <c r="S995" s="227"/>
      <c r="T995" s="227" t="s">
        <v>466</v>
      </c>
      <c r="U995" s="227"/>
      <c r="V995" s="227">
        <v>2009</v>
      </c>
      <c r="W995" s="233"/>
      <c r="X995" s="233"/>
      <c r="Y995" s="233"/>
      <c r="Z995" s="233"/>
      <c r="AA995" s="233"/>
      <c r="AB995" s="233"/>
      <c r="AC995" s="228"/>
      <c r="AD995" s="227"/>
      <c r="AE995" s="227"/>
      <c r="AF995" s="233"/>
      <c r="AG995" s="233"/>
      <c r="AH995" s="233"/>
      <c r="AI995" s="233"/>
      <c r="AJ995" s="233"/>
      <c r="AK995" s="233"/>
      <c r="AL995" s="233"/>
      <c r="AM995" s="233"/>
      <c r="AN995" s="233"/>
      <c r="AO995" s="233"/>
      <c r="AP995" s="233"/>
      <c r="AQ995" s="233"/>
      <c r="AR995" s="233"/>
      <c r="AS995" s="233"/>
      <c r="AT995" s="233"/>
      <c r="AU995" s="233"/>
      <c r="AV995" s="227" t="s">
        <v>6409</v>
      </c>
    </row>
    <row r="996" spans="1:48" ht="24" customHeight="1">
      <c r="A996" s="208"/>
      <c r="B996" s="221"/>
      <c r="C996" s="227" t="s">
        <v>302</v>
      </c>
      <c r="D996" s="227" t="s">
        <v>303</v>
      </c>
      <c r="E996" s="227" t="s">
        <v>304</v>
      </c>
      <c r="F996" s="227" t="s">
        <v>302</v>
      </c>
      <c r="G996" s="227" t="s">
        <v>305</v>
      </c>
      <c r="H996" s="233">
        <v>5</v>
      </c>
      <c r="I996" s="228">
        <v>8588</v>
      </c>
      <c r="J996" s="228">
        <v>154.80000000000001</v>
      </c>
      <c r="K996" s="228">
        <v>154.80000000000001</v>
      </c>
      <c r="L996" s="227" t="s">
        <v>290</v>
      </c>
      <c r="M996" s="228">
        <v>100</v>
      </c>
      <c r="N996" s="228">
        <v>64</v>
      </c>
      <c r="O996" s="228">
        <v>6400</v>
      </c>
      <c r="P996" s="228">
        <v>1</v>
      </c>
      <c r="Q996" s="228">
        <v>150</v>
      </c>
      <c r="R996" s="228">
        <v>150</v>
      </c>
      <c r="S996" s="227" t="s">
        <v>306</v>
      </c>
      <c r="T996" s="227" t="s">
        <v>466</v>
      </c>
      <c r="U996" s="227"/>
      <c r="V996" s="227">
        <v>1980</v>
      </c>
      <c r="W996" s="233"/>
      <c r="X996" s="233"/>
      <c r="Y996" s="233"/>
      <c r="Z996" s="233"/>
      <c r="AA996" s="233"/>
      <c r="AB996" s="233"/>
      <c r="AC996" s="228">
        <v>200</v>
      </c>
      <c r="AD996" s="227"/>
      <c r="AE996" s="227"/>
      <c r="AF996" s="233"/>
      <c r="AG996" s="233"/>
      <c r="AH996" s="233"/>
      <c r="AI996" s="233"/>
      <c r="AJ996" s="233"/>
      <c r="AK996" s="233"/>
      <c r="AL996" s="233"/>
      <c r="AM996" s="233"/>
      <c r="AN996" s="233"/>
      <c r="AO996" s="233"/>
      <c r="AP996" s="233"/>
      <c r="AQ996" s="233"/>
      <c r="AR996" s="233"/>
      <c r="AS996" s="233"/>
      <c r="AT996" s="233"/>
      <c r="AU996" s="233"/>
      <c r="AV996" s="227"/>
    </row>
    <row r="997" spans="1:48" ht="24" customHeight="1">
      <c r="A997" s="208"/>
      <c r="B997" s="221"/>
      <c r="C997" s="227" t="s">
        <v>302</v>
      </c>
      <c r="D997" s="227" t="s">
        <v>25317</v>
      </c>
      <c r="E997" s="227" t="s">
        <v>6414</v>
      </c>
      <c r="F997" s="227" t="s">
        <v>302</v>
      </c>
      <c r="G997" s="227" t="s">
        <v>6415</v>
      </c>
      <c r="H997" s="233"/>
      <c r="I997" s="228">
        <v>53166</v>
      </c>
      <c r="J997" s="228">
        <v>567.6</v>
      </c>
      <c r="K997" s="228">
        <v>1275.19</v>
      </c>
      <c r="L997" s="227" t="s">
        <v>290</v>
      </c>
      <c r="M997" s="228">
        <v>68</v>
      </c>
      <c r="N997" s="228">
        <v>105</v>
      </c>
      <c r="O997" s="228">
        <v>7140</v>
      </c>
      <c r="P997" s="228">
        <v>1</v>
      </c>
      <c r="Q997" s="228">
        <v>374</v>
      </c>
      <c r="R997" s="228">
        <v>5000</v>
      </c>
      <c r="S997" s="227" t="s">
        <v>714</v>
      </c>
      <c r="T997" s="227" t="s">
        <v>466</v>
      </c>
      <c r="U997" s="227"/>
      <c r="V997" s="227">
        <v>2010</v>
      </c>
      <c r="W997" s="233"/>
      <c r="X997" s="233"/>
      <c r="Y997" s="233"/>
      <c r="Z997" s="233"/>
      <c r="AA997" s="233"/>
      <c r="AB997" s="233"/>
      <c r="AC997" s="228">
        <v>206</v>
      </c>
      <c r="AD997" s="227"/>
      <c r="AE997" s="227"/>
      <c r="AF997" s="233"/>
      <c r="AG997" s="233"/>
      <c r="AH997" s="233"/>
      <c r="AI997" s="233"/>
      <c r="AJ997" s="233"/>
      <c r="AK997" s="233"/>
      <c r="AL997" s="233"/>
      <c r="AM997" s="233"/>
      <c r="AN997" s="233"/>
      <c r="AO997" s="233"/>
      <c r="AP997" s="233"/>
      <c r="AQ997" s="233"/>
      <c r="AR997" s="233"/>
      <c r="AS997" s="233"/>
      <c r="AT997" s="233"/>
      <c r="AU997" s="233"/>
      <c r="AV997" s="227"/>
    </row>
    <row r="998" spans="1:48" ht="24" customHeight="1">
      <c r="A998" s="208"/>
      <c r="B998" s="221"/>
      <c r="C998" s="227" t="s">
        <v>302</v>
      </c>
      <c r="D998" s="227" t="s">
        <v>25318</v>
      </c>
      <c r="E998" s="227" t="s">
        <v>6416</v>
      </c>
      <c r="F998" s="227" t="s">
        <v>302</v>
      </c>
      <c r="G998" s="227" t="s">
        <v>6417</v>
      </c>
      <c r="H998" s="233"/>
      <c r="I998" s="228">
        <v>30092</v>
      </c>
      <c r="J998" s="228">
        <v>110</v>
      </c>
      <c r="K998" s="228">
        <v>110</v>
      </c>
      <c r="L998" s="227" t="s">
        <v>290</v>
      </c>
      <c r="M998" s="228">
        <v>70</v>
      </c>
      <c r="N998" s="228">
        <v>105</v>
      </c>
      <c r="O998" s="228">
        <v>7350</v>
      </c>
      <c r="P998" s="228">
        <v>1</v>
      </c>
      <c r="Q998" s="228">
        <v>316</v>
      </c>
      <c r="R998" s="228">
        <v>316</v>
      </c>
      <c r="S998" s="227" t="s">
        <v>714</v>
      </c>
      <c r="T998" s="227" t="s">
        <v>466</v>
      </c>
      <c r="U998" s="227"/>
      <c r="V998" s="227">
        <v>2012</v>
      </c>
      <c r="W998" s="233"/>
      <c r="X998" s="233"/>
      <c r="Y998" s="233"/>
      <c r="Z998" s="233"/>
      <c r="AA998" s="233"/>
      <c r="AB998" s="233"/>
      <c r="AC998" s="228">
        <v>12900</v>
      </c>
      <c r="AD998" s="227"/>
      <c r="AE998" s="227"/>
      <c r="AF998" s="233"/>
      <c r="AG998" s="233"/>
      <c r="AH998" s="233"/>
      <c r="AI998" s="233"/>
      <c r="AJ998" s="233"/>
      <c r="AK998" s="233"/>
      <c r="AL998" s="233"/>
      <c r="AM998" s="233"/>
      <c r="AN998" s="233"/>
      <c r="AO998" s="233"/>
      <c r="AP998" s="233"/>
      <c r="AQ998" s="233"/>
      <c r="AR998" s="233"/>
      <c r="AS998" s="233"/>
      <c r="AT998" s="233"/>
      <c r="AU998" s="233"/>
      <c r="AV998" s="227"/>
    </row>
    <row r="999" spans="1:48" ht="24" customHeight="1">
      <c r="A999" s="208"/>
      <c r="B999" s="221"/>
      <c r="C999" s="227" t="s">
        <v>302</v>
      </c>
      <c r="D999" s="227" t="s">
        <v>25319</v>
      </c>
      <c r="E999" s="227" t="s">
        <v>6418</v>
      </c>
      <c r="F999" s="227" t="s">
        <v>302</v>
      </c>
      <c r="G999" s="227" t="s">
        <v>6419</v>
      </c>
      <c r="H999" s="233"/>
      <c r="I999" s="228">
        <v>31800</v>
      </c>
      <c r="J999" s="228"/>
      <c r="K999" s="228"/>
      <c r="L999" s="227" t="s">
        <v>290</v>
      </c>
      <c r="M999" s="228">
        <v>65</v>
      </c>
      <c r="N999" s="228">
        <v>100</v>
      </c>
      <c r="O999" s="228">
        <v>6500</v>
      </c>
      <c r="P999" s="228">
        <v>1</v>
      </c>
      <c r="Q999" s="228"/>
      <c r="R999" s="228"/>
      <c r="S999" s="227"/>
      <c r="T999" s="227"/>
      <c r="U999" s="227"/>
      <c r="V999" s="227">
        <v>1995</v>
      </c>
      <c r="W999" s="233"/>
      <c r="X999" s="233"/>
      <c r="Y999" s="233"/>
      <c r="Z999" s="233"/>
      <c r="AA999" s="233"/>
      <c r="AB999" s="233"/>
      <c r="AC999" s="228"/>
      <c r="AD999" s="227"/>
      <c r="AE999" s="227"/>
      <c r="AF999" s="233"/>
      <c r="AG999" s="233"/>
      <c r="AH999" s="233"/>
      <c r="AI999" s="233"/>
      <c r="AJ999" s="233"/>
      <c r="AK999" s="233"/>
      <c r="AL999" s="233"/>
      <c r="AM999" s="233"/>
      <c r="AN999" s="233"/>
      <c r="AO999" s="233"/>
      <c r="AP999" s="233"/>
      <c r="AQ999" s="233"/>
      <c r="AR999" s="233"/>
      <c r="AS999" s="233"/>
      <c r="AT999" s="233"/>
      <c r="AU999" s="233"/>
      <c r="AV999" s="227"/>
    </row>
    <row r="1000" spans="1:48" ht="24" customHeight="1">
      <c r="A1000" s="208"/>
      <c r="B1000" s="221"/>
      <c r="C1000" s="227" t="s">
        <v>302</v>
      </c>
      <c r="D1000" s="227" t="s">
        <v>25320</v>
      </c>
      <c r="E1000" s="227" t="s">
        <v>6420</v>
      </c>
      <c r="F1000" s="227" t="s">
        <v>302</v>
      </c>
      <c r="G1000" s="227" t="s">
        <v>6421</v>
      </c>
      <c r="H1000" s="233"/>
      <c r="I1000" s="228">
        <v>16550</v>
      </c>
      <c r="J1000" s="228"/>
      <c r="K1000" s="228"/>
      <c r="L1000" s="227" t="s">
        <v>290</v>
      </c>
      <c r="M1000" s="228">
        <v>71</v>
      </c>
      <c r="N1000" s="228">
        <v>105</v>
      </c>
      <c r="O1000" s="228">
        <v>7455</v>
      </c>
      <c r="P1000" s="228">
        <v>1</v>
      </c>
      <c r="Q1000" s="228"/>
      <c r="R1000" s="228"/>
      <c r="S1000" s="227"/>
      <c r="T1000" s="227"/>
      <c r="U1000" s="227"/>
      <c r="V1000" s="227">
        <v>1988</v>
      </c>
      <c r="W1000" s="233"/>
      <c r="X1000" s="233"/>
      <c r="Y1000" s="233"/>
      <c r="Z1000" s="233"/>
      <c r="AA1000" s="233"/>
      <c r="AB1000" s="233"/>
      <c r="AC1000" s="228">
        <v>275</v>
      </c>
      <c r="AD1000" s="227"/>
      <c r="AE1000" s="227"/>
      <c r="AF1000" s="233"/>
      <c r="AG1000" s="233"/>
      <c r="AH1000" s="233"/>
      <c r="AI1000" s="233"/>
      <c r="AJ1000" s="233"/>
      <c r="AK1000" s="233"/>
      <c r="AL1000" s="233"/>
      <c r="AM1000" s="233"/>
      <c r="AN1000" s="233"/>
      <c r="AO1000" s="233"/>
      <c r="AP1000" s="233"/>
      <c r="AQ1000" s="233"/>
      <c r="AR1000" s="233"/>
      <c r="AS1000" s="233"/>
      <c r="AT1000" s="233"/>
      <c r="AU1000" s="233"/>
      <c r="AV1000" s="227"/>
    </row>
    <row r="1001" spans="1:48" ht="24" customHeight="1">
      <c r="A1001" s="208"/>
      <c r="B1001" s="221"/>
      <c r="C1001" s="227" t="s">
        <v>302</v>
      </c>
      <c r="D1001" s="227" t="s">
        <v>25321</v>
      </c>
      <c r="E1001" s="227" t="s">
        <v>6422</v>
      </c>
      <c r="F1001" s="227" t="s">
        <v>302</v>
      </c>
      <c r="G1001" s="227" t="s">
        <v>6423</v>
      </c>
      <c r="H1001" s="233"/>
      <c r="I1001" s="228">
        <v>26338</v>
      </c>
      <c r="J1001" s="228">
        <v>335.9</v>
      </c>
      <c r="K1001" s="228">
        <v>241.98</v>
      </c>
      <c r="L1001" s="227" t="s">
        <v>290</v>
      </c>
      <c r="M1001" s="228">
        <v>70</v>
      </c>
      <c r="N1001" s="228">
        <v>108</v>
      </c>
      <c r="O1001" s="228">
        <v>7560</v>
      </c>
      <c r="P1001" s="228">
        <v>1</v>
      </c>
      <c r="Q1001" s="228">
        <v>252</v>
      </c>
      <c r="R1001" s="228">
        <v>252</v>
      </c>
      <c r="S1001" s="227" t="s">
        <v>714</v>
      </c>
      <c r="T1001" s="227" t="s">
        <v>466</v>
      </c>
      <c r="U1001" s="227"/>
      <c r="V1001" s="227">
        <v>2010</v>
      </c>
      <c r="W1001" s="233"/>
      <c r="X1001" s="233"/>
      <c r="Y1001" s="233"/>
      <c r="Z1001" s="233"/>
      <c r="AA1001" s="233"/>
      <c r="AB1001" s="233"/>
      <c r="AC1001" s="228">
        <v>7800</v>
      </c>
      <c r="AD1001" s="227"/>
      <c r="AE1001" s="227"/>
      <c r="AF1001" s="233"/>
      <c r="AG1001" s="233"/>
      <c r="AH1001" s="233"/>
      <c r="AI1001" s="233"/>
      <c r="AJ1001" s="233"/>
      <c r="AK1001" s="233"/>
      <c r="AL1001" s="233"/>
      <c r="AM1001" s="233"/>
      <c r="AN1001" s="233"/>
      <c r="AO1001" s="233"/>
      <c r="AP1001" s="233"/>
      <c r="AQ1001" s="233"/>
      <c r="AR1001" s="233"/>
      <c r="AS1001" s="233"/>
      <c r="AT1001" s="233"/>
      <c r="AU1001" s="233"/>
      <c r="AV1001" s="227"/>
    </row>
    <row r="1002" spans="1:48" ht="24" customHeight="1">
      <c r="A1002" s="208"/>
      <c r="B1002" s="221"/>
      <c r="C1002" s="227" t="s">
        <v>302</v>
      </c>
      <c r="D1002" s="227" t="s">
        <v>25322</v>
      </c>
      <c r="E1002" s="227" t="s">
        <v>6425</v>
      </c>
      <c r="F1002" s="227" t="s">
        <v>302</v>
      </c>
      <c r="G1002" s="227" t="s">
        <v>6426</v>
      </c>
      <c r="H1002" s="233">
        <v>1</v>
      </c>
      <c r="I1002" s="228">
        <v>25884</v>
      </c>
      <c r="J1002" s="228">
        <v>242</v>
      </c>
      <c r="K1002" s="228">
        <v>484</v>
      </c>
      <c r="L1002" s="227" t="s">
        <v>290</v>
      </c>
      <c r="M1002" s="228">
        <v>65</v>
      </c>
      <c r="N1002" s="228">
        <v>100</v>
      </c>
      <c r="O1002" s="228">
        <v>6500</v>
      </c>
      <c r="P1002" s="228">
        <v>1</v>
      </c>
      <c r="Q1002" s="228">
        <v>200</v>
      </c>
      <c r="R1002" s="228">
        <v>500</v>
      </c>
      <c r="S1002" s="227" t="s">
        <v>306</v>
      </c>
      <c r="T1002" s="227" t="s">
        <v>466</v>
      </c>
      <c r="U1002" s="227"/>
      <c r="V1002" s="227">
        <v>1998</v>
      </c>
      <c r="W1002" s="233">
        <v>1631359</v>
      </c>
      <c r="X1002" s="233">
        <v>1000000</v>
      </c>
      <c r="Y1002" s="233"/>
      <c r="Z1002" s="233"/>
      <c r="AA1002" s="233"/>
      <c r="AB1002" s="233"/>
      <c r="AC1002" s="228">
        <v>2631</v>
      </c>
      <c r="AD1002" s="227"/>
      <c r="AE1002" s="227"/>
      <c r="AF1002" s="233"/>
      <c r="AG1002" s="233"/>
      <c r="AH1002" s="233"/>
      <c r="AI1002" s="233"/>
      <c r="AJ1002" s="233"/>
      <c r="AK1002" s="233"/>
      <c r="AL1002" s="233" t="s">
        <v>1493</v>
      </c>
      <c r="AM1002" s="233">
        <v>1</v>
      </c>
      <c r="AN1002" s="233">
        <v>66</v>
      </c>
      <c r="AO1002" s="233" t="s">
        <v>6427</v>
      </c>
      <c r="AP1002" s="233" t="s">
        <v>6428</v>
      </c>
      <c r="AQ1002" s="233" t="s">
        <v>4157</v>
      </c>
      <c r="AR1002" s="233" t="s">
        <v>1440</v>
      </c>
      <c r="AS1002" s="233">
        <v>706</v>
      </c>
      <c r="AT1002" s="233" t="s">
        <v>176</v>
      </c>
      <c r="AU1002" s="233" t="s">
        <v>6428</v>
      </c>
      <c r="AV1002" s="227"/>
    </row>
    <row r="1003" spans="1:48" ht="24" customHeight="1">
      <c r="A1003" s="208"/>
      <c r="B1003" s="221"/>
      <c r="C1003" s="227" t="s">
        <v>302</v>
      </c>
      <c r="D1003" s="227" t="s">
        <v>25323</v>
      </c>
      <c r="E1003" s="227" t="s">
        <v>17418</v>
      </c>
      <c r="F1003" s="227" t="s">
        <v>302</v>
      </c>
      <c r="G1003" s="227" t="s">
        <v>302</v>
      </c>
      <c r="H1003" s="233" t="s">
        <v>3058</v>
      </c>
      <c r="I1003" s="228">
        <v>16469</v>
      </c>
      <c r="J1003" s="228">
        <v>326</v>
      </c>
      <c r="K1003" s="228">
        <v>498</v>
      </c>
      <c r="L1003" s="227" t="s">
        <v>290</v>
      </c>
      <c r="M1003" s="228">
        <v>76</v>
      </c>
      <c r="N1003" s="228">
        <v>98</v>
      </c>
      <c r="O1003" s="228">
        <v>7448</v>
      </c>
      <c r="P1003" s="228">
        <v>1</v>
      </c>
      <c r="Q1003" s="228">
        <v>30</v>
      </c>
      <c r="R1003" s="228">
        <v>200</v>
      </c>
      <c r="S1003" s="227" t="s">
        <v>178</v>
      </c>
      <c r="T1003" s="227" t="s">
        <v>466</v>
      </c>
      <c r="U1003" s="227"/>
      <c r="V1003" s="227">
        <v>2002</v>
      </c>
      <c r="W1003" s="233">
        <v>0</v>
      </c>
      <c r="X1003" s="233"/>
      <c r="Y1003" s="233"/>
      <c r="Z1003" s="233"/>
      <c r="AA1003" s="233"/>
      <c r="AB1003" s="233"/>
      <c r="AC1003" s="228">
        <v>1500</v>
      </c>
      <c r="AD1003" s="227">
        <v>2002</v>
      </c>
      <c r="AE1003" s="227">
        <v>2003</v>
      </c>
      <c r="AF1003" s="233"/>
      <c r="AG1003" s="233"/>
      <c r="AH1003" s="233"/>
      <c r="AI1003" s="233"/>
      <c r="AJ1003" s="233"/>
      <c r="AK1003" s="233"/>
      <c r="AL1003" s="233" t="s">
        <v>699</v>
      </c>
      <c r="AM1003" s="233">
        <v>1</v>
      </c>
      <c r="AN1003" s="233">
        <v>420</v>
      </c>
      <c r="AO1003" s="233" t="s">
        <v>6429</v>
      </c>
      <c r="AP1003" s="233"/>
      <c r="AQ1003" s="233" t="s">
        <v>610</v>
      </c>
      <c r="AR1003" s="233">
        <v>2</v>
      </c>
      <c r="AS1003" s="233">
        <v>1000</v>
      </c>
      <c r="AT1003" s="233"/>
      <c r="AU1003" s="233"/>
      <c r="AV1003" s="227" t="s">
        <v>6430</v>
      </c>
    </row>
    <row r="1004" spans="1:48" ht="24" customHeight="1">
      <c r="A1004" s="208"/>
      <c r="B1004" s="221"/>
      <c r="C1004" s="227" t="s">
        <v>302</v>
      </c>
      <c r="D1004" s="227" t="s">
        <v>25324</v>
      </c>
      <c r="E1004" s="227" t="s">
        <v>6431</v>
      </c>
      <c r="F1004" s="227" t="s">
        <v>302</v>
      </c>
      <c r="G1004" s="227" t="s">
        <v>302</v>
      </c>
      <c r="H1004" s="233"/>
      <c r="I1004" s="228">
        <v>16331</v>
      </c>
      <c r="J1004" s="228">
        <v>537</v>
      </c>
      <c r="K1004" s="228">
        <v>935</v>
      </c>
      <c r="L1004" s="227" t="s">
        <v>290</v>
      </c>
      <c r="M1004" s="228">
        <v>72</v>
      </c>
      <c r="N1004" s="228">
        <v>109</v>
      </c>
      <c r="O1004" s="228">
        <v>7848</v>
      </c>
      <c r="P1004" s="228">
        <v>1</v>
      </c>
      <c r="Q1004" s="228">
        <v>516</v>
      </c>
      <c r="R1004" s="228">
        <v>516</v>
      </c>
      <c r="S1004" s="227" t="s">
        <v>6432</v>
      </c>
      <c r="T1004" s="227" t="s">
        <v>466</v>
      </c>
      <c r="U1004" s="227"/>
      <c r="V1004" s="227">
        <v>1997</v>
      </c>
      <c r="W1004" s="233"/>
      <c r="X1004" s="233"/>
      <c r="Y1004" s="233"/>
      <c r="Z1004" s="233"/>
      <c r="AA1004" s="233"/>
      <c r="AB1004" s="233"/>
      <c r="AC1004" s="228">
        <v>217</v>
      </c>
      <c r="AD1004" s="227"/>
      <c r="AE1004" s="227"/>
      <c r="AF1004" s="233"/>
      <c r="AG1004" s="233"/>
      <c r="AH1004" s="233"/>
      <c r="AI1004" s="233"/>
      <c r="AJ1004" s="233"/>
      <c r="AK1004" s="233"/>
      <c r="AL1004" s="233"/>
      <c r="AM1004" s="233"/>
      <c r="AN1004" s="233"/>
      <c r="AO1004" s="233"/>
      <c r="AP1004" s="233"/>
      <c r="AQ1004" s="233"/>
      <c r="AR1004" s="233"/>
      <c r="AS1004" s="233"/>
      <c r="AT1004" s="233"/>
      <c r="AU1004" s="233"/>
      <c r="AV1004" s="227"/>
    </row>
    <row r="1005" spans="1:48" ht="24" customHeight="1">
      <c r="A1005" s="208"/>
      <c r="B1005" s="221"/>
      <c r="C1005" s="227" t="s">
        <v>302</v>
      </c>
      <c r="D1005" s="227" t="s">
        <v>25325</v>
      </c>
      <c r="E1005" s="227" t="s">
        <v>6433</v>
      </c>
      <c r="F1005" s="227" t="s">
        <v>302</v>
      </c>
      <c r="G1005" s="227" t="s">
        <v>302</v>
      </c>
      <c r="H1005" s="233"/>
      <c r="I1005" s="228">
        <v>14617</v>
      </c>
      <c r="J1005" s="228">
        <v>1018</v>
      </c>
      <c r="K1005" s="228">
        <v>1018</v>
      </c>
      <c r="L1005" s="227" t="s">
        <v>290</v>
      </c>
      <c r="M1005" s="228">
        <v>71</v>
      </c>
      <c r="N1005" s="228">
        <v>110</v>
      </c>
      <c r="O1005" s="228">
        <v>7810</v>
      </c>
      <c r="P1005" s="228">
        <v>1</v>
      </c>
      <c r="Q1005" s="228">
        <v>560</v>
      </c>
      <c r="R1005" s="228">
        <v>560</v>
      </c>
      <c r="S1005" s="227" t="s">
        <v>6432</v>
      </c>
      <c r="T1005" s="227" t="s">
        <v>466</v>
      </c>
      <c r="U1005" s="227"/>
      <c r="V1005" s="227">
        <v>2009</v>
      </c>
      <c r="W1005" s="233"/>
      <c r="X1005" s="233"/>
      <c r="Y1005" s="233"/>
      <c r="Z1005" s="233"/>
      <c r="AA1005" s="233"/>
      <c r="AB1005" s="233"/>
      <c r="AC1005" s="228">
        <v>4300</v>
      </c>
      <c r="AD1005" s="227"/>
      <c r="AE1005" s="227"/>
      <c r="AF1005" s="233"/>
      <c r="AG1005" s="233"/>
      <c r="AH1005" s="233"/>
      <c r="AI1005" s="233"/>
      <c r="AJ1005" s="233"/>
      <c r="AK1005" s="233"/>
      <c r="AL1005" s="233"/>
      <c r="AM1005" s="233"/>
      <c r="AN1005" s="233"/>
      <c r="AO1005" s="233"/>
      <c r="AP1005" s="233"/>
      <c r="AQ1005" s="233"/>
      <c r="AR1005" s="233"/>
      <c r="AS1005" s="233"/>
      <c r="AT1005" s="233"/>
      <c r="AU1005" s="233"/>
      <c r="AV1005" s="227"/>
    </row>
    <row r="1006" spans="1:48" ht="24" customHeight="1">
      <c r="A1006" s="208"/>
      <c r="B1006" s="221"/>
      <c r="C1006" s="227" t="s">
        <v>302</v>
      </c>
      <c r="D1006" s="227" t="s">
        <v>25326</v>
      </c>
      <c r="E1006" s="227" t="s">
        <v>6434</v>
      </c>
      <c r="F1006" s="227" t="s">
        <v>302</v>
      </c>
      <c r="G1006" s="227" t="s">
        <v>302</v>
      </c>
      <c r="H1006" s="233"/>
      <c r="I1006" s="228">
        <v>29014</v>
      </c>
      <c r="J1006" s="228"/>
      <c r="K1006" s="228"/>
      <c r="L1006" s="227" t="s">
        <v>310</v>
      </c>
      <c r="M1006" s="228">
        <v>75</v>
      </c>
      <c r="N1006" s="228">
        <v>115</v>
      </c>
      <c r="O1006" s="228">
        <v>8625</v>
      </c>
      <c r="P1006" s="228">
        <v>1</v>
      </c>
      <c r="Q1006" s="228"/>
      <c r="R1006" s="228"/>
      <c r="S1006" s="227"/>
      <c r="T1006" s="227"/>
      <c r="U1006" s="227"/>
      <c r="V1006" s="227">
        <v>2010</v>
      </c>
      <c r="W1006" s="233"/>
      <c r="X1006" s="233"/>
      <c r="Y1006" s="233"/>
      <c r="Z1006" s="233"/>
      <c r="AA1006" s="233"/>
      <c r="AB1006" s="233"/>
      <c r="AC1006" s="228"/>
      <c r="AD1006" s="227"/>
      <c r="AE1006" s="227"/>
      <c r="AF1006" s="233"/>
      <c r="AG1006" s="233"/>
      <c r="AH1006" s="233"/>
      <c r="AI1006" s="233"/>
      <c r="AJ1006" s="233"/>
      <c r="AK1006" s="233"/>
      <c r="AL1006" s="233"/>
      <c r="AM1006" s="233"/>
      <c r="AN1006" s="233"/>
      <c r="AO1006" s="233"/>
      <c r="AP1006" s="233"/>
      <c r="AQ1006" s="233"/>
      <c r="AR1006" s="233"/>
      <c r="AS1006" s="233"/>
      <c r="AT1006" s="233"/>
      <c r="AU1006" s="233"/>
      <c r="AV1006" s="227"/>
    </row>
    <row r="1007" spans="1:48" ht="24" customHeight="1">
      <c r="A1007" s="208"/>
      <c r="B1007" s="221"/>
      <c r="C1007" s="227" t="s">
        <v>302</v>
      </c>
      <c r="D1007" s="227" t="s">
        <v>25327</v>
      </c>
      <c r="E1007" s="227" t="s">
        <v>6435</v>
      </c>
      <c r="F1007" s="227" t="s">
        <v>302</v>
      </c>
      <c r="G1007" s="227" t="s">
        <v>302</v>
      </c>
      <c r="H1007" s="233"/>
      <c r="I1007" s="228">
        <v>7648</v>
      </c>
      <c r="J1007" s="228"/>
      <c r="K1007" s="228"/>
      <c r="L1007" s="227" t="s">
        <v>290</v>
      </c>
      <c r="M1007" s="228">
        <v>68</v>
      </c>
      <c r="N1007" s="228">
        <v>114</v>
      </c>
      <c r="O1007" s="228">
        <v>7752</v>
      </c>
      <c r="P1007" s="228">
        <v>1</v>
      </c>
      <c r="Q1007" s="228"/>
      <c r="R1007" s="228"/>
      <c r="S1007" s="227"/>
      <c r="T1007" s="227"/>
      <c r="U1007" s="227"/>
      <c r="V1007" s="227">
        <v>2013</v>
      </c>
      <c r="W1007" s="233"/>
      <c r="X1007" s="233"/>
      <c r="Y1007" s="233"/>
      <c r="Z1007" s="233"/>
      <c r="AA1007" s="233"/>
      <c r="AB1007" s="233"/>
      <c r="AC1007" s="228"/>
      <c r="AD1007" s="227"/>
      <c r="AE1007" s="227"/>
      <c r="AF1007" s="233"/>
      <c r="AG1007" s="233"/>
      <c r="AH1007" s="233"/>
      <c r="AI1007" s="233"/>
      <c r="AJ1007" s="233"/>
      <c r="AK1007" s="233"/>
      <c r="AL1007" s="233"/>
      <c r="AM1007" s="233"/>
      <c r="AN1007" s="233"/>
      <c r="AO1007" s="233"/>
      <c r="AP1007" s="233"/>
      <c r="AQ1007" s="233"/>
      <c r="AR1007" s="233"/>
      <c r="AS1007" s="233"/>
      <c r="AT1007" s="233"/>
      <c r="AU1007" s="233"/>
      <c r="AV1007" s="227"/>
    </row>
    <row r="1008" spans="1:48" ht="24" customHeight="1">
      <c r="A1008" s="208"/>
      <c r="B1008" s="221"/>
      <c r="C1008" s="227" t="s">
        <v>302</v>
      </c>
      <c r="D1008" s="227" t="s">
        <v>25328</v>
      </c>
      <c r="E1008" s="227" t="s">
        <v>6436</v>
      </c>
      <c r="F1008" s="227" t="s">
        <v>302</v>
      </c>
      <c r="G1008" s="227" t="s">
        <v>302</v>
      </c>
      <c r="H1008" s="233"/>
      <c r="I1008" s="228">
        <v>15060</v>
      </c>
      <c r="J1008" s="228"/>
      <c r="K1008" s="228"/>
      <c r="L1008" s="227" t="s">
        <v>310</v>
      </c>
      <c r="M1008" s="228">
        <v>67</v>
      </c>
      <c r="N1008" s="228">
        <v>103</v>
      </c>
      <c r="O1008" s="228">
        <v>6901</v>
      </c>
      <c r="P1008" s="228">
        <v>1</v>
      </c>
      <c r="Q1008" s="228"/>
      <c r="R1008" s="228"/>
      <c r="S1008" s="227"/>
      <c r="T1008" s="227"/>
      <c r="U1008" s="227"/>
      <c r="V1008" s="227">
        <v>2010</v>
      </c>
      <c r="W1008" s="233"/>
      <c r="X1008" s="233"/>
      <c r="Y1008" s="233"/>
      <c r="Z1008" s="233"/>
      <c r="AA1008" s="233"/>
      <c r="AB1008" s="233"/>
      <c r="AC1008" s="228"/>
      <c r="AD1008" s="227"/>
      <c r="AE1008" s="227"/>
      <c r="AF1008" s="233"/>
      <c r="AG1008" s="233"/>
      <c r="AH1008" s="233"/>
      <c r="AI1008" s="233"/>
      <c r="AJ1008" s="233"/>
      <c r="AK1008" s="233"/>
      <c r="AL1008" s="233"/>
      <c r="AM1008" s="233"/>
      <c r="AN1008" s="233"/>
      <c r="AO1008" s="233"/>
      <c r="AP1008" s="233"/>
      <c r="AQ1008" s="233"/>
      <c r="AR1008" s="233"/>
      <c r="AS1008" s="233"/>
      <c r="AT1008" s="233"/>
      <c r="AU1008" s="233"/>
      <c r="AV1008" s="227"/>
    </row>
    <row r="1009" spans="1:48" ht="24" customHeight="1">
      <c r="A1009" s="208"/>
      <c r="B1009" s="221"/>
      <c r="C1009" s="227" t="s">
        <v>302</v>
      </c>
      <c r="D1009" s="227" t="s">
        <v>25329</v>
      </c>
      <c r="E1009" s="227" t="s">
        <v>6437</v>
      </c>
      <c r="F1009" s="227" t="s">
        <v>302</v>
      </c>
      <c r="G1009" s="227" t="s">
        <v>302</v>
      </c>
      <c r="H1009" s="233"/>
      <c r="I1009" s="228">
        <v>6800</v>
      </c>
      <c r="J1009" s="228"/>
      <c r="K1009" s="228"/>
      <c r="L1009" s="227" t="s">
        <v>310</v>
      </c>
      <c r="M1009" s="228">
        <v>73</v>
      </c>
      <c r="N1009" s="228">
        <v>110</v>
      </c>
      <c r="O1009" s="228">
        <v>6800</v>
      </c>
      <c r="P1009" s="228">
        <v>1</v>
      </c>
      <c r="Q1009" s="228"/>
      <c r="R1009" s="228"/>
      <c r="S1009" s="227"/>
      <c r="T1009" s="227"/>
      <c r="U1009" s="227"/>
      <c r="V1009" s="227">
        <v>2011</v>
      </c>
      <c r="W1009" s="233"/>
      <c r="X1009" s="233"/>
      <c r="Y1009" s="233"/>
      <c r="Z1009" s="233"/>
      <c r="AA1009" s="233"/>
      <c r="AB1009" s="233"/>
      <c r="AC1009" s="228"/>
      <c r="AD1009" s="227"/>
      <c r="AE1009" s="227"/>
      <c r="AF1009" s="233"/>
      <c r="AG1009" s="233"/>
      <c r="AH1009" s="233"/>
      <c r="AI1009" s="233"/>
      <c r="AJ1009" s="233"/>
      <c r="AK1009" s="233"/>
      <c r="AL1009" s="233"/>
      <c r="AM1009" s="233"/>
      <c r="AN1009" s="233"/>
      <c r="AO1009" s="233"/>
      <c r="AP1009" s="233"/>
      <c r="AQ1009" s="233"/>
      <c r="AR1009" s="233"/>
      <c r="AS1009" s="233"/>
      <c r="AT1009" s="233"/>
      <c r="AU1009" s="233"/>
      <c r="AV1009" s="227"/>
    </row>
    <row r="1010" spans="1:48" ht="24" customHeight="1">
      <c r="A1010" s="208"/>
      <c r="B1010" s="221"/>
      <c r="C1010" s="227" t="s">
        <v>302</v>
      </c>
      <c r="D1010" s="227" t="s">
        <v>25330</v>
      </c>
      <c r="E1010" s="227" t="s">
        <v>6438</v>
      </c>
      <c r="F1010" s="227" t="s">
        <v>302</v>
      </c>
      <c r="G1010" s="227" t="s">
        <v>302</v>
      </c>
      <c r="H1010" s="233"/>
      <c r="I1010" s="228">
        <v>8030</v>
      </c>
      <c r="J1010" s="228"/>
      <c r="K1010" s="228"/>
      <c r="L1010" s="227" t="s">
        <v>310</v>
      </c>
      <c r="M1010" s="228">
        <v>68</v>
      </c>
      <c r="N1010" s="228">
        <v>118</v>
      </c>
      <c r="O1010" s="228">
        <v>8024</v>
      </c>
      <c r="P1010" s="228">
        <v>1</v>
      </c>
      <c r="Q1010" s="228"/>
      <c r="R1010" s="228"/>
      <c r="S1010" s="227"/>
      <c r="T1010" s="227"/>
      <c r="U1010" s="227"/>
      <c r="V1010" s="227">
        <v>2011</v>
      </c>
      <c r="W1010" s="233"/>
      <c r="X1010" s="233"/>
      <c r="Y1010" s="233"/>
      <c r="Z1010" s="233"/>
      <c r="AA1010" s="233"/>
      <c r="AB1010" s="233"/>
      <c r="AC1010" s="228"/>
      <c r="AD1010" s="227"/>
      <c r="AE1010" s="227"/>
      <c r="AF1010" s="233"/>
      <c r="AG1010" s="233"/>
      <c r="AH1010" s="233"/>
      <c r="AI1010" s="233"/>
      <c r="AJ1010" s="233"/>
      <c r="AK1010" s="233"/>
      <c r="AL1010" s="233"/>
      <c r="AM1010" s="233"/>
      <c r="AN1010" s="233"/>
      <c r="AO1010" s="233"/>
      <c r="AP1010" s="233"/>
      <c r="AQ1010" s="233"/>
      <c r="AR1010" s="233"/>
      <c r="AS1010" s="233"/>
      <c r="AT1010" s="233"/>
      <c r="AU1010" s="233"/>
      <c r="AV1010" s="227"/>
    </row>
    <row r="1011" spans="1:48" ht="24" customHeight="1">
      <c r="A1011" s="208"/>
      <c r="B1011" s="221"/>
      <c r="C1011" s="227" t="s">
        <v>302</v>
      </c>
      <c r="D1011" s="227" t="s">
        <v>25331</v>
      </c>
      <c r="E1011" s="227" t="s">
        <v>9054</v>
      </c>
      <c r="F1011" s="227" t="s">
        <v>302</v>
      </c>
      <c r="G1011" s="227" t="s">
        <v>302</v>
      </c>
      <c r="H1011" s="233"/>
      <c r="I1011" s="228">
        <v>18011</v>
      </c>
      <c r="J1011" s="228"/>
      <c r="K1011" s="228"/>
      <c r="L1011" s="227" t="s">
        <v>290</v>
      </c>
      <c r="M1011" s="228">
        <v>77</v>
      </c>
      <c r="N1011" s="228">
        <v>45</v>
      </c>
      <c r="O1011" s="228">
        <v>3465</v>
      </c>
      <c r="P1011" s="228">
        <v>1</v>
      </c>
      <c r="Q1011" s="228"/>
      <c r="R1011" s="228"/>
      <c r="S1011" s="227"/>
      <c r="T1011" s="227"/>
      <c r="U1011" s="227"/>
      <c r="V1011" s="227">
        <v>2017</v>
      </c>
      <c r="W1011" s="233"/>
      <c r="X1011" s="233"/>
      <c r="Y1011" s="233"/>
      <c r="Z1011" s="233"/>
      <c r="AA1011" s="233"/>
      <c r="AB1011" s="233"/>
      <c r="AC1011" s="228"/>
      <c r="AD1011" s="227"/>
      <c r="AE1011" s="227"/>
      <c r="AF1011" s="233"/>
      <c r="AG1011" s="233"/>
      <c r="AH1011" s="233"/>
      <c r="AI1011" s="233"/>
      <c r="AJ1011" s="233"/>
      <c r="AK1011" s="233"/>
      <c r="AL1011" s="233"/>
      <c r="AM1011" s="233"/>
      <c r="AN1011" s="233"/>
      <c r="AO1011" s="233"/>
      <c r="AP1011" s="233"/>
      <c r="AQ1011" s="233"/>
      <c r="AR1011" s="233"/>
      <c r="AS1011" s="233"/>
      <c r="AT1011" s="233"/>
      <c r="AU1011" s="233"/>
      <c r="AV1011" s="227"/>
    </row>
    <row r="1012" spans="1:48" ht="24" customHeight="1">
      <c r="A1012" s="208"/>
      <c r="B1012" s="221"/>
      <c r="C1012" s="227" t="s">
        <v>302</v>
      </c>
      <c r="D1012" s="227" t="s">
        <v>25332</v>
      </c>
      <c r="E1012" s="227" t="s">
        <v>9906</v>
      </c>
      <c r="F1012" s="227" t="s">
        <v>302</v>
      </c>
      <c r="G1012" s="227" t="s">
        <v>302</v>
      </c>
      <c r="H1012" s="233"/>
      <c r="I1012" s="228">
        <v>17357</v>
      </c>
      <c r="J1012" s="228">
        <v>84.27</v>
      </c>
      <c r="K1012" s="228">
        <v>84.27</v>
      </c>
      <c r="L1012" s="227" t="s">
        <v>290</v>
      </c>
      <c r="M1012" s="228">
        <v>61</v>
      </c>
      <c r="N1012" s="228">
        <v>91</v>
      </c>
      <c r="O1012" s="228">
        <v>5551</v>
      </c>
      <c r="P1012" s="228">
        <v>1</v>
      </c>
      <c r="Q1012" s="228"/>
      <c r="R1012" s="228"/>
      <c r="S1012" s="227"/>
      <c r="T1012" s="227"/>
      <c r="U1012" s="227"/>
      <c r="V1012" s="227">
        <v>2018</v>
      </c>
      <c r="W1012" s="233"/>
      <c r="X1012" s="233"/>
      <c r="Y1012" s="233"/>
      <c r="Z1012" s="233"/>
      <c r="AA1012" s="233"/>
      <c r="AB1012" s="233"/>
      <c r="AC1012" s="228">
        <v>7100</v>
      </c>
      <c r="AD1012" s="227"/>
      <c r="AE1012" s="227"/>
      <c r="AF1012" s="233"/>
      <c r="AG1012" s="233"/>
      <c r="AH1012" s="233"/>
      <c r="AI1012" s="233"/>
      <c r="AJ1012" s="233"/>
      <c r="AK1012" s="233"/>
      <c r="AL1012" s="233"/>
      <c r="AM1012" s="233"/>
      <c r="AN1012" s="233"/>
      <c r="AO1012" s="233"/>
      <c r="AP1012" s="233"/>
      <c r="AQ1012" s="233"/>
      <c r="AR1012" s="233"/>
      <c r="AS1012" s="233"/>
      <c r="AT1012" s="233"/>
      <c r="AU1012" s="233"/>
      <c r="AV1012" s="227"/>
    </row>
    <row r="1013" spans="1:48" ht="24" customHeight="1">
      <c r="A1013" s="208"/>
      <c r="B1013" s="221"/>
      <c r="C1013" s="227" t="s">
        <v>302</v>
      </c>
      <c r="D1013" s="227" t="s">
        <v>25333</v>
      </c>
      <c r="E1013" s="227" t="s">
        <v>12212</v>
      </c>
      <c r="F1013" s="227" t="s">
        <v>302</v>
      </c>
      <c r="G1013" s="227" t="s">
        <v>302</v>
      </c>
      <c r="H1013" s="233"/>
      <c r="I1013" s="228">
        <v>14085</v>
      </c>
      <c r="J1013" s="228">
        <v>179</v>
      </c>
      <c r="K1013" s="228"/>
      <c r="L1013" s="227" t="s">
        <v>290</v>
      </c>
      <c r="M1013" s="228">
        <v>100</v>
      </c>
      <c r="N1013" s="228">
        <v>68</v>
      </c>
      <c r="O1013" s="228">
        <v>6800</v>
      </c>
      <c r="P1013" s="228">
        <v>1</v>
      </c>
      <c r="Q1013" s="228"/>
      <c r="R1013" s="228"/>
      <c r="S1013" s="227"/>
      <c r="T1013" s="227"/>
      <c r="U1013" s="227"/>
      <c r="V1013" s="227">
        <v>2009</v>
      </c>
      <c r="W1013" s="233"/>
      <c r="X1013" s="233"/>
      <c r="Y1013" s="233"/>
      <c r="Z1013" s="233"/>
      <c r="AA1013" s="233"/>
      <c r="AB1013" s="233"/>
      <c r="AC1013" s="228"/>
      <c r="AD1013" s="227"/>
      <c r="AE1013" s="227"/>
      <c r="AF1013" s="233"/>
      <c r="AG1013" s="233"/>
      <c r="AH1013" s="233"/>
      <c r="AI1013" s="233"/>
      <c r="AJ1013" s="233"/>
      <c r="AK1013" s="233"/>
      <c r="AL1013" s="233"/>
      <c r="AM1013" s="233"/>
      <c r="AN1013" s="233"/>
      <c r="AO1013" s="233"/>
      <c r="AP1013" s="233"/>
      <c r="AQ1013" s="233"/>
      <c r="AR1013" s="233"/>
      <c r="AS1013" s="233"/>
      <c r="AT1013" s="233"/>
      <c r="AU1013" s="233"/>
      <c r="AV1013" s="227"/>
    </row>
    <row r="1014" spans="1:48" ht="24" customHeight="1">
      <c r="A1014" s="208"/>
      <c r="B1014" s="221"/>
      <c r="C1014" s="227" t="s">
        <v>302</v>
      </c>
      <c r="D1014" s="227" t="s">
        <v>25334</v>
      </c>
      <c r="E1014" s="227" t="s">
        <v>17419</v>
      </c>
      <c r="F1014" s="227" t="s">
        <v>302</v>
      </c>
      <c r="G1014" s="227" t="s">
        <v>302</v>
      </c>
      <c r="H1014" s="233"/>
      <c r="I1014" s="228">
        <v>11850</v>
      </c>
      <c r="J1014" s="228"/>
      <c r="K1014" s="228"/>
      <c r="L1014" s="227" t="s">
        <v>290</v>
      </c>
      <c r="M1014" s="228">
        <v>98</v>
      </c>
      <c r="N1014" s="228">
        <v>51.3</v>
      </c>
      <c r="O1014" s="228">
        <v>5021</v>
      </c>
      <c r="P1014" s="228">
        <v>1</v>
      </c>
      <c r="Q1014" s="228"/>
      <c r="R1014" s="228"/>
      <c r="S1014" s="227" t="s">
        <v>13272</v>
      </c>
      <c r="T1014" s="227"/>
      <c r="U1014" s="227"/>
      <c r="V1014" s="227">
        <v>2021</v>
      </c>
      <c r="W1014" s="233"/>
      <c r="X1014" s="233"/>
      <c r="Y1014" s="233"/>
      <c r="Z1014" s="233"/>
      <c r="AA1014" s="233"/>
      <c r="AB1014" s="233"/>
      <c r="AC1014" s="228">
        <v>6400</v>
      </c>
      <c r="AD1014" s="227"/>
      <c r="AE1014" s="227"/>
      <c r="AF1014" s="233"/>
      <c r="AG1014" s="233"/>
      <c r="AH1014" s="233"/>
      <c r="AI1014" s="233"/>
      <c r="AJ1014" s="233"/>
      <c r="AK1014" s="233"/>
      <c r="AL1014" s="233"/>
      <c r="AM1014" s="233"/>
      <c r="AN1014" s="233"/>
      <c r="AO1014" s="233"/>
      <c r="AP1014" s="233"/>
      <c r="AQ1014" s="233"/>
      <c r="AR1014" s="233"/>
      <c r="AS1014" s="233"/>
      <c r="AT1014" s="233"/>
      <c r="AU1014" s="233"/>
      <c r="AV1014" s="227"/>
    </row>
    <row r="1015" spans="1:48" ht="24" customHeight="1">
      <c r="A1015" s="208"/>
      <c r="B1015" s="221"/>
      <c r="C1015" s="244" t="s">
        <v>302</v>
      </c>
      <c r="D1015" s="244" t="s">
        <v>25335</v>
      </c>
      <c r="E1015" s="244" t="s">
        <v>12299</v>
      </c>
      <c r="F1015" s="227" t="s">
        <v>302</v>
      </c>
      <c r="G1015" s="244" t="s">
        <v>302</v>
      </c>
      <c r="H1015" s="233"/>
      <c r="I1015" s="244">
        <v>5704</v>
      </c>
      <c r="J1015" s="228"/>
      <c r="K1015" s="228"/>
      <c r="L1015" s="227" t="s">
        <v>2003</v>
      </c>
      <c r="M1015" s="244">
        <v>62</v>
      </c>
      <c r="N1015" s="244">
        <v>92</v>
      </c>
      <c r="O1015" s="228">
        <f>M1015*N1015</f>
        <v>5704</v>
      </c>
      <c r="P1015" s="228">
        <v>1</v>
      </c>
      <c r="Q1015" s="228"/>
      <c r="R1015" s="228"/>
      <c r="S1015" s="227"/>
      <c r="T1015" s="227"/>
      <c r="U1015" s="227"/>
      <c r="V1015" s="300">
        <v>1997</v>
      </c>
      <c r="W1015" s="233"/>
      <c r="X1015" s="233"/>
      <c r="Y1015" s="233"/>
      <c r="Z1015" s="233"/>
      <c r="AA1015" s="233"/>
      <c r="AB1015" s="233"/>
      <c r="AC1015" s="228"/>
      <c r="AD1015" s="227"/>
      <c r="AE1015" s="227"/>
      <c r="AF1015" s="233"/>
      <c r="AG1015" s="233"/>
      <c r="AH1015" s="233"/>
      <c r="AI1015" s="233"/>
      <c r="AJ1015" s="233"/>
      <c r="AK1015" s="233"/>
      <c r="AL1015" s="233"/>
      <c r="AM1015" s="233"/>
      <c r="AN1015" s="233"/>
      <c r="AO1015" s="233"/>
      <c r="AP1015" s="233"/>
      <c r="AQ1015" s="233"/>
      <c r="AR1015" s="233"/>
      <c r="AS1015" s="233"/>
      <c r="AT1015" s="233"/>
      <c r="AU1015" s="233"/>
      <c r="AV1015" s="227" t="s">
        <v>17420</v>
      </c>
    </row>
    <row r="1016" spans="1:48" ht="24" customHeight="1">
      <c r="A1016" s="208"/>
      <c r="B1016" s="221"/>
      <c r="C1016" s="244" t="s">
        <v>302</v>
      </c>
      <c r="D1016" s="244" t="s">
        <v>25336</v>
      </c>
      <c r="E1016" s="244" t="s">
        <v>12300</v>
      </c>
      <c r="F1016" s="227" t="s">
        <v>302</v>
      </c>
      <c r="G1016" s="244" t="s">
        <v>302</v>
      </c>
      <c r="H1016" s="233"/>
      <c r="I1016" s="244">
        <v>5880</v>
      </c>
      <c r="J1016" s="228"/>
      <c r="K1016" s="228"/>
      <c r="L1016" s="227" t="s">
        <v>1982</v>
      </c>
      <c r="M1016" s="244">
        <v>56</v>
      </c>
      <c r="N1016" s="244">
        <v>105</v>
      </c>
      <c r="O1016" s="228">
        <f>M1016*N1016</f>
        <v>5880</v>
      </c>
      <c r="P1016" s="228">
        <v>1</v>
      </c>
      <c r="Q1016" s="228"/>
      <c r="R1016" s="228"/>
      <c r="S1016" s="227"/>
      <c r="T1016" s="227"/>
      <c r="U1016" s="227"/>
      <c r="V1016" s="300">
        <v>1997</v>
      </c>
      <c r="W1016" s="233"/>
      <c r="X1016" s="233"/>
      <c r="Y1016" s="233"/>
      <c r="Z1016" s="233"/>
      <c r="AA1016" s="233"/>
      <c r="AB1016" s="233"/>
      <c r="AC1016" s="228"/>
      <c r="AD1016" s="227"/>
      <c r="AE1016" s="227"/>
      <c r="AF1016" s="233"/>
      <c r="AG1016" s="233"/>
      <c r="AH1016" s="233"/>
      <c r="AI1016" s="233"/>
      <c r="AJ1016" s="233"/>
      <c r="AK1016" s="233"/>
      <c r="AL1016" s="233"/>
      <c r="AM1016" s="233"/>
      <c r="AN1016" s="233"/>
      <c r="AO1016" s="233"/>
      <c r="AP1016" s="233"/>
      <c r="AQ1016" s="233"/>
      <c r="AR1016" s="233"/>
      <c r="AS1016" s="233"/>
      <c r="AT1016" s="233"/>
      <c r="AU1016" s="233"/>
      <c r="AV1016" s="227" t="s">
        <v>17420</v>
      </c>
    </row>
    <row r="1017" spans="1:48" ht="24" customHeight="1">
      <c r="A1017" s="208"/>
      <c r="B1017" s="221"/>
      <c r="C1017" s="244" t="s">
        <v>302</v>
      </c>
      <c r="D1017" s="244" t="s">
        <v>25337</v>
      </c>
      <c r="E1017" s="244" t="s">
        <v>12301</v>
      </c>
      <c r="F1017" s="227" t="s">
        <v>302</v>
      </c>
      <c r="G1017" s="244" t="s">
        <v>302</v>
      </c>
      <c r="H1017" s="233"/>
      <c r="I1017" s="244">
        <v>5170</v>
      </c>
      <c r="J1017" s="228"/>
      <c r="K1017" s="228"/>
      <c r="L1017" s="227" t="s">
        <v>1979</v>
      </c>
      <c r="M1017" s="244">
        <v>55</v>
      </c>
      <c r="N1017" s="244">
        <v>94</v>
      </c>
      <c r="O1017" s="228">
        <f>M1017*N1017</f>
        <v>5170</v>
      </c>
      <c r="P1017" s="228">
        <v>1</v>
      </c>
      <c r="Q1017" s="228"/>
      <c r="R1017" s="228"/>
      <c r="S1017" s="227"/>
      <c r="T1017" s="227"/>
      <c r="U1017" s="227"/>
      <c r="V1017" s="300">
        <v>1996</v>
      </c>
      <c r="W1017" s="233"/>
      <c r="X1017" s="233"/>
      <c r="Y1017" s="233"/>
      <c r="Z1017" s="233"/>
      <c r="AA1017" s="233"/>
      <c r="AB1017" s="233"/>
      <c r="AC1017" s="228"/>
      <c r="AD1017" s="227"/>
      <c r="AE1017" s="227"/>
      <c r="AF1017" s="233"/>
      <c r="AG1017" s="233"/>
      <c r="AH1017" s="233"/>
      <c r="AI1017" s="233"/>
      <c r="AJ1017" s="233"/>
      <c r="AK1017" s="233"/>
      <c r="AL1017" s="233"/>
      <c r="AM1017" s="233"/>
      <c r="AN1017" s="233"/>
      <c r="AO1017" s="233"/>
      <c r="AP1017" s="233"/>
      <c r="AQ1017" s="233"/>
      <c r="AR1017" s="233"/>
      <c r="AS1017" s="233"/>
      <c r="AT1017" s="233"/>
      <c r="AU1017" s="233"/>
      <c r="AV1017" s="227" t="s">
        <v>17420</v>
      </c>
    </row>
    <row r="1018" spans="1:48" ht="24" customHeight="1">
      <c r="A1018" s="208"/>
      <c r="B1018" s="221"/>
      <c r="C1018" s="244" t="s">
        <v>302</v>
      </c>
      <c r="D1018" s="244" t="s">
        <v>25338</v>
      </c>
      <c r="E1018" s="244" t="s">
        <v>12302</v>
      </c>
      <c r="F1018" s="227" t="s">
        <v>302</v>
      </c>
      <c r="G1018" s="244" t="s">
        <v>302</v>
      </c>
      <c r="H1018" s="233"/>
      <c r="I1018" s="244">
        <v>4950</v>
      </c>
      <c r="J1018" s="228"/>
      <c r="K1018" s="228"/>
      <c r="L1018" s="227" t="s">
        <v>1979</v>
      </c>
      <c r="M1018" s="244">
        <v>55</v>
      </c>
      <c r="N1018" s="244">
        <v>90</v>
      </c>
      <c r="O1018" s="228">
        <f>M1018*N1018</f>
        <v>4950</v>
      </c>
      <c r="P1018" s="228">
        <v>1</v>
      </c>
      <c r="Q1018" s="228"/>
      <c r="R1018" s="228"/>
      <c r="S1018" s="227"/>
      <c r="T1018" s="227"/>
      <c r="U1018" s="227"/>
      <c r="V1018" s="300">
        <v>1993</v>
      </c>
      <c r="W1018" s="233"/>
      <c r="X1018" s="233"/>
      <c r="Y1018" s="233"/>
      <c r="Z1018" s="233"/>
      <c r="AA1018" s="233"/>
      <c r="AB1018" s="233"/>
      <c r="AC1018" s="228"/>
      <c r="AD1018" s="227"/>
      <c r="AE1018" s="227"/>
      <c r="AF1018" s="233"/>
      <c r="AG1018" s="233"/>
      <c r="AH1018" s="233"/>
      <c r="AI1018" s="233"/>
      <c r="AJ1018" s="233"/>
      <c r="AK1018" s="233"/>
      <c r="AL1018" s="233"/>
      <c r="AM1018" s="233"/>
      <c r="AN1018" s="233"/>
      <c r="AO1018" s="233"/>
      <c r="AP1018" s="233"/>
      <c r="AQ1018" s="233"/>
      <c r="AR1018" s="233"/>
      <c r="AS1018" s="233"/>
      <c r="AT1018" s="233"/>
      <c r="AU1018" s="233"/>
      <c r="AV1018" s="227" t="s">
        <v>17420</v>
      </c>
    </row>
    <row r="1019" spans="1:48" ht="24" customHeight="1">
      <c r="A1019" s="208"/>
      <c r="B1019" s="221"/>
      <c r="C1019" s="244" t="s">
        <v>302</v>
      </c>
      <c r="D1019" s="244" t="s">
        <v>25339</v>
      </c>
      <c r="E1019" s="244" t="s">
        <v>12303</v>
      </c>
      <c r="F1019" s="227" t="s">
        <v>302</v>
      </c>
      <c r="G1019" s="244" t="s">
        <v>302</v>
      </c>
      <c r="H1019" s="233"/>
      <c r="I1019" s="244">
        <v>5720</v>
      </c>
      <c r="J1019" s="228"/>
      <c r="K1019" s="228"/>
      <c r="L1019" s="227" t="s">
        <v>2003</v>
      </c>
      <c r="M1019" s="244">
        <v>65</v>
      </c>
      <c r="N1019" s="244">
        <v>88</v>
      </c>
      <c r="O1019" s="228">
        <f t="shared" ref="O1019:O1021" si="9">M1019*N1019</f>
        <v>5720</v>
      </c>
      <c r="P1019" s="228">
        <v>1</v>
      </c>
      <c r="Q1019" s="228"/>
      <c r="R1019" s="228"/>
      <c r="S1019" s="227"/>
      <c r="T1019" s="227"/>
      <c r="U1019" s="227"/>
      <c r="V1019" s="300">
        <v>1993</v>
      </c>
      <c r="W1019" s="233"/>
      <c r="X1019" s="233"/>
      <c r="Y1019" s="233"/>
      <c r="Z1019" s="233"/>
      <c r="AA1019" s="233"/>
      <c r="AB1019" s="233"/>
      <c r="AC1019" s="228"/>
      <c r="AD1019" s="227"/>
      <c r="AE1019" s="227"/>
      <c r="AF1019" s="233"/>
      <c r="AG1019" s="233"/>
      <c r="AH1019" s="233"/>
      <c r="AI1019" s="233"/>
      <c r="AJ1019" s="233"/>
      <c r="AK1019" s="233"/>
      <c r="AL1019" s="233"/>
      <c r="AM1019" s="233"/>
      <c r="AN1019" s="233"/>
      <c r="AO1019" s="233"/>
      <c r="AP1019" s="233"/>
      <c r="AQ1019" s="233"/>
      <c r="AR1019" s="233"/>
      <c r="AS1019" s="233"/>
      <c r="AT1019" s="233"/>
      <c r="AU1019" s="233"/>
      <c r="AV1019" s="227" t="s">
        <v>17420</v>
      </c>
    </row>
    <row r="1020" spans="1:48" ht="24" customHeight="1">
      <c r="A1020" s="208"/>
      <c r="B1020" s="221"/>
      <c r="C1020" s="244" t="s">
        <v>302</v>
      </c>
      <c r="D1020" s="244" t="s">
        <v>25340</v>
      </c>
      <c r="E1020" s="244" t="s">
        <v>17421</v>
      </c>
      <c r="F1020" s="227" t="s">
        <v>302</v>
      </c>
      <c r="G1020" s="244" t="s">
        <v>302</v>
      </c>
      <c r="H1020" s="233"/>
      <c r="I1020" s="244">
        <v>2380</v>
      </c>
      <c r="J1020" s="228"/>
      <c r="K1020" s="228"/>
      <c r="L1020" s="227" t="s">
        <v>2003</v>
      </c>
      <c r="M1020" s="244">
        <v>34</v>
      </c>
      <c r="N1020" s="244">
        <v>70</v>
      </c>
      <c r="O1020" s="228">
        <f t="shared" si="9"/>
        <v>2380</v>
      </c>
      <c r="P1020" s="228">
        <v>1</v>
      </c>
      <c r="Q1020" s="228"/>
      <c r="R1020" s="228"/>
      <c r="S1020" s="227"/>
      <c r="T1020" s="227"/>
      <c r="U1020" s="227"/>
      <c r="V1020" s="300">
        <v>1993</v>
      </c>
      <c r="W1020" s="233"/>
      <c r="X1020" s="233"/>
      <c r="Y1020" s="233"/>
      <c r="Z1020" s="233"/>
      <c r="AA1020" s="233"/>
      <c r="AB1020" s="233"/>
      <c r="AC1020" s="228"/>
      <c r="AD1020" s="227"/>
      <c r="AE1020" s="227"/>
      <c r="AF1020" s="233"/>
      <c r="AG1020" s="233"/>
      <c r="AH1020" s="233"/>
      <c r="AI1020" s="233"/>
      <c r="AJ1020" s="233"/>
      <c r="AK1020" s="233"/>
      <c r="AL1020" s="233"/>
      <c r="AM1020" s="233"/>
      <c r="AN1020" s="233"/>
      <c r="AO1020" s="233"/>
      <c r="AP1020" s="233"/>
      <c r="AQ1020" s="233"/>
      <c r="AR1020" s="233"/>
      <c r="AS1020" s="233"/>
      <c r="AT1020" s="233"/>
      <c r="AU1020" s="233"/>
      <c r="AV1020" s="227"/>
    </row>
    <row r="1021" spans="1:48" ht="24" customHeight="1">
      <c r="A1021" s="208"/>
      <c r="B1021" s="221"/>
      <c r="C1021" s="244" t="s">
        <v>302</v>
      </c>
      <c r="D1021" s="244" t="s">
        <v>25341</v>
      </c>
      <c r="E1021" s="244" t="s">
        <v>17422</v>
      </c>
      <c r="F1021" s="227" t="s">
        <v>302</v>
      </c>
      <c r="G1021" s="244" t="s">
        <v>302</v>
      </c>
      <c r="H1021" s="233"/>
      <c r="I1021" s="244">
        <v>6300</v>
      </c>
      <c r="J1021" s="228"/>
      <c r="K1021" s="228"/>
      <c r="L1021" s="227" t="s">
        <v>2003</v>
      </c>
      <c r="M1021" s="244">
        <v>60</v>
      </c>
      <c r="N1021" s="244">
        <v>105</v>
      </c>
      <c r="O1021" s="228">
        <f t="shared" si="9"/>
        <v>6300</v>
      </c>
      <c r="P1021" s="228">
        <v>1</v>
      </c>
      <c r="Q1021" s="228"/>
      <c r="R1021" s="228"/>
      <c r="S1021" s="227"/>
      <c r="T1021" s="227"/>
      <c r="U1021" s="227"/>
      <c r="V1021" s="300">
        <v>2011</v>
      </c>
      <c r="W1021" s="233"/>
      <c r="X1021" s="233"/>
      <c r="Y1021" s="233"/>
      <c r="Z1021" s="233"/>
      <c r="AA1021" s="233"/>
      <c r="AB1021" s="233"/>
      <c r="AC1021" s="228"/>
      <c r="AD1021" s="227"/>
      <c r="AE1021" s="227"/>
      <c r="AF1021" s="233"/>
      <c r="AG1021" s="233"/>
      <c r="AH1021" s="233"/>
      <c r="AI1021" s="233"/>
      <c r="AJ1021" s="233"/>
      <c r="AK1021" s="233"/>
      <c r="AL1021" s="233"/>
      <c r="AM1021" s="233"/>
      <c r="AN1021" s="233"/>
      <c r="AO1021" s="233"/>
      <c r="AP1021" s="233"/>
      <c r="AQ1021" s="233"/>
      <c r="AR1021" s="233"/>
      <c r="AS1021" s="233"/>
      <c r="AT1021" s="233"/>
      <c r="AU1021" s="233"/>
      <c r="AV1021" s="227"/>
    </row>
    <row r="1022" spans="1:48" ht="24" customHeight="1">
      <c r="A1022" s="208"/>
      <c r="B1022" s="221"/>
      <c r="C1022" s="244" t="s">
        <v>2046</v>
      </c>
      <c r="D1022" s="244" t="s">
        <v>25342</v>
      </c>
      <c r="E1022" s="227" t="s">
        <v>17423</v>
      </c>
      <c r="F1022" s="227" t="s">
        <v>2046</v>
      </c>
      <c r="G1022" s="227" t="s">
        <v>2046</v>
      </c>
      <c r="H1022" s="233"/>
      <c r="I1022" s="228">
        <v>6800</v>
      </c>
      <c r="J1022" s="228"/>
      <c r="K1022" s="228"/>
      <c r="L1022" s="227" t="s">
        <v>310</v>
      </c>
      <c r="M1022" s="228">
        <v>73</v>
      </c>
      <c r="N1022" s="228">
        <v>110</v>
      </c>
      <c r="O1022" s="228">
        <v>6800</v>
      </c>
      <c r="P1022" s="228">
        <v>1</v>
      </c>
      <c r="Q1022" s="228"/>
      <c r="R1022" s="228"/>
      <c r="S1022" s="227"/>
      <c r="T1022" s="227"/>
      <c r="U1022" s="227"/>
      <c r="V1022" s="227">
        <v>2011</v>
      </c>
      <c r="W1022" s="233"/>
      <c r="X1022" s="233"/>
      <c r="Y1022" s="233"/>
      <c r="Z1022" s="233"/>
      <c r="AA1022" s="233"/>
      <c r="AB1022" s="233"/>
      <c r="AC1022" s="228"/>
      <c r="AD1022" s="227"/>
      <c r="AE1022" s="227"/>
      <c r="AF1022" s="233"/>
      <c r="AG1022" s="233"/>
      <c r="AH1022" s="233"/>
      <c r="AI1022" s="233"/>
      <c r="AJ1022" s="233"/>
      <c r="AK1022" s="233"/>
      <c r="AL1022" s="233"/>
      <c r="AM1022" s="233"/>
      <c r="AN1022" s="233"/>
      <c r="AO1022" s="233"/>
      <c r="AP1022" s="233"/>
      <c r="AQ1022" s="233"/>
      <c r="AR1022" s="233"/>
      <c r="AS1022" s="233"/>
      <c r="AT1022" s="233"/>
      <c r="AU1022" s="233"/>
      <c r="AV1022" s="227"/>
    </row>
    <row r="1023" spans="1:48" ht="24" customHeight="1">
      <c r="A1023" s="208"/>
      <c r="B1023" s="221"/>
      <c r="C1023" s="227" t="s">
        <v>2046</v>
      </c>
      <c r="D1023" s="227" t="s">
        <v>25343</v>
      </c>
      <c r="E1023" s="227" t="s">
        <v>17424</v>
      </c>
      <c r="F1023" s="227" t="s">
        <v>2046</v>
      </c>
      <c r="G1023" s="227" t="s">
        <v>2046</v>
      </c>
      <c r="H1023" s="233"/>
      <c r="I1023" s="228">
        <v>1125</v>
      </c>
      <c r="J1023" s="228"/>
      <c r="K1023" s="228"/>
      <c r="L1023" s="227" t="s">
        <v>1979</v>
      </c>
      <c r="M1023" s="228">
        <v>74</v>
      </c>
      <c r="N1023" s="228">
        <v>114</v>
      </c>
      <c r="O1023" s="228">
        <f>M1023*N1023</f>
        <v>8436</v>
      </c>
      <c r="P1023" s="228">
        <v>1</v>
      </c>
      <c r="Q1023" s="228"/>
      <c r="R1023" s="228"/>
      <c r="S1023" s="227"/>
      <c r="T1023" s="227"/>
      <c r="U1023" s="227"/>
      <c r="V1023" s="227">
        <v>2022</v>
      </c>
      <c r="W1023" s="233"/>
      <c r="X1023" s="233"/>
      <c r="Y1023" s="233"/>
      <c r="Z1023" s="233"/>
      <c r="AA1023" s="233"/>
      <c r="AB1023" s="233"/>
      <c r="AC1023" s="228"/>
      <c r="AD1023" s="227"/>
      <c r="AE1023" s="227"/>
      <c r="AF1023" s="233"/>
      <c r="AG1023" s="233"/>
      <c r="AH1023" s="233"/>
      <c r="AI1023" s="233"/>
      <c r="AJ1023" s="233"/>
      <c r="AK1023" s="233"/>
      <c r="AL1023" s="233"/>
      <c r="AM1023" s="233"/>
      <c r="AN1023" s="233"/>
      <c r="AO1023" s="233"/>
      <c r="AP1023" s="233"/>
      <c r="AQ1023" s="233"/>
      <c r="AR1023" s="233"/>
      <c r="AS1023" s="233"/>
      <c r="AT1023" s="233"/>
      <c r="AU1023" s="233"/>
      <c r="AV1023" s="227"/>
    </row>
    <row r="1024" spans="1:48" ht="24" customHeight="1">
      <c r="A1024" s="208"/>
      <c r="B1024" s="221"/>
      <c r="C1024" s="227" t="s">
        <v>2046</v>
      </c>
      <c r="D1024" s="227" t="s">
        <v>25344</v>
      </c>
      <c r="E1024" s="227" t="s">
        <v>17425</v>
      </c>
      <c r="F1024" s="227" t="s">
        <v>302</v>
      </c>
      <c r="G1024" s="227" t="s">
        <v>302</v>
      </c>
      <c r="H1024" s="233"/>
      <c r="I1024" s="228"/>
      <c r="J1024" s="228">
        <v>18143</v>
      </c>
      <c r="K1024" s="228">
        <v>18143</v>
      </c>
      <c r="L1024" s="227" t="s">
        <v>290</v>
      </c>
      <c r="M1024" s="228">
        <v>66</v>
      </c>
      <c r="N1024" s="228">
        <v>97</v>
      </c>
      <c r="O1024" s="228">
        <f>M1024*N1024</f>
        <v>6402</v>
      </c>
      <c r="P1024" s="228">
        <v>1</v>
      </c>
      <c r="Q1024" s="228"/>
      <c r="R1024" s="228"/>
      <c r="S1024" s="227"/>
      <c r="T1024" s="227"/>
      <c r="U1024" s="227"/>
      <c r="V1024" s="227"/>
      <c r="W1024" s="233"/>
      <c r="X1024" s="233"/>
      <c r="Y1024" s="233"/>
      <c r="Z1024" s="233"/>
      <c r="AA1024" s="233"/>
      <c r="AB1024" s="233"/>
      <c r="AC1024" s="228"/>
      <c r="AD1024" s="227"/>
      <c r="AE1024" s="227"/>
      <c r="AF1024" s="233"/>
      <c r="AG1024" s="233"/>
      <c r="AH1024" s="233"/>
      <c r="AI1024" s="233"/>
      <c r="AJ1024" s="233"/>
      <c r="AK1024" s="233"/>
      <c r="AL1024" s="233"/>
      <c r="AM1024" s="233"/>
      <c r="AN1024" s="233"/>
      <c r="AO1024" s="233"/>
      <c r="AP1024" s="233"/>
      <c r="AQ1024" s="233"/>
      <c r="AR1024" s="233"/>
      <c r="AS1024" s="233"/>
      <c r="AT1024" s="233"/>
      <c r="AU1024" s="233"/>
      <c r="AV1024" s="227"/>
    </row>
    <row r="1025" spans="1:48" ht="24" customHeight="1">
      <c r="A1025" s="208"/>
      <c r="B1025" s="221"/>
      <c r="C1025" s="227" t="s">
        <v>6301</v>
      </c>
      <c r="D1025" s="227" t="s">
        <v>25345</v>
      </c>
      <c r="E1025" s="227" t="s">
        <v>6439</v>
      </c>
      <c r="F1025" s="227" t="s">
        <v>6301</v>
      </c>
      <c r="G1025" s="227" t="s">
        <v>6301</v>
      </c>
      <c r="H1025" s="233"/>
      <c r="I1025" s="228">
        <v>11308</v>
      </c>
      <c r="J1025" s="228">
        <v>187</v>
      </c>
      <c r="K1025" s="228">
        <v>320</v>
      </c>
      <c r="L1025" s="227" t="s">
        <v>290</v>
      </c>
      <c r="M1025" s="228">
        <v>77</v>
      </c>
      <c r="N1025" s="228">
        <v>111</v>
      </c>
      <c r="O1025" s="228">
        <v>8547</v>
      </c>
      <c r="P1025" s="228">
        <v>1</v>
      </c>
      <c r="Q1025" s="228">
        <v>2416</v>
      </c>
      <c r="R1025" s="228">
        <v>2500</v>
      </c>
      <c r="S1025" s="227" t="s">
        <v>465</v>
      </c>
      <c r="T1025" s="227" t="s">
        <v>1155</v>
      </c>
      <c r="U1025" s="227"/>
      <c r="V1025" s="227">
        <v>2005</v>
      </c>
      <c r="W1025" s="233"/>
      <c r="X1025" s="233"/>
      <c r="Y1025" s="233"/>
      <c r="Z1025" s="233"/>
      <c r="AA1025" s="233"/>
      <c r="AB1025" s="233"/>
      <c r="AC1025" s="228">
        <v>5400</v>
      </c>
      <c r="AD1025" s="227"/>
      <c r="AE1025" s="227"/>
      <c r="AF1025" s="233"/>
      <c r="AG1025" s="233"/>
      <c r="AH1025" s="233"/>
      <c r="AI1025" s="233"/>
      <c r="AJ1025" s="233"/>
      <c r="AK1025" s="233"/>
      <c r="AL1025" s="233"/>
      <c r="AM1025" s="233"/>
      <c r="AN1025" s="233"/>
      <c r="AO1025" s="233"/>
      <c r="AP1025" s="233"/>
      <c r="AQ1025" s="233"/>
      <c r="AR1025" s="233"/>
      <c r="AS1025" s="233"/>
      <c r="AT1025" s="233"/>
      <c r="AU1025" s="233"/>
      <c r="AV1025" s="227"/>
    </row>
    <row r="1026" spans="1:48" ht="24" customHeight="1">
      <c r="A1026" s="208"/>
      <c r="B1026" s="221"/>
      <c r="C1026" s="227" t="s">
        <v>6301</v>
      </c>
      <c r="D1026" s="227" t="s">
        <v>25346</v>
      </c>
      <c r="E1026" s="227" t="s">
        <v>6440</v>
      </c>
      <c r="F1026" s="227" t="s">
        <v>6301</v>
      </c>
      <c r="G1026" s="227" t="s">
        <v>6301</v>
      </c>
      <c r="H1026" s="233"/>
      <c r="I1026" s="228">
        <v>65070</v>
      </c>
      <c r="J1026" s="228">
        <v>352</v>
      </c>
      <c r="K1026" s="228">
        <v>352</v>
      </c>
      <c r="L1026" s="227" t="s">
        <v>6441</v>
      </c>
      <c r="M1026" s="228">
        <v>68</v>
      </c>
      <c r="N1026" s="228">
        <v>105</v>
      </c>
      <c r="O1026" s="228">
        <v>23300</v>
      </c>
      <c r="P1026" s="228">
        <v>3</v>
      </c>
      <c r="Q1026" s="228">
        <v>1684</v>
      </c>
      <c r="R1026" s="228">
        <v>2000</v>
      </c>
      <c r="S1026" s="227" t="s">
        <v>465</v>
      </c>
      <c r="T1026" s="227" t="s">
        <v>466</v>
      </c>
      <c r="U1026" s="227"/>
      <c r="V1026" s="227">
        <v>2008</v>
      </c>
      <c r="W1026" s="233"/>
      <c r="X1026" s="233"/>
      <c r="Y1026" s="233"/>
      <c r="Z1026" s="233"/>
      <c r="AA1026" s="233"/>
      <c r="AB1026" s="233"/>
      <c r="AC1026" s="228">
        <v>5500</v>
      </c>
      <c r="AD1026" s="227"/>
      <c r="AE1026" s="227"/>
      <c r="AF1026" s="233"/>
      <c r="AG1026" s="233"/>
      <c r="AH1026" s="233"/>
      <c r="AI1026" s="233"/>
      <c r="AJ1026" s="233"/>
      <c r="AK1026" s="233"/>
      <c r="AL1026" s="233"/>
      <c r="AM1026" s="233"/>
      <c r="AN1026" s="233"/>
      <c r="AO1026" s="233"/>
      <c r="AP1026" s="233"/>
      <c r="AQ1026" s="233"/>
      <c r="AR1026" s="233"/>
      <c r="AS1026" s="233"/>
      <c r="AT1026" s="233"/>
      <c r="AU1026" s="233"/>
      <c r="AV1026" s="227"/>
    </row>
    <row r="1027" spans="1:48" ht="24" customHeight="1">
      <c r="A1027" s="208"/>
      <c r="B1027" s="221"/>
      <c r="C1027" s="227" t="s">
        <v>6301</v>
      </c>
      <c r="D1027" s="227" t="s">
        <v>25294</v>
      </c>
      <c r="E1027" s="227" t="s">
        <v>6442</v>
      </c>
      <c r="F1027" s="227" t="s">
        <v>6301</v>
      </c>
      <c r="G1027" s="227" t="s">
        <v>17416</v>
      </c>
      <c r="H1027" s="233"/>
      <c r="I1027" s="228"/>
      <c r="J1027" s="228"/>
      <c r="K1027" s="228"/>
      <c r="L1027" s="227" t="s">
        <v>1982</v>
      </c>
      <c r="M1027" s="228">
        <v>68</v>
      </c>
      <c r="N1027" s="228">
        <v>105</v>
      </c>
      <c r="O1027" s="228">
        <v>12812</v>
      </c>
      <c r="P1027" s="228">
        <v>2</v>
      </c>
      <c r="Q1027" s="228">
        <v>550</v>
      </c>
      <c r="R1027" s="228">
        <v>550</v>
      </c>
      <c r="S1027" s="227" t="s">
        <v>465</v>
      </c>
      <c r="T1027" s="227" t="s">
        <v>1081</v>
      </c>
      <c r="U1027" s="227"/>
      <c r="V1027" s="227">
        <v>2010</v>
      </c>
      <c r="W1027" s="233"/>
      <c r="X1027" s="233"/>
      <c r="Y1027" s="233"/>
      <c r="Z1027" s="233"/>
      <c r="AA1027" s="233"/>
      <c r="AB1027" s="233"/>
      <c r="AC1027" s="228">
        <v>408</v>
      </c>
      <c r="AD1027" s="227"/>
      <c r="AE1027" s="227"/>
      <c r="AF1027" s="233"/>
      <c r="AG1027" s="233"/>
      <c r="AH1027" s="233"/>
      <c r="AI1027" s="233"/>
      <c r="AJ1027" s="233"/>
      <c r="AK1027" s="233"/>
      <c r="AL1027" s="233"/>
      <c r="AM1027" s="233"/>
      <c r="AN1027" s="233"/>
      <c r="AO1027" s="233"/>
      <c r="AP1027" s="233"/>
      <c r="AQ1027" s="233"/>
      <c r="AR1027" s="233"/>
      <c r="AS1027" s="233"/>
      <c r="AT1027" s="233"/>
      <c r="AU1027" s="233"/>
      <c r="AV1027" s="227"/>
    </row>
    <row r="1028" spans="1:48" ht="24" customHeight="1">
      <c r="A1028" s="208"/>
      <c r="B1028" s="221"/>
      <c r="C1028" s="227" t="s">
        <v>13294</v>
      </c>
      <c r="D1028" s="227" t="s">
        <v>25347</v>
      </c>
      <c r="E1028" s="227" t="s">
        <v>17606</v>
      </c>
      <c r="F1028" s="227" t="s">
        <v>13294</v>
      </c>
      <c r="G1028" s="227" t="s">
        <v>13294</v>
      </c>
      <c r="H1028" s="233"/>
      <c r="I1028" s="228"/>
      <c r="J1028" s="228"/>
      <c r="K1028" s="228"/>
      <c r="L1028" s="227"/>
      <c r="M1028" s="228"/>
      <c r="N1028" s="228"/>
      <c r="O1028" s="228"/>
      <c r="P1028" s="228"/>
      <c r="Q1028" s="228"/>
      <c r="R1028" s="228"/>
      <c r="S1028" s="227"/>
      <c r="T1028" s="227"/>
      <c r="U1028" s="227"/>
      <c r="V1028" s="227">
        <v>2020</v>
      </c>
      <c r="W1028" s="233"/>
      <c r="X1028" s="233"/>
      <c r="Y1028" s="233"/>
      <c r="Z1028" s="233"/>
      <c r="AA1028" s="233"/>
      <c r="AB1028" s="233"/>
      <c r="AC1028" s="228"/>
      <c r="AD1028" s="227"/>
      <c r="AE1028" s="227"/>
      <c r="AF1028" s="233"/>
      <c r="AG1028" s="233"/>
      <c r="AH1028" s="233"/>
      <c r="AI1028" s="233"/>
      <c r="AJ1028" s="233"/>
      <c r="AK1028" s="233"/>
      <c r="AL1028" s="233"/>
      <c r="AM1028" s="233"/>
      <c r="AN1028" s="233"/>
      <c r="AO1028" s="233"/>
      <c r="AP1028" s="233"/>
      <c r="AQ1028" s="233"/>
      <c r="AR1028" s="233"/>
      <c r="AS1028" s="233"/>
      <c r="AT1028" s="233"/>
      <c r="AU1028" s="233"/>
      <c r="AV1028" s="227"/>
    </row>
    <row r="1029" spans="1:48" ht="24" customHeight="1">
      <c r="A1029" s="208"/>
      <c r="B1029" s="221"/>
      <c r="C1029" s="227" t="s">
        <v>13294</v>
      </c>
      <c r="D1029" s="227" t="s">
        <v>25348</v>
      </c>
      <c r="E1029" s="227" t="s">
        <v>17426</v>
      </c>
      <c r="F1029" s="227" t="s">
        <v>13294</v>
      </c>
      <c r="G1029" s="233" t="s">
        <v>14325</v>
      </c>
      <c r="H1029" s="233"/>
      <c r="I1029" s="228">
        <v>52700</v>
      </c>
      <c r="J1029" s="228"/>
      <c r="K1029" s="228"/>
      <c r="L1029" s="227" t="s">
        <v>1979</v>
      </c>
      <c r="M1029" s="228"/>
      <c r="N1029" s="228"/>
      <c r="O1029" s="228">
        <v>8970</v>
      </c>
      <c r="P1029" s="228">
        <v>1</v>
      </c>
      <c r="Q1029" s="228"/>
      <c r="R1029" s="228"/>
      <c r="S1029" s="227"/>
      <c r="T1029" s="227"/>
      <c r="U1029" s="227"/>
      <c r="V1029" s="227">
        <v>2023</v>
      </c>
      <c r="W1029" s="233"/>
      <c r="X1029" s="233"/>
      <c r="Y1029" s="233"/>
      <c r="Z1029" s="233"/>
      <c r="AA1029" s="233"/>
      <c r="AB1029" s="233"/>
      <c r="AC1029" s="228"/>
      <c r="AD1029" s="227"/>
      <c r="AE1029" s="227"/>
      <c r="AF1029" s="233"/>
      <c r="AG1029" s="233"/>
      <c r="AH1029" s="233"/>
      <c r="AI1029" s="233"/>
      <c r="AJ1029" s="233"/>
      <c r="AK1029" s="233"/>
      <c r="AL1029" s="233"/>
      <c r="AM1029" s="233"/>
      <c r="AN1029" s="233"/>
      <c r="AO1029" s="233"/>
      <c r="AP1029" s="233"/>
      <c r="AQ1029" s="233"/>
      <c r="AR1029" s="233"/>
      <c r="AS1029" s="233"/>
      <c r="AT1029" s="233"/>
      <c r="AU1029" s="233"/>
      <c r="AV1029" s="227"/>
    </row>
    <row r="1030" spans="1:48" ht="24" customHeight="1">
      <c r="A1030" s="208"/>
      <c r="B1030" s="221"/>
      <c r="C1030" s="227" t="s">
        <v>6305</v>
      </c>
      <c r="D1030" s="227" t="s">
        <v>6443</v>
      </c>
      <c r="E1030" s="227" t="s">
        <v>9055</v>
      </c>
      <c r="F1030" s="227" t="s">
        <v>6305</v>
      </c>
      <c r="G1030" s="227" t="s">
        <v>6444</v>
      </c>
      <c r="H1030" s="233">
        <v>2</v>
      </c>
      <c r="I1030" s="228">
        <v>65880</v>
      </c>
      <c r="J1030" s="228">
        <v>63</v>
      </c>
      <c r="K1030" s="228">
        <v>75</v>
      </c>
      <c r="L1030" s="227" t="s">
        <v>14317</v>
      </c>
      <c r="M1030" s="228">
        <v>75</v>
      </c>
      <c r="N1030" s="228">
        <v>107</v>
      </c>
      <c r="O1030" s="228">
        <v>16050</v>
      </c>
      <c r="P1030" s="228">
        <v>2</v>
      </c>
      <c r="Q1030" s="228">
        <v>50</v>
      </c>
      <c r="R1030" s="228">
        <v>1500</v>
      </c>
      <c r="S1030" s="227" t="s">
        <v>3901</v>
      </c>
      <c r="T1030" s="227" t="s">
        <v>466</v>
      </c>
      <c r="U1030" s="227"/>
      <c r="V1030" s="227">
        <v>2006</v>
      </c>
      <c r="W1030" s="233">
        <v>878</v>
      </c>
      <c r="X1030" s="233"/>
      <c r="Y1030" s="233"/>
      <c r="Z1030" s="233"/>
      <c r="AA1030" s="233"/>
      <c r="AB1030" s="233"/>
      <c r="AC1030" s="228">
        <v>2800</v>
      </c>
      <c r="AD1030" s="227"/>
      <c r="AE1030" s="227"/>
      <c r="AF1030" s="233"/>
      <c r="AG1030" s="233"/>
      <c r="AH1030" s="233"/>
      <c r="AI1030" s="233"/>
      <c r="AJ1030" s="233"/>
      <c r="AK1030" s="233"/>
      <c r="AL1030" s="233"/>
      <c r="AM1030" s="233"/>
      <c r="AN1030" s="233"/>
      <c r="AO1030" s="233"/>
      <c r="AP1030" s="233"/>
      <c r="AQ1030" s="233"/>
      <c r="AR1030" s="233"/>
      <c r="AS1030" s="233"/>
      <c r="AT1030" s="233"/>
      <c r="AU1030" s="233"/>
      <c r="AV1030" s="227"/>
    </row>
    <row r="1031" spans="1:48" ht="24" customHeight="1">
      <c r="A1031" s="208"/>
      <c r="B1031" s="221"/>
      <c r="C1031" s="227" t="s">
        <v>6305</v>
      </c>
      <c r="D1031" s="227" t="s">
        <v>6445</v>
      </c>
      <c r="E1031" s="227" t="s">
        <v>6446</v>
      </c>
      <c r="F1031" s="227" t="s">
        <v>6305</v>
      </c>
      <c r="G1031" s="227" t="s">
        <v>6305</v>
      </c>
      <c r="H1031" s="233"/>
      <c r="I1031" s="228">
        <v>9330</v>
      </c>
      <c r="J1031" s="228"/>
      <c r="K1031" s="228"/>
      <c r="L1031" s="227" t="s">
        <v>310</v>
      </c>
      <c r="M1031" s="228">
        <v>60</v>
      </c>
      <c r="N1031" s="228">
        <v>90</v>
      </c>
      <c r="O1031" s="228">
        <v>5400</v>
      </c>
      <c r="P1031" s="228">
        <v>1</v>
      </c>
      <c r="Q1031" s="228">
        <v>300</v>
      </c>
      <c r="R1031" s="228">
        <v>500</v>
      </c>
      <c r="S1031" s="227" t="s">
        <v>178</v>
      </c>
      <c r="T1031" s="227" t="s">
        <v>466</v>
      </c>
      <c r="U1031" s="227"/>
      <c r="V1031" s="227">
        <v>1992</v>
      </c>
      <c r="W1031" s="233">
        <v>22</v>
      </c>
      <c r="X1031" s="233"/>
      <c r="Y1031" s="233"/>
      <c r="Z1031" s="233"/>
      <c r="AA1031" s="233"/>
      <c r="AB1031" s="233"/>
      <c r="AC1031" s="228">
        <v>22</v>
      </c>
      <c r="AD1031" s="227"/>
      <c r="AE1031" s="227"/>
      <c r="AF1031" s="233"/>
      <c r="AG1031" s="233"/>
      <c r="AH1031" s="233"/>
      <c r="AI1031" s="233"/>
      <c r="AJ1031" s="233"/>
      <c r="AK1031" s="233"/>
      <c r="AL1031" s="233"/>
      <c r="AM1031" s="233"/>
      <c r="AN1031" s="233"/>
      <c r="AO1031" s="233"/>
      <c r="AP1031" s="233"/>
      <c r="AQ1031" s="233"/>
      <c r="AR1031" s="233"/>
      <c r="AS1031" s="233"/>
      <c r="AT1031" s="233"/>
      <c r="AU1031" s="233"/>
      <c r="AV1031" s="227"/>
    </row>
    <row r="1032" spans="1:48" ht="24" customHeight="1">
      <c r="A1032" s="208"/>
      <c r="B1032" s="221"/>
      <c r="C1032" s="227" t="s">
        <v>6305</v>
      </c>
      <c r="D1032" s="227" t="s">
        <v>25349</v>
      </c>
      <c r="E1032" s="227" t="s">
        <v>9056</v>
      </c>
      <c r="F1032" s="227" t="s">
        <v>6305</v>
      </c>
      <c r="G1032" s="227" t="s">
        <v>6444</v>
      </c>
      <c r="H1032" s="233"/>
      <c r="I1032" s="228">
        <v>10694</v>
      </c>
      <c r="J1032" s="228">
        <v>82</v>
      </c>
      <c r="K1032" s="228">
        <v>79</v>
      </c>
      <c r="L1032" s="227" t="s">
        <v>290</v>
      </c>
      <c r="M1032" s="228">
        <v>74</v>
      </c>
      <c r="N1032" s="228">
        <v>109</v>
      </c>
      <c r="O1032" s="228">
        <v>8066</v>
      </c>
      <c r="P1032" s="228">
        <v>1</v>
      </c>
      <c r="Q1032" s="228"/>
      <c r="R1032" s="228"/>
      <c r="S1032" s="227"/>
      <c r="T1032" s="227"/>
      <c r="U1032" s="227"/>
      <c r="V1032" s="227">
        <v>2008</v>
      </c>
      <c r="W1032" s="233"/>
      <c r="X1032" s="233"/>
      <c r="Y1032" s="233"/>
      <c r="Z1032" s="233"/>
      <c r="AA1032" s="233"/>
      <c r="AB1032" s="233"/>
      <c r="AC1032" s="228">
        <v>800</v>
      </c>
      <c r="AD1032" s="227"/>
      <c r="AE1032" s="227"/>
      <c r="AF1032" s="233"/>
      <c r="AG1032" s="233"/>
      <c r="AH1032" s="233"/>
      <c r="AI1032" s="233"/>
      <c r="AJ1032" s="233"/>
      <c r="AK1032" s="233"/>
      <c r="AL1032" s="233"/>
      <c r="AM1032" s="233"/>
      <c r="AN1032" s="233"/>
      <c r="AO1032" s="233"/>
      <c r="AP1032" s="233"/>
      <c r="AQ1032" s="233"/>
      <c r="AR1032" s="233"/>
      <c r="AS1032" s="233"/>
      <c r="AT1032" s="233"/>
      <c r="AU1032" s="233"/>
      <c r="AV1032" s="227"/>
    </row>
    <row r="1033" spans="1:48" ht="24" customHeight="1">
      <c r="A1033" s="208"/>
      <c r="B1033" s="221"/>
      <c r="C1033" s="241" t="s">
        <v>6305</v>
      </c>
      <c r="D1033" s="241" t="s">
        <v>25350</v>
      </c>
      <c r="E1033" s="241" t="s">
        <v>6447</v>
      </c>
      <c r="F1033" s="241" t="s">
        <v>6305</v>
      </c>
      <c r="G1033" s="241" t="s">
        <v>6444</v>
      </c>
      <c r="H1033" s="241"/>
      <c r="I1033" s="244">
        <v>250287</v>
      </c>
      <c r="J1033" s="244">
        <v>559</v>
      </c>
      <c r="K1033" s="244">
        <v>490</v>
      </c>
      <c r="L1033" s="227" t="s">
        <v>25351</v>
      </c>
      <c r="M1033" s="228">
        <v>68</v>
      </c>
      <c r="N1033" s="228">
        <v>105</v>
      </c>
      <c r="O1033" s="228">
        <v>42840</v>
      </c>
      <c r="P1033" s="228">
        <v>6</v>
      </c>
      <c r="Q1033" s="228">
        <v>800</v>
      </c>
      <c r="R1033" s="228">
        <v>800</v>
      </c>
      <c r="S1033" s="227" t="s">
        <v>178</v>
      </c>
      <c r="T1033" s="227" t="s">
        <v>1057</v>
      </c>
      <c r="U1033" s="227"/>
      <c r="V1033" s="227">
        <v>2010</v>
      </c>
      <c r="W1033" s="233"/>
      <c r="X1033" s="233"/>
      <c r="Y1033" s="233"/>
      <c r="Z1033" s="233"/>
      <c r="AA1033" s="233"/>
      <c r="AB1033" s="233"/>
      <c r="AC1033" s="228">
        <v>1505</v>
      </c>
      <c r="AD1033" s="227"/>
      <c r="AE1033" s="227"/>
      <c r="AF1033" s="233"/>
      <c r="AG1033" s="233"/>
      <c r="AH1033" s="233"/>
      <c r="AI1033" s="233"/>
      <c r="AJ1033" s="233"/>
      <c r="AK1033" s="233"/>
      <c r="AL1033" s="233"/>
      <c r="AM1033" s="233"/>
      <c r="AN1033" s="233"/>
      <c r="AO1033" s="233"/>
      <c r="AP1033" s="233"/>
      <c r="AQ1033" s="233"/>
      <c r="AR1033" s="233"/>
      <c r="AS1033" s="233"/>
      <c r="AT1033" s="233"/>
      <c r="AU1033" s="233"/>
      <c r="AV1033" s="227"/>
    </row>
    <row r="1034" spans="1:48" ht="24" customHeight="1">
      <c r="A1034" s="208"/>
      <c r="B1034" s="221"/>
      <c r="C1034" s="241" t="s">
        <v>6310</v>
      </c>
      <c r="D1034" s="241" t="s">
        <v>25352</v>
      </c>
      <c r="E1034" s="241" t="s">
        <v>11109</v>
      </c>
      <c r="F1034" s="241" t="s">
        <v>6310</v>
      </c>
      <c r="G1034" s="241" t="s">
        <v>6310</v>
      </c>
      <c r="H1034" s="241"/>
      <c r="I1034" s="244">
        <v>20542</v>
      </c>
      <c r="J1034" s="244"/>
      <c r="K1034" s="244"/>
      <c r="L1034" s="227" t="s">
        <v>290</v>
      </c>
      <c r="M1034" s="228">
        <v>75</v>
      </c>
      <c r="N1034" s="228">
        <v>112</v>
      </c>
      <c r="O1034" s="228">
        <v>8400</v>
      </c>
      <c r="P1034" s="228">
        <v>1</v>
      </c>
      <c r="Q1034" s="228"/>
      <c r="R1034" s="228"/>
      <c r="S1034" s="227"/>
      <c r="T1034" s="227"/>
      <c r="U1034" s="227"/>
      <c r="V1034" s="227">
        <v>2007</v>
      </c>
      <c r="W1034" s="233">
        <v>300</v>
      </c>
      <c r="X1034" s="233">
        <v>400</v>
      </c>
      <c r="Y1034" s="233"/>
      <c r="Z1034" s="233"/>
      <c r="AA1034" s="233"/>
      <c r="AB1034" s="233"/>
      <c r="AC1034" s="228">
        <v>3300</v>
      </c>
      <c r="AD1034" s="227">
        <v>2000</v>
      </c>
      <c r="AE1034" s="227"/>
      <c r="AF1034" s="233"/>
      <c r="AG1034" s="233"/>
      <c r="AH1034" s="233"/>
      <c r="AI1034" s="233"/>
      <c r="AJ1034" s="233"/>
      <c r="AK1034" s="233"/>
      <c r="AL1034" s="233" t="s">
        <v>610</v>
      </c>
      <c r="AM1034" s="233">
        <v>2</v>
      </c>
      <c r="AN1034" s="233">
        <v>900</v>
      </c>
      <c r="AO1034" s="233" t="s">
        <v>6448</v>
      </c>
      <c r="AP1034" s="233" t="s">
        <v>6449</v>
      </c>
      <c r="AQ1034" s="233"/>
      <c r="AR1034" s="233"/>
      <c r="AS1034" s="233"/>
      <c r="AT1034" s="233"/>
      <c r="AU1034" s="233"/>
      <c r="AV1034" s="227"/>
    </row>
    <row r="1035" spans="1:48" ht="24" customHeight="1">
      <c r="A1035" s="208"/>
      <c r="B1035" s="221"/>
      <c r="C1035" s="241" t="s">
        <v>6310</v>
      </c>
      <c r="D1035" s="241" t="s">
        <v>25353</v>
      </c>
      <c r="E1035" s="241" t="s">
        <v>6450</v>
      </c>
      <c r="F1035" s="241" t="s">
        <v>6310</v>
      </c>
      <c r="G1035" s="241" t="s">
        <v>6310</v>
      </c>
      <c r="H1035" s="241"/>
      <c r="I1035" s="244">
        <v>18855</v>
      </c>
      <c r="J1035" s="244">
        <v>68</v>
      </c>
      <c r="K1035" s="244">
        <v>68</v>
      </c>
      <c r="L1035" s="227" t="s">
        <v>290</v>
      </c>
      <c r="M1035" s="228">
        <v>78</v>
      </c>
      <c r="N1035" s="228">
        <v>115</v>
      </c>
      <c r="O1035" s="228">
        <v>8970</v>
      </c>
      <c r="P1035" s="228">
        <v>1</v>
      </c>
      <c r="Q1035" s="228"/>
      <c r="R1035" s="228"/>
      <c r="S1035" s="227"/>
      <c r="T1035" s="227"/>
      <c r="U1035" s="227"/>
      <c r="V1035" s="227">
        <v>2009</v>
      </c>
      <c r="W1035" s="233"/>
      <c r="X1035" s="233"/>
      <c r="Y1035" s="233"/>
      <c r="Z1035" s="233"/>
      <c r="AA1035" s="233"/>
      <c r="AB1035" s="233"/>
      <c r="AC1035" s="228">
        <v>6866</v>
      </c>
      <c r="AD1035" s="227"/>
      <c r="AE1035" s="227"/>
      <c r="AF1035" s="233"/>
      <c r="AG1035" s="233"/>
      <c r="AH1035" s="233"/>
      <c r="AI1035" s="233"/>
      <c r="AJ1035" s="233"/>
      <c r="AK1035" s="233"/>
      <c r="AL1035" s="233"/>
      <c r="AM1035" s="233"/>
      <c r="AN1035" s="233"/>
      <c r="AO1035" s="233"/>
      <c r="AP1035" s="233"/>
      <c r="AQ1035" s="233"/>
      <c r="AR1035" s="233"/>
      <c r="AS1035" s="233"/>
      <c r="AT1035" s="233"/>
      <c r="AU1035" s="233"/>
      <c r="AV1035" s="227"/>
    </row>
    <row r="1036" spans="1:48" ht="24" customHeight="1">
      <c r="A1036" s="208"/>
      <c r="B1036" s="221"/>
      <c r="C1036" s="241" t="s">
        <v>6310</v>
      </c>
      <c r="D1036" s="241" t="s">
        <v>25354</v>
      </c>
      <c r="E1036" s="241" t="s">
        <v>6451</v>
      </c>
      <c r="F1036" s="241" t="s">
        <v>6310</v>
      </c>
      <c r="G1036" s="241" t="s">
        <v>6310</v>
      </c>
      <c r="H1036" s="241"/>
      <c r="I1036" s="244">
        <v>9310</v>
      </c>
      <c r="J1036" s="244"/>
      <c r="K1036" s="244"/>
      <c r="L1036" s="227" t="s">
        <v>290</v>
      </c>
      <c r="M1036" s="228">
        <v>86</v>
      </c>
      <c r="N1036" s="228">
        <v>108</v>
      </c>
      <c r="O1036" s="228">
        <v>9310</v>
      </c>
      <c r="P1036" s="228">
        <v>1</v>
      </c>
      <c r="Q1036" s="228"/>
      <c r="R1036" s="228"/>
      <c r="S1036" s="227"/>
      <c r="T1036" s="227"/>
      <c r="U1036" s="227"/>
      <c r="V1036" s="227">
        <v>2011</v>
      </c>
      <c r="W1036" s="233"/>
      <c r="X1036" s="233"/>
      <c r="Y1036" s="233"/>
      <c r="Z1036" s="233"/>
      <c r="AA1036" s="233"/>
      <c r="AB1036" s="233"/>
      <c r="AC1036" s="228">
        <v>1000</v>
      </c>
      <c r="AD1036" s="227"/>
      <c r="AE1036" s="227"/>
      <c r="AF1036" s="233"/>
      <c r="AG1036" s="233"/>
      <c r="AH1036" s="233"/>
      <c r="AI1036" s="233"/>
      <c r="AJ1036" s="233"/>
      <c r="AK1036" s="233"/>
      <c r="AL1036" s="233"/>
      <c r="AM1036" s="233"/>
      <c r="AN1036" s="233"/>
      <c r="AO1036" s="233"/>
      <c r="AP1036" s="233"/>
      <c r="AQ1036" s="233"/>
      <c r="AR1036" s="233"/>
      <c r="AS1036" s="233"/>
      <c r="AT1036" s="233"/>
      <c r="AU1036" s="233"/>
      <c r="AV1036" s="227"/>
    </row>
    <row r="1037" spans="1:48" ht="24" customHeight="1">
      <c r="A1037" s="208"/>
      <c r="B1037" s="221"/>
      <c r="C1037" s="241" t="s">
        <v>6310</v>
      </c>
      <c r="D1037" s="241" t="s">
        <v>25355</v>
      </c>
      <c r="E1037" s="241" t="s">
        <v>11110</v>
      </c>
      <c r="F1037" s="241" t="s">
        <v>6310</v>
      </c>
      <c r="G1037" s="241" t="s">
        <v>6310</v>
      </c>
      <c r="H1037" s="241"/>
      <c r="I1037" s="244">
        <v>22710</v>
      </c>
      <c r="J1037" s="244">
        <v>94.5</v>
      </c>
      <c r="K1037" s="244">
        <v>94.5</v>
      </c>
      <c r="L1037" s="227" t="s">
        <v>290</v>
      </c>
      <c r="M1037" s="228">
        <v>73.2</v>
      </c>
      <c r="N1037" s="228">
        <v>111</v>
      </c>
      <c r="O1037" s="228">
        <v>8125</v>
      </c>
      <c r="P1037" s="228">
        <v>1</v>
      </c>
      <c r="Q1037" s="228"/>
      <c r="R1037" s="228"/>
      <c r="S1037" s="227"/>
      <c r="T1037" s="227"/>
      <c r="U1037" s="227"/>
      <c r="V1037" s="227">
        <v>2017</v>
      </c>
      <c r="W1037" s="233"/>
      <c r="X1037" s="233"/>
      <c r="Y1037" s="233"/>
      <c r="Z1037" s="233"/>
      <c r="AA1037" s="233"/>
      <c r="AB1037" s="233"/>
      <c r="AC1037" s="228">
        <v>2582</v>
      </c>
      <c r="AD1037" s="227"/>
      <c r="AE1037" s="227"/>
      <c r="AF1037" s="233"/>
      <c r="AG1037" s="233"/>
      <c r="AH1037" s="233"/>
      <c r="AI1037" s="233"/>
      <c r="AJ1037" s="233"/>
      <c r="AK1037" s="233"/>
      <c r="AL1037" s="233"/>
      <c r="AM1037" s="233"/>
      <c r="AN1037" s="233"/>
      <c r="AO1037" s="233"/>
      <c r="AP1037" s="233"/>
      <c r="AQ1037" s="233"/>
      <c r="AR1037" s="233"/>
      <c r="AS1037" s="233"/>
      <c r="AT1037" s="233"/>
      <c r="AU1037" s="233"/>
      <c r="AV1037" s="227"/>
    </row>
    <row r="1038" spans="1:48" ht="24" customHeight="1">
      <c r="A1038" s="208"/>
      <c r="B1038" s="221"/>
      <c r="C1038" s="241" t="s">
        <v>6310</v>
      </c>
      <c r="D1038" s="241" t="s">
        <v>25356</v>
      </c>
      <c r="E1038" s="241" t="s">
        <v>12213</v>
      </c>
      <c r="F1038" s="241" t="s">
        <v>6310</v>
      </c>
      <c r="G1038" s="241" t="s">
        <v>6310</v>
      </c>
      <c r="H1038" s="241"/>
      <c r="I1038" s="244">
        <v>35300</v>
      </c>
      <c r="J1038" s="244"/>
      <c r="K1038" s="244"/>
      <c r="L1038" s="227" t="s">
        <v>290</v>
      </c>
      <c r="M1038" s="228">
        <v>76</v>
      </c>
      <c r="N1038" s="228">
        <v>110</v>
      </c>
      <c r="O1038" s="228">
        <v>8360</v>
      </c>
      <c r="P1038" s="228">
        <v>2</v>
      </c>
      <c r="Q1038" s="228"/>
      <c r="R1038" s="228"/>
      <c r="S1038" s="227"/>
      <c r="T1038" s="227"/>
      <c r="U1038" s="227"/>
      <c r="V1038" s="227">
        <v>2017</v>
      </c>
      <c r="W1038" s="233"/>
      <c r="X1038" s="233"/>
      <c r="Y1038" s="233"/>
      <c r="Z1038" s="233"/>
      <c r="AA1038" s="233"/>
      <c r="AB1038" s="233"/>
      <c r="AC1038" s="228">
        <v>2889</v>
      </c>
      <c r="AD1038" s="227"/>
      <c r="AE1038" s="227"/>
      <c r="AF1038" s="233"/>
      <c r="AG1038" s="233"/>
      <c r="AH1038" s="233"/>
      <c r="AI1038" s="233"/>
      <c r="AJ1038" s="233"/>
      <c r="AK1038" s="233"/>
      <c r="AL1038" s="233"/>
      <c r="AM1038" s="233"/>
      <c r="AN1038" s="233"/>
      <c r="AO1038" s="233"/>
      <c r="AP1038" s="233"/>
      <c r="AQ1038" s="233"/>
      <c r="AR1038" s="233"/>
      <c r="AS1038" s="233"/>
      <c r="AT1038" s="233"/>
      <c r="AU1038" s="233"/>
      <c r="AV1038" s="227"/>
    </row>
    <row r="1039" spans="1:48" ht="24" customHeight="1">
      <c r="A1039" s="208"/>
      <c r="B1039" s="221"/>
      <c r="C1039" s="241" t="s">
        <v>704</v>
      </c>
      <c r="D1039" s="241" t="s">
        <v>25357</v>
      </c>
      <c r="E1039" s="241" t="s">
        <v>6452</v>
      </c>
      <c r="F1039" s="241" t="s">
        <v>704</v>
      </c>
      <c r="G1039" s="241" t="s">
        <v>6453</v>
      </c>
      <c r="H1039" s="241"/>
      <c r="I1039" s="244">
        <v>37373</v>
      </c>
      <c r="J1039" s="244"/>
      <c r="K1039" s="244"/>
      <c r="L1039" s="227" t="s">
        <v>290</v>
      </c>
      <c r="M1039" s="228">
        <v>65</v>
      </c>
      <c r="N1039" s="228">
        <v>100</v>
      </c>
      <c r="O1039" s="228">
        <v>7561</v>
      </c>
      <c r="P1039" s="228">
        <v>1</v>
      </c>
      <c r="Q1039" s="228">
        <v>500</v>
      </c>
      <c r="R1039" s="228">
        <v>500</v>
      </c>
      <c r="S1039" s="227" t="s">
        <v>178</v>
      </c>
      <c r="T1039" s="227" t="s">
        <v>6454</v>
      </c>
      <c r="U1039" s="227"/>
      <c r="V1039" s="227">
        <v>2005</v>
      </c>
      <c r="W1039" s="233"/>
      <c r="X1039" s="233"/>
      <c r="Y1039" s="233"/>
      <c r="Z1039" s="233"/>
      <c r="AA1039" s="233"/>
      <c r="AB1039" s="233"/>
      <c r="AC1039" s="228">
        <v>6940</v>
      </c>
      <c r="AD1039" s="227"/>
      <c r="AE1039" s="227"/>
      <c r="AF1039" s="233"/>
      <c r="AG1039" s="233"/>
      <c r="AH1039" s="233"/>
      <c r="AI1039" s="233"/>
      <c r="AJ1039" s="233"/>
      <c r="AK1039" s="233"/>
      <c r="AL1039" s="233"/>
      <c r="AM1039" s="233"/>
      <c r="AN1039" s="233"/>
      <c r="AO1039" s="233"/>
      <c r="AP1039" s="233"/>
      <c r="AQ1039" s="233"/>
      <c r="AR1039" s="233"/>
      <c r="AS1039" s="233"/>
      <c r="AT1039" s="233"/>
      <c r="AU1039" s="233"/>
      <c r="AV1039" s="227"/>
    </row>
    <row r="1040" spans="1:48" ht="24" customHeight="1">
      <c r="A1040" s="208"/>
      <c r="B1040" s="221"/>
      <c r="C1040" s="227" t="s">
        <v>704</v>
      </c>
      <c r="D1040" s="227" t="s">
        <v>25358</v>
      </c>
      <c r="E1040" s="227" t="s">
        <v>6455</v>
      </c>
      <c r="F1040" s="227" t="s">
        <v>704</v>
      </c>
      <c r="G1040" s="227" t="s">
        <v>6453</v>
      </c>
      <c r="H1040" s="233"/>
      <c r="I1040" s="228">
        <v>38399</v>
      </c>
      <c r="J1040" s="228"/>
      <c r="K1040" s="228"/>
      <c r="L1040" s="227" t="s">
        <v>290</v>
      </c>
      <c r="M1040" s="228">
        <v>72</v>
      </c>
      <c r="N1040" s="228">
        <v>108</v>
      </c>
      <c r="O1040" s="228">
        <v>8348</v>
      </c>
      <c r="P1040" s="228">
        <v>1</v>
      </c>
      <c r="Q1040" s="228">
        <v>500</v>
      </c>
      <c r="R1040" s="228">
        <v>500</v>
      </c>
      <c r="S1040" s="227" t="s">
        <v>178</v>
      </c>
      <c r="T1040" s="227" t="s">
        <v>6454</v>
      </c>
      <c r="U1040" s="227"/>
      <c r="V1040" s="227">
        <v>2005</v>
      </c>
      <c r="W1040" s="233"/>
      <c r="X1040" s="233"/>
      <c r="Y1040" s="233"/>
      <c r="Z1040" s="233"/>
      <c r="AA1040" s="233"/>
      <c r="AB1040" s="233"/>
      <c r="AC1040" s="228">
        <v>8090</v>
      </c>
      <c r="AD1040" s="227"/>
      <c r="AE1040" s="227"/>
      <c r="AF1040" s="233"/>
      <c r="AG1040" s="233"/>
      <c r="AH1040" s="233"/>
      <c r="AI1040" s="233"/>
      <c r="AJ1040" s="233"/>
      <c r="AK1040" s="233"/>
      <c r="AL1040" s="233"/>
      <c r="AM1040" s="233"/>
      <c r="AN1040" s="233"/>
      <c r="AO1040" s="233"/>
      <c r="AP1040" s="233"/>
      <c r="AQ1040" s="233"/>
      <c r="AR1040" s="233"/>
      <c r="AS1040" s="233"/>
      <c r="AT1040" s="233"/>
      <c r="AU1040" s="233"/>
      <c r="AV1040" s="227"/>
    </row>
    <row r="1041" spans="1:48" ht="24" customHeight="1">
      <c r="A1041" s="208"/>
      <c r="B1041" s="221"/>
      <c r="C1041" s="227" t="s">
        <v>704</v>
      </c>
      <c r="D1041" s="227" t="s">
        <v>25359</v>
      </c>
      <c r="E1041" s="227" t="s">
        <v>6456</v>
      </c>
      <c r="F1041" s="227" t="s">
        <v>704</v>
      </c>
      <c r="G1041" s="227" t="s">
        <v>6453</v>
      </c>
      <c r="H1041" s="233"/>
      <c r="I1041" s="228">
        <v>31750</v>
      </c>
      <c r="J1041" s="228"/>
      <c r="K1041" s="228"/>
      <c r="L1041" s="227" t="s">
        <v>290</v>
      </c>
      <c r="M1041" s="228">
        <v>65</v>
      </c>
      <c r="N1041" s="228">
        <v>105</v>
      </c>
      <c r="O1041" s="228">
        <v>6825</v>
      </c>
      <c r="P1041" s="228">
        <v>1</v>
      </c>
      <c r="Q1041" s="228">
        <v>500</v>
      </c>
      <c r="R1041" s="228">
        <v>500</v>
      </c>
      <c r="S1041" s="227" t="s">
        <v>178</v>
      </c>
      <c r="T1041" s="227" t="s">
        <v>6454</v>
      </c>
      <c r="U1041" s="227"/>
      <c r="V1041" s="227">
        <v>2005</v>
      </c>
      <c r="W1041" s="233"/>
      <c r="X1041" s="233"/>
      <c r="Y1041" s="233"/>
      <c r="Z1041" s="233"/>
      <c r="AA1041" s="233"/>
      <c r="AB1041" s="233"/>
      <c r="AC1041" s="228">
        <v>6670</v>
      </c>
      <c r="AD1041" s="227"/>
      <c r="AE1041" s="227"/>
      <c r="AF1041" s="233"/>
      <c r="AG1041" s="233"/>
      <c r="AH1041" s="233"/>
      <c r="AI1041" s="233"/>
      <c r="AJ1041" s="233"/>
      <c r="AK1041" s="233"/>
      <c r="AL1041" s="233"/>
      <c r="AM1041" s="233"/>
      <c r="AN1041" s="233"/>
      <c r="AO1041" s="233"/>
      <c r="AP1041" s="233"/>
      <c r="AQ1041" s="233"/>
      <c r="AR1041" s="233"/>
      <c r="AS1041" s="233"/>
      <c r="AT1041" s="233"/>
      <c r="AU1041" s="233"/>
      <c r="AV1041" s="227"/>
    </row>
    <row r="1042" spans="1:48" ht="24" customHeight="1">
      <c r="A1042" s="208"/>
      <c r="B1042" s="221"/>
      <c r="C1042" s="227" t="s">
        <v>704</v>
      </c>
      <c r="D1042" s="227" t="s">
        <v>25360</v>
      </c>
      <c r="E1042" s="227" t="s">
        <v>6457</v>
      </c>
      <c r="F1042" s="227" t="s">
        <v>704</v>
      </c>
      <c r="G1042" s="227" t="s">
        <v>6458</v>
      </c>
      <c r="H1042" s="233"/>
      <c r="I1042" s="228">
        <v>33390</v>
      </c>
      <c r="J1042" s="228"/>
      <c r="K1042" s="228"/>
      <c r="L1042" s="227" t="s">
        <v>310</v>
      </c>
      <c r="M1042" s="228">
        <v>70</v>
      </c>
      <c r="N1042" s="228">
        <v>105</v>
      </c>
      <c r="O1042" s="228">
        <v>7350</v>
      </c>
      <c r="P1042" s="228">
        <v>1</v>
      </c>
      <c r="Q1042" s="228"/>
      <c r="R1042" s="228"/>
      <c r="S1042" s="227"/>
      <c r="T1042" s="227"/>
      <c r="U1042" s="227"/>
      <c r="V1042" s="227">
        <v>2009</v>
      </c>
      <c r="W1042" s="233"/>
      <c r="X1042" s="233"/>
      <c r="Y1042" s="233"/>
      <c r="Z1042" s="233"/>
      <c r="AA1042" s="233"/>
      <c r="AB1042" s="233"/>
      <c r="AC1042" s="228">
        <v>4434</v>
      </c>
      <c r="AD1042" s="227"/>
      <c r="AE1042" s="227"/>
      <c r="AF1042" s="233"/>
      <c r="AG1042" s="233"/>
      <c r="AH1042" s="233"/>
      <c r="AI1042" s="233"/>
      <c r="AJ1042" s="233"/>
      <c r="AK1042" s="233"/>
      <c r="AL1042" s="233"/>
      <c r="AM1042" s="233"/>
      <c r="AN1042" s="233"/>
      <c r="AO1042" s="233"/>
      <c r="AP1042" s="233"/>
      <c r="AQ1042" s="233"/>
      <c r="AR1042" s="233"/>
      <c r="AS1042" s="233"/>
      <c r="AT1042" s="233"/>
      <c r="AU1042" s="233"/>
      <c r="AV1042" s="227"/>
    </row>
    <row r="1043" spans="1:48" ht="24" customHeight="1">
      <c r="A1043" s="208"/>
      <c r="B1043" s="221"/>
      <c r="C1043" s="227" t="s">
        <v>704</v>
      </c>
      <c r="D1043" s="227" t="s">
        <v>25361</v>
      </c>
      <c r="E1043" s="227" t="s">
        <v>6459</v>
      </c>
      <c r="F1043" s="227" t="s">
        <v>704</v>
      </c>
      <c r="G1043" s="227" t="s">
        <v>6460</v>
      </c>
      <c r="H1043" s="233"/>
      <c r="I1043" s="228">
        <v>50201</v>
      </c>
      <c r="J1043" s="228"/>
      <c r="K1043" s="228"/>
      <c r="L1043" s="227" t="s">
        <v>6461</v>
      </c>
      <c r="M1043" s="228">
        <v>65</v>
      </c>
      <c r="N1043" s="228">
        <v>93</v>
      </c>
      <c r="O1043" s="228">
        <v>12090</v>
      </c>
      <c r="P1043" s="228">
        <v>2</v>
      </c>
      <c r="Q1043" s="228"/>
      <c r="R1043" s="228"/>
      <c r="S1043" s="227"/>
      <c r="T1043" s="227"/>
      <c r="U1043" s="227"/>
      <c r="V1043" s="227">
        <v>2003</v>
      </c>
      <c r="W1043" s="233"/>
      <c r="X1043" s="233"/>
      <c r="Y1043" s="233"/>
      <c r="Z1043" s="233"/>
      <c r="AA1043" s="233"/>
      <c r="AB1043" s="233"/>
      <c r="AC1043" s="228">
        <v>100</v>
      </c>
      <c r="AD1043" s="227"/>
      <c r="AE1043" s="227"/>
      <c r="AF1043" s="233"/>
      <c r="AG1043" s="233"/>
      <c r="AH1043" s="233"/>
      <c r="AI1043" s="233"/>
      <c r="AJ1043" s="233"/>
      <c r="AK1043" s="233"/>
      <c r="AL1043" s="233"/>
      <c r="AM1043" s="233"/>
      <c r="AN1043" s="233"/>
      <c r="AO1043" s="233"/>
      <c r="AP1043" s="233"/>
      <c r="AQ1043" s="233"/>
      <c r="AR1043" s="233"/>
      <c r="AS1043" s="233"/>
      <c r="AT1043" s="233"/>
      <c r="AU1043" s="233"/>
      <c r="AV1043" s="227"/>
    </row>
    <row r="1044" spans="1:48" ht="24" customHeight="1">
      <c r="A1044" s="208"/>
      <c r="B1044" s="221"/>
      <c r="C1044" s="227" t="s">
        <v>704</v>
      </c>
      <c r="D1044" s="227" t="s">
        <v>25362</v>
      </c>
      <c r="E1044" s="227" t="s">
        <v>6462</v>
      </c>
      <c r="F1044" s="227" t="s">
        <v>704</v>
      </c>
      <c r="G1044" s="227" t="s">
        <v>6463</v>
      </c>
      <c r="H1044" s="233"/>
      <c r="I1044" s="228">
        <v>16708</v>
      </c>
      <c r="J1044" s="228"/>
      <c r="K1044" s="228"/>
      <c r="L1044" s="227" t="s">
        <v>6464</v>
      </c>
      <c r="M1044" s="228">
        <v>73</v>
      </c>
      <c r="N1044" s="228">
        <v>115</v>
      </c>
      <c r="O1044" s="228">
        <v>8351</v>
      </c>
      <c r="P1044" s="228">
        <v>2</v>
      </c>
      <c r="Q1044" s="228"/>
      <c r="R1044" s="228"/>
      <c r="S1044" s="227"/>
      <c r="T1044" s="227"/>
      <c r="U1044" s="227"/>
      <c r="V1044" s="227">
        <v>2013</v>
      </c>
      <c r="W1044" s="233"/>
      <c r="X1044" s="233"/>
      <c r="Y1044" s="233"/>
      <c r="Z1044" s="233"/>
      <c r="AA1044" s="233"/>
      <c r="AB1044" s="233"/>
      <c r="AC1044" s="228">
        <v>400</v>
      </c>
      <c r="AD1044" s="227"/>
      <c r="AE1044" s="227"/>
      <c r="AF1044" s="233"/>
      <c r="AG1044" s="233"/>
      <c r="AH1044" s="233"/>
      <c r="AI1044" s="233"/>
      <c r="AJ1044" s="233"/>
      <c r="AK1044" s="233"/>
      <c r="AL1044" s="233"/>
      <c r="AM1044" s="233"/>
      <c r="AN1044" s="233"/>
      <c r="AO1044" s="233"/>
      <c r="AP1044" s="233"/>
      <c r="AQ1044" s="233"/>
      <c r="AR1044" s="233"/>
      <c r="AS1044" s="233"/>
      <c r="AT1044" s="233"/>
      <c r="AU1044" s="233"/>
      <c r="AV1044" s="227"/>
    </row>
    <row r="1045" spans="1:48" ht="24" customHeight="1">
      <c r="A1045" s="208"/>
      <c r="B1045" s="221"/>
      <c r="C1045" s="227" t="s">
        <v>704</v>
      </c>
      <c r="D1045" s="227" t="s">
        <v>25363</v>
      </c>
      <c r="E1045" s="227" t="s">
        <v>6465</v>
      </c>
      <c r="F1045" s="227" t="s">
        <v>704</v>
      </c>
      <c r="G1045" s="227" t="s">
        <v>6321</v>
      </c>
      <c r="H1045" s="233"/>
      <c r="I1045" s="228">
        <v>41909</v>
      </c>
      <c r="J1045" s="228"/>
      <c r="K1045" s="228"/>
      <c r="L1045" s="227" t="s">
        <v>290</v>
      </c>
      <c r="M1045" s="228">
        <v>64</v>
      </c>
      <c r="N1045" s="228">
        <v>100</v>
      </c>
      <c r="O1045" s="228">
        <v>7420</v>
      </c>
      <c r="P1045" s="228">
        <v>1</v>
      </c>
      <c r="Q1045" s="228">
        <v>500</v>
      </c>
      <c r="R1045" s="228">
        <v>500</v>
      </c>
      <c r="S1045" s="227" t="s">
        <v>178</v>
      </c>
      <c r="T1045" s="227" t="s">
        <v>6454</v>
      </c>
      <c r="U1045" s="227"/>
      <c r="V1045" s="227">
        <v>2015</v>
      </c>
      <c r="W1045" s="233"/>
      <c r="X1045" s="233"/>
      <c r="Y1045" s="233"/>
      <c r="Z1045" s="233"/>
      <c r="AA1045" s="233"/>
      <c r="AB1045" s="233"/>
      <c r="AC1045" s="228">
        <v>8648</v>
      </c>
      <c r="AD1045" s="227"/>
      <c r="AE1045" s="227"/>
      <c r="AF1045" s="233"/>
      <c r="AG1045" s="233"/>
      <c r="AH1045" s="233"/>
      <c r="AI1045" s="233"/>
      <c r="AJ1045" s="233"/>
      <c r="AK1045" s="233"/>
      <c r="AL1045" s="233"/>
      <c r="AM1045" s="233"/>
      <c r="AN1045" s="233"/>
      <c r="AO1045" s="233"/>
      <c r="AP1045" s="233"/>
      <c r="AQ1045" s="233"/>
      <c r="AR1045" s="233"/>
      <c r="AS1045" s="233"/>
      <c r="AT1045" s="233"/>
      <c r="AU1045" s="233"/>
      <c r="AV1045" s="227"/>
    </row>
    <row r="1046" spans="1:48" ht="24" customHeight="1">
      <c r="A1046" s="208"/>
      <c r="B1046" s="221"/>
      <c r="C1046" s="227" t="s">
        <v>13273</v>
      </c>
      <c r="D1046" s="227" t="s">
        <v>25364</v>
      </c>
      <c r="E1046" s="227" t="s">
        <v>13274</v>
      </c>
      <c r="F1046" s="227" t="s">
        <v>13275</v>
      </c>
      <c r="G1046" s="227" t="s">
        <v>13276</v>
      </c>
      <c r="H1046" s="233"/>
      <c r="I1046" s="228">
        <v>19160</v>
      </c>
      <c r="J1046" s="228"/>
      <c r="K1046" s="228"/>
      <c r="L1046" s="227" t="s">
        <v>1979</v>
      </c>
      <c r="M1046" s="228">
        <v>68</v>
      </c>
      <c r="N1046" s="228">
        <v>105</v>
      </c>
      <c r="O1046" s="228">
        <v>7140</v>
      </c>
      <c r="P1046" s="228">
        <v>1</v>
      </c>
      <c r="Q1046" s="228"/>
      <c r="R1046" s="228"/>
      <c r="S1046" s="227"/>
      <c r="T1046" s="227"/>
      <c r="U1046" s="227"/>
      <c r="V1046" s="227">
        <v>2021</v>
      </c>
      <c r="W1046" s="233"/>
      <c r="X1046" s="233"/>
      <c r="Y1046" s="233"/>
      <c r="Z1046" s="233"/>
      <c r="AA1046" s="233"/>
      <c r="AB1046" s="233"/>
      <c r="AC1046" s="228">
        <v>5600</v>
      </c>
      <c r="AD1046" s="227"/>
      <c r="AE1046" s="227"/>
      <c r="AF1046" s="233"/>
      <c r="AG1046" s="233"/>
      <c r="AH1046" s="233"/>
      <c r="AI1046" s="233"/>
      <c r="AJ1046" s="233"/>
      <c r="AK1046" s="233"/>
      <c r="AL1046" s="233"/>
      <c r="AM1046" s="233"/>
      <c r="AN1046" s="233"/>
      <c r="AO1046" s="233"/>
      <c r="AP1046" s="233"/>
      <c r="AQ1046" s="233"/>
      <c r="AR1046" s="233"/>
      <c r="AS1046" s="233"/>
      <c r="AT1046" s="233"/>
      <c r="AU1046" s="233"/>
      <c r="AV1046" s="227"/>
    </row>
    <row r="1047" spans="1:48" ht="24" customHeight="1">
      <c r="A1047" s="208"/>
      <c r="B1047" s="221"/>
      <c r="C1047" s="227" t="s">
        <v>6327</v>
      </c>
      <c r="D1047" s="227" t="s">
        <v>25365</v>
      </c>
      <c r="E1047" s="227" t="s">
        <v>9907</v>
      </c>
      <c r="F1047" s="227" t="s">
        <v>6327</v>
      </c>
      <c r="G1047" s="227" t="s">
        <v>9904</v>
      </c>
      <c r="H1047" s="233"/>
      <c r="I1047" s="228">
        <v>18167</v>
      </c>
      <c r="J1047" s="228"/>
      <c r="K1047" s="228"/>
      <c r="L1047" s="227" t="s">
        <v>1979</v>
      </c>
      <c r="M1047" s="228">
        <v>72</v>
      </c>
      <c r="N1047" s="228">
        <v>110</v>
      </c>
      <c r="O1047" s="228">
        <v>7920</v>
      </c>
      <c r="P1047" s="228">
        <v>1</v>
      </c>
      <c r="Q1047" s="228">
        <v>1800</v>
      </c>
      <c r="R1047" s="228">
        <v>3000</v>
      </c>
      <c r="S1047" s="227" t="s">
        <v>6466</v>
      </c>
      <c r="T1047" s="227" t="s">
        <v>466</v>
      </c>
      <c r="U1047" s="227"/>
      <c r="V1047" s="227">
        <v>2005</v>
      </c>
      <c r="W1047" s="233"/>
      <c r="X1047" s="233"/>
      <c r="Y1047" s="233"/>
      <c r="Z1047" s="233"/>
      <c r="AA1047" s="233"/>
      <c r="AB1047" s="233"/>
      <c r="AC1047" s="228">
        <v>2000</v>
      </c>
      <c r="AD1047" s="227"/>
      <c r="AE1047" s="227"/>
      <c r="AF1047" s="233"/>
      <c r="AG1047" s="233"/>
      <c r="AH1047" s="233"/>
      <c r="AI1047" s="233"/>
      <c r="AJ1047" s="233"/>
      <c r="AK1047" s="233"/>
      <c r="AL1047" s="233"/>
      <c r="AM1047" s="233"/>
      <c r="AN1047" s="233"/>
      <c r="AO1047" s="233"/>
      <c r="AP1047" s="233"/>
      <c r="AQ1047" s="233"/>
      <c r="AR1047" s="233"/>
      <c r="AS1047" s="233"/>
      <c r="AT1047" s="233"/>
      <c r="AU1047" s="233"/>
      <c r="AV1047" s="227"/>
    </row>
    <row r="1048" spans="1:48" ht="24" customHeight="1">
      <c r="A1048" s="208"/>
      <c r="B1048" s="221"/>
      <c r="C1048" s="227" t="s">
        <v>6327</v>
      </c>
      <c r="D1048" s="227" t="s">
        <v>25366</v>
      </c>
      <c r="E1048" s="227" t="s">
        <v>6467</v>
      </c>
      <c r="F1048" s="227" t="s">
        <v>6327</v>
      </c>
      <c r="G1048" s="227" t="s">
        <v>13277</v>
      </c>
      <c r="H1048" s="233"/>
      <c r="I1048" s="228">
        <v>11411</v>
      </c>
      <c r="J1048" s="228">
        <v>104</v>
      </c>
      <c r="K1048" s="228">
        <v>104</v>
      </c>
      <c r="L1048" s="227" t="s">
        <v>469</v>
      </c>
      <c r="M1048" s="228">
        <v>68</v>
      </c>
      <c r="N1048" s="228">
        <v>105</v>
      </c>
      <c r="O1048" s="228">
        <v>7140</v>
      </c>
      <c r="P1048" s="228">
        <v>1</v>
      </c>
      <c r="Q1048" s="228">
        <v>3000</v>
      </c>
      <c r="R1048" s="228">
        <v>3000</v>
      </c>
      <c r="S1048" s="227" t="s">
        <v>178</v>
      </c>
      <c r="T1048" s="227" t="s">
        <v>754</v>
      </c>
      <c r="U1048" s="227"/>
      <c r="V1048" s="227">
        <v>2011</v>
      </c>
      <c r="W1048" s="233"/>
      <c r="X1048" s="233"/>
      <c r="Y1048" s="233"/>
      <c r="Z1048" s="233"/>
      <c r="AA1048" s="233"/>
      <c r="AB1048" s="233"/>
      <c r="AC1048" s="228">
        <v>1800</v>
      </c>
      <c r="AD1048" s="227"/>
      <c r="AE1048" s="227"/>
      <c r="AF1048" s="233"/>
      <c r="AG1048" s="233"/>
      <c r="AH1048" s="233"/>
      <c r="AI1048" s="233"/>
      <c r="AJ1048" s="233"/>
      <c r="AK1048" s="233"/>
      <c r="AL1048" s="233"/>
      <c r="AM1048" s="233"/>
      <c r="AN1048" s="233"/>
      <c r="AO1048" s="233"/>
      <c r="AP1048" s="233"/>
      <c r="AQ1048" s="233"/>
      <c r="AR1048" s="233"/>
      <c r="AS1048" s="233"/>
      <c r="AT1048" s="233"/>
      <c r="AU1048" s="233"/>
      <c r="AV1048" s="234"/>
    </row>
    <row r="1049" spans="1:48" ht="24" customHeight="1">
      <c r="A1049" s="208"/>
      <c r="B1049" s="221"/>
      <c r="C1049" s="227" t="s">
        <v>6336</v>
      </c>
      <c r="D1049" s="227" t="s">
        <v>12214</v>
      </c>
      <c r="E1049" s="227" t="s">
        <v>6468</v>
      </c>
      <c r="F1049" s="227" t="s">
        <v>6336</v>
      </c>
      <c r="G1049" s="227" t="s">
        <v>6469</v>
      </c>
      <c r="H1049" s="233"/>
      <c r="I1049" s="310">
        <v>8337</v>
      </c>
      <c r="J1049" s="228"/>
      <c r="K1049" s="228"/>
      <c r="L1049" s="227" t="s">
        <v>290</v>
      </c>
      <c r="M1049" s="228">
        <v>64</v>
      </c>
      <c r="N1049" s="228">
        <v>100</v>
      </c>
      <c r="O1049" s="228">
        <v>6400</v>
      </c>
      <c r="P1049" s="228">
        <v>1</v>
      </c>
      <c r="Q1049" s="228">
        <v>330</v>
      </c>
      <c r="R1049" s="228"/>
      <c r="S1049" s="227" t="s">
        <v>465</v>
      </c>
      <c r="T1049" s="227" t="s">
        <v>1057</v>
      </c>
      <c r="U1049" s="227"/>
      <c r="V1049" s="227">
        <v>2007</v>
      </c>
      <c r="W1049" s="233"/>
      <c r="X1049" s="233"/>
      <c r="Y1049" s="233"/>
      <c r="Z1049" s="233"/>
      <c r="AA1049" s="233"/>
      <c r="AB1049" s="233"/>
      <c r="AC1049" s="228">
        <v>548</v>
      </c>
      <c r="AD1049" s="227"/>
      <c r="AE1049" s="227"/>
      <c r="AF1049" s="233"/>
      <c r="AG1049" s="233"/>
      <c r="AH1049" s="233"/>
      <c r="AI1049" s="233"/>
      <c r="AJ1049" s="233"/>
      <c r="AK1049" s="233"/>
      <c r="AL1049" s="233"/>
      <c r="AM1049" s="233"/>
      <c r="AN1049" s="233"/>
      <c r="AO1049" s="233"/>
      <c r="AP1049" s="233"/>
      <c r="AQ1049" s="233"/>
      <c r="AR1049" s="233"/>
      <c r="AS1049" s="233"/>
      <c r="AT1049" s="233"/>
      <c r="AU1049" s="233"/>
      <c r="AV1049" s="234"/>
    </row>
    <row r="1050" spans="1:48" ht="24" customHeight="1">
      <c r="A1050" s="208"/>
      <c r="B1050" s="221"/>
      <c r="C1050" s="227" t="s">
        <v>6336</v>
      </c>
      <c r="D1050" s="227" t="s">
        <v>12215</v>
      </c>
      <c r="E1050" s="227" t="s">
        <v>6470</v>
      </c>
      <c r="F1050" s="227" t="s">
        <v>6336</v>
      </c>
      <c r="G1050" s="227" t="s">
        <v>6338</v>
      </c>
      <c r="H1050" s="233"/>
      <c r="I1050" s="228">
        <v>19264</v>
      </c>
      <c r="J1050" s="228"/>
      <c r="K1050" s="228"/>
      <c r="L1050" s="227" t="s">
        <v>290</v>
      </c>
      <c r="M1050" s="228">
        <v>68</v>
      </c>
      <c r="N1050" s="228">
        <v>105</v>
      </c>
      <c r="O1050" s="228">
        <v>7140</v>
      </c>
      <c r="P1050" s="228">
        <v>1</v>
      </c>
      <c r="Q1050" s="228">
        <v>460</v>
      </c>
      <c r="R1050" s="228">
        <v>1000</v>
      </c>
      <c r="S1050" s="227" t="s">
        <v>178</v>
      </c>
      <c r="T1050" s="227" t="s">
        <v>466</v>
      </c>
      <c r="U1050" s="227"/>
      <c r="V1050" s="227">
        <v>2006</v>
      </c>
      <c r="W1050" s="233"/>
      <c r="X1050" s="233"/>
      <c r="Y1050" s="233"/>
      <c r="Z1050" s="233"/>
      <c r="AA1050" s="233"/>
      <c r="AB1050" s="233"/>
      <c r="AC1050" s="228">
        <v>2400</v>
      </c>
      <c r="AD1050" s="227"/>
      <c r="AE1050" s="227"/>
      <c r="AF1050" s="233"/>
      <c r="AG1050" s="233"/>
      <c r="AH1050" s="233"/>
      <c r="AI1050" s="233"/>
      <c r="AJ1050" s="233"/>
      <c r="AK1050" s="233"/>
      <c r="AL1050" s="233"/>
      <c r="AM1050" s="233"/>
      <c r="AN1050" s="233"/>
      <c r="AO1050" s="233"/>
      <c r="AP1050" s="233"/>
      <c r="AQ1050" s="233"/>
      <c r="AR1050" s="233"/>
      <c r="AS1050" s="233"/>
      <c r="AT1050" s="233"/>
      <c r="AU1050" s="233"/>
      <c r="AV1050" s="227"/>
    </row>
    <row r="1051" spans="1:48" ht="24" customHeight="1">
      <c r="A1051" s="208"/>
      <c r="B1051" s="221"/>
      <c r="C1051" s="227" t="s">
        <v>6336</v>
      </c>
      <c r="D1051" s="227" t="s">
        <v>12216</v>
      </c>
      <c r="E1051" s="227" t="s">
        <v>12217</v>
      </c>
      <c r="F1051" s="227" t="s">
        <v>6336</v>
      </c>
      <c r="G1051" s="227" t="s">
        <v>6338</v>
      </c>
      <c r="H1051" s="233">
        <v>52906</v>
      </c>
      <c r="I1051" s="228">
        <v>52906</v>
      </c>
      <c r="J1051" s="228">
        <v>236</v>
      </c>
      <c r="K1051" s="228">
        <v>236</v>
      </c>
      <c r="L1051" s="227" t="s">
        <v>290</v>
      </c>
      <c r="M1051" s="228">
        <v>80</v>
      </c>
      <c r="N1051" s="228">
        <v>123</v>
      </c>
      <c r="O1051" s="228">
        <v>9935</v>
      </c>
      <c r="P1051" s="228">
        <v>1</v>
      </c>
      <c r="Q1051" s="228">
        <v>328</v>
      </c>
      <c r="R1051" s="228">
        <v>1000</v>
      </c>
      <c r="S1051" s="227" t="s">
        <v>465</v>
      </c>
      <c r="T1051" s="227" t="s">
        <v>466</v>
      </c>
      <c r="U1051" s="227"/>
      <c r="V1051" s="227">
        <v>2020</v>
      </c>
      <c r="W1051" s="233"/>
      <c r="X1051" s="233"/>
      <c r="Y1051" s="233"/>
      <c r="Z1051" s="233"/>
      <c r="AA1051" s="233"/>
      <c r="AB1051" s="233"/>
      <c r="AC1051" s="228"/>
      <c r="AD1051" s="227"/>
      <c r="AE1051" s="227"/>
      <c r="AF1051" s="233"/>
      <c r="AG1051" s="233"/>
      <c r="AH1051" s="233"/>
      <c r="AI1051" s="233"/>
      <c r="AJ1051" s="233"/>
      <c r="AK1051" s="233"/>
      <c r="AL1051" s="233"/>
      <c r="AM1051" s="233"/>
      <c r="AN1051" s="233"/>
      <c r="AO1051" s="233"/>
      <c r="AP1051" s="233"/>
      <c r="AQ1051" s="233"/>
      <c r="AR1051" s="233"/>
      <c r="AS1051" s="233"/>
      <c r="AT1051" s="233"/>
      <c r="AU1051" s="233"/>
      <c r="AV1051" s="227"/>
    </row>
    <row r="1052" spans="1:48" ht="24" customHeight="1">
      <c r="A1052" s="208"/>
      <c r="B1052" s="221"/>
      <c r="C1052" s="227" t="s">
        <v>6336</v>
      </c>
      <c r="D1052" s="227" t="s">
        <v>12218</v>
      </c>
      <c r="E1052" s="227" t="s">
        <v>6471</v>
      </c>
      <c r="F1052" s="227" t="s">
        <v>6336</v>
      </c>
      <c r="G1052" s="227" t="s">
        <v>6338</v>
      </c>
      <c r="H1052" s="233"/>
      <c r="I1052" s="228"/>
      <c r="J1052" s="228"/>
      <c r="K1052" s="228"/>
      <c r="L1052" s="227" t="s">
        <v>148</v>
      </c>
      <c r="M1052" s="228">
        <v>70</v>
      </c>
      <c r="N1052" s="228">
        <v>110</v>
      </c>
      <c r="O1052" s="228">
        <v>7700</v>
      </c>
      <c r="P1052" s="228">
        <v>1</v>
      </c>
      <c r="Q1052" s="228">
        <v>156</v>
      </c>
      <c r="R1052" s="228">
        <v>156</v>
      </c>
      <c r="S1052" s="227" t="s">
        <v>465</v>
      </c>
      <c r="T1052" s="227" t="s">
        <v>1676</v>
      </c>
      <c r="U1052" s="227"/>
      <c r="V1052" s="227">
        <v>2012</v>
      </c>
      <c r="W1052" s="233"/>
      <c r="X1052" s="233"/>
      <c r="Y1052" s="233"/>
      <c r="Z1052" s="233"/>
      <c r="AA1052" s="233"/>
      <c r="AB1052" s="233"/>
      <c r="AC1052" s="228"/>
      <c r="AD1052" s="227"/>
      <c r="AE1052" s="227"/>
      <c r="AF1052" s="233"/>
      <c r="AG1052" s="233"/>
      <c r="AH1052" s="233"/>
      <c r="AI1052" s="233"/>
      <c r="AJ1052" s="233"/>
      <c r="AK1052" s="233"/>
      <c r="AL1052" s="233"/>
      <c r="AM1052" s="233"/>
      <c r="AN1052" s="233"/>
      <c r="AO1052" s="233"/>
      <c r="AP1052" s="233"/>
      <c r="AQ1052" s="233"/>
      <c r="AR1052" s="233"/>
      <c r="AS1052" s="233"/>
      <c r="AT1052" s="233"/>
      <c r="AU1052" s="233"/>
      <c r="AV1052" s="227"/>
    </row>
    <row r="1053" spans="1:48" ht="24" customHeight="1">
      <c r="A1053" s="208"/>
      <c r="B1053" s="221"/>
      <c r="C1053" s="227" t="s">
        <v>6336</v>
      </c>
      <c r="D1053" s="227" t="s">
        <v>12218</v>
      </c>
      <c r="E1053" s="227" t="s">
        <v>6472</v>
      </c>
      <c r="F1053" s="227" t="s">
        <v>6336</v>
      </c>
      <c r="G1053" s="227" t="s">
        <v>6338</v>
      </c>
      <c r="H1053" s="233"/>
      <c r="I1053" s="228"/>
      <c r="J1053" s="228"/>
      <c r="K1053" s="228"/>
      <c r="L1053" s="227" t="s">
        <v>290</v>
      </c>
      <c r="M1053" s="228">
        <v>70</v>
      </c>
      <c r="N1053" s="228">
        <v>110</v>
      </c>
      <c r="O1053" s="228">
        <v>7700</v>
      </c>
      <c r="P1053" s="228">
        <v>1</v>
      </c>
      <c r="Q1053" s="228">
        <v>156</v>
      </c>
      <c r="R1053" s="228">
        <v>156</v>
      </c>
      <c r="S1053" s="227" t="s">
        <v>465</v>
      </c>
      <c r="T1053" s="227" t="s">
        <v>1676</v>
      </c>
      <c r="U1053" s="227"/>
      <c r="V1053" s="227">
        <v>2012</v>
      </c>
      <c r="W1053" s="233"/>
      <c r="X1053" s="233"/>
      <c r="Y1053" s="233"/>
      <c r="Z1053" s="233"/>
      <c r="AA1053" s="233"/>
      <c r="AB1053" s="233"/>
      <c r="AC1053" s="228"/>
      <c r="AD1053" s="227"/>
      <c r="AE1053" s="227"/>
      <c r="AF1053" s="233"/>
      <c r="AG1053" s="233"/>
      <c r="AH1053" s="233"/>
      <c r="AI1053" s="233"/>
      <c r="AJ1053" s="233"/>
      <c r="AK1053" s="233"/>
      <c r="AL1053" s="233"/>
      <c r="AM1053" s="233"/>
      <c r="AN1053" s="233"/>
      <c r="AO1053" s="233"/>
      <c r="AP1053" s="233"/>
      <c r="AQ1053" s="233"/>
      <c r="AR1053" s="233"/>
      <c r="AS1053" s="233"/>
      <c r="AT1053" s="233"/>
      <c r="AU1053" s="233"/>
      <c r="AV1053" s="227"/>
    </row>
    <row r="1054" spans="1:48" ht="24" customHeight="1">
      <c r="A1054" s="208"/>
      <c r="B1054" s="221"/>
      <c r="C1054" s="227" t="s">
        <v>17413</v>
      </c>
      <c r="D1054" s="227" t="s">
        <v>25304</v>
      </c>
      <c r="E1054" s="227" t="s">
        <v>17414</v>
      </c>
      <c r="F1054" s="227" t="s">
        <v>6336</v>
      </c>
      <c r="G1054" s="227" t="s">
        <v>6338</v>
      </c>
      <c r="H1054" s="233"/>
      <c r="I1054" s="228">
        <v>26993</v>
      </c>
      <c r="J1054" s="240">
        <v>83</v>
      </c>
      <c r="K1054" s="240">
        <v>154</v>
      </c>
      <c r="L1054" s="228" t="s">
        <v>1979</v>
      </c>
      <c r="M1054" s="228">
        <v>68</v>
      </c>
      <c r="N1054" s="228">
        <v>105</v>
      </c>
      <c r="O1054" s="228">
        <v>7140</v>
      </c>
      <c r="P1054" s="228">
        <v>1</v>
      </c>
      <c r="Q1054" s="227" t="s">
        <v>2009</v>
      </c>
      <c r="R1054" s="227" t="s">
        <v>2009</v>
      </c>
      <c r="S1054" s="227" t="s">
        <v>2009</v>
      </c>
      <c r="T1054" s="228" t="s">
        <v>2009</v>
      </c>
      <c r="U1054" s="228"/>
      <c r="V1054" s="227">
        <v>2023</v>
      </c>
      <c r="W1054" s="233"/>
      <c r="X1054" s="233"/>
      <c r="Y1054" s="233"/>
      <c r="Z1054" s="233"/>
      <c r="AA1054" s="233"/>
      <c r="AB1054" s="233"/>
      <c r="AC1054" s="244">
        <v>12471</v>
      </c>
      <c r="AD1054" s="227"/>
      <c r="AE1054" s="227"/>
      <c r="AF1054" s="233"/>
      <c r="AG1054" s="233"/>
      <c r="AH1054" s="233"/>
      <c r="AI1054" s="233"/>
      <c r="AJ1054" s="233"/>
      <c r="AK1054" s="233"/>
      <c r="AL1054" s="233"/>
      <c r="AM1054" s="233"/>
      <c r="AN1054" s="233"/>
      <c r="AO1054" s="233"/>
      <c r="AP1054" s="233"/>
      <c r="AQ1054" s="233"/>
      <c r="AR1054" s="233"/>
      <c r="AS1054" s="233"/>
      <c r="AT1054" s="233"/>
      <c r="AU1054" s="233"/>
      <c r="AV1054" s="233"/>
    </row>
    <row r="1055" spans="1:48" ht="24" customHeight="1">
      <c r="A1055" s="208"/>
      <c r="B1055" s="221"/>
      <c r="C1055" s="241" t="s">
        <v>706</v>
      </c>
      <c r="D1055" s="241" t="s">
        <v>6346</v>
      </c>
      <c r="E1055" s="241" t="s">
        <v>6473</v>
      </c>
      <c r="F1055" s="241" t="s">
        <v>706</v>
      </c>
      <c r="G1055" s="241" t="s">
        <v>305</v>
      </c>
      <c r="H1055" s="241">
        <v>5</v>
      </c>
      <c r="I1055" s="244">
        <v>6336</v>
      </c>
      <c r="J1055" s="244"/>
      <c r="K1055" s="244"/>
      <c r="L1055" s="241" t="s">
        <v>290</v>
      </c>
      <c r="M1055" s="244">
        <v>68</v>
      </c>
      <c r="N1055" s="244">
        <v>105</v>
      </c>
      <c r="O1055" s="244">
        <v>7004</v>
      </c>
      <c r="P1055" s="244">
        <v>1</v>
      </c>
      <c r="Q1055" s="244">
        <v>400</v>
      </c>
      <c r="R1055" s="244">
        <v>400</v>
      </c>
      <c r="S1055" s="241" t="s">
        <v>178</v>
      </c>
      <c r="T1055" s="241" t="s">
        <v>466</v>
      </c>
      <c r="U1055" s="241"/>
      <c r="V1055" s="241">
        <v>2002</v>
      </c>
      <c r="W1055" s="241"/>
      <c r="X1055" s="241"/>
      <c r="Y1055" s="241"/>
      <c r="Z1055" s="241"/>
      <c r="AA1055" s="241"/>
      <c r="AB1055" s="241"/>
      <c r="AC1055" s="244">
        <v>2700</v>
      </c>
      <c r="AD1055" s="241"/>
      <c r="AE1055" s="241"/>
      <c r="AF1055" s="241"/>
      <c r="AG1055" s="241"/>
      <c r="AH1055" s="241"/>
      <c r="AI1055" s="241"/>
      <c r="AJ1055" s="241"/>
      <c r="AK1055" s="241"/>
      <c r="AL1055" s="241"/>
      <c r="AM1055" s="241"/>
      <c r="AN1055" s="241"/>
      <c r="AO1055" s="241"/>
      <c r="AP1055" s="241"/>
      <c r="AQ1055" s="241"/>
      <c r="AR1055" s="241"/>
      <c r="AS1055" s="241"/>
      <c r="AT1055" s="241"/>
      <c r="AU1055" s="241"/>
      <c r="AV1055" s="241"/>
    </row>
    <row r="1056" spans="1:48" ht="24" customHeight="1">
      <c r="A1056" s="208"/>
      <c r="B1056" s="221"/>
      <c r="C1056" s="241" t="s">
        <v>706</v>
      </c>
      <c r="D1056" s="241" t="s">
        <v>6474</v>
      </c>
      <c r="E1056" s="241" t="s">
        <v>6475</v>
      </c>
      <c r="F1056" s="241" t="s">
        <v>706</v>
      </c>
      <c r="G1056" s="241" t="s">
        <v>6476</v>
      </c>
      <c r="H1056" s="241"/>
      <c r="I1056" s="244">
        <v>8251</v>
      </c>
      <c r="J1056" s="244"/>
      <c r="K1056" s="244"/>
      <c r="L1056" s="241" t="s">
        <v>290</v>
      </c>
      <c r="M1056" s="244">
        <v>68</v>
      </c>
      <c r="N1056" s="244">
        <v>105</v>
      </c>
      <c r="O1056" s="244">
        <v>7140</v>
      </c>
      <c r="P1056" s="244">
        <v>1</v>
      </c>
      <c r="Q1056" s="244"/>
      <c r="R1056" s="244"/>
      <c r="S1056" s="241"/>
      <c r="T1056" s="241"/>
      <c r="U1056" s="241"/>
      <c r="V1056" s="241">
        <v>2007</v>
      </c>
      <c r="W1056" s="241"/>
      <c r="X1056" s="241"/>
      <c r="Y1056" s="241"/>
      <c r="Z1056" s="241"/>
      <c r="AA1056" s="241"/>
      <c r="AB1056" s="241"/>
      <c r="AC1056" s="244">
        <v>700</v>
      </c>
      <c r="AD1056" s="241"/>
      <c r="AE1056" s="241"/>
      <c r="AF1056" s="241"/>
      <c r="AG1056" s="241"/>
      <c r="AH1056" s="241"/>
      <c r="AI1056" s="241"/>
      <c r="AJ1056" s="241"/>
      <c r="AK1056" s="241"/>
      <c r="AL1056" s="241"/>
      <c r="AM1056" s="241"/>
      <c r="AN1056" s="241"/>
      <c r="AO1056" s="241"/>
      <c r="AP1056" s="241"/>
      <c r="AQ1056" s="241"/>
      <c r="AR1056" s="241"/>
      <c r="AS1056" s="241"/>
      <c r="AT1056" s="241"/>
      <c r="AU1056" s="241"/>
      <c r="AV1056" s="241"/>
    </row>
    <row r="1057" spans="1:48" ht="24" customHeight="1">
      <c r="A1057" s="208"/>
      <c r="B1057" s="221"/>
      <c r="C1057" s="241" t="s">
        <v>706</v>
      </c>
      <c r="D1057" s="241" t="s">
        <v>25367</v>
      </c>
      <c r="E1057" s="241" t="s">
        <v>6477</v>
      </c>
      <c r="F1057" s="241" t="s">
        <v>706</v>
      </c>
      <c r="G1057" s="241" t="s">
        <v>305</v>
      </c>
      <c r="H1057" s="241"/>
      <c r="I1057" s="244">
        <v>7617</v>
      </c>
      <c r="J1057" s="244"/>
      <c r="K1057" s="244"/>
      <c r="L1057" s="241" t="s">
        <v>290</v>
      </c>
      <c r="M1057" s="244">
        <v>68</v>
      </c>
      <c r="N1057" s="244">
        <v>105</v>
      </c>
      <c r="O1057" s="244">
        <v>7140</v>
      </c>
      <c r="P1057" s="244">
        <v>1</v>
      </c>
      <c r="Q1057" s="244">
        <v>80</v>
      </c>
      <c r="R1057" s="244">
        <v>80</v>
      </c>
      <c r="S1057" s="241" t="s">
        <v>178</v>
      </c>
      <c r="T1057" s="241" t="s">
        <v>466</v>
      </c>
      <c r="U1057" s="241"/>
      <c r="V1057" s="241">
        <v>2007</v>
      </c>
      <c r="W1057" s="241"/>
      <c r="X1057" s="241"/>
      <c r="Y1057" s="241"/>
      <c r="Z1057" s="241"/>
      <c r="AA1057" s="241"/>
      <c r="AB1057" s="241"/>
      <c r="AC1057" s="244">
        <v>800</v>
      </c>
      <c r="AD1057" s="241"/>
      <c r="AE1057" s="241"/>
      <c r="AF1057" s="241"/>
      <c r="AG1057" s="241"/>
      <c r="AH1057" s="241"/>
      <c r="AI1057" s="241"/>
      <c r="AJ1057" s="241"/>
      <c r="AK1057" s="241"/>
      <c r="AL1057" s="241"/>
      <c r="AM1057" s="241"/>
      <c r="AN1057" s="241"/>
      <c r="AO1057" s="241"/>
      <c r="AP1057" s="241"/>
      <c r="AQ1057" s="241"/>
      <c r="AR1057" s="241"/>
      <c r="AS1057" s="241"/>
      <c r="AT1057" s="241"/>
      <c r="AU1057" s="241"/>
      <c r="AV1057" s="241"/>
    </row>
    <row r="1058" spans="1:48" ht="24" customHeight="1">
      <c r="A1058" s="208"/>
      <c r="B1058" s="221"/>
      <c r="C1058" s="227" t="s">
        <v>706</v>
      </c>
      <c r="D1058" s="241" t="s">
        <v>25367</v>
      </c>
      <c r="E1058" s="227" t="s">
        <v>6478</v>
      </c>
      <c r="F1058" s="227" t="s">
        <v>706</v>
      </c>
      <c r="G1058" s="227" t="s">
        <v>6479</v>
      </c>
      <c r="H1058" s="233"/>
      <c r="I1058" s="228">
        <v>22911</v>
      </c>
      <c r="J1058" s="228"/>
      <c r="K1058" s="228"/>
      <c r="L1058" s="227" t="s">
        <v>290</v>
      </c>
      <c r="M1058" s="228">
        <v>68</v>
      </c>
      <c r="N1058" s="228">
        <v>105</v>
      </c>
      <c r="O1058" s="228">
        <v>7140</v>
      </c>
      <c r="P1058" s="228">
        <v>1</v>
      </c>
      <c r="Q1058" s="228">
        <v>400</v>
      </c>
      <c r="R1058" s="228">
        <v>400</v>
      </c>
      <c r="S1058" s="234" t="s">
        <v>178</v>
      </c>
      <c r="T1058" s="234" t="s">
        <v>466</v>
      </c>
      <c r="U1058" s="234"/>
      <c r="V1058" s="227">
        <v>2007</v>
      </c>
      <c r="W1058" s="233"/>
      <c r="X1058" s="233"/>
      <c r="Y1058" s="233"/>
      <c r="Z1058" s="233"/>
      <c r="AA1058" s="233"/>
      <c r="AB1058" s="233"/>
      <c r="AC1058" s="228">
        <v>1700</v>
      </c>
      <c r="AD1058" s="227"/>
      <c r="AE1058" s="227"/>
      <c r="AF1058" s="233"/>
      <c r="AG1058" s="233"/>
      <c r="AH1058" s="233"/>
      <c r="AI1058" s="233"/>
      <c r="AJ1058" s="233"/>
      <c r="AK1058" s="233"/>
      <c r="AL1058" s="233"/>
      <c r="AM1058" s="233"/>
      <c r="AN1058" s="233"/>
      <c r="AO1058" s="233"/>
      <c r="AP1058" s="233"/>
      <c r="AQ1058" s="233"/>
      <c r="AR1058" s="233"/>
      <c r="AS1058" s="233"/>
      <c r="AT1058" s="233"/>
      <c r="AU1058" s="233"/>
      <c r="AV1058" s="227"/>
    </row>
    <row r="1059" spans="1:48" ht="24" customHeight="1">
      <c r="A1059" s="208"/>
      <c r="B1059" s="221"/>
      <c r="C1059" s="241" t="s">
        <v>706</v>
      </c>
      <c r="D1059" s="241" t="s">
        <v>25368</v>
      </c>
      <c r="E1059" s="243" t="s">
        <v>17438</v>
      </c>
      <c r="F1059" s="241" t="s">
        <v>706</v>
      </c>
      <c r="G1059" s="241" t="s">
        <v>706</v>
      </c>
      <c r="H1059" s="241"/>
      <c r="I1059" s="244">
        <v>13769</v>
      </c>
      <c r="J1059" s="244">
        <v>171.2</v>
      </c>
      <c r="K1059" s="244">
        <v>171.2</v>
      </c>
      <c r="L1059" s="241" t="s">
        <v>290</v>
      </c>
      <c r="M1059" s="244">
        <v>68</v>
      </c>
      <c r="N1059" s="244">
        <v>105</v>
      </c>
      <c r="O1059" s="244">
        <v>7140</v>
      </c>
      <c r="P1059" s="244">
        <v>1</v>
      </c>
      <c r="Q1059" s="244">
        <v>400</v>
      </c>
      <c r="R1059" s="244">
        <v>400</v>
      </c>
      <c r="S1059" s="241" t="s">
        <v>178</v>
      </c>
      <c r="T1059" s="241" t="s">
        <v>466</v>
      </c>
      <c r="U1059" s="241"/>
      <c r="V1059" s="241">
        <v>2009</v>
      </c>
      <c r="W1059" s="241"/>
      <c r="X1059" s="241"/>
      <c r="Y1059" s="241"/>
      <c r="Z1059" s="241"/>
      <c r="AA1059" s="241"/>
      <c r="AB1059" s="241"/>
      <c r="AC1059" s="244">
        <v>4172</v>
      </c>
      <c r="AD1059" s="241"/>
      <c r="AE1059" s="241"/>
      <c r="AF1059" s="241"/>
      <c r="AG1059" s="241"/>
      <c r="AH1059" s="241"/>
      <c r="AI1059" s="241"/>
      <c r="AJ1059" s="241"/>
      <c r="AK1059" s="241"/>
      <c r="AL1059" s="241"/>
      <c r="AM1059" s="241"/>
      <c r="AN1059" s="241"/>
      <c r="AO1059" s="241"/>
      <c r="AP1059" s="241"/>
      <c r="AQ1059" s="241"/>
      <c r="AR1059" s="241"/>
      <c r="AS1059" s="241"/>
      <c r="AT1059" s="241"/>
      <c r="AU1059" s="241"/>
      <c r="AV1059" s="241"/>
    </row>
    <row r="1060" spans="1:48" ht="24" customHeight="1">
      <c r="A1060" s="208"/>
      <c r="B1060" s="221"/>
      <c r="C1060" s="241" t="s">
        <v>706</v>
      </c>
      <c r="D1060" s="241" t="s">
        <v>25369</v>
      </c>
      <c r="E1060" s="243" t="s">
        <v>858</v>
      </c>
      <c r="F1060" s="241" t="s">
        <v>706</v>
      </c>
      <c r="G1060" s="241" t="s">
        <v>706</v>
      </c>
      <c r="H1060" s="241"/>
      <c r="I1060" s="244">
        <v>124794</v>
      </c>
      <c r="J1060" s="244">
        <v>554</v>
      </c>
      <c r="K1060" s="244">
        <v>476</v>
      </c>
      <c r="L1060" s="241" t="s">
        <v>290</v>
      </c>
      <c r="M1060" s="244">
        <v>66</v>
      </c>
      <c r="N1060" s="244">
        <v>103</v>
      </c>
      <c r="O1060" s="244">
        <v>6798</v>
      </c>
      <c r="P1060" s="244">
        <v>1</v>
      </c>
      <c r="Q1060" s="244">
        <v>1425</v>
      </c>
      <c r="R1060" s="244">
        <v>1425</v>
      </c>
      <c r="S1060" s="241" t="s">
        <v>714</v>
      </c>
      <c r="T1060" s="241" t="s">
        <v>466</v>
      </c>
      <c r="U1060" s="241"/>
      <c r="V1060" s="241">
        <v>2013</v>
      </c>
      <c r="W1060" s="241"/>
      <c r="X1060" s="241"/>
      <c r="Y1060" s="241"/>
      <c r="Z1060" s="241"/>
      <c r="AA1060" s="241"/>
      <c r="AB1060" s="241"/>
      <c r="AC1060" s="244">
        <v>28614</v>
      </c>
      <c r="AD1060" s="241"/>
      <c r="AE1060" s="241"/>
      <c r="AF1060" s="241"/>
      <c r="AG1060" s="241"/>
      <c r="AH1060" s="241"/>
      <c r="AI1060" s="241"/>
      <c r="AJ1060" s="241"/>
      <c r="AK1060" s="241"/>
      <c r="AL1060" s="241"/>
      <c r="AM1060" s="241"/>
      <c r="AN1060" s="241"/>
      <c r="AO1060" s="241"/>
      <c r="AP1060" s="241"/>
      <c r="AQ1060" s="241"/>
      <c r="AR1060" s="241"/>
      <c r="AS1060" s="241"/>
      <c r="AT1060" s="241"/>
      <c r="AU1060" s="241"/>
      <c r="AV1060" s="241" t="s">
        <v>6480</v>
      </c>
    </row>
    <row r="1061" spans="1:48" ht="24" customHeight="1">
      <c r="A1061" s="208" t="s">
        <v>150</v>
      </c>
      <c r="B1061" s="221"/>
      <c r="C1061" s="241" t="s">
        <v>706</v>
      </c>
      <c r="D1061" s="241" t="s">
        <v>25370</v>
      </c>
      <c r="E1061" s="243" t="s">
        <v>6481</v>
      </c>
      <c r="F1061" s="241" t="s">
        <v>706</v>
      </c>
      <c r="G1061" s="241" t="s">
        <v>706</v>
      </c>
      <c r="H1061" s="241"/>
      <c r="I1061" s="244">
        <v>11511</v>
      </c>
      <c r="J1061" s="244"/>
      <c r="K1061" s="244"/>
      <c r="L1061" s="241" t="s">
        <v>469</v>
      </c>
      <c r="M1061" s="244">
        <v>47</v>
      </c>
      <c r="N1061" s="244">
        <v>90</v>
      </c>
      <c r="O1061" s="244">
        <v>4230</v>
      </c>
      <c r="P1061" s="244">
        <v>1</v>
      </c>
      <c r="Q1061" s="244"/>
      <c r="R1061" s="244"/>
      <c r="S1061" s="241"/>
      <c r="T1061" s="241"/>
      <c r="U1061" s="241"/>
      <c r="V1061" s="241">
        <v>2014</v>
      </c>
      <c r="W1061" s="241"/>
      <c r="X1061" s="241"/>
      <c r="Y1061" s="241"/>
      <c r="Z1061" s="241"/>
      <c r="AA1061" s="241"/>
      <c r="AB1061" s="241"/>
      <c r="AC1061" s="244">
        <v>1791</v>
      </c>
      <c r="AD1061" s="241"/>
      <c r="AE1061" s="241"/>
      <c r="AF1061" s="241"/>
      <c r="AG1061" s="241"/>
      <c r="AH1061" s="241"/>
      <c r="AI1061" s="241"/>
      <c r="AJ1061" s="241"/>
      <c r="AK1061" s="241"/>
      <c r="AL1061" s="241"/>
      <c r="AM1061" s="241"/>
      <c r="AN1061" s="241"/>
      <c r="AO1061" s="241"/>
      <c r="AP1061" s="241"/>
      <c r="AQ1061" s="241"/>
      <c r="AR1061" s="241"/>
      <c r="AS1061" s="241"/>
      <c r="AT1061" s="241"/>
      <c r="AU1061" s="241"/>
      <c r="AV1061" s="241"/>
    </row>
    <row r="1062" spans="1:48" ht="24" customHeight="1">
      <c r="A1062" s="208" t="s">
        <v>89</v>
      </c>
      <c r="B1062" s="221"/>
      <c r="C1062" s="227" t="s">
        <v>706</v>
      </c>
      <c r="D1062" s="241" t="s">
        <v>25368</v>
      </c>
      <c r="E1062" s="227" t="s">
        <v>17439</v>
      </c>
      <c r="F1062" s="227" t="s">
        <v>706</v>
      </c>
      <c r="G1062" s="227" t="s">
        <v>706</v>
      </c>
      <c r="H1062" s="233"/>
      <c r="I1062" s="228">
        <v>26603</v>
      </c>
      <c r="J1062" s="228"/>
      <c r="K1062" s="228"/>
      <c r="L1062" s="227" t="s">
        <v>290</v>
      </c>
      <c r="M1062" s="228">
        <v>68</v>
      </c>
      <c r="N1062" s="228">
        <v>105</v>
      </c>
      <c r="O1062" s="228">
        <v>7140</v>
      </c>
      <c r="P1062" s="228">
        <v>2</v>
      </c>
      <c r="Q1062" s="228"/>
      <c r="R1062" s="228"/>
      <c r="S1062" s="227"/>
      <c r="T1062" s="227" t="s">
        <v>466</v>
      </c>
      <c r="U1062" s="227"/>
      <c r="V1062" s="227">
        <v>2015</v>
      </c>
      <c r="W1062" s="233"/>
      <c r="X1062" s="233"/>
      <c r="Y1062" s="233"/>
      <c r="Z1062" s="233"/>
      <c r="AA1062" s="233"/>
      <c r="AB1062" s="233"/>
      <c r="AC1062" s="228">
        <v>2098</v>
      </c>
      <c r="AD1062" s="227"/>
      <c r="AE1062" s="227"/>
      <c r="AF1062" s="233"/>
      <c r="AG1062" s="233"/>
      <c r="AH1062" s="233"/>
      <c r="AI1062" s="233"/>
      <c r="AJ1062" s="233"/>
      <c r="AK1062" s="233"/>
      <c r="AL1062" s="233"/>
      <c r="AM1062" s="233"/>
      <c r="AN1062" s="233"/>
      <c r="AO1062" s="233"/>
      <c r="AP1062" s="233"/>
      <c r="AQ1062" s="233"/>
      <c r="AR1062" s="233"/>
      <c r="AS1062" s="233"/>
      <c r="AT1062" s="233"/>
      <c r="AU1062" s="233"/>
      <c r="AV1062" s="227"/>
    </row>
    <row r="1063" spans="1:48" ht="24" customHeight="1">
      <c r="A1063" s="208" t="s">
        <v>150</v>
      </c>
      <c r="B1063" s="221"/>
      <c r="C1063" s="227" t="s">
        <v>706</v>
      </c>
      <c r="D1063" s="227" t="s">
        <v>25371</v>
      </c>
      <c r="E1063" s="227" t="s">
        <v>6482</v>
      </c>
      <c r="F1063" s="227" t="s">
        <v>706</v>
      </c>
      <c r="G1063" s="227" t="s">
        <v>706</v>
      </c>
      <c r="H1063" s="233"/>
      <c r="I1063" s="228">
        <v>12800</v>
      </c>
      <c r="J1063" s="228"/>
      <c r="K1063" s="228"/>
      <c r="L1063" s="227" t="s">
        <v>290</v>
      </c>
      <c r="M1063" s="228">
        <v>64</v>
      </c>
      <c r="N1063" s="228">
        <v>100</v>
      </c>
      <c r="O1063" s="228">
        <v>12800</v>
      </c>
      <c r="P1063" s="228">
        <v>2</v>
      </c>
      <c r="Q1063" s="228">
        <v>800</v>
      </c>
      <c r="R1063" s="228">
        <v>800</v>
      </c>
      <c r="S1063" s="227" t="s">
        <v>178</v>
      </c>
      <c r="T1063" s="227" t="s">
        <v>832</v>
      </c>
      <c r="U1063" s="227"/>
      <c r="V1063" s="227">
        <v>2015</v>
      </c>
      <c r="W1063" s="233"/>
      <c r="X1063" s="233"/>
      <c r="Y1063" s="233"/>
      <c r="Z1063" s="233"/>
      <c r="AA1063" s="233"/>
      <c r="AB1063" s="233"/>
      <c r="AC1063" s="228"/>
      <c r="AD1063" s="227"/>
      <c r="AE1063" s="227"/>
      <c r="AF1063" s="233"/>
      <c r="AG1063" s="233"/>
      <c r="AH1063" s="233"/>
      <c r="AI1063" s="233"/>
      <c r="AJ1063" s="233"/>
      <c r="AK1063" s="233"/>
      <c r="AL1063" s="233"/>
      <c r="AM1063" s="233"/>
      <c r="AN1063" s="233"/>
      <c r="AO1063" s="233"/>
      <c r="AP1063" s="233"/>
      <c r="AQ1063" s="233"/>
      <c r="AR1063" s="233"/>
      <c r="AS1063" s="233"/>
      <c r="AT1063" s="233"/>
      <c r="AU1063" s="233"/>
      <c r="AV1063" s="227"/>
    </row>
    <row r="1064" spans="1:48" ht="24" customHeight="1">
      <c r="A1064" s="208" t="s">
        <v>89</v>
      </c>
      <c r="B1064" s="221"/>
      <c r="C1064" s="227" t="s">
        <v>706</v>
      </c>
      <c r="D1064" s="227" t="s">
        <v>25372</v>
      </c>
      <c r="E1064" s="227" t="s">
        <v>6483</v>
      </c>
      <c r="F1064" s="227" t="s">
        <v>706</v>
      </c>
      <c r="G1064" s="227" t="s">
        <v>706</v>
      </c>
      <c r="H1064" s="233"/>
      <c r="I1064" s="228">
        <v>21439</v>
      </c>
      <c r="J1064" s="228"/>
      <c r="K1064" s="228"/>
      <c r="L1064" s="227" t="s">
        <v>290</v>
      </c>
      <c r="M1064" s="228">
        <v>68</v>
      </c>
      <c r="N1064" s="228">
        <v>105</v>
      </c>
      <c r="O1064" s="228">
        <v>7140</v>
      </c>
      <c r="P1064" s="228">
        <v>1</v>
      </c>
      <c r="Q1064" s="228">
        <v>400</v>
      </c>
      <c r="R1064" s="228">
        <v>400</v>
      </c>
      <c r="S1064" s="234" t="s">
        <v>178</v>
      </c>
      <c r="T1064" s="234" t="s">
        <v>466</v>
      </c>
      <c r="U1064" s="234"/>
      <c r="V1064" s="227">
        <v>2016</v>
      </c>
      <c r="W1064" s="233"/>
      <c r="X1064" s="233"/>
      <c r="Y1064" s="233"/>
      <c r="Z1064" s="233"/>
      <c r="AA1064" s="233"/>
      <c r="AB1064" s="233"/>
      <c r="AC1064" s="228">
        <v>2715</v>
      </c>
      <c r="AD1064" s="227"/>
      <c r="AE1064" s="227"/>
      <c r="AF1064" s="233"/>
      <c r="AG1064" s="233"/>
      <c r="AH1064" s="233"/>
      <c r="AI1064" s="233"/>
      <c r="AJ1064" s="233"/>
      <c r="AK1064" s="233"/>
      <c r="AL1064" s="233"/>
      <c r="AM1064" s="233"/>
      <c r="AN1064" s="233"/>
      <c r="AO1064" s="233"/>
      <c r="AP1064" s="233"/>
      <c r="AQ1064" s="233"/>
      <c r="AR1064" s="233"/>
      <c r="AS1064" s="233"/>
      <c r="AT1064" s="233"/>
      <c r="AU1064" s="233"/>
      <c r="AV1064" s="227"/>
    </row>
    <row r="1065" spans="1:48" ht="24" customHeight="1">
      <c r="A1065" s="208">
        <v>3</v>
      </c>
      <c r="B1065" s="221"/>
      <c r="C1065" s="227" t="s">
        <v>706</v>
      </c>
      <c r="D1065" s="227" t="s">
        <v>25373</v>
      </c>
      <c r="E1065" s="227" t="s">
        <v>9057</v>
      </c>
      <c r="F1065" s="227" t="s">
        <v>706</v>
      </c>
      <c r="G1065" s="227" t="s">
        <v>706</v>
      </c>
      <c r="H1065" s="233"/>
      <c r="I1065" s="228">
        <v>13000</v>
      </c>
      <c r="J1065" s="228"/>
      <c r="K1065" s="228"/>
      <c r="L1065" s="227" t="s">
        <v>148</v>
      </c>
      <c r="M1065" s="228">
        <v>68</v>
      </c>
      <c r="N1065" s="228">
        <v>105</v>
      </c>
      <c r="O1065" s="228">
        <v>7140</v>
      </c>
      <c r="P1065" s="228">
        <v>1</v>
      </c>
      <c r="Q1065" s="228">
        <v>400</v>
      </c>
      <c r="R1065" s="228">
        <v>400</v>
      </c>
      <c r="S1065" s="227" t="s">
        <v>178</v>
      </c>
      <c r="T1065" s="227" t="s">
        <v>466</v>
      </c>
      <c r="U1065" s="227"/>
      <c r="V1065" s="227">
        <v>2014</v>
      </c>
      <c r="W1065" s="233"/>
      <c r="X1065" s="233"/>
      <c r="Y1065" s="233"/>
      <c r="Z1065" s="233"/>
      <c r="AA1065" s="233"/>
      <c r="AB1065" s="233"/>
      <c r="AC1065" s="228"/>
      <c r="AD1065" s="227"/>
      <c r="AE1065" s="227"/>
      <c r="AF1065" s="233"/>
      <c r="AG1065" s="233"/>
      <c r="AH1065" s="233"/>
      <c r="AI1065" s="233"/>
      <c r="AJ1065" s="233"/>
      <c r="AK1065" s="233"/>
      <c r="AL1065" s="233"/>
      <c r="AM1065" s="233"/>
      <c r="AN1065" s="233"/>
      <c r="AO1065" s="233"/>
      <c r="AP1065" s="233"/>
      <c r="AQ1065" s="233"/>
      <c r="AR1065" s="233"/>
      <c r="AS1065" s="233"/>
      <c r="AT1065" s="233"/>
      <c r="AU1065" s="233"/>
      <c r="AV1065" s="227"/>
    </row>
    <row r="1066" spans="1:48" ht="24" customHeight="1">
      <c r="A1066" s="208"/>
      <c r="B1066" s="221"/>
      <c r="C1066" s="227" t="s">
        <v>706</v>
      </c>
      <c r="D1066" s="227" t="s">
        <v>25374</v>
      </c>
      <c r="E1066" s="227" t="s">
        <v>9058</v>
      </c>
      <c r="F1066" s="227" t="s">
        <v>706</v>
      </c>
      <c r="G1066" s="227" t="s">
        <v>706</v>
      </c>
      <c r="H1066" s="233"/>
      <c r="I1066" s="228">
        <v>19375</v>
      </c>
      <c r="J1066" s="228"/>
      <c r="K1066" s="228"/>
      <c r="L1066" s="227" t="s">
        <v>469</v>
      </c>
      <c r="M1066" s="228">
        <v>66</v>
      </c>
      <c r="N1066" s="228">
        <v>103</v>
      </c>
      <c r="O1066" s="228">
        <v>6798</v>
      </c>
      <c r="P1066" s="228">
        <v>1</v>
      </c>
      <c r="Q1066" s="228">
        <v>500</v>
      </c>
      <c r="R1066" s="228">
        <v>500</v>
      </c>
      <c r="S1066" s="227" t="s">
        <v>178</v>
      </c>
      <c r="T1066" s="227" t="s">
        <v>466</v>
      </c>
      <c r="U1066" s="227"/>
      <c r="V1066" s="227">
        <v>2015</v>
      </c>
      <c r="W1066" s="233"/>
      <c r="X1066" s="233"/>
      <c r="Y1066" s="233"/>
      <c r="Z1066" s="233"/>
      <c r="AA1066" s="233"/>
      <c r="AB1066" s="233"/>
      <c r="AC1066" s="228"/>
      <c r="AD1066" s="227"/>
      <c r="AE1066" s="227"/>
      <c r="AF1066" s="233"/>
      <c r="AG1066" s="233"/>
      <c r="AH1066" s="233"/>
      <c r="AI1066" s="233"/>
      <c r="AJ1066" s="233"/>
      <c r="AK1066" s="233"/>
      <c r="AL1066" s="233"/>
      <c r="AM1066" s="233"/>
      <c r="AN1066" s="233"/>
      <c r="AO1066" s="233"/>
      <c r="AP1066" s="233"/>
      <c r="AQ1066" s="233"/>
      <c r="AR1066" s="233"/>
      <c r="AS1066" s="233"/>
      <c r="AT1066" s="233"/>
      <c r="AU1066" s="233"/>
      <c r="AV1066" s="227"/>
    </row>
    <row r="1067" spans="1:48" ht="24" customHeight="1">
      <c r="A1067" s="208"/>
      <c r="B1067" s="221"/>
      <c r="C1067" s="227" t="s">
        <v>706</v>
      </c>
      <c r="D1067" s="227" t="s">
        <v>25375</v>
      </c>
      <c r="E1067" s="227" t="s">
        <v>9059</v>
      </c>
      <c r="F1067" s="227" t="s">
        <v>706</v>
      </c>
      <c r="G1067" s="227" t="s">
        <v>706</v>
      </c>
      <c r="H1067" s="233"/>
      <c r="I1067" s="228">
        <v>16827</v>
      </c>
      <c r="J1067" s="228"/>
      <c r="K1067" s="228"/>
      <c r="L1067" s="227" t="s">
        <v>469</v>
      </c>
      <c r="M1067" s="228">
        <v>68</v>
      </c>
      <c r="N1067" s="228">
        <v>105</v>
      </c>
      <c r="O1067" s="228">
        <v>7140</v>
      </c>
      <c r="P1067" s="228">
        <v>2</v>
      </c>
      <c r="Q1067" s="228"/>
      <c r="R1067" s="228"/>
      <c r="S1067" s="227"/>
      <c r="T1067" s="227"/>
      <c r="U1067" s="227"/>
      <c r="V1067" s="227">
        <v>2016</v>
      </c>
      <c r="W1067" s="233"/>
      <c r="X1067" s="233"/>
      <c r="Y1067" s="233"/>
      <c r="Z1067" s="233"/>
      <c r="AA1067" s="233"/>
      <c r="AB1067" s="233"/>
      <c r="AC1067" s="228"/>
      <c r="AD1067" s="227"/>
      <c r="AE1067" s="227"/>
      <c r="AF1067" s="233"/>
      <c r="AG1067" s="233"/>
      <c r="AH1067" s="233"/>
      <c r="AI1067" s="233"/>
      <c r="AJ1067" s="233"/>
      <c r="AK1067" s="233"/>
      <c r="AL1067" s="233"/>
      <c r="AM1067" s="233"/>
      <c r="AN1067" s="233"/>
      <c r="AO1067" s="233"/>
      <c r="AP1067" s="233"/>
      <c r="AQ1067" s="233"/>
      <c r="AR1067" s="233"/>
      <c r="AS1067" s="233"/>
      <c r="AT1067" s="233"/>
      <c r="AU1067" s="233"/>
      <c r="AV1067" s="439"/>
    </row>
    <row r="1068" spans="1:48" ht="24" customHeight="1">
      <c r="A1068" s="208">
        <v>4</v>
      </c>
      <c r="B1068" s="221"/>
      <c r="C1068" s="227" t="s">
        <v>706</v>
      </c>
      <c r="D1068" s="227" t="s">
        <v>25376</v>
      </c>
      <c r="E1068" s="227" t="s">
        <v>9908</v>
      </c>
      <c r="F1068" s="227" t="s">
        <v>706</v>
      </c>
      <c r="G1068" s="227" t="s">
        <v>706</v>
      </c>
      <c r="H1068" s="233"/>
      <c r="I1068" s="228">
        <v>39657.1</v>
      </c>
      <c r="J1068" s="228"/>
      <c r="K1068" s="228">
        <v>5700</v>
      </c>
      <c r="L1068" s="227" t="s">
        <v>290</v>
      </c>
      <c r="M1068" s="228">
        <v>60</v>
      </c>
      <c r="N1068" s="228">
        <v>80</v>
      </c>
      <c r="O1068" s="228">
        <v>4800</v>
      </c>
      <c r="P1068" s="228">
        <v>1</v>
      </c>
      <c r="Q1068" s="228"/>
      <c r="R1068" s="228"/>
      <c r="S1068" s="227"/>
      <c r="T1068" s="227"/>
      <c r="U1068" s="227"/>
      <c r="V1068" s="227">
        <v>2010</v>
      </c>
      <c r="W1068" s="233"/>
      <c r="X1068" s="233"/>
      <c r="Y1068" s="233"/>
      <c r="Z1068" s="233"/>
      <c r="AA1068" s="233"/>
      <c r="AB1068" s="233"/>
      <c r="AC1068" s="228"/>
      <c r="AD1068" s="227"/>
      <c r="AE1068" s="227"/>
      <c r="AF1068" s="233"/>
      <c r="AG1068" s="233"/>
      <c r="AH1068" s="233"/>
      <c r="AI1068" s="233"/>
      <c r="AJ1068" s="233"/>
      <c r="AK1068" s="233"/>
      <c r="AL1068" s="233"/>
      <c r="AM1068" s="233"/>
      <c r="AN1068" s="233"/>
      <c r="AO1068" s="233"/>
      <c r="AP1068" s="233"/>
      <c r="AQ1068" s="233"/>
      <c r="AR1068" s="233"/>
      <c r="AS1068" s="233"/>
      <c r="AT1068" s="233"/>
      <c r="AU1068" s="233"/>
      <c r="AV1068" s="439"/>
    </row>
    <row r="1069" spans="1:48" ht="24" customHeight="1">
      <c r="A1069" s="208"/>
      <c r="B1069" s="221"/>
      <c r="C1069" s="227" t="s">
        <v>706</v>
      </c>
      <c r="D1069" s="227" t="s">
        <v>25377</v>
      </c>
      <c r="E1069" s="227" t="s">
        <v>9909</v>
      </c>
      <c r="F1069" s="227" t="s">
        <v>706</v>
      </c>
      <c r="G1069" s="227" t="s">
        <v>706</v>
      </c>
      <c r="H1069" s="233"/>
      <c r="I1069" s="228">
        <v>13900</v>
      </c>
      <c r="J1069" s="228"/>
      <c r="K1069" s="228">
        <v>7500</v>
      </c>
      <c r="L1069" s="227" t="s">
        <v>148</v>
      </c>
      <c r="M1069" s="228">
        <v>64</v>
      </c>
      <c r="N1069" s="228">
        <v>100</v>
      </c>
      <c r="O1069" s="228">
        <v>6400</v>
      </c>
      <c r="P1069" s="228">
        <v>1</v>
      </c>
      <c r="Q1069" s="228"/>
      <c r="R1069" s="228"/>
      <c r="S1069" s="227"/>
      <c r="T1069" s="227"/>
      <c r="U1069" s="227"/>
      <c r="V1069" s="227">
        <v>2012</v>
      </c>
      <c r="W1069" s="233"/>
      <c r="X1069" s="233"/>
      <c r="Y1069" s="233"/>
      <c r="Z1069" s="233"/>
      <c r="AA1069" s="233"/>
      <c r="AB1069" s="233"/>
      <c r="AC1069" s="228"/>
      <c r="AD1069" s="227"/>
      <c r="AE1069" s="227"/>
      <c r="AF1069" s="233"/>
      <c r="AG1069" s="233"/>
      <c r="AH1069" s="233"/>
      <c r="AI1069" s="233"/>
      <c r="AJ1069" s="233"/>
      <c r="AK1069" s="233"/>
      <c r="AL1069" s="233"/>
      <c r="AM1069" s="233"/>
      <c r="AN1069" s="233"/>
      <c r="AO1069" s="233"/>
      <c r="AP1069" s="233"/>
      <c r="AQ1069" s="233"/>
      <c r="AR1069" s="233"/>
      <c r="AS1069" s="233"/>
      <c r="AT1069" s="233"/>
      <c r="AU1069" s="233"/>
      <c r="AV1069" s="227"/>
    </row>
    <row r="1070" spans="1:48" ht="24" customHeight="1">
      <c r="A1070" s="208">
        <v>6</v>
      </c>
      <c r="B1070" s="221"/>
      <c r="C1070" s="227" t="s">
        <v>706</v>
      </c>
      <c r="D1070" s="227" t="s">
        <v>25378</v>
      </c>
      <c r="E1070" s="227" t="s">
        <v>9910</v>
      </c>
      <c r="F1070" s="227" t="s">
        <v>706</v>
      </c>
      <c r="G1070" s="227" t="s">
        <v>706</v>
      </c>
      <c r="H1070" s="233"/>
      <c r="I1070" s="228">
        <v>10800</v>
      </c>
      <c r="J1070" s="228"/>
      <c r="K1070" s="228"/>
      <c r="L1070" s="227" t="s">
        <v>469</v>
      </c>
      <c r="M1070" s="228">
        <v>64</v>
      </c>
      <c r="N1070" s="228">
        <v>100</v>
      </c>
      <c r="O1070" s="228">
        <v>6400</v>
      </c>
      <c r="P1070" s="228">
        <v>1</v>
      </c>
      <c r="Q1070" s="228"/>
      <c r="R1070" s="228"/>
      <c r="S1070" s="234"/>
      <c r="T1070" s="234"/>
      <c r="U1070" s="234"/>
      <c r="V1070" s="227">
        <v>2015</v>
      </c>
      <c r="W1070" s="233"/>
      <c r="X1070" s="233"/>
      <c r="Y1070" s="233"/>
      <c r="Z1070" s="233"/>
      <c r="AA1070" s="233"/>
      <c r="AB1070" s="233"/>
      <c r="AC1070" s="228"/>
      <c r="AD1070" s="227"/>
      <c r="AE1070" s="227"/>
      <c r="AF1070" s="233"/>
      <c r="AG1070" s="233"/>
      <c r="AH1070" s="233"/>
      <c r="AI1070" s="233"/>
      <c r="AJ1070" s="233"/>
      <c r="AK1070" s="233"/>
      <c r="AL1070" s="233"/>
      <c r="AM1070" s="233"/>
      <c r="AN1070" s="233"/>
      <c r="AO1070" s="233"/>
      <c r="AP1070" s="233"/>
      <c r="AQ1070" s="233"/>
      <c r="AR1070" s="233"/>
      <c r="AS1070" s="233"/>
      <c r="AT1070" s="233"/>
      <c r="AU1070" s="233"/>
      <c r="AV1070" s="227"/>
    </row>
    <row r="1071" spans="1:48" ht="24" customHeight="1">
      <c r="A1071" s="208"/>
      <c r="B1071" s="221"/>
      <c r="C1071" s="241" t="s">
        <v>706</v>
      </c>
      <c r="D1071" s="241" t="s">
        <v>25379</v>
      </c>
      <c r="E1071" s="241" t="s">
        <v>11111</v>
      </c>
      <c r="F1071" s="241" t="s">
        <v>706</v>
      </c>
      <c r="G1071" s="227" t="s">
        <v>706</v>
      </c>
      <c r="H1071" s="241"/>
      <c r="I1071" s="244">
        <v>33660</v>
      </c>
      <c r="J1071" s="244"/>
      <c r="K1071" s="244">
        <v>9352</v>
      </c>
      <c r="L1071" s="241" t="s">
        <v>148</v>
      </c>
      <c r="M1071" s="244">
        <v>56</v>
      </c>
      <c r="N1071" s="244">
        <v>95</v>
      </c>
      <c r="O1071" s="244">
        <v>5880</v>
      </c>
      <c r="P1071" s="244">
        <v>2</v>
      </c>
      <c r="Q1071" s="244"/>
      <c r="R1071" s="244"/>
      <c r="S1071" s="241"/>
      <c r="T1071" s="241"/>
      <c r="U1071" s="241"/>
      <c r="V1071" s="241">
        <v>2017</v>
      </c>
      <c r="W1071" s="241"/>
      <c r="X1071" s="241"/>
      <c r="Y1071" s="241"/>
      <c r="Z1071" s="241"/>
      <c r="AA1071" s="241"/>
      <c r="AB1071" s="241"/>
      <c r="AC1071" s="244">
        <v>1773</v>
      </c>
      <c r="AD1071" s="241"/>
      <c r="AE1071" s="241"/>
      <c r="AF1071" s="241"/>
      <c r="AG1071" s="241"/>
      <c r="AH1071" s="241"/>
      <c r="AI1071" s="241"/>
      <c r="AJ1071" s="241"/>
      <c r="AK1071" s="241"/>
      <c r="AL1071" s="241"/>
      <c r="AM1071" s="241"/>
      <c r="AN1071" s="241"/>
      <c r="AO1071" s="241"/>
      <c r="AP1071" s="241"/>
      <c r="AQ1071" s="241"/>
      <c r="AR1071" s="241"/>
      <c r="AS1071" s="241"/>
      <c r="AT1071" s="241"/>
      <c r="AU1071" s="241"/>
      <c r="AV1071" s="241"/>
    </row>
    <row r="1072" spans="1:48" ht="24" customHeight="1">
      <c r="A1072" s="208">
        <v>7</v>
      </c>
      <c r="B1072" s="221"/>
      <c r="C1072" s="241" t="s">
        <v>706</v>
      </c>
      <c r="D1072" s="241" t="s">
        <v>25380</v>
      </c>
      <c r="E1072" s="241" t="s">
        <v>12219</v>
      </c>
      <c r="F1072" s="241" t="s">
        <v>706</v>
      </c>
      <c r="G1072" s="241" t="s">
        <v>706</v>
      </c>
      <c r="H1072" s="241"/>
      <c r="I1072" s="244">
        <v>23147</v>
      </c>
      <c r="J1072" s="244"/>
      <c r="K1072" s="244"/>
      <c r="L1072" s="241" t="s">
        <v>290</v>
      </c>
      <c r="M1072" s="244">
        <v>107</v>
      </c>
      <c r="N1072" s="244">
        <v>80</v>
      </c>
      <c r="O1072" s="244">
        <v>8650</v>
      </c>
      <c r="P1072" s="244">
        <v>1</v>
      </c>
      <c r="Q1072" s="244"/>
      <c r="R1072" s="244"/>
      <c r="S1072" s="241"/>
      <c r="T1072" s="241"/>
      <c r="U1072" s="241"/>
      <c r="V1072" s="241">
        <v>2020</v>
      </c>
      <c r="W1072" s="241"/>
      <c r="X1072" s="241"/>
      <c r="Y1072" s="241"/>
      <c r="Z1072" s="241"/>
      <c r="AA1072" s="241"/>
      <c r="AB1072" s="241"/>
      <c r="AC1072" s="244"/>
      <c r="AD1072" s="241"/>
      <c r="AE1072" s="241"/>
      <c r="AF1072" s="241"/>
      <c r="AG1072" s="241"/>
      <c r="AH1072" s="241"/>
      <c r="AI1072" s="241"/>
      <c r="AJ1072" s="241"/>
      <c r="AK1072" s="241"/>
      <c r="AL1072" s="241"/>
      <c r="AM1072" s="241"/>
      <c r="AN1072" s="241"/>
      <c r="AO1072" s="241"/>
      <c r="AP1072" s="241"/>
      <c r="AQ1072" s="241"/>
      <c r="AR1072" s="241"/>
      <c r="AS1072" s="241"/>
      <c r="AT1072" s="241"/>
      <c r="AU1072" s="241"/>
      <c r="AV1072" s="241"/>
    </row>
    <row r="1073" spans="1:48" ht="24" customHeight="1">
      <c r="A1073" s="208">
        <v>8</v>
      </c>
      <c r="B1073" s="221"/>
      <c r="C1073" s="241" t="s">
        <v>706</v>
      </c>
      <c r="D1073" s="241" t="s">
        <v>25381</v>
      </c>
      <c r="E1073" s="241" t="s">
        <v>13278</v>
      </c>
      <c r="F1073" s="241" t="s">
        <v>706</v>
      </c>
      <c r="G1073" s="241" t="s">
        <v>706</v>
      </c>
      <c r="H1073" s="241"/>
      <c r="I1073" s="244">
        <v>16311</v>
      </c>
      <c r="J1073" s="244" t="s">
        <v>389</v>
      </c>
      <c r="K1073" s="244" t="s">
        <v>389</v>
      </c>
      <c r="L1073" s="241" t="s">
        <v>290</v>
      </c>
      <c r="M1073" s="244">
        <v>54</v>
      </c>
      <c r="N1073" s="244">
        <v>94</v>
      </c>
      <c r="O1073" s="244">
        <v>5076</v>
      </c>
      <c r="P1073" s="244">
        <v>1</v>
      </c>
      <c r="Q1073" s="244">
        <v>160</v>
      </c>
      <c r="R1073" s="244"/>
      <c r="S1073" s="241"/>
      <c r="T1073" s="241"/>
      <c r="U1073" s="241"/>
      <c r="V1073" s="241">
        <v>2021</v>
      </c>
      <c r="W1073" s="241"/>
      <c r="X1073" s="241"/>
      <c r="Y1073" s="241"/>
      <c r="Z1073" s="241"/>
      <c r="AA1073" s="241"/>
      <c r="AB1073" s="241"/>
      <c r="AC1073" s="244">
        <v>5417</v>
      </c>
      <c r="AD1073" s="241"/>
      <c r="AE1073" s="241"/>
      <c r="AF1073" s="241"/>
      <c r="AG1073" s="241"/>
      <c r="AH1073" s="241"/>
      <c r="AI1073" s="241"/>
      <c r="AJ1073" s="241"/>
      <c r="AK1073" s="241"/>
      <c r="AL1073" s="241"/>
      <c r="AM1073" s="241"/>
      <c r="AN1073" s="241"/>
      <c r="AO1073" s="241"/>
      <c r="AP1073" s="241"/>
      <c r="AQ1073" s="241"/>
      <c r="AR1073" s="241"/>
      <c r="AS1073" s="241"/>
      <c r="AT1073" s="241"/>
      <c r="AU1073" s="241"/>
      <c r="AV1073" s="241"/>
    </row>
    <row r="1074" spans="1:48" ht="24" customHeight="1">
      <c r="A1074" s="208" t="s">
        <v>150</v>
      </c>
      <c r="B1074" s="200"/>
      <c r="C1074" s="241" t="s">
        <v>14318</v>
      </c>
      <c r="D1074" s="241" t="s">
        <v>25375</v>
      </c>
      <c r="E1074" s="241" t="s">
        <v>14319</v>
      </c>
      <c r="F1074" s="241" t="s">
        <v>706</v>
      </c>
      <c r="G1074" s="241" t="s">
        <v>706</v>
      </c>
      <c r="H1074" s="241"/>
      <c r="I1074" s="244">
        <v>5634</v>
      </c>
      <c r="J1074" s="244" t="s">
        <v>389</v>
      </c>
      <c r="K1074" s="244" t="s">
        <v>389</v>
      </c>
      <c r="L1074" s="241" t="s">
        <v>290</v>
      </c>
      <c r="M1074" s="244">
        <v>54</v>
      </c>
      <c r="N1074" s="244">
        <v>77</v>
      </c>
      <c r="O1074" s="244">
        <v>5300</v>
      </c>
      <c r="P1074" s="244">
        <v>1</v>
      </c>
      <c r="Q1074" s="244"/>
      <c r="R1074" s="244"/>
      <c r="S1074" s="241"/>
      <c r="T1074" s="241"/>
      <c r="U1074" s="241"/>
      <c r="V1074" s="241">
        <v>2016</v>
      </c>
      <c r="W1074" s="241"/>
      <c r="X1074" s="241"/>
      <c r="Y1074" s="241"/>
      <c r="Z1074" s="241"/>
      <c r="AA1074" s="241"/>
      <c r="AB1074" s="241"/>
      <c r="AC1074" s="244"/>
      <c r="AD1074" s="241"/>
      <c r="AE1074" s="241"/>
      <c r="AF1074" s="241"/>
      <c r="AG1074" s="241"/>
      <c r="AH1074" s="241"/>
      <c r="AI1074" s="241"/>
      <c r="AJ1074" s="241"/>
      <c r="AK1074" s="241"/>
      <c r="AL1074" s="241"/>
      <c r="AM1074" s="241"/>
      <c r="AN1074" s="241"/>
      <c r="AO1074" s="241"/>
      <c r="AP1074" s="241"/>
      <c r="AQ1074" s="241"/>
      <c r="AR1074" s="241"/>
      <c r="AS1074" s="241"/>
      <c r="AT1074" s="241"/>
      <c r="AU1074" s="241"/>
      <c r="AV1074" s="241"/>
    </row>
    <row r="1075" spans="1:48" ht="24" customHeight="1">
      <c r="A1075" s="213" t="s">
        <v>150</v>
      </c>
      <c r="B1075" s="221"/>
      <c r="C1075" s="227" t="s">
        <v>706</v>
      </c>
      <c r="D1075" s="227" t="s">
        <v>25368</v>
      </c>
      <c r="E1075" s="227" t="s">
        <v>17427</v>
      </c>
      <c r="F1075" s="227" t="s">
        <v>706</v>
      </c>
      <c r="G1075" s="227" t="s">
        <v>706</v>
      </c>
      <c r="H1075" s="233"/>
      <c r="I1075" s="228">
        <v>22773</v>
      </c>
      <c r="J1075" s="228"/>
      <c r="K1075" s="228"/>
      <c r="L1075" s="227" t="s">
        <v>290</v>
      </c>
      <c r="M1075" s="228">
        <v>68</v>
      </c>
      <c r="N1075" s="228">
        <v>105</v>
      </c>
      <c r="O1075" s="228">
        <v>7140</v>
      </c>
      <c r="P1075" s="228">
        <v>1</v>
      </c>
      <c r="Q1075" s="228"/>
      <c r="R1075" s="228"/>
      <c r="S1075" s="227"/>
      <c r="T1075" s="227"/>
      <c r="U1075" s="227"/>
      <c r="V1075" s="227">
        <v>2023</v>
      </c>
      <c r="W1075" s="233"/>
      <c r="X1075" s="233"/>
      <c r="Y1075" s="233"/>
      <c r="Z1075" s="233"/>
      <c r="AA1075" s="233"/>
      <c r="AB1075" s="233"/>
      <c r="AC1075" s="228">
        <v>8400</v>
      </c>
      <c r="AD1075" s="241"/>
      <c r="AE1075" s="241"/>
      <c r="AF1075" s="241"/>
      <c r="AG1075" s="241"/>
      <c r="AH1075" s="241"/>
      <c r="AI1075" s="241"/>
      <c r="AJ1075" s="241"/>
      <c r="AK1075" s="241"/>
      <c r="AL1075" s="241"/>
      <c r="AM1075" s="241"/>
      <c r="AN1075" s="241"/>
      <c r="AO1075" s="241"/>
      <c r="AP1075" s="241"/>
      <c r="AQ1075" s="241"/>
      <c r="AR1075" s="241"/>
      <c r="AS1075" s="241"/>
      <c r="AT1075" s="241"/>
      <c r="AU1075" s="241"/>
      <c r="AV1075" s="241"/>
    </row>
    <row r="1076" spans="1:48" ht="24" customHeight="1">
      <c r="A1076" s="213" t="s">
        <v>89</v>
      </c>
      <c r="B1076" s="221"/>
      <c r="C1076" s="241" t="s">
        <v>707</v>
      </c>
      <c r="D1076" s="379" t="s">
        <v>25382</v>
      </c>
      <c r="E1076" s="241" t="s">
        <v>6485</v>
      </c>
      <c r="F1076" s="241" t="s">
        <v>707</v>
      </c>
      <c r="G1076" s="241" t="s">
        <v>4140</v>
      </c>
      <c r="H1076" s="241"/>
      <c r="I1076" s="244">
        <v>17500</v>
      </c>
      <c r="J1076" s="244">
        <v>0</v>
      </c>
      <c r="K1076" s="244">
        <v>0</v>
      </c>
      <c r="L1076" s="241" t="s">
        <v>148</v>
      </c>
      <c r="M1076" s="244">
        <v>75</v>
      </c>
      <c r="N1076" s="244">
        <v>110</v>
      </c>
      <c r="O1076" s="244">
        <v>8250</v>
      </c>
      <c r="P1076" s="244">
        <v>1</v>
      </c>
      <c r="Q1076" s="244">
        <v>100</v>
      </c>
      <c r="R1076" s="244">
        <v>100</v>
      </c>
      <c r="S1076" s="241" t="s">
        <v>714</v>
      </c>
      <c r="T1076" s="241" t="s">
        <v>1670</v>
      </c>
      <c r="U1076" s="241"/>
      <c r="V1076" s="241">
        <v>2007</v>
      </c>
      <c r="W1076" s="241"/>
      <c r="X1076" s="241"/>
      <c r="Y1076" s="241"/>
      <c r="Z1076" s="241"/>
      <c r="AA1076" s="241"/>
      <c r="AB1076" s="241"/>
      <c r="AC1076" s="244">
        <v>400</v>
      </c>
      <c r="AD1076" s="241"/>
      <c r="AE1076" s="241"/>
      <c r="AF1076" s="241"/>
      <c r="AG1076" s="241"/>
      <c r="AH1076" s="241"/>
      <c r="AI1076" s="241"/>
      <c r="AJ1076" s="241"/>
      <c r="AK1076" s="241"/>
      <c r="AL1076" s="241"/>
      <c r="AM1076" s="241"/>
      <c r="AN1076" s="241"/>
      <c r="AO1076" s="241"/>
      <c r="AP1076" s="241"/>
      <c r="AQ1076" s="241"/>
      <c r="AR1076" s="241"/>
      <c r="AS1076" s="241"/>
      <c r="AT1076" s="241"/>
      <c r="AU1076" s="241"/>
      <c r="AV1076" s="241"/>
    </row>
    <row r="1077" spans="1:48" ht="24" customHeight="1">
      <c r="A1077" s="213" t="s">
        <v>150</v>
      </c>
      <c r="B1077" s="221"/>
      <c r="C1077" s="241" t="s">
        <v>707</v>
      </c>
      <c r="D1077" s="379" t="s">
        <v>25383</v>
      </c>
      <c r="E1077" s="241" t="s">
        <v>6486</v>
      </c>
      <c r="F1077" s="241" t="s">
        <v>707</v>
      </c>
      <c r="G1077" s="241" t="s">
        <v>707</v>
      </c>
      <c r="H1077" s="241"/>
      <c r="I1077" s="244">
        <v>17172</v>
      </c>
      <c r="J1077" s="244">
        <v>198</v>
      </c>
      <c r="K1077" s="244">
        <v>395</v>
      </c>
      <c r="L1077" s="241" t="s">
        <v>290</v>
      </c>
      <c r="M1077" s="244">
        <v>68</v>
      </c>
      <c r="N1077" s="244">
        <v>105</v>
      </c>
      <c r="O1077" s="244">
        <v>7140</v>
      </c>
      <c r="P1077" s="244">
        <v>1</v>
      </c>
      <c r="Q1077" s="244">
        <v>100</v>
      </c>
      <c r="R1077" s="244">
        <v>100</v>
      </c>
      <c r="S1077" s="241" t="s">
        <v>465</v>
      </c>
      <c r="T1077" s="241" t="s">
        <v>466</v>
      </c>
      <c r="U1077" s="241"/>
      <c r="V1077" s="241">
        <v>2008</v>
      </c>
      <c r="W1077" s="241"/>
      <c r="X1077" s="241"/>
      <c r="Y1077" s="241"/>
      <c r="Z1077" s="241"/>
      <c r="AA1077" s="241"/>
      <c r="AB1077" s="241"/>
      <c r="AC1077" s="244">
        <v>506</v>
      </c>
      <c r="AD1077" s="241"/>
      <c r="AE1077" s="241"/>
      <c r="AF1077" s="241"/>
      <c r="AG1077" s="241"/>
      <c r="AH1077" s="241"/>
      <c r="AI1077" s="241"/>
      <c r="AJ1077" s="241"/>
      <c r="AK1077" s="241"/>
      <c r="AL1077" s="241"/>
      <c r="AM1077" s="241"/>
      <c r="AN1077" s="241"/>
      <c r="AO1077" s="241"/>
      <c r="AP1077" s="241"/>
      <c r="AQ1077" s="241"/>
      <c r="AR1077" s="241"/>
      <c r="AS1077" s="241"/>
      <c r="AT1077" s="241"/>
      <c r="AU1077" s="241"/>
      <c r="AV1077" s="241"/>
    </row>
    <row r="1078" spans="1:48" ht="24" customHeight="1">
      <c r="A1078" s="213" t="s">
        <v>150</v>
      </c>
      <c r="B1078" s="221"/>
      <c r="C1078" s="241" t="s">
        <v>707</v>
      </c>
      <c r="D1078" s="379" t="s">
        <v>25384</v>
      </c>
      <c r="E1078" s="243" t="s">
        <v>11112</v>
      </c>
      <c r="F1078" s="241" t="s">
        <v>707</v>
      </c>
      <c r="G1078" s="241" t="s">
        <v>707</v>
      </c>
      <c r="H1078" s="241"/>
      <c r="I1078" s="244">
        <v>12269</v>
      </c>
      <c r="J1078" s="244">
        <v>238</v>
      </c>
      <c r="K1078" s="244">
        <v>238</v>
      </c>
      <c r="L1078" s="241" t="s">
        <v>148</v>
      </c>
      <c r="M1078" s="244">
        <v>77</v>
      </c>
      <c r="N1078" s="244">
        <v>80</v>
      </c>
      <c r="O1078" s="244">
        <v>5852</v>
      </c>
      <c r="P1078" s="244">
        <v>1</v>
      </c>
      <c r="Q1078" s="244"/>
      <c r="R1078" s="244"/>
      <c r="S1078" s="241"/>
      <c r="T1078" s="241"/>
      <c r="U1078" s="241"/>
      <c r="V1078" s="241">
        <v>2017</v>
      </c>
      <c r="W1078" s="241"/>
      <c r="X1078" s="241"/>
      <c r="Y1078" s="241"/>
      <c r="Z1078" s="241"/>
      <c r="AA1078" s="241"/>
      <c r="AB1078" s="241"/>
      <c r="AC1078" s="244"/>
      <c r="AD1078" s="241"/>
      <c r="AE1078" s="241"/>
      <c r="AF1078" s="241"/>
      <c r="AG1078" s="241"/>
      <c r="AH1078" s="241"/>
      <c r="AI1078" s="241"/>
      <c r="AJ1078" s="241"/>
      <c r="AK1078" s="241"/>
      <c r="AL1078" s="241"/>
      <c r="AM1078" s="241"/>
      <c r="AN1078" s="241"/>
      <c r="AO1078" s="241"/>
      <c r="AP1078" s="241"/>
      <c r="AQ1078" s="241"/>
      <c r="AR1078" s="241"/>
      <c r="AS1078" s="241"/>
      <c r="AT1078" s="241"/>
      <c r="AU1078" s="241"/>
      <c r="AV1078" s="241"/>
    </row>
    <row r="1079" spans="1:48" ht="24" customHeight="1">
      <c r="A1079" s="213" t="s">
        <v>89</v>
      </c>
      <c r="B1079" s="221"/>
      <c r="C1079" s="241" t="s">
        <v>707</v>
      </c>
      <c r="D1079" s="379" t="s">
        <v>25385</v>
      </c>
      <c r="E1079" s="241" t="s">
        <v>11113</v>
      </c>
      <c r="F1079" s="241" t="s">
        <v>707</v>
      </c>
      <c r="G1079" s="241" t="s">
        <v>707</v>
      </c>
      <c r="H1079" s="241"/>
      <c r="I1079" s="244">
        <v>10474</v>
      </c>
      <c r="J1079" s="244">
        <v>65</v>
      </c>
      <c r="K1079" s="244">
        <v>0</v>
      </c>
      <c r="L1079" s="241" t="s">
        <v>290</v>
      </c>
      <c r="M1079" s="244">
        <v>50</v>
      </c>
      <c r="N1079" s="244">
        <v>90</v>
      </c>
      <c r="O1079" s="244">
        <v>4500</v>
      </c>
      <c r="P1079" s="244">
        <v>1</v>
      </c>
      <c r="Q1079" s="244"/>
      <c r="R1079" s="244"/>
      <c r="S1079" s="241"/>
      <c r="T1079" s="241"/>
      <c r="U1079" s="241"/>
      <c r="V1079" s="241">
        <v>2009</v>
      </c>
      <c r="W1079" s="241"/>
      <c r="X1079" s="241"/>
      <c r="Y1079" s="241"/>
      <c r="Z1079" s="241"/>
      <c r="AA1079" s="241"/>
      <c r="AB1079" s="241"/>
      <c r="AC1079" s="244">
        <v>442</v>
      </c>
      <c r="AD1079" s="241"/>
      <c r="AE1079" s="241"/>
      <c r="AF1079" s="241"/>
      <c r="AG1079" s="241"/>
      <c r="AH1079" s="241"/>
      <c r="AI1079" s="241"/>
      <c r="AJ1079" s="241"/>
      <c r="AK1079" s="241"/>
      <c r="AL1079" s="241"/>
      <c r="AM1079" s="241"/>
      <c r="AN1079" s="241"/>
      <c r="AO1079" s="241"/>
      <c r="AP1079" s="241"/>
      <c r="AQ1079" s="241"/>
      <c r="AR1079" s="241"/>
      <c r="AS1079" s="241"/>
      <c r="AT1079" s="241"/>
      <c r="AU1079" s="241"/>
      <c r="AV1079" s="241"/>
    </row>
    <row r="1080" spans="1:48" ht="24" customHeight="1">
      <c r="A1080" s="213" t="s">
        <v>150</v>
      </c>
      <c r="B1080" s="200"/>
      <c r="C1080" s="241" t="s">
        <v>707</v>
      </c>
      <c r="D1080" s="379" t="s">
        <v>25386</v>
      </c>
      <c r="E1080" s="241" t="s">
        <v>11114</v>
      </c>
      <c r="F1080" s="241" t="s">
        <v>707</v>
      </c>
      <c r="G1080" s="241" t="s">
        <v>707</v>
      </c>
      <c r="H1080" s="241"/>
      <c r="I1080" s="244">
        <v>16768</v>
      </c>
      <c r="J1080" s="244">
        <v>175</v>
      </c>
      <c r="K1080" s="244">
        <v>380</v>
      </c>
      <c r="L1080" s="241" t="s">
        <v>148</v>
      </c>
      <c r="M1080" s="244">
        <v>75</v>
      </c>
      <c r="N1080" s="244">
        <v>100</v>
      </c>
      <c r="O1080" s="244">
        <v>7500</v>
      </c>
      <c r="P1080" s="244">
        <v>1</v>
      </c>
      <c r="Q1080" s="244">
        <v>40</v>
      </c>
      <c r="R1080" s="244">
        <v>3000</v>
      </c>
      <c r="S1080" s="241" t="s">
        <v>4128</v>
      </c>
      <c r="T1080" s="241"/>
      <c r="U1080" s="241"/>
      <c r="V1080" s="241">
        <v>1983</v>
      </c>
      <c r="W1080" s="241"/>
      <c r="X1080" s="241"/>
      <c r="Y1080" s="241"/>
      <c r="Z1080" s="241"/>
      <c r="AA1080" s="241"/>
      <c r="AB1080" s="241"/>
      <c r="AC1080" s="244">
        <v>495</v>
      </c>
      <c r="AD1080" s="227"/>
      <c r="AE1080" s="227"/>
      <c r="AF1080" s="233"/>
      <c r="AG1080" s="233"/>
      <c r="AH1080" s="233"/>
      <c r="AI1080" s="233"/>
      <c r="AJ1080" s="233"/>
      <c r="AK1080" s="233"/>
      <c r="AL1080" s="233"/>
      <c r="AM1080" s="233"/>
      <c r="AN1080" s="233"/>
      <c r="AO1080" s="233"/>
      <c r="AP1080" s="233"/>
      <c r="AQ1080" s="233"/>
      <c r="AR1080" s="233"/>
      <c r="AS1080" s="233"/>
      <c r="AT1080" s="233"/>
      <c r="AU1080" s="233"/>
      <c r="AV1080" s="227"/>
    </row>
    <row r="1081" spans="1:48" ht="24" customHeight="1">
      <c r="A1081" s="213"/>
      <c r="B1081" s="200"/>
      <c r="C1081" s="241" t="s">
        <v>707</v>
      </c>
      <c r="D1081" s="379" t="s">
        <v>25387</v>
      </c>
      <c r="E1081" s="241" t="s">
        <v>11115</v>
      </c>
      <c r="F1081" s="241" t="s">
        <v>707</v>
      </c>
      <c r="G1081" s="241" t="s">
        <v>707</v>
      </c>
      <c r="H1081" s="241"/>
      <c r="I1081" s="244">
        <v>16011</v>
      </c>
      <c r="J1081" s="244">
        <v>200</v>
      </c>
      <c r="K1081" s="244">
        <v>200</v>
      </c>
      <c r="L1081" s="241" t="s">
        <v>148</v>
      </c>
      <c r="M1081" s="244">
        <v>100</v>
      </c>
      <c r="N1081" s="244">
        <v>1120</v>
      </c>
      <c r="O1081" s="244">
        <v>12000</v>
      </c>
      <c r="P1081" s="244">
        <v>1</v>
      </c>
      <c r="Q1081" s="244">
        <v>40</v>
      </c>
      <c r="R1081" s="244">
        <v>3000</v>
      </c>
      <c r="S1081" s="241" t="s">
        <v>714</v>
      </c>
      <c r="T1081" s="241"/>
      <c r="U1081" s="241"/>
      <c r="V1081" s="241">
        <v>1996</v>
      </c>
      <c r="W1081" s="241"/>
      <c r="X1081" s="241"/>
      <c r="Y1081" s="241"/>
      <c r="Z1081" s="241"/>
      <c r="AA1081" s="241"/>
      <c r="AB1081" s="241"/>
      <c r="AC1081" s="244">
        <v>40</v>
      </c>
      <c r="AD1081" s="227"/>
      <c r="AE1081" s="227"/>
      <c r="AF1081" s="233"/>
      <c r="AG1081" s="233"/>
      <c r="AH1081" s="233"/>
      <c r="AI1081" s="233"/>
      <c r="AJ1081" s="233"/>
      <c r="AK1081" s="233"/>
      <c r="AL1081" s="233"/>
      <c r="AM1081" s="233"/>
      <c r="AN1081" s="233"/>
      <c r="AO1081" s="233"/>
      <c r="AP1081" s="233"/>
      <c r="AQ1081" s="233"/>
      <c r="AR1081" s="233"/>
      <c r="AS1081" s="233"/>
      <c r="AT1081" s="233"/>
      <c r="AU1081" s="233"/>
      <c r="AV1081" s="227"/>
    </row>
    <row r="1082" spans="1:48" ht="24" customHeight="1">
      <c r="A1082" s="213"/>
      <c r="B1082" s="221"/>
      <c r="C1082" s="241" t="s">
        <v>707</v>
      </c>
      <c r="D1082" s="379" t="s">
        <v>25388</v>
      </c>
      <c r="E1082" s="241" t="s">
        <v>11116</v>
      </c>
      <c r="F1082" s="241" t="s">
        <v>707</v>
      </c>
      <c r="G1082" s="241" t="s">
        <v>707</v>
      </c>
      <c r="H1082" s="241"/>
      <c r="I1082" s="244">
        <v>12215</v>
      </c>
      <c r="J1082" s="244"/>
      <c r="K1082" s="244"/>
      <c r="L1082" s="241" t="s">
        <v>148</v>
      </c>
      <c r="M1082" s="244">
        <v>53</v>
      </c>
      <c r="N1082" s="244">
        <v>93</v>
      </c>
      <c r="O1082" s="244">
        <v>6000</v>
      </c>
      <c r="P1082" s="244">
        <v>1</v>
      </c>
      <c r="Q1082" s="244"/>
      <c r="R1082" s="244"/>
      <c r="S1082" s="241"/>
      <c r="T1082" s="241"/>
      <c r="U1082" s="241"/>
      <c r="V1082" s="241">
        <v>2010</v>
      </c>
      <c r="W1082" s="241"/>
      <c r="X1082" s="241"/>
      <c r="Y1082" s="241"/>
      <c r="Z1082" s="241"/>
      <c r="AA1082" s="241"/>
      <c r="AB1082" s="241"/>
      <c r="AC1082" s="244"/>
      <c r="AD1082" s="227"/>
      <c r="AE1082" s="227"/>
      <c r="AF1082" s="233"/>
      <c r="AG1082" s="233"/>
      <c r="AH1082" s="233"/>
      <c r="AI1082" s="233"/>
      <c r="AJ1082" s="233"/>
      <c r="AK1082" s="233"/>
      <c r="AL1082" s="233"/>
      <c r="AM1082" s="233"/>
      <c r="AN1082" s="233"/>
      <c r="AO1082" s="233"/>
      <c r="AP1082" s="233"/>
      <c r="AQ1082" s="233"/>
      <c r="AR1082" s="233"/>
      <c r="AS1082" s="233"/>
      <c r="AT1082" s="233"/>
      <c r="AU1082" s="233"/>
      <c r="AV1082" s="227"/>
    </row>
    <row r="1083" spans="1:48" ht="24" customHeight="1">
      <c r="A1083" s="213"/>
      <c r="B1083" s="221"/>
      <c r="C1083" s="227" t="s">
        <v>707</v>
      </c>
      <c r="D1083" s="379" t="s">
        <v>25389</v>
      </c>
      <c r="E1083" s="227" t="s">
        <v>11117</v>
      </c>
      <c r="F1083" s="227" t="s">
        <v>707</v>
      </c>
      <c r="G1083" s="227" t="s">
        <v>707</v>
      </c>
      <c r="H1083" s="233"/>
      <c r="I1083" s="228">
        <v>9787</v>
      </c>
      <c r="J1083" s="228"/>
      <c r="K1083" s="228"/>
      <c r="L1083" s="227" t="s">
        <v>148</v>
      </c>
      <c r="M1083" s="228">
        <v>60</v>
      </c>
      <c r="N1083" s="228">
        <v>122</v>
      </c>
      <c r="O1083" s="228">
        <v>5400</v>
      </c>
      <c r="P1083" s="228">
        <v>1</v>
      </c>
      <c r="Q1083" s="228"/>
      <c r="R1083" s="228"/>
      <c r="S1083" s="227"/>
      <c r="T1083" s="227"/>
      <c r="U1083" s="227"/>
      <c r="V1083" s="227">
        <v>1983</v>
      </c>
      <c r="W1083" s="233"/>
      <c r="X1083" s="233"/>
      <c r="Y1083" s="233"/>
      <c r="Z1083" s="233"/>
      <c r="AA1083" s="233"/>
      <c r="AB1083" s="233"/>
      <c r="AC1083" s="228"/>
      <c r="AD1083" s="227"/>
      <c r="AE1083" s="227"/>
      <c r="AF1083" s="233"/>
      <c r="AG1083" s="233"/>
      <c r="AH1083" s="233"/>
      <c r="AI1083" s="233"/>
      <c r="AJ1083" s="233"/>
      <c r="AK1083" s="233"/>
      <c r="AL1083" s="233"/>
      <c r="AM1083" s="233"/>
      <c r="AN1083" s="233"/>
      <c r="AO1083" s="233"/>
      <c r="AP1083" s="233"/>
      <c r="AQ1083" s="233"/>
      <c r="AR1083" s="233"/>
      <c r="AS1083" s="233"/>
      <c r="AT1083" s="233"/>
      <c r="AU1083" s="233"/>
      <c r="AV1083" s="227"/>
    </row>
    <row r="1084" spans="1:48" ht="24" customHeight="1">
      <c r="A1084" s="208"/>
      <c r="B1084" s="221"/>
      <c r="C1084" s="227" t="s">
        <v>707</v>
      </c>
      <c r="D1084" s="379" t="s">
        <v>25390</v>
      </c>
      <c r="E1084" s="227" t="s">
        <v>11118</v>
      </c>
      <c r="F1084" s="227" t="s">
        <v>707</v>
      </c>
      <c r="G1084" s="227" t="s">
        <v>707</v>
      </c>
      <c r="H1084" s="233"/>
      <c r="I1084" s="228">
        <v>6919</v>
      </c>
      <c r="J1084" s="228"/>
      <c r="K1084" s="228"/>
      <c r="L1084" s="227" t="s">
        <v>148</v>
      </c>
      <c r="M1084" s="228">
        <v>50</v>
      </c>
      <c r="N1084" s="228">
        <v>95</v>
      </c>
      <c r="O1084" s="228">
        <v>4537</v>
      </c>
      <c r="P1084" s="228">
        <v>1</v>
      </c>
      <c r="Q1084" s="228"/>
      <c r="R1084" s="228"/>
      <c r="S1084" s="227"/>
      <c r="T1084" s="227"/>
      <c r="U1084" s="227"/>
      <c r="V1084" s="227">
        <v>1995</v>
      </c>
      <c r="W1084" s="233"/>
      <c r="X1084" s="233"/>
      <c r="Y1084" s="233"/>
      <c r="Z1084" s="233"/>
      <c r="AA1084" s="233"/>
      <c r="AB1084" s="233"/>
      <c r="AC1084" s="228"/>
      <c r="AD1084" s="227"/>
      <c r="AE1084" s="227"/>
      <c r="AF1084" s="233"/>
      <c r="AG1084" s="233"/>
      <c r="AH1084" s="233"/>
      <c r="AI1084" s="233"/>
      <c r="AJ1084" s="233"/>
      <c r="AK1084" s="233"/>
      <c r="AL1084" s="233"/>
      <c r="AM1084" s="233"/>
      <c r="AN1084" s="233"/>
      <c r="AO1084" s="233"/>
      <c r="AP1084" s="233"/>
      <c r="AQ1084" s="233"/>
      <c r="AR1084" s="233"/>
      <c r="AS1084" s="233"/>
      <c r="AT1084" s="233"/>
      <c r="AU1084" s="233"/>
      <c r="AV1084" s="227"/>
    </row>
    <row r="1085" spans="1:48" ht="24" customHeight="1">
      <c r="A1085" s="208"/>
      <c r="B1085" s="221"/>
      <c r="C1085" s="241" t="s">
        <v>707</v>
      </c>
      <c r="D1085" s="379" t="s">
        <v>25391</v>
      </c>
      <c r="E1085" s="241" t="s">
        <v>6488</v>
      </c>
      <c r="F1085" s="241" t="s">
        <v>707</v>
      </c>
      <c r="G1085" s="241" t="s">
        <v>707</v>
      </c>
      <c r="H1085" s="241"/>
      <c r="I1085" s="244">
        <v>12207</v>
      </c>
      <c r="J1085" s="244">
        <v>0</v>
      </c>
      <c r="K1085" s="244">
        <v>0</v>
      </c>
      <c r="L1085" s="241" t="s">
        <v>290</v>
      </c>
      <c r="M1085" s="244">
        <v>68</v>
      </c>
      <c r="N1085" s="244">
        <v>105</v>
      </c>
      <c r="O1085" s="244">
        <v>7140</v>
      </c>
      <c r="P1085" s="244">
        <v>1</v>
      </c>
      <c r="Q1085" s="244"/>
      <c r="R1085" s="244"/>
      <c r="S1085" s="241"/>
      <c r="T1085" s="241"/>
      <c r="U1085" s="241"/>
      <c r="V1085" s="241">
        <v>2011</v>
      </c>
      <c r="W1085" s="241"/>
      <c r="X1085" s="241"/>
      <c r="Y1085" s="241"/>
      <c r="Z1085" s="241"/>
      <c r="AA1085" s="241"/>
      <c r="AB1085" s="241"/>
      <c r="AC1085" s="244">
        <v>880</v>
      </c>
      <c r="AD1085" s="227"/>
      <c r="AE1085" s="227"/>
      <c r="AF1085" s="233"/>
      <c r="AG1085" s="233"/>
      <c r="AH1085" s="233"/>
      <c r="AI1085" s="233"/>
      <c r="AJ1085" s="233"/>
      <c r="AK1085" s="233"/>
      <c r="AL1085" s="233"/>
      <c r="AM1085" s="233"/>
      <c r="AN1085" s="233"/>
      <c r="AO1085" s="233"/>
      <c r="AP1085" s="233"/>
      <c r="AQ1085" s="233"/>
      <c r="AR1085" s="233"/>
      <c r="AS1085" s="233"/>
      <c r="AT1085" s="233"/>
      <c r="AU1085" s="233"/>
      <c r="AV1085" s="227"/>
    </row>
    <row r="1086" spans="1:48" ht="24" customHeight="1">
      <c r="A1086" s="208"/>
      <c r="B1086" s="221"/>
      <c r="C1086" s="241" t="s">
        <v>707</v>
      </c>
      <c r="D1086" s="379" t="s">
        <v>25392</v>
      </c>
      <c r="E1086" s="241" t="s">
        <v>6489</v>
      </c>
      <c r="F1086" s="241" t="s">
        <v>707</v>
      </c>
      <c r="G1086" s="241" t="s">
        <v>707</v>
      </c>
      <c r="H1086" s="241"/>
      <c r="I1086" s="244">
        <v>42167</v>
      </c>
      <c r="J1086" s="244">
        <v>0</v>
      </c>
      <c r="K1086" s="244">
        <v>0</v>
      </c>
      <c r="L1086" s="241" t="s">
        <v>148</v>
      </c>
      <c r="M1086" s="244">
        <v>68</v>
      </c>
      <c r="N1086" s="244">
        <v>105</v>
      </c>
      <c r="O1086" s="244">
        <v>7140</v>
      </c>
      <c r="P1086" s="244">
        <v>1</v>
      </c>
      <c r="Q1086" s="244"/>
      <c r="R1086" s="244"/>
      <c r="S1086" s="241"/>
      <c r="T1086" s="241"/>
      <c r="U1086" s="241"/>
      <c r="V1086" s="241">
        <v>2013</v>
      </c>
      <c r="W1086" s="241"/>
      <c r="X1086" s="241"/>
      <c r="Y1086" s="241"/>
      <c r="Z1086" s="241"/>
      <c r="AA1086" s="241"/>
      <c r="AB1086" s="241"/>
      <c r="AC1086" s="244">
        <v>3000</v>
      </c>
      <c r="AD1086" s="227"/>
      <c r="AE1086" s="227"/>
      <c r="AF1086" s="233"/>
      <c r="AG1086" s="233"/>
      <c r="AH1086" s="233"/>
      <c r="AI1086" s="233"/>
      <c r="AJ1086" s="233"/>
      <c r="AK1086" s="233"/>
      <c r="AL1086" s="233"/>
      <c r="AM1086" s="233"/>
      <c r="AN1086" s="233"/>
      <c r="AO1086" s="233"/>
      <c r="AP1086" s="233"/>
      <c r="AQ1086" s="233"/>
      <c r="AR1086" s="233"/>
      <c r="AS1086" s="233"/>
      <c r="AT1086" s="233"/>
      <c r="AU1086" s="233"/>
      <c r="AV1086" s="227"/>
    </row>
    <row r="1087" spans="1:48" ht="24" customHeight="1">
      <c r="A1087" s="208"/>
      <c r="B1087" s="221"/>
      <c r="C1087" s="241" t="s">
        <v>707</v>
      </c>
      <c r="D1087" s="379" t="s">
        <v>25393</v>
      </c>
      <c r="E1087" s="241" t="s">
        <v>6490</v>
      </c>
      <c r="F1087" s="241" t="s">
        <v>707</v>
      </c>
      <c r="G1087" s="241" t="s">
        <v>707</v>
      </c>
      <c r="H1087" s="241"/>
      <c r="I1087" s="244">
        <v>13561</v>
      </c>
      <c r="J1087" s="244">
        <v>0</v>
      </c>
      <c r="K1087" s="244">
        <v>0</v>
      </c>
      <c r="L1087" s="241" t="s">
        <v>148</v>
      </c>
      <c r="M1087" s="244">
        <v>70</v>
      </c>
      <c r="N1087" s="244">
        <v>106</v>
      </c>
      <c r="O1087" s="244">
        <v>7420</v>
      </c>
      <c r="P1087" s="244">
        <v>1</v>
      </c>
      <c r="Q1087" s="244"/>
      <c r="R1087" s="244"/>
      <c r="S1087" s="241"/>
      <c r="T1087" s="241"/>
      <c r="U1087" s="241"/>
      <c r="V1087" s="241">
        <v>2013</v>
      </c>
      <c r="W1087" s="241"/>
      <c r="X1087" s="241"/>
      <c r="Y1087" s="241"/>
      <c r="Z1087" s="241"/>
      <c r="AA1087" s="241"/>
      <c r="AB1087" s="241"/>
      <c r="AC1087" s="244">
        <v>2000</v>
      </c>
      <c r="AD1087" s="227"/>
      <c r="AE1087" s="227"/>
      <c r="AF1087" s="233"/>
      <c r="AG1087" s="233"/>
      <c r="AH1087" s="233"/>
      <c r="AI1087" s="233"/>
      <c r="AJ1087" s="233"/>
      <c r="AK1087" s="233"/>
      <c r="AL1087" s="233"/>
      <c r="AM1087" s="233"/>
      <c r="AN1087" s="233"/>
      <c r="AO1087" s="233"/>
      <c r="AP1087" s="233"/>
      <c r="AQ1087" s="233"/>
      <c r="AR1087" s="233"/>
      <c r="AS1087" s="233"/>
      <c r="AT1087" s="233"/>
      <c r="AU1087" s="233"/>
      <c r="AV1087" s="227"/>
    </row>
    <row r="1088" spans="1:48" ht="24" customHeight="1">
      <c r="A1088" s="208"/>
      <c r="B1088" s="221"/>
      <c r="C1088" s="241" t="s">
        <v>6360</v>
      </c>
      <c r="D1088" s="241" t="s">
        <v>25394</v>
      </c>
      <c r="E1088" s="241" t="s">
        <v>6491</v>
      </c>
      <c r="F1088" s="241" t="s">
        <v>6360</v>
      </c>
      <c r="G1088" s="241" t="s">
        <v>6360</v>
      </c>
      <c r="H1088" s="241"/>
      <c r="I1088" s="244">
        <v>18884</v>
      </c>
      <c r="J1088" s="244">
        <v>271</v>
      </c>
      <c r="K1088" s="244">
        <v>271</v>
      </c>
      <c r="L1088" s="241" t="s">
        <v>290</v>
      </c>
      <c r="M1088" s="244">
        <v>68</v>
      </c>
      <c r="N1088" s="244">
        <v>105</v>
      </c>
      <c r="O1088" s="244">
        <v>7140</v>
      </c>
      <c r="P1088" s="244">
        <v>1</v>
      </c>
      <c r="Q1088" s="244">
        <v>200</v>
      </c>
      <c r="R1088" s="244">
        <v>1000</v>
      </c>
      <c r="S1088" s="241" t="s">
        <v>178</v>
      </c>
      <c r="T1088" s="241" t="s">
        <v>466</v>
      </c>
      <c r="U1088" s="241"/>
      <c r="V1088" s="241">
        <v>2014</v>
      </c>
      <c r="W1088" s="241">
        <v>2315</v>
      </c>
      <c r="X1088" s="241"/>
      <c r="Y1088" s="241"/>
      <c r="Z1088" s="241"/>
      <c r="AA1088" s="241"/>
      <c r="AB1088" s="241"/>
      <c r="AC1088" s="244">
        <v>2315</v>
      </c>
      <c r="AD1088" s="227"/>
      <c r="AE1088" s="227"/>
      <c r="AF1088" s="233"/>
      <c r="AG1088" s="233"/>
      <c r="AH1088" s="233"/>
      <c r="AI1088" s="233"/>
      <c r="AJ1088" s="233"/>
      <c r="AK1088" s="233"/>
      <c r="AL1088" s="233"/>
      <c r="AM1088" s="233"/>
      <c r="AN1088" s="233"/>
      <c r="AO1088" s="233"/>
      <c r="AP1088" s="233"/>
      <c r="AQ1088" s="233"/>
      <c r="AR1088" s="233"/>
      <c r="AS1088" s="233"/>
      <c r="AT1088" s="233"/>
      <c r="AU1088" s="233"/>
      <c r="AV1088" s="227"/>
    </row>
    <row r="1089" spans="1:48" ht="24" customHeight="1">
      <c r="A1089" s="208"/>
      <c r="B1089" s="221"/>
      <c r="C1089" s="241" t="s">
        <v>6360</v>
      </c>
      <c r="D1089" s="241" t="s">
        <v>25395</v>
      </c>
      <c r="E1089" s="241" t="s">
        <v>6492</v>
      </c>
      <c r="F1089" s="241" t="s">
        <v>6360</v>
      </c>
      <c r="G1089" s="241" t="s">
        <v>6360</v>
      </c>
      <c r="H1089" s="241"/>
      <c r="I1089" s="244">
        <v>8730</v>
      </c>
      <c r="J1089" s="244">
        <v>126</v>
      </c>
      <c r="K1089" s="244">
        <v>126</v>
      </c>
      <c r="L1089" s="241" t="s">
        <v>310</v>
      </c>
      <c r="M1089" s="244">
        <v>55</v>
      </c>
      <c r="N1089" s="244">
        <v>72</v>
      </c>
      <c r="O1089" s="244">
        <v>3960</v>
      </c>
      <c r="P1089" s="244">
        <v>1</v>
      </c>
      <c r="Q1089" s="244">
        <v>50</v>
      </c>
      <c r="R1089" s="244">
        <v>100</v>
      </c>
      <c r="S1089" s="241" t="s">
        <v>465</v>
      </c>
      <c r="T1089" s="241" t="s">
        <v>466</v>
      </c>
      <c r="U1089" s="241"/>
      <c r="V1089" s="241">
        <v>2012</v>
      </c>
      <c r="W1089" s="241">
        <v>307</v>
      </c>
      <c r="X1089" s="241"/>
      <c r="Y1089" s="241"/>
      <c r="Z1089" s="241"/>
      <c r="AA1089" s="241"/>
      <c r="AB1089" s="241"/>
      <c r="AC1089" s="244">
        <v>307</v>
      </c>
      <c r="AD1089" s="227"/>
      <c r="AE1089" s="227"/>
      <c r="AF1089" s="233"/>
      <c r="AG1089" s="233"/>
      <c r="AH1089" s="233"/>
      <c r="AI1089" s="233"/>
      <c r="AJ1089" s="233"/>
      <c r="AK1089" s="233"/>
      <c r="AL1089" s="233"/>
      <c r="AM1089" s="233"/>
      <c r="AN1089" s="233"/>
      <c r="AO1089" s="233"/>
      <c r="AP1089" s="233"/>
      <c r="AQ1089" s="233"/>
      <c r="AR1089" s="233"/>
      <c r="AS1089" s="233"/>
      <c r="AT1089" s="233"/>
      <c r="AU1089" s="233"/>
      <c r="AV1089" s="227"/>
    </row>
    <row r="1090" spans="1:48" ht="24" customHeight="1">
      <c r="A1090" s="208"/>
      <c r="B1090" s="221"/>
      <c r="C1090" s="227" t="s">
        <v>6360</v>
      </c>
      <c r="D1090" s="227" t="s">
        <v>25396</v>
      </c>
      <c r="E1090" s="227" t="s">
        <v>6493</v>
      </c>
      <c r="F1090" s="227" t="s">
        <v>6360</v>
      </c>
      <c r="G1090" s="227" t="s">
        <v>6360</v>
      </c>
      <c r="H1090" s="233">
        <v>3</v>
      </c>
      <c r="I1090" s="228">
        <v>10434</v>
      </c>
      <c r="J1090" s="228">
        <v>33</v>
      </c>
      <c r="K1090" s="228">
        <v>33</v>
      </c>
      <c r="L1090" s="227" t="s">
        <v>148</v>
      </c>
      <c r="M1090" s="228">
        <v>64</v>
      </c>
      <c r="N1090" s="228">
        <v>87</v>
      </c>
      <c r="O1090" s="228">
        <v>5568</v>
      </c>
      <c r="P1090" s="228">
        <v>1</v>
      </c>
      <c r="Q1090" s="228">
        <v>200</v>
      </c>
      <c r="R1090" s="228">
        <v>200</v>
      </c>
      <c r="S1090" s="227" t="s">
        <v>6500</v>
      </c>
      <c r="T1090" s="227" t="s">
        <v>466</v>
      </c>
      <c r="U1090" s="227"/>
      <c r="V1090" s="227">
        <v>2014</v>
      </c>
      <c r="W1090" s="233">
        <v>4100</v>
      </c>
      <c r="X1090" s="233"/>
      <c r="Y1090" s="233"/>
      <c r="Z1090" s="233"/>
      <c r="AA1090" s="233"/>
      <c r="AB1090" s="233"/>
      <c r="AC1090" s="228">
        <v>4100</v>
      </c>
      <c r="AD1090" s="227"/>
      <c r="AE1090" s="227"/>
      <c r="AF1090" s="233">
        <v>0</v>
      </c>
      <c r="AG1090" s="233"/>
      <c r="AH1090" s="233">
        <v>0</v>
      </c>
      <c r="AI1090" s="233"/>
      <c r="AJ1090" s="233"/>
      <c r="AK1090" s="233"/>
      <c r="AL1090" s="233"/>
      <c r="AM1090" s="233"/>
      <c r="AN1090" s="233"/>
      <c r="AO1090" s="233"/>
      <c r="AP1090" s="233"/>
      <c r="AQ1090" s="233"/>
      <c r="AR1090" s="233"/>
      <c r="AS1090" s="233"/>
      <c r="AT1090" s="233"/>
      <c r="AU1090" s="233"/>
      <c r="AV1090" s="227"/>
    </row>
    <row r="1091" spans="1:48" ht="24" customHeight="1">
      <c r="A1091" s="208" t="s">
        <v>150</v>
      </c>
      <c r="B1091" s="221"/>
      <c r="C1091" s="227" t="s">
        <v>6360</v>
      </c>
      <c r="D1091" s="227" t="s">
        <v>25396</v>
      </c>
      <c r="E1091" s="227" t="s">
        <v>6494</v>
      </c>
      <c r="F1091" s="227" t="s">
        <v>6360</v>
      </c>
      <c r="G1091" s="227" t="s">
        <v>6360</v>
      </c>
      <c r="H1091" s="233">
        <v>3</v>
      </c>
      <c r="I1091" s="228">
        <v>10434</v>
      </c>
      <c r="J1091" s="228">
        <v>54</v>
      </c>
      <c r="K1091" s="228">
        <v>54</v>
      </c>
      <c r="L1091" s="227" t="s">
        <v>148</v>
      </c>
      <c r="M1091" s="228">
        <v>68</v>
      </c>
      <c r="N1091" s="228">
        <v>105</v>
      </c>
      <c r="O1091" s="228">
        <v>7140</v>
      </c>
      <c r="P1091" s="228">
        <v>1</v>
      </c>
      <c r="Q1091" s="228">
        <v>200</v>
      </c>
      <c r="R1091" s="228">
        <v>200</v>
      </c>
      <c r="S1091" s="227" t="s">
        <v>6500</v>
      </c>
      <c r="T1091" s="227" t="s">
        <v>466</v>
      </c>
      <c r="U1091" s="227"/>
      <c r="V1091" s="227">
        <v>2014</v>
      </c>
      <c r="W1091" s="233">
        <v>4100</v>
      </c>
      <c r="X1091" s="233"/>
      <c r="Y1091" s="233"/>
      <c r="Z1091" s="233">
        <v>300</v>
      </c>
      <c r="AA1091" s="233"/>
      <c r="AB1091" s="233"/>
      <c r="AC1091" s="228">
        <v>4100</v>
      </c>
      <c r="AD1091" s="227">
        <v>2002</v>
      </c>
      <c r="AE1091" s="227"/>
      <c r="AF1091" s="233"/>
      <c r="AG1091" s="233"/>
      <c r="AH1091" s="233"/>
      <c r="AI1091" s="233"/>
      <c r="AJ1091" s="233"/>
      <c r="AK1091" s="233"/>
      <c r="AL1091" s="233"/>
      <c r="AM1091" s="233"/>
      <c r="AN1091" s="233"/>
      <c r="AO1091" s="233"/>
      <c r="AP1091" s="233"/>
      <c r="AQ1091" s="233"/>
      <c r="AR1091" s="233"/>
      <c r="AS1091" s="233"/>
      <c r="AT1091" s="233"/>
      <c r="AU1091" s="233"/>
      <c r="AV1091" s="227"/>
    </row>
    <row r="1092" spans="1:48" ht="24" customHeight="1">
      <c r="A1092" s="208"/>
      <c r="B1092" s="200"/>
      <c r="C1092" s="227" t="s">
        <v>6360</v>
      </c>
      <c r="D1092" s="227" t="s">
        <v>25397</v>
      </c>
      <c r="E1092" s="227" t="s">
        <v>6361</v>
      </c>
      <c r="F1092" s="227" t="s">
        <v>6360</v>
      </c>
      <c r="G1092" s="227" t="s">
        <v>13279</v>
      </c>
      <c r="H1092" s="233">
        <v>3</v>
      </c>
      <c r="I1092" s="228">
        <v>7957</v>
      </c>
      <c r="J1092" s="228"/>
      <c r="K1092" s="228"/>
      <c r="L1092" s="227" t="s">
        <v>148</v>
      </c>
      <c r="M1092" s="228">
        <v>73</v>
      </c>
      <c r="N1092" s="228">
        <v>109</v>
      </c>
      <c r="O1092" s="228">
        <v>7957</v>
      </c>
      <c r="P1092" s="228">
        <v>1</v>
      </c>
      <c r="Q1092" s="228">
        <v>10000</v>
      </c>
      <c r="R1092" s="228">
        <v>10000</v>
      </c>
      <c r="S1092" s="227" t="s">
        <v>178</v>
      </c>
      <c r="T1092" s="227" t="s">
        <v>466</v>
      </c>
      <c r="U1092" s="227"/>
      <c r="V1092" s="227">
        <v>1999</v>
      </c>
      <c r="W1092" s="233">
        <v>17847</v>
      </c>
      <c r="X1092" s="233">
        <v>800</v>
      </c>
      <c r="Y1092" s="233">
        <v>530</v>
      </c>
      <c r="Z1092" s="233">
        <v>0</v>
      </c>
      <c r="AA1092" s="233"/>
      <c r="AB1092" s="233"/>
      <c r="AC1092" s="228">
        <v>19177</v>
      </c>
      <c r="AD1092" s="227"/>
      <c r="AE1092" s="227"/>
      <c r="AF1092" s="233"/>
      <c r="AG1092" s="233"/>
      <c r="AH1092" s="233"/>
      <c r="AI1092" s="233"/>
      <c r="AJ1092" s="233"/>
      <c r="AK1092" s="233"/>
      <c r="AL1092" s="233"/>
      <c r="AM1092" s="233"/>
      <c r="AN1092" s="233"/>
      <c r="AO1092" s="233"/>
      <c r="AP1092" s="233"/>
      <c r="AQ1092" s="233"/>
      <c r="AR1092" s="233"/>
      <c r="AS1092" s="233"/>
      <c r="AT1092" s="233"/>
      <c r="AU1092" s="233"/>
      <c r="AV1092" s="227" t="s">
        <v>6495</v>
      </c>
    </row>
    <row r="1093" spans="1:48" ht="24" customHeight="1">
      <c r="A1093" s="208"/>
      <c r="B1093" s="200"/>
      <c r="C1093" s="241" t="s">
        <v>6360</v>
      </c>
      <c r="D1093" s="241" t="s">
        <v>25398</v>
      </c>
      <c r="E1093" s="241" t="s">
        <v>6496</v>
      </c>
      <c r="F1093" s="241" t="s">
        <v>6360</v>
      </c>
      <c r="G1093" s="241" t="s">
        <v>6360</v>
      </c>
      <c r="H1093" s="241" t="s">
        <v>3058</v>
      </c>
      <c r="I1093" s="244">
        <v>10400</v>
      </c>
      <c r="J1093" s="244">
        <v>118</v>
      </c>
      <c r="K1093" s="244">
        <v>118</v>
      </c>
      <c r="L1093" s="241" t="s">
        <v>148</v>
      </c>
      <c r="M1093" s="228">
        <v>68</v>
      </c>
      <c r="N1093" s="228">
        <v>100</v>
      </c>
      <c r="O1093" s="228">
        <v>6800</v>
      </c>
      <c r="P1093" s="228">
        <v>1</v>
      </c>
      <c r="Q1093" s="228">
        <v>1000</v>
      </c>
      <c r="R1093" s="228">
        <v>1000</v>
      </c>
      <c r="S1093" s="227" t="s">
        <v>178</v>
      </c>
      <c r="T1093" s="227" t="s">
        <v>466</v>
      </c>
      <c r="U1093" s="227"/>
      <c r="V1093" s="227">
        <v>1950</v>
      </c>
      <c r="W1093" s="233">
        <v>0</v>
      </c>
      <c r="X1093" s="233"/>
      <c r="Y1093" s="233"/>
      <c r="Z1093" s="233"/>
      <c r="AA1093" s="233"/>
      <c r="AB1093" s="233"/>
      <c r="AC1093" s="228"/>
      <c r="AD1093" s="227">
        <v>2002</v>
      </c>
      <c r="AE1093" s="227"/>
      <c r="AF1093" s="233"/>
      <c r="AG1093" s="233"/>
      <c r="AH1093" s="233"/>
      <c r="AI1093" s="233"/>
      <c r="AJ1093" s="233"/>
      <c r="AK1093" s="233"/>
      <c r="AL1093" s="233" t="s">
        <v>4157</v>
      </c>
      <c r="AM1093" s="233">
        <v>1</v>
      </c>
      <c r="AN1093" s="233">
        <v>800</v>
      </c>
      <c r="AO1093" s="233" t="s">
        <v>6429</v>
      </c>
      <c r="AP1093" s="233"/>
      <c r="AQ1093" s="233"/>
      <c r="AR1093" s="233"/>
      <c r="AS1093" s="233"/>
      <c r="AT1093" s="233"/>
      <c r="AU1093" s="233"/>
      <c r="AV1093" s="227"/>
    </row>
    <row r="1094" spans="1:48" ht="24" customHeight="1">
      <c r="A1094" s="208"/>
      <c r="B1094" s="200"/>
      <c r="C1094" s="241" t="s">
        <v>6360</v>
      </c>
      <c r="D1094" s="241" t="s">
        <v>25399</v>
      </c>
      <c r="E1094" s="241" t="s">
        <v>6497</v>
      </c>
      <c r="F1094" s="241" t="s">
        <v>6360</v>
      </c>
      <c r="G1094" s="241" t="s">
        <v>6360</v>
      </c>
      <c r="H1094" s="241" t="s">
        <v>3058</v>
      </c>
      <c r="I1094" s="244">
        <v>15248</v>
      </c>
      <c r="J1094" s="244">
        <v>97</v>
      </c>
      <c r="K1094" s="244">
        <v>97</v>
      </c>
      <c r="L1094" s="227" t="s">
        <v>148</v>
      </c>
      <c r="M1094" s="228">
        <v>68</v>
      </c>
      <c r="N1094" s="228">
        <v>90</v>
      </c>
      <c r="O1094" s="228">
        <v>6120</v>
      </c>
      <c r="P1094" s="228">
        <v>1</v>
      </c>
      <c r="Q1094" s="228">
        <v>500</v>
      </c>
      <c r="R1094" s="228">
        <v>1000</v>
      </c>
      <c r="S1094" s="227" t="s">
        <v>178</v>
      </c>
      <c r="T1094" s="227" t="s">
        <v>466</v>
      </c>
      <c r="U1094" s="227"/>
      <c r="V1094" s="227">
        <v>1966</v>
      </c>
      <c r="W1094" s="233">
        <v>0</v>
      </c>
      <c r="X1094" s="233"/>
      <c r="Y1094" s="233"/>
      <c r="Z1094" s="233"/>
      <c r="AA1094" s="233"/>
      <c r="AB1094" s="233"/>
      <c r="AC1094" s="228"/>
      <c r="AD1094" s="227">
        <v>2002</v>
      </c>
      <c r="AE1094" s="227">
        <v>2003</v>
      </c>
      <c r="AF1094" s="233"/>
      <c r="AG1094" s="233"/>
      <c r="AH1094" s="233"/>
      <c r="AI1094" s="233"/>
      <c r="AJ1094" s="233"/>
      <c r="AK1094" s="233"/>
      <c r="AL1094" s="233" t="s">
        <v>699</v>
      </c>
      <c r="AM1094" s="233">
        <v>1</v>
      </c>
      <c r="AN1094" s="233">
        <v>420</v>
      </c>
      <c r="AO1094" s="233" t="s">
        <v>6429</v>
      </c>
      <c r="AP1094" s="233"/>
      <c r="AQ1094" s="233" t="s">
        <v>610</v>
      </c>
      <c r="AR1094" s="233">
        <v>2</v>
      </c>
      <c r="AS1094" s="233">
        <v>1000</v>
      </c>
      <c r="AT1094" s="233"/>
      <c r="AU1094" s="233"/>
      <c r="AV1094" s="227"/>
    </row>
    <row r="1095" spans="1:48" ht="24" customHeight="1">
      <c r="A1095" s="208"/>
      <c r="B1095" s="200"/>
      <c r="C1095" s="241" t="s">
        <v>6360</v>
      </c>
      <c r="D1095" s="241" t="s">
        <v>25400</v>
      </c>
      <c r="E1095" s="241" t="s">
        <v>6498</v>
      </c>
      <c r="F1095" s="241" t="s">
        <v>6360</v>
      </c>
      <c r="G1095" s="241" t="s">
        <v>6360</v>
      </c>
      <c r="H1095" s="241"/>
      <c r="I1095" s="244">
        <v>19281</v>
      </c>
      <c r="J1095" s="244">
        <v>141</v>
      </c>
      <c r="K1095" s="244">
        <v>141</v>
      </c>
      <c r="L1095" s="241" t="s">
        <v>290</v>
      </c>
      <c r="M1095" s="228">
        <v>73</v>
      </c>
      <c r="N1095" s="228">
        <v>100</v>
      </c>
      <c r="O1095" s="228">
        <v>7300</v>
      </c>
      <c r="P1095" s="228">
        <v>1</v>
      </c>
      <c r="Q1095" s="228"/>
      <c r="R1095" s="228">
        <v>1000</v>
      </c>
      <c r="S1095" s="234" t="s">
        <v>6487</v>
      </c>
      <c r="T1095" s="234" t="s">
        <v>466</v>
      </c>
      <c r="U1095" s="234"/>
      <c r="V1095" s="227">
        <v>2003</v>
      </c>
      <c r="W1095" s="233"/>
      <c r="X1095" s="233"/>
      <c r="Y1095" s="233"/>
      <c r="Z1095" s="233"/>
      <c r="AA1095" s="233"/>
      <c r="AB1095" s="233"/>
      <c r="AC1095" s="228">
        <v>1034</v>
      </c>
      <c r="AD1095" s="227"/>
      <c r="AE1095" s="227"/>
      <c r="AF1095" s="233"/>
      <c r="AG1095" s="233"/>
      <c r="AH1095" s="233"/>
      <c r="AI1095" s="233"/>
      <c r="AJ1095" s="233"/>
      <c r="AK1095" s="233"/>
      <c r="AL1095" s="233"/>
      <c r="AM1095" s="233"/>
      <c r="AN1095" s="233"/>
      <c r="AO1095" s="233"/>
      <c r="AP1095" s="233"/>
      <c r="AQ1095" s="233"/>
      <c r="AR1095" s="233"/>
      <c r="AS1095" s="233"/>
      <c r="AT1095" s="233"/>
      <c r="AU1095" s="233"/>
      <c r="AV1095" s="227"/>
    </row>
    <row r="1096" spans="1:48" ht="24" customHeight="1">
      <c r="A1096" s="208"/>
      <c r="B1096" s="200"/>
      <c r="C1096" s="241" t="s">
        <v>6360</v>
      </c>
      <c r="D1096" s="241" t="s">
        <v>25401</v>
      </c>
      <c r="E1096" s="241" t="s">
        <v>9911</v>
      </c>
      <c r="F1096" s="241" t="s">
        <v>6360</v>
      </c>
      <c r="G1096" s="241" t="s">
        <v>6360</v>
      </c>
      <c r="H1096" s="241"/>
      <c r="I1096" s="244">
        <v>12999</v>
      </c>
      <c r="J1096" s="244">
        <v>115</v>
      </c>
      <c r="K1096" s="244">
        <v>115</v>
      </c>
      <c r="L1096" s="241" t="s">
        <v>290</v>
      </c>
      <c r="M1096" s="228">
        <v>69</v>
      </c>
      <c r="N1096" s="228">
        <v>92</v>
      </c>
      <c r="O1096" s="228">
        <v>6348</v>
      </c>
      <c r="P1096" s="228">
        <v>1</v>
      </c>
      <c r="Q1096" s="228">
        <v>300</v>
      </c>
      <c r="R1096" s="228">
        <v>500</v>
      </c>
      <c r="S1096" s="234" t="s">
        <v>6500</v>
      </c>
      <c r="T1096" s="234" t="s">
        <v>466</v>
      </c>
      <c r="U1096" s="234"/>
      <c r="V1096" s="227">
        <v>1954</v>
      </c>
      <c r="W1096" s="233"/>
      <c r="X1096" s="233"/>
      <c r="Y1096" s="233"/>
      <c r="Z1096" s="233"/>
      <c r="AA1096" s="233"/>
      <c r="AB1096" s="233"/>
      <c r="AC1096" s="228"/>
      <c r="AD1096" s="227"/>
      <c r="AE1096" s="227"/>
      <c r="AF1096" s="233"/>
      <c r="AG1096" s="233"/>
      <c r="AH1096" s="233"/>
      <c r="AI1096" s="233"/>
      <c r="AJ1096" s="233"/>
      <c r="AK1096" s="233"/>
      <c r="AL1096" s="233"/>
      <c r="AM1096" s="233"/>
      <c r="AN1096" s="233"/>
      <c r="AO1096" s="233"/>
      <c r="AP1096" s="233"/>
      <c r="AQ1096" s="233"/>
      <c r="AR1096" s="233"/>
      <c r="AS1096" s="233"/>
      <c r="AT1096" s="233"/>
      <c r="AU1096" s="233"/>
      <c r="AV1096" s="227" t="s">
        <v>9912</v>
      </c>
    </row>
    <row r="1097" spans="1:48" ht="24" customHeight="1">
      <c r="A1097" s="208"/>
      <c r="B1097" s="200"/>
      <c r="C1097" s="241" t="s">
        <v>6360</v>
      </c>
      <c r="D1097" s="241" t="s">
        <v>25402</v>
      </c>
      <c r="E1097" s="241" t="s">
        <v>6499</v>
      </c>
      <c r="F1097" s="241" t="s">
        <v>6360</v>
      </c>
      <c r="G1097" s="241" t="s">
        <v>6360</v>
      </c>
      <c r="H1097" s="241"/>
      <c r="I1097" s="244">
        <v>18752</v>
      </c>
      <c r="J1097" s="244">
        <v>141</v>
      </c>
      <c r="K1097" s="244">
        <v>141</v>
      </c>
      <c r="L1097" s="241" t="s">
        <v>148</v>
      </c>
      <c r="M1097" s="228">
        <v>65</v>
      </c>
      <c r="N1097" s="228">
        <v>83</v>
      </c>
      <c r="O1097" s="228">
        <v>5395</v>
      </c>
      <c r="P1097" s="228">
        <v>1</v>
      </c>
      <c r="Q1097" s="228">
        <v>200</v>
      </c>
      <c r="R1097" s="228">
        <v>200</v>
      </c>
      <c r="S1097" s="227" t="s">
        <v>6500</v>
      </c>
      <c r="T1097" s="227" t="s">
        <v>466</v>
      </c>
      <c r="U1097" s="227"/>
      <c r="V1097" s="227">
        <v>1994</v>
      </c>
      <c r="W1097" s="233"/>
      <c r="X1097" s="233"/>
      <c r="Y1097" s="233"/>
      <c r="Z1097" s="233"/>
      <c r="AA1097" s="233"/>
      <c r="AB1097" s="233"/>
      <c r="AC1097" s="228"/>
      <c r="AD1097" s="227"/>
      <c r="AE1097" s="227"/>
      <c r="AF1097" s="233"/>
      <c r="AG1097" s="233"/>
      <c r="AH1097" s="233"/>
      <c r="AI1097" s="233"/>
      <c r="AJ1097" s="233"/>
      <c r="AK1097" s="233"/>
      <c r="AL1097" s="233"/>
      <c r="AM1097" s="233"/>
      <c r="AN1097" s="233"/>
      <c r="AO1097" s="233"/>
      <c r="AP1097" s="233"/>
      <c r="AQ1097" s="233"/>
      <c r="AR1097" s="233"/>
      <c r="AS1097" s="233"/>
      <c r="AT1097" s="233"/>
      <c r="AU1097" s="233"/>
      <c r="AV1097" s="227"/>
    </row>
    <row r="1098" spans="1:48" ht="24" customHeight="1">
      <c r="A1098" s="208"/>
      <c r="B1098" s="200"/>
      <c r="C1098" s="241" t="s">
        <v>6360</v>
      </c>
      <c r="D1098" s="241" t="s">
        <v>25403</v>
      </c>
      <c r="E1098" s="241" t="s">
        <v>6501</v>
      </c>
      <c r="F1098" s="241" t="s">
        <v>6360</v>
      </c>
      <c r="G1098" s="241" t="s">
        <v>6360</v>
      </c>
      <c r="H1098" s="241"/>
      <c r="I1098" s="244">
        <v>12130</v>
      </c>
      <c r="J1098" s="244">
        <v>93</v>
      </c>
      <c r="K1098" s="244">
        <v>93</v>
      </c>
      <c r="L1098" s="241" t="s">
        <v>310</v>
      </c>
      <c r="M1098" s="228">
        <v>65</v>
      </c>
      <c r="N1098" s="228">
        <v>87</v>
      </c>
      <c r="O1098" s="228">
        <v>5655</v>
      </c>
      <c r="P1098" s="228">
        <v>1</v>
      </c>
      <c r="Q1098" s="228">
        <v>700</v>
      </c>
      <c r="R1098" s="228">
        <v>700</v>
      </c>
      <c r="S1098" s="227" t="s">
        <v>6500</v>
      </c>
      <c r="T1098" s="227" t="s">
        <v>466</v>
      </c>
      <c r="U1098" s="227"/>
      <c r="V1098" s="227">
        <v>1984</v>
      </c>
      <c r="W1098" s="233"/>
      <c r="X1098" s="233"/>
      <c r="Y1098" s="233"/>
      <c r="Z1098" s="233"/>
      <c r="AA1098" s="233"/>
      <c r="AB1098" s="233"/>
      <c r="AC1098" s="228"/>
      <c r="AD1098" s="227"/>
      <c r="AE1098" s="227"/>
      <c r="AF1098" s="233"/>
      <c r="AG1098" s="233"/>
      <c r="AH1098" s="233"/>
      <c r="AI1098" s="233"/>
      <c r="AJ1098" s="233"/>
      <c r="AK1098" s="233"/>
      <c r="AL1098" s="233"/>
      <c r="AM1098" s="233"/>
      <c r="AN1098" s="233"/>
      <c r="AO1098" s="233"/>
      <c r="AP1098" s="233"/>
      <c r="AQ1098" s="233"/>
      <c r="AR1098" s="233"/>
      <c r="AS1098" s="233"/>
      <c r="AT1098" s="233"/>
      <c r="AU1098" s="233"/>
      <c r="AV1098" s="227"/>
    </row>
    <row r="1099" spans="1:48" ht="24" customHeight="1">
      <c r="A1099" s="208"/>
      <c r="B1099" s="200"/>
      <c r="C1099" s="241" t="s">
        <v>6360</v>
      </c>
      <c r="D1099" s="241" t="s">
        <v>25404</v>
      </c>
      <c r="E1099" s="241" t="s">
        <v>6502</v>
      </c>
      <c r="F1099" s="241" t="s">
        <v>6360</v>
      </c>
      <c r="G1099" s="241" t="s">
        <v>6360</v>
      </c>
      <c r="H1099" s="241"/>
      <c r="I1099" s="244">
        <v>23691</v>
      </c>
      <c r="J1099" s="244">
        <v>114</v>
      </c>
      <c r="K1099" s="244">
        <v>150</v>
      </c>
      <c r="L1099" s="241" t="s">
        <v>290</v>
      </c>
      <c r="M1099" s="228">
        <v>75</v>
      </c>
      <c r="N1099" s="228">
        <v>105</v>
      </c>
      <c r="O1099" s="228">
        <v>7875</v>
      </c>
      <c r="P1099" s="228">
        <v>1</v>
      </c>
      <c r="Q1099" s="228">
        <v>300</v>
      </c>
      <c r="R1099" s="228">
        <v>500</v>
      </c>
      <c r="S1099" s="227" t="s">
        <v>6500</v>
      </c>
      <c r="T1099" s="227" t="s">
        <v>466</v>
      </c>
      <c r="U1099" s="227"/>
      <c r="V1099" s="227">
        <v>2004</v>
      </c>
      <c r="W1099" s="233"/>
      <c r="X1099" s="233"/>
      <c r="Y1099" s="233"/>
      <c r="Z1099" s="233"/>
      <c r="AA1099" s="233"/>
      <c r="AB1099" s="233"/>
      <c r="AC1099" s="228">
        <v>320</v>
      </c>
      <c r="AD1099" s="227"/>
      <c r="AE1099" s="227"/>
      <c r="AF1099" s="233"/>
      <c r="AG1099" s="233"/>
      <c r="AH1099" s="233"/>
      <c r="AI1099" s="233"/>
      <c r="AJ1099" s="233"/>
      <c r="AK1099" s="233"/>
      <c r="AL1099" s="233"/>
      <c r="AM1099" s="233"/>
      <c r="AN1099" s="233"/>
      <c r="AO1099" s="233"/>
      <c r="AP1099" s="233"/>
      <c r="AQ1099" s="233"/>
      <c r="AR1099" s="233"/>
      <c r="AS1099" s="233"/>
      <c r="AT1099" s="233"/>
      <c r="AU1099" s="233"/>
      <c r="AV1099" s="227"/>
    </row>
    <row r="1100" spans="1:48" ht="24" customHeight="1">
      <c r="A1100" s="208" t="s">
        <v>89</v>
      </c>
      <c r="B1100" s="221"/>
      <c r="C1100" s="241" t="s">
        <v>6360</v>
      </c>
      <c r="D1100" s="241" t="s">
        <v>25405</v>
      </c>
      <c r="E1100" s="241" t="s">
        <v>6503</v>
      </c>
      <c r="F1100" s="241" t="s">
        <v>6360</v>
      </c>
      <c r="G1100" s="241" t="s">
        <v>6360</v>
      </c>
      <c r="H1100" s="241"/>
      <c r="I1100" s="244">
        <v>168704</v>
      </c>
      <c r="J1100" s="244">
        <v>290</v>
      </c>
      <c r="K1100" s="244">
        <v>290</v>
      </c>
      <c r="L1100" s="241" t="s">
        <v>290</v>
      </c>
      <c r="M1100" s="228">
        <v>78</v>
      </c>
      <c r="N1100" s="228">
        <v>115</v>
      </c>
      <c r="O1100" s="228">
        <v>8970</v>
      </c>
      <c r="P1100" s="228">
        <v>1</v>
      </c>
      <c r="Q1100" s="228">
        <v>100</v>
      </c>
      <c r="R1100" s="228">
        <v>300</v>
      </c>
      <c r="S1100" s="227" t="s">
        <v>6487</v>
      </c>
      <c r="T1100" s="227" t="s">
        <v>466</v>
      </c>
      <c r="U1100" s="227"/>
      <c r="V1100" s="227">
        <v>2010</v>
      </c>
      <c r="W1100" s="233"/>
      <c r="X1100" s="233"/>
      <c r="Y1100" s="233"/>
      <c r="Z1100" s="233"/>
      <c r="AA1100" s="233"/>
      <c r="AB1100" s="233"/>
      <c r="AC1100" s="228">
        <v>1700</v>
      </c>
      <c r="AD1100" s="227"/>
      <c r="AE1100" s="227"/>
      <c r="AF1100" s="233"/>
      <c r="AG1100" s="233"/>
      <c r="AH1100" s="233"/>
      <c r="AI1100" s="233"/>
      <c r="AJ1100" s="233"/>
      <c r="AK1100" s="233"/>
      <c r="AL1100" s="233"/>
      <c r="AM1100" s="233"/>
      <c r="AN1100" s="233"/>
      <c r="AO1100" s="233"/>
      <c r="AP1100" s="233"/>
      <c r="AQ1100" s="233"/>
      <c r="AR1100" s="233"/>
      <c r="AS1100" s="233"/>
      <c r="AT1100" s="233"/>
      <c r="AU1100" s="233"/>
      <c r="AV1100" s="227" t="s">
        <v>12220</v>
      </c>
    </row>
    <row r="1101" spans="1:48" ht="24" customHeight="1">
      <c r="A1101" s="208" t="s">
        <v>150</v>
      </c>
      <c r="B1101" s="221"/>
      <c r="C1101" s="241" t="s">
        <v>6360</v>
      </c>
      <c r="D1101" s="241" t="s">
        <v>25405</v>
      </c>
      <c r="E1101" s="241" t="s">
        <v>6504</v>
      </c>
      <c r="F1101" s="241" t="s">
        <v>6360</v>
      </c>
      <c r="G1101" s="241" t="s">
        <v>6360</v>
      </c>
      <c r="H1101" s="241"/>
      <c r="I1101" s="244">
        <v>10434</v>
      </c>
      <c r="J1101" s="244">
        <v>288</v>
      </c>
      <c r="K1101" s="244">
        <v>288</v>
      </c>
      <c r="L1101" s="241" t="s">
        <v>290</v>
      </c>
      <c r="M1101" s="228">
        <v>78</v>
      </c>
      <c r="N1101" s="228">
        <v>115</v>
      </c>
      <c r="O1101" s="228">
        <v>8970</v>
      </c>
      <c r="P1101" s="228">
        <v>1</v>
      </c>
      <c r="Q1101" s="228">
        <v>200</v>
      </c>
      <c r="R1101" s="228">
        <v>500</v>
      </c>
      <c r="S1101" s="227" t="s">
        <v>6487</v>
      </c>
      <c r="T1101" s="227" t="s">
        <v>466</v>
      </c>
      <c r="U1101" s="227"/>
      <c r="V1101" s="227">
        <v>2010</v>
      </c>
      <c r="W1101" s="233"/>
      <c r="X1101" s="233"/>
      <c r="Y1101" s="233"/>
      <c r="Z1101" s="233"/>
      <c r="AA1101" s="233"/>
      <c r="AB1101" s="233"/>
      <c r="AC1101" s="228">
        <v>1700</v>
      </c>
      <c r="AD1101" s="227"/>
      <c r="AE1101" s="227"/>
      <c r="AF1101" s="233"/>
      <c r="AG1101" s="233"/>
      <c r="AH1101" s="233"/>
      <c r="AI1101" s="233"/>
      <c r="AJ1101" s="233"/>
      <c r="AK1101" s="233"/>
      <c r="AL1101" s="233"/>
      <c r="AM1101" s="233"/>
      <c r="AN1101" s="233"/>
      <c r="AO1101" s="233"/>
      <c r="AP1101" s="233"/>
      <c r="AQ1101" s="233"/>
      <c r="AR1101" s="233"/>
      <c r="AS1101" s="233"/>
      <c r="AT1101" s="233"/>
      <c r="AU1101" s="233"/>
      <c r="AV1101" s="227" t="s">
        <v>12220</v>
      </c>
    </row>
    <row r="1102" spans="1:48" ht="24" customHeight="1">
      <c r="A1102" s="208" t="s">
        <v>89</v>
      </c>
      <c r="B1102" s="221"/>
      <c r="C1102" s="241" t="s">
        <v>6360</v>
      </c>
      <c r="D1102" s="241" t="s">
        <v>25405</v>
      </c>
      <c r="E1102" s="241" t="s">
        <v>6505</v>
      </c>
      <c r="F1102" s="241" t="s">
        <v>6360</v>
      </c>
      <c r="G1102" s="241" t="s">
        <v>6360</v>
      </c>
      <c r="H1102" s="241"/>
      <c r="I1102" s="244">
        <v>10434</v>
      </c>
      <c r="J1102" s="244">
        <v>438</v>
      </c>
      <c r="K1102" s="244">
        <v>438</v>
      </c>
      <c r="L1102" s="241" t="s">
        <v>148</v>
      </c>
      <c r="M1102" s="228">
        <v>78</v>
      </c>
      <c r="N1102" s="228">
        <v>115</v>
      </c>
      <c r="O1102" s="228">
        <v>8970</v>
      </c>
      <c r="P1102" s="228">
        <v>1</v>
      </c>
      <c r="Q1102" s="228">
        <v>100</v>
      </c>
      <c r="R1102" s="228">
        <v>300</v>
      </c>
      <c r="S1102" s="227" t="s">
        <v>6487</v>
      </c>
      <c r="T1102" s="227" t="s">
        <v>466</v>
      </c>
      <c r="U1102" s="227"/>
      <c r="V1102" s="227">
        <v>2010</v>
      </c>
      <c r="W1102" s="233"/>
      <c r="X1102" s="233"/>
      <c r="Y1102" s="233"/>
      <c r="Z1102" s="233"/>
      <c r="AA1102" s="233"/>
      <c r="AB1102" s="233"/>
      <c r="AC1102" s="228">
        <v>1000</v>
      </c>
      <c r="AD1102" s="227"/>
      <c r="AE1102" s="227"/>
      <c r="AF1102" s="233"/>
      <c r="AG1102" s="233"/>
      <c r="AH1102" s="233"/>
      <c r="AI1102" s="233"/>
      <c r="AJ1102" s="233"/>
      <c r="AK1102" s="233"/>
      <c r="AL1102" s="233"/>
      <c r="AM1102" s="233"/>
      <c r="AN1102" s="233"/>
      <c r="AO1102" s="233"/>
      <c r="AP1102" s="233"/>
      <c r="AQ1102" s="233"/>
      <c r="AR1102" s="233"/>
      <c r="AS1102" s="233"/>
      <c r="AT1102" s="233"/>
      <c r="AU1102" s="233"/>
      <c r="AV1102" s="227" t="s">
        <v>12220</v>
      </c>
    </row>
    <row r="1103" spans="1:48" ht="24" customHeight="1">
      <c r="A1103" s="208" t="s">
        <v>150</v>
      </c>
      <c r="B1103" s="221"/>
      <c r="C1103" s="227" t="s">
        <v>6366</v>
      </c>
      <c r="D1103" s="227" t="s">
        <v>6506</v>
      </c>
      <c r="E1103" s="227" t="s">
        <v>6507</v>
      </c>
      <c r="F1103" s="227" t="s">
        <v>6366</v>
      </c>
      <c r="G1103" s="227" t="s">
        <v>6366</v>
      </c>
      <c r="H1103" s="233">
        <v>2</v>
      </c>
      <c r="I1103" s="228">
        <v>66050</v>
      </c>
      <c r="J1103" s="228"/>
      <c r="K1103" s="228"/>
      <c r="L1103" s="227" t="s">
        <v>6508</v>
      </c>
      <c r="M1103" s="228">
        <v>148</v>
      </c>
      <c r="N1103" s="228">
        <v>210</v>
      </c>
      <c r="O1103" s="228">
        <v>31080</v>
      </c>
      <c r="P1103" s="228">
        <v>2</v>
      </c>
      <c r="Q1103" s="228" t="s">
        <v>389</v>
      </c>
      <c r="R1103" s="228">
        <v>5000</v>
      </c>
      <c r="S1103" s="234" t="s">
        <v>389</v>
      </c>
      <c r="T1103" s="234" t="s">
        <v>389</v>
      </c>
      <c r="U1103" s="234"/>
      <c r="V1103" s="227">
        <v>2002</v>
      </c>
      <c r="W1103" s="233">
        <v>6</v>
      </c>
      <c r="X1103" s="233">
        <v>1</v>
      </c>
      <c r="Y1103" s="233"/>
      <c r="Z1103" s="233"/>
      <c r="AA1103" s="233"/>
      <c r="AB1103" s="233"/>
      <c r="AC1103" s="228">
        <v>7</v>
      </c>
      <c r="AD1103" s="227"/>
      <c r="AE1103" s="227"/>
      <c r="AF1103" s="233"/>
      <c r="AG1103" s="233"/>
      <c r="AH1103" s="233"/>
      <c r="AI1103" s="233"/>
      <c r="AJ1103" s="233"/>
      <c r="AK1103" s="233"/>
      <c r="AL1103" s="233" t="s">
        <v>610</v>
      </c>
      <c r="AM1103" s="233">
        <v>1</v>
      </c>
      <c r="AN1103" s="233">
        <v>215</v>
      </c>
      <c r="AO1103" s="233"/>
      <c r="AP1103" s="233" t="s">
        <v>6509</v>
      </c>
      <c r="AQ1103" s="233" t="s">
        <v>4157</v>
      </c>
      <c r="AR1103" s="233">
        <v>1</v>
      </c>
      <c r="AS1103" s="233">
        <v>457</v>
      </c>
      <c r="AT1103" s="233"/>
      <c r="AU1103" s="233" t="s">
        <v>6509</v>
      </c>
      <c r="AV1103" s="227"/>
    </row>
    <row r="1104" spans="1:48" ht="24" customHeight="1">
      <c r="A1104" s="208"/>
      <c r="B1104" s="221"/>
      <c r="C1104" s="227" t="s">
        <v>6366</v>
      </c>
      <c r="D1104" s="311" t="s">
        <v>25406</v>
      </c>
      <c r="E1104" s="227" t="s">
        <v>12221</v>
      </c>
      <c r="F1104" s="227" t="s">
        <v>6366</v>
      </c>
      <c r="G1104" s="227" t="s">
        <v>11108</v>
      </c>
      <c r="H1104" s="233"/>
      <c r="I1104" s="228">
        <v>74360</v>
      </c>
      <c r="J1104" s="228"/>
      <c r="K1104" s="228"/>
      <c r="L1104" s="227" t="s">
        <v>9060</v>
      </c>
      <c r="M1104" s="228">
        <v>156</v>
      </c>
      <c r="N1104" s="228">
        <v>230</v>
      </c>
      <c r="O1104" s="228">
        <v>35880</v>
      </c>
      <c r="P1104" s="228">
        <v>4</v>
      </c>
      <c r="Q1104" s="228" t="s">
        <v>389</v>
      </c>
      <c r="R1104" s="228">
        <v>500</v>
      </c>
      <c r="S1104" s="227" t="s">
        <v>389</v>
      </c>
      <c r="T1104" s="227" t="s">
        <v>389</v>
      </c>
      <c r="U1104" s="227"/>
      <c r="V1104" s="227">
        <v>2009</v>
      </c>
      <c r="W1104" s="233"/>
      <c r="X1104" s="233"/>
      <c r="Y1104" s="233"/>
      <c r="Z1104" s="233"/>
      <c r="AA1104" s="233"/>
      <c r="AB1104" s="233"/>
      <c r="AC1104" s="228">
        <v>10890</v>
      </c>
      <c r="AD1104" s="227"/>
      <c r="AE1104" s="227"/>
      <c r="AF1104" s="233"/>
      <c r="AG1104" s="233"/>
      <c r="AH1104" s="233"/>
      <c r="AI1104" s="233"/>
      <c r="AJ1104" s="233"/>
      <c r="AK1104" s="233"/>
      <c r="AL1104" s="233"/>
      <c r="AM1104" s="233"/>
      <c r="AN1104" s="233"/>
      <c r="AO1104" s="233"/>
      <c r="AP1104" s="233"/>
      <c r="AQ1104" s="233"/>
      <c r="AR1104" s="233"/>
      <c r="AS1104" s="233"/>
      <c r="AT1104" s="233"/>
      <c r="AU1104" s="233"/>
      <c r="AV1104" s="227" t="s">
        <v>6510</v>
      </c>
    </row>
    <row r="1105" spans="1:48" ht="24" customHeight="1">
      <c r="A1105" s="208"/>
      <c r="B1105" s="221"/>
      <c r="C1105" s="241" t="s">
        <v>6366</v>
      </c>
      <c r="D1105" s="241" t="s">
        <v>25407</v>
      </c>
      <c r="E1105" s="241" t="s">
        <v>6511</v>
      </c>
      <c r="F1105" s="241" t="s">
        <v>6366</v>
      </c>
      <c r="G1105" s="241" t="s">
        <v>11108</v>
      </c>
      <c r="H1105" s="241"/>
      <c r="I1105" s="244">
        <v>15208</v>
      </c>
      <c r="J1105" s="228"/>
      <c r="K1105" s="228"/>
      <c r="L1105" s="241" t="s">
        <v>290</v>
      </c>
      <c r="M1105" s="244">
        <v>76</v>
      </c>
      <c r="N1105" s="244">
        <v>108</v>
      </c>
      <c r="O1105" s="244">
        <v>8208</v>
      </c>
      <c r="P1105" s="244">
        <v>1</v>
      </c>
      <c r="Q1105" s="244" t="s">
        <v>389</v>
      </c>
      <c r="R1105" s="244">
        <v>300</v>
      </c>
      <c r="S1105" s="241" t="s">
        <v>389</v>
      </c>
      <c r="T1105" s="241" t="s">
        <v>389</v>
      </c>
      <c r="U1105" s="241"/>
      <c r="V1105" s="241">
        <v>2012</v>
      </c>
      <c r="W1105" s="241"/>
      <c r="X1105" s="241"/>
      <c r="Y1105" s="241"/>
      <c r="Z1105" s="241"/>
      <c r="AA1105" s="241"/>
      <c r="AB1105" s="241"/>
      <c r="AC1105" s="244">
        <v>1412</v>
      </c>
      <c r="AD1105" s="241"/>
      <c r="AE1105" s="241"/>
      <c r="AF1105" s="241"/>
      <c r="AG1105" s="241"/>
      <c r="AH1105" s="241"/>
      <c r="AI1105" s="241"/>
      <c r="AJ1105" s="241"/>
      <c r="AK1105" s="241"/>
      <c r="AL1105" s="241"/>
      <c r="AM1105" s="241"/>
      <c r="AN1105" s="241"/>
      <c r="AO1105" s="241"/>
      <c r="AP1105" s="241"/>
      <c r="AQ1105" s="241"/>
      <c r="AR1105" s="241"/>
      <c r="AS1105" s="241"/>
      <c r="AT1105" s="241"/>
      <c r="AU1105" s="241"/>
      <c r="AV1105" s="241"/>
    </row>
    <row r="1106" spans="1:48" ht="24" customHeight="1">
      <c r="A1106" s="208" t="s">
        <v>89</v>
      </c>
      <c r="B1106" s="221"/>
      <c r="C1106" s="241" t="s">
        <v>6366</v>
      </c>
      <c r="D1106" s="241" t="s">
        <v>25408</v>
      </c>
      <c r="E1106" s="241" t="s">
        <v>17428</v>
      </c>
      <c r="F1106" s="241" t="s">
        <v>13333</v>
      </c>
      <c r="G1106" s="241" t="s">
        <v>11108</v>
      </c>
      <c r="H1106" s="241"/>
      <c r="I1106" s="244">
        <v>56952</v>
      </c>
      <c r="J1106" s="228"/>
      <c r="K1106" s="228"/>
      <c r="L1106" s="241" t="s">
        <v>1979</v>
      </c>
      <c r="M1106" s="244">
        <v>70</v>
      </c>
      <c r="N1106" s="244">
        <v>109</v>
      </c>
      <c r="O1106" s="244">
        <v>5302</v>
      </c>
      <c r="P1106" s="244">
        <v>1</v>
      </c>
      <c r="Q1106" s="244" t="s">
        <v>389</v>
      </c>
      <c r="R1106" s="244">
        <v>10000</v>
      </c>
      <c r="S1106" s="241" t="s">
        <v>389</v>
      </c>
      <c r="T1106" s="241" t="s">
        <v>389</v>
      </c>
      <c r="U1106" s="241"/>
      <c r="V1106" s="241">
        <v>2005</v>
      </c>
      <c r="W1106" s="241"/>
      <c r="X1106" s="241"/>
      <c r="Y1106" s="241"/>
      <c r="Z1106" s="241"/>
      <c r="AA1106" s="241"/>
      <c r="AB1106" s="241"/>
      <c r="AC1106" s="244">
        <v>6740</v>
      </c>
      <c r="AD1106" s="241"/>
      <c r="AE1106" s="241"/>
      <c r="AF1106" s="241"/>
      <c r="AG1106" s="241"/>
      <c r="AH1106" s="241"/>
      <c r="AI1106" s="241"/>
      <c r="AJ1106" s="241"/>
      <c r="AK1106" s="241"/>
      <c r="AL1106" s="241"/>
      <c r="AM1106" s="241"/>
      <c r="AN1106" s="241"/>
      <c r="AO1106" s="241"/>
      <c r="AP1106" s="241"/>
      <c r="AQ1106" s="241"/>
      <c r="AR1106" s="241"/>
      <c r="AS1106" s="241"/>
      <c r="AT1106" s="241"/>
      <c r="AU1106" s="241"/>
      <c r="AV1106" s="241"/>
    </row>
    <row r="1107" spans="1:48" ht="24" customHeight="1">
      <c r="A1107" s="208" t="s">
        <v>150</v>
      </c>
      <c r="B1107" s="200"/>
      <c r="C1107" s="241" t="s">
        <v>6366</v>
      </c>
      <c r="D1107" s="241" t="s">
        <v>25409</v>
      </c>
      <c r="E1107" s="241" t="s">
        <v>17429</v>
      </c>
      <c r="F1107" s="241" t="s">
        <v>13333</v>
      </c>
      <c r="G1107" s="241" t="s">
        <v>17430</v>
      </c>
      <c r="H1107" s="241"/>
      <c r="I1107" s="244">
        <v>21700</v>
      </c>
      <c r="J1107" s="228"/>
      <c r="K1107" s="228"/>
      <c r="L1107" s="241" t="s">
        <v>1979</v>
      </c>
      <c r="M1107" s="244">
        <v>68</v>
      </c>
      <c r="N1107" s="244">
        <v>94</v>
      </c>
      <c r="O1107" s="244">
        <v>9900</v>
      </c>
      <c r="P1107" s="244">
        <v>1</v>
      </c>
      <c r="Q1107" s="244" t="s">
        <v>389</v>
      </c>
      <c r="R1107" s="244">
        <v>10000</v>
      </c>
      <c r="S1107" s="241" t="s">
        <v>389</v>
      </c>
      <c r="T1107" s="241" t="s">
        <v>389</v>
      </c>
      <c r="U1107" s="241"/>
      <c r="V1107" s="241">
        <v>2020</v>
      </c>
      <c r="W1107" s="241"/>
      <c r="X1107" s="241"/>
      <c r="Y1107" s="241"/>
      <c r="Z1107" s="241"/>
      <c r="AA1107" s="241"/>
      <c r="AB1107" s="241"/>
      <c r="AC1107" s="244">
        <v>4550</v>
      </c>
      <c r="AD1107" s="241"/>
      <c r="AE1107" s="241"/>
      <c r="AF1107" s="241"/>
      <c r="AG1107" s="241"/>
      <c r="AH1107" s="241"/>
      <c r="AI1107" s="241"/>
      <c r="AJ1107" s="241"/>
      <c r="AK1107" s="241"/>
      <c r="AL1107" s="241"/>
      <c r="AM1107" s="241"/>
      <c r="AN1107" s="241"/>
      <c r="AO1107" s="241"/>
      <c r="AP1107" s="241"/>
      <c r="AQ1107" s="241"/>
      <c r="AR1107" s="241"/>
      <c r="AS1107" s="241"/>
      <c r="AT1107" s="241"/>
      <c r="AU1107" s="241"/>
      <c r="AV1107" s="241"/>
    </row>
    <row r="1108" spans="1:48" ht="24" customHeight="1">
      <c r="A1108" s="208" t="s">
        <v>150</v>
      </c>
      <c r="B1108" s="221"/>
      <c r="C1108" s="227" t="s">
        <v>687</v>
      </c>
      <c r="D1108" s="227" t="s">
        <v>25410</v>
      </c>
      <c r="E1108" s="227" t="s">
        <v>6512</v>
      </c>
      <c r="F1108" s="227" t="s">
        <v>687</v>
      </c>
      <c r="G1108" s="302" t="s">
        <v>687</v>
      </c>
      <c r="H1108" s="233"/>
      <c r="I1108" s="228">
        <v>13284</v>
      </c>
      <c r="J1108" s="228">
        <v>302.89999999999998</v>
      </c>
      <c r="K1108" s="228">
        <v>322</v>
      </c>
      <c r="L1108" s="227" t="s">
        <v>290</v>
      </c>
      <c r="M1108" s="228">
        <v>50</v>
      </c>
      <c r="N1108" s="228">
        <v>90</v>
      </c>
      <c r="O1108" s="228">
        <v>4500</v>
      </c>
      <c r="P1108" s="228">
        <v>1</v>
      </c>
      <c r="Q1108" s="228">
        <v>0</v>
      </c>
      <c r="R1108" s="228">
        <v>5000</v>
      </c>
      <c r="S1108" s="227" t="s">
        <v>389</v>
      </c>
      <c r="T1108" s="227" t="s">
        <v>389</v>
      </c>
      <c r="U1108" s="227"/>
      <c r="V1108" s="227">
        <v>2002</v>
      </c>
      <c r="W1108" s="233"/>
      <c r="X1108" s="233"/>
      <c r="Y1108" s="233"/>
      <c r="Z1108" s="233"/>
      <c r="AA1108" s="233"/>
      <c r="AB1108" s="233"/>
      <c r="AC1108" s="305">
        <v>2192</v>
      </c>
      <c r="AD1108" s="227"/>
      <c r="AE1108" s="227"/>
      <c r="AF1108" s="233"/>
      <c r="AG1108" s="233"/>
      <c r="AH1108" s="233"/>
      <c r="AI1108" s="233"/>
      <c r="AJ1108" s="233"/>
      <c r="AK1108" s="233"/>
      <c r="AL1108" s="233"/>
      <c r="AM1108" s="233"/>
      <c r="AN1108" s="233"/>
      <c r="AO1108" s="233"/>
      <c r="AP1108" s="233"/>
      <c r="AQ1108" s="233"/>
      <c r="AR1108" s="233"/>
      <c r="AS1108" s="233"/>
      <c r="AT1108" s="233"/>
      <c r="AU1108" s="233"/>
      <c r="AV1108" s="227"/>
    </row>
    <row r="1109" spans="1:48" ht="24" customHeight="1">
      <c r="A1109" s="208" t="s">
        <v>315</v>
      </c>
      <c r="B1109" s="221"/>
      <c r="C1109" s="241" t="s">
        <v>687</v>
      </c>
      <c r="D1109" s="241" t="s">
        <v>25411</v>
      </c>
      <c r="E1109" s="241" t="s">
        <v>17431</v>
      </c>
      <c r="F1109" s="241" t="s">
        <v>687</v>
      </c>
      <c r="G1109" s="241" t="s">
        <v>687</v>
      </c>
      <c r="H1109" s="241"/>
      <c r="I1109" s="244">
        <v>87788</v>
      </c>
      <c r="J1109" s="244">
        <v>183.33</v>
      </c>
      <c r="K1109" s="244">
        <v>261.07</v>
      </c>
      <c r="L1109" s="241" t="s">
        <v>290</v>
      </c>
      <c r="M1109" s="244">
        <v>72</v>
      </c>
      <c r="N1109" s="244">
        <v>109</v>
      </c>
      <c r="O1109" s="244">
        <v>31392</v>
      </c>
      <c r="P1109" s="244">
        <v>4</v>
      </c>
      <c r="Q1109" s="244"/>
      <c r="R1109" s="244"/>
      <c r="S1109" s="241"/>
      <c r="T1109" s="368"/>
      <c r="U1109" s="368"/>
      <c r="V1109" s="241">
        <v>2014</v>
      </c>
      <c r="W1109" s="241">
        <v>5000</v>
      </c>
      <c r="X1109" s="241"/>
      <c r="Y1109" s="241"/>
      <c r="Z1109" s="241">
        <v>2006</v>
      </c>
      <c r="AA1109" s="241"/>
      <c r="AB1109" s="241"/>
      <c r="AC1109" s="244">
        <v>14770</v>
      </c>
      <c r="AD1109" s="241"/>
      <c r="AE1109" s="241"/>
      <c r="AF1109" s="241"/>
      <c r="AG1109" s="241">
        <v>2900</v>
      </c>
      <c r="AH1109" s="241"/>
      <c r="AI1109" s="241"/>
      <c r="AJ1109" s="241"/>
      <c r="AK1109" s="241"/>
      <c r="AL1109" s="241"/>
      <c r="AM1109" s="241"/>
      <c r="AN1109" s="241"/>
      <c r="AO1109" s="241"/>
      <c r="AP1109" s="241"/>
      <c r="AQ1109" s="241"/>
      <c r="AR1109" s="241"/>
      <c r="AS1109" s="241"/>
      <c r="AT1109" s="241"/>
      <c r="AU1109" s="241"/>
      <c r="AV1109" s="241"/>
    </row>
    <row r="1110" spans="1:48" ht="24" customHeight="1">
      <c r="A1110" s="208">
        <v>4</v>
      </c>
      <c r="B1110" s="221"/>
      <c r="C1110" s="241" t="s">
        <v>16920</v>
      </c>
      <c r="D1110" s="241" t="s">
        <v>25412</v>
      </c>
      <c r="E1110" s="227" t="s">
        <v>17432</v>
      </c>
      <c r="F1110" s="227" t="s">
        <v>687</v>
      </c>
      <c r="G1110" s="302" t="s">
        <v>687</v>
      </c>
      <c r="H1110" s="241"/>
      <c r="I1110" s="228">
        <v>28232</v>
      </c>
      <c r="J1110" s="228">
        <v>32</v>
      </c>
      <c r="K1110" s="228">
        <v>32</v>
      </c>
      <c r="L1110" s="227" t="s">
        <v>290</v>
      </c>
      <c r="M1110" s="228">
        <v>50</v>
      </c>
      <c r="N1110" s="228">
        <v>90</v>
      </c>
      <c r="O1110" s="228">
        <v>4500</v>
      </c>
      <c r="P1110" s="228">
        <v>1</v>
      </c>
      <c r="Q1110" s="228">
        <v>0</v>
      </c>
      <c r="R1110" s="228"/>
      <c r="S1110" s="227" t="s">
        <v>389</v>
      </c>
      <c r="T1110" s="227" t="s">
        <v>389</v>
      </c>
      <c r="U1110" s="227"/>
      <c r="V1110" s="227">
        <v>2022</v>
      </c>
      <c r="W1110" s="241"/>
      <c r="X1110" s="241"/>
      <c r="Y1110" s="241"/>
      <c r="Z1110" s="241"/>
      <c r="AA1110" s="241"/>
      <c r="AB1110" s="241"/>
      <c r="AC1110" s="244"/>
      <c r="AD1110" s="241"/>
      <c r="AE1110" s="241"/>
      <c r="AF1110" s="241"/>
      <c r="AG1110" s="241"/>
      <c r="AH1110" s="241"/>
      <c r="AI1110" s="241"/>
      <c r="AJ1110" s="241"/>
      <c r="AK1110" s="241"/>
      <c r="AL1110" s="241"/>
      <c r="AM1110" s="241"/>
      <c r="AN1110" s="241"/>
      <c r="AO1110" s="241"/>
      <c r="AP1110" s="241"/>
      <c r="AQ1110" s="241"/>
      <c r="AR1110" s="241"/>
      <c r="AS1110" s="241"/>
      <c r="AT1110" s="241"/>
      <c r="AU1110" s="241"/>
      <c r="AV1110" s="241"/>
    </row>
    <row r="1111" spans="1:48" ht="24" customHeight="1">
      <c r="A1111" s="208"/>
      <c r="B1111" s="221"/>
      <c r="C1111" s="241" t="s">
        <v>6377</v>
      </c>
      <c r="D1111" s="241" t="s">
        <v>6513</v>
      </c>
      <c r="E1111" s="241" t="s">
        <v>6514</v>
      </c>
      <c r="F1111" s="241" t="s">
        <v>6377</v>
      </c>
      <c r="G1111" s="241" t="s">
        <v>14367</v>
      </c>
      <c r="H1111" s="241">
        <v>1</v>
      </c>
      <c r="I1111" s="244">
        <v>18560</v>
      </c>
      <c r="J1111" s="244">
        <v>1202</v>
      </c>
      <c r="K1111" s="244">
        <v>1306</v>
      </c>
      <c r="L1111" s="241" t="s">
        <v>148</v>
      </c>
      <c r="M1111" s="244">
        <v>86</v>
      </c>
      <c r="N1111" s="244">
        <v>120</v>
      </c>
      <c r="O1111" s="244">
        <v>10320</v>
      </c>
      <c r="P1111" s="244">
        <v>1</v>
      </c>
      <c r="Q1111" s="244">
        <v>5244</v>
      </c>
      <c r="R1111" s="244">
        <v>6000</v>
      </c>
      <c r="S1111" s="241" t="s">
        <v>465</v>
      </c>
      <c r="T1111" s="241" t="s">
        <v>3163</v>
      </c>
      <c r="U1111" s="241"/>
      <c r="V1111" s="241">
        <v>2001</v>
      </c>
      <c r="W1111" s="322">
        <v>163</v>
      </c>
      <c r="X1111" s="241">
        <v>1089</v>
      </c>
      <c r="Y1111" s="241"/>
      <c r="Z1111" s="241"/>
      <c r="AA1111" s="241"/>
      <c r="AB1111" s="241">
        <v>3253</v>
      </c>
      <c r="AC1111" s="244">
        <v>2179</v>
      </c>
      <c r="AD1111" s="241"/>
      <c r="AE1111" s="241">
        <v>1</v>
      </c>
      <c r="AF1111" s="241">
        <v>80</v>
      </c>
      <c r="AG1111" s="241">
        <v>4</v>
      </c>
      <c r="AH1111" s="241">
        <v>1200</v>
      </c>
      <c r="AI1111" s="241">
        <v>300</v>
      </c>
      <c r="AJ1111" s="241"/>
      <c r="AK1111" s="241"/>
      <c r="AL1111" s="241"/>
      <c r="AM1111" s="241"/>
      <c r="AN1111" s="241"/>
      <c r="AO1111" s="241"/>
      <c r="AP1111" s="241"/>
      <c r="AQ1111" s="241"/>
      <c r="AR1111" s="241"/>
      <c r="AS1111" s="241"/>
      <c r="AT1111" s="241"/>
      <c r="AU1111" s="241"/>
      <c r="AV1111" s="241"/>
    </row>
    <row r="1112" spans="1:48" ht="24" customHeight="1">
      <c r="A1112" s="208"/>
      <c r="B1112" s="221"/>
      <c r="C1112" s="227" t="s">
        <v>6377</v>
      </c>
      <c r="D1112" s="227" t="s">
        <v>6515</v>
      </c>
      <c r="E1112" s="227" t="s">
        <v>6516</v>
      </c>
      <c r="F1112" s="227" t="s">
        <v>6377</v>
      </c>
      <c r="G1112" s="241" t="s">
        <v>14367</v>
      </c>
      <c r="H1112" s="233">
        <v>1</v>
      </c>
      <c r="I1112" s="228">
        <v>10320</v>
      </c>
      <c r="J1112" s="228"/>
      <c r="K1112" s="228"/>
      <c r="L1112" s="227" t="s">
        <v>148</v>
      </c>
      <c r="M1112" s="228">
        <v>72</v>
      </c>
      <c r="N1112" s="228">
        <v>104</v>
      </c>
      <c r="O1112" s="228">
        <v>7488</v>
      </c>
      <c r="P1112" s="228">
        <v>1</v>
      </c>
      <c r="Q1112" s="228">
        <v>0</v>
      </c>
      <c r="R1112" s="244">
        <v>500</v>
      </c>
      <c r="S1112" s="227" t="s">
        <v>465</v>
      </c>
      <c r="T1112" s="227" t="s">
        <v>3163</v>
      </c>
      <c r="U1112" s="227"/>
      <c r="V1112" s="227">
        <v>1999</v>
      </c>
      <c r="W1112" s="233">
        <v>36</v>
      </c>
      <c r="X1112" s="233">
        <v>144</v>
      </c>
      <c r="Y1112" s="233"/>
      <c r="Z1112" s="233"/>
      <c r="AA1112" s="233"/>
      <c r="AB1112" s="233">
        <v>2179</v>
      </c>
      <c r="AC1112" s="228">
        <v>180</v>
      </c>
      <c r="AD1112" s="227"/>
      <c r="AE1112" s="233"/>
      <c r="AF1112" s="233"/>
      <c r="AG1112" s="233"/>
      <c r="AH1112" s="233"/>
      <c r="AI1112" s="233"/>
      <c r="AJ1112" s="233"/>
      <c r="AK1112" s="233"/>
      <c r="AL1112" s="233"/>
      <c r="AM1112" s="233"/>
      <c r="AN1112" s="233"/>
      <c r="AO1112" s="233"/>
      <c r="AP1112" s="233"/>
      <c r="AQ1112" s="233"/>
      <c r="AR1112" s="233"/>
      <c r="AS1112" s="233"/>
      <c r="AT1112" s="233"/>
      <c r="AU1112" s="233"/>
      <c r="AV1112" s="241"/>
    </row>
    <row r="1113" spans="1:48" ht="24" customHeight="1">
      <c r="A1113" s="208"/>
      <c r="B1113" s="221"/>
      <c r="C1113" s="227" t="s">
        <v>6377</v>
      </c>
      <c r="D1113" s="227" t="s">
        <v>6515</v>
      </c>
      <c r="E1113" s="227" t="s">
        <v>6517</v>
      </c>
      <c r="F1113" s="227" t="s">
        <v>6377</v>
      </c>
      <c r="G1113" s="241" t="s">
        <v>14367</v>
      </c>
      <c r="H1113" s="233">
        <v>1</v>
      </c>
      <c r="I1113" s="228">
        <v>10320</v>
      </c>
      <c r="J1113" s="228"/>
      <c r="K1113" s="228"/>
      <c r="L1113" s="227" t="s">
        <v>148</v>
      </c>
      <c r="M1113" s="228">
        <v>72</v>
      </c>
      <c r="N1113" s="228">
        <v>104</v>
      </c>
      <c r="O1113" s="228">
        <v>7488</v>
      </c>
      <c r="P1113" s="228">
        <v>1</v>
      </c>
      <c r="Q1113" s="228">
        <v>0</v>
      </c>
      <c r="R1113" s="244">
        <v>500</v>
      </c>
      <c r="S1113" s="227" t="s">
        <v>465</v>
      </c>
      <c r="T1113" s="227" t="s">
        <v>3163</v>
      </c>
      <c r="U1113" s="227"/>
      <c r="V1113" s="227">
        <v>1999</v>
      </c>
      <c r="W1113" s="233"/>
      <c r="X1113" s="233"/>
      <c r="Y1113" s="233">
        <v>100</v>
      </c>
      <c r="Z1113" s="233"/>
      <c r="AA1113" s="233"/>
      <c r="AB1113" s="233">
        <v>2099</v>
      </c>
      <c r="AC1113" s="228">
        <v>150</v>
      </c>
      <c r="AD1113" s="227"/>
      <c r="AE1113" s="233"/>
      <c r="AF1113" s="233"/>
      <c r="AG1113" s="233"/>
      <c r="AH1113" s="233"/>
      <c r="AI1113" s="233"/>
      <c r="AJ1113" s="233"/>
      <c r="AK1113" s="233"/>
      <c r="AL1113" s="233"/>
      <c r="AM1113" s="233"/>
      <c r="AN1113" s="233"/>
      <c r="AO1113" s="233"/>
      <c r="AP1113" s="233"/>
      <c r="AQ1113" s="233"/>
      <c r="AR1113" s="233"/>
      <c r="AS1113" s="233"/>
      <c r="AT1113" s="233"/>
      <c r="AU1113" s="233"/>
      <c r="AV1113" s="241"/>
    </row>
    <row r="1114" spans="1:48" ht="24" customHeight="1">
      <c r="A1114" s="208"/>
      <c r="B1114" s="221"/>
      <c r="C1114" s="227" t="s">
        <v>6377</v>
      </c>
      <c r="D1114" s="227" t="s">
        <v>859</v>
      </c>
      <c r="E1114" s="227" t="s">
        <v>6518</v>
      </c>
      <c r="F1114" s="227" t="s">
        <v>6377</v>
      </c>
      <c r="G1114" s="241" t="s">
        <v>14367</v>
      </c>
      <c r="H1114" s="233">
        <v>1</v>
      </c>
      <c r="I1114" s="228">
        <v>14000</v>
      </c>
      <c r="J1114" s="228"/>
      <c r="K1114" s="228"/>
      <c r="L1114" s="227" t="s">
        <v>148</v>
      </c>
      <c r="M1114" s="228">
        <v>80</v>
      </c>
      <c r="N1114" s="228">
        <v>120</v>
      </c>
      <c r="O1114" s="228">
        <v>9600</v>
      </c>
      <c r="P1114" s="228">
        <v>1</v>
      </c>
      <c r="Q1114" s="228">
        <v>150</v>
      </c>
      <c r="R1114" s="244">
        <v>500</v>
      </c>
      <c r="S1114" s="227" t="s">
        <v>465</v>
      </c>
      <c r="T1114" s="227" t="s">
        <v>389</v>
      </c>
      <c r="U1114" s="227"/>
      <c r="V1114" s="227">
        <v>2001</v>
      </c>
      <c r="W1114" s="233">
        <v>27</v>
      </c>
      <c r="X1114" s="233">
        <v>186</v>
      </c>
      <c r="Y1114" s="233"/>
      <c r="Z1114" s="233"/>
      <c r="AA1114" s="233"/>
      <c r="AB1114" s="233">
        <v>2214</v>
      </c>
      <c r="AC1114" s="228">
        <v>372</v>
      </c>
      <c r="AD1114" s="227"/>
      <c r="AE1114" s="233"/>
      <c r="AF1114" s="233"/>
      <c r="AG1114" s="233"/>
      <c r="AH1114" s="233"/>
      <c r="AI1114" s="233"/>
      <c r="AJ1114" s="233"/>
      <c r="AK1114" s="233"/>
      <c r="AL1114" s="233"/>
      <c r="AM1114" s="233"/>
      <c r="AN1114" s="233"/>
      <c r="AO1114" s="233"/>
      <c r="AP1114" s="233"/>
      <c r="AQ1114" s="233"/>
      <c r="AR1114" s="233"/>
      <c r="AS1114" s="233"/>
      <c r="AT1114" s="233"/>
      <c r="AU1114" s="233"/>
      <c r="AV1114" s="241"/>
    </row>
    <row r="1115" spans="1:48" ht="24" customHeight="1">
      <c r="A1115" s="208"/>
      <c r="B1115" s="221"/>
      <c r="C1115" s="227" t="s">
        <v>6377</v>
      </c>
      <c r="D1115" s="227" t="s">
        <v>859</v>
      </c>
      <c r="E1115" s="227" t="s">
        <v>6519</v>
      </c>
      <c r="F1115" s="227" t="s">
        <v>6377</v>
      </c>
      <c r="G1115" s="241" t="s">
        <v>14367</v>
      </c>
      <c r="H1115" s="233"/>
      <c r="I1115" s="228">
        <v>14000</v>
      </c>
      <c r="J1115" s="228"/>
      <c r="K1115" s="228"/>
      <c r="L1115" s="227" t="s">
        <v>148</v>
      </c>
      <c r="M1115" s="228">
        <v>80</v>
      </c>
      <c r="N1115" s="228">
        <v>120</v>
      </c>
      <c r="O1115" s="228">
        <v>9600</v>
      </c>
      <c r="P1115" s="228">
        <v>1</v>
      </c>
      <c r="Q1115" s="228">
        <v>150</v>
      </c>
      <c r="R1115" s="228">
        <v>500</v>
      </c>
      <c r="S1115" s="227" t="s">
        <v>465</v>
      </c>
      <c r="T1115" s="241" t="s">
        <v>389</v>
      </c>
      <c r="U1115" s="241"/>
      <c r="V1115" s="227">
        <v>2001</v>
      </c>
      <c r="W1115" s="233">
        <v>27</v>
      </c>
      <c r="X1115" s="233">
        <v>186</v>
      </c>
      <c r="Y1115" s="233"/>
      <c r="Z1115" s="233"/>
      <c r="AA1115" s="233"/>
      <c r="AB1115" s="233">
        <v>2214</v>
      </c>
      <c r="AC1115" s="228">
        <v>372</v>
      </c>
      <c r="AD1115" s="227"/>
      <c r="AE1115" s="233"/>
      <c r="AF1115" s="233"/>
      <c r="AG1115" s="233"/>
      <c r="AH1115" s="233"/>
      <c r="AI1115" s="233"/>
      <c r="AJ1115" s="233"/>
      <c r="AK1115" s="233"/>
      <c r="AL1115" s="233"/>
      <c r="AM1115" s="233"/>
      <c r="AN1115" s="233"/>
      <c r="AO1115" s="233"/>
      <c r="AP1115" s="233"/>
      <c r="AQ1115" s="233"/>
      <c r="AR1115" s="233"/>
      <c r="AS1115" s="233"/>
      <c r="AT1115" s="233"/>
      <c r="AU1115" s="233"/>
      <c r="AV1115" s="241"/>
    </row>
    <row r="1116" spans="1:48" ht="24" customHeight="1">
      <c r="A1116" s="208"/>
      <c r="B1116" s="200"/>
      <c r="C1116" s="227" t="s">
        <v>6377</v>
      </c>
      <c r="D1116" s="227" t="s">
        <v>859</v>
      </c>
      <c r="E1116" s="227" t="s">
        <v>6520</v>
      </c>
      <c r="F1116" s="227" t="s">
        <v>6377</v>
      </c>
      <c r="G1116" s="241" t="s">
        <v>14367</v>
      </c>
      <c r="H1116" s="233"/>
      <c r="I1116" s="228">
        <v>10200</v>
      </c>
      <c r="J1116" s="228"/>
      <c r="K1116" s="228"/>
      <c r="L1116" s="227" t="s">
        <v>290</v>
      </c>
      <c r="M1116" s="228">
        <v>74</v>
      </c>
      <c r="N1116" s="228">
        <v>120</v>
      </c>
      <c r="O1116" s="228">
        <v>8880</v>
      </c>
      <c r="P1116" s="228">
        <v>1</v>
      </c>
      <c r="Q1116" s="228">
        <v>150</v>
      </c>
      <c r="R1116" s="228">
        <v>500</v>
      </c>
      <c r="S1116" s="227" t="s">
        <v>465</v>
      </c>
      <c r="T1116" s="241" t="s">
        <v>3163</v>
      </c>
      <c r="U1116" s="241"/>
      <c r="V1116" s="227">
        <v>2003</v>
      </c>
      <c r="W1116" s="233">
        <v>78</v>
      </c>
      <c r="X1116" s="233">
        <v>522</v>
      </c>
      <c r="Y1116" s="233"/>
      <c r="Z1116" s="233"/>
      <c r="AA1116" s="233"/>
      <c r="AB1116" s="233">
        <v>2603</v>
      </c>
      <c r="AC1116" s="228">
        <v>1044</v>
      </c>
      <c r="AD1116" s="227"/>
      <c r="AE1116" s="233"/>
      <c r="AF1116" s="233"/>
      <c r="AG1116" s="233"/>
      <c r="AH1116" s="233"/>
      <c r="AI1116" s="233"/>
      <c r="AJ1116" s="233"/>
      <c r="AK1116" s="233"/>
      <c r="AL1116" s="233"/>
      <c r="AM1116" s="233"/>
      <c r="AN1116" s="233"/>
      <c r="AO1116" s="233"/>
      <c r="AP1116" s="233"/>
      <c r="AQ1116" s="233"/>
      <c r="AR1116" s="233"/>
      <c r="AS1116" s="233"/>
      <c r="AT1116" s="233"/>
      <c r="AU1116" s="233"/>
      <c r="AV1116" s="241"/>
    </row>
    <row r="1117" spans="1:48" ht="24" customHeight="1">
      <c r="A1117" s="208"/>
      <c r="B1117" s="200"/>
      <c r="C1117" s="227" t="s">
        <v>6377</v>
      </c>
      <c r="D1117" s="227" t="s">
        <v>25413</v>
      </c>
      <c r="E1117" s="227" t="s">
        <v>6521</v>
      </c>
      <c r="F1117" s="227" t="s">
        <v>6377</v>
      </c>
      <c r="G1117" s="241" t="s">
        <v>14367</v>
      </c>
      <c r="H1117" s="233"/>
      <c r="I1117" s="228">
        <v>25699</v>
      </c>
      <c r="J1117" s="228">
        <v>264</v>
      </c>
      <c r="K1117" s="228">
        <v>264</v>
      </c>
      <c r="L1117" s="227" t="s">
        <v>310</v>
      </c>
      <c r="M1117" s="228">
        <v>84</v>
      </c>
      <c r="N1117" s="228">
        <v>130</v>
      </c>
      <c r="O1117" s="228">
        <v>10920</v>
      </c>
      <c r="P1117" s="228">
        <v>2</v>
      </c>
      <c r="Q1117" s="228">
        <v>150</v>
      </c>
      <c r="R1117" s="244">
        <v>5000</v>
      </c>
      <c r="S1117" s="227" t="s">
        <v>465</v>
      </c>
      <c r="T1117" s="227" t="s">
        <v>466</v>
      </c>
      <c r="U1117" s="227"/>
      <c r="V1117" s="227">
        <v>2004</v>
      </c>
      <c r="W1117" s="233"/>
      <c r="X1117" s="233"/>
      <c r="Y1117" s="233"/>
      <c r="Z1117" s="233"/>
      <c r="AA1117" s="233"/>
      <c r="AB1117" s="233"/>
      <c r="AC1117" s="228">
        <v>1900</v>
      </c>
      <c r="AD1117" s="227"/>
      <c r="AE1117" s="233"/>
      <c r="AF1117" s="233"/>
      <c r="AG1117" s="233"/>
      <c r="AH1117" s="233"/>
      <c r="AI1117" s="233"/>
      <c r="AJ1117" s="233"/>
      <c r="AK1117" s="233"/>
      <c r="AL1117" s="233"/>
      <c r="AM1117" s="233"/>
      <c r="AN1117" s="233"/>
      <c r="AO1117" s="233"/>
      <c r="AP1117" s="233"/>
      <c r="AQ1117" s="233"/>
      <c r="AR1117" s="233"/>
      <c r="AS1117" s="233"/>
      <c r="AT1117" s="233"/>
      <c r="AU1117" s="233"/>
      <c r="AV1117" s="241"/>
    </row>
    <row r="1118" spans="1:48" ht="24" customHeight="1">
      <c r="A1118" s="208"/>
      <c r="B1118" s="200"/>
      <c r="C1118" s="227" t="s">
        <v>6377</v>
      </c>
      <c r="D1118" s="227" t="s">
        <v>25414</v>
      </c>
      <c r="E1118" s="227" t="s">
        <v>6522</v>
      </c>
      <c r="F1118" s="227" t="s">
        <v>6377</v>
      </c>
      <c r="G1118" s="241" t="s">
        <v>14367</v>
      </c>
      <c r="H1118" s="233"/>
      <c r="I1118" s="228">
        <v>7844</v>
      </c>
      <c r="J1118" s="228"/>
      <c r="K1118" s="228"/>
      <c r="L1118" s="227" t="s">
        <v>290</v>
      </c>
      <c r="M1118" s="228">
        <v>76</v>
      </c>
      <c r="N1118" s="228">
        <v>100</v>
      </c>
      <c r="O1118" s="228">
        <v>7600</v>
      </c>
      <c r="P1118" s="228">
        <v>1</v>
      </c>
      <c r="Q1118" s="228">
        <v>0</v>
      </c>
      <c r="R1118" s="228">
        <v>500</v>
      </c>
      <c r="S1118" s="227" t="s">
        <v>465</v>
      </c>
      <c r="T1118" s="241"/>
      <c r="U1118" s="241"/>
      <c r="V1118" s="227">
        <v>2005</v>
      </c>
      <c r="W1118" s="233"/>
      <c r="X1118" s="233"/>
      <c r="Y1118" s="233"/>
      <c r="Z1118" s="233"/>
      <c r="AA1118" s="233"/>
      <c r="AB1118" s="233"/>
      <c r="AC1118" s="227">
        <v>1000</v>
      </c>
      <c r="AD1118" s="227"/>
      <c r="AE1118" s="233"/>
      <c r="AF1118" s="233"/>
      <c r="AG1118" s="233"/>
      <c r="AH1118" s="233"/>
      <c r="AI1118" s="233"/>
      <c r="AJ1118" s="233"/>
      <c r="AK1118" s="233"/>
      <c r="AL1118" s="233"/>
      <c r="AM1118" s="233"/>
      <c r="AN1118" s="233"/>
      <c r="AO1118" s="233"/>
      <c r="AP1118" s="233"/>
      <c r="AQ1118" s="233"/>
      <c r="AR1118" s="233"/>
      <c r="AS1118" s="233"/>
      <c r="AT1118" s="233"/>
      <c r="AU1118" s="233"/>
      <c r="AV1118" s="241"/>
    </row>
    <row r="1119" spans="1:48" ht="24" customHeight="1">
      <c r="A1119" s="208"/>
      <c r="B1119" s="200"/>
      <c r="C1119" s="227" t="s">
        <v>6377</v>
      </c>
      <c r="D1119" s="227" t="s">
        <v>25415</v>
      </c>
      <c r="E1119" s="227" t="s">
        <v>6523</v>
      </c>
      <c r="F1119" s="227" t="s">
        <v>6377</v>
      </c>
      <c r="G1119" s="241" t="s">
        <v>14367</v>
      </c>
      <c r="H1119" s="233"/>
      <c r="I1119" s="228">
        <v>29940</v>
      </c>
      <c r="J1119" s="228"/>
      <c r="K1119" s="228"/>
      <c r="L1119" s="227" t="s">
        <v>148</v>
      </c>
      <c r="M1119" s="228">
        <v>68</v>
      </c>
      <c r="N1119" s="228">
        <v>105</v>
      </c>
      <c r="O1119" s="228">
        <v>7140</v>
      </c>
      <c r="P1119" s="228">
        <v>1</v>
      </c>
      <c r="Q1119" s="228">
        <v>0</v>
      </c>
      <c r="R1119" s="228">
        <v>300</v>
      </c>
      <c r="S1119" s="227"/>
      <c r="T1119" s="227"/>
      <c r="U1119" s="227"/>
      <c r="V1119" s="227">
        <v>2009</v>
      </c>
      <c r="W1119" s="233"/>
      <c r="X1119" s="233"/>
      <c r="Y1119" s="233"/>
      <c r="Z1119" s="233"/>
      <c r="AA1119" s="233"/>
      <c r="AB1119" s="233"/>
      <c r="AC1119" s="240">
        <v>3600</v>
      </c>
      <c r="AD1119" s="227"/>
      <c r="AE1119" s="233"/>
      <c r="AF1119" s="233"/>
      <c r="AG1119" s="233"/>
      <c r="AH1119" s="233"/>
      <c r="AI1119" s="233"/>
      <c r="AJ1119" s="233"/>
      <c r="AK1119" s="233"/>
      <c r="AL1119" s="233"/>
      <c r="AM1119" s="233"/>
      <c r="AN1119" s="233"/>
      <c r="AO1119" s="233"/>
      <c r="AP1119" s="233"/>
      <c r="AQ1119" s="233"/>
      <c r="AR1119" s="233"/>
      <c r="AS1119" s="233"/>
      <c r="AT1119" s="233"/>
      <c r="AU1119" s="233"/>
      <c r="AV1119" s="241"/>
    </row>
    <row r="1120" spans="1:48" ht="24" customHeight="1">
      <c r="A1120" s="208" t="s">
        <v>150</v>
      </c>
      <c r="B1120" s="200"/>
      <c r="C1120" s="233" t="s">
        <v>6377</v>
      </c>
      <c r="D1120" s="233" t="s">
        <v>25416</v>
      </c>
      <c r="E1120" s="300" t="s">
        <v>6524</v>
      </c>
      <c r="F1120" s="233" t="s">
        <v>6377</v>
      </c>
      <c r="G1120" s="241" t="s">
        <v>14367</v>
      </c>
      <c r="H1120" s="233"/>
      <c r="I1120" s="228">
        <v>82830</v>
      </c>
      <c r="J1120" s="228">
        <v>274</v>
      </c>
      <c r="K1120" s="228">
        <v>485</v>
      </c>
      <c r="L1120" s="233" t="s">
        <v>6525</v>
      </c>
      <c r="M1120" s="228" t="s">
        <v>6526</v>
      </c>
      <c r="N1120" s="228" t="s">
        <v>6527</v>
      </c>
      <c r="O1120" s="228" t="s">
        <v>6528</v>
      </c>
      <c r="P1120" s="228">
        <v>4</v>
      </c>
      <c r="Q1120" s="228">
        <v>418</v>
      </c>
      <c r="R1120" s="228">
        <v>2000</v>
      </c>
      <c r="S1120" s="233" t="s">
        <v>6529</v>
      </c>
      <c r="T1120" s="233" t="s">
        <v>3163</v>
      </c>
      <c r="U1120" s="233"/>
      <c r="V1120" s="227">
        <v>2011</v>
      </c>
      <c r="W1120" s="233"/>
      <c r="X1120" s="233"/>
      <c r="Y1120" s="233"/>
      <c r="Z1120" s="233"/>
      <c r="AA1120" s="233"/>
      <c r="AB1120" s="233"/>
      <c r="AC1120" s="240">
        <v>9820</v>
      </c>
      <c r="AD1120" s="227"/>
      <c r="AE1120" s="233"/>
      <c r="AF1120" s="233"/>
      <c r="AG1120" s="233"/>
      <c r="AH1120" s="233"/>
      <c r="AI1120" s="233"/>
      <c r="AJ1120" s="233"/>
      <c r="AK1120" s="233"/>
      <c r="AL1120" s="233"/>
      <c r="AM1120" s="233"/>
      <c r="AN1120" s="233"/>
      <c r="AO1120" s="233"/>
      <c r="AP1120" s="233"/>
      <c r="AQ1120" s="233"/>
      <c r="AR1120" s="233"/>
      <c r="AS1120" s="233"/>
      <c r="AT1120" s="233"/>
      <c r="AU1120" s="233"/>
      <c r="AV1120" s="241"/>
    </row>
    <row r="1121" spans="1:48" ht="24" customHeight="1">
      <c r="A1121" s="208"/>
      <c r="B1121" s="200"/>
      <c r="C1121" s="233" t="s">
        <v>6377</v>
      </c>
      <c r="D1121" s="233" t="s">
        <v>25417</v>
      </c>
      <c r="E1121" s="300" t="s">
        <v>6530</v>
      </c>
      <c r="F1121" s="233" t="s">
        <v>6377</v>
      </c>
      <c r="G1121" s="241" t="s">
        <v>14367</v>
      </c>
      <c r="H1121" s="233"/>
      <c r="I1121" s="228">
        <v>19266</v>
      </c>
      <c r="J1121" s="228">
        <v>220.64</v>
      </c>
      <c r="K1121" s="228">
        <v>202.64</v>
      </c>
      <c r="L1121" s="233" t="s">
        <v>6531</v>
      </c>
      <c r="M1121" s="228">
        <v>75</v>
      </c>
      <c r="N1121" s="228">
        <v>115</v>
      </c>
      <c r="O1121" s="228">
        <v>8625</v>
      </c>
      <c r="P1121" s="228">
        <v>1</v>
      </c>
      <c r="Q1121" s="228">
        <v>0</v>
      </c>
      <c r="R1121" s="228">
        <v>300</v>
      </c>
      <c r="S1121" s="227"/>
      <c r="T1121" s="233" t="s">
        <v>466</v>
      </c>
      <c r="U1121" s="233"/>
      <c r="V1121" s="227">
        <v>2012</v>
      </c>
      <c r="W1121" s="233"/>
      <c r="X1121" s="233"/>
      <c r="Y1121" s="233"/>
      <c r="Z1121" s="233"/>
      <c r="AA1121" s="233"/>
      <c r="AB1121" s="233"/>
      <c r="AC1121" s="240">
        <v>3394</v>
      </c>
      <c r="AD1121" s="227"/>
      <c r="AE1121" s="233"/>
      <c r="AF1121" s="233"/>
      <c r="AG1121" s="233"/>
      <c r="AH1121" s="233"/>
      <c r="AI1121" s="233"/>
      <c r="AJ1121" s="233"/>
      <c r="AK1121" s="233"/>
      <c r="AL1121" s="233"/>
      <c r="AM1121" s="233"/>
      <c r="AN1121" s="233"/>
      <c r="AO1121" s="233"/>
      <c r="AP1121" s="233"/>
      <c r="AQ1121" s="233"/>
      <c r="AR1121" s="233"/>
      <c r="AS1121" s="233"/>
      <c r="AT1121" s="233"/>
      <c r="AU1121" s="233"/>
      <c r="AV1121" s="368"/>
    </row>
    <row r="1122" spans="1:48" ht="24" customHeight="1">
      <c r="A1122" s="208"/>
      <c r="B1122" s="200"/>
      <c r="C1122" s="233" t="s">
        <v>6377</v>
      </c>
      <c r="D1122" s="233" t="s">
        <v>25418</v>
      </c>
      <c r="E1122" s="300" t="s">
        <v>6532</v>
      </c>
      <c r="F1122" s="233" t="s">
        <v>6377</v>
      </c>
      <c r="G1122" s="241" t="s">
        <v>14367</v>
      </c>
      <c r="H1122" s="233"/>
      <c r="I1122" s="228">
        <v>52350</v>
      </c>
      <c r="J1122" s="228"/>
      <c r="K1122" s="228"/>
      <c r="L1122" s="233" t="s">
        <v>6531</v>
      </c>
      <c r="M1122" s="228">
        <v>75</v>
      </c>
      <c r="N1122" s="228">
        <v>115</v>
      </c>
      <c r="O1122" s="228">
        <v>8625</v>
      </c>
      <c r="P1122" s="228">
        <v>1</v>
      </c>
      <c r="Q1122" s="228">
        <v>0</v>
      </c>
      <c r="R1122" s="228">
        <v>300</v>
      </c>
      <c r="S1122" s="227"/>
      <c r="T1122" s="241"/>
      <c r="U1122" s="241"/>
      <c r="V1122" s="227">
        <v>2012</v>
      </c>
      <c r="W1122" s="233"/>
      <c r="X1122" s="233"/>
      <c r="Y1122" s="233"/>
      <c r="Z1122" s="233"/>
      <c r="AA1122" s="233"/>
      <c r="AB1122" s="233"/>
      <c r="AC1122" s="240">
        <v>6800</v>
      </c>
      <c r="AD1122" s="227"/>
      <c r="AE1122" s="233"/>
      <c r="AF1122" s="233"/>
      <c r="AG1122" s="233"/>
      <c r="AH1122" s="233"/>
      <c r="AI1122" s="233"/>
      <c r="AJ1122" s="233"/>
      <c r="AK1122" s="233"/>
      <c r="AL1122" s="233"/>
      <c r="AM1122" s="233"/>
      <c r="AN1122" s="233"/>
      <c r="AO1122" s="233"/>
      <c r="AP1122" s="233"/>
      <c r="AQ1122" s="233"/>
      <c r="AR1122" s="233"/>
      <c r="AS1122" s="233"/>
      <c r="AT1122" s="233"/>
      <c r="AU1122" s="233"/>
      <c r="AV1122" s="241"/>
    </row>
    <row r="1123" spans="1:48" ht="24" customHeight="1">
      <c r="A1123" s="208"/>
      <c r="B1123" s="200"/>
      <c r="C1123" s="233" t="s">
        <v>6381</v>
      </c>
      <c r="D1123" s="233" t="s">
        <v>25310</v>
      </c>
      <c r="E1123" s="300" t="s">
        <v>6533</v>
      </c>
      <c r="F1123" s="233" t="s">
        <v>6381</v>
      </c>
      <c r="G1123" s="227" t="s">
        <v>17433</v>
      </c>
      <c r="H1123" s="233">
        <v>170.32</v>
      </c>
      <c r="I1123" s="228">
        <v>13257</v>
      </c>
      <c r="J1123" s="228">
        <v>170.32</v>
      </c>
      <c r="K1123" s="228">
        <v>186.84</v>
      </c>
      <c r="L1123" s="233" t="s">
        <v>3042</v>
      </c>
      <c r="M1123" s="228">
        <v>68</v>
      </c>
      <c r="N1123" s="228">
        <v>104</v>
      </c>
      <c r="O1123" s="228">
        <v>14144</v>
      </c>
      <c r="P1123" s="228">
        <v>2</v>
      </c>
      <c r="Q1123" s="228">
        <v>338</v>
      </c>
      <c r="R1123" s="228">
        <v>338</v>
      </c>
      <c r="S1123" s="227" t="s">
        <v>465</v>
      </c>
      <c r="T1123" s="233" t="s">
        <v>466</v>
      </c>
      <c r="U1123" s="233"/>
      <c r="V1123" s="227">
        <v>2006</v>
      </c>
      <c r="W1123" s="233"/>
      <c r="X1123" s="233"/>
      <c r="Y1123" s="233"/>
      <c r="Z1123" s="233"/>
      <c r="AA1123" s="233"/>
      <c r="AB1123" s="233"/>
      <c r="AC1123" s="240">
        <v>3200</v>
      </c>
      <c r="AD1123" s="227"/>
      <c r="AE1123" s="233"/>
      <c r="AF1123" s="233"/>
      <c r="AG1123" s="233"/>
      <c r="AH1123" s="233"/>
      <c r="AI1123" s="233"/>
      <c r="AJ1123" s="233"/>
      <c r="AK1123" s="233"/>
      <c r="AL1123" s="233"/>
      <c r="AM1123" s="233"/>
      <c r="AN1123" s="233"/>
      <c r="AO1123" s="233"/>
      <c r="AP1123" s="233"/>
      <c r="AQ1123" s="233"/>
      <c r="AR1123" s="233"/>
      <c r="AS1123" s="233"/>
      <c r="AT1123" s="233"/>
      <c r="AU1123" s="233"/>
      <c r="AV1123" s="241" t="s">
        <v>6534</v>
      </c>
    </row>
    <row r="1124" spans="1:48" ht="24" customHeight="1">
      <c r="A1124" s="208"/>
      <c r="B1124" s="200"/>
      <c r="C1124" s="227" t="s">
        <v>6381</v>
      </c>
      <c r="D1124" s="227" t="s">
        <v>25419</v>
      </c>
      <c r="E1124" s="227" t="s">
        <v>6535</v>
      </c>
      <c r="F1124" s="227" t="s">
        <v>6381</v>
      </c>
      <c r="G1124" s="227" t="s">
        <v>17433</v>
      </c>
      <c r="H1124" s="233">
        <v>141</v>
      </c>
      <c r="I1124" s="228">
        <v>33196</v>
      </c>
      <c r="J1124" s="228">
        <v>141</v>
      </c>
      <c r="K1124" s="228">
        <v>125</v>
      </c>
      <c r="L1124" s="227" t="s">
        <v>469</v>
      </c>
      <c r="M1124" s="228">
        <v>87</v>
      </c>
      <c r="N1124" s="228">
        <v>115</v>
      </c>
      <c r="O1124" s="228">
        <v>10037</v>
      </c>
      <c r="P1124" s="228">
        <v>1</v>
      </c>
      <c r="Q1124" s="228">
        <v>500</v>
      </c>
      <c r="R1124" s="228">
        <v>1000</v>
      </c>
      <c r="S1124" s="227" t="s">
        <v>178</v>
      </c>
      <c r="T1124" s="227" t="s">
        <v>466</v>
      </c>
      <c r="U1124" s="227"/>
      <c r="V1124" s="227">
        <v>2011</v>
      </c>
      <c r="W1124" s="233"/>
      <c r="X1124" s="233"/>
      <c r="Y1124" s="233"/>
      <c r="Z1124" s="233"/>
      <c r="AA1124" s="233"/>
      <c r="AB1124" s="233"/>
      <c r="AC1124" s="240">
        <v>3130</v>
      </c>
      <c r="AD1124" s="227"/>
      <c r="AE1124" s="233"/>
      <c r="AF1124" s="233"/>
      <c r="AG1124" s="233"/>
      <c r="AH1124" s="233"/>
      <c r="AI1124" s="233"/>
      <c r="AJ1124" s="233"/>
      <c r="AK1124" s="233"/>
      <c r="AL1124" s="233"/>
      <c r="AM1124" s="233"/>
      <c r="AN1124" s="233"/>
      <c r="AO1124" s="233"/>
      <c r="AP1124" s="233"/>
      <c r="AQ1124" s="233"/>
      <c r="AR1124" s="233"/>
      <c r="AS1124" s="233"/>
      <c r="AT1124" s="233"/>
      <c r="AU1124" s="233"/>
      <c r="AV1124" s="241"/>
    </row>
    <row r="1125" spans="1:48" ht="24" customHeight="1">
      <c r="A1125" s="208"/>
      <c r="B1125" s="221"/>
      <c r="C1125" s="227" t="s">
        <v>6381</v>
      </c>
      <c r="D1125" s="227" t="s">
        <v>25420</v>
      </c>
      <c r="E1125" s="227" t="s">
        <v>6536</v>
      </c>
      <c r="F1125" s="227" t="s">
        <v>6381</v>
      </c>
      <c r="G1125" s="227" t="s">
        <v>17433</v>
      </c>
      <c r="H1125" s="233"/>
      <c r="I1125" s="228">
        <v>12405</v>
      </c>
      <c r="J1125" s="228"/>
      <c r="K1125" s="228"/>
      <c r="L1125" s="227" t="s">
        <v>290</v>
      </c>
      <c r="M1125" s="228">
        <v>74</v>
      </c>
      <c r="N1125" s="228">
        <v>112</v>
      </c>
      <c r="O1125" s="228">
        <v>8288</v>
      </c>
      <c r="P1125" s="228">
        <v>1</v>
      </c>
      <c r="Q1125" s="228"/>
      <c r="R1125" s="228"/>
      <c r="S1125" s="227"/>
      <c r="T1125" s="227"/>
      <c r="U1125" s="227"/>
      <c r="V1125" s="227">
        <v>2011</v>
      </c>
      <c r="W1125" s="233"/>
      <c r="X1125" s="233"/>
      <c r="Y1125" s="233"/>
      <c r="Z1125" s="233"/>
      <c r="AA1125" s="233"/>
      <c r="AB1125" s="233"/>
      <c r="AC1125" s="240">
        <v>5172</v>
      </c>
      <c r="AD1125" s="227"/>
      <c r="AE1125" s="233"/>
      <c r="AF1125" s="233"/>
      <c r="AG1125" s="233"/>
      <c r="AH1125" s="233"/>
      <c r="AI1125" s="233"/>
      <c r="AJ1125" s="233"/>
      <c r="AK1125" s="233"/>
      <c r="AL1125" s="233"/>
      <c r="AM1125" s="233"/>
      <c r="AN1125" s="233"/>
      <c r="AO1125" s="233"/>
      <c r="AP1125" s="233"/>
      <c r="AQ1125" s="233"/>
      <c r="AR1125" s="233"/>
      <c r="AS1125" s="233"/>
      <c r="AT1125" s="233"/>
      <c r="AU1125" s="233"/>
      <c r="AV1125" s="241"/>
    </row>
    <row r="1126" spans="1:48" ht="24" customHeight="1">
      <c r="A1126" s="208"/>
      <c r="B1126" s="903"/>
      <c r="C1126" s="227" t="s">
        <v>6381</v>
      </c>
      <c r="D1126" s="227" t="s">
        <v>25421</v>
      </c>
      <c r="E1126" s="227" t="s">
        <v>6537</v>
      </c>
      <c r="F1126" s="227" t="s">
        <v>6381</v>
      </c>
      <c r="G1126" s="227" t="s">
        <v>17433</v>
      </c>
      <c r="H1126" s="233"/>
      <c r="I1126" s="228">
        <v>29066</v>
      </c>
      <c r="J1126" s="228"/>
      <c r="K1126" s="228"/>
      <c r="L1126" s="227" t="s">
        <v>290</v>
      </c>
      <c r="M1126" s="228">
        <v>68</v>
      </c>
      <c r="N1126" s="228">
        <v>108</v>
      </c>
      <c r="O1126" s="228">
        <v>7344</v>
      </c>
      <c r="P1126" s="228">
        <v>1</v>
      </c>
      <c r="Q1126" s="228">
        <v>0</v>
      </c>
      <c r="R1126" s="228">
        <v>500</v>
      </c>
      <c r="S1126" s="227" t="s">
        <v>178</v>
      </c>
      <c r="T1126" s="227" t="s">
        <v>466</v>
      </c>
      <c r="U1126" s="227"/>
      <c r="V1126" s="227">
        <v>2010</v>
      </c>
      <c r="W1126" s="233"/>
      <c r="X1126" s="233"/>
      <c r="Y1126" s="233"/>
      <c r="Z1126" s="233"/>
      <c r="AA1126" s="233"/>
      <c r="AB1126" s="233"/>
      <c r="AC1126" s="240">
        <v>877</v>
      </c>
      <c r="AD1126" s="227"/>
      <c r="AE1126" s="233"/>
      <c r="AF1126" s="233"/>
      <c r="AG1126" s="233"/>
      <c r="AH1126" s="233"/>
      <c r="AI1126" s="233"/>
      <c r="AJ1126" s="233"/>
      <c r="AK1126" s="233"/>
      <c r="AL1126" s="233"/>
      <c r="AM1126" s="233"/>
      <c r="AN1126" s="233"/>
      <c r="AO1126" s="233"/>
      <c r="AP1126" s="233"/>
      <c r="AQ1126" s="233"/>
      <c r="AR1126" s="233"/>
      <c r="AS1126" s="233"/>
      <c r="AT1126" s="233"/>
      <c r="AU1126" s="233"/>
      <c r="AV1126" s="241"/>
    </row>
    <row r="1127" spans="1:48" ht="24" customHeight="1">
      <c r="A1127" s="208"/>
      <c r="B1127" s="903"/>
      <c r="C1127" s="227" t="s">
        <v>6381</v>
      </c>
      <c r="D1127" s="227" t="s">
        <v>25422</v>
      </c>
      <c r="E1127" s="227" t="s">
        <v>6538</v>
      </c>
      <c r="F1127" s="227" t="s">
        <v>6381</v>
      </c>
      <c r="G1127" s="227" t="s">
        <v>17433</v>
      </c>
      <c r="H1127" s="233"/>
      <c r="I1127" s="228">
        <v>21369</v>
      </c>
      <c r="J1127" s="228"/>
      <c r="K1127" s="228"/>
      <c r="L1127" s="227" t="s">
        <v>290</v>
      </c>
      <c r="M1127" s="228">
        <v>78</v>
      </c>
      <c r="N1127" s="228">
        <v>115</v>
      </c>
      <c r="O1127" s="228">
        <v>8970</v>
      </c>
      <c r="P1127" s="228">
        <v>1</v>
      </c>
      <c r="Q1127" s="228">
        <v>0</v>
      </c>
      <c r="R1127" s="228"/>
      <c r="S1127" s="227"/>
      <c r="T1127" s="227"/>
      <c r="U1127" s="227"/>
      <c r="V1127" s="227">
        <v>2015</v>
      </c>
      <c r="W1127" s="233"/>
      <c r="X1127" s="233"/>
      <c r="Y1127" s="233"/>
      <c r="Z1127" s="233"/>
      <c r="AA1127" s="233"/>
      <c r="AB1127" s="233"/>
      <c r="AC1127" s="240">
        <v>2800</v>
      </c>
      <c r="AD1127" s="227"/>
      <c r="AE1127" s="233"/>
      <c r="AF1127" s="233"/>
      <c r="AG1127" s="233"/>
      <c r="AH1127" s="233"/>
      <c r="AI1127" s="233"/>
      <c r="AJ1127" s="233"/>
      <c r="AK1127" s="233"/>
      <c r="AL1127" s="233"/>
      <c r="AM1127" s="233"/>
      <c r="AN1127" s="233"/>
      <c r="AO1127" s="233"/>
      <c r="AP1127" s="233"/>
      <c r="AQ1127" s="233"/>
      <c r="AR1127" s="233"/>
      <c r="AS1127" s="233"/>
      <c r="AT1127" s="233"/>
      <c r="AU1127" s="233"/>
      <c r="AV1127" s="241"/>
    </row>
    <row r="1128" spans="1:48" ht="24" customHeight="1">
      <c r="A1128" s="208"/>
      <c r="B1128" s="903"/>
      <c r="C1128" s="227" t="s">
        <v>6381</v>
      </c>
      <c r="D1128" s="227" t="s">
        <v>25423</v>
      </c>
      <c r="E1128" s="227" t="s">
        <v>6539</v>
      </c>
      <c r="F1128" s="227" t="s">
        <v>6381</v>
      </c>
      <c r="G1128" s="227" t="s">
        <v>17433</v>
      </c>
      <c r="H1128" s="233"/>
      <c r="I1128" s="228">
        <v>110985</v>
      </c>
      <c r="J1128" s="228"/>
      <c r="K1128" s="228"/>
      <c r="L1128" s="227" t="s">
        <v>290</v>
      </c>
      <c r="M1128" s="228">
        <v>200</v>
      </c>
      <c r="N1128" s="228" t="s">
        <v>178</v>
      </c>
      <c r="O1128" s="228" t="s">
        <v>466</v>
      </c>
      <c r="P1128" s="228">
        <v>1</v>
      </c>
      <c r="Q1128" s="228">
        <v>0</v>
      </c>
      <c r="R1128" s="228"/>
      <c r="S1128" s="227"/>
      <c r="T1128" s="227"/>
      <c r="U1128" s="227"/>
      <c r="V1128" s="227">
        <v>2012</v>
      </c>
      <c r="W1128" s="233"/>
      <c r="X1128" s="233"/>
      <c r="Y1128" s="233"/>
      <c r="Z1128" s="233"/>
      <c r="AA1128" s="233"/>
      <c r="AB1128" s="233"/>
      <c r="AC1128" s="240">
        <v>5338</v>
      </c>
      <c r="AD1128" s="227"/>
      <c r="AE1128" s="233"/>
      <c r="AF1128" s="233"/>
      <c r="AG1128" s="233"/>
      <c r="AH1128" s="233"/>
      <c r="AI1128" s="233"/>
      <c r="AJ1128" s="233"/>
      <c r="AK1128" s="233"/>
      <c r="AL1128" s="233"/>
      <c r="AM1128" s="233"/>
      <c r="AN1128" s="233"/>
      <c r="AO1128" s="233"/>
      <c r="AP1128" s="233"/>
      <c r="AQ1128" s="233"/>
      <c r="AR1128" s="233"/>
      <c r="AS1128" s="233"/>
      <c r="AT1128" s="233"/>
      <c r="AU1128" s="233"/>
      <c r="AV1128" s="241" t="s">
        <v>9061</v>
      </c>
    </row>
    <row r="1129" spans="1:48" ht="24" customHeight="1">
      <c r="A1129" s="208" t="s">
        <v>89</v>
      </c>
      <c r="B1129" s="903"/>
      <c r="C1129" s="227" t="s">
        <v>6381</v>
      </c>
      <c r="D1129" s="227" t="s">
        <v>25424</v>
      </c>
      <c r="E1129" s="227" t="s">
        <v>6540</v>
      </c>
      <c r="F1129" s="227" t="s">
        <v>6381</v>
      </c>
      <c r="G1129" s="227" t="s">
        <v>17433</v>
      </c>
      <c r="H1129" s="233"/>
      <c r="I1129" s="228">
        <v>22091</v>
      </c>
      <c r="J1129" s="228"/>
      <c r="K1129" s="228">
        <v>84.5</v>
      </c>
      <c r="L1129" s="227" t="s">
        <v>148</v>
      </c>
      <c r="M1129" s="228">
        <v>400</v>
      </c>
      <c r="N1129" s="228" t="s">
        <v>2354</v>
      </c>
      <c r="O1129" s="228" t="s">
        <v>466</v>
      </c>
      <c r="P1129" s="228">
        <v>1</v>
      </c>
      <c r="Q1129" s="228">
        <v>0</v>
      </c>
      <c r="R1129" s="228">
        <v>200</v>
      </c>
      <c r="S1129" s="227" t="s">
        <v>2354</v>
      </c>
      <c r="T1129" s="227" t="s">
        <v>466</v>
      </c>
      <c r="U1129" s="227"/>
      <c r="V1129" s="227">
        <v>2016</v>
      </c>
      <c r="W1129" s="233"/>
      <c r="X1129" s="233"/>
      <c r="Y1129" s="233"/>
      <c r="Z1129" s="233"/>
      <c r="AA1129" s="233"/>
      <c r="AB1129" s="233"/>
      <c r="AC1129" s="240">
        <v>1638</v>
      </c>
      <c r="AD1129" s="227"/>
      <c r="AE1129" s="233"/>
      <c r="AF1129" s="233"/>
      <c r="AG1129" s="233"/>
      <c r="AH1129" s="233"/>
      <c r="AI1129" s="233"/>
      <c r="AJ1129" s="233"/>
      <c r="AK1129" s="233"/>
      <c r="AL1129" s="233"/>
      <c r="AM1129" s="233"/>
      <c r="AN1129" s="233"/>
      <c r="AO1129" s="233"/>
      <c r="AP1129" s="233"/>
      <c r="AQ1129" s="233"/>
      <c r="AR1129" s="233"/>
      <c r="AS1129" s="233"/>
      <c r="AT1129" s="233"/>
      <c r="AU1129" s="233"/>
      <c r="AV1129" s="241" t="s">
        <v>9062</v>
      </c>
    </row>
    <row r="1130" spans="1:48" ht="24" customHeight="1">
      <c r="A1130" s="208"/>
      <c r="B1130" s="903"/>
      <c r="C1130" s="227" t="s">
        <v>14321</v>
      </c>
      <c r="D1130" s="227" t="s">
        <v>25425</v>
      </c>
      <c r="E1130" s="227" t="s">
        <v>14322</v>
      </c>
      <c r="F1130" s="227" t="s">
        <v>14321</v>
      </c>
      <c r="G1130" s="227" t="s">
        <v>17433</v>
      </c>
      <c r="H1130" s="233"/>
      <c r="I1130" s="228">
        <v>41412</v>
      </c>
      <c r="J1130" s="228">
        <v>0</v>
      </c>
      <c r="K1130" s="228">
        <v>0</v>
      </c>
      <c r="L1130" s="227" t="s">
        <v>1979</v>
      </c>
      <c r="M1130" s="228">
        <v>64</v>
      </c>
      <c r="N1130" s="228">
        <v>100</v>
      </c>
      <c r="O1130" s="228">
        <v>6400</v>
      </c>
      <c r="P1130" s="228">
        <v>1</v>
      </c>
      <c r="Q1130" s="228"/>
      <c r="R1130" s="228"/>
      <c r="S1130" s="227" t="s">
        <v>2004</v>
      </c>
      <c r="T1130" s="227" t="s">
        <v>466</v>
      </c>
      <c r="U1130" s="227"/>
      <c r="V1130" s="227">
        <v>2019</v>
      </c>
      <c r="W1130" s="233"/>
      <c r="X1130" s="233"/>
      <c r="Y1130" s="233"/>
      <c r="Z1130" s="233"/>
      <c r="AA1130" s="233"/>
      <c r="AB1130" s="233"/>
      <c r="AC1130" s="240">
        <v>1518</v>
      </c>
      <c r="AD1130" s="227"/>
      <c r="AE1130" s="233"/>
      <c r="AF1130" s="233"/>
      <c r="AG1130" s="233"/>
      <c r="AH1130" s="233"/>
      <c r="AI1130" s="233"/>
      <c r="AJ1130" s="233"/>
      <c r="AK1130" s="233"/>
      <c r="AL1130" s="233"/>
      <c r="AM1130" s="233"/>
      <c r="AN1130" s="233"/>
      <c r="AO1130" s="233"/>
      <c r="AP1130" s="233"/>
      <c r="AQ1130" s="233"/>
      <c r="AR1130" s="233"/>
      <c r="AS1130" s="233"/>
      <c r="AT1130" s="233"/>
      <c r="AU1130" s="233"/>
      <c r="AV1130" s="241"/>
    </row>
    <row r="1131" spans="1:48" ht="24" customHeight="1">
      <c r="A1131" s="208"/>
      <c r="B1131" s="903"/>
      <c r="C1131" s="227" t="s">
        <v>6381</v>
      </c>
      <c r="D1131" s="227" t="s">
        <v>25426</v>
      </c>
      <c r="E1131" s="227" t="s">
        <v>6541</v>
      </c>
      <c r="F1131" s="227" t="s">
        <v>6381</v>
      </c>
      <c r="G1131" s="227" t="s">
        <v>17433</v>
      </c>
      <c r="H1131" s="233"/>
      <c r="I1131" s="228">
        <v>28500</v>
      </c>
      <c r="J1131" s="228"/>
      <c r="K1131" s="228">
        <v>729.72</v>
      </c>
      <c r="L1131" s="227" t="s">
        <v>290</v>
      </c>
      <c r="M1131" s="228">
        <v>68</v>
      </c>
      <c r="N1131" s="228">
        <v>104</v>
      </c>
      <c r="O1131" s="228">
        <v>8599</v>
      </c>
      <c r="P1131" s="228">
        <v>1</v>
      </c>
      <c r="Q1131" s="228">
        <v>0</v>
      </c>
      <c r="R1131" s="228"/>
      <c r="S1131" s="227"/>
      <c r="T1131" s="227"/>
      <c r="U1131" s="227"/>
      <c r="V1131" s="227">
        <v>2006</v>
      </c>
      <c r="W1131" s="233"/>
      <c r="X1131" s="233"/>
      <c r="Y1131" s="233"/>
      <c r="Z1131" s="233"/>
      <c r="AA1131" s="233"/>
      <c r="AB1131" s="233"/>
      <c r="AC1131" s="228">
        <v>1900</v>
      </c>
      <c r="AD1131" s="227"/>
      <c r="AE1131" s="227"/>
      <c r="AF1131" s="233"/>
      <c r="AG1131" s="233"/>
      <c r="AH1131" s="233"/>
      <c r="AI1131" s="233"/>
      <c r="AJ1131" s="233"/>
      <c r="AK1131" s="233"/>
      <c r="AL1131" s="233"/>
      <c r="AM1131" s="233"/>
      <c r="AN1131" s="233"/>
      <c r="AO1131" s="233"/>
      <c r="AP1131" s="233"/>
      <c r="AQ1131" s="233"/>
      <c r="AR1131" s="233"/>
      <c r="AS1131" s="233"/>
      <c r="AT1131" s="233"/>
      <c r="AU1131" s="233"/>
      <c r="AV1131" s="227"/>
    </row>
    <row r="1132" spans="1:48" ht="24" customHeight="1">
      <c r="A1132" s="208"/>
      <c r="B1132" s="903"/>
      <c r="C1132" s="227" t="s">
        <v>6384</v>
      </c>
      <c r="D1132" s="227" t="s">
        <v>25427</v>
      </c>
      <c r="E1132" s="227" t="s">
        <v>6385</v>
      </c>
      <c r="F1132" s="227" t="s">
        <v>6384</v>
      </c>
      <c r="G1132" s="227" t="s">
        <v>6384</v>
      </c>
      <c r="H1132" s="233"/>
      <c r="I1132" s="228">
        <v>7140</v>
      </c>
      <c r="J1132" s="228"/>
      <c r="K1132" s="228"/>
      <c r="L1132" s="227" t="s">
        <v>290</v>
      </c>
      <c r="M1132" s="228">
        <v>68</v>
      </c>
      <c r="N1132" s="228">
        <v>105</v>
      </c>
      <c r="O1132" s="228">
        <v>7140</v>
      </c>
      <c r="P1132" s="228">
        <v>1</v>
      </c>
      <c r="Q1132" s="228">
        <v>3000</v>
      </c>
      <c r="R1132" s="228">
        <v>5000</v>
      </c>
      <c r="S1132" s="227" t="s">
        <v>465</v>
      </c>
      <c r="T1132" s="227" t="s">
        <v>466</v>
      </c>
      <c r="U1132" s="227"/>
      <c r="V1132" s="227">
        <v>1992</v>
      </c>
      <c r="W1132" s="233"/>
      <c r="X1132" s="233"/>
      <c r="Y1132" s="233"/>
      <c r="Z1132" s="233"/>
      <c r="AA1132" s="233"/>
      <c r="AB1132" s="233"/>
      <c r="AC1132" s="228">
        <v>2370</v>
      </c>
      <c r="AD1132" s="227"/>
      <c r="AE1132" s="227"/>
      <c r="AF1132" s="233"/>
      <c r="AG1132" s="233"/>
      <c r="AH1132" s="233"/>
      <c r="AI1132" s="233"/>
      <c r="AJ1132" s="233"/>
      <c r="AK1132" s="233"/>
      <c r="AL1132" s="233"/>
      <c r="AM1132" s="233"/>
      <c r="AN1132" s="233"/>
      <c r="AO1132" s="233"/>
      <c r="AP1132" s="233"/>
      <c r="AQ1132" s="233"/>
      <c r="AR1132" s="233"/>
      <c r="AS1132" s="233"/>
      <c r="AT1132" s="233"/>
      <c r="AU1132" s="233"/>
      <c r="AV1132" s="227"/>
    </row>
    <row r="1133" spans="1:48" ht="24" customHeight="1">
      <c r="A1133" s="208"/>
      <c r="B1133" s="903"/>
      <c r="C1133" s="227" t="s">
        <v>6384</v>
      </c>
      <c r="D1133" s="227" t="s">
        <v>25428</v>
      </c>
      <c r="E1133" s="227" t="s">
        <v>6542</v>
      </c>
      <c r="F1133" s="227" t="s">
        <v>6384</v>
      </c>
      <c r="G1133" s="227" t="s">
        <v>6384</v>
      </c>
      <c r="H1133" s="233"/>
      <c r="I1133" s="228">
        <v>5744</v>
      </c>
      <c r="J1133" s="369">
        <v>140</v>
      </c>
      <c r="K1133" s="369">
        <v>140</v>
      </c>
      <c r="L1133" s="227" t="s">
        <v>310</v>
      </c>
      <c r="M1133" s="228">
        <v>65</v>
      </c>
      <c r="N1133" s="228">
        <v>87</v>
      </c>
      <c r="O1133" s="228">
        <v>5655</v>
      </c>
      <c r="P1133" s="228">
        <v>1</v>
      </c>
      <c r="Q1133" s="228"/>
      <c r="R1133" s="228"/>
      <c r="S1133" s="227"/>
      <c r="T1133" s="227"/>
      <c r="U1133" s="227"/>
      <c r="V1133" s="227">
        <v>2004</v>
      </c>
      <c r="W1133" s="233"/>
      <c r="X1133" s="233"/>
      <c r="Y1133" s="233"/>
      <c r="Z1133" s="233"/>
      <c r="AA1133" s="233"/>
      <c r="AB1133" s="233"/>
      <c r="AC1133" s="228">
        <v>150</v>
      </c>
      <c r="AD1133" s="227"/>
      <c r="AE1133" s="227"/>
      <c r="AF1133" s="233"/>
      <c r="AG1133" s="233"/>
      <c r="AH1133" s="233"/>
      <c r="AI1133" s="233"/>
      <c r="AJ1133" s="233"/>
      <c r="AK1133" s="233"/>
      <c r="AL1133" s="233"/>
      <c r="AM1133" s="233"/>
      <c r="AN1133" s="233"/>
      <c r="AO1133" s="233"/>
      <c r="AP1133" s="233"/>
      <c r="AQ1133" s="233"/>
      <c r="AR1133" s="233"/>
      <c r="AS1133" s="233"/>
      <c r="AT1133" s="233"/>
      <c r="AU1133" s="233"/>
      <c r="AV1133" s="227"/>
    </row>
    <row r="1134" spans="1:48" ht="24" customHeight="1">
      <c r="A1134" s="208"/>
      <c r="B1134" s="903"/>
      <c r="C1134" s="227" t="s">
        <v>6384</v>
      </c>
      <c r="D1134" s="227" t="s">
        <v>25429</v>
      </c>
      <c r="E1134" s="227" t="s">
        <v>6543</v>
      </c>
      <c r="F1134" s="227" t="s">
        <v>6384</v>
      </c>
      <c r="G1134" s="227" t="s">
        <v>6384</v>
      </c>
      <c r="H1134" s="233"/>
      <c r="I1134" s="228">
        <v>28986</v>
      </c>
      <c r="J1134" s="228">
        <v>177.65</v>
      </c>
      <c r="K1134" s="228">
        <v>177.29</v>
      </c>
      <c r="L1134" s="241" t="s">
        <v>290</v>
      </c>
      <c r="M1134" s="228">
        <v>68</v>
      </c>
      <c r="N1134" s="228">
        <v>105</v>
      </c>
      <c r="O1134" s="228">
        <v>7140</v>
      </c>
      <c r="P1134" s="228">
        <v>1</v>
      </c>
      <c r="Q1134" s="228"/>
      <c r="R1134" s="228"/>
      <c r="S1134" s="227"/>
      <c r="T1134" s="227"/>
      <c r="U1134" s="227"/>
      <c r="V1134" s="227">
        <v>2009</v>
      </c>
      <c r="W1134" s="233"/>
      <c r="X1134" s="233"/>
      <c r="Y1134" s="233"/>
      <c r="Z1134" s="233"/>
      <c r="AA1134" s="233"/>
      <c r="AB1134" s="233"/>
      <c r="AC1134" s="228">
        <v>2000</v>
      </c>
      <c r="AD1134" s="227"/>
      <c r="AE1134" s="227"/>
      <c r="AF1134" s="233"/>
      <c r="AG1134" s="233"/>
      <c r="AH1134" s="233"/>
      <c r="AI1134" s="233"/>
      <c r="AJ1134" s="233"/>
      <c r="AK1134" s="233"/>
      <c r="AL1134" s="233"/>
      <c r="AM1134" s="233"/>
      <c r="AN1134" s="233"/>
      <c r="AO1134" s="233"/>
      <c r="AP1134" s="233"/>
      <c r="AQ1134" s="233"/>
      <c r="AR1134" s="233"/>
      <c r="AS1134" s="233"/>
      <c r="AT1134" s="233"/>
      <c r="AU1134" s="233"/>
      <c r="AV1134" s="227"/>
    </row>
    <row r="1135" spans="1:48" ht="24" customHeight="1">
      <c r="A1135" s="208"/>
      <c r="B1135" s="903"/>
      <c r="C1135" s="227" t="s">
        <v>6384</v>
      </c>
      <c r="D1135" s="227" t="s">
        <v>25430</v>
      </c>
      <c r="E1135" s="227" t="s">
        <v>6544</v>
      </c>
      <c r="F1135" s="227" t="s">
        <v>6384</v>
      </c>
      <c r="G1135" s="227" t="s">
        <v>6384</v>
      </c>
      <c r="H1135" s="233"/>
      <c r="I1135" s="228">
        <v>3779</v>
      </c>
      <c r="J1135" s="228"/>
      <c r="K1135" s="228"/>
      <c r="L1135" s="241" t="s">
        <v>148</v>
      </c>
      <c r="M1135" s="228">
        <v>45</v>
      </c>
      <c r="N1135" s="228">
        <v>70</v>
      </c>
      <c r="O1135" s="228">
        <v>3375</v>
      </c>
      <c r="P1135" s="228">
        <v>1</v>
      </c>
      <c r="Q1135" s="228"/>
      <c r="R1135" s="228"/>
      <c r="S1135" s="227"/>
      <c r="T1135" s="227"/>
      <c r="U1135" s="227"/>
      <c r="V1135" s="227">
        <v>2005</v>
      </c>
      <c r="W1135" s="233"/>
      <c r="X1135" s="233"/>
      <c r="Y1135" s="233"/>
      <c r="Z1135" s="233"/>
      <c r="AA1135" s="233"/>
      <c r="AB1135" s="233"/>
      <c r="AC1135" s="228">
        <v>300</v>
      </c>
      <c r="AD1135" s="227"/>
      <c r="AE1135" s="227"/>
      <c r="AF1135" s="233"/>
      <c r="AG1135" s="233"/>
      <c r="AH1135" s="233"/>
      <c r="AI1135" s="233"/>
      <c r="AJ1135" s="233"/>
      <c r="AK1135" s="233"/>
      <c r="AL1135" s="233"/>
      <c r="AM1135" s="233"/>
      <c r="AN1135" s="233"/>
      <c r="AO1135" s="233"/>
      <c r="AP1135" s="233"/>
      <c r="AQ1135" s="233"/>
      <c r="AR1135" s="233"/>
      <c r="AS1135" s="233"/>
      <c r="AT1135" s="233"/>
      <c r="AU1135" s="233"/>
      <c r="AV1135" s="227"/>
    </row>
    <row r="1136" spans="1:48" ht="24" customHeight="1">
      <c r="A1136" s="208"/>
      <c r="B1136" s="903"/>
      <c r="C1136" s="227" t="s">
        <v>6384</v>
      </c>
      <c r="D1136" s="227" t="s">
        <v>25431</v>
      </c>
      <c r="E1136" s="227" t="s">
        <v>6545</v>
      </c>
      <c r="F1136" s="227" t="s">
        <v>6384</v>
      </c>
      <c r="G1136" s="227" t="s">
        <v>6384</v>
      </c>
      <c r="H1136" s="233"/>
      <c r="I1136" s="228">
        <v>38876</v>
      </c>
      <c r="J1136" s="228"/>
      <c r="K1136" s="228"/>
      <c r="L1136" s="241" t="s">
        <v>290</v>
      </c>
      <c r="M1136" s="228">
        <v>68</v>
      </c>
      <c r="N1136" s="228">
        <v>105</v>
      </c>
      <c r="O1136" s="228">
        <v>7140</v>
      </c>
      <c r="P1136" s="228">
        <v>1</v>
      </c>
      <c r="Q1136" s="228"/>
      <c r="R1136" s="228">
        <v>200</v>
      </c>
      <c r="S1136" s="227" t="s">
        <v>178</v>
      </c>
      <c r="T1136" s="227" t="s">
        <v>466</v>
      </c>
      <c r="U1136" s="227"/>
      <c r="V1136" s="227">
        <v>2013</v>
      </c>
      <c r="W1136" s="233"/>
      <c r="X1136" s="233"/>
      <c r="Y1136" s="233"/>
      <c r="Z1136" s="233"/>
      <c r="AA1136" s="233"/>
      <c r="AB1136" s="233"/>
      <c r="AC1136" s="228">
        <v>2000</v>
      </c>
      <c r="AD1136" s="227"/>
      <c r="AE1136" s="227"/>
      <c r="AF1136" s="233"/>
      <c r="AG1136" s="233"/>
      <c r="AH1136" s="233"/>
      <c r="AI1136" s="233"/>
      <c r="AJ1136" s="233"/>
      <c r="AK1136" s="233"/>
      <c r="AL1136" s="233"/>
      <c r="AM1136" s="233"/>
      <c r="AN1136" s="233"/>
      <c r="AO1136" s="233"/>
      <c r="AP1136" s="233"/>
      <c r="AQ1136" s="233"/>
      <c r="AR1136" s="233"/>
      <c r="AS1136" s="233"/>
      <c r="AT1136" s="233"/>
      <c r="AU1136" s="233"/>
      <c r="AV1136" s="227"/>
    </row>
    <row r="1137" spans="1:48" ht="24" customHeight="1">
      <c r="A1137" s="208"/>
      <c r="B1137" s="903"/>
      <c r="C1137" s="227" t="s">
        <v>6384</v>
      </c>
      <c r="D1137" s="227" t="s">
        <v>25429</v>
      </c>
      <c r="E1137" s="227" t="s">
        <v>6546</v>
      </c>
      <c r="F1137" s="227" t="s">
        <v>6384</v>
      </c>
      <c r="G1137" s="227" t="s">
        <v>6384</v>
      </c>
      <c r="H1137" s="233"/>
      <c r="I1137" s="228">
        <v>21210</v>
      </c>
      <c r="J1137" s="228"/>
      <c r="K1137" s="228"/>
      <c r="L1137" s="241" t="s">
        <v>290</v>
      </c>
      <c r="M1137" s="228">
        <v>68</v>
      </c>
      <c r="N1137" s="228">
        <v>102</v>
      </c>
      <c r="O1137" s="228">
        <v>6936</v>
      </c>
      <c r="P1137" s="228">
        <v>1</v>
      </c>
      <c r="Q1137" s="228"/>
      <c r="R1137" s="228"/>
      <c r="S1137" s="227"/>
      <c r="T1137" s="227"/>
      <c r="U1137" s="227"/>
      <c r="V1137" s="227">
        <v>2013</v>
      </c>
      <c r="W1137" s="233"/>
      <c r="X1137" s="233"/>
      <c r="Y1137" s="233"/>
      <c r="Z1137" s="233"/>
      <c r="AA1137" s="233"/>
      <c r="AB1137" s="233"/>
      <c r="AC1137" s="228">
        <v>2060</v>
      </c>
      <c r="AD1137" s="227"/>
      <c r="AE1137" s="227"/>
      <c r="AF1137" s="233"/>
      <c r="AG1137" s="233"/>
      <c r="AH1137" s="233"/>
      <c r="AI1137" s="233"/>
      <c r="AJ1137" s="233"/>
      <c r="AK1137" s="233"/>
      <c r="AL1137" s="233"/>
      <c r="AM1137" s="233"/>
      <c r="AN1137" s="233"/>
      <c r="AO1137" s="233"/>
      <c r="AP1137" s="233"/>
      <c r="AQ1137" s="233"/>
      <c r="AR1137" s="233"/>
      <c r="AS1137" s="233"/>
      <c r="AT1137" s="233"/>
      <c r="AU1137" s="233"/>
      <c r="AV1137" s="227"/>
    </row>
    <row r="1138" spans="1:48" ht="24" customHeight="1">
      <c r="A1138" s="208"/>
      <c r="B1138" s="903"/>
      <c r="C1138" s="227" t="s">
        <v>6384</v>
      </c>
      <c r="D1138" s="227" t="s">
        <v>25432</v>
      </c>
      <c r="E1138" s="227" t="s">
        <v>6547</v>
      </c>
      <c r="F1138" s="227" t="s">
        <v>6384</v>
      </c>
      <c r="G1138" s="227" t="s">
        <v>6384</v>
      </c>
      <c r="H1138" s="233"/>
      <c r="I1138" s="228">
        <v>1900</v>
      </c>
      <c r="J1138" s="228"/>
      <c r="K1138" s="228"/>
      <c r="L1138" s="241" t="s">
        <v>148</v>
      </c>
      <c r="M1138" s="228">
        <v>82</v>
      </c>
      <c r="N1138" s="228">
        <v>117</v>
      </c>
      <c r="O1138" s="228">
        <v>9594</v>
      </c>
      <c r="P1138" s="228">
        <v>1</v>
      </c>
      <c r="Q1138" s="228"/>
      <c r="R1138" s="228"/>
      <c r="S1138" s="227"/>
      <c r="T1138" s="227"/>
      <c r="U1138" s="227"/>
      <c r="V1138" s="227">
        <v>2010</v>
      </c>
      <c r="W1138" s="233"/>
      <c r="X1138" s="233"/>
      <c r="Y1138" s="233"/>
      <c r="Z1138" s="233"/>
      <c r="AA1138" s="233"/>
      <c r="AB1138" s="233"/>
      <c r="AC1138" s="228">
        <v>300</v>
      </c>
      <c r="AD1138" s="227"/>
      <c r="AE1138" s="227"/>
      <c r="AF1138" s="233"/>
      <c r="AG1138" s="233"/>
      <c r="AH1138" s="233"/>
      <c r="AI1138" s="233"/>
      <c r="AJ1138" s="233"/>
      <c r="AK1138" s="233"/>
      <c r="AL1138" s="233"/>
      <c r="AM1138" s="233"/>
      <c r="AN1138" s="233"/>
      <c r="AO1138" s="233"/>
      <c r="AP1138" s="233"/>
      <c r="AQ1138" s="233"/>
      <c r="AR1138" s="233"/>
      <c r="AS1138" s="233"/>
      <c r="AT1138" s="233"/>
      <c r="AU1138" s="233"/>
      <c r="AV1138" s="227"/>
    </row>
    <row r="1139" spans="1:48" ht="24" customHeight="1">
      <c r="A1139" s="208"/>
      <c r="B1139" s="903"/>
      <c r="C1139" s="227" t="s">
        <v>6384</v>
      </c>
      <c r="D1139" s="227" t="s">
        <v>25433</v>
      </c>
      <c r="E1139" s="227" t="s">
        <v>6548</v>
      </c>
      <c r="F1139" s="227" t="s">
        <v>6384</v>
      </c>
      <c r="G1139" s="227" t="s">
        <v>6549</v>
      </c>
      <c r="H1139" s="233"/>
      <c r="I1139" s="228">
        <v>21121</v>
      </c>
      <c r="J1139" s="228">
        <v>481.6</v>
      </c>
      <c r="K1139" s="228">
        <v>932.48</v>
      </c>
      <c r="L1139" s="227" t="s">
        <v>290</v>
      </c>
      <c r="M1139" s="228">
        <v>55</v>
      </c>
      <c r="N1139" s="228">
        <v>90</v>
      </c>
      <c r="O1139" s="228">
        <v>4950</v>
      </c>
      <c r="P1139" s="228">
        <v>1</v>
      </c>
      <c r="Q1139" s="228"/>
      <c r="R1139" s="228"/>
      <c r="S1139" s="227"/>
      <c r="T1139" s="227"/>
      <c r="U1139" s="227"/>
      <c r="V1139" s="227">
        <v>2015</v>
      </c>
      <c r="W1139" s="233"/>
      <c r="X1139" s="233"/>
      <c r="Y1139" s="233"/>
      <c r="Z1139" s="233"/>
      <c r="AA1139" s="233"/>
      <c r="AB1139" s="233"/>
      <c r="AC1139" s="228">
        <v>3260</v>
      </c>
      <c r="AD1139" s="227"/>
      <c r="AE1139" s="227"/>
      <c r="AF1139" s="233"/>
      <c r="AG1139" s="233"/>
      <c r="AH1139" s="233"/>
      <c r="AI1139" s="233"/>
      <c r="AJ1139" s="233"/>
      <c r="AK1139" s="233"/>
      <c r="AL1139" s="233"/>
      <c r="AM1139" s="233"/>
      <c r="AN1139" s="233"/>
      <c r="AO1139" s="233"/>
      <c r="AP1139" s="233"/>
      <c r="AQ1139" s="233"/>
      <c r="AR1139" s="233"/>
      <c r="AS1139" s="233"/>
      <c r="AT1139" s="233"/>
      <c r="AU1139" s="233"/>
      <c r="AV1139" s="227"/>
    </row>
    <row r="1140" spans="1:48" ht="24" customHeight="1">
      <c r="A1140" s="208"/>
      <c r="B1140" s="903"/>
      <c r="C1140" s="227" t="s">
        <v>6384</v>
      </c>
      <c r="D1140" s="227" t="s">
        <v>25434</v>
      </c>
      <c r="E1140" s="227" t="s">
        <v>9913</v>
      </c>
      <c r="F1140" s="227" t="s">
        <v>6384</v>
      </c>
      <c r="G1140" s="227" t="s">
        <v>6384</v>
      </c>
      <c r="H1140" s="233"/>
      <c r="I1140" s="240">
        <v>23857</v>
      </c>
      <c r="J1140" s="240"/>
      <c r="K1140" s="240"/>
      <c r="L1140" s="227" t="s">
        <v>290</v>
      </c>
      <c r="M1140" s="228">
        <v>68</v>
      </c>
      <c r="N1140" s="228">
        <v>105</v>
      </c>
      <c r="O1140" s="228">
        <v>7140</v>
      </c>
      <c r="P1140" s="228">
        <v>1</v>
      </c>
      <c r="Q1140" s="228"/>
      <c r="R1140" s="228"/>
      <c r="S1140" s="227"/>
      <c r="T1140" s="227"/>
      <c r="U1140" s="227"/>
      <c r="V1140" s="227">
        <v>2017</v>
      </c>
      <c r="W1140" s="233"/>
      <c r="X1140" s="233"/>
      <c r="Y1140" s="233"/>
      <c r="Z1140" s="233"/>
      <c r="AA1140" s="233"/>
      <c r="AB1140" s="233"/>
      <c r="AC1140" s="228">
        <v>1850</v>
      </c>
      <c r="AD1140" s="227"/>
      <c r="AE1140" s="227"/>
      <c r="AF1140" s="233"/>
      <c r="AG1140" s="233"/>
      <c r="AH1140" s="233"/>
      <c r="AI1140" s="233"/>
      <c r="AJ1140" s="233"/>
      <c r="AK1140" s="233"/>
      <c r="AL1140" s="233"/>
      <c r="AM1140" s="233"/>
      <c r="AN1140" s="233"/>
      <c r="AO1140" s="233"/>
      <c r="AP1140" s="233"/>
      <c r="AQ1140" s="233"/>
      <c r="AR1140" s="233"/>
      <c r="AS1140" s="233"/>
      <c r="AT1140" s="233"/>
      <c r="AU1140" s="233"/>
      <c r="AV1140" s="227"/>
    </row>
    <row r="1141" spans="1:48" ht="24" customHeight="1">
      <c r="A1141" s="208"/>
      <c r="B1141" s="903"/>
      <c r="C1141" s="227" t="s">
        <v>708</v>
      </c>
      <c r="D1141" s="227" t="s">
        <v>25314</v>
      </c>
      <c r="E1141" s="227" t="s">
        <v>710</v>
      </c>
      <c r="F1141" s="227" t="s">
        <v>708</v>
      </c>
      <c r="G1141" s="227" t="s">
        <v>708</v>
      </c>
      <c r="H1141" s="233"/>
      <c r="I1141" s="240">
        <v>15000</v>
      </c>
      <c r="J1141" s="240">
        <v>0</v>
      </c>
      <c r="K1141" s="240"/>
      <c r="L1141" s="227" t="s">
        <v>290</v>
      </c>
      <c r="M1141" s="228">
        <v>65</v>
      </c>
      <c r="N1141" s="228">
        <v>102</v>
      </c>
      <c r="O1141" s="228">
        <v>6630</v>
      </c>
      <c r="P1141" s="228">
        <v>1</v>
      </c>
      <c r="Q1141" s="228"/>
      <c r="R1141" s="228"/>
      <c r="S1141" s="227"/>
      <c r="T1141" s="227"/>
      <c r="U1141" s="227"/>
      <c r="V1141" s="227">
        <v>2002</v>
      </c>
      <c r="W1141" s="233"/>
      <c r="X1141" s="233"/>
      <c r="Y1141" s="233"/>
      <c r="Z1141" s="233"/>
      <c r="AA1141" s="233"/>
      <c r="AB1141" s="233"/>
      <c r="AC1141" s="228">
        <v>332</v>
      </c>
      <c r="AD1141" s="227"/>
      <c r="AE1141" s="227"/>
      <c r="AF1141" s="233"/>
      <c r="AG1141" s="233"/>
      <c r="AH1141" s="233"/>
      <c r="AI1141" s="233"/>
      <c r="AJ1141" s="233"/>
      <c r="AK1141" s="233"/>
      <c r="AL1141" s="233"/>
      <c r="AM1141" s="233"/>
      <c r="AN1141" s="233"/>
      <c r="AO1141" s="233"/>
      <c r="AP1141" s="233"/>
      <c r="AQ1141" s="233"/>
      <c r="AR1141" s="233"/>
      <c r="AS1141" s="233"/>
      <c r="AT1141" s="233"/>
      <c r="AU1141" s="233"/>
      <c r="AV1141" s="227"/>
    </row>
    <row r="1142" spans="1:48" ht="24" customHeight="1">
      <c r="A1142" s="208"/>
      <c r="B1142" s="903"/>
      <c r="C1142" s="227" t="s">
        <v>708</v>
      </c>
      <c r="D1142" s="227" t="s">
        <v>25313</v>
      </c>
      <c r="E1142" s="227" t="s">
        <v>6550</v>
      </c>
      <c r="F1142" s="227" t="s">
        <v>708</v>
      </c>
      <c r="G1142" s="227" t="s">
        <v>708</v>
      </c>
      <c r="H1142" s="233"/>
      <c r="I1142" s="240">
        <v>7072</v>
      </c>
      <c r="J1142" s="240">
        <v>436</v>
      </c>
      <c r="K1142" s="240">
        <v>989</v>
      </c>
      <c r="L1142" s="227" t="s">
        <v>148</v>
      </c>
      <c r="M1142" s="228">
        <v>68</v>
      </c>
      <c r="N1142" s="228">
        <v>104</v>
      </c>
      <c r="O1142" s="228">
        <v>7072</v>
      </c>
      <c r="P1142" s="228">
        <v>1</v>
      </c>
      <c r="Q1142" s="228">
        <v>15000</v>
      </c>
      <c r="R1142" s="228">
        <v>15000</v>
      </c>
      <c r="S1142" s="227" t="s">
        <v>465</v>
      </c>
      <c r="T1142" s="227" t="s">
        <v>466</v>
      </c>
      <c r="U1142" s="227"/>
      <c r="V1142" s="227">
        <v>1991</v>
      </c>
      <c r="W1142" s="233"/>
      <c r="X1142" s="233"/>
      <c r="Y1142" s="233"/>
      <c r="Z1142" s="233"/>
      <c r="AA1142" s="233"/>
      <c r="AB1142" s="233"/>
      <c r="AC1142" s="228">
        <v>1705</v>
      </c>
      <c r="AD1142" s="227"/>
      <c r="AE1142" s="227"/>
      <c r="AF1142" s="233"/>
      <c r="AG1142" s="233"/>
      <c r="AH1142" s="233"/>
      <c r="AI1142" s="233"/>
      <c r="AJ1142" s="233"/>
      <c r="AK1142" s="233"/>
      <c r="AL1142" s="233"/>
      <c r="AM1142" s="233"/>
      <c r="AN1142" s="233"/>
      <c r="AO1142" s="233"/>
      <c r="AP1142" s="233"/>
      <c r="AQ1142" s="233"/>
      <c r="AR1142" s="233"/>
      <c r="AS1142" s="233"/>
      <c r="AT1142" s="233"/>
      <c r="AU1142" s="233"/>
      <c r="AV1142" s="227"/>
    </row>
    <row r="1143" spans="1:48" ht="24" customHeight="1">
      <c r="A1143" s="208"/>
      <c r="B1143" s="903"/>
      <c r="C1143" s="227" t="s">
        <v>708</v>
      </c>
      <c r="D1143" s="227" t="s">
        <v>25435</v>
      </c>
      <c r="E1143" s="227" t="s">
        <v>6551</v>
      </c>
      <c r="F1143" s="227" t="s">
        <v>708</v>
      </c>
      <c r="G1143" s="227" t="s">
        <v>708</v>
      </c>
      <c r="H1143" s="233"/>
      <c r="I1143" s="240">
        <v>7844</v>
      </c>
      <c r="J1143" s="240">
        <v>0</v>
      </c>
      <c r="K1143" s="240">
        <v>0</v>
      </c>
      <c r="L1143" s="227" t="s">
        <v>290</v>
      </c>
      <c r="M1143" s="228">
        <v>68</v>
      </c>
      <c r="N1143" s="228">
        <v>100</v>
      </c>
      <c r="O1143" s="228">
        <v>6800</v>
      </c>
      <c r="P1143" s="228">
        <v>1</v>
      </c>
      <c r="Q1143" s="228">
        <v>0</v>
      </c>
      <c r="R1143" s="228">
        <v>300</v>
      </c>
      <c r="S1143" s="227" t="s">
        <v>4128</v>
      </c>
      <c r="T1143" s="227"/>
      <c r="U1143" s="227"/>
      <c r="V1143" s="227">
        <v>2008</v>
      </c>
      <c r="W1143" s="233"/>
      <c r="X1143" s="233"/>
      <c r="Y1143" s="233"/>
      <c r="Z1143" s="233"/>
      <c r="AA1143" s="233"/>
      <c r="AB1143" s="233"/>
      <c r="AC1143" s="228">
        <v>1000</v>
      </c>
      <c r="AD1143" s="227"/>
      <c r="AE1143" s="227"/>
      <c r="AF1143" s="233"/>
      <c r="AG1143" s="233"/>
      <c r="AH1143" s="233"/>
      <c r="AI1143" s="233"/>
      <c r="AJ1143" s="233"/>
      <c r="AK1143" s="233"/>
      <c r="AL1143" s="233"/>
      <c r="AM1143" s="233"/>
      <c r="AN1143" s="233"/>
      <c r="AO1143" s="233"/>
      <c r="AP1143" s="233"/>
      <c r="AQ1143" s="233"/>
      <c r="AR1143" s="233"/>
      <c r="AS1143" s="233"/>
      <c r="AT1143" s="233"/>
      <c r="AU1143" s="233"/>
      <c r="AV1143" s="227"/>
    </row>
    <row r="1144" spans="1:48" ht="24" customHeight="1">
      <c r="A1144" s="208"/>
      <c r="B1144" s="903"/>
      <c r="C1144" s="227" t="s">
        <v>708</v>
      </c>
      <c r="D1144" s="227" t="s">
        <v>25436</v>
      </c>
      <c r="E1144" s="227" t="s">
        <v>6552</v>
      </c>
      <c r="F1144" s="227" t="s">
        <v>708</v>
      </c>
      <c r="G1144" s="227" t="s">
        <v>708</v>
      </c>
      <c r="H1144" s="233"/>
      <c r="I1144" s="240">
        <v>10159</v>
      </c>
      <c r="J1144" s="240"/>
      <c r="K1144" s="240"/>
      <c r="L1144" s="227" t="s">
        <v>290</v>
      </c>
      <c r="M1144" s="228">
        <v>66</v>
      </c>
      <c r="N1144" s="228">
        <v>86</v>
      </c>
      <c r="O1144" s="228">
        <v>5733</v>
      </c>
      <c r="P1144" s="228">
        <v>1</v>
      </c>
      <c r="Q1144" s="228"/>
      <c r="R1144" s="228"/>
      <c r="S1144" s="227"/>
      <c r="T1144" s="227"/>
      <c r="U1144" s="227"/>
      <c r="V1144" s="227">
        <v>2012</v>
      </c>
      <c r="W1144" s="233"/>
      <c r="X1144" s="233"/>
      <c r="Y1144" s="233"/>
      <c r="Z1144" s="233"/>
      <c r="AA1144" s="233"/>
      <c r="AB1144" s="233"/>
      <c r="AC1144" s="228">
        <v>2000</v>
      </c>
      <c r="AD1144" s="227"/>
      <c r="AE1144" s="227"/>
      <c r="AF1144" s="233"/>
      <c r="AG1144" s="233"/>
      <c r="AH1144" s="233"/>
      <c r="AI1144" s="233"/>
      <c r="AJ1144" s="233"/>
      <c r="AK1144" s="233"/>
      <c r="AL1144" s="233"/>
      <c r="AM1144" s="233"/>
      <c r="AN1144" s="233"/>
      <c r="AO1144" s="233"/>
      <c r="AP1144" s="233"/>
      <c r="AQ1144" s="233"/>
      <c r="AR1144" s="233"/>
      <c r="AS1144" s="233"/>
      <c r="AT1144" s="233"/>
      <c r="AU1144" s="233"/>
      <c r="AV1144" s="227"/>
    </row>
    <row r="1145" spans="1:48" ht="24" customHeight="1">
      <c r="A1145" s="208" t="s">
        <v>315</v>
      </c>
      <c r="B1145" s="903"/>
      <c r="C1145" s="227" t="s">
        <v>708</v>
      </c>
      <c r="D1145" s="227" t="s">
        <v>25437</v>
      </c>
      <c r="E1145" s="227" t="s">
        <v>12222</v>
      </c>
      <c r="F1145" s="227" t="s">
        <v>708</v>
      </c>
      <c r="G1145" s="227" t="s">
        <v>708</v>
      </c>
      <c r="H1145" s="233"/>
      <c r="I1145" s="240">
        <v>12807</v>
      </c>
      <c r="J1145" s="240">
        <v>1495.07</v>
      </c>
      <c r="K1145" s="240">
        <v>13426</v>
      </c>
      <c r="L1145" s="227" t="s">
        <v>290</v>
      </c>
      <c r="M1145" s="228">
        <v>78</v>
      </c>
      <c r="N1145" s="228">
        <v>110</v>
      </c>
      <c r="O1145" s="228">
        <v>11931</v>
      </c>
      <c r="P1145" s="228">
        <v>1</v>
      </c>
      <c r="Q1145" s="228"/>
      <c r="R1145" s="228"/>
      <c r="S1145" s="227"/>
      <c r="T1145" s="227"/>
      <c r="U1145" s="227"/>
      <c r="V1145" s="227">
        <v>2020</v>
      </c>
      <c r="W1145" s="233"/>
      <c r="X1145" s="233"/>
      <c r="Y1145" s="233"/>
      <c r="Z1145" s="233"/>
      <c r="AA1145" s="233"/>
      <c r="AB1145" s="233"/>
      <c r="AC1145" s="228">
        <v>14900</v>
      </c>
      <c r="AD1145" s="227"/>
      <c r="AE1145" s="227"/>
      <c r="AF1145" s="233"/>
      <c r="AG1145" s="233"/>
      <c r="AH1145" s="233"/>
      <c r="AI1145" s="233"/>
      <c r="AJ1145" s="233"/>
      <c r="AK1145" s="233"/>
      <c r="AL1145" s="233"/>
      <c r="AM1145" s="233"/>
      <c r="AN1145" s="233"/>
      <c r="AO1145" s="233"/>
      <c r="AP1145" s="233"/>
      <c r="AQ1145" s="233"/>
      <c r="AR1145" s="233"/>
      <c r="AS1145" s="233"/>
      <c r="AT1145" s="233"/>
      <c r="AU1145" s="233"/>
      <c r="AV1145" s="227"/>
    </row>
    <row r="1146" spans="1:48" ht="24" customHeight="1">
      <c r="A1146" s="208" t="s">
        <v>316</v>
      </c>
      <c r="B1146" s="903"/>
      <c r="C1146" s="241" t="s">
        <v>708</v>
      </c>
      <c r="D1146" s="227" t="s">
        <v>25438</v>
      </c>
      <c r="E1146" s="241" t="s">
        <v>12223</v>
      </c>
      <c r="F1146" s="241" t="s">
        <v>708</v>
      </c>
      <c r="G1146" s="241" t="s">
        <v>708</v>
      </c>
      <c r="H1146" s="241"/>
      <c r="I1146" s="244">
        <v>11803</v>
      </c>
      <c r="J1146" s="244"/>
      <c r="K1146" s="244">
        <v>11803</v>
      </c>
      <c r="L1146" s="227" t="s">
        <v>290</v>
      </c>
      <c r="M1146" s="228">
        <v>78</v>
      </c>
      <c r="N1146" s="228">
        <v>110</v>
      </c>
      <c r="O1146" s="228">
        <v>11254.5</v>
      </c>
      <c r="P1146" s="228">
        <v>1</v>
      </c>
      <c r="Q1146" s="228"/>
      <c r="R1146" s="228"/>
      <c r="S1146" s="227"/>
      <c r="T1146" s="227"/>
      <c r="U1146" s="227"/>
      <c r="V1146" s="227">
        <v>2020</v>
      </c>
      <c r="W1146" s="233"/>
      <c r="X1146" s="233"/>
      <c r="Y1146" s="233"/>
      <c r="Z1146" s="233"/>
      <c r="AA1146" s="233"/>
      <c r="AB1146" s="233"/>
      <c r="AC1146" s="228"/>
      <c r="AD1146" s="227"/>
      <c r="AE1146" s="227"/>
      <c r="AF1146" s="233"/>
      <c r="AG1146" s="233"/>
      <c r="AH1146" s="233"/>
      <c r="AI1146" s="233"/>
      <c r="AJ1146" s="233"/>
      <c r="AK1146" s="233"/>
      <c r="AL1146" s="233"/>
      <c r="AM1146" s="233"/>
      <c r="AN1146" s="233"/>
      <c r="AO1146" s="233"/>
      <c r="AP1146" s="233"/>
      <c r="AQ1146" s="233"/>
      <c r="AR1146" s="233"/>
      <c r="AS1146" s="233"/>
      <c r="AT1146" s="233"/>
      <c r="AU1146" s="233"/>
      <c r="AV1146" s="227"/>
    </row>
    <row r="1147" spans="1:48" ht="24" customHeight="1">
      <c r="A1147" s="208"/>
      <c r="B1147" s="903"/>
      <c r="C1147" s="241" t="s">
        <v>14329</v>
      </c>
      <c r="D1147" s="227" t="s">
        <v>25439</v>
      </c>
      <c r="E1147" s="241" t="s">
        <v>17434</v>
      </c>
      <c r="F1147" s="241" t="s">
        <v>708</v>
      </c>
      <c r="G1147" s="241" t="s">
        <v>708</v>
      </c>
      <c r="H1147" s="241"/>
      <c r="I1147" s="322">
        <v>10701</v>
      </c>
      <c r="J1147" s="241"/>
      <c r="K1147" s="244"/>
      <c r="L1147" s="244" t="s">
        <v>290</v>
      </c>
      <c r="M1147" s="244">
        <v>78</v>
      </c>
      <c r="N1147" s="227">
        <v>110</v>
      </c>
      <c r="O1147" s="228">
        <v>8575</v>
      </c>
      <c r="P1147" s="228">
        <v>1</v>
      </c>
      <c r="Q1147" s="228"/>
      <c r="R1147" s="228"/>
      <c r="S1147" s="227"/>
      <c r="T1147" s="227"/>
      <c r="U1147" s="227"/>
      <c r="V1147" s="227">
        <v>2023</v>
      </c>
      <c r="W1147" s="233"/>
      <c r="X1147" s="233"/>
      <c r="Y1147" s="233"/>
      <c r="Z1147" s="233"/>
      <c r="AA1147" s="233"/>
      <c r="AB1147" s="233"/>
      <c r="AC1147" s="228"/>
      <c r="AD1147" s="227"/>
      <c r="AE1147" s="227"/>
      <c r="AF1147" s="233"/>
      <c r="AG1147" s="233"/>
      <c r="AH1147" s="233"/>
      <c r="AI1147" s="233"/>
      <c r="AJ1147" s="233"/>
      <c r="AK1147" s="233"/>
      <c r="AL1147" s="233"/>
      <c r="AM1147" s="233"/>
      <c r="AN1147" s="233"/>
      <c r="AO1147" s="233"/>
      <c r="AP1147" s="233"/>
      <c r="AQ1147" s="233"/>
      <c r="AR1147" s="233"/>
      <c r="AS1147" s="233"/>
      <c r="AT1147" s="233"/>
      <c r="AU1147" s="233"/>
      <c r="AV1147" s="227"/>
    </row>
    <row r="1148" spans="1:48" ht="24" customHeight="1">
      <c r="A1148" s="208"/>
      <c r="B1148" s="200"/>
      <c r="C1148" s="241" t="s">
        <v>14329</v>
      </c>
      <c r="D1148" s="241" t="s">
        <v>25440</v>
      </c>
      <c r="E1148" s="241" t="s">
        <v>25441</v>
      </c>
      <c r="F1148" s="241" t="s">
        <v>14329</v>
      </c>
      <c r="G1148" s="241" t="s">
        <v>14329</v>
      </c>
      <c r="H1148" s="241"/>
      <c r="I1148" s="322">
        <v>10338</v>
      </c>
      <c r="J1148" s="322"/>
      <c r="K1148" s="244"/>
      <c r="L1148" s="244" t="s">
        <v>1979</v>
      </c>
      <c r="M1148" s="244">
        <v>60</v>
      </c>
      <c r="N1148" s="227">
        <v>100</v>
      </c>
      <c r="O1148" s="228">
        <v>6896</v>
      </c>
      <c r="P1148" s="228">
        <v>1</v>
      </c>
      <c r="Q1148" s="228"/>
      <c r="R1148" s="228"/>
      <c r="S1148" s="227"/>
      <c r="T1148" s="227"/>
      <c r="U1148" s="227"/>
      <c r="V1148" s="227">
        <v>2008</v>
      </c>
      <c r="W1148" s="233"/>
      <c r="X1148" s="233"/>
      <c r="Y1148" s="233"/>
      <c r="Z1148" s="233"/>
      <c r="AA1148" s="233"/>
      <c r="AB1148" s="233"/>
      <c r="AC1148" s="228"/>
      <c r="AD1148" s="227"/>
      <c r="AE1148" s="227"/>
      <c r="AF1148" s="233"/>
      <c r="AG1148" s="233"/>
      <c r="AH1148" s="233"/>
      <c r="AI1148" s="233"/>
      <c r="AJ1148" s="233"/>
      <c r="AK1148" s="233"/>
      <c r="AL1148" s="233"/>
      <c r="AM1148" s="233"/>
      <c r="AN1148" s="233"/>
      <c r="AO1148" s="233"/>
      <c r="AP1148" s="233"/>
      <c r="AQ1148" s="233"/>
      <c r="AR1148" s="233"/>
      <c r="AS1148" s="233"/>
      <c r="AT1148" s="233"/>
      <c r="AU1148" s="233"/>
      <c r="AV1148" s="227"/>
    </row>
    <row r="1149" spans="1:48" ht="24" customHeight="1">
      <c r="B1149" s="903"/>
      <c r="C1149" s="370" t="s">
        <v>1890</v>
      </c>
      <c r="D1149" s="370" t="s">
        <v>25442</v>
      </c>
      <c r="E1149" s="370" t="s">
        <v>6553</v>
      </c>
      <c r="F1149" s="370" t="s">
        <v>1890</v>
      </c>
      <c r="G1149" s="370" t="s">
        <v>1890</v>
      </c>
      <c r="H1149" s="370"/>
      <c r="I1149" s="371"/>
      <c r="J1149" s="371">
        <v>0</v>
      </c>
      <c r="K1149" s="371">
        <v>0</v>
      </c>
      <c r="L1149" s="370" t="s">
        <v>148</v>
      </c>
      <c r="M1149" s="371">
        <v>73</v>
      </c>
      <c r="N1149" s="371">
        <v>109</v>
      </c>
      <c r="O1149" s="228">
        <v>7957</v>
      </c>
      <c r="P1149" s="371">
        <v>1</v>
      </c>
      <c r="Q1149" s="371">
        <v>11000</v>
      </c>
      <c r="R1149" s="371">
        <v>12000</v>
      </c>
      <c r="S1149" s="370" t="s">
        <v>4128</v>
      </c>
      <c r="T1149" s="370" t="s">
        <v>466</v>
      </c>
      <c r="U1149" s="370"/>
      <c r="V1149" s="370">
        <v>2009</v>
      </c>
      <c r="W1149" s="370"/>
      <c r="X1149" s="370"/>
      <c r="Y1149" s="370"/>
      <c r="Z1149" s="370"/>
      <c r="AA1149" s="370"/>
      <c r="AB1149" s="370"/>
      <c r="AC1149" s="371"/>
      <c r="AD1149" s="370"/>
      <c r="AE1149" s="370"/>
      <c r="AF1149" s="370"/>
      <c r="AG1149" s="370"/>
      <c r="AH1149" s="370"/>
      <c r="AI1149" s="370"/>
      <c r="AJ1149" s="370"/>
      <c r="AK1149" s="370"/>
      <c r="AL1149" s="370"/>
      <c r="AM1149" s="370"/>
      <c r="AN1149" s="370"/>
      <c r="AO1149" s="370"/>
      <c r="AP1149" s="370"/>
      <c r="AQ1149" s="370"/>
      <c r="AR1149" s="370"/>
      <c r="AS1149" s="370"/>
      <c r="AT1149" s="370"/>
      <c r="AU1149" s="370"/>
      <c r="AV1149" s="241" t="s">
        <v>6554</v>
      </c>
    </row>
    <row r="1150" spans="1:48" ht="24" customHeight="1">
      <c r="B1150" s="903"/>
      <c r="C1150" s="370" t="s">
        <v>1890</v>
      </c>
      <c r="D1150" s="370" t="s">
        <v>25442</v>
      </c>
      <c r="E1150" s="370" t="s">
        <v>6555</v>
      </c>
      <c r="F1150" s="370" t="s">
        <v>1890</v>
      </c>
      <c r="G1150" s="370" t="s">
        <v>1890</v>
      </c>
      <c r="H1150" s="370"/>
      <c r="I1150" s="371"/>
      <c r="J1150" s="371">
        <v>0</v>
      </c>
      <c r="K1150" s="371">
        <v>0</v>
      </c>
      <c r="L1150" s="370" t="s">
        <v>290</v>
      </c>
      <c r="M1150" s="371">
        <v>67</v>
      </c>
      <c r="N1150" s="371">
        <v>103</v>
      </c>
      <c r="O1150" s="228">
        <v>6900</v>
      </c>
      <c r="P1150" s="371">
        <v>1</v>
      </c>
      <c r="Q1150" s="371"/>
      <c r="R1150" s="371"/>
      <c r="S1150" s="370"/>
      <c r="T1150" s="370"/>
      <c r="U1150" s="370"/>
      <c r="V1150" s="370">
        <v>2009</v>
      </c>
      <c r="W1150" s="370"/>
      <c r="X1150" s="370"/>
      <c r="Y1150" s="370"/>
      <c r="Z1150" s="370"/>
      <c r="AA1150" s="370"/>
      <c r="AB1150" s="370"/>
      <c r="AC1150" s="371"/>
      <c r="AD1150" s="370"/>
      <c r="AE1150" s="370"/>
      <c r="AF1150" s="370"/>
      <c r="AG1150" s="370"/>
      <c r="AH1150" s="370"/>
      <c r="AI1150" s="370"/>
      <c r="AJ1150" s="370"/>
      <c r="AK1150" s="370"/>
      <c r="AL1150" s="370"/>
      <c r="AM1150" s="370"/>
      <c r="AN1150" s="370"/>
      <c r="AO1150" s="370"/>
      <c r="AP1150" s="370"/>
      <c r="AQ1150" s="370"/>
      <c r="AR1150" s="370"/>
      <c r="AS1150" s="370"/>
      <c r="AT1150" s="370"/>
      <c r="AU1150" s="370"/>
      <c r="AV1150" s="241" t="s">
        <v>6554</v>
      </c>
    </row>
    <row r="1151" spans="1:48" ht="24" customHeight="1">
      <c r="B1151" s="903"/>
      <c r="C1151" s="241" t="s">
        <v>1890</v>
      </c>
      <c r="D1151" s="370" t="s">
        <v>25442</v>
      </c>
      <c r="E1151" s="241" t="s">
        <v>6556</v>
      </c>
      <c r="F1151" s="241" t="s">
        <v>1890</v>
      </c>
      <c r="G1151" s="241" t="s">
        <v>1890</v>
      </c>
      <c r="H1151" s="241"/>
      <c r="I1151" s="244">
        <v>11824</v>
      </c>
      <c r="J1151" s="244">
        <v>112</v>
      </c>
      <c r="K1151" s="244">
        <v>224</v>
      </c>
      <c r="L1151" s="241" t="s">
        <v>290</v>
      </c>
      <c r="M1151" s="244">
        <v>68</v>
      </c>
      <c r="N1151" s="244">
        <v>105</v>
      </c>
      <c r="O1151" s="228">
        <v>7140</v>
      </c>
      <c r="P1151" s="244">
        <v>1</v>
      </c>
      <c r="Q1151" s="244">
        <v>1560</v>
      </c>
      <c r="R1151" s="244">
        <v>1560</v>
      </c>
      <c r="S1151" s="241" t="s">
        <v>178</v>
      </c>
      <c r="T1151" s="241" t="s">
        <v>466</v>
      </c>
      <c r="U1151" s="241"/>
      <c r="V1151" s="241">
        <v>2014</v>
      </c>
      <c r="W1151" s="241"/>
      <c r="X1151" s="241"/>
      <c r="Y1151" s="241"/>
      <c r="Z1151" s="241"/>
      <c r="AA1151" s="241"/>
      <c r="AB1151" s="241"/>
      <c r="AC1151" s="244"/>
      <c r="AD1151" s="241"/>
      <c r="AE1151" s="241"/>
      <c r="AF1151" s="241"/>
      <c r="AG1151" s="241"/>
      <c r="AH1151" s="241"/>
      <c r="AI1151" s="241"/>
      <c r="AJ1151" s="241"/>
      <c r="AK1151" s="241"/>
      <c r="AL1151" s="241"/>
      <c r="AM1151" s="241"/>
      <c r="AN1151" s="241"/>
      <c r="AO1151" s="241"/>
      <c r="AP1151" s="241"/>
      <c r="AQ1151" s="241"/>
      <c r="AR1151" s="241"/>
      <c r="AS1151" s="241"/>
      <c r="AT1151" s="241"/>
      <c r="AU1151" s="241"/>
      <c r="AV1151" s="241" t="s">
        <v>6557</v>
      </c>
    </row>
    <row r="1152" spans="1:48" ht="24" customHeight="1">
      <c r="B1152" s="200"/>
      <c r="C1152" s="241" t="s">
        <v>1890</v>
      </c>
      <c r="D1152" s="241" t="s">
        <v>25443</v>
      </c>
      <c r="E1152" s="241" t="s">
        <v>25444</v>
      </c>
      <c r="F1152" s="241" t="s">
        <v>1890</v>
      </c>
      <c r="G1152" s="241" t="s">
        <v>1890</v>
      </c>
      <c r="H1152" s="241"/>
      <c r="I1152" s="244">
        <v>46500</v>
      </c>
      <c r="J1152" s="244"/>
      <c r="K1152" s="244"/>
      <c r="L1152" s="241" t="s">
        <v>290</v>
      </c>
      <c r="M1152" s="244">
        <v>68</v>
      </c>
      <c r="N1152" s="244">
        <v>105</v>
      </c>
      <c r="O1152" s="228">
        <v>7140</v>
      </c>
      <c r="P1152" s="244">
        <v>2</v>
      </c>
      <c r="Q1152" s="244"/>
      <c r="R1152" s="244"/>
      <c r="S1152" s="241"/>
      <c r="T1152" s="241"/>
      <c r="U1152" s="241" t="s">
        <v>18732</v>
      </c>
      <c r="V1152" s="241">
        <v>2024</v>
      </c>
      <c r="W1152" s="233">
        <v>4000</v>
      </c>
      <c r="X1152" s="241"/>
      <c r="Y1152" s="241"/>
      <c r="Z1152" s="241"/>
      <c r="AA1152" s="241"/>
      <c r="AB1152" s="241"/>
      <c r="AC1152" s="244"/>
      <c r="AD1152" s="241"/>
      <c r="AE1152" s="241"/>
      <c r="AF1152" s="241"/>
      <c r="AG1152" s="241"/>
      <c r="AH1152" s="241">
        <v>4</v>
      </c>
      <c r="AI1152" s="241">
        <v>1000</v>
      </c>
      <c r="AJ1152" s="233">
        <v>1000</v>
      </c>
      <c r="AK1152" s="241"/>
      <c r="AL1152" s="241"/>
      <c r="AM1152" s="241"/>
      <c r="AN1152" s="241"/>
      <c r="AO1152" s="241"/>
      <c r="AP1152" s="241"/>
      <c r="AQ1152" s="241"/>
      <c r="AR1152" s="241"/>
      <c r="AS1152" s="241"/>
      <c r="AT1152" s="241"/>
      <c r="AU1152" s="241"/>
      <c r="AV1152" s="241" t="s">
        <v>25445</v>
      </c>
    </row>
    <row r="1153" spans="2:48" ht="24" customHeight="1">
      <c r="B1153" s="903"/>
      <c r="C1153" s="241" t="s">
        <v>6395</v>
      </c>
      <c r="D1153" s="241" t="s">
        <v>25446</v>
      </c>
      <c r="E1153" s="241" t="s">
        <v>6558</v>
      </c>
      <c r="F1153" s="241" t="s">
        <v>6395</v>
      </c>
      <c r="G1153" s="241" t="s">
        <v>6395</v>
      </c>
      <c r="H1153" s="241" t="s">
        <v>3058</v>
      </c>
      <c r="I1153" s="244">
        <v>46651</v>
      </c>
      <c r="J1153" s="244"/>
      <c r="K1153" s="244"/>
      <c r="L1153" s="241" t="s">
        <v>6559</v>
      </c>
      <c r="M1153" s="244">
        <v>73</v>
      </c>
      <c r="N1153" s="244">
        <v>103</v>
      </c>
      <c r="O1153" s="228">
        <v>7519</v>
      </c>
      <c r="P1153" s="244">
        <v>1</v>
      </c>
      <c r="Q1153" s="244">
        <v>6627</v>
      </c>
      <c r="R1153" s="244">
        <v>10000</v>
      </c>
      <c r="S1153" s="241" t="s">
        <v>4128</v>
      </c>
      <c r="T1153" s="241" t="s">
        <v>466</v>
      </c>
      <c r="U1153" s="241"/>
      <c r="V1153" s="241">
        <v>1990</v>
      </c>
      <c r="W1153" s="241">
        <v>0</v>
      </c>
      <c r="X1153" s="241"/>
      <c r="Y1153" s="241"/>
      <c r="Z1153" s="241"/>
      <c r="AA1153" s="241"/>
      <c r="AB1153" s="241"/>
      <c r="AC1153" s="244">
        <v>4752</v>
      </c>
      <c r="AD1153" s="241">
        <v>2002</v>
      </c>
      <c r="AE1153" s="241">
        <v>2003</v>
      </c>
      <c r="AF1153" s="241"/>
      <c r="AG1153" s="241"/>
      <c r="AH1153" s="241"/>
      <c r="AI1153" s="241"/>
      <c r="AJ1153" s="241"/>
      <c r="AK1153" s="241"/>
      <c r="AL1153" s="241" t="s">
        <v>699</v>
      </c>
      <c r="AM1153" s="241">
        <v>1</v>
      </c>
      <c r="AN1153" s="241">
        <v>420</v>
      </c>
      <c r="AO1153" s="241" t="s">
        <v>6429</v>
      </c>
      <c r="AP1153" s="241"/>
      <c r="AQ1153" s="241" t="s">
        <v>610</v>
      </c>
      <c r="AR1153" s="241">
        <v>2</v>
      </c>
      <c r="AS1153" s="241">
        <v>1000</v>
      </c>
      <c r="AT1153" s="241"/>
      <c r="AU1153" s="241"/>
      <c r="AV1153" s="241" t="s">
        <v>6560</v>
      </c>
    </row>
    <row r="1154" spans="2:48" ht="24" customHeight="1">
      <c r="B1154" s="903"/>
      <c r="C1154" s="241" t="s">
        <v>6395</v>
      </c>
      <c r="D1154" s="241" t="s">
        <v>25446</v>
      </c>
      <c r="E1154" s="241" t="s">
        <v>9914</v>
      </c>
      <c r="F1154" s="241" t="s">
        <v>6395</v>
      </c>
      <c r="G1154" s="241" t="s">
        <v>6395</v>
      </c>
      <c r="H1154" s="241"/>
      <c r="I1154" s="244">
        <v>138000</v>
      </c>
      <c r="J1154" s="244"/>
      <c r="K1154" s="244"/>
      <c r="L1154" s="241" t="s">
        <v>148</v>
      </c>
      <c r="M1154" s="244">
        <v>255</v>
      </c>
      <c r="N1154" s="244">
        <v>120</v>
      </c>
      <c r="O1154" s="228">
        <v>30600</v>
      </c>
      <c r="P1154" s="244">
        <v>1</v>
      </c>
      <c r="Q1154" s="244"/>
      <c r="R1154" s="244"/>
      <c r="S1154" s="241"/>
      <c r="T1154" s="241"/>
      <c r="U1154" s="241"/>
      <c r="V1154" s="241">
        <v>2004</v>
      </c>
      <c r="W1154" s="241"/>
      <c r="X1154" s="241"/>
      <c r="Y1154" s="241"/>
      <c r="Z1154" s="241"/>
      <c r="AA1154" s="241"/>
      <c r="AB1154" s="241"/>
      <c r="AC1154" s="244"/>
      <c r="AD1154" s="241"/>
      <c r="AE1154" s="241"/>
      <c r="AF1154" s="241"/>
      <c r="AG1154" s="241"/>
      <c r="AH1154" s="241"/>
      <c r="AI1154" s="241"/>
      <c r="AJ1154" s="241"/>
      <c r="AK1154" s="241"/>
      <c r="AL1154" s="241"/>
      <c r="AM1154" s="241"/>
      <c r="AN1154" s="241"/>
      <c r="AO1154" s="241"/>
      <c r="AP1154" s="241"/>
      <c r="AQ1154" s="241"/>
      <c r="AR1154" s="241"/>
      <c r="AS1154" s="241"/>
      <c r="AT1154" s="241"/>
      <c r="AU1154" s="241"/>
      <c r="AV1154" s="241" t="s">
        <v>9063</v>
      </c>
    </row>
    <row r="1155" spans="2:48" ht="24" customHeight="1">
      <c r="B1155" s="200"/>
      <c r="C1155" s="370" t="s">
        <v>6395</v>
      </c>
      <c r="D1155" s="370" t="s">
        <v>25447</v>
      </c>
      <c r="E1155" s="370" t="s">
        <v>6561</v>
      </c>
      <c r="F1155" s="370" t="s">
        <v>6395</v>
      </c>
      <c r="G1155" s="241" t="s">
        <v>6562</v>
      </c>
      <c r="H1155" s="370"/>
      <c r="I1155" s="371">
        <v>12278</v>
      </c>
      <c r="J1155" s="371"/>
      <c r="K1155" s="371"/>
      <c r="L1155" s="370" t="s">
        <v>148</v>
      </c>
      <c r="M1155" s="244">
        <v>67</v>
      </c>
      <c r="N1155" s="244">
        <v>100</v>
      </c>
      <c r="O1155" s="228">
        <v>6700</v>
      </c>
      <c r="P1155" s="371">
        <v>1</v>
      </c>
      <c r="Q1155" s="371"/>
      <c r="R1155" s="371"/>
      <c r="S1155" s="370"/>
      <c r="T1155" s="370"/>
      <c r="U1155" s="370"/>
      <c r="V1155" s="370">
        <v>2007</v>
      </c>
      <c r="W1155" s="370"/>
      <c r="X1155" s="370"/>
      <c r="Y1155" s="370"/>
      <c r="Z1155" s="370"/>
      <c r="AA1155" s="370"/>
      <c r="AB1155" s="370"/>
      <c r="AC1155" s="371">
        <v>159</v>
      </c>
      <c r="AD1155" s="370"/>
      <c r="AE1155" s="370"/>
      <c r="AF1155" s="370"/>
      <c r="AG1155" s="370"/>
      <c r="AH1155" s="370"/>
      <c r="AI1155" s="370"/>
      <c r="AJ1155" s="370"/>
      <c r="AK1155" s="370"/>
      <c r="AL1155" s="370"/>
      <c r="AM1155" s="370"/>
      <c r="AN1155" s="370"/>
      <c r="AO1155" s="370"/>
      <c r="AP1155" s="370"/>
      <c r="AQ1155" s="370"/>
      <c r="AR1155" s="370"/>
      <c r="AS1155" s="370"/>
      <c r="AT1155" s="370"/>
      <c r="AU1155" s="370"/>
      <c r="AV1155" s="370"/>
    </row>
    <row r="1156" spans="2:48" ht="24" customHeight="1">
      <c r="B1156" s="200"/>
      <c r="C1156" s="370" t="s">
        <v>6395</v>
      </c>
      <c r="D1156" s="241" t="s">
        <v>25448</v>
      </c>
      <c r="E1156" s="241" t="s">
        <v>6563</v>
      </c>
      <c r="F1156" s="241" t="s">
        <v>6395</v>
      </c>
      <c r="G1156" s="241" t="s">
        <v>6564</v>
      </c>
      <c r="H1156" s="241"/>
      <c r="I1156" s="244">
        <v>15287</v>
      </c>
      <c r="J1156" s="244"/>
      <c r="K1156" s="244"/>
      <c r="L1156" s="241" t="s">
        <v>290</v>
      </c>
      <c r="M1156" s="244">
        <v>85</v>
      </c>
      <c r="N1156" s="244">
        <v>120</v>
      </c>
      <c r="O1156" s="228">
        <v>7140</v>
      </c>
      <c r="P1156" s="244">
        <v>1</v>
      </c>
      <c r="Q1156" s="244"/>
      <c r="R1156" s="244"/>
      <c r="S1156" s="241"/>
      <c r="T1156" s="241"/>
      <c r="U1156" s="241"/>
      <c r="V1156" s="241">
        <v>2009</v>
      </c>
      <c r="W1156" s="241"/>
      <c r="X1156" s="241"/>
      <c r="Y1156" s="241"/>
      <c r="Z1156" s="241"/>
      <c r="AA1156" s="241"/>
      <c r="AB1156" s="241"/>
      <c r="AC1156" s="244">
        <v>1500</v>
      </c>
      <c r="AD1156" s="241"/>
      <c r="AE1156" s="241"/>
      <c r="AF1156" s="241"/>
      <c r="AG1156" s="241"/>
      <c r="AH1156" s="241"/>
      <c r="AI1156" s="241"/>
      <c r="AJ1156" s="241"/>
      <c r="AK1156" s="241"/>
      <c r="AL1156" s="241"/>
      <c r="AM1156" s="241"/>
      <c r="AN1156" s="241"/>
      <c r="AO1156" s="241"/>
      <c r="AP1156" s="241"/>
      <c r="AQ1156" s="241"/>
      <c r="AR1156" s="241"/>
      <c r="AS1156" s="241"/>
      <c r="AT1156" s="241"/>
      <c r="AU1156" s="241"/>
      <c r="AV1156" s="370"/>
    </row>
    <row r="1157" spans="2:48" ht="24" customHeight="1">
      <c r="B1157" s="200"/>
      <c r="C1157" s="241" t="s">
        <v>6395</v>
      </c>
      <c r="D1157" s="241" t="s">
        <v>25449</v>
      </c>
      <c r="E1157" s="241" t="s">
        <v>6565</v>
      </c>
      <c r="F1157" s="241" t="s">
        <v>6395</v>
      </c>
      <c r="G1157" s="241" t="s">
        <v>6566</v>
      </c>
      <c r="H1157" s="241"/>
      <c r="I1157" s="244">
        <v>16329</v>
      </c>
      <c r="J1157" s="244"/>
      <c r="K1157" s="244"/>
      <c r="L1157" s="241" t="s">
        <v>290</v>
      </c>
      <c r="M1157" s="244">
        <v>85</v>
      </c>
      <c r="N1157" s="244">
        <v>120</v>
      </c>
      <c r="O1157" s="228">
        <v>10200</v>
      </c>
      <c r="P1157" s="244">
        <v>1</v>
      </c>
      <c r="Q1157" s="244"/>
      <c r="R1157" s="244"/>
      <c r="S1157" s="241"/>
      <c r="T1157" s="241"/>
      <c r="U1157" s="241"/>
      <c r="V1157" s="241">
        <v>2018</v>
      </c>
      <c r="W1157" s="241"/>
      <c r="X1157" s="241"/>
      <c r="Y1157" s="241"/>
      <c r="Z1157" s="241"/>
      <c r="AA1157" s="241"/>
      <c r="AB1157" s="241"/>
      <c r="AC1157" s="244">
        <v>869</v>
      </c>
      <c r="AD1157" s="241"/>
      <c r="AE1157" s="241"/>
      <c r="AF1157" s="241"/>
      <c r="AG1157" s="241"/>
      <c r="AH1157" s="241"/>
      <c r="AI1157" s="241"/>
      <c r="AJ1157" s="241"/>
      <c r="AK1157" s="241"/>
      <c r="AL1157" s="241"/>
      <c r="AM1157" s="241"/>
      <c r="AN1157" s="241"/>
      <c r="AO1157" s="241"/>
      <c r="AP1157" s="241"/>
      <c r="AQ1157" s="241"/>
      <c r="AR1157" s="241"/>
      <c r="AS1157" s="241"/>
      <c r="AT1157" s="241"/>
      <c r="AU1157" s="241"/>
      <c r="AV1157" s="241"/>
    </row>
    <row r="1158" spans="2:48" ht="24" customHeight="1">
      <c r="B1158" s="200"/>
      <c r="C1158" s="241" t="s">
        <v>6395</v>
      </c>
      <c r="D1158" s="241" t="s">
        <v>25450</v>
      </c>
      <c r="E1158" s="241" t="s">
        <v>11119</v>
      </c>
      <c r="F1158" s="241" t="s">
        <v>6395</v>
      </c>
      <c r="G1158" s="241" t="s">
        <v>6567</v>
      </c>
      <c r="H1158" s="241"/>
      <c r="I1158" s="244">
        <v>29551</v>
      </c>
      <c r="J1158" s="244"/>
      <c r="K1158" s="244"/>
      <c r="L1158" s="241" t="s">
        <v>290</v>
      </c>
      <c r="M1158" s="244">
        <v>85</v>
      </c>
      <c r="N1158" s="244">
        <v>120</v>
      </c>
      <c r="O1158" s="228">
        <v>10200</v>
      </c>
      <c r="P1158" s="244">
        <v>1</v>
      </c>
      <c r="Q1158" s="244"/>
      <c r="R1158" s="244"/>
      <c r="S1158" s="241"/>
      <c r="T1158" s="241"/>
      <c r="U1158" s="241"/>
      <c r="V1158" s="241">
        <v>2008</v>
      </c>
      <c r="W1158" s="241"/>
      <c r="X1158" s="241"/>
      <c r="Y1158" s="241"/>
      <c r="Z1158" s="241"/>
      <c r="AA1158" s="241"/>
      <c r="AB1158" s="241"/>
      <c r="AC1158" s="244">
        <v>201</v>
      </c>
      <c r="AD1158" s="241"/>
      <c r="AE1158" s="241"/>
      <c r="AF1158" s="241"/>
      <c r="AG1158" s="241"/>
      <c r="AH1158" s="241"/>
      <c r="AI1158" s="241"/>
      <c r="AJ1158" s="241"/>
      <c r="AK1158" s="241"/>
      <c r="AL1158" s="241"/>
      <c r="AM1158" s="241"/>
      <c r="AN1158" s="241"/>
      <c r="AO1158" s="241"/>
      <c r="AP1158" s="241"/>
      <c r="AQ1158" s="241"/>
      <c r="AR1158" s="241"/>
      <c r="AS1158" s="241"/>
      <c r="AT1158" s="241"/>
      <c r="AU1158" s="241"/>
      <c r="AV1158" s="241"/>
    </row>
    <row r="1159" spans="2:48" ht="24" customHeight="1">
      <c r="B1159" s="200"/>
      <c r="C1159" s="241" t="s">
        <v>6395</v>
      </c>
      <c r="D1159" s="241" t="s">
        <v>25450</v>
      </c>
      <c r="E1159" s="241" t="s">
        <v>11120</v>
      </c>
      <c r="F1159" s="241" t="s">
        <v>6395</v>
      </c>
      <c r="G1159" s="241" t="s">
        <v>6567</v>
      </c>
      <c r="H1159" s="241"/>
      <c r="I1159" s="244">
        <v>29551</v>
      </c>
      <c r="J1159" s="244"/>
      <c r="K1159" s="244"/>
      <c r="L1159" s="241" t="s">
        <v>290</v>
      </c>
      <c r="M1159" s="244">
        <v>85</v>
      </c>
      <c r="N1159" s="244">
        <v>120</v>
      </c>
      <c r="O1159" s="228">
        <v>10200</v>
      </c>
      <c r="P1159" s="244">
        <v>1</v>
      </c>
      <c r="Q1159" s="244"/>
      <c r="R1159" s="244"/>
      <c r="S1159" s="241"/>
      <c r="T1159" s="241"/>
      <c r="U1159" s="241"/>
      <c r="V1159" s="241">
        <v>2019</v>
      </c>
      <c r="W1159" s="241"/>
      <c r="X1159" s="241"/>
      <c r="Y1159" s="241"/>
      <c r="Z1159" s="241"/>
      <c r="AA1159" s="241"/>
      <c r="AB1159" s="241"/>
      <c r="AC1159" s="244">
        <v>800</v>
      </c>
      <c r="AD1159" s="241"/>
      <c r="AE1159" s="241"/>
      <c r="AF1159" s="241"/>
      <c r="AG1159" s="241"/>
      <c r="AH1159" s="241"/>
      <c r="AI1159" s="241"/>
      <c r="AJ1159" s="241"/>
      <c r="AK1159" s="241"/>
      <c r="AL1159" s="241"/>
      <c r="AM1159" s="241"/>
      <c r="AN1159" s="241"/>
      <c r="AO1159" s="241"/>
      <c r="AP1159" s="241"/>
      <c r="AQ1159" s="241"/>
      <c r="AR1159" s="241"/>
      <c r="AS1159" s="241"/>
      <c r="AT1159" s="241"/>
      <c r="AU1159" s="241"/>
      <c r="AV1159" s="241"/>
    </row>
    <row r="1160" spans="2:48" ht="24" customHeight="1">
      <c r="B1160" s="200"/>
      <c r="C1160" s="241" t="s">
        <v>6395</v>
      </c>
      <c r="D1160" s="241" t="s">
        <v>25451</v>
      </c>
      <c r="E1160" s="241" t="s">
        <v>6568</v>
      </c>
      <c r="F1160" s="241" t="s">
        <v>6395</v>
      </c>
      <c r="G1160" s="241" t="s">
        <v>6569</v>
      </c>
      <c r="H1160" s="241"/>
      <c r="I1160" s="244">
        <v>18158</v>
      </c>
      <c r="J1160" s="244"/>
      <c r="K1160" s="244"/>
      <c r="L1160" s="241" t="s">
        <v>290</v>
      </c>
      <c r="M1160" s="244">
        <v>74</v>
      </c>
      <c r="N1160" s="244">
        <v>110</v>
      </c>
      <c r="O1160" s="228">
        <v>8140</v>
      </c>
      <c r="P1160" s="244">
        <v>1</v>
      </c>
      <c r="Q1160" s="244"/>
      <c r="R1160" s="244"/>
      <c r="S1160" s="241"/>
      <c r="T1160" s="241"/>
      <c r="U1160" s="241"/>
      <c r="V1160" s="241">
        <v>2014</v>
      </c>
      <c r="W1160" s="241"/>
      <c r="X1160" s="241"/>
      <c r="Y1160" s="241"/>
      <c r="Z1160" s="241"/>
      <c r="AA1160" s="241"/>
      <c r="AB1160" s="241"/>
      <c r="AC1160" s="244">
        <v>2692</v>
      </c>
      <c r="AD1160" s="241"/>
      <c r="AE1160" s="241"/>
      <c r="AF1160" s="241"/>
      <c r="AG1160" s="241"/>
      <c r="AH1160" s="241"/>
      <c r="AI1160" s="241"/>
      <c r="AJ1160" s="241"/>
      <c r="AK1160" s="241"/>
      <c r="AL1160" s="241"/>
      <c r="AM1160" s="241"/>
      <c r="AN1160" s="241"/>
      <c r="AO1160" s="241"/>
      <c r="AP1160" s="241"/>
      <c r="AQ1160" s="241"/>
      <c r="AR1160" s="241"/>
      <c r="AS1160" s="241"/>
      <c r="AT1160" s="241"/>
      <c r="AU1160" s="241"/>
      <c r="AV1160" s="241"/>
    </row>
    <row r="1161" spans="2:48" ht="24" customHeight="1">
      <c r="B1161" s="200"/>
      <c r="C1161" s="241" t="s">
        <v>15404</v>
      </c>
      <c r="D1161" s="241" t="s">
        <v>25446</v>
      </c>
      <c r="E1161" s="241" t="s">
        <v>17435</v>
      </c>
      <c r="F1161" s="241" t="s">
        <v>15404</v>
      </c>
      <c r="G1161" s="241" t="s">
        <v>15404</v>
      </c>
      <c r="H1161" s="241"/>
      <c r="I1161" s="244">
        <f>O1161*P1161</f>
        <v>46750</v>
      </c>
      <c r="J1161" s="244"/>
      <c r="K1161" s="244"/>
      <c r="L1161" s="241" t="s">
        <v>1979</v>
      </c>
      <c r="M1161" s="244">
        <v>85</v>
      </c>
      <c r="N1161" s="244">
        <v>110</v>
      </c>
      <c r="O1161" s="228">
        <f>N1161*M1161</f>
        <v>9350</v>
      </c>
      <c r="P1161" s="244">
        <v>5</v>
      </c>
      <c r="Q1161" s="244"/>
      <c r="R1161" s="244"/>
      <c r="S1161" s="241"/>
      <c r="T1161" s="241"/>
      <c r="U1161" s="241"/>
      <c r="V1161" s="241">
        <v>2011</v>
      </c>
      <c r="W1161" s="241"/>
      <c r="X1161" s="241"/>
      <c r="Y1161" s="241"/>
      <c r="Z1161" s="241"/>
      <c r="AA1161" s="241"/>
      <c r="AB1161" s="241"/>
      <c r="AC1161" s="244">
        <v>100000</v>
      </c>
      <c r="AD1161" s="241"/>
      <c r="AE1161" s="241"/>
      <c r="AF1161" s="241"/>
      <c r="AG1161" s="241"/>
      <c r="AH1161" s="241"/>
      <c r="AI1161" s="241"/>
      <c r="AJ1161" s="241"/>
      <c r="AK1161" s="241"/>
      <c r="AL1161" s="241"/>
      <c r="AM1161" s="241"/>
      <c r="AN1161" s="241"/>
      <c r="AO1161" s="241"/>
      <c r="AP1161" s="241"/>
      <c r="AQ1161" s="241"/>
      <c r="AR1161" s="241"/>
      <c r="AS1161" s="241"/>
      <c r="AT1161" s="241"/>
      <c r="AU1161" s="241"/>
      <c r="AV1161" s="241"/>
    </row>
    <row r="1162" spans="2:48" ht="24" customHeight="1">
      <c r="B1162" s="200"/>
      <c r="C1162" s="241" t="s">
        <v>15404</v>
      </c>
      <c r="D1162" s="241" t="s">
        <v>25452</v>
      </c>
      <c r="E1162" s="241" t="s">
        <v>17436</v>
      </c>
      <c r="F1162" s="241" t="s">
        <v>15404</v>
      </c>
      <c r="G1162" s="241" t="s">
        <v>17437</v>
      </c>
      <c r="H1162" s="241"/>
      <c r="I1162" s="244">
        <v>10000</v>
      </c>
      <c r="J1162" s="244"/>
      <c r="K1162" s="244"/>
      <c r="L1162" s="241" t="s">
        <v>1979</v>
      </c>
      <c r="M1162" s="244">
        <v>80</v>
      </c>
      <c r="N1162" s="244">
        <v>110</v>
      </c>
      <c r="O1162" s="228">
        <f>N1162*M1162</f>
        <v>8800</v>
      </c>
      <c r="P1162" s="244">
        <v>1</v>
      </c>
      <c r="Q1162" s="244"/>
      <c r="R1162" s="244"/>
      <c r="S1162" s="241"/>
      <c r="T1162" s="241"/>
      <c r="U1162" s="241"/>
      <c r="V1162" s="241">
        <v>2014</v>
      </c>
      <c r="W1162" s="241"/>
      <c r="X1162" s="241"/>
      <c r="Y1162" s="241"/>
      <c r="Z1162" s="241"/>
      <c r="AA1162" s="241"/>
      <c r="AB1162" s="241"/>
      <c r="AC1162" s="244">
        <v>1000</v>
      </c>
      <c r="AD1162" s="241"/>
      <c r="AE1162" s="241"/>
      <c r="AF1162" s="241"/>
      <c r="AG1162" s="241"/>
      <c r="AH1162" s="241"/>
      <c r="AI1162" s="241"/>
      <c r="AJ1162" s="241"/>
      <c r="AK1162" s="241"/>
      <c r="AL1162" s="241"/>
      <c r="AM1162" s="241"/>
      <c r="AN1162" s="241"/>
      <c r="AO1162" s="241"/>
      <c r="AP1162" s="241"/>
      <c r="AQ1162" s="241"/>
      <c r="AR1162" s="241"/>
      <c r="AS1162" s="241"/>
      <c r="AT1162" s="241"/>
      <c r="AU1162" s="241"/>
      <c r="AV1162" s="241"/>
    </row>
    <row r="1163" spans="2:48" s="1308" customFormat="1" ht="24" customHeight="1">
      <c r="B1163" s="904" t="s">
        <v>80</v>
      </c>
      <c r="C1163" s="381" t="s">
        <v>55</v>
      </c>
      <c r="D1163" s="381"/>
      <c r="E1163" s="315">
        <f>COUNTA(E1164:E1185)</f>
        <v>22</v>
      </c>
      <c r="F1163" s="381"/>
      <c r="G1163" s="381"/>
      <c r="H1163" s="381"/>
      <c r="I1163" s="380">
        <f>SUM(I1164:I1185)</f>
        <v>830328</v>
      </c>
      <c r="J1163" s="380">
        <f>SUM(J1164:J1185)</f>
        <v>139333.69</v>
      </c>
      <c r="K1163" s="380">
        <f>SUM(K1164:K1185)</f>
        <v>226646</v>
      </c>
      <c r="L1163" s="380"/>
      <c r="M1163" s="380"/>
      <c r="N1163" s="380"/>
      <c r="O1163" s="380"/>
      <c r="P1163" s="380">
        <f t="shared" ref="P1163" si="10">SUM(P1164:P1185)</f>
        <v>24</v>
      </c>
      <c r="Q1163" s="318"/>
      <c r="R1163" s="318"/>
      <c r="S1163" s="314"/>
      <c r="T1163" s="314"/>
      <c r="U1163" s="314"/>
      <c r="V1163" s="314"/>
      <c r="W1163" s="349"/>
      <c r="X1163" s="349"/>
      <c r="Y1163" s="349"/>
      <c r="Z1163" s="349"/>
      <c r="AA1163" s="349"/>
      <c r="AB1163" s="349"/>
      <c r="AC1163" s="318"/>
      <c r="AD1163" s="314"/>
      <c r="AE1163" s="314"/>
      <c r="AF1163" s="349"/>
      <c r="AG1163" s="349"/>
      <c r="AH1163" s="349"/>
      <c r="AI1163" s="349"/>
      <c r="AJ1163" s="349"/>
      <c r="AK1163" s="349"/>
      <c r="AL1163" s="349"/>
      <c r="AM1163" s="349"/>
      <c r="AN1163" s="349"/>
      <c r="AO1163" s="349"/>
      <c r="AP1163" s="349"/>
      <c r="AQ1163" s="349"/>
      <c r="AR1163" s="349"/>
      <c r="AS1163" s="349"/>
      <c r="AT1163" s="349"/>
      <c r="AU1163" s="349"/>
      <c r="AV1163" s="314"/>
    </row>
    <row r="1164" spans="2:48" ht="24" customHeight="1">
      <c r="B1164" s="200"/>
      <c r="C1164" s="346" t="s">
        <v>7210</v>
      </c>
      <c r="D1164" s="346"/>
      <c r="E1164" s="346" t="s">
        <v>7238</v>
      </c>
      <c r="F1164" s="346" t="s">
        <v>7212</v>
      </c>
      <c r="G1164" s="346" t="s">
        <v>7239</v>
      </c>
      <c r="H1164" s="346"/>
      <c r="I1164" s="345">
        <v>11410</v>
      </c>
      <c r="J1164" s="345"/>
      <c r="K1164" s="345"/>
      <c r="L1164" s="324" t="s">
        <v>290</v>
      </c>
      <c r="M1164" s="327">
        <v>68</v>
      </c>
      <c r="N1164" s="327">
        <v>105</v>
      </c>
      <c r="O1164" s="327">
        <v>7140</v>
      </c>
      <c r="P1164" s="327">
        <v>1</v>
      </c>
      <c r="Q1164" s="327">
        <v>1000</v>
      </c>
      <c r="R1164" s="327">
        <v>1000</v>
      </c>
      <c r="S1164" s="324" t="s">
        <v>178</v>
      </c>
      <c r="T1164" s="324" t="s">
        <v>1676</v>
      </c>
      <c r="U1164" s="324"/>
      <c r="V1164" s="324">
        <v>2003</v>
      </c>
      <c r="W1164" s="393"/>
      <c r="X1164" s="393"/>
      <c r="Y1164" s="393"/>
      <c r="Z1164" s="393"/>
      <c r="AA1164" s="393"/>
      <c r="AB1164" s="393"/>
      <c r="AC1164" s="327">
        <v>800</v>
      </c>
      <c r="AD1164" s="324"/>
      <c r="AE1164" s="324"/>
      <c r="AF1164" s="393"/>
      <c r="AG1164" s="393"/>
      <c r="AH1164" s="393"/>
      <c r="AI1164" s="393"/>
      <c r="AJ1164" s="393"/>
      <c r="AK1164" s="393"/>
      <c r="AL1164" s="393"/>
      <c r="AM1164" s="393"/>
      <c r="AN1164" s="393"/>
      <c r="AO1164" s="393"/>
      <c r="AP1164" s="393"/>
      <c r="AQ1164" s="393"/>
      <c r="AR1164" s="393"/>
      <c r="AS1164" s="393"/>
      <c r="AT1164" s="393"/>
      <c r="AU1164" s="393"/>
      <c r="AV1164" s="324"/>
    </row>
    <row r="1165" spans="2:48" ht="24" customHeight="1">
      <c r="B1165" s="200"/>
      <c r="C1165" s="346" t="s">
        <v>7210</v>
      </c>
      <c r="D1165" s="346"/>
      <c r="E1165" s="346" t="s">
        <v>7240</v>
      </c>
      <c r="F1165" s="346" t="s">
        <v>7212</v>
      </c>
      <c r="G1165" s="346" t="s">
        <v>7239</v>
      </c>
      <c r="H1165" s="346"/>
      <c r="I1165" s="345">
        <v>38777</v>
      </c>
      <c r="J1165" s="345">
        <v>53</v>
      </c>
      <c r="K1165" s="345">
        <v>96</v>
      </c>
      <c r="L1165" s="346" t="s">
        <v>290</v>
      </c>
      <c r="M1165" s="345">
        <v>70</v>
      </c>
      <c r="N1165" s="345">
        <v>105</v>
      </c>
      <c r="O1165" s="345">
        <v>9025</v>
      </c>
      <c r="P1165" s="345">
        <v>1</v>
      </c>
      <c r="Q1165" s="345">
        <v>930</v>
      </c>
      <c r="R1165" s="345">
        <v>1000</v>
      </c>
      <c r="S1165" s="346" t="s">
        <v>178</v>
      </c>
      <c r="T1165" s="346" t="s">
        <v>6484</v>
      </c>
      <c r="U1165" s="346"/>
      <c r="V1165" s="346">
        <v>2006</v>
      </c>
      <c r="W1165" s="346"/>
      <c r="X1165" s="346"/>
      <c r="Y1165" s="346"/>
      <c r="Z1165" s="346"/>
      <c r="AA1165" s="346"/>
      <c r="AB1165" s="346"/>
      <c r="AC1165" s="345">
        <v>900</v>
      </c>
      <c r="AD1165" s="346"/>
      <c r="AE1165" s="346"/>
      <c r="AF1165" s="346"/>
      <c r="AG1165" s="346"/>
      <c r="AH1165" s="346"/>
      <c r="AI1165" s="346"/>
      <c r="AJ1165" s="346"/>
      <c r="AK1165" s="346"/>
      <c r="AL1165" s="346"/>
      <c r="AM1165" s="346"/>
      <c r="AN1165" s="346"/>
      <c r="AO1165" s="346"/>
      <c r="AP1165" s="346"/>
      <c r="AQ1165" s="346"/>
      <c r="AR1165" s="346"/>
      <c r="AS1165" s="346"/>
      <c r="AT1165" s="346"/>
      <c r="AU1165" s="346"/>
      <c r="AV1165" s="346"/>
    </row>
    <row r="1166" spans="2:48" ht="24" customHeight="1">
      <c r="B1166" s="200"/>
      <c r="C1166" s="346" t="s">
        <v>7210</v>
      </c>
      <c r="D1166" s="346"/>
      <c r="E1166" s="346" t="s">
        <v>7241</v>
      </c>
      <c r="F1166" s="346" t="s">
        <v>7212</v>
      </c>
      <c r="G1166" s="346" t="s">
        <v>7242</v>
      </c>
      <c r="H1166" s="346"/>
      <c r="I1166" s="345">
        <v>13528</v>
      </c>
      <c r="J1166" s="345">
        <v>1610</v>
      </c>
      <c r="K1166" s="345">
        <v>1930</v>
      </c>
      <c r="L1166" s="346" t="s">
        <v>290</v>
      </c>
      <c r="M1166" s="345">
        <v>68</v>
      </c>
      <c r="N1166" s="345">
        <v>104</v>
      </c>
      <c r="O1166" s="345">
        <v>7072</v>
      </c>
      <c r="P1166" s="345">
        <v>1</v>
      </c>
      <c r="Q1166" s="345"/>
      <c r="R1166" s="345">
        <v>500</v>
      </c>
      <c r="S1166" s="346"/>
      <c r="T1166" s="346"/>
      <c r="U1166" s="346"/>
      <c r="V1166" s="346">
        <v>2006</v>
      </c>
      <c r="W1166" s="346"/>
      <c r="X1166" s="346"/>
      <c r="Y1166" s="346"/>
      <c r="Z1166" s="346"/>
      <c r="AA1166" s="346"/>
      <c r="AB1166" s="346"/>
      <c r="AC1166" s="345">
        <v>650</v>
      </c>
      <c r="AD1166" s="346"/>
      <c r="AE1166" s="346"/>
      <c r="AF1166" s="346"/>
      <c r="AG1166" s="346"/>
      <c r="AH1166" s="346"/>
      <c r="AI1166" s="346"/>
      <c r="AJ1166" s="346"/>
      <c r="AK1166" s="346"/>
      <c r="AL1166" s="346"/>
      <c r="AM1166" s="346"/>
      <c r="AN1166" s="346"/>
      <c r="AO1166" s="346"/>
      <c r="AP1166" s="346"/>
      <c r="AQ1166" s="346"/>
      <c r="AR1166" s="346"/>
      <c r="AS1166" s="346"/>
      <c r="AT1166" s="346"/>
      <c r="AU1166" s="346"/>
      <c r="AV1166" s="346"/>
    </row>
    <row r="1167" spans="2:48" ht="24" customHeight="1">
      <c r="B1167" s="200"/>
      <c r="C1167" s="346" t="s">
        <v>7210</v>
      </c>
      <c r="D1167" s="346"/>
      <c r="E1167" s="346" t="s">
        <v>7243</v>
      </c>
      <c r="F1167" s="346" t="s">
        <v>7212</v>
      </c>
      <c r="G1167" s="346" t="s">
        <v>7239</v>
      </c>
      <c r="H1167" s="346"/>
      <c r="I1167" s="345">
        <v>13528</v>
      </c>
      <c r="J1167" s="345">
        <v>76.099999999999994</v>
      </c>
      <c r="K1167" s="345">
        <v>96.84</v>
      </c>
      <c r="L1167" s="346" t="s">
        <v>290</v>
      </c>
      <c r="M1167" s="345">
        <v>70</v>
      </c>
      <c r="N1167" s="345">
        <v>104</v>
      </c>
      <c r="O1167" s="345">
        <v>7280</v>
      </c>
      <c r="P1167" s="345">
        <v>1</v>
      </c>
      <c r="Q1167" s="345">
        <v>550</v>
      </c>
      <c r="R1167" s="345">
        <v>1000</v>
      </c>
      <c r="S1167" s="346" t="s">
        <v>465</v>
      </c>
      <c r="T1167" s="346" t="s">
        <v>7244</v>
      </c>
      <c r="U1167" s="346"/>
      <c r="V1167" s="346">
        <v>2006</v>
      </c>
      <c r="W1167" s="346"/>
      <c r="X1167" s="346"/>
      <c r="Y1167" s="346"/>
      <c r="Z1167" s="346"/>
      <c r="AA1167" s="346"/>
      <c r="AB1167" s="346"/>
      <c r="AC1167" s="345">
        <v>2089</v>
      </c>
      <c r="AD1167" s="346"/>
      <c r="AE1167" s="346"/>
      <c r="AF1167" s="346"/>
      <c r="AG1167" s="346"/>
      <c r="AH1167" s="346"/>
      <c r="AI1167" s="346"/>
      <c r="AJ1167" s="346"/>
      <c r="AK1167" s="346"/>
      <c r="AL1167" s="346"/>
      <c r="AM1167" s="346"/>
      <c r="AN1167" s="346"/>
      <c r="AO1167" s="346"/>
      <c r="AP1167" s="346"/>
      <c r="AQ1167" s="346"/>
      <c r="AR1167" s="346"/>
      <c r="AS1167" s="346"/>
      <c r="AT1167" s="346"/>
      <c r="AU1167" s="346"/>
      <c r="AV1167" s="346"/>
    </row>
    <row r="1168" spans="2:48" ht="24" customHeight="1">
      <c r="B1168" s="200"/>
      <c r="C1168" s="346" t="s">
        <v>7210</v>
      </c>
      <c r="D1168" s="346"/>
      <c r="E1168" s="346" t="s">
        <v>7245</v>
      </c>
      <c r="F1168" s="346" t="s">
        <v>7212</v>
      </c>
      <c r="G1168" s="346" t="s">
        <v>7239</v>
      </c>
      <c r="H1168" s="346"/>
      <c r="I1168" s="345">
        <v>14545</v>
      </c>
      <c r="J1168" s="345">
        <v>83</v>
      </c>
      <c r="K1168" s="345">
        <v>131</v>
      </c>
      <c r="L1168" s="346" t="s">
        <v>290</v>
      </c>
      <c r="M1168" s="345">
        <v>72</v>
      </c>
      <c r="N1168" s="345">
        <v>109</v>
      </c>
      <c r="O1168" s="345">
        <v>7848</v>
      </c>
      <c r="P1168" s="345">
        <v>1</v>
      </c>
      <c r="Q1168" s="345">
        <v>474</v>
      </c>
      <c r="R1168" s="345">
        <v>1000</v>
      </c>
      <c r="S1168" s="346" t="s">
        <v>465</v>
      </c>
      <c r="T1168" s="346" t="s">
        <v>332</v>
      </c>
      <c r="U1168" s="346"/>
      <c r="V1168" s="346">
        <v>2006</v>
      </c>
      <c r="W1168" s="346"/>
      <c r="X1168" s="346"/>
      <c r="Y1168" s="346"/>
      <c r="Z1168" s="346"/>
      <c r="AA1168" s="346"/>
      <c r="AB1168" s="346"/>
      <c r="AC1168" s="345">
        <v>1866</v>
      </c>
      <c r="AD1168" s="346"/>
      <c r="AE1168" s="346"/>
      <c r="AF1168" s="346"/>
      <c r="AG1168" s="346"/>
      <c r="AH1168" s="346"/>
      <c r="AI1168" s="346"/>
      <c r="AJ1168" s="346"/>
      <c r="AK1168" s="346"/>
      <c r="AL1168" s="346"/>
      <c r="AM1168" s="346"/>
      <c r="AN1168" s="346"/>
      <c r="AO1168" s="346"/>
      <c r="AP1168" s="346"/>
      <c r="AQ1168" s="346"/>
      <c r="AR1168" s="346"/>
      <c r="AS1168" s="346"/>
      <c r="AT1168" s="346"/>
      <c r="AU1168" s="346"/>
      <c r="AV1168" s="346"/>
    </row>
    <row r="1169" spans="2:48" ht="24" customHeight="1">
      <c r="B1169" s="200"/>
      <c r="C1169" s="346" t="s">
        <v>7210</v>
      </c>
      <c r="D1169" s="346"/>
      <c r="E1169" s="346" t="s">
        <v>8196</v>
      </c>
      <c r="F1169" s="346" t="s">
        <v>7212</v>
      </c>
      <c r="G1169" s="346" t="s">
        <v>7239</v>
      </c>
      <c r="H1169" s="346"/>
      <c r="I1169" s="345">
        <v>19191</v>
      </c>
      <c r="J1169" s="345">
        <v>7140</v>
      </c>
      <c r="K1169" s="345">
        <v>21786</v>
      </c>
      <c r="L1169" s="346" t="s">
        <v>290</v>
      </c>
      <c r="M1169" s="345">
        <v>68</v>
      </c>
      <c r="N1169" s="345">
        <v>105</v>
      </c>
      <c r="O1169" s="345">
        <v>7140</v>
      </c>
      <c r="P1169" s="345">
        <v>1</v>
      </c>
      <c r="Q1169" s="345"/>
      <c r="R1169" s="345">
        <v>1000</v>
      </c>
      <c r="S1169" s="346" t="s">
        <v>178</v>
      </c>
      <c r="T1169" s="346" t="s">
        <v>332</v>
      </c>
      <c r="U1169" s="346"/>
      <c r="V1169" s="346">
        <v>2017</v>
      </c>
      <c r="W1169" s="346"/>
      <c r="X1169" s="346"/>
      <c r="Y1169" s="346"/>
      <c r="Z1169" s="346"/>
      <c r="AA1169" s="346"/>
      <c r="AB1169" s="346"/>
      <c r="AC1169" s="345">
        <v>4430</v>
      </c>
      <c r="AD1169" s="346"/>
      <c r="AE1169" s="346"/>
      <c r="AF1169" s="346"/>
      <c r="AG1169" s="346"/>
      <c r="AH1169" s="346"/>
      <c r="AI1169" s="346"/>
      <c r="AJ1169" s="346"/>
      <c r="AK1169" s="346"/>
      <c r="AL1169" s="346"/>
      <c r="AM1169" s="346"/>
      <c r="AN1169" s="346"/>
      <c r="AO1169" s="346"/>
      <c r="AP1169" s="346"/>
      <c r="AQ1169" s="346"/>
      <c r="AR1169" s="346"/>
      <c r="AS1169" s="346"/>
      <c r="AT1169" s="346"/>
      <c r="AU1169" s="346"/>
      <c r="AV1169" s="346"/>
    </row>
    <row r="1170" spans="2:48" ht="24" customHeight="1">
      <c r="B1170" s="200"/>
      <c r="C1170" s="346" t="s">
        <v>7210</v>
      </c>
      <c r="D1170" s="346"/>
      <c r="E1170" s="346" t="s">
        <v>7246</v>
      </c>
      <c r="F1170" s="346" t="s">
        <v>7212</v>
      </c>
      <c r="G1170" s="346" t="s">
        <v>7239</v>
      </c>
      <c r="H1170" s="346"/>
      <c r="I1170" s="345">
        <v>9322</v>
      </c>
      <c r="J1170" s="440">
        <v>94</v>
      </c>
      <c r="K1170" s="440">
        <v>94</v>
      </c>
      <c r="L1170" s="346" t="s">
        <v>290</v>
      </c>
      <c r="M1170" s="345">
        <v>68</v>
      </c>
      <c r="N1170" s="345">
        <v>105</v>
      </c>
      <c r="O1170" s="345">
        <v>7140</v>
      </c>
      <c r="P1170" s="345">
        <v>1</v>
      </c>
      <c r="Q1170" s="345">
        <v>1000</v>
      </c>
      <c r="R1170" s="345">
        <v>1000</v>
      </c>
      <c r="S1170" s="346" t="s">
        <v>465</v>
      </c>
      <c r="T1170" s="346" t="s">
        <v>6484</v>
      </c>
      <c r="U1170" s="346"/>
      <c r="V1170" s="346">
        <v>2008</v>
      </c>
      <c r="W1170" s="346"/>
      <c r="X1170" s="346"/>
      <c r="Y1170" s="346"/>
      <c r="Z1170" s="346"/>
      <c r="AA1170" s="346"/>
      <c r="AB1170" s="346"/>
      <c r="AC1170" s="345">
        <v>1800</v>
      </c>
      <c r="AD1170" s="346"/>
      <c r="AE1170" s="346"/>
      <c r="AF1170" s="346"/>
      <c r="AG1170" s="346"/>
      <c r="AH1170" s="346"/>
      <c r="AI1170" s="346"/>
      <c r="AJ1170" s="346"/>
      <c r="AK1170" s="346"/>
      <c r="AL1170" s="346"/>
      <c r="AM1170" s="346"/>
      <c r="AN1170" s="346"/>
      <c r="AO1170" s="346"/>
      <c r="AP1170" s="346"/>
      <c r="AQ1170" s="346"/>
      <c r="AR1170" s="346"/>
      <c r="AS1170" s="346"/>
      <c r="AT1170" s="346"/>
      <c r="AU1170" s="346"/>
      <c r="AV1170" s="346"/>
    </row>
    <row r="1171" spans="2:48" ht="24" customHeight="1">
      <c r="B1171" s="200"/>
      <c r="C1171" s="346" t="s">
        <v>7210</v>
      </c>
      <c r="D1171" s="346"/>
      <c r="E1171" s="346" t="s">
        <v>7247</v>
      </c>
      <c r="F1171" s="346" t="s">
        <v>7212</v>
      </c>
      <c r="G1171" s="346" t="s">
        <v>7248</v>
      </c>
      <c r="H1171" s="346"/>
      <c r="I1171" s="345">
        <v>9955</v>
      </c>
      <c r="J1171" s="345">
        <v>117</v>
      </c>
      <c r="K1171" s="345">
        <v>158</v>
      </c>
      <c r="L1171" s="346" t="s">
        <v>290</v>
      </c>
      <c r="M1171" s="345">
        <v>64</v>
      </c>
      <c r="N1171" s="345">
        <v>100</v>
      </c>
      <c r="O1171" s="345">
        <v>6400</v>
      </c>
      <c r="P1171" s="345">
        <v>1</v>
      </c>
      <c r="Q1171" s="345">
        <v>200</v>
      </c>
      <c r="R1171" s="345">
        <v>800</v>
      </c>
      <c r="S1171" s="346" t="s">
        <v>178</v>
      </c>
      <c r="T1171" s="346" t="s">
        <v>6484</v>
      </c>
      <c r="U1171" s="346"/>
      <c r="V1171" s="346" t="s">
        <v>7249</v>
      </c>
      <c r="W1171" s="346"/>
      <c r="X1171" s="346"/>
      <c r="Y1171" s="346"/>
      <c r="Z1171" s="346"/>
      <c r="AA1171" s="346"/>
      <c r="AB1171" s="346"/>
      <c r="AC1171" s="345" t="s">
        <v>7250</v>
      </c>
      <c r="AD1171" s="346"/>
      <c r="AE1171" s="346"/>
      <c r="AF1171" s="346"/>
      <c r="AG1171" s="346"/>
      <c r="AH1171" s="346"/>
      <c r="AI1171" s="346"/>
      <c r="AJ1171" s="346"/>
      <c r="AK1171" s="346"/>
      <c r="AL1171" s="346"/>
      <c r="AM1171" s="346"/>
      <c r="AN1171" s="346"/>
      <c r="AO1171" s="346"/>
      <c r="AP1171" s="346"/>
      <c r="AQ1171" s="346"/>
      <c r="AR1171" s="346"/>
      <c r="AS1171" s="346"/>
      <c r="AT1171" s="346"/>
      <c r="AU1171" s="346"/>
      <c r="AV1171" s="346"/>
    </row>
    <row r="1172" spans="2:48" ht="24" customHeight="1">
      <c r="B1172" s="200"/>
      <c r="C1172" s="346" t="s">
        <v>7210</v>
      </c>
      <c r="D1172" s="346"/>
      <c r="E1172" s="346" t="s">
        <v>7251</v>
      </c>
      <c r="F1172" s="346" t="s">
        <v>7212</v>
      </c>
      <c r="G1172" s="346" t="s">
        <v>7252</v>
      </c>
      <c r="H1172" s="346"/>
      <c r="I1172" s="345">
        <v>60910</v>
      </c>
      <c r="J1172" s="345">
        <v>302</v>
      </c>
      <c r="K1172" s="345">
        <v>604</v>
      </c>
      <c r="L1172" s="346" t="s">
        <v>290</v>
      </c>
      <c r="M1172" s="345">
        <v>64</v>
      </c>
      <c r="N1172" s="345">
        <v>100</v>
      </c>
      <c r="O1172" s="345">
        <v>6400</v>
      </c>
      <c r="P1172" s="345">
        <v>1</v>
      </c>
      <c r="Q1172" s="345">
        <v>490</v>
      </c>
      <c r="R1172" s="345">
        <v>1000</v>
      </c>
      <c r="S1172" s="346" t="s">
        <v>465</v>
      </c>
      <c r="T1172" s="346" t="s">
        <v>6484</v>
      </c>
      <c r="U1172" s="346"/>
      <c r="V1172" s="346">
        <v>2009</v>
      </c>
      <c r="W1172" s="346"/>
      <c r="X1172" s="346"/>
      <c r="Y1172" s="346"/>
      <c r="Z1172" s="346"/>
      <c r="AA1172" s="346"/>
      <c r="AB1172" s="346"/>
      <c r="AC1172" s="345">
        <v>3850</v>
      </c>
      <c r="AD1172" s="346"/>
      <c r="AE1172" s="346"/>
      <c r="AF1172" s="346"/>
      <c r="AG1172" s="346"/>
      <c r="AH1172" s="346"/>
      <c r="AI1172" s="346"/>
      <c r="AJ1172" s="346"/>
      <c r="AK1172" s="346"/>
      <c r="AL1172" s="346"/>
      <c r="AM1172" s="346"/>
      <c r="AN1172" s="346"/>
      <c r="AO1172" s="346"/>
      <c r="AP1172" s="346"/>
      <c r="AQ1172" s="346"/>
      <c r="AR1172" s="346"/>
      <c r="AS1172" s="346"/>
      <c r="AT1172" s="346"/>
      <c r="AU1172" s="346"/>
      <c r="AV1172" s="346"/>
    </row>
    <row r="1173" spans="2:48" ht="24" customHeight="1">
      <c r="B1173" s="200"/>
      <c r="C1173" s="346" t="s">
        <v>7210</v>
      </c>
      <c r="D1173" s="346"/>
      <c r="E1173" s="346" t="s">
        <v>7253</v>
      </c>
      <c r="F1173" s="346" t="s">
        <v>7212</v>
      </c>
      <c r="G1173" s="346" t="s">
        <v>7239</v>
      </c>
      <c r="H1173" s="346"/>
      <c r="I1173" s="345">
        <v>18025</v>
      </c>
      <c r="J1173" s="345">
        <v>196.59</v>
      </c>
      <c r="K1173" s="345">
        <v>218.16</v>
      </c>
      <c r="L1173" s="346" t="s">
        <v>290</v>
      </c>
      <c r="M1173" s="345">
        <v>64</v>
      </c>
      <c r="N1173" s="345">
        <v>100</v>
      </c>
      <c r="O1173" s="345">
        <v>6400</v>
      </c>
      <c r="P1173" s="345">
        <v>1</v>
      </c>
      <c r="Q1173" s="345">
        <v>408</v>
      </c>
      <c r="R1173" s="345">
        <v>1000</v>
      </c>
      <c r="S1173" s="346" t="s">
        <v>178</v>
      </c>
      <c r="T1173" s="346" t="s">
        <v>332</v>
      </c>
      <c r="U1173" s="346"/>
      <c r="V1173" s="346">
        <v>2011</v>
      </c>
      <c r="W1173" s="346"/>
      <c r="X1173" s="346"/>
      <c r="Y1173" s="346"/>
      <c r="Z1173" s="346"/>
      <c r="AA1173" s="346"/>
      <c r="AB1173" s="346"/>
      <c r="AC1173" s="345">
        <v>3200</v>
      </c>
      <c r="AD1173" s="346"/>
      <c r="AE1173" s="346"/>
      <c r="AF1173" s="346"/>
      <c r="AG1173" s="346"/>
      <c r="AH1173" s="346"/>
      <c r="AI1173" s="346"/>
      <c r="AJ1173" s="346"/>
      <c r="AK1173" s="346"/>
      <c r="AL1173" s="346"/>
      <c r="AM1173" s="346"/>
      <c r="AN1173" s="346"/>
      <c r="AO1173" s="346"/>
      <c r="AP1173" s="346"/>
      <c r="AQ1173" s="346"/>
      <c r="AR1173" s="346"/>
      <c r="AS1173" s="346"/>
      <c r="AT1173" s="346"/>
      <c r="AU1173" s="346"/>
      <c r="AV1173" s="346"/>
    </row>
    <row r="1174" spans="2:48" ht="24" customHeight="1">
      <c r="B1174" s="200"/>
      <c r="C1174" s="346" t="s">
        <v>7210</v>
      </c>
      <c r="D1174" s="346"/>
      <c r="E1174" s="346" t="s">
        <v>17268</v>
      </c>
      <c r="F1174" s="346" t="s">
        <v>7212</v>
      </c>
      <c r="G1174" s="346" t="s">
        <v>7239</v>
      </c>
      <c r="H1174" s="346"/>
      <c r="I1174" s="345">
        <v>52938</v>
      </c>
      <c r="J1174" s="345"/>
      <c r="K1174" s="345"/>
      <c r="L1174" s="346" t="s">
        <v>290</v>
      </c>
      <c r="M1174" s="345">
        <v>62</v>
      </c>
      <c r="N1174" s="345">
        <v>96</v>
      </c>
      <c r="O1174" s="345"/>
      <c r="P1174" s="345">
        <v>1</v>
      </c>
      <c r="Q1174" s="345"/>
      <c r="R1174" s="345"/>
      <c r="S1174" s="346"/>
      <c r="T1174" s="346"/>
      <c r="U1174" s="346"/>
      <c r="V1174" s="346">
        <v>2020</v>
      </c>
      <c r="W1174" s="346"/>
      <c r="X1174" s="346"/>
      <c r="Y1174" s="346"/>
      <c r="Z1174" s="346"/>
      <c r="AA1174" s="346"/>
      <c r="AB1174" s="346"/>
      <c r="AC1174" s="345"/>
      <c r="AD1174" s="346"/>
      <c r="AE1174" s="346"/>
      <c r="AF1174" s="346"/>
      <c r="AG1174" s="346"/>
      <c r="AH1174" s="346"/>
      <c r="AI1174" s="346"/>
      <c r="AJ1174" s="346"/>
      <c r="AK1174" s="346"/>
      <c r="AL1174" s="346"/>
      <c r="AM1174" s="346"/>
      <c r="AN1174" s="346"/>
      <c r="AO1174" s="346"/>
      <c r="AP1174" s="346"/>
      <c r="AQ1174" s="346"/>
      <c r="AR1174" s="346"/>
      <c r="AS1174" s="346"/>
      <c r="AT1174" s="346"/>
      <c r="AU1174" s="346"/>
      <c r="AV1174" s="346"/>
    </row>
    <row r="1175" spans="2:48" ht="24" customHeight="1">
      <c r="B1175" s="200"/>
      <c r="C1175" s="346" t="s">
        <v>7225</v>
      </c>
      <c r="D1175" s="346" t="s">
        <v>7254</v>
      </c>
      <c r="E1175" s="346" t="s">
        <v>7255</v>
      </c>
      <c r="F1175" s="346" t="s">
        <v>7212</v>
      </c>
      <c r="G1175" s="346" t="s">
        <v>7228</v>
      </c>
      <c r="H1175" s="346" t="s">
        <v>4297</v>
      </c>
      <c r="I1175" s="345">
        <v>134122</v>
      </c>
      <c r="J1175" s="345">
        <v>9126</v>
      </c>
      <c r="K1175" s="345">
        <v>85429</v>
      </c>
      <c r="L1175" s="346" t="s">
        <v>148</v>
      </c>
      <c r="M1175" s="345">
        <v>78</v>
      </c>
      <c r="N1175" s="345">
        <v>117</v>
      </c>
      <c r="O1175" s="345">
        <v>9126</v>
      </c>
      <c r="P1175" s="345">
        <v>1</v>
      </c>
      <c r="Q1175" s="345">
        <v>29791</v>
      </c>
      <c r="R1175" s="345">
        <v>29791</v>
      </c>
      <c r="S1175" s="346" t="s">
        <v>465</v>
      </c>
      <c r="T1175" s="346" t="s">
        <v>7256</v>
      </c>
      <c r="U1175" s="346"/>
      <c r="V1175" s="346">
        <v>2002</v>
      </c>
      <c r="W1175" s="346" t="s">
        <v>7257</v>
      </c>
      <c r="X1175" s="346" t="s">
        <v>7258</v>
      </c>
      <c r="Y1175" s="346"/>
      <c r="Z1175" s="346" t="s">
        <v>7259</v>
      </c>
      <c r="AA1175" s="346"/>
      <c r="AB1175" s="346"/>
      <c r="AC1175" s="345">
        <v>108300</v>
      </c>
      <c r="AD1175" s="346"/>
      <c r="AE1175" s="346"/>
      <c r="AF1175" s="346" t="s">
        <v>4266</v>
      </c>
      <c r="AG1175" s="346" t="s">
        <v>7260</v>
      </c>
      <c r="AH1175" s="346" t="s">
        <v>2536</v>
      </c>
      <c r="AI1175" s="346" t="s">
        <v>7261</v>
      </c>
      <c r="AJ1175" s="346" t="s">
        <v>7262</v>
      </c>
      <c r="AK1175" s="346"/>
      <c r="AL1175" s="346"/>
      <c r="AM1175" s="346"/>
      <c r="AN1175" s="346"/>
      <c r="AO1175" s="346"/>
      <c r="AP1175" s="346"/>
      <c r="AQ1175" s="346"/>
      <c r="AR1175" s="346"/>
      <c r="AS1175" s="346"/>
      <c r="AT1175" s="346"/>
      <c r="AU1175" s="346"/>
      <c r="AV1175" s="346"/>
    </row>
    <row r="1176" spans="2:48" ht="24" customHeight="1">
      <c r="B1176" s="200"/>
      <c r="C1176" s="346" t="s">
        <v>7225</v>
      </c>
      <c r="D1176" s="346" t="s">
        <v>7263</v>
      </c>
      <c r="E1176" s="346" t="s">
        <v>7264</v>
      </c>
      <c r="F1176" s="346" t="s">
        <v>7212</v>
      </c>
      <c r="G1176" s="346" t="s">
        <v>7228</v>
      </c>
      <c r="H1176" s="346" t="s">
        <v>4297</v>
      </c>
      <c r="I1176" s="345">
        <v>16227</v>
      </c>
      <c r="J1176" s="345">
        <v>9126</v>
      </c>
      <c r="K1176" s="345">
        <v>9506</v>
      </c>
      <c r="L1176" s="346" t="s">
        <v>148</v>
      </c>
      <c r="M1176" s="345">
        <v>78</v>
      </c>
      <c r="N1176" s="345">
        <v>117</v>
      </c>
      <c r="O1176" s="345">
        <v>9126</v>
      </c>
      <c r="P1176" s="345">
        <v>1</v>
      </c>
      <c r="Q1176" s="345">
        <v>600</v>
      </c>
      <c r="R1176" s="345">
        <v>600</v>
      </c>
      <c r="S1176" s="346" t="s">
        <v>465</v>
      </c>
      <c r="T1176" s="346" t="s">
        <v>6484</v>
      </c>
      <c r="U1176" s="346"/>
      <c r="V1176" s="346">
        <v>2002</v>
      </c>
      <c r="W1176" s="346" t="s">
        <v>7265</v>
      </c>
      <c r="X1176" s="346"/>
      <c r="Y1176" s="346"/>
      <c r="Z1176" s="346"/>
      <c r="AA1176" s="346" t="s">
        <v>7266</v>
      </c>
      <c r="AB1176" s="346"/>
      <c r="AC1176" s="345">
        <v>938</v>
      </c>
      <c r="AD1176" s="346"/>
      <c r="AE1176" s="346"/>
      <c r="AF1176" s="346"/>
      <c r="AG1176" s="346"/>
      <c r="AH1176" s="346"/>
      <c r="AI1176" s="346"/>
      <c r="AJ1176" s="346"/>
      <c r="AK1176" s="346"/>
      <c r="AL1176" s="346"/>
      <c r="AM1176" s="346"/>
      <c r="AN1176" s="346"/>
      <c r="AO1176" s="346"/>
      <c r="AP1176" s="346"/>
      <c r="AQ1176" s="346"/>
      <c r="AR1176" s="346"/>
      <c r="AS1176" s="346"/>
      <c r="AT1176" s="346"/>
      <c r="AU1176" s="346"/>
      <c r="AV1176" s="346"/>
    </row>
    <row r="1177" spans="2:48" ht="24" customHeight="1">
      <c r="B1177" s="200"/>
      <c r="C1177" s="324" t="s">
        <v>7225</v>
      </c>
      <c r="D1177" s="324" t="s">
        <v>7267</v>
      </c>
      <c r="E1177" s="324" t="s">
        <v>7268</v>
      </c>
      <c r="F1177" s="346" t="s">
        <v>7212</v>
      </c>
      <c r="G1177" s="324" t="s">
        <v>7228</v>
      </c>
      <c r="H1177" s="393" t="s">
        <v>4297</v>
      </c>
      <c r="I1177" s="327">
        <v>16669</v>
      </c>
      <c r="J1177" s="327">
        <v>9126</v>
      </c>
      <c r="K1177" s="327">
        <v>9463</v>
      </c>
      <c r="L1177" s="324" t="s">
        <v>148</v>
      </c>
      <c r="M1177" s="327">
        <v>78</v>
      </c>
      <c r="N1177" s="327">
        <v>117</v>
      </c>
      <c r="O1177" s="327">
        <v>9126</v>
      </c>
      <c r="P1177" s="327">
        <v>1</v>
      </c>
      <c r="Q1177" s="327">
        <v>708</v>
      </c>
      <c r="R1177" s="327">
        <v>708</v>
      </c>
      <c r="S1177" s="324" t="s">
        <v>465</v>
      </c>
      <c r="T1177" s="324" t="s">
        <v>6484</v>
      </c>
      <c r="U1177" s="324"/>
      <c r="V1177" s="324">
        <v>2001</v>
      </c>
      <c r="W1177" s="393" t="s">
        <v>7269</v>
      </c>
      <c r="X1177" s="393" t="s">
        <v>670</v>
      </c>
      <c r="Y1177" s="393"/>
      <c r="Z1177" s="393"/>
      <c r="AA1177" s="393"/>
      <c r="AB1177" s="393"/>
      <c r="AC1177" s="327">
        <v>833</v>
      </c>
      <c r="AD1177" s="324"/>
      <c r="AE1177" s="324"/>
      <c r="AF1177" s="393"/>
      <c r="AG1177" s="393"/>
      <c r="AH1177" s="393"/>
      <c r="AI1177" s="393"/>
      <c r="AJ1177" s="393"/>
      <c r="AK1177" s="393"/>
      <c r="AL1177" s="393"/>
      <c r="AM1177" s="393"/>
      <c r="AN1177" s="393"/>
      <c r="AO1177" s="393"/>
      <c r="AP1177" s="393"/>
      <c r="AQ1177" s="393"/>
      <c r="AR1177" s="393"/>
      <c r="AS1177" s="393"/>
      <c r="AT1177" s="393"/>
      <c r="AU1177" s="393"/>
      <c r="AV1177" s="324"/>
    </row>
    <row r="1178" spans="2:48" ht="24" customHeight="1">
      <c r="B1178" s="200"/>
      <c r="C1178" s="324" t="s">
        <v>7225</v>
      </c>
      <c r="D1178" s="324"/>
      <c r="E1178" s="324" t="s">
        <v>7270</v>
      </c>
      <c r="F1178" s="346" t="s">
        <v>7212</v>
      </c>
      <c r="G1178" s="324" t="s">
        <v>7271</v>
      </c>
      <c r="H1178" s="393"/>
      <c r="I1178" s="327">
        <v>24000</v>
      </c>
      <c r="J1178" s="327">
        <v>14280</v>
      </c>
      <c r="K1178" s="327">
        <v>14903</v>
      </c>
      <c r="L1178" s="324" t="s">
        <v>290</v>
      </c>
      <c r="M1178" s="327">
        <v>68</v>
      </c>
      <c r="N1178" s="327">
        <v>105</v>
      </c>
      <c r="O1178" s="327">
        <v>14280</v>
      </c>
      <c r="P1178" s="327">
        <v>2</v>
      </c>
      <c r="Q1178" s="327">
        <v>500</v>
      </c>
      <c r="R1178" s="327">
        <v>500</v>
      </c>
      <c r="S1178" s="324" t="s">
        <v>178</v>
      </c>
      <c r="T1178" s="346" t="s">
        <v>54</v>
      </c>
      <c r="U1178" s="346"/>
      <c r="V1178" s="324">
        <v>2005</v>
      </c>
      <c r="W1178" s="393"/>
      <c r="X1178" s="393"/>
      <c r="Y1178" s="393"/>
      <c r="Z1178" s="393"/>
      <c r="AA1178" s="393"/>
      <c r="AB1178" s="393"/>
      <c r="AC1178" s="327">
        <v>1500</v>
      </c>
      <c r="AD1178" s="324"/>
      <c r="AE1178" s="324"/>
      <c r="AF1178" s="393"/>
      <c r="AG1178" s="393"/>
      <c r="AH1178" s="393"/>
      <c r="AI1178" s="393"/>
      <c r="AJ1178" s="393"/>
      <c r="AK1178" s="393"/>
      <c r="AL1178" s="393"/>
      <c r="AM1178" s="393"/>
      <c r="AN1178" s="393"/>
      <c r="AO1178" s="393"/>
      <c r="AP1178" s="393"/>
      <c r="AQ1178" s="393"/>
      <c r="AR1178" s="393"/>
      <c r="AS1178" s="393"/>
      <c r="AT1178" s="393"/>
      <c r="AU1178" s="393"/>
      <c r="AV1178" s="324" t="s">
        <v>8197</v>
      </c>
    </row>
    <row r="1179" spans="2:48" ht="24" customHeight="1">
      <c r="B1179" s="200"/>
      <c r="C1179" s="324" t="s">
        <v>7225</v>
      </c>
      <c r="D1179" s="324"/>
      <c r="E1179" s="324" t="s">
        <v>7272</v>
      </c>
      <c r="F1179" s="346" t="s">
        <v>7212</v>
      </c>
      <c r="G1179" s="324" t="s">
        <v>7271</v>
      </c>
      <c r="H1179" s="393"/>
      <c r="I1179" s="327">
        <v>44640</v>
      </c>
      <c r="J1179" s="327">
        <v>24852</v>
      </c>
      <c r="K1179" s="327">
        <v>25204</v>
      </c>
      <c r="L1179" s="324" t="s">
        <v>8198</v>
      </c>
      <c r="M1179" s="327" t="s">
        <v>8199</v>
      </c>
      <c r="N1179" s="327" t="s">
        <v>8200</v>
      </c>
      <c r="O1179" s="327">
        <v>24852</v>
      </c>
      <c r="P1179" s="327" t="s">
        <v>8201</v>
      </c>
      <c r="Q1179" s="327">
        <v>540</v>
      </c>
      <c r="R1179" s="327">
        <v>540</v>
      </c>
      <c r="S1179" s="324" t="s">
        <v>178</v>
      </c>
      <c r="T1179" s="346" t="s">
        <v>6484</v>
      </c>
      <c r="U1179" s="346"/>
      <c r="V1179" s="324">
        <v>2008</v>
      </c>
      <c r="W1179" s="393"/>
      <c r="X1179" s="393"/>
      <c r="Y1179" s="393"/>
      <c r="Z1179" s="393"/>
      <c r="AA1179" s="393"/>
      <c r="AB1179" s="393"/>
      <c r="AC1179" s="327">
        <v>6960</v>
      </c>
      <c r="AD1179" s="324"/>
      <c r="AE1179" s="324"/>
      <c r="AF1179" s="393"/>
      <c r="AG1179" s="393"/>
      <c r="AH1179" s="393"/>
      <c r="AI1179" s="393"/>
      <c r="AJ1179" s="393"/>
      <c r="AK1179" s="393"/>
      <c r="AL1179" s="393"/>
      <c r="AM1179" s="393"/>
      <c r="AN1179" s="393"/>
      <c r="AO1179" s="393"/>
      <c r="AP1179" s="393"/>
      <c r="AQ1179" s="393"/>
      <c r="AR1179" s="393"/>
      <c r="AS1179" s="393"/>
      <c r="AT1179" s="393"/>
      <c r="AU1179" s="393"/>
      <c r="AV1179" s="324"/>
    </row>
    <row r="1180" spans="2:48" ht="24" customHeight="1">
      <c r="B1180" s="200"/>
      <c r="C1180" s="346" t="s">
        <v>7225</v>
      </c>
      <c r="D1180" s="346" t="s">
        <v>7273</v>
      </c>
      <c r="E1180" s="346" t="s">
        <v>7274</v>
      </c>
      <c r="F1180" s="346" t="s">
        <v>7212</v>
      </c>
      <c r="G1180" s="324" t="s">
        <v>7237</v>
      </c>
      <c r="H1180" s="346" t="s">
        <v>290</v>
      </c>
      <c r="I1180" s="441">
        <v>19172</v>
      </c>
      <c r="J1180" s="346">
        <v>8366</v>
      </c>
      <c r="K1180" s="346">
        <v>8366</v>
      </c>
      <c r="L1180" s="346" t="s">
        <v>290</v>
      </c>
      <c r="M1180" s="345">
        <v>68</v>
      </c>
      <c r="N1180" s="345">
        <v>100</v>
      </c>
      <c r="O1180" s="345">
        <v>8366</v>
      </c>
      <c r="P1180" s="345">
        <v>1</v>
      </c>
      <c r="Q1180" s="346"/>
      <c r="R1180" s="346">
        <v>500</v>
      </c>
      <c r="S1180" s="346"/>
      <c r="T1180" s="346"/>
      <c r="U1180" s="346"/>
      <c r="V1180" s="346">
        <v>2008</v>
      </c>
      <c r="W1180" s="346"/>
      <c r="X1180" s="346"/>
      <c r="Y1180" s="346"/>
      <c r="Z1180" s="346"/>
      <c r="AA1180" s="346"/>
      <c r="AB1180" s="346"/>
      <c r="AC1180" s="441">
        <v>1333</v>
      </c>
      <c r="AD1180" s="324"/>
      <c r="AE1180" s="324"/>
      <c r="AF1180" s="393"/>
      <c r="AG1180" s="393"/>
      <c r="AH1180" s="393"/>
      <c r="AI1180" s="393"/>
      <c r="AJ1180" s="393"/>
      <c r="AK1180" s="393"/>
      <c r="AL1180" s="393"/>
      <c r="AM1180" s="393"/>
      <c r="AN1180" s="393"/>
      <c r="AO1180" s="393"/>
      <c r="AP1180" s="393"/>
      <c r="AQ1180" s="393"/>
      <c r="AR1180" s="393"/>
      <c r="AS1180" s="393"/>
      <c r="AT1180" s="393"/>
      <c r="AU1180" s="393"/>
      <c r="AV1180" s="442"/>
    </row>
    <row r="1181" spans="2:48" ht="24" customHeight="1">
      <c r="B1181" s="200"/>
      <c r="C1181" s="346" t="s">
        <v>7225</v>
      </c>
      <c r="D1181" s="346"/>
      <c r="E1181" s="346" t="s">
        <v>7275</v>
      </c>
      <c r="F1181" s="346" t="s">
        <v>7212</v>
      </c>
      <c r="G1181" s="346" t="s">
        <v>8202</v>
      </c>
      <c r="H1181" s="346"/>
      <c r="I1181" s="345">
        <v>36305</v>
      </c>
      <c r="J1181" s="345">
        <v>17236</v>
      </c>
      <c r="K1181" s="345">
        <v>17625</v>
      </c>
      <c r="L1181" s="346" t="s">
        <v>148</v>
      </c>
      <c r="M1181" s="345" t="s">
        <v>7276</v>
      </c>
      <c r="N1181" s="345" t="s">
        <v>7277</v>
      </c>
      <c r="O1181" s="345" t="s">
        <v>7278</v>
      </c>
      <c r="P1181" s="345">
        <v>2</v>
      </c>
      <c r="Q1181" s="345"/>
      <c r="R1181" s="345"/>
      <c r="S1181" s="346" t="s">
        <v>178</v>
      </c>
      <c r="T1181" s="346" t="s">
        <v>6484</v>
      </c>
      <c r="U1181" s="346"/>
      <c r="V1181" s="346">
        <v>2009</v>
      </c>
      <c r="W1181" s="346"/>
      <c r="X1181" s="346"/>
      <c r="Y1181" s="346"/>
      <c r="Z1181" s="346"/>
      <c r="AA1181" s="346"/>
      <c r="AB1181" s="346"/>
      <c r="AC1181" s="345">
        <v>5300</v>
      </c>
      <c r="AD1181" s="346"/>
      <c r="AE1181" s="346"/>
      <c r="AF1181" s="346"/>
      <c r="AG1181" s="346"/>
      <c r="AH1181" s="346"/>
      <c r="AI1181" s="346"/>
      <c r="AJ1181" s="346"/>
      <c r="AK1181" s="346"/>
      <c r="AL1181" s="346"/>
      <c r="AM1181" s="346"/>
      <c r="AN1181" s="346"/>
      <c r="AO1181" s="346"/>
      <c r="AP1181" s="346"/>
      <c r="AQ1181" s="346"/>
      <c r="AR1181" s="346"/>
      <c r="AS1181" s="346"/>
      <c r="AT1181" s="346"/>
      <c r="AU1181" s="346"/>
      <c r="AV1181" s="346"/>
    </row>
    <row r="1182" spans="2:48" ht="24" customHeight="1">
      <c r="B1182" s="200"/>
      <c r="C1182" s="346" t="s">
        <v>7225</v>
      </c>
      <c r="D1182" s="346"/>
      <c r="E1182" s="324" t="s">
        <v>7279</v>
      </c>
      <c r="F1182" s="346" t="s">
        <v>7212</v>
      </c>
      <c r="G1182" s="346" t="s">
        <v>7228</v>
      </c>
      <c r="H1182" s="346"/>
      <c r="I1182" s="345">
        <v>148462</v>
      </c>
      <c r="J1182" s="345">
        <v>14280</v>
      </c>
      <c r="K1182" s="345">
        <v>14390</v>
      </c>
      <c r="L1182" s="346" t="s">
        <v>290</v>
      </c>
      <c r="M1182" s="345">
        <v>68</v>
      </c>
      <c r="N1182" s="345">
        <v>105</v>
      </c>
      <c r="O1182" s="345">
        <v>14280</v>
      </c>
      <c r="P1182" s="345">
        <v>2</v>
      </c>
      <c r="Q1182" s="346"/>
      <c r="R1182" s="345">
        <v>500</v>
      </c>
      <c r="S1182" s="346"/>
      <c r="T1182" s="346"/>
      <c r="U1182" s="346"/>
      <c r="V1182" s="346">
        <v>2010</v>
      </c>
      <c r="W1182" s="346"/>
      <c r="X1182" s="346"/>
      <c r="Y1182" s="346"/>
      <c r="Z1182" s="346"/>
      <c r="AA1182" s="346"/>
      <c r="AB1182" s="346"/>
      <c r="AC1182" s="345"/>
      <c r="AD1182" s="346"/>
      <c r="AE1182" s="346"/>
      <c r="AF1182" s="346"/>
      <c r="AG1182" s="346"/>
      <c r="AH1182" s="346"/>
      <c r="AI1182" s="346"/>
      <c r="AJ1182" s="346"/>
      <c r="AK1182" s="346"/>
      <c r="AL1182" s="346"/>
      <c r="AM1182" s="346"/>
      <c r="AN1182" s="346"/>
      <c r="AO1182" s="346"/>
      <c r="AP1182" s="346"/>
      <c r="AQ1182" s="346"/>
      <c r="AR1182" s="346"/>
      <c r="AS1182" s="346"/>
      <c r="AT1182" s="346"/>
      <c r="AU1182" s="346"/>
      <c r="AV1182" s="346" t="s">
        <v>10299</v>
      </c>
    </row>
    <row r="1183" spans="2:48" ht="24" customHeight="1">
      <c r="B1183" s="200"/>
      <c r="C1183" s="346" t="s">
        <v>7225</v>
      </c>
      <c r="D1183" s="346"/>
      <c r="E1183" s="346" t="s">
        <v>7280</v>
      </c>
      <c r="F1183" s="346" t="s">
        <v>7212</v>
      </c>
      <c r="G1183" s="324" t="s">
        <v>7236</v>
      </c>
      <c r="H1183" s="346"/>
      <c r="I1183" s="345">
        <v>72166</v>
      </c>
      <c r="J1183" s="345">
        <v>7140</v>
      </c>
      <c r="K1183" s="345">
        <v>7140</v>
      </c>
      <c r="L1183" s="346" t="s">
        <v>290</v>
      </c>
      <c r="M1183" s="345">
        <v>68</v>
      </c>
      <c r="N1183" s="345">
        <v>105</v>
      </c>
      <c r="O1183" s="345">
        <v>7140</v>
      </c>
      <c r="P1183" s="345">
        <v>1</v>
      </c>
      <c r="Q1183" s="345"/>
      <c r="R1183" s="345"/>
      <c r="S1183" s="346" t="s">
        <v>178</v>
      </c>
      <c r="T1183" s="346" t="s">
        <v>332</v>
      </c>
      <c r="U1183" s="346"/>
      <c r="V1183" s="346">
        <v>2007</v>
      </c>
      <c r="W1183" s="346"/>
      <c r="X1183" s="346"/>
      <c r="Y1183" s="346"/>
      <c r="Z1183" s="346"/>
      <c r="AA1183" s="346"/>
      <c r="AB1183" s="346"/>
      <c r="AC1183" s="345"/>
      <c r="AD1183" s="346"/>
      <c r="AE1183" s="346"/>
      <c r="AF1183" s="346"/>
      <c r="AG1183" s="346"/>
      <c r="AH1183" s="346"/>
      <c r="AI1183" s="346"/>
      <c r="AJ1183" s="346"/>
      <c r="AK1183" s="346"/>
      <c r="AL1183" s="346"/>
      <c r="AM1183" s="346"/>
      <c r="AN1183" s="346"/>
      <c r="AO1183" s="346"/>
      <c r="AP1183" s="346"/>
      <c r="AQ1183" s="346"/>
      <c r="AR1183" s="346"/>
      <c r="AS1183" s="346"/>
      <c r="AT1183" s="346"/>
      <c r="AU1183" s="346"/>
      <c r="AV1183" s="346" t="s">
        <v>8203</v>
      </c>
    </row>
    <row r="1184" spans="2:48" ht="24" customHeight="1">
      <c r="B1184" s="200"/>
      <c r="C1184" s="346" t="s">
        <v>7225</v>
      </c>
      <c r="D1184" s="346"/>
      <c r="E1184" s="346" t="s">
        <v>10300</v>
      </c>
      <c r="F1184" s="346" t="s">
        <v>7212</v>
      </c>
      <c r="G1184" s="324" t="s">
        <v>7228</v>
      </c>
      <c r="H1184" s="346"/>
      <c r="I1184" s="345">
        <v>26116</v>
      </c>
      <c r="J1184" s="345">
        <v>9126</v>
      </c>
      <c r="K1184" s="345">
        <v>9506</v>
      </c>
      <c r="L1184" s="346" t="s">
        <v>148</v>
      </c>
      <c r="M1184" s="345">
        <v>64</v>
      </c>
      <c r="N1184" s="345">
        <v>100</v>
      </c>
      <c r="O1184" s="345">
        <v>9126</v>
      </c>
      <c r="P1184" s="345">
        <v>1</v>
      </c>
      <c r="Q1184" s="345">
        <v>150</v>
      </c>
      <c r="R1184" s="345">
        <v>150</v>
      </c>
      <c r="S1184" s="346" t="s">
        <v>178</v>
      </c>
      <c r="T1184" s="346" t="s">
        <v>332</v>
      </c>
      <c r="U1184" s="346"/>
      <c r="V1184" s="346">
        <v>2018</v>
      </c>
      <c r="W1184" s="346"/>
      <c r="X1184" s="346"/>
      <c r="Y1184" s="346"/>
      <c r="Z1184" s="346"/>
      <c r="AA1184" s="346"/>
      <c r="AB1184" s="346"/>
      <c r="AC1184" s="345">
        <v>3000</v>
      </c>
      <c r="AD1184" s="346"/>
      <c r="AE1184" s="346"/>
      <c r="AF1184" s="346"/>
      <c r="AG1184" s="346"/>
      <c r="AH1184" s="346"/>
      <c r="AI1184" s="346"/>
      <c r="AJ1184" s="346"/>
      <c r="AK1184" s="346"/>
      <c r="AL1184" s="346"/>
      <c r="AM1184" s="346"/>
      <c r="AN1184" s="346"/>
      <c r="AO1184" s="346"/>
      <c r="AP1184" s="346"/>
      <c r="AQ1184" s="346"/>
      <c r="AR1184" s="346"/>
      <c r="AS1184" s="346"/>
      <c r="AT1184" s="346"/>
      <c r="AU1184" s="346"/>
      <c r="AV1184" s="399"/>
    </row>
    <row r="1185" spans="2:48" ht="24" customHeight="1">
      <c r="B1185" s="1330"/>
      <c r="C1185" s="346" t="s">
        <v>7225</v>
      </c>
      <c r="D1185" s="346"/>
      <c r="E1185" s="394" t="s">
        <v>17269</v>
      </c>
      <c r="F1185" s="346" t="s">
        <v>7212</v>
      </c>
      <c r="G1185" s="346" t="s">
        <v>7271</v>
      </c>
      <c r="H1185" s="346"/>
      <c r="I1185" s="345">
        <v>30320</v>
      </c>
      <c r="J1185" s="345">
        <v>7004</v>
      </c>
      <c r="K1185" s="345"/>
      <c r="L1185" s="346" t="s">
        <v>148</v>
      </c>
      <c r="M1185" s="345">
        <v>68</v>
      </c>
      <c r="N1185" s="345">
        <v>103</v>
      </c>
      <c r="O1185" s="345">
        <v>7004</v>
      </c>
      <c r="P1185" s="345">
        <v>1</v>
      </c>
      <c r="Q1185" s="345"/>
      <c r="R1185" s="345"/>
      <c r="S1185" s="346"/>
      <c r="T1185" s="346"/>
      <c r="U1185" s="346"/>
      <c r="V1185" s="346">
        <v>2015</v>
      </c>
      <c r="W1185" s="346"/>
      <c r="X1185" s="346"/>
      <c r="Y1185" s="346"/>
      <c r="Z1185" s="346"/>
      <c r="AA1185" s="346"/>
      <c r="AB1185" s="346"/>
      <c r="AC1185" s="345">
        <v>2000</v>
      </c>
      <c r="AD1185" s="346"/>
      <c r="AE1185" s="346"/>
      <c r="AF1185" s="346"/>
      <c r="AG1185" s="346"/>
      <c r="AH1185" s="346"/>
      <c r="AI1185" s="346"/>
      <c r="AJ1185" s="346"/>
      <c r="AK1185" s="346"/>
      <c r="AL1185" s="346"/>
      <c r="AM1185" s="346"/>
      <c r="AN1185" s="346"/>
      <c r="AO1185" s="346"/>
      <c r="AP1185" s="346"/>
      <c r="AQ1185" s="346"/>
      <c r="AR1185" s="346"/>
      <c r="AS1185" s="346"/>
      <c r="AT1185" s="346"/>
      <c r="AU1185" s="346"/>
      <c r="AV1185" s="399"/>
    </row>
  </sheetData>
  <mergeCells count="44">
    <mergeCell ref="S3:S4"/>
    <mergeCell ref="Q2:T2"/>
    <mergeCell ref="V2:V4"/>
    <mergeCell ref="R3:R4"/>
    <mergeCell ref="A2:A4"/>
    <mergeCell ref="B2:B4"/>
    <mergeCell ref="C2:C4"/>
    <mergeCell ref="K2:K4"/>
    <mergeCell ref="E2:E4"/>
    <mergeCell ref="F2:F4"/>
    <mergeCell ref="J2:J4"/>
    <mergeCell ref="I2:I4"/>
    <mergeCell ref="B1:E1"/>
    <mergeCell ref="V1:AV1"/>
    <mergeCell ref="AF3:AG3"/>
    <mergeCell ref="AH3:AJ3"/>
    <mergeCell ref="AK3:AK4"/>
    <mergeCell ref="AD3:AD4"/>
    <mergeCell ref="AE3:AE4"/>
    <mergeCell ref="T3:T4"/>
    <mergeCell ref="AF2:AK2"/>
    <mergeCell ref="AD2:AE2"/>
    <mergeCell ref="H2:H4"/>
    <mergeCell ref="L3:P3"/>
    <mergeCell ref="Q3:Q4"/>
    <mergeCell ref="L2:P2"/>
    <mergeCell ref="D2:D4"/>
    <mergeCell ref="AV2:AV4"/>
    <mergeCell ref="C935:C938"/>
    <mergeCell ref="W2:AC4"/>
    <mergeCell ref="AV935:AV938"/>
    <mergeCell ref="G2:G4"/>
    <mergeCell ref="AL2:AU2"/>
    <mergeCell ref="AL3:AP3"/>
    <mergeCell ref="D935:D938"/>
    <mergeCell ref="F935:F938"/>
    <mergeCell ref="G935:G938"/>
    <mergeCell ref="H935:H938"/>
    <mergeCell ref="I935:I938"/>
    <mergeCell ref="J935:J938"/>
    <mergeCell ref="K935:K938"/>
    <mergeCell ref="AQ3:AU3"/>
    <mergeCell ref="U2:U4"/>
    <mergeCell ref="AV822:AV823"/>
  </mergeCells>
  <phoneticPr fontId="5" type="noConversion"/>
  <conditionalFormatting sqref="E49">
    <cfRule type="duplicateValues" dxfId="13" priority="3"/>
    <cfRule type="duplicateValues" dxfId="12" priority="4"/>
  </conditionalFormatting>
  <conditionalFormatting sqref="E50">
    <cfRule type="duplicateValues" dxfId="11" priority="1"/>
    <cfRule type="duplicateValues" dxfId="10" priority="2"/>
  </conditionalFormatting>
  <dataValidations count="1">
    <dataValidation type="list" allowBlank="1" showInputMessage="1" showErrorMessage="1" sqref="U5:U197 O198 U199:U665 U667:U1185" xr:uid="{70C9D877-CC60-456E-860E-F9AD78D224BF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69" fitToHeight="0" orientation="landscape" r:id="rId1"/>
  <headerFooter alignWithMargins="0"/>
  <rowBreaks count="46" manualBreakCount="46">
    <brk id="27" min="1" max="47" man="1"/>
    <brk id="53" min="1" max="47" man="1"/>
    <brk id="80" min="1" max="47" man="1"/>
    <brk id="106" min="1" max="47" man="1"/>
    <brk id="132" min="1" max="47" man="1"/>
    <brk id="158" min="1" max="47" man="1"/>
    <brk id="184" min="1" max="47" man="1"/>
    <brk id="210" min="1" max="47" man="1"/>
    <brk id="236" min="1" max="47" man="1"/>
    <brk id="262" min="1" max="47" man="1"/>
    <brk id="288" min="1" max="47" man="1"/>
    <brk id="314" min="1" max="47" man="1"/>
    <brk id="340" min="1" max="47" man="1"/>
    <brk id="366" min="1" max="47" man="1"/>
    <brk id="392" min="1" max="47" man="1"/>
    <brk id="417" min="1" max="47" man="1"/>
    <brk id="443" min="1" max="47" man="1"/>
    <brk id="469" min="1" max="47" man="1"/>
    <brk id="495" min="1" max="47" man="1"/>
    <brk id="521" min="1" max="47" man="1"/>
    <brk id="547" min="1" max="47" man="1"/>
    <brk id="572" min="1" max="47" man="1"/>
    <brk id="598" min="1" max="47" man="1"/>
    <brk id="624" min="1" max="47" man="1"/>
    <brk id="650" min="1" max="47" man="1"/>
    <brk id="676" min="1" max="47" man="1"/>
    <brk id="702" min="1" max="47" man="1"/>
    <brk id="728" min="1" max="47" man="1"/>
    <brk id="754" min="1" max="47" man="1"/>
    <brk id="780" min="1" max="47" man="1"/>
    <brk id="806" min="1" max="47" man="1"/>
    <brk id="832" min="1" max="47" man="1"/>
    <brk id="858" min="1" max="47" man="1"/>
    <brk id="884" min="1" max="47" man="1"/>
    <brk id="910" min="1" max="47" man="1"/>
    <brk id="934" min="1" max="47" man="1"/>
    <brk id="960" min="1" max="47" man="1"/>
    <brk id="986" min="1" max="47" man="1"/>
    <brk id="1012" min="1" max="47" man="1"/>
    <brk id="1038" min="1" max="47" man="1"/>
    <brk id="1064" min="1" max="47" man="1"/>
    <brk id="1090" min="1" max="47" man="1"/>
    <brk id="1116" min="1" max="47" man="1"/>
    <brk id="1142" min="1" max="47" man="1"/>
    <brk id="1168" min="1" max="47" man="1"/>
    <brk id="1185" min="1" max="47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A1:AY1169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P13" sqref="P13"/>
    </sheetView>
  </sheetViews>
  <sheetFormatPr defaultColWidth="8.88671875" defaultRowHeight="24" customHeight="1"/>
  <cols>
    <col min="1" max="1" width="0" style="80" hidden="1" customWidth="1"/>
    <col min="2" max="2" width="4.77734375" style="80" customWidth="1"/>
    <col min="3" max="3" width="6.77734375" style="80" customWidth="1"/>
    <col min="4" max="4" width="13.5546875" style="80" hidden="1" customWidth="1"/>
    <col min="5" max="5" width="11.44140625" style="1301" customWidth="1"/>
    <col min="6" max="6" width="8" style="80" customWidth="1"/>
    <col min="7" max="7" width="11.5546875" style="80" hidden="1" customWidth="1"/>
    <col min="8" max="8" width="10.6640625" style="80" customWidth="1"/>
    <col min="9" max="9" width="8.88671875" style="80" hidden="1" customWidth="1"/>
    <col min="10" max="10" width="7.33203125" style="1302" customWidth="1"/>
    <col min="11" max="11" width="7.109375" style="1302" customWidth="1"/>
    <col min="12" max="12" width="5.44140625" style="1302" customWidth="1"/>
    <col min="13" max="13" width="7.109375" style="80" customWidth="1"/>
    <col min="14" max="14" width="4.33203125" style="1303" customWidth="1"/>
    <col min="15" max="15" width="4.6640625" style="1303" customWidth="1"/>
    <col min="16" max="16" width="6.44140625" style="1303" customWidth="1"/>
    <col min="17" max="17" width="5.5546875" style="80" hidden="1" customWidth="1"/>
    <col min="18" max="18" width="6.44140625" style="1303" customWidth="1"/>
    <col min="19" max="19" width="7.33203125" style="80" hidden="1" customWidth="1"/>
    <col min="20" max="20" width="10" style="80" customWidth="1"/>
    <col min="21" max="21" width="10.21875" style="150" hidden="1" customWidth="1"/>
    <col min="22" max="22" width="6.6640625" style="80" customWidth="1"/>
    <col min="23" max="28" width="8.88671875" style="80" hidden="1" customWidth="1"/>
    <col min="29" max="29" width="5.88671875" style="1303" customWidth="1"/>
    <col min="30" max="49" width="8.88671875" style="80" hidden="1" customWidth="1"/>
    <col min="50" max="50" width="8.6640625" style="80" bestFit="1" customWidth="1"/>
    <col min="51" max="16384" width="8.88671875" style="80"/>
  </cols>
  <sheetData>
    <row r="1" spans="1:51" s="1269" customFormat="1" ht="24" customHeight="1">
      <c r="B1" s="1925" t="s">
        <v>253</v>
      </c>
      <c r="C1" s="1925"/>
      <c r="D1" s="1925"/>
      <c r="E1" s="1925"/>
      <c r="J1" s="1270"/>
      <c r="K1" s="1270"/>
      <c r="L1" s="1270"/>
      <c r="N1" s="1270"/>
      <c r="O1" s="1270"/>
      <c r="P1" s="1270"/>
      <c r="R1" s="1270"/>
      <c r="T1" s="1926" t="s">
        <v>258</v>
      </c>
      <c r="U1" s="1927"/>
      <c r="V1" s="1928"/>
      <c r="W1" s="1928"/>
      <c r="X1" s="1928"/>
      <c r="Y1" s="1928"/>
      <c r="Z1" s="1928"/>
      <c r="AA1" s="1928"/>
      <c r="AB1" s="1928"/>
      <c r="AC1" s="1928"/>
      <c r="AD1" s="1928"/>
      <c r="AE1" s="1928"/>
      <c r="AF1" s="1928"/>
      <c r="AG1" s="1928"/>
      <c r="AH1" s="1928"/>
      <c r="AI1" s="1928"/>
      <c r="AJ1" s="1928"/>
      <c r="AK1" s="1928"/>
      <c r="AL1" s="1928"/>
      <c r="AM1" s="1928"/>
      <c r="AN1" s="1928"/>
      <c r="AO1" s="1928"/>
      <c r="AP1" s="1928"/>
      <c r="AQ1" s="1928"/>
      <c r="AR1" s="1928"/>
      <c r="AS1" s="1928"/>
      <c r="AT1" s="1928"/>
      <c r="AU1" s="1928"/>
      <c r="AV1" s="1928"/>
      <c r="AW1" s="1928"/>
      <c r="AX1" s="1928"/>
    </row>
    <row r="2" spans="1:51" ht="24" customHeight="1">
      <c r="A2" s="1932" t="s">
        <v>368</v>
      </c>
      <c r="B2" s="1923" t="s">
        <v>369</v>
      </c>
      <c r="C2" s="1923" t="s">
        <v>370</v>
      </c>
      <c r="D2" s="1923" t="s">
        <v>371</v>
      </c>
      <c r="E2" s="1923" t="s">
        <v>372</v>
      </c>
      <c r="F2" s="1923" t="s">
        <v>373</v>
      </c>
      <c r="G2" s="1923" t="s">
        <v>26386</v>
      </c>
      <c r="H2" s="1923" t="s">
        <v>374</v>
      </c>
      <c r="I2" s="1923" t="s">
        <v>375</v>
      </c>
      <c r="J2" s="1923" t="s">
        <v>377</v>
      </c>
      <c r="K2" s="1923" t="s">
        <v>378</v>
      </c>
      <c r="L2" s="1923" t="s">
        <v>379</v>
      </c>
      <c r="M2" s="1923" t="s">
        <v>380</v>
      </c>
      <c r="N2" s="1923"/>
      <c r="O2" s="1923"/>
      <c r="P2" s="1923"/>
      <c r="Q2" s="1923" t="s">
        <v>381</v>
      </c>
      <c r="R2" s="1923"/>
      <c r="S2" s="1923"/>
      <c r="T2" s="1923"/>
      <c r="U2" s="1911" t="s">
        <v>18534</v>
      </c>
      <c r="V2" s="1923" t="s">
        <v>382</v>
      </c>
      <c r="W2" s="1929" t="s">
        <v>16</v>
      </c>
      <c r="X2" s="1929"/>
      <c r="Y2" s="1929"/>
      <c r="Z2" s="1929"/>
      <c r="AA2" s="1929"/>
      <c r="AB2" s="1929"/>
      <c r="AC2" s="1929"/>
      <c r="AD2" s="1923" t="s">
        <v>383</v>
      </c>
      <c r="AE2" s="1923"/>
      <c r="AF2" s="1923" t="s">
        <v>384</v>
      </c>
      <c r="AG2" s="1923"/>
      <c r="AH2" s="1923"/>
      <c r="AI2" s="1923"/>
      <c r="AJ2" s="1923"/>
      <c r="AK2" s="1924"/>
      <c r="AL2" s="1923" t="s">
        <v>385</v>
      </c>
      <c r="AM2" s="1924"/>
      <c r="AN2" s="1924"/>
      <c r="AO2" s="1924"/>
      <c r="AP2" s="1924"/>
      <c r="AQ2" s="1924"/>
      <c r="AR2" s="1924"/>
      <c r="AS2" s="1924"/>
      <c r="AT2" s="1924"/>
      <c r="AU2" s="1924"/>
      <c r="AV2" s="1924"/>
      <c r="AW2" s="1924"/>
      <c r="AX2" s="1923" t="s">
        <v>386</v>
      </c>
    </row>
    <row r="3" spans="1:51" ht="24" customHeight="1">
      <c r="A3" s="1932"/>
      <c r="B3" s="1923"/>
      <c r="C3" s="1923"/>
      <c r="D3" s="1923"/>
      <c r="E3" s="1923"/>
      <c r="F3" s="1923"/>
      <c r="G3" s="1923"/>
      <c r="H3" s="1923"/>
      <c r="I3" s="1923"/>
      <c r="J3" s="1923"/>
      <c r="K3" s="1923"/>
      <c r="L3" s="1923"/>
      <c r="M3" s="1923" t="s">
        <v>438</v>
      </c>
      <c r="N3" s="1924"/>
      <c r="O3" s="1924"/>
      <c r="P3" s="1924"/>
      <c r="Q3" s="1923" t="s">
        <v>439</v>
      </c>
      <c r="R3" s="1923" t="s">
        <v>440</v>
      </c>
      <c r="S3" s="1923" t="s">
        <v>441</v>
      </c>
      <c r="T3" s="1923" t="s">
        <v>442</v>
      </c>
      <c r="U3" s="1912"/>
      <c r="V3" s="1923"/>
      <c r="W3" s="1930"/>
      <c r="X3" s="1930"/>
      <c r="Y3" s="1930"/>
      <c r="Z3" s="1930"/>
      <c r="AA3" s="1930"/>
      <c r="AB3" s="1930"/>
      <c r="AC3" s="1930"/>
      <c r="AD3" s="1923" t="s">
        <v>443</v>
      </c>
      <c r="AE3" s="1923" t="s">
        <v>444</v>
      </c>
      <c r="AF3" s="1923" t="s">
        <v>445</v>
      </c>
      <c r="AG3" s="1923"/>
      <c r="AH3" s="1923" t="s">
        <v>446</v>
      </c>
      <c r="AI3" s="1924"/>
      <c r="AJ3" s="1924"/>
      <c r="AK3" s="1924" t="s">
        <v>447</v>
      </c>
      <c r="AL3" s="1923" t="s">
        <v>448</v>
      </c>
      <c r="AM3" s="1924"/>
      <c r="AN3" s="1924"/>
      <c r="AO3" s="1924"/>
      <c r="AP3" s="1924"/>
      <c r="AQ3" s="1923" t="s">
        <v>449</v>
      </c>
      <c r="AR3" s="1924"/>
      <c r="AS3" s="1924"/>
      <c r="AT3" s="1924"/>
      <c r="AU3" s="1924"/>
      <c r="AV3" s="1923" t="s">
        <v>161</v>
      </c>
      <c r="AW3" s="1924"/>
      <c r="AX3" s="1924"/>
    </row>
    <row r="4" spans="1:51" ht="24" customHeight="1">
      <c r="A4" s="1932"/>
      <c r="B4" s="1923"/>
      <c r="C4" s="1923"/>
      <c r="D4" s="1923"/>
      <c r="E4" s="1923"/>
      <c r="F4" s="1923"/>
      <c r="G4" s="1923"/>
      <c r="H4" s="1923"/>
      <c r="I4" s="1923"/>
      <c r="J4" s="1923"/>
      <c r="K4" s="1923"/>
      <c r="L4" s="1923"/>
      <c r="M4" s="1271" t="s">
        <v>162</v>
      </c>
      <c r="N4" s="1271" t="s">
        <v>151</v>
      </c>
      <c r="O4" s="1271" t="s">
        <v>152</v>
      </c>
      <c r="P4" s="1271" t="s">
        <v>139</v>
      </c>
      <c r="Q4" s="1923"/>
      <c r="R4" s="1923"/>
      <c r="S4" s="1923"/>
      <c r="T4" s="1923"/>
      <c r="U4" s="1913"/>
      <c r="V4" s="1923"/>
      <c r="W4" s="1931"/>
      <c r="X4" s="1931"/>
      <c r="Y4" s="1931"/>
      <c r="Z4" s="1931"/>
      <c r="AA4" s="1931"/>
      <c r="AB4" s="1931"/>
      <c r="AC4" s="1931"/>
      <c r="AD4" s="1923"/>
      <c r="AE4" s="1923"/>
      <c r="AF4" s="1271" t="s">
        <v>164</v>
      </c>
      <c r="AG4" s="1271" t="s">
        <v>165</v>
      </c>
      <c r="AH4" s="1271" t="s">
        <v>164</v>
      </c>
      <c r="AI4" s="1271" t="s">
        <v>166</v>
      </c>
      <c r="AJ4" s="1271" t="s">
        <v>165</v>
      </c>
      <c r="AK4" s="1924"/>
      <c r="AL4" s="1272" t="s">
        <v>167</v>
      </c>
      <c r="AM4" s="1271" t="s">
        <v>168</v>
      </c>
      <c r="AN4" s="1271" t="s">
        <v>139</v>
      </c>
      <c r="AO4" s="1271" t="s">
        <v>169</v>
      </c>
      <c r="AP4" s="1271" t="s">
        <v>170</v>
      </c>
      <c r="AQ4" s="1271" t="s">
        <v>167</v>
      </c>
      <c r="AR4" s="1271" t="s">
        <v>168</v>
      </c>
      <c r="AS4" s="1271" t="s">
        <v>139</v>
      </c>
      <c r="AT4" s="1271" t="s">
        <v>169</v>
      </c>
      <c r="AU4" s="1271" t="s">
        <v>170</v>
      </c>
      <c r="AV4" s="1271" t="s">
        <v>167</v>
      </c>
      <c r="AW4" s="1271" t="s">
        <v>168</v>
      </c>
      <c r="AX4" s="1924"/>
    </row>
    <row r="5" spans="1:51" s="1275" customFormat="1" ht="24" customHeight="1">
      <c r="A5" s="1273"/>
      <c r="B5" s="1274" t="s">
        <v>48</v>
      </c>
      <c r="C5" s="340" t="s">
        <v>1</v>
      </c>
      <c r="D5" s="477"/>
      <c r="E5" s="341">
        <f>COUNTA(E7,E9,E11,E13:E14,E16:E18,E20:E21,E23:E24,E26:E26,E28,E29,E31:E32,E34)</f>
        <v>18</v>
      </c>
      <c r="F5" s="477"/>
      <c r="G5" s="477"/>
      <c r="H5" s="477"/>
      <c r="I5" s="477"/>
      <c r="J5" s="343">
        <f>SUM(J7,J9,J11,J13:J14,J16:J18,J20:J21,J23:J24,J26:J26,J28:J29,J31:J32,J34)</f>
        <v>1169357</v>
      </c>
      <c r="K5" s="343">
        <f>SUM(K7,K9,K11,K13:K14,K16:K18,K20:K21,K23:K24,K26:K26,K28:K29,K31:K32,K34)</f>
        <v>20510.36</v>
      </c>
      <c r="L5" s="343">
        <f>SUM(L7,L9,L11,L13:L14,L16:L18,L20:L21,L23:L24,L26:L26,L28:L29,L31:L32,L34)</f>
        <v>28890.239999999998</v>
      </c>
      <c r="M5" s="477"/>
      <c r="N5" s="343"/>
      <c r="O5" s="343"/>
      <c r="P5" s="343"/>
      <c r="Q5" s="477"/>
      <c r="R5" s="343"/>
      <c r="S5" s="477"/>
      <c r="T5" s="477"/>
      <c r="U5" s="314"/>
      <c r="V5" s="340"/>
      <c r="W5" s="477"/>
      <c r="X5" s="477"/>
      <c r="Y5" s="477"/>
      <c r="Z5" s="477"/>
      <c r="AA5" s="477"/>
      <c r="AB5" s="477"/>
      <c r="AC5" s="478"/>
      <c r="AD5" s="340"/>
      <c r="AE5" s="340"/>
      <c r="AF5" s="477"/>
      <c r="AG5" s="477"/>
      <c r="AH5" s="477"/>
      <c r="AI5" s="477"/>
      <c r="AJ5" s="477"/>
      <c r="AK5" s="479"/>
      <c r="AL5" s="479"/>
      <c r="AM5" s="477"/>
      <c r="AN5" s="477"/>
      <c r="AO5" s="477"/>
      <c r="AP5" s="477"/>
      <c r="AQ5" s="477"/>
      <c r="AR5" s="477"/>
      <c r="AS5" s="477"/>
      <c r="AT5" s="477"/>
      <c r="AU5" s="477"/>
      <c r="AV5" s="477"/>
      <c r="AW5" s="477"/>
      <c r="AX5" s="479"/>
    </row>
    <row r="6" spans="1:51" s="1275" customFormat="1" ht="24" customHeight="1">
      <c r="A6" s="1276"/>
      <c r="B6" s="1277" t="s">
        <v>2136</v>
      </c>
      <c r="C6" s="340" t="s">
        <v>2001</v>
      </c>
      <c r="D6" s="340"/>
      <c r="E6" s="341">
        <f>COUNTA(E7)</f>
        <v>1</v>
      </c>
      <c r="F6" s="340"/>
      <c r="G6" s="340"/>
      <c r="H6" s="340"/>
      <c r="I6" s="477"/>
      <c r="J6" s="343">
        <f>SUM(J7)</f>
        <v>183879</v>
      </c>
      <c r="K6" s="343">
        <f>SUM(K7)</f>
        <v>0</v>
      </c>
      <c r="L6" s="343">
        <f>SUM(L7)</f>
        <v>0</v>
      </c>
      <c r="M6" s="340"/>
      <c r="N6" s="343">
        <f>SUM(N7)</f>
        <v>70</v>
      </c>
      <c r="O6" s="343">
        <f>SUM(O7)</f>
        <v>105</v>
      </c>
      <c r="P6" s="343">
        <f>SUM(P7)</f>
        <v>7350</v>
      </c>
      <c r="Q6" s="343"/>
      <c r="R6" s="343">
        <f>SUM(R7)</f>
        <v>0</v>
      </c>
      <c r="S6" s="477"/>
      <c r="T6" s="340"/>
      <c r="U6" s="314"/>
      <c r="V6" s="343"/>
      <c r="W6" s="343"/>
      <c r="X6" s="343"/>
      <c r="Y6" s="343"/>
      <c r="Z6" s="343"/>
      <c r="AA6" s="343"/>
      <c r="AB6" s="343"/>
      <c r="AC6" s="343"/>
      <c r="AD6" s="340"/>
      <c r="AE6" s="340"/>
      <c r="AF6" s="477"/>
      <c r="AG6" s="477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9"/>
      <c r="AX6" s="479"/>
    </row>
    <row r="7" spans="1:51" s="1280" customFormat="1" ht="24" customHeight="1">
      <c r="A7" s="1278"/>
      <c r="B7" s="1279"/>
      <c r="C7" s="324" t="s">
        <v>324</v>
      </c>
      <c r="D7" s="324"/>
      <c r="E7" s="324" t="s">
        <v>860</v>
      </c>
      <c r="F7" s="324" t="s">
        <v>641</v>
      </c>
      <c r="G7" s="324"/>
      <c r="H7" s="324" t="s">
        <v>641</v>
      </c>
      <c r="I7" s="393"/>
      <c r="J7" s="327">
        <v>183879</v>
      </c>
      <c r="K7" s="327"/>
      <c r="L7" s="327"/>
      <c r="M7" s="324" t="s">
        <v>290</v>
      </c>
      <c r="N7" s="327">
        <v>70</v>
      </c>
      <c r="O7" s="327">
        <v>105</v>
      </c>
      <c r="P7" s="327">
        <v>7350</v>
      </c>
      <c r="Q7" s="327"/>
      <c r="R7" s="327" t="s">
        <v>389</v>
      </c>
      <c r="S7" s="393"/>
      <c r="T7" s="324" t="s">
        <v>389</v>
      </c>
      <c r="U7" s="227"/>
      <c r="V7" s="324">
        <v>1984</v>
      </c>
      <c r="W7" s="327"/>
      <c r="X7" s="327"/>
      <c r="Y7" s="327"/>
      <c r="Z7" s="327"/>
      <c r="AA7" s="327"/>
      <c r="AB7" s="327"/>
      <c r="AC7" s="480">
        <v>2348</v>
      </c>
      <c r="AD7" s="324"/>
      <c r="AE7" s="324"/>
      <c r="AF7" s="393"/>
      <c r="AG7" s="393"/>
      <c r="AH7" s="393"/>
      <c r="AI7" s="393"/>
      <c r="AJ7" s="393"/>
      <c r="AK7" s="447"/>
      <c r="AL7" s="447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447" t="s">
        <v>861</v>
      </c>
    </row>
    <row r="8" spans="1:51" s="1275" customFormat="1" ht="24" customHeight="1">
      <c r="A8" s="1276"/>
      <c r="B8" s="1277" t="s">
        <v>2137</v>
      </c>
      <c r="C8" s="340" t="s">
        <v>2001</v>
      </c>
      <c r="D8" s="340"/>
      <c r="E8" s="341">
        <f>COUNTA(E9)</f>
        <v>1</v>
      </c>
      <c r="F8" s="340"/>
      <c r="G8" s="340"/>
      <c r="H8" s="340"/>
      <c r="I8" s="477"/>
      <c r="J8" s="343">
        <f>SUM(J9)</f>
        <v>18310</v>
      </c>
      <c r="K8" s="343">
        <f>SUM(K9)</f>
        <v>1227</v>
      </c>
      <c r="L8" s="343">
        <f>SUM(L9)</f>
        <v>1898</v>
      </c>
      <c r="M8" s="340"/>
      <c r="N8" s="343">
        <f>SUM(N9)</f>
        <v>71</v>
      </c>
      <c r="O8" s="343">
        <f>SUM(O9)</f>
        <v>108</v>
      </c>
      <c r="P8" s="343">
        <f>SUM(P9)</f>
        <v>15158</v>
      </c>
      <c r="Q8" s="343"/>
      <c r="R8" s="343">
        <f>SUM(R9)</f>
        <v>2612</v>
      </c>
      <c r="S8" s="477"/>
      <c r="T8" s="340"/>
      <c r="U8" s="227"/>
      <c r="V8" s="343"/>
      <c r="W8" s="343"/>
      <c r="X8" s="343"/>
      <c r="Y8" s="343"/>
      <c r="Z8" s="343"/>
      <c r="AA8" s="343"/>
      <c r="AB8" s="343"/>
      <c r="AC8" s="343"/>
      <c r="AD8" s="340"/>
      <c r="AE8" s="340"/>
      <c r="AF8" s="477"/>
      <c r="AG8" s="477"/>
      <c r="AH8" s="477"/>
      <c r="AI8" s="477"/>
      <c r="AJ8" s="477"/>
      <c r="AK8" s="477"/>
      <c r="AL8" s="477"/>
      <c r="AM8" s="477"/>
      <c r="AN8" s="477"/>
      <c r="AO8" s="477"/>
      <c r="AP8" s="477"/>
      <c r="AQ8" s="477"/>
      <c r="AR8" s="477"/>
      <c r="AS8" s="477"/>
      <c r="AT8" s="477"/>
      <c r="AU8" s="477"/>
      <c r="AV8" s="477"/>
      <c r="AW8" s="479"/>
      <c r="AX8" s="479"/>
    </row>
    <row r="9" spans="1:51" s="1280" customFormat="1" ht="24" customHeight="1">
      <c r="A9" s="1281" t="s">
        <v>171</v>
      </c>
      <c r="B9" s="1279"/>
      <c r="C9" s="324" t="s">
        <v>713</v>
      </c>
      <c r="D9" s="324" t="s">
        <v>718</v>
      </c>
      <c r="E9" s="324" t="s">
        <v>862</v>
      </c>
      <c r="F9" s="324" t="s">
        <v>566</v>
      </c>
      <c r="G9" s="324" t="s">
        <v>863</v>
      </c>
      <c r="H9" s="324" t="s">
        <v>2014</v>
      </c>
      <c r="I9" s="393"/>
      <c r="J9" s="327">
        <v>18310</v>
      </c>
      <c r="K9" s="327">
        <v>1227</v>
      </c>
      <c r="L9" s="327">
        <v>1898</v>
      </c>
      <c r="M9" s="324" t="s">
        <v>290</v>
      </c>
      <c r="N9" s="327">
        <v>71</v>
      </c>
      <c r="O9" s="327">
        <v>108</v>
      </c>
      <c r="P9" s="327">
        <v>15158</v>
      </c>
      <c r="Q9" s="327">
        <v>2597</v>
      </c>
      <c r="R9" s="327">
        <v>2612</v>
      </c>
      <c r="S9" s="393" t="s">
        <v>465</v>
      </c>
      <c r="T9" s="324" t="s">
        <v>466</v>
      </c>
      <c r="U9" s="227"/>
      <c r="V9" s="324">
        <v>2002</v>
      </c>
      <c r="W9" s="327"/>
      <c r="X9" s="327"/>
      <c r="Y9" s="327"/>
      <c r="Z9" s="327"/>
      <c r="AA9" s="327"/>
      <c r="AB9" s="327"/>
      <c r="AC9" s="327">
        <v>13588</v>
      </c>
      <c r="AD9" s="324"/>
      <c r="AE9" s="324"/>
      <c r="AF9" s="393">
        <v>1</v>
      </c>
      <c r="AG9" s="393">
        <v>72</v>
      </c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</row>
    <row r="10" spans="1:51" s="1275" customFormat="1" ht="24" customHeight="1">
      <c r="A10" s="1276"/>
      <c r="B10" s="1277" t="s">
        <v>271</v>
      </c>
      <c r="C10" s="340" t="s">
        <v>2001</v>
      </c>
      <c r="D10" s="340"/>
      <c r="E10" s="341">
        <f>COUNTA(E11)</f>
        <v>1</v>
      </c>
      <c r="F10" s="340"/>
      <c r="G10" s="340"/>
      <c r="H10" s="340"/>
      <c r="I10" s="477"/>
      <c r="J10" s="343">
        <f>SUM(J11)</f>
        <v>50760</v>
      </c>
      <c r="K10" s="343">
        <f>SUM(K11)</f>
        <v>297</v>
      </c>
      <c r="L10" s="343">
        <f>SUM(L11)</f>
        <v>297</v>
      </c>
      <c r="M10" s="343"/>
      <c r="N10" s="343">
        <f>SUM(N11)</f>
        <v>72</v>
      </c>
      <c r="O10" s="343">
        <f>SUM(O11)</f>
        <v>108</v>
      </c>
      <c r="P10" s="343">
        <f>SUM(P11)</f>
        <v>7776</v>
      </c>
      <c r="Q10" s="343"/>
      <c r="R10" s="343">
        <f>SUM(R11)</f>
        <v>1560</v>
      </c>
      <c r="S10" s="477"/>
      <c r="T10" s="340"/>
      <c r="U10" s="227"/>
      <c r="V10" s="343"/>
      <c r="W10" s="343"/>
      <c r="X10" s="343"/>
      <c r="Y10" s="343"/>
      <c r="Z10" s="343"/>
      <c r="AA10" s="343"/>
      <c r="AB10" s="343"/>
      <c r="AC10" s="343"/>
      <c r="AD10" s="340"/>
      <c r="AE10" s="340"/>
      <c r="AF10" s="477"/>
      <c r="AG10" s="477"/>
      <c r="AH10" s="477"/>
      <c r="AI10" s="477"/>
      <c r="AJ10" s="477"/>
      <c r="AK10" s="477"/>
      <c r="AL10" s="477"/>
      <c r="AM10" s="477"/>
      <c r="AN10" s="477"/>
      <c r="AO10" s="477"/>
      <c r="AP10" s="477"/>
      <c r="AQ10" s="477"/>
      <c r="AR10" s="477"/>
      <c r="AS10" s="477"/>
      <c r="AT10" s="477"/>
      <c r="AU10" s="477"/>
      <c r="AV10" s="477"/>
      <c r="AW10" s="479"/>
      <c r="AX10" s="479"/>
    </row>
    <row r="11" spans="1:51" s="1280" customFormat="1" ht="24" customHeight="1">
      <c r="A11" s="1281"/>
      <c r="B11" s="1279"/>
      <c r="C11" s="324" t="s">
        <v>2007</v>
      </c>
      <c r="D11" s="324"/>
      <c r="E11" s="324" t="s">
        <v>2015</v>
      </c>
      <c r="F11" s="324" t="s">
        <v>1977</v>
      </c>
      <c r="G11" s="324"/>
      <c r="H11" s="324" t="s">
        <v>2016</v>
      </c>
      <c r="I11" s="393"/>
      <c r="J11" s="327">
        <v>50760</v>
      </c>
      <c r="K11" s="327">
        <v>297</v>
      </c>
      <c r="L11" s="327">
        <v>297</v>
      </c>
      <c r="M11" s="324" t="s">
        <v>1979</v>
      </c>
      <c r="N11" s="327">
        <v>72</v>
      </c>
      <c r="O11" s="327">
        <v>108</v>
      </c>
      <c r="P11" s="327">
        <v>7776</v>
      </c>
      <c r="Q11" s="327"/>
      <c r="R11" s="327">
        <v>1560</v>
      </c>
      <c r="S11" s="393"/>
      <c r="T11" s="324" t="s">
        <v>2017</v>
      </c>
      <c r="U11" s="227"/>
      <c r="V11" s="324">
        <v>2001</v>
      </c>
      <c r="W11" s="327"/>
      <c r="X11" s="327"/>
      <c r="Y11" s="327"/>
      <c r="Z11" s="327"/>
      <c r="AA11" s="327"/>
      <c r="AB11" s="327"/>
      <c r="AC11" s="327">
        <v>632</v>
      </c>
      <c r="AD11" s="324"/>
      <c r="AE11" s="324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  <c r="AR11" s="393"/>
      <c r="AS11" s="393"/>
      <c r="AT11" s="393"/>
      <c r="AU11" s="393"/>
      <c r="AV11" s="393"/>
      <c r="AW11" s="393"/>
      <c r="AX11" s="393"/>
    </row>
    <row r="12" spans="1:51" s="1284" customFormat="1" ht="24" customHeight="1">
      <c r="A12" s="1282"/>
      <c r="B12" s="1283" t="s">
        <v>13527</v>
      </c>
      <c r="C12" s="340" t="s">
        <v>13537</v>
      </c>
      <c r="D12" s="340"/>
      <c r="E12" s="341">
        <f>COUNTA(E13:E14)</f>
        <v>2</v>
      </c>
      <c r="F12" s="340"/>
      <c r="G12" s="340"/>
      <c r="H12" s="340"/>
      <c r="I12" s="477"/>
      <c r="J12" s="343">
        <f>SUM(J13:J14)</f>
        <v>255935</v>
      </c>
      <c r="K12" s="343">
        <f>SUM(K13:K14)</f>
        <v>6414</v>
      </c>
      <c r="L12" s="343">
        <f>SUM(L13:L14)</f>
        <v>6762</v>
      </c>
      <c r="M12" s="340"/>
      <c r="N12" s="343">
        <f>SUM(N13:N14)</f>
        <v>122</v>
      </c>
      <c r="O12" s="343">
        <f>SUM(O13:O14)</f>
        <v>197.5</v>
      </c>
      <c r="P12" s="343">
        <f>SUM(P13:P14)</f>
        <v>12081.2</v>
      </c>
      <c r="Q12" s="343"/>
      <c r="R12" s="343">
        <f>SUM(R13:R14)</f>
        <v>5138</v>
      </c>
      <c r="S12" s="477"/>
      <c r="T12" s="340"/>
      <c r="U12" s="227"/>
      <c r="V12" s="343"/>
      <c r="W12" s="343"/>
      <c r="X12" s="343"/>
      <c r="Y12" s="343"/>
      <c r="Z12" s="343"/>
      <c r="AA12" s="343"/>
      <c r="AB12" s="343"/>
      <c r="AC12" s="343"/>
      <c r="AD12" s="340"/>
      <c r="AE12" s="340"/>
      <c r="AF12" s="477"/>
      <c r="AG12" s="477"/>
      <c r="AH12" s="477"/>
      <c r="AI12" s="477"/>
      <c r="AJ12" s="477"/>
      <c r="AK12" s="477"/>
      <c r="AL12" s="477"/>
      <c r="AM12" s="477"/>
      <c r="AN12" s="477"/>
      <c r="AO12" s="477"/>
      <c r="AP12" s="477"/>
      <c r="AQ12" s="477"/>
      <c r="AR12" s="477"/>
      <c r="AS12" s="477"/>
      <c r="AT12" s="477"/>
      <c r="AU12" s="477"/>
      <c r="AV12" s="477"/>
      <c r="AW12" s="481"/>
      <c r="AX12" s="481"/>
    </row>
    <row r="13" spans="1:51" s="1287" customFormat="1" ht="24" customHeight="1">
      <c r="A13" s="1285"/>
      <c r="B13" s="1286"/>
      <c r="C13" s="324" t="s">
        <v>10277</v>
      </c>
      <c r="D13" s="324"/>
      <c r="E13" s="324" t="s">
        <v>864</v>
      </c>
      <c r="F13" s="324" t="s">
        <v>582</v>
      </c>
      <c r="G13" s="324"/>
      <c r="H13" s="324" t="s">
        <v>807</v>
      </c>
      <c r="I13" s="393"/>
      <c r="J13" s="327">
        <v>13451</v>
      </c>
      <c r="K13" s="327">
        <v>239</v>
      </c>
      <c r="L13" s="327">
        <v>239</v>
      </c>
      <c r="M13" s="324" t="s">
        <v>290</v>
      </c>
      <c r="N13" s="327">
        <v>63</v>
      </c>
      <c r="O13" s="327">
        <v>101</v>
      </c>
      <c r="P13" s="327">
        <v>6388.2</v>
      </c>
      <c r="Q13" s="327"/>
      <c r="R13" s="327"/>
      <c r="S13" s="393"/>
      <c r="T13" s="324"/>
      <c r="U13" s="347"/>
      <c r="V13" s="324">
        <v>2005</v>
      </c>
      <c r="W13" s="327"/>
      <c r="X13" s="327"/>
      <c r="Y13" s="327"/>
      <c r="Z13" s="327"/>
      <c r="AA13" s="327"/>
      <c r="AB13" s="327"/>
      <c r="AC13" s="345">
        <v>1934</v>
      </c>
      <c r="AD13" s="324"/>
      <c r="AE13" s="324"/>
      <c r="AF13" s="393"/>
      <c r="AG13" s="393"/>
      <c r="AH13" s="393"/>
      <c r="AI13" s="393"/>
      <c r="AJ13" s="393"/>
      <c r="AK13" s="346"/>
      <c r="AL13" s="346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46"/>
    </row>
    <row r="14" spans="1:51" s="1287" customFormat="1" ht="24" customHeight="1">
      <c r="A14" s="1285"/>
      <c r="B14" s="1288"/>
      <c r="C14" s="324" t="s">
        <v>804</v>
      </c>
      <c r="D14" s="324"/>
      <c r="E14" s="324" t="s">
        <v>8919</v>
      </c>
      <c r="F14" s="324" t="s">
        <v>582</v>
      </c>
      <c r="G14" s="324"/>
      <c r="H14" s="324" t="s">
        <v>807</v>
      </c>
      <c r="I14" s="393"/>
      <c r="J14" s="327">
        <v>242484</v>
      </c>
      <c r="K14" s="327">
        <v>6175</v>
      </c>
      <c r="L14" s="327">
        <v>6523</v>
      </c>
      <c r="M14" s="324" t="s">
        <v>290</v>
      </c>
      <c r="N14" s="327">
        <v>59</v>
      </c>
      <c r="O14" s="327">
        <v>96.5</v>
      </c>
      <c r="P14" s="327">
        <v>5693</v>
      </c>
      <c r="Q14" s="327"/>
      <c r="R14" s="327">
        <v>5138</v>
      </c>
      <c r="S14" s="393"/>
      <c r="T14" s="324"/>
      <c r="U14" s="347"/>
      <c r="V14" s="324">
        <v>2014</v>
      </c>
      <c r="W14" s="327"/>
      <c r="X14" s="327"/>
      <c r="Y14" s="327"/>
      <c r="Z14" s="327"/>
      <c r="AA14" s="327"/>
      <c r="AB14" s="327"/>
      <c r="AC14" s="345"/>
      <c r="AD14" s="324"/>
      <c r="AE14" s="324"/>
      <c r="AF14" s="393"/>
      <c r="AG14" s="393"/>
      <c r="AH14" s="393"/>
      <c r="AI14" s="393"/>
      <c r="AJ14" s="393"/>
      <c r="AK14" s="346"/>
      <c r="AL14" s="346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46"/>
    </row>
    <row r="15" spans="1:51" s="1275" customFormat="1" ht="24" customHeight="1">
      <c r="A15" s="1289" t="s">
        <v>171</v>
      </c>
      <c r="B15" s="1283" t="s">
        <v>541</v>
      </c>
      <c r="C15" s="340" t="s">
        <v>2001</v>
      </c>
      <c r="D15" s="340"/>
      <c r="E15" s="341">
        <f>COUNTA(E16:E18)</f>
        <v>3</v>
      </c>
      <c r="F15" s="340"/>
      <c r="G15" s="340"/>
      <c r="H15" s="340"/>
      <c r="I15" s="477"/>
      <c r="J15" s="343">
        <f>SUM(J16:J18)</f>
        <v>44017</v>
      </c>
      <c r="K15" s="343">
        <f>SUM(K16:K18)</f>
        <v>1294</v>
      </c>
      <c r="L15" s="343">
        <f>SUM(L16:L18)</f>
        <v>6903</v>
      </c>
      <c r="M15" s="340"/>
      <c r="N15" s="343">
        <f>SUM(N16:N18)</f>
        <v>144</v>
      </c>
      <c r="O15" s="343">
        <f>SUM(O16:O18)</f>
        <v>206</v>
      </c>
      <c r="P15" s="343">
        <f>SUM(P16:P18)</f>
        <v>11546</v>
      </c>
      <c r="Q15" s="343"/>
      <c r="R15" s="343">
        <f>SUM(R16:R18)</f>
        <v>3400</v>
      </c>
      <c r="S15" s="477"/>
      <c r="T15" s="340"/>
      <c r="U15" s="236"/>
      <c r="V15" s="343"/>
      <c r="W15" s="343"/>
      <c r="X15" s="343"/>
      <c r="Y15" s="343"/>
      <c r="Z15" s="343"/>
      <c r="AA15" s="343"/>
      <c r="AB15" s="343"/>
      <c r="AC15" s="343"/>
      <c r="AD15" s="340"/>
      <c r="AE15" s="340"/>
      <c r="AF15" s="477"/>
      <c r="AG15" s="477"/>
      <c r="AH15" s="477"/>
      <c r="AI15" s="477"/>
      <c r="AJ15" s="477"/>
      <c r="AK15" s="477"/>
      <c r="AL15" s="477"/>
      <c r="AM15" s="477"/>
      <c r="AN15" s="477"/>
      <c r="AO15" s="477"/>
      <c r="AP15" s="477"/>
      <c r="AQ15" s="477"/>
      <c r="AR15" s="477"/>
      <c r="AS15" s="477"/>
      <c r="AT15" s="477"/>
      <c r="AU15" s="477"/>
      <c r="AV15" s="477"/>
      <c r="AW15" s="479"/>
      <c r="AX15" s="479"/>
    </row>
    <row r="16" spans="1:51" s="1280" customFormat="1" ht="24" customHeight="1">
      <c r="A16" s="1281"/>
      <c r="B16" s="1290"/>
      <c r="C16" s="324" t="s">
        <v>12614</v>
      </c>
      <c r="D16" s="324" t="s">
        <v>20045</v>
      </c>
      <c r="E16" s="324" t="s">
        <v>16288</v>
      </c>
      <c r="F16" s="327" t="s">
        <v>12614</v>
      </c>
      <c r="G16" s="233" t="s">
        <v>20046</v>
      </c>
      <c r="H16" s="327" t="s">
        <v>12614</v>
      </c>
      <c r="I16" s="477"/>
      <c r="J16" s="327">
        <v>24000</v>
      </c>
      <c r="K16" s="327">
        <v>428</v>
      </c>
      <c r="L16" s="327">
        <v>428</v>
      </c>
      <c r="M16" s="393" t="s">
        <v>1978</v>
      </c>
      <c r="N16" s="327">
        <v>28</v>
      </c>
      <c r="O16" s="327">
        <v>15</v>
      </c>
      <c r="P16" s="327">
        <v>428</v>
      </c>
      <c r="Q16" s="343"/>
      <c r="R16" s="343"/>
      <c r="S16" s="477"/>
      <c r="T16" s="340"/>
      <c r="U16" s="236"/>
      <c r="V16" s="324">
        <v>2020</v>
      </c>
      <c r="W16" s="343"/>
      <c r="X16" s="343"/>
      <c r="Y16" s="343"/>
      <c r="Z16" s="343"/>
      <c r="AA16" s="343"/>
      <c r="AB16" s="343"/>
      <c r="AC16" s="343"/>
      <c r="AD16" s="340"/>
      <c r="AE16" s="340"/>
      <c r="AF16" s="477"/>
      <c r="AG16" s="477"/>
      <c r="AH16" s="477"/>
      <c r="AI16" s="477"/>
      <c r="AJ16" s="477"/>
      <c r="AK16" s="477"/>
      <c r="AL16" s="477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9"/>
      <c r="AX16" s="482"/>
      <c r="AY16" s="1291"/>
    </row>
    <row r="17" spans="1:51" s="1280" customFormat="1" ht="24" customHeight="1">
      <c r="A17" s="1281"/>
      <c r="B17" s="1290"/>
      <c r="C17" s="324" t="s">
        <v>8396</v>
      </c>
      <c r="D17" s="324" t="s">
        <v>20047</v>
      </c>
      <c r="E17" s="324" t="s">
        <v>8397</v>
      </c>
      <c r="F17" s="327" t="s">
        <v>2700</v>
      </c>
      <c r="G17" s="327" t="s">
        <v>8398</v>
      </c>
      <c r="H17" s="327" t="s">
        <v>2705</v>
      </c>
      <c r="I17" s="393">
        <v>1</v>
      </c>
      <c r="J17" s="327">
        <v>13255</v>
      </c>
      <c r="K17" s="327">
        <v>866</v>
      </c>
      <c r="L17" s="327">
        <v>6475</v>
      </c>
      <c r="M17" s="393" t="s">
        <v>290</v>
      </c>
      <c r="N17" s="327">
        <v>58</v>
      </c>
      <c r="O17" s="327">
        <v>100</v>
      </c>
      <c r="P17" s="327">
        <v>5840</v>
      </c>
      <c r="Q17" s="327">
        <v>1993</v>
      </c>
      <c r="R17" s="327">
        <v>2500</v>
      </c>
      <c r="S17" s="327" t="s">
        <v>465</v>
      </c>
      <c r="T17" s="324" t="s">
        <v>466</v>
      </c>
      <c r="U17" s="236"/>
      <c r="V17" s="324">
        <v>1997</v>
      </c>
      <c r="W17" s="327">
        <v>9</v>
      </c>
      <c r="X17" s="393"/>
      <c r="Y17" s="483"/>
      <c r="Z17" s="483"/>
      <c r="AA17" s="483"/>
      <c r="AB17" s="483"/>
      <c r="AC17" s="324">
        <v>900</v>
      </c>
      <c r="AD17" s="324"/>
      <c r="AE17" s="483"/>
      <c r="AF17" s="483"/>
      <c r="AG17" s="483"/>
      <c r="AH17" s="483"/>
      <c r="AI17" s="483"/>
      <c r="AJ17" s="483"/>
      <c r="AK17" s="483"/>
      <c r="AL17" s="483"/>
      <c r="AM17" s="483"/>
      <c r="AN17" s="483"/>
      <c r="AO17" s="483"/>
      <c r="AP17" s="483"/>
      <c r="AQ17" s="483"/>
      <c r="AR17" s="483"/>
      <c r="AS17" s="483"/>
      <c r="AT17" s="483"/>
      <c r="AU17" s="483"/>
      <c r="AV17" s="483"/>
      <c r="AW17" s="483"/>
      <c r="AX17" s="483" t="s">
        <v>7098</v>
      </c>
      <c r="AY17" s="1291"/>
    </row>
    <row r="18" spans="1:51" s="1280" customFormat="1" ht="24" customHeight="1">
      <c r="A18" s="1281"/>
      <c r="B18" s="1279"/>
      <c r="C18" s="324" t="s">
        <v>2751</v>
      </c>
      <c r="D18" s="324" t="s">
        <v>20048</v>
      </c>
      <c r="E18" s="324" t="s">
        <v>20049</v>
      </c>
      <c r="F18" s="324" t="s">
        <v>2751</v>
      </c>
      <c r="G18" s="324" t="s">
        <v>8398</v>
      </c>
      <c r="H18" s="324" t="s">
        <v>10703</v>
      </c>
      <c r="I18" s="393">
        <v>1</v>
      </c>
      <c r="J18" s="327">
        <v>6762</v>
      </c>
      <c r="K18" s="327"/>
      <c r="L18" s="327"/>
      <c r="M18" s="324" t="s">
        <v>290</v>
      </c>
      <c r="N18" s="327">
        <v>58</v>
      </c>
      <c r="O18" s="327">
        <v>91</v>
      </c>
      <c r="P18" s="327">
        <v>5278</v>
      </c>
      <c r="Q18" s="327">
        <v>1993</v>
      </c>
      <c r="R18" s="327">
        <v>900</v>
      </c>
      <c r="S18" s="393" t="s">
        <v>465</v>
      </c>
      <c r="T18" s="324" t="s">
        <v>466</v>
      </c>
      <c r="U18" s="236"/>
      <c r="V18" s="324">
        <v>2007</v>
      </c>
      <c r="W18" s="327">
        <v>9</v>
      </c>
      <c r="X18" s="327"/>
      <c r="Y18" s="327"/>
      <c r="Z18" s="327"/>
      <c r="AA18" s="327"/>
      <c r="AB18" s="327"/>
      <c r="AC18" s="327">
        <v>1100</v>
      </c>
      <c r="AD18" s="324"/>
      <c r="AE18" s="324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447"/>
      <c r="AX18" s="447"/>
      <c r="AY18" s="1291" t="s">
        <v>19839</v>
      </c>
    </row>
    <row r="19" spans="1:51" s="1275" customFormat="1" ht="24" customHeight="1">
      <c r="A19" s="1292" t="s">
        <v>171</v>
      </c>
      <c r="B19" s="1293" t="s">
        <v>57</v>
      </c>
      <c r="C19" s="340" t="s">
        <v>2001</v>
      </c>
      <c r="D19" s="340"/>
      <c r="E19" s="341">
        <f>COUNTA(E20:E21)</f>
        <v>2</v>
      </c>
      <c r="F19" s="340"/>
      <c r="G19" s="340"/>
      <c r="H19" s="340"/>
      <c r="I19" s="340"/>
      <c r="J19" s="343">
        <f>SUM(J20:J21)</f>
        <v>38157</v>
      </c>
      <c r="K19" s="343">
        <f t="shared" ref="K19:L19" si="0">SUM(K20:K21)</f>
        <v>332.86</v>
      </c>
      <c r="L19" s="343">
        <f t="shared" si="0"/>
        <v>483.24</v>
      </c>
      <c r="M19" s="343"/>
      <c r="N19" s="343">
        <f t="shared" ref="N19:R19" si="1">SUM(N20:N21)</f>
        <v>135</v>
      </c>
      <c r="O19" s="343">
        <f t="shared" si="1"/>
        <v>207</v>
      </c>
      <c r="P19" s="343">
        <f t="shared" si="1"/>
        <v>17344</v>
      </c>
      <c r="Q19" s="343">
        <f t="shared" si="1"/>
        <v>1600</v>
      </c>
      <c r="R19" s="343">
        <f t="shared" si="1"/>
        <v>1600</v>
      </c>
      <c r="S19" s="340"/>
      <c r="T19" s="340"/>
      <c r="U19" s="227"/>
      <c r="V19" s="340"/>
      <c r="W19" s="340"/>
      <c r="X19" s="340"/>
      <c r="Y19" s="340"/>
      <c r="Z19" s="340"/>
      <c r="AA19" s="340"/>
      <c r="AB19" s="340"/>
      <c r="AC19" s="343">
        <f>SUM(AC20:AC21)</f>
        <v>9955</v>
      </c>
      <c r="AD19" s="340"/>
      <c r="AE19" s="340"/>
      <c r="AF19" s="340"/>
      <c r="AG19" s="340"/>
      <c r="AH19" s="340"/>
      <c r="AI19" s="340"/>
      <c r="AJ19" s="340"/>
      <c r="AK19" s="479"/>
      <c r="AL19" s="479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0"/>
      <c r="AX19" s="479"/>
    </row>
    <row r="20" spans="1:51" s="1280" customFormat="1" ht="24" customHeight="1">
      <c r="A20" s="1294"/>
      <c r="B20" s="1295"/>
      <c r="C20" s="484" t="s">
        <v>613</v>
      </c>
      <c r="D20" s="484" t="s">
        <v>9070</v>
      </c>
      <c r="E20" s="485" t="s">
        <v>9071</v>
      </c>
      <c r="F20" s="484" t="s">
        <v>613</v>
      </c>
      <c r="G20" s="484" t="s">
        <v>613</v>
      </c>
      <c r="H20" s="484" t="s">
        <v>3802</v>
      </c>
      <c r="I20" s="327">
        <v>1</v>
      </c>
      <c r="J20" s="327">
        <v>21239</v>
      </c>
      <c r="K20" s="327">
        <v>151.86000000000001</v>
      </c>
      <c r="L20" s="327">
        <v>219.24</v>
      </c>
      <c r="M20" s="484" t="s">
        <v>290</v>
      </c>
      <c r="N20" s="327">
        <v>72</v>
      </c>
      <c r="O20" s="327">
        <v>102</v>
      </c>
      <c r="P20" s="327">
        <v>7344</v>
      </c>
      <c r="Q20" s="327">
        <v>800</v>
      </c>
      <c r="R20" s="327">
        <v>1000</v>
      </c>
      <c r="S20" s="484" t="s">
        <v>9072</v>
      </c>
      <c r="T20" s="484" t="s">
        <v>466</v>
      </c>
      <c r="U20" s="234"/>
      <c r="V20" s="324" t="s">
        <v>9073</v>
      </c>
      <c r="W20" s="484" t="s">
        <v>9074</v>
      </c>
      <c r="X20" s="484" t="s">
        <v>9075</v>
      </c>
      <c r="Y20" s="484"/>
      <c r="Z20" s="484"/>
      <c r="AA20" s="484"/>
      <c r="AB20" s="484"/>
      <c r="AC20" s="327">
        <v>1455</v>
      </c>
      <c r="AD20" s="484"/>
      <c r="AE20" s="484"/>
      <c r="AF20" s="484"/>
      <c r="AG20" s="484"/>
      <c r="AH20" s="484"/>
      <c r="AI20" s="484"/>
      <c r="AJ20" s="484"/>
      <c r="AK20" s="484"/>
      <c r="AL20" s="484" t="s">
        <v>2721</v>
      </c>
      <c r="AM20" s="327">
        <v>1</v>
      </c>
      <c r="AN20" s="327">
        <v>500</v>
      </c>
      <c r="AO20" s="484"/>
      <c r="AP20" s="484" t="s">
        <v>613</v>
      </c>
      <c r="AQ20" s="484"/>
      <c r="AR20" s="484"/>
      <c r="AS20" s="484"/>
      <c r="AT20" s="484"/>
      <c r="AU20" s="484"/>
      <c r="AV20" s="484"/>
      <c r="AW20" s="484"/>
      <c r="AX20" s="484"/>
    </row>
    <row r="21" spans="1:51" s="1280" customFormat="1" ht="24" customHeight="1">
      <c r="A21" s="1294"/>
      <c r="B21" s="1296"/>
      <c r="C21" s="484" t="s">
        <v>632</v>
      </c>
      <c r="D21" s="484" t="s">
        <v>9070</v>
      </c>
      <c r="E21" s="485" t="s">
        <v>9076</v>
      </c>
      <c r="F21" s="484" t="s">
        <v>632</v>
      </c>
      <c r="G21" s="484" t="s">
        <v>613</v>
      </c>
      <c r="H21" s="484" t="s">
        <v>305</v>
      </c>
      <c r="I21" s="327">
        <v>1</v>
      </c>
      <c r="J21" s="327">
        <v>16918</v>
      </c>
      <c r="K21" s="327">
        <v>181</v>
      </c>
      <c r="L21" s="327">
        <v>264</v>
      </c>
      <c r="M21" s="484" t="s">
        <v>290</v>
      </c>
      <c r="N21" s="327">
        <v>63</v>
      </c>
      <c r="O21" s="327">
        <v>105</v>
      </c>
      <c r="P21" s="327">
        <v>10000</v>
      </c>
      <c r="Q21" s="327">
        <v>800</v>
      </c>
      <c r="R21" s="327">
        <v>600</v>
      </c>
      <c r="S21" s="484" t="s">
        <v>9072</v>
      </c>
      <c r="T21" s="484" t="s">
        <v>466</v>
      </c>
      <c r="U21" s="227"/>
      <c r="V21" s="324" t="s">
        <v>10013</v>
      </c>
      <c r="W21" s="484" t="s">
        <v>9074</v>
      </c>
      <c r="X21" s="484" t="s">
        <v>9075</v>
      </c>
      <c r="Y21" s="484"/>
      <c r="Z21" s="484"/>
      <c r="AA21" s="484"/>
      <c r="AB21" s="484"/>
      <c r="AC21" s="327">
        <v>8500</v>
      </c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</row>
    <row r="22" spans="1:51" s="1275" customFormat="1" ht="24" customHeight="1">
      <c r="A22" s="1292"/>
      <c r="B22" s="1297" t="s">
        <v>59</v>
      </c>
      <c r="C22" s="486" t="s">
        <v>2001</v>
      </c>
      <c r="D22" s="486"/>
      <c r="E22" s="341">
        <f>COUNTA(E23:E24)</f>
        <v>2</v>
      </c>
      <c r="F22" s="486"/>
      <c r="G22" s="486"/>
      <c r="H22" s="486"/>
      <c r="I22" s="343"/>
      <c r="J22" s="343">
        <f>SUM(J23:J24)</f>
        <v>43662</v>
      </c>
      <c r="K22" s="343">
        <f>SUM(K23:K24)</f>
        <v>247.5</v>
      </c>
      <c r="L22" s="343">
        <f>SUM(L23:L24)</f>
        <v>1950</v>
      </c>
      <c r="M22" s="486"/>
      <c r="N22" s="343">
        <f>SUM(N23:N24)</f>
        <v>118</v>
      </c>
      <c r="O22" s="343">
        <f>SUM(O23:O24)</f>
        <v>193.4</v>
      </c>
      <c r="P22" s="343">
        <f>SUM(P23:P24)</f>
        <v>25098</v>
      </c>
      <c r="Q22" s="343"/>
      <c r="R22" s="343">
        <f>SUM(R23:R24)</f>
        <v>1388</v>
      </c>
      <c r="S22" s="486"/>
      <c r="T22" s="486"/>
      <c r="U22" s="227"/>
      <c r="V22" s="340"/>
      <c r="W22" s="486"/>
      <c r="X22" s="486"/>
      <c r="Y22" s="486"/>
      <c r="Z22" s="486"/>
      <c r="AA22" s="486"/>
      <c r="AB22" s="486"/>
      <c r="AC22" s="343"/>
      <c r="AD22" s="479"/>
      <c r="AE22" s="479"/>
      <c r="AF22" s="479"/>
      <c r="AG22" s="479"/>
      <c r="AH22" s="479"/>
      <c r="AI22" s="479"/>
      <c r="AJ22" s="479"/>
      <c r="AK22" s="479"/>
      <c r="AL22" s="479"/>
      <c r="AM22" s="479"/>
      <c r="AN22" s="479"/>
      <c r="AO22" s="479"/>
      <c r="AP22" s="479"/>
      <c r="AQ22" s="479"/>
      <c r="AR22" s="479"/>
      <c r="AS22" s="479"/>
      <c r="AT22" s="479"/>
      <c r="AU22" s="479"/>
      <c r="AV22" s="479"/>
      <c r="AW22" s="479"/>
      <c r="AX22" s="479"/>
    </row>
    <row r="23" spans="1:51" s="1280" customFormat="1" ht="24" customHeight="1">
      <c r="A23" s="1294"/>
      <c r="B23" s="1295"/>
      <c r="C23" s="484" t="s">
        <v>13027</v>
      </c>
      <c r="D23" s="484" t="s">
        <v>22444</v>
      </c>
      <c r="E23" s="456" t="s">
        <v>13346</v>
      </c>
      <c r="F23" s="484" t="s">
        <v>505</v>
      </c>
      <c r="G23" s="484"/>
      <c r="H23" s="484" t="s">
        <v>13347</v>
      </c>
      <c r="I23" s="327"/>
      <c r="J23" s="327">
        <v>12322</v>
      </c>
      <c r="K23" s="327"/>
      <c r="L23" s="327">
        <v>953</v>
      </c>
      <c r="M23" s="484" t="s">
        <v>1979</v>
      </c>
      <c r="N23" s="327">
        <v>55</v>
      </c>
      <c r="O23" s="327">
        <v>92</v>
      </c>
      <c r="P23" s="327">
        <v>12322</v>
      </c>
      <c r="Q23" s="327"/>
      <c r="R23" s="327">
        <v>388</v>
      </c>
      <c r="S23" s="484"/>
      <c r="T23" s="484" t="s">
        <v>1988</v>
      </c>
      <c r="U23" s="227"/>
      <c r="V23" s="324">
        <v>2017</v>
      </c>
      <c r="W23" s="484"/>
      <c r="X23" s="484"/>
      <c r="Y23" s="484"/>
      <c r="Z23" s="484"/>
      <c r="AA23" s="484"/>
      <c r="AB23" s="484"/>
      <c r="AC23" s="32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 t="s">
        <v>17607</v>
      </c>
    </row>
    <row r="24" spans="1:51" s="1280" customFormat="1" ht="24" customHeight="1">
      <c r="A24" s="1294"/>
      <c r="B24" s="1279"/>
      <c r="C24" s="324" t="s">
        <v>698</v>
      </c>
      <c r="D24" s="324" t="s">
        <v>22445</v>
      </c>
      <c r="E24" s="324" t="s">
        <v>865</v>
      </c>
      <c r="F24" s="324" t="s">
        <v>698</v>
      </c>
      <c r="G24" s="324" t="s">
        <v>22446</v>
      </c>
      <c r="H24" s="324" t="s">
        <v>698</v>
      </c>
      <c r="I24" s="327"/>
      <c r="J24" s="327">
        <v>31340</v>
      </c>
      <c r="K24" s="327">
        <v>247.5</v>
      </c>
      <c r="L24" s="327">
        <v>997</v>
      </c>
      <c r="M24" s="324" t="s">
        <v>290</v>
      </c>
      <c r="N24" s="327">
        <v>63</v>
      </c>
      <c r="O24" s="327">
        <v>101.4</v>
      </c>
      <c r="P24" s="327">
        <v>12776</v>
      </c>
      <c r="Q24" s="327"/>
      <c r="R24" s="327">
        <v>1000</v>
      </c>
      <c r="S24" s="484"/>
      <c r="T24" s="324" t="s">
        <v>466</v>
      </c>
      <c r="U24" s="227"/>
      <c r="V24" s="324">
        <v>2004</v>
      </c>
      <c r="W24" s="327"/>
      <c r="X24" s="327"/>
      <c r="Y24" s="327"/>
      <c r="Z24" s="327"/>
      <c r="AA24" s="327"/>
      <c r="AB24" s="327"/>
      <c r="AC24" s="327">
        <v>5200</v>
      </c>
      <c r="AD24" s="484"/>
      <c r="AE24" s="484"/>
      <c r="AF24" s="484"/>
      <c r="AG24" s="484"/>
      <c r="AH24" s="484"/>
      <c r="AI24" s="484"/>
      <c r="AJ24" s="484"/>
      <c r="AK24" s="484"/>
      <c r="AL24" s="484"/>
      <c r="AM24" s="327"/>
      <c r="AN24" s="327"/>
      <c r="AO24" s="484"/>
      <c r="AP24" s="484"/>
      <c r="AQ24" s="484"/>
      <c r="AR24" s="484"/>
      <c r="AS24" s="484"/>
      <c r="AT24" s="484"/>
      <c r="AU24" s="484"/>
      <c r="AV24" s="484"/>
      <c r="AW24" s="484"/>
      <c r="AX24" s="484"/>
    </row>
    <row r="25" spans="1:51" s="1275" customFormat="1" ht="24" customHeight="1">
      <c r="A25" s="1282" t="s">
        <v>171</v>
      </c>
      <c r="B25" s="1298" t="s">
        <v>90</v>
      </c>
      <c r="C25" s="340" t="s">
        <v>2001</v>
      </c>
      <c r="D25" s="340"/>
      <c r="E25" s="341">
        <f>COUNTA(E26:E26)</f>
        <v>1</v>
      </c>
      <c r="F25" s="340"/>
      <c r="G25" s="340"/>
      <c r="H25" s="340"/>
      <c r="I25" s="343"/>
      <c r="J25" s="343">
        <f>SUM(J26:J26)</f>
        <v>14063</v>
      </c>
      <c r="K25" s="343">
        <f>SUM(K26:K26)</f>
        <v>655</v>
      </c>
      <c r="L25" s="343">
        <f>SUM(L26:L26)</f>
        <v>0</v>
      </c>
      <c r="M25" s="340"/>
      <c r="N25" s="343">
        <f>SUM(N26:N26)</f>
        <v>63</v>
      </c>
      <c r="O25" s="343">
        <f>SUM(O26:O26)</f>
        <v>103</v>
      </c>
      <c r="P25" s="343">
        <f>SUM(P26:P26)</f>
        <v>6489</v>
      </c>
      <c r="Q25" s="343"/>
      <c r="R25" s="343">
        <f>SUM(R26:R26)</f>
        <v>560</v>
      </c>
      <c r="S25" s="486"/>
      <c r="T25" s="340"/>
      <c r="U25" s="227"/>
      <c r="V25" s="340"/>
      <c r="W25" s="343"/>
      <c r="X25" s="343"/>
      <c r="Y25" s="343"/>
      <c r="Z25" s="343"/>
      <c r="AA25" s="343"/>
      <c r="AB25" s="343"/>
      <c r="AC25" s="343"/>
      <c r="AD25" s="486"/>
      <c r="AE25" s="486"/>
      <c r="AF25" s="486"/>
      <c r="AG25" s="486"/>
      <c r="AH25" s="486"/>
      <c r="AI25" s="486"/>
      <c r="AJ25" s="486"/>
      <c r="AK25" s="486"/>
      <c r="AL25" s="486"/>
      <c r="AM25" s="343"/>
      <c r="AN25" s="343"/>
      <c r="AO25" s="486"/>
      <c r="AP25" s="486"/>
      <c r="AQ25" s="486"/>
      <c r="AR25" s="486"/>
      <c r="AS25" s="486"/>
      <c r="AT25" s="486"/>
      <c r="AU25" s="486"/>
      <c r="AV25" s="486"/>
      <c r="AW25" s="486"/>
      <c r="AX25" s="486"/>
    </row>
    <row r="26" spans="1:51" s="1280" customFormat="1" ht="24" customHeight="1">
      <c r="A26" s="1281"/>
      <c r="B26" s="1279"/>
      <c r="C26" s="324" t="s">
        <v>1718</v>
      </c>
      <c r="D26" s="324" t="s">
        <v>23009</v>
      </c>
      <c r="E26" s="324" t="s">
        <v>4535</v>
      </c>
      <c r="F26" s="324" t="s">
        <v>1718</v>
      </c>
      <c r="G26" s="324" t="s">
        <v>1944</v>
      </c>
      <c r="H26" s="324" t="s">
        <v>1718</v>
      </c>
      <c r="I26" s="487">
        <v>3</v>
      </c>
      <c r="J26" s="327">
        <v>14063</v>
      </c>
      <c r="K26" s="327">
        <v>655</v>
      </c>
      <c r="L26" s="327" t="s">
        <v>389</v>
      </c>
      <c r="M26" s="324" t="s">
        <v>290</v>
      </c>
      <c r="N26" s="327">
        <v>63</v>
      </c>
      <c r="O26" s="327">
        <v>103</v>
      </c>
      <c r="P26" s="327">
        <v>6489</v>
      </c>
      <c r="Q26" s="327"/>
      <c r="R26" s="327">
        <v>560</v>
      </c>
      <c r="S26" s="393"/>
      <c r="T26" s="324" t="s">
        <v>466</v>
      </c>
      <c r="U26" s="236"/>
      <c r="V26" s="324">
        <v>2013</v>
      </c>
      <c r="W26" s="327"/>
      <c r="X26" s="327"/>
      <c r="Y26" s="327"/>
      <c r="Z26" s="327"/>
      <c r="AA26" s="327"/>
      <c r="AB26" s="327"/>
      <c r="AC26" s="327">
        <v>4600</v>
      </c>
      <c r="AD26" s="324"/>
      <c r="AE26" s="324"/>
      <c r="AF26" s="393"/>
      <c r="AG26" s="393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3"/>
      <c r="AS26" s="393"/>
      <c r="AT26" s="393"/>
      <c r="AU26" s="393"/>
      <c r="AV26" s="393"/>
      <c r="AW26" s="393"/>
      <c r="AX26" s="393"/>
    </row>
    <row r="27" spans="1:51" s="1275" customFormat="1" ht="24" customHeight="1">
      <c r="A27" s="1282"/>
      <c r="B27" s="1299" t="s">
        <v>91</v>
      </c>
      <c r="C27" s="340" t="s">
        <v>2001</v>
      </c>
      <c r="D27" s="340"/>
      <c r="E27" s="341">
        <f>COUNTA(E28:E29)</f>
        <v>2</v>
      </c>
      <c r="F27" s="340"/>
      <c r="G27" s="340"/>
      <c r="H27" s="340"/>
      <c r="I27" s="488"/>
      <c r="J27" s="343">
        <f>J28+J29</f>
        <v>266289</v>
      </c>
      <c r="K27" s="343">
        <f t="shared" ref="K27:L27" si="2">K28+K29</f>
        <v>2841</v>
      </c>
      <c r="L27" s="343">
        <f t="shared" si="2"/>
        <v>2841</v>
      </c>
      <c r="M27" s="340"/>
      <c r="N27" s="343"/>
      <c r="O27" s="343"/>
      <c r="P27" s="343"/>
      <c r="Q27" s="343"/>
      <c r="R27" s="343"/>
      <c r="S27" s="477"/>
      <c r="T27" s="340"/>
      <c r="U27" s="234"/>
      <c r="V27" s="340"/>
      <c r="W27" s="343"/>
      <c r="X27" s="343"/>
      <c r="Y27" s="343"/>
      <c r="Z27" s="343"/>
      <c r="AA27" s="343"/>
      <c r="AB27" s="343"/>
      <c r="AC27" s="343"/>
      <c r="AD27" s="340"/>
      <c r="AE27" s="340"/>
      <c r="AF27" s="477"/>
      <c r="AG27" s="477"/>
      <c r="AH27" s="477"/>
      <c r="AI27" s="477"/>
      <c r="AJ27" s="477"/>
      <c r="AK27" s="477"/>
      <c r="AL27" s="477"/>
      <c r="AM27" s="477"/>
      <c r="AN27" s="477"/>
      <c r="AO27" s="477"/>
      <c r="AP27" s="477"/>
      <c r="AQ27" s="477"/>
      <c r="AR27" s="477"/>
      <c r="AS27" s="477"/>
      <c r="AT27" s="477"/>
      <c r="AU27" s="477"/>
      <c r="AV27" s="477"/>
      <c r="AW27" s="477"/>
      <c r="AX27" s="477"/>
    </row>
    <row r="28" spans="1:51" s="1280" customFormat="1" ht="24" customHeight="1">
      <c r="A28" s="1281"/>
      <c r="B28" s="1290"/>
      <c r="C28" s="324" t="s">
        <v>13999</v>
      </c>
      <c r="D28" s="324" t="s">
        <v>23499</v>
      </c>
      <c r="E28" s="324" t="s">
        <v>14005</v>
      </c>
      <c r="F28" s="324" t="s">
        <v>13999</v>
      </c>
      <c r="G28" s="489" t="s">
        <v>23500</v>
      </c>
      <c r="H28" s="324" t="s">
        <v>13999</v>
      </c>
      <c r="I28" s="487">
        <v>6</v>
      </c>
      <c r="J28" s="327">
        <v>251442</v>
      </c>
      <c r="K28" s="327">
        <v>1617</v>
      </c>
      <c r="L28" s="327">
        <v>1617</v>
      </c>
      <c r="M28" s="489" t="s">
        <v>703</v>
      </c>
      <c r="N28" s="490"/>
      <c r="O28" s="490"/>
      <c r="P28" s="490">
        <v>1617</v>
      </c>
      <c r="Q28" s="490"/>
      <c r="R28" s="490"/>
      <c r="S28" s="491"/>
      <c r="T28" s="489" t="s">
        <v>466</v>
      </c>
      <c r="U28" s="236"/>
      <c r="V28" s="489">
        <v>2018</v>
      </c>
      <c r="W28" s="490">
        <v>260870000</v>
      </c>
      <c r="X28" s="327"/>
      <c r="Y28" s="327"/>
      <c r="Z28" s="327"/>
      <c r="AA28" s="327"/>
      <c r="AB28" s="327"/>
      <c r="AC28" s="327">
        <v>1250</v>
      </c>
      <c r="AD28" s="324"/>
      <c r="AE28" s="324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</row>
    <row r="29" spans="1:51" s="1280" customFormat="1" ht="24" customHeight="1">
      <c r="A29" s="1281"/>
      <c r="B29" s="1290"/>
      <c r="C29" s="324" t="s">
        <v>13099</v>
      </c>
      <c r="D29" s="324" t="s">
        <v>23501</v>
      </c>
      <c r="E29" s="324" t="s">
        <v>14006</v>
      </c>
      <c r="F29" s="324" t="s">
        <v>13099</v>
      </c>
      <c r="G29" s="324" t="s">
        <v>23502</v>
      </c>
      <c r="H29" s="324" t="s">
        <v>13099</v>
      </c>
      <c r="I29" s="487">
        <v>6</v>
      </c>
      <c r="J29" s="327">
        <v>14847</v>
      </c>
      <c r="K29" s="327">
        <v>1224</v>
      </c>
      <c r="L29" s="327">
        <v>1224</v>
      </c>
      <c r="M29" s="324" t="s">
        <v>1979</v>
      </c>
      <c r="N29" s="327">
        <v>70</v>
      </c>
      <c r="O29" s="327">
        <v>100</v>
      </c>
      <c r="P29" s="327">
        <v>14847</v>
      </c>
      <c r="Q29" s="327"/>
      <c r="R29" s="327">
        <v>200</v>
      </c>
      <c r="S29" s="393"/>
      <c r="T29" s="324" t="s">
        <v>1988</v>
      </c>
      <c r="U29" s="236"/>
      <c r="V29" s="324">
        <v>2022</v>
      </c>
      <c r="W29" s="327"/>
      <c r="X29" s="327"/>
      <c r="Y29" s="327"/>
      <c r="Z29" s="327"/>
      <c r="AA29" s="327"/>
      <c r="AB29" s="327"/>
      <c r="AC29" s="327">
        <v>3218</v>
      </c>
      <c r="AD29" s="324"/>
      <c r="AE29" s="324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</row>
    <row r="30" spans="1:51" s="1280" customFormat="1" ht="24" customHeight="1">
      <c r="A30" s="1281"/>
      <c r="B30" s="1298" t="s">
        <v>0</v>
      </c>
      <c r="C30" s="340" t="s">
        <v>2001</v>
      </c>
      <c r="D30" s="340"/>
      <c r="E30" s="341">
        <f>COUNTA(E31:E32)</f>
        <v>2</v>
      </c>
      <c r="F30" s="340"/>
      <c r="G30" s="340"/>
      <c r="H30" s="340"/>
      <c r="I30" s="477"/>
      <c r="J30" s="343">
        <f>SUM(J31:J32)</f>
        <v>221560</v>
      </c>
      <c r="K30" s="343">
        <f>SUM(K31:K32)</f>
        <v>5236</v>
      </c>
      <c r="L30" s="343">
        <f>SUM(L31:L32)</f>
        <v>5236</v>
      </c>
      <c r="M30" s="340"/>
      <c r="N30" s="343">
        <f>SUM(N31:N32)</f>
        <v>118</v>
      </c>
      <c r="O30" s="343">
        <f>SUM(O31:O32)</f>
        <v>190.8</v>
      </c>
      <c r="P30" s="343">
        <f>SUM(P31:P32)</f>
        <v>11289</v>
      </c>
      <c r="Q30" s="343"/>
      <c r="R30" s="343">
        <f>SUM(R31:R32)</f>
        <v>1000</v>
      </c>
      <c r="S30" s="477"/>
      <c r="T30" s="340"/>
      <c r="U30" s="236"/>
      <c r="V30" s="340"/>
      <c r="W30" s="343"/>
      <c r="X30" s="343"/>
      <c r="Y30" s="343"/>
      <c r="Z30" s="343"/>
      <c r="AA30" s="343"/>
      <c r="AB30" s="343"/>
      <c r="AC30" s="343"/>
      <c r="AD30" s="340"/>
      <c r="AE30" s="340"/>
      <c r="AF30" s="477"/>
      <c r="AG30" s="477"/>
      <c r="AH30" s="477"/>
      <c r="AI30" s="477"/>
      <c r="AJ30" s="477"/>
      <c r="AK30" s="477"/>
      <c r="AL30" s="477"/>
      <c r="AM30" s="477"/>
      <c r="AN30" s="477"/>
      <c r="AO30" s="477"/>
      <c r="AP30" s="477"/>
      <c r="AQ30" s="477"/>
      <c r="AR30" s="477"/>
      <c r="AS30" s="477"/>
      <c r="AT30" s="477"/>
      <c r="AU30" s="477"/>
      <c r="AV30" s="477"/>
      <c r="AW30" s="479"/>
      <c r="AX30" s="479"/>
    </row>
    <row r="31" spans="1:51" s="1280" customFormat="1" ht="24" customHeight="1">
      <c r="A31" s="1281"/>
      <c r="B31" s="1290"/>
      <c r="C31" s="227" t="s">
        <v>1938</v>
      </c>
      <c r="D31" s="227" t="s">
        <v>1942</v>
      </c>
      <c r="E31" s="227" t="s">
        <v>1943</v>
      </c>
      <c r="F31" s="227" t="s">
        <v>1938</v>
      </c>
      <c r="G31" s="227" t="s">
        <v>1944</v>
      </c>
      <c r="H31" s="227" t="s">
        <v>1938</v>
      </c>
      <c r="I31" s="400" t="s">
        <v>1945</v>
      </c>
      <c r="J31" s="228">
        <v>214934</v>
      </c>
      <c r="K31" s="228">
        <v>209</v>
      </c>
      <c r="L31" s="228">
        <v>209</v>
      </c>
      <c r="M31" s="227" t="s">
        <v>290</v>
      </c>
      <c r="N31" s="228">
        <v>63</v>
      </c>
      <c r="O31" s="228">
        <v>99.4</v>
      </c>
      <c r="P31" s="228">
        <v>6262</v>
      </c>
      <c r="Q31" s="228"/>
      <c r="R31" s="228">
        <v>1000</v>
      </c>
      <c r="S31" s="233" t="s">
        <v>465</v>
      </c>
      <c r="T31" s="227" t="s">
        <v>466</v>
      </c>
      <c r="U31" s="234"/>
      <c r="V31" s="227">
        <v>2008</v>
      </c>
      <c r="W31" s="228">
        <v>2147</v>
      </c>
      <c r="X31" s="228"/>
      <c r="Y31" s="228"/>
      <c r="Z31" s="228"/>
      <c r="AA31" s="228"/>
      <c r="AB31" s="228"/>
      <c r="AC31" s="228">
        <v>2707</v>
      </c>
      <c r="AD31" s="324"/>
      <c r="AE31" s="324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</row>
    <row r="32" spans="1:51" s="1280" customFormat="1" ht="24" customHeight="1">
      <c r="A32" s="1281"/>
      <c r="B32" s="1279"/>
      <c r="C32" s="324" t="s">
        <v>5434</v>
      </c>
      <c r="D32" s="324"/>
      <c r="E32" s="324" t="s">
        <v>9068</v>
      </c>
      <c r="F32" s="324" t="s">
        <v>5434</v>
      </c>
      <c r="G32" s="324"/>
      <c r="H32" s="324" t="s">
        <v>5434</v>
      </c>
      <c r="I32" s="487"/>
      <c r="J32" s="327">
        <v>6626</v>
      </c>
      <c r="K32" s="327">
        <v>5027</v>
      </c>
      <c r="L32" s="327">
        <v>5027</v>
      </c>
      <c r="M32" s="324" t="s">
        <v>290</v>
      </c>
      <c r="N32" s="327">
        <v>55</v>
      </c>
      <c r="O32" s="327">
        <v>91.4</v>
      </c>
      <c r="P32" s="327">
        <v>5027</v>
      </c>
      <c r="Q32" s="327"/>
      <c r="R32" s="327"/>
      <c r="S32" s="393"/>
      <c r="T32" s="324"/>
      <c r="U32" s="227"/>
      <c r="V32" s="324">
        <v>2010</v>
      </c>
      <c r="W32" s="327"/>
      <c r="X32" s="327"/>
      <c r="Y32" s="327"/>
      <c r="Z32" s="327"/>
      <c r="AA32" s="327"/>
      <c r="AB32" s="327"/>
      <c r="AC32" s="327">
        <v>998</v>
      </c>
      <c r="AD32" s="324"/>
      <c r="AE32" s="324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</row>
    <row r="33" spans="1:50" s="1275" customFormat="1" ht="24" customHeight="1">
      <c r="A33" s="1282"/>
      <c r="B33" s="1298" t="s">
        <v>60</v>
      </c>
      <c r="C33" s="340" t="s">
        <v>2001</v>
      </c>
      <c r="D33" s="340"/>
      <c r="E33" s="341">
        <f>COUNTA(E34)</f>
        <v>1</v>
      </c>
      <c r="F33" s="340"/>
      <c r="G33" s="340"/>
      <c r="H33" s="340"/>
      <c r="I33" s="488"/>
      <c r="J33" s="343">
        <f>SUM(J34)</f>
        <v>32725</v>
      </c>
      <c r="K33" s="343">
        <f>SUM(K34)</f>
        <v>1966</v>
      </c>
      <c r="L33" s="343">
        <f>SUM(L34)</f>
        <v>2520</v>
      </c>
      <c r="M33" s="340"/>
      <c r="N33" s="343">
        <f>SUM(N34)</f>
        <v>63</v>
      </c>
      <c r="O33" s="343">
        <f>SUM(O34)</f>
        <v>101</v>
      </c>
      <c r="P33" s="343">
        <f>SUM(P34)</f>
        <v>12726</v>
      </c>
      <c r="Q33" s="343"/>
      <c r="R33" s="343">
        <f>SUM(R34)</f>
        <v>2800</v>
      </c>
      <c r="S33" s="477"/>
      <c r="T33" s="340"/>
      <c r="U33" s="234"/>
      <c r="V33" s="340"/>
      <c r="W33" s="343"/>
      <c r="X33" s="343"/>
      <c r="Y33" s="343"/>
      <c r="Z33" s="343"/>
      <c r="AA33" s="343"/>
      <c r="AB33" s="343"/>
      <c r="AC33" s="343"/>
      <c r="AD33" s="340"/>
      <c r="AE33" s="340"/>
      <c r="AF33" s="477"/>
      <c r="AG33" s="477"/>
      <c r="AH33" s="477"/>
      <c r="AI33" s="477"/>
      <c r="AJ33" s="477"/>
      <c r="AK33" s="477"/>
      <c r="AL33" s="477"/>
      <c r="AM33" s="477"/>
      <c r="AN33" s="477"/>
      <c r="AO33" s="477"/>
      <c r="AP33" s="477"/>
      <c r="AQ33" s="477"/>
      <c r="AR33" s="477"/>
      <c r="AS33" s="477"/>
      <c r="AT33" s="477"/>
      <c r="AU33" s="477"/>
      <c r="AV33" s="477"/>
      <c r="AW33" s="477"/>
      <c r="AX33" s="477"/>
    </row>
    <row r="34" spans="1:50" s="1280" customFormat="1" ht="24" customHeight="1">
      <c r="A34" s="1281" t="s">
        <v>150</v>
      </c>
      <c r="B34" s="1300"/>
      <c r="C34" s="324" t="s">
        <v>704</v>
      </c>
      <c r="D34" s="324" t="s">
        <v>866</v>
      </c>
      <c r="E34" s="324" t="s">
        <v>867</v>
      </c>
      <c r="F34" s="324" t="s">
        <v>704</v>
      </c>
      <c r="G34" s="324" t="s">
        <v>705</v>
      </c>
      <c r="H34" s="324" t="s">
        <v>9069</v>
      </c>
      <c r="I34" s="393"/>
      <c r="J34" s="327">
        <v>32725</v>
      </c>
      <c r="K34" s="327">
        <v>1966</v>
      </c>
      <c r="L34" s="327">
        <v>2520</v>
      </c>
      <c r="M34" s="324" t="s">
        <v>290</v>
      </c>
      <c r="N34" s="327">
        <v>63</v>
      </c>
      <c r="O34" s="327">
        <v>101</v>
      </c>
      <c r="P34" s="327">
        <v>12726</v>
      </c>
      <c r="Q34" s="327">
        <v>70</v>
      </c>
      <c r="R34" s="327">
        <v>2800</v>
      </c>
      <c r="S34" s="393" t="s">
        <v>178</v>
      </c>
      <c r="T34" s="324" t="s">
        <v>703</v>
      </c>
      <c r="U34" s="234"/>
      <c r="V34" s="324">
        <v>2011</v>
      </c>
      <c r="W34" s="327" t="s">
        <v>868</v>
      </c>
      <c r="X34" s="327"/>
      <c r="Y34" s="327"/>
      <c r="Z34" s="327"/>
      <c r="AA34" s="327"/>
      <c r="AB34" s="327"/>
      <c r="AC34" s="327">
        <v>7970</v>
      </c>
      <c r="AD34" s="324"/>
      <c r="AE34" s="324"/>
      <c r="AF34" s="393"/>
      <c r="AG34" s="393"/>
      <c r="AH34" s="393"/>
      <c r="AI34" s="393"/>
      <c r="AJ34" s="393"/>
      <c r="AK34" s="393"/>
      <c r="AL34" s="393" t="s">
        <v>869</v>
      </c>
      <c r="AM34" s="393" t="s">
        <v>870</v>
      </c>
      <c r="AN34" s="393">
        <v>1750</v>
      </c>
      <c r="AO34" s="393" t="s">
        <v>290</v>
      </c>
      <c r="AP34" s="393" t="s">
        <v>871</v>
      </c>
      <c r="AQ34" s="393"/>
      <c r="AR34" s="393"/>
      <c r="AS34" s="393"/>
      <c r="AT34" s="393"/>
      <c r="AU34" s="393"/>
      <c r="AV34" s="393"/>
      <c r="AW34" s="393"/>
      <c r="AX34" s="393" t="s">
        <v>711</v>
      </c>
    </row>
    <row r="35" spans="1:50" ht="24" customHeight="1">
      <c r="U35" s="80"/>
      <c r="AB35" s="1303"/>
      <c r="AC35" s="80"/>
    </row>
    <row r="36" spans="1:50" ht="24" customHeight="1">
      <c r="U36" s="80"/>
      <c r="AB36" s="1303"/>
      <c r="AC36" s="80"/>
    </row>
    <row r="37" spans="1:50" ht="24" customHeight="1">
      <c r="U37" s="80"/>
      <c r="AB37" s="1303"/>
      <c r="AC37" s="80"/>
    </row>
    <row r="38" spans="1:50" ht="24" customHeight="1">
      <c r="U38" s="80"/>
      <c r="AB38" s="1303"/>
      <c r="AC38" s="80"/>
    </row>
    <row r="39" spans="1:50" ht="24" customHeight="1">
      <c r="U39" s="80"/>
      <c r="AB39" s="1303"/>
      <c r="AC39" s="80"/>
    </row>
    <row r="40" spans="1:50" ht="24" customHeight="1">
      <c r="U40" s="80"/>
      <c r="AB40" s="1303"/>
      <c r="AC40" s="80"/>
    </row>
    <row r="41" spans="1:50" ht="24" customHeight="1">
      <c r="U41" s="80"/>
      <c r="AB41" s="1303"/>
      <c r="AC41" s="80"/>
    </row>
    <row r="42" spans="1:50" ht="24" customHeight="1">
      <c r="U42" s="80"/>
      <c r="AB42" s="1303"/>
      <c r="AC42" s="80"/>
    </row>
    <row r="43" spans="1:50" ht="24" customHeight="1">
      <c r="U43" s="80"/>
      <c r="AB43" s="1303"/>
      <c r="AC43" s="80"/>
    </row>
    <row r="44" spans="1:50" ht="24" customHeight="1">
      <c r="U44" s="80"/>
      <c r="AB44" s="1303"/>
      <c r="AC44" s="80"/>
    </row>
    <row r="45" spans="1:50" ht="24" customHeight="1">
      <c r="U45" s="80"/>
      <c r="AB45" s="1303"/>
      <c r="AC45" s="80"/>
    </row>
    <row r="46" spans="1:50" ht="24" customHeight="1">
      <c r="U46" s="80"/>
      <c r="AB46" s="1303"/>
      <c r="AC46" s="80"/>
    </row>
    <row r="47" spans="1:50" ht="24" customHeight="1">
      <c r="U47" s="80"/>
      <c r="AB47" s="1303"/>
      <c r="AC47" s="80"/>
    </row>
    <row r="48" spans="1:50" ht="24" customHeight="1">
      <c r="U48" s="80"/>
      <c r="AB48" s="1303"/>
      <c r="AC48" s="80"/>
    </row>
    <row r="49" spans="21:29" ht="24" customHeight="1">
      <c r="U49" s="80"/>
      <c r="AB49" s="1303"/>
      <c r="AC49" s="80"/>
    </row>
    <row r="50" spans="21:29" ht="24" customHeight="1">
      <c r="U50" s="80"/>
      <c r="AB50" s="1303"/>
      <c r="AC50" s="80"/>
    </row>
    <row r="51" spans="21:29" ht="24" customHeight="1">
      <c r="U51" s="80"/>
      <c r="AB51" s="1303"/>
      <c r="AC51" s="80"/>
    </row>
    <row r="52" spans="21:29" ht="24" customHeight="1">
      <c r="U52" s="80"/>
      <c r="AB52" s="1303"/>
      <c r="AC52" s="80"/>
    </row>
    <row r="53" spans="21:29" ht="24" customHeight="1">
      <c r="U53" s="80"/>
      <c r="AB53" s="1303"/>
      <c r="AC53" s="80"/>
    </row>
    <row r="54" spans="21:29" ht="24" customHeight="1">
      <c r="U54" s="80"/>
      <c r="AB54" s="1303"/>
      <c r="AC54" s="80"/>
    </row>
    <row r="55" spans="21:29" ht="24" customHeight="1">
      <c r="U55" s="80"/>
      <c r="AB55" s="1303"/>
      <c r="AC55" s="80"/>
    </row>
    <row r="56" spans="21:29" ht="24" customHeight="1">
      <c r="U56" s="80"/>
      <c r="AB56" s="1303"/>
      <c r="AC56" s="80"/>
    </row>
    <row r="57" spans="21:29" ht="24" customHeight="1">
      <c r="U57" s="80"/>
      <c r="AB57" s="1303"/>
      <c r="AC57" s="80"/>
    </row>
    <row r="58" spans="21:29" ht="24" customHeight="1">
      <c r="U58" s="80"/>
      <c r="AB58" s="1303"/>
      <c r="AC58" s="80"/>
    </row>
    <row r="59" spans="21:29" ht="24" customHeight="1">
      <c r="U59" s="80"/>
      <c r="AB59" s="1303"/>
      <c r="AC59" s="80"/>
    </row>
    <row r="60" spans="21:29" ht="24" customHeight="1">
      <c r="U60" s="80"/>
      <c r="AB60" s="1303"/>
      <c r="AC60" s="80"/>
    </row>
    <row r="61" spans="21:29" ht="24" customHeight="1">
      <c r="U61" s="80"/>
      <c r="AB61" s="1303"/>
      <c r="AC61" s="80"/>
    </row>
    <row r="62" spans="21:29" ht="24" customHeight="1">
      <c r="U62" s="80"/>
      <c r="AB62" s="1303"/>
      <c r="AC62" s="80"/>
    </row>
    <row r="63" spans="21:29" ht="24" customHeight="1">
      <c r="U63" s="80"/>
      <c r="AB63" s="1303"/>
      <c r="AC63" s="80"/>
    </row>
    <row r="64" spans="21:29" ht="24" customHeight="1">
      <c r="U64" s="80"/>
      <c r="AB64" s="1303"/>
      <c r="AC64" s="80"/>
    </row>
    <row r="65" spans="21:29" ht="24" customHeight="1">
      <c r="U65" s="80"/>
      <c r="AB65" s="1303"/>
      <c r="AC65" s="80"/>
    </row>
    <row r="66" spans="21:29" ht="24" customHeight="1">
      <c r="U66" s="80"/>
      <c r="AB66" s="1303"/>
      <c r="AC66" s="80"/>
    </row>
    <row r="67" spans="21:29" ht="24" customHeight="1">
      <c r="U67" s="80"/>
      <c r="AB67" s="1303"/>
      <c r="AC67" s="80"/>
    </row>
    <row r="68" spans="21:29" ht="24" customHeight="1">
      <c r="U68" s="80"/>
      <c r="AB68" s="1303"/>
      <c r="AC68" s="80"/>
    </row>
    <row r="69" spans="21:29" ht="24" customHeight="1">
      <c r="U69" s="80"/>
      <c r="AB69" s="1303"/>
      <c r="AC69" s="80"/>
    </row>
    <row r="70" spans="21:29" ht="24" customHeight="1">
      <c r="U70" s="80"/>
      <c r="AB70" s="1303"/>
      <c r="AC70" s="80"/>
    </row>
    <row r="71" spans="21:29" ht="24" customHeight="1">
      <c r="U71" s="80"/>
      <c r="AB71" s="1303"/>
      <c r="AC71" s="80"/>
    </row>
    <row r="72" spans="21:29" ht="24" customHeight="1">
      <c r="U72" s="80"/>
      <c r="AB72" s="1303"/>
      <c r="AC72" s="80"/>
    </row>
    <row r="73" spans="21:29" ht="24" customHeight="1">
      <c r="U73" s="80"/>
      <c r="AB73" s="1303"/>
      <c r="AC73" s="80"/>
    </row>
    <row r="74" spans="21:29" ht="24" customHeight="1">
      <c r="U74" s="80"/>
      <c r="AB74" s="1303"/>
      <c r="AC74" s="80"/>
    </row>
    <row r="75" spans="21:29" ht="24" customHeight="1">
      <c r="U75" s="80"/>
      <c r="AB75" s="1303"/>
      <c r="AC75" s="80"/>
    </row>
    <row r="76" spans="21:29" ht="24" customHeight="1">
      <c r="U76" s="80"/>
      <c r="AB76" s="1303"/>
      <c r="AC76" s="80"/>
    </row>
    <row r="77" spans="21:29" ht="24" customHeight="1">
      <c r="U77" s="80"/>
      <c r="AB77" s="1303"/>
      <c r="AC77" s="80"/>
    </row>
    <row r="78" spans="21:29" ht="24" customHeight="1">
      <c r="U78" s="80"/>
      <c r="AB78" s="1303"/>
      <c r="AC78" s="80"/>
    </row>
    <row r="79" spans="21:29" ht="24" customHeight="1">
      <c r="U79" s="80"/>
      <c r="AB79" s="1303"/>
      <c r="AC79" s="80"/>
    </row>
    <row r="80" spans="21:29" ht="24" customHeight="1">
      <c r="U80" s="80"/>
      <c r="AB80" s="1303"/>
      <c r="AC80" s="80"/>
    </row>
    <row r="81" spans="21:29" ht="24" customHeight="1">
      <c r="U81" s="80"/>
      <c r="AB81" s="1303"/>
      <c r="AC81" s="80"/>
    </row>
    <row r="82" spans="21:29" ht="24" customHeight="1">
      <c r="U82" s="80"/>
      <c r="AB82" s="1303"/>
      <c r="AC82" s="80"/>
    </row>
    <row r="83" spans="21:29" ht="24" customHeight="1">
      <c r="U83" s="80"/>
      <c r="AB83" s="1303"/>
      <c r="AC83" s="80"/>
    </row>
    <row r="84" spans="21:29" ht="24" customHeight="1">
      <c r="U84" s="80"/>
      <c r="AB84" s="1303"/>
      <c r="AC84" s="80"/>
    </row>
    <row r="85" spans="21:29" ht="24" customHeight="1">
      <c r="U85" s="80"/>
      <c r="AB85" s="1303"/>
      <c r="AC85" s="80"/>
    </row>
    <row r="86" spans="21:29" ht="24" customHeight="1">
      <c r="U86" s="80"/>
      <c r="AB86" s="1303"/>
      <c r="AC86" s="80"/>
    </row>
    <row r="87" spans="21:29" ht="24" customHeight="1">
      <c r="U87" s="80"/>
      <c r="AB87" s="1303"/>
      <c r="AC87" s="80"/>
    </row>
    <row r="88" spans="21:29" ht="24" customHeight="1">
      <c r="U88" s="80"/>
      <c r="AB88" s="1303"/>
      <c r="AC88" s="80"/>
    </row>
    <row r="89" spans="21:29" ht="24" customHeight="1">
      <c r="U89" s="80"/>
      <c r="AB89" s="1303"/>
      <c r="AC89" s="80"/>
    </row>
    <row r="90" spans="21:29" ht="24" customHeight="1">
      <c r="U90" s="80"/>
      <c r="AB90" s="1303"/>
      <c r="AC90" s="80"/>
    </row>
    <row r="91" spans="21:29" ht="24" customHeight="1">
      <c r="U91" s="80"/>
      <c r="AB91" s="1303"/>
      <c r="AC91" s="80"/>
    </row>
    <row r="92" spans="21:29" ht="24" customHeight="1">
      <c r="U92" s="80"/>
      <c r="AB92" s="1303"/>
      <c r="AC92" s="80"/>
    </row>
    <row r="93" spans="21:29" ht="24" customHeight="1">
      <c r="U93" s="80"/>
      <c r="AB93" s="1303"/>
      <c r="AC93" s="80"/>
    </row>
    <row r="94" spans="21:29" ht="24" customHeight="1">
      <c r="U94" s="80"/>
      <c r="AB94" s="1303"/>
      <c r="AC94" s="80"/>
    </row>
    <row r="95" spans="21:29" ht="24" customHeight="1">
      <c r="U95" s="80"/>
      <c r="AB95" s="1303"/>
      <c r="AC95" s="80"/>
    </row>
    <row r="96" spans="21:29" ht="24" customHeight="1">
      <c r="U96" s="80"/>
      <c r="AB96" s="1303"/>
      <c r="AC96" s="80"/>
    </row>
    <row r="97" spans="21:29" ht="24" customHeight="1">
      <c r="U97" s="80"/>
      <c r="AB97" s="1303"/>
      <c r="AC97" s="80"/>
    </row>
    <row r="98" spans="21:29" ht="24" customHeight="1">
      <c r="U98" s="80"/>
      <c r="AB98" s="1303"/>
      <c r="AC98" s="80"/>
    </row>
    <row r="99" spans="21:29" ht="24" customHeight="1">
      <c r="U99" s="80"/>
      <c r="AB99" s="1303"/>
      <c r="AC99" s="80"/>
    </row>
    <row r="100" spans="21:29" ht="24" customHeight="1">
      <c r="U100" s="80"/>
      <c r="AB100" s="1303"/>
      <c r="AC100" s="80"/>
    </row>
    <row r="101" spans="21:29" ht="24" customHeight="1">
      <c r="U101" s="80"/>
      <c r="AB101" s="1303"/>
      <c r="AC101" s="80"/>
    </row>
    <row r="102" spans="21:29" ht="24" customHeight="1">
      <c r="U102" s="80"/>
      <c r="AB102" s="1303"/>
      <c r="AC102" s="80"/>
    </row>
    <row r="103" spans="21:29" ht="24" customHeight="1">
      <c r="U103" s="80"/>
      <c r="AB103" s="1303"/>
      <c r="AC103" s="80"/>
    </row>
    <row r="104" spans="21:29" ht="24" customHeight="1">
      <c r="U104" s="80"/>
      <c r="AB104" s="1303"/>
      <c r="AC104" s="80"/>
    </row>
    <row r="105" spans="21:29" ht="24" customHeight="1">
      <c r="U105" s="80"/>
      <c r="AB105" s="1303"/>
      <c r="AC105" s="80"/>
    </row>
    <row r="106" spans="21:29" ht="24" customHeight="1">
      <c r="U106" s="80"/>
      <c r="AB106" s="1303"/>
      <c r="AC106" s="80"/>
    </row>
    <row r="107" spans="21:29" ht="24" customHeight="1">
      <c r="U107" s="80"/>
      <c r="AB107" s="1303"/>
      <c r="AC107" s="80"/>
    </row>
    <row r="108" spans="21:29" ht="24" customHeight="1">
      <c r="U108" s="80"/>
      <c r="AB108" s="1303"/>
      <c r="AC108" s="80"/>
    </row>
    <row r="109" spans="21:29" ht="24" customHeight="1">
      <c r="U109" s="80"/>
      <c r="AB109" s="1303"/>
      <c r="AC109" s="80"/>
    </row>
    <row r="110" spans="21:29" ht="24" customHeight="1">
      <c r="U110" s="80"/>
      <c r="AB110" s="1303"/>
      <c r="AC110" s="80"/>
    </row>
    <row r="111" spans="21:29" ht="24" customHeight="1">
      <c r="U111" s="80"/>
      <c r="AB111" s="1303"/>
      <c r="AC111" s="80"/>
    </row>
    <row r="112" spans="21:29" ht="24" customHeight="1">
      <c r="U112" s="80"/>
      <c r="AB112" s="1303"/>
      <c r="AC112" s="80"/>
    </row>
    <row r="113" spans="21:29" ht="24" customHeight="1">
      <c r="U113" s="80"/>
      <c r="AB113" s="1303"/>
      <c r="AC113" s="80"/>
    </row>
    <row r="114" spans="21:29" ht="24" customHeight="1">
      <c r="U114" s="80"/>
      <c r="AB114" s="1303"/>
      <c r="AC114" s="80"/>
    </row>
    <row r="115" spans="21:29" ht="24" customHeight="1">
      <c r="U115" s="80"/>
      <c r="AB115" s="1303"/>
      <c r="AC115" s="80"/>
    </row>
    <row r="116" spans="21:29" ht="24" customHeight="1">
      <c r="U116" s="80"/>
      <c r="AB116" s="1303"/>
      <c r="AC116" s="80"/>
    </row>
    <row r="117" spans="21:29" ht="24" customHeight="1">
      <c r="U117" s="80"/>
      <c r="AB117" s="1303"/>
      <c r="AC117" s="80"/>
    </row>
    <row r="118" spans="21:29" ht="24" customHeight="1">
      <c r="U118" s="80"/>
      <c r="AB118" s="1303"/>
      <c r="AC118" s="80"/>
    </row>
    <row r="119" spans="21:29" ht="24" customHeight="1">
      <c r="U119" s="80"/>
      <c r="AB119" s="1303"/>
      <c r="AC119" s="80"/>
    </row>
    <row r="120" spans="21:29" ht="24" customHeight="1">
      <c r="U120" s="80"/>
      <c r="AB120" s="1303"/>
      <c r="AC120" s="80"/>
    </row>
    <row r="121" spans="21:29" ht="24" customHeight="1">
      <c r="U121" s="80"/>
      <c r="AB121" s="1303"/>
      <c r="AC121" s="80"/>
    </row>
    <row r="122" spans="21:29" ht="24" customHeight="1">
      <c r="U122" s="80"/>
      <c r="AB122" s="1303"/>
      <c r="AC122" s="80"/>
    </row>
    <row r="123" spans="21:29" ht="24" customHeight="1">
      <c r="U123" s="80"/>
      <c r="AB123" s="1303"/>
      <c r="AC123" s="80"/>
    </row>
    <row r="124" spans="21:29" ht="24" customHeight="1">
      <c r="U124" s="80"/>
      <c r="AB124" s="1303"/>
      <c r="AC124" s="80"/>
    </row>
    <row r="125" spans="21:29" ht="24" customHeight="1">
      <c r="U125" s="80"/>
      <c r="AB125" s="1303"/>
      <c r="AC125" s="80"/>
    </row>
    <row r="126" spans="21:29" ht="24" customHeight="1">
      <c r="U126" s="80"/>
      <c r="AB126" s="1303"/>
      <c r="AC126" s="80"/>
    </row>
    <row r="127" spans="21:29" ht="24" customHeight="1">
      <c r="U127" s="80"/>
      <c r="AB127" s="1303"/>
      <c r="AC127" s="80"/>
    </row>
    <row r="128" spans="21:29" ht="24" customHeight="1">
      <c r="U128" s="80"/>
      <c r="AB128" s="1303"/>
      <c r="AC128" s="80"/>
    </row>
    <row r="129" spans="21:29" ht="24" customHeight="1">
      <c r="U129" s="80"/>
      <c r="AB129" s="1303"/>
      <c r="AC129" s="80"/>
    </row>
    <row r="130" spans="21:29" ht="24" customHeight="1">
      <c r="U130" s="80"/>
      <c r="AB130" s="1303"/>
      <c r="AC130" s="80"/>
    </row>
    <row r="131" spans="21:29" ht="24" customHeight="1">
      <c r="U131" s="80"/>
      <c r="AB131" s="1303"/>
      <c r="AC131" s="80"/>
    </row>
    <row r="132" spans="21:29" ht="24" customHeight="1">
      <c r="U132" s="80"/>
      <c r="AB132" s="1303"/>
      <c r="AC132" s="80"/>
    </row>
    <row r="133" spans="21:29" ht="24" customHeight="1">
      <c r="U133" s="80"/>
      <c r="AB133" s="1303"/>
      <c r="AC133" s="80"/>
    </row>
    <row r="134" spans="21:29" ht="24" customHeight="1">
      <c r="U134" s="80"/>
      <c r="AB134" s="1303"/>
      <c r="AC134" s="80"/>
    </row>
    <row r="135" spans="21:29" ht="24" customHeight="1">
      <c r="U135" s="80"/>
      <c r="AB135" s="1303"/>
      <c r="AC135" s="80"/>
    </row>
    <row r="136" spans="21:29" ht="24" customHeight="1">
      <c r="U136" s="80"/>
      <c r="AB136" s="1303"/>
      <c r="AC136" s="80"/>
    </row>
    <row r="137" spans="21:29" ht="24" customHeight="1">
      <c r="U137" s="80"/>
      <c r="AB137" s="1303"/>
      <c r="AC137" s="80"/>
    </row>
    <row r="138" spans="21:29" ht="24" customHeight="1">
      <c r="U138" s="80"/>
      <c r="AB138" s="1303"/>
      <c r="AC138" s="80"/>
    </row>
    <row r="139" spans="21:29" ht="24" customHeight="1">
      <c r="U139" s="80"/>
      <c r="AB139" s="1303"/>
      <c r="AC139" s="80"/>
    </row>
    <row r="140" spans="21:29" ht="24" customHeight="1">
      <c r="U140" s="80"/>
      <c r="AB140" s="1303"/>
      <c r="AC140" s="80"/>
    </row>
    <row r="141" spans="21:29" ht="24" customHeight="1">
      <c r="U141" s="80"/>
      <c r="AB141" s="1303"/>
      <c r="AC141" s="80"/>
    </row>
    <row r="142" spans="21:29" ht="24" customHeight="1">
      <c r="U142" s="80"/>
      <c r="AB142" s="1303"/>
      <c r="AC142" s="80"/>
    </row>
    <row r="143" spans="21:29" ht="24" customHeight="1">
      <c r="U143" s="80"/>
      <c r="AB143" s="1303"/>
      <c r="AC143" s="80"/>
    </row>
    <row r="144" spans="21:29" ht="24" customHeight="1">
      <c r="U144" s="80"/>
      <c r="AB144" s="1303"/>
      <c r="AC144" s="80"/>
    </row>
    <row r="145" spans="21:29" ht="24" customHeight="1">
      <c r="U145" s="80"/>
      <c r="AB145" s="1303"/>
      <c r="AC145" s="80"/>
    </row>
    <row r="146" spans="21:29" ht="24" customHeight="1">
      <c r="U146" s="80"/>
      <c r="AB146" s="1303"/>
      <c r="AC146" s="80"/>
    </row>
    <row r="147" spans="21:29" ht="24" customHeight="1">
      <c r="U147" s="80"/>
      <c r="AB147" s="1303"/>
      <c r="AC147" s="80"/>
    </row>
    <row r="148" spans="21:29" ht="24" customHeight="1">
      <c r="U148" s="80"/>
      <c r="AB148" s="1303"/>
      <c r="AC148" s="80"/>
    </row>
    <row r="149" spans="21:29" ht="24" customHeight="1">
      <c r="U149" s="80"/>
      <c r="AB149" s="1303"/>
      <c r="AC149" s="80"/>
    </row>
    <row r="150" spans="21:29" ht="24" customHeight="1">
      <c r="U150" s="80"/>
      <c r="AB150" s="1303"/>
      <c r="AC150" s="80"/>
    </row>
    <row r="151" spans="21:29" ht="24" customHeight="1">
      <c r="U151" s="80"/>
      <c r="AB151" s="1303"/>
      <c r="AC151" s="80"/>
    </row>
    <row r="152" spans="21:29" ht="24" customHeight="1">
      <c r="U152" s="80"/>
      <c r="AB152" s="1303"/>
      <c r="AC152" s="80"/>
    </row>
    <row r="153" spans="21:29" ht="24" customHeight="1">
      <c r="U153" s="80"/>
      <c r="AB153" s="1303"/>
      <c r="AC153" s="80"/>
    </row>
    <row r="154" spans="21:29" ht="24" customHeight="1">
      <c r="U154" s="80"/>
      <c r="AB154" s="1303"/>
      <c r="AC154" s="80"/>
    </row>
    <row r="155" spans="21:29" ht="24" customHeight="1">
      <c r="U155" s="80"/>
      <c r="AB155" s="1303"/>
      <c r="AC155" s="80"/>
    </row>
    <row r="156" spans="21:29" ht="24" customHeight="1">
      <c r="U156" s="80"/>
      <c r="AB156" s="1303"/>
      <c r="AC156" s="80"/>
    </row>
    <row r="157" spans="21:29" ht="24" customHeight="1">
      <c r="U157" s="80"/>
      <c r="AB157" s="1303"/>
      <c r="AC157" s="80"/>
    </row>
    <row r="158" spans="21:29" ht="24" customHeight="1">
      <c r="U158" s="80"/>
      <c r="AB158" s="1303"/>
      <c r="AC158" s="80"/>
    </row>
    <row r="159" spans="21:29" ht="24" customHeight="1">
      <c r="U159" s="80"/>
      <c r="AB159" s="1303"/>
      <c r="AC159" s="80"/>
    </row>
    <row r="160" spans="21:29" ht="24" customHeight="1">
      <c r="U160" s="80"/>
      <c r="AB160" s="1303"/>
      <c r="AC160" s="80"/>
    </row>
    <row r="161" spans="21:29" ht="24" customHeight="1">
      <c r="U161" s="80"/>
      <c r="AB161" s="1303"/>
      <c r="AC161" s="80"/>
    </row>
    <row r="162" spans="21:29" ht="24" customHeight="1">
      <c r="U162" s="80"/>
      <c r="AB162" s="1303"/>
      <c r="AC162" s="80"/>
    </row>
    <row r="163" spans="21:29" ht="24" customHeight="1">
      <c r="U163" s="80"/>
      <c r="AB163" s="1303"/>
      <c r="AC163" s="80"/>
    </row>
    <row r="164" spans="21:29" ht="24" customHeight="1">
      <c r="U164" s="80"/>
      <c r="AB164" s="1303"/>
      <c r="AC164" s="80"/>
    </row>
    <row r="165" spans="21:29" ht="24" customHeight="1">
      <c r="U165" s="80"/>
      <c r="AB165" s="1303"/>
      <c r="AC165" s="80"/>
    </row>
    <row r="166" spans="21:29" ht="24" customHeight="1">
      <c r="U166" s="80"/>
      <c r="AB166" s="1303"/>
      <c r="AC166" s="80"/>
    </row>
    <row r="167" spans="21:29" ht="24" customHeight="1">
      <c r="U167" s="80"/>
      <c r="AB167" s="1303"/>
      <c r="AC167" s="80"/>
    </row>
    <row r="168" spans="21:29" ht="24" customHeight="1">
      <c r="U168" s="80"/>
      <c r="AB168" s="1303"/>
      <c r="AC168" s="80"/>
    </row>
    <row r="169" spans="21:29" ht="24" customHeight="1">
      <c r="U169" s="80"/>
      <c r="AB169" s="1303"/>
      <c r="AC169" s="80"/>
    </row>
    <row r="170" spans="21:29" ht="24" customHeight="1">
      <c r="U170" s="80"/>
      <c r="AB170" s="1303"/>
      <c r="AC170" s="80"/>
    </row>
    <row r="171" spans="21:29" ht="24" customHeight="1">
      <c r="U171" s="80"/>
      <c r="AB171" s="1303"/>
      <c r="AC171" s="80"/>
    </row>
    <row r="172" spans="21:29" ht="24" customHeight="1">
      <c r="U172" s="80"/>
      <c r="AB172" s="1303"/>
      <c r="AC172" s="80"/>
    </row>
    <row r="173" spans="21:29" ht="24" customHeight="1">
      <c r="U173" s="80"/>
      <c r="AB173" s="1303"/>
      <c r="AC173" s="80"/>
    </row>
    <row r="174" spans="21:29" ht="24" customHeight="1">
      <c r="U174" s="80"/>
      <c r="AB174" s="1303"/>
      <c r="AC174" s="80"/>
    </row>
    <row r="175" spans="21:29" ht="24" customHeight="1">
      <c r="U175" s="80"/>
      <c r="AB175" s="1303"/>
      <c r="AC175" s="80"/>
    </row>
    <row r="176" spans="21:29" ht="24" customHeight="1">
      <c r="U176" s="80"/>
      <c r="AB176" s="1303"/>
      <c r="AC176" s="80"/>
    </row>
    <row r="177" spans="21:29" ht="24" customHeight="1">
      <c r="U177" s="80"/>
      <c r="AB177" s="1303"/>
      <c r="AC177" s="80"/>
    </row>
    <row r="178" spans="21:29" ht="24" customHeight="1">
      <c r="U178" s="80"/>
      <c r="AB178" s="1303"/>
      <c r="AC178" s="80"/>
    </row>
    <row r="179" spans="21:29" ht="24" customHeight="1">
      <c r="U179" s="80"/>
      <c r="AB179" s="1303"/>
      <c r="AC179" s="80"/>
    </row>
    <row r="180" spans="21:29" ht="24" customHeight="1">
      <c r="U180" s="80"/>
      <c r="AB180" s="1303"/>
      <c r="AC180" s="80"/>
    </row>
    <row r="181" spans="21:29" ht="24" customHeight="1">
      <c r="U181" s="80"/>
      <c r="AB181" s="1303"/>
      <c r="AC181" s="80"/>
    </row>
    <row r="182" spans="21:29" ht="24" customHeight="1">
      <c r="U182" s="80"/>
      <c r="AB182" s="1303"/>
      <c r="AC182" s="80"/>
    </row>
    <row r="183" spans="21:29" ht="24" customHeight="1">
      <c r="U183" s="80"/>
      <c r="AB183" s="1303"/>
      <c r="AC183" s="80"/>
    </row>
    <row r="184" spans="21:29" ht="24" customHeight="1">
      <c r="U184" s="80"/>
      <c r="AB184" s="1303"/>
      <c r="AC184" s="80"/>
    </row>
    <row r="185" spans="21:29" ht="24" customHeight="1">
      <c r="U185" s="80"/>
      <c r="AB185" s="1303"/>
      <c r="AC185" s="80"/>
    </row>
    <row r="186" spans="21:29" ht="24" customHeight="1">
      <c r="U186" s="80"/>
      <c r="AB186" s="1303"/>
      <c r="AC186" s="80"/>
    </row>
    <row r="187" spans="21:29" ht="24" customHeight="1">
      <c r="U187" s="80"/>
      <c r="AB187" s="1303"/>
      <c r="AC187" s="80"/>
    </row>
    <row r="188" spans="21:29" ht="24" customHeight="1">
      <c r="U188" s="80"/>
      <c r="AB188" s="1303"/>
      <c r="AC188" s="80"/>
    </row>
    <row r="189" spans="21:29" ht="24" customHeight="1">
      <c r="U189" s="80"/>
      <c r="AB189" s="1303"/>
      <c r="AC189" s="80"/>
    </row>
    <row r="190" spans="21:29" ht="24" customHeight="1">
      <c r="U190" s="80"/>
      <c r="AB190" s="1303"/>
      <c r="AC190" s="80"/>
    </row>
    <row r="191" spans="21:29" ht="24" customHeight="1">
      <c r="U191" s="80"/>
      <c r="AB191" s="1303"/>
      <c r="AC191" s="80"/>
    </row>
    <row r="192" spans="21:29" ht="24" customHeight="1">
      <c r="U192" s="80"/>
      <c r="AB192" s="1303"/>
      <c r="AC192" s="80"/>
    </row>
    <row r="193" spans="21:29" ht="24" customHeight="1">
      <c r="U193" s="80"/>
      <c r="AB193" s="1303"/>
      <c r="AC193" s="80"/>
    </row>
    <row r="194" spans="21:29" ht="24" customHeight="1">
      <c r="U194" s="80"/>
      <c r="AB194" s="1303"/>
      <c r="AC194" s="80"/>
    </row>
    <row r="195" spans="21:29" ht="24" customHeight="1">
      <c r="U195" s="80"/>
      <c r="AB195" s="1303"/>
      <c r="AC195" s="80"/>
    </row>
    <row r="196" spans="21:29" ht="24" customHeight="1">
      <c r="U196" s="80"/>
      <c r="AB196" s="1303"/>
      <c r="AC196" s="80"/>
    </row>
    <row r="197" spans="21:29" ht="24" customHeight="1">
      <c r="U197" s="80"/>
      <c r="AB197" s="1303"/>
      <c r="AC197" s="80"/>
    </row>
    <row r="198" spans="21:29" ht="24" customHeight="1">
      <c r="U198" s="80"/>
      <c r="AB198" s="1303"/>
      <c r="AC198" s="80"/>
    </row>
    <row r="199" spans="21:29" ht="24" customHeight="1">
      <c r="U199" s="80"/>
      <c r="AB199" s="1303"/>
      <c r="AC199" s="80"/>
    </row>
    <row r="200" spans="21:29" ht="24" customHeight="1">
      <c r="U200" s="80"/>
      <c r="AB200" s="1303"/>
      <c r="AC200" s="80"/>
    </row>
    <row r="201" spans="21:29" ht="24" customHeight="1">
      <c r="U201" s="80"/>
      <c r="AB201" s="1303"/>
      <c r="AC201" s="80"/>
    </row>
    <row r="202" spans="21:29" ht="24" customHeight="1">
      <c r="U202" s="80"/>
      <c r="AB202" s="1303"/>
      <c r="AC202" s="80"/>
    </row>
    <row r="203" spans="21:29" ht="24" customHeight="1">
      <c r="U203" s="80"/>
      <c r="AB203" s="1303"/>
      <c r="AC203" s="80"/>
    </row>
    <row r="204" spans="21:29" ht="24" customHeight="1">
      <c r="U204" s="80"/>
      <c r="AB204" s="1303"/>
      <c r="AC204" s="80"/>
    </row>
    <row r="205" spans="21:29" ht="24" customHeight="1">
      <c r="U205" s="80"/>
      <c r="AB205" s="1303"/>
      <c r="AC205" s="80"/>
    </row>
    <row r="206" spans="21:29" ht="24" customHeight="1">
      <c r="U206" s="80"/>
      <c r="AB206" s="1303"/>
      <c r="AC206" s="80"/>
    </row>
    <row r="207" spans="21:29" ht="24" customHeight="1">
      <c r="U207" s="80"/>
      <c r="AB207" s="1303"/>
      <c r="AC207" s="80"/>
    </row>
    <row r="208" spans="21:29" ht="24" customHeight="1">
      <c r="U208" s="80"/>
      <c r="AB208" s="1303"/>
      <c r="AC208" s="80"/>
    </row>
    <row r="209" spans="21:29" ht="24" customHeight="1">
      <c r="U209" s="80"/>
      <c r="AB209" s="1303"/>
      <c r="AC209" s="80"/>
    </row>
    <row r="210" spans="21:29" ht="24" customHeight="1">
      <c r="U210" s="80"/>
      <c r="AB210" s="1303"/>
      <c r="AC210" s="80"/>
    </row>
    <row r="211" spans="21:29" ht="24" customHeight="1">
      <c r="U211" s="80"/>
      <c r="AB211" s="1303"/>
      <c r="AC211" s="80"/>
    </row>
    <row r="212" spans="21:29" ht="24" customHeight="1">
      <c r="U212" s="80"/>
      <c r="AB212" s="1303"/>
      <c r="AC212" s="80"/>
    </row>
    <row r="213" spans="21:29" ht="24" customHeight="1">
      <c r="U213" s="80"/>
      <c r="AB213" s="1303"/>
      <c r="AC213" s="80"/>
    </row>
    <row r="214" spans="21:29" ht="24" customHeight="1">
      <c r="U214" s="80"/>
      <c r="AB214" s="1303"/>
      <c r="AC214" s="80"/>
    </row>
    <row r="215" spans="21:29" ht="24" customHeight="1">
      <c r="U215" s="80"/>
      <c r="AB215" s="1303"/>
      <c r="AC215" s="80"/>
    </row>
    <row r="216" spans="21:29" ht="24" customHeight="1">
      <c r="U216" s="80"/>
      <c r="AB216" s="1303"/>
      <c r="AC216" s="80"/>
    </row>
    <row r="217" spans="21:29" ht="24" customHeight="1">
      <c r="U217" s="80"/>
      <c r="AB217" s="1303"/>
      <c r="AC217" s="80"/>
    </row>
    <row r="218" spans="21:29" ht="24" customHeight="1">
      <c r="U218" s="80"/>
      <c r="AB218" s="1303"/>
      <c r="AC218" s="80"/>
    </row>
    <row r="219" spans="21:29" ht="24" customHeight="1">
      <c r="U219" s="80"/>
      <c r="AB219" s="1303"/>
      <c r="AC219" s="80"/>
    </row>
    <row r="220" spans="21:29" ht="24" customHeight="1">
      <c r="U220" s="80"/>
      <c r="AB220" s="1303"/>
      <c r="AC220" s="80"/>
    </row>
    <row r="221" spans="21:29" ht="24" customHeight="1">
      <c r="U221" s="80"/>
      <c r="AB221" s="1303"/>
      <c r="AC221" s="80"/>
    </row>
    <row r="222" spans="21:29" ht="24" customHeight="1">
      <c r="U222" s="80"/>
      <c r="AB222" s="1303"/>
      <c r="AC222" s="80"/>
    </row>
    <row r="223" spans="21:29" ht="24" customHeight="1">
      <c r="U223" s="80"/>
      <c r="AB223" s="1303"/>
      <c r="AC223" s="80"/>
    </row>
    <row r="224" spans="21:29" ht="24" customHeight="1">
      <c r="U224" s="80"/>
      <c r="AB224" s="1303"/>
      <c r="AC224" s="80"/>
    </row>
    <row r="225" spans="21:29" ht="24" customHeight="1">
      <c r="U225" s="80"/>
      <c r="AB225" s="1303"/>
      <c r="AC225" s="80"/>
    </row>
    <row r="226" spans="21:29" ht="24" customHeight="1">
      <c r="U226" s="80"/>
      <c r="AB226" s="1303"/>
      <c r="AC226" s="80"/>
    </row>
    <row r="227" spans="21:29" ht="24" customHeight="1">
      <c r="U227" s="80"/>
      <c r="AB227" s="1303"/>
      <c r="AC227" s="80"/>
    </row>
    <row r="228" spans="21:29" ht="24" customHeight="1">
      <c r="U228" s="80"/>
      <c r="AB228" s="1303"/>
      <c r="AC228" s="80"/>
    </row>
    <row r="229" spans="21:29" ht="24" customHeight="1">
      <c r="U229" s="80"/>
      <c r="AB229" s="1303"/>
      <c r="AC229" s="80"/>
    </row>
    <row r="230" spans="21:29" ht="24" customHeight="1">
      <c r="U230" s="80"/>
      <c r="AB230" s="1303"/>
      <c r="AC230" s="80"/>
    </row>
    <row r="231" spans="21:29" ht="24" customHeight="1">
      <c r="U231" s="80"/>
      <c r="AB231" s="1303"/>
      <c r="AC231" s="80"/>
    </row>
    <row r="232" spans="21:29" ht="24" customHeight="1">
      <c r="U232" s="80"/>
      <c r="AB232" s="1303"/>
      <c r="AC232" s="80"/>
    </row>
    <row r="233" spans="21:29" ht="24" customHeight="1">
      <c r="U233" s="80"/>
      <c r="AB233" s="1303"/>
      <c r="AC233" s="80"/>
    </row>
    <row r="234" spans="21:29" ht="24" customHeight="1">
      <c r="U234" s="80"/>
      <c r="AB234" s="1303"/>
      <c r="AC234" s="80"/>
    </row>
    <row r="235" spans="21:29" ht="24" customHeight="1">
      <c r="U235" s="80"/>
      <c r="AB235" s="1303"/>
      <c r="AC235" s="80"/>
    </row>
    <row r="236" spans="21:29" ht="24" customHeight="1">
      <c r="U236" s="80"/>
      <c r="AB236" s="1303"/>
      <c r="AC236" s="80"/>
    </row>
    <row r="237" spans="21:29" ht="24" customHeight="1">
      <c r="U237" s="80"/>
      <c r="AB237" s="1303"/>
      <c r="AC237" s="80"/>
    </row>
    <row r="238" spans="21:29" ht="24" customHeight="1">
      <c r="U238" s="80"/>
      <c r="AB238" s="1303"/>
      <c r="AC238" s="80"/>
    </row>
    <row r="239" spans="21:29" ht="24" customHeight="1">
      <c r="U239" s="80"/>
      <c r="AB239" s="1303"/>
      <c r="AC239" s="80"/>
    </row>
    <row r="240" spans="21:29" ht="24" customHeight="1">
      <c r="U240" s="80"/>
      <c r="AB240" s="1303"/>
      <c r="AC240" s="80"/>
    </row>
    <row r="241" spans="21:29" ht="24" customHeight="1">
      <c r="U241" s="80"/>
      <c r="AB241" s="1303"/>
      <c r="AC241" s="80"/>
    </row>
    <row r="242" spans="21:29" ht="24" customHeight="1">
      <c r="U242" s="80"/>
      <c r="AB242" s="1303"/>
      <c r="AC242" s="80"/>
    </row>
    <row r="243" spans="21:29" ht="24" customHeight="1">
      <c r="U243" s="80"/>
      <c r="AB243" s="1303"/>
      <c r="AC243" s="80"/>
    </row>
    <row r="244" spans="21:29" ht="24" customHeight="1">
      <c r="U244" s="80"/>
      <c r="AB244" s="1303"/>
      <c r="AC244" s="80"/>
    </row>
    <row r="245" spans="21:29" ht="24" customHeight="1">
      <c r="U245" s="80"/>
      <c r="AB245" s="1303"/>
      <c r="AC245" s="80"/>
    </row>
    <row r="246" spans="21:29" ht="24" customHeight="1">
      <c r="U246" s="80"/>
      <c r="AB246" s="1303"/>
      <c r="AC246" s="80"/>
    </row>
    <row r="247" spans="21:29" ht="24" customHeight="1">
      <c r="U247" s="80"/>
      <c r="AB247" s="1303"/>
      <c r="AC247" s="80"/>
    </row>
    <row r="248" spans="21:29" ht="24" customHeight="1">
      <c r="U248" s="80"/>
      <c r="AB248" s="1303"/>
      <c r="AC248" s="80"/>
    </row>
    <row r="249" spans="21:29" ht="24" customHeight="1">
      <c r="U249" s="80"/>
      <c r="AB249" s="1303"/>
      <c r="AC249" s="80"/>
    </row>
    <row r="250" spans="21:29" ht="24" customHeight="1">
      <c r="U250" s="80"/>
      <c r="AB250" s="1303"/>
      <c r="AC250" s="80"/>
    </row>
    <row r="251" spans="21:29" ht="24" customHeight="1">
      <c r="U251" s="80"/>
      <c r="AB251" s="1303"/>
      <c r="AC251" s="80"/>
    </row>
    <row r="252" spans="21:29" ht="24" customHeight="1">
      <c r="U252" s="80"/>
      <c r="AB252" s="1303"/>
      <c r="AC252" s="80"/>
    </row>
    <row r="253" spans="21:29" ht="24" customHeight="1">
      <c r="U253" s="80"/>
      <c r="AB253" s="1303"/>
      <c r="AC253" s="80"/>
    </row>
    <row r="254" spans="21:29" ht="24" customHeight="1">
      <c r="U254" s="80"/>
      <c r="AB254" s="1303"/>
      <c r="AC254" s="80"/>
    </row>
    <row r="255" spans="21:29" ht="24" customHeight="1">
      <c r="U255" s="80"/>
      <c r="AB255" s="1303"/>
      <c r="AC255" s="80"/>
    </row>
    <row r="256" spans="21:29" ht="24" customHeight="1">
      <c r="U256" s="80"/>
      <c r="AB256" s="1303"/>
      <c r="AC256" s="80"/>
    </row>
    <row r="257" spans="21:29" ht="24" customHeight="1">
      <c r="U257" s="80"/>
      <c r="AB257" s="1303"/>
      <c r="AC257" s="80"/>
    </row>
    <row r="258" spans="21:29" ht="24" customHeight="1">
      <c r="U258" s="80"/>
      <c r="AB258" s="1303"/>
      <c r="AC258" s="80"/>
    </row>
    <row r="259" spans="21:29" ht="24" customHeight="1">
      <c r="U259" s="80"/>
      <c r="AB259" s="1303"/>
      <c r="AC259" s="80"/>
    </row>
    <row r="260" spans="21:29" ht="24" customHeight="1">
      <c r="U260" s="80"/>
      <c r="AB260" s="1303"/>
      <c r="AC260" s="80"/>
    </row>
    <row r="261" spans="21:29" ht="24" customHeight="1">
      <c r="U261" s="80"/>
      <c r="AB261" s="1303"/>
      <c r="AC261" s="80"/>
    </row>
    <row r="262" spans="21:29" ht="24" customHeight="1">
      <c r="U262" s="80"/>
      <c r="AB262" s="1303"/>
      <c r="AC262" s="80"/>
    </row>
    <row r="263" spans="21:29" ht="24" customHeight="1">
      <c r="U263" s="80"/>
      <c r="AB263" s="1303"/>
      <c r="AC263" s="80"/>
    </row>
    <row r="264" spans="21:29" ht="24" customHeight="1">
      <c r="U264" s="80"/>
      <c r="AB264" s="1303"/>
      <c r="AC264" s="80"/>
    </row>
    <row r="265" spans="21:29" ht="24" customHeight="1">
      <c r="U265" s="80"/>
      <c r="AB265" s="1303"/>
      <c r="AC265" s="80"/>
    </row>
    <row r="266" spans="21:29" ht="24" customHeight="1">
      <c r="U266" s="80"/>
      <c r="AB266" s="1303"/>
      <c r="AC266" s="80"/>
    </row>
    <row r="267" spans="21:29" ht="24" customHeight="1">
      <c r="U267" s="80"/>
      <c r="AB267" s="1303"/>
      <c r="AC267" s="80"/>
    </row>
    <row r="268" spans="21:29" ht="24" customHeight="1">
      <c r="U268" s="80"/>
      <c r="AB268" s="1303"/>
      <c r="AC268" s="80"/>
    </row>
    <row r="269" spans="21:29" ht="24" customHeight="1">
      <c r="U269" s="80"/>
      <c r="AB269" s="1303"/>
      <c r="AC269" s="80"/>
    </row>
    <row r="270" spans="21:29" ht="24" customHeight="1">
      <c r="U270" s="80"/>
      <c r="AB270" s="1303"/>
      <c r="AC270" s="80"/>
    </row>
    <row r="271" spans="21:29" ht="24" customHeight="1">
      <c r="U271" s="80"/>
      <c r="AB271" s="1303"/>
      <c r="AC271" s="80"/>
    </row>
    <row r="272" spans="21:29" ht="24" customHeight="1">
      <c r="U272" s="80"/>
      <c r="AB272" s="1303"/>
      <c r="AC272" s="80"/>
    </row>
    <row r="273" spans="21:29" ht="24" customHeight="1">
      <c r="U273" s="80"/>
      <c r="AB273" s="1303"/>
      <c r="AC273" s="80"/>
    </row>
    <row r="274" spans="21:29" ht="24" customHeight="1">
      <c r="U274" s="80"/>
      <c r="AB274" s="1303"/>
      <c r="AC274" s="80"/>
    </row>
    <row r="275" spans="21:29" ht="24" customHeight="1">
      <c r="U275" s="80"/>
      <c r="AB275" s="1303"/>
      <c r="AC275" s="80"/>
    </row>
    <row r="276" spans="21:29" ht="24" customHeight="1">
      <c r="U276" s="80"/>
      <c r="AB276" s="1303"/>
      <c r="AC276" s="80"/>
    </row>
    <row r="277" spans="21:29" ht="24" customHeight="1">
      <c r="U277" s="80"/>
      <c r="AB277" s="1303"/>
      <c r="AC277" s="80"/>
    </row>
    <row r="278" spans="21:29" ht="24" customHeight="1">
      <c r="U278" s="80"/>
      <c r="AB278" s="1303"/>
      <c r="AC278" s="80"/>
    </row>
    <row r="279" spans="21:29" ht="24" customHeight="1">
      <c r="U279" s="80"/>
      <c r="AB279" s="1303"/>
      <c r="AC279" s="80"/>
    </row>
    <row r="280" spans="21:29" ht="24" customHeight="1">
      <c r="U280" s="80"/>
      <c r="AB280" s="1303"/>
      <c r="AC280" s="80"/>
    </row>
    <row r="281" spans="21:29" ht="24" customHeight="1">
      <c r="U281" s="80"/>
      <c r="AB281" s="1303"/>
      <c r="AC281" s="80"/>
    </row>
    <row r="282" spans="21:29" ht="24" customHeight="1">
      <c r="U282" s="80"/>
      <c r="AB282" s="1303"/>
      <c r="AC282" s="80"/>
    </row>
    <row r="283" spans="21:29" ht="24" customHeight="1">
      <c r="U283" s="80"/>
      <c r="AB283" s="1303"/>
      <c r="AC283" s="80"/>
    </row>
    <row r="284" spans="21:29" ht="24" customHeight="1">
      <c r="U284" s="80"/>
      <c r="AB284" s="1303"/>
      <c r="AC284" s="80"/>
    </row>
    <row r="285" spans="21:29" ht="24" customHeight="1">
      <c r="U285" s="80"/>
      <c r="AB285" s="1303"/>
      <c r="AC285" s="80"/>
    </row>
    <row r="286" spans="21:29" ht="24" customHeight="1">
      <c r="U286" s="80"/>
      <c r="AB286" s="1303"/>
      <c r="AC286" s="80"/>
    </row>
    <row r="287" spans="21:29" ht="24" customHeight="1">
      <c r="U287" s="80"/>
      <c r="AB287" s="1303"/>
      <c r="AC287" s="80"/>
    </row>
    <row r="288" spans="21:29" ht="24" customHeight="1">
      <c r="U288" s="80"/>
      <c r="AB288" s="1303"/>
      <c r="AC288" s="80"/>
    </row>
    <row r="289" spans="21:29" ht="24" customHeight="1">
      <c r="U289" s="80"/>
      <c r="AB289" s="1303"/>
      <c r="AC289" s="80"/>
    </row>
    <row r="290" spans="21:29" ht="24" customHeight="1">
      <c r="U290" s="80"/>
      <c r="AB290" s="1303"/>
      <c r="AC290" s="80"/>
    </row>
    <row r="291" spans="21:29" ht="24" customHeight="1">
      <c r="U291" s="80"/>
      <c r="AB291" s="1303"/>
      <c r="AC291" s="80"/>
    </row>
    <row r="292" spans="21:29" ht="24" customHeight="1">
      <c r="U292" s="80"/>
      <c r="AB292" s="1303"/>
      <c r="AC292" s="80"/>
    </row>
    <row r="293" spans="21:29" ht="24" customHeight="1">
      <c r="U293" s="80"/>
      <c r="AB293" s="1303"/>
      <c r="AC293" s="80"/>
    </row>
    <row r="294" spans="21:29" ht="24" customHeight="1">
      <c r="U294" s="80"/>
      <c r="AB294" s="1303"/>
      <c r="AC294" s="80"/>
    </row>
    <row r="295" spans="21:29" ht="24" customHeight="1">
      <c r="U295" s="80"/>
      <c r="AB295" s="1303"/>
      <c r="AC295" s="80"/>
    </row>
    <row r="296" spans="21:29" ht="24" customHeight="1">
      <c r="U296" s="80"/>
      <c r="AB296" s="1303"/>
      <c r="AC296" s="80"/>
    </row>
    <row r="297" spans="21:29" ht="24" customHeight="1">
      <c r="U297" s="80"/>
      <c r="AB297" s="1303"/>
      <c r="AC297" s="80"/>
    </row>
    <row r="298" spans="21:29" ht="24" customHeight="1">
      <c r="U298" s="80"/>
      <c r="AB298" s="1303"/>
      <c r="AC298" s="80"/>
    </row>
    <row r="299" spans="21:29" ht="24" customHeight="1">
      <c r="U299" s="80"/>
      <c r="AB299" s="1303"/>
      <c r="AC299" s="80"/>
    </row>
    <row r="300" spans="21:29" ht="24" customHeight="1">
      <c r="U300" s="80"/>
      <c r="AB300" s="1303"/>
      <c r="AC300" s="80"/>
    </row>
    <row r="301" spans="21:29" ht="24" customHeight="1">
      <c r="U301" s="80"/>
      <c r="AB301" s="1303"/>
      <c r="AC301" s="80"/>
    </row>
    <row r="302" spans="21:29" ht="24" customHeight="1">
      <c r="U302" s="80"/>
      <c r="AB302" s="1303"/>
      <c r="AC302" s="80"/>
    </row>
    <row r="303" spans="21:29" ht="24" customHeight="1">
      <c r="U303" s="80"/>
      <c r="AB303" s="1303"/>
      <c r="AC303" s="80"/>
    </row>
    <row r="304" spans="21:29" ht="24" customHeight="1">
      <c r="U304" s="80"/>
      <c r="AB304" s="1303"/>
      <c r="AC304" s="80"/>
    </row>
    <row r="305" spans="21:29" ht="24" customHeight="1">
      <c r="U305" s="80"/>
      <c r="AB305" s="1303"/>
      <c r="AC305" s="80"/>
    </row>
    <row r="306" spans="21:29" ht="24" customHeight="1">
      <c r="U306" s="80"/>
      <c r="AB306" s="1303"/>
      <c r="AC306" s="80"/>
    </row>
    <row r="307" spans="21:29" ht="24" customHeight="1">
      <c r="U307" s="80"/>
      <c r="AB307" s="1303"/>
      <c r="AC307" s="80"/>
    </row>
    <row r="308" spans="21:29" ht="24" customHeight="1">
      <c r="U308" s="80"/>
      <c r="AB308" s="1303"/>
      <c r="AC308" s="80"/>
    </row>
    <row r="309" spans="21:29" ht="24" customHeight="1">
      <c r="U309" s="80"/>
      <c r="AB309" s="1303"/>
      <c r="AC309" s="80"/>
    </row>
    <row r="310" spans="21:29" ht="24" customHeight="1">
      <c r="U310" s="80"/>
      <c r="AB310" s="1303"/>
      <c r="AC310" s="80"/>
    </row>
    <row r="311" spans="21:29" ht="24" customHeight="1">
      <c r="U311" s="80"/>
      <c r="AB311" s="1303"/>
      <c r="AC311" s="80"/>
    </row>
    <row r="312" spans="21:29" ht="24" customHeight="1">
      <c r="U312" s="80"/>
      <c r="AB312" s="1303"/>
      <c r="AC312" s="80"/>
    </row>
    <row r="313" spans="21:29" ht="24" customHeight="1">
      <c r="U313" s="80"/>
      <c r="AB313" s="1303"/>
      <c r="AC313" s="80"/>
    </row>
    <row r="314" spans="21:29" ht="24" customHeight="1">
      <c r="U314" s="80"/>
      <c r="AB314" s="1303"/>
      <c r="AC314" s="80"/>
    </row>
    <row r="315" spans="21:29" ht="24" customHeight="1">
      <c r="U315" s="80"/>
      <c r="AB315" s="1303"/>
      <c r="AC315" s="80"/>
    </row>
    <row r="316" spans="21:29" ht="24" customHeight="1">
      <c r="U316" s="80"/>
      <c r="AB316" s="1303"/>
      <c r="AC316" s="80"/>
    </row>
    <row r="317" spans="21:29" ht="24" customHeight="1">
      <c r="U317" s="80"/>
      <c r="AB317" s="1303"/>
      <c r="AC317" s="80"/>
    </row>
    <row r="318" spans="21:29" ht="24" customHeight="1">
      <c r="U318" s="80"/>
      <c r="AB318" s="1303"/>
      <c r="AC318" s="80"/>
    </row>
    <row r="319" spans="21:29" ht="24" customHeight="1">
      <c r="U319" s="80"/>
      <c r="AB319" s="1303"/>
      <c r="AC319" s="80"/>
    </row>
    <row r="320" spans="21:29" ht="24" customHeight="1">
      <c r="U320" s="80"/>
      <c r="AB320" s="1303"/>
      <c r="AC320" s="80"/>
    </row>
    <row r="321" spans="21:29" ht="24" customHeight="1">
      <c r="U321" s="80"/>
      <c r="AB321" s="1303"/>
      <c r="AC321" s="80"/>
    </row>
    <row r="322" spans="21:29" ht="24" customHeight="1">
      <c r="U322" s="80"/>
      <c r="AB322" s="1303"/>
      <c r="AC322" s="80"/>
    </row>
    <row r="323" spans="21:29" ht="24" customHeight="1">
      <c r="U323" s="80"/>
      <c r="AB323" s="1303"/>
      <c r="AC323" s="80"/>
    </row>
    <row r="324" spans="21:29" ht="24" customHeight="1">
      <c r="U324" s="80"/>
      <c r="AB324" s="1303"/>
      <c r="AC324" s="80"/>
    </row>
    <row r="325" spans="21:29" ht="24" customHeight="1">
      <c r="U325" s="80"/>
      <c r="AB325" s="1303"/>
      <c r="AC325" s="80"/>
    </row>
    <row r="326" spans="21:29" ht="24" customHeight="1">
      <c r="U326" s="80"/>
      <c r="AB326" s="1303"/>
      <c r="AC326" s="80"/>
    </row>
    <row r="327" spans="21:29" ht="24" customHeight="1">
      <c r="U327" s="80"/>
      <c r="AB327" s="1303"/>
      <c r="AC327" s="80"/>
    </row>
    <row r="328" spans="21:29" ht="24" customHeight="1">
      <c r="U328" s="80"/>
      <c r="AB328" s="1303"/>
      <c r="AC328" s="80"/>
    </row>
    <row r="329" spans="21:29" ht="24" customHeight="1">
      <c r="U329" s="80"/>
      <c r="AB329" s="1303"/>
      <c r="AC329" s="80"/>
    </row>
    <row r="330" spans="21:29" ht="24" customHeight="1">
      <c r="U330" s="80"/>
      <c r="AB330" s="1303"/>
      <c r="AC330" s="80"/>
    </row>
    <row r="331" spans="21:29" ht="24" customHeight="1">
      <c r="U331" s="80"/>
      <c r="AB331" s="1303"/>
      <c r="AC331" s="80"/>
    </row>
    <row r="332" spans="21:29" ht="24" customHeight="1">
      <c r="U332" s="80"/>
      <c r="AB332" s="1303"/>
      <c r="AC332" s="80"/>
    </row>
    <row r="333" spans="21:29" ht="24" customHeight="1">
      <c r="U333" s="80"/>
      <c r="AB333" s="1303"/>
      <c r="AC333" s="80"/>
    </row>
    <row r="334" spans="21:29" ht="24" customHeight="1">
      <c r="U334" s="80"/>
      <c r="AB334" s="1303"/>
      <c r="AC334" s="80"/>
    </row>
    <row r="335" spans="21:29" ht="24" customHeight="1">
      <c r="U335" s="80"/>
      <c r="AB335" s="1303"/>
      <c r="AC335" s="80"/>
    </row>
    <row r="336" spans="21:29" ht="24" customHeight="1">
      <c r="U336" s="80"/>
      <c r="AB336" s="1303"/>
      <c r="AC336" s="80"/>
    </row>
    <row r="337" spans="21:29" ht="24" customHeight="1">
      <c r="U337" s="80"/>
      <c r="AB337" s="1303"/>
      <c r="AC337" s="80"/>
    </row>
    <row r="338" spans="21:29" ht="24" customHeight="1">
      <c r="U338" s="80"/>
      <c r="AB338" s="1303"/>
      <c r="AC338" s="80"/>
    </row>
    <row r="339" spans="21:29" ht="24" customHeight="1">
      <c r="U339" s="80"/>
      <c r="AB339" s="1303"/>
      <c r="AC339" s="80"/>
    </row>
    <row r="340" spans="21:29" ht="24" customHeight="1">
      <c r="U340" s="80"/>
      <c r="AB340" s="1303"/>
      <c r="AC340" s="80"/>
    </row>
    <row r="341" spans="21:29" ht="24" customHeight="1">
      <c r="U341" s="80"/>
      <c r="AB341" s="1303"/>
      <c r="AC341" s="80"/>
    </row>
    <row r="342" spans="21:29" ht="24" customHeight="1">
      <c r="U342" s="80"/>
      <c r="AB342" s="1303"/>
      <c r="AC342" s="80"/>
    </row>
    <row r="343" spans="21:29" ht="24" customHeight="1">
      <c r="U343" s="80"/>
      <c r="AB343" s="1303"/>
      <c r="AC343" s="80"/>
    </row>
    <row r="344" spans="21:29" ht="24" customHeight="1">
      <c r="U344" s="80"/>
      <c r="AB344" s="1303"/>
      <c r="AC344" s="80"/>
    </row>
    <row r="345" spans="21:29" ht="24" customHeight="1">
      <c r="U345" s="80"/>
      <c r="AB345" s="1303"/>
      <c r="AC345" s="80"/>
    </row>
    <row r="346" spans="21:29" ht="24" customHeight="1">
      <c r="U346" s="80"/>
      <c r="AB346" s="1303"/>
      <c r="AC346" s="80"/>
    </row>
    <row r="347" spans="21:29" ht="24" customHeight="1">
      <c r="U347" s="80"/>
      <c r="AB347" s="1303"/>
      <c r="AC347" s="80"/>
    </row>
    <row r="348" spans="21:29" ht="24" customHeight="1">
      <c r="U348" s="80"/>
      <c r="AB348" s="1303"/>
      <c r="AC348" s="80"/>
    </row>
    <row r="349" spans="21:29" ht="24" customHeight="1">
      <c r="U349" s="80"/>
      <c r="AB349" s="1303"/>
      <c r="AC349" s="80"/>
    </row>
    <row r="350" spans="21:29" ht="24" customHeight="1">
      <c r="U350" s="80"/>
      <c r="AB350" s="1303"/>
      <c r="AC350" s="80"/>
    </row>
    <row r="351" spans="21:29" ht="24" customHeight="1">
      <c r="U351" s="80"/>
      <c r="AB351" s="1303"/>
      <c r="AC351" s="80"/>
    </row>
    <row r="352" spans="21:29" ht="24" customHeight="1">
      <c r="U352" s="80"/>
      <c r="AB352" s="1303"/>
      <c r="AC352" s="80"/>
    </row>
    <row r="353" spans="21:29" ht="24" customHeight="1">
      <c r="U353" s="80"/>
      <c r="AB353" s="1303"/>
      <c r="AC353" s="80"/>
    </row>
    <row r="354" spans="21:29" ht="24" customHeight="1">
      <c r="U354" s="80"/>
      <c r="AB354" s="1303"/>
      <c r="AC354" s="80"/>
    </row>
    <row r="355" spans="21:29" ht="24" customHeight="1">
      <c r="U355" s="80"/>
      <c r="AB355" s="1303"/>
      <c r="AC355" s="80"/>
    </row>
    <row r="356" spans="21:29" ht="24" customHeight="1">
      <c r="U356" s="80"/>
      <c r="AB356" s="1303"/>
      <c r="AC356" s="80"/>
    </row>
    <row r="357" spans="21:29" ht="24" customHeight="1">
      <c r="U357" s="80"/>
      <c r="AB357" s="1303"/>
      <c r="AC357" s="80"/>
    </row>
    <row r="358" spans="21:29" ht="24" customHeight="1">
      <c r="U358" s="80"/>
      <c r="AB358" s="1303"/>
      <c r="AC358" s="80"/>
    </row>
    <row r="359" spans="21:29" ht="24" customHeight="1">
      <c r="U359" s="80"/>
      <c r="AB359" s="1303"/>
      <c r="AC359" s="80"/>
    </row>
    <row r="360" spans="21:29" ht="24" customHeight="1">
      <c r="U360" s="80"/>
      <c r="AB360" s="1303"/>
      <c r="AC360" s="80"/>
    </row>
    <row r="361" spans="21:29" ht="24" customHeight="1">
      <c r="U361" s="80"/>
      <c r="AB361" s="1303"/>
      <c r="AC361" s="80"/>
    </row>
    <row r="362" spans="21:29" ht="24" customHeight="1">
      <c r="U362" s="80"/>
      <c r="AB362" s="1303"/>
      <c r="AC362" s="80"/>
    </row>
    <row r="363" spans="21:29" ht="24" customHeight="1">
      <c r="U363" s="80"/>
      <c r="AB363" s="1303"/>
      <c r="AC363" s="80"/>
    </row>
    <row r="364" spans="21:29" ht="24" customHeight="1">
      <c r="U364" s="80"/>
      <c r="AB364" s="1303"/>
      <c r="AC364" s="80"/>
    </row>
    <row r="365" spans="21:29" ht="24" customHeight="1">
      <c r="U365" s="80"/>
      <c r="AB365" s="1303"/>
      <c r="AC365" s="80"/>
    </row>
    <row r="366" spans="21:29" ht="24" customHeight="1">
      <c r="U366" s="80"/>
      <c r="AB366" s="1303"/>
      <c r="AC366" s="80"/>
    </row>
    <row r="367" spans="21:29" ht="24" customHeight="1">
      <c r="U367" s="80"/>
      <c r="AB367" s="1303"/>
      <c r="AC367" s="80"/>
    </row>
    <row r="368" spans="21:29" ht="24" customHeight="1">
      <c r="U368" s="80"/>
      <c r="AB368" s="1303"/>
      <c r="AC368" s="80"/>
    </row>
    <row r="369" spans="21:29" ht="24" customHeight="1">
      <c r="U369" s="80"/>
      <c r="AB369" s="1303"/>
      <c r="AC369" s="80"/>
    </row>
    <row r="370" spans="21:29" ht="24" customHeight="1">
      <c r="U370" s="80"/>
      <c r="AB370" s="1303"/>
      <c r="AC370" s="80"/>
    </row>
    <row r="371" spans="21:29" ht="24" customHeight="1">
      <c r="U371" s="80"/>
      <c r="AB371" s="1303"/>
      <c r="AC371" s="80"/>
    </row>
    <row r="372" spans="21:29" ht="24" customHeight="1">
      <c r="U372" s="80"/>
      <c r="AB372" s="1303"/>
      <c r="AC372" s="80"/>
    </row>
    <row r="373" spans="21:29" ht="24" customHeight="1">
      <c r="U373" s="80"/>
      <c r="AB373" s="1303"/>
      <c r="AC373" s="80"/>
    </row>
    <row r="374" spans="21:29" ht="24" customHeight="1">
      <c r="U374" s="80"/>
      <c r="AB374" s="1303"/>
      <c r="AC374" s="80"/>
    </row>
    <row r="375" spans="21:29" ht="24" customHeight="1">
      <c r="U375" s="80"/>
      <c r="AB375" s="1303"/>
      <c r="AC375" s="80"/>
    </row>
    <row r="376" spans="21:29" ht="24" customHeight="1">
      <c r="U376" s="80"/>
      <c r="AB376" s="1303"/>
      <c r="AC376" s="80"/>
    </row>
    <row r="377" spans="21:29" ht="24" customHeight="1">
      <c r="U377" s="80"/>
      <c r="AB377" s="1303"/>
      <c r="AC377" s="80"/>
    </row>
    <row r="378" spans="21:29" ht="24" customHeight="1">
      <c r="U378" s="80"/>
      <c r="AB378" s="1303"/>
      <c r="AC378" s="80"/>
    </row>
    <row r="379" spans="21:29" ht="24" customHeight="1">
      <c r="U379" s="80"/>
      <c r="AB379" s="1303"/>
      <c r="AC379" s="80"/>
    </row>
    <row r="380" spans="21:29" ht="24" customHeight="1">
      <c r="U380" s="80"/>
      <c r="AB380" s="1303"/>
      <c r="AC380" s="80"/>
    </row>
    <row r="381" spans="21:29" ht="24" customHeight="1">
      <c r="U381" s="80"/>
      <c r="AB381" s="1303"/>
      <c r="AC381" s="80"/>
    </row>
    <row r="382" spans="21:29" ht="24" customHeight="1">
      <c r="U382" s="80"/>
      <c r="AB382" s="1303"/>
      <c r="AC382" s="80"/>
    </row>
    <row r="383" spans="21:29" ht="24" customHeight="1">
      <c r="U383" s="80"/>
      <c r="AB383" s="1303"/>
      <c r="AC383" s="80"/>
    </row>
    <row r="384" spans="21:29" ht="24" customHeight="1">
      <c r="U384" s="80"/>
      <c r="AB384" s="1303"/>
      <c r="AC384" s="80"/>
    </row>
    <row r="385" spans="21:29" ht="24" customHeight="1">
      <c r="U385" s="80"/>
      <c r="AB385" s="1303"/>
      <c r="AC385" s="80"/>
    </row>
    <row r="386" spans="21:29" ht="24" customHeight="1">
      <c r="U386" s="80"/>
      <c r="AB386" s="1303"/>
      <c r="AC386" s="80"/>
    </row>
    <row r="387" spans="21:29" ht="24" customHeight="1">
      <c r="U387" s="80"/>
      <c r="AB387" s="1303"/>
      <c r="AC387" s="80"/>
    </row>
    <row r="388" spans="21:29" ht="24" customHeight="1">
      <c r="U388" s="80"/>
      <c r="AB388" s="1303"/>
      <c r="AC388" s="80"/>
    </row>
    <row r="389" spans="21:29" ht="24" customHeight="1">
      <c r="U389" s="80"/>
      <c r="AB389" s="1303"/>
      <c r="AC389" s="80"/>
    </row>
    <row r="390" spans="21:29" ht="24" customHeight="1">
      <c r="U390" s="80"/>
      <c r="AB390" s="1303"/>
      <c r="AC390" s="80"/>
    </row>
    <row r="391" spans="21:29" ht="24" customHeight="1">
      <c r="U391" s="80"/>
      <c r="AB391" s="1303"/>
      <c r="AC391" s="80"/>
    </row>
    <row r="392" spans="21:29" ht="24" customHeight="1">
      <c r="U392" s="80"/>
      <c r="AB392" s="1303"/>
      <c r="AC392" s="80"/>
    </row>
    <row r="393" spans="21:29" ht="24" customHeight="1">
      <c r="U393" s="80"/>
      <c r="AB393" s="1303"/>
      <c r="AC393" s="80"/>
    </row>
    <row r="394" spans="21:29" ht="24" customHeight="1">
      <c r="U394" s="80"/>
      <c r="AB394" s="1303"/>
      <c r="AC394" s="80"/>
    </row>
    <row r="395" spans="21:29" ht="24" customHeight="1">
      <c r="U395" s="80"/>
      <c r="AB395" s="1303"/>
      <c r="AC395" s="80"/>
    </row>
    <row r="396" spans="21:29" ht="24" customHeight="1">
      <c r="U396" s="80"/>
      <c r="AB396" s="1303"/>
      <c r="AC396" s="80"/>
    </row>
    <row r="397" spans="21:29" ht="24" customHeight="1">
      <c r="U397" s="80"/>
      <c r="AB397" s="1303"/>
      <c r="AC397" s="80"/>
    </row>
    <row r="398" spans="21:29" ht="24" customHeight="1">
      <c r="U398" s="80"/>
      <c r="AB398" s="1303"/>
      <c r="AC398" s="80"/>
    </row>
    <row r="399" spans="21:29" ht="24" customHeight="1">
      <c r="U399" s="80"/>
      <c r="AB399" s="1303"/>
      <c r="AC399" s="80"/>
    </row>
    <row r="400" spans="21:29" ht="24" customHeight="1">
      <c r="U400" s="80"/>
      <c r="AB400" s="1303"/>
      <c r="AC400" s="80"/>
    </row>
    <row r="401" spans="21:29" ht="24" customHeight="1">
      <c r="U401" s="80"/>
      <c r="AB401" s="1303"/>
      <c r="AC401" s="80"/>
    </row>
    <row r="402" spans="21:29" ht="24" customHeight="1">
      <c r="U402" s="80"/>
      <c r="AB402" s="1303"/>
      <c r="AC402" s="80"/>
    </row>
    <row r="403" spans="21:29" ht="24" customHeight="1">
      <c r="U403" s="80"/>
      <c r="AB403" s="1303"/>
      <c r="AC403" s="80"/>
    </row>
    <row r="404" spans="21:29" ht="24" customHeight="1">
      <c r="U404" s="80"/>
      <c r="AB404" s="1303"/>
      <c r="AC404" s="80"/>
    </row>
    <row r="405" spans="21:29" ht="24" customHeight="1">
      <c r="U405" s="80"/>
      <c r="AB405" s="1303"/>
      <c r="AC405" s="80"/>
    </row>
    <row r="406" spans="21:29" ht="24" customHeight="1">
      <c r="U406" s="80"/>
      <c r="AB406" s="1303"/>
      <c r="AC406" s="80"/>
    </row>
    <row r="407" spans="21:29" ht="24" customHeight="1">
      <c r="U407" s="80"/>
      <c r="AB407" s="1303"/>
      <c r="AC407" s="80"/>
    </row>
    <row r="408" spans="21:29" ht="24" customHeight="1">
      <c r="U408" s="80"/>
      <c r="AB408" s="1303"/>
      <c r="AC408" s="80"/>
    </row>
    <row r="409" spans="21:29" ht="24" customHeight="1">
      <c r="U409" s="80"/>
      <c r="AB409" s="1303"/>
      <c r="AC409" s="80"/>
    </row>
    <row r="410" spans="21:29" ht="24" customHeight="1">
      <c r="U410" s="80"/>
      <c r="AB410" s="1303"/>
      <c r="AC410" s="80"/>
    </row>
    <row r="411" spans="21:29" ht="24" customHeight="1">
      <c r="U411" s="80"/>
      <c r="AB411" s="1303"/>
      <c r="AC411" s="80"/>
    </row>
    <row r="412" spans="21:29" ht="24" customHeight="1">
      <c r="U412" s="80"/>
      <c r="AB412" s="1303"/>
      <c r="AC412" s="80"/>
    </row>
    <row r="413" spans="21:29" ht="24" customHeight="1">
      <c r="U413" s="80"/>
      <c r="AB413" s="1303"/>
      <c r="AC413" s="80"/>
    </row>
    <row r="414" spans="21:29" ht="24" customHeight="1">
      <c r="U414" s="80"/>
      <c r="AB414" s="1303"/>
      <c r="AC414" s="80"/>
    </row>
    <row r="415" spans="21:29" ht="24" customHeight="1">
      <c r="U415" s="80"/>
      <c r="AB415" s="1303"/>
      <c r="AC415" s="80"/>
    </row>
    <row r="416" spans="21:29" ht="24" customHeight="1">
      <c r="U416" s="80"/>
      <c r="AB416" s="1303"/>
      <c r="AC416" s="80"/>
    </row>
    <row r="417" spans="21:29" ht="24" customHeight="1">
      <c r="U417" s="80"/>
      <c r="AB417" s="1303"/>
      <c r="AC417" s="80"/>
    </row>
    <row r="418" spans="21:29" ht="24" customHeight="1">
      <c r="U418" s="80"/>
      <c r="AB418" s="1303"/>
      <c r="AC418" s="80"/>
    </row>
    <row r="419" spans="21:29" ht="24" customHeight="1">
      <c r="U419" s="80"/>
      <c r="AB419" s="1303"/>
      <c r="AC419" s="80"/>
    </row>
    <row r="420" spans="21:29" ht="24" customHeight="1">
      <c r="U420" s="80"/>
      <c r="AB420" s="1303"/>
      <c r="AC420" s="80"/>
    </row>
    <row r="421" spans="21:29" ht="24" customHeight="1">
      <c r="U421" s="80"/>
      <c r="AB421" s="1303"/>
      <c r="AC421" s="80"/>
    </row>
    <row r="422" spans="21:29" ht="24" customHeight="1">
      <c r="U422" s="80"/>
      <c r="AB422" s="1303"/>
      <c r="AC422" s="80"/>
    </row>
    <row r="423" spans="21:29" ht="24" customHeight="1">
      <c r="U423" s="80"/>
      <c r="AB423" s="1303"/>
      <c r="AC423" s="80"/>
    </row>
    <row r="424" spans="21:29" ht="24" customHeight="1">
      <c r="U424" s="80"/>
      <c r="AB424" s="1303"/>
      <c r="AC424" s="80"/>
    </row>
    <row r="425" spans="21:29" ht="24" customHeight="1">
      <c r="U425" s="80"/>
      <c r="AB425" s="1303"/>
      <c r="AC425" s="80"/>
    </row>
    <row r="426" spans="21:29" ht="24" customHeight="1">
      <c r="U426" s="80"/>
      <c r="AB426" s="1303"/>
      <c r="AC426" s="80"/>
    </row>
    <row r="427" spans="21:29" ht="24" customHeight="1">
      <c r="U427" s="80"/>
      <c r="AB427" s="1303"/>
      <c r="AC427" s="80"/>
    </row>
    <row r="428" spans="21:29" ht="24" customHeight="1">
      <c r="U428" s="80"/>
      <c r="AB428" s="1303"/>
      <c r="AC428" s="80"/>
    </row>
    <row r="429" spans="21:29" ht="24" customHeight="1">
      <c r="U429" s="80"/>
      <c r="AB429" s="1303"/>
      <c r="AC429" s="80"/>
    </row>
    <row r="430" spans="21:29" ht="24" customHeight="1">
      <c r="U430" s="80"/>
      <c r="AB430" s="1303"/>
      <c r="AC430" s="80"/>
    </row>
    <row r="431" spans="21:29" ht="24" customHeight="1">
      <c r="U431" s="80"/>
      <c r="AB431" s="1303"/>
      <c r="AC431" s="80"/>
    </row>
    <row r="432" spans="21:29" ht="24" customHeight="1">
      <c r="U432" s="80"/>
      <c r="AB432" s="1303"/>
      <c r="AC432" s="80"/>
    </row>
    <row r="433" spans="21:29" ht="24" customHeight="1">
      <c r="U433" s="80"/>
      <c r="AB433" s="1303"/>
      <c r="AC433" s="80"/>
    </row>
    <row r="434" spans="21:29" ht="24" customHeight="1">
      <c r="U434" s="80"/>
      <c r="AB434" s="1303"/>
      <c r="AC434" s="80"/>
    </row>
    <row r="435" spans="21:29" ht="24" customHeight="1">
      <c r="U435" s="80"/>
      <c r="AB435" s="1303"/>
      <c r="AC435" s="80"/>
    </row>
    <row r="436" spans="21:29" ht="24" customHeight="1">
      <c r="U436" s="80"/>
      <c r="AB436" s="1303"/>
      <c r="AC436" s="80"/>
    </row>
    <row r="437" spans="21:29" ht="24" customHeight="1">
      <c r="U437" s="80"/>
      <c r="AB437" s="1303"/>
      <c r="AC437" s="80"/>
    </row>
    <row r="438" spans="21:29" ht="24" customHeight="1">
      <c r="U438" s="80"/>
      <c r="AB438" s="1303"/>
      <c r="AC438" s="80"/>
    </row>
    <row r="439" spans="21:29" ht="24" customHeight="1">
      <c r="U439" s="80"/>
      <c r="AB439" s="1303"/>
      <c r="AC439" s="80"/>
    </row>
    <row r="440" spans="21:29" ht="24" customHeight="1">
      <c r="U440" s="80"/>
      <c r="AB440" s="1303"/>
      <c r="AC440" s="80"/>
    </row>
    <row r="441" spans="21:29" ht="24" customHeight="1">
      <c r="U441" s="80"/>
      <c r="AB441" s="1303"/>
      <c r="AC441" s="80"/>
    </row>
    <row r="442" spans="21:29" ht="24" customHeight="1">
      <c r="U442" s="80"/>
      <c r="AB442" s="1303"/>
      <c r="AC442" s="80"/>
    </row>
    <row r="443" spans="21:29" ht="24" customHeight="1">
      <c r="U443" s="80"/>
      <c r="AB443" s="1303"/>
      <c r="AC443" s="80"/>
    </row>
    <row r="444" spans="21:29" ht="24" customHeight="1">
      <c r="U444" s="80"/>
      <c r="AB444" s="1303"/>
      <c r="AC444" s="80"/>
    </row>
    <row r="445" spans="21:29" ht="24" customHeight="1">
      <c r="U445" s="80"/>
      <c r="AB445" s="1303"/>
      <c r="AC445" s="80"/>
    </row>
    <row r="446" spans="21:29" ht="24" customHeight="1">
      <c r="U446" s="80"/>
      <c r="AB446" s="1303"/>
      <c r="AC446" s="80"/>
    </row>
    <row r="447" spans="21:29" ht="24" customHeight="1">
      <c r="U447" s="80"/>
      <c r="AB447" s="1303"/>
      <c r="AC447" s="80"/>
    </row>
    <row r="448" spans="21:29" ht="24" customHeight="1">
      <c r="U448" s="80"/>
      <c r="AB448" s="1303"/>
      <c r="AC448" s="80"/>
    </row>
    <row r="449" spans="21:29" ht="24" customHeight="1">
      <c r="U449" s="80"/>
      <c r="AB449" s="1303"/>
      <c r="AC449" s="80"/>
    </row>
    <row r="450" spans="21:29" ht="24" customHeight="1">
      <c r="U450" s="80"/>
      <c r="AB450" s="1303"/>
      <c r="AC450" s="80"/>
    </row>
    <row r="451" spans="21:29" ht="24" customHeight="1">
      <c r="U451" s="80"/>
      <c r="AB451" s="1303"/>
      <c r="AC451" s="80"/>
    </row>
    <row r="452" spans="21:29" ht="24" customHeight="1">
      <c r="U452" s="80"/>
      <c r="AB452" s="1303"/>
      <c r="AC452" s="80"/>
    </row>
    <row r="453" spans="21:29" ht="24" customHeight="1">
      <c r="U453" s="80"/>
      <c r="AB453" s="1303"/>
      <c r="AC453" s="80"/>
    </row>
    <row r="454" spans="21:29" ht="24" customHeight="1">
      <c r="U454" s="80"/>
      <c r="AB454" s="1303"/>
      <c r="AC454" s="80"/>
    </row>
    <row r="455" spans="21:29" ht="24" customHeight="1">
      <c r="U455" s="80"/>
      <c r="AB455" s="1303"/>
      <c r="AC455" s="80"/>
    </row>
    <row r="456" spans="21:29" ht="24" customHeight="1">
      <c r="U456" s="80"/>
      <c r="AB456" s="1303"/>
      <c r="AC456" s="80"/>
    </row>
    <row r="457" spans="21:29" ht="24" customHeight="1">
      <c r="U457" s="80"/>
      <c r="AB457" s="1303"/>
      <c r="AC457" s="80"/>
    </row>
    <row r="458" spans="21:29" ht="24" customHeight="1">
      <c r="U458" s="80"/>
      <c r="AB458" s="1303"/>
      <c r="AC458" s="80"/>
    </row>
    <row r="459" spans="21:29" ht="24" customHeight="1">
      <c r="U459" s="80"/>
      <c r="AB459" s="1303"/>
      <c r="AC459" s="80"/>
    </row>
    <row r="460" spans="21:29" ht="24" customHeight="1">
      <c r="U460" s="80"/>
      <c r="AB460" s="1303"/>
      <c r="AC460" s="80"/>
    </row>
    <row r="461" spans="21:29" ht="24" customHeight="1">
      <c r="U461" s="80"/>
      <c r="AB461" s="1303"/>
      <c r="AC461" s="80"/>
    </row>
    <row r="462" spans="21:29" ht="24" customHeight="1">
      <c r="U462" s="80"/>
      <c r="AB462" s="1303"/>
      <c r="AC462" s="80"/>
    </row>
    <row r="463" spans="21:29" ht="24" customHeight="1">
      <c r="U463" s="80"/>
      <c r="AB463" s="1303"/>
      <c r="AC463" s="80"/>
    </row>
    <row r="464" spans="21:29" ht="24" customHeight="1">
      <c r="U464" s="80"/>
      <c r="AB464" s="1303"/>
      <c r="AC464" s="80"/>
    </row>
    <row r="465" spans="21:29" ht="24" customHeight="1">
      <c r="U465" s="80"/>
      <c r="AB465" s="1303"/>
      <c r="AC465" s="80"/>
    </row>
    <row r="466" spans="21:29" ht="24" customHeight="1">
      <c r="U466" s="80"/>
      <c r="AB466" s="1303"/>
      <c r="AC466" s="80"/>
    </row>
    <row r="467" spans="21:29" ht="24" customHeight="1">
      <c r="U467" s="80"/>
      <c r="AB467" s="1303"/>
      <c r="AC467" s="80"/>
    </row>
    <row r="468" spans="21:29" ht="24" customHeight="1">
      <c r="U468" s="80"/>
      <c r="AB468" s="1303"/>
      <c r="AC468" s="80"/>
    </row>
    <row r="469" spans="21:29" ht="24" customHeight="1">
      <c r="U469" s="80"/>
      <c r="AB469" s="1303"/>
      <c r="AC469" s="80"/>
    </row>
    <row r="470" spans="21:29" ht="24" customHeight="1">
      <c r="U470" s="80"/>
      <c r="AB470" s="1303"/>
      <c r="AC470" s="80"/>
    </row>
    <row r="471" spans="21:29" ht="24" customHeight="1">
      <c r="U471" s="80"/>
      <c r="AB471" s="1303"/>
      <c r="AC471" s="80"/>
    </row>
    <row r="472" spans="21:29" ht="24" customHeight="1">
      <c r="U472" s="80"/>
      <c r="AB472" s="1303"/>
      <c r="AC472" s="80"/>
    </row>
    <row r="473" spans="21:29" ht="24" customHeight="1">
      <c r="U473" s="80"/>
      <c r="AB473" s="1303"/>
      <c r="AC473" s="80"/>
    </row>
    <row r="474" spans="21:29" ht="24" customHeight="1">
      <c r="U474" s="80"/>
      <c r="AB474" s="1303"/>
      <c r="AC474" s="80"/>
    </row>
    <row r="475" spans="21:29" ht="24" customHeight="1">
      <c r="U475" s="80"/>
      <c r="AB475" s="1303"/>
      <c r="AC475" s="80"/>
    </row>
    <row r="476" spans="21:29" ht="24" customHeight="1">
      <c r="U476" s="80"/>
      <c r="AB476" s="1303"/>
      <c r="AC476" s="80"/>
    </row>
    <row r="477" spans="21:29" ht="24" customHeight="1">
      <c r="U477" s="80"/>
      <c r="AB477" s="1303"/>
      <c r="AC477" s="80"/>
    </row>
    <row r="478" spans="21:29" ht="24" customHeight="1">
      <c r="U478" s="80"/>
      <c r="AB478" s="1303"/>
      <c r="AC478" s="80"/>
    </row>
    <row r="479" spans="21:29" ht="24" customHeight="1">
      <c r="U479" s="80"/>
      <c r="AB479" s="1303"/>
      <c r="AC479" s="80"/>
    </row>
    <row r="480" spans="21:29" ht="24" customHeight="1">
      <c r="U480" s="80"/>
      <c r="AB480" s="1303"/>
      <c r="AC480" s="80"/>
    </row>
    <row r="481" spans="21:29" ht="24" customHeight="1">
      <c r="U481" s="80"/>
      <c r="AB481" s="1303"/>
      <c r="AC481" s="80"/>
    </row>
    <row r="482" spans="21:29" ht="24" customHeight="1">
      <c r="U482" s="80"/>
      <c r="AB482" s="1303"/>
      <c r="AC482" s="80"/>
    </row>
    <row r="483" spans="21:29" ht="24" customHeight="1">
      <c r="U483" s="80"/>
      <c r="AB483" s="1303"/>
      <c r="AC483" s="80"/>
    </row>
    <row r="484" spans="21:29" ht="24" customHeight="1">
      <c r="U484" s="80"/>
      <c r="AB484" s="1303"/>
      <c r="AC484" s="80"/>
    </row>
    <row r="485" spans="21:29" ht="24" customHeight="1">
      <c r="U485" s="80"/>
      <c r="AB485" s="1303"/>
      <c r="AC485" s="80"/>
    </row>
    <row r="486" spans="21:29" ht="24" customHeight="1">
      <c r="U486" s="80"/>
      <c r="AB486" s="1303"/>
      <c r="AC486" s="80"/>
    </row>
    <row r="487" spans="21:29" ht="24" customHeight="1">
      <c r="U487" s="80"/>
      <c r="AB487" s="1303"/>
      <c r="AC487" s="80"/>
    </row>
    <row r="488" spans="21:29" ht="24" customHeight="1">
      <c r="U488" s="80"/>
      <c r="AB488" s="1303"/>
      <c r="AC488" s="80"/>
    </row>
    <row r="489" spans="21:29" ht="24" customHeight="1">
      <c r="U489" s="80"/>
      <c r="AB489" s="1303"/>
      <c r="AC489" s="80"/>
    </row>
    <row r="490" spans="21:29" ht="24" customHeight="1">
      <c r="U490" s="80"/>
      <c r="AB490" s="1303"/>
      <c r="AC490" s="80"/>
    </row>
    <row r="491" spans="21:29" ht="24" customHeight="1">
      <c r="U491" s="80"/>
      <c r="AB491" s="1303"/>
      <c r="AC491" s="80"/>
    </row>
    <row r="492" spans="21:29" ht="24" customHeight="1">
      <c r="U492" s="80"/>
      <c r="AB492" s="1303"/>
      <c r="AC492" s="80"/>
    </row>
    <row r="493" spans="21:29" ht="24" customHeight="1">
      <c r="U493" s="80"/>
      <c r="AB493" s="1303"/>
      <c r="AC493" s="80"/>
    </row>
    <row r="494" spans="21:29" ht="24" customHeight="1">
      <c r="U494" s="80"/>
      <c r="AB494" s="1303"/>
      <c r="AC494" s="80"/>
    </row>
    <row r="495" spans="21:29" ht="24" customHeight="1">
      <c r="U495" s="80"/>
      <c r="AB495" s="1303"/>
      <c r="AC495" s="80"/>
    </row>
    <row r="496" spans="21:29" ht="24" customHeight="1">
      <c r="U496" s="80"/>
      <c r="AB496" s="1303"/>
      <c r="AC496" s="80"/>
    </row>
    <row r="497" spans="21:29" ht="24" customHeight="1">
      <c r="U497" s="80"/>
      <c r="AB497" s="1303"/>
      <c r="AC497" s="80"/>
    </row>
    <row r="498" spans="21:29" ht="24" customHeight="1">
      <c r="U498" s="80"/>
      <c r="AB498" s="1303"/>
      <c r="AC498" s="80"/>
    </row>
    <row r="499" spans="21:29" ht="24" customHeight="1">
      <c r="U499" s="80"/>
      <c r="AB499" s="1303"/>
      <c r="AC499" s="80"/>
    </row>
    <row r="500" spans="21:29" ht="24" customHeight="1">
      <c r="U500" s="80"/>
      <c r="AB500" s="1303"/>
      <c r="AC500" s="80"/>
    </row>
    <row r="501" spans="21:29" ht="24" customHeight="1">
      <c r="U501" s="80"/>
      <c r="AB501" s="1303"/>
      <c r="AC501" s="80"/>
    </row>
    <row r="502" spans="21:29" ht="24" customHeight="1">
      <c r="U502" s="80"/>
      <c r="AB502" s="1303"/>
      <c r="AC502" s="80"/>
    </row>
    <row r="503" spans="21:29" ht="24" customHeight="1">
      <c r="U503" s="80"/>
      <c r="AB503" s="1303"/>
      <c r="AC503" s="80"/>
    </row>
    <row r="504" spans="21:29" ht="24" customHeight="1">
      <c r="U504" s="80"/>
      <c r="AB504" s="1303"/>
      <c r="AC504" s="80"/>
    </row>
    <row r="505" spans="21:29" ht="24" customHeight="1">
      <c r="U505" s="80"/>
      <c r="AB505" s="1303"/>
      <c r="AC505" s="80"/>
    </row>
    <row r="506" spans="21:29" ht="24" customHeight="1">
      <c r="U506" s="80"/>
      <c r="AB506" s="1303"/>
      <c r="AC506" s="80"/>
    </row>
    <row r="507" spans="21:29" ht="24" customHeight="1">
      <c r="U507" s="80"/>
      <c r="AB507" s="1303"/>
      <c r="AC507" s="80"/>
    </row>
    <row r="508" spans="21:29" ht="24" customHeight="1">
      <c r="U508" s="80"/>
      <c r="AB508" s="1303"/>
      <c r="AC508" s="80"/>
    </row>
    <row r="509" spans="21:29" ht="24" customHeight="1">
      <c r="U509" s="80"/>
      <c r="AB509" s="1303"/>
      <c r="AC509" s="80"/>
    </row>
    <row r="510" spans="21:29" ht="24" customHeight="1">
      <c r="U510" s="80"/>
      <c r="AB510" s="1303"/>
      <c r="AC510" s="80"/>
    </row>
    <row r="511" spans="21:29" ht="24" customHeight="1">
      <c r="U511" s="80"/>
      <c r="AB511" s="1303"/>
      <c r="AC511" s="80"/>
    </row>
    <row r="512" spans="21:29" ht="24" customHeight="1">
      <c r="U512" s="80"/>
      <c r="AB512" s="1303"/>
      <c r="AC512" s="80"/>
    </row>
    <row r="513" spans="21:29" ht="24" customHeight="1">
      <c r="U513" s="80"/>
      <c r="AB513" s="1303"/>
      <c r="AC513" s="80"/>
    </row>
    <row r="514" spans="21:29" ht="24" customHeight="1">
      <c r="U514" s="80"/>
      <c r="AB514" s="1303"/>
      <c r="AC514" s="80"/>
    </row>
    <row r="515" spans="21:29" ht="24" customHeight="1">
      <c r="U515" s="80"/>
      <c r="AB515" s="1303"/>
      <c r="AC515" s="80"/>
    </row>
    <row r="516" spans="21:29" ht="24" customHeight="1">
      <c r="U516" s="80"/>
      <c r="AB516" s="1303"/>
      <c r="AC516" s="80"/>
    </row>
    <row r="517" spans="21:29" ht="24" customHeight="1">
      <c r="U517" s="80"/>
      <c r="AB517" s="1303"/>
      <c r="AC517" s="80"/>
    </row>
    <row r="518" spans="21:29" ht="24" customHeight="1">
      <c r="U518" s="80"/>
      <c r="AB518" s="1303"/>
      <c r="AC518" s="80"/>
    </row>
    <row r="519" spans="21:29" ht="24" customHeight="1">
      <c r="U519" s="80"/>
      <c r="AB519" s="1303"/>
      <c r="AC519" s="80"/>
    </row>
    <row r="520" spans="21:29" ht="24" customHeight="1">
      <c r="U520" s="80"/>
      <c r="AB520" s="1303"/>
      <c r="AC520" s="80"/>
    </row>
    <row r="521" spans="21:29" ht="24" customHeight="1">
      <c r="U521" s="80"/>
      <c r="AB521" s="1303"/>
      <c r="AC521" s="80"/>
    </row>
    <row r="522" spans="21:29" ht="24" customHeight="1">
      <c r="U522" s="80"/>
      <c r="AB522" s="1303"/>
      <c r="AC522" s="80"/>
    </row>
    <row r="523" spans="21:29" ht="24" customHeight="1">
      <c r="U523" s="80"/>
      <c r="AB523" s="1303"/>
      <c r="AC523" s="80"/>
    </row>
    <row r="524" spans="21:29" ht="24" customHeight="1">
      <c r="U524" s="80"/>
      <c r="AB524" s="1303"/>
      <c r="AC524" s="80"/>
    </row>
    <row r="525" spans="21:29" ht="24" customHeight="1">
      <c r="U525" s="80"/>
      <c r="AB525" s="1303"/>
      <c r="AC525" s="80"/>
    </row>
    <row r="526" spans="21:29" ht="24" customHeight="1">
      <c r="U526" s="80"/>
      <c r="AB526" s="1303"/>
      <c r="AC526" s="80"/>
    </row>
    <row r="527" spans="21:29" ht="24" customHeight="1">
      <c r="U527" s="80"/>
      <c r="AB527" s="1303"/>
      <c r="AC527" s="80"/>
    </row>
    <row r="528" spans="21:29" ht="24" customHeight="1">
      <c r="U528" s="80"/>
      <c r="AB528" s="1303"/>
      <c r="AC528" s="80"/>
    </row>
    <row r="529" spans="21:29" ht="24" customHeight="1">
      <c r="U529" s="80"/>
      <c r="AB529" s="1303"/>
      <c r="AC529" s="80"/>
    </row>
    <row r="530" spans="21:29" ht="24" customHeight="1">
      <c r="U530" s="80"/>
      <c r="AB530" s="1303"/>
      <c r="AC530" s="80"/>
    </row>
    <row r="531" spans="21:29" ht="24" customHeight="1">
      <c r="U531" s="80"/>
      <c r="AB531" s="1303"/>
      <c r="AC531" s="80"/>
    </row>
    <row r="532" spans="21:29" ht="24" customHeight="1">
      <c r="U532" s="80"/>
      <c r="AB532" s="1303"/>
      <c r="AC532" s="80"/>
    </row>
    <row r="533" spans="21:29" ht="24" customHeight="1">
      <c r="U533" s="80"/>
      <c r="AB533" s="1303"/>
      <c r="AC533" s="80"/>
    </row>
    <row r="534" spans="21:29" ht="24" customHeight="1">
      <c r="U534" s="80"/>
      <c r="AB534" s="1303"/>
      <c r="AC534" s="80"/>
    </row>
    <row r="535" spans="21:29" ht="24" customHeight="1">
      <c r="U535" s="80"/>
      <c r="AB535" s="1303"/>
      <c r="AC535" s="80"/>
    </row>
    <row r="536" spans="21:29" ht="24" customHeight="1">
      <c r="U536" s="80"/>
      <c r="AB536" s="1303"/>
      <c r="AC536" s="80"/>
    </row>
    <row r="537" spans="21:29" ht="24" customHeight="1">
      <c r="U537" s="80"/>
      <c r="AB537" s="1303"/>
      <c r="AC537" s="80"/>
    </row>
    <row r="538" spans="21:29" ht="24" customHeight="1">
      <c r="U538" s="80"/>
      <c r="AB538" s="1303"/>
      <c r="AC538" s="80"/>
    </row>
    <row r="539" spans="21:29" ht="24" customHeight="1">
      <c r="U539" s="80"/>
      <c r="AB539" s="1303"/>
      <c r="AC539" s="80"/>
    </row>
    <row r="540" spans="21:29" ht="24" customHeight="1">
      <c r="U540" s="80"/>
      <c r="AB540" s="1303"/>
      <c r="AC540" s="80"/>
    </row>
    <row r="541" spans="21:29" ht="24" customHeight="1">
      <c r="U541" s="80"/>
      <c r="AB541" s="1303"/>
      <c r="AC541" s="80"/>
    </row>
    <row r="542" spans="21:29" ht="24" customHeight="1">
      <c r="U542" s="80"/>
      <c r="AB542" s="1303"/>
      <c r="AC542" s="80"/>
    </row>
    <row r="543" spans="21:29" ht="24" customHeight="1">
      <c r="U543" s="80"/>
      <c r="AB543" s="1303"/>
      <c r="AC543" s="80"/>
    </row>
    <row r="544" spans="21:29" ht="24" customHeight="1">
      <c r="U544" s="80"/>
      <c r="AB544" s="1303"/>
      <c r="AC544" s="80"/>
    </row>
    <row r="545" spans="21:29" ht="24" customHeight="1">
      <c r="U545" s="80"/>
      <c r="AB545" s="1303"/>
      <c r="AC545" s="80"/>
    </row>
    <row r="546" spans="21:29" ht="24" customHeight="1">
      <c r="U546" s="80"/>
      <c r="AB546" s="1303"/>
      <c r="AC546" s="80"/>
    </row>
    <row r="547" spans="21:29" ht="24" customHeight="1">
      <c r="U547" s="80"/>
      <c r="AB547" s="1303"/>
      <c r="AC547" s="80"/>
    </row>
    <row r="548" spans="21:29" ht="24" customHeight="1">
      <c r="U548" s="80"/>
      <c r="AB548" s="1303"/>
      <c r="AC548" s="80"/>
    </row>
    <row r="549" spans="21:29" ht="24" customHeight="1">
      <c r="U549" s="80"/>
      <c r="AB549" s="1303"/>
      <c r="AC549" s="80"/>
    </row>
    <row r="550" spans="21:29" ht="24" customHeight="1">
      <c r="U550" s="80"/>
      <c r="AB550" s="1303"/>
      <c r="AC550" s="80"/>
    </row>
    <row r="551" spans="21:29" ht="24" customHeight="1">
      <c r="U551" s="80"/>
      <c r="AB551" s="1303"/>
      <c r="AC551" s="80"/>
    </row>
    <row r="552" spans="21:29" ht="24" customHeight="1">
      <c r="U552" s="80"/>
      <c r="AB552" s="1303"/>
      <c r="AC552" s="80"/>
    </row>
    <row r="553" spans="21:29" ht="24" customHeight="1">
      <c r="U553" s="80"/>
      <c r="AB553" s="1303"/>
      <c r="AC553" s="80"/>
    </row>
    <row r="554" spans="21:29" ht="24" customHeight="1">
      <c r="U554" s="80"/>
      <c r="AB554" s="1303"/>
      <c r="AC554" s="80"/>
    </row>
    <row r="555" spans="21:29" ht="24" customHeight="1">
      <c r="U555" s="80"/>
      <c r="AB555" s="1303"/>
      <c r="AC555" s="80"/>
    </row>
    <row r="556" spans="21:29" ht="24" customHeight="1">
      <c r="U556" s="80"/>
      <c r="AB556" s="1303"/>
      <c r="AC556" s="80"/>
    </row>
    <row r="557" spans="21:29" ht="24" customHeight="1">
      <c r="U557" s="80"/>
      <c r="AB557" s="1303"/>
      <c r="AC557" s="80"/>
    </row>
    <row r="558" spans="21:29" ht="24" customHeight="1">
      <c r="U558" s="80"/>
      <c r="AB558" s="1303"/>
      <c r="AC558" s="80"/>
    </row>
    <row r="559" spans="21:29" ht="24" customHeight="1">
      <c r="U559" s="80"/>
      <c r="AB559" s="1303"/>
      <c r="AC559" s="80"/>
    </row>
    <row r="560" spans="21:29" ht="24" customHeight="1">
      <c r="U560" s="80"/>
      <c r="AB560" s="1303"/>
      <c r="AC560" s="80"/>
    </row>
    <row r="561" spans="21:29" ht="24" customHeight="1">
      <c r="U561" s="80"/>
      <c r="AB561" s="1303"/>
      <c r="AC561" s="80"/>
    </row>
    <row r="562" spans="21:29" ht="24" customHeight="1">
      <c r="U562" s="80"/>
      <c r="AB562" s="1303"/>
      <c r="AC562" s="80"/>
    </row>
    <row r="563" spans="21:29" ht="24" customHeight="1">
      <c r="U563" s="80"/>
      <c r="AB563" s="1303"/>
      <c r="AC563" s="80"/>
    </row>
    <row r="564" spans="21:29" ht="24" customHeight="1">
      <c r="U564" s="80"/>
      <c r="AB564" s="1303"/>
      <c r="AC564" s="80"/>
    </row>
    <row r="565" spans="21:29" ht="24" customHeight="1">
      <c r="U565" s="80"/>
      <c r="AB565" s="1303"/>
      <c r="AC565" s="80"/>
    </row>
    <row r="566" spans="21:29" ht="24" customHeight="1">
      <c r="U566" s="80"/>
      <c r="AB566" s="1303"/>
      <c r="AC566" s="80"/>
    </row>
    <row r="567" spans="21:29" ht="24" customHeight="1">
      <c r="U567" s="80"/>
      <c r="AB567" s="1303"/>
      <c r="AC567" s="80"/>
    </row>
    <row r="568" spans="21:29" ht="24" customHeight="1">
      <c r="U568" s="80"/>
      <c r="AB568" s="1303"/>
      <c r="AC568" s="80"/>
    </row>
    <row r="569" spans="21:29" ht="24" customHeight="1">
      <c r="U569" s="80"/>
      <c r="AB569" s="1303"/>
      <c r="AC569" s="80"/>
    </row>
    <row r="570" spans="21:29" ht="24" customHeight="1">
      <c r="U570" s="80"/>
      <c r="AB570" s="1303"/>
      <c r="AC570" s="80"/>
    </row>
    <row r="571" spans="21:29" ht="24" customHeight="1">
      <c r="U571" s="80"/>
      <c r="AB571" s="1303"/>
      <c r="AC571" s="80"/>
    </row>
    <row r="572" spans="21:29" ht="24" customHeight="1">
      <c r="U572" s="80"/>
      <c r="AB572" s="1303"/>
      <c r="AC572" s="80"/>
    </row>
    <row r="573" spans="21:29" ht="24" customHeight="1">
      <c r="U573" s="80"/>
      <c r="AB573" s="1303"/>
      <c r="AC573" s="80"/>
    </row>
    <row r="574" spans="21:29" ht="24" customHeight="1">
      <c r="U574" s="80"/>
      <c r="AB574" s="1303"/>
      <c r="AC574" s="80"/>
    </row>
    <row r="575" spans="21:29" ht="24" customHeight="1">
      <c r="U575" s="80"/>
      <c r="AB575" s="1303"/>
      <c r="AC575" s="80"/>
    </row>
    <row r="576" spans="21:29" ht="24" customHeight="1">
      <c r="U576" s="80"/>
      <c r="AB576" s="1303"/>
      <c r="AC576" s="80"/>
    </row>
    <row r="577" spans="21:29" ht="24" customHeight="1">
      <c r="U577" s="80"/>
      <c r="AB577" s="1303"/>
      <c r="AC577" s="80"/>
    </row>
    <row r="578" spans="21:29" ht="24" customHeight="1">
      <c r="U578" s="80"/>
      <c r="AB578" s="1303"/>
      <c r="AC578" s="80"/>
    </row>
    <row r="579" spans="21:29" ht="24" customHeight="1">
      <c r="U579" s="80"/>
      <c r="AB579" s="1303"/>
      <c r="AC579" s="80"/>
    </row>
    <row r="580" spans="21:29" ht="24" customHeight="1">
      <c r="U580" s="80"/>
      <c r="AB580" s="1303"/>
      <c r="AC580" s="80"/>
    </row>
    <row r="581" spans="21:29" ht="24" customHeight="1">
      <c r="U581" s="80"/>
      <c r="AB581" s="1303"/>
      <c r="AC581" s="80"/>
    </row>
    <row r="582" spans="21:29" ht="24" customHeight="1">
      <c r="U582" s="80"/>
      <c r="AB582" s="1303"/>
      <c r="AC582" s="80"/>
    </row>
    <row r="583" spans="21:29" ht="24" customHeight="1">
      <c r="U583" s="80"/>
      <c r="AB583" s="1303"/>
      <c r="AC583" s="80"/>
    </row>
    <row r="584" spans="21:29" ht="24" customHeight="1">
      <c r="U584" s="80"/>
      <c r="AB584" s="1303"/>
      <c r="AC584" s="80"/>
    </row>
    <row r="585" spans="21:29" ht="24" customHeight="1">
      <c r="U585" s="80"/>
      <c r="AB585" s="1303"/>
      <c r="AC585" s="80"/>
    </row>
    <row r="586" spans="21:29" ht="24" customHeight="1">
      <c r="U586" s="80"/>
      <c r="AB586" s="1303"/>
      <c r="AC586" s="80"/>
    </row>
    <row r="587" spans="21:29" ht="24" customHeight="1">
      <c r="U587" s="80"/>
      <c r="AB587" s="1303"/>
      <c r="AC587" s="80"/>
    </row>
    <row r="588" spans="21:29" ht="24" customHeight="1">
      <c r="U588" s="80"/>
      <c r="AB588" s="1303"/>
      <c r="AC588" s="80"/>
    </row>
    <row r="589" spans="21:29" ht="24" customHeight="1">
      <c r="U589" s="80"/>
      <c r="AB589" s="1303"/>
      <c r="AC589" s="80"/>
    </row>
    <row r="590" spans="21:29" ht="24" customHeight="1">
      <c r="U590" s="80"/>
      <c r="AB590" s="1303"/>
      <c r="AC590" s="80"/>
    </row>
    <row r="591" spans="21:29" ht="24" customHeight="1">
      <c r="U591" s="80"/>
      <c r="AB591" s="1303"/>
      <c r="AC591" s="80"/>
    </row>
    <row r="592" spans="21:29" ht="24" customHeight="1">
      <c r="U592" s="80"/>
      <c r="AB592" s="1303"/>
      <c r="AC592" s="80"/>
    </row>
    <row r="593" spans="21:29" ht="24" customHeight="1">
      <c r="U593" s="80"/>
      <c r="AB593" s="1303"/>
      <c r="AC593" s="80"/>
    </row>
    <row r="594" spans="21:29" ht="24" customHeight="1">
      <c r="U594" s="80"/>
      <c r="AB594" s="1303"/>
      <c r="AC594" s="80"/>
    </row>
    <row r="595" spans="21:29" ht="24" customHeight="1">
      <c r="U595" s="80"/>
      <c r="AB595" s="1303"/>
      <c r="AC595" s="80"/>
    </row>
    <row r="596" spans="21:29" ht="24" customHeight="1">
      <c r="U596" s="80"/>
      <c r="AB596" s="1303"/>
      <c r="AC596" s="80"/>
    </row>
    <row r="597" spans="21:29" ht="24" customHeight="1">
      <c r="U597" s="80"/>
      <c r="AB597" s="1303"/>
      <c r="AC597" s="80"/>
    </row>
    <row r="598" spans="21:29" ht="24" customHeight="1">
      <c r="U598" s="80"/>
      <c r="AB598" s="1303"/>
      <c r="AC598" s="80"/>
    </row>
    <row r="599" spans="21:29" ht="24" customHeight="1">
      <c r="U599" s="80"/>
      <c r="AB599" s="1303"/>
      <c r="AC599" s="80"/>
    </row>
    <row r="600" spans="21:29" ht="24" customHeight="1">
      <c r="U600" s="80"/>
      <c r="AB600" s="1303"/>
      <c r="AC600" s="80"/>
    </row>
    <row r="601" spans="21:29" ht="24" customHeight="1">
      <c r="U601" s="80"/>
      <c r="AB601" s="1303"/>
      <c r="AC601" s="80"/>
    </row>
    <row r="602" spans="21:29" ht="24" customHeight="1">
      <c r="U602" s="80"/>
      <c r="AB602" s="1303"/>
      <c r="AC602" s="80"/>
    </row>
    <row r="603" spans="21:29" ht="24" customHeight="1">
      <c r="U603" s="80"/>
      <c r="AB603" s="1303"/>
      <c r="AC603" s="80"/>
    </row>
    <row r="604" spans="21:29" ht="24" customHeight="1">
      <c r="U604" s="80"/>
      <c r="AB604" s="1303"/>
      <c r="AC604" s="80"/>
    </row>
    <row r="605" spans="21:29" ht="24" customHeight="1">
      <c r="U605" s="80"/>
      <c r="AB605" s="1303"/>
      <c r="AC605" s="80"/>
    </row>
    <row r="606" spans="21:29" ht="24" customHeight="1">
      <c r="U606" s="80"/>
      <c r="AB606" s="1303"/>
      <c r="AC606" s="80"/>
    </row>
    <row r="607" spans="21:29" ht="24" customHeight="1">
      <c r="U607" s="80"/>
      <c r="AB607" s="1303"/>
      <c r="AC607" s="80"/>
    </row>
    <row r="608" spans="21:29" ht="24" customHeight="1">
      <c r="U608" s="80"/>
      <c r="AB608" s="1303"/>
      <c r="AC608" s="80"/>
    </row>
    <row r="609" spans="21:29" ht="24" customHeight="1">
      <c r="U609" s="80"/>
      <c r="AB609" s="1303"/>
      <c r="AC609" s="80"/>
    </row>
    <row r="610" spans="21:29" ht="24" customHeight="1">
      <c r="U610" s="80"/>
      <c r="AB610" s="1303"/>
      <c r="AC610" s="80"/>
    </row>
    <row r="611" spans="21:29" ht="24" customHeight="1">
      <c r="U611" s="80"/>
      <c r="AB611" s="1303"/>
      <c r="AC611" s="80"/>
    </row>
    <row r="612" spans="21:29" ht="24" customHeight="1">
      <c r="U612" s="80"/>
      <c r="AB612" s="1303"/>
      <c r="AC612" s="80"/>
    </row>
    <row r="613" spans="21:29" ht="24" customHeight="1">
      <c r="U613" s="80"/>
      <c r="AB613" s="1303"/>
      <c r="AC613" s="80"/>
    </row>
    <row r="614" spans="21:29" ht="24" customHeight="1">
      <c r="U614" s="80"/>
      <c r="AB614" s="1303"/>
      <c r="AC614" s="80"/>
    </row>
    <row r="615" spans="21:29" ht="24" customHeight="1">
      <c r="U615" s="80"/>
      <c r="AB615" s="1303"/>
      <c r="AC615" s="80"/>
    </row>
    <row r="616" spans="21:29" ht="24" customHeight="1">
      <c r="U616" s="80"/>
      <c r="AB616" s="1303"/>
      <c r="AC616" s="80"/>
    </row>
    <row r="617" spans="21:29" ht="24" customHeight="1">
      <c r="U617" s="80"/>
      <c r="AB617" s="1303"/>
      <c r="AC617" s="80"/>
    </row>
    <row r="618" spans="21:29" ht="24" customHeight="1">
      <c r="U618" s="80"/>
      <c r="AB618" s="1303"/>
      <c r="AC618" s="80"/>
    </row>
    <row r="619" spans="21:29" ht="24" customHeight="1">
      <c r="U619" s="80"/>
      <c r="AB619" s="1303"/>
      <c r="AC619" s="80"/>
    </row>
    <row r="620" spans="21:29" ht="24" customHeight="1">
      <c r="U620" s="80"/>
      <c r="AB620" s="1303"/>
      <c r="AC620" s="80"/>
    </row>
    <row r="621" spans="21:29" ht="24" customHeight="1">
      <c r="U621" s="80"/>
      <c r="AB621" s="1303"/>
      <c r="AC621" s="80"/>
    </row>
    <row r="622" spans="21:29" ht="24" customHeight="1">
      <c r="U622" s="80"/>
      <c r="AB622" s="1303"/>
      <c r="AC622" s="80"/>
    </row>
    <row r="623" spans="21:29" ht="24" customHeight="1">
      <c r="U623" s="80"/>
      <c r="AB623" s="1303"/>
      <c r="AC623" s="80"/>
    </row>
    <row r="624" spans="21:29" ht="24" customHeight="1">
      <c r="U624" s="80"/>
      <c r="AB624" s="1303"/>
      <c r="AC624" s="80"/>
    </row>
    <row r="625" spans="21:29" ht="24" customHeight="1">
      <c r="U625" s="80"/>
      <c r="AB625" s="1303"/>
      <c r="AC625" s="80"/>
    </row>
    <row r="626" spans="21:29" ht="24" customHeight="1">
      <c r="U626" s="80"/>
      <c r="AB626" s="1303"/>
      <c r="AC626" s="80"/>
    </row>
    <row r="627" spans="21:29" ht="24" customHeight="1">
      <c r="U627" s="80"/>
      <c r="AB627" s="1303"/>
      <c r="AC627" s="80"/>
    </row>
    <row r="628" spans="21:29" ht="24" customHeight="1">
      <c r="U628" s="80"/>
      <c r="AB628" s="1303"/>
      <c r="AC628" s="80"/>
    </row>
    <row r="629" spans="21:29" ht="24" customHeight="1">
      <c r="U629" s="80"/>
      <c r="AB629" s="1303"/>
      <c r="AC629" s="80"/>
    </row>
    <row r="630" spans="21:29" ht="24" customHeight="1">
      <c r="U630" s="80"/>
      <c r="AB630" s="1303"/>
      <c r="AC630" s="80"/>
    </row>
    <row r="631" spans="21:29" ht="24" customHeight="1">
      <c r="U631" s="80"/>
      <c r="AB631" s="1303"/>
      <c r="AC631" s="80"/>
    </row>
    <row r="632" spans="21:29" ht="24" customHeight="1">
      <c r="U632" s="80"/>
      <c r="AB632" s="1303"/>
      <c r="AC632" s="80"/>
    </row>
    <row r="633" spans="21:29" ht="24" customHeight="1">
      <c r="U633" s="80"/>
      <c r="AB633" s="1303"/>
      <c r="AC633" s="80"/>
    </row>
    <row r="634" spans="21:29" ht="24" customHeight="1">
      <c r="U634" s="80"/>
      <c r="AB634" s="1303"/>
      <c r="AC634" s="80"/>
    </row>
    <row r="635" spans="21:29" ht="24" customHeight="1">
      <c r="U635" s="80"/>
      <c r="AB635" s="1303"/>
      <c r="AC635" s="80"/>
    </row>
    <row r="636" spans="21:29" ht="24" customHeight="1">
      <c r="U636" s="80"/>
      <c r="AB636" s="1303"/>
      <c r="AC636" s="80"/>
    </row>
    <row r="637" spans="21:29" ht="24" customHeight="1">
      <c r="U637" s="80"/>
      <c r="AB637" s="1303"/>
      <c r="AC637" s="80"/>
    </row>
    <row r="638" spans="21:29" ht="24" customHeight="1">
      <c r="U638" s="80"/>
      <c r="AB638" s="1303"/>
      <c r="AC638" s="80"/>
    </row>
    <row r="639" spans="21:29" ht="24" customHeight="1">
      <c r="U639" s="80"/>
      <c r="AB639" s="1303"/>
      <c r="AC639" s="80"/>
    </row>
    <row r="640" spans="21:29" ht="24" customHeight="1">
      <c r="U640" s="80"/>
      <c r="AB640" s="1303"/>
      <c r="AC640" s="80"/>
    </row>
    <row r="641" spans="21:29" ht="24" customHeight="1">
      <c r="U641" s="80"/>
      <c r="AB641" s="1303"/>
      <c r="AC641" s="80"/>
    </row>
    <row r="642" spans="21:29" ht="24" customHeight="1">
      <c r="U642" s="80"/>
      <c r="AB642" s="1303"/>
      <c r="AC642" s="80"/>
    </row>
    <row r="643" spans="21:29" ht="24" customHeight="1">
      <c r="U643" s="80"/>
      <c r="AB643" s="1303"/>
      <c r="AC643" s="80"/>
    </row>
    <row r="644" spans="21:29" ht="24" customHeight="1">
      <c r="U644" s="80"/>
      <c r="AB644" s="1303"/>
      <c r="AC644" s="80"/>
    </row>
    <row r="645" spans="21:29" ht="24" customHeight="1">
      <c r="U645" s="80"/>
      <c r="AB645" s="1303"/>
      <c r="AC645" s="80"/>
    </row>
    <row r="646" spans="21:29" ht="24" customHeight="1">
      <c r="U646" s="80"/>
      <c r="AB646" s="1303"/>
      <c r="AC646" s="80"/>
    </row>
    <row r="647" spans="21:29" ht="24" customHeight="1">
      <c r="U647" s="80"/>
      <c r="AB647" s="1303"/>
      <c r="AC647" s="80"/>
    </row>
    <row r="648" spans="21:29" ht="24" customHeight="1">
      <c r="U648" s="80"/>
      <c r="AB648" s="1303"/>
      <c r="AC648" s="80"/>
    </row>
    <row r="649" spans="21:29" ht="24" customHeight="1">
      <c r="U649" s="80"/>
      <c r="AB649" s="1303"/>
      <c r="AC649" s="80"/>
    </row>
    <row r="650" spans="21:29" ht="24" customHeight="1">
      <c r="U650" s="80"/>
      <c r="AB650" s="1303"/>
      <c r="AC650" s="80"/>
    </row>
    <row r="651" spans="21:29" ht="24" customHeight="1">
      <c r="U651" s="80"/>
      <c r="AB651" s="1303"/>
      <c r="AC651" s="80"/>
    </row>
    <row r="652" spans="21:29" ht="24" customHeight="1">
      <c r="U652" s="80"/>
      <c r="AB652" s="1303"/>
      <c r="AC652" s="80"/>
    </row>
    <row r="653" spans="21:29" ht="24" customHeight="1">
      <c r="U653" s="80"/>
      <c r="AB653" s="1303"/>
      <c r="AC653" s="80"/>
    </row>
    <row r="654" spans="21:29" ht="24" customHeight="1">
      <c r="U654" s="80"/>
      <c r="AB654" s="1303"/>
      <c r="AC654" s="80"/>
    </row>
    <row r="655" spans="21:29" ht="24" customHeight="1">
      <c r="U655" s="80"/>
      <c r="AB655" s="1303"/>
      <c r="AC655" s="80"/>
    </row>
    <row r="656" spans="21:29" ht="24" customHeight="1">
      <c r="U656" s="80"/>
      <c r="AB656" s="1303"/>
      <c r="AC656" s="80"/>
    </row>
    <row r="657" spans="21:29" ht="24" customHeight="1">
      <c r="U657" s="80"/>
      <c r="AB657" s="1303"/>
      <c r="AC657" s="80"/>
    </row>
    <row r="658" spans="21:29" ht="24" customHeight="1">
      <c r="U658" s="80"/>
      <c r="AB658" s="1303"/>
      <c r="AC658" s="80"/>
    </row>
    <row r="659" spans="21:29" ht="24" customHeight="1">
      <c r="U659" s="80"/>
      <c r="AB659" s="1303"/>
      <c r="AC659" s="80"/>
    </row>
    <row r="660" spans="21:29" ht="24" customHeight="1">
      <c r="U660" s="80"/>
      <c r="AB660" s="1303"/>
      <c r="AC660" s="80"/>
    </row>
    <row r="661" spans="21:29" ht="24" customHeight="1">
      <c r="U661" s="80"/>
      <c r="AB661" s="1303"/>
      <c r="AC661" s="80"/>
    </row>
    <row r="662" spans="21:29" ht="24" customHeight="1">
      <c r="U662" s="80"/>
      <c r="AB662" s="1303"/>
      <c r="AC662" s="80"/>
    </row>
    <row r="663" spans="21:29" ht="24" customHeight="1">
      <c r="U663" s="80"/>
      <c r="AB663" s="1303"/>
      <c r="AC663" s="80"/>
    </row>
    <row r="664" spans="21:29" ht="24" customHeight="1">
      <c r="U664" s="80"/>
      <c r="AB664" s="1303"/>
      <c r="AC664" s="80"/>
    </row>
    <row r="665" spans="21:29" ht="24" customHeight="1">
      <c r="U665" s="80"/>
      <c r="AB665" s="1303"/>
      <c r="AC665" s="80"/>
    </row>
    <row r="666" spans="21:29" ht="24" customHeight="1">
      <c r="U666" s="80"/>
      <c r="AB666" s="1303"/>
      <c r="AC666" s="80"/>
    </row>
    <row r="667" spans="21:29" ht="24" customHeight="1">
      <c r="U667" s="80"/>
      <c r="AB667" s="1303"/>
      <c r="AC667" s="80"/>
    </row>
    <row r="668" spans="21:29" ht="24" customHeight="1">
      <c r="U668" s="80"/>
      <c r="AB668" s="1303"/>
      <c r="AC668" s="80"/>
    </row>
    <row r="669" spans="21:29" ht="24" customHeight="1">
      <c r="U669" s="80"/>
      <c r="AB669" s="1303"/>
      <c r="AC669" s="80"/>
    </row>
    <row r="670" spans="21:29" ht="24" customHeight="1">
      <c r="U670" s="80"/>
      <c r="AB670" s="1303"/>
      <c r="AC670" s="80"/>
    </row>
    <row r="671" spans="21:29" ht="24" customHeight="1">
      <c r="U671" s="80"/>
      <c r="AB671" s="1303"/>
      <c r="AC671" s="80"/>
    </row>
    <row r="672" spans="21:29" ht="24" customHeight="1">
      <c r="U672" s="80"/>
      <c r="AB672" s="1303"/>
      <c r="AC672" s="80"/>
    </row>
    <row r="673" spans="21:29" ht="24" customHeight="1">
      <c r="U673" s="80"/>
      <c r="AB673" s="1303"/>
      <c r="AC673" s="80"/>
    </row>
    <row r="674" spans="21:29" ht="24" customHeight="1">
      <c r="U674" s="80"/>
      <c r="AB674" s="1303"/>
      <c r="AC674" s="80"/>
    </row>
    <row r="675" spans="21:29" ht="24" customHeight="1">
      <c r="U675" s="80"/>
      <c r="AB675" s="1303"/>
      <c r="AC675" s="80"/>
    </row>
    <row r="676" spans="21:29" ht="24" customHeight="1">
      <c r="U676" s="80"/>
      <c r="AB676" s="1303"/>
      <c r="AC676" s="80"/>
    </row>
    <row r="677" spans="21:29" ht="24" customHeight="1">
      <c r="U677" s="80"/>
      <c r="AB677" s="1303"/>
      <c r="AC677" s="80"/>
    </row>
    <row r="678" spans="21:29" ht="24" customHeight="1">
      <c r="U678" s="80"/>
      <c r="AB678" s="1303"/>
      <c r="AC678" s="80"/>
    </row>
    <row r="679" spans="21:29" ht="24" customHeight="1">
      <c r="U679" s="80"/>
      <c r="AB679" s="1303"/>
      <c r="AC679" s="80"/>
    </row>
    <row r="680" spans="21:29" ht="24" customHeight="1">
      <c r="U680" s="80"/>
      <c r="AB680" s="1303"/>
      <c r="AC680" s="80"/>
    </row>
    <row r="681" spans="21:29" ht="24" customHeight="1">
      <c r="U681" s="80"/>
      <c r="AB681" s="1303"/>
      <c r="AC681" s="80"/>
    </row>
    <row r="682" spans="21:29" ht="24" customHeight="1">
      <c r="U682" s="80"/>
      <c r="AB682" s="1303"/>
      <c r="AC682" s="80"/>
    </row>
    <row r="683" spans="21:29" ht="24" customHeight="1">
      <c r="U683" s="80"/>
      <c r="AB683" s="1303"/>
      <c r="AC683" s="80"/>
    </row>
    <row r="684" spans="21:29" ht="24" customHeight="1">
      <c r="U684" s="80"/>
      <c r="AB684" s="1303"/>
      <c r="AC684" s="80"/>
    </row>
    <row r="685" spans="21:29" ht="24" customHeight="1">
      <c r="U685" s="80"/>
      <c r="AB685" s="1303"/>
      <c r="AC685" s="80"/>
    </row>
    <row r="686" spans="21:29" ht="24" customHeight="1">
      <c r="U686" s="80"/>
      <c r="AB686" s="1303"/>
      <c r="AC686" s="80"/>
    </row>
    <row r="687" spans="21:29" ht="24" customHeight="1">
      <c r="U687" s="80"/>
      <c r="AB687" s="1303"/>
      <c r="AC687" s="80"/>
    </row>
    <row r="688" spans="21:29" ht="24" customHeight="1">
      <c r="U688" s="80"/>
      <c r="AB688" s="1303"/>
      <c r="AC688" s="80"/>
    </row>
    <row r="689" spans="21:29" ht="24" customHeight="1">
      <c r="U689" s="80"/>
      <c r="AB689" s="1303"/>
      <c r="AC689" s="80"/>
    </row>
    <row r="690" spans="21:29" ht="24" customHeight="1">
      <c r="U690" s="80"/>
      <c r="AB690" s="1303"/>
      <c r="AC690" s="80"/>
    </row>
    <row r="691" spans="21:29" ht="24" customHeight="1">
      <c r="U691" s="80"/>
      <c r="AB691" s="1303"/>
      <c r="AC691" s="80"/>
    </row>
    <row r="692" spans="21:29" ht="24" customHeight="1">
      <c r="U692" s="80"/>
      <c r="AB692" s="1303"/>
      <c r="AC692" s="80"/>
    </row>
    <row r="693" spans="21:29" ht="24" customHeight="1">
      <c r="U693" s="80"/>
      <c r="AB693" s="1303"/>
      <c r="AC693" s="80"/>
    </row>
    <row r="694" spans="21:29" ht="24" customHeight="1">
      <c r="U694" s="80"/>
      <c r="AB694" s="1303"/>
      <c r="AC694" s="80"/>
    </row>
    <row r="695" spans="21:29" ht="24" customHeight="1">
      <c r="U695" s="80"/>
      <c r="AB695" s="1303"/>
      <c r="AC695" s="80"/>
    </row>
    <row r="696" spans="21:29" ht="24" customHeight="1">
      <c r="U696" s="80"/>
      <c r="AB696" s="1303"/>
      <c r="AC696" s="80"/>
    </row>
    <row r="697" spans="21:29" ht="24" customHeight="1">
      <c r="U697" s="80"/>
      <c r="AB697" s="1303"/>
      <c r="AC697" s="80"/>
    </row>
    <row r="698" spans="21:29" ht="24" customHeight="1">
      <c r="U698" s="80"/>
      <c r="AB698" s="1303"/>
      <c r="AC698" s="80"/>
    </row>
    <row r="699" spans="21:29" ht="24" customHeight="1">
      <c r="U699" s="80"/>
      <c r="AB699" s="1303"/>
      <c r="AC699" s="80"/>
    </row>
    <row r="700" spans="21:29" ht="24" customHeight="1">
      <c r="U700" s="80"/>
      <c r="AB700" s="1303"/>
      <c r="AC700" s="80"/>
    </row>
    <row r="701" spans="21:29" ht="24" customHeight="1">
      <c r="U701" s="80"/>
      <c r="AB701" s="1303"/>
      <c r="AC701" s="80"/>
    </row>
    <row r="702" spans="21:29" ht="24" customHeight="1">
      <c r="U702" s="80"/>
      <c r="AB702" s="1303"/>
      <c r="AC702" s="80"/>
    </row>
    <row r="703" spans="21:29" ht="24" customHeight="1">
      <c r="U703" s="80"/>
      <c r="AB703" s="1303"/>
      <c r="AC703" s="80"/>
    </row>
    <row r="704" spans="21:29" ht="24" customHeight="1">
      <c r="U704" s="80"/>
      <c r="AB704" s="1303"/>
      <c r="AC704" s="80"/>
    </row>
    <row r="705" spans="21:29" ht="24" customHeight="1">
      <c r="U705" s="80"/>
      <c r="AB705" s="1303"/>
      <c r="AC705" s="80"/>
    </row>
    <row r="706" spans="21:29" ht="24" customHeight="1">
      <c r="U706" s="80"/>
      <c r="AB706" s="1303"/>
      <c r="AC706" s="80"/>
    </row>
    <row r="707" spans="21:29" ht="24" customHeight="1">
      <c r="U707" s="80"/>
      <c r="AB707" s="1303"/>
      <c r="AC707" s="80"/>
    </row>
    <row r="708" spans="21:29" ht="24" customHeight="1">
      <c r="U708" s="80"/>
      <c r="AB708" s="1303"/>
      <c r="AC708" s="80"/>
    </row>
    <row r="709" spans="21:29" ht="24" customHeight="1">
      <c r="U709" s="80"/>
      <c r="AB709" s="1303"/>
      <c r="AC709" s="80"/>
    </row>
    <row r="710" spans="21:29" ht="24" customHeight="1">
      <c r="U710" s="80"/>
      <c r="AB710" s="1303"/>
      <c r="AC710" s="80"/>
    </row>
    <row r="711" spans="21:29" ht="24" customHeight="1">
      <c r="U711" s="80"/>
      <c r="AB711" s="1303"/>
      <c r="AC711" s="80"/>
    </row>
    <row r="712" spans="21:29" ht="24" customHeight="1">
      <c r="U712" s="80"/>
      <c r="AB712" s="1303"/>
      <c r="AC712" s="80"/>
    </row>
    <row r="713" spans="21:29" ht="24" customHeight="1">
      <c r="U713" s="80"/>
      <c r="AB713" s="1303"/>
      <c r="AC713" s="80"/>
    </row>
    <row r="714" spans="21:29" ht="24" customHeight="1">
      <c r="U714" s="80"/>
      <c r="AB714" s="1303"/>
      <c r="AC714" s="80"/>
    </row>
    <row r="715" spans="21:29" ht="24" customHeight="1">
      <c r="U715" s="80"/>
      <c r="AB715" s="1303"/>
      <c r="AC715" s="80"/>
    </row>
    <row r="716" spans="21:29" ht="24" customHeight="1">
      <c r="U716" s="80"/>
      <c r="AB716" s="1303"/>
      <c r="AC716" s="80"/>
    </row>
    <row r="717" spans="21:29" ht="24" customHeight="1">
      <c r="U717" s="80"/>
      <c r="AB717" s="1303"/>
      <c r="AC717" s="80"/>
    </row>
    <row r="718" spans="21:29" ht="24" customHeight="1">
      <c r="U718" s="80"/>
      <c r="AB718" s="1303"/>
      <c r="AC718" s="80"/>
    </row>
    <row r="719" spans="21:29" ht="24" customHeight="1">
      <c r="U719" s="80"/>
      <c r="AB719" s="1303"/>
      <c r="AC719" s="80"/>
    </row>
    <row r="720" spans="21:29" ht="24" customHeight="1">
      <c r="U720" s="80"/>
      <c r="AB720" s="1303"/>
      <c r="AC720" s="80"/>
    </row>
    <row r="721" spans="21:29" ht="24" customHeight="1">
      <c r="U721" s="80"/>
      <c r="AB721" s="1303"/>
      <c r="AC721" s="80"/>
    </row>
    <row r="722" spans="21:29" ht="24" customHeight="1">
      <c r="U722" s="80"/>
      <c r="AB722" s="1303"/>
      <c r="AC722" s="80"/>
    </row>
    <row r="723" spans="21:29" ht="24" customHeight="1">
      <c r="U723" s="80"/>
      <c r="AB723" s="1303"/>
      <c r="AC723" s="80"/>
    </row>
    <row r="724" spans="21:29" ht="24" customHeight="1">
      <c r="U724" s="80"/>
      <c r="AB724" s="1303"/>
      <c r="AC724" s="80"/>
    </row>
    <row r="725" spans="21:29" ht="24" customHeight="1">
      <c r="U725" s="80"/>
      <c r="AB725" s="1303"/>
      <c r="AC725" s="80"/>
    </row>
    <row r="726" spans="21:29" ht="24" customHeight="1">
      <c r="U726" s="80"/>
      <c r="AB726" s="1303"/>
      <c r="AC726" s="80"/>
    </row>
    <row r="727" spans="21:29" ht="24" customHeight="1">
      <c r="U727" s="80"/>
      <c r="AB727" s="1303"/>
      <c r="AC727" s="80"/>
    </row>
    <row r="728" spans="21:29" ht="24" customHeight="1">
      <c r="U728" s="80"/>
      <c r="AB728" s="1303"/>
      <c r="AC728" s="80"/>
    </row>
    <row r="729" spans="21:29" ht="24" customHeight="1">
      <c r="U729" s="80"/>
      <c r="AB729" s="1303"/>
      <c r="AC729" s="80"/>
    </row>
    <row r="730" spans="21:29" ht="24" customHeight="1">
      <c r="U730" s="80"/>
      <c r="AB730" s="1303"/>
      <c r="AC730" s="80"/>
    </row>
    <row r="731" spans="21:29" ht="24" customHeight="1">
      <c r="U731" s="80"/>
      <c r="AB731" s="1303"/>
      <c r="AC731" s="80"/>
    </row>
    <row r="732" spans="21:29" ht="24" customHeight="1">
      <c r="U732" s="80"/>
      <c r="AB732" s="1303"/>
      <c r="AC732" s="80"/>
    </row>
    <row r="733" spans="21:29" ht="24" customHeight="1">
      <c r="U733" s="80"/>
      <c r="AB733" s="1303"/>
      <c r="AC733" s="80"/>
    </row>
    <row r="734" spans="21:29" ht="24" customHeight="1">
      <c r="U734" s="80"/>
      <c r="AB734" s="1303"/>
      <c r="AC734" s="80"/>
    </row>
    <row r="735" spans="21:29" ht="24" customHeight="1">
      <c r="U735" s="80"/>
      <c r="AB735" s="1303"/>
      <c r="AC735" s="80"/>
    </row>
    <row r="736" spans="21:29" ht="24" customHeight="1">
      <c r="U736" s="80"/>
      <c r="AB736" s="1303"/>
      <c r="AC736" s="80"/>
    </row>
    <row r="737" spans="21:29" ht="24" customHeight="1">
      <c r="U737" s="80"/>
      <c r="AB737" s="1303"/>
      <c r="AC737" s="80"/>
    </row>
    <row r="738" spans="21:29" ht="24" customHeight="1">
      <c r="U738" s="80"/>
      <c r="AB738" s="1303"/>
      <c r="AC738" s="80"/>
    </row>
    <row r="739" spans="21:29" ht="24" customHeight="1">
      <c r="U739" s="80"/>
      <c r="AB739" s="1303"/>
      <c r="AC739" s="80"/>
    </row>
    <row r="740" spans="21:29" ht="24" customHeight="1">
      <c r="U740" s="80"/>
      <c r="AB740" s="1303"/>
      <c r="AC740" s="80"/>
    </row>
    <row r="741" spans="21:29" ht="24" customHeight="1">
      <c r="U741" s="80"/>
      <c r="AB741" s="1303"/>
      <c r="AC741" s="80"/>
    </row>
    <row r="742" spans="21:29" ht="24" customHeight="1">
      <c r="U742" s="80"/>
      <c r="AB742" s="1303"/>
      <c r="AC742" s="80"/>
    </row>
    <row r="743" spans="21:29" ht="24" customHeight="1">
      <c r="U743" s="80"/>
      <c r="AB743" s="1303"/>
      <c r="AC743" s="80"/>
    </row>
    <row r="744" spans="21:29" ht="24" customHeight="1">
      <c r="U744" s="80"/>
      <c r="AB744" s="1303"/>
      <c r="AC744" s="80"/>
    </row>
    <row r="745" spans="21:29" ht="24" customHeight="1">
      <c r="U745" s="80"/>
      <c r="AB745" s="1303"/>
      <c r="AC745" s="80"/>
    </row>
    <row r="746" spans="21:29" ht="24" customHeight="1">
      <c r="U746" s="80"/>
      <c r="AB746" s="1303"/>
      <c r="AC746" s="80"/>
    </row>
    <row r="747" spans="21:29" ht="24" customHeight="1">
      <c r="U747" s="80"/>
      <c r="AB747" s="1303"/>
      <c r="AC747" s="80"/>
    </row>
    <row r="748" spans="21:29" ht="24" customHeight="1">
      <c r="U748" s="80"/>
      <c r="AB748" s="1303"/>
      <c r="AC748" s="80"/>
    </row>
    <row r="749" spans="21:29" ht="24" customHeight="1">
      <c r="U749" s="80"/>
      <c r="AB749" s="1303"/>
      <c r="AC749" s="80"/>
    </row>
    <row r="750" spans="21:29" ht="24" customHeight="1">
      <c r="U750" s="80"/>
      <c r="AB750" s="1303"/>
      <c r="AC750" s="80"/>
    </row>
    <row r="751" spans="21:29" ht="24" customHeight="1">
      <c r="U751" s="80"/>
      <c r="AB751" s="1303"/>
      <c r="AC751" s="80"/>
    </row>
    <row r="752" spans="21:29" ht="24" customHeight="1">
      <c r="U752" s="80"/>
      <c r="AB752" s="1303"/>
      <c r="AC752" s="80"/>
    </row>
    <row r="753" spans="21:29" ht="24" customHeight="1">
      <c r="U753" s="80"/>
      <c r="AB753" s="1303"/>
      <c r="AC753" s="80"/>
    </row>
    <row r="754" spans="21:29" ht="24" customHeight="1">
      <c r="U754" s="80"/>
      <c r="AB754" s="1303"/>
      <c r="AC754" s="80"/>
    </row>
    <row r="755" spans="21:29" ht="24" customHeight="1">
      <c r="U755" s="80"/>
      <c r="AB755" s="1303"/>
      <c r="AC755" s="80"/>
    </row>
    <row r="756" spans="21:29" ht="24" customHeight="1">
      <c r="U756" s="80"/>
      <c r="AB756" s="1303"/>
      <c r="AC756" s="80"/>
    </row>
    <row r="757" spans="21:29" ht="24" customHeight="1">
      <c r="U757" s="80"/>
      <c r="AB757" s="1303"/>
      <c r="AC757" s="80"/>
    </row>
    <row r="758" spans="21:29" ht="24" customHeight="1">
      <c r="U758" s="80"/>
      <c r="AB758" s="1303"/>
      <c r="AC758" s="80"/>
    </row>
    <row r="759" spans="21:29" ht="24" customHeight="1">
      <c r="U759" s="80"/>
      <c r="AB759" s="1303"/>
      <c r="AC759" s="80"/>
    </row>
    <row r="760" spans="21:29" ht="24" customHeight="1">
      <c r="U760" s="80"/>
      <c r="AB760" s="1303"/>
      <c r="AC760" s="80"/>
    </row>
    <row r="761" spans="21:29" ht="24" customHeight="1">
      <c r="U761" s="80"/>
      <c r="AB761" s="1303"/>
      <c r="AC761" s="80"/>
    </row>
    <row r="762" spans="21:29" ht="24" customHeight="1">
      <c r="U762" s="80"/>
      <c r="AB762" s="1303"/>
      <c r="AC762" s="80"/>
    </row>
    <row r="763" spans="21:29" ht="24" customHeight="1">
      <c r="U763" s="80"/>
      <c r="AB763" s="1303"/>
      <c r="AC763" s="80"/>
    </row>
    <row r="764" spans="21:29" ht="24" customHeight="1">
      <c r="U764" s="80"/>
      <c r="AB764" s="1303"/>
      <c r="AC764" s="80"/>
    </row>
    <row r="765" spans="21:29" ht="24" customHeight="1">
      <c r="U765" s="80"/>
      <c r="AB765" s="1303"/>
      <c r="AC765" s="80"/>
    </row>
    <row r="766" spans="21:29" ht="24" customHeight="1">
      <c r="U766" s="80"/>
      <c r="AB766" s="1303"/>
      <c r="AC766" s="80"/>
    </row>
    <row r="767" spans="21:29" ht="24" customHeight="1">
      <c r="U767" s="80"/>
      <c r="AB767" s="1303"/>
      <c r="AC767" s="80"/>
    </row>
    <row r="768" spans="21:29" ht="24" customHeight="1">
      <c r="U768" s="80"/>
      <c r="AB768" s="1303"/>
      <c r="AC768" s="80"/>
    </row>
    <row r="769" spans="21:29" ht="24" customHeight="1">
      <c r="U769" s="80"/>
      <c r="AB769" s="1303"/>
      <c r="AC769" s="80"/>
    </row>
    <row r="770" spans="21:29" ht="24" customHeight="1">
      <c r="U770" s="80"/>
      <c r="AB770" s="1303"/>
      <c r="AC770" s="80"/>
    </row>
    <row r="771" spans="21:29" ht="24" customHeight="1">
      <c r="U771" s="80"/>
      <c r="AB771" s="1303"/>
      <c r="AC771" s="80"/>
    </row>
    <row r="772" spans="21:29" ht="24" customHeight="1">
      <c r="U772" s="80"/>
      <c r="AB772" s="1303"/>
      <c r="AC772" s="80"/>
    </row>
    <row r="773" spans="21:29" ht="24" customHeight="1">
      <c r="U773" s="80"/>
      <c r="AB773" s="1303"/>
      <c r="AC773" s="80"/>
    </row>
    <row r="774" spans="21:29" ht="24" customHeight="1">
      <c r="U774" s="80"/>
      <c r="AB774" s="1303"/>
      <c r="AC774" s="80"/>
    </row>
    <row r="775" spans="21:29" ht="24" customHeight="1">
      <c r="U775" s="80"/>
      <c r="AB775" s="1303"/>
      <c r="AC775" s="80"/>
    </row>
    <row r="776" spans="21:29" ht="24" customHeight="1">
      <c r="U776" s="80"/>
      <c r="AB776" s="1303"/>
      <c r="AC776" s="80"/>
    </row>
    <row r="777" spans="21:29" ht="24" customHeight="1">
      <c r="U777" s="80"/>
      <c r="AB777" s="1303"/>
      <c r="AC777" s="80"/>
    </row>
    <row r="778" spans="21:29" ht="24" customHeight="1">
      <c r="U778" s="80"/>
      <c r="AB778" s="1303"/>
      <c r="AC778" s="80"/>
    </row>
    <row r="779" spans="21:29" ht="24" customHeight="1">
      <c r="U779" s="80"/>
      <c r="AB779" s="1303"/>
      <c r="AC779" s="80"/>
    </row>
    <row r="780" spans="21:29" ht="24" customHeight="1">
      <c r="U780" s="80"/>
      <c r="AB780" s="1303"/>
      <c r="AC780" s="80"/>
    </row>
    <row r="781" spans="21:29" ht="24" customHeight="1">
      <c r="U781" s="80"/>
      <c r="AB781" s="1303"/>
      <c r="AC781" s="80"/>
    </row>
    <row r="782" spans="21:29" ht="24" customHeight="1">
      <c r="U782" s="80"/>
      <c r="AB782" s="1303"/>
      <c r="AC782" s="80"/>
    </row>
    <row r="783" spans="21:29" ht="24" customHeight="1">
      <c r="U783" s="80"/>
      <c r="AB783" s="1303"/>
      <c r="AC783" s="80"/>
    </row>
    <row r="784" spans="21:29" ht="24" customHeight="1">
      <c r="U784" s="80"/>
      <c r="AB784" s="1303"/>
      <c r="AC784" s="80"/>
    </row>
    <row r="785" spans="21:29" ht="24" customHeight="1">
      <c r="U785" s="80"/>
      <c r="AB785" s="1303"/>
      <c r="AC785" s="80"/>
    </row>
    <row r="786" spans="21:29" ht="24" customHeight="1">
      <c r="U786" s="80"/>
      <c r="AB786" s="1303"/>
      <c r="AC786" s="80"/>
    </row>
    <row r="787" spans="21:29" ht="24" customHeight="1">
      <c r="U787" s="80"/>
      <c r="AB787" s="1303"/>
      <c r="AC787" s="80"/>
    </row>
    <row r="788" spans="21:29" ht="24" customHeight="1">
      <c r="U788" s="80"/>
      <c r="AB788" s="1303"/>
      <c r="AC788" s="80"/>
    </row>
    <row r="789" spans="21:29" ht="24" customHeight="1">
      <c r="U789" s="80"/>
      <c r="AB789" s="1303"/>
      <c r="AC789" s="80"/>
    </row>
    <row r="790" spans="21:29" ht="24" customHeight="1">
      <c r="U790" s="80"/>
      <c r="AB790" s="1303"/>
      <c r="AC790" s="80"/>
    </row>
    <row r="791" spans="21:29" ht="24" customHeight="1">
      <c r="U791" s="80"/>
      <c r="AB791" s="1303"/>
      <c r="AC791" s="80"/>
    </row>
    <row r="792" spans="21:29" ht="24" customHeight="1">
      <c r="U792" s="80"/>
      <c r="AB792" s="1303"/>
      <c r="AC792" s="80"/>
    </row>
    <row r="793" spans="21:29" ht="24" customHeight="1">
      <c r="U793" s="80"/>
      <c r="AB793" s="1303"/>
      <c r="AC793" s="80"/>
    </row>
    <row r="794" spans="21:29" ht="24" customHeight="1">
      <c r="U794" s="80"/>
      <c r="AB794" s="1303"/>
      <c r="AC794" s="80"/>
    </row>
    <row r="795" spans="21:29" ht="24" customHeight="1">
      <c r="U795" s="80"/>
      <c r="AB795" s="1303"/>
      <c r="AC795" s="80"/>
    </row>
    <row r="796" spans="21:29" ht="24" customHeight="1">
      <c r="U796" s="80"/>
      <c r="AB796" s="1303"/>
      <c r="AC796" s="80"/>
    </row>
    <row r="797" spans="21:29" ht="24" customHeight="1">
      <c r="U797" s="80"/>
      <c r="AB797" s="1303"/>
      <c r="AC797" s="80"/>
    </row>
    <row r="798" spans="21:29" ht="24" customHeight="1">
      <c r="U798" s="80"/>
      <c r="AB798" s="1303"/>
      <c r="AC798" s="80"/>
    </row>
    <row r="799" spans="21:29" ht="24" customHeight="1">
      <c r="U799" s="80"/>
      <c r="AB799" s="1303"/>
      <c r="AC799" s="80"/>
    </row>
    <row r="800" spans="21:29" ht="24" customHeight="1">
      <c r="U800" s="80"/>
      <c r="AB800" s="1303"/>
      <c r="AC800" s="80"/>
    </row>
    <row r="801" spans="21:29" ht="24" customHeight="1">
      <c r="U801" s="80"/>
      <c r="AB801" s="1303"/>
      <c r="AC801" s="80"/>
    </row>
    <row r="802" spans="21:29" ht="24" customHeight="1">
      <c r="U802" s="80"/>
      <c r="AB802" s="1303"/>
      <c r="AC802" s="80"/>
    </row>
    <row r="803" spans="21:29" ht="24" customHeight="1">
      <c r="U803" s="80"/>
      <c r="AB803" s="1303"/>
      <c r="AC803" s="80"/>
    </row>
    <row r="804" spans="21:29" ht="24" customHeight="1">
      <c r="U804" s="80"/>
      <c r="AB804" s="1303"/>
      <c r="AC804" s="80"/>
    </row>
    <row r="805" spans="21:29" ht="24" customHeight="1">
      <c r="U805" s="80"/>
      <c r="AB805" s="1303"/>
      <c r="AC805" s="80"/>
    </row>
    <row r="806" spans="21:29" ht="24" customHeight="1">
      <c r="U806" s="80"/>
      <c r="AB806" s="1303"/>
      <c r="AC806" s="80"/>
    </row>
    <row r="807" spans="21:29" ht="24" customHeight="1">
      <c r="U807" s="80"/>
      <c r="AB807" s="1303"/>
      <c r="AC807" s="80"/>
    </row>
    <row r="808" spans="21:29" ht="24" customHeight="1">
      <c r="U808" s="80"/>
      <c r="AB808" s="1303"/>
      <c r="AC808" s="80"/>
    </row>
    <row r="809" spans="21:29" ht="24" customHeight="1">
      <c r="U809" s="80"/>
      <c r="AB809" s="1303"/>
      <c r="AC809" s="80"/>
    </row>
    <row r="810" spans="21:29" ht="24" customHeight="1">
      <c r="U810" s="80"/>
      <c r="AB810" s="1303"/>
      <c r="AC810" s="80"/>
    </row>
    <row r="811" spans="21:29" ht="24" customHeight="1">
      <c r="U811" s="80"/>
      <c r="AB811" s="1303"/>
      <c r="AC811" s="80"/>
    </row>
    <row r="812" spans="21:29" ht="24" customHeight="1">
      <c r="U812" s="80"/>
      <c r="AB812" s="1303"/>
      <c r="AC812" s="80"/>
    </row>
    <row r="813" spans="21:29" ht="24" customHeight="1">
      <c r="U813" s="80"/>
      <c r="AB813" s="1303"/>
      <c r="AC813" s="80"/>
    </row>
    <row r="814" spans="21:29" ht="24" customHeight="1">
      <c r="U814" s="80"/>
      <c r="AB814" s="1303"/>
      <c r="AC814" s="80"/>
    </row>
    <row r="815" spans="21:29" ht="24" customHeight="1">
      <c r="U815" s="80"/>
      <c r="AB815" s="1303"/>
      <c r="AC815" s="80"/>
    </row>
    <row r="816" spans="21:29" ht="24" customHeight="1">
      <c r="U816" s="80"/>
      <c r="AB816" s="1303"/>
      <c r="AC816" s="80"/>
    </row>
    <row r="817" spans="21:29" ht="24" customHeight="1">
      <c r="U817" s="80"/>
      <c r="AB817" s="1303"/>
      <c r="AC817" s="80"/>
    </row>
    <row r="818" spans="21:29" ht="24" customHeight="1">
      <c r="U818" s="80"/>
      <c r="AB818" s="1303"/>
      <c r="AC818" s="80"/>
    </row>
    <row r="819" spans="21:29" ht="24" customHeight="1">
      <c r="U819" s="80"/>
      <c r="AB819" s="1303"/>
      <c r="AC819" s="80"/>
    </row>
    <row r="820" spans="21:29" ht="24" customHeight="1">
      <c r="U820" s="80"/>
      <c r="AB820" s="1303"/>
      <c r="AC820" s="80"/>
    </row>
    <row r="821" spans="21:29" ht="24" customHeight="1">
      <c r="U821" s="80"/>
      <c r="AB821" s="1303"/>
      <c r="AC821" s="80"/>
    </row>
    <row r="822" spans="21:29" ht="24" customHeight="1">
      <c r="U822" s="80"/>
      <c r="AB822" s="1303"/>
      <c r="AC822" s="80"/>
    </row>
    <row r="823" spans="21:29" ht="24" customHeight="1">
      <c r="U823" s="80"/>
      <c r="AB823" s="1303"/>
      <c r="AC823" s="80"/>
    </row>
    <row r="824" spans="21:29" ht="24" customHeight="1">
      <c r="U824" s="80"/>
      <c r="AB824" s="1303"/>
      <c r="AC824" s="80"/>
    </row>
    <row r="825" spans="21:29" ht="24" customHeight="1">
      <c r="U825" s="80"/>
      <c r="AB825" s="1303"/>
      <c r="AC825" s="80"/>
    </row>
    <row r="826" spans="21:29" ht="24" customHeight="1">
      <c r="U826" s="80"/>
      <c r="AB826" s="1303"/>
      <c r="AC826" s="80"/>
    </row>
    <row r="827" spans="21:29" ht="24" customHeight="1">
      <c r="U827" s="80"/>
      <c r="AB827" s="1303"/>
      <c r="AC827" s="80"/>
    </row>
    <row r="828" spans="21:29" ht="24" customHeight="1">
      <c r="U828" s="80"/>
      <c r="AB828" s="1303"/>
      <c r="AC828" s="80"/>
    </row>
    <row r="829" spans="21:29" ht="24" customHeight="1">
      <c r="U829" s="80"/>
      <c r="AB829" s="1303"/>
      <c r="AC829" s="80"/>
    </row>
    <row r="830" spans="21:29" ht="24" customHeight="1">
      <c r="U830" s="80"/>
      <c r="AB830" s="1303"/>
      <c r="AC830" s="80"/>
    </row>
    <row r="831" spans="21:29" ht="24" customHeight="1">
      <c r="U831" s="80"/>
      <c r="AB831" s="1303"/>
      <c r="AC831" s="80"/>
    </row>
    <row r="832" spans="21:29" ht="24" customHeight="1">
      <c r="U832" s="80"/>
      <c r="AB832" s="1303"/>
      <c r="AC832" s="80"/>
    </row>
    <row r="833" spans="21:29" ht="24" customHeight="1">
      <c r="U833" s="80"/>
      <c r="AB833" s="1303"/>
      <c r="AC833" s="80"/>
    </row>
    <row r="834" spans="21:29" ht="24" customHeight="1">
      <c r="U834" s="80"/>
      <c r="AB834" s="1303"/>
      <c r="AC834" s="80"/>
    </row>
    <row r="835" spans="21:29" ht="24" customHeight="1">
      <c r="U835" s="80"/>
      <c r="AB835" s="1303"/>
      <c r="AC835" s="80"/>
    </row>
    <row r="836" spans="21:29" ht="24" customHeight="1">
      <c r="U836" s="80"/>
      <c r="AB836" s="1303"/>
      <c r="AC836" s="80"/>
    </row>
    <row r="837" spans="21:29" ht="24" customHeight="1">
      <c r="U837" s="80"/>
      <c r="AB837" s="1303"/>
      <c r="AC837" s="80"/>
    </row>
    <row r="838" spans="21:29" ht="24" customHeight="1">
      <c r="U838" s="80"/>
      <c r="AB838" s="1303"/>
      <c r="AC838" s="80"/>
    </row>
    <row r="839" spans="21:29" ht="24" customHeight="1">
      <c r="U839" s="80"/>
      <c r="AB839" s="1303"/>
      <c r="AC839" s="80"/>
    </row>
    <row r="840" spans="21:29" ht="24" customHeight="1">
      <c r="U840" s="80"/>
      <c r="AB840" s="1303"/>
      <c r="AC840" s="80"/>
    </row>
    <row r="841" spans="21:29" ht="24" customHeight="1">
      <c r="U841" s="80"/>
      <c r="AB841" s="1303"/>
      <c r="AC841" s="80"/>
    </row>
    <row r="842" spans="21:29" ht="24" customHeight="1">
      <c r="U842" s="80"/>
      <c r="AB842" s="1303"/>
      <c r="AC842" s="80"/>
    </row>
    <row r="843" spans="21:29" ht="24" customHeight="1">
      <c r="U843" s="80"/>
      <c r="AB843" s="1303"/>
      <c r="AC843" s="80"/>
    </row>
    <row r="844" spans="21:29" ht="24" customHeight="1">
      <c r="U844" s="80"/>
      <c r="AB844" s="1303"/>
      <c r="AC844" s="80"/>
    </row>
    <row r="845" spans="21:29" ht="24" customHeight="1">
      <c r="U845" s="80"/>
      <c r="AB845" s="1303"/>
      <c r="AC845" s="80"/>
    </row>
    <row r="846" spans="21:29" ht="24" customHeight="1">
      <c r="U846" s="80"/>
      <c r="AB846" s="1303"/>
      <c r="AC846" s="80"/>
    </row>
    <row r="847" spans="21:29" ht="24" customHeight="1">
      <c r="U847" s="80"/>
      <c r="AB847" s="1303"/>
      <c r="AC847" s="80"/>
    </row>
    <row r="848" spans="21:29" ht="24" customHeight="1">
      <c r="U848" s="80"/>
      <c r="AB848" s="1303"/>
      <c r="AC848" s="80"/>
    </row>
    <row r="849" spans="21:29" ht="24" customHeight="1">
      <c r="U849" s="80"/>
      <c r="AB849" s="1303"/>
      <c r="AC849" s="80"/>
    </row>
    <row r="850" spans="21:29" ht="24" customHeight="1">
      <c r="U850" s="80"/>
      <c r="AB850" s="1303"/>
      <c r="AC850" s="80"/>
    </row>
    <row r="851" spans="21:29" ht="24" customHeight="1">
      <c r="U851" s="80"/>
      <c r="AB851" s="1303"/>
      <c r="AC851" s="80"/>
    </row>
    <row r="852" spans="21:29" ht="24" customHeight="1">
      <c r="U852" s="80"/>
      <c r="AB852" s="1303"/>
      <c r="AC852" s="80"/>
    </row>
    <row r="853" spans="21:29" ht="24" customHeight="1">
      <c r="U853" s="80"/>
      <c r="AB853" s="1303"/>
      <c r="AC853" s="80"/>
    </row>
    <row r="854" spans="21:29" ht="24" customHeight="1">
      <c r="U854" s="80"/>
      <c r="AB854" s="1303"/>
      <c r="AC854" s="80"/>
    </row>
    <row r="855" spans="21:29" ht="24" customHeight="1">
      <c r="U855" s="80"/>
      <c r="AB855" s="1303"/>
      <c r="AC855" s="80"/>
    </row>
    <row r="856" spans="21:29" ht="24" customHeight="1">
      <c r="U856" s="80"/>
      <c r="AB856" s="1303"/>
      <c r="AC856" s="80"/>
    </row>
    <row r="857" spans="21:29" ht="24" customHeight="1">
      <c r="U857" s="80"/>
      <c r="AB857" s="1303"/>
      <c r="AC857" s="80"/>
    </row>
    <row r="858" spans="21:29" ht="24" customHeight="1">
      <c r="U858" s="80"/>
      <c r="AB858" s="1303"/>
      <c r="AC858" s="80"/>
    </row>
    <row r="859" spans="21:29" ht="24" customHeight="1">
      <c r="U859" s="80"/>
      <c r="AB859" s="1303"/>
      <c r="AC859" s="80"/>
    </row>
    <row r="860" spans="21:29" ht="24" customHeight="1">
      <c r="U860" s="80"/>
      <c r="AB860" s="1303"/>
      <c r="AC860" s="80"/>
    </row>
    <row r="861" spans="21:29" ht="24" customHeight="1">
      <c r="U861" s="80"/>
      <c r="AB861" s="1303"/>
      <c r="AC861" s="80"/>
    </row>
    <row r="862" spans="21:29" ht="24" customHeight="1">
      <c r="U862" s="80"/>
      <c r="AB862" s="1303"/>
      <c r="AC862" s="80"/>
    </row>
    <row r="863" spans="21:29" ht="24" customHeight="1">
      <c r="U863" s="80"/>
      <c r="AB863" s="1303"/>
      <c r="AC863" s="80"/>
    </row>
    <row r="864" spans="21:29" ht="24" customHeight="1">
      <c r="U864" s="80"/>
      <c r="AB864" s="1303"/>
      <c r="AC864" s="80"/>
    </row>
    <row r="865" spans="21:29" ht="24" customHeight="1">
      <c r="U865" s="80"/>
      <c r="AB865" s="1303"/>
      <c r="AC865" s="80"/>
    </row>
    <row r="866" spans="21:29" ht="24" customHeight="1">
      <c r="U866" s="80"/>
      <c r="AB866" s="1303"/>
      <c r="AC866" s="80"/>
    </row>
    <row r="867" spans="21:29" ht="24" customHeight="1">
      <c r="U867" s="80"/>
      <c r="AB867" s="1303"/>
      <c r="AC867" s="80"/>
    </row>
    <row r="868" spans="21:29" ht="24" customHeight="1">
      <c r="U868" s="80"/>
      <c r="AB868" s="1303"/>
      <c r="AC868" s="80"/>
    </row>
    <row r="869" spans="21:29" ht="24" customHeight="1">
      <c r="U869" s="80"/>
      <c r="AB869" s="1303"/>
      <c r="AC869" s="80"/>
    </row>
    <row r="870" spans="21:29" ht="24" customHeight="1">
      <c r="U870" s="80"/>
      <c r="AB870" s="1303"/>
      <c r="AC870" s="80"/>
    </row>
    <row r="871" spans="21:29" ht="24" customHeight="1">
      <c r="U871" s="80"/>
      <c r="AB871" s="1303"/>
      <c r="AC871" s="80"/>
    </row>
    <row r="872" spans="21:29" ht="24" customHeight="1">
      <c r="U872" s="80"/>
      <c r="AB872" s="1303"/>
      <c r="AC872" s="80"/>
    </row>
    <row r="873" spans="21:29" ht="24" customHeight="1">
      <c r="U873" s="80"/>
      <c r="AB873" s="1303"/>
      <c r="AC873" s="80"/>
    </row>
    <row r="874" spans="21:29" ht="24" customHeight="1">
      <c r="U874" s="80"/>
      <c r="AB874" s="1303"/>
      <c r="AC874" s="80"/>
    </row>
    <row r="875" spans="21:29" ht="24" customHeight="1">
      <c r="U875" s="80"/>
      <c r="AB875" s="1303"/>
      <c r="AC875" s="80"/>
    </row>
    <row r="876" spans="21:29" ht="24" customHeight="1">
      <c r="U876" s="80"/>
      <c r="AB876" s="1303"/>
      <c r="AC876" s="80"/>
    </row>
    <row r="877" spans="21:29" ht="24" customHeight="1">
      <c r="U877" s="80"/>
      <c r="AB877" s="1303"/>
      <c r="AC877" s="80"/>
    </row>
    <row r="878" spans="21:29" ht="24" customHeight="1">
      <c r="U878" s="80"/>
      <c r="AB878" s="1303"/>
      <c r="AC878" s="80"/>
    </row>
    <row r="879" spans="21:29" ht="24" customHeight="1">
      <c r="U879" s="80"/>
      <c r="AB879" s="1303"/>
      <c r="AC879" s="80"/>
    </row>
    <row r="880" spans="21:29" ht="24" customHeight="1">
      <c r="U880" s="80"/>
      <c r="AB880" s="1303"/>
      <c r="AC880" s="80"/>
    </row>
    <row r="881" spans="21:29" ht="24" customHeight="1">
      <c r="U881" s="80"/>
      <c r="AB881" s="1303"/>
      <c r="AC881" s="80"/>
    </row>
    <row r="882" spans="21:29" ht="24" customHeight="1">
      <c r="U882" s="80"/>
      <c r="AB882" s="1303"/>
      <c r="AC882" s="80"/>
    </row>
    <row r="883" spans="21:29" ht="24" customHeight="1">
      <c r="U883" s="80"/>
      <c r="AB883" s="1303"/>
      <c r="AC883" s="80"/>
    </row>
    <row r="884" spans="21:29" ht="24" customHeight="1">
      <c r="U884" s="80"/>
      <c r="AB884" s="1303"/>
      <c r="AC884" s="80"/>
    </row>
    <row r="885" spans="21:29" ht="24" customHeight="1">
      <c r="U885" s="80"/>
      <c r="AB885" s="1303"/>
      <c r="AC885" s="80"/>
    </row>
    <row r="886" spans="21:29" ht="24" customHeight="1">
      <c r="U886" s="80"/>
      <c r="AB886" s="1303"/>
      <c r="AC886" s="80"/>
    </row>
    <row r="887" spans="21:29" ht="24" customHeight="1">
      <c r="U887" s="80"/>
      <c r="AB887" s="1303"/>
      <c r="AC887" s="80"/>
    </row>
    <row r="888" spans="21:29" ht="24" customHeight="1">
      <c r="U888" s="80"/>
      <c r="AB888" s="1303"/>
      <c r="AC888" s="80"/>
    </row>
    <row r="889" spans="21:29" ht="24" customHeight="1">
      <c r="U889" s="80"/>
      <c r="AB889" s="1303"/>
      <c r="AC889" s="80"/>
    </row>
    <row r="890" spans="21:29" ht="24" customHeight="1">
      <c r="U890" s="80"/>
      <c r="AB890" s="1303"/>
      <c r="AC890" s="80"/>
    </row>
    <row r="891" spans="21:29" ht="24" customHeight="1">
      <c r="U891" s="80"/>
      <c r="AB891" s="1303"/>
      <c r="AC891" s="80"/>
    </row>
    <row r="892" spans="21:29" ht="24" customHeight="1">
      <c r="U892" s="80"/>
      <c r="AB892" s="1303"/>
      <c r="AC892" s="80"/>
    </row>
    <row r="893" spans="21:29" ht="24" customHeight="1">
      <c r="U893" s="80"/>
      <c r="AB893" s="1303"/>
      <c r="AC893" s="80"/>
    </row>
    <row r="894" spans="21:29" ht="24" customHeight="1">
      <c r="U894" s="80"/>
      <c r="AB894" s="1303"/>
      <c r="AC894" s="80"/>
    </row>
    <row r="895" spans="21:29" ht="24" customHeight="1">
      <c r="U895" s="80"/>
      <c r="AB895" s="1303"/>
      <c r="AC895" s="80"/>
    </row>
    <row r="896" spans="21:29" ht="24" customHeight="1">
      <c r="U896" s="80"/>
      <c r="AB896" s="1303"/>
      <c r="AC896" s="80"/>
    </row>
    <row r="897" spans="21:29" ht="24" customHeight="1">
      <c r="U897" s="80"/>
      <c r="AB897" s="1303"/>
      <c r="AC897" s="80"/>
    </row>
    <row r="898" spans="21:29" ht="24" customHeight="1">
      <c r="U898" s="80"/>
      <c r="AB898" s="1303"/>
      <c r="AC898" s="80"/>
    </row>
    <row r="899" spans="21:29" ht="24" customHeight="1">
      <c r="U899" s="80"/>
      <c r="AB899" s="1303"/>
      <c r="AC899" s="80"/>
    </row>
    <row r="900" spans="21:29" ht="24" customHeight="1">
      <c r="U900" s="80"/>
      <c r="AB900" s="1303"/>
      <c r="AC900" s="80"/>
    </row>
    <row r="901" spans="21:29" ht="24" customHeight="1">
      <c r="U901" s="80"/>
      <c r="AB901" s="1303"/>
      <c r="AC901" s="80"/>
    </row>
    <row r="902" spans="21:29" ht="24" customHeight="1">
      <c r="U902" s="80"/>
      <c r="AB902" s="1303"/>
      <c r="AC902" s="80"/>
    </row>
    <row r="903" spans="21:29" ht="24" customHeight="1">
      <c r="U903" s="80"/>
      <c r="AB903" s="1303"/>
      <c r="AC903" s="80"/>
    </row>
    <row r="904" spans="21:29" ht="24" customHeight="1">
      <c r="U904" s="80"/>
      <c r="AB904" s="1303"/>
      <c r="AC904" s="80"/>
    </row>
    <row r="905" spans="21:29" ht="24" customHeight="1">
      <c r="U905" s="80"/>
      <c r="AB905" s="1303"/>
      <c r="AC905" s="80"/>
    </row>
    <row r="906" spans="21:29" ht="24" customHeight="1">
      <c r="U906" s="80"/>
      <c r="AB906" s="1303"/>
      <c r="AC906" s="80"/>
    </row>
    <row r="907" spans="21:29" ht="24" customHeight="1">
      <c r="U907" s="80"/>
      <c r="AB907" s="1303"/>
      <c r="AC907" s="80"/>
    </row>
    <row r="908" spans="21:29" ht="24" customHeight="1">
      <c r="U908" s="80"/>
      <c r="AB908" s="1303"/>
      <c r="AC908" s="80"/>
    </row>
    <row r="909" spans="21:29" ht="24" customHeight="1">
      <c r="U909" s="80"/>
      <c r="AB909" s="1303"/>
      <c r="AC909" s="80"/>
    </row>
    <row r="910" spans="21:29" ht="24" customHeight="1">
      <c r="U910" s="80"/>
      <c r="AB910" s="1303"/>
      <c r="AC910" s="80"/>
    </row>
    <row r="911" spans="21:29" ht="24" customHeight="1">
      <c r="U911" s="80"/>
      <c r="AB911" s="1303"/>
      <c r="AC911" s="80"/>
    </row>
    <row r="912" spans="21:29" ht="24" customHeight="1">
      <c r="U912" s="80"/>
      <c r="AB912" s="1303"/>
      <c r="AC912" s="80"/>
    </row>
    <row r="913" spans="21:29" ht="24" customHeight="1">
      <c r="U913" s="80"/>
      <c r="AB913" s="1303"/>
      <c r="AC913" s="80"/>
    </row>
    <row r="914" spans="21:29" ht="24" customHeight="1">
      <c r="U914" s="80"/>
      <c r="AB914" s="1303"/>
      <c r="AC914" s="80"/>
    </row>
    <row r="915" spans="21:29" ht="24" customHeight="1">
      <c r="U915" s="80"/>
      <c r="AB915" s="1303"/>
      <c r="AC915" s="80"/>
    </row>
    <row r="916" spans="21:29" ht="24" customHeight="1">
      <c r="U916" s="80"/>
      <c r="AB916" s="1303"/>
      <c r="AC916" s="80"/>
    </row>
    <row r="917" spans="21:29" ht="24" customHeight="1">
      <c r="U917" s="80"/>
      <c r="AB917" s="1303"/>
      <c r="AC917" s="80"/>
    </row>
    <row r="918" spans="21:29" ht="24" customHeight="1">
      <c r="U918" s="80"/>
      <c r="AB918" s="1303"/>
      <c r="AC918" s="80"/>
    </row>
    <row r="919" spans="21:29" ht="24" customHeight="1">
      <c r="U919" s="80"/>
      <c r="AB919" s="1303"/>
      <c r="AC919" s="80"/>
    </row>
    <row r="920" spans="21:29" ht="24" customHeight="1">
      <c r="U920" s="80"/>
      <c r="AB920" s="1303"/>
      <c r="AC920" s="80"/>
    </row>
    <row r="921" spans="21:29" ht="24" customHeight="1">
      <c r="U921" s="80"/>
      <c r="AB921" s="1303"/>
      <c r="AC921" s="80"/>
    </row>
    <row r="922" spans="21:29" ht="24" customHeight="1">
      <c r="U922" s="80"/>
      <c r="AB922" s="1303"/>
      <c r="AC922" s="80"/>
    </row>
    <row r="923" spans="21:29" ht="24" customHeight="1">
      <c r="U923" s="80"/>
      <c r="AB923" s="1303"/>
      <c r="AC923" s="80"/>
    </row>
    <row r="924" spans="21:29" ht="24" customHeight="1">
      <c r="U924" s="80"/>
      <c r="AB924" s="1303"/>
      <c r="AC924" s="80"/>
    </row>
    <row r="925" spans="21:29" ht="24" customHeight="1">
      <c r="U925" s="80"/>
      <c r="AB925" s="1303"/>
      <c r="AC925" s="80"/>
    </row>
    <row r="926" spans="21:29" ht="24" customHeight="1">
      <c r="U926" s="80"/>
      <c r="AB926" s="1303"/>
      <c r="AC926" s="80"/>
    </row>
    <row r="927" spans="21:29" ht="24" customHeight="1">
      <c r="U927" s="80"/>
      <c r="AB927" s="1303"/>
      <c r="AC927" s="80"/>
    </row>
    <row r="928" spans="21:29" ht="24" customHeight="1">
      <c r="U928" s="80"/>
      <c r="AB928" s="1303"/>
      <c r="AC928" s="80"/>
    </row>
    <row r="929" spans="21:29" ht="24" customHeight="1">
      <c r="U929" s="80"/>
      <c r="AB929" s="1303"/>
      <c r="AC929" s="80"/>
    </row>
    <row r="930" spans="21:29" ht="24" customHeight="1">
      <c r="U930" s="80"/>
      <c r="AB930" s="1303"/>
      <c r="AC930" s="80"/>
    </row>
    <row r="931" spans="21:29" ht="24" customHeight="1">
      <c r="U931" s="80"/>
      <c r="AB931" s="1303"/>
      <c r="AC931" s="80"/>
    </row>
    <row r="932" spans="21:29" ht="24" customHeight="1">
      <c r="U932" s="80"/>
      <c r="AB932" s="1303"/>
      <c r="AC932" s="80"/>
    </row>
    <row r="933" spans="21:29" ht="24" customHeight="1">
      <c r="U933" s="80"/>
      <c r="AB933" s="1303"/>
      <c r="AC933" s="80"/>
    </row>
    <row r="934" spans="21:29" ht="24" customHeight="1">
      <c r="U934" s="80"/>
      <c r="AB934" s="1303"/>
      <c r="AC934" s="80"/>
    </row>
    <row r="935" spans="21:29" ht="24" customHeight="1">
      <c r="U935" s="80"/>
      <c r="AB935" s="1303"/>
      <c r="AC935" s="80"/>
    </row>
    <row r="936" spans="21:29" ht="24" customHeight="1">
      <c r="U936" s="80"/>
      <c r="AB936" s="1303"/>
      <c r="AC936" s="80"/>
    </row>
    <row r="937" spans="21:29" ht="24" customHeight="1">
      <c r="U937" s="80"/>
      <c r="AB937" s="1303"/>
      <c r="AC937" s="80"/>
    </row>
    <row r="938" spans="21:29" ht="24" customHeight="1">
      <c r="U938" s="80"/>
      <c r="AB938" s="1303"/>
      <c r="AC938" s="80"/>
    </row>
    <row r="939" spans="21:29" ht="24" customHeight="1">
      <c r="U939" s="80"/>
      <c r="AB939" s="1303"/>
      <c r="AC939" s="80"/>
    </row>
    <row r="940" spans="21:29" ht="24" customHeight="1">
      <c r="U940" s="80"/>
      <c r="AB940" s="1303"/>
      <c r="AC940" s="80"/>
    </row>
    <row r="941" spans="21:29" ht="24" customHeight="1">
      <c r="U941" s="80"/>
      <c r="AB941" s="1303"/>
      <c r="AC941" s="80"/>
    </row>
    <row r="942" spans="21:29" ht="24" customHeight="1">
      <c r="U942" s="80"/>
      <c r="AB942" s="1303"/>
      <c r="AC942" s="80"/>
    </row>
    <row r="943" spans="21:29" ht="24" customHeight="1">
      <c r="U943" s="80"/>
      <c r="AB943" s="1303"/>
      <c r="AC943" s="80"/>
    </row>
    <row r="944" spans="21:29" ht="24" customHeight="1">
      <c r="U944" s="80"/>
      <c r="AB944" s="1303"/>
      <c r="AC944" s="80"/>
    </row>
    <row r="945" spans="21:29" ht="24" customHeight="1">
      <c r="U945" s="80"/>
      <c r="AB945" s="1303"/>
      <c r="AC945" s="80"/>
    </row>
    <row r="946" spans="21:29" ht="24" customHeight="1">
      <c r="U946" s="80"/>
      <c r="AB946" s="1303"/>
      <c r="AC946" s="80"/>
    </row>
    <row r="947" spans="21:29" ht="24" customHeight="1">
      <c r="U947" s="80"/>
      <c r="AB947" s="1303"/>
      <c r="AC947" s="80"/>
    </row>
    <row r="948" spans="21:29" ht="24" customHeight="1">
      <c r="U948" s="80"/>
      <c r="AB948" s="1303"/>
      <c r="AC948" s="80"/>
    </row>
    <row r="949" spans="21:29" ht="24" customHeight="1">
      <c r="U949" s="80"/>
      <c r="AB949" s="1303"/>
      <c r="AC949" s="80"/>
    </row>
    <row r="950" spans="21:29" ht="24" customHeight="1">
      <c r="U950" s="80"/>
      <c r="AB950" s="1303"/>
      <c r="AC950" s="80"/>
    </row>
    <row r="951" spans="21:29" ht="24" customHeight="1">
      <c r="U951" s="80"/>
      <c r="AB951" s="1303"/>
      <c r="AC951" s="80"/>
    </row>
    <row r="952" spans="21:29" ht="24" customHeight="1">
      <c r="U952" s="80"/>
      <c r="AB952" s="1303"/>
      <c r="AC952" s="80"/>
    </row>
    <row r="953" spans="21:29" ht="24" customHeight="1">
      <c r="U953" s="80"/>
      <c r="AB953" s="1303"/>
      <c r="AC953" s="80"/>
    </row>
    <row r="954" spans="21:29" ht="24" customHeight="1">
      <c r="U954" s="80"/>
      <c r="AB954" s="1303"/>
      <c r="AC954" s="80"/>
    </row>
    <row r="955" spans="21:29" ht="24" customHeight="1">
      <c r="U955" s="80"/>
      <c r="AB955" s="1303"/>
      <c r="AC955" s="80"/>
    </row>
    <row r="956" spans="21:29" ht="24" customHeight="1">
      <c r="U956" s="80"/>
      <c r="AB956" s="1303"/>
      <c r="AC956" s="80"/>
    </row>
    <row r="957" spans="21:29" ht="24" customHeight="1">
      <c r="U957" s="80"/>
      <c r="AB957" s="1303"/>
      <c r="AC957" s="80"/>
    </row>
    <row r="958" spans="21:29" ht="24" customHeight="1">
      <c r="U958" s="80"/>
      <c r="AB958" s="1303"/>
      <c r="AC958" s="80"/>
    </row>
    <row r="959" spans="21:29" ht="24" customHeight="1">
      <c r="U959" s="80"/>
      <c r="AB959" s="1303"/>
      <c r="AC959" s="80"/>
    </row>
    <row r="960" spans="21:29" ht="24" customHeight="1">
      <c r="U960" s="80"/>
      <c r="AB960" s="1303"/>
      <c r="AC960" s="80"/>
    </row>
    <row r="961" spans="21:29" ht="24" customHeight="1">
      <c r="U961" s="80"/>
      <c r="AB961" s="1303"/>
      <c r="AC961" s="80"/>
    </row>
    <row r="962" spans="21:29" ht="24" customHeight="1">
      <c r="U962" s="80"/>
      <c r="AB962" s="1303"/>
      <c r="AC962" s="80"/>
    </row>
    <row r="963" spans="21:29" ht="24" customHeight="1">
      <c r="U963" s="80"/>
      <c r="AB963" s="1303"/>
      <c r="AC963" s="80"/>
    </row>
    <row r="964" spans="21:29" ht="24" customHeight="1">
      <c r="U964" s="80"/>
      <c r="AB964" s="1303"/>
      <c r="AC964" s="80"/>
    </row>
    <row r="965" spans="21:29" ht="24" customHeight="1">
      <c r="U965" s="80"/>
      <c r="AB965" s="1303"/>
      <c r="AC965" s="80"/>
    </row>
    <row r="966" spans="21:29" ht="24" customHeight="1">
      <c r="U966" s="80"/>
      <c r="AB966" s="1303"/>
      <c r="AC966" s="80"/>
    </row>
    <row r="967" spans="21:29" ht="24" customHeight="1">
      <c r="U967" s="80"/>
      <c r="AB967" s="1303"/>
      <c r="AC967" s="80"/>
    </row>
    <row r="968" spans="21:29" ht="24" customHeight="1">
      <c r="U968" s="80"/>
      <c r="AB968" s="1303"/>
      <c r="AC968" s="80"/>
    </row>
    <row r="969" spans="21:29" ht="24" customHeight="1">
      <c r="U969" s="80"/>
      <c r="AB969" s="1303"/>
      <c r="AC969" s="80"/>
    </row>
    <row r="970" spans="21:29" ht="24" customHeight="1">
      <c r="U970" s="80"/>
      <c r="AB970" s="1303"/>
      <c r="AC970" s="80"/>
    </row>
    <row r="971" spans="21:29" ht="24" customHeight="1">
      <c r="U971" s="80"/>
      <c r="AB971" s="1303"/>
      <c r="AC971" s="80"/>
    </row>
    <row r="972" spans="21:29" ht="24" customHeight="1">
      <c r="U972" s="80"/>
      <c r="AB972" s="1303"/>
      <c r="AC972" s="80"/>
    </row>
    <row r="973" spans="21:29" ht="24" customHeight="1">
      <c r="U973" s="80"/>
      <c r="AB973" s="1303"/>
      <c r="AC973" s="80"/>
    </row>
    <row r="974" spans="21:29" ht="24" customHeight="1">
      <c r="U974" s="80"/>
      <c r="AB974" s="1303"/>
      <c r="AC974" s="80"/>
    </row>
    <row r="975" spans="21:29" ht="24" customHeight="1">
      <c r="U975" s="80"/>
      <c r="AB975" s="1303"/>
      <c r="AC975" s="80"/>
    </row>
    <row r="976" spans="21:29" ht="24" customHeight="1">
      <c r="U976" s="80"/>
      <c r="AB976" s="1303"/>
      <c r="AC976" s="80"/>
    </row>
    <row r="977" spans="21:29" ht="24" customHeight="1">
      <c r="U977" s="80"/>
      <c r="AB977" s="1303"/>
      <c r="AC977" s="80"/>
    </row>
    <row r="978" spans="21:29" ht="24" customHeight="1">
      <c r="U978" s="80"/>
      <c r="AB978" s="1303"/>
      <c r="AC978" s="80"/>
    </row>
    <row r="979" spans="21:29" ht="24" customHeight="1">
      <c r="U979" s="80"/>
      <c r="AB979" s="1303"/>
      <c r="AC979" s="80"/>
    </row>
    <row r="980" spans="21:29" ht="24" customHeight="1">
      <c r="U980" s="80"/>
      <c r="AB980" s="1303"/>
      <c r="AC980" s="80"/>
    </row>
    <row r="981" spans="21:29" ht="24" customHeight="1">
      <c r="U981" s="80"/>
      <c r="AB981" s="1303"/>
      <c r="AC981" s="80"/>
    </row>
    <row r="982" spans="21:29" ht="24" customHeight="1">
      <c r="U982" s="80"/>
      <c r="AB982" s="1303"/>
      <c r="AC982" s="80"/>
    </row>
    <row r="983" spans="21:29" ht="24" customHeight="1">
      <c r="U983" s="80"/>
      <c r="AB983" s="1303"/>
      <c r="AC983" s="80"/>
    </row>
    <row r="984" spans="21:29" ht="24" customHeight="1">
      <c r="U984" s="80"/>
      <c r="AB984" s="1303"/>
      <c r="AC984" s="80"/>
    </row>
    <row r="985" spans="21:29" ht="24" customHeight="1">
      <c r="U985" s="80"/>
      <c r="AB985" s="1303"/>
      <c r="AC985" s="80"/>
    </row>
    <row r="986" spans="21:29" ht="24" customHeight="1">
      <c r="U986" s="80"/>
      <c r="AB986" s="1303"/>
      <c r="AC986" s="80"/>
    </row>
    <row r="987" spans="21:29" ht="24" customHeight="1">
      <c r="U987" s="80"/>
      <c r="AB987" s="1303"/>
      <c r="AC987" s="80"/>
    </row>
    <row r="988" spans="21:29" ht="24" customHeight="1">
      <c r="U988" s="80"/>
      <c r="AB988" s="1303"/>
      <c r="AC988" s="80"/>
    </row>
    <row r="989" spans="21:29" ht="24" customHeight="1">
      <c r="U989" s="80"/>
      <c r="AB989" s="1303"/>
      <c r="AC989" s="80"/>
    </row>
    <row r="990" spans="21:29" ht="24" customHeight="1">
      <c r="U990" s="80"/>
      <c r="AB990" s="1303"/>
      <c r="AC990" s="80"/>
    </row>
    <row r="991" spans="21:29" ht="24" customHeight="1">
      <c r="U991" s="80"/>
      <c r="AB991" s="1303"/>
      <c r="AC991" s="80"/>
    </row>
    <row r="992" spans="21:29" ht="24" customHeight="1">
      <c r="U992" s="80"/>
      <c r="AB992" s="1303"/>
      <c r="AC992" s="80"/>
    </row>
    <row r="993" spans="21:29" ht="24" customHeight="1">
      <c r="U993" s="80"/>
      <c r="AB993" s="1303"/>
      <c r="AC993" s="80"/>
    </row>
    <row r="994" spans="21:29" ht="24" customHeight="1">
      <c r="U994" s="80"/>
      <c r="AB994" s="1303"/>
      <c r="AC994" s="80"/>
    </row>
    <row r="995" spans="21:29" ht="24" customHeight="1">
      <c r="U995" s="80"/>
      <c r="AB995" s="1303"/>
      <c r="AC995" s="80"/>
    </row>
    <row r="996" spans="21:29" ht="24" customHeight="1">
      <c r="U996" s="80"/>
      <c r="AB996" s="1303"/>
      <c r="AC996" s="80"/>
    </row>
    <row r="997" spans="21:29" ht="24" customHeight="1">
      <c r="U997" s="80"/>
      <c r="AB997" s="1303"/>
      <c r="AC997" s="80"/>
    </row>
    <row r="998" spans="21:29" ht="24" customHeight="1">
      <c r="U998" s="80"/>
      <c r="AB998" s="1303"/>
      <c r="AC998" s="80"/>
    </row>
    <row r="999" spans="21:29" ht="24" customHeight="1">
      <c r="U999" s="80"/>
      <c r="AB999" s="1303"/>
      <c r="AC999" s="80"/>
    </row>
    <row r="1000" spans="21:29" ht="24" customHeight="1">
      <c r="U1000" s="80"/>
      <c r="AB1000" s="1303"/>
      <c r="AC1000" s="80"/>
    </row>
    <row r="1001" spans="21:29" ht="24" customHeight="1">
      <c r="U1001" s="80"/>
      <c r="AB1001" s="1303"/>
      <c r="AC1001" s="80"/>
    </row>
    <row r="1002" spans="21:29" ht="24" customHeight="1">
      <c r="U1002" s="80"/>
      <c r="AB1002" s="1303"/>
      <c r="AC1002" s="80"/>
    </row>
    <row r="1003" spans="21:29" ht="24" customHeight="1">
      <c r="U1003" s="80"/>
      <c r="AB1003" s="1303"/>
      <c r="AC1003" s="80"/>
    </row>
    <row r="1004" spans="21:29" ht="24" customHeight="1">
      <c r="U1004" s="80"/>
      <c r="AB1004" s="1303"/>
      <c r="AC1004" s="80"/>
    </row>
    <row r="1005" spans="21:29" ht="24" customHeight="1">
      <c r="U1005" s="80"/>
      <c r="AB1005" s="1303"/>
      <c r="AC1005" s="80"/>
    </row>
    <row r="1006" spans="21:29" ht="24" customHeight="1">
      <c r="U1006" s="80"/>
      <c r="AB1006" s="1303"/>
      <c r="AC1006" s="80"/>
    </row>
    <row r="1007" spans="21:29" ht="24" customHeight="1">
      <c r="U1007" s="80"/>
      <c r="AB1007" s="1303"/>
      <c r="AC1007" s="80"/>
    </row>
    <row r="1008" spans="21:29" ht="24" customHeight="1">
      <c r="U1008" s="80"/>
      <c r="AB1008" s="1303"/>
      <c r="AC1008" s="80"/>
    </row>
    <row r="1009" spans="21:29" ht="24" customHeight="1">
      <c r="U1009" s="80"/>
      <c r="AB1009" s="1303"/>
      <c r="AC1009" s="80"/>
    </row>
    <row r="1010" spans="21:29" ht="24" customHeight="1">
      <c r="U1010" s="80"/>
      <c r="AB1010" s="1303"/>
      <c r="AC1010" s="80"/>
    </row>
    <row r="1011" spans="21:29" ht="24" customHeight="1">
      <c r="U1011" s="80"/>
      <c r="AB1011" s="1303"/>
      <c r="AC1011" s="80"/>
    </row>
    <row r="1012" spans="21:29" ht="24" customHeight="1">
      <c r="U1012" s="80"/>
      <c r="AB1012" s="1303"/>
      <c r="AC1012" s="80"/>
    </row>
    <row r="1013" spans="21:29" ht="24" customHeight="1">
      <c r="U1013" s="80"/>
      <c r="AB1013" s="1303"/>
      <c r="AC1013" s="80"/>
    </row>
    <row r="1014" spans="21:29" ht="24" customHeight="1">
      <c r="U1014" s="80"/>
      <c r="AB1014" s="1303"/>
      <c r="AC1014" s="80"/>
    </row>
    <row r="1015" spans="21:29" ht="24" customHeight="1">
      <c r="U1015" s="80"/>
      <c r="AB1015" s="1303"/>
      <c r="AC1015" s="80"/>
    </row>
    <row r="1016" spans="21:29" ht="24" customHeight="1">
      <c r="U1016" s="80"/>
      <c r="AB1016" s="1303"/>
      <c r="AC1016" s="80"/>
    </row>
    <row r="1017" spans="21:29" ht="24" customHeight="1">
      <c r="U1017" s="80"/>
      <c r="AB1017" s="1303"/>
      <c r="AC1017" s="80"/>
    </row>
    <row r="1018" spans="21:29" ht="24" customHeight="1">
      <c r="U1018" s="80"/>
      <c r="AB1018" s="1303"/>
      <c r="AC1018" s="80"/>
    </row>
    <row r="1019" spans="21:29" ht="24" customHeight="1">
      <c r="U1019" s="80"/>
      <c r="AB1019" s="1303"/>
      <c r="AC1019" s="80"/>
    </row>
    <row r="1020" spans="21:29" ht="24" customHeight="1">
      <c r="U1020" s="80"/>
      <c r="AB1020" s="1303"/>
      <c r="AC1020" s="80"/>
    </row>
    <row r="1021" spans="21:29" ht="24" customHeight="1">
      <c r="U1021" s="80"/>
      <c r="AB1021" s="1303"/>
      <c r="AC1021" s="80"/>
    </row>
    <row r="1022" spans="21:29" ht="24" customHeight="1">
      <c r="U1022" s="80"/>
      <c r="AB1022" s="1303"/>
      <c r="AC1022" s="80"/>
    </row>
    <row r="1023" spans="21:29" ht="24" customHeight="1">
      <c r="U1023" s="80"/>
      <c r="AB1023" s="1303"/>
      <c r="AC1023" s="80"/>
    </row>
    <row r="1024" spans="21:29" ht="24" customHeight="1">
      <c r="U1024" s="80"/>
      <c r="AB1024" s="1303"/>
      <c r="AC1024" s="80"/>
    </row>
    <row r="1025" spans="21:29" ht="24" customHeight="1">
      <c r="U1025" s="80"/>
      <c r="AB1025" s="1303"/>
      <c r="AC1025" s="80"/>
    </row>
    <row r="1026" spans="21:29" ht="24" customHeight="1">
      <c r="U1026" s="80"/>
      <c r="AB1026" s="1303"/>
      <c r="AC1026" s="80"/>
    </row>
    <row r="1027" spans="21:29" ht="24" customHeight="1">
      <c r="U1027" s="80"/>
      <c r="AB1027" s="1303"/>
      <c r="AC1027" s="80"/>
    </row>
    <row r="1028" spans="21:29" ht="24" customHeight="1">
      <c r="U1028" s="80"/>
      <c r="AB1028" s="1303"/>
      <c r="AC1028" s="80"/>
    </row>
    <row r="1029" spans="21:29" ht="24" customHeight="1">
      <c r="U1029" s="80"/>
      <c r="AB1029" s="1303"/>
      <c r="AC1029" s="80"/>
    </row>
    <row r="1030" spans="21:29" ht="24" customHeight="1">
      <c r="U1030" s="80"/>
      <c r="AB1030" s="1303"/>
      <c r="AC1030" s="80"/>
    </row>
    <row r="1031" spans="21:29" ht="24" customHeight="1">
      <c r="U1031" s="80"/>
      <c r="AB1031" s="1303"/>
      <c r="AC1031" s="80"/>
    </row>
    <row r="1032" spans="21:29" ht="24" customHeight="1">
      <c r="U1032" s="80"/>
      <c r="AB1032" s="1303"/>
      <c r="AC1032" s="80"/>
    </row>
    <row r="1033" spans="21:29" ht="24" customHeight="1">
      <c r="U1033" s="80"/>
      <c r="AB1033" s="1303"/>
      <c r="AC1033" s="80"/>
    </row>
    <row r="1034" spans="21:29" ht="24" customHeight="1">
      <c r="U1034" s="80"/>
      <c r="AB1034" s="1303"/>
      <c r="AC1034" s="80"/>
    </row>
    <row r="1035" spans="21:29" ht="24" customHeight="1">
      <c r="U1035" s="80"/>
      <c r="AB1035" s="1303"/>
      <c r="AC1035" s="80"/>
    </row>
    <row r="1036" spans="21:29" ht="24" customHeight="1">
      <c r="U1036" s="80"/>
      <c r="AB1036" s="1303"/>
      <c r="AC1036" s="80"/>
    </row>
    <row r="1037" spans="21:29" ht="24" customHeight="1">
      <c r="U1037" s="80"/>
      <c r="AB1037" s="1303"/>
      <c r="AC1037" s="80"/>
    </row>
    <row r="1038" spans="21:29" ht="24" customHeight="1">
      <c r="U1038" s="80"/>
      <c r="AB1038" s="1303"/>
      <c r="AC1038" s="80"/>
    </row>
    <row r="1039" spans="21:29" ht="24" customHeight="1">
      <c r="U1039" s="80"/>
      <c r="AB1039" s="1303"/>
      <c r="AC1039" s="80"/>
    </row>
    <row r="1040" spans="21:29" ht="24" customHeight="1">
      <c r="U1040" s="80"/>
      <c r="AB1040" s="1303"/>
      <c r="AC1040" s="80"/>
    </row>
    <row r="1041" spans="21:29" ht="24" customHeight="1">
      <c r="U1041" s="80"/>
      <c r="AB1041" s="1303"/>
      <c r="AC1041" s="80"/>
    </row>
    <row r="1042" spans="21:29" ht="24" customHeight="1">
      <c r="U1042" s="80"/>
      <c r="AB1042" s="1303"/>
      <c r="AC1042" s="80"/>
    </row>
    <row r="1043" spans="21:29" ht="24" customHeight="1">
      <c r="U1043" s="80"/>
      <c r="AB1043" s="1303"/>
      <c r="AC1043" s="80"/>
    </row>
    <row r="1044" spans="21:29" ht="24" customHeight="1">
      <c r="U1044" s="80"/>
      <c r="AB1044" s="1303"/>
      <c r="AC1044" s="80"/>
    </row>
    <row r="1045" spans="21:29" ht="24" customHeight="1">
      <c r="U1045" s="80"/>
      <c r="AB1045" s="1303"/>
      <c r="AC1045" s="80"/>
    </row>
    <row r="1046" spans="21:29" ht="24" customHeight="1">
      <c r="U1046" s="80"/>
      <c r="AB1046" s="1303"/>
      <c r="AC1046" s="80"/>
    </row>
    <row r="1047" spans="21:29" ht="24" customHeight="1">
      <c r="U1047" s="80"/>
      <c r="AB1047" s="1303"/>
      <c r="AC1047" s="80"/>
    </row>
    <row r="1048" spans="21:29" ht="24" customHeight="1">
      <c r="U1048" s="80"/>
      <c r="AB1048" s="1303"/>
      <c r="AC1048" s="80"/>
    </row>
    <row r="1049" spans="21:29" ht="24" customHeight="1">
      <c r="U1049" s="80"/>
      <c r="AB1049" s="1303"/>
      <c r="AC1049" s="80"/>
    </row>
    <row r="1050" spans="21:29" ht="24" customHeight="1">
      <c r="U1050" s="80"/>
      <c r="AB1050" s="1303"/>
      <c r="AC1050" s="80"/>
    </row>
    <row r="1051" spans="21:29" ht="24" customHeight="1">
      <c r="U1051" s="80"/>
      <c r="AB1051" s="1303"/>
      <c r="AC1051" s="80"/>
    </row>
    <row r="1052" spans="21:29" ht="24" customHeight="1">
      <c r="U1052" s="80"/>
      <c r="AB1052" s="1303"/>
      <c r="AC1052" s="80"/>
    </row>
    <row r="1053" spans="21:29" ht="24" customHeight="1">
      <c r="U1053" s="80"/>
      <c r="AB1053" s="1303"/>
      <c r="AC1053" s="80"/>
    </row>
    <row r="1054" spans="21:29" ht="24" customHeight="1">
      <c r="U1054" s="80"/>
      <c r="AB1054" s="1303"/>
      <c r="AC1054" s="80"/>
    </row>
    <row r="1055" spans="21:29" ht="24" customHeight="1">
      <c r="U1055" s="80"/>
      <c r="AB1055" s="1303"/>
      <c r="AC1055" s="80"/>
    </row>
    <row r="1056" spans="21:29" ht="24" customHeight="1">
      <c r="U1056" s="80"/>
      <c r="AB1056" s="1303"/>
      <c r="AC1056" s="80"/>
    </row>
    <row r="1057" spans="21:29" ht="24" customHeight="1">
      <c r="U1057" s="80"/>
      <c r="AB1057" s="1303"/>
      <c r="AC1057" s="80"/>
    </row>
    <row r="1058" spans="21:29" ht="24" customHeight="1">
      <c r="U1058" s="80"/>
      <c r="AB1058" s="1303"/>
      <c r="AC1058" s="80"/>
    </row>
    <row r="1059" spans="21:29" ht="24" customHeight="1">
      <c r="U1059" s="80"/>
      <c r="AB1059" s="1303"/>
      <c r="AC1059" s="80"/>
    </row>
    <row r="1060" spans="21:29" ht="24" customHeight="1">
      <c r="U1060" s="80"/>
      <c r="AB1060" s="1303"/>
      <c r="AC1060" s="80"/>
    </row>
    <row r="1061" spans="21:29" ht="24" customHeight="1">
      <c r="U1061" s="80"/>
      <c r="AB1061" s="1303"/>
      <c r="AC1061" s="80"/>
    </row>
    <row r="1062" spans="21:29" ht="24" customHeight="1">
      <c r="U1062" s="80"/>
      <c r="AB1062" s="1303"/>
      <c r="AC1062" s="80"/>
    </row>
    <row r="1063" spans="21:29" ht="24" customHeight="1">
      <c r="U1063" s="80"/>
      <c r="AB1063" s="1303"/>
      <c r="AC1063" s="80"/>
    </row>
    <row r="1064" spans="21:29" ht="24" customHeight="1">
      <c r="U1064" s="80"/>
      <c r="AB1064" s="1303"/>
      <c r="AC1064" s="80"/>
    </row>
    <row r="1065" spans="21:29" ht="24" customHeight="1">
      <c r="U1065" s="80"/>
      <c r="AB1065" s="1303"/>
      <c r="AC1065" s="80"/>
    </row>
    <row r="1066" spans="21:29" ht="24" customHeight="1">
      <c r="U1066" s="80"/>
      <c r="AB1066" s="1303"/>
      <c r="AC1066" s="80"/>
    </row>
    <row r="1067" spans="21:29" ht="24" customHeight="1">
      <c r="U1067" s="80"/>
      <c r="AB1067" s="1303"/>
      <c r="AC1067" s="80"/>
    </row>
    <row r="1068" spans="21:29" ht="24" customHeight="1">
      <c r="U1068" s="80"/>
      <c r="AB1068" s="1303"/>
      <c r="AC1068" s="80"/>
    </row>
    <row r="1069" spans="21:29" ht="24" customHeight="1">
      <c r="U1069" s="80"/>
      <c r="AB1069" s="1303"/>
      <c r="AC1069" s="80"/>
    </row>
    <row r="1070" spans="21:29" ht="24" customHeight="1">
      <c r="U1070" s="80"/>
      <c r="AB1070" s="1303"/>
      <c r="AC1070" s="80"/>
    </row>
    <row r="1071" spans="21:29" ht="24" customHeight="1">
      <c r="U1071" s="80"/>
      <c r="AB1071" s="1303"/>
      <c r="AC1071" s="80"/>
    </row>
    <row r="1072" spans="21:29" ht="24" customHeight="1">
      <c r="U1072" s="80"/>
      <c r="AB1072" s="1303"/>
      <c r="AC1072" s="80"/>
    </row>
    <row r="1073" spans="21:29" ht="24" customHeight="1">
      <c r="U1073" s="80"/>
      <c r="AB1073" s="1303"/>
      <c r="AC1073" s="80"/>
    </row>
    <row r="1074" spans="21:29" ht="24" customHeight="1">
      <c r="U1074" s="80"/>
      <c r="AB1074" s="1303"/>
      <c r="AC1074" s="80"/>
    </row>
    <row r="1075" spans="21:29" ht="24" customHeight="1">
      <c r="U1075" s="80"/>
      <c r="AB1075" s="1303"/>
      <c r="AC1075" s="80"/>
    </row>
    <row r="1076" spans="21:29" ht="24" customHeight="1">
      <c r="U1076" s="80"/>
      <c r="AB1076" s="1303"/>
      <c r="AC1076" s="80"/>
    </row>
    <row r="1077" spans="21:29" ht="24" customHeight="1">
      <c r="U1077" s="80"/>
      <c r="AB1077" s="1303"/>
      <c r="AC1077" s="80"/>
    </row>
    <row r="1078" spans="21:29" ht="24" customHeight="1">
      <c r="U1078" s="80"/>
      <c r="AB1078" s="1303"/>
      <c r="AC1078" s="80"/>
    </row>
    <row r="1079" spans="21:29" ht="24" customHeight="1">
      <c r="U1079" s="80"/>
      <c r="AB1079" s="1303"/>
      <c r="AC1079" s="80"/>
    </row>
    <row r="1080" spans="21:29" ht="24" customHeight="1">
      <c r="U1080" s="80"/>
      <c r="AB1080" s="1303"/>
      <c r="AC1080" s="80"/>
    </row>
    <row r="1081" spans="21:29" ht="24" customHeight="1">
      <c r="U1081" s="80"/>
      <c r="AB1081" s="1303"/>
      <c r="AC1081" s="80"/>
    </row>
    <row r="1082" spans="21:29" ht="24" customHeight="1">
      <c r="U1082" s="80"/>
      <c r="AB1082" s="1303"/>
      <c r="AC1082" s="80"/>
    </row>
    <row r="1083" spans="21:29" ht="24" customHeight="1">
      <c r="U1083" s="80"/>
      <c r="AB1083" s="1303"/>
      <c r="AC1083" s="80"/>
    </row>
    <row r="1084" spans="21:29" ht="24" customHeight="1">
      <c r="U1084" s="80"/>
      <c r="AB1084" s="1303"/>
      <c r="AC1084" s="80"/>
    </row>
    <row r="1085" spans="21:29" ht="24" customHeight="1">
      <c r="U1085" s="80"/>
      <c r="AB1085" s="1303"/>
      <c r="AC1085" s="80"/>
    </row>
    <row r="1086" spans="21:29" ht="24" customHeight="1">
      <c r="U1086" s="80"/>
      <c r="AB1086" s="1303"/>
      <c r="AC1086" s="80"/>
    </row>
    <row r="1087" spans="21:29" ht="24" customHeight="1">
      <c r="U1087" s="80"/>
      <c r="AB1087" s="1303"/>
      <c r="AC1087" s="80"/>
    </row>
    <row r="1088" spans="21:29" ht="24" customHeight="1">
      <c r="U1088" s="80"/>
      <c r="AB1088" s="1303"/>
      <c r="AC1088" s="80"/>
    </row>
    <row r="1089" spans="21:29" ht="24" customHeight="1">
      <c r="U1089" s="80"/>
      <c r="AB1089" s="1303"/>
      <c r="AC1089" s="80"/>
    </row>
    <row r="1090" spans="21:29" ht="24" customHeight="1">
      <c r="U1090" s="80"/>
      <c r="AB1090" s="1303"/>
      <c r="AC1090" s="80"/>
    </row>
    <row r="1091" spans="21:29" ht="24" customHeight="1">
      <c r="U1091" s="80"/>
      <c r="AB1091" s="1303"/>
      <c r="AC1091" s="80"/>
    </row>
    <row r="1092" spans="21:29" ht="24" customHeight="1">
      <c r="U1092" s="80"/>
      <c r="AB1092" s="1303"/>
      <c r="AC1092" s="80"/>
    </row>
    <row r="1093" spans="21:29" ht="24" customHeight="1">
      <c r="U1093" s="80"/>
      <c r="AB1093" s="1303"/>
      <c r="AC1093" s="80"/>
    </row>
    <row r="1094" spans="21:29" ht="24" customHeight="1">
      <c r="U1094" s="80"/>
      <c r="AB1094" s="1303"/>
      <c r="AC1094" s="80"/>
    </row>
    <row r="1095" spans="21:29" ht="24" customHeight="1">
      <c r="U1095" s="80"/>
      <c r="AB1095" s="1303"/>
      <c r="AC1095" s="80"/>
    </row>
    <row r="1096" spans="21:29" ht="24" customHeight="1">
      <c r="U1096" s="80"/>
      <c r="AB1096" s="1303"/>
      <c r="AC1096" s="80"/>
    </row>
    <row r="1097" spans="21:29" ht="24" customHeight="1">
      <c r="U1097" s="80"/>
      <c r="AB1097" s="1303"/>
      <c r="AC1097" s="80"/>
    </row>
    <row r="1098" spans="21:29" ht="24" customHeight="1">
      <c r="U1098" s="80"/>
      <c r="AB1098" s="1303"/>
      <c r="AC1098" s="80"/>
    </row>
    <row r="1099" spans="21:29" ht="24" customHeight="1">
      <c r="U1099" s="80"/>
      <c r="AB1099" s="1303"/>
      <c r="AC1099" s="80"/>
    </row>
    <row r="1100" spans="21:29" ht="24" customHeight="1">
      <c r="U1100" s="80"/>
      <c r="AB1100" s="1303"/>
      <c r="AC1100" s="80"/>
    </row>
    <row r="1101" spans="21:29" ht="24" customHeight="1">
      <c r="U1101" s="80"/>
      <c r="AB1101" s="1303"/>
      <c r="AC1101" s="80"/>
    </row>
    <row r="1102" spans="21:29" ht="24" customHeight="1">
      <c r="U1102" s="80"/>
      <c r="AB1102" s="1303"/>
      <c r="AC1102" s="80"/>
    </row>
    <row r="1103" spans="21:29" ht="24" customHeight="1">
      <c r="U1103" s="80"/>
      <c r="AB1103" s="1303"/>
      <c r="AC1103" s="80"/>
    </row>
    <row r="1104" spans="21:29" ht="24" customHeight="1">
      <c r="U1104" s="80"/>
      <c r="AB1104" s="1303"/>
      <c r="AC1104" s="80"/>
    </row>
    <row r="1105" spans="21:29" ht="24" customHeight="1">
      <c r="U1105" s="80"/>
      <c r="AB1105" s="1303"/>
      <c r="AC1105" s="80"/>
    </row>
    <row r="1106" spans="21:29" ht="24" customHeight="1">
      <c r="U1106" s="80"/>
      <c r="AB1106" s="1303"/>
      <c r="AC1106" s="80"/>
    </row>
    <row r="1107" spans="21:29" ht="24" customHeight="1">
      <c r="U1107" s="80"/>
      <c r="AB1107" s="1303"/>
      <c r="AC1107" s="80"/>
    </row>
    <row r="1108" spans="21:29" ht="24" customHeight="1">
      <c r="U1108" s="80"/>
      <c r="AB1108" s="1303"/>
      <c r="AC1108" s="80"/>
    </row>
    <row r="1109" spans="21:29" ht="24" customHeight="1">
      <c r="U1109" s="80"/>
      <c r="AB1109" s="1303"/>
      <c r="AC1109" s="80"/>
    </row>
    <row r="1110" spans="21:29" ht="24" customHeight="1">
      <c r="U1110" s="80"/>
      <c r="AB1110" s="1303"/>
      <c r="AC1110" s="80"/>
    </row>
    <row r="1111" spans="21:29" ht="24" customHeight="1">
      <c r="U1111" s="80"/>
      <c r="AB1111" s="1303"/>
      <c r="AC1111" s="80"/>
    </row>
    <row r="1112" spans="21:29" ht="24" customHeight="1">
      <c r="U1112" s="80"/>
      <c r="AB1112" s="1303"/>
      <c r="AC1112" s="80"/>
    </row>
    <row r="1113" spans="21:29" ht="24" customHeight="1">
      <c r="U1113" s="80"/>
      <c r="AB1113" s="1303"/>
      <c r="AC1113" s="80"/>
    </row>
    <row r="1114" spans="21:29" ht="24" customHeight="1">
      <c r="U1114" s="80"/>
      <c r="AB1114" s="1303"/>
      <c r="AC1114" s="80"/>
    </row>
    <row r="1115" spans="21:29" ht="24" customHeight="1">
      <c r="U1115" s="80"/>
      <c r="AB1115" s="1303"/>
      <c r="AC1115" s="80"/>
    </row>
    <row r="1116" spans="21:29" ht="24" customHeight="1">
      <c r="U1116" s="80"/>
      <c r="AB1116" s="1303"/>
      <c r="AC1116" s="80"/>
    </row>
    <row r="1117" spans="21:29" ht="24" customHeight="1">
      <c r="U1117" s="80"/>
      <c r="AB1117" s="1303"/>
      <c r="AC1117" s="80"/>
    </row>
    <row r="1118" spans="21:29" ht="24" customHeight="1">
      <c r="U1118" s="80"/>
      <c r="AB1118" s="1303"/>
      <c r="AC1118" s="80"/>
    </row>
    <row r="1119" spans="21:29" ht="24" customHeight="1">
      <c r="U1119" s="80"/>
      <c r="AB1119" s="1303"/>
      <c r="AC1119" s="80"/>
    </row>
    <row r="1120" spans="21:29" ht="24" customHeight="1">
      <c r="U1120" s="80"/>
      <c r="AB1120" s="1303"/>
      <c r="AC1120" s="80"/>
    </row>
    <row r="1121" spans="21:29" ht="24" customHeight="1">
      <c r="U1121" s="80"/>
      <c r="AB1121" s="1303"/>
      <c r="AC1121" s="80"/>
    </row>
    <row r="1122" spans="21:29" ht="24" customHeight="1">
      <c r="U1122" s="80"/>
      <c r="AB1122" s="1303"/>
      <c r="AC1122" s="80"/>
    </row>
    <row r="1123" spans="21:29" ht="24" customHeight="1">
      <c r="U1123" s="80"/>
      <c r="AB1123" s="1303"/>
      <c r="AC1123" s="80"/>
    </row>
    <row r="1124" spans="21:29" ht="24" customHeight="1">
      <c r="U1124" s="80"/>
      <c r="AB1124" s="1303"/>
      <c r="AC1124" s="80"/>
    </row>
    <row r="1125" spans="21:29" ht="24" customHeight="1">
      <c r="U1125" s="80"/>
      <c r="AB1125" s="1303"/>
      <c r="AC1125" s="80"/>
    </row>
    <row r="1126" spans="21:29" ht="24" customHeight="1">
      <c r="U1126" s="80"/>
      <c r="AB1126" s="1303"/>
      <c r="AC1126" s="80"/>
    </row>
    <row r="1127" spans="21:29" ht="24" customHeight="1">
      <c r="U1127" s="80"/>
      <c r="AB1127" s="1303"/>
      <c r="AC1127" s="80"/>
    </row>
    <row r="1128" spans="21:29" ht="24" customHeight="1">
      <c r="U1128" s="80"/>
      <c r="AB1128" s="1303"/>
      <c r="AC1128" s="80"/>
    </row>
    <row r="1129" spans="21:29" ht="24" customHeight="1">
      <c r="U1129" s="80"/>
      <c r="AB1129" s="1303"/>
      <c r="AC1129" s="80"/>
    </row>
    <row r="1130" spans="21:29" ht="24" customHeight="1">
      <c r="U1130" s="80"/>
      <c r="AB1130" s="1303"/>
      <c r="AC1130" s="80"/>
    </row>
    <row r="1131" spans="21:29" ht="24" customHeight="1">
      <c r="U1131" s="80"/>
      <c r="AB1131" s="1303"/>
      <c r="AC1131" s="80"/>
    </row>
    <row r="1132" spans="21:29" ht="24" customHeight="1">
      <c r="U1132" s="80"/>
      <c r="AB1132" s="1303"/>
      <c r="AC1132" s="80"/>
    </row>
    <row r="1133" spans="21:29" ht="24" customHeight="1">
      <c r="U1133" s="80"/>
      <c r="AB1133" s="1303"/>
      <c r="AC1133" s="80"/>
    </row>
    <row r="1134" spans="21:29" ht="24" customHeight="1">
      <c r="U1134" s="80"/>
      <c r="AB1134" s="1303"/>
      <c r="AC1134" s="80"/>
    </row>
    <row r="1135" spans="21:29" ht="24" customHeight="1">
      <c r="U1135" s="80"/>
      <c r="AB1135" s="1303"/>
      <c r="AC1135" s="80"/>
    </row>
    <row r="1136" spans="21:29" ht="24" customHeight="1">
      <c r="U1136" s="80"/>
      <c r="AB1136" s="1303"/>
      <c r="AC1136" s="80"/>
    </row>
    <row r="1137" spans="21:29" ht="24" customHeight="1">
      <c r="U1137" s="80"/>
      <c r="AB1137" s="1303"/>
      <c r="AC1137" s="80"/>
    </row>
    <row r="1138" spans="21:29" ht="24" customHeight="1">
      <c r="U1138" s="80"/>
      <c r="AB1138" s="1303"/>
      <c r="AC1138" s="80"/>
    </row>
    <row r="1139" spans="21:29" ht="24" customHeight="1">
      <c r="U1139" s="80"/>
      <c r="AB1139" s="1303"/>
      <c r="AC1139" s="80"/>
    </row>
    <row r="1140" spans="21:29" ht="24" customHeight="1">
      <c r="U1140" s="80"/>
      <c r="AB1140" s="1303"/>
      <c r="AC1140" s="80"/>
    </row>
    <row r="1141" spans="21:29" ht="24" customHeight="1">
      <c r="U1141" s="80"/>
      <c r="AB1141" s="1303"/>
      <c r="AC1141" s="80"/>
    </row>
    <row r="1142" spans="21:29" ht="24" customHeight="1">
      <c r="U1142" s="80"/>
      <c r="AB1142" s="1303"/>
      <c r="AC1142" s="80"/>
    </row>
    <row r="1143" spans="21:29" ht="24" customHeight="1">
      <c r="U1143" s="80"/>
      <c r="AB1143" s="1303"/>
      <c r="AC1143" s="80"/>
    </row>
    <row r="1144" spans="21:29" ht="24" customHeight="1">
      <c r="U1144" s="80"/>
      <c r="AB1144" s="1303"/>
      <c r="AC1144" s="80"/>
    </row>
    <row r="1145" spans="21:29" ht="24" customHeight="1">
      <c r="U1145" s="80"/>
      <c r="AB1145" s="1303"/>
      <c r="AC1145" s="80"/>
    </row>
    <row r="1146" spans="21:29" ht="24" customHeight="1">
      <c r="U1146" s="80"/>
      <c r="AB1146" s="1303"/>
      <c r="AC1146" s="80"/>
    </row>
    <row r="1147" spans="21:29" ht="24" customHeight="1">
      <c r="U1147" s="80"/>
      <c r="AB1147" s="1303"/>
      <c r="AC1147" s="80"/>
    </row>
    <row r="1148" spans="21:29" ht="24" customHeight="1">
      <c r="U1148" s="80"/>
      <c r="AB1148" s="1303"/>
      <c r="AC1148" s="80"/>
    </row>
    <row r="1149" spans="21:29" ht="24" customHeight="1">
      <c r="U1149" s="80"/>
      <c r="AB1149" s="1303"/>
      <c r="AC1149" s="80"/>
    </row>
    <row r="1150" spans="21:29" ht="24" customHeight="1">
      <c r="U1150" s="80"/>
      <c r="AB1150" s="1303"/>
      <c r="AC1150" s="80"/>
    </row>
    <row r="1151" spans="21:29" ht="24" customHeight="1">
      <c r="U1151" s="80"/>
      <c r="AB1151" s="1303"/>
      <c r="AC1151" s="80"/>
    </row>
    <row r="1152" spans="21:29" ht="24" customHeight="1">
      <c r="U1152" s="80"/>
      <c r="AB1152" s="1303"/>
      <c r="AC1152" s="80"/>
    </row>
    <row r="1153" spans="21:29" ht="24" customHeight="1">
      <c r="U1153" s="80"/>
      <c r="AB1153" s="1303"/>
      <c r="AC1153" s="80"/>
    </row>
    <row r="1154" spans="21:29" ht="24" customHeight="1">
      <c r="U1154" s="80"/>
      <c r="AB1154" s="1303"/>
      <c r="AC1154" s="80"/>
    </row>
    <row r="1155" spans="21:29" ht="24" customHeight="1">
      <c r="U1155" s="80"/>
      <c r="AB1155" s="1303"/>
      <c r="AC1155" s="80"/>
    </row>
    <row r="1156" spans="21:29" ht="24" customHeight="1">
      <c r="U1156" s="80"/>
      <c r="AB1156" s="1303"/>
      <c r="AC1156" s="80"/>
    </row>
    <row r="1157" spans="21:29" ht="24" customHeight="1">
      <c r="U1157" s="80"/>
      <c r="AB1157" s="1303"/>
      <c r="AC1157" s="80"/>
    </row>
    <row r="1158" spans="21:29" ht="24" customHeight="1">
      <c r="U1158" s="80"/>
      <c r="AB1158" s="1303"/>
      <c r="AC1158" s="80"/>
    </row>
    <row r="1159" spans="21:29" ht="24" customHeight="1">
      <c r="U1159" s="80"/>
      <c r="AB1159" s="1303"/>
      <c r="AC1159" s="80"/>
    </row>
    <row r="1160" spans="21:29" ht="24" customHeight="1">
      <c r="U1160" s="80"/>
      <c r="AB1160" s="1303"/>
      <c r="AC1160" s="80"/>
    </row>
    <row r="1161" spans="21:29" ht="24" customHeight="1">
      <c r="U1161" s="80"/>
      <c r="AB1161" s="1303"/>
      <c r="AC1161" s="80"/>
    </row>
    <row r="1162" spans="21:29" ht="24" customHeight="1">
      <c r="U1162" s="80"/>
      <c r="AB1162" s="1303"/>
      <c r="AC1162" s="80"/>
    </row>
    <row r="1163" spans="21:29" ht="24" customHeight="1">
      <c r="U1163" s="80"/>
      <c r="AB1163" s="1303"/>
      <c r="AC1163" s="80"/>
    </row>
    <row r="1164" spans="21:29" ht="24" customHeight="1">
      <c r="U1164" s="80"/>
      <c r="AB1164" s="1303"/>
      <c r="AC1164" s="80"/>
    </row>
    <row r="1165" spans="21:29" ht="24" customHeight="1">
      <c r="U1165" s="80"/>
      <c r="AB1165" s="1303"/>
      <c r="AC1165" s="80"/>
    </row>
    <row r="1166" spans="21:29" ht="24" customHeight="1">
      <c r="U1166" s="80"/>
      <c r="AB1166" s="1303"/>
      <c r="AC1166" s="80"/>
    </row>
    <row r="1167" spans="21:29" ht="24" customHeight="1">
      <c r="U1167" s="80"/>
      <c r="AB1167" s="1303"/>
      <c r="AC1167" s="80"/>
    </row>
    <row r="1168" spans="21:29" ht="24" customHeight="1">
      <c r="U1168" s="80"/>
      <c r="AB1168" s="1303"/>
      <c r="AC1168" s="80"/>
    </row>
    <row r="1169" spans="21:29" ht="24" customHeight="1">
      <c r="U1169" s="80"/>
      <c r="AB1169" s="1303"/>
      <c r="AC1169" s="80"/>
    </row>
  </sheetData>
  <mergeCells count="36">
    <mergeCell ref="A2:A4"/>
    <mergeCell ref="B2:B4"/>
    <mergeCell ref="C2:C4"/>
    <mergeCell ref="D2:D4"/>
    <mergeCell ref="E2:E4"/>
    <mergeCell ref="J2:J4"/>
    <mergeCell ref="K2:K4"/>
    <mergeCell ref="T1:AX1"/>
    <mergeCell ref="AQ3:AU3"/>
    <mergeCell ref="AV3:AW3"/>
    <mergeCell ref="AF3:AG3"/>
    <mergeCell ref="AH3:AJ3"/>
    <mergeCell ref="AL2:AW2"/>
    <mergeCell ref="AD2:AE2"/>
    <mergeCell ref="W2:AC4"/>
    <mergeCell ref="AE3:AE4"/>
    <mergeCell ref="Q2:T2"/>
    <mergeCell ref="V2:V4"/>
    <mergeCell ref="T3:T4"/>
    <mergeCell ref="Q3:Q4"/>
    <mergeCell ref="R3:R4"/>
    <mergeCell ref="F2:F4"/>
    <mergeCell ref="G2:G4"/>
    <mergeCell ref="B1:E1"/>
    <mergeCell ref="H2:H4"/>
    <mergeCell ref="I2:I4"/>
    <mergeCell ref="AL3:AP3"/>
    <mergeCell ref="AD3:AD4"/>
    <mergeCell ref="AX2:AX4"/>
    <mergeCell ref="AF2:AK2"/>
    <mergeCell ref="L2:L4"/>
    <mergeCell ref="M2:P2"/>
    <mergeCell ref="M3:P3"/>
    <mergeCell ref="S3:S4"/>
    <mergeCell ref="AK3:AK4"/>
    <mergeCell ref="U2:U4"/>
  </mergeCells>
  <phoneticPr fontId="5" type="noConversion"/>
  <dataValidations count="1">
    <dataValidation type="list" allowBlank="1" showInputMessage="1" showErrorMessage="1" sqref="U5:U34" xr:uid="{F0B758C0-F9D0-4DD3-B7C1-7B3B6CA56E85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92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C1185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8.88671875" style="1394" hidden="1" customWidth="1"/>
    <col min="2" max="2" width="3.77734375" style="1394" customWidth="1"/>
    <col min="3" max="3" width="6.109375" style="1394" customWidth="1"/>
    <col min="4" max="4" width="16.5546875" style="1394" hidden="1" customWidth="1"/>
    <col min="5" max="5" width="16" style="1420" customWidth="1"/>
    <col min="6" max="6" width="7" style="1394" customWidth="1"/>
    <col min="7" max="7" width="14.77734375" style="1394" hidden="1" customWidth="1"/>
    <col min="8" max="8" width="5.5546875" style="1394" hidden="1" customWidth="1"/>
    <col min="9" max="9" width="16.44140625" style="1394" customWidth="1"/>
    <col min="10" max="10" width="10.88671875" style="1421" bestFit="1" customWidth="1"/>
    <col min="11" max="11" width="6.109375" style="1421" customWidth="1"/>
    <col min="12" max="12" width="7.21875" style="1421" customWidth="1"/>
    <col min="13" max="13" width="8.33203125" style="1394" customWidth="1"/>
    <col min="14" max="14" width="7.88671875" style="1394" customWidth="1"/>
    <col min="15" max="15" width="6" style="1421" customWidth="1"/>
    <col min="16" max="16" width="7.21875" style="1421" customWidth="1"/>
    <col min="17" max="17" width="7" style="1421" customWidth="1"/>
    <col min="18" max="18" width="5.33203125" style="1422" customWidth="1"/>
    <col min="19" max="19" width="6.44140625" style="1422" customWidth="1"/>
    <col min="20" max="20" width="8.88671875" style="1394" hidden="1" customWidth="1"/>
    <col min="21" max="21" width="7" style="1394" hidden="1" customWidth="1"/>
    <col min="22" max="22" width="10.21875" style="150" hidden="1" customWidth="1"/>
    <col min="23" max="23" width="6" style="1394" customWidth="1"/>
    <col min="24" max="29" width="8.88671875" style="1394" hidden="1" customWidth="1"/>
    <col min="30" max="30" width="6" style="1421" customWidth="1"/>
    <col min="31" max="52" width="8.88671875" style="1394" hidden="1" customWidth="1"/>
    <col min="53" max="53" width="0.33203125" style="1394" hidden="1" customWidth="1"/>
    <col min="54" max="54" width="14" style="1394" customWidth="1"/>
    <col min="55" max="16384" width="8.88671875" style="1394"/>
  </cols>
  <sheetData>
    <row r="1" spans="1:54" s="1393" customFormat="1" ht="24" customHeight="1">
      <c r="A1" s="1391"/>
      <c r="B1" s="1946" t="s">
        <v>252</v>
      </c>
      <c r="C1" s="1946"/>
      <c r="D1" s="1946"/>
      <c r="E1" s="1946"/>
      <c r="F1" s="1391"/>
      <c r="G1" s="1391"/>
      <c r="H1" s="1391"/>
      <c r="I1" s="1391"/>
      <c r="J1" s="1305"/>
      <c r="K1" s="1305"/>
      <c r="L1" s="1305"/>
      <c r="M1" s="1391"/>
      <c r="N1" s="1391"/>
      <c r="O1" s="1305"/>
      <c r="P1" s="1305"/>
      <c r="Q1" s="1305"/>
      <c r="R1" s="1392"/>
      <c r="S1" s="1942" t="s">
        <v>258</v>
      </c>
      <c r="T1" s="1942"/>
      <c r="U1" s="1942"/>
      <c r="V1" s="1943"/>
      <c r="W1" s="1942"/>
      <c r="X1" s="1942"/>
      <c r="Y1" s="1942"/>
      <c r="Z1" s="1942"/>
      <c r="AA1" s="1942"/>
      <c r="AB1" s="1942"/>
      <c r="AC1" s="1942"/>
      <c r="AD1" s="1942"/>
      <c r="AE1" s="1942"/>
      <c r="AF1" s="1942"/>
      <c r="AG1" s="1942"/>
      <c r="AH1" s="1942"/>
      <c r="AI1" s="1942"/>
      <c r="AJ1" s="1942"/>
      <c r="AK1" s="1942"/>
      <c r="AL1" s="1942"/>
      <c r="AM1" s="1942"/>
      <c r="AN1" s="1942"/>
      <c r="AO1" s="1942"/>
      <c r="AP1" s="1942"/>
      <c r="AQ1" s="1942"/>
      <c r="AR1" s="1942"/>
      <c r="AS1" s="1942"/>
      <c r="AT1" s="1942"/>
      <c r="AU1" s="1942"/>
      <c r="AV1" s="1942"/>
      <c r="AW1" s="1942"/>
      <c r="AX1" s="1942"/>
      <c r="AY1" s="1942"/>
      <c r="AZ1" s="1942"/>
      <c r="BA1" s="1942"/>
      <c r="BB1" s="1942"/>
    </row>
    <row r="2" spans="1:54" ht="24" customHeight="1">
      <c r="A2" s="1948" t="s">
        <v>368</v>
      </c>
      <c r="B2" s="1903" t="s">
        <v>369</v>
      </c>
      <c r="C2" s="1903" t="s">
        <v>370</v>
      </c>
      <c r="D2" s="1903" t="s">
        <v>371</v>
      </c>
      <c r="E2" s="1903" t="s">
        <v>372</v>
      </c>
      <c r="F2" s="1903" t="s">
        <v>373</v>
      </c>
      <c r="G2" s="1903" t="s">
        <v>26386</v>
      </c>
      <c r="H2" s="1306"/>
      <c r="I2" s="1903" t="s">
        <v>374</v>
      </c>
      <c r="J2" s="1903" t="s">
        <v>377</v>
      </c>
      <c r="K2" s="1903" t="s">
        <v>378</v>
      </c>
      <c r="L2" s="1903" t="s">
        <v>379</v>
      </c>
      <c r="M2" s="1903" t="s">
        <v>380</v>
      </c>
      <c r="N2" s="1916"/>
      <c r="O2" s="1916"/>
      <c r="P2" s="1916"/>
      <c r="Q2" s="1916"/>
      <c r="R2" s="1903" t="s">
        <v>381</v>
      </c>
      <c r="S2" s="1903"/>
      <c r="T2" s="1903"/>
      <c r="U2" s="1903"/>
      <c r="V2" s="1911" t="s">
        <v>18534</v>
      </c>
      <c r="W2" s="1903" t="s">
        <v>158</v>
      </c>
      <c r="X2" s="1944" t="s">
        <v>87</v>
      </c>
      <c r="Y2" s="1944"/>
      <c r="Z2" s="1944"/>
      <c r="AA2" s="1944"/>
      <c r="AB2" s="1944"/>
      <c r="AC2" s="1944"/>
      <c r="AD2" s="1944"/>
      <c r="AE2" s="1903" t="s">
        <v>383</v>
      </c>
      <c r="AF2" s="1903"/>
      <c r="AG2" s="1903" t="s">
        <v>384</v>
      </c>
      <c r="AH2" s="1903"/>
      <c r="AI2" s="1903"/>
      <c r="AJ2" s="1903"/>
      <c r="AK2" s="1903"/>
      <c r="AL2" s="1916"/>
      <c r="AM2" s="1903" t="s">
        <v>385</v>
      </c>
      <c r="AN2" s="1916"/>
      <c r="AO2" s="1916"/>
      <c r="AP2" s="1916"/>
      <c r="AQ2" s="1916"/>
      <c r="AR2" s="1916"/>
      <c r="AS2" s="1916"/>
      <c r="AT2" s="1916"/>
      <c r="AU2" s="1916"/>
      <c r="AV2" s="1916"/>
      <c r="AW2" s="1916"/>
      <c r="AX2" s="1916"/>
      <c r="AY2" s="1916"/>
      <c r="AZ2" s="1916"/>
      <c r="BA2" s="1916"/>
      <c r="BB2" s="1903" t="s">
        <v>386</v>
      </c>
    </row>
    <row r="3" spans="1:54" ht="24" customHeight="1">
      <c r="A3" s="1948"/>
      <c r="B3" s="1903"/>
      <c r="C3" s="1903"/>
      <c r="D3" s="1903"/>
      <c r="E3" s="1903"/>
      <c r="F3" s="1903"/>
      <c r="G3" s="1903"/>
      <c r="H3" s="1306" t="s">
        <v>436</v>
      </c>
      <c r="I3" s="1903"/>
      <c r="J3" s="1903"/>
      <c r="K3" s="1903"/>
      <c r="L3" s="1903"/>
      <c r="M3" s="1903" t="s">
        <v>162</v>
      </c>
      <c r="N3" s="1916"/>
      <c r="O3" s="1903" t="s">
        <v>93</v>
      </c>
      <c r="P3" s="1903" t="s">
        <v>26387</v>
      </c>
      <c r="Q3" s="1944" t="s">
        <v>139</v>
      </c>
      <c r="R3" s="1903" t="s">
        <v>439</v>
      </c>
      <c r="S3" s="1903" t="s">
        <v>440</v>
      </c>
      <c r="T3" s="1903" t="s">
        <v>441</v>
      </c>
      <c r="U3" s="1903" t="s">
        <v>442</v>
      </c>
      <c r="V3" s="1912"/>
      <c r="W3" s="1903"/>
      <c r="X3" s="1912"/>
      <c r="Y3" s="1912"/>
      <c r="Z3" s="1912"/>
      <c r="AA3" s="1912"/>
      <c r="AB3" s="1912"/>
      <c r="AC3" s="1912"/>
      <c r="AD3" s="1912"/>
      <c r="AE3" s="1903" t="s">
        <v>443</v>
      </c>
      <c r="AF3" s="1903" t="s">
        <v>444</v>
      </c>
      <c r="AG3" s="1903" t="s">
        <v>445</v>
      </c>
      <c r="AH3" s="1903"/>
      <c r="AI3" s="1903" t="s">
        <v>446</v>
      </c>
      <c r="AJ3" s="1916"/>
      <c r="AK3" s="1916"/>
      <c r="AL3" s="1916" t="s">
        <v>447</v>
      </c>
      <c r="AM3" s="1903" t="s">
        <v>448</v>
      </c>
      <c r="AN3" s="1916"/>
      <c r="AO3" s="1916"/>
      <c r="AP3" s="1916"/>
      <c r="AQ3" s="1916"/>
      <c r="AR3" s="1903" t="s">
        <v>449</v>
      </c>
      <c r="AS3" s="1916"/>
      <c r="AT3" s="1916"/>
      <c r="AU3" s="1916"/>
      <c r="AV3" s="1916"/>
      <c r="AW3" s="1903" t="s">
        <v>161</v>
      </c>
      <c r="AX3" s="1916"/>
      <c r="AY3" s="1916"/>
      <c r="AZ3" s="1916"/>
      <c r="BA3" s="1916"/>
      <c r="BB3" s="1916"/>
    </row>
    <row r="4" spans="1:54" ht="24" customHeight="1">
      <c r="A4" s="1948"/>
      <c r="B4" s="1903"/>
      <c r="C4" s="1903"/>
      <c r="D4" s="1903"/>
      <c r="E4" s="1903"/>
      <c r="F4" s="1903"/>
      <c r="G4" s="1903"/>
      <c r="H4" s="1306"/>
      <c r="I4" s="1903"/>
      <c r="J4" s="1903"/>
      <c r="K4" s="1903"/>
      <c r="L4" s="1903"/>
      <c r="M4" s="1306" t="s">
        <v>188</v>
      </c>
      <c r="N4" s="1395" t="s">
        <v>189</v>
      </c>
      <c r="O4" s="1916"/>
      <c r="P4" s="1916"/>
      <c r="Q4" s="1947"/>
      <c r="R4" s="1903"/>
      <c r="S4" s="1903"/>
      <c r="T4" s="1903"/>
      <c r="U4" s="1903"/>
      <c r="V4" s="1913"/>
      <c r="W4" s="1903"/>
      <c r="X4" s="1945"/>
      <c r="Y4" s="1945"/>
      <c r="Z4" s="1945"/>
      <c r="AA4" s="1945"/>
      <c r="AB4" s="1945"/>
      <c r="AC4" s="1945"/>
      <c r="AD4" s="1945"/>
      <c r="AE4" s="1903"/>
      <c r="AF4" s="1903"/>
      <c r="AG4" s="1306" t="s">
        <v>164</v>
      </c>
      <c r="AH4" s="1306" t="s">
        <v>165</v>
      </c>
      <c r="AI4" s="1306" t="s">
        <v>164</v>
      </c>
      <c r="AJ4" s="1306" t="s">
        <v>166</v>
      </c>
      <c r="AK4" s="1306" t="s">
        <v>165</v>
      </c>
      <c r="AL4" s="1916"/>
      <c r="AM4" s="1395" t="s">
        <v>167</v>
      </c>
      <c r="AN4" s="1306" t="s">
        <v>168</v>
      </c>
      <c r="AO4" s="1306" t="s">
        <v>139</v>
      </c>
      <c r="AP4" s="1306" t="s">
        <v>169</v>
      </c>
      <c r="AQ4" s="1306" t="s">
        <v>170</v>
      </c>
      <c r="AR4" s="1306" t="s">
        <v>167</v>
      </c>
      <c r="AS4" s="1306" t="s">
        <v>168</v>
      </c>
      <c r="AT4" s="1306" t="s">
        <v>139</v>
      </c>
      <c r="AU4" s="1306" t="s">
        <v>169</v>
      </c>
      <c r="AV4" s="1306" t="s">
        <v>170</v>
      </c>
      <c r="AW4" s="1306" t="s">
        <v>167</v>
      </c>
      <c r="AX4" s="1306" t="s">
        <v>168</v>
      </c>
      <c r="AY4" s="1306" t="s">
        <v>139</v>
      </c>
      <c r="AZ4" s="1306" t="s">
        <v>169</v>
      </c>
      <c r="BA4" s="1306" t="s">
        <v>170</v>
      </c>
      <c r="BB4" s="1916"/>
    </row>
    <row r="5" spans="1:54" s="1275" customFormat="1" ht="26.1" customHeight="1">
      <c r="A5" s="1396"/>
      <c r="B5" s="1397" t="s">
        <v>48</v>
      </c>
      <c r="C5" s="349" t="s">
        <v>1</v>
      </c>
      <c r="D5" s="349"/>
      <c r="E5" s="315">
        <f>COUNTA(E7:E29,E31:E41,E43:E58,E60:E68,E70:E80,E82:E88,E90:E94,E96:E102,E104:E184,E186:E218,E220:E236,E238:E263,E265:E288,E290:E320,E322:E355,E357:E394,E396:E403)</f>
        <v>373</v>
      </c>
      <c r="F5" s="315"/>
      <c r="G5" s="315"/>
      <c r="H5" s="315"/>
      <c r="I5" s="315"/>
      <c r="J5" s="318">
        <f>SUM(J7:J29,J31:J41,J43:J58,J60:J68,J70:J80,J82:J88,J90:J94,J96:J102,J104:J184,J186:J218,J220:J236,J238:J263,J265:J288,J290:J320,J322:J355,J357:J394,J396:J403)</f>
        <v>11201980.73</v>
      </c>
      <c r="K5" s="318">
        <f>SUM(K7:K29,K31:K41,K43:K58,K60:K68,K70:K80,K82:K88,K90:K94,K96:K102,K104:K184,K186:K218,K220:K236,K238:K263,K265:K288,K290:K320,K322:K355,K357:K394,K396:K403)</f>
        <v>445118.36</v>
      </c>
      <c r="L5" s="318">
        <f>SUM(L7:L29,L31:L41,L43:L58,L60:L68,L70:L80,L82:L88,L90:L94,L96:L102,L104:L184,L186:L218,L220:L236,L238:L263,L265:L288,L290:L320,L322:L355,L357:L394,L396:L403)</f>
        <v>1015631.0700000003</v>
      </c>
      <c r="M5" s="349"/>
      <c r="N5" s="381"/>
      <c r="O5" s="380"/>
      <c r="P5" s="380"/>
      <c r="Q5" s="380"/>
      <c r="R5" s="318"/>
      <c r="S5" s="318"/>
      <c r="T5" s="349"/>
      <c r="U5" s="349"/>
      <c r="V5" s="314"/>
      <c r="W5" s="314"/>
      <c r="X5" s="349"/>
      <c r="Y5" s="349"/>
      <c r="Z5" s="349"/>
      <c r="AA5" s="349"/>
      <c r="AB5" s="349"/>
      <c r="AC5" s="349"/>
      <c r="AD5" s="380"/>
      <c r="AE5" s="314"/>
      <c r="AF5" s="314"/>
      <c r="AG5" s="349"/>
      <c r="AH5" s="349"/>
      <c r="AI5" s="349"/>
      <c r="AJ5" s="349"/>
      <c r="AK5" s="349"/>
      <c r="AL5" s="381"/>
      <c r="AM5" s="381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81"/>
    </row>
    <row r="6" spans="1:54" s="1275" customFormat="1" ht="26.1" customHeight="1">
      <c r="A6" s="1396"/>
      <c r="B6" s="906" t="s">
        <v>56</v>
      </c>
      <c r="C6" s="349" t="s">
        <v>544</v>
      </c>
      <c r="D6" s="349"/>
      <c r="E6" s="315">
        <f>COUNTA(E7:E29)</f>
        <v>23</v>
      </c>
      <c r="F6" s="349"/>
      <c r="G6" s="349"/>
      <c r="H6" s="349"/>
      <c r="I6" s="349"/>
      <c r="J6" s="318">
        <f>SUM(J7:J29)</f>
        <v>335191</v>
      </c>
      <c r="K6" s="318">
        <f>SUM(K7:K29)</f>
        <v>62492.3</v>
      </c>
      <c r="L6" s="318">
        <f>SUM(L7:L29)</f>
        <v>177166</v>
      </c>
      <c r="M6" s="314"/>
      <c r="N6" s="381"/>
      <c r="O6" s="380"/>
      <c r="P6" s="380"/>
      <c r="Q6" s="380"/>
      <c r="R6" s="318"/>
      <c r="S6" s="318"/>
      <c r="T6" s="349"/>
      <c r="U6" s="349"/>
      <c r="V6" s="314"/>
      <c r="W6" s="314"/>
      <c r="X6" s="349"/>
      <c r="Y6" s="349"/>
      <c r="Z6" s="349"/>
      <c r="AA6" s="349"/>
      <c r="AB6" s="349"/>
      <c r="AC6" s="349"/>
      <c r="AD6" s="380"/>
      <c r="AE6" s="314"/>
      <c r="AF6" s="314"/>
      <c r="AG6" s="349"/>
      <c r="AH6" s="349"/>
      <c r="AI6" s="349"/>
      <c r="AJ6" s="349"/>
      <c r="AK6" s="349"/>
      <c r="AL6" s="381"/>
      <c r="AM6" s="381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81"/>
    </row>
    <row r="7" spans="1:54" s="1280" customFormat="1" ht="26.1" customHeight="1">
      <c r="A7" s="261" t="s">
        <v>150</v>
      </c>
      <c r="B7" s="221"/>
      <c r="C7" s="227" t="s">
        <v>595</v>
      </c>
      <c r="D7" s="227"/>
      <c r="E7" s="227" t="s">
        <v>872</v>
      </c>
      <c r="F7" s="227" t="s">
        <v>64</v>
      </c>
      <c r="G7" s="227"/>
      <c r="H7" s="360"/>
      <c r="I7" s="227" t="s">
        <v>13454</v>
      </c>
      <c r="J7" s="228">
        <v>6004</v>
      </c>
      <c r="K7" s="228">
        <v>1490</v>
      </c>
      <c r="L7" s="228">
        <v>1532</v>
      </c>
      <c r="M7" s="227" t="s">
        <v>290</v>
      </c>
      <c r="N7" s="227" t="s">
        <v>290</v>
      </c>
      <c r="O7" s="228">
        <v>65</v>
      </c>
      <c r="P7" s="228">
        <v>62</v>
      </c>
      <c r="Q7" s="228">
        <v>3728</v>
      </c>
      <c r="R7" s="228">
        <v>623</v>
      </c>
      <c r="S7" s="228">
        <v>2500</v>
      </c>
      <c r="T7" s="228"/>
      <c r="U7" s="228"/>
      <c r="V7" s="227"/>
      <c r="W7" s="227">
        <v>1972</v>
      </c>
      <c r="X7" s="228"/>
      <c r="Y7" s="228"/>
      <c r="Z7" s="228"/>
      <c r="AA7" s="228"/>
      <c r="AB7" s="228"/>
      <c r="AC7" s="228"/>
      <c r="AD7" s="228"/>
      <c r="AE7" s="227"/>
      <c r="AF7" s="227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</row>
    <row r="8" spans="1:54" s="1280" customFormat="1" ht="26.1" customHeight="1">
      <c r="A8" s="261"/>
      <c r="B8" s="221"/>
      <c r="C8" s="233" t="s">
        <v>7414</v>
      </c>
      <c r="D8" s="233"/>
      <c r="E8" s="260" t="s">
        <v>10160</v>
      </c>
      <c r="F8" s="233" t="s">
        <v>7414</v>
      </c>
      <c r="G8" s="233"/>
      <c r="H8" s="233"/>
      <c r="I8" s="233" t="s">
        <v>7431</v>
      </c>
      <c r="J8" s="228">
        <v>7002</v>
      </c>
      <c r="K8" s="228">
        <v>7002</v>
      </c>
      <c r="L8" s="228">
        <v>7002</v>
      </c>
      <c r="M8" s="227" t="s">
        <v>290</v>
      </c>
      <c r="N8" s="236" t="s">
        <v>310</v>
      </c>
      <c r="O8" s="254">
        <v>87</v>
      </c>
      <c r="P8" s="254"/>
      <c r="Q8" s="254">
        <v>7002</v>
      </c>
      <c r="R8" s="228"/>
      <c r="S8" s="228"/>
      <c r="T8" s="233"/>
      <c r="U8" s="233"/>
      <c r="V8" s="227"/>
      <c r="W8" s="227">
        <v>2015</v>
      </c>
      <c r="X8" s="233"/>
      <c r="Y8" s="233"/>
      <c r="Z8" s="233"/>
      <c r="AA8" s="233"/>
      <c r="AB8" s="233"/>
      <c r="AC8" s="233"/>
      <c r="AD8" s="254"/>
      <c r="AE8" s="227"/>
      <c r="AF8" s="227"/>
      <c r="AG8" s="233"/>
      <c r="AH8" s="233"/>
      <c r="AI8" s="233"/>
      <c r="AJ8" s="233"/>
      <c r="AK8" s="233"/>
      <c r="AL8" s="236"/>
      <c r="AM8" s="236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6"/>
    </row>
    <row r="9" spans="1:54" s="1280" customFormat="1" ht="26.1" customHeight="1">
      <c r="A9" s="133" t="s">
        <v>89</v>
      </c>
      <c r="B9" s="221"/>
      <c r="C9" s="236" t="s">
        <v>873</v>
      </c>
      <c r="D9" s="236" t="s">
        <v>914</v>
      </c>
      <c r="E9" s="236" t="s">
        <v>874</v>
      </c>
      <c r="F9" s="227" t="s">
        <v>64</v>
      </c>
      <c r="G9" s="236"/>
      <c r="H9" s="236" t="s">
        <v>875</v>
      </c>
      <c r="I9" s="227" t="s">
        <v>550</v>
      </c>
      <c r="J9" s="254">
        <v>29036</v>
      </c>
      <c r="K9" s="254">
        <v>334</v>
      </c>
      <c r="L9" s="254">
        <v>465</v>
      </c>
      <c r="M9" s="236" t="s">
        <v>290</v>
      </c>
      <c r="N9" s="236" t="s">
        <v>290</v>
      </c>
      <c r="O9" s="254">
        <v>120</v>
      </c>
      <c r="P9" s="254">
        <v>96</v>
      </c>
      <c r="Q9" s="254">
        <v>17330</v>
      </c>
      <c r="R9" s="254">
        <v>700</v>
      </c>
      <c r="S9" s="254">
        <v>1000</v>
      </c>
      <c r="T9" s="254"/>
      <c r="U9" s="254"/>
      <c r="V9" s="227"/>
      <c r="W9" s="236">
        <v>2008</v>
      </c>
      <c r="X9" s="254"/>
      <c r="Y9" s="254"/>
      <c r="Z9" s="254"/>
      <c r="AA9" s="254"/>
      <c r="AB9" s="254"/>
      <c r="AC9" s="254"/>
      <c r="AD9" s="254">
        <v>9300</v>
      </c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3"/>
    </row>
    <row r="10" spans="1:54" s="1280" customFormat="1" ht="26.1" customHeight="1">
      <c r="A10" s="133"/>
      <c r="B10" s="221"/>
      <c r="C10" s="236" t="s">
        <v>7407</v>
      </c>
      <c r="D10" s="236" t="s">
        <v>10092</v>
      </c>
      <c r="E10" s="236" t="s">
        <v>7415</v>
      </c>
      <c r="F10" s="227" t="s">
        <v>7416</v>
      </c>
      <c r="G10" s="236" t="s">
        <v>18557</v>
      </c>
      <c r="H10" s="236"/>
      <c r="I10" s="227" t="s">
        <v>7417</v>
      </c>
      <c r="J10" s="254">
        <v>5194</v>
      </c>
      <c r="K10" s="254"/>
      <c r="L10" s="254">
        <v>5194</v>
      </c>
      <c r="M10" s="236" t="s">
        <v>290</v>
      </c>
      <c r="N10" s="236" t="s">
        <v>290</v>
      </c>
      <c r="O10" s="254">
        <v>84</v>
      </c>
      <c r="P10" s="254">
        <v>71</v>
      </c>
      <c r="Q10" s="254">
        <v>5194</v>
      </c>
      <c r="R10" s="254"/>
      <c r="S10" s="254"/>
      <c r="T10" s="254"/>
      <c r="U10" s="254"/>
      <c r="V10" s="227"/>
      <c r="W10" s="236">
        <v>2017</v>
      </c>
      <c r="X10" s="254"/>
      <c r="Y10" s="254"/>
      <c r="Z10" s="254"/>
      <c r="AA10" s="254"/>
      <c r="AB10" s="254"/>
      <c r="AC10" s="254"/>
      <c r="AD10" s="254">
        <v>878</v>
      </c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3"/>
    </row>
    <row r="11" spans="1:54" s="1280" customFormat="1" ht="26.1" customHeight="1">
      <c r="A11" s="133"/>
      <c r="B11" s="221"/>
      <c r="C11" s="236" t="s">
        <v>324</v>
      </c>
      <c r="D11" s="236"/>
      <c r="E11" s="236" t="s">
        <v>12387</v>
      </c>
      <c r="F11" s="227" t="s">
        <v>64</v>
      </c>
      <c r="G11" s="236"/>
      <c r="H11" s="236"/>
      <c r="I11" s="227" t="s">
        <v>10161</v>
      </c>
      <c r="J11" s="254">
        <v>5400</v>
      </c>
      <c r="K11" s="254"/>
      <c r="L11" s="254"/>
      <c r="M11" s="236" t="s">
        <v>290</v>
      </c>
      <c r="N11" s="236" t="s">
        <v>290</v>
      </c>
      <c r="O11" s="254">
        <v>76</v>
      </c>
      <c r="P11" s="254">
        <v>71</v>
      </c>
      <c r="Q11" s="254">
        <v>5400</v>
      </c>
      <c r="R11" s="254">
        <v>150</v>
      </c>
      <c r="S11" s="254"/>
      <c r="T11" s="254"/>
      <c r="U11" s="254"/>
      <c r="V11" s="227"/>
      <c r="W11" s="236">
        <v>2009</v>
      </c>
      <c r="X11" s="254"/>
      <c r="Y11" s="254"/>
      <c r="Z11" s="254"/>
      <c r="AA11" s="254"/>
      <c r="AB11" s="254"/>
      <c r="AC11" s="254"/>
      <c r="AD11" s="254">
        <v>1500</v>
      </c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3" t="s">
        <v>325</v>
      </c>
    </row>
    <row r="12" spans="1:54" s="1280" customFormat="1" ht="26.1" customHeight="1">
      <c r="A12" s="133"/>
      <c r="B12" s="221"/>
      <c r="C12" s="227" t="s">
        <v>324</v>
      </c>
      <c r="D12" s="227"/>
      <c r="E12" s="227" t="s">
        <v>10162</v>
      </c>
      <c r="F12" s="227" t="s">
        <v>10163</v>
      </c>
      <c r="G12" s="227"/>
      <c r="H12" s="360"/>
      <c r="I12" s="227" t="s">
        <v>324</v>
      </c>
      <c r="J12" s="228">
        <v>9800</v>
      </c>
      <c r="K12" s="228"/>
      <c r="L12" s="228"/>
      <c r="M12" s="227" t="s">
        <v>290</v>
      </c>
      <c r="N12" s="227" t="s">
        <v>290</v>
      </c>
      <c r="O12" s="228">
        <v>102</v>
      </c>
      <c r="P12" s="228">
        <v>84.5</v>
      </c>
      <c r="Q12" s="228">
        <v>9800</v>
      </c>
      <c r="R12" s="228">
        <v>90</v>
      </c>
      <c r="S12" s="228"/>
      <c r="T12" s="228"/>
      <c r="U12" s="228"/>
      <c r="V12" s="227"/>
      <c r="W12" s="227">
        <v>2016</v>
      </c>
      <c r="X12" s="228"/>
      <c r="Y12" s="228"/>
      <c r="Z12" s="228"/>
      <c r="AA12" s="228"/>
      <c r="AB12" s="228"/>
      <c r="AC12" s="228"/>
      <c r="AD12" s="228">
        <v>1650</v>
      </c>
      <c r="AE12" s="227"/>
      <c r="AF12" s="227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</row>
    <row r="13" spans="1:54" s="1280" customFormat="1" ht="26.1" customHeight="1">
      <c r="A13" s="133"/>
      <c r="B13" s="221"/>
      <c r="C13" s="227" t="s">
        <v>13404</v>
      </c>
      <c r="D13" s="227"/>
      <c r="E13" s="227" t="s">
        <v>13407</v>
      </c>
      <c r="F13" s="227" t="s">
        <v>13404</v>
      </c>
      <c r="G13" s="227"/>
      <c r="H13" s="360"/>
      <c r="I13" s="227" t="s">
        <v>13408</v>
      </c>
      <c r="J13" s="228">
        <v>8482</v>
      </c>
      <c r="K13" s="228"/>
      <c r="L13" s="228"/>
      <c r="M13" s="227" t="s">
        <v>1979</v>
      </c>
      <c r="N13" s="227" t="s">
        <v>1979</v>
      </c>
      <c r="O13" s="228">
        <v>97</v>
      </c>
      <c r="P13" s="228">
        <v>78</v>
      </c>
      <c r="Q13" s="228">
        <v>8482</v>
      </c>
      <c r="R13" s="228"/>
      <c r="S13" s="228"/>
      <c r="T13" s="228"/>
      <c r="U13" s="228"/>
      <c r="V13" s="234"/>
      <c r="W13" s="227">
        <v>2022</v>
      </c>
      <c r="X13" s="228"/>
      <c r="Y13" s="228"/>
      <c r="Z13" s="228"/>
      <c r="AA13" s="228"/>
      <c r="AB13" s="228"/>
      <c r="AC13" s="228"/>
      <c r="AD13" s="228"/>
      <c r="AE13" s="227"/>
      <c r="AF13" s="227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</row>
    <row r="14" spans="1:54" s="1280" customFormat="1" ht="26.1" customHeight="1">
      <c r="A14" s="133"/>
      <c r="B14" s="221"/>
      <c r="C14" s="227" t="s">
        <v>876</v>
      </c>
      <c r="D14" s="227"/>
      <c r="E14" s="227" t="s">
        <v>11495</v>
      </c>
      <c r="F14" s="227" t="s">
        <v>64</v>
      </c>
      <c r="G14" s="227"/>
      <c r="H14" s="360"/>
      <c r="I14" s="227" t="s">
        <v>13448</v>
      </c>
      <c r="J14" s="228">
        <v>2475</v>
      </c>
      <c r="K14" s="228"/>
      <c r="L14" s="228"/>
      <c r="M14" s="227" t="s">
        <v>310</v>
      </c>
      <c r="N14" s="227" t="s">
        <v>310</v>
      </c>
      <c r="O14" s="228"/>
      <c r="P14" s="228"/>
      <c r="Q14" s="228">
        <v>2475</v>
      </c>
      <c r="R14" s="228"/>
      <c r="S14" s="228"/>
      <c r="T14" s="228"/>
      <c r="U14" s="228"/>
      <c r="V14" s="234"/>
      <c r="W14" s="227">
        <v>2001</v>
      </c>
      <c r="X14" s="228"/>
      <c r="Y14" s="228"/>
      <c r="Z14" s="228"/>
      <c r="AA14" s="228"/>
      <c r="AB14" s="228"/>
      <c r="AC14" s="228"/>
      <c r="AD14" s="228"/>
      <c r="AE14" s="227"/>
      <c r="AF14" s="227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</row>
    <row r="15" spans="1:54" s="1280" customFormat="1" ht="26.1" customHeight="1">
      <c r="A15" s="133"/>
      <c r="B15" s="221"/>
      <c r="C15" s="236" t="s">
        <v>876</v>
      </c>
      <c r="D15" s="236"/>
      <c r="E15" s="236" t="s">
        <v>12388</v>
      </c>
      <c r="F15" s="236" t="s">
        <v>64</v>
      </c>
      <c r="G15" s="236"/>
      <c r="H15" s="236"/>
      <c r="I15" s="227" t="s">
        <v>13448</v>
      </c>
      <c r="J15" s="254">
        <v>19090</v>
      </c>
      <c r="K15" s="254">
        <v>40.299999999999997</v>
      </c>
      <c r="L15" s="254"/>
      <c r="M15" s="236" t="s">
        <v>148</v>
      </c>
      <c r="N15" s="236" t="s">
        <v>148</v>
      </c>
      <c r="O15" s="254">
        <v>122</v>
      </c>
      <c r="P15" s="254">
        <v>98</v>
      </c>
      <c r="Q15" s="254">
        <v>19090</v>
      </c>
      <c r="R15" s="254"/>
      <c r="S15" s="254"/>
      <c r="T15" s="254"/>
      <c r="U15" s="254"/>
      <c r="V15" s="236"/>
      <c r="W15" s="236">
        <v>2008</v>
      </c>
      <c r="X15" s="254"/>
      <c r="Y15" s="254"/>
      <c r="Z15" s="254"/>
      <c r="AA15" s="254"/>
      <c r="AB15" s="254"/>
      <c r="AC15" s="254"/>
      <c r="AD15" s="254">
        <v>1700</v>
      </c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1280" customFormat="1" ht="26.1" customHeight="1">
      <c r="A16" s="133"/>
      <c r="B16" s="221"/>
      <c r="C16" s="236" t="s">
        <v>545</v>
      </c>
      <c r="D16" s="236" t="s">
        <v>546</v>
      </c>
      <c r="E16" s="236" t="s">
        <v>877</v>
      </c>
      <c r="F16" s="236" t="s">
        <v>64</v>
      </c>
      <c r="G16" s="236" t="s">
        <v>548</v>
      </c>
      <c r="H16" s="236" t="s">
        <v>549</v>
      </c>
      <c r="I16" s="236" t="s">
        <v>550</v>
      </c>
      <c r="J16" s="254">
        <v>16233</v>
      </c>
      <c r="K16" s="254">
        <v>3559</v>
      </c>
      <c r="L16" s="254">
        <v>19114</v>
      </c>
      <c r="M16" s="236" t="s">
        <v>290</v>
      </c>
      <c r="N16" s="236" t="s">
        <v>290</v>
      </c>
      <c r="O16" s="254">
        <v>120</v>
      </c>
      <c r="P16" s="254">
        <v>98</v>
      </c>
      <c r="Q16" s="254">
        <v>12674</v>
      </c>
      <c r="R16" s="254">
        <v>10600</v>
      </c>
      <c r="S16" s="254">
        <v>16000</v>
      </c>
      <c r="T16" s="254" t="s">
        <v>178</v>
      </c>
      <c r="U16" s="254"/>
      <c r="V16" s="236"/>
      <c r="W16" s="236">
        <v>1989</v>
      </c>
      <c r="X16" s="254">
        <v>8099</v>
      </c>
      <c r="Y16" s="254"/>
      <c r="Z16" s="254"/>
      <c r="AA16" s="254"/>
      <c r="AB16" s="254"/>
      <c r="AC16" s="254"/>
      <c r="AD16" s="254">
        <v>7900</v>
      </c>
      <c r="AE16" s="236" t="s">
        <v>551</v>
      </c>
      <c r="AF16" s="236"/>
      <c r="AG16" s="236" t="s">
        <v>552</v>
      </c>
      <c r="AH16" s="236"/>
      <c r="AI16" s="236" t="s">
        <v>558</v>
      </c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3"/>
    </row>
    <row r="17" spans="1:54" s="1280" customFormat="1" ht="26.1" customHeight="1">
      <c r="A17" s="133"/>
      <c r="B17" s="221"/>
      <c r="C17" s="227" t="s">
        <v>545</v>
      </c>
      <c r="D17" s="227"/>
      <c r="E17" s="227" t="s">
        <v>878</v>
      </c>
      <c r="F17" s="227" t="s">
        <v>64</v>
      </c>
      <c r="G17" s="227"/>
      <c r="H17" s="360" t="s">
        <v>875</v>
      </c>
      <c r="I17" s="227" t="s">
        <v>550</v>
      </c>
      <c r="J17" s="228">
        <v>18947</v>
      </c>
      <c r="K17" s="228">
        <v>206</v>
      </c>
      <c r="L17" s="228">
        <v>289</v>
      </c>
      <c r="M17" s="227" t="s">
        <v>290</v>
      </c>
      <c r="N17" s="227" t="s">
        <v>290</v>
      </c>
      <c r="O17" s="228">
        <v>120</v>
      </c>
      <c r="P17" s="228">
        <v>96</v>
      </c>
      <c r="Q17" s="228">
        <v>19300</v>
      </c>
      <c r="R17" s="228">
        <v>300</v>
      </c>
      <c r="S17" s="228">
        <v>1000</v>
      </c>
      <c r="T17" s="228"/>
      <c r="U17" s="228"/>
      <c r="V17" s="236"/>
      <c r="W17" s="227">
        <v>2008</v>
      </c>
      <c r="X17" s="228"/>
      <c r="Y17" s="228"/>
      <c r="Z17" s="228"/>
      <c r="AA17" s="228"/>
      <c r="AB17" s="228"/>
      <c r="AC17" s="228"/>
      <c r="AD17" s="228">
        <v>500</v>
      </c>
      <c r="AE17" s="227"/>
      <c r="AF17" s="227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6"/>
    </row>
    <row r="18" spans="1:54" s="1280" customFormat="1" ht="26.1" customHeight="1">
      <c r="A18" s="133"/>
      <c r="B18" s="221"/>
      <c r="C18" s="236" t="s">
        <v>545</v>
      </c>
      <c r="D18" s="236"/>
      <c r="E18" s="236" t="s">
        <v>11689</v>
      </c>
      <c r="F18" s="227" t="s">
        <v>545</v>
      </c>
      <c r="G18" s="236"/>
      <c r="H18" s="236"/>
      <c r="I18" s="227" t="s">
        <v>545</v>
      </c>
      <c r="J18" s="254">
        <v>30000</v>
      </c>
      <c r="K18" s="254"/>
      <c r="L18" s="254"/>
      <c r="M18" s="236" t="s">
        <v>310</v>
      </c>
      <c r="N18" s="236" t="s">
        <v>310</v>
      </c>
      <c r="O18" s="254">
        <v>120</v>
      </c>
      <c r="P18" s="254">
        <v>96</v>
      </c>
      <c r="Q18" s="254">
        <v>26240</v>
      </c>
      <c r="R18" s="254"/>
      <c r="S18" s="236"/>
      <c r="T18" s="236"/>
      <c r="U18" s="236"/>
      <c r="V18" s="236"/>
      <c r="W18" s="236" t="s">
        <v>11496</v>
      </c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3"/>
    </row>
    <row r="19" spans="1:54" s="1280" customFormat="1" ht="26.1" customHeight="1">
      <c r="A19" s="133"/>
      <c r="B19" s="221"/>
      <c r="C19" s="236" t="s">
        <v>7410</v>
      </c>
      <c r="D19" s="236" t="s">
        <v>10135</v>
      </c>
      <c r="E19" s="236" t="s">
        <v>10164</v>
      </c>
      <c r="F19" s="227" t="s">
        <v>64</v>
      </c>
      <c r="G19" s="236"/>
      <c r="H19" s="236"/>
      <c r="I19" s="227" t="s">
        <v>7413</v>
      </c>
      <c r="J19" s="254">
        <v>58992</v>
      </c>
      <c r="K19" s="254">
        <v>29120</v>
      </c>
      <c r="L19" s="254">
        <v>83623</v>
      </c>
      <c r="M19" s="236" t="s">
        <v>290</v>
      </c>
      <c r="N19" s="236" t="s">
        <v>290</v>
      </c>
      <c r="O19" s="254">
        <v>122</v>
      </c>
      <c r="P19" s="254">
        <v>99</v>
      </c>
      <c r="Q19" s="254">
        <v>12447</v>
      </c>
      <c r="R19" s="254">
        <v>16670</v>
      </c>
      <c r="S19" s="254">
        <v>16670</v>
      </c>
      <c r="T19" s="254"/>
      <c r="U19" s="254"/>
      <c r="V19" s="227"/>
      <c r="W19" s="236">
        <v>2015</v>
      </c>
      <c r="X19" s="254"/>
      <c r="Y19" s="254"/>
      <c r="Z19" s="254"/>
      <c r="AA19" s="254"/>
      <c r="AB19" s="254"/>
      <c r="AC19" s="254"/>
      <c r="AD19" s="254">
        <v>194800</v>
      </c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3"/>
    </row>
    <row r="20" spans="1:54" s="1280" customFormat="1" ht="26.1" customHeight="1">
      <c r="A20" s="133"/>
      <c r="B20" s="221"/>
      <c r="C20" s="236" t="s">
        <v>7410</v>
      </c>
      <c r="D20" s="236" t="s">
        <v>18558</v>
      </c>
      <c r="E20" s="236" t="s">
        <v>13373</v>
      </c>
      <c r="F20" s="227" t="s">
        <v>13374</v>
      </c>
      <c r="G20" s="236"/>
      <c r="H20" s="236"/>
      <c r="I20" s="227" t="s">
        <v>13374</v>
      </c>
      <c r="J20" s="254">
        <v>4125</v>
      </c>
      <c r="K20" s="254"/>
      <c r="L20" s="254">
        <v>4125</v>
      </c>
      <c r="M20" s="236" t="s">
        <v>310</v>
      </c>
      <c r="N20" s="236" t="s">
        <v>310</v>
      </c>
      <c r="O20" s="254"/>
      <c r="P20" s="254"/>
      <c r="Q20" s="254">
        <v>4125</v>
      </c>
      <c r="R20" s="254"/>
      <c r="S20" s="254"/>
      <c r="T20" s="254"/>
      <c r="U20" s="254"/>
      <c r="V20" s="234"/>
      <c r="W20" s="236">
        <v>2019</v>
      </c>
      <c r="X20" s="254"/>
      <c r="Y20" s="254"/>
      <c r="Z20" s="254"/>
      <c r="AA20" s="254"/>
      <c r="AB20" s="254"/>
      <c r="AC20" s="254"/>
      <c r="AD20" s="254">
        <v>1500</v>
      </c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3"/>
    </row>
    <row r="21" spans="1:54" s="1280" customFormat="1" ht="26.1" customHeight="1">
      <c r="A21" s="133"/>
      <c r="B21" s="221"/>
      <c r="C21" s="236" t="s">
        <v>292</v>
      </c>
      <c r="D21" s="236"/>
      <c r="E21" s="236" t="s">
        <v>11497</v>
      </c>
      <c r="F21" s="227" t="s">
        <v>292</v>
      </c>
      <c r="G21" s="236"/>
      <c r="H21" s="236"/>
      <c r="I21" s="227" t="s">
        <v>7750</v>
      </c>
      <c r="J21" s="254">
        <v>8374</v>
      </c>
      <c r="K21" s="254"/>
      <c r="L21" s="254"/>
      <c r="M21" s="236" t="s">
        <v>310</v>
      </c>
      <c r="N21" s="236" t="s">
        <v>310</v>
      </c>
      <c r="O21" s="236">
        <v>103</v>
      </c>
      <c r="P21" s="254">
        <v>83</v>
      </c>
      <c r="Q21" s="254">
        <v>8374</v>
      </c>
      <c r="R21" s="254"/>
      <c r="S21" s="254"/>
      <c r="T21" s="254"/>
      <c r="U21" s="254"/>
      <c r="V21" s="227"/>
      <c r="W21" s="236">
        <v>2019</v>
      </c>
      <c r="X21" s="254"/>
      <c r="Y21" s="254"/>
      <c r="Z21" s="254"/>
      <c r="AA21" s="254"/>
      <c r="AB21" s="254"/>
      <c r="AC21" s="254"/>
      <c r="AD21" s="254">
        <v>650</v>
      </c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3"/>
    </row>
    <row r="22" spans="1:54" s="1280" customFormat="1" ht="26.1" customHeight="1">
      <c r="A22" s="133"/>
      <c r="B22" s="221"/>
      <c r="C22" s="236" t="s">
        <v>292</v>
      </c>
      <c r="D22" s="236"/>
      <c r="E22" s="236" t="s">
        <v>11498</v>
      </c>
      <c r="F22" s="227" t="s">
        <v>292</v>
      </c>
      <c r="G22" s="236"/>
      <c r="H22" s="236"/>
      <c r="I22" s="227" t="s">
        <v>7750</v>
      </c>
      <c r="J22" s="254">
        <v>5425</v>
      </c>
      <c r="K22" s="254"/>
      <c r="L22" s="254"/>
      <c r="M22" s="236" t="s">
        <v>310</v>
      </c>
      <c r="N22" s="236" t="s">
        <v>310</v>
      </c>
      <c r="O22" s="236">
        <v>75</v>
      </c>
      <c r="P22" s="254">
        <v>70</v>
      </c>
      <c r="Q22" s="254">
        <v>5425</v>
      </c>
      <c r="R22" s="254"/>
      <c r="S22" s="254"/>
      <c r="T22" s="254"/>
      <c r="U22" s="254"/>
      <c r="V22" s="227"/>
      <c r="W22" s="236">
        <v>2019</v>
      </c>
      <c r="X22" s="254"/>
      <c r="Y22" s="254"/>
      <c r="Z22" s="254"/>
      <c r="AA22" s="254"/>
      <c r="AB22" s="254"/>
      <c r="AC22" s="254"/>
      <c r="AD22" s="254">
        <v>650</v>
      </c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3"/>
    </row>
    <row r="23" spans="1:54" s="1280" customFormat="1" ht="26.1" customHeight="1">
      <c r="A23" s="133" t="s">
        <v>315</v>
      </c>
      <c r="B23" s="221"/>
      <c r="C23" s="236" t="s">
        <v>7486</v>
      </c>
      <c r="D23" s="236"/>
      <c r="E23" s="236" t="s">
        <v>12389</v>
      </c>
      <c r="F23" s="227" t="s">
        <v>7486</v>
      </c>
      <c r="G23" s="236"/>
      <c r="H23" s="236"/>
      <c r="I23" s="227" t="s">
        <v>7486</v>
      </c>
      <c r="J23" s="254">
        <v>9300</v>
      </c>
      <c r="K23" s="254"/>
      <c r="L23" s="254"/>
      <c r="M23" s="236" t="s">
        <v>290</v>
      </c>
      <c r="N23" s="236" t="s">
        <v>290</v>
      </c>
      <c r="O23" s="254">
        <v>100</v>
      </c>
      <c r="P23" s="254">
        <v>93</v>
      </c>
      <c r="Q23" s="254">
        <v>9300</v>
      </c>
      <c r="R23" s="254"/>
      <c r="S23" s="254"/>
      <c r="T23" s="254"/>
      <c r="U23" s="254"/>
      <c r="V23" s="227"/>
      <c r="W23" s="236">
        <v>2021</v>
      </c>
      <c r="X23" s="254"/>
      <c r="Y23" s="254"/>
      <c r="Z23" s="254"/>
      <c r="AA23" s="254"/>
      <c r="AB23" s="254"/>
      <c r="AC23" s="254"/>
      <c r="AD23" s="254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3"/>
    </row>
    <row r="24" spans="1:54" s="1280" customFormat="1" ht="26.1" customHeight="1">
      <c r="A24" s="261"/>
      <c r="B24" s="221"/>
      <c r="C24" s="227" t="s">
        <v>554</v>
      </c>
      <c r="D24" s="227" t="s">
        <v>880</v>
      </c>
      <c r="E24" s="227" t="s">
        <v>881</v>
      </c>
      <c r="F24" s="227" t="s">
        <v>64</v>
      </c>
      <c r="G24" s="227" t="s">
        <v>548</v>
      </c>
      <c r="H24" s="360" t="s">
        <v>549</v>
      </c>
      <c r="I24" s="227" t="s">
        <v>11690</v>
      </c>
      <c r="J24" s="228">
        <v>45312</v>
      </c>
      <c r="K24" s="228">
        <v>20741</v>
      </c>
      <c r="L24" s="228">
        <v>45312</v>
      </c>
      <c r="M24" s="227" t="s">
        <v>148</v>
      </c>
      <c r="N24" s="227" t="s">
        <v>148</v>
      </c>
      <c r="O24" s="228">
        <v>125</v>
      </c>
      <c r="P24" s="228">
        <v>100</v>
      </c>
      <c r="Q24" s="228">
        <v>13918</v>
      </c>
      <c r="R24" s="228">
        <v>24278</v>
      </c>
      <c r="S24" s="228">
        <v>25000</v>
      </c>
      <c r="T24" s="228" t="s">
        <v>465</v>
      </c>
      <c r="U24" s="228"/>
      <c r="V24" s="227"/>
      <c r="W24" s="227">
        <v>1982</v>
      </c>
      <c r="X24" s="228">
        <v>12600</v>
      </c>
      <c r="Y24" s="228"/>
      <c r="Z24" s="228"/>
      <c r="AA24" s="228"/>
      <c r="AB24" s="228"/>
      <c r="AC24" s="228"/>
      <c r="AD24" s="228">
        <v>12600</v>
      </c>
      <c r="AE24" s="227" t="s">
        <v>882</v>
      </c>
      <c r="AF24" s="227"/>
      <c r="AG24" s="233" t="s">
        <v>552</v>
      </c>
      <c r="AH24" s="233"/>
      <c r="AI24" s="233" t="s">
        <v>558</v>
      </c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</row>
    <row r="25" spans="1:54" s="1280" customFormat="1" ht="26.1" customHeight="1">
      <c r="A25" s="261"/>
      <c r="B25" s="221"/>
      <c r="C25" s="227" t="s">
        <v>554</v>
      </c>
      <c r="D25" s="227" t="s">
        <v>18552</v>
      </c>
      <c r="E25" s="227" t="s">
        <v>18559</v>
      </c>
      <c r="F25" s="227" t="s">
        <v>554</v>
      </c>
      <c r="G25" s="227"/>
      <c r="H25" s="360"/>
      <c r="I25" s="227" t="s">
        <v>18554</v>
      </c>
      <c r="J25" s="391">
        <v>3630</v>
      </c>
      <c r="K25" s="228"/>
      <c r="L25" s="228">
        <v>3630</v>
      </c>
      <c r="M25" s="227" t="s">
        <v>290</v>
      </c>
      <c r="N25" s="227" t="s">
        <v>290</v>
      </c>
      <c r="O25" s="228">
        <v>70</v>
      </c>
      <c r="P25" s="228">
        <v>68</v>
      </c>
      <c r="Q25" s="228">
        <v>3630</v>
      </c>
      <c r="R25" s="228">
        <v>100</v>
      </c>
      <c r="S25" s="228">
        <v>200</v>
      </c>
      <c r="T25" s="228"/>
      <c r="U25" s="228"/>
      <c r="V25" s="227"/>
      <c r="W25" s="227">
        <v>2003</v>
      </c>
      <c r="X25" s="228"/>
      <c r="Y25" s="228"/>
      <c r="Z25" s="228"/>
      <c r="AA25" s="228"/>
      <c r="AB25" s="228"/>
      <c r="AC25" s="228"/>
      <c r="AD25" s="228"/>
      <c r="AE25" s="227"/>
      <c r="AF25" s="227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 t="s">
        <v>18560</v>
      </c>
    </row>
    <row r="26" spans="1:54" s="1280" customFormat="1" ht="26.1" customHeight="1">
      <c r="A26" s="133"/>
      <c r="B26" s="221"/>
      <c r="C26" s="227" t="s">
        <v>14430</v>
      </c>
      <c r="D26" s="227" t="s">
        <v>18561</v>
      </c>
      <c r="E26" s="227" t="s">
        <v>18562</v>
      </c>
      <c r="F26" s="227" t="s">
        <v>14430</v>
      </c>
      <c r="G26" s="227"/>
      <c r="H26" s="360"/>
      <c r="I26" s="227" t="s">
        <v>18554</v>
      </c>
      <c r="J26" s="328">
        <v>6880</v>
      </c>
      <c r="K26" s="228"/>
      <c r="L26" s="228">
        <v>6880</v>
      </c>
      <c r="M26" s="227" t="s">
        <v>1979</v>
      </c>
      <c r="N26" s="227" t="s">
        <v>1979</v>
      </c>
      <c r="O26" s="228"/>
      <c r="P26" s="228"/>
      <c r="Q26" s="228">
        <v>6880</v>
      </c>
      <c r="R26" s="228"/>
      <c r="S26" s="228"/>
      <c r="T26" s="228"/>
      <c r="U26" s="228"/>
      <c r="V26" s="227"/>
      <c r="W26" s="227">
        <v>2002</v>
      </c>
      <c r="X26" s="228"/>
      <c r="Y26" s="228"/>
      <c r="Z26" s="228"/>
      <c r="AA26" s="228"/>
      <c r="AB26" s="228"/>
      <c r="AC26" s="228"/>
      <c r="AD26" s="228"/>
      <c r="AE26" s="227"/>
      <c r="AF26" s="227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</row>
    <row r="27" spans="1:54" s="1280" customFormat="1" ht="26.1" customHeight="1">
      <c r="A27" s="261"/>
      <c r="B27" s="221"/>
      <c r="C27" s="227" t="s">
        <v>883</v>
      </c>
      <c r="D27" s="227"/>
      <c r="E27" s="227" t="s">
        <v>10165</v>
      </c>
      <c r="F27" s="227" t="s">
        <v>883</v>
      </c>
      <c r="G27" s="227"/>
      <c r="H27" s="227"/>
      <c r="I27" s="227" t="s">
        <v>12390</v>
      </c>
      <c r="J27" s="228">
        <v>26700</v>
      </c>
      <c r="K27" s="228"/>
      <c r="L27" s="228"/>
      <c r="M27" s="227" t="s">
        <v>310</v>
      </c>
      <c r="N27" s="227" t="s">
        <v>310</v>
      </c>
      <c r="O27" s="228"/>
      <c r="P27" s="228"/>
      <c r="Q27" s="228">
        <v>8736</v>
      </c>
      <c r="R27" s="228"/>
      <c r="S27" s="254"/>
      <c r="T27" s="254"/>
      <c r="U27" s="254"/>
      <c r="V27" s="236"/>
      <c r="W27" s="236">
        <v>2015</v>
      </c>
      <c r="X27" s="254"/>
      <c r="Y27" s="254"/>
      <c r="Z27" s="254"/>
      <c r="AA27" s="254"/>
      <c r="AB27" s="254"/>
      <c r="AC27" s="254"/>
      <c r="AD27" s="254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3"/>
    </row>
    <row r="28" spans="1:54" s="1280" customFormat="1" ht="26.1" customHeight="1">
      <c r="A28" s="261"/>
      <c r="B28" s="221"/>
      <c r="C28" s="236" t="s">
        <v>883</v>
      </c>
      <c r="D28" s="236"/>
      <c r="E28" s="236" t="s">
        <v>17608</v>
      </c>
      <c r="F28" s="236" t="s">
        <v>64</v>
      </c>
      <c r="G28" s="236"/>
      <c r="H28" s="236"/>
      <c r="I28" s="227" t="s">
        <v>13448</v>
      </c>
      <c r="J28" s="254">
        <v>3640</v>
      </c>
      <c r="K28" s="254"/>
      <c r="L28" s="254"/>
      <c r="M28" s="236" t="s">
        <v>310</v>
      </c>
      <c r="N28" s="236" t="s">
        <v>310</v>
      </c>
      <c r="O28" s="254">
        <v>40</v>
      </c>
      <c r="P28" s="254">
        <v>40</v>
      </c>
      <c r="Q28" s="254">
        <v>3640</v>
      </c>
      <c r="R28" s="254"/>
      <c r="S28" s="254"/>
      <c r="T28" s="254"/>
      <c r="U28" s="254"/>
      <c r="V28" s="234"/>
      <c r="W28" s="236">
        <v>2008</v>
      </c>
      <c r="X28" s="254"/>
      <c r="Y28" s="254"/>
      <c r="Z28" s="254"/>
      <c r="AA28" s="254"/>
      <c r="AB28" s="254"/>
      <c r="AC28" s="254"/>
      <c r="AD28" s="254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3"/>
    </row>
    <row r="29" spans="1:54" s="1280" customFormat="1" ht="26.1" customHeight="1">
      <c r="A29" s="261"/>
      <c r="B29" s="221"/>
      <c r="C29" s="227" t="s">
        <v>883</v>
      </c>
      <c r="D29" s="227"/>
      <c r="E29" s="227" t="s">
        <v>17608</v>
      </c>
      <c r="F29" s="227" t="s">
        <v>64</v>
      </c>
      <c r="G29" s="227" t="s">
        <v>884</v>
      </c>
      <c r="H29" s="227" t="s">
        <v>64</v>
      </c>
      <c r="I29" s="227" t="s">
        <v>13448</v>
      </c>
      <c r="J29" s="228">
        <v>5150</v>
      </c>
      <c r="K29" s="228"/>
      <c r="L29" s="228"/>
      <c r="M29" s="227" t="s">
        <v>310</v>
      </c>
      <c r="N29" s="227" t="s">
        <v>310</v>
      </c>
      <c r="O29" s="228">
        <v>70</v>
      </c>
      <c r="P29" s="228">
        <v>58</v>
      </c>
      <c r="Q29" s="228">
        <v>5150</v>
      </c>
      <c r="R29" s="228"/>
      <c r="S29" s="254"/>
      <c r="T29" s="254"/>
      <c r="U29" s="254"/>
      <c r="V29" s="236"/>
      <c r="W29" s="236">
        <v>2009</v>
      </c>
      <c r="X29" s="254"/>
      <c r="Y29" s="254" t="s">
        <v>885</v>
      </c>
      <c r="Z29" s="254"/>
      <c r="AA29" s="254"/>
      <c r="AB29" s="254"/>
      <c r="AC29" s="254"/>
      <c r="AD29" s="254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3"/>
    </row>
    <row r="30" spans="1:54" s="1275" customFormat="1" ht="26.1" customHeight="1">
      <c r="A30" s="1398"/>
      <c r="B30" s="906" t="s">
        <v>1791</v>
      </c>
      <c r="C30" s="349" t="s">
        <v>544</v>
      </c>
      <c r="D30" s="349"/>
      <c r="E30" s="315">
        <f>COUNTA(E31:E41)</f>
        <v>11</v>
      </c>
      <c r="F30" s="349"/>
      <c r="G30" s="349"/>
      <c r="H30" s="1399"/>
      <c r="I30" s="349"/>
      <c r="J30" s="318">
        <f>SUM(J31:J41)</f>
        <v>402148</v>
      </c>
      <c r="K30" s="318">
        <f>SUM(K31:K41)</f>
        <v>12042</v>
      </c>
      <c r="L30" s="318">
        <f>SUM(L31:L41)</f>
        <v>36620</v>
      </c>
      <c r="M30" s="314"/>
      <c r="N30" s="314"/>
      <c r="O30" s="318"/>
      <c r="P30" s="318"/>
      <c r="Q30" s="318"/>
      <c r="R30" s="318"/>
      <c r="S30" s="318"/>
      <c r="T30" s="318"/>
      <c r="U30" s="318"/>
      <c r="V30" s="236"/>
      <c r="W30" s="314"/>
      <c r="X30" s="318"/>
      <c r="Y30" s="318"/>
      <c r="Z30" s="318"/>
      <c r="AA30" s="318"/>
      <c r="AB30" s="318"/>
      <c r="AC30" s="318"/>
      <c r="AD30" s="318"/>
      <c r="AE30" s="314"/>
      <c r="AF30" s="314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</row>
    <row r="31" spans="1:54" s="1280" customFormat="1" ht="26.1" customHeight="1">
      <c r="A31" s="261" t="s">
        <v>150</v>
      </c>
      <c r="B31" s="221"/>
      <c r="C31" s="227" t="s">
        <v>580</v>
      </c>
      <c r="D31" s="227"/>
      <c r="E31" s="227" t="s">
        <v>2148</v>
      </c>
      <c r="F31" s="227" t="s">
        <v>566</v>
      </c>
      <c r="G31" s="227"/>
      <c r="H31" s="1400"/>
      <c r="I31" s="241" t="s">
        <v>580</v>
      </c>
      <c r="J31" s="228">
        <v>10253</v>
      </c>
      <c r="K31" s="228"/>
      <c r="L31" s="228"/>
      <c r="M31" s="227" t="s">
        <v>310</v>
      </c>
      <c r="N31" s="227" t="s">
        <v>310</v>
      </c>
      <c r="O31" s="228">
        <v>100</v>
      </c>
      <c r="P31" s="228">
        <v>90</v>
      </c>
      <c r="Q31" s="228">
        <v>10253</v>
      </c>
      <c r="R31" s="228"/>
      <c r="S31" s="228"/>
      <c r="T31" s="228"/>
      <c r="U31" s="228"/>
      <c r="V31" s="236"/>
      <c r="W31" s="227">
        <v>2010</v>
      </c>
      <c r="X31" s="228"/>
      <c r="Y31" s="228"/>
      <c r="Z31" s="228"/>
      <c r="AA31" s="228"/>
      <c r="AB31" s="228"/>
      <c r="AC31" s="228"/>
      <c r="AD31" s="228"/>
      <c r="AE31" s="227"/>
      <c r="AF31" s="227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</row>
    <row r="32" spans="1:54" s="1280" customFormat="1" ht="26.1" customHeight="1">
      <c r="A32" s="261"/>
      <c r="B32" s="221"/>
      <c r="C32" s="227" t="s">
        <v>603</v>
      </c>
      <c r="D32" s="227"/>
      <c r="E32" s="227" t="s">
        <v>893</v>
      </c>
      <c r="F32" s="227" t="s">
        <v>566</v>
      </c>
      <c r="G32" s="227"/>
      <c r="H32" s="1400"/>
      <c r="I32" s="241" t="s">
        <v>738</v>
      </c>
      <c r="J32" s="228">
        <v>22827</v>
      </c>
      <c r="K32" s="228"/>
      <c r="L32" s="228"/>
      <c r="M32" s="227" t="s">
        <v>310</v>
      </c>
      <c r="N32" s="227" t="s">
        <v>310</v>
      </c>
      <c r="O32" s="228">
        <v>125</v>
      </c>
      <c r="P32" s="228">
        <v>95</v>
      </c>
      <c r="Q32" s="228">
        <v>22827</v>
      </c>
      <c r="R32" s="228"/>
      <c r="S32" s="228"/>
      <c r="T32" s="228"/>
      <c r="U32" s="228"/>
      <c r="V32" s="234"/>
      <c r="W32" s="227">
        <v>2010</v>
      </c>
      <c r="X32" s="228"/>
      <c r="Y32" s="228"/>
      <c r="Z32" s="228"/>
      <c r="AA32" s="228"/>
      <c r="AB32" s="228"/>
      <c r="AC32" s="228"/>
      <c r="AD32" s="228"/>
      <c r="AE32" s="227"/>
      <c r="AF32" s="227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 t="s">
        <v>894</v>
      </c>
    </row>
    <row r="33" spans="1:54" s="1280" customFormat="1" ht="26.1" customHeight="1">
      <c r="A33" s="261"/>
      <c r="B33" s="221"/>
      <c r="C33" s="227" t="s">
        <v>603</v>
      </c>
      <c r="D33" s="227"/>
      <c r="E33" s="227" t="s">
        <v>10066</v>
      </c>
      <c r="F33" s="227" t="s">
        <v>566</v>
      </c>
      <c r="G33" s="227"/>
      <c r="H33" s="1400"/>
      <c r="I33" s="241" t="s">
        <v>738</v>
      </c>
      <c r="J33" s="228">
        <v>9898</v>
      </c>
      <c r="K33" s="228"/>
      <c r="L33" s="228"/>
      <c r="M33" s="227" t="s">
        <v>310</v>
      </c>
      <c r="N33" s="227" t="s">
        <v>310</v>
      </c>
      <c r="O33" s="228">
        <v>80</v>
      </c>
      <c r="P33" s="228">
        <v>27</v>
      </c>
      <c r="Q33" s="228">
        <v>9898</v>
      </c>
      <c r="R33" s="228"/>
      <c r="S33" s="228"/>
      <c r="T33" s="228"/>
      <c r="U33" s="228"/>
      <c r="V33" s="227"/>
      <c r="W33" s="227">
        <v>2018</v>
      </c>
      <c r="X33" s="228"/>
      <c r="Y33" s="228"/>
      <c r="Z33" s="228"/>
      <c r="AA33" s="228"/>
      <c r="AB33" s="228"/>
      <c r="AC33" s="228"/>
      <c r="AD33" s="228"/>
      <c r="AE33" s="227"/>
      <c r="AF33" s="227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 t="s">
        <v>10067</v>
      </c>
    </row>
    <row r="34" spans="1:54" s="1280" customFormat="1" ht="26.1" customHeight="1">
      <c r="A34" s="261"/>
      <c r="B34" s="221"/>
      <c r="C34" s="227" t="s">
        <v>757</v>
      </c>
      <c r="D34" s="227" t="s">
        <v>18790</v>
      </c>
      <c r="E34" s="227" t="s">
        <v>901</v>
      </c>
      <c r="F34" s="227" t="s">
        <v>757</v>
      </c>
      <c r="G34" s="241" t="s">
        <v>18791</v>
      </c>
      <c r="H34" s="1400"/>
      <c r="I34" s="227" t="s">
        <v>757</v>
      </c>
      <c r="J34" s="228">
        <v>7819</v>
      </c>
      <c r="K34" s="228">
        <v>51</v>
      </c>
      <c r="L34" s="228">
        <v>51</v>
      </c>
      <c r="M34" s="227" t="s">
        <v>290</v>
      </c>
      <c r="N34" s="227" t="s">
        <v>290</v>
      </c>
      <c r="O34" s="228">
        <v>70</v>
      </c>
      <c r="P34" s="228">
        <v>66</v>
      </c>
      <c r="Q34" s="228">
        <v>4266</v>
      </c>
      <c r="R34" s="228">
        <v>0</v>
      </c>
      <c r="S34" s="228">
        <v>0</v>
      </c>
      <c r="T34" s="228"/>
      <c r="U34" s="228"/>
      <c r="V34" s="234"/>
      <c r="W34" s="227">
        <v>2012</v>
      </c>
      <c r="X34" s="228"/>
      <c r="Y34" s="228"/>
      <c r="Z34" s="228"/>
      <c r="AA34" s="228"/>
      <c r="AB34" s="228"/>
      <c r="AC34" s="228"/>
      <c r="AD34" s="228"/>
      <c r="AE34" s="227"/>
      <c r="AF34" s="227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</row>
    <row r="35" spans="1:54" s="1280" customFormat="1" ht="26.1" customHeight="1">
      <c r="A35" s="261"/>
      <c r="B35" s="221"/>
      <c r="C35" s="227" t="s">
        <v>713</v>
      </c>
      <c r="D35" s="227"/>
      <c r="E35" s="227" t="s">
        <v>897</v>
      </c>
      <c r="F35" s="227" t="s">
        <v>566</v>
      </c>
      <c r="G35" s="227"/>
      <c r="H35" s="1400"/>
      <c r="I35" s="241" t="s">
        <v>738</v>
      </c>
      <c r="J35" s="228">
        <v>11600</v>
      </c>
      <c r="K35" s="228"/>
      <c r="L35" s="228"/>
      <c r="M35" s="227" t="s">
        <v>310</v>
      </c>
      <c r="N35" s="227" t="s">
        <v>310</v>
      </c>
      <c r="O35" s="228">
        <v>110</v>
      </c>
      <c r="P35" s="228">
        <v>90</v>
      </c>
      <c r="Q35" s="228">
        <v>11600</v>
      </c>
      <c r="R35" s="228"/>
      <c r="S35" s="228"/>
      <c r="T35" s="228"/>
      <c r="U35" s="228"/>
      <c r="V35" s="234"/>
      <c r="W35" s="227">
        <v>2006</v>
      </c>
      <c r="X35" s="228"/>
      <c r="Y35" s="228"/>
      <c r="Z35" s="228"/>
      <c r="AA35" s="228"/>
      <c r="AB35" s="228"/>
      <c r="AC35" s="228"/>
      <c r="AD35" s="228"/>
      <c r="AE35" s="227"/>
      <c r="AF35" s="227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 t="s">
        <v>898</v>
      </c>
    </row>
    <row r="36" spans="1:54" s="1280" customFormat="1" ht="26.1" customHeight="1">
      <c r="A36" s="261"/>
      <c r="B36" s="221"/>
      <c r="C36" s="241" t="s">
        <v>713</v>
      </c>
      <c r="D36" s="241"/>
      <c r="E36" s="227" t="s">
        <v>899</v>
      </c>
      <c r="F36" s="241" t="s">
        <v>566</v>
      </c>
      <c r="G36" s="241"/>
      <c r="H36" s="241"/>
      <c r="I36" s="241" t="s">
        <v>738</v>
      </c>
      <c r="J36" s="244">
        <v>13790</v>
      </c>
      <c r="K36" s="244"/>
      <c r="L36" s="244"/>
      <c r="M36" s="241" t="s">
        <v>310</v>
      </c>
      <c r="N36" s="241" t="s">
        <v>310</v>
      </c>
      <c r="O36" s="244">
        <v>110</v>
      </c>
      <c r="P36" s="244">
        <v>90</v>
      </c>
      <c r="Q36" s="244">
        <v>13790</v>
      </c>
      <c r="R36" s="244"/>
      <c r="S36" s="244"/>
      <c r="T36" s="241"/>
      <c r="U36" s="241"/>
      <c r="V36" s="458"/>
      <c r="W36" s="241">
        <v>2012</v>
      </c>
      <c r="X36" s="241"/>
      <c r="Y36" s="241"/>
      <c r="Z36" s="241"/>
      <c r="AA36" s="241"/>
      <c r="AB36" s="241"/>
      <c r="AC36" s="241"/>
      <c r="AD36" s="244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 t="s">
        <v>900</v>
      </c>
    </row>
    <row r="37" spans="1:54" s="1280" customFormat="1" ht="26.1" customHeight="1">
      <c r="A37" s="261"/>
      <c r="B37" s="221"/>
      <c r="C37" s="227" t="s">
        <v>563</v>
      </c>
      <c r="D37" s="227" t="s">
        <v>886</v>
      </c>
      <c r="E37" s="227" t="s">
        <v>887</v>
      </c>
      <c r="F37" s="227" t="s">
        <v>566</v>
      </c>
      <c r="G37" s="227" t="s">
        <v>567</v>
      </c>
      <c r="H37" s="1400" t="s">
        <v>568</v>
      </c>
      <c r="I37" s="227" t="s">
        <v>550</v>
      </c>
      <c r="J37" s="228">
        <v>50407</v>
      </c>
      <c r="K37" s="228">
        <v>9867</v>
      </c>
      <c r="L37" s="228">
        <v>36406</v>
      </c>
      <c r="M37" s="227" t="s">
        <v>148</v>
      </c>
      <c r="N37" s="227" t="s">
        <v>148</v>
      </c>
      <c r="O37" s="228">
        <v>118</v>
      </c>
      <c r="P37" s="228">
        <v>95</v>
      </c>
      <c r="Q37" s="228">
        <v>12790</v>
      </c>
      <c r="R37" s="228">
        <v>27500</v>
      </c>
      <c r="S37" s="228">
        <v>48400</v>
      </c>
      <c r="T37" s="228" t="s">
        <v>465</v>
      </c>
      <c r="U37" s="228" t="s">
        <v>888</v>
      </c>
      <c r="V37" s="458"/>
      <c r="W37" s="227">
        <v>1985</v>
      </c>
      <c r="X37" s="228"/>
      <c r="Y37" s="228">
        <v>13564</v>
      </c>
      <c r="Z37" s="228"/>
      <c r="AA37" s="228"/>
      <c r="AB37" s="228"/>
      <c r="AC37" s="228"/>
      <c r="AD37" s="228">
        <v>13564</v>
      </c>
      <c r="AE37" s="227">
        <v>2001</v>
      </c>
      <c r="AF37" s="227">
        <v>2002</v>
      </c>
      <c r="AG37" s="233" t="s">
        <v>889</v>
      </c>
      <c r="AH37" s="233">
        <v>2859</v>
      </c>
      <c r="AI37" s="233">
        <v>6</v>
      </c>
      <c r="AJ37" s="233">
        <v>2678</v>
      </c>
      <c r="AK37" s="233">
        <v>289</v>
      </c>
      <c r="AL37" s="233" t="s">
        <v>890</v>
      </c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</row>
    <row r="38" spans="1:54" s="1280" customFormat="1" ht="26.1" customHeight="1">
      <c r="A38" s="261"/>
      <c r="B38" s="221"/>
      <c r="C38" s="227" t="s">
        <v>745</v>
      </c>
      <c r="D38" s="227"/>
      <c r="E38" s="227" t="s">
        <v>895</v>
      </c>
      <c r="F38" s="227" t="s">
        <v>566</v>
      </c>
      <c r="G38" s="227" t="s">
        <v>575</v>
      </c>
      <c r="H38" s="1400" t="s">
        <v>568</v>
      </c>
      <c r="I38" s="241" t="s">
        <v>738</v>
      </c>
      <c r="J38" s="228">
        <v>48600</v>
      </c>
      <c r="K38" s="228"/>
      <c r="L38" s="228"/>
      <c r="M38" s="227" t="s">
        <v>310</v>
      </c>
      <c r="N38" s="227" t="s">
        <v>310</v>
      </c>
      <c r="O38" s="228">
        <v>110</v>
      </c>
      <c r="P38" s="228">
        <v>90</v>
      </c>
      <c r="Q38" s="228">
        <v>48600</v>
      </c>
      <c r="R38" s="228"/>
      <c r="S38" s="228"/>
      <c r="T38" s="228" t="s">
        <v>178</v>
      </c>
      <c r="U38" s="228" t="s">
        <v>466</v>
      </c>
      <c r="V38" s="458"/>
      <c r="W38" s="227">
        <v>2012</v>
      </c>
      <c r="X38" s="228"/>
      <c r="Y38" s="228">
        <v>505</v>
      </c>
      <c r="Z38" s="228"/>
      <c r="AA38" s="228"/>
      <c r="AB38" s="228"/>
      <c r="AC38" s="228"/>
      <c r="AD38" s="228"/>
      <c r="AE38" s="227">
        <v>1978</v>
      </c>
      <c r="AF38" s="227">
        <v>1983</v>
      </c>
      <c r="AG38" s="233" t="s">
        <v>891</v>
      </c>
      <c r="AH38" s="233">
        <v>335</v>
      </c>
      <c r="AI38" s="233">
        <v>6</v>
      </c>
      <c r="AJ38" s="233">
        <v>600</v>
      </c>
      <c r="AK38" s="233" t="s">
        <v>577</v>
      </c>
      <c r="AL38" s="233" t="s">
        <v>892</v>
      </c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 t="s">
        <v>896</v>
      </c>
    </row>
    <row r="39" spans="1:54" s="1280" customFormat="1" ht="26.1" customHeight="1">
      <c r="A39" s="261"/>
      <c r="B39" s="221"/>
      <c r="C39" s="227" t="s">
        <v>760</v>
      </c>
      <c r="D39" s="227"/>
      <c r="E39" s="227" t="s">
        <v>2149</v>
      </c>
      <c r="F39" s="227" t="s">
        <v>760</v>
      </c>
      <c r="G39" s="227"/>
      <c r="H39" s="1400"/>
      <c r="I39" s="227" t="s">
        <v>762</v>
      </c>
      <c r="J39" s="228">
        <v>196515</v>
      </c>
      <c r="K39" s="228">
        <v>1530</v>
      </c>
      <c r="L39" s="228"/>
      <c r="M39" s="227" t="s">
        <v>10068</v>
      </c>
      <c r="N39" s="227" t="s">
        <v>10068</v>
      </c>
      <c r="O39" s="228"/>
      <c r="P39" s="228"/>
      <c r="Q39" s="228">
        <v>41573</v>
      </c>
      <c r="R39" s="228">
        <v>1122</v>
      </c>
      <c r="S39" s="228">
        <v>1122</v>
      </c>
      <c r="T39" s="228"/>
      <c r="U39" s="228"/>
      <c r="V39" s="458"/>
      <c r="W39" s="227">
        <v>2016</v>
      </c>
      <c r="X39" s="228"/>
      <c r="Y39" s="228"/>
      <c r="Z39" s="228"/>
      <c r="AA39" s="228"/>
      <c r="AB39" s="228"/>
      <c r="AC39" s="228"/>
      <c r="AD39" s="228"/>
      <c r="AE39" s="227"/>
      <c r="AF39" s="227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</row>
    <row r="40" spans="1:54" s="1280" customFormat="1" ht="26.1" customHeight="1">
      <c r="A40" s="261"/>
      <c r="B40" s="221"/>
      <c r="C40" s="227" t="s">
        <v>760</v>
      </c>
      <c r="D40" s="227"/>
      <c r="E40" s="227" t="s">
        <v>902</v>
      </c>
      <c r="F40" s="227" t="s">
        <v>760</v>
      </c>
      <c r="G40" s="227"/>
      <c r="H40" s="1400"/>
      <c r="I40" s="227" t="s">
        <v>762</v>
      </c>
      <c r="J40" s="228">
        <v>15698</v>
      </c>
      <c r="K40" s="228">
        <v>431</v>
      </c>
      <c r="L40" s="228"/>
      <c r="M40" s="227" t="s">
        <v>290</v>
      </c>
      <c r="N40" s="227" t="s">
        <v>290</v>
      </c>
      <c r="O40" s="228">
        <v>110</v>
      </c>
      <c r="P40" s="228">
        <v>90</v>
      </c>
      <c r="Q40" s="228">
        <v>15698</v>
      </c>
      <c r="R40" s="228">
        <v>400</v>
      </c>
      <c r="S40" s="228">
        <v>400</v>
      </c>
      <c r="T40" s="228"/>
      <c r="U40" s="228"/>
      <c r="V40" s="458"/>
      <c r="W40" s="227">
        <v>2012</v>
      </c>
      <c r="X40" s="228"/>
      <c r="Y40" s="228"/>
      <c r="Z40" s="228"/>
      <c r="AA40" s="228"/>
      <c r="AB40" s="228"/>
      <c r="AC40" s="228"/>
      <c r="AD40" s="228"/>
      <c r="AE40" s="227"/>
      <c r="AF40" s="227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</row>
    <row r="41" spans="1:54" s="1280" customFormat="1" ht="26.1" customHeight="1">
      <c r="A41" s="261"/>
      <c r="B41" s="1401"/>
      <c r="C41" s="227" t="s">
        <v>760</v>
      </c>
      <c r="D41" s="227"/>
      <c r="E41" s="227" t="s">
        <v>17609</v>
      </c>
      <c r="F41" s="227" t="s">
        <v>760</v>
      </c>
      <c r="G41" s="227"/>
      <c r="H41" s="1400"/>
      <c r="I41" s="227" t="s">
        <v>762</v>
      </c>
      <c r="J41" s="228">
        <v>14741</v>
      </c>
      <c r="K41" s="228">
        <v>163</v>
      </c>
      <c r="L41" s="228">
        <v>163</v>
      </c>
      <c r="M41" s="227" t="s">
        <v>290</v>
      </c>
      <c r="N41" s="227" t="s">
        <v>290</v>
      </c>
      <c r="O41" s="228">
        <v>67</v>
      </c>
      <c r="P41" s="228">
        <v>65</v>
      </c>
      <c r="Q41" s="228" t="s">
        <v>7981</v>
      </c>
      <c r="R41" s="228" t="s">
        <v>7982</v>
      </c>
      <c r="S41" s="228" t="s">
        <v>7982</v>
      </c>
      <c r="T41" s="228"/>
      <c r="U41" s="228"/>
      <c r="V41" s="458"/>
      <c r="W41" s="227">
        <v>2017</v>
      </c>
      <c r="X41" s="228"/>
      <c r="Y41" s="228"/>
      <c r="Z41" s="228"/>
      <c r="AA41" s="228"/>
      <c r="AB41" s="228"/>
      <c r="AC41" s="228"/>
      <c r="AD41" s="228">
        <v>3913</v>
      </c>
      <c r="AE41" s="227"/>
      <c r="AF41" s="227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 t="s">
        <v>894</v>
      </c>
    </row>
    <row r="42" spans="1:54" s="1275" customFormat="1" ht="26.1" customHeight="1">
      <c r="A42" s="1398"/>
      <c r="B42" s="906" t="s">
        <v>271</v>
      </c>
      <c r="C42" s="349" t="s">
        <v>55</v>
      </c>
      <c r="D42" s="349"/>
      <c r="E42" s="315">
        <f>COUNTA(E43:E58)</f>
        <v>16</v>
      </c>
      <c r="F42" s="349"/>
      <c r="G42" s="349"/>
      <c r="H42" s="351"/>
      <c r="I42" s="349"/>
      <c r="J42" s="318">
        <f>SUM(J43:J58)</f>
        <v>544293</v>
      </c>
      <c r="K42" s="318">
        <f>SUM(K43:K58)</f>
        <v>29912</v>
      </c>
      <c r="L42" s="318">
        <f>SUM(L43:L58)</f>
        <v>120244</v>
      </c>
      <c r="M42" s="314"/>
      <c r="N42" s="314"/>
      <c r="O42" s="318"/>
      <c r="P42" s="318"/>
      <c r="Q42" s="318"/>
      <c r="R42" s="318"/>
      <c r="S42" s="318"/>
      <c r="T42" s="318"/>
      <c r="U42" s="318"/>
      <c r="V42" s="458"/>
      <c r="W42" s="314"/>
      <c r="X42" s="318"/>
      <c r="Y42" s="318"/>
      <c r="Z42" s="318"/>
      <c r="AA42" s="318"/>
      <c r="AB42" s="318"/>
      <c r="AC42" s="318"/>
      <c r="AD42" s="318"/>
      <c r="AE42" s="314"/>
      <c r="AF42" s="314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</row>
    <row r="43" spans="1:54" s="1280" customFormat="1" ht="26.1" customHeight="1">
      <c r="A43" s="261" t="s">
        <v>150</v>
      </c>
      <c r="B43" s="221"/>
      <c r="C43" s="227" t="s">
        <v>2179</v>
      </c>
      <c r="D43" s="227" t="s">
        <v>2180</v>
      </c>
      <c r="E43" s="227" t="s">
        <v>2181</v>
      </c>
      <c r="F43" s="227" t="s">
        <v>1914</v>
      </c>
      <c r="G43" s="227" t="s">
        <v>2182</v>
      </c>
      <c r="H43" s="227" t="s">
        <v>2183</v>
      </c>
      <c r="I43" s="306" t="s">
        <v>13510</v>
      </c>
      <c r="J43" s="228">
        <v>5000</v>
      </c>
      <c r="K43" s="228"/>
      <c r="L43" s="228"/>
      <c r="M43" s="227" t="s">
        <v>310</v>
      </c>
      <c r="N43" s="227" t="s">
        <v>310</v>
      </c>
      <c r="O43" s="228">
        <v>70</v>
      </c>
      <c r="P43" s="228">
        <v>65</v>
      </c>
      <c r="Q43" s="228">
        <v>4250</v>
      </c>
      <c r="R43" s="228">
        <v>9292</v>
      </c>
      <c r="S43" s="228">
        <v>10000</v>
      </c>
      <c r="T43" s="228" t="s">
        <v>465</v>
      </c>
      <c r="U43" s="228" t="s">
        <v>2184</v>
      </c>
      <c r="V43" s="458"/>
      <c r="W43" s="227">
        <v>2013</v>
      </c>
      <c r="X43" s="228"/>
      <c r="Y43" s="228" t="s">
        <v>2185</v>
      </c>
      <c r="Z43" s="228"/>
      <c r="AA43" s="228"/>
      <c r="AB43" s="228"/>
      <c r="AC43" s="228"/>
      <c r="AD43" s="228">
        <v>200</v>
      </c>
      <c r="AE43" s="227" t="s">
        <v>2186</v>
      </c>
      <c r="AF43" s="227"/>
      <c r="AG43" s="227">
        <v>1</v>
      </c>
      <c r="AH43" s="227" t="s">
        <v>2187</v>
      </c>
      <c r="AI43" s="227">
        <v>6</v>
      </c>
      <c r="AJ43" s="233" t="s">
        <v>2188</v>
      </c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 t="s">
        <v>1440</v>
      </c>
    </row>
    <row r="44" spans="1:54" s="1280" customFormat="1" ht="26.1" customHeight="1">
      <c r="A44" s="261"/>
      <c r="B44" s="221"/>
      <c r="C44" s="227" t="s">
        <v>777</v>
      </c>
      <c r="D44" s="227" t="s">
        <v>18862</v>
      </c>
      <c r="E44" s="227" t="s">
        <v>8077</v>
      </c>
      <c r="F44" s="227" t="s">
        <v>777</v>
      </c>
      <c r="G44" s="227"/>
      <c r="H44" s="227"/>
      <c r="I44" s="227" t="s">
        <v>13486</v>
      </c>
      <c r="J44" s="228">
        <v>8755</v>
      </c>
      <c r="K44" s="228"/>
      <c r="L44" s="228"/>
      <c r="M44" s="227" t="s">
        <v>1979</v>
      </c>
      <c r="N44" s="227" t="s">
        <v>310</v>
      </c>
      <c r="O44" s="228">
        <v>98</v>
      </c>
      <c r="P44" s="228">
        <v>87</v>
      </c>
      <c r="Q44" s="228">
        <v>8775</v>
      </c>
      <c r="R44" s="228">
        <v>0</v>
      </c>
      <c r="S44" s="228">
        <v>0</v>
      </c>
      <c r="T44" s="228"/>
      <c r="U44" s="228"/>
      <c r="V44" s="458"/>
      <c r="W44" s="227">
        <v>2017</v>
      </c>
      <c r="X44" s="228"/>
      <c r="Y44" s="228"/>
      <c r="Z44" s="228"/>
      <c r="AA44" s="228"/>
      <c r="AB44" s="228"/>
      <c r="AC44" s="228"/>
      <c r="AD44" s="228">
        <v>49</v>
      </c>
      <c r="AE44" s="227">
        <v>2021</v>
      </c>
      <c r="AF44" s="227"/>
      <c r="AG44" s="227"/>
      <c r="AH44" s="227"/>
      <c r="AI44" s="227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 t="s">
        <v>1440</v>
      </c>
    </row>
    <row r="45" spans="1:54" s="1280" customFormat="1" ht="26.1" customHeight="1">
      <c r="A45" s="261"/>
      <c r="B45" s="221"/>
      <c r="C45" s="227" t="s">
        <v>2189</v>
      </c>
      <c r="D45" s="227"/>
      <c r="E45" s="227" t="s">
        <v>2190</v>
      </c>
      <c r="F45" s="227" t="s">
        <v>1914</v>
      </c>
      <c r="G45" s="227"/>
      <c r="H45" s="227"/>
      <c r="I45" s="306" t="s">
        <v>13487</v>
      </c>
      <c r="J45" s="228">
        <v>150868</v>
      </c>
      <c r="K45" s="228">
        <v>22666</v>
      </c>
      <c r="L45" s="228">
        <v>46943</v>
      </c>
      <c r="M45" s="227" t="s">
        <v>148</v>
      </c>
      <c r="N45" s="227" t="s">
        <v>148</v>
      </c>
      <c r="O45" s="228">
        <v>122</v>
      </c>
      <c r="P45" s="228">
        <v>100</v>
      </c>
      <c r="Q45" s="228">
        <v>11978</v>
      </c>
      <c r="R45" s="228">
        <v>24068</v>
      </c>
      <c r="S45" s="228">
        <v>29000</v>
      </c>
      <c r="T45" s="228"/>
      <c r="U45" s="228"/>
      <c r="V45" s="458"/>
      <c r="W45" s="227">
        <v>2016</v>
      </c>
      <c r="X45" s="228"/>
      <c r="Y45" s="228"/>
      <c r="Z45" s="228"/>
      <c r="AA45" s="228"/>
      <c r="AB45" s="228"/>
      <c r="AC45" s="228"/>
      <c r="AD45" s="228">
        <v>160000</v>
      </c>
      <c r="AE45" s="227"/>
      <c r="AF45" s="227"/>
      <c r="AG45" s="227"/>
      <c r="AH45" s="227"/>
      <c r="AI45" s="227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</row>
    <row r="46" spans="1:54" s="1280" customFormat="1" ht="26.1" customHeight="1">
      <c r="A46" s="261"/>
      <c r="B46" s="221"/>
      <c r="C46" s="227" t="s">
        <v>1984</v>
      </c>
      <c r="D46" s="227" t="s">
        <v>18863</v>
      </c>
      <c r="E46" s="227" t="s">
        <v>18864</v>
      </c>
      <c r="F46" s="227" t="s">
        <v>1984</v>
      </c>
      <c r="G46" s="227" t="s">
        <v>13812</v>
      </c>
      <c r="H46" s="227"/>
      <c r="I46" s="306" t="s">
        <v>1984</v>
      </c>
      <c r="J46" s="228">
        <v>48236</v>
      </c>
      <c r="K46" s="228"/>
      <c r="L46" s="228"/>
      <c r="M46" s="227" t="s">
        <v>1979</v>
      </c>
      <c r="N46" s="227" t="s">
        <v>1979</v>
      </c>
      <c r="O46" s="228"/>
      <c r="P46" s="228"/>
      <c r="Q46" s="228">
        <v>11205</v>
      </c>
      <c r="R46" s="228"/>
      <c r="S46" s="228"/>
      <c r="T46" s="228"/>
      <c r="U46" s="228"/>
      <c r="V46" s="458"/>
      <c r="W46" s="227">
        <v>2024</v>
      </c>
      <c r="X46" s="228"/>
      <c r="Y46" s="228"/>
      <c r="Z46" s="228"/>
      <c r="AA46" s="228"/>
      <c r="AB46" s="228"/>
      <c r="AC46" s="228"/>
      <c r="AD46" s="228"/>
      <c r="AE46" s="227"/>
      <c r="AF46" s="227"/>
      <c r="AG46" s="227"/>
      <c r="AH46" s="227"/>
      <c r="AI46" s="227">
        <v>6</v>
      </c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</row>
    <row r="47" spans="1:54" s="1280" customFormat="1" ht="26.1" customHeight="1">
      <c r="A47" s="261"/>
      <c r="B47" s="221"/>
      <c r="C47" s="227" t="s">
        <v>2191</v>
      </c>
      <c r="D47" s="227" t="s">
        <v>2180</v>
      </c>
      <c r="E47" s="227" t="s">
        <v>2192</v>
      </c>
      <c r="F47" s="227" t="s">
        <v>1914</v>
      </c>
      <c r="G47" s="227" t="s">
        <v>2182</v>
      </c>
      <c r="H47" s="227" t="s">
        <v>2183</v>
      </c>
      <c r="I47" s="306" t="s">
        <v>13487</v>
      </c>
      <c r="J47" s="228">
        <v>27924</v>
      </c>
      <c r="K47" s="228">
        <v>1246</v>
      </c>
      <c r="L47" s="228">
        <v>2163</v>
      </c>
      <c r="M47" s="227" t="s">
        <v>290</v>
      </c>
      <c r="N47" s="227" t="s">
        <v>290</v>
      </c>
      <c r="O47" s="228">
        <v>114</v>
      </c>
      <c r="P47" s="228">
        <v>98</v>
      </c>
      <c r="Q47" s="228">
        <v>13560</v>
      </c>
      <c r="R47" s="228">
        <v>645</v>
      </c>
      <c r="S47" s="228">
        <v>10000</v>
      </c>
      <c r="T47" s="228" t="s">
        <v>465</v>
      </c>
      <c r="U47" s="228" t="s">
        <v>2184</v>
      </c>
      <c r="V47" s="458"/>
      <c r="W47" s="227">
        <v>1948</v>
      </c>
      <c r="X47" s="228"/>
      <c r="Y47" s="228" t="s">
        <v>2185</v>
      </c>
      <c r="Z47" s="228"/>
      <c r="AA47" s="228"/>
      <c r="AB47" s="228"/>
      <c r="AC47" s="228"/>
      <c r="AD47" s="228">
        <v>1597</v>
      </c>
      <c r="AE47" s="227" t="s">
        <v>2186</v>
      </c>
      <c r="AF47" s="227"/>
      <c r="AG47" s="227">
        <v>1</v>
      </c>
      <c r="AH47" s="227" t="s">
        <v>2187</v>
      </c>
      <c r="AI47" s="227">
        <v>6</v>
      </c>
      <c r="AJ47" s="233" t="s">
        <v>2188</v>
      </c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</row>
    <row r="48" spans="1:54" s="1280" customFormat="1" ht="26.1" customHeight="1">
      <c r="A48" s="133"/>
      <c r="B48" s="221"/>
      <c r="C48" s="227" t="s">
        <v>2191</v>
      </c>
      <c r="D48" s="227"/>
      <c r="E48" s="227" t="s">
        <v>2193</v>
      </c>
      <c r="F48" s="227" t="s">
        <v>1914</v>
      </c>
      <c r="G48" s="227"/>
      <c r="H48" s="227"/>
      <c r="I48" s="306" t="s">
        <v>13487</v>
      </c>
      <c r="J48" s="228">
        <v>7996</v>
      </c>
      <c r="K48" s="228"/>
      <c r="L48" s="228"/>
      <c r="M48" s="227" t="s">
        <v>290</v>
      </c>
      <c r="N48" s="227" t="s">
        <v>290</v>
      </c>
      <c r="O48" s="228">
        <v>85</v>
      </c>
      <c r="P48" s="228">
        <v>70</v>
      </c>
      <c r="Q48" s="228">
        <v>7396</v>
      </c>
      <c r="R48" s="228">
        <v>204</v>
      </c>
      <c r="S48" s="228"/>
      <c r="T48" s="228"/>
      <c r="U48" s="228"/>
      <c r="V48" s="458"/>
      <c r="W48" s="227">
        <v>2008</v>
      </c>
      <c r="X48" s="228"/>
      <c r="Y48" s="228"/>
      <c r="Z48" s="228"/>
      <c r="AA48" s="228"/>
      <c r="AB48" s="228"/>
      <c r="AC48" s="228"/>
      <c r="AD48" s="228">
        <v>120</v>
      </c>
      <c r="AE48" s="227"/>
      <c r="AF48" s="227"/>
      <c r="AG48" s="227"/>
      <c r="AH48" s="227"/>
      <c r="AI48" s="227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</row>
    <row r="49" spans="1:54" s="1280" customFormat="1" ht="26.1" customHeight="1">
      <c r="A49" s="133"/>
      <c r="B49" s="221"/>
      <c r="C49" s="227" t="s">
        <v>2191</v>
      </c>
      <c r="D49" s="227"/>
      <c r="E49" s="227" t="s">
        <v>10019</v>
      </c>
      <c r="F49" s="227" t="s">
        <v>1914</v>
      </c>
      <c r="G49" s="227"/>
      <c r="H49" s="263"/>
      <c r="I49" s="306" t="s">
        <v>13487</v>
      </c>
      <c r="J49" s="228">
        <v>6500</v>
      </c>
      <c r="K49" s="228">
        <v>6000</v>
      </c>
      <c r="L49" s="228">
        <v>6000</v>
      </c>
      <c r="M49" s="227" t="s">
        <v>10020</v>
      </c>
      <c r="N49" s="227" t="s">
        <v>10020</v>
      </c>
      <c r="O49" s="228">
        <v>14.63</v>
      </c>
      <c r="P49" s="228">
        <v>21.34</v>
      </c>
      <c r="Q49" s="228">
        <v>4000</v>
      </c>
      <c r="R49" s="228"/>
      <c r="S49" s="228"/>
      <c r="T49" s="228"/>
      <c r="U49" s="228"/>
      <c r="V49" s="458"/>
      <c r="W49" s="227">
        <v>2017</v>
      </c>
      <c r="X49" s="228"/>
      <c r="Y49" s="228"/>
      <c r="Z49" s="228"/>
      <c r="AA49" s="228"/>
      <c r="AB49" s="228"/>
      <c r="AC49" s="228"/>
      <c r="AD49" s="228">
        <v>160</v>
      </c>
      <c r="AE49" s="227"/>
      <c r="AF49" s="227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</row>
    <row r="50" spans="1:54" s="1280" customFormat="1" ht="26.1" customHeight="1">
      <c r="A50" s="133" t="s">
        <v>89</v>
      </c>
      <c r="B50" s="221"/>
      <c r="C50" s="227" t="s">
        <v>2191</v>
      </c>
      <c r="D50" s="227"/>
      <c r="E50" s="227" t="s">
        <v>8078</v>
      </c>
      <c r="F50" s="227" t="s">
        <v>603</v>
      </c>
      <c r="G50" s="227" t="s">
        <v>603</v>
      </c>
      <c r="H50" s="263" t="s">
        <v>603</v>
      </c>
      <c r="I50" s="227" t="s">
        <v>16107</v>
      </c>
      <c r="J50" s="228">
        <v>8500</v>
      </c>
      <c r="K50" s="228"/>
      <c r="L50" s="228"/>
      <c r="M50" s="227" t="s">
        <v>469</v>
      </c>
      <c r="N50" s="227" t="s">
        <v>469</v>
      </c>
      <c r="O50" s="228">
        <v>75</v>
      </c>
      <c r="P50" s="228">
        <v>70</v>
      </c>
      <c r="Q50" s="228">
        <v>7000</v>
      </c>
      <c r="R50" s="228">
        <v>0</v>
      </c>
      <c r="S50" s="228"/>
      <c r="T50" s="228"/>
      <c r="U50" s="228"/>
      <c r="V50" s="458"/>
      <c r="W50" s="227">
        <v>2017</v>
      </c>
      <c r="X50" s="228"/>
      <c r="Y50" s="228"/>
      <c r="Z50" s="228"/>
      <c r="AA50" s="228"/>
      <c r="AB50" s="228"/>
      <c r="AC50" s="228"/>
      <c r="AD50" s="228">
        <v>80</v>
      </c>
      <c r="AE50" s="227"/>
      <c r="AF50" s="227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</row>
    <row r="51" spans="1:54" s="1280" customFormat="1" ht="26.1" customHeight="1">
      <c r="A51" s="133"/>
      <c r="B51" s="221"/>
      <c r="C51" s="227" t="s">
        <v>2191</v>
      </c>
      <c r="D51" s="227"/>
      <c r="E51" s="227" t="s">
        <v>8079</v>
      </c>
      <c r="F51" s="227" t="s">
        <v>603</v>
      </c>
      <c r="G51" s="227" t="s">
        <v>603</v>
      </c>
      <c r="H51" s="263" t="s">
        <v>603</v>
      </c>
      <c r="I51" s="227" t="s">
        <v>16107</v>
      </c>
      <c r="J51" s="228">
        <v>17000</v>
      </c>
      <c r="K51" s="228"/>
      <c r="L51" s="228"/>
      <c r="M51" s="227" t="s">
        <v>469</v>
      </c>
      <c r="N51" s="227" t="s">
        <v>469</v>
      </c>
      <c r="O51" s="228">
        <v>101</v>
      </c>
      <c r="P51" s="228">
        <v>94</v>
      </c>
      <c r="Q51" s="228">
        <v>14540</v>
      </c>
      <c r="R51" s="228">
        <v>0</v>
      </c>
      <c r="S51" s="228"/>
      <c r="T51" s="228"/>
      <c r="U51" s="228"/>
      <c r="V51" s="458"/>
      <c r="W51" s="227">
        <v>2016</v>
      </c>
      <c r="X51" s="228"/>
      <c r="Y51" s="228"/>
      <c r="Z51" s="228"/>
      <c r="AA51" s="228"/>
      <c r="AB51" s="228"/>
      <c r="AC51" s="228"/>
      <c r="AD51" s="228">
        <v>120</v>
      </c>
      <c r="AE51" s="227"/>
      <c r="AF51" s="227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</row>
    <row r="52" spans="1:54" s="1280" customFormat="1" ht="26.1" customHeight="1">
      <c r="A52" s="133"/>
      <c r="B52" s="221"/>
      <c r="C52" s="227" t="s">
        <v>1924</v>
      </c>
      <c r="D52" s="227"/>
      <c r="E52" s="227" t="s">
        <v>12509</v>
      </c>
      <c r="F52" s="227" t="s">
        <v>1914</v>
      </c>
      <c r="G52" s="227"/>
      <c r="H52" s="263"/>
      <c r="I52" s="306" t="s">
        <v>13510</v>
      </c>
      <c r="J52" s="228">
        <v>56603</v>
      </c>
      <c r="K52" s="228"/>
      <c r="L52" s="228"/>
      <c r="M52" s="227" t="s">
        <v>469</v>
      </c>
      <c r="N52" s="227" t="s">
        <v>469</v>
      </c>
      <c r="O52" s="228">
        <v>99</v>
      </c>
      <c r="P52" s="228">
        <v>90</v>
      </c>
      <c r="Q52" s="228">
        <v>38617</v>
      </c>
      <c r="R52" s="228"/>
      <c r="S52" s="228"/>
      <c r="T52" s="228"/>
      <c r="U52" s="228"/>
      <c r="V52" s="458"/>
      <c r="W52" s="227">
        <v>2017</v>
      </c>
      <c r="X52" s="228"/>
      <c r="Y52" s="228"/>
      <c r="Z52" s="228"/>
      <c r="AA52" s="228"/>
      <c r="AB52" s="228"/>
      <c r="AC52" s="228"/>
      <c r="AD52" s="228">
        <v>2177</v>
      </c>
      <c r="AE52" s="227"/>
      <c r="AF52" s="227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 t="s">
        <v>10021</v>
      </c>
    </row>
    <row r="53" spans="1:54" s="1280" customFormat="1" ht="26.1" customHeight="1">
      <c r="A53" s="133"/>
      <c r="B53" s="221"/>
      <c r="C53" s="227" t="s">
        <v>1924</v>
      </c>
      <c r="D53" s="227"/>
      <c r="E53" s="227" t="s">
        <v>2194</v>
      </c>
      <c r="F53" s="227" t="s">
        <v>1924</v>
      </c>
      <c r="G53" s="228"/>
      <c r="H53" s="227" t="s">
        <v>1921</v>
      </c>
      <c r="I53" s="227" t="s">
        <v>8062</v>
      </c>
      <c r="J53" s="228">
        <v>12910</v>
      </c>
      <c r="K53" s="228"/>
      <c r="L53" s="228">
        <v>12910</v>
      </c>
      <c r="M53" s="227" t="s">
        <v>310</v>
      </c>
      <c r="N53" s="227" t="s">
        <v>310</v>
      </c>
      <c r="O53" s="228">
        <v>114</v>
      </c>
      <c r="P53" s="228">
        <v>95</v>
      </c>
      <c r="Q53" s="227">
        <v>12910</v>
      </c>
      <c r="R53" s="228"/>
      <c r="S53" s="233"/>
      <c r="T53" s="241"/>
      <c r="U53" s="241"/>
      <c r="V53" s="458"/>
      <c r="W53" s="227">
        <v>2012</v>
      </c>
      <c r="X53" s="228"/>
      <c r="Y53" s="228"/>
      <c r="Z53" s="228"/>
      <c r="AA53" s="228"/>
      <c r="AB53" s="228"/>
      <c r="AC53" s="228"/>
      <c r="AD53" s="228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33" t="s">
        <v>711</v>
      </c>
    </row>
    <row r="54" spans="1:54" s="1280" customFormat="1" ht="26.1" customHeight="1">
      <c r="A54" s="133"/>
      <c r="B54" s="221"/>
      <c r="C54" s="227" t="s">
        <v>1924</v>
      </c>
      <c r="D54" s="227"/>
      <c r="E54" s="227" t="s">
        <v>2195</v>
      </c>
      <c r="F54" s="227" t="s">
        <v>1914</v>
      </c>
      <c r="G54" s="228"/>
      <c r="H54" s="227"/>
      <c r="I54" s="306" t="s">
        <v>13510</v>
      </c>
      <c r="J54" s="228">
        <v>9200</v>
      </c>
      <c r="K54" s="228"/>
      <c r="L54" s="228"/>
      <c r="M54" s="227" t="s">
        <v>310</v>
      </c>
      <c r="N54" s="227" t="s">
        <v>310</v>
      </c>
      <c r="O54" s="228">
        <v>65</v>
      </c>
      <c r="P54" s="228">
        <v>61</v>
      </c>
      <c r="Q54" s="227"/>
      <c r="R54" s="228"/>
      <c r="S54" s="233"/>
      <c r="T54" s="241"/>
      <c r="U54" s="241"/>
      <c r="V54" s="458"/>
      <c r="W54" s="227">
        <v>2014</v>
      </c>
      <c r="X54" s="228"/>
      <c r="Y54" s="228"/>
      <c r="Z54" s="228"/>
      <c r="AA54" s="228"/>
      <c r="AB54" s="228"/>
      <c r="AC54" s="228"/>
      <c r="AD54" s="228">
        <v>353</v>
      </c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33" t="s">
        <v>2196</v>
      </c>
    </row>
    <row r="55" spans="1:54" s="1280" customFormat="1" ht="26.1" customHeight="1">
      <c r="A55" s="133"/>
      <c r="B55" s="221"/>
      <c r="C55" s="227" t="s">
        <v>1924</v>
      </c>
      <c r="D55" s="227"/>
      <c r="E55" s="227" t="s">
        <v>2197</v>
      </c>
      <c r="F55" s="227" t="s">
        <v>1914</v>
      </c>
      <c r="G55" s="228"/>
      <c r="H55" s="228"/>
      <c r="I55" s="306" t="s">
        <v>13510</v>
      </c>
      <c r="J55" s="228">
        <v>8800</v>
      </c>
      <c r="K55" s="227"/>
      <c r="L55" s="228">
        <v>6800</v>
      </c>
      <c r="M55" s="227" t="s">
        <v>310</v>
      </c>
      <c r="N55" s="227"/>
      <c r="O55" s="228"/>
      <c r="P55" s="228"/>
      <c r="Q55" s="228"/>
      <c r="R55" s="228"/>
      <c r="S55" s="233"/>
      <c r="T55" s="241"/>
      <c r="U55" s="241"/>
      <c r="V55" s="458"/>
      <c r="W55" s="227"/>
      <c r="X55" s="228"/>
      <c r="Y55" s="241"/>
      <c r="Z55" s="241"/>
      <c r="AA55" s="241"/>
      <c r="AB55" s="241"/>
      <c r="AC55" s="241"/>
      <c r="AD55" s="228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</row>
    <row r="56" spans="1:54" s="1280" customFormat="1" ht="26.1" customHeight="1">
      <c r="A56" s="261" t="s">
        <v>89</v>
      </c>
      <c r="B56" s="221"/>
      <c r="C56" s="227" t="s">
        <v>1924</v>
      </c>
      <c r="D56" s="227"/>
      <c r="E56" s="227" t="s">
        <v>2198</v>
      </c>
      <c r="F56" s="227" t="s">
        <v>1924</v>
      </c>
      <c r="G56" s="227"/>
      <c r="H56" s="263"/>
      <c r="I56" s="227" t="s">
        <v>8062</v>
      </c>
      <c r="J56" s="228">
        <v>151000</v>
      </c>
      <c r="K56" s="228"/>
      <c r="L56" s="228">
        <v>45428</v>
      </c>
      <c r="M56" s="403" t="s">
        <v>10022</v>
      </c>
      <c r="N56" s="227" t="s">
        <v>10023</v>
      </c>
      <c r="O56" s="228">
        <v>97</v>
      </c>
      <c r="P56" s="228">
        <v>90</v>
      </c>
      <c r="Q56" s="228">
        <v>45428</v>
      </c>
      <c r="R56" s="228"/>
      <c r="S56" s="228"/>
      <c r="T56" s="228"/>
      <c r="U56" s="228"/>
      <c r="V56" s="458"/>
      <c r="W56" s="227">
        <v>2013</v>
      </c>
      <c r="X56" s="228">
        <v>1200</v>
      </c>
      <c r="Y56" s="228"/>
      <c r="Z56" s="228"/>
      <c r="AA56" s="228"/>
      <c r="AB56" s="228"/>
      <c r="AC56" s="228"/>
      <c r="AD56" s="228">
        <v>1200</v>
      </c>
      <c r="AE56" s="227"/>
      <c r="AF56" s="227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444" t="s">
        <v>11248</v>
      </c>
    </row>
    <row r="57" spans="1:54" s="1280" customFormat="1" ht="26.1" customHeight="1">
      <c r="A57" s="261"/>
      <c r="B57" s="1402"/>
      <c r="C57" s="227" t="s">
        <v>13253</v>
      </c>
      <c r="D57" s="227"/>
      <c r="E57" s="227" t="s">
        <v>16108</v>
      </c>
      <c r="F57" s="227" t="s">
        <v>13253</v>
      </c>
      <c r="G57" s="227"/>
      <c r="H57" s="263"/>
      <c r="I57" s="227" t="s">
        <v>18865</v>
      </c>
      <c r="J57" s="228">
        <v>12501</v>
      </c>
      <c r="K57" s="228"/>
      <c r="L57" s="228"/>
      <c r="M57" s="403" t="s">
        <v>1979</v>
      </c>
      <c r="N57" s="403" t="s">
        <v>1979</v>
      </c>
      <c r="O57" s="228">
        <v>120</v>
      </c>
      <c r="P57" s="228">
        <v>97</v>
      </c>
      <c r="Q57" s="228">
        <v>12501</v>
      </c>
      <c r="R57" s="228"/>
      <c r="S57" s="228"/>
      <c r="T57" s="228"/>
      <c r="U57" s="228"/>
      <c r="V57" s="458"/>
      <c r="W57" s="227">
        <v>2017</v>
      </c>
      <c r="X57" s="228">
        <v>1200</v>
      </c>
      <c r="Y57" s="228"/>
      <c r="Z57" s="228"/>
      <c r="AA57" s="228"/>
      <c r="AB57" s="228"/>
      <c r="AC57" s="228"/>
      <c r="AD57" s="228">
        <v>2500</v>
      </c>
      <c r="AE57" s="227"/>
      <c r="AF57" s="227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444"/>
    </row>
    <row r="58" spans="1:54" s="1280" customFormat="1" ht="26.1" customHeight="1">
      <c r="A58" s="261"/>
      <c r="B58" s="1402"/>
      <c r="C58" s="227" t="s">
        <v>13253</v>
      </c>
      <c r="D58" s="227"/>
      <c r="E58" s="227" t="s">
        <v>16109</v>
      </c>
      <c r="F58" s="227" t="s">
        <v>13253</v>
      </c>
      <c r="G58" s="227"/>
      <c r="H58" s="263"/>
      <c r="I58" s="227" t="s">
        <v>18865</v>
      </c>
      <c r="J58" s="228">
        <v>12500</v>
      </c>
      <c r="K58" s="228"/>
      <c r="L58" s="228"/>
      <c r="M58" s="403" t="s">
        <v>1979</v>
      </c>
      <c r="N58" s="403" t="s">
        <v>1979</v>
      </c>
      <c r="O58" s="228">
        <v>120</v>
      </c>
      <c r="P58" s="228">
        <v>97</v>
      </c>
      <c r="Q58" s="228">
        <v>12500</v>
      </c>
      <c r="R58" s="228"/>
      <c r="S58" s="228"/>
      <c r="T58" s="228"/>
      <c r="U58" s="228"/>
      <c r="V58" s="458"/>
      <c r="W58" s="227">
        <v>2022</v>
      </c>
      <c r="X58" s="228">
        <v>1200</v>
      </c>
      <c r="Y58" s="228"/>
      <c r="Z58" s="228"/>
      <c r="AA58" s="228"/>
      <c r="AB58" s="228"/>
      <c r="AC58" s="228"/>
      <c r="AD58" s="228">
        <v>1800</v>
      </c>
      <c r="AE58" s="227"/>
      <c r="AF58" s="227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444"/>
    </row>
    <row r="59" spans="1:54" s="1284" customFormat="1" ht="26.1" customHeight="1">
      <c r="A59" s="1403" t="s">
        <v>13527</v>
      </c>
      <c r="B59" s="907" t="s">
        <v>13527</v>
      </c>
      <c r="C59" s="314" t="s">
        <v>2001</v>
      </c>
      <c r="D59" s="314"/>
      <c r="E59" s="315">
        <f>COUNTA(E60:E68)</f>
        <v>9</v>
      </c>
      <c r="F59" s="314"/>
      <c r="G59" s="314"/>
      <c r="H59" s="454"/>
      <c r="I59" s="314"/>
      <c r="J59" s="318">
        <f>SUM(J60:J68)</f>
        <v>842328.5</v>
      </c>
      <c r="K59" s="318">
        <f>SUM(K60:K68)</f>
        <v>29482.58</v>
      </c>
      <c r="L59" s="318">
        <f>SUM(L60:L68)</f>
        <v>48947.61</v>
      </c>
      <c r="M59" s="314"/>
      <c r="N59" s="314"/>
      <c r="O59" s="318"/>
      <c r="P59" s="318"/>
      <c r="Q59" s="318"/>
      <c r="R59" s="318"/>
      <c r="S59" s="318"/>
      <c r="T59" s="318"/>
      <c r="U59" s="318"/>
      <c r="V59" s="458"/>
      <c r="W59" s="314"/>
      <c r="X59" s="318"/>
      <c r="Y59" s="318"/>
      <c r="Z59" s="318"/>
      <c r="AA59" s="318"/>
      <c r="AB59" s="318"/>
      <c r="AC59" s="318"/>
      <c r="AD59" s="318"/>
      <c r="AE59" s="314"/>
      <c r="AF59" s="314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  <c r="AW59" s="349"/>
      <c r="AX59" s="349"/>
      <c r="AY59" s="349"/>
      <c r="AZ59" s="349"/>
      <c r="BA59" s="349"/>
      <c r="BB59" s="349"/>
    </row>
    <row r="60" spans="1:54" s="1287" customFormat="1" ht="26.1" customHeight="1">
      <c r="A60" s="1313"/>
      <c r="B60" s="1314"/>
      <c r="C60" s="324" t="s">
        <v>10277</v>
      </c>
      <c r="D60" s="324"/>
      <c r="E60" s="346" t="s">
        <v>8920</v>
      </c>
      <c r="F60" s="324" t="s">
        <v>582</v>
      </c>
      <c r="G60" s="324" t="s">
        <v>1318</v>
      </c>
      <c r="H60" s="455" t="s">
        <v>583</v>
      </c>
      <c r="I60" s="324" t="s">
        <v>13538</v>
      </c>
      <c r="J60" s="327">
        <v>441628</v>
      </c>
      <c r="K60" s="327">
        <v>22932</v>
      </c>
      <c r="L60" s="327">
        <v>41901</v>
      </c>
      <c r="M60" s="324" t="s">
        <v>148</v>
      </c>
      <c r="N60" s="324" t="s">
        <v>148</v>
      </c>
      <c r="O60" s="327">
        <v>120</v>
      </c>
      <c r="P60" s="327">
        <v>95</v>
      </c>
      <c r="Q60" s="327">
        <v>13741</v>
      </c>
      <c r="R60" s="327">
        <v>30500</v>
      </c>
      <c r="S60" s="327">
        <v>30500</v>
      </c>
      <c r="T60" s="327" t="s">
        <v>465</v>
      </c>
      <c r="U60" s="327" t="s">
        <v>466</v>
      </c>
      <c r="V60" s="408"/>
      <c r="W60" s="324">
        <v>2002</v>
      </c>
      <c r="X60" s="327"/>
      <c r="Y60" s="327">
        <v>60200</v>
      </c>
      <c r="Z60" s="327"/>
      <c r="AA60" s="327"/>
      <c r="AB60" s="327"/>
      <c r="AC60" s="327"/>
      <c r="AD60" s="327">
        <v>60200</v>
      </c>
      <c r="AE60" s="324"/>
      <c r="AF60" s="324"/>
      <c r="AG60" s="393">
        <v>1</v>
      </c>
      <c r="AH60" s="393">
        <v>3500</v>
      </c>
      <c r="AI60" s="393">
        <v>1</v>
      </c>
      <c r="AJ60" s="393" t="s">
        <v>26388</v>
      </c>
      <c r="AK60" s="393">
        <v>4900</v>
      </c>
      <c r="AL60" s="393"/>
      <c r="AM60" s="393" t="s">
        <v>2465</v>
      </c>
      <c r="AN60" s="393"/>
      <c r="AO60" s="393">
        <v>204.98</v>
      </c>
      <c r="AP60" s="393"/>
      <c r="AQ60" s="393" t="s">
        <v>586</v>
      </c>
      <c r="AR60" s="393"/>
      <c r="AS60" s="393"/>
      <c r="AT60" s="393"/>
      <c r="AU60" s="393"/>
      <c r="AV60" s="393"/>
      <c r="AW60" s="393"/>
      <c r="AX60" s="393"/>
      <c r="AY60" s="393"/>
      <c r="AZ60" s="393"/>
      <c r="BA60" s="393"/>
      <c r="BB60" s="393" t="s">
        <v>8921</v>
      </c>
    </row>
    <row r="61" spans="1:54" s="1287" customFormat="1" ht="26.1" customHeight="1">
      <c r="A61" s="1313"/>
      <c r="B61" s="1314"/>
      <c r="C61" s="324" t="s">
        <v>804</v>
      </c>
      <c r="D61" s="324"/>
      <c r="E61" s="346" t="s">
        <v>8922</v>
      </c>
      <c r="F61" s="324" t="s">
        <v>582</v>
      </c>
      <c r="G61" s="324"/>
      <c r="H61" s="455"/>
      <c r="I61" s="324" t="s">
        <v>807</v>
      </c>
      <c r="J61" s="327">
        <v>98879.5</v>
      </c>
      <c r="K61" s="327">
        <v>4929.33</v>
      </c>
      <c r="L61" s="327">
        <v>4974.83</v>
      </c>
      <c r="M61" s="324" t="s">
        <v>290</v>
      </c>
      <c r="N61" s="324" t="s">
        <v>290</v>
      </c>
      <c r="O61" s="327">
        <v>65.099999999999994</v>
      </c>
      <c r="P61" s="327">
        <v>55.08</v>
      </c>
      <c r="Q61" s="327">
        <v>3585.7</v>
      </c>
      <c r="R61" s="327"/>
      <c r="S61" s="327"/>
      <c r="T61" s="327"/>
      <c r="U61" s="327"/>
      <c r="V61" s="408"/>
      <c r="W61" s="324">
        <v>2010</v>
      </c>
      <c r="X61" s="327"/>
      <c r="Y61" s="327"/>
      <c r="Z61" s="327"/>
      <c r="AA61" s="327"/>
      <c r="AB61" s="327"/>
      <c r="AC61" s="327"/>
      <c r="AD61" s="327">
        <v>24705</v>
      </c>
      <c r="AE61" s="324"/>
      <c r="AF61" s="324"/>
      <c r="AG61" s="393"/>
      <c r="AH61" s="393"/>
      <c r="AI61" s="393"/>
      <c r="AJ61" s="393"/>
      <c r="AK61" s="393"/>
      <c r="AL61" s="393"/>
      <c r="AM61" s="393"/>
      <c r="AN61" s="393"/>
      <c r="AO61" s="393"/>
      <c r="AP61" s="393"/>
      <c r="AQ61" s="393"/>
      <c r="AR61" s="393"/>
      <c r="AS61" s="393"/>
      <c r="AT61" s="393"/>
      <c r="AU61" s="393"/>
      <c r="AV61" s="393"/>
      <c r="AW61" s="393"/>
      <c r="AX61" s="393"/>
      <c r="AY61" s="393"/>
      <c r="AZ61" s="393"/>
      <c r="BA61" s="393"/>
      <c r="BB61" s="393"/>
    </row>
    <row r="62" spans="1:54" s="1287" customFormat="1" ht="26.1" customHeight="1">
      <c r="A62" s="1313"/>
      <c r="B62" s="1314"/>
      <c r="C62" s="324" t="s">
        <v>804</v>
      </c>
      <c r="D62" s="324"/>
      <c r="E62" s="346" t="s">
        <v>8923</v>
      </c>
      <c r="F62" s="324" t="s">
        <v>582</v>
      </c>
      <c r="G62" s="324"/>
      <c r="H62" s="455"/>
      <c r="I62" s="324" t="s">
        <v>807</v>
      </c>
      <c r="J62" s="327">
        <v>123386</v>
      </c>
      <c r="K62" s="327">
        <v>707.05</v>
      </c>
      <c r="L62" s="327">
        <v>1544.58</v>
      </c>
      <c r="M62" s="324" t="s">
        <v>290</v>
      </c>
      <c r="N62" s="324" t="s">
        <v>290</v>
      </c>
      <c r="O62" s="327">
        <v>120</v>
      </c>
      <c r="P62" s="327">
        <v>95</v>
      </c>
      <c r="Q62" s="327">
        <v>12335</v>
      </c>
      <c r="R62" s="327">
        <v>1376</v>
      </c>
      <c r="S62" s="327">
        <v>1376</v>
      </c>
      <c r="T62" s="327"/>
      <c r="U62" s="327"/>
      <c r="V62" s="408"/>
      <c r="W62" s="324">
        <v>2010</v>
      </c>
      <c r="X62" s="327"/>
      <c r="Y62" s="327"/>
      <c r="Z62" s="327"/>
      <c r="AA62" s="327"/>
      <c r="AB62" s="327"/>
      <c r="AC62" s="327"/>
      <c r="AD62" s="327"/>
      <c r="AE62" s="324"/>
      <c r="AF62" s="324"/>
      <c r="AG62" s="393"/>
      <c r="AH62" s="393"/>
      <c r="AI62" s="393"/>
      <c r="AJ62" s="393"/>
      <c r="AK62" s="393"/>
      <c r="AL62" s="393"/>
      <c r="AM62" s="393"/>
      <c r="AN62" s="393"/>
      <c r="AO62" s="393"/>
      <c r="AP62" s="393"/>
      <c r="AQ62" s="393"/>
      <c r="AR62" s="393"/>
      <c r="AS62" s="393"/>
      <c r="AT62" s="393"/>
      <c r="AU62" s="393"/>
      <c r="AV62" s="393"/>
      <c r="AW62" s="393"/>
      <c r="AX62" s="393"/>
      <c r="AY62" s="393"/>
      <c r="AZ62" s="393"/>
      <c r="BA62" s="393"/>
      <c r="BB62" s="393"/>
    </row>
    <row r="63" spans="1:54" s="1287" customFormat="1" ht="26.1" customHeight="1">
      <c r="A63" s="1313"/>
      <c r="B63" s="1314"/>
      <c r="C63" s="324" t="s">
        <v>804</v>
      </c>
      <c r="D63" s="324"/>
      <c r="E63" s="346" t="s">
        <v>8924</v>
      </c>
      <c r="F63" s="324" t="s">
        <v>582</v>
      </c>
      <c r="G63" s="324"/>
      <c r="H63" s="455"/>
      <c r="I63" s="324" t="s">
        <v>807</v>
      </c>
      <c r="J63" s="327"/>
      <c r="K63" s="327">
        <v>82.2</v>
      </c>
      <c r="L63" s="327">
        <v>82.2</v>
      </c>
      <c r="M63" s="324" t="s">
        <v>290</v>
      </c>
      <c r="N63" s="324" t="s">
        <v>290</v>
      </c>
      <c r="O63" s="327">
        <v>120</v>
      </c>
      <c r="P63" s="327">
        <v>95</v>
      </c>
      <c r="Q63" s="327">
        <v>12487</v>
      </c>
      <c r="R63" s="327"/>
      <c r="S63" s="327"/>
      <c r="T63" s="327"/>
      <c r="U63" s="327"/>
      <c r="V63" s="408"/>
      <c r="W63" s="324">
        <v>2010</v>
      </c>
      <c r="X63" s="327"/>
      <c r="Y63" s="327"/>
      <c r="Z63" s="327"/>
      <c r="AA63" s="327"/>
      <c r="AB63" s="327"/>
      <c r="AC63" s="327"/>
      <c r="AD63" s="327"/>
      <c r="AE63" s="324"/>
      <c r="AF63" s="324"/>
      <c r="AG63" s="393"/>
      <c r="AH63" s="393"/>
      <c r="AI63" s="393"/>
      <c r="AJ63" s="393"/>
      <c r="AK63" s="393"/>
      <c r="AL63" s="393"/>
      <c r="AM63" s="393"/>
      <c r="AN63" s="393"/>
      <c r="AO63" s="393"/>
      <c r="AP63" s="393"/>
      <c r="AQ63" s="393"/>
      <c r="AR63" s="393"/>
      <c r="AS63" s="393"/>
      <c r="AT63" s="393"/>
      <c r="AU63" s="393"/>
      <c r="AV63" s="393"/>
      <c r="AW63" s="393"/>
      <c r="AX63" s="393"/>
      <c r="AY63" s="393"/>
      <c r="AZ63" s="393"/>
      <c r="BA63" s="393"/>
      <c r="BB63" s="393" t="s">
        <v>2862</v>
      </c>
    </row>
    <row r="64" spans="1:54" s="1287" customFormat="1" ht="26.1" customHeight="1">
      <c r="A64" s="1313"/>
      <c r="B64" s="1314"/>
      <c r="C64" s="324" t="s">
        <v>804</v>
      </c>
      <c r="D64" s="324"/>
      <c r="E64" s="346" t="s">
        <v>8925</v>
      </c>
      <c r="F64" s="324" t="s">
        <v>582</v>
      </c>
      <c r="G64" s="324"/>
      <c r="H64" s="455"/>
      <c r="I64" s="324" t="s">
        <v>807</v>
      </c>
      <c r="J64" s="327">
        <v>90341</v>
      </c>
      <c r="K64" s="327"/>
      <c r="L64" s="327"/>
      <c r="M64" s="324" t="s">
        <v>469</v>
      </c>
      <c r="N64" s="324" t="s">
        <v>469</v>
      </c>
      <c r="O64" s="327">
        <v>114</v>
      </c>
      <c r="P64" s="327">
        <v>80</v>
      </c>
      <c r="Q64" s="327">
        <v>13068</v>
      </c>
      <c r="R64" s="327"/>
      <c r="S64" s="327"/>
      <c r="T64" s="327"/>
      <c r="U64" s="327"/>
      <c r="V64" s="408"/>
      <c r="W64" s="324">
        <v>2011</v>
      </c>
      <c r="X64" s="327"/>
      <c r="Y64" s="327"/>
      <c r="Z64" s="327"/>
      <c r="AA64" s="327"/>
      <c r="AB64" s="327"/>
      <c r="AC64" s="327"/>
      <c r="AD64" s="327">
        <v>790</v>
      </c>
      <c r="AE64" s="324"/>
      <c r="AF64" s="324"/>
      <c r="AG64" s="393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3"/>
      <c r="AS64" s="393"/>
      <c r="AT64" s="393"/>
      <c r="AU64" s="393"/>
      <c r="AV64" s="393"/>
      <c r="AW64" s="393"/>
      <c r="AX64" s="393"/>
      <c r="AY64" s="393"/>
      <c r="AZ64" s="393"/>
      <c r="BA64" s="393"/>
      <c r="BB64" s="393" t="s">
        <v>8926</v>
      </c>
    </row>
    <row r="65" spans="1:54" s="1287" customFormat="1" ht="26.1" customHeight="1">
      <c r="A65" s="1313"/>
      <c r="B65" s="1314"/>
      <c r="C65" s="324" t="s">
        <v>779</v>
      </c>
      <c r="D65" s="324"/>
      <c r="E65" s="346" t="s">
        <v>2901</v>
      </c>
      <c r="F65" s="324" t="s">
        <v>779</v>
      </c>
      <c r="G65" s="324"/>
      <c r="H65" s="455"/>
      <c r="I65" s="324" t="s">
        <v>2381</v>
      </c>
      <c r="J65" s="327">
        <v>21322</v>
      </c>
      <c r="K65" s="327"/>
      <c r="L65" s="327"/>
      <c r="M65" s="324" t="s">
        <v>469</v>
      </c>
      <c r="N65" s="324" t="s">
        <v>469</v>
      </c>
      <c r="O65" s="327">
        <v>100</v>
      </c>
      <c r="P65" s="327">
        <v>90</v>
      </c>
      <c r="Q65" s="327">
        <v>6358</v>
      </c>
      <c r="R65" s="327"/>
      <c r="S65" s="327"/>
      <c r="T65" s="327"/>
      <c r="U65" s="327"/>
      <c r="V65" s="408"/>
      <c r="W65" s="324">
        <v>2020</v>
      </c>
      <c r="X65" s="327"/>
      <c r="Y65" s="327"/>
      <c r="Z65" s="327"/>
      <c r="AA65" s="327"/>
      <c r="AB65" s="327"/>
      <c r="AC65" s="327"/>
      <c r="AD65" s="327">
        <v>2000</v>
      </c>
      <c r="AE65" s="324"/>
      <c r="AF65" s="324"/>
      <c r="AG65" s="393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393"/>
      <c r="AV65" s="393"/>
      <c r="AW65" s="393"/>
      <c r="AX65" s="393"/>
      <c r="AY65" s="393"/>
      <c r="AZ65" s="393"/>
      <c r="BA65" s="393"/>
      <c r="BB65" s="393"/>
    </row>
    <row r="66" spans="1:54" s="1287" customFormat="1" ht="26.1" customHeight="1">
      <c r="A66" s="1313"/>
      <c r="B66" s="1314"/>
      <c r="C66" s="324" t="s">
        <v>779</v>
      </c>
      <c r="D66" s="324"/>
      <c r="E66" s="346" t="s">
        <v>18942</v>
      </c>
      <c r="F66" s="324" t="s">
        <v>779</v>
      </c>
      <c r="G66" s="324"/>
      <c r="H66" s="455"/>
      <c r="I66" s="324" t="s">
        <v>2381</v>
      </c>
      <c r="J66" s="327">
        <v>45895</v>
      </c>
      <c r="K66" s="327">
        <v>832</v>
      </c>
      <c r="L66" s="327">
        <v>445</v>
      </c>
      <c r="M66" s="324" t="s">
        <v>290</v>
      </c>
      <c r="N66" s="324" t="s">
        <v>290</v>
      </c>
      <c r="O66" s="327">
        <v>110</v>
      </c>
      <c r="P66" s="327">
        <v>91</v>
      </c>
      <c r="Q66" s="327">
        <v>11282</v>
      </c>
      <c r="R66" s="327"/>
      <c r="S66" s="327"/>
      <c r="T66" s="327"/>
      <c r="U66" s="327"/>
      <c r="V66" s="408"/>
      <c r="W66" s="324">
        <v>2021</v>
      </c>
      <c r="X66" s="327"/>
      <c r="Y66" s="327"/>
      <c r="Z66" s="327"/>
      <c r="AA66" s="327"/>
      <c r="AB66" s="327"/>
      <c r="AC66" s="327"/>
      <c r="AD66" s="327">
        <v>16136</v>
      </c>
      <c r="AE66" s="324"/>
      <c r="AF66" s="324"/>
      <c r="AG66" s="393"/>
      <c r="AH66" s="393"/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  <c r="AZ66" s="393"/>
      <c r="BA66" s="393"/>
      <c r="BB66" s="393"/>
    </row>
    <row r="67" spans="1:54" s="1287" customFormat="1" ht="26.1" customHeight="1">
      <c r="A67" s="1313"/>
      <c r="B67" s="1314"/>
      <c r="C67" s="393" t="s">
        <v>769</v>
      </c>
      <c r="D67" s="393"/>
      <c r="E67" s="456" t="s">
        <v>8927</v>
      </c>
      <c r="F67" s="393" t="s">
        <v>769</v>
      </c>
      <c r="G67" s="393"/>
      <c r="H67" s="457"/>
      <c r="I67" s="393" t="s">
        <v>769</v>
      </c>
      <c r="J67" s="327">
        <v>8200</v>
      </c>
      <c r="K67" s="327"/>
      <c r="L67" s="327"/>
      <c r="M67" s="324" t="s">
        <v>290</v>
      </c>
      <c r="N67" s="324" t="s">
        <v>290</v>
      </c>
      <c r="O67" s="327">
        <v>100</v>
      </c>
      <c r="P67" s="327">
        <v>78</v>
      </c>
      <c r="Q67" s="327">
        <v>7860</v>
      </c>
      <c r="R67" s="327"/>
      <c r="S67" s="327"/>
      <c r="T67" s="327"/>
      <c r="U67" s="327"/>
      <c r="V67" s="408"/>
      <c r="W67" s="324">
        <v>2014</v>
      </c>
      <c r="X67" s="327"/>
      <c r="Y67" s="327"/>
      <c r="Z67" s="327"/>
      <c r="AA67" s="327"/>
      <c r="AB67" s="327"/>
      <c r="AC67" s="327"/>
      <c r="AD67" s="327"/>
      <c r="AE67" s="324"/>
      <c r="AF67" s="324"/>
      <c r="AG67" s="393"/>
      <c r="AH67" s="393"/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/>
      <c r="AZ67" s="393"/>
      <c r="BA67" s="393"/>
      <c r="BB67" s="393"/>
    </row>
    <row r="68" spans="1:54" s="1287" customFormat="1" ht="26.1" customHeight="1">
      <c r="A68" s="1404"/>
      <c r="B68" s="1405"/>
      <c r="C68" s="393" t="s">
        <v>785</v>
      </c>
      <c r="D68" s="393"/>
      <c r="E68" s="456" t="s">
        <v>11797</v>
      </c>
      <c r="F68" s="393" t="s">
        <v>785</v>
      </c>
      <c r="G68" s="393"/>
      <c r="H68" s="457"/>
      <c r="I68" s="393" t="s">
        <v>785</v>
      </c>
      <c r="J68" s="327">
        <v>12677</v>
      </c>
      <c r="K68" s="327"/>
      <c r="L68" s="327"/>
      <c r="M68" s="324" t="s">
        <v>469</v>
      </c>
      <c r="N68" s="324" t="s">
        <v>148</v>
      </c>
      <c r="O68" s="327">
        <v>120</v>
      </c>
      <c r="P68" s="327">
        <v>90</v>
      </c>
      <c r="Q68" s="327">
        <v>11836</v>
      </c>
      <c r="R68" s="327">
        <v>104</v>
      </c>
      <c r="S68" s="327">
        <v>104</v>
      </c>
      <c r="T68" s="327"/>
      <c r="U68" s="327"/>
      <c r="V68" s="408"/>
      <c r="W68" s="324">
        <v>2019</v>
      </c>
      <c r="X68" s="327"/>
      <c r="Y68" s="327"/>
      <c r="Z68" s="327"/>
      <c r="AA68" s="327"/>
      <c r="AB68" s="327"/>
      <c r="AC68" s="327"/>
      <c r="AD68" s="327">
        <v>10300</v>
      </c>
      <c r="AE68" s="324"/>
      <c r="AF68" s="324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  <c r="AZ68" s="393"/>
      <c r="BA68" s="393"/>
      <c r="BB68" s="393"/>
    </row>
    <row r="69" spans="1:54" s="1275" customFormat="1" ht="26.1" customHeight="1">
      <c r="A69" s="1406"/>
      <c r="B69" s="906" t="s">
        <v>16204</v>
      </c>
      <c r="C69" s="349" t="s">
        <v>55</v>
      </c>
      <c r="D69" s="349"/>
      <c r="E69" s="315">
        <f>COUNTA(E70:E80)</f>
        <v>11</v>
      </c>
      <c r="F69" s="349"/>
      <c r="G69" s="349"/>
      <c r="H69" s="351"/>
      <c r="I69" s="349"/>
      <c r="J69" s="318">
        <f>SUM(J70:J80)</f>
        <v>199546</v>
      </c>
      <c r="K69" s="318">
        <f>SUM(K70:K80)</f>
        <v>27481</v>
      </c>
      <c r="L69" s="318">
        <f>SUM(L70:L80)</f>
        <v>61109</v>
      </c>
      <c r="M69" s="314"/>
      <c r="N69" s="314"/>
      <c r="O69" s="318"/>
      <c r="P69" s="318"/>
      <c r="Q69" s="318"/>
      <c r="R69" s="318"/>
      <c r="S69" s="318"/>
      <c r="T69" s="318">
        <v>0</v>
      </c>
      <c r="U69" s="318">
        <v>0</v>
      </c>
      <c r="V69" s="458"/>
      <c r="W69" s="318"/>
      <c r="X69" s="318">
        <v>0</v>
      </c>
      <c r="Y69" s="318">
        <v>3167</v>
      </c>
      <c r="Z69" s="318">
        <v>500</v>
      </c>
      <c r="AA69" s="318">
        <v>0</v>
      </c>
      <c r="AB69" s="318">
        <v>0</v>
      </c>
      <c r="AC69" s="318">
        <v>0</v>
      </c>
      <c r="AD69" s="318"/>
      <c r="AE69" s="314"/>
      <c r="AF69" s="314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  <c r="AW69" s="349"/>
      <c r="AX69" s="349"/>
      <c r="AY69" s="349"/>
      <c r="AZ69" s="349"/>
      <c r="BA69" s="349"/>
      <c r="BB69" s="349"/>
    </row>
    <row r="70" spans="1:54" s="1280" customFormat="1" ht="26.1" customHeight="1">
      <c r="A70" s="261"/>
      <c r="B70" s="221"/>
      <c r="C70" s="227" t="s">
        <v>573</v>
      </c>
      <c r="D70" s="227" t="s">
        <v>19024</v>
      </c>
      <c r="E70" s="227" t="s">
        <v>16181</v>
      </c>
      <c r="F70" s="227" t="s">
        <v>573</v>
      </c>
      <c r="G70" s="227" t="s">
        <v>19025</v>
      </c>
      <c r="H70" s="227" t="s">
        <v>434</v>
      </c>
      <c r="I70" s="227" t="s">
        <v>13634</v>
      </c>
      <c r="J70" s="443">
        <v>13782</v>
      </c>
      <c r="K70" s="228"/>
      <c r="L70" s="228"/>
      <c r="M70" s="227" t="s">
        <v>469</v>
      </c>
      <c r="N70" s="227" t="s">
        <v>148</v>
      </c>
      <c r="O70" s="228" t="s">
        <v>10508</v>
      </c>
      <c r="P70" s="228" t="s">
        <v>10509</v>
      </c>
      <c r="Q70" s="228" t="s">
        <v>10510</v>
      </c>
      <c r="R70" s="228"/>
      <c r="S70" s="228"/>
      <c r="T70" s="228" t="s">
        <v>465</v>
      </c>
      <c r="U70" s="228" t="s">
        <v>466</v>
      </c>
      <c r="V70" s="458" t="s">
        <v>18933</v>
      </c>
      <c r="W70" s="227" t="s">
        <v>13348</v>
      </c>
      <c r="X70" s="228" t="s">
        <v>19026</v>
      </c>
      <c r="Y70" s="228" t="s">
        <v>19027</v>
      </c>
      <c r="Z70" s="228">
        <v>295</v>
      </c>
      <c r="AA70" s="228"/>
      <c r="AB70" s="228"/>
      <c r="AC70" s="228"/>
      <c r="AD70" s="228" t="s">
        <v>10511</v>
      </c>
      <c r="AE70" s="227">
        <v>2009</v>
      </c>
      <c r="AF70" s="227">
        <v>2021</v>
      </c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 t="s">
        <v>711</v>
      </c>
    </row>
    <row r="71" spans="1:54" s="1280" customFormat="1" ht="26.1" customHeight="1">
      <c r="A71" s="261"/>
      <c r="B71" s="221"/>
      <c r="C71" s="227" t="s">
        <v>431</v>
      </c>
      <c r="D71" s="227" t="s">
        <v>19028</v>
      </c>
      <c r="E71" s="227" t="s">
        <v>2503</v>
      </c>
      <c r="F71" s="227" t="s">
        <v>590</v>
      </c>
      <c r="G71" s="227" t="s">
        <v>19029</v>
      </c>
      <c r="H71" s="227" t="s">
        <v>434</v>
      </c>
      <c r="I71" s="227" t="s">
        <v>12550</v>
      </c>
      <c r="J71" s="443">
        <v>35997</v>
      </c>
      <c r="K71" s="228">
        <v>11416</v>
      </c>
      <c r="L71" s="228">
        <v>3463</v>
      </c>
      <c r="M71" s="227" t="s">
        <v>148</v>
      </c>
      <c r="N71" s="227" t="s">
        <v>148</v>
      </c>
      <c r="O71" s="228">
        <v>120</v>
      </c>
      <c r="P71" s="228">
        <v>99</v>
      </c>
      <c r="Q71" s="228">
        <v>11494</v>
      </c>
      <c r="R71" s="228">
        <v>9800</v>
      </c>
      <c r="S71" s="228">
        <v>9800</v>
      </c>
      <c r="T71" s="228" t="s">
        <v>465</v>
      </c>
      <c r="U71" s="228" t="s">
        <v>466</v>
      </c>
      <c r="V71" s="458"/>
      <c r="W71" s="227">
        <v>1965</v>
      </c>
      <c r="X71" s="228"/>
      <c r="Y71" s="228" t="s">
        <v>2499</v>
      </c>
      <c r="Z71" s="228"/>
      <c r="AA71" s="228"/>
      <c r="AB71" s="228"/>
      <c r="AC71" s="228"/>
      <c r="AD71" s="228">
        <v>660</v>
      </c>
      <c r="AE71" s="227" t="s">
        <v>2500</v>
      </c>
      <c r="AF71" s="227" t="s">
        <v>2501</v>
      </c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 t="s">
        <v>2504</v>
      </c>
    </row>
    <row r="72" spans="1:54" s="1280" customFormat="1" ht="26.1" customHeight="1">
      <c r="A72" s="261"/>
      <c r="B72" s="1402"/>
      <c r="C72" s="227" t="s">
        <v>603</v>
      </c>
      <c r="D72" s="227" t="s">
        <v>19030</v>
      </c>
      <c r="E72" s="227" t="s">
        <v>2505</v>
      </c>
      <c r="F72" s="227" t="s">
        <v>590</v>
      </c>
      <c r="G72" s="227" t="s">
        <v>19031</v>
      </c>
      <c r="H72" s="227"/>
      <c r="I72" s="227" t="s">
        <v>2506</v>
      </c>
      <c r="J72" s="443">
        <v>52639</v>
      </c>
      <c r="K72" s="228">
        <v>16065</v>
      </c>
      <c r="L72" s="228">
        <v>57646</v>
      </c>
      <c r="M72" s="227" t="s">
        <v>148</v>
      </c>
      <c r="N72" s="227" t="s">
        <v>148</v>
      </c>
      <c r="O72" s="228">
        <v>122</v>
      </c>
      <c r="P72" s="228">
        <v>99</v>
      </c>
      <c r="Q72" s="228">
        <v>12590</v>
      </c>
      <c r="R72" s="228">
        <v>20639</v>
      </c>
      <c r="S72" s="228">
        <v>27000</v>
      </c>
      <c r="T72" s="228"/>
      <c r="U72" s="228"/>
      <c r="V72" s="458"/>
      <c r="W72" s="227">
        <v>2014</v>
      </c>
      <c r="X72" s="228"/>
      <c r="Y72" s="228"/>
      <c r="Z72" s="228"/>
      <c r="AA72" s="228"/>
      <c r="AB72" s="228"/>
      <c r="AC72" s="228"/>
      <c r="AD72" s="228">
        <v>99400</v>
      </c>
      <c r="AE72" s="227"/>
      <c r="AF72" s="227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 t="s">
        <v>8162</v>
      </c>
    </row>
    <row r="73" spans="1:54" s="1280" customFormat="1" ht="26.1" customHeight="1">
      <c r="A73" s="261"/>
      <c r="B73" s="221"/>
      <c r="C73" s="227" t="s">
        <v>2054</v>
      </c>
      <c r="D73" s="227" t="s">
        <v>19032</v>
      </c>
      <c r="E73" s="227" t="s">
        <v>13628</v>
      </c>
      <c r="F73" s="227" t="s">
        <v>603</v>
      </c>
      <c r="G73" s="227" t="s">
        <v>19007</v>
      </c>
      <c r="H73" s="227"/>
      <c r="I73" s="227" t="s">
        <v>2054</v>
      </c>
      <c r="J73" s="443">
        <v>9800</v>
      </c>
      <c r="K73" s="228"/>
      <c r="L73" s="228"/>
      <c r="M73" s="227" t="s">
        <v>469</v>
      </c>
      <c r="N73" s="227" t="s">
        <v>469</v>
      </c>
      <c r="O73" s="228">
        <v>121.92</v>
      </c>
      <c r="P73" s="228">
        <v>99</v>
      </c>
      <c r="Q73" s="228">
        <v>9800</v>
      </c>
      <c r="R73" s="228"/>
      <c r="S73" s="228"/>
      <c r="T73" s="228"/>
      <c r="U73" s="228"/>
      <c r="V73" s="458"/>
      <c r="W73" s="227">
        <v>2021</v>
      </c>
      <c r="X73" s="228"/>
      <c r="Y73" s="228"/>
      <c r="Z73" s="228"/>
      <c r="AA73" s="228"/>
      <c r="AB73" s="228"/>
      <c r="AC73" s="228"/>
      <c r="AD73" s="228"/>
      <c r="AE73" s="227"/>
      <c r="AF73" s="227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 t="s">
        <v>12498</v>
      </c>
    </row>
    <row r="74" spans="1:54" s="1280" customFormat="1" ht="26.1" customHeight="1">
      <c r="A74" s="261"/>
      <c r="B74" s="221"/>
      <c r="C74" s="227" t="s">
        <v>2054</v>
      </c>
      <c r="D74" s="227" t="s">
        <v>19033</v>
      </c>
      <c r="E74" s="227" t="s">
        <v>13629</v>
      </c>
      <c r="F74" s="227" t="s">
        <v>603</v>
      </c>
      <c r="G74" s="227" t="s">
        <v>19007</v>
      </c>
      <c r="H74" s="227"/>
      <c r="I74" s="227" t="s">
        <v>2054</v>
      </c>
      <c r="J74" s="443">
        <v>8503</v>
      </c>
      <c r="K74" s="228"/>
      <c r="L74" s="228"/>
      <c r="M74" s="227" t="s">
        <v>469</v>
      </c>
      <c r="N74" s="227" t="s">
        <v>469</v>
      </c>
      <c r="O74" s="228">
        <v>121.92</v>
      </c>
      <c r="P74" s="228">
        <v>99</v>
      </c>
      <c r="Q74" s="228">
        <v>9800</v>
      </c>
      <c r="R74" s="228"/>
      <c r="S74" s="228"/>
      <c r="T74" s="228"/>
      <c r="U74" s="228"/>
      <c r="V74" s="458"/>
      <c r="W74" s="227">
        <v>2021</v>
      </c>
      <c r="X74" s="228"/>
      <c r="Y74" s="228"/>
      <c r="Z74" s="228"/>
      <c r="AA74" s="228"/>
      <c r="AB74" s="228"/>
      <c r="AC74" s="228"/>
      <c r="AD74" s="228"/>
      <c r="AE74" s="227"/>
      <c r="AF74" s="227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 t="s">
        <v>12498</v>
      </c>
    </row>
    <row r="75" spans="1:54" s="1280" customFormat="1" ht="26.1" customHeight="1">
      <c r="A75" s="261"/>
      <c r="B75" s="221"/>
      <c r="C75" s="227" t="s">
        <v>2054</v>
      </c>
      <c r="D75" s="227" t="s">
        <v>19034</v>
      </c>
      <c r="E75" s="227" t="s">
        <v>13630</v>
      </c>
      <c r="F75" s="227" t="s">
        <v>603</v>
      </c>
      <c r="G75" s="227" t="s">
        <v>19007</v>
      </c>
      <c r="H75" s="227"/>
      <c r="I75" s="227" t="s">
        <v>2054</v>
      </c>
      <c r="J75" s="443">
        <v>9800</v>
      </c>
      <c r="K75" s="228"/>
      <c r="L75" s="228"/>
      <c r="M75" s="227" t="s">
        <v>469</v>
      </c>
      <c r="N75" s="227" t="s">
        <v>469</v>
      </c>
      <c r="O75" s="228">
        <v>121.92</v>
      </c>
      <c r="P75" s="228">
        <v>99</v>
      </c>
      <c r="Q75" s="228">
        <v>9800</v>
      </c>
      <c r="R75" s="228"/>
      <c r="S75" s="228"/>
      <c r="T75" s="228"/>
      <c r="U75" s="228"/>
      <c r="V75" s="458"/>
      <c r="W75" s="227">
        <v>2003</v>
      </c>
      <c r="X75" s="228"/>
      <c r="Y75" s="228"/>
      <c r="Z75" s="228"/>
      <c r="AA75" s="228"/>
      <c r="AB75" s="228"/>
      <c r="AC75" s="228"/>
      <c r="AD75" s="228"/>
      <c r="AE75" s="227"/>
      <c r="AF75" s="227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 t="s">
        <v>12567</v>
      </c>
    </row>
    <row r="76" spans="1:54" s="1280" customFormat="1" ht="26.1" customHeight="1">
      <c r="A76" s="261"/>
      <c r="B76" s="221"/>
      <c r="C76" s="227" t="s">
        <v>2054</v>
      </c>
      <c r="D76" s="227" t="s">
        <v>19035</v>
      </c>
      <c r="E76" s="227" t="s">
        <v>19036</v>
      </c>
      <c r="F76" s="227" t="s">
        <v>603</v>
      </c>
      <c r="G76" s="227" t="s">
        <v>19007</v>
      </c>
      <c r="H76" s="227"/>
      <c r="I76" s="227" t="s">
        <v>2054</v>
      </c>
      <c r="J76" s="443">
        <v>9340</v>
      </c>
      <c r="K76" s="228"/>
      <c r="L76" s="228"/>
      <c r="M76" s="227" t="s">
        <v>469</v>
      </c>
      <c r="N76" s="227" t="s">
        <v>469</v>
      </c>
      <c r="O76" s="228">
        <v>122</v>
      </c>
      <c r="P76" s="228">
        <v>99</v>
      </c>
      <c r="Q76" s="228">
        <v>9340</v>
      </c>
      <c r="R76" s="228"/>
      <c r="S76" s="228"/>
      <c r="T76" s="228"/>
      <c r="U76" s="228"/>
      <c r="V76" s="458"/>
      <c r="W76" s="227">
        <v>2021</v>
      </c>
      <c r="X76" s="228"/>
      <c r="Y76" s="228"/>
      <c r="Z76" s="228"/>
      <c r="AA76" s="228"/>
      <c r="AB76" s="228"/>
      <c r="AC76" s="228"/>
      <c r="AD76" s="228"/>
      <c r="AE76" s="227"/>
      <c r="AF76" s="227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</row>
    <row r="77" spans="1:54" s="1280" customFormat="1" ht="26.1" customHeight="1">
      <c r="A77" s="261"/>
      <c r="B77" s="221"/>
      <c r="C77" s="227" t="s">
        <v>603</v>
      </c>
      <c r="D77" s="227" t="s">
        <v>19037</v>
      </c>
      <c r="E77" s="227" t="s">
        <v>13631</v>
      </c>
      <c r="F77" s="227" t="s">
        <v>603</v>
      </c>
      <c r="G77" s="227" t="s">
        <v>19007</v>
      </c>
      <c r="H77" s="233"/>
      <c r="I77" s="228" t="s">
        <v>2054</v>
      </c>
      <c r="J77" s="228">
        <v>7350</v>
      </c>
      <c r="K77" s="228"/>
      <c r="L77" s="227"/>
      <c r="M77" s="227" t="s">
        <v>469</v>
      </c>
      <c r="N77" s="227" t="s">
        <v>469</v>
      </c>
      <c r="O77" s="228">
        <v>75</v>
      </c>
      <c r="P77" s="228">
        <v>65</v>
      </c>
      <c r="Q77" s="228">
        <v>7350</v>
      </c>
      <c r="R77" s="228"/>
      <c r="S77" s="227"/>
      <c r="T77" s="227" t="s">
        <v>703</v>
      </c>
      <c r="U77" s="227">
        <v>2009</v>
      </c>
      <c r="V77" s="458"/>
      <c r="W77" s="227">
        <v>2009</v>
      </c>
      <c r="X77" s="233"/>
      <c r="Y77" s="233"/>
      <c r="Z77" s="233"/>
      <c r="AA77" s="233"/>
      <c r="AB77" s="233"/>
      <c r="AC77" s="228">
        <v>300</v>
      </c>
      <c r="AD77" s="228"/>
      <c r="AE77" s="227"/>
      <c r="AF77" s="227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 t="s">
        <v>12498</v>
      </c>
    </row>
    <row r="78" spans="1:54" s="1280" customFormat="1" ht="26.1" customHeight="1">
      <c r="A78" s="261"/>
      <c r="B78" s="221"/>
      <c r="C78" s="227" t="s">
        <v>810</v>
      </c>
      <c r="D78" s="227" t="s">
        <v>19038</v>
      </c>
      <c r="E78" s="227" t="s">
        <v>2507</v>
      </c>
      <c r="F78" s="227" t="s">
        <v>810</v>
      </c>
      <c r="G78" s="227" t="s">
        <v>19039</v>
      </c>
      <c r="H78" s="227"/>
      <c r="I78" s="227" t="s">
        <v>2498</v>
      </c>
      <c r="J78" s="443">
        <v>24200</v>
      </c>
      <c r="K78" s="228"/>
      <c r="L78" s="228"/>
      <c r="M78" s="227" t="s">
        <v>310</v>
      </c>
      <c r="N78" s="227" t="s">
        <v>310</v>
      </c>
      <c r="O78" s="228">
        <v>113</v>
      </c>
      <c r="P78" s="228">
        <v>104</v>
      </c>
      <c r="Q78" s="228">
        <v>19491</v>
      </c>
      <c r="R78" s="228"/>
      <c r="S78" s="228"/>
      <c r="T78" s="228"/>
      <c r="U78" s="228"/>
      <c r="V78" s="458"/>
      <c r="W78" s="227" t="s">
        <v>2508</v>
      </c>
      <c r="X78" s="228"/>
      <c r="Y78" s="228"/>
      <c r="Z78" s="228"/>
      <c r="AA78" s="228"/>
      <c r="AB78" s="228"/>
      <c r="AC78" s="228"/>
      <c r="AD78" s="228" t="s">
        <v>2509</v>
      </c>
      <c r="AE78" s="227"/>
      <c r="AF78" s="227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 t="s">
        <v>711</v>
      </c>
    </row>
    <row r="79" spans="1:54" s="1280" customFormat="1" ht="26.1" customHeight="1">
      <c r="A79" s="261"/>
      <c r="B79" s="221"/>
      <c r="C79" s="227" t="s">
        <v>810</v>
      </c>
      <c r="D79" s="227" t="s">
        <v>19040</v>
      </c>
      <c r="E79" s="227" t="s">
        <v>2510</v>
      </c>
      <c r="F79" s="227" t="s">
        <v>810</v>
      </c>
      <c r="G79" s="227" t="s">
        <v>19039</v>
      </c>
      <c r="H79" s="227"/>
      <c r="I79" s="227" t="s">
        <v>2498</v>
      </c>
      <c r="J79" s="443">
        <v>18700</v>
      </c>
      <c r="K79" s="228"/>
      <c r="L79" s="228"/>
      <c r="M79" s="227" t="s">
        <v>310</v>
      </c>
      <c r="N79" s="227" t="s">
        <v>310</v>
      </c>
      <c r="O79" s="228">
        <v>97</v>
      </c>
      <c r="P79" s="228">
        <v>97</v>
      </c>
      <c r="Q79" s="228">
        <v>22545</v>
      </c>
      <c r="R79" s="228"/>
      <c r="S79" s="228"/>
      <c r="T79" s="228"/>
      <c r="U79" s="228"/>
      <c r="V79" s="458"/>
      <c r="W79" s="227">
        <v>2014</v>
      </c>
      <c r="X79" s="228"/>
      <c r="Y79" s="228"/>
      <c r="Z79" s="228"/>
      <c r="AA79" s="228"/>
      <c r="AB79" s="228"/>
      <c r="AC79" s="228"/>
      <c r="AD79" s="228">
        <v>200</v>
      </c>
      <c r="AE79" s="227"/>
      <c r="AF79" s="227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 t="s">
        <v>1930</v>
      </c>
    </row>
    <row r="80" spans="1:54" s="1280" customFormat="1" ht="26.1" customHeight="1">
      <c r="A80" s="261"/>
      <c r="B80" s="912"/>
      <c r="C80" s="227" t="s">
        <v>810</v>
      </c>
      <c r="D80" s="227" t="s">
        <v>19041</v>
      </c>
      <c r="E80" s="227" t="s">
        <v>16180</v>
      </c>
      <c r="F80" s="227" t="s">
        <v>810</v>
      </c>
      <c r="G80" s="227" t="s">
        <v>19039</v>
      </c>
      <c r="H80" s="227"/>
      <c r="I80" s="227" t="s">
        <v>2498</v>
      </c>
      <c r="J80" s="443">
        <v>9435</v>
      </c>
      <c r="K80" s="228"/>
      <c r="L80" s="228"/>
      <c r="M80" s="227" t="s">
        <v>310</v>
      </c>
      <c r="N80" s="227" t="s">
        <v>1979</v>
      </c>
      <c r="O80" s="228"/>
      <c r="P80" s="228"/>
      <c r="Q80" s="228">
        <v>9435</v>
      </c>
      <c r="R80" s="228"/>
      <c r="S80" s="228"/>
      <c r="T80" s="228"/>
      <c r="U80" s="228"/>
      <c r="V80" s="458"/>
      <c r="W80" s="227">
        <v>2023</v>
      </c>
      <c r="X80" s="228"/>
      <c r="Y80" s="228"/>
      <c r="Z80" s="228"/>
      <c r="AA80" s="228"/>
      <c r="AB80" s="228"/>
      <c r="AC80" s="228"/>
      <c r="AD80" s="228"/>
      <c r="AE80" s="227"/>
      <c r="AF80" s="227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 t="s">
        <v>12498</v>
      </c>
    </row>
    <row r="81" spans="1:55" s="1275" customFormat="1" ht="26.1" customHeight="1">
      <c r="A81" s="1406"/>
      <c r="B81" s="152" t="s">
        <v>1974</v>
      </c>
      <c r="C81" s="314" t="s">
        <v>55</v>
      </c>
      <c r="D81" s="314"/>
      <c r="E81" s="315">
        <f>COUNTA(E82:E88)</f>
        <v>7</v>
      </c>
      <c r="F81" s="314"/>
      <c r="G81" s="314"/>
      <c r="H81" s="314"/>
      <c r="I81" s="314"/>
      <c r="J81" s="318">
        <f>SUM(J82:J88)</f>
        <v>5788.23</v>
      </c>
      <c r="K81" s="318">
        <f>SUM(K82:K88)</f>
        <v>17256.810000000001</v>
      </c>
      <c r="L81" s="318">
        <f>SUM(L82:L88)</f>
        <v>0</v>
      </c>
      <c r="M81" s="314"/>
      <c r="N81" s="314"/>
      <c r="O81" s="318"/>
      <c r="P81" s="318"/>
      <c r="Q81" s="318"/>
      <c r="R81" s="318"/>
      <c r="S81" s="318"/>
      <c r="T81" s="318"/>
      <c r="U81" s="318"/>
      <c r="V81" s="458"/>
      <c r="W81" s="314"/>
      <c r="X81" s="318"/>
      <c r="Y81" s="318"/>
      <c r="Z81" s="318"/>
      <c r="AA81" s="318"/>
      <c r="AB81" s="318"/>
      <c r="AC81" s="318"/>
      <c r="AD81" s="318"/>
      <c r="AE81" s="314"/>
      <c r="AF81" s="314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  <c r="AW81" s="349"/>
      <c r="AX81" s="349"/>
      <c r="AY81" s="349"/>
      <c r="AZ81" s="349"/>
      <c r="BA81" s="349"/>
      <c r="BB81" s="459"/>
    </row>
    <row r="82" spans="1:55" s="1280" customFormat="1" ht="26.1" customHeight="1">
      <c r="A82" s="261" t="s">
        <v>171</v>
      </c>
      <c r="B82" s="152"/>
      <c r="C82" s="227" t="s">
        <v>595</v>
      </c>
      <c r="D82" s="227" t="s">
        <v>19236</v>
      </c>
      <c r="E82" s="227" t="s">
        <v>903</v>
      </c>
      <c r="F82" s="227" t="s">
        <v>597</v>
      </c>
      <c r="G82" s="227" t="s">
        <v>904</v>
      </c>
      <c r="H82" s="227" t="s">
        <v>906</v>
      </c>
      <c r="I82" s="228" t="s">
        <v>389</v>
      </c>
      <c r="J82" s="228">
        <v>5761.23</v>
      </c>
      <c r="K82" s="228">
        <v>8168.81</v>
      </c>
      <c r="L82" s="227" t="s">
        <v>148</v>
      </c>
      <c r="M82" s="227" t="s">
        <v>148</v>
      </c>
      <c r="N82" s="228">
        <v>120</v>
      </c>
      <c r="O82" s="228">
        <v>100</v>
      </c>
      <c r="P82" s="228">
        <v>12015</v>
      </c>
      <c r="Q82" s="228">
        <v>13732</v>
      </c>
      <c r="R82" s="228">
        <v>13732</v>
      </c>
      <c r="S82" s="228" t="s">
        <v>907</v>
      </c>
      <c r="T82" s="228" t="s">
        <v>908</v>
      </c>
      <c r="U82" s="458"/>
      <c r="V82" s="227">
        <v>1964</v>
      </c>
      <c r="W82" s="228"/>
      <c r="X82" s="228">
        <v>3167</v>
      </c>
      <c r="Y82" s="228">
        <v>500</v>
      </c>
      <c r="Z82" s="228"/>
      <c r="AA82" s="228"/>
      <c r="AB82" s="228"/>
      <c r="AC82" s="228">
        <v>3667</v>
      </c>
      <c r="AD82" s="227">
        <v>2000</v>
      </c>
      <c r="AE82" s="227">
        <v>2002</v>
      </c>
      <c r="AF82" s="233">
        <v>1</v>
      </c>
      <c r="AG82" s="233">
        <v>2000</v>
      </c>
      <c r="AH82" s="233" t="s">
        <v>909</v>
      </c>
      <c r="AI82" s="233" t="s">
        <v>910</v>
      </c>
      <c r="AJ82" s="233">
        <v>1000</v>
      </c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 t="s">
        <v>911</v>
      </c>
      <c r="BB82" s="447"/>
    </row>
    <row r="83" spans="1:55" s="1280" customFormat="1" ht="26.1" customHeight="1">
      <c r="A83" s="261"/>
      <c r="B83" s="152"/>
      <c r="C83" s="227" t="s">
        <v>2002</v>
      </c>
      <c r="D83" s="227"/>
      <c r="E83" s="227" t="s">
        <v>13656</v>
      </c>
      <c r="F83" s="227" t="s">
        <v>13657</v>
      </c>
      <c r="G83" s="227"/>
      <c r="H83" s="227" t="s">
        <v>12566</v>
      </c>
      <c r="I83" s="228">
        <v>6572.53</v>
      </c>
      <c r="J83" s="228"/>
      <c r="K83" s="228"/>
      <c r="L83" s="227" t="s">
        <v>1979</v>
      </c>
      <c r="M83" s="227" t="s">
        <v>12475</v>
      </c>
      <c r="N83" s="228">
        <v>75</v>
      </c>
      <c r="O83" s="228">
        <v>70</v>
      </c>
      <c r="P83" s="228">
        <v>6572.53</v>
      </c>
      <c r="Q83" s="228"/>
      <c r="R83" s="228"/>
      <c r="S83" s="228"/>
      <c r="T83" s="228"/>
      <c r="U83" s="458"/>
      <c r="V83" s="227">
        <v>2022</v>
      </c>
      <c r="W83" s="228"/>
      <c r="X83" s="228"/>
      <c r="Y83" s="228"/>
      <c r="Z83" s="228"/>
      <c r="AA83" s="228"/>
      <c r="AB83" s="228"/>
      <c r="AC83" s="228">
        <v>800</v>
      </c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424" t="s">
        <v>13658</v>
      </c>
      <c r="BB83" s="447"/>
    </row>
    <row r="84" spans="1:55" s="1280" customFormat="1" ht="26.1" customHeight="1">
      <c r="A84" s="261"/>
      <c r="B84" s="152"/>
      <c r="C84" s="227" t="s">
        <v>2008</v>
      </c>
      <c r="D84" s="227"/>
      <c r="E84" s="227" t="s">
        <v>17408</v>
      </c>
      <c r="F84" s="227" t="s">
        <v>2008</v>
      </c>
      <c r="G84" s="227"/>
      <c r="H84" s="227" t="s">
        <v>17409</v>
      </c>
      <c r="I84" s="228">
        <v>7584</v>
      </c>
      <c r="J84" s="228"/>
      <c r="K84" s="228"/>
      <c r="L84" s="227" t="s">
        <v>1979</v>
      </c>
      <c r="M84" s="227" t="s">
        <v>310</v>
      </c>
      <c r="N84" s="228">
        <v>80</v>
      </c>
      <c r="O84" s="228">
        <v>70</v>
      </c>
      <c r="P84" s="228">
        <v>7584</v>
      </c>
      <c r="Q84" s="228"/>
      <c r="R84" s="228"/>
      <c r="S84" s="228"/>
      <c r="T84" s="228"/>
      <c r="U84" s="458"/>
      <c r="V84" s="227">
        <v>2021</v>
      </c>
      <c r="W84" s="228"/>
      <c r="X84" s="228"/>
      <c r="Y84" s="228"/>
      <c r="Z84" s="228"/>
      <c r="AA84" s="228"/>
      <c r="AB84" s="228"/>
      <c r="AC84" s="228">
        <v>300</v>
      </c>
      <c r="AD84" s="227"/>
      <c r="AE84" s="227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 t="s">
        <v>12498</v>
      </c>
      <c r="BB84" s="447"/>
    </row>
    <row r="85" spans="1:55" s="1280" customFormat="1" ht="26.1" customHeight="1">
      <c r="A85" s="261"/>
      <c r="B85" s="152"/>
      <c r="C85" s="227" t="s">
        <v>983</v>
      </c>
      <c r="D85" s="227"/>
      <c r="E85" s="227" t="s">
        <v>8115</v>
      </c>
      <c r="F85" s="227" t="s">
        <v>13659</v>
      </c>
      <c r="G85" s="227"/>
      <c r="H85" s="227" t="s">
        <v>983</v>
      </c>
      <c r="I85" s="228">
        <v>9043</v>
      </c>
      <c r="J85" s="228">
        <v>27</v>
      </c>
      <c r="K85" s="228">
        <v>9088</v>
      </c>
      <c r="L85" s="227" t="s">
        <v>310</v>
      </c>
      <c r="M85" s="227" t="s">
        <v>310</v>
      </c>
      <c r="N85" s="228">
        <v>120</v>
      </c>
      <c r="O85" s="228">
        <v>95</v>
      </c>
      <c r="P85" s="228">
        <v>9043</v>
      </c>
      <c r="Q85" s="228"/>
      <c r="R85" s="228"/>
      <c r="S85" s="228"/>
      <c r="T85" s="228"/>
      <c r="U85" s="458"/>
      <c r="V85" s="227">
        <v>2014</v>
      </c>
      <c r="W85" s="228"/>
      <c r="X85" s="228"/>
      <c r="Y85" s="228"/>
      <c r="Z85" s="228"/>
      <c r="AA85" s="228"/>
      <c r="AB85" s="228"/>
      <c r="AC85" s="228">
        <v>422</v>
      </c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447"/>
    </row>
    <row r="86" spans="1:55" s="1280" customFormat="1" ht="26.1" customHeight="1">
      <c r="A86" s="261"/>
      <c r="B86" s="152"/>
      <c r="C86" s="227" t="s">
        <v>1373</v>
      </c>
      <c r="D86" s="227"/>
      <c r="E86" s="227" t="s">
        <v>11278</v>
      </c>
      <c r="F86" s="227" t="s">
        <v>1373</v>
      </c>
      <c r="G86" s="227" t="s">
        <v>19237</v>
      </c>
      <c r="H86" s="227" t="s">
        <v>2648</v>
      </c>
      <c r="I86" s="443">
        <v>9000</v>
      </c>
      <c r="J86" s="228"/>
      <c r="K86" s="228"/>
      <c r="L86" s="227" t="s">
        <v>310</v>
      </c>
      <c r="M86" s="227" t="s">
        <v>310</v>
      </c>
      <c r="N86" s="228">
        <v>100</v>
      </c>
      <c r="O86" s="228">
        <v>85</v>
      </c>
      <c r="P86" s="228">
        <v>9000</v>
      </c>
      <c r="Q86" s="228"/>
      <c r="R86" s="228">
        <v>52</v>
      </c>
      <c r="S86" s="228"/>
      <c r="T86" s="228"/>
      <c r="U86" s="458"/>
      <c r="V86" s="227">
        <v>2019</v>
      </c>
      <c r="W86" s="228"/>
      <c r="X86" s="228"/>
      <c r="Y86" s="228"/>
      <c r="Z86" s="228"/>
      <c r="AA86" s="228"/>
      <c r="AB86" s="228"/>
      <c r="AC86" s="228">
        <v>60</v>
      </c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 t="s">
        <v>1440</v>
      </c>
      <c r="BB86" s="447"/>
    </row>
    <row r="87" spans="1:55" s="1280" customFormat="1" ht="26.1" customHeight="1">
      <c r="A87" s="261"/>
      <c r="B87" s="152"/>
      <c r="C87" s="227" t="s">
        <v>1373</v>
      </c>
      <c r="D87" s="227"/>
      <c r="E87" s="227" t="s">
        <v>12565</v>
      </c>
      <c r="F87" s="227" t="s">
        <v>597</v>
      </c>
      <c r="G87" s="227"/>
      <c r="H87" s="227" t="s">
        <v>12566</v>
      </c>
      <c r="I87" s="443">
        <v>13600</v>
      </c>
      <c r="J87" s="228"/>
      <c r="K87" s="228"/>
      <c r="L87" s="227" t="s">
        <v>2003</v>
      </c>
      <c r="M87" s="227" t="s">
        <v>1982</v>
      </c>
      <c r="N87" s="228"/>
      <c r="O87" s="228"/>
      <c r="P87" s="228">
        <v>13600</v>
      </c>
      <c r="Q87" s="228"/>
      <c r="R87" s="228"/>
      <c r="S87" s="228"/>
      <c r="T87" s="228"/>
      <c r="U87" s="458"/>
      <c r="V87" s="227">
        <v>2020</v>
      </c>
      <c r="W87" s="228"/>
      <c r="X87" s="228"/>
      <c r="Y87" s="228"/>
      <c r="Z87" s="228"/>
      <c r="AA87" s="228"/>
      <c r="AB87" s="228"/>
      <c r="AC87" s="228">
        <v>200</v>
      </c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 t="s">
        <v>12567</v>
      </c>
      <c r="BB87" s="447"/>
    </row>
    <row r="88" spans="1:55" s="1280" customFormat="1" ht="24.95" customHeight="1">
      <c r="A88" s="261"/>
      <c r="B88" s="152"/>
      <c r="C88" s="227" t="s">
        <v>1373</v>
      </c>
      <c r="D88" s="227"/>
      <c r="E88" s="227" t="s">
        <v>12568</v>
      </c>
      <c r="F88" s="227" t="s">
        <v>597</v>
      </c>
      <c r="G88" s="227"/>
      <c r="H88" s="227" t="s">
        <v>12566</v>
      </c>
      <c r="I88" s="443">
        <v>13500</v>
      </c>
      <c r="J88" s="228"/>
      <c r="K88" s="228"/>
      <c r="L88" s="227" t="s">
        <v>2003</v>
      </c>
      <c r="M88" s="227" t="s">
        <v>1982</v>
      </c>
      <c r="N88" s="228"/>
      <c r="O88" s="228"/>
      <c r="P88" s="228">
        <v>13500</v>
      </c>
      <c r="Q88" s="228"/>
      <c r="R88" s="228"/>
      <c r="S88" s="228"/>
      <c r="T88" s="228"/>
      <c r="U88" s="458"/>
      <c r="V88" s="227">
        <v>2020</v>
      </c>
      <c r="W88" s="228"/>
      <c r="X88" s="228"/>
      <c r="Y88" s="228"/>
      <c r="Z88" s="228"/>
      <c r="AA88" s="228"/>
      <c r="AB88" s="228"/>
      <c r="AC88" s="228">
        <v>200</v>
      </c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 t="s">
        <v>12567</v>
      </c>
      <c r="BB88" s="447"/>
    </row>
    <row r="89" spans="1:55" s="1275" customFormat="1" ht="24.95" customHeight="1">
      <c r="A89" s="1406"/>
      <c r="B89" s="906" t="s">
        <v>132</v>
      </c>
      <c r="C89" s="314" t="s">
        <v>55</v>
      </c>
      <c r="D89" s="314"/>
      <c r="E89" s="315">
        <f>COUNTA(E90:E94)</f>
        <v>5</v>
      </c>
      <c r="F89" s="314"/>
      <c r="G89" s="314"/>
      <c r="H89" s="454"/>
      <c r="I89" s="314"/>
      <c r="J89" s="318">
        <f>SUM(J90:J94)</f>
        <v>110196</v>
      </c>
      <c r="K89" s="318">
        <f>SUM(K90:K94)</f>
        <v>7118</v>
      </c>
      <c r="L89" s="318">
        <f>SUM(L90:L94)</f>
        <v>15600</v>
      </c>
      <c r="M89" s="314"/>
      <c r="N89" s="314"/>
      <c r="O89" s="318"/>
      <c r="P89" s="318"/>
      <c r="Q89" s="318"/>
      <c r="R89" s="318"/>
      <c r="S89" s="318"/>
      <c r="T89" s="318"/>
      <c r="U89" s="318"/>
      <c r="V89" s="458"/>
      <c r="W89" s="314"/>
      <c r="X89" s="318"/>
      <c r="Y89" s="318"/>
      <c r="Z89" s="318"/>
      <c r="AA89" s="318"/>
      <c r="AB89" s="318"/>
      <c r="AC89" s="318"/>
      <c r="AD89" s="318"/>
      <c r="AE89" s="314"/>
      <c r="AF89" s="314"/>
      <c r="AG89" s="349"/>
      <c r="AH89" s="349"/>
      <c r="AI89" s="349"/>
      <c r="AJ89" s="349"/>
      <c r="AK89" s="349"/>
      <c r="AL89" s="349"/>
      <c r="AM89" s="349"/>
      <c r="AN89" s="349"/>
      <c r="AO89" s="349"/>
      <c r="AP89" s="349"/>
      <c r="AQ89" s="349"/>
      <c r="AR89" s="349"/>
      <c r="AS89" s="349"/>
      <c r="AT89" s="349"/>
      <c r="AU89" s="349"/>
      <c r="AV89" s="349"/>
      <c r="AW89" s="349"/>
      <c r="AX89" s="349"/>
      <c r="AY89" s="349"/>
      <c r="AZ89" s="349"/>
      <c r="BA89" s="349"/>
      <c r="BB89" s="349"/>
    </row>
    <row r="90" spans="1:55" s="1280" customFormat="1" ht="24.95" customHeight="1">
      <c r="A90" s="1407" t="s">
        <v>11879</v>
      </c>
      <c r="B90" s="221"/>
      <c r="C90" s="227" t="s">
        <v>580</v>
      </c>
      <c r="D90" s="227" t="s">
        <v>19333</v>
      </c>
      <c r="E90" s="227" t="s">
        <v>11880</v>
      </c>
      <c r="F90" s="227" t="s">
        <v>10354</v>
      </c>
      <c r="G90" s="227" t="s">
        <v>19365</v>
      </c>
      <c r="H90" s="360" t="s">
        <v>905</v>
      </c>
      <c r="I90" s="227" t="s">
        <v>12576</v>
      </c>
      <c r="J90" s="228">
        <v>62987</v>
      </c>
      <c r="K90" s="228">
        <v>7118</v>
      </c>
      <c r="L90" s="228">
        <v>15600</v>
      </c>
      <c r="M90" s="227" t="s">
        <v>290</v>
      </c>
      <c r="N90" s="227" t="s">
        <v>290</v>
      </c>
      <c r="O90" s="228">
        <v>122</v>
      </c>
      <c r="P90" s="228">
        <v>101</v>
      </c>
      <c r="Q90" s="228">
        <v>13560</v>
      </c>
      <c r="R90" s="228">
        <v>12048</v>
      </c>
      <c r="S90" s="228">
        <v>12048</v>
      </c>
      <c r="T90" s="228" t="s">
        <v>907</v>
      </c>
      <c r="U90" s="228" t="s">
        <v>908</v>
      </c>
      <c r="V90" s="458" t="s">
        <v>13791</v>
      </c>
      <c r="W90" s="227">
        <v>2014</v>
      </c>
      <c r="X90" s="228">
        <v>17576</v>
      </c>
      <c r="Y90" s="228"/>
      <c r="Z90" s="228"/>
      <c r="AA90" s="228"/>
      <c r="AB90" s="228"/>
      <c r="AC90" s="228"/>
      <c r="AD90" s="228">
        <f>X90+Y90+Z90+AA90+AB90+AC90</f>
        <v>17576</v>
      </c>
      <c r="AE90" s="313"/>
      <c r="AF90" s="313"/>
      <c r="AG90" s="233">
        <v>1</v>
      </c>
      <c r="AH90" s="233">
        <v>1480</v>
      </c>
      <c r="AI90" s="233" t="s">
        <v>909</v>
      </c>
      <c r="AJ90" s="233" t="s">
        <v>19366</v>
      </c>
      <c r="AK90" s="233">
        <v>1000</v>
      </c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</row>
    <row r="91" spans="1:55" ht="24.95" customHeight="1">
      <c r="A91" s="126"/>
      <c r="B91" s="221"/>
      <c r="C91" s="227" t="s">
        <v>2002</v>
      </c>
      <c r="D91" s="227" t="s">
        <v>19367</v>
      </c>
      <c r="E91" s="227" t="s">
        <v>13697</v>
      </c>
      <c r="F91" s="227" t="s">
        <v>2002</v>
      </c>
      <c r="G91" s="227"/>
      <c r="H91" s="360" t="s">
        <v>905</v>
      </c>
      <c r="I91" s="227" t="s">
        <v>12578</v>
      </c>
      <c r="J91" s="228">
        <v>20281</v>
      </c>
      <c r="K91" s="228">
        <v>0</v>
      </c>
      <c r="L91" s="228">
        <v>0</v>
      </c>
      <c r="M91" s="227" t="s">
        <v>290</v>
      </c>
      <c r="N91" s="227" t="s">
        <v>290</v>
      </c>
      <c r="O91" s="228">
        <v>122</v>
      </c>
      <c r="P91" s="228">
        <v>99</v>
      </c>
      <c r="Q91" s="228">
        <v>20281</v>
      </c>
      <c r="R91" s="228">
        <v>240</v>
      </c>
      <c r="S91" s="228">
        <v>240</v>
      </c>
      <c r="T91" s="228" t="s">
        <v>907</v>
      </c>
      <c r="U91" s="228" t="s">
        <v>908</v>
      </c>
      <c r="V91" s="458"/>
      <c r="W91" s="227">
        <v>2022</v>
      </c>
      <c r="X91" s="228"/>
      <c r="Y91" s="228">
        <v>3167</v>
      </c>
      <c r="Z91" s="228">
        <v>500</v>
      </c>
      <c r="AA91" s="228"/>
      <c r="AB91" s="228"/>
      <c r="AC91" s="228"/>
      <c r="AD91" s="228">
        <v>7300</v>
      </c>
      <c r="AE91" s="227">
        <v>2000</v>
      </c>
      <c r="AF91" s="227">
        <v>2002</v>
      </c>
      <c r="AG91" s="233">
        <v>1</v>
      </c>
      <c r="AH91" s="233">
        <v>2000</v>
      </c>
      <c r="AI91" s="233" t="s">
        <v>909</v>
      </c>
      <c r="AJ91" s="233" t="s">
        <v>910</v>
      </c>
      <c r="AK91" s="233">
        <v>1000</v>
      </c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1408" t="s">
        <v>19368</v>
      </c>
    </row>
    <row r="92" spans="1:55" s="1280" customFormat="1" ht="24.95" customHeight="1">
      <c r="A92" s="1309"/>
      <c r="B92" s="221"/>
      <c r="C92" s="227" t="s">
        <v>580</v>
      </c>
      <c r="D92" s="227" t="s">
        <v>19369</v>
      </c>
      <c r="E92" s="324" t="s">
        <v>16205</v>
      </c>
      <c r="F92" s="227" t="s">
        <v>580</v>
      </c>
      <c r="G92" s="227"/>
      <c r="H92" s="360"/>
      <c r="I92" s="227" t="s">
        <v>12580</v>
      </c>
      <c r="J92" s="228">
        <v>8924</v>
      </c>
      <c r="K92" s="228"/>
      <c r="L92" s="228"/>
      <c r="M92" s="227" t="s">
        <v>290</v>
      </c>
      <c r="N92" s="227" t="s">
        <v>290</v>
      </c>
      <c r="O92" s="228">
        <v>120</v>
      </c>
      <c r="P92" s="369">
        <v>90.92</v>
      </c>
      <c r="Q92" s="228">
        <v>8924</v>
      </c>
      <c r="R92" s="228"/>
      <c r="S92" s="228"/>
      <c r="T92" s="228"/>
      <c r="U92" s="228"/>
      <c r="V92" s="458"/>
      <c r="W92" s="227">
        <v>2011</v>
      </c>
      <c r="X92" s="228">
        <v>2092</v>
      </c>
      <c r="Y92" s="228"/>
      <c r="Z92" s="228"/>
      <c r="AA92" s="228"/>
      <c r="AB92" s="228"/>
      <c r="AC92" s="228"/>
      <c r="AD92" s="228">
        <v>2092</v>
      </c>
      <c r="AE92" s="227"/>
      <c r="AF92" s="227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</row>
    <row r="93" spans="1:55" s="1280" customFormat="1" ht="24.95" customHeight="1">
      <c r="A93" s="1309"/>
      <c r="B93" s="221"/>
      <c r="C93" s="227" t="s">
        <v>580</v>
      </c>
      <c r="D93" s="227" t="s">
        <v>19370</v>
      </c>
      <c r="E93" s="227" t="s">
        <v>11336</v>
      </c>
      <c r="F93" s="227" t="s">
        <v>580</v>
      </c>
      <c r="G93" s="227"/>
      <c r="H93" s="360"/>
      <c r="I93" s="227" t="s">
        <v>12580</v>
      </c>
      <c r="J93" s="228">
        <v>13030</v>
      </c>
      <c r="K93" s="228"/>
      <c r="L93" s="228"/>
      <c r="M93" s="227" t="s">
        <v>290</v>
      </c>
      <c r="N93" s="227" t="s">
        <v>290</v>
      </c>
      <c r="O93" s="228">
        <v>100</v>
      </c>
      <c r="P93" s="369">
        <v>90.7</v>
      </c>
      <c r="Q93" s="228">
        <v>6580</v>
      </c>
      <c r="R93" s="228"/>
      <c r="S93" s="228"/>
      <c r="T93" s="228"/>
      <c r="U93" s="228"/>
      <c r="V93" s="458"/>
      <c r="W93" s="227">
        <v>2010</v>
      </c>
      <c r="X93" s="228">
        <v>993</v>
      </c>
      <c r="Y93" s="228"/>
      <c r="Z93" s="228"/>
      <c r="AA93" s="228"/>
      <c r="AB93" s="228"/>
      <c r="AC93" s="228"/>
      <c r="AD93" s="228">
        <v>996</v>
      </c>
      <c r="AE93" s="227"/>
      <c r="AF93" s="227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</row>
    <row r="94" spans="1:55" ht="24.95" customHeight="1">
      <c r="A94" s="126"/>
      <c r="B94" s="221"/>
      <c r="C94" s="227" t="s">
        <v>777</v>
      </c>
      <c r="D94" s="227" t="s">
        <v>19371</v>
      </c>
      <c r="E94" s="227" t="s">
        <v>10384</v>
      </c>
      <c r="F94" s="227" t="s">
        <v>777</v>
      </c>
      <c r="G94" s="227"/>
      <c r="H94" s="360"/>
      <c r="I94" s="227" t="s">
        <v>19372</v>
      </c>
      <c r="J94" s="228">
        <v>4974</v>
      </c>
      <c r="K94" s="228"/>
      <c r="L94" s="228"/>
      <c r="M94" s="227" t="s">
        <v>290</v>
      </c>
      <c r="N94" s="227" t="s">
        <v>290</v>
      </c>
      <c r="O94" s="228">
        <v>80</v>
      </c>
      <c r="P94" s="228">
        <v>77</v>
      </c>
      <c r="Q94" s="228">
        <v>4974</v>
      </c>
      <c r="R94" s="228"/>
      <c r="S94" s="228"/>
      <c r="T94" s="228"/>
      <c r="U94" s="228"/>
      <c r="V94" s="458"/>
      <c r="W94" s="227">
        <v>2015</v>
      </c>
      <c r="X94" s="228">
        <v>976</v>
      </c>
      <c r="Y94" s="228"/>
      <c r="Z94" s="228"/>
      <c r="AA94" s="228"/>
      <c r="AB94" s="228"/>
      <c r="AC94" s="228"/>
      <c r="AD94" s="228">
        <v>976</v>
      </c>
      <c r="AE94" s="227"/>
      <c r="AF94" s="227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</row>
    <row r="95" spans="1:55" s="1275" customFormat="1" ht="24.95" customHeight="1">
      <c r="A95" s="1406"/>
      <c r="B95" s="913" t="s">
        <v>471</v>
      </c>
      <c r="C95" s="314" t="s">
        <v>55</v>
      </c>
      <c r="D95" s="314"/>
      <c r="E95" s="315">
        <f>COUNTA(E96:E102)</f>
        <v>7</v>
      </c>
      <c r="F95" s="314"/>
      <c r="G95" s="314"/>
      <c r="H95" s="454"/>
      <c r="I95" s="314"/>
      <c r="J95" s="318">
        <f>SUM(J96:J102)</f>
        <v>71427</v>
      </c>
      <c r="K95" s="318">
        <f>SUM(K96:K102)</f>
        <v>0</v>
      </c>
      <c r="L95" s="318">
        <f>SUM(L96:L102)</f>
        <v>0</v>
      </c>
      <c r="M95" s="314"/>
      <c r="N95" s="314"/>
      <c r="O95" s="318"/>
      <c r="P95" s="318"/>
      <c r="Q95" s="318"/>
      <c r="R95" s="318"/>
      <c r="S95" s="318"/>
      <c r="T95" s="318"/>
      <c r="U95" s="318"/>
      <c r="V95" s="458"/>
      <c r="W95" s="314"/>
      <c r="X95" s="318"/>
      <c r="Y95" s="318"/>
      <c r="Z95" s="318"/>
      <c r="AA95" s="318"/>
      <c r="AB95" s="318"/>
      <c r="AC95" s="318"/>
      <c r="AD95" s="318"/>
      <c r="AE95" s="314"/>
      <c r="AF95" s="314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49"/>
      <c r="AS95" s="349"/>
      <c r="AT95" s="349"/>
      <c r="AU95" s="349"/>
      <c r="AV95" s="349"/>
      <c r="AW95" s="349"/>
      <c r="AX95" s="349"/>
      <c r="AY95" s="349"/>
      <c r="AZ95" s="349"/>
      <c r="BA95" s="349"/>
      <c r="BB95" s="349"/>
    </row>
    <row r="96" spans="1:55" s="1280" customFormat="1" ht="24.95" customHeight="1">
      <c r="A96" s="261"/>
      <c r="B96" s="200"/>
      <c r="C96" s="227" t="s">
        <v>2655</v>
      </c>
      <c r="D96" s="227" t="s">
        <v>19577</v>
      </c>
      <c r="E96" s="260" t="s">
        <v>19578</v>
      </c>
      <c r="F96" s="227" t="s">
        <v>2655</v>
      </c>
      <c r="G96" s="227" t="s">
        <v>19551</v>
      </c>
      <c r="H96" s="360"/>
      <c r="I96" s="227" t="s">
        <v>13736</v>
      </c>
      <c r="J96" s="228">
        <v>12447</v>
      </c>
      <c r="K96" s="228"/>
      <c r="L96" s="228"/>
      <c r="M96" s="227" t="s">
        <v>290</v>
      </c>
      <c r="N96" s="227" t="s">
        <v>290</v>
      </c>
      <c r="O96" s="228">
        <v>110</v>
      </c>
      <c r="P96" s="228">
        <v>95</v>
      </c>
      <c r="Q96" s="228">
        <v>9800</v>
      </c>
      <c r="R96" s="228"/>
      <c r="S96" s="228"/>
      <c r="T96" s="228"/>
      <c r="U96" s="228"/>
      <c r="V96" s="458"/>
      <c r="W96" s="227">
        <v>2013</v>
      </c>
      <c r="X96" s="228"/>
      <c r="Y96" s="228"/>
      <c r="Z96" s="228"/>
      <c r="AA96" s="228"/>
      <c r="AB96" s="228"/>
      <c r="AC96" s="228"/>
      <c r="AD96" s="228">
        <v>630</v>
      </c>
      <c r="AE96" s="227"/>
      <c r="AF96" s="227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</row>
    <row r="97" spans="1:55" s="1280" customFormat="1" ht="24.95" customHeight="1">
      <c r="A97" s="261"/>
      <c r="B97" s="200"/>
      <c r="C97" s="227" t="s">
        <v>2655</v>
      </c>
      <c r="D97" s="227" t="s">
        <v>19579</v>
      </c>
      <c r="E97" s="260" t="s">
        <v>19580</v>
      </c>
      <c r="F97" s="227" t="s">
        <v>2655</v>
      </c>
      <c r="G97" s="227" t="s">
        <v>13738</v>
      </c>
      <c r="H97" s="360"/>
      <c r="I97" s="227" t="s">
        <v>13738</v>
      </c>
      <c r="J97" s="228">
        <v>10772</v>
      </c>
      <c r="K97" s="228"/>
      <c r="L97" s="228"/>
      <c r="M97" s="227" t="s">
        <v>469</v>
      </c>
      <c r="N97" s="227" t="s">
        <v>469</v>
      </c>
      <c r="O97" s="228">
        <v>105</v>
      </c>
      <c r="P97" s="228">
        <v>90</v>
      </c>
      <c r="Q97" s="228">
        <v>10772</v>
      </c>
      <c r="R97" s="228"/>
      <c r="S97" s="228"/>
      <c r="T97" s="228"/>
      <c r="U97" s="228"/>
      <c r="V97" s="458"/>
      <c r="W97" s="227">
        <v>2014</v>
      </c>
      <c r="X97" s="228"/>
      <c r="Y97" s="228"/>
      <c r="Z97" s="228"/>
      <c r="AA97" s="228"/>
      <c r="AB97" s="228"/>
      <c r="AC97" s="228"/>
      <c r="AD97" s="228"/>
      <c r="AE97" s="227"/>
      <c r="AF97" s="227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</row>
    <row r="98" spans="1:55" s="1280" customFormat="1" ht="24.95" customHeight="1">
      <c r="A98" s="261"/>
      <c r="B98" s="200"/>
      <c r="C98" s="227" t="s">
        <v>2655</v>
      </c>
      <c r="D98" s="227" t="s">
        <v>19581</v>
      </c>
      <c r="E98" s="260" t="s">
        <v>10504</v>
      </c>
      <c r="F98" s="227" t="s">
        <v>2655</v>
      </c>
      <c r="G98" s="227" t="s">
        <v>19551</v>
      </c>
      <c r="H98" s="360"/>
      <c r="I98" s="227" t="s">
        <v>13736</v>
      </c>
      <c r="J98" s="228">
        <v>17500</v>
      </c>
      <c r="K98" s="228"/>
      <c r="L98" s="228"/>
      <c r="M98" s="227" t="s">
        <v>290</v>
      </c>
      <c r="N98" s="227" t="s">
        <v>290</v>
      </c>
      <c r="O98" s="228">
        <v>120</v>
      </c>
      <c r="P98" s="228">
        <v>95</v>
      </c>
      <c r="Q98" s="228">
        <v>12000</v>
      </c>
      <c r="R98" s="228"/>
      <c r="S98" s="228"/>
      <c r="T98" s="228"/>
      <c r="U98" s="228"/>
      <c r="V98" s="458"/>
      <c r="W98" s="227">
        <v>2017</v>
      </c>
      <c r="X98" s="228"/>
      <c r="Y98" s="228"/>
      <c r="Z98" s="228"/>
      <c r="AA98" s="228"/>
      <c r="AB98" s="228"/>
      <c r="AC98" s="228"/>
      <c r="AD98" s="228">
        <v>4000</v>
      </c>
      <c r="AE98" s="227"/>
      <c r="AF98" s="227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 t="s">
        <v>17610</v>
      </c>
    </row>
    <row r="99" spans="1:55" s="1280" customFormat="1" ht="24.95" customHeight="1">
      <c r="A99" s="261"/>
      <c r="B99" s="200"/>
      <c r="C99" s="227" t="s">
        <v>2655</v>
      </c>
      <c r="D99" s="227" t="s">
        <v>19582</v>
      </c>
      <c r="E99" s="227" t="s">
        <v>26552</v>
      </c>
      <c r="F99" s="227" t="s">
        <v>2655</v>
      </c>
      <c r="G99" s="227" t="s">
        <v>19551</v>
      </c>
      <c r="H99" s="360"/>
      <c r="I99" s="227" t="s">
        <v>13736</v>
      </c>
      <c r="J99" s="228">
        <v>11126</v>
      </c>
      <c r="K99" s="228"/>
      <c r="L99" s="228"/>
      <c r="M99" s="227" t="s">
        <v>290</v>
      </c>
      <c r="N99" s="227" t="s">
        <v>290</v>
      </c>
      <c r="O99" s="228">
        <v>110</v>
      </c>
      <c r="P99" s="228">
        <v>90</v>
      </c>
      <c r="Q99" s="228">
        <v>11000</v>
      </c>
      <c r="R99" s="228"/>
      <c r="S99" s="228"/>
      <c r="T99" s="228"/>
      <c r="U99" s="228"/>
      <c r="V99" s="458"/>
      <c r="W99" s="227">
        <v>2017</v>
      </c>
      <c r="X99" s="228"/>
      <c r="Y99" s="228"/>
      <c r="Z99" s="228"/>
      <c r="AA99" s="228"/>
      <c r="AB99" s="228"/>
      <c r="AC99" s="228"/>
      <c r="AD99" s="228">
        <v>4000</v>
      </c>
      <c r="AE99" s="227"/>
      <c r="AF99" s="227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 t="s">
        <v>17610</v>
      </c>
    </row>
    <row r="100" spans="1:55" s="1280" customFormat="1" ht="24.95" customHeight="1">
      <c r="A100" s="261"/>
      <c r="B100" s="200"/>
      <c r="C100" s="227" t="s">
        <v>2655</v>
      </c>
      <c r="D100" s="227" t="s">
        <v>19583</v>
      </c>
      <c r="E100" s="227" t="s">
        <v>19584</v>
      </c>
      <c r="F100" s="227" t="s">
        <v>2655</v>
      </c>
      <c r="G100" s="227" t="s">
        <v>19551</v>
      </c>
      <c r="H100" s="360"/>
      <c r="I100" s="227" t="s">
        <v>13736</v>
      </c>
      <c r="J100" s="228">
        <v>5300</v>
      </c>
      <c r="K100" s="228"/>
      <c r="L100" s="228"/>
      <c r="M100" s="227" t="s">
        <v>290</v>
      </c>
      <c r="N100" s="227" t="s">
        <v>290</v>
      </c>
      <c r="O100" s="228">
        <v>80</v>
      </c>
      <c r="P100" s="228">
        <v>65</v>
      </c>
      <c r="Q100" s="228">
        <v>4600</v>
      </c>
      <c r="R100" s="228">
        <v>504</v>
      </c>
      <c r="S100" s="228">
        <v>504</v>
      </c>
      <c r="T100" s="228"/>
      <c r="U100" s="228"/>
      <c r="V100" s="458"/>
      <c r="W100" s="227">
        <v>2017</v>
      </c>
      <c r="X100" s="228"/>
      <c r="Y100" s="228"/>
      <c r="Z100" s="228"/>
      <c r="AA100" s="228"/>
      <c r="AB100" s="228"/>
      <c r="AC100" s="228"/>
      <c r="AD100" s="228"/>
      <c r="AE100" s="227"/>
      <c r="AF100" s="227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</row>
    <row r="101" spans="1:55" s="1280" customFormat="1" ht="24.95" customHeight="1">
      <c r="A101" s="261"/>
      <c r="B101" s="1402"/>
      <c r="C101" s="227" t="s">
        <v>12669</v>
      </c>
      <c r="D101" s="227" t="s">
        <v>19585</v>
      </c>
      <c r="E101" s="227" t="s">
        <v>19586</v>
      </c>
      <c r="F101" s="227" t="s">
        <v>12669</v>
      </c>
      <c r="G101" s="227" t="s">
        <v>19587</v>
      </c>
      <c r="H101" s="360"/>
      <c r="I101" s="227" t="s">
        <v>12670</v>
      </c>
      <c r="J101" s="228">
        <v>4150</v>
      </c>
      <c r="K101" s="228"/>
      <c r="L101" s="228"/>
      <c r="M101" s="227" t="s">
        <v>1979</v>
      </c>
      <c r="N101" s="227" t="s">
        <v>1979</v>
      </c>
      <c r="O101" s="228">
        <v>65</v>
      </c>
      <c r="P101" s="228">
        <v>20</v>
      </c>
      <c r="Q101" s="228">
        <v>3080</v>
      </c>
      <c r="R101" s="228">
        <v>66</v>
      </c>
      <c r="S101" s="228">
        <v>132</v>
      </c>
      <c r="T101" s="228"/>
      <c r="U101" s="228"/>
      <c r="V101" s="458"/>
      <c r="W101" s="227">
        <v>2020</v>
      </c>
      <c r="X101" s="228"/>
      <c r="Y101" s="228"/>
      <c r="Z101" s="228"/>
      <c r="AA101" s="228"/>
      <c r="AB101" s="228"/>
      <c r="AC101" s="228"/>
      <c r="AD101" s="228"/>
      <c r="AE101" s="227"/>
      <c r="AF101" s="227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</row>
    <row r="102" spans="1:55" s="1280" customFormat="1" ht="24.95" customHeight="1">
      <c r="A102" s="261"/>
      <c r="B102" s="1402"/>
      <c r="C102" s="227" t="s">
        <v>12669</v>
      </c>
      <c r="D102" s="227" t="s">
        <v>19585</v>
      </c>
      <c r="E102" s="227" t="s">
        <v>19588</v>
      </c>
      <c r="F102" s="227" t="s">
        <v>12669</v>
      </c>
      <c r="G102" s="227" t="s">
        <v>19587</v>
      </c>
      <c r="H102" s="360"/>
      <c r="I102" s="227" t="s">
        <v>12670</v>
      </c>
      <c r="J102" s="228">
        <v>10132</v>
      </c>
      <c r="K102" s="228"/>
      <c r="L102" s="228"/>
      <c r="M102" s="227" t="s">
        <v>1979</v>
      </c>
      <c r="N102" s="227" t="s">
        <v>1979</v>
      </c>
      <c r="O102" s="228">
        <v>100</v>
      </c>
      <c r="P102" s="228">
        <v>29</v>
      </c>
      <c r="Q102" s="228">
        <v>7460</v>
      </c>
      <c r="R102" s="228">
        <v>96</v>
      </c>
      <c r="S102" s="228">
        <v>192</v>
      </c>
      <c r="T102" s="228"/>
      <c r="U102" s="228"/>
      <c r="V102" s="458"/>
      <c r="W102" s="227">
        <v>2020</v>
      </c>
      <c r="X102" s="228"/>
      <c r="Y102" s="228"/>
      <c r="Z102" s="228"/>
      <c r="AA102" s="228"/>
      <c r="AB102" s="228"/>
      <c r="AC102" s="228"/>
      <c r="AD102" s="228"/>
      <c r="AE102" s="227"/>
      <c r="AF102" s="227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</row>
    <row r="103" spans="1:55" s="1275" customFormat="1" ht="24.95" customHeight="1">
      <c r="A103" s="1409" t="s">
        <v>171</v>
      </c>
      <c r="B103" s="906" t="s">
        <v>541</v>
      </c>
      <c r="C103" s="349" t="s">
        <v>2001</v>
      </c>
      <c r="D103" s="349"/>
      <c r="E103" s="315">
        <f>COUNTA(E104:E184)</f>
        <v>81</v>
      </c>
      <c r="F103" s="349"/>
      <c r="G103" s="349"/>
      <c r="H103" s="351"/>
      <c r="I103" s="349"/>
      <c r="J103" s="318">
        <f>SUM(J104:J184)</f>
        <v>1845960.6</v>
      </c>
      <c r="K103" s="318">
        <f>SUM(K104:K184)</f>
        <v>75988.760000000009</v>
      </c>
      <c r="L103" s="318">
        <f>SUM(L104:L184)</f>
        <v>142291</v>
      </c>
      <c r="M103" s="314"/>
      <c r="N103" s="314"/>
      <c r="O103" s="318"/>
      <c r="P103" s="318"/>
      <c r="Q103" s="461"/>
      <c r="R103" s="461"/>
      <c r="S103" s="461"/>
      <c r="T103" s="461"/>
      <c r="U103" s="461"/>
      <c r="V103" s="458"/>
      <c r="W103" s="462"/>
      <c r="X103" s="461"/>
      <c r="Y103" s="461"/>
      <c r="Z103" s="461"/>
      <c r="AA103" s="461"/>
      <c r="AB103" s="461"/>
      <c r="AC103" s="461"/>
      <c r="AD103" s="461"/>
      <c r="AE103" s="314"/>
      <c r="AF103" s="314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49"/>
      <c r="AS103" s="349"/>
      <c r="AT103" s="349"/>
      <c r="AU103" s="349"/>
      <c r="AV103" s="349"/>
      <c r="AW103" s="349"/>
      <c r="AX103" s="349"/>
      <c r="AY103" s="349"/>
      <c r="AZ103" s="349"/>
      <c r="BA103" s="349"/>
      <c r="BB103" s="349"/>
    </row>
    <row r="104" spans="1:55" s="1280" customFormat="1" ht="24.95" customHeight="1">
      <c r="A104" s="1410"/>
      <c r="B104" s="221"/>
      <c r="C104" s="227" t="s">
        <v>1850</v>
      </c>
      <c r="D104" s="227" t="s">
        <v>19756</v>
      </c>
      <c r="E104" s="227" t="s">
        <v>9792</v>
      </c>
      <c r="F104" s="227" t="s">
        <v>1850</v>
      </c>
      <c r="G104" s="227"/>
      <c r="H104" s="360"/>
      <c r="I104" s="227" t="s">
        <v>9762</v>
      </c>
      <c r="J104" s="228">
        <v>206557</v>
      </c>
      <c r="K104" s="228">
        <v>2938</v>
      </c>
      <c r="L104" s="228">
        <v>4652</v>
      </c>
      <c r="M104" s="227" t="s">
        <v>290</v>
      </c>
      <c r="N104" s="227" t="s">
        <v>290</v>
      </c>
      <c r="O104" s="228">
        <v>122</v>
      </c>
      <c r="P104" s="228">
        <v>95</v>
      </c>
      <c r="Q104" s="228">
        <v>35081</v>
      </c>
      <c r="R104" s="228"/>
      <c r="S104" s="228"/>
      <c r="T104" s="228"/>
      <c r="U104" s="228"/>
      <c r="V104" s="458"/>
      <c r="W104" s="227">
        <v>2018</v>
      </c>
      <c r="X104" s="228"/>
      <c r="Y104" s="228"/>
      <c r="Z104" s="228"/>
      <c r="AA104" s="228"/>
      <c r="AB104" s="228"/>
      <c r="AC104" s="228"/>
      <c r="AD104" s="228">
        <v>21026</v>
      </c>
      <c r="AE104" s="227"/>
      <c r="AF104" s="227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41"/>
      <c r="BA104" s="241"/>
      <c r="BB104" s="241" t="s">
        <v>9763</v>
      </c>
      <c r="BC104" s="1291"/>
    </row>
    <row r="105" spans="1:55" s="1280" customFormat="1" ht="24.95" customHeight="1">
      <c r="A105" s="1410"/>
      <c r="B105" s="221"/>
      <c r="C105" s="227" t="s">
        <v>12625</v>
      </c>
      <c r="D105" s="324" t="s">
        <v>20050</v>
      </c>
      <c r="E105" s="227" t="s">
        <v>2863</v>
      </c>
      <c r="F105" s="227" t="s">
        <v>2694</v>
      </c>
      <c r="G105" s="324" t="s">
        <v>20051</v>
      </c>
      <c r="H105" s="463" t="s">
        <v>2696</v>
      </c>
      <c r="I105" s="324" t="s">
        <v>20052</v>
      </c>
      <c r="J105" s="228">
        <v>25705</v>
      </c>
      <c r="K105" s="228">
        <v>13356</v>
      </c>
      <c r="L105" s="228">
        <v>19939</v>
      </c>
      <c r="M105" s="227" t="s">
        <v>148</v>
      </c>
      <c r="N105" s="227" t="s">
        <v>148</v>
      </c>
      <c r="O105" s="228">
        <v>120</v>
      </c>
      <c r="P105" s="228">
        <v>98</v>
      </c>
      <c r="Q105" s="228">
        <v>12209</v>
      </c>
      <c r="R105" s="228">
        <v>20255</v>
      </c>
      <c r="S105" s="228">
        <v>25000</v>
      </c>
      <c r="T105" s="228" t="s">
        <v>2864</v>
      </c>
      <c r="U105" s="228" t="s">
        <v>332</v>
      </c>
      <c r="V105" s="458"/>
      <c r="W105" s="227" t="s">
        <v>12674</v>
      </c>
      <c r="X105" s="228">
        <v>5308</v>
      </c>
      <c r="Y105" s="228">
        <v>2480</v>
      </c>
      <c r="Z105" s="228">
        <v>600</v>
      </c>
      <c r="AA105" s="228"/>
      <c r="AB105" s="228"/>
      <c r="AC105" s="228"/>
      <c r="AD105" s="228" t="s">
        <v>12675</v>
      </c>
      <c r="AE105" s="227"/>
      <c r="AF105" s="227"/>
      <c r="AG105" s="233">
        <v>1</v>
      </c>
      <c r="AH105" s="233">
        <v>340</v>
      </c>
      <c r="AI105" s="233">
        <v>6</v>
      </c>
      <c r="AJ105" s="233" t="s">
        <v>2865</v>
      </c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41"/>
      <c r="BA105" s="241"/>
      <c r="BB105" s="241"/>
      <c r="BC105" s="1291"/>
    </row>
    <row r="106" spans="1:55" s="1280" customFormat="1" ht="24.95" customHeight="1">
      <c r="A106" s="1410"/>
      <c r="B106" s="221"/>
      <c r="C106" s="227" t="s">
        <v>1842</v>
      </c>
      <c r="D106" s="227" t="s">
        <v>20053</v>
      </c>
      <c r="E106" s="227" t="s">
        <v>2877</v>
      </c>
      <c r="F106" s="227" t="s">
        <v>1842</v>
      </c>
      <c r="G106" s="227" t="s">
        <v>10758</v>
      </c>
      <c r="H106" s="360"/>
      <c r="I106" s="227" t="s">
        <v>2878</v>
      </c>
      <c r="J106" s="228">
        <v>10647</v>
      </c>
      <c r="K106" s="228">
        <v>0</v>
      </c>
      <c r="L106" s="228">
        <v>10647</v>
      </c>
      <c r="M106" s="227" t="s">
        <v>469</v>
      </c>
      <c r="N106" s="227" t="s">
        <v>469</v>
      </c>
      <c r="O106" s="228">
        <v>110</v>
      </c>
      <c r="P106" s="228">
        <v>86</v>
      </c>
      <c r="Q106" s="228">
        <v>10647</v>
      </c>
      <c r="R106" s="228"/>
      <c r="S106" s="228"/>
      <c r="T106" s="228"/>
      <c r="U106" s="228"/>
      <c r="V106" s="458"/>
      <c r="W106" s="227">
        <v>2011</v>
      </c>
      <c r="X106" s="228"/>
      <c r="Y106" s="228"/>
      <c r="Z106" s="228"/>
      <c r="AA106" s="228"/>
      <c r="AB106" s="228"/>
      <c r="AC106" s="228"/>
      <c r="AD106" s="228">
        <v>378</v>
      </c>
      <c r="AE106" s="227"/>
      <c r="AF106" s="227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41"/>
      <c r="BA106" s="241"/>
      <c r="BB106" s="241"/>
      <c r="BC106" s="1291"/>
    </row>
    <row r="107" spans="1:55" s="1280" customFormat="1" ht="24.95" customHeight="1">
      <c r="A107" s="1410"/>
      <c r="B107" s="221"/>
      <c r="C107" s="227" t="s">
        <v>1842</v>
      </c>
      <c r="D107" s="227" t="s">
        <v>20054</v>
      </c>
      <c r="E107" s="227" t="s">
        <v>16289</v>
      </c>
      <c r="F107" s="227" t="s">
        <v>1842</v>
      </c>
      <c r="G107" s="227" t="s">
        <v>10650</v>
      </c>
      <c r="H107" s="360"/>
      <c r="I107" s="227" t="s">
        <v>2879</v>
      </c>
      <c r="J107" s="228">
        <v>3940</v>
      </c>
      <c r="K107" s="228">
        <v>0</v>
      </c>
      <c r="L107" s="228">
        <v>3940</v>
      </c>
      <c r="M107" s="227" t="s">
        <v>290</v>
      </c>
      <c r="N107" s="227" t="s">
        <v>290</v>
      </c>
      <c r="O107" s="228">
        <v>65</v>
      </c>
      <c r="P107" s="228">
        <v>62</v>
      </c>
      <c r="Q107" s="228">
        <v>3940</v>
      </c>
      <c r="R107" s="228"/>
      <c r="S107" s="228"/>
      <c r="T107" s="228"/>
      <c r="U107" s="228"/>
      <c r="V107" s="458"/>
      <c r="W107" s="227">
        <v>2013</v>
      </c>
      <c r="X107" s="228"/>
      <c r="Y107" s="228"/>
      <c r="Z107" s="228"/>
      <c r="AA107" s="228"/>
      <c r="AB107" s="228"/>
      <c r="AC107" s="228"/>
      <c r="AD107" s="228">
        <v>646</v>
      </c>
      <c r="AE107" s="227"/>
      <c r="AF107" s="227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41"/>
      <c r="BA107" s="241"/>
      <c r="BB107" s="241" t="s">
        <v>16290</v>
      </c>
      <c r="BC107" s="1291"/>
    </row>
    <row r="108" spans="1:55" s="1280" customFormat="1" ht="24.95" customHeight="1">
      <c r="A108" s="1410"/>
      <c r="B108" s="221"/>
      <c r="C108" s="227" t="s">
        <v>1842</v>
      </c>
      <c r="D108" s="227" t="s">
        <v>20055</v>
      </c>
      <c r="E108" s="227" t="s">
        <v>2880</v>
      </c>
      <c r="F108" s="227" t="s">
        <v>1842</v>
      </c>
      <c r="G108" s="227" t="s">
        <v>10758</v>
      </c>
      <c r="H108" s="360"/>
      <c r="I108" s="227" t="s">
        <v>2878</v>
      </c>
      <c r="J108" s="228">
        <v>9500</v>
      </c>
      <c r="K108" s="228">
        <v>63</v>
      </c>
      <c r="L108" s="228">
        <v>9500</v>
      </c>
      <c r="M108" s="227" t="s">
        <v>290</v>
      </c>
      <c r="N108" s="227" t="s">
        <v>290</v>
      </c>
      <c r="O108" s="228">
        <v>105</v>
      </c>
      <c r="P108" s="228">
        <v>90</v>
      </c>
      <c r="Q108" s="228">
        <v>9500</v>
      </c>
      <c r="R108" s="228"/>
      <c r="S108" s="228"/>
      <c r="T108" s="228"/>
      <c r="U108" s="228"/>
      <c r="V108" s="458"/>
      <c r="W108" s="227">
        <v>2016</v>
      </c>
      <c r="X108" s="228"/>
      <c r="Y108" s="228"/>
      <c r="Z108" s="228"/>
      <c r="AA108" s="228"/>
      <c r="AB108" s="228"/>
      <c r="AC108" s="228"/>
      <c r="AD108" s="228">
        <v>600</v>
      </c>
      <c r="AE108" s="227"/>
      <c r="AF108" s="227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41"/>
      <c r="BA108" s="241"/>
      <c r="BB108" s="241"/>
      <c r="BC108" s="1291"/>
    </row>
    <row r="109" spans="1:55" s="1280" customFormat="1" ht="24.95" customHeight="1">
      <c r="A109" s="1410"/>
      <c r="B109" s="221"/>
      <c r="C109" s="227" t="s">
        <v>1842</v>
      </c>
      <c r="D109" s="227" t="s">
        <v>20056</v>
      </c>
      <c r="E109" s="227" t="s">
        <v>9793</v>
      </c>
      <c r="F109" s="227" t="s">
        <v>1842</v>
      </c>
      <c r="G109" s="227" t="s">
        <v>20057</v>
      </c>
      <c r="H109" s="360"/>
      <c r="I109" s="227" t="s">
        <v>2878</v>
      </c>
      <c r="J109" s="228">
        <v>20318</v>
      </c>
      <c r="K109" s="228">
        <v>0</v>
      </c>
      <c r="L109" s="228">
        <v>20318</v>
      </c>
      <c r="M109" s="227" t="s">
        <v>290</v>
      </c>
      <c r="N109" s="227" t="s">
        <v>290</v>
      </c>
      <c r="O109" s="228">
        <v>75</v>
      </c>
      <c r="P109" s="228">
        <v>70</v>
      </c>
      <c r="Q109" s="228">
        <v>20318</v>
      </c>
      <c r="R109" s="228">
        <v>0</v>
      </c>
      <c r="S109" s="228">
        <v>0</v>
      </c>
      <c r="T109" s="228"/>
      <c r="U109" s="228"/>
      <c r="V109" s="458"/>
      <c r="W109" s="227">
        <v>2017</v>
      </c>
      <c r="X109" s="228"/>
      <c r="Y109" s="228"/>
      <c r="Z109" s="228"/>
      <c r="AA109" s="228"/>
      <c r="AB109" s="228"/>
      <c r="AC109" s="228"/>
      <c r="AD109" s="228">
        <v>1800</v>
      </c>
      <c r="AE109" s="227"/>
      <c r="AF109" s="227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41"/>
      <c r="BA109" s="241"/>
      <c r="BB109" s="241" t="s">
        <v>20058</v>
      </c>
      <c r="BC109" s="1291"/>
    </row>
    <row r="110" spans="1:55" s="1280" customFormat="1" ht="26.1" customHeight="1">
      <c r="A110" s="1410"/>
      <c r="B110" s="221"/>
      <c r="C110" s="227" t="s">
        <v>2709</v>
      </c>
      <c r="D110" s="227" t="s">
        <v>20059</v>
      </c>
      <c r="E110" s="227" t="s">
        <v>2872</v>
      </c>
      <c r="F110" s="227" t="s">
        <v>2709</v>
      </c>
      <c r="G110" s="227" t="s">
        <v>10757</v>
      </c>
      <c r="H110" s="360" t="s">
        <v>2711</v>
      </c>
      <c r="I110" s="227" t="s">
        <v>12676</v>
      </c>
      <c r="J110" s="228">
        <v>25163</v>
      </c>
      <c r="K110" s="228">
        <v>1356</v>
      </c>
      <c r="L110" s="228" t="s">
        <v>290</v>
      </c>
      <c r="M110" s="227" t="s">
        <v>290</v>
      </c>
      <c r="N110" s="227">
        <v>122</v>
      </c>
      <c r="O110" s="228">
        <v>99</v>
      </c>
      <c r="P110" s="228">
        <v>12209</v>
      </c>
      <c r="Q110" s="228">
        <v>390</v>
      </c>
      <c r="R110" s="228">
        <v>2500</v>
      </c>
      <c r="S110" s="228">
        <v>2011</v>
      </c>
      <c r="T110" s="228">
        <v>4500</v>
      </c>
      <c r="U110" s="405"/>
      <c r="V110" s="458"/>
      <c r="W110" s="227">
        <v>2011</v>
      </c>
      <c r="X110" s="228">
        <v>4500</v>
      </c>
      <c r="Y110" s="228" t="s">
        <v>2873</v>
      </c>
      <c r="Z110" s="228"/>
      <c r="AA110" s="228"/>
      <c r="AB110" s="228"/>
      <c r="AC110" s="228"/>
      <c r="AD110" s="228">
        <v>4500</v>
      </c>
      <c r="AE110" s="227"/>
      <c r="AF110" s="227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41"/>
      <c r="BA110" s="241"/>
      <c r="BB110" s="241" t="s">
        <v>2873</v>
      </c>
      <c r="BC110" s="1291"/>
    </row>
    <row r="111" spans="1:55" s="1280" customFormat="1" ht="26.1" customHeight="1">
      <c r="A111" s="1410"/>
      <c r="B111" s="221"/>
      <c r="C111" s="227" t="s">
        <v>2709</v>
      </c>
      <c r="D111" s="227" t="s">
        <v>20060</v>
      </c>
      <c r="E111" s="227" t="s">
        <v>8399</v>
      </c>
      <c r="F111" s="227" t="s">
        <v>2709</v>
      </c>
      <c r="G111" s="227" t="s">
        <v>10757</v>
      </c>
      <c r="H111" s="360" t="s">
        <v>2711</v>
      </c>
      <c r="I111" s="227" t="s">
        <v>12677</v>
      </c>
      <c r="J111" s="228"/>
      <c r="K111" s="228"/>
      <c r="L111" s="405"/>
      <c r="M111" s="227" t="s">
        <v>290</v>
      </c>
      <c r="N111" s="227">
        <v>105</v>
      </c>
      <c r="O111" s="228">
        <v>95</v>
      </c>
      <c r="P111" s="228">
        <v>9324</v>
      </c>
      <c r="Q111" s="228"/>
      <c r="R111" s="228"/>
      <c r="S111" s="228"/>
      <c r="T111" s="228"/>
      <c r="U111" s="405"/>
      <c r="V111" s="458"/>
      <c r="W111" s="227"/>
      <c r="X111" s="228">
        <v>2470</v>
      </c>
      <c r="Y111" s="228" t="s">
        <v>8400</v>
      </c>
      <c r="Z111" s="228"/>
      <c r="AA111" s="228"/>
      <c r="AB111" s="228"/>
      <c r="AC111" s="228"/>
      <c r="AD111" s="228">
        <v>2470</v>
      </c>
      <c r="AE111" s="227"/>
      <c r="AF111" s="227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41"/>
      <c r="BA111" s="241"/>
      <c r="BB111" s="241" t="s">
        <v>8400</v>
      </c>
      <c r="BC111" s="1291"/>
    </row>
    <row r="112" spans="1:55" s="1280" customFormat="1" ht="26.1" customHeight="1">
      <c r="A112" s="1410"/>
      <c r="B112" s="221"/>
      <c r="C112" s="227" t="s">
        <v>2709</v>
      </c>
      <c r="D112" s="227" t="s">
        <v>20061</v>
      </c>
      <c r="E112" s="227" t="s">
        <v>8401</v>
      </c>
      <c r="F112" s="227" t="s">
        <v>2709</v>
      </c>
      <c r="G112" s="227" t="s">
        <v>10757</v>
      </c>
      <c r="H112" s="360" t="s">
        <v>2711</v>
      </c>
      <c r="I112" s="227" t="s">
        <v>12677</v>
      </c>
      <c r="J112" s="228"/>
      <c r="K112" s="228"/>
      <c r="L112" s="405"/>
      <c r="M112" s="227" t="s">
        <v>290</v>
      </c>
      <c r="N112" s="227">
        <v>109</v>
      </c>
      <c r="O112" s="228">
        <v>93</v>
      </c>
      <c r="P112" s="228">
        <v>9921</v>
      </c>
      <c r="Q112" s="228"/>
      <c r="R112" s="228"/>
      <c r="S112" s="228"/>
      <c r="T112" s="228"/>
      <c r="U112" s="405"/>
      <c r="V112" s="458"/>
      <c r="W112" s="227"/>
      <c r="X112" s="228">
        <v>990</v>
      </c>
      <c r="Y112" s="228" t="s">
        <v>8402</v>
      </c>
      <c r="Z112" s="228"/>
      <c r="AA112" s="228"/>
      <c r="AB112" s="228"/>
      <c r="AC112" s="228"/>
      <c r="AD112" s="228">
        <v>990</v>
      </c>
      <c r="AE112" s="227"/>
      <c r="AF112" s="227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41"/>
      <c r="BA112" s="241"/>
      <c r="BB112" s="241"/>
      <c r="BC112" s="1291"/>
    </row>
    <row r="113" spans="1:55" s="1280" customFormat="1" ht="26.1" customHeight="1">
      <c r="A113" s="1410"/>
      <c r="B113" s="221"/>
      <c r="C113" s="227" t="s">
        <v>2700</v>
      </c>
      <c r="D113" s="227" t="s">
        <v>20062</v>
      </c>
      <c r="E113" s="227" t="s">
        <v>2866</v>
      </c>
      <c r="F113" s="227" t="s">
        <v>2700</v>
      </c>
      <c r="G113" s="227" t="s">
        <v>20063</v>
      </c>
      <c r="H113" s="360" t="s">
        <v>2867</v>
      </c>
      <c r="I113" s="227" t="s">
        <v>2705</v>
      </c>
      <c r="J113" s="228">
        <v>17738</v>
      </c>
      <c r="K113" s="228">
        <v>846</v>
      </c>
      <c r="L113" s="228">
        <v>17738</v>
      </c>
      <c r="M113" s="227" t="s">
        <v>290</v>
      </c>
      <c r="N113" s="227" t="s">
        <v>290</v>
      </c>
      <c r="O113" s="228">
        <v>110</v>
      </c>
      <c r="P113" s="228">
        <v>95</v>
      </c>
      <c r="Q113" s="228">
        <v>15716</v>
      </c>
      <c r="R113" s="228">
        <v>1351</v>
      </c>
      <c r="S113" s="228">
        <v>5000</v>
      </c>
      <c r="T113" s="228" t="s">
        <v>465</v>
      </c>
      <c r="U113" s="228" t="s">
        <v>332</v>
      </c>
      <c r="V113" s="458"/>
      <c r="W113" s="227">
        <v>2001</v>
      </c>
      <c r="X113" s="228">
        <v>1090</v>
      </c>
      <c r="Y113" s="228"/>
      <c r="Z113" s="228"/>
      <c r="AA113" s="228"/>
      <c r="AB113" s="228"/>
      <c r="AC113" s="228"/>
      <c r="AD113" s="228">
        <v>1090</v>
      </c>
      <c r="AE113" s="227"/>
      <c r="AF113" s="227"/>
      <c r="AG113" s="233">
        <v>2</v>
      </c>
      <c r="AH113" s="233">
        <v>2</v>
      </c>
      <c r="AI113" s="233">
        <v>4</v>
      </c>
      <c r="AJ113" s="233">
        <v>200</v>
      </c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41"/>
      <c r="BA113" s="241"/>
      <c r="BB113" s="241" t="s">
        <v>2868</v>
      </c>
      <c r="BC113" s="1291"/>
    </row>
    <row r="114" spans="1:55" s="1280" customFormat="1" ht="26.1" customHeight="1">
      <c r="A114" s="1410" t="s">
        <v>150</v>
      </c>
      <c r="B114" s="221"/>
      <c r="C114" s="227" t="s">
        <v>2700</v>
      </c>
      <c r="D114" s="227" t="s">
        <v>20064</v>
      </c>
      <c r="E114" s="227" t="s">
        <v>2869</v>
      </c>
      <c r="F114" s="227" t="s">
        <v>2700</v>
      </c>
      <c r="G114" s="227" t="s">
        <v>20065</v>
      </c>
      <c r="H114" s="360"/>
      <c r="I114" s="227" t="s">
        <v>2705</v>
      </c>
      <c r="J114" s="228">
        <v>10178</v>
      </c>
      <c r="K114" s="228"/>
      <c r="L114" s="228"/>
      <c r="M114" s="227" t="s">
        <v>469</v>
      </c>
      <c r="N114" s="227" t="s">
        <v>469</v>
      </c>
      <c r="O114" s="228">
        <v>110</v>
      </c>
      <c r="P114" s="228">
        <v>95</v>
      </c>
      <c r="Q114" s="228">
        <v>0</v>
      </c>
      <c r="R114" s="228">
        <v>30</v>
      </c>
      <c r="S114" s="228">
        <v>200</v>
      </c>
      <c r="T114" s="228"/>
      <c r="U114" s="228"/>
      <c r="V114" s="458"/>
      <c r="W114" s="227">
        <v>2004</v>
      </c>
      <c r="X114" s="228"/>
      <c r="Y114" s="228"/>
      <c r="Z114" s="228"/>
      <c r="AA114" s="228"/>
      <c r="AB114" s="228"/>
      <c r="AC114" s="228"/>
      <c r="AD114" s="228"/>
      <c r="AE114" s="227"/>
      <c r="AF114" s="227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41"/>
      <c r="BA114" s="241"/>
      <c r="BB114" s="241" t="s">
        <v>8403</v>
      </c>
      <c r="BC114" s="1291"/>
    </row>
    <row r="115" spans="1:55" s="1280" customFormat="1" ht="26.1" customHeight="1">
      <c r="A115" s="1410"/>
      <c r="B115" s="221"/>
      <c r="C115" s="227" t="s">
        <v>2700</v>
      </c>
      <c r="D115" s="227" t="s">
        <v>20066</v>
      </c>
      <c r="E115" s="227" t="s">
        <v>2870</v>
      </c>
      <c r="F115" s="227" t="s">
        <v>2700</v>
      </c>
      <c r="G115" s="227" t="s">
        <v>20067</v>
      </c>
      <c r="H115" s="360"/>
      <c r="I115" s="227" t="s">
        <v>2705</v>
      </c>
      <c r="J115" s="228">
        <v>9500</v>
      </c>
      <c r="K115" s="228"/>
      <c r="L115" s="228"/>
      <c r="M115" s="227" t="s">
        <v>469</v>
      </c>
      <c r="N115" s="227" t="s">
        <v>469</v>
      </c>
      <c r="O115" s="228">
        <v>110</v>
      </c>
      <c r="P115" s="228">
        <v>86</v>
      </c>
      <c r="Q115" s="228">
        <v>9500</v>
      </c>
      <c r="R115" s="228">
        <v>30</v>
      </c>
      <c r="S115" s="228">
        <v>200</v>
      </c>
      <c r="T115" s="228"/>
      <c r="U115" s="228"/>
      <c r="V115" s="458"/>
      <c r="W115" s="227">
        <v>2008</v>
      </c>
      <c r="X115" s="228"/>
      <c r="Y115" s="228"/>
      <c r="Z115" s="228"/>
      <c r="AA115" s="228"/>
      <c r="AB115" s="228"/>
      <c r="AC115" s="228"/>
      <c r="AD115" s="228">
        <v>126</v>
      </c>
      <c r="AE115" s="227"/>
      <c r="AF115" s="227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41"/>
      <c r="BA115" s="241"/>
      <c r="BB115" s="241"/>
      <c r="BC115" s="1291"/>
    </row>
    <row r="116" spans="1:55" s="1280" customFormat="1" ht="26.1" customHeight="1">
      <c r="A116" s="1410"/>
      <c r="B116" s="221"/>
      <c r="C116" s="227" t="s">
        <v>2700</v>
      </c>
      <c r="D116" s="227" t="s">
        <v>20068</v>
      </c>
      <c r="E116" s="227" t="s">
        <v>2871</v>
      </c>
      <c r="F116" s="227" t="s">
        <v>2700</v>
      </c>
      <c r="G116" s="227" t="s">
        <v>20067</v>
      </c>
      <c r="H116" s="360"/>
      <c r="I116" s="227" t="s">
        <v>2705</v>
      </c>
      <c r="J116" s="228">
        <v>3380</v>
      </c>
      <c r="K116" s="228"/>
      <c r="L116" s="228"/>
      <c r="M116" s="227" t="s">
        <v>469</v>
      </c>
      <c r="N116" s="227" t="s">
        <v>469</v>
      </c>
      <c r="O116" s="228">
        <v>65</v>
      </c>
      <c r="P116" s="228">
        <v>60</v>
      </c>
      <c r="Q116" s="228">
        <v>3380</v>
      </c>
      <c r="R116" s="228"/>
      <c r="S116" s="228">
        <v>200</v>
      </c>
      <c r="T116" s="228"/>
      <c r="U116" s="228"/>
      <c r="V116" s="458"/>
      <c r="W116" s="227">
        <v>2013</v>
      </c>
      <c r="X116" s="228"/>
      <c r="Y116" s="228"/>
      <c r="Z116" s="228"/>
      <c r="AA116" s="228"/>
      <c r="AB116" s="228"/>
      <c r="AC116" s="228"/>
      <c r="AD116" s="228">
        <v>285</v>
      </c>
      <c r="AE116" s="227"/>
      <c r="AF116" s="227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41"/>
      <c r="BA116" s="241"/>
      <c r="BB116" s="241"/>
      <c r="BC116" s="1291"/>
    </row>
    <row r="117" spans="1:55" s="1280" customFormat="1" ht="26.1" customHeight="1">
      <c r="A117" s="1410"/>
      <c r="B117" s="221"/>
      <c r="C117" s="227" t="s">
        <v>2764</v>
      </c>
      <c r="D117" s="227" t="s">
        <v>20069</v>
      </c>
      <c r="E117" s="324" t="s">
        <v>16291</v>
      </c>
      <c r="F117" s="227" t="s">
        <v>2764</v>
      </c>
      <c r="G117" s="227"/>
      <c r="H117" s="360"/>
      <c r="I117" s="227" t="s">
        <v>2764</v>
      </c>
      <c r="J117" s="228">
        <v>12520</v>
      </c>
      <c r="K117" s="228"/>
      <c r="L117" s="228"/>
      <c r="M117" s="227" t="s">
        <v>290</v>
      </c>
      <c r="N117" s="227" t="s">
        <v>290</v>
      </c>
      <c r="O117" s="228"/>
      <c r="P117" s="228"/>
      <c r="Q117" s="228"/>
      <c r="R117" s="228"/>
      <c r="S117" s="228"/>
      <c r="T117" s="228"/>
      <c r="U117" s="228"/>
      <c r="V117" s="458"/>
      <c r="W117" s="227">
        <v>2014</v>
      </c>
      <c r="X117" s="228"/>
      <c r="Y117" s="228"/>
      <c r="Z117" s="228"/>
      <c r="AA117" s="228"/>
      <c r="AB117" s="228"/>
      <c r="AC117" s="228"/>
      <c r="AD117" s="228"/>
      <c r="AE117" s="227"/>
      <c r="AF117" s="227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41"/>
      <c r="BA117" s="241"/>
      <c r="BB117" s="241"/>
      <c r="BC117" s="1291"/>
    </row>
    <row r="118" spans="1:55" s="1280" customFormat="1" ht="26.1" customHeight="1">
      <c r="A118" s="1410"/>
      <c r="B118" s="221"/>
      <c r="C118" s="227" t="s">
        <v>2764</v>
      </c>
      <c r="D118" s="227" t="s">
        <v>20070</v>
      </c>
      <c r="E118" s="324" t="s">
        <v>16292</v>
      </c>
      <c r="F118" s="227" t="s">
        <v>2764</v>
      </c>
      <c r="G118" s="227"/>
      <c r="H118" s="360"/>
      <c r="I118" s="445" t="s">
        <v>2766</v>
      </c>
      <c r="J118" s="228"/>
      <c r="K118" s="228"/>
      <c r="L118" s="228"/>
      <c r="M118" s="445" t="s">
        <v>290</v>
      </c>
      <c r="N118" s="445" t="s">
        <v>469</v>
      </c>
      <c r="O118" s="446">
        <v>48</v>
      </c>
      <c r="P118" s="446">
        <v>40</v>
      </c>
      <c r="Q118" s="446">
        <v>15885</v>
      </c>
      <c r="R118" s="228"/>
      <c r="S118" s="228"/>
      <c r="T118" s="228"/>
      <c r="U118" s="228"/>
      <c r="V118" s="458"/>
      <c r="W118" s="227">
        <v>2016</v>
      </c>
      <c r="X118" s="228"/>
      <c r="Y118" s="228"/>
      <c r="Z118" s="228"/>
      <c r="AA118" s="228"/>
      <c r="AB118" s="228"/>
      <c r="AC118" s="228"/>
      <c r="AD118" s="228"/>
      <c r="AE118" s="227"/>
      <c r="AF118" s="227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41"/>
      <c r="BA118" s="241"/>
      <c r="BB118" s="447" t="s">
        <v>16293</v>
      </c>
      <c r="BC118" s="1291"/>
    </row>
    <row r="119" spans="1:55" s="1280" customFormat="1" ht="26.1" customHeight="1">
      <c r="A119" s="1410"/>
      <c r="B119" s="221"/>
      <c r="C119" s="227" t="s">
        <v>2764</v>
      </c>
      <c r="D119" s="227" t="s">
        <v>20071</v>
      </c>
      <c r="E119" s="227" t="s">
        <v>8405</v>
      </c>
      <c r="F119" s="227" t="s">
        <v>2764</v>
      </c>
      <c r="G119" s="227"/>
      <c r="H119" s="360"/>
      <c r="I119" s="227" t="s">
        <v>2766</v>
      </c>
      <c r="J119" s="228">
        <v>242689</v>
      </c>
      <c r="K119" s="228">
        <v>3535.76</v>
      </c>
      <c r="L119" s="228"/>
      <c r="M119" s="227" t="s">
        <v>290</v>
      </c>
      <c r="N119" s="227" t="s">
        <v>290</v>
      </c>
      <c r="O119" s="228"/>
      <c r="P119" s="228"/>
      <c r="Q119" s="228"/>
      <c r="R119" s="228"/>
      <c r="S119" s="228"/>
      <c r="T119" s="228"/>
      <c r="U119" s="228"/>
      <c r="V119" s="458"/>
      <c r="W119" s="227">
        <v>2017</v>
      </c>
      <c r="X119" s="228"/>
      <c r="Y119" s="228"/>
      <c r="Z119" s="228"/>
      <c r="AA119" s="228"/>
      <c r="AB119" s="228"/>
      <c r="AC119" s="228"/>
      <c r="AD119" s="228"/>
      <c r="AE119" s="227"/>
      <c r="AF119" s="227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41"/>
      <c r="BA119" s="241"/>
      <c r="BB119" s="241" t="s">
        <v>9795</v>
      </c>
      <c r="BC119" s="1291"/>
    </row>
    <row r="120" spans="1:55" s="1280" customFormat="1" ht="26.1" customHeight="1">
      <c r="A120" s="1410"/>
      <c r="B120" s="221"/>
      <c r="C120" s="227" t="s">
        <v>2764</v>
      </c>
      <c r="D120" s="227" t="s">
        <v>20072</v>
      </c>
      <c r="E120" s="324" t="s">
        <v>16294</v>
      </c>
      <c r="F120" s="227" t="s">
        <v>2764</v>
      </c>
      <c r="G120" s="227"/>
      <c r="H120" s="360"/>
      <c r="I120" s="227" t="s">
        <v>2764</v>
      </c>
      <c r="J120" s="228"/>
      <c r="K120" s="228">
        <v>12510</v>
      </c>
      <c r="L120" s="228"/>
      <c r="M120" s="227" t="s">
        <v>290</v>
      </c>
      <c r="N120" s="227" t="s">
        <v>469</v>
      </c>
      <c r="O120" s="228"/>
      <c r="P120" s="228"/>
      <c r="Q120" s="228"/>
      <c r="R120" s="228"/>
      <c r="S120" s="228"/>
      <c r="T120" s="228"/>
      <c r="U120" s="228"/>
      <c r="V120" s="458"/>
      <c r="W120" s="227">
        <v>2014</v>
      </c>
      <c r="X120" s="228"/>
      <c r="Y120" s="228"/>
      <c r="Z120" s="228"/>
      <c r="AA120" s="228"/>
      <c r="AB120" s="228"/>
      <c r="AC120" s="228"/>
      <c r="AD120" s="228"/>
      <c r="AE120" s="227"/>
      <c r="AF120" s="227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41"/>
      <c r="BA120" s="241"/>
      <c r="BB120" s="241"/>
      <c r="BC120" s="1291"/>
    </row>
    <row r="121" spans="1:55" s="1280" customFormat="1" ht="26.1" customHeight="1">
      <c r="A121" s="1410"/>
      <c r="B121" s="221"/>
      <c r="C121" s="227" t="s">
        <v>2764</v>
      </c>
      <c r="D121" s="227" t="s">
        <v>20073</v>
      </c>
      <c r="E121" s="227" t="s">
        <v>9796</v>
      </c>
      <c r="F121" s="227" t="s">
        <v>2764</v>
      </c>
      <c r="G121" s="227"/>
      <c r="H121" s="360"/>
      <c r="I121" s="227" t="s">
        <v>2764</v>
      </c>
      <c r="J121" s="228"/>
      <c r="K121" s="228">
        <v>10120</v>
      </c>
      <c r="L121" s="228"/>
      <c r="M121" s="227" t="s">
        <v>148</v>
      </c>
      <c r="N121" s="227" t="s">
        <v>290</v>
      </c>
      <c r="O121" s="228"/>
      <c r="P121" s="228"/>
      <c r="Q121" s="228"/>
      <c r="R121" s="228"/>
      <c r="S121" s="228"/>
      <c r="T121" s="228"/>
      <c r="U121" s="228"/>
      <c r="V121" s="458"/>
      <c r="W121" s="227">
        <v>2013</v>
      </c>
      <c r="X121" s="228"/>
      <c r="Y121" s="228"/>
      <c r="Z121" s="228"/>
      <c r="AA121" s="228"/>
      <c r="AB121" s="228"/>
      <c r="AC121" s="228"/>
      <c r="AD121" s="228"/>
      <c r="AE121" s="227"/>
      <c r="AF121" s="227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41"/>
      <c r="BA121" s="241"/>
      <c r="BB121" s="241"/>
      <c r="BC121" s="1291"/>
    </row>
    <row r="122" spans="1:55" s="1280" customFormat="1" ht="26.1" customHeight="1">
      <c r="A122" s="1410"/>
      <c r="B122" s="221"/>
      <c r="C122" s="227" t="s">
        <v>2764</v>
      </c>
      <c r="D122" s="227" t="s">
        <v>20074</v>
      </c>
      <c r="E122" s="324" t="s">
        <v>9797</v>
      </c>
      <c r="F122" s="445" t="s">
        <v>2764</v>
      </c>
      <c r="G122" s="227"/>
      <c r="H122" s="360"/>
      <c r="I122" s="227" t="s">
        <v>2764</v>
      </c>
      <c r="J122" s="228"/>
      <c r="K122" s="446">
        <v>4500</v>
      </c>
      <c r="L122" s="446"/>
      <c r="M122" s="445" t="s">
        <v>469</v>
      </c>
      <c r="N122" s="227"/>
      <c r="O122" s="228"/>
      <c r="P122" s="228"/>
      <c r="Q122" s="228"/>
      <c r="R122" s="228"/>
      <c r="S122" s="228"/>
      <c r="T122" s="228"/>
      <c r="U122" s="228"/>
      <c r="V122" s="458"/>
      <c r="W122" s="227">
        <v>2014</v>
      </c>
      <c r="X122" s="228"/>
      <c r="Y122" s="228"/>
      <c r="Z122" s="228"/>
      <c r="AA122" s="228"/>
      <c r="AB122" s="228"/>
      <c r="AC122" s="228"/>
      <c r="AD122" s="228"/>
      <c r="AE122" s="227"/>
      <c r="AF122" s="227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41"/>
      <c r="BA122" s="241"/>
      <c r="BB122" s="447" t="s">
        <v>17611</v>
      </c>
      <c r="BC122" s="1291"/>
    </row>
    <row r="123" spans="1:55" s="1280" customFormat="1" ht="26.1" customHeight="1">
      <c r="A123" s="1410"/>
      <c r="B123" s="221"/>
      <c r="C123" s="227" t="s">
        <v>2764</v>
      </c>
      <c r="D123" s="227" t="s">
        <v>20075</v>
      </c>
      <c r="E123" s="227" t="s">
        <v>13755</v>
      </c>
      <c r="F123" s="227" t="s">
        <v>2764</v>
      </c>
      <c r="G123" s="227"/>
      <c r="H123" s="360"/>
      <c r="I123" s="227" t="s">
        <v>2764</v>
      </c>
      <c r="J123" s="228"/>
      <c r="K123" s="228">
        <v>14300</v>
      </c>
      <c r="L123" s="228"/>
      <c r="M123" s="227" t="s">
        <v>469</v>
      </c>
      <c r="N123" s="227" t="s">
        <v>469</v>
      </c>
      <c r="O123" s="228"/>
      <c r="P123" s="228"/>
      <c r="Q123" s="228"/>
      <c r="R123" s="228"/>
      <c r="S123" s="228"/>
      <c r="T123" s="228"/>
      <c r="U123" s="228"/>
      <c r="V123" s="458"/>
      <c r="W123" s="227">
        <v>2022</v>
      </c>
      <c r="X123" s="228"/>
      <c r="Y123" s="228"/>
      <c r="Z123" s="228"/>
      <c r="AA123" s="228"/>
      <c r="AB123" s="228"/>
      <c r="AC123" s="228"/>
      <c r="AD123" s="228"/>
      <c r="AE123" s="227"/>
      <c r="AF123" s="227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41"/>
      <c r="BA123" s="241"/>
      <c r="BB123" s="241" t="s">
        <v>13749</v>
      </c>
      <c r="BC123" s="1291"/>
    </row>
    <row r="124" spans="1:55" s="1280" customFormat="1" ht="26.1" customHeight="1">
      <c r="A124" s="1410"/>
      <c r="B124" s="221"/>
      <c r="C124" s="227" t="s">
        <v>2716</v>
      </c>
      <c r="D124" s="227" t="s">
        <v>20076</v>
      </c>
      <c r="E124" s="227" t="s">
        <v>2874</v>
      </c>
      <c r="F124" s="227" t="s">
        <v>2716</v>
      </c>
      <c r="G124" s="227" t="s">
        <v>10760</v>
      </c>
      <c r="H124" s="360"/>
      <c r="I124" s="227" t="s">
        <v>2875</v>
      </c>
      <c r="J124" s="228">
        <v>20418</v>
      </c>
      <c r="K124" s="228"/>
      <c r="L124" s="228">
        <v>18140</v>
      </c>
      <c r="M124" s="227" t="s">
        <v>8404</v>
      </c>
      <c r="N124" s="227" t="s">
        <v>148</v>
      </c>
      <c r="O124" s="228">
        <v>120</v>
      </c>
      <c r="P124" s="228">
        <v>95</v>
      </c>
      <c r="Q124" s="228">
        <v>18140</v>
      </c>
      <c r="R124" s="405"/>
      <c r="S124" s="405"/>
      <c r="T124" s="228"/>
      <c r="U124" s="228"/>
      <c r="V124" s="458"/>
      <c r="W124" s="227">
        <v>2012</v>
      </c>
      <c r="X124" s="228"/>
      <c r="Y124" s="228"/>
      <c r="Z124" s="228"/>
      <c r="AA124" s="228"/>
      <c r="AB124" s="228"/>
      <c r="AC124" s="228"/>
      <c r="AD124" s="228">
        <v>900</v>
      </c>
      <c r="AE124" s="227"/>
      <c r="AF124" s="227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41"/>
      <c r="BA124" s="241"/>
      <c r="BB124" s="241" t="s">
        <v>16295</v>
      </c>
      <c r="BC124" s="1291"/>
    </row>
    <row r="125" spans="1:55" s="1280" customFormat="1" ht="26.1" customHeight="1">
      <c r="A125" s="1410"/>
      <c r="B125" s="221"/>
      <c r="C125" s="227" t="s">
        <v>2716</v>
      </c>
      <c r="D125" s="227" t="s">
        <v>20077</v>
      </c>
      <c r="E125" s="227" t="s">
        <v>2876</v>
      </c>
      <c r="F125" s="227" t="s">
        <v>2716</v>
      </c>
      <c r="G125" s="227" t="s">
        <v>20078</v>
      </c>
      <c r="H125" s="360"/>
      <c r="I125" s="227" t="s">
        <v>8266</v>
      </c>
      <c r="J125" s="228">
        <v>8340</v>
      </c>
      <c r="K125" s="228"/>
      <c r="L125" s="228">
        <v>8340</v>
      </c>
      <c r="M125" s="227" t="s">
        <v>1979</v>
      </c>
      <c r="N125" s="227" t="s">
        <v>148</v>
      </c>
      <c r="O125" s="228">
        <v>110</v>
      </c>
      <c r="P125" s="228" t="s">
        <v>16296</v>
      </c>
      <c r="Q125" s="228">
        <v>8340</v>
      </c>
      <c r="R125" s="228"/>
      <c r="S125" s="228">
        <v>20</v>
      </c>
      <c r="T125" s="228" t="s">
        <v>20079</v>
      </c>
      <c r="U125" s="228"/>
      <c r="V125" s="458"/>
      <c r="W125" s="227">
        <v>2016</v>
      </c>
      <c r="X125" s="228"/>
      <c r="Y125" s="228"/>
      <c r="Z125" s="228"/>
      <c r="AA125" s="228"/>
      <c r="AB125" s="228"/>
      <c r="AC125" s="228"/>
      <c r="AD125" s="228"/>
      <c r="AE125" s="227"/>
      <c r="AF125" s="227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41"/>
      <c r="BA125" s="241"/>
      <c r="BB125" s="241" t="s">
        <v>16297</v>
      </c>
      <c r="BC125" s="1291"/>
    </row>
    <row r="126" spans="1:55" s="1280" customFormat="1" ht="26.1" customHeight="1">
      <c r="A126" s="1410"/>
      <c r="B126" s="221"/>
      <c r="C126" s="227" t="s">
        <v>2716</v>
      </c>
      <c r="D126" s="227" t="s">
        <v>20077</v>
      </c>
      <c r="E126" s="227" t="s">
        <v>16298</v>
      </c>
      <c r="F126" s="227" t="s">
        <v>2716</v>
      </c>
      <c r="G126" s="227" t="s">
        <v>20078</v>
      </c>
      <c r="H126" s="360"/>
      <c r="I126" s="227" t="s">
        <v>8266</v>
      </c>
      <c r="J126" s="228">
        <v>9087</v>
      </c>
      <c r="K126" s="228"/>
      <c r="L126" s="228">
        <v>9087</v>
      </c>
      <c r="M126" s="227" t="s">
        <v>1979</v>
      </c>
      <c r="N126" s="227" t="s">
        <v>1979</v>
      </c>
      <c r="O126" s="228">
        <v>116</v>
      </c>
      <c r="P126" s="228">
        <v>92</v>
      </c>
      <c r="Q126" s="228">
        <v>9087</v>
      </c>
      <c r="R126" s="228"/>
      <c r="S126" s="228"/>
      <c r="T126" s="228"/>
      <c r="U126" s="228"/>
      <c r="V126" s="458"/>
      <c r="W126" s="227">
        <v>2023</v>
      </c>
      <c r="X126" s="228"/>
      <c r="Y126" s="228"/>
      <c r="Z126" s="228"/>
      <c r="AA126" s="228"/>
      <c r="AB126" s="228"/>
      <c r="AC126" s="228"/>
      <c r="AD126" s="228"/>
      <c r="AE126" s="227"/>
      <c r="AF126" s="227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41"/>
      <c r="BA126" s="241"/>
      <c r="BB126" s="241" t="s">
        <v>16299</v>
      </c>
      <c r="BC126" s="1291"/>
    </row>
    <row r="127" spans="1:55" s="1280" customFormat="1" ht="26.1" customHeight="1">
      <c r="A127" s="1410"/>
      <c r="B127" s="221"/>
      <c r="C127" s="227" t="s">
        <v>333</v>
      </c>
      <c r="D127" s="227" t="s">
        <v>19717</v>
      </c>
      <c r="E127" s="227" t="s">
        <v>20080</v>
      </c>
      <c r="F127" s="227" t="s">
        <v>333</v>
      </c>
      <c r="G127" s="227" t="s">
        <v>1454</v>
      </c>
      <c r="H127" s="360"/>
      <c r="I127" s="227" t="s">
        <v>1454</v>
      </c>
      <c r="J127" s="227">
        <v>10000</v>
      </c>
      <c r="K127" s="228"/>
      <c r="L127" s="228"/>
      <c r="M127" s="227" t="s">
        <v>290</v>
      </c>
      <c r="N127" s="227" t="s">
        <v>160</v>
      </c>
      <c r="O127" s="228">
        <v>105</v>
      </c>
      <c r="P127" s="228">
        <v>91</v>
      </c>
      <c r="Q127" s="227">
        <v>9917</v>
      </c>
      <c r="R127" s="228" t="s">
        <v>20081</v>
      </c>
      <c r="S127" s="228" t="s">
        <v>20081</v>
      </c>
      <c r="T127" s="228"/>
      <c r="U127" s="228"/>
      <c r="V127" s="458"/>
      <c r="W127" s="227">
        <v>2004</v>
      </c>
      <c r="X127" s="228"/>
      <c r="Y127" s="228"/>
      <c r="Z127" s="228"/>
      <c r="AA127" s="228"/>
      <c r="AB127" s="228"/>
      <c r="AC127" s="228"/>
      <c r="AD127" s="228">
        <v>100</v>
      </c>
      <c r="AE127" s="227"/>
      <c r="AF127" s="227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41"/>
      <c r="BA127" s="241"/>
      <c r="BB127" s="241"/>
      <c r="BC127" s="1291"/>
    </row>
    <row r="128" spans="1:55" s="1280" customFormat="1" ht="26.1" customHeight="1">
      <c r="A128" s="1410"/>
      <c r="B128" s="221"/>
      <c r="C128" s="227" t="s">
        <v>333</v>
      </c>
      <c r="D128" s="227" t="s">
        <v>19717</v>
      </c>
      <c r="E128" s="227" t="s">
        <v>20082</v>
      </c>
      <c r="F128" s="227" t="s">
        <v>333</v>
      </c>
      <c r="G128" s="227" t="s">
        <v>1454</v>
      </c>
      <c r="H128" s="360"/>
      <c r="I128" s="227" t="s">
        <v>1454</v>
      </c>
      <c r="J128" s="227">
        <v>11000</v>
      </c>
      <c r="K128" s="228"/>
      <c r="L128" s="228"/>
      <c r="M128" s="227" t="s">
        <v>290</v>
      </c>
      <c r="N128" s="227" t="s">
        <v>290</v>
      </c>
      <c r="O128" s="228">
        <v>110</v>
      </c>
      <c r="P128" s="228">
        <v>95</v>
      </c>
      <c r="Q128" s="227">
        <v>10450</v>
      </c>
      <c r="R128" s="228">
        <v>192</v>
      </c>
      <c r="S128" s="228">
        <v>1000</v>
      </c>
      <c r="T128" s="228"/>
      <c r="U128" s="228"/>
      <c r="V128" s="458"/>
      <c r="W128" s="227">
        <v>2013</v>
      </c>
      <c r="X128" s="228"/>
      <c r="Y128" s="228"/>
      <c r="Z128" s="228"/>
      <c r="AA128" s="228"/>
      <c r="AB128" s="228"/>
      <c r="AC128" s="228"/>
      <c r="AD128" s="228"/>
      <c r="AE128" s="227"/>
      <c r="AF128" s="227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41"/>
      <c r="BA128" s="241"/>
      <c r="BB128" s="241" t="s">
        <v>13749</v>
      </c>
      <c r="BC128" s="1291" t="s">
        <v>20083</v>
      </c>
    </row>
    <row r="129" spans="1:55" s="1280" customFormat="1" ht="50.1" customHeight="1">
      <c r="A129" s="1410"/>
      <c r="B129" s="221"/>
      <c r="C129" s="227" t="s">
        <v>333</v>
      </c>
      <c r="D129" s="227" t="s">
        <v>20084</v>
      </c>
      <c r="E129" s="227" t="s">
        <v>10765</v>
      </c>
      <c r="F129" s="227" t="s">
        <v>333</v>
      </c>
      <c r="G129" s="227" t="s">
        <v>1454</v>
      </c>
      <c r="H129" s="360"/>
      <c r="I129" s="227" t="s">
        <v>1454</v>
      </c>
      <c r="J129" s="228" t="s">
        <v>10766</v>
      </c>
      <c r="K129" s="228"/>
      <c r="L129" s="228"/>
      <c r="M129" s="227" t="s">
        <v>469</v>
      </c>
      <c r="N129" s="227" t="s">
        <v>469</v>
      </c>
      <c r="O129" s="464" t="s">
        <v>14402</v>
      </c>
      <c r="P129" s="228" t="s">
        <v>14403</v>
      </c>
      <c r="Q129" s="227" t="s">
        <v>14404</v>
      </c>
      <c r="R129" s="228"/>
      <c r="S129" s="228"/>
      <c r="T129" s="228"/>
      <c r="U129" s="228"/>
      <c r="V129" s="458"/>
      <c r="W129" s="227" t="s">
        <v>14405</v>
      </c>
      <c r="X129" s="228"/>
      <c r="Y129" s="228"/>
      <c r="Z129" s="228"/>
      <c r="AA129" s="228"/>
      <c r="AB129" s="228"/>
      <c r="AC129" s="228"/>
      <c r="AD129" s="228">
        <v>150</v>
      </c>
      <c r="AE129" s="227"/>
      <c r="AF129" s="227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41"/>
      <c r="BA129" s="241"/>
      <c r="BB129" s="241"/>
      <c r="BC129" s="1291"/>
    </row>
    <row r="130" spans="1:55" s="1280" customFormat="1" ht="27" customHeight="1">
      <c r="A130" s="1410"/>
      <c r="B130" s="221"/>
      <c r="C130" s="227" t="s">
        <v>333</v>
      </c>
      <c r="D130" s="227" t="s">
        <v>20085</v>
      </c>
      <c r="E130" s="227" t="s">
        <v>2898</v>
      </c>
      <c r="F130" s="227" t="s">
        <v>333</v>
      </c>
      <c r="G130" s="227" t="s">
        <v>333</v>
      </c>
      <c r="H130" s="360"/>
      <c r="I130" s="227" t="s">
        <v>333</v>
      </c>
      <c r="J130" s="228">
        <v>6188</v>
      </c>
      <c r="K130" s="228"/>
      <c r="L130" s="405"/>
      <c r="M130" s="227" t="s">
        <v>469</v>
      </c>
      <c r="N130" s="227" t="s">
        <v>469</v>
      </c>
      <c r="O130" s="228">
        <v>85</v>
      </c>
      <c r="P130" s="228">
        <v>55</v>
      </c>
      <c r="Q130" s="228">
        <v>4675</v>
      </c>
      <c r="R130" s="228"/>
      <c r="S130" s="228"/>
      <c r="T130" s="228"/>
      <c r="U130" s="228"/>
      <c r="V130" s="458"/>
      <c r="W130" s="227">
        <v>2013</v>
      </c>
      <c r="X130" s="228"/>
      <c r="Y130" s="228"/>
      <c r="Z130" s="228"/>
      <c r="AA130" s="228"/>
      <c r="AB130" s="228"/>
      <c r="AC130" s="228"/>
      <c r="AD130" s="228">
        <v>230</v>
      </c>
      <c r="AE130" s="227"/>
      <c r="AF130" s="227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41"/>
      <c r="BA130" s="241"/>
      <c r="BB130" s="241"/>
      <c r="BC130" s="1291"/>
    </row>
    <row r="131" spans="1:55" s="1280" customFormat="1" ht="27" customHeight="1">
      <c r="A131" s="1410"/>
      <c r="B131" s="221"/>
      <c r="C131" s="227" t="s">
        <v>333</v>
      </c>
      <c r="D131" s="227" t="s">
        <v>20086</v>
      </c>
      <c r="E131" s="227" t="s">
        <v>2899</v>
      </c>
      <c r="F131" s="227" t="s">
        <v>333</v>
      </c>
      <c r="G131" s="227" t="s">
        <v>333</v>
      </c>
      <c r="H131" s="360"/>
      <c r="I131" s="227" t="s">
        <v>333</v>
      </c>
      <c r="J131" s="228">
        <v>4988</v>
      </c>
      <c r="K131" s="228"/>
      <c r="L131" s="228"/>
      <c r="M131" s="227" t="s">
        <v>469</v>
      </c>
      <c r="N131" s="227" t="s">
        <v>469</v>
      </c>
      <c r="O131" s="228">
        <v>78</v>
      </c>
      <c r="P131" s="228">
        <v>55</v>
      </c>
      <c r="Q131" s="228">
        <v>4290</v>
      </c>
      <c r="R131" s="228"/>
      <c r="S131" s="228"/>
      <c r="T131" s="228"/>
      <c r="U131" s="228"/>
      <c r="V131" s="458"/>
      <c r="W131" s="227">
        <v>2012</v>
      </c>
      <c r="X131" s="228"/>
      <c r="Y131" s="228"/>
      <c r="Z131" s="228"/>
      <c r="AA131" s="228"/>
      <c r="AB131" s="228"/>
      <c r="AC131" s="228"/>
      <c r="AD131" s="228">
        <v>500</v>
      </c>
      <c r="AE131" s="227"/>
      <c r="AF131" s="227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41"/>
      <c r="BA131" s="241"/>
      <c r="BB131" s="241"/>
      <c r="BC131" s="1291"/>
    </row>
    <row r="132" spans="1:55" s="1280" customFormat="1" ht="27" customHeight="1">
      <c r="A132" s="1410"/>
      <c r="B132" s="221"/>
      <c r="C132" s="227" t="s">
        <v>333</v>
      </c>
      <c r="D132" s="227" t="s">
        <v>20087</v>
      </c>
      <c r="E132" s="227" t="s">
        <v>8300</v>
      </c>
      <c r="F132" s="227" t="s">
        <v>333</v>
      </c>
      <c r="G132" s="227" t="s">
        <v>333</v>
      </c>
      <c r="H132" s="360"/>
      <c r="I132" s="227" t="s">
        <v>333</v>
      </c>
      <c r="J132" s="228">
        <v>9517</v>
      </c>
      <c r="K132" s="228"/>
      <c r="L132" s="228">
        <v>9517</v>
      </c>
      <c r="M132" s="227" t="s">
        <v>290</v>
      </c>
      <c r="N132" s="227" t="s">
        <v>290</v>
      </c>
      <c r="O132" s="228">
        <v>60</v>
      </c>
      <c r="P132" s="228">
        <v>21</v>
      </c>
      <c r="Q132" s="228">
        <v>4988</v>
      </c>
      <c r="R132" s="228"/>
      <c r="S132" s="228"/>
      <c r="T132" s="228"/>
      <c r="U132" s="228"/>
      <c r="V132" s="458"/>
      <c r="W132" s="227">
        <v>2019</v>
      </c>
      <c r="X132" s="228"/>
      <c r="Y132" s="228"/>
      <c r="Z132" s="228"/>
      <c r="AA132" s="228"/>
      <c r="AB132" s="228"/>
      <c r="AC132" s="228"/>
      <c r="AD132" s="228"/>
      <c r="AE132" s="227"/>
      <c r="AF132" s="227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41"/>
      <c r="BA132" s="241"/>
      <c r="BB132" s="241"/>
      <c r="BC132" s="1291"/>
    </row>
    <row r="133" spans="1:55" s="1280" customFormat="1" ht="27" customHeight="1">
      <c r="A133" s="1410"/>
      <c r="B133" s="221"/>
      <c r="C133" s="227" t="s">
        <v>333</v>
      </c>
      <c r="D133" s="227" t="s">
        <v>20088</v>
      </c>
      <c r="E133" s="227" t="s">
        <v>10767</v>
      </c>
      <c r="F133" s="227" t="s">
        <v>333</v>
      </c>
      <c r="G133" s="227" t="s">
        <v>1454</v>
      </c>
      <c r="H133" s="360"/>
      <c r="I133" s="227" t="s">
        <v>1454</v>
      </c>
      <c r="J133" s="228">
        <v>9202</v>
      </c>
      <c r="K133" s="228"/>
      <c r="L133" s="228">
        <v>8250</v>
      </c>
      <c r="M133" s="227" t="s">
        <v>12475</v>
      </c>
      <c r="N133" s="227" t="s">
        <v>1979</v>
      </c>
      <c r="O133" s="228">
        <v>85</v>
      </c>
      <c r="P133" s="228">
        <v>85</v>
      </c>
      <c r="Q133" s="228">
        <v>8250</v>
      </c>
      <c r="R133" s="228"/>
      <c r="S133" s="228"/>
      <c r="T133" s="228"/>
      <c r="U133" s="228"/>
      <c r="V133" s="458"/>
      <c r="W133" s="227">
        <v>2011</v>
      </c>
      <c r="X133" s="228"/>
      <c r="Y133" s="228"/>
      <c r="Z133" s="228"/>
      <c r="AA133" s="228"/>
      <c r="AB133" s="228"/>
      <c r="AC133" s="228"/>
      <c r="AD133" s="228"/>
      <c r="AE133" s="227"/>
      <c r="AF133" s="227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465"/>
      <c r="BA133" s="465"/>
      <c r="BB133" s="465"/>
      <c r="BC133" s="1291"/>
    </row>
    <row r="134" spans="1:55" s="1280" customFormat="1" ht="27" customHeight="1">
      <c r="A134" s="1410"/>
      <c r="B134" s="221"/>
      <c r="C134" s="227" t="s">
        <v>2728</v>
      </c>
      <c r="D134" s="227" t="s">
        <v>20089</v>
      </c>
      <c r="E134" s="227" t="s">
        <v>2881</v>
      </c>
      <c r="F134" s="227" t="s">
        <v>2728</v>
      </c>
      <c r="G134" s="227" t="s">
        <v>10761</v>
      </c>
      <c r="H134" s="360"/>
      <c r="I134" s="227" t="s">
        <v>2888</v>
      </c>
      <c r="J134" s="228">
        <v>24593</v>
      </c>
      <c r="K134" s="228"/>
      <c r="L134" s="228"/>
      <c r="M134" s="227" t="s">
        <v>290</v>
      </c>
      <c r="N134" s="227" t="s">
        <v>290</v>
      </c>
      <c r="O134" s="228">
        <v>122</v>
      </c>
      <c r="P134" s="228">
        <v>99</v>
      </c>
      <c r="Q134" s="228">
        <v>14000</v>
      </c>
      <c r="R134" s="228">
        <v>200</v>
      </c>
      <c r="S134" s="228">
        <v>200</v>
      </c>
      <c r="T134" s="228" t="s">
        <v>178</v>
      </c>
      <c r="U134" s="228" t="s">
        <v>1676</v>
      </c>
      <c r="V134" s="458"/>
      <c r="W134" s="227">
        <v>2013</v>
      </c>
      <c r="X134" s="228"/>
      <c r="Y134" s="228">
        <v>1330</v>
      </c>
      <c r="Z134" s="228" t="s">
        <v>2886</v>
      </c>
      <c r="AA134" s="228"/>
      <c r="AB134" s="228"/>
      <c r="AC134" s="228"/>
      <c r="AD134" s="228">
        <v>1330</v>
      </c>
      <c r="AE134" s="227"/>
      <c r="AF134" s="227"/>
      <c r="AG134" s="233"/>
      <c r="AH134" s="233"/>
      <c r="AI134" s="233">
        <v>2</v>
      </c>
      <c r="AJ134" s="233">
        <v>150</v>
      </c>
      <c r="AK134" s="233">
        <v>27</v>
      </c>
      <c r="AL134" s="233"/>
      <c r="AM134" s="233" t="s">
        <v>2883</v>
      </c>
      <c r="AN134" s="233"/>
      <c r="AO134" s="233">
        <v>864</v>
      </c>
      <c r="AP134" s="233" t="s">
        <v>2884</v>
      </c>
      <c r="AQ134" s="233" t="s">
        <v>2882</v>
      </c>
      <c r="AR134" s="233" t="s">
        <v>2871</v>
      </c>
      <c r="AS134" s="233" t="s">
        <v>1440</v>
      </c>
      <c r="AT134" s="233">
        <v>4377</v>
      </c>
      <c r="AU134" s="233" t="s">
        <v>2885</v>
      </c>
      <c r="AV134" s="233" t="s">
        <v>2882</v>
      </c>
      <c r="AW134" s="233"/>
      <c r="AX134" s="233"/>
      <c r="AY134" s="233"/>
      <c r="AZ134" s="241"/>
      <c r="BA134" s="241"/>
      <c r="BB134" s="241" t="s">
        <v>2886</v>
      </c>
      <c r="BC134" s="1291"/>
    </row>
    <row r="135" spans="1:55" s="1280" customFormat="1" ht="27" customHeight="1">
      <c r="A135" s="1410"/>
      <c r="B135" s="221"/>
      <c r="C135" s="227" t="s">
        <v>2728</v>
      </c>
      <c r="D135" s="227" t="s">
        <v>20090</v>
      </c>
      <c r="E135" s="227" t="s">
        <v>2887</v>
      </c>
      <c r="F135" s="227" t="s">
        <v>2728</v>
      </c>
      <c r="G135" s="227" t="s">
        <v>10762</v>
      </c>
      <c r="H135" s="360"/>
      <c r="I135" s="227" t="s">
        <v>2888</v>
      </c>
      <c r="J135" s="228">
        <v>13000</v>
      </c>
      <c r="K135" s="228"/>
      <c r="L135" s="228"/>
      <c r="M135" s="227" t="s">
        <v>290</v>
      </c>
      <c r="N135" s="227" t="s">
        <v>290</v>
      </c>
      <c r="O135" s="228">
        <v>120</v>
      </c>
      <c r="P135" s="228" t="s">
        <v>2889</v>
      </c>
      <c r="Q135" s="228">
        <v>13000</v>
      </c>
      <c r="R135" s="228">
        <v>200</v>
      </c>
      <c r="S135" s="228">
        <v>200</v>
      </c>
      <c r="T135" s="228" t="s">
        <v>178</v>
      </c>
      <c r="U135" s="228" t="s">
        <v>703</v>
      </c>
      <c r="V135" s="458"/>
      <c r="W135" s="227">
        <v>2007</v>
      </c>
      <c r="X135" s="228"/>
      <c r="Y135" s="228">
        <v>100</v>
      </c>
      <c r="Z135" s="228" t="s">
        <v>10763</v>
      </c>
      <c r="AA135" s="228"/>
      <c r="AB135" s="228"/>
      <c r="AC135" s="228"/>
      <c r="AD135" s="228">
        <v>100</v>
      </c>
      <c r="AE135" s="227"/>
      <c r="AF135" s="227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41"/>
      <c r="BA135" s="241"/>
      <c r="BB135" s="241"/>
      <c r="BC135" s="1291"/>
    </row>
    <row r="136" spans="1:55" s="1280" customFormat="1" ht="27" customHeight="1">
      <c r="A136" s="1410"/>
      <c r="B136" s="221"/>
      <c r="C136" s="227" t="s">
        <v>2728</v>
      </c>
      <c r="D136" s="227" t="s">
        <v>20091</v>
      </c>
      <c r="E136" s="227" t="s">
        <v>2890</v>
      </c>
      <c r="F136" s="227" t="s">
        <v>2728</v>
      </c>
      <c r="G136" s="227" t="s">
        <v>10762</v>
      </c>
      <c r="H136" s="360"/>
      <c r="I136" s="227" t="s">
        <v>2888</v>
      </c>
      <c r="J136" s="228">
        <v>11755</v>
      </c>
      <c r="K136" s="228" t="s">
        <v>2891</v>
      </c>
      <c r="L136" s="228" t="s">
        <v>2892</v>
      </c>
      <c r="M136" s="227" t="s">
        <v>469</v>
      </c>
      <c r="N136" s="227" t="s">
        <v>469</v>
      </c>
      <c r="O136" s="228">
        <v>105</v>
      </c>
      <c r="P136" s="228">
        <v>91</v>
      </c>
      <c r="Q136" s="228">
        <v>11755</v>
      </c>
      <c r="R136" s="228">
        <v>49</v>
      </c>
      <c r="S136" s="228">
        <v>200</v>
      </c>
      <c r="T136" s="228" t="s">
        <v>178</v>
      </c>
      <c r="U136" s="228" t="s">
        <v>1676</v>
      </c>
      <c r="V136" s="458"/>
      <c r="W136" s="227">
        <v>2011</v>
      </c>
      <c r="X136" s="228"/>
      <c r="Y136" s="228">
        <v>470</v>
      </c>
      <c r="Z136" s="228"/>
      <c r="AA136" s="228"/>
      <c r="AB136" s="228"/>
      <c r="AC136" s="228"/>
      <c r="AD136" s="228">
        <v>470</v>
      </c>
      <c r="AE136" s="227"/>
      <c r="AF136" s="227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41"/>
      <c r="BA136" s="241"/>
      <c r="BB136" s="241"/>
      <c r="BC136" s="1291"/>
    </row>
    <row r="137" spans="1:55" s="1280" customFormat="1" ht="27" customHeight="1">
      <c r="A137" s="1410">
        <v>3</v>
      </c>
      <c r="B137" s="221"/>
      <c r="C137" s="227" t="s">
        <v>2728</v>
      </c>
      <c r="D137" s="227" t="s">
        <v>19878</v>
      </c>
      <c r="E137" s="227" t="s">
        <v>2893</v>
      </c>
      <c r="F137" s="227" t="s">
        <v>2728</v>
      </c>
      <c r="G137" s="227" t="s">
        <v>10762</v>
      </c>
      <c r="H137" s="360"/>
      <c r="I137" s="227" t="s">
        <v>2888</v>
      </c>
      <c r="J137" s="228">
        <v>9000</v>
      </c>
      <c r="K137" s="228"/>
      <c r="L137" s="228" t="s">
        <v>2894</v>
      </c>
      <c r="M137" s="227" t="s">
        <v>469</v>
      </c>
      <c r="N137" s="227" t="s">
        <v>469</v>
      </c>
      <c r="O137" s="228">
        <v>120</v>
      </c>
      <c r="P137" s="228">
        <v>98</v>
      </c>
      <c r="Q137" s="228" t="s">
        <v>2894</v>
      </c>
      <c r="R137" s="228"/>
      <c r="S137" s="228"/>
      <c r="T137" s="228"/>
      <c r="U137" s="228"/>
      <c r="V137" s="458"/>
      <c r="W137" s="227">
        <v>2012</v>
      </c>
      <c r="X137" s="228"/>
      <c r="Y137" s="228">
        <v>104</v>
      </c>
      <c r="Z137" s="228" t="s">
        <v>711</v>
      </c>
      <c r="AA137" s="228"/>
      <c r="AB137" s="228"/>
      <c r="AC137" s="228"/>
      <c r="AD137" s="228">
        <v>104</v>
      </c>
      <c r="AE137" s="227"/>
      <c r="AF137" s="227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41"/>
      <c r="BA137" s="241"/>
      <c r="BB137" s="241"/>
      <c r="BC137" s="1291"/>
    </row>
    <row r="138" spans="1:55" s="1280" customFormat="1" ht="27" customHeight="1">
      <c r="A138" s="1410"/>
      <c r="B138" s="221"/>
      <c r="C138" s="227" t="s">
        <v>2728</v>
      </c>
      <c r="D138" s="227" t="s">
        <v>20092</v>
      </c>
      <c r="E138" s="227" t="s">
        <v>9794</v>
      </c>
      <c r="F138" s="227" t="s">
        <v>2728</v>
      </c>
      <c r="G138" s="227" t="s">
        <v>10762</v>
      </c>
      <c r="H138" s="360"/>
      <c r="I138" s="227" t="s">
        <v>2888</v>
      </c>
      <c r="J138" s="228">
        <v>7462</v>
      </c>
      <c r="K138" s="228"/>
      <c r="L138" s="228"/>
      <c r="M138" s="227" t="s">
        <v>290</v>
      </c>
      <c r="N138" s="227" t="s">
        <v>290</v>
      </c>
      <c r="O138" s="228">
        <v>84</v>
      </c>
      <c r="P138" s="228">
        <v>82</v>
      </c>
      <c r="Q138" s="228"/>
      <c r="R138" s="228"/>
      <c r="S138" s="228">
        <v>6888</v>
      </c>
      <c r="T138" s="228"/>
      <c r="U138" s="228"/>
      <c r="V138" s="458"/>
      <c r="W138" s="227">
        <v>2018</v>
      </c>
      <c r="X138" s="228"/>
      <c r="Y138" s="228">
        <v>1317</v>
      </c>
      <c r="Z138" s="228" t="s">
        <v>2928</v>
      </c>
      <c r="AA138" s="228"/>
      <c r="AB138" s="228"/>
      <c r="AC138" s="228"/>
      <c r="AD138" s="228">
        <v>1317</v>
      </c>
      <c r="AE138" s="227"/>
      <c r="AF138" s="227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41"/>
      <c r="BA138" s="241"/>
      <c r="BB138" s="241"/>
      <c r="BC138" s="1291"/>
    </row>
    <row r="139" spans="1:55" s="1280" customFormat="1" ht="27" customHeight="1">
      <c r="A139" s="154"/>
      <c r="B139" s="221"/>
      <c r="C139" s="227" t="s">
        <v>2728</v>
      </c>
      <c r="D139" s="227" t="s">
        <v>20093</v>
      </c>
      <c r="E139" s="227" t="s">
        <v>10764</v>
      </c>
      <c r="F139" s="227" t="s">
        <v>2728</v>
      </c>
      <c r="G139" s="227" t="s">
        <v>10762</v>
      </c>
      <c r="H139" s="360"/>
      <c r="I139" s="227" t="s">
        <v>2888</v>
      </c>
      <c r="J139" s="228">
        <v>11000</v>
      </c>
      <c r="K139" s="228"/>
      <c r="L139" s="228"/>
      <c r="M139" s="227" t="s">
        <v>469</v>
      </c>
      <c r="N139" s="227" t="s">
        <v>469</v>
      </c>
      <c r="O139" s="228">
        <v>96</v>
      </c>
      <c r="P139" s="228">
        <v>75</v>
      </c>
      <c r="Q139" s="228">
        <v>7200</v>
      </c>
      <c r="R139" s="228"/>
      <c r="S139" s="228"/>
      <c r="T139" s="227"/>
      <c r="U139" s="228"/>
      <c r="V139" s="458"/>
      <c r="W139" s="227"/>
      <c r="X139" s="228"/>
      <c r="Y139" s="228"/>
      <c r="Z139" s="228" t="s">
        <v>2928</v>
      </c>
      <c r="AA139" s="228"/>
      <c r="AB139" s="228"/>
      <c r="AC139" s="228"/>
      <c r="AD139" s="228">
        <v>2011</v>
      </c>
      <c r="AE139" s="227"/>
      <c r="AF139" s="227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41"/>
      <c r="BA139" s="241"/>
      <c r="BB139" s="241"/>
      <c r="BC139" s="1291"/>
    </row>
    <row r="140" spans="1:55" s="1280" customFormat="1" ht="27" customHeight="1">
      <c r="A140" s="1410"/>
      <c r="B140" s="221"/>
      <c r="C140" s="227" t="s">
        <v>2751</v>
      </c>
      <c r="D140" s="227" t="s">
        <v>20094</v>
      </c>
      <c r="E140" s="227" t="s">
        <v>2902</v>
      </c>
      <c r="F140" s="227" t="s">
        <v>2751</v>
      </c>
      <c r="G140" s="227" t="s">
        <v>10768</v>
      </c>
      <c r="H140" s="360" t="s">
        <v>2867</v>
      </c>
      <c r="I140" s="227" t="s">
        <v>12618</v>
      </c>
      <c r="J140" s="228">
        <v>9974</v>
      </c>
      <c r="K140" s="228"/>
      <c r="L140" s="228"/>
      <c r="M140" s="241" t="s">
        <v>310</v>
      </c>
      <c r="N140" s="241" t="s">
        <v>310</v>
      </c>
      <c r="O140" s="228">
        <v>110</v>
      </c>
      <c r="P140" s="228">
        <v>97</v>
      </c>
      <c r="Q140" s="228">
        <v>9800</v>
      </c>
      <c r="R140" s="228"/>
      <c r="S140" s="228"/>
      <c r="T140" s="228" t="s">
        <v>465</v>
      </c>
      <c r="U140" s="228" t="s">
        <v>332</v>
      </c>
      <c r="V140" s="458"/>
      <c r="W140" s="227">
        <v>2012</v>
      </c>
      <c r="X140" s="228">
        <v>1090</v>
      </c>
      <c r="Y140" s="228"/>
      <c r="Z140" s="228"/>
      <c r="AA140" s="228"/>
      <c r="AB140" s="228"/>
      <c r="AC140" s="228"/>
      <c r="AD140" s="228">
        <v>290</v>
      </c>
      <c r="AE140" s="227"/>
      <c r="AF140" s="227"/>
      <c r="AG140" s="233">
        <v>2</v>
      </c>
      <c r="AH140" s="233">
        <v>2</v>
      </c>
      <c r="AI140" s="233">
        <v>4</v>
      </c>
      <c r="AJ140" s="233">
        <v>200</v>
      </c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465"/>
      <c r="BA140" s="465"/>
      <c r="BB140" s="465" t="s">
        <v>2903</v>
      </c>
      <c r="BC140" s="1291"/>
    </row>
    <row r="141" spans="1:55" s="1280" customFormat="1" ht="27" customHeight="1">
      <c r="A141" s="1410"/>
      <c r="B141" s="221"/>
      <c r="C141" s="227" t="s">
        <v>2751</v>
      </c>
      <c r="D141" s="227" t="s">
        <v>20095</v>
      </c>
      <c r="E141" s="227" t="s">
        <v>2904</v>
      </c>
      <c r="F141" s="227" t="s">
        <v>2751</v>
      </c>
      <c r="G141" s="227" t="s">
        <v>10769</v>
      </c>
      <c r="H141" s="360"/>
      <c r="I141" s="227" t="s">
        <v>12645</v>
      </c>
      <c r="J141" s="228">
        <v>9300</v>
      </c>
      <c r="K141" s="228"/>
      <c r="L141" s="228"/>
      <c r="M141" s="227" t="s">
        <v>310</v>
      </c>
      <c r="N141" s="227" t="s">
        <v>310</v>
      </c>
      <c r="O141" s="228">
        <v>103</v>
      </c>
      <c r="P141" s="228">
        <v>93</v>
      </c>
      <c r="Q141" s="228">
        <v>9300</v>
      </c>
      <c r="R141" s="228"/>
      <c r="S141" s="228"/>
      <c r="T141" s="228"/>
      <c r="U141" s="228"/>
      <c r="V141" s="458"/>
      <c r="W141" s="227">
        <v>2012</v>
      </c>
      <c r="X141" s="228"/>
      <c r="Y141" s="228"/>
      <c r="Z141" s="228"/>
      <c r="AA141" s="228"/>
      <c r="AB141" s="228"/>
      <c r="AC141" s="228"/>
      <c r="AD141" s="228"/>
      <c r="AE141" s="227"/>
      <c r="AF141" s="227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41"/>
      <c r="BA141" s="241"/>
      <c r="BB141" s="241" t="s">
        <v>2905</v>
      </c>
      <c r="BC141" s="1291"/>
    </row>
    <row r="142" spans="1:55" s="1412" customFormat="1" ht="27" customHeight="1">
      <c r="A142" s="1410"/>
      <c r="B142" s="221"/>
      <c r="C142" s="227" t="s">
        <v>2751</v>
      </c>
      <c r="D142" s="227" t="s">
        <v>20096</v>
      </c>
      <c r="E142" s="227" t="s">
        <v>2906</v>
      </c>
      <c r="F142" s="227" t="s">
        <v>2751</v>
      </c>
      <c r="G142" s="227" t="s">
        <v>20097</v>
      </c>
      <c r="H142" s="360"/>
      <c r="I142" s="227" t="s">
        <v>12645</v>
      </c>
      <c r="J142" s="228">
        <v>11215</v>
      </c>
      <c r="K142" s="228"/>
      <c r="L142" s="228"/>
      <c r="M142" s="227" t="s">
        <v>2003</v>
      </c>
      <c r="N142" s="227" t="s">
        <v>2003</v>
      </c>
      <c r="O142" s="228">
        <v>102</v>
      </c>
      <c r="P142" s="228">
        <v>86</v>
      </c>
      <c r="Q142" s="228">
        <f>O142*P142</f>
        <v>8772</v>
      </c>
      <c r="R142" s="228"/>
      <c r="S142" s="228"/>
      <c r="T142" s="228"/>
      <c r="U142" s="228"/>
      <c r="V142" s="458"/>
      <c r="W142" s="227"/>
      <c r="X142" s="228"/>
      <c r="Y142" s="228"/>
      <c r="Z142" s="228"/>
      <c r="AA142" s="228"/>
      <c r="AB142" s="228"/>
      <c r="AC142" s="228"/>
      <c r="AD142" s="228"/>
      <c r="AE142" s="227"/>
      <c r="AF142" s="227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41"/>
      <c r="BA142" s="241"/>
      <c r="BB142" s="241"/>
      <c r="BC142" s="1411"/>
    </row>
    <row r="143" spans="1:55" s="1280" customFormat="1" ht="27" customHeight="1">
      <c r="A143" s="1410"/>
      <c r="B143" s="221"/>
      <c r="C143" s="227" t="s">
        <v>2751</v>
      </c>
      <c r="D143" s="227" t="s">
        <v>20096</v>
      </c>
      <c r="E143" s="227" t="s">
        <v>2906</v>
      </c>
      <c r="F143" s="227" t="s">
        <v>2751</v>
      </c>
      <c r="G143" s="227" t="s">
        <v>20097</v>
      </c>
      <c r="H143" s="360"/>
      <c r="I143" s="227" t="s">
        <v>12645</v>
      </c>
      <c r="J143" s="228">
        <v>66879</v>
      </c>
      <c r="K143" s="228"/>
      <c r="L143" s="228"/>
      <c r="M143" s="227" t="s">
        <v>290</v>
      </c>
      <c r="N143" s="227" t="s">
        <v>290</v>
      </c>
      <c r="O143" s="228">
        <v>102</v>
      </c>
      <c r="P143" s="228">
        <v>89</v>
      </c>
      <c r="Q143" s="228">
        <f>O143*P143</f>
        <v>9078</v>
      </c>
      <c r="R143" s="228">
        <v>79</v>
      </c>
      <c r="S143" s="228"/>
      <c r="T143" s="228"/>
      <c r="U143" s="228"/>
      <c r="V143" s="458"/>
      <c r="W143" s="227">
        <v>2009</v>
      </c>
      <c r="X143" s="228">
        <v>4500</v>
      </c>
      <c r="Y143" s="228"/>
      <c r="Z143" s="228"/>
      <c r="AA143" s="228"/>
      <c r="AB143" s="228"/>
      <c r="AC143" s="228"/>
      <c r="AD143" s="228">
        <v>294</v>
      </c>
      <c r="AE143" s="227"/>
      <c r="AF143" s="227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41"/>
      <c r="BA143" s="241"/>
      <c r="BB143" s="241" t="s">
        <v>2905</v>
      </c>
      <c r="BC143" s="1291" t="s">
        <v>19951</v>
      </c>
    </row>
    <row r="144" spans="1:55" s="1280" customFormat="1" ht="27" customHeight="1">
      <c r="A144" s="1410" t="s">
        <v>150</v>
      </c>
      <c r="B144" s="221"/>
      <c r="C144" s="227" t="s">
        <v>2732</v>
      </c>
      <c r="D144" s="227" t="s">
        <v>19903</v>
      </c>
      <c r="E144" s="227" t="s">
        <v>2895</v>
      </c>
      <c r="F144" s="227" t="s">
        <v>2732</v>
      </c>
      <c r="G144" s="227"/>
      <c r="H144" s="360"/>
      <c r="I144" s="227" t="s">
        <v>12619</v>
      </c>
      <c r="J144" s="228">
        <v>77786</v>
      </c>
      <c r="K144" s="228"/>
      <c r="L144" s="228"/>
      <c r="M144" s="227" t="s">
        <v>290</v>
      </c>
      <c r="N144" s="227" t="s">
        <v>290</v>
      </c>
      <c r="O144" s="228">
        <v>121</v>
      </c>
      <c r="P144" s="228">
        <v>97</v>
      </c>
      <c r="Q144" s="228">
        <v>10000</v>
      </c>
      <c r="R144" s="228">
        <v>720</v>
      </c>
      <c r="S144" s="228">
        <v>1000</v>
      </c>
      <c r="T144" s="228"/>
      <c r="U144" s="228"/>
      <c r="V144" s="458"/>
      <c r="W144" s="227">
        <v>2006</v>
      </c>
      <c r="X144" s="228"/>
      <c r="Y144" s="228"/>
      <c r="Z144" s="228"/>
      <c r="AA144" s="228"/>
      <c r="AB144" s="228"/>
      <c r="AC144" s="228"/>
      <c r="AD144" s="228">
        <v>23756</v>
      </c>
      <c r="AE144" s="227"/>
      <c r="AF144" s="227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465"/>
      <c r="BA144" s="465"/>
      <c r="BB144" s="465" t="s">
        <v>2896</v>
      </c>
      <c r="BC144" s="1291"/>
    </row>
    <row r="145" spans="1:55" s="1280" customFormat="1" ht="27" customHeight="1">
      <c r="A145" s="1410"/>
      <c r="B145" s="221"/>
      <c r="C145" s="227" t="s">
        <v>2755</v>
      </c>
      <c r="D145" s="227" t="s">
        <v>20098</v>
      </c>
      <c r="E145" s="227" t="s">
        <v>2907</v>
      </c>
      <c r="F145" s="227" t="s">
        <v>2755</v>
      </c>
      <c r="G145" s="227" t="s">
        <v>10770</v>
      </c>
      <c r="H145" s="360"/>
      <c r="I145" s="227" t="s">
        <v>10771</v>
      </c>
      <c r="J145" s="228">
        <v>11000</v>
      </c>
      <c r="K145" s="228"/>
      <c r="L145" s="228"/>
      <c r="M145" s="227" t="s">
        <v>290</v>
      </c>
      <c r="N145" s="227" t="s">
        <v>290</v>
      </c>
      <c r="O145" s="228">
        <v>110</v>
      </c>
      <c r="P145" s="228">
        <v>100</v>
      </c>
      <c r="Q145" s="228">
        <v>11000</v>
      </c>
      <c r="R145" s="228">
        <v>300</v>
      </c>
      <c r="S145" s="228">
        <v>300</v>
      </c>
      <c r="T145" s="228"/>
      <c r="U145" s="228"/>
      <c r="V145" s="458"/>
      <c r="W145" s="227">
        <v>1999</v>
      </c>
      <c r="X145" s="228"/>
      <c r="Y145" s="228"/>
      <c r="Z145" s="228"/>
      <c r="AA145" s="228"/>
      <c r="AB145" s="228"/>
      <c r="AC145" s="228"/>
      <c r="AD145" s="228"/>
      <c r="AE145" s="227"/>
      <c r="AF145" s="227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41"/>
      <c r="BA145" s="241"/>
      <c r="BB145" s="241"/>
      <c r="BC145" s="1291"/>
    </row>
    <row r="146" spans="1:55" s="214" customFormat="1" ht="27" customHeight="1">
      <c r="A146" s="1410"/>
      <c r="B146" s="221"/>
      <c r="C146" s="227" t="s">
        <v>2755</v>
      </c>
      <c r="D146" s="227" t="s">
        <v>20099</v>
      </c>
      <c r="E146" s="227" t="s">
        <v>2908</v>
      </c>
      <c r="F146" s="227" t="s">
        <v>2755</v>
      </c>
      <c r="G146" s="227" t="s">
        <v>10770</v>
      </c>
      <c r="H146" s="360"/>
      <c r="I146" s="227" t="s">
        <v>10771</v>
      </c>
      <c r="J146" s="228">
        <v>9500</v>
      </c>
      <c r="K146" s="228"/>
      <c r="L146" s="228"/>
      <c r="M146" s="227" t="s">
        <v>290</v>
      </c>
      <c r="N146" s="227" t="s">
        <v>290</v>
      </c>
      <c r="O146" s="228">
        <v>110</v>
      </c>
      <c r="P146" s="228">
        <v>95</v>
      </c>
      <c r="Q146" s="228">
        <v>9500</v>
      </c>
      <c r="R146" s="228"/>
      <c r="S146" s="228"/>
      <c r="T146" s="228"/>
      <c r="U146" s="228"/>
      <c r="V146" s="458"/>
      <c r="W146" s="227">
        <v>2013</v>
      </c>
      <c r="X146" s="228"/>
      <c r="Y146" s="228"/>
      <c r="Z146" s="228"/>
      <c r="AA146" s="228"/>
      <c r="AB146" s="228"/>
      <c r="AC146" s="228"/>
      <c r="AD146" s="228">
        <v>1550</v>
      </c>
      <c r="AE146" s="227"/>
      <c r="AF146" s="227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41"/>
      <c r="BA146" s="241"/>
      <c r="BB146" s="241"/>
      <c r="BC146" s="1291"/>
    </row>
    <row r="147" spans="1:55" s="1280" customFormat="1" ht="27" customHeight="1">
      <c r="A147" s="1410"/>
      <c r="B147" s="221"/>
      <c r="C147" s="227" t="s">
        <v>2755</v>
      </c>
      <c r="D147" s="227" t="s">
        <v>20100</v>
      </c>
      <c r="E147" s="227" t="s">
        <v>8406</v>
      </c>
      <c r="F147" s="227" t="s">
        <v>2755</v>
      </c>
      <c r="G147" s="227" t="s">
        <v>10772</v>
      </c>
      <c r="H147" s="360"/>
      <c r="I147" s="227" t="s">
        <v>16300</v>
      </c>
      <c r="J147" s="228">
        <v>39800</v>
      </c>
      <c r="K147" s="228">
        <v>10747</v>
      </c>
      <c r="L147" s="228"/>
      <c r="M147" s="227" t="s">
        <v>290</v>
      </c>
      <c r="N147" s="227" t="s">
        <v>290</v>
      </c>
      <c r="O147" s="228">
        <v>110</v>
      </c>
      <c r="P147" s="228">
        <v>95</v>
      </c>
      <c r="Q147" s="228">
        <v>10746</v>
      </c>
      <c r="R147" s="228"/>
      <c r="S147" s="228"/>
      <c r="T147" s="228"/>
      <c r="U147" s="228"/>
      <c r="V147" s="458"/>
      <c r="W147" s="227">
        <v>2017</v>
      </c>
      <c r="X147" s="228"/>
      <c r="Y147" s="228"/>
      <c r="Z147" s="228"/>
      <c r="AA147" s="228"/>
      <c r="AB147" s="228"/>
      <c r="AC147" s="228"/>
      <c r="AD147" s="228"/>
      <c r="AE147" s="227"/>
      <c r="AF147" s="227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41"/>
      <c r="BA147" s="241"/>
      <c r="BB147" s="241" t="s">
        <v>8407</v>
      </c>
      <c r="BC147" s="1291"/>
    </row>
    <row r="148" spans="1:55" s="1280" customFormat="1" ht="27" customHeight="1">
      <c r="A148" s="1410"/>
      <c r="B148" s="221"/>
      <c r="C148" s="241" t="s">
        <v>2789</v>
      </c>
      <c r="D148" s="227" t="s">
        <v>20101</v>
      </c>
      <c r="E148" s="241" t="s">
        <v>2913</v>
      </c>
      <c r="F148" s="241" t="s">
        <v>2789</v>
      </c>
      <c r="G148" s="241" t="s">
        <v>12743</v>
      </c>
      <c r="H148" s="241"/>
      <c r="I148" s="241" t="s">
        <v>12743</v>
      </c>
      <c r="J148" s="244">
        <v>6789</v>
      </c>
      <c r="K148" s="244" t="s">
        <v>389</v>
      </c>
      <c r="L148" s="244" t="s">
        <v>389</v>
      </c>
      <c r="M148" s="241" t="s">
        <v>469</v>
      </c>
      <c r="N148" s="241" t="s">
        <v>469</v>
      </c>
      <c r="O148" s="244">
        <v>100</v>
      </c>
      <c r="P148" s="244">
        <v>93</v>
      </c>
      <c r="Q148" s="244">
        <v>6789</v>
      </c>
      <c r="R148" s="244" t="s">
        <v>389</v>
      </c>
      <c r="S148" s="244" t="s">
        <v>389</v>
      </c>
      <c r="T148" s="241"/>
      <c r="U148" s="241"/>
      <c r="V148" s="458"/>
      <c r="W148" s="241">
        <v>2010</v>
      </c>
      <c r="X148" s="241"/>
      <c r="Y148" s="241"/>
      <c r="Z148" s="241"/>
      <c r="AA148" s="241"/>
      <c r="AB148" s="241"/>
      <c r="AC148" s="241"/>
      <c r="AD148" s="244">
        <v>400</v>
      </c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 t="s">
        <v>2914</v>
      </c>
      <c r="BC148" s="1291"/>
    </row>
    <row r="149" spans="1:55" s="1280" customFormat="1" ht="27" customHeight="1">
      <c r="A149" s="1410"/>
      <c r="B149" s="221"/>
      <c r="C149" s="227" t="s">
        <v>2789</v>
      </c>
      <c r="D149" s="227" t="s">
        <v>20102</v>
      </c>
      <c r="E149" s="227" t="s">
        <v>2915</v>
      </c>
      <c r="F149" s="227" t="s">
        <v>2789</v>
      </c>
      <c r="G149" s="227" t="s">
        <v>20103</v>
      </c>
      <c r="H149" s="360"/>
      <c r="I149" s="227" t="s">
        <v>10775</v>
      </c>
      <c r="J149" s="228">
        <v>4432</v>
      </c>
      <c r="K149" s="228" t="s">
        <v>389</v>
      </c>
      <c r="L149" s="228" t="s">
        <v>389</v>
      </c>
      <c r="M149" s="227" t="s">
        <v>290</v>
      </c>
      <c r="N149" s="227" t="s">
        <v>1979</v>
      </c>
      <c r="O149" s="228">
        <v>61</v>
      </c>
      <c r="P149" s="228">
        <v>61</v>
      </c>
      <c r="Q149" s="228">
        <v>4432</v>
      </c>
      <c r="R149" s="228" t="s">
        <v>389</v>
      </c>
      <c r="S149" s="228" t="s">
        <v>389</v>
      </c>
      <c r="T149" s="228"/>
      <c r="U149" s="228"/>
      <c r="V149" s="458"/>
      <c r="W149" s="227">
        <v>2014</v>
      </c>
      <c r="X149" s="228"/>
      <c r="Y149" s="228"/>
      <c r="Z149" s="228"/>
      <c r="AA149" s="228"/>
      <c r="AB149" s="228"/>
      <c r="AC149" s="228"/>
      <c r="AD149" s="228">
        <v>405</v>
      </c>
      <c r="AE149" s="227"/>
      <c r="AF149" s="227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41"/>
      <c r="BA149" s="241"/>
      <c r="BB149" s="241"/>
      <c r="BC149" s="1291"/>
    </row>
    <row r="150" spans="1:55" s="1280" customFormat="1" ht="24" customHeight="1">
      <c r="A150" s="1410"/>
      <c r="B150" s="221"/>
      <c r="C150" s="227" t="s">
        <v>2789</v>
      </c>
      <c r="D150" s="227" t="s">
        <v>20104</v>
      </c>
      <c r="E150" s="227" t="s">
        <v>20105</v>
      </c>
      <c r="F150" s="227" t="s">
        <v>12743</v>
      </c>
      <c r="G150" s="227" t="s">
        <v>20103</v>
      </c>
      <c r="H150" s="360"/>
      <c r="I150" s="227" t="s">
        <v>20106</v>
      </c>
      <c r="J150" s="228">
        <v>32798</v>
      </c>
      <c r="K150" s="228"/>
      <c r="L150" s="228"/>
      <c r="M150" s="227" t="s">
        <v>1979</v>
      </c>
      <c r="N150" s="227" t="s">
        <v>1979</v>
      </c>
      <c r="O150" s="228">
        <v>107</v>
      </c>
      <c r="P150" s="228">
        <v>90</v>
      </c>
      <c r="Q150" s="228">
        <v>11070</v>
      </c>
      <c r="R150" s="228"/>
      <c r="S150" s="228"/>
      <c r="T150" s="228"/>
      <c r="U150" s="228"/>
      <c r="V150" s="458"/>
      <c r="W150" s="227">
        <v>2024</v>
      </c>
      <c r="X150" s="228"/>
      <c r="Y150" s="228"/>
      <c r="Z150" s="228"/>
      <c r="AA150" s="228"/>
      <c r="AB150" s="228"/>
      <c r="AC150" s="228"/>
      <c r="AD150" s="228" t="s">
        <v>16275</v>
      </c>
      <c r="AE150" s="227"/>
      <c r="AF150" s="227"/>
      <c r="AG150" s="233">
        <v>1</v>
      </c>
      <c r="AH150" s="233"/>
      <c r="AI150" s="233">
        <v>6</v>
      </c>
      <c r="AJ150" s="233"/>
      <c r="AK150" s="233"/>
      <c r="AL150" s="233"/>
      <c r="AM150" s="233" t="s">
        <v>2005</v>
      </c>
      <c r="AN150" s="233">
        <v>1</v>
      </c>
      <c r="AO150" s="233">
        <v>153.19999999999999</v>
      </c>
      <c r="AP150" s="233"/>
      <c r="AQ150" s="233"/>
      <c r="AR150" s="233"/>
      <c r="AS150" s="233"/>
      <c r="AT150" s="233"/>
      <c r="AU150" s="233"/>
      <c r="AV150" s="233"/>
      <c r="AW150" s="233"/>
      <c r="AX150" s="233"/>
      <c r="AY150" s="233"/>
      <c r="AZ150" s="241"/>
      <c r="BA150" s="241"/>
      <c r="BB150" s="241"/>
      <c r="BC150" s="1291"/>
    </row>
    <row r="151" spans="1:55" s="1280" customFormat="1" ht="24" customHeight="1">
      <c r="A151" s="1410"/>
      <c r="B151" s="1402"/>
      <c r="C151" s="227" t="s">
        <v>2773</v>
      </c>
      <c r="D151" s="227" t="s">
        <v>19933</v>
      </c>
      <c r="E151" s="227" t="s">
        <v>2909</v>
      </c>
      <c r="F151" s="227" t="s">
        <v>2773</v>
      </c>
      <c r="G151" s="227" t="s">
        <v>10660</v>
      </c>
      <c r="H151" s="360"/>
      <c r="I151" s="227" t="s">
        <v>2773</v>
      </c>
      <c r="J151" s="228">
        <v>66879</v>
      </c>
      <c r="K151" s="228"/>
      <c r="L151" s="228"/>
      <c r="M151" s="227" t="s">
        <v>290</v>
      </c>
      <c r="N151" s="227" t="s">
        <v>290</v>
      </c>
      <c r="O151" s="228">
        <v>97</v>
      </c>
      <c r="P151" s="228">
        <v>86.8</v>
      </c>
      <c r="Q151" s="228"/>
      <c r="R151" s="228"/>
      <c r="S151" s="228"/>
      <c r="T151" s="228"/>
      <c r="U151" s="228"/>
      <c r="V151" s="458"/>
      <c r="W151" s="227">
        <v>2009</v>
      </c>
      <c r="X151" s="228"/>
      <c r="Y151" s="228"/>
      <c r="Z151" s="228"/>
      <c r="AA151" s="228"/>
      <c r="AB151" s="228"/>
      <c r="AC151" s="228"/>
      <c r="AD151" s="228"/>
      <c r="AE151" s="227"/>
      <c r="AF151" s="227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  <c r="AY151" s="233"/>
      <c r="AZ151" s="241"/>
      <c r="BA151" s="241"/>
      <c r="BB151" s="241" t="s">
        <v>2910</v>
      </c>
      <c r="BC151" s="1291"/>
    </row>
    <row r="152" spans="1:55" s="1280" customFormat="1" ht="24" customHeight="1">
      <c r="A152" s="1410"/>
      <c r="B152" s="221"/>
      <c r="C152" s="227" t="s">
        <v>2773</v>
      </c>
      <c r="D152" s="227" t="s">
        <v>20107</v>
      </c>
      <c r="E152" s="227" t="s">
        <v>2911</v>
      </c>
      <c r="F152" s="227" t="s">
        <v>2773</v>
      </c>
      <c r="G152" s="227" t="s">
        <v>10660</v>
      </c>
      <c r="H152" s="360"/>
      <c r="I152" s="227" t="s">
        <v>2773</v>
      </c>
      <c r="J152" s="228">
        <v>20529</v>
      </c>
      <c r="K152" s="228"/>
      <c r="L152" s="228"/>
      <c r="M152" s="227" t="s">
        <v>1979</v>
      </c>
      <c r="N152" s="227" t="s">
        <v>1979</v>
      </c>
      <c r="O152" s="228">
        <v>95</v>
      </c>
      <c r="P152" s="228">
        <v>90</v>
      </c>
      <c r="Q152" s="228"/>
      <c r="R152" s="228"/>
      <c r="S152" s="228"/>
      <c r="T152" s="228"/>
      <c r="U152" s="228"/>
      <c r="V152" s="458"/>
      <c r="W152" s="227">
        <v>2013</v>
      </c>
      <c r="X152" s="228"/>
      <c r="Y152" s="228"/>
      <c r="Z152" s="228"/>
      <c r="AA152" s="228"/>
      <c r="AB152" s="228"/>
      <c r="AC152" s="228"/>
      <c r="AD152" s="228"/>
      <c r="AE152" s="227"/>
      <c r="AF152" s="227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  <c r="AY152" s="233"/>
      <c r="AZ152" s="241"/>
      <c r="BA152" s="241"/>
      <c r="BB152" s="241"/>
      <c r="BC152" s="1291"/>
    </row>
    <row r="153" spans="1:55" s="1280" customFormat="1" ht="24" customHeight="1">
      <c r="A153" s="1410"/>
      <c r="B153" s="221"/>
      <c r="C153" s="227" t="s">
        <v>1465</v>
      </c>
      <c r="D153" s="227" t="s">
        <v>19730</v>
      </c>
      <c r="E153" s="227" t="s">
        <v>2900</v>
      </c>
      <c r="F153" s="227" t="s">
        <v>1465</v>
      </c>
      <c r="G153" s="227"/>
      <c r="H153" s="360"/>
      <c r="I153" s="227" t="s">
        <v>16227</v>
      </c>
      <c r="J153" s="228">
        <v>9108</v>
      </c>
      <c r="K153" s="228"/>
      <c r="L153" s="228"/>
      <c r="M153" s="227" t="s">
        <v>290</v>
      </c>
      <c r="N153" s="227" t="s">
        <v>290</v>
      </c>
      <c r="O153" s="228">
        <v>105</v>
      </c>
      <c r="P153" s="228">
        <v>95</v>
      </c>
      <c r="Q153" s="228">
        <v>9108</v>
      </c>
      <c r="R153" s="228"/>
      <c r="S153" s="228"/>
      <c r="T153" s="228"/>
      <c r="U153" s="228"/>
      <c r="V153" s="458"/>
      <c r="W153" s="227">
        <v>2015</v>
      </c>
      <c r="X153" s="228"/>
      <c r="Y153" s="228"/>
      <c r="Z153" s="228"/>
      <c r="AA153" s="228"/>
      <c r="AB153" s="228"/>
      <c r="AC153" s="228"/>
      <c r="AD153" s="228">
        <v>600</v>
      </c>
      <c r="AE153" s="227"/>
      <c r="AF153" s="227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  <c r="AY153" s="233"/>
      <c r="AZ153" s="241"/>
      <c r="BA153" s="241"/>
      <c r="BB153" s="241"/>
      <c r="BC153" s="1291"/>
    </row>
    <row r="154" spans="1:55" s="1280" customFormat="1" ht="24" customHeight="1">
      <c r="A154" s="1410"/>
      <c r="B154" s="221"/>
      <c r="C154" s="233" t="s">
        <v>1465</v>
      </c>
      <c r="D154" s="227" t="s">
        <v>20108</v>
      </c>
      <c r="E154" s="260" t="s">
        <v>10773</v>
      </c>
      <c r="F154" s="233" t="s">
        <v>1465</v>
      </c>
      <c r="G154" s="233"/>
      <c r="H154" s="238"/>
      <c r="I154" s="233" t="s">
        <v>16301</v>
      </c>
      <c r="J154" s="228">
        <v>2878</v>
      </c>
      <c r="K154" s="228"/>
      <c r="L154" s="228"/>
      <c r="M154" s="227" t="s">
        <v>290</v>
      </c>
      <c r="N154" s="227" t="s">
        <v>290</v>
      </c>
      <c r="O154" s="228">
        <v>65</v>
      </c>
      <c r="P154" s="228">
        <v>26</v>
      </c>
      <c r="Q154" s="443">
        <v>1976</v>
      </c>
      <c r="R154" s="443"/>
      <c r="S154" s="443"/>
      <c r="T154" s="443"/>
      <c r="U154" s="443"/>
      <c r="V154" s="458"/>
      <c r="W154" s="302">
        <v>2010</v>
      </c>
      <c r="X154" s="443"/>
      <c r="Y154" s="443"/>
      <c r="Z154" s="443"/>
      <c r="AA154" s="443"/>
      <c r="AB154" s="443"/>
      <c r="AC154" s="443"/>
      <c r="AD154" s="443">
        <v>348</v>
      </c>
      <c r="AE154" s="227"/>
      <c r="AF154" s="227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1291"/>
    </row>
    <row r="155" spans="1:55" s="1280" customFormat="1" ht="24" customHeight="1">
      <c r="A155" s="1410"/>
      <c r="B155" s="221"/>
      <c r="C155" s="241" t="s">
        <v>1465</v>
      </c>
      <c r="D155" s="227" t="s">
        <v>20109</v>
      </c>
      <c r="E155" s="243" t="s">
        <v>10774</v>
      </c>
      <c r="F155" s="241" t="s">
        <v>1465</v>
      </c>
      <c r="G155" s="241"/>
      <c r="H155" s="241"/>
      <c r="I155" s="241" t="s">
        <v>26553</v>
      </c>
      <c r="J155" s="244">
        <v>21690</v>
      </c>
      <c r="K155" s="244"/>
      <c r="L155" s="244"/>
      <c r="M155" s="241" t="s">
        <v>290</v>
      </c>
      <c r="N155" s="241" t="s">
        <v>290</v>
      </c>
      <c r="O155" s="244">
        <v>61</v>
      </c>
      <c r="P155" s="244">
        <v>61</v>
      </c>
      <c r="Q155" s="244">
        <v>3857</v>
      </c>
      <c r="R155" s="244"/>
      <c r="S155" s="244"/>
      <c r="T155" s="241"/>
      <c r="U155" s="241"/>
      <c r="V155" s="458"/>
      <c r="W155" s="241">
        <v>2016</v>
      </c>
      <c r="X155" s="241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  <c r="BA155" s="241"/>
      <c r="BB155" s="244" t="s">
        <v>8815</v>
      </c>
      <c r="BC155" s="1291"/>
    </row>
    <row r="156" spans="1:55" s="1280" customFormat="1" ht="24" customHeight="1">
      <c r="A156" s="1410"/>
      <c r="B156" s="221"/>
      <c r="C156" s="227" t="s">
        <v>2771</v>
      </c>
      <c r="D156" s="227" t="s">
        <v>20110</v>
      </c>
      <c r="E156" s="227" t="s">
        <v>2912</v>
      </c>
      <c r="F156" s="227" t="s">
        <v>2771</v>
      </c>
      <c r="G156" s="227" t="s">
        <v>10776</v>
      </c>
      <c r="H156" s="360"/>
      <c r="I156" s="227" t="s">
        <v>8217</v>
      </c>
      <c r="J156" s="228">
        <v>9461.6</v>
      </c>
      <c r="K156" s="228"/>
      <c r="L156" s="228"/>
      <c r="M156" s="227" t="s">
        <v>290</v>
      </c>
      <c r="N156" s="227" t="s">
        <v>290</v>
      </c>
      <c r="O156" s="228">
        <v>99</v>
      </c>
      <c r="P156" s="228">
        <v>95</v>
      </c>
      <c r="Q156" s="228">
        <v>9461.6</v>
      </c>
      <c r="R156" s="228" t="s">
        <v>714</v>
      </c>
      <c r="S156" s="228">
        <v>500</v>
      </c>
      <c r="T156" s="228"/>
      <c r="U156" s="228"/>
      <c r="V156" s="458"/>
      <c r="W156" s="227">
        <v>2014</v>
      </c>
      <c r="X156" s="228"/>
      <c r="Y156" s="228"/>
      <c r="Z156" s="228"/>
      <c r="AA156" s="228"/>
      <c r="AB156" s="228"/>
      <c r="AC156" s="228"/>
      <c r="AD156" s="228">
        <v>1143</v>
      </c>
      <c r="AE156" s="227"/>
      <c r="AF156" s="227"/>
      <c r="AG156" s="233"/>
      <c r="AH156" s="233"/>
      <c r="AI156" s="233"/>
      <c r="AJ156" s="233"/>
      <c r="AK156" s="233"/>
      <c r="AL156" s="233"/>
      <c r="AM156" s="233"/>
      <c r="AN156" s="233"/>
      <c r="AO156" s="233"/>
      <c r="AP156" s="233"/>
      <c r="AQ156" s="233"/>
      <c r="AR156" s="233"/>
      <c r="AS156" s="233"/>
      <c r="AT156" s="233"/>
      <c r="AU156" s="233"/>
      <c r="AV156" s="233"/>
      <c r="AW156" s="233"/>
      <c r="AX156" s="233"/>
      <c r="AY156" s="233"/>
      <c r="AZ156" s="241"/>
      <c r="BA156" s="241"/>
      <c r="BB156" s="241"/>
      <c r="BC156" s="1291"/>
    </row>
    <row r="157" spans="1:55" s="1280" customFormat="1" ht="24" customHeight="1">
      <c r="A157" s="1410"/>
      <c r="B157" s="221"/>
      <c r="C157" s="227" t="s">
        <v>2827</v>
      </c>
      <c r="D157" s="227" t="s">
        <v>20111</v>
      </c>
      <c r="E157" s="227" t="s">
        <v>2931</v>
      </c>
      <c r="F157" s="227" t="s">
        <v>2827</v>
      </c>
      <c r="G157" s="227"/>
      <c r="H157" s="360"/>
      <c r="I157" s="227" t="s">
        <v>2829</v>
      </c>
      <c r="J157" s="228">
        <v>116078</v>
      </c>
      <c r="K157" s="228"/>
      <c r="L157" s="228"/>
      <c r="M157" s="227" t="s">
        <v>469</v>
      </c>
      <c r="N157" s="227" t="s">
        <v>469</v>
      </c>
      <c r="O157" s="228">
        <v>105</v>
      </c>
      <c r="P157" s="228">
        <v>92</v>
      </c>
      <c r="Q157" s="228">
        <v>22498</v>
      </c>
      <c r="R157" s="228"/>
      <c r="S157" s="228"/>
      <c r="T157" s="228"/>
      <c r="U157" s="228"/>
      <c r="V157" s="458"/>
      <c r="W157" s="227">
        <v>2011</v>
      </c>
      <c r="X157" s="228"/>
      <c r="Y157" s="228"/>
      <c r="Z157" s="228"/>
      <c r="AA157" s="228"/>
      <c r="AB157" s="228"/>
      <c r="AC157" s="228"/>
      <c r="AD157" s="228">
        <v>800</v>
      </c>
      <c r="AE157" s="227"/>
      <c r="AF157" s="227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  <c r="AY157" s="233"/>
      <c r="AZ157" s="241"/>
      <c r="BA157" s="241"/>
      <c r="BB157" s="241" t="s">
        <v>2165</v>
      </c>
      <c r="BC157" s="1291"/>
    </row>
    <row r="158" spans="1:55" s="1280" customFormat="1" ht="24" customHeight="1">
      <c r="A158" s="1413"/>
      <c r="B158" s="221"/>
      <c r="C158" s="227" t="s">
        <v>12804</v>
      </c>
      <c r="D158" s="227" t="s">
        <v>20112</v>
      </c>
      <c r="E158" s="227" t="s">
        <v>16302</v>
      </c>
      <c r="F158" s="227" t="s">
        <v>12804</v>
      </c>
      <c r="G158" s="227"/>
      <c r="H158" s="360"/>
      <c r="I158" s="227" t="s">
        <v>12804</v>
      </c>
      <c r="J158" s="228">
        <v>12200</v>
      </c>
      <c r="K158" s="228"/>
      <c r="L158" s="228"/>
      <c r="M158" s="227" t="s">
        <v>12475</v>
      </c>
      <c r="N158" s="227" t="s">
        <v>1979</v>
      </c>
      <c r="O158" s="228"/>
      <c r="P158" s="228"/>
      <c r="Q158" s="228"/>
      <c r="R158" s="228"/>
      <c r="S158" s="228"/>
      <c r="T158" s="228"/>
      <c r="U158" s="228"/>
      <c r="V158" s="458"/>
      <c r="W158" s="227">
        <v>2012</v>
      </c>
      <c r="X158" s="228"/>
      <c r="Y158" s="228"/>
      <c r="Z158" s="228"/>
      <c r="AA158" s="228"/>
      <c r="AB158" s="228"/>
      <c r="AC158" s="228"/>
      <c r="AD158" s="228"/>
      <c r="AE158" s="227"/>
      <c r="AF158" s="227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  <c r="AY158" s="233"/>
      <c r="AZ158" s="241"/>
      <c r="BA158" s="241"/>
      <c r="BB158" s="419"/>
      <c r="BC158" s="1291"/>
    </row>
    <row r="159" spans="1:55" s="1280" customFormat="1" ht="24" customHeight="1">
      <c r="A159" s="1413"/>
      <c r="B159" s="221"/>
      <c r="C159" s="227" t="s">
        <v>2816</v>
      </c>
      <c r="D159" s="227" t="s">
        <v>20113</v>
      </c>
      <c r="E159" s="227" t="s">
        <v>2924</v>
      </c>
      <c r="F159" s="227" t="s">
        <v>2816</v>
      </c>
      <c r="G159" s="227" t="s">
        <v>10777</v>
      </c>
      <c r="H159" s="360"/>
      <c r="I159" s="227" t="s">
        <v>12650</v>
      </c>
      <c r="J159" s="228">
        <v>8744</v>
      </c>
      <c r="K159" s="228"/>
      <c r="L159" s="228"/>
      <c r="M159" s="227" t="s">
        <v>469</v>
      </c>
      <c r="N159" s="227" t="s">
        <v>469</v>
      </c>
      <c r="O159" s="228">
        <v>102</v>
      </c>
      <c r="P159" s="228">
        <v>86</v>
      </c>
      <c r="Q159" s="228">
        <v>10866</v>
      </c>
      <c r="R159" s="228"/>
      <c r="S159" s="228"/>
      <c r="T159" s="227"/>
      <c r="U159" s="228"/>
      <c r="V159" s="458"/>
      <c r="W159" s="227">
        <v>2010</v>
      </c>
      <c r="X159" s="228"/>
      <c r="Y159" s="228"/>
      <c r="Z159" s="228"/>
      <c r="AA159" s="228"/>
      <c r="AB159" s="228"/>
      <c r="AC159" s="228"/>
      <c r="AD159" s="228">
        <v>4700</v>
      </c>
      <c r="AE159" s="227"/>
      <c r="AF159" s="227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/>
      <c r="AY159" s="233"/>
      <c r="AZ159" s="241"/>
      <c r="BA159" s="241"/>
      <c r="BB159" s="227" t="s">
        <v>13116</v>
      </c>
      <c r="BC159" s="1291"/>
    </row>
    <row r="160" spans="1:55" s="1280" customFormat="1" ht="24" customHeight="1">
      <c r="A160" s="1413"/>
      <c r="B160" s="1402"/>
      <c r="C160" s="227" t="s">
        <v>2816</v>
      </c>
      <c r="D160" s="227" t="s">
        <v>20114</v>
      </c>
      <c r="E160" s="227" t="s">
        <v>2925</v>
      </c>
      <c r="F160" s="227" t="s">
        <v>2816</v>
      </c>
      <c r="G160" s="227" t="s">
        <v>10777</v>
      </c>
      <c r="H160" s="360"/>
      <c r="I160" s="227" t="s">
        <v>12650</v>
      </c>
      <c r="J160" s="228">
        <v>8408</v>
      </c>
      <c r="K160" s="228"/>
      <c r="L160" s="228"/>
      <c r="M160" s="227" t="s">
        <v>290</v>
      </c>
      <c r="N160" s="227" t="s">
        <v>469</v>
      </c>
      <c r="O160" s="228">
        <v>100</v>
      </c>
      <c r="P160" s="228">
        <v>80</v>
      </c>
      <c r="Q160" s="228">
        <v>8404</v>
      </c>
      <c r="R160" s="228">
        <v>50</v>
      </c>
      <c r="S160" s="228">
        <v>50</v>
      </c>
      <c r="T160" s="227"/>
      <c r="U160" s="228"/>
      <c r="V160" s="458"/>
      <c r="W160" s="227">
        <v>2013</v>
      </c>
      <c r="X160" s="228"/>
      <c r="Y160" s="228"/>
      <c r="Z160" s="228"/>
      <c r="AA160" s="228"/>
      <c r="AB160" s="228"/>
      <c r="AC160" s="228"/>
      <c r="AD160" s="228">
        <v>23365</v>
      </c>
      <c r="AE160" s="227"/>
      <c r="AF160" s="227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41"/>
      <c r="BA160" s="241"/>
      <c r="BB160" s="241"/>
      <c r="BC160" s="1291"/>
    </row>
    <row r="161" spans="1:55" s="1280" customFormat="1" ht="24" customHeight="1">
      <c r="A161" s="1413"/>
      <c r="B161" s="1402"/>
      <c r="C161" s="227" t="s">
        <v>12678</v>
      </c>
      <c r="D161" s="227" t="s">
        <v>20114</v>
      </c>
      <c r="E161" s="227" t="s">
        <v>2926</v>
      </c>
      <c r="F161" s="227" t="s">
        <v>2816</v>
      </c>
      <c r="G161" s="227" t="s">
        <v>10777</v>
      </c>
      <c r="H161" s="360"/>
      <c r="I161" s="227" t="s">
        <v>12650</v>
      </c>
      <c r="J161" s="228">
        <v>4313</v>
      </c>
      <c r="K161" s="228"/>
      <c r="L161" s="228"/>
      <c r="M161" s="227" t="s">
        <v>290</v>
      </c>
      <c r="N161" s="227" t="s">
        <v>290</v>
      </c>
      <c r="O161" s="228">
        <v>65</v>
      </c>
      <c r="P161" s="228">
        <v>61</v>
      </c>
      <c r="Q161" s="228">
        <v>4313</v>
      </c>
      <c r="R161" s="228">
        <v>50</v>
      </c>
      <c r="S161" s="228">
        <v>50</v>
      </c>
      <c r="T161" s="228"/>
      <c r="U161" s="228"/>
      <c r="V161" s="458"/>
      <c r="W161" s="227">
        <v>2013</v>
      </c>
      <c r="X161" s="228"/>
      <c r="Y161" s="228"/>
      <c r="Z161" s="228"/>
      <c r="AA161" s="228"/>
      <c r="AB161" s="228"/>
      <c r="AC161" s="228"/>
      <c r="AD161" s="228">
        <v>23365</v>
      </c>
      <c r="AE161" s="227"/>
      <c r="AF161" s="227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  <c r="AY161" s="233"/>
      <c r="AZ161" s="241"/>
      <c r="BA161" s="241"/>
      <c r="BB161" s="241"/>
      <c r="BC161" s="1291"/>
    </row>
    <row r="162" spans="1:55" s="1280" customFormat="1" ht="24" customHeight="1">
      <c r="A162" s="1413"/>
      <c r="B162" s="1402"/>
      <c r="C162" s="227" t="s">
        <v>2816</v>
      </c>
      <c r="D162" s="227" t="s">
        <v>20115</v>
      </c>
      <c r="E162" s="227" t="s">
        <v>2927</v>
      </c>
      <c r="F162" s="227" t="s">
        <v>2816</v>
      </c>
      <c r="G162" s="227" t="s">
        <v>10777</v>
      </c>
      <c r="H162" s="360"/>
      <c r="I162" s="227" t="s">
        <v>12650</v>
      </c>
      <c r="J162" s="228">
        <v>9576</v>
      </c>
      <c r="K162" s="228"/>
      <c r="L162" s="228"/>
      <c r="M162" s="227" t="s">
        <v>290</v>
      </c>
      <c r="N162" s="227" t="s">
        <v>290</v>
      </c>
      <c r="O162" s="228">
        <v>105</v>
      </c>
      <c r="P162" s="228">
        <v>90</v>
      </c>
      <c r="Q162" s="228">
        <v>9576</v>
      </c>
      <c r="R162" s="228">
        <v>88</v>
      </c>
      <c r="S162" s="228">
        <v>88</v>
      </c>
      <c r="T162" s="228"/>
      <c r="U162" s="228"/>
      <c r="V162" s="458"/>
      <c r="W162" s="227">
        <v>2016</v>
      </c>
      <c r="X162" s="228"/>
      <c r="Y162" s="228"/>
      <c r="Z162" s="228"/>
      <c r="AA162" s="228"/>
      <c r="AB162" s="228"/>
      <c r="AC162" s="228"/>
      <c r="AD162" s="228">
        <v>24000</v>
      </c>
      <c r="AE162" s="227"/>
      <c r="AF162" s="227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1291"/>
    </row>
    <row r="163" spans="1:55" s="1280" customFormat="1" ht="24" customHeight="1">
      <c r="A163" s="1413"/>
      <c r="B163" s="221"/>
      <c r="C163" s="227" t="s">
        <v>2797</v>
      </c>
      <c r="D163" s="227" t="s">
        <v>20116</v>
      </c>
      <c r="E163" s="227" t="s">
        <v>2916</v>
      </c>
      <c r="F163" s="227" t="s">
        <v>2797</v>
      </c>
      <c r="G163" s="227"/>
      <c r="H163" s="360"/>
      <c r="I163" s="227" t="s">
        <v>10778</v>
      </c>
      <c r="J163" s="228">
        <v>10000</v>
      </c>
      <c r="K163" s="228"/>
      <c r="L163" s="228"/>
      <c r="M163" s="227" t="s">
        <v>469</v>
      </c>
      <c r="N163" s="227" t="s">
        <v>469</v>
      </c>
      <c r="O163" s="228">
        <v>105</v>
      </c>
      <c r="P163" s="228">
        <v>95</v>
      </c>
      <c r="Q163" s="228">
        <v>10000</v>
      </c>
      <c r="R163" s="228"/>
      <c r="S163" s="228"/>
      <c r="T163" s="228"/>
      <c r="U163" s="228"/>
      <c r="V163" s="458"/>
      <c r="W163" s="227">
        <v>2011</v>
      </c>
      <c r="X163" s="228"/>
      <c r="Y163" s="228"/>
      <c r="Z163" s="228"/>
      <c r="AA163" s="228"/>
      <c r="AB163" s="228"/>
      <c r="AC163" s="228"/>
      <c r="AD163" s="228">
        <v>500</v>
      </c>
      <c r="AE163" s="227"/>
      <c r="AF163" s="227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233"/>
      <c r="AY163" s="233"/>
      <c r="AZ163" s="233"/>
      <c r="BA163" s="233"/>
      <c r="BB163" s="233"/>
      <c r="BC163" s="1291"/>
    </row>
    <row r="164" spans="1:55" s="1280" customFormat="1" ht="24" customHeight="1">
      <c r="A164" s="1413"/>
      <c r="B164" s="221"/>
      <c r="C164" s="227" t="s">
        <v>2797</v>
      </c>
      <c r="D164" s="227" t="s">
        <v>20117</v>
      </c>
      <c r="E164" s="227" t="s">
        <v>2917</v>
      </c>
      <c r="F164" s="227" t="s">
        <v>2797</v>
      </c>
      <c r="G164" s="227"/>
      <c r="H164" s="360"/>
      <c r="I164" s="227" t="s">
        <v>26554</v>
      </c>
      <c r="J164" s="242">
        <v>37524</v>
      </c>
      <c r="K164" s="228">
        <v>446</v>
      </c>
      <c r="L164" s="228">
        <v>524</v>
      </c>
      <c r="M164" s="227" t="s">
        <v>290</v>
      </c>
      <c r="N164" s="227" t="s">
        <v>290</v>
      </c>
      <c r="O164" s="228">
        <v>110</v>
      </c>
      <c r="P164" s="228">
        <v>95</v>
      </c>
      <c r="Q164" s="228">
        <v>11794</v>
      </c>
      <c r="R164" s="228">
        <v>309</v>
      </c>
      <c r="S164" s="228">
        <v>372</v>
      </c>
      <c r="T164" s="228"/>
      <c r="U164" s="228"/>
      <c r="V164" s="458"/>
      <c r="W164" s="227">
        <v>2015</v>
      </c>
      <c r="X164" s="228"/>
      <c r="Y164" s="228"/>
      <c r="Z164" s="228"/>
      <c r="AA164" s="228"/>
      <c r="AB164" s="228"/>
      <c r="AC164" s="228"/>
      <c r="AD164" s="228"/>
      <c r="AE164" s="227"/>
      <c r="AF164" s="227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41"/>
      <c r="BA164" s="241"/>
      <c r="BB164" s="241"/>
      <c r="BC164" s="1291"/>
    </row>
    <row r="165" spans="1:55" s="1280" customFormat="1" ht="24" customHeight="1">
      <c r="A165" s="1413"/>
      <c r="B165" s="221"/>
      <c r="C165" s="227" t="s">
        <v>2797</v>
      </c>
      <c r="D165" s="227" t="s">
        <v>20118</v>
      </c>
      <c r="E165" s="227" t="s">
        <v>2918</v>
      </c>
      <c r="F165" s="227" t="s">
        <v>2797</v>
      </c>
      <c r="G165" s="227"/>
      <c r="H165" s="360"/>
      <c r="I165" s="227" t="s">
        <v>2797</v>
      </c>
      <c r="J165" s="228">
        <v>32000</v>
      </c>
      <c r="K165" s="228"/>
      <c r="L165" s="228"/>
      <c r="M165" s="227" t="s">
        <v>177</v>
      </c>
      <c r="N165" s="227" t="s">
        <v>177</v>
      </c>
      <c r="O165" s="228">
        <v>105</v>
      </c>
      <c r="P165" s="228">
        <v>90</v>
      </c>
      <c r="Q165" s="228">
        <v>10000</v>
      </c>
      <c r="R165" s="228"/>
      <c r="S165" s="228"/>
      <c r="T165" s="228"/>
      <c r="U165" s="228"/>
      <c r="V165" s="458"/>
      <c r="W165" s="227">
        <v>2015</v>
      </c>
      <c r="X165" s="228"/>
      <c r="Y165" s="228"/>
      <c r="Z165" s="228"/>
      <c r="AA165" s="228"/>
      <c r="AB165" s="228"/>
      <c r="AC165" s="228"/>
      <c r="AD165" s="228"/>
      <c r="AE165" s="227"/>
      <c r="AF165" s="227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41"/>
      <c r="BA165" s="241"/>
      <c r="BB165" s="241"/>
      <c r="BC165" s="1291"/>
    </row>
    <row r="166" spans="1:55" s="1280" customFormat="1" ht="24" customHeight="1">
      <c r="A166" s="1413"/>
      <c r="B166" s="221"/>
      <c r="C166" s="241" t="s">
        <v>2919</v>
      </c>
      <c r="D166" s="227" t="s">
        <v>20119</v>
      </c>
      <c r="E166" s="243" t="s">
        <v>2920</v>
      </c>
      <c r="F166" s="241" t="s">
        <v>2919</v>
      </c>
      <c r="G166" s="241"/>
      <c r="H166" s="241"/>
      <c r="I166" s="227" t="s">
        <v>2919</v>
      </c>
      <c r="J166" s="244">
        <v>3318</v>
      </c>
      <c r="K166" s="244"/>
      <c r="L166" s="244"/>
      <c r="M166" s="241" t="s">
        <v>469</v>
      </c>
      <c r="N166" s="241" t="s">
        <v>469</v>
      </c>
      <c r="O166" s="244">
        <v>70</v>
      </c>
      <c r="P166" s="244">
        <v>65</v>
      </c>
      <c r="Q166" s="244">
        <v>3318</v>
      </c>
      <c r="R166" s="244"/>
      <c r="S166" s="244"/>
      <c r="T166" s="241"/>
      <c r="U166" s="241"/>
      <c r="V166" s="458"/>
      <c r="W166" s="241">
        <v>1998</v>
      </c>
      <c r="X166" s="241"/>
      <c r="Y166" s="241"/>
      <c r="Z166" s="241"/>
      <c r="AA166" s="241"/>
      <c r="AB166" s="241"/>
      <c r="AC166" s="241"/>
      <c r="AD166" s="244">
        <v>50</v>
      </c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  <c r="BA166" s="241"/>
      <c r="BB166" s="241"/>
      <c r="BC166" s="1291"/>
    </row>
    <row r="167" spans="1:55" s="1280" customFormat="1" ht="24" customHeight="1">
      <c r="A167" s="1413"/>
      <c r="B167" s="221"/>
      <c r="C167" s="227" t="s">
        <v>2919</v>
      </c>
      <c r="D167" s="227" t="s">
        <v>20120</v>
      </c>
      <c r="E167" s="227" t="s">
        <v>2921</v>
      </c>
      <c r="F167" s="227" t="s">
        <v>2919</v>
      </c>
      <c r="G167" s="227"/>
      <c r="H167" s="360"/>
      <c r="I167" s="227" t="s">
        <v>12867</v>
      </c>
      <c r="J167" s="228">
        <v>11600</v>
      </c>
      <c r="K167" s="228"/>
      <c r="L167" s="228"/>
      <c r="M167" s="227" t="s">
        <v>469</v>
      </c>
      <c r="N167" s="227" t="s">
        <v>469</v>
      </c>
      <c r="O167" s="228">
        <v>120</v>
      </c>
      <c r="P167" s="228">
        <v>100</v>
      </c>
      <c r="Q167" s="228">
        <v>11600</v>
      </c>
      <c r="R167" s="228"/>
      <c r="S167" s="228"/>
      <c r="T167" s="228"/>
      <c r="U167" s="228"/>
      <c r="V167" s="458"/>
      <c r="W167" s="227">
        <v>1999</v>
      </c>
      <c r="X167" s="228"/>
      <c r="Y167" s="228"/>
      <c r="Z167" s="228"/>
      <c r="AA167" s="228"/>
      <c r="AB167" s="228"/>
      <c r="AC167" s="228"/>
      <c r="AD167" s="228">
        <v>100</v>
      </c>
      <c r="AE167" s="227"/>
      <c r="AF167" s="227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41"/>
      <c r="BA167" s="241"/>
      <c r="BB167" s="241"/>
      <c r="BC167" s="1291"/>
    </row>
    <row r="168" spans="1:55" s="1280" customFormat="1" ht="24" customHeight="1">
      <c r="A168" s="1413"/>
      <c r="B168" s="221"/>
      <c r="C168" s="227" t="s">
        <v>2919</v>
      </c>
      <c r="D168" s="227" t="s">
        <v>20119</v>
      </c>
      <c r="E168" s="227" t="s">
        <v>2922</v>
      </c>
      <c r="F168" s="227" t="s">
        <v>2919</v>
      </c>
      <c r="G168" s="227"/>
      <c r="H168" s="360"/>
      <c r="I168" s="227" t="s">
        <v>12867</v>
      </c>
      <c r="J168" s="228">
        <v>15600</v>
      </c>
      <c r="K168" s="228"/>
      <c r="L168" s="228"/>
      <c r="M168" s="227" t="s">
        <v>469</v>
      </c>
      <c r="N168" s="227" t="s">
        <v>469</v>
      </c>
      <c r="O168" s="228">
        <v>120</v>
      </c>
      <c r="P168" s="228">
        <v>100</v>
      </c>
      <c r="Q168" s="228">
        <v>15600</v>
      </c>
      <c r="R168" s="228"/>
      <c r="S168" s="228"/>
      <c r="T168" s="228"/>
      <c r="U168" s="228"/>
      <c r="V168" s="458"/>
      <c r="W168" s="227">
        <v>2000</v>
      </c>
      <c r="X168" s="228"/>
      <c r="Y168" s="228"/>
      <c r="Z168" s="228"/>
      <c r="AA168" s="228"/>
      <c r="AB168" s="228"/>
      <c r="AC168" s="228"/>
      <c r="AD168" s="228">
        <v>100</v>
      </c>
      <c r="AE168" s="227"/>
      <c r="AF168" s="227"/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41"/>
      <c r="BA168" s="241"/>
      <c r="BB168" s="241"/>
      <c r="BC168" s="1291"/>
    </row>
    <row r="169" spans="1:55" s="1280" customFormat="1" ht="24.95" customHeight="1">
      <c r="A169" s="1413"/>
      <c r="B169" s="221"/>
      <c r="C169" s="227" t="s">
        <v>2919</v>
      </c>
      <c r="D169" s="227" t="s">
        <v>20119</v>
      </c>
      <c r="E169" s="227" t="s">
        <v>2923</v>
      </c>
      <c r="F169" s="227" t="s">
        <v>2919</v>
      </c>
      <c r="G169" s="227"/>
      <c r="H169" s="360"/>
      <c r="I169" s="227" t="s">
        <v>12867</v>
      </c>
      <c r="J169" s="228">
        <v>9783</v>
      </c>
      <c r="K169" s="228"/>
      <c r="L169" s="228"/>
      <c r="M169" s="227" t="s">
        <v>2659</v>
      </c>
      <c r="N169" s="227" t="s">
        <v>469</v>
      </c>
      <c r="O169" s="228">
        <v>100</v>
      </c>
      <c r="P169" s="228">
        <v>800</v>
      </c>
      <c r="Q169" s="228">
        <v>9783</v>
      </c>
      <c r="R169" s="228"/>
      <c r="S169" s="228"/>
      <c r="T169" s="228"/>
      <c r="U169" s="228"/>
      <c r="V169" s="458"/>
      <c r="W169" s="227">
        <v>2014</v>
      </c>
      <c r="X169" s="228"/>
      <c r="Y169" s="228"/>
      <c r="Z169" s="228"/>
      <c r="AA169" s="228"/>
      <c r="AB169" s="228"/>
      <c r="AC169" s="228"/>
      <c r="AD169" s="228">
        <v>640</v>
      </c>
      <c r="AE169" s="227"/>
      <c r="AF169" s="227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41"/>
      <c r="BA169" s="241"/>
      <c r="BB169" s="241"/>
      <c r="BC169" s="1291"/>
    </row>
    <row r="170" spans="1:55" s="1280" customFormat="1" ht="24.95" customHeight="1">
      <c r="A170" s="1413"/>
      <c r="B170" s="221"/>
      <c r="C170" s="227" t="s">
        <v>2810</v>
      </c>
      <c r="D170" s="227" t="s">
        <v>20121</v>
      </c>
      <c r="E170" s="227" t="s">
        <v>2929</v>
      </c>
      <c r="F170" s="227" t="s">
        <v>2810</v>
      </c>
      <c r="G170" s="227" t="s">
        <v>10779</v>
      </c>
      <c r="H170" s="360"/>
      <c r="I170" s="227" t="s">
        <v>16449</v>
      </c>
      <c r="J170" s="228">
        <v>42421</v>
      </c>
      <c r="K170" s="228">
        <v>88</v>
      </c>
      <c r="L170" s="228">
        <v>119</v>
      </c>
      <c r="M170" s="227" t="s">
        <v>290</v>
      </c>
      <c r="N170" s="227" t="s">
        <v>290</v>
      </c>
      <c r="O170" s="228">
        <v>105</v>
      </c>
      <c r="P170" s="228">
        <v>95</v>
      </c>
      <c r="Q170" s="228">
        <v>10000</v>
      </c>
      <c r="R170" s="228">
        <v>106</v>
      </c>
      <c r="S170" s="228">
        <v>106</v>
      </c>
      <c r="T170" s="228">
        <v>2014</v>
      </c>
      <c r="U170" s="228">
        <v>3094</v>
      </c>
      <c r="V170" s="458" t="s">
        <v>20122</v>
      </c>
      <c r="W170" s="227">
        <v>2014</v>
      </c>
      <c r="X170" s="228"/>
      <c r="Y170" s="228"/>
      <c r="Z170" s="228"/>
      <c r="AA170" s="228"/>
      <c r="AB170" s="228"/>
      <c r="AC170" s="228"/>
      <c r="AD170" s="228">
        <v>3094</v>
      </c>
      <c r="AE170" s="227"/>
      <c r="AF170" s="227"/>
      <c r="AG170" s="233">
        <v>1</v>
      </c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41"/>
      <c r="BA170" s="241"/>
      <c r="BB170" s="241"/>
      <c r="BC170" s="1291"/>
    </row>
    <row r="171" spans="1:55" s="1280" customFormat="1" ht="24.95" customHeight="1">
      <c r="A171" s="1413"/>
      <c r="B171" s="221"/>
      <c r="C171" s="227" t="s">
        <v>2810</v>
      </c>
      <c r="D171" s="227" t="s">
        <v>20123</v>
      </c>
      <c r="E171" s="227" t="s">
        <v>26555</v>
      </c>
      <c r="F171" s="227" t="s">
        <v>2810</v>
      </c>
      <c r="G171" s="227" t="s">
        <v>10779</v>
      </c>
      <c r="H171" s="360"/>
      <c r="I171" s="236" t="s">
        <v>19990</v>
      </c>
      <c r="J171" s="228">
        <v>23315</v>
      </c>
      <c r="K171" s="228"/>
      <c r="L171" s="228"/>
      <c r="M171" s="227" t="s">
        <v>290</v>
      </c>
      <c r="N171" s="227" t="s">
        <v>290</v>
      </c>
      <c r="O171" s="244">
        <v>70</v>
      </c>
      <c r="P171" s="244">
        <v>65</v>
      </c>
      <c r="Q171" s="244">
        <v>3318</v>
      </c>
      <c r="R171" s="228">
        <v>100</v>
      </c>
      <c r="S171" s="228">
        <v>100</v>
      </c>
      <c r="T171" s="228">
        <v>2014</v>
      </c>
      <c r="U171" s="228">
        <v>3094</v>
      </c>
      <c r="V171" s="458" t="s">
        <v>20122</v>
      </c>
      <c r="W171" s="227">
        <v>2020</v>
      </c>
      <c r="X171" s="228"/>
      <c r="Y171" s="228"/>
      <c r="Z171" s="228"/>
      <c r="AA171" s="228"/>
      <c r="AB171" s="228"/>
      <c r="AC171" s="228"/>
      <c r="AD171" s="228">
        <v>1800</v>
      </c>
      <c r="AE171" s="227"/>
      <c r="AF171" s="227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41"/>
      <c r="BA171" s="241"/>
      <c r="BB171" s="419"/>
      <c r="BC171" s="1291"/>
    </row>
    <row r="172" spans="1:55" s="1280" customFormat="1" ht="24.95" customHeight="1">
      <c r="A172" s="1413"/>
      <c r="B172" s="914"/>
      <c r="C172" s="227" t="s">
        <v>912</v>
      </c>
      <c r="D172" s="227" t="s">
        <v>20124</v>
      </c>
      <c r="E172" s="227" t="s">
        <v>2930</v>
      </c>
      <c r="F172" s="227" t="s">
        <v>912</v>
      </c>
      <c r="G172" s="227" t="s">
        <v>10780</v>
      </c>
      <c r="H172" s="360"/>
      <c r="I172" s="227" t="s">
        <v>10665</v>
      </c>
      <c r="J172" s="228">
        <v>29399</v>
      </c>
      <c r="K172" s="228">
        <v>63</v>
      </c>
      <c r="L172" s="228">
        <v>63</v>
      </c>
      <c r="M172" s="227" t="s">
        <v>290</v>
      </c>
      <c r="N172" s="227" t="s">
        <v>290</v>
      </c>
      <c r="O172" s="228">
        <v>112</v>
      </c>
      <c r="P172" s="228">
        <v>85</v>
      </c>
      <c r="Q172" s="228">
        <v>16960</v>
      </c>
      <c r="R172" s="228" t="s">
        <v>714</v>
      </c>
      <c r="S172" s="228">
        <v>200</v>
      </c>
      <c r="T172" s="228"/>
      <c r="U172" s="228"/>
      <c r="V172" s="458"/>
      <c r="W172" s="227">
        <v>2013</v>
      </c>
      <c r="X172" s="228"/>
      <c r="Y172" s="228"/>
      <c r="Z172" s="228"/>
      <c r="AA172" s="228"/>
      <c r="AB172" s="228"/>
      <c r="AC172" s="228"/>
      <c r="AD172" s="228">
        <v>4575</v>
      </c>
      <c r="AE172" s="227"/>
      <c r="AF172" s="227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41"/>
      <c r="BA172" s="241"/>
      <c r="BB172" s="241" t="s">
        <v>9798</v>
      </c>
      <c r="BC172" s="1291"/>
    </row>
    <row r="173" spans="1:55" s="1280" customFormat="1" ht="24.95" customHeight="1">
      <c r="A173" s="1413"/>
      <c r="B173" s="914"/>
      <c r="C173" s="227" t="s">
        <v>2933</v>
      </c>
      <c r="D173" s="227" t="s">
        <v>20125</v>
      </c>
      <c r="E173" s="227" t="s">
        <v>9799</v>
      </c>
      <c r="F173" s="227" t="s">
        <v>2933</v>
      </c>
      <c r="G173" s="227" t="s">
        <v>10781</v>
      </c>
      <c r="H173" s="360"/>
      <c r="I173" s="227" t="s">
        <v>2933</v>
      </c>
      <c r="J173" s="228">
        <v>20688</v>
      </c>
      <c r="K173" s="228"/>
      <c r="L173" s="228"/>
      <c r="M173" s="227" t="s">
        <v>1979</v>
      </c>
      <c r="N173" s="227" t="s">
        <v>1979</v>
      </c>
      <c r="O173" s="228">
        <v>105</v>
      </c>
      <c r="P173" s="228">
        <v>90</v>
      </c>
      <c r="Q173" s="228">
        <v>20688</v>
      </c>
      <c r="R173" s="228"/>
      <c r="S173" s="228"/>
      <c r="T173" s="228"/>
      <c r="U173" s="228"/>
      <c r="V173" s="458"/>
      <c r="W173" s="227">
        <v>2009</v>
      </c>
      <c r="X173" s="228"/>
      <c r="Y173" s="228"/>
      <c r="Z173" s="228"/>
      <c r="AA173" s="228"/>
      <c r="AB173" s="228"/>
      <c r="AC173" s="228"/>
      <c r="AD173" s="228">
        <v>1900</v>
      </c>
      <c r="AE173" s="227"/>
      <c r="AF173" s="227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41"/>
      <c r="BA173" s="241"/>
      <c r="BB173" s="241" t="s">
        <v>8408</v>
      </c>
      <c r="BC173" s="1291"/>
    </row>
    <row r="174" spans="1:55" s="1280" customFormat="1" ht="24.95" customHeight="1">
      <c r="A174" s="1413"/>
      <c r="B174" s="914"/>
      <c r="C174" s="227" t="s">
        <v>2933</v>
      </c>
      <c r="D174" s="227" t="s">
        <v>20126</v>
      </c>
      <c r="E174" s="227" t="s">
        <v>9800</v>
      </c>
      <c r="F174" s="227" t="s">
        <v>2933</v>
      </c>
      <c r="G174" s="227" t="s">
        <v>10781</v>
      </c>
      <c r="H174" s="360"/>
      <c r="I174" s="227" t="s">
        <v>2933</v>
      </c>
      <c r="J174" s="228">
        <v>9726</v>
      </c>
      <c r="K174" s="228"/>
      <c r="L174" s="228"/>
      <c r="M174" s="227" t="s">
        <v>290</v>
      </c>
      <c r="N174" s="227" t="s">
        <v>290</v>
      </c>
      <c r="O174" s="228">
        <v>105</v>
      </c>
      <c r="P174" s="228">
        <v>90</v>
      </c>
      <c r="Q174" s="228">
        <v>9726</v>
      </c>
      <c r="R174" s="228"/>
      <c r="S174" s="228"/>
      <c r="T174" s="228"/>
      <c r="U174" s="228"/>
      <c r="V174" s="458"/>
      <c r="W174" s="227">
        <v>2018</v>
      </c>
      <c r="X174" s="228"/>
      <c r="Y174" s="228"/>
      <c r="Z174" s="228"/>
      <c r="AA174" s="228"/>
      <c r="AB174" s="228"/>
      <c r="AC174" s="228"/>
      <c r="AD174" s="228">
        <v>650</v>
      </c>
      <c r="AE174" s="227"/>
      <c r="AF174" s="227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466"/>
      <c r="BC174" s="1291"/>
    </row>
    <row r="175" spans="1:55" s="1280" customFormat="1" ht="24.95" customHeight="1">
      <c r="A175" s="1413"/>
      <c r="B175" s="914"/>
      <c r="C175" s="227" t="s">
        <v>2933</v>
      </c>
      <c r="D175" s="227" t="s">
        <v>20127</v>
      </c>
      <c r="E175" s="227" t="s">
        <v>10782</v>
      </c>
      <c r="F175" s="227" t="s">
        <v>2933</v>
      </c>
      <c r="G175" s="227" t="s">
        <v>10781</v>
      </c>
      <c r="H175" s="360"/>
      <c r="I175" s="227" t="s">
        <v>2933</v>
      </c>
      <c r="J175" s="228">
        <v>9726</v>
      </c>
      <c r="K175" s="228"/>
      <c r="L175" s="228"/>
      <c r="M175" s="227" t="s">
        <v>290</v>
      </c>
      <c r="N175" s="227" t="s">
        <v>290</v>
      </c>
      <c r="O175" s="228">
        <v>105</v>
      </c>
      <c r="P175" s="228">
        <v>90</v>
      </c>
      <c r="Q175" s="228">
        <v>9726</v>
      </c>
      <c r="R175" s="228"/>
      <c r="S175" s="228"/>
      <c r="T175" s="228"/>
      <c r="U175" s="228"/>
      <c r="V175" s="458"/>
      <c r="W175" s="227">
        <v>2019</v>
      </c>
      <c r="X175" s="228"/>
      <c r="Y175" s="228"/>
      <c r="Z175" s="228"/>
      <c r="AA175" s="228"/>
      <c r="AB175" s="228"/>
      <c r="AC175" s="228"/>
      <c r="AD175" s="228">
        <v>650</v>
      </c>
      <c r="AE175" s="227"/>
      <c r="AF175" s="227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439"/>
      <c r="BC175" s="1291"/>
    </row>
    <row r="176" spans="1:55" s="1280" customFormat="1" ht="24.95" customHeight="1">
      <c r="A176" s="1413"/>
      <c r="B176" s="914"/>
      <c r="C176" s="227" t="s">
        <v>2933</v>
      </c>
      <c r="D176" s="227" t="s">
        <v>20125</v>
      </c>
      <c r="E176" s="227" t="s">
        <v>8409</v>
      </c>
      <c r="F176" s="227" t="s">
        <v>2933</v>
      </c>
      <c r="G176" s="227" t="s">
        <v>10783</v>
      </c>
      <c r="H176" s="360"/>
      <c r="I176" s="227" t="s">
        <v>2933</v>
      </c>
      <c r="J176" s="228">
        <v>22848</v>
      </c>
      <c r="K176" s="228"/>
      <c r="L176" s="228"/>
      <c r="M176" s="227" t="s">
        <v>1979</v>
      </c>
      <c r="N176" s="227" t="s">
        <v>1979</v>
      </c>
      <c r="O176" s="228">
        <v>105</v>
      </c>
      <c r="P176" s="228">
        <v>90</v>
      </c>
      <c r="Q176" s="228">
        <v>10000</v>
      </c>
      <c r="R176" s="228"/>
      <c r="S176" s="228"/>
      <c r="T176" s="228"/>
      <c r="U176" s="228"/>
      <c r="V176" s="458"/>
      <c r="W176" s="227">
        <v>2014</v>
      </c>
      <c r="X176" s="228"/>
      <c r="Y176" s="228"/>
      <c r="Z176" s="228"/>
      <c r="AA176" s="228"/>
      <c r="AB176" s="228"/>
      <c r="AC176" s="228"/>
      <c r="AD176" s="228">
        <v>1000</v>
      </c>
      <c r="AE176" s="227"/>
      <c r="AF176" s="227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439"/>
      <c r="BC176" s="1291"/>
    </row>
    <row r="177" spans="1:55" s="1280" customFormat="1" ht="24.95" customHeight="1">
      <c r="A177" s="1413"/>
      <c r="B177" s="914"/>
      <c r="C177" s="227" t="s">
        <v>2830</v>
      </c>
      <c r="D177" s="227" t="s">
        <v>20128</v>
      </c>
      <c r="E177" s="227" t="s">
        <v>2932</v>
      </c>
      <c r="F177" s="227" t="s">
        <v>2830</v>
      </c>
      <c r="G177" s="227" t="s">
        <v>10668</v>
      </c>
      <c r="H177" s="228"/>
      <c r="I177" s="227" t="s">
        <v>10669</v>
      </c>
      <c r="J177" s="228">
        <v>18000</v>
      </c>
      <c r="K177" s="228"/>
      <c r="L177" s="228"/>
      <c r="M177" s="227" t="s">
        <v>290</v>
      </c>
      <c r="N177" s="227" t="s">
        <v>290</v>
      </c>
      <c r="O177" s="228">
        <v>110</v>
      </c>
      <c r="P177" s="228">
        <v>97</v>
      </c>
      <c r="Q177" s="228">
        <v>9000</v>
      </c>
      <c r="R177" s="228"/>
      <c r="S177" s="228"/>
      <c r="T177" s="227"/>
      <c r="U177" s="228"/>
      <c r="V177" s="458"/>
      <c r="W177" s="227">
        <v>2011</v>
      </c>
      <c r="X177" s="228"/>
      <c r="Y177" s="228"/>
      <c r="Z177" s="228"/>
      <c r="AA177" s="228"/>
      <c r="AB177" s="228"/>
      <c r="AC177" s="228"/>
      <c r="AD177" s="228">
        <v>1400</v>
      </c>
      <c r="AE177" s="227"/>
      <c r="AF177" s="227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435" t="s">
        <v>10784</v>
      </c>
      <c r="BC177" s="1291"/>
    </row>
    <row r="178" spans="1:55" s="1280" customFormat="1" ht="24.95" customHeight="1">
      <c r="A178" s="1413"/>
      <c r="B178" s="914"/>
      <c r="C178" s="227" t="s">
        <v>2830</v>
      </c>
      <c r="D178" s="227" t="s">
        <v>20129</v>
      </c>
      <c r="E178" s="227" t="s">
        <v>10785</v>
      </c>
      <c r="F178" s="227" t="s">
        <v>2830</v>
      </c>
      <c r="G178" s="227" t="s">
        <v>10668</v>
      </c>
      <c r="H178" s="360"/>
      <c r="I178" s="227" t="s">
        <v>10669</v>
      </c>
      <c r="J178" s="228">
        <v>10500</v>
      </c>
      <c r="K178" s="228"/>
      <c r="L178" s="228"/>
      <c r="M178" s="227" t="s">
        <v>290</v>
      </c>
      <c r="N178" s="227" t="s">
        <v>290</v>
      </c>
      <c r="O178" s="228"/>
      <c r="P178" s="228"/>
      <c r="Q178" s="228">
        <v>10500</v>
      </c>
      <c r="R178" s="228"/>
      <c r="S178" s="228"/>
      <c r="T178" s="228"/>
      <c r="U178" s="228"/>
      <c r="V178" s="458"/>
      <c r="W178" s="227">
        <v>2019</v>
      </c>
      <c r="X178" s="228"/>
      <c r="Y178" s="228"/>
      <c r="Z178" s="228"/>
      <c r="AA178" s="228"/>
      <c r="AB178" s="228"/>
      <c r="AC178" s="228"/>
      <c r="AD178" s="228">
        <v>1450</v>
      </c>
      <c r="AE178" s="227"/>
      <c r="AF178" s="227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41"/>
      <c r="BA178" s="241"/>
      <c r="BB178" s="241" t="s">
        <v>10786</v>
      </c>
      <c r="BC178" s="1291"/>
    </row>
    <row r="179" spans="1:55" s="1280" customFormat="1" ht="24.95" customHeight="1">
      <c r="A179" s="1413"/>
      <c r="B179" s="914"/>
      <c r="C179" s="227" t="s">
        <v>2830</v>
      </c>
      <c r="D179" s="227" t="s">
        <v>20129</v>
      </c>
      <c r="E179" s="227" t="s">
        <v>10787</v>
      </c>
      <c r="F179" s="227" t="s">
        <v>2830</v>
      </c>
      <c r="G179" s="227" t="s">
        <v>10668</v>
      </c>
      <c r="H179" s="360"/>
      <c r="I179" s="227" t="s">
        <v>10669</v>
      </c>
      <c r="J179" s="228">
        <v>6400</v>
      </c>
      <c r="K179" s="228"/>
      <c r="L179" s="228"/>
      <c r="M179" s="227" t="s">
        <v>290</v>
      </c>
      <c r="N179" s="227" t="s">
        <v>290</v>
      </c>
      <c r="O179" s="228"/>
      <c r="P179" s="228"/>
      <c r="Q179" s="228">
        <v>6400</v>
      </c>
      <c r="R179" s="228"/>
      <c r="S179" s="228"/>
      <c r="T179" s="228"/>
      <c r="U179" s="228"/>
      <c r="V179" s="458"/>
      <c r="W179" s="227">
        <v>2019</v>
      </c>
      <c r="X179" s="228"/>
      <c r="Y179" s="228"/>
      <c r="Z179" s="228"/>
      <c r="AA179" s="228"/>
      <c r="AB179" s="228"/>
      <c r="AC179" s="228"/>
      <c r="AD179" s="228">
        <v>1100</v>
      </c>
      <c r="AE179" s="227"/>
      <c r="AF179" s="227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41"/>
      <c r="BA179" s="241"/>
      <c r="BB179" s="241" t="s">
        <v>10788</v>
      </c>
      <c r="BC179" s="1291"/>
    </row>
    <row r="180" spans="1:55" s="1280" customFormat="1" ht="24.95" customHeight="1">
      <c r="A180" s="1413"/>
      <c r="B180" s="914"/>
      <c r="C180" s="227" t="s">
        <v>2834</v>
      </c>
      <c r="D180" s="227" t="s">
        <v>20130</v>
      </c>
      <c r="E180" s="227" t="s">
        <v>9801</v>
      </c>
      <c r="F180" s="227" t="s">
        <v>2834</v>
      </c>
      <c r="G180" s="227" t="s">
        <v>611</v>
      </c>
      <c r="H180" s="360"/>
      <c r="I180" s="227" t="s">
        <v>2834</v>
      </c>
      <c r="J180" s="228">
        <v>9900</v>
      </c>
      <c r="K180" s="228"/>
      <c r="L180" s="228"/>
      <c r="M180" s="227" t="s">
        <v>290</v>
      </c>
      <c r="N180" s="227" t="s">
        <v>290</v>
      </c>
      <c r="O180" s="228">
        <v>98</v>
      </c>
      <c r="P180" s="228">
        <v>87</v>
      </c>
      <c r="Q180" s="228">
        <v>7718</v>
      </c>
      <c r="R180" s="228"/>
      <c r="S180" s="228"/>
      <c r="T180" s="228"/>
      <c r="U180" s="228"/>
      <c r="V180" s="458"/>
      <c r="W180" s="227">
        <v>2018</v>
      </c>
      <c r="X180" s="228"/>
      <c r="Y180" s="228"/>
      <c r="Z180" s="228"/>
      <c r="AA180" s="228"/>
      <c r="AB180" s="228"/>
      <c r="AC180" s="228"/>
      <c r="AD180" s="228">
        <v>1543</v>
      </c>
      <c r="AE180" s="227"/>
      <c r="AF180" s="227"/>
      <c r="AG180" s="233"/>
      <c r="AH180" s="233"/>
      <c r="AI180" s="233"/>
      <c r="AJ180" s="233"/>
      <c r="AK180" s="233"/>
      <c r="AL180" s="233"/>
      <c r="AM180" s="233"/>
      <c r="AN180" s="233"/>
      <c r="AO180" s="233"/>
      <c r="AP180" s="233"/>
      <c r="AQ180" s="233"/>
      <c r="AR180" s="233"/>
      <c r="AS180" s="233"/>
      <c r="AT180" s="233"/>
      <c r="AU180" s="233"/>
      <c r="AV180" s="233"/>
      <c r="AW180" s="233"/>
      <c r="AX180" s="233"/>
      <c r="AY180" s="233"/>
      <c r="AZ180" s="241"/>
      <c r="BA180" s="241"/>
      <c r="BB180" s="241"/>
      <c r="BC180" s="1291"/>
    </row>
    <row r="181" spans="1:55" s="1280" customFormat="1" ht="24.95" customHeight="1">
      <c r="A181" s="1413"/>
      <c r="B181" s="914"/>
      <c r="C181" s="227" t="s">
        <v>2850</v>
      </c>
      <c r="D181" s="227" t="s">
        <v>20131</v>
      </c>
      <c r="E181" s="227" t="s">
        <v>1764</v>
      </c>
      <c r="F181" s="227" t="s">
        <v>2850</v>
      </c>
      <c r="G181" s="227" t="s">
        <v>10789</v>
      </c>
      <c r="H181" s="360"/>
      <c r="I181" s="227" t="s">
        <v>305</v>
      </c>
      <c r="J181" s="228">
        <v>20205</v>
      </c>
      <c r="K181" s="228"/>
      <c r="L181" s="228"/>
      <c r="M181" s="227" t="s">
        <v>290</v>
      </c>
      <c r="N181" s="227" t="s">
        <v>290</v>
      </c>
      <c r="O181" s="228">
        <v>90</v>
      </c>
      <c r="P181" s="228">
        <v>85</v>
      </c>
      <c r="Q181" s="228">
        <v>9505</v>
      </c>
      <c r="R181" s="228"/>
      <c r="S181" s="228"/>
      <c r="T181" s="228"/>
      <c r="U181" s="228"/>
      <c r="V181" s="458"/>
      <c r="W181" s="227">
        <v>2014</v>
      </c>
      <c r="X181" s="228"/>
      <c r="Y181" s="228"/>
      <c r="Z181" s="228"/>
      <c r="AA181" s="228"/>
      <c r="AB181" s="228"/>
      <c r="AC181" s="228"/>
      <c r="AD181" s="228">
        <v>854</v>
      </c>
      <c r="AE181" s="227"/>
      <c r="AF181" s="227"/>
      <c r="AG181" s="233"/>
      <c r="AH181" s="233"/>
      <c r="AI181" s="233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41"/>
      <c r="BA181" s="241"/>
      <c r="BB181" s="241"/>
      <c r="BC181" s="1291"/>
    </row>
    <row r="182" spans="1:55" s="1280" customFormat="1" ht="24.95" customHeight="1">
      <c r="A182" s="1413"/>
      <c r="B182" s="914"/>
      <c r="C182" s="227" t="s">
        <v>2850</v>
      </c>
      <c r="D182" s="227" t="s">
        <v>20035</v>
      </c>
      <c r="E182" s="227" t="s">
        <v>10790</v>
      </c>
      <c r="F182" s="227" t="s">
        <v>2850</v>
      </c>
      <c r="G182" s="227" t="s">
        <v>10789</v>
      </c>
      <c r="H182" s="360"/>
      <c r="I182" s="227" t="s">
        <v>305</v>
      </c>
      <c r="J182" s="228">
        <v>15210</v>
      </c>
      <c r="K182" s="228"/>
      <c r="L182" s="228"/>
      <c r="M182" s="227" t="s">
        <v>290</v>
      </c>
      <c r="N182" s="227" t="s">
        <v>290</v>
      </c>
      <c r="O182" s="228">
        <v>106</v>
      </c>
      <c r="P182" s="228">
        <v>95</v>
      </c>
      <c r="Q182" s="228">
        <v>11119</v>
      </c>
      <c r="R182" s="228"/>
      <c r="S182" s="228"/>
      <c r="T182" s="228"/>
      <c r="U182" s="228"/>
      <c r="V182" s="458"/>
      <c r="W182" s="227">
        <v>2018</v>
      </c>
      <c r="X182" s="228"/>
      <c r="Y182" s="228"/>
      <c r="Z182" s="228"/>
      <c r="AA182" s="228"/>
      <c r="AB182" s="228"/>
      <c r="AC182" s="228"/>
      <c r="AD182" s="228">
        <v>1000</v>
      </c>
      <c r="AE182" s="227"/>
      <c r="AF182" s="227"/>
      <c r="AG182" s="233"/>
      <c r="AH182" s="233"/>
      <c r="AI182" s="233"/>
      <c r="AJ182" s="233"/>
      <c r="AK182" s="233"/>
      <c r="AL182" s="233"/>
      <c r="AM182" s="233"/>
      <c r="AN182" s="233"/>
      <c r="AO182" s="233"/>
      <c r="AP182" s="233"/>
      <c r="AQ182" s="233"/>
      <c r="AR182" s="233"/>
      <c r="AS182" s="233"/>
      <c r="AT182" s="233"/>
      <c r="AU182" s="233"/>
      <c r="AV182" s="233"/>
      <c r="AW182" s="233"/>
      <c r="AX182" s="233"/>
      <c r="AY182" s="233"/>
      <c r="AZ182" s="241"/>
      <c r="BA182" s="241"/>
      <c r="BB182" s="241"/>
      <c r="BC182" s="1291"/>
    </row>
    <row r="183" spans="1:55" s="1280" customFormat="1" ht="24.95" customHeight="1">
      <c r="A183" s="1413"/>
      <c r="B183" s="914"/>
      <c r="C183" s="227" t="s">
        <v>12664</v>
      </c>
      <c r="D183" s="227" t="s">
        <v>20132</v>
      </c>
      <c r="E183" s="243" t="s">
        <v>2934</v>
      </c>
      <c r="F183" s="241" t="s">
        <v>2854</v>
      </c>
      <c r="G183" s="241"/>
      <c r="H183" s="241"/>
      <c r="I183" s="241" t="s">
        <v>2935</v>
      </c>
      <c r="J183" s="244">
        <v>17000</v>
      </c>
      <c r="K183" s="244">
        <v>97</v>
      </c>
      <c r="L183" s="244">
        <v>97</v>
      </c>
      <c r="M183" s="241" t="s">
        <v>290</v>
      </c>
      <c r="N183" s="241" t="s">
        <v>290</v>
      </c>
      <c r="O183" s="244">
        <v>105</v>
      </c>
      <c r="P183" s="244">
        <v>95</v>
      </c>
      <c r="Q183" s="244">
        <v>10000</v>
      </c>
      <c r="R183" s="244">
        <v>30</v>
      </c>
      <c r="S183" s="244">
        <v>30</v>
      </c>
      <c r="T183" s="241"/>
      <c r="U183" s="241"/>
      <c r="V183" s="458"/>
      <c r="W183" s="241">
        <v>2014</v>
      </c>
      <c r="X183" s="241"/>
      <c r="Y183" s="241"/>
      <c r="Z183" s="241"/>
      <c r="AA183" s="241"/>
      <c r="AB183" s="241"/>
      <c r="AC183" s="241"/>
      <c r="AD183" s="244">
        <v>2100</v>
      </c>
      <c r="AE183" s="227"/>
      <c r="AF183" s="227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41"/>
      <c r="BA183" s="241"/>
      <c r="BB183" s="241"/>
      <c r="BC183" s="1291"/>
    </row>
    <row r="184" spans="1:55" s="1280" customFormat="1" ht="24.95" customHeight="1">
      <c r="A184" s="1413"/>
      <c r="B184" s="914"/>
      <c r="C184" s="241" t="s">
        <v>2854</v>
      </c>
      <c r="D184" s="227" t="s">
        <v>20133</v>
      </c>
      <c r="E184" s="243" t="s">
        <v>12679</v>
      </c>
      <c r="F184" s="241" t="s">
        <v>2854</v>
      </c>
      <c r="G184" s="241"/>
      <c r="H184" s="241"/>
      <c r="I184" s="241" t="s">
        <v>12680</v>
      </c>
      <c r="J184" s="244">
        <v>138075</v>
      </c>
      <c r="K184" s="244">
        <v>1023</v>
      </c>
      <c r="L184" s="244">
        <v>1420</v>
      </c>
      <c r="M184" s="241" t="s">
        <v>1979</v>
      </c>
      <c r="N184" s="241" t="s">
        <v>1979</v>
      </c>
      <c r="O184" s="244">
        <v>110</v>
      </c>
      <c r="P184" s="244">
        <v>97</v>
      </c>
      <c r="Q184" s="244"/>
      <c r="R184" s="244" t="s">
        <v>12681</v>
      </c>
      <c r="S184" s="244"/>
      <c r="T184" s="241"/>
      <c r="U184" s="241"/>
      <c r="V184" s="458"/>
      <c r="W184" s="241">
        <v>2017</v>
      </c>
      <c r="X184" s="241"/>
      <c r="Y184" s="241"/>
      <c r="Z184" s="241"/>
      <c r="AA184" s="241"/>
      <c r="AB184" s="241"/>
      <c r="AC184" s="241"/>
      <c r="AD184" s="244">
        <v>4600</v>
      </c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  <c r="BA184" s="241"/>
      <c r="BB184" s="244" t="s">
        <v>12682</v>
      </c>
      <c r="BC184" s="1291"/>
    </row>
    <row r="185" spans="1:55" s="1275" customFormat="1" ht="26.1" customHeight="1">
      <c r="A185" s="1414"/>
      <c r="B185" s="906" t="s">
        <v>57</v>
      </c>
      <c r="C185" s="349" t="s">
        <v>2001</v>
      </c>
      <c r="D185" s="349"/>
      <c r="E185" s="315">
        <f>COUNTA(E186:E218)</f>
        <v>27</v>
      </c>
      <c r="F185" s="349"/>
      <c r="G185" s="349"/>
      <c r="H185" s="349"/>
      <c r="I185" s="349"/>
      <c r="J185" s="318">
        <f>SUM(J186:J218)</f>
        <v>820332</v>
      </c>
      <c r="K185" s="318">
        <f>SUM(K186:K218)</f>
        <v>8299.34</v>
      </c>
      <c r="L185" s="318">
        <f>SUM(L186:L218)</f>
        <v>52905.14</v>
      </c>
      <c r="M185" s="318"/>
      <c r="N185" s="318"/>
      <c r="O185" s="318"/>
      <c r="P185" s="318"/>
      <c r="Q185" s="318"/>
      <c r="R185" s="318"/>
      <c r="S185" s="318"/>
      <c r="T185" s="318"/>
      <c r="U185" s="318"/>
      <c r="V185" s="458"/>
      <c r="W185" s="318"/>
      <c r="X185" s="318"/>
      <c r="Y185" s="318"/>
      <c r="Z185" s="318"/>
      <c r="AA185" s="318"/>
      <c r="AB185" s="318"/>
      <c r="AC185" s="318"/>
      <c r="AD185" s="318"/>
      <c r="AE185" s="314"/>
      <c r="AF185" s="314"/>
      <c r="AG185" s="349"/>
      <c r="AH185" s="349"/>
      <c r="AI185" s="349"/>
      <c r="AJ185" s="349"/>
      <c r="AK185" s="349"/>
      <c r="AL185" s="381"/>
      <c r="AM185" s="381"/>
      <c r="AN185" s="349"/>
      <c r="AO185" s="349"/>
      <c r="AP185" s="349"/>
      <c r="AQ185" s="349"/>
      <c r="AR185" s="349"/>
      <c r="AS185" s="349"/>
      <c r="AT185" s="349"/>
      <c r="AU185" s="349"/>
      <c r="AV185" s="349"/>
      <c r="AW185" s="349"/>
      <c r="AX185" s="349"/>
      <c r="AY185" s="349"/>
      <c r="AZ185" s="349"/>
      <c r="BA185" s="349"/>
      <c r="BB185" s="381"/>
    </row>
    <row r="186" spans="1:55" ht="26.1" customHeight="1">
      <c r="A186" s="1413"/>
      <c r="B186" s="221"/>
      <c r="C186" s="233" t="s">
        <v>613</v>
      </c>
      <c r="D186" s="233"/>
      <c r="E186" s="300" t="s">
        <v>15426</v>
      </c>
      <c r="F186" s="233" t="s">
        <v>613</v>
      </c>
      <c r="G186" s="233" t="s">
        <v>616</v>
      </c>
      <c r="H186" s="233"/>
      <c r="I186" s="233" t="s">
        <v>3802</v>
      </c>
      <c r="J186" s="228">
        <v>22717</v>
      </c>
      <c r="K186" s="228">
        <v>5970</v>
      </c>
      <c r="L186" s="228">
        <v>9994</v>
      </c>
      <c r="M186" s="233" t="s">
        <v>148</v>
      </c>
      <c r="N186" s="241" t="s">
        <v>148</v>
      </c>
      <c r="O186" s="244">
        <v>118.2</v>
      </c>
      <c r="P186" s="244">
        <v>96</v>
      </c>
      <c r="Q186" s="244">
        <v>13356</v>
      </c>
      <c r="R186" s="228">
        <v>8160</v>
      </c>
      <c r="S186" s="228">
        <v>8160</v>
      </c>
      <c r="T186" s="233"/>
      <c r="U186" s="233"/>
      <c r="V186" s="458"/>
      <c r="W186" s="227">
        <v>2004</v>
      </c>
      <c r="X186" s="233"/>
      <c r="Y186" s="233"/>
      <c r="Z186" s="233"/>
      <c r="AA186" s="233"/>
      <c r="AB186" s="233"/>
      <c r="AC186" s="233"/>
      <c r="AD186" s="228">
        <v>17104</v>
      </c>
      <c r="AE186" s="227"/>
      <c r="AF186" s="227"/>
      <c r="AG186" s="233"/>
      <c r="AH186" s="233"/>
      <c r="AI186" s="233"/>
      <c r="AJ186" s="233"/>
      <c r="AK186" s="233"/>
      <c r="AL186" s="241"/>
      <c r="AM186" s="241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  <c r="AX186" s="233"/>
      <c r="AY186" s="233"/>
      <c r="AZ186" s="233"/>
      <c r="BA186" s="233"/>
      <c r="BB186" s="241"/>
    </row>
    <row r="187" spans="1:55" ht="26.1" customHeight="1">
      <c r="A187" s="1413"/>
      <c r="B187" s="221"/>
      <c r="C187" s="233" t="s">
        <v>613</v>
      </c>
      <c r="D187" s="233"/>
      <c r="E187" s="300" t="s">
        <v>10576</v>
      </c>
      <c r="F187" s="233" t="s">
        <v>613</v>
      </c>
      <c r="G187" s="233" t="s">
        <v>616</v>
      </c>
      <c r="H187" s="233"/>
      <c r="I187" s="233" t="s">
        <v>3802</v>
      </c>
      <c r="J187" s="228">
        <v>123086</v>
      </c>
      <c r="K187" s="228"/>
      <c r="L187" s="228"/>
      <c r="M187" s="233" t="s">
        <v>310</v>
      </c>
      <c r="N187" s="241" t="s">
        <v>310</v>
      </c>
      <c r="O187" s="244">
        <v>120</v>
      </c>
      <c r="P187" s="244">
        <v>92</v>
      </c>
      <c r="Q187" s="244">
        <v>27000</v>
      </c>
      <c r="R187" s="228"/>
      <c r="S187" s="228"/>
      <c r="T187" s="233"/>
      <c r="U187" s="233"/>
      <c r="V187" s="458"/>
      <c r="W187" s="227">
        <v>2014</v>
      </c>
      <c r="X187" s="233"/>
      <c r="Y187" s="233"/>
      <c r="Z187" s="233"/>
      <c r="AA187" s="233"/>
      <c r="AB187" s="233"/>
      <c r="AC187" s="233"/>
      <c r="AD187" s="228">
        <v>798</v>
      </c>
      <c r="AE187" s="227"/>
      <c r="AF187" s="227"/>
      <c r="AG187" s="233"/>
      <c r="AH187" s="233"/>
      <c r="AI187" s="233"/>
      <c r="AJ187" s="233"/>
      <c r="AK187" s="233"/>
      <c r="AL187" s="241"/>
      <c r="AM187" s="241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  <c r="AX187" s="233"/>
      <c r="AY187" s="233"/>
      <c r="AZ187" s="233"/>
      <c r="BA187" s="233"/>
      <c r="BB187" s="241"/>
    </row>
    <row r="188" spans="1:55" ht="26.1" customHeight="1">
      <c r="A188" s="1413"/>
      <c r="B188" s="221"/>
      <c r="C188" s="241" t="s">
        <v>2031</v>
      </c>
      <c r="D188" s="241"/>
      <c r="E188" s="241" t="s">
        <v>16869</v>
      </c>
      <c r="F188" s="241" t="s">
        <v>2031</v>
      </c>
      <c r="G188" s="241"/>
      <c r="H188" s="241"/>
      <c r="I188" s="241" t="s">
        <v>13857</v>
      </c>
      <c r="J188" s="228">
        <v>9600</v>
      </c>
      <c r="K188" s="322"/>
      <c r="L188" s="241">
        <v>506</v>
      </c>
      <c r="M188" s="241" t="s">
        <v>1979</v>
      </c>
      <c r="N188" s="241" t="s">
        <v>1979</v>
      </c>
      <c r="O188" s="241"/>
      <c r="P188" s="241">
        <v>63</v>
      </c>
      <c r="Q188" s="322">
        <v>5000</v>
      </c>
      <c r="R188" s="241">
        <v>88</v>
      </c>
      <c r="S188" s="241">
        <v>88</v>
      </c>
      <c r="T188" s="241"/>
      <c r="U188" s="241"/>
      <c r="V188" s="458"/>
      <c r="W188" s="241">
        <v>2023</v>
      </c>
      <c r="X188" s="241"/>
      <c r="Y188" s="241"/>
      <c r="Z188" s="241"/>
      <c r="AA188" s="241"/>
      <c r="AB188" s="241"/>
      <c r="AC188" s="241"/>
      <c r="AD188" s="322">
        <v>1300</v>
      </c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  <c r="BA188" s="241"/>
      <c r="BB188" s="447"/>
    </row>
    <row r="189" spans="1:55" s="1280" customFormat="1" ht="24" customHeight="1">
      <c r="A189" s="1413"/>
      <c r="B189" s="221"/>
      <c r="C189" s="1937" t="s">
        <v>618</v>
      </c>
      <c r="D189" s="241"/>
      <c r="E189" s="1939" t="s">
        <v>9733</v>
      </c>
      <c r="F189" s="1937" t="s">
        <v>618</v>
      </c>
      <c r="G189" s="241"/>
      <c r="H189" s="241"/>
      <c r="I189" s="1937" t="s">
        <v>618</v>
      </c>
      <c r="J189" s="228">
        <v>11911</v>
      </c>
      <c r="K189" s="448"/>
      <c r="L189" s="448"/>
      <c r="M189" s="242" t="s">
        <v>1979</v>
      </c>
      <c r="N189" s="242" t="s">
        <v>1979</v>
      </c>
      <c r="O189" s="228">
        <v>116</v>
      </c>
      <c r="P189" s="228">
        <v>91.73</v>
      </c>
      <c r="Q189" s="228">
        <v>11911</v>
      </c>
      <c r="R189" s="228">
        <v>100</v>
      </c>
      <c r="S189" s="228">
        <v>100</v>
      </c>
      <c r="T189" s="242"/>
      <c r="U189" s="242"/>
      <c r="V189" s="458"/>
      <c r="W189" s="227">
        <v>2015</v>
      </c>
      <c r="X189" s="228"/>
      <c r="Y189" s="228"/>
      <c r="Z189" s="228"/>
      <c r="AA189" s="228"/>
      <c r="AB189" s="228"/>
      <c r="AC189" s="228"/>
      <c r="AD189" s="228">
        <v>4007</v>
      </c>
      <c r="AE189" s="242"/>
      <c r="AF189" s="242"/>
      <c r="AG189" s="242"/>
      <c r="AH189" s="242"/>
      <c r="AI189" s="242"/>
      <c r="AJ189" s="242"/>
      <c r="AK189" s="242"/>
      <c r="AL189" s="242"/>
      <c r="AM189" s="242"/>
      <c r="AN189" s="242"/>
      <c r="AO189" s="242"/>
      <c r="AP189" s="242"/>
      <c r="AQ189" s="242"/>
      <c r="AR189" s="242"/>
      <c r="AS189" s="242"/>
      <c r="AT189" s="242"/>
      <c r="AU189" s="242"/>
      <c r="AV189" s="242"/>
      <c r="AW189" s="242"/>
      <c r="AX189" s="242"/>
      <c r="AY189" s="242"/>
      <c r="AZ189" s="242"/>
      <c r="BA189" s="242"/>
      <c r="BB189" s="1937"/>
    </row>
    <row r="190" spans="1:55" s="1280" customFormat="1" ht="24" customHeight="1">
      <c r="A190" s="1413"/>
      <c r="B190" s="221"/>
      <c r="C190" s="1937"/>
      <c r="D190" s="241"/>
      <c r="E190" s="1940"/>
      <c r="F190" s="1934"/>
      <c r="G190" s="241"/>
      <c r="H190" s="241"/>
      <c r="I190" s="1934"/>
      <c r="J190" s="228">
        <v>12995</v>
      </c>
      <c r="K190" s="448"/>
      <c r="L190" s="448"/>
      <c r="M190" s="242" t="s">
        <v>2003</v>
      </c>
      <c r="N190" s="242" t="s">
        <v>2003</v>
      </c>
      <c r="O190" s="228">
        <v>122.5</v>
      </c>
      <c r="P190" s="228">
        <v>99.5</v>
      </c>
      <c r="Q190" s="228">
        <v>12995</v>
      </c>
      <c r="R190" s="228"/>
      <c r="S190" s="228"/>
      <c r="T190" s="242"/>
      <c r="U190" s="242"/>
      <c r="V190" s="458"/>
      <c r="W190" s="227">
        <v>2016</v>
      </c>
      <c r="X190" s="228"/>
      <c r="Y190" s="228"/>
      <c r="Z190" s="228"/>
      <c r="AA190" s="228"/>
      <c r="AB190" s="228"/>
      <c r="AC190" s="228"/>
      <c r="AD190" s="1910">
        <v>1800</v>
      </c>
      <c r="AE190" s="242"/>
      <c r="AF190" s="242"/>
      <c r="AG190" s="242"/>
      <c r="AH190" s="242"/>
      <c r="AI190" s="242"/>
      <c r="AJ190" s="242"/>
      <c r="AK190" s="242"/>
      <c r="AL190" s="242"/>
      <c r="AM190" s="242"/>
      <c r="AN190" s="242"/>
      <c r="AO190" s="242"/>
      <c r="AP190" s="242"/>
      <c r="AQ190" s="242"/>
      <c r="AR190" s="242"/>
      <c r="AS190" s="242"/>
      <c r="AT190" s="242"/>
      <c r="AU190" s="242"/>
      <c r="AV190" s="242"/>
      <c r="AW190" s="242"/>
      <c r="AX190" s="242"/>
      <c r="AY190" s="242"/>
      <c r="AZ190" s="242"/>
      <c r="BA190" s="242"/>
      <c r="BB190" s="1937"/>
    </row>
    <row r="191" spans="1:55" s="1280" customFormat="1" ht="24" customHeight="1">
      <c r="A191" s="1413"/>
      <c r="B191" s="221"/>
      <c r="C191" s="1937"/>
      <c r="D191" s="241"/>
      <c r="E191" s="1940"/>
      <c r="F191" s="1934"/>
      <c r="G191" s="241"/>
      <c r="H191" s="241"/>
      <c r="I191" s="1934"/>
      <c r="J191" s="228">
        <v>4691</v>
      </c>
      <c r="K191" s="448"/>
      <c r="L191" s="448"/>
      <c r="M191" s="242" t="s">
        <v>2003</v>
      </c>
      <c r="N191" s="242" t="s">
        <v>2003</v>
      </c>
      <c r="O191" s="228">
        <v>68.58</v>
      </c>
      <c r="P191" s="228">
        <v>68.58</v>
      </c>
      <c r="Q191" s="228">
        <v>4691</v>
      </c>
      <c r="R191" s="228">
        <v>100</v>
      </c>
      <c r="S191" s="228">
        <v>100</v>
      </c>
      <c r="T191" s="242"/>
      <c r="U191" s="242"/>
      <c r="V191" s="458"/>
      <c r="W191" s="227">
        <v>2016</v>
      </c>
      <c r="X191" s="228"/>
      <c r="Y191" s="228"/>
      <c r="Z191" s="228"/>
      <c r="AA191" s="228"/>
      <c r="AB191" s="228"/>
      <c r="AC191" s="228"/>
      <c r="AD191" s="1910"/>
      <c r="AE191" s="242"/>
      <c r="AF191" s="242"/>
      <c r="AG191" s="242"/>
      <c r="AH191" s="242"/>
      <c r="AI191" s="242"/>
      <c r="AJ191" s="242"/>
      <c r="AK191" s="242"/>
      <c r="AL191" s="242"/>
      <c r="AM191" s="242"/>
      <c r="AN191" s="242"/>
      <c r="AO191" s="242"/>
      <c r="AP191" s="242"/>
      <c r="AQ191" s="242"/>
      <c r="AR191" s="242"/>
      <c r="AS191" s="242"/>
      <c r="AT191" s="242"/>
      <c r="AU191" s="242"/>
      <c r="AV191" s="242"/>
      <c r="AW191" s="242"/>
      <c r="AX191" s="242"/>
      <c r="AY191" s="242"/>
      <c r="AZ191" s="242"/>
      <c r="BA191" s="242"/>
      <c r="BB191" s="1937"/>
    </row>
    <row r="192" spans="1:55" s="1280" customFormat="1" ht="24" customHeight="1">
      <c r="A192" s="1413"/>
      <c r="B192" s="221"/>
      <c r="C192" s="1937"/>
      <c r="D192" s="241"/>
      <c r="E192" s="1940"/>
      <c r="F192" s="1934"/>
      <c r="G192" s="241"/>
      <c r="H192" s="241"/>
      <c r="I192" s="1934"/>
      <c r="J192" s="244">
        <v>4000</v>
      </c>
      <c r="K192" s="448"/>
      <c r="L192" s="448"/>
      <c r="M192" s="242" t="s">
        <v>1979</v>
      </c>
      <c r="N192" s="242" t="s">
        <v>1979</v>
      </c>
      <c r="O192" s="244">
        <v>61</v>
      </c>
      <c r="P192" s="244">
        <v>25</v>
      </c>
      <c r="Q192" s="244">
        <v>4000</v>
      </c>
      <c r="R192" s="244">
        <v>60</v>
      </c>
      <c r="S192" s="244">
        <v>60</v>
      </c>
      <c r="T192" s="242"/>
      <c r="U192" s="242"/>
      <c r="V192" s="458"/>
      <c r="W192" s="241">
        <v>2018</v>
      </c>
      <c r="X192" s="244">
        <v>2000</v>
      </c>
      <c r="Y192" s="228"/>
      <c r="Z192" s="228"/>
      <c r="AA192" s="228"/>
      <c r="AB192" s="228"/>
      <c r="AC192" s="228"/>
      <c r="AD192" s="244">
        <v>2000</v>
      </c>
      <c r="AE192" s="242"/>
      <c r="AF192" s="242"/>
      <c r="AG192" s="242"/>
      <c r="AH192" s="242"/>
      <c r="AI192" s="242"/>
      <c r="AJ192" s="242"/>
      <c r="AK192" s="242"/>
      <c r="AL192" s="242"/>
      <c r="AM192" s="242"/>
      <c r="AN192" s="242"/>
      <c r="AO192" s="242"/>
      <c r="AP192" s="242"/>
      <c r="AQ192" s="242"/>
      <c r="AR192" s="242"/>
      <c r="AS192" s="242"/>
      <c r="AT192" s="242"/>
      <c r="AU192" s="242"/>
      <c r="AV192" s="242"/>
      <c r="AW192" s="242"/>
      <c r="AX192" s="242"/>
      <c r="AY192" s="242"/>
      <c r="AZ192" s="242"/>
      <c r="BA192" s="242"/>
      <c r="BB192" s="242"/>
    </row>
    <row r="193" spans="1:54" s="1280" customFormat="1" ht="24" customHeight="1">
      <c r="A193" s="1413"/>
      <c r="B193" s="221"/>
      <c r="C193" s="1937"/>
      <c r="D193" s="241"/>
      <c r="E193" s="1941"/>
      <c r="F193" s="1934"/>
      <c r="G193" s="241"/>
      <c r="H193" s="241"/>
      <c r="I193" s="1934"/>
      <c r="J193" s="228">
        <v>13169</v>
      </c>
      <c r="K193" s="448"/>
      <c r="L193" s="448"/>
      <c r="M193" s="242" t="s">
        <v>1979</v>
      </c>
      <c r="N193" s="242" t="s">
        <v>1979</v>
      </c>
      <c r="O193" s="228">
        <v>122</v>
      </c>
      <c r="P193" s="228">
        <v>27</v>
      </c>
      <c r="Q193" s="228">
        <v>13169</v>
      </c>
      <c r="R193" s="228">
        <v>100</v>
      </c>
      <c r="S193" s="228">
        <v>100</v>
      </c>
      <c r="T193" s="242"/>
      <c r="U193" s="242"/>
      <c r="V193" s="458"/>
      <c r="W193" s="227">
        <v>2018</v>
      </c>
      <c r="X193" s="228"/>
      <c r="Y193" s="228"/>
      <c r="Z193" s="228"/>
      <c r="AA193" s="228"/>
      <c r="AB193" s="228"/>
      <c r="AC193" s="228"/>
      <c r="AD193" s="228">
        <v>3334</v>
      </c>
      <c r="AE193" s="242"/>
      <c r="AF193" s="242"/>
      <c r="AG193" s="242"/>
      <c r="AH193" s="242"/>
      <c r="AI193" s="242"/>
      <c r="AJ193" s="242"/>
      <c r="AK193" s="242"/>
      <c r="AL193" s="242"/>
      <c r="AM193" s="242"/>
      <c r="AN193" s="242"/>
      <c r="AO193" s="242"/>
      <c r="AP193" s="242"/>
      <c r="AQ193" s="242"/>
      <c r="AR193" s="242"/>
      <c r="AS193" s="242"/>
      <c r="AT193" s="242"/>
      <c r="AU193" s="242"/>
      <c r="AV193" s="242"/>
      <c r="AW193" s="242"/>
      <c r="AX193" s="242"/>
      <c r="AY193" s="242"/>
      <c r="AZ193" s="242"/>
      <c r="BA193" s="242"/>
      <c r="BB193" s="242"/>
    </row>
    <row r="194" spans="1:54" s="1280" customFormat="1" ht="26.1" customHeight="1">
      <c r="A194" s="1413"/>
      <c r="B194" s="221"/>
      <c r="C194" s="242" t="s">
        <v>12915</v>
      </c>
      <c r="D194" s="241"/>
      <c r="E194" s="300" t="s">
        <v>12935</v>
      </c>
      <c r="F194" s="242" t="s">
        <v>12915</v>
      </c>
      <c r="G194" s="241"/>
      <c r="H194" s="241"/>
      <c r="I194" s="241" t="s">
        <v>12915</v>
      </c>
      <c r="J194" s="228">
        <v>8000</v>
      </c>
      <c r="K194" s="228">
        <v>0</v>
      </c>
      <c r="L194" s="228">
        <v>0</v>
      </c>
      <c r="M194" s="242" t="s">
        <v>1979</v>
      </c>
      <c r="N194" s="242" t="s">
        <v>1979</v>
      </c>
      <c r="O194" s="228"/>
      <c r="P194" s="228"/>
      <c r="Q194" s="228">
        <v>5621</v>
      </c>
      <c r="R194" s="228">
        <v>0</v>
      </c>
      <c r="S194" s="228">
        <v>0</v>
      </c>
      <c r="T194" s="242"/>
      <c r="U194" s="242"/>
      <c r="V194" s="458"/>
      <c r="W194" s="227">
        <v>2021</v>
      </c>
      <c r="X194" s="228"/>
      <c r="Y194" s="228"/>
      <c r="Z194" s="228"/>
      <c r="AA194" s="228"/>
      <c r="AB194" s="228"/>
      <c r="AC194" s="228"/>
      <c r="AD194" s="228">
        <v>1800</v>
      </c>
      <c r="AE194" s="242"/>
      <c r="AF194" s="242"/>
      <c r="AG194" s="242"/>
      <c r="AH194" s="242"/>
      <c r="AI194" s="242"/>
      <c r="AJ194" s="242"/>
      <c r="AK194" s="242"/>
      <c r="AL194" s="242"/>
      <c r="AM194" s="242"/>
      <c r="AN194" s="242"/>
      <c r="AO194" s="242"/>
      <c r="AP194" s="242"/>
      <c r="AQ194" s="242"/>
      <c r="AR194" s="242"/>
      <c r="AS194" s="242"/>
      <c r="AT194" s="242"/>
      <c r="AU194" s="242"/>
      <c r="AV194" s="242"/>
      <c r="AW194" s="242"/>
      <c r="AX194" s="242"/>
      <c r="AY194" s="242"/>
      <c r="AZ194" s="242"/>
      <c r="BA194" s="242"/>
      <c r="BB194" s="242"/>
    </row>
    <row r="195" spans="1:54" s="1280" customFormat="1" ht="26.1" customHeight="1">
      <c r="A195" s="1413"/>
      <c r="B195" s="221"/>
      <c r="C195" s="242" t="s">
        <v>1481</v>
      </c>
      <c r="D195" s="242" t="s">
        <v>1760</v>
      </c>
      <c r="E195" s="300" t="s">
        <v>10577</v>
      </c>
      <c r="F195" s="242" t="s">
        <v>1481</v>
      </c>
      <c r="G195" s="242" t="s">
        <v>88</v>
      </c>
      <c r="H195" s="449" t="s">
        <v>621</v>
      </c>
      <c r="I195" s="241" t="s">
        <v>12911</v>
      </c>
      <c r="J195" s="228">
        <v>10040</v>
      </c>
      <c r="K195" s="228">
        <v>0</v>
      </c>
      <c r="L195" s="228">
        <v>0</v>
      </c>
      <c r="M195" s="242" t="s">
        <v>290</v>
      </c>
      <c r="N195" s="242" t="s">
        <v>290</v>
      </c>
      <c r="O195" s="228">
        <v>122</v>
      </c>
      <c r="P195" s="228">
        <v>98</v>
      </c>
      <c r="Q195" s="228">
        <v>10070</v>
      </c>
      <c r="R195" s="228">
        <v>0</v>
      </c>
      <c r="S195" s="228">
        <v>0</v>
      </c>
      <c r="T195" s="242" t="s">
        <v>178</v>
      </c>
      <c r="U195" s="242" t="s">
        <v>466</v>
      </c>
      <c r="V195" s="458"/>
      <c r="W195" s="227">
        <v>2007</v>
      </c>
      <c r="X195" s="228" t="s">
        <v>1761</v>
      </c>
      <c r="Y195" s="228" t="s">
        <v>389</v>
      </c>
      <c r="Z195" s="228" t="s">
        <v>1762</v>
      </c>
      <c r="AA195" s="228"/>
      <c r="AB195" s="228"/>
      <c r="AC195" s="228"/>
      <c r="AD195" s="228">
        <v>150</v>
      </c>
      <c r="AE195" s="228"/>
      <c r="AF195" s="228">
        <v>150</v>
      </c>
      <c r="AG195" s="242"/>
      <c r="AH195" s="242"/>
      <c r="AI195" s="242"/>
      <c r="AJ195" s="242"/>
      <c r="AK195" s="242"/>
      <c r="AL195" s="242"/>
      <c r="AM195" s="242"/>
      <c r="AN195" s="242"/>
      <c r="AO195" s="242"/>
      <c r="AP195" s="242"/>
      <c r="AQ195" s="242"/>
      <c r="AR195" s="242"/>
      <c r="AS195" s="242"/>
      <c r="AT195" s="242"/>
      <c r="AU195" s="242"/>
      <c r="AV195" s="242"/>
      <c r="AW195" s="242"/>
      <c r="AX195" s="242"/>
      <c r="AY195" s="242"/>
      <c r="AZ195" s="242"/>
      <c r="BA195" s="242"/>
      <c r="BB195" s="242"/>
    </row>
    <row r="196" spans="1:54" s="1280" customFormat="1" ht="26.1" customHeight="1">
      <c r="A196" s="1413"/>
      <c r="B196" s="221"/>
      <c r="C196" s="1909" t="s">
        <v>9732</v>
      </c>
      <c r="D196" s="233"/>
      <c r="E196" s="1935" t="s">
        <v>9734</v>
      </c>
      <c r="F196" s="1909" t="s">
        <v>9732</v>
      </c>
      <c r="G196" s="233" t="s">
        <v>616</v>
      </c>
      <c r="H196" s="233"/>
      <c r="I196" s="1909" t="s">
        <v>9735</v>
      </c>
      <c r="J196" s="1910">
        <v>33150</v>
      </c>
      <c r="K196" s="1910">
        <v>532.14</v>
      </c>
      <c r="L196" s="1910">
        <v>532.14</v>
      </c>
      <c r="M196" s="233" t="s">
        <v>1979</v>
      </c>
      <c r="N196" s="241" t="s">
        <v>1979</v>
      </c>
      <c r="O196" s="244">
        <v>105</v>
      </c>
      <c r="P196" s="244">
        <v>38.44</v>
      </c>
      <c r="Q196" s="1938">
        <v>33150</v>
      </c>
      <c r="R196" s="1910"/>
      <c r="S196" s="1910"/>
      <c r="T196" s="233"/>
      <c r="U196" s="233"/>
      <c r="V196" s="458"/>
      <c r="W196" s="227">
        <v>2009</v>
      </c>
      <c r="X196" s="233"/>
      <c r="Y196" s="233"/>
      <c r="Z196" s="233"/>
      <c r="AA196" s="233"/>
      <c r="AB196" s="233"/>
      <c r="AC196" s="233"/>
      <c r="AD196" s="228">
        <v>100</v>
      </c>
      <c r="AE196" s="227"/>
      <c r="AF196" s="227"/>
      <c r="AG196" s="233"/>
      <c r="AH196" s="233"/>
      <c r="AI196" s="233"/>
      <c r="AJ196" s="233"/>
      <c r="AK196" s="233"/>
      <c r="AL196" s="241"/>
      <c r="AM196" s="241"/>
      <c r="AN196" s="233"/>
      <c r="AO196" s="233"/>
      <c r="AP196" s="233"/>
      <c r="AQ196" s="233"/>
      <c r="AR196" s="233"/>
      <c r="AS196" s="233"/>
      <c r="AT196" s="233"/>
      <c r="AU196" s="233"/>
      <c r="AV196" s="233"/>
      <c r="AW196" s="233"/>
      <c r="AX196" s="233"/>
      <c r="AY196" s="233"/>
      <c r="AZ196" s="233"/>
      <c r="BA196" s="233"/>
      <c r="BB196" s="241"/>
    </row>
    <row r="197" spans="1:54" s="1280" customFormat="1" ht="26.1" customHeight="1">
      <c r="A197" s="1413"/>
      <c r="B197" s="221"/>
      <c r="C197" s="1909"/>
      <c r="D197" s="233"/>
      <c r="E197" s="1936"/>
      <c r="F197" s="1909"/>
      <c r="G197" s="233" t="s">
        <v>616</v>
      </c>
      <c r="H197" s="233"/>
      <c r="I197" s="1909"/>
      <c r="J197" s="1910"/>
      <c r="K197" s="1910"/>
      <c r="L197" s="1910"/>
      <c r="M197" s="233" t="s">
        <v>2003</v>
      </c>
      <c r="N197" s="241" t="s">
        <v>2003</v>
      </c>
      <c r="O197" s="244">
        <v>80</v>
      </c>
      <c r="P197" s="244">
        <v>38</v>
      </c>
      <c r="Q197" s="1938"/>
      <c r="R197" s="1910"/>
      <c r="S197" s="1910"/>
      <c r="T197" s="233"/>
      <c r="U197" s="233"/>
      <c r="V197" s="458"/>
      <c r="W197" s="227">
        <v>2014</v>
      </c>
      <c r="X197" s="233"/>
      <c r="Y197" s="233"/>
      <c r="Z197" s="233"/>
      <c r="AA197" s="233"/>
      <c r="AB197" s="233"/>
      <c r="AC197" s="233"/>
      <c r="AD197" s="228">
        <v>510</v>
      </c>
      <c r="AE197" s="227"/>
      <c r="AF197" s="227"/>
      <c r="AG197" s="233"/>
      <c r="AH197" s="233"/>
      <c r="AI197" s="233"/>
      <c r="AJ197" s="233"/>
      <c r="AK197" s="233"/>
      <c r="AL197" s="241"/>
      <c r="AM197" s="241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  <c r="AY197" s="233"/>
      <c r="AZ197" s="233"/>
      <c r="BA197" s="233"/>
      <c r="BB197" s="241"/>
    </row>
    <row r="198" spans="1:54" s="1280" customFormat="1" ht="26.1" customHeight="1">
      <c r="A198" s="1413"/>
      <c r="B198" s="221"/>
      <c r="C198" s="242" t="s">
        <v>634</v>
      </c>
      <c r="D198" s="242"/>
      <c r="E198" s="300" t="s">
        <v>10578</v>
      </c>
      <c r="F198" s="242" t="s">
        <v>634</v>
      </c>
      <c r="G198" s="242" t="s">
        <v>634</v>
      </c>
      <c r="H198" s="242"/>
      <c r="I198" s="242" t="s">
        <v>634</v>
      </c>
      <c r="J198" s="228">
        <v>18068</v>
      </c>
      <c r="K198" s="228">
        <v>243</v>
      </c>
      <c r="L198" s="228">
        <v>270</v>
      </c>
      <c r="M198" s="242" t="s">
        <v>290</v>
      </c>
      <c r="N198" s="242" t="s">
        <v>26556</v>
      </c>
      <c r="O198" s="228" t="s">
        <v>10579</v>
      </c>
      <c r="P198" s="228" t="s">
        <v>10580</v>
      </c>
      <c r="Q198" s="228">
        <v>11827</v>
      </c>
      <c r="R198" s="228">
        <v>100</v>
      </c>
      <c r="S198" s="228">
        <v>100</v>
      </c>
      <c r="T198" s="242"/>
      <c r="U198" s="242"/>
      <c r="V198" s="458"/>
      <c r="W198" s="227">
        <v>2017</v>
      </c>
      <c r="X198" s="228"/>
      <c r="Y198" s="228"/>
      <c r="Z198" s="228"/>
      <c r="AA198" s="228"/>
      <c r="AB198" s="228"/>
      <c r="AC198" s="228"/>
      <c r="AD198" s="228"/>
      <c r="AE198" s="242"/>
      <c r="AF198" s="242"/>
      <c r="AG198" s="242"/>
      <c r="AH198" s="242"/>
      <c r="AI198" s="242"/>
      <c r="AJ198" s="242"/>
      <c r="AK198" s="242"/>
      <c r="AL198" s="242"/>
      <c r="AM198" s="242"/>
      <c r="AN198" s="242"/>
      <c r="AO198" s="242"/>
      <c r="AP198" s="242"/>
      <c r="AQ198" s="242"/>
      <c r="AR198" s="242"/>
      <c r="AS198" s="242"/>
      <c r="AT198" s="242"/>
      <c r="AU198" s="242"/>
      <c r="AV198" s="242"/>
      <c r="AW198" s="242"/>
      <c r="AX198" s="242"/>
      <c r="AY198" s="242"/>
      <c r="AZ198" s="242"/>
      <c r="BA198" s="242"/>
      <c r="BB198" s="242"/>
    </row>
    <row r="199" spans="1:54" s="1280" customFormat="1" ht="26.1" customHeight="1">
      <c r="A199" s="1413"/>
      <c r="B199" s="221"/>
      <c r="C199" s="242" t="s">
        <v>634</v>
      </c>
      <c r="D199" s="242"/>
      <c r="E199" s="300" t="s">
        <v>10581</v>
      </c>
      <c r="F199" s="242" t="s">
        <v>634</v>
      </c>
      <c r="G199" s="242" t="s">
        <v>634</v>
      </c>
      <c r="H199" s="242"/>
      <c r="I199" s="242" t="s">
        <v>634</v>
      </c>
      <c r="J199" s="228">
        <v>18068</v>
      </c>
      <c r="K199" s="228">
        <v>243</v>
      </c>
      <c r="L199" s="228">
        <v>270</v>
      </c>
      <c r="M199" s="242" t="s">
        <v>290</v>
      </c>
      <c r="N199" s="242" t="s">
        <v>26556</v>
      </c>
      <c r="O199" s="228" t="s">
        <v>10579</v>
      </c>
      <c r="P199" s="228" t="s">
        <v>10580</v>
      </c>
      <c r="Q199" s="228">
        <v>11827</v>
      </c>
      <c r="R199" s="228">
        <v>100</v>
      </c>
      <c r="S199" s="228">
        <v>100</v>
      </c>
      <c r="T199" s="242"/>
      <c r="U199" s="242"/>
      <c r="V199" s="458"/>
      <c r="W199" s="227">
        <v>2017</v>
      </c>
      <c r="X199" s="228"/>
      <c r="Y199" s="228"/>
      <c r="Z199" s="228"/>
      <c r="AA199" s="228"/>
      <c r="AB199" s="228"/>
      <c r="AC199" s="228"/>
      <c r="AD199" s="228"/>
      <c r="AE199" s="242"/>
      <c r="AF199" s="242"/>
      <c r="AG199" s="242"/>
      <c r="AH199" s="242"/>
      <c r="AI199" s="242"/>
      <c r="AJ199" s="242"/>
      <c r="AK199" s="242"/>
      <c r="AL199" s="242"/>
      <c r="AM199" s="242"/>
      <c r="AN199" s="242"/>
      <c r="AO199" s="242"/>
      <c r="AP199" s="242"/>
      <c r="AQ199" s="242"/>
      <c r="AR199" s="242"/>
      <c r="AS199" s="242"/>
      <c r="AT199" s="242"/>
      <c r="AU199" s="242"/>
      <c r="AV199" s="242"/>
      <c r="AW199" s="242"/>
      <c r="AX199" s="242"/>
      <c r="AY199" s="242"/>
      <c r="AZ199" s="242"/>
      <c r="BA199" s="242"/>
      <c r="BB199" s="242"/>
    </row>
    <row r="200" spans="1:54" ht="26.1" customHeight="1">
      <c r="A200" s="1413"/>
      <c r="B200" s="221"/>
      <c r="C200" s="242" t="s">
        <v>642</v>
      </c>
      <c r="D200" s="242" t="s">
        <v>22179</v>
      </c>
      <c r="E200" s="300" t="s">
        <v>22180</v>
      </c>
      <c r="F200" s="242" t="s">
        <v>642</v>
      </c>
      <c r="G200" s="242" t="s">
        <v>1765</v>
      </c>
      <c r="H200" s="242"/>
      <c r="I200" s="242" t="s">
        <v>1765</v>
      </c>
      <c r="J200" s="228">
        <v>23903</v>
      </c>
      <c r="K200" s="228">
        <v>568</v>
      </c>
      <c r="L200" s="228">
        <v>973</v>
      </c>
      <c r="M200" s="242" t="s">
        <v>290</v>
      </c>
      <c r="N200" s="242" t="s">
        <v>290</v>
      </c>
      <c r="O200" s="228">
        <v>123</v>
      </c>
      <c r="P200" s="228">
        <v>98</v>
      </c>
      <c r="Q200" s="228">
        <v>13579</v>
      </c>
      <c r="R200" s="228">
        <v>240</v>
      </c>
      <c r="S200" s="228">
        <v>500</v>
      </c>
      <c r="T200" s="242"/>
      <c r="U200" s="242"/>
      <c r="V200" s="458"/>
      <c r="W200" s="227">
        <v>2009</v>
      </c>
      <c r="X200" s="228"/>
      <c r="Y200" s="228"/>
      <c r="Z200" s="228"/>
      <c r="AA200" s="228"/>
      <c r="AB200" s="228"/>
      <c r="AC200" s="228"/>
      <c r="AD200" s="228">
        <v>4619</v>
      </c>
      <c r="AE200" s="242"/>
      <c r="AF200" s="242"/>
      <c r="AG200" s="242"/>
      <c r="AH200" s="242"/>
      <c r="AI200" s="242"/>
      <c r="AJ200" s="242"/>
      <c r="AK200" s="242"/>
      <c r="AL200" s="242"/>
      <c r="AM200" s="242"/>
      <c r="AN200" s="242"/>
      <c r="AO200" s="242"/>
      <c r="AP200" s="242"/>
      <c r="AQ200" s="242"/>
      <c r="AR200" s="242"/>
      <c r="AS200" s="242"/>
      <c r="AT200" s="242"/>
      <c r="AU200" s="242"/>
      <c r="AV200" s="242"/>
      <c r="AW200" s="242"/>
      <c r="AX200" s="242"/>
      <c r="AY200" s="242"/>
      <c r="AZ200" s="242"/>
      <c r="BA200" s="242"/>
      <c r="BB200" s="242"/>
    </row>
    <row r="201" spans="1:54" ht="26.1" customHeight="1">
      <c r="A201" s="1413"/>
      <c r="B201" s="221"/>
      <c r="C201" s="242" t="s">
        <v>642</v>
      </c>
      <c r="D201" s="242" t="s">
        <v>22181</v>
      </c>
      <c r="E201" s="300" t="s">
        <v>26557</v>
      </c>
      <c r="F201" s="242" t="s">
        <v>642</v>
      </c>
      <c r="G201" s="242" t="s">
        <v>22182</v>
      </c>
      <c r="H201" s="242"/>
      <c r="I201" s="242" t="s">
        <v>22182</v>
      </c>
      <c r="J201" s="228">
        <v>72590</v>
      </c>
      <c r="K201" s="228">
        <v>486.2</v>
      </c>
      <c r="L201" s="228">
        <v>40096</v>
      </c>
      <c r="M201" s="242" t="s">
        <v>290</v>
      </c>
      <c r="N201" s="242" t="s">
        <v>290</v>
      </c>
      <c r="O201" s="228">
        <v>115</v>
      </c>
      <c r="P201" s="228">
        <v>27.43</v>
      </c>
      <c r="Q201" s="228">
        <v>13200</v>
      </c>
      <c r="R201" s="228">
        <v>242</v>
      </c>
      <c r="S201" s="228">
        <v>242</v>
      </c>
      <c r="T201" s="242" t="s">
        <v>178</v>
      </c>
      <c r="U201" s="242" t="s">
        <v>466</v>
      </c>
      <c r="V201" s="458"/>
      <c r="W201" s="227">
        <v>2024</v>
      </c>
      <c r="X201" s="228">
        <v>3488</v>
      </c>
      <c r="Y201" s="228"/>
      <c r="Z201" s="228"/>
      <c r="AA201" s="228"/>
      <c r="AB201" s="228"/>
      <c r="AC201" s="228"/>
      <c r="AD201" s="228">
        <v>3488</v>
      </c>
      <c r="AE201" s="242"/>
      <c r="AF201" s="242"/>
      <c r="AG201" s="242"/>
      <c r="AH201" s="242"/>
      <c r="AI201" s="242"/>
      <c r="AJ201" s="242"/>
      <c r="AK201" s="242"/>
      <c r="AL201" s="242"/>
      <c r="AM201" s="242"/>
      <c r="AN201" s="242"/>
      <c r="AO201" s="242"/>
      <c r="AP201" s="242"/>
      <c r="AQ201" s="242"/>
      <c r="AR201" s="242"/>
      <c r="AS201" s="242"/>
      <c r="AT201" s="242"/>
      <c r="AU201" s="242"/>
      <c r="AV201" s="242"/>
      <c r="AW201" s="242"/>
      <c r="AX201" s="242"/>
      <c r="AY201" s="242"/>
      <c r="AZ201" s="242"/>
      <c r="BA201" s="242"/>
      <c r="BB201" s="242" t="s">
        <v>13826</v>
      </c>
    </row>
    <row r="202" spans="1:54" s="1280" customFormat="1" ht="26.1" customHeight="1">
      <c r="A202" s="1413"/>
      <c r="B202" s="221"/>
      <c r="C202" s="242" t="s">
        <v>645</v>
      </c>
      <c r="D202" s="242" t="s">
        <v>22183</v>
      </c>
      <c r="E202" s="300" t="s">
        <v>1766</v>
      </c>
      <c r="F202" s="242" t="s">
        <v>645</v>
      </c>
      <c r="G202" s="242" t="s">
        <v>1767</v>
      </c>
      <c r="H202" s="242">
        <v>16</v>
      </c>
      <c r="I202" s="242" t="s">
        <v>1768</v>
      </c>
      <c r="J202" s="228">
        <v>29226</v>
      </c>
      <c r="K202" s="228"/>
      <c r="L202" s="228"/>
      <c r="M202" s="242" t="s">
        <v>290</v>
      </c>
      <c r="N202" s="242" t="s">
        <v>290</v>
      </c>
      <c r="O202" s="228">
        <v>105</v>
      </c>
      <c r="P202" s="228">
        <v>98</v>
      </c>
      <c r="Q202" s="228">
        <v>9103</v>
      </c>
      <c r="R202" s="228"/>
      <c r="S202" s="228"/>
      <c r="T202" s="242" t="s">
        <v>178</v>
      </c>
      <c r="U202" s="242" t="s">
        <v>466</v>
      </c>
      <c r="V202" s="458"/>
      <c r="W202" s="227">
        <v>2011</v>
      </c>
      <c r="X202" s="228" t="s">
        <v>1761</v>
      </c>
      <c r="Y202" s="228" t="s">
        <v>389</v>
      </c>
      <c r="Z202" s="228" t="s">
        <v>1762</v>
      </c>
      <c r="AA202" s="228"/>
      <c r="AB202" s="228"/>
      <c r="AC202" s="228"/>
      <c r="AD202" s="228">
        <v>150</v>
      </c>
      <c r="AE202" s="242"/>
      <c r="AF202" s="242"/>
      <c r="AG202" s="242"/>
      <c r="AH202" s="242"/>
      <c r="AI202" s="242"/>
      <c r="AJ202" s="242"/>
      <c r="AK202" s="242"/>
      <c r="AL202" s="242"/>
      <c r="AM202" s="242"/>
      <c r="AN202" s="242"/>
      <c r="AO202" s="242"/>
      <c r="AP202" s="242"/>
      <c r="AQ202" s="242"/>
      <c r="AR202" s="242"/>
      <c r="AS202" s="242"/>
      <c r="AT202" s="242"/>
      <c r="AU202" s="242"/>
      <c r="AV202" s="242"/>
      <c r="AW202" s="242"/>
      <c r="AX202" s="242"/>
      <c r="AY202" s="242"/>
      <c r="AZ202" s="242"/>
      <c r="BA202" s="242"/>
      <c r="BB202" s="242"/>
    </row>
    <row r="203" spans="1:54" s="1280" customFormat="1" ht="26.1" customHeight="1">
      <c r="A203" s="1413"/>
      <c r="B203" s="221"/>
      <c r="C203" s="242" t="s">
        <v>645</v>
      </c>
      <c r="D203" s="242" t="s">
        <v>22184</v>
      </c>
      <c r="E203" s="300" t="s">
        <v>11913</v>
      </c>
      <c r="F203" s="242" t="s">
        <v>645</v>
      </c>
      <c r="G203" s="242" t="s">
        <v>645</v>
      </c>
      <c r="H203" s="242"/>
      <c r="I203" s="242" t="s">
        <v>645</v>
      </c>
      <c r="J203" s="228">
        <v>17911</v>
      </c>
      <c r="K203" s="228"/>
      <c r="L203" s="228"/>
      <c r="M203" s="242" t="s">
        <v>290</v>
      </c>
      <c r="N203" s="242" t="s">
        <v>290</v>
      </c>
      <c r="O203" s="228">
        <v>122</v>
      </c>
      <c r="P203" s="228">
        <v>95</v>
      </c>
      <c r="Q203" s="228">
        <v>12500</v>
      </c>
      <c r="R203" s="228"/>
      <c r="S203" s="228"/>
      <c r="T203" s="242"/>
      <c r="U203" s="242"/>
      <c r="V203" s="458"/>
      <c r="W203" s="227">
        <v>2020</v>
      </c>
      <c r="X203" s="228"/>
      <c r="Y203" s="228"/>
      <c r="Z203" s="228"/>
      <c r="AA203" s="228"/>
      <c r="AB203" s="228"/>
      <c r="AC203" s="228"/>
      <c r="AD203" s="228">
        <v>7197</v>
      </c>
      <c r="AE203" s="242"/>
      <c r="AF203" s="242"/>
      <c r="AG203" s="242"/>
      <c r="AH203" s="242"/>
      <c r="AI203" s="242"/>
      <c r="AJ203" s="242"/>
      <c r="AK203" s="242"/>
      <c r="AL203" s="242"/>
      <c r="AM203" s="242"/>
      <c r="AN203" s="242"/>
      <c r="AO203" s="242"/>
      <c r="AP203" s="242"/>
      <c r="AQ203" s="242"/>
      <c r="AR203" s="242"/>
      <c r="AS203" s="242"/>
      <c r="AT203" s="242"/>
      <c r="AU203" s="242"/>
      <c r="AV203" s="242"/>
      <c r="AW203" s="242"/>
      <c r="AX203" s="242"/>
      <c r="AY203" s="242"/>
      <c r="AZ203" s="242"/>
      <c r="BA203" s="242"/>
      <c r="BB203" s="242"/>
    </row>
    <row r="204" spans="1:54" s="1280" customFormat="1" ht="26.1" customHeight="1">
      <c r="A204" s="1413"/>
      <c r="B204" s="221"/>
      <c r="C204" s="233" t="s">
        <v>331</v>
      </c>
      <c r="D204" s="242"/>
      <c r="E204" s="300" t="s">
        <v>12936</v>
      </c>
      <c r="F204" s="233" t="s">
        <v>331</v>
      </c>
      <c r="G204" s="242"/>
      <c r="H204" s="242"/>
      <c r="I204" s="242" t="s">
        <v>12963</v>
      </c>
      <c r="J204" s="228">
        <v>78222</v>
      </c>
      <c r="K204" s="228"/>
      <c r="L204" s="228"/>
      <c r="M204" s="233" t="s">
        <v>1979</v>
      </c>
      <c r="N204" s="241" t="s">
        <v>1979</v>
      </c>
      <c r="O204" s="244">
        <v>97</v>
      </c>
      <c r="P204" s="244">
        <v>27</v>
      </c>
      <c r="Q204" s="244">
        <v>23000</v>
      </c>
      <c r="R204" s="228">
        <v>316</v>
      </c>
      <c r="S204" s="228">
        <v>1200</v>
      </c>
      <c r="T204" s="242"/>
      <c r="U204" s="242"/>
      <c r="V204" s="458"/>
      <c r="W204" s="227">
        <v>2022</v>
      </c>
      <c r="X204" s="228"/>
      <c r="Y204" s="228"/>
      <c r="Z204" s="228"/>
      <c r="AA204" s="228"/>
      <c r="AB204" s="228"/>
      <c r="AC204" s="228"/>
      <c r="AD204" s="228">
        <v>9000</v>
      </c>
      <c r="AE204" s="242"/>
      <c r="AF204" s="242"/>
      <c r="AG204" s="242"/>
      <c r="AH204" s="242"/>
      <c r="AI204" s="242"/>
      <c r="AJ204" s="242"/>
      <c r="AK204" s="242"/>
      <c r="AL204" s="242"/>
      <c r="AM204" s="242"/>
      <c r="AN204" s="242"/>
      <c r="AO204" s="242"/>
      <c r="AP204" s="242"/>
      <c r="AQ204" s="242"/>
      <c r="AR204" s="242"/>
      <c r="AS204" s="242"/>
      <c r="AT204" s="242"/>
      <c r="AU204" s="242"/>
      <c r="AV204" s="242"/>
      <c r="AW204" s="242"/>
      <c r="AX204" s="242"/>
      <c r="AY204" s="242"/>
      <c r="AZ204" s="242"/>
      <c r="BA204" s="242"/>
      <c r="BB204" s="241"/>
    </row>
    <row r="205" spans="1:54" ht="26.1" customHeight="1">
      <c r="A205" s="1413"/>
      <c r="B205" s="221"/>
      <c r="C205" s="233" t="s">
        <v>331</v>
      </c>
      <c r="D205" s="233"/>
      <c r="E205" s="300" t="s">
        <v>10582</v>
      </c>
      <c r="F205" s="233" t="s">
        <v>331</v>
      </c>
      <c r="G205" s="233"/>
      <c r="H205" s="233"/>
      <c r="I205" s="233" t="s">
        <v>331</v>
      </c>
      <c r="J205" s="228">
        <v>42711</v>
      </c>
      <c r="K205" s="228"/>
      <c r="L205" s="228"/>
      <c r="M205" s="233" t="s">
        <v>290</v>
      </c>
      <c r="N205" s="241" t="s">
        <v>290</v>
      </c>
      <c r="O205" s="244">
        <v>110</v>
      </c>
      <c r="P205" s="244">
        <v>27</v>
      </c>
      <c r="Q205" s="244">
        <v>8250</v>
      </c>
      <c r="R205" s="228">
        <v>200</v>
      </c>
      <c r="S205" s="228">
        <v>1000</v>
      </c>
      <c r="T205" s="233"/>
      <c r="U205" s="233"/>
      <c r="V205" s="458"/>
      <c r="W205" s="227">
        <v>2018</v>
      </c>
      <c r="X205" s="233"/>
      <c r="Y205" s="233"/>
      <c r="Z205" s="233"/>
      <c r="AA205" s="233"/>
      <c r="AB205" s="233"/>
      <c r="AC205" s="233"/>
      <c r="AD205" s="228">
        <v>9482</v>
      </c>
      <c r="AE205" s="227"/>
      <c r="AF205" s="227"/>
      <c r="AG205" s="233"/>
      <c r="AH205" s="233"/>
      <c r="AI205" s="233"/>
      <c r="AJ205" s="233"/>
      <c r="AK205" s="233"/>
      <c r="AL205" s="241"/>
      <c r="AM205" s="241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  <c r="AY205" s="233"/>
      <c r="AZ205" s="233"/>
      <c r="BA205" s="233"/>
      <c r="BB205" s="241"/>
    </row>
    <row r="206" spans="1:54" s="1280" customFormat="1" ht="26.1" customHeight="1">
      <c r="A206" s="1413"/>
      <c r="B206" s="221"/>
      <c r="C206" s="1909" t="s">
        <v>9736</v>
      </c>
      <c r="D206" s="233"/>
      <c r="E206" s="1935" t="s">
        <v>9737</v>
      </c>
      <c r="F206" s="1909" t="s">
        <v>9736</v>
      </c>
      <c r="G206" s="233"/>
      <c r="H206" s="233"/>
      <c r="I206" s="1909" t="s">
        <v>9736</v>
      </c>
      <c r="J206" s="1910">
        <v>105553</v>
      </c>
      <c r="K206" s="228"/>
      <c r="L206" s="228"/>
      <c r="M206" s="233" t="s">
        <v>9738</v>
      </c>
      <c r="N206" s="241" t="s">
        <v>9739</v>
      </c>
      <c r="O206" s="244">
        <v>111</v>
      </c>
      <c r="P206" s="244">
        <v>27</v>
      </c>
      <c r="Q206" s="244">
        <v>13665</v>
      </c>
      <c r="R206" s="1910">
        <v>124</v>
      </c>
      <c r="S206" s="1910">
        <v>200</v>
      </c>
      <c r="T206" s="233"/>
      <c r="U206" s="233"/>
      <c r="V206" s="458"/>
      <c r="W206" s="1901">
        <v>2015</v>
      </c>
      <c r="X206" s="233"/>
      <c r="Y206" s="233"/>
      <c r="Z206" s="233"/>
      <c r="AA206" s="233"/>
      <c r="AB206" s="233"/>
      <c r="AC206" s="233"/>
      <c r="AD206" s="1910">
        <v>169</v>
      </c>
      <c r="AE206" s="227"/>
      <c r="AF206" s="227"/>
      <c r="AG206" s="233"/>
      <c r="AH206" s="233"/>
      <c r="AI206" s="233"/>
      <c r="AJ206" s="233"/>
      <c r="AK206" s="233"/>
      <c r="AL206" s="241"/>
      <c r="AM206" s="241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  <c r="AY206" s="233"/>
      <c r="AZ206" s="233"/>
      <c r="BA206" s="233"/>
      <c r="BB206" s="1933"/>
    </row>
    <row r="207" spans="1:54" s="1280" customFormat="1" ht="26.1" customHeight="1">
      <c r="A207" s="1413"/>
      <c r="B207" s="221"/>
      <c r="C207" s="1909"/>
      <c r="D207" s="233"/>
      <c r="E207" s="1936"/>
      <c r="F207" s="1934"/>
      <c r="G207" s="233"/>
      <c r="H207" s="233"/>
      <c r="I207" s="1934"/>
      <c r="J207" s="1934"/>
      <c r="K207" s="228"/>
      <c r="L207" s="228"/>
      <c r="M207" s="233" t="s">
        <v>9738</v>
      </c>
      <c r="N207" s="241" t="s">
        <v>9739</v>
      </c>
      <c r="O207" s="244">
        <v>105</v>
      </c>
      <c r="P207" s="244">
        <v>27</v>
      </c>
      <c r="Q207" s="244">
        <v>10711</v>
      </c>
      <c r="R207" s="1934"/>
      <c r="S207" s="1934"/>
      <c r="T207" s="233"/>
      <c r="U207" s="233"/>
      <c r="V207" s="458"/>
      <c r="W207" s="1934"/>
      <c r="X207" s="233"/>
      <c r="Y207" s="233"/>
      <c r="Z207" s="233"/>
      <c r="AA207" s="233"/>
      <c r="AB207" s="233"/>
      <c r="AC207" s="233"/>
      <c r="AD207" s="1934"/>
      <c r="AE207" s="227"/>
      <c r="AF207" s="227"/>
      <c r="AG207" s="233"/>
      <c r="AH207" s="233"/>
      <c r="AI207" s="233"/>
      <c r="AJ207" s="233"/>
      <c r="AK207" s="233"/>
      <c r="AL207" s="241"/>
      <c r="AM207" s="241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1933"/>
    </row>
    <row r="208" spans="1:54" s="1280" customFormat="1" ht="26.1" customHeight="1">
      <c r="A208" s="1413"/>
      <c r="B208" s="221"/>
      <c r="C208" s="233" t="s">
        <v>664</v>
      </c>
      <c r="D208" s="233"/>
      <c r="E208" s="300" t="s">
        <v>11914</v>
      </c>
      <c r="F208" s="233" t="s">
        <v>664</v>
      </c>
      <c r="G208" s="233"/>
      <c r="H208" s="233"/>
      <c r="I208" s="233" t="s">
        <v>11915</v>
      </c>
      <c r="J208" s="228">
        <v>9800</v>
      </c>
      <c r="K208" s="228"/>
      <c r="L208" s="228"/>
      <c r="M208" s="233" t="s">
        <v>290</v>
      </c>
      <c r="N208" s="241" t="s">
        <v>290</v>
      </c>
      <c r="O208" s="244">
        <v>104</v>
      </c>
      <c r="P208" s="244">
        <v>27</v>
      </c>
      <c r="Q208" s="244">
        <v>8567</v>
      </c>
      <c r="R208" s="228">
        <v>200</v>
      </c>
      <c r="S208" s="228">
        <v>200</v>
      </c>
      <c r="T208" s="233"/>
      <c r="U208" s="233"/>
      <c r="V208" s="458"/>
      <c r="W208" s="227">
        <v>2012</v>
      </c>
      <c r="X208" s="233"/>
      <c r="Y208" s="233"/>
      <c r="Z208" s="233"/>
      <c r="AA208" s="233"/>
      <c r="AB208" s="233"/>
      <c r="AC208" s="233"/>
      <c r="AD208" s="228">
        <v>1900</v>
      </c>
      <c r="AE208" s="227"/>
      <c r="AF208" s="227"/>
      <c r="AG208" s="233"/>
      <c r="AH208" s="233"/>
      <c r="AI208" s="233"/>
      <c r="AJ208" s="233"/>
      <c r="AK208" s="233"/>
      <c r="AL208" s="241"/>
      <c r="AM208" s="241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  <c r="AY208" s="233"/>
      <c r="AZ208" s="233"/>
      <c r="BA208" s="233"/>
      <c r="BB208" s="241"/>
    </row>
    <row r="209" spans="1:54" s="1280" customFormat="1" ht="26.1" customHeight="1">
      <c r="A209" s="1413"/>
      <c r="B209" s="221"/>
      <c r="C209" s="233" t="s">
        <v>664</v>
      </c>
      <c r="D209" s="233"/>
      <c r="E209" s="300" t="s">
        <v>10583</v>
      </c>
      <c r="F209" s="233" t="s">
        <v>664</v>
      </c>
      <c r="G209" s="233"/>
      <c r="H209" s="233"/>
      <c r="I209" s="233" t="s">
        <v>664</v>
      </c>
      <c r="J209" s="228">
        <v>11000</v>
      </c>
      <c r="K209" s="228"/>
      <c r="L209" s="228"/>
      <c r="M209" s="233" t="s">
        <v>310</v>
      </c>
      <c r="N209" s="241" t="s">
        <v>310</v>
      </c>
      <c r="O209" s="244">
        <v>108</v>
      </c>
      <c r="P209" s="244" t="s">
        <v>10584</v>
      </c>
      <c r="Q209" s="244">
        <v>9000</v>
      </c>
      <c r="R209" s="228"/>
      <c r="S209" s="228"/>
      <c r="T209" s="233"/>
      <c r="U209" s="233"/>
      <c r="V209" s="458"/>
      <c r="W209" s="227">
        <v>2014</v>
      </c>
      <c r="X209" s="233"/>
      <c r="Y209" s="233"/>
      <c r="Z209" s="233"/>
      <c r="AA209" s="233"/>
      <c r="AB209" s="233"/>
      <c r="AC209" s="233"/>
      <c r="AD209" s="228">
        <v>44</v>
      </c>
      <c r="AE209" s="227"/>
      <c r="AF209" s="227"/>
      <c r="AG209" s="233"/>
      <c r="AH209" s="233"/>
      <c r="AI209" s="233"/>
      <c r="AJ209" s="233"/>
      <c r="AK209" s="233"/>
      <c r="AL209" s="241"/>
      <c r="AM209" s="241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/>
      <c r="AY209" s="233"/>
      <c r="AZ209" s="233"/>
      <c r="BA209" s="233"/>
      <c r="BB209" s="241"/>
    </row>
    <row r="210" spans="1:54" s="1280" customFormat="1" ht="26.1" customHeight="1">
      <c r="A210" s="1413"/>
      <c r="B210" s="221"/>
      <c r="C210" s="233" t="s">
        <v>1128</v>
      </c>
      <c r="D210" s="233"/>
      <c r="E210" s="300" t="s">
        <v>10585</v>
      </c>
      <c r="F210" s="233" t="s">
        <v>1128</v>
      </c>
      <c r="G210" s="233"/>
      <c r="H210" s="233"/>
      <c r="I210" s="233" t="s">
        <v>10586</v>
      </c>
      <c r="J210" s="228">
        <v>12396</v>
      </c>
      <c r="K210" s="228"/>
      <c r="L210" s="228"/>
      <c r="M210" s="233" t="s">
        <v>310</v>
      </c>
      <c r="N210" s="241" t="s">
        <v>310</v>
      </c>
      <c r="O210" s="244">
        <v>110</v>
      </c>
      <c r="P210" s="244">
        <v>95</v>
      </c>
      <c r="Q210" s="244">
        <v>12000</v>
      </c>
      <c r="R210" s="228"/>
      <c r="S210" s="228"/>
      <c r="T210" s="233"/>
      <c r="U210" s="233"/>
      <c r="V210" s="458"/>
      <c r="W210" s="227">
        <v>2013</v>
      </c>
      <c r="X210" s="233"/>
      <c r="Y210" s="233"/>
      <c r="Z210" s="233"/>
      <c r="AA210" s="233"/>
      <c r="AB210" s="233"/>
      <c r="AC210" s="233"/>
      <c r="AD210" s="228">
        <v>350</v>
      </c>
      <c r="AE210" s="227"/>
      <c r="AF210" s="227"/>
      <c r="AG210" s="233"/>
      <c r="AH210" s="233"/>
      <c r="AI210" s="233"/>
      <c r="AJ210" s="233"/>
      <c r="AK210" s="233"/>
      <c r="AL210" s="241"/>
      <c r="AM210" s="241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/>
      <c r="AY210" s="233"/>
      <c r="AZ210" s="233"/>
      <c r="BA210" s="233"/>
      <c r="BB210" s="241"/>
    </row>
    <row r="211" spans="1:54" s="1280" customFormat="1" ht="26.1" customHeight="1">
      <c r="A211" s="1413"/>
      <c r="B211" s="221"/>
      <c r="C211" s="233" t="s">
        <v>3828</v>
      </c>
      <c r="D211" s="233"/>
      <c r="E211" s="300" t="s">
        <v>11916</v>
      </c>
      <c r="F211" s="233" t="s">
        <v>3828</v>
      </c>
      <c r="G211" s="233"/>
      <c r="H211" s="233"/>
      <c r="I211" s="233" t="s">
        <v>3828</v>
      </c>
      <c r="J211" s="228">
        <v>9453</v>
      </c>
      <c r="K211" s="228">
        <v>0</v>
      </c>
      <c r="L211" s="228">
        <v>0</v>
      </c>
      <c r="M211" s="233" t="s">
        <v>11917</v>
      </c>
      <c r="N211" s="241" t="s">
        <v>290</v>
      </c>
      <c r="O211" s="244">
        <v>113</v>
      </c>
      <c r="P211" s="244" t="s">
        <v>11918</v>
      </c>
      <c r="Q211" s="244">
        <v>9453</v>
      </c>
      <c r="R211" s="228">
        <v>0</v>
      </c>
      <c r="S211" s="228">
        <v>0</v>
      </c>
      <c r="T211" s="233"/>
      <c r="U211" s="233"/>
      <c r="V211" s="458"/>
      <c r="W211" s="227">
        <v>2020</v>
      </c>
      <c r="X211" s="233"/>
      <c r="Y211" s="233"/>
      <c r="Z211" s="233"/>
      <c r="AA211" s="233"/>
      <c r="AB211" s="233"/>
      <c r="AC211" s="233"/>
      <c r="AD211" s="228">
        <v>1940</v>
      </c>
      <c r="AE211" s="227"/>
      <c r="AF211" s="227"/>
      <c r="AG211" s="233"/>
      <c r="AH211" s="233"/>
      <c r="AI211" s="233"/>
      <c r="AJ211" s="233"/>
      <c r="AK211" s="233"/>
      <c r="AL211" s="241"/>
      <c r="AM211" s="241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33"/>
      <c r="BB211" s="241"/>
    </row>
    <row r="212" spans="1:54" ht="26.1" customHeight="1">
      <c r="A212" s="1413"/>
      <c r="B212" s="221"/>
      <c r="C212" s="233" t="s">
        <v>671</v>
      </c>
      <c r="D212" s="233"/>
      <c r="E212" s="300" t="s">
        <v>10587</v>
      </c>
      <c r="F212" s="233" t="s">
        <v>671</v>
      </c>
      <c r="G212" s="233" t="s">
        <v>671</v>
      </c>
      <c r="H212" s="233"/>
      <c r="I212" s="233" t="s">
        <v>671</v>
      </c>
      <c r="J212" s="228">
        <v>21078</v>
      </c>
      <c r="K212" s="228"/>
      <c r="L212" s="228"/>
      <c r="M212" s="233" t="s">
        <v>310</v>
      </c>
      <c r="N212" s="241" t="s">
        <v>310</v>
      </c>
      <c r="O212" s="244">
        <v>120</v>
      </c>
      <c r="P212" s="244">
        <v>97</v>
      </c>
      <c r="Q212" s="244">
        <v>10300</v>
      </c>
      <c r="R212" s="228"/>
      <c r="S212" s="228"/>
      <c r="T212" s="233"/>
      <c r="U212" s="233"/>
      <c r="V212" s="458"/>
      <c r="W212" s="227">
        <v>2016</v>
      </c>
      <c r="X212" s="233"/>
      <c r="Y212" s="233"/>
      <c r="Z212" s="233"/>
      <c r="AA212" s="233"/>
      <c r="AB212" s="233"/>
      <c r="AC212" s="233"/>
      <c r="AD212" s="228">
        <v>352</v>
      </c>
      <c r="AE212" s="227"/>
      <c r="AF212" s="227"/>
      <c r="AG212" s="233"/>
      <c r="AH212" s="233"/>
      <c r="AI212" s="233"/>
      <c r="AJ212" s="233"/>
      <c r="AK212" s="233"/>
      <c r="AL212" s="241"/>
      <c r="AM212" s="241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  <c r="AY212" s="233"/>
      <c r="AZ212" s="233"/>
      <c r="BA212" s="233"/>
      <c r="BB212" s="241"/>
    </row>
    <row r="213" spans="1:54" s="1280" customFormat="1" ht="26.1" customHeight="1">
      <c r="A213" s="1413"/>
      <c r="B213" s="221"/>
      <c r="C213" s="233" t="s">
        <v>672</v>
      </c>
      <c r="D213" s="233"/>
      <c r="E213" s="300" t="s">
        <v>10588</v>
      </c>
      <c r="F213" s="233" t="s">
        <v>672</v>
      </c>
      <c r="G213" s="233" t="s">
        <v>616</v>
      </c>
      <c r="H213" s="233"/>
      <c r="I213" s="233" t="s">
        <v>672</v>
      </c>
      <c r="J213" s="228">
        <v>12653</v>
      </c>
      <c r="K213" s="228"/>
      <c r="L213" s="228"/>
      <c r="M213" s="241" t="s">
        <v>10589</v>
      </c>
      <c r="N213" s="241" t="s">
        <v>10590</v>
      </c>
      <c r="O213" s="244">
        <v>115.8</v>
      </c>
      <c r="P213" s="244">
        <v>91.4</v>
      </c>
      <c r="Q213" s="244">
        <v>10500</v>
      </c>
      <c r="R213" s="228">
        <v>3000</v>
      </c>
      <c r="S213" s="228">
        <v>3000</v>
      </c>
      <c r="T213" s="233"/>
      <c r="U213" s="233"/>
      <c r="V213" s="458"/>
      <c r="W213" s="227">
        <v>2015</v>
      </c>
      <c r="X213" s="233"/>
      <c r="Y213" s="233"/>
      <c r="Z213" s="233"/>
      <c r="AA213" s="233"/>
      <c r="AB213" s="233"/>
      <c r="AC213" s="233"/>
      <c r="AD213" s="228">
        <v>530</v>
      </c>
      <c r="AE213" s="227"/>
      <c r="AF213" s="227"/>
      <c r="AG213" s="233"/>
      <c r="AH213" s="233"/>
      <c r="AI213" s="233"/>
      <c r="AJ213" s="233"/>
      <c r="AK213" s="233"/>
      <c r="AL213" s="241"/>
      <c r="AM213" s="241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  <c r="AY213" s="233"/>
      <c r="AZ213" s="233"/>
      <c r="BA213" s="233"/>
      <c r="BB213" s="241"/>
    </row>
    <row r="214" spans="1:54" s="1280" customFormat="1" ht="26.1" customHeight="1">
      <c r="A214" s="1413"/>
      <c r="B214" s="221"/>
      <c r="C214" s="233" t="s">
        <v>675</v>
      </c>
      <c r="D214" s="233" t="s">
        <v>22185</v>
      </c>
      <c r="E214" s="300" t="s">
        <v>10591</v>
      </c>
      <c r="F214" s="233" t="s">
        <v>675</v>
      </c>
      <c r="G214" s="233" t="s">
        <v>22186</v>
      </c>
      <c r="H214" s="233"/>
      <c r="I214" s="233" t="s">
        <v>13817</v>
      </c>
      <c r="J214" s="228">
        <v>19016</v>
      </c>
      <c r="K214" s="228">
        <v>0</v>
      </c>
      <c r="L214" s="228">
        <v>0</v>
      </c>
      <c r="M214" s="233" t="s">
        <v>290</v>
      </c>
      <c r="N214" s="241" t="s">
        <v>290</v>
      </c>
      <c r="O214" s="244">
        <v>100</v>
      </c>
      <c r="P214" s="244">
        <v>27</v>
      </c>
      <c r="Q214" s="244">
        <v>9192</v>
      </c>
      <c r="R214" s="228">
        <v>0</v>
      </c>
      <c r="S214" s="228">
        <v>200</v>
      </c>
      <c r="T214" s="233"/>
      <c r="U214" s="233"/>
      <c r="V214" s="458"/>
      <c r="W214" s="227">
        <v>2015</v>
      </c>
      <c r="X214" s="233"/>
      <c r="Y214" s="233"/>
      <c r="Z214" s="233"/>
      <c r="AA214" s="233"/>
      <c r="AB214" s="233"/>
      <c r="AC214" s="233"/>
      <c r="AD214" s="228">
        <v>1152</v>
      </c>
      <c r="AE214" s="227"/>
      <c r="AF214" s="227"/>
      <c r="AG214" s="233"/>
      <c r="AH214" s="233"/>
      <c r="AI214" s="233"/>
      <c r="AJ214" s="233"/>
      <c r="AK214" s="233"/>
      <c r="AL214" s="241"/>
      <c r="AM214" s="241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  <c r="AY214" s="233"/>
      <c r="AZ214" s="233"/>
      <c r="BA214" s="233"/>
      <c r="BB214" s="241"/>
    </row>
    <row r="215" spans="1:54" s="1280" customFormat="1" ht="26.1" customHeight="1">
      <c r="A215" s="1413"/>
      <c r="B215" s="221"/>
      <c r="C215" s="233" t="s">
        <v>675</v>
      </c>
      <c r="D215" s="233" t="s">
        <v>22187</v>
      </c>
      <c r="E215" s="300" t="s">
        <v>10592</v>
      </c>
      <c r="F215" s="233" t="s">
        <v>675</v>
      </c>
      <c r="G215" s="233" t="s">
        <v>22186</v>
      </c>
      <c r="H215" s="233"/>
      <c r="I215" s="233" t="s">
        <v>13817</v>
      </c>
      <c r="J215" s="228">
        <v>13421</v>
      </c>
      <c r="K215" s="228">
        <v>0</v>
      </c>
      <c r="L215" s="228">
        <v>0</v>
      </c>
      <c r="M215" s="233" t="s">
        <v>290</v>
      </c>
      <c r="N215" s="241" t="s">
        <v>290</v>
      </c>
      <c r="O215" s="244">
        <v>110</v>
      </c>
      <c r="P215" s="244">
        <v>27</v>
      </c>
      <c r="Q215" s="244">
        <v>7814</v>
      </c>
      <c r="R215" s="228">
        <v>0</v>
      </c>
      <c r="S215" s="228">
        <v>200</v>
      </c>
      <c r="T215" s="233"/>
      <c r="U215" s="233"/>
      <c r="V215" s="458"/>
      <c r="W215" s="227">
        <v>2016</v>
      </c>
      <c r="X215" s="233"/>
      <c r="Y215" s="233"/>
      <c r="Z215" s="233"/>
      <c r="AA215" s="233"/>
      <c r="AB215" s="233"/>
      <c r="AC215" s="233"/>
      <c r="AD215" s="228">
        <v>60</v>
      </c>
      <c r="AE215" s="227"/>
      <c r="AF215" s="227"/>
      <c r="AG215" s="233"/>
      <c r="AH215" s="233"/>
      <c r="AI215" s="233"/>
      <c r="AJ215" s="233"/>
      <c r="AK215" s="233"/>
      <c r="AL215" s="241"/>
      <c r="AM215" s="241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  <c r="AY215" s="233"/>
      <c r="AZ215" s="233"/>
      <c r="BA215" s="233"/>
      <c r="BB215" s="241"/>
    </row>
    <row r="216" spans="1:54" s="1280" customFormat="1" ht="26.1" customHeight="1">
      <c r="A216" s="261"/>
      <c r="B216" s="221"/>
      <c r="C216" s="233" t="s">
        <v>684</v>
      </c>
      <c r="D216" s="233" t="s">
        <v>22188</v>
      </c>
      <c r="E216" s="300" t="s">
        <v>1769</v>
      </c>
      <c r="F216" s="233" t="s">
        <v>684</v>
      </c>
      <c r="G216" s="233" t="s">
        <v>684</v>
      </c>
      <c r="H216" s="233"/>
      <c r="I216" s="233" t="s">
        <v>684</v>
      </c>
      <c r="J216" s="228">
        <v>32295</v>
      </c>
      <c r="K216" s="228">
        <v>165</v>
      </c>
      <c r="L216" s="228">
        <v>192</v>
      </c>
      <c r="M216" s="233" t="s">
        <v>290</v>
      </c>
      <c r="N216" s="241" t="s">
        <v>290</v>
      </c>
      <c r="O216" s="244">
        <v>114</v>
      </c>
      <c r="P216" s="244">
        <v>98</v>
      </c>
      <c r="Q216" s="244">
        <v>26000</v>
      </c>
      <c r="R216" s="228">
        <v>60</v>
      </c>
      <c r="S216" s="228">
        <v>60</v>
      </c>
      <c r="T216" s="233"/>
      <c r="U216" s="233"/>
      <c r="V216" s="458"/>
      <c r="W216" s="227">
        <v>2011</v>
      </c>
      <c r="X216" s="233"/>
      <c r="Y216" s="233"/>
      <c r="Z216" s="233"/>
      <c r="AA216" s="233"/>
      <c r="AB216" s="233"/>
      <c r="AC216" s="233"/>
      <c r="AD216" s="228">
        <v>700</v>
      </c>
      <c r="AE216" s="227"/>
      <c r="AF216" s="227"/>
      <c r="AG216" s="233"/>
      <c r="AH216" s="233"/>
      <c r="AI216" s="233"/>
      <c r="AJ216" s="233"/>
      <c r="AK216" s="233"/>
      <c r="AL216" s="241"/>
      <c r="AM216" s="241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  <c r="AY216" s="233"/>
      <c r="AZ216" s="233"/>
      <c r="BA216" s="233"/>
      <c r="BB216" s="241" t="s">
        <v>11919</v>
      </c>
    </row>
    <row r="217" spans="1:54" s="1280" customFormat="1" ht="26.1" customHeight="1">
      <c r="A217" s="261"/>
      <c r="B217" s="221"/>
      <c r="C217" s="242" t="s">
        <v>687</v>
      </c>
      <c r="D217" s="242"/>
      <c r="E217" s="300" t="s">
        <v>1770</v>
      </c>
      <c r="F217" s="242" t="s">
        <v>687</v>
      </c>
      <c r="G217" s="242" t="s">
        <v>687</v>
      </c>
      <c r="H217" s="242"/>
      <c r="I217" s="242"/>
      <c r="J217" s="228">
        <v>9143</v>
      </c>
      <c r="K217" s="228">
        <v>69</v>
      </c>
      <c r="L217" s="228">
        <v>72</v>
      </c>
      <c r="M217" s="242" t="s">
        <v>290</v>
      </c>
      <c r="N217" s="242" t="s">
        <v>310</v>
      </c>
      <c r="O217" s="228">
        <v>105</v>
      </c>
      <c r="P217" s="228">
        <v>95</v>
      </c>
      <c r="Q217" s="228">
        <v>9143</v>
      </c>
      <c r="R217" s="228">
        <v>100</v>
      </c>
      <c r="S217" s="228">
        <v>200</v>
      </c>
      <c r="T217" s="242"/>
      <c r="U217" s="242"/>
      <c r="V217" s="458"/>
      <c r="W217" s="227">
        <v>2011</v>
      </c>
      <c r="X217" s="228"/>
      <c r="Y217" s="228"/>
      <c r="Z217" s="228"/>
      <c r="AA217" s="228"/>
      <c r="AB217" s="228"/>
      <c r="AC217" s="228"/>
      <c r="AD217" s="228">
        <v>1250</v>
      </c>
      <c r="AE217" s="242"/>
      <c r="AF217" s="242"/>
      <c r="AG217" s="242"/>
      <c r="AH217" s="242"/>
      <c r="AI217" s="242"/>
      <c r="AJ217" s="242"/>
      <c r="AK217" s="242"/>
      <c r="AL217" s="242"/>
      <c r="AM217" s="242"/>
      <c r="AN217" s="242"/>
      <c r="AO217" s="242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 t="s">
        <v>12937</v>
      </c>
    </row>
    <row r="218" spans="1:54" s="1280" customFormat="1" ht="26.1" customHeight="1">
      <c r="A218" s="261"/>
      <c r="B218" s="221"/>
      <c r="C218" s="242" t="s">
        <v>697</v>
      </c>
      <c r="D218" s="242"/>
      <c r="E218" s="300" t="s">
        <v>1771</v>
      </c>
      <c r="F218" s="242" t="s">
        <v>697</v>
      </c>
      <c r="G218" s="242" t="s">
        <v>1772</v>
      </c>
      <c r="H218" s="242"/>
      <c r="I218" s="242"/>
      <c r="J218" s="228">
        <v>10466</v>
      </c>
      <c r="K218" s="228">
        <v>23</v>
      </c>
      <c r="L218" s="228"/>
      <c r="M218" s="242" t="s">
        <v>310</v>
      </c>
      <c r="N218" s="242" t="s">
        <v>310</v>
      </c>
      <c r="O218" s="228">
        <v>120</v>
      </c>
      <c r="P218" s="228">
        <v>98</v>
      </c>
      <c r="Q218" s="228">
        <v>10466</v>
      </c>
      <c r="R218" s="228">
        <v>200</v>
      </c>
      <c r="S218" s="228">
        <v>500</v>
      </c>
      <c r="T218" s="242"/>
      <c r="U218" s="242"/>
      <c r="V218" s="458"/>
      <c r="W218" s="227">
        <v>2006</v>
      </c>
      <c r="X218" s="228"/>
      <c r="Y218" s="228"/>
      <c r="Z218" s="228"/>
      <c r="AA218" s="228"/>
      <c r="AB218" s="228"/>
      <c r="AC218" s="228"/>
      <c r="AD218" s="228">
        <v>307</v>
      </c>
      <c r="AE218" s="242"/>
      <c r="AF218" s="242"/>
      <c r="AG218" s="242"/>
      <c r="AH218" s="242"/>
      <c r="AI218" s="242"/>
      <c r="AJ218" s="242"/>
      <c r="AK218" s="242"/>
      <c r="AL218" s="242"/>
      <c r="AM218" s="242"/>
      <c r="AN218" s="242"/>
      <c r="AO218" s="242"/>
      <c r="AP218" s="242"/>
      <c r="AQ218" s="242"/>
      <c r="AR218" s="242"/>
      <c r="AS218" s="242"/>
      <c r="AT218" s="242"/>
      <c r="AU218" s="242"/>
      <c r="AV218" s="242"/>
      <c r="AW218" s="242"/>
      <c r="AX218" s="242"/>
      <c r="AY218" s="242"/>
      <c r="AZ218" s="242"/>
      <c r="BA218" s="242"/>
      <c r="BB218" s="242"/>
    </row>
    <row r="219" spans="1:54" s="1275" customFormat="1" ht="26.1" customHeight="1">
      <c r="A219" s="1406"/>
      <c r="B219" s="906" t="s">
        <v>2018</v>
      </c>
      <c r="C219" s="349" t="s">
        <v>2001</v>
      </c>
      <c r="D219" s="349"/>
      <c r="E219" s="315">
        <f>COUNTA(E220:E236)</f>
        <v>17</v>
      </c>
      <c r="F219" s="349"/>
      <c r="G219" s="349"/>
      <c r="H219" s="349"/>
      <c r="I219" s="349"/>
      <c r="J219" s="318">
        <f>SUM(J220:J236)</f>
        <v>1466345.4</v>
      </c>
      <c r="K219" s="318">
        <f>SUM(K220:K236)</f>
        <v>7424.98</v>
      </c>
      <c r="L219" s="318">
        <f>SUM(L220:L236)</f>
        <v>10964.96</v>
      </c>
      <c r="M219" s="314"/>
      <c r="N219" s="381"/>
      <c r="O219" s="380"/>
      <c r="P219" s="380"/>
      <c r="Q219" s="318"/>
      <c r="R219" s="318"/>
      <c r="S219" s="318"/>
      <c r="T219" s="318"/>
      <c r="U219" s="318"/>
      <c r="V219" s="458"/>
      <c r="W219" s="314"/>
      <c r="X219" s="318"/>
      <c r="Y219" s="318"/>
      <c r="Z219" s="318"/>
      <c r="AA219" s="318"/>
      <c r="AB219" s="318"/>
      <c r="AC219" s="318"/>
      <c r="AD219" s="380"/>
      <c r="AE219" s="314"/>
      <c r="AF219" s="314"/>
      <c r="AG219" s="349"/>
      <c r="AH219" s="349"/>
      <c r="AI219" s="349"/>
      <c r="AJ219" s="349"/>
      <c r="AK219" s="349"/>
      <c r="AL219" s="381"/>
      <c r="AM219" s="381"/>
      <c r="AN219" s="349"/>
      <c r="AO219" s="349"/>
      <c r="AP219" s="349"/>
      <c r="AQ219" s="349"/>
      <c r="AR219" s="349"/>
      <c r="AS219" s="349"/>
      <c r="AT219" s="349"/>
      <c r="AU219" s="349"/>
      <c r="AV219" s="349"/>
      <c r="AW219" s="349"/>
      <c r="AX219" s="349"/>
      <c r="AY219" s="349"/>
      <c r="AZ219" s="349"/>
      <c r="BA219" s="349"/>
      <c r="BB219" s="381"/>
    </row>
    <row r="220" spans="1:54" s="1280" customFormat="1" ht="26.1" customHeight="1">
      <c r="A220" s="261"/>
      <c r="B220" s="221"/>
      <c r="C220" s="227" t="s">
        <v>461</v>
      </c>
      <c r="D220" s="227" t="s">
        <v>462</v>
      </c>
      <c r="E220" s="227" t="s">
        <v>4208</v>
      </c>
      <c r="F220" s="227" t="s">
        <v>461</v>
      </c>
      <c r="G220" s="363" t="s">
        <v>22380</v>
      </c>
      <c r="H220" s="360" t="s">
        <v>464</v>
      </c>
      <c r="I220" s="363" t="s">
        <v>22380</v>
      </c>
      <c r="J220" s="228">
        <v>21780</v>
      </c>
      <c r="K220" s="228">
        <v>5828</v>
      </c>
      <c r="L220" s="228">
        <v>9356</v>
      </c>
      <c r="M220" s="227" t="s">
        <v>290</v>
      </c>
      <c r="N220" s="227" t="s">
        <v>290</v>
      </c>
      <c r="O220" s="228">
        <v>110</v>
      </c>
      <c r="P220" s="228">
        <v>99</v>
      </c>
      <c r="Q220" s="228">
        <v>10036</v>
      </c>
      <c r="R220" s="228">
        <v>9586</v>
      </c>
      <c r="S220" s="228">
        <v>12750</v>
      </c>
      <c r="T220" s="228" t="s">
        <v>465</v>
      </c>
      <c r="U220" s="228" t="s">
        <v>466</v>
      </c>
      <c r="V220" s="458"/>
      <c r="W220" s="227">
        <v>1979</v>
      </c>
      <c r="X220" s="228"/>
      <c r="Y220" s="228">
        <v>844</v>
      </c>
      <c r="Z220" s="228">
        <v>775</v>
      </c>
      <c r="AA220" s="228"/>
      <c r="AB220" s="228">
        <v>400</v>
      </c>
      <c r="AC220" s="228"/>
      <c r="AD220" s="228">
        <v>2937</v>
      </c>
      <c r="AE220" s="227">
        <v>1990</v>
      </c>
      <c r="AF220" s="227">
        <v>2000</v>
      </c>
      <c r="AG220" s="233">
        <v>1</v>
      </c>
      <c r="AH220" s="233">
        <v>1075</v>
      </c>
      <c r="AI220" s="233">
        <v>50</v>
      </c>
      <c r="AJ220" s="233" t="s">
        <v>467</v>
      </c>
      <c r="AK220" s="233">
        <v>300</v>
      </c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233"/>
      <c r="AZ220" s="233"/>
      <c r="BA220" s="233"/>
      <c r="BB220" s="233"/>
    </row>
    <row r="221" spans="1:54" s="1280" customFormat="1" ht="26.1" customHeight="1">
      <c r="A221" s="261"/>
      <c r="B221" s="221"/>
      <c r="C221" s="227" t="s">
        <v>461</v>
      </c>
      <c r="D221" s="363" t="s">
        <v>22447</v>
      </c>
      <c r="E221" s="227" t="s">
        <v>8825</v>
      </c>
      <c r="F221" s="363" t="s">
        <v>461</v>
      </c>
      <c r="G221" s="363" t="s">
        <v>22448</v>
      </c>
      <c r="H221" s="360"/>
      <c r="I221" s="363" t="s">
        <v>461</v>
      </c>
      <c r="J221" s="228">
        <v>14400</v>
      </c>
      <c r="K221" s="228"/>
      <c r="L221" s="228"/>
      <c r="M221" s="227" t="s">
        <v>310</v>
      </c>
      <c r="N221" s="227" t="s">
        <v>148</v>
      </c>
      <c r="O221" s="228">
        <v>110</v>
      </c>
      <c r="P221" s="228">
        <v>98</v>
      </c>
      <c r="Q221" s="228">
        <v>8832</v>
      </c>
      <c r="R221" s="228"/>
      <c r="S221" s="228"/>
      <c r="T221" s="228"/>
      <c r="U221" s="228"/>
      <c r="V221" s="458"/>
      <c r="W221" s="227">
        <v>2012</v>
      </c>
      <c r="X221" s="228"/>
      <c r="Y221" s="228"/>
      <c r="Z221" s="228"/>
      <c r="AA221" s="228"/>
      <c r="AB221" s="228"/>
      <c r="AC221" s="228"/>
      <c r="AD221" s="228">
        <v>150</v>
      </c>
      <c r="AE221" s="227"/>
      <c r="AF221" s="227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  <c r="AY221" s="233"/>
      <c r="AZ221" s="233"/>
      <c r="BA221" s="233"/>
      <c r="BB221" s="233"/>
    </row>
    <row r="222" spans="1:54" s="1280" customFormat="1" ht="38.1" customHeight="1">
      <c r="A222" s="261"/>
      <c r="B222" s="221"/>
      <c r="C222" s="227" t="s">
        <v>13022</v>
      </c>
      <c r="D222" s="227" t="s">
        <v>22449</v>
      </c>
      <c r="E222" s="227" t="s">
        <v>22450</v>
      </c>
      <c r="F222" s="227" t="s">
        <v>13022</v>
      </c>
      <c r="G222" s="227" t="s">
        <v>22451</v>
      </c>
      <c r="H222" s="360"/>
      <c r="I222" s="227" t="s">
        <v>22452</v>
      </c>
      <c r="J222" s="228">
        <v>92755.4</v>
      </c>
      <c r="K222" s="228">
        <v>66.3</v>
      </c>
      <c r="L222" s="228">
        <v>66.3</v>
      </c>
      <c r="M222" s="227" t="s">
        <v>22453</v>
      </c>
      <c r="N222" s="227" t="s">
        <v>22453</v>
      </c>
      <c r="O222" s="228">
        <v>115</v>
      </c>
      <c r="P222" s="228">
        <v>99</v>
      </c>
      <c r="Q222" s="228">
        <v>31870</v>
      </c>
      <c r="R222" s="228">
        <v>100</v>
      </c>
      <c r="S222" s="228"/>
      <c r="T222" s="228" t="s">
        <v>1983</v>
      </c>
      <c r="U222" s="228" t="s">
        <v>22386</v>
      </c>
      <c r="V222" s="458"/>
      <c r="W222" s="227">
        <v>2024</v>
      </c>
      <c r="X222" s="228">
        <v>8200</v>
      </c>
      <c r="Y222" s="228"/>
      <c r="Z222" s="228"/>
      <c r="AA222" s="228"/>
      <c r="AB222" s="228"/>
      <c r="AC222" s="228"/>
      <c r="AD222" s="228"/>
      <c r="AE222" s="227"/>
      <c r="AF222" s="227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  <c r="AY222" s="233"/>
      <c r="AZ222" s="233"/>
      <c r="BA222" s="233"/>
      <c r="BB222" s="233"/>
    </row>
    <row r="223" spans="1:54" s="1280" customFormat="1" ht="26.1" customHeight="1">
      <c r="A223" s="261"/>
      <c r="B223" s="221"/>
      <c r="C223" s="227" t="s">
        <v>4126</v>
      </c>
      <c r="D223" s="227" t="s">
        <v>22454</v>
      </c>
      <c r="E223" s="227" t="s">
        <v>13904</v>
      </c>
      <c r="F223" s="227" t="s">
        <v>4126</v>
      </c>
      <c r="G223" s="227"/>
      <c r="H223" s="360"/>
      <c r="I223" s="227" t="s">
        <v>17612</v>
      </c>
      <c r="J223" s="240">
        <v>14185</v>
      </c>
      <c r="K223" s="450">
        <v>188.5</v>
      </c>
      <c r="L223" s="450">
        <v>184</v>
      </c>
      <c r="M223" s="227" t="s">
        <v>290</v>
      </c>
      <c r="N223" s="227" t="s">
        <v>290</v>
      </c>
      <c r="O223" s="228">
        <v>114</v>
      </c>
      <c r="P223" s="228">
        <v>98</v>
      </c>
      <c r="Q223" s="228">
        <v>12720</v>
      </c>
      <c r="R223" s="233"/>
      <c r="S223" s="233">
        <v>500</v>
      </c>
      <c r="T223" s="228"/>
      <c r="U223" s="228"/>
      <c r="V223" s="458"/>
      <c r="W223" s="227">
        <v>2005</v>
      </c>
      <c r="X223" s="228"/>
      <c r="Y223" s="228"/>
      <c r="Z223" s="228"/>
      <c r="AA223" s="228"/>
      <c r="AB223" s="228"/>
      <c r="AC223" s="228"/>
      <c r="AD223" s="228">
        <v>247</v>
      </c>
      <c r="AE223" s="227"/>
      <c r="AF223" s="227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/>
      <c r="AY223" s="233"/>
      <c r="AZ223" s="233"/>
      <c r="BA223" s="233"/>
      <c r="BB223" s="227"/>
    </row>
    <row r="224" spans="1:54" s="1280" customFormat="1" ht="26.1" customHeight="1">
      <c r="A224" s="261"/>
      <c r="B224" s="221"/>
      <c r="C224" s="227" t="s">
        <v>4126</v>
      </c>
      <c r="D224" s="227" t="s">
        <v>22455</v>
      </c>
      <c r="E224" s="227" t="s">
        <v>16837</v>
      </c>
      <c r="F224" s="227" t="s">
        <v>4126</v>
      </c>
      <c r="G224" s="227"/>
      <c r="H224" s="360"/>
      <c r="I224" s="227" t="s">
        <v>4126</v>
      </c>
      <c r="J224" s="240">
        <v>14000</v>
      </c>
      <c r="K224" s="474"/>
      <c r="L224" s="450"/>
      <c r="M224" s="227" t="s">
        <v>290</v>
      </c>
      <c r="N224" s="227" t="s">
        <v>290</v>
      </c>
      <c r="O224" s="228"/>
      <c r="P224" s="228"/>
      <c r="Q224" s="228">
        <v>12400</v>
      </c>
      <c r="R224" s="228">
        <v>112</v>
      </c>
      <c r="S224" s="233"/>
      <c r="T224" s="228"/>
      <c r="U224" s="228"/>
      <c r="V224" s="458"/>
      <c r="W224" s="227">
        <v>2022</v>
      </c>
      <c r="X224" s="228"/>
      <c r="Y224" s="228"/>
      <c r="Z224" s="228"/>
      <c r="AA224" s="228"/>
      <c r="AB224" s="228"/>
      <c r="AC224" s="228"/>
      <c r="AD224" s="228">
        <v>8600</v>
      </c>
      <c r="AE224" s="227"/>
      <c r="AF224" s="227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  <c r="AY224" s="233"/>
      <c r="AZ224" s="233"/>
      <c r="BA224" s="233"/>
      <c r="BB224" s="227"/>
    </row>
    <row r="225" spans="1:54" s="1280" customFormat="1" ht="26.1" customHeight="1">
      <c r="A225" s="261"/>
      <c r="B225" s="221"/>
      <c r="C225" s="227" t="s">
        <v>4126</v>
      </c>
      <c r="D225" s="227" t="s">
        <v>462</v>
      </c>
      <c r="E225" s="227" t="s">
        <v>16838</v>
      </c>
      <c r="F225" s="227" t="s">
        <v>4126</v>
      </c>
      <c r="G225" s="227" t="s">
        <v>463</v>
      </c>
      <c r="H225" s="263" t="s">
        <v>464</v>
      </c>
      <c r="I225" s="227" t="s">
        <v>4126</v>
      </c>
      <c r="J225" s="240">
        <v>22320</v>
      </c>
      <c r="K225" s="450">
        <v>515</v>
      </c>
      <c r="L225" s="450">
        <v>516</v>
      </c>
      <c r="M225" s="227" t="s">
        <v>290</v>
      </c>
      <c r="N225" s="227" t="s">
        <v>290</v>
      </c>
      <c r="O225" s="228">
        <v>115</v>
      </c>
      <c r="P225" s="228">
        <v>95</v>
      </c>
      <c r="Q225" s="228">
        <v>12758</v>
      </c>
      <c r="R225" s="228">
        <v>175</v>
      </c>
      <c r="S225" s="233"/>
      <c r="T225" s="228" t="s">
        <v>465</v>
      </c>
      <c r="U225" s="228" t="s">
        <v>466</v>
      </c>
      <c r="V225" s="458"/>
      <c r="W225" s="227">
        <v>2024</v>
      </c>
      <c r="X225" s="228"/>
      <c r="Y225" s="228">
        <v>844</v>
      </c>
      <c r="Z225" s="228">
        <v>775</v>
      </c>
      <c r="AA225" s="228"/>
      <c r="AB225" s="228">
        <v>400</v>
      </c>
      <c r="AC225" s="228"/>
      <c r="AD225" s="228">
        <v>9200</v>
      </c>
      <c r="AE225" s="227">
        <v>1990</v>
      </c>
      <c r="AF225" s="227">
        <v>2000</v>
      </c>
      <c r="AG225" s="233">
        <v>1</v>
      </c>
      <c r="AH225" s="233">
        <v>1075</v>
      </c>
      <c r="AI225" s="233">
        <v>50</v>
      </c>
      <c r="AJ225" s="233" t="s">
        <v>467</v>
      </c>
      <c r="AK225" s="233">
        <v>300</v>
      </c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233"/>
      <c r="AZ225" s="233"/>
      <c r="BA225" s="233"/>
      <c r="BB225" s="227"/>
    </row>
    <row r="226" spans="1:54" s="1280" customFormat="1" ht="26.1" customHeight="1">
      <c r="A226" s="261"/>
      <c r="B226" s="221"/>
      <c r="C226" s="227" t="s">
        <v>698</v>
      </c>
      <c r="D226" s="227" t="s">
        <v>22456</v>
      </c>
      <c r="E226" s="227" t="s">
        <v>16839</v>
      </c>
      <c r="F226" s="227" t="s">
        <v>698</v>
      </c>
      <c r="G226" s="227" t="s">
        <v>22457</v>
      </c>
      <c r="H226" s="263"/>
      <c r="I226" s="227" t="s">
        <v>698</v>
      </c>
      <c r="J226" s="228">
        <v>30000</v>
      </c>
      <c r="K226" s="228">
        <v>177</v>
      </c>
      <c r="L226" s="228">
        <v>177</v>
      </c>
      <c r="M226" s="227" t="s">
        <v>310</v>
      </c>
      <c r="N226" s="227" t="s">
        <v>310</v>
      </c>
      <c r="O226" s="228">
        <v>110</v>
      </c>
      <c r="P226" s="228">
        <v>98</v>
      </c>
      <c r="Q226" s="228">
        <v>12720</v>
      </c>
      <c r="R226" s="228"/>
      <c r="S226" s="228"/>
      <c r="T226" s="228"/>
      <c r="U226" s="228"/>
      <c r="V226" s="458"/>
      <c r="W226" s="227">
        <v>2008</v>
      </c>
      <c r="X226" s="228"/>
      <c r="Y226" s="228"/>
      <c r="Z226" s="228"/>
      <c r="AA226" s="228"/>
      <c r="AB226" s="228"/>
      <c r="AC226" s="228"/>
      <c r="AD226" s="228">
        <v>2107</v>
      </c>
      <c r="AE226" s="227"/>
      <c r="AF226" s="227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233"/>
      <c r="AY226" s="233"/>
      <c r="AZ226" s="233"/>
      <c r="BA226" s="233"/>
      <c r="BB226" s="233"/>
    </row>
    <row r="227" spans="1:54" s="1280" customFormat="1" ht="26.1" customHeight="1">
      <c r="A227" s="261"/>
      <c r="B227" s="221"/>
      <c r="C227" s="227" t="s">
        <v>698</v>
      </c>
      <c r="D227" s="227" t="s">
        <v>22458</v>
      </c>
      <c r="E227" s="227" t="s">
        <v>13905</v>
      </c>
      <c r="F227" s="227" t="s">
        <v>698</v>
      </c>
      <c r="G227" s="227" t="s">
        <v>22457</v>
      </c>
      <c r="H227" s="263"/>
      <c r="I227" s="227" t="s">
        <v>698</v>
      </c>
      <c r="J227" s="228">
        <v>71159</v>
      </c>
      <c r="K227" s="228"/>
      <c r="L227" s="228"/>
      <c r="M227" s="227" t="s">
        <v>290</v>
      </c>
      <c r="N227" s="227" t="s">
        <v>290</v>
      </c>
      <c r="O227" s="228"/>
      <c r="P227" s="228"/>
      <c r="Q227" s="228"/>
      <c r="R227" s="228"/>
      <c r="S227" s="228"/>
      <c r="T227" s="228"/>
      <c r="U227" s="228"/>
      <c r="V227" s="458"/>
      <c r="W227" s="227">
        <v>2022</v>
      </c>
      <c r="X227" s="228"/>
      <c r="Y227" s="228"/>
      <c r="Z227" s="228"/>
      <c r="AA227" s="228"/>
      <c r="AB227" s="228"/>
      <c r="AC227" s="228"/>
      <c r="AD227" s="228">
        <v>7100</v>
      </c>
      <c r="AE227" s="227"/>
      <c r="AF227" s="227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</row>
    <row r="228" spans="1:54" s="1280" customFormat="1" ht="26.1" customHeight="1">
      <c r="A228" s="261"/>
      <c r="B228" s="221"/>
      <c r="C228" s="227" t="s">
        <v>13030</v>
      </c>
      <c r="D228" s="227" t="s">
        <v>22459</v>
      </c>
      <c r="E228" s="227" t="s">
        <v>22460</v>
      </c>
      <c r="F228" s="227" t="s">
        <v>13030</v>
      </c>
      <c r="G228" s="227" t="s">
        <v>22461</v>
      </c>
      <c r="H228" s="227" t="s">
        <v>13030</v>
      </c>
      <c r="I228" s="228" t="s">
        <v>13030</v>
      </c>
      <c r="J228" s="228">
        <v>20470</v>
      </c>
      <c r="K228" s="228"/>
      <c r="L228" s="227"/>
      <c r="M228" s="227" t="s">
        <v>1979</v>
      </c>
      <c r="N228" s="227" t="s">
        <v>1979</v>
      </c>
      <c r="O228" s="228">
        <v>100</v>
      </c>
      <c r="P228" s="228">
        <v>27.43</v>
      </c>
      <c r="Q228" s="228">
        <v>20470</v>
      </c>
      <c r="R228" s="228"/>
      <c r="S228" s="228"/>
      <c r="T228" s="228"/>
      <c r="U228" s="458"/>
      <c r="V228" s="227"/>
      <c r="W228" s="227">
        <v>2023</v>
      </c>
      <c r="X228" s="228"/>
      <c r="Y228" s="228"/>
      <c r="Z228" s="228"/>
      <c r="AA228" s="228"/>
      <c r="AB228" s="228"/>
      <c r="AC228" s="228"/>
      <c r="AD228" s="228">
        <v>3100</v>
      </c>
      <c r="AE228" s="227"/>
      <c r="AF228" s="233"/>
      <c r="AG228" s="233"/>
      <c r="AH228" s="233"/>
      <c r="AI228" s="233"/>
      <c r="AJ228" s="233"/>
      <c r="AK228" s="233"/>
      <c r="AL228" s="233" t="s">
        <v>22462</v>
      </c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33"/>
      <c r="AW228" s="233"/>
      <c r="AX228" s="233"/>
      <c r="AY228" s="233"/>
      <c r="AZ228" s="233"/>
      <c r="BA228" s="233"/>
      <c r="BB228" s="233"/>
    </row>
    <row r="229" spans="1:54" s="1280" customFormat="1" ht="26.1" customHeight="1">
      <c r="A229" s="261"/>
      <c r="B229" s="221"/>
      <c r="C229" s="227" t="s">
        <v>4134</v>
      </c>
      <c r="D229" s="227" t="s">
        <v>22420</v>
      </c>
      <c r="E229" s="227" t="s">
        <v>13006</v>
      </c>
      <c r="F229" s="227" t="s">
        <v>4134</v>
      </c>
      <c r="G229" s="227" t="s">
        <v>22385</v>
      </c>
      <c r="H229" s="263"/>
      <c r="I229" s="227" t="s">
        <v>4134</v>
      </c>
      <c r="J229" s="228">
        <v>13168</v>
      </c>
      <c r="K229" s="228">
        <v>170.82</v>
      </c>
      <c r="L229" s="228">
        <v>145.66</v>
      </c>
      <c r="M229" s="227" t="s">
        <v>290</v>
      </c>
      <c r="N229" s="227" t="s">
        <v>290</v>
      </c>
      <c r="O229" s="228">
        <v>124</v>
      </c>
      <c r="P229" s="228">
        <v>99</v>
      </c>
      <c r="Q229" s="228">
        <v>12333</v>
      </c>
      <c r="R229" s="228">
        <v>350</v>
      </c>
      <c r="S229" s="228">
        <v>500</v>
      </c>
      <c r="T229" s="228" t="s">
        <v>1983</v>
      </c>
      <c r="U229" s="228" t="s">
        <v>1988</v>
      </c>
      <c r="V229" s="458"/>
      <c r="W229" s="227">
        <v>2017</v>
      </c>
      <c r="X229" s="228"/>
      <c r="Y229" s="228"/>
      <c r="Z229" s="228"/>
      <c r="AA229" s="228"/>
      <c r="AB229" s="228"/>
      <c r="AC229" s="228"/>
      <c r="AD229" s="228"/>
      <c r="AE229" s="227"/>
      <c r="AF229" s="227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33"/>
      <c r="AW229" s="233"/>
      <c r="AX229" s="233"/>
      <c r="AY229" s="233"/>
      <c r="AZ229" s="233"/>
      <c r="BA229" s="233"/>
      <c r="BB229" s="233"/>
    </row>
    <row r="230" spans="1:54" s="1280" customFormat="1" ht="26.1" customHeight="1">
      <c r="A230" s="261"/>
      <c r="B230" s="221"/>
      <c r="C230" s="227" t="s">
        <v>4134</v>
      </c>
      <c r="D230" s="227" t="s">
        <v>22420</v>
      </c>
      <c r="E230" s="227" t="s">
        <v>13007</v>
      </c>
      <c r="F230" s="227" t="s">
        <v>4134</v>
      </c>
      <c r="G230" s="227" t="s">
        <v>22385</v>
      </c>
      <c r="H230" s="263"/>
      <c r="I230" s="227" t="s">
        <v>4134</v>
      </c>
      <c r="J230" s="228">
        <v>13572</v>
      </c>
      <c r="K230" s="228">
        <v>324.36</v>
      </c>
      <c r="L230" s="228">
        <v>397</v>
      </c>
      <c r="M230" s="227" t="s">
        <v>290</v>
      </c>
      <c r="N230" s="227" t="s">
        <v>290</v>
      </c>
      <c r="O230" s="228">
        <v>122</v>
      </c>
      <c r="P230" s="228">
        <v>103</v>
      </c>
      <c r="Q230" s="228"/>
      <c r="R230" s="228">
        <v>880</v>
      </c>
      <c r="S230" s="228">
        <v>1000</v>
      </c>
      <c r="T230" s="228" t="s">
        <v>1983</v>
      </c>
      <c r="U230" s="228" t="s">
        <v>1988</v>
      </c>
      <c r="V230" s="458"/>
      <c r="W230" s="227">
        <v>2017</v>
      </c>
      <c r="X230" s="228"/>
      <c r="Y230" s="228"/>
      <c r="Z230" s="228"/>
      <c r="AA230" s="228"/>
      <c r="AB230" s="228"/>
      <c r="AC230" s="228"/>
      <c r="AD230" s="228"/>
      <c r="AE230" s="227"/>
      <c r="AF230" s="227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  <c r="AY230" s="233"/>
      <c r="AZ230" s="233"/>
      <c r="BA230" s="233"/>
      <c r="BB230" s="233"/>
    </row>
    <row r="231" spans="1:54" s="1280" customFormat="1" ht="26.1" customHeight="1">
      <c r="A231" s="261"/>
      <c r="B231" s="221"/>
      <c r="C231" s="227" t="s">
        <v>468</v>
      </c>
      <c r="D231" s="227" t="s">
        <v>22463</v>
      </c>
      <c r="E231" s="227" t="s">
        <v>10339</v>
      </c>
      <c r="F231" s="227" t="s">
        <v>468</v>
      </c>
      <c r="G231" s="227" t="s">
        <v>22464</v>
      </c>
      <c r="H231" s="263"/>
      <c r="I231" s="227" t="s">
        <v>468</v>
      </c>
      <c r="J231" s="228">
        <v>9568</v>
      </c>
      <c r="K231" s="228"/>
      <c r="L231" s="228"/>
      <c r="M231" s="227" t="s">
        <v>290</v>
      </c>
      <c r="N231" s="227" t="s">
        <v>310</v>
      </c>
      <c r="O231" s="228">
        <v>98</v>
      </c>
      <c r="P231" s="228">
        <v>76</v>
      </c>
      <c r="Q231" s="228">
        <v>9297</v>
      </c>
      <c r="R231" s="228"/>
      <c r="S231" s="228"/>
      <c r="T231" s="228"/>
      <c r="U231" s="228"/>
      <c r="V231" s="458"/>
      <c r="W231" s="227">
        <v>2016</v>
      </c>
      <c r="X231" s="228"/>
      <c r="Y231" s="228"/>
      <c r="Z231" s="228"/>
      <c r="AA231" s="228"/>
      <c r="AB231" s="228"/>
      <c r="AC231" s="228"/>
      <c r="AD231" s="228">
        <v>500</v>
      </c>
      <c r="AE231" s="227"/>
      <c r="AF231" s="227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  <c r="AY231" s="233"/>
      <c r="AZ231" s="233"/>
      <c r="BA231" s="233"/>
      <c r="BB231" s="233"/>
    </row>
    <row r="232" spans="1:54" s="1280" customFormat="1" ht="26.1" customHeight="1">
      <c r="A232" s="261"/>
      <c r="B232" s="221"/>
      <c r="C232" s="227" t="s">
        <v>4148</v>
      </c>
      <c r="D232" s="227" t="s">
        <v>22465</v>
      </c>
      <c r="E232" s="227" t="s">
        <v>22466</v>
      </c>
      <c r="F232" s="227" t="s">
        <v>641</v>
      </c>
      <c r="G232" s="227"/>
      <c r="H232" s="263"/>
      <c r="I232" s="227" t="s">
        <v>4150</v>
      </c>
      <c r="J232" s="240">
        <v>1041180</v>
      </c>
      <c r="K232" s="233"/>
      <c r="L232" s="228"/>
      <c r="M232" s="227" t="s">
        <v>8826</v>
      </c>
      <c r="N232" s="227" t="s">
        <v>148</v>
      </c>
      <c r="O232" s="228"/>
      <c r="P232" s="228">
        <v>14.63</v>
      </c>
      <c r="Q232" s="228">
        <v>12000</v>
      </c>
      <c r="R232" s="233"/>
      <c r="S232" s="233"/>
      <c r="T232" s="228"/>
      <c r="U232" s="228"/>
      <c r="V232" s="458"/>
      <c r="W232" s="227">
        <v>2011</v>
      </c>
      <c r="X232" s="228"/>
      <c r="Y232" s="228"/>
      <c r="Z232" s="228"/>
      <c r="AA232" s="228"/>
      <c r="AB232" s="228"/>
      <c r="AC232" s="228"/>
      <c r="AD232" s="233"/>
      <c r="AE232" s="227"/>
      <c r="AF232" s="227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  <c r="AY232" s="233"/>
      <c r="AZ232" s="233"/>
      <c r="BA232" s="233"/>
      <c r="BB232" s="233"/>
    </row>
    <row r="233" spans="1:54" s="1280" customFormat="1" ht="26.1" customHeight="1">
      <c r="A233" s="261"/>
      <c r="B233" s="221"/>
      <c r="C233" s="227" t="s">
        <v>4148</v>
      </c>
      <c r="D233" s="227" t="s">
        <v>22467</v>
      </c>
      <c r="E233" s="227" t="s">
        <v>8827</v>
      </c>
      <c r="F233" s="227" t="s">
        <v>4148</v>
      </c>
      <c r="G233" s="227"/>
      <c r="H233" s="263"/>
      <c r="I233" s="227" t="s">
        <v>4148</v>
      </c>
      <c r="J233" s="228">
        <v>16002</v>
      </c>
      <c r="K233" s="228"/>
      <c r="L233" s="228"/>
      <c r="M233" s="227" t="s">
        <v>11987</v>
      </c>
      <c r="N233" s="227" t="s">
        <v>290</v>
      </c>
      <c r="O233" s="228">
        <v>110</v>
      </c>
      <c r="P233" s="228">
        <v>95</v>
      </c>
      <c r="Q233" s="228">
        <v>16002</v>
      </c>
      <c r="R233" s="228">
        <v>50</v>
      </c>
      <c r="S233" s="228"/>
      <c r="T233" s="228"/>
      <c r="U233" s="228"/>
      <c r="V233" s="458"/>
      <c r="W233" s="227">
        <v>2013</v>
      </c>
      <c r="X233" s="228"/>
      <c r="Y233" s="228"/>
      <c r="Z233" s="228"/>
      <c r="AA233" s="228"/>
      <c r="AB233" s="228"/>
      <c r="AC233" s="228"/>
      <c r="AD233" s="228">
        <v>800</v>
      </c>
      <c r="AE233" s="227"/>
      <c r="AF233" s="227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  <c r="AY233" s="233"/>
      <c r="AZ233" s="233"/>
      <c r="BA233" s="233"/>
      <c r="BB233" s="233" t="s">
        <v>11988</v>
      </c>
    </row>
    <row r="234" spans="1:54" s="1280" customFormat="1" ht="26.1" customHeight="1">
      <c r="A234" s="261"/>
      <c r="B234" s="221"/>
      <c r="C234" s="227" t="s">
        <v>4159</v>
      </c>
      <c r="D234" s="227" t="s">
        <v>22468</v>
      </c>
      <c r="E234" s="227" t="s">
        <v>11479</v>
      </c>
      <c r="F234" s="227" t="s">
        <v>4159</v>
      </c>
      <c r="G234" s="227" t="s">
        <v>22469</v>
      </c>
      <c r="H234" s="263"/>
      <c r="I234" s="227" t="s">
        <v>4159</v>
      </c>
      <c r="J234" s="228">
        <v>12735</v>
      </c>
      <c r="K234" s="228"/>
      <c r="L234" s="228"/>
      <c r="M234" s="227" t="s">
        <v>290</v>
      </c>
      <c r="N234" s="227" t="s">
        <v>310</v>
      </c>
      <c r="O234" s="228">
        <v>112</v>
      </c>
      <c r="P234" s="228">
        <v>93</v>
      </c>
      <c r="Q234" s="228">
        <v>7960</v>
      </c>
      <c r="R234" s="228"/>
      <c r="S234" s="228"/>
      <c r="T234" s="228"/>
      <c r="U234" s="228"/>
      <c r="V234" s="458"/>
      <c r="W234" s="227">
        <v>2018</v>
      </c>
      <c r="X234" s="228"/>
      <c r="Y234" s="228"/>
      <c r="Z234" s="228"/>
      <c r="AA234" s="228"/>
      <c r="AB234" s="228"/>
      <c r="AC234" s="228"/>
      <c r="AD234" s="228">
        <v>500</v>
      </c>
      <c r="AE234" s="227"/>
      <c r="AF234" s="227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  <c r="AY234" s="233"/>
      <c r="AZ234" s="233"/>
      <c r="BA234" s="233"/>
      <c r="BB234" s="233"/>
    </row>
    <row r="235" spans="1:54" s="1280" customFormat="1" ht="26.1" customHeight="1">
      <c r="A235" s="261"/>
      <c r="B235" s="221"/>
      <c r="C235" s="227" t="s">
        <v>4163</v>
      </c>
      <c r="D235" s="227" t="s">
        <v>22470</v>
      </c>
      <c r="E235" s="227" t="s">
        <v>8828</v>
      </c>
      <c r="F235" s="227" t="s">
        <v>4163</v>
      </c>
      <c r="G235" s="227" t="s">
        <v>22471</v>
      </c>
      <c r="H235" s="360"/>
      <c r="I235" s="227" t="s">
        <v>4163</v>
      </c>
      <c r="J235" s="228">
        <v>50051</v>
      </c>
      <c r="K235" s="228">
        <v>155</v>
      </c>
      <c r="L235" s="228">
        <v>123</v>
      </c>
      <c r="M235" s="227" t="s">
        <v>310</v>
      </c>
      <c r="N235" s="227" t="s">
        <v>290</v>
      </c>
      <c r="O235" s="228">
        <v>120</v>
      </c>
      <c r="P235" s="228">
        <v>92</v>
      </c>
      <c r="Q235" s="228">
        <v>22092</v>
      </c>
      <c r="R235" s="228"/>
      <c r="S235" s="228">
        <v>100</v>
      </c>
      <c r="T235" s="228"/>
      <c r="U235" s="228"/>
      <c r="V235" s="458"/>
      <c r="W235" s="227">
        <v>2017</v>
      </c>
      <c r="X235" s="228"/>
      <c r="Y235" s="228"/>
      <c r="Z235" s="228"/>
      <c r="AA235" s="228"/>
      <c r="AB235" s="228"/>
      <c r="AC235" s="228"/>
      <c r="AD235" s="228"/>
      <c r="AE235" s="227"/>
      <c r="AF235" s="227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/>
      <c r="AY235" s="233"/>
      <c r="AZ235" s="233"/>
      <c r="BA235" s="233"/>
      <c r="BB235" s="233" t="s">
        <v>10338</v>
      </c>
    </row>
    <row r="236" spans="1:54" s="1280" customFormat="1" ht="26.1" customHeight="1">
      <c r="A236" s="261"/>
      <c r="B236" s="912"/>
      <c r="C236" s="227" t="s">
        <v>4171</v>
      </c>
      <c r="D236" s="227" t="s">
        <v>22472</v>
      </c>
      <c r="E236" s="227" t="s">
        <v>22473</v>
      </c>
      <c r="F236" s="227" t="s">
        <v>4171</v>
      </c>
      <c r="G236" s="227"/>
      <c r="H236" s="360"/>
      <c r="I236" s="227" t="s">
        <v>4171</v>
      </c>
      <c r="J236" s="228">
        <v>9000</v>
      </c>
      <c r="K236" s="228"/>
      <c r="L236" s="228"/>
      <c r="M236" s="227" t="s">
        <v>310</v>
      </c>
      <c r="N236" s="227" t="s">
        <v>310</v>
      </c>
      <c r="O236" s="228">
        <v>114</v>
      </c>
      <c r="P236" s="228">
        <v>95</v>
      </c>
      <c r="Q236" s="228">
        <v>9000</v>
      </c>
      <c r="R236" s="228"/>
      <c r="S236" s="228"/>
      <c r="T236" s="228"/>
      <c r="U236" s="228"/>
      <c r="V236" s="458"/>
      <c r="W236" s="227">
        <v>2011</v>
      </c>
      <c r="X236" s="228"/>
      <c r="Y236" s="228"/>
      <c r="Z236" s="228"/>
      <c r="AA236" s="228"/>
      <c r="AB236" s="228"/>
      <c r="AC236" s="228"/>
      <c r="AD236" s="228">
        <v>10000</v>
      </c>
      <c r="AE236" s="227"/>
      <c r="AF236" s="227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  <c r="AY236" s="233"/>
      <c r="AZ236" s="233"/>
      <c r="BA236" s="233"/>
      <c r="BB236" s="233"/>
    </row>
    <row r="237" spans="1:54" s="1275" customFormat="1" ht="26.1" customHeight="1">
      <c r="A237" s="1406"/>
      <c r="B237" s="906" t="s">
        <v>90</v>
      </c>
      <c r="C237" s="349" t="s">
        <v>2001</v>
      </c>
      <c r="D237" s="314"/>
      <c r="E237" s="467">
        <f>COUNTA(E238:E263)</f>
        <v>26</v>
      </c>
      <c r="F237" s="314"/>
      <c r="G237" s="314"/>
      <c r="H237" s="314"/>
      <c r="I237" s="314"/>
      <c r="J237" s="318">
        <f>SUM(J238:J263)</f>
        <v>591066</v>
      </c>
      <c r="K237" s="318">
        <f>SUM(K238:K263)</f>
        <v>28822</v>
      </c>
      <c r="L237" s="318">
        <f>SUM(L238:L263)</f>
        <v>370</v>
      </c>
      <c r="M237" s="314"/>
      <c r="N237" s="381"/>
      <c r="O237" s="381"/>
      <c r="P237" s="381"/>
      <c r="Q237" s="381"/>
      <c r="R237" s="314"/>
      <c r="S237" s="314"/>
      <c r="T237" s="314"/>
      <c r="U237" s="314"/>
      <c r="V237" s="458"/>
      <c r="W237" s="314"/>
      <c r="X237" s="314"/>
      <c r="Y237" s="314"/>
      <c r="Z237" s="314"/>
      <c r="AA237" s="314"/>
      <c r="AB237" s="314"/>
      <c r="AC237" s="314"/>
      <c r="AD237" s="314"/>
      <c r="AE237" s="314"/>
      <c r="AF237" s="314"/>
      <c r="AG237" s="314"/>
      <c r="AH237" s="314"/>
      <c r="AI237" s="314"/>
      <c r="AJ237" s="314"/>
      <c r="AK237" s="314"/>
      <c r="AL237" s="381"/>
      <c r="AM237" s="381"/>
      <c r="AN237" s="314"/>
      <c r="AO237" s="314"/>
      <c r="AP237" s="314"/>
      <c r="AQ237" s="314"/>
      <c r="AR237" s="314"/>
      <c r="AS237" s="314"/>
      <c r="AT237" s="314"/>
      <c r="AU237" s="314"/>
      <c r="AV237" s="314"/>
      <c r="AW237" s="314"/>
      <c r="AX237" s="314"/>
      <c r="AY237" s="314"/>
      <c r="AZ237" s="314"/>
      <c r="BA237" s="314"/>
      <c r="BB237" s="381"/>
    </row>
    <row r="238" spans="1:54" s="1280" customFormat="1" ht="26.1" customHeight="1">
      <c r="A238" s="261"/>
      <c r="B238" s="221"/>
      <c r="C238" s="227" t="s">
        <v>1715</v>
      </c>
      <c r="D238" s="227" t="s">
        <v>23010</v>
      </c>
      <c r="E238" s="451" t="s">
        <v>4536</v>
      </c>
      <c r="F238" s="227" t="s">
        <v>1715</v>
      </c>
      <c r="G238" s="227" t="s">
        <v>23011</v>
      </c>
      <c r="H238" s="227"/>
      <c r="I238" s="227" t="s">
        <v>16982</v>
      </c>
      <c r="J238" s="228">
        <v>111365</v>
      </c>
      <c r="K238" s="228"/>
      <c r="L238" s="228"/>
      <c r="M238" s="227" t="s">
        <v>469</v>
      </c>
      <c r="N238" s="241" t="s">
        <v>469</v>
      </c>
      <c r="O238" s="241">
        <v>125</v>
      </c>
      <c r="P238" s="241">
        <v>98</v>
      </c>
      <c r="Q238" s="228">
        <v>111365</v>
      </c>
      <c r="R238" s="227">
        <v>480</v>
      </c>
      <c r="S238" s="227">
        <v>480</v>
      </c>
      <c r="T238" s="227" t="s">
        <v>23012</v>
      </c>
      <c r="U238" s="227" t="s">
        <v>23012</v>
      </c>
      <c r="V238" s="468" t="s">
        <v>20122</v>
      </c>
      <c r="W238" s="227">
        <v>2013</v>
      </c>
      <c r="X238" s="227"/>
      <c r="Y238" s="227"/>
      <c r="Z238" s="227"/>
      <c r="AA238" s="227"/>
      <c r="AB238" s="227"/>
      <c r="AC238" s="227"/>
      <c r="AD238" s="228">
        <v>62000</v>
      </c>
      <c r="AE238" s="227">
        <v>2019</v>
      </c>
      <c r="AF238" s="227" t="s">
        <v>23013</v>
      </c>
      <c r="AG238" s="227">
        <v>4</v>
      </c>
      <c r="AH238" s="227">
        <v>600</v>
      </c>
      <c r="AI238" s="227">
        <v>2</v>
      </c>
      <c r="AJ238" s="227" t="s">
        <v>23014</v>
      </c>
      <c r="AK238" s="310">
        <v>1650</v>
      </c>
      <c r="AL238" s="241"/>
      <c r="AM238" s="241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41"/>
    </row>
    <row r="239" spans="1:54" s="1416" customFormat="1" ht="26.1" customHeight="1">
      <c r="A239" s="1415"/>
      <c r="B239" s="221"/>
      <c r="C239" s="227" t="s">
        <v>4490</v>
      </c>
      <c r="D239" s="227" t="s">
        <v>23015</v>
      </c>
      <c r="E239" s="227" t="s">
        <v>4537</v>
      </c>
      <c r="F239" s="227" t="s">
        <v>4490</v>
      </c>
      <c r="G239" s="227" t="s">
        <v>23016</v>
      </c>
      <c r="H239" s="227"/>
      <c r="I239" s="227" t="s">
        <v>23017</v>
      </c>
      <c r="J239" s="228">
        <v>12836</v>
      </c>
      <c r="K239" s="228">
        <v>192</v>
      </c>
      <c r="L239" s="228">
        <v>280</v>
      </c>
      <c r="M239" s="227" t="s">
        <v>290</v>
      </c>
      <c r="N239" s="227" t="s">
        <v>290</v>
      </c>
      <c r="O239" s="228">
        <v>120</v>
      </c>
      <c r="P239" s="228">
        <v>95</v>
      </c>
      <c r="Q239" s="228">
        <v>12836</v>
      </c>
      <c r="R239" s="228"/>
      <c r="S239" s="228">
        <v>1248</v>
      </c>
      <c r="T239" s="227"/>
      <c r="U239" s="227"/>
      <c r="V239" s="458"/>
      <c r="W239" s="227">
        <v>2012</v>
      </c>
      <c r="X239" s="227"/>
      <c r="Y239" s="227"/>
      <c r="Z239" s="227"/>
      <c r="AA239" s="227"/>
      <c r="AB239" s="227"/>
      <c r="AC239" s="227"/>
      <c r="AD239" s="228">
        <v>5000</v>
      </c>
      <c r="AE239" s="227"/>
      <c r="AF239" s="227"/>
      <c r="AG239" s="227"/>
      <c r="AH239" s="227"/>
      <c r="AI239" s="227"/>
      <c r="AJ239" s="227"/>
      <c r="AK239" s="227"/>
      <c r="AL239" s="241"/>
      <c r="AM239" s="241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400"/>
    </row>
    <row r="240" spans="1:54" s="1280" customFormat="1" ht="26.1" customHeight="1">
      <c r="A240" s="261"/>
      <c r="B240" s="221"/>
      <c r="C240" s="227" t="s">
        <v>4492</v>
      </c>
      <c r="D240" s="227" t="s">
        <v>23018</v>
      </c>
      <c r="E240" s="227" t="s">
        <v>23019</v>
      </c>
      <c r="F240" s="227" t="s">
        <v>4492</v>
      </c>
      <c r="G240" s="227"/>
      <c r="H240" s="360"/>
      <c r="I240" s="227" t="s">
        <v>22960</v>
      </c>
      <c r="J240" s="228">
        <v>18500</v>
      </c>
      <c r="K240" s="228"/>
      <c r="L240" s="228"/>
      <c r="M240" s="227" t="s">
        <v>469</v>
      </c>
      <c r="N240" s="227" t="s">
        <v>1979</v>
      </c>
      <c r="O240" s="228">
        <v>110</v>
      </c>
      <c r="P240" s="228">
        <v>95</v>
      </c>
      <c r="Q240" s="228">
        <v>18500</v>
      </c>
      <c r="R240" s="228"/>
      <c r="S240" s="228"/>
      <c r="T240" s="228"/>
      <c r="U240" s="228"/>
      <c r="V240" s="458"/>
      <c r="W240" s="227">
        <v>2005</v>
      </c>
      <c r="X240" s="228"/>
      <c r="Y240" s="228"/>
      <c r="Z240" s="228"/>
      <c r="AA240" s="228"/>
      <c r="AB240" s="228"/>
      <c r="AC240" s="228"/>
      <c r="AD240" s="228">
        <v>133</v>
      </c>
      <c r="AE240" s="227"/>
      <c r="AF240" s="227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  <c r="AY240" s="233"/>
      <c r="AZ240" s="233"/>
      <c r="BA240" s="233"/>
      <c r="BB240" s="400" t="s">
        <v>26355</v>
      </c>
    </row>
    <row r="241" spans="1:54" s="1280" customFormat="1" ht="26.1" customHeight="1">
      <c r="A241" s="261"/>
      <c r="B241" s="221"/>
      <c r="C241" s="227" t="s">
        <v>1718</v>
      </c>
      <c r="D241" s="227" t="s">
        <v>23020</v>
      </c>
      <c r="E241" s="227" t="s">
        <v>12006</v>
      </c>
      <c r="F241" s="227" t="s">
        <v>1718</v>
      </c>
      <c r="G241" s="227" t="s">
        <v>23021</v>
      </c>
      <c r="H241" s="227"/>
      <c r="I241" s="228">
        <v>13000</v>
      </c>
      <c r="J241" s="228"/>
      <c r="K241" s="228"/>
      <c r="L241" s="227" t="s">
        <v>469</v>
      </c>
      <c r="M241" s="227" t="s">
        <v>469</v>
      </c>
      <c r="N241" s="228">
        <v>100</v>
      </c>
      <c r="O241" s="228">
        <v>98</v>
      </c>
      <c r="P241" s="228">
        <v>13000</v>
      </c>
      <c r="Q241" s="228"/>
      <c r="R241" s="228"/>
      <c r="S241" s="228"/>
      <c r="T241" s="228"/>
      <c r="U241" s="458"/>
      <c r="V241" s="227">
        <v>2010</v>
      </c>
      <c r="W241" s="228"/>
      <c r="X241" s="228"/>
      <c r="Y241" s="228"/>
      <c r="Z241" s="228"/>
      <c r="AA241" s="228"/>
      <c r="AB241" s="228"/>
      <c r="AC241" s="228">
        <v>157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33"/>
      <c r="AZ241" s="233"/>
      <c r="BA241" s="400" t="s">
        <v>17000</v>
      </c>
      <c r="BB241" s="447"/>
    </row>
    <row r="242" spans="1:54" s="1280" customFormat="1" ht="26.1" customHeight="1">
      <c r="A242" s="261"/>
      <c r="B242" s="221"/>
      <c r="C242" s="227" t="s">
        <v>1718</v>
      </c>
      <c r="D242" s="227" t="s">
        <v>23022</v>
      </c>
      <c r="E242" s="227" t="s">
        <v>4539</v>
      </c>
      <c r="F242" s="227" t="s">
        <v>1718</v>
      </c>
      <c r="G242" s="227" t="s">
        <v>23021</v>
      </c>
      <c r="H242" s="227"/>
      <c r="I242" s="228">
        <v>18063</v>
      </c>
      <c r="J242" s="228"/>
      <c r="K242" s="228">
        <v>9962</v>
      </c>
      <c r="L242" s="227" t="s">
        <v>469</v>
      </c>
      <c r="M242" s="227" t="s">
        <v>469</v>
      </c>
      <c r="N242" s="228">
        <v>120</v>
      </c>
      <c r="O242" s="228">
        <v>98</v>
      </c>
      <c r="P242" s="228">
        <v>9962</v>
      </c>
      <c r="Q242" s="228">
        <v>120</v>
      </c>
      <c r="R242" s="228">
        <v>200</v>
      </c>
      <c r="S242" s="228"/>
      <c r="T242" s="228"/>
      <c r="U242" s="458"/>
      <c r="V242" s="227">
        <v>2014</v>
      </c>
      <c r="W242" s="228"/>
      <c r="X242" s="228"/>
      <c r="Y242" s="228"/>
      <c r="Z242" s="228"/>
      <c r="AA242" s="228"/>
      <c r="AB242" s="228"/>
      <c r="AC242" s="228">
        <v>1200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/>
      <c r="AY242" s="233"/>
      <c r="AZ242" s="233"/>
      <c r="BA242" s="400"/>
      <c r="BB242" s="447"/>
    </row>
    <row r="243" spans="1:54" s="1280" customFormat="1" ht="26.1" customHeight="1">
      <c r="A243" s="261"/>
      <c r="B243" s="221"/>
      <c r="C243" s="227" t="s">
        <v>1718</v>
      </c>
      <c r="D243" s="227" t="s">
        <v>23023</v>
      </c>
      <c r="E243" s="227" t="s">
        <v>12007</v>
      </c>
      <c r="F243" s="227" t="s">
        <v>1718</v>
      </c>
      <c r="G243" s="227" t="s">
        <v>23024</v>
      </c>
      <c r="H243" s="227"/>
      <c r="I243" s="228">
        <v>11000</v>
      </c>
      <c r="J243" s="228"/>
      <c r="K243" s="228">
        <v>10857</v>
      </c>
      <c r="L243" s="227" t="s">
        <v>469</v>
      </c>
      <c r="M243" s="227" t="s">
        <v>469</v>
      </c>
      <c r="N243" s="228">
        <v>90</v>
      </c>
      <c r="O243" s="228">
        <v>98</v>
      </c>
      <c r="P243" s="228">
        <v>11000</v>
      </c>
      <c r="Q243" s="228"/>
      <c r="R243" s="228"/>
      <c r="S243" s="228"/>
      <c r="T243" s="228"/>
      <c r="U243" s="458"/>
      <c r="V243" s="227">
        <v>2019</v>
      </c>
      <c r="W243" s="228"/>
      <c r="X243" s="228"/>
      <c r="Y243" s="228"/>
      <c r="Z243" s="228"/>
      <c r="AA243" s="228"/>
      <c r="AB243" s="228"/>
      <c r="AC243" s="228">
        <v>770.00000000000011</v>
      </c>
      <c r="AD243" s="227"/>
      <c r="AE243" s="227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33"/>
      <c r="AW243" s="233"/>
      <c r="AX243" s="233"/>
      <c r="AY243" s="233"/>
      <c r="AZ243" s="233"/>
      <c r="BA243" s="400"/>
      <c r="BB243" s="447"/>
    </row>
    <row r="244" spans="1:54" s="1280" customFormat="1" ht="26.1" customHeight="1">
      <c r="A244" s="261"/>
      <c r="B244" s="221"/>
      <c r="C244" s="227" t="s">
        <v>1718</v>
      </c>
      <c r="D244" s="227" t="s">
        <v>23025</v>
      </c>
      <c r="E244" s="227" t="s">
        <v>12008</v>
      </c>
      <c r="F244" s="227" t="s">
        <v>1718</v>
      </c>
      <c r="G244" s="227" t="s">
        <v>23026</v>
      </c>
      <c r="H244" s="227"/>
      <c r="I244" s="228">
        <v>6620</v>
      </c>
      <c r="J244" s="228"/>
      <c r="K244" s="228">
        <v>7748</v>
      </c>
      <c r="L244" s="227" t="s">
        <v>469</v>
      </c>
      <c r="M244" s="227" t="s">
        <v>469</v>
      </c>
      <c r="N244" s="228">
        <v>100</v>
      </c>
      <c r="O244" s="228">
        <v>98</v>
      </c>
      <c r="P244" s="228">
        <v>6620</v>
      </c>
      <c r="Q244" s="228"/>
      <c r="R244" s="228"/>
      <c r="S244" s="228"/>
      <c r="T244" s="228"/>
      <c r="U244" s="458"/>
      <c r="V244" s="227">
        <v>2015</v>
      </c>
      <c r="W244" s="228"/>
      <c r="X244" s="228"/>
      <c r="Y244" s="228"/>
      <c r="Z244" s="228"/>
      <c r="AA244" s="228"/>
      <c r="AB244" s="228"/>
      <c r="AC244" s="228">
        <v>464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400" t="s">
        <v>17001</v>
      </c>
      <c r="BB244" s="447"/>
    </row>
    <row r="245" spans="1:54" s="1280" customFormat="1" ht="26.1" customHeight="1">
      <c r="A245" s="261"/>
      <c r="B245" s="221"/>
      <c r="C245" s="227" t="s">
        <v>1721</v>
      </c>
      <c r="D245" s="227"/>
      <c r="E245" s="227" t="s">
        <v>4542</v>
      </c>
      <c r="F245" s="227" t="s">
        <v>1721</v>
      </c>
      <c r="G245" s="227"/>
      <c r="H245" s="360"/>
      <c r="I245" s="227" t="s">
        <v>4543</v>
      </c>
      <c r="J245" s="228">
        <v>40577</v>
      </c>
      <c r="K245" s="228"/>
      <c r="L245" s="228"/>
      <c r="M245" s="227" t="s">
        <v>1979</v>
      </c>
      <c r="N245" s="227" t="s">
        <v>12475</v>
      </c>
      <c r="O245" s="228">
        <v>118</v>
      </c>
      <c r="P245" s="228">
        <v>98</v>
      </c>
      <c r="Q245" s="228">
        <v>25000</v>
      </c>
      <c r="R245" s="228"/>
      <c r="S245" s="228"/>
      <c r="T245" s="228"/>
      <c r="U245" s="228"/>
      <c r="V245" s="458"/>
      <c r="W245" s="227">
        <v>2012</v>
      </c>
      <c r="X245" s="228"/>
      <c r="Y245" s="228"/>
      <c r="Z245" s="228"/>
      <c r="AA245" s="228"/>
      <c r="AB245" s="228"/>
      <c r="AC245" s="228"/>
      <c r="AD245" s="228">
        <v>256</v>
      </c>
      <c r="AE245" s="227"/>
      <c r="AF245" s="227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/>
      <c r="AY245" s="233"/>
      <c r="AZ245" s="233"/>
      <c r="BA245" s="233"/>
      <c r="BB245" s="400"/>
    </row>
    <row r="246" spans="1:54" s="1280" customFormat="1" ht="26.1" customHeight="1">
      <c r="A246" s="261"/>
      <c r="B246" s="221"/>
      <c r="C246" s="227" t="s">
        <v>1732</v>
      </c>
      <c r="D246" s="227"/>
      <c r="E246" s="227" t="s">
        <v>4540</v>
      </c>
      <c r="F246" s="227" t="s">
        <v>1732</v>
      </c>
      <c r="G246" s="227"/>
      <c r="H246" s="360"/>
      <c r="I246" s="227" t="s">
        <v>1732</v>
      </c>
      <c r="J246" s="228">
        <v>10000</v>
      </c>
      <c r="K246" s="228"/>
      <c r="L246" s="228"/>
      <c r="M246" s="227" t="s">
        <v>469</v>
      </c>
      <c r="N246" s="227" t="s">
        <v>469</v>
      </c>
      <c r="O246" s="228">
        <v>70</v>
      </c>
      <c r="P246" s="228">
        <v>63</v>
      </c>
      <c r="Q246" s="228">
        <v>6400</v>
      </c>
      <c r="R246" s="228">
        <v>60</v>
      </c>
      <c r="S246" s="228"/>
      <c r="T246" s="228"/>
      <c r="U246" s="228"/>
      <c r="V246" s="458"/>
      <c r="W246" s="227">
        <v>2016</v>
      </c>
      <c r="X246" s="228"/>
      <c r="Y246" s="228"/>
      <c r="Z246" s="228"/>
      <c r="AA246" s="228"/>
      <c r="AB246" s="228"/>
      <c r="AC246" s="228"/>
      <c r="AD246" s="228">
        <v>60</v>
      </c>
      <c r="AE246" s="227"/>
      <c r="AF246" s="227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  <c r="AY246" s="233"/>
      <c r="AZ246" s="233"/>
      <c r="BA246" s="233"/>
      <c r="BB246" s="400" t="s">
        <v>4541</v>
      </c>
    </row>
    <row r="247" spans="1:54" s="1280" customFormat="1" ht="26.1" customHeight="1">
      <c r="A247" s="261"/>
      <c r="B247" s="221"/>
      <c r="C247" s="227" t="s">
        <v>16984</v>
      </c>
      <c r="D247" s="227" t="s">
        <v>23027</v>
      </c>
      <c r="E247" s="227" t="s">
        <v>16996</v>
      </c>
      <c r="F247" s="227" t="s">
        <v>16984</v>
      </c>
      <c r="G247" s="227"/>
      <c r="H247" s="360"/>
      <c r="I247" s="227" t="s">
        <v>23001</v>
      </c>
      <c r="J247" s="228">
        <v>22250</v>
      </c>
      <c r="K247" s="228"/>
      <c r="L247" s="228"/>
      <c r="M247" s="227" t="s">
        <v>290</v>
      </c>
      <c r="N247" s="227" t="s">
        <v>290</v>
      </c>
      <c r="O247" s="228">
        <v>110</v>
      </c>
      <c r="P247" s="228">
        <v>60</v>
      </c>
      <c r="Q247" s="228">
        <v>10000</v>
      </c>
      <c r="R247" s="228"/>
      <c r="S247" s="228"/>
      <c r="T247" s="228"/>
      <c r="U247" s="228"/>
      <c r="V247" s="458" t="s">
        <v>18732</v>
      </c>
      <c r="W247" s="227">
        <v>2008</v>
      </c>
      <c r="X247" s="228">
        <v>160</v>
      </c>
      <c r="Y247" s="228">
        <v>106</v>
      </c>
      <c r="Z247" s="228">
        <v>39</v>
      </c>
      <c r="AA247" s="228"/>
      <c r="AB247" s="228"/>
      <c r="AC247" s="228"/>
      <c r="AD247" s="228">
        <f>SUM(X247:AC247)</f>
        <v>305</v>
      </c>
      <c r="AE247" s="227">
        <v>2012</v>
      </c>
      <c r="AF247" s="227">
        <v>2019</v>
      </c>
      <c r="AG247" s="233"/>
      <c r="AH247" s="233"/>
      <c r="AI247" s="233"/>
      <c r="AJ247" s="233"/>
      <c r="AK247" s="233">
        <v>94</v>
      </c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33"/>
      <c r="AW247" s="233"/>
      <c r="AX247" s="233"/>
      <c r="AY247" s="233"/>
      <c r="AZ247" s="233"/>
      <c r="BA247" s="233"/>
      <c r="BB247" s="400"/>
    </row>
    <row r="248" spans="1:54" s="1280" customFormat="1" ht="26.1" customHeight="1">
      <c r="A248" s="261"/>
      <c r="B248" s="221"/>
      <c r="C248" s="227" t="s">
        <v>4499</v>
      </c>
      <c r="D248" s="227"/>
      <c r="E248" s="227" t="s">
        <v>4544</v>
      </c>
      <c r="F248" s="227" t="s">
        <v>4499</v>
      </c>
      <c r="G248" s="227"/>
      <c r="H248" s="360"/>
      <c r="I248" s="227" t="s">
        <v>4545</v>
      </c>
      <c r="J248" s="228">
        <v>16662</v>
      </c>
      <c r="K248" s="228"/>
      <c r="L248" s="228"/>
      <c r="M248" s="227" t="s">
        <v>290</v>
      </c>
      <c r="N248" s="227" t="s">
        <v>469</v>
      </c>
      <c r="O248" s="228">
        <v>120</v>
      </c>
      <c r="P248" s="228">
        <v>90</v>
      </c>
      <c r="Q248" s="228">
        <v>10742</v>
      </c>
      <c r="R248" s="228">
        <v>53</v>
      </c>
      <c r="S248" s="228"/>
      <c r="T248" s="228"/>
      <c r="U248" s="228"/>
      <c r="V248" s="458"/>
      <c r="W248" s="227">
        <v>2013</v>
      </c>
      <c r="X248" s="228"/>
      <c r="Y248" s="228"/>
      <c r="Z248" s="228"/>
      <c r="AA248" s="228"/>
      <c r="AB248" s="228"/>
      <c r="AC248" s="228"/>
      <c r="AD248" s="228">
        <v>1200</v>
      </c>
      <c r="AE248" s="227"/>
      <c r="AF248" s="227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233"/>
      <c r="AW248" s="233"/>
      <c r="AX248" s="233"/>
      <c r="AY248" s="233"/>
      <c r="AZ248" s="233"/>
      <c r="BA248" s="233"/>
      <c r="BB248" s="400"/>
    </row>
    <row r="249" spans="1:54" s="1280" customFormat="1" ht="26.1" customHeight="1">
      <c r="A249" s="261" t="s">
        <v>150</v>
      </c>
      <c r="B249" s="221"/>
      <c r="C249" s="227" t="s">
        <v>4499</v>
      </c>
      <c r="D249" s="227"/>
      <c r="E249" s="227" t="s">
        <v>10330</v>
      </c>
      <c r="F249" s="227" t="s">
        <v>4499</v>
      </c>
      <c r="G249" s="227"/>
      <c r="H249" s="360"/>
      <c r="I249" s="227" t="s">
        <v>4545</v>
      </c>
      <c r="J249" s="228">
        <v>14585</v>
      </c>
      <c r="K249" s="228">
        <v>63</v>
      </c>
      <c r="L249" s="228">
        <v>90</v>
      </c>
      <c r="M249" s="227" t="s">
        <v>290</v>
      </c>
      <c r="N249" s="227" t="s">
        <v>469</v>
      </c>
      <c r="O249" s="228">
        <v>110</v>
      </c>
      <c r="P249" s="228">
        <v>90</v>
      </c>
      <c r="Q249" s="228">
        <v>14585</v>
      </c>
      <c r="R249" s="228">
        <v>0</v>
      </c>
      <c r="S249" s="228"/>
      <c r="T249" s="228"/>
      <c r="U249" s="228"/>
      <c r="V249" s="458"/>
      <c r="W249" s="227">
        <v>2018</v>
      </c>
      <c r="X249" s="228"/>
      <c r="Y249" s="228"/>
      <c r="Z249" s="228"/>
      <c r="AA249" s="228"/>
      <c r="AB249" s="228"/>
      <c r="AC249" s="228"/>
      <c r="AD249" s="228">
        <v>1550</v>
      </c>
      <c r="AE249" s="227"/>
      <c r="AF249" s="227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  <c r="AY249" s="233"/>
      <c r="AZ249" s="233"/>
      <c r="BA249" s="233"/>
      <c r="BB249" s="400"/>
    </row>
    <row r="250" spans="1:54" s="1280" customFormat="1" ht="26.1" customHeight="1">
      <c r="A250" s="261"/>
      <c r="B250" s="221"/>
      <c r="C250" s="227" t="s">
        <v>4499</v>
      </c>
      <c r="D250" s="227" t="s">
        <v>23028</v>
      </c>
      <c r="E250" s="227" t="s">
        <v>23029</v>
      </c>
      <c r="F250" s="227" t="s">
        <v>700</v>
      </c>
      <c r="G250" s="227"/>
      <c r="H250" s="360"/>
      <c r="I250" s="227" t="s">
        <v>4545</v>
      </c>
      <c r="J250" s="228">
        <v>13096</v>
      </c>
      <c r="K250" s="228"/>
      <c r="L250" s="228"/>
      <c r="M250" s="227" t="s">
        <v>148</v>
      </c>
      <c r="N250" s="227" t="s">
        <v>148</v>
      </c>
      <c r="O250" s="228">
        <v>105</v>
      </c>
      <c r="P250" s="228">
        <v>86</v>
      </c>
      <c r="Q250" s="228">
        <v>25000</v>
      </c>
      <c r="R250" s="228">
        <v>0</v>
      </c>
      <c r="S250" s="228"/>
      <c r="T250" s="228"/>
      <c r="U250" s="228"/>
      <c r="V250" s="458"/>
      <c r="W250" s="227">
        <v>2015</v>
      </c>
      <c r="X250" s="228"/>
      <c r="Y250" s="228"/>
      <c r="Z250" s="228"/>
      <c r="AA250" s="228"/>
      <c r="AB250" s="228"/>
      <c r="AC250" s="228"/>
      <c r="AD250" s="228">
        <v>1500</v>
      </c>
      <c r="AE250" s="227"/>
      <c r="AF250" s="227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  <c r="AY250" s="233"/>
      <c r="AZ250" s="233"/>
      <c r="BA250" s="233"/>
      <c r="BB250" s="400"/>
    </row>
    <row r="251" spans="1:54" s="1280" customFormat="1" ht="26.1" customHeight="1">
      <c r="A251" s="261"/>
      <c r="B251" s="221"/>
      <c r="C251" s="227" t="s">
        <v>700</v>
      </c>
      <c r="D251" s="227"/>
      <c r="E251" s="227" t="s">
        <v>4546</v>
      </c>
      <c r="F251" s="227" t="s">
        <v>700</v>
      </c>
      <c r="G251" s="227"/>
      <c r="H251" s="360"/>
      <c r="I251" s="227" t="s">
        <v>700</v>
      </c>
      <c r="J251" s="228">
        <v>25000</v>
      </c>
      <c r="K251" s="228"/>
      <c r="L251" s="228"/>
      <c r="M251" s="227" t="s">
        <v>148</v>
      </c>
      <c r="N251" s="227" t="s">
        <v>148</v>
      </c>
      <c r="O251" s="228">
        <v>105</v>
      </c>
      <c r="P251" s="228">
        <v>86</v>
      </c>
      <c r="Q251" s="228">
        <v>25000</v>
      </c>
      <c r="R251" s="228"/>
      <c r="S251" s="228"/>
      <c r="T251" s="228"/>
      <c r="U251" s="228"/>
      <c r="V251" s="458"/>
      <c r="W251" s="227">
        <v>2012</v>
      </c>
      <c r="X251" s="228"/>
      <c r="Y251" s="228"/>
      <c r="Z251" s="228"/>
      <c r="AA251" s="228"/>
      <c r="AB251" s="228"/>
      <c r="AC251" s="228"/>
      <c r="AD251" s="228">
        <v>70</v>
      </c>
      <c r="AE251" s="227"/>
      <c r="AF251" s="227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3"/>
      <c r="AZ251" s="233"/>
      <c r="BA251" s="233"/>
      <c r="BB251" s="400" t="s">
        <v>4538</v>
      </c>
    </row>
    <row r="252" spans="1:54" s="1280" customFormat="1" ht="26.1" customHeight="1">
      <c r="A252" s="261"/>
      <c r="B252" s="221"/>
      <c r="C252" s="241" t="s">
        <v>4583</v>
      </c>
      <c r="D252" s="241"/>
      <c r="E252" s="243" t="s">
        <v>12009</v>
      </c>
      <c r="F252" s="241" t="s">
        <v>4583</v>
      </c>
      <c r="G252" s="241"/>
      <c r="H252" s="241"/>
      <c r="I252" s="241" t="s">
        <v>4583</v>
      </c>
      <c r="J252" s="244">
        <v>15106</v>
      </c>
      <c r="K252" s="244"/>
      <c r="L252" s="244"/>
      <c r="M252" s="241" t="s">
        <v>148</v>
      </c>
      <c r="N252" s="241" t="s">
        <v>604</v>
      </c>
      <c r="O252" s="244">
        <v>115</v>
      </c>
      <c r="P252" s="244">
        <v>98</v>
      </c>
      <c r="Q252" s="244">
        <v>15106</v>
      </c>
      <c r="R252" s="244"/>
      <c r="S252" s="244"/>
      <c r="T252" s="241"/>
      <c r="U252" s="241"/>
      <c r="V252" s="458"/>
      <c r="W252" s="241">
        <v>2018</v>
      </c>
      <c r="X252" s="241"/>
      <c r="Y252" s="241"/>
      <c r="Z252" s="241"/>
      <c r="AA252" s="241"/>
      <c r="AB252" s="241"/>
      <c r="AC252" s="241"/>
      <c r="AD252" s="244">
        <v>1702</v>
      </c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  <c r="BA252" s="241"/>
      <c r="BB252" s="241"/>
    </row>
    <row r="253" spans="1:54" s="1280" customFormat="1" ht="26.1" customHeight="1">
      <c r="A253" s="261"/>
      <c r="B253" s="221"/>
      <c r="C253" s="227" t="s">
        <v>4583</v>
      </c>
      <c r="D253" s="227"/>
      <c r="E253" s="227" t="s">
        <v>12010</v>
      </c>
      <c r="F253" s="227" t="s">
        <v>4583</v>
      </c>
      <c r="G253" s="227"/>
      <c r="H253" s="360"/>
      <c r="I253" s="227" t="s">
        <v>4583</v>
      </c>
      <c r="J253" s="228">
        <v>8000</v>
      </c>
      <c r="K253" s="228"/>
      <c r="L253" s="228"/>
      <c r="M253" s="227" t="s">
        <v>290</v>
      </c>
      <c r="N253" s="227" t="s">
        <v>148</v>
      </c>
      <c r="O253" s="228">
        <v>102</v>
      </c>
      <c r="P253" s="228">
        <v>98</v>
      </c>
      <c r="Q253" s="228">
        <v>8000</v>
      </c>
      <c r="R253" s="228"/>
      <c r="S253" s="228"/>
      <c r="T253" s="228"/>
      <c r="U253" s="228"/>
      <c r="V253" s="458"/>
      <c r="W253" s="227">
        <v>2012</v>
      </c>
      <c r="X253" s="228"/>
      <c r="Y253" s="228"/>
      <c r="Z253" s="228"/>
      <c r="AA253" s="228"/>
      <c r="AB253" s="228"/>
      <c r="AC253" s="228"/>
      <c r="AD253" s="228">
        <v>81</v>
      </c>
      <c r="AE253" s="227"/>
      <c r="AF253" s="227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  <c r="AY253" s="233"/>
      <c r="AZ253" s="233"/>
      <c r="BA253" s="233"/>
      <c r="BB253" s="400"/>
    </row>
    <row r="254" spans="1:54" s="1280" customFormat="1" ht="26.1" customHeight="1">
      <c r="A254" s="261"/>
      <c r="B254" s="221"/>
      <c r="C254" s="227" t="s">
        <v>4507</v>
      </c>
      <c r="D254" s="227"/>
      <c r="E254" s="227" t="s">
        <v>13044</v>
      </c>
      <c r="F254" s="227" t="s">
        <v>4507</v>
      </c>
      <c r="G254" s="227"/>
      <c r="H254" s="360"/>
      <c r="I254" s="227" t="s">
        <v>16999</v>
      </c>
      <c r="J254" s="228">
        <v>13199</v>
      </c>
      <c r="K254" s="228"/>
      <c r="L254" s="228"/>
      <c r="M254" s="227" t="s">
        <v>290</v>
      </c>
      <c r="N254" s="227" t="s">
        <v>469</v>
      </c>
      <c r="O254" s="228">
        <v>105</v>
      </c>
      <c r="P254" s="228">
        <v>90</v>
      </c>
      <c r="Q254" s="228">
        <v>8406</v>
      </c>
      <c r="R254" s="228"/>
      <c r="S254" s="228"/>
      <c r="T254" s="228"/>
      <c r="U254" s="228"/>
      <c r="V254" s="458"/>
      <c r="W254" s="227">
        <v>2021</v>
      </c>
      <c r="X254" s="228"/>
      <c r="Y254" s="228"/>
      <c r="Z254" s="228"/>
      <c r="AA254" s="228"/>
      <c r="AB254" s="228"/>
      <c r="AC254" s="228"/>
      <c r="AD254" s="228">
        <v>3780</v>
      </c>
      <c r="AE254" s="227"/>
      <c r="AF254" s="227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  <c r="AY254" s="233"/>
      <c r="AZ254" s="233"/>
      <c r="BA254" s="233"/>
      <c r="BB254" s="400"/>
    </row>
    <row r="255" spans="1:54" s="1280" customFormat="1" ht="26.1" customHeight="1">
      <c r="A255" s="261"/>
      <c r="B255" s="221"/>
      <c r="C255" s="227" t="s">
        <v>13941</v>
      </c>
      <c r="D255" s="227" t="s">
        <v>23030</v>
      </c>
      <c r="E255" s="227" t="s">
        <v>23031</v>
      </c>
      <c r="F255" s="227" t="s">
        <v>13941</v>
      </c>
      <c r="G255" s="227" t="s">
        <v>23032</v>
      </c>
      <c r="H255" s="360"/>
      <c r="I255" s="227" t="s">
        <v>13941</v>
      </c>
      <c r="J255" s="228">
        <v>12700</v>
      </c>
      <c r="K255" s="228"/>
      <c r="L255" s="228"/>
      <c r="M255" s="227" t="s">
        <v>1979</v>
      </c>
      <c r="N255" s="227" t="s">
        <v>12475</v>
      </c>
      <c r="O255" s="228">
        <v>116</v>
      </c>
      <c r="P255" s="228">
        <v>96</v>
      </c>
      <c r="Q255" s="228">
        <v>10301</v>
      </c>
      <c r="R255" s="228"/>
      <c r="S255" s="228">
        <v>200</v>
      </c>
      <c r="T255" s="228"/>
      <c r="U255" s="228"/>
      <c r="V255" s="458"/>
      <c r="W255" s="227">
        <v>2014</v>
      </c>
      <c r="X255" s="228">
        <v>700</v>
      </c>
      <c r="Y255" s="228"/>
      <c r="Z255" s="228"/>
      <c r="AA255" s="228"/>
      <c r="AB255" s="228"/>
      <c r="AC255" s="228"/>
      <c r="AD255" s="228">
        <v>700</v>
      </c>
      <c r="AE255" s="227"/>
      <c r="AF255" s="227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  <c r="AY255" s="233"/>
      <c r="AZ255" s="233"/>
      <c r="BA255" s="233"/>
      <c r="BB255" s="400"/>
    </row>
    <row r="256" spans="1:54" s="1280" customFormat="1" ht="26.1" customHeight="1">
      <c r="A256" s="261"/>
      <c r="B256" s="1402"/>
      <c r="C256" s="227" t="s">
        <v>4509</v>
      </c>
      <c r="D256" s="227" t="s">
        <v>23033</v>
      </c>
      <c r="E256" s="227" t="s">
        <v>16997</v>
      </c>
      <c r="F256" s="227" t="s">
        <v>4509</v>
      </c>
      <c r="G256" s="227" t="s">
        <v>23034</v>
      </c>
      <c r="H256" s="360"/>
      <c r="I256" s="227" t="s">
        <v>4509</v>
      </c>
      <c r="J256" s="228">
        <v>11000</v>
      </c>
      <c r="K256" s="228"/>
      <c r="L256" s="228"/>
      <c r="M256" s="227" t="s">
        <v>1979</v>
      </c>
      <c r="N256" s="227" t="s">
        <v>1979</v>
      </c>
      <c r="O256" s="228">
        <v>100</v>
      </c>
      <c r="P256" s="228">
        <v>90</v>
      </c>
      <c r="Q256" s="228">
        <v>11000</v>
      </c>
      <c r="R256" s="228"/>
      <c r="S256" s="228"/>
      <c r="T256" s="228">
        <v>0</v>
      </c>
      <c r="U256" s="228"/>
      <c r="V256" s="458"/>
      <c r="W256" s="227">
        <v>2023</v>
      </c>
      <c r="X256" s="228">
        <v>2600</v>
      </c>
      <c r="Y256" s="228"/>
      <c r="Z256" s="228"/>
      <c r="AA256" s="228"/>
      <c r="AB256" s="228"/>
      <c r="AC256" s="228"/>
      <c r="AD256" s="228">
        <v>2600</v>
      </c>
      <c r="AE256" s="227"/>
      <c r="AF256" s="227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  <c r="AY256" s="233"/>
      <c r="AZ256" s="233"/>
      <c r="BA256" s="233"/>
      <c r="BB256" s="400"/>
    </row>
    <row r="257" spans="1:54" s="1280" customFormat="1" ht="26.1" customHeight="1">
      <c r="A257" s="261"/>
      <c r="B257" s="221"/>
      <c r="C257" s="227" t="s">
        <v>4511</v>
      </c>
      <c r="D257" s="227"/>
      <c r="E257" s="227" t="s">
        <v>4547</v>
      </c>
      <c r="F257" s="227" t="s">
        <v>4511</v>
      </c>
      <c r="G257" s="227"/>
      <c r="H257" s="360"/>
      <c r="I257" s="227" t="s">
        <v>4511</v>
      </c>
      <c r="J257" s="228">
        <v>30367</v>
      </c>
      <c r="K257" s="228"/>
      <c r="L257" s="228"/>
      <c r="M257" s="227" t="s">
        <v>469</v>
      </c>
      <c r="N257" s="227" t="s">
        <v>148</v>
      </c>
      <c r="O257" s="228">
        <v>105</v>
      </c>
      <c r="P257" s="228">
        <v>90</v>
      </c>
      <c r="Q257" s="228">
        <v>7682</v>
      </c>
      <c r="R257" s="228"/>
      <c r="S257" s="228">
        <v>120</v>
      </c>
      <c r="T257" s="228"/>
      <c r="U257" s="228"/>
      <c r="V257" s="458"/>
      <c r="W257" s="227">
        <v>2013</v>
      </c>
      <c r="X257" s="228"/>
      <c r="Y257" s="228"/>
      <c r="Z257" s="228"/>
      <c r="AA257" s="228"/>
      <c r="AB257" s="228"/>
      <c r="AC257" s="228"/>
      <c r="AD257" s="228">
        <v>480</v>
      </c>
      <c r="AE257" s="227"/>
      <c r="AF257" s="227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33"/>
      <c r="AU257" s="233"/>
      <c r="AV257" s="233"/>
      <c r="AW257" s="233"/>
      <c r="AX257" s="233"/>
      <c r="AY257" s="233"/>
      <c r="AZ257" s="233"/>
      <c r="BA257" s="233"/>
      <c r="BB257" s="400" t="s">
        <v>4538</v>
      </c>
    </row>
    <row r="258" spans="1:54" s="1280" customFormat="1" ht="26.1" customHeight="1">
      <c r="A258" s="261"/>
      <c r="B258" s="221"/>
      <c r="C258" s="227" t="s">
        <v>4511</v>
      </c>
      <c r="D258" s="227"/>
      <c r="E258" s="227" t="s">
        <v>4548</v>
      </c>
      <c r="F258" s="227" t="s">
        <v>4511</v>
      </c>
      <c r="G258" s="227"/>
      <c r="H258" s="360"/>
      <c r="I258" s="227" t="s">
        <v>4511</v>
      </c>
      <c r="J258" s="228">
        <v>17629</v>
      </c>
      <c r="K258" s="228"/>
      <c r="L258" s="228"/>
      <c r="M258" s="227" t="s">
        <v>290</v>
      </c>
      <c r="N258" s="227" t="s">
        <v>290</v>
      </c>
      <c r="O258" s="228">
        <v>95</v>
      </c>
      <c r="P258" s="228">
        <v>86</v>
      </c>
      <c r="Q258" s="228">
        <v>6281</v>
      </c>
      <c r="R258" s="228"/>
      <c r="S258" s="228">
        <v>60</v>
      </c>
      <c r="T258" s="228"/>
      <c r="U258" s="228"/>
      <c r="V258" s="458"/>
      <c r="W258" s="227">
        <v>2010</v>
      </c>
      <c r="X258" s="228"/>
      <c r="Y258" s="228"/>
      <c r="Z258" s="228"/>
      <c r="AA258" s="228"/>
      <c r="AB258" s="228"/>
      <c r="AC258" s="228"/>
      <c r="AD258" s="228">
        <v>650</v>
      </c>
      <c r="AE258" s="227"/>
      <c r="AF258" s="227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33"/>
      <c r="AX258" s="233"/>
      <c r="AY258" s="233"/>
      <c r="AZ258" s="233"/>
      <c r="BA258" s="233"/>
      <c r="BB258" s="400" t="s">
        <v>4538</v>
      </c>
    </row>
    <row r="259" spans="1:54" s="1280" customFormat="1" ht="26.1" customHeight="1">
      <c r="A259" s="261"/>
      <c r="B259" s="221"/>
      <c r="C259" s="227" t="s">
        <v>4511</v>
      </c>
      <c r="D259" s="227"/>
      <c r="E259" s="227" t="s">
        <v>4549</v>
      </c>
      <c r="F259" s="227" t="s">
        <v>4511</v>
      </c>
      <c r="G259" s="227"/>
      <c r="H259" s="360"/>
      <c r="I259" s="227" t="s">
        <v>4511</v>
      </c>
      <c r="J259" s="228">
        <v>12482</v>
      </c>
      <c r="K259" s="228"/>
      <c r="L259" s="228"/>
      <c r="M259" s="227" t="s">
        <v>469</v>
      </c>
      <c r="N259" s="227" t="s">
        <v>469</v>
      </c>
      <c r="O259" s="228">
        <v>110</v>
      </c>
      <c r="P259" s="228">
        <v>90</v>
      </c>
      <c r="Q259" s="228">
        <v>7665</v>
      </c>
      <c r="R259" s="228"/>
      <c r="S259" s="228">
        <v>200</v>
      </c>
      <c r="T259" s="228"/>
      <c r="U259" s="228"/>
      <c r="V259" s="458"/>
      <c r="W259" s="227">
        <v>2011</v>
      </c>
      <c r="X259" s="228"/>
      <c r="Y259" s="228"/>
      <c r="Z259" s="228"/>
      <c r="AA259" s="228"/>
      <c r="AB259" s="228"/>
      <c r="AC259" s="228"/>
      <c r="AD259" s="228">
        <v>70</v>
      </c>
      <c r="AE259" s="227"/>
      <c r="AF259" s="227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33"/>
      <c r="AX259" s="233"/>
      <c r="AY259" s="233"/>
      <c r="AZ259" s="233"/>
      <c r="BA259" s="233"/>
      <c r="BB259" s="400"/>
    </row>
    <row r="260" spans="1:54" s="1280" customFormat="1" ht="26.1" customHeight="1">
      <c r="A260" s="261"/>
      <c r="B260" s="221"/>
      <c r="C260" s="227" t="s">
        <v>4511</v>
      </c>
      <c r="D260" s="227"/>
      <c r="E260" s="227" t="s">
        <v>17613</v>
      </c>
      <c r="F260" s="227" t="s">
        <v>4511</v>
      </c>
      <c r="G260" s="227"/>
      <c r="H260" s="360"/>
      <c r="I260" s="227" t="s">
        <v>4511</v>
      </c>
      <c r="J260" s="228">
        <v>9585</v>
      </c>
      <c r="K260" s="228"/>
      <c r="L260" s="228"/>
      <c r="M260" s="227" t="s">
        <v>469</v>
      </c>
      <c r="N260" s="227" t="s">
        <v>148</v>
      </c>
      <c r="O260" s="228">
        <v>105</v>
      </c>
      <c r="P260" s="228">
        <v>90</v>
      </c>
      <c r="Q260" s="228">
        <v>9585</v>
      </c>
      <c r="R260" s="228">
        <v>0</v>
      </c>
      <c r="S260" s="228"/>
      <c r="T260" s="228"/>
      <c r="U260" s="228"/>
      <c r="V260" s="458"/>
      <c r="W260" s="227">
        <v>2021</v>
      </c>
      <c r="X260" s="228"/>
      <c r="Y260" s="228"/>
      <c r="Z260" s="228"/>
      <c r="AA260" s="228"/>
      <c r="AB260" s="228"/>
      <c r="AC260" s="228"/>
      <c r="AD260" s="228">
        <v>700</v>
      </c>
      <c r="AE260" s="227"/>
      <c r="AF260" s="227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  <c r="AY260" s="233"/>
      <c r="AZ260" s="233"/>
      <c r="BA260" s="233"/>
      <c r="BB260" s="400" t="s">
        <v>4538</v>
      </c>
    </row>
    <row r="261" spans="1:54" s="1280" customFormat="1" ht="26.1" customHeight="1">
      <c r="A261" s="261"/>
      <c r="B261" s="221"/>
      <c r="C261" s="227" t="s">
        <v>4511</v>
      </c>
      <c r="D261" s="227"/>
      <c r="E261" s="227" t="s">
        <v>17614</v>
      </c>
      <c r="F261" s="227" t="s">
        <v>4511</v>
      </c>
      <c r="G261" s="227"/>
      <c r="H261" s="360"/>
      <c r="I261" s="227" t="s">
        <v>4511</v>
      </c>
      <c r="J261" s="228">
        <v>9585</v>
      </c>
      <c r="K261" s="228"/>
      <c r="L261" s="228"/>
      <c r="M261" s="227" t="s">
        <v>469</v>
      </c>
      <c r="N261" s="227" t="s">
        <v>148</v>
      </c>
      <c r="O261" s="228">
        <v>105</v>
      </c>
      <c r="P261" s="228">
        <v>90</v>
      </c>
      <c r="Q261" s="228">
        <v>9585</v>
      </c>
      <c r="R261" s="228">
        <v>0</v>
      </c>
      <c r="S261" s="228"/>
      <c r="T261" s="228"/>
      <c r="U261" s="228"/>
      <c r="V261" s="458"/>
      <c r="W261" s="227">
        <v>2021</v>
      </c>
      <c r="X261" s="228"/>
      <c r="Y261" s="228"/>
      <c r="Z261" s="228"/>
      <c r="AA261" s="228"/>
      <c r="AB261" s="228"/>
      <c r="AC261" s="228"/>
      <c r="AD261" s="228">
        <v>700</v>
      </c>
      <c r="AE261" s="227"/>
      <c r="AF261" s="227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33"/>
      <c r="AX261" s="233"/>
      <c r="AY261" s="233"/>
      <c r="AZ261" s="233"/>
      <c r="BA261" s="233"/>
      <c r="BB261" s="400" t="s">
        <v>4538</v>
      </c>
    </row>
    <row r="262" spans="1:54" s="1280" customFormat="1" ht="26.1" customHeight="1">
      <c r="A262" s="261"/>
      <c r="B262" s="221"/>
      <c r="C262" s="227" t="s">
        <v>13047</v>
      </c>
      <c r="D262" s="227" t="s">
        <v>23035</v>
      </c>
      <c r="E262" s="227" t="s">
        <v>23036</v>
      </c>
      <c r="F262" s="227" t="s">
        <v>13047</v>
      </c>
      <c r="G262" s="227"/>
      <c r="H262" s="360"/>
      <c r="I262" s="227" t="s">
        <v>13047</v>
      </c>
      <c r="J262" s="228">
        <v>141142</v>
      </c>
      <c r="K262" s="228"/>
      <c r="L262" s="228"/>
      <c r="M262" s="227" t="s">
        <v>1979</v>
      </c>
      <c r="N262" s="227" t="s">
        <v>1979</v>
      </c>
      <c r="O262" s="228">
        <v>115</v>
      </c>
      <c r="P262" s="228">
        <v>38</v>
      </c>
      <c r="Q262" s="228">
        <v>141142</v>
      </c>
      <c r="R262" s="228">
        <v>271</v>
      </c>
      <c r="S262" s="228"/>
      <c r="T262" s="228" t="s">
        <v>23037</v>
      </c>
      <c r="U262" s="228"/>
      <c r="V262" s="458"/>
      <c r="W262" s="227">
        <v>2024</v>
      </c>
      <c r="X262" s="228"/>
      <c r="Y262" s="228"/>
      <c r="Z262" s="228"/>
      <c r="AA262" s="228"/>
      <c r="AB262" s="228"/>
      <c r="AC262" s="228"/>
      <c r="AD262" s="228">
        <v>5936</v>
      </c>
      <c r="AE262" s="227"/>
      <c r="AF262" s="227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33"/>
      <c r="AX262" s="233"/>
      <c r="AY262" s="233"/>
      <c r="AZ262" s="233"/>
      <c r="BA262" s="233"/>
      <c r="BB262" s="400"/>
    </row>
    <row r="263" spans="1:54" s="1280" customFormat="1" ht="26.1" customHeight="1">
      <c r="A263" s="261"/>
      <c r="B263" s="221"/>
      <c r="C263" s="227" t="s">
        <v>4512</v>
      </c>
      <c r="D263" s="227"/>
      <c r="E263" s="227" t="s">
        <v>16998</v>
      </c>
      <c r="F263" s="227" t="s">
        <v>4512</v>
      </c>
      <c r="G263" s="227"/>
      <c r="H263" s="360"/>
      <c r="I263" s="227" t="s">
        <v>4512</v>
      </c>
      <c r="J263" s="228">
        <v>25400</v>
      </c>
      <c r="K263" s="228"/>
      <c r="L263" s="228"/>
      <c r="M263" s="227" t="s">
        <v>290</v>
      </c>
      <c r="N263" s="227" t="s">
        <v>469</v>
      </c>
      <c r="O263" s="228">
        <v>115</v>
      </c>
      <c r="P263" s="228">
        <v>95</v>
      </c>
      <c r="Q263" s="228">
        <v>25400</v>
      </c>
      <c r="R263" s="228">
        <v>108</v>
      </c>
      <c r="S263" s="228">
        <v>108</v>
      </c>
      <c r="T263" s="228"/>
      <c r="U263" s="228"/>
      <c r="V263" s="458"/>
      <c r="W263" s="227">
        <v>2016</v>
      </c>
      <c r="X263" s="228"/>
      <c r="Y263" s="228"/>
      <c r="Z263" s="228"/>
      <c r="AA263" s="228"/>
      <c r="AB263" s="228"/>
      <c r="AC263" s="228"/>
      <c r="AD263" s="228">
        <v>1200</v>
      </c>
      <c r="AE263" s="227"/>
      <c r="AF263" s="227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33"/>
      <c r="AX263" s="233"/>
      <c r="AY263" s="233"/>
      <c r="AZ263" s="233"/>
      <c r="BA263" s="233"/>
      <c r="BB263" s="400"/>
    </row>
    <row r="264" spans="1:54" s="1275" customFormat="1" ht="26.1" customHeight="1">
      <c r="A264" s="1417" t="s">
        <v>153</v>
      </c>
      <c r="B264" s="1328" t="s">
        <v>91</v>
      </c>
      <c r="C264" s="372" t="s">
        <v>55</v>
      </c>
      <c r="D264" s="372"/>
      <c r="E264" s="315">
        <f>COUNTA(E265:E288)</f>
        <v>24</v>
      </c>
      <c r="F264" s="372"/>
      <c r="G264" s="372"/>
      <c r="H264" s="469"/>
      <c r="I264" s="372" t="s">
        <v>2006</v>
      </c>
      <c r="J264" s="318">
        <f>SUM(J265:J288)</f>
        <v>523721</v>
      </c>
      <c r="K264" s="318">
        <f>SUM(K265:K288)</f>
        <v>13058.11</v>
      </c>
      <c r="L264" s="318">
        <f>SUM(L265:L288)</f>
        <v>52409.62</v>
      </c>
      <c r="M264" s="314"/>
      <c r="N264" s="314"/>
      <c r="O264" s="318"/>
      <c r="P264" s="318"/>
      <c r="Q264" s="318"/>
      <c r="R264" s="318"/>
      <c r="S264" s="318"/>
      <c r="T264" s="318"/>
      <c r="U264" s="318"/>
      <c r="V264" s="458"/>
      <c r="W264" s="314"/>
      <c r="X264" s="318"/>
      <c r="Y264" s="318"/>
      <c r="Z264" s="318"/>
      <c r="AA264" s="318"/>
      <c r="AB264" s="318"/>
      <c r="AC264" s="318"/>
      <c r="AD264" s="318"/>
      <c r="AE264" s="314"/>
      <c r="AF264" s="314"/>
      <c r="AG264" s="372"/>
      <c r="AH264" s="372"/>
      <c r="AI264" s="372"/>
      <c r="AJ264" s="372"/>
      <c r="AK264" s="372"/>
      <c r="AL264" s="372"/>
      <c r="AM264" s="372"/>
      <c r="AN264" s="372"/>
      <c r="AO264" s="372"/>
      <c r="AP264" s="372"/>
      <c r="AQ264" s="372"/>
      <c r="AR264" s="372"/>
      <c r="AS264" s="372"/>
      <c r="AT264" s="372"/>
      <c r="AU264" s="372"/>
      <c r="AV264" s="372"/>
      <c r="AW264" s="372"/>
      <c r="AX264" s="372"/>
      <c r="AY264" s="372"/>
      <c r="AZ264" s="372"/>
      <c r="BA264" s="372"/>
      <c r="BB264" s="372"/>
    </row>
    <row r="265" spans="1:54" s="1280" customFormat="1" ht="26.1" customHeight="1">
      <c r="A265" s="261"/>
      <c r="B265" s="1329"/>
      <c r="C265" s="227" t="s">
        <v>4942</v>
      </c>
      <c r="D265" s="227" t="s">
        <v>4565</v>
      </c>
      <c r="E265" s="227" t="s">
        <v>5046</v>
      </c>
      <c r="F265" s="227" t="s">
        <v>4942</v>
      </c>
      <c r="G265" s="227" t="s">
        <v>4567</v>
      </c>
      <c r="H265" s="360" t="s">
        <v>4568</v>
      </c>
      <c r="I265" s="227" t="s">
        <v>305</v>
      </c>
      <c r="J265" s="228">
        <v>8100</v>
      </c>
      <c r="K265" s="228"/>
      <c r="L265" s="228"/>
      <c r="M265" s="227" t="s">
        <v>310</v>
      </c>
      <c r="N265" s="227" t="s">
        <v>310</v>
      </c>
      <c r="O265" s="228">
        <v>110</v>
      </c>
      <c r="P265" s="228">
        <v>90</v>
      </c>
      <c r="Q265" s="228">
        <v>7054</v>
      </c>
      <c r="R265" s="228"/>
      <c r="S265" s="228"/>
      <c r="T265" s="228" t="s">
        <v>5043</v>
      </c>
      <c r="U265" s="228" t="s">
        <v>5044</v>
      </c>
      <c r="V265" s="458"/>
      <c r="W265" s="227">
        <v>2012</v>
      </c>
      <c r="X265" s="228"/>
      <c r="Y265" s="228">
        <v>633</v>
      </c>
      <c r="Z265" s="228"/>
      <c r="AA265" s="228"/>
      <c r="AB265" s="228"/>
      <c r="AC265" s="228"/>
      <c r="AD265" s="228">
        <v>300</v>
      </c>
      <c r="AE265" s="227">
        <v>2003</v>
      </c>
      <c r="AF265" s="227"/>
      <c r="AG265" s="373">
        <v>1</v>
      </c>
      <c r="AH265" s="373" t="s">
        <v>3049</v>
      </c>
      <c r="AI265" s="373">
        <v>6</v>
      </c>
      <c r="AJ265" s="373" t="s">
        <v>5045</v>
      </c>
      <c r="AK265" s="373" t="s">
        <v>3049</v>
      </c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3"/>
      <c r="BB265" s="373"/>
    </row>
    <row r="266" spans="1:54" s="1280" customFormat="1" ht="26.1" customHeight="1">
      <c r="A266" s="261"/>
      <c r="B266" s="1329"/>
      <c r="C266" s="227" t="s">
        <v>4942</v>
      </c>
      <c r="D266" s="227" t="s">
        <v>23409</v>
      </c>
      <c r="E266" s="227" t="s">
        <v>10283</v>
      </c>
      <c r="F266" s="227" t="s">
        <v>4942</v>
      </c>
      <c r="G266" s="227" t="s">
        <v>4567</v>
      </c>
      <c r="H266" s="360"/>
      <c r="I266" s="227" t="s">
        <v>305</v>
      </c>
      <c r="J266" s="228">
        <v>34000</v>
      </c>
      <c r="K266" s="228">
        <v>151</v>
      </c>
      <c r="L266" s="228"/>
      <c r="M266" s="227" t="s">
        <v>290</v>
      </c>
      <c r="N266" s="227" t="s">
        <v>290</v>
      </c>
      <c r="O266" s="228">
        <v>115</v>
      </c>
      <c r="P266" s="228">
        <v>30</v>
      </c>
      <c r="Q266" s="228">
        <v>9200</v>
      </c>
      <c r="R266" s="228"/>
      <c r="S266" s="228"/>
      <c r="T266" s="228"/>
      <c r="U266" s="228"/>
      <c r="V266" s="458"/>
      <c r="W266" s="227">
        <v>2017</v>
      </c>
      <c r="X266" s="228"/>
      <c r="Y266" s="228"/>
      <c r="Z266" s="228"/>
      <c r="AA266" s="228"/>
      <c r="AB266" s="228"/>
      <c r="AC266" s="228"/>
      <c r="AD266" s="228">
        <v>1400</v>
      </c>
      <c r="AE266" s="227"/>
      <c r="AF266" s="227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3"/>
      <c r="BB266" s="373"/>
    </row>
    <row r="267" spans="1:54" s="1280" customFormat="1" ht="26.1" customHeight="1">
      <c r="A267" s="261"/>
      <c r="B267" s="1329"/>
      <c r="C267" s="227" t="s">
        <v>4958</v>
      </c>
      <c r="D267" s="475" t="s">
        <v>23503</v>
      </c>
      <c r="E267" s="227" t="s">
        <v>5047</v>
      </c>
      <c r="F267" s="227" t="s">
        <v>16941</v>
      </c>
      <c r="G267" s="227" t="s">
        <v>23504</v>
      </c>
      <c r="H267" s="360"/>
      <c r="I267" s="227" t="s">
        <v>23505</v>
      </c>
      <c r="J267" s="228">
        <v>10000</v>
      </c>
      <c r="K267" s="228"/>
      <c r="L267" s="228"/>
      <c r="M267" s="227" t="s">
        <v>290</v>
      </c>
      <c r="N267" s="227" t="s">
        <v>290</v>
      </c>
      <c r="O267" s="228">
        <v>116</v>
      </c>
      <c r="P267" s="228">
        <v>91</v>
      </c>
      <c r="Q267" s="228">
        <v>14135</v>
      </c>
      <c r="R267" s="228">
        <v>120</v>
      </c>
      <c r="S267" s="228">
        <v>120</v>
      </c>
      <c r="T267" s="228"/>
      <c r="U267" s="228"/>
      <c r="V267" s="458"/>
      <c r="W267" s="227">
        <v>2009</v>
      </c>
      <c r="X267" s="228"/>
      <c r="Y267" s="228"/>
      <c r="Z267" s="228"/>
      <c r="AA267" s="228"/>
      <c r="AB267" s="228"/>
      <c r="AC267" s="228"/>
      <c r="AD267" s="228">
        <v>203</v>
      </c>
      <c r="AE267" s="227"/>
      <c r="AF267" s="227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3"/>
      <c r="BB267" s="373"/>
    </row>
    <row r="268" spans="1:54" s="1280" customFormat="1" ht="26.1" customHeight="1">
      <c r="A268" s="261"/>
      <c r="B268" s="1329"/>
      <c r="C268" s="227" t="s">
        <v>4958</v>
      </c>
      <c r="D268" s="475" t="s">
        <v>23506</v>
      </c>
      <c r="E268" s="227" t="s">
        <v>913</v>
      </c>
      <c r="F268" s="227" t="s">
        <v>4958</v>
      </c>
      <c r="G268" s="227" t="s">
        <v>23504</v>
      </c>
      <c r="H268" s="360"/>
      <c r="I268" s="227" t="s">
        <v>23505</v>
      </c>
      <c r="J268" s="228">
        <v>10000</v>
      </c>
      <c r="K268" s="228"/>
      <c r="L268" s="228"/>
      <c r="M268" s="227" t="s">
        <v>310</v>
      </c>
      <c r="N268" s="227" t="s">
        <v>310</v>
      </c>
      <c r="O268" s="228">
        <v>100</v>
      </c>
      <c r="P268" s="228">
        <v>90</v>
      </c>
      <c r="Q268" s="228">
        <v>10000</v>
      </c>
      <c r="R268" s="228">
        <v>0</v>
      </c>
      <c r="S268" s="228">
        <v>0</v>
      </c>
      <c r="T268" s="228"/>
      <c r="U268" s="228"/>
      <c r="V268" s="458"/>
      <c r="W268" s="227">
        <v>2013</v>
      </c>
      <c r="X268" s="228"/>
      <c r="Y268" s="228"/>
      <c r="Z268" s="228"/>
      <c r="AA268" s="228"/>
      <c r="AB268" s="228"/>
      <c r="AC268" s="228"/>
      <c r="AD268" s="228">
        <v>381</v>
      </c>
      <c r="AE268" s="227"/>
      <c r="AF268" s="227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3"/>
      <c r="BB268" s="373"/>
    </row>
    <row r="269" spans="1:54" s="1280" customFormat="1" ht="26.1" customHeight="1">
      <c r="A269" s="261"/>
      <c r="B269" s="1329"/>
      <c r="C269" s="227" t="s">
        <v>4958</v>
      </c>
      <c r="D269" s="227" t="s">
        <v>23507</v>
      </c>
      <c r="E269" s="227" t="s">
        <v>5049</v>
      </c>
      <c r="F269" s="227" t="s">
        <v>4958</v>
      </c>
      <c r="G269" s="227" t="s">
        <v>23504</v>
      </c>
      <c r="H269" s="360"/>
      <c r="I269" s="227" t="s">
        <v>23505</v>
      </c>
      <c r="J269" s="228">
        <v>33000</v>
      </c>
      <c r="K269" s="228">
        <v>7290</v>
      </c>
      <c r="L269" s="228">
        <v>13176</v>
      </c>
      <c r="M269" s="227" t="s">
        <v>290</v>
      </c>
      <c r="N269" s="227" t="s">
        <v>290</v>
      </c>
      <c r="O269" s="228">
        <v>122</v>
      </c>
      <c r="P269" s="228">
        <v>98</v>
      </c>
      <c r="Q269" s="228">
        <v>13466</v>
      </c>
      <c r="R269" s="228">
        <v>9837</v>
      </c>
      <c r="S269" s="228">
        <v>11000</v>
      </c>
      <c r="T269" s="228" t="s">
        <v>178</v>
      </c>
      <c r="U269" s="228" t="s">
        <v>466</v>
      </c>
      <c r="V269" s="458"/>
      <c r="W269" s="227">
        <v>1989</v>
      </c>
      <c r="X269" s="228">
        <v>1481</v>
      </c>
      <c r="Y269" s="228"/>
      <c r="Z269" s="228">
        <v>750</v>
      </c>
      <c r="AA269" s="228"/>
      <c r="AB269" s="228"/>
      <c r="AC269" s="228"/>
      <c r="AD269" s="228">
        <v>2244</v>
      </c>
      <c r="AE269" s="227"/>
      <c r="AF269" s="227"/>
      <c r="AG269" s="373">
        <v>1</v>
      </c>
      <c r="AH269" s="373">
        <v>1200</v>
      </c>
      <c r="AI269" s="373">
        <v>6</v>
      </c>
      <c r="AJ269" s="373" t="s">
        <v>5051</v>
      </c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3"/>
      <c r="BB269" s="373"/>
    </row>
    <row r="270" spans="1:54" s="1280" customFormat="1" ht="26.1" customHeight="1">
      <c r="A270" s="261"/>
      <c r="B270" s="1329"/>
      <c r="C270" s="227" t="s">
        <v>4960</v>
      </c>
      <c r="D270" s="476" t="s">
        <v>23400</v>
      </c>
      <c r="E270" s="227" t="s">
        <v>14007</v>
      </c>
      <c r="F270" s="227" t="s">
        <v>4960</v>
      </c>
      <c r="G270" s="227" t="s">
        <v>23508</v>
      </c>
      <c r="H270" s="360"/>
      <c r="I270" s="227" t="s">
        <v>16923</v>
      </c>
      <c r="J270" s="228">
        <v>23195</v>
      </c>
      <c r="K270" s="228">
        <v>392.74</v>
      </c>
      <c r="L270" s="228">
        <v>874</v>
      </c>
      <c r="M270" s="227" t="s">
        <v>290</v>
      </c>
      <c r="N270" s="227" t="s">
        <v>290</v>
      </c>
      <c r="O270" s="228">
        <v>121</v>
      </c>
      <c r="P270" s="228">
        <v>98</v>
      </c>
      <c r="Q270" s="228">
        <v>12768</v>
      </c>
      <c r="R270" s="228">
        <v>224</v>
      </c>
      <c r="S270" s="228">
        <v>224</v>
      </c>
      <c r="T270" s="228"/>
      <c r="U270" s="228"/>
      <c r="V270" s="458"/>
      <c r="W270" s="227">
        <v>2011</v>
      </c>
      <c r="X270" s="228"/>
      <c r="Y270" s="228"/>
      <c r="Z270" s="228"/>
      <c r="AA270" s="228"/>
      <c r="AB270" s="228"/>
      <c r="AC270" s="228"/>
      <c r="AD270" s="228">
        <v>8693</v>
      </c>
      <c r="AE270" s="227"/>
      <c r="AF270" s="227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3"/>
      <c r="BB270" s="373"/>
    </row>
    <row r="271" spans="1:54" s="1280" customFormat="1" ht="26.1" customHeight="1">
      <c r="A271" s="261"/>
      <c r="B271" s="1329"/>
      <c r="C271" s="227" t="s">
        <v>4960</v>
      </c>
      <c r="D271" s="476" t="s">
        <v>23400</v>
      </c>
      <c r="E271" s="227" t="s">
        <v>14008</v>
      </c>
      <c r="F271" s="227" t="s">
        <v>4960</v>
      </c>
      <c r="G271" s="227" t="s">
        <v>23508</v>
      </c>
      <c r="H271" s="360"/>
      <c r="I271" s="227" t="s">
        <v>16923</v>
      </c>
      <c r="J271" s="228">
        <v>15232</v>
      </c>
      <c r="K271" s="228"/>
      <c r="L271" s="228"/>
      <c r="M271" s="227" t="s">
        <v>290</v>
      </c>
      <c r="N271" s="227" t="s">
        <v>290</v>
      </c>
      <c r="O271" s="228">
        <v>121</v>
      </c>
      <c r="P271" s="228">
        <v>98</v>
      </c>
      <c r="Q271" s="228">
        <v>13558</v>
      </c>
      <c r="R271" s="228"/>
      <c r="S271" s="228"/>
      <c r="T271" s="228"/>
      <c r="U271" s="228"/>
      <c r="V271" s="458"/>
      <c r="W271" s="227">
        <v>2011</v>
      </c>
      <c r="X271" s="228"/>
      <c r="Y271" s="228"/>
      <c r="Z271" s="228"/>
      <c r="AA271" s="228"/>
      <c r="AB271" s="228"/>
      <c r="AC271" s="228"/>
      <c r="AD271" s="228"/>
      <c r="AE271" s="227"/>
      <c r="AF271" s="227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3"/>
      <c r="BB271" s="373"/>
    </row>
    <row r="272" spans="1:54" s="1280" customFormat="1" ht="26.1" customHeight="1">
      <c r="A272" s="261"/>
      <c r="B272" s="1402"/>
      <c r="C272" s="227" t="s">
        <v>4960</v>
      </c>
      <c r="D272" s="476" t="s">
        <v>23400</v>
      </c>
      <c r="E272" s="227" t="s">
        <v>13091</v>
      </c>
      <c r="F272" s="227" t="s">
        <v>4960</v>
      </c>
      <c r="G272" s="227" t="s">
        <v>23508</v>
      </c>
      <c r="H272" s="360"/>
      <c r="I272" s="227" t="s">
        <v>16923</v>
      </c>
      <c r="J272" s="228">
        <v>2042</v>
      </c>
      <c r="K272" s="228">
        <v>2042</v>
      </c>
      <c r="L272" s="228">
        <v>2137</v>
      </c>
      <c r="M272" s="227" t="s">
        <v>290</v>
      </c>
      <c r="N272" s="227" t="s">
        <v>290</v>
      </c>
      <c r="O272" s="228"/>
      <c r="P272" s="228"/>
      <c r="Q272" s="228">
        <v>1531</v>
      </c>
      <c r="R272" s="228"/>
      <c r="S272" s="228"/>
      <c r="T272" s="228"/>
      <c r="U272" s="228"/>
      <c r="V272" s="458"/>
      <c r="W272" s="227">
        <v>2021</v>
      </c>
      <c r="X272" s="228"/>
      <c r="Y272" s="228"/>
      <c r="Z272" s="228"/>
      <c r="AA272" s="228"/>
      <c r="AB272" s="228"/>
      <c r="AC272" s="228"/>
      <c r="AD272" s="228">
        <v>3890</v>
      </c>
      <c r="AE272" s="227"/>
      <c r="AF272" s="227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3"/>
      <c r="BB272" s="373"/>
    </row>
    <row r="273" spans="1:54" s="1280" customFormat="1" ht="26.1" customHeight="1">
      <c r="A273" s="261"/>
      <c r="B273" s="1402"/>
      <c r="C273" s="227" t="s">
        <v>4960</v>
      </c>
      <c r="D273" s="476" t="s">
        <v>23400</v>
      </c>
      <c r="E273" s="227" t="s">
        <v>2871</v>
      </c>
      <c r="F273" s="227" t="s">
        <v>4960</v>
      </c>
      <c r="G273" s="227" t="s">
        <v>23508</v>
      </c>
      <c r="H273" s="360"/>
      <c r="I273" s="227" t="s">
        <v>16923</v>
      </c>
      <c r="J273" s="228">
        <v>12649</v>
      </c>
      <c r="K273" s="228"/>
      <c r="L273" s="228"/>
      <c r="M273" s="227" t="s">
        <v>290</v>
      </c>
      <c r="N273" s="227" t="s">
        <v>290</v>
      </c>
      <c r="O273" s="228">
        <v>70</v>
      </c>
      <c r="P273" s="228">
        <v>63</v>
      </c>
      <c r="Q273" s="228">
        <v>4544</v>
      </c>
      <c r="R273" s="228">
        <v>60</v>
      </c>
      <c r="S273" s="228">
        <v>60</v>
      </c>
      <c r="T273" s="228"/>
      <c r="U273" s="228"/>
      <c r="V273" s="458"/>
      <c r="W273" s="227">
        <v>2014</v>
      </c>
      <c r="X273" s="228"/>
      <c r="Y273" s="228"/>
      <c r="Z273" s="228"/>
      <c r="AA273" s="228"/>
      <c r="AB273" s="228"/>
      <c r="AC273" s="228"/>
      <c r="AD273" s="228">
        <v>1000</v>
      </c>
      <c r="AE273" s="227"/>
      <c r="AF273" s="227"/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3"/>
      <c r="BB273" s="373"/>
    </row>
    <row r="274" spans="1:54" s="1280" customFormat="1" ht="26.1" customHeight="1">
      <c r="A274" s="261"/>
      <c r="B274" s="1329"/>
      <c r="C274" s="227" t="s">
        <v>4960</v>
      </c>
      <c r="D274" s="476" t="s">
        <v>23509</v>
      </c>
      <c r="E274" s="227" t="s">
        <v>5052</v>
      </c>
      <c r="F274" s="227" t="s">
        <v>4960</v>
      </c>
      <c r="G274" s="227" t="s">
        <v>23508</v>
      </c>
      <c r="H274" s="360"/>
      <c r="I274" s="227" t="s">
        <v>14009</v>
      </c>
      <c r="J274" s="228">
        <v>14000</v>
      </c>
      <c r="K274" s="228"/>
      <c r="L274" s="228"/>
      <c r="M274" s="227" t="s">
        <v>469</v>
      </c>
      <c r="N274" s="227" t="s">
        <v>469</v>
      </c>
      <c r="O274" s="228">
        <v>120</v>
      </c>
      <c r="P274" s="228">
        <v>91</v>
      </c>
      <c r="Q274" s="228">
        <v>12008</v>
      </c>
      <c r="R274" s="228"/>
      <c r="S274" s="228"/>
      <c r="T274" s="228"/>
      <c r="U274" s="228"/>
      <c r="V274" s="458"/>
      <c r="W274" s="227">
        <v>2014</v>
      </c>
      <c r="X274" s="228"/>
      <c r="Y274" s="228"/>
      <c r="Z274" s="228"/>
      <c r="AA274" s="228"/>
      <c r="AB274" s="228"/>
      <c r="AC274" s="228"/>
      <c r="AD274" s="228">
        <v>528</v>
      </c>
      <c r="AE274" s="227"/>
      <c r="AF274" s="227"/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3"/>
      <c r="BB274" s="373"/>
    </row>
    <row r="275" spans="1:54" s="1280" customFormat="1" ht="26.1" customHeight="1">
      <c r="A275" s="261"/>
      <c r="B275" s="1329"/>
      <c r="C275" s="227" t="s">
        <v>4964</v>
      </c>
      <c r="D275" s="227" t="s">
        <v>23510</v>
      </c>
      <c r="E275" s="227" t="s">
        <v>5055</v>
      </c>
      <c r="F275" s="227" t="s">
        <v>4964</v>
      </c>
      <c r="G275" s="227" t="s">
        <v>23511</v>
      </c>
      <c r="H275" s="360"/>
      <c r="I275" s="227" t="s">
        <v>4964</v>
      </c>
      <c r="J275" s="228">
        <v>9400</v>
      </c>
      <c r="K275" s="228"/>
      <c r="L275" s="228"/>
      <c r="M275" s="227" t="s">
        <v>148</v>
      </c>
      <c r="N275" s="227" t="s">
        <v>148</v>
      </c>
      <c r="O275" s="228">
        <v>102</v>
      </c>
      <c r="P275" s="228" t="s">
        <v>5056</v>
      </c>
      <c r="Q275" s="228">
        <v>9400</v>
      </c>
      <c r="R275" s="228"/>
      <c r="S275" s="228"/>
      <c r="T275" s="228"/>
      <c r="U275" s="228"/>
      <c r="V275" s="458"/>
      <c r="W275" s="227">
        <v>2009</v>
      </c>
      <c r="X275" s="228"/>
      <c r="Y275" s="228"/>
      <c r="Z275" s="228"/>
      <c r="AA275" s="228"/>
      <c r="AB275" s="228"/>
      <c r="AC275" s="228"/>
      <c r="AD275" s="228">
        <v>211</v>
      </c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  <c r="BA275" s="241"/>
      <c r="BB275" s="241"/>
    </row>
    <row r="276" spans="1:54" s="1280" customFormat="1" ht="26.1" customHeight="1">
      <c r="A276" s="261"/>
      <c r="B276" s="1329"/>
      <c r="C276" s="227" t="s">
        <v>4964</v>
      </c>
      <c r="D276" s="227" t="s">
        <v>23510</v>
      </c>
      <c r="E276" s="227" t="s">
        <v>5057</v>
      </c>
      <c r="F276" s="227" t="s">
        <v>4964</v>
      </c>
      <c r="G276" s="227" t="s">
        <v>23511</v>
      </c>
      <c r="H276" s="360"/>
      <c r="I276" s="227" t="s">
        <v>4964</v>
      </c>
      <c r="J276" s="228">
        <v>8200</v>
      </c>
      <c r="K276" s="228"/>
      <c r="L276" s="228"/>
      <c r="M276" s="227" t="s">
        <v>148</v>
      </c>
      <c r="N276" s="227" t="s">
        <v>148</v>
      </c>
      <c r="O276" s="228">
        <v>90</v>
      </c>
      <c r="P276" s="228">
        <v>90</v>
      </c>
      <c r="Q276" s="228">
        <v>8200</v>
      </c>
      <c r="R276" s="228"/>
      <c r="S276" s="228"/>
      <c r="T276" s="228"/>
      <c r="U276" s="228"/>
      <c r="V276" s="458"/>
      <c r="W276" s="227">
        <v>2013</v>
      </c>
      <c r="X276" s="228"/>
      <c r="Y276" s="228"/>
      <c r="Z276" s="228"/>
      <c r="AA276" s="228"/>
      <c r="AB276" s="228"/>
      <c r="AC276" s="228"/>
      <c r="AD276" s="228">
        <v>300</v>
      </c>
      <c r="AE276" s="227"/>
      <c r="AF276" s="227"/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3"/>
      <c r="BB276" s="373"/>
    </row>
    <row r="277" spans="1:54" s="1280" customFormat="1" ht="26.1" customHeight="1">
      <c r="A277" s="261"/>
      <c r="B277" s="1329"/>
      <c r="C277" s="227" t="s">
        <v>13084</v>
      </c>
      <c r="D277" s="227" t="s">
        <v>23512</v>
      </c>
      <c r="E277" s="227" t="s">
        <v>13092</v>
      </c>
      <c r="F277" s="227" t="s">
        <v>13084</v>
      </c>
      <c r="G277" s="227" t="s">
        <v>23513</v>
      </c>
      <c r="H277" s="360"/>
      <c r="I277" s="227" t="s">
        <v>13093</v>
      </c>
      <c r="J277" s="228">
        <v>36210</v>
      </c>
      <c r="K277" s="228"/>
      <c r="L277" s="228"/>
      <c r="M277" s="227" t="s">
        <v>1979</v>
      </c>
      <c r="N277" s="227" t="s">
        <v>1979</v>
      </c>
      <c r="O277" s="228"/>
      <c r="P277" s="228"/>
      <c r="Q277" s="228"/>
      <c r="R277" s="228"/>
      <c r="S277" s="228"/>
      <c r="T277" s="228"/>
      <c r="U277" s="228"/>
      <c r="V277" s="458"/>
      <c r="W277" s="227">
        <v>2015</v>
      </c>
      <c r="X277" s="228"/>
      <c r="Y277" s="228"/>
      <c r="Z277" s="228"/>
      <c r="AA277" s="228"/>
      <c r="AB277" s="228"/>
      <c r="AC277" s="228"/>
      <c r="AD277" s="228">
        <v>3470</v>
      </c>
      <c r="AE277" s="227"/>
      <c r="AF277" s="227"/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3"/>
      <c r="BB277" s="373"/>
    </row>
    <row r="278" spans="1:54" s="1280" customFormat="1" ht="26.1" customHeight="1">
      <c r="A278" s="261"/>
      <c r="B278" s="1329"/>
      <c r="C278" s="227" t="s">
        <v>4970</v>
      </c>
      <c r="D278" s="363" t="s">
        <v>23514</v>
      </c>
      <c r="E278" s="363" t="s">
        <v>5053</v>
      </c>
      <c r="F278" s="363" t="s">
        <v>4970</v>
      </c>
      <c r="G278" s="363" t="s">
        <v>23515</v>
      </c>
      <c r="H278" s="360"/>
      <c r="I278" s="363" t="s">
        <v>5054</v>
      </c>
      <c r="J278" s="470">
        <v>51021</v>
      </c>
      <c r="K278" s="470"/>
      <c r="L278" s="470">
        <v>15000</v>
      </c>
      <c r="M278" s="363" t="s">
        <v>469</v>
      </c>
      <c r="N278" s="363" t="s">
        <v>469</v>
      </c>
      <c r="O278" s="470">
        <v>107</v>
      </c>
      <c r="P278" s="470">
        <v>27</v>
      </c>
      <c r="Q278" s="470">
        <v>15000</v>
      </c>
      <c r="R278" s="470"/>
      <c r="S278" s="470"/>
      <c r="T278" s="470"/>
      <c r="U278" s="470"/>
      <c r="V278" s="458"/>
      <c r="W278" s="363">
        <v>2014</v>
      </c>
      <c r="X278" s="470">
        <v>310000000</v>
      </c>
      <c r="Y278" s="470"/>
      <c r="Z278" s="470"/>
      <c r="AA278" s="470"/>
      <c r="AB278" s="470"/>
      <c r="AC278" s="470"/>
      <c r="AD278" s="470">
        <v>500</v>
      </c>
      <c r="AE278" s="363"/>
      <c r="AF278" s="363"/>
      <c r="AG278" s="471">
        <v>1</v>
      </c>
      <c r="AH278" s="471"/>
      <c r="AI278" s="471">
        <v>6</v>
      </c>
      <c r="AJ278" s="471"/>
      <c r="AK278" s="471"/>
      <c r="AL278" s="471"/>
      <c r="AM278" s="471"/>
      <c r="AN278" s="471"/>
      <c r="AO278" s="471"/>
      <c r="AP278" s="471"/>
      <c r="AQ278" s="471"/>
      <c r="AR278" s="471"/>
      <c r="AS278" s="471"/>
      <c r="AT278" s="471"/>
      <c r="AU278" s="471"/>
      <c r="AV278" s="471"/>
      <c r="AW278" s="471"/>
      <c r="AX278" s="471"/>
      <c r="AY278" s="471"/>
      <c r="AZ278" s="471"/>
      <c r="BA278" s="471"/>
      <c r="BB278" s="471"/>
    </row>
    <row r="279" spans="1:54" s="1280" customFormat="1" ht="26.1" customHeight="1">
      <c r="A279" s="261"/>
      <c r="B279" s="1329"/>
      <c r="C279" s="227" t="s">
        <v>4973</v>
      </c>
      <c r="D279" s="227" t="s">
        <v>23516</v>
      </c>
      <c r="E279" s="227" t="s">
        <v>9079</v>
      </c>
      <c r="F279" s="227" t="s">
        <v>4973</v>
      </c>
      <c r="G279" s="227" t="s">
        <v>23517</v>
      </c>
      <c r="H279" s="360"/>
      <c r="I279" s="227" t="s">
        <v>4973</v>
      </c>
      <c r="J279" s="228">
        <v>18296</v>
      </c>
      <c r="K279" s="228">
        <v>167.02</v>
      </c>
      <c r="L279" s="228">
        <v>18296</v>
      </c>
      <c r="M279" s="227" t="s">
        <v>290</v>
      </c>
      <c r="N279" s="227" t="s">
        <v>290</v>
      </c>
      <c r="O279" s="228">
        <v>122</v>
      </c>
      <c r="P279" s="228">
        <v>99</v>
      </c>
      <c r="Q279" s="228">
        <v>10838</v>
      </c>
      <c r="R279" s="228">
        <v>300</v>
      </c>
      <c r="S279" s="228">
        <v>1000</v>
      </c>
      <c r="T279" s="228"/>
      <c r="U279" s="228"/>
      <c r="V279" s="458"/>
      <c r="W279" s="227">
        <v>2017</v>
      </c>
      <c r="X279" s="228"/>
      <c r="Y279" s="228"/>
      <c r="Z279" s="228"/>
      <c r="AA279" s="228"/>
      <c r="AB279" s="228"/>
      <c r="AC279" s="228"/>
      <c r="AD279" s="228">
        <v>3800</v>
      </c>
      <c r="AE279" s="227"/>
      <c r="AF279" s="227"/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3"/>
      <c r="BB279" s="373"/>
    </row>
    <row r="280" spans="1:54" s="1280" customFormat="1" ht="26.1" customHeight="1">
      <c r="A280" s="261"/>
      <c r="B280" s="1329"/>
      <c r="C280" s="227" t="s">
        <v>4973</v>
      </c>
      <c r="D280" s="227" t="s">
        <v>23518</v>
      </c>
      <c r="E280" s="227" t="s">
        <v>5058</v>
      </c>
      <c r="F280" s="227" t="s">
        <v>4973</v>
      </c>
      <c r="G280" s="227" t="s">
        <v>23517</v>
      </c>
      <c r="H280" s="360"/>
      <c r="I280" s="227" t="s">
        <v>4973</v>
      </c>
      <c r="J280" s="228">
        <v>35970</v>
      </c>
      <c r="K280" s="228"/>
      <c r="L280" s="228"/>
      <c r="M280" s="227" t="s">
        <v>469</v>
      </c>
      <c r="N280" s="227" t="s">
        <v>469</v>
      </c>
      <c r="O280" s="228">
        <v>110</v>
      </c>
      <c r="P280" s="228">
        <v>100</v>
      </c>
      <c r="Q280" s="228">
        <v>12386</v>
      </c>
      <c r="R280" s="228"/>
      <c r="S280" s="228">
        <v>300</v>
      </c>
      <c r="T280" s="228"/>
      <c r="U280" s="228"/>
      <c r="V280" s="458"/>
      <c r="W280" s="227">
        <v>2010</v>
      </c>
      <c r="X280" s="228"/>
      <c r="Y280" s="228"/>
      <c r="Z280" s="228"/>
      <c r="AA280" s="228"/>
      <c r="AB280" s="228"/>
      <c r="AC280" s="228"/>
      <c r="AD280" s="228">
        <v>300</v>
      </c>
      <c r="AE280" s="227"/>
      <c r="AF280" s="227"/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3"/>
      <c r="BB280" s="373"/>
    </row>
    <row r="281" spans="1:54" s="1280" customFormat="1" ht="26.1" customHeight="1">
      <c r="A281" s="261"/>
      <c r="B281" s="1329"/>
      <c r="C281" s="227" t="s">
        <v>13087</v>
      </c>
      <c r="D281" s="227" t="s">
        <v>23519</v>
      </c>
      <c r="E281" s="227" t="s">
        <v>13094</v>
      </c>
      <c r="F281" s="227" t="s">
        <v>13087</v>
      </c>
      <c r="G281" s="227" t="s">
        <v>23520</v>
      </c>
      <c r="H281" s="360"/>
      <c r="I281" s="227" t="s">
        <v>13087</v>
      </c>
      <c r="J281" s="228">
        <v>39571</v>
      </c>
      <c r="K281" s="228">
        <v>494.07</v>
      </c>
      <c r="L281" s="228">
        <v>494</v>
      </c>
      <c r="M281" s="227" t="s">
        <v>1979</v>
      </c>
      <c r="N281" s="227" t="s">
        <v>1979</v>
      </c>
      <c r="O281" s="228">
        <v>120</v>
      </c>
      <c r="P281" s="228">
        <v>100</v>
      </c>
      <c r="Q281" s="228"/>
      <c r="R281" s="228"/>
      <c r="S281" s="228"/>
      <c r="T281" s="228"/>
      <c r="U281" s="228"/>
      <c r="V281" s="458"/>
      <c r="W281" s="227">
        <v>2021</v>
      </c>
      <c r="X281" s="228">
        <v>5170</v>
      </c>
      <c r="Y281" s="228"/>
      <c r="Z281" s="228"/>
      <c r="AA281" s="228"/>
      <c r="AB281" s="228"/>
      <c r="AC281" s="228"/>
      <c r="AD281" s="228">
        <v>5170</v>
      </c>
      <c r="AE281" s="227"/>
      <c r="AF281" s="227"/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3"/>
      <c r="BB281" s="373"/>
    </row>
    <row r="282" spans="1:54" s="1280" customFormat="1" ht="26.1" customHeight="1">
      <c r="A282" s="261"/>
      <c r="B282" s="1329"/>
      <c r="C282" s="227" t="s">
        <v>357</v>
      </c>
      <c r="D282" s="227" t="s">
        <v>23521</v>
      </c>
      <c r="E282" s="227" t="s">
        <v>5060</v>
      </c>
      <c r="F282" s="227" t="s">
        <v>357</v>
      </c>
      <c r="G282" s="227" t="s">
        <v>23522</v>
      </c>
      <c r="H282" s="360"/>
      <c r="I282" s="227" t="s">
        <v>357</v>
      </c>
      <c r="J282" s="228">
        <v>23752</v>
      </c>
      <c r="K282" s="228"/>
      <c r="L282" s="228"/>
      <c r="M282" s="227" t="s">
        <v>148</v>
      </c>
      <c r="N282" s="227" t="s">
        <v>148</v>
      </c>
      <c r="O282" s="228">
        <v>90</v>
      </c>
      <c r="P282" s="228">
        <v>90</v>
      </c>
      <c r="Q282" s="228">
        <v>8200</v>
      </c>
      <c r="R282" s="228">
        <v>0</v>
      </c>
      <c r="S282" s="228">
        <v>0</v>
      </c>
      <c r="T282" s="228"/>
      <c r="U282" s="228"/>
      <c r="V282" s="458"/>
      <c r="W282" s="227">
        <v>2014</v>
      </c>
      <c r="X282" s="228"/>
      <c r="Y282" s="228"/>
      <c r="Z282" s="228"/>
      <c r="AA282" s="228"/>
      <c r="AB282" s="228"/>
      <c r="AC282" s="228"/>
      <c r="AD282" s="228">
        <v>800</v>
      </c>
      <c r="AE282" s="227"/>
      <c r="AF282" s="227"/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3"/>
      <c r="BB282" s="373"/>
    </row>
    <row r="283" spans="1:54" s="1280" customFormat="1" ht="26.1" customHeight="1">
      <c r="A283" s="261"/>
      <c r="B283" s="1329"/>
      <c r="C283" s="227" t="s">
        <v>5020</v>
      </c>
      <c r="D283" s="227" t="s">
        <v>23523</v>
      </c>
      <c r="E283" s="227" t="s">
        <v>16932</v>
      </c>
      <c r="F283" s="227" t="s">
        <v>5020</v>
      </c>
      <c r="G283" s="227" t="s">
        <v>23524</v>
      </c>
      <c r="H283" s="360" t="s">
        <v>4568</v>
      </c>
      <c r="I283" s="227" t="s">
        <v>5020</v>
      </c>
      <c r="J283" s="228">
        <v>17650</v>
      </c>
      <c r="K283" s="228">
        <v>131</v>
      </c>
      <c r="L283" s="228">
        <v>131</v>
      </c>
      <c r="M283" s="227" t="s">
        <v>290</v>
      </c>
      <c r="N283" s="227" t="s">
        <v>148</v>
      </c>
      <c r="O283" s="228">
        <v>122</v>
      </c>
      <c r="P283" s="228">
        <v>27</v>
      </c>
      <c r="Q283" s="228">
        <v>17650</v>
      </c>
      <c r="R283" s="228">
        <v>72</v>
      </c>
      <c r="S283" s="228">
        <v>72</v>
      </c>
      <c r="T283" s="228" t="s">
        <v>5043</v>
      </c>
      <c r="U283" s="228" t="s">
        <v>5044</v>
      </c>
      <c r="V283" s="458"/>
      <c r="W283" s="227">
        <v>2014</v>
      </c>
      <c r="X283" s="228"/>
      <c r="Y283" s="228">
        <v>633</v>
      </c>
      <c r="Z283" s="228"/>
      <c r="AA283" s="228"/>
      <c r="AB283" s="228"/>
      <c r="AC283" s="228"/>
      <c r="AD283" s="228">
        <v>1000</v>
      </c>
      <c r="AE283" s="227">
        <v>2003</v>
      </c>
      <c r="AF283" s="227"/>
      <c r="AG283" s="373">
        <v>1</v>
      </c>
      <c r="AH283" s="373" t="s">
        <v>3049</v>
      </c>
      <c r="AI283" s="373">
        <v>6</v>
      </c>
      <c r="AJ283" s="373" t="s">
        <v>5045</v>
      </c>
      <c r="AK283" s="373" t="s">
        <v>3049</v>
      </c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3"/>
      <c r="BB283" s="373"/>
    </row>
    <row r="284" spans="1:54" s="1280" customFormat="1" ht="26.1" customHeight="1">
      <c r="A284" s="261"/>
      <c r="B284" s="1329"/>
      <c r="C284" s="227" t="s">
        <v>5032</v>
      </c>
      <c r="D284" s="227" t="s">
        <v>23525</v>
      </c>
      <c r="E284" s="227" t="s">
        <v>5059</v>
      </c>
      <c r="F284" s="227" t="s">
        <v>5032</v>
      </c>
      <c r="G284" s="227" t="s">
        <v>23526</v>
      </c>
      <c r="H284" s="360"/>
      <c r="I284" s="227" t="s">
        <v>5032</v>
      </c>
      <c r="J284" s="228">
        <v>25136</v>
      </c>
      <c r="K284" s="228"/>
      <c r="L284" s="228"/>
      <c r="M284" s="227" t="s">
        <v>469</v>
      </c>
      <c r="N284" s="227" t="s">
        <v>290</v>
      </c>
      <c r="O284" s="228">
        <v>105</v>
      </c>
      <c r="P284" s="228">
        <v>91</v>
      </c>
      <c r="Q284" s="228">
        <v>10500</v>
      </c>
      <c r="R284" s="228"/>
      <c r="S284" s="228"/>
      <c r="T284" s="228"/>
      <c r="U284" s="228"/>
      <c r="V284" s="458"/>
      <c r="W284" s="227">
        <v>2014</v>
      </c>
      <c r="X284" s="228"/>
      <c r="Y284" s="228"/>
      <c r="Z284" s="228"/>
      <c r="AA284" s="228"/>
      <c r="AB284" s="228"/>
      <c r="AC284" s="228"/>
      <c r="AD284" s="228">
        <v>2200</v>
      </c>
      <c r="AE284" s="227"/>
      <c r="AF284" s="227"/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3"/>
      <c r="BB284" s="373"/>
    </row>
    <row r="285" spans="1:54" s="1280" customFormat="1" ht="26.1" customHeight="1">
      <c r="A285" s="261"/>
      <c r="B285" s="1329"/>
      <c r="C285" s="241" t="s">
        <v>5033</v>
      </c>
      <c r="D285" s="241" t="s">
        <v>23527</v>
      </c>
      <c r="E285" s="243" t="s">
        <v>11399</v>
      </c>
      <c r="F285" s="241" t="s">
        <v>5033</v>
      </c>
      <c r="G285" s="241" t="s">
        <v>23528</v>
      </c>
      <c r="H285" s="241"/>
      <c r="I285" s="241" t="s">
        <v>9975</v>
      </c>
      <c r="J285" s="244">
        <v>52607</v>
      </c>
      <c r="K285" s="244">
        <v>255</v>
      </c>
      <c r="L285" s="244">
        <v>255</v>
      </c>
      <c r="M285" s="241" t="s">
        <v>290</v>
      </c>
      <c r="N285" s="241" t="s">
        <v>290</v>
      </c>
      <c r="O285" s="244">
        <v>97.54</v>
      </c>
      <c r="P285" s="244">
        <v>86.87</v>
      </c>
      <c r="Q285" s="244">
        <v>13000</v>
      </c>
      <c r="R285" s="244"/>
      <c r="S285" s="244"/>
      <c r="T285" s="241"/>
      <c r="U285" s="241"/>
      <c r="V285" s="458"/>
      <c r="W285" s="241">
        <v>2019</v>
      </c>
      <c r="X285" s="241"/>
      <c r="Y285" s="241"/>
      <c r="Z285" s="241"/>
      <c r="AA285" s="241"/>
      <c r="AB285" s="241"/>
      <c r="AC285" s="241"/>
      <c r="AD285" s="244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  <c r="BA285" s="241"/>
      <c r="BB285" s="241"/>
    </row>
    <row r="286" spans="1:54" s="1280" customFormat="1" ht="26.1" customHeight="1">
      <c r="A286" s="261"/>
      <c r="B286" s="1329"/>
      <c r="C286" s="241" t="s">
        <v>13120</v>
      </c>
      <c r="D286" s="472" t="s">
        <v>23529</v>
      </c>
      <c r="E286" s="243" t="s">
        <v>2883</v>
      </c>
      <c r="F286" s="241" t="s">
        <v>5033</v>
      </c>
      <c r="G286" s="241" t="s">
        <v>23528</v>
      </c>
      <c r="H286" s="241"/>
      <c r="I286" s="241" t="s">
        <v>9975</v>
      </c>
      <c r="J286" s="244">
        <v>8663</v>
      </c>
      <c r="K286" s="244">
        <v>989</v>
      </c>
      <c r="L286" s="244">
        <v>989</v>
      </c>
      <c r="M286" s="241" t="s">
        <v>290</v>
      </c>
      <c r="N286" s="241" t="s">
        <v>290</v>
      </c>
      <c r="O286" s="244"/>
      <c r="P286" s="244"/>
      <c r="Q286" s="244"/>
      <c r="R286" s="244"/>
      <c r="S286" s="244"/>
      <c r="T286" s="241"/>
      <c r="U286" s="241"/>
      <c r="V286" s="458"/>
      <c r="W286" s="241">
        <v>2021</v>
      </c>
      <c r="X286" s="241"/>
      <c r="Y286" s="241"/>
      <c r="Z286" s="241"/>
      <c r="AA286" s="241"/>
      <c r="AB286" s="241"/>
      <c r="AC286" s="241"/>
      <c r="AD286" s="244">
        <v>2100</v>
      </c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  <c r="BA286" s="241"/>
      <c r="BB286" s="241"/>
    </row>
    <row r="287" spans="1:54" s="1280" customFormat="1" ht="26.1" customHeight="1">
      <c r="A287" s="261"/>
      <c r="B287" s="1329"/>
      <c r="C287" s="227" t="s">
        <v>5036</v>
      </c>
      <c r="D287" s="227" t="s">
        <v>23530</v>
      </c>
      <c r="E287" s="227" t="s">
        <v>2883</v>
      </c>
      <c r="F287" s="227" t="s">
        <v>5036</v>
      </c>
      <c r="G287" s="227" t="s">
        <v>23531</v>
      </c>
      <c r="H287" s="360"/>
      <c r="I287" s="227" t="s">
        <v>5036</v>
      </c>
      <c r="J287" s="228">
        <v>2123</v>
      </c>
      <c r="K287" s="228">
        <v>661</v>
      </c>
      <c r="L287" s="228">
        <v>507</v>
      </c>
      <c r="M287" s="227" t="s">
        <v>290</v>
      </c>
      <c r="N287" s="227" t="s">
        <v>290</v>
      </c>
      <c r="O287" s="228"/>
      <c r="P287" s="228"/>
      <c r="Q287" s="228">
        <v>457</v>
      </c>
      <c r="R287" s="228">
        <v>0</v>
      </c>
      <c r="S287" s="228">
        <v>0</v>
      </c>
      <c r="T287" s="228"/>
      <c r="U287" s="228"/>
      <c r="V287" s="458"/>
      <c r="W287" s="227">
        <v>2015</v>
      </c>
      <c r="X287" s="228"/>
      <c r="Y287" s="228"/>
      <c r="Z287" s="228"/>
      <c r="AA287" s="228"/>
      <c r="AB287" s="228"/>
      <c r="AC287" s="228"/>
      <c r="AD287" s="228">
        <v>470</v>
      </c>
      <c r="AE287" s="227"/>
      <c r="AF287" s="227"/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3"/>
      <c r="BB287" s="373"/>
    </row>
    <row r="288" spans="1:54" s="1280" customFormat="1" ht="26.1" customHeight="1">
      <c r="A288" s="261"/>
      <c r="B288" s="1329"/>
      <c r="C288" s="227" t="s">
        <v>5036</v>
      </c>
      <c r="D288" s="227" t="s">
        <v>23532</v>
      </c>
      <c r="E288" s="227" t="s">
        <v>5061</v>
      </c>
      <c r="F288" s="227" t="s">
        <v>5036</v>
      </c>
      <c r="G288" s="227" t="s">
        <v>23531</v>
      </c>
      <c r="H288" s="360"/>
      <c r="I288" s="227" t="s">
        <v>5036</v>
      </c>
      <c r="J288" s="228">
        <v>32904</v>
      </c>
      <c r="K288" s="228">
        <v>485.28</v>
      </c>
      <c r="L288" s="228">
        <v>550.62</v>
      </c>
      <c r="M288" s="227" t="s">
        <v>290</v>
      </c>
      <c r="N288" s="227" t="s">
        <v>290</v>
      </c>
      <c r="O288" s="228">
        <v>120</v>
      </c>
      <c r="P288" s="228">
        <v>98</v>
      </c>
      <c r="Q288" s="228">
        <v>32904</v>
      </c>
      <c r="R288" s="228">
        <v>360</v>
      </c>
      <c r="S288" s="228">
        <v>360</v>
      </c>
      <c r="T288" s="228"/>
      <c r="U288" s="228"/>
      <c r="V288" s="458"/>
      <c r="W288" s="227">
        <v>2016</v>
      </c>
      <c r="X288" s="228"/>
      <c r="Y288" s="228"/>
      <c r="Z288" s="228"/>
      <c r="AA288" s="228"/>
      <c r="AB288" s="228"/>
      <c r="AC288" s="228"/>
      <c r="AD288" s="228">
        <v>3434</v>
      </c>
      <c r="AE288" s="227"/>
      <c r="AF288" s="227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3"/>
      <c r="BB288" s="373"/>
    </row>
    <row r="289" spans="1:54" s="1280" customFormat="1" ht="26.1" customHeight="1">
      <c r="A289" s="261"/>
      <c r="B289" s="906" t="s">
        <v>0</v>
      </c>
      <c r="C289" s="349" t="s">
        <v>55</v>
      </c>
      <c r="D289" s="349"/>
      <c r="E289" s="315">
        <f>COUNTA(E290:E320)</f>
        <v>31</v>
      </c>
      <c r="F289" s="349"/>
      <c r="G289" s="349"/>
      <c r="H289" s="349"/>
      <c r="I289" s="349"/>
      <c r="J289" s="318">
        <f>SUM(J290:J320)</f>
        <v>1222569</v>
      </c>
      <c r="K289" s="318">
        <f>SUM(K290:K320)</f>
        <v>22881.02</v>
      </c>
      <c r="L289" s="318">
        <f>SUM(L290:L320)</f>
        <v>77511.02</v>
      </c>
      <c r="M289" s="314"/>
      <c r="N289" s="381"/>
      <c r="O289" s="380"/>
      <c r="P289" s="380"/>
      <c r="Q289" s="380"/>
      <c r="R289" s="318"/>
      <c r="S289" s="318"/>
      <c r="T289" s="318"/>
      <c r="U289" s="318"/>
      <c r="V289" s="458"/>
      <c r="W289" s="314"/>
      <c r="X289" s="318"/>
      <c r="Y289" s="318"/>
      <c r="Z289" s="318"/>
      <c r="AA289" s="318"/>
      <c r="AB289" s="318"/>
      <c r="AC289" s="318"/>
      <c r="AD289" s="318"/>
      <c r="AE289" s="314"/>
      <c r="AF289" s="314"/>
      <c r="AG289" s="349"/>
      <c r="AH289" s="349"/>
      <c r="AI289" s="349"/>
      <c r="AJ289" s="349"/>
      <c r="AK289" s="349"/>
      <c r="AL289" s="381"/>
      <c r="AM289" s="381"/>
      <c r="AN289" s="349"/>
      <c r="AO289" s="349"/>
      <c r="AP289" s="349"/>
      <c r="AQ289" s="349"/>
      <c r="AR289" s="349"/>
      <c r="AS289" s="349"/>
      <c r="AT289" s="349"/>
      <c r="AU289" s="349"/>
      <c r="AV289" s="349"/>
      <c r="AW289" s="349"/>
      <c r="AX289" s="349"/>
      <c r="AY289" s="349"/>
      <c r="AZ289" s="349"/>
      <c r="BA289" s="349"/>
      <c r="BB289" s="381"/>
    </row>
    <row r="290" spans="1:54" s="1280" customFormat="1" ht="26.1" customHeight="1">
      <c r="A290" s="261"/>
      <c r="B290" s="1402"/>
      <c r="C290" s="227" t="s">
        <v>1938</v>
      </c>
      <c r="D290" s="227"/>
      <c r="E290" s="227" t="s">
        <v>9077</v>
      </c>
      <c r="F290" s="227" t="s">
        <v>1938</v>
      </c>
      <c r="G290" s="227"/>
      <c r="H290" s="227"/>
      <c r="I290" s="227" t="s">
        <v>14064</v>
      </c>
      <c r="J290" s="228">
        <v>24624</v>
      </c>
      <c r="K290" s="228">
        <v>334</v>
      </c>
      <c r="L290" s="228">
        <v>334</v>
      </c>
      <c r="M290" s="227" t="s">
        <v>469</v>
      </c>
      <c r="N290" s="241" t="s">
        <v>469</v>
      </c>
      <c r="O290" s="244">
        <v>122</v>
      </c>
      <c r="P290" s="244">
        <v>99</v>
      </c>
      <c r="Q290" s="244">
        <v>13150</v>
      </c>
      <c r="R290" s="228">
        <v>300</v>
      </c>
      <c r="S290" s="228">
        <v>300</v>
      </c>
      <c r="T290" s="228"/>
      <c r="U290" s="228"/>
      <c r="V290" s="458"/>
      <c r="W290" s="227">
        <v>2018</v>
      </c>
      <c r="X290" s="228"/>
      <c r="Y290" s="228"/>
      <c r="Z290" s="228"/>
      <c r="AA290" s="228"/>
      <c r="AB290" s="228"/>
      <c r="AC290" s="228"/>
      <c r="AD290" s="228">
        <v>1607</v>
      </c>
      <c r="AE290" s="227"/>
      <c r="AF290" s="227"/>
      <c r="AG290" s="233"/>
      <c r="AH290" s="233"/>
      <c r="AI290" s="233"/>
      <c r="AJ290" s="233"/>
      <c r="AK290" s="233"/>
      <c r="AL290" s="241"/>
      <c r="AM290" s="241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  <c r="AY290" s="233"/>
      <c r="AZ290" s="233"/>
      <c r="BA290" s="233"/>
      <c r="BB290" s="241"/>
    </row>
    <row r="291" spans="1:54" s="1280" customFormat="1" ht="26.1" customHeight="1">
      <c r="A291" s="261"/>
      <c r="B291" s="1402"/>
      <c r="C291" s="227" t="s">
        <v>9033</v>
      </c>
      <c r="D291" s="227"/>
      <c r="E291" s="227" t="s">
        <v>13155</v>
      </c>
      <c r="F291" s="227" t="s">
        <v>9033</v>
      </c>
      <c r="G291" s="227"/>
      <c r="H291" s="227"/>
      <c r="I291" s="227" t="s">
        <v>9033</v>
      </c>
      <c r="J291" s="228">
        <v>17271</v>
      </c>
      <c r="K291" s="228">
        <v>63</v>
      </c>
      <c r="L291" s="228">
        <v>63</v>
      </c>
      <c r="M291" s="227" t="s">
        <v>1979</v>
      </c>
      <c r="N291" s="241" t="s">
        <v>1979</v>
      </c>
      <c r="O291" s="244">
        <v>75</v>
      </c>
      <c r="P291" s="244">
        <v>30</v>
      </c>
      <c r="Q291" s="244">
        <v>5700</v>
      </c>
      <c r="R291" s="228"/>
      <c r="S291" s="228"/>
      <c r="T291" s="228"/>
      <c r="U291" s="228"/>
      <c r="V291" s="458"/>
      <c r="W291" s="227">
        <v>2022</v>
      </c>
      <c r="X291" s="228"/>
      <c r="Y291" s="228"/>
      <c r="Z291" s="228"/>
      <c r="AA291" s="228"/>
      <c r="AB291" s="228"/>
      <c r="AC291" s="228"/>
      <c r="AD291" s="228">
        <v>300</v>
      </c>
      <c r="AE291" s="227"/>
      <c r="AF291" s="227"/>
      <c r="AG291" s="233"/>
      <c r="AH291" s="233"/>
      <c r="AI291" s="233"/>
      <c r="AJ291" s="233"/>
      <c r="AK291" s="233"/>
      <c r="AL291" s="241"/>
      <c r="AM291" s="241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  <c r="AY291" s="233"/>
      <c r="AZ291" s="233"/>
      <c r="BA291" s="233"/>
      <c r="BB291" s="241"/>
    </row>
    <row r="292" spans="1:54" s="1280" customFormat="1" ht="26.1" customHeight="1">
      <c r="A292" s="261"/>
      <c r="B292" s="1402"/>
      <c r="C292" s="227" t="s">
        <v>1744</v>
      </c>
      <c r="D292" s="227"/>
      <c r="E292" s="227" t="s">
        <v>5497</v>
      </c>
      <c r="F292" s="227" t="s">
        <v>1744</v>
      </c>
      <c r="G292" s="227"/>
      <c r="H292" s="227"/>
      <c r="I292" s="227" t="s">
        <v>1744</v>
      </c>
      <c r="J292" s="228">
        <v>40434</v>
      </c>
      <c r="K292" s="228">
        <v>476</v>
      </c>
      <c r="L292" s="228">
        <v>476</v>
      </c>
      <c r="M292" s="227" t="s">
        <v>290</v>
      </c>
      <c r="N292" s="241" t="s">
        <v>290</v>
      </c>
      <c r="O292" s="244">
        <v>115</v>
      </c>
      <c r="P292" s="244">
        <v>98</v>
      </c>
      <c r="Q292" s="244">
        <v>16000</v>
      </c>
      <c r="R292" s="228">
        <v>370</v>
      </c>
      <c r="S292" s="228">
        <v>500</v>
      </c>
      <c r="T292" s="228"/>
      <c r="U292" s="228"/>
      <c r="V292" s="458"/>
      <c r="W292" s="227">
        <v>2008</v>
      </c>
      <c r="X292" s="228"/>
      <c r="Y292" s="228"/>
      <c r="Z292" s="228"/>
      <c r="AA292" s="228"/>
      <c r="AB292" s="228"/>
      <c r="AC292" s="228"/>
      <c r="AD292" s="228">
        <v>3300</v>
      </c>
      <c r="AE292" s="227"/>
      <c r="AF292" s="227"/>
      <c r="AG292" s="233"/>
      <c r="AH292" s="233"/>
      <c r="AI292" s="233"/>
      <c r="AJ292" s="233"/>
      <c r="AK292" s="233"/>
      <c r="AL292" s="241"/>
      <c r="AM292" s="241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  <c r="AY292" s="233"/>
      <c r="AZ292" s="233"/>
      <c r="BA292" s="233"/>
      <c r="BB292" s="241"/>
    </row>
    <row r="293" spans="1:54" s="1280" customFormat="1" ht="26.1" customHeight="1">
      <c r="A293" s="261"/>
      <c r="B293" s="1402"/>
      <c r="C293" s="227" t="s">
        <v>1744</v>
      </c>
      <c r="D293" s="227"/>
      <c r="E293" s="227" t="s">
        <v>5498</v>
      </c>
      <c r="F293" s="227" t="s">
        <v>1744</v>
      </c>
      <c r="G293" s="227"/>
      <c r="H293" s="227"/>
      <c r="I293" s="227" t="s">
        <v>1744</v>
      </c>
      <c r="J293" s="228">
        <v>874</v>
      </c>
      <c r="K293" s="228">
        <v>874</v>
      </c>
      <c r="L293" s="228">
        <v>982</v>
      </c>
      <c r="M293" s="227" t="s">
        <v>290</v>
      </c>
      <c r="N293" s="241"/>
      <c r="O293" s="244">
        <v>38</v>
      </c>
      <c r="P293" s="244"/>
      <c r="Q293" s="244">
        <v>760</v>
      </c>
      <c r="R293" s="228"/>
      <c r="S293" s="228">
        <v>30</v>
      </c>
      <c r="T293" s="228"/>
      <c r="U293" s="228"/>
      <c r="V293" s="458"/>
      <c r="W293" s="227">
        <v>2009</v>
      </c>
      <c r="X293" s="228"/>
      <c r="Y293" s="228"/>
      <c r="Z293" s="228"/>
      <c r="AA293" s="228"/>
      <c r="AB293" s="228"/>
      <c r="AC293" s="228"/>
      <c r="AD293" s="228">
        <v>860</v>
      </c>
      <c r="AE293" s="227"/>
      <c r="AF293" s="227"/>
      <c r="AG293" s="233"/>
      <c r="AH293" s="233"/>
      <c r="AI293" s="233"/>
      <c r="AJ293" s="233"/>
      <c r="AK293" s="233"/>
      <c r="AL293" s="241"/>
      <c r="AM293" s="241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  <c r="AY293" s="233"/>
      <c r="AZ293" s="233"/>
      <c r="BA293" s="233"/>
      <c r="BB293" s="241"/>
    </row>
    <row r="294" spans="1:54" s="1280" customFormat="1" ht="26.1" customHeight="1">
      <c r="A294" s="261"/>
      <c r="B294" s="1402"/>
      <c r="C294" s="227" t="s">
        <v>5423</v>
      </c>
      <c r="D294" s="227"/>
      <c r="E294" s="227" t="s">
        <v>5499</v>
      </c>
      <c r="F294" s="227" t="s">
        <v>5423</v>
      </c>
      <c r="G294" s="227"/>
      <c r="H294" s="227"/>
      <c r="I294" s="227" t="s">
        <v>5423</v>
      </c>
      <c r="J294" s="228">
        <v>4909</v>
      </c>
      <c r="K294" s="228"/>
      <c r="L294" s="228">
        <v>4518</v>
      </c>
      <c r="M294" s="227" t="s">
        <v>469</v>
      </c>
      <c r="N294" s="241" t="s">
        <v>469</v>
      </c>
      <c r="O294" s="244">
        <v>80</v>
      </c>
      <c r="P294" s="244">
        <v>60</v>
      </c>
      <c r="Q294" s="228">
        <v>4518</v>
      </c>
      <c r="R294" s="228"/>
      <c r="S294" s="228"/>
      <c r="T294" s="228"/>
      <c r="U294" s="228"/>
      <c r="V294" s="458"/>
      <c r="W294" s="227">
        <v>2015</v>
      </c>
      <c r="X294" s="228"/>
      <c r="Y294" s="228"/>
      <c r="Z294" s="228"/>
      <c r="AA294" s="228"/>
      <c r="AB294" s="228"/>
      <c r="AC294" s="228"/>
      <c r="AD294" s="228"/>
      <c r="AE294" s="227"/>
      <c r="AF294" s="227"/>
      <c r="AG294" s="233"/>
      <c r="AH294" s="233"/>
      <c r="AI294" s="233"/>
      <c r="AJ294" s="233"/>
      <c r="AK294" s="233"/>
      <c r="AL294" s="241"/>
      <c r="AM294" s="241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  <c r="AY294" s="233"/>
      <c r="AZ294" s="233"/>
      <c r="BA294" s="233"/>
      <c r="BB294" s="241" t="s">
        <v>17322</v>
      </c>
    </row>
    <row r="295" spans="1:54" s="1280" customFormat="1" ht="26.1" customHeight="1">
      <c r="A295" s="261"/>
      <c r="B295" s="221"/>
      <c r="C295" s="227" t="s">
        <v>5423</v>
      </c>
      <c r="D295" s="227"/>
      <c r="E295" s="227" t="s">
        <v>5500</v>
      </c>
      <c r="F295" s="227" t="s">
        <v>5423</v>
      </c>
      <c r="G295" s="227"/>
      <c r="H295" s="227"/>
      <c r="I295" s="227" t="s">
        <v>5423</v>
      </c>
      <c r="J295" s="228">
        <v>4909</v>
      </c>
      <c r="K295" s="228"/>
      <c r="L295" s="228">
        <v>4518</v>
      </c>
      <c r="M295" s="227" t="s">
        <v>469</v>
      </c>
      <c r="N295" s="241" t="s">
        <v>469</v>
      </c>
      <c r="O295" s="244">
        <v>110</v>
      </c>
      <c r="P295" s="244">
        <v>90</v>
      </c>
      <c r="Q295" s="228">
        <v>4518</v>
      </c>
      <c r="R295" s="228"/>
      <c r="S295" s="228"/>
      <c r="T295" s="228"/>
      <c r="U295" s="228"/>
      <c r="V295" s="458"/>
      <c r="W295" s="227">
        <v>2015</v>
      </c>
      <c r="X295" s="228"/>
      <c r="Y295" s="228"/>
      <c r="Z295" s="228"/>
      <c r="AA295" s="228"/>
      <c r="AB295" s="228"/>
      <c r="AC295" s="228"/>
      <c r="AD295" s="228"/>
      <c r="AE295" s="227"/>
      <c r="AF295" s="227"/>
      <c r="AG295" s="233"/>
      <c r="AH295" s="233"/>
      <c r="AI295" s="233"/>
      <c r="AJ295" s="233"/>
      <c r="AK295" s="233"/>
      <c r="AL295" s="241"/>
      <c r="AM295" s="241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41" t="s">
        <v>17322</v>
      </c>
    </row>
    <row r="296" spans="1:54" s="1280" customFormat="1" ht="26.1" customHeight="1">
      <c r="A296" s="261"/>
      <c r="B296" s="221"/>
      <c r="C296" s="227" t="s">
        <v>5423</v>
      </c>
      <c r="D296" s="227"/>
      <c r="E296" s="227" t="s">
        <v>9078</v>
      </c>
      <c r="F296" s="227" t="s">
        <v>5423</v>
      </c>
      <c r="G296" s="227"/>
      <c r="H296" s="227"/>
      <c r="I296" s="227" t="s">
        <v>5423</v>
      </c>
      <c r="J296" s="228">
        <v>24073</v>
      </c>
      <c r="K296" s="228">
        <v>992</v>
      </c>
      <c r="L296" s="228">
        <v>13000</v>
      </c>
      <c r="M296" s="227" t="s">
        <v>290</v>
      </c>
      <c r="N296" s="241" t="s">
        <v>290</v>
      </c>
      <c r="O296" s="244">
        <v>122</v>
      </c>
      <c r="P296" s="244">
        <v>99</v>
      </c>
      <c r="Q296" s="244">
        <v>12598</v>
      </c>
      <c r="R296" s="228">
        <v>366</v>
      </c>
      <c r="S296" s="228">
        <v>366</v>
      </c>
      <c r="T296" s="228"/>
      <c r="U296" s="228"/>
      <c r="V296" s="458"/>
      <c r="W296" s="227">
        <v>2017</v>
      </c>
      <c r="X296" s="228"/>
      <c r="Y296" s="228"/>
      <c r="Z296" s="228"/>
      <c r="AA296" s="228"/>
      <c r="AB296" s="228"/>
      <c r="AC296" s="228"/>
      <c r="AD296" s="228">
        <v>4797</v>
      </c>
      <c r="AE296" s="227"/>
      <c r="AF296" s="227"/>
      <c r="AG296" s="233"/>
      <c r="AH296" s="233"/>
      <c r="AI296" s="233"/>
      <c r="AJ296" s="233"/>
      <c r="AK296" s="233"/>
      <c r="AL296" s="241"/>
      <c r="AM296" s="241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  <c r="AY296" s="233"/>
      <c r="AZ296" s="233"/>
      <c r="BA296" s="233"/>
      <c r="BB296" s="241" t="s">
        <v>17322</v>
      </c>
    </row>
    <row r="297" spans="1:54" s="1280" customFormat="1" ht="26.1" customHeight="1">
      <c r="A297" s="261"/>
      <c r="B297" s="221"/>
      <c r="C297" s="227" t="s">
        <v>5428</v>
      </c>
      <c r="D297" s="227" t="s">
        <v>24073</v>
      </c>
      <c r="E297" s="227" t="s">
        <v>5501</v>
      </c>
      <c r="F297" s="227" t="s">
        <v>5428</v>
      </c>
      <c r="G297" s="227" t="s">
        <v>24030</v>
      </c>
      <c r="H297" s="227"/>
      <c r="I297" s="227" t="s">
        <v>5428</v>
      </c>
      <c r="J297" s="228">
        <v>107300</v>
      </c>
      <c r="K297" s="228"/>
      <c r="L297" s="228">
        <v>40000</v>
      </c>
      <c r="M297" s="227" t="s">
        <v>469</v>
      </c>
      <c r="N297" s="241" t="s">
        <v>469</v>
      </c>
      <c r="O297" s="244">
        <v>122</v>
      </c>
      <c r="P297" s="244">
        <v>99</v>
      </c>
      <c r="Q297" s="244">
        <v>13150</v>
      </c>
      <c r="R297" s="228"/>
      <c r="S297" s="228"/>
      <c r="T297" s="228"/>
      <c r="U297" s="228"/>
      <c r="V297" s="458"/>
      <c r="W297" s="227">
        <v>2015</v>
      </c>
      <c r="X297" s="228"/>
      <c r="Y297" s="228"/>
      <c r="Z297" s="228"/>
      <c r="AA297" s="228"/>
      <c r="AB297" s="228"/>
      <c r="AC297" s="228"/>
      <c r="AD297" s="228">
        <v>900</v>
      </c>
      <c r="AE297" s="227"/>
      <c r="AF297" s="227"/>
      <c r="AG297" s="233"/>
      <c r="AH297" s="233"/>
      <c r="AI297" s="233"/>
      <c r="AJ297" s="233"/>
      <c r="AK297" s="233"/>
      <c r="AL297" s="241"/>
      <c r="AM297" s="241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33"/>
      <c r="AY297" s="233"/>
      <c r="AZ297" s="233"/>
      <c r="BA297" s="233"/>
      <c r="BB297" s="241"/>
    </row>
    <row r="298" spans="1:54" s="1280" customFormat="1" ht="26.1" customHeight="1">
      <c r="A298" s="261"/>
      <c r="B298" s="221"/>
      <c r="C298" s="227" t="s">
        <v>5434</v>
      </c>
      <c r="D298" s="227" t="s">
        <v>24056</v>
      </c>
      <c r="E298" s="227" t="s">
        <v>5502</v>
      </c>
      <c r="F298" s="227" t="s">
        <v>5434</v>
      </c>
      <c r="G298" s="227" t="s">
        <v>24035</v>
      </c>
      <c r="H298" s="227"/>
      <c r="I298" s="227" t="s">
        <v>5434</v>
      </c>
      <c r="J298" s="228">
        <v>16000</v>
      </c>
      <c r="K298" s="228"/>
      <c r="L298" s="228"/>
      <c r="M298" s="227" t="s">
        <v>148</v>
      </c>
      <c r="N298" s="241" t="s">
        <v>148</v>
      </c>
      <c r="O298" s="244">
        <v>122</v>
      </c>
      <c r="P298" s="244">
        <v>99</v>
      </c>
      <c r="Q298" s="244">
        <v>13867</v>
      </c>
      <c r="R298" s="228"/>
      <c r="S298" s="228"/>
      <c r="T298" s="228"/>
      <c r="U298" s="228"/>
      <c r="V298" s="458"/>
      <c r="W298" s="227">
        <v>2013</v>
      </c>
      <c r="X298" s="228"/>
      <c r="Y298" s="228"/>
      <c r="Z298" s="228"/>
      <c r="AA298" s="228"/>
      <c r="AB298" s="228"/>
      <c r="AC298" s="228"/>
      <c r="AD298" s="228">
        <v>338</v>
      </c>
      <c r="AE298" s="227"/>
      <c r="AF298" s="227"/>
      <c r="AG298" s="233"/>
      <c r="AH298" s="233"/>
      <c r="AI298" s="233"/>
      <c r="AJ298" s="233"/>
      <c r="AK298" s="233"/>
      <c r="AL298" s="241"/>
      <c r="AM298" s="241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  <c r="AY298" s="233"/>
      <c r="AZ298" s="233"/>
      <c r="BA298" s="233"/>
      <c r="BB298" s="241"/>
    </row>
    <row r="299" spans="1:54" s="1280" customFormat="1" ht="26.1" customHeight="1">
      <c r="A299" s="261"/>
      <c r="B299" s="221"/>
      <c r="C299" s="227" t="s">
        <v>5434</v>
      </c>
      <c r="D299" s="227" t="s">
        <v>24058</v>
      </c>
      <c r="E299" s="227" t="s">
        <v>12111</v>
      </c>
      <c r="F299" s="227" t="s">
        <v>5434</v>
      </c>
      <c r="G299" s="227" t="s">
        <v>24035</v>
      </c>
      <c r="H299" s="227"/>
      <c r="I299" s="227" t="s">
        <v>5434</v>
      </c>
      <c r="J299" s="228">
        <v>48841</v>
      </c>
      <c r="K299" s="228"/>
      <c r="L299" s="228"/>
      <c r="M299" s="227" t="s">
        <v>469</v>
      </c>
      <c r="N299" s="241" t="s">
        <v>469</v>
      </c>
      <c r="O299" s="244">
        <v>110</v>
      </c>
      <c r="P299" s="244">
        <v>27</v>
      </c>
      <c r="Q299" s="244">
        <v>11100</v>
      </c>
      <c r="R299" s="228"/>
      <c r="S299" s="228"/>
      <c r="T299" s="228"/>
      <c r="U299" s="228"/>
      <c r="V299" s="458"/>
      <c r="W299" s="227">
        <v>2019</v>
      </c>
      <c r="X299" s="228"/>
      <c r="Y299" s="228"/>
      <c r="Z299" s="228"/>
      <c r="AA299" s="228"/>
      <c r="AB299" s="228"/>
      <c r="AC299" s="228"/>
      <c r="AD299" s="228">
        <v>150</v>
      </c>
      <c r="AE299" s="227"/>
      <c r="AF299" s="227"/>
      <c r="AG299" s="233"/>
      <c r="AH299" s="233"/>
      <c r="AI299" s="233"/>
      <c r="AJ299" s="233"/>
      <c r="AK299" s="233"/>
      <c r="AL299" s="241"/>
      <c r="AM299" s="241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  <c r="AY299" s="233"/>
      <c r="AZ299" s="233"/>
      <c r="BA299" s="233"/>
      <c r="BB299" s="241"/>
    </row>
    <row r="300" spans="1:54" s="1280" customFormat="1" ht="26.1" customHeight="1">
      <c r="A300" s="261"/>
      <c r="B300" s="221"/>
      <c r="C300" s="227" t="s">
        <v>13139</v>
      </c>
      <c r="D300" s="227" t="s">
        <v>24074</v>
      </c>
      <c r="E300" s="227" t="s">
        <v>13156</v>
      </c>
      <c r="F300" s="227" t="s">
        <v>13139</v>
      </c>
      <c r="G300" s="227" t="s">
        <v>24035</v>
      </c>
      <c r="H300" s="227"/>
      <c r="I300" s="227" t="s">
        <v>13139</v>
      </c>
      <c r="J300" s="228">
        <v>35567</v>
      </c>
      <c r="K300" s="228"/>
      <c r="L300" s="228"/>
      <c r="M300" s="227" t="s">
        <v>12475</v>
      </c>
      <c r="N300" s="241" t="s">
        <v>12475</v>
      </c>
      <c r="O300" s="244">
        <v>110</v>
      </c>
      <c r="P300" s="244">
        <v>38</v>
      </c>
      <c r="Q300" s="244">
        <v>22000</v>
      </c>
      <c r="R300" s="228"/>
      <c r="S300" s="228"/>
      <c r="T300" s="228"/>
      <c r="U300" s="228"/>
      <c r="V300" s="458"/>
      <c r="W300" s="227">
        <v>2017</v>
      </c>
      <c r="X300" s="228"/>
      <c r="Y300" s="228"/>
      <c r="Z300" s="228"/>
      <c r="AA300" s="228"/>
      <c r="AB300" s="228"/>
      <c r="AC300" s="228"/>
      <c r="AD300" s="228">
        <v>300</v>
      </c>
      <c r="AE300" s="227"/>
      <c r="AF300" s="227"/>
      <c r="AG300" s="233"/>
      <c r="AH300" s="233"/>
      <c r="AI300" s="233"/>
      <c r="AJ300" s="233"/>
      <c r="AK300" s="233"/>
      <c r="AL300" s="241"/>
      <c r="AM300" s="241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  <c r="AY300" s="233"/>
      <c r="AZ300" s="233"/>
      <c r="BA300" s="233"/>
      <c r="BB300" s="241"/>
    </row>
    <row r="301" spans="1:54" s="1280" customFormat="1" ht="26.1" customHeight="1">
      <c r="A301" s="261"/>
      <c r="B301" s="221"/>
      <c r="C301" s="227" t="s">
        <v>5494</v>
      </c>
      <c r="D301" s="227"/>
      <c r="E301" s="227" t="s">
        <v>11359</v>
      </c>
      <c r="F301" s="227" t="s">
        <v>5494</v>
      </c>
      <c r="G301" s="227"/>
      <c r="H301" s="227"/>
      <c r="I301" s="227" t="s">
        <v>11360</v>
      </c>
      <c r="J301" s="228">
        <v>42888</v>
      </c>
      <c r="K301" s="228">
        <v>3813</v>
      </c>
      <c r="L301" s="228">
        <v>777</v>
      </c>
      <c r="M301" s="227" t="s">
        <v>290</v>
      </c>
      <c r="N301" s="241" t="s">
        <v>290</v>
      </c>
      <c r="O301" s="244">
        <v>140</v>
      </c>
      <c r="P301" s="244">
        <v>27</v>
      </c>
      <c r="Q301" s="244">
        <v>11540</v>
      </c>
      <c r="R301" s="228">
        <v>200</v>
      </c>
      <c r="S301" s="228">
        <v>500</v>
      </c>
      <c r="T301" s="228"/>
      <c r="U301" s="228"/>
      <c r="V301" s="458"/>
      <c r="W301" s="227">
        <v>2016</v>
      </c>
      <c r="X301" s="228"/>
      <c r="Y301" s="228"/>
      <c r="Z301" s="228"/>
      <c r="AA301" s="228"/>
      <c r="AB301" s="228"/>
      <c r="AC301" s="228"/>
      <c r="AD301" s="228">
        <v>5600</v>
      </c>
      <c r="AE301" s="227"/>
      <c r="AF301" s="227"/>
      <c r="AG301" s="233"/>
      <c r="AH301" s="233"/>
      <c r="AI301" s="233"/>
      <c r="AJ301" s="233"/>
      <c r="AK301" s="233"/>
      <c r="AL301" s="241"/>
      <c r="AM301" s="241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33"/>
      <c r="AX301" s="233"/>
      <c r="AY301" s="233"/>
      <c r="AZ301" s="233"/>
      <c r="BA301" s="233"/>
      <c r="BB301" s="241"/>
    </row>
    <row r="302" spans="1:54" s="1280" customFormat="1" ht="26.1" customHeight="1">
      <c r="A302" s="261"/>
      <c r="B302" s="221"/>
      <c r="C302" s="227" t="s">
        <v>5442</v>
      </c>
      <c r="D302" s="227"/>
      <c r="E302" s="227" t="s">
        <v>5503</v>
      </c>
      <c r="F302" s="227" t="s">
        <v>5442</v>
      </c>
      <c r="G302" s="227"/>
      <c r="H302" s="227"/>
      <c r="I302" s="227" t="s">
        <v>5442</v>
      </c>
      <c r="J302" s="228">
        <v>37229</v>
      </c>
      <c r="K302" s="228"/>
      <c r="L302" s="228"/>
      <c r="M302" s="227" t="s">
        <v>290</v>
      </c>
      <c r="N302" s="241" t="s">
        <v>290</v>
      </c>
      <c r="O302" s="244">
        <v>124</v>
      </c>
      <c r="P302" s="244">
        <v>100</v>
      </c>
      <c r="Q302" s="244">
        <v>12633</v>
      </c>
      <c r="R302" s="228"/>
      <c r="S302" s="228"/>
      <c r="T302" s="228"/>
      <c r="U302" s="228"/>
      <c r="V302" s="458"/>
      <c r="W302" s="227">
        <v>2014</v>
      </c>
      <c r="X302" s="228"/>
      <c r="Y302" s="228"/>
      <c r="Z302" s="228"/>
      <c r="AA302" s="228"/>
      <c r="AB302" s="228"/>
      <c r="AC302" s="228"/>
      <c r="AD302" s="228">
        <v>1900</v>
      </c>
      <c r="AE302" s="227"/>
      <c r="AF302" s="227"/>
      <c r="AG302" s="233"/>
      <c r="AH302" s="233"/>
      <c r="AI302" s="233"/>
      <c r="AJ302" s="233"/>
      <c r="AK302" s="233"/>
      <c r="AL302" s="241"/>
      <c r="AM302" s="241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  <c r="AY302" s="233"/>
      <c r="AZ302" s="233"/>
      <c r="BA302" s="233"/>
      <c r="BB302" s="241"/>
    </row>
    <row r="303" spans="1:54" s="1280" customFormat="1" ht="26.1" customHeight="1">
      <c r="A303" s="261"/>
      <c r="B303" s="221"/>
      <c r="C303" s="227" t="s">
        <v>5442</v>
      </c>
      <c r="D303" s="227"/>
      <c r="E303" s="227" t="s">
        <v>5504</v>
      </c>
      <c r="F303" s="227" t="s">
        <v>5442</v>
      </c>
      <c r="G303" s="227"/>
      <c r="H303" s="227"/>
      <c r="I303" s="227" t="s">
        <v>5442</v>
      </c>
      <c r="J303" s="228">
        <v>0</v>
      </c>
      <c r="K303" s="228"/>
      <c r="L303" s="228"/>
      <c r="M303" s="227" t="s">
        <v>290</v>
      </c>
      <c r="N303" s="241" t="s">
        <v>290</v>
      </c>
      <c r="O303" s="244">
        <v>108</v>
      </c>
      <c r="P303" s="244">
        <v>80</v>
      </c>
      <c r="Q303" s="244">
        <v>9027</v>
      </c>
      <c r="R303" s="228"/>
      <c r="S303" s="228"/>
      <c r="T303" s="228"/>
      <c r="U303" s="228"/>
      <c r="V303" s="458"/>
      <c r="W303" s="227">
        <v>2016</v>
      </c>
      <c r="X303" s="228"/>
      <c r="Y303" s="228"/>
      <c r="Z303" s="228"/>
      <c r="AA303" s="228"/>
      <c r="AB303" s="228"/>
      <c r="AC303" s="228"/>
      <c r="AD303" s="228">
        <v>1900</v>
      </c>
      <c r="AE303" s="227"/>
      <c r="AF303" s="227"/>
      <c r="AG303" s="233"/>
      <c r="AH303" s="233"/>
      <c r="AI303" s="233"/>
      <c r="AJ303" s="233"/>
      <c r="AK303" s="233"/>
      <c r="AL303" s="241"/>
      <c r="AM303" s="241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  <c r="AY303" s="233"/>
      <c r="AZ303" s="233"/>
      <c r="BA303" s="233"/>
      <c r="BB303" s="452" t="s">
        <v>26558</v>
      </c>
    </row>
    <row r="304" spans="1:54" s="1280" customFormat="1" ht="26.1" customHeight="1">
      <c r="A304" s="261"/>
      <c r="B304" s="221"/>
      <c r="C304" s="227" t="s">
        <v>5447</v>
      </c>
      <c r="D304" s="227" t="s">
        <v>24075</v>
      </c>
      <c r="E304" s="227" t="s">
        <v>5505</v>
      </c>
      <c r="F304" s="227" t="s">
        <v>5447</v>
      </c>
      <c r="G304" s="227" t="s">
        <v>13193</v>
      </c>
      <c r="H304" s="227"/>
      <c r="I304" s="227" t="s">
        <v>5447</v>
      </c>
      <c r="J304" s="228">
        <v>16860</v>
      </c>
      <c r="K304" s="228">
        <v>150</v>
      </c>
      <c r="L304" s="228">
        <v>150</v>
      </c>
      <c r="M304" s="227" t="s">
        <v>290</v>
      </c>
      <c r="N304" s="241" t="s">
        <v>290</v>
      </c>
      <c r="O304" s="244">
        <v>123</v>
      </c>
      <c r="P304" s="244">
        <v>98</v>
      </c>
      <c r="Q304" s="244">
        <v>13500</v>
      </c>
      <c r="R304" s="228">
        <v>100</v>
      </c>
      <c r="S304" s="228">
        <v>100</v>
      </c>
      <c r="T304" s="228"/>
      <c r="U304" s="228"/>
      <c r="V304" s="458"/>
      <c r="W304" s="227">
        <v>2012</v>
      </c>
      <c r="X304" s="228">
        <v>4000</v>
      </c>
      <c r="Y304" s="228"/>
      <c r="Z304" s="228"/>
      <c r="AA304" s="228"/>
      <c r="AB304" s="228"/>
      <c r="AC304" s="228"/>
      <c r="AD304" s="228">
        <v>4452</v>
      </c>
      <c r="AE304" s="227"/>
      <c r="AF304" s="227"/>
      <c r="AG304" s="233">
        <v>1</v>
      </c>
      <c r="AH304" s="233">
        <v>4000</v>
      </c>
      <c r="AI304" s="233">
        <v>4</v>
      </c>
      <c r="AJ304" s="233"/>
      <c r="AK304" s="233">
        <v>4000</v>
      </c>
      <c r="AL304" s="241"/>
      <c r="AM304" s="241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  <c r="AY304" s="233"/>
      <c r="AZ304" s="233"/>
      <c r="BA304" s="233"/>
      <c r="BB304" s="241"/>
    </row>
    <row r="305" spans="1:54" s="1280" customFormat="1" ht="26.1" customHeight="1">
      <c r="A305" s="261"/>
      <c r="B305" s="221"/>
      <c r="C305" s="227" t="s">
        <v>13157</v>
      </c>
      <c r="D305" s="227"/>
      <c r="E305" s="227" t="s">
        <v>13158</v>
      </c>
      <c r="F305" s="227" t="s">
        <v>14065</v>
      </c>
      <c r="G305" s="227"/>
      <c r="H305" s="227"/>
      <c r="I305" s="227" t="s">
        <v>14066</v>
      </c>
      <c r="J305" s="228">
        <v>19792</v>
      </c>
      <c r="K305" s="228">
        <v>262</v>
      </c>
      <c r="L305" s="228">
        <v>415</v>
      </c>
      <c r="M305" s="227" t="s">
        <v>1979</v>
      </c>
      <c r="N305" s="241" t="s">
        <v>1979</v>
      </c>
      <c r="O305" s="244">
        <v>112</v>
      </c>
      <c r="P305" s="244">
        <v>39</v>
      </c>
      <c r="Q305" s="244">
        <v>9757</v>
      </c>
      <c r="R305" s="228">
        <v>80</v>
      </c>
      <c r="S305" s="228">
        <v>100</v>
      </c>
      <c r="T305" s="228"/>
      <c r="U305" s="228"/>
      <c r="V305" s="458"/>
      <c r="W305" s="227">
        <v>2021</v>
      </c>
      <c r="X305" s="228"/>
      <c r="Y305" s="228"/>
      <c r="Z305" s="228"/>
      <c r="AA305" s="228"/>
      <c r="AB305" s="228"/>
      <c r="AC305" s="228"/>
      <c r="AD305" s="228">
        <v>5300</v>
      </c>
      <c r="AE305" s="227"/>
      <c r="AF305" s="227"/>
      <c r="AG305" s="233"/>
      <c r="AH305" s="233"/>
      <c r="AI305" s="233"/>
      <c r="AJ305" s="233"/>
      <c r="AK305" s="233"/>
      <c r="AL305" s="241"/>
      <c r="AM305" s="241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  <c r="AY305" s="233"/>
      <c r="AZ305" s="233"/>
      <c r="BA305" s="233"/>
      <c r="BB305" s="241"/>
    </row>
    <row r="306" spans="1:54" s="1280" customFormat="1" ht="26.1" customHeight="1">
      <c r="A306" s="261"/>
      <c r="B306" s="221"/>
      <c r="C306" s="227" t="s">
        <v>5457</v>
      </c>
      <c r="D306" s="227"/>
      <c r="E306" s="227" t="s">
        <v>5518</v>
      </c>
      <c r="F306" s="227" t="s">
        <v>5457</v>
      </c>
      <c r="G306" s="227"/>
      <c r="H306" s="227"/>
      <c r="I306" s="227" t="s">
        <v>5457</v>
      </c>
      <c r="J306" s="228">
        <v>8686</v>
      </c>
      <c r="K306" s="233"/>
      <c r="L306" s="228"/>
      <c r="M306" s="227" t="s">
        <v>469</v>
      </c>
      <c r="N306" s="241" t="s">
        <v>469</v>
      </c>
      <c r="O306" s="244">
        <v>100</v>
      </c>
      <c r="P306" s="244">
        <v>95</v>
      </c>
      <c r="Q306" s="244">
        <v>8686</v>
      </c>
      <c r="R306" s="228"/>
      <c r="S306" s="228"/>
      <c r="T306" s="228"/>
      <c r="U306" s="228"/>
      <c r="V306" s="458"/>
      <c r="W306" s="227">
        <v>2013</v>
      </c>
      <c r="X306" s="228"/>
      <c r="Y306" s="228"/>
      <c r="Z306" s="228"/>
      <c r="AA306" s="228"/>
      <c r="AB306" s="228"/>
      <c r="AC306" s="228"/>
      <c r="AD306" s="228">
        <v>143</v>
      </c>
      <c r="AE306" s="227"/>
      <c r="AF306" s="227"/>
      <c r="AG306" s="233"/>
      <c r="AH306" s="233"/>
      <c r="AI306" s="233"/>
      <c r="AJ306" s="233"/>
      <c r="AK306" s="233"/>
      <c r="AL306" s="241"/>
      <c r="AM306" s="241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  <c r="AY306" s="233"/>
      <c r="AZ306" s="233"/>
      <c r="BA306" s="233"/>
      <c r="BB306" s="241"/>
    </row>
    <row r="307" spans="1:54" s="1280" customFormat="1" ht="26.1" customHeight="1">
      <c r="A307" s="261"/>
      <c r="B307" s="221"/>
      <c r="C307" s="227" t="s">
        <v>202</v>
      </c>
      <c r="D307" s="227" t="s">
        <v>24076</v>
      </c>
      <c r="E307" s="227" t="s">
        <v>12153</v>
      </c>
      <c r="F307" s="227" t="s">
        <v>202</v>
      </c>
      <c r="G307" s="227"/>
      <c r="H307" s="227"/>
      <c r="I307" s="227" t="s">
        <v>202</v>
      </c>
      <c r="J307" s="228">
        <v>19000</v>
      </c>
      <c r="K307" s="233"/>
      <c r="L307" s="228"/>
      <c r="M307" s="227" t="s">
        <v>290</v>
      </c>
      <c r="N307" s="241" t="s">
        <v>290</v>
      </c>
      <c r="O307" s="244">
        <v>115</v>
      </c>
      <c r="P307" s="244">
        <v>95</v>
      </c>
      <c r="Q307" s="244">
        <v>17000</v>
      </c>
      <c r="R307" s="228"/>
      <c r="S307" s="228"/>
      <c r="T307" s="228"/>
      <c r="U307" s="228"/>
      <c r="V307" s="458"/>
      <c r="W307" s="227">
        <v>2020</v>
      </c>
      <c r="X307" s="228"/>
      <c r="Y307" s="228"/>
      <c r="Z307" s="228"/>
      <c r="AA307" s="228"/>
      <c r="AB307" s="228"/>
      <c r="AC307" s="228"/>
      <c r="AD307" s="228">
        <v>180</v>
      </c>
      <c r="AE307" s="227"/>
      <c r="AF307" s="227"/>
      <c r="AG307" s="233"/>
      <c r="AH307" s="233"/>
      <c r="AI307" s="233"/>
      <c r="AJ307" s="233"/>
      <c r="AK307" s="233"/>
      <c r="AL307" s="241"/>
      <c r="AM307" s="241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33"/>
      <c r="AX307" s="233"/>
      <c r="AY307" s="233"/>
      <c r="AZ307" s="233"/>
      <c r="BA307" s="233"/>
      <c r="BB307" s="241"/>
    </row>
    <row r="308" spans="1:54" s="1280" customFormat="1" ht="26.1" customHeight="1">
      <c r="A308" s="261"/>
      <c r="B308" s="221"/>
      <c r="C308" s="227" t="s">
        <v>5466</v>
      </c>
      <c r="D308" s="227"/>
      <c r="E308" s="227" t="s">
        <v>5506</v>
      </c>
      <c r="F308" s="227" t="s">
        <v>5466</v>
      </c>
      <c r="G308" s="227"/>
      <c r="H308" s="227"/>
      <c r="I308" s="227" t="s">
        <v>5466</v>
      </c>
      <c r="J308" s="228">
        <v>390198</v>
      </c>
      <c r="K308" s="228">
        <v>1483</v>
      </c>
      <c r="L308" s="228">
        <v>5483</v>
      </c>
      <c r="M308" s="227" t="s">
        <v>310</v>
      </c>
      <c r="N308" s="241" t="s">
        <v>310</v>
      </c>
      <c r="O308" s="244">
        <v>93</v>
      </c>
      <c r="P308" s="244">
        <v>28</v>
      </c>
      <c r="Q308" s="244">
        <v>7900</v>
      </c>
      <c r="R308" s="228"/>
      <c r="S308" s="228"/>
      <c r="T308" s="228"/>
      <c r="U308" s="228"/>
      <c r="V308" s="458"/>
      <c r="W308" s="227">
        <v>1990</v>
      </c>
      <c r="X308" s="228"/>
      <c r="Y308" s="228"/>
      <c r="Z308" s="228"/>
      <c r="AA308" s="228"/>
      <c r="AB308" s="228"/>
      <c r="AC308" s="228"/>
      <c r="AD308" s="228">
        <v>100</v>
      </c>
      <c r="AE308" s="227"/>
      <c r="AF308" s="227"/>
      <c r="AG308" s="233"/>
      <c r="AH308" s="233"/>
      <c r="AI308" s="233"/>
      <c r="AJ308" s="233"/>
      <c r="AK308" s="233"/>
      <c r="AL308" s="241"/>
      <c r="AM308" s="241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33"/>
      <c r="AX308" s="233"/>
      <c r="AY308" s="233"/>
      <c r="AZ308" s="233"/>
      <c r="BA308" s="233"/>
      <c r="BB308" s="368"/>
    </row>
    <row r="309" spans="1:54" s="1280" customFormat="1" ht="26.1" customHeight="1">
      <c r="A309" s="261"/>
      <c r="B309" s="221"/>
      <c r="C309" s="227" t="s">
        <v>5466</v>
      </c>
      <c r="D309" s="227"/>
      <c r="E309" s="227" t="s">
        <v>10477</v>
      </c>
      <c r="F309" s="227" t="s">
        <v>5466</v>
      </c>
      <c r="G309" s="227"/>
      <c r="H309" s="227"/>
      <c r="I309" s="227" t="s">
        <v>5466</v>
      </c>
      <c r="J309" s="228">
        <v>71104</v>
      </c>
      <c r="K309" s="228">
        <v>280</v>
      </c>
      <c r="L309" s="228">
        <v>550</v>
      </c>
      <c r="M309" s="227" t="s">
        <v>5507</v>
      </c>
      <c r="N309" s="241" t="s">
        <v>5507</v>
      </c>
      <c r="O309" s="244">
        <v>116</v>
      </c>
      <c r="P309" s="244">
        <v>38</v>
      </c>
      <c r="Q309" s="244">
        <v>11581</v>
      </c>
      <c r="R309" s="228">
        <v>60</v>
      </c>
      <c r="S309" s="228"/>
      <c r="T309" s="228"/>
      <c r="U309" s="228"/>
      <c r="V309" s="458"/>
      <c r="W309" s="227">
        <v>2014</v>
      </c>
      <c r="X309" s="228"/>
      <c r="Y309" s="228"/>
      <c r="Z309" s="228"/>
      <c r="AA309" s="228"/>
      <c r="AB309" s="228"/>
      <c r="AC309" s="228"/>
      <c r="AD309" s="228">
        <v>1700</v>
      </c>
      <c r="AE309" s="227"/>
      <c r="AF309" s="227"/>
      <c r="AG309" s="233"/>
      <c r="AH309" s="233"/>
      <c r="AI309" s="233"/>
      <c r="AJ309" s="233"/>
      <c r="AK309" s="233"/>
      <c r="AL309" s="241"/>
      <c r="AM309" s="241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33"/>
      <c r="AX309" s="233"/>
      <c r="AY309" s="233"/>
      <c r="AZ309" s="233"/>
      <c r="BA309" s="233"/>
      <c r="BB309" s="473"/>
    </row>
    <row r="310" spans="1:54" s="1280" customFormat="1" ht="26.1" customHeight="1">
      <c r="A310" s="261"/>
      <c r="B310" s="221"/>
      <c r="C310" s="227" t="s">
        <v>5466</v>
      </c>
      <c r="D310" s="227"/>
      <c r="E310" s="227" t="s">
        <v>5508</v>
      </c>
      <c r="F310" s="227" t="s">
        <v>5466</v>
      </c>
      <c r="G310" s="227"/>
      <c r="H310" s="227"/>
      <c r="I310" s="227" t="s">
        <v>14067</v>
      </c>
      <c r="J310" s="228">
        <v>166058</v>
      </c>
      <c r="K310" s="228">
        <v>124.8</v>
      </c>
      <c r="L310" s="228">
        <v>124.8</v>
      </c>
      <c r="M310" s="227" t="s">
        <v>5507</v>
      </c>
      <c r="N310" s="241" t="s">
        <v>5507</v>
      </c>
      <c r="O310" s="244">
        <v>116</v>
      </c>
      <c r="P310" s="244">
        <v>38</v>
      </c>
      <c r="Q310" s="244">
        <v>10516</v>
      </c>
      <c r="R310" s="228"/>
      <c r="S310" s="228"/>
      <c r="T310" s="228"/>
      <c r="U310" s="228"/>
      <c r="V310" s="458"/>
      <c r="W310" s="227">
        <v>2014</v>
      </c>
      <c r="X310" s="228"/>
      <c r="Y310" s="228"/>
      <c r="Z310" s="228"/>
      <c r="AA310" s="228"/>
      <c r="AB310" s="228"/>
      <c r="AC310" s="228"/>
      <c r="AD310" s="228">
        <v>2217</v>
      </c>
      <c r="AE310" s="227"/>
      <c r="AF310" s="227"/>
      <c r="AG310" s="233"/>
      <c r="AH310" s="233"/>
      <c r="AI310" s="233"/>
      <c r="AJ310" s="233"/>
      <c r="AK310" s="233"/>
      <c r="AL310" s="241"/>
      <c r="AM310" s="241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33"/>
      <c r="AX310" s="233"/>
      <c r="AY310" s="233"/>
      <c r="AZ310" s="233"/>
      <c r="BA310" s="233"/>
      <c r="BB310" s="241"/>
    </row>
    <row r="311" spans="1:54" s="1280" customFormat="1" ht="26.1" customHeight="1">
      <c r="A311" s="261"/>
      <c r="B311" s="221"/>
      <c r="C311" s="227" t="s">
        <v>5471</v>
      </c>
      <c r="D311" s="227"/>
      <c r="E311" s="227" t="s">
        <v>5509</v>
      </c>
      <c r="F311" s="227" t="s">
        <v>5471</v>
      </c>
      <c r="G311" s="227"/>
      <c r="H311" s="227"/>
      <c r="I311" s="227" t="s">
        <v>5471</v>
      </c>
      <c r="J311" s="228">
        <v>12662</v>
      </c>
      <c r="K311" s="228"/>
      <c r="L311" s="228"/>
      <c r="M311" s="227" t="s">
        <v>469</v>
      </c>
      <c r="N311" s="241" t="s">
        <v>469</v>
      </c>
      <c r="O311" s="244">
        <v>100</v>
      </c>
      <c r="P311" s="244">
        <v>120</v>
      </c>
      <c r="Q311" s="244">
        <v>13662</v>
      </c>
      <c r="R311" s="228">
        <v>40</v>
      </c>
      <c r="S311" s="228"/>
      <c r="T311" s="228"/>
      <c r="U311" s="228"/>
      <c r="V311" s="458"/>
      <c r="W311" s="227">
        <v>2014</v>
      </c>
      <c r="X311" s="228"/>
      <c r="Y311" s="228"/>
      <c r="Z311" s="228"/>
      <c r="AA311" s="228"/>
      <c r="AB311" s="228"/>
      <c r="AC311" s="228"/>
      <c r="AD311" s="228">
        <v>700</v>
      </c>
      <c r="AE311" s="227"/>
      <c r="AF311" s="227"/>
      <c r="AG311" s="233"/>
      <c r="AH311" s="233"/>
      <c r="AI311" s="233"/>
      <c r="AJ311" s="233"/>
      <c r="AK311" s="233"/>
      <c r="AL311" s="241"/>
      <c r="AM311" s="241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33"/>
      <c r="AX311" s="233"/>
      <c r="AY311" s="233"/>
      <c r="AZ311" s="233"/>
      <c r="BA311" s="233"/>
      <c r="BB311" s="241"/>
    </row>
    <row r="312" spans="1:54" s="1280" customFormat="1" ht="26.1" customHeight="1">
      <c r="A312" s="261"/>
      <c r="B312" s="221"/>
      <c r="C312" s="227" t="s">
        <v>5471</v>
      </c>
      <c r="D312" s="227"/>
      <c r="E312" s="227" t="s">
        <v>9794</v>
      </c>
      <c r="F312" s="227" t="s">
        <v>5471</v>
      </c>
      <c r="G312" s="227"/>
      <c r="H312" s="227"/>
      <c r="I312" s="227" t="s">
        <v>5471</v>
      </c>
      <c r="J312" s="228">
        <v>5260</v>
      </c>
      <c r="K312" s="228">
        <v>76</v>
      </c>
      <c r="L312" s="228">
        <v>76</v>
      </c>
      <c r="M312" s="227" t="s">
        <v>469</v>
      </c>
      <c r="N312" s="241" t="s">
        <v>469</v>
      </c>
      <c r="O312" s="244">
        <v>71</v>
      </c>
      <c r="P312" s="244">
        <v>30</v>
      </c>
      <c r="Q312" s="244">
        <v>5000</v>
      </c>
      <c r="R312" s="228">
        <v>30</v>
      </c>
      <c r="S312" s="228">
        <v>30</v>
      </c>
      <c r="T312" s="228"/>
      <c r="U312" s="228"/>
      <c r="V312" s="458"/>
      <c r="W312" s="227">
        <v>2019</v>
      </c>
      <c r="X312" s="228"/>
      <c r="Y312" s="228"/>
      <c r="Z312" s="228"/>
      <c r="AA312" s="228"/>
      <c r="AB312" s="228"/>
      <c r="AC312" s="228"/>
      <c r="AD312" s="228">
        <v>380</v>
      </c>
      <c r="AE312" s="227"/>
      <c r="AF312" s="227"/>
      <c r="AG312" s="233"/>
      <c r="AH312" s="233"/>
      <c r="AI312" s="233"/>
      <c r="AJ312" s="233"/>
      <c r="AK312" s="233"/>
      <c r="AL312" s="241"/>
      <c r="AM312" s="241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33"/>
      <c r="AX312" s="233"/>
      <c r="AY312" s="233"/>
      <c r="AZ312" s="233"/>
      <c r="BA312" s="233"/>
      <c r="BB312" s="241"/>
    </row>
    <row r="313" spans="1:54" s="1280" customFormat="1" ht="26.1" customHeight="1">
      <c r="A313" s="261"/>
      <c r="B313" s="221"/>
      <c r="C313" s="227" t="s">
        <v>5473</v>
      </c>
      <c r="D313" s="227"/>
      <c r="E313" s="227" t="s">
        <v>5510</v>
      </c>
      <c r="F313" s="227" t="s">
        <v>5473</v>
      </c>
      <c r="G313" s="227"/>
      <c r="H313" s="227"/>
      <c r="I313" s="227" t="s">
        <v>14068</v>
      </c>
      <c r="J313" s="228">
        <v>9808</v>
      </c>
      <c r="K313" s="228">
        <v>1483</v>
      </c>
      <c r="L313" s="228">
        <v>5483</v>
      </c>
      <c r="M313" s="227" t="s">
        <v>310</v>
      </c>
      <c r="N313" s="241" t="s">
        <v>310</v>
      </c>
      <c r="O313" s="244">
        <v>62</v>
      </c>
      <c r="P313" s="244">
        <v>19</v>
      </c>
      <c r="Q313" s="244">
        <v>4000</v>
      </c>
      <c r="R313" s="228">
        <v>100</v>
      </c>
      <c r="S313" s="228">
        <v>100</v>
      </c>
      <c r="T313" s="228"/>
      <c r="U313" s="228"/>
      <c r="V313" s="458"/>
      <c r="W313" s="227">
        <v>2004</v>
      </c>
      <c r="X313" s="228"/>
      <c r="Y313" s="228"/>
      <c r="Z313" s="228"/>
      <c r="AA313" s="228"/>
      <c r="AB313" s="228"/>
      <c r="AC313" s="228"/>
      <c r="AD313" s="228">
        <v>200</v>
      </c>
      <c r="AE313" s="227"/>
      <c r="AF313" s="227"/>
      <c r="AG313" s="233"/>
      <c r="AH313" s="233"/>
      <c r="AI313" s="233"/>
      <c r="AJ313" s="233"/>
      <c r="AK313" s="233"/>
      <c r="AL313" s="241"/>
      <c r="AM313" s="241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33"/>
      <c r="AX313" s="233"/>
      <c r="AY313" s="233"/>
      <c r="AZ313" s="233"/>
      <c r="BA313" s="233"/>
      <c r="BB313" s="241"/>
    </row>
    <row r="314" spans="1:54" s="1280" customFormat="1" ht="26.1" customHeight="1">
      <c r="A314" s="261"/>
      <c r="B314" s="221"/>
      <c r="C314" s="227" t="s">
        <v>5473</v>
      </c>
      <c r="D314" s="227" t="s">
        <v>5511</v>
      </c>
      <c r="E314" s="227" t="s">
        <v>5512</v>
      </c>
      <c r="F314" s="227" t="s">
        <v>5473</v>
      </c>
      <c r="G314" s="227" t="s">
        <v>5476</v>
      </c>
      <c r="H314" s="360"/>
      <c r="I314" s="227" t="s">
        <v>14068</v>
      </c>
      <c r="J314" s="228">
        <v>23031</v>
      </c>
      <c r="K314" s="228">
        <v>198</v>
      </c>
      <c r="L314" s="228">
        <v>198</v>
      </c>
      <c r="M314" s="227" t="s">
        <v>310</v>
      </c>
      <c r="N314" s="227" t="s">
        <v>310</v>
      </c>
      <c r="O314" s="228">
        <v>100</v>
      </c>
      <c r="P314" s="228">
        <v>120</v>
      </c>
      <c r="Q314" s="228">
        <v>12000</v>
      </c>
      <c r="R314" s="228">
        <v>99</v>
      </c>
      <c r="S314" s="228">
        <v>99</v>
      </c>
      <c r="T314" s="228" t="s">
        <v>465</v>
      </c>
      <c r="U314" s="228" t="s">
        <v>466</v>
      </c>
      <c r="V314" s="458"/>
      <c r="W314" s="227">
        <v>2000</v>
      </c>
      <c r="X314" s="228">
        <v>200</v>
      </c>
      <c r="Y314" s="228">
        <v>200</v>
      </c>
      <c r="Z314" s="228"/>
      <c r="AA314" s="228"/>
      <c r="AB314" s="228"/>
      <c r="AC314" s="228"/>
      <c r="AD314" s="228">
        <v>400</v>
      </c>
      <c r="AE314" s="227"/>
      <c r="AF314" s="227"/>
      <c r="AG314" s="233"/>
      <c r="AH314" s="233"/>
      <c r="AI314" s="233"/>
      <c r="AJ314" s="233"/>
      <c r="AK314" s="233"/>
      <c r="AL314" s="233"/>
      <c r="AM314" s="233" t="s">
        <v>5513</v>
      </c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33"/>
      <c r="AX314" s="233"/>
      <c r="AY314" s="233"/>
      <c r="AZ314" s="233"/>
      <c r="BA314" s="233"/>
      <c r="BB314" s="233"/>
    </row>
    <row r="315" spans="1:54" s="1280" customFormat="1" ht="26.1" customHeight="1">
      <c r="A315" s="261"/>
      <c r="B315" s="221"/>
      <c r="C315" s="227" t="s">
        <v>5473</v>
      </c>
      <c r="D315" s="227" t="s">
        <v>5511</v>
      </c>
      <c r="E315" s="227" t="s">
        <v>5514</v>
      </c>
      <c r="F315" s="227" t="s">
        <v>5473</v>
      </c>
      <c r="G315" s="227" t="s">
        <v>5476</v>
      </c>
      <c r="H315" s="360"/>
      <c r="I315" s="227" t="s">
        <v>14068</v>
      </c>
      <c r="J315" s="228">
        <v>15000</v>
      </c>
      <c r="K315" s="228">
        <v>200</v>
      </c>
      <c r="L315" s="228">
        <v>200</v>
      </c>
      <c r="M315" s="227" t="s">
        <v>5515</v>
      </c>
      <c r="N315" s="227" t="s">
        <v>5515</v>
      </c>
      <c r="O315" s="228">
        <v>125</v>
      </c>
      <c r="P315" s="228">
        <v>99</v>
      </c>
      <c r="Q315" s="228">
        <v>12000</v>
      </c>
      <c r="R315" s="228">
        <v>150</v>
      </c>
      <c r="S315" s="228">
        <v>150</v>
      </c>
      <c r="T315" s="228" t="s">
        <v>465</v>
      </c>
      <c r="U315" s="228" t="s">
        <v>466</v>
      </c>
      <c r="V315" s="458"/>
      <c r="W315" s="227">
        <v>2014</v>
      </c>
      <c r="X315" s="228">
        <v>4000</v>
      </c>
      <c r="Y315" s="233" t="s">
        <v>2928</v>
      </c>
      <c r="Z315" s="228"/>
      <c r="AA315" s="228"/>
      <c r="AB315" s="228"/>
      <c r="AC315" s="228"/>
      <c r="AD315" s="228">
        <v>400</v>
      </c>
      <c r="AE315" s="227"/>
      <c r="AF315" s="227"/>
      <c r="AG315" s="233"/>
      <c r="AH315" s="233"/>
      <c r="AI315" s="233"/>
      <c r="AJ315" s="233"/>
      <c r="AK315" s="233"/>
      <c r="AL315" s="233"/>
      <c r="AM315" s="233" t="s">
        <v>5513</v>
      </c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33"/>
      <c r="AX315" s="233"/>
      <c r="AY315" s="233"/>
      <c r="AZ315" s="233"/>
      <c r="BA315" s="233"/>
      <c r="BB315" s="233"/>
    </row>
    <row r="316" spans="1:54" s="1280" customFormat="1" ht="24" customHeight="1">
      <c r="A316" s="261"/>
      <c r="B316" s="221"/>
      <c r="C316" s="227" t="s">
        <v>5478</v>
      </c>
      <c r="D316" s="227" t="s">
        <v>24077</v>
      </c>
      <c r="E316" s="227" t="s">
        <v>5516</v>
      </c>
      <c r="F316" s="227" t="s">
        <v>5478</v>
      </c>
      <c r="G316" s="227" t="s">
        <v>24078</v>
      </c>
      <c r="H316" s="227" t="s">
        <v>5478</v>
      </c>
      <c r="I316" s="228">
        <v>39129</v>
      </c>
      <c r="J316" s="228"/>
      <c r="K316" s="228"/>
      <c r="L316" s="227" t="s">
        <v>5517</v>
      </c>
      <c r="M316" s="241" t="s">
        <v>148</v>
      </c>
      <c r="N316" s="244">
        <v>117</v>
      </c>
      <c r="O316" s="244">
        <v>92</v>
      </c>
      <c r="P316" s="244">
        <v>11193</v>
      </c>
      <c r="Q316" s="228">
        <v>80</v>
      </c>
      <c r="R316" s="228">
        <v>80</v>
      </c>
      <c r="S316" s="228"/>
      <c r="T316" s="228"/>
      <c r="U316" s="458" t="s">
        <v>20122</v>
      </c>
      <c r="V316" s="227">
        <v>2013</v>
      </c>
      <c r="W316" s="228"/>
      <c r="X316" s="228"/>
      <c r="Y316" s="228"/>
      <c r="Z316" s="228"/>
      <c r="AA316" s="228"/>
      <c r="AB316" s="228"/>
      <c r="AC316" s="228">
        <v>350</v>
      </c>
      <c r="AD316" s="227"/>
      <c r="AE316" s="227"/>
      <c r="AF316" s="233">
        <v>1</v>
      </c>
      <c r="AG316" s="233">
        <v>102</v>
      </c>
      <c r="AH316" s="233">
        <v>6</v>
      </c>
      <c r="AI316" s="233"/>
      <c r="AJ316" s="233">
        <v>580</v>
      </c>
      <c r="AK316" s="241"/>
      <c r="AL316" s="241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33"/>
      <c r="AX316" s="233"/>
      <c r="AY316" s="233"/>
      <c r="AZ316" s="233"/>
      <c r="BA316" s="241"/>
      <c r="BB316" s="241"/>
    </row>
    <row r="317" spans="1:54" s="1280" customFormat="1" ht="26.1" customHeight="1">
      <c r="A317" s="261"/>
      <c r="B317" s="221"/>
      <c r="C317" s="227" t="s">
        <v>5478</v>
      </c>
      <c r="D317" s="227" t="s">
        <v>24079</v>
      </c>
      <c r="E317" s="227" t="s">
        <v>12154</v>
      </c>
      <c r="F317" s="227" t="s">
        <v>5478</v>
      </c>
      <c r="G317" s="227" t="s">
        <v>24045</v>
      </c>
      <c r="H317" s="227" t="s">
        <v>5478</v>
      </c>
      <c r="I317" s="228">
        <v>48500</v>
      </c>
      <c r="J317" s="228"/>
      <c r="K317" s="228">
        <v>11909</v>
      </c>
      <c r="L317" s="227" t="s">
        <v>148</v>
      </c>
      <c r="M317" s="227" t="s">
        <v>148</v>
      </c>
      <c r="N317" s="228">
        <v>88</v>
      </c>
      <c r="O317" s="228">
        <v>38</v>
      </c>
      <c r="P317" s="228">
        <v>7550</v>
      </c>
      <c r="Q317" s="228">
        <v>40</v>
      </c>
      <c r="R317" s="228">
        <v>40</v>
      </c>
      <c r="S317" s="228"/>
      <c r="T317" s="228"/>
      <c r="U317" s="458" t="s">
        <v>20122</v>
      </c>
      <c r="V317" s="227">
        <v>2020</v>
      </c>
      <c r="W317" s="228"/>
      <c r="X317" s="228"/>
      <c r="Y317" s="228"/>
      <c r="Z317" s="228"/>
      <c r="AA317" s="228"/>
      <c r="AB317" s="228"/>
      <c r="AC317" s="228">
        <v>437</v>
      </c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33"/>
      <c r="AX317" s="233"/>
      <c r="AY317" s="233"/>
      <c r="AZ317" s="233"/>
      <c r="BA317" s="233"/>
      <c r="BB317" s="233"/>
    </row>
    <row r="318" spans="1:54" s="1280" customFormat="1" ht="26.1" customHeight="1">
      <c r="A318" s="261"/>
      <c r="B318" s="221"/>
      <c r="C318" s="227" t="s">
        <v>5485</v>
      </c>
      <c r="D318" s="227"/>
      <c r="E318" s="227" t="s">
        <v>5519</v>
      </c>
      <c r="F318" s="227" t="s">
        <v>5485</v>
      </c>
      <c r="G318" s="227"/>
      <c r="H318" s="360"/>
      <c r="I318" s="227" t="s">
        <v>5485</v>
      </c>
      <c r="J318" s="228">
        <v>38931</v>
      </c>
      <c r="K318" s="228">
        <v>163.22</v>
      </c>
      <c r="L318" s="228">
        <v>163.22</v>
      </c>
      <c r="M318" s="227" t="s">
        <v>5507</v>
      </c>
      <c r="N318" s="227" t="s">
        <v>310</v>
      </c>
      <c r="O318" s="228">
        <v>117</v>
      </c>
      <c r="P318" s="228">
        <v>95</v>
      </c>
      <c r="Q318" s="228">
        <v>11760</v>
      </c>
      <c r="R318" s="228">
        <v>100</v>
      </c>
      <c r="S318" s="228">
        <v>100</v>
      </c>
      <c r="T318" s="228"/>
      <c r="U318" s="228"/>
      <c r="V318" s="458"/>
      <c r="W318" s="227">
        <v>2009</v>
      </c>
      <c r="X318" s="228"/>
      <c r="Y318" s="228"/>
      <c r="Z318" s="228"/>
      <c r="AA318" s="228"/>
      <c r="AB318" s="228"/>
      <c r="AC318" s="228"/>
      <c r="AD318" s="228">
        <v>1200</v>
      </c>
      <c r="AE318" s="227"/>
      <c r="AF318" s="227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33"/>
      <c r="AX318" s="233"/>
      <c r="AY318" s="233"/>
      <c r="AZ318" s="233"/>
      <c r="BA318" s="233"/>
      <c r="BB318" s="233"/>
    </row>
    <row r="319" spans="1:54" s="1280" customFormat="1" ht="26.1" customHeight="1">
      <c r="A319" s="261"/>
      <c r="B319" s="221"/>
      <c r="C319" s="227" t="s">
        <v>13151</v>
      </c>
      <c r="D319" s="227" t="s">
        <v>24080</v>
      </c>
      <c r="E319" s="227" t="s">
        <v>13159</v>
      </c>
      <c r="F319" s="227" t="s">
        <v>13151</v>
      </c>
      <c r="G319" s="227" t="s">
        <v>24081</v>
      </c>
      <c r="H319" s="360"/>
      <c r="I319" s="227" t="s">
        <v>13151</v>
      </c>
      <c r="J319" s="228">
        <v>12350</v>
      </c>
      <c r="K319" s="228"/>
      <c r="L319" s="228"/>
      <c r="M319" s="227" t="s">
        <v>12475</v>
      </c>
      <c r="N319" s="227" t="s">
        <v>1982</v>
      </c>
      <c r="O319" s="228">
        <v>123</v>
      </c>
      <c r="P319" s="228">
        <v>98</v>
      </c>
      <c r="Q319" s="228">
        <v>8650</v>
      </c>
      <c r="R319" s="228"/>
      <c r="S319" s="228">
        <v>100</v>
      </c>
      <c r="T319" s="228"/>
      <c r="U319" s="228"/>
      <c r="V319" s="458"/>
      <c r="W319" s="227">
        <v>2019</v>
      </c>
      <c r="X319" s="228"/>
      <c r="Y319" s="228"/>
      <c r="Z319" s="228"/>
      <c r="AA319" s="228"/>
      <c r="AB319" s="228"/>
      <c r="AC319" s="228"/>
      <c r="AD319" s="228">
        <v>100</v>
      </c>
      <c r="AE319" s="227"/>
      <c r="AF319" s="227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33"/>
      <c r="AX319" s="233"/>
      <c r="AY319" s="233"/>
      <c r="AZ319" s="233"/>
      <c r="BA319" s="233"/>
      <c r="BB319" s="233"/>
    </row>
    <row r="320" spans="1:54" s="1280" customFormat="1" ht="26.1" customHeight="1">
      <c r="A320" s="261"/>
      <c r="B320" s="221"/>
      <c r="C320" s="227" t="s">
        <v>13154</v>
      </c>
      <c r="D320" s="227" t="s">
        <v>24082</v>
      </c>
      <c r="E320" s="227" t="s">
        <v>24083</v>
      </c>
      <c r="F320" s="227" t="s">
        <v>13154</v>
      </c>
      <c r="G320" s="227" t="s">
        <v>24084</v>
      </c>
      <c r="H320" s="360"/>
      <c r="I320" s="227" t="s">
        <v>13151</v>
      </c>
      <c r="J320" s="228">
        <v>8910</v>
      </c>
      <c r="K320" s="228"/>
      <c r="L320" s="228"/>
      <c r="M320" s="227" t="s">
        <v>12475</v>
      </c>
      <c r="N320" s="227" t="s">
        <v>12475</v>
      </c>
      <c r="O320" s="228">
        <v>123</v>
      </c>
      <c r="P320" s="228">
        <v>98</v>
      </c>
      <c r="Q320" s="228">
        <v>8910</v>
      </c>
      <c r="R320" s="228"/>
      <c r="S320" s="228"/>
      <c r="T320" s="228"/>
      <c r="U320" s="228"/>
      <c r="V320" s="458"/>
      <c r="W320" s="227">
        <v>2024</v>
      </c>
      <c r="X320" s="228"/>
      <c r="Y320" s="228"/>
      <c r="Z320" s="228"/>
      <c r="AA320" s="228"/>
      <c r="AB320" s="228"/>
      <c r="AC320" s="228"/>
      <c r="AD320" s="228">
        <v>700</v>
      </c>
      <c r="AE320" s="227"/>
      <c r="AF320" s="227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33"/>
      <c r="AX320" s="233"/>
      <c r="AY320" s="233"/>
      <c r="AZ320" s="233"/>
      <c r="BA320" s="233"/>
      <c r="BB320" s="233" t="s">
        <v>13749</v>
      </c>
    </row>
    <row r="321" spans="1:54" s="1275" customFormat="1" ht="26.1" customHeight="1">
      <c r="A321" s="1406"/>
      <c r="B321" s="906" t="s">
        <v>58</v>
      </c>
      <c r="C321" s="349" t="s">
        <v>55</v>
      </c>
      <c r="D321" s="349"/>
      <c r="E321" s="315">
        <f>COUNTA(E322:E355)</f>
        <v>32</v>
      </c>
      <c r="F321" s="349"/>
      <c r="G321" s="349"/>
      <c r="H321" s="349"/>
      <c r="I321" s="349"/>
      <c r="J321" s="318">
        <f>SUM(J322:J355)</f>
        <v>987123</v>
      </c>
      <c r="K321" s="318">
        <f>SUM(K322:K355)</f>
        <v>16755</v>
      </c>
      <c r="L321" s="318">
        <f>SUM(L322:L355)</f>
        <v>54851</v>
      </c>
      <c r="M321" s="314"/>
      <c r="N321" s="381"/>
      <c r="O321" s="380"/>
      <c r="P321" s="380"/>
      <c r="Q321" s="380"/>
      <c r="R321" s="318"/>
      <c r="S321" s="318"/>
      <c r="T321" s="318"/>
      <c r="U321" s="318"/>
      <c r="V321" s="458"/>
      <c r="W321" s="314"/>
      <c r="X321" s="318"/>
      <c r="Y321" s="318"/>
      <c r="Z321" s="318"/>
      <c r="AA321" s="318"/>
      <c r="AB321" s="318"/>
      <c r="AC321" s="318"/>
      <c r="AD321" s="318"/>
      <c r="AE321" s="314"/>
      <c r="AF321" s="314"/>
      <c r="AG321" s="349"/>
      <c r="AH321" s="349"/>
      <c r="AI321" s="349"/>
      <c r="AJ321" s="349"/>
      <c r="AK321" s="349"/>
      <c r="AL321" s="381"/>
      <c r="AM321" s="381"/>
      <c r="AN321" s="349"/>
      <c r="AO321" s="349"/>
      <c r="AP321" s="349"/>
      <c r="AQ321" s="349"/>
      <c r="AR321" s="349"/>
      <c r="AS321" s="349"/>
      <c r="AT321" s="349"/>
      <c r="AU321" s="349"/>
      <c r="AV321" s="349"/>
      <c r="AW321" s="349"/>
      <c r="AX321" s="349"/>
      <c r="AY321" s="349"/>
      <c r="AZ321" s="349"/>
      <c r="BA321" s="349"/>
      <c r="BB321" s="381"/>
    </row>
    <row r="322" spans="1:54" s="1280" customFormat="1" ht="26.1" customHeight="1">
      <c r="A322" s="261"/>
      <c r="B322" s="221"/>
      <c r="C322" s="227" t="s">
        <v>5886</v>
      </c>
      <c r="D322" s="227" t="s">
        <v>24446</v>
      </c>
      <c r="E322" s="227" t="s">
        <v>9952</v>
      </c>
      <c r="F322" s="227" t="s">
        <v>5886</v>
      </c>
      <c r="G322" s="227" t="s">
        <v>24447</v>
      </c>
      <c r="H322" s="227"/>
      <c r="I322" s="227" t="s">
        <v>5888</v>
      </c>
      <c r="J322" s="228">
        <v>235752</v>
      </c>
      <c r="K322" s="228">
        <v>7352</v>
      </c>
      <c r="L322" s="228">
        <v>20334</v>
      </c>
      <c r="M322" s="227" t="s">
        <v>703</v>
      </c>
      <c r="N322" s="241" t="s">
        <v>310</v>
      </c>
      <c r="O322" s="244">
        <v>122</v>
      </c>
      <c r="P322" s="244">
        <v>99</v>
      </c>
      <c r="Q322" s="244">
        <v>23580</v>
      </c>
      <c r="R322" s="228">
        <v>15000</v>
      </c>
      <c r="S322" s="228">
        <v>15000</v>
      </c>
      <c r="T322" s="228"/>
      <c r="U322" s="228" t="s">
        <v>24448</v>
      </c>
      <c r="V322" s="458"/>
      <c r="W322" s="227">
        <v>2013</v>
      </c>
      <c r="X322" s="228"/>
      <c r="Y322" s="228"/>
      <c r="Z322" s="228"/>
      <c r="AA322" s="228"/>
      <c r="AB322" s="228"/>
      <c r="AC322" s="228"/>
      <c r="AD322" s="400">
        <v>31700</v>
      </c>
      <c r="AE322" s="227"/>
      <c r="AF322" s="227"/>
      <c r="AG322" s="233">
        <v>1</v>
      </c>
      <c r="AH322" s="233">
        <v>1012</v>
      </c>
      <c r="AI322" s="233">
        <v>6</v>
      </c>
      <c r="AJ322" s="233"/>
      <c r="AK322" s="233">
        <v>1400</v>
      </c>
      <c r="AL322" s="241"/>
      <c r="AM322" s="241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33"/>
      <c r="AX322" s="233"/>
      <c r="AY322" s="233"/>
      <c r="AZ322" s="233"/>
      <c r="BA322" s="233"/>
      <c r="BB322" s="241"/>
    </row>
    <row r="323" spans="1:54" s="1280" customFormat="1" ht="26.1" customHeight="1">
      <c r="A323" s="261"/>
      <c r="B323" s="221"/>
      <c r="C323" s="227" t="s">
        <v>5886</v>
      </c>
      <c r="D323" s="227" t="s">
        <v>14584</v>
      </c>
      <c r="E323" s="227" t="s">
        <v>9953</v>
      </c>
      <c r="F323" s="227" t="s">
        <v>5886</v>
      </c>
      <c r="G323" s="227" t="s">
        <v>24449</v>
      </c>
      <c r="H323" s="227"/>
      <c r="I323" s="227" t="s">
        <v>13238</v>
      </c>
      <c r="J323" s="228">
        <v>19600</v>
      </c>
      <c r="K323" s="228" t="s">
        <v>389</v>
      </c>
      <c r="L323" s="228" t="s">
        <v>389</v>
      </c>
      <c r="M323" s="227" t="s">
        <v>5991</v>
      </c>
      <c r="N323" s="241" t="s">
        <v>5991</v>
      </c>
      <c r="O323" s="244">
        <v>120</v>
      </c>
      <c r="P323" s="244">
        <v>92</v>
      </c>
      <c r="Q323" s="244">
        <v>11040</v>
      </c>
      <c r="R323" s="228">
        <v>100</v>
      </c>
      <c r="S323" s="228">
        <v>100</v>
      </c>
      <c r="T323" s="228"/>
      <c r="U323" s="228"/>
      <c r="V323" s="458"/>
      <c r="W323" s="227">
        <v>2012</v>
      </c>
      <c r="X323" s="228"/>
      <c r="Y323" s="228"/>
      <c r="Z323" s="228"/>
      <c r="AA323" s="228"/>
      <c r="AB323" s="228"/>
      <c r="AC323" s="228"/>
      <c r="AD323" s="400">
        <v>200</v>
      </c>
      <c r="AE323" s="227"/>
      <c r="AF323" s="227"/>
      <c r="AG323" s="233"/>
      <c r="AH323" s="233"/>
      <c r="AI323" s="233"/>
      <c r="AJ323" s="233"/>
      <c r="AK323" s="233"/>
      <c r="AL323" s="241"/>
      <c r="AM323" s="241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41"/>
    </row>
    <row r="324" spans="1:54" s="1280" customFormat="1" ht="26.1" customHeight="1">
      <c r="A324" s="261"/>
      <c r="B324" s="221"/>
      <c r="C324" s="227" t="s">
        <v>5886</v>
      </c>
      <c r="D324" s="227" t="s">
        <v>24450</v>
      </c>
      <c r="E324" s="227" t="s">
        <v>9954</v>
      </c>
      <c r="F324" s="227" t="s">
        <v>5886</v>
      </c>
      <c r="G324" s="227" t="s">
        <v>24447</v>
      </c>
      <c r="H324" s="227"/>
      <c r="I324" s="227" t="s">
        <v>13230</v>
      </c>
      <c r="J324" s="228">
        <v>20750</v>
      </c>
      <c r="K324" s="228" t="s">
        <v>389</v>
      </c>
      <c r="L324" s="228" t="s">
        <v>389</v>
      </c>
      <c r="M324" s="227" t="s">
        <v>290</v>
      </c>
      <c r="N324" s="241" t="s">
        <v>290</v>
      </c>
      <c r="O324" s="244">
        <v>122</v>
      </c>
      <c r="P324" s="244">
        <v>99</v>
      </c>
      <c r="Q324" s="244">
        <v>12603</v>
      </c>
      <c r="R324" s="228">
        <v>100</v>
      </c>
      <c r="S324" s="228">
        <v>100</v>
      </c>
      <c r="T324" s="228"/>
      <c r="U324" s="228" t="s">
        <v>24451</v>
      </c>
      <c r="V324" s="458"/>
      <c r="W324" s="227">
        <v>2015</v>
      </c>
      <c r="X324" s="228"/>
      <c r="Y324" s="228"/>
      <c r="Z324" s="228"/>
      <c r="AA324" s="228"/>
      <c r="AB324" s="228"/>
      <c r="AC324" s="228"/>
      <c r="AD324" s="400">
        <v>1200</v>
      </c>
      <c r="AE324" s="227"/>
      <c r="AF324" s="227"/>
      <c r="AG324" s="233">
        <v>1</v>
      </c>
      <c r="AH324" s="233">
        <v>68</v>
      </c>
      <c r="AI324" s="233">
        <v>6</v>
      </c>
      <c r="AJ324" s="233"/>
      <c r="AK324" s="233">
        <v>246</v>
      </c>
      <c r="AL324" s="241"/>
      <c r="AM324" s="241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33"/>
      <c r="AX324" s="233"/>
      <c r="AY324" s="233"/>
      <c r="AZ324" s="233"/>
      <c r="BA324" s="233"/>
      <c r="BB324" s="241"/>
    </row>
    <row r="325" spans="1:54" s="1280" customFormat="1" ht="26.1" customHeight="1">
      <c r="A325" s="261"/>
      <c r="B325" s="221"/>
      <c r="C325" s="227" t="s">
        <v>5886</v>
      </c>
      <c r="D325" s="227" t="s">
        <v>24452</v>
      </c>
      <c r="E325" s="227" t="s">
        <v>11200</v>
      </c>
      <c r="F325" s="227" t="s">
        <v>5886</v>
      </c>
      <c r="G325" s="227" t="s">
        <v>24447</v>
      </c>
      <c r="H325" s="227"/>
      <c r="I325" s="227" t="s">
        <v>5888</v>
      </c>
      <c r="J325" s="228">
        <v>8008</v>
      </c>
      <c r="K325" s="228" t="s">
        <v>389</v>
      </c>
      <c r="L325" s="228">
        <v>9763</v>
      </c>
      <c r="M325" s="227" t="s">
        <v>290</v>
      </c>
      <c r="N325" s="241" t="s">
        <v>290</v>
      </c>
      <c r="O325" s="244">
        <v>75</v>
      </c>
      <c r="P325" s="244">
        <v>30</v>
      </c>
      <c r="Q325" s="244">
        <v>5394</v>
      </c>
      <c r="R325" s="228">
        <v>120</v>
      </c>
      <c r="S325" s="228">
        <v>120</v>
      </c>
      <c r="T325" s="228"/>
      <c r="U325" s="228" t="s">
        <v>24451</v>
      </c>
      <c r="V325" s="458"/>
      <c r="W325" s="227">
        <v>2021</v>
      </c>
      <c r="X325" s="228"/>
      <c r="Y325" s="228"/>
      <c r="Z325" s="228"/>
      <c r="AA325" s="228"/>
      <c r="AB325" s="228"/>
      <c r="AC325" s="228"/>
      <c r="AD325" s="400">
        <v>1500</v>
      </c>
      <c r="AE325" s="227"/>
      <c r="AF325" s="227"/>
      <c r="AG325" s="233">
        <v>1</v>
      </c>
      <c r="AH325" s="233">
        <v>86</v>
      </c>
      <c r="AI325" s="233">
        <v>4</v>
      </c>
      <c r="AJ325" s="233"/>
      <c r="AK325" s="233">
        <v>111</v>
      </c>
      <c r="AL325" s="241"/>
      <c r="AM325" s="241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33"/>
      <c r="BB325" s="241"/>
    </row>
    <row r="326" spans="1:54" s="1280" customFormat="1" ht="26.1" customHeight="1">
      <c r="A326" s="261"/>
      <c r="B326" s="221"/>
      <c r="C326" s="227" t="s">
        <v>5890</v>
      </c>
      <c r="D326" s="227" t="s">
        <v>24453</v>
      </c>
      <c r="E326" s="227" t="s">
        <v>14207</v>
      </c>
      <c r="F326" s="227" t="s">
        <v>5890</v>
      </c>
      <c r="G326" s="227" t="s">
        <v>9235</v>
      </c>
      <c r="H326" s="227"/>
      <c r="I326" s="227" t="s">
        <v>9235</v>
      </c>
      <c r="J326" s="228">
        <v>3056</v>
      </c>
      <c r="K326" s="228">
        <v>169</v>
      </c>
      <c r="L326" s="228">
        <v>3056</v>
      </c>
      <c r="M326" s="227" t="s">
        <v>290</v>
      </c>
      <c r="N326" s="241" t="s">
        <v>290</v>
      </c>
      <c r="O326" s="244">
        <v>120</v>
      </c>
      <c r="P326" s="244">
        <v>99</v>
      </c>
      <c r="Q326" s="244">
        <v>11248</v>
      </c>
      <c r="R326" s="228">
        <v>100</v>
      </c>
      <c r="S326" s="228">
        <v>100</v>
      </c>
      <c r="T326" s="228"/>
      <c r="U326" s="228"/>
      <c r="V326" s="458"/>
      <c r="W326" s="227">
        <v>2007</v>
      </c>
      <c r="X326" s="228"/>
      <c r="Y326" s="228"/>
      <c r="Z326" s="228"/>
      <c r="AA326" s="228"/>
      <c r="AB326" s="228"/>
      <c r="AC326" s="228"/>
      <c r="AD326" s="400">
        <v>4161</v>
      </c>
      <c r="AE326" s="227"/>
      <c r="AF326" s="227"/>
      <c r="AG326" s="233"/>
      <c r="AH326" s="233"/>
      <c r="AI326" s="233"/>
      <c r="AJ326" s="233"/>
      <c r="AK326" s="233"/>
      <c r="AL326" s="241"/>
      <c r="AM326" s="241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33"/>
      <c r="AX326" s="233"/>
      <c r="AY326" s="233"/>
      <c r="AZ326" s="233"/>
      <c r="BA326" s="233"/>
      <c r="BB326" s="241"/>
    </row>
    <row r="327" spans="1:54" s="1280" customFormat="1" ht="26.1" customHeight="1">
      <c r="A327" s="261"/>
      <c r="B327" s="221"/>
      <c r="C327" s="227" t="s">
        <v>5890</v>
      </c>
      <c r="D327" s="227" t="s">
        <v>24453</v>
      </c>
      <c r="E327" s="227" t="s">
        <v>9955</v>
      </c>
      <c r="F327" s="227" t="s">
        <v>5890</v>
      </c>
      <c r="G327" s="227" t="s">
        <v>9235</v>
      </c>
      <c r="H327" s="227"/>
      <c r="I327" s="227" t="s">
        <v>9235</v>
      </c>
      <c r="J327" s="228">
        <v>3056</v>
      </c>
      <c r="K327" s="228">
        <v>169</v>
      </c>
      <c r="L327" s="228">
        <v>3056</v>
      </c>
      <c r="M327" s="227" t="s">
        <v>290</v>
      </c>
      <c r="N327" s="241" t="s">
        <v>290</v>
      </c>
      <c r="O327" s="244">
        <v>120</v>
      </c>
      <c r="P327" s="244">
        <v>99</v>
      </c>
      <c r="Q327" s="244">
        <v>10671</v>
      </c>
      <c r="R327" s="228">
        <v>100</v>
      </c>
      <c r="S327" s="228">
        <v>100</v>
      </c>
      <c r="T327" s="228"/>
      <c r="U327" s="228"/>
      <c r="V327" s="458"/>
      <c r="W327" s="227">
        <v>2018</v>
      </c>
      <c r="X327" s="228"/>
      <c r="Y327" s="228"/>
      <c r="Z327" s="228"/>
      <c r="AA327" s="228"/>
      <c r="AB327" s="228"/>
      <c r="AC327" s="228"/>
      <c r="AD327" s="400">
        <v>1800</v>
      </c>
      <c r="AE327" s="227"/>
      <c r="AF327" s="227"/>
      <c r="AG327" s="233"/>
      <c r="AH327" s="233"/>
      <c r="AI327" s="233"/>
      <c r="AJ327" s="233"/>
      <c r="AK327" s="233"/>
      <c r="AL327" s="241"/>
      <c r="AM327" s="241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33"/>
      <c r="AX327" s="233"/>
      <c r="AY327" s="233"/>
      <c r="AZ327" s="233"/>
      <c r="BA327" s="233"/>
      <c r="BB327" s="241"/>
    </row>
    <row r="328" spans="1:54" s="1280" customFormat="1" ht="26.1" customHeight="1">
      <c r="A328" s="261"/>
      <c r="B328" s="221"/>
      <c r="C328" s="227" t="s">
        <v>13336</v>
      </c>
      <c r="D328" s="227" t="s">
        <v>24454</v>
      </c>
      <c r="E328" s="227" t="s">
        <v>17147</v>
      </c>
      <c r="F328" s="227" t="s">
        <v>13336</v>
      </c>
      <c r="G328" s="227"/>
      <c r="H328" s="227"/>
      <c r="I328" s="227" t="s">
        <v>13336</v>
      </c>
      <c r="J328" s="228">
        <v>19230</v>
      </c>
      <c r="K328" s="228">
        <v>208</v>
      </c>
      <c r="L328" s="228">
        <v>208</v>
      </c>
      <c r="M328" s="227" t="s">
        <v>1979</v>
      </c>
      <c r="N328" s="227" t="s">
        <v>1979</v>
      </c>
      <c r="O328" s="244">
        <v>122</v>
      </c>
      <c r="P328" s="244">
        <v>99</v>
      </c>
      <c r="Q328" s="244">
        <v>11508</v>
      </c>
      <c r="R328" s="228" t="s">
        <v>2009</v>
      </c>
      <c r="S328" s="228" t="s">
        <v>2009</v>
      </c>
      <c r="T328" s="228"/>
      <c r="U328" s="228"/>
      <c r="V328" s="458"/>
      <c r="W328" s="227">
        <v>2023</v>
      </c>
      <c r="X328" s="228"/>
      <c r="Y328" s="228"/>
      <c r="Z328" s="228"/>
      <c r="AA328" s="228"/>
      <c r="AB328" s="228"/>
      <c r="AC328" s="228"/>
      <c r="AD328" s="400"/>
      <c r="AE328" s="227"/>
      <c r="AF328" s="227"/>
      <c r="AG328" s="233"/>
      <c r="AH328" s="233"/>
      <c r="AI328" s="233"/>
      <c r="AJ328" s="233"/>
      <c r="AK328" s="233"/>
      <c r="AL328" s="241"/>
      <c r="AM328" s="241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33"/>
      <c r="AX328" s="233"/>
      <c r="AY328" s="233"/>
      <c r="AZ328" s="233"/>
      <c r="BA328" s="233"/>
      <c r="BB328" s="241"/>
    </row>
    <row r="329" spans="1:54" s="1280" customFormat="1" ht="26.1" customHeight="1">
      <c r="A329" s="261"/>
      <c r="B329" s="221"/>
      <c r="C329" s="227" t="s">
        <v>13336</v>
      </c>
      <c r="D329" s="227" t="s">
        <v>24454</v>
      </c>
      <c r="E329" s="227" t="s">
        <v>17148</v>
      </c>
      <c r="F329" s="227" t="s">
        <v>13336</v>
      </c>
      <c r="G329" s="227"/>
      <c r="H329" s="227"/>
      <c r="I329" s="227" t="s">
        <v>13336</v>
      </c>
      <c r="J329" s="228">
        <v>19230</v>
      </c>
      <c r="K329" s="228">
        <v>99</v>
      </c>
      <c r="L329" s="228">
        <v>99</v>
      </c>
      <c r="M329" s="227" t="s">
        <v>1979</v>
      </c>
      <c r="N329" s="227" t="s">
        <v>1979</v>
      </c>
      <c r="O329" s="244">
        <v>122</v>
      </c>
      <c r="P329" s="244">
        <v>99</v>
      </c>
      <c r="Q329" s="244">
        <v>11508</v>
      </c>
      <c r="R329" s="228" t="s">
        <v>2009</v>
      </c>
      <c r="S329" s="228" t="s">
        <v>2009</v>
      </c>
      <c r="T329" s="228"/>
      <c r="U329" s="228"/>
      <c r="V329" s="458"/>
      <c r="W329" s="227">
        <v>2023</v>
      </c>
      <c r="X329" s="228"/>
      <c r="Y329" s="228"/>
      <c r="Z329" s="228"/>
      <c r="AA329" s="228"/>
      <c r="AB329" s="228"/>
      <c r="AC329" s="228"/>
      <c r="AD329" s="400"/>
      <c r="AE329" s="227"/>
      <c r="AF329" s="227"/>
      <c r="AG329" s="233"/>
      <c r="AH329" s="233"/>
      <c r="AI329" s="233"/>
      <c r="AJ329" s="233"/>
      <c r="AK329" s="233"/>
      <c r="AL329" s="241"/>
      <c r="AM329" s="241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33"/>
      <c r="AX329" s="233"/>
      <c r="AY329" s="233"/>
      <c r="AZ329" s="233"/>
      <c r="BA329" s="233"/>
      <c r="BB329" s="241"/>
    </row>
    <row r="330" spans="1:54" s="1280" customFormat="1" ht="26.1" customHeight="1">
      <c r="A330" s="261"/>
      <c r="B330" s="221"/>
      <c r="C330" s="1901" t="s">
        <v>1874</v>
      </c>
      <c r="D330" s="1901" t="s">
        <v>24455</v>
      </c>
      <c r="E330" s="1901" t="s">
        <v>24456</v>
      </c>
      <c r="F330" s="1901" t="s">
        <v>1874</v>
      </c>
      <c r="G330" s="1901" t="s">
        <v>24457</v>
      </c>
      <c r="H330" s="227"/>
      <c r="I330" s="1901" t="s">
        <v>13239</v>
      </c>
      <c r="J330" s="1910">
        <v>30600</v>
      </c>
      <c r="K330" s="1910" t="s">
        <v>389</v>
      </c>
      <c r="L330" s="1910" t="s">
        <v>389</v>
      </c>
      <c r="M330" s="227" t="s">
        <v>24458</v>
      </c>
      <c r="N330" s="241" t="s">
        <v>290</v>
      </c>
      <c r="O330" s="244">
        <v>75</v>
      </c>
      <c r="P330" s="244">
        <v>65</v>
      </c>
      <c r="Q330" s="244">
        <v>6600</v>
      </c>
      <c r="R330" s="228"/>
      <c r="S330" s="228"/>
      <c r="T330" s="228"/>
      <c r="U330" s="228"/>
      <c r="V330" s="458"/>
      <c r="W330" s="227">
        <v>2011</v>
      </c>
      <c r="X330" s="228"/>
      <c r="Y330" s="228"/>
      <c r="Z330" s="228"/>
      <c r="AA330" s="228"/>
      <c r="AB330" s="228"/>
      <c r="AC330" s="228"/>
      <c r="AD330" s="400">
        <v>160</v>
      </c>
      <c r="AE330" s="227"/>
      <c r="AF330" s="227"/>
      <c r="AG330" s="233"/>
      <c r="AH330" s="233"/>
      <c r="AI330" s="233"/>
      <c r="AJ330" s="233"/>
      <c r="AK330" s="233"/>
      <c r="AL330" s="241"/>
      <c r="AM330" s="241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33"/>
      <c r="AX330" s="233"/>
      <c r="AY330" s="233"/>
      <c r="AZ330" s="233"/>
      <c r="BA330" s="233"/>
      <c r="BB330" s="1933" t="s">
        <v>26559</v>
      </c>
    </row>
    <row r="331" spans="1:54" s="1280" customFormat="1" ht="26.1" customHeight="1">
      <c r="A331" s="261" t="s">
        <v>150</v>
      </c>
      <c r="B331" s="221"/>
      <c r="C331" s="1901"/>
      <c r="D331" s="1901"/>
      <c r="E331" s="1901"/>
      <c r="F331" s="1901"/>
      <c r="G331" s="1901"/>
      <c r="H331" s="227"/>
      <c r="I331" s="1901"/>
      <c r="J331" s="1910"/>
      <c r="K331" s="1910"/>
      <c r="L331" s="1910"/>
      <c r="M331" s="227" t="s">
        <v>24458</v>
      </c>
      <c r="N331" s="241" t="s">
        <v>1979</v>
      </c>
      <c r="O331" s="244">
        <v>105</v>
      </c>
      <c r="P331" s="244">
        <v>91</v>
      </c>
      <c r="Q331" s="244">
        <v>12000</v>
      </c>
      <c r="R331" s="228"/>
      <c r="S331" s="228"/>
      <c r="T331" s="228"/>
      <c r="U331" s="228"/>
      <c r="V331" s="458"/>
      <c r="W331" s="227">
        <v>2011</v>
      </c>
      <c r="X331" s="228"/>
      <c r="Y331" s="228"/>
      <c r="Z331" s="228"/>
      <c r="AA331" s="228"/>
      <c r="AB331" s="228"/>
      <c r="AC331" s="228"/>
      <c r="AD331" s="400">
        <v>300</v>
      </c>
      <c r="AE331" s="227"/>
      <c r="AF331" s="227"/>
      <c r="AG331" s="233"/>
      <c r="AH331" s="233"/>
      <c r="AI331" s="233"/>
      <c r="AJ331" s="233"/>
      <c r="AK331" s="233"/>
      <c r="AL331" s="241"/>
      <c r="AM331" s="241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33"/>
      <c r="AX331" s="233"/>
      <c r="AY331" s="233"/>
      <c r="AZ331" s="233"/>
      <c r="BA331" s="233"/>
      <c r="BB331" s="1933"/>
    </row>
    <row r="332" spans="1:54" s="1280" customFormat="1" ht="26.1" customHeight="1">
      <c r="A332" s="261"/>
      <c r="B332" s="221"/>
      <c r="C332" s="1901"/>
      <c r="D332" s="1901"/>
      <c r="E332" s="1901"/>
      <c r="F332" s="1901"/>
      <c r="G332" s="1901"/>
      <c r="H332" s="227"/>
      <c r="I332" s="1901"/>
      <c r="J332" s="1910"/>
      <c r="K332" s="1910"/>
      <c r="L332" s="1910"/>
      <c r="M332" s="227" t="s">
        <v>24458</v>
      </c>
      <c r="N332" s="241" t="s">
        <v>290</v>
      </c>
      <c r="O332" s="244">
        <v>105</v>
      </c>
      <c r="P332" s="244">
        <v>91</v>
      </c>
      <c r="Q332" s="244">
        <v>12000</v>
      </c>
      <c r="R332" s="228"/>
      <c r="S332" s="228"/>
      <c r="T332" s="228"/>
      <c r="U332" s="228"/>
      <c r="V332" s="458"/>
      <c r="W332" s="227">
        <v>2011</v>
      </c>
      <c r="X332" s="228"/>
      <c r="Y332" s="228"/>
      <c r="Z332" s="228"/>
      <c r="AA332" s="228"/>
      <c r="AB332" s="228"/>
      <c r="AC332" s="228"/>
      <c r="AD332" s="400">
        <v>300</v>
      </c>
      <c r="AE332" s="227"/>
      <c r="AF332" s="227"/>
      <c r="AG332" s="233"/>
      <c r="AH332" s="233"/>
      <c r="AI332" s="233"/>
      <c r="AJ332" s="233"/>
      <c r="AK332" s="233"/>
      <c r="AL332" s="241"/>
      <c r="AM332" s="241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33"/>
      <c r="AX332" s="233"/>
      <c r="AY332" s="233"/>
      <c r="AZ332" s="233"/>
      <c r="BA332" s="233"/>
      <c r="BB332" s="1933"/>
    </row>
    <row r="333" spans="1:54" s="1280" customFormat="1" ht="26.1" customHeight="1">
      <c r="A333" s="261"/>
      <c r="B333" s="221"/>
      <c r="C333" s="227" t="s">
        <v>14247</v>
      </c>
      <c r="D333" s="227" t="s">
        <v>24459</v>
      </c>
      <c r="E333" s="227" t="s">
        <v>24460</v>
      </c>
      <c r="F333" s="227" t="s">
        <v>14247</v>
      </c>
      <c r="G333" s="227" t="s">
        <v>24353</v>
      </c>
      <c r="H333" s="227"/>
      <c r="I333" s="227" t="s">
        <v>24461</v>
      </c>
      <c r="J333" s="228">
        <v>70000</v>
      </c>
      <c r="K333" s="228"/>
      <c r="L333" s="228"/>
      <c r="M333" s="227" t="s">
        <v>1979</v>
      </c>
      <c r="N333" s="241" t="s">
        <v>1979</v>
      </c>
      <c r="O333" s="244">
        <v>110</v>
      </c>
      <c r="P333" s="244">
        <v>78</v>
      </c>
      <c r="Q333" s="244">
        <v>11000</v>
      </c>
      <c r="R333" s="228"/>
      <c r="S333" s="228"/>
      <c r="T333" s="228"/>
      <c r="U333" s="228"/>
      <c r="V333" s="458"/>
      <c r="W333" s="227">
        <v>2024</v>
      </c>
      <c r="X333" s="228"/>
      <c r="Y333" s="228"/>
      <c r="Z333" s="228"/>
      <c r="AA333" s="228"/>
      <c r="AB333" s="228"/>
      <c r="AC333" s="228"/>
      <c r="AD333" s="400">
        <v>9000</v>
      </c>
      <c r="AE333" s="227"/>
      <c r="AF333" s="227"/>
      <c r="AG333" s="233"/>
      <c r="AH333" s="233"/>
      <c r="AI333" s="233"/>
      <c r="AJ333" s="233"/>
      <c r="AK333" s="233"/>
      <c r="AL333" s="241"/>
      <c r="AM333" s="241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33"/>
      <c r="AX333" s="233"/>
      <c r="AY333" s="233"/>
      <c r="AZ333" s="233"/>
      <c r="BA333" s="233"/>
      <c r="BB333" s="241" t="s">
        <v>13749</v>
      </c>
    </row>
    <row r="334" spans="1:54" s="1280" customFormat="1" ht="26.1" customHeight="1">
      <c r="A334" s="261"/>
      <c r="B334" s="221"/>
      <c r="C334" s="227" t="s">
        <v>1877</v>
      </c>
      <c r="D334" s="227" t="s">
        <v>14685</v>
      </c>
      <c r="E334" s="227" t="s">
        <v>9956</v>
      </c>
      <c r="F334" s="227" t="s">
        <v>1877</v>
      </c>
      <c r="G334" s="227"/>
      <c r="H334" s="227"/>
      <c r="I334" s="227" t="s">
        <v>1877</v>
      </c>
      <c r="J334" s="228">
        <v>79200</v>
      </c>
      <c r="K334" s="228" t="s">
        <v>389</v>
      </c>
      <c r="L334" s="228" t="s">
        <v>389</v>
      </c>
      <c r="M334" s="227" t="s">
        <v>310</v>
      </c>
      <c r="N334" s="241" t="s">
        <v>148</v>
      </c>
      <c r="O334" s="244">
        <v>116</v>
      </c>
      <c r="P334" s="244">
        <v>90</v>
      </c>
      <c r="Q334" s="244">
        <v>79200</v>
      </c>
      <c r="R334" s="228"/>
      <c r="S334" s="228"/>
      <c r="T334" s="228"/>
      <c r="U334" s="228"/>
      <c r="V334" s="458"/>
      <c r="W334" s="227">
        <v>2015</v>
      </c>
      <c r="X334" s="228"/>
      <c r="Y334" s="228"/>
      <c r="Z334" s="228"/>
      <c r="AA334" s="228"/>
      <c r="AB334" s="228"/>
      <c r="AC334" s="228"/>
      <c r="AD334" s="400" t="s">
        <v>389</v>
      </c>
      <c r="AE334" s="227"/>
      <c r="AF334" s="227"/>
      <c r="AG334" s="233"/>
      <c r="AH334" s="233"/>
      <c r="AI334" s="233"/>
      <c r="AJ334" s="233"/>
      <c r="AK334" s="233"/>
      <c r="AL334" s="241"/>
      <c r="AM334" s="241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33"/>
      <c r="AX334" s="233"/>
      <c r="AY334" s="233"/>
      <c r="AZ334" s="233"/>
      <c r="BA334" s="233"/>
      <c r="BB334" s="241" t="s">
        <v>1930</v>
      </c>
    </row>
    <row r="335" spans="1:54" s="1280" customFormat="1" ht="50.1" customHeight="1">
      <c r="A335" s="261"/>
      <c r="B335" s="221"/>
      <c r="C335" s="227" t="s">
        <v>1877</v>
      </c>
      <c r="D335" s="227" t="s">
        <v>24462</v>
      </c>
      <c r="E335" s="227" t="s">
        <v>9957</v>
      </c>
      <c r="F335" s="227" t="s">
        <v>1877</v>
      </c>
      <c r="G335" s="227"/>
      <c r="H335" s="227"/>
      <c r="I335" s="227" t="s">
        <v>1877</v>
      </c>
      <c r="J335" s="228">
        <v>43030</v>
      </c>
      <c r="K335" s="228" t="s">
        <v>389</v>
      </c>
      <c r="L335" s="228" t="s">
        <v>389</v>
      </c>
      <c r="M335" s="324" t="s">
        <v>17149</v>
      </c>
      <c r="N335" s="447" t="s">
        <v>26560</v>
      </c>
      <c r="O335" s="244">
        <v>110</v>
      </c>
      <c r="P335" s="244">
        <v>93</v>
      </c>
      <c r="Q335" s="244">
        <v>43030</v>
      </c>
      <c r="R335" s="228"/>
      <c r="S335" s="228"/>
      <c r="T335" s="228"/>
      <c r="U335" s="228"/>
      <c r="V335" s="458"/>
      <c r="W335" s="227" t="s">
        <v>389</v>
      </c>
      <c r="X335" s="228"/>
      <c r="Y335" s="228"/>
      <c r="Z335" s="228"/>
      <c r="AA335" s="228"/>
      <c r="AB335" s="228"/>
      <c r="AC335" s="228"/>
      <c r="AD335" s="400" t="s">
        <v>389</v>
      </c>
      <c r="AE335" s="227"/>
      <c r="AF335" s="227"/>
      <c r="AG335" s="233"/>
      <c r="AH335" s="233"/>
      <c r="AI335" s="233"/>
      <c r="AJ335" s="233"/>
      <c r="AK335" s="233"/>
      <c r="AL335" s="241"/>
      <c r="AM335" s="241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33"/>
      <c r="AX335" s="233"/>
      <c r="AY335" s="233"/>
      <c r="AZ335" s="233"/>
      <c r="BA335" s="233"/>
      <c r="BB335" s="241" t="s">
        <v>2175</v>
      </c>
    </row>
    <row r="336" spans="1:54" s="1280" customFormat="1" ht="26.1" customHeight="1">
      <c r="A336" s="261" t="s">
        <v>150</v>
      </c>
      <c r="B336" s="221"/>
      <c r="C336" s="227" t="s">
        <v>1877</v>
      </c>
      <c r="D336" s="227" t="s">
        <v>24463</v>
      </c>
      <c r="E336" s="227" t="s">
        <v>9958</v>
      </c>
      <c r="F336" s="227" t="s">
        <v>1877</v>
      </c>
      <c r="G336" s="227"/>
      <c r="H336" s="227"/>
      <c r="I336" s="227" t="s">
        <v>1877</v>
      </c>
      <c r="J336" s="228">
        <v>11700</v>
      </c>
      <c r="K336" s="228" t="s">
        <v>389</v>
      </c>
      <c r="L336" s="228" t="s">
        <v>389</v>
      </c>
      <c r="M336" s="227" t="s">
        <v>310</v>
      </c>
      <c r="N336" s="241" t="s">
        <v>148</v>
      </c>
      <c r="O336" s="244">
        <v>120</v>
      </c>
      <c r="P336" s="244">
        <v>95</v>
      </c>
      <c r="Q336" s="244">
        <v>11700</v>
      </c>
      <c r="R336" s="228"/>
      <c r="S336" s="228"/>
      <c r="T336" s="228"/>
      <c r="U336" s="228"/>
      <c r="V336" s="458"/>
      <c r="W336" s="227">
        <v>2018</v>
      </c>
      <c r="X336" s="228"/>
      <c r="Y336" s="228"/>
      <c r="Z336" s="228"/>
      <c r="AA336" s="228"/>
      <c r="AB336" s="228"/>
      <c r="AC336" s="228"/>
      <c r="AD336" s="400" t="s">
        <v>389</v>
      </c>
      <c r="AE336" s="227"/>
      <c r="AF336" s="227"/>
      <c r="AG336" s="233"/>
      <c r="AH336" s="233"/>
      <c r="AI336" s="233"/>
      <c r="AJ336" s="233"/>
      <c r="AK336" s="233"/>
      <c r="AL336" s="241"/>
      <c r="AM336" s="241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33"/>
      <c r="AX336" s="233"/>
      <c r="AY336" s="233"/>
      <c r="AZ336" s="233"/>
      <c r="BA336" s="233"/>
      <c r="BB336" s="241" t="s">
        <v>1440</v>
      </c>
    </row>
    <row r="337" spans="1:54" s="1280" customFormat="1" ht="26.1" customHeight="1">
      <c r="A337" s="261"/>
      <c r="B337" s="221"/>
      <c r="C337" s="227" t="s">
        <v>1877</v>
      </c>
      <c r="D337" s="227" t="s">
        <v>24411</v>
      </c>
      <c r="E337" s="227" t="s">
        <v>11201</v>
      </c>
      <c r="F337" s="227" t="s">
        <v>1877</v>
      </c>
      <c r="G337" s="227"/>
      <c r="H337" s="227"/>
      <c r="I337" s="227" t="s">
        <v>1877</v>
      </c>
      <c r="J337" s="228">
        <v>38722</v>
      </c>
      <c r="K337" s="228" t="s">
        <v>389</v>
      </c>
      <c r="L337" s="228" t="s">
        <v>389</v>
      </c>
      <c r="M337" s="227" t="s">
        <v>310</v>
      </c>
      <c r="N337" s="241" t="s">
        <v>148</v>
      </c>
      <c r="O337" s="244">
        <v>76</v>
      </c>
      <c r="P337" s="244">
        <v>70</v>
      </c>
      <c r="Q337" s="244">
        <v>10155</v>
      </c>
      <c r="R337" s="228"/>
      <c r="S337" s="228"/>
      <c r="T337" s="228"/>
      <c r="U337" s="228"/>
      <c r="V337" s="458"/>
      <c r="W337" s="227">
        <v>2017</v>
      </c>
      <c r="X337" s="228"/>
      <c r="Y337" s="228"/>
      <c r="Z337" s="228"/>
      <c r="AA337" s="228"/>
      <c r="AB337" s="228"/>
      <c r="AC337" s="228"/>
      <c r="AD337" s="400" t="s">
        <v>389</v>
      </c>
      <c r="AE337" s="227"/>
      <c r="AF337" s="227"/>
      <c r="AG337" s="233"/>
      <c r="AH337" s="233"/>
      <c r="AI337" s="233"/>
      <c r="AJ337" s="233"/>
      <c r="AK337" s="233"/>
      <c r="AL337" s="241"/>
      <c r="AM337" s="241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33"/>
      <c r="AX337" s="233"/>
      <c r="AY337" s="233"/>
      <c r="AZ337" s="233"/>
      <c r="BA337" s="233"/>
      <c r="BB337" s="241" t="s">
        <v>711</v>
      </c>
    </row>
    <row r="338" spans="1:54" s="1280" customFormat="1" ht="24" customHeight="1">
      <c r="A338" s="261"/>
      <c r="B338" s="221"/>
      <c r="C338" s="227" t="s">
        <v>5903</v>
      </c>
      <c r="D338" s="227" t="s">
        <v>24464</v>
      </c>
      <c r="E338" s="227" t="s">
        <v>9959</v>
      </c>
      <c r="F338" s="227" t="s">
        <v>5903</v>
      </c>
      <c r="G338" s="227"/>
      <c r="H338" s="227"/>
      <c r="I338" s="227" t="s">
        <v>5903</v>
      </c>
      <c r="J338" s="228">
        <v>10800</v>
      </c>
      <c r="K338" s="228" t="s">
        <v>389</v>
      </c>
      <c r="L338" s="228" t="s">
        <v>389</v>
      </c>
      <c r="M338" s="227" t="s">
        <v>310</v>
      </c>
      <c r="N338" s="241" t="s">
        <v>310</v>
      </c>
      <c r="O338" s="244">
        <v>110</v>
      </c>
      <c r="P338" s="244">
        <v>90</v>
      </c>
      <c r="Q338" s="244">
        <v>9824</v>
      </c>
      <c r="R338" s="228"/>
      <c r="S338" s="228"/>
      <c r="T338" s="228"/>
      <c r="U338" s="228"/>
      <c r="V338" s="458"/>
      <c r="W338" s="227">
        <v>2012</v>
      </c>
      <c r="X338" s="228"/>
      <c r="Y338" s="228"/>
      <c r="Z338" s="228"/>
      <c r="AA338" s="228"/>
      <c r="AB338" s="228"/>
      <c r="AC338" s="228"/>
      <c r="AD338" s="228">
        <v>60</v>
      </c>
      <c r="AE338" s="227"/>
      <c r="AF338" s="227"/>
      <c r="AG338" s="233"/>
      <c r="AH338" s="233"/>
      <c r="AI338" s="233"/>
      <c r="AJ338" s="233"/>
      <c r="AK338" s="233"/>
      <c r="AL338" s="241"/>
      <c r="AM338" s="241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33"/>
      <c r="AX338" s="233"/>
      <c r="AY338" s="233"/>
      <c r="AZ338" s="233"/>
      <c r="BA338" s="233"/>
      <c r="BB338" s="241"/>
    </row>
    <row r="339" spans="1:54" s="1280" customFormat="1" ht="24" customHeight="1">
      <c r="A339" s="261" t="s">
        <v>150</v>
      </c>
      <c r="B339" s="221"/>
      <c r="C339" s="227" t="s">
        <v>5906</v>
      </c>
      <c r="D339" s="227" t="s">
        <v>24465</v>
      </c>
      <c r="E339" s="227" t="s">
        <v>9960</v>
      </c>
      <c r="F339" s="227" t="s">
        <v>5906</v>
      </c>
      <c r="G339" s="227" t="s">
        <v>24466</v>
      </c>
      <c r="H339" s="360"/>
      <c r="I339" s="227" t="s">
        <v>9961</v>
      </c>
      <c r="J339" s="228">
        <v>16661</v>
      </c>
      <c r="K339" s="228" t="s">
        <v>389</v>
      </c>
      <c r="L339" s="228" t="s">
        <v>389</v>
      </c>
      <c r="M339" s="227" t="s">
        <v>310</v>
      </c>
      <c r="N339" s="227" t="s">
        <v>310</v>
      </c>
      <c r="O339" s="228">
        <v>110</v>
      </c>
      <c r="P339" s="228">
        <v>91</v>
      </c>
      <c r="Q339" s="228">
        <v>10120</v>
      </c>
      <c r="R339" s="228"/>
      <c r="S339" s="228"/>
      <c r="T339" s="228"/>
      <c r="U339" s="228"/>
      <c r="V339" s="458"/>
      <c r="W339" s="227">
        <v>2010</v>
      </c>
      <c r="X339" s="228"/>
      <c r="Y339" s="228"/>
      <c r="Z339" s="228"/>
      <c r="AA339" s="228"/>
      <c r="AB339" s="228"/>
      <c r="AC339" s="228"/>
      <c r="AD339" s="228">
        <v>200</v>
      </c>
      <c r="AE339" s="227"/>
      <c r="AF339" s="227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33"/>
      <c r="AX339" s="233"/>
      <c r="AY339" s="233"/>
      <c r="AZ339" s="233"/>
      <c r="BA339" s="233"/>
      <c r="BB339" s="233"/>
    </row>
    <row r="340" spans="1:54" s="1280" customFormat="1" ht="24" customHeight="1">
      <c r="A340" s="261"/>
      <c r="B340" s="221"/>
      <c r="C340" s="227" t="s">
        <v>5910</v>
      </c>
      <c r="D340" s="227" t="s">
        <v>24467</v>
      </c>
      <c r="E340" s="227" t="s">
        <v>14208</v>
      </c>
      <c r="F340" s="227" t="s">
        <v>5910</v>
      </c>
      <c r="G340" s="227"/>
      <c r="H340" s="360"/>
      <c r="I340" s="227" t="s">
        <v>5910</v>
      </c>
      <c r="J340" s="228">
        <v>29000</v>
      </c>
      <c r="K340" s="228" t="s">
        <v>389</v>
      </c>
      <c r="L340" s="228" t="s">
        <v>389</v>
      </c>
      <c r="M340" s="227" t="s">
        <v>1979</v>
      </c>
      <c r="N340" s="227" t="s">
        <v>1979</v>
      </c>
      <c r="O340" s="228">
        <v>110</v>
      </c>
      <c r="P340" s="228">
        <v>90</v>
      </c>
      <c r="Q340" s="228">
        <v>16000</v>
      </c>
      <c r="R340" s="228"/>
      <c r="S340" s="228"/>
      <c r="T340" s="228"/>
      <c r="U340" s="228"/>
      <c r="V340" s="458"/>
      <c r="W340" s="227">
        <v>2017</v>
      </c>
      <c r="X340" s="228"/>
      <c r="Y340" s="228"/>
      <c r="Z340" s="228"/>
      <c r="AA340" s="228"/>
      <c r="AB340" s="228"/>
      <c r="AC340" s="228"/>
      <c r="AD340" s="228">
        <v>320</v>
      </c>
      <c r="AE340" s="227"/>
      <c r="AF340" s="227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33"/>
      <c r="AX340" s="233"/>
      <c r="AY340" s="233"/>
      <c r="AZ340" s="233"/>
      <c r="BA340" s="233"/>
      <c r="BB340" s="233"/>
    </row>
    <row r="341" spans="1:54" s="1280" customFormat="1" ht="24" customHeight="1">
      <c r="A341" s="261"/>
      <c r="B341" s="221"/>
      <c r="C341" s="227" t="s">
        <v>5913</v>
      </c>
      <c r="D341" s="227" t="s">
        <v>14209</v>
      </c>
      <c r="E341" s="227" t="s">
        <v>12191</v>
      </c>
      <c r="F341" s="227" t="s">
        <v>5913</v>
      </c>
      <c r="G341" s="227" t="s">
        <v>24468</v>
      </c>
      <c r="H341" s="360"/>
      <c r="I341" s="227" t="s">
        <v>5913</v>
      </c>
      <c r="J341" s="228">
        <v>12422</v>
      </c>
      <c r="K341" s="228" t="s">
        <v>389</v>
      </c>
      <c r="L341" s="228" t="s">
        <v>389</v>
      </c>
      <c r="M341" s="227" t="s">
        <v>290</v>
      </c>
      <c r="N341" s="227" t="s">
        <v>290</v>
      </c>
      <c r="O341" s="228">
        <v>105</v>
      </c>
      <c r="P341" s="228">
        <v>103</v>
      </c>
      <c r="Q341" s="228">
        <v>8438</v>
      </c>
      <c r="R341" s="228"/>
      <c r="S341" s="228"/>
      <c r="T341" s="228"/>
      <c r="U341" s="228"/>
      <c r="V341" s="458"/>
      <c r="W341" s="227">
        <v>2019</v>
      </c>
      <c r="X341" s="228"/>
      <c r="Y341" s="228"/>
      <c r="Z341" s="228"/>
      <c r="AA341" s="228"/>
      <c r="AB341" s="228"/>
      <c r="AC341" s="228"/>
      <c r="AD341" s="228">
        <v>1000</v>
      </c>
      <c r="AE341" s="227"/>
      <c r="AF341" s="227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33"/>
      <c r="AX341" s="233"/>
      <c r="AY341" s="233"/>
      <c r="AZ341" s="233"/>
      <c r="BA341" s="233"/>
      <c r="BB341" s="233" t="s">
        <v>17615</v>
      </c>
    </row>
    <row r="342" spans="1:54" s="1280" customFormat="1" ht="24" customHeight="1">
      <c r="A342" s="261" t="s">
        <v>150</v>
      </c>
      <c r="B342" s="221"/>
      <c r="C342" s="227" t="s">
        <v>5913</v>
      </c>
      <c r="D342" s="227" t="s">
        <v>14209</v>
      </c>
      <c r="E342" s="227" t="s">
        <v>12192</v>
      </c>
      <c r="F342" s="227" t="s">
        <v>5913</v>
      </c>
      <c r="G342" s="227" t="s">
        <v>24468</v>
      </c>
      <c r="H342" s="360"/>
      <c r="I342" s="227" t="s">
        <v>5913</v>
      </c>
      <c r="J342" s="228">
        <v>10455</v>
      </c>
      <c r="K342" s="228" t="s">
        <v>389</v>
      </c>
      <c r="L342" s="228" t="s">
        <v>389</v>
      </c>
      <c r="M342" s="227" t="s">
        <v>1979</v>
      </c>
      <c r="N342" s="227" t="s">
        <v>1979</v>
      </c>
      <c r="O342" s="228">
        <v>105</v>
      </c>
      <c r="P342" s="228">
        <v>103</v>
      </c>
      <c r="Q342" s="228">
        <v>7235</v>
      </c>
      <c r="R342" s="228"/>
      <c r="S342" s="228"/>
      <c r="T342" s="228"/>
      <c r="U342" s="228"/>
      <c r="V342" s="458"/>
      <c r="W342" s="227">
        <v>2013</v>
      </c>
      <c r="X342" s="228"/>
      <c r="Y342" s="228"/>
      <c r="Z342" s="228"/>
      <c r="AA342" s="228"/>
      <c r="AB342" s="228"/>
      <c r="AC342" s="228"/>
      <c r="AD342" s="228">
        <v>950</v>
      </c>
      <c r="AE342" s="227"/>
      <c r="AF342" s="227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 t="s">
        <v>17616</v>
      </c>
    </row>
    <row r="343" spans="1:54" s="1280" customFormat="1" ht="24" customHeight="1">
      <c r="A343" s="261"/>
      <c r="B343" s="221"/>
      <c r="C343" s="227" t="s">
        <v>14265</v>
      </c>
      <c r="D343" s="227" t="s">
        <v>24469</v>
      </c>
      <c r="E343" s="227" t="s">
        <v>24470</v>
      </c>
      <c r="F343" s="227" t="s">
        <v>14265</v>
      </c>
      <c r="G343" s="227"/>
      <c r="H343" s="360"/>
      <c r="I343" s="227" t="s">
        <v>14265</v>
      </c>
      <c r="J343" s="228">
        <v>28300</v>
      </c>
      <c r="K343" s="228"/>
      <c r="L343" s="228"/>
      <c r="M343" s="227" t="s">
        <v>2003</v>
      </c>
      <c r="N343" s="227" t="s">
        <v>2003</v>
      </c>
      <c r="O343" s="228">
        <v>110</v>
      </c>
      <c r="P343" s="228">
        <v>95</v>
      </c>
      <c r="Q343" s="228">
        <v>8820</v>
      </c>
      <c r="R343" s="228"/>
      <c r="S343" s="228"/>
      <c r="T343" s="228"/>
      <c r="U343" s="228"/>
      <c r="V343" s="458"/>
      <c r="W343" s="227">
        <v>2024</v>
      </c>
      <c r="X343" s="228"/>
      <c r="Y343" s="228"/>
      <c r="Z343" s="228"/>
      <c r="AA343" s="228"/>
      <c r="AB343" s="228"/>
      <c r="AC343" s="228"/>
      <c r="AD343" s="228">
        <v>1160</v>
      </c>
      <c r="AE343" s="227"/>
      <c r="AF343" s="227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33"/>
      <c r="AX343" s="233"/>
      <c r="AY343" s="233"/>
      <c r="AZ343" s="233"/>
      <c r="BA343" s="233"/>
      <c r="BB343" s="233" t="s">
        <v>24471</v>
      </c>
    </row>
    <row r="344" spans="1:54" s="1280" customFormat="1" ht="24" customHeight="1">
      <c r="A344" s="261"/>
      <c r="B344" s="221"/>
      <c r="C344" s="227" t="s">
        <v>5915</v>
      </c>
      <c r="D344" s="227" t="s">
        <v>24472</v>
      </c>
      <c r="E344" s="227" t="s">
        <v>9962</v>
      </c>
      <c r="F344" s="227" t="s">
        <v>5915</v>
      </c>
      <c r="G344" s="227" t="s">
        <v>24473</v>
      </c>
      <c r="H344" s="360"/>
      <c r="I344" s="227" t="s">
        <v>24473</v>
      </c>
      <c r="J344" s="228">
        <v>24749</v>
      </c>
      <c r="K344" s="228">
        <v>8530</v>
      </c>
      <c r="L344" s="228">
        <v>18000</v>
      </c>
      <c r="M344" s="227" t="s">
        <v>310</v>
      </c>
      <c r="N344" s="227" t="s">
        <v>310</v>
      </c>
      <c r="O344" s="228">
        <v>100</v>
      </c>
      <c r="P344" s="228">
        <v>96</v>
      </c>
      <c r="Q344" s="228">
        <v>18000</v>
      </c>
      <c r="R344" s="228"/>
      <c r="S344" s="228">
        <v>1000</v>
      </c>
      <c r="T344" s="228"/>
      <c r="U344" s="228"/>
      <c r="V344" s="458"/>
      <c r="W344" s="227">
        <v>2009</v>
      </c>
      <c r="X344" s="228"/>
      <c r="Y344" s="228"/>
      <c r="Z344" s="228"/>
      <c r="AA344" s="228"/>
      <c r="AB344" s="228"/>
      <c r="AC344" s="228"/>
      <c r="AD344" s="228"/>
      <c r="AE344" s="227"/>
      <c r="AF344" s="227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</row>
    <row r="345" spans="1:54" s="1280" customFormat="1" ht="24" customHeight="1">
      <c r="A345" s="261"/>
      <c r="B345" s="221"/>
      <c r="C345" s="227" t="s">
        <v>5925</v>
      </c>
      <c r="D345" s="227" t="s">
        <v>24426</v>
      </c>
      <c r="E345" s="227" t="s">
        <v>9963</v>
      </c>
      <c r="F345" s="227" t="s">
        <v>5925</v>
      </c>
      <c r="G345" s="227"/>
      <c r="H345" s="360"/>
      <c r="I345" s="227" t="s">
        <v>5925</v>
      </c>
      <c r="J345" s="228">
        <v>76872</v>
      </c>
      <c r="K345" s="228">
        <v>62</v>
      </c>
      <c r="L345" s="228">
        <v>125</v>
      </c>
      <c r="M345" s="227" t="s">
        <v>290</v>
      </c>
      <c r="N345" s="227" t="s">
        <v>290</v>
      </c>
      <c r="O345" s="228">
        <v>110</v>
      </c>
      <c r="P345" s="228">
        <v>98</v>
      </c>
      <c r="Q345" s="228">
        <v>10780</v>
      </c>
      <c r="R345" s="228">
        <v>80</v>
      </c>
      <c r="S345" s="228">
        <v>1000</v>
      </c>
      <c r="T345" s="228"/>
      <c r="U345" s="228"/>
      <c r="V345" s="458"/>
      <c r="W345" s="227">
        <v>2012</v>
      </c>
      <c r="X345" s="228"/>
      <c r="Y345" s="228"/>
      <c r="Z345" s="228"/>
      <c r="AA345" s="228"/>
      <c r="AB345" s="228"/>
      <c r="AC345" s="228"/>
      <c r="AD345" s="228">
        <v>1500</v>
      </c>
      <c r="AE345" s="227"/>
      <c r="AF345" s="227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33"/>
      <c r="AX345" s="233"/>
      <c r="AY345" s="233"/>
      <c r="AZ345" s="233"/>
      <c r="BA345" s="233"/>
      <c r="BB345" s="233"/>
    </row>
    <row r="346" spans="1:54" s="1280" customFormat="1" ht="24" customHeight="1">
      <c r="A346" s="261"/>
      <c r="B346" s="221"/>
      <c r="C346" s="227" t="s">
        <v>5932</v>
      </c>
      <c r="D346" s="227" t="s">
        <v>14210</v>
      </c>
      <c r="E346" s="227" t="s">
        <v>9964</v>
      </c>
      <c r="F346" s="227" t="s">
        <v>5932</v>
      </c>
      <c r="G346" s="227"/>
      <c r="H346" s="360"/>
      <c r="I346" s="227" t="s">
        <v>24474</v>
      </c>
      <c r="J346" s="228">
        <v>9709</v>
      </c>
      <c r="K346" s="228" t="s">
        <v>389</v>
      </c>
      <c r="L346" s="228" t="s">
        <v>389</v>
      </c>
      <c r="M346" s="227" t="s">
        <v>290</v>
      </c>
      <c r="N346" s="227" t="s">
        <v>290</v>
      </c>
      <c r="O346" s="228">
        <v>100</v>
      </c>
      <c r="P346" s="228">
        <v>92</v>
      </c>
      <c r="Q346" s="228">
        <v>9709</v>
      </c>
      <c r="R346" s="228"/>
      <c r="S346" s="228"/>
      <c r="T346" s="228"/>
      <c r="U346" s="228"/>
      <c r="V346" s="458"/>
      <c r="W346" s="227">
        <v>2017</v>
      </c>
      <c r="X346" s="228"/>
      <c r="Y346" s="228"/>
      <c r="Z346" s="228"/>
      <c r="AA346" s="228"/>
      <c r="AB346" s="228"/>
      <c r="AC346" s="228"/>
      <c r="AD346" s="228"/>
      <c r="AE346" s="227"/>
      <c r="AF346" s="227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</row>
    <row r="347" spans="1:54" s="1280" customFormat="1" ht="24" customHeight="1">
      <c r="A347" s="261"/>
      <c r="B347" s="221"/>
      <c r="C347" s="227" t="s">
        <v>5932</v>
      </c>
      <c r="D347" s="227" t="s">
        <v>14210</v>
      </c>
      <c r="E347" s="227" t="s">
        <v>9965</v>
      </c>
      <c r="F347" s="227" t="s">
        <v>5932</v>
      </c>
      <c r="G347" s="227"/>
      <c r="H347" s="360"/>
      <c r="I347" s="227" t="s">
        <v>24474</v>
      </c>
      <c r="J347" s="228">
        <v>10797</v>
      </c>
      <c r="K347" s="228" t="s">
        <v>389</v>
      </c>
      <c r="L347" s="228" t="s">
        <v>389</v>
      </c>
      <c r="M347" s="227" t="s">
        <v>290</v>
      </c>
      <c r="N347" s="227" t="s">
        <v>290</v>
      </c>
      <c r="O347" s="228">
        <v>120</v>
      </c>
      <c r="P347" s="228">
        <v>92</v>
      </c>
      <c r="Q347" s="228">
        <v>9790</v>
      </c>
      <c r="R347" s="228">
        <v>80</v>
      </c>
      <c r="S347" s="228">
        <v>80</v>
      </c>
      <c r="T347" s="228"/>
      <c r="U347" s="228"/>
      <c r="V347" s="458"/>
      <c r="W347" s="227">
        <v>2017</v>
      </c>
      <c r="X347" s="228"/>
      <c r="Y347" s="228"/>
      <c r="Z347" s="228"/>
      <c r="AA347" s="228"/>
      <c r="AB347" s="228"/>
      <c r="AC347" s="228"/>
      <c r="AD347" s="228">
        <v>4400</v>
      </c>
      <c r="AE347" s="227"/>
      <c r="AF347" s="227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33"/>
      <c r="AX347" s="233"/>
      <c r="AY347" s="233"/>
      <c r="AZ347" s="233"/>
      <c r="BA347" s="233"/>
      <c r="BB347" s="233"/>
    </row>
    <row r="348" spans="1:54" s="1280" customFormat="1" ht="24" customHeight="1">
      <c r="A348" s="261"/>
      <c r="B348" s="221"/>
      <c r="C348" s="227" t="s">
        <v>5932</v>
      </c>
      <c r="D348" s="227" t="s">
        <v>14210</v>
      </c>
      <c r="E348" s="227" t="s">
        <v>9966</v>
      </c>
      <c r="F348" s="227" t="s">
        <v>5932</v>
      </c>
      <c r="G348" s="227"/>
      <c r="H348" s="360"/>
      <c r="I348" s="227" t="s">
        <v>24474</v>
      </c>
      <c r="J348" s="228">
        <v>9901</v>
      </c>
      <c r="K348" s="228" t="s">
        <v>389</v>
      </c>
      <c r="L348" s="228" t="s">
        <v>389</v>
      </c>
      <c r="M348" s="227" t="s">
        <v>290</v>
      </c>
      <c r="N348" s="227" t="s">
        <v>290</v>
      </c>
      <c r="O348" s="228">
        <v>100</v>
      </c>
      <c r="P348" s="228">
        <v>92</v>
      </c>
      <c r="Q348" s="228">
        <v>9901</v>
      </c>
      <c r="R348" s="228"/>
      <c r="S348" s="228"/>
      <c r="T348" s="228"/>
      <c r="U348" s="228"/>
      <c r="V348" s="458"/>
      <c r="W348" s="227">
        <v>2017</v>
      </c>
      <c r="X348" s="228"/>
      <c r="Y348" s="228"/>
      <c r="Z348" s="228"/>
      <c r="AA348" s="228"/>
      <c r="AB348" s="228"/>
      <c r="AC348" s="228"/>
      <c r="AD348" s="228">
        <v>823</v>
      </c>
      <c r="AE348" s="227"/>
      <c r="AF348" s="227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</row>
    <row r="349" spans="1:54" s="1280" customFormat="1" ht="24" customHeight="1">
      <c r="A349" s="261"/>
      <c r="B349" s="221"/>
      <c r="C349" s="241" t="s">
        <v>5979</v>
      </c>
      <c r="D349" s="241" t="s">
        <v>24431</v>
      </c>
      <c r="E349" s="241" t="s">
        <v>9967</v>
      </c>
      <c r="F349" s="241" t="s">
        <v>5979</v>
      </c>
      <c r="G349" s="241"/>
      <c r="H349" s="241"/>
      <c r="I349" s="241" t="s">
        <v>14211</v>
      </c>
      <c r="J349" s="244">
        <v>17000</v>
      </c>
      <c r="K349" s="244" t="s">
        <v>389</v>
      </c>
      <c r="L349" s="244" t="s">
        <v>389</v>
      </c>
      <c r="M349" s="241" t="s">
        <v>290</v>
      </c>
      <c r="N349" s="241" t="s">
        <v>310</v>
      </c>
      <c r="O349" s="244">
        <v>110</v>
      </c>
      <c r="P349" s="244">
        <v>90</v>
      </c>
      <c r="Q349" s="244">
        <v>9000</v>
      </c>
      <c r="R349" s="244"/>
      <c r="S349" s="244"/>
      <c r="T349" s="241"/>
      <c r="U349" s="241"/>
      <c r="V349" s="458"/>
      <c r="W349" s="241">
        <v>2018</v>
      </c>
      <c r="X349" s="241"/>
      <c r="Y349" s="241"/>
      <c r="Z349" s="241"/>
      <c r="AA349" s="241"/>
      <c r="AB349" s="241"/>
      <c r="AC349" s="241"/>
      <c r="AD349" s="244">
        <v>600</v>
      </c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  <c r="BA349" s="241"/>
      <c r="BB349" s="241" t="s">
        <v>12567</v>
      </c>
    </row>
    <row r="350" spans="1:54" s="1280" customFormat="1" ht="24" customHeight="1">
      <c r="A350" s="261"/>
      <c r="B350" s="221"/>
      <c r="C350" s="241" t="s">
        <v>1878</v>
      </c>
      <c r="D350" s="241" t="s">
        <v>24475</v>
      </c>
      <c r="E350" s="241" t="s">
        <v>9968</v>
      </c>
      <c r="F350" s="241" t="s">
        <v>1878</v>
      </c>
      <c r="G350" s="241"/>
      <c r="H350" s="241"/>
      <c r="I350" s="241" t="s">
        <v>9969</v>
      </c>
      <c r="J350" s="244">
        <v>26165</v>
      </c>
      <c r="K350" s="244" t="s">
        <v>389</v>
      </c>
      <c r="L350" s="244" t="s">
        <v>389</v>
      </c>
      <c r="M350" s="241" t="s">
        <v>1979</v>
      </c>
      <c r="N350" s="241" t="s">
        <v>310</v>
      </c>
      <c r="O350" s="244">
        <v>105</v>
      </c>
      <c r="P350" s="244">
        <v>91</v>
      </c>
      <c r="Q350" s="244">
        <v>19012</v>
      </c>
      <c r="R350" s="244"/>
      <c r="S350" s="244"/>
      <c r="T350" s="241"/>
      <c r="U350" s="241"/>
      <c r="V350" s="458"/>
      <c r="W350" s="241">
        <v>2013</v>
      </c>
      <c r="X350" s="241"/>
      <c r="Y350" s="241"/>
      <c r="Z350" s="241"/>
      <c r="AA350" s="241"/>
      <c r="AB350" s="241"/>
      <c r="AC350" s="241"/>
      <c r="AD350" s="244">
        <v>520</v>
      </c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  <c r="BA350" s="241"/>
      <c r="BB350" s="241" t="s">
        <v>711</v>
      </c>
    </row>
    <row r="351" spans="1:54" s="1280" customFormat="1" ht="24" customHeight="1">
      <c r="A351" s="208"/>
      <c r="B351" s="221"/>
      <c r="C351" s="227" t="s">
        <v>5940</v>
      </c>
      <c r="D351" s="227" t="s">
        <v>24476</v>
      </c>
      <c r="E351" s="227" t="s">
        <v>9970</v>
      </c>
      <c r="F351" s="227" t="s">
        <v>5940</v>
      </c>
      <c r="G351" s="227"/>
      <c r="H351" s="360"/>
      <c r="I351" s="227" t="s">
        <v>5940</v>
      </c>
      <c r="J351" s="228">
        <v>9392</v>
      </c>
      <c r="K351" s="228" t="s">
        <v>389</v>
      </c>
      <c r="L351" s="228" t="s">
        <v>389</v>
      </c>
      <c r="M351" s="227" t="s">
        <v>310</v>
      </c>
      <c r="N351" s="227" t="s">
        <v>310</v>
      </c>
      <c r="O351" s="228">
        <v>80</v>
      </c>
      <c r="P351" s="228">
        <v>70</v>
      </c>
      <c r="Q351" s="228">
        <v>9392</v>
      </c>
      <c r="R351" s="228"/>
      <c r="S351" s="228"/>
      <c r="T351" s="228"/>
      <c r="U351" s="228"/>
      <c r="V351" s="458"/>
      <c r="W351" s="227">
        <v>2012</v>
      </c>
      <c r="X351" s="228"/>
      <c r="Y351" s="228"/>
      <c r="Z351" s="228"/>
      <c r="AA351" s="228"/>
      <c r="AB351" s="228"/>
      <c r="AC351" s="228"/>
      <c r="AD351" s="228">
        <v>136</v>
      </c>
      <c r="AE351" s="227"/>
      <c r="AF351" s="227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33"/>
      <c r="AX351" s="233"/>
      <c r="AY351" s="233"/>
      <c r="AZ351" s="233"/>
      <c r="BA351" s="233"/>
      <c r="BB351" s="241"/>
    </row>
    <row r="352" spans="1:54" s="1280" customFormat="1" ht="24" customHeight="1">
      <c r="A352" s="208"/>
      <c r="B352" s="221"/>
      <c r="C352" s="227" t="s">
        <v>5940</v>
      </c>
      <c r="D352" s="227" t="s">
        <v>24435</v>
      </c>
      <c r="E352" s="227" t="s">
        <v>9947</v>
      </c>
      <c r="F352" s="227" t="s">
        <v>5940</v>
      </c>
      <c r="G352" s="227"/>
      <c r="H352" s="360"/>
      <c r="I352" s="227" t="s">
        <v>5940</v>
      </c>
      <c r="J352" s="228">
        <v>33440</v>
      </c>
      <c r="K352" s="228" t="s">
        <v>389</v>
      </c>
      <c r="L352" s="228" t="s">
        <v>389</v>
      </c>
      <c r="M352" s="227" t="s">
        <v>5991</v>
      </c>
      <c r="N352" s="227" t="s">
        <v>148</v>
      </c>
      <c r="O352" s="228">
        <v>95</v>
      </c>
      <c r="P352" s="228">
        <v>85</v>
      </c>
      <c r="Q352" s="228">
        <v>6589</v>
      </c>
      <c r="R352" s="228"/>
      <c r="S352" s="228"/>
      <c r="T352" s="228"/>
      <c r="U352" s="228"/>
      <c r="V352" s="458"/>
      <c r="W352" s="227">
        <v>2003</v>
      </c>
      <c r="X352" s="228"/>
      <c r="Y352" s="228"/>
      <c r="Z352" s="228"/>
      <c r="AA352" s="228"/>
      <c r="AB352" s="228"/>
      <c r="AC352" s="228"/>
      <c r="AD352" s="228" t="s">
        <v>389</v>
      </c>
      <c r="AE352" s="227"/>
      <c r="AF352" s="227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 t="s">
        <v>1440</v>
      </c>
    </row>
    <row r="353" spans="1:54" s="1280" customFormat="1" ht="24" customHeight="1">
      <c r="A353" s="126"/>
      <c r="B353" s="221"/>
      <c r="C353" s="227" t="s">
        <v>5940</v>
      </c>
      <c r="D353" s="227" t="s">
        <v>24477</v>
      </c>
      <c r="E353" s="227" t="s">
        <v>9971</v>
      </c>
      <c r="F353" s="227" t="s">
        <v>5940</v>
      </c>
      <c r="G353" s="227"/>
      <c r="H353" s="360"/>
      <c r="I353" s="227" t="s">
        <v>5940</v>
      </c>
      <c r="J353" s="228">
        <v>20910</v>
      </c>
      <c r="K353" s="228" t="s">
        <v>389</v>
      </c>
      <c r="L353" s="228" t="s">
        <v>389</v>
      </c>
      <c r="M353" s="227" t="s">
        <v>310</v>
      </c>
      <c r="N353" s="227" t="s">
        <v>310</v>
      </c>
      <c r="O353" s="228">
        <v>106</v>
      </c>
      <c r="P353" s="228">
        <v>92</v>
      </c>
      <c r="Q353" s="228">
        <v>20910</v>
      </c>
      <c r="R353" s="228"/>
      <c r="S353" s="228"/>
      <c r="T353" s="228"/>
      <c r="U353" s="228"/>
      <c r="V353" s="458"/>
      <c r="W353" s="227">
        <v>2012</v>
      </c>
      <c r="X353" s="228"/>
      <c r="Y353" s="228"/>
      <c r="Z353" s="228"/>
      <c r="AA353" s="228"/>
      <c r="AB353" s="228"/>
      <c r="AC353" s="228"/>
      <c r="AD353" s="228" t="s">
        <v>389</v>
      </c>
      <c r="AE353" s="227"/>
      <c r="AF353" s="227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33"/>
      <c r="AX353" s="233"/>
      <c r="AY353" s="233"/>
      <c r="AZ353" s="233"/>
      <c r="BA353" s="233"/>
      <c r="BB353" s="233" t="s">
        <v>711</v>
      </c>
    </row>
    <row r="354" spans="1:54" s="1280" customFormat="1" ht="24" customHeight="1">
      <c r="A354" s="126"/>
      <c r="B354" s="221"/>
      <c r="C354" s="227" t="s">
        <v>5937</v>
      </c>
      <c r="D354" s="227" t="s">
        <v>24478</v>
      </c>
      <c r="E354" s="227" t="s">
        <v>9972</v>
      </c>
      <c r="F354" s="227" t="s">
        <v>5937</v>
      </c>
      <c r="G354" s="227" t="s">
        <v>24479</v>
      </c>
      <c r="H354" s="360"/>
      <c r="I354" s="227" t="s">
        <v>9973</v>
      </c>
      <c r="J354" s="228">
        <v>13000</v>
      </c>
      <c r="K354" s="228" t="s">
        <v>389</v>
      </c>
      <c r="L354" s="228" t="s">
        <v>389</v>
      </c>
      <c r="M354" s="227" t="s">
        <v>310</v>
      </c>
      <c r="N354" s="227" t="s">
        <v>310</v>
      </c>
      <c r="O354" s="228">
        <v>100</v>
      </c>
      <c r="P354" s="228">
        <v>90</v>
      </c>
      <c r="Q354" s="228">
        <v>9000</v>
      </c>
      <c r="R354" s="228"/>
      <c r="S354" s="228"/>
      <c r="T354" s="228"/>
      <c r="U354" s="228"/>
      <c r="V354" s="458"/>
      <c r="W354" s="227">
        <v>2010</v>
      </c>
      <c r="X354" s="228"/>
      <c r="Y354" s="228"/>
      <c r="Z354" s="228"/>
      <c r="AA354" s="228"/>
      <c r="AB354" s="228"/>
      <c r="AC354" s="228"/>
      <c r="AD354" s="228">
        <v>70</v>
      </c>
      <c r="AE354" s="227"/>
      <c r="AF354" s="227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</row>
    <row r="355" spans="1:54" s="1280" customFormat="1" ht="24" customHeight="1">
      <c r="A355" s="126"/>
      <c r="B355" s="221"/>
      <c r="C355" s="227" t="s">
        <v>5938</v>
      </c>
      <c r="D355" s="227" t="s">
        <v>24480</v>
      </c>
      <c r="E355" s="227" t="s">
        <v>9974</v>
      </c>
      <c r="F355" s="227" t="s">
        <v>5938</v>
      </c>
      <c r="G355" s="227" t="s">
        <v>24378</v>
      </c>
      <c r="H355" s="360"/>
      <c r="I355" s="227" t="s">
        <v>9975</v>
      </c>
      <c r="J355" s="228">
        <v>25616</v>
      </c>
      <c r="K355" s="228">
        <v>166</v>
      </c>
      <c r="L355" s="228">
        <v>210</v>
      </c>
      <c r="M355" s="227" t="s">
        <v>290</v>
      </c>
      <c r="N355" s="227" t="s">
        <v>290</v>
      </c>
      <c r="O355" s="228">
        <v>120</v>
      </c>
      <c r="P355" s="228">
        <v>99</v>
      </c>
      <c r="Q355" s="228">
        <v>12394</v>
      </c>
      <c r="R355" s="228">
        <v>54</v>
      </c>
      <c r="S355" s="228">
        <v>54</v>
      </c>
      <c r="T355" s="228"/>
      <c r="U355" s="228"/>
      <c r="V355" s="458"/>
      <c r="W355" s="227">
        <v>2016</v>
      </c>
      <c r="X355" s="228"/>
      <c r="Y355" s="228"/>
      <c r="Z355" s="228"/>
      <c r="AA355" s="228"/>
      <c r="AB355" s="228"/>
      <c r="AC355" s="228"/>
      <c r="AD355" s="228">
        <v>4650</v>
      </c>
      <c r="AE355" s="227"/>
      <c r="AF355" s="227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33"/>
      <c r="AW355" s="233"/>
      <c r="AX355" s="233"/>
      <c r="AY355" s="233"/>
      <c r="AZ355" s="233"/>
      <c r="BA355" s="233"/>
      <c r="BB355" s="241"/>
    </row>
    <row r="356" spans="1:54" s="1275" customFormat="1" ht="24" customHeight="1">
      <c r="A356" s="1418"/>
      <c r="B356" s="906" t="s">
        <v>60</v>
      </c>
      <c r="C356" s="349" t="s">
        <v>55</v>
      </c>
      <c r="D356" s="349"/>
      <c r="E356" s="315">
        <f>COUNTA(E357:E394)</f>
        <v>38</v>
      </c>
      <c r="F356" s="349"/>
      <c r="G356" s="349"/>
      <c r="H356" s="351"/>
      <c r="I356" s="349"/>
      <c r="J356" s="318">
        <f>SUM(J357:J394)</f>
        <v>999287</v>
      </c>
      <c r="K356" s="318">
        <f>SUM(K357:K394)</f>
        <v>29128.46</v>
      </c>
      <c r="L356" s="318">
        <f>SUM(L357:L394)</f>
        <v>92305.72</v>
      </c>
      <c r="M356" s="314"/>
      <c r="N356" s="314"/>
      <c r="O356" s="318"/>
      <c r="P356" s="318"/>
      <c r="Q356" s="318"/>
      <c r="R356" s="318"/>
      <c r="S356" s="318"/>
      <c r="T356" s="318"/>
      <c r="U356" s="318"/>
      <c r="V356" s="458"/>
      <c r="W356" s="314"/>
      <c r="X356" s="318"/>
      <c r="Y356" s="318"/>
      <c r="Z356" s="318"/>
      <c r="AA356" s="318"/>
      <c r="AB356" s="318"/>
      <c r="AC356" s="318"/>
      <c r="AD356" s="318"/>
      <c r="AE356" s="314"/>
      <c r="AF356" s="314"/>
      <c r="AG356" s="349"/>
      <c r="AH356" s="349"/>
      <c r="AI356" s="349"/>
      <c r="AJ356" s="349"/>
      <c r="AK356" s="349"/>
      <c r="AL356" s="349"/>
      <c r="AM356" s="349"/>
      <c r="AN356" s="349"/>
      <c r="AO356" s="349"/>
      <c r="AP356" s="349"/>
      <c r="AQ356" s="349"/>
      <c r="AR356" s="349"/>
      <c r="AS356" s="349"/>
      <c r="AT356" s="349"/>
      <c r="AU356" s="349"/>
      <c r="AV356" s="349"/>
      <c r="AW356" s="349"/>
      <c r="AX356" s="349"/>
      <c r="AY356" s="349"/>
      <c r="AZ356" s="349"/>
      <c r="BA356" s="349"/>
      <c r="BB356" s="349"/>
    </row>
    <row r="357" spans="1:54" s="1280" customFormat="1" ht="24" customHeight="1">
      <c r="A357" s="126"/>
      <c r="B357" s="1402"/>
      <c r="C357" s="227" t="s">
        <v>302</v>
      </c>
      <c r="D357" s="227" t="s">
        <v>25453</v>
      </c>
      <c r="E357" s="227" t="s">
        <v>17440</v>
      </c>
      <c r="F357" s="227" t="s">
        <v>302</v>
      </c>
      <c r="G357" s="227">
        <v>186487</v>
      </c>
      <c r="H357" s="453">
        <v>11567</v>
      </c>
      <c r="I357" s="227" t="s">
        <v>305</v>
      </c>
      <c r="J357" s="228">
        <v>186487</v>
      </c>
      <c r="K357" s="228">
        <v>11567</v>
      </c>
      <c r="L357" s="228">
        <v>49249</v>
      </c>
      <c r="M357" s="227" t="s">
        <v>310</v>
      </c>
      <c r="N357" s="227" t="s">
        <v>310</v>
      </c>
      <c r="O357" s="228">
        <v>122</v>
      </c>
      <c r="P357" s="228">
        <v>101</v>
      </c>
      <c r="Q357" s="228">
        <v>11749</v>
      </c>
      <c r="R357" s="228">
        <v>19241</v>
      </c>
      <c r="S357" s="228">
        <v>22000</v>
      </c>
      <c r="T357" s="228"/>
      <c r="U357" s="228"/>
      <c r="V357" s="458"/>
      <c r="W357" s="227">
        <v>2019</v>
      </c>
      <c r="X357" s="228"/>
      <c r="Y357" s="228"/>
      <c r="Z357" s="228"/>
      <c r="AA357" s="228"/>
      <c r="AB357" s="228"/>
      <c r="AC357" s="228"/>
      <c r="AD357" s="228">
        <v>12700</v>
      </c>
      <c r="AE357" s="227"/>
      <c r="AF357" s="227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33"/>
      <c r="AW357" s="233"/>
      <c r="AX357" s="233"/>
      <c r="AY357" s="233"/>
      <c r="AZ357" s="233"/>
      <c r="BA357" s="233"/>
      <c r="BB357" s="233"/>
    </row>
    <row r="358" spans="1:54" s="1280" customFormat="1" ht="24" customHeight="1">
      <c r="A358" s="126"/>
      <c r="B358" s="1402"/>
      <c r="C358" s="227" t="s">
        <v>302</v>
      </c>
      <c r="D358" s="227" t="s">
        <v>25454</v>
      </c>
      <c r="E358" s="227" t="s">
        <v>307</v>
      </c>
      <c r="F358" s="227" t="s">
        <v>302</v>
      </c>
      <c r="G358" s="227" t="s">
        <v>308</v>
      </c>
      <c r="H358" s="453" t="s">
        <v>309</v>
      </c>
      <c r="I358" s="227" t="s">
        <v>302</v>
      </c>
      <c r="J358" s="228">
        <v>15000</v>
      </c>
      <c r="K358" s="228">
        <v>0</v>
      </c>
      <c r="L358" s="228">
        <v>13000</v>
      </c>
      <c r="M358" s="227" t="s">
        <v>310</v>
      </c>
      <c r="N358" s="227" t="s">
        <v>310</v>
      </c>
      <c r="O358" s="228">
        <v>105</v>
      </c>
      <c r="P358" s="228">
        <v>96</v>
      </c>
      <c r="Q358" s="228">
        <v>13000</v>
      </c>
      <c r="R358" s="228">
        <v>200</v>
      </c>
      <c r="S358" s="228">
        <v>200</v>
      </c>
      <c r="T358" s="228" t="s">
        <v>465</v>
      </c>
      <c r="U358" s="228" t="s">
        <v>466</v>
      </c>
      <c r="V358" s="458"/>
      <c r="W358" s="227">
        <v>2007</v>
      </c>
      <c r="X358" s="228"/>
      <c r="Y358" s="228">
        <v>1050000000</v>
      </c>
      <c r="Z358" s="228">
        <v>1050000000</v>
      </c>
      <c r="AA358" s="228"/>
      <c r="AB358" s="228"/>
      <c r="AC358" s="228"/>
      <c r="AD358" s="228">
        <v>100</v>
      </c>
      <c r="AE358" s="227">
        <v>1997</v>
      </c>
      <c r="AF358" s="227"/>
      <c r="AG358" s="233">
        <v>1</v>
      </c>
      <c r="AH358" s="233">
        <v>1000000000</v>
      </c>
      <c r="AI358" s="233">
        <v>6</v>
      </c>
      <c r="AJ358" s="233" t="s">
        <v>311</v>
      </c>
      <c r="AK358" s="233">
        <v>2400000000</v>
      </c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33"/>
      <c r="AW358" s="233"/>
      <c r="AX358" s="233"/>
      <c r="AY358" s="233"/>
      <c r="AZ358" s="233"/>
      <c r="BA358" s="233"/>
      <c r="BB358" s="233"/>
    </row>
    <row r="359" spans="1:54" s="1280" customFormat="1" ht="24" customHeight="1">
      <c r="A359" s="126"/>
      <c r="B359" s="1402"/>
      <c r="C359" s="227" t="s">
        <v>302</v>
      </c>
      <c r="D359" s="227" t="s">
        <v>303</v>
      </c>
      <c r="E359" s="227" t="s">
        <v>17441</v>
      </c>
      <c r="F359" s="227" t="s">
        <v>302</v>
      </c>
      <c r="G359" s="227" t="s">
        <v>308</v>
      </c>
      <c r="H359" s="453" t="s">
        <v>309</v>
      </c>
      <c r="I359" s="227" t="s">
        <v>305</v>
      </c>
      <c r="J359" s="228">
        <v>23484</v>
      </c>
      <c r="K359" s="228">
        <v>10327</v>
      </c>
      <c r="L359" s="228">
        <v>18248</v>
      </c>
      <c r="M359" s="227" t="s">
        <v>290</v>
      </c>
      <c r="N359" s="227" t="s">
        <v>290</v>
      </c>
      <c r="O359" s="228">
        <v>117</v>
      </c>
      <c r="P359" s="228">
        <v>96</v>
      </c>
      <c r="Q359" s="228">
        <v>12780</v>
      </c>
      <c r="R359" s="228">
        <v>14164</v>
      </c>
      <c r="S359" s="228">
        <v>14164</v>
      </c>
      <c r="T359" s="228" t="s">
        <v>465</v>
      </c>
      <c r="U359" s="228" t="s">
        <v>466</v>
      </c>
      <c r="V359" s="458"/>
      <c r="W359" s="227">
        <v>1982</v>
      </c>
      <c r="X359" s="228"/>
      <c r="Y359" s="228">
        <v>1050000000</v>
      </c>
      <c r="Z359" s="228">
        <v>1050000000</v>
      </c>
      <c r="AA359" s="228"/>
      <c r="AB359" s="228"/>
      <c r="AC359" s="228"/>
      <c r="AD359" s="228">
        <v>16500</v>
      </c>
      <c r="AE359" s="227">
        <v>1997</v>
      </c>
      <c r="AF359" s="227"/>
      <c r="AG359" s="233">
        <v>1</v>
      </c>
      <c r="AH359" s="233">
        <v>1000000000</v>
      </c>
      <c r="AI359" s="233">
        <v>6</v>
      </c>
      <c r="AJ359" s="233" t="s">
        <v>311</v>
      </c>
      <c r="AK359" s="233">
        <v>2400000000</v>
      </c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33"/>
      <c r="AW359" s="233"/>
      <c r="AX359" s="233"/>
      <c r="AY359" s="233"/>
      <c r="AZ359" s="233"/>
      <c r="BA359" s="233"/>
      <c r="BB359" s="233"/>
    </row>
    <row r="360" spans="1:54" s="1280" customFormat="1" ht="24" customHeight="1">
      <c r="A360" s="126"/>
      <c r="B360" s="1402"/>
      <c r="C360" s="227" t="s">
        <v>302</v>
      </c>
      <c r="D360" s="227" t="s">
        <v>312</v>
      </c>
      <c r="E360" s="227" t="s">
        <v>313</v>
      </c>
      <c r="F360" s="227" t="s">
        <v>302</v>
      </c>
      <c r="G360" s="227" t="s">
        <v>314</v>
      </c>
      <c r="H360" s="453"/>
      <c r="I360" s="227" t="s">
        <v>305</v>
      </c>
      <c r="J360" s="228">
        <v>27705</v>
      </c>
      <c r="K360" s="228">
        <v>2500</v>
      </c>
      <c r="L360" s="228">
        <v>2500</v>
      </c>
      <c r="M360" s="227" t="s">
        <v>310</v>
      </c>
      <c r="N360" s="227" t="s">
        <v>310</v>
      </c>
      <c r="O360" s="228">
        <v>110</v>
      </c>
      <c r="P360" s="228">
        <v>98</v>
      </c>
      <c r="Q360" s="228">
        <v>15000</v>
      </c>
      <c r="R360" s="228">
        <v>1620</v>
      </c>
      <c r="S360" s="228">
        <v>1620</v>
      </c>
      <c r="T360" s="228" t="s">
        <v>178</v>
      </c>
      <c r="U360" s="228" t="s">
        <v>466</v>
      </c>
      <c r="V360" s="458"/>
      <c r="W360" s="227">
        <v>1963</v>
      </c>
      <c r="X360" s="228"/>
      <c r="Y360" s="228"/>
      <c r="Z360" s="228"/>
      <c r="AA360" s="228"/>
      <c r="AB360" s="228"/>
      <c r="AC360" s="228"/>
      <c r="AD360" s="228">
        <v>150</v>
      </c>
      <c r="AE360" s="227"/>
      <c r="AF360" s="227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33"/>
      <c r="AW360" s="233"/>
      <c r="AX360" s="233"/>
      <c r="AY360" s="233"/>
      <c r="AZ360" s="233"/>
      <c r="BA360" s="233"/>
      <c r="BB360" s="233"/>
    </row>
    <row r="361" spans="1:54" s="1280" customFormat="1" ht="24" customHeight="1">
      <c r="A361" s="126"/>
      <c r="B361" s="1402"/>
      <c r="C361" s="227" t="s">
        <v>302</v>
      </c>
      <c r="D361" s="227" t="s">
        <v>25455</v>
      </c>
      <c r="E361" s="227" t="s">
        <v>6570</v>
      </c>
      <c r="F361" s="227" t="s">
        <v>302</v>
      </c>
      <c r="G361" s="227" t="s">
        <v>314</v>
      </c>
      <c r="H361" s="453"/>
      <c r="I361" s="227" t="s">
        <v>302</v>
      </c>
      <c r="J361" s="228">
        <v>11483</v>
      </c>
      <c r="K361" s="228"/>
      <c r="L361" s="228"/>
      <c r="M361" s="227" t="s">
        <v>310</v>
      </c>
      <c r="N361" s="227" t="s">
        <v>310</v>
      </c>
      <c r="O361" s="228">
        <v>122</v>
      </c>
      <c r="P361" s="228">
        <v>100</v>
      </c>
      <c r="Q361" s="228">
        <v>11483</v>
      </c>
      <c r="R361" s="228"/>
      <c r="S361" s="228"/>
      <c r="T361" s="228" t="s">
        <v>178</v>
      </c>
      <c r="U361" s="228" t="s">
        <v>466</v>
      </c>
      <c r="V361" s="458"/>
      <c r="W361" s="227">
        <v>2012</v>
      </c>
      <c r="X361" s="228"/>
      <c r="Y361" s="228"/>
      <c r="Z361" s="228"/>
      <c r="AA361" s="228"/>
      <c r="AB361" s="228"/>
      <c r="AC361" s="228"/>
      <c r="AD361" s="228">
        <v>1000</v>
      </c>
      <c r="AE361" s="227"/>
      <c r="AF361" s="227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33"/>
      <c r="AX361" s="233"/>
      <c r="AY361" s="233"/>
      <c r="AZ361" s="233"/>
      <c r="BA361" s="233"/>
      <c r="BB361" s="233"/>
    </row>
    <row r="362" spans="1:54" s="1280" customFormat="1" ht="24" customHeight="1">
      <c r="A362" s="126"/>
      <c r="B362" s="1402"/>
      <c r="C362" s="227" t="s">
        <v>302</v>
      </c>
      <c r="D362" s="227" t="s">
        <v>25455</v>
      </c>
      <c r="E362" s="227" t="s">
        <v>915</v>
      </c>
      <c r="F362" s="227" t="s">
        <v>302</v>
      </c>
      <c r="G362" s="227" t="s">
        <v>314</v>
      </c>
      <c r="H362" s="453"/>
      <c r="I362" s="227" t="s">
        <v>302</v>
      </c>
      <c r="J362" s="228">
        <v>11483</v>
      </c>
      <c r="K362" s="228"/>
      <c r="L362" s="228"/>
      <c r="M362" s="227" t="s">
        <v>310</v>
      </c>
      <c r="N362" s="227" t="s">
        <v>310</v>
      </c>
      <c r="O362" s="228">
        <v>122</v>
      </c>
      <c r="P362" s="228">
        <v>100</v>
      </c>
      <c r="Q362" s="228">
        <v>11483</v>
      </c>
      <c r="R362" s="228"/>
      <c r="S362" s="228"/>
      <c r="T362" s="228" t="s">
        <v>178</v>
      </c>
      <c r="U362" s="228" t="s">
        <v>466</v>
      </c>
      <c r="V362" s="458"/>
      <c r="W362" s="227">
        <v>2012</v>
      </c>
      <c r="X362" s="228"/>
      <c r="Y362" s="228"/>
      <c r="Z362" s="228"/>
      <c r="AA362" s="228"/>
      <c r="AB362" s="228"/>
      <c r="AC362" s="228"/>
      <c r="AD362" s="228"/>
      <c r="AE362" s="227"/>
      <c r="AF362" s="227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233"/>
      <c r="AW362" s="233"/>
      <c r="AX362" s="233"/>
      <c r="AY362" s="233"/>
      <c r="AZ362" s="233"/>
      <c r="BA362" s="233"/>
      <c r="BB362" s="233"/>
    </row>
    <row r="363" spans="1:54" s="1280" customFormat="1" ht="24" customHeight="1">
      <c r="A363" s="126"/>
      <c r="B363" s="1402"/>
      <c r="C363" s="227" t="s">
        <v>302</v>
      </c>
      <c r="D363" s="227" t="s">
        <v>25455</v>
      </c>
      <c r="E363" s="227" t="s">
        <v>916</v>
      </c>
      <c r="F363" s="227" t="s">
        <v>302</v>
      </c>
      <c r="G363" s="227" t="s">
        <v>314</v>
      </c>
      <c r="H363" s="453"/>
      <c r="I363" s="227" t="s">
        <v>302</v>
      </c>
      <c r="J363" s="228">
        <v>7478</v>
      </c>
      <c r="K363" s="228"/>
      <c r="L363" s="228"/>
      <c r="M363" s="227" t="s">
        <v>310</v>
      </c>
      <c r="N363" s="227" t="s">
        <v>310</v>
      </c>
      <c r="O363" s="228">
        <v>100</v>
      </c>
      <c r="P363" s="228">
        <v>80</v>
      </c>
      <c r="Q363" s="228">
        <v>7478</v>
      </c>
      <c r="R363" s="228"/>
      <c r="S363" s="228"/>
      <c r="T363" s="228" t="s">
        <v>178</v>
      </c>
      <c r="U363" s="228" t="s">
        <v>466</v>
      </c>
      <c r="V363" s="458"/>
      <c r="W363" s="227">
        <v>2012</v>
      </c>
      <c r="X363" s="228"/>
      <c r="Y363" s="228"/>
      <c r="Z363" s="228"/>
      <c r="AA363" s="228"/>
      <c r="AB363" s="228"/>
      <c r="AC363" s="228"/>
      <c r="AD363" s="228"/>
      <c r="AE363" s="227"/>
      <c r="AF363" s="227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233"/>
      <c r="AW363" s="233"/>
      <c r="AX363" s="233"/>
      <c r="AY363" s="233"/>
      <c r="AZ363" s="233"/>
      <c r="BA363" s="233"/>
      <c r="BB363" s="233"/>
    </row>
    <row r="364" spans="1:54" s="1280" customFormat="1" ht="24" customHeight="1">
      <c r="A364" s="126"/>
      <c r="B364" s="1402"/>
      <c r="C364" s="227" t="s">
        <v>302</v>
      </c>
      <c r="D364" s="227" t="s">
        <v>25455</v>
      </c>
      <c r="E364" s="227" t="s">
        <v>917</v>
      </c>
      <c r="F364" s="227" t="s">
        <v>302</v>
      </c>
      <c r="G364" s="227" t="s">
        <v>314</v>
      </c>
      <c r="H364" s="453"/>
      <c r="I364" s="227" t="s">
        <v>302</v>
      </c>
      <c r="J364" s="228">
        <v>7478</v>
      </c>
      <c r="K364" s="228"/>
      <c r="L364" s="228"/>
      <c r="M364" s="227" t="s">
        <v>310</v>
      </c>
      <c r="N364" s="227" t="s">
        <v>310</v>
      </c>
      <c r="O364" s="228">
        <v>100</v>
      </c>
      <c r="P364" s="228">
        <v>80</v>
      </c>
      <c r="Q364" s="228">
        <v>7478</v>
      </c>
      <c r="R364" s="228"/>
      <c r="S364" s="228"/>
      <c r="T364" s="228" t="s">
        <v>178</v>
      </c>
      <c r="U364" s="228" t="s">
        <v>466</v>
      </c>
      <c r="V364" s="458"/>
      <c r="W364" s="227">
        <v>2012</v>
      </c>
      <c r="X364" s="228"/>
      <c r="Y364" s="228"/>
      <c r="Z364" s="228"/>
      <c r="AA364" s="228"/>
      <c r="AB364" s="228"/>
      <c r="AC364" s="228"/>
      <c r="AD364" s="228"/>
      <c r="AE364" s="227"/>
      <c r="AF364" s="227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33"/>
      <c r="AW364" s="233"/>
      <c r="AX364" s="233"/>
      <c r="AY364" s="233"/>
      <c r="AZ364" s="233"/>
      <c r="BA364" s="233"/>
      <c r="BB364" s="233"/>
    </row>
    <row r="365" spans="1:54" s="1280" customFormat="1" ht="24" customHeight="1">
      <c r="A365" s="126"/>
      <c r="B365" s="1402"/>
      <c r="C365" s="227" t="s">
        <v>302</v>
      </c>
      <c r="D365" s="227" t="s">
        <v>25455</v>
      </c>
      <c r="E365" s="227" t="s">
        <v>918</v>
      </c>
      <c r="F365" s="227" t="s">
        <v>302</v>
      </c>
      <c r="G365" s="227" t="s">
        <v>314</v>
      </c>
      <c r="H365" s="453"/>
      <c r="I365" s="227" t="s">
        <v>302</v>
      </c>
      <c r="J365" s="228">
        <v>7478</v>
      </c>
      <c r="K365" s="228"/>
      <c r="L365" s="228"/>
      <c r="M365" s="227" t="s">
        <v>310</v>
      </c>
      <c r="N365" s="227" t="s">
        <v>310</v>
      </c>
      <c r="O365" s="228">
        <v>100</v>
      </c>
      <c r="P365" s="228">
        <v>80</v>
      </c>
      <c r="Q365" s="228">
        <v>7478</v>
      </c>
      <c r="R365" s="228"/>
      <c r="S365" s="228"/>
      <c r="T365" s="228" t="s">
        <v>178</v>
      </c>
      <c r="U365" s="228" t="s">
        <v>466</v>
      </c>
      <c r="V365" s="458"/>
      <c r="W365" s="227">
        <v>2012</v>
      </c>
      <c r="X365" s="228"/>
      <c r="Y365" s="228"/>
      <c r="Z365" s="228"/>
      <c r="AA365" s="228"/>
      <c r="AB365" s="228"/>
      <c r="AC365" s="228"/>
      <c r="AD365" s="228"/>
      <c r="AE365" s="227"/>
      <c r="AF365" s="227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33"/>
      <c r="AX365" s="233"/>
      <c r="AY365" s="233"/>
      <c r="AZ365" s="233"/>
      <c r="BA365" s="233"/>
      <c r="BB365" s="233"/>
    </row>
    <row r="366" spans="1:54" s="1280" customFormat="1" ht="24" customHeight="1">
      <c r="A366" s="126"/>
      <c r="B366" s="1402"/>
      <c r="C366" s="227" t="s">
        <v>302</v>
      </c>
      <c r="D366" s="227" t="s">
        <v>25456</v>
      </c>
      <c r="E366" s="227" t="s">
        <v>12231</v>
      </c>
      <c r="F366" s="227" t="s">
        <v>302</v>
      </c>
      <c r="G366" s="227" t="s">
        <v>314</v>
      </c>
      <c r="H366" s="453"/>
      <c r="I366" s="227" t="s">
        <v>302</v>
      </c>
      <c r="J366" s="228">
        <v>14531</v>
      </c>
      <c r="K366" s="228"/>
      <c r="L366" s="228"/>
      <c r="M366" s="227" t="s">
        <v>310</v>
      </c>
      <c r="N366" s="227" t="s">
        <v>310</v>
      </c>
      <c r="O366" s="228">
        <v>122</v>
      </c>
      <c r="P366" s="228">
        <v>80</v>
      </c>
      <c r="Q366" s="228">
        <v>14531</v>
      </c>
      <c r="R366" s="228"/>
      <c r="S366" s="228"/>
      <c r="T366" s="228" t="s">
        <v>178</v>
      </c>
      <c r="U366" s="228" t="s">
        <v>466</v>
      </c>
      <c r="V366" s="458"/>
      <c r="W366" s="227">
        <v>2014</v>
      </c>
      <c r="X366" s="228"/>
      <c r="Y366" s="228"/>
      <c r="Z366" s="228"/>
      <c r="AA366" s="228"/>
      <c r="AB366" s="228"/>
      <c r="AC366" s="228"/>
      <c r="AD366" s="228"/>
      <c r="AE366" s="227"/>
      <c r="AF366" s="227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33"/>
      <c r="AX366" s="233"/>
      <c r="AY366" s="233"/>
      <c r="AZ366" s="233"/>
      <c r="BA366" s="233"/>
      <c r="BB366" s="233"/>
    </row>
    <row r="367" spans="1:54" s="1280" customFormat="1" ht="24" customHeight="1">
      <c r="A367" s="126"/>
      <c r="B367" s="1402"/>
      <c r="C367" s="227" t="s">
        <v>6305</v>
      </c>
      <c r="D367" s="227" t="s">
        <v>25457</v>
      </c>
      <c r="E367" s="227" t="s">
        <v>6571</v>
      </c>
      <c r="F367" s="227" t="s">
        <v>6305</v>
      </c>
      <c r="G367" s="227"/>
      <c r="H367" s="453"/>
      <c r="I367" s="227" t="s">
        <v>6444</v>
      </c>
      <c r="J367" s="228">
        <v>30619</v>
      </c>
      <c r="K367" s="228">
        <v>95.3</v>
      </c>
      <c r="L367" s="228">
        <v>95.3</v>
      </c>
      <c r="M367" s="227" t="s">
        <v>290</v>
      </c>
      <c r="N367" s="227" t="s">
        <v>290</v>
      </c>
      <c r="O367" s="228">
        <v>120</v>
      </c>
      <c r="P367" s="228">
        <v>100</v>
      </c>
      <c r="Q367" s="228">
        <v>30619</v>
      </c>
      <c r="R367" s="228">
        <v>200</v>
      </c>
      <c r="S367" s="228"/>
      <c r="T367" s="228"/>
      <c r="U367" s="228"/>
      <c r="V367" s="458"/>
      <c r="W367" s="227">
        <v>2015</v>
      </c>
      <c r="X367" s="228"/>
      <c r="Y367" s="228"/>
      <c r="Z367" s="228"/>
      <c r="AA367" s="228"/>
      <c r="AB367" s="228"/>
      <c r="AC367" s="228"/>
      <c r="AD367" s="228">
        <v>5065</v>
      </c>
      <c r="AE367" s="227"/>
      <c r="AF367" s="227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33"/>
      <c r="AX367" s="233"/>
      <c r="AY367" s="233"/>
      <c r="AZ367" s="233"/>
      <c r="BA367" s="233"/>
      <c r="BB367" s="233"/>
    </row>
    <row r="368" spans="1:54" s="1280" customFormat="1" ht="24" customHeight="1">
      <c r="A368" s="126"/>
      <c r="B368" s="1402"/>
      <c r="C368" s="227" t="s">
        <v>6310</v>
      </c>
      <c r="D368" s="227" t="s">
        <v>25458</v>
      </c>
      <c r="E368" s="227" t="s">
        <v>6572</v>
      </c>
      <c r="F368" s="227" t="s">
        <v>6310</v>
      </c>
      <c r="G368" s="227"/>
      <c r="H368" s="453"/>
      <c r="I368" s="227" t="s">
        <v>6310</v>
      </c>
      <c r="J368" s="228">
        <v>9380</v>
      </c>
      <c r="K368" s="228"/>
      <c r="L368" s="228"/>
      <c r="M368" s="227" t="s">
        <v>310</v>
      </c>
      <c r="N368" s="227" t="s">
        <v>310</v>
      </c>
      <c r="O368" s="228">
        <v>112</v>
      </c>
      <c r="P368" s="228">
        <v>92</v>
      </c>
      <c r="Q368" s="228">
        <v>9167</v>
      </c>
      <c r="R368" s="228">
        <v>200</v>
      </c>
      <c r="S368" s="228">
        <v>200</v>
      </c>
      <c r="T368" s="228"/>
      <c r="U368" s="228"/>
      <c r="V368" s="458"/>
      <c r="W368" s="227">
        <v>2012</v>
      </c>
      <c r="X368" s="228"/>
      <c r="Y368" s="228"/>
      <c r="Z368" s="228"/>
      <c r="AA368" s="228"/>
      <c r="AB368" s="228"/>
      <c r="AC368" s="228"/>
      <c r="AD368" s="228">
        <v>900</v>
      </c>
      <c r="AE368" s="227"/>
      <c r="AF368" s="227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33"/>
      <c r="AX368" s="233"/>
      <c r="AY368" s="233"/>
      <c r="AZ368" s="233"/>
      <c r="BA368" s="233"/>
      <c r="BB368" s="233"/>
    </row>
    <row r="369" spans="1:54" s="1280" customFormat="1" ht="24" customHeight="1">
      <c r="A369" s="126"/>
      <c r="B369" s="1402"/>
      <c r="C369" s="227" t="s">
        <v>704</v>
      </c>
      <c r="D369" s="227" t="s">
        <v>6573</v>
      </c>
      <c r="E369" s="227" t="s">
        <v>17442</v>
      </c>
      <c r="F369" s="227" t="s">
        <v>6574</v>
      </c>
      <c r="G369" s="227" t="s">
        <v>705</v>
      </c>
      <c r="H369" s="453"/>
      <c r="I369" s="227" t="s">
        <v>6321</v>
      </c>
      <c r="J369" s="228">
        <v>12800</v>
      </c>
      <c r="K369" s="228">
        <v>996</v>
      </c>
      <c r="L369" s="228">
        <v>996</v>
      </c>
      <c r="M369" s="227" t="s">
        <v>310</v>
      </c>
      <c r="N369" s="227" t="s">
        <v>310</v>
      </c>
      <c r="O369" s="228">
        <v>107</v>
      </c>
      <c r="P369" s="228">
        <v>93</v>
      </c>
      <c r="Q369" s="228">
        <v>12800</v>
      </c>
      <c r="R369" s="228">
        <v>50</v>
      </c>
      <c r="S369" s="228">
        <v>150</v>
      </c>
      <c r="T369" s="228" t="s">
        <v>465</v>
      </c>
      <c r="U369" s="228" t="s">
        <v>703</v>
      </c>
      <c r="V369" s="458"/>
      <c r="W369" s="227">
        <v>2001</v>
      </c>
      <c r="X369" s="228"/>
      <c r="Y369" s="228"/>
      <c r="Z369" s="228"/>
      <c r="AA369" s="228"/>
      <c r="AB369" s="228"/>
      <c r="AC369" s="228"/>
      <c r="AD369" s="228">
        <v>500</v>
      </c>
      <c r="AE369" s="227"/>
      <c r="AF369" s="227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33"/>
      <c r="AX369" s="233"/>
      <c r="AY369" s="233"/>
      <c r="AZ369" s="233"/>
      <c r="BA369" s="233"/>
      <c r="BB369" s="233"/>
    </row>
    <row r="370" spans="1:54" s="1280" customFormat="1" ht="24" customHeight="1">
      <c r="A370" s="126"/>
      <c r="B370" s="1402"/>
      <c r="C370" s="227" t="s">
        <v>704</v>
      </c>
      <c r="D370" s="227" t="s">
        <v>25459</v>
      </c>
      <c r="E370" s="227" t="s">
        <v>6575</v>
      </c>
      <c r="F370" s="227" t="s">
        <v>6574</v>
      </c>
      <c r="G370" s="227"/>
      <c r="H370" s="453"/>
      <c r="I370" s="227" t="s">
        <v>6576</v>
      </c>
      <c r="J370" s="228">
        <v>22800</v>
      </c>
      <c r="K370" s="228"/>
      <c r="L370" s="228"/>
      <c r="M370" s="227" t="s">
        <v>310</v>
      </c>
      <c r="N370" s="227" t="s">
        <v>310</v>
      </c>
      <c r="O370" s="228">
        <v>110</v>
      </c>
      <c r="P370" s="228">
        <v>90</v>
      </c>
      <c r="Q370" s="228">
        <v>22800</v>
      </c>
      <c r="R370" s="228"/>
      <c r="S370" s="228"/>
      <c r="T370" s="228"/>
      <c r="U370" s="228"/>
      <c r="V370" s="458"/>
      <c r="W370" s="227">
        <v>2013</v>
      </c>
      <c r="X370" s="228"/>
      <c r="Y370" s="228"/>
      <c r="Z370" s="228"/>
      <c r="AA370" s="228"/>
      <c r="AB370" s="228"/>
      <c r="AC370" s="228"/>
      <c r="AD370" s="228">
        <v>600</v>
      </c>
      <c r="AE370" s="227"/>
      <c r="AF370" s="227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33"/>
      <c r="AX370" s="233"/>
      <c r="AY370" s="233"/>
      <c r="AZ370" s="233"/>
      <c r="BA370" s="233"/>
      <c r="BB370" s="233"/>
    </row>
    <row r="371" spans="1:54" s="1280" customFormat="1" ht="24" customHeight="1">
      <c r="A371" s="126"/>
      <c r="B371" s="1402"/>
      <c r="C371" s="227" t="s">
        <v>704</v>
      </c>
      <c r="D371" s="227" t="s">
        <v>25460</v>
      </c>
      <c r="E371" s="227" t="s">
        <v>17443</v>
      </c>
      <c r="F371" s="227" t="s">
        <v>6574</v>
      </c>
      <c r="G371" s="227"/>
      <c r="H371" s="453"/>
      <c r="I371" s="227" t="s">
        <v>6463</v>
      </c>
      <c r="J371" s="228">
        <v>10590</v>
      </c>
      <c r="K371" s="228"/>
      <c r="L371" s="228"/>
      <c r="M371" s="227" t="s">
        <v>148</v>
      </c>
      <c r="N371" s="227" t="s">
        <v>148</v>
      </c>
      <c r="O371" s="228">
        <v>112</v>
      </c>
      <c r="P371" s="228">
        <v>90</v>
      </c>
      <c r="Q371" s="228">
        <v>10590</v>
      </c>
      <c r="R371" s="228"/>
      <c r="S371" s="228"/>
      <c r="T371" s="228"/>
      <c r="U371" s="228"/>
      <c r="V371" s="458"/>
      <c r="W371" s="227">
        <v>2014</v>
      </c>
      <c r="X371" s="228"/>
      <c r="Y371" s="228"/>
      <c r="Z371" s="228"/>
      <c r="AA371" s="228"/>
      <c r="AB371" s="228"/>
      <c r="AC371" s="228"/>
      <c r="AD371" s="228">
        <v>250</v>
      </c>
      <c r="AE371" s="227"/>
      <c r="AF371" s="227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33"/>
      <c r="AX371" s="233"/>
      <c r="AY371" s="233"/>
      <c r="AZ371" s="233"/>
      <c r="BA371" s="233"/>
      <c r="BB371" s="233"/>
    </row>
    <row r="372" spans="1:54" s="1280" customFormat="1" ht="24" customHeight="1">
      <c r="A372" s="126"/>
      <c r="B372" s="1402"/>
      <c r="C372" s="227" t="s">
        <v>704</v>
      </c>
      <c r="D372" s="227" t="s">
        <v>25461</v>
      </c>
      <c r="E372" s="227" t="s">
        <v>17444</v>
      </c>
      <c r="F372" s="227" t="s">
        <v>6574</v>
      </c>
      <c r="G372" s="227"/>
      <c r="H372" s="453"/>
      <c r="I372" s="227" t="s">
        <v>6458</v>
      </c>
      <c r="J372" s="228">
        <v>20080</v>
      </c>
      <c r="K372" s="228"/>
      <c r="L372" s="228"/>
      <c r="M372" s="227" t="s">
        <v>310</v>
      </c>
      <c r="N372" s="227" t="s">
        <v>310</v>
      </c>
      <c r="O372" s="228">
        <v>105</v>
      </c>
      <c r="P372" s="228">
        <v>95</v>
      </c>
      <c r="Q372" s="228">
        <v>20080</v>
      </c>
      <c r="R372" s="228"/>
      <c r="S372" s="228"/>
      <c r="T372" s="228"/>
      <c r="U372" s="228"/>
      <c r="V372" s="458"/>
      <c r="W372" s="227">
        <v>2014</v>
      </c>
      <c r="X372" s="228"/>
      <c r="Y372" s="228"/>
      <c r="Z372" s="228"/>
      <c r="AA372" s="228"/>
      <c r="AB372" s="228"/>
      <c r="AC372" s="228"/>
      <c r="AD372" s="228"/>
      <c r="AE372" s="227"/>
      <c r="AF372" s="227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33"/>
      <c r="AX372" s="233"/>
      <c r="AY372" s="233"/>
      <c r="AZ372" s="233"/>
      <c r="BA372" s="233"/>
      <c r="BB372" s="233"/>
    </row>
    <row r="373" spans="1:54" s="1280" customFormat="1" ht="24" customHeight="1">
      <c r="A373" s="126"/>
      <c r="B373" s="1402"/>
      <c r="C373" s="227" t="s">
        <v>6327</v>
      </c>
      <c r="D373" s="227" t="s">
        <v>25462</v>
      </c>
      <c r="E373" s="227" t="s">
        <v>6578</v>
      </c>
      <c r="F373" s="227" t="s">
        <v>6327</v>
      </c>
      <c r="G373" s="227"/>
      <c r="H373" s="453"/>
      <c r="I373" s="227" t="s">
        <v>9904</v>
      </c>
      <c r="J373" s="228">
        <v>11593</v>
      </c>
      <c r="K373" s="228"/>
      <c r="L373" s="228"/>
      <c r="M373" s="227" t="s">
        <v>310</v>
      </c>
      <c r="N373" s="227" t="s">
        <v>746</v>
      </c>
      <c r="O373" s="228">
        <v>105.1</v>
      </c>
      <c r="P373" s="228">
        <v>109.74</v>
      </c>
      <c r="Q373" s="228">
        <v>11593</v>
      </c>
      <c r="R373" s="228"/>
      <c r="S373" s="228"/>
      <c r="T373" s="228"/>
      <c r="U373" s="228"/>
      <c r="V373" s="458"/>
      <c r="W373" s="227">
        <v>2012</v>
      </c>
      <c r="X373" s="228"/>
      <c r="Y373" s="228"/>
      <c r="Z373" s="228"/>
      <c r="AA373" s="228"/>
      <c r="AB373" s="228"/>
      <c r="AC373" s="228"/>
      <c r="AD373" s="228">
        <v>700</v>
      </c>
      <c r="AE373" s="227"/>
      <c r="AF373" s="227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33"/>
      <c r="AX373" s="233"/>
      <c r="AY373" s="233"/>
      <c r="AZ373" s="233"/>
      <c r="BA373" s="233"/>
      <c r="BB373" s="233"/>
    </row>
    <row r="374" spans="1:54" s="1280" customFormat="1" ht="24" customHeight="1">
      <c r="A374" s="126"/>
      <c r="B374" s="1402"/>
      <c r="C374" s="227" t="s">
        <v>6327</v>
      </c>
      <c r="D374" s="227" t="s">
        <v>25463</v>
      </c>
      <c r="E374" s="227" t="s">
        <v>11121</v>
      </c>
      <c r="F374" s="227" t="s">
        <v>6327</v>
      </c>
      <c r="G374" s="227"/>
      <c r="H374" s="453"/>
      <c r="I374" s="227" t="s">
        <v>9904</v>
      </c>
      <c r="J374" s="228">
        <v>9916</v>
      </c>
      <c r="K374" s="228"/>
      <c r="L374" s="228"/>
      <c r="M374" s="227" t="s">
        <v>310</v>
      </c>
      <c r="N374" s="227" t="s">
        <v>746</v>
      </c>
      <c r="O374" s="228">
        <v>100</v>
      </c>
      <c r="P374" s="228">
        <v>80</v>
      </c>
      <c r="Q374" s="228">
        <v>9936</v>
      </c>
      <c r="R374" s="228"/>
      <c r="S374" s="228"/>
      <c r="T374" s="228"/>
      <c r="U374" s="228"/>
      <c r="V374" s="458"/>
      <c r="W374" s="227">
        <v>2019</v>
      </c>
      <c r="X374" s="228"/>
      <c r="Y374" s="228"/>
      <c r="Z374" s="228"/>
      <c r="AA374" s="228"/>
      <c r="AB374" s="228"/>
      <c r="AC374" s="228"/>
      <c r="AD374" s="228">
        <v>613</v>
      </c>
      <c r="AE374" s="227"/>
      <c r="AF374" s="227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33"/>
      <c r="AX374" s="233"/>
      <c r="AY374" s="233"/>
      <c r="AZ374" s="233"/>
      <c r="BA374" s="233"/>
      <c r="BB374" s="233"/>
    </row>
    <row r="375" spans="1:54" s="1280" customFormat="1" ht="24" customHeight="1">
      <c r="A375" s="126"/>
      <c r="B375" s="1402"/>
      <c r="C375" s="227" t="s">
        <v>13277</v>
      </c>
      <c r="D375" s="227" t="s">
        <v>25464</v>
      </c>
      <c r="E375" s="227" t="s">
        <v>17445</v>
      </c>
      <c r="F375" s="227" t="s">
        <v>13277</v>
      </c>
      <c r="G375" s="227"/>
      <c r="H375" s="453"/>
      <c r="I375" s="227" t="s">
        <v>17446</v>
      </c>
      <c r="J375" s="228">
        <v>9070</v>
      </c>
      <c r="K375" s="228"/>
      <c r="L375" s="228"/>
      <c r="M375" s="227" t="s">
        <v>1979</v>
      </c>
      <c r="N375" s="227" t="s">
        <v>2003</v>
      </c>
      <c r="O375" s="228">
        <v>90</v>
      </c>
      <c r="P375" s="228">
        <v>82</v>
      </c>
      <c r="Q375" s="228">
        <v>9070</v>
      </c>
      <c r="R375" s="228"/>
      <c r="S375" s="228"/>
      <c r="T375" s="228"/>
      <c r="U375" s="228"/>
      <c r="V375" s="458"/>
      <c r="W375" s="227">
        <v>2023</v>
      </c>
      <c r="X375" s="228"/>
      <c r="Y375" s="228"/>
      <c r="Z375" s="228"/>
      <c r="AA375" s="228"/>
      <c r="AB375" s="228"/>
      <c r="AC375" s="228"/>
      <c r="AD375" s="228">
        <v>733</v>
      </c>
      <c r="AE375" s="227"/>
      <c r="AF375" s="227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33"/>
      <c r="AX375" s="233"/>
      <c r="AY375" s="233"/>
      <c r="AZ375" s="233"/>
      <c r="BA375" s="233"/>
      <c r="BB375" s="233" t="s">
        <v>17447</v>
      </c>
    </row>
    <row r="376" spans="1:54" s="1280" customFormat="1" ht="24" customHeight="1">
      <c r="A376" s="126"/>
      <c r="B376" s="1402"/>
      <c r="C376" s="241" t="s">
        <v>6336</v>
      </c>
      <c r="D376" s="241" t="s">
        <v>12216</v>
      </c>
      <c r="E376" s="241" t="s">
        <v>12232</v>
      </c>
      <c r="F376" s="241" t="s">
        <v>6336</v>
      </c>
      <c r="G376" s="241"/>
      <c r="H376" s="241"/>
      <c r="I376" s="241" t="s">
        <v>6580</v>
      </c>
      <c r="J376" s="244">
        <v>52907</v>
      </c>
      <c r="K376" s="377">
        <v>508.16</v>
      </c>
      <c r="L376" s="377">
        <v>685.42</v>
      </c>
      <c r="M376" s="241" t="s">
        <v>290</v>
      </c>
      <c r="N376" s="241" t="s">
        <v>290</v>
      </c>
      <c r="O376" s="244">
        <v>121</v>
      </c>
      <c r="P376" s="244">
        <v>93</v>
      </c>
      <c r="Q376" s="244">
        <v>13030</v>
      </c>
      <c r="R376" s="244">
        <v>162</v>
      </c>
      <c r="S376" s="244">
        <v>200</v>
      </c>
      <c r="T376" s="244"/>
      <c r="U376" s="244"/>
      <c r="V376" s="458"/>
      <c r="W376" s="241"/>
      <c r="X376" s="244"/>
      <c r="Y376" s="244"/>
      <c r="Z376" s="244"/>
      <c r="AA376" s="244"/>
      <c r="AB376" s="244"/>
      <c r="AC376" s="244"/>
      <c r="AD376" s="244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  <c r="BA376" s="241"/>
      <c r="BB376" s="241"/>
    </row>
    <row r="377" spans="1:54" ht="24" customHeight="1">
      <c r="A377" s="719"/>
      <c r="B377" s="1402"/>
      <c r="C377" s="241" t="s">
        <v>6336</v>
      </c>
      <c r="D377" s="241" t="s">
        <v>25465</v>
      </c>
      <c r="E377" s="241" t="s">
        <v>6579</v>
      </c>
      <c r="F377" s="241" t="s">
        <v>6336</v>
      </c>
      <c r="G377" s="241"/>
      <c r="H377" s="241"/>
      <c r="I377" s="241" t="s">
        <v>6580</v>
      </c>
      <c r="J377" s="244">
        <v>22580</v>
      </c>
      <c r="K377" s="244">
        <v>217</v>
      </c>
      <c r="L377" s="244">
        <v>210</v>
      </c>
      <c r="M377" s="241" t="s">
        <v>290</v>
      </c>
      <c r="N377" s="241" t="s">
        <v>290</v>
      </c>
      <c r="O377" s="244">
        <v>100</v>
      </c>
      <c r="P377" s="244">
        <v>93</v>
      </c>
      <c r="Q377" s="244">
        <v>18740</v>
      </c>
      <c r="R377" s="244">
        <v>108</v>
      </c>
      <c r="S377" s="244">
        <v>108</v>
      </c>
      <c r="T377" s="244"/>
      <c r="U377" s="244"/>
      <c r="V377" s="458"/>
      <c r="W377" s="241">
        <v>2008</v>
      </c>
      <c r="X377" s="244"/>
      <c r="Y377" s="244"/>
      <c r="Z377" s="244"/>
      <c r="AA377" s="244"/>
      <c r="AB377" s="244"/>
      <c r="AC377" s="244"/>
      <c r="AD377" s="244">
        <v>2100</v>
      </c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  <c r="BA377" s="241"/>
      <c r="BB377" s="241"/>
    </row>
    <row r="378" spans="1:54" s="1280" customFormat="1" ht="24" customHeight="1">
      <c r="A378" s="126"/>
      <c r="B378" s="1402"/>
      <c r="C378" s="227" t="s">
        <v>706</v>
      </c>
      <c r="D378" s="233" t="s">
        <v>25466</v>
      </c>
      <c r="E378" s="300" t="s">
        <v>9080</v>
      </c>
      <c r="F378" s="233" t="s">
        <v>706</v>
      </c>
      <c r="G378" s="233" t="s">
        <v>706</v>
      </c>
      <c r="H378" s="238" t="s">
        <v>706</v>
      </c>
      <c r="I378" s="233" t="s">
        <v>706</v>
      </c>
      <c r="J378" s="228">
        <v>8800</v>
      </c>
      <c r="K378" s="228"/>
      <c r="L378" s="228"/>
      <c r="M378" s="227" t="s">
        <v>310</v>
      </c>
      <c r="N378" s="227" t="s">
        <v>310</v>
      </c>
      <c r="O378" s="228">
        <v>100</v>
      </c>
      <c r="P378" s="228">
        <v>85</v>
      </c>
      <c r="Q378" s="228">
        <v>6359</v>
      </c>
      <c r="R378" s="228">
        <v>30</v>
      </c>
      <c r="S378" s="228">
        <v>30</v>
      </c>
      <c r="T378" s="228"/>
      <c r="U378" s="228"/>
      <c r="V378" s="458"/>
      <c r="W378" s="227">
        <v>2010</v>
      </c>
      <c r="X378" s="228"/>
      <c r="Y378" s="228"/>
      <c r="Z378" s="228"/>
      <c r="AA378" s="228"/>
      <c r="AB378" s="228"/>
      <c r="AC378" s="228"/>
      <c r="AD378" s="228">
        <v>200</v>
      </c>
      <c r="AE378" s="227"/>
      <c r="AF378" s="227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33"/>
      <c r="AX378" s="233"/>
      <c r="AY378" s="233"/>
      <c r="AZ378" s="233"/>
      <c r="BA378" s="233"/>
      <c r="BB378" s="233"/>
    </row>
    <row r="379" spans="1:54" s="1280" customFormat="1" ht="24" customHeight="1">
      <c r="A379" s="126"/>
      <c r="B379" s="1402"/>
      <c r="C379" s="227" t="s">
        <v>706</v>
      </c>
      <c r="D379" s="233" t="s">
        <v>25466</v>
      </c>
      <c r="E379" s="300" t="s">
        <v>9081</v>
      </c>
      <c r="F379" s="233" t="s">
        <v>706</v>
      </c>
      <c r="G379" s="233" t="s">
        <v>706</v>
      </c>
      <c r="H379" s="238" t="s">
        <v>706</v>
      </c>
      <c r="I379" s="233" t="s">
        <v>706</v>
      </c>
      <c r="J379" s="228">
        <v>13200</v>
      </c>
      <c r="K379" s="228"/>
      <c r="L379" s="228"/>
      <c r="M379" s="227" t="s">
        <v>310</v>
      </c>
      <c r="N379" s="227" t="s">
        <v>310</v>
      </c>
      <c r="O379" s="228">
        <v>110</v>
      </c>
      <c r="P379" s="228">
        <v>95</v>
      </c>
      <c r="Q379" s="228">
        <v>9506</v>
      </c>
      <c r="R379" s="228">
        <v>40</v>
      </c>
      <c r="S379" s="228">
        <v>40</v>
      </c>
      <c r="T379" s="228"/>
      <c r="U379" s="228"/>
      <c r="V379" s="458"/>
      <c r="W379" s="227">
        <v>2010</v>
      </c>
      <c r="X379" s="228"/>
      <c r="Y379" s="228"/>
      <c r="Z379" s="228"/>
      <c r="AA379" s="228"/>
      <c r="AB379" s="228"/>
      <c r="AC379" s="228"/>
      <c r="AD379" s="228">
        <v>350</v>
      </c>
      <c r="AE379" s="227"/>
      <c r="AF379" s="227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33"/>
      <c r="AX379" s="233"/>
      <c r="AY379" s="233"/>
      <c r="AZ379" s="233"/>
      <c r="BA379" s="233"/>
      <c r="BB379" s="233"/>
    </row>
    <row r="380" spans="1:54" s="1280" customFormat="1" ht="24" customHeight="1">
      <c r="A380" s="126"/>
      <c r="B380" s="1402"/>
      <c r="C380" s="227" t="s">
        <v>706</v>
      </c>
      <c r="D380" s="233" t="s">
        <v>25467</v>
      </c>
      <c r="E380" s="300" t="s">
        <v>9082</v>
      </c>
      <c r="F380" s="233" t="s">
        <v>706</v>
      </c>
      <c r="G380" s="233" t="s">
        <v>706</v>
      </c>
      <c r="H380" s="238" t="s">
        <v>706</v>
      </c>
      <c r="I380" s="233" t="s">
        <v>706</v>
      </c>
      <c r="J380" s="228">
        <v>15689</v>
      </c>
      <c r="K380" s="228"/>
      <c r="L380" s="228"/>
      <c r="M380" s="227" t="s">
        <v>310</v>
      </c>
      <c r="N380" s="227" t="s">
        <v>310</v>
      </c>
      <c r="O380" s="228">
        <v>110</v>
      </c>
      <c r="P380" s="228">
        <v>95</v>
      </c>
      <c r="Q380" s="228">
        <v>7972</v>
      </c>
      <c r="R380" s="228">
        <v>30</v>
      </c>
      <c r="S380" s="228">
        <v>30</v>
      </c>
      <c r="T380" s="228"/>
      <c r="U380" s="228"/>
      <c r="V380" s="458"/>
      <c r="W380" s="227">
        <v>2012</v>
      </c>
      <c r="X380" s="228"/>
      <c r="Y380" s="228"/>
      <c r="Z380" s="228"/>
      <c r="AA380" s="228"/>
      <c r="AB380" s="228"/>
      <c r="AC380" s="228"/>
      <c r="AD380" s="228">
        <v>300</v>
      </c>
      <c r="AE380" s="227"/>
      <c r="AF380" s="227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33"/>
      <c r="AX380" s="233"/>
      <c r="AY380" s="233"/>
      <c r="AZ380" s="233"/>
      <c r="BA380" s="233"/>
      <c r="BB380" s="233"/>
    </row>
    <row r="381" spans="1:54" s="1280" customFormat="1" ht="24" customHeight="1">
      <c r="A381" s="126"/>
      <c r="B381" s="1402"/>
      <c r="C381" s="227" t="s">
        <v>706</v>
      </c>
      <c r="D381" s="233" t="s">
        <v>25467</v>
      </c>
      <c r="E381" s="300" t="s">
        <v>9083</v>
      </c>
      <c r="F381" s="233" t="s">
        <v>706</v>
      </c>
      <c r="G381" s="233" t="s">
        <v>706</v>
      </c>
      <c r="H381" s="238" t="s">
        <v>706</v>
      </c>
      <c r="I381" s="233" t="s">
        <v>706</v>
      </c>
      <c r="J381" s="228">
        <v>15950</v>
      </c>
      <c r="K381" s="228"/>
      <c r="L381" s="228"/>
      <c r="M381" s="227" t="s">
        <v>310</v>
      </c>
      <c r="N381" s="227" t="s">
        <v>310</v>
      </c>
      <c r="O381" s="228">
        <v>110</v>
      </c>
      <c r="P381" s="228">
        <v>95</v>
      </c>
      <c r="Q381" s="228">
        <v>8918</v>
      </c>
      <c r="R381" s="228">
        <v>30</v>
      </c>
      <c r="S381" s="228">
        <v>30</v>
      </c>
      <c r="T381" s="228"/>
      <c r="U381" s="228"/>
      <c r="V381" s="458"/>
      <c r="W381" s="227">
        <v>2012</v>
      </c>
      <c r="X381" s="228"/>
      <c r="Y381" s="228"/>
      <c r="Z381" s="228"/>
      <c r="AA381" s="228"/>
      <c r="AB381" s="228"/>
      <c r="AC381" s="228"/>
      <c r="AD381" s="228">
        <v>300</v>
      </c>
      <c r="AE381" s="227"/>
      <c r="AF381" s="227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33"/>
      <c r="AX381" s="233"/>
      <c r="AY381" s="233"/>
      <c r="AZ381" s="233"/>
      <c r="BA381" s="233"/>
      <c r="BB381" s="233"/>
    </row>
    <row r="382" spans="1:54" s="1280" customFormat="1" ht="24" customHeight="1">
      <c r="A382" s="126"/>
      <c r="B382" s="1402"/>
      <c r="C382" s="227" t="s">
        <v>706</v>
      </c>
      <c r="D382" s="233" t="s">
        <v>25468</v>
      </c>
      <c r="E382" s="300" t="s">
        <v>9084</v>
      </c>
      <c r="F382" s="233" t="s">
        <v>706</v>
      </c>
      <c r="G382" s="233" t="s">
        <v>706</v>
      </c>
      <c r="H382" s="238" t="s">
        <v>706</v>
      </c>
      <c r="I382" s="233" t="s">
        <v>706</v>
      </c>
      <c r="J382" s="228">
        <v>18434</v>
      </c>
      <c r="K382" s="228"/>
      <c r="L382" s="228"/>
      <c r="M382" s="227" t="s">
        <v>310</v>
      </c>
      <c r="N382" s="227" t="s">
        <v>310</v>
      </c>
      <c r="O382" s="228">
        <v>110</v>
      </c>
      <c r="P382" s="228">
        <v>95</v>
      </c>
      <c r="Q382" s="228">
        <v>10346</v>
      </c>
      <c r="R382" s="228">
        <v>60</v>
      </c>
      <c r="S382" s="228">
        <v>60</v>
      </c>
      <c r="T382" s="228"/>
      <c r="U382" s="228"/>
      <c r="V382" s="458"/>
      <c r="W382" s="227">
        <v>2016</v>
      </c>
      <c r="X382" s="228"/>
      <c r="Y382" s="228"/>
      <c r="Z382" s="228"/>
      <c r="AA382" s="228"/>
      <c r="AB382" s="228"/>
      <c r="AC382" s="228"/>
      <c r="AD382" s="228">
        <v>500</v>
      </c>
      <c r="AE382" s="227"/>
      <c r="AF382" s="227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33"/>
      <c r="AX382" s="233"/>
      <c r="AY382" s="233"/>
      <c r="AZ382" s="233"/>
      <c r="BA382" s="233"/>
      <c r="BB382" s="233"/>
    </row>
    <row r="383" spans="1:54" s="1280" customFormat="1" ht="24" customHeight="1">
      <c r="A383" s="126"/>
      <c r="B383" s="1402"/>
      <c r="C383" s="241" t="s">
        <v>706</v>
      </c>
      <c r="D383" s="241" t="s">
        <v>25469</v>
      </c>
      <c r="E383" s="243" t="s">
        <v>13280</v>
      </c>
      <c r="F383" s="241" t="s">
        <v>706</v>
      </c>
      <c r="G383" s="241"/>
      <c r="H383" s="241"/>
      <c r="I383" s="241" t="s">
        <v>706</v>
      </c>
      <c r="J383" s="244">
        <v>42467</v>
      </c>
      <c r="K383" s="244"/>
      <c r="L383" s="244"/>
      <c r="M383" s="241" t="s">
        <v>290</v>
      </c>
      <c r="N383" s="241" t="s">
        <v>290</v>
      </c>
      <c r="O383" s="244">
        <v>105</v>
      </c>
      <c r="P383" s="244">
        <v>95</v>
      </c>
      <c r="Q383" s="244">
        <v>10274</v>
      </c>
      <c r="R383" s="244"/>
      <c r="S383" s="244"/>
      <c r="T383" s="241"/>
      <c r="U383" s="241"/>
      <c r="V383" s="458"/>
      <c r="W383" s="241">
        <v>2020</v>
      </c>
      <c r="X383" s="241"/>
      <c r="Y383" s="241"/>
      <c r="Z383" s="241"/>
      <c r="AA383" s="241"/>
      <c r="AB383" s="241"/>
      <c r="AC383" s="241"/>
      <c r="AD383" s="244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  <c r="BA383" s="241"/>
      <c r="BB383" s="241"/>
    </row>
    <row r="384" spans="1:54" s="1280" customFormat="1" ht="24" customHeight="1">
      <c r="A384" s="126"/>
      <c r="B384" s="1402"/>
      <c r="C384" s="241" t="s">
        <v>14318</v>
      </c>
      <c r="D384" s="241" t="s">
        <v>25470</v>
      </c>
      <c r="E384" s="243" t="s">
        <v>14323</v>
      </c>
      <c r="F384" s="241" t="s">
        <v>706</v>
      </c>
      <c r="G384" s="241"/>
      <c r="H384" s="241"/>
      <c r="I384" s="241" t="s">
        <v>706</v>
      </c>
      <c r="J384" s="244">
        <v>7968</v>
      </c>
      <c r="K384" s="244"/>
      <c r="L384" s="244"/>
      <c r="M384" s="241" t="s">
        <v>12475</v>
      </c>
      <c r="N384" s="241" t="s">
        <v>12475</v>
      </c>
      <c r="O384" s="244">
        <v>110</v>
      </c>
      <c r="P384" s="244">
        <v>95</v>
      </c>
      <c r="Q384" s="244">
        <v>7968</v>
      </c>
      <c r="R384" s="244"/>
      <c r="S384" s="244"/>
      <c r="T384" s="241"/>
      <c r="U384" s="241"/>
      <c r="V384" s="458"/>
      <c r="W384" s="241">
        <v>2021</v>
      </c>
      <c r="X384" s="241"/>
      <c r="Y384" s="241"/>
      <c r="Z384" s="241"/>
      <c r="AA384" s="241"/>
      <c r="AB384" s="241"/>
      <c r="AC384" s="241"/>
      <c r="AD384" s="244">
        <v>2458</v>
      </c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  <c r="BA384" s="241"/>
      <c r="BB384" s="241"/>
    </row>
    <row r="385" spans="1:54" s="1280" customFormat="1" ht="26.1" customHeight="1">
      <c r="A385" s="126"/>
      <c r="B385" s="1402"/>
      <c r="C385" s="241" t="s">
        <v>707</v>
      </c>
      <c r="D385" s="364" t="s">
        <v>25471</v>
      </c>
      <c r="E385" s="241" t="s">
        <v>6581</v>
      </c>
      <c r="F385" s="241" t="s">
        <v>707</v>
      </c>
      <c r="G385" s="241" t="s">
        <v>308</v>
      </c>
      <c r="H385" s="241" t="s">
        <v>309</v>
      </c>
      <c r="I385" s="227" t="s">
        <v>6582</v>
      </c>
      <c r="J385" s="244">
        <v>126000</v>
      </c>
      <c r="K385" s="244"/>
      <c r="L385" s="244"/>
      <c r="M385" s="241" t="s">
        <v>746</v>
      </c>
      <c r="N385" s="241" t="s">
        <v>746</v>
      </c>
      <c r="O385" s="244">
        <v>100</v>
      </c>
      <c r="P385" s="244">
        <v>96</v>
      </c>
      <c r="Q385" s="244">
        <v>36000</v>
      </c>
      <c r="R385" s="244"/>
      <c r="S385" s="244"/>
      <c r="T385" s="244" t="s">
        <v>465</v>
      </c>
      <c r="U385" s="244" t="s">
        <v>466</v>
      </c>
      <c r="V385" s="458"/>
      <c r="W385" s="241">
        <v>2011</v>
      </c>
      <c r="X385" s="244"/>
      <c r="Y385" s="244">
        <v>1050000000</v>
      </c>
      <c r="Z385" s="244">
        <v>1050000000</v>
      </c>
      <c r="AA385" s="244"/>
      <c r="AB385" s="244"/>
      <c r="AC385" s="244"/>
      <c r="AD385" s="244">
        <v>1500</v>
      </c>
      <c r="AE385" s="241">
        <v>1997</v>
      </c>
      <c r="AF385" s="241"/>
      <c r="AG385" s="241">
        <v>1</v>
      </c>
      <c r="AH385" s="241">
        <v>1000000000</v>
      </c>
      <c r="AI385" s="241">
        <v>6</v>
      </c>
      <c r="AJ385" s="241" t="s">
        <v>311</v>
      </c>
      <c r="AK385" s="241">
        <v>2400000000</v>
      </c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  <c r="BA385" s="241"/>
      <c r="BB385" s="241"/>
    </row>
    <row r="386" spans="1:54" s="1280" customFormat="1" ht="26.1" customHeight="1">
      <c r="A386" s="126"/>
      <c r="B386" s="1402"/>
      <c r="C386" s="227" t="s">
        <v>6360</v>
      </c>
      <c r="D386" s="227" t="s">
        <v>25472</v>
      </c>
      <c r="E386" s="227" t="s">
        <v>6583</v>
      </c>
      <c r="F386" s="227" t="s">
        <v>6360</v>
      </c>
      <c r="G386" s="227"/>
      <c r="H386" s="453"/>
      <c r="I386" s="227" t="s">
        <v>13279</v>
      </c>
      <c r="J386" s="228">
        <v>4100</v>
      </c>
      <c r="K386" s="228">
        <v>0</v>
      </c>
      <c r="L386" s="228">
        <v>4100</v>
      </c>
      <c r="M386" s="227" t="s">
        <v>290</v>
      </c>
      <c r="N386" s="227" t="s">
        <v>290</v>
      </c>
      <c r="O386" s="228">
        <v>65</v>
      </c>
      <c r="P386" s="228">
        <v>60</v>
      </c>
      <c r="Q386" s="228">
        <v>4100</v>
      </c>
      <c r="R386" s="228">
        <v>88</v>
      </c>
      <c r="S386" s="228">
        <v>88</v>
      </c>
      <c r="T386" s="228"/>
      <c r="U386" s="228"/>
      <c r="V386" s="458"/>
      <c r="W386" s="227">
        <v>2015</v>
      </c>
      <c r="X386" s="228"/>
      <c r="Y386" s="228"/>
      <c r="Z386" s="228"/>
      <c r="AA386" s="228"/>
      <c r="AB386" s="228"/>
      <c r="AC386" s="228"/>
      <c r="AD386" s="228">
        <v>650</v>
      </c>
      <c r="AE386" s="227"/>
      <c r="AF386" s="227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33"/>
      <c r="AW386" s="233"/>
      <c r="AX386" s="233"/>
      <c r="AY386" s="233"/>
      <c r="AZ386" s="233"/>
      <c r="BA386" s="233"/>
      <c r="BB386" s="233"/>
    </row>
    <row r="387" spans="1:54" s="1280" customFormat="1" ht="26.1" customHeight="1">
      <c r="A387" s="126"/>
      <c r="B387" s="1402"/>
      <c r="C387" s="227" t="s">
        <v>6366</v>
      </c>
      <c r="D387" s="227" t="s">
        <v>25473</v>
      </c>
      <c r="E387" s="227" t="s">
        <v>12233</v>
      </c>
      <c r="F387" s="227" t="s">
        <v>6366</v>
      </c>
      <c r="G387" s="227"/>
      <c r="H387" s="360"/>
      <c r="I387" s="227" t="s">
        <v>11108</v>
      </c>
      <c r="J387" s="228">
        <v>77206</v>
      </c>
      <c r="K387" s="228">
        <v>1366</v>
      </c>
      <c r="L387" s="228">
        <v>0</v>
      </c>
      <c r="M387" s="241" t="s">
        <v>310</v>
      </c>
      <c r="N387" s="241" t="s">
        <v>310</v>
      </c>
      <c r="O387" s="228">
        <v>111</v>
      </c>
      <c r="P387" s="228">
        <v>63</v>
      </c>
      <c r="Q387" s="228">
        <v>2047</v>
      </c>
      <c r="R387" s="228">
        <v>756</v>
      </c>
      <c r="S387" s="228">
        <v>1000</v>
      </c>
      <c r="T387" s="228"/>
      <c r="U387" s="228"/>
      <c r="V387" s="458"/>
      <c r="W387" s="241">
        <v>2020</v>
      </c>
      <c r="X387" s="244"/>
      <c r="Y387" s="244"/>
      <c r="Z387" s="244"/>
      <c r="AA387" s="244"/>
      <c r="AB387" s="244"/>
      <c r="AC387" s="244"/>
      <c r="AD387" s="244">
        <v>4200</v>
      </c>
      <c r="AE387" s="227"/>
      <c r="AF387" s="227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233"/>
      <c r="AW387" s="233"/>
      <c r="AX387" s="233"/>
      <c r="AY387" s="233"/>
      <c r="AZ387" s="233"/>
      <c r="BA387" s="233"/>
      <c r="BB387" s="233"/>
    </row>
    <row r="388" spans="1:54" s="1280" customFormat="1" ht="26.1" customHeight="1">
      <c r="A388" s="126"/>
      <c r="B388" s="200"/>
      <c r="C388" s="227" t="s">
        <v>16920</v>
      </c>
      <c r="D388" s="227" t="s">
        <v>25474</v>
      </c>
      <c r="E388" s="227" t="s">
        <v>25475</v>
      </c>
      <c r="F388" s="227" t="s">
        <v>16920</v>
      </c>
      <c r="G388" s="227"/>
      <c r="H388" s="360"/>
      <c r="I388" s="227" t="s">
        <v>16920</v>
      </c>
      <c r="J388" s="228">
        <v>45230</v>
      </c>
      <c r="K388" s="228">
        <v>92</v>
      </c>
      <c r="L388" s="228">
        <v>1722</v>
      </c>
      <c r="M388" s="227" t="s">
        <v>1979</v>
      </c>
      <c r="N388" s="227" t="s">
        <v>1979</v>
      </c>
      <c r="O388" s="228">
        <v>105</v>
      </c>
      <c r="P388" s="228">
        <v>27</v>
      </c>
      <c r="Q388" s="228">
        <v>7026</v>
      </c>
      <c r="R388" s="228">
        <v>92</v>
      </c>
      <c r="S388" s="228">
        <v>150</v>
      </c>
      <c r="T388" s="228"/>
      <c r="U388" s="228"/>
      <c r="V388" s="458"/>
      <c r="W388" s="241">
        <v>2022</v>
      </c>
      <c r="X388" s="244"/>
      <c r="Y388" s="244"/>
      <c r="Z388" s="244"/>
      <c r="AA388" s="244"/>
      <c r="AB388" s="244"/>
      <c r="AC388" s="244"/>
      <c r="AD388" s="244"/>
      <c r="AE388" s="227"/>
      <c r="AF388" s="227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</row>
    <row r="389" spans="1:54" s="1280" customFormat="1" ht="26.1" customHeight="1">
      <c r="A389" s="126"/>
      <c r="B389" s="200"/>
      <c r="C389" s="227" t="s">
        <v>16920</v>
      </c>
      <c r="D389" s="227" t="s">
        <v>25476</v>
      </c>
      <c r="E389" s="227" t="s">
        <v>25477</v>
      </c>
      <c r="F389" s="227" t="s">
        <v>16920</v>
      </c>
      <c r="G389" s="227"/>
      <c r="H389" s="360"/>
      <c r="I389" s="227" t="s">
        <v>16920</v>
      </c>
      <c r="J389" s="228">
        <v>19506</v>
      </c>
      <c r="K389" s="228"/>
      <c r="L389" s="228"/>
      <c r="M389" s="227" t="s">
        <v>1979</v>
      </c>
      <c r="N389" s="227" t="s">
        <v>1979</v>
      </c>
      <c r="O389" s="228">
        <v>105</v>
      </c>
      <c r="P389" s="228">
        <v>27</v>
      </c>
      <c r="Q389" s="228">
        <v>7026</v>
      </c>
      <c r="R389" s="228">
        <v>92</v>
      </c>
      <c r="S389" s="228">
        <v>150</v>
      </c>
      <c r="T389" s="228"/>
      <c r="U389" s="228"/>
      <c r="V389" s="458"/>
      <c r="W389" s="241">
        <v>2024</v>
      </c>
      <c r="X389" s="244"/>
      <c r="Y389" s="244"/>
      <c r="Z389" s="244"/>
      <c r="AA389" s="244"/>
      <c r="AB389" s="244"/>
      <c r="AC389" s="244"/>
      <c r="AD389" s="244"/>
      <c r="AE389" s="227"/>
      <c r="AF389" s="227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33"/>
      <c r="AX389" s="233"/>
      <c r="AY389" s="233"/>
      <c r="AZ389" s="233"/>
      <c r="BA389" s="233"/>
      <c r="BB389" s="233"/>
    </row>
    <row r="390" spans="1:54" s="1280" customFormat="1" ht="26.1" customHeight="1">
      <c r="A390" s="126"/>
      <c r="B390" s="1402"/>
      <c r="C390" s="227" t="s">
        <v>6377</v>
      </c>
      <c r="D390" s="227" t="s">
        <v>6513</v>
      </c>
      <c r="E390" s="227" t="s">
        <v>6584</v>
      </c>
      <c r="F390" s="227" t="s">
        <v>6377</v>
      </c>
      <c r="G390" s="227" t="s">
        <v>6585</v>
      </c>
      <c r="H390" s="360" t="s">
        <v>6380</v>
      </c>
      <c r="I390" s="227" t="s">
        <v>14367</v>
      </c>
      <c r="J390" s="228">
        <v>15680</v>
      </c>
      <c r="K390" s="228">
        <v>494</v>
      </c>
      <c r="L390" s="228">
        <v>534</v>
      </c>
      <c r="M390" s="227" t="s">
        <v>290</v>
      </c>
      <c r="N390" s="227" t="s">
        <v>290</v>
      </c>
      <c r="O390" s="228">
        <v>105</v>
      </c>
      <c r="P390" s="228">
        <v>95</v>
      </c>
      <c r="Q390" s="228">
        <v>12665</v>
      </c>
      <c r="R390" s="228">
        <v>1200</v>
      </c>
      <c r="S390" s="228">
        <v>1200</v>
      </c>
      <c r="T390" s="228" t="s">
        <v>465</v>
      </c>
      <c r="U390" s="228" t="s">
        <v>3163</v>
      </c>
      <c r="V390" s="458"/>
      <c r="W390" s="227">
        <v>2003</v>
      </c>
      <c r="X390" s="228">
        <v>1465</v>
      </c>
      <c r="Y390" s="228">
        <v>259</v>
      </c>
      <c r="Z390" s="228">
        <v>1724</v>
      </c>
      <c r="AA390" s="228"/>
      <c r="AB390" s="228"/>
      <c r="AC390" s="228"/>
      <c r="AD390" s="228">
        <v>3448</v>
      </c>
      <c r="AE390" s="227"/>
      <c r="AF390" s="227"/>
      <c r="AG390" s="233">
        <v>1</v>
      </c>
      <c r="AH390" s="233"/>
      <c r="AI390" s="233">
        <v>6</v>
      </c>
      <c r="AJ390" s="233"/>
      <c r="AK390" s="233"/>
      <c r="AL390" s="233" t="s">
        <v>6586</v>
      </c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33"/>
      <c r="AX390" s="233"/>
      <c r="AY390" s="233"/>
      <c r="AZ390" s="233"/>
      <c r="BA390" s="233"/>
      <c r="BB390" s="233"/>
    </row>
    <row r="391" spans="1:54" s="1280" customFormat="1" ht="26.1" customHeight="1">
      <c r="A391" s="126"/>
      <c r="B391" s="1402"/>
      <c r="C391" s="227" t="s">
        <v>14321</v>
      </c>
      <c r="D391" s="227" t="s">
        <v>25419</v>
      </c>
      <c r="E391" s="227" t="s">
        <v>14324</v>
      </c>
      <c r="F391" s="227" t="s">
        <v>14321</v>
      </c>
      <c r="G391" s="227"/>
      <c r="H391" s="360"/>
      <c r="I391" s="227" t="s">
        <v>14321</v>
      </c>
      <c r="J391" s="228">
        <v>32915</v>
      </c>
      <c r="K391" s="228">
        <v>966</v>
      </c>
      <c r="L391" s="228">
        <v>966</v>
      </c>
      <c r="M391" s="227" t="s">
        <v>1979</v>
      </c>
      <c r="N391" s="227" t="s">
        <v>1979</v>
      </c>
      <c r="O391" s="228">
        <v>105</v>
      </c>
      <c r="P391" s="228">
        <v>27</v>
      </c>
      <c r="Q391" s="228">
        <v>9000</v>
      </c>
      <c r="R391" s="228">
        <v>0</v>
      </c>
      <c r="S391" s="228">
        <v>0</v>
      </c>
      <c r="T391" s="228"/>
      <c r="U391" s="228"/>
      <c r="V391" s="458"/>
      <c r="W391" s="227">
        <v>2021</v>
      </c>
      <c r="X391" s="228"/>
      <c r="Y391" s="228"/>
      <c r="Z391" s="228"/>
      <c r="AA391" s="228"/>
      <c r="AB391" s="228"/>
      <c r="AC391" s="228"/>
      <c r="AD391" s="228">
        <v>3129</v>
      </c>
      <c r="AE391" s="227"/>
      <c r="AF391" s="227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33"/>
      <c r="AX391" s="233"/>
      <c r="AY391" s="233"/>
      <c r="AZ391" s="233"/>
      <c r="BA391" s="233"/>
      <c r="BB391" s="233"/>
    </row>
    <row r="392" spans="1:54" s="1280" customFormat="1" ht="26.1" customHeight="1">
      <c r="A392" s="126"/>
      <c r="B392" s="200"/>
      <c r="C392" s="227" t="s">
        <v>13304</v>
      </c>
      <c r="D392" s="227" t="s">
        <v>25443</v>
      </c>
      <c r="E392" s="227" t="s">
        <v>25478</v>
      </c>
      <c r="F392" s="227" t="s">
        <v>13304</v>
      </c>
      <c r="G392" s="227" t="s">
        <v>25316</v>
      </c>
      <c r="H392" s="227" t="s">
        <v>13304</v>
      </c>
      <c r="I392" s="228">
        <v>46500</v>
      </c>
      <c r="J392" s="228"/>
      <c r="K392" s="228"/>
      <c r="L392" s="227" t="s">
        <v>1979</v>
      </c>
      <c r="M392" s="227" t="s">
        <v>1979</v>
      </c>
      <c r="N392" s="228">
        <v>110</v>
      </c>
      <c r="O392" s="228">
        <v>98</v>
      </c>
      <c r="P392" s="228">
        <v>14308</v>
      </c>
      <c r="Q392" s="228">
        <v>60</v>
      </c>
      <c r="R392" s="228">
        <v>1000</v>
      </c>
      <c r="S392" s="228" t="s">
        <v>1983</v>
      </c>
      <c r="T392" s="228" t="s">
        <v>22386</v>
      </c>
      <c r="U392" s="458"/>
      <c r="V392" s="227">
        <v>2024</v>
      </c>
      <c r="W392" s="228">
        <v>5000</v>
      </c>
      <c r="X392" s="228"/>
      <c r="Y392" s="228"/>
      <c r="Z392" s="228"/>
      <c r="AA392" s="228"/>
      <c r="AB392" s="228"/>
      <c r="AC392" s="228"/>
      <c r="AD392" s="227"/>
      <c r="AE392" s="227"/>
      <c r="AF392" s="233">
        <v>1</v>
      </c>
      <c r="AG392" s="233">
        <v>250</v>
      </c>
      <c r="AH392" s="233">
        <v>6</v>
      </c>
      <c r="AI392" s="233">
        <v>1000</v>
      </c>
      <c r="AJ392" s="233">
        <v>1200</v>
      </c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33"/>
      <c r="AX392" s="233"/>
      <c r="AY392" s="233"/>
      <c r="AZ392" s="233"/>
      <c r="BA392" s="233"/>
      <c r="BB392" s="233"/>
    </row>
    <row r="393" spans="1:54" s="1280" customFormat="1" ht="26.1" customHeight="1">
      <c r="A393" s="126"/>
      <c r="B393" s="1402"/>
      <c r="C393" s="227" t="s">
        <v>6395</v>
      </c>
      <c r="D393" s="227" t="s">
        <v>6513</v>
      </c>
      <c r="E393" s="227" t="s">
        <v>6587</v>
      </c>
      <c r="F393" s="227" t="s">
        <v>6395</v>
      </c>
      <c r="G393" s="227" t="s">
        <v>6585</v>
      </c>
      <c r="H393" s="360" t="s">
        <v>6380</v>
      </c>
      <c r="I393" s="227" t="s">
        <v>6395</v>
      </c>
      <c r="J393" s="228">
        <v>15600</v>
      </c>
      <c r="K393" s="228"/>
      <c r="L393" s="228"/>
      <c r="M393" s="227" t="s">
        <v>290</v>
      </c>
      <c r="N393" s="227" t="s">
        <v>310</v>
      </c>
      <c r="O393" s="228">
        <v>97</v>
      </c>
      <c r="P393" s="228">
        <v>29</v>
      </c>
      <c r="Q393" s="228">
        <v>7026</v>
      </c>
      <c r="R393" s="228"/>
      <c r="S393" s="228"/>
      <c r="T393" s="228" t="s">
        <v>465</v>
      </c>
      <c r="U393" s="228" t="s">
        <v>3163</v>
      </c>
      <c r="V393" s="458"/>
      <c r="W393" s="227">
        <v>2014</v>
      </c>
      <c r="X393" s="228">
        <v>1465</v>
      </c>
      <c r="Y393" s="228">
        <v>259</v>
      </c>
      <c r="Z393" s="228">
        <v>1724</v>
      </c>
      <c r="AA393" s="228"/>
      <c r="AB393" s="228"/>
      <c r="AC393" s="228"/>
      <c r="AD393" s="228">
        <v>442</v>
      </c>
      <c r="AE393" s="227"/>
      <c r="AF393" s="227"/>
      <c r="AG393" s="233">
        <v>1</v>
      </c>
      <c r="AH393" s="233"/>
      <c r="AI393" s="233">
        <v>6</v>
      </c>
      <c r="AJ393" s="233"/>
      <c r="AK393" s="233"/>
      <c r="AL393" s="233" t="s">
        <v>6586</v>
      </c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33"/>
      <c r="AX393" s="233"/>
      <c r="AY393" s="233"/>
      <c r="AZ393" s="233"/>
      <c r="BA393" s="233"/>
      <c r="BB393" s="233"/>
    </row>
    <row r="394" spans="1:54" s="1280" customFormat="1" ht="26.1" customHeight="1">
      <c r="A394" s="126"/>
      <c r="B394" s="1402"/>
      <c r="C394" s="227" t="s">
        <v>6395</v>
      </c>
      <c r="D394" s="227" t="s">
        <v>6513</v>
      </c>
      <c r="E394" s="227" t="s">
        <v>6588</v>
      </c>
      <c r="F394" s="227" t="s">
        <v>6395</v>
      </c>
      <c r="G394" s="227" t="s">
        <v>6585</v>
      </c>
      <c r="H394" s="360" t="s">
        <v>6380</v>
      </c>
      <c r="I394" s="227" t="s">
        <v>6395</v>
      </c>
      <c r="J394" s="228">
        <v>15600</v>
      </c>
      <c r="K394" s="228"/>
      <c r="L394" s="228"/>
      <c r="M394" s="227" t="s">
        <v>290</v>
      </c>
      <c r="N394" s="227" t="s">
        <v>310</v>
      </c>
      <c r="O394" s="228">
        <v>97</v>
      </c>
      <c r="P394" s="228">
        <v>29</v>
      </c>
      <c r="Q394" s="228">
        <v>7026</v>
      </c>
      <c r="R394" s="228"/>
      <c r="S394" s="228"/>
      <c r="T394" s="228" t="s">
        <v>465</v>
      </c>
      <c r="U394" s="228" t="s">
        <v>3163</v>
      </c>
      <c r="V394" s="458"/>
      <c r="W394" s="227">
        <v>2014</v>
      </c>
      <c r="X394" s="228">
        <v>1465</v>
      </c>
      <c r="Y394" s="228">
        <v>259</v>
      </c>
      <c r="Z394" s="228">
        <v>1724</v>
      </c>
      <c r="AA394" s="228"/>
      <c r="AB394" s="228"/>
      <c r="AC394" s="228"/>
      <c r="AD394" s="228">
        <v>442</v>
      </c>
      <c r="AE394" s="227"/>
      <c r="AF394" s="227"/>
      <c r="AG394" s="233">
        <v>1</v>
      </c>
      <c r="AH394" s="233"/>
      <c r="AI394" s="233">
        <v>6</v>
      </c>
      <c r="AJ394" s="233"/>
      <c r="AK394" s="233"/>
      <c r="AL394" s="233" t="s">
        <v>6586</v>
      </c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33"/>
      <c r="AX394" s="233"/>
      <c r="AY394" s="233"/>
      <c r="AZ394" s="233"/>
      <c r="BA394" s="233"/>
      <c r="BB394" s="233"/>
    </row>
    <row r="395" spans="1:54" s="1275" customFormat="1" ht="26.1" customHeight="1">
      <c r="A395" s="1418"/>
      <c r="B395" s="906" t="s">
        <v>80</v>
      </c>
      <c r="C395" s="349" t="s">
        <v>2001</v>
      </c>
      <c r="D395" s="349"/>
      <c r="E395" s="315">
        <f>COUNTA(E396:E403)</f>
        <v>8</v>
      </c>
      <c r="F395" s="349"/>
      <c r="G395" s="349"/>
      <c r="H395" s="351"/>
      <c r="I395" s="349"/>
      <c r="J395" s="318">
        <f>SUM(J396:J403)</f>
        <v>234659</v>
      </c>
      <c r="K395" s="318">
        <f>SUM(K396:K403)</f>
        <v>56976</v>
      </c>
      <c r="L395" s="318">
        <f>SUM(L396:L403)</f>
        <v>72336</v>
      </c>
      <c r="M395" s="314"/>
      <c r="N395" s="314"/>
      <c r="O395" s="318"/>
      <c r="P395" s="318"/>
      <c r="Q395" s="318"/>
      <c r="R395" s="318"/>
      <c r="S395" s="318"/>
      <c r="T395" s="318"/>
      <c r="U395" s="318"/>
      <c r="V395" s="458"/>
      <c r="W395" s="314"/>
      <c r="X395" s="318"/>
      <c r="Y395" s="318"/>
      <c r="Z395" s="318"/>
      <c r="AA395" s="318"/>
      <c r="AB395" s="318"/>
      <c r="AC395" s="318"/>
      <c r="AD395" s="318"/>
      <c r="AE395" s="314"/>
      <c r="AF395" s="314"/>
      <c r="AG395" s="349"/>
      <c r="AH395" s="349"/>
      <c r="AI395" s="349"/>
      <c r="AJ395" s="349"/>
      <c r="AK395" s="349"/>
      <c r="AL395" s="349"/>
      <c r="AM395" s="349"/>
      <c r="AN395" s="349"/>
      <c r="AO395" s="349"/>
      <c r="AP395" s="349"/>
      <c r="AQ395" s="349"/>
      <c r="AR395" s="349"/>
      <c r="AS395" s="349"/>
      <c r="AT395" s="349"/>
      <c r="AU395" s="349"/>
      <c r="AV395" s="349"/>
      <c r="AW395" s="349"/>
      <c r="AX395" s="349"/>
      <c r="AY395" s="349"/>
      <c r="AZ395" s="349"/>
      <c r="BA395" s="349"/>
      <c r="BB395" s="349"/>
    </row>
    <row r="396" spans="1:54" s="1280" customFormat="1" ht="26.1" customHeight="1">
      <c r="A396" s="126"/>
      <c r="B396" s="1402"/>
      <c r="C396" s="324" t="s">
        <v>7210</v>
      </c>
      <c r="D396" s="324" t="s">
        <v>7211</v>
      </c>
      <c r="E396" s="324" t="s">
        <v>7281</v>
      </c>
      <c r="F396" s="324" t="s">
        <v>7282</v>
      </c>
      <c r="G396" s="324" t="s">
        <v>7217</v>
      </c>
      <c r="H396" s="463" t="s">
        <v>7213</v>
      </c>
      <c r="I396" s="324" t="s">
        <v>7283</v>
      </c>
      <c r="J396" s="327">
        <v>27058</v>
      </c>
      <c r="K396" s="327">
        <v>5692</v>
      </c>
      <c r="L396" s="327">
        <v>11484</v>
      </c>
      <c r="M396" s="324" t="s">
        <v>290</v>
      </c>
      <c r="N396" s="324" t="s">
        <v>290</v>
      </c>
      <c r="O396" s="327">
        <v>123</v>
      </c>
      <c r="P396" s="327">
        <v>100</v>
      </c>
      <c r="Q396" s="327" t="s">
        <v>7284</v>
      </c>
      <c r="R396" s="327">
        <v>8547</v>
      </c>
      <c r="S396" s="327">
        <v>12000</v>
      </c>
      <c r="T396" s="327" t="s">
        <v>7285</v>
      </c>
      <c r="U396" s="327" t="s">
        <v>332</v>
      </c>
      <c r="V396" s="458"/>
      <c r="W396" s="324">
        <v>1984</v>
      </c>
      <c r="X396" s="327"/>
      <c r="Y396" s="327"/>
      <c r="Z396" s="327" t="s">
        <v>7286</v>
      </c>
      <c r="AA396" s="327" t="s">
        <v>7287</v>
      </c>
      <c r="AB396" s="327"/>
      <c r="AC396" s="327"/>
      <c r="AD396" s="327">
        <v>2054</v>
      </c>
      <c r="AE396" s="324"/>
      <c r="AF396" s="324"/>
      <c r="AG396" s="393" t="s">
        <v>3544</v>
      </c>
      <c r="AH396" s="393" t="s">
        <v>7288</v>
      </c>
      <c r="AI396" s="393"/>
      <c r="AJ396" s="393"/>
      <c r="AK396" s="393"/>
      <c r="AL396" s="393"/>
      <c r="AM396" s="393"/>
      <c r="AN396" s="393"/>
      <c r="AO396" s="393"/>
      <c r="AP396" s="393"/>
      <c r="AQ396" s="393"/>
      <c r="AR396" s="393"/>
      <c r="AS396" s="393"/>
      <c r="AT396" s="393"/>
      <c r="AU396" s="393"/>
      <c r="AV396" s="393"/>
      <c r="AW396" s="393"/>
      <c r="AX396" s="393"/>
      <c r="AY396" s="393"/>
      <c r="AZ396" s="393"/>
      <c r="BA396" s="393"/>
      <c r="BB396" s="393"/>
    </row>
    <row r="397" spans="1:54" s="1280" customFormat="1" ht="26.1" customHeight="1">
      <c r="A397" s="126"/>
      <c r="B397" s="1402"/>
      <c r="C397" s="324" t="s">
        <v>7210</v>
      </c>
      <c r="D397" s="324"/>
      <c r="E397" s="324" t="s">
        <v>11440</v>
      </c>
      <c r="F397" s="324" t="s">
        <v>7282</v>
      </c>
      <c r="G397" s="324"/>
      <c r="H397" s="463"/>
      <c r="I397" s="324" t="s">
        <v>7283</v>
      </c>
      <c r="J397" s="327"/>
      <c r="K397" s="327"/>
      <c r="L397" s="327"/>
      <c r="M397" s="324" t="s">
        <v>290</v>
      </c>
      <c r="N397" s="324" t="s">
        <v>290</v>
      </c>
      <c r="O397" s="327">
        <v>120</v>
      </c>
      <c r="P397" s="327">
        <v>98</v>
      </c>
      <c r="Q397" s="327">
        <v>8500</v>
      </c>
      <c r="R397" s="327"/>
      <c r="S397" s="327"/>
      <c r="T397" s="327"/>
      <c r="U397" s="327"/>
      <c r="V397" s="458"/>
      <c r="W397" s="324">
        <v>2019</v>
      </c>
      <c r="X397" s="327"/>
      <c r="Y397" s="327"/>
      <c r="Z397" s="327"/>
      <c r="AA397" s="327"/>
      <c r="AB397" s="327"/>
      <c r="AC397" s="327"/>
      <c r="AD397" s="327">
        <v>3000</v>
      </c>
      <c r="AE397" s="324"/>
      <c r="AF397" s="324"/>
      <c r="AG397" s="393"/>
      <c r="AH397" s="393"/>
      <c r="AI397" s="393"/>
      <c r="AJ397" s="393"/>
      <c r="AK397" s="393"/>
      <c r="AL397" s="393"/>
      <c r="AM397" s="393"/>
      <c r="AN397" s="393"/>
      <c r="AO397" s="393"/>
      <c r="AP397" s="393"/>
      <c r="AQ397" s="393"/>
      <c r="AR397" s="393"/>
      <c r="AS397" s="393"/>
      <c r="AT397" s="393"/>
      <c r="AU397" s="393"/>
      <c r="AV397" s="393"/>
      <c r="AW397" s="393"/>
      <c r="AX397" s="393"/>
      <c r="AY397" s="393"/>
      <c r="AZ397" s="393"/>
      <c r="BA397" s="393"/>
      <c r="BB397" s="393" t="s">
        <v>17270</v>
      </c>
    </row>
    <row r="398" spans="1:54" s="1280" customFormat="1" ht="26.1" customHeight="1">
      <c r="A398" s="126"/>
      <c r="B398" s="1402"/>
      <c r="C398" s="324" t="s">
        <v>7210</v>
      </c>
      <c r="D398" s="324"/>
      <c r="E398" s="324" t="s">
        <v>12326</v>
      </c>
      <c r="F398" s="324" t="s">
        <v>7282</v>
      </c>
      <c r="G398" s="324"/>
      <c r="H398" s="463"/>
      <c r="I398" s="324" t="s">
        <v>7283</v>
      </c>
      <c r="J398" s="327">
        <v>8540</v>
      </c>
      <c r="K398" s="327"/>
      <c r="L398" s="327"/>
      <c r="M398" s="324" t="s">
        <v>290</v>
      </c>
      <c r="N398" s="324" t="s">
        <v>290</v>
      </c>
      <c r="O398" s="327">
        <v>90</v>
      </c>
      <c r="P398" s="327">
        <v>80</v>
      </c>
      <c r="Q398" s="327">
        <v>7428</v>
      </c>
      <c r="R398" s="327"/>
      <c r="S398" s="327"/>
      <c r="T398" s="327"/>
      <c r="U398" s="327"/>
      <c r="V398" s="458"/>
      <c r="W398" s="324">
        <v>2020</v>
      </c>
      <c r="X398" s="327"/>
      <c r="Y398" s="327"/>
      <c r="Z398" s="327"/>
      <c r="AA398" s="327"/>
      <c r="AB398" s="327"/>
      <c r="AC398" s="327"/>
      <c r="AD398" s="327">
        <v>1800</v>
      </c>
      <c r="AE398" s="324"/>
      <c r="AF398" s="324"/>
      <c r="AG398" s="393"/>
      <c r="AH398" s="393"/>
      <c r="AI398" s="393"/>
      <c r="AJ398" s="393"/>
      <c r="AK398" s="393"/>
      <c r="AL398" s="393"/>
      <c r="AM398" s="393"/>
      <c r="AN398" s="393"/>
      <c r="AO398" s="393"/>
      <c r="AP398" s="393"/>
      <c r="AQ398" s="393"/>
      <c r="AR398" s="393"/>
      <c r="AS398" s="393"/>
      <c r="AT398" s="393"/>
      <c r="AU398" s="393"/>
      <c r="AV398" s="393"/>
      <c r="AW398" s="393"/>
      <c r="AX398" s="393"/>
      <c r="AY398" s="393"/>
      <c r="AZ398" s="393"/>
      <c r="BA398" s="393"/>
      <c r="BB398" s="393"/>
    </row>
    <row r="399" spans="1:54" s="1280" customFormat="1" ht="26.1" customHeight="1">
      <c r="A399" s="126"/>
      <c r="B399" s="1402"/>
      <c r="C399" s="324" t="s">
        <v>7210</v>
      </c>
      <c r="D399" s="324"/>
      <c r="E399" s="324" t="s">
        <v>12327</v>
      </c>
      <c r="F399" s="324" t="s">
        <v>7282</v>
      </c>
      <c r="G399" s="324"/>
      <c r="H399" s="463"/>
      <c r="I399" s="324" t="s">
        <v>12328</v>
      </c>
      <c r="J399" s="327">
        <v>118828</v>
      </c>
      <c r="K399" s="327"/>
      <c r="L399" s="327"/>
      <c r="M399" s="324" t="s">
        <v>290</v>
      </c>
      <c r="N399" s="324" t="s">
        <v>290</v>
      </c>
      <c r="O399" s="327">
        <v>90</v>
      </c>
      <c r="P399" s="327">
        <v>80</v>
      </c>
      <c r="Q399" s="327">
        <v>10153</v>
      </c>
      <c r="R399" s="327"/>
      <c r="S399" s="327"/>
      <c r="T399" s="327"/>
      <c r="U399" s="327"/>
      <c r="V399" s="458"/>
      <c r="W399" s="324">
        <v>2020</v>
      </c>
      <c r="X399" s="327"/>
      <c r="Y399" s="327"/>
      <c r="Z399" s="327"/>
      <c r="AA399" s="327"/>
      <c r="AB399" s="327"/>
      <c r="AC399" s="327"/>
      <c r="AD399" s="327">
        <v>1700</v>
      </c>
      <c r="AE399" s="324"/>
      <c r="AF399" s="324"/>
      <c r="AG399" s="393"/>
      <c r="AH399" s="393"/>
      <c r="AI399" s="393"/>
      <c r="AJ399" s="393"/>
      <c r="AK399" s="393"/>
      <c r="AL399" s="393"/>
      <c r="AM399" s="393"/>
      <c r="AN399" s="393"/>
      <c r="AO399" s="393"/>
      <c r="AP399" s="393"/>
      <c r="AQ399" s="393"/>
      <c r="AR399" s="393"/>
      <c r="AS399" s="393"/>
      <c r="AT399" s="393"/>
      <c r="AU399" s="393"/>
      <c r="AV399" s="393"/>
      <c r="AW399" s="393"/>
      <c r="AX399" s="393"/>
      <c r="AY399" s="393"/>
      <c r="AZ399" s="393"/>
      <c r="BA399" s="393"/>
      <c r="BB399" s="393"/>
    </row>
    <row r="400" spans="1:54" s="1280" customFormat="1" ht="26.1" customHeight="1">
      <c r="A400" s="126"/>
      <c r="B400" s="1402"/>
      <c r="C400" s="324" t="s">
        <v>7225</v>
      </c>
      <c r="D400" s="324" t="s">
        <v>7211</v>
      </c>
      <c r="E400" s="324" t="s">
        <v>11441</v>
      </c>
      <c r="F400" s="324" t="s">
        <v>7282</v>
      </c>
      <c r="G400" s="324" t="s">
        <v>7217</v>
      </c>
      <c r="H400" s="463" t="s">
        <v>7213</v>
      </c>
      <c r="I400" s="324" t="s">
        <v>7228</v>
      </c>
      <c r="J400" s="327"/>
      <c r="K400" s="327">
        <v>11000</v>
      </c>
      <c r="L400" s="327">
        <v>11020</v>
      </c>
      <c r="M400" s="324" t="s">
        <v>290</v>
      </c>
      <c r="N400" s="324" t="s">
        <v>290</v>
      </c>
      <c r="O400" s="327">
        <v>120</v>
      </c>
      <c r="P400" s="327">
        <v>95</v>
      </c>
      <c r="Q400" s="327">
        <v>11000</v>
      </c>
      <c r="R400" s="327"/>
      <c r="S400" s="327">
        <v>200</v>
      </c>
      <c r="T400" s="327" t="s">
        <v>7285</v>
      </c>
      <c r="U400" s="327" t="s">
        <v>332</v>
      </c>
      <c r="V400" s="458"/>
      <c r="W400" s="324">
        <v>2010</v>
      </c>
      <c r="X400" s="327"/>
      <c r="Y400" s="327"/>
      <c r="Z400" s="327" t="s">
        <v>7286</v>
      </c>
      <c r="AA400" s="327" t="s">
        <v>7287</v>
      </c>
      <c r="AB400" s="327"/>
      <c r="AC400" s="327"/>
      <c r="AD400" s="327">
        <v>295</v>
      </c>
      <c r="AE400" s="324"/>
      <c r="AF400" s="324"/>
      <c r="AG400" s="393" t="s">
        <v>3544</v>
      </c>
      <c r="AH400" s="393" t="s">
        <v>7288</v>
      </c>
      <c r="AI400" s="393"/>
      <c r="AJ400" s="393"/>
      <c r="AK400" s="393"/>
      <c r="AL400" s="393"/>
      <c r="AM400" s="393"/>
      <c r="AN400" s="393"/>
      <c r="AO400" s="393"/>
      <c r="AP400" s="393"/>
      <c r="AQ400" s="393"/>
      <c r="AR400" s="393"/>
      <c r="AS400" s="393"/>
      <c r="AT400" s="393"/>
      <c r="AU400" s="393"/>
      <c r="AV400" s="393"/>
      <c r="AW400" s="393"/>
      <c r="AX400" s="393"/>
      <c r="AY400" s="393"/>
      <c r="AZ400" s="393"/>
      <c r="BA400" s="393"/>
      <c r="BB400" s="346" t="s">
        <v>17271</v>
      </c>
    </row>
    <row r="401" spans="1:54" s="1280" customFormat="1" ht="26.1" customHeight="1">
      <c r="A401" s="126"/>
      <c r="B401" s="1402"/>
      <c r="C401" s="324" t="s">
        <v>7225</v>
      </c>
      <c r="D401" s="324" t="s">
        <v>7211</v>
      </c>
      <c r="E401" s="324" t="s">
        <v>11442</v>
      </c>
      <c r="F401" s="324" t="s">
        <v>7282</v>
      </c>
      <c r="G401" s="324" t="s">
        <v>7217</v>
      </c>
      <c r="H401" s="463" t="s">
        <v>7213</v>
      </c>
      <c r="I401" s="324" t="s">
        <v>7228</v>
      </c>
      <c r="J401" s="327">
        <v>42000</v>
      </c>
      <c r="K401" s="327">
        <v>14000</v>
      </c>
      <c r="L401" s="327">
        <v>21243</v>
      </c>
      <c r="M401" s="324" t="s">
        <v>290</v>
      </c>
      <c r="N401" s="324" t="s">
        <v>290</v>
      </c>
      <c r="O401" s="327" t="s">
        <v>17272</v>
      </c>
      <c r="P401" s="327" t="s">
        <v>17273</v>
      </c>
      <c r="Q401" s="327">
        <v>14000</v>
      </c>
      <c r="R401" s="327">
        <v>720</v>
      </c>
      <c r="S401" s="327">
        <v>1000</v>
      </c>
      <c r="T401" s="327" t="s">
        <v>7285</v>
      </c>
      <c r="U401" s="327" t="s">
        <v>332</v>
      </c>
      <c r="V401" s="458"/>
      <c r="W401" s="324">
        <v>2005</v>
      </c>
      <c r="X401" s="327"/>
      <c r="Y401" s="327"/>
      <c r="Z401" s="327" t="s">
        <v>7286</v>
      </c>
      <c r="AA401" s="327" t="s">
        <v>7287</v>
      </c>
      <c r="AB401" s="327"/>
      <c r="AC401" s="327"/>
      <c r="AD401" s="327">
        <v>8467</v>
      </c>
      <c r="AE401" s="324"/>
      <c r="AF401" s="324"/>
      <c r="AG401" s="393" t="s">
        <v>3544</v>
      </c>
      <c r="AH401" s="393" t="s">
        <v>7288</v>
      </c>
      <c r="AI401" s="393"/>
      <c r="AJ401" s="393"/>
      <c r="AK401" s="393"/>
      <c r="AL401" s="393"/>
      <c r="AM401" s="393"/>
      <c r="AN401" s="393"/>
      <c r="AO401" s="393"/>
      <c r="AP401" s="393"/>
      <c r="AQ401" s="393"/>
      <c r="AR401" s="393"/>
      <c r="AS401" s="393"/>
      <c r="AT401" s="393"/>
      <c r="AU401" s="393"/>
      <c r="AV401" s="393"/>
      <c r="AW401" s="393"/>
      <c r="AX401" s="393"/>
      <c r="AY401" s="393"/>
      <c r="AZ401" s="393"/>
      <c r="BA401" s="393"/>
      <c r="BB401" s="393" t="s">
        <v>17274</v>
      </c>
    </row>
    <row r="402" spans="1:54" s="1280" customFormat="1" ht="39.950000000000003" customHeight="1">
      <c r="A402" s="126"/>
      <c r="B402" s="1402"/>
      <c r="C402" s="324" t="s">
        <v>7225</v>
      </c>
      <c r="D402" s="346"/>
      <c r="E402" s="394" t="s">
        <v>7289</v>
      </c>
      <c r="F402" s="324" t="s">
        <v>7282</v>
      </c>
      <c r="G402" s="346"/>
      <c r="H402" s="346"/>
      <c r="I402" s="324" t="s">
        <v>11443</v>
      </c>
      <c r="J402" s="345">
        <v>15769</v>
      </c>
      <c r="K402" s="345">
        <v>13464</v>
      </c>
      <c r="L402" s="345">
        <v>15769</v>
      </c>
      <c r="M402" s="346" t="s">
        <v>290</v>
      </c>
      <c r="N402" s="346" t="s">
        <v>290</v>
      </c>
      <c r="O402" s="345">
        <v>120</v>
      </c>
      <c r="P402" s="345">
        <v>90</v>
      </c>
      <c r="Q402" s="345">
        <v>13464</v>
      </c>
      <c r="R402" s="345"/>
      <c r="S402" s="345"/>
      <c r="T402" s="346"/>
      <c r="U402" s="346"/>
      <c r="V402" s="458"/>
      <c r="W402" s="346">
        <v>2015</v>
      </c>
      <c r="X402" s="346"/>
      <c r="Y402" s="346"/>
      <c r="Z402" s="346"/>
      <c r="AA402" s="346"/>
      <c r="AB402" s="346"/>
      <c r="AC402" s="346"/>
      <c r="AD402" s="345">
        <v>1007</v>
      </c>
      <c r="AE402" s="324"/>
      <c r="AF402" s="324"/>
      <c r="AG402" s="393"/>
      <c r="AH402" s="393"/>
      <c r="AI402" s="393"/>
      <c r="AJ402" s="393"/>
      <c r="AK402" s="393"/>
      <c r="AL402" s="393"/>
      <c r="AM402" s="393"/>
      <c r="AN402" s="393"/>
      <c r="AO402" s="393"/>
      <c r="AP402" s="393"/>
      <c r="AQ402" s="393"/>
      <c r="AR402" s="393"/>
      <c r="AS402" s="393"/>
      <c r="AT402" s="393"/>
      <c r="AU402" s="393"/>
      <c r="AV402" s="393"/>
      <c r="AW402" s="393"/>
      <c r="AX402" s="393"/>
      <c r="AY402" s="393"/>
      <c r="AZ402" s="393"/>
      <c r="BA402" s="393"/>
      <c r="BB402" s="393"/>
    </row>
    <row r="403" spans="1:54" ht="26.1" customHeight="1">
      <c r="A403" s="126"/>
      <c r="B403" s="1419"/>
      <c r="C403" s="324" t="s">
        <v>7225</v>
      </c>
      <c r="D403" s="346"/>
      <c r="E403" s="394" t="s">
        <v>17275</v>
      </c>
      <c r="F403" s="324" t="s">
        <v>7282</v>
      </c>
      <c r="G403" s="346"/>
      <c r="H403" s="346"/>
      <c r="I403" s="324" t="s">
        <v>7232</v>
      </c>
      <c r="J403" s="345">
        <v>22464</v>
      </c>
      <c r="K403" s="345">
        <v>12820</v>
      </c>
      <c r="L403" s="345">
        <v>12820</v>
      </c>
      <c r="M403" s="346" t="s">
        <v>290</v>
      </c>
      <c r="N403" s="346" t="s">
        <v>290</v>
      </c>
      <c r="O403" s="345">
        <v>121</v>
      </c>
      <c r="P403" s="345">
        <v>99</v>
      </c>
      <c r="Q403" s="345">
        <v>12820</v>
      </c>
      <c r="R403" s="345"/>
      <c r="S403" s="345"/>
      <c r="T403" s="346"/>
      <c r="U403" s="346"/>
      <c r="V403" s="458"/>
      <c r="W403" s="346">
        <v>2021</v>
      </c>
      <c r="X403" s="346"/>
      <c r="Y403" s="346"/>
      <c r="Z403" s="346"/>
      <c r="AA403" s="346"/>
      <c r="AB403" s="346"/>
      <c r="AC403" s="346"/>
      <c r="AD403" s="345">
        <v>621</v>
      </c>
      <c r="AE403" s="346"/>
      <c r="AF403" s="346"/>
      <c r="AG403" s="346"/>
      <c r="AH403" s="346"/>
      <c r="AI403" s="346"/>
      <c r="AJ403" s="346"/>
      <c r="AK403" s="346"/>
      <c r="AL403" s="346"/>
      <c r="AM403" s="346"/>
      <c r="AN403" s="346"/>
      <c r="AO403" s="346"/>
      <c r="AP403" s="346"/>
      <c r="AQ403" s="346"/>
      <c r="AR403" s="346"/>
      <c r="AS403" s="346"/>
      <c r="AT403" s="346"/>
      <c r="AU403" s="346"/>
      <c r="AV403" s="346"/>
      <c r="AW403" s="346"/>
      <c r="AX403" s="346"/>
      <c r="AY403" s="346"/>
      <c r="AZ403" s="346"/>
      <c r="BA403" s="346"/>
      <c r="BB403" s="346"/>
    </row>
    <row r="404" spans="1:54" ht="24" customHeight="1">
      <c r="V404" s="80"/>
    </row>
    <row r="405" spans="1:54" ht="24" customHeight="1">
      <c r="V405" s="80"/>
    </row>
    <row r="406" spans="1:54" ht="24" customHeight="1">
      <c r="V406" s="80"/>
    </row>
    <row r="407" spans="1:54" ht="24" customHeight="1">
      <c r="V407" s="80"/>
    </row>
    <row r="408" spans="1:54" ht="24" customHeight="1">
      <c r="V408" s="80"/>
    </row>
    <row r="409" spans="1:54" ht="24" customHeight="1">
      <c r="V409" s="80"/>
    </row>
    <row r="410" spans="1:54" ht="24" customHeight="1">
      <c r="V410" s="80"/>
    </row>
    <row r="411" spans="1:54" ht="24" customHeight="1">
      <c r="V411" s="80"/>
    </row>
    <row r="412" spans="1:54" ht="24" customHeight="1">
      <c r="V412" s="80"/>
    </row>
    <row r="413" spans="1:54" ht="24" customHeight="1">
      <c r="V413" s="80"/>
    </row>
    <row r="414" spans="1:54" ht="24" customHeight="1">
      <c r="V414" s="80"/>
    </row>
    <row r="415" spans="1:54" ht="24" customHeight="1">
      <c r="V415" s="80"/>
    </row>
    <row r="416" spans="1:54" ht="24" customHeight="1">
      <c r="V416" s="80"/>
    </row>
    <row r="417" spans="22:22" ht="24" customHeight="1">
      <c r="V417" s="80"/>
    </row>
    <row r="418" spans="22:22" ht="24" customHeight="1">
      <c r="V418" s="80"/>
    </row>
    <row r="419" spans="22:22" ht="24" customHeight="1">
      <c r="V419" s="80"/>
    </row>
    <row r="420" spans="22:22" ht="24" customHeight="1">
      <c r="V420" s="80"/>
    </row>
    <row r="421" spans="22:22" ht="24" customHeight="1">
      <c r="V421" s="80"/>
    </row>
    <row r="422" spans="22:22" ht="24" customHeight="1">
      <c r="V422" s="80"/>
    </row>
    <row r="423" spans="22:22" ht="24" customHeight="1">
      <c r="V423" s="80"/>
    </row>
    <row r="424" spans="22:22" ht="24" customHeight="1">
      <c r="V424" s="80"/>
    </row>
    <row r="425" spans="22:22" ht="24" customHeight="1">
      <c r="V425" s="80"/>
    </row>
    <row r="426" spans="22:22" ht="24" customHeight="1">
      <c r="V426" s="80"/>
    </row>
    <row r="427" spans="22:22" ht="24" customHeight="1">
      <c r="V427" s="80"/>
    </row>
    <row r="428" spans="22:22" ht="24" customHeight="1">
      <c r="V428" s="80"/>
    </row>
    <row r="429" spans="22:22" ht="24" customHeight="1">
      <c r="V429" s="80"/>
    </row>
    <row r="430" spans="22:22" ht="24" customHeight="1">
      <c r="V430" s="80"/>
    </row>
    <row r="431" spans="22:22" ht="24" customHeight="1">
      <c r="V431" s="80"/>
    </row>
    <row r="432" spans="22:22" ht="24" customHeight="1">
      <c r="V432" s="80"/>
    </row>
    <row r="433" spans="22:22" ht="24" customHeight="1">
      <c r="V433" s="80"/>
    </row>
    <row r="434" spans="22:22" ht="24" customHeight="1">
      <c r="V434" s="80"/>
    </row>
    <row r="435" spans="22:22" ht="24" customHeight="1">
      <c r="V435" s="80"/>
    </row>
    <row r="436" spans="22:22" ht="24" customHeight="1">
      <c r="V436" s="80"/>
    </row>
    <row r="437" spans="22:22" ht="24" customHeight="1">
      <c r="V437" s="80"/>
    </row>
    <row r="438" spans="22:22" ht="24" customHeight="1">
      <c r="V438" s="80"/>
    </row>
    <row r="439" spans="22:22" ht="24" customHeight="1">
      <c r="V439" s="80"/>
    </row>
    <row r="440" spans="22:22" ht="24" customHeight="1">
      <c r="V440" s="80"/>
    </row>
    <row r="441" spans="22:22" ht="24" customHeight="1">
      <c r="V441" s="80"/>
    </row>
    <row r="442" spans="22:22" ht="24" customHeight="1">
      <c r="V442" s="80"/>
    </row>
    <row r="443" spans="22:22" ht="24" customHeight="1">
      <c r="V443" s="80"/>
    </row>
    <row r="444" spans="22:22" ht="24" customHeight="1">
      <c r="V444" s="80"/>
    </row>
    <row r="445" spans="22:22" ht="24" customHeight="1">
      <c r="V445" s="80"/>
    </row>
    <row r="446" spans="22:22" ht="24" customHeight="1">
      <c r="V446" s="80"/>
    </row>
    <row r="447" spans="22:22" ht="24" customHeight="1">
      <c r="V447" s="80"/>
    </row>
    <row r="448" spans="22:22" ht="24" customHeight="1">
      <c r="V448" s="80"/>
    </row>
    <row r="449" spans="22:22" ht="24" customHeight="1">
      <c r="V449" s="80"/>
    </row>
    <row r="450" spans="22:22" ht="24" customHeight="1">
      <c r="V450" s="80"/>
    </row>
    <row r="451" spans="22:22" ht="24" customHeight="1">
      <c r="V451" s="80"/>
    </row>
    <row r="452" spans="22:22" ht="24" customHeight="1">
      <c r="V452" s="80"/>
    </row>
    <row r="453" spans="22:22" ht="24" customHeight="1">
      <c r="V453" s="80"/>
    </row>
    <row r="454" spans="22:22" ht="24" customHeight="1">
      <c r="V454" s="80"/>
    </row>
    <row r="455" spans="22:22" ht="24" customHeight="1">
      <c r="V455" s="80"/>
    </row>
    <row r="456" spans="22:22" ht="24" customHeight="1">
      <c r="V456" s="80"/>
    </row>
    <row r="457" spans="22:22" ht="24" customHeight="1">
      <c r="V457" s="80"/>
    </row>
    <row r="458" spans="22:22" ht="24" customHeight="1">
      <c r="V458" s="80"/>
    </row>
    <row r="459" spans="22:22" ht="24" customHeight="1">
      <c r="V459" s="80"/>
    </row>
    <row r="460" spans="22:22" ht="24" customHeight="1">
      <c r="V460" s="80"/>
    </row>
    <row r="461" spans="22:22" ht="24" customHeight="1">
      <c r="V461" s="80"/>
    </row>
    <row r="462" spans="22:22" ht="24" customHeight="1">
      <c r="V462" s="80"/>
    </row>
    <row r="463" spans="22:22" ht="24" customHeight="1">
      <c r="V463" s="80"/>
    </row>
    <row r="464" spans="22:22" ht="24" customHeight="1">
      <c r="V464" s="80"/>
    </row>
    <row r="465" spans="22:22" ht="24" customHeight="1">
      <c r="V465" s="80"/>
    </row>
    <row r="466" spans="22:22" ht="24" customHeight="1">
      <c r="V466" s="80"/>
    </row>
    <row r="467" spans="22:22" ht="24" customHeight="1">
      <c r="V467" s="80"/>
    </row>
    <row r="468" spans="22:22" ht="24" customHeight="1">
      <c r="V468" s="80"/>
    </row>
    <row r="469" spans="22:22" ht="24" customHeight="1">
      <c r="V469" s="80"/>
    </row>
    <row r="470" spans="22:22" ht="24" customHeight="1">
      <c r="V470" s="80"/>
    </row>
    <row r="471" spans="22:22" ht="24" customHeight="1">
      <c r="V471" s="80"/>
    </row>
    <row r="472" spans="22:22" ht="24" customHeight="1">
      <c r="V472" s="80"/>
    </row>
    <row r="473" spans="22:22" ht="24" customHeight="1">
      <c r="V473" s="80"/>
    </row>
    <row r="474" spans="22:22" ht="24" customHeight="1">
      <c r="V474" s="80"/>
    </row>
    <row r="475" spans="22:22" ht="24" customHeight="1">
      <c r="V475" s="80"/>
    </row>
    <row r="476" spans="22:22" ht="24" customHeight="1">
      <c r="V476" s="80"/>
    </row>
    <row r="477" spans="22:22" ht="24" customHeight="1">
      <c r="V477" s="80"/>
    </row>
    <row r="478" spans="22:22" ht="24" customHeight="1">
      <c r="V478" s="80"/>
    </row>
    <row r="479" spans="22:22" ht="24" customHeight="1">
      <c r="V479" s="80"/>
    </row>
    <row r="480" spans="22:22" ht="24" customHeight="1">
      <c r="V480" s="80"/>
    </row>
    <row r="481" spans="22:22" ht="24" customHeight="1">
      <c r="V481" s="80"/>
    </row>
    <row r="482" spans="22:22" ht="24" customHeight="1">
      <c r="V482" s="80"/>
    </row>
    <row r="483" spans="22:22" ht="24" customHeight="1">
      <c r="V483" s="80"/>
    </row>
    <row r="484" spans="22:22" ht="24" customHeight="1">
      <c r="V484" s="80"/>
    </row>
    <row r="485" spans="22:22" ht="24" customHeight="1">
      <c r="V485" s="80"/>
    </row>
    <row r="486" spans="22:22" ht="24" customHeight="1">
      <c r="V486" s="80"/>
    </row>
    <row r="487" spans="22:22" ht="24" customHeight="1">
      <c r="V487" s="80"/>
    </row>
    <row r="488" spans="22:22" ht="24" customHeight="1">
      <c r="V488" s="80"/>
    </row>
    <row r="489" spans="22:22" ht="24" customHeight="1">
      <c r="V489" s="80"/>
    </row>
    <row r="490" spans="22:22" ht="24" customHeight="1">
      <c r="V490" s="80"/>
    </row>
    <row r="491" spans="22:22" ht="24" customHeight="1">
      <c r="V491" s="80"/>
    </row>
    <row r="492" spans="22:22" ht="24" customHeight="1">
      <c r="V492" s="80"/>
    </row>
    <row r="493" spans="22:22" ht="24" customHeight="1">
      <c r="V493" s="80"/>
    </row>
    <row r="494" spans="22:22" ht="24" customHeight="1">
      <c r="V494" s="80"/>
    </row>
    <row r="495" spans="22:22" ht="24" customHeight="1">
      <c r="V495" s="80"/>
    </row>
    <row r="496" spans="22:22" ht="24" customHeight="1">
      <c r="V496" s="80"/>
    </row>
    <row r="497" spans="22:22" ht="24" customHeight="1">
      <c r="V497" s="80"/>
    </row>
    <row r="498" spans="22:22" ht="24" customHeight="1">
      <c r="V498" s="80"/>
    </row>
    <row r="499" spans="22:22" ht="24" customHeight="1">
      <c r="V499" s="80"/>
    </row>
    <row r="500" spans="22:22" ht="24" customHeight="1">
      <c r="V500" s="80"/>
    </row>
    <row r="501" spans="22:22" ht="24" customHeight="1">
      <c r="V501" s="80"/>
    </row>
    <row r="502" spans="22:22" ht="24" customHeight="1">
      <c r="V502" s="80"/>
    </row>
    <row r="503" spans="22:22" ht="24" customHeight="1">
      <c r="V503" s="80"/>
    </row>
    <row r="504" spans="22:22" ht="24" customHeight="1">
      <c r="V504" s="80"/>
    </row>
    <row r="505" spans="22:22" ht="24" customHeight="1">
      <c r="V505" s="80"/>
    </row>
    <row r="506" spans="22:22" ht="24" customHeight="1">
      <c r="V506" s="80"/>
    </row>
    <row r="507" spans="22:22" ht="24" customHeight="1">
      <c r="V507" s="80"/>
    </row>
    <row r="508" spans="22:22" ht="24" customHeight="1">
      <c r="V508" s="80"/>
    </row>
    <row r="509" spans="22:22" ht="24" customHeight="1">
      <c r="V509" s="80"/>
    </row>
    <row r="510" spans="22:22" ht="24" customHeight="1">
      <c r="V510" s="80"/>
    </row>
    <row r="511" spans="22:22" ht="24" customHeight="1">
      <c r="V511" s="80"/>
    </row>
    <row r="512" spans="22:22" ht="24" customHeight="1">
      <c r="V512" s="80"/>
    </row>
    <row r="513" spans="22:22" ht="24" customHeight="1">
      <c r="V513" s="80"/>
    </row>
    <row r="514" spans="22:22" ht="24" customHeight="1">
      <c r="V514" s="80"/>
    </row>
    <row r="515" spans="22:22" ht="24" customHeight="1">
      <c r="V515" s="80"/>
    </row>
    <row r="516" spans="22:22" ht="24" customHeight="1">
      <c r="V516" s="80"/>
    </row>
    <row r="517" spans="22:22" ht="24" customHeight="1">
      <c r="V517" s="80"/>
    </row>
    <row r="518" spans="22:22" ht="24" customHeight="1">
      <c r="V518" s="80"/>
    </row>
    <row r="519" spans="22:22" ht="24" customHeight="1">
      <c r="V519" s="80"/>
    </row>
    <row r="520" spans="22:22" ht="24" customHeight="1">
      <c r="V520" s="80"/>
    </row>
    <row r="521" spans="22:22" ht="24" customHeight="1">
      <c r="V521" s="80"/>
    </row>
    <row r="522" spans="22:22" ht="24" customHeight="1">
      <c r="V522" s="80"/>
    </row>
    <row r="523" spans="22:22" ht="24" customHeight="1">
      <c r="V523" s="80"/>
    </row>
    <row r="524" spans="22:22" ht="24" customHeight="1">
      <c r="V524" s="80"/>
    </row>
    <row r="525" spans="22:22" ht="24" customHeight="1">
      <c r="V525" s="80"/>
    </row>
    <row r="526" spans="22:22" ht="24" customHeight="1">
      <c r="V526" s="80"/>
    </row>
    <row r="527" spans="22:22" ht="24" customHeight="1">
      <c r="V527" s="80"/>
    </row>
    <row r="528" spans="22:22" ht="24" customHeight="1">
      <c r="V528" s="80"/>
    </row>
    <row r="529" spans="22:22" ht="24" customHeight="1">
      <c r="V529" s="80"/>
    </row>
    <row r="530" spans="22:22" ht="24" customHeight="1">
      <c r="V530" s="80"/>
    </row>
    <row r="531" spans="22:22" ht="24" customHeight="1">
      <c r="V531" s="80"/>
    </row>
    <row r="532" spans="22:22" ht="24" customHeight="1">
      <c r="V532" s="80"/>
    </row>
    <row r="533" spans="22:22" ht="24" customHeight="1">
      <c r="V533" s="80"/>
    </row>
    <row r="534" spans="22:22" ht="24" customHeight="1">
      <c r="V534" s="80"/>
    </row>
    <row r="535" spans="22:22" ht="24" customHeight="1">
      <c r="V535" s="80"/>
    </row>
    <row r="536" spans="22:22" ht="24" customHeight="1">
      <c r="V536" s="80"/>
    </row>
    <row r="537" spans="22:22" ht="24" customHeight="1">
      <c r="V537" s="80"/>
    </row>
    <row r="538" spans="22:22" ht="24" customHeight="1">
      <c r="V538" s="80"/>
    </row>
    <row r="539" spans="22:22" ht="24" customHeight="1">
      <c r="V539" s="80"/>
    </row>
    <row r="540" spans="22:22" ht="24" customHeight="1">
      <c r="V540" s="80"/>
    </row>
    <row r="541" spans="22:22" ht="24" customHeight="1">
      <c r="V541" s="80"/>
    </row>
    <row r="542" spans="22:22" ht="24" customHeight="1">
      <c r="V542" s="80"/>
    </row>
    <row r="543" spans="22:22" ht="24" customHeight="1">
      <c r="V543" s="80"/>
    </row>
    <row r="544" spans="22:22" ht="24" customHeight="1">
      <c r="V544" s="80"/>
    </row>
    <row r="545" spans="22:22" ht="24" customHeight="1">
      <c r="V545" s="80"/>
    </row>
    <row r="546" spans="22:22" ht="24" customHeight="1">
      <c r="V546" s="80"/>
    </row>
    <row r="547" spans="22:22" ht="24" customHeight="1">
      <c r="V547" s="80"/>
    </row>
    <row r="548" spans="22:22" ht="24" customHeight="1">
      <c r="V548" s="80"/>
    </row>
    <row r="549" spans="22:22" ht="24" customHeight="1">
      <c r="V549" s="80"/>
    </row>
    <row r="550" spans="22:22" ht="24" customHeight="1">
      <c r="V550" s="80"/>
    </row>
    <row r="551" spans="22:22" ht="24" customHeight="1">
      <c r="V551" s="80"/>
    </row>
    <row r="552" spans="22:22" ht="24" customHeight="1">
      <c r="V552" s="80"/>
    </row>
    <row r="553" spans="22:22" ht="24" customHeight="1">
      <c r="V553" s="80"/>
    </row>
    <row r="554" spans="22:22" ht="24" customHeight="1">
      <c r="V554" s="80"/>
    </row>
    <row r="555" spans="22:22" ht="24" customHeight="1">
      <c r="V555" s="80"/>
    </row>
    <row r="556" spans="22:22" ht="24" customHeight="1">
      <c r="V556" s="80"/>
    </row>
    <row r="557" spans="22:22" ht="24" customHeight="1">
      <c r="V557" s="80"/>
    </row>
    <row r="558" spans="22:22" ht="24" customHeight="1">
      <c r="V558" s="80"/>
    </row>
    <row r="559" spans="22:22" ht="24" customHeight="1">
      <c r="V559" s="80"/>
    </row>
    <row r="560" spans="22:22" ht="24" customHeight="1">
      <c r="V560" s="80"/>
    </row>
    <row r="561" spans="22:22" ht="24" customHeight="1">
      <c r="V561" s="80"/>
    </row>
    <row r="562" spans="22:22" ht="24" customHeight="1">
      <c r="V562" s="80"/>
    </row>
    <row r="563" spans="22:22" ht="24" customHeight="1">
      <c r="V563" s="80"/>
    </row>
    <row r="564" spans="22:22" ht="24" customHeight="1">
      <c r="V564" s="80"/>
    </row>
    <row r="565" spans="22:22" ht="24" customHeight="1">
      <c r="V565" s="80"/>
    </row>
    <row r="566" spans="22:22" ht="24" customHeight="1">
      <c r="V566" s="80"/>
    </row>
    <row r="567" spans="22:22" ht="24" customHeight="1">
      <c r="V567" s="80"/>
    </row>
    <row r="568" spans="22:22" ht="24" customHeight="1">
      <c r="V568" s="80"/>
    </row>
    <row r="569" spans="22:22" ht="24" customHeight="1">
      <c r="V569" s="80"/>
    </row>
    <row r="570" spans="22:22" ht="24" customHeight="1">
      <c r="V570" s="80"/>
    </row>
    <row r="571" spans="22:22" ht="24" customHeight="1">
      <c r="V571" s="80"/>
    </row>
    <row r="572" spans="22:22" ht="24" customHeight="1">
      <c r="V572" s="80"/>
    </row>
    <row r="573" spans="22:22" ht="24" customHeight="1">
      <c r="V573" s="80"/>
    </row>
    <row r="574" spans="22:22" ht="24" customHeight="1">
      <c r="V574" s="80"/>
    </row>
    <row r="575" spans="22:22" ht="24" customHeight="1">
      <c r="V575" s="80"/>
    </row>
    <row r="576" spans="22:22" ht="24" customHeight="1">
      <c r="V576" s="80"/>
    </row>
    <row r="577" spans="22:22" ht="24" customHeight="1">
      <c r="V577" s="80"/>
    </row>
    <row r="578" spans="22:22" ht="24" customHeight="1">
      <c r="V578" s="80"/>
    </row>
    <row r="579" spans="22:22" ht="24" customHeight="1">
      <c r="V579" s="80"/>
    </row>
    <row r="580" spans="22:22" ht="24" customHeight="1">
      <c r="V580" s="80"/>
    </row>
    <row r="581" spans="22:22" ht="24" customHeight="1">
      <c r="V581" s="80"/>
    </row>
    <row r="582" spans="22:22" ht="24" customHeight="1">
      <c r="V582" s="80"/>
    </row>
    <row r="583" spans="22:22" ht="24" customHeight="1">
      <c r="V583" s="80"/>
    </row>
    <row r="584" spans="22:22" ht="24" customHeight="1">
      <c r="V584" s="80"/>
    </row>
    <row r="585" spans="22:22" ht="24" customHeight="1">
      <c r="V585" s="80"/>
    </row>
    <row r="586" spans="22:22" ht="24" customHeight="1">
      <c r="V586" s="80"/>
    </row>
    <row r="587" spans="22:22" ht="24" customHeight="1">
      <c r="V587" s="80"/>
    </row>
    <row r="588" spans="22:22" ht="24" customHeight="1">
      <c r="V588" s="80"/>
    </row>
    <row r="589" spans="22:22" ht="24" customHeight="1">
      <c r="V589" s="80"/>
    </row>
    <row r="590" spans="22:22" ht="24" customHeight="1">
      <c r="V590" s="80"/>
    </row>
    <row r="591" spans="22:22" ht="24" customHeight="1">
      <c r="V591" s="80"/>
    </row>
    <row r="592" spans="22:22" ht="24" customHeight="1">
      <c r="V592" s="80"/>
    </row>
    <row r="593" spans="22:22" ht="24" customHeight="1">
      <c r="V593" s="80"/>
    </row>
    <row r="594" spans="22:22" ht="24" customHeight="1">
      <c r="V594" s="80"/>
    </row>
    <row r="595" spans="22:22" ht="24" customHeight="1">
      <c r="V595" s="80"/>
    </row>
    <row r="596" spans="22:22" ht="24" customHeight="1">
      <c r="V596" s="80"/>
    </row>
    <row r="597" spans="22:22" ht="24" customHeight="1">
      <c r="V597" s="80"/>
    </row>
    <row r="598" spans="22:22" ht="24" customHeight="1">
      <c r="V598" s="80"/>
    </row>
    <row r="599" spans="22:22" ht="24" customHeight="1">
      <c r="V599" s="80"/>
    </row>
    <row r="600" spans="22:22" ht="24" customHeight="1">
      <c r="V600" s="80"/>
    </row>
    <row r="601" spans="22:22" ht="24" customHeight="1">
      <c r="V601" s="80"/>
    </row>
    <row r="602" spans="22:22" ht="24" customHeight="1">
      <c r="V602" s="80"/>
    </row>
    <row r="603" spans="22:22" ht="24" customHeight="1">
      <c r="V603" s="80"/>
    </row>
    <row r="604" spans="22:22" ht="24" customHeight="1">
      <c r="V604" s="80"/>
    </row>
    <row r="605" spans="22:22" ht="24" customHeight="1">
      <c r="V605" s="80"/>
    </row>
    <row r="606" spans="22:22" ht="24" customHeight="1">
      <c r="V606" s="80"/>
    </row>
    <row r="607" spans="22:22" ht="24" customHeight="1">
      <c r="V607" s="80"/>
    </row>
    <row r="608" spans="22:22" ht="24" customHeight="1">
      <c r="V608" s="80"/>
    </row>
    <row r="609" spans="22:22" ht="24" customHeight="1">
      <c r="V609" s="80"/>
    </row>
    <row r="610" spans="22:22" ht="24" customHeight="1">
      <c r="V610" s="80"/>
    </row>
    <row r="611" spans="22:22" ht="24" customHeight="1">
      <c r="V611" s="80"/>
    </row>
    <row r="612" spans="22:22" ht="24" customHeight="1">
      <c r="V612" s="80"/>
    </row>
    <row r="613" spans="22:22" ht="24" customHeight="1">
      <c r="V613" s="80"/>
    </row>
    <row r="614" spans="22:22" ht="24" customHeight="1">
      <c r="V614" s="80"/>
    </row>
    <row r="615" spans="22:22" ht="24" customHeight="1">
      <c r="V615" s="80"/>
    </row>
    <row r="616" spans="22:22" ht="24" customHeight="1">
      <c r="V616" s="80"/>
    </row>
    <row r="617" spans="22:22" ht="24" customHeight="1">
      <c r="V617" s="80"/>
    </row>
    <row r="618" spans="22:22" ht="24" customHeight="1">
      <c r="V618" s="80"/>
    </row>
    <row r="619" spans="22:22" ht="24" customHeight="1">
      <c r="V619" s="80"/>
    </row>
    <row r="620" spans="22:22" ht="24" customHeight="1">
      <c r="V620" s="80"/>
    </row>
    <row r="621" spans="22:22" ht="24" customHeight="1">
      <c r="V621" s="80"/>
    </row>
    <row r="622" spans="22:22" ht="24" customHeight="1">
      <c r="V622" s="80"/>
    </row>
    <row r="623" spans="22:22" ht="24" customHeight="1">
      <c r="V623" s="80"/>
    </row>
    <row r="624" spans="22:22" ht="24" customHeight="1">
      <c r="V624" s="80"/>
    </row>
    <row r="625" spans="22:22" ht="24" customHeight="1">
      <c r="V625" s="80"/>
    </row>
    <row r="626" spans="22:22" ht="24" customHeight="1">
      <c r="V626" s="80"/>
    </row>
    <row r="627" spans="22:22" ht="24" customHeight="1">
      <c r="V627" s="80"/>
    </row>
    <row r="628" spans="22:22" ht="24" customHeight="1">
      <c r="V628" s="80"/>
    </row>
    <row r="629" spans="22:22" ht="24" customHeight="1">
      <c r="V629" s="80"/>
    </row>
    <row r="630" spans="22:22" ht="24" customHeight="1">
      <c r="V630" s="80"/>
    </row>
    <row r="631" spans="22:22" ht="24" customHeight="1">
      <c r="V631" s="80"/>
    </row>
    <row r="632" spans="22:22" ht="24" customHeight="1">
      <c r="V632" s="80"/>
    </row>
    <row r="633" spans="22:22" ht="24" customHeight="1">
      <c r="V633" s="80"/>
    </row>
    <row r="634" spans="22:22" ht="24" customHeight="1">
      <c r="V634" s="80"/>
    </row>
    <row r="635" spans="22:22" ht="24" customHeight="1">
      <c r="V635" s="80"/>
    </row>
    <row r="636" spans="22:22" ht="24" customHeight="1">
      <c r="V636" s="80"/>
    </row>
    <row r="637" spans="22:22" ht="24" customHeight="1">
      <c r="V637" s="80"/>
    </row>
    <row r="638" spans="22:22" ht="24" customHeight="1">
      <c r="V638" s="80"/>
    </row>
    <row r="639" spans="22:22" ht="24" customHeight="1">
      <c r="V639" s="80"/>
    </row>
    <row r="640" spans="22:22" ht="24" customHeight="1">
      <c r="V640" s="80"/>
    </row>
    <row r="641" spans="22:22" ht="24" customHeight="1">
      <c r="V641" s="80"/>
    </row>
    <row r="642" spans="22:22" ht="24" customHeight="1">
      <c r="V642" s="80"/>
    </row>
    <row r="643" spans="22:22" ht="24" customHeight="1">
      <c r="V643" s="80"/>
    </row>
    <row r="644" spans="22:22" ht="24" customHeight="1">
      <c r="V644" s="80"/>
    </row>
    <row r="645" spans="22:22" ht="24" customHeight="1">
      <c r="V645" s="80"/>
    </row>
    <row r="646" spans="22:22" ht="24" customHeight="1">
      <c r="V646" s="80"/>
    </row>
    <row r="647" spans="22:22" ht="24" customHeight="1">
      <c r="V647" s="80"/>
    </row>
    <row r="648" spans="22:22" ht="24" customHeight="1">
      <c r="V648" s="80"/>
    </row>
    <row r="649" spans="22:22" ht="24" customHeight="1">
      <c r="V649" s="80"/>
    </row>
    <row r="650" spans="22:22" ht="24" customHeight="1">
      <c r="V650" s="80"/>
    </row>
    <row r="651" spans="22:22" ht="24" customHeight="1">
      <c r="V651" s="80"/>
    </row>
    <row r="652" spans="22:22" ht="24" customHeight="1">
      <c r="V652" s="80"/>
    </row>
    <row r="653" spans="22:22" ht="24" customHeight="1">
      <c r="V653" s="80"/>
    </row>
    <row r="654" spans="22:22" ht="24" customHeight="1">
      <c r="V654" s="80"/>
    </row>
    <row r="655" spans="22:22" ht="24" customHeight="1">
      <c r="V655" s="80"/>
    </row>
    <row r="656" spans="22:22" ht="24" customHeight="1">
      <c r="V656" s="80"/>
    </row>
    <row r="657" spans="22:22" ht="24" customHeight="1">
      <c r="V657" s="80"/>
    </row>
    <row r="658" spans="22:22" ht="24" customHeight="1">
      <c r="V658" s="80"/>
    </row>
    <row r="659" spans="22:22" ht="24" customHeight="1">
      <c r="V659" s="80"/>
    </row>
    <row r="660" spans="22:22" ht="24" customHeight="1">
      <c r="V660" s="80"/>
    </row>
    <row r="661" spans="22:22" ht="24" customHeight="1">
      <c r="V661" s="80"/>
    </row>
    <row r="662" spans="22:22" ht="24" customHeight="1">
      <c r="V662" s="80"/>
    </row>
    <row r="663" spans="22:22" ht="24" customHeight="1">
      <c r="V663" s="80"/>
    </row>
    <row r="664" spans="22:22" ht="24" customHeight="1">
      <c r="V664" s="80"/>
    </row>
    <row r="665" spans="22:22" ht="24" customHeight="1">
      <c r="V665" s="80"/>
    </row>
    <row r="666" spans="22:22" ht="24" customHeight="1">
      <c r="V666" s="80"/>
    </row>
    <row r="667" spans="22:22" ht="24" customHeight="1">
      <c r="V667" s="80"/>
    </row>
    <row r="668" spans="22:22" ht="24" customHeight="1">
      <c r="V668" s="80"/>
    </row>
    <row r="669" spans="22:22" ht="24" customHeight="1">
      <c r="V669" s="80"/>
    </row>
    <row r="670" spans="22:22" ht="24" customHeight="1">
      <c r="V670" s="80"/>
    </row>
    <row r="671" spans="22:22" ht="24" customHeight="1">
      <c r="V671" s="80"/>
    </row>
    <row r="672" spans="22:22" ht="24" customHeight="1">
      <c r="V672" s="80"/>
    </row>
    <row r="673" spans="22:22" ht="24" customHeight="1">
      <c r="V673" s="80"/>
    </row>
    <row r="674" spans="22:22" ht="24" customHeight="1">
      <c r="V674" s="80"/>
    </row>
    <row r="675" spans="22:22" ht="24" customHeight="1">
      <c r="V675" s="80"/>
    </row>
    <row r="676" spans="22:22" ht="24" customHeight="1">
      <c r="V676" s="80"/>
    </row>
    <row r="677" spans="22:22" ht="24" customHeight="1">
      <c r="V677" s="80"/>
    </row>
    <row r="678" spans="22:22" ht="24" customHeight="1">
      <c r="V678" s="80"/>
    </row>
    <row r="679" spans="22:22" ht="24" customHeight="1">
      <c r="V679" s="80"/>
    </row>
    <row r="680" spans="22:22" ht="24" customHeight="1">
      <c r="V680" s="80"/>
    </row>
    <row r="681" spans="22:22" ht="24" customHeight="1">
      <c r="V681" s="80"/>
    </row>
    <row r="682" spans="22:22" ht="24" customHeight="1">
      <c r="V682" s="80"/>
    </row>
    <row r="683" spans="22:22" ht="24" customHeight="1">
      <c r="V683" s="80"/>
    </row>
    <row r="684" spans="22:22" ht="24" customHeight="1">
      <c r="V684" s="80"/>
    </row>
    <row r="685" spans="22:22" ht="24" customHeight="1">
      <c r="V685" s="80"/>
    </row>
    <row r="686" spans="22:22" ht="24" customHeight="1">
      <c r="V686" s="80"/>
    </row>
    <row r="687" spans="22:22" ht="24" customHeight="1">
      <c r="V687" s="80"/>
    </row>
    <row r="688" spans="22:22" ht="24" customHeight="1">
      <c r="V688" s="80"/>
    </row>
    <row r="689" spans="22:22" ht="24" customHeight="1">
      <c r="V689" s="80"/>
    </row>
    <row r="690" spans="22:22" ht="24" customHeight="1">
      <c r="V690" s="80"/>
    </row>
    <row r="691" spans="22:22" ht="24" customHeight="1">
      <c r="V691" s="80"/>
    </row>
    <row r="692" spans="22:22" ht="24" customHeight="1">
      <c r="V692" s="80"/>
    </row>
    <row r="693" spans="22:22" ht="24" customHeight="1">
      <c r="V693" s="80"/>
    </row>
    <row r="694" spans="22:22" ht="24" customHeight="1">
      <c r="V694" s="80"/>
    </row>
    <row r="695" spans="22:22" ht="24" customHeight="1">
      <c r="V695" s="80"/>
    </row>
    <row r="696" spans="22:22" ht="24" customHeight="1">
      <c r="V696" s="80"/>
    </row>
    <row r="697" spans="22:22" ht="24" customHeight="1">
      <c r="V697" s="80"/>
    </row>
    <row r="698" spans="22:22" ht="24" customHeight="1">
      <c r="V698" s="80"/>
    </row>
    <row r="699" spans="22:22" ht="24" customHeight="1">
      <c r="V699" s="80"/>
    </row>
    <row r="700" spans="22:22" ht="24" customHeight="1">
      <c r="V700" s="80"/>
    </row>
    <row r="701" spans="22:22" ht="24" customHeight="1">
      <c r="V701" s="80"/>
    </row>
    <row r="702" spans="22:22" ht="24" customHeight="1">
      <c r="V702" s="80"/>
    </row>
    <row r="703" spans="22:22" ht="24" customHeight="1">
      <c r="V703" s="80"/>
    </row>
    <row r="704" spans="22:22" ht="24" customHeight="1">
      <c r="V704" s="80"/>
    </row>
    <row r="705" spans="22:22" ht="24" customHeight="1">
      <c r="V705" s="80"/>
    </row>
    <row r="706" spans="22:22" ht="24" customHeight="1">
      <c r="V706" s="80"/>
    </row>
    <row r="707" spans="22:22" ht="24" customHeight="1">
      <c r="V707" s="80"/>
    </row>
    <row r="708" spans="22:22" ht="24" customHeight="1">
      <c r="V708" s="80"/>
    </row>
    <row r="709" spans="22:22" ht="24" customHeight="1">
      <c r="V709" s="80"/>
    </row>
    <row r="710" spans="22:22" ht="24" customHeight="1">
      <c r="V710" s="80"/>
    </row>
    <row r="711" spans="22:22" ht="24" customHeight="1">
      <c r="V711" s="80"/>
    </row>
    <row r="712" spans="22:22" ht="24" customHeight="1">
      <c r="V712" s="80"/>
    </row>
    <row r="713" spans="22:22" ht="24" customHeight="1">
      <c r="V713" s="80"/>
    </row>
    <row r="714" spans="22:22" ht="24" customHeight="1">
      <c r="V714" s="80"/>
    </row>
    <row r="715" spans="22:22" ht="24" customHeight="1">
      <c r="V715" s="80"/>
    </row>
    <row r="716" spans="22:22" ht="24" customHeight="1">
      <c r="V716" s="80"/>
    </row>
    <row r="717" spans="22:22" ht="24" customHeight="1">
      <c r="V717" s="80"/>
    </row>
    <row r="718" spans="22:22" ht="24" customHeight="1">
      <c r="V718" s="80"/>
    </row>
    <row r="719" spans="22:22" ht="24" customHeight="1">
      <c r="V719" s="80"/>
    </row>
    <row r="720" spans="22:22" ht="24" customHeight="1">
      <c r="V720" s="80"/>
    </row>
    <row r="721" spans="22:22" ht="24" customHeight="1">
      <c r="V721" s="80"/>
    </row>
    <row r="722" spans="22:22" ht="24" customHeight="1">
      <c r="V722" s="80"/>
    </row>
    <row r="723" spans="22:22" ht="24" customHeight="1">
      <c r="V723" s="80"/>
    </row>
    <row r="724" spans="22:22" ht="24" customHeight="1">
      <c r="V724" s="80"/>
    </row>
    <row r="725" spans="22:22" ht="24" customHeight="1">
      <c r="V725" s="80"/>
    </row>
    <row r="726" spans="22:22" ht="24" customHeight="1">
      <c r="V726" s="80"/>
    </row>
    <row r="727" spans="22:22" ht="24" customHeight="1">
      <c r="V727" s="80"/>
    </row>
    <row r="728" spans="22:22" ht="24" customHeight="1">
      <c r="V728" s="80"/>
    </row>
    <row r="729" spans="22:22" ht="24" customHeight="1">
      <c r="V729" s="80"/>
    </row>
    <row r="730" spans="22:22" ht="24" customHeight="1">
      <c r="V730" s="80"/>
    </row>
    <row r="731" spans="22:22" ht="24" customHeight="1">
      <c r="V731" s="80"/>
    </row>
    <row r="732" spans="22:22" ht="24" customHeight="1">
      <c r="V732" s="80"/>
    </row>
    <row r="733" spans="22:22" ht="24" customHeight="1">
      <c r="V733" s="80"/>
    </row>
    <row r="734" spans="22:22" ht="24" customHeight="1">
      <c r="V734" s="80"/>
    </row>
    <row r="735" spans="22:22" ht="24" customHeight="1">
      <c r="V735" s="80"/>
    </row>
    <row r="736" spans="22:22" ht="24" customHeight="1">
      <c r="V736" s="80"/>
    </row>
    <row r="737" spans="22:22" ht="24" customHeight="1">
      <c r="V737" s="80"/>
    </row>
    <row r="738" spans="22:22" ht="24" customHeight="1">
      <c r="V738" s="80"/>
    </row>
    <row r="739" spans="22:22" ht="24" customHeight="1">
      <c r="V739" s="80"/>
    </row>
    <row r="740" spans="22:22" ht="24" customHeight="1">
      <c r="V740" s="80"/>
    </row>
    <row r="741" spans="22:22" ht="24" customHeight="1">
      <c r="V741" s="80"/>
    </row>
    <row r="742" spans="22:22" ht="24" customHeight="1">
      <c r="V742" s="80"/>
    </row>
    <row r="743" spans="22:22" ht="24" customHeight="1">
      <c r="V743" s="80"/>
    </row>
    <row r="744" spans="22:22" ht="24" customHeight="1">
      <c r="V744" s="80"/>
    </row>
    <row r="745" spans="22:22" ht="24" customHeight="1">
      <c r="V745" s="80"/>
    </row>
    <row r="746" spans="22:22" ht="24" customHeight="1">
      <c r="V746" s="80"/>
    </row>
    <row r="747" spans="22:22" ht="24" customHeight="1">
      <c r="V747" s="80"/>
    </row>
    <row r="748" spans="22:22" ht="24" customHeight="1">
      <c r="V748" s="80"/>
    </row>
    <row r="749" spans="22:22" ht="24" customHeight="1">
      <c r="V749" s="80"/>
    </row>
    <row r="750" spans="22:22" ht="24" customHeight="1">
      <c r="V750" s="80"/>
    </row>
    <row r="751" spans="22:22" ht="24" customHeight="1">
      <c r="V751" s="80"/>
    </row>
    <row r="752" spans="22:22" ht="24" customHeight="1">
      <c r="V752" s="80"/>
    </row>
    <row r="753" spans="22:22" ht="24" customHeight="1">
      <c r="V753" s="80"/>
    </row>
    <row r="754" spans="22:22" ht="24" customHeight="1">
      <c r="V754" s="80"/>
    </row>
    <row r="755" spans="22:22" ht="24" customHeight="1">
      <c r="V755" s="80"/>
    </row>
    <row r="756" spans="22:22" ht="24" customHeight="1">
      <c r="V756" s="80"/>
    </row>
    <row r="757" spans="22:22" ht="24" customHeight="1">
      <c r="V757" s="80"/>
    </row>
    <row r="758" spans="22:22" ht="24" customHeight="1">
      <c r="V758" s="80"/>
    </row>
    <row r="759" spans="22:22" ht="24" customHeight="1">
      <c r="V759" s="80"/>
    </row>
    <row r="760" spans="22:22" ht="24" customHeight="1">
      <c r="V760" s="80"/>
    </row>
    <row r="761" spans="22:22" ht="24" customHeight="1">
      <c r="V761" s="80"/>
    </row>
    <row r="762" spans="22:22" ht="24" customHeight="1">
      <c r="V762" s="80"/>
    </row>
    <row r="763" spans="22:22" ht="24" customHeight="1">
      <c r="V763" s="80"/>
    </row>
    <row r="764" spans="22:22" ht="24" customHeight="1">
      <c r="V764" s="80"/>
    </row>
    <row r="765" spans="22:22" ht="24" customHeight="1">
      <c r="V765" s="80"/>
    </row>
    <row r="766" spans="22:22" ht="24" customHeight="1">
      <c r="V766" s="80"/>
    </row>
    <row r="767" spans="22:22" ht="24" customHeight="1">
      <c r="V767" s="80"/>
    </row>
    <row r="768" spans="22:22" ht="24" customHeight="1">
      <c r="V768" s="80"/>
    </row>
    <row r="769" spans="22:22" ht="24" customHeight="1">
      <c r="V769" s="80"/>
    </row>
    <row r="770" spans="22:22" ht="24" customHeight="1">
      <c r="V770" s="80"/>
    </row>
    <row r="771" spans="22:22" ht="24" customHeight="1">
      <c r="V771" s="80"/>
    </row>
    <row r="772" spans="22:22" ht="24" customHeight="1">
      <c r="V772" s="80"/>
    </row>
    <row r="773" spans="22:22" ht="24" customHeight="1">
      <c r="V773" s="80"/>
    </row>
    <row r="774" spans="22:22" ht="24" customHeight="1">
      <c r="V774" s="80"/>
    </row>
    <row r="775" spans="22:22" ht="24" customHeight="1">
      <c r="V775" s="80"/>
    </row>
    <row r="776" spans="22:22" ht="24" customHeight="1">
      <c r="V776" s="80"/>
    </row>
    <row r="777" spans="22:22" ht="24" customHeight="1">
      <c r="V777" s="80"/>
    </row>
    <row r="778" spans="22:22" ht="24" customHeight="1">
      <c r="V778" s="80"/>
    </row>
    <row r="779" spans="22:22" ht="24" customHeight="1">
      <c r="V779" s="80"/>
    </row>
    <row r="780" spans="22:22" ht="24" customHeight="1">
      <c r="V780" s="80"/>
    </row>
    <row r="781" spans="22:22" ht="24" customHeight="1">
      <c r="V781" s="80"/>
    </row>
    <row r="782" spans="22:22" ht="24" customHeight="1">
      <c r="V782" s="80"/>
    </row>
    <row r="783" spans="22:22" ht="24" customHeight="1">
      <c r="V783" s="80"/>
    </row>
    <row r="784" spans="22:22" ht="24" customHeight="1">
      <c r="V784" s="80"/>
    </row>
    <row r="785" spans="22:22" ht="24" customHeight="1">
      <c r="V785" s="80"/>
    </row>
    <row r="786" spans="22:22" ht="24" customHeight="1">
      <c r="V786" s="80"/>
    </row>
    <row r="787" spans="22:22" ht="24" customHeight="1">
      <c r="V787" s="80"/>
    </row>
    <row r="788" spans="22:22" ht="24" customHeight="1">
      <c r="V788" s="80"/>
    </row>
    <row r="789" spans="22:22" ht="24" customHeight="1">
      <c r="V789" s="80"/>
    </row>
    <row r="790" spans="22:22" ht="24" customHeight="1">
      <c r="V790" s="80"/>
    </row>
    <row r="791" spans="22:22" ht="24" customHeight="1">
      <c r="V791" s="80"/>
    </row>
    <row r="792" spans="22:22" ht="24" customHeight="1">
      <c r="V792" s="80"/>
    </row>
    <row r="793" spans="22:22" ht="24" customHeight="1">
      <c r="V793" s="80"/>
    </row>
    <row r="794" spans="22:22" ht="24" customHeight="1">
      <c r="V794" s="80"/>
    </row>
    <row r="795" spans="22:22" ht="24" customHeight="1">
      <c r="V795" s="80"/>
    </row>
    <row r="796" spans="22:22" ht="24" customHeight="1">
      <c r="V796" s="80"/>
    </row>
    <row r="797" spans="22:22" ht="24" customHeight="1">
      <c r="V797" s="80"/>
    </row>
    <row r="798" spans="22:22" ht="24" customHeight="1">
      <c r="V798" s="80"/>
    </row>
    <row r="799" spans="22:22" ht="24" customHeight="1">
      <c r="V799" s="80"/>
    </row>
    <row r="800" spans="22:22" ht="24" customHeight="1">
      <c r="V800" s="80"/>
    </row>
    <row r="801" spans="22:22" ht="24" customHeight="1">
      <c r="V801" s="80"/>
    </row>
    <row r="802" spans="22:22" ht="24" customHeight="1">
      <c r="V802" s="80"/>
    </row>
    <row r="803" spans="22:22" ht="24" customHeight="1">
      <c r="V803" s="80"/>
    </row>
    <row r="804" spans="22:22" ht="24" customHeight="1">
      <c r="V804" s="80"/>
    </row>
    <row r="805" spans="22:22" ht="24" customHeight="1">
      <c r="V805" s="80"/>
    </row>
    <row r="806" spans="22:22" ht="24" customHeight="1">
      <c r="V806" s="80"/>
    </row>
    <row r="807" spans="22:22" ht="24" customHeight="1">
      <c r="V807" s="80"/>
    </row>
    <row r="808" spans="22:22" ht="24" customHeight="1">
      <c r="V808" s="80"/>
    </row>
    <row r="809" spans="22:22" ht="24" customHeight="1">
      <c r="V809" s="80"/>
    </row>
    <row r="810" spans="22:22" ht="24" customHeight="1">
      <c r="V810" s="80"/>
    </row>
    <row r="811" spans="22:22" ht="24" customHeight="1">
      <c r="V811" s="80"/>
    </row>
    <row r="812" spans="22:22" ht="24" customHeight="1">
      <c r="V812" s="80"/>
    </row>
    <row r="813" spans="22:22" ht="24" customHeight="1">
      <c r="V813" s="80"/>
    </row>
    <row r="814" spans="22:22" ht="24" customHeight="1">
      <c r="V814" s="80"/>
    </row>
    <row r="815" spans="22:22" ht="24" customHeight="1">
      <c r="V815" s="80"/>
    </row>
    <row r="816" spans="22:22" ht="24" customHeight="1">
      <c r="V816" s="80"/>
    </row>
    <row r="817" spans="22:22" ht="24" customHeight="1">
      <c r="V817" s="80"/>
    </row>
    <row r="818" spans="22:22" ht="24" customHeight="1">
      <c r="V818" s="80"/>
    </row>
    <row r="819" spans="22:22" ht="24" customHeight="1">
      <c r="V819" s="80"/>
    </row>
    <row r="820" spans="22:22" ht="24" customHeight="1">
      <c r="V820" s="80"/>
    </row>
    <row r="821" spans="22:22" ht="24" customHeight="1">
      <c r="V821" s="80"/>
    </row>
    <row r="822" spans="22:22" ht="24" customHeight="1">
      <c r="V822" s="80"/>
    </row>
    <row r="823" spans="22:22" ht="24" customHeight="1">
      <c r="V823" s="80"/>
    </row>
    <row r="824" spans="22:22" ht="24" customHeight="1">
      <c r="V824" s="80"/>
    </row>
    <row r="825" spans="22:22" ht="24" customHeight="1">
      <c r="V825" s="80"/>
    </row>
    <row r="826" spans="22:22" ht="24" customHeight="1">
      <c r="V826" s="80"/>
    </row>
    <row r="827" spans="22:22" ht="24" customHeight="1">
      <c r="V827" s="80"/>
    </row>
    <row r="828" spans="22:22" ht="24" customHeight="1">
      <c r="V828" s="80"/>
    </row>
    <row r="829" spans="22:22" ht="24" customHeight="1">
      <c r="V829" s="80"/>
    </row>
    <row r="830" spans="22:22" ht="24" customHeight="1">
      <c r="V830" s="80"/>
    </row>
    <row r="831" spans="22:22" ht="24" customHeight="1">
      <c r="V831" s="80"/>
    </row>
    <row r="832" spans="22:22" ht="24" customHeight="1">
      <c r="V832" s="80"/>
    </row>
    <row r="833" spans="22:22" ht="24" customHeight="1">
      <c r="V833" s="80"/>
    </row>
    <row r="834" spans="22:22" ht="24" customHeight="1">
      <c r="V834" s="80"/>
    </row>
    <row r="835" spans="22:22" ht="24" customHeight="1">
      <c r="V835" s="80"/>
    </row>
    <row r="836" spans="22:22" ht="24" customHeight="1">
      <c r="V836" s="80"/>
    </row>
    <row r="837" spans="22:22" ht="24" customHeight="1">
      <c r="V837" s="80"/>
    </row>
    <row r="838" spans="22:22" ht="24" customHeight="1">
      <c r="V838" s="80"/>
    </row>
    <row r="839" spans="22:22" ht="24" customHeight="1">
      <c r="V839" s="80"/>
    </row>
    <row r="840" spans="22:22" ht="24" customHeight="1">
      <c r="V840" s="80"/>
    </row>
    <row r="841" spans="22:22" ht="24" customHeight="1">
      <c r="V841" s="80"/>
    </row>
    <row r="842" spans="22:22" ht="24" customHeight="1">
      <c r="V842" s="80"/>
    </row>
    <row r="843" spans="22:22" ht="24" customHeight="1">
      <c r="V843" s="80"/>
    </row>
    <row r="844" spans="22:22" ht="24" customHeight="1">
      <c r="V844" s="80"/>
    </row>
    <row r="845" spans="22:22" ht="24" customHeight="1">
      <c r="V845" s="80"/>
    </row>
    <row r="846" spans="22:22" ht="24" customHeight="1">
      <c r="V846" s="80"/>
    </row>
    <row r="847" spans="22:22" ht="24" customHeight="1">
      <c r="V847" s="80"/>
    </row>
    <row r="848" spans="22:22" ht="24" customHeight="1">
      <c r="V848" s="80"/>
    </row>
    <row r="849" spans="22:22" ht="24" customHeight="1">
      <c r="V849" s="80"/>
    </row>
    <row r="850" spans="22:22" ht="24" customHeight="1">
      <c r="V850" s="80"/>
    </row>
    <row r="851" spans="22:22" ht="24" customHeight="1">
      <c r="V851" s="80"/>
    </row>
    <row r="852" spans="22:22" ht="24" customHeight="1">
      <c r="V852" s="80"/>
    </row>
    <row r="853" spans="22:22" ht="24" customHeight="1">
      <c r="V853" s="80"/>
    </row>
    <row r="854" spans="22:22" ht="24" customHeight="1">
      <c r="V854" s="80"/>
    </row>
    <row r="855" spans="22:22" ht="24" customHeight="1">
      <c r="V855" s="80"/>
    </row>
    <row r="856" spans="22:22" ht="24" customHeight="1">
      <c r="V856" s="80"/>
    </row>
    <row r="857" spans="22:22" ht="24" customHeight="1">
      <c r="V857" s="80"/>
    </row>
    <row r="858" spans="22:22" ht="24" customHeight="1">
      <c r="V858" s="80"/>
    </row>
    <row r="859" spans="22:22" ht="24" customHeight="1">
      <c r="V859" s="80"/>
    </row>
    <row r="860" spans="22:22" ht="24" customHeight="1">
      <c r="V860" s="80"/>
    </row>
    <row r="861" spans="22:22" ht="24" customHeight="1">
      <c r="V861" s="80"/>
    </row>
    <row r="862" spans="22:22" ht="24" customHeight="1">
      <c r="V862" s="80"/>
    </row>
    <row r="863" spans="22:22" ht="24" customHeight="1">
      <c r="V863" s="80"/>
    </row>
    <row r="864" spans="22:22" ht="24" customHeight="1">
      <c r="V864" s="80"/>
    </row>
    <row r="865" spans="22:22" ht="24" customHeight="1">
      <c r="V865" s="80"/>
    </row>
    <row r="866" spans="22:22" ht="24" customHeight="1">
      <c r="V866" s="80"/>
    </row>
    <row r="867" spans="22:22" ht="24" customHeight="1">
      <c r="V867" s="80"/>
    </row>
    <row r="868" spans="22:22" ht="24" customHeight="1">
      <c r="V868" s="80"/>
    </row>
    <row r="869" spans="22:22" ht="24" customHeight="1">
      <c r="V869" s="80"/>
    </row>
    <row r="870" spans="22:22" ht="24" customHeight="1">
      <c r="V870" s="80"/>
    </row>
    <row r="871" spans="22:22" ht="24" customHeight="1">
      <c r="V871" s="80"/>
    </row>
    <row r="872" spans="22:22" ht="24" customHeight="1">
      <c r="V872" s="80"/>
    </row>
    <row r="873" spans="22:22" ht="24" customHeight="1">
      <c r="V873" s="80"/>
    </row>
    <row r="874" spans="22:22" ht="24" customHeight="1">
      <c r="V874" s="80"/>
    </row>
    <row r="875" spans="22:22" ht="24" customHeight="1">
      <c r="V875" s="80"/>
    </row>
    <row r="876" spans="22:22" ht="24" customHeight="1">
      <c r="V876" s="80"/>
    </row>
    <row r="877" spans="22:22" ht="24" customHeight="1">
      <c r="V877" s="80"/>
    </row>
    <row r="878" spans="22:22" ht="24" customHeight="1">
      <c r="V878" s="80"/>
    </row>
    <row r="879" spans="22:22" ht="24" customHeight="1">
      <c r="V879" s="80"/>
    </row>
    <row r="880" spans="22:22" ht="24" customHeight="1">
      <c r="V880" s="80"/>
    </row>
    <row r="881" spans="22:22" ht="24" customHeight="1">
      <c r="V881" s="80"/>
    </row>
    <row r="882" spans="22:22" ht="24" customHeight="1">
      <c r="V882" s="80"/>
    </row>
    <row r="883" spans="22:22" ht="24" customHeight="1">
      <c r="V883" s="80"/>
    </row>
    <row r="884" spans="22:22" ht="24" customHeight="1">
      <c r="V884" s="80"/>
    </row>
    <row r="885" spans="22:22" ht="24" customHeight="1">
      <c r="V885" s="80"/>
    </row>
    <row r="886" spans="22:22" ht="24" customHeight="1">
      <c r="V886" s="80"/>
    </row>
    <row r="887" spans="22:22" ht="24" customHeight="1">
      <c r="V887" s="80"/>
    </row>
    <row r="888" spans="22:22" ht="24" customHeight="1">
      <c r="V888" s="80"/>
    </row>
    <row r="889" spans="22:22" ht="24" customHeight="1">
      <c r="V889" s="80"/>
    </row>
    <row r="890" spans="22:22" ht="24" customHeight="1">
      <c r="V890" s="80"/>
    </row>
    <row r="891" spans="22:22" ht="24" customHeight="1">
      <c r="V891" s="80"/>
    </row>
    <row r="892" spans="22:22" ht="24" customHeight="1">
      <c r="V892" s="80"/>
    </row>
    <row r="893" spans="22:22" ht="24" customHeight="1">
      <c r="V893" s="80"/>
    </row>
    <row r="894" spans="22:22" ht="24" customHeight="1">
      <c r="V894" s="80"/>
    </row>
    <row r="895" spans="22:22" ht="24" customHeight="1">
      <c r="V895" s="80"/>
    </row>
    <row r="896" spans="22:22" ht="24" customHeight="1">
      <c r="V896" s="80"/>
    </row>
    <row r="897" spans="22:22" ht="24" customHeight="1">
      <c r="V897" s="80"/>
    </row>
    <row r="898" spans="22:22" ht="24" customHeight="1">
      <c r="V898" s="80"/>
    </row>
    <row r="899" spans="22:22" ht="24" customHeight="1">
      <c r="V899" s="80"/>
    </row>
    <row r="900" spans="22:22" ht="24" customHeight="1">
      <c r="V900" s="80"/>
    </row>
    <row r="901" spans="22:22" ht="24" customHeight="1">
      <c r="V901" s="80"/>
    </row>
    <row r="902" spans="22:22" ht="24" customHeight="1">
      <c r="V902" s="80"/>
    </row>
    <row r="903" spans="22:22" ht="24" customHeight="1">
      <c r="V903" s="80"/>
    </row>
    <row r="904" spans="22:22" ht="24" customHeight="1">
      <c r="V904" s="80"/>
    </row>
    <row r="905" spans="22:22" ht="24" customHeight="1">
      <c r="V905" s="80"/>
    </row>
    <row r="906" spans="22:22" ht="24" customHeight="1">
      <c r="V906" s="80"/>
    </row>
    <row r="907" spans="22:22" ht="24" customHeight="1">
      <c r="V907" s="80"/>
    </row>
    <row r="908" spans="22:22" ht="24" customHeight="1">
      <c r="V908" s="80"/>
    </row>
    <row r="909" spans="22:22" ht="24" customHeight="1">
      <c r="V909" s="80"/>
    </row>
    <row r="910" spans="22:22" ht="24" customHeight="1">
      <c r="V910" s="80"/>
    </row>
    <row r="911" spans="22:22" ht="24" customHeight="1">
      <c r="V911" s="80"/>
    </row>
    <row r="912" spans="22:22" ht="24" customHeight="1">
      <c r="V912" s="80"/>
    </row>
    <row r="913" spans="22:22" ht="24" customHeight="1">
      <c r="V913" s="80"/>
    </row>
    <row r="914" spans="22:22" ht="24" customHeight="1">
      <c r="V914" s="80"/>
    </row>
    <row r="915" spans="22:22" ht="24" customHeight="1">
      <c r="V915" s="80"/>
    </row>
    <row r="916" spans="22:22" ht="24" customHeight="1">
      <c r="V916" s="80"/>
    </row>
    <row r="917" spans="22:22" ht="24" customHeight="1">
      <c r="V917" s="80"/>
    </row>
    <row r="918" spans="22:22" ht="24" customHeight="1">
      <c r="V918" s="80"/>
    </row>
    <row r="919" spans="22:22" ht="24" customHeight="1">
      <c r="V919" s="80"/>
    </row>
    <row r="920" spans="22:22" ht="24" customHeight="1">
      <c r="V920" s="80"/>
    </row>
    <row r="921" spans="22:22" ht="24" customHeight="1">
      <c r="V921" s="80"/>
    </row>
    <row r="922" spans="22:22" ht="24" customHeight="1">
      <c r="V922" s="80"/>
    </row>
    <row r="923" spans="22:22" ht="24" customHeight="1">
      <c r="V923" s="80"/>
    </row>
    <row r="924" spans="22:22" ht="24" customHeight="1">
      <c r="V924" s="80"/>
    </row>
    <row r="925" spans="22:22" ht="24" customHeight="1">
      <c r="V925" s="80"/>
    </row>
    <row r="926" spans="22:22" ht="24" customHeight="1">
      <c r="V926" s="80"/>
    </row>
    <row r="927" spans="22:22" ht="24" customHeight="1">
      <c r="V927" s="80"/>
    </row>
    <row r="928" spans="22:22" ht="24" customHeight="1">
      <c r="V928" s="80"/>
    </row>
    <row r="929" spans="22:22" ht="24" customHeight="1">
      <c r="V929" s="80"/>
    </row>
    <row r="930" spans="22:22" ht="24" customHeight="1">
      <c r="V930" s="80"/>
    </row>
    <row r="931" spans="22:22" ht="24" customHeight="1">
      <c r="V931" s="80"/>
    </row>
    <row r="932" spans="22:22" ht="24" customHeight="1">
      <c r="V932" s="80"/>
    </row>
    <row r="933" spans="22:22" ht="24" customHeight="1">
      <c r="V933" s="80"/>
    </row>
    <row r="934" spans="22:22" ht="24" customHeight="1">
      <c r="V934" s="80"/>
    </row>
    <row r="935" spans="22:22" ht="24" customHeight="1">
      <c r="V935" s="80"/>
    </row>
    <row r="936" spans="22:22" ht="24" customHeight="1">
      <c r="V936" s="80"/>
    </row>
    <row r="937" spans="22:22" ht="24" customHeight="1">
      <c r="V937" s="80"/>
    </row>
    <row r="938" spans="22:22" ht="24" customHeight="1">
      <c r="V938" s="80"/>
    </row>
    <row r="939" spans="22:22" ht="24" customHeight="1">
      <c r="V939" s="80"/>
    </row>
    <row r="940" spans="22:22" ht="24" customHeight="1">
      <c r="V940" s="80"/>
    </row>
    <row r="941" spans="22:22" ht="24" customHeight="1">
      <c r="V941" s="80"/>
    </row>
    <row r="942" spans="22:22" ht="24" customHeight="1">
      <c r="V942" s="80"/>
    </row>
    <row r="943" spans="22:22" ht="24" customHeight="1">
      <c r="V943" s="80"/>
    </row>
    <row r="944" spans="22:22" ht="24" customHeight="1">
      <c r="V944" s="80"/>
    </row>
    <row r="945" spans="22:22" ht="24" customHeight="1">
      <c r="V945" s="80"/>
    </row>
    <row r="946" spans="22:22" ht="24" customHeight="1">
      <c r="V946" s="80"/>
    </row>
    <row r="947" spans="22:22" ht="24" customHeight="1">
      <c r="V947" s="80"/>
    </row>
    <row r="948" spans="22:22" ht="24" customHeight="1">
      <c r="V948" s="80"/>
    </row>
    <row r="949" spans="22:22" ht="24" customHeight="1">
      <c r="V949" s="80"/>
    </row>
    <row r="950" spans="22:22" ht="24" customHeight="1">
      <c r="V950" s="80"/>
    </row>
    <row r="951" spans="22:22" ht="24" customHeight="1">
      <c r="V951" s="80"/>
    </row>
    <row r="952" spans="22:22" ht="24" customHeight="1">
      <c r="V952" s="80"/>
    </row>
    <row r="953" spans="22:22" ht="24" customHeight="1">
      <c r="V953" s="80"/>
    </row>
    <row r="954" spans="22:22" ht="24" customHeight="1">
      <c r="V954" s="80"/>
    </row>
    <row r="955" spans="22:22" ht="24" customHeight="1">
      <c r="V955" s="80"/>
    </row>
    <row r="956" spans="22:22" ht="24" customHeight="1">
      <c r="V956" s="80"/>
    </row>
    <row r="957" spans="22:22" ht="24" customHeight="1">
      <c r="V957" s="80"/>
    </row>
    <row r="958" spans="22:22" ht="24" customHeight="1">
      <c r="V958" s="80"/>
    </row>
    <row r="959" spans="22:22" ht="24" customHeight="1">
      <c r="V959" s="80"/>
    </row>
    <row r="960" spans="22:22" ht="24" customHeight="1">
      <c r="V960" s="80"/>
    </row>
    <row r="961" spans="22:22" ht="24" customHeight="1">
      <c r="V961" s="80"/>
    </row>
    <row r="962" spans="22:22" ht="24" customHeight="1">
      <c r="V962" s="80"/>
    </row>
    <row r="963" spans="22:22" ht="24" customHeight="1">
      <c r="V963" s="80"/>
    </row>
    <row r="964" spans="22:22" ht="24" customHeight="1">
      <c r="V964" s="80"/>
    </row>
    <row r="965" spans="22:22" ht="24" customHeight="1">
      <c r="V965" s="80"/>
    </row>
    <row r="966" spans="22:22" ht="24" customHeight="1">
      <c r="V966" s="80"/>
    </row>
    <row r="967" spans="22:22" ht="24" customHeight="1">
      <c r="V967" s="80"/>
    </row>
    <row r="968" spans="22:22" ht="24" customHeight="1">
      <c r="V968" s="80"/>
    </row>
    <row r="969" spans="22:22" ht="24" customHeight="1">
      <c r="V969" s="80"/>
    </row>
    <row r="970" spans="22:22" ht="24" customHeight="1">
      <c r="V970" s="80"/>
    </row>
    <row r="971" spans="22:22" ht="24" customHeight="1">
      <c r="V971" s="80"/>
    </row>
    <row r="972" spans="22:22" ht="24" customHeight="1">
      <c r="V972" s="80"/>
    </row>
    <row r="973" spans="22:22" ht="24" customHeight="1">
      <c r="V973" s="80"/>
    </row>
    <row r="974" spans="22:22" ht="24" customHeight="1">
      <c r="V974" s="80"/>
    </row>
    <row r="975" spans="22:22" ht="24" customHeight="1">
      <c r="V975" s="80"/>
    </row>
    <row r="976" spans="22:22" ht="24" customHeight="1">
      <c r="V976" s="80"/>
    </row>
    <row r="977" spans="22:22" ht="24" customHeight="1">
      <c r="V977" s="80"/>
    </row>
    <row r="978" spans="22:22" ht="24" customHeight="1">
      <c r="V978" s="80"/>
    </row>
    <row r="979" spans="22:22" ht="24" customHeight="1">
      <c r="V979" s="80"/>
    </row>
    <row r="980" spans="22:22" ht="24" customHeight="1">
      <c r="V980" s="80"/>
    </row>
    <row r="981" spans="22:22" ht="24" customHeight="1">
      <c r="V981" s="80"/>
    </row>
    <row r="982" spans="22:22" ht="24" customHeight="1">
      <c r="V982" s="80"/>
    </row>
    <row r="983" spans="22:22" ht="24" customHeight="1">
      <c r="V983" s="80"/>
    </row>
    <row r="984" spans="22:22" ht="24" customHeight="1">
      <c r="V984" s="80"/>
    </row>
    <row r="985" spans="22:22" ht="24" customHeight="1">
      <c r="V985" s="80"/>
    </row>
    <row r="986" spans="22:22" ht="24" customHeight="1">
      <c r="V986" s="80"/>
    </row>
    <row r="987" spans="22:22" ht="24" customHeight="1">
      <c r="V987" s="80"/>
    </row>
    <row r="988" spans="22:22" ht="24" customHeight="1">
      <c r="V988" s="80"/>
    </row>
    <row r="989" spans="22:22" ht="24" customHeight="1">
      <c r="V989" s="80"/>
    </row>
    <row r="990" spans="22:22" ht="24" customHeight="1">
      <c r="V990" s="80"/>
    </row>
    <row r="991" spans="22:22" ht="24" customHeight="1">
      <c r="V991" s="80"/>
    </row>
    <row r="992" spans="22:22" ht="24" customHeight="1">
      <c r="V992" s="80"/>
    </row>
    <row r="993" spans="22:22" ht="24" customHeight="1">
      <c r="V993" s="80"/>
    </row>
    <row r="994" spans="22:22" ht="24" customHeight="1">
      <c r="V994" s="80"/>
    </row>
    <row r="995" spans="22:22" ht="24" customHeight="1">
      <c r="V995" s="80"/>
    </row>
    <row r="996" spans="22:22" ht="24" customHeight="1">
      <c r="V996" s="80"/>
    </row>
    <row r="997" spans="22:22" ht="24" customHeight="1">
      <c r="V997" s="80"/>
    </row>
    <row r="998" spans="22:22" ht="24" customHeight="1">
      <c r="V998" s="80"/>
    </row>
    <row r="999" spans="22:22" ht="24" customHeight="1">
      <c r="V999" s="80"/>
    </row>
    <row r="1000" spans="22:22" ht="24" customHeight="1">
      <c r="V1000" s="80"/>
    </row>
    <row r="1001" spans="22:22" ht="24" customHeight="1">
      <c r="V1001" s="80"/>
    </row>
    <row r="1002" spans="22:22" ht="24" customHeight="1">
      <c r="V1002" s="80"/>
    </row>
    <row r="1003" spans="22:22" ht="24" customHeight="1">
      <c r="V1003" s="80"/>
    </row>
    <row r="1004" spans="22:22" ht="24" customHeight="1">
      <c r="V1004" s="80"/>
    </row>
    <row r="1005" spans="22:22" ht="24" customHeight="1">
      <c r="V1005" s="80"/>
    </row>
    <row r="1006" spans="22:22" ht="24" customHeight="1">
      <c r="V1006" s="80"/>
    </row>
    <row r="1007" spans="22:22" ht="24" customHeight="1">
      <c r="V1007" s="80"/>
    </row>
    <row r="1008" spans="22:22" ht="24" customHeight="1">
      <c r="V1008" s="80"/>
    </row>
    <row r="1009" spans="22:22" ht="24" customHeight="1">
      <c r="V1009" s="80"/>
    </row>
    <row r="1010" spans="22:22" ht="24" customHeight="1">
      <c r="V1010" s="80"/>
    </row>
    <row r="1011" spans="22:22" ht="24" customHeight="1">
      <c r="V1011" s="80"/>
    </row>
    <row r="1012" spans="22:22" ht="24" customHeight="1">
      <c r="V1012" s="80"/>
    </row>
    <row r="1013" spans="22:22" ht="24" customHeight="1">
      <c r="V1013" s="80"/>
    </row>
    <row r="1014" spans="22:22" ht="24" customHeight="1">
      <c r="V1014" s="80"/>
    </row>
    <row r="1015" spans="22:22" ht="24" customHeight="1">
      <c r="V1015" s="80"/>
    </row>
    <row r="1016" spans="22:22" ht="24" customHeight="1">
      <c r="V1016" s="80"/>
    </row>
    <row r="1017" spans="22:22" ht="24" customHeight="1">
      <c r="V1017" s="80"/>
    </row>
    <row r="1018" spans="22:22" ht="24" customHeight="1">
      <c r="V1018" s="80"/>
    </row>
    <row r="1019" spans="22:22" ht="24" customHeight="1">
      <c r="V1019" s="80"/>
    </row>
    <row r="1020" spans="22:22" ht="24" customHeight="1">
      <c r="V1020" s="80"/>
    </row>
    <row r="1021" spans="22:22" ht="24" customHeight="1">
      <c r="V1021" s="80"/>
    </row>
    <row r="1022" spans="22:22" ht="24" customHeight="1">
      <c r="V1022" s="80"/>
    </row>
    <row r="1023" spans="22:22" ht="24" customHeight="1">
      <c r="V1023" s="80"/>
    </row>
    <row r="1024" spans="22:22" ht="24" customHeight="1">
      <c r="V1024" s="80"/>
    </row>
    <row r="1025" spans="22:22" ht="24" customHeight="1">
      <c r="V1025" s="80"/>
    </row>
    <row r="1026" spans="22:22" ht="24" customHeight="1">
      <c r="V1026" s="80"/>
    </row>
    <row r="1027" spans="22:22" ht="24" customHeight="1">
      <c r="V1027" s="80"/>
    </row>
    <row r="1028" spans="22:22" ht="24" customHeight="1">
      <c r="V1028" s="80"/>
    </row>
    <row r="1029" spans="22:22" ht="24" customHeight="1">
      <c r="V1029" s="80"/>
    </row>
    <row r="1030" spans="22:22" ht="24" customHeight="1">
      <c r="V1030" s="80"/>
    </row>
    <row r="1031" spans="22:22" ht="24" customHeight="1">
      <c r="V1031" s="80"/>
    </row>
    <row r="1032" spans="22:22" ht="24" customHeight="1">
      <c r="V1032" s="80"/>
    </row>
    <row r="1033" spans="22:22" ht="24" customHeight="1">
      <c r="V1033" s="80"/>
    </row>
    <row r="1034" spans="22:22" ht="24" customHeight="1">
      <c r="V1034" s="80"/>
    </row>
    <row r="1035" spans="22:22" ht="24" customHeight="1">
      <c r="V1035" s="80"/>
    </row>
    <row r="1036" spans="22:22" ht="24" customHeight="1">
      <c r="V1036" s="80"/>
    </row>
    <row r="1037" spans="22:22" ht="24" customHeight="1">
      <c r="V1037" s="80"/>
    </row>
    <row r="1038" spans="22:22" ht="24" customHeight="1">
      <c r="V1038" s="80"/>
    </row>
    <row r="1039" spans="22:22" ht="24" customHeight="1">
      <c r="V1039" s="80"/>
    </row>
    <row r="1040" spans="22:22" ht="24" customHeight="1">
      <c r="V1040" s="80"/>
    </row>
    <row r="1041" spans="22:22" ht="24" customHeight="1">
      <c r="V1041" s="80"/>
    </row>
    <row r="1042" spans="22:22" ht="24" customHeight="1">
      <c r="V1042" s="80"/>
    </row>
    <row r="1043" spans="22:22" ht="24" customHeight="1">
      <c r="V1043" s="80"/>
    </row>
    <row r="1044" spans="22:22" ht="24" customHeight="1">
      <c r="V1044" s="80"/>
    </row>
    <row r="1045" spans="22:22" ht="24" customHeight="1">
      <c r="V1045" s="80"/>
    </row>
    <row r="1046" spans="22:22" ht="24" customHeight="1">
      <c r="V1046" s="80"/>
    </row>
    <row r="1047" spans="22:22" ht="24" customHeight="1">
      <c r="V1047" s="80"/>
    </row>
    <row r="1048" spans="22:22" ht="24" customHeight="1">
      <c r="V1048" s="80"/>
    </row>
    <row r="1049" spans="22:22" ht="24" customHeight="1">
      <c r="V1049" s="80"/>
    </row>
    <row r="1050" spans="22:22" ht="24" customHeight="1">
      <c r="V1050" s="80"/>
    </row>
    <row r="1051" spans="22:22" ht="24" customHeight="1">
      <c r="V1051" s="80"/>
    </row>
    <row r="1052" spans="22:22" ht="24" customHeight="1">
      <c r="V1052" s="80"/>
    </row>
    <row r="1053" spans="22:22" ht="24" customHeight="1">
      <c r="V1053" s="80"/>
    </row>
    <row r="1054" spans="22:22" ht="24" customHeight="1">
      <c r="V1054" s="80"/>
    </row>
    <row r="1055" spans="22:22" ht="24" customHeight="1">
      <c r="V1055" s="80"/>
    </row>
    <row r="1056" spans="22:22" ht="24" customHeight="1">
      <c r="V1056" s="80"/>
    </row>
    <row r="1057" spans="22:22" ht="24" customHeight="1">
      <c r="V1057" s="80"/>
    </row>
    <row r="1058" spans="22:22" ht="24" customHeight="1">
      <c r="V1058" s="80"/>
    </row>
    <row r="1059" spans="22:22" ht="24" customHeight="1">
      <c r="V1059" s="80"/>
    </row>
    <row r="1060" spans="22:22" ht="24" customHeight="1">
      <c r="V1060" s="80"/>
    </row>
    <row r="1061" spans="22:22" ht="24" customHeight="1">
      <c r="V1061" s="80"/>
    </row>
    <row r="1062" spans="22:22" ht="24" customHeight="1">
      <c r="V1062" s="80"/>
    </row>
    <row r="1063" spans="22:22" ht="24" customHeight="1">
      <c r="V1063" s="80"/>
    </row>
    <row r="1064" spans="22:22" ht="24" customHeight="1">
      <c r="V1064" s="80"/>
    </row>
    <row r="1065" spans="22:22" ht="24" customHeight="1">
      <c r="V1065" s="80"/>
    </row>
    <row r="1066" spans="22:22" ht="24" customHeight="1">
      <c r="V1066" s="80"/>
    </row>
    <row r="1067" spans="22:22" ht="24" customHeight="1">
      <c r="V1067" s="80"/>
    </row>
    <row r="1068" spans="22:22" ht="24" customHeight="1">
      <c r="V1068" s="80"/>
    </row>
    <row r="1069" spans="22:22" ht="24" customHeight="1">
      <c r="V1069" s="80"/>
    </row>
    <row r="1070" spans="22:22" ht="24" customHeight="1">
      <c r="V1070" s="80"/>
    </row>
    <row r="1071" spans="22:22" ht="24" customHeight="1">
      <c r="V1071" s="80"/>
    </row>
    <row r="1072" spans="22:22" ht="24" customHeight="1">
      <c r="V1072" s="80"/>
    </row>
    <row r="1073" spans="22:22" ht="24" customHeight="1">
      <c r="V1073" s="80"/>
    </row>
    <row r="1074" spans="22:22" ht="24" customHeight="1">
      <c r="V1074" s="80"/>
    </row>
    <row r="1075" spans="22:22" ht="24" customHeight="1">
      <c r="V1075" s="80"/>
    </row>
    <row r="1076" spans="22:22" ht="24" customHeight="1">
      <c r="V1076" s="80"/>
    </row>
    <row r="1077" spans="22:22" ht="24" customHeight="1">
      <c r="V1077" s="80"/>
    </row>
    <row r="1078" spans="22:22" ht="24" customHeight="1">
      <c r="V1078" s="80"/>
    </row>
    <row r="1079" spans="22:22" ht="24" customHeight="1">
      <c r="V1079" s="80"/>
    </row>
    <row r="1080" spans="22:22" ht="24" customHeight="1">
      <c r="V1080" s="80"/>
    </row>
    <row r="1081" spans="22:22" ht="24" customHeight="1">
      <c r="V1081" s="80"/>
    </row>
    <row r="1082" spans="22:22" ht="24" customHeight="1">
      <c r="V1082" s="80"/>
    </row>
    <row r="1083" spans="22:22" ht="24" customHeight="1">
      <c r="V1083" s="80"/>
    </row>
    <row r="1084" spans="22:22" ht="24" customHeight="1">
      <c r="V1084" s="80"/>
    </row>
    <row r="1085" spans="22:22" ht="24" customHeight="1">
      <c r="V1085" s="80"/>
    </row>
    <row r="1086" spans="22:22" ht="24" customHeight="1">
      <c r="V1086" s="80"/>
    </row>
    <row r="1087" spans="22:22" ht="24" customHeight="1">
      <c r="V1087" s="80"/>
    </row>
    <row r="1088" spans="22:22" ht="24" customHeight="1">
      <c r="V1088" s="80"/>
    </row>
    <row r="1089" spans="22:22" ht="24" customHeight="1">
      <c r="V1089" s="80"/>
    </row>
    <row r="1090" spans="22:22" ht="24" customHeight="1">
      <c r="V1090" s="80"/>
    </row>
    <row r="1091" spans="22:22" ht="24" customHeight="1">
      <c r="V1091" s="80"/>
    </row>
    <row r="1092" spans="22:22" ht="24" customHeight="1">
      <c r="V1092" s="80"/>
    </row>
    <row r="1093" spans="22:22" ht="24" customHeight="1">
      <c r="V1093" s="80"/>
    </row>
    <row r="1094" spans="22:22" ht="24" customHeight="1">
      <c r="V1094" s="80"/>
    </row>
    <row r="1095" spans="22:22" ht="24" customHeight="1">
      <c r="V1095" s="80"/>
    </row>
    <row r="1096" spans="22:22" ht="24" customHeight="1">
      <c r="V1096" s="80"/>
    </row>
    <row r="1097" spans="22:22" ht="24" customHeight="1">
      <c r="V1097" s="80"/>
    </row>
    <row r="1098" spans="22:22" ht="24" customHeight="1">
      <c r="V1098" s="80"/>
    </row>
    <row r="1099" spans="22:22" ht="24" customHeight="1">
      <c r="V1099" s="80"/>
    </row>
    <row r="1100" spans="22:22" ht="24" customHeight="1">
      <c r="V1100" s="80"/>
    </row>
    <row r="1101" spans="22:22" ht="24" customHeight="1">
      <c r="V1101" s="80"/>
    </row>
    <row r="1102" spans="22:22" ht="24" customHeight="1">
      <c r="V1102" s="80"/>
    </row>
    <row r="1103" spans="22:22" ht="24" customHeight="1">
      <c r="V1103" s="80"/>
    </row>
    <row r="1104" spans="22:22" ht="24" customHeight="1">
      <c r="V1104" s="80"/>
    </row>
    <row r="1105" spans="22:22" ht="24" customHeight="1">
      <c r="V1105" s="80"/>
    </row>
    <row r="1106" spans="22:22" ht="24" customHeight="1">
      <c r="V1106" s="80"/>
    </row>
    <row r="1107" spans="22:22" ht="24" customHeight="1">
      <c r="V1107" s="80"/>
    </row>
    <row r="1108" spans="22:22" ht="24" customHeight="1">
      <c r="V1108" s="80"/>
    </row>
    <row r="1109" spans="22:22" ht="24" customHeight="1">
      <c r="V1109" s="80"/>
    </row>
    <row r="1110" spans="22:22" ht="24" customHeight="1">
      <c r="V1110" s="80"/>
    </row>
    <row r="1111" spans="22:22" ht="24" customHeight="1">
      <c r="V1111" s="80"/>
    </row>
    <row r="1112" spans="22:22" ht="24" customHeight="1">
      <c r="V1112" s="80"/>
    </row>
    <row r="1113" spans="22:22" ht="24" customHeight="1">
      <c r="V1113" s="80"/>
    </row>
    <row r="1114" spans="22:22" ht="24" customHeight="1">
      <c r="V1114" s="80"/>
    </row>
    <row r="1115" spans="22:22" ht="24" customHeight="1">
      <c r="V1115" s="80"/>
    </row>
    <row r="1116" spans="22:22" ht="24" customHeight="1">
      <c r="V1116" s="80"/>
    </row>
    <row r="1117" spans="22:22" ht="24" customHeight="1">
      <c r="V1117" s="80"/>
    </row>
    <row r="1118" spans="22:22" ht="24" customHeight="1">
      <c r="V1118" s="80"/>
    </row>
    <row r="1119" spans="22:22" ht="24" customHeight="1">
      <c r="V1119" s="80"/>
    </row>
    <row r="1120" spans="22:22" ht="24" customHeight="1">
      <c r="V1120" s="80"/>
    </row>
    <row r="1121" spans="22:22" ht="24" customHeight="1">
      <c r="V1121" s="80"/>
    </row>
    <row r="1122" spans="22:22" ht="24" customHeight="1">
      <c r="V1122" s="80"/>
    </row>
    <row r="1123" spans="22:22" ht="24" customHeight="1">
      <c r="V1123" s="80"/>
    </row>
    <row r="1124" spans="22:22" ht="24" customHeight="1">
      <c r="V1124" s="80"/>
    </row>
    <row r="1125" spans="22:22" ht="24" customHeight="1">
      <c r="V1125" s="80"/>
    </row>
    <row r="1126" spans="22:22" ht="24" customHeight="1">
      <c r="V1126" s="80"/>
    </row>
    <row r="1127" spans="22:22" ht="24" customHeight="1">
      <c r="V1127" s="80"/>
    </row>
    <row r="1128" spans="22:22" ht="24" customHeight="1">
      <c r="V1128" s="80"/>
    </row>
    <row r="1129" spans="22:22" ht="24" customHeight="1">
      <c r="V1129" s="80"/>
    </row>
    <row r="1130" spans="22:22" ht="24" customHeight="1">
      <c r="V1130" s="80"/>
    </row>
    <row r="1131" spans="22:22" ht="24" customHeight="1">
      <c r="V1131" s="80"/>
    </row>
    <row r="1132" spans="22:22" ht="24" customHeight="1">
      <c r="V1132" s="80"/>
    </row>
    <row r="1133" spans="22:22" ht="24" customHeight="1">
      <c r="V1133" s="80"/>
    </row>
    <row r="1134" spans="22:22" ht="24" customHeight="1">
      <c r="V1134" s="80"/>
    </row>
    <row r="1135" spans="22:22" ht="24" customHeight="1">
      <c r="V1135" s="80"/>
    </row>
    <row r="1136" spans="22:22" ht="24" customHeight="1">
      <c r="V1136" s="80"/>
    </row>
    <row r="1137" spans="22:22" ht="24" customHeight="1">
      <c r="V1137" s="80"/>
    </row>
    <row r="1138" spans="22:22" ht="24" customHeight="1">
      <c r="V1138" s="80"/>
    </row>
    <row r="1139" spans="22:22" ht="24" customHeight="1">
      <c r="V1139" s="80"/>
    </row>
    <row r="1140" spans="22:22" ht="24" customHeight="1">
      <c r="V1140" s="80"/>
    </row>
    <row r="1141" spans="22:22" ht="24" customHeight="1">
      <c r="V1141" s="80"/>
    </row>
    <row r="1142" spans="22:22" ht="24" customHeight="1">
      <c r="V1142" s="80"/>
    </row>
    <row r="1143" spans="22:22" ht="24" customHeight="1">
      <c r="V1143" s="80"/>
    </row>
    <row r="1144" spans="22:22" ht="24" customHeight="1">
      <c r="V1144" s="80"/>
    </row>
    <row r="1145" spans="22:22" ht="24" customHeight="1">
      <c r="V1145" s="80"/>
    </row>
    <row r="1146" spans="22:22" ht="24" customHeight="1">
      <c r="V1146" s="80"/>
    </row>
    <row r="1147" spans="22:22" ht="24" customHeight="1">
      <c r="V1147" s="80"/>
    </row>
    <row r="1148" spans="22:22" ht="24" customHeight="1">
      <c r="V1148" s="80"/>
    </row>
    <row r="1149" spans="22:22" ht="24" customHeight="1">
      <c r="V1149" s="80"/>
    </row>
    <row r="1150" spans="22:22" ht="24" customHeight="1">
      <c r="V1150" s="80"/>
    </row>
    <row r="1151" spans="22:22" ht="24" customHeight="1">
      <c r="V1151" s="80"/>
    </row>
    <row r="1152" spans="22:22" ht="24" customHeight="1">
      <c r="V1152" s="80"/>
    </row>
    <row r="1153" spans="22:22" ht="24" customHeight="1">
      <c r="V1153" s="80"/>
    </row>
    <row r="1154" spans="22:22" ht="24" customHeight="1">
      <c r="V1154" s="80"/>
    </row>
    <row r="1155" spans="22:22" ht="24" customHeight="1">
      <c r="V1155" s="80"/>
    </row>
    <row r="1156" spans="22:22" ht="24" customHeight="1">
      <c r="V1156" s="80"/>
    </row>
    <row r="1157" spans="22:22" ht="24" customHeight="1">
      <c r="V1157" s="80"/>
    </row>
    <row r="1158" spans="22:22" ht="24" customHeight="1">
      <c r="V1158" s="80"/>
    </row>
    <row r="1159" spans="22:22" ht="24" customHeight="1">
      <c r="V1159" s="80"/>
    </row>
    <row r="1160" spans="22:22" ht="24" customHeight="1">
      <c r="V1160" s="80"/>
    </row>
    <row r="1161" spans="22:22" ht="24" customHeight="1">
      <c r="V1161" s="80"/>
    </row>
    <row r="1162" spans="22:22" ht="24" customHeight="1">
      <c r="V1162" s="80"/>
    </row>
    <row r="1163" spans="22:22" ht="24" customHeight="1">
      <c r="V1163" s="80"/>
    </row>
    <row r="1164" spans="22:22" ht="24" customHeight="1">
      <c r="V1164" s="80"/>
    </row>
    <row r="1165" spans="22:22" ht="24" customHeight="1">
      <c r="V1165" s="80"/>
    </row>
    <row r="1166" spans="22:22" ht="24" customHeight="1">
      <c r="V1166" s="80"/>
    </row>
    <row r="1167" spans="22:22" ht="24" customHeight="1">
      <c r="V1167" s="80"/>
    </row>
    <row r="1168" spans="22:22" ht="24" customHeight="1">
      <c r="V1168" s="80"/>
    </row>
    <row r="1169" spans="22:22" ht="24" customHeight="1">
      <c r="V1169" s="80"/>
    </row>
    <row r="1170" spans="22:22" ht="24" customHeight="1">
      <c r="V1170" s="80"/>
    </row>
    <row r="1171" spans="22:22" ht="24" customHeight="1">
      <c r="V1171" s="80"/>
    </row>
    <row r="1172" spans="22:22" ht="24" customHeight="1">
      <c r="V1172" s="80"/>
    </row>
    <row r="1173" spans="22:22" ht="24" customHeight="1">
      <c r="V1173" s="80"/>
    </row>
    <row r="1174" spans="22:22" ht="24" customHeight="1">
      <c r="V1174" s="80"/>
    </row>
    <row r="1175" spans="22:22" ht="24" customHeight="1">
      <c r="V1175" s="80"/>
    </row>
    <row r="1176" spans="22:22" ht="24" customHeight="1">
      <c r="V1176" s="80"/>
    </row>
    <row r="1177" spans="22:22" ht="24" customHeight="1">
      <c r="V1177" s="80"/>
    </row>
    <row r="1178" spans="22:22" ht="24" customHeight="1">
      <c r="V1178" s="80"/>
    </row>
    <row r="1179" spans="22:22" ht="24" customHeight="1">
      <c r="V1179" s="80"/>
    </row>
    <row r="1180" spans="22:22" ht="24" customHeight="1">
      <c r="V1180" s="80"/>
    </row>
    <row r="1181" spans="22:22" ht="24" customHeight="1">
      <c r="V1181" s="80"/>
    </row>
    <row r="1182" spans="22:22" ht="24" customHeight="1">
      <c r="V1182" s="80"/>
    </row>
    <row r="1183" spans="22:22" ht="24" customHeight="1">
      <c r="V1183" s="80"/>
    </row>
    <row r="1184" spans="22:22" ht="24" customHeight="1">
      <c r="V1184" s="80"/>
    </row>
    <row r="1185" spans="22:22" ht="24" customHeight="1">
      <c r="V1185" s="80"/>
    </row>
  </sheetData>
  <mergeCells count="74">
    <mergeCell ref="A2:A4"/>
    <mergeCell ref="B2:B4"/>
    <mergeCell ref="C2:C4"/>
    <mergeCell ref="D2:D4"/>
    <mergeCell ref="R3:R4"/>
    <mergeCell ref="B1:E1"/>
    <mergeCell ref="L2:L4"/>
    <mergeCell ref="M2:Q2"/>
    <mergeCell ref="M3:N3"/>
    <mergeCell ref="J2:J4"/>
    <mergeCell ref="K2:K4"/>
    <mergeCell ref="E2:E4"/>
    <mergeCell ref="F2:F4"/>
    <mergeCell ref="G2:G4"/>
    <mergeCell ref="I2:I4"/>
    <mergeCell ref="O3:O4"/>
    <mergeCell ref="P3:P4"/>
    <mergeCell ref="Q3:Q4"/>
    <mergeCell ref="S1:BB1"/>
    <mergeCell ref="AW3:BA3"/>
    <mergeCell ref="AI3:AK3"/>
    <mergeCell ref="AL3:AL4"/>
    <mergeCell ref="AM3:AQ3"/>
    <mergeCell ref="AR3:AV3"/>
    <mergeCell ref="AE3:AE4"/>
    <mergeCell ref="AF3:AF4"/>
    <mergeCell ref="BB2:BB4"/>
    <mergeCell ref="AG3:AH3"/>
    <mergeCell ref="AE2:AF2"/>
    <mergeCell ref="AG2:AL2"/>
    <mergeCell ref="AM2:BA2"/>
    <mergeCell ref="X2:AD4"/>
    <mergeCell ref="R2:U2"/>
    <mergeCell ref="W2:W4"/>
    <mergeCell ref="K196:K197"/>
    <mergeCell ref="L196:L197"/>
    <mergeCell ref="Q196:Q197"/>
    <mergeCell ref="C189:C193"/>
    <mergeCell ref="E189:E193"/>
    <mergeCell ref="F189:F193"/>
    <mergeCell ref="I189:I193"/>
    <mergeCell ref="C196:C197"/>
    <mergeCell ref="E196:E197"/>
    <mergeCell ref="F196:F197"/>
    <mergeCell ref="I196:I197"/>
    <mergeCell ref="J196:J197"/>
    <mergeCell ref="V2:V4"/>
    <mergeCell ref="BB189:BB191"/>
    <mergeCell ref="AD190:AD191"/>
    <mergeCell ref="R196:R197"/>
    <mergeCell ref="S196:S197"/>
    <mergeCell ref="S3:S4"/>
    <mergeCell ref="T3:T4"/>
    <mergeCell ref="U3:U4"/>
    <mergeCell ref="C206:C207"/>
    <mergeCell ref="E206:E207"/>
    <mergeCell ref="F206:F207"/>
    <mergeCell ref="I206:I207"/>
    <mergeCell ref="J206:J207"/>
    <mergeCell ref="R206:R207"/>
    <mergeCell ref="S206:S207"/>
    <mergeCell ref="W206:W207"/>
    <mergeCell ref="AD206:AD207"/>
    <mergeCell ref="BB206:BB207"/>
    <mergeCell ref="C330:C332"/>
    <mergeCell ref="D330:D332"/>
    <mergeCell ref="E330:E332"/>
    <mergeCell ref="F330:F332"/>
    <mergeCell ref="G330:G332"/>
    <mergeCell ref="I330:I332"/>
    <mergeCell ref="J330:J332"/>
    <mergeCell ref="K330:K332"/>
    <mergeCell ref="L330:L332"/>
    <mergeCell ref="BB330:BB332"/>
  </mergeCells>
  <phoneticPr fontId="5" type="noConversion"/>
  <dataValidations count="1">
    <dataValidation type="list" allowBlank="1" showInputMessage="1" showErrorMessage="1" sqref="V5:V35 U354:U355" xr:uid="{F65D44E6-025B-4D55-A9E0-92464489D41C}">
      <formula1>"O, X"</formula1>
    </dataValidation>
  </dataValidations>
  <hyperlinks>
    <hyperlink ref="H104" r:id="rId1" display="www.stadium.seoul.kr" xr:uid="{5504651D-857D-4239-AE4E-7E87AC6D1BCB}"/>
    <hyperlink ref="H195" r:id="rId2" xr:uid="{65E47DD5-7B0A-4CD2-BCB9-782DB70B5791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76" fitToHeight="0" orientation="landscape" horizontalDpi="300" verticalDpi="300" r:id="rId3"/>
  <headerFooter alignWithMargins="0"/>
  <rowBreaks count="18" manualBreakCount="18">
    <brk id="24" min="1" max="53" man="1"/>
    <brk id="45" min="1" max="53" man="1"/>
    <brk id="66" min="1" max="53" man="1"/>
    <brk id="87" min="1" max="53" man="1"/>
    <brk id="109" min="1" max="53" man="1"/>
    <brk id="129" min="1" max="53" man="1"/>
    <brk id="149" min="1" max="53" man="1"/>
    <brk id="171" min="1" max="53" man="1"/>
    <brk id="193" min="1" max="53" man="1"/>
    <brk id="214" min="1" max="53" man="1"/>
    <brk id="234" min="1" max="53" man="1"/>
    <brk id="255" min="1" max="53" man="1"/>
    <brk id="276" min="1" max="53" man="1"/>
    <brk id="297" min="1" max="53" man="1"/>
    <brk id="318" min="1" max="53" man="1"/>
    <brk id="338" min="1" max="53" man="1"/>
    <brk id="361" min="1" max="53" man="1"/>
    <brk id="384" min="1" max="5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A1:BH23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3.45" customHeight="1"/>
  <cols>
    <col min="1" max="1" width="8.88671875" style="80" hidden="1" customWidth="1"/>
    <col min="2" max="2" width="5.33203125" style="80" customWidth="1"/>
    <col min="3" max="3" width="6.6640625" style="80" bestFit="1" customWidth="1"/>
    <col min="4" max="4" width="10.77734375" style="80" hidden="1" customWidth="1"/>
    <col min="5" max="5" width="13.5546875" style="1301" customWidth="1"/>
    <col min="6" max="6" width="6.6640625" style="80" bestFit="1" customWidth="1"/>
    <col min="7" max="8" width="8.88671875" style="80" hidden="1" customWidth="1"/>
    <col min="9" max="9" width="12.88671875" style="80" customWidth="1"/>
    <col min="10" max="11" width="8.88671875" style="80" hidden="1" customWidth="1"/>
    <col min="12" max="12" width="6.5546875" style="1303" customWidth="1"/>
    <col min="13" max="13" width="6.109375" style="1303" customWidth="1"/>
    <col min="14" max="14" width="6.44140625" style="1303" customWidth="1"/>
    <col min="15" max="15" width="6.44140625" style="80" customWidth="1"/>
    <col min="16" max="16" width="5.109375" style="1423" customWidth="1"/>
    <col min="17" max="17" width="4.6640625" style="1303" customWidth="1"/>
    <col min="18" max="18" width="6" style="1303" customWidth="1"/>
    <col min="19" max="19" width="6" style="1303" hidden="1" customWidth="1"/>
    <col min="20" max="20" width="4.21875" style="1303" hidden="1" customWidth="1"/>
    <col min="21" max="21" width="4.33203125" style="1303" hidden="1" customWidth="1"/>
    <col min="22" max="22" width="8.88671875" style="1303" hidden="1" customWidth="1"/>
    <col min="23" max="23" width="6.33203125" style="1303" bestFit="1" customWidth="1"/>
    <col min="24" max="24" width="5.77734375" style="1303" customWidth="1"/>
    <col min="25" max="28" width="8.88671875" style="80" hidden="1" customWidth="1"/>
    <col min="29" max="29" width="5.77734375" style="80" customWidth="1"/>
    <col min="30" max="35" width="8.88671875" style="80" hidden="1" customWidth="1"/>
    <col min="36" max="36" width="6" style="1303" customWidth="1"/>
    <col min="37" max="59" width="8.88671875" style="80" hidden="1" customWidth="1"/>
    <col min="60" max="60" width="10.88671875" style="215" customWidth="1"/>
    <col min="61" max="16384" width="8.88671875" style="80"/>
  </cols>
  <sheetData>
    <row r="1" spans="1:60" ht="23.45" customHeight="1">
      <c r="B1" s="1925" t="s">
        <v>79</v>
      </c>
      <c r="C1" s="1925"/>
      <c r="D1" s="1949"/>
      <c r="E1" s="1925"/>
      <c r="X1" s="1926" t="s">
        <v>258</v>
      </c>
      <c r="Y1" s="1926"/>
      <c r="Z1" s="1926"/>
      <c r="AA1" s="1926"/>
      <c r="AB1" s="1927"/>
      <c r="AC1" s="1926"/>
      <c r="AD1" s="1926"/>
      <c r="AE1" s="1926"/>
      <c r="AF1" s="1926"/>
      <c r="AG1" s="1926"/>
      <c r="AH1" s="1926"/>
      <c r="AI1" s="1926"/>
      <c r="AJ1" s="1926"/>
      <c r="AK1" s="1926"/>
      <c r="AL1" s="1926"/>
      <c r="AM1" s="1926"/>
      <c r="AN1" s="1926"/>
      <c r="AO1" s="1926"/>
      <c r="AP1" s="1926"/>
      <c r="AQ1" s="1926"/>
      <c r="AR1" s="1926"/>
      <c r="AS1" s="1926"/>
      <c r="AT1" s="1926"/>
      <c r="AU1" s="1926"/>
      <c r="AV1" s="1926"/>
      <c r="AW1" s="1926"/>
      <c r="AX1" s="1926"/>
      <c r="AY1" s="1926"/>
      <c r="AZ1" s="1926"/>
      <c r="BA1" s="1926"/>
      <c r="BB1" s="1926"/>
      <c r="BC1" s="1926"/>
      <c r="BD1" s="1926"/>
      <c r="BE1" s="1926"/>
      <c r="BF1" s="1926"/>
      <c r="BG1" s="1926"/>
      <c r="BH1" s="1926"/>
    </row>
    <row r="2" spans="1:60" ht="23.45" customHeight="1">
      <c r="A2" s="1932" t="s">
        <v>368</v>
      </c>
      <c r="B2" s="1950" t="s">
        <v>369</v>
      </c>
      <c r="C2" s="1950" t="s">
        <v>370</v>
      </c>
      <c r="D2" s="1950" t="s">
        <v>18535</v>
      </c>
      <c r="E2" s="1950" t="s">
        <v>372</v>
      </c>
      <c r="F2" s="1950" t="s">
        <v>373</v>
      </c>
      <c r="G2" s="1950" t="s">
        <v>26386</v>
      </c>
      <c r="H2" s="1424"/>
      <c r="I2" s="1950" t="s">
        <v>374</v>
      </c>
      <c r="J2" s="1950" t="s">
        <v>375</v>
      </c>
      <c r="K2" s="1950" t="s">
        <v>376</v>
      </c>
      <c r="L2" s="1950" t="s">
        <v>377</v>
      </c>
      <c r="M2" s="1950" t="s">
        <v>378</v>
      </c>
      <c r="N2" s="1950" t="s">
        <v>379</v>
      </c>
      <c r="O2" s="1950" t="s">
        <v>380</v>
      </c>
      <c r="P2" s="1950"/>
      <c r="Q2" s="1950"/>
      <c r="R2" s="1950"/>
      <c r="S2" s="1950"/>
      <c r="T2" s="1950"/>
      <c r="U2" s="1950"/>
      <c r="V2" s="1424"/>
      <c r="W2" s="1950" t="s">
        <v>381</v>
      </c>
      <c r="X2" s="1950"/>
      <c r="Y2" s="1950"/>
      <c r="Z2" s="1950"/>
      <c r="AA2" s="1950" t="s">
        <v>14</v>
      </c>
      <c r="AB2" s="1888" t="s">
        <v>18534</v>
      </c>
      <c r="AC2" s="1950" t="s">
        <v>158</v>
      </c>
      <c r="AD2" s="1950" t="s">
        <v>87</v>
      </c>
      <c r="AE2" s="1950"/>
      <c r="AF2" s="1950"/>
      <c r="AG2" s="1950"/>
      <c r="AH2" s="1950"/>
      <c r="AI2" s="1950"/>
      <c r="AJ2" s="1950"/>
      <c r="AK2" s="1950" t="s">
        <v>383</v>
      </c>
      <c r="AL2" s="1950"/>
      <c r="AM2" s="1950" t="s">
        <v>384</v>
      </c>
      <c r="AN2" s="1950"/>
      <c r="AO2" s="1950"/>
      <c r="AP2" s="1950"/>
      <c r="AQ2" s="1950"/>
      <c r="AR2" s="1951"/>
      <c r="AS2" s="1950" t="s">
        <v>403</v>
      </c>
      <c r="AT2" s="1951"/>
      <c r="AU2" s="1951"/>
      <c r="AV2" s="1951"/>
      <c r="AW2" s="1951"/>
      <c r="AX2" s="1951"/>
      <c r="AY2" s="1951"/>
      <c r="AZ2" s="1951"/>
      <c r="BA2" s="1951"/>
      <c r="BB2" s="1951"/>
      <c r="BC2" s="1951"/>
      <c r="BD2" s="1951"/>
      <c r="BE2" s="1951"/>
      <c r="BF2" s="1951"/>
      <c r="BG2" s="1951"/>
      <c r="BH2" s="1950" t="s">
        <v>386</v>
      </c>
    </row>
    <row r="3" spans="1:60" ht="23.45" customHeight="1">
      <c r="A3" s="1932"/>
      <c r="B3" s="1950"/>
      <c r="C3" s="1950"/>
      <c r="D3" s="1950"/>
      <c r="E3" s="1950"/>
      <c r="F3" s="1950"/>
      <c r="G3" s="1950"/>
      <c r="H3" s="1424" t="s">
        <v>436</v>
      </c>
      <c r="I3" s="1950"/>
      <c r="J3" s="1950"/>
      <c r="K3" s="1950"/>
      <c r="L3" s="1950"/>
      <c r="M3" s="1950"/>
      <c r="N3" s="1950"/>
      <c r="O3" s="1950" t="s">
        <v>437</v>
      </c>
      <c r="P3" s="1951"/>
      <c r="Q3" s="1951"/>
      <c r="R3" s="1951"/>
      <c r="S3" s="1950" t="s">
        <v>404</v>
      </c>
      <c r="T3" s="1951"/>
      <c r="U3" s="1951"/>
      <c r="V3" s="1951"/>
      <c r="W3" s="1950" t="s">
        <v>439</v>
      </c>
      <c r="X3" s="1950" t="s">
        <v>293</v>
      </c>
      <c r="Y3" s="1950" t="s">
        <v>441</v>
      </c>
      <c r="Z3" s="1950" t="s">
        <v>442</v>
      </c>
      <c r="AA3" s="1950"/>
      <c r="AB3" s="1888"/>
      <c r="AC3" s="1950"/>
      <c r="AD3" s="1950"/>
      <c r="AE3" s="1950"/>
      <c r="AF3" s="1950"/>
      <c r="AG3" s="1950"/>
      <c r="AH3" s="1950"/>
      <c r="AI3" s="1950"/>
      <c r="AJ3" s="1950"/>
      <c r="AK3" s="1950" t="s">
        <v>443</v>
      </c>
      <c r="AL3" s="1950" t="s">
        <v>444</v>
      </c>
      <c r="AM3" s="1950" t="s">
        <v>445</v>
      </c>
      <c r="AN3" s="1950"/>
      <c r="AO3" s="1950" t="s">
        <v>446</v>
      </c>
      <c r="AP3" s="1951"/>
      <c r="AQ3" s="1951"/>
      <c r="AR3" s="1951" t="s">
        <v>447</v>
      </c>
      <c r="AS3" s="1950" t="s">
        <v>448</v>
      </c>
      <c r="AT3" s="1951"/>
      <c r="AU3" s="1951"/>
      <c r="AV3" s="1951"/>
      <c r="AW3" s="1951"/>
      <c r="AX3" s="1950" t="s">
        <v>449</v>
      </c>
      <c r="AY3" s="1951"/>
      <c r="AZ3" s="1951"/>
      <c r="BA3" s="1951"/>
      <c r="BB3" s="1951"/>
      <c r="BC3" s="1950" t="s">
        <v>161</v>
      </c>
      <c r="BD3" s="1951"/>
      <c r="BE3" s="1951"/>
      <c r="BF3" s="1951"/>
      <c r="BG3" s="1951"/>
      <c r="BH3" s="1950"/>
    </row>
    <row r="4" spans="1:60" ht="23.45" customHeight="1">
      <c r="A4" s="1932"/>
      <c r="B4" s="1950"/>
      <c r="C4" s="1950"/>
      <c r="D4" s="1950"/>
      <c r="E4" s="1950"/>
      <c r="F4" s="1950"/>
      <c r="G4" s="1950"/>
      <c r="H4" s="1424"/>
      <c r="I4" s="1950"/>
      <c r="J4" s="1950"/>
      <c r="K4" s="1950"/>
      <c r="L4" s="1950"/>
      <c r="M4" s="1950"/>
      <c r="N4" s="1950"/>
      <c r="O4" s="1424" t="s">
        <v>68</v>
      </c>
      <c r="P4" s="1424" t="s">
        <v>69</v>
      </c>
      <c r="Q4" s="1424" t="s">
        <v>405</v>
      </c>
      <c r="R4" s="1424" t="s">
        <v>362</v>
      </c>
      <c r="S4" s="1424" t="s">
        <v>162</v>
      </c>
      <c r="T4" s="1424" t="s">
        <v>151</v>
      </c>
      <c r="U4" s="1424" t="s">
        <v>152</v>
      </c>
      <c r="V4" s="1424" t="s">
        <v>363</v>
      </c>
      <c r="W4" s="1950"/>
      <c r="X4" s="1950"/>
      <c r="Y4" s="1950"/>
      <c r="Z4" s="1950"/>
      <c r="AA4" s="1950"/>
      <c r="AB4" s="1888"/>
      <c r="AC4" s="1950"/>
      <c r="AD4" s="1950"/>
      <c r="AE4" s="1950"/>
      <c r="AF4" s="1950"/>
      <c r="AG4" s="1950"/>
      <c r="AH4" s="1950"/>
      <c r="AI4" s="1950"/>
      <c r="AJ4" s="1950"/>
      <c r="AK4" s="1950"/>
      <c r="AL4" s="1950"/>
      <c r="AM4" s="1424" t="s">
        <v>164</v>
      </c>
      <c r="AN4" s="1424" t="s">
        <v>165</v>
      </c>
      <c r="AO4" s="1424" t="s">
        <v>164</v>
      </c>
      <c r="AP4" s="1424" t="s">
        <v>166</v>
      </c>
      <c r="AQ4" s="1424" t="s">
        <v>165</v>
      </c>
      <c r="AR4" s="1951"/>
      <c r="AS4" s="1425" t="s">
        <v>167</v>
      </c>
      <c r="AT4" s="1424" t="s">
        <v>168</v>
      </c>
      <c r="AU4" s="1424" t="s">
        <v>139</v>
      </c>
      <c r="AV4" s="1424" t="s">
        <v>169</v>
      </c>
      <c r="AW4" s="1424" t="s">
        <v>170</v>
      </c>
      <c r="AX4" s="1424" t="s">
        <v>167</v>
      </c>
      <c r="AY4" s="1424" t="s">
        <v>168</v>
      </c>
      <c r="AZ4" s="1424" t="s">
        <v>139</v>
      </c>
      <c r="BA4" s="1424" t="s">
        <v>169</v>
      </c>
      <c r="BB4" s="1424" t="s">
        <v>170</v>
      </c>
      <c r="BC4" s="1424" t="s">
        <v>167</v>
      </c>
      <c r="BD4" s="1424" t="s">
        <v>168</v>
      </c>
      <c r="BE4" s="1424" t="s">
        <v>139</v>
      </c>
      <c r="BF4" s="1424" t="s">
        <v>169</v>
      </c>
      <c r="BG4" s="1424" t="s">
        <v>170</v>
      </c>
      <c r="BH4" s="1950"/>
    </row>
    <row r="5" spans="1:60" s="1275" customFormat="1" ht="23.45" customHeight="1">
      <c r="A5" s="1273"/>
      <c r="B5" s="229" t="s">
        <v>48</v>
      </c>
      <c r="C5" s="479" t="s">
        <v>1</v>
      </c>
      <c r="D5" s="479"/>
      <c r="E5" s="341">
        <f>COUNTA(E6,E7,E8,E9,E10,E11,E12:E12,E13,E14,E15,E16)</f>
        <v>11</v>
      </c>
      <c r="F5" s="477"/>
      <c r="G5" s="477"/>
      <c r="H5" s="477"/>
      <c r="I5" s="477"/>
      <c r="J5" s="477"/>
      <c r="K5" s="477"/>
      <c r="L5" s="343">
        <f>SUM(L6:L16)</f>
        <v>496536</v>
      </c>
      <c r="M5" s="343">
        <f>SUM(M6:M16)</f>
        <v>69423.45</v>
      </c>
      <c r="N5" s="343">
        <f>SUM(N6:N16)</f>
        <v>108032.8</v>
      </c>
      <c r="O5" s="477"/>
      <c r="P5" s="486"/>
      <c r="Q5" s="343"/>
      <c r="R5" s="343"/>
      <c r="S5" s="343"/>
      <c r="T5" s="343"/>
      <c r="U5" s="343"/>
      <c r="V5" s="343"/>
      <c r="W5" s="343"/>
      <c r="X5" s="343"/>
      <c r="Y5" s="477"/>
      <c r="Z5" s="477"/>
      <c r="AA5" s="477"/>
      <c r="AB5" s="314"/>
      <c r="AC5" s="340"/>
      <c r="AD5" s="477"/>
      <c r="AE5" s="477"/>
      <c r="AF5" s="477"/>
      <c r="AG5" s="477"/>
      <c r="AH5" s="477"/>
      <c r="AI5" s="477"/>
      <c r="AJ5" s="343"/>
      <c r="AK5" s="340"/>
      <c r="AL5" s="340"/>
      <c r="AM5" s="477"/>
      <c r="AN5" s="477"/>
      <c r="AO5" s="477"/>
      <c r="AP5" s="477"/>
      <c r="AQ5" s="477"/>
      <c r="AR5" s="479"/>
      <c r="AS5" s="479"/>
      <c r="AT5" s="477"/>
      <c r="AU5" s="477"/>
      <c r="AV5" s="477"/>
      <c r="AW5" s="477"/>
      <c r="AX5" s="477"/>
      <c r="AY5" s="477"/>
      <c r="AZ5" s="477"/>
      <c r="BA5" s="477"/>
      <c r="BB5" s="477"/>
      <c r="BC5" s="477"/>
      <c r="BD5" s="477"/>
      <c r="BE5" s="477"/>
      <c r="BF5" s="477"/>
      <c r="BG5" s="477"/>
      <c r="BH5" s="477"/>
    </row>
    <row r="6" spans="1:60" s="1275" customFormat="1" ht="29.1" customHeight="1">
      <c r="A6" s="1426"/>
      <c r="B6" s="340" t="s">
        <v>56</v>
      </c>
      <c r="C6" s="447" t="s">
        <v>554</v>
      </c>
      <c r="D6" s="447"/>
      <c r="E6" s="324" t="s">
        <v>919</v>
      </c>
      <c r="F6" s="324" t="s">
        <v>920</v>
      </c>
      <c r="G6" s="324"/>
      <c r="H6" s="324"/>
      <c r="I6" s="324" t="s">
        <v>921</v>
      </c>
      <c r="J6" s="393"/>
      <c r="K6" s="393"/>
      <c r="L6" s="327">
        <v>10672</v>
      </c>
      <c r="M6" s="327">
        <v>7639</v>
      </c>
      <c r="N6" s="327">
        <v>10672</v>
      </c>
      <c r="O6" s="324" t="s">
        <v>54</v>
      </c>
      <c r="P6" s="327">
        <v>333.3</v>
      </c>
      <c r="Q6" s="327">
        <v>7</v>
      </c>
      <c r="R6" s="327">
        <v>3753</v>
      </c>
      <c r="S6" s="327"/>
      <c r="T6" s="327"/>
      <c r="U6" s="327"/>
      <c r="V6" s="327"/>
      <c r="W6" s="327">
        <v>10042</v>
      </c>
      <c r="X6" s="327">
        <v>10042</v>
      </c>
      <c r="Y6" s="393"/>
      <c r="Z6" s="393"/>
      <c r="AA6" s="393"/>
      <c r="AB6" s="227"/>
      <c r="AC6" s="324">
        <v>1986</v>
      </c>
      <c r="AD6" s="393"/>
      <c r="AE6" s="393"/>
      <c r="AF6" s="393"/>
      <c r="AG6" s="393"/>
      <c r="AH6" s="393"/>
      <c r="AI6" s="393"/>
      <c r="AJ6" s="327">
        <v>14000</v>
      </c>
      <c r="AK6" s="324"/>
      <c r="AL6" s="324"/>
      <c r="AM6" s="393"/>
      <c r="AN6" s="393"/>
      <c r="AO6" s="393"/>
      <c r="AP6" s="393"/>
      <c r="AQ6" s="393"/>
      <c r="AR6" s="447"/>
      <c r="AS6" s="447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 t="s">
        <v>922</v>
      </c>
    </row>
    <row r="7" spans="1:60" s="1275" customFormat="1" ht="29.1" customHeight="1">
      <c r="A7" s="1289" t="s">
        <v>150</v>
      </c>
      <c r="B7" s="340" t="s">
        <v>1791</v>
      </c>
      <c r="C7" s="324" t="s">
        <v>726</v>
      </c>
      <c r="D7" s="324"/>
      <c r="E7" s="324" t="s">
        <v>18792</v>
      </c>
      <c r="F7" s="324" t="s">
        <v>566</v>
      </c>
      <c r="G7" s="324" t="s">
        <v>18793</v>
      </c>
      <c r="H7" s="1427" t="s">
        <v>923</v>
      </c>
      <c r="I7" s="324" t="s">
        <v>18784</v>
      </c>
      <c r="J7" s="324">
        <v>15</v>
      </c>
      <c r="K7" s="393" t="s">
        <v>924</v>
      </c>
      <c r="L7" s="327">
        <v>31861</v>
      </c>
      <c r="M7" s="327">
        <v>19867</v>
      </c>
      <c r="N7" s="327">
        <v>38942</v>
      </c>
      <c r="O7" s="324" t="s">
        <v>1274</v>
      </c>
      <c r="P7" s="327">
        <v>333.3</v>
      </c>
      <c r="Q7" s="327">
        <v>9</v>
      </c>
      <c r="R7" s="327">
        <v>3000</v>
      </c>
      <c r="S7" s="327"/>
      <c r="T7" s="327">
        <v>58</v>
      </c>
      <c r="U7" s="327">
        <v>65</v>
      </c>
      <c r="V7" s="327"/>
      <c r="W7" s="327">
        <v>4545</v>
      </c>
      <c r="X7" s="327">
        <v>20000</v>
      </c>
      <c r="Y7" s="393" t="s">
        <v>465</v>
      </c>
      <c r="Z7" s="393" t="s">
        <v>26361</v>
      </c>
      <c r="AA7" s="393">
        <v>1</v>
      </c>
      <c r="AB7" s="227"/>
      <c r="AC7" s="324">
        <v>2002</v>
      </c>
      <c r="AD7" s="393"/>
      <c r="AE7" s="393"/>
      <c r="AF7" s="393"/>
      <c r="AG7" s="393"/>
      <c r="AH7" s="393"/>
      <c r="AI7" s="393"/>
      <c r="AJ7" s="327">
        <v>75200</v>
      </c>
      <c r="AK7" s="324"/>
      <c r="AL7" s="324"/>
      <c r="AM7" s="393" t="s">
        <v>926</v>
      </c>
      <c r="AN7" s="393"/>
      <c r="AO7" s="393"/>
      <c r="AP7" s="393"/>
      <c r="AQ7" s="393"/>
      <c r="AR7" s="393" t="s">
        <v>890</v>
      </c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3"/>
      <c r="BD7" s="393"/>
      <c r="BE7" s="393"/>
      <c r="BF7" s="393"/>
      <c r="BG7" s="393"/>
      <c r="BH7" s="571"/>
    </row>
    <row r="8" spans="1:60" s="1275" customFormat="1" ht="29.1" customHeight="1">
      <c r="A8" s="1289" t="s">
        <v>171</v>
      </c>
      <c r="B8" s="340" t="s">
        <v>271</v>
      </c>
      <c r="C8" s="324" t="s">
        <v>1984</v>
      </c>
      <c r="D8" s="324"/>
      <c r="E8" s="324" t="s">
        <v>2024</v>
      </c>
      <c r="F8" s="324" t="s">
        <v>1977</v>
      </c>
      <c r="G8" s="324" t="s">
        <v>2025</v>
      </c>
      <c r="H8" s="324" t="s">
        <v>1981</v>
      </c>
      <c r="I8" s="572" t="s">
        <v>13493</v>
      </c>
      <c r="J8" s="324">
        <v>5</v>
      </c>
      <c r="K8" s="393" t="s">
        <v>2026</v>
      </c>
      <c r="L8" s="327">
        <v>46972</v>
      </c>
      <c r="M8" s="327">
        <v>1929</v>
      </c>
      <c r="N8" s="327">
        <v>1157</v>
      </c>
      <c r="O8" s="324" t="s">
        <v>2027</v>
      </c>
      <c r="P8" s="327">
        <v>333.3</v>
      </c>
      <c r="Q8" s="327">
        <v>9</v>
      </c>
      <c r="R8" s="327">
        <v>10891</v>
      </c>
      <c r="S8" s="327"/>
      <c r="T8" s="327">
        <v>9</v>
      </c>
      <c r="U8" s="327">
        <v>333.3</v>
      </c>
      <c r="V8" s="327"/>
      <c r="W8" s="327">
        <v>1500</v>
      </c>
      <c r="X8" s="327">
        <v>2000</v>
      </c>
      <c r="Y8" s="393" t="s">
        <v>2004</v>
      </c>
      <c r="Z8" s="393" t="s">
        <v>1988</v>
      </c>
      <c r="AA8" s="393" t="s">
        <v>2028</v>
      </c>
      <c r="AB8" s="227"/>
      <c r="AC8" s="324">
        <v>1984</v>
      </c>
      <c r="AD8" s="393"/>
      <c r="AE8" s="393" t="s">
        <v>2029</v>
      </c>
      <c r="AF8" s="393"/>
      <c r="AG8" s="393"/>
      <c r="AH8" s="393"/>
      <c r="AI8" s="393"/>
      <c r="AJ8" s="327">
        <v>1550</v>
      </c>
      <c r="AK8" s="324"/>
      <c r="AL8" s="324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3"/>
      <c r="BE8" s="393"/>
      <c r="BF8" s="393"/>
      <c r="BG8" s="393"/>
      <c r="BH8" s="393"/>
    </row>
    <row r="9" spans="1:60" s="1284" customFormat="1" ht="29.1" customHeight="1">
      <c r="A9" s="1428"/>
      <c r="B9" s="481" t="s">
        <v>13527</v>
      </c>
      <c r="C9" s="346" t="s">
        <v>779</v>
      </c>
      <c r="D9" s="346"/>
      <c r="E9" s="346" t="s">
        <v>13539</v>
      </c>
      <c r="F9" s="346" t="s">
        <v>582</v>
      </c>
      <c r="G9" s="346"/>
      <c r="H9" s="346"/>
      <c r="I9" s="346" t="s">
        <v>13540</v>
      </c>
      <c r="J9" s="346"/>
      <c r="K9" s="346"/>
      <c r="L9" s="345">
        <v>59356</v>
      </c>
      <c r="M9" s="345">
        <v>2282</v>
      </c>
      <c r="N9" s="345">
        <v>3725</v>
      </c>
      <c r="O9" s="346" t="s">
        <v>1274</v>
      </c>
      <c r="P9" s="345">
        <v>333.33</v>
      </c>
      <c r="Q9" s="345">
        <v>7</v>
      </c>
      <c r="R9" s="345"/>
      <c r="S9" s="345"/>
      <c r="T9" s="345"/>
      <c r="U9" s="345"/>
      <c r="V9" s="345"/>
      <c r="W9" s="345">
        <v>1508</v>
      </c>
      <c r="X9" s="345">
        <v>1508</v>
      </c>
      <c r="Y9" s="345">
        <v>252</v>
      </c>
      <c r="Z9" s="346"/>
      <c r="AA9" s="346"/>
      <c r="AB9" s="324"/>
      <c r="AC9" s="346">
        <v>2006</v>
      </c>
      <c r="AD9" s="346">
        <v>2006</v>
      </c>
      <c r="AE9" s="346"/>
      <c r="AF9" s="346"/>
      <c r="AG9" s="346"/>
      <c r="AH9" s="346"/>
      <c r="AI9" s="346"/>
      <c r="AJ9" s="345"/>
      <c r="AK9" s="345">
        <v>22700</v>
      </c>
      <c r="AL9" s="346"/>
      <c r="AM9" s="346"/>
      <c r="AN9" s="346"/>
      <c r="AO9" s="346"/>
      <c r="AP9" s="346"/>
      <c r="AQ9" s="346"/>
      <c r="AR9" s="346"/>
      <c r="AS9" s="346"/>
      <c r="AT9" s="346"/>
      <c r="AU9" s="346"/>
      <c r="AV9" s="346"/>
      <c r="AW9" s="346"/>
      <c r="AX9" s="346"/>
      <c r="AY9" s="346"/>
      <c r="AZ9" s="346"/>
      <c r="BA9" s="346"/>
      <c r="BB9" s="346"/>
      <c r="BC9" s="346"/>
      <c r="BD9" s="346"/>
      <c r="BE9" s="346"/>
      <c r="BF9" s="346"/>
      <c r="BG9" s="346"/>
      <c r="BH9" s="517"/>
    </row>
    <row r="10" spans="1:60" s="1275" customFormat="1" ht="29.1" customHeight="1">
      <c r="A10" s="1429" t="s">
        <v>1974</v>
      </c>
      <c r="B10" s="340" t="s">
        <v>1974</v>
      </c>
      <c r="C10" s="324" t="s">
        <v>8116</v>
      </c>
      <c r="D10" s="324" t="s">
        <v>19238</v>
      </c>
      <c r="E10" s="324" t="s">
        <v>8117</v>
      </c>
      <c r="F10" s="324" t="s">
        <v>597</v>
      </c>
      <c r="G10" s="324" t="s">
        <v>978</v>
      </c>
      <c r="H10" s="463" t="s">
        <v>598</v>
      </c>
      <c r="I10" s="447" t="s">
        <v>305</v>
      </c>
      <c r="J10" s="324">
        <v>65</v>
      </c>
      <c r="K10" s="393" t="s">
        <v>8118</v>
      </c>
      <c r="L10" s="327">
        <v>59499</v>
      </c>
      <c r="M10" s="327">
        <v>664</v>
      </c>
      <c r="N10" s="327">
        <v>903</v>
      </c>
      <c r="O10" s="324" t="s">
        <v>8119</v>
      </c>
      <c r="P10" s="327">
        <v>333.3</v>
      </c>
      <c r="Q10" s="327">
        <v>7.5</v>
      </c>
      <c r="R10" s="327">
        <v>9276</v>
      </c>
      <c r="S10" s="327" t="s">
        <v>8120</v>
      </c>
      <c r="T10" s="327"/>
      <c r="U10" s="327"/>
      <c r="V10" s="327" t="s">
        <v>8121</v>
      </c>
      <c r="W10" s="327">
        <v>2540</v>
      </c>
      <c r="X10" s="327">
        <v>3000</v>
      </c>
      <c r="Y10" s="393" t="s">
        <v>465</v>
      </c>
      <c r="Z10" s="393" t="s">
        <v>466</v>
      </c>
      <c r="AA10" s="393" t="s">
        <v>8122</v>
      </c>
      <c r="AB10" s="227"/>
      <c r="AC10" s="324">
        <v>1994</v>
      </c>
      <c r="AD10" s="393"/>
      <c r="AE10" s="393">
        <v>3153</v>
      </c>
      <c r="AF10" s="393">
        <v>2177</v>
      </c>
      <c r="AG10" s="393"/>
      <c r="AH10" s="393"/>
      <c r="AI10" s="393"/>
      <c r="AJ10" s="327">
        <v>5330</v>
      </c>
      <c r="AK10" s="324">
        <v>2001</v>
      </c>
      <c r="AL10" s="324"/>
      <c r="AM10" s="393">
        <v>1</v>
      </c>
      <c r="AN10" s="393">
        <v>207</v>
      </c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  <c r="AZ10" s="393"/>
      <c r="BA10" s="393"/>
      <c r="BB10" s="393"/>
      <c r="BC10" s="393"/>
      <c r="BD10" s="393"/>
      <c r="BE10" s="393"/>
      <c r="BF10" s="393"/>
      <c r="BG10" s="393"/>
      <c r="BH10" s="393"/>
    </row>
    <row r="11" spans="1:60" s="1275" customFormat="1" ht="29.1" customHeight="1">
      <c r="A11" s="1289" t="s">
        <v>150</v>
      </c>
      <c r="B11" s="340" t="s">
        <v>8410</v>
      </c>
      <c r="C11" s="324" t="s">
        <v>1465</v>
      </c>
      <c r="D11" s="324" t="s">
        <v>20134</v>
      </c>
      <c r="E11" s="324" t="s">
        <v>8411</v>
      </c>
      <c r="F11" s="324" t="s">
        <v>1465</v>
      </c>
      <c r="G11" s="324" t="s">
        <v>8412</v>
      </c>
      <c r="H11" s="463" t="s">
        <v>2746</v>
      </c>
      <c r="I11" s="227" t="s">
        <v>16227</v>
      </c>
      <c r="J11" s="324">
        <v>12</v>
      </c>
      <c r="K11" s="393"/>
      <c r="L11" s="327">
        <v>25456</v>
      </c>
      <c r="M11" s="327">
        <v>6372</v>
      </c>
      <c r="N11" s="327">
        <v>1292</v>
      </c>
      <c r="O11" s="393" t="s">
        <v>703</v>
      </c>
      <c r="P11" s="327">
        <v>333.33</v>
      </c>
      <c r="Q11" s="327">
        <v>7.5</v>
      </c>
      <c r="R11" s="327">
        <v>2401.58</v>
      </c>
      <c r="S11" s="327" t="s">
        <v>8413</v>
      </c>
      <c r="T11" s="327">
        <v>44</v>
      </c>
      <c r="U11" s="327">
        <v>119</v>
      </c>
      <c r="V11" s="327"/>
      <c r="W11" s="327">
        <v>1988</v>
      </c>
      <c r="X11" s="327">
        <v>3000</v>
      </c>
      <c r="Y11" s="393" t="s">
        <v>465</v>
      </c>
      <c r="Z11" s="393" t="s">
        <v>8413</v>
      </c>
      <c r="AA11" s="393" t="s">
        <v>8414</v>
      </c>
      <c r="AB11" s="227"/>
      <c r="AC11" s="324">
        <v>1989</v>
      </c>
      <c r="AD11" s="393">
        <v>997</v>
      </c>
      <c r="AE11" s="393">
        <v>1410</v>
      </c>
      <c r="AF11" s="393">
        <v>700</v>
      </c>
      <c r="AG11" s="393"/>
      <c r="AH11" s="393"/>
      <c r="AI11" s="393"/>
      <c r="AJ11" s="327">
        <v>3107</v>
      </c>
      <c r="AK11" s="324"/>
      <c r="AL11" s="324"/>
      <c r="AM11" s="393" t="s">
        <v>8415</v>
      </c>
      <c r="AN11" s="393"/>
      <c r="AO11" s="393"/>
      <c r="AP11" s="393"/>
      <c r="AQ11" s="393"/>
      <c r="AR11" s="393"/>
      <c r="AS11" s="393" t="s">
        <v>4063</v>
      </c>
      <c r="AT11" s="393"/>
      <c r="AU11" s="393">
        <v>750</v>
      </c>
      <c r="AV11" s="393"/>
      <c r="AW11" s="393"/>
      <c r="AX11" s="393"/>
      <c r="AY11" s="460"/>
      <c r="AZ11" s="460"/>
      <c r="BA11" s="460"/>
      <c r="BB11" s="460"/>
      <c r="BC11" s="460"/>
      <c r="BD11" s="460"/>
      <c r="BE11" s="460"/>
      <c r="BF11" s="460"/>
      <c r="BG11" s="460"/>
      <c r="BH11" s="447"/>
    </row>
    <row r="12" spans="1:60" s="1275" customFormat="1" ht="29.1" customHeight="1">
      <c r="A12" s="1430"/>
      <c r="B12" s="340" t="s">
        <v>57</v>
      </c>
      <c r="C12" s="324" t="s">
        <v>2033</v>
      </c>
      <c r="D12" s="324"/>
      <c r="E12" s="324" t="s">
        <v>2034</v>
      </c>
      <c r="F12" s="324" t="s">
        <v>2033</v>
      </c>
      <c r="G12" s="324" t="s">
        <v>2031</v>
      </c>
      <c r="H12" s="463"/>
      <c r="I12" s="324" t="s">
        <v>2033</v>
      </c>
      <c r="J12" s="327">
        <v>1</v>
      </c>
      <c r="K12" s="484"/>
      <c r="L12" s="327">
        <v>82346</v>
      </c>
      <c r="M12" s="327">
        <v>1702</v>
      </c>
      <c r="N12" s="327">
        <v>4071</v>
      </c>
      <c r="O12" s="324" t="s">
        <v>2030</v>
      </c>
      <c r="P12" s="327">
        <v>333.33</v>
      </c>
      <c r="Q12" s="327">
        <v>9</v>
      </c>
      <c r="R12" s="327">
        <v>3332</v>
      </c>
      <c r="S12" s="327" t="s">
        <v>2032</v>
      </c>
      <c r="T12" s="347">
        <v>6.5</v>
      </c>
      <c r="U12" s="327">
        <v>333.33</v>
      </c>
      <c r="V12" s="327"/>
      <c r="W12" s="327">
        <v>1350</v>
      </c>
      <c r="X12" s="327">
        <v>1500</v>
      </c>
      <c r="Y12" s="484" t="s">
        <v>472</v>
      </c>
      <c r="Z12" s="484" t="s">
        <v>1988</v>
      </c>
      <c r="AA12" s="484" t="s">
        <v>473</v>
      </c>
      <c r="AB12" s="227"/>
      <c r="AC12" s="324">
        <v>2012</v>
      </c>
      <c r="AD12" s="393">
        <v>732</v>
      </c>
      <c r="AE12" s="327"/>
      <c r="AF12" s="327">
        <v>500</v>
      </c>
      <c r="AG12" s="484"/>
      <c r="AH12" s="484"/>
      <c r="AI12" s="484"/>
      <c r="AJ12" s="327">
        <v>23900</v>
      </c>
      <c r="AK12" s="484"/>
      <c r="AL12" s="484"/>
      <c r="AM12" s="484"/>
      <c r="AN12" s="484"/>
      <c r="AO12" s="484"/>
      <c r="AP12" s="484"/>
      <c r="AQ12" s="484"/>
      <c r="AR12" s="484"/>
      <c r="AS12" s="484"/>
      <c r="AT12" s="484"/>
      <c r="AU12" s="484"/>
      <c r="AV12" s="484"/>
      <c r="AW12" s="484"/>
      <c r="AX12" s="484"/>
      <c r="AY12" s="484"/>
      <c r="AZ12" s="484"/>
      <c r="BA12" s="484"/>
      <c r="BB12" s="484"/>
      <c r="BC12" s="484"/>
      <c r="BD12" s="484"/>
      <c r="BE12" s="484"/>
      <c r="BF12" s="484"/>
      <c r="BG12" s="484"/>
      <c r="BH12" s="483"/>
    </row>
    <row r="13" spans="1:60" s="1275" customFormat="1" ht="29.1" customHeight="1">
      <c r="A13" s="1289" t="s">
        <v>150</v>
      </c>
      <c r="B13" s="340" t="s">
        <v>4253</v>
      </c>
      <c r="C13" s="324" t="s">
        <v>4163</v>
      </c>
      <c r="D13" s="324" t="s">
        <v>22474</v>
      </c>
      <c r="E13" s="324" t="s">
        <v>8829</v>
      </c>
      <c r="F13" s="324" t="s">
        <v>4163</v>
      </c>
      <c r="G13" s="324" t="s">
        <v>4238</v>
      </c>
      <c r="H13" s="463" t="s">
        <v>4167</v>
      </c>
      <c r="I13" s="324" t="s">
        <v>4163</v>
      </c>
      <c r="J13" s="327">
        <v>1</v>
      </c>
      <c r="K13" s="393" t="s">
        <v>8830</v>
      </c>
      <c r="L13" s="573">
        <v>64948</v>
      </c>
      <c r="M13" s="327">
        <v>2127</v>
      </c>
      <c r="N13" s="327">
        <v>2249</v>
      </c>
      <c r="O13" s="324" t="s">
        <v>703</v>
      </c>
      <c r="P13" s="327">
        <v>500</v>
      </c>
      <c r="Q13" s="327">
        <v>7.5</v>
      </c>
      <c r="R13" s="327">
        <v>3750</v>
      </c>
      <c r="S13" s="327" t="s">
        <v>703</v>
      </c>
      <c r="T13" s="327">
        <v>2.5</v>
      </c>
      <c r="U13" s="327">
        <v>500</v>
      </c>
      <c r="V13" s="327"/>
      <c r="W13" s="327">
        <v>7000</v>
      </c>
      <c r="X13" s="327">
        <v>7000</v>
      </c>
      <c r="Y13" s="393" t="s">
        <v>178</v>
      </c>
      <c r="Z13" s="393" t="s">
        <v>466</v>
      </c>
      <c r="AA13" s="393" t="s">
        <v>8831</v>
      </c>
      <c r="AB13" s="234"/>
      <c r="AC13" s="324">
        <v>1990</v>
      </c>
      <c r="AD13" s="393">
        <v>1217</v>
      </c>
      <c r="AE13" s="393">
        <v>1121</v>
      </c>
      <c r="AF13" s="393">
        <v>600</v>
      </c>
      <c r="AG13" s="393"/>
      <c r="AH13" s="393"/>
      <c r="AI13" s="393"/>
      <c r="AJ13" s="327">
        <v>3938</v>
      </c>
      <c r="AK13" s="324" t="s">
        <v>8832</v>
      </c>
      <c r="AL13" s="324"/>
      <c r="AM13" s="393" t="s">
        <v>8833</v>
      </c>
      <c r="AN13" s="393">
        <v>870</v>
      </c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  <c r="BC13" s="393"/>
      <c r="BD13" s="393"/>
      <c r="BE13" s="393"/>
      <c r="BF13" s="393"/>
      <c r="BG13" s="393"/>
      <c r="BH13" s="393" t="s">
        <v>8834</v>
      </c>
    </row>
    <row r="14" spans="1:60" s="1275" customFormat="1" ht="29.1" customHeight="1">
      <c r="A14" s="1289" t="s">
        <v>171</v>
      </c>
      <c r="B14" s="340" t="s">
        <v>91</v>
      </c>
      <c r="C14" s="324" t="s">
        <v>2019</v>
      </c>
      <c r="D14" s="324" t="s">
        <v>23533</v>
      </c>
      <c r="E14" s="324" t="s">
        <v>2035</v>
      </c>
      <c r="F14" s="324" t="s">
        <v>2019</v>
      </c>
      <c r="G14" s="324" t="s">
        <v>2020</v>
      </c>
      <c r="H14" s="463" t="s">
        <v>2021</v>
      </c>
      <c r="I14" s="324" t="s">
        <v>2036</v>
      </c>
      <c r="J14" s="327">
        <v>19</v>
      </c>
      <c r="K14" s="569" t="s">
        <v>2038</v>
      </c>
      <c r="L14" s="327">
        <v>33013</v>
      </c>
      <c r="M14" s="327">
        <v>858</v>
      </c>
      <c r="N14" s="327">
        <v>858</v>
      </c>
      <c r="O14" s="324" t="s">
        <v>2039</v>
      </c>
      <c r="P14" s="327">
        <v>333.3</v>
      </c>
      <c r="Q14" s="327">
        <v>9</v>
      </c>
      <c r="R14" s="327">
        <v>2970</v>
      </c>
      <c r="S14" s="327" t="s">
        <v>2039</v>
      </c>
      <c r="T14" s="327">
        <v>30</v>
      </c>
      <c r="U14" s="327">
        <v>57</v>
      </c>
      <c r="V14" s="327"/>
      <c r="W14" s="327">
        <v>2500</v>
      </c>
      <c r="X14" s="327">
        <v>3000</v>
      </c>
      <c r="Y14" s="569" t="s">
        <v>26360</v>
      </c>
      <c r="Z14" s="569" t="s">
        <v>1988</v>
      </c>
      <c r="AA14" s="569" t="s">
        <v>2040</v>
      </c>
      <c r="AB14" s="234"/>
      <c r="AC14" s="324">
        <v>1991</v>
      </c>
      <c r="AD14" s="569"/>
      <c r="AE14" s="569">
        <v>2623</v>
      </c>
      <c r="AF14" s="569">
        <v>1500</v>
      </c>
      <c r="AG14" s="569"/>
      <c r="AH14" s="569"/>
      <c r="AI14" s="569"/>
      <c r="AJ14" s="327">
        <v>4123</v>
      </c>
      <c r="AK14" s="324">
        <v>2003</v>
      </c>
      <c r="AL14" s="324"/>
      <c r="AM14" s="569">
        <v>1</v>
      </c>
      <c r="AN14" s="570">
        <v>190</v>
      </c>
      <c r="AO14" s="569"/>
      <c r="AP14" s="569"/>
      <c r="AQ14" s="569"/>
      <c r="AR14" s="569"/>
      <c r="AS14" s="569"/>
      <c r="AT14" s="569"/>
      <c r="AU14" s="569"/>
      <c r="AV14" s="569"/>
      <c r="AW14" s="569"/>
      <c r="AX14" s="569"/>
      <c r="AY14" s="569"/>
      <c r="AZ14" s="569"/>
      <c r="BA14" s="569"/>
      <c r="BB14" s="569"/>
      <c r="BC14" s="569"/>
      <c r="BD14" s="569"/>
      <c r="BE14" s="569"/>
      <c r="BF14" s="569"/>
      <c r="BG14" s="569"/>
      <c r="BH14" s="569"/>
    </row>
    <row r="15" spans="1:60" s="1275" customFormat="1" ht="29.1" customHeight="1">
      <c r="A15" s="1289" t="s">
        <v>171</v>
      </c>
      <c r="B15" s="340" t="s">
        <v>0</v>
      </c>
      <c r="C15" s="324" t="s">
        <v>2022</v>
      </c>
      <c r="D15" s="324" t="s">
        <v>24085</v>
      </c>
      <c r="E15" s="324" t="s">
        <v>2041</v>
      </c>
      <c r="F15" s="324" t="s">
        <v>2042</v>
      </c>
      <c r="G15" s="324" t="s">
        <v>2043</v>
      </c>
      <c r="H15" s="463"/>
      <c r="I15" s="324" t="s">
        <v>14069</v>
      </c>
      <c r="J15" s="393"/>
      <c r="K15" s="393" t="s">
        <v>2044</v>
      </c>
      <c r="L15" s="327">
        <v>28017</v>
      </c>
      <c r="M15" s="327">
        <v>1103.45</v>
      </c>
      <c r="N15" s="327">
        <v>1824.8</v>
      </c>
      <c r="O15" s="324" t="s">
        <v>2027</v>
      </c>
      <c r="P15" s="327">
        <v>333.3</v>
      </c>
      <c r="Q15" s="327">
        <v>7</v>
      </c>
      <c r="R15" s="327">
        <v>9762</v>
      </c>
      <c r="S15" s="327"/>
      <c r="T15" s="327">
        <v>7</v>
      </c>
      <c r="U15" s="327">
        <v>333</v>
      </c>
      <c r="V15" s="327"/>
      <c r="W15" s="327">
        <v>1010</v>
      </c>
      <c r="X15" s="327">
        <v>1010</v>
      </c>
      <c r="Y15" s="393" t="s">
        <v>1983</v>
      </c>
      <c r="Z15" s="393" t="s">
        <v>2045</v>
      </c>
      <c r="AA15" s="393"/>
      <c r="AB15" s="236"/>
      <c r="AC15" s="324">
        <v>1987</v>
      </c>
      <c r="AD15" s="393"/>
      <c r="AE15" s="393"/>
      <c r="AF15" s="393">
        <v>800</v>
      </c>
      <c r="AG15" s="393"/>
      <c r="AH15" s="393"/>
      <c r="AI15" s="393"/>
      <c r="AJ15" s="327">
        <v>1432</v>
      </c>
      <c r="AK15" s="324"/>
      <c r="AL15" s="324"/>
      <c r="AM15" s="393"/>
      <c r="AN15" s="393"/>
      <c r="AO15" s="393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  <c r="AZ15" s="393"/>
      <c r="BA15" s="393"/>
      <c r="BB15" s="393"/>
      <c r="BC15" s="393"/>
      <c r="BD15" s="393"/>
      <c r="BE15" s="393"/>
      <c r="BF15" s="393"/>
      <c r="BG15" s="393"/>
      <c r="BH15" s="393"/>
    </row>
    <row r="16" spans="1:60" s="1280" customFormat="1" ht="29.1" customHeight="1">
      <c r="A16" s="1431" t="s">
        <v>171</v>
      </c>
      <c r="B16" s="324" t="s">
        <v>60</v>
      </c>
      <c r="C16" s="324" t="s">
        <v>2046</v>
      </c>
      <c r="D16" s="324" t="s">
        <v>25479</v>
      </c>
      <c r="E16" s="324" t="s">
        <v>17448</v>
      </c>
      <c r="F16" s="324" t="s">
        <v>2047</v>
      </c>
      <c r="G16" s="324" t="s">
        <v>2048</v>
      </c>
      <c r="H16" s="463" t="s">
        <v>2049</v>
      </c>
      <c r="I16" s="324" t="s">
        <v>17449</v>
      </c>
      <c r="J16" s="393"/>
      <c r="K16" s="393" t="s">
        <v>2050</v>
      </c>
      <c r="L16" s="327">
        <v>54396</v>
      </c>
      <c r="M16" s="327">
        <v>24880</v>
      </c>
      <c r="N16" s="327">
        <v>42339</v>
      </c>
      <c r="O16" s="324" t="s">
        <v>2030</v>
      </c>
      <c r="P16" s="327">
        <v>333.3</v>
      </c>
      <c r="Q16" s="484">
        <v>9.6999999999999993</v>
      </c>
      <c r="R16" s="327">
        <v>3294</v>
      </c>
      <c r="S16" s="327" t="s">
        <v>2051</v>
      </c>
      <c r="T16" s="327">
        <v>50</v>
      </c>
      <c r="U16" s="327">
        <v>121</v>
      </c>
      <c r="V16" s="327"/>
      <c r="W16" s="327">
        <v>4911</v>
      </c>
      <c r="X16" s="327">
        <v>12000</v>
      </c>
      <c r="Y16" s="393" t="s">
        <v>2052</v>
      </c>
      <c r="Z16" s="393" t="s">
        <v>1988</v>
      </c>
      <c r="AA16" s="393" t="s">
        <v>2053</v>
      </c>
      <c r="AB16" s="236"/>
      <c r="AC16" s="324">
        <v>2000</v>
      </c>
      <c r="AD16" s="393">
        <v>48096</v>
      </c>
      <c r="AE16" s="393">
        <v>17000</v>
      </c>
      <c r="AF16" s="393"/>
      <c r="AG16" s="393"/>
      <c r="AH16" s="393"/>
      <c r="AI16" s="393"/>
      <c r="AJ16" s="327">
        <v>77884</v>
      </c>
      <c r="AK16" s="324"/>
      <c r="AL16" s="324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  <c r="BF16" s="393"/>
      <c r="BG16" s="393"/>
      <c r="BH16" s="393"/>
    </row>
    <row r="17" spans="5:60" ht="23.45" customHeight="1">
      <c r="E17" s="80"/>
      <c r="AI17" s="1303"/>
      <c r="AJ17" s="80"/>
      <c r="BG17" s="215"/>
      <c r="BH17" s="80"/>
    </row>
    <row r="18" spans="5:60" ht="23.45" customHeight="1">
      <c r="AI18" s="1303"/>
      <c r="AJ18" s="80"/>
      <c r="BG18" s="215"/>
      <c r="BH18" s="80"/>
    </row>
    <row r="19" spans="5:60" ht="23.45" customHeight="1">
      <c r="AI19" s="1303"/>
      <c r="AJ19" s="80"/>
      <c r="BG19" s="215"/>
      <c r="BH19" s="80"/>
    </row>
    <row r="20" spans="5:60" ht="23.45" customHeight="1">
      <c r="AI20" s="1303"/>
      <c r="AJ20" s="80"/>
      <c r="BG20" s="215"/>
      <c r="BH20" s="80"/>
    </row>
    <row r="21" spans="5:60" ht="23.45" customHeight="1">
      <c r="AI21" s="1303"/>
      <c r="AJ21" s="80"/>
      <c r="BG21" s="215"/>
      <c r="BH21" s="80"/>
    </row>
    <row r="22" spans="5:60" ht="23.45" customHeight="1">
      <c r="AI22" s="1303"/>
      <c r="AJ22" s="80"/>
      <c r="BG22" s="215"/>
      <c r="BH22" s="80"/>
    </row>
    <row r="23" spans="5:60" ht="23.45" customHeight="1">
      <c r="AI23" s="1303"/>
      <c r="AJ23" s="80"/>
      <c r="BG23" s="215"/>
      <c r="BH23" s="80"/>
    </row>
  </sheetData>
  <mergeCells count="39">
    <mergeCell ref="F2:F4"/>
    <mergeCell ref="G2:G4"/>
    <mergeCell ref="I2:I4"/>
    <mergeCell ref="J2:J4"/>
    <mergeCell ref="A2:A4"/>
    <mergeCell ref="B2:B4"/>
    <mergeCell ref="C2:C4"/>
    <mergeCell ref="E2:E4"/>
    <mergeCell ref="D2:D4"/>
    <mergeCell ref="AS2:BG2"/>
    <mergeCell ref="O2:U2"/>
    <mergeCell ref="W2:Z2"/>
    <mergeCell ref="AC2:AC4"/>
    <mergeCell ref="K2:K4"/>
    <mergeCell ref="L2:L4"/>
    <mergeCell ref="M2:M4"/>
    <mergeCell ref="N2:N4"/>
    <mergeCell ref="Z3:Z4"/>
    <mergeCell ref="AA2:AA4"/>
    <mergeCell ref="AK2:AL2"/>
    <mergeCell ref="AK3:AK4"/>
    <mergeCell ref="AD2:AJ4"/>
    <mergeCell ref="AB2:AB4"/>
    <mergeCell ref="B1:E1"/>
    <mergeCell ref="X1:BH1"/>
    <mergeCell ref="AS3:AW3"/>
    <mergeCell ref="AX3:BB3"/>
    <mergeCell ref="BC3:BG3"/>
    <mergeCell ref="AL3:AL4"/>
    <mergeCell ref="AM3:AN3"/>
    <mergeCell ref="AO3:AQ3"/>
    <mergeCell ref="AR3:AR4"/>
    <mergeCell ref="AM2:AR2"/>
    <mergeCell ref="BH2:BH4"/>
    <mergeCell ref="O3:R3"/>
    <mergeCell ref="S3:V3"/>
    <mergeCell ref="W3:W4"/>
    <mergeCell ref="X3:X4"/>
    <mergeCell ref="Y3:Y4"/>
  </mergeCells>
  <phoneticPr fontId="5" type="noConversion"/>
  <dataValidations count="1">
    <dataValidation type="list" allowBlank="1" showInputMessage="1" showErrorMessage="1" sqref="AB5:AB16" xr:uid="{D8E38D8E-FFB5-4C39-9A32-021515D7EBDF}">
      <formula1>"O, X"</formula1>
    </dataValidation>
  </dataValidations>
  <hyperlinks>
    <hyperlink ref="H10" r:id="rId1" xr:uid="{E5475EDA-9FB8-4E7F-9397-FC8E07C4B7AD}"/>
    <hyperlink ref="H13" r:id="rId2" xr:uid="{382EC647-AEE8-4949-960E-5D6E4447F27D}"/>
  </hyperlinks>
  <pageMargins left="0.78740157480314965" right="0.78740157480314965" top="0.78740157480314965" bottom="0.78740157480314965" header="0.59055118110236227" footer="0.59055118110236227"/>
  <pageSetup paperSize="9" scale="92" fitToHeight="0" orientation="landscape" horizontalDpi="300" verticalDpi="300" r:id="rId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A1:AZ984"/>
  <sheetViews>
    <sheetView view="pageBreakPreview" topLeftCell="B1" zoomScaleNormal="100" zoomScaleSheetLayoutView="100" workbookViewId="0">
      <pane ySplit="4" topLeftCell="A7" activePane="bottomLeft" state="frozen"/>
      <selection activeCell="B1" sqref="B1:H1"/>
      <selection pane="bottomLeft" activeCell="P16" sqref="P16"/>
    </sheetView>
  </sheetViews>
  <sheetFormatPr defaultColWidth="8.88671875" defaultRowHeight="24" customHeight="1"/>
  <cols>
    <col min="1" max="1" width="7.109375" style="126" hidden="1" customWidth="1"/>
    <col min="2" max="2" width="4.21875" style="126" customWidth="1"/>
    <col min="3" max="3" width="6.88671875" style="126" customWidth="1"/>
    <col min="4" max="4" width="20.33203125" style="126" hidden="1" customWidth="1"/>
    <col min="5" max="5" width="16.77734375" style="1478" customWidth="1"/>
    <col min="6" max="6" width="11" style="126" bestFit="1" customWidth="1"/>
    <col min="7" max="7" width="19.109375" style="126" hidden="1" customWidth="1"/>
    <col min="8" max="8" width="8.88671875" style="126" hidden="1" customWidth="1"/>
    <col min="9" max="9" width="15.109375" style="126" customWidth="1"/>
    <col min="10" max="10" width="8.88671875" style="126" hidden="1" customWidth="1"/>
    <col min="11" max="11" width="9" style="125" customWidth="1"/>
    <col min="12" max="12" width="6.33203125" style="125" customWidth="1"/>
    <col min="13" max="13" width="9.6640625" style="125" bestFit="1" customWidth="1"/>
    <col min="14" max="14" width="5.5546875" style="126" hidden="1" customWidth="1"/>
    <col min="15" max="15" width="8.6640625" style="126" customWidth="1"/>
    <col min="16" max="16" width="7.44140625" style="125" customWidth="1"/>
    <col min="17" max="17" width="5.33203125" style="125" customWidth="1"/>
    <col min="18" max="18" width="5.5546875" style="125" customWidth="1"/>
    <col min="19" max="19" width="6.21875" style="125" customWidth="1"/>
    <col min="20" max="22" width="8.88671875" style="126" hidden="1" customWidth="1"/>
    <col min="23" max="23" width="7.6640625" style="126" bestFit="1" customWidth="1"/>
    <col min="24" max="28" width="8.88671875" style="126" hidden="1" customWidth="1"/>
    <col min="29" max="29" width="8.6640625" style="1478" bestFit="1" customWidth="1"/>
    <col min="30" max="50" width="8.88671875" style="126" hidden="1" customWidth="1"/>
    <col min="51" max="51" width="11.88671875" style="150" customWidth="1"/>
    <col min="52" max="16384" width="8.88671875" style="80"/>
  </cols>
  <sheetData>
    <row r="1" spans="1:51" ht="24" customHeight="1">
      <c r="B1" s="1946" t="s">
        <v>78</v>
      </c>
      <c r="C1" s="1946"/>
      <c r="D1" s="1946"/>
      <c r="E1" s="1946"/>
      <c r="S1" s="1942" t="s">
        <v>258</v>
      </c>
      <c r="T1" s="1942"/>
      <c r="U1" s="1942"/>
      <c r="V1" s="1943"/>
      <c r="W1" s="1942"/>
      <c r="X1" s="1942"/>
      <c r="Y1" s="1942"/>
      <c r="Z1" s="1942"/>
      <c r="AA1" s="1942"/>
      <c r="AB1" s="1942"/>
      <c r="AC1" s="1942"/>
      <c r="AD1" s="1942"/>
      <c r="AE1" s="1942"/>
      <c r="AF1" s="1942"/>
      <c r="AG1" s="1942"/>
      <c r="AH1" s="1942"/>
      <c r="AI1" s="1942"/>
      <c r="AJ1" s="1942"/>
      <c r="AK1" s="1942"/>
      <c r="AL1" s="1942"/>
      <c r="AM1" s="1942"/>
      <c r="AN1" s="1942"/>
      <c r="AO1" s="1942"/>
      <c r="AP1" s="1942"/>
      <c r="AQ1" s="1942"/>
      <c r="AR1" s="1942"/>
      <c r="AS1" s="1942"/>
      <c r="AT1" s="1942"/>
      <c r="AU1" s="1942"/>
      <c r="AV1" s="1942"/>
      <c r="AW1" s="1942"/>
      <c r="AX1" s="1942"/>
      <c r="AY1" s="1942"/>
    </row>
    <row r="2" spans="1:51" ht="24" customHeight="1">
      <c r="A2" s="1954" t="s">
        <v>368</v>
      </c>
      <c r="B2" s="1952" t="s">
        <v>369</v>
      </c>
      <c r="C2" s="1903" t="s">
        <v>370</v>
      </c>
      <c r="D2" s="1952" t="s">
        <v>371</v>
      </c>
      <c r="E2" s="1957" t="s">
        <v>372</v>
      </c>
      <c r="F2" s="1903" t="s">
        <v>373</v>
      </c>
      <c r="G2" s="1952" t="s">
        <v>26386</v>
      </c>
      <c r="H2" s="898"/>
      <c r="I2" s="1952" t="s">
        <v>374</v>
      </c>
      <c r="J2" s="1952" t="s">
        <v>375</v>
      </c>
      <c r="K2" s="1957" t="s">
        <v>377</v>
      </c>
      <c r="L2" s="1957" t="s">
        <v>378</v>
      </c>
      <c r="M2" s="1957" t="s">
        <v>379</v>
      </c>
      <c r="N2" s="1952" t="s">
        <v>157</v>
      </c>
      <c r="O2" s="1952" t="s">
        <v>380</v>
      </c>
      <c r="P2" s="1952"/>
      <c r="Q2" s="1952"/>
      <c r="R2" s="1953" t="s">
        <v>381</v>
      </c>
      <c r="S2" s="1953"/>
      <c r="T2" s="1953"/>
      <c r="U2" s="1953"/>
      <c r="V2" s="1955" t="s">
        <v>18534</v>
      </c>
      <c r="W2" s="1903" t="s">
        <v>158</v>
      </c>
      <c r="X2" s="1889" t="s">
        <v>87</v>
      </c>
      <c r="Y2" s="1890"/>
      <c r="Z2" s="1890"/>
      <c r="AA2" s="1890"/>
      <c r="AB2" s="1890"/>
      <c r="AC2" s="1891"/>
      <c r="AD2" s="1903" t="s">
        <v>383</v>
      </c>
      <c r="AE2" s="1903"/>
      <c r="AF2" s="1952" t="s">
        <v>384</v>
      </c>
      <c r="AG2" s="1952"/>
      <c r="AH2" s="1952"/>
      <c r="AI2" s="1952"/>
      <c r="AJ2" s="1952"/>
      <c r="AK2" s="1916"/>
      <c r="AL2" s="1952" t="s">
        <v>385</v>
      </c>
      <c r="AM2" s="1916"/>
      <c r="AN2" s="1916"/>
      <c r="AO2" s="1916"/>
      <c r="AP2" s="1916"/>
      <c r="AQ2" s="1916"/>
      <c r="AR2" s="1916"/>
      <c r="AS2" s="1916"/>
      <c r="AT2" s="1916"/>
      <c r="AU2" s="1916"/>
      <c r="AV2" s="1916"/>
      <c r="AW2" s="1916"/>
      <c r="AX2" s="1916"/>
      <c r="AY2" s="1952" t="s">
        <v>386</v>
      </c>
    </row>
    <row r="3" spans="1:51" ht="24" customHeight="1">
      <c r="A3" s="1954"/>
      <c r="B3" s="1952"/>
      <c r="C3" s="1903"/>
      <c r="D3" s="1952"/>
      <c r="E3" s="1957"/>
      <c r="F3" s="1903"/>
      <c r="G3" s="1952"/>
      <c r="H3" s="898" t="s">
        <v>436</v>
      </c>
      <c r="I3" s="1952"/>
      <c r="J3" s="1952"/>
      <c r="K3" s="1957"/>
      <c r="L3" s="1957"/>
      <c r="M3" s="1957"/>
      <c r="N3" s="1952"/>
      <c r="O3" s="1306" t="s">
        <v>162</v>
      </c>
      <c r="P3" s="897" t="s">
        <v>139</v>
      </c>
      <c r="Q3" s="897" t="s">
        <v>159</v>
      </c>
      <c r="R3" s="897" t="s">
        <v>439</v>
      </c>
      <c r="S3" s="897" t="s">
        <v>440</v>
      </c>
      <c r="T3" s="898" t="s">
        <v>441</v>
      </c>
      <c r="U3" s="898" t="s">
        <v>442</v>
      </c>
      <c r="V3" s="1956"/>
      <c r="W3" s="1903"/>
      <c r="X3" s="1895"/>
      <c r="Y3" s="1896"/>
      <c r="Z3" s="1896"/>
      <c r="AA3" s="1896"/>
      <c r="AB3" s="1896"/>
      <c r="AC3" s="1897"/>
      <c r="AD3" s="1306" t="s">
        <v>443</v>
      </c>
      <c r="AE3" s="1306" t="s">
        <v>444</v>
      </c>
      <c r="AF3" s="1952" t="s">
        <v>445</v>
      </c>
      <c r="AG3" s="1952"/>
      <c r="AH3" s="1952" t="s">
        <v>446</v>
      </c>
      <c r="AI3" s="1916"/>
      <c r="AJ3" s="1916"/>
      <c r="AK3" s="1395" t="s">
        <v>447</v>
      </c>
      <c r="AL3" s="1952" t="s">
        <v>448</v>
      </c>
      <c r="AM3" s="1916"/>
      <c r="AN3" s="1916"/>
      <c r="AO3" s="1916"/>
      <c r="AP3" s="1916"/>
      <c r="AQ3" s="1952" t="s">
        <v>449</v>
      </c>
      <c r="AR3" s="1916"/>
      <c r="AS3" s="1916"/>
      <c r="AT3" s="1916"/>
      <c r="AU3" s="1916"/>
      <c r="AV3" s="1952" t="s">
        <v>161</v>
      </c>
      <c r="AW3" s="1916"/>
      <c r="AX3" s="1916"/>
      <c r="AY3" s="1952"/>
    </row>
    <row r="4" spans="1:51" s="1433" customFormat="1" ht="23.45" customHeight="1">
      <c r="A4" s="1432"/>
      <c r="B4" s="905" t="s">
        <v>48</v>
      </c>
      <c r="C4" s="314" t="s">
        <v>1</v>
      </c>
      <c r="D4" s="349"/>
      <c r="E4" s="315">
        <f>COUNTA(E6:E81,E83:E123,E125:E156,E158:E197,E199:E218,E220:E227,E229:E247,E249:E256,E258:E487,E489:E566,E568:E602,E604:E649,E651:E705,E707:E757,E759:E825,E827:E927,E929:E936)</f>
        <v>915</v>
      </c>
      <c r="F4" s="315"/>
      <c r="G4" s="315">
        <f>COUNTA(G9:G77,G83:G121,G125:G153,G158:G196,G199:G218,G220:G227,G229:G245,G249:G256,G258:G487,G489:G566,G568:G602,G604:G649,G651:G705,G707:G757,G759:G825,G827:G927,G929:G936)</f>
        <v>474</v>
      </c>
      <c r="H4" s="315">
        <f>COUNTA(H9:H77,H83:H121,H125:H153,H158:H196,H199:H218,H220:H227,H229:H245,H249:H256,H258:H487,H489:H566,H568:H602,H604:H649,H651:H705,H707:H757,H759:H825,H827:H927,H929:H936)</f>
        <v>182</v>
      </c>
      <c r="I4" s="315"/>
      <c r="J4" s="315">
        <f>COUNTA(J9:J77,J83:J121,J125:J153,J158:J196,J199:J218,J220:J227,J229:J245,J249:J256,J258:J487,J489:J566,J568:J602,J604:J649,J651:J705,J707:J757,J759:J825,J827:J927,J929:J936)</f>
        <v>188</v>
      </c>
      <c r="K4" s="317">
        <f>SUM(K6:K81,K83:K123,K125:K156,K158:K197,K199:K218,K220:K227,K229:K247,K249:K256,K258:K487,K489:K566,K568:K602,K604:K649,K651:K705,K707:K757,K759:K825,K827:K927,K929:K936)</f>
        <v>11419958.480999999</v>
      </c>
      <c r="L4" s="317">
        <f t="shared" ref="L4:Q4" si="0">SUM(L6:L81,L83:L123,L125:L156,L158:L197,L199:L218,L220:L227,L229:L247,L249:L256,L258:L487,L489:L566,L568:L602,L604:L649,L651:L705,L707:L757,L759:L825,L827:L927,L929:L936)</f>
        <v>375379.44</v>
      </c>
      <c r="M4" s="317">
        <f t="shared" si="0"/>
        <v>759683.89999999991</v>
      </c>
      <c r="N4" s="317">
        <f t="shared" si="0"/>
        <v>638.6</v>
      </c>
      <c r="O4" s="317">
        <f t="shared" si="0"/>
        <v>47710</v>
      </c>
      <c r="P4" s="317">
        <f t="shared" si="0"/>
        <v>2681361.1618999997</v>
      </c>
      <c r="Q4" s="317">
        <f t="shared" si="0"/>
        <v>4332</v>
      </c>
      <c r="R4" s="318"/>
      <c r="S4" s="228"/>
      <c r="T4" s="233"/>
      <c r="U4" s="233"/>
      <c r="V4" s="314"/>
      <c r="W4" s="314"/>
      <c r="X4" s="349"/>
      <c r="Y4" s="349"/>
      <c r="Z4" s="349"/>
      <c r="AA4" s="349"/>
      <c r="AB4" s="349"/>
      <c r="AC4" s="318"/>
      <c r="AD4" s="314"/>
      <c r="AE4" s="314"/>
      <c r="AF4" s="349"/>
      <c r="AG4" s="349"/>
      <c r="AH4" s="349"/>
      <c r="AI4" s="349"/>
      <c r="AJ4" s="349"/>
      <c r="AK4" s="381"/>
      <c r="AL4" s="381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</row>
    <row r="5" spans="1:51" s="1433" customFormat="1" ht="23.45" customHeight="1">
      <c r="A5" s="1434"/>
      <c r="B5" s="906" t="s">
        <v>56</v>
      </c>
      <c r="C5" s="314" t="s">
        <v>55</v>
      </c>
      <c r="D5" s="349"/>
      <c r="E5" s="315">
        <f>COUNTA(E6:E81)</f>
        <v>76</v>
      </c>
      <c r="F5" s="314"/>
      <c r="G5" s="349"/>
      <c r="H5" s="349"/>
      <c r="I5" s="349"/>
      <c r="J5" s="349"/>
      <c r="K5" s="318">
        <f>SUM(K6:K81)</f>
        <v>441533.69</v>
      </c>
      <c r="L5" s="318">
        <f>SUM(L6:L81)</f>
        <v>22849.18</v>
      </c>
      <c r="M5" s="318">
        <f>SUM(M6:M81)</f>
        <v>304133.64</v>
      </c>
      <c r="N5" s="318">
        <f>SUM(N9:N81)</f>
        <v>0</v>
      </c>
      <c r="O5" s="318"/>
      <c r="P5" s="318">
        <f>SUM(P6:P81)</f>
        <v>255116.25</v>
      </c>
      <c r="Q5" s="318">
        <f>SUM(Q6:Q81)</f>
        <v>354</v>
      </c>
      <c r="R5" s="318"/>
      <c r="S5" s="228"/>
      <c r="T5" s="233"/>
      <c r="U5" s="233"/>
      <c r="V5" s="314"/>
      <c r="W5" s="314"/>
      <c r="X5" s="349"/>
      <c r="Y5" s="349"/>
      <c r="Z5" s="349"/>
      <c r="AA5" s="349"/>
      <c r="AB5" s="349"/>
      <c r="AC5" s="318"/>
      <c r="AD5" s="314"/>
      <c r="AE5" s="314"/>
      <c r="AF5" s="349"/>
      <c r="AG5" s="349"/>
      <c r="AH5" s="349"/>
      <c r="AI5" s="349"/>
      <c r="AJ5" s="349"/>
      <c r="AK5" s="381"/>
      <c r="AL5" s="381"/>
      <c r="AM5" s="349"/>
      <c r="AN5" s="349"/>
      <c r="AO5" s="349"/>
      <c r="AP5" s="349"/>
      <c r="AQ5" s="349"/>
      <c r="AR5" s="349"/>
      <c r="AS5" s="349"/>
      <c r="AT5" s="349"/>
      <c r="AU5" s="349"/>
      <c r="AV5" s="349"/>
      <c r="AW5" s="349"/>
      <c r="AX5" s="349"/>
      <c r="AY5" s="349"/>
    </row>
    <row r="6" spans="1:51" s="1433" customFormat="1" ht="33.75">
      <c r="A6" s="1435"/>
      <c r="B6" s="152"/>
      <c r="C6" s="324" t="s">
        <v>7418</v>
      </c>
      <c r="D6" s="393" t="s">
        <v>7419</v>
      </c>
      <c r="E6" s="499" t="s">
        <v>7420</v>
      </c>
      <c r="F6" s="324" t="s">
        <v>7418</v>
      </c>
      <c r="G6" s="393" t="s">
        <v>7421</v>
      </c>
      <c r="H6" s="457" t="s">
        <v>7422</v>
      </c>
      <c r="I6" s="393" t="s">
        <v>2135</v>
      </c>
      <c r="J6" s="393">
        <v>3</v>
      </c>
      <c r="K6" s="499">
        <v>5238</v>
      </c>
      <c r="L6" s="499"/>
      <c r="M6" s="499"/>
      <c r="N6" s="393"/>
      <c r="O6" s="324" t="s">
        <v>12398</v>
      </c>
      <c r="P6" s="499">
        <v>3774</v>
      </c>
      <c r="Q6" s="499">
        <v>6</v>
      </c>
      <c r="R6" s="499"/>
      <c r="S6" s="499"/>
      <c r="T6" s="393"/>
      <c r="U6" s="393"/>
      <c r="V6" s="314"/>
      <c r="W6" s="324">
        <v>1996</v>
      </c>
      <c r="X6" s="393">
        <v>261</v>
      </c>
      <c r="Y6" s="393"/>
      <c r="Z6" s="393"/>
      <c r="AA6" s="393"/>
      <c r="AB6" s="393"/>
      <c r="AC6" s="499">
        <v>261</v>
      </c>
      <c r="AD6" s="393"/>
      <c r="AE6" s="393"/>
      <c r="AF6" s="393"/>
      <c r="AG6" s="393"/>
      <c r="AH6" s="393">
        <v>9</v>
      </c>
      <c r="AI6" s="393">
        <v>500</v>
      </c>
      <c r="AJ6" s="393">
        <v>4865</v>
      </c>
      <c r="AK6" s="324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506"/>
    </row>
    <row r="7" spans="1:51" s="1433" customFormat="1" ht="23.45" customHeight="1">
      <c r="A7" s="1435"/>
      <c r="B7" s="152"/>
      <c r="C7" s="324" t="s">
        <v>595</v>
      </c>
      <c r="D7" s="393" t="s">
        <v>18563</v>
      </c>
      <c r="E7" s="327" t="s">
        <v>7423</v>
      </c>
      <c r="F7" s="324" t="s">
        <v>64</v>
      </c>
      <c r="G7" s="393"/>
      <c r="H7" s="457" t="s">
        <v>549</v>
      </c>
      <c r="I7" s="393" t="s">
        <v>13454</v>
      </c>
      <c r="J7" s="393"/>
      <c r="K7" s="327">
        <v>10545</v>
      </c>
      <c r="L7" s="327">
        <v>191</v>
      </c>
      <c r="M7" s="327">
        <v>10545</v>
      </c>
      <c r="N7" s="393"/>
      <c r="O7" s="324" t="s">
        <v>147</v>
      </c>
      <c r="P7" s="327">
        <v>7603</v>
      </c>
      <c r="Q7" s="327">
        <v>9</v>
      </c>
      <c r="R7" s="327"/>
      <c r="S7" s="327"/>
      <c r="T7" s="393" t="s">
        <v>178</v>
      </c>
      <c r="U7" s="393"/>
      <c r="V7" s="314"/>
      <c r="W7" s="324">
        <v>1974</v>
      </c>
      <c r="X7" s="393"/>
      <c r="Y7" s="393"/>
      <c r="Z7" s="393"/>
      <c r="AA7" s="393"/>
      <c r="AB7" s="393"/>
      <c r="AC7" s="327"/>
      <c r="AD7" s="324">
        <v>1974</v>
      </c>
      <c r="AE7" s="324"/>
      <c r="AF7" s="393"/>
      <c r="AG7" s="393"/>
      <c r="AH7" s="393" t="s">
        <v>558</v>
      </c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393"/>
      <c r="AY7" s="393"/>
    </row>
    <row r="8" spans="1:51" s="1433" customFormat="1" ht="23.45" customHeight="1">
      <c r="A8" s="1435"/>
      <c r="B8" s="152"/>
      <c r="C8" s="324" t="s">
        <v>595</v>
      </c>
      <c r="D8" s="393"/>
      <c r="E8" s="499" t="s">
        <v>11691</v>
      </c>
      <c r="F8" s="324" t="s">
        <v>595</v>
      </c>
      <c r="G8" s="393"/>
      <c r="H8" s="393"/>
      <c r="I8" s="393" t="s">
        <v>2348</v>
      </c>
      <c r="J8" s="393"/>
      <c r="K8" s="499">
        <v>7371</v>
      </c>
      <c r="L8" s="499"/>
      <c r="M8" s="499">
        <v>1293</v>
      </c>
      <c r="N8" s="393"/>
      <c r="O8" s="324" t="s">
        <v>177</v>
      </c>
      <c r="P8" s="499">
        <v>1343</v>
      </c>
      <c r="Q8" s="499">
        <v>2</v>
      </c>
      <c r="R8" s="327">
        <v>16</v>
      </c>
      <c r="S8" s="327">
        <v>16</v>
      </c>
      <c r="T8" s="393"/>
      <c r="U8" s="393"/>
      <c r="V8" s="314"/>
      <c r="W8" s="324"/>
      <c r="X8" s="393"/>
      <c r="Y8" s="393"/>
      <c r="Z8" s="393"/>
      <c r="AA8" s="393"/>
      <c r="AB8" s="393"/>
      <c r="AC8" s="499"/>
      <c r="AD8" s="324"/>
      <c r="AE8" s="324"/>
      <c r="AF8" s="393"/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</row>
    <row r="9" spans="1:51" ht="33.75">
      <c r="A9" s="133" t="s">
        <v>150</v>
      </c>
      <c r="B9" s="221"/>
      <c r="C9" s="324" t="s">
        <v>7424</v>
      </c>
      <c r="D9" s="393"/>
      <c r="E9" s="499" t="s">
        <v>17617</v>
      </c>
      <c r="F9" s="324" t="s">
        <v>64</v>
      </c>
      <c r="G9" s="393" t="s">
        <v>7425</v>
      </c>
      <c r="H9" s="393" t="s">
        <v>7426</v>
      </c>
      <c r="I9" s="393" t="s">
        <v>13448</v>
      </c>
      <c r="J9" s="393"/>
      <c r="K9" s="499">
        <v>3793</v>
      </c>
      <c r="L9" s="499"/>
      <c r="M9" s="499">
        <v>3793</v>
      </c>
      <c r="N9" s="393"/>
      <c r="O9" s="324" t="s">
        <v>177</v>
      </c>
      <c r="P9" s="499">
        <v>2086</v>
      </c>
      <c r="Q9" s="499">
        <v>8</v>
      </c>
      <c r="R9" s="327"/>
      <c r="S9" s="327"/>
      <c r="T9" s="393"/>
      <c r="U9" s="393"/>
      <c r="V9" s="314"/>
      <c r="W9" s="324">
        <v>1991</v>
      </c>
      <c r="X9" s="393">
        <v>114</v>
      </c>
      <c r="Y9" s="393"/>
      <c r="Z9" s="393"/>
      <c r="AA9" s="393"/>
      <c r="AB9" s="393"/>
      <c r="AC9" s="499">
        <v>114</v>
      </c>
      <c r="AD9" s="324"/>
      <c r="AE9" s="324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</row>
    <row r="10" spans="1:51" ht="33.75">
      <c r="A10" s="133"/>
      <c r="B10" s="221"/>
      <c r="C10" s="324" t="s">
        <v>7424</v>
      </c>
      <c r="D10" s="393"/>
      <c r="E10" s="499" t="s">
        <v>11692</v>
      </c>
      <c r="F10" s="324" t="s">
        <v>64</v>
      </c>
      <c r="G10" s="393" t="s">
        <v>7425</v>
      </c>
      <c r="H10" s="393" t="s">
        <v>7426</v>
      </c>
      <c r="I10" s="393" t="s">
        <v>11693</v>
      </c>
      <c r="J10" s="393"/>
      <c r="K10" s="499">
        <v>8776</v>
      </c>
      <c r="L10" s="499">
        <v>190.8</v>
      </c>
      <c r="M10" s="499">
        <v>8776</v>
      </c>
      <c r="N10" s="393"/>
      <c r="O10" s="324" t="s">
        <v>12391</v>
      </c>
      <c r="P10" s="499">
        <v>8776</v>
      </c>
      <c r="Q10" s="499">
        <v>12</v>
      </c>
      <c r="R10" s="327"/>
      <c r="S10" s="327"/>
      <c r="T10" s="393"/>
      <c r="U10" s="393"/>
      <c r="V10" s="314"/>
      <c r="W10" s="324">
        <v>1999</v>
      </c>
      <c r="X10" s="393">
        <v>114</v>
      </c>
      <c r="Y10" s="393"/>
      <c r="Z10" s="393"/>
      <c r="AA10" s="393"/>
      <c r="AB10" s="393"/>
      <c r="AC10" s="499"/>
      <c r="AD10" s="324"/>
      <c r="AE10" s="324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  <c r="AR10" s="393"/>
      <c r="AS10" s="393"/>
      <c r="AT10" s="393"/>
      <c r="AU10" s="393"/>
      <c r="AV10" s="393"/>
      <c r="AW10" s="393"/>
      <c r="AX10" s="393"/>
      <c r="AY10" s="393"/>
    </row>
    <row r="11" spans="1:51" ht="33.75">
      <c r="A11" s="133"/>
      <c r="B11" s="221"/>
      <c r="C11" s="324" t="s">
        <v>7414</v>
      </c>
      <c r="D11" s="393" t="s">
        <v>7427</v>
      </c>
      <c r="E11" s="499" t="s">
        <v>11694</v>
      </c>
      <c r="F11" s="324" t="s">
        <v>64</v>
      </c>
      <c r="G11" s="393" t="s">
        <v>548</v>
      </c>
      <c r="H11" s="393" t="s">
        <v>549</v>
      </c>
      <c r="I11" s="393" t="s">
        <v>13460</v>
      </c>
      <c r="J11" s="393"/>
      <c r="K11" s="499">
        <v>2665</v>
      </c>
      <c r="L11" s="499"/>
      <c r="M11" s="499">
        <v>1320</v>
      </c>
      <c r="N11" s="393"/>
      <c r="O11" s="324" t="s">
        <v>177</v>
      </c>
      <c r="P11" s="499">
        <v>2665</v>
      </c>
      <c r="Q11" s="499">
        <v>5</v>
      </c>
      <c r="R11" s="327"/>
      <c r="S11" s="327"/>
      <c r="T11" s="393"/>
      <c r="U11" s="393"/>
      <c r="V11" s="314"/>
      <c r="W11" s="324">
        <v>2005</v>
      </c>
      <c r="X11" s="393"/>
      <c r="Y11" s="393"/>
      <c r="Z11" s="393"/>
      <c r="AA11" s="393"/>
      <c r="AB11" s="393"/>
      <c r="AC11" s="499"/>
      <c r="AD11" s="324"/>
      <c r="AE11" s="324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  <c r="AR11" s="393"/>
      <c r="AS11" s="393"/>
      <c r="AT11" s="393"/>
      <c r="AU11" s="393"/>
      <c r="AV11" s="393"/>
      <c r="AW11" s="393"/>
      <c r="AX11" s="393"/>
      <c r="AY11" s="393"/>
    </row>
    <row r="12" spans="1:51" ht="23.45" customHeight="1">
      <c r="A12" s="133"/>
      <c r="B12" s="221"/>
      <c r="C12" s="324" t="s">
        <v>7414</v>
      </c>
      <c r="D12" s="393" t="s">
        <v>10083</v>
      </c>
      <c r="E12" s="499" t="s">
        <v>11695</v>
      </c>
      <c r="F12" s="324" t="s">
        <v>64</v>
      </c>
      <c r="G12" s="393"/>
      <c r="H12" s="393"/>
      <c r="I12" s="393" t="s">
        <v>7428</v>
      </c>
      <c r="J12" s="393"/>
      <c r="K12" s="499">
        <v>1400</v>
      </c>
      <c r="L12" s="499"/>
      <c r="M12" s="499">
        <v>1400</v>
      </c>
      <c r="N12" s="393"/>
      <c r="O12" s="324" t="s">
        <v>177</v>
      </c>
      <c r="P12" s="499">
        <v>1400</v>
      </c>
      <c r="Q12" s="499">
        <v>2</v>
      </c>
      <c r="R12" s="327"/>
      <c r="S12" s="327"/>
      <c r="T12" s="393"/>
      <c r="U12" s="393"/>
      <c r="V12" s="314"/>
      <c r="W12" s="324">
        <v>1993</v>
      </c>
      <c r="X12" s="393"/>
      <c r="Y12" s="393"/>
      <c r="Z12" s="393"/>
      <c r="AA12" s="393"/>
      <c r="AB12" s="393"/>
      <c r="AC12" s="499"/>
      <c r="AD12" s="324"/>
      <c r="AE12" s="324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</row>
    <row r="13" spans="1:51" ht="23.45" customHeight="1">
      <c r="A13" s="133" t="s">
        <v>89</v>
      </c>
      <c r="B13" s="200"/>
      <c r="C13" s="324" t="s">
        <v>7414</v>
      </c>
      <c r="D13" s="393" t="s">
        <v>7429</v>
      </c>
      <c r="E13" s="499" t="s">
        <v>7430</v>
      </c>
      <c r="F13" s="324" t="s">
        <v>7414</v>
      </c>
      <c r="G13" s="393"/>
      <c r="H13" s="393"/>
      <c r="I13" s="393" t="s">
        <v>7431</v>
      </c>
      <c r="J13" s="393"/>
      <c r="K13" s="499">
        <v>1339</v>
      </c>
      <c r="L13" s="499"/>
      <c r="M13" s="499">
        <v>1339</v>
      </c>
      <c r="N13" s="393"/>
      <c r="O13" s="324" t="s">
        <v>177</v>
      </c>
      <c r="P13" s="499">
        <v>1120</v>
      </c>
      <c r="Q13" s="499">
        <v>2</v>
      </c>
      <c r="R13" s="327"/>
      <c r="S13" s="327"/>
      <c r="T13" s="393"/>
      <c r="U13" s="393"/>
      <c r="V13" s="314"/>
      <c r="W13" s="324">
        <v>2007</v>
      </c>
      <c r="X13" s="393"/>
      <c r="Y13" s="393"/>
      <c r="Z13" s="393"/>
      <c r="AA13" s="393"/>
      <c r="AB13" s="393"/>
      <c r="AC13" s="499"/>
      <c r="AD13" s="324"/>
      <c r="AE13" s="324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</row>
    <row r="14" spans="1:51" ht="23.45" customHeight="1">
      <c r="A14" s="133" t="s">
        <v>315</v>
      </c>
      <c r="B14" s="200"/>
      <c r="C14" s="324" t="s">
        <v>7414</v>
      </c>
      <c r="D14" s="393" t="s">
        <v>7432</v>
      </c>
      <c r="E14" s="499" t="s">
        <v>7433</v>
      </c>
      <c r="F14" s="324" t="s">
        <v>7414</v>
      </c>
      <c r="G14" s="393"/>
      <c r="H14" s="393"/>
      <c r="I14" s="393" t="s">
        <v>7431</v>
      </c>
      <c r="J14" s="393"/>
      <c r="K14" s="499">
        <v>2568</v>
      </c>
      <c r="L14" s="499"/>
      <c r="M14" s="499">
        <v>2568</v>
      </c>
      <c r="N14" s="393"/>
      <c r="O14" s="324" t="s">
        <v>177</v>
      </c>
      <c r="P14" s="499">
        <v>2568</v>
      </c>
      <c r="Q14" s="499">
        <v>5</v>
      </c>
      <c r="R14" s="327"/>
      <c r="S14" s="327"/>
      <c r="T14" s="393"/>
      <c r="U14" s="393"/>
      <c r="V14" s="314"/>
      <c r="W14" s="324">
        <v>2009</v>
      </c>
      <c r="X14" s="393"/>
      <c r="Y14" s="393"/>
      <c r="Z14" s="393"/>
      <c r="AA14" s="393"/>
      <c r="AB14" s="393"/>
      <c r="AC14" s="499"/>
      <c r="AD14" s="324"/>
      <c r="AE14" s="324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</row>
    <row r="15" spans="1:51" ht="23.45" customHeight="1">
      <c r="A15" s="133">
        <v>4</v>
      </c>
      <c r="B15" s="200"/>
      <c r="C15" s="324" t="s">
        <v>7414</v>
      </c>
      <c r="D15" s="393"/>
      <c r="E15" s="499" t="s">
        <v>17618</v>
      </c>
      <c r="F15" s="324" t="s">
        <v>13360</v>
      </c>
      <c r="G15" s="393"/>
      <c r="H15" s="393"/>
      <c r="I15" s="393" t="s">
        <v>13460</v>
      </c>
      <c r="J15" s="393"/>
      <c r="K15" s="499">
        <v>1200</v>
      </c>
      <c r="L15" s="499"/>
      <c r="M15" s="499">
        <v>1200</v>
      </c>
      <c r="N15" s="393"/>
      <c r="O15" s="324" t="s">
        <v>290</v>
      </c>
      <c r="P15" s="499">
        <v>1200</v>
      </c>
      <c r="Q15" s="499">
        <v>2</v>
      </c>
      <c r="R15" s="327"/>
      <c r="S15" s="327"/>
      <c r="T15" s="393"/>
      <c r="U15" s="393"/>
      <c r="V15" s="314"/>
      <c r="W15" s="324">
        <v>2003</v>
      </c>
      <c r="X15" s="393"/>
      <c r="Y15" s="393"/>
      <c r="Z15" s="393"/>
      <c r="AA15" s="393"/>
      <c r="AB15" s="393"/>
      <c r="AC15" s="499"/>
      <c r="AD15" s="324"/>
      <c r="AE15" s="324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  <c r="AR15" s="393"/>
      <c r="AS15" s="393"/>
      <c r="AT15" s="393"/>
      <c r="AU15" s="393"/>
      <c r="AV15" s="393"/>
      <c r="AW15" s="393"/>
      <c r="AX15" s="393"/>
      <c r="AY15" s="393"/>
    </row>
    <row r="16" spans="1:51" ht="33.75">
      <c r="A16" s="133"/>
      <c r="B16" s="200"/>
      <c r="C16" s="324" t="s">
        <v>873</v>
      </c>
      <c r="D16" s="393"/>
      <c r="E16" s="499" t="s">
        <v>17619</v>
      </c>
      <c r="F16" s="324" t="s">
        <v>64</v>
      </c>
      <c r="G16" s="393" t="s">
        <v>7425</v>
      </c>
      <c r="H16" s="393" t="s">
        <v>7426</v>
      </c>
      <c r="I16" s="393" t="s">
        <v>13448</v>
      </c>
      <c r="J16" s="393"/>
      <c r="K16" s="499">
        <v>2680</v>
      </c>
      <c r="L16" s="499"/>
      <c r="M16" s="499">
        <v>2384</v>
      </c>
      <c r="N16" s="393"/>
      <c r="O16" s="324" t="s">
        <v>177</v>
      </c>
      <c r="P16" s="499">
        <v>2680</v>
      </c>
      <c r="Q16" s="499">
        <v>4</v>
      </c>
      <c r="R16" s="327"/>
      <c r="S16" s="327"/>
      <c r="T16" s="393"/>
      <c r="U16" s="393"/>
      <c r="V16" s="314"/>
      <c r="W16" s="324">
        <v>1991</v>
      </c>
      <c r="X16" s="393">
        <v>127</v>
      </c>
      <c r="Y16" s="393"/>
      <c r="Z16" s="393"/>
      <c r="AA16" s="393"/>
      <c r="AB16" s="393"/>
      <c r="AC16" s="499">
        <v>127</v>
      </c>
      <c r="AD16" s="324"/>
      <c r="AE16" s="324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</row>
    <row r="17" spans="1:51" ht="23.45" customHeight="1">
      <c r="A17" s="133"/>
      <c r="B17" s="200"/>
      <c r="C17" s="346" t="s">
        <v>873</v>
      </c>
      <c r="D17" s="346" t="s">
        <v>10166</v>
      </c>
      <c r="E17" s="498" t="s">
        <v>17620</v>
      </c>
      <c r="F17" s="346" t="s">
        <v>64</v>
      </c>
      <c r="G17" s="346"/>
      <c r="H17" s="346"/>
      <c r="I17" s="346" t="s">
        <v>7521</v>
      </c>
      <c r="J17" s="346"/>
      <c r="K17" s="498">
        <v>4752</v>
      </c>
      <c r="L17" s="498"/>
      <c r="M17" s="498"/>
      <c r="N17" s="346"/>
      <c r="O17" s="346" t="s">
        <v>290</v>
      </c>
      <c r="P17" s="498">
        <v>4752</v>
      </c>
      <c r="Q17" s="498">
        <v>4</v>
      </c>
      <c r="R17" s="498"/>
      <c r="S17" s="498"/>
      <c r="T17" s="346"/>
      <c r="U17" s="346"/>
      <c r="V17" s="314"/>
      <c r="W17" s="346">
        <v>1998</v>
      </c>
      <c r="X17" s="346" t="s">
        <v>7435</v>
      </c>
      <c r="Y17" s="393"/>
      <c r="Z17" s="393"/>
      <c r="AA17" s="393"/>
      <c r="AB17" s="393"/>
      <c r="AC17" s="499"/>
      <c r="AD17" s="393"/>
      <c r="AE17" s="393"/>
      <c r="AF17" s="393"/>
      <c r="AG17" s="393"/>
      <c r="AH17" s="393" t="s">
        <v>3227</v>
      </c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</row>
    <row r="18" spans="1:51" ht="23.45" customHeight="1">
      <c r="A18" s="133"/>
      <c r="B18" s="200"/>
      <c r="C18" s="346" t="s">
        <v>873</v>
      </c>
      <c r="D18" s="346" t="s">
        <v>7434</v>
      </c>
      <c r="E18" s="498" t="s">
        <v>11499</v>
      </c>
      <c r="F18" s="346" t="s">
        <v>64</v>
      </c>
      <c r="G18" s="346"/>
      <c r="H18" s="346"/>
      <c r="I18" s="346" t="s">
        <v>7436</v>
      </c>
      <c r="J18" s="346"/>
      <c r="K18" s="498">
        <v>2397.69</v>
      </c>
      <c r="L18" s="498">
        <v>867.08</v>
      </c>
      <c r="M18" s="498">
        <v>867.08</v>
      </c>
      <c r="N18" s="346"/>
      <c r="O18" s="346" t="s">
        <v>290</v>
      </c>
      <c r="P18" s="498">
        <v>2397.69</v>
      </c>
      <c r="Q18" s="498">
        <v>3</v>
      </c>
      <c r="R18" s="498"/>
      <c r="S18" s="498"/>
      <c r="T18" s="346"/>
      <c r="U18" s="346"/>
      <c r="V18" s="314"/>
      <c r="W18" s="346">
        <v>1973</v>
      </c>
      <c r="X18" s="346" t="s">
        <v>7435</v>
      </c>
      <c r="Y18" s="393"/>
      <c r="Z18" s="393"/>
      <c r="AA18" s="393"/>
      <c r="AB18" s="393"/>
      <c r="AC18" s="499"/>
      <c r="AD18" s="393"/>
      <c r="AE18" s="393"/>
      <c r="AF18" s="393"/>
      <c r="AG18" s="393"/>
      <c r="AH18" s="393" t="s">
        <v>3227</v>
      </c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</row>
    <row r="19" spans="1:51" ht="23.45" customHeight="1">
      <c r="A19" s="133"/>
      <c r="B19" s="200"/>
      <c r="C19" s="346" t="s">
        <v>7437</v>
      </c>
      <c r="D19" s="346" t="s">
        <v>7438</v>
      </c>
      <c r="E19" s="498" t="s">
        <v>11500</v>
      </c>
      <c r="F19" s="346" t="s">
        <v>7437</v>
      </c>
      <c r="G19" s="346" t="s">
        <v>7439</v>
      </c>
      <c r="H19" s="346" t="s">
        <v>7440</v>
      </c>
      <c r="I19" s="346" t="s">
        <v>7441</v>
      </c>
      <c r="J19" s="346" t="s">
        <v>7442</v>
      </c>
      <c r="K19" s="498">
        <v>1197.8</v>
      </c>
      <c r="L19" s="498"/>
      <c r="M19" s="498">
        <v>1198</v>
      </c>
      <c r="N19" s="346" t="s">
        <v>176</v>
      </c>
      <c r="O19" s="346" t="s">
        <v>290</v>
      </c>
      <c r="P19" s="498">
        <v>1145</v>
      </c>
      <c r="Q19" s="498">
        <v>3</v>
      </c>
      <c r="R19" s="498"/>
      <c r="S19" s="498"/>
      <c r="T19" s="346"/>
      <c r="U19" s="346"/>
      <c r="V19" s="314"/>
      <c r="W19" s="346">
        <v>1984</v>
      </c>
      <c r="X19" s="346"/>
      <c r="Y19" s="393" t="s">
        <v>3835</v>
      </c>
      <c r="Z19" s="393"/>
      <c r="AA19" s="393"/>
      <c r="AB19" s="393"/>
      <c r="AC19" s="499">
        <v>10</v>
      </c>
      <c r="AD19" s="393"/>
      <c r="AE19" s="393"/>
      <c r="AF19" s="393"/>
      <c r="AG19" s="393"/>
      <c r="AH19" s="393"/>
      <c r="AI19" s="393"/>
      <c r="AJ19" s="393"/>
      <c r="AK19" s="393"/>
      <c r="AL19" s="393"/>
      <c r="AM19" s="393"/>
      <c r="AN19" s="393"/>
      <c r="AO19" s="393"/>
      <c r="AP19" s="393"/>
      <c r="AQ19" s="393"/>
      <c r="AR19" s="393"/>
      <c r="AS19" s="393"/>
      <c r="AT19" s="393"/>
      <c r="AU19" s="393"/>
      <c r="AV19" s="393"/>
      <c r="AW19" s="393"/>
      <c r="AX19" s="393"/>
      <c r="AY19" s="393"/>
    </row>
    <row r="20" spans="1:51" ht="23.45" customHeight="1">
      <c r="A20" s="133"/>
      <c r="B20" s="200"/>
      <c r="C20" s="346" t="s">
        <v>7437</v>
      </c>
      <c r="D20" s="346"/>
      <c r="E20" s="498" t="s">
        <v>12392</v>
      </c>
      <c r="F20" s="324" t="s">
        <v>12393</v>
      </c>
      <c r="G20" s="346"/>
      <c r="H20" s="346"/>
      <c r="I20" s="346" t="s">
        <v>7441</v>
      </c>
      <c r="J20" s="346"/>
      <c r="K20" s="498">
        <v>1332</v>
      </c>
      <c r="L20" s="498"/>
      <c r="M20" s="498">
        <v>1332</v>
      </c>
      <c r="N20" s="346"/>
      <c r="O20" s="346" t="s">
        <v>177</v>
      </c>
      <c r="P20" s="498">
        <v>1332</v>
      </c>
      <c r="Q20" s="498">
        <v>3</v>
      </c>
      <c r="R20" s="498"/>
      <c r="S20" s="498"/>
      <c r="T20" s="346"/>
      <c r="U20" s="346"/>
      <c r="V20" s="314"/>
      <c r="W20" s="346">
        <v>2005</v>
      </c>
      <c r="X20" s="346"/>
      <c r="Y20" s="393"/>
      <c r="Z20" s="393"/>
      <c r="AA20" s="393"/>
      <c r="AB20" s="393"/>
      <c r="AC20" s="499">
        <v>60</v>
      </c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  <c r="AR20" s="393"/>
      <c r="AS20" s="393"/>
      <c r="AT20" s="393"/>
      <c r="AU20" s="393"/>
      <c r="AV20" s="393"/>
      <c r="AW20" s="393"/>
      <c r="AX20" s="393"/>
      <c r="AY20" s="393"/>
    </row>
    <row r="21" spans="1:51" ht="23.45" customHeight="1">
      <c r="A21" s="133"/>
      <c r="B21" s="200"/>
      <c r="C21" s="346" t="s">
        <v>7437</v>
      </c>
      <c r="D21" s="346"/>
      <c r="E21" s="498" t="s">
        <v>17637</v>
      </c>
      <c r="F21" s="346" t="s">
        <v>7437</v>
      </c>
      <c r="G21" s="346" t="s">
        <v>7439</v>
      </c>
      <c r="H21" s="346" t="s">
        <v>7440</v>
      </c>
      <c r="I21" s="346" t="s">
        <v>7441</v>
      </c>
      <c r="J21" s="346"/>
      <c r="K21" s="498">
        <v>1230</v>
      </c>
      <c r="L21" s="498"/>
      <c r="M21" s="498">
        <v>1230</v>
      </c>
      <c r="N21" s="346"/>
      <c r="O21" s="346" t="s">
        <v>290</v>
      </c>
      <c r="P21" s="498">
        <v>1230</v>
      </c>
      <c r="Q21" s="498">
        <v>2</v>
      </c>
      <c r="R21" s="498"/>
      <c r="S21" s="498"/>
      <c r="T21" s="346"/>
      <c r="U21" s="346"/>
      <c r="V21" s="314"/>
      <c r="W21" s="346">
        <v>2018</v>
      </c>
      <c r="X21" s="346"/>
      <c r="Y21" s="393"/>
      <c r="Z21" s="393"/>
      <c r="AA21" s="393"/>
      <c r="AB21" s="393"/>
      <c r="AC21" s="499">
        <v>28</v>
      </c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  <c r="AR21" s="393"/>
      <c r="AS21" s="393"/>
      <c r="AT21" s="393"/>
      <c r="AU21" s="393"/>
      <c r="AV21" s="393"/>
      <c r="AW21" s="393"/>
      <c r="AX21" s="393"/>
      <c r="AY21" s="393"/>
    </row>
    <row r="22" spans="1:51" s="83" customFormat="1" ht="23.45" customHeight="1">
      <c r="A22" s="133">
        <v>5</v>
      </c>
      <c r="B22" s="200"/>
      <c r="C22" s="324" t="s">
        <v>7407</v>
      </c>
      <c r="D22" s="393" t="s">
        <v>10167</v>
      </c>
      <c r="E22" s="327" t="s">
        <v>10168</v>
      </c>
      <c r="F22" s="324" t="s">
        <v>7407</v>
      </c>
      <c r="G22" s="393" t="s">
        <v>7409</v>
      </c>
      <c r="H22" s="457"/>
      <c r="I22" s="393" t="s">
        <v>7417</v>
      </c>
      <c r="J22" s="393"/>
      <c r="K22" s="327">
        <v>5829.2</v>
      </c>
      <c r="L22" s="327"/>
      <c r="M22" s="327">
        <v>5829.2</v>
      </c>
      <c r="N22" s="393" t="s">
        <v>2056</v>
      </c>
      <c r="O22" s="324" t="s">
        <v>290</v>
      </c>
      <c r="P22" s="327">
        <v>5103.2</v>
      </c>
      <c r="Q22" s="327">
        <v>8</v>
      </c>
      <c r="R22" s="327"/>
      <c r="S22" s="327"/>
      <c r="T22" s="393"/>
      <c r="U22" s="393">
        <v>2017</v>
      </c>
      <c r="V22" s="314"/>
      <c r="W22" s="324">
        <v>2018</v>
      </c>
      <c r="X22" s="393"/>
      <c r="Y22" s="393"/>
      <c r="Z22" s="393"/>
      <c r="AA22" s="393"/>
      <c r="AB22" s="393"/>
      <c r="AC22" s="327">
        <v>1787</v>
      </c>
      <c r="AD22" s="324"/>
      <c r="AE22" s="324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</row>
    <row r="23" spans="1:51" s="83" customFormat="1" ht="23.45" customHeight="1">
      <c r="A23" s="133"/>
      <c r="B23" s="200"/>
      <c r="C23" s="346" t="s">
        <v>7407</v>
      </c>
      <c r="D23" s="346" t="s">
        <v>18564</v>
      </c>
      <c r="E23" s="345" t="s">
        <v>11501</v>
      </c>
      <c r="F23" s="346" t="s">
        <v>7407</v>
      </c>
      <c r="G23" s="393" t="s">
        <v>7409</v>
      </c>
      <c r="H23" s="346"/>
      <c r="I23" s="346" t="s">
        <v>7417</v>
      </c>
      <c r="J23" s="346"/>
      <c r="K23" s="345">
        <v>1506</v>
      </c>
      <c r="L23" s="345"/>
      <c r="M23" s="345">
        <v>1506</v>
      </c>
      <c r="N23" s="346" t="s">
        <v>2056</v>
      </c>
      <c r="O23" s="324" t="s">
        <v>290</v>
      </c>
      <c r="P23" s="345">
        <v>5103</v>
      </c>
      <c r="Q23" s="345">
        <v>3</v>
      </c>
      <c r="R23" s="345"/>
      <c r="S23" s="345"/>
      <c r="T23" s="346"/>
      <c r="U23" s="346"/>
      <c r="V23" s="314"/>
      <c r="W23" s="346">
        <v>2018</v>
      </c>
      <c r="X23" s="346"/>
      <c r="Y23" s="346"/>
      <c r="Z23" s="346"/>
      <c r="AA23" s="346"/>
      <c r="AB23" s="346"/>
      <c r="AC23" s="345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6"/>
      <c r="AP23" s="346"/>
      <c r="AQ23" s="346"/>
      <c r="AR23" s="346"/>
      <c r="AS23" s="346"/>
      <c r="AT23" s="346"/>
      <c r="AU23" s="346"/>
      <c r="AV23" s="346"/>
      <c r="AW23" s="346"/>
      <c r="AX23" s="346"/>
      <c r="AY23" s="346"/>
    </row>
    <row r="24" spans="1:51" s="83" customFormat="1" ht="23.45" customHeight="1">
      <c r="A24" s="133">
        <v>6</v>
      </c>
      <c r="B24" s="200"/>
      <c r="C24" s="346" t="s">
        <v>14412</v>
      </c>
      <c r="D24" s="346" t="s">
        <v>18565</v>
      </c>
      <c r="E24" s="345" t="s">
        <v>18566</v>
      </c>
      <c r="F24" s="346" t="s">
        <v>14412</v>
      </c>
      <c r="G24" s="393" t="s">
        <v>7409</v>
      </c>
      <c r="H24" s="346"/>
      <c r="I24" s="346" t="s">
        <v>7417</v>
      </c>
      <c r="J24" s="346"/>
      <c r="K24" s="345">
        <v>3635</v>
      </c>
      <c r="L24" s="345"/>
      <c r="M24" s="345">
        <v>3635</v>
      </c>
      <c r="N24" s="346" t="s">
        <v>2056</v>
      </c>
      <c r="O24" s="324" t="s">
        <v>160</v>
      </c>
      <c r="P24" s="345">
        <v>3635</v>
      </c>
      <c r="Q24" s="345">
        <v>5</v>
      </c>
      <c r="R24" s="345"/>
      <c r="S24" s="345"/>
      <c r="T24" s="346"/>
      <c r="U24" s="441">
        <v>3635</v>
      </c>
      <c r="V24" s="314"/>
      <c r="W24" s="346">
        <v>2024</v>
      </c>
      <c r="X24" s="346">
        <v>700</v>
      </c>
      <c r="Y24" s="346"/>
      <c r="Z24" s="346"/>
      <c r="AA24" s="346"/>
      <c r="AB24" s="346"/>
      <c r="AC24" s="345">
        <v>700</v>
      </c>
      <c r="AD24" s="346"/>
      <c r="AE24" s="346"/>
      <c r="AF24" s="346"/>
      <c r="AG24" s="346"/>
      <c r="AH24" s="346"/>
      <c r="AI24" s="346"/>
      <c r="AJ24" s="346"/>
      <c r="AK24" s="346"/>
      <c r="AL24" s="346"/>
      <c r="AM24" s="346"/>
      <c r="AN24" s="346"/>
      <c r="AO24" s="346"/>
      <c r="AP24" s="346"/>
      <c r="AQ24" s="346"/>
      <c r="AR24" s="346"/>
      <c r="AS24" s="346"/>
      <c r="AT24" s="346"/>
      <c r="AU24" s="346"/>
      <c r="AV24" s="346"/>
      <c r="AW24" s="346"/>
      <c r="AX24" s="346"/>
      <c r="AY24" s="346" t="s">
        <v>13749</v>
      </c>
    </row>
    <row r="25" spans="1:51" ht="23.45" customHeight="1">
      <c r="A25" s="133">
        <v>7</v>
      </c>
      <c r="B25" s="200"/>
      <c r="C25" s="346" t="s">
        <v>397</v>
      </c>
      <c r="D25" s="346" t="s">
        <v>10093</v>
      </c>
      <c r="E25" s="345" t="s">
        <v>7443</v>
      </c>
      <c r="F25" s="346" t="s">
        <v>397</v>
      </c>
      <c r="G25" s="346"/>
      <c r="H25" s="346"/>
      <c r="I25" s="346" t="s">
        <v>11696</v>
      </c>
      <c r="J25" s="346"/>
      <c r="K25" s="345">
        <v>1782</v>
      </c>
      <c r="L25" s="345"/>
      <c r="M25" s="345">
        <v>1782</v>
      </c>
      <c r="N25" s="346"/>
      <c r="O25" s="346" t="s">
        <v>7444</v>
      </c>
      <c r="P25" s="345">
        <v>1782</v>
      </c>
      <c r="Q25" s="345">
        <v>4</v>
      </c>
      <c r="R25" s="345"/>
      <c r="S25" s="345"/>
      <c r="T25" s="346"/>
      <c r="U25" s="346"/>
      <c r="V25" s="314"/>
      <c r="W25" s="346"/>
      <c r="X25" s="346"/>
      <c r="Y25" s="346"/>
      <c r="Z25" s="346"/>
      <c r="AA25" s="346"/>
      <c r="AB25" s="346"/>
      <c r="AC25" s="345"/>
      <c r="AD25" s="346"/>
      <c r="AE25" s="346"/>
      <c r="AF25" s="346"/>
      <c r="AG25" s="346"/>
      <c r="AH25" s="346"/>
      <c r="AI25" s="346"/>
      <c r="AJ25" s="346"/>
      <c r="AK25" s="346"/>
      <c r="AL25" s="346"/>
      <c r="AM25" s="346"/>
      <c r="AN25" s="346"/>
      <c r="AO25" s="346"/>
      <c r="AP25" s="346"/>
      <c r="AQ25" s="346"/>
      <c r="AR25" s="346"/>
      <c r="AS25" s="346"/>
      <c r="AT25" s="346"/>
      <c r="AU25" s="346"/>
      <c r="AV25" s="346"/>
      <c r="AW25" s="346"/>
      <c r="AX25" s="346"/>
      <c r="AY25" s="346"/>
    </row>
    <row r="26" spans="1:51" ht="23.45" customHeight="1">
      <c r="A26" s="133"/>
      <c r="B26" s="200"/>
      <c r="C26" s="346" t="s">
        <v>397</v>
      </c>
      <c r="D26" s="346" t="s">
        <v>10169</v>
      </c>
      <c r="E26" s="345" t="s">
        <v>7445</v>
      </c>
      <c r="F26" s="346" t="s">
        <v>397</v>
      </c>
      <c r="G26" s="346"/>
      <c r="H26" s="346"/>
      <c r="I26" s="346" t="s">
        <v>7446</v>
      </c>
      <c r="J26" s="346"/>
      <c r="K26" s="345">
        <v>4035</v>
      </c>
      <c r="L26" s="345"/>
      <c r="M26" s="345">
        <v>4035</v>
      </c>
      <c r="N26" s="346"/>
      <c r="O26" s="346" t="s">
        <v>290</v>
      </c>
      <c r="P26" s="345">
        <v>4035</v>
      </c>
      <c r="Q26" s="345">
        <v>3</v>
      </c>
      <c r="R26" s="345"/>
      <c r="S26" s="345"/>
      <c r="T26" s="346"/>
      <c r="U26" s="346"/>
      <c r="V26" s="314"/>
      <c r="W26" s="346">
        <v>2011</v>
      </c>
      <c r="X26" s="346"/>
      <c r="Y26" s="346"/>
      <c r="Z26" s="346"/>
      <c r="AA26" s="346"/>
      <c r="AB26" s="346"/>
      <c r="AC26" s="345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6"/>
      <c r="AV26" s="346"/>
      <c r="AW26" s="346"/>
      <c r="AX26" s="346"/>
      <c r="AY26" s="346"/>
    </row>
    <row r="27" spans="1:51" ht="23.45" customHeight="1">
      <c r="A27" s="133"/>
      <c r="B27" s="200"/>
      <c r="C27" s="346" t="s">
        <v>7528</v>
      </c>
      <c r="D27" s="346"/>
      <c r="E27" s="498" t="s">
        <v>11502</v>
      </c>
      <c r="F27" s="346" t="s">
        <v>7528</v>
      </c>
      <c r="G27" s="346"/>
      <c r="H27" s="346"/>
      <c r="I27" s="346" t="s">
        <v>13462</v>
      </c>
      <c r="J27" s="346"/>
      <c r="K27" s="498">
        <v>2142</v>
      </c>
      <c r="L27" s="498"/>
      <c r="M27" s="498">
        <v>2142</v>
      </c>
      <c r="N27" s="346"/>
      <c r="O27" s="346" t="s">
        <v>290</v>
      </c>
      <c r="P27" s="498">
        <v>1100</v>
      </c>
      <c r="Q27" s="498">
        <v>3</v>
      </c>
      <c r="R27" s="498"/>
      <c r="S27" s="498"/>
      <c r="T27" s="346"/>
      <c r="U27" s="346"/>
      <c r="V27" s="314"/>
      <c r="W27" s="346">
        <v>2019</v>
      </c>
      <c r="X27" s="346"/>
      <c r="Y27" s="393"/>
      <c r="Z27" s="393"/>
      <c r="AA27" s="393"/>
      <c r="AB27" s="393"/>
      <c r="AC27" s="499">
        <v>753</v>
      </c>
      <c r="AD27" s="393"/>
      <c r="AE27" s="393"/>
      <c r="AF27" s="393"/>
      <c r="AG27" s="393"/>
      <c r="AH27" s="393"/>
      <c r="AI27" s="393"/>
      <c r="AJ27" s="393"/>
      <c r="AK27" s="393"/>
      <c r="AL27" s="393"/>
      <c r="AM27" s="393"/>
      <c r="AN27" s="393"/>
      <c r="AO27" s="393"/>
      <c r="AP27" s="393"/>
      <c r="AQ27" s="393"/>
      <c r="AR27" s="393"/>
      <c r="AS27" s="393"/>
      <c r="AT27" s="393"/>
      <c r="AU27" s="393"/>
      <c r="AV27" s="393"/>
      <c r="AW27" s="393"/>
      <c r="AX27" s="393"/>
      <c r="AY27" s="393"/>
    </row>
    <row r="28" spans="1:51" ht="23.45" customHeight="1">
      <c r="A28" s="133"/>
      <c r="B28" s="200"/>
      <c r="C28" s="324" t="s">
        <v>7447</v>
      </c>
      <c r="D28" s="393" t="s">
        <v>10170</v>
      </c>
      <c r="E28" s="499" t="s">
        <v>10171</v>
      </c>
      <c r="F28" s="324" t="s">
        <v>64</v>
      </c>
      <c r="G28" s="393"/>
      <c r="H28" s="457"/>
      <c r="I28" s="393" t="s">
        <v>7531</v>
      </c>
      <c r="J28" s="393"/>
      <c r="K28" s="507">
        <v>49830</v>
      </c>
      <c r="L28" s="499">
        <v>1949.3</v>
      </c>
      <c r="M28" s="499">
        <v>3120.36</v>
      </c>
      <c r="N28" s="393"/>
      <c r="O28" s="324" t="s">
        <v>1036</v>
      </c>
      <c r="P28" s="507">
        <v>3120.36</v>
      </c>
      <c r="Q28" s="499">
        <v>8</v>
      </c>
      <c r="R28" s="499"/>
      <c r="S28" s="499"/>
      <c r="T28" s="393"/>
      <c r="U28" s="393"/>
      <c r="V28" s="314"/>
      <c r="W28" s="324">
        <v>2018</v>
      </c>
      <c r="X28" s="393"/>
      <c r="Y28" s="393"/>
      <c r="Z28" s="393"/>
      <c r="AA28" s="393"/>
      <c r="AB28" s="393"/>
      <c r="AC28" s="499"/>
      <c r="AD28" s="324"/>
      <c r="AE28" s="324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  <c r="AY28" s="499" t="s">
        <v>11503</v>
      </c>
    </row>
    <row r="29" spans="1:51" ht="23.45" customHeight="1">
      <c r="A29" s="133"/>
      <c r="B29" s="200"/>
      <c r="C29" s="393" t="s">
        <v>324</v>
      </c>
      <c r="D29" s="393" t="s">
        <v>7448</v>
      </c>
      <c r="E29" s="499" t="s">
        <v>12394</v>
      </c>
      <c r="F29" s="393" t="s">
        <v>324</v>
      </c>
      <c r="G29" s="393" t="s">
        <v>7449</v>
      </c>
      <c r="H29" s="457" t="s">
        <v>7450</v>
      </c>
      <c r="I29" s="393" t="s">
        <v>10161</v>
      </c>
      <c r="J29" s="393"/>
      <c r="K29" s="499">
        <v>4640</v>
      </c>
      <c r="L29" s="508"/>
      <c r="M29" s="508"/>
      <c r="N29" s="393" t="s">
        <v>176</v>
      </c>
      <c r="O29" s="346" t="s">
        <v>290</v>
      </c>
      <c r="P29" s="499">
        <v>4640</v>
      </c>
      <c r="Q29" s="499">
        <v>9</v>
      </c>
      <c r="R29" s="499"/>
      <c r="S29" s="499"/>
      <c r="T29" s="393"/>
      <c r="U29" s="393"/>
      <c r="V29" s="314"/>
      <c r="W29" s="324">
        <v>1991</v>
      </c>
      <c r="X29" s="393">
        <v>300</v>
      </c>
      <c r="Y29" s="393"/>
      <c r="Z29" s="393"/>
      <c r="AA29" s="393"/>
      <c r="AB29" s="393"/>
      <c r="AC29" s="499"/>
      <c r="AD29" s="324">
        <v>2002</v>
      </c>
      <c r="AE29" s="324"/>
      <c r="AF29" s="393"/>
      <c r="AG29" s="393"/>
      <c r="AH29" s="393">
        <v>6</v>
      </c>
      <c r="AI29" s="393">
        <v>400</v>
      </c>
      <c r="AJ29" s="393">
        <v>26</v>
      </c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  <c r="AV29" s="393"/>
      <c r="AW29" s="393"/>
      <c r="AX29" s="393"/>
      <c r="AY29" s="324"/>
    </row>
    <row r="30" spans="1:51" ht="23.45" customHeight="1">
      <c r="A30" s="133"/>
      <c r="B30" s="200"/>
      <c r="C30" s="393" t="s">
        <v>324</v>
      </c>
      <c r="D30" s="393" t="s">
        <v>7451</v>
      </c>
      <c r="E30" s="499" t="s">
        <v>12395</v>
      </c>
      <c r="F30" s="393" t="s">
        <v>324</v>
      </c>
      <c r="G30" s="393" t="s">
        <v>7452</v>
      </c>
      <c r="H30" s="457" t="s">
        <v>7450</v>
      </c>
      <c r="I30" s="393" t="s">
        <v>10161</v>
      </c>
      <c r="J30" s="393">
        <v>3</v>
      </c>
      <c r="K30" s="499">
        <v>2340</v>
      </c>
      <c r="L30" s="509" t="s">
        <v>389</v>
      </c>
      <c r="M30" s="509"/>
      <c r="N30" s="393" t="s">
        <v>176</v>
      </c>
      <c r="O30" s="346" t="s">
        <v>290</v>
      </c>
      <c r="P30" s="499">
        <v>2340</v>
      </c>
      <c r="Q30" s="499">
        <v>4</v>
      </c>
      <c r="R30" s="499"/>
      <c r="S30" s="499"/>
      <c r="T30" s="393"/>
      <c r="U30" s="393"/>
      <c r="V30" s="314"/>
      <c r="W30" s="324">
        <v>2001</v>
      </c>
      <c r="X30" s="393"/>
      <c r="Y30" s="393"/>
      <c r="Z30" s="393"/>
      <c r="AA30" s="393"/>
      <c r="AB30" s="393"/>
      <c r="AC30" s="499"/>
      <c r="AD30" s="324"/>
      <c r="AE30" s="324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  <c r="AV30" s="393"/>
      <c r="AW30" s="393"/>
      <c r="AX30" s="393"/>
      <c r="AY30" s="324"/>
    </row>
    <row r="31" spans="1:51" ht="23.45" customHeight="1">
      <c r="A31" s="133"/>
      <c r="B31" s="200"/>
      <c r="C31" s="393" t="s">
        <v>324</v>
      </c>
      <c r="D31" s="393"/>
      <c r="E31" s="499" t="s">
        <v>12396</v>
      </c>
      <c r="F31" s="393" t="s">
        <v>64</v>
      </c>
      <c r="G31" s="393"/>
      <c r="H31" s="457"/>
      <c r="I31" s="393" t="s">
        <v>10161</v>
      </c>
      <c r="J31" s="393"/>
      <c r="K31" s="499">
        <v>38000</v>
      </c>
      <c r="L31" s="509"/>
      <c r="M31" s="509">
        <v>3532</v>
      </c>
      <c r="N31" s="393"/>
      <c r="O31" s="346" t="s">
        <v>290</v>
      </c>
      <c r="P31" s="499">
        <v>1857</v>
      </c>
      <c r="Q31" s="499">
        <v>3</v>
      </c>
      <c r="R31" s="499"/>
      <c r="S31" s="499"/>
      <c r="T31" s="393"/>
      <c r="U31" s="393"/>
      <c r="V31" s="314"/>
      <c r="W31" s="324">
        <v>2009</v>
      </c>
      <c r="X31" s="393"/>
      <c r="Y31" s="393"/>
      <c r="Z31" s="393"/>
      <c r="AA31" s="393"/>
      <c r="AB31" s="393"/>
      <c r="AC31" s="499"/>
      <c r="AD31" s="324"/>
      <c r="AE31" s="324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  <c r="AY31" s="324"/>
    </row>
    <row r="32" spans="1:51" ht="23.45" customHeight="1">
      <c r="A32" s="133"/>
      <c r="B32" s="200"/>
      <c r="C32" s="393" t="s">
        <v>13404</v>
      </c>
      <c r="D32" s="393"/>
      <c r="E32" s="328" t="s">
        <v>13409</v>
      </c>
      <c r="F32" s="393" t="s">
        <v>13404</v>
      </c>
      <c r="G32" s="393"/>
      <c r="H32" s="457"/>
      <c r="I32" s="393" t="s">
        <v>13408</v>
      </c>
      <c r="J32" s="393"/>
      <c r="K32" s="499">
        <v>1740</v>
      </c>
      <c r="L32" s="509"/>
      <c r="M32" s="509">
        <v>1740</v>
      </c>
      <c r="N32" s="393"/>
      <c r="O32" s="346" t="s">
        <v>1979</v>
      </c>
      <c r="P32" s="499">
        <v>1740</v>
      </c>
      <c r="Q32" s="499">
        <v>3</v>
      </c>
      <c r="R32" s="499"/>
      <c r="S32" s="499"/>
      <c r="T32" s="393"/>
      <c r="U32" s="393"/>
      <c r="V32" s="314"/>
      <c r="W32" s="324">
        <v>2022</v>
      </c>
      <c r="X32" s="393"/>
      <c r="Y32" s="393"/>
      <c r="Z32" s="393"/>
      <c r="AA32" s="393"/>
      <c r="AB32" s="393"/>
      <c r="AC32" s="499"/>
      <c r="AD32" s="324"/>
      <c r="AE32" s="324"/>
      <c r="AF32" s="393"/>
      <c r="AG32" s="393"/>
      <c r="AH32" s="393"/>
      <c r="AI32" s="393"/>
      <c r="AJ32" s="393"/>
      <c r="AK32" s="393"/>
      <c r="AL32" s="393"/>
      <c r="AM32" s="393"/>
      <c r="AN32" s="393"/>
      <c r="AO32" s="393"/>
      <c r="AP32" s="393"/>
      <c r="AQ32" s="393"/>
      <c r="AR32" s="393"/>
      <c r="AS32" s="393"/>
      <c r="AT32" s="393"/>
      <c r="AU32" s="393"/>
      <c r="AV32" s="393"/>
      <c r="AW32" s="393"/>
      <c r="AX32" s="393"/>
      <c r="AY32" s="324" t="s">
        <v>1790</v>
      </c>
    </row>
    <row r="33" spans="1:51" ht="23.45" customHeight="1">
      <c r="A33" s="133">
        <v>10</v>
      </c>
      <c r="B33" s="200"/>
      <c r="C33" s="393" t="s">
        <v>7453</v>
      </c>
      <c r="D33" s="393" t="s">
        <v>10172</v>
      </c>
      <c r="E33" s="499" t="s">
        <v>11697</v>
      </c>
      <c r="F33" s="393" t="s">
        <v>7453</v>
      </c>
      <c r="G33" s="393" t="s">
        <v>7454</v>
      </c>
      <c r="H33" s="457" t="s">
        <v>7455</v>
      </c>
      <c r="I33" s="393" t="s">
        <v>7456</v>
      </c>
      <c r="J33" s="393" t="s">
        <v>7457</v>
      </c>
      <c r="K33" s="499">
        <v>9988</v>
      </c>
      <c r="L33" s="509">
        <v>2508</v>
      </c>
      <c r="M33" s="509">
        <v>8847</v>
      </c>
      <c r="N33" s="393" t="s">
        <v>176</v>
      </c>
      <c r="O33" s="346" t="s">
        <v>290</v>
      </c>
      <c r="P33" s="499">
        <v>2164</v>
      </c>
      <c r="Q33" s="499">
        <v>3</v>
      </c>
      <c r="R33" s="499"/>
      <c r="S33" s="499"/>
      <c r="T33" s="393"/>
      <c r="U33" s="393"/>
      <c r="V33" s="314"/>
      <c r="W33" s="324">
        <v>2003</v>
      </c>
      <c r="X33" s="393"/>
      <c r="Y33" s="393"/>
      <c r="Z33" s="393"/>
      <c r="AA33" s="393"/>
      <c r="AB33" s="393"/>
      <c r="AC33" s="499">
        <v>17309</v>
      </c>
      <c r="AD33" s="324"/>
      <c r="AE33" s="324"/>
      <c r="AF33" s="393"/>
      <c r="AG33" s="393"/>
      <c r="AH33" s="393">
        <v>4</v>
      </c>
      <c r="AI33" s="393"/>
      <c r="AJ33" s="393"/>
      <c r="AK33" s="393"/>
      <c r="AL33" s="393"/>
      <c r="AM33" s="393"/>
      <c r="AN33" s="393"/>
      <c r="AO33" s="393"/>
      <c r="AP33" s="393"/>
      <c r="AQ33" s="393"/>
      <c r="AR33" s="393"/>
      <c r="AS33" s="393"/>
      <c r="AT33" s="393"/>
      <c r="AU33" s="393"/>
      <c r="AV33" s="393"/>
      <c r="AW33" s="393"/>
      <c r="AX33" s="393"/>
      <c r="AY33" s="324"/>
    </row>
    <row r="34" spans="1:51" ht="23.45" customHeight="1">
      <c r="A34" s="133">
        <v>11</v>
      </c>
      <c r="B34" s="200"/>
      <c r="C34" s="393" t="s">
        <v>7453</v>
      </c>
      <c r="D34" s="393"/>
      <c r="E34" s="244" t="s">
        <v>16027</v>
      </c>
      <c r="F34" s="241" t="s">
        <v>16028</v>
      </c>
      <c r="G34" s="241" t="s">
        <v>16029</v>
      </c>
      <c r="H34" s="499">
        <v>1000</v>
      </c>
      <c r="I34" s="241" t="s">
        <v>16029</v>
      </c>
      <c r="J34" s="499">
        <v>1000</v>
      </c>
      <c r="K34" s="499">
        <v>1000</v>
      </c>
      <c r="L34" s="509"/>
      <c r="M34" s="509">
        <v>1000</v>
      </c>
      <c r="N34" s="393"/>
      <c r="O34" s="346" t="s">
        <v>290</v>
      </c>
      <c r="P34" s="499">
        <v>1000</v>
      </c>
      <c r="Q34" s="499">
        <v>2</v>
      </c>
      <c r="R34" s="499"/>
      <c r="S34" s="499"/>
      <c r="T34" s="393"/>
      <c r="U34" s="393"/>
      <c r="V34" s="314"/>
      <c r="W34" s="324"/>
      <c r="X34" s="393"/>
      <c r="Y34" s="393"/>
      <c r="Z34" s="393"/>
      <c r="AA34" s="393"/>
      <c r="AB34" s="393"/>
      <c r="AC34" s="499"/>
      <c r="AD34" s="324"/>
      <c r="AE34" s="324"/>
      <c r="AF34" s="393"/>
      <c r="AG34" s="393"/>
      <c r="AH34" s="393"/>
      <c r="AI34" s="393"/>
      <c r="AJ34" s="393"/>
      <c r="AK34" s="393"/>
      <c r="AL34" s="393"/>
      <c r="AM34" s="393"/>
      <c r="AN34" s="393"/>
      <c r="AO34" s="393"/>
      <c r="AP34" s="393"/>
      <c r="AQ34" s="393"/>
      <c r="AR34" s="393"/>
      <c r="AS34" s="393"/>
      <c r="AT34" s="393"/>
      <c r="AU34" s="393"/>
      <c r="AV34" s="393"/>
      <c r="AW34" s="393"/>
      <c r="AX34" s="393"/>
      <c r="AY34" s="324" t="s">
        <v>13459</v>
      </c>
    </row>
    <row r="35" spans="1:51" ht="23.45" customHeight="1">
      <c r="A35" s="133"/>
      <c r="B35" s="200"/>
      <c r="C35" s="346" t="s">
        <v>7458</v>
      </c>
      <c r="D35" s="346"/>
      <c r="E35" s="498" t="s">
        <v>7459</v>
      </c>
      <c r="F35" s="346" t="s">
        <v>7458</v>
      </c>
      <c r="G35" s="346"/>
      <c r="H35" s="346"/>
      <c r="I35" s="346" t="s">
        <v>11504</v>
      </c>
      <c r="J35" s="346"/>
      <c r="K35" s="498">
        <v>1564</v>
      </c>
      <c r="L35" s="510"/>
      <c r="M35" s="510">
        <v>1564</v>
      </c>
      <c r="N35" s="346"/>
      <c r="O35" s="346" t="s">
        <v>290</v>
      </c>
      <c r="P35" s="498">
        <v>1564</v>
      </c>
      <c r="Q35" s="498">
        <v>2</v>
      </c>
      <c r="R35" s="498"/>
      <c r="S35" s="498"/>
      <c r="T35" s="346"/>
      <c r="U35" s="346"/>
      <c r="V35" s="314"/>
      <c r="W35" s="346">
        <v>1991</v>
      </c>
      <c r="X35" s="346"/>
      <c r="Y35" s="346"/>
      <c r="Z35" s="346"/>
      <c r="AA35" s="346"/>
      <c r="AB35" s="346"/>
      <c r="AC35" s="498"/>
      <c r="AD35" s="346"/>
      <c r="AE35" s="346"/>
      <c r="AF35" s="346"/>
      <c r="AG35" s="346"/>
      <c r="AH35" s="346"/>
      <c r="AI35" s="346"/>
      <c r="AJ35" s="346"/>
      <c r="AK35" s="346"/>
      <c r="AL35" s="346"/>
      <c r="AM35" s="346"/>
      <c r="AN35" s="346"/>
      <c r="AO35" s="346"/>
      <c r="AP35" s="346"/>
      <c r="AQ35" s="346"/>
      <c r="AR35" s="346"/>
      <c r="AS35" s="346"/>
      <c r="AT35" s="346"/>
      <c r="AU35" s="346"/>
      <c r="AV35" s="346"/>
      <c r="AW35" s="346"/>
      <c r="AX35" s="346"/>
      <c r="AY35" s="498"/>
    </row>
    <row r="36" spans="1:51" ht="23.45" customHeight="1">
      <c r="A36" s="133">
        <v>12</v>
      </c>
      <c r="B36" s="200"/>
      <c r="C36" s="324" t="s">
        <v>7458</v>
      </c>
      <c r="D36" s="393"/>
      <c r="E36" s="499" t="s">
        <v>7460</v>
      </c>
      <c r="F36" s="324" t="s">
        <v>7458</v>
      </c>
      <c r="G36" s="393"/>
      <c r="H36" s="346"/>
      <c r="I36" s="393" t="s">
        <v>11504</v>
      </c>
      <c r="J36" s="393"/>
      <c r="K36" s="499">
        <v>1200</v>
      </c>
      <c r="L36" s="509"/>
      <c r="M36" s="509">
        <v>1200</v>
      </c>
      <c r="N36" s="393"/>
      <c r="O36" s="324" t="s">
        <v>290</v>
      </c>
      <c r="P36" s="499">
        <v>1200</v>
      </c>
      <c r="Q36" s="499">
        <v>2</v>
      </c>
      <c r="R36" s="499"/>
      <c r="S36" s="499"/>
      <c r="T36" s="393"/>
      <c r="U36" s="393"/>
      <c r="V36" s="314"/>
      <c r="W36" s="324">
        <v>1991</v>
      </c>
      <c r="X36" s="393"/>
      <c r="Y36" s="393"/>
      <c r="Z36" s="393"/>
      <c r="AA36" s="393"/>
      <c r="AB36" s="393"/>
      <c r="AC36" s="499"/>
      <c r="AD36" s="324"/>
      <c r="AE36" s="324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393"/>
      <c r="AV36" s="393"/>
      <c r="AW36" s="393"/>
      <c r="AX36" s="393"/>
      <c r="AY36" s="393"/>
    </row>
    <row r="37" spans="1:51" ht="23.45" customHeight="1">
      <c r="A37" s="133">
        <v>13</v>
      </c>
      <c r="B37" s="200"/>
      <c r="C37" s="346" t="s">
        <v>7458</v>
      </c>
      <c r="D37" s="346"/>
      <c r="E37" s="498" t="s">
        <v>7461</v>
      </c>
      <c r="F37" s="346" t="s">
        <v>7458</v>
      </c>
      <c r="G37" s="346"/>
      <c r="H37" s="346"/>
      <c r="I37" s="346" t="s">
        <v>11504</v>
      </c>
      <c r="J37" s="346"/>
      <c r="K37" s="498">
        <v>1465</v>
      </c>
      <c r="L37" s="498"/>
      <c r="M37" s="498">
        <v>1465</v>
      </c>
      <c r="N37" s="393"/>
      <c r="O37" s="324" t="s">
        <v>290</v>
      </c>
      <c r="P37" s="499">
        <v>1465</v>
      </c>
      <c r="Q37" s="499">
        <v>2</v>
      </c>
      <c r="R37" s="499"/>
      <c r="S37" s="499"/>
      <c r="T37" s="393"/>
      <c r="U37" s="393"/>
      <c r="V37" s="314"/>
      <c r="W37" s="324">
        <v>2000</v>
      </c>
      <c r="X37" s="393"/>
      <c r="Y37" s="393"/>
      <c r="Z37" s="393"/>
      <c r="AA37" s="393"/>
      <c r="AB37" s="393"/>
      <c r="AC37" s="499"/>
      <c r="AD37" s="324"/>
      <c r="AE37" s="324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</row>
    <row r="38" spans="1:51" ht="22.5">
      <c r="A38" s="133"/>
      <c r="B38" s="200"/>
      <c r="C38" s="346" t="s">
        <v>876</v>
      </c>
      <c r="D38" s="346"/>
      <c r="E38" s="498" t="s">
        <v>11698</v>
      </c>
      <c r="F38" s="346" t="s">
        <v>64</v>
      </c>
      <c r="G38" s="346" t="s">
        <v>7425</v>
      </c>
      <c r="H38" s="393" t="s">
        <v>13448</v>
      </c>
      <c r="I38" s="346"/>
      <c r="J38" s="498"/>
      <c r="K38" s="498">
        <v>1304</v>
      </c>
      <c r="L38" s="498">
        <v>3423</v>
      </c>
      <c r="M38" s="324"/>
      <c r="N38" s="324" t="s">
        <v>177</v>
      </c>
      <c r="O38" s="498">
        <v>1304</v>
      </c>
      <c r="P38" s="499">
        <v>6</v>
      </c>
      <c r="Q38" s="499"/>
      <c r="R38" s="499"/>
      <c r="S38" s="393"/>
      <c r="T38" s="393"/>
      <c r="U38" s="314"/>
      <c r="V38" s="324">
        <v>2009</v>
      </c>
      <c r="W38" s="393">
        <v>114</v>
      </c>
      <c r="X38" s="393"/>
      <c r="Y38" s="393"/>
      <c r="Z38" s="393"/>
      <c r="AA38" s="393"/>
      <c r="AB38" s="499">
        <v>114</v>
      </c>
      <c r="AC38" s="324"/>
      <c r="AD38" s="324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393"/>
      <c r="AR38" s="393"/>
      <c r="AS38" s="393"/>
      <c r="AT38" s="393"/>
      <c r="AU38" s="393"/>
      <c r="AV38" s="393"/>
      <c r="AW38" s="393"/>
      <c r="AX38" s="393"/>
      <c r="AY38" s="393"/>
    </row>
    <row r="39" spans="1:51" ht="22.5">
      <c r="A39" s="133">
        <v>14</v>
      </c>
      <c r="B39" s="200"/>
      <c r="C39" s="324" t="s">
        <v>876</v>
      </c>
      <c r="D39" s="393" t="s">
        <v>18567</v>
      </c>
      <c r="E39" s="499" t="s">
        <v>18568</v>
      </c>
      <c r="F39" s="324" t="s">
        <v>13360</v>
      </c>
      <c r="G39" s="393" t="s">
        <v>7425</v>
      </c>
      <c r="H39" s="393" t="s">
        <v>18569</v>
      </c>
      <c r="I39" s="393"/>
      <c r="J39" s="499"/>
      <c r="K39" s="499">
        <v>2150</v>
      </c>
      <c r="L39" s="499">
        <v>2150</v>
      </c>
      <c r="M39" s="324" t="s">
        <v>2056</v>
      </c>
      <c r="N39" s="324" t="s">
        <v>12697</v>
      </c>
      <c r="O39" s="499">
        <v>2150</v>
      </c>
      <c r="P39" s="499">
        <v>3</v>
      </c>
      <c r="Q39" s="499"/>
      <c r="R39" s="499"/>
      <c r="S39" s="393"/>
      <c r="T39" s="393"/>
      <c r="U39" s="314"/>
      <c r="V39" s="324">
        <v>2024</v>
      </c>
      <c r="W39" s="393">
        <v>1571</v>
      </c>
      <c r="X39" s="393"/>
      <c r="Y39" s="393"/>
      <c r="Z39" s="393"/>
      <c r="AA39" s="393"/>
      <c r="AB39" s="499">
        <v>1571</v>
      </c>
      <c r="AC39" s="324"/>
      <c r="AD39" s="324"/>
      <c r="AE39" s="393"/>
      <c r="AF39" s="393"/>
      <c r="AG39" s="393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/>
      <c r="AR39" s="393"/>
      <c r="AS39" s="393"/>
      <c r="AT39" s="393"/>
      <c r="AU39" s="393"/>
      <c r="AV39" s="393"/>
      <c r="AW39" s="393"/>
      <c r="AX39" s="393"/>
      <c r="AY39" s="393"/>
    </row>
    <row r="40" spans="1:51" ht="23.45" customHeight="1">
      <c r="A40" s="133">
        <v>15</v>
      </c>
      <c r="B40" s="200"/>
      <c r="C40" s="324" t="s">
        <v>876</v>
      </c>
      <c r="D40" s="393"/>
      <c r="E40" s="499" t="s">
        <v>11699</v>
      </c>
      <c r="F40" s="324" t="s">
        <v>64</v>
      </c>
      <c r="G40" s="393"/>
      <c r="H40" s="457"/>
      <c r="I40" s="393" t="s">
        <v>11700</v>
      </c>
      <c r="J40" s="393"/>
      <c r="K40" s="499">
        <v>2338</v>
      </c>
      <c r="L40" s="499"/>
      <c r="M40" s="499">
        <v>2338</v>
      </c>
      <c r="N40" s="393" t="s">
        <v>176</v>
      </c>
      <c r="O40" s="324" t="s">
        <v>290</v>
      </c>
      <c r="P40" s="499">
        <v>2105</v>
      </c>
      <c r="Q40" s="499">
        <v>4</v>
      </c>
      <c r="R40" s="499"/>
      <c r="S40" s="499"/>
      <c r="T40" s="393"/>
      <c r="U40" s="393"/>
      <c r="V40" s="314"/>
      <c r="W40" s="324">
        <v>2020</v>
      </c>
      <c r="X40" s="393"/>
      <c r="Y40" s="393"/>
      <c r="Z40" s="393"/>
      <c r="AA40" s="393"/>
      <c r="AB40" s="393"/>
      <c r="AC40" s="499"/>
      <c r="AD40" s="324"/>
      <c r="AE40" s="324"/>
      <c r="AF40" s="393"/>
      <c r="AG40" s="393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3"/>
      <c r="AS40" s="393"/>
      <c r="AT40" s="393"/>
      <c r="AU40" s="393"/>
      <c r="AV40" s="393"/>
      <c r="AW40" s="393"/>
      <c r="AX40" s="393"/>
      <c r="AY40" s="393"/>
    </row>
    <row r="41" spans="1:51" ht="23.45" customHeight="1">
      <c r="A41" s="133">
        <v>16</v>
      </c>
      <c r="B41" s="200"/>
      <c r="C41" s="324" t="s">
        <v>876</v>
      </c>
      <c r="D41" s="393"/>
      <c r="E41" s="499" t="s">
        <v>11505</v>
      </c>
      <c r="F41" s="324" t="s">
        <v>64</v>
      </c>
      <c r="G41" s="393"/>
      <c r="H41" s="457"/>
      <c r="I41" s="393" t="s">
        <v>13457</v>
      </c>
      <c r="J41" s="393"/>
      <c r="K41" s="499">
        <v>2261</v>
      </c>
      <c r="L41" s="499"/>
      <c r="M41" s="499">
        <v>1623</v>
      </c>
      <c r="N41" s="499"/>
      <c r="O41" s="324" t="s">
        <v>177</v>
      </c>
      <c r="P41" s="499">
        <v>1800</v>
      </c>
      <c r="Q41" s="499">
        <v>2</v>
      </c>
      <c r="R41" s="499"/>
      <c r="S41" s="499"/>
      <c r="T41" s="393"/>
      <c r="U41" s="393"/>
      <c r="V41" s="314"/>
      <c r="W41" s="324">
        <v>2002</v>
      </c>
      <c r="X41" s="393"/>
      <c r="Y41" s="393"/>
      <c r="Z41" s="393"/>
      <c r="AA41" s="393"/>
      <c r="AB41" s="393"/>
      <c r="AC41" s="499">
        <v>42</v>
      </c>
      <c r="AD41" s="324"/>
      <c r="AE41" s="324"/>
      <c r="AF41" s="393"/>
      <c r="AG41" s="393"/>
      <c r="AH41" s="393"/>
      <c r="AI41" s="393"/>
      <c r="AJ41" s="393"/>
      <c r="AK41" s="393"/>
      <c r="AL41" s="393"/>
      <c r="AM41" s="393"/>
      <c r="AN41" s="393"/>
      <c r="AO41" s="393"/>
      <c r="AP41" s="393"/>
      <c r="AQ41" s="393"/>
      <c r="AR41" s="393"/>
      <c r="AS41" s="393"/>
      <c r="AT41" s="393"/>
      <c r="AU41" s="393"/>
      <c r="AV41" s="393"/>
      <c r="AW41" s="393"/>
      <c r="AX41" s="393"/>
      <c r="AY41" s="393"/>
    </row>
    <row r="42" spans="1:51" ht="23.45" customHeight="1">
      <c r="A42" s="133">
        <v>18</v>
      </c>
      <c r="B42" s="200"/>
      <c r="C42" s="324" t="s">
        <v>12378</v>
      </c>
      <c r="D42" s="393" t="s">
        <v>10117</v>
      </c>
      <c r="E42" s="499" t="s">
        <v>11701</v>
      </c>
      <c r="F42" s="324" t="s">
        <v>64</v>
      </c>
      <c r="G42" s="393"/>
      <c r="H42" s="457"/>
      <c r="I42" s="393" t="s">
        <v>13453</v>
      </c>
      <c r="J42" s="393"/>
      <c r="K42" s="499">
        <v>2500</v>
      </c>
      <c r="L42" s="499"/>
      <c r="M42" s="499">
        <v>2500</v>
      </c>
      <c r="N42" s="393"/>
      <c r="O42" s="324" t="s">
        <v>177</v>
      </c>
      <c r="P42" s="499">
        <v>2500</v>
      </c>
      <c r="Q42" s="499">
        <v>4</v>
      </c>
      <c r="R42" s="499"/>
      <c r="S42" s="499"/>
      <c r="T42" s="393"/>
      <c r="U42" s="393"/>
      <c r="V42" s="314"/>
      <c r="W42" s="324">
        <v>2011</v>
      </c>
      <c r="X42" s="393"/>
      <c r="Y42" s="393"/>
      <c r="Z42" s="393"/>
      <c r="AA42" s="393"/>
      <c r="AB42" s="393"/>
      <c r="AC42" s="499"/>
      <c r="AD42" s="324"/>
      <c r="AE42" s="324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</row>
    <row r="43" spans="1:51" ht="23.45" customHeight="1">
      <c r="A43" s="133"/>
      <c r="B43" s="200"/>
      <c r="C43" s="324" t="s">
        <v>545</v>
      </c>
      <c r="D43" s="393" t="s">
        <v>7462</v>
      </c>
      <c r="E43" s="499" t="s">
        <v>7463</v>
      </c>
      <c r="F43" s="324" t="s">
        <v>545</v>
      </c>
      <c r="G43" s="393" t="s">
        <v>7464</v>
      </c>
      <c r="H43" s="393" t="s">
        <v>7465</v>
      </c>
      <c r="I43" s="393" t="s">
        <v>7902</v>
      </c>
      <c r="J43" s="393" t="s">
        <v>4978</v>
      </c>
      <c r="K43" s="499">
        <v>16658</v>
      </c>
      <c r="L43" s="499"/>
      <c r="M43" s="499">
        <v>16658</v>
      </c>
      <c r="N43" s="393" t="s">
        <v>176</v>
      </c>
      <c r="O43" s="324" t="s">
        <v>966</v>
      </c>
      <c r="P43" s="499">
        <v>16658</v>
      </c>
      <c r="Q43" s="499">
        <v>18</v>
      </c>
      <c r="R43" s="499"/>
      <c r="S43" s="499"/>
      <c r="T43" s="393"/>
      <c r="U43" s="393"/>
      <c r="V43" s="314"/>
      <c r="W43" s="324">
        <v>2002</v>
      </c>
      <c r="X43" s="393">
        <v>1500</v>
      </c>
      <c r="Y43" s="393"/>
      <c r="Z43" s="393"/>
      <c r="AA43" s="393"/>
      <c r="AB43" s="393"/>
      <c r="AC43" s="499">
        <v>1500</v>
      </c>
      <c r="AD43" s="324"/>
      <c r="AE43" s="324"/>
      <c r="AF43" s="393"/>
      <c r="AG43" s="393"/>
      <c r="AH43" s="393" t="s">
        <v>7466</v>
      </c>
      <c r="AI43" s="393"/>
      <c r="AJ43" s="393"/>
      <c r="AK43" s="393" t="s">
        <v>7467</v>
      </c>
      <c r="AL43" s="393"/>
      <c r="AM43" s="393"/>
      <c r="AN43" s="393"/>
      <c r="AO43" s="393"/>
      <c r="AP43" s="393"/>
      <c r="AQ43" s="393"/>
      <c r="AR43" s="393"/>
      <c r="AS43" s="393"/>
      <c r="AT43" s="393"/>
      <c r="AU43" s="393"/>
      <c r="AV43" s="393"/>
      <c r="AW43" s="393"/>
      <c r="AX43" s="393"/>
      <c r="AY43" s="393"/>
    </row>
    <row r="44" spans="1:51" ht="23.45" customHeight="1">
      <c r="A44" s="164">
        <v>20</v>
      </c>
      <c r="B44" s="200"/>
      <c r="C44" s="346" t="s">
        <v>713</v>
      </c>
      <c r="D44" s="346" t="s">
        <v>7468</v>
      </c>
      <c r="E44" s="498" t="s">
        <v>7469</v>
      </c>
      <c r="F44" s="346" t="s">
        <v>64</v>
      </c>
      <c r="G44" s="346" t="s">
        <v>7470</v>
      </c>
      <c r="H44" s="346"/>
      <c r="I44" s="346" t="s">
        <v>713</v>
      </c>
      <c r="J44" s="346">
        <v>1</v>
      </c>
      <c r="K44" s="498">
        <v>4000</v>
      </c>
      <c r="L44" s="498"/>
      <c r="M44" s="498">
        <v>4000</v>
      </c>
      <c r="N44" s="346" t="s">
        <v>176</v>
      </c>
      <c r="O44" s="346" t="s">
        <v>177</v>
      </c>
      <c r="P44" s="498">
        <v>4000</v>
      </c>
      <c r="Q44" s="498">
        <v>4</v>
      </c>
      <c r="R44" s="498"/>
      <c r="S44" s="498"/>
      <c r="T44" s="346"/>
      <c r="U44" s="346"/>
      <c r="V44" s="314"/>
      <c r="W44" s="346">
        <v>1990</v>
      </c>
      <c r="X44" s="511"/>
      <c r="Y44" s="393"/>
      <c r="Z44" s="393"/>
      <c r="AA44" s="393"/>
      <c r="AB44" s="393"/>
      <c r="AC44" s="499">
        <v>200</v>
      </c>
      <c r="AD44" s="393"/>
      <c r="AE44" s="393"/>
      <c r="AF44" s="393"/>
      <c r="AG44" s="393"/>
      <c r="AH44" s="393"/>
      <c r="AI44" s="393"/>
      <c r="AJ44" s="393"/>
      <c r="AK44" s="393"/>
      <c r="AL44" s="393"/>
      <c r="AM44" s="393"/>
      <c r="AN44" s="393"/>
      <c r="AO44" s="393"/>
      <c r="AP44" s="393"/>
      <c r="AQ44" s="393"/>
      <c r="AR44" s="393"/>
      <c r="AS44" s="393"/>
      <c r="AT44" s="393"/>
      <c r="AU44" s="393"/>
      <c r="AV44" s="393"/>
      <c r="AW44" s="393"/>
      <c r="AX44" s="393"/>
      <c r="AY44" s="393"/>
    </row>
    <row r="45" spans="1:51" ht="23.45" customHeight="1">
      <c r="A45" s="133"/>
      <c r="B45" s="221"/>
      <c r="C45" s="324" t="s">
        <v>713</v>
      </c>
      <c r="D45" s="393" t="s">
        <v>7471</v>
      </c>
      <c r="E45" s="499" t="s">
        <v>7472</v>
      </c>
      <c r="F45" s="324" t="s">
        <v>713</v>
      </c>
      <c r="G45" s="393" t="s">
        <v>7473</v>
      </c>
      <c r="H45" s="393"/>
      <c r="I45" s="393" t="s">
        <v>713</v>
      </c>
      <c r="J45" s="393">
        <v>1</v>
      </c>
      <c r="K45" s="499">
        <v>22690</v>
      </c>
      <c r="L45" s="499"/>
      <c r="M45" s="499">
        <v>2340</v>
      </c>
      <c r="N45" s="393" t="s">
        <v>176</v>
      </c>
      <c r="O45" s="324" t="s">
        <v>7474</v>
      </c>
      <c r="P45" s="499">
        <v>22690</v>
      </c>
      <c r="Q45" s="499">
        <v>6</v>
      </c>
      <c r="R45" s="499"/>
      <c r="S45" s="499"/>
      <c r="T45" s="393"/>
      <c r="U45" s="393"/>
      <c r="V45" s="314"/>
      <c r="W45" s="324">
        <v>2002</v>
      </c>
      <c r="X45" s="393">
        <v>730</v>
      </c>
      <c r="Y45" s="393"/>
      <c r="Z45" s="393"/>
      <c r="AA45" s="393"/>
      <c r="AB45" s="393"/>
      <c r="AC45" s="499">
        <v>730</v>
      </c>
      <c r="AD45" s="324"/>
      <c r="AE45" s="324"/>
      <c r="AF45" s="393"/>
      <c r="AG45" s="393"/>
      <c r="AH45" s="393">
        <v>8</v>
      </c>
      <c r="AI45" s="393"/>
      <c r="AJ45" s="393">
        <v>74</v>
      </c>
      <c r="AK45" s="393"/>
      <c r="AL45" s="393"/>
      <c r="AM45" s="393"/>
      <c r="AN45" s="393"/>
      <c r="AO45" s="393"/>
      <c r="AP45" s="393"/>
      <c r="AQ45" s="393"/>
      <c r="AR45" s="393"/>
      <c r="AS45" s="393"/>
      <c r="AT45" s="393"/>
      <c r="AU45" s="393"/>
      <c r="AV45" s="393"/>
      <c r="AW45" s="393"/>
      <c r="AX45" s="393"/>
      <c r="AY45" s="393"/>
    </row>
    <row r="46" spans="1:51" ht="23.45" customHeight="1">
      <c r="A46" s="133"/>
      <c r="B46" s="221"/>
      <c r="C46" s="324" t="s">
        <v>713</v>
      </c>
      <c r="D46" s="393"/>
      <c r="E46" s="499" t="s">
        <v>16030</v>
      </c>
      <c r="F46" s="324" t="s">
        <v>12479</v>
      </c>
      <c r="G46" s="393"/>
      <c r="H46" s="393"/>
      <c r="I46" s="393" t="s">
        <v>713</v>
      </c>
      <c r="J46" s="393"/>
      <c r="K46" s="499">
        <v>715</v>
      </c>
      <c r="L46" s="499"/>
      <c r="M46" s="499">
        <v>1231</v>
      </c>
      <c r="N46" s="393"/>
      <c r="O46" s="324" t="s">
        <v>160</v>
      </c>
      <c r="P46" s="499">
        <v>1231</v>
      </c>
      <c r="Q46" s="499">
        <v>2</v>
      </c>
      <c r="R46" s="499"/>
      <c r="S46" s="499"/>
      <c r="T46" s="393"/>
      <c r="U46" s="393"/>
      <c r="V46" s="314"/>
      <c r="W46" s="324">
        <v>2021</v>
      </c>
      <c r="X46" s="324">
        <v>2021</v>
      </c>
      <c r="Y46" s="324">
        <v>2021</v>
      </c>
      <c r="Z46" s="393"/>
      <c r="AA46" s="393"/>
      <c r="AB46" s="393"/>
      <c r="AC46" s="499"/>
      <c r="AD46" s="324"/>
      <c r="AE46" s="324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3"/>
      <c r="AQ46" s="393"/>
      <c r="AR46" s="393"/>
      <c r="AS46" s="393"/>
      <c r="AT46" s="393"/>
      <c r="AU46" s="393"/>
      <c r="AV46" s="393"/>
      <c r="AW46" s="393"/>
      <c r="AX46" s="393"/>
      <c r="AY46" s="393" t="s">
        <v>16031</v>
      </c>
    </row>
    <row r="47" spans="1:51" ht="23.45" customHeight="1">
      <c r="A47" s="133">
        <v>21</v>
      </c>
      <c r="B47" s="221"/>
      <c r="C47" s="324" t="s">
        <v>713</v>
      </c>
      <c r="D47" s="393"/>
      <c r="E47" s="499" t="s">
        <v>16032</v>
      </c>
      <c r="F47" s="324" t="s">
        <v>12479</v>
      </c>
      <c r="G47" s="393"/>
      <c r="H47" s="393"/>
      <c r="I47" s="393" t="s">
        <v>713</v>
      </c>
      <c r="J47" s="393"/>
      <c r="K47" s="499">
        <v>765</v>
      </c>
      <c r="L47" s="499"/>
      <c r="M47" s="499">
        <v>765</v>
      </c>
      <c r="N47" s="393"/>
      <c r="O47" s="324" t="s">
        <v>1979</v>
      </c>
      <c r="P47" s="499">
        <v>765</v>
      </c>
      <c r="Q47" s="499">
        <v>1</v>
      </c>
      <c r="R47" s="499"/>
      <c r="S47" s="499"/>
      <c r="T47" s="393"/>
      <c r="U47" s="393"/>
      <c r="V47" s="314"/>
      <c r="W47" s="324">
        <v>2020</v>
      </c>
      <c r="X47" s="324">
        <v>2020</v>
      </c>
      <c r="Y47" s="324">
        <v>2020</v>
      </c>
      <c r="Z47" s="393"/>
      <c r="AA47" s="393"/>
      <c r="AB47" s="393"/>
      <c r="AC47" s="499"/>
      <c r="AD47" s="324"/>
      <c r="AE47" s="324"/>
      <c r="AF47" s="393"/>
      <c r="AG47" s="393"/>
      <c r="AH47" s="393"/>
      <c r="AI47" s="393"/>
      <c r="AJ47" s="393"/>
      <c r="AK47" s="393"/>
      <c r="AL47" s="393"/>
      <c r="AM47" s="393"/>
      <c r="AN47" s="393"/>
      <c r="AO47" s="393"/>
      <c r="AP47" s="393"/>
      <c r="AQ47" s="393"/>
      <c r="AR47" s="393"/>
      <c r="AS47" s="393"/>
      <c r="AT47" s="393"/>
      <c r="AU47" s="393"/>
      <c r="AV47" s="393"/>
      <c r="AW47" s="393"/>
      <c r="AX47" s="393"/>
      <c r="AY47" s="393" t="s">
        <v>16031</v>
      </c>
    </row>
    <row r="48" spans="1:51" ht="23.45" customHeight="1">
      <c r="A48" s="164">
        <v>24</v>
      </c>
      <c r="B48" s="221"/>
      <c r="C48" s="324" t="s">
        <v>713</v>
      </c>
      <c r="D48" s="393" t="s">
        <v>10127</v>
      </c>
      <c r="E48" s="499" t="s">
        <v>10173</v>
      </c>
      <c r="F48" s="324" t="s">
        <v>64</v>
      </c>
      <c r="G48" s="393" t="s">
        <v>18570</v>
      </c>
      <c r="H48" s="457"/>
      <c r="I48" s="393" t="s">
        <v>11685</v>
      </c>
      <c r="J48" s="393">
        <v>3</v>
      </c>
      <c r="K48" s="499">
        <v>12700</v>
      </c>
      <c r="L48" s="499">
        <v>624</v>
      </c>
      <c r="M48" s="499">
        <v>13324</v>
      </c>
      <c r="N48" s="393"/>
      <c r="O48" s="324" t="s">
        <v>16033</v>
      </c>
      <c r="P48" s="499">
        <v>12700</v>
      </c>
      <c r="Q48" s="499">
        <v>14</v>
      </c>
      <c r="R48" s="499"/>
      <c r="S48" s="499"/>
      <c r="T48" s="393"/>
      <c r="U48" s="393"/>
      <c r="V48" s="314"/>
      <c r="W48" s="324">
        <v>2010</v>
      </c>
      <c r="X48" s="393"/>
      <c r="Y48" s="393"/>
      <c r="Z48" s="393"/>
      <c r="AA48" s="393"/>
      <c r="AB48" s="393"/>
      <c r="AC48" s="499">
        <v>3150</v>
      </c>
      <c r="AD48" s="324"/>
      <c r="AE48" s="324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3"/>
      <c r="AQ48" s="393"/>
      <c r="AR48" s="393"/>
      <c r="AS48" s="393"/>
      <c r="AT48" s="393"/>
      <c r="AU48" s="393"/>
      <c r="AV48" s="393"/>
      <c r="AW48" s="393"/>
      <c r="AX48" s="393"/>
      <c r="AY48" s="393"/>
    </row>
    <row r="49" spans="1:51" ht="23.45" customHeight="1">
      <c r="A49" s="164"/>
      <c r="B49" s="221"/>
      <c r="C49" s="324" t="s">
        <v>7410</v>
      </c>
      <c r="D49" s="393" t="s">
        <v>7475</v>
      </c>
      <c r="E49" s="499" t="s">
        <v>11702</v>
      </c>
      <c r="F49" s="324" t="s">
        <v>13360</v>
      </c>
      <c r="G49" s="393" t="s">
        <v>7476</v>
      </c>
      <c r="H49" s="457"/>
      <c r="I49" s="393" t="s">
        <v>7410</v>
      </c>
      <c r="J49" s="393">
        <v>1</v>
      </c>
      <c r="K49" s="499">
        <v>1764</v>
      </c>
      <c r="L49" s="499"/>
      <c r="M49" s="499">
        <v>1558</v>
      </c>
      <c r="N49" s="393"/>
      <c r="O49" s="324" t="s">
        <v>177</v>
      </c>
      <c r="P49" s="499">
        <v>1558</v>
      </c>
      <c r="Q49" s="499">
        <v>3</v>
      </c>
      <c r="R49" s="499"/>
      <c r="S49" s="499">
        <v>300</v>
      </c>
      <c r="T49" s="393" t="s">
        <v>178</v>
      </c>
      <c r="U49" s="393"/>
      <c r="V49" s="314"/>
      <c r="W49" s="324">
        <v>1989</v>
      </c>
      <c r="X49" s="393"/>
      <c r="Y49" s="393"/>
      <c r="Z49" s="393"/>
      <c r="AA49" s="393"/>
      <c r="AB49" s="393"/>
      <c r="AC49" s="499"/>
      <c r="AD49" s="324" t="s">
        <v>7477</v>
      </c>
      <c r="AE49" s="324"/>
      <c r="AF49" s="393"/>
      <c r="AG49" s="393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3"/>
      <c r="AS49" s="393"/>
      <c r="AT49" s="393"/>
      <c r="AU49" s="393"/>
      <c r="AV49" s="393"/>
      <c r="AW49" s="393"/>
      <c r="AX49" s="393"/>
      <c r="AY49" s="393"/>
    </row>
    <row r="50" spans="1:51" ht="23.45" customHeight="1">
      <c r="A50" s="719">
        <v>25</v>
      </c>
      <c r="B50" s="221"/>
      <c r="C50" s="324" t="s">
        <v>7410</v>
      </c>
      <c r="D50" s="393" t="s">
        <v>10174</v>
      </c>
      <c r="E50" s="499" t="s">
        <v>11703</v>
      </c>
      <c r="F50" s="324" t="s">
        <v>64</v>
      </c>
      <c r="G50" s="393"/>
      <c r="H50" s="457"/>
      <c r="I50" s="393" t="s">
        <v>13374</v>
      </c>
      <c r="J50" s="393"/>
      <c r="K50" s="499">
        <v>2609</v>
      </c>
      <c r="L50" s="499"/>
      <c r="M50" s="499">
        <v>2609</v>
      </c>
      <c r="N50" s="393"/>
      <c r="O50" s="324" t="s">
        <v>177</v>
      </c>
      <c r="P50" s="499">
        <v>2347</v>
      </c>
      <c r="Q50" s="499">
        <v>4</v>
      </c>
      <c r="R50" s="499"/>
      <c r="S50" s="499"/>
      <c r="T50" s="393"/>
      <c r="U50" s="393"/>
      <c r="V50" s="314"/>
      <c r="W50" s="324">
        <v>2000</v>
      </c>
      <c r="X50" s="393"/>
      <c r="Y50" s="393"/>
      <c r="Z50" s="393"/>
      <c r="AA50" s="393"/>
      <c r="AB50" s="393"/>
      <c r="AC50" s="499"/>
      <c r="AD50" s="324"/>
      <c r="AE50" s="324"/>
      <c r="AF50" s="393"/>
      <c r="AG50" s="393"/>
      <c r="AH50" s="393"/>
      <c r="AI50" s="393"/>
      <c r="AJ50" s="393"/>
      <c r="AK50" s="393"/>
      <c r="AL50" s="393"/>
      <c r="AM50" s="393"/>
      <c r="AN50" s="393"/>
      <c r="AO50" s="393"/>
      <c r="AP50" s="393"/>
      <c r="AQ50" s="393"/>
      <c r="AR50" s="393"/>
      <c r="AS50" s="393"/>
      <c r="AT50" s="393"/>
      <c r="AU50" s="393"/>
      <c r="AV50" s="393"/>
      <c r="AW50" s="393"/>
      <c r="AX50" s="393"/>
      <c r="AY50" s="393"/>
    </row>
    <row r="51" spans="1:51" ht="23.45" customHeight="1">
      <c r="A51" s="164">
        <v>26</v>
      </c>
      <c r="B51" s="221"/>
      <c r="C51" s="324" t="s">
        <v>7410</v>
      </c>
      <c r="D51" s="393" t="s">
        <v>10175</v>
      </c>
      <c r="E51" s="499" t="s">
        <v>7478</v>
      </c>
      <c r="F51" s="324" t="s">
        <v>7410</v>
      </c>
      <c r="G51" s="393"/>
      <c r="H51" s="393"/>
      <c r="I51" s="393" t="s">
        <v>7479</v>
      </c>
      <c r="J51" s="393"/>
      <c r="K51" s="499">
        <v>2000</v>
      </c>
      <c r="L51" s="499"/>
      <c r="M51" s="499">
        <v>2900</v>
      </c>
      <c r="N51" s="393"/>
      <c r="O51" s="324" t="s">
        <v>1871</v>
      </c>
      <c r="P51" s="499">
        <v>2000</v>
      </c>
      <c r="Q51" s="499">
        <v>4</v>
      </c>
      <c r="R51" s="499"/>
      <c r="S51" s="499"/>
      <c r="T51" s="393"/>
      <c r="U51" s="393"/>
      <c r="V51" s="314"/>
      <c r="W51" s="324">
        <v>2016</v>
      </c>
      <c r="X51" s="393"/>
      <c r="Y51" s="393"/>
      <c r="Z51" s="393"/>
      <c r="AA51" s="393"/>
      <c r="AB51" s="393"/>
      <c r="AC51" s="499">
        <v>400</v>
      </c>
      <c r="AD51" s="324"/>
      <c r="AE51" s="324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/>
      <c r="AR51" s="393"/>
      <c r="AS51" s="393"/>
      <c r="AT51" s="393"/>
      <c r="AU51" s="393"/>
      <c r="AV51" s="393"/>
      <c r="AW51" s="393"/>
      <c r="AX51" s="393"/>
      <c r="AY51" s="393"/>
    </row>
    <row r="52" spans="1:51" ht="23.45" customHeight="1">
      <c r="A52" s="133"/>
      <c r="B52" s="221"/>
      <c r="C52" s="324" t="s">
        <v>292</v>
      </c>
      <c r="D52" s="393"/>
      <c r="E52" s="499" t="s">
        <v>12397</v>
      </c>
      <c r="F52" s="324" t="s">
        <v>292</v>
      </c>
      <c r="G52" s="393" t="s">
        <v>7425</v>
      </c>
      <c r="H52" s="457" t="s">
        <v>7426</v>
      </c>
      <c r="I52" s="393" t="s">
        <v>7750</v>
      </c>
      <c r="J52" s="393"/>
      <c r="K52" s="499">
        <v>5100</v>
      </c>
      <c r="L52" s="499"/>
      <c r="M52" s="499">
        <v>5100</v>
      </c>
      <c r="N52" s="393"/>
      <c r="O52" s="324" t="s">
        <v>147</v>
      </c>
      <c r="P52" s="499">
        <v>5100</v>
      </c>
      <c r="Q52" s="499">
        <v>7</v>
      </c>
      <c r="R52" s="499"/>
      <c r="S52" s="499"/>
      <c r="T52" s="393"/>
      <c r="U52" s="393"/>
      <c r="V52" s="314"/>
      <c r="W52" s="324">
        <v>2021</v>
      </c>
      <c r="X52" s="393">
        <v>316</v>
      </c>
      <c r="Y52" s="393"/>
      <c r="Z52" s="393"/>
      <c r="AA52" s="393"/>
      <c r="AB52" s="393"/>
      <c r="AC52" s="499">
        <v>1300</v>
      </c>
      <c r="AD52" s="324"/>
      <c r="AE52" s="324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393"/>
      <c r="AR52" s="393"/>
      <c r="AS52" s="393"/>
      <c r="AT52" s="393"/>
      <c r="AU52" s="393"/>
      <c r="AV52" s="393"/>
      <c r="AW52" s="393"/>
      <c r="AX52" s="393"/>
      <c r="AY52" s="393"/>
    </row>
    <row r="53" spans="1:51" ht="23.45" customHeight="1">
      <c r="A53" s="164">
        <v>28</v>
      </c>
      <c r="B53" s="221"/>
      <c r="C53" s="324" t="s">
        <v>292</v>
      </c>
      <c r="D53" s="393" t="s">
        <v>7482</v>
      </c>
      <c r="E53" s="499" t="s">
        <v>11705</v>
      </c>
      <c r="F53" s="324" t="s">
        <v>292</v>
      </c>
      <c r="G53" s="393" t="s">
        <v>7483</v>
      </c>
      <c r="H53" s="457" t="s">
        <v>7484</v>
      </c>
      <c r="I53" s="393" t="s">
        <v>13463</v>
      </c>
      <c r="J53" s="393" t="s">
        <v>7485</v>
      </c>
      <c r="K53" s="512">
        <v>6000</v>
      </c>
      <c r="L53" s="499"/>
      <c r="M53" s="499">
        <v>1800</v>
      </c>
      <c r="N53" s="393"/>
      <c r="O53" s="324" t="s">
        <v>177</v>
      </c>
      <c r="P53" s="324">
        <v>792</v>
      </c>
      <c r="Q53" s="324">
        <v>3</v>
      </c>
      <c r="R53" s="499"/>
      <c r="S53" s="499"/>
      <c r="T53" s="393"/>
      <c r="U53" s="393"/>
      <c r="V53" s="314"/>
      <c r="W53" s="324">
        <v>1996</v>
      </c>
      <c r="X53" s="393">
        <v>20</v>
      </c>
      <c r="Y53" s="393"/>
      <c r="Z53" s="393"/>
      <c r="AA53" s="393"/>
      <c r="AB53" s="393"/>
      <c r="AC53" s="499">
        <v>1050</v>
      </c>
      <c r="AD53" s="324"/>
      <c r="AE53" s="324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  <c r="AT53" s="393"/>
      <c r="AU53" s="393"/>
      <c r="AV53" s="393"/>
      <c r="AW53" s="393"/>
      <c r="AX53" s="393"/>
      <c r="AY53" s="393"/>
    </row>
    <row r="54" spans="1:51" ht="23.45" customHeight="1">
      <c r="A54" s="133">
        <v>27</v>
      </c>
      <c r="B54" s="221"/>
      <c r="C54" s="324" t="s">
        <v>7480</v>
      </c>
      <c r="D54" s="393"/>
      <c r="E54" s="499" t="s">
        <v>7481</v>
      </c>
      <c r="F54" s="324" t="s">
        <v>7480</v>
      </c>
      <c r="G54" s="393"/>
      <c r="H54" s="457"/>
      <c r="I54" s="393" t="s">
        <v>11704</v>
      </c>
      <c r="J54" s="393"/>
      <c r="K54" s="499">
        <v>5080</v>
      </c>
      <c r="L54" s="499"/>
      <c r="M54" s="499">
        <v>5080</v>
      </c>
      <c r="N54" s="393"/>
      <c r="O54" s="324" t="s">
        <v>290</v>
      </c>
      <c r="P54" s="499">
        <v>3875</v>
      </c>
      <c r="Q54" s="499">
        <v>6</v>
      </c>
      <c r="R54" s="499"/>
      <c r="S54" s="499"/>
      <c r="T54" s="393"/>
      <c r="U54" s="393"/>
      <c r="V54" s="314"/>
      <c r="W54" s="324">
        <v>2010</v>
      </c>
      <c r="X54" s="393"/>
      <c r="Y54" s="393"/>
      <c r="Z54" s="393"/>
      <c r="AA54" s="393"/>
      <c r="AB54" s="393"/>
      <c r="AC54" s="499">
        <v>950</v>
      </c>
      <c r="AD54" s="324"/>
      <c r="AE54" s="324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  <c r="AT54" s="393"/>
      <c r="AU54" s="393"/>
      <c r="AV54" s="393"/>
      <c r="AW54" s="393"/>
      <c r="AX54" s="393"/>
      <c r="AY54" s="393"/>
    </row>
    <row r="55" spans="1:51" ht="23.45" customHeight="1">
      <c r="A55" s="164"/>
      <c r="B55" s="221"/>
      <c r="C55" s="324" t="s">
        <v>7486</v>
      </c>
      <c r="D55" s="393" t="s">
        <v>7487</v>
      </c>
      <c r="E55" s="499" t="s">
        <v>11706</v>
      </c>
      <c r="F55" s="324" t="s">
        <v>64</v>
      </c>
      <c r="G55" s="393" t="s">
        <v>7488</v>
      </c>
      <c r="H55" s="457"/>
      <c r="I55" s="393" t="s">
        <v>2311</v>
      </c>
      <c r="J55" s="393" t="s">
        <v>2971</v>
      </c>
      <c r="K55" s="499">
        <v>5810</v>
      </c>
      <c r="L55" s="499">
        <v>949</v>
      </c>
      <c r="M55" s="499">
        <v>3811</v>
      </c>
      <c r="N55" s="393" t="s">
        <v>176</v>
      </c>
      <c r="O55" s="324" t="s">
        <v>177</v>
      </c>
      <c r="P55" s="499">
        <v>4861</v>
      </c>
      <c r="Q55" s="499">
        <v>7</v>
      </c>
      <c r="R55" s="499"/>
      <c r="S55" s="499"/>
      <c r="T55" s="393" t="s">
        <v>178</v>
      </c>
      <c r="U55" s="393"/>
      <c r="V55" s="314"/>
      <c r="W55" s="324">
        <v>2007</v>
      </c>
      <c r="X55" s="393"/>
      <c r="Y55" s="393"/>
      <c r="Z55" s="393"/>
      <c r="AA55" s="393"/>
      <c r="AB55" s="393"/>
      <c r="AC55" s="499"/>
      <c r="AD55" s="324"/>
      <c r="AE55" s="324"/>
      <c r="AF55" s="393"/>
      <c r="AG55" s="393"/>
      <c r="AH55" s="393">
        <v>1</v>
      </c>
      <c r="AI55" s="393"/>
      <c r="AJ55" s="393"/>
      <c r="AK55" s="393"/>
      <c r="AL55" s="393"/>
      <c r="AM55" s="393"/>
      <c r="AN55" s="393"/>
      <c r="AO55" s="393"/>
      <c r="AP55" s="393"/>
      <c r="AQ55" s="393"/>
      <c r="AR55" s="393"/>
      <c r="AS55" s="393"/>
      <c r="AT55" s="393"/>
      <c r="AU55" s="393"/>
      <c r="AV55" s="393"/>
      <c r="AW55" s="393"/>
      <c r="AX55" s="393"/>
      <c r="AY55" s="393"/>
    </row>
    <row r="56" spans="1:51" ht="23.45" customHeight="1">
      <c r="A56" s="133">
        <v>29</v>
      </c>
      <c r="B56" s="221"/>
      <c r="C56" s="324" t="s">
        <v>7486</v>
      </c>
      <c r="D56" s="393" t="s">
        <v>7489</v>
      </c>
      <c r="E56" s="499" t="s">
        <v>11707</v>
      </c>
      <c r="F56" s="324" t="s">
        <v>64</v>
      </c>
      <c r="G56" s="393" t="s">
        <v>7490</v>
      </c>
      <c r="H56" s="457"/>
      <c r="I56" s="393" t="s">
        <v>2311</v>
      </c>
      <c r="J56" s="393">
        <v>2</v>
      </c>
      <c r="K56" s="499">
        <v>2836</v>
      </c>
      <c r="L56" s="499"/>
      <c r="M56" s="499">
        <v>2825</v>
      </c>
      <c r="N56" s="393" t="s">
        <v>176</v>
      </c>
      <c r="O56" s="324" t="s">
        <v>177</v>
      </c>
      <c r="P56" s="499">
        <v>2830</v>
      </c>
      <c r="Q56" s="499">
        <v>5</v>
      </c>
      <c r="R56" s="499"/>
      <c r="S56" s="499"/>
      <c r="T56" s="393"/>
      <c r="U56" s="393"/>
      <c r="V56" s="314"/>
      <c r="W56" s="324">
        <v>1993</v>
      </c>
      <c r="X56" s="393"/>
      <c r="Y56" s="393">
        <v>150</v>
      </c>
      <c r="Z56" s="393"/>
      <c r="AA56" s="393"/>
      <c r="AB56" s="393"/>
      <c r="AC56" s="499">
        <v>150</v>
      </c>
      <c r="AD56" s="324"/>
      <c r="AE56" s="324"/>
      <c r="AF56" s="393"/>
      <c r="AG56" s="393"/>
      <c r="AH56" s="393">
        <v>5</v>
      </c>
      <c r="AI56" s="393"/>
      <c r="AJ56" s="393"/>
      <c r="AK56" s="393"/>
      <c r="AL56" s="393"/>
      <c r="AM56" s="393"/>
      <c r="AN56" s="393"/>
      <c r="AO56" s="393"/>
      <c r="AP56" s="393"/>
      <c r="AQ56" s="393"/>
      <c r="AR56" s="393"/>
      <c r="AS56" s="393"/>
      <c r="AT56" s="393"/>
      <c r="AU56" s="393"/>
      <c r="AV56" s="393"/>
      <c r="AW56" s="393"/>
      <c r="AX56" s="393"/>
      <c r="AY56" s="393"/>
    </row>
    <row r="57" spans="1:51" ht="23.45" customHeight="1">
      <c r="A57" s="133">
        <v>30</v>
      </c>
      <c r="B57" s="221"/>
      <c r="C57" s="324" t="s">
        <v>7486</v>
      </c>
      <c r="D57" s="513" t="s">
        <v>7491</v>
      </c>
      <c r="E57" s="499" t="s">
        <v>11708</v>
      </c>
      <c r="F57" s="324" t="s">
        <v>7486</v>
      </c>
      <c r="G57" s="513" t="s">
        <v>7492</v>
      </c>
      <c r="H57" s="514"/>
      <c r="I57" s="513" t="s">
        <v>7486</v>
      </c>
      <c r="J57" s="513">
        <v>1</v>
      </c>
      <c r="K57" s="499">
        <v>3600</v>
      </c>
      <c r="L57" s="499">
        <v>148</v>
      </c>
      <c r="M57" s="499">
        <v>3061</v>
      </c>
      <c r="N57" s="513" t="s">
        <v>176</v>
      </c>
      <c r="O57" s="324" t="s">
        <v>177</v>
      </c>
      <c r="P57" s="499">
        <v>3100</v>
      </c>
      <c r="Q57" s="499">
        <v>6</v>
      </c>
      <c r="R57" s="499"/>
      <c r="S57" s="499"/>
      <c r="T57" s="513"/>
      <c r="U57" s="513"/>
      <c r="V57" s="314"/>
      <c r="W57" s="324">
        <v>1979</v>
      </c>
      <c r="X57" s="326"/>
      <c r="Y57" s="326">
        <v>180</v>
      </c>
      <c r="Z57" s="326"/>
      <c r="AA57" s="326"/>
      <c r="AB57" s="326"/>
      <c r="AC57" s="499">
        <v>180</v>
      </c>
      <c r="AD57" s="513"/>
      <c r="AE57" s="513"/>
      <c r="AF57" s="513"/>
      <c r="AG57" s="513"/>
      <c r="AH57" s="513">
        <v>5</v>
      </c>
      <c r="AI57" s="513"/>
      <c r="AJ57" s="513"/>
      <c r="AK57" s="513"/>
      <c r="AL57" s="513"/>
      <c r="AM57" s="513"/>
      <c r="AN57" s="513"/>
      <c r="AO57" s="513"/>
      <c r="AP57" s="513"/>
      <c r="AQ57" s="513"/>
      <c r="AR57" s="513"/>
      <c r="AS57" s="513"/>
      <c r="AT57" s="513"/>
      <c r="AU57" s="513"/>
      <c r="AV57" s="513"/>
      <c r="AW57" s="513"/>
      <c r="AX57" s="513"/>
      <c r="AY57" s="515"/>
    </row>
    <row r="58" spans="1:51" s="215" customFormat="1" ht="23.45" customHeight="1">
      <c r="A58" s="1436">
        <v>31</v>
      </c>
      <c r="B58" s="221"/>
      <c r="C58" s="324" t="s">
        <v>7493</v>
      </c>
      <c r="D58" s="516" t="s">
        <v>10176</v>
      </c>
      <c r="E58" s="499" t="s">
        <v>11709</v>
      </c>
      <c r="F58" s="324" t="s">
        <v>7493</v>
      </c>
      <c r="G58" s="393" t="s">
        <v>7494</v>
      </c>
      <c r="H58" s="393"/>
      <c r="I58" s="393" t="s">
        <v>7548</v>
      </c>
      <c r="J58" s="393" t="s">
        <v>4297</v>
      </c>
      <c r="K58" s="499">
        <v>2354</v>
      </c>
      <c r="L58" s="499"/>
      <c r="M58" s="499">
        <v>2354</v>
      </c>
      <c r="N58" s="393" t="s">
        <v>176</v>
      </c>
      <c r="O58" s="324" t="s">
        <v>1979</v>
      </c>
      <c r="P58" s="499">
        <v>2354</v>
      </c>
      <c r="Q58" s="499">
        <v>4</v>
      </c>
      <c r="R58" s="499"/>
      <c r="S58" s="499"/>
      <c r="T58" s="393"/>
      <c r="U58" s="393"/>
      <c r="V58" s="314"/>
      <c r="W58" s="324">
        <v>1992</v>
      </c>
      <c r="X58" s="393"/>
      <c r="Y58" s="393"/>
      <c r="Z58" s="393"/>
      <c r="AA58" s="393"/>
      <c r="AB58" s="393"/>
      <c r="AC58" s="499">
        <v>115</v>
      </c>
      <c r="AD58" s="324"/>
      <c r="AE58" s="324"/>
      <c r="AF58" s="393"/>
      <c r="AG58" s="393"/>
      <c r="AH58" s="393"/>
      <c r="AI58" s="393"/>
      <c r="AJ58" s="393"/>
      <c r="AK58" s="393"/>
      <c r="AL58" s="393"/>
      <c r="AM58" s="393"/>
      <c r="AN58" s="393"/>
      <c r="AO58" s="393"/>
      <c r="AP58" s="393"/>
      <c r="AQ58" s="393"/>
      <c r="AR58" s="393"/>
      <c r="AS58" s="393"/>
      <c r="AT58" s="393"/>
      <c r="AU58" s="393"/>
      <c r="AV58" s="393"/>
      <c r="AW58" s="393"/>
      <c r="AX58" s="393"/>
      <c r="AY58" s="517"/>
    </row>
    <row r="59" spans="1:51" ht="23.45" customHeight="1">
      <c r="A59" s="164">
        <v>32</v>
      </c>
      <c r="B59" s="221"/>
      <c r="C59" s="324" t="s">
        <v>7493</v>
      </c>
      <c r="D59" s="324" t="s">
        <v>10177</v>
      </c>
      <c r="E59" s="499" t="s">
        <v>11506</v>
      </c>
      <c r="F59" s="324" t="s">
        <v>7493</v>
      </c>
      <c r="G59" s="324"/>
      <c r="H59" s="463"/>
      <c r="I59" s="324" t="s">
        <v>13399</v>
      </c>
      <c r="J59" s="324"/>
      <c r="K59" s="499">
        <v>1177</v>
      </c>
      <c r="L59" s="499"/>
      <c r="M59" s="499">
        <v>1250</v>
      </c>
      <c r="N59" s="324"/>
      <c r="O59" s="324" t="s">
        <v>177</v>
      </c>
      <c r="P59" s="499">
        <v>1250</v>
      </c>
      <c r="Q59" s="499">
        <v>2</v>
      </c>
      <c r="R59" s="499"/>
      <c r="S59" s="499"/>
      <c r="T59" s="324"/>
      <c r="U59" s="324"/>
      <c r="V59" s="314"/>
      <c r="W59" s="324">
        <v>2008</v>
      </c>
      <c r="X59" s="324"/>
      <c r="Y59" s="324"/>
      <c r="Z59" s="324"/>
      <c r="AA59" s="324"/>
      <c r="AB59" s="324"/>
      <c r="AC59" s="499">
        <v>599</v>
      </c>
      <c r="AD59" s="324"/>
      <c r="AE59" s="324"/>
      <c r="AF59" s="324"/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</row>
    <row r="60" spans="1:51" ht="23.45" customHeight="1">
      <c r="A60" s="164"/>
      <c r="B60" s="221"/>
      <c r="C60" s="324" t="s">
        <v>13400</v>
      </c>
      <c r="D60" s="324"/>
      <c r="E60" s="499" t="s">
        <v>13401</v>
      </c>
      <c r="F60" s="324" t="s">
        <v>13400</v>
      </c>
      <c r="G60" s="324"/>
      <c r="H60" s="463"/>
      <c r="I60" s="324" t="s">
        <v>13402</v>
      </c>
      <c r="J60" s="324"/>
      <c r="K60" s="499">
        <v>1866</v>
      </c>
      <c r="L60" s="499"/>
      <c r="M60" s="499">
        <v>1866</v>
      </c>
      <c r="N60" s="324"/>
      <c r="O60" s="324" t="s">
        <v>1979</v>
      </c>
      <c r="P60" s="499">
        <v>1866</v>
      </c>
      <c r="Q60" s="499">
        <v>3</v>
      </c>
      <c r="R60" s="499"/>
      <c r="S60" s="499"/>
      <c r="T60" s="324"/>
      <c r="U60" s="324"/>
      <c r="V60" s="314"/>
      <c r="W60" s="324">
        <v>2008</v>
      </c>
      <c r="X60" s="324"/>
      <c r="Y60" s="324"/>
      <c r="Z60" s="324"/>
      <c r="AA60" s="324"/>
      <c r="AB60" s="324"/>
      <c r="AC60" s="499"/>
      <c r="AD60" s="324"/>
      <c r="AE60" s="324"/>
      <c r="AF60" s="324"/>
      <c r="AG60" s="324"/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 t="s">
        <v>1790</v>
      </c>
    </row>
    <row r="61" spans="1:51" ht="23.45" customHeight="1">
      <c r="A61" s="133">
        <v>33</v>
      </c>
      <c r="B61" s="221"/>
      <c r="C61" s="324" t="s">
        <v>7495</v>
      </c>
      <c r="D61" s="324"/>
      <c r="E61" s="499" t="s">
        <v>11710</v>
      </c>
      <c r="F61" s="324" t="s">
        <v>64</v>
      </c>
      <c r="G61" s="324" t="s">
        <v>7425</v>
      </c>
      <c r="H61" s="324" t="s">
        <v>7426</v>
      </c>
      <c r="I61" s="393" t="s">
        <v>13448</v>
      </c>
      <c r="J61" s="324"/>
      <c r="K61" s="499">
        <v>1304</v>
      </c>
      <c r="L61" s="499"/>
      <c r="M61" s="499">
        <v>3257</v>
      </c>
      <c r="N61" s="324"/>
      <c r="O61" s="324" t="s">
        <v>177</v>
      </c>
      <c r="P61" s="499">
        <v>1304</v>
      </c>
      <c r="Q61" s="499">
        <v>6</v>
      </c>
      <c r="R61" s="499"/>
      <c r="S61" s="499"/>
      <c r="T61" s="324"/>
      <c r="U61" s="324"/>
      <c r="V61" s="314"/>
      <c r="W61" s="324">
        <v>2009</v>
      </c>
      <c r="X61" s="324">
        <v>158</v>
      </c>
      <c r="Y61" s="324"/>
      <c r="Z61" s="324"/>
      <c r="AA61" s="324"/>
      <c r="AB61" s="324"/>
      <c r="AC61" s="499">
        <v>158</v>
      </c>
      <c r="AD61" s="324"/>
      <c r="AE61" s="324"/>
      <c r="AF61" s="324"/>
      <c r="AG61" s="324"/>
      <c r="AH61" s="324"/>
      <c r="AI61" s="324"/>
      <c r="AJ61" s="324"/>
      <c r="AK61" s="324"/>
      <c r="AL61" s="324"/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</row>
    <row r="62" spans="1:51" ht="23.45" customHeight="1">
      <c r="A62" s="133">
        <v>34</v>
      </c>
      <c r="B62" s="200"/>
      <c r="C62" s="324" t="s">
        <v>7495</v>
      </c>
      <c r="D62" s="393" t="s">
        <v>7496</v>
      </c>
      <c r="E62" s="499" t="s">
        <v>11507</v>
      </c>
      <c r="F62" s="324" t="s">
        <v>64</v>
      </c>
      <c r="G62" s="393" t="s">
        <v>7488</v>
      </c>
      <c r="H62" s="457"/>
      <c r="I62" s="324" t="s">
        <v>11508</v>
      </c>
      <c r="J62" s="393">
        <v>1</v>
      </c>
      <c r="K62" s="499">
        <v>7863</v>
      </c>
      <c r="L62" s="499">
        <v>709</v>
      </c>
      <c r="M62" s="499">
        <v>7863</v>
      </c>
      <c r="N62" s="393" t="s">
        <v>7497</v>
      </c>
      <c r="O62" s="324" t="s">
        <v>1979</v>
      </c>
      <c r="P62" s="499">
        <v>7863</v>
      </c>
      <c r="Q62" s="499">
        <v>11</v>
      </c>
      <c r="R62" s="499"/>
      <c r="S62" s="499"/>
      <c r="T62" s="393">
        <v>0</v>
      </c>
      <c r="U62" s="393">
        <v>0</v>
      </c>
      <c r="V62" s="314"/>
      <c r="W62" s="324">
        <v>1991</v>
      </c>
      <c r="X62" s="393"/>
      <c r="Y62" s="393"/>
      <c r="Z62" s="393"/>
      <c r="AA62" s="393"/>
      <c r="AB62" s="393"/>
      <c r="AC62" s="499">
        <v>1697</v>
      </c>
      <c r="AD62" s="324"/>
      <c r="AE62" s="324"/>
      <c r="AF62" s="393"/>
      <c r="AG62" s="393"/>
      <c r="AH62" s="393">
        <v>1</v>
      </c>
      <c r="AI62" s="393"/>
      <c r="AJ62" s="393"/>
      <c r="AK62" s="393" t="s">
        <v>7498</v>
      </c>
      <c r="AL62" s="393"/>
      <c r="AM62" s="393"/>
      <c r="AN62" s="393"/>
      <c r="AO62" s="393"/>
      <c r="AP62" s="393"/>
      <c r="AQ62" s="393"/>
      <c r="AR62" s="393"/>
      <c r="AS62" s="393"/>
      <c r="AT62" s="393"/>
      <c r="AU62" s="393"/>
      <c r="AV62" s="393"/>
      <c r="AW62" s="393"/>
      <c r="AX62" s="393"/>
      <c r="AY62" s="393"/>
    </row>
    <row r="63" spans="1:51" ht="23.45" customHeight="1">
      <c r="A63" s="133">
        <v>35</v>
      </c>
      <c r="B63" s="221"/>
      <c r="C63" s="346" t="s">
        <v>7495</v>
      </c>
      <c r="D63" s="346" t="s">
        <v>10149</v>
      </c>
      <c r="E63" s="345" t="s">
        <v>11711</v>
      </c>
      <c r="F63" s="346" t="s">
        <v>7495</v>
      </c>
      <c r="G63" s="346"/>
      <c r="H63" s="346"/>
      <c r="I63" s="346" t="s">
        <v>11509</v>
      </c>
      <c r="J63" s="346"/>
      <c r="K63" s="345">
        <v>56000</v>
      </c>
      <c r="L63" s="345"/>
      <c r="M63" s="345">
        <v>56000</v>
      </c>
      <c r="N63" s="346"/>
      <c r="O63" s="346" t="s">
        <v>1979</v>
      </c>
      <c r="P63" s="345">
        <v>7308</v>
      </c>
      <c r="Q63" s="345">
        <v>12</v>
      </c>
      <c r="R63" s="345"/>
      <c r="S63" s="345"/>
      <c r="T63" s="346"/>
      <c r="U63" s="346"/>
      <c r="V63" s="314"/>
      <c r="W63" s="346">
        <v>2005</v>
      </c>
      <c r="X63" s="511"/>
      <c r="Y63" s="393"/>
      <c r="Z63" s="393"/>
      <c r="AA63" s="393"/>
      <c r="AB63" s="393"/>
      <c r="AC63" s="327">
        <v>8527</v>
      </c>
      <c r="AD63" s="393"/>
      <c r="AE63" s="393"/>
      <c r="AF63" s="393"/>
      <c r="AG63" s="393"/>
      <c r="AH63" s="393"/>
      <c r="AI63" s="393"/>
      <c r="AJ63" s="393"/>
      <c r="AK63" s="393"/>
      <c r="AL63" s="393"/>
      <c r="AM63" s="393"/>
      <c r="AN63" s="393"/>
      <c r="AO63" s="393"/>
      <c r="AP63" s="393"/>
      <c r="AQ63" s="393"/>
      <c r="AR63" s="393"/>
      <c r="AS63" s="393"/>
      <c r="AT63" s="393"/>
      <c r="AU63" s="393"/>
      <c r="AV63" s="393"/>
      <c r="AW63" s="393"/>
      <c r="AX63" s="393"/>
      <c r="AY63" s="393"/>
    </row>
    <row r="64" spans="1:51" ht="23.45" customHeight="1">
      <c r="A64" s="133"/>
      <c r="B64" s="221"/>
      <c r="C64" s="324" t="s">
        <v>7495</v>
      </c>
      <c r="D64" s="393" t="s">
        <v>10178</v>
      </c>
      <c r="E64" s="327" t="s">
        <v>11712</v>
      </c>
      <c r="F64" s="324" t="s">
        <v>7495</v>
      </c>
      <c r="G64" s="393"/>
      <c r="H64" s="457"/>
      <c r="I64" s="393" t="s">
        <v>11508</v>
      </c>
      <c r="J64" s="393"/>
      <c r="K64" s="327">
        <v>8730</v>
      </c>
      <c r="L64" s="327"/>
      <c r="M64" s="327">
        <v>8730</v>
      </c>
      <c r="N64" s="393"/>
      <c r="O64" s="324" t="s">
        <v>7500</v>
      </c>
      <c r="P64" s="327">
        <v>3419</v>
      </c>
      <c r="Q64" s="327">
        <v>6</v>
      </c>
      <c r="R64" s="327"/>
      <c r="S64" s="327"/>
      <c r="T64" s="393"/>
      <c r="U64" s="393"/>
      <c r="V64" s="314"/>
      <c r="W64" s="324">
        <v>2012</v>
      </c>
      <c r="X64" s="393"/>
      <c r="Y64" s="393"/>
      <c r="Z64" s="393"/>
      <c r="AA64" s="393"/>
      <c r="AB64" s="393"/>
      <c r="AC64" s="327">
        <v>1220</v>
      </c>
      <c r="AD64" s="324"/>
      <c r="AE64" s="324"/>
      <c r="AF64" s="393"/>
      <c r="AG64" s="393"/>
      <c r="AH64" s="393"/>
      <c r="AI64" s="393"/>
      <c r="AJ64" s="393"/>
      <c r="AK64" s="393"/>
      <c r="AL64" s="393"/>
      <c r="AM64" s="393"/>
      <c r="AN64" s="393"/>
      <c r="AO64" s="393"/>
      <c r="AP64" s="393"/>
      <c r="AQ64" s="393"/>
      <c r="AR64" s="393"/>
      <c r="AS64" s="393"/>
      <c r="AT64" s="393"/>
      <c r="AU64" s="393"/>
      <c r="AV64" s="393"/>
      <c r="AW64" s="393"/>
      <c r="AX64" s="393"/>
      <c r="AY64" s="393"/>
    </row>
    <row r="65" spans="1:51" ht="23.45" customHeight="1">
      <c r="A65" s="133"/>
      <c r="B65" s="221"/>
      <c r="C65" s="324" t="s">
        <v>7501</v>
      </c>
      <c r="D65" s="393" t="s">
        <v>7502</v>
      </c>
      <c r="E65" s="327" t="s">
        <v>7503</v>
      </c>
      <c r="F65" s="324" t="s">
        <v>7501</v>
      </c>
      <c r="G65" s="393" t="s">
        <v>7504</v>
      </c>
      <c r="H65" s="457" t="s">
        <v>7505</v>
      </c>
      <c r="I65" s="393" t="s">
        <v>7506</v>
      </c>
      <c r="J65" s="393">
        <v>2</v>
      </c>
      <c r="K65" s="327">
        <v>3251</v>
      </c>
      <c r="L65" s="327">
        <v>59</v>
      </c>
      <c r="M65" s="327">
        <v>2500</v>
      </c>
      <c r="N65" s="393" t="s">
        <v>176</v>
      </c>
      <c r="O65" s="324" t="s">
        <v>177</v>
      </c>
      <c r="P65" s="327">
        <v>2500</v>
      </c>
      <c r="Q65" s="327">
        <v>4</v>
      </c>
      <c r="R65" s="327"/>
      <c r="S65" s="327"/>
      <c r="T65" s="393">
        <v>0</v>
      </c>
      <c r="U65" s="393">
        <v>0</v>
      </c>
      <c r="V65" s="314"/>
      <c r="W65" s="324">
        <v>1994</v>
      </c>
      <c r="X65" s="393">
        <v>90</v>
      </c>
      <c r="Y65" s="393"/>
      <c r="Z65" s="393"/>
      <c r="AA65" s="393"/>
      <c r="AB65" s="393"/>
      <c r="AC65" s="327">
        <v>90</v>
      </c>
      <c r="AD65" s="324"/>
      <c r="AE65" s="324"/>
      <c r="AF65" s="393"/>
      <c r="AG65" s="393"/>
      <c r="AH65" s="393">
        <v>2</v>
      </c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393"/>
      <c r="AV65" s="393"/>
      <c r="AW65" s="393"/>
      <c r="AX65" s="393"/>
      <c r="AY65" s="393"/>
    </row>
    <row r="66" spans="1:51" ht="23.45" customHeight="1">
      <c r="A66" s="133"/>
      <c r="B66" s="221"/>
      <c r="C66" s="324" t="s">
        <v>7501</v>
      </c>
      <c r="D66" s="393" t="s">
        <v>7507</v>
      </c>
      <c r="E66" s="327" t="s">
        <v>7508</v>
      </c>
      <c r="F66" s="324" t="s">
        <v>7501</v>
      </c>
      <c r="G66" s="393" t="s">
        <v>7509</v>
      </c>
      <c r="H66" s="457" t="s">
        <v>7505</v>
      </c>
      <c r="I66" s="393" t="s">
        <v>7506</v>
      </c>
      <c r="J66" s="393">
        <v>2</v>
      </c>
      <c r="K66" s="327">
        <v>1670</v>
      </c>
      <c r="L66" s="327">
        <v>34</v>
      </c>
      <c r="M66" s="327">
        <v>1500</v>
      </c>
      <c r="N66" s="393" t="s">
        <v>176</v>
      </c>
      <c r="O66" s="324" t="s">
        <v>177</v>
      </c>
      <c r="P66" s="327">
        <v>1500</v>
      </c>
      <c r="Q66" s="327">
        <v>3</v>
      </c>
      <c r="R66" s="327"/>
      <c r="S66" s="327"/>
      <c r="T66" s="393">
        <v>0</v>
      </c>
      <c r="U66" s="393">
        <v>0</v>
      </c>
      <c r="V66" s="314"/>
      <c r="W66" s="324">
        <v>1990</v>
      </c>
      <c r="X66" s="393">
        <v>60</v>
      </c>
      <c r="Y66" s="393"/>
      <c r="Z66" s="393"/>
      <c r="AA66" s="393"/>
      <c r="AB66" s="393"/>
      <c r="AC66" s="327">
        <v>60</v>
      </c>
      <c r="AD66" s="324"/>
      <c r="AE66" s="324"/>
      <c r="AF66" s="393"/>
      <c r="AG66" s="393"/>
      <c r="AH66" s="393">
        <v>0</v>
      </c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</row>
    <row r="67" spans="1:51" ht="23.45" customHeight="1">
      <c r="A67" s="133"/>
      <c r="B67" s="221"/>
      <c r="C67" s="324" t="s">
        <v>7501</v>
      </c>
      <c r="D67" s="393" t="s">
        <v>7507</v>
      </c>
      <c r="E67" s="327" t="s">
        <v>16034</v>
      </c>
      <c r="F67" s="324" t="s">
        <v>7501</v>
      </c>
      <c r="G67" s="393" t="s">
        <v>7509</v>
      </c>
      <c r="H67" s="457" t="s">
        <v>7505</v>
      </c>
      <c r="I67" s="393" t="s">
        <v>7506</v>
      </c>
      <c r="J67" s="393">
        <v>2</v>
      </c>
      <c r="K67" s="327">
        <v>2440</v>
      </c>
      <c r="L67" s="327">
        <v>0</v>
      </c>
      <c r="M67" s="327">
        <v>2440</v>
      </c>
      <c r="N67" s="393" t="s">
        <v>176</v>
      </c>
      <c r="O67" s="324" t="s">
        <v>1979</v>
      </c>
      <c r="P67" s="327">
        <v>1670</v>
      </c>
      <c r="Q67" s="327">
        <v>4</v>
      </c>
      <c r="R67" s="327"/>
      <c r="S67" s="327"/>
      <c r="T67" s="393">
        <v>0</v>
      </c>
      <c r="U67" s="393">
        <v>0</v>
      </c>
      <c r="V67" s="314"/>
      <c r="W67" s="324">
        <v>2023</v>
      </c>
      <c r="X67" s="393">
        <v>60</v>
      </c>
      <c r="Y67" s="393"/>
      <c r="Z67" s="393"/>
      <c r="AA67" s="393"/>
      <c r="AB67" s="393"/>
      <c r="AC67" s="327"/>
      <c r="AD67" s="324"/>
      <c r="AE67" s="324"/>
      <c r="AF67" s="393"/>
      <c r="AG67" s="393"/>
      <c r="AH67" s="393">
        <v>0</v>
      </c>
      <c r="AI67" s="393"/>
      <c r="AJ67" s="393"/>
      <c r="AK67" s="393"/>
      <c r="AL67" s="393"/>
      <c r="AM67" s="393"/>
      <c r="AN67" s="393"/>
      <c r="AO67" s="393"/>
      <c r="AP67" s="393"/>
      <c r="AQ67" s="393"/>
      <c r="AR67" s="393"/>
      <c r="AS67" s="393"/>
      <c r="AT67" s="393"/>
      <c r="AU67" s="393"/>
      <c r="AV67" s="393"/>
      <c r="AW67" s="393"/>
      <c r="AX67" s="393"/>
      <c r="AY67" s="393" t="s">
        <v>13406</v>
      </c>
    </row>
    <row r="68" spans="1:51" ht="23.45" customHeight="1">
      <c r="A68" s="133"/>
      <c r="B68" s="221"/>
      <c r="C68" s="324" t="s">
        <v>7501</v>
      </c>
      <c r="D68" s="393" t="s">
        <v>10179</v>
      </c>
      <c r="E68" s="327" t="s">
        <v>26561</v>
      </c>
      <c r="F68" s="324" t="s">
        <v>64</v>
      </c>
      <c r="G68" s="393"/>
      <c r="H68" s="457"/>
      <c r="I68" s="393" t="s">
        <v>7501</v>
      </c>
      <c r="J68" s="393"/>
      <c r="K68" s="327">
        <v>1400</v>
      </c>
      <c r="L68" s="327"/>
      <c r="M68" s="327">
        <v>1240</v>
      </c>
      <c r="N68" s="393"/>
      <c r="O68" s="324" t="s">
        <v>7510</v>
      </c>
      <c r="P68" s="327"/>
      <c r="Q68" s="327">
        <v>2</v>
      </c>
      <c r="R68" s="327"/>
      <c r="S68" s="327"/>
      <c r="T68" s="393"/>
      <c r="U68" s="393"/>
      <c r="V68" s="314"/>
      <c r="W68" s="324">
        <v>2008</v>
      </c>
      <c r="X68" s="393"/>
      <c r="Y68" s="393"/>
      <c r="Z68" s="393"/>
      <c r="AA68" s="393"/>
      <c r="AB68" s="393"/>
      <c r="AC68" s="327">
        <v>240</v>
      </c>
      <c r="AD68" s="324"/>
      <c r="AE68" s="324"/>
      <c r="AF68" s="393"/>
      <c r="AG68" s="393"/>
      <c r="AH68" s="393"/>
      <c r="AI68" s="393"/>
      <c r="AJ68" s="393"/>
      <c r="AK68" s="393"/>
      <c r="AL68" s="393"/>
      <c r="AM68" s="393"/>
      <c r="AN68" s="393"/>
      <c r="AO68" s="393"/>
      <c r="AP68" s="393"/>
      <c r="AQ68" s="393"/>
      <c r="AR68" s="393"/>
      <c r="AS68" s="393"/>
      <c r="AT68" s="393"/>
      <c r="AU68" s="393"/>
      <c r="AV68" s="393"/>
      <c r="AW68" s="393"/>
      <c r="AX68" s="393"/>
      <c r="AY68" s="393"/>
    </row>
    <row r="69" spans="1:51" ht="23.45" customHeight="1">
      <c r="A69" s="133" t="s">
        <v>150</v>
      </c>
      <c r="B69" s="221"/>
      <c r="C69" s="324" t="s">
        <v>7501</v>
      </c>
      <c r="D69" s="393" t="s">
        <v>10153</v>
      </c>
      <c r="E69" s="499" t="s">
        <v>10180</v>
      </c>
      <c r="F69" s="324" t="s">
        <v>64</v>
      </c>
      <c r="G69" s="393" t="s">
        <v>64</v>
      </c>
      <c r="H69" s="457" t="s">
        <v>7422</v>
      </c>
      <c r="I69" s="393" t="s">
        <v>11685</v>
      </c>
      <c r="J69" s="393">
        <v>3</v>
      </c>
      <c r="K69" s="499">
        <v>2367</v>
      </c>
      <c r="L69" s="499"/>
      <c r="M69" s="499">
        <v>2367</v>
      </c>
      <c r="N69" s="393"/>
      <c r="O69" s="324" t="s">
        <v>290</v>
      </c>
      <c r="P69" s="499">
        <v>792</v>
      </c>
      <c r="Q69" s="499">
        <v>3</v>
      </c>
      <c r="R69" s="499"/>
      <c r="S69" s="499"/>
      <c r="T69" s="393"/>
      <c r="U69" s="393"/>
      <c r="V69" s="314"/>
      <c r="W69" s="324">
        <v>2010</v>
      </c>
      <c r="X69" s="393">
        <v>261</v>
      </c>
      <c r="Y69" s="393"/>
      <c r="Z69" s="393"/>
      <c r="AA69" s="393"/>
      <c r="AB69" s="393"/>
      <c r="AC69" s="499"/>
      <c r="AD69" s="324"/>
      <c r="AE69" s="324"/>
      <c r="AF69" s="393"/>
      <c r="AG69" s="393"/>
      <c r="AH69" s="393">
        <v>9</v>
      </c>
      <c r="AI69" s="393">
        <v>500</v>
      </c>
      <c r="AJ69" s="393">
        <v>4865</v>
      </c>
      <c r="AK69" s="393"/>
      <c r="AL69" s="393"/>
      <c r="AM69" s="393"/>
      <c r="AN69" s="393"/>
      <c r="AO69" s="393"/>
      <c r="AP69" s="393"/>
      <c r="AQ69" s="393"/>
      <c r="AR69" s="393"/>
      <c r="AS69" s="393"/>
      <c r="AT69" s="393"/>
      <c r="AU69" s="393"/>
      <c r="AV69" s="393"/>
      <c r="AW69" s="393"/>
      <c r="AX69" s="393"/>
      <c r="AY69" s="393"/>
    </row>
    <row r="70" spans="1:51" ht="23.45" customHeight="1">
      <c r="A70" s="133"/>
      <c r="B70" s="221"/>
      <c r="C70" s="324" t="s">
        <v>7501</v>
      </c>
      <c r="D70" s="393" t="s">
        <v>10153</v>
      </c>
      <c r="E70" s="499" t="s">
        <v>10181</v>
      </c>
      <c r="F70" s="324" t="s">
        <v>64</v>
      </c>
      <c r="G70" s="393" t="s">
        <v>64</v>
      </c>
      <c r="H70" s="457" t="s">
        <v>7422</v>
      </c>
      <c r="I70" s="393" t="s">
        <v>11685</v>
      </c>
      <c r="J70" s="393"/>
      <c r="K70" s="499">
        <v>1232</v>
      </c>
      <c r="L70" s="499"/>
      <c r="M70" s="499">
        <v>1232</v>
      </c>
      <c r="N70" s="393"/>
      <c r="O70" s="324" t="s">
        <v>290</v>
      </c>
      <c r="P70" s="499">
        <v>528</v>
      </c>
      <c r="Q70" s="499">
        <v>2</v>
      </c>
      <c r="R70" s="499"/>
      <c r="S70" s="499"/>
      <c r="T70" s="393" t="s">
        <v>178</v>
      </c>
      <c r="U70" s="393"/>
      <c r="V70" s="314"/>
      <c r="W70" s="324">
        <v>2006</v>
      </c>
      <c r="X70" s="393"/>
      <c r="Y70" s="393"/>
      <c r="Z70" s="393"/>
      <c r="AA70" s="393"/>
      <c r="AB70" s="393"/>
      <c r="AC70" s="499"/>
      <c r="AD70" s="324">
        <v>1974</v>
      </c>
      <c r="AE70" s="324"/>
      <c r="AF70" s="393"/>
      <c r="AG70" s="393"/>
      <c r="AH70" s="393" t="s">
        <v>558</v>
      </c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  <c r="AS70" s="393"/>
      <c r="AT70" s="393"/>
      <c r="AU70" s="393"/>
      <c r="AV70" s="393"/>
      <c r="AW70" s="393"/>
      <c r="AX70" s="393"/>
      <c r="AY70" s="393"/>
    </row>
    <row r="71" spans="1:51" ht="23.45" customHeight="1">
      <c r="A71" s="133"/>
      <c r="B71" s="221"/>
      <c r="C71" s="346" t="s">
        <v>554</v>
      </c>
      <c r="D71" s="346"/>
      <c r="E71" s="498" t="s">
        <v>7511</v>
      </c>
      <c r="F71" s="346" t="s">
        <v>920</v>
      </c>
      <c r="G71" s="346"/>
      <c r="H71" s="346"/>
      <c r="I71" s="346" t="s">
        <v>3330</v>
      </c>
      <c r="J71" s="346"/>
      <c r="K71" s="498">
        <v>9064</v>
      </c>
      <c r="L71" s="498">
        <v>3993</v>
      </c>
      <c r="M71" s="498">
        <v>9064</v>
      </c>
      <c r="N71" s="346"/>
      <c r="O71" s="346" t="s">
        <v>1036</v>
      </c>
      <c r="P71" s="498">
        <v>15453</v>
      </c>
      <c r="Q71" s="498">
        <v>13</v>
      </c>
      <c r="R71" s="498">
        <v>9931</v>
      </c>
      <c r="S71" s="498">
        <v>10000</v>
      </c>
      <c r="T71" s="346"/>
      <c r="U71" s="346"/>
      <c r="V71" s="314"/>
      <c r="W71" s="346">
        <v>1986</v>
      </c>
      <c r="X71" s="511"/>
      <c r="Y71" s="393"/>
      <c r="Z71" s="393"/>
      <c r="AA71" s="393"/>
      <c r="AB71" s="393"/>
      <c r="AC71" s="499">
        <v>5800</v>
      </c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393"/>
      <c r="AP71" s="393"/>
      <c r="AQ71" s="393"/>
      <c r="AR71" s="393"/>
      <c r="AS71" s="393"/>
      <c r="AT71" s="393"/>
      <c r="AU71" s="393"/>
      <c r="AV71" s="393"/>
      <c r="AW71" s="393"/>
      <c r="AX71" s="393"/>
      <c r="AY71" s="393"/>
    </row>
    <row r="72" spans="1:51" ht="23.45" customHeight="1">
      <c r="A72" s="133"/>
      <c r="B72" s="221"/>
      <c r="C72" s="324" t="s">
        <v>554</v>
      </c>
      <c r="D72" s="393"/>
      <c r="E72" s="499" t="s">
        <v>7512</v>
      </c>
      <c r="F72" s="324" t="s">
        <v>920</v>
      </c>
      <c r="G72" s="393"/>
      <c r="H72" s="457"/>
      <c r="I72" s="393" t="s">
        <v>3330</v>
      </c>
      <c r="J72" s="393"/>
      <c r="K72" s="499">
        <v>4994</v>
      </c>
      <c r="L72" s="499">
        <v>5054</v>
      </c>
      <c r="M72" s="499">
        <v>4994</v>
      </c>
      <c r="N72" s="393"/>
      <c r="O72" s="324" t="s">
        <v>1036</v>
      </c>
      <c r="P72" s="499">
        <v>4987</v>
      </c>
      <c r="Q72" s="499">
        <v>4</v>
      </c>
      <c r="R72" s="499"/>
      <c r="S72" s="499"/>
      <c r="T72" s="393"/>
      <c r="U72" s="393"/>
      <c r="V72" s="314"/>
      <c r="W72" s="347">
        <v>2002</v>
      </c>
      <c r="X72" s="393"/>
      <c r="Y72" s="393"/>
      <c r="Z72" s="393"/>
      <c r="AA72" s="393"/>
      <c r="AB72" s="393"/>
      <c r="AC72" s="499">
        <v>1400</v>
      </c>
      <c r="AD72" s="347"/>
      <c r="AE72" s="347"/>
      <c r="AF72" s="393"/>
      <c r="AG72" s="393"/>
      <c r="AH72" s="393"/>
      <c r="AI72" s="393"/>
      <c r="AJ72" s="393"/>
      <c r="AK72" s="393"/>
      <c r="AL72" s="393"/>
      <c r="AM72" s="393"/>
      <c r="AN72" s="393"/>
      <c r="AO72" s="393"/>
      <c r="AP72" s="393"/>
      <c r="AQ72" s="393"/>
      <c r="AR72" s="393"/>
      <c r="AS72" s="393"/>
      <c r="AT72" s="393"/>
      <c r="AU72" s="393"/>
      <c r="AV72" s="393"/>
      <c r="AW72" s="393"/>
      <c r="AX72" s="393"/>
      <c r="AY72" s="393"/>
    </row>
    <row r="73" spans="1:51" ht="23.45" customHeight="1">
      <c r="A73" s="133"/>
      <c r="B73" s="221"/>
      <c r="C73" s="324" t="s">
        <v>554</v>
      </c>
      <c r="D73" s="393" t="s">
        <v>18571</v>
      </c>
      <c r="E73" s="499" t="s">
        <v>11510</v>
      </c>
      <c r="F73" s="324" t="s">
        <v>554</v>
      </c>
      <c r="G73" s="393" t="s">
        <v>15263</v>
      </c>
      <c r="H73" s="457"/>
      <c r="I73" s="393" t="s">
        <v>18549</v>
      </c>
      <c r="J73" s="393"/>
      <c r="K73" s="499">
        <v>1299</v>
      </c>
      <c r="L73" s="499"/>
      <c r="M73" s="499">
        <v>1299</v>
      </c>
      <c r="N73" s="393" t="s">
        <v>176</v>
      </c>
      <c r="O73" s="324" t="s">
        <v>177</v>
      </c>
      <c r="P73" s="499">
        <v>1299</v>
      </c>
      <c r="Q73" s="499">
        <v>2</v>
      </c>
      <c r="R73" s="499"/>
      <c r="S73" s="499"/>
      <c r="T73" s="393"/>
      <c r="U73" s="393"/>
      <c r="V73" s="314"/>
      <c r="W73" s="347">
        <v>1990</v>
      </c>
      <c r="X73" s="393"/>
      <c r="Y73" s="393"/>
      <c r="Z73" s="393"/>
      <c r="AA73" s="393"/>
      <c r="AB73" s="393"/>
      <c r="AC73" s="499"/>
      <c r="AD73" s="347"/>
      <c r="AE73" s="347"/>
      <c r="AF73" s="393"/>
      <c r="AG73" s="393"/>
      <c r="AH73" s="393"/>
      <c r="AI73" s="393"/>
      <c r="AJ73" s="393"/>
      <c r="AK73" s="393"/>
      <c r="AL73" s="393"/>
      <c r="AM73" s="393"/>
      <c r="AN73" s="393"/>
      <c r="AO73" s="393"/>
      <c r="AP73" s="393"/>
      <c r="AQ73" s="393"/>
      <c r="AR73" s="393"/>
      <c r="AS73" s="393"/>
      <c r="AT73" s="393"/>
      <c r="AU73" s="393"/>
      <c r="AV73" s="393"/>
      <c r="AW73" s="393"/>
      <c r="AX73" s="393"/>
      <c r="AY73" s="393"/>
    </row>
    <row r="74" spans="1:51" ht="23.45" customHeight="1">
      <c r="A74" s="1437"/>
      <c r="B74" s="221"/>
      <c r="C74" s="324" t="s">
        <v>554</v>
      </c>
      <c r="D74" s="393" t="s">
        <v>18572</v>
      </c>
      <c r="E74" s="499" t="s">
        <v>18573</v>
      </c>
      <c r="F74" s="324" t="s">
        <v>554</v>
      </c>
      <c r="G74" s="393" t="s">
        <v>18574</v>
      </c>
      <c r="H74" s="457"/>
      <c r="I74" s="393" t="s">
        <v>18549</v>
      </c>
      <c r="J74" s="393"/>
      <c r="K74" s="499">
        <v>7038</v>
      </c>
      <c r="L74" s="499"/>
      <c r="M74" s="499">
        <v>7038</v>
      </c>
      <c r="N74" s="393" t="s">
        <v>176</v>
      </c>
      <c r="O74" s="324" t="s">
        <v>177</v>
      </c>
      <c r="P74" s="499">
        <v>3228</v>
      </c>
      <c r="Q74" s="499">
        <v>6</v>
      </c>
      <c r="R74" s="499"/>
      <c r="S74" s="499"/>
      <c r="T74" s="393"/>
      <c r="U74" s="393"/>
      <c r="V74" s="314"/>
      <c r="W74" s="347">
        <v>1991</v>
      </c>
      <c r="X74" s="393"/>
      <c r="Y74" s="393"/>
      <c r="Z74" s="393"/>
      <c r="AA74" s="393"/>
      <c r="AB74" s="393"/>
      <c r="AC74" s="499"/>
      <c r="AD74" s="324"/>
      <c r="AE74" s="324"/>
      <c r="AF74" s="393"/>
      <c r="AG74" s="393"/>
      <c r="AH74" s="393"/>
      <c r="AI74" s="393"/>
      <c r="AJ74" s="393"/>
      <c r="AK74" s="393"/>
      <c r="AL74" s="393"/>
      <c r="AM74" s="393"/>
      <c r="AN74" s="393"/>
      <c r="AO74" s="393"/>
      <c r="AP74" s="393"/>
      <c r="AQ74" s="393"/>
      <c r="AR74" s="393"/>
      <c r="AS74" s="393"/>
      <c r="AT74" s="393"/>
      <c r="AU74" s="393"/>
      <c r="AV74" s="393"/>
      <c r="AW74" s="393"/>
      <c r="AX74" s="393"/>
      <c r="AY74" s="393"/>
    </row>
    <row r="75" spans="1:51" s="215" customFormat="1" ht="23.45" customHeight="1">
      <c r="A75" s="1436"/>
      <c r="B75" s="221"/>
      <c r="C75" s="324" t="s">
        <v>554</v>
      </c>
      <c r="D75" s="393" t="s">
        <v>18575</v>
      </c>
      <c r="E75" s="499" t="s">
        <v>18576</v>
      </c>
      <c r="F75" s="324" t="s">
        <v>554</v>
      </c>
      <c r="G75" s="393" t="s">
        <v>18574</v>
      </c>
      <c r="H75" s="457"/>
      <c r="I75" s="393" t="s">
        <v>18549</v>
      </c>
      <c r="J75" s="393"/>
      <c r="K75" s="499">
        <v>1472</v>
      </c>
      <c r="L75" s="499"/>
      <c r="M75" s="499">
        <v>1472</v>
      </c>
      <c r="N75" s="393" t="s">
        <v>176</v>
      </c>
      <c r="O75" s="324" t="s">
        <v>177</v>
      </c>
      <c r="P75" s="499">
        <v>1378</v>
      </c>
      <c r="Q75" s="499">
        <v>2</v>
      </c>
      <c r="R75" s="499"/>
      <c r="S75" s="499"/>
      <c r="T75" s="393"/>
      <c r="U75" s="393"/>
      <c r="V75" s="314"/>
      <c r="W75" s="347">
        <v>1989</v>
      </c>
      <c r="X75" s="393"/>
      <c r="Y75" s="393"/>
      <c r="Z75" s="393"/>
      <c r="AA75" s="393"/>
      <c r="AB75" s="393"/>
      <c r="AC75" s="499"/>
      <c r="AD75" s="347"/>
      <c r="AE75" s="347"/>
      <c r="AF75" s="393"/>
      <c r="AG75" s="393"/>
      <c r="AH75" s="393"/>
      <c r="AI75" s="393"/>
      <c r="AJ75" s="393"/>
      <c r="AK75" s="393"/>
      <c r="AL75" s="393"/>
      <c r="AM75" s="393"/>
      <c r="AN75" s="393"/>
      <c r="AO75" s="393"/>
      <c r="AP75" s="393"/>
      <c r="AQ75" s="393"/>
      <c r="AR75" s="393"/>
      <c r="AS75" s="393"/>
      <c r="AT75" s="393"/>
      <c r="AU75" s="393"/>
      <c r="AV75" s="393"/>
      <c r="AW75" s="393"/>
      <c r="AX75" s="393"/>
      <c r="AY75" s="393"/>
    </row>
    <row r="76" spans="1:51" s="215" customFormat="1" ht="23.45" customHeight="1">
      <c r="A76" s="1436"/>
      <c r="B76" s="221"/>
      <c r="C76" s="324" t="s">
        <v>554</v>
      </c>
      <c r="D76" s="393" t="s">
        <v>18577</v>
      </c>
      <c r="E76" s="499" t="s">
        <v>18578</v>
      </c>
      <c r="F76" s="324" t="s">
        <v>554</v>
      </c>
      <c r="G76" s="393" t="s">
        <v>18574</v>
      </c>
      <c r="H76" s="457"/>
      <c r="I76" s="393" t="s">
        <v>18549</v>
      </c>
      <c r="J76" s="393"/>
      <c r="K76" s="499">
        <v>1200</v>
      </c>
      <c r="L76" s="499"/>
      <c r="M76" s="499">
        <v>1200</v>
      </c>
      <c r="N76" s="393" t="s">
        <v>2056</v>
      </c>
      <c r="O76" s="324" t="s">
        <v>1979</v>
      </c>
      <c r="P76" s="499">
        <v>1200</v>
      </c>
      <c r="Q76" s="499">
        <v>2</v>
      </c>
      <c r="R76" s="499"/>
      <c r="S76" s="499"/>
      <c r="T76" s="393"/>
      <c r="U76" s="393"/>
      <c r="V76" s="314"/>
      <c r="W76" s="347">
        <v>2004</v>
      </c>
      <c r="X76" s="393"/>
      <c r="Y76" s="393"/>
      <c r="Z76" s="393"/>
      <c r="AA76" s="393"/>
      <c r="AB76" s="393"/>
      <c r="AC76" s="499"/>
      <c r="AD76" s="324"/>
      <c r="AE76" s="324"/>
      <c r="AF76" s="393"/>
      <c r="AG76" s="393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393"/>
      <c r="AV76" s="393"/>
      <c r="AW76" s="393"/>
      <c r="AX76" s="393"/>
      <c r="AY76" s="393"/>
    </row>
    <row r="77" spans="1:51" s="215" customFormat="1" ht="23.45" customHeight="1">
      <c r="A77" s="1436"/>
      <c r="B77" s="221"/>
      <c r="C77" s="324" t="s">
        <v>14430</v>
      </c>
      <c r="D77" s="393" t="s">
        <v>18552</v>
      </c>
      <c r="E77" s="499" t="s">
        <v>18579</v>
      </c>
      <c r="F77" s="324" t="s">
        <v>14430</v>
      </c>
      <c r="G77" s="393" t="s">
        <v>18574</v>
      </c>
      <c r="H77" s="457"/>
      <c r="I77" s="393" t="s">
        <v>18554</v>
      </c>
      <c r="J77" s="393"/>
      <c r="K77" s="391">
        <v>1200</v>
      </c>
      <c r="L77" s="499"/>
      <c r="M77" s="499">
        <v>1200</v>
      </c>
      <c r="N77" s="393" t="s">
        <v>2056</v>
      </c>
      <c r="O77" s="324" t="s">
        <v>1979</v>
      </c>
      <c r="P77" s="499">
        <v>1200</v>
      </c>
      <c r="Q77" s="499">
        <v>2</v>
      </c>
      <c r="R77" s="499"/>
      <c r="S77" s="499"/>
      <c r="T77" s="393"/>
      <c r="U77" s="393"/>
      <c r="V77" s="314"/>
      <c r="W77" s="347">
        <v>2020</v>
      </c>
      <c r="X77" s="393"/>
      <c r="Y77" s="393"/>
      <c r="Z77" s="393"/>
      <c r="AA77" s="393"/>
      <c r="AB77" s="393"/>
      <c r="AC77" s="499"/>
      <c r="AD77" s="324"/>
      <c r="AE77" s="324"/>
      <c r="AF77" s="393"/>
      <c r="AG77" s="393"/>
      <c r="AH77" s="393"/>
      <c r="AI77" s="393"/>
      <c r="AJ77" s="393"/>
      <c r="AK77" s="393"/>
      <c r="AL77" s="393"/>
      <c r="AM77" s="393"/>
      <c r="AN77" s="393"/>
      <c r="AO77" s="393"/>
      <c r="AP77" s="393"/>
      <c r="AQ77" s="393"/>
      <c r="AR77" s="393"/>
      <c r="AS77" s="393"/>
      <c r="AT77" s="393"/>
      <c r="AU77" s="393"/>
      <c r="AV77" s="393"/>
      <c r="AW77" s="393"/>
      <c r="AX77" s="393"/>
      <c r="AY77" s="393"/>
    </row>
    <row r="78" spans="1:51" s="215" customFormat="1" ht="23.45" customHeight="1">
      <c r="A78" s="1436"/>
      <c r="B78" s="221"/>
      <c r="C78" s="324" t="s">
        <v>14430</v>
      </c>
      <c r="D78" s="393" t="s">
        <v>18571</v>
      </c>
      <c r="E78" s="499" t="s">
        <v>26562</v>
      </c>
      <c r="F78" s="324" t="s">
        <v>14430</v>
      </c>
      <c r="G78" s="393" t="s">
        <v>18574</v>
      </c>
      <c r="H78" s="457"/>
      <c r="I78" s="393" t="s">
        <v>14430</v>
      </c>
      <c r="J78" s="393"/>
      <c r="K78" s="391">
        <v>1200</v>
      </c>
      <c r="L78" s="499"/>
      <c r="M78" s="499">
        <v>1200</v>
      </c>
      <c r="N78" s="393" t="s">
        <v>2056</v>
      </c>
      <c r="O78" s="324" t="s">
        <v>1979</v>
      </c>
      <c r="P78" s="499">
        <v>1200</v>
      </c>
      <c r="Q78" s="499">
        <v>2</v>
      </c>
      <c r="R78" s="499"/>
      <c r="S78" s="499"/>
      <c r="T78" s="393"/>
      <c r="U78" s="393"/>
      <c r="V78" s="314"/>
      <c r="W78" s="347">
        <v>2019</v>
      </c>
      <c r="X78" s="393"/>
      <c r="Y78" s="393"/>
      <c r="Z78" s="393"/>
      <c r="AA78" s="393"/>
      <c r="AB78" s="393"/>
      <c r="AC78" s="499"/>
      <c r="AD78" s="324"/>
      <c r="AE78" s="324"/>
      <c r="AF78" s="393"/>
      <c r="AG78" s="393"/>
      <c r="AH78" s="393"/>
      <c r="AI78" s="393"/>
      <c r="AJ78" s="393"/>
      <c r="AK78" s="393"/>
      <c r="AL78" s="393"/>
      <c r="AM78" s="393"/>
      <c r="AN78" s="393"/>
      <c r="AO78" s="393"/>
      <c r="AP78" s="393"/>
      <c r="AQ78" s="393"/>
      <c r="AR78" s="393"/>
      <c r="AS78" s="393"/>
      <c r="AT78" s="393"/>
      <c r="AU78" s="393"/>
      <c r="AV78" s="393"/>
      <c r="AW78" s="393"/>
      <c r="AX78" s="393"/>
      <c r="AY78" s="393"/>
    </row>
    <row r="79" spans="1:51" s="215" customFormat="1" ht="23.45" customHeight="1">
      <c r="A79" s="1436"/>
      <c r="B79" s="221"/>
      <c r="C79" s="324" t="s">
        <v>883</v>
      </c>
      <c r="D79" s="393"/>
      <c r="E79" s="499" t="s">
        <v>7513</v>
      </c>
      <c r="F79" s="324" t="s">
        <v>883</v>
      </c>
      <c r="G79" s="393"/>
      <c r="H79" s="457"/>
      <c r="I79" s="393" t="s">
        <v>10159</v>
      </c>
      <c r="J79" s="393"/>
      <c r="K79" s="499">
        <v>18060</v>
      </c>
      <c r="L79" s="499"/>
      <c r="M79" s="499">
        <v>18060</v>
      </c>
      <c r="N79" s="393"/>
      <c r="O79" s="324" t="s">
        <v>147</v>
      </c>
      <c r="P79" s="499">
        <v>5561</v>
      </c>
      <c r="Q79" s="499">
        <v>10</v>
      </c>
      <c r="R79" s="499"/>
      <c r="S79" s="499"/>
      <c r="T79" s="393"/>
      <c r="U79" s="393"/>
      <c r="V79" s="314"/>
      <c r="W79" s="347">
        <v>2011</v>
      </c>
      <c r="X79" s="393"/>
      <c r="Y79" s="393"/>
      <c r="Z79" s="393"/>
      <c r="AA79" s="393"/>
      <c r="AB79" s="393"/>
      <c r="AC79" s="499">
        <v>150</v>
      </c>
      <c r="AD79" s="324"/>
      <c r="AE79" s="324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  <c r="AR79" s="393"/>
      <c r="AS79" s="393"/>
      <c r="AT79" s="393"/>
      <c r="AU79" s="393"/>
      <c r="AV79" s="393"/>
      <c r="AW79" s="393"/>
      <c r="AX79" s="393"/>
      <c r="AY79" s="393"/>
    </row>
    <row r="80" spans="1:51" s="215" customFormat="1" ht="23.45" customHeight="1">
      <c r="A80" s="1436"/>
      <c r="B80" s="221"/>
      <c r="C80" s="324" t="s">
        <v>883</v>
      </c>
      <c r="D80" s="393"/>
      <c r="E80" s="499" t="s">
        <v>11511</v>
      </c>
      <c r="F80" s="324" t="s">
        <v>883</v>
      </c>
      <c r="G80" s="393"/>
      <c r="H80" s="457"/>
      <c r="I80" s="393" t="s">
        <v>10159</v>
      </c>
      <c r="J80" s="393"/>
      <c r="K80" s="499">
        <v>6709</v>
      </c>
      <c r="L80" s="499"/>
      <c r="M80" s="499">
        <v>6709</v>
      </c>
      <c r="N80" s="393"/>
      <c r="O80" s="324" t="s">
        <v>290</v>
      </c>
      <c r="P80" s="499">
        <v>2832</v>
      </c>
      <c r="Q80" s="499">
        <v>5</v>
      </c>
      <c r="R80" s="499"/>
      <c r="S80" s="499"/>
      <c r="T80" s="393"/>
      <c r="U80" s="393"/>
      <c r="V80" s="314"/>
      <c r="W80" s="347">
        <v>2019</v>
      </c>
      <c r="X80" s="393"/>
      <c r="Y80" s="393"/>
      <c r="Z80" s="393"/>
      <c r="AA80" s="393"/>
      <c r="AB80" s="393"/>
      <c r="AC80" s="499">
        <v>1404</v>
      </c>
      <c r="AD80" s="324"/>
      <c r="AE80" s="324"/>
      <c r="AF80" s="393"/>
      <c r="AG80" s="393"/>
      <c r="AH80" s="393"/>
      <c r="AI80" s="393"/>
      <c r="AJ80" s="393"/>
      <c r="AK80" s="393"/>
      <c r="AL80" s="393"/>
      <c r="AM80" s="393"/>
      <c r="AN80" s="393"/>
      <c r="AO80" s="393"/>
      <c r="AP80" s="393"/>
      <c r="AQ80" s="393"/>
      <c r="AR80" s="393"/>
      <c r="AS80" s="393"/>
      <c r="AT80" s="393"/>
      <c r="AU80" s="393"/>
      <c r="AV80" s="393"/>
      <c r="AW80" s="393"/>
      <c r="AX80" s="393"/>
      <c r="AY80" s="393"/>
    </row>
    <row r="81" spans="1:51" s="215" customFormat="1" ht="23.45" customHeight="1">
      <c r="A81" s="1436"/>
      <c r="B81" s="200"/>
      <c r="C81" s="324" t="s">
        <v>883</v>
      </c>
      <c r="D81" s="393"/>
      <c r="E81" s="499" t="s">
        <v>17621</v>
      </c>
      <c r="F81" s="324" t="s">
        <v>64</v>
      </c>
      <c r="G81" s="393" t="s">
        <v>7425</v>
      </c>
      <c r="H81" s="457" t="s">
        <v>7426</v>
      </c>
      <c r="I81" s="393" t="s">
        <v>13448</v>
      </c>
      <c r="J81" s="393"/>
      <c r="K81" s="499">
        <v>5583</v>
      </c>
      <c r="L81" s="499"/>
      <c r="M81" s="499">
        <v>5133</v>
      </c>
      <c r="N81" s="393"/>
      <c r="O81" s="324" t="s">
        <v>177</v>
      </c>
      <c r="P81" s="499">
        <v>5583</v>
      </c>
      <c r="Q81" s="499">
        <v>8</v>
      </c>
      <c r="R81" s="499"/>
      <c r="S81" s="499"/>
      <c r="T81" s="393"/>
      <c r="U81" s="393"/>
      <c r="V81" s="314"/>
      <c r="W81" s="324">
        <v>1993</v>
      </c>
      <c r="X81" s="393">
        <v>316</v>
      </c>
      <c r="Y81" s="393"/>
      <c r="Z81" s="393"/>
      <c r="AA81" s="393"/>
      <c r="AB81" s="393"/>
      <c r="AC81" s="499">
        <v>316</v>
      </c>
      <c r="AD81" s="324"/>
      <c r="AE81" s="324"/>
      <c r="AF81" s="393"/>
      <c r="AG81" s="393"/>
      <c r="AH81" s="393"/>
      <c r="AI81" s="393"/>
      <c r="AJ81" s="393"/>
      <c r="AK81" s="393"/>
      <c r="AL81" s="393"/>
      <c r="AM81" s="393"/>
      <c r="AN81" s="393"/>
      <c r="AO81" s="393"/>
      <c r="AP81" s="393"/>
      <c r="AQ81" s="393"/>
      <c r="AR81" s="393"/>
      <c r="AS81" s="393"/>
      <c r="AT81" s="393"/>
      <c r="AU81" s="393"/>
      <c r="AV81" s="393"/>
      <c r="AW81" s="393"/>
      <c r="AX81" s="393"/>
      <c r="AY81" s="393"/>
    </row>
    <row r="82" spans="1:51" s="1433" customFormat="1" ht="23.45" customHeight="1">
      <c r="A82" s="1438"/>
      <c r="B82" s="907" t="s">
        <v>1791</v>
      </c>
      <c r="C82" s="314" t="s">
        <v>544</v>
      </c>
      <c r="D82" s="349"/>
      <c r="E82" s="315">
        <f>COUNTA(E83:E123)</f>
        <v>41</v>
      </c>
      <c r="F82" s="314"/>
      <c r="G82" s="349"/>
      <c r="H82" s="1439"/>
      <c r="I82" s="349"/>
      <c r="J82" s="349"/>
      <c r="K82" s="318">
        <f>SUM(K83:K123)</f>
        <v>305711.94699999999</v>
      </c>
      <c r="L82" s="318">
        <f>SUM(L83:L123)</f>
        <v>19958</v>
      </c>
      <c r="M82" s="318">
        <f>SUM(M83:M123)</f>
        <v>28558</v>
      </c>
      <c r="N82" s="318">
        <f>SUM(N83:N123)</f>
        <v>0</v>
      </c>
      <c r="O82" s="318"/>
      <c r="P82" s="318">
        <f>SUM(P83:P123)</f>
        <v>121109</v>
      </c>
      <c r="Q82" s="318">
        <f>SUM(Q83:Q123)</f>
        <v>184</v>
      </c>
      <c r="R82" s="318"/>
      <c r="S82" s="228"/>
      <c r="T82" s="233"/>
      <c r="U82" s="233"/>
      <c r="V82" s="314"/>
      <c r="W82" s="314"/>
      <c r="X82" s="349"/>
      <c r="Y82" s="349"/>
      <c r="Z82" s="349"/>
      <c r="AA82" s="349"/>
      <c r="AB82" s="349"/>
      <c r="AC82" s="318"/>
      <c r="AD82" s="314"/>
      <c r="AE82" s="314"/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  <c r="AW82" s="349"/>
      <c r="AX82" s="349"/>
      <c r="AY82" s="349"/>
    </row>
    <row r="83" spans="1:51" ht="23.45" customHeight="1">
      <c r="A83" s="133"/>
      <c r="B83" s="908"/>
      <c r="C83" s="227" t="s">
        <v>2002</v>
      </c>
      <c r="D83" s="233"/>
      <c r="E83" s="260" t="s">
        <v>12448</v>
      </c>
      <c r="F83" s="227" t="s">
        <v>2002</v>
      </c>
      <c r="G83" s="233"/>
      <c r="H83" s="1440"/>
      <c r="I83" s="233" t="s">
        <v>2002</v>
      </c>
      <c r="J83" s="233"/>
      <c r="K83" s="228">
        <v>1000</v>
      </c>
      <c r="L83" s="228"/>
      <c r="M83" s="228"/>
      <c r="N83" s="228"/>
      <c r="O83" s="228" t="s">
        <v>12449</v>
      </c>
      <c r="P83" s="228">
        <v>1000</v>
      </c>
      <c r="Q83" s="228">
        <v>2</v>
      </c>
      <c r="R83" s="228"/>
      <c r="S83" s="228"/>
      <c r="T83" s="233"/>
      <c r="U83" s="233"/>
      <c r="V83" s="314"/>
      <c r="W83" s="227">
        <v>2003</v>
      </c>
      <c r="X83" s="233"/>
      <c r="Y83" s="233"/>
      <c r="Z83" s="233"/>
      <c r="AA83" s="233"/>
      <c r="AB83" s="233"/>
      <c r="AC83" s="228"/>
      <c r="AD83" s="227"/>
      <c r="AE83" s="227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</row>
    <row r="84" spans="1:51" ht="23.45" customHeight="1">
      <c r="A84" s="133"/>
      <c r="B84" s="908"/>
      <c r="C84" s="227" t="s">
        <v>573</v>
      </c>
      <c r="D84" s="233"/>
      <c r="E84" s="260" t="s">
        <v>7985</v>
      </c>
      <c r="F84" s="227" t="s">
        <v>566</v>
      </c>
      <c r="G84" s="233" t="s">
        <v>7986</v>
      </c>
      <c r="H84" s="233">
        <v>600</v>
      </c>
      <c r="I84" s="233" t="s">
        <v>7986</v>
      </c>
      <c r="J84" s="233"/>
      <c r="K84" s="228">
        <v>600</v>
      </c>
      <c r="L84" s="228"/>
      <c r="M84" s="228"/>
      <c r="N84" s="233"/>
      <c r="O84" s="227" t="s">
        <v>290</v>
      </c>
      <c r="P84" s="228">
        <v>600</v>
      </c>
      <c r="Q84" s="228">
        <v>1</v>
      </c>
      <c r="R84" s="228"/>
      <c r="S84" s="228"/>
      <c r="T84" s="233"/>
      <c r="U84" s="233"/>
      <c r="V84" s="314"/>
      <c r="W84" s="227">
        <v>2017</v>
      </c>
      <c r="X84" s="233"/>
      <c r="Y84" s="233"/>
      <c r="Z84" s="233"/>
      <c r="AA84" s="233"/>
      <c r="AB84" s="233"/>
      <c r="AC84" s="228"/>
      <c r="AD84" s="227"/>
      <c r="AE84" s="227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</row>
    <row r="85" spans="1:51" ht="23.45" customHeight="1">
      <c r="A85" s="133"/>
      <c r="B85" s="908"/>
      <c r="C85" s="227" t="s">
        <v>2008</v>
      </c>
      <c r="D85" s="233"/>
      <c r="E85" s="260" t="s">
        <v>13466</v>
      </c>
      <c r="F85" s="227" t="s">
        <v>12443</v>
      </c>
      <c r="G85" s="233"/>
      <c r="H85" s="233"/>
      <c r="I85" s="233" t="s">
        <v>2008</v>
      </c>
      <c r="J85" s="233"/>
      <c r="K85" s="228">
        <v>1521</v>
      </c>
      <c r="L85" s="228"/>
      <c r="M85" s="228">
        <v>1521</v>
      </c>
      <c r="N85" s="233"/>
      <c r="O85" s="227" t="s">
        <v>1979</v>
      </c>
      <c r="P85" s="228">
        <v>1521</v>
      </c>
      <c r="Q85" s="228">
        <v>1</v>
      </c>
      <c r="R85" s="228"/>
      <c r="S85" s="228"/>
      <c r="T85" s="233"/>
      <c r="U85" s="233"/>
      <c r="V85" s="314"/>
      <c r="W85" s="227">
        <v>2022</v>
      </c>
      <c r="X85" s="233"/>
      <c r="Y85" s="233"/>
      <c r="Z85" s="233"/>
      <c r="AA85" s="233"/>
      <c r="AB85" s="233"/>
      <c r="AC85" s="228"/>
      <c r="AD85" s="227"/>
      <c r="AE85" s="227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</row>
    <row r="86" spans="1:51" ht="23.45" customHeight="1">
      <c r="A86" s="133"/>
      <c r="B86" s="908"/>
      <c r="C86" s="227" t="s">
        <v>2007</v>
      </c>
      <c r="D86" s="233"/>
      <c r="E86" s="260" t="s">
        <v>18794</v>
      </c>
      <c r="F86" s="227" t="s">
        <v>2007</v>
      </c>
      <c r="G86" s="233"/>
      <c r="H86" s="233"/>
      <c r="I86" s="233" t="s">
        <v>2007</v>
      </c>
      <c r="J86" s="233"/>
      <c r="K86" s="228">
        <v>495.86700000000002</v>
      </c>
      <c r="L86" s="228"/>
      <c r="M86" s="228"/>
      <c r="N86" s="233"/>
      <c r="O86" s="227"/>
      <c r="P86" s="228"/>
      <c r="Q86" s="228">
        <v>2</v>
      </c>
      <c r="R86" s="228"/>
      <c r="S86" s="228"/>
      <c r="T86" s="233"/>
      <c r="U86" s="233"/>
      <c r="V86" s="314"/>
      <c r="W86" s="227">
        <v>2024</v>
      </c>
      <c r="X86" s="233"/>
      <c r="Y86" s="233"/>
      <c r="Z86" s="233"/>
      <c r="AA86" s="233"/>
      <c r="AB86" s="233"/>
      <c r="AC86" s="228"/>
      <c r="AD86" s="227"/>
      <c r="AE86" s="227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</row>
    <row r="87" spans="1:51" ht="23.45" customHeight="1">
      <c r="A87" s="133"/>
      <c r="B87" s="908"/>
      <c r="C87" s="227" t="s">
        <v>12441</v>
      </c>
      <c r="D87" s="233"/>
      <c r="E87" s="260" t="s">
        <v>12450</v>
      </c>
      <c r="F87" s="227" t="s">
        <v>12451</v>
      </c>
      <c r="G87" s="233"/>
      <c r="H87" s="1440"/>
      <c r="I87" s="233" t="s">
        <v>12441</v>
      </c>
      <c r="J87" s="233"/>
      <c r="K87" s="228">
        <v>1253</v>
      </c>
      <c r="L87" s="228"/>
      <c r="M87" s="228"/>
      <c r="N87" s="228"/>
      <c r="O87" s="227" t="s">
        <v>1979</v>
      </c>
      <c r="P87" s="228">
        <v>616</v>
      </c>
      <c r="Q87" s="228">
        <v>2</v>
      </c>
      <c r="R87" s="228"/>
      <c r="S87" s="228"/>
      <c r="T87" s="233"/>
      <c r="U87" s="233"/>
      <c r="V87" s="314"/>
      <c r="W87" s="227">
        <v>2021</v>
      </c>
      <c r="X87" s="233"/>
      <c r="Y87" s="233"/>
      <c r="Z87" s="233"/>
      <c r="AA87" s="233"/>
      <c r="AB87" s="233"/>
      <c r="AC87" s="228"/>
      <c r="AD87" s="227"/>
      <c r="AE87" s="227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</row>
    <row r="88" spans="1:51" ht="23.45" customHeight="1">
      <c r="A88" s="133"/>
      <c r="B88" s="908"/>
      <c r="C88" s="227" t="s">
        <v>12441</v>
      </c>
      <c r="D88" s="233"/>
      <c r="E88" s="260" t="s">
        <v>12452</v>
      </c>
      <c r="F88" s="227" t="s">
        <v>12443</v>
      </c>
      <c r="G88" s="233"/>
      <c r="H88" s="1440"/>
      <c r="I88" s="233" t="s">
        <v>12441</v>
      </c>
      <c r="J88" s="233"/>
      <c r="K88" s="228">
        <v>1640</v>
      </c>
      <c r="L88" s="228"/>
      <c r="M88" s="228"/>
      <c r="N88" s="228"/>
      <c r="O88" s="227" t="s">
        <v>1979</v>
      </c>
      <c r="P88" s="228">
        <v>340</v>
      </c>
      <c r="Q88" s="228">
        <v>1</v>
      </c>
      <c r="R88" s="228"/>
      <c r="S88" s="228"/>
      <c r="T88" s="233"/>
      <c r="U88" s="233"/>
      <c r="V88" s="314"/>
      <c r="W88" s="227">
        <v>2021</v>
      </c>
      <c r="X88" s="233"/>
      <c r="Y88" s="233"/>
      <c r="Z88" s="233"/>
      <c r="AA88" s="233"/>
      <c r="AB88" s="233"/>
      <c r="AC88" s="228"/>
      <c r="AD88" s="227"/>
      <c r="AE88" s="227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</row>
    <row r="89" spans="1:51" ht="23.45" customHeight="1">
      <c r="A89" s="133" t="s">
        <v>150</v>
      </c>
      <c r="B89" s="908"/>
      <c r="C89" s="227" t="s">
        <v>12441</v>
      </c>
      <c r="D89" s="233"/>
      <c r="E89" s="260" t="s">
        <v>16084</v>
      </c>
      <c r="F89" s="227" t="s">
        <v>12441</v>
      </c>
      <c r="G89" s="233"/>
      <c r="H89" s="518"/>
      <c r="I89" s="233" t="s">
        <v>16085</v>
      </c>
      <c r="J89" s="233"/>
      <c r="K89" s="228">
        <v>6805</v>
      </c>
      <c r="L89" s="228"/>
      <c r="M89" s="228"/>
      <c r="N89" s="228"/>
      <c r="O89" s="227" t="s">
        <v>1979</v>
      </c>
      <c r="P89" s="228">
        <v>1006</v>
      </c>
      <c r="Q89" s="228">
        <v>2</v>
      </c>
      <c r="R89" s="228"/>
      <c r="S89" s="228"/>
      <c r="T89" s="233"/>
      <c r="U89" s="233"/>
      <c r="V89" s="314"/>
      <c r="W89" s="227">
        <v>2023</v>
      </c>
      <c r="X89" s="233"/>
      <c r="Y89" s="233"/>
      <c r="Z89" s="233"/>
      <c r="AA89" s="233"/>
      <c r="AB89" s="233"/>
      <c r="AC89" s="228"/>
      <c r="AD89" s="227"/>
      <c r="AE89" s="227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</row>
    <row r="90" spans="1:51" ht="23.45" customHeight="1">
      <c r="A90" s="133"/>
      <c r="B90" s="908"/>
      <c r="C90" s="227" t="s">
        <v>12441</v>
      </c>
      <c r="D90" s="233"/>
      <c r="E90" s="260" t="s">
        <v>12453</v>
      </c>
      <c r="F90" s="227" t="s">
        <v>12443</v>
      </c>
      <c r="G90" s="233"/>
      <c r="H90" s="1440"/>
      <c r="I90" s="233" t="s">
        <v>17579</v>
      </c>
      <c r="J90" s="233"/>
      <c r="K90" s="228">
        <v>720</v>
      </c>
      <c r="L90" s="228"/>
      <c r="M90" s="228"/>
      <c r="N90" s="228"/>
      <c r="O90" s="227" t="s">
        <v>1979</v>
      </c>
      <c r="P90" s="228">
        <v>720</v>
      </c>
      <c r="Q90" s="228">
        <v>1</v>
      </c>
      <c r="R90" s="228"/>
      <c r="S90" s="228"/>
      <c r="T90" s="233"/>
      <c r="U90" s="233"/>
      <c r="V90" s="314"/>
      <c r="W90" s="227">
        <v>2020</v>
      </c>
      <c r="X90" s="233"/>
      <c r="Y90" s="233"/>
      <c r="Z90" s="233"/>
      <c r="AA90" s="233"/>
      <c r="AB90" s="233"/>
      <c r="AC90" s="228">
        <v>52</v>
      </c>
      <c r="AD90" s="227"/>
      <c r="AE90" s="227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</row>
    <row r="91" spans="1:51" ht="23.45" customHeight="1">
      <c r="A91" s="133"/>
      <c r="B91" s="908"/>
      <c r="C91" s="241" t="s">
        <v>1198</v>
      </c>
      <c r="D91" s="241"/>
      <c r="E91" s="244" t="s">
        <v>1803</v>
      </c>
      <c r="F91" s="241" t="s">
        <v>1198</v>
      </c>
      <c r="G91" s="241"/>
      <c r="H91" s="241"/>
      <c r="I91" s="241" t="s">
        <v>1198</v>
      </c>
      <c r="J91" s="241"/>
      <c r="K91" s="244">
        <v>1667</v>
      </c>
      <c r="L91" s="244"/>
      <c r="M91" s="244"/>
      <c r="N91" s="241"/>
      <c r="O91" s="241" t="s">
        <v>310</v>
      </c>
      <c r="P91" s="244">
        <v>1667</v>
      </c>
      <c r="Q91" s="244">
        <v>3</v>
      </c>
      <c r="R91" s="244"/>
      <c r="S91" s="244"/>
      <c r="T91" s="241"/>
      <c r="U91" s="241"/>
      <c r="V91" s="314"/>
      <c r="W91" s="241">
        <v>2008</v>
      </c>
      <c r="X91" s="241"/>
      <c r="Y91" s="241"/>
      <c r="Z91" s="241"/>
      <c r="AA91" s="241"/>
      <c r="AB91" s="241"/>
      <c r="AC91" s="244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241"/>
      <c r="AW91" s="241"/>
      <c r="AX91" s="241"/>
      <c r="AY91" s="241"/>
    </row>
    <row r="92" spans="1:51" ht="23.45" customHeight="1">
      <c r="A92" s="133" t="s">
        <v>89</v>
      </c>
      <c r="B92" s="908"/>
      <c r="C92" s="227" t="s">
        <v>735</v>
      </c>
      <c r="D92" s="233" t="s">
        <v>886</v>
      </c>
      <c r="E92" s="228" t="s">
        <v>928</v>
      </c>
      <c r="F92" s="227" t="s">
        <v>566</v>
      </c>
      <c r="G92" s="233" t="s">
        <v>567</v>
      </c>
      <c r="H92" s="1441" t="s">
        <v>568</v>
      </c>
      <c r="I92" s="233" t="s">
        <v>550</v>
      </c>
      <c r="J92" s="233"/>
      <c r="K92" s="228">
        <v>10009</v>
      </c>
      <c r="L92" s="228">
        <v>7355</v>
      </c>
      <c r="M92" s="228">
        <v>7446</v>
      </c>
      <c r="N92" s="233" t="s">
        <v>176</v>
      </c>
      <c r="O92" s="227" t="s">
        <v>177</v>
      </c>
      <c r="P92" s="228">
        <v>5920</v>
      </c>
      <c r="Q92" s="228">
        <v>10</v>
      </c>
      <c r="R92" s="228">
        <v>843</v>
      </c>
      <c r="S92" s="228">
        <v>1100</v>
      </c>
      <c r="T92" s="233" t="s">
        <v>465</v>
      </c>
      <c r="U92" s="233" t="s">
        <v>466</v>
      </c>
      <c r="V92" s="314"/>
      <c r="W92" s="227">
        <v>2016</v>
      </c>
      <c r="X92" s="233"/>
      <c r="Y92" s="233">
        <v>353</v>
      </c>
      <c r="Z92" s="233"/>
      <c r="AA92" s="233"/>
      <c r="AB92" s="233"/>
      <c r="AC92" s="228">
        <v>3900</v>
      </c>
      <c r="AD92" s="227">
        <v>2000</v>
      </c>
      <c r="AE92" s="227">
        <v>2002</v>
      </c>
      <c r="AF92" s="233"/>
      <c r="AG92" s="233"/>
      <c r="AH92" s="233">
        <v>4</v>
      </c>
      <c r="AI92" s="233">
        <v>1180</v>
      </c>
      <c r="AJ92" s="233">
        <v>82</v>
      </c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</row>
    <row r="93" spans="1:51" ht="23.45" customHeight="1">
      <c r="A93" s="133"/>
      <c r="B93" s="908"/>
      <c r="C93" s="227" t="s">
        <v>735</v>
      </c>
      <c r="D93" s="233"/>
      <c r="E93" s="260" t="s">
        <v>16086</v>
      </c>
      <c r="F93" s="227" t="s">
        <v>566</v>
      </c>
      <c r="G93" s="233"/>
      <c r="H93" s="233"/>
      <c r="I93" s="233" t="s">
        <v>16083</v>
      </c>
      <c r="J93" s="233"/>
      <c r="K93" s="228">
        <v>2248</v>
      </c>
      <c r="L93" s="228"/>
      <c r="M93" s="228"/>
      <c r="N93" s="233"/>
      <c r="O93" s="227" t="s">
        <v>290</v>
      </c>
      <c r="P93" s="228">
        <v>2248</v>
      </c>
      <c r="Q93" s="228">
        <v>3</v>
      </c>
      <c r="R93" s="228"/>
      <c r="S93" s="228"/>
      <c r="T93" s="233"/>
      <c r="U93" s="233"/>
      <c r="V93" s="314"/>
      <c r="W93" s="227">
        <v>1998</v>
      </c>
      <c r="X93" s="233"/>
      <c r="Y93" s="233"/>
      <c r="Z93" s="233"/>
      <c r="AA93" s="233"/>
      <c r="AB93" s="233"/>
      <c r="AC93" s="228"/>
      <c r="AD93" s="227"/>
      <c r="AE93" s="227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</row>
    <row r="94" spans="1:51" ht="23.45" customHeight="1">
      <c r="A94" s="133"/>
      <c r="B94" s="908"/>
      <c r="C94" s="323" t="s">
        <v>580</v>
      </c>
      <c r="D94" s="323"/>
      <c r="E94" s="323" t="s">
        <v>939</v>
      </c>
      <c r="F94" s="323" t="s">
        <v>580</v>
      </c>
      <c r="G94" s="233"/>
      <c r="H94" s="233"/>
      <c r="I94" s="291" t="s">
        <v>580</v>
      </c>
      <c r="J94" s="233"/>
      <c r="K94" s="228">
        <v>5732</v>
      </c>
      <c r="L94" s="228"/>
      <c r="M94" s="228"/>
      <c r="N94" s="233"/>
      <c r="O94" s="323" t="s">
        <v>310</v>
      </c>
      <c r="P94" s="519">
        <v>5124</v>
      </c>
      <c r="Q94" s="323">
        <v>8</v>
      </c>
      <c r="R94" s="228"/>
      <c r="S94" s="228"/>
      <c r="T94" s="233"/>
      <c r="U94" s="233"/>
      <c r="V94" s="314"/>
      <c r="W94" s="227">
        <v>2001</v>
      </c>
      <c r="X94" s="233"/>
      <c r="Y94" s="233"/>
      <c r="Z94" s="233"/>
      <c r="AA94" s="233"/>
      <c r="AB94" s="233"/>
      <c r="AC94" s="228"/>
      <c r="AD94" s="227"/>
      <c r="AE94" s="227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</row>
    <row r="95" spans="1:51" ht="23.45" customHeight="1">
      <c r="A95" s="133"/>
      <c r="B95" s="908"/>
      <c r="C95" s="227" t="s">
        <v>580</v>
      </c>
      <c r="D95" s="233"/>
      <c r="E95" s="260" t="s">
        <v>2155</v>
      </c>
      <c r="F95" s="227" t="s">
        <v>566</v>
      </c>
      <c r="G95" s="233"/>
      <c r="H95" s="233"/>
      <c r="I95" s="233" t="s">
        <v>1818</v>
      </c>
      <c r="J95" s="233"/>
      <c r="K95" s="228">
        <v>4344</v>
      </c>
      <c r="L95" s="228"/>
      <c r="M95" s="228"/>
      <c r="N95" s="233"/>
      <c r="O95" s="227" t="s">
        <v>290</v>
      </c>
      <c r="P95" s="228">
        <v>3440</v>
      </c>
      <c r="Q95" s="228">
        <v>5</v>
      </c>
      <c r="R95" s="228"/>
      <c r="S95" s="228"/>
      <c r="T95" s="233"/>
      <c r="U95" s="233"/>
      <c r="V95" s="314"/>
      <c r="W95" s="227">
        <v>1997</v>
      </c>
      <c r="X95" s="233"/>
      <c r="Y95" s="233"/>
      <c r="Z95" s="233"/>
      <c r="AA95" s="233"/>
      <c r="AB95" s="233"/>
      <c r="AC95" s="228"/>
      <c r="AD95" s="227"/>
      <c r="AE95" s="227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</row>
    <row r="96" spans="1:51" ht="23.45" customHeight="1">
      <c r="A96" s="133"/>
      <c r="B96" s="908"/>
      <c r="C96" s="227" t="s">
        <v>603</v>
      </c>
      <c r="D96" s="233"/>
      <c r="E96" s="228" t="s">
        <v>940</v>
      </c>
      <c r="F96" s="227" t="s">
        <v>566</v>
      </c>
      <c r="G96" s="233"/>
      <c r="H96" s="233"/>
      <c r="I96" s="233" t="s">
        <v>738</v>
      </c>
      <c r="J96" s="233"/>
      <c r="K96" s="228">
        <v>7633</v>
      </c>
      <c r="L96" s="228"/>
      <c r="M96" s="228"/>
      <c r="N96" s="233"/>
      <c r="O96" s="227" t="s">
        <v>310</v>
      </c>
      <c r="P96" s="228">
        <v>7633</v>
      </c>
      <c r="Q96" s="228">
        <v>10</v>
      </c>
      <c r="R96" s="228"/>
      <c r="S96" s="228"/>
      <c r="T96" s="233"/>
      <c r="U96" s="233"/>
      <c r="V96" s="314"/>
      <c r="W96" s="227">
        <v>2010</v>
      </c>
      <c r="X96" s="233"/>
      <c r="Y96" s="233"/>
      <c r="Z96" s="233"/>
      <c r="AA96" s="233"/>
      <c r="AB96" s="233"/>
      <c r="AC96" s="228"/>
      <c r="AD96" s="227"/>
      <c r="AE96" s="227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</row>
    <row r="97" spans="1:51" ht="23.45" customHeight="1">
      <c r="A97" s="133"/>
      <c r="B97" s="908"/>
      <c r="C97" s="227" t="s">
        <v>2054</v>
      </c>
      <c r="D97" s="233" t="s">
        <v>18795</v>
      </c>
      <c r="E97" s="260" t="s">
        <v>18796</v>
      </c>
      <c r="F97" s="227" t="s">
        <v>12443</v>
      </c>
      <c r="G97" s="233"/>
      <c r="H97" s="233"/>
      <c r="I97" s="233" t="s">
        <v>18797</v>
      </c>
      <c r="J97" s="233"/>
      <c r="K97" s="228">
        <v>2730</v>
      </c>
      <c r="L97" s="228"/>
      <c r="M97" s="228"/>
      <c r="N97" s="233" t="s">
        <v>2056</v>
      </c>
      <c r="O97" s="227" t="s">
        <v>1979</v>
      </c>
      <c r="P97" s="228">
        <v>2730</v>
      </c>
      <c r="Q97" s="228">
        <v>4</v>
      </c>
      <c r="R97" s="228"/>
      <c r="S97" s="228"/>
      <c r="T97" s="233"/>
      <c r="U97" s="233"/>
      <c r="V97" s="314"/>
      <c r="W97" s="227">
        <v>2008</v>
      </c>
      <c r="X97" s="233"/>
      <c r="Y97" s="233"/>
      <c r="Z97" s="233"/>
      <c r="AA97" s="233"/>
      <c r="AB97" s="233"/>
      <c r="AC97" s="228">
        <v>313</v>
      </c>
      <c r="AD97" s="227">
        <v>2023</v>
      </c>
      <c r="AE97" s="227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 t="s">
        <v>18798</v>
      </c>
    </row>
    <row r="98" spans="1:51" ht="23.45" customHeight="1">
      <c r="A98" s="133"/>
      <c r="B98" s="908"/>
      <c r="C98" s="227" t="s">
        <v>716</v>
      </c>
      <c r="D98" s="233"/>
      <c r="E98" s="228" t="s">
        <v>933</v>
      </c>
      <c r="F98" s="227" t="s">
        <v>566</v>
      </c>
      <c r="G98" s="233"/>
      <c r="H98" s="1441"/>
      <c r="I98" s="233" t="s">
        <v>716</v>
      </c>
      <c r="J98" s="233"/>
      <c r="K98" s="228">
        <v>3200</v>
      </c>
      <c r="L98" s="228"/>
      <c r="M98" s="228"/>
      <c r="N98" s="233"/>
      <c r="O98" s="227" t="s">
        <v>310</v>
      </c>
      <c r="P98" s="228">
        <v>3200</v>
      </c>
      <c r="Q98" s="228">
        <v>5</v>
      </c>
      <c r="R98" s="228">
        <v>500</v>
      </c>
      <c r="S98" s="228"/>
      <c r="T98" s="233"/>
      <c r="U98" s="233"/>
      <c r="V98" s="314"/>
      <c r="W98" s="227">
        <v>1999</v>
      </c>
      <c r="X98" s="233"/>
      <c r="Y98" s="233"/>
      <c r="Z98" s="233"/>
      <c r="AA98" s="233"/>
      <c r="AB98" s="233"/>
      <c r="AC98" s="228"/>
      <c r="AD98" s="227"/>
      <c r="AE98" s="227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</row>
    <row r="99" spans="1:51" ht="23.45" customHeight="1">
      <c r="A99" s="133"/>
      <c r="B99" s="908"/>
      <c r="C99" s="227" t="s">
        <v>716</v>
      </c>
      <c r="D99" s="233"/>
      <c r="E99" s="228" t="s">
        <v>7983</v>
      </c>
      <c r="F99" s="227" t="s">
        <v>934</v>
      </c>
      <c r="G99" s="233"/>
      <c r="H99" s="1441"/>
      <c r="I99" s="233" t="s">
        <v>935</v>
      </c>
      <c r="J99" s="233"/>
      <c r="K99" s="228">
        <v>1159</v>
      </c>
      <c r="L99" s="228"/>
      <c r="M99" s="228"/>
      <c r="N99" s="233"/>
      <c r="O99" s="227" t="s">
        <v>310</v>
      </c>
      <c r="P99" s="228">
        <v>1159</v>
      </c>
      <c r="Q99" s="228">
        <v>2</v>
      </c>
      <c r="R99" s="228"/>
      <c r="S99" s="228"/>
      <c r="T99" s="233"/>
      <c r="U99" s="233"/>
      <c r="V99" s="314"/>
      <c r="W99" s="227">
        <v>1999</v>
      </c>
      <c r="X99" s="233"/>
      <c r="Y99" s="233"/>
      <c r="Z99" s="233"/>
      <c r="AA99" s="233"/>
      <c r="AB99" s="233"/>
      <c r="AC99" s="228"/>
      <c r="AD99" s="227"/>
      <c r="AE99" s="227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</row>
    <row r="100" spans="1:51" ht="23.45" customHeight="1">
      <c r="A100" s="133"/>
      <c r="B100" s="908"/>
      <c r="C100" s="227" t="s">
        <v>716</v>
      </c>
      <c r="D100" s="233"/>
      <c r="E100" s="228" t="s">
        <v>936</v>
      </c>
      <c r="F100" s="227" t="s">
        <v>566</v>
      </c>
      <c r="G100" s="233"/>
      <c r="H100" s="1441"/>
      <c r="I100" s="233" t="s">
        <v>716</v>
      </c>
      <c r="J100" s="233"/>
      <c r="K100" s="228">
        <v>2100</v>
      </c>
      <c r="L100" s="228"/>
      <c r="M100" s="228"/>
      <c r="N100" s="233"/>
      <c r="O100" s="227" t="s">
        <v>310</v>
      </c>
      <c r="P100" s="228">
        <v>2100</v>
      </c>
      <c r="Q100" s="228">
        <v>3</v>
      </c>
      <c r="R100" s="228"/>
      <c r="S100" s="228"/>
      <c r="T100" s="233"/>
      <c r="U100" s="233"/>
      <c r="V100" s="314"/>
      <c r="W100" s="227">
        <v>2008</v>
      </c>
      <c r="X100" s="233"/>
      <c r="Y100" s="233"/>
      <c r="Z100" s="233"/>
      <c r="AA100" s="233"/>
      <c r="AB100" s="233"/>
      <c r="AC100" s="228"/>
      <c r="AD100" s="227"/>
      <c r="AE100" s="227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</row>
    <row r="101" spans="1:51" ht="23.45" customHeight="1">
      <c r="A101" s="133"/>
      <c r="B101" s="908"/>
      <c r="C101" s="227" t="s">
        <v>716</v>
      </c>
      <c r="D101" s="233"/>
      <c r="E101" s="228" t="s">
        <v>11764</v>
      </c>
      <c r="F101" s="227" t="s">
        <v>566</v>
      </c>
      <c r="G101" s="233"/>
      <c r="H101" s="233"/>
      <c r="I101" s="233" t="s">
        <v>11765</v>
      </c>
      <c r="J101" s="233"/>
      <c r="K101" s="228">
        <v>2867</v>
      </c>
      <c r="L101" s="228"/>
      <c r="M101" s="228"/>
      <c r="N101" s="233"/>
      <c r="O101" s="227" t="s">
        <v>310</v>
      </c>
      <c r="P101" s="228">
        <v>2867</v>
      </c>
      <c r="Q101" s="228">
        <v>3</v>
      </c>
      <c r="R101" s="228"/>
      <c r="S101" s="228"/>
      <c r="T101" s="233"/>
      <c r="U101" s="233"/>
      <c r="V101" s="314"/>
      <c r="W101" s="227">
        <v>2015</v>
      </c>
      <c r="X101" s="233"/>
      <c r="Y101" s="233"/>
      <c r="Z101" s="233"/>
      <c r="AA101" s="233"/>
      <c r="AB101" s="233"/>
      <c r="AC101" s="228">
        <v>350</v>
      </c>
      <c r="AD101" s="227"/>
      <c r="AE101" s="227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520"/>
    </row>
    <row r="102" spans="1:51" ht="23.45" customHeight="1">
      <c r="A102" s="133"/>
      <c r="B102" s="908"/>
      <c r="C102" s="227" t="s">
        <v>716</v>
      </c>
      <c r="D102" s="233"/>
      <c r="E102" s="228" t="s">
        <v>11766</v>
      </c>
      <c r="F102" s="227" t="s">
        <v>11767</v>
      </c>
      <c r="G102" s="233"/>
      <c r="H102" s="233"/>
      <c r="I102" s="233" t="s">
        <v>11765</v>
      </c>
      <c r="J102" s="233"/>
      <c r="K102" s="228">
        <v>5727</v>
      </c>
      <c r="L102" s="228"/>
      <c r="M102" s="228"/>
      <c r="N102" s="233"/>
      <c r="O102" s="227" t="s">
        <v>290</v>
      </c>
      <c r="P102" s="228">
        <v>5727</v>
      </c>
      <c r="Q102" s="228">
        <v>6</v>
      </c>
      <c r="R102" s="228"/>
      <c r="S102" s="228"/>
      <c r="T102" s="233"/>
      <c r="U102" s="233"/>
      <c r="V102" s="314"/>
      <c r="W102" s="227">
        <v>2020</v>
      </c>
      <c r="X102" s="233"/>
      <c r="Y102" s="233"/>
      <c r="Z102" s="233"/>
      <c r="AA102" s="233"/>
      <c r="AB102" s="233"/>
      <c r="AC102" s="228">
        <v>1230</v>
      </c>
      <c r="AD102" s="227"/>
      <c r="AE102" s="227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</row>
    <row r="103" spans="1:51" ht="23.45" customHeight="1">
      <c r="A103" s="133"/>
      <c r="B103" s="908"/>
      <c r="C103" s="323" t="s">
        <v>716</v>
      </c>
      <c r="D103" s="323" t="s">
        <v>937</v>
      </c>
      <c r="E103" s="323" t="s">
        <v>938</v>
      </c>
      <c r="F103" s="323" t="s">
        <v>566</v>
      </c>
      <c r="G103" s="233"/>
      <c r="H103" s="233"/>
      <c r="I103" s="291" t="s">
        <v>18799</v>
      </c>
      <c r="J103" s="233"/>
      <c r="K103" s="228">
        <v>21214</v>
      </c>
      <c r="L103" s="228">
        <v>2800</v>
      </c>
      <c r="M103" s="228">
        <v>6959</v>
      </c>
      <c r="N103" s="233"/>
      <c r="O103" s="323" t="s">
        <v>1979</v>
      </c>
      <c r="P103" s="519">
        <v>1188</v>
      </c>
      <c r="Q103" s="323">
        <v>2</v>
      </c>
      <c r="R103" s="228"/>
      <c r="S103" s="228"/>
      <c r="T103" s="233"/>
      <c r="U103" s="233"/>
      <c r="V103" s="314"/>
      <c r="W103" s="227"/>
      <c r="X103" s="233"/>
      <c r="Y103" s="233"/>
      <c r="Z103" s="233"/>
      <c r="AA103" s="233"/>
      <c r="AB103" s="233"/>
      <c r="AC103" s="228"/>
      <c r="AD103" s="227"/>
      <c r="AE103" s="227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</row>
    <row r="104" spans="1:51" ht="23.45" customHeight="1">
      <c r="A104" s="133"/>
      <c r="B104" s="908"/>
      <c r="C104" s="241" t="s">
        <v>757</v>
      </c>
      <c r="D104" s="241" t="s">
        <v>18800</v>
      </c>
      <c r="E104" s="244" t="s">
        <v>16087</v>
      </c>
      <c r="F104" s="241" t="s">
        <v>757</v>
      </c>
      <c r="G104" s="241" t="s">
        <v>18791</v>
      </c>
      <c r="H104" s="241"/>
      <c r="I104" s="241" t="s">
        <v>757</v>
      </c>
      <c r="J104" s="241"/>
      <c r="K104" s="244">
        <v>6192</v>
      </c>
      <c r="L104" s="244">
        <v>77</v>
      </c>
      <c r="M104" s="244">
        <v>77</v>
      </c>
      <c r="N104" s="241"/>
      <c r="O104" s="241" t="s">
        <v>1979</v>
      </c>
      <c r="P104" s="244">
        <v>6192</v>
      </c>
      <c r="Q104" s="244">
        <v>8</v>
      </c>
      <c r="R104" s="244">
        <v>450</v>
      </c>
      <c r="S104" s="244">
        <v>500</v>
      </c>
      <c r="T104" s="241" t="s">
        <v>18801</v>
      </c>
      <c r="U104" s="241" t="s">
        <v>18802</v>
      </c>
      <c r="V104" s="314"/>
      <c r="W104" s="241">
        <v>2023</v>
      </c>
      <c r="X104" s="241"/>
      <c r="Y104" s="241"/>
      <c r="Z104" s="241"/>
      <c r="AA104" s="241"/>
      <c r="AB104" s="241"/>
      <c r="AC104" s="244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</row>
    <row r="105" spans="1:51" ht="23.45" customHeight="1">
      <c r="A105" s="133"/>
      <c r="B105" s="908"/>
      <c r="C105" s="241" t="s">
        <v>757</v>
      </c>
      <c r="D105" s="241" t="s">
        <v>18803</v>
      </c>
      <c r="E105" s="244" t="s">
        <v>943</v>
      </c>
      <c r="F105" s="241" t="s">
        <v>566</v>
      </c>
      <c r="G105" s="241" t="s">
        <v>18804</v>
      </c>
      <c r="H105" s="241"/>
      <c r="I105" s="241" t="s">
        <v>757</v>
      </c>
      <c r="J105" s="241"/>
      <c r="K105" s="244">
        <v>3948</v>
      </c>
      <c r="L105" s="244"/>
      <c r="M105" s="244"/>
      <c r="N105" s="241"/>
      <c r="O105" s="241" t="s">
        <v>177</v>
      </c>
      <c r="P105" s="244">
        <v>3948</v>
      </c>
      <c r="Q105" s="244">
        <v>5</v>
      </c>
      <c r="R105" s="244">
        <v>100</v>
      </c>
      <c r="S105" s="244">
        <v>200</v>
      </c>
      <c r="T105" s="241"/>
      <c r="U105" s="241"/>
      <c r="V105" s="314"/>
      <c r="W105" s="241">
        <v>1994</v>
      </c>
      <c r="X105" s="241"/>
      <c r="Y105" s="241"/>
      <c r="Z105" s="241"/>
      <c r="AA105" s="241"/>
      <c r="AB105" s="241"/>
      <c r="AC105" s="244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  <c r="AW105" s="241"/>
      <c r="AX105" s="241"/>
      <c r="AY105" s="241"/>
    </row>
    <row r="106" spans="1:51" ht="23.45" customHeight="1">
      <c r="A106" s="133"/>
      <c r="B106" s="909"/>
      <c r="C106" s="227" t="s">
        <v>726</v>
      </c>
      <c r="D106" s="233" t="s">
        <v>929</v>
      </c>
      <c r="E106" s="228" t="s">
        <v>18805</v>
      </c>
      <c r="F106" s="227" t="s">
        <v>566</v>
      </c>
      <c r="G106" s="233" t="s">
        <v>18806</v>
      </c>
      <c r="H106" s="233" t="s">
        <v>18784</v>
      </c>
      <c r="I106" s="233" t="s">
        <v>18784</v>
      </c>
      <c r="J106" s="233"/>
      <c r="K106" s="228">
        <v>27420</v>
      </c>
      <c r="L106" s="228">
        <v>9726</v>
      </c>
      <c r="M106" s="228">
        <v>12555</v>
      </c>
      <c r="N106" s="233" t="s">
        <v>176</v>
      </c>
      <c r="O106" s="227" t="s">
        <v>930</v>
      </c>
      <c r="P106" s="228">
        <v>15695</v>
      </c>
      <c r="Q106" s="228">
        <v>18</v>
      </c>
      <c r="R106" s="228">
        <v>5094</v>
      </c>
      <c r="S106" s="228">
        <v>5000</v>
      </c>
      <c r="T106" s="233" t="s">
        <v>465</v>
      </c>
      <c r="U106" s="233" t="s">
        <v>925</v>
      </c>
      <c r="V106" s="314"/>
      <c r="W106" s="227">
        <v>2002</v>
      </c>
      <c r="X106" s="233"/>
      <c r="Y106" s="233"/>
      <c r="Z106" s="233"/>
      <c r="AA106" s="233"/>
      <c r="AB106" s="233"/>
      <c r="AC106" s="228"/>
      <c r="AD106" s="227"/>
      <c r="AE106" s="227"/>
      <c r="AF106" s="233" t="s">
        <v>931</v>
      </c>
      <c r="AG106" s="233"/>
      <c r="AH106" s="233">
        <v>24</v>
      </c>
      <c r="AI106" s="233">
        <v>2206</v>
      </c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</row>
    <row r="107" spans="1:51" ht="23.45" customHeight="1">
      <c r="A107" s="133"/>
      <c r="B107" s="909"/>
      <c r="C107" s="323" t="s">
        <v>726</v>
      </c>
      <c r="D107" s="323"/>
      <c r="E107" s="291" t="s">
        <v>26358</v>
      </c>
      <c r="F107" s="291" t="s">
        <v>26359</v>
      </c>
      <c r="G107" s="233"/>
      <c r="H107" s="233"/>
      <c r="I107" s="291" t="s">
        <v>729</v>
      </c>
      <c r="J107" s="233"/>
      <c r="K107" s="228">
        <v>1790</v>
      </c>
      <c r="L107" s="228"/>
      <c r="M107" s="228"/>
      <c r="N107" s="233"/>
      <c r="O107" s="323" t="s">
        <v>290</v>
      </c>
      <c r="P107" s="519">
        <v>1790</v>
      </c>
      <c r="Q107" s="323">
        <v>3</v>
      </c>
      <c r="R107" s="228"/>
      <c r="S107" s="228"/>
      <c r="T107" s="233"/>
      <c r="U107" s="233"/>
      <c r="V107" s="314"/>
      <c r="W107" s="227"/>
      <c r="X107" s="233"/>
      <c r="Y107" s="233"/>
      <c r="Z107" s="233"/>
      <c r="AA107" s="233"/>
      <c r="AB107" s="233"/>
      <c r="AC107" s="228"/>
      <c r="AD107" s="227"/>
      <c r="AE107" s="227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</row>
    <row r="108" spans="1:51" ht="23.45" customHeight="1">
      <c r="A108" s="133"/>
      <c r="B108" s="909"/>
      <c r="C108" s="323" t="s">
        <v>726</v>
      </c>
      <c r="D108" s="323"/>
      <c r="E108" s="323" t="s">
        <v>2150</v>
      </c>
      <c r="F108" s="323" t="s">
        <v>726</v>
      </c>
      <c r="G108" s="233"/>
      <c r="H108" s="233"/>
      <c r="I108" s="291" t="s">
        <v>726</v>
      </c>
      <c r="J108" s="233"/>
      <c r="K108" s="228">
        <v>3840</v>
      </c>
      <c r="L108" s="228"/>
      <c r="M108" s="228"/>
      <c r="N108" s="233"/>
      <c r="O108" s="323" t="s">
        <v>4215</v>
      </c>
      <c r="P108" s="519">
        <v>3840</v>
      </c>
      <c r="Q108" s="323">
        <v>6</v>
      </c>
      <c r="R108" s="228"/>
      <c r="S108" s="228"/>
      <c r="T108" s="233"/>
      <c r="U108" s="233"/>
      <c r="V108" s="314"/>
      <c r="W108" s="227">
        <v>2016</v>
      </c>
      <c r="X108" s="233"/>
      <c r="Y108" s="233"/>
      <c r="Z108" s="233"/>
      <c r="AA108" s="233"/>
      <c r="AB108" s="233"/>
      <c r="AC108" s="228"/>
      <c r="AD108" s="227"/>
      <c r="AE108" s="227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</row>
    <row r="109" spans="1:51" ht="23.45" customHeight="1">
      <c r="A109" s="133"/>
      <c r="B109" s="909"/>
      <c r="C109" s="227" t="s">
        <v>713</v>
      </c>
      <c r="D109" s="233"/>
      <c r="E109" s="228" t="s">
        <v>932</v>
      </c>
      <c r="F109" s="227" t="s">
        <v>566</v>
      </c>
      <c r="G109" s="233"/>
      <c r="H109" s="1441"/>
      <c r="I109" s="233" t="s">
        <v>550</v>
      </c>
      <c r="J109" s="233"/>
      <c r="K109" s="228">
        <v>3340</v>
      </c>
      <c r="L109" s="228"/>
      <c r="M109" s="228"/>
      <c r="N109" s="233"/>
      <c r="O109" s="227" t="s">
        <v>290</v>
      </c>
      <c r="P109" s="228">
        <v>3340</v>
      </c>
      <c r="Q109" s="228">
        <v>4</v>
      </c>
      <c r="R109" s="228"/>
      <c r="S109" s="228"/>
      <c r="T109" s="233"/>
      <c r="U109" s="233"/>
      <c r="V109" s="314"/>
      <c r="W109" s="227">
        <v>2002</v>
      </c>
      <c r="X109" s="233"/>
      <c r="Y109" s="233"/>
      <c r="Z109" s="233"/>
      <c r="AA109" s="233"/>
      <c r="AB109" s="233"/>
      <c r="AC109" s="228"/>
      <c r="AD109" s="227"/>
      <c r="AE109" s="227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</row>
    <row r="110" spans="1:51" ht="23.45" customHeight="1">
      <c r="A110" s="133"/>
      <c r="B110" s="909"/>
      <c r="C110" s="227" t="s">
        <v>713</v>
      </c>
      <c r="D110" s="233"/>
      <c r="E110" s="260" t="s">
        <v>11768</v>
      </c>
      <c r="F110" s="227" t="s">
        <v>566</v>
      </c>
      <c r="G110" s="233"/>
      <c r="H110" s="233"/>
      <c r="I110" s="241" t="s">
        <v>738</v>
      </c>
      <c r="J110" s="233"/>
      <c r="K110" s="228">
        <v>3360</v>
      </c>
      <c r="L110" s="228"/>
      <c r="M110" s="228"/>
      <c r="N110" s="233"/>
      <c r="O110" s="227" t="s">
        <v>147</v>
      </c>
      <c r="P110" s="228">
        <v>3360</v>
      </c>
      <c r="Q110" s="228">
        <v>6</v>
      </c>
      <c r="R110" s="228"/>
      <c r="S110" s="228"/>
      <c r="T110" s="233"/>
      <c r="U110" s="233"/>
      <c r="V110" s="314"/>
      <c r="W110" s="227">
        <v>2006</v>
      </c>
      <c r="X110" s="233"/>
      <c r="Y110" s="233"/>
      <c r="Z110" s="233"/>
      <c r="AA110" s="233"/>
      <c r="AB110" s="233"/>
      <c r="AC110" s="228"/>
      <c r="AD110" s="227"/>
      <c r="AE110" s="227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</row>
    <row r="111" spans="1:51" ht="23.45" customHeight="1">
      <c r="A111" s="133"/>
      <c r="B111" s="908"/>
      <c r="C111" s="227" t="s">
        <v>713</v>
      </c>
      <c r="D111" s="233"/>
      <c r="E111" s="260" t="s">
        <v>11769</v>
      </c>
      <c r="F111" s="227" t="s">
        <v>566</v>
      </c>
      <c r="G111" s="233"/>
      <c r="H111" s="233"/>
      <c r="I111" s="241" t="s">
        <v>738</v>
      </c>
      <c r="J111" s="233"/>
      <c r="K111" s="228">
        <v>8866</v>
      </c>
      <c r="L111" s="228"/>
      <c r="M111" s="228"/>
      <c r="N111" s="233"/>
      <c r="O111" s="227" t="s">
        <v>310</v>
      </c>
      <c r="P111" s="228">
        <v>8866</v>
      </c>
      <c r="Q111" s="228">
        <v>8</v>
      </c>
      <c r="R111" s="228"/>
      <c r="S111" s="228"/>
      <c r="T111" s="233"/>
      <c r="U111" s="233"/>
      <c r="V111" s="314"/>
      <c r="W111" s="227">
        <v>2012</v>
      </c>
      <c r="X111" s="233"/>
      <c r="Y111" s="233"/>
      <c r="Z111" s="233"/>
      <c r="AA111" s="233"/>
      <c r="AB111" s="233"/>
      <c r="AC111" s="228"/>
      <c r="AD111" s="227"/>
      <c r="AE111" s="227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</row>
    <row r="112" spans="1:51" ht="23.45" customHeight="1">
      <c r="A112" s="133"/>
      <c r="B112" s="908"/>
      <c r="C112" s="227" t="s">
        <v>713</v>
      </c>
      <c r="D112" s="233"/>
      <c r="E112" s="260" t="s">
        <v>941</v>
      </c>
      <c r="F112" s="227" t="s">
        <v>713</v>
      </c>
      <c r="G112" s="233"/>
      <c r="H112" s="233"/>
      <c r="I112" s="241" t="s">
        <v>713</v>
      </c>
      <c r="J112" s="233"/>
      <c r="K112" s="228">
        <v>2408</v>
      </c>
      <c r="L112" s="228"/>
      <c r="M112" s="228"/>
      <c r="N112" s="233"/>
      <c r="O112" s="227" t="s">
        <v>177</v>
      </c>
      <c r="P112" s="228">
        <v>2408</v>
      </c>
      <c r="Q112" s="228">
        <v>4</v>
      </c>
      <c r="R112" s="228"/>
      <c r="S112" s="228"/>
      <c r="T112" s="233"/>
      <c r="U112" s="233"/>
      <c r="V112" s="314"/>
      <c r="W112" s="227">
        <v>2005</v>
      </c>
      <c r="X112" s="233"/>
      <c r="Y112" s="233"/>
      <c r="Z112" s="233"/>
      <c r="AA112" s="233"/>
      <c r="AB112" s="233"/>
      <c r="AC112" s="228"/>
      <c r="AD112" s="227"/>
      <c r="AE112" s="227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</row>
    <row r="113" spans="1:51" ht="23.45" customHeight="1">
      <c r="A113" s="133"/>
      <c r="B113" s="908"/>
      <c r="C113" s="241" t="s">
        <v>713</v>
      </c>
      <c r="D113" s="241"/>
      <c r="E113" s="244" t="s">
        <v>942</v>
      </c>
      <c r="F113" s="241" t="s">
        <v>713</v>
      </c>
      <c r="G113" s="241"/>
      <c r="H113" s="241"/>
      <c r="I113" s="241" t="s">
        <v>713</v>
      </c>
      <c r="J113" s="241"/>
      <c r="K113" s="244">
        <v>3592</v>
      </c>
      <c r="L113" s="244"/>
      <c r="M113" s="244"/>
      <c r="N113" s="241"/>
      <c r="O113" s="241" t="s">
        <v>2153</v>
      </c>
      <c r="P113" s="244">
        <v>3592</v>
      </c>
      <c r="Q113" s="244">
        <v>6</v>
      </c>
      <c r="R113" s="244"/>
      <c r="S113" s="244"/>
      <c r="T113" s="241"/>
      <c r="U113" s="241"/>
      <c r="V113" s="314"/>
      <c r="W113" s="241" t="s">
        <v>2154</v>
      </c>
      <c r="X113" s="241"/>
      <c r="Y113" s="241"/>
      <c r="Z113" s="241"/>
      <c r="AA113" s="241"/>
      <c r="AB113" s="241"/>
      <c r="AC113" s="244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  <c r="AV113" s="241"/>
      <c r="AW113" s="241"/>
      <c r="AX113" s="241"/>
      <c r="AY113" s="241"/>
    </row>
    <row r="114" spans="1:51" ht="23.45" customHeight="1">
      <c r="A114" s="133" t="s">
        <v>150</v>
      </c>
      <c r="B114" s="908"/>
      <c r="C114" s="227" t="s">
        <v>713</v>
      </c>
      <c r="D114" s="233"/>
      <c r="E114" s="260" t="s">
        <v>1799</v>
      </c>
      <c r="F114" s="227" t="s">
        <v>566</v>
      </c>
      <c r="G114" s="233"/>
      <c r="H114" s="233"/>
      <c r="I114" s="233" t="s">
        <v>1800</v>
      </c>
      <c r="J114" s="233"/>
      <c r="K114" s="228">
        <v>938</v>
      </c>
      <c r="L114" s="228"/>
      <c r="M114" s="228"/>
      <c r="N114" s="233"/>
      <c r="O114" s="227" t="s">
        <v>469</v>
      </c>
      <c r="P114" s="228">
        <v>938</v>
      </c>
      <c r="Q114" s="228">
        <v>2</v>
      </c>
      <c r="R114" s="228"/>
      <c r="S114" s="228"/>
      <c r="T114" s="233"/>
      <c r="U114" s="233"/>
      <c r="V114" s="314"/>
      <c r="W114" s="227">
        <v>2009</v>
      </c>
      <c r="X114" s="233"/>
      <c r="Y114" s="233"/>
      <c r="Z114" s="233"/>
      <c r="AA114" s="233"/>
      <c r="AB114" s="233"/>
      <c r="AC114" s="228"/>
      <c r="AD114" s="227"/>
      <c r="AE114" s="227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</row>
    <row r="115" spans="1:51" ht="23.45" customHeight="1">
      <c r="A115" s="133"/>
      <c r="B115" s="908"/>
      <c r="C115" s="227" t="s">
        <v>713</v>
      </c>
      <c r="D115" s="233"/>
      <c r="E115" s="260" t="s">
        <v>7984</v>
      </c>
      <c r="F115" s="227" t="s">
        <v>566</v>
      </c>
      <c r="G115" s="233"/>
      <c r="H115" s="233"/>
      <c r="I115" s="233" t="s">
        <v>2156</v>
      </c>
      <c r="J115" s="233"/>
      <c r="K115" s="228">
        <v>800</v>
      </c>
      <c r="L115" s="228"/>
      <c r="M115" s="228"/>
      <c r="N115" s="233"/>
      <c r="O115" s="227" t="s">
        <v>469</v>
      </c>
      <c r="P115" s="228">
        <v>800</v>
      </c>
      <c r="Q115" s="228">
        <v>1</v>
      </c>
      <c r="R115" s="228"/>
      <c r="S115" s="228"/>
      <c r="T115" s="233"/>
      <c r="U115" s="233"/>
      <c r="V115" s="314"/>
      <c r="W115" s="227">
        <v>2003</v>
      </c>
      <c r="X115" s="233"/>
      <c r="Y115" s="233"/>
      <c r="Z115" s="233"/>
      <c r="AA115" s="233"/>
      <c r="AB115" s="233"/>
      <c r="AC115" s="228"/>
      <c r="AD115" s="227"/>
      <c r="AE115" s="227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</row>
    <row r="116" spans="1:51" ht="23.45" customHeight="1">
      <c r="A116" s="133"/>
      <c r="B116" s="909"/>
      <c r="C116" s="227" t="s">
        <v>745</v>
      </c>
      <c r="D116" s="233"/>
      <c r="E116" s="228" t="s">
        <v>1895</v>
      </c>
      <c r="F116" s="227" t="s">
        <v>566</v>
      </c>
      <c r="G116" s="233"/>
      <c r="H116" s="233"/>
      <c r="I116" s="233" t="s">
        <v>738</v>
      </c>
      <c r="J116" s="233"/>
      <c r="K116" s="228">
        <v>3129.08</v>
      </c>
      <c r="L116" s="228"/>
      <c r="M116" s="228"/>
      <c r="N116" s="233"/>
      <c r="O116" s="227" t="s">
        <v>310</v>
      </c>
      <c r="P116" s="228">
        <v>3129</v>
      </c>
      <c r="Q116" s="228">
        <v>12</v>
      </c>
      <c r="R116" s="228"/>
      <c r="S116" s="228"/>
      <c r="T116" s="233"/>
      <c r="U116" s="233"/>
      <c r="V116" s="314"/>
      <c r="W116" s="227">
        <v>1999</v>
      </c>
      <c r="X116" s="233"/>
      <c r="Y116" s="233"/>
      <c r="Z116" s="233"/>
      <c r="AA116" s="233"/>
      <c r="AB116" s="233"/>
      <c r="AC116" s="228"/>
      <c r="AD116" s="227"/>
      <c r="AE116" s="227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</row>
    <row r="117" spans="1:51" ht="23.45" customHeight="1">
      <c r="A117" s="133"/>
      <c r="B117" s="908"/>
      <c r="C117" s="227" t="s">
        <v>745</v>
      </c>
      <c r="D117" s="233"/>
      <c r="E117" s="260" t="s">
        <v>1895</v>
      </c>
      <c r="F117" s="227" t="s">
        <v>566</v>
      </c>
      <c r="G117" s="233"/>
      <c r="H117" s="233"/>
      <c r="I117" s="233" t="s">
        <v>738</v>
      </c>
      <c r="J117" s="233"/>
      <c r="K117" s="228">
        <v>1680</v>
      </c>
      <c r="L117" s="228"/>
      <c r="M117" s="228"/>
      <c r="N117" s="233"/>
      <c r="O117" s="227" t="s">
        <v>147</v>
      </c>
      <c r="P117" s="228">
        <v>1680</v>
      </c>
      <c r="Q117" s="228">
        <v>3</v>
      </c>
      <c r="R117" s="228"/>
      <c r="S117" s="228"/>
      <c r="T117" s="233"/>
      <c r="U117" s="233"/>
      <c r="V117" s="314"/>
      <c r="W117" s="227">
        <v>2006</v>
      </c>
      <c r="X117" s="233"/>
      <c r="Y117" s="233"/>
      <c r="Z117" s="233"/>
      <c r="AA117" s="233"/>
      <c r="AB117" s="233"/>
      <c r="AC117" s="228"/>
      <c r="AD117" s="227"/>
      <c r="AE117" s="227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424"/>
    </row>
    <row r="118" spans="1:51" ht="23.45" customHeight="1">
      <c r="A118" s="133"/>
      <c r="B118" s="908"/>
      <c r="C118" s="227" t="s">
        <v>745</v>
      </c>
      <c r="D118" s="233"/>
      <c r="E118" s="260" t="s">
        <v>2151</v>
      </c>
      <c r="F118" s="227" t="s">
        <v>745</v>
      </c>
      <c r="G118" s="233"/>
      <c r="H118" s="233"/>
      <c r="I118" s="241" t="s">
        <v>2152</v>
      </c>
      <c r="J118" s="233"/>
      <c r="K118" s="228">
        <v>2746</v>
      </c>
      <c r="L118" s="228"/>
      <c r="M118" s="228"/>
      <c r="N118" s="233"/>
      <c r="O118" s="227" t="s">
        <v>1979</v>
      </c>
      <c r="P118" s="228"/>
      <c r="Q118" s="228">
        <v>5</v>
      </c>
      <c r="R118" s="228"/>
      <c r="S118" s="228"/>
      <c r="T118" s="233"/>
      <c r="U118" s="233"/>
      <c r="V118" s="314"/>
      <c r="W118" s="227">
        <v>2016</v>
      </c>
      <c r="X118" s="233"/>
      <c r="Y118" s="233"/>
      <c r="Z118" s="233"/>
      <c r="AA118" s="233"/>
      <c r="AB118" s="233"/>
      <c r="AC118" s="228"/>
      <c r="AD118" s="227"/>
      <c r="AE118" s="227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</row>
    <row r="119" spans="1:51" ht="23.45" customHeight="1">
      <c r="A119" s="133"/>
      <c r="B119" s="908"/>
      <c r="C119" s="241" t="s">
        <v>760</v>
      </c>
      <c r="D119" s="241"/>
      <c r="E119" s="244" t="s">
        <v>761</v>
      </c>
      <c r="F119" s="241" t="s">
        <v>760</v>
      </c>
      <c r="G119" s="241"/>
      <c r="H119" s="241"/>
      <c r="I119" s="241" t="s">
        <v>762</v>
      </c>
      <c r="J119" s="241"/>
      <c r="K119" s="244">
        <v>140066</v>
      </c>
      <c r="L119" s="244"/>
      <c r="M119" s="244"/>
      <c r="N119" s="241"/>
      <c r="O119" s="241" t="s">
        <v>944</v>
      </c>
      <c r="P119" s="244">
        <v>3793</v>
      </c>
      <c r="Q119" s="244">
        <v>6</v>
      </c>
      <c r="R119" s="244">
        <v>400</v>
      </c>
      <c r="S119" s="244">
        <v>400</v>
      </c>
      <c r="T119" s="241"/>
      <c r="U119" s="241"/>
      <c r="V119" s="314"/>
      <c r="W119" s="241">
        <v>2012</v>
      </c>
      <c r="X119" s="241"/>
      <c r="Y119" s="241"/>
      <c r="Z119" s="241"/>
      <c r="AA119" s="241"/>
      <c r="AB119" s="241"/>
      <c r="AC119" s="244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  <c r="AV119" s="241"/>
      <c r="AW119" s="241"/>
      <c r="AX119" s="241"/>
      <c r="AY119" s="241"/>
    </row>
    <row r="120" spans="1:51" ht="23.45" customHeight="1">
      <c r="A120" s="133"/>
      <c r="B120" s="908"/>
      <c r="C120" s="227" t="s">
        <v>760</v>
      </c>
      <c r="D120" s="233"/>
      <c r="E120" s="228" t="s">
        <v>945</v>
      </c>
      <c r="F120" s="227" t="s">
        <v>760</v>
      </c>
      <c r="G120" s="233"/>
      <c r="H120" s="233"/>
      <c r="I120" s="233" t="s">
        <v>760</v>
      </c>
      <c r="J120" s="233"/>
      <c r="K120" s="228">
        <v>1234</v>
      </c>
      <c r="L120" s="228"/>
      <c r="M120" s="228"/>
      <c r="N120" s="233"/>
      <c r="O120" s="227" t="s">
        <v>946</v>
      </c>
      <c r="P120" s="228">
        <v>1234</v>
      </c>
      <c r="Q120" s="228">
        <v>2</v>
      </c>
      <c r="R120" s="228"/>
      <c r="S120" s="228"/>
      <c r="T120" s="233"/>
      <c r="U120" s="233"/>
      <c r="V120" s="314"/>
      <c r="W120" s="227">
        <v>2008</v>
      </c>
      <c r="X120" s="233"/>
      <c r="Y120" s="233"/>
      <c r="Z120" s="233"/>
      <c r="AA120" s="233"/>
      <c r="AB120" s="233"/>
      <c r="AC120" s="228">
        <v>60</v>
      </c>
      <c r="AD120" s="227"/>
      <c r="AE120" s="227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</row>
    <row r="121" spans="1:51" ht="23.45" customHeight="1">
      <c r="A121" s="133"/>
      <c r="B121" s="908"/>
      <c r="C121" s="227" t="s">
        <v>760</v>
      </c>
      <c r="D121" s="233"/>
      <c r="E121" s="228" t="s">
        <v>947</v>
      </c>
      <c r="F121" s="227" t="s">
        <v>760</v>
      </c>
      <c r="G121" s="233"/>
      <c r="H121" s="233"/>
      <c r="I121" s="233" t="s">
        <v>762</v>
      </c>
      <c r="J121" s="233"/>
      <c r="K121" s="228">
        <v>2485</v>
      </c>
      <c r="L121" s="228"/>
      <c r="M121" s="228"/>
      <c r="N121" s="233"/>
      <c r="O121" s="227" t="s">
        <v>290</v>
      </c>
      <c r="P121" s="228">
        <v>2485</v>
      </c>
      <c r="Q121" s="228">
        <v>4</v>
      </c>
      <c r="R121" s="228"/>
      <c r="S121" s="228"/>
      <c r="T121" s="233"/>
      <c r="U121" s="233"/>
      <c r="V121" s="314"/>
      <c r="W121" s="227">
        <v>2007</v>
      </c>
      <c r="X121" s="233"/>
      <c r="Y121" s="233"/>
      <c r="Z121" s="233"/>
      <c r="AA121" s="233"/>
      <c r="AB121" s="233"/>
      <c r="AC121" s="228"/>
      <c r="AD121" s="227"/>
      <c r="AE121" s="227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</row>
    <row r="122" spans="1:51" ht="23.45" customHeight="1">
      <c r="A122" s="133"/>
      <c r="B122" s="908"/>
      <c r="C122" s="227" t="s">
        <v>760</v>
      </c>
      <c r="D122" s="233"/>
      <c r="E122" s="260" t="s">
        <v>1801</v>
      </c>
      <c r="F122" s="227" t="s">
        <v>566</v>
      </c>
      <c r="G122" s="233"/>
      <c r="H122" s="233"/>
      <c r="I122" s="233" t="s">
        <v>1802</v>
      </c>
      <c r="J122" s="233"/>
      <c r="K122" s="228">
        <v>1836</v>
      </c>
      <c r="L122" s="228"/>
      <c r="M122" s="228"/>
      <c r="N122" s="233"/>
      <c r="O122" s="227" t="s">
        <v>290</v>
      </c>
      <c r="P122" s="228">
        <v>1836</v>
      </c>
      <c r="Q122" s="228">
        <v>3</v>
      </c>
      <c r="R122" s="228"/>
      <c r="S122" s="228"/>
      <c r="T122" s="233"/>
      <c r="U122" s="233"/>
      <c r="V122" s="314"/>
      <c r="W122" s="227">
        <v>2006</v>
      </c>
      <c r="X122" s="233"/>
      <c r="Y122" s="233"/>
      <c r="Z122" s="233"/>
      <c r="AA122" s="233"/>
      <c r="AB122" s="233"/>
      <c r="AC122" s="228"/>
      <c r="AD122" s="227"/>
      <c r="AE122" s="227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</row>
    <row r="123" spans="1:51" ht="23.45" customHeight="1">
      <c r="A123" s="133"/>
      <c r="B123" s="908"/>
      <c r="C123" s="227" t="s">
        <v>760</v>
      </c>
      <c r="D123" s="233"/>
      <c r="E123" s="260" t="s">
        <v>11770</v>
      </c>
      <c r="F123" s="227" t="s">
        <v>566</v>
      </c>
      <c r="G123" s="233"/>
      <c r="H123" s="233"/>
      <c r="I123" s="233" t="s">
        <v>11771</v>
      </c>
      <c r="J123" s="233"/>
      <c r="K123" s="228">
        <v>1377</v>
      </c>
      <c r="L123" s="228"/>
      <c r="M123" s="228"/>
      <c r="N123" s="233"/>
      <c r="O123" s="227" t="s">
        <v>290</v>
      </c>
      <c r="P123" s="228">
        <v>1377</v>
      </c>
      <c r="Q123" s="228">
        <v>2</v>
      </c>
      <c r="R123" s="228"/>
      <c r="S123" s="228"/>
      <c r="T123" s="233"/>
      <c r="U123" s="233"/>
      <c r="V123" s="314"/>
      <c r="W123" s="227">
        <v>2020</v>
      </c>
      <c r="X123" s="233"/>
      <c r="Y123" s="233"/>
      <c r="Z123" s="233"/>
      <c r="AA123" s="233"/>
      <c r="AB123" s="233"/>
      <c r="AC123" s="228"/>
      <c r="AD123" s="227"/>
      <c r="AE123" s="227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</row>
    <row r="124" spans="1:51" s="1433" customFormat="1" ht="23.45" customHeight="1">
      <c r="A124" s="1438"/>
      <c r="B124" s="906" t="s">
        <v>271</v>
      </c>
      <c r="C124" s="314" t="s">
        <v>55</v>
      </c>
      <c r="D124" s="349"/>
      <c r="E124" s="315">
        <f>COUNTA(E125:E156)</f>
        <v>32</v>
      </c>
      <c r="F124" s="314"/>
      <c r="G124" s="349"/>
      <c r="H124" s="349"/>
      <c r="I124" s="349"/>
      <c r="J124" s="349"/>
      <c r="K124" s="318">
        <f>SUM(K125:K156)</f>
        <v>441537</v>
      </c>
      <c r="L124" s="318">
        <f>SUM(L125:L156)</f>
        <v>7380</v>
      </c>
      <c r="M124" s="318">
        <f>SUM(M125:M156)</f>
        <v>8008</v>
      </c>
      <c r="N124" s="318">
        <f>SUM(N129:N156)</f>
        <v>0</v>
      </c>
      <c r="O124" s="318"/>
      <c r="P124" s="318">
        <f>SUM(P125:P156)</f>
        <v>80643</v>
      </c>
      <c r="Q124" s="318">
        <f>SUM(Q125:Q156)</f>
        <v>129</v>
      </c>
      <c r="R124" s="318"/>
      <c r="S124" s="228"/>
      <c r="T124" s="233"/>
      <c r="U124" s="233"/>
      <c r="V124" s="314"/>
      <c r="W124" s="314"/>
      <c r="X124" s="349"/>
      <c r="Y124" s="349"/>
      <c r="Z124" s="349"/>
      <c r="AA124" s="349"/>
      <c r="AB124" s="349"/>
      <c r="AC124" s="318"/>
      <c r="AD124" s="314"/>
      <c r="AE124" s="314"/>
      <c r="AF124" s="349"/>
      <c r="AG124" s="349"/>
      <c r="AH124" s="349"/>
      <c r="AI124" s="349"/>
      <c r="AJ124" s="349"/>
      <c r="AK124" s="349"/>
      <c r="AL124" s="349"/>
      <c r="AM124" s="349"/>
      <c r="AN124" s="349"/>
      <c r="AO124" s="349"/>
      <c r="AP124" s="349"/>
      <c r="AQ124" s="349"/>
      <c r="AR124" s="349"/>
      <c r="AS124" s="349"/>
      <c r="AT124" s="349"/>
      <c r="AU124" s="349"/>
      <c r="AV124" s="349"/>
      <c r="AW124" s="349"/>
      <c r="AX124" s="349"/>
      <c r="AY124" s="349"/>
    </row>
    <row r="125" spans="1:51" ht="23.45" customHeight="1">
      <c r="A125" s="133"/>
      <c r="B125" s="221"/>
      <c r="C125" s="227" t="s">
        <v>2199</v>
      </c>
      <c r="D125" s="233"/>
      <c r="E125" s="228" t="s">
        <v>2200</v>
      </c>
      <c r="F125" s="227" t="s">
        <v>1914</v>
      </c>
      <c r="G125" s="227"/>
      <c r="H125" s="233"/>
      <c r="I125" s="233" t="s">
        <v>2201</v>
      </c>
      <c r="J125" s="227"/>
      <c r="K125" s="228">
        <v>1490</v>
      </c>
      <c r="L125" s="228"/>
      <c r="M125" s="228"/>
      <c r="N125" s="233"/>
      <c r="O125" s="227"/>
      <c r="P125" s="228">
        <v>625</v>
      </c>
      <c r="Q125" s="228">
        <v>2</v>
      </c>
      <c r="R125" s="228"/>
      <c r="S125" s="228"/>
      <c r="T125" s="233"/>
      <c r="U125" s="233"/>
      <c r="V125" s="314"/>
      <c r="W125" s="227">
        <v>1979</v>
      </c>
      <c r="X125" s="233"/>
      <c r="Y125" s="233"/>
      <c r="Z125" s="233"/>
      <c r="AA125" s="233"/>
      <c r="AB125" s="233"/>
      <c r="AC125" s="228"/>
      <c r="AD125" s="227"/>
      <c r="AE125" s="227"/>
      <c r="AF125" s="233"/>
      <c r="AG125" s="233"/>
      <c r="AH125" s="227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 t="s">
        <v>2202</v>
      </c>
    </row>
    <row r="126" spans="1:51" ht="23.45" customHeight="1">
      <c r="A126" s="133"/>
      <c r="B126" s="221"/>
      <c r="C126" s="227" t="s">
        <v>1975</v>
      </c>
      <c r="D126" s="233" t="s">
        <v>18866</v>
      </c>
      <c r="E126" s="228" t="s">
        <v>2203</v>
      </c>
      <c r="F126" s="227" t="s">
        <v>1914</v>
      </c>
      <c r="G126" s="227"/>
      <c r="H126" s="233"/>
      <c r="I126" s="233" t="s">
        <v>13486</v>
      </c>
      <c r="J126" s="227"/>
      <c r="K126" s="228">
        <v>3125</v>
      </c>
      <c r="L126" s="228"/>
      <c r="M126" s="228"/>
      <c r="N126" s="233"/>
      <c r="O126" s="227" t="s">
        <v>290</v>
      </c>
      <c r="P126" s="228">
        <v>3051</v>
      </c>
      <c r="Q126" s="228">
        <v>5</v>
      </c>
      <c r="R126" s="228"/>
      <c r="S126" s="228"/>
      <c r="T126" s="233"/>
      <c r="U126" s="233"/>
      <c r="V126" s="227"/>
      <c r="W126" s="227">
        <v>2009</v>
      </c>
      <c r="X126" s="233"/>
      <c r="Y126" s="233"/>
      <c r="Z126" s="233"/>
      <c r="AA126" s="233"/>
      <c r="AB126" s="233"/>
      <c r="AC126" s="228">
        <v>195</v>
      </c>
      <c r="AD126" s="227">
        <v>2024</v>
      </c>
      <c r="AE126" s="227"/>
      <c r="AF126" s="233"/>
      <c r="AG126" s="233"/>
      <c r="AH126" s="227">
        <v>11</v>
      </c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 t="s">
        <v>17622</v>
      </c>
    </row>
    <row r="127" spans="1:51" ht="23.45" customHeight="1">
      <c r="A127" s="133"/>
      <c r="B127" s="221"/>
      <c r="C127" s="227" t="s">
        <v>1975</v>
      </c>
      <c r="D127" s="233" t="s">
        <v>18867</v>
      </c>
      <c r="E127" s="228" t="s">
        <v>18868</v>
      </c>
      <c r="F127" s="227" t="s">
        <v>2007</v>
      </c>
      <c r="G127" s="227"/>
      <c r="H127" s="233"/>
      <c r="I127" s="233" t="s">
        <v>18869</v>
      </c>
      <c r="J127" s="227"/>
      <c r="K127" s="228">
        <v>2476</v>
      </c>
      <c r="L127" s="228"/>
      <c r="M127" s="228"/>
      <c r="N127" s="233"/>
      <c r="O127" s="227" t="s">
        <v>1979</v>
      </c>
      <c r="P127" s="228">
        <v>2476</v>
      </c>
      <c r="Q127" s="228">
        <v>6</v>
      </c>
      <c r="R127" s="228"/>
      <c r="S127" s="228"/>
      <c r="T127" s="233"/>
      <c r="U127" s="233"/>
      <c r="V127" s="227"/>
      <c r="W127" s="227">
        <v>2023</v>
      </c>
      <c r="X127" s="233"/>
      <c r="Y127" s="233"/>
      <c r="Z127" s="233"/>
      <c r="AA127" s="233"/>
      <c r="AB127" s="233"/>
      <c r="AC127" s="228"/>
      <c r="AD127" s="227"/>
      <c r="AE127" s="227"/>
      <c r="AF127" s="233"/>
      <c r="AG127" s="233"/>
      <c r="AH127" s="227">
        <v>6</v>
      </c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</row>
    <row r="128" spans="1:51" ht="23.45" customHeight="1">
      <c r="A128" s="133"/>
      <c r="B128" s="221"/>
      <c r="C128" s="227" t="s">
        <v>18870</v>
      </c>
      <c r="D128" s="233" t="s">
        <v>18871</v>
      </c>
      <c r="E128" s="228" t="s">
        <v>18872</v>
      </c>
      <c r="F128" s="227" t="s">
        <v>2007</v>
      </c>
      <c r="G128" s="227"/>
      <c r="H128" s="233"/>
      <c r="I128" s="233" t="s">
        <v>18869</v>
      </c>
      <c r="J128" s="227"/>
      <c r="K128" s="228">
        <v>1202</v>
      </c>
      <c r="L128" s="228"/>
      <c r="M128" s="228"/>
      <c r="N128" s="233"/>
      <c r="O128" s="227" t="s">
        <v>1979</v>
      </c>
      <c r="P128" s="228">
        <v>1202</v>
      </c>
      <c r="Q128" s="228">
        <v>2</v>
      </c>
      <c r="R128" s="228"/>
      <c r="S128" s="228"/>
      <c r="T128" s="233"/>
      <c r="U128" s="233"/>
      <c r="V128" s="227"/>
      <c r="W128" s="227">
        <v>2024</v>
      </c>
      <c r="X128" s="233"/>
      <c r="Y128" s="233"/>
      <c r="Z128" s="233"/>
      <c r="AA128" s="233"/>
      <c r="AB128" s="233"/>
      <c r="AC128" s="228"/>
      <c r="AD128" s="227"/>
      <c r="AE128" s="227"/>
      <c r="AF128" s="233"/>
      <c r="AG128" s="233"/>
      <c r="AH128" s="227">
        <v>4</v>
      </c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</row>
    <row r="129" spans="1:51" ht="23.45" customHeight="1">
      <c r="A129" s="133"/>
      <c r="B129" s="221"/>
      <c r="C129" s="227" t="s">
        <v>2204</v>
      </c>
      <c r="D129" s="233" t="s">
        <v>2205</v>
      </c>
      <c r="E129" s="228" t="s">
        <v>12510</v>
      </c>
      <c r="F129" s="227" t="s">
        <v>1914</v>
      </c>
      <c r="G129" s="227" t="s">
        <v>2206</v>
      </c>
      <c r="H129" s="233"/>
      <c r="I129" s="233" t="s">
        <v>2207</v>
      </c>
      <c r="J129" s="227">
        <v>5</v>
      </c>
      <c r="K129" s="228">
        <v>4432</v>
      </c>
      <c r="L129" s="228">
        <v>100</v>
      </c>
      <c r="M129" s="228">
        <v>100</v>
      </c>
      <c r="N129" s="233" t="s">
        <v>176</v>
      </c>
      <c r="O129" s="227" t="s">
        <v>12685</v>
      </c>
      <c r="P129" s="228">
        <v>2998</v>
      </c>
      <c r="Q129" s="228">
        <v>5</v>
      </c>
      <c r="R129" s="228" t="s">
        <v>389</v>
      </c>
      <c r="S129" s="228" t="s">
        <v>389</v>
      </c>
      <c r="T129" s="233"/>
      <c r="U129" s="233"/>
      <c r="V129" s="314"/>
      <c r="W129" s="227">
        <v>2016</v>
      </c>
      <c r="X129" s="233"/>
      <c r="Y129" s="233" t="s">
        <v>2208</v>
      </c>
      <c r="Z129" s="233"/>
      <c r="AA129" s="233"/>
      <c r="AB129" s="233" t="s">
        <v>2209</v>
      </c>
      <c r="AC129" s="228">
        <v>670</v>
      </c>
      <c r="AD129" s="227"/>
      <c r="AE129" s="227"/>
      <c r="AF129" s="233"/>
      <c r="AG129" s="233"/>
      <c r="AH129" s="227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 t="s">
        <v>12511</v>
      </c>
    </row>
    <row r="130" spans="1:51" ht="23.45" customHeight="1">
      <c r="A130" s="133"/>
      <c r="B130" s="221"/>
      <c r="C130" s="227" t="s">
        <v>2204</v>
      </c>
      <c r="D130" s="233"/>
      <c r="E130" s="228" t="s">
        <v>12512</v>
      </c>
      <c r="F130" s="227" t="s">
        <v>1914</v>
      </c>
      <c r="G130" s="227"/>
      <c r="H130" s="233"/>
      <c r="I130" s="233" t="s">
        <v>11249</v>
      </c>
      <c r="J130" s="227"/>
      <c r="K130" s="228">
        <v>1860</v>
      </c>
      <c r="L130" s="228"/>
      <c r="M130" s="228"/>
      <c r="N130" s="233"/>
      <c r="O130" s="227" t="s">
        <v>290</v>
      </c>
      <c r="P130" s="228">
        <v>1657</v>
      </c>
      <c r="Q130" s="228">
        <v>3</v>
      </c>
      <c r="R130" s="228"/>
      <c r="S130" s="228"/>
      <c r="T130" s="233"/>
      <c r="U130" s="233"/>
      <c r="V130" s="314"/>
      <c r="W130" s="227">
        <v>2011</v>
      </c>
      <c r="X130" s="233"/>
      <c r="Y130" s="233"/>
      <c r="Z130" s="233"/>
      <c r="AA130" s="233"/>
      <c r="AB130" s="233"/>
      <c r="AC130" s="228">
        <v>142</v>
      </c>
      <c r="AD130" s="227"/>
      <c r="AE130" s="227"/>
      <c r="AF130" s="233"/>
      <c r="AG130" s="233"/>
      <c r="AH130" s="227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424" t="s">
        <v>2210</v>
      </c>
    </row>
    <row r="131" spans="1:51" ht="23.45" customHeight="1">
      <c r="A131" s="133"/>
      <c r="B131" s="221"/>
      <c r="C131" s="227" t="s">
        <v>10024</v>
      </c>
      <c r="D131" s="233"/>
      <c r="E131" s="228" t="s">
        <v>10025</v>
      </c>
      <c r="F131" s="227" t="s">
        <v>580</v>
      </c>
      <c r="G131" s="227"/>
      <c r="H131" s="233"/>
      <c r="I131" s="233" t="s">
        <v>10026</v>
      </c>
      <c r="J131" s="227"/>
      <c r="K131" s="228">
        <v>2100</v>
      </c>
      <c r="L131" s="228"/>
      <c r="M131" s="228"/>
      <c r="N131" s="233"/>
      <c r="O131" s="227" t="s">
        <v>10027</v>
      </c>
      <c r="P131" s="228">
        <v>1585</v>
      </c>
      <c r="Q131" s="228">
        <v>3</v>
      </c>
      <c r="R131" s="228"/>
      <c r="S131" s="228"/>
      <c r="T131" s="233"/>
      <c r="U131" s="233"/>
      <c r="V131" s="314"/>
      <c r="W131" s="227">
        <v>2018</v>
      </c>
      <c r="X131" s="233"/>
      <c r="Y131" s="233"/>
      <c r="Z131" s="233"/>
      <c r="AA131" s="233"/>
      <c r="AB131" s="233"/>
      <c r="AC131" s="228"/>
      <c r="AD131" s="227"/>
      <c r="AE131" s="227"/>
      <c r="AF131" s="233"/>
      <c r="AG131" s="233"/>
      <c r="AH131" s="227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 t="s">
        <v>17623</v>
      </c>
    </row>
    <row r="132" spans="1:51" ht="23.45" customHeight="1">
      <c r="A132" s="133"/>
      <c r="B132" s="221"/>
      <c r="C132" s="227" t="s">
        <v>2191</v>
      </c>
      <c r="D132" s="233"/>
      <c r="E132" s="228" t="s">
        <v>11250</v>
      </c>
      <c r="F132" s="227" t="s">
        <v>1914</v>
      </c>
      <c r="G132" s="227"/>
      <c r="H132" s="233"/>
      <c r="I132" s="521" t="s">
        <v>13487</v>
      </c>
      <c r="J132" s="306"/>
      <c r="K132" s="522">
        <v>2056</v>
      </c>
      <c r="L132" s="522"/>
      <c r="M132" s="522"/>
      <c r="N132" s="521"/>
      <c r="O132" s="306" t="s">
        <v>310</v>
      </c>
      <c r="P132" s="522">
        <v>2056</v>
      </c>
      <c r="Q132" s="228">
        <v>4</v>
      </c>
      <c r="R132" s="228"/>
      <c r="S132" s="228"/>
      <c r="T132" s="233"/>
      <c r="U132" s="233"/>
      <c r="V132" s="314"/>
      <c r="W132" s="227">
        <v>2019</v>
      </c>
      <c r="X132" s="233"/>
      <c r="Y132" s="233"/>
      <c r="Z132" s="233"/>
      <c r="AA132" s="233"/>
      <c r="AB132" s="233"/>
      <c r="AC132" s="228"/>
      <c r="AD132" s="227"/>
      <c r="AE132" s="227"/>
      <c r="AF132" s="233"/>
      <c r="AG132" s="233"/>
      <c r="AH132" s="227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 t="s">
        <v>17654</v>
      </c>
    </row>
    <row r="133" spans="1:51" ht="23.45" customHeight="1">
      <c r="A133" s="133"/>
      <c r="B133" s="221"/>
      <c r="C133" s="227" t="s">
        <v>2191</v>
      </c>
      <c r="D133" s="233"/>
      <c r="E133" s="228" t="s">
        <v>2212</v>
      </c>
      <c r="F133" s="227" t="s">
        <v>603</v>
      </c>
      <c r="G133" s="227"/>
      <c r="H133" s="233"/>
      <c r="I133" s="233" t="s">
        <v>8080</v>
      </c>
      <c r="J133" s="227"/>
      <c r="K133" s="228">
        <v>2538</v>
      </c>
      <c r="L133" s="228">
        <v>0</v>
      </c>
      <c r="M133" s="228">
        <v>0</v>
      </c>
      <c r="N133" s="233"/>
      <c r="O133" s="227" t="s">
        <v>290</v>
      </c>
      <c r="P133" s="228">
        <v>2308</v>
      </c>
      <c r="Q133" s="228">
        <v>5</v>
      </c>
      <c r="R133" s="228"/>
      <c r="S133" s="228"/>
      <c r="T133" s="233"/>
      <c r="U133" s="233"/>
      <c r="V133" s="314"/>
      <c r="W133" s="227">
        <v>1996</v>
      </c>
      <c r="X133" s="233"/>
      <c r="Y133" s="233"/>
      <c r="Z133" s="233"/>
      <c r="AA133" s="233"/>
      <c r="AB133" s="233"/>
      <c r="AC133" s="228"/>
      <c r="AD133" s="227"/>
      <c r="AE133" s="227"/>
      <c r="AF133" s="233"/>
      <c r="AG133" s="233"/>
      <c r="AH133" s="227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 t="s">
        <v>2213</v>
      </c>
    </row>
    <row r="134" spans="1:51" ht="23.45" customHeight="1">
      <c r="A134" s="133"/>
      <c r="B134" s="221"/>
      <c r="C134" s="227" t="s">
        <v>2191</v>
      </c>
      <c r="D134" s="233"/>
      <c r="E134" s="228" t="s">
        <v>2214</v>
      </c>
      <c r="F134" s="227" t="s">
        <v>603</v>
      </c>
      <c r="G134" s="227"/>
      <c r="H134" s="233"/>
      <c r="I134" s="233" t="s">
        <v>16110</v>
      </c>
      <c r="J134" s="227"/>
      <c r="K134" s="228">
        <v>7800</v>
      </c>
      <c r="L134" s="228">
        <v>95</v>
      </c>
      <c r="M134" s="228">
        <v>95</v>
      </c>
      <c r="N134" s="233"/>
      <c r="O134" s="227" t="s">
        <v>1979</v>
      </c>
      <c r="P134" s="228">
        <v>3363</v>
      </c>
      <c r="Q134" s="228">
        <v>6</v>
      </c>
      <c r="R134" s="228"/>
      <c r="S134" s="228"/>
      <c r="T134" s="233"/>
      <c r="U134" s="233"/>
      <c r="V134" s="314"/>
      <c r="W134" s="227">
        <v>2001</v>
      </c>
      <c r="X134" s="233"/>
      <c r="Y134" s="233"/>
      <c r="Z134" s="233"/>
      <c r="AA134" s="233"/>
      <c r="AB134" s="233"/>
      <c r="AC134" s="228">
        <v>647</v>
      </c>
      <c r="AD134" s="227"/>
      <c r="AE134" s="227"/>
      <c r="AF134" s="233"/>
      <c r="AG134" s="233"/>
      <c r="AH134" s="227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 t="s">
        <v>2216</v>
      </c>
    </row>
    <row r="135" spans="1:51" ht="23.45" customHeight="1">
      <c r="A135" s="133"/>
      <c r="B135" s="221"/>
      <c r="C135" s="227" t="s">
        <v>2191</v>
      </c>
      <c r="D135" s="233"/>
      <c r="E135" s="228" t="s">
        <v>8081</v>
      </c>
      <c r="F135" s="227" t="s">
        <v>603</v>
      </c>
      <c r="G135" s="227"/>
      <c r="H135" s="233"/>
      <c r="I135" s="233" t="s">
        <v>8080</v>
      </c>
      <c r="J135" s="227"/>
      <c r="K135" s="228">
        <v>24000</v>
      </c>
      <c r="L135" s="228">
        <v>53</v>
      </c>
      <c r="M135" s="228">
        <v>53</v>
      </c>
      <c r="N135" s="233"/>
      <c r="O135" s="227" t="s">
        <v>290</v>
      </c>
      <c r="P135" s="228">
        <v>3305</v>
      </c>
      <c r="Q135" s="228">
        <v>6</v>
      </c>
      <c r="R135" s="228"/>
      <c r="S135" s="228"/>
      <c r="T135" s="233"/>
      <c r="U135" s="233"/>
      <c r="V135" s="314"/>
      <c r="W135" s="227">
        <v>2017</v>
      </c>
      <c r="X135" s="233"/>
      <c r="Y135" s="233"/>
      <c r="Z135" s="233"/>
      <c r="AA135" s="233"/>
      <c r="AB135" s="233"/>
      <c r="AC135" s="228">
        <v>800</v>
      </c>
      <c r="AD135" s="227"/>
      <c r="AE135" s="227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 t="s">
        <v>8082</v>
      </c>
    </row>
    <row r="136" spans="1:51" ht="23.45" customHeight="1">
      <c r="A136" s="133"/>
      <c r="B136" s="221"/>
      <c r="C136" s="227" t="s">
        <v>603</v>
      </c>
      <c r="D136" s="233"/>
      <c r="E136" s="228" t="s">
        <v>2217</v>
      </c>
      <c r="F136" s="227" t="s">
        <v>2218</v>
      </c>
      <c r="G136" s="227"/>
      <c r="H136" s="233"/>
      <c r="I136" s="444" t="s">
        <v>2219</v>
      </c>
      <c r="J136" s="227"/>
      <c r="K136" s="228">
        <v>1734</v>
      </c>
      <c r="L136" s="228"/>
      <c r="M136" s="228"/>
      <c r="N136" s="233"/>
      <c r="O136" s="227" t="s">
        <v>177</v>
      </c>
      <c r="P136" s="228">
        <v>1734</v>
      </c>
      <c r="Q136" s="228">
        <v>3</v>
      </c>
      <c r="R136" s="228"/>
      <c r="S136" s="228"/>
      <c r="T136" s="233"/>
      <c r="U136" s="233"/>
      <c r="V136" s="314"/>
      <c r="W136" s="227">
        <v>1993</v>
      </c>
      <c r="X136" s="233"/>
      <c r="Y136" s="233"/>
      <c r="Z136" s="233"/>
      <c r="AA136" s="233"/>
      <c r="AB136" s="233"/>
      <c r="AC136" s="228"/>
      <c r="AD136" s="227"/>
      <c r="AE136" s="227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 t="s">
        <v>2220</v>
      </c>
    </row>
    <row r="137" spans="1:51" ht="23.45" customHeight="1">
      <c r="A137" s="133"/>
      <c r="B137" s="221"/>
      <c r="C137" s="227" t="s">
        <v>2189</v>
      </c>
      <c r="D137" s="233"/>
      <c r="E137" s="228" t="s">
        <v>2221</v>
      </c>
      <c r="F137" s="227" t="s">
        <v>2189</v>
      </c>
      <c r="G137" s="227" t="s">
        <v>13812</v>
      </c>
      <c r="H137" s="233"/>
      <c r="I137" s="233" t="s">
        <v>2215</v>
      </c>
      <c r="J137" s="227"/>
      <c r="K137" s="228">
        <v>1813</v>
      </c>
      <c r="L137" s="228">
        <v>33</v>
      </c>
      <c r="M137" s="228">
        <v>33</v>
      </c>
      <c r="N137" s="233"/>
      <c r="O137" s="227" t="s">
        <v>177</v>
      </c>
      <c r="P137" s="228">
        <v>1773</v>
      </c>
      <c r="Q137" s="228">
        <v>3</v>
      </c>
      <c r="R137" s="228"/>
      <c r="S137" s="228"/>
      <c r="T137" s="233"/>
      <c r="U137" s="233"/>
      <c r="V137" s="314"/>
      <c r="W137" s="227">
        <v>2009</v>
      </c>
      <c r="X137" s="233"/>
      <c r="Y137" s="233"/>
      <c r="Z137" s="233"/>
      <c r="AA137" s="233"/>
      <c r="AB137" s="233"/>
      <c r="AC137" s="228"/>
      <c r="AD137" s="523" t="s">
        <v>11347</v>
      </c>
      <c r="AE137" s="324"/>
      <c r="AF137" s="393"/>
      <c r="AG137" s="393"/>
      <c r="AH137" s="393"/>
      <c r="AI137" s="393"/>
      <c r="AJ137" s="393"/>
      <c r="AK137" s="393"/>
      <c r="AL137" s="393"/>
      <c r="AM137" s="393"/>
      <c r="AN137" s="393"/>
      <c r="AO137" s="393"/>
      <c r="AP137" s="393"/>
      <c r="AQ137" s="393"/>
      <c r="AR137" s="393"/>
      <c r="AS137" s="393"/>
      <c r="AT137" s="393"/>
      <c r="AU137" s="393"/>
      <c r="AV137" s="393"/>
      <c r="AW137" s="393"/>
      <c r="AX137" s="393"/>
      <c r="AY137" s="523" t="s">
        <v>11347</v>
      </c>
    </row>
    <row r="138" spans="1:51" ht="23.45" customHeight="1">
      <c r="A138" s="133"/>
      <c r="B138" s="221"/>
      <c r="C138" s="227" t="s">
        <v>2189</v>
      </c>
      <c r="D138" s="233"/>
      <c r="E138" s="228" t="s">
        <v>2222</v>
      </c>
      <c r="F138" s="227" t="s">
        <v>2189</v>
      </c>
      <c r="G138" s="227" t="s">
        <v>13812</v>
      </c>
      <c r="H138" s="233"/>
      <c r="I138" s="233" t="s">
        <v>2189</v>
      </c>
      <c r="J138" s="227"/>
      <c r="K138" s="228">
        <v>1893</v>
      </c>
      <c r="L138" s="228"/>
      <c r="M138" s="228"/>
      <c r="N138" s="233"/>
      <c r="O138" s="227" t="s">
        <v>177</v>
      </c>
      <c r="P138" s="228">
        <v>1893</v>
      </c>
      <c r="Q138" s="228">
        <v>3</v>
      </c>
      <c r="R138" s="228"/>
      <c r="S138" s="228"/>
      <c r="T138" s="233"/>
      <c r="U138" s="233"/>
      <c r="V138" s="314"/>
      <c r="W138" s="227"/>
      <c r="X138" s="233"/>
      <c r="Y138" s="233"/>
      <c r="Z138" s="233"/>
      <c r="AA138" s="233"/>
      <c r="AB138" s="233"/>
      <c r="AC138" s="228"/>
      <c r="AD138" s="523"/>
      <c r="AE138" s="324"/>
      <c r="AF138" s="393"/>
      <c r="AG138" s="393"/>
      <c r="AH138" s="393"/>
      <c r="AI138" s="393"/>
      <c r="AJ138" s="393"/>
      <c r="AK138" s="393"/>
      <c r="AL138" s="393"/>
      <c r="AM138" s="393"/>
      <c r="AN138" s="393"/>
      <c r="AO138" s="393"/>
      <c r="AP138" s="393"/>
      <c r="AQ138" s="393"/>
      <c r="AR138" s="393"/>
      <c r="AS138" s="393"/>
      <c r="AT138" s="393"/>
      <c r="AU138" s="393"/>
      <c r="AV138" s="393"/>
      <c r="AW138" s="393"/>
      <c r="AX138" s="393"/>
      <c r="AY138" s="523"/>
    </row>
    <row r="139" spans="1:51" ht="23.45" customHeight="1">
      <c r="A139" s="133"/>
      <c r="B139" s="221"/>
      <c r="C139" s="227" t="s">
        <v>1984</v>
      </c>
      <c r="D139" s="233" t="s">
        <v>18873</v>
      </c>
      <c r="E139" s="228" t="s">
        <v>18874</v>
      </c>
      <c r="F139" s="227" t="s">
        <v>1984</v>
      </c>
      <c r="G139" s="227" t="s">
        <v>13812</v>
      </c>
      <c r="H139" s="233"/>
      <c r="I139" s="233" t="s">
        <v>1984</v>
      </c>
      <c r="J139" s="227">
        <v>3</v>
      </c>
      <c r="K139" s="228">
        <v>7336</v>
      </c>
      <c r="L139" s="228"/>
      <c r="M139" s="228"/>
      <c r="N139" s="233"/>
      <c r="O139" s="227" t="s">
        <v>1979</v>
      </c>
      <c r="P139" s="228">
        <v>1240</v>
      </c>
      <c r="Q139" s="228">
        <v>2</v>
      </c>
      <c r="R139" s="228"/>
      <c r="S139" s="228"/>
      <c r="T139" s="233"/>
      <c r="U139" s="233"/>
      <c r="V139" s="314"/>
      <c r="W139" s="227">
        <v>2025</v>
      </c>
      <c r="X139" s="233"/>
      <c r="Y139" s="233"/>
      <c r="Z139" s="233"/>
      <c r="AA139" s="233"/>
      <c r="AB139" s="233"/>
      <c r="AC139" s="228"/>
      <c r="AD139" s="346"/>
      <c r="AE139" s="324"/>
      <c r="AF139" s="393"/>
      <c r="AG139" s="393"/>
      <c r="AH139" s="393"/>
      <c r="AI139" s="393"/>
      <c r="AJ139" s="393"/>
      <c r="AK139" s="393"/>
      <c r="AL139" s="393"/>
      <c r="AM139" s="393"/>
      <c r="AN139" s="393"/>
      <c r="AO139" s="393"/>
      <c r="AP139" s="393"/>
      <c r="AQ139" s="393"/>
      <c r="AR139" s="393"/>
      <c r="AS139" s="393"/>
      <c r="AT139" s="393"/>
      <c r="AU139" s="393"/>
      <c r="AV139" s="393"/>
      <c r="AW139" s="393"/>
      <c r="AX139" s="393"/>
      <c r="AY139" s="346"/>
    </row>
    <row r="140" spans="1:51" ht="23.45" customHeight="1">
      <c r="A140" s="133"/>
      <c r="B140" s="221"/>
      <c r="C140" s="241" t="s">
        <v>1984</v>
      </c>
      <c r="D140" s="241"/>
      <c r="E140" s="244" t="s">
        <v>12513</v>
      </c>
      <c r="F140" s="241" t="s">
        <v>12514</v>
      </c>
      <c r="G140" s="241"/>
      <c r="H140" s="241"/>
      <c r="I140" s="241" t="s">
        <v>1984</v>
      </c>
      <c r="J140" s="241"/>
      <c r="K140" s="244">
        <v>780</v>
      </c>
      <c r="L140" s="244"/>
      <c r="M140" s="244"/>
      <c r="N140" s="241"/>
      <c r="O140" s="241" t="s">
        <v>160</v>
      </c>
      <c r="P140" s="244">
        <v>380</v>
      </c>
      <c r="Q140" s="244">
        <v>1</v>
      </c>
      <c r="R140" s="244"/>
      <c r="S140" s="244"/>
      <c r="T140" s="241"/>
      <c r="U140" s="241"/>
      <c r="V140" s="314"/>
      <c r="W140" s="241"/>
      <c r="X140" s="241"/>
      <c r="Y140" s="241"/>
      <c r="Z140" s="241"/>
      <c r="AA140" s="241"/>
      <c r="AB140" s="241"/>
      <c r="AC140" s="244"/>
      <c r="AD140" s="346"/>
      <c r="AE140" s="346"/>
      <c r="AF140" s="346"/>
      <c r="AG140" s="346"/>
      <c r="AH140" s="346"/>
      <c r="AI140" s="346"/>
      <c r="AJ140" s="346"/>
      <c r="AK140" s="346"/>
      <c r="AL140" s="346"/>
      <c r="AM140" s="346"/>
      <c r="AN140" s="346"/>
      <c r="AO140" s="346"/>
      <c r="AP140" s="346"/>
      <c r="AQ140" s="346"/>
      <c r="AR140" s="346"/>
      <c r="AS140" s="346"/>
      <c r="AT140" s="346"/>
      <c r="AU140" s="346"/>
      <c r="AV140" s="346"/>
      <c r="AW140" s="346"/>
      <c r="AX140" s="346"/>
      <c r="AY140" s="346"/>
    </row>
    <row r="141" spans="1:51" ht="23.45" customHeight="1">
      <c r="A141" s="133"/>
      <c r="B141" s="221"/>
      <c r="C141" s="227" t="s">
        <v>1912</v>
      </c>
      <c r="D141" s="233" t="s">
        <v>2223</v>
      </c>
      <c r="E141" s="522" t="s">
        <v>2224</v>
      </c>
      <c r="F141" s="306" t="s">
        <v>1914</v>
      </c>
      <c r="G141" s="306" t="s">
        <v>2211</v>
      </c>
      <c r="H141" s="521" t="s">
        <v>2183</v>
      </c>
      <c r="I141" s="521" t="s">
        <v>13494</v>
      </c>
      <c r="J141" s="227">
        <v>5</v>
      </c>
      <c r="K141" s="228">
        <v>40577</v>
      </c>
      <c r="L141" s="228">
        <v>835</v>
      </c>
      <c r="M141" s="228">
        <v>636</v>
      </c>
      <c r="N141" s="233" t="s">
        <v>176</v>
      </c>
      <c r="O141" s="227" t="s">
        <v>11789</v>
      </c>
      <c r="P141" s="228">
        <v>2347</v>
      </c>
      <c r="Q141" s="228">
        <v>9</v>
      </c>
      <c r="R141" s="228">
        <v>500</v>
      </c>
      <c r="S141" s="228">
        <v>1000</v>
      </c>
      <c r="T141" s="233" t="s">
        <v>465</v>
      </c>
      <c r="U141" s="233" t="s">
        <v>466</v>
      </c>
      <c r="V141" s="314"/>
      <c r="W141" s="227">
        <v>1992</v>
      </c>
      <c r="X141" s="233"/>
      <c r="Y141" s="233" t="s">
        <v>2225</v>
      </c>
      <c r="Z141" s="233" t="s">
        <v>2226</v>
      </c>
      <c r="AA141" s="233"/>
      <c r="AB141" s="233"/>
      <c r="AC141" s="228">
        <v>1151</v>
      </c>
      <c r="AD141" s="346"/>
      <c r="AE141" s="346"/>
      <c r="AF141" s="346"/>
      <c r="AG141" s="346"/>
      <c r="AH141" s="346"/>
      <c r="AI141" s="346"/>
      <c r="AJ141" s="346"/>
      <c r="AK141" s="346"/>
      <c r="AL141" s="346"/>
      <c r="AM141" s="346"/>
      <c r="AN141" s="346"/>
      <c r="AO141" s="346"/>
      <c r="AP141" s="346"/>
      <c r="AQ141" s="346"/>
      <c r="AR141" s="346"/>
      <c r="AS141" s="346"/>
      <c r="AT141" s="346"/>
      <c r="AU141" s="346"/>
      <c r="AV141" s="346"/>
      <c r="AW141" s="346"/>
      <c r="AX141" s="346"/>
      <c r="AY141" s="346"/>
    </row>
    <row r="142" spans="1:51" ht="23.45" customHeight="1">
      <c r="A142" s="133"/>
      <c r="B142" s="221"/>
      <c r="C142" s="227" t="s">
        <v>1912</v>
      </c>
      <c r="D142" s="233" t="s">
        <v>2227</v>
      </c>
      <c r="E142" s="522" t="s">
        <v>2228</v>
      </c>
      <c r="F142" s="306" t="s">
        <v>1914</v>
      </c>
      <c r="G142" s="306" t="s">
        <v>2229</v>
      </c>
      <c r="H142" s="521"/>
      <c r="I142" s="521" t="s">
        <v>13495</v>
      </c>
      <c r="J142" s="227">
        <v>5</v>
      </c>
      <c r="K142" s="228">
        <v>15603</v>
      </c>
      <c r="L142" s="228">
        <v>2323</v>
      </c>
      <c r="M142" s="228">
        <v>2081</v>
      </c>
      <c r="N142" s="233" t="s">
        <v>176</v>
      </c>
      <c r="O142" s="227" t="s">
        <v>1036</v>
      </c>
      <c r="P142" s="228">
        <v>8003</v>
      </c>
      <c r="Q142" s="228">
        <v>10</v>
      </c>
      <c r="R142" s="228">
        <v>3615</v>
      </c>
      <c r="S142" s="228">
        <v>4000</v>
      </c>
      <c r="T142" s="233" t="s">
        <v>465</v>
      </c>
      <c r="U142" s="233" t="s">
        <v>466</v>
      </c>
      <c r="V142" s="314"/>
      <c r="W142" s="227">
        <v>2003</v>
      </c>
      <c r="X142" s="233"/>
      <c r="Y142" s="233" t="s">
        <v>2230</v>
      </c>
      <c r="Z142" s="233" t="s">
        <v>2231</v>
      </c>
      <c r="AA142" s="233"/>
      <c r="AB142" s="233" t="s">
        <v>2209</v>
      </c>
      <c r="AC142" s="228">
        <v>5000</v>
      </c>
      <c r="AD142" s="346"/>
      <c r="AE142" s="346"/>
      <c r="AF142" s="346"/>
      <c r="AG142" s="346"/>
      <c r="AH142" s="346"/>
      <c r="AI142" s="346"/>
      <c r="AJ142" s="346"/>
      <c r="AK142" s="346"/>
      <c r="AL142" s="346"/>
      <c r="AM142" s="346"/>
      <c r="AN142" s="346"/>
      <c r="AO142" s="346"/>
      <c r="AP142" s="346"/>
      <c r="AQ142" s="346"/>
      <c r="AR142" s="346"/>
      <c r="AS142" s="346"/>
      <c r="AT142" s="346"/>
      <c r="AU142" s="346"/>
      <c r="AV142" s="346"/>
      <c r="AW142" s="346"/>
      <c r="AX142" s="346"/>
      <c r="AY142" s="346"/>
    </row>
    <row r="143" spans="1:51" ht="23.45" customHeight="1">
      <c r="A143" s="133" t="s">
        <v>89</v>
      </c>
      <c r="B143" s="221"/>
      <c r="C143" s="227" t="s">
        <v>1912</v>
      </c>
      <c r="D143" s="233"/>
      <c r="E143" s="522" t="s">
        <v>13496</v>
      </c>
      <c r="F143" s="306" t="s">
        <v>1914</v>
      </c>
      <c r="G143" s="306"/>
      <c r="H143" s="521"/>
      <c r="I143" s="521" t="s">
        <v>13492</v>
      </c>
      <c r="J143" s="227"/>
      <c r="K143" s="228">
        <v>1739</v>
      </c>
      <c r="L143" s="228"/>
      <c r="M143" s="228"/>
      <c r="N143" s="233"/>
      <c r="O143" s="227" t="s">
        <v>1036</v>
      </c>
      <c r="P143" s="228">
        <v>1739</v>
      </c>
      <c r="Q143" s="228">
        <v>3</v>
      </c>
      <c r="R143" s="228"/>
      <c r="S143" s="228"/>
      <c r="T143" s="233"/>
      <c r="U143" s="233"/>
      <c r="V143" s="314"/>
      <c r="W143" s="227">
        <v>2005</v>
      </c>
      <c r="X143" s="233"/>
      <c r="Y143" s="233"/>
      <c r="Z143" s="233"/>
      <c r="AA143" s="233"/>
      <c r="AB143" s="233"/>
      <c r="AC143" s="228"/>
      <c r="AD143" s="346"/>
      <c r="AE143" s="346"/>
      <c r="AF143" s="346"/>
      <c r="AG143" s="346"/>
      <c r="AH143" s="346"/>
      <c r="AI143" s="346"/>
      <c r="AJ143" s="346"/>
      <c r="AK143" s="346"/>
      <c r="AL143" s="346"/>
      <c r="AM143" s="346"/>
      <c r="AN143" s="346"/>
      <c r="AO143" s="346"/>
      <c r="AP143" s="346"/>
      <c r="AQ143" s="346"/>
      <c r="AR143" s="346"/>
      <c r="AS143" s="346"/>
      <c r="AT143" s="346"/>
      <c r="AU143" s="346"/>
      <c r="AV143" s="346"/>
      <c r="AW143" s="346"/>
      <c r="AX143" s="346"/>
      <c r="AY143" s="346"/>
    </row>
    <row r="144" spans="1:51" ht="23.45" customHeight="1">
      <c r="A144" s="133">
        <v>3</v>
      </c>
      <c r="B144" s="221"/>
      <c r="C144" s="227" t="s">
        <v>1912</v>
      </c>
      <c r="D144" s="233"/>
      <c r="E144" s="228" t="s">
        <v>1915</v>
      </c>
      <c r="F144" s="227" t="s">
        <v>1914</v>
      </c>
      <c r="G144" s="227"/>
      <c r="H144" s="233"/>
      <c r="I144" s="233" t="s">
        <v>10028</v>
      </c>
      <c r="J144" s="227"/>
      <c r="K144" s="228">
        <v>2400</v>
      </c>
      <c r="L144" s="228"/>
      <c r="M144" s="228"/>
      <c r="N144" s="233"/>
      <c r="O144" s="227" t="s">
        <v>177</v>
      </c>
      <c r="P144" s="228">
        <v>2400</v>
      </c>
      <c r="Q144" s="228">
        <v>3</v>
      </c>
      <c r="R144" s="228"/>
      <c r="S144" s="228"/>
      <c r="T144" s="233"/>
      <c r="U144" s="233"/>
      <c r="V144" s="314"/>
      <c r="W144" s="227">
        <v>2015</v>
      </c>
      <c r="X144" s="233"/>
      <c r="Y144" s="233"/>
      <c r="Z144" s="233"/>
      <c r="AA144" s="233"/>
      <c r="AB144" s="233"/>
      <c r="AC144" s="228"/>
      <c r="AD144" s="346"/>
      <c r="AE144" s="346"/>
      <c r="AF144" s="346"/>
      <c r="AG144" s="346"/>
      <c r="AH144" s="346"/>
      <c r="AI144" s="346"/>
      <c r="AJ144" s="346"/>
      <c r="AK144" s="346"/>
      <c r="AL144" s="346"/>
      <c r="AM144" s="346"/>
      <c r="AN144" s="346"/>
      <c r="AO144" s="346"/>
      <c r="AP144" s="346"/>
      <c r="AQ144" s="346"/>
      <c r="AR144" s="346"/>
      <c r="AS144" s="346"/>
      <c r="AT144" s="346"/>
      <c r="AU144" s="346"/>
      <c r="AV144" s="346"/>
      <c r="AW144" s="346"/>
      <c r="AX144" s="346"/>
      <c r="AY144" s="346"/>
    </row>
    <row r="145" spans="1:51" ht="23.45" customHeight="1">
      <c r="A145" s="154"/>
      <c r="B145" s="221"/>
      <c r="C145" s="227" t="s">
        <v>1912</v>
      </c>
      <c r="D145" s="233"/>
      <c r="E145" s="228" t="s">
        <v>8083</v>
      </c>
      <c r="F145" s="227" t="s">
        <v>1912</v>
      </c>
      <c r="G145" s="227"/>
      <c r="H145" s="233"/>
      <c r="I145" s="444" t="s">
        <v>11245</v>
      </c>
      <c r="J145" s="227"/>
      <c r="K145" s="228">
        <v>2575</v>
      </c>
      <c r="L145" s="228"/>
      <c r="M145" s="228"/>
      <c r="N145" s="233"/>
      <c r="O145" s="227" t="s">
        <v>1036</v>
      </c>
      <c r="P145" s="228">
        <v>1827</v>
      </c>
      <c r="Q145" s="228">
        <v>3</v>
      </c>
      <c r="R145" s="228"/>
      <c r="S145" s="228"/>
      <c r="T145" s="233"/>
      <c r="U145" s="233"/>
      <c r="V145" s="314"/>
      <c r="W145" s="227">
        <v>2017</v>
      </c>
      <c r="X145" s="233"/>
      <c r="Y145" s="233"/>
      <c r="Z145" s="233"/>
      <c r="AA145" s="233"/>
      <c r="AB145" s="233"/>
      <c r="AC145" s="228">
        <v>341</v>
      </c>
      <c r="AD145" s="346"/>
      <c r="AE145" s="346"/>
      <c r="AF145" s="346"/>
      <c r="AG145" s="346"/>
      <c r="AH145" s="346"/>
      <c r="AI145" s="346"/>
      <c r="AJ145" s="346"/>
      <c r="AK145" s="346"/>
      <c r="AL145" s="346"/>
      <c r="AM145" s="346"/>
      <c r="AN145" s="346"/>
      <c r="AO145" s="346"/>
      <c r="AP145" s="346"/>
      <c r="AQ145" s="346"/>
      <c r="AR145" s="346"/>
      <c r="AS145" s="346"/>
      <c r="AT145" s="346"/>
      <c r="AU145" s="346"/>
      <c r="AV145" s="346"/>
      <c r="AW145" s="346"/>
      <c r="AX145" s="346"/>
      <c r="AY145" s="346" t="s">
        <v>4474</v>
      </c>
    </row>
    <row r="146" spans="1:51" ht="23.45" customHeight="1">
      <c r="A146" s="154"/>
      <c r="B146" s="221"/>
      <c r="C146" s="227" t="s">
        <v>1924</v>
      </c>
      <c r="D146" s="233"/>
      <c r="E146" s="228" t="s">
        <v>2233</v>
      </c>
      <c r="F146" s="227" t="s">
        <v>1924</v>
      </c>
      <c r="G146" s="227"/>
      <c r="H146" s="233"/>
      <c r="I146" s="444" t="s">
        <v>8062</v>
      </c>
      <c r="J146" s="227"/>
      <c r="K146" s="228">
        <v>4714</v>
      </c>
      <c r="L146" s="228"/>
      <c r="M146" s="228"/>
      <c r="N146" s="233"/>
      <c r="O146" s="227" t="s">
        <v>177</v>
      </c>
      <c r="P146" s="228">
        <v>3568</v>
      </c>
      <c r="Q146" s="228">
        <v>6</v>
      </c>
      <c r="R146" s="228"/>
      <c r="S146" s="228"/>
      <c r="T146" s="233"/>
      <c r="U146" s="233"/>
      <c r="V146" s="314"/>
      <c r="W146" s="227">
        <v>2002</v>
      </c>
      <c r="X146" s="233"/>
      <c r="Y146" s="233"/>
      <c r="Z146" s="233"/>
      <c r="AA146" s="233"/>
      <c r="AB146" s="233"/>
      <c r="AC146" s="228">
        <v>235</v>
      </c>
      <c r="AD146" s="346"/>
      <c r="AE146" s="346"/>
      <c r="AF146" s="346"/>
      <c r="AG146" s="346"/>
      <c r="AH146" s="346"/>
      <c r="AI146" s="346"/>
      <c r="AJ146" s="346"/>
      <c r="AK146" s="346"/>
      <c r="AL146" s="346"/>
      <c r="AM146" s="346"/>
      <c r="AN146" s="346"/>
      <c r="AO146" s="346"/>
      <c r="AP146" s="346"/>
      <c r="AQ146" s="346"/>
      <c r="AR146" s="346"/>
      <c r="AS146" s="346"/>
      <c r="AT146" s="346"/>
      <c r="AU146" s="346"/>
      <c r="AV146" s="346"/>
      <c r="AW146" s="346"/>
      <c r="AX146" s="346"/>
      <c r="AY146" s="346"/>
    </row>
    <row r="147" spans="1:51" ht="23.45" customHeight="1">
      <c r="A147" s="154">
        <v>4</v>
      </c>
      <c r="B147" s="221"/>
      <c r="C147" s="227" t="s">
        <v>1924</v>
      </c>
      <c r="D147" s="233"/>
      <c r="E147" s="228" t="s">
        <v>2234</v>
      </c>
      <c r="F147" s="227" t="s">
        <v>1924</v>
      </c>
      <c r="G147" s="227"/>
      <c r="H147" s="233"/>
      <c r="I147" s="444" t="s">
        <v>8062</v>
      </c>
      <c r="J147" s="227"/>
      <c r="K147" s="228">
        <v>31622</v>
      </c>
      <c r="L147" s="228"/>
      <c r="M147" s="228"/>
      <c r="N147" s="233"/>
      <c r="O147" s="227" t="s">
        <v>177</v>
      </c>
      <c r="P147" s="228">
        <v>1890</v>
      </c>
      <c r="Q147" s="228">
        <v>3</v>
      </c>
      <c r="R147" s="228"/>
      <c r="S147" s="228"/>
      <c r="T147" s="233"/>
      <c r="U147" s="233"/>
      <c r="V147" s="314"/>
      <c r="W147" s="227">
        <v>1996</v>
      </c>
      <c r="X147" s="233"/>
      <c r="Y147" s="233"/>
      <c r="Z147" s="233"/>
      <c r="AA147" s="233"/>
      <c r="AB147" s="233"/>
      <c r="AC147" s="228">
        <v>38</v>
      </c>
      <c r="AD147" s="346"/>
      <c r="AE147" s="346"/>
      <c r="AF147" s="346"/>
      <c r="AG147" s="346"/>
      <c r="AH147" s="346"/>
      <c r="AI147" s="346"/>
      <c r="AJ147" s="346"/>
      <c r="AK147" s="346"/>
      <c r="AL147" s="346"/>
      <c r="AM147" s="346"/>
      <c r="AN147" s="346"/>
      <c r="AO147" s="346"/>
      <c r="AP147" s="346"/>
      <c r="AQ147" s="346"/>
      <c r="AR147" s="346"/>
      <c r="AS147" s="346"/>
      <c r="AT147" s="346"/>
      <c r="AU147" s="346"/>
      <c r="AV147" s="346"/>
      <c r="AW147" s="346"/>
      <c r="AX147" s="346"/>
      <c r="AY147" s="346"/>
    </row>
    <row r="148" spans="1:51" ht="23.45" customHeight="1">
      <c r="A148" s="154">
        <v>5</v>
      </c>
      <c r="B148" s="221"/>
      <c r="C148" s="227" t="s">
        <v>1924</v>
      </c>
      <c r="D148" s="233"/>
      <c r="E148" s="228" t="s">
        <v>2235</v>
      </c>
      <c r="F148" s="227" t="s">
        <v>1924</v>
      </c>
      <c r="G148" s="227"/>
      <c r="H148" s="233"/>
      <c r="I148" s="444" t="s">
        <v>8062</v>
      </c>
      <c r="J148" s="227"/>
      <c r="K148" s="228">
        <v>17590</v>
      </c>
      <c r="L148" s="228"/>
      <c r="M148" s="228"/>
      <c r="N148" s="233"/>
      <c r="O148" s="227" t="s">
        <v>1045</v>
      </c>
      <c r="P148" s="228">
        <v>1693</v>
      </c>
      <c r="Q148" s="228">
        <v>2</v>
      </c>
      <c r="R148" s="228"/>
      <c r="S148" s="228"/>
      <c r="T148" s="233"/>
      <c r="U148" s="233"/>
      <c r="V148" s="314"/>
      <c r="W148" s="227">
        <v>2008</v>
      </c>
      <c r="X148" s="233"/>
      <c r="Y148" s="233"/>
      <c r="Z148" s="233"/>
      <c r="AA148" s="233"/>
      <c r="AB148" s="233"/>
      <c r="AC148" s="228">
        <v>100</v>
      </c>
      <c r="AD148" s="346" t="s">
        <v>959</v>
      </c>
      <c r="AE148" s="346"/>
      <c r="AF148" s="346"/>
      <c r="AG148" s="346"/>
      <c r="AH148" s="346"/>
      <c r="AI148" s="346"/>
      <c r="AJ148" s="346"/>
      <c r="AK148" s="346"/>
      <c r="AL148" s="346"/>
      <c r="AM148" s="346"/>
      <c r="AN148" s="346"/>
      <c r="AO148" s="346"/>
      <c r="AP148" s="346"/>
      <c r="AQ148" s="346"/>
      <c r="AR148" s="346"/>
      <c r="AS148" s="346"/>
      <c r="AT148" s="346"/>
      <c r="AU148" s="346"/>
      <c r="AV148" s="346"/>
      <c r="AW148" s="346"/>
      <c r="AX148" s="346"/>
      <c r="AY148" s="346" t="s">
        <v>959</v>
      </c>
    </row>
    <row r="149" spans="1:51" ht="23.45" customHeight="1">
      <c r="A149" s="154"/>
      <c r="B149" s="221"/>
      <c r="C149" s="227" t="s">
        <v>1924</v>
      </c>
      <c r="D149" s="233"/>
      <c r="E149" s="228" t="s">
        <v>2236</v>
      </c>
      <c r="F149" s="227" t="s">
        <v>1914</v>
      </c>
      <c r="G149" s="227"/>
      <c r="H149" s="233"/>
      <c r="I149" s="444" t="s">
        <v>1929</v>
      </c>
      <c r="J149" s="227"/>
      <c r="K149" s="228">
        <v>3251</v>
      </c>
      <c r="L149" s="228"/>
      <c r="M149" s="228"/>
      <c r="N149" s="233"/>
      <c r="O149" s="227" t="s">
        <v>1036</v>
      </c>
      <c r="P149" s="228">
        <v>3251</v>
      </c>
      <c r="Q149" s="228">
        <v>5</v>
      </c>
      <c r="R149" s="228"/>
      <c r="S149" s="228"/>
      <c r="T149" s="233"/>
      <c r="U149" s="233"/>
      <c r="V149" s="314"/>
      <c r="W149" s="227">
        <v>2010</v>
      </c>
      <c r="X149" s="233"/>
      <c r="Y149" s="233"/>
      <c r="Z149" s="233"/>
      <c r="AA149" s="233"/>
      <c r="AB149" s="233"/>
      <c r="AC149" s="228">
        <v>410</v>
      </c>
      <c r="AD149" s="346"/>
      <c r="AE149" s="346"/>
      <c r="AF149" s="346"/>
      <c r="AG149" s="346"/>
      <c r="AH149" s="346"/>
      <c r="AI149" s="346"/>
      <c r="AJ149" s="346"/>
      <c r="AK149" s="346"/>
      <c r="AL149" s="346"/>
      <c r="AM149" s="346"/>
      <c r="AN149" s="346"/>
      <c r="AO149" s="346"/>
      <c r="AP149" s="346"/>
      <c r="AQ149" s="346"/>
      <c r="AR149" s="346"/>
      <c r="AS149" s="346"/>
      <c r="AT149" s="346"/>
      <c r="AU149" s="346"/>
      <c r="AV149" s="346"/>
      <c r="AW149" s="346"/>
      <c r="AX149" s="346"/>
      <c r="AY149" s="346"/>
    </row>
    <row r="150" spans="1:51" ht="23.45" customHeight="1">
      <c r="A150" s="154"/>
      <c r="B150" s="221"/>
      <c r="C150" s="241" t="s">
        <v>1924</v>
      </c>
      <c r="D150" s="241"/>
      <c r="E150" s="244" t="s">
        <v>2237</v>
      </c>
      <c r="F150" s="241" t="s">
        <v>1924</v>
      </c>
      <c r="G150" s="241"/>
      <c r="H150" s="241"/>
      <c r="I150" s="241" t="s">
        <v>8062</v>
      </c>
      <c r="J150" s="241"/>
      <c r="K150" s="244">
        <v>49380</v>
      </c>
      <c r="L150" s="244"/>
      <c r="M150" s="244"/>
      <c r="N150" s="241"/>
      <c r="O150" s="241" t="s">
        <v>177</v>
      </c>
      <c r="P150" s="244">
        <v>1831</v>
      </c>
      <c r="Q150" s="244">
        <v>2</v>
      </c>
      <c r="R150" s="244"/>
      <c r="S150" s="244"/>
      <c r="T150" s="241"/>
      <c r="U150" s="241"/>
      <c r="V150" s="314"/>
      <c r="W150" s="241">
        <v>2010</v>
      </c>
      <c r="X150" s="241"/>
      <c r="Y150" s="241"/>
      <c r="Z150" s="241"/>
      <c r="AA150" s="241"/>
      <c r="AB150" s="241"/>
      <c r="AC150" s="244"/>
      <c r="AD150" s="346"/>
      <c r="AE150" s="346"/>
      <c r="AF150" s="346"/>
      <c r="AG150" s="346"/>
      <c r="AH150" s="346"/>
      <c r="AI150" s="346"/>
      <c r="AJ150" s="346"/>
      <c r="AK150" s="346"/>
      <c r="AL150" s="346"/>
      <c r="AM150" s="346"/>
      <c r="AN150" s="346"/>
      <c r="AO150" s="346"/>
      <c r="AP150" s="346"/>
      <c r="AQ150" s="346"/>
      <c r="AR150" s="346"/>
      <c r="AS150" s="346"/>
      <c r="AT150" s="346"/>
      <c r="AU150" s="346"/>
      <c r="AV150" s="346"/>
      <c r="AW150" s="346"/>
      <c r="AX150" s="346"/>
      <c r="AY150" s="346"/>
    </row>
    <row r="151" spans="1:51" ht="23.45" customHeight="1">
      <c r="A151" s="154" t="s">
        <v>150</v>
      </c>
      <c r="B151" s="221"/>
      <c r="C151" s="227" t="s">
        <v>1924</v>
      </c>
      <c r="D151" s="233"/>
      <c r="E151" s="228" t="s">
        <v>2238</v>
      </c>
      <c r="F151" s="227" t="s">
        <v>1924</v>
      </c>
      <c r="G151" s="227"/>
      <c r="H151" s="233"/>
      <c r="I151" s="444" t="s">
        <v>8062</v>
      </c>
      <c r="J151" s="227"/>
      <c r="K151" s="228">
        <v>4470</v>
      </c>
      <c r="L151" s="228"/>
      <c r="M151" s="228"/>
      <c r="N151" s="233"/>
      <c r="O151" s="227" t="s">
        <v>177</v>
      </c>
      <c r="P151" s="228">
        <v>2408</v>
      </c>
      <c r="Q151" s="228">
        <v>3</v>
      </c>
      <c r="R151" s="228"/>
      <c r="S151" s="228"/>
      <c r="T151" s="233"/>
      <c r="U151" s="233"/>
      <c r="V151" s="314"/>
      <c r="W151" s="227">
        <v>1996</v>
      </c>
      <c r="X151" s="233"/>
      <c r="Y151" s="233"/>
      <c r="Z151" s="233"/>
      <c r="AA151" s="233"/>
      <c r="AB151" s="233"/>
      <c r="AC151" s="228"/>
      <c r="AD151" s="346"/>
      <c r="AE151" s="346"/>
      <c r="AF151" s="346"/>
      <c r="AG151" s="346"/>
      <c r="AH151" s="346"/>
      <c r="AI151" s="346"/>
      <c r="AJ151" s="346"/>
      <c r="AK151" s="346"/>
      <c r="AL151" s="346"/>
      <c r="AM151" s="346"/>
      <c r="AN151" s="346"/>
      <c r="AO151" s="346"/>
      <c r="AP151" s="346"/>
      <c r="AQ151" s="346"/>
      <c r="AR151" s="346"/>
      <c r="AS151" s="346"/>
      <c r="AT151" s="346"/>
      <c r="AU151" s="346"/>
      <c r="AV151" s="346"/>
      <c r="AW151" s="346"/>
      <c r="AX151" s="346"/>
      <c r="AY151" s="346"/>
    </row>
    <row r="152" spans="1:51" ht="23.45" customHeight="1">
      <c r="A152" s="133"/>
      <c r="B152" s="221"/>
      <c r="C152" s="227" t="s">
        <v>1924</v>
      </c>
      <c r="D152" s="233" t="s">
        <v>2239</v>
      </c>
      <c r="E152" s="228" t="s">
        <v>2240</v>
      </c>
      <c r="F152" s="227" t="s">
        <v>1924</v>
      </c>
      <c r="G152" s="227"/>
      <c r="H152" s="233"/>
      <c r="I152" s="444" t="s">
        <v>2241</v>
      </c>
      <c r="J152" s="227" t="s">
        <v>1957</v>
      </c>
      <c r="K152" s="228">
        <v>144500</v>
      </c>
      <c r="L152" s="228"/>
      <c r="M152" s="228"/>
      <c r="N152" s="233"/>
      <c r="O152" s="227" t="s">
        <v>1957</v>
      </c>
      <c r="P152" s="228">
        <v>6900</v>
      </c>
      <c r="Q152" s="228">
        <v>6</v>
      </c>
      <c r="R152" s="228"/>
      <c r="S152" s="228"/>
      <c r="T152" s="233"/>
      <c r="U152" s="233"/>
      <c r="V152" s="314"/>
      <c r="W152" s="227">
        <v>2014</v>
      </c>
      <c r="X152" s="233"/>
      <c r="Y152" s="233"/>
      <c r="Z152" s="233"/>
      <c r="AA152" s="233"/>
      <c r="AB152" s="233"/>
      <c r="AC152" s="228">
        <v>53600</v>
      </c>
      <c r="AD152" s="346"/>
      <c r="AE152" s="346"/>
      <c r="AF152" s="346"/>
      <c r="AG152" s="346"/>
      <c r="AH152" s="346"/>
      <c r="AI152" s="346"/>
      <c r="AJ152" s="346"/>
      <c r="AK152" s="346"/>
      <c r="AL152" s="346"/>
      <c r="AM152" s="346"/>
      <c r="AN152" s="346"/>
      <c r="AO152" s="346"/>
      <c r="AP152" s="346"/>
      <c r="AQ152" s="346"/>
      <c r="AR152" s="346"/>
      <c r="AS152" s="346"/>
      <c r="AT152" s="346"/>
      <c r="AU152" s="346"/>
      <c r="AV152" s="346"/>
      <c r="AW152" s="346"/>
      <c r="AX152" s="346"/>
      <c r="AY152" s="346"/>
    </row>
    <row r="153" spans="1:51" ht="23.45" customHeight="1">
      <c r="A153" s="133"/>
      <c r="B153" s="909"/>
      <c r="C153" s="227" t="s">
        <v>1924</v>
      </c>
      <c r="D153" s="244"/>
      <c r="E153" s="244" t="s">
        <v>2242</v>
      </c>
      <c r="F153" s="227" t="s">
        <v>1924</v>
      </c>
      <c r="G153" s="244"/>
      <c r="H153" s="244"/>
      <c r="I153" s="227" t="s">
        <v>8062</v>
      </c>
      <c r="J153" s="241"/>
      <c r="K153" s="244">
        <v>45580</v>
      </c>
      <c r="L153" s="244"/>
      <c r="M153" s="244"/>
      <c r="N153" s="244"/>
      <c r="O153" s="241" t="s">
        <v>177</v>
      </c>
      <c r="P153" s="244">
        <v>1831</v>
      </c>
      <c r="Q153" s="244">
        <v>2</v>
      </c>
      <c r="R153" s="241"/>
      <c r="S153" s="241"/>
      <c r="T153" s="241"/>
      <c r="U153" s="241"/>
      <c r="V153" s="314"/>
      <c r="W153" s="241">
        <v>2010</v>
      </c>
      <c r="X153" s="241"/>
      <c r="Y153" s="241"/>
      <c r="Z153" s="241"/>
      <c r="AA153" s="241"/>
      <c r="AB153" s="241"/>
      <c r="AC153" s="244"/>
      <c r="AD153" s="346"/>
      <c r="AE153" s="346"/>
      <c r="AF153" s="346"/>
      <c r="AG153" s="346"/>
      <c r="AH153" s="346"/>
      <c r="AI153" s="346"/>
      <c r="AJ153" s="346"/>
      <c r="AK153" s="346"/>
      <c r="AL153" s="346"/>
      <c r="AM153" s="346"/>
      <c r="AN153" s="346"/>
      <c r="AO153" s="346"/>
      <c r="AP153" s="346"/>
      <c r="AQ153" s="346"/>
      <c r="AR153" s="346"/>
      <c r="AS153" s="346"/>
      <c r="AT153" s="346"/>
      <c r="AU153" s="346"/>
      <c r="AV153" s="346"/>
      <c r="AW153" s="346"/>
      <c r="AX153" s="346"/>
      <c r="AY153" s="346"/>
    </row>
    <row r="154" spans="1:51" ht="23.45" customHeight="1">
      <c r="A154" s="133"/>
      <c r="B154" s="909"/>
      <c r="C154" s="227" t="s">
        <v>1924</v>
      </c>
      <c r="D154" s="233"/>
      <c r="E154" s="228" t="s">
        <v>10029</v>
      </c>
      <c r="F154" s="227" t="s">
        <v>1924</v>
      </c>
      <c r="G154" s="227"/>
      <c r="H154" s="233"/>
      <c r="I154" s="444" t="s">
        <v>8062</v>
      </c>
      <c r="J154" s="227"/>
      <c r="K154" s="228">
        <v>3479</v>
      </c>
      <c r="L154" s="228"/>
      <c r="M154" s="228"/>
      <c r="N154" s="233"/>
      <c r="O154" s="227" t="s">
        <v>177</v>
      </c>
      <c r="P154" s="228">
        <v>3479</v>
      </c>
      <c r="Q154" s="228">
        <v>3</v>
      </c>
      <c r="R154" s="228"/>
      <c r="S154" s="228"/>
      <c r="T154" s="233"/>
      <c r="U154" s="233"/>
      <c r="V154" s="314"/>
      <c r="W154" s="227">
        <v>2018</v>
      </c>
      <c r="X154" s="233"/>
      <c r="Y154" s="233"/>
      <c r="Z154" s="233"/>
      <c r="AA154" s="233"/>
      <c r="AB154" s="233"/>
      <c r="AC154" s="228">
        <v>269</v>
      </c>
      <c r="AD154" s="346"/>
      <c r="AE154" s="346"/>
      <c r="AF154" s="346"/>
      <c r="AG154" s="346"/>
      <c r="AH154" s="346"/>
      <c r="AI154" s="346"/>
      <c r="AJ154" s="346"/>
      <c r="AK154" s="346"/>
      <c r="AL154" s="346"/>
      <c r="AM154" s="346"/>
      <c r="AN154" s="346"/>
      <c r="AO154" s="346"/>
      <c r="AP154" s="346"/>
      <c r="AQ154" s="346"/>
      <c r="AR154" s="346"/>
      <c r="AS154" s="346"/>
      <c r="AT154" s="346"/>
      <c r="AU154" s="346"/>
      <c r="AV154" s="346"/>
      <c r="AW154" s="346"/>
      <c r="AX154" s="346"/>
      <c r="AY154" s="346"/>
    </row>
    <row r="155" spans="1:51" ht="23.45" customHeight="1">
      <c r="A155" s="133"/>
      <c r="B155" s="910"/>
      <c r="C155" s="227" t="s">
        <v>5973</v>
      </c>
      <c r="D155" s="233"/>
      <c r="E155" s="228" t="s">
        <v>6012</v>
      </c>
      <c r="F155" s="227" t="s">
        <v>5973</v>
      </c>
      <c r="G155" s="233"/>
      <c r="H155" s="238"/>
      <c r="I155" s="233" t="s">
        <v>5973</v>
      </c>
      <c r="J155" s="233"/>
      <c r="K155" s="228">
        <v>3980</v>
      </c>
      <c r="L155" s="228">
        <v>3941</v>
      </c>
      <c r="M155" s="228">
        <v>5010</v>
      </c>
      <c r="N155" s="233"/>
      <c r="O155" s="302" t="s">
        <v>1036</v>
      </c>
      <c r="P155" s="228">
        <v>2488</v>
      </c>
      <c r="Q155" s="228">
        <v>4</v>
      </c>
      <c r="R155" s="228">
        <v>337</v>
      </c>
      <c r="S155" s="228">
        <v>337</v>
      </c>
      <c r="T155" s="233"/>
      <c r="U155" s="233"/>
      <c r="V155" s="314"/>
      <c r="W155" s="227">
        <v>2011</v>
      </c>
      <c r="X155" s="233"/>
      <c r="Y155" s="233"/>
      <c r="Z155" s="233"/>
      <c r="AA155" s="233"/>
      <c r="AB155" s="233"/>
      <c r="AC155" s="228">
        <v>5800</v>
      </c>
      <c r="AD155" s="346"/>
      <c r="AE155" s="346"/>
      <c r="AF155" s="346"/>
      <c r="AG155" s="346"/>
      <c r="AH155" s="346"/>
      <c r="AI155" s="346"/>
      <c r="AJ155" s="346"/>
      <c r="AK155" s="346"/>
      <c r="AL155" s="346"/>
      <c r="AM155" s="346"/>
      <c r="AN155" s="346"/>
      <c r="AO155" s="346"/>
      <c r="AP155" s="346"/>
      <c r="AQ155" s="346"/>
      <c r="AR155" s="346"/>
      <c r="AS155" s="346"/>
      <c r="AT155" s="346"/>
      <c r="AU155" s="346"/>
      <c r="AV155" s="346"/>
      <c r="AW155" s="346"/>
      <c r="AX155" s="346"/>
      <c r="AY155" s="346"/>
    </row>
    <row r="156" spans="1:51" ht="23.45" customHeight="1">
      <c r="A156" s="133"/>
      <c r="B156" s="909"/>
      <c r="C156" s="227" t="s">
        <v>5973</v>
      </c>
      <c r="D156" s="233"/>
      <c r="E156" s="228" t="s">
        <v>9100</v>
      </c>
      <c r="F156" s="227" t="s">
        <v>5973</v>
      </c>
      <c r="G156" s="233"/>
      <c r="H156" s="238"/>
      <c r="I156" s="233" t="s">
        <v>5973</v>
      </c>
      <c r="J156" s="233"/>
      <c r="K156" s="228">
        <v>3442</v>
      </c>
      <c r="L156" s="228" t="s">
        <v>389</v>
      </c>
      <c r="M156" s="228" t="s">
        <v>389</v>
      </c>
      <c r="N156" s="233"/>
      <c r="O156" s="302" t="s">
        <v>1036</v>
      </c>
      <c r="P156" s="228">
        <v>3342</v>
      </c>
      <c r="Q156" s="228">
        <v>6</v>
      </c>
      <c r="R156" s="228" t="s">
        <v>389</v>
      </c>
      <c r="S156" s="228" t="s">
        <v>389</v>
      </c>
      <c r="T156" s="233"/>
      <c r="U156" s="233"/>
      <c r="V156" s="314"/>
      <c r="W156" s="227">
        <v>2012</v>
      </c>
      <c r="X156" s="233"/>
      <c r="Y156" s="233"/>
      <c r="Z156" s="233"/>
      <c r="AA156" s="233"/>
      <c r="AB156" s="233"/>
      <c r="AC156" s="228">
        <v>294</v>
      </c>
      <c r="AD156" s="346"/>
      <c r="AE156" s="346"/>
      <c r="AF156" s="346"/>
      <c r="AG156" s="346"/>
      <c r="AH156" s="346"/>
      <c r="AI156" s="346"/>
      <c r="AJ156" s="346"/>
      <c r="AK156" s="346"/>
      <c r="AL156" s="346"/>
      <c r="AM156" s="346"/>
      <c r="AN156" s="346"/>
      <c r="AO156" s="346"/>
      <c r="AP156" s="346"/>
      <c r="AQ156" s="346"/>
      <c r="AR156" s="346"/>
      <c r="AS156" s="346"/>
      <c r="AT156" s="346"/>
      <c r="AU156" s="346"/>
      <c r="AV156" s="346"/>
      <c r="AW156" s="346"/>
      <c r="AX156" s="346"/>
      <c r="AY156" s="346"/>
    </row>
    <row r="157" spans="1:51" s="1442" customFormat="1" ht="23.45" customHeight="1">
      <c r="A157" s="1289"/>
      <c r="B157" s="911" t="s">
        <v>13527</v>
      </c>
      <c r="C157" s="340" t="s">
        <v>544</v>
      </c>
      <c r="D157" s="477"/>
      <c r="E157" s="341">
        <f>COUNTA(E158:E197)</f>
        <v>40</v>
      </c>
      <c r="F157" s="340"/>
      <c r="G157" s="477"/>
      <c r="H157" s="477"/>
      <c r="I157" s="477"/>
      <c r="J157" s="477"/>
      <c r="K157" s="343">
        <f>SUM(K158:K197)</f>
        <v>943918.89999999991</v>
      </c>
      <c r="L157" s="343">
        <f>SUM(L158:L197)</f>
        <v>20144.04</v>
      </c>
      <c r="M157" s="343">
        <f>SUM(M158:M197)</f>
        <v>44220.65</v>
      </c>
      <c r="N157" s="343">
        <f>SUM(N158:N197)</f>
        <v>0</v>
      </c>
      <c r="O157" s="343"/>
      <c r="P157" s="343">
        <f>SUM(P158:P197)</f>
        <v>91585</v>
      </c>
      <c r="Q157" s="343">
        <f>SUM(Q158:Q197)</f>
        <v>152</v>
      </c>
      <c r="R157" s="343"/>
      <c r="S157" s="327"/>
      <c r="T157" s="393"/>
      <c r="U157" s="393"/>
      <c r="V157" s="314"/>
      <c r="W157" s="340"/>
      <c r="X157" s="477"/>
      <c r="Y157" s="477"/>
      <c r="Z157" s="477"/>
      <c r="AA157" s="477"/>
      <c r="AB157" s="477"/>
      <c r="AC157" s="343"/>
      <c r="AD157" s="346"/>
      <c r="AE157" s="346"/>
      <c r="AF157" s="346"/>
      <c r="AG157" s="346"/>
      <c r="AH157" s="346"/>
      <c r="AI157" s="346"/>
      <c r="AJ157" s="346"/>
      <c r="AK157" s="346"/>
      <c r="AL157" s="346"/>
      <c r="AM157" s="346"/>
      <c r="AN157" s="346"/>
      <c r="AO157" s="346"/>
      <c r="AP157" s="346"/>
      <c r="AQ157" s="346"/>
      <c r="AR157" s="346"/>
      <c r="AS157" s="346"/>
      <c r="AT157" s="346"/>
      <c r="AU157" s="346"/>
      <c r="AV157" s="346"/>
      <c r="AW157" s="346"/>
      <c r="AX157" s="346"/>
      <c r="AY157" s="346"/>
    </row>
    <row r="158" spans="1:51" s="1445" customFormat="1" ht="23.45" customHeight="1">
      <c r="A158" s="1443"/>
      <c r="B158" s="1444"/>
      <c r="C158" s="324" t="s">
        <v>804</v>
      </c>
      <c r="D158" s="393"/>
      <c r="E158" s="327" t="s">
        <v>11346</v>
      </c>
      <c r="F158" s="324" t="s">
        <v>804</v>
      </c>
      <c r="G158" s="393" t="s">
        <v>804</v>
      </c>
      <c r="H158" s="457"/>
      <c r="I158" s="393" t="s">
        <v>804</v>
      </c>
      <c r="J158" s="393"/>
      <c r="K158" s="327">
        <v>2160</v>
      </c>
      <c r="L158" s="327"/>
      <c r="M158" s="327"/>
      <c r="N158" s="393"/>
      <c r="O158" s="324" t="s">
        <v>177</v>
      </c>
      <c r="P158" s="327">
        <v>261</v>
      </c>
      <c r="Q158" s="327">
        <v>3</v>
      </c>
      <c r="R158" s="327"/>
      <c r="S158" s="327"/>
      <c r="T158" s="393"/>
      <c r="U158" s="393"/>
      <c r="V158" s="340"/>
      <c r="W158" s="324"/>
      <c r="X158" s="327"/>
      <c r="Y158" s="523" t="s">
        <v>11347</v>
      </c>
      <c r="Z158" s="393"/>
      <c r="AA158" s="393"/>
      <c r="AB158" s="393"/>
      <c r="AC158" s="327"/>
      <c r="AD158" s="346"/>
      <c r="AE158" s="346"/>
      <c r="AF158" s="346"/>
      <c r="AG158" s="346"/>
      <c r="AH158" s="346"/>
      <c r="AI158" s="346"/>
      <c r="AJ158" s="346"/>
      <c r="AK158" s="346"/>
      <c r="AL158" s="346"/>
      <c r="AM158" s="346"/>
      <c r="AN158" s="346"/>
      <c r="AO158" s="346"/>
      <c r="AP158" s="346"/>
      <c r="AQ158" s="346"/>
      <c r="AR158" s="346"/>
      <c r="AS158" s="346"/>
      <c r="AT158" s="346"/>
      <c r="AU158" s="346"/>
      <c r="AV158" s="346"/>
      <c r="AW158" s="346"/>
      <c r="AX158" s="346"/>
      <c r="AY158" s="346"/>
    </row>
    <row r="159" spans="1:51" s="1445" customFormat="1" ht="23.45" customHeight="1">
      <c r="A159" s="1443"/>
      <c r="B159" s="1314"/>
      <c r="C159" s="324" t="s">
        <v>573</v>
      </c>
      <c r="D159" s="393"/>
      <c r="E159" s="327" t="s">
        <v>2361</v>
      </c>
      <c r="F159" s="324" t="s">
        <v>582</v>
      </c>
      <c r="G159" s="393" t="s">
        <v>807</v>
      </c>
      <c r="H159" s="457"/>
      <c r="I159" s="393" t="s">
        <v>807</v>
      </c>
      <c r="J159" s="393"/>
      <c r="K159" s="327">
        <v>46821.2</v>
      </c>
      <c r="L159" s="327">
        <v>2832.04</v>
      </c>
      <c r="M159" s="327">
        <v>3297</v>
      </c>
      <c r="N159" s="393"/>
      <c r="O159" s="324" t="s">
        <v>950</v>
      </c>
      <c r="P159" s="327">
        <v>11129</v>
      </c>
      <c r="Q159" s="327">
        <v>16</v>
      </c>
      <c r="R159" s="327">
        <v>176</v>
      </c>
      <c r="S159" s="327">
        <v>176</v>
      </c>
      <c r="T159" s="393"/>
      <c r="U159" s="393"/>
      <c r="V159" s="340"/>
      <c r="W159" s="324">
        <v>1999</v>
      </c>
      <c r="X159" s="327"/>
      <c r="Y159" s="523"/>
      <c r="Z159" s="393"/>
      <c r="AA159" s="393"/>
      <c r="AB159" s="393"/>
      <c r="AC159" s="327">
        <v>1856</v>
      </c>
      <c r="AD159" s="346"/>
      <c r="AE159" s="346"/>
      <c r="AF159" s="346"/>
      <c r="AG159" s="346"/>
      <c r="AH159" s="346"/>
      <c r="AI159" s="346"/>
      <c r="AJ159" s="346"/>
      <c r="AK159" s="346"/>
      <c r="AL159" s="346"/>
      <c r="AM159" s="346"/>
      <c r="AN159" s="346"/>
      <c r="AO159" s="346"/>
      <c r="AP159" s="346"/>
      <c r="AQ159" s="346"/>
      <c r="AR159" s="346"/>
      <c r="AS159" s="346"/>
      <c r="AT159" s="346"/>
      <c r="AU159" s="346"/>
      <c r="AV159" s="346"/>
      <c r="AW159" s="346"/>
      <c r="AX159" s="346"/>
      <c r="AY159" s="346"/>
    </row>
    <row r="160" spans="1:51" s="1445" customFormat="1" ht="23.45" customHeight="1">
      <c r="A160" s="1443"/>
      <c r="B160" s="1314"/>
      <c r="C160" s="346" t="s">
        <v>573</v>
      </c>
      <c r="D160" s="393"/>
      <c r="E160" s="345" t="s">
        <v>8928</v>
      </c>
      <c r="F160" s="346" t="s">
        <v>582</v>
      </c>
      <c r="G160" s="346" t="s">
        <v>8929</v>
      </c>
      <c r="H160" s="457" t="s">
        <v>949</v>
      </c>
      <c r="I160" s="346" t="s">
        <v>8929</v>
      </c>
      <c r="J160" s="393"/>
      <c r="K160" s="345">
        <v>4063</v>
      </c>
      <c r="L160" s="345">
        <v>36</v>
      </c>
      <c r="M160" s="345">
        <v>36</v>
      </c>
      <c r="N160" s="393" t="s">
        <v>176</v>
      </c>
      <c r="O160" s="346" t="s">
        <v>2362</v>
      </c>
      <c r="P160" s="345">
        <v>4063</v>
      </c>
      <c r="Q160" s="345">
        <v>6</v>
      </c>
      <c r="R160" s="345"/>
      <c r="S160" s="345"/>
      <c r="T160" s="393" t="s">
        <v>465</v>
      </c>
      <c r="U160" s="393"/>
      <c r="V160" s="340"/>
      <c r="W160" s="346">
        <v>2015</v>
      </c>
      <c r="X160" s="327">
        <v>1856</v>
      </c>
      <c r="Y160" s="523"/>
      <c r="Z160" s="393"/>
      <c r="AA160" s="393"/>
      <c r="AB160" s="393"/>
      <c r="AC160" s="345"/>
      <c r="AD160" s="346"/>
      <c r="AE160" s="346"/>
      <c r="AF160" s="346"/>
      <c r="AG160" s="346"/>
      <c r="AH160" s="346"/>
      <c r="AI160" s="346"/>
      <c r="AJ160" s="346"/>
      <c r="AK160" s="346"/>
      <c r="AL160" s="346"/>
      <c r="AM160" s="346"/>
      <c r="AN160" s="346"/>
      <c r="AO160" s="346"/>
      <c r="AP160" s="346"/>
      <c r="AQ160" s="346"/>
      <c r="AR160" s="346"/>
      <c r="AS160" s="346"/>
      <c r="AT160" s="346"/>
      <c r="AU160" s="346"/>
      <c r="AV160" s="346"/>
      <c r="AW160" s="346"/>
      <c r="AX160" s="346"/>
      <c r="AY160" s="346"/>
    </row>
    <row r="161" spans="1:51" s="1445" customFormat="1" ht="23.45" customHeight="1">
      <c r="A161" s="1443"/>
      <c r="B161" s="1314"/>
      <c r="C161" s="346" t="s">
        <v>573</v>
      </c>
      <c r="D161" s="393" t="s">
        <v>948</v>
      </c>
      <c r="E161" s="345" t="s">
        <v>2363</v>
      </c>
      <c r="F161" s="346" t="s">
        <v>573</v>
      </c>
      <c r="G161" s="346" t="s">
        <v>573</v>
      </c>
      <c r="H161" s="346"/>
      <c r="I161" s="346" t="s">
        <v>573</v>
      </c>
      <c r="J161" s="393">
        <v>3</v>
      </c>
      <c r="K161" s="345">
        <v>7200</v>
      </c>
      <c r="L161" s="345"/>
      <c r="M161" s="345"/>
      <c r="N161" s="346"/>
      <c r="O161" s="346" t="s">
        <v>2364</v>
      </c>
      <c r="P161" s="345">
        <v>1400</v>
      </c>
      <c r="Q161" s="345">
        <v>3</v>
      </c>
      <c r="R161" s="345"/>
      <c r="S161" s="345"/>
      <c r="T161" s="346"/>
      <c r="U161" s="346"/>
      <c r="V161" s="340"/>
      <c r="W161" s="346">
        <v>1992</v>
      </c>
      <c r="X161" s="345"/>
      <c r="Y161" s="346"/>
      <c r="Z161" s="393"/>
      <c r="AA161" s="393"/>
      <c r="AB161" s="393"/>
      <c r="AC161" s="345"/>
      <c r="AD161" s="517"/>
      <c r="AE161" s="346"/>
      <c r="AF161" s="346"/>
      <c r="AG161" s="346"/>
      <c r="AH161" s="346"/>
      <c r="AI161" s="346"/>
      <c r="AJ161" s="346"/>
      <c r="AK161" s="346"/>
      <c r="AL161" s="346"/>
      <c r="AM161" s="346"/>
      <c r="AN161" s="346"/>
      <c r="AO161" s="346"/>
      <c r="AP161" s="346"/>
      <c r="AQ161" s="346"/>
      <c r="AR161" s="346"/>
      <c r="AS161" s="346"/>
      <c r="AT161" s="346"/>
      <c r="AU161" s="346"/>
      <c r="AV161" s="346"/>
      <c r="AW161" s="346"/>
      <c r="AX161" s="346"/>
      <c r="AY161" s="517"/>
    </row>
    <row r="162" spans="1:51" s="1445" customFormat="1" ht="23.45" customHeight="1">
      <c r="A162" s="1443"/>
      <c r="B162" s="1314"/>
      <c r="C162" s="346" t="s">
        <v>2008</v>
      </c>
      <c r="D162" s="346" t="s">
        <v>948</v>
      </c>
      <c r="E162" s="345" t="s">
        <v>13541</v>
      </c>
      <c r="F162" s="346" t="s">
        <v>573</v>
      </c>
      <c r="G162" s="346"/>
      <c r="H162" s="346"/>
      <c r="I162" s="346" t="s">
        <v>13542</v>
      </c>
      <c r="J162" s="346"/>
      <c r="K162" s="345">
        <v>76368</v>
      </c>
      <c r="L162" s="345"/>
      <c r="M162" s="345">
        <v>4428.6499999999996</v>
      </c>
      <c r="N162" s="346"/>
      <c r="O162" s="346"/>
      <c r="P162" s="345"/>
      <c r="Q162" s="345">
        <v>3</v>
      </c>
      <c r="R162" s="345"/>
      <c r="S162" s="345"/>
      <c r="T162" s="346"/>
      <c r="U162" s="346"/>
      <c r="V162" s="340"/>
      <c r="W162" s="346">
        <v>2008</v>
      </c>
      <c r="X162" s="345"/>
      <c r="Y162" s="346"/>
      <c r="Z162" s="346"/>
      <c r="AA162" s="346"/>
      <c r="AB162" s="346"/>
      <c r="AC162" s="345"/>
      <c r="AD162" s="346"/>
      <c r="AE162" s="346"/>
      <c r="AF162" s="346"/>
      <c r="AG162" s="346"/>
      <c r="AH162" s="346"/>
      <c r="AI162" s="346"/>
      <c r="AJ162" s="346"/>
      <c r="AK162" s="346"/>
      <c r="AL162" s="346"/>
      <c r="AM162" s="346"/>
      <c r="AN162" s="346"/>
      <c r="AO162" s="346"/>
      <c r="AP162" s="346"/>
      <c r="AQ162" s="346"/>
      <c r="AR162" s="346"/>
      <c r="AS162" s="346"/>
      <c r="AT162" s="346"/>
      <c r="AU162" s="346"/>
      <c r="AV162" s="346"/>
      <c r="AW162" s="346"/>
      <c r="AX162" s="346"/>
      <c r="AY162" s="346"/>
    </row>
    <row r="163" spans="1:51" s="1445" customFormat="1" ht="23.45" customHeight="1">
      <c r="A163" s="1443"/>
      <c r="B163" s="1314"/>
      <c r="C163" s="346" t="s">
        <v>573</v>
      </c>
      <c r="D163" s="346"/>
      <c r="E163" s="345" t="s">
        <v>13543</v>
      </c>
      <c r="F163" s="346" t="s">
        <v>573</v>
      </c>
      <c r="G163" s="346"/>
      <c r="H163" s="346"/>
      <c r="I163" s="346" t="s">
        <v>13542</v>
      </c>
      <c r="J163" s="346"/>
      <c r="K163" s="345">
        <v>9106</v>
      </c>
      <c r="L163" s="345" t="s">
        <v>389</v>
      </c>
      <c r="M163" s="345" t="s">
        <v>389</v>
      </c>
      <c r="N163" s="346"/>
      <c r="O163" s="346"/>
      <c r="P163" s="345"/>
      <c r="Q163" s="345">
        <v>3</v>
      </c>
      <c r="R163" s="345"/>
      <c r="S163" s="345"/>
      <c r="T163" s="346"/>
      <c r="U163" s="346"/>
      <c r="V163" s="340"/>
      <c r="W163" s="346">
        <v>2007</v>
      </c>
      <c r="X163" s="345"/>
      <c r="Y163" s="346"/>
      <c r="Z163" s="346"/>
      <c r="AA163" s="346"/>
      <c r="AB163" s="346"/>
      <c r="AC163" s="345"/>
      <c r="AD163" s="346"/>
      <c r="AE163" s="346"/>
      <c r="AF163" s="346"/>
      <c r="AG163" s="346"/>
      <c r="AH163" s="346"/>
      <c r="AI163" s="346"/>
      <c r="AJ163" s="346"/>
      <c r="AK163" s="346"/>
      <c r="AL163" s="346"/>
      <c r="AM163" s="346"/>
      <c r="AN163" s="346"/>
      <c r="AO163" s="346"/>
      <c r="AP163" s="346"/>
      <c r="AQ163" s="346"/>
      <c r="AR163" s="346"/>
      <c r="AS163" s="346"/>
      <c r="AT163" s="346"/>
      <c r="AU163" s="346"/>
      <c r="AV163" s="346"/>
      <c r="AW163" s="346"/>
      <c r="AX163" s="346"/>
      <c r="AY163" s="346"/>
    </row>
    <row r="164" spans="1:51" s="1445" customFormat="1" ht="23.45" customHeight="1">
      <c r="A164" s="1443"/>
      <c r="B164" s="1314"/>
      <c r="C164" s="346" t="s">
        <v>777</v>
      </c>
      <c r="D164" s="346"/>
      <c r="E164" s="345" t="s">
        <v>951</v>
      </c>
      <c r="F164" s="346" t="s">
        <v>777</v>
      </c>
      <c r="G164" s="346" t="s">
        <v>777</v>
      </c>
      <c r="H164" s="346"/>
      <c r="I164" s="346" t="s">
        <v>777</v>
      </c>
      <c r="J164" s="346"/>
      <c r="K164" s="345">
        <v>1597</v>
      </c>
      <c r="L164" s="345"/>
      <c r="M164" s="345"/>
      <c r="N164" s="346"/>
      <c r="O164" s="346" t="s">
        <v>1957</v>
      </c>
      <c r="P164" s="345">
        <v>1078</v>
      </c>
      <c r="Q164" s="345">
        <v>2</v>
      </c>
      <c r="R164" s="345"/>
      <c r="S164" s="345"/>
      <c r="T164" s="346"/>
      <c r="U164" s="346"/>
      <c r="V164" s="340"/>
      <c r="W164" s="346">
        <v>2006</v>
      </c>
      <c r="X164" s="345"/>
      <c r="Y164" s="346"/>
      <c r="Z164" s="346"/>
      <c r="AA164" s="346"/>
      <c r="AB164" s="346"/>
      <c r="AC164" s="345">
        <v>80</v>
      </c>
      <c r="AD164" s="346"/>
      <c r="AE164" s="346"/>
      <c r="AF164" s="346"/>
      <c r="AG164" s="346"/>
      <c r="AH164" s="346"/>
      <c r="AI164" s="346"/>
      <c r="AJ164" s="346"/>
      <c r="AK164" s="346"/>
      <c r="AL164" s="346"/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/>
      <c r="AW164" s="346"/>
      <c r="AX164" s="346"/>
      <c r="AY164" s="346"/>
    </row>
    <row r="165" spans="1:51" s="1445" customFormat="1" ht="23.45" customHeight="1">
      <c r="A165" s="1443"/>
      <c r="B165" s="1314"/>
      <c r="C165" s="346" t="s">
        <v>595</v>
      </c>
      <c r="D165" s="346"/>
      <c r="E165" s="345" t="s">
        <v>2365</v>
      </c>
      <c r="F165" s="346" t="s">
        <v>595</v>
      </c>
      <c r="G165" s="346" t="s">
        <v>10273</v>
      </c>
      <c r="H165" s="346"/>
      <c r="I165" s="346" t="s">
        <v>10273</v>
      </c>
      <c r="J165" s="346"/>
      <c r="K165" s="345">
        <v>2496</v>
      </c>
      <c r="L165" s="345"/>
      <c r="M165" s="345"/>
      <c r="N165" s="346"/>
      <c r="O165" s="346" t="s">
        <v>290</v>
      </c>
      <c r="P165" s="345">
        <v>1776</v>
      </c>
      <c r="Q165" s="345">
        <v>3</v>
      </c>
      <c r="R165" s="345"/>
      <c r="S165" s="345"/>
      <c r="T165" s="346"/>
      <c r="U165" s="346"/>
      <c r="V165" s="340"/>
      <c r="W165" s="346">
        <v>2011</v>
      </c>
      <c r="X165" s="345">
        <v>80</v>
      </c>
      <c r="Y165" s="346"/>
      <c r="Z165" s="346"/>
      <c r="AA165" s="346"/>
      <c r="AB165" s="346"/>
      <c r="AC165" s="345">
        <v>164</v>
      </c>
      <c r="AD165" s="346" t="s">
        <v>2373</v>
      </c>
      <c r="AE165" s="346"/>
      <c r="AF165" s="346"/>
      <c r="AG165" s="346"/>
      <c r="AH165" s="346"/>
      <c r="AI165" s="346"/>
      <c r="AJ165" s="346"/>
      <c r="AK165" s="346"/>
      <c r="AL165" s="346"/>
      <c r="AM165" s="346"/>
      <c r="AN165" s="346"/>
      <c r="AO165" s="346"/>
      <c r="AP165" s="346"/>
      <c r="AQ165" s="346"/>
      <c r="AR165" s="346"/>
      <c r="AS165" s="346"/>
      <c r="AT165" s="346"/>
      <c r="AU165" s="346"/>
      <c r="AV165" s="346"/>
      <c r="AW165" s="346"/>
      <c r="AX165" s="346"/>
      <c r="AY165" s="346" t="s">
        <v>18943</v>
      </c>
    </row>
    <row r="166" spans="1:51" s="1445" customFormat="1" ht="23.45" customHeight="1">
      <c r="A166" s="1443"/>
      <c r="B166" s="1314"/>
      <c r="C166" s="346" t="s">
        <v>595</v>
      </c>
      <c r="D166" s="346"/>
      <c r="E166" s="345" t="s">
        <v>16157</v>
      </c>
      <c r="F166" s="346" t="s">
        <v>595</v>
      </c>
      <c r="G166" s="346"/>
      <c r="H166" s="346"/>
      <c r="I166" s="346" t="s">
        <v>595</v>
      </c>
      <c r="J166" s="346"/>
      <c r="K166" s="345">
        <v>12705</v>
      </c>
      <c r="L166" s="345"/>
      <c r="M166" s="345"/>
      <c r="N166" s="346"/>
      <c r="O166" s="346" t="s">
        <v>16158</v>
      </c>
      <c r="P166" s="345">
        <v>3672</v>
      </c>
      <c r="Q166" s="345">
        <v>9</v>
      </c>
      <c r="R166" s="345"/>
      <c r="S166" s="345"/>
      <c r="T166" s="346"/>
      <c r="U166" s="346"/>
      <c r="V166" s="340"/>
      <c r="W166" s="346">
        <v>2023</v>
      </c>
      <c r="X166" s="345">
        <v>164</v>
      </c>
      <c r="Y166" s="346"/>
      <c r="Z166" s="346"/>
      <c r="AA166" s="346"/>
      <c r="AB166" s="346"/>
      <c r="AC166" s="345"/>
      <c r="AD166" s="346" t="s">
        <v>969</v>
      </c>
      <c r="AE166" s="346"/>
      <c r="AF166" s="346"/>
      <c r="AG166" s="346"/>
      <c r="AH166" s="346"/>
      <c r="AI166" s="346"/>
      <c r="AJ166" s="346"/>
      <c r="AK166" s="346"/>
      <c r="AL166" s="346"/>
      <c r="AM166" s="346"/>
      <c r="AN166" s="346"/>
      <c r="AO166" s="346"/>
      <c r="AP166" s="346"/>
      <c r="AQ166" s="346"/>
      <c r="AR166" s="346"/>
      <c r="AS166" s="346"/>
      <c r="AT166" s="346"/>
      <c r="AU166" s="346"/>
      <c r="AV166" s="346"/>
      <c r="AW166" s="346"/>
      <c r="AX166" s="346"/>
      <c r="AY166" s="346" t="s">
        <v>18944</v>
      </c>
    </row>
    <row r="167" spans="1:51" s="1445" customFormat="1" ht="23.45" customHeight="1">
      <c r="A167" s="1443"/>
      <c r="B167" s="1314"/>
      <c r="C167" s="346" t="s">
        <v>792</v>
      </c>
      <c r="D167" s="346"/>
      <c r="E167" s="345" t="s">
        <v>952</v>
      </c>
      <c r="F167" s="346" t="s">
        <v>792</v>
      </c>
      <c r="G167" s="346" t="s">
        <v>953</v>
      </c>
      <c r="H167" s="346"/>
      <c r="I167" s="346" t="s">
        <v>953</v>
      </c>
      <c r="J167" s="346"/>
      <c r="K167" s="345">
        <v>58594</v>
      </c>
      <c r="L167" s="345">
        <v>178</v>
      </c>
      <c r="M167" s="345">
        <v>2708</v>
      </c>
      <c r="N167" s="346"/>
      <c r="O167" s="346" t="s">
        <v>954</v>
      </c>
      <c r="P167" s="345">
        <v>2708</v>
      </c>
      <c r="Q167" s="345">
        <v>5</v>
      </c>
      <c r="R167" s="345"/>
      <c r="S167" s="345"/>
      <c r="T167" s="346"/>
      <c r="U167" s="346"/>
      <c r="V167" s="340"/>
      <c r="W167" s="346">
        <v>2009</v>
      </c>
      <c r="X167" s="345">
        <v>600</v>
      </c>
      <c r="Y167" s="346"/>
      <c r="Z167" s="346"/>
      <c r="AA167" s="346"/>
      <c r="AB167" s="346"/>
      <c r="AC167" s="345">
        <v>600</v>
      </c>
      <c r="AD167" s="346"/>
      <c r="AE167" s="346"/>
      <c r="AF167" s="346"/>
      <c r="AG167" s="346"/>
      <c r="AH167" s="346"/>
      <c r="AI167" s="346"/>
      <c r="AJ167" s="346"/>
      <c r="AK167" s="346"/>
      <c r="AL167" s="346"/>
      <c r="AM167" s="346"/>
      <c r="AN167" s="346"/>
      <c r="AO167" s="346"/>
      <c r="AP167" s="346"/>
      <c r="AQ167" s="346"/>
      <c r="AR167" s="346"/>
      <c r="AS167" s="346"/>
      <c r="AT167" s="346"/>
      <c r="AU167" s="346"/>
      <c r="AV167" s="346"/>
      <c r="AW167" s="346"/>
      <c r="AX167" s="346"/>
      <c r="AY167" s="346"/>
    </row>
    <row r="168" spans="1:51" s="1445" customFormat="1" ht="23.45" customHeight="1">
      <c r="A168" s="1443"/>
      <c r="B168" s="1314"/>
      <c r="C168" s="346" t="s">
        <v>792</v>
      </c>
      <c r="D168" s="346"/>
      <c r="E168" s="345" t="s">
        <v>955</v>
      </c>
      <c r="F168" s="346" t="s">
        <v>792</v>
      </c>
      <c r="G168" s="346" t="s">
        <v>953</v>
      </c>
      <c r="H168" s="346"/>
      <c r="I168" s="346" t="s">
        <v>953</v>
      </c>
      <c r="J168" s="346"/>
      <c r="K168" s="345">
        <v>10125</v>
      </c>
      <c r="L168" s="345"/>
      <c r="M168" s="345">
        <v>1600</v>
      </c>
      <c r="N168" s="346"/>
      <c r="O168" s="346" t="s">
        <v>956</v>
      </c>
      <c r="P168" s="345">
        <v>1600</v>
      </c>
      <c r="Q168" s="345">
        <v>3</v>
      </c>
      <c r="R168" s="345"/>
      <c r="S168" s="345"/>
      <c r="T168" s="346"/>
      <c r="U168" s="346"/>
      <c r="V168" s="340"/>
      <c r="W168" s="346">
        <v>2009</v>
      </c>
      <c r="X168" s="345">
        <v>500</v>
      </c>
      <c r="Y168" s="346"/>
      <c r="Z168" s="346"/>
      <c r="AA168" s="346"/>
      <c r="AB168" s="346"/>
      <c r="AC168" s="345">
        <v>500</v>
      </c>
      <c r="AD168" s="346"/>
      <c r="AE168" s="346"/>
      <c r="AF168" s="346"/>
      <c r="AG168" s="346"/>
      <c r="AH168" s="346"/>
      <c r="AI168" s="346"/>
      <c r="AJ168" s="346"/>
      <c r="AK168" s="346"/>
      <c r="AL168" s="346"/>
      <c r="AM168" s="346"/>
      <c r="AN168" s="346"/>
      <c r="AO168" s="346"/>
      <c r="AP168" s="346"/>
      <c r="AQ168" s="346"/>
      <c r="AR168" s="346"/>
      <c r="AS168" s="346"/>
      <c r="AT168" s="346"/>
      <c r="AU168" s="346"/>
      <c r="AV168" s="346"/>
      <c r="AW168" s="346"/>
      <c r="AX168" s="346"/>
      <c r="AY168" s="346"/>
    </row>
    <row r="169" spans="1:51" s="1445" customFormat="1" ht="23.45" customHeight="1">
      <c r="A169" s="1443"/>
      <c r="B169" s="1314"/>
      <c r="C169" s="346" t="s">
        <v>792</v>
      </c>
      <c r="D169" s="346"/>
      <c r="E169" s="345" t="s">
        <v>957</v>
      </c>
      <c r="F169" s="346" t="s">
        <v>792</v>
      </c>
      <c r="G169" s="346" t="s">
        <v>953</v>
      </c>
      <c r="H169" s="346"/>
      <c r="I169" s="346" t="s">
        <v>953</v>
      </c>
      <c r="J169" s="346"/>
      <c r="K169" s="345">
        <v>16247</v>
      </c>
      <c r="L169" s="345"/>
      <c r="M169" s="345"/>
      <c r="N169" s="346"/>
      <c r="O169" s="346" t="s">
        <v>2366</v>
      </c>
      <c r="P169" s="345">
        <v>2646</v>
      </c>
      <c r="Q169" s="345">
        <v>4</v>
      </c>
      <c r="R169" s="345"/>
      <c r="S169" s="345"/>
      <c r="T169" s="346"/>
      <c r="U169" s="346"/>
      <c r="V169" s="340"/>
      <c r="W169" s="346">
        <v>2010</v>
      </c>
      <c r="X169" s="345">
        <v>1000</v>
      </c>
      <c r="Y169" s="346" t="s">
        <v>959</v>
      </c>
      <c r="Z169" s="346"/>
      <c r="AA169" s="346"/>
      <c r="AB169" s="346"/>
      <c r="AC169" s="345">
        <v>1000</v>
      </c>
      <c r="AD169" s="346"/>
      <c r="AE169" s="346"/>
      <c r="AF169" s="346"/>
      <c r="AG169" s="346"/>
      <c r="AH169" s="346"/>
      <c r="AI169" s="346"/>
      <c r="AJ169" s="346"/>
      <c r="AK169" s="346"/>
      <c r="AL169" s="346"/>
      <c r="AM169" s="346"/>
      <c r="AN169" s="346"/>
      <c r="AO169" s="346"/>
      <c r="AP169" s="346"/>
      <c r="AQ169" s="346"/>
      <c r="AR169" s="346"/>
      <c r="AS169" s="346"/>
      <c r="AT169" s="346"/>
      <c r="AU169" s="346"/>
      <c r="AV169" s="346"/>
      <c r="AW169" s="346"/>
      <c r="AX169" s="346"/>
      <c r="AY169" s="346"/>
    </row>
    <row r="170" spans="1:51" s="1445" customFormat="1" ht="23.45" customHeight="1">
      <c r="A170" s="1443"/>
      <c r="B170" s="1314"/>
      <c r="C170" s="346" t="s">
        <v>792</v>
      </c>
      <c r="D170" s="346"/>
      <c r="E170" s="254" t="s">
        <v>2367</v>
      </c>
      <c r="F170" s="345" t="s">
        <v>582</v>
      </c>
      <c r="G170" s="345" t="s">
        <v>807</v>
      </c>
      <c r="H170" s="345"/>
      <c r="I170" s="345" t="s">
        <v>807</v>
      </c>
      <c r="J170" s="346"/>
      <c r="K170" s="254">
        <v>142969</v>
      </c>
      <c r="L170" s="254">
        <v>11960</v>
      </c>
      <c r="M170" s="254">
        <v>26723</v>
      </c>
      <c r="N170" s="345"/>
      <c r="O170" s="345" t="s">
        <v>13544</v>
      </c>
      <c r="P170" s="254">
        <v>18397</v>
      </c>
      <c r="Q170" s="254">
        <v>20</v>
      </c>
      <c r="R170" s="254"/>
      <c r="S170" s="254">
        <v>5802</v>
      </c>
      <c r="T170" s="345"/>
      <c r="U170" s="345"/>
      <c r="V170" s="346"/>
      <c r="W170" s="345">
        <v>2013</v>
      </c>
      <c r="X170" s="254">
        <v>41706</v>
      </c>
      <c r="Y170" s="346"/>
      <c r="Z170" s="346"/>
      <c r="AA170" s="346"/>
      <c r="AB170" s="346"/>
      <c r="AC170" s="254">
        <v>41706</v>
      </c>
      <c r="AD170" s="345"/>
      <c r="AE170" s="345"/>
      <c r="AF170" s="345"/>
      <c r="AG170" s="345"/>
      <c r="AH170" s="345"/>
      <c r="AI170" s="345"/>
      <c r="AJ170" s="345"/>
      <c r="AK170" s="345"/>
      <c r="AL170" s="345"/>
      <c r="AM170" s="345"/>
      <c r="AN170" s="345"/>
      <c r="AO170" s="345"/>
      <c r="AP170" s="345"/>
      <c r="AQ170" s="345"/>
      <c r="AR170" s="345"/>
      <c r="AS170" s="345"/>
      <c r="AT170" s="345"/>
      <c r="AU170" s="345"/>
      <c r="AV170" s="345"/>
      <c r="AW170" s="345"/>
      <c r="AX170" s="345"/>
      <c r="AY170" s="345"/>
    </row>
    <row r="171" spans="1:51" s="1445" customFormat="1" ht="23.45" customHeight="1">
      <c r="A171" s="1443"/>
      <c r="B171" s="1314"/>
      <c r="C171" s="346" t="s">
        <v>769</v>
      </c>
      <c r="D171" s="346"/>
      <c r="E171" s="345" t="s">
        <v>11798</v>
      </c>
      <c r="F171" s="346" t="s">
        <v>769</v>
      </c>
      <c r="G171" s="346" t="s">
        <v>769</v>
      </c>
      <c r="H171" s="346"/>
      <c r="I171" s="346" t="s">
        <v>769</v>
      </c>
      <c r="J171" s="346"/>
      <c r="K171" s="345">
        <v>9939</v>
      </c>
      <c r="L171" s="345"/>
      <c r="M171" s="345"/>
      <c r="N171" s="346"/>
      <c r="O171" s="346" t="s">
        <v>946</v>
      </c>
      <c r="P171" s="345">
        <v>1110</v>
      </c>
      <c r="Q171" s="345">
        <v>2</v>
      </c>
      <c r="R171" s="345"/>
      <c r="S171" s="345"/>
      <c r="T171" s="346"/>
      <c r="U171" s="346"/>
      <c r="V171" s="340"/>
      <c r="W171" s="346">
        <v>2020</v>
      </c>
      <c r="X171" s="345">
        <v>237</v>
      </c>
      <c r="Y171" s="346"/>
      <c r="Z171" s="346"/>
      <c r="AA171" s="346"/>
      <c r="AB171" s="346"/>
      <c r="AC171" s="345">
        <v>237</v>
      </c>
      <c r="AD171" s="346" t="s">
        <v>8358</v>
      </c>
      <c r="AE171" s="346"/>
      <c r="AF171" s="346"/>
      <c r="AG171" s="346"/>
      <c r="AH171" s="346"/>
      <c r="AI171" s="346"/>
      <c r="AJ171" s="346"/>
      <c r="AK171" s="346"/>
      <c r="AL171" s="346"/>
      <c r="AM171" s="346"/>
      <c r="AN171" s="346"/>
      <c r="AO171" s="346"/>
      <c r="AP171" s="346"/>
      <c r="AQ171" s="346"/>
      <c r="AR171" s="346"/>
      <c r="AS171" s="346"/>
      <c r="AT171" s="346"/>
      <c r="AU171" s="346"/>
      <c r="AV171" s="346"/>
      <c r="AW171" s="346"/>
      <c r="AX171" s="346"/>
      <c r="AY171" s="346"/>
    </row>
    <row r="172" spans="1:51" s="1445" customFormat="1" ht="23.45" customHeight="1">
      <c r="A172" s="1443"/>
      <c r="B172" s="1314"/>
      <c r="C172" s="346" t="s">
        <v>769</v>
      </c>
      <c r="D172" s="346"/>
      <c r="E172" s="345" t="s">
        <v>960</v>
      </c>
      <c r="F172" s="346" t="s">
        <v>769</v>
      </c>
      <c r="G172" s="346" t="s">
        <v>769</v>
      </c>
      <c r="H172" s="346"/>
      <c r="I172" s="346" t="s">
        <v>769</v>
      </c>
      <c r="J172" s="346"/>
      <c r="K172" s="345">
        <v>22680</v>
      </c>
      <c r="L172" s="345"/>
      <c r="M172" s="345"/>
      <c r="N172" s="346"/>
      <c r="O172" s="346" t="s">
        <v>946</v>
      </c>
      <c r="P172" s="345">
        <v>1200</v>
      </c>
      <c r="Q172" s="345">
        <v>2</v>
      </c>
      <c r="R172" s="345"/>
      <c r="S172" s="345"/>
      <c r="T172" s="346"/>
      <c r="U172" s="346"/>
      <c r="V172" s="340"/>
      <c r="W172" s="346">
        <v>2009</v>
      </c>
      <c r="X172" s="345"/>
      <c r="Y172" s="346"/>
      <c r="Z172" s="346"/>
      <c r="AA172" s="346"/>
      <c r="AB172" s="346"/>
      <c r="AC172" s="345"/>
      <c r="AD172" s="346"/>
      <c r="AE172" s="346"/>
      <c r="AF172" s="346"/>
      <c r="AG172" s="346"/>
      <c r="AH172" s="346"/>
      <c r="AI172" s="346"/>
      <c r="AJ172" s="346"/>
      <c r="AK172" s="346"/>
      <c r="AL172" s="346"/>
      <c r="AM172" s="346"/>
      <c r="AN172" s="346"/>
      <c r="AO172" s="346"/>
      <c r="AP172" s="346"/>
      <c r="AQ172" s="346"/>
      <c r="AR172" s="346"/>
      <c r="AS172" s="346"/>
      <c r="AT172" s="346"/>
      <c r="AU172" s="346"/>
      <c r="AV172" s="346"/>
      <c r="AW172" s="346"/>
      <c r="AX172" s="346"/>
      <c r="AY172" s="346"/>
    </row>
    <row r="173" spans="1:51" s="1445" customFormat="1" ht="23.45" customHeight="1">
      <c r="A173" s="1443"/>
      <c r="B173" s="1314"/>
      <c r="C173" s="346" t="s">
        <v>769</v>
      </c>
      <c r="D173" s="346"/>
      <c r="E173" s="345" t="s">
        <v>961</v>
      </c>
      <c r="F173" s="346" t="s">
        <v>769</v>
      </c>
      <c r="G173" s="346" t="s">
        <v>769</v>
      </c>
      <c r="H173" s="346"/>
      <c r="I173" s="346" t="s">
        <v>769</v>
      </c>
      <c r="J173" s="346"/>
      <c r="K173" s="345">
        <v>7500</v>
      </c>
      <c r="L173" s="345"/>
      <c r="M173" s="345"/>
      <c r="N173" s="346"/>
      <c r="O173" s="346" t="s">
        <v>946</v>
      </c>
      <c r="P173" s="345">
        <v>2187</v>
      </c>
      <c r="Q173" s="345">
        <v>5</v>
      </c>
      <c r="R173" s="345"/>
      <c r="S173" s="345"/>
      <c r="T173" s="346"/>
      <c r="U173" s="346"/>
      <c r="V173" s="340"/>
      <c r="W173" s="346">
        <v>1999</v>
      </c>
      <c r="X173" s="345"/>
      <c r="Y173" s="346"/>
      <c r="Z173" s="346"/>
      <c r="AA173" s="346"/>
      <c r="AB173" s="346"/>
      <c r="AC173" s="345"/>
      <c r="AD173" s="346" t="s">
        <v>2375</v>
      </c>
      <c r="AE173" s="346"/>
      <c r="AF173" s="346"/>
      <c r="AG173" s="346"/>
      <c r="AH173" s="346"/>
      <c r="AI173" s="346"/>
      <c r="AJ173" s="346"/>
      <c r="AK173" s="346"/>
      <c r="AL173" s="346"/>
      <c r="AM173" s="346"/>
      <c r="AN173" s="346"/>
      <c r="AO173" s="346"/>
      <c r="AP173" s="346"/>
      <c r="AQ173" s="346"/>
      <c r="AR173" s="346"/>
      <c r="AS173" s="346"/>
      <c r="AT173" s="346"/>
      <c r="AU173" s="346"/>
      <c r="AV173" s="346"/>
      <c r="AW173" s="346"/>
      <c r="AX173" s="346"/>
      <c r="AY173" s="346" t="s">
        <v>18945</v>
      </c>
    </row>
    <row r="174" spans="1:51" s="1445" customFormat="1" ht="23.45" customHeight="1">
      <c r="A174" s="1443"/>
      <c r="B174" s="1314"/>
      <c r="C174" s="346" t="s">
        <v>769</v>
      </c>
      <c r="D174" s="346"/>
      <c r="E174" s="345" t="s">
        <v>963</v>
      </c>
      <c r="F174" s="346" t="s">
        <v>769</v>
      </c>
      <c r="G174" s="346" t="s">
        <v>769</v>
      </c>
      <c r="H174" s="346"/>
      <c r="I174" s="346" t="s">
        <v>769</v>
      </c>
      <c r="J174" s="346"/>
      <c r="K174" s="345">
        <v>78329</v>
      </c>
      <c r="L174" s="345"/>
      <c r="M174" s="345"/>
      <c r="N174" s="346"/>
      <c r="O174" s="346" t="s">
        <v>946</v>
      </c>
      <c r="P174" s="345">
        <v>3359</v>
      </c>
      <c r="Q174" s="345">
        <v>6</v>
      </c>
      <c r="R174" s="345"/>
      <c r="S174" s="345"/>
      <c r="T174" s="346"/>
      <c r="U174" s="346"/>
      <c r="V174" s="340"/>
      <c r="W174" s="346">
        <v>1992</v>
      </c>
      <c r="X174" s="345"/>
      <c r="Y174" s="346"/>
      <c r="Z174" s="346"/>
      <c r="AA174" s="346"/>
      <c r="AB174" s="346"/>
      <c r="AC174" s="345"/>
      <c r="AD174" s="346"/>
      <c r="AE174" s="346"/>
      <c r="AF174" s="346"/>
      <c r="AG174" s="346"/>
      <c r="AH174" s="346"/>
      <c r="AI174" s="346"/>
      <c r="AJ174" s="346"/>
      <c r="AK174" s="346"/>
      <c r="AL174" s="346"/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/>
      <c r="AW174" s="346"/>
      <c r="AX174" s="346"/>
      <c r="AY174" s="346"/>
    </row>
    <row r="175" spans="1:51" s="1445" customFormat="1" ht="23.45" customHeight="1">
      <c r="A175" s="1443"/>
      <c r="B175" s="1314"/>
      <c r="C175" s="346" t="s">
        <v>769</v>
      </c>
      <c r="D175" s="346"/>
      <c r="E175" s="345" t="s">
        <v>964</v>
      </c>
      <c r="F175" s="346" t="s">
        <v>769</v>
      </c>
      <c r="G175" s="346" t="s">
        <v>769</v>
      </c>
      <c r="H175" s="346"/>
      <c r="I175" s="346" t="s">
        <v>769</v>
      </c>
      <c r="J175" s="346"/>
      <c r="K175" s="345">
        <v>22624</v>
      </c>
      <c r="L175" s="345"/>
      <c r="M175" s="345"/>
      <c r="N175" s="346"/>
      <c r="O175" s="346" t="s">
        <v>177</v>
      </c>
      <c r="P175" s="345">
        <v>1521</v>
      </c>
      <c r="Q175" s="345">
        <v>2</v>
      </c>
      <c r="R175" s="345"/>
      <c r="S175" s="345"/>
      <c r="T175" s="346"/>
      <c r="U175" s="346"/>
      <c r="V175" s="340"/>
      <c r="W175" s="346">
        <v>1990</v>
      </c>
      <c r="X175" s="345"/>
      <c r="Y175" s="346"/>
      <c r="Z175" s="346"/>
      <c r="AA175" s="346"/>
      <c r="AB175" s="346"/>
      <c r="AC175" s="345"/>
      <c r="AD175" s="346"/>
      <c r="AE175" s="346"/>
      <c r="AF175" s="346"/>
      <c r="AG175" s="346"/>
      <c r="AH175" s="346"/>
      <c r="AI175" s="346"/>
      <c r="AJ175" s="346"/>
      <c r="AK175" s="346"/>
      <c r="AL175" s="346"/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/>
      <c r="AW175" s="346"/>
      <c r="AX175" s="346"/>
      <c r="AY175" s="346"/>
    </row>
    <row r="176" spans="1:51" s="1445" customFormat="1" ht="23.45" customHeight="1">
      <c r="A176" s="1443" t="s">
        <v>150</v>
      </c>
      <c r="B176" s="1314"/>
      <c r="C176" s="346" t="s">
        <v>769</v>
      </c>
      <c r="D176" s="346"/>
      <c r="E176" s="345" t="s">
        <v>965</v>
      </c>
      <c r="F176" s="346" t="s">
        <v>769</v>
      </c>
      <c r="G176" s="346" t="s">
        <v>769</v>
      </c>
      <c r="H176" s="346"/>
      <c r="I176" s="346" t="s">
        <v>769</v>
      </c>
      <c r="J176" s="346"/>
      <c r="K176" s="345">
        <v>186437.7</v>
      </c>
      <c r="L176" s="345"/>
      <c r="M176" s="345"/>
      <c r="N176" s="346"/>
      <c r="O176" s="346" t="s">
        <v>946</v>
      </c>
      <c r="P176" s="345">
        <v>1332</v>
      </c>
      <c r="Q176" s="345">
        <v>2</v>
      </c>
      <c r="R176" s="345"/>
      <c r="S176" s="345"/>
      <c r="T176" s="346"/>
      <c r="U176" s="346"/>
      <c r="V176" s="340"/>
      <c r="W176" s="346">
        <v>2012</v>
      </c>
      <c r="X176" s="345"/>
      <c r="Y176" s="346"/>
      <c r="Z176" s="346"/>
      <c r="AA176" s="346"/>
      <c r="AB176" s="346"/>
      <c r="AC176" s="345"/>
      <c r="AD176" s="346"/>
      <c r="AE176" s="346"/>
      <c r="AF176" s="346"/>
      <c r="AG176" s="346"/>
      <c r="AH176" s="346"/>
      <c r="AI176" s="346"/>
      <c r="AJ176" s="346"/>
      <c r="AK176" s="346"/>
      <c r="AL176" s="346"/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/>
      <c r="AW176" s="346"/>
      <c r="AX176" s="346"/>
      <c r="AY176" s="346"/>
    </row>
    <row r="177" spans="1:51" s="1445" customFormat="1" ht="23.45" customHeight="1">
      <c r="A177" s="1443"/>
      <c r="B177" s="1314"/>
      <c r="C177" s="346" t="s">
        <v>769</v>
      </c>
      <c r="D177" s="346"/>
      <c r="E177" s="345" t="s">
        <v>2368</v>
      </c>
      <c r="F177" s="346" t="s">
        <v>769</v>
      </c>
      <c r="G177" s="346" t="s">
        <v>769</v>
      </c>
      <c r="H177" s="346"/>
      <c r="I177" s="346" t="s">
        <v>769</v>
      </c>
      <c r="J177" s="346"/>
      <c r="K177" s="345">
        <v>35449</v>
      </c>
      <c r="L177" s="345"/>
      <c r="M177" s="345"/>
      <c r="N177" s="346"/>
      <c r="O177" s="346" t="s">
        <v>946</v>
      </c>
      <c r="P177" s="345">
        <v>1473</v>
      </c>
      <c r="Q177" s="345">
        <v>2</v>
      </c>
      <c r="R177" s="345"/>
      <c r="S177" s="345"/>
      <c r="T177" s="346"/>
      <c r="U177" s="346"/>
      <c r="V177" s="340"/>
      <c r="W177" s="346">
        <v>2014</v>
      </c>
      <c r="X177" s="345"/>
      <c r="Y177" s="346"/>
      <c r="Z177" s="346"/>
      <c r="AA177" s="346"/>
      <c r="AB177" s="346"/>
      <c r="AC177" s="345"/>
      <c r="AD177" s="346"/>
      <c r="AE177" s="346"/>
      <c r="AF177" s="346"/>
      <c r="AG177" s="346"/>
      <c r="AH177" s="346"/>
      <c r="AI177" s="346"/>
      <c r="AJ177" s="346"/>
      <c r="AK177" s="346"/>
      <c r="AL177" s="346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46"/>
      <c r="AW177" s="346"/>
      <c r="AX177" s="346"/>
      <c r="AY177" s="346"/>
    </row>
    <row r="178" spans="1:51" s="1445" customFormat="1" ht="23.45" customHeight="1">
      <c r="A178" s="1443"/>
      <c r="B178" s="1314"/>
      <c r="C178" s="346" t="s">
        <v>769</v>
      </c>
      <c r="D178" s="346"/>
      <c r="E178" s="345" t="s">
        <v>2369</v>
      </c>
      <c r="F178" s="346" t="s">
        <v>769</v>
      </c>
      <c r="G178" s="346" t="s">
        <v>769</v>
      </c>
      <c r="H178" s="346"/>
      <c r="I178" s="346" t="s">
        <v>769</v>
      </c>
      <c r="J178" s="346"/>
      <c r="K178" s="345">
        <v>70200</v>
      </c>
      <c r="L178" s="345"/>
      <c r="M178" s="345"/>
      <c r="N178" s="346"/>
      <c r="O178" s="346" t="s">
        <v>290</v>
      </c>
      <c r="P178" s="345">
        <v>1420</v>
      </c>
      <c r="Q178" s="345">
        <v>2</v>
      </c>
      <c r="R178" s="345"/>
      <c r="S178" s="345"/>
      <c r="T178" s="346"/>
      <c r="U178" s="346"/>
      <c r="V178" s="340"/>
      <c r="W178" s="346">
        <v>2009</v>
      </c>
      <c r="X178" s="345"/>
      <c r="Y178" s="346"/>
      <c r="Z178" s="346"/>
      <c r="AA178" s="346"/>
      <c r="AB178" s="346"/>
      <c r="AC178" s="345"/>
      <c r="AD178" s="346"/>
      <c r="AE178" s="346"/>
      <c r="AF178" s="346"/>
      <c r="AG178" s="346"/>
      <c r="AH178" s="346"/>
      <c r="AI178" s="346"/>
      <c r="AJ178" s="346"/>
      <c r="AK178" s="346"/>
      <c r="AL178" s="346"/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46"/>
      <c r="AW178" s="346"/>
      <c r="AX178" s="346"/>
      <c r="AY178" s="346"/>
    </row>
    <row r="179" spans="1:51" s="1445" customFormat="1" ht="23.45" customHeight="1">
      <c r="A179" s="1443"/>
      <c r="B179" s="1314"/>
      <c r="C179" s="346" t="s">
        <v>785</v>
      </c>
      <c r="D179" s="346"/>
      <c r="E179" s="345" t="s">
        <v>2370</v>
      </c>
      <c r="F179" s="346" t="s">
        <v>785</v>
      </c>
      <c r="G179" s="346" t="s">
        <v>785</v>
      </c>
      <c r="H179" s="346"/>
      <c r="I179" s="346" t="s">
        <v>785</v>
      </c>
      <c r="J179" s="346"/>
      <c r="K179" s="345">
        <v>38106</v>
      </c>
      <c r="L179" s="345">
        <v>2621</v>
      </c>
      <c r="M179" s="345">
        <v>2911</v>
      </c>
      <c r="N179" s="346"/>
      <c r="O179" s="346" t="s">
        <v>2371</v>
      </c>
      <c r="P179" s="345">
        <v>2277</v>
      </c>
      <c r="Q179" s="345">
        <v>4</v>
      </c>
      <c r="R179" s="345"/>
      <c r="S179" s="345"/>
      <c r="T179" s="346"/>
      <c r="U179" s="346"/>
      <c r="V179" s="340"/>
      <c r="W179" s="346">
        <v>2013</v>
      </c>
      <c r="X179" s="345">
        <v>2800</v>
      </c>
      <c r="Y179" s="346"/>
      <c r="Z179" s="346"/>
      <c r="AA179" s="346"/>
      <c r="AB179" s="346"/>
      <c r="AC179" s="345">
        <v>2800</v>
      </c>
      <c r="AD179" s="346"/>
      <c r="AE179" s="346"/>
      <c r="AF179" s="346"/>
      <c r="AG179" s="346"/>
      <c r="AH179" s="346"/>
      <c r="AI179" s="346"/>
      <c r="AJ179" s="346"/>
      <c r="AK179" s="346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/>
      <c r="AW179" s="346"/>
      <c r="AX179" s="346"/>
      <c r="AY179" s="346"/>
    </row>
    <row r="180" spans="1:51" s="1445" customFormat="1" ht="23.45" customHeight="1">
      <c r="A180" s="1443"/>
      <c r="B180" s="1314"/>
      <c r="C180" s="346" t="s">
        <v>785</v>
      </c>
      <c r="D180" s="346"/>
      <c r="E180" s="345" t="s">
        <v>2372</v>
      </c>
      <c r="F180" s="346" t="s">
        <v>785</v>
      </c>
      <c r="G180" s="346" t="s">
        <v>785</v>
      </c>
      <c r="H180" s="346"/>
      <c r="I180" s="346" t="s">
        <v>785</v>
      </c>
      <c r="J180" s="346" t="s">
        <v>785</v>
      </c>
      <c r="K180" s="345">
        <v>2891</v>
      </c>
      <c r="L180" s="345"/>
      <c r="M180" s="345"/>
      <c r="N180" s="346"/>
      <c r="O180" s="346" t="s">
        <v>3042</v>
      </c>
      <c r="P180" s="345">
        <v>1174</v>
      </c>
      <c r="Q180" s="345">
        <v>2</v>
      </c>
      <c r="R180" s="345"/>
      <c r="S180" s="345"/>
      <c r="T180" s="346">
        <v>2013</v>
      </c>
      <c r="U180" s="346">
        <v>2800</v>
      </c>
      <c r="V180" s="340"/>
      <c r="W180" s="346">
        <v>2014</v>
      </c>
      <c r="X180" s="345">
        <v>300</v>
      </c>
      <c r="Y180" s="346"/>
      <c r="Z180" s="346"/>
      <c r="AA180" s="346"/>
      <c r="AB180" s="346"/>
      <c r="AC180" s="345">
        <v>300</v>
      </c>
      <c r="AD180" s="346"/>
      <c r="AE180" s="346"/>
      <c r="AF180" s="346"/>
      <c r="AG180" s="346"/>
      <c r="AH180" s="346"/>
      <c r="AI180" s="346"/>
      <c r="AJ180" s="346"/>
      <c r="AK180" s="346"/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/>
      <c r="AW180" s="346"/>
      <c r="AX180" s="346"/>
      <c r="AY180" s="346"/>
    </row>
    <row r="181" spans="1:51" s="1445" customFormat="1" ht="23.45" customHeight="1">
      <c r="A181" s="1443"/>
      <c r="B181" s="1314"/>
      <c r="C181" s="346" t="s">
        <v>785</v>
      </c>
      <c r="D181" s="346"/>
      <c r="E181" s="345" t="s">
        <v>8930</v>
      </c>
      <c r="F181" s="346" t="s">
        <v>785</v>
      </c>
      <c r="G181" s="346" t="s">
        <v>785</v>
      </c>
      <c r="H181" s="346"/>
      <c r="I181" s="346" t="s">
        <v>785</v>
      </c>
      <c r="J181" s="346"/>
      <c r="K181" s="345">
        <v>4361</v>
      </c>
      <c r="L181" s="345"/>
      <c r="M181" s="345"/>
      <c r="N181" s="346"/>
      <c r="O181" s="346" t="s">
        <v>1003</v>
      </c>
      <c r="P181" s="345">
        <v>2080</v>
      </c>
      <c r="Q181" s="345">
        <v>4</v>
      </c>
      <c r="R181" s="345"/>
      <c r="S181" s="345"/>
      <c r="T181" s="346"/>
      <c r="U181" s="346"/>
      <c r="V181" s="340"/>
      <c r="W181" s="346">
        <v>2003</v>
      </c>
      <c r="X181" s="345"/>
      <c r="Y181" s="346"/>
      <c r="Z181" s="346"/>
      <c r="AA181" s="346"/>
      <c r="AB181" s="346"/>
      <c r="AC181" s="345"/>
      <c r="AD181" s="346"/>
      <c r="AE181" s="346"/>
      <c r="AF181" s="346"/>
      <c r="AG181" s="346"/>
      <c r="AH181" s="346"/>
      <c r="AI181" s="346"/>
      <c r="AJ181" s="346"/>
      <c r="AK181" s="346"/>
      <c r="AL181" s="346"/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/>
      <c r="AW181" s="346"/>
      <c r="AX181" s="346"/>
      <c r="AY181" s="346"/>
    </row>
    <row r="182" spans="1:51" s="1445" customFormat="1" ht="23.45" customHeight="1">
      <c r="A182" s="1443"/>
      <c r="B182" s="1314"/>
      <c r="C182" s="346" t="s">
        <v>785</v>
      </c>
      <c r="D182" s="346"/>
      <c r="E182" s="345" t="s">
        <v>8931</v>
      </c>
      <c r="F182" s="346" t="s">
        <v>785</v>
      </c>
      <c r="G182" s="346" t="s">
        <v>785</v>
      </c>
      <c r="H182" s="346"/>
      <c r="I182" s="346" t="s">
        <v>785</v>
      </c>
      <c r="J182" s="346"/>
      <c r="K182" s="345">
        <v>4040</v>
      </c>
      <c r="L182" s="345"/>
      <c r="M182" s="345"/>
      <c r="N182" s="346"/>
      <c r="O182" s="346" t="s">
        <v>1003</v>
      </c>
      <c r="P182" s="345">
        <v>2056</v>
      </c>
      <c r="Q182" s="345">
        <v>4</v>
      </c>
      <c r="R182" s="345"/>
      <c r="S182" s="345"/>
      <c r="T182" s="346"/>
      <c r="U182" s="346"/>
      <c r="V182" s="340"/>
      <c r="W182" s="346">
        <v>2013</v>
      </c>
      <c r="X182" s="345"/>
      <c r="Y182" s="517"/>
      <c r="Z182" s="346"/>
      <c r="AA182" s="346"/>
      <c r="AB182" s="346"/>
      <c r="AC182" s="345"/>
      <c r="AD182" s="517"/>
      <c r="AE182" s="346"/>
      <c r="AF182" s="346"/>
      <c r="AG182" s="346"/>
      <c r="AH182" s="346"/>
      <c r="AI182" s="346"/>
      <c r="AJ182" s="346"/>
      <c r="AK182" s="346"/>
      <c r="AL182" s="346"/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/>
      <c r="AW182" s="346"/>
      <c r="AX182" s="346"/>
      <c r="AY182" s="517"/>
    </row>
    <row r="183" spans="1:51" s="1445" customFormat="1" ht="23.45" customHeight="1">
      <c r="A183" s="1443"/>
      <c r="B183" s="1314"/>
      <c r="C183" s="346" t="s">
        <v>785</v>
      </c>
      <c r="D183" s="346"/>
      <c r="E183" s="345" t="s">
        <v>8932</v>
      </c>
      <c r="F183" s="346" t="s">
        <v>785</v>
      </c>
      <c r="G183" s="346" t="s">
        <v>785</v>
      </c>
      <c r="H183" s="346"/>
      <c r="I183" s="346" t="s">
        <v>785</v>
      </c>
      <c r="J183" s="346"/>
      <c r="K183" s="345">
        <v>13856</v>
      </c>
      <c r="L183" s="345"/>
      <c r="M183" s="345"/>
      <c r="N183" s="346"/>
      <c r="O183" s="346" t="s">
        <v>3087</v>
      </c>
      <c r="P183" s="345">
        <v>1558</v>
      </c>
      <c r="Q183" s="345">
        <v>3</v>
      </c>
      <c r="R183" s="345"/>
      <c r="S183" s="345"/>
      <c r="T183" s="346"/>
      <c r="U183" s="345"/>
      <c r="V183" s="340"/>
      <c r="W183" s="346">
        <v>2006</v>
      </c>
      <c r="X183" s="345"/>
      <c r="Y183" s="346"/>
      <c r="Z183" s="346"/>
      <c r="AA183" s="346"/>
      <c r="AB183" s="346"/>
      <c r="AC183" s="345"/>
      <c r="AD183" s="346"/>
      <c r="AE183" s="346"/>
      <c r="AF183" s="346"/>
      <c r="AG183" s="346"/>
      <c r="AH183" s="346"/>
      <c r="AI183" s="346"/>
      <c r="AJ183" s="346"/>
      <c r="AK183" s="346"/>
      <c r="AL183" s="346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/>
      <c r="AW183" s="346"/>
      <c r="AX183" s="346"/>
      <c r="AY183" s="346"/>
    </row>
    <row r="184" spans="1:51" s="1445" customFormat="1" ht="23.45" customHeight="1">
      <c r="A184" s="1443"/>
      <c r="B184" s="1314"/>
      <c r="C184" s="346" t="s">
        <v>785</v>
      </c>
      <c r="D184" s="346"/>
      <c r="E184" s="345" t="s">
        <v>8933</v>
      </c>
      <c r="F184" s="346" t="s">
        <v>785</v>
      </c>
      <c r="G184" s="346" t="s">
        <v>785</v>
      </c>
      <c r="H184" s="346"/>
      <c r="I184" s="346" t="s">
        <v>785</v>
      </c>
      <c r="J184" s="346"/>
      <c r="K184" s="345">
        <v>15036</v>
      </c>
      <c r="L184" s="345"/>
      <c r="M184" s="345"/>
      <c r="N184" s="346"/>
      <c r="O184" s="346" t="s">
        <v>3087</v>
      </c>
      <c r="P184" s="345">
        <v>1740</v>
      </c>
      <c r="Q184" s="345">
        <v>3</v>
      </c>
      <c r="R184" s="345"/>
      <c r="S184" s="345"/>
      <c r="T184" s="346"/>
      <c r="U184" s="345"/>
      <c r="V184" s="340"/>
      <c r="W184" s="346">
        <v>2008</v>
      </c>
      <c r="X184" s="345"/>
      <c r="Y184" s="346"/>
      <c r="Z184" s="346"/>
      <c r="AA184" s="346"/>
      <c r="AB184" s="346"/>
      <c r="AC184" s="345"/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/>
      <c r="AW184" s="346"/>
      <c r="AX184" s="346"/>
      <c r="AY184" s="346"/>
    </row>
    <row r="185" spans="1:51" s="1445" customFormat="1" ht="23.45" customHeight="1">
      <c r="A185" s="1443"/>
      <c r="B185" s="1314"/>
      <c r="C185" s="346" t="s">
        <v>785</v>
      </c>
      <c r="D185" s="346"/>
      <c r="E185" s="345" t="s">
        <v>8934</v>
      </c>
      <c r="F185" s="346" t="s">
        <v>785</v>
      </c>
      <c r="G185" s="346" t="s">
        <v>785</v>
      </c>
      <c r="H185" s="346"/>
      <c r="I185" s="346" t="s">
        <v>785</v>
      </c>
      <c r="J185" s="346"/>
      <c r="K185" s="345">
        <v>2807</v>
      </c>
      <c r="L185" s="345"/>
      <c r="M185" s="345"/>
      <c r="N185" s="346"/>
      <c r="O185" s="346" t="s">
        <v>8935</v>
      </c>
      <c r="P185" s="345">
        <v>670</v>
      </c>
      <c r="Q185" s="345">
        <v>1</v>
      </c>
      <c r="R185" s="345"/>
      <c r="S185" s="345"/>
      <c r="T185" s="346"/>
      <c r="U185" s="346"/>
      <c r="V185" s="340"/>
      <c r="W185" s="346">
        <v>2017</v>
      </c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  <c r="AO185" s="346"/>
      <c r="AP185" s="346"/>
      <c r="AQ185" s="346"/>
      <c r="AR185" s="346"/>
      <c r="AS185" s="346"/>
      <c r="AT185" s="346"/>
      <c r="AU185" s="346"/>
      <c r="AV185" s="346"/>
      <c r="AW185" s="346"/>
      <c r="AX185" s="346"/>
      <c r="AY185" s="346"/>
    </row>
    <row r="186" spans="1:51" s="1445" customFormat="1" ht="23.45" customHeight="1">
      <c r="A186" s="1443"/>
      <c r="B186" s="1314"/>
      <c r="C186" s="346" t="s">
        <v>785</v>
      </c>
      <c r="D186" s="346"/>
      <c r="E186" s="345" t="s">
        <v>18946</v>
      </c>
      <c r="F186" s="346" t="s">
        <v>785</v>
      </c>
      <c r="G186" s="346" t="s">
        <v>785</v>
      </c>
      <c r="H186" s="346" t="s">
        <v>785</v>
      </c>
      <c r="I186" s="346"/>
      <c r="J186" s="345">
        <v>3014</v>
      </c>
      <c r="K186" s="345"/>
      <c r="L186" s="345"/>
      <c r="M186" s="346" t="s">
        <v>2056</v>
      </c>
      <c r="N186" s="346" t="s">
        <v>3042</v>
      </c>
      <c r="O186" s="345">
        <v>1250</v>
      </c>
      <c r="P186" s="345">
        <v>2</v>
      </c>
      <c r="Q186" s="345"/>
      <c r="R186" s="345"/>
      <c r="S186" s="346"/>
      <c r="T186" s="346"/>
      <c r="U186" s="314"/>
      <c r="V186" s="346">
        <v>2024</v>
      </c>
      <c r="W186" s="346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  <c r="AO186" s="346"/>
      <c r="AP186" s="346"/>
      <c r="AQ186" s="346"/>
      <c r="AR186" s="346"/>
      <c r="AS186" s="346"/>
      <c r="AT186" s="346"/>
      <c r="AU186" s="346"/>
      <c r="AV186" s="346"/>
      <c r="AW186" s="346"/>
      <c r="AX186" s="346"/>
      <c r="AY186" s="346"/>
    </row>
    <row r="187" spans="1:51" s="1445" customFormat="1" ht="23.45" customHeight="1">
      <c r="A187" s="1443"/>
      <c r="B187" s="1314"/>
      <c r="C187" s="346" t="s">
        <v>797</v>
      </c>
      <c r="D187" s="346"/>
      <c r="E187" s="345" t="s">
        <v>967</v>
      </c>
      <c r="F187" s="346" t="s">
        <v>797</v>
      </c>
      <c r="G187" s="346" t="s">
        <v>797</v>
      </c>
      <c r="H187" s="346"/>
      <c r="I187" s="346" t="s">
        <v>797</v>
      </c>
      <c r="J187" s="346"/>
      <c r="K187" s="345">
        <v>1302</v>
      </c>
      <c r="L187" s="345"/>
      <c r="M187" s="345"/>
      <c r="N187" s="345"/>
      <c r="O187" s="346" t="s">
        <v>290</v>
      </c>
      <c r="P187" s="345">
        <v>1302</v>
      </c>
      <c r="Q187" s="345">
        <v>2</v>
      </c>
      <c r="R187" s="345"/>
      <c r="S187" s="345"/>
      <c r="T187" s="345"/>
      <c r="U187" s="346"/>
      <c r="V187" s="340"/>
      <c r="W187" s="346">
        <v>2008</v>
      </c>
      <c r="X187" s="346"/>
      <c r="Y187" s="346" t="s">
        <v>2373</v>
      </c>
      <c r="Z187" s="346"/>
      <c r="AA187" s="346"/>
      <c r="AB187" s="346"/>
      <c r="AC187" s="346"/>
      <c r="AD187" s="346" t="s">
        <v>2373</v>
      </c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  <c r="AO187" s="346"/>
      <c r="AP187" s="346"/>
      <c r="AQ187" s="346"/>
      <c r="AR187" s="346"/>
      <c r="AS187" s="346"/>
      <c r="AT187" s="346"/>
      <c r="AU187" s="346"/>
      <c r="AV187" s="346"/>
      <c r="AW187" s="346"/>
      <c r="AX187" s="346"/>
      <c r="AY187" s="346" t="s">
        <v>18943</v>
      </c>
    </row>
    <row r="188" spans="1:51" s="1445" customFormat="1" ht="23.45" customHeight="1">
      <c r="A188" s="1443"/>
      <c r="B188" s="1314"/>
      <c r="C188" s="346" t="s">
        <v>797</v>
      </c>
      <c r="D188" s="346"/>
      <c r="E188" s="345" t="s">
        <v>968</v>
      </c>
      <c r="F188" s="346" t="s">
        <v>797</v>
      </c>
      <c r="G188" s="346" t="s">
        <v>797</v>
      </c>
      <c r="H188" s="346"/>
      <c r="I188" s="346" t="s">
        <v>797</v>
      </c>
      <c r="J188" s="346"/>
      <c r="K188" s="345">
        <v>1728</v>
      </c>
      <c r="L188" s="345"/>
      <c r="M188" s="345"/>
      <c r="N188" s="345"/>
      <c r="O188" s="346" t="s">
        <v>177</v>
      </c>
      <c r="P188" s="345">
        <v>1303</v>
      </c>
      <c r="Q188" s="345">
        <v>2</v>
      </c>
      <c r="R188" s="345"/>
      <c r="S188" s="345"/>
      <c r="T188" s="345"/>
      <c r="U188" s="346"/>
      <c r="V188" s="340"/>
      <c r="W188" s="346">
        <v>2008</v>
      </c>
      <c r="X188" s="346"/>
      <c r="Y188" s="346" t="s">
        <v>969</v>
      </c>
      <c r="Z188" s="346"/>
      <c r="AA188" s="346"/>
      <c r="AB188" s="346"/>
      <c r="AC188" s="346"/>
      <c r="AD188" s="346" t="s">
        <v>969</v>
      </c>
      <c r="AE188" s="346"/>
      <c r="AF188" s="346"/>
      <c r="AG188" s="346"/>
      <c r="AH188" s="346"/>
      <c r="AI188" s="346"/>
      <c r="AJ188" s="346"/>
      <c r="AK188" s="346"/>
      <c r="AL188" s="346"/>
      <c r="AM188" s="346"/>
      <c r="AN188" s="346"/>
      <c r="AO188" s="346"/>
      <c r="AP188" s="346"/>
      <c r="AQ188" s="346"/>
      <c r="AR188" s="346"/>
      <c r="AS188" s="346"/>
      <c r="AT188" s="346"/>
      <c r="AU188" s="346"/>
      <c r="AV188" s="346"/>
      <c r="AW188" s="346"/>
      <c r="AX188" s="346"/>
      <c r="AY188" s="346" t="s">
        <v>18944</v>
      </c>
    </row>
    <row r="189" spans="1:51" s="1445" customFormat="1" ht="23.45" customHeight="1">
      <c r="A189" s="1443"/>
      <c r="B189" s="1314"/>
      <c r="C189" s="346" t="s">
        <v>797</v>
      </c>
      <c r="D189" s="346"/>
      <c r="E189" s="345" t="s">
        <v>970</v>
      </c>
      <c r="F189" s="346" t="s">
        <v>797</v>
      </c>
      <c r="G189" s="346" t="s">
        <v>797</v>
      </c>
      <c r="H189" s="346"/>
      <c r="I189" s="346" t="s">
        <v>797</v>
      </c>
      <c r="J189" s="346"/>
      <c r="K189" s="345">
        <v>1420</v>
      </c>
      <c r="L189" s="345"/>
      <c r="M189" s="345"/>
      <c r="N189" s="345"/>
      <c r="O189" s="346" t="s">
        <v>290</v>
      </c>
      <c r="P189" s="345">
        <v>1224</v>
      </c>
      <c r="Q189" s="345">
        <v>2</v>
      </c>
      <c r="R189" s="345"/>
      <c r="S189" s="345"/>
      <c r="T189" s="345"/>
      <c r="U189" s="346"/>
      <c r="V189" s="340"/>
      <c r="W189" s="346">
        <v>2002</v>
      </c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  <c r="AO189" s="346"/>
      <c r="AP189" s="346"/>
      <c r="AQ189" s="346"/>
      <c r="AR189" s="346"/>
      <c r="AS189" s="346"/>
      <c r="AT189" s="346"/>
      <c r="AU189" s="346"/>
      <c r="AV189" s="346"/>
      <c r="AW189" s="346"/>
      <c r="AX189" s="346"/>
      <c r="AY189" s="346"/>
    </row>
    <row r="190" spans="1:51" s="1445" customFormat="1" ht="23.45" customHeight="1">
      <c r="A190" s="1443"/>
      <c r="B190" s="1314"/>
      <c r="C190" s="346" t="s">
        <v>797</v>
      </c>
      <c r="D190" s="346"/>
      <c r="E190" s="345" t="s">
        <v>971</v>
      </c>
      <c r="F190" s="346" t="s">
        <v>797</v>
      </c>
      <c r="G190" s="346" t="s">
        <v>797</v>
      </c>
      <c r="H190" s="346"/>
      <c r="I190" s="346" t="s">
        <v>797</v>
      </c>
      <c r="J190" s="346"/>
      <c r="K190" s="345">
        <v>9325</v>
      </c>
      <c r="L190" s="345"/>
      <c r="M190" s="345"/>
      <c r="N190" s="345"/>
      <c r="O190" s="346" t="s">
        <v>290</v>
      </c>
      <c r="P190" s="345">
        <v>420</v>
      </c>
      <c r="Q190" s="345">
        <v>1</v>
      </c>
      <c r="R190" s="345"/>
      <c r="S190" s="345"/>
      <c r="T190" s="345"/>
      <c r="U190" s="346"/>
      <c r="V190" s="340"/>
      <c r="W190" s="346">
        <v>2011</v>
      </c>
      <c r="X190" s="346">
        <v>200</v>
      </c>
      <c r="Y190" s="346"/>
      <c r="Z190" s="346"/>
      <c r="AA190" s="346"/>
      <c r="AB190" s="346"/>
      <c r="AC190" s="346">
        <v>200</v>
      </c>
      <c r="AD190" s="346"/>
      <c r="AE190" s="346"/>
      <c r="AF190" s="346"/>
      <c r="AG190" s="346"/>
      <c r="AH190" s="346"/>
      <c r="AI190" s="346"/>
      <c r="AJ190" s="346"/>
      <c r="AK190" s="346"/>
      <c r="AL190" s="346"/>
      <c r="AM190" s="346"/>
      <c r="AN190" s="346"/>
      <c r="AO190" s="346"/>
      <c r="AP190" s="346"/>
      <c r="AQ190" s="346"/>
      <c r="AR190" s="346"/>
      <c r="AS190" s="346"/>
      <c r="AT190" s="346"/>
      <c r="AU190" s="346"/>
      <c r="AV190" s="346"/>
      <c r="AW190" s="346"/>
      <c r="AX190" s="346"/>
      <c r="AY190" s="346"/>
    </row>
    <row r="191" spans="1:51" s="1445" customFormat="1" ht="23.45" customHeight="1">
      <c r="A191" s="1443"/>
      <c r="B191" s="1314"/>
      <c r="C191" s="346" t="s">
        <v>797</v>
      </c>
      <c r="D191" s="346"/>
      <c r="E191" s="345" t="s">
        <v>972</v>
      </c>
      <c r="F191" s="346" t="s">
        <v>797</v>
      </c>
      <c r="G191" s="346" t="s">
        <v>797</v>
      </c>
      <c r="H191" s="346"/>
      <c r="I191" s="346" t="s">
        <v>797</v>
      </c>
      <c r="J191" s="346" t="s">
        <v>290</v>
      </c>
      <c r="K191" s="345">
        <v>9312</v>
      </c>
      <c r="L191" s="345"/>
      <c r="M191" s="345"/>
      <c r="N191" s="345"/>
      <c r="O191" s="346" t="s">
        <v>290</v>
      </c>
      <c r="P191" s="345">
        <v>1224</v>
      </c>
      <c r="Q191" s="345">
        <v>2</v>
      </c>
      <c r="R191" s="345"/>
      <c r="S191" s="345"/>
      <c r="T191" s="345"/>
      <c r="U191" s="346"/>
      <c r="V191" s="340"/>
      <c r="W191" s="346">
        <v>2011</v>
      </c>
      <c r="X191" s="346">
        <v>250</v>
      </c>
      <c r="Y191" s="346"/>
      <c r="Z191" s="346"/>
      <c r="AA191" s="346"/>
      <c r="AB191" s="346"/>
      <c r="AC191" s="346">
        <v>250</v>
      </c>
      <c r="AD191" s="346"/>
      <c r="AE191" s="346"/>
      <c r="AF191" s="346"/>
      <c r="AG191" s="346"/>
      <c r="AH191" s="346"/>
      <c r="AI191" s="346"/>
      <c r="AJ191" s="346"/>
      <c r="AK191" s="346"/>
      <c r="AL191" s="346"/>
      <c r="AM191" s="346"/>
      <c r="AN191" s="346"/>
      <c r="AO191" s="346"/>
      <c r="AP191" s="346"/>
      <c r="AQ191" s="346"/>
      <c r="AR191" s="346"/>
      <c r="AS191" s="346"/>
      <c r="AT191" s="346"/>
      <c r="AU191" s="346"/>
      <c r="AV191" s="346"/>
      <c r="AW191" s="346"/>
      <c r="AX191" s="346"/>
      <c r="AY191" s="346"/>
    </row>
    <row r="192" spans="1:51" s="1445" customFormat="1" ht="23.45" customHeight="1">
      <c r="A192" s="1443"/>
      <c r="B192" s="1314"/>
      <c r="C192" s="346" t="s">
        <v>797</v>
      </c>
      <c r="D192" s="345"/>
      <c r="E192" s="346" t="s">
        <v>973</v>
      </c>
      <c r="F192" s="345" t="s">
        <v>797</v>
      </c>
      <c r="G192" s="345" t="s">
        <v>797</v>
      </c>
      <c r="H192" s="345"/>
      <c r="I192" s="345" t="s">
        <v>797</v>
      </c>
      <c r="J192" s="346" t="s">
        <v>290</v>
      </c>
      <c r="K192" s="345">
        <v>2358</v>
      </c>
      <c r="L192" s="345"/>
      <c r="M192" s="345"/>
      <c r="N192" s="345"/>
      <c r="O192" s="346" t="s">
        <v>290</v>
      </c>
      <c r="P192" s="441">
        <v>1955</v>
      </c>
      <c r="Q192" s="345">
        <v>3</v>
      </c>
      <c r="R192" s="345"/>
      <c r="S192" s="345"/>
      <c r="T192" s="345"/>
      <c r="U192" s="346"/>
      <c r="V192" s="340"/>
      <c r="W192" s="346">
        <v>2012</v>
      </c>
      <c r="X192" s="346">
        <v>235</v>
      </c>
      <c r="Y192" s="346" t="s">
        <v>974</v>
      </c>
      <c r="Z192" s="346"/>
      <c r="AA192" s="346"/>
      <c r="AB192" s="346"/>
      <c r="AC192" s="346">
        <v>235</v>
      </c>
      <c r="AD192" s="346" t="s">
        <v>974</v>
      </c>
      <c r="AE192" s="346"/>
      <c r="AF192" s="346"/>
      <c r="AG192" s="346"/>
      <c r="AH192" s="346"/>
      <c r="AI192" s="346"/>
      <c r="AJ192" s="346"/>
      <c r="AK192" s="346"/>
      <c r="AL192" s="346"/>
      <c r="AM192" s="346"/>
      <c r="AN192" s="346"/>
      <c r="AO192" s="346"/>
      <c r="AP192" s="346"/>
      <c r="AQ192" s="346"/>
      <c r="AR192" s="346"/>
      <c r="AS192" s="346"/>
      <c r="AT192" s="346"/>
      <c r="AU192" s="346"/>
      <c r="AV192" s="346"/>
      <c r="AW192" s="346"/>
      <c r="AX192" s="346"/>
      <c r="AY192" s="346" t="s">
        <v>974</v>
      </c>
    </row>
    <row r="193" spans="1:51" s="1445" customFormat="1" ht="23.45" customHeight="1">
      <c r="A193" s="1443"/>
      <c r="B193" s="1314"/>
      <c r="C193" s="346" t="s">
        <v>797</v>
      </c>
      <c r="D193" s="346"/>
      <c r="E193" s="346" t="s">
        <v>13545</v>
      </c>
      <c r="F193" s="345" t="s">
        <v>797</v>
      </c>
      <c r="G193" s="345" t="s">
        <v>797</v>
      </c>
      <c r="H193" s="345"/>
      <c r="I193" s="345" t="s">
        <v>797</v>
      </c>
      <c r="J193" s="346" t="s">
        <v>290</v>
      </c>
      <c r="K193" s="345">
        <v>1960</v>
      </c>
      <c r="L193" s="345"/>
      <c r="M193" s="345"/>
      <c r="N193" s="345"/>
      <c r="O193" s="346" t="s">
        <v>290</v>
      </c>
      <c r="P193" s="441">
        <v>1250</v>
      </c>
      <c r="Q193" s="345">
        <v>3</v>
      </c>
      <c r="R193" s="345"/>
      <c r="S193" s="345"/>
      <c r="T193" s="345"/>
      <c r="U193" s="346"/>
      <c r="V193" s="340"/>
      <c r="W193" s="346">
        <v>2015</v>
      </c>
      <c r="X193" s="346"/>
      <c r="Y193" s="346" t="s">
        <v>8358</v>
      </c>
      <c r="Z193" s="346"/>
      <c r="AA193" s="346"/>
      <c r="AB193" s="346"/>
      <c r="AC193" s="346"/>
      <c r="AD193" s="346" t="s">
        <v>8358</v>
      </c>
      <c r="AE193" s="346"/>
      <c r="AF193" s="346"/>
      <c r="AG193" s="346"/>
      <c r="AH193" s="346"/>
      <c r="AI193" s="346"/>
      <c r="AJ193" s="346"/>
      <c r="AK193" s="346"/>
      <c r="AL193" s="346"/>
      <c r="AM193" s="346"/>
      <c r="AN193" s="346"/>
      <c r="AO193" s="346"/>
      <c r="AP193" s="346"/>
      <c r="AQ193" s="346"/>
      <c r="AR193" s="346"/>
      <c r="AS193" s="346"/>
      <c r="AT193" s="346"/>
      <c r="AU193" s="346"/>
      <c r="AV193" s="346"/>
      <c r="AW193" s="346"/>
      <c r="AX193" s="346"/>
      <c r="AY193" s="346"/>
    </row>
    <row r="194" spans="1:51" s="1445" customFormat="1" ht="23.45" customHeight="1">
      <c r="A194" s="1443"/>
      <c r="B194" s="1314"/>
      <c r="C194" s="346" t="s">
        <v>797</v>
      </c>
      <c r="D194" s="345"/>
      <c r="E194" s="345" t="s">
        <v>975</v>
      </c>
      <c r="F194" s="345" t="s">
        <v>797</v>
      </c>
      <c r="G194" s="345" t="s">
        <v>797</v>
      </c>
      <c r="H194" s="345"/>
      <c r="I194" s="345" t="s">
        <v>797</v>
      </c>
      <c r="J194" s="346"/>
      <c r="K194" s="345">
        <v>793</v>
      </c>
      <c r="L194" s="345"/>
      <c r="M194" s="345"/>
      <c r="N194" s="345"/>
      <c r="O194" s="346" t="s">
        <v>290</v>
      </c>
      <c r="P194" s="345">
        <v>651</v>
      </c>
      <c r="Q194" s="345">
        <v>1</v>
      </c>
      <c r="R194" s="345"/>
      <c r="S194" s="345"/>
      <c r="T194" s="345"/>
      <c r="U194" s="346"/>
      <c r="V194" s="340"/>
      <c r="W194" s="346">
        <v>2008</v>
      </c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6"/>
      <c r="AH194" s="346"/>
      <c r="AI194" s="346"/>
      <c r="AJ194" s="346"/>
      <c r="AK194" s="346"/>
      <c r="AL194" s="346"/>
      <c r="AM194" s="346"/>
      <c r="AN194" s="346"/>
      <c r="AO194" s="346"/>
      <c r="AP194" s="346"/>
      <c r="AQ194" s="346"/>
      <c r="AR194" s="346"/>
      <c r="AS194" s="346"/>
      <c r="AT194" s="346"/>
      <c r="AU194" s="346"/>
      <c r="AV194" s="346"/>
      <c r="AW194" s="346"/>
      <c r="AX194" s="346"/>
      <c r="AY194" s="346"/>
    </row>
    <row r="195" spans="1:51" s="1445" customFormat="1" ht="23.45" customHeight="1">
      <c r="A195" s="1443"/>
      <c r="B195" s="1314"/>
      <c r="C195" s="346" t="s">
        <v>797</v>
      </c>
      <c r="D195" s="345"/>
      <c r="E195" s="345" t="s">
        <v>2374</v>
      </c>
      <c r="F195" s="345" t="s">
        <v>797</v>
      </c>
      <c r="G195" s="345" t="s">
        <v>797</v>
      </c>
      <c r="H195" s="345"/>
      <c r="I195" s="345" t="s">
        <v>797</v>
      </c>
      <c r="J195" s="346"/>
      <c r="K195" s="345">
        <v>3050</v>
      </c>
      <c r="L195" s="345"/>
      <c r="M195" s="345"/>
      <c r="N195" s="345"/>
      <c r="O195" s="346" t="s">
        <v>290</v>
      </c>
      <c r="P195" s="345">
        <v>2181</v>
      </c>
      <c r="Q195" s="345">
        <v>3</v>
      </c>
      <c r="R195" s="345"/>
      <c r="S195" s="345"/>
      <c r="T195" s="345"/>
      <c r="U195" s="346"/>
      <c r="V195" s="340"/>
      <c r="W195" s="346">
        <v>2013</v>
      </c>
      <c r="X195" s="346">
        <v>266</v>
      </c>
      <c r="Y195" s="346" t="s">
        <v>2375</v>
      </c>
      <c r="Z195" s="346"/>
      <c r="AA195" s="346"/>
      <c r="AB195" s="346"/>
      <c r="AC195" s="346">
        <v>266</v>
      </c>
      <c r="AD195" s="346" t="s">
        <v>2375</v>
      </c>
      <c r="AE195" s="346"/>
      <c r="AF195" s="346"/>
      <c r="AG195" s="346"/>
      <c r="AH195" s="346"/>
      <c r="AI195" s="346"/>
      <c r="AJ195" s="346"/>
      <c r="AK195" s="346"/>
      <c r="AL195" s="346"/>
      <c r="AM195" s="346"/>
      <c r="AN195" s="346"/>
      <c r="AO195" s="346"/>
      <c r="AP195" s="346"/>
      <c r="AQ195" s="346"/>
      <c r="AR195" s="346"/>
      <c r="AS195" s="346"/>
      <c r="AT195" s="346"/>
      <c r="AU195" s="346"/>
      <c r="AV195" s="346"/>
      <c r="AW195" s="346"/>
      <c r="AX195" s="346"/>
      <c r="AY195" s="346" t="s">
        <v>2375</v>
      </c>
    </row>
    <row r="196" spans="1:51" s="1445" customFormat="1" ht="23.45" customHeight="1">
      <c r="A196" s="1443"/>
      <c r="B196" s="1314"/>
      <c r="C196" s="346" t="s">
        <v>797</v>
      </c>
      <c r="D196" s="345"/>
      <c r="E196" s="345" t="s">
        <v>976</v>
      </c>
      <c r="F196" s="345" t="s">
        <v>797</v>
      </c>
      <c r="G196" s="345" t="s">
        <v>797</v>
      </c>
      <c r="H196" s="345"/>
      <c r="I196" s="345" t="s">
        <v>797</v>
      </c>
      <c r="J196" s="346" t="s">
        <v>290</v>
      </c>
      <c r="K196" s="345">
        <v>2044</v>
      </c>
      <c r="L196" s="345"/>
      <c r="M196" s="345"/>
      <c r="N196" s="345"/>
      <c r="O196" s="346" t="s">
        <v>290</v>
      </c>
      <c r="P196" s="345">
        <v>2044</v>
      </c>
      <c r="Q196" s="345">
        <v>3</v>
      </c>
      <c r="R196" s="345"/>
      <c r="S196" s="345"/>
      <c r="T196" s="345"/>
      <c r="U196" s="346"/>
      <c r="V196" s="340"/>
      <c r="W196" s="346">
        <v>2011</v>
      </c>
      <c r="X196" s="346">
        <v>300</v>
      </c>
      <c r="Y196" s="346"/>
      <c r="Z196" s="346"/>
      <c r="AA196" s="346"/>
      <c r="AB196" s="346"/>
      <c r="AC196" s="346">
        <v>300</v>
      </c>
      <c r="AD196" s="346"/>
      <c r="AE196" s="346"/>
      <c r="AF196" s="346"/>
      <c r="AG196" s="346"/>
      <c r="AH196" s="346"/>
      <c r="AI196" s="346"/>
      <c r="AJ196" s="346"/>
      <c r="AK196" s="346"/>
      <c r="AL196" s="346"/>
      <c r="AM196" s="346"/>
      <c r="AN196" s="346"/>
      <c r="AO196" s="346"/>
      <c r="AP196" s="346"/>
      <c r="AQ196" s="346"/>
      <c r="AR196" s="346"/>
      <c r="AS196" s="346"/>
      <c r="AT196" s="346"/>
      <c r="AU196" s="346"/>
      <c r="AV196" s="346"/>
      <c r="AW196" s="346"/>
      <c r="AX196" s="346"/>
      <c r="AY196" s="346"/>
    </row>
    <row r="197" spans="1:51" s="1445" customFormat="1" ht="23.45" customHeight="1">
      <c r="A197" s="1443"/>
      <c r="B197" s="1405"/>
      <c r="C197" s="346" t="s">
        <v>779</v>
      </c>
      <c r="D197" s="346"/>
      <c r="E197" s="345" t="s">
        <v>2376</v>
      </c>
      <c r="F197" s="346" t="s">
        <v>582</v>
      </c>
      <c r="G197" s="346" t="s">
        <v>779</v>
      </c>
      <c r="H197" s="346"/>
      <c r="I197" s="346" t="s">
        <v>779</v>
      </c>
      <c r="J197" s="346"/>
      <c r="K197" s="345">
        <v>5920</v>
      </c>
      <c r="L197" s="345">
        <v>2517</v>
      </c>
      <c r="M197" s="345">
        <v>2517</v>
      </c>
      <c r="N197" s="346"/>
      <c r="O197" s="346" t="s">
        <v>2377</v>
      </c>
      <c r="P197" s="345">
        <v>4142</v>
      </c>
      <c r="Q197" s="345">
        <v>6</v>
      </c>
      <c r="R197" s="345"/>
      <c r="S197" s="345"/>
      <c r="T197" s="346"/>
      <c r="U197" s="346"/>
      <c r="V197" s="340"/>
      <c r="W197" s="346">
        <v>2014</v>
      </c>
      <c r="X197" s="345">
        <v>1999</v>
      </c>
      <c r="Y197" s="346"/>
      <c r="Z197" s="346"/>
      <c r="AA197" s="346"/>
      <c r="AB197" s="346"/>
      <c r="AC197" s="345">
        <v>1999</v>
      </c>
      <c r="AD197" s="346"/>
      <c r="AE197" s="346"/>
      <c r="AF197" s="346"/>
      <c r="AG197" s="346"/>
      <c r="AH197" s="346"/>
      <c r="AI197" s="346"/>
      <c r="AJ197" s="346"/>
      <c r="AK197" s="346"/>
      <c r="AL197" s="346"/>
      <c r="AM197" s="346"/>
      <c r="AN197" s="346"/>
      <c r="AO197" s="346"/>
      <c r="AP197" s="346"/>
      <c r="AQ197" s="346"/>
      <c r="AR197" s="346"/>
      <c r="AS197" s="346"/>
      <c r="AT197" s="346"/>
      <c r="AU197" s="346"/>
      <c r="AV197" s="346"/>
      <c r="AW197" s="346"/>
      <c r="AX197" s="346"/>
      <c r="AY197" s="346"/>
    </row>
    <row r="198" spans="1:51" s="1433" customFormat="1" ht="23.45" customHeight="1">
      <c r="A198" s="1417" t="s">
        <v>153</v>
      </c>
      <c r="B198" s="906" t="s">
        <v>327</v>
      </c>
      <c r="C198" s="314" t="s">
        <v>55</v>
      </c>
      <c r="D198" s="349"/>
      <c r="E198" s="315">
        <f>COUNTA(E199:E218)</f>
        <v>20</v>
      </c>
      <c r="F198" s="314"/>
      <c r="G198" s="349"/>
      <c r="H198" s="351"/>
      <c r="I198" s="349"/>
      <c r="J198" s="349"/>
      <c r="K198" s="318">
        <f>SUM(K199:K218)</f>
        <v>107667</v>
      </c>
      <c r="L198" s="318">
        <f>SUM(L199:L218)</f>
        <v>6697.3</v>
      </c>
      <c r="M198" s="318">
        <f>SUM(M199:M218)</f>
        <v>26892</v>
      </c>
      <c r="N198" s="318">
        <f>SUM(N199:N218)</f>
        <v>0</v>
      </c>
      <c r="O198" s="318"/>
      <c r="P198" s="318">
        <f>SUM(P199:P218)</f>
        <v>65147</v>
      </c>
      <c r="Q198" s="318">
        <f>SUM(Q199:Q218)</f>
        <v>79</v>
      </c>
      <c r="R198" s="318"/>
      <c r="S198" s="228"/>
      <c r="T198" s="233"/>
      <c r="U198" s="233"/>
      <c r="V198" s="314"/>
      <c r="W198" s="314"/>
      <c r="X198" s="349"/>
      <c r="Y198" s="349"/>
      <c r="Z198" s="349"/>
      <c r="AA198" s="349"/>
      <c r="AB198" s="349"/>
      <c r="AC198" s="318"/>
      <c r="AD198" s="314"/>
      <c r="AE198" s="314"/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349"/>
      <c r="AP198" s="349"/>
      <c r="AQ198" s="349"/>
      <c r="AR198" s="349"/>
      <c r="AS198" s="349"/>
      <c r="AT198" s="349"/>
      <c r="AU198" s="349"/>
      <c r="AV198" s="349"/>
      <c r="AW198" s="349"/>
      <c r="AX198" s="349"/>
      <c r="AY198" s="349"/>
    </row>
    <row r="199" spans="1:51" ht="23.45" customHeight="1">
      <c r="A199" s="133" t="s">
        <v>315</v>
      </c>
      <c r="B199" s="221"/>
      <c r="C199" s="227" t="s">
        <v>2511</v>
      </c>
      <c r="D199" s="233" t="s">
        <v>19042</v>
      </c>
      <c r="E199" s="260" t="s">
        <v>2512</v>
      </c>
      <c r="F199" s="227" t="s">
        <v>590</v>
      </c>
      <c r="G199" s="233" t="s">
        <v>19043</v>
      </c>
      <c r="H199" s="238"/>
      <c r="I199" s="233" t="s">
        <v>2513</v>
      </c>
      <c r="J199" s="233">
        <v>2</v>
      </c>
      <c r="K199" s="228">
        <v>4378</v>
      </c>
      <c r="L199" s="228">
        <v>93</v>
      </c>
      <c r="M199" s="228">
        <v>93</v>
      </c>
      <c r="N199" s="228"/>
      <c r="O199" s="227" t="s">
        <v>17638</v>
      </c>
      <c r="P199" s="228">
        <v>2898</v>
      </c>
      <c r="Q199" s="228">
        <v>4</v>
      </c>
      <c r="R199" s="228">
        <v>194</v>
      </c>
      <c r="S199" s="228">
        <v>500</v>
      </c>
      <c r="T199" s="233"/>
      <c r="U199" s="233"/>
      <c r="V199" s="314"/>
      <c r="W199" s="227">
        <v>2007</v>
      </c>
      <c r="X199" s="233"/>
      <c r="Y199" s="233"/>
      <c r="Z199" s="233"/>
      <c r="AA199" s="233"/>
      <c r="AB199" s="233"/>
      <c r="AC199" s="228">
        <v>1328</v>
      </c>
      <c r="AD199" s="227"/>
      <c r="AE199" s="227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33"/>
      <c r="AW199" s="233"/>
      <c r="AX199" s="233"/>
      <c r="AY199" s="233"/>
    </row>
    <row r="200" spans="1:51" ht="23.45" customHeight="1">
      <c r="A200" s="133"/>
      <c r="B200" s="221"/>
      <c r="C200" s="227" t="s">
        <v>777</v>
      </c>
      <c r="D200" s="233" t="s">
        <v>18993</v>
      </c>
      <c r="E200" s="260" t="s">
        <v>2514</v>
      </c>
      <c r="F200" s="227" t="s">
        <v>777</v>
      </c>
      <c r="G200" s="233" t="s">
        <v>19043</v>
      </c>
      <c r="H200" s="238"/>
      <c r="I200" s="233" t="s">
        <v>777</v>
      </c>
      <c r="J200" s="233">
        <v>2</v>
      </c>
      <c r="K200" s="228">
        <v>1204</v>
      </c>
      <c r="L200" s="228"/>
      <c r="M200" s="228"/>
      <c r="N200" s="228"/>
      <c r="O200" s="227" t="s">
        <v>290</v>
      </c>
      <c r="P200" s="228">
        <v>1204</v>
      </c>
      <c r="Q200" s="228">
        <v>2</v>
      </c>
      <c r="R200" s="228"/>
      <c r="S200" s="228"/>
      <c r="T200" s="233"/>
      <c r="U200" s="233"/>
      <c r="V200" s="314"/>
      <c r="W200" s="227">
        <v>2006</v>
      </c>
      <c r="X200" s="233"/>
      <c r="Y200" s="233"/>
      <c r="Z200" s="233"/>
      <c r="AA200" s="233"/>
      <c r="AB200" s="233"/>
      <c r="AC200" s="228">
        <v>200</v>
      </c>
      <c r="AD200" s="227"/>
      <c r="AE200" s="227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33"/>
      <c r="AW200" s="233"/>
      <c r="AX200" s="233"/>
      <c r="AY200" s="233"/>
    </row>
    <row r="201" spans="1:51" ht="23.45" customHeight="1">
      <c r="A201" s="133"/>
      <c r="B201" s="221"/>
      <c r="C201" s="227" t="s">
        <v>573</v>
      </c>
      <c r="D201" s="233" t="s">
        <v>19044</v>
      </c>
      <c r="E201" s="260" t="s">
        <v>2515</v>
      </c>
      <c r="F201" s="227" t="s">
        <v>590</v>
      </c>
      <c r="G201" s="233" t="s">
        <v>19045</v>
      </c>
      <c r="H201" s="238" t="s">
        <v>207</v>
      </c>
      <c r="I201" s="233" t="s">
        <v>12550</v>
      </c>
      <c r="J201" s="233"/>
      <c r="K201" s="228">
        <v>5705</v>
      </c>
      <c r="L201" s="228">
        <v>357</v>
      </c>
      <c r="M201" s="228">
        <v>357</v>
      </c>
      <c r="N201" s="228"/>
      <c r="O201" s="227" t="s">
        <v>1036</v>
      </c>
      <c r="P201" s="228">
        <v>5600</v>
      </c>
      <c r="Q201" s="228">
        <v>4</v>
      </c>
      <c r="R201" s="228"/>
      <c r="S201" s="228">
        <v>100</v>
      </c>
      <c r="T201" s="233"/>
      <c r="U201" s="233"/>
      <c r="V201" s="314"/>
      <c r="W201" s="227">
        <v>1994</v>
      </c>
      <c r="X201" s="233"/>
      <c r="Y201" s="233" t="s">
        <v>2516</v>
      </c>
      <c r="Z201" s="233"/>
      <c r="AA201" s="233"/>
      <c r="AB201" s="233"/>
      <c r="AC201" s="228">
        <v>1600</v>
      </c>
      <c r="AD201" s="227"/>
      <c r="AE201" s="227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33"/>
      <c r="AW201" s="233"/>
      <c r="AX201" s="233"/>
      <c r="AY201" s="233" t="s">
        <v>2517</v>
      </c>
    </row>
    <row r="202" spans="1:51" ht="23.45" customHeight="1">
      <c r="A202" s="133"/>
      <c r="B202" s="221"/>
      <c r="C202" s="227" t="s">
        <v>573</v>
      </c>
      <c r="D202" s="233" t="s">
        <v>19044</v>
      </c>
      <c r="E202" s="260" t="s">
        <v>2518</v>
      </c>
      <c r="F202" s="227" t="s">
        <v>590</v>
      </c>
      <c r="G202" s="233" t="s">
        <v>19045</v>
      </c>
      <c r="H202" s="238"/>
      <c r="I202" s="233" t="s">
        <v>12550</v>
      </c>
      <c r="J202" s="233"/>
      <c r="K202" s="228"/>
      <c r="L202" s="228">
        <v>3613</v>
      </c>
      <c r="M202" s="228">
        <v>3715</v>
      </c>
      <c r="N202" s="228"/>
      <c r="O202" s="227" t="s">
        <v>1036</v>
      </c>
      <c r="P202" s="228">
        <v>3098</v>
      </c>
      <c r="Q202" s="228">
        <v>4</v>
      </c>
      <c r="R202" s="228">
        <v>208</v>
      </c>
      <c r="S202" s="228">
        <v>500</v>
      </c>
      <c r="T202" s="233"/>
      <c r="U202" s="233"/>
      <c r="V202" s="314"/>
      <c r="W202" s="227">
        <v>2006</v>
      </c>
      <c r="X202" s="233"/>
      <c r="Y202" s="233"/>
      <c r="Z202" s="233"/>
      <c r="AA202" s="233"/>
      <c r="AB202" s="233"/>
      <c r="AC202" s="228">
        <v>3000</v>
      </c>
      <c r="AD202" s="227"/>
      <c r="AE202" s="227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 t="s">
        <v>2517</v>
      </c>
    </row>
    <row r="203" spans="1:51" ht="23.45" customHeight="1">
      <c r="A203" s="133" t="s">
        <v>150</v>
      </c>
      <c r="B203" s="221"/>
      <c r="C203" s="227" t="s">
        <v>573</v>
      </c>
      <c r="D203" s="233" t="s">
        <v>19046</v>
      </c>
      <c r="E203" s="260" t="s">
        <v>16183</v>
      </c>
      <c r="F203" s="227" t="s">
        <v>573</v>
      </c>
      <c r="G203" s="233" t="s">
        <v>19047</v>
      </c>
      <c r="H203" s="233" t="s">
        <v>16182</v>
      </c>
      <c r="I203" s="233" t="s">
        <v>16182</v>
      </c>
      <c r="J203" s="233">
        <v>2</v>
      </c>
      <c r="K203" s="228">
        <v>1260</v>
      </c>
      <c r="L203" s="228"/>
      <c r="M203" s="228"/>
      <c r="N203" s="228"/>
      <c r="O203" s="227" t="s">
        <v>290</v>
      </c>
      <c r="P203" s="228">
        <v>1260</v>
      </c>
      <c r="Q203" s="228">
        <v>2</v>
      </c>
      <c r="R203" s="228">
        <v>100</v>
      </c>
      <c r="S203" s="228">
        <v>150</v>
      </c>
      <c r="T203" s="233"/>
      <c r="U203" s="233"/>
      <c r="V203" s="314" t="s">
        <v>18933</v>
      </c>
      <c r="W203" s="227">
        <v>2004</v>
      </c>
      <c r="X203" s="233">
        <v>150</v>
      </c>
      <c r="Y203" s="233">
        <v>84</v>
      </c>
      <c r="Z203" s="233">
        <v>30</v>
      </c>
      <c r="AA203" s="233"/>
      <c r="AB203" s="233"/>
      <c r="AC203" s="228">
        <v>150</v>
      </c>
      <c r="AD203" s="227">
        <v>2018</v>
      </c>
      <c r="AE203" s="227">
        <v>2019</v>
      </c>
      <c r="AF203" s="233"/>
      <c r="AG203" s="233"/>
      <c r="AH203" s="233">
        <v>2</v>
      </c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33"/>
      <c r="AW203" s="233"/>
      <c r="AX203" s="233"/>
      <c r="AY203" s="233"/>
    </row>
    <row r="204" spans="1:51" ht="39.950000000000003" customHeight="1">
      <c r="A204" s="133"/>
      <c r="B204" s="909"/>
      <c r="C204" s="227" t="s">
        <v>573</v>
      </c>
      <c r="D204" s="233" t="s">
        <v>19048</v>
      </c>
      <c r="E204" s="228" t="s">
        <v>2519</v>
      </c>
      <c r="F204" s="227" t="s">
        <v>573</v>
      </c>
      <c r="G204" s="233" t="s">
        <v>19049</v>
      </c>
      <c r="H204" s="233" t="s">
        <v>17624</v>
      </c>
      <c r="I204" s="233" t="s">
        <v>17624</v>
      </c>
      <c r="J204" s="233"/>
      <c r="K204" s="524">
        <v>2106</v>
      </c>
      <c r="L204" s="228"/>
      <c r="M204" s="228"/>
      <c r="N204" s="233" t="s">
        <v>2056</v>
      </c>
      <c r="O204" s="227" t="s">
        <v>290</v>
      </c>
      <c r="P204" s="228">
        <v>792</v>
      </c>
      <c r="Q204" s="228">
        <v>3</v>
      </c>
      <c r="R204" s="228"/>
      <c r="S204" s="228"/>
      <c r="T204" s="233"/>
      <c r="U204" s="233"/>
      <c r="V204" s="314" t="s">
        <v>18933</v>
      </c>
      <c r="W204" s="227">
        <v>1997</v>
      </c>
      <c r="X204" s="233">
        <v>350</v>
      </c>
      <c r="Y204" s="233"/>
      <c r="Z204" s="233"/>
      <c r="AA204" s="233"/>
      <c r="AB204" s="233"/>
      <c r="AC204" s="228">
        <v>350</v>
      </c>
      <c r="AD204" s="227"/>
      <c r="AE204" s="227"/>
      <c r="AF204" s="233"/>
      <c r="AG204" s="233"/>
      <c r="AH204" s="233">
        <v>6</v>
      </c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</row>
    <row r="205" spans="1:51" ht="23.45" customHeight="1">
      <c r="A205" s="133"/>
      <c r="B205" s="221"/>
      <c r="C205" s="227" t="s">
        <v>573</v>
      </c>
      <c r="D205" s="233" t="s">
        <v>19050</v>
      </c>
      <c r="E205" s="228" t="s">
        <v>11218</v>
      </c>
      <c r="F205" s="227" t="s">
        <v>573</v>
      </c>
      <c r="G205" s="233" t="s">
        <v>19051</v>
      </c>
      <c r="H205" s="233" t="s">
        <v>13632</v>
      </c>
      <c r="I205" s="233" t="s">
        <v>13632</v>
      </c>
      <c r="J205" s="233"/>
      <c r="K205" s="524">
        <v>1188</v>
      </c>
      <c r="L205" s="228"/>
      <c r="M205" s="228"/>
      <c r="N205" s="233" t="s">
        <v>2056</v>
      </c>
      <c r="O205" s="227" t="s">
        <v>290</v>
      </c>
      <c r="P205" s="228">
        <v>1150</v>
      </c>
      <c r="Q205" s="228">
        <v>2</v>
      </c>
      <c r="R205" s="228"/>
      <c r="S205" s="228"/>
      <c r="T205" s="233"/>
      <c r="U205" s="233"/>
      <c r="V205" s="314" t="s">
        <v>18933</v>
      </c>
      <c r="W205" s="227">
        <v>1998</v>
      </c>
      <c r="X205" s="233"/>
      <c r="Y205" s="233"/>
      <c r="Z205" s="233"/>
      <c r="AA205" s="233"/>
      <c r="AB205" s="233"/>
      <c r="AC205" s="228"/>
      <c r="AD205" s="227"/>
      <c r="AE205" s="227"/>
      <c r="AF205" s="233"/>
      <c r="AG205" s="233"/>
      <c r="AH205" s="233">
        <v>4</v>
      </c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  <c r="AY205" s="233"/>
    </row>
    <row r="206" spans="1:51" ht="24.95" customHeight="1">
      <c r="A206" s="133"/>
      <c r="B206" s="221"/>
      <c r="C206" s="227" t="s">
        <v>573</v>
      </c>
      <c r="D206" s="233" t="s">
        <v>19052</v>
      </c>
      <c r="E206" s="228" t="s">
        <v>11219</v>
      </c>
      <c r="F206" s="227" t="s">
        <v>573</v>
      </c>
      <c r="G206" s="233" t="s">
        <v>19053</v>
      </c>
      <c r="H206" s="233" t="s">
        <v>16184</v>
      </c>
      <c r="I206" s="233" t="s">
        <v>16184</v>
      </c>
      <c r="J206" s="233">
        <v>2</v>
      </c>
      <c r="K206" s="228">
        <v>953</v>
      </c>
      <c r="L206" s="228"/>
      <c r="M206" s="228"/>
      <c r="N206" s="233"/>
      <c r="O206" s="227" t="s">
        <v>290</v>
      </c>
      <c r="P206" s="228">
        <v>953</v>
      </c>
      <c r="Q206" s="228">
        <v>2</v>
      </c>
      <c r="R206" s="228"/>
      <c r="S206" s="228"/>
      <c r="T206" s="233"/>
      <c r="U206" s="233"/>
      <c r="V206" s="314" t="s">
        <v>18933</v>
      </c>
      <c r="W206" s="227">
        <v>1994</v>
      </c>
      <c r="X206" s="233">
        <v>50</v>
      </c>
      <c r="Y206" s="233">
        <v>25</v>
      </c>
      <c r="Z206" s="233">
        <v>400</v>
      </c>
      <c r="AA206" s="233"/>
      <c r="AB206" s="233"/>
      <c r="AC206" s="228">
        <v>50</v>
      </c>
      <c r="AD206" s="227">
        <v>2018</v>
      </c>
      <c r="AE206" s="227">
        <v>2020</v>
      </c>
      <c r="AF206" s="233"/>
      <c r="AG206" s="233"/>
      <c r="AH206" s="233">
        <v>2</v>
      </c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  <c r="AY206" s="233"/>
    </row>
    <row r="207" spans="1:51" ht="24.95" customHeight="1">
      <c r="A207" s="133"/>
      <c r="B207" s="221"/>
      <c r="C207" s="227" t="s">
        <v>580</v>
      </c>
      <c r="D207" s="233" t="s">
        <v>19054</v>
      </c>
      <c r="E207" s="228" t="s">
        <v>2520</v>
      </c>
      <c r="F207" s="227" t="s">
        <v>580</v>
      </c>
      <c r="G207" s="233" t="s">
        <v>19055</v>
      </c>
      <c r="H207" s="238"/>
      <c r="I207" s="233" t="s">
        <v>16178</v>
      </c>
      <c r="J207" s="233">
        <v>1</v>
      </c>
      <c r="K207" s="228">
        <v>2448</v>
      </c>
      <c r="L207" s="228">
        <v>363</v>
      </c>
      <c r="M207" s="228">
        <v>363</v>
      </c>
      <c r="N207" s="233"/>
      <c r="O207" s="227" t="s">
        <v>966</v>
      </c>
      <c r="P207" s="228">
        <v>2680</v>
      </c>
      <c r="Q207" s="228">
        <v>4</v>
      </c>
      <c r="R207" s="228">
        <v>40</v>
      </c>
      <c r="S207" s="228">
        <v>200</v>
      </c>
      <c r="T207" s="233" t="s">
        <v>178</v>
      </c>
      <c r="U207" s="233"/>
      <c r="V207" s="314"/>
      <c r="W207" s="227">
        <v>1987</v>
      </c>
      <c r="X207" s="233"/>
      <c r="Y207" s="233"/>
      <c r="Z207" s="233"/>
      <c r="AA207" s="233"/>
      <c r="AB207" s="233"/>
      <c r="AC207" s="228">
        <v>1000</v>
      </c>
      <c r="AD207" s="227"/>
      <c r="AE207" s="227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 t="s">
        <v>8163</v>
      </c>
    </row>
    <row r="208" spans="1:51" ht="24.95" customHeight="1">
      <c r="A208" s="133"/>
      <c r="B208" s="221"/>
      <c r="C208" s="227" t="s">
        <v>580</v>
      </c>
      <c r="D208" s="233" t="s">
        <v>19056</v>
      </c>
      <c r="E208" s="228" t="s">
        <v>2521</v>
      </c>
      <c r="F208" s="227" t="s">
        <v>590</v>
      </c>
      <c r="G208" s="233" t="s">
        <v>19057</v>
      </c>
      <c r="H208" s="238"/>
      <c r="I208" s="233" t="s">
        <v>591</v>
      </c>
      <c r="J208" s="233"/>
      <c r="K208" s="228">
        <v>53776</v>
      </c>
      <c r="L208" s="228">
        <v>2079.3000000000002</v>
      </c>
      <c r="M208" s="228">
        <v>21782</v>
      </c>
      <c r="N208" s="233"/>
      <c r="O208" s="227" t="s">
        <v>1036</v>
      </c>
      <c r="P208" s="228">
        <v>12096</v>
      </c>
      <c r="Q208" s="228">
        <v>16</v>
      </c>
      <c r="R208" s="228">
        <v>4450</v>
      </c>
      <c r="S208" s="228">
        <v>5000</v>
      </c>
      <c r="T208" s="233"/>
      <c r="U208" s="233"/>
      <c r="V208" s="314" t="s">
        <v>18933</v>
      </c>
      <c r="W208" s="227">
        <v>2015</v>
      </c>
      <c r="X208" s="233"/>
      <c r="Y208" s="233"/>
      <c r="Z208" s="233"/>
      <c r="AA208" s="233"/>
      <c r="AB208" s="233"/>
      <c r="AC208" s="228">
        <v>54163</v>
      </c>
      <c r="AD208" s="227"/>
      <c r="AE208" s="227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  <c r="AY208" s="233" t="s">
        <v>8164</v>
      </c>
    </row>
    <row r="209" spans="1:51" ht="24.95" customHeight="1">
      <c r="A209" s="133"/>
      <c r="B209" s="221"/>
      <c r="C209" s="227" t="s">
        <v>603</v>
      </c>
      <c r="D209" s="233" t="s">
        <v>19058</v>
      </c>
      <c r="E209" s="228" t="s">
        <v>2522</v>
      </c>
      <c r="F209" s="227" t="s">
        <v>590</v>
      </c>
      <c r="G209" s="233" t="s">
        <v>19045</v>
      </c>
      <c r="H209" s="233" t="s">
        <v>207</v>
      </c>
      <c r="I209" s="233" t="s">
        <v>591</v>
      </c>
      <c r="J209" s="233"/>
      <c r="K209" s="228">
        <v>4205</v>
      </c>
      <c r="L209" s="228">
        <v>192</v>
      </c>
      <c r="M209" s="228">
        <v>582</v>
      </c>
      <c r="N209" s="233"/>
      <c r="O209" s="227" t="s">
        <v>177</v>
      </c>
      <c r="P209" s="228">
        <v>3002</v>
      </c>
      <c r="Q209" s="228">
        <v>4</v>
      </c>
      <c r="R209" s="228">
        <v>200</v>
      </c>
      <c r="S209" s="228">
        <v>500</v>
      </c>
      <c r="T209" s="233" t="s">
        <v>178</v>
      </c>
      <c r="U209" s="233"/>
      <c r="V209" s="314"/>
      <c r="W209" s="227">
        <v>1976</v>
      </c>
      <c r="X209" s="233"/>
      <c r="Y209" s="233"/>
      <c r="Z209" s="233"/>
      <c r="AA209" s="233"/>
      <c r="AB209" s="233"/>
      <c r="AC209" s="228">
        <v>80</v>
      </c>
      <c r="AD209" s="227"/>
      <c r="AE209" s="227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/>
      <c r="AY209" s="233"/>
    </row>
    <row r="210" spans="1:51" ht="24.95" customHeight="1">
      <c r="A210" s="133"/>
      <c r="B210" s="221"/>
      <c r="C210" s="227" t="s">
        <v>603</v>
      </c>
      <c r="D210" s="311" t="s">
        <v>19059</v>
      </c>
      <c r="E210" s="228" t="s">
        <v>2523</v>
      </c>
      <c r="F210" s="227" t="s">
        <v>603</v>
      </c>
      <c r="G210" s="233"/>
      <c r="H210" s="233"/>
      <c r="I210" s="233" t="s">
        <v>12551</v>
      </c>
      <c r="J210" s="233"/>
      <c r="K210" s="228">
        <v>2200</v>
      </c>
      <c r="L210" s="228"/>
      <c r="M210" s="228"/>
      <c r="N210" s="233"/>
      <c r="O210" s="227" t="s">
        <v>177</v>
      </c>
      <c r="P210" s="228">
        <v>2200</v>
      </c>
      <c r="Q210" s="228">
        <v>3</v>
      </c>
      <c r="R210" s="228"/>
      <c r="S210" s="228"/>
      <c r="T210" s="233"/>
      <c r="U210" s="233"/>
      <c r="V210" s="314"/>
      <c r="W210" s="227">
        <v>1998</v>
      </c>
      <c r="X210" s="233"/>
      <c r="Y210" s="233"/>
      <c r="Z210" s="233"/>
      <c r="AA210" s="233"/>
      <c r="AB210" s="233"/>
      <c r="AC210" s="228">
        <v>100</v>
      </c>
      <c r="AD210" s="227"/>
      <c r="AE210" s="227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/>
      <c r="AY210" s="233"/>
    </row>
    <row r="211" spans="1:51" ht="24.95" customHeight="1">
      <c r="A211" s="133"/>
      <c r="B211" s="221"/>
      <c r="C211" s="227" t="s">
        <v>603</v>
      </c>
      <c r="D211" s="311" t="s">
        <v>19060</v>
      </c>
      <c r="E211" s="228" t="s">
        <v>2524</v>
      </c>
      <c r="F211" s="227" t="s">
        <v>603</v>
      </c>
      <c r="G211" s="233"/>
      <c r="H211" s="238"/>
      <c r="I211" s="233" t="s">
        <v>2525</v>
      </c>
      <c r="J211" s="233"/>
      <c r="K211" s="228">
        <v>3842</v>
      </c>
      <c r="L211" s="228"/>
      <c r="M211" s="228"/>
      <c r="N211" s="233"/>
      <c r="O211" s="227" t="s">
        <v>177</v>
      </c>
      <c r="P211" s="228">
        <v>3842</v>
      </c>
      <c r="Q211" s="228">
        <v>4</v>
      </c>
      <c r="R211" s="228"/>
      <c r="S211" s="228"/>
      <c r="T211" s="233"/>
      <c r="U211" s="233"/>
      <c r="V211" s="314"/>
      <c r="W211" s="227">
        <v>2008</v>
      </c>
      <c r="X211" s="233"/>
      <c r="Y211" s="233"/>
      <c r="Z211" s="233"/>
      <c r="AA211" s="233"/>
      <c r="AB211" s="233"/>
      <c r="AC211" s="228">
        <v>450</v>
      </c>
      <c r="AD211" s="227"/>
      <c r="AE211" s="227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</row>
    <row r="212" spans="1:51" ht="24.95" customHeight="1">
      <c r="A212" s="133"/>
      <c r="B212" s="909"/>
      <c r="C212" s="227" t="s">
        <v>603</v>
      </c>
      <c r="D212" s="233" t="s">
        <v>19061</v>
      </c>
      <c r="E212" s="228" t="s">
        <v>2526</v>
      </c>
      <c r="F212" s="227" t="s">
        <v>590</v>
      </c>
      <c r="G212" s="233" t="s">
        <v>19062</v>
      </c>
      <c r="H212" s="238"/>
      <c r="I212" s="233" t="s">
        <v>2527</v>
      </c>
      <c r="J212" s="233"/>
      <c r="K212" s="228">
        <v>1663</v>
      </c>
      <c r="L212" s="228"/>
      <c r="M212" s="228"/>
      <c r="N212" s="233"/>
      <c r="O212" s="227" t="s">
        <v>310</v>
      </c>
      <c r="P212" s="228">
        <v>1633</v>
      </c>
      <c r="Q212" s="228">
        <v>3</v>
      </c>
      <c r="R212" s="228"/>
      <c r="S212" s="228"/>
      <c r="T212" s="233"/>
      <c r="U212" s="233"/>
      <c r="V212" s="314"/>
      <c r="W212" s="227">
        <v>1981</v>
      </c>
      <c r="X212" s="233"/>
      <c r="Y212" s="233"/>
      <c r="Z212" s="233"/>
      <c r="AA212" s="233"/>
      <c r="AB212" s="233"/>
      <c r="AC212" s="228">
        <v>80</v>
      </c>
      <c r="AD212" s="227"/>
      <c r="AE212" s="227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  <c r="AY212" s="233"/>
    </row>
    <row r="213" spans="1:51" ht="24.95" customHeight="1">
      <c r="A213" s="133"/>
      <c r="B213" s="221"/>
      <c r="C213" s="227" t="s">
        <v>810</v>
      </c>
      <c r="D213" s="233" t="s">
        <v>19063</v>
      </c>
      <c r="E213" s="228" t="s">
        <v>2528</v>
      </c>
      <c r="F213" s="227" t="s">
        <v>810</v>
      </c>
      <c r="G213" s="233" t="s">
        <v>19064</v>
      </c>
      <c r="H213" s="238"/>
      <c r="I213" s="233" t="s">
        <v>2498</v>
      </c>
      <c r="J213" s="233"/>
      <c r="K213" s="228">
        <v>9096</v>
      </c>
      <c r="L213" s="228"/>
      <c r="M213" s="228"/>
      <c r="N213" s="233"/>
      <c r="O213" s="227" t="s">
        <v>177</v>
      </c>
      <c r="P213" s="228">
        <v>9096</v>
      </c>
      <c r="Q213" s="228">
        <v>7</v>
      </c>
      <c r="R213" s="228"/>
      <c r="S213" s="228"/>
      <c r="T213" s="233" t="s">
        <v>178</v>
      </c>
      <c r="U213" s="233"/>
      <c r="V213" s="314"/>
      <c r="W213" s="227">
        <v>2007</v>
      </c>
      <c r="X213" s="233"/>
      <c r="Y213" s="233"/>
      <c r="Z213" s="233"/>
      <c r="AA213" s="233"/>
      <c r="AB213" s="233"/>
      <c r="AC213" s="228">
        <v>620</v>
      </c>
      <c r="AD213" s="227"/>
      <c r="AE213" s="227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  <c r="AY213" s="233"/>
    </row>
    <row r="214" spans="1:51" ht="24.95" customHeight="1">
      <c r="A214" s="133"/>
      <c r="B214" s="221"/>
      <c r="C214" s="227" t="s">
        <v>810</v>
      </c>
      <c r="D214" s="233" t="s">
        <v>19065</v>
      </c>
      <c r="E214" s="260" t="s">
        <v>2529</v>
      </c>
      <c r="F214" s="227" t="s">
        <v>810</v>
      </c>
      <c r="G214" s="233" t="s">
        <v>19064</v>
      </c>
      <c r="H214" s="238"/>
      <c r="I214" s="233" t="s">
        <v>2498</v>
      </c>
      <c r="J214" s="233"/>
      <c r="K214" s="228">
        <v>7971</v>
      </c>
      <c r="L214" s="228"/>
      <c r="M214" s="228"/>
      <c r="N214" s="228"/>
      <c r="O214" s="227" t="s">
        <v>177</v>
      </c>
      <c r="P214" s="228">
        <v>7971</v>
      </c>
      <c r="Q214" s="228">
        <v>7</v>
      </c>
      <c r="R214" s="228"/>
      <c r="S214" s="228"/>
      <c r="T214" s="233" t="s">
        <v>178</v>
      </c>
      <c r="U214" s="233"/>
      <c r="V214" s="314"/>
      <c r="W214" s="227">
        <v>2009</v>
      </c>
      <c r="X214" s="233"/>
      <c r="Y214" s="233"/>
      <c r="Z214" s="233"/>
      <c r="AA214" s="233"/>
      <c r="AB214" s="233"/>
      <c r="AC214" s="228">
        <v>697</v>
      </c>
      <c r="AD214" s="227"/>
      <c r="AE214" s="227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  <c r="AY214" s="233"/>
    </row>
    <row r="215" spans="1:51" ht="24.95" customHeight="1">
      <c r="A215" s="133"/>
      <c r="B215" s="221"/>
      <c r="C215" s="227" t="s">
        <v>810</v>
      </c>
      <c r="D215" s="233" t="s">
        <v>19014</v>
      </c>
      <c r="E215" s="228" t="s">
        <v>2530</v>
      </c>
      <c r="F215" s="227" t="s">
        <v>810</v>
      </c>
      <c r="G215" s="233" t="s">
        <v>19064</v>
      </c>
      <c r="H215" s="233"/>
      <c r="I215" s="233" t="s">
        <v>2498</v>
      </c>
      <c r="J215" s="233"/>
      <c r="K215" s="228">
        <v>1190</v>
      </c>
      <c r="L215" s="228"/>
      <c r="M215" s="228"/>
      <c r="N215" s="233"/>
      <c r="O215" s="227" t="s">
        <v>177</v>
      </c>
      <c r="P215" s="228">
        <v>1190</v>
      </c>
      <c r="Q215" s="228">
        <v>2</v>
      </c>
      <c r="R215" s="228"/>
      <c r="S215" s="228"/>
      <c r="T215" s="233"/>
      <c r="U215" s="233"/>
      <c r="V215" s="314"/>
      <c r="W215" s="227">
        <v>2010</v>
      </c>
      <c r="X215" s="233"/>
      <c r="Y215" s="233"/>
      <c r="Z215" s="233"/>
      <c r="AA215" s="233"/>
      <c r="AB215" s="233"/>
      <c r="AC215" s="228">
        <v>450</v>
      </c>
      <c r="AD215" s="227"/>
      <c r="AE215" s="227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  <c r="AY215" s="233"/>
    </row>
    <row r="216" spans="1:51" ht="24.95" customHeight="1">
      <c r="A216" s="133"/>
      <c r="B216" s="221"/>
      <c r="C216" s="227" t="s">
        <v>810</v>
      </c>
      <c r="D216" s="233" t="s">
        <v>19066</v>
      </c>
      <c r="E216" s="228" t="s">
        <v>2531</v>
      </c>
      <c r="F216" s="227" t="s">
        <v>810</v>
      </c>
      <c r="G216" s="233" t="s">
        <v>19064</v>
      </c>
      <c r="H216" s="233"/>
      <c r="I216" s="233" t="s">
        <v>2498</v>
      </c>
      <c r="J216" s="233"/>
      <c r="K216" s="228">
        <v>2304</v>
      </c>
      <c r="L216" s="228"/>
      <c r="M216" s="228"/>
      <c r="N216" s="233"/>
      <c r="O216" s="227" t="s">
        <v>177</v>
      </c>
      <c r="P216" s="228">
        <v>2304</v>
      </c>
      <c r="Q216" s="228">
        <v>2</v>
      </c>
      <c r="R216" s="228"/>
      <c r="S216" s="228"/>
      <c r="T216" s="233"/>
      <c r="U216" s="233"/>
      <c r="V216" s="314"/>
      <c r="W216" s="227">
        <v>1994</v>
      </c>
      <c r="X216" s="233"/>
      <c r="Y216" s="233"/>
      <c r="Z216" s="233"/>
      <c r="AA216" s="233"/>
      <c r="AB216" s="233"/>
      <c r="AC216" s="228">
        <v>33</v>
      </c>
      <c r="AD216" s="227"/>
      <c r="AE216" s="227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  <c r="AY216" s="233"/>
    </row>
    <row r="217" spans="1:51" ht="24.95" customHeight="1">
      <c r="A217" s="133" t="s">
        <v>150</v>
      </c>
      <c r="B217" s="221"/>
      <c r="C217" s="227" t="s">
        <v>810</v>
      </c>
      <c r="D217" s="233" t="s">
        <v>19019</v>
      </c>
      <c r="E217" s="228" t="s">
        <v>2532</v>
      </c>
      <c r="F217" s="227" t="s">
        <v>810</v>
      </c>
      <c r="G217" s="233" t="s">
        <v>19064</v>
      </c>
      <c r="H217" s="238"/>
      <c r="I217" s="233" t="s">
        <v>2498</v>
      </c>
      <c r="J217" s="233"/>
      <c r="K217" s="228">
        <v>1495</v>
      </c>
      <c r="L217" s="228"/>
      <c r="M217" s="228"/>
      <c r="N217" s="233"/>
      <c r="O217" s="227" t="s">
        <v>177</v>
      </c>
      <c r="P217" s="228">
        <v>1495</v>
      </c>
      <c r="Q217" s="228">
        <v>2</v>
      </c>
      <c r="R217" s="228"/>
      <c r="S217" s="228"/>
      <c r="T217" s="233"/>
      <c r="U217" s="233"/>
      <c r="V217" s="314"/>
      <c r="W217" s="227">
        <v>2012</v>
      </c>
      <c r="X217" s="233"/>
      <c r="Y217" s="233"/>
      <c r="Z217" s="233"/>
      <c r="AA217" s="233"/>
      <c r="AB217" s="233"/>
      <c r="AC217" s="228">
        <v>200</v>
      </c>
      <c r="AD217" s="227"/>
      <c r="AE217" s="227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33"/>
      <c r="AW217" s="233"/>
      <c r="AX217" s="233"/>
      <c r="AY217" s="233" t="s">
        <v>8165</v>
      </c>
    </row>
    <row r="218" spans="1:51" s="215" customFormat="1" ht="24.95" customHeight="1">
      <c r="A218" s="133"/>
      <c r="B218" s="200"/>
      <c r="C218" s="227" t="s">
        <v>810</v>
      </c>
      <c r="D218" s="233" t="s">
        <v>19015</v>
      </c>
      <c r="E218" s="228" t="s">
        <v>10512</v>
      </c>
      <c r="F218" s="227" t="s">
        <v>810</v>
      </c>
      <c r="G218" s="233" t="s">
        <v>19064</v>
      </c>
      <c r="H218" s="238"/>
      <c r="I218" s="233" t="s">
        <v>2498</v>
      </c>
      <c r="J218" s="233"/>
      <c r="K218" s="228">
        <v>683</v>
      </c>
      <c r="L218" s="228"/>
      <c r="M218" s="228"/>
      <c r="N218" s="233"/>
      <c r="O218" s="227" t="s">
        <v>177</v>
      </c>
      <c r="P218" s="228">
        <v>683</v>
      </c>
      <c r="Q218" s="228">
        <v>2</v>
      </c>
      <c r="R218" s="228"/>
      <c r="S218" s="228"/>
      <c r="T218" s="233"/>
      <c r="U218" s="233"/>
      <c r="V218" s="314"/>
      <c r="W218" s="227"/>
      <c r="X218" s="233"/>
      <c r="Y218" s="233"/>
      <c r="Z218" s="233"/>
      <c r="AA218" s="233"/>
      <c r="AB218" s="233"/>
      <c r="AC218" s="228"/>
      <c r="AD218" s="227"/>
      <c r="AE218" s="227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33"/>
      <c r="AW218" s="233"/>
      <c r="AX218" s="233"/>
      <c r="AY218" s="233"/>
    </row>
    <row r="219" spans="1:51" s="215" customFormat="1" ht="24.95" customHeight="1">
      <c r="A219" s="133"/>
      <c r="B219" s="906" t="s">
        <v>131</v>
      </c>
      <c r="C219" s="227" t="s">
        <v>55</v>
      </c>
      <c r="D219" s="233"/>
      <c r="E219" s="315">
        <f>COUNTA(E220:E227)</f>
        <v>8</v>
      </c>
      <c r="F219" s="227"/>
      <c r="G219" s="233"/>
      <c r="H219" s="238"/>
      <c r="I219" s="233"/>
      <c r="J219" s="233"/>
      <c r="K219" s="228">
        <f>SUM(K220:K227)</f>
        <v>194841</v>
      </c>
      <c r="L219" s="228">
        <f t="shared" ref="L219:Q219" si="1">SUM(L220:L227)</f>
        <v>5058</v>
      </c>
      <c r="M219" s="228">
        <f t="shared" si="1"/>
        <v>5058</v>
      </c>
      <c r="N219" s="228">
        <f t="shared" si="1"/>
        <v>0</v>
      </c>
      <c r="O219" s="228"/>
      <c r="P219" s="228">
        <f>SUM(P220:P227)</f>
        <v>27942</v>
      </c>
      <c r="Q219" s="228">
        <f t="shared" si="1"/>
        <v>41</v>
      </c>
      <c r="R219" s="228"/>
      <c r="S219" s="228"/>
      <c r="T219" s="233"/>
      <c r="U219" s="233"/>
      <c r="V219" s="314"/>
      <c r="W219" s="227"/>
      <c r="X219" s="233"/>
      <c r="Y219" s="233"/>
      <c r="Z219" s="233"/>
      <c r="AA219" s="233"/>
      <c r="AB219" s="233"/>
      <c r="AC219" s="228"/>
      <c r="AD219" s="227"/>
      <c r="AE219" s="227"/>
      <c r="AF219" s="233"/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33"/>
      <c r="AW219" s="233"/>
      <c r="AX219" s="233"/>
      <c r="AY219" s="233"/>
    </row>
    <row r="220" spans="1:51" s="215" customFormat="1" ht="24.95" customHeight="1">
      <c r="A220" s="133"/>
      <c r="B220" s="221"/>
      <c r="C220" s="227" t="s">
        <v>777</v>
      </c>
      <c r="D220" s="233"/>
      <c r="E220" s="260" t="s">
        <v>977</v>
      </c>
      <c r="F220" s="227" t="s">
        <v>777</v>
      </c>
      <c r="G220" s="233"/>
      <c r="H220" s="233"/>
      <c r="I220" s="233" t="s">
        <v>777</v>
      </c>
      <c r="J220" s="233"/>
      <c r="K220" s="228">
        <v>11176</v>
      </c>
      <c r="L220" s="228"/>
      <c r="M220" s="228"/>
      <c r="N220" s="228"/>
      <c r="O220" s="227" t="s">
        <v>17410</v>
      </c>
      <c r="P220" s="228">
        <v>4051</v>
      </c>
      <c r="Q220" s="228">
        <v>7</v>
      </c>
      <c r="R220" s="228"/>
      <c r="S220" s="228"/>
      <c r="T220" s="233"/>
      <c r="U220" s="233"/>
      <c r="V220" s="314"/>
      <c r="W220" s="227">
        <v>2003</v>
      </c>
      <c r="X220" s="233"/>
      <c r="Y220" s="233"/>
      <c r="Z220" s="233"/>
      <c r="AA220" s="233"/>
      <c r="AB220" s="233"/>
      <c r="AC220" s="228">
        <v>186</v>
      </c>
      <c r="AD220" s="227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458"/>
    </row>
    <row r="221" spans="1:51" s="215" customFormat="1" ht="24.95" customHeight="1">
      <c r="A221" s="133"/>
      <c r="B221" s="221"/>
      <c r="C221" s="227" t="s">
        <v>573</v>
      </c>
      <c r="D221" s="233" t="s">
        <v>596</v>
      </c>
      <c r="E221" s="228" t="s">
        <v>979</v>
      </c>
      <c r="F221" s="227" t="s">
        <v>573</v>
      </c>
      <c r="G221" s="233" t="s">
        <v>2640</v>
      </c>
      <c r="H221" s="233" t="s">
        <v>2640</v>
      </c>
      <c r="I221" s="233" t="s">
        <v>2640</v>
      </c>
      <c r="J221" s="233">
        <v>65</v>
      </c>
      <c r="K221" s="228">
        <v>95000</v>
      </c>
      <c r="L221" s="228">
        <v>2459</v>
      </c>
      <c r="M221" s="228">
        <v>2459</v>
      </c>
      <c r="N221" s="233" t="s">
        <v>176</v>
      </c>
      <c r="O221" s="227" t="s">
        <v>966</v>
      </c>
      <c r="P221" s="228">
        <v>0</v>
      </c>
      <c r="Q221" s="228">
        <v>3</v>
      </c>
      <c r="R221" s="228"/>
      <c r="S221" s="228"/>
      <c r="T221" s="233" t="s">
        <v>465</v>
      </c>
      <c r="U221" s="233" t="s">
        <v>466</v>
      </c>
      <c r="V221" s="314"/>
      <c r="W221" s="227">
        <v>2006</v>
      </c>
      <c r="X221" s="233"/>
      <c r="Y221" s="233">
        <v>550</v>
      </c>
      <c r="Z221" s="233"/>
      <c r="AA221" s="233"/>
      <c r="AB221" s="233"/>
      <c r="AC221" s="228">
        <v>1600</v>
      </c>
      <c r="AD221" s="227">
        <v>2003</v>
      </c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  <c r="AY221" s="458"/>
    </row>
    <row r="222" spans="1:51" ht="24.95" customHeight="1">
      <c r="A222" s="133"/>
      <c r="B222" s="909"/>
      <c r="C222" s="227" t="s">
        <v>573</v>
      </c>
      <c r="D222" s="233"/>
      <c r="E222" s="228" t="s">
        <v>980</v>
      </c>
      <c r="F222" s="227" t="s">
        <v>573</v>
      </c>
      <c r="G222" s="233"/>
      <c r="H222" s="233"/>
      <c r="I222" s="233" t="s">
        <v>2640</v>
      </c>
      <c r="J222" s="233"/>
      <c r="K222" s="228">
        <v>2100</v>
      </c>
      <c r="L222" s="228"/>
      <c r="M222" s="228"/>
      <c r="N222" s="233"/>
      <c r="O222" s="227" t="s">
        <v>290</v>
      </c>
      <c r="P222" s="228">
        <v>2100</v>
      </c>
      <c r="Q222" s="228">
        <v>4</v>
      </c>
      <c r="R222" s="228"/>
      <c r="S222" s="228"/>
      <c r="T222" s="233"/>
      <c r="U222" s="233"/>
      <c r="V222" s="314"/>
      <c r="W222" s="227">
        <v>1999</v>
      </c>
      <c r="X222" s="233"/>
      <c r="Y222" s="233"/>
      <c r="Z222" s="233"/>
      <c r="AA222" s="233"/>
      <c r="AB222" s="233"/>
      <c r="AC222" s="228"/>
      <c r="AD222" s="227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  <c r="AY222" s="458"/>
    </row>
    <row r="223" spans="1:51" ht="24.95" customHeight="1">
      <c r="A223" s="133"/>
      <c r="B223" s="221"/>
      <c r="C223" s="227" t="s">
        <v>573</v>
      </c>
      <c r="D223" s="233"/>
      <c r="E223" s="228" t="s">
        <v>981</v>
      </c>
      <c r="F223" s="227" t="s">
        <v>573</v>
      </c>
      <c r="G223" s="233"/>
      <c r="H223" s="233"/>
      <c r="I223" s="233" t="s">
        <v>2640</v>
      </c>
      <c r="J223" s="233"/>
      <c r="K223" s="228">
        <v>2460</v>
      </c>
      <c r="L223" s="228"/>
      <c r="M223" s="228"/>
      <c r="N223" s="233"/>
      <c r="O223" s="227" t="s">
        <v>290</v>
      </c>
      <c r="P223" s="228">
        <v>2460</v>
      </c>
      <c r="Q223" s="228">
        <v>4</v>
      </c>
      <c r="R223" s="228"/>
      <c r="S223" s="228"/>
      <c r="T223" s="233"/>
      <c r="U223" s="233"/>
      <c r="V223" s="314"/>
      <c r="W223" s="227">
        <v>1994</v>
      </c>
      <c r="X223" s="233"/>
      <c r="Y223" s="233"/>
      <c r="Z223" s="233"/>
      <c r="AA223" s="233"/>
      <c r="AB223" s="233"/>
      <c r="AC223" s="228"/>
      <c r="AD223" s="227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/>
      <c r="AY223" s="458"/>
    </row>
    <row r="224" spans="1:51" ht="24.95" customHeight="1">
      <c r="A224" s="133"/>
      <c r="B224" s="221"/>
      <c r="C224" s="227" t="s">
        <v>573</v>
      </c>
      <c r="D224" s="233"/>
      <c r="E224" s="228" t="s">
        <v>982</v>
      </c>
      <c r="F224" s="227" t="s">
        <v>573</v>
      </c>
      <c r="G224" s="233"/>
      <c r="H224" s="233"/>
      <c r="I224" s="233" t="s">
        <v>2640</v>
      </c>
      <c r="J224" s="233"/>
      <c r="K224" s="228">
        <v>11230</v>
      </c>
      <c r="L224" s="228"/>
      <c r="M224" s="228"/>
      <c r="N224" s="233"/>
      <c r="O224" s="227" t="s">
        <v>177</v>
      </c>
      <c r="P224" s="228">
        <v>11230</v>
      </c>
      <c r="Q224" s="228">
        <v>9</v>
      </c>
      <c r="R224" s="228"/>
      <c r="S224" s="228"/>
      <c r="T224" s="233"/>
      <c r="U224" s="233"/>
      <c r="V224" s="314"/>
      <c r="W224" s="227">
        <v>2009</v>
      </c>
      <c r="X224" s="233"/>
      <c r="Y224" s="233"/>
      <c r="Z224" s="233"/>
      <c r="AA224" s="233"/>
      <c r="AB224" s="233"/>
      <c r="AC224" s="228">
        <v>1150</v>
      </c>
      <c r="AD224" s="227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  <c r="AY224" s="458"/>
    </row>
    <row r="225" spans="1:52" ht="24.95" customHeight="1">
      <c r="A225" s="133"/>
      <c r="B225" s="221"/>
      <c r="C225" s="227" t="s">
        <v>1373</v>
      </c>
      <c r="D225" s="233" t="s">
        <v>19239</v>
      </c>
      <c r="E225" s="228" t="s">
        <v>2641</v>
      </c>
      <c r="F225" s="227" t="s">
        <v>597</v>
      </c>
      <c r="G225" s="233"/>
      <c r="H225" s="233"/>
      <c r="I225" s="233" t="s">
        <v>305</v>
      </c>
      <c r="J225" s="233"/>
      <c r="K225" s="228">
        <v>3981</v>
      </c>
      <c r="L225" s="228">
        <v>2599</v>
      </c>
      <c r="M225" s="228">
        <v>2599</v>
      </c>
      <c r="N225" s="233"/>
      <c r="O225" s="227" t="s">
        <v>290</v>
      </c>
      <c r="P225" s="228">
        <v>2450</v>
      </c>
      <c r="Q225" s="228">
        <v>4</v>
      </c>
      <c r="R225" s="228"/>
      <c r="S225" s="228"/>
      <c r="T225" s="233"/>
      <c r="U225" s="233"/>
      <c r="V225" s="314"/>
      <c r="W225" s="227">
        <v>2014</v>
      </c>
      <c r="X225" s="233"/>
      <c r="Y225" s="233"/>
      <c r="Z225" s="233"/>
      <c r="AA225" s="233"/>
      <c r="AB225" s="233"/>
      <c r="AC225" s="228">
        <v>3700</v>
      </c>
      <c r="AD225" s="227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458"/>
    </row>
    <row r="226" spans="1:52" ht="24.95" customHeight="1">
      <c r="A226" s="133"/>
      <c r="B226" s="221"/>
      <c r="C226" s="227" t="s">
        <v>983</v>
      </c>
      <c r="D226" s="233"/>
      <c r="E226" s="228" t="s">
        <v>984</v>
      </c>
      <c r="F226" s="227" t="s">
        <v>983</v>
      </c>
      <c r="G226" s="233"/>
      <c r="H226" s="233"/>
      <c r="I226" s="233" t="s">
        <v>8123</v>
      </c>
      <c r="J226" s="233"/>
      <c r="K226" s="228">
        <v>4893</v>
      </c>
      <c r="L226" s="228"/>
      <c r="M226" s="228"/>
      <c r="N226" s="233"/>
      <c r="O226" s="227" t="s">
        <v>290</v>
      </c>
      <c r="P226" s="228">
        <v>3219</v>
      </c>
      <c r="Q226" s="228">
        <v>6</v>
      </c>
      <c r="R226" s="228"/>
      <c r="S226" s="228"/>
      <c r="T226" s="233"/>
      <c r="U226" s="233"/>
      <c r="V226" s="314"/>
      <c r="W226" s="227">
        <v>2009</v>
      </c>
      <c r="X226" s="228">
        <v>550</v>
      </c>
      <c r="Y226" s="233"/>
      <c r="Z226" s="233"/>
      <c r="AA226" s="233"/>
      <c r="AB226" s="233"/>
      <c r="AC226" s="228"/>
      <c r="AD226" s="227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233"/>
      <c r="AY226" s="458"/>
    </row>
    <row r="227" spans="1:52" ht="24.95" customHeight="1">
      <c r="A227" s="133"/>
      <c r="B227" s="221"/>
      <c r="C227" s="227" t="s">
        <v>983</v>
      </c>
      <c r="D227" s="233" t="s">
        <v>596</v>
      </c>
      <c r="E227" s="228" t="s">
        <v>985</v>
      </c>
      <c r="F227" s="227" t="s">
        <v>983</v>
      </c>
      <c r="G227" s="233" t="s">
        <v>983</v>
      </c>
      <c r="H227" s="233" t="s">
        <v>983</v>
      </c>
      <c r="I227" s="233" t="s">
        <v>8123</v>
      </c>
      <c r="J227" s="233">
        <v>65</v>
      </c>
      <c r="K227" s="228">
        <v>64001</v>
      </c>
      <c r="L227" s="228"/>
      <c r="M227" s="228"/>
      <c r="N227" s="233" t="s">
        <v>176</v>
      </c>
      <c r="O227" s="227" t="s">
        <v>290</v>
      </c>
      <c r="P227" s="228">
        <v>2432</v>
      </c>
      <c r="Q227" s="228">
        <v>4</v>
      </c>
      <c r="R227" s="228"/>
      <c r="S227" s="228"/>
      <c r="T227" s="233" t="s">
        <v>465</v>
      </c>
      <c r="U227" s="233" t="s">
        <v>466</v>
      </c>
      <c r="V227" s="314"/>
      <c r="W227" s="227">
        <v>2004</v>
      </c>
      <c r="X227" s="233"/>
      <c r="Y227" s="233">
        <v>550</v>
      </c>
      <c r="Z227" s="233"/>
      <c r="AA227" s="233"/>
      <c r="AB227" s="233"/>
      <c r="AC227" s="228">
        <v>30</v>
      </c>
      <c r="AD227" s="227">
        <v>2003</v>
      </c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458"/>
    </row>
    <row r="228" spans="1:52" s="1433" customFormat="1" ht="23.45" customHeight="1">
      <c r="A228" s="1417"/>
      <c r="B228" s="906" t="s">
        <v>132</v>
      </c>
      <c r="C228" s="314" t="s">
        <v>55</v>
      </c>
      <c r="D228" s="349"/>
      <c r="E228" s="315">
        <f>COUNTA(E229:E247)</f>
        <v>19</v>
      </c>
      <c r="F228" s="314"/>
      <c r="G228" s="349"/>
      <c r="H228" s="351"/>
      <c r="I228" s="349"/>
      <c r="J228" s="349"/>
      <c r="K228" s="318">
        <f>SUM(K229:K247)</f>
        <v>263473</v>
      </c>
      <c r="L228" s="318">
        <f t="shared" ref="L228:M228" si="2">SUM(L229:L247)</f>
        <v>887.15</v>
      </c>
      <c r="M228" s="318">
        <f t="shared" si="2"/>
        <v>1097.9100000000001</v>
      </c>
      <c r="N228" s="318">
        <f>SUM(N229:N245)</f>
        <v>0</v>
      </c>
      <c r="O228" s="318"/>
      <c r="P228" s="318">
        <f>SUM(P229:P247)</f>
        <v>63210.16</v>
      </c>
      <c r="Q228" s="318">
        <f>SUM(Q229:Q247)</f>
        <v>108</v>
      </c>
      <c r="R228" s="318"/>
      <c r="S228" s="228"/>
      <c r="T228" s="233"/>
      <c r="U228" s="233"/>
      <c r="V228" s="314"/>
      <c r="W228" s="314"/>
      <c r="X228" s="349"/>
      <c r="Y228" s="349"/>
      <c r="Z228" s="349"/>
      <c r="AA228" s="349"/>
      <c r="AB228" s="349"/>
      <c r="AC228" s="318"/>
      <c r="AD228" s="314"/>
      <c r="AE228" s="314"/>
      <c r="AF228" s="349"/>
      <c r="AG228" s="349"/>
      <c r="AH228" s="349"/>
      <c r="AI228" s="349"/>
      <c r="AJ228" s="349"/>
      <c r="AK228" s="349"/>
      <c r="AL228" s="349"/>
      <c r="AM228" s="349"/>
      <c r="AN228" s="349"/>
      <c r="AO228" s="349"/>
      <c r="AP228" s="349"/>
      <c r="AQ228" s="349"/>
      <c r="AR228" s="349"/>
      <c r="AS228" s="349"/>
      <c r="AT228" s="349"/>
      <c r="AU228" s="349"/>
      <c r="AV228" s="349"/>
      <c r="AW228" s="349"/>
      <c r="AX228" s="349"/>
      <c r="AY228" s="349"/>
    </row>
    <row r="229" spans="1:52" ht="23.45" customHeight="1">
      <c r="A229" s="133"/>
      <c r="B229" s="221"/>
      <c r="C229" s="227" t="s">
        <v>595</v>
      </c>
      <c r="D229" s="233" t="s">
        <v>19373</v>
      </c>
      <c r="E229" s="260" t="s">
        <v>10385</v>
      </c>
      <c r="F229" s="227" t="s">
        <v>595</v>
      </c>
      <c r="G229" s="233"/>
      <c r="H229" s="238"/>
      <c r="I229" s="233" t="s">
        <v>12578</v>
      </c>
      <c r="J229" s="233"/>
      <c r="K229" s="228">
        <v>9720</v>
      </c>
      <c r="L229" s="228">
        <v>166.75</v>
      </c>
      <c r="M229" s="228">
        <v>166.11</v>
      </c>
      <c r="N229" s="233" t="s">
        <v>2056</v>
      </c>
      <c r="O229" s="227" t="s">
        <v>11881</v>
      </c>
      <c r="P229" s="228">
        <v>3623</v>
      </c>
      <c r="Q229" s="228">
        <v>8</v>
      </c>
      <c r="R229" s="228"/>
      <c r="S229" s="228"/>
      <c r="T229" s="233"/>
      <c r="U229" s="233"/>
      <c r="V229" s="314"/>
      <c r="W229" s="227">
        <v>2007</v>
      </c>
      <c r="X229" s="233"/>
      <c r="Y229" s="233"/>
      <c r="Z229" s="233"/>
      <c r="AA229" s="233"/>
      <c r="AB229" s="233"/>
      <c r="AC229" s="228">
        <v>2818</v>
      </c>
      <c r="AD229" s="227"/>
      <c r="AE229" s="227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33"/>
      <c r="AW229" s="233"/>
      <c r="AX229" s="233"/>
      <c r="AY229" s="233" t="s">
        <v>10386</v>
      </c>
    </row>
    <row r="230" spans="1:52" ht="23.45" customHeight="1">
      <c r="A230" s="133"/>
      <c r="B230" s="221"/>
      <c r="C230" s="227" t="s">
        <v>595</v>
      </c>
      <c r="D230" s="233" t="s">
        <v>19374</v>
      </c>
      <c r="E230" s="228" t="s">
        <v>10387</v>
      </c>
      <c r="F230" s="227" t="s">
        <v>595</v>
      </c>
      <c r="G230" s="233"/>
      <c r="H230" s="238"/>
      <c r="I230" s="233" t="s">
        <v>12578</v>
      </c>
      <c r="J230" s="233"/>
      <c r="K230" s="228">
        <v>9900</v>
      </c>
      <c r="L230" s="242">
        <v>74.400000000000006</v>
      </c>
      <c r="M230" s="242">
        <v>148.80000000000001</v>
      </c>
      <c r="N230" s="233" t="s">
        <v>2056</v>
      </c>
      <c r="O230" s="233" t="s">
        <v>11882</v>
      </c>
      <c r="P230" s="228">
        <v>7500</v>
      </c>
      <c r="Q230" s="228">
        <v>11</v>
      </c>
      <c r="R230" s="228">
        <v>100</v>
      </c>
      <c r="S230" s="228">
        <v>300</v>
      </c>
      <c r="T230" s="233"/>
      <c r="U230" s="233"/>
      <c r="V230" s="314"/>
      <c r="W230" s="227">
        <v>2010</v>
      </c>
      <c r="X230" s="233"/>
      <c r="Y230" s="233"/>
      <c r="Z230" s="233"/>
      <c r="AA230" s="233"/>
      <c r="AB230" s="233"/>
      <c r="AC230" s="228">
        <v>2900</v>
      </c>
      <c r="AD230" s="227"/>
      <c r="AE230" s="227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  <c r="AY230" s="241"/>
    </row>
    <row r="231" spans="1:52" ht="23.45" customHeight="1">
      <c r="A231" s="133"/>
      <c r="B231" s="221"/>
      <c r="C231" s="227" t="s">
        <v>595</v>
      </c>
      <c r="D231" s="233" t="s">
        <v>19375</v>
      </c>
      <c r="E231" s="228" t="s">
        <v>11883</v>
      </c>
      <c r="F231" s="227" t="s">
        <v>595</v>
      </c>
      <c r="G231" s="233"/>
      <c r="H231" s="238"/>
      <c r="I231" s="233" t="s">
        <v>12578</v>
      </c>
      <c r="J231" s="233"/>
      <c r="K231" s="228">
        <v>125</v>
      </c>
      <c r="L231" s="242">
        <v>125</v>
      </c>
      <c r="M231" s="242">
        <v>125</v>
      </c>
      <c r="N231" s="233" t="s">
        <v>2056</v>
      </c>
      <c r="O231" s="233" t="s">
        <v>3087</v>
      </c>
      <c r="P231" s="228">
        <v>125</v>
      </c>
      <c r="Q231" s="228">
        <v>3</v>
      </c>
      <c r="R231" s="228"/>
      <c r="S231" s="228"/>
      <c r="T231" s="233"/>
      <c r="U231" s="233"/>
      <c r="V231" s="314"/>
      <c r="W231" s="227">
        <v>2017</v>
      </c>
      <c r="X231" s="233"/>
      <c r="Y231" s="233"/>
      <c r="Z231" s="233"/>
      <c r="AA231" s="233"/>
      <c r="AB231" s="233"/>
      <c r="AC231" s="228"/>
      <c r="AD231" s="227"/>
      <c r="AE231" s="227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  <c r="AY231" s="241" t="s">
        <v>11884</v>
      </c>
    </row>
    <row r="232" spans="1:52" ht="23.45" customHeight="1">
      <c r="A232" s="133"/>
      <c r="B232" s="221"/>
      <c r="C232" s="227" t="s">
        <v>580</v>
      </c>
      <c r="D232" s="233" t="s">
        <v>19333</v>
      </c>
      <c r="E232" s="228" t="s">
        <v>10388</v>
      </c>
      <c r="F232" s="227" t="s">
        <v>10354</v>
      </c>
      <c r="G232" s="227" t="s">
        <v>19365</v>
      </c>
      <c r="H232" s="238"/>
      <c r="I232" s="233" t="s">
        <v>12576</v>
      </c>
      <c r="J232" s="233">
        <v>2</v>
      </c>
      <c r="K232" s="228">
        <v>27662</v>
      </c>
      <c r="L232" s="242">
        <v>240</v>
      </c>
      <c r="M232" s="242">
        <v>300</v>
      </c>
      <c r="N232" s="233" t="s">
        <v>2056</v>
      </c>
      <c r="O232" s="233" t="s">
        <v>12581</v>
      </c>
      <c r="P232" s="228">
        <v>16682.16</v>
      </c>
      <c r="Q232" s="228">
        <v>22</v>
      </c>
      <c r="R232" s="228">
        <v>78</v>
      </c>
      <c r="S232" s="228">
        <v>78</v>
      </c>
      <c r="T232" s="233" t="s">
        <v>19376</v>
      </c>
      <c r="U232" s="233" t="s">
        <v>19377</v>
      </c>
      <c r="V232" s="314" t="s">
        <v>18732</v>
      </c>
      <c r="W232" s="227">
        <v>2005</v>
      </c>
      <c r="X232" s="233">
        <v>350</v>
      </c>
      <c r="Y232" s="233"/>
      <c r="Z232" s="233"/>
      <c r="AA232" s="233"/>
      <c r="AB232" s="233"/>
      <c r="AC232" s="228">
        <v>350</v>
      </c>
      <c r="AD232" s="227"/>
      <c r="AE232" s="227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  <c r="AY232" s="241" t="s">
        <v>10389</v>
      </c>
    </row>
    <row r="233" spans="1:52" ht="23.45" customHeight="1">
      <c r="A233" s="133"/>
      <c r="B233" s="221"/>
      <c r="C233" s="227" t="s">
        <v>580</v>
      </c>
      <c r="D233" s="233" t="s">
        <v>19378</v>
      </c>
      <c r="E233" s="228" t="s">
        <v>12582</v>
      </c>
      <c r="F233" s="227" t="s">
        <v>580</v>
      </c>
      <c r="G233" s="233"/>
      <c r="H233" s="238"/>
      <c r="I233" s="233" t="s">
        <v>10359</v>
      </c>
      <c r="J233" s="233"/>
      <c r="K233" s="228">
        <v>17802</v>
      </c>
      <c r="L233" s="242">
        <v>281</v>
      </c>
      <c r="M233" s="242">
        <v>358</v>
      </c>
      <c r="N233" s="233" t="s">
        <v>2056</v>
      </c>
      <c r="O233" s="233" t="s">
        <v>10390</v>
      </c>
      <c r="P233" s="228">
        <v>8034</v>
      </c>
      <c r="Q233" s="228">
        <v>10</v>
      </c>
      <c r="R233" s="228">
        <v>100</v>
      </c>
      <c r="S233" s="228">
        <v>200</v>
      </c>
      <c r="T233" s="233"/>
      <c r="U233" s="233"/>
      <c r="V233" s="314"/>
      <c r="W233" s="227">
        <v>2010</v>
      </c>
      <c r="X233" s="233"/>
      <c r="Y233" s="233"/>
      <c r="Z233" s="233"/>
      <c r="AA233" s="233"/>
      <c r="AB233" s="233"/>
      <c r="AC233" s="228">
        <v>3272</v>
      </c>
      <c r="AD233" s="227"/>
      <c r="AE233" s="227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  <c r="AY233" s="241"/>
    </row>
    <row r="234" spans="1:52" ht="23.45" customHeight="1">
      <c r="A234" s="133"/>
      <c r="B234" s="221"/>
      <c r="C234" s="227" t="s">
        <v>580</v>
      </c>
      <c r="D234" s="233" t="s">
        <v>19379</v>
      </c>
      <c r="E234" s="228" t="s">
        <v>11327</v>
      </c>
      <c r="F234" s="227" t="s">
        <v>580</v>
      </c>
      <c r="G234" s="233"/>
      <c r="H234" s="238"/>
      <c r="I234" s="233" t="s">
        <v>10359</v>
      </c>
      <c r="J234" s="233"/>
      <c r="K234" s="228">
        <v>3438</v>
      </c>
      <c r="L234" s="242"/>
      <c r="M234" s="242"/>
      <c r="N234" s="233" t="s">
        <v>2056</v>
      </c>
      <c r="O234" s="233" t="s">
        <v>19380</v>
      </c>
      <c r="P234" s="228">
        <v>3438</v>
      </c>
      <c r="Q234" s="228">
        <v>5</v>
      </c>
      <c r="R234" s="228"/>
      <c r="S234" s="228"/>
      <c r="T234" s="233"/>
      <c r="U234" s="233"/>
      <c r="V234" s="314"/>
      <c r="W234" s="227">
        <v>2013</v>
      </c>
      <c r="X234" s="233"/>
      <c r="Y234" s="233"/>
      <c r="Z234" s="233"/>
      <c r="AA234" s="233"/>
      <c r="AB234" s="233"/>
      <c r="AC234" s="228"/>
      <c r="AD234" s="227"/>
      <c r="AE234" s="227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  <c r="AY234" s="241"/>
    </row>
    <row r="235" spans="1:52" ht="23.45" customHeight="1">
      <c r="A235" s="133"/>
      <c r="B235" s="221"/>
      <c r="C235" s="227" t="s">
        <v>580</v>
      </c>
      <c r="D235" s="233" t="s">
        <v>19381</v>
      </c>
      <c r="E235" s="228" t="s">
        <v>11885</v>
      </c>
      <c r="F235" s="227" t="s">
        <v>580</v>
      </c>
      <c r="G235" s="233"/>
      <c r="H235" s="238"/>
      <c r="I235" s="233" t="s">
        <v>10359</v>
      </c>
      <c r="J235" s="233"/>
      <c r="K235" s="228">
        <v>1400</v>
      </c>
      <c r="L235" s="242"/>
      <c r="M235" s="242"/>
      <c r="N235" s="233" t="s">
        <v>2056</v>
      </c>
      <c r="O235" s="233" t="s">
        <v>10394</v>
      </c>
      <c r="P235" s="228">
        <v>1400</v>
      </c>
      <c r="Q235" s="228">
        <v>2</v>
      </c>
      <c r="R235" s="228"/>
      <c r="S235" s="228"/>
      <c r="T235" s="233"/>
      <c r="U235" s="233"/>
      <c r="V235" s="314"/>
      <c r="W235" s="227">
        <v>2018</v>
      </c>
      <c r="X235" s="233"/>
      <c r="Y235" s="233"/>
      <c r="Z235" s="233"/>
      <c r="AA235" s="233"/>
      <c r="AB235" s="233"/>
      <c r="AC235" s="228"/>
      <c r="AD235" s="227"/>
      <c r="AE235" s="227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/>
      <c r="AY235" s="241" t="s">
        <v>11886</v>
      </c>
    </row>
    <row r="236" spans="1:52" ht="23.45" customHeight="1">
      <c r="A236" s="133"/>
      <c r="B236" s="221"/>
      <c r="C236" s="227" t="s">
        <v>2007</v>
      </c>
      <c r="D236" s="233" t="s">
        <v>19342</v>
      </c>
      <c r="E236" s="228" t="s">
        <v>19382</v>
      </c>
      <c r="F236" s="227" t="s">
        <v>2012</v>
      </c>
      <c r="G236" s="233" t="s">
        <v>19383</v>
      </c>
      <c r="H236" s="238"/>
      <c r="I236" s="233" t="s">
        <v>16200</v>
      </c>
      <c r="J236" s="233">
        <v>1</v>
      </c>
      <c r="K236" s="228">
        <v>50676</v>
      </c>
      <c r="L236" s="242"/>
      <c r="M236" s="242"/>
      <c r="N236" s="233" t="s">
        <v>2056</v>
      </c>
      <c r="O236" s="233" t="s">
        <v>19384</v>
      </c>
      <c r="P236" s="228"/>
      <c r="Q236" s="228">
        <v>2</v>
      </c>
      <c r="R236" s="228"/>
      <c r="S236" s="228"/>
      <c r="T236" s="233"/>
      <c r="U236" s="233"/>
      <c r="V236" s="314" t="s">
        <v>18732</v>
      </c>
      <c r="W236" s="227"/>
      <c r="X236" s="233"/>
      <c r="Y236" s="233"/>
      <c r="Z236" s="233"/>
      <c r="AA236" s="233"/>
      <c r="AB236" s="233"/>
      <c r="AC236" s="228"/>
      <c r="AD236" s="227"/>
      <c r="AE236" s="227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  <c r="AY236" s="241" t="s">
        <v>19385</v>
      </c>
      <c r="AZ236" s="1446" t="s">
        <v>19340</v>
      </c>
    </row>
    <row r="237" spans="1:52" ht="23.45" customHeight="1">
      <c r="A237" s="133"/>
      <c r="B237" s="221"/>
      <c r="C237" s="227" t="s">
        <v>2007</v>
      </c>
      <c r="D237" s="227" t="s">
        <v>19341</v>
      </c>
      <c r="E237" s="227" t="s">
        <v>19386</v>
      </c>
      <c r="F237" s="227" t="s">
        <v>2007</v>
      </c>
      <c r="G237" s="227"/>
      <c r="H237" s="238"/>
      <c r="I237" s="227" t="s">
        <v>10361</v>
      </c>
      <c r="J237" s="233"/>
      <c r="K237" s="228"/>
      <c r="L237" s="242"/>
      <c r="M237" s="242"/>
      <c r="N237" s="233" t="s">
        <v>2056</v>
      </c>
      <c r="O237" s="233" t="s">
        <v>19387</v>
      </c>
      <c r="P237" s="228"/>
      <c r="Q237" s="228">
        <v>8</v>
      </c>
      <c r="R237" s="228"/>
      <c r="S237" s="228"/>
      <c r="T237" s="233"/>
      <c r="U237" s="233"/>
      <c r="V237" s="314"/>
      <c r="W237" s="227"/>
      <c r="X237" s="233"/>
      <c r="Y237" s="233"/>
      <c r="Z237" s="233"/>
      <c r="AA237" s="233"/>
      <c r="AB237" s="233"/>
      <c r="AC237" s="228"/>
      <c r="AD237" s="227"/>
      <c r="AE237" s="227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  <c r="AP237" s="233"/>
      <c r="AQ237" s="233"/>
      <c r="AR237" s="233"/>
      <c r="AS237" s="233"/>
      <c r="AT237" s="233"/>
      <c r="AU237" s="233"/>
      <c r="AV237" s="233"/>
      <c r="AW237" s="233"/>
      <c r="AX237" s="233"/>
      <c r="AY237" s="241"/>
      <c r="AZ237" s="1446" t="s">
        <v>19340</v>
      </c>
    </row>
    <row r="238" spans="1:52" ht="23.45" customHeight="1">
      <c r="A238" s="133"/>
      <c r="B238" s="221"/>
      <c r="C238" s="227" t="s">
        <v>603</v>
      </c>
      <c r="D238" s="233" t="s">
        <v>19388</v>
      </c>
      <c r="E238" s="228" t="s">
        <v>11328</v>
      </c>
      <c r="F238" s="227" t="s">
        <v>603</v>
      </c>
      <c r="G238" s="233"/>
      <c r="H238" s="238"/>
      <c r="I238" s="233" t="s">
        <v>603</v>
      </c>
      <c r="J238" s="233"/>
      <c r="K238" s="228">
        <v>3240</v>
      </c>
      <c r="L238" s="242"/>
      <c r="M238" s="242"/>
      <c r="N238" s="233" t="s">
        <v>2056</v>
      </c>
      <c r="O238" s="233" t="s">
        <v>5092</v>
      </c>
      <c r="P238" s="228">
        <v>3240</v>
      </c>
      <c r="Q238" s="228">
        <v>5</v>
      </c>
      <c r="R238" s="228"/>
      <c r="S238" s="228"/>
      <c r="T238" s="233"/>
      <c r="U238" s="233"/>
      <c r="V238" s="314"/>
      <c r="W238" s="227">
        <v>2008</v>
      </c>
      <c r="X238" s="233"/>
      <c r="Y238" s="233"/>
      <c r="Z238" s="233"/>
      <c r="AA238" s="233"/>
      <c r="AB238" s="233"/>
      <c r="AC238" s="228">
        <v>300</v>
      </c>
      <c r="AD238" s="227"/>
      <c r="AE238" s="227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33"/>
      <c r="AU238" s="233"/>
      <c r="AV238" s="233"/>
      <c r="AW238" s="233"/>
      <c r="AX238" s="233"/>
      <c r="AY238" s="241"/>
    </row>
    <row r="239" spans="1:52" ht="23.45" customHeight="1">
      <c r="A239" s="133"/>
      <c r="B239" s="221"/>
      <c r="C239" s="227" t="s">
        <v>603</v>
      </c>
      <c r="D239" s="233" t="s">
        <v>19389</v>
      </c>
      <c r="E239" s="228" t="s">
        <v>11329</v>
      </c>
      <c r="F239" s="227" t="s">
        <v>603</v>
      </c>
      <c r="G239" s="233"/>
      <c r="H239" s="238"/>
      <c r="I239" s="233" t="s">
        <v>603</v>
      </c>
      <c r="J239" s="233"/>
      <c r="K239" s="228">
        <v>10020</v>
      </c>
      <c r="L239" s="242"/>
      <c r="M239" s="242"/>
      <c r="N239" s="233" t="s">
        <v>2056</v>
      </c>
      <c r="O239" s="233" t="s">
        <v>6006</v>
      </c>
      <c r="P239" s="228">
        <v>5941</v>
      </c>
      <c r="Q239" s="228">
        <v>8</v>
      </c>
      <c r="R239" s="228"/>
      <c r="S239" s="228"/>
      <c r="T239" s="233"/>
      <c r="U239" s="233"/>
      <c r="V239" s="314"/>
      <c r="W239" s="227">
        <v>2015</v>
      </c>
      <c r="X239" s="233"/>
      <c r="Y239" s="233"/>
      <c r="Z239" s="233"/>
      <c r="AA239" s="233"/>
      <c r="AB239" s="233"/>
      <c r="AC239" s="228">
        <v>400</v>
      </c>
      <c r="AD239" s="227"/>
      <c r="AE239" s="227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33"/>
      <c r="AU239" s="233"/>
      <c r="AV239" s="233"/>
      <c r="AW239" s="233"/>
      <c r="AX239" s="233"/>
      <c r="AY239" s="241"/>
    </row>
    <row r="240" spans="1:52" ht="23.45" customHeight="1">
      <c r="A240" s="133"/>
      <c r="B240" s="221"/>
      <c r="C240" s="227" t="s">
        <v>2111</v>
      </c>
      <c r="D240" s="233" t="s">
        <v>19390</v>
      </c>
      <c r="E240" s="228" t="s">
        <v>10391</v>
      </c>
      <c r="F240" s="227" t="s">
        <v>10366</v>
      </c>
      <c r="G240" s="233"/>
      <c r="H240" s="238"/>
      <c r="I240" s="233" t="s">
        <v>19391</v>
      </c>
      <c r="J240" s="233"/>
      <c r="K240" s="228">
        <v>3210</v>
      </c>
      <c r="L240" s="242">
        <v>0</v>
      </c>
      <c r="M240" s="242">
        <v>0</v>
      </c>
      <c r="N240" s="233" t="s">
        <v>2056</v>
      </c>
      <c r="O240" s="233" t="s">
        <v>10392</v>
      </c>
      <c r="P240" s="228">
        <v>1566</v>
      </c>
      <c r="Q240" s="228">
        <v>3</v>
      </c>
      <c r="R240" s="228"/>
      <c r="S240" s="228"/>
      <c r="T240" s="233"/>
      <c r="U240" s="233"/>
      <c r="V240" s="314"/>
      <c r="W240" s="227">
        <v>2015</v>
      </c>
      <c r="X240" s="233"/>
      <c r="Y240" s="233"/>
      <c r="Z240" s="233"/>
      <c r="AA240" s="233"/>
      <c r="AB240" s="233"/>
      <c r="AC240" s="228">
        <v>459</v>
      </c>
      <c r="AD240" s="227"/>
      <c r="AE240" s="227"/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  <c r="AY240" s="241"/>
    </row>
    <row r="241" spans="1:51" ht="23.45" customHeight="1">
      <c r="A241" s="133"/>
      <c r="B241" s="221"/>
      <c r="C241" s="227" t="s">
        <v>2111</v>
      </c>
      <c r="D241" s="233" t="s">
        <v>19392</v>
      </c>
      <c r="E241" s="228" t="s">
        <v>10393</v>
      </c>
      <c r="F241" s="227" t="s">
        <v>10366</v>
      </c>
      <c r="G241" s="233"/>
      <c r="H241" s="238"/>
      <c r="I241" s="233" t="s">
        <v>12579</v>
      </c>
      <c r="J241" s="233"/>
      <c r="K241" s="228">
        <v>48221</v>
      </c>
      <c r="L241" s="242">
        <v>0</v>
      </c>
      <c r="M241" s="242">
        <v>0</v>
      </c>
      <c r="N241" s="233" t="s">
        <v>2056</v>
      </c>
      <c r="O241" s="233" t="s">
        <v>10394</v>
      </c>
      <c r="P241" s="228">
        <v>960</v>
      </c>
      <c r="Q241" s="228">
        <v>2</v>
      </c>
      <c r="R241" s="228"/>
      <c r="S241" s="228"/>
      <c r="T241" s="233"/>
      <c r="U241" s="233"/>
      <c r="V241" s="314"/>
      <c r="W241" s="227">
        <v>2004</v>
      </c>
      <c r="X241" s="233"/>
      <c r="Y241" s="233"/>
      <c r="Z241" s="233"/>
      <c r="AA241" s="233"/>
      <c r="AB241" s="233"/>
      <c r="AC241" s="228">
        <v>10500</v>
      </c>
      <c r="AD241" s="227"/>
      <c r="AE241" s="227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41"/>
    </row>
    <row r="242" spans="1:51" ht="23.45" customHeight="1">
      <c r="A242" s="133"/>
      <c r="B242" s="221"/>
      <c r="C242" s="227" t="s">
        <v>2111</v>
      </c>
      <c r="D242" s="233" t="s">
        <v>19393</v>
      </c>
      <c r="E242" s="228" t="s">
        <v>10395</v>
      </c>
      <c r="F242" s="227" t="s">
        <v>10366</v>
      </c>
      <c r="G242" s="233"/>
      <c r="H242" s="238"/>
      <c r="I242" s="233" t="s">
        <v>19391</v>
      </c>
      <c r="J242" s="233"/>
      <c r="K242" s="228">
        <v>50641</v>
      </c>
      <c r="L242" s="228">
        <v>0</v>
      </c>
      <c r="M242" s="228">
        <v>0</v>
      </c>
      <c r="N242" s="233" t="s">
        <v>2056</v>
      </c>
      <c r="O242" s="227" t="s">
        <v>10396</v>
      </c>
      <c r="P242" s="228">
        <v>2263</v>
      </c>
      <c r="Q242" s="228">
        <v>4</v>
      </c>
      <c r="R242" s="228"/>
      <c r="S242" s="228"/>
      <c r="T242" s="233"/>
      <c r="U242" s="233"/>
      <c r="V242" s="314"/>
      <c r="W242" s="227">
        <v>2002</v>
      </c>
      <c r="X242" s="233"/>
      <c r="Y242" s="233"/>
      <c r="Z242" s="233"/>
      <c r="AA242" s="233"/>
      <c r="AB242" s="233"/>
      <c r="AC242" s="228">
        <v>4800</v>
      </c>
      <c r="AD242" s="227"/>
      <c r="AE242" s="227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/>
      <c r="AY242" s="233"/>
    </row>
    <row r="243" spans="1:51" ht="23.45" customHeight="1">
      <c r="A243" s="133"/>
      <c r="B243" s="909"/>
      <c r="C243" s="227" t="s">
        <v>2111</v>
      </c>
      <c r="D243" s="241" t="s">
        <v>19394</v>
      </c>
      <c r="E243" s="244" t="s">
        <v>10397</v>
      </c>
      <c r="F243" s="241" t="s">
        <v>10366</v>
      </c>
      <c r="G243" s="233"/>
      <c r="H243" s="241"/>
      <c r="I243" s="233" t="s">
        <v>19391</v>
      </c>
      <c r="J243" s="241"/>
      <c r="K243" s="244">
        <v>1725</v>
      </c>
      <c r="L243" s="244">
        <v>0</v>
      </c>
      <c r="M243" s="244">
        <v>0</v>
      </c>
      <c r="N243" s="233" t="s">
        <v>2056</v>
      </c>
      <c r="O243" s="241" t="s">
        <v>10398</v>
      </c>
      <c r="P243" s="244">
        <v>1725</v>
      </c>
      <c r="Q243" s="244">
        <v>2</v>
      </c>
      <c r="R243" s="244"/>
      <c r="S243" s="244"/>
      <c r="T243" s="241"/>
      <c r="U243" s="241"/>
      <c r="V243" s="314"/>
      <c r="W243" s="241">
        <v>2001</v>
      </c>
      <c r="X243" s="241"/>
      <c r="Y243" s="241"/>
      <c r="Z243" s="241"/>
      <c r="AA243" s="241"/>
      <c r="AB243" s="241"/>
      <c r="AC243" s="244">
        <v>65</v>
      </c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  <c r="AV243" s="241"/>
      <c r="AW243" s="241"/>
      <c r="AX243" s="241"/>
      <c r="AY243" s="241"/>
    </row>
    <row r="244" spans="1:51" ht="23.45" customHeight="1">
      <c r="A244" s="133"/>
      <c r="B244" s="221"/>
      <c r="C244" s="227" t="s">
        <v>2111</v>
      </c>
      <c r="D244" s="233" t="s">
        <v>19395</v>
      </c>
      <c r="E244" s="228" t="s">
        <v>10399</v>
      </c>
      <c r="F244" s="227" t="s">
        <v>10366</v>
      </c>
      <c r="G244" s="233"/>
      <c r="H244" s="238"/>
      <c r="I244" s="233" t="s">
        <v>19391</v>
      </c>
      <c r="J244" s="233"/>
      <c r="K244" s="228">
        <v>4893</v>
      </c>
      <c r="L244" s="228">
        <v>0</v>
      </c>
      <c r="M244" s="228">
        <v>0</v>
      </c>
      <c r="N244" s="233" t="s">
        <v>2056</v>
      </c>
      <c r="O244" s="227" t="s">
        <v>10394</v>
      </c>
      <c r="P244" s="228">
        <v>1530</v>
      </c>
      <c r="Q244" s="228">
        <v>2</v>
      </c>
      <c r="R244" s="228"/>
      <c r="S244" s="228"/>
      <c r="T244" s="233"/>
      <c r="U244" s="233"/>
      <c r="V244" s="314"/>
      <c r="W244" s="227">
        <v>2016</v>
      </c>
      <c r="X244" s="233"/>
      <c r="Y244" s="233"/>
      <c r="Z244" s="233"/>
      <c r="AA244" s="233"/>
      <c r="AB244" s="233"/>
      <c r="AC244" s="228">
        <v>340</v>
      </c>
      <c r="AD244" s="227"/>
      <c r="AE244" s="227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41"/>
    </row>
    <row r="245" spans="1:51" ht="23.45" customHeight="1">
      <c r="A245" s="133"/>
      <c r="B245" s="909"/>
      <c r="C245" s="227" t="s">
        <v>2111</v>
      </c>
      <c r="D245" s="233" t="s">
        <v>19396</v>
      </c>
      <c r="E245" s="228" t="s">
        <v>10400</v>
      </c>
      <c r="F245" s="227" t="s">
        <v>10366</v>
      </c>
      <c r="G245" s="233"/>
      <c r="H245" s="238"/>
      <c r="I245" s="233" t="s">
        <v>19391</v>
      </c>
      <c r="J245" s="233"/>
      <c r="K245" s="228">
        <v>17600</v>
      </c>
      <c r="L245" s="228">
        <v>0</v>
      </c>
      <c r="M245" s="228">
        <v>0</v>
      </c>
      <c r="N245" s="233" t="s">
        <v>2056</v>
      </c>
      <c r="O245" s="228" t="s">
        <v>13698</v>
      </c>
      <c r="P245" s="228">
        <v>2600</v>
      </c>
      <c r="Q245" s="228">
        <v>4</v>
      </c>
      <c r="R245" s="228"/>
      <c r="S245" s="228"/>
      <c r="T245" s="233"/>
      <c r="U245" s="233"/>
      <c r="V245" s="314"/>
      <c r="W245" s="227">
        <v>2017</v>
      </c>
      <c r="X245" s="228">
        <v>200</v>
      </c>
      <c r="Y245" s="233"/>
      <c r="Z245" s="233"/>
      <c r="AA245" s="233"/>
      <c r="AB245" s="233"/>
      <c r="AC245" s="227">
        <v>200</v>
      </c>
      <c r="AD245" s="228">
        <v>200</v>
      </c>
      <c r="AE245" s="227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/>
      <c r="AY245" s="241" t="s">
        <v>13699</v>
      </c>
    </row>
    <row r="246" spans="1:51" ht="23.45" customHeight="1">
      <c r="A246" s="133"/>
      <c r="B246" s="221"/>
      <c r="C246" s="227" t="s">
        <v>2111</v>
      </c>
      <c r="D246" s="233" t="s">
        <v>19397</v>
      </c>
      <c r="E246" s="228" t="s">
        <v>11330</v>
      </c>
      <c r="F246" s="227" t="s">
        <v>10366</v>
      </c>
      <c r="G246" s="233"/>
      <c r="H246" s="238"/>
      <c r="I246" s="233" t="s">
        <v>19391</v>
      </c>
      <c r="J246" s="233"/>
      <c r="K246" s="228"/>
      <c r="L246" s="228"/>
      <c r="M246" s="228"/>
      <c r="N246" s="233" t="s">
        <v>2056</v>
      </c>
      <c r="O246" s="227" t="s">
        <v>10392</v>
      </c>
      <c r="P246" s="228">
        <v>1540</v>
      </c>
      <c r="Q246" s="228">
        <v>3</v>
      </c>
      <c r="R246" s="228"/>
      <c r="S246" s="228"/>
      <c r="T246" s="233"/>
      <c r="U246" s="233"/>
      <c r="V246" s="314"/>
      <c r="W246" s="227">
        <v>2012</v>
      </c>
      <c r="X246" s="233"/>
      <c r="Y246" s="233"/>
      <c r="Z246" s="233"/>
      <c r="AA246" s="233"/>
      <c r="AB246" s="233"/>
      <c r="AC246" s="228">
        <v>209</v>
      </c>
      <c r="AD246" s="227"/>
      <c r="AE246" s="227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  <c r="AY246" s="241"/>
    </row>
    <row r="247" spans="1:51" ht="23.45" customHeight="1">
      <c r="A247" s="133"/>
      <c r="B247" s="912"/>
      <c r="C247" s="241" t="s">
        <v>2111</v>
      </c>
      <c r="D247" s="241" t="s">
        <v>19398</v>
      </c>
      <c r="E247" s="244" t="s">
        <v>12583</v>
      </c>
      <c r="F247" s="241" t="s">
        <v>2111</v>
      </c>
      <c r="G247" s="233"/>
      <c r="H247" s="241"/>
      <c r="I247" s="233" t="s">
        <v>19391</v>
      </c>
      <c r="J247" s="241"/>
      <c r="K247" s="244">
        <v>3200</v>
      </c>
      <c r="L247" s="377"/>
      <c r="M247" s="377"/>
      <c r="N247" s="233" t="s">
        <v>2056</v>
      </c>
      <c r="O247" s="241" t="s">
        <v>12584</v>
      </c>
      <c r="P247" s="244">
        <v>1043</v>
      </c>
      <c r="Q247" s="244">
        <v>4</v>
      </c>
      <c r="R247" s="244"/>
      <c r="S247" s="244"/>
      <c r="T247" s="241"/>
      <c r="U247" s="241"/>
      <c r="V247" s="314"/>
      <c r="W247" s="241">
        <v>2020</v>
      </c>
      <c r="X247" s="241"/>
      <c r="Y247" s="241"/>
      <c r="Z247" s="241"/>
      <c r="AA247" s="241"/>
      <c r="AB247" s="241"/>
      <c r="AC247" s="244">
        <v>50100</v>
      </c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</row>
    <row r="248" spans="1:51" s="1433" customFormat="1" ht="23.45" customHeight="1">
      <c r="A248" s="1417"/>
      <c r="B248" s="913" t="s">
        <v>471</v>
      </c>
      <c r="C248" s="314" t="s">
        <v>55</v>
      </c>
      <c r="D248" s="349"/>
      <c r="E248" s="315">
        <f>COUNTA(E249:E256)</f>
        <v>8</v>
      </c>
      <c r="F248" s="314"/>
      <c r="G248" s="349"/>
      <c r="H248" s="351"/>
      <c r="I248" s="349"/>
      <c r="J248" s="349"/>
      <c r="K248" s="318">
        <f>SUM(K249:K256)</f>
        <v>110581</v>
      </c>
      <c r="L248" s="318">
        <f>SUM(L249:L256)</f>
        <v>54</v>
      </c>
      <c r="M248" s="318">
        <f>SUM(M249:M256)</f>
        <v>108</v>
      </c>
      <c r="N248" s="318">
        <f>SUM(N249:N256)</f>
        <v>0</v>
      </c>
      <c r="O248" s="318"/>
      <c r="P248" s="318">
        <f>SUM(P249:P256)</f>
        <v>21347</v>
      </c>
      <c r="Q248" s="318">
        <f>SUM(Q249:Q256)</f>
        <v>39</v>
      </c>
      <c r="R248" s="318"/>
      <c r="S248" s="228"/>
      <c r="T248" s="233"/>
      <c r="U248" s="233"/>
      <c r="V248" s="314"/>
      <c r="W248" s="314"/>
      <c r="X248" s="349"/>
      <c r="Y248" s="349"/>
      <c r="Z248" s="349"/>
      <c r="AA248" s="349"/>
      <c r="AB248" s="349"/>
      <c r="AC248" s="318"/>
      <c r="AD248" s="314"/>
      <c r="AE248" s="314"/>
      <c r="AF248" s="349"/>
      <c r="AG248" s="349"/>
      <c r="AH248" s="349"/>
      <c r="AI248" s="349"/>
      <c r="AJ248" s="349"/>
      <c r="AK248" s="349"/>
      <c r="AL248" s="349"/>
      <c r="AM248" s="349"/>
      <c r="AN248" s="349"/>
      <c r="AO248" s="349"/>
      <c r="AP248" s="349"/>
      <c r="AQ248" s="349"/>
      <c r="AR248" s="349"/>
      <c r="AS248" s="349"/>
      <c r="AT248" s="349"/>
      <c r="AU248" s="349"/>
      <c r="AV248" s="349"/>
      <c r="AW248" s="349"/>
      <c r="AX248" s="349"/>
      <c r="AY248" s="381"/>
    </row>
    <row r="249" spans="1:51" ht="23.45" customHeight="1">
      <c r="A249" s="133"/>
      <c r="B249" s="221"/>
      <c r="C249" s="227" t="s">
        <v>2655</v>
      </c>
      <c r="D249" s="233" t="s">
        <v>19589</v>
      </c>
      <c r="E249" s="228" t="s">
        <v>19590</v>
      </c>
      <c r="F249" s="227" t="s">
        <v>2655</v>
      </c>
      <c r="G249" s="227" t="s">
        <v>19551</v>
      </c>
      <c r="H249" s="238"/>
      <c r="I249" s="227" t="s">
        <v>13736</v>
      </c>
      <c r="J249" s="233"/>
      <c r="K249" s="228">
        <v>48812</v>
      </c>
      <c r="L249" s="228">
        <v>54</v>
      </c>
      <c r="M249" s="228">
        <v>108</v>
      </c>
      <c r="N249" s="233"/>
      <c r="O249" s="227" t="s">
        <v>2658</v>
      </c>
      <c r="P249" s="228">
        <v>3152</v>
      </c>
      <c r="Q249" s="228">
        <v>5</v>
      </c>
      <c r="R249" s="233"/>
      <c r="S249" s="233"/>
      <c r="T249" s="233"/>
      <c r="U249" s="233"/>
      <c r="V249" s="314"/>
      <c r="W249" s="227">
        <v>2001</v>
      </c>
      <c r="X249" s="366"/>
      <c r="Y249" s="366"/>
      <c r="Z249" s="366"/>
      <c r="AA249" s="366"/>
      <c r="AB249" s="366"/>
      <c r="AC249" s="228"/>
      <c r="AD249" s="227"/>
      <c r="AE249" s="227"/>
      <c r="AF249" s="233"/>
      <c r="AG249" s="233"/>
      <c r="AH249" s="233"/>
      <c r="AI249" s="233"/>
      <c r="AJ249" s="366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  <c r="AY249" s="233"/>
    </row>
    <row r="250" spans="1:51" ht="23.45" customHeight="1">
      <c r="A250" s="133"/>
      <c r="B250" s="221"/>
      <c r="C250" s="227" t="s">
        <v>2655</v>
      </c>
      <c r="D250" s="525" t="s">
        <v>19591</v>
      </c>
      <c r="E250" s="228" t="s">
        <v>19592</v>
      </c>
      <c r="F250" s="227" t="s">
        <v>2655</v>
      </c>
      <c r="G250" s="227" t="s">
        <v>19551</v>
      </c>
      <c r="H250" s="238"/>
      <c r="I250" s="227" t="s">
        <v>13736</v>
      </c>
      <c r="J250" s="233"/>
      <c r="K250" s="228">
        <v>10133</v>
      </c>
      <c r="L250" s="228"/>
      <c r="M250" s="228"/>
      <c r="N250" s="233"/>
      <c r="O250" s="227" t="s">
        <v>2659</v>
      </c>
      <c r="P250" s="228">
        <v>1879</v>
      </c>
      <c r="Q250" s="228">
        <v>3</v>
      </c>
      <c r="R250" s="233"/>
      <c r="S250" s="233"/>
      <c r="T250" s="233"/>
      <c r="U250" s="233"/>
      <c r="V250" s="314"/>
      <c r="W250" s="227">
        <v>2003</v>
      </c>
      <c r="X250" s="366"/>
      <c r="Y250" s="366"/>
      <c r="Z250" s="366"/>
      <c r="AA250" s="366"/>
      <c r="AB250" s="366"/>
      <c r="AC250" s="228"/>
      <c r="AD250" s="227"/>
      <c r="AE250" s="227"/>
      <c r="AF250" s="233"/>
      <c r="AG250" s="233"/>
      <c r="AH250" s="233"/>
      <c r="AI250" s="233"/>
      <c r="AJ250" s="366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  <c r="AY250" s="233"/>
    </row>
    <row r="251" spans="1:51" ht="23.45" customHeight="1">
      <c r="A251" s="133"/>
      <c r="B251" s="221"/>
      <c r="C251" s="227" t="s">
        <v>2655</v>
      </c>
      <c r="D251" s="233" t="s">
        <v>19554</v>
      </c>
      <c r="E251" s="228" t="s">
        <v>2660</v>
      </c>
      <c r="F251" s="227" t="s">
        <v>2655</v>
      </c>
      <c r="G251" s="227" t="s">
        <v>11302</v>
      </c>
      <c r="H251" s="238"/>
      <c r="I251" s="227" t="s">
        <v>11302</v>
      </c>
      <c r="J251" s="233"/>
      <c r="K251" s="228">
        <v>31976</v>
      </c>
      <c r="L251" s="228"/>
      <c r="M251" s="228"/>
      <c r="N251" s="233"/>
      <c r="O251" s="227" t="s">
        <v>290</v>
      </c>
      <c r="P251" s="228">
        <v>2130</v>
      </c>
      <c r="Q251" s="228">
        <v>3</v>
      </c>
      <c r="R251" s="233"/>
      <c r="S251" s="233"/>
      <c r="T251" s="233"/>
      <c r="U251" s="233"/>
      <c r="V251" s="314"/>
      <c r="W251" s="227">
        <v>2018</v>
      </c>
      <c r="X251" s="366"/>
      <c r="Y251" s="366"/>
      <c r="Z251" s="366"/>
      <c r="AA251" s="366"/>
      <c r="AB251" s="366"/>
      <c r="AC251" s="228"/>
      <c r="AD251" s="227"/>
      <c r="AE251" s="227"/>
      <c r="AF251" s="233"/>
      <c r="AG251" s="233"/>
      <c r="AH251" s="233"/>
      <c r="AI251" s="233"/>
      <c r="AJ251" s="366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3"/>
    </row>
    <row r="252" spans="1:51" ht="23.45" customHeight="1">
      <c r="A252" s="133"/>
      <c r="B252" s="221"/>
      <c r="C252" s="227" t="s">
        <v>2655</v>
      </c>
      <c r="D252" s="233" t="s">
        <v>19593</v>
      </c>
      <c r="E252" s="228" t="s">
        <v>19594</v>
      </c>
      <c r="F252" s="227" t="s">
        <v>2655</v>
      </c>
      <c r="G252" s="227" t="s">
        <v>19551</v>
      </c>
      <c r="H252" s="238"/>
      <c r="I252" s="227" t="s">
        <v>13736</v>
      </c>
      <c r="J252" s="233"/>
      <c r="K252" s="228">
        <v>3600</v>
      </c>
      <c r="L252" s="228"/>
      <c r="M252" s="228"/>
      <c r="N252" s="233"/>
      <c r="O252" s="227" t="s">
        <v>290</v>
      </c>
      <c r="P252" s="228">
        <v>3600</v>
      </c>
      <c r="Q252" s="228">
        <v>3</v>
      </c>
      <c r="R252" s="233"/>
      <c r="S252" s="233"/>
      <c r="T252" s="233"/>
      <c r="U252" s="233"/>
      <c r="V252" s="314"/>
      <c r="W252" s="227">
        <v>1997</v>
      </c>
      <c r="X252" s="366"/>
      <c r="Y252" s="366"/>
      <c r="Z252" s="366"/>
      <c r="AA252" s="366"/>
      <c r="AB252" s="366"/>
      <c r="AC252" s="228"/>
      <c r="AD252" s="227"/>
      <c r="AE252" s="227"/>
      <c r="AF252" s="233"/>
      <c r="AG252" s="233"/>
      <c r="AH252" s="233"/>
      <c r="AI252" s="233"/>
      <c r="AJ252" s="366"/>
      <c r="AK252" s="233"/>
      <c r="AL252" s="233"/>
      <c r="AM252" s="233"/>
      <c r="AN252" s="233"/>
      <c r="AO252" s="233"/>
      <c r="AP252" s="233"/>
      <c r="AQ252" s="233"/>
      <c r="AR252" s="233"/>
      <c r="AS252" s="233"/>
      <c r="AT252" s="233"/>
      <c r="AU252" s="233"/>
      <c r="AV252" s="233"/>
      <c r="AW252" s="233"/>
      <c r="AX252" s="233"/>
      <c r="AY252" s="233"/>
    </row>
    <row r="253" spans="1:51" ht="23.45" customHeight="1">
      <c r="A253" s="133"/>
      <c r="B253" s="221"/>
      <c r="C253" s="227" t="s">
        <v>2655</v>
      </c>
      <c r="D253" s="233" t="s">
        <v>19595</v>
      </c>
      <c r="E253" s="228" t="s">
        <v>13739</v>
      </c>
      <c r="F253" s="227" t="s">
        <v>2655</v>
      </c>
      <c r="G253" s="227" t="s">
        <v>19551</v>
      </c>
      <c r="H253" s="238"/>
      <c r="I253" s="227" t="s">
        <v>16212</v>
      </c>
      <c r="J253" s="233"/>
      <c r="K253" s="228">
        <v>4266</v>
      </c>
      <c r="L253" s="228"/>
      <c r="M253" s="228"/>
      <c r="N253" s="233"/>
      <c r="O253" s="227" t="s">
        <v>290</v>
      </c>
      <c r="P253" s="228">
        <v>4266</v>
      </c>
      <c r="Q253" s="228">
        <v>9</v>
      </c>
      <c r="R253" s="233"/>
      <c r="S253" s="233"/>
      <c r="T253" s="233"/>
      <c r="U253" s="233"/>
      <c r="V253" s="314"/>
      <c r="W253" s="227">
        <v>2013</v>
      </c>
      <c r="X253" s="366"/>
      <c r="Y253" s="366"/>
      <c r="Z253" s="366"/>
      <c r="AA253" s="366"/>
      <c r="AB253" s="366"/>
      <c r="AC253" s="228"/>
      <c r="AD253" s="227"/>
      <c r="AE253" s="227"/>
      <c r="AF253" s="233"/>
      <c r="AG253" s="233"/>
      <c r="AH253" s="233"/>
      <c r="AI253" s="233"/>
      <c r="AJ253" s="366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  <c r="AY253" s="233"/>
    </row>
    <row r="254" spans="1:51" ht="23.45" customHeight="1">
      <c r="A254" s="133"/>
      <c r="B254" s="221"/>
      <c r="C254" s="227" t="s">
        <v>2655</v>
      </c>
      <c r="D254" s="233" t="s">
        <v>19596</v>
      </c>
      <c r="E254" s="228" t="s">
        <v>10505</v>
      </c>
      <c r="F254" s="227" t="s">
        <v>2655</v>
      </c>
      <c r="G254" s="227" t="s">
        <v>19551</v>
      </c>
      <c r="H254" s="238"/>
      <c r="I254" s="227" t="s">
        <v>16212</v>
      </c>
      <c r="J254" s="233"/>
      <c r="K254" s="228">
        <v>2007</v>
      </c>
      <c r="L254" s="233"/>
      <c r="M254" s="233"/>
      <c r="N254" s="233"/>
      <c r="O254" s="227" t="s">
        <v>290</v>
      </c>
      <c r="P254" s="228">
        <v>2000</v>
      </c>
      <c r="Q254" s="228">
        <v>3</v>
      </c>
      <c r="R254" s="233"/>
      <c r="S254" s="233"/>
      <c r="T254" s="233"/>
      <c r="U254" s="233"/>
      <c r="V254" s="314"/>
      <c r="W254" s="227">
        <v>2017</v>
      </c>
      <c r="X254" s="366"/>
      <c r="Y254" s="366"/>
      <c r="Z254" s="366"/>
      <c r="AA254" s="366"/>
      <c r="AB254" s="366"/>
      <c r="AC254" s="228"/>
      <c r="AD254" s="227"/>
      <c r="AE254" s="227"/>
      <c r="AF254" s="233"/>
      <c r="AG254" s="233"/>
      <c r="AH254" s="233"/>
      <c r="AI254" s="233"/>
      <c r="AJ254" s="366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  <c r="AY254" s="233"/>
    </row>
    <row r="255" spans="1:51" ht="23.45" customHeight="1">
      <c r="A255" s="133"/>
      <c r="B255" s="221"/>
      <c r="C255" s="227" t="s">
        <v>2655</v>
      </c>
      <c r="D255" s="233" t="s">
        <v>19583</v>
      </c>
      <c r="E255" s="228" t="s">
        <v>19597</v>
      </c>
      <c r="F255" s="227" t="s">
        <v>2655</v>
      </c>
      <c r="G255" s="227" t="s">
        <v>19551</v>
      </c>
      <c r="H255" s="238"/>
      <c r="I255" s="227" t="s">
        <v>13736</v>
      </c>
      <c r="J255" s="233"/>
      <c r="K255" s="228">
        <v>1800</v>
      </c>
      <c r="L255" s="233"/>
      <c r="M255" s="233"/>
      <c r="N255" s="233"/>
      <c r="O255" s="227" t="s">
        <v>290</v>
      </c>
      <c r="P255" s="228">
        <v>1680</v>
      </c>
      <c r="Q255" s="228">
        <v>3</v>
      </c>
      <c r="R255" s="233"/>
      <c r="S255" s="233"/>
      <c r="T255" s="233"/>
      <c r="U255" s="233"/>
      <c r="V255" s="314"/>
      <c r="W255" s="227">
        <v>2018</v>
      </c>
      <c r="X255" s="233"/>
      <c r="Y255" s="233"/>
      <c r="Z255" s="233"/>
      <c r="AA255" s="233"/>
      <c r="AB255" s="233"/>
      <c r="AC255" s="228"/>
      <c r="AD255" s="227"/>
      <c r="AE255" s="227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  <c r="AY255" s="233"/>
    </row>
    <row r="256" spans="1:51" ht="23.45" customHeight="1">
      <c r="A256" s="133"/>
      <c r="B256" s="221"/>
      <c r="C256" s="227" t="s">
        <v>12669</v>
      </c>
      <c r="D256" s="233" t="s">
        <v>19585</v>
      </c>
      <c r="E256" s="228" t="s">
        <v>19598</v>
      </c>
      <c r="F256" s="227" t="s">
        <v>12669</v>
      </c>
      <c r="G256" s="227" t="s">
        <v>19587</v>
      </c>
      <c r="H256" s="238"/>
      <c r="I256" s="227" t="s">
        <v>2010</v>
      </c>
      <c r="J256" s="233"/>
      <c r="K256" s="228">
        <v>7987</v>
      </c>
      <c r="L256" s="233"/>
      <c r="M256" s="233"/>
      <c r="N256" s="233"/>
      <c r="O256" s="227" t="s">
        <v>1979</v>
      </c>
      <c r="P256" s="228">
        <v>2640</v>
      </c>
      <c r="Q256" s="228">
        <v>10</v>
      </c>
      <c r="R256" s="233">
        <v>32</v>
      </c>
      <c r="S256" s="233">
        <v>200</v>
      </c>
      <c r="T256" s="233"/>
      <c r="U256" s="233"/>
      <c r="V256" s="314"/>
      <c r="W256" s="227">
        <v>2020</v>
      </c>
      <c r="X256" s="233"/>
      <c r="Y256" s="233"/>
      <c r="Z256" s="233"/>
      <c r="AA256" s="233"/>
      <c r="AB256" s="233"/>
      <c r="AC256" s="228"/>
      <c r="AD256" s="227"/>
      <c r="AE256" s="227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  <c r="AY256" s="233"/>
    </row>
    <row r="257" spans="1:52" s="1433" customFormat="1" ht="23.45" customHeight="1">
      <c r="A257" s="1417"/>
      <c r="B257" s="906" t="s">
        <v>541</v>
      </c>
      <c r="C257" s="314" t="s">
        <v>2001</v>
      </c>
      <c r="D257" s="349"/>
      <c r="E257" s="315">
        <f>COUNTA(E258:E487)</f>
        <v>230</v>
      </c>
      <c r="F257" s="314"/>
      <c r="G257" s="349"/>
      <c r="H257" s="351"/>
      <c r="I257" s="349"/>
      <c r="J257" s="349"/>
      <c r="K257" s="318">
        <f>SUM(K258:K487)</f>
        <v>2279138.1940000001</v>
      </c>
      <c r="L257" s="318">
        <f>SUM(L258:L487)</f>
        <v>86733.38</v>
      </c>
      <c r="M257" s="318">
        <f>SUM(M258:M487)</f>
        <v>70288.550000000017</v>
      </c>
      <c r="N257" s="318">
        <f>SUM(N258:N487)</f>
        <v>0</v>
      </c>
      <c r="O257" s="318"/>
      <c r="P257" s="318">
        <f>SUM(P258:P487)</f>
        <v>582807.85999999987</v>
      </c>
      <c r="Q257" s="318">
        <f>SUM(Q258:Q487)</f>
        <v>952.5</v>
      </c>
      <c r="R257" s="318"/>
      <c r="S257" s="228"/>
      <c r="T257" s="233"/>
      <c r="U257" s="233"/>
      <c r="V257" s="314"/>
      <c r="W257" s="314"/>
      <c r="X257" s="349"/>
      <c r="Y257" s="349"/>
      <c r="Z257" s="349"/>
      <c r="AA257" s="349"/>
      <c r="AB257" s="349"/>
      <c r="AC257" s="318"/>
      <c r="AD257" s="314"/>
      <c r="AE257" s="314"/>
      <c r="AF257" s="349"/>
      <c r="AG257" s="349"/>
      <c r="AH257" s="349"/>
      <c r="AI257" s="349"/>
      <c r="AJ257" s="349"/>
      <c r="AK257" s="349"/>
      <c r="AL257" s="349"/>
      <c r="AM257" s="349"/>
      <c r="AN257" s="349"/>
      <c r="AO257" s="349"/>
      <c r="AP257" s="349"/>
      <c r="AQ257" s="349"/>
      <c r="AR257" s="349"/>
      <c r="AS257" s="349"/>
      <c r="AT257" s="349"/>
      <c r="AU257" s="349"/>
      <c r="AV257" s="349"/>
      <c r="AW257" s="349"/>
      <c r="AX257" s="349"/>
      <c r="AY257" s="349"/>
    </row>
    <row r="258" spans="1:52" ht="23.45" customHeight="1">
      <c r="A258" s="133"/>
      <c r="B258" s="221"/>
      <c r="C258" s="227" t="s">
        <v>12625</v>
      </c>
      <c r="D258" s="327" t="s">
        <v>20135</v>
      </c>
      <c r="E258" s="228" t="s">
        <v>20136</v>
      </c>
      <c r="F258" s="227" t="s">
        <v>12625</v>
      </c>
      <c r="G258" s="233" t="s">
        <v>20137</v>
      </c>
      <c r="H258" s="233"/>
      <c r="I258" s="233" t="s">
        <v>16303</v>
      </c>
      <c r="J258" s="233"/>
      <c r="K258" s="228">
        <v>1223</v>
      </c>
      <c r="L258" s="228"/>
      <c r="M258" s="228"/>
      <c r="N258" s="233" t="s">
        <v>2056</v>
      </c>
      <c r="O258" s="227" t="s">
        <v>1979</v>
      </c>
      <c r="P258" s="228">
        <v>1123</v>
      </c>
      <c r="Q258" s="228">
        <v>1</v>
      </c>
      <c r="R258" s="228"/>
      <c r="S258" s="228"/>
      <c r="T258" s="233"/>
      <c r="U258" s="233"/>
      <c r="V258" s="314" t="s">
        <v>18732</v>
      </c>
      <c r="W258" s="227">
        <v>1999</v>
      </c>
      <c r="X258" s="233"/>
      <c r="Y258" s="233">
        <v>130000000</v>
      </c>
      <c r="Z258" s="233"/>
      <c r="AA258" s="233"/>
      <c r="AB258" s="233"/>
      <c r="AC258" s="228"/>
      <c r="AD258" s="227">
        <v>2023</v>
      </c>
      <c r="AE258" s="227"/>
      <c r="AF258" s="233"/>
      <c r="AG258" s="233"/>
      <c r="AH258" s="233" t="s">
        <v>20138</v>
      </c>
      <c r="AI258" s="233"/>
      <c r="AJ258" s="233"/>
      <c r="AK258" s="233"/>
      <c r="AL258" s="233" t="s">
        <v>13519</v>
      </c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41"/>
      <c r="AX258" s="241"/>
      <c r="AY258" s="241" t="s">
        <v>20139</v>
      </c>
      <c r="AZ258" s="1447" t="s">
        <v>20140</v>
      </c>
    </row>
    <row r="259" spans="1:52" ht="23.45" customHeight="1">
      <c r="A259" s="133"/>
      <c r="B259" s="221"/>
      <c r="C259" s="227" t="s">
        <v>2694</v>
      </c>
      <c r="D259" s="228" t="s">
        <v>20141</v>
      </c>
      <c r="E259" s="228" t="s">
        <v>2936</v>
      </c>
      <c r="F259" s="227" t="s">
        <v>2694</v>
      </c>
      <c r="G259" s="233" t="s">
        <v>20142</v>
      </c>
      <c r="H259" s="233"/>
      <c r="I259" s="233" t="s">
        <v>2943</v>
      </c>
      <c r="J259" s="233">
        <v>2</v>
      </c>
      <c r="K259" s="228">
        <v>3100</v>
      </c>
      <c r="L259" s="228">
        <v>0</v>
      </c>
      <c r="M259" s="228">
        <v>0</v>
      </c>
      <c r="N259" s="233" t="s">
        <v>176</v>
      </c>
      <c r="O259" s="227" t="s">
        <v>1036</v>
      </c>
      <c r="P259" s="228">
        <v>2820</v>
      </c>
      <c r="Q259" s="228">
        <v>5</v>
      </c>
      <c r="R259" s="228"/>
      <c r="S259" s="228"/>
      <c r="T259" s="233"/>
      <c r="U259" s="233"/>
      <c r="V259" s="314"/>
      <c r="W259" s="227">
        <v>1988</v>
      </c>
      <c r="X259" s="233"/>
      <c r="Y259" s="233"/>
      <c r="Z259" s="233"/>
      <c r="AA259" s="233"/>
      <c r="AB259" s="233"/>
      <c r="AC259" s="228"/>
      <c r="AD259" s="227"/>
      <c r="AE259" s="227"/>
      <c r="AF259" s="233"/>
      <c r="AG259" s="233"/>
      <c r="AH259" s="233">
        <v>5</v>
      </c>
      <c r="AI259" s="233" t="s">
        <v>2937</v>
      </c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41"/>
      <c r="AX259" s="241"/>
      <c r="AY259" s="241"/>
    </row>
    <row r="260" spans="1:52" ht="23.45" customHeight="1">
      <c r="A260" s="133"/>
      <c r="B260" s="221"/>
      <c r="C260" s="227" t="s">
        <v>2694</v>
      </c>
      <c r="D260" s="228" t="s">
        <v>20143</v>
      </c>
      <c r="E260" s="228" t="s">
        <v>2938</v>
      </c>
      <c r="F260" s="227" t="s">
        <v>2694</v>
      </c>
      <c r="G260" s="233" t="s">
        <v>20142</v>
      </c>
      <c r="H260" s="233"/>
      <c r="I260" s="233" t="s">
        <v>2943</v>
      </c>
      <c r="J260" s="233">
        <v>2</v>
      </c>
      <c r="K260" s="228">
        <v>1866</v>
      </c>
      <c r="L260" s="228">
        <v>23.1</v>
      </c>
      <c r="M260" s="228" t="s">
        <v>389</v>
      </c>
      <c r="N260" s="233" t="s">
        <v>176</v>
      </c>
      <c r="O260" s="227" t="s">
        <v>177</v>
      </c>
      <c r="P260" s="228">
        <v>1842.9</v>
      </c>
      <c r="Q260" s="228">
        <v>4</v>
      </c>
      <c r="R260" s="228"/>
      <c r="S260" s="228"/>
      <c r="T260" s="233"/>
      <c r="U260" s="233"/>
      <c r="V260" s="314"/>
      <c r="W260" s="227">
        <v>1988</v>
      </c>
      <c r="X260" s="233"/>
      <c r="Y260" s="233"/>
      <c r="Z260" s="233"/>
      <c r="AA260" s="233"/>
      <c r="AB260" s="233"/>
      <c r="AC260" s="228"/>
      <c r="AD260" s="227"/>
      <c r="AE260" s="227"/>
      <c r="AF260" s="233"/>
      <c r="AG260" s="233"/>
      <c r="AH260" s="233">
        <v>4</v>
      </c>
      <c r="AI260" s="233" t="s">
        <v>2937</v>
      </c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41"/>
      <c r="AX260" s="241"/>
      <c r="AY260" s="241"/>
    </row>
    <row r="261" spans="1:52" ht="23.45" customHeight="1">
      <c r="A261" s="133"/>
      <c r="B261" s="221"/>
      <c r="C261" s="227" t="s">
        <v>2694</v>
      </c>
      <c r="D261" s="228" t="s">
        <v>20144</v>
      </c>
      <c r="E261" s="228" t="s">
        <v>2939</v>
      </c>
      <c r="F261" s="227" t="s">
        <v>2694</v>
      </c>
      <c r="G261" s="233" t="s">
        <v>20142</v>
      </c>
      <c r="H261" s="233"/>
      <c r="I261" s="233" t="s">
        <v>2943</v>
      </c>
      <c r="J261" s="233">
        <v>2</v>
      </c>
      <c r="K261" s="228">
        <v>8210</v>
      </c>
      <c r="L261" s="228">
        <v>346</v>
      </c>
      <c r="M261" s="228">
        <v>333</v>
      </c>
      <c r="N261" s="233" t="s">
        <v>176</v>
      </c>
      <c r="O261" s="227" t="s">
        <v>1036</v>
      </c>
      <c r="P261" s="228">
        <v>8101</v>
      </c>
      <c r="Q261" s="228">
        <v>14</v>
      </c>
      <c r="R261" s="228"/>
      <c r="S261" s="228"/>
      <c r="T261" s="233"/>
      <c r="U261" s="233"/>
      <c r="V261" s="314"/>
      <c r="W261" s="227">
        <v>1996</v>
      </c>
      <c r="X261" s="233"/>
      <c r="Y261" s="233"/>
      <c r="Z261" s="233"/>
      <c r="AA261" s="233"/>
      <c r="AB261" s="233"/>
      <c r="AC261" s="228"/>
      <c r="AD261" s="227"/>
      <c r="AE261" s="227"/>
      <c r="AF261" s="233"/>
      <c r="AG261" s="233"/>
      <c r="AH261" s="233">
        <v>13</v>
      </c>
      <c r="AI261" s="233" t="s">
        <v>2937</v>
      </c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41"/>
      <c r="AX261" s="241"/>
      <c r="AY261" s="241"/>
    </row>
    <row r="262" spans="1:52" ht="23.45" customHeight="1">
      <c r="A262" s="133"/>
      <c r="B262" s="221"/>
      <c r="C262" s="227" t="s">
        <v>2694</v>
      </c>
      <c r="D262" s="228" t="s">
        <v>20145</v>
      </c>
      <c r="E262" s="228" t="s">
        <v>2940</v>
      </c>
      <c r="F262" s="227" t="s">
        <v>2694</v>
      </c>
      <c r="G262" s="233" t="s">
        <v>20142</v>
      </c>
      <c r="H262" s="233"/>
      <c r="I262" s="233" t="s">
        <v>2943</v>
      </c>
      <c r="J262" s="233"/>
      <c r="K262" s="228">
        <v>3360</v>
      </c>
      <c r="L262" s="228" t="s">
        <v>389</v>
      </c>
      <c r="M262" s="228" t="s">
        <v>389</v>
      </c>
      <c r="N262" s="233" t="s">
        <v>176</v>
      </c>
      <c r="O262" s="227" t="s">
        <v>177</v>
      </c>
      <c r="P262" s="228">
        <v>3360</v>
      </c>
      <c r="Q262" s="228">
        <v>6</v>
      </c>
      <c r="R262" s="228">
        <v>204</v>
      </c>
      <c r="S262" s="228">
        <v>204</v>
      </c>
      <c r="T262" s="233"/>
      <c r="U262" s="233"/>
      <c r="V262" s="314"/>
      <c r="W262" s="227">
        <v>2004</v>
      </c>
      <c r="X262" s="233"/>
      <c r="Y262" s="233"/>
      <c r="Z262" s="233"/>
      <c r="AA262" s="233"/>
      <c r="AB262" s="233"/>
      <c r="AC262" s="228"/>
      <c r="AD262" s="227"/>
      <c r="AE262" s="227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41"/>
      <c r="AX262" s="241"/>
      <c r="AY262" s="241"/>
    </row>
    <row r="263" spans="1:52" ht="23.45" customHeight="1">
      <c r="A263" s="133"/>
      <c r="B263" s="221"/>
      <c r="C263" s="227" t="s">
        <v>2694</v>
      </c>
      <c r="D263" s="228" t="s">
        <v>20146</v>
      </c>
      <c r="E263" s="228" t="s">
        <v>2941</v>
      </c>
      <c r="F263" s="227" t="s">
        <v>2694</v>
      </c>
      <c r="G263" s="233" t="s">
        <v>20142</v>
      </c>
      <c r="H263" s="233"/>
      <c r="I263" s="233" t="s">
        <v>2943</v>
      </c>
      <c r="J263" s="233"/>
      <c r="K263" s="228">
        <v>4235</v>
      </c>
      <c r="L263" s="228" t="s">
        <v>389</v>
      </c>
      <c r="M263" s="228" t="s">
        <v>389</v>
      </c>
      <c r="N263" s="233" t="s">
        <v>176</v>
      </c>
      <c r="O263" s="227" t="s">
        <v>1036</v>
      </c>
      <c r="P263" s="228">
        <v>4235</v>
      </c>
      <c r="Q263" s="228">
        <v>7</v>
      </c>
      <c r="R263" s="228"/>
      <c r="S263" s="228"/>
      <c r="T263" s="233"/>
      <c r="U263" s="233"/>
      <c r="V263" s="314"/>
      <c r="W263" s="227">
        <v>2015</v>
      </c>
      <c r="X263" s="233"/>
      <c r="Y263" s="233"/>
      <c r="Z263" s="233"/>
      <c r="AA263" s="233"/>
      <c r="AB263" s="233"/>
      <c r="AC263" s="228"/>
      <c r="AD263" s="227"/>
      <c r="AE263" s="227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41"/>
      <c r="AX263" s="241"/>
      <c r="AY263" s="241"/>
    </row>
    <row r="264" spans="1:52" ht="23.45" customHeight="1">
      <c r="A264" s="133"/>
      <c r="B264" s="221"/>
      <c r="C264" s="227" t="s">
        <v>2694</v>
      </c>
      <c r="D264" s="228" t="s">
        <v>20147</v>
      </c>
      <c r="E264" s="228" t="s">
        <v>12683</v>
      </c>
      <c r="F264" s="227" t="s">
        <v>2694</v>
      </c>
      <c r="G264" s="233" t="s">
        <v>20142</v>
      </c>
      <c r="H264" s="233"/>
      <c r="I264" s="233" t="s">
        <v>2943</v>
      </c>
      <c r="J264" s="233"/>
      <c r="K264" s="228">
        <v>138326</v>
      </c>
      <c r="L264" s="228">
        <v>3875</v>
      </c>
      <c r="M264" s="228">
        <v>3577</v>
      </c>
      <c r="N264" s="233" t="s">
        <v>20148</v>
      </c>
      <c r="O264" s="227" t="s">
        <v>1036</v>
      </c>
      <c r="P264" s="228">
        <v>2644</v>
      </c>
      <c r="Q264" s="228">
        <v>5</v>
      </c>
      <c r="R264" s="228"/>
      <c r="S264" s="228"/>
      <c r="T264" s="233"/>
      <c r="U264" s="233"/>
      <c r="V264" s="314"/>
      <c r="W264" s="227">
        <v>2020</v>
      </c>
      <c r="X264" s="233"/>
      <c r="Y264" s="233"/>
      <c r="Z264" s="233"/>
      <c r="AA264" s="233"/>
      <c r="AB264" s="233"/>
      <c r="AC264" s="228">
        <v>7040</v>
      </c>
      <c r="AD264" s="227"/>
      <c r="AE264" s="227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33"/>
      <c r="AW264" s="241"/>
      <c r="AX264" s="241"/>
      <c r="AY264" s="419"/>
    </row>
    <row r="265" spans="1:52" ht="23.45" customHeight="1">
      <c r="A265" s="133"/>
      <c r="B265" s="221"/>
      <c r="C265" s="227" t="s">
        <v>12625</v>
      </c>
      <c r="D265" s="228" t="s">
        <v>20147</v>
      </c>
      <c r="E265" s="228" t="s">
        <v>16304</v>
      </c>
      <c r="F265" s="227" t="s">
        <v>2694</v>
      </c>
      <c r="G265" s="233" t="s">
        <v>20142</v>
      </c>
      <c r="H265" s="233"/>
      <c r="I265" s="233" t="s">
        <v>2943</v>
      </c>
      <c r="J265" s="233"/>
      <c r="K265" s="228">
        <v>1315</v>
      </c>
      <c r="L265" s="228"/>
      <c r="M265" s="228"/>
      <c r="N265" s="233" t="s">
        <v>20149</v>
      </c>
      <c r="O265" s="227" t="s">
        <v>1036</v>
      </c>
      <c r="P265" s="228">
        <v>1315</v>
      </c>
      <c r="Q265" s="228">
        <v>2</v>
      </c>
      <c r="R265" s="228"/>
      <c r="S265" s="228"/>
      <c r="T265" s="233"/>
      <c r="U265" s="233"/>
      <c r="V265" s="314"/>
      <c r="W265" s="227"/>
      <c r="X265" s="233"/>
      <c r="Y265" s="233"/>
      <c r="Z265" s="233"/>
      <c r="AA265" s="233"/>
      <c r="AB265" s="233"/>
      <c r="AC265" s="228"/>
      <c r="AD265" s="227"/>
      <c r="AE265" s="227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33"/>
      <c r="AW265" s="241"/>
      <c r="AX265" s="241"/>
      <c r="AY265" s="419"/>
    </row>
    <row r="266" spans="1:52" ht="23.45" customHeight="1">
      <c r="A266" s="133"/>
      <c r="B266" s="221"/>
      <c r="C266" s="227" t="s">
        <v>2694</v>
      </c>
      <c r="D266" s="228" t="s">
        <v>20150</v>
      </c>
      <c r="E266" s="228" t="s">
        <v>2942</v>
      </c>
      <c r="F266" s="227" t="s">
        <v>2694</v>
      </c>
      <c r="G266" s="233" t="s">
        <v>20142</v>
      </c>
      <c r="H266" s="233"/>
      <c r="I266" s="233" t="s">
        <v>2943</v>
      </c>
      <c r="J266" s="233"/>
      <c r="K266" s="228">
        <v>2816</v>
      </c>
      <c r="L266" s="228" t="s">
        <v>389</v>
      </c>
      <c r="M266" s="228" t="s">
        <v>389</v>
      </c>
      <c r="N266" s="233" t="s">
        <v>20149</v>
      </c>
      <c r="O266" s="227" t="s">
        <v>1036</v>
      </c>
      <c r="P266" s="228">
        <v>2816</v>
      </c>
      <c r="Q266" s="228">
        <v>4</v>
      </c>
      <c r="R266" s="228"/>
      <c r="S266" s="228"/>
      <c r="T266" s="233"/>
      <c r="U266" s="233"/>
      <c r="V266" s="314"/>
      <c r="W266" s="227">
        <v>2016</v>
      </c>
      <c r="X266" s="233"/>
      <c r="Y266" s="233"/>
      <c r="Z266" s="233"/>
      <c r="AA266" s="233"/>
      <c r="AB266" s="233"/>
      <c r="AC266" s="228"/>
      <c r="AD266" s="227"/>
      <c r="AE266" s="227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33"/>
      <c r="AW266" s="241"/>
      <c r="AX266" s="241"/>
      <c r="AY266" s="241"/>
    </row>
    <row r="267" spans="1:52" ht="23.45" customHeight="1">
      <c r="A267" s="133"/>
      <c r="B267" s="221"/>
      <c r="C267" s="227" t="s">
        <v>2694</v>
      </c>
      <c r="D267" s="228" t="s">
        <v>20151</v>
      </c>
      <c r="E267" s="228" t="s">
        <v>2944</v>
      </c>
      <c r="F267" s="227" t="s">
        <v>2694</v>
      </c>
      <c r="G267" s="233" t="s">
        <v>20142</v>
      </c>
      <c r="H267" s="233"/>
      <c r="I267" s="233" t="s">
        <v>2943</v>
      </c>
      <c r="J267" s="233"/>
      <c r="K267" s="228">
        <v>4226</v>
      </c>
      <c r="L267" s="228" t="s">
        <v>389</v>
      </c>
      <c r="M267" s="228" t="s">
        <v>389</v>
      </c>
      <c r="N267" s="233" t="s">
        <v>20149</v>
      </c>
      <c r="O267" s="227" t="s">
        <v>1036</v>
      </c>
      <c r="P267" s="228">
        <v>4226</v>
      </c>
      <c r="Q267" s="228">
        <v>6</v>
      </c>
      <c r="R267" s="228"/>
      <c r="S267" s="228"/>
      <c r="T267" s="233"/>
      <c r="U267" s="233"/>
      <c r="V267" s="314"/>
      <c r="W267" s="227">
        <v>2016</v>
      </c>
      <c r="X267" s="233"/>
      <c r="Y267" s="233"/>
      <c r="Z267" s="233"/>
      <c r="AA267" s="233"/>
      <c r="AB267" s="233"/>
      <c r="AC267" s="228"/>
      <c r="AD267" s="227"/>
      <c r="AE267" s="227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33"/>
      <c r="AW267" s="241"/>
      <c r="AX267" s="241"/>
      <c r="AY267" s="241"/>
    </row>
    <row r="268" spans="1:52" ht="23.45" customHeight="1">
      <c r="A268" s="133"/>
      <c r="B268" s="221"/>
      <c r="C268" s="227" t="s">
        <v>2694</v>
      </c>
      <c r="D268" s="228" t="s">
        <v>20152</v>
      </c>
      <c r="E268" s="228" t="s">
        <v>10791</v>
      </c>
      <c r="F268" s="227" t="s">
        <v>2694</v>
      </c>
      <c r="G268" s="233" t="s">
        <v>20153</v>
      </c>
      <c r="H268" s="233"/>
      <c r="I268" s="233" t="s">
        <v>10792</v>
      </c>
      <c r="J268" s="233"/>
      <c r="K268" s="228">
        <v>1480</v>
      </c>
      <c r="L268" s="228"/>
      <c r="M268" s="228"/>
      <c r="N268" s="233" t="s">
        <v>176</v>
      </c>
      <c r="O268" s="227" t="s">
        <v>147</v>
      </c>
      <c r="P268" s="228">
        <v>1480</v>
      </c>
      <c r="Q268" s="228">
        <v>2</v>
      </c>
      <c r="R268" s="228"/>
      <c r="S268" s="228"/>
      <c r="T268" s="233"/>
      <c r="U268" s="233"/>
      <c r="V268" s="314"/>
      <c r="W268" s="227">
        <v>2005</v>
      </c>
      <c r="X268" s="233"/>
      <c r="Y268" s="233"/>
      <c r="Z268" s="233"/>
      <c r="AA268" s="233"/>
      <c r="AB268" s="233"/>
      <c r="AC268" s="228"/>
      <c r="AD268" s="227"/>
      <c r="AE268" s="227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33"/>
      <c r="AW268" s="241"/>
      <c r="AX268" s="241"/>
      <c r="AY268" s="241"/>
    </row>
    <row r="269" spans="1:52" ht="23.45" customHeight="1">
      <c r="A269" s="133"/>
      <c r="B269" s="221"/>
      <c r="C269" s="227" t="s">
        <v>2694</v>
      </c>
      <c r="D269" s="228" t="s">
        <v>20154</v>
      </c>
      <c r="E269" s="228" t="s">
        <v>12684</v>
      </c>
      <c r="F269" s="227" t="s">
        <v>2694</v>
      </c>
      <c r="G269" s="233" t="s">
        <v>20142</v>
      </c>
      <c r="H269" s="233"/>
      <c r="I269" s="233" t="s">
        <v>2943</v>
      </c>
      <c r="J269" s="233"/>
      <c r="K269" s="228">
        <v>960</v>
      </c>
      <c r="L269" s="228"/>
      <c r="M269" s="228"/>
      <c r="N269" s="233" t="s">
        <v>176</v>
      </c>
      <c r="O269" s="227" t="s">
        <v>12685</v>
      </c>
      <c r="P269" s="228"/>
      <c r="Q269" s="228">
        <v>2</v>
      </c>
      <c r="R269" s="228"/>
      <c r="S269" s="228"/>
      <c r="T269" s="233"/>
      <c r="U269" s="233"/>
      <c r="V269" s="314"/>
      <c r="W269" s="227">
        <v>2000</v>
      </c>
      <c r="X269" s="233"/>
      <c r="Y269" s="233"/>
      <c r="Z269" s="233"/>
      <c r="AA269" s="233"/>
      <c r="AB269" s="233"/>
      <c r="AC269" s="228"/>
      <c r="AD269" s="227"/>
      <c r="AE269" s="227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33"/>
      <c r="AW269" s="241"/>
      <c r="AX269" s="241"/>
      <c r="AY269" s="241"/>
    </row>
    <row r="270" spans="1:52" ht="23.45" customHeight="1">
      <c r="A270" s="133"/>
      <c r="B270" s="221"/>
      <c r="C270" s="227" t="s">
        <v>1842</v>
      </c>
      <c r="D270" s="228" t="s">
        <v>20155</v>
      </c>
      <c r="E270" s="228" t="s">
        <v>16305</v>
      </c>
      <c r="F270" s="227" t="s">
        <v>1842</v>
      </c>
      <c r="G270" s="233" t="s">
        <v>20156</v>
      </c>
      <c r="H270" s="233" t="s">
        <v>2970</v>
      </c>
      <c r="I270" s="233" t="s">
        <v>1842</v>
      </c>
      <c r="J270" s="233" t="s">
        <v>2971</v>
      </c>
      <c r="K270" s="228">
        <v>7066</v>
      </c>
      <c r="L270" s="228">
        <v>190.2</v>
      </c>
      <c r="M270" s="228">
        <v>0</v>
      </c>
      <c r="N270" s="233" t="s">
        <v>176</v>
      </c>
      <c r="O270" s="227" t="s">
        <v>177</v>
      </c>
      <c r="P270" s="228">
        <v>4040</v>
      </c>
      <c r="Q270" s="228">
        <v>6</v>
      </c>
      <c r="R270" s="228"/>
      <c r="S270" s="228">
        <v>200</v>
      </c>
      <c r="T270" s="233"/>
      <c r="U270" s="233"/>
      <c r="V270" s="314"/>
      <c r="W270" s="227">
        <v>2002</v>
      </c>
      <c r="X270" s="233">
        <v>760</v>
      </c>
      <c r="Y270" s="233"/>
      <c r="Z270" s="233"/>
      <c r="AA270" s="233"/>
      <c r="AB270" s="233"/>
      <c r="AC270" s="228">
        <v>760</v>
      </c>
      <c r="AD270" s="227"/>
      <c r="AE270" s="227"/>
      <c r="AF270" s="233"/>
      <c r="AG270" s="233"/>
      <c r="AH270" s="233">
        <v>6</v>
      </c>
      <c r="AI270" s="233" t="s">
        <v>2972</v>
      </c>
      <c r="AJ270" s="233" t="s">
        <v>2973</v>
      </c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33"/>
      <c r="AW270" s="241"/>
      <c r="AX270" s="241"/>
      <c r="AY270" s="241"/>
    </row>
    <row r="271" spans="1:52" ht="23.45" customHeight="1">
      <c r="A271" s="133"/>
      <c r="B271" s="221"/>
      <c r="C271" s="227" t="s">
        <v>1842</v>
      </c>
      <c r="D271" s="228" t="s">
        <v>20157</v>
      </c>
      <c r="E271" s="228" t="s">
        <v>16306</v>
      </c>
      <c r="F271" s="227" t="s">
        <v>1842</v>
      </c>
      <c r="G271" s="233" t="s">
        <v>20156</v>
      </c>
      <c r="H271" s="356"/>
      <c r="I271" s="233" t="s">
        <v>1842</v>
      </c>
      <c r="J271" s="356"/>
      <c r="K271" s="228">
        <v>1888</v>
      </c>
      <c r="L271" s="228"/>
      <c r="M271" s="228"/>
      <c r="N271" s="356"/>
      <c r="O271" s="227" t="s">
        <v>1871</v>
      </c>
      <c r="P271" s="228">
        <v>1888</v>
      </c>
      <c r="Q271" s="228">
        <v>3</v>
      </c>
      <c r="R271" s="228"/>
      <c r="S271" s="228"/>
      <c r="T271" s="356"/>
      <c r="U271" s="356"/>
      <c r="V271" s="314"/>
      <c r="W271" s="227">
        <v>2019</v>
      </c>
      <c r="X271" s="233"/>
      <c r="Y271" s="233"/>
      <c r="Z271" s="233"/>
      <c r="AA271" s="233"/>
      <c r="AB271" s="233"/>
      <c r="AC271" s="228"/>
      <c r="AD271" s="313"/>
      <c r="AE271" s="313"/>
      <c r="AF271" s="356"/>
      <c r="AG271" s="356"/>
      <c r="AH271" s="356"/>
      <c r="AI271" s="356"/>
      <c r="AJ271" s="356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419"/>
      <c r="AX271" s="419"/>
      <c r="AY271" s="419"/>
    </row>
    <row r="272" spans="1:52" ht="23.45" customHeight="1">
      <c r="A272" s="133"/>
      <c r="B272" s="221"/>
      <c r="C272" s="227" t="s">
        <v>1842</v>
      </c>
      <c r="D272" s="228" t="s">
        <v>20158</v>
      </c>
      <c r="E272" s="228" t="s">
        <v>2975</v>
      </c>
      <c r="F272" s="227" t="s">
        <v>1842</v>
      </c>
      <c r="G272" s="233" t="s">
        <v>20156</v>
      </c>
      <c r="H272" s="233" t="s">
        <v>2970</v>
      </c>
      <c r="I272" s="233" t="s">
        <v>1842</v>
      </c>
      <c r="J272" s="233"/>
      <c r="K272" s="228">
        <v>16228</v>
      </c>
      <c r="L272" s="228">
        <v>353.57</v>
      </c>
      <c r="M272" s="228">
        <v>353.57</v>
      </c>
      <c r="N272" s="233"/>
      <c r="O272" s="227" t="s">
        <v>1036</v>
      </c>
      <c r="P272" s="228">
        <v>2465</v>
      </c>
      <c r="Q272" s="228">
        <v>4</v>
      </c>
      <c r="R272" s="228"/>
      <c r="S272" s="228"/>
      <c r="T272" s="233"/>
      <c r="U272" s="233"/>
      <c r="V272" s="314"/>
      <c r="W272" s="227">
        <v>2009</v>
      </c>
      <c r="X272" s="233"/>
      <c r="Y272" s="233"/>
      <c r="Z272" s="233"/>
      <c r="AA272" s="233"/>
      <c r="AB272" s="233"/>
      <c r="AC272" s="228">
        <v>950</v>
      </c>
      <c r="AD272" s="227"/>
      <c r="AE272" s="227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33"/>
      <c r="AU272" s="233"/>
      <c r="AV272" s="233"/>
      <c r="AW272" s="241"/>
      <c r="AX272" s="241"/>
      <c r="AY272" s="241"/>
    </row>
    <row r="273" spans="1:51" ht="23.45" customHeight="1">
      <c r="A273" s="133"/>
      <c r="B273" s="221"/>
      <c r="C273" s="227" t="s">
        <v>1842</v>
      </c>
      <c r="D273" s="228" t="s">
        <v>20159</v>
      </c>
      <c r="E273" s="228" t="s">
        <v>2976</v>
      </c>
      <c r="F273" s="227" t="s">
        <v>1842</v>
      </c>
      <c r="G273" s="233" t="s">
        <v>3335</v>
      </c>
      <c r="H273" s="233" t="s">
        <v>2970</v>
      </c>
      <c r="I273" s="233" t="s">
        <v>1842</v>
      </c>
      <c r="J273" s="233"/>
      <c r="K273" s="228"/>
      <c r="L273" s="228"/>
      <c r="M273" s="228"/>
      <c r="N273" s="233"/>
      <c r="O273" s="227" t="s">
        <v>12685</v>
      </c>
      <c r="P273" s="228">
        <v>2526</v>
      </c>
      <c r="Q273" s="228">
        <v>4</v>
      </c>
      <c r="R273" s="228"/>
      <c r="S273" s="228"/>
      <c r="T273" s="233"/>
      <c r="U273" s="233"/>
      <c r="V273" s="314"/>
      <c r="W273" s="227">
        <v>2008</v>
      </c>
      <c r="X273" s="233"/>
      <c r="Y273" s="233"/>
      <c r="Z273" s="233"/>
      <c r="AA273" s="233"/>
      <c r="AB273" s="233"/>
      <c r="AC273" s="228"/>
      <c r="AD273" s="227"/>
      <c r="AE273" s="227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33"/>
      <c r="AU273" s="233"/>
      <c r="AV273" s="233"/>
      <c r="AW273" s="241"/>
      <c r="AX273" s="241"/>
      <c r="AY273" s="241" t="s">
        <v>2977</v>
      </c>
    </row>
    <row r="274" spans="1:51" ht="23.45" customHeight="1">
      <c r="A274" s="133"/>
      <c r="B274" s="221"/>
      <c r="C274" s="227" t="s">
        <v>1842</v>
      </c>
      <c r="D274" s="228" t="s">
        <v>20160</v>
      </c>
      <c r="E274" s="228" t="s">
        <v>2978</v>
      </c>
      <c r="F274" s="227" t="s">
        <v>1842</v>
      </c>
      <c r="G274" s="233" t="s">
        <v>20161</v>
      </c>
      <c r="H274" s="233" t="s">
        <v>305</v>
      </c>
      <c r="I274" s="233" t="s">
        <v>1845</v>
      </c>
      <c r="J274" s="233"/>
      <c r="K274" s="228">
        <v>2738</v>
      </c>
      <c r="L274" s="228">
        <v>2738</v>
      </c>
      <c r="M274" s="228">
        <v>2738</v>
      </c>
      <c r="N274" s="233" t="s">
        <v>176</v>
      </c>
      <c r="O274" s="227" t="s">
        <v>177</v>
      </c>
      <c r="P274" s="228">
        <v>2729</v>
      </c>
      <c r="Q274" s="228">
        <v>4</v>
      </c>
      <c r="R274" s="228"/>
      <c r="S274" s="228"/>
      <c r="T274" s="233"/>
      <c r="U274" s="233"/>
      <c r="V274" s="314"/>
      <c r="W274" s="227">
        <v>2009</v>
      </c>
      <c r="X274" s="233"/>
      <c r="Y274" s="233"/>
      <c r="Z274" s="233"/>
      <c r="AA274" s="233"/>
      <c r="AB274" s="233"/>
      <c r="AC274" s="228"/>
      <c r="AD274" s="227"/>
      <c r="AE274" s="227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33"/>
      <c r="AT274" s="233"/>
      <c r="AU274" s="233"/>
      <c r="AV274" s="233"/>
      <c r="AW274" s="241"/>
      <c r="AX274" s="241"/>
      <c r="AY274" s="241" t="s">
        <v>2977</v>
      </c>
    </row>
    <row r="275" spans="1:51" ht="23.45" customHeight="1">
      <c r="A275" s="133"/>
      <c r="B275" s="221"/>
      <c r="C275" s="227" t="s">
        <v>1842</v>
      </c>
      <c r="D275" s="228" t="s">
        <v>20162</v>
      </c>
      <c r="E275" s="228" t="s">
        <v>2979</v>
      </c>
      <c r="F275" s="227" t="s">
        <v>1842</v>
      </c>
      <c r="G275" s="233" t="s">
        <v>20156</v>
      </c>
      <c r="H275" s="233" t="s">
        <v>2970</v>
      </c>
      <c r="I275" s="233" t="s">
        <v>1842</v>
      </c>
      <c r="J275" s="233"/>
      <c r="K275" s="228">
        <v>42014</v>
      </c>
      <c r="L275" s="228"/>
      <c r="M275" s="228"/>
      <c r="N275" s="233" t="s">
        <v>176</v>
      </c>
      <c r="O275" s="227" t="s">
        <v>177</v>
      </c>
      <c r="P275" s="228">
        <v>2465</v>
      </c>
      <c r="Q275" s="228">
        <v>3</v>
      </c>
      <c r="R275" s="228">
        <v>0</v>
      </c>
      <c r="S275" s="228">
        <v>0</v>
      </c>
      <c r="T275" s="233"/>
      <c r="U275" s="233"/>
      <c r="V275" s="314"/>
      <c r="W275" s="227">
        <v>2010</v>
      </c>
      <c r="X275" s="233"/>
      <c r="Y275" s="233"/>
      <c r="Z275" s="233"/>
      <c r="AA275" s="233"/>
      <c r="AB275" s="233"/>
      <c r="AC275" s="228"/>
      <c r="AD275" s="227"/>
      <c r="AE275" s="227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33"/>
      <c r="AW275" s="241"/>
      <c r="AX275" s="241"/>
      <c r="AY275" s="241" t="s">
        <v>10794</v>
      </c>
    </row>
    <row r="276" spans="1:51" ht="23.45" customHeight="1">
      <c r="A276" s="133"/>
      <c r="B276" s="221"/>
      <c r="C276" s="227" t="s">
        <v>1842</v>
      </c>
      <c r="D276" s="228" t="s">
        <v>20163</v>
      </c>
      <c r="E276" s="228" t="s">
        <v>9802</v>
      </c>
      <c r="F276" s="227" t="s">
        <v>1842</v>
      </c>
      <c r="G276" s="233" t="s">
        <v>20046</v>
      </c>
      <c r="H276" s="233" t="s">
        <v>1842</v>
      </c>
      <c r="I276" s="233" t="s">
        <v>1842</v>
      </c>
      <c r="J276" s="233"/>
      <c r="K276" s="228">
        <v>3309</v>
      </c>
      <c r="L276" s="228"/>
      <c r="M276" s="228"/>
      <c r="N276" s="233"/>
      <c r="O276" s="227" t="s">
        <v>290</v>
      </c>
      <c r="P276" s="228">
        <v>3309</v>
      </c>
      <c r="Q276" s="228">
        <v>5</v>
      </c>
      <c r="R276" s="228">
        <v>0</v>
      </c>
      <c r="S276" s="228">
        <v>0</v>
      </c>
      <c r="T276" s="233"/>
      <c r="U276" s="233"/>
      <c r="V276" s="314"/>
      <c r="W276" s="227">
        <v>2009</v>
      </c>
      <c r="X276" s="233"/>
      <c r="Y276" s="233"/>
      <c r="Z276" s="233"/>
      <c r="AA276" s="233"/>
      <c r="AB276" s="233"/>
      <c r="AC276" s="228">
        <v>1000</v>
      </c>
      <c r="AD276" s="227"/>
      <c r="AE276" s="227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33"/>
      <c r="AW276" s="241"/>
      <c r="AX276" s="241"/>
      <c r="AY276" s="241"/>
    </row>
    <row r="277" spans="1:51" ht="23.45" customHeight="1">
      <c r="A277" s="133"/>
      <c r="B277" s="221"/>
      <c r="C277" s="227" t="s">
        <v>1842</v>
      </c>
      <c r="D277" s="228" t="s">
        <v>20164</v>
      </c>
      <c r="E277" s="228" t="s">
        <v>2980</v>
      </c>
      <c r="F277" s="227" t="s">
        <v>1842</v>
      </c>
      <c r="G277" s="233" t="s">
        <v>20046</v>
      </c>
      <c r="H277" s="233" t="s">
        <v>1842</v>
      </c>
      <c r="I277" s="233" t="s">
        <v>1842</v>
      </c>
      <c r="J277" s="233"/>
      <c r="K277" s="228">
        <v>2811</v>
      </c>
      <c r="L277" s="228"/>
      <c r="M277" s="228"/>
      <c r="N277" s="233"/>
      <c r="O277" s="227" t="s">
        <v>290</v>
      </c>
      <c r="P277" s="228">
        <v>1450</v>
      </c>
      <c r="Q277" s="228">
        <v>3</v>
      </c>
      <c r="R277" s="228"/>
      <c r="S277" s="228"/>
      <c r="T277" s="233"/>
      <c r="U277" s="233"/>
      <c r="V277" s="314"/>
      <c r="W277" s="227">
        <v>2010</v>
      </c>
      <c r="X277" s="233"/>
      <c r="Y277" s="233"/>
      <c r="Z277" s="233"/>
      <c r="AA277" s="233"/>
      <c r="AB277" s="233"/>
      <c r="AC277" s="228">
        <v>418</v>
      </c>
      <c r="AD277" s="227"/>
      <c r="AE277" s="227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33"/>
      <c r="AW277" s="241"/>
      <c r="AX277" s="241"/>
      <c r="AY277" s="241"/>
    </row>
    <row r="278" spans="1:51" ht="23.45" customHeight="1">
      <c r="A278" s="133"/>
      <c r="B278" s="221"/>
      <c r="C278" s="227" t="s">
        <v>1842</v>
      </c>
      <c r="D278" s="228" t="s">
        <v>20165</v>
      </c>
      <c r="E278" s="228" t="s">
        <v>2981</v>
      </c>
      <c r="F278" s="227" t="s">
        <v>1842</v>
      </c>
      <c r="G278" s="233" t="s">
        <v>20166</v>
      </c>
      <c r="H278" s="233"/>
      <c r="I278" s="233" t="s">
        <v>1842</v>
      </c>
      <c r="J278" s="233"/>
      <c r="K278" s="228">
        <v>23433</v>
      </c>
      <c r="L278" s="228"/>
      <c r="M278" s="228"/>
      <c r="N278" s="233"/>
      <c r="O278" s="227" t="s">
        <v>290</v>
      </c>
      <c r="P278" s="228">
        <v>3168</v>
      </c>
      <c r="Q278" s="228">
        <v>6</v>
      </c>
      <c r="R278" s="228"/>
      <c r="S278" s="228"/>
      <c r="T278" s="233"/>
      <c r="U278" s="233"/>
      <c r="V278" s="314"/>
      <c r="W278" s="227">
        <v>2011</v>
      </c>
      <c r="X278" s="233"/>
      <c r="Y278" s="233"/>
      <c r="Z278" s="233"/>
      <c r="AA278" s="233"/>
      <c r="AB278" s="233"/>
      <c r="AC278" s="228"/>
      <c r="AD278" s="227"/>
      <c r="AE278" s="227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33"/>
      <c r="AW278" s="241"/>
      <c r="AX278" s="241"/>
      <c r="AY278" s="241" t="s">
        <v>8416</v>
      </c>
    </row>
    <row r="279" spans="1:51" ht="23.45" customHeight="1">
      <c r="A279" s="133"/>
      <c r="B279" s="221"/>
      <c r="C279" s="227" t="s">
        <v>1842</v>
      </c>
      <c r="D279" s="228" t="s">
        <v>20167</v>
      </c>
      <c r="E279" s="228" t="s">
        <v>1853</v>
      </c>
      <c r="F279" s="227" t="s">
        <v>1842</v>
      </c>
      <c r="G279" s="233" t="s">
        <v>20156</v>
      </c>
      <c r="H279" s="233"/>
      <c r="I279" s="233" t="s">
        <v>1842</v>
      </c>
      <c r="J279" s="233"/>
      <c r="K279" s="228">
        <v>1155</v>
      </c>
      <c r="L279" s="228"/>
      <c r="M279" s="228"/>
      <c r="N279" s="233"/>
      <c r="O279" s="227" t="s">
        <v>177</v>
      </c>
      <c r="P279" s="228">
        <v>1155</v>
      </c>
      <c r="Q279" s="228">
        <v>2</v>
      </c>
      <c r="R279" s="228"/>
      <c r="S279" s="228"/>
      <c r="T279" s="233"/>
      <c r="U279" s="233"/>
      <c r="V279" s="314"/>
      <c r="W279" s="227">
        <v>2004</v>
      </c>
      <c r="X279" s="233"/>
      <c r="Y279" s="233"/>
      <c r="Z279" s="233"/>
      <c r="AA279" s="233"/>
      <c r="AB279" s="233"/>
      <c r="AC279" s="228"/>
      <c r="AD279" s="227"/>
      <c r="AE279" s="227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33"/>
      <c r="AW279" s="241"/>
      <c r="AX279" s="241"/>
      <c r="AY279" s="241"/>
    </row>
    <row r="280" spans="1:51" ht="23.45" customHeight="1">
      <c r="A280" s="133"/>
      <c r="B280" s="221"/>
      <c r="C280" s="227" t="s">
        <v>1842</v>
      </c>
      <c r="D280" s="228" t="s">
        <v>20168</v>
      </c>
      <c r="E280" s="228" t="s">
        <v>9803</v>
      </c>
      <c r="F280" s="227" t="s">
        <v>1842</v>
      </c>
      <c r="G280" s="233" t="s">
        <v>20046</v>
      </c>
      <c r="H280" s="233"/>
      <c r="I280" s="233" t="s">
        <v>1842</v>
      </c>
      <c r="J280" s="233"/>
      <c r="K280" s="228">
        <v>9779</v>
      </c>
      <c r="L280" s="228">
        <v>27</v>
      </c>
      <c r="M280" s="228">
        <v>27</v>
      </c>
      <c r="N280" s="233"/>
      <c r="O280" s="227" t="s">
        <v>290</v>
      </c>
      <c r="P280" s="228">
        <v>2035</v>
      </c>
      <c r="Q280" s="228">
        <v>5</v>
      </c>
      <c r="R280" s="228">
        <v>0</v>
      </c>
      <c r="S280" s="228">
        <v>0</v>
      </c>
      <c r="T280" s="233"/>
      <c r="U280" s="233"/>
      <c r="V280" s="314"/>
      <c r="W280" s="227">
        <v>2013</v>
      </c>
      <c r="X280" s="233"/>
      <c r="Y280" s="233"/>
      <c r="Z280" s="233"/>
      <c r="AA280" s="233"/>
      <c r="AB280" s="233"/>
      <c r="AC280" s="228"/>
      <c r="AD280" s="227"/>
      <c r="AE280" s="227"/>
      <c r="AF280" s="233"/>
      <c r="AG280" s="233"/>
      <c r="AH280" s="233"/>
      <c r="AI280" s="233"/>
      <c r="AJ280" s="233"/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33"/>
      <c r="AW280" s="241"/>
      <c r="AX280" s="241"/>
      <c r="AY280" s="241"/>
    </row>
    <row r="281" spans="1:51" ht="23.45" customHeight="1">
      <c r="A281" s="133"/>
      <c r="B281" s="221"/>
      <c r="C281" s="227" t="s">
        <v>1842</v>
      </c>
      <c r="D281" s="228" t="s">
        <v>20169</v>
      </c>
      <c r="E281" s="228" t="s">
        <v>16307</v>
      </c>
      <c r="F281" s="227" t="s">
        <v>1842</v>
      </c>
      <c r="G281" s="233" t="s">
        <v>20046</v>
      </c>
      <c r="H281" s="233">
        <v>160.13999999999999</v>
      </c>
      <c r="I281" s="233" t="s">
        <v>1842</v>
      </c>
      <c r="J281" s="233"/>
      <c r="K281" s="228">
        <v>3366</v>
      </c>
      <c r="L281" s="228">
        <v>1714.58</v>
      </c>
      <c r="M281" s="228">
        <v>1732.58</v>
      </c>
      <c r="N281" s="233"/>
      <c r="O281" s="227" t="s">
        <v>9804</v>
      </c>
      <c r="P281" s="228">
        <v>3366</v>
      </c>
      <c r="Q281" s="228">
        <v>10</v>
      </c>
      <c r="R281" s="228">
        <v>0</v>
      </c>
      <c r="S281" s="228">
        <v>0</v>
      </c>
      <c r="T281" s="233">
        <v>2003</v>
      </c>
      <c r="U281" s="233"/>
      <c r="V281" s="314"/>
      <c r="W281" s="227">
        <v>2018</v>
      </c>
      <c r="X281" s="233"/>
      <c r="Y281" s="233"/>
      <c r="Z281" s="233"/>
      <c r="AA281" s="233"/>
      <c r="AB281" s="233"/>
      <c r="AC281" s="228"/>
      <c r="AD281" s="227"/>
      <c r="AE281" s="227"/>
      <c r="AF281" s="233"/>
      <c r="AG281" s="233"/>
      <c r="AH281" s="233"/>
      <c r="AI281" s="233"/>
      <c r="AJ281" s="233"/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33"/>
      <c r="AW281" s="241"/>
      <c r="AX281" s="241"/>
      <c r="AY281" s="419"/>
    </row>
    <row r="282" spans="1:51" ht="23.45" customHeight="1">
      <c r="A282" s="133"/>
      <c r="B282" s="221"/>
      <c r="C282" s="227" t="s">
        <v>1842</v>
      </c>
      <c r="D282" s="228" t="s">
        <v>20170</v>
      </c>
      <c r="E282" s="228" t="s">
        <v>2982</v>
      </c>
      <c r="F282" s="227" t="s">
        <v>1842</v>
      </c>
      <c r="G282" s="233" t="s">
        <v>20046</v>
      </c>
      <c r="H282" s="233"/>
      <c r="I282" s="233" t="s">
        <v>1842</v>
      </c>
      <c r="J282" s="233"/>
      <c r="K282" s="228">
        <v>1035</v>
      </c>
      <c r="L282" s="228"/>
      <c r="M282" s="228"/>
      <c r="N282" s="233"/>
      <c r="O282" s="227" t="s">
        <v>177</v>
      </c>
      <c r="P282" s="228">
        <v>1035</v>
      </c>
      <c r="Q282" s="228">
        <v>1</v>
      </c>
      <c r="R282" s="228">
        <v>0</v>
      </c>
      <c r="S282" s="228">
        <v>0</v>
      </c>
      <c r="T282" s="233"/>
      <c r="U282" s="233"/>
      <c r="V282" s="314"/>
      <c r="W282" s="227">
        <v>2008</v>
      </c>
      <c r="X282" s="233"/>
      <c r="Y282" s="233"/>
      <c r="Z282" s="233"/>
      <c r="AA282" s="233"/>
      <c r="AB282" s="233"/>
      <c r="AC282" s="228"/>
      <c r="AD282" s="227"/>
      <c r="AE282" s="227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  <c r="AP282" s="233"/>
      <c r="AQ282" s="233"/>
      <c r="AR282" s="233"/>
      <c r="AS282" s="233"/>
      <c r="AT282" s="233"/>
      <c r="AU282" s="233"/>
      <c r="AV282" s="233"/>
      <c r="AW282" s="241"/>
      <c r="AX282" s="241"/>
      <c r="AY282" s="419"/>
    </row>
    <row r="283" spans="1:51" ht="23.45" customHeight="1">
      <c r="A283" s="133"/>
      <c r="B283" s="221"/>
      <c r="C283" s="227" t="s">
        <v>1842</v>
      </c>
      <c r="D283" s="228" t="s">
        <v>20171</v>
      </c>
      <c r="E283" s="228" t="s">
        <v>9805</v>
      </c>
      <c r="F283" s="227" t="s">
        <v>1842</v>
      </c>
      <c r="G283" s="233" t="s">
        <v>20166</v>
      </c>
      <c r="H283" s="233"/>
      <c r="I283" s="233" t="s">
        <v>1842</v>
      </c>
      <c r="J283" s="233"/>
      <c r="K283" s="228">
        <v>3668</v>
      </c>
      <c r="L283" s="228">
        <v>89.2</v>
      </c>
      <c r="M283" s="228">
        <v>89.2</v>
      </c>
      <c r="N283" s="233"/>
      <c r="O283" s="227" t="s">
        <v>290</v>
      </c>
      <c r="P283" s="228">
        <v>3492</v>
      </c>
      <c r="Q283" s="228">
        <v>6</v>
      </c>
      <c r="R283" s="228"/>
      <c r="S283" s="228"/>
      <c r="T283" s="233"/>
      <c r="U283" s="233"/>
      <c r="V283" s="314"/>
      <c r="W283" s="227">
        <v>2018</v>
      </c>
      <c r="X283" s="233"/>
      <c r="Y283" s="233"/>
      <c r="Z283" s="233"/>
      <c r="AA283" s="233"/>
      <c r="AB283" s="233"/>
      <c r="AC283" s="228"/>
      <c r="AD283" s="227"/>
      <c r="AE283" s="227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  <c r="AP283" s="233"/>
      <c r="AQ283" s="233"/>
      <c r="AR283" s="233"/>
      <c r="AS283" s="233"/>
      <c r="AT283" s="233"/>
      <c r="AU283" s="233"/>
      <c r="AV283" s="233"/>
      <c r="AW283" s="241"/>
      <c r="AX283" s="241"/>
      <c r="AY283" s="419"/>
    </row>
    <row r="284" spans="1:51" ht="23.45" customHeight="1">
      <c r="A284" s="133"/>
      <c r="B284" s="909"/>
      <c r="C284" s="241" t="s">
        <v>12614</v>
      </c>
      <c r="D284" s="228" t="s">
        <v>20172</v>
      </c>
      <c r="E284" s="244" t="s">
        <v>17639</v>
      </c>
      <c r="F284" s="241" t="s">
        <v>16237</v>
      </c>
      <c r="G284" s="233"/>
      <c r="H284" s="233"/>
      <c r="I284" s="241" t="s">
        <v>507</v>
      </c>
      <c r="J284" s="233"/>
      <c r="K284" s="228"/>
      <c r="L284" s="228"/>
      <c r="M284" s="228"/>
      <c r="N284" s="233"/>
      <c r="O284" s="227"/>
      <c r="P284" s="228"/>
      <c r="Q284" s="228"/>
      <c r="R284" s="228"/>
      <c r="S284" s="228"/>
      <c r="T284" s="233"/>
      <c r="U284" s="233"/>
      <c r="V284" s="314"/>
      <c r="W284" s="227"/>
      <c r="X284" s="233"/>
      <c r="Y284" s="233"/>
      <c r="Z284" s="233"/>
      <c r="AA284" s="233"/>
      <c r="AB284" s="233"/>
      <c r="AC284" s="228"/>
      <c r="AD284" s="227"/>
      <c r="AE284" s="227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41"/>
      <c r="AX284" s="241"/>
      <c r="AY284" s="419"/>
    </row>
    <row r="285" spans="1:51" ht="23.45" customHeight="1">
      <c r="A285" s="133"/>
      <c r="B285" s="909"/>
      <c r="C285" s="227" t="s">
        <v>2709</v>
      </c>
      <c r="D285" s="228" t="s">
        <v>20173</v>
      </c>
      <c r="E285" s="228" t="s">
        <v>2950</v>
      </c>
      <c r="F285" s="227" t="s">
        <v>2709</v>
      </c>
      <c r="G285" s="233" t="s">
        <v>2709</v>
      </c>
      <c r="H285" s="233" t="s">
        <v>2709</v>
      </c>
      <c r="I285" s="233" t="s">
        <v>2709</v>
      </c>
      <c r="J285" s="233">
        <v>1</v>
      </c>
      <c r="K285" s="228">
        <v>14537</v>
      </c>
      <c r="L285" s="228">
        <v>144</v>
      </c>
      <c r="M285" s="228">
        <v>144</v>
      </c>
      <c r="N285" s="233" t="s">
        <v>176</v>
      </c>
      <c r="O285" s="227" t="s">
        <v>2951</v>
      </c>
      <c r="P285" s="228">
        <v>8027</v>
      </c>
      <c r="Q285" s="228">
        <v>12</v>
      </c>
      <c r="R285" s="228">
        <v>850</v>
      </c>
      <c r="S285" s="228">
        <v>850</v>
      </c>
      <c r="T285" s="233" t="s">
        <v>178</v>
      </c>
      <c r="U285" s="233" t="s">
        <v>466</v>
      </c>
      <c r="V285" s="314"/>
      <c r="W285" s="227">
        <v>1995</v>
      </c>
      <c r="X285" s="233"/>
      <c r="Y285" s="233"/>
      <c r="Z285" s="233"/>
      <c r="AA285" s="233"/>
      <c r="AB285" s="233"/>
      <c r="AC285" s="228">
        <v>1055</v>
      </c>
      <c r="AD285" s="227"/>
      <c r="AE285" s="227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41"/>
      <c r="AX285" s="241"/>
      <c r="AY285" s="241"/>
    </row>
    <row r="286" spans="1:51" ht="23.45" customHeight="1">
      <c r="A286" s="133"/>
      <c r="B286" s="909"/>
      <c r="C286" s="227" t="s">
        <v>2709</v>
      </c>
      <c r="D286" s="228" t="s">
        <v>20174</v>
      </c>
      <c r="E286" s="228" t="s">
        <v>2952</v>
      </c>
      <c r="F286" s="227" t="s">
        <v>2709</v>
      </c>
      <c r="G286" s="233" t="s">
        <v>10793</v>
      </c>
      <c r="H286" s="233" t="s">
        <v>2709</v>
      </c>
      <c r="I286" s="233" t="s">
        <v>2953</v>
      </c>
      <c r="J286" s="233">
        <v>1</v>
      </c>
      <c r="K286" s="228">
        <v>2700</v>
      </c>
      <c r="L286" s="228"/>
      <c r="M286" s="228"/>
      <c r="N286" s="233" t="s">
        <v>176</v>
      </c>
      <c r="O286" s="227" t="s">
        <v>2951</v>
      </c>
      <c r="P286" s="228">
        <v>2700</v>
      </c>
      <c r="Q286" s="228">
        <v>6</v>
      </c>
      <c r="R286" s="228">
        <v>90</v>
      </c>
      <c r="S286" s="228">
        <v>90</v>
      </c>
      <c r="T286" s="233" t="s">
        <v>465</v>
      </c>
      <c r="U286" s="233" t="s">
        <v>466</v>
      </c>
      <c r="V286" s="314"/>
      <c r="W286" s="227">
        <v>2000</v>
      </c>
      <c r="X286" s="233"/>
      <c r="Y286" s="233"/>
      <c r="Z286" s="233"/>
      <c r="AA286" s="233"/>
      <c r="AB286" s="233"/>
      <c r="AC286" s="228">
        <v>200</v>
      </c>
      <c r="AD286" s="227"/>
      <c r="AE286" s="227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41"/>
      <c r="AX286" s="241"/>
      <c r="AY286" s="241"/>
    </row>
    <row r="287" spans="1:51" ht="23.45" customHeight="1">
      <c r="A287" s="133"/>
      <c r="B287" s="909"/>
      <c r="C287" s="227" t="s">
        <v>2709</v>
      </c>
      <c r="D287" s="228" t="s">
        <v>20175</v>
      </c>
      <c r="E287" s="228" t="s">
        <v>2954</v>
      </c>
      <c r="F287" s="227" t="s">
        <v>2955</v>
      </c>
      <c r="G287" s="233" t="s">
        <v>10793</v>
      </c>
      <c r="H287" s="233" t="s">
        <v>2953</v>
      </c>
      <c r="I287" s="233" t="s">
        <v>2953</v>
      </c>
      <c r="J287" s="233"/>
      <c r="K287" s="228">
        <v>2590</v>
      </c>
      <c r="L287" s="228"/>
      <c r="M287" s="228"/>
      <c r="N287" s="233" t="s">
        <v>176</v>
      </c>
      <c r="O287" s="227" t="s">
        <v>177</v>
      </c>
      <c r="P287" s="228">
        <v>2590</v>
      </c>
      <c r="Q287" s="228">
        <v>4</v>
      </c>
      <c r="R287" s="228"/>
      <c r="S287" s="228"/>
      <c r="T287" s="233"/>
      <c r="U287" s="233"/>
      <c r="V287" s="314"/>
      <c r="W287" s="227">
        <v>2002</v>
      </c>
      <c r="X287" s="233"/>
      <c r="Y287" s="233"/>
      <c r="Z287" s="233"/>
      <c r="AA287" s="233"/>
      <c r="AB287" s="233"/>
      <c r="AC287" s="228"/>
      <c r="AD287" s="227"/>
      <c r="AE287" s="227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41"/>
      <c r="AX287" s="241"/>
      <c r="AY287" s="241"/>
    </row>
    <row r="288" spans="1:51" ht="23.45" customHeight="1">
      <c r="A288" s="133"/>
      <c r="B288" s="909"/>
      <c r="C288" s="227" t="s">
        <v>2709</v>
      </c>
      <c r="D288" s="228" t="s">
        <v>20176</v>
      </c>
      <c r="E288" s="228" t="s">
        <v>2956</v>
      </c>
      <c r="F288" s="227" t="s">
        <v>2709</v>
      </c>
      <c r="G288" s="233" t="s">
        <v>10793</v>
      </c>
      <c r="H288" s="233" t="s">
        <v>2953</v>
      </c>
      <c r="I288" s="233" t="s">
        <v>2953</v>
      </c>
      <c r="J288" s="233"/>
      <c r="K288" s="228">
        <v>3040</v>
      </c>
      <c r="L288" s="228"/>
      <c r="M288" s="228"/>
      <c r="N288" s="233" t="s">
        <v>176</v>
      </c>
      <c r="O288" s="227" t="s">
        <v>177</v>
      </c>
      <c r="P288" s="228">
        <v>3040</v>
      </c>
      <c r="Q288" s="228">
        <v>4</v>
      </c>
      <c r="R288" s="228"/>
      <c r="S288" s="228"/>
      <c r="T288" s="233"/>
      <c r="U288" s="233"/>
      <c r="V288" s="314"/>
      <c r="W288" s="227">
        <v>2002</v>
      </c>
      <c r="X288" s="233"/>
      <c r="Y288" s="233"/>
      <c r="Z288" s="233"/>
      <c r="AA288" s="233"/>
      <c r="AB288" s="233"/>
      <c r="AC288" s="228"/>
      <c r="AD288" s="227"/>
      <c r="AE288" s="227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41"/>
      <c r="AX288" s="241"/>
      <c r="AY288" s="241"/>
    </row>
    <row r="289" spans="1:52" ht="23.45" customHeight="1">
      <c r="A289" s="133"/>
      <c r="B289" s="909"/>
      <c r="C289" s="227" t="s">
        <v>2709</v>
      </c>
      <c r="D289" s="228" t="s">
        <v>20177</v>
      </c>
      <c r="E289" s="228" t="s">
        <v>2957</v>
      </c>
      <c r="F289" s="227" t="s">
        <v>2709</v>
      </c>
      <c r="G289" s="233" t="s">
        <v>10793</v>
      </c>
      <c r="H289" s="233" t="s">
        <v>2953</v>
      </c>
      <c r="I289" s="233" t="s">
        <v>2953</v>
      </c>
      <c r="J289" s="233"/>
      <c r="K289" s="228">
        <v>1908</v>
      </c>
      <c r="L289" s="228"/>
      <c r="M289" s="228"/>
      <c r="N289" s="233" t="s">
        <v>176</v>
      </c>
      <c r="O289" s="227" t="s">
        <v>177</v>
      </c>
      <c r="P289" s="228">
        <v>1908</v>
      </c>
      <c r="Q289" s="228">
        <v>3</v>
      </c>
      <c r="R289" s="228"/>
      <c r="S289" s="228"/>
      <c r="T289" s="233"/>
      <c r="U289" s="233"/>
      <c r="V289" s="314"/>
      <c r="W289" s="227">
        <v>1996</v>
      </c>
      <c r="X289" s="233"/>
      <c r="Y289" s="233"/>
      <c r="Z289" s="233"/>
      <c r="AA289" s="233"/>
      <c r="AB289" s="233"/>
      <c r="AC289" s="228"/>
      <c r="AD289" s="227"/>
      <c r="AE289" s="227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41"/>
      <c r="AX289" s="241"/>
      <c r="AY289" s="241"/>
    </row>
    <row r="290" spans="1:52" ht="23.45" customHeight="1">
      <c r="A290" s="133"/>
      <c r="B290" s="909"/>
      <c r="C290" s="227" t="s">
        <v>2709</v>
      </c>
      <c r="D290" s="228" t="s">
        <v>20178</v>
      </c>
      <c r="E290" s="228" t="s">
        <v>2958</v>
      </c>
      <c r="F290" s="227" t="s">
        <v>2709</v>
      </c>
      <c r="G290" s="233" t="s">
        <v>10793</v>
      </c>
      <c r="H290" s="233" t="s">
        <v>2953</v>
      </c>
      <c r="I290" s="233" t="s">
        <v>2953</v>
      </c>
      <c r="J290" s="233"/>
      <c r="K290" s="228">
        <v>2146</v>
      </c>
      <c r="L290" s="228"/>
      <c r="M290" s="228"/>
      <c r="N290" s="233" t="s">
        <v>176</v>
      </c>
      <c r="O290" s="227" t="s">
        <v>177</v>
      </c>
      <c r="P290" s="228">
        <v>2146</v>
      </c>
      <c r="Q290" s="228">
        <v>3</v>
      </c>
      <c r="R290" s="228"/>
      <c r="S290" s="228"/>
      <c r="T290" s="233"/>
      <c r="U290" s="233"/>
      <c r="V290" s="314"/>
      <c r="W290" s="227">
        <v>1998</v>
      </c>
      <c r="X290" s="233"/>
      <c r="Y290" s="233"/>
      <c r="Z290" s="233"/>
      <c r="AA290" s="233"/>
      <c r="AB290" s="233"/>
      <c r="AC290" s="228"/>
      <c r="AD290" s="227"/>
      <c r="AE290" s="227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41"/>
      <c r="AX290" s="241"/>
      <c r="AY290" s="241"/>
    </row>
    <row r="291" spans="1:52" ht="23.45" customHeight="1">
      <c r="A291" s="133"/>
      <c r="B291" s="909"/>
      <c r="C291" s="227" t="s">
        <v>2709</v>
      </c>
      <c r="D291" s="228" t="s">
        <v>20179</v>
      </c>
      <c r="E291" s="228" t="s">
        <v>2959</v>
      </c>
      <c r="F291" s="227" t="s">
        <v>2709</v>
      </c>
      <c r="G291" s="233" t="s">
        <v>10793</v>
      </c>
      <c r="H291" s="233" t="s">
        <v>2953</v>
      </c>
      <c r="I291" s="233" t="s">
        <v>2953</v>
      </c>
      <c r="J291" s="233"/>
      <c r="K291" s="228">
        <v>2045</v>
      </c>
      <c r="L291" s="228"/>
      <c r="M291" s="228"/>
      <c r="N291" s="233" t="s">
        <v>176</v>
      </c>
      <c r="O291" s="227" t="s">
        <v>177</v>
      </c>
      <c r="P291" s="228">
        <v>2045</v>
      </c>
      <c r="Q291" s="228">
        <v>3</v>
      </c>
      <c r="R291" s="228"/>
      <c r="S291" s="228"/>
      <c r="T291" s="233"/>
      <c r="U291" s="233"/>
      <c r="V291" s="314"/>
      <c r="W291" s="227">
        <v>2004</v>
      </c>
      <c r="X291" s="233"/>
      <c r="Y291" s="233"/>
      <c r="Z291" s="233"/>
      <c r="AA291" s="233"/>
      <c r="AB291" s="233"/>
      <c r="AC291" s="228"/>
      <c r="AD291" s="227"/>
      <c r="AE291" s="227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41"/>
      <c r="AX291" s="241"/>
      <c r="AY291" s="241"/>
    </row>
    <row r="292" spans="1:52" ht="23.45" customHeight="1">
      <c r="A292" s="133"/>
      <c r="B292" s="909"/>
      <c r="C292" s="227" t="s">
        <v>2709</v>
      </c>
      <c r="D292" s="228" t="s">
        <v>20180</v>
      </c>
      <c r="E292" s="228" t="s">
        <v>2960</v>
      </c>
      <c r="F292" s="227" t="s">
        <v>2709</v>
      </c>
      <c r="G292" s="233" t="s">
        <v>20181</v>
      </c>
      <c r="H292" s="233" t="s">
        <v>305</v>
      </c>
      <c r="I292" s="233" t="s">
        <v>2711</v>
      </c>
      <c r="J292" s="233">
        <v>2</v>
      </c>
      <c r="K292" s="228">
        <v>40719</v>
      </c>
      <c r="L292" s="228">
        <v>1643</v>
      </c>
      <c r="M292" s="228">
        <v>1643</v>
      </c>
      <c r="N292" s="233" t="s">
        <v>176</v>
      </c>
      <c r="O292" s="227" t="s">
        <v>1979</v>
      </c>
      <c r="P292" s="228">
        <v>2590</v>
      </c>
      <c r="Q292" s="228">
        <v>3</v>
      </c>
      <c r="R292" s="228"/>
      <c r="S292" s="228"/>
      <c r="T292" s="233"/>
      <c r="U292" s="233"/>
      <c r="V292" s="314"/>
      <c r="W292" s="227">
        <v>2010</v>
      </c>
      <c r="X292" s="233"/>
      <c r="Y292" s="233"/>
      <c r="Z292" s="233"/>
      <c r="AA292" s="233"/>
      <c r="AB292" s="233"/>
      <c r="AC292" s="228">
        <v>112950</v>
      </c>
      <c r="AD292" s="227"/>
      <c r="AE292" s="227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41"/>
      <c r="AX292" s="241"/>
      <c r="AY292" s="241" t="s">
        <v>2961</v>
      </c>
    </row>
    <row r="293" spans="1:52" ht="23.45" customHeight="1">
      <c r="A293" s="133"/>
      <c r="B293" s="909"/>
      <c r="C293" s="227" t="s">
        <v>2709</v>
      </c>
      <c r="D293" s="228" t="s">
        <v>20182</v>
      </c>
      <c r="E293" s="228" t="s">
        <v>2962</v>
      </c>
      <c r="F293" s="227" t="s">
        <v>2709</v>
      </c>
      <c r="G293" s="233" t="s">
        <v>10757</v>
      </c>
      <c r="H293" s="233"/>
      <c r="I293" s="233" t="s">
        <v>2711</v>
      </c>
      <c r="J293" s="233"/>
      <c r="K293" s="228">
        <v>3050</v>
      </c>
      <c r="L293" s="228">
        <v>97.38</v>
      </c>
      <c r="M293" s="228">
        <v>147.91999999999999</v>
      </c>
      <c r="N293" s="233" t="s">
        <v>176</v>
      </c>
      <c r="O293" s="227" t="s">
        <v>1036</v>
      </c>
      <c r="P293" s="228">
        <v>2911</v>
      </c>
      <c r="Q293" s="228">
        <v>4</v>
      </c>
      <c r="R293" s="228">
        <v>0</v>
      </c>
      <c r="S293" s="228">
        <v>0</v>
      </c>
      <c r="T293" s="233"/>
      <c r="U293" s="233"/>
      <c r="V293" s="314"/>
      <c r="W293" s="227">
        <v>2011</v>
      </c>
      <c r="X293" s="233"/>
      <c r="Y293" s="233"/>
      <c r="Z293" s="233"/>
      <c r="AA293" s="233"/>
      <c r="AB293" s="233"/>
      <c r="AC293" s="228">
        <v>900</v>
      </c>
      <c r="AD293" s="227"/>
      <c r="AE293" s="227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41"/>
      <c r="AX293" s="241"/>
      <c r="AY293" s="241" t="s">
        <v>12686</v>
      </c>
    </row>
    <row r="294" spans="1:52" ht="23.45" customHeight="1">
      <c r="A294" s="133"/>
      <c r="B294" s="909"/>
      <c r="C294" s="227" t="s">
        <v>12874</v>
      </c>
      <c r="D294" s="228" t="s">
        <v>20183</v>
      </c>
      <c r="E294" s="228" t="s">
        <v>20184</v>
      </c>
      <c r="F294" s="227" t="s">
        <v>2709</v>
      </c>
      <c r="G294" s="233" t="s">
        <v>2709</v>
      </c>
      <c r="H294" s="233" t="s">
        <v>2709</v>
      </c>
      <c r="I294" s="233" t="s">
        <v>2709</v>
      </c>
      <c r="J294" s="233"/>
      <c r="K294" s="228">
        <v>2307</v>
      </c>
      <c r="L294" s="228"/>
      <c r="M294" s="228"/>
      <c r="N294" s="233" t="s">
        <v>176</v>
      </c>
      <c r="O294" s="227" t="s">
        <v>1036</v>
      </c>
      <c r="P294" s="228">
        <v>1260</v>
      </c>
      <c r="Q294" s="228">
        <v>2</v>
      </c>
      <c r="R294" s="228">
        <v>0</v>
      </c>
      <c r="S294" s="228"/>
      <c r="T294" s="233"/>
      <c r="U294" s="233"/>
      <c r="V294" s="314"/>
      <c r="W294" s="227">
        <v>2022</v>
      </c>
      <c r="X294" s="233"/>
      <c r="Y294" s="233"/>
      <c r="Z294" s="233"/>
      <c r="AA294" s="233"/>
      <c r="AB294" s="233"/>
      <c r="AC294" s="228"/>
      <c r="AD294" s="227"/>
      <c r="AE294" s="227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41"/>
      <c r="AX294" s="241"/>
      <c r="AY294" s="241"/>
      <c r="AZ294" s="1446" t="s">
        <v>19794</v>
      </c>
    </row>
    <row r="295" spans="1:52" ht="23.45" customHeight="1">
      <c r="A295" s="133"/>
      <c r="B295" s="909"/>
      <c r="C295" s="227" t="s">
        <v>2700</v>
      </c>
      <c r="D295" s="228" t="s">
        <v>20185</v>
      </c>
      <c r="E295" s="228" t="s">
        <v>16308</v>
      </c>
      <c r="F295" s="227" t="s">
        <v>2700</v>
      </c>
      <c r="G295" s="233" t="s">
        <v>20186</v>
      </c>
      <c r="H295" s="233"/>
      <c r="I295" s="233" t="s">
        <v>2705</v>
      </c>
      <c r="J295" s="233">
        <v>2</v>
      </c>
      <c r="K295" s="228">
        <v>2660</v>
      </c>
      <c r="L295" s="228">
        <v>212</v>
      </c>
      <c r="M295" s="228">
        <v>205</v>
      </c>
      <c r="N295" s="233" t="s">
        <v>176</v>
      </c>
      <c r="O295" s="227" t="s">
        <v>1036</v>
      </c>
      <c r="P295" s="228">
        <v>2660</v>
      </c>
      <c r="Q295" s="228">
        <v>4</v>
      </c>
      <c r="R295" s="228">
        <v>180</v>
      </c>
      <c r="S295" s="228">
        <v>180</v>
      </c>
      <c r="T295" s="233" t="s">
        <v>465</v>
      </c>
      <c r="U295" s="233" t="s">
        <v>332</v>
      </c>
      <c r="V295" s="314"/>
      <c r="W295" s="227">
        <v>2001</v>
      </c>
      <c r="X295" s="233">
        <v>1090</v>
      </c>
      <c r="Y295" s="233"/>
      <c r="Z295" s="233"/>
      <c r="AA295" s="233"/>
      <c r="AB295" s="233"/>
      <c r="AC295" s="228">
        <v>1090</v>
      </c>
      <c r="AD295" s="227"/>
      <c r="AE295" s="227"/>
      <c r="AF295" s="233"/>
      <c r="AG295" s="233"/>
      <c r="AH295" s="233">
        <v>6</v>
      </c>
      <c r="AI295" s="233">
        <v>500</v>
      </c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41"/>
      <c r="AX295" s="241"/>
      <c r="AY295" s="419"/>
    </row>
    <row r="296" spans="1:52" ht="23.45" customHeight="1">
      <c r="A296" s="133" t="s">
        <v>89</v>
      </c>
      <c r="B296" s="909"/>
      <c r="C296" s="227" t="s">
        <v>2700</v>
      </c>
      <c r="D296" s="228" t="s">
        <v>20187</v>
      </c>
      <c r="E296" s="228" t="s">
        <v>2945</v>
      </c>
      <c r="F296" s="227" t="s">
        <v>2700</v>
      </c>
      <c r="G296" s="233" t="s">
        <v>20186</v>
      </c>
      <c r="H296" s="233"/>
      <c r="I296" s="233" t="s">
        <v>2705</v>
      </c>
      <c r="J296" s="233">
        <v>4</v>
      </c>
      <c r="K296" s="228">
        <v>14410</v>
      </c>
      <c r="L296" s="228">
        <v>250</v>
      </c>
      <c r="M296" s="228">
        <v>250</v>
      </c>
      <c r="N296" s="233" t="s">
        <v>176</v>
      </c>
      <c r="O296" s="227" t="s">
        <v>1036</v>
      </c>
      <c r="P296" s="228">
        <v>11283</v>
      </c>
      <c r="Q296" s="228">
        <v>12</v>
      </c>
      <c r="R296" s="228">
        <v>50</v>
      </c>
      <c r="S296" s="228">
        <v>50</v>
      </c>
      <c r="T296" s="233"/>
      <c r="U296" s="233"/>
      <c r="V296" s="314"/>
      <c r="W296" s="227">
        <v>1995</v>
      </c>
      <c r="X296" s="233"/>
      <c r="Y296" s="233"/>
      <c r="Z296" s="233"/>
      <c r="AA296" s="233"/>
      <c r="AB296" s="233"/>
      <c r="AC296" s="228">
        <v>120</v>
      </c>
      <c r="AD296" s="227"/>
      <c r="AE296" s="227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41"/>
      <c r="AX296" s="241"/>
      <c r="AY296" s="241"/>
    </row>
    <row r="297" spans="1:52" ht="23.45" customHeight="1">
      <c r="A297" s="133">
        <v>3</v>
      </c>
      <c r="B297" s="909"/>
      <c r="C297" s="227" t="s">
        <v>2700</v>
      </c>
      <c r="D297" s="228" t="s">
        <v>20188</v>
      </c>
      <c r="E297" s="228" t="s">
        <v>2946</v>
      </c>
      <c r="F297" s="227" t="s">
        <v>2700</v>
      </c>
      <c r="G297" s="233" t="s">
        <v>20186</v>
      </c>
      <c r="H297" s="233"/>
      <c r="I297" s="233" t="s">
        <v>2705</v>
      </c>
      <c r="J297" s="233">
        <v>2</v>
      </c>
      <c r="K297" s="228">
        <v>3624</v>
      </c>
      <c r="L297" s="228">
        <v>68</v>
      </c>
      <c r="M297" s="228">
        <v>68</v>
      </c>
      <c r="N297" s="233" t="s">
        <v>176</v>
      </c>
      <c r="O297" s="227" t="s">
        <v>290</v>
      </c>
      <c r="P297" s="228">
        <v>1764</v>
      </c>
      <c r="Q297" s="228">
        <v>3</v>
      </c>
      <c r="R297" s="228">
        <v>50</v>
      </c>
      <c r="S297" s="228">
        <v>50</v>
      </c>
      <c r="T297" s="233"/>
      <c r="U297" s="233"/>
      <c r="V297" s="314"/>
      <c r="W297" s="227">
        <v>1997</v>
      </c>
      <c r="X297" s="233"/>
      <c r="Y297" s="233"/>
      <c r="Z297" s="233"/>
      <c r="AA297" s="233"/>
      <c r="AB297" s="233"/>
      <c r="AC297" s="228">
        <v>248</v>
      </c>
      <c r="AD297" s="227"/>
      <c r="AE297" s="227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41"/>
      <c r="AX297" s="241"/>
      <c r="AY297" s="241"/>
    </row>
    <row r="298" spans="1:52" ht="23.45" customHeight="1">
      <c r="A298" s="133">
        <v>4</v>
      </c>
      <c r="B298" s="909"/>
      <c r="C298" s="227" t="s">
        <v>2700</v>
      </c>
      <c r="D298" s="228" t="s">
        <v>20189</v>
      </c>
      <c r="E298" s="228" t="s">
        <v>2947</v>
      </c>
      <c r="F298" s="227" t="s">
        <v>2700</v>
      </c>
      <c r="G298" s="233" t="s">
        <v>20186</v>
      </c>
      <c r="H298" s="233"/>
      <c r="I298" s="233" t="s">
        <v>2705</v>
      </c>
      <c r="J298" s="233">
        <v>4</v>
      </c>
      <c r="K298" s="228">
        <v>1993</v>
      </c>
      <c r="L298" s="228">
        <v>68</v>
      </c>
      <c r="M298" s="228">
        <v>68</v>
      </c>
      <c r="N298" s="233" t="s">
        <v>176</v>
      </c>
      <c r="O298" s="227" t="s">
        <v>177</v>
      </c>
      <c r="P298" s="228">
        <v>1993</v>
      </c>
      <c r="Q298" s="228">
        <v>3</v>
      </c>
      <c r="R298" s="228"/>
      <c r="S298" s="228"/>
      <c r="T298" s="233"/>
      <c r="U298" s="233"/>
      <c r="V298" s="314"/>
      <c r="W298" s="227">
        <v>1998</v>
      </c>
      <c r="X298" s="233"/>
      <c r="Y298" s="233"/>
      <c r="Z298" s="233"/>
      <c r="AA298" s="233"/>
      <c r="AB298" s="233"/>
      <c r="AC298" s="228">
        <v>60</v>
      </c>
      <c r="AD298" s="227"/>
      <c r="AE298" s="227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41"/>
      <c r="AX298" s="241"/>
      <c r="AY298" s="241"/>
    </row>
    <row r="299" spans="1:52" ht="23.45" customHeight="1">
      <c r="A299" s="133">
        <v>5</v>
      </c>
      <c r="B299" s="909"/>
      <c r="C299" s="227" t="s">
        <v>2700</v>
      </c>
      <c r="D299" s="228" t="s">
        <v>20190</v>
      </c>
      <c r="E299" s="228" t="s">
        <v>2948</v>
      </c>
      <c r="F299" s="227" t="s">
        <v>2700</v>
      </c>
      <c r="G299" s="233" t="s">
        <v>20186</v>
      </c>
      <c r="H299" s="233"/>
      <c r="I299" s="233" t="s">
        <v>2705</v>
      </c>
      <c r="J299" s="233">
        <v>2</v>
      </c>
      <c r="K299" s="228">
        <v>3140</v>
      </c>
      <c r="L299" s="228">
        <v>35</v>
      </c>
      <c r="M299" s="228">
        <v>35</v>
      </c>
      <c r="N299" s="233" t="s">
        <v>176</v>
      </c>
      <c r="O299" s="227" t="s">
        <v>177</v>
      </c>
      <c r="P299" s="228">
        <v>1846</v>
      </c>
      <c r="Q299" s="228">
        <v>3</v>
      </c>
      <c r="R299" s="228"/>
      <c r="S299" s="228"/>
      <c r="T299" s="233"/>
      <c r="U299" s="233"/>
      <c r="V299" s="314"/>
      <c r="W299" s="227">
        <v>1985</v>
      </c>
      <c r="X299" s="233"/>
      <c r="Y299" s="233"/>
      <c r="Z299" s="233"/>
      <c r="AA299" s="233"/>
      <c r="AB299" s="233"/>
      <c r="AC299" s="228">
        <v>30</v>
      </c>
      <c r="AD299" s="227"/>
      <c r="AE299" s="227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41"/>
      <c r="AX299" s="241"/>
      <c r="AY299" s="241"/>
    </row>
    <row r="300" spans="1:52" ht="23.45" customHeight="1">
      <c r="A300" s="133" t="s">
        <v>150</v>
      </c>
      <c r="B300" s="909"/>
      <c r="C300" s="227" t="s">
        <v>2700</v>
      </c>
      <c r="D300" s="228" t="s">
        <v>20191</v>
      </c>
      <c r="E300" s="228" t="s">
        <v>2949</v>
      </c>
      <c r="F300" s="227" t="s">
        <v>2700</v>
      </c>
      <c r="G300" s="233" t="s">
        <v>20192</v>
      </c>
      <c r="H300" s="233"/>
      <c r="I300" s="233" t="s">
        <v>2705</v>
      </c>
      <c r="J300" s="233">
        <v>3</v>
      </c>
      <c r="K300" s="228">
        <v>10237</v>
      </c>
      <c r="L300" s="228">
        <v>24</v>
      </c>
      <c r="M300" s="228">
        <v>24</v>
      </c>
      <c r="N300" s="227" t="s">
        <v>1036</v>
      </c>
      <c r="O300" s="227" t="s">
        <v>1036</v>
      </c>
      <c r="P300" s="228">
        <v>4405</v>
      </c>
      <c r="Q300" s="228">
        <v>6</v>
      </c>
      <c r="R300" s="228">
        <v>400</v>
      </c>
      <c r="S300" s="228">
        <v>400</v>
      </c>
      <c r="T300" s="227">
        <v>2004</v>
      </c>
      <c r="U300" s="228">
        <v>300</v>
      </c>
      <c r="V300" s="314"/>
      <c r="W300" s="227">
        <v>2004</v>
      </c>
      <c r="X300" s="228">
        <v>300</v>
      </c>
      <c r="Y300" s="233"/>
      <c r="Z300" s="233"/>
      <c r="AA300" s="233"/>
      <c r="AB300" s="233"/>
      <c r="AC300" s="228">
        <v>300</v>
      </c>
      <c r="AD300" s="227"/>
      <c r="AE300" s="227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41"/>
      <c r="AX300" s="241"/>
      <c r="AY300" s="241"/>
    </row>
    <row r="301" spans="1:52" ht="23.45" customHeight="1">
      <c r="A301" s="133">
        <v>8</v>
      </c>
      <c r="B301" s="909"/>
      <c r="C301" s="227" t="s">
        <v>12627</v>
      </c>
      <c r="D301" s="228" t="s">
        <v>20193</v>
      </c>
      <c r="E301" s="244" t="s">
        <v>16310</v>
      </c>
      <c r="F301" s="241" t="s">
        <v>12627</v>
      </c>
      <c r="G301" s="233" t="s">
        <v>20194</v>
      </c>
      <c r="H301" s="233"/>
      <c r="I301" s="233" t="s">
        <v>12627</v>
      </c>
      <c r="J301" s="233">
        <v>1</v>
      </c>
      <c r="K301" s="228">
        <v>1444</v>
      </c>
      <c r="L301" s="228">
        <v>50</v>
      </c>
      <c r="M301" s="228">
        <v>50</v>
      </c>
      <c r="N301" s="233" t="s">
        <v>2056</v>
      </c>
      <c r="O301" s="241" t="s">
        <v>1978</v>
      </c>
      <c r="P301" s="244">
        <v>1440</v>
      </c>
      <c r="Q301" s="244">
        <v>2</v>
      </c>
      <c r="R301" s="228"/>
      <c r="S301" s="228"/>
      <c r="T301" s="233"/>
      <c r="U301" s="233"/>
      <c r="V301" s="314"/>
      <c r="W301" s="227">
        <v>2009</v>
      </c>
      <c r="X301" s="233"/>
      <c r="Y301" s="233"/>
      <c r="Z301" s="233"/>
      <c r="AA301" s="233"/>
      <c r="AB301" s="233"/>
      <c r="AC301" s="228"/>
      <c r="AD301" s="227"/>
      <c r="AE301" s="227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41"/>
      <c r="AX301" s="241"/>
      <c r="AY301" s="419"/>
    </row>
    <row r="302" spans="1:52" ht="23.45" customHeight="1">
      <c r="A302" s="133">
        <v>9</v>
      </c>
      <c r="B302" s="909"/>
      <c r="C302" s="227" t="s">
        <v>2764</v>
      </c>
      <c r="D302" s="228" t="s">
        <v>20195</v>
      </c>
      <c r="E302" s="228" t="s">
        <v>2967</v>
      </c>
      <c r="F302" s="227" t="s">
        <v>2764</v>
      </c>
      <c r="G302" s="233" t="s">
        <v>3006</v>
      </c>
      <c r="H302" s="233" t="s">
        <v>10799</v>
      </c>
      <c r="I302" s="233" t="s">
        <v>2764</v>
      </c>
      <c r="J302" s="233">
        <v>2</v>
      </c>
      <c r="K302" s="228">
        <v>2056</v>
      </c>
      <c r="L302" s="228"/>
      <c r="M302" s="228"/>
      <c r="N302" s="233" t="s">
        <v>176</v>
      </c>
      <c r="O302" s="227" t="s">
        <v>290</v>
      </c>
      <c r="P302" s="228">
        <v>1276</v>
      </c>
      <c r="Q302" s="228">
        <v>2</v>
      </c>
      <c r="R302" s="228"/>
      <c r="S302" s="228"/>
      <c r="T302" s="233"/>
      <c r="U302" s="233"/>
      <c r="V302" s="314"/>
      <c r="W302" s="227">
        <v>2000</v>
      </c>
      <c r="X302" s="233"/>
      <c r="Y302" s="233"/>
      <c r="Z302" s="233"/>
      <c r="AA302" s="233"/>
      <c r="AB302" s="233"/>
      <c r="AC302" s="228">
        <v>180</v>
      </c>
      <c r="AD302" s="227"/>
      <c r="AE302" s="227"/>
      <c r="AF302" s="233"/>
      <c r="AG302" s="233"/>
      <c r="AH302" s="233">
        <v>6</v>
      </c>
      <c r="AI302" s="233">
        <v>450</v>
      </c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41"/>
      <c r="AX302" s="241"/>
      <c r="AY302" s="241"/>
    </row>
    <row r="303" spans="1:52" ht="23.45" customHeight="1">
      <c r="A303" s="133">
        <v>10</v>
      </c>
      <c r="B303" s="909"/>
      <c r="C303" s="227" t="s">
        <v>2764</v>
      </c>
      <c r="D303" s="228" t="s">
        <v>20196</v>
      </c>
      <c r="E303" s="228" t="s">
        <v>3009</v>
      </c>
      <c r="F303" s="227" t="s">
        <v>2764</v>
      </c>
      <c r="G303" s="233"/>
      <c r="H303" s="233" t="s">
        <v>2764</v>
      </c>
      <c r="I303" s="233" t="s">
        <v>2766</v>
      </c>
      <c r="J303" s="233">
        <v>3</v>
      </c>
      <c r="K303" s="228">
        <v>3564</v>
      </c>
      <c r="L303" s="228"/>
      <c r="M303" s="228"/>
      <c r="N303" s="233"/>
      <c r="O303" s="227" t="s">
        <v>290</v>
      </c>
      <c r="P303" s="228">
        <v>3564</v>
      </c>
      <c r="Q303" s="228">
        <v>6</v>
      </c>
      <c r="R303" s="228"/>
      <c r="S303" s="228"/>
      <c r="T303" s="233"/>
      <c r="U303" s="233"/>
      <c r="V303" s="314"/>
      <c r="W303" s="227">
        <v>2008</v>
      </c>
      <c r="X303" s="233"/>
      <c r="Y303" s="233"/>
      <c r="Z303" s="233"/>
      <c r="AA303" s="233"/>
      <c r="AB303" s="233"/>
      <c r="AC303" s="228"/>
      <c r="AD303" s="227"/>
      <c r="AE303" s="227"/>
      <c r="AF303" s="233"/>
      <c r="AG303" s="233"/>
      <c r="AH303" s="233">
        <v>12</v>
      </c>
      <c r="AI303" s="233"/>
      <c r="AJ303" s="233"/>
      <c r="AK303" s="233" t="s">
        <v>3008</v>
      </c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41"/>
      <c r="AX303" s="241"/>
      <c r="AY303" s="241"/>
    </row>
    <row r="304" spans="1:52" ht="23.45" customHeight="1">
      <c r="A304" s="133">
        <v>11</v>
      </c>
      <c r="B304" s="909"/>
      <c r="C304" s="227" t="s">
        <v>2764</v>
      </c>
      <c r="D304" s="228" t="s">
        <v>20197</v>
      </c>
      <c r="E304" s="228" t="s">
        <v>3011</v>
      </c>
      <c r="F304" s="227" t="s">
        <v>2764</v>
      </c>
      <c r="G304" s="233"/>
      <c r="H304" s="241" t="s">
        <v>3010</v>
      </c>
      <c r="I304" s="241" t="s">
        <v>2766</v>
      </c>
      <c r="J304" s="233">
        <v>1</v>
      </c>
      <c r="K304" s="228">
        <v>950</v>
      </c>
      <c r="L304" s="228"/>
      <c r="M304" s="228"/>
      <c r="N304" s="233"/>
      <c r="O304" s="227" t="s">
        <v>290</v>
      </c>
      <c r="P304" s="228">
        <v>950</v>
      </c>
      <c r="Q304" s="228">
        <v>2</v>
      </c>
      <c r="R304" s="228"/>
      <c r="S304" s="228"/>
      <c r="T304" s="233"/>
      <c r="U304" s="233"/>
      <c r="V304" s="314"/>
      <c r="W304" s="227">
        <v>2004</v>
      </c>
      <c r="X304" s="233"/>
      <c r="Y304" s="233"/>
      <c r="Z304" s="233"/>
      <c r="AA304" s="233"/>
      <c r="AB304" s="233"/>
      <c r="AC304" s="228"/>
      <c r="AD304" s="227"/>
      <c r="AE304" s="227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41"/>
      <c r="AX304" s="241"/>
      <c r="AY304" s="526"/>
    </row>
    <row r="305" spans="1:51" ht="23.45" customHeight="1">
      <c r="A305" s="133">
        <v>13</v>
      </c>
      <c r="B305" s="909"/>
      <c r="C305" s="227" t="s">
        <v>2764</v>
      </c>
      <c r="D305" s="228" t="s">
        <v>20198</v>
      </c>
      <c r="E305" s="228" t="s">
        <v>3012</v>
      </c>
      <c r="F305" s="227" t="s">
        <v>2764</v>
      </c>
      <c r="G305" s="233"/>
      <c r="H305" s="233" t="s">
        <v>2764</v>
      </c>
      <c r="I305" s="233" t="s">
        <v>2766</v>
      </c>
      <c r="J305" s="233"/>
      <c r="K305" s="228">
        <v>1300</v>
      </c>
      <c r="L305" s="228"/>
      <c r="M305" s="228"/>
      <c r="N305" s="233"/>
      <c r="O305" s="227" t="s">
        <v>290</v>
      </c>
      <c r="P305" s="228">
        <v>1300</v>
      </c>
      <c r="Q305" s="228">
        <v>4</v>
      </c>
      <c r="R305" s="228"/>
      <c r="S305" s="228"/>
      <c r="T305" s="233"/>
      <c r="U305" s="233"/>
      <c r="V305" s="314"/>
      <c r="W305" s="227">
        <v>2009</v>
      </c>
      <c r="X305" s="233"/>
      <c r="Y305" s="233"/>
      <c r="Z305" s="233"/>
      <c r="AA305" s="233"/>
      <c r="AB305" s="233"/>
      <c r="AC305" s="228"/>
      <c r="AD305" s="227"/>
      <c r="AE305" s="227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41"/>
      <c r="AX305" s="241"/>
      <c r="AY305" s="241"/>
    </row>
    <row r="306" spans="1:51" ht="23.45" customHeight="1">
      <c r="A306" s="133">
        <v>15</v>
      </c>
      <c r="B306" s="909"/>
      <c r="C306" s="227" t="s">
        <v>2764</v>
      </c>
      <c r="D306" s="228" t="s">
        <v>19817</v>
      </c>
      <c r="E306" s="228" t="s">
        <v>3013</v>
      </c>
      <c r="F306" s="227" t="s">
        <v>2764</v>
      </c>
      <c r="G306" s="233"/>
      <c r="H306" s="233"/>
      <c r="I306" s="233" t="s">
        <v>2764</v>
      </c>
      <c r="J306" s="233"/>
      <c r="K306" s="228">
        <v>802</v>
      </c>
      <c r="L306" s="228"/>
      <c r="M306" s="228"/>
      <c r="N306" s="233"/>
      <c r="O306" s="227" t="s">
        <v>290</v>
      </c>
      <c r="P306" s="228">
        <v>802</v>
      </c>
      <c r="Q306" s="228">
        <v>1</v>
      </c>
      <c r="R306" s="228"/>
      <c r="S306" s="228"/>
      <c r="T306" s="233"/>
      <c r="U306" s="233"/>
      <c r="V306" s="314"/>
      <c r="W306" s="227" t="s">
        <v>914</v>
      </c>
      <c r="X306" s="233"/>
      <c r="Y306" s="233"/>
      <c r="Z306" s="233"/>
      <c r="AA306" s="233"/>
      <c r="AB306" s="233"/>
      <c r="AC306" s="228">
        <v>774</v>
      </c>
      <c r="AD306" s="227"/>
      <c r="AE306" s="227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41"/>
      <c r="AX306" s="241"/>
      <c r="AY306" s="241"/>
    </row>
    <row r="307" spans="1:51" ht="23.45" customHeight="1">
      <c r="A307" s="133">
        <v>17</v>
      </c>
      <c r="B307" s="909"/>
      <c r="C307" s="227" t="s">
        <v>2764</v>
      </c>
      <c r="D307" s="228" t="s">
        <v>20199</v>
      </c>
      <c r="E307" s="228" t="s">
        <v>17640</v>
      </c>
      <c r="F307" s="227" t="s">
        <v>2764</v>
      </c>
      <c r="G307" s="233"/>
      <c r="H307" s="233"/>
      <c r="I307" s="233" t="s">
        <v>8417</v>
      </c>
      <c r="J307" s="233"/>
      <c r="K307" s="228">
        <v>1024</v>
      </c>
      <c r="L307" s="228"/>
      <c r="M307" s="228"/>
      <c r="N307" s="233"/>
      <c r="O307" s="227" t="s">
        <v>469</v>
      </c>
      <c r="P307" s="228">
        <v>1024</v>
      </c>
      <c r="Q307" s="228">
        <v>2</v>
      </c>
      <c r="R307" s="228"/>
      <c r="S307" s="228"/>
      <c r="T307" s="233"/>
      <c r="U307" s="233"/>
      <c r="V307" s="314"/>
      <c r="W307" s="227">
        <v>2006</v>
      </c>
      <c r="X307" s="233"/>
      <c r="Y307" s="233"/>
      <c r="Z307" s="233"/>
      <c r="AA307" s="233"/>
      <c r="AB307" s="233"/>
      <c r="AC307" s="228"/>
      <c r="AD307" s="227"/>
      <c r="AE307" s="227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41"/>
      <c r="AX307" s="241"/>
      <c r="AY307" s="241"/>
    </row>
    <row r="308" spans="1:51" ht="23.45" customHeight="1">
      <c r="A308" s="133">
        <v>18</v>
      </c>
      <c r="B308" s="909"/>
      <c r="C308" s="227" t="s">
        <v>2764</v>
      </c>
      <c r="D308" s="228" t="s">
        <v>20199</v>
      </c>
      <c r="E308" s="228" t="s">
        <v>8418</v>
      </c>
      <c r="F308" s="227" t="s">
        <v>2764</v>
      </c>
      <c r="G308" s="233"/>
      <c r="H308" s="233"/>
      <c r="I308" s="233" t="s">
        <v>2764</v>
      </c>
      <c r="J308" s="233"/>
      <c r="K308" s="228">
        <v>915</v>
      </c>
      <c r="L308" s="228"/>
      <c r="M308" s="228"/>
      <c r="N308" s="233"/>
      <c r="O308" s="227" t="s">
        <v>290</v>
      </c>
      <c r="P308" s="228">
        <v>915</v>
      </c>
      <c r="Q308" s="228">
        <v>1</v>
      </c>
      <c r="R308" s="228"/>
      <c r="S308" s="228"/>
      <c r="T308" s="233"/>
      <c r="U308" s="233"/>
      <c r="V308" s="314"/>
      <c r="W308" s="227">
        <v>2017</v>
      </c>
      <c r="X308" s="233"/>
      <c r="Y308" s="233"/>
      <c r="Z308" s="233"/>
      <c r="AA308" s="233"/>
      <c r="AB308" s="233"/>
      <c r="AC308" s="228"/>
      <c r="AD308" s="227"/>
      <c r="AE308" s="227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41"/>
      <c r="AX308" s="241"/>
      <c r="AY308" s="241"/>
    </row>
    <row r="309" spans="1:51" ht="23.45" customHeight="1">
      <c r="A309" s="133"/>
      <c r="B309" s="909"/>
      <c r="C309" s="227" t="s">
        <v>2764</v>
      </c>
      <c r="D309" s="228" t="s">
        <v>20196</v>
      </c>
      <c r="E309" s="228" t="s">
        <v>17641</v>
      </c>
      <c r="F309" s="227" t="s">
        <v>2764</v>
      </c>
      <c r="G309" s="233"/>
      <c r="H309" s="233"/>
      <c r="I309" s="233" t="s">
        <v>2764</v>
      </c>
      <c r="J309" s="233"/>
      <c r="K309" s="228">
        <v>2560</v>
      </c>
      <c r="L309" s="228"/>
      <c r="M309" s="228"/>
      <c r="N309" s="233"/>
      <c r="O309" s="227" t="s">
        <v>290</v>
      </c>
      <c r="P309" s="228">
        <v>2560</v>
      </c>
      <c r="Q309" s="228">
        <v>4</v>
      </c>
      <c r="R309" s="228"/>
      <c r="S309" s="228"/>
      <c r="T309" s="233"/>
      <c r="U309" s="233"/>
      <c r="V309" s="314"/>
      <c r="W309" s="227">
        <v>2002</v>
      </c>
      <c r="X309" s="233"/>
      <c r="Y309" s="233"/>
      <c r="Z309" s="233"/>
      <c r="AA309" s="233"/>
      <c r="AB309" s="233"/>
      <c r="AC309" s="228"/>
      <c r="AD309" s="227"/>
      <c r="AE309" s="227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41"/>
      <c r="AX309" s="241"/>
      <c r="AY309" s="241"/>
    </row>
    <row r="310" spans="1:51" ht="23.45" customHeight="1">
      <c r="A310" s="133"/>
      <c r="B310" s="909"/>
      <c r="C310" s="227" t="s">
        <v>2764</v>
      </c>
      <c r="D310" s="228" t="s">
        <v>20200</v>
      </c>
      <c r="E310" s="228" t="s">
        <v>8419</v>
      </c>
      <c r="F310" s="227" t="s">
        <v>2764</v>
      </c>
      <c r="G310" s="233"/>
      <c r="H310" s="233"/>
      <c r="I310" s="233" t="s">
        <v>2766</v>
      </c>
      <c r="J310" s="233"/>
      <c r="K310" s="228">
        <v>666</v>
      </c>
      <c r="L310" s="228"/>
      <c r="M310" s="228"/>
      <c r="N310" s="233"/>
      <c r="O310" s="227" t="s">
        <v>147</v>
      </c>
      <c r="P310" s="228">
        <v>666</v>
      </c>
      <c r="Q310" s="228">
        <v>1</v>
      </c>
      <c r="R310" s="228"/>
      <c r="S310" s="228"/>
      <c r="T310" s="233"/>
      <c r="U310" s="233"/>
      <c r="V310" s="314"/>
      <c r="W310" s="227">
        <v>2017</v>
      </c>
      <c r="X310" s="233"/>
      <c r="Y310" s="233"/>
      <c r="Z310" s="233"/>
      <c r="AA310" s="233"/>
      <c r="AB310" s="233"/>
      <c r="AC310" s="228"/>
      <c r="AD310" s="227"/>
      <c r="AE310" s="227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41"/>
      <c r="AX310" s="241"/>
      <c r="AY310" s="241"/>
    </row>
    <row r="311" spans="1:51" ht="23.45" customHeight="1">
      <c r="A311" s="133"/>
      <c r="B311" s="909"/>
      <c r="C311" s="227" t="s">
        <v>2764</v>
      </c>
      <c r="D311" s="228" t="s">
        <v>19808</v>
      </c>
      <c r="E311" s="228" t="s">
        <v>17625</v>
      </c>
      <c r="F311" s="227" t="s">
        <v>2764</v>
      </c>
      <c r="G311" s="233"/>
      <c r="H311" s="233"/>
      <c r="I311" s="233" t="s">
        <v>2766</v>
      </c>
      <c r="J311" s="233"/>
      <c r="K311" s="228">
        <v>1368</v>
      </c>
      <c r="L311" s="228"/>
      <c r="M311" s="228"/>
      <c r="N311" s="233"/>
      <c r="O311" s="227" t="s">
        <v>290</v>
      </c>
      <c r="P311" s="228">
        <v>1368</v>
      </c>
      <c r="Q311" s="228">
        <v>2</v>
      </c>
      <c r="R311" s="228"/>
      <c r="S311" s="228"/>
      <c r="T311" s="233"/>
      <c r="U311" s="233"/>
      <c r="V311" s="314"/>
      <c r="W311" s="227">
        <v>2016</v>
      </c>
      <c r="X311" s="233"/>
      <c r="Y311" s="233"/>
      <c r="Z311" s="233"/>
      <c r="AA311" s="233"/>
      <c r="AB311" s="233"/>
      <c r="AC311" s="228"/>
      <c r="AD311" s="227"/>
      <c r="AE311" s="227"/>
      <c r="AF311" s="233"/>
      <c r="AG311" s="233"/>
      <c r="AH311" s="233"/>
      <c r="AI311" s="227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41"/>
      <c r="AX311" s="241"/>
      <c r="AY311" s="241"/>
    </row>
    <row r="312" spans="1:51" ht="23.45" customHeight="1">
      <c r="A312" s="133"/>
      <c r="B312" s="909"/>
      <c r="C312" s="227" t="s">
        <v>2764</v>
      </c>
      <c r="D312" s="228" t="s">
        <v>20201</v>
      </c>
      <c r="E312" s="228" t="s">
        <v>9806</v>
      </c>
      <c r="F312" s="227" t="s">
        <v>2764</v>
      </c>
      <c r="G312" s="233"/>
      <c r="H312" s="233"/>
      <c r="I312" s="233" t="s">
        <v>2766</v>
      </c>
      <c r="J312" s="233"/>
      <c r="K312" s="228">
        <v>2800</v>
      </c>
      <c r="L312" s="228"/>
      <c r="M312" s="228"/>
      <c r="N312" s="233"/>
      <c r="O312" s="227" t="s">
        <v>17626</v>
      </c>
      <c r="P312" s="228">
        <v>2800</v>
      </c>
      <c r="Q312" s="228">
        <v>4</v>
      </c>
      <c r="R312" s="228"/>
      <c r="S312" s="228"/>
      <c r="T312" s="233"/>
      <c r="U312" s="233"/>
      <c r="V312" s="314"/>
      <c r="W312" s="227">
        <v>2015</v>
      </c>
      <c r="X312" s="233"/>
      <c r="Y312" s="233"/>
      <c r="Z312" s="233"/>
      <c r="AA312" s="233"/>
      <c r="AB312" s="233"/>
      <c r="AC312" s="228"/>
      <c r="AD312" s="227"/>
      <c r="AE312" s="227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41"/>
      <c r="AX312" s="241"/>
      <c r="AY312" s="241"/>
    </row>
    <row r="313" spans="1:51" ht="23.45" customHeight="1">
      <c r="A313" s="133"/>
      <c r="B313" s="909"/>
      <c r="C313" s="227" t="s">
        <v>2764</v>
      </c>
      <c r="D313" s="228" t="s">
        <v>20202</v>
      </c>
      <c r="E313" s="228" t="s">
        <v>9807</v>
      </c>
      <c r="F313" s="227" t="s">
        <v>2764</v>
      </c>
      <c r="G313" s="233"/>
      <c r="H313" s="233"/>
      <c r="I313" s="233" t="s">
        <v>2766</v>
      </c>
      <c r="J313" s="233"/>
      <c r="K313" s="228">
        <v>1400</v>
      </c>
      <c r="L313" s="228"/>
      <c r="M313" s="228"/>
      <c r="N313" s="233"/>
      <c r="O313" s="227" t="s">
        <v>469</v>
      </c>
      <c r="P313" s="228">
        <v>1400</v>
      </c>
      <c r="Q313" s="228">
        <v>2</v>
      </c>
      <c r="R313" s="228"/>
      <c r="S313" s="228"/>
      <c r="T313" s="233"/>
      <c r="U313" s="233"/>
      <c r="V313" s="314"/>
      <c r="W313" s="227">
        <v>2006</v>
      </c>
      <c r="X313" s="233"/>
      <c r="Y313" s="233"/>
      <c r="Z313" s="233"/>
      <c r="AA313" s="233"/>
      <c r="AB313" s="233"/>
      <c r="AC313" s="228"/>
      <c r="AD313" s="227"/>
      <c r="AE313" s="227"/>
      <c r="AF313" s="233"/>
      <c r="AG313" s="233"/>
      <c r="AH313" s="233"/>
      <c r="AI313" s="227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41"/>
      <c r="AX313" s="241"/>
      <c r="AY313" s="526"/>
    </row>
    <row r="314" spans="1:51" ht="23.45" customHeight="1">
      <c r="A314" s="133"/>
      <c r="B314" s="909"/>
      <c r="C314" s="227" t="s">
        <v>2764</v>
      </c>
      <c r="D314" s="228" t="s">
        <v>20203</v>
      </c>
      <c r="E314" s="228" t="s">
        <v>9808</v>
      </c>
      <c r="F314" s="227" t="s">
        <v>2764</v>
      </c>
      <c r="G314" s="233"/>
      <c r="H314" s="233"/>
      <c r="I314" s="233" t="s">
        <v>2766</v>
      </c>
      <c r="J314" s="233"/>
      <c r="K314" s="228">
        <v>640</v>
      </c>
      <c r="L314" s="228"/>
      <c r="M314" s="228"/>
      <c r="N314" s="233"/>
      <c r="O314" s="227" t="s">
        <v>469</v>
      </c>
      <c r="P314" s="228">
        <v>640</v>
      </c>
      <c r="Q314" s="228">
        <v>1</v>
      </c>
      <c r="R314" s="228"/>
      <c r="S314" s="228"/>
      <c r="T314" s="233"/>
      <c r="U314" s="233"/>
      <c r="V314" s="314"/>
      <c r="W314" s="227">
        <v>2004</v>
      </c>
      <c r="X314" s="233"/>
      <c r="Y314" s="233"/>
      <c r="Z314" s="233"/>
      <c r="AA314" s="233"/>
      <c r="AB314" s="233"/>
      <c r="AC314" s="228"/>
      <c r="AD314" s="227"/>
      <c r="AE314" s="227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41"/>
      <c r="AX314" s="241"/>
      <c r="AY314" s="241"/>
    </row>
    <row r="315" spans="1:51" ht="23.45" customHeight="1">
      <c r="A315" s="133"/>
      <c r="B315" s="909"/>
      <c r="C315" s="227" t="s">
        <v>2764</v>
      </c>
      <c r="D315" s="228" t="s">
        <v>20204</v>
      </c>
      <c r="E315" s="228" t="s">
        <v>9797</v>
      </c>
      <c r="F315" s="227" t="s">
        <v>2764</v>
      </c>
      <c r="G315" s="233"/>
      <c r="H315" s="233"/>
      <c r="I315" s="233" t="s">
        <v>2766</v>
      </c>
      <c r="J315" s="233"/>
      <c r="K315" s="228">
        <v>1800</v>
      </c>
      <c r="L315" s="228"/>
      <c r="M315" s="228"/>
      <c r="N315" s="233"/>
      <c r="O315" s="227" t="s">
        <v>469</v>
      </c>
      <c r="P315" s="228">
        <v>1800</v>
      </c>
      <c r="Q315" s="228">
        <v>3</v>
      </c>
      <c r="R315" s="228"/>
      <c r="S315" s="228"/>
      <c r="T315" s="233"/>
      <c r="U315" s="233"/>
      <c r="V315" s="314"/>
      <c r="W315" s="227">
        <v>2013</v>
      </c>
      <c r="X315" s="233"/>
      <c r="Y315" s="233"/>
      <c r="Z315" s="233"/>
      <c r="AA315" s="233"/>
      <c r="AB315" s="233"/>
      <c r="AC315" s="228"/>
      <c r="AD315" s="227"/>
      <c r="AE315" s="227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41"/>
      <c r="AX315" s="241"/>
      <c r="AY315" s="241"/>
    </row>
    <row r="316" spans="1:51" ht="23.45" customHeight="1">
      <c r="A316" s="133"/>
      <c r="B316" s="909"/>
      <c r="C316" s="227" t="s">
        <v>2764</v>
      </c>
      <c r="D316" s="228" t="s">
        <v>19809</v>
      </c>
      <c r="E316" s="228" t="s">
        <v>16311</v>
      </c>
      <c r="F316" s="233" t="s">
        <v>2764</v>
      </c>
      <c r="G316" s="233"/>
      <c r="H316" s="233"/>
      <c r="I316" s="233" t="s">
        <v>12635</v>
      </c>
      <c r="J316" s="233"/>
      <c r="K316" s="228">
        <v>5600</v>
      </c>
      <c r="L316" s="228"/>
      <c r="M316" s="228"/>
      <c r="N316" s="233"/>
      <c r="O316" s="227" t="s">
        <v>12687</v>
      </c>
      <c r="P316" s="228">
        <v>5600</v>
      </c>
      <c r="Q316" s="228">
        <v>8</v>
      </c>
      <c r="R316" s="228"/>
      <c r="S316" s="228"/>
      <c r="T316" s="233"/>
      <c r="U316" s="233"/>
      <c r="V316" s="314"/>
      <c r="W316" s="227">
        <v>2014</v>
      </c>
      <c r="X316" s="233"/>
      <c r="Y316" s="233"/>
      <c r="Z316" s="233"/>
      <c r="AA316" s="233"/>
      <c r="AB316" s="233"/>
      <c r="AC316" s="228"/>
      <c r="AD316" s="227"/>
      <c r="AE316" s="227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41"/>
      <c r="AX316" s="241"/>
      <c r="AY316" s="241"/>
    </row>
    <row r="317" spans="1:51" ht="23.45" customHeight="1">
      <c r="A317" s="133"/>
      <c r="B317" s="909"/>
      <c r="C317" s="227" t="s">
        <v>2764</v>
      </c>
      <c r="D317" s="228" t="s">
        <v>20205</v>
      </c>
      <c r="E317" s="292" t="s">
        <v>17642</v>
      </c>
      <c r="F317" s="233" t="s">
        <v>2764</v>
      </c>
      <c r="G317" s="233"/>
      <c r="H317" s="233"/>
      <c r="I317" s="241" t="s">
        <v>12633</v>
      </c>
      <c r="J317" s="233"/>
      <c r="K317" s="500">
        <v>1252</v>
      </c>
      <c r="L317" s="228"/>
      <c r="M317" s="228"/>
      <c r="N317" s="233"/>
      <c r="O317" s="290" t="s">
        <v>16313</v>
      </c>
      <c r="P317" s="500">
        <v>1252</v>
      </c>
      <c r="Q317" s="228">
        <v>2</v>
      </c>
      <c r="R317" s="228"/>
      <c r="S317" s="228"/>
      <c r="T317" s="233"/>
      <c r="U317" s="233"/>
      <c r="V317" s="314"/>
      <c r="W317" s="227">
        <v>2017</v>
      </c>
      <c r="X317" s="233"/>
      <c r="Y317" s="233"/>
      <c r="Z317" s="233"/>
      <c r="AA317" s="233"/>
      <c r="AB317" s="233"/>
      <c r="AC317" s="228"/>
      <c r="AD317" s="227"/>
      <c r="AE317" s="227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41"/>
      <c r="AX317" s="241"/>
      <c r="AY317" s="241"/>
    </row>
    <row r="318" spans="1:51" ht="23.45" customHeight="1">
      <c r="A318" s="133"/>
      <c r="B318" s="909"/>
      <c r="C318" s="227" t="s">
        <v>2764</v>
      </c>
      <c r="D318" s="228" t="s">
        <v>20206</v>
      </c>
      <c r="E318" s="228" t="s">
        <v>12688</v>
      </c>
      <c r="F318" s="233" t="s">
        <v>2764</v>
      </c>
      <c r="G318" s="233"/>
      <c r="H318" s="233"/>
      <c r="I318" s="233" t="s">
        <v>12635</v>
      </c>
      <c r="J318" s="233"/>
      <c r="K318" s="228">
        <v>700</v>
      </c>
      <c r="L318" s="228"/>
      <c r="M318" s="228"/>
      <c r="N318" s="233"/>
      <c r="O318" s="227" t="s">
        <v>1978</v>
      </c>
      <c r="P318" s="228">
        <v>700</v>
      </c>
      <c r="Q318" s="228">
        <v>1</v>
      </c>
      <c r="R318" s="228"/>
      <c r="S318" s="228"/>
      <c r="T318" s="233"/>
      <c r="U318" s="233"/>
      <c r="V318" s="314"/>
      <c r="W318" s="227">
        <v>2019</v>
      </c>
      <c r="X318" s="233"/>
      <c r="Y318" s="233"/>
      <c r="Z318" s="233"/>
      <c r="AA318" s="233"/>
      <c r="AB318" s="233"/>
      <c r="AC318" s="228"/>
      <c r="AD318" s="227"/>
      <c r="AE318" s="227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41"/>
      <c r="AX318" s="241"/>
      <c r="AY318" s="241"/>
    </row>
    <row r="319" spans="1:51" ht="23.45" customHeight="1">
      <c r="A319" s="133"/>
      <c r="B319" s="909"/>
      <c r="C319" s="227" t="s">
        <v>2764</v>
      </c>
      <c r="D319" s="228" t="s">
        <v>20207</v>
      </c>
      <c r="E319" s="228" t="s">
        <v>12689</v>
      </c>
      <c r="F319" s="233" t="s">
        <v>2764</v>
      </c>
      <c r="G319" s="233"/>
      <c r="H319" s="233"/>
      <c r="I319" s="233" t="s">
        <v>12635</v>
      </c>
      <c r="J319" s="233"/>
      <c r="K319" s="228">
        <v>1024</v>
      </c>
      <c r="L319" s="228"/>
      <c r="M319" s="228"/>
      <c r="N319" s="233"/>
      <c r="O319" s="227" t="s">
        <v>12475</v>
      </c>
      <c r="P319" s="228">
        <v>1024</v>
      </c>
      <c r="Q319" s="228">
        <v>2</v>
      </c>
      <c r="R319" s="228"/>
      <c r="S319" s="228"/>
      <c r="T319" s="233"/>
      <c r="U319" s="233"/>
      <c r="V319" s="314"/>
      <c r="W319" s="227">
        <v>2018</v>
      </c>
      <c r="X319" s="233"/>
      <c r="Y319" s="233"/>
      <c r="Z319" s="233"/>
      <c r="AA319" s="233"/>
      <c r="AB319" s="233"/>
      <c r="AC319" s="228"/>
      <c r="AD319" s="227"/>
      <c r="AE319" s="227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41"/>
      <c r="AX319" s="241"/>
      <c r="AY319" s="241"/>
    </row>
    <row r="320" spans="1:51" ht="23.45" customHeight="1">
      <c r="A320" s="133"/>
      <c r="B320" s="909"/>
      <c r="C320" s="227" t="s">
        <v>2764</v>
      </c>
      <c r="D320" s="228" t="s">
        <v>20208</v>
      </c>
      <c r="E320" s="228" t="s">
        <v>12690</v>
      </c>
      <c r="F320" s="233" t="s">
        <v>2764</v>
      </c>
      <c r="G320" s="233"/>
      <c r="H320" s="233"/>
      <c r="I320" s="233" t="s">
        <v>12691</v>
      </c>
      <c r="J320" s="233"/>
      <c r="K320" s="228">
        <v>1976</v>
      </c>
      <c r="L320" s="228"/>
      <c r="M320" s="228"/>
      <c r="N320" s="233"/>
      <c r="O320" s="227" t="s">
        <v>1979</v>
      </c>
      <c r="P320" s="228">
        <v>1976</v>
      </c>
      <c r="Q320" s="228">
        <v>3</v>
      </c>
      <c r="R320" s="228"/>
      <c r="S320" s="228"/>
      <c r="T320" s="233"/>
      <c r="U320" s="233"/>
      <c r="V320" s="314"/>
      <c r="W320" s="227">
        <v>2017</v>
      </c>
      <c r="X320" s="233"/>
      <c r="Y320" s="233"/>
      <c r="Z320" s="233"/>
      <c r="AA320" s="233"/>
      <c r="AB320" s="233"/>
      <c r="AC320" s="228"/>
      <c r="AD320" s="227"/>
      <c r="AE320" s="227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41"/>
      <c r="AX320" s="241"/>
      <c r="AY320" s="241"/>
    </row>
    <row r="321" spans="1:52" ht="23.45" customHeight="1">
      <c r="A321" s="133"/>
      <c r="B321" s="909"/>
      <c r="C321" s="227" t="s">
        <v>2764</v>
      </c>
      <c r="D321" s="228" t="s">
        <v>20209</v>
      </c>
      <c r="E321" s="228" t="s">
        <v>17627</v>
      </c>
      <c r="F321" s="233" t="s">
        <v>2764</v>
      </c>
      <c r="G321" s="233"/>
      <c r="H321" s="233"/>
      <c r="I321" s="233" t="s">
        <v>12635</v>
      </c>
      <c r="J321" s="233"/>
      <c r="K321" s="228">
        <v>1600</v>
      </c>
      <c r="L321" s="228"/>
      <c r="M321" s="228"/>
      <c r="N321" s="233"/>
      <c r="O321" s="227" t="s">
        <v>1979</v>
      </c>
      <c r="P321" s="228">
        <v>1600</v>
      </c>
      <c r="Q321" s="228">
        <v>2</v>
      </c>
      <c r="R321" s="228"/>
      <c r="S321" s="228"/>
      <c r="T321" s="233"/>
      <c r="U321" s="233"/>
      <c r="V321" s="314"/>
      <c r="W321" s="227">
        <v>2018</v>
      </c>
      <c r="X321" s="233"/>
      <c r="Y321" s="233"/>
      <c r="Z321" s="233"/>
      <c r="AA321" s="233"/>
      <c r="AB321" s="233"/>
      <c r="AC321" s="228"/>
      <c r="AD321" s="227"/>
      <c r="AE321" s="227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41"/>
      <c r="AX321" s="241"/>
      <c r="AY321" s="241"/>
    </row>
    <row r="322" spans="1:52" ht="23.45" customHeight="1">
      <c r="A322" s="133"/>
      <c r="B322" s="909"/>
      <c r="C322" s="227" t="s">
        <v>12633</v>
      </c>
      <c r="D322" s="228" t="s">
        <v>20210</v>
      </c>
      <c r="E322" s="228" t="s">
        <v>12692</v>
      </c>
      <c r="F322" s="227" t="s">
        <v>12633</v>
      </c>
      <c r="G322" s="233"/>
      <c r="H322" s="233"/>
      <c r="I322" s="233" t="s">
        <v>12633</v>
      </c>
      <c r="J322" s="233"/>
      <c r="K322" s="228">
        <v>1100</v>
      </c>
      <c r="L322" s="228"/>
      <c r="M322" s="228"/>
      <c r="N322" s="233"/>
      <c r="O322" s="227" t="s">
        <v>1979</v>
      </c>
      <c r="P322" s="228">
        <v>1100</v>
      </c>
      <c r="Q322" s="228">
        <v>2</v>
      </c>
      <c r="R322" s="228"/>
      <c r="S322" s="228"/>
      <c r="T322" s="233"/>
      <c r="U322" s="233"/>
      <c r="V322" s="314"/>
      <c r="W322" s="227">
        <v>2021</v>
      </c>
      <c r="X322" s="233"/>
      <c r="Y322" s="233"/>
      <c r="Z322" s="233"/>
      <c r="AA322" s="233"/>
      <c r="AB322" s="233"/>
      <c r="AC322" s="228"/>
      <c r="AD322" s="227"/>
      <c r="AE322" s="227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41"/>
      <c r="AX322" s="241"/>
      <c r="AY322" s="241"/>
    </row>
    <row r="323" spans="1:52" ht="23.45" customHeight="1">
      <c r="A323" s="133"/>
      <c r="B323" s="909"/>
      <c r="C323" s="227" t="s">
        <v>12633</v>
      </c>
      <c r="D323" s="228" t="s">
        <v>20211</v>
      </c>
      <c r="E323" s="527" t="s">
        <v>16314</v>
      </c>
      <c r="F323" s="241" t="s">
        <v>16315</v>
      </c>
      <c r="G323" s="233"/>
      <c r="H323" s="233"/>
      <c r="I323" s="233" t="s">
        <v>12633</v>
      </c>
      <c r="J323" s="233"/>
      <c r="K323" s="228"/>
      <c r="L323" s="228"/>
      <c r="M323" s="228"/>
      <c r="N323" s="233"/>
      <c r="O323" s="241" t="s">
        <v>1979</v>
      </c>
      <c r="P323" s="228"/>
      <c r="Q323" s="228"/>
      <c r="R323" s="228"/>
      <c r="S323" s="228"/>
      <c r="T323" s="233"/>
      <c r="U323" s="233"/>
      <c r="V323" s="314"/>
      <c r="W323" s="227"/>
      <c r="X323" s="233"/>
      <c r="Y323" s="233"/>
      <c r="Z323" s="233"/>
      <c r="AA323" s="233"/>
      <c r="AB323" s="233"/>
      <c r="AC323" s="228"/>
      <c r="AD323" s="227"/>
      <c r="AE323" s="227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41"/>
      <c r="AX323" s="241"/>
      <c r="AY323" s="241"/>
    </row>
    <row r="324" spans="1:52" ht="23.45" customHeight="1">
      <c r="A324" s="133"/>
      <c r="B324" s="909"/>
      <c r="C324" s="227" t="s">
        <v>12693</v>
      </c>
      <c r="D324" s="228" t="s">
        <v>20212</v>
      </c>
      <c r="E324" s="228" t="s">
        <v>10796</v>
      </c>
      <c r="F324" s="227" t="s">
        <v>2716</v>
      </c>
      <c r="G324" s="233" t="s">
        <v>20213</v>
      </c>
      <c r="H324" s="233" t="s">
        <v>305</v>
      </c>
      <c r="I324" s="233" t="s">
        <v>8266</v>
      </c>
      <c r="J324" s="233">
        <v>1</v>
      </c>
      <c r="K324" s="228">
        <v>25783.1</v>
      </c>
      <c r="L324" s="228"/>
      <c r="M324" s="228">
        <v>3739</v>
      </c>
      <c r="N324" s="233" t="s">
        <v>176</v>
      </c>
      <c r="O324" s="227" t="s">
        <v>16316</v>
      </c>
      <c r="P324" s="228">
        <v>1565</v>
      </c>
      <c r="Q324" s="228">
        <v>6</v>
      </c>
      <c r="R324" s="228">
        <v>38</v>
      </c>
      <c r="S324" s="228">
        <v>40</v>
      </c>
      <c r="T324" s="233" t="s">
        <v>2963</v>
      </c>
      <c r="U324" s="233"/>
      <c r="V324" s="314"/>
      <c r="W324" s="227">
        <v>1994</v>
      </c>
      <c r="X324" s="233"/>
      <c r="Y324" s="233"/>
      <c r="Z324" s="233"/>
      <c r="AA324" s="233"/>
      <c r="AB324" s="233"/>
      <c r="AC324" s="228">
        <v>350</v>
      </c>
      <c r="AD324" s="227">
        <v>2023</v>
      </c>
      <c r="AE324" s="227"/>
      <c r="AF324" s="233"/>
      <c r="AG324" s="233"/>
      <c r="AH324" s="233">
        <v>8</v>
      </c>
      <c r="AI324" s="233">
        <v>539</v>
      </c>
      <c r="AJ324" s="233" t="s">
        <v>2964</v>
      </c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41"/>
      <c r="AX324" s="241"/>
      <c r="AY324" s="241"/>
    </row>
    <row r="325" spans="1:52" ht="23.45" customHeight="1">
      <c r="A325" s="133"/>
      <c r="B325" s="909"/>
      <c r="C325" s="227" t="s">
        <v>2716</v>
      </c>
      <c r="D325" s="228" t="s">
        <v>20214</v>
      </c>
      <c r="E325" s="228" t="s">
        <v>2965</v>
      </c>
      <c r="F325" s="227" t="s">
        <v>2716</v>
      </c>
      <c r="G325" s="233" t="s">
        <v>20213</v>
      </c>
      <c r="H325" s="233" t="s">
        <v>305</v>
      </c>
      <c r="I325" s="233" t="s">
        <v>8266</v>
      </c>
      <c r="J325" s="233">
        <v>1</v>
      </c>
      <c r="K325" s="228">
        <v>3857</v>
      </c>
      <c r="L325" s="228"/>
      <c r="M325" s="228">
        <v>1304</v>
      </c>
      <c r="N325" s="233" t="s">
        <v>176</v>
      </c>
      <c r="O325" s="227" t="s">
        <v>1979</v>
      </c>
      <c r="P325" s="228">
        <v>1304.3</v>
      </c>
      <c r="Q325" s="228">
        <v>6</v>
      </c>
      <c r="R325" s="228">
        <v>38</v>
      </c>
      <c r="S325" s="228">
        <v>40</v>
      </c>
      <c r="T325" s="233" t="s">
        <v>2966</v>
      </c>
      <c r="U325" s="233"/>
      <c r="V325" s="314"/>
      <c r="W325" s="227">
        <v>1991</v>
      </c>
      <c r="X325" s="233"/>
      <c r="Y325" s="233"/>
      <c r="Z325" s="233"/>
      <c r="AA325" s="233"/>
      <c r="AB325" s="233"/>
      <c r="AC325" s="228">
        <v>120</v>
      </c>
      <c r="AD325" s="227">
        <v>2010</v>
      </c>
      <c r="AE325" s="227">
        <v>2023</v>
      </c>
      <c r="AF325" s="233"/>
      <c r="AG325" s="233"/>
      <c r="AH325" s="233">
        <v>4</v>
      </c>
      <c r="AI325" s="233">
        <v>1161</v>
      </c>
      <c r="AJ325" s="233">
        <v>82</v>
      </c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41"/>
      <c r="AX325" s="241"/>
      <c r="AY325" s="241"/>
    </row>
    <row r="326" spans="1:52" ht="23.45" customHeight="1">
      <c r="A326" s="133"/>
      <c r="B326" s="909"/>
      <c r="C326" s="227" t="s">
        <v>2716</v>
      </c>
      <c r="D326" s="228" t="s">
        <v>20215</v>
      </c>
      <c r="E326" s="228" t="s">
        <v>2968</v>
      </c>
      <c r="F326" s="227" t="s">
        <v>2716</v>
      </c>
      <c r="G326" s="233" t="s">
        <v>20213</v>
      </c>
      <c r="H326" s="233" t="s">
        <v>2716</v>
      </c>
      <c r="I326" s="233" t="s">
        <v>8266</v>
      </c>
      <c r="J326" s="233">
        <v>1</v>
      </c>
      <c r="K326" s="228">
        <v>14104</v>
      </c>
      <c r="L326" s="228"/>
      <c r="M326" s="228">
        <v>2400</v>
      </c>
      <c r="N326" s="233" t="s">
        <v>176</v>
      </c>
      <c r="O326" s="227" t="s">
        <v>966</v>
      </c>
      <c r="P326" s="228">
        <v>1963</v>
      </c>
      <c r="Q326" s="228">
        <v>3</v>
      </c>
      <c r="R326" s="228"/>
      <c r="S326" s="228"/>
      <c r="T326" s="356"/>
      <c r="U326" s="233"/>
      <c r="V326" s="314"/>
      <c r="W326" s="227">
        <v>1985</v>
      </c>
      <c r="X326" s="233"/>
      <c r="Y326" s="233"/>
      <c r="Z326" s="233"/>
      <c r="AA326" s="233"/>
      <c r="AB326" s="233"/>
      <c r="AC326" s="228">
        <v>30</v>
      </c>
      <c r="AD326" s="227">
        <v>2019</v>
      </c>
      <c r="AE326" s="227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41"/>
      <c r="AX326" s="241"/>
      <c r="AY326" s="241"/>
    </row>
    <row r="327" spans="1:52" ht="23.45" customHeight="1">
      <c r="A327" s="133"/>
      <c r="B327" s="909"/>
      <c r="C327" s="227" t="s">
        <v>2716</v>
      </c>
      <c r="D327" s="228" t="s">
        <v>20216</v>
      </c>
      <c r="E327" s="228" t="s">
        <v>2969</v>
      </c>
      <c r="F327" s="227" t="s">
        <v>2716</v>
      </c>
      <c r="G327" s="233" t="s">
        <v>20213</v>
      </c>
      <c r="H327" s="233" t="s">
        <v>305</v>
      </c>
      <c r="I327" s="233" t="s">
        <v>8266</v>
      </c>
      <c r="J327" s="233">
        <v>1</v>
      </c>
      <c r="K327" s="228">
        <v>10909.074000000001</v>
      </c>
      <c r="L327" s="228"/>
      <c r="M327" s="228">
        <v>9917</v>
      </c>
      <c r="N327" s="233" t="s">
        <v>176</v>
      </c>
      <c r="O327" s="227" t="s">
        <v>966</v>
      </c>
      <c r="P327" s="228">
        <v>8225</v>
      </c>
      <c r="Q327" s="228">
        <v>13</v>
      </c>
      <c r="R327" s="228">
        <v>846</v>
      </c>
      <c r="S327" s="228">
        <v>1000</v>
      </c>
      <c r="T327" s="233" t="s">
        <v>20217</v>
      </c>
      <c r="U327" s="233"/>
      <c r="V327" s="314"/>
      <c r="W327" s="227">
        <v>2001</v>
      </c>
      <c r="X327" s="233">
        <v>1252000000</v>
      </c>
      <c r="Y327" s="233"/>
      <c r="Z327" s="233"/>
      <c r="AA327" s="233"/>
      <c r="AB327" s="233"/>
      <c r="AC327" s="228">
        <v>9917</v>
      </c>
      <c r="AD327" s="227"/>
      <c r="AE327" s="227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41"/>
      <c r="AX327" s="241"/>
      <c r="AY327" s="241"/>
    </row>
    <row r="328" spans="1:52" ht="23.45" customHeight="1">
      <c r="A328" s="133"/>
      <c r="B328" s="221"/>
      <c r="C328" s="227" t="s">
        <v>2716</v>
      </c>
      <c r="D328" s="228" t="s">
        <v>20218</v>
      </c>
      <c r="E328" s="228" t="s">
        <v>10797</v>
      </c>
      <c r="F328" s="227" t="s">
        <v>2716</v>
      </c>
      <c r="G328" s="233" t="s">
        <v>20213</v>
      </c>
      <c r="H328" s="233" t="s">
        <v>305</v>
      </c>
      <c r="I328" s="233" t="s">
        <v>12694</v>
      </c>
      <c r="J328" s="233">
        <v>1</v>
      </c>
      <c r="K328" s="228">
        <v>17926</v>
      </c>
      <c r="L328" s="228"/>
      <c r="M328" s="228">
        <v>1500</v>
      </c>
      <c r="N328" s="233" t="s">
        <v>176</v>
      </c>
      <c r="O328" s="227" t="s">
        <v>966</v>
      </c>
      <c r="P328" s="228">
        <v>1024</v>
      </c>
      <c r="Q328" s="228">
        <v>2</v>
      </c>
      <c r="R328" s="305"/>
      <c r="S328" s="305"/>
      <c r="T328" s="233"/>
      <c r="U328" s="233"/>
      <c r="V328" s="314"/>
      <c r="W328" s="227">
        <v>2019</v>
      </c>
      <c r="X328" s="233"/>
      <c r="Y328" s="233"/>
      <c r="Z328" s="233"/>
      <c r="AA328" s="233"/>
      <c r="AB328" s="233"/>
      <c r="AC328" s="228">
        <v>260</v>
      </c>
      <c r="AD328" s="227"/>
      <c r="AE328" s="227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41"/>
      <c r="AX328" s="241"/>
      <c r="AY328" s="241"/>
    </row>
    <row r="329" spans="1:52" ht="23.45" customHeight="1">
      <c r="A329" s="133"/>
      <c r="B329" s="909"/>
      <c r="C329" s="227" t="s">
        <v>2716</v>
      </c>
      <c r="D329" s="228" t="s">
        <v>20219</v>
      </c>
      <c r="E329" s="228" t="s">
        <v>12695</v>
      </c>
      <c r="F329" s="227" t="s">
        <v>2716</v>
      </c>
      <c r="G329" s="233" t="s">
        <v>20213</v>
      </c>
      <c r="H329" s="233" t="s">
        <v>305</v>
      </c>
      <c r="I329" s="233" t="s">
        <v>12694</v>
      </c>
      <c r="J329" s="233">
        <v>1</v>
      </c>
      <c r="K329" s="228">
        <v>50139</v>
      </c>
      <c r="L329" s="228"/>
      <c r="M329" s="228">
        <v>2182</v>
      </c>
      <c r="N329" s="233" t="s">
        <v>176</v>
      </c>
      <c r="O329" s="227" t="s">
        <v>966</v>
      </c>
      <c r="P329" s="228">
        <v>2182</v>
      </c>
      <c r="Q329" s="228">
        <v>4</v>
      </c>
      <c r="R329" s="305"/>
      <c r="S329" s="305"/>
      <c r="T329" s="233"/>
      <c r="U329" s="233"/>
      <c r="V329" s="314"/>
      <c r="W329" s="227">
        <v>2020</v>
      </c>
      <c r="X329" s="233"/>
      <c r="Y329" s="233"/>
      <c r="Z329" s="233"/>
      <c r="AA329" s="233"/>
      <c r="AB329" s="233"/>
      <c r="AC329" s="228">
        <v>1000</v>
      </c>
      <c r="AD329" s="227"/>
      <c r="AE329" s="227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41"/>
      <c r="AX329" s="241"/>
      <c r="AY329" s="241"/>
    </row>
    <row r="330" spans="1:52" ht="23.45" customHeight="1">
      <c r="A330" s="133"/>
      <c r="B330" s="909"/>
      <c r="C330" s="227" t="s">
        <v>12693</v>
      </c>
      <c r="D330" s="228" t="s">
        <v>20220</v>
      </c>
      <c r="E330" s="228" t="s">
        <v>12696</v>
      </c>
      <c r="F330" s="227" t="s">
        <v>2716</v>
      </c>
      <c r="G330" s="233" t="s">
        <v>20213</v>
      </c>
      <c r="H330" s="233"/>
      <c r="I330" s="233" t="s">
        <v>8266</v>
      </c>
      <c r="J330" s="233">
        <v>1</v>
      </c>
      <c r="K330" s="228">
        <v>4460</v>
      </c>
      <c r="L330" s="228"/>
      <c r="M330" s="228">
        <v>621</v>
      </c>
      <c r="N330" s="233" t="s">
        <v>2056</v>
      </c>
      <c r="O330" s="227" t="s">
        <v>12697</v>
      </c>
      <c r="P330" s="228">
        <v>621</v>
      </c>
      <c r="Q330" s="228">
        <v>1</v>
      </c>
      <c r="R330" s="305"/>
      <c r="S330" s="305"/>
      <c r="T330" s="233"/>
      <c r="U330" s="233"/>
      <c r="V330" s="314"/>
      <c r="W330" s="227">
        <v>2006</v>
      </c>
      <c r="X330" s="233"/>
      <c r="Y330" s="233"/>
      <c r="Z330" s="233"/>
      <c r="AA330" s="233"/>
      <c r="AB330" s="233"/>
      <c r="AC330" s="228"/>
      <c r="AD330" s="227"/>
      <c r="AE330" s="227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41"/>
      <c r="AX330" s="241"/>
      <c r="AY330" s="241"/>
    </row>
    <row r="331" spans="1:52" ht="23.45" customHeight="1">
      <c r="A331" s="133"/>
      <c r="B331" s="909"/>
      <c r="C331" s="227" t="s">
        <v>12693</v>
      </c>
      <c r="D331" s="228" t="s">
        <v>20221</v>
      </c>
      <c r="E331" s="228" t="s">
        <v>16317</v>
      </c>
      <c r="F331" s="227" t="s">
        <v>12693</v>
      </c>
      <c r="G331" s="233" t="s">
        <v>20222</v>
      </c>
      <c r="H331" s="233"/>
      <c r="I331" s="233" t="s">
        <v>12694</v>
      </c>
      <c r="J331" s="233"/>
      <c r="K331" s="228">
        <v>83080</v>
      </c>
      <c r="L331" s="228"/>
      <c r="M331" s="228">
        <v>1314</v>
      </c>
      <c r="N331" s="233" t="s">
        <v>2056</v>
      </c>
      <c r="O331" s="227" t="s">
        <v>12697</v>
      </c>
      <c r="P331" s="228">
        <v>1314</v>
      </c>
      <c r="Q331" s="228">
        <v>2</v>
      </c>
      <c r="R331" s="305"/>
      <c r="S331" s="305"/>
      <c r="T331" s="233"/>
      <c r="U331" s="233"/>
      <c r="V331" s="314"/>
      <c r="W331" s="227">
        <v>2012</v>
      </c>
      <c r="X331" s="233"/>
      <c r="Y331" s="233"/>
      <c r="Z331" s="233"/>
      <c r="AA331" s="233"/>
      <c r="AB331" s="233"/>
      <c r="AC331" s="228"/>
      <c r="AD331" s="227">
        <v>2022</v>
      </c>
      <c r="AE331" s="227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41"/>
      <c r="AX331" s="241"/>
      <c r="AY331" s="241"/>
    </row>
    <row r="332" spans="1:52" ht="23.45" customHeight="1">
      <c r="A332" s="133"/>
      <c r="B332" s="221"/>
      <c r="C332" s="227" t="s">
        <v>12693</v>
      </c>
      <c r="D332" s="228" t="s">
        <v>20223</v>
      </c>
      <c r="E332" s="228" t="s">
        <v>16318</v>
      </c>
      <c r="F332" s="227" t="s">
        <v>12693</v>
      </c>
      <c r="G332" s="233" t="s">
        <v>20224</v>
      </c>
      <c r="H332" s="233"/>
      <c r="I332" s="233" t="s">
        <v>16319</v>
      </c>
      <c r="J332" s="233">
        <v>1</v>
      </c>
      <c r="K332" s="228">
        <v>81596</v>
      </c>
      <c r="L332" s="228">
        <v>2178</v>
      </c>
      <c r="M332" s="228">
        <v>2178</v>
      </c>
      <c r="N332" s="233" t="s">
        <v>2083</v>
      </c>
      <c r="O332" s="227" t="s">
        <v>12697</v>
      </c>
      <c r="P332" s="228">
        <v>1983</v>
      </c>
      <c r="Q332" s="228">
        <v>3</v>
      </c>
      <c r="R332" s="305"/>
      <c r="S332" s="305"/>
      <c r="T332" s="233"/>
      <c r="U332" s="233"/>
      <c r="V332" s="314"/>
      <c r="W332" s="227">
        <v>2021</v>
      </c>
      <c r="X332" s="233"/>
      <c r="Y332" s="233"/>
      <c r="Z332" s="233"/>
      <c r="AA332" s="233"/>
      <c r="AB332" s="233"/>
      <c r="AC332" s="228"/>
      <c r="AD332" s="227"/>
      <c r="AE332" s="227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41"/>
      <c r="AX332" s="241"/>
      <c r="AY332" s="241" t="s">
        <v>16320</v>
      </c>
    </row>
    <row r="333" spans="1:52" ht="23.45" customHeight="1">
      <c r="A333" s="133"/>
      <c r="B333" s="221"/>
      <c r="C333" s="227" t="s">
        <v>2716</v>
      </c>
      <c r="D333" s="228" t="s">
        <v>20225</v>
      </c>
      <c r="E333" s="228" t="s">
        <v>10798</v>
      </c>
      <c r="F333" s="227" t="s">
        <v>2716</v>
      </c>
      <c r="G333" s="233" t="s">
        <v>20213</v>
      </c>
      <c r="H333" s="233"/>
      <c r="I333" s="233" t="s">
        <v>8266</v>
      </c>
      <c r="J333" s="233"/>
      <c r="K333" s="228">
        <v>81596</v>
      </c>
      <c r="L333" s="228"/>
      <c r="M333" s="228">
        <v>1443</v>
      </c>
      <c r="N333" s="233" t="s">
        <v>176</v>
      </c>
      <c r="O333" s="227" t="s">
        <v>966</v>
      </c>
      <c r="P333" s="228">
        <v>1400</v>
      </c>
      <c r="Q333" s="228">
        <v>2</v>
      </c>
      <c r="R333" s="228"/>
      <c r="S333" s="228"/>
      <c r="T333" s="233"/>
      <c r="U333" s="233"/>
      <c r="V333" s="314"/>
      <c r="W333" s="227">
        <v>2011</v>
      </c>
      <c r="X333" s="233"/>
      <c r="Y333" s="233"/>
      <c r="Z333" s="233"/>
      <c r="AA333" s="233"/>
      <c r="AB333" s="233"/>
      <c r="AC333" s="228"/>
      <c r="AD333" s="227"/>
      <c r="AE333" s="227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41"/>
      <c r="AX333" s="241"/>
      <c r="AY333" s="241"/>
    </row>
    <row r="334" spans="1:52" ht="23.45" customHeight="1">
      <c r="A334" s="133"/>
      <c r="B334" s="221"/>
      <c r="C334" s="227" t="s">
        <v>333</v>
      </c>
      <c r="D334" s="228" t="s">
        <v>20226</v>
      </c>
      <c r="E334" s="228" t="s">
        <v>20227</v>
      </c>
      <c r="F334" s="227" t="s">
        <v>333</v>
      </c>
      <c r="G334" s="233" t="s">
        <v>1454</v>
      </c>
      <c r="H334" s="233"/>
      <c r="I334" s="233" t="s">
        <v>333</v>
      </c>
      <c r="J334" s="233"/>
      <c r="K334" s="228">
        <v>3985</v>
      </c>
      <c r="L334" s="228">
        <v>248</v>
      </c>
      <c r="M334" s="228">
        <v>266</v>
      </c>
      <c r="N334" s="233"/>
      <c r="O334" s="227" t="s">
        <v>3005</v>
      </c>
      <c r="P334" s="228">
        <v>3334</v>
      </c>
      <c r="Q334" s="228">
        <v>5</v>
      </c>
      <c r="R334" s="228">
        <v>0</v>
      </c>
      <c r="S334" s="228"/>
      <c r="T334" s="400"/>
      <c r="U334" s="233"/>
      <c r="V334" s="314"/>
      <c r="W334" s="227">
        <v>2003</v>
      </c>
      <c r="X334" s="233"/>
      <c r="Y334" s="233"/>
      <c r="Z334" s="233"/>
      <c r="AA334" s="233"/>
      <c r="AB334" s="233"/>
      <c r="AC334" s="228"/>
      <c r="AD334" s="227"/>
      <c r="AE334" s="227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41"/>
      <c r="AX334" s="241"/>
      <c r="AY334" s="241"/>
      <c r="AZ334" s="1447" t="s">
        <v>19839</v>
      </c>
    </row>
    <row r="335" spans="1:52" ht="23.45" customHeight="1">
      <c r="A335" s="133"/>
      <c r="B335" s="221"/>
      <c r="C335" s="227" t="s">
        <v>333</v>
      </c>
      <c r="D335" s="228" t="s">
        <v>20228</v>
      </c>
      <c r="E335" s="228" t="s">
        <v>10802</v>
      </c>
      <c r="F335" s="227" t="s">
        <v>333</v>
      </c>
      <c r="G335" s="233" t="s">
        <v>333</v>
      </c>
      <c r="H335" s="233"/>
      <c r="I335" s="233" t="s">
        <v>333</v>
      </c>
      <c r="J335" s="233"/>
      <c r="K335" s="228">
        <v>4189</v>
      </c>
      <c r="L335" s="228"/>
      <c r="M335" s="228"/>
      <c r="N335" s="233"/>
      <c r="O335" s="227" t="s">
        <v>12698</v>
      </c>
      <c r="P335" s="228">
        <v>4189</v>
      </c>
      <c r="Q335" s="228">
        <v>5</v>
      </c>
      <c r="R335" s="228"/>
      <c r="S335" s="228"/>
      <c r="T335" s="400"/>
      <c r="U335" s="233"/>
      <c r="V335" s="314"/>
      <c r="W335" s="227">
        <v>2010</v>
      </c>
      <c r="X335" s="233"/>
      <c r="Y335" s="233"/>
      <c r="Z335" s="233"/>
      <c r="AA335" s="233"/>
      <c r="AB335" s="233"/>
      <c r="AC335" s="228">
        <v>500</v>
      </c>
      <c r="AD335" s="227"/>
      <c r="AE335" s="227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41"/>
      <c r="AX335" s="241"/>
      <c r="AY335" s="241" t="s">
        <v>2991</v>
      </c>
    </row>
    <row r="336" spans="1:52" ht="23.45" customHeight="1">
      <c r="A336" s="133"/>
      <c r="B336" s="221"/>
      <c r="C336" s="227" t="s">
        <v>333</v>
      </c>
      <c r="D336" s="228" t="s">
        <v>20229</v>
      </c>
      <c r="E336" s="228" t="s">
        <v>2990</v>
      </c>
      <c r="F336" s="227" t="s">
        <v>333</v>
      </c>
      <c r="G336" s="233" t="s">
        <v>333</v>
      </c>
      <c r="H336" s="233"/>
      <c r="I336" s="233" t="s">
        <v>333</v>
      </c>
      <c r="J336" s="233"/>
      <c r="K336" s="228">
        <v>3157</v>
      </c>
      <c r="L336" s="228"/>
      <c r="M336" s="228"/>
      <c r="N336" s="233"/>
      <c r="O336" s="227" t="s">
        <v>1979</v>
      </c>
      <c r="P336" s="228">
        <v>3157</v>
      </c>
      <c r="Q336" s="228">
        <v>5</v>
      </c>
      <c r="R336" s="228"/>
      <c r="S336" s="228"/>
      <c r="T336" s="400"/>
      <c r="U336" s="233"/>
      <c r="V336" s="314"/>
      <c r="W336" s="227">
        <v>2010</v>
      </c>
      <c r="X336" s="233"/>
      <c r="Y336" s="233"/>
      <c r="Z336" s="233"/>
      <c r="AA336" s="233"/>
      <c r="AB336" s="233"/>
      <c r="AC336" s="228"/>
      <c r="AD336" s="227"/>
      <c r="AE336" s="227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41"/>
      <c r="AX336" s="241"/>
      <c r="AY336" s="241"/>
    </row>
    <row r="337" spans="1:51" ht="23.45" customHeight="1">
      <c r="A337" s="133"/>
      <c r="B337" s="221"/>
      <c r="C337" s="227" t="s">
        <v>333</v>
      </c>
      <c r="D337" s="228" t="s">
        <v>20230</v>
      </c>
      <c r="E337" s="228" t="s">
        <v>340</v>
      </c>
      <c r="F337" s="227" t="s">
        <v>333</v>
      </c>
      <c r="G337" s="233" t="s">
        <v>333</v>
      </c>
      <c r="H337" s="233"/>
      <c r="I337" s="233" t="s">
        <v>333</v>
      </c>
      <c r="J337" s="233"/>
      <c r="K337" s="228">
        <v>1500</v>
      </c>
      <c r="L337" s="228"/>
      <c r="M337" s="228">
        <v>1430</v>
      </c>
      <c r="N337" s="233"/>
      <c r="O337" s="227" t="s">
        <v>290</v>
      </c>
      <c r="P337" s="228">
        <v>1500</v>
      </c>
      <c r="Q337" s="228">
        <v>2</v>
      </c>
      <c r="R337" s="228"/>
      <c r="S337" s="228"/>
      <c r="T337" s="400"/>
      <c r="U337" s="233"/>
      <c r="V337" s="314"/>
      <c r="W337" s="227">
        <v>2018</v>
      </c>
      <c r="X337" s="233"/>
      <c r="Y337" s="233"/>
      <c r="Z337" s="233"/>
      <c r="AA337" s="233"/>
      <c r="AB337" s="233"/>
      <c r="AC337" s="228">
        <v>115</v>
      </c>
      <c r="AD337" s="227"/>
      <c r="AE337" s="227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41"/>
      <c r="AX337" s="241"/>
      <c r="AY337" s="241"/>
    </row>
    <row r="338" spans="1:51" ht="23.45" customHeight="1">
      <c r="A338" s="133"/>
      <c r="B338" s="221"/>
      <c r="C338" s="227" t="s">
        <v>333</v>
      </c>
      <c r="D338" s="228" t="s">
        <v>20231</v>
      </c>
      <c r="E338" s="228" t="s">
        <v>8420</v>
      </c>
      <c r="F338" s="227" t="s">
        <v>333</v>
      </c>
      <c r="G338" s="233" t="s">
        <v>333</v>
      </c>
      <c r="H338" s="233"/>
      <c r="I338" s="233" t="s">
        <v>333</v>
      </c>
      <c r="J338" s="233"/>
      <c r="K338" s="228">
        <v>1500</v>
      </c>
      <c r="L338" s="228"/>
      <c r="M338" s="228">
        <v>1430</v>
      </c>
      <c r="N338" s="233"/>
      <c r="O338" s="227" t="s">
        <v>290</v>
      </c>
      <c r="P338" s="228">
        <v>970</v>
      </c>
      <c r="Q338" s="228">
        <v>5</v>
      </c>
      <c r="R338" s="228"/>
      <c r="S338" s="228"/>
      <c r="T338" s="400"/>
      <c r="U338" s="233"/>
      <c r="V338" s="314"/>
      <c r="W338" s="227">
        <v>2012</v>
      </c>
      <c r="X338" s="233"/>
      <c r="Y338" s="233"/>
      <c r="Z338" s="233"/>
      <c r="AA338" s="233"/>
      <c r="AB338" s="233"/>
      <c r="AC338" s="228"/>
      <c r="AD338" s="227"/>
      <c r="AE338" s="227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41"/>
      <c r="AX338" s="241"/>
      <c r="AY338" s="241"/>
    </row>
    <row r="339" spans="1:51" ht="23.45" customHeight="1">
      <c r="A339" s="133"/>
      <c r="B339" s="221"/>
      <c r="C339" s="227" t="s">
        <v>333</v>
      </c>
      <c r="D339" s="228" t="s">
        <v>20232</v>
      </c>
      <c r="E339" s="228" t="s">
        <v>8421</v>
      </c>
      <c r="F339" s="227" t="s">
        <v>333</v>
      </c>
      <c r="G339" s="233" t="s">
        <v>333</v>
      </c>
      <c r="H339" s="233"/>
      <c r="I339" s="233" t="s">
        <v>333</v>
      </c>
      <c r="J339" s="233"/>
      <c r="K339" s="228">
        <v>5517</v>
      </c>
      <c r="L339" s="228"/>
      <c r="M339" s="228">
        <v>1970</v>
      </c>
      <c r="N339" s="233" t="s">
        <v>176</v>
      </c>
      <c r="O339" s="227" t="s">
        <v>290</v>
      </c>
      <c r="P339" s="228">
        <v>5517</v>
      </c>
      <c r="Q339" s="228">
        <v>4</v>
      </c>
      <c r="R339" s="228"/>
      <c r="S339" s="228"/>
      <c r="T339" s="233"/>
      <c r="U339" s="233"/>
      <c r="V339" s="314"/>
      <c r="W339" s="227">
        <v>2009</v>
      </c>
      <c r="X339" s="233"/>
      <c r="Y339" s="233"/>
      <c r="Z339" s="233"/>
      <c r="AA339" s="233"/>
      <c r="AB339" s="233"/>
      <c r="AC339" s="228">
        <v>300</v>
      </c>
      <c r="AD339" s="227"/>
      <c r="AE339" s="227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41"/>
      <c r="AX339" s="241"/>
      <c r="AY339" s="528"/>
    </row>
    <row r="340" spans="1:51" ht="23.45" customHeight="1">
      <c r="A340" s="133"/>
      <c r="B340" s="221"/>
      <c r="C340" s="227" t="s">
        <v>333</v>
      </c>
      <c r="D340" s="228" t="s">
        <v>20233</v>
      </c>
      <c r="E340" s="228" t="s">
        <v>8422</v>
      </c>
      <c r="F340" s="227" t="s">
        <v>333</v>
      </c>
      <c r="G340" s="233" t="s">
        <v>333</v>
      </c>
      <c r="H340" s="233"/>
      <c r="I340" s="233" t="s">
        <v>333</v>
      </c>
      <c r="J340" s="233"/>
      <c r="K340" s="228">
        <v>1932</v>
      </c>
      <c r="L340" s="228"/>
      <c r="M340" s="228">
        <v>1255</v>
      </c>
      <c r="N340" s="233" t="s">
        <v>176</v>
      </c>
      <c r="O340" s="227" t="s">
        <v>290</v>
      </c>
      <c r="P340" s="228">
        <v>1932</v>
      </c>
      <c r="Q340" s="228">
        <v>2</v>
      </c>
      <c r="R340" s="228"/>
      <c r="S340" s="228"/>
      <c r="T340" s="233"/>
      <c r="U340" s="233"/>
      <c r="V340" s="314"/>
      <c r="W340" s="227">
        <v>2000</v>
      </c>
      <c r="X340" s="233"/>
      <c r="Y340" s="233"/>
      <c r="Z340" s="233"/>
      <c r="AA340" s="233"/>
      <c r="AB340" s="233"/>
      <c r="AC340" s="228"/>
      <c r="AD340" s="227"/>
      <c r="AE340" s="227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41"/>
      <c r="AX340" s="241"/>
      <c r="AY340" s="228"/>
    </row>
    <row r="341" spans="1:51" ht="23.45" customHeight="1">
      <c r="A341" s="133"/>
      <c r="B341" s="221"/>
      <c r="C341" s="227" t="s">
        <v>333</v>
      </c>
      <c r="D341" s="228" t="s">
        <v>20234</v>
      </c>
      <c r="E341" s="228" t="s">
        <v>8423</v>
      </c>
      <c r="F341" s="227" t="s">
        <v>333</v>
      </c>
      <c r="G341" s="233" t="s">
        <v>333</v>
      </c>
      <c r="H341" s="233"/>
      <c r="I341" s="233" t="s">
        <v>333</v>
      </c>
      <c r="J341" s="233"/>
      <c r="K341" s="228">
        <v>3231</v>
      </c>
      <c r="L341" s="228"/>
      <c r="M341" s="228"/>
      <c r="N341" s="233"/>
      <c r="O341" s="227" t="s">
        <v>290</v>
      </c>
      <c r="P341" s="228">
        <v>1932</v>
      </c>
      <c r="Q341" s="228">
        <v>4</v>
      </c>
      <c r="R341" s="228"/>
      <c r="S341" s="228"/>
      <c r="T341" s="233"/>
      <c r="U341" s="233"/>
      <c r="V341" s="314"/>
      <c r="W341" s="227">
        <v>2008</v>
      </c>
      <c r="X341" s="233"/>
      <c r="Y341" s="233"/>
      <c r="Z341" s="233"/>
      <c r="AA341" s="233"/>
      <c r="AB341" s="233"/>
      <c r="AC341" s="228"/>
      <c r="AD341" s="227"/>
      <c r="AE341" s="227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41"/>
      <c r="AX341" s="241"/>
      <c r="AY341" s="228"/>
    </row>
    <row r="342" spans="1:51" ht="23.45" customHeight="1">
      <c r="A342" s="133"/>
      <c r="B342" s="221"/>
      <c r="C342" s="227" t="s">
        <v>333</v>
      </c>
      <c r="D342" s="228" t="s">
        <v>20235</v>
      </c>
      <c r="E342" s="228" t="s">
        <v>8424</v>
      </c>
      <c r="F342" s="227" t="s">
        <v>333</v>
      </c>
      <c r="G342" s="400" t="s">
        <v>333</v>
      </c>
      <c r="H342" s="233"/>
      <c r="I342" s="233" t="s">
        <v>333</v>
      </c>
      <c r="J342" s="233"/>
      <c r="K342" s="228">
        <v>7936</v>
      </c>
      <c r="L342" s="228"/>
      <c r="M342" s="228">
        <v>1200</v>
      </c>
      <c r="N342" s="233"/>
      <c r="O342" s="227" t="s">
        <v>290</v>
      </c>
      <c r="P342" s="228">
        <v>7936</v>
      </c>
      <c r="Q342" s="228">
        <v>3</v>
      </c>
      <c r="R342" s="228"/>
      <c r="S342" s="228"/>
      <c r="T342" s="233"/>
      <c r="U342" s="233"/>
      <c r="V342" s="314"/>
      <c r="W342" s="227">
        <v>2007</v>
      </c>
      <c r="X342" s="233"/>
      <c r="Y342" s="233"/>
      <c r="Z342" s="233"/>
      <c r="AA342" s="233"/>
      <c r="AB342" s="233"/>
      <c r="AC342" s="228"/>
      <c r="AD342" s="227"/>
      <c r="AE342" s="227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41"/>
      <c r="AX342" s="241"/>
      <c r="AY342" s="401"/>
    </row>
    <row r="343" spans="1:51" ht="23.45" customHeight="1">
      <c r="A343" s="133"/>
      <c r="B343" s="221"/>
      <c r="C343" s="227" t="s">
        <v>333</v>
      </c>
      <c r="D343" s="228" t="s">
        <v>20236</v>
      </c>
      <c r="E343" s="228" t="s">
        <v>10803</v>
      </c>
      <c r="F343" s="227" t="s">
        <v>333</v>
      </c>
      <c r="G343" s="400" t="s">
        <v>333</v>
      </c>
      <c r="H343" s="233"/>
      <c r="I343" s="233" t="s">
        <v>333</v>
      </c>
      <c r="J343" s="233"/>
      <c r="K343" s="228">
        <v>4949</v>
      </c>
      <c r="L343" s="228"/>
      <c r="M343" s="228"/>
      <c r="N343" s="233"/>
      <c r="O343" s="227" t="s">
        <v>469</v>
      </c>
      <c r="P343" s="228">
        <v>900</v>
      </c>
      <c r="Q343" s="228">
        <v>6</v>
      </c>
      <c r="R343" s="228"/>
      <c r="S343" s="228"/>
      <c r="T343" s="233"/>
      <c r="U343" s="233"/>
      <c r="V343" s="314"/>
      <c r="W343" s="227">
        <v>2018</v>
      </c>
      <c r="X343" s="233"/>
      <c r="Y343" s="233"/>
      <c r="Z343" s="233"/>
      <c r="AA343" s="233"/>
      <c r="AB343" s="233"/>
      <c r="AC343" s="228"/>
      <c r="AD343" s="227"/>
      <c r="AE343" s="227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41"/>
      <c r="AX343" s="241"/>
      <c r="AY343" s="401"/>
    </row>
    <row r="344" spans="1:51" ht="23.45" customHeight="1">
      <c r="A344" s="133"/>
      <c r="B344" s="221"/>
      <c r="C344" s="227" t="s">
        <v>333</v>
      </c>
      <c r="D344" s="228" t="s">
        <v>20237</v>
      </c>
      <c r="E344" s="228" t="s">
        <v>8425</v>
      </c>
      <c r="F344" s="227" t="s">
        <v>333</v>
      </c>
      <c r="G344" s="400" t="s">
        <v>333</v>
      </c>
      <c r="H344" s="233"/>
      <c r="I344" s="233" t="s">
        <v>333</v>
      </c>
      <c r="J344" s="233"/>
      <c r="K344" s="228">
        <v>594</v>
      </c>
      <c r="L344" s="228"/>
      <c r="M344" s="228"/>
      <c r="N344" s="233"/>
      <c r="O344" s="227" t="s">
        <v>1979</v>
      </c>
      <c r="P344" s="228">
        <v>594</v>
      </c>
      <c r="Q344" s="228">
        <v>2</v>
      </c>
      <c r="R344" s="228"/>
      <c r="S344" s="228"/>
      <c r="T344" s="233"/>
      <c r="U344" s="233"/>
      <c r="V344" s="314"/>
      <c r="W344" s="227">
        <v>2009</v>
      </c>
      <c r="X344" s="233"/>
      <c r="Y344" s="233"/>
      <c r="Z344" s="233"/>
      <c r="AA344" s="233"/>
      <c r="AB344" s="233"/>
      <c r="AC344" s="228"/>
      <c r="AD344" s="227"/>
      <c r="AE344" s="227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41"/>
      <c r="AX344" s="241"/>
      <c r="AY344" s="241"/>
    </row>
    <row r="345" spans="1:51" ht="23.45" customHeight="1">
      <c r="A345" s="133"/>
      <c r="B345" s="221"/>
      <c r="C345" s="227" t="s">
        <v>333</v>
      </c>
      <c r="D345" s="228" t="s">
        <v>20238</v>
      </c>
      <c r="E345" s="228" t="s">
        <v>12699</v>
      </c>
      <c r="F345" s="227" t="s">
        <v>333</v>
      </c>
      <c r="G345" s="400" t="s">
        <v>333</v>
      </c>
      <c r="H345" s="233"/>
      <c r="I345" s="233" t="s">
        <v>333</v>
      </c>
      <c r="J345" s="233"/>
      <c r="K345" s="228">
        <v>5002</v>
      </c>
      <c r="L345" s="228"/>
      <c r="M345" s="228"/>
      <c r="N345" s="233"/>
      <c r="O345" s="227" t="s">
        <v>1979</v>
      </c>
      <c r="P345" s="228">
        <v>4002</v>
      </c>
      <c r="Q345" s="228">
        <v>3</v>
      </c>
      <c r="R345" s="228"/>
      <c r="S345" s="228"/>
      <c r="T345" s="233"/>
      <c r="U345" s="233"/>
      <c r="V345" s="314"/>
      <c r="W345" s="227">
        <v>2019</v>
      </c>
      <c r="X345" s="233"/>
      <c r="Y345" s="233"/>
      <c r="Z345" s="233"/>
      <c r="AA345" s="233"/>
      <c r="AB345" s="233"/>
      <c r="AC345" s="228"/>
      <c r="AD345" s="227"/>
      <c r="AE345" s="227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41"/>
      <c r="AX345" s="241"/>
      <c r="AY345" s="241"/>
    </row>
    <row r="346" spans="1:51" ht="23.45" customHeight="1">
      <c r="A346" s="133"/>
      <c r="B346" s="221"/>
      <c r="C346" s="227" t="s">
        <v>333</v>
      </c>
      <c r="D346" s="228" t="s">
        <v>20239</v>
      </c>
      <c r="E346" s="228" t="s">
        <v>20240</v>
      </c>
      <c r="F346" s="227" t="s">
        <v>333</v>
      </c>
      <c r="G346" s="400" t="s">
        <v>333</v>
      </c>
      <c r="H346" s="233"/>
      <c r="I346" s="233" t="s">
        <v>333</v>
      </c>
      <c r="J346" s="233"/>
      <c r="K346" s="228">
        <v>13044</v>
      </c>
      <c r="L346" s="228"/>
      <c r="M346" s="228"/>
      <c r="N346" s="233"/>
      <c r="O346" s="227"/>
      <c r="P346" s="228"/>
      <c r="Q346" s="228">
        <v>3</v>
      </c>
      <c r="R346" s="228"/>
      <c r="S346" s="228"/>
      <c r="T346" s="233"/>
      <c r="U346" s="233"/>
      <c r="V346" s="314"/>
      <c r="W346" s="227">
        <v>2018</v>
      </c>
      <c r="X346" s="233"/>
      <c r="Y346" s="233"/>
      <c r="Z346" s="233"/>
      <c r="AA346" s="233"/>
      <c r="AB346" s="233"/>
      <c r="AC346" s="228"/>
      <c r="AD346" s="227"/>
      <c r="AE346" s="227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41"/>
      <c r="AX346" s="241"/>
      <c r="AY346" s="241"/>
    </row>
    <row r="347" spans="1:51" ht="23.45" customHeight="1">
      <c r="A347" s="133"/>
      <c r="B347" s="221"/>
      <c r="C347" s="227" t="s">
        <v>333</v>
      </c>
      <c r="D347" s="228" t="s">
        <v>20241</v>
      </c>
      <c r="E347" s="228" t="s">
        <v>10804</v>
      </c>
      <c r="F347" s="227" t="s">
        <v>333</v>
      </c>
      <c r="G347" s="400" t="s">
        <v>333</v>
      </c>
      <c r="H347" s="233"/>
      <c r="I347" s="233" t="s">
        <v>333</v>
      </c>
      <c r="J347" s="233"/>
      <c r="K347" s="228">
        <v>5451</v>
      </c>
      <c r="L347" s="228"/>
      <c r="M347" s="228"/>
      <c r="N347" s="233"/>
      <c r="O347" s="227" t="s">
        <v>177</v>
      </c>
      <c r="P347" s="228">
        <v>5451</v>
      </c>
      <c r="Q347" s="228">
        <v>3</v>
      </c>
      <c r="R347" s="228"/>
      <c r="S347" s="228"/>
      <c r="T347" s="233"/>
      <c r="U347" s="233"/>
      <c r="V347" s="314"/>
      <c r="W347" s="227">
        <v>2009</v>
      </c>
      <c r="X347" s="233"/>
      <c r="Y347" s="233"/>
      <c r="Z347" s="233"/>
      <c r="AA347" s="233"/>
      <c r="AB347" s="233"/>
      <c r="AC347" s="228"/>
      <c r="AD347" s="227"/>
      <c r="AE347" s="227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41"/>
      <c r="AX347" s="241"/>
      <c r="AY347" s="241"/>
    </row>
    <row r="348" spans="1:51" ht="23.45" customHeight="1">
      <c r="A348" s="133"/>
      <c r="B348" s="221"/>
      <c r="C348" s="227" t="s">
        <v>12636</v>
      </c>
      <c r="D348" s="228" t="s">
        <v>20242</v>
      </c>
      <c r="E348" s="228" t="s">
        <v>12700</v>
      </c>
      <c r="F348" s="227" t="s">
        <v>12636</v>
      </c>
      <c r="G348" s="233"/>
      <c r="H348" s="233"/>
      <c r="I348" s="233" t="s">
        <v>12636</v>
      </c>
      <c r="J348" s="233"/>
      <c r="K348" s="228">
        <v>19345</v>
      </c>
      <c r="L348" s="228"/>
      <c r="M348" s="228"/>
      <c r="N348" s="233"/>
      <c r="O348" s="227" t="s">
        <v>1979</v>
      </c>
      <c r="P348" s="228">
        <v>2310</v>
      </c>
      <c r="Q348" s="228">
        <v>2</v>
      </c>
      <c r="R348" s="228"/>
      <c r="S348" s="228"/>
      <c r="T348" s="233"/>
      <c r="U348" s="233"/>
      <c r="V348" s="314"/>
      <c r="W348" s="227">
        <v>2021</v>
      </c>
      <c r="X348" s="233"/>
      <c r="Y348" s="233"/>
      <c r="Z348" s="233"/>
      <c r="AA348" s="233"/>
      <c r="AB348" s="233"/>
      <c r="AC348" s="228"/>
      <c r="AD348" s="227"/>
      <c r="AE348" s="227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41"/>
      <c r="AX348" s="241"/>
      <c r="AY348" s="241"/>
    </row>
    <row r="349" spans="1:51" ht="23.45" customHeight="1">
      <c r="A349" s="133"/>
      <c r="B349" s="221"/>
      <c r="C349" s="227" t="s">
        <v>12636</v>
      </c>
      <c r="D349" s="228" t="s">
        <v>20243</v>
      </c>
      <c r="E349" s="228" t="s">
        <v>12701</v>
      </c>
      <c r="F349" s="227" t="s">
        <v>12636</v>
      </c>
      <c r="G349" s="233"/>
      <c r="H349" s="233"/>
      <c r="I349" s="233" t="s">
        <v>12636</v>
      </c>
      <c r="J349" s="233"/>
      <c r="K349" s="228">
        <v>2594</v>
      </c>
      <c r="L349" s="228"/>
      <c r="M349" s="228"/>
      <c r="N349" s="233"/>
      <c r="O349" s="227" t="s">
        <v>1979</v>
      </c>
      <c r="P349" s="228">
        <v>783</v>
      </c>
      <c r="Q349" s="228">
        <v>3</v>
      </c>
      <c r="R349" s="228"/>
      <c r="S349" s="228"/>
      <c r="T349" s="233"/>
      <c r="U349" s="233"/>
      <c r="V349" s="314"/>
      <c r="W349" s="227">
        <v>2007</v>
      </c>
      <c r="X349" s="233"/>
      <c r="Y349" s="233"/>
      <c r="Z349" s="233"/>
      <c r="AA349" s="233"/>
      <c r="AB349" s="233"/>
      <c r="AC349" s="228"/>
      <c r="AD349" s="227"/>
      <c r="AE349" s="227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33"/>
      <c r="AW349" s="241"/>
      <c r="AX349" s="241"/>
      <c r="AY349" s="241"/>
    </row>
    <row r="350" spans="1:51" ht="23.45" customHeight="1">
      <c r="A350" s="133"/>
      <c r="B350" s="221"/>
      <c r="C350" s="227" t="s">
        <v>12636</v>
      </c>
      <c r="D350" s="228" t="s">
        <v>20244</v>
      </c>
      <c r="E350" s="228" t="s">
        <v>12702</v>
      </c>
      <c r="F350" s="227" t="s">
        <v>12636</v>
      </c>
      <c r="G350" s="233" t="s">
        <v>12636</v>
      </c>
      <c r="H350" s="228">
        <v>40213</v>
      </c>
      <c r="I350" s="233" t="s">
        <v>12636</v>
      </c>
      <c r="J350" s="228"/>
      <c r="K350" s="228">
        <v>40213</v>
      </c>
      <c r="L350" s="228"/>
      <c r="M350" s="228"/>
      <c r="N350" s="228"/>
      <c r="O350" s="227" t="s">
        <v>1979</v>
      </c>
      <c r="P350" s="228">
        <v>1083</v>
      </c>
      <c r="Q350" s="228">
        <v>2</v>
      </c>
      <c r="R350" s="228"/>
      <c r="S350" s="228"/>
      <c r="T350" s="227">
        <v>2019</v>
      </c>
      <c r="U350" s="233"/>
      <c r="V350" s="314"/>
      <c r="W350" s="227">
        <v>2019</v>
      </c>
      <c r="X350" s="233"/>
      <c r="Y350" s="233"/>
      <c r="Z350" s="233"/>
      <c r="AA350" s="233"/>
      <c r="AB350" s="233"/>
      <c r="AC350" s="228"/>
      <c r="AD350" s="227"/>
      <c r="AE350" s="227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41"/>
      <c r="AX350" s="241"/>
      <c r="AY350" s="241"/>
    </row>
    <row r="351" spans="1:51" ht="23.45" customHeight="1">
      <c r="A351" s="133">
        <v>20</v>
      </c>
      <c r="B351" s="221"/>
      <c r="C351" s="227" t="s">
        <v>12636</v>
      </c>
      <c r="D351" s="228" t="s">
        <v>20245</v>
      </c>
      <c r="E351" s="228" t="s">
        <v>12703</v>
      </c>
      <c r="F351" s="227" t="s">
        <v>12636</v>
      </c>
      <c r="G351" s="233" t="s">
        <v>12636</v>
      </c>
      <c r="H351" s="228">
        <v>474</v>
      </c>
      <c r="I351" s="233" t="s">
        <v>12636</v>
      </c>
      <c r="J351" s="228"/>
      <c r="K351" s="228">
        <v>474</v>
      </c>
      <c r="L351" s="228"/>
      <c r="M351" s="228"/>
      <c r="N351" s="228"/>
      <c r="O351" s="227" t="s">
        <v>1979</v>
      </c>
      <c r="P351" s="228">
        <v>474</v>
      </c>
      <c r="Q351" s="228">
        <v>1</v>
      </c>
      <c r="R351" s="228"/>
      <c r="S351" s="228"/>
      <c r="T351" s="227">
        <v>2009</v>
      </c>
      <c r="U351" s="233"/>
      <c r="V351" s="314"/>
      <c r="W351" s="227">
        <v>2009</v>
      </c>
      <c r="X351" s="233"/>
      <c r="Y351" s="233"/>
      <c r="Z351" s="233"/>
      <c r="AA351" s="233"/>
      <c r="AB351" s="233"/>
      <c r="AC351" s="228"/>
      <c r="AD351" s="227"/>
      <c r="AE351" s="227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41"/>
      <c r="AX351" s="241"/>
      <c r="AY351" s="241"/>
    </row>
    <row r="352" spans="1:51" ht="23.45" customHeight="1">
      <c r="A352" s="133"/>
      <c r="B352" s="221"/>
      <c r="C352" s="227" t="s">
        <v>12636</v>
      </c>
      <c r="D352" s="228" t="s">
        <v>20238</v>
      </c>
      <c r="E352" s="228" t="s">
        <v>16321</v>
      </c>
      <c r="F352" s="227" t="s">
        <v>12636</v>
      </c>
      <c r="G352" s="233"/>
      <c r="H352" s="228"/>
      <c r="I352" s="233" t="s">
        <v>12636</v>
      </c>
      <c r="J352" s="228"/>
      <c r="K352" s="228">
        <v>1464</v>
      </c>
      <c r="L352" s="228"/>
      <c r="M352" s="228"/>
      <c r="N352" s="228"/>
      <c r="O352" s="227" t="s">
        <v>1979</v>
      </c>
      <c r="P352" s="228"/>
      <c r="Q352" s="228">
        <v>2</v>
      </c>
      <c r="R352" s="228"/>
      <c r="S352" s="228"/>
      <c r="T352" s="227"/>
      <c r="U352" s="233"/>
      <c r="V352" s="314"/>
      <c r="W352" s="227">
        <v>2023</v>
      </c>
      <c r="X352" s="233"/>
      <c r="Y352" s="233"/>
      <c r="Z352" s="233"/>
      <c r="AA352" s="233"/>
      <c r="AB352" s="233"/>
      <c r="AC352" s="228"/>
      <c r="AD352" s="227"/>
      <c r="AE352" s="227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41"/>
      <c r="AX352" s="241"/>
      <c r="AY352" s="419"/>
    </row>
    <row r="353" spans="1:52" ht="23.45" customHeight="1">
      <c r="A353" s="133"/>
      <c r="B353" s="221"/>
      <c r="C353" s="227" t="s">
        <v>2728</v>
      </c>
      <c r="D353" s="228" t="s">
        <v>20246</v>
      </c>
      <c r="E353" s="228" t="s">
        <v>2983</v>
      </c>
      <c r="F353" s="233" t="s">
        <v>2728</v>
      </c>
      <c r="G353" s="233" t="s">
        <v>10801</v>
      </c>
      <c r="H353" s="233"/>
      <c r="I353" s="233" t="s">
        <v>2888</v>
      </c>
      <c r="J353" s="233"/>
      <c r="K353" s="228">
        <v>3985</v>
      </c>
      <c r="L353" s="228">
        <v>248</v>
      </c>
      <c r="M353" s="228">
        <v>266</v>
      </c>
      <c r="N353" s="233"/>
      <c r="O353" s="227" t="s">
        <v>2989</v>
      </c>
      <c r="P353" s="228">
        <v>3276</v>
      </c>
      <c r="Q353" s="228">
        <v>5</v>
      </c>
      <c r="R353" s="228"/>
      <c r="S353" s="228"/>
      <c r="T353" s="233"/>
      <c r="U353" s="233"/>
      <c r="V353" s="314"/>
      <c r="W353" s="227">
        <v>2003</v>
      </c>
      <c r="X353" s="233"/>
      <c r="Y353" s="233"/>
      <c r="Z353" s="233"/>
      <c r="AA353" s="233"/>
      <c r="AB353" s="233"/>
      <c r="AC353" s="228"/>
      <c r="AD353" s="227"/>
      <c r="AE353" s="227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41"/>
      <c r="AX353" s="241"/>
      <c r="AY353" s="241"/>
    </row>
    <row r="354" spans="1:52" ht="23.45" customHeight="1">
      <c r="A354" s="133"/>
      <c r="B354" s="221"/>
      <c r="C354" s="227" t="s">
        <v>2728</v>
      </c>
      <c r="D354" s="228" t="s">
        <v>20247</v>
      </c>
      <c r="E354" s="228" t="s">
        <v>20248</v>
      </c>
      <c r="F354" s="233" t="s">
        <v>2728</v>
      </c>
      <c r="G354" s="233"/>
      <c r="H354" s="458"/>
      <c r="I354" s="233" t="s">
        <v>2888</v>
      </c>
      <c r="J354" s="458"/>
      <c r="K354" s="228">
        <v>1478</v>
      </c>
      <c r="L354" s="228"/>
      <c r="M354" s="233"/>
      <c r="N354" s="458"/>
      <c r="O354" s="227" t="s">
        <v>20249</v>
      </c>
      <c r="P354" s="228">
        <v>1478</v>
      </c>
      <c r="Q354" s="228">
        <v>3</v>
      </c>
      <c r="R354" s="228"/>
      <c r="S354" s="233"/>
      <c r="T354" s="233"/>
      <c r="U354" s="314"/>
      <c r="V354" s="458"/>
      <c r="W354" s="227">
        <v>2016</v>
      </c>
      <c r="X354" s="233"/>
      <c r="Y354" s="233"/>
      <c r="Z354" s="233"/>
      <c r="AA354" s="233"/>
      <c r="AB354" s="228"/>
      <c r="AC354" s="227"/>
      <c r="AD354" s="227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41"/>
      <c r="AW354" s="241"/>
      <c r="AX354" s="241"/>
      <c r="AY354" s="241"/>
      <c r="AZ354" s="1447" t="s">
        <v>20250</v>
      </c>
    </row>
    <row r="355" spans="1:52" ht="23.45" customHeight="1">
      <c r="A355" s="133"/>
      <c r="B355" s="221"/>
      <c r="C355" s="227" t="s">
        <v>2728</v>
      </c>
      <c r="D355" s="228" t="s">
        <v>20251</v>
      </c>
      <c r="E355" s="228" t="s">
        <v>20252</v>
      </c>
      <c r="F355" s="233" t="s">
        <v>2728</v>
      </c>
      <c r="G355" s="233"/>
      <c r="H355" s="458"/>
      <c r="I355" s="233" t="s">
        <v>2888</v>
      </c>
      <c r="J355" s="458"/>
      <c r="K355" s="228">
        <v>1210</v>
      </c>
      <c r="L355" s="228"/>
      <c r="M355" s="233"/>
      <c r="N355" s="458"/>
      <c r="O355" s="227" t="s">
        <v>20253</v>
      </c>
      <c r="P355" s="228">
        <v>1210</v>
      </c>
      <c r="Q355" s="228">
        <v>2</v>
      </c>
      <c r="R355" s="228"/>
      <c r="S355" s="233"/>
      <c r="T355" s="233"/>
      <c r="U355" s="314"/>
      <c r="V355" s="458"/>
      <c r="W355" s="227">
        <v>2011</v>
      </c>
      <c r="X355" s="233"/>
      <c r="Y355" s="233"/>
      <c r="Z355" s="233"/>
      <c r="AA355" s="233"/>
      <c r="AB355" s="228"/>
      <c r="AC355" s="227"/>
      <c r="AD355" s="227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41"/>
      <c r="AW355" s="241"/>
      <c r="AX355" s="241"/>
      <c r="AY355" s="241"/>
      <c r="AZ355" s="1447" t="s">
        <v>20250</v>
      </c>
    </row>
    <row r="356" spans="1:52" ht="23.45" customHeight="1">
      <c r="A356" s="133"/>
      <c r="B356" s="221"/>
      <c r="C356" s="227" t="s">
        <v>2728</v>
      </c>
      <c r="D356" s="228" t="s">
        <v>20254</v>
      </c>
      <c r="E356" s="228" t="s">
        <v>20255</v>
      </c>
      <c r="F356" s="233" t="s">
        <v>2728</v>
      </c>
      <c r="G356" s="233"/>
      <c r="H356" s="458"/>
      <c r="I356" s="233" t="s">
        <v>2888</v>
      </c>
      <c r="J356" s="458"/>
      <c r="K356" s="228">
        <v>2853</v>
      </c>
      <c r="L356" s="228"/>
      <c r="M356" s="233"/>
      <c r="N356" s="458"/>
      <c r="O356" s="227" t="s">
        <v>20256</v>
      </c>
      <c r="P356" s="228">
        <v>2853</v>
      </c>
      <c r="Q356" s="228">
        <v>5</v>
      </c>
      <c r="R356" s="228"/>
      <c r="S356" s="233"/>
      <c r="T356" s="233"/>
      <c r="U356" s="314"/>
      <c r="V356" s="458"/>
      <c r="W356" s="227">
        <v>1993</v>
      </c>
      <c r="X356" s="233"/>
      <c r="Y356" s="233"/>
      <c r="Z356" s="233"/>
      <c r="AA356" s="233"/>
      <c r="AB356" s="228"/>
      <c r="AC356" s="227"/>
      <c r="AD356" s="227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41"/>
      <c r="AW356" s="241"/>
      <c r="AX356" s="241"/>
      <c r="AY356" s="241"/>
      <c r="AZ356" s="1447" t="s">
        <v>20250</v>
      </c>
    </row>
    <row r="357" spans="1:52" ht="23.45" customHeight="1">
      <c r="A357" s="133"/>
      <c r="B357" s="221"/>
      <c r="C357" s="227" t="s">
        <v>2728</v>
      </c>
      <c r="D357" s="228" t="s">
        <v>20257</v>
      </c>
      <c r="E357" s="228" t="s">
        <v>20258</v>
      </c>
      <c r="F357" s="233" t="s">
        <v>2728</v>
      </c>
      <c r="G357" s="233"/>
      <c r="H357" s="458"/>
      <c r="I357" s="233" t="s">
        <v>2888</v>
      </c>
      <c r="J357" s="458"/>
      <c r="K357" s="228">
        <v>2171</v>
      </c>
      <c r="L357" s="228"/>
      <c r="M357" s="233"/>
      <c r="N357" s="458"/>
      <c r="O357" s="227" t="s">
        <v>20259</v>
      </c>
      <c r="P357" s="228">
        <v>2171</v>
      </c>
      <c r="Q357" s="228">
        <v>3</v>
      </c>
      <c r="R357" s="228"/>
      <c r="S357" s="233"/>
      <c r="T357" s="233"/>
      <c r="U357" s="314"/>
      <c r="V357" s="458"/>
      <c r="W357" s="227">
        <v>2017</v>
      </c>
      <c r="X357" s="233"/>
      <c r="Y357" s="233"/>
      <c r="Z357" s="233"/>
      <c r="AA357" s="233"/>
      <c r="AB357" s="228"/>
      <c r="AC357" s="227"/>
      <c r="AD357" s="227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41"/>
      <c r="AW357" s="241"/>
      <c r="AX357" s="241"/>
      <c r="AY357" s="241"/>
      <c r="AZ357" s="1447" t="s">
        <v>20250</v>
      </c>
    </row>
    <row r="358" spans="1:52" ht="23.45" customHeight="1">
      <c r="A358" s="133"/>
      <c r="B358" s="221"/>
      <c r="C358" s="227" t="s">
        <v>2728</v>
      </c>
      <c r="D358" s="228" t="s">
        <v>20260</v>
      </c>
      <c r="E358" s="228" t="s">
        <v>20261</v>
      </c>
      <c r="F358" s="233" t="s">
        <v>2728</v>
      </c>
      <c r="G358" s="233"/>
      <c r="H358" s="458"/>
      <c r="I358" s="233" t="s">
        <v>2888</v>
      </c>
      <c r="J358" s="458"/>
      <c r="K358" s="228">
        <v>11822.2</v>
      </c>
      <c r="L358" s="458"/>
      <c r="M358" s="228">
        <v>798</v>
      </c>
      <c r="N358" s="458"/>
      <c r="O358" s="227" t="s">
        <v>10706</v>
      </c>
      <c r="P358" s="228">
        <v>11822</v>
      </c>
      <c r="Q358" s="228">
        <v>2</v>
      </c>
      <c r="R358" s="228"/>
      <c r="S358" s="233"/>
      <c r="T358" s="233"/>
      <c r="U358" s="314"/>
      <c r="V358" s="458"/>
      <c r="W358" s="227">
        <v>2003</v>
      </c>
      <c r="X358" s="233"/>
      <c r="Y358" s="233"/>
      <c r="Z358" s="233"/>
      <c r="AA358" s="233"/>
      <c r="AB358" s="228"/>
      <c r="AC358" s="227"/>
      <c r="AD358" s="227"/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41"/>
      <c r="AW358" s="241"/>
      <c r="AX358" s="241"/>
      <c r="AY358" s="241"/>
      <c r="AZ358" s="1447" t="s">
        <v>20250</v>
      </c>
    </row>
    <row r="359" spans="1:52" ht="23.45" customHeight="1">
      <c r="A359" s="133"/>
      <c r="B359" s="221"/>
      <c r="C359" s="227" t="s">
        <v>2728</v>
      </c>
      <c r="D359" s="228" t="s">
        <v>20262</v>
      </c>
      <c r="E359" s="228" t="s">
        <v>20263</v>
      </c>
      <c r="F359" s="233" t="s">
        <v>2728</v>
      </c>
      <c r="G359" s="233"/>
      <c r="H359" s="458"/>
      <c r="I359" s="233" t="s">
        <v>2888</v>
      </c>
      <c r="J359" s="458"/>
      <c r="K359" s="228">
        <v>24287</v>
      </c>
      <c r="L359" s="228"/>
      <c r="M359" s="233"/>
      <c r="N359" s="458"/>
      <c r="O359" s="227" t="s">
        <v>177</v>
      </c>
      <c r="P359" s="228">
        <v>1692</v>
      </c>
      <c r="Q359" s="228">
        <v>3</v>
      </c>
      <c r="R359" s="228"/>
      <c r="S359" s="233"/>
      <c r="T359" s="233"/>
      <c r="U359" s="314"/>
      <c r="V359" s="458"/>
      <c r="W359" s="227">
        <v>1992</v>
      </c>
      <c r="X359" s="233"/>
      <c r="Y359" s="233"/>
      <c r="Z359" s="233"/>
      <c r="AA359" s="233"/>
      <c r="AB359" s="228"/>
      <c r="AC359" s="227"/>
      <c r="AD359" s="227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41"/>
      <c r="AW359" s="241"/>
      <c r="AX359" s="241"/>
      <c r="AY359" s="241"/>
      <c r="AZ359" s="1447" t="s">
        <v>20250</v>
      </c>
    </row>
    <row r="360" spans="1:52" ht="23.45" customHeight="1">
      <c r="A360" s="133"/>
      <c r="B360" s="221"/>
      <c r="C360" s="227" t="s">
        <v>2728</v>
      </c>
      <c r="D360" s="228" t="s">
        <v>20264</v>
      </c>
      <c r="E360" s="228" t="s">
        <v>20265</v>
      </c>
      <c r="F360" s="233" t="s">
        <v>2728</v>
      </c>
      <c r="G360" s="233"/>
      <c r="H360" s="458"/>
      <c r="I360" s="233" t="s">
        <v>2888</v>
      </c>
      <c r="J360" s="458"/>
      <c r="K360" s="228">
        <v>33000</v>
      </c>
      <c r="L360" s="228"/>
      <c r="M360" s="233"/>
      <c r="N360" s="458"/>
      <c r="O360" s="227" t="s">
        <v>1957</v>
      </c>
      <c r="P360" s="228">
        <v>750</v>
      </c>
      <c r="Q360" s="228">
        <v>2</v>
      </c>
      <c r="R360" s="228"/>
      <c r="S360" s="233"/>
      <c r="T360" s="233"/>
      <c r="U360" s="314"/>
      <c r="V360" s="458"/>
      <c r="W360" s="227">
        <v>2020</v>
      </c>
      <c r="X360" s="233"/>
      <c r="Y360" s="233"/>
      <c r="Z360" s="233"/>
      <c r="AA360" s="233"/>
      <c r="AB360" s="228"/>
      <c r="AC360" s="227"/>
      <c r="AD360" s="227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41"/>
      <c r="AW360" s="241"/>
      <c r="AX360" s="241"/>
      <c r="AY360" s="241"/>
      <c r="AZ360" s="1447" t="s">
        <v>20250</v>
      </c>
    </row>
    <row r="361" spans="1:52" ht="23.45" customHeight="1">
      <c r="A361" s="133"/>
      <c r="B361" s="221"/>
      <c r="C361" s="227" t="s">
        <v>12643</v>
      </c>
      <c r="D361" s="228" t="s">
        <v>20266</v>
      </c>
      <c r="E361" s="228" t="s">
        <v>16322</v>
      </c>
      <c r="F361" s="233" t="s">
        <v>2728</v>
      </c>
      <c r="G361" s="233"/>
      <c r="H361" s="233"/>
      <c r="I361" s="233" t="s">
        <v>2888</v>
      </c>
      <c r="J361" s="233"/>
      <c r="K361" s="228">
        <v>1707</v>
      </c>
      <c r="L361" s="228"/>
      <c r="M361" s="228"/>
      <c r="N361" s="233"/>
      <c r="O361" s="227" t="s">
        <v>14234</v>
      </c>
      <c r="P361" s="228">
        <v>1707</v>
      </c>
      <c r="Q361" s="228">
        <v>3</v>
      </c>
      <c r="R361" s="228"/>
      <c r="S361" s="228"/>
      <c r="T361" s="233"/>
      <c r="U361" s="233"/>
      <c r="V361" s="314"/>
      <c r="W361" s="227">
        <v>2018</v>
      </c>
      <c r="X361" s="233"/>
      <c r="Y361" s="233"/>
      <c r="Z361" s="233"/>
      <c r="AA361" s="233"/>
      <c r="AB361" s="233"/>
      <c r="AC361" s="228"/>
      <c r="AD361" s="227"/>
      <c r="AE361" s="227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41"/>
      <c r="AX361" s="241"/>
      <c r="AY361" s="241"/>
    </row>
    <row r="362" spans="1:52" ht="23.45" customHeight="1">
      <c r="A362" s="154"/>
      <c r="B362" s="221"/>
      <c r="C362" s="227" t="s">
        <v>2751</v>
      </c>
      <c r="D362" s="228" t="s">
        <v>20267</v>
      </c>
      <c r="E362" s="228" t="s">
        <v>2995</v>
      </c>
      <c r="F362" s="228" t="s">
        <v>2751</v>
      </c>
      <c r="G362" s="228" t="s">
        <v>10805</v>
      </c>
      <c r="H362" s="228" t="s">
        <v>2996</v>
      </c>
      <c r="I362" s="233" t="s">
        <v>2996</v>
      </c>
      <c r="J362" s="227">
        <v>1</v>
      </c>
      <c r="K362" s="228">
        <v>4691</v>
      </c>
      <c r="L362" s="228">
        <v>40</v>
      </c>
      <c r="M362" s="228"/>
      <c r="N362" s="228" t="s">
        <v>10806</v>
      </c>
      <c r="O362" s="233" t="s">
        <v>10807</v>
      </c>
      <c r="P362" s="227">
        <v>4691</v>
      </c>
      <c r="Q362" s="227">
        <v>10</v>
      </c>
      <c r="R362" s="233"/>
      <c r="S362" s="228"/>
      <c r="T362" s="234"/>
      <c r="U362" s="233"/>
      <c r="V362" s="314"/>
      <c r="W362" s="234" t="s">
        <v>17643</v>
      </c>
      <c r="X362" s="233"/>
      <c r="Y362" s="233">
        <v>2100</v>
      </c>
      <c r="Z362" s="233"/>
      <c r="AA362" s="233"/>
      <c r="AB362" s="233"/>
      <c r="AC362" s="228">
        <v>2100</v>
      </c>
      <c r="AD362" s="228"/>
      <c r="AE362" s="228"/>
      <c r="AF362" s="443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44"/>
      <c r="AS362" s="244"/>
      <c r="AT362" s="244"/>
      <c r="AU362" s="244"/>
      <c r="AV362" s="244"/>
      <c r="AW362" s="241"/>
      <c r="AX362" s="241"/>
      <c r="AY362" s="244"/>
    </row>
    <row r="363" spans="1:52" ht="23.45" customHeight="1">
      <c r="A363" s="154"/>
      <c r="B363" s="221"/>
      <c r="C363" s="227" t="s">
        <v>2751</v>
      </c>
      <c r="D363" s="228" t="s">
        <v>20268</v>
      </c>
      <c r="E363" s="228" t="s">
        <v>2998</v>
      </c>
      <c r="F363" s="228" t="s">
        <v>2751</v>
      </c>
      <c r="G363" s="228" t="s">
        <v>10805</v>
      </c>
      <c r="H363" s="228" t="s">
        <v>2996</v>
      </c>
      <c r="I363" s="233" t="s">
        <v>2996</v>
      </c>
      <c r="J363" s="227">
        <v>1</v>
      </c>
      <c r="K363" s="228">
        <v>4432</v>
      </c>
      <c r="L363" s="228">
        <v>40</v>
      </c>
      <c r="M363" s="228"/>
      <c r="N363" s="228" t="s">
        <v>176</v>
      </c>
      <c r="O363" s="233" t="s">
        <v>2999</v>
      </c>
      <c r="P363" s="227">
        <v>4432</v>
      </c>
      <c r="Q363" s="227">
        <v>8</v>
      </c>
      <c r="R363" s="233"/>
      <c r="S363" s="228"/>
      <c r="T363" s="234"/>
      <c r="U363" s="233"/>
      <c r="V363" s="314"/>
      <c r="W363" s="234">
        <v>2002</v>
      </c>
      <c r="X363" s="233"/>
      <c r="Y363" s="233">
        <v>343</v>
      </c>
      <c r="Z363" s="233"/>
      <c r="AA363" s="233"/>
      <c r="AB363" s="233"/>
      <c r="AC363" s="228">
        <v>343</v>
      </c>
      <c r="AD363" s="228"/>
      <c r="AE363" s="228"/>
      <c r="AF363" s="443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44"/>
      <c r="AS363" s="244"/>
      <c r="AT363" s="244"/>
      <c r="AU363" s="244"/>
      <c r="AV363" s="244"/>
      <c r="AW363" s="241"/>
      <c r="AX363" s="241"/>
      <c r="AY363" s="244"/>
    </row>
    <row r="364" spans="1:52" ht="23.45" customHeight="1">
      <c r="A364" s="154"/>
      <c r="B364" s="221"/>
      <c r="C364" s="227" t="s">
        <v>2751</v>
      </c>
      <c r="D364" s="228" t="s">
        <v>20269</v>
      </c>
      <c r="E364" s="228" t="s">
        <v>3000</v>
      </c>
      <c r="F364" s="227" t="s">
        <v>2751</v>
      </c>
      <c r="G364" s="233" t="s">
        <v>10805</v>
      </c>
      <c r="H364" s="233" t="s">
        <v>2996</v>
      </c>
      <c r="I364" s="233" t="s">
        <v>2996</v>
      </c>
      <c r="J364" s="227">
        <v>1</v>
      </c>
      <c r="K364" s="228">
        <v>6925</v>
      </c>
      <c r="L364" s="228"/>
      <c r="M364" s="228"/>
      <c r="N364" s="233" t="s">
        <v>176</v>
      </c>
      <c r="O364" s="227" t="s">
        <v>3078</v>
      </c>
      <c r="P364" s="228">
        <v>2610</v>
      </c>
      <c r="Q364" s="228">
        <v>4</v>
      </c>
      <c r="R364" s="228"/>
      <c r="S364" s="228"/>
      <c r="T364" s="233"/>
      <c r="U364" s="233"/>
      <c r="V364" s="314"/>
      <c r="W364" s="227" t="s">
        <v>17644</v>
      </c>
      <c r="X364" s="233"/>
      <c r="Y364" s="233">
        <v>343</v>
      </c>
      <c r="Z364" s="233"/>
      <c r="AA364" s="233"/>
      <c r="AB364" s="233"/>
      <c r="AC364" s="228">
        <v>390</v>
      </c>
      <c r="AD364" s="228"/>
      <c r="AE364" s="228"/>
      <c r="AF364" s="443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44"/>
      <c r="AS364" s="244"/>
      <c r="AT364" s="244"/>
      <c r="AU364" s="244"/>
      <c r="AV364" s="244"/>
      <c r="AW364" s="241"/>
      <c r="AX364" s="241"/>
      <c r="AY364" s="244"/>
    </row>
    <row r="365" spans="1:52" ht="23.45" customHeight="1">
      <c r="A365" s="154"/>
      <c r="B365" s="221"/>
      <c r="C365" s="227" t="s">
        <v>12704</v>
      </c>
      <c r="D365" s="228" t="s">
        <v>20269</v>
      </c>
      <c r="E365" s="228" t="s">
        <v>12705</v>
      </c>
      <c r="F365" s="227" t="s">
        <v>2751</v>
      </c>
      <c r="G365" s="233" t="s">
        <v>10805</v>
      </c>
      <c r="H365" s="233" t="s">
        <v>2996</v>
      </c>
      <c r="I365" s="233" t="s">
        <v>2996</v>
      </c>
      <c r="J365" s="227">
        <v>1</v>
      </c>
      <c r="K365" s="228">
        <v>1920</v>
      </c>
      <c r="L365" s="228"/>
      <c r="M365" s="228"/>
      <c r="N365" s="233" t="s">
        <v>176</v>
      </c>
      <c r="O365" s="227" t="s">
        <v>3078</v>
      </c>
      <c r="P365" s="228">
        <v>1920</v>
      </c>
      <c r="Q365" s="228">
        <v>4</v>
      </c>
      <c r="R365" s="228"/>
      <c r="S365" s="228"/>
      <c r="T365" s="233"/>
      <c r="U365" s="233"/>
      <c r="V365" s="314"/>
      <c r="W365" s="227">
        <v>2013</v>
      </c>
      <c r="X365" s="233"/>
      <c r="Y365" s="233">
        <v>343</v>
      </c>
      <c r="Z365" s="233"/>
      <c r="AA365" s="233"/>
      <c r="AB365" s="233"/>
      <c r="AC365" s="228"/>
      <c r="AD365" s="227"/>
      <c r="AE365" s="227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41"/>
      <c r="AX365" s="241"/>
      <c r="AY365" s="241"/>
    </row>
    <row r="366" spans="1:52" ht="23.45" customHeight="1">
      <c r="A366" s="154"/>
      <c r="B366" s="221"/>
      <c r="C366" s="227" t="s">
        <v>2732</v>
      </c>
      <c r="D366" s="228" t="s">
        <v>20270</v>
      </c>
      <c r="E366" s="228" t="s">
        <v>2988</v>
      </c>
      <c r="F366" s="227" t="s">
        <v>2732</v>
      </c>
      <c r="G366" s="400"/>
      <c r="H366" s="233"/>
      <c r="I366" s="233" t="s">
        <v>2987</v>
      </c>
      <c r="J366" s="233"/>
      <c r="K366" s="228">
        <v>15960</v>
      </c>
      <c r="L366" s="228">
        <v>82</v>
      </c>
      <c r="M366" s="228">
        <v>111</v>
      </c>
      <c r="N366" s="233" t="s">
        <v>176</v>
      </c>
      <c r="O366" s="227" t="s">
        <v>177</v>
      </c>
      <c r="P366" s="228">
        <v>2100</v>
      </c>
      <c r="Q366" s="228">
        <v>4</v>
      </c>
      <c r="R366" s="228"/>
      <c r="S366" s="228"/>
      <c r="T366" s="233"/>
      <c r="U366" s="233"/>
      <c r="V366" s="314"/>
      <c r="W366" s="227">
        <v>1994</v>
      </c>
      <c r="X366" s="233"/>
      <c r="Y366" s="233"/>
      <c r="Z366" s="233"/>
      <c r="AA366" s="233"/>
      <c r="AB366" s="233"/>
      <c r="AC366" s="228">
        <v>385</v>
      </c>
      <c r="AD366" s="227"/>
      <c r="AE366" s="227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41"/>
      <c r="AX366" s="241"/>
      <c r="AY366" s="241"/>
    </row>
    <row r="367" spans="1:52" ht="23.45" customHeight="1">
      <c r="A367" s="133"/>
      <c r="B367" s="221"/>
      <c r="C367" s="227" t="s">
        <v>2732</v>
      </c>
      <c r="D367" s="228" t="s">
        <v>20271</v>
      </c>
      <c r="E367" s="228" t="s">
        <v>13756</v>
      </c>
      <c r="F367" s="227" t="s">
        <v>2732</v>
      </c>
      <c r="G367" s="400"/>
      <c r="H367" s="233"/>
      <c r="I367" s="233" t="s">
        <v>2987</v>
      </c>
      <c r="J367" s="233"/>
      <c r="K367" s="228">
        <v>2902</v>
      </c>
      <c r="L367" s="228"/>
      <c r="M367" s="228"/>
      <c r="N367" s="233" t="s">
        <v>176</v>
      </c>
      <c r="O367" s="227" t="s">
        <v>177</v>
      </c>
      <c r="P367" s="228">
        <v>2706</v>
      </c>
      <c r="Q367" s="228">
        <v>4</v>
      </c>
      <c r="R367" s="228"/>
      <c r="S367" s="228"/>
      <c r="T367" s="233"/>
      <c r="U367" s="233"/>
      <c r="V367" s="314"/>
      <c r="W367" s="227">
        <v>1995</v>
      </c>
      <c r="X367" s="233"/>
      <c r="Y367" s="233"/>
      <c r="Z367" s="233"/>
      <c r="AA367" s="233"/>
      <c r="AB367" s="233"/>
      <c r="AC367" s="228"/>
      <c r="AD367" s="227"/>
      <c r="AE367" s="227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41"/>
      <c r="AX367" s="241"/>
      <c r="AY367" s="244"/>
    </row>
    <row r="368" spans="1:52" ht="23.45" customHeight="1">
      <c r="A368" s="154"/>
      <c r="B368" s="221"/>
      <c r="C368" s="227" t="s">
        <v>2732</v>
      </c>
      <c r="D368" s="228" t="s">
        <v>20272</v>
      </c>
      <c r="E368" s="228" t="s">
        <v>2984</v>
      </c>
      <c r="F368" s="227" t="s">
        <v>2732</v>
      </c>
      <c r="G368" s="400"/>
      <c r="H368" s="233"/>
      <c r="I368" s="233" t="s">
        <v>2985</v>
      </c>
      <c r="J368" s="233"/>
      <c r="K368" s="228">
        <v>4020</v>
      </c>
      <c r="L368" s="228"/>
      <c r="M368" s="228"/>
      <c r="N368" s="233"/>
      <c r="O368" s="227" t="s">
        <v>290</v>
      </c>
      <c r="P368" s="228">
        <v>1565</v>
      </c>
      <c r="Q368" s="228">
        <v>6</v>
      </c>
      <c r="R368" s="228">
        <v>300</v>
      </c>
      <c r="S368" s="228">
        <v>300</v>
      </c>
      <c r="T368" s="233"/>
      <c r="U368" s="233"/>
      <c r="V368" s="314"/>
      <c r="W368" s="227">
        <v>1986</v>
      </c>
      <c r="X368" s="233"/>
      <c r="Y368" s="233"/>
      <c r="Z368" s="233"/>
      <c r="AA368" s="233"/>
      <c r="AB368" s="233"/>
      <c r="AC368" s="228"/>
      <c r="AD368" s="227"/>
      <c r="AE368" s="227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41"/>
      <c r="AX368" s="241"/>
      <c r="AY368" s="244" t="s">
        <v>12706</v>
      </c>
    </row>
    <row r="369" spans="1:51" ht="23.45" customHeight="1">
      <c r="A369" s="154">
        <v>21</v>
      </c>
      <c r="B369" s="221"/>
      <c r="C369" s="227" t="s">
        <v>2732</v>
      </c>
      <c r="D369" s="228" t="s">
        <v>20273</v>
      </c>
      <c r="E369" s="228" t="s">
        <v>2986</v>
      </c>
      <c r="F369" s="227" t="s">
        <v>2732</v>
      </c>
      <c r="G369" s="400"/>
      <c r="H369" s="233"/>
      <c r="I369" s="233" t="s">
        <v>2987</v>
      </c>
      <c r="J369" s="233"/>
      <c r="K369" s="228">
        <v>2196</v>
      </c>
      <c r="L369" s="228"/>
      <c r="M369" s="228"/>
      <c r="N369" s="233"/>
      <c r="O369" s="227" t="s">
        <v>177</v>
      </c>
      <c r="P369" s="228">
        <v>2065</v>
      </c>
      <c r="Q369" s="228">
        <v>4</v>
      </c>
      <c r="R369" s="228"/>
      <c r="S369" s="228"/>
      <c r="T369" s="233"/>
      <c r="U369" s="233"/>
      <c r="V369" s="314"/>
      <c r="W369" s="227">
        <v>1994</v>
      </c>
      <c r="X369" s="233"/>
      <c r="Y369" s="233"/>
      <c r="Z369" s="233"/>
      <c r="AA369" s="233"/>
      <c r="AB369" s="233"/>
      <c r="AC369" s="228"/>
      <c r="AD369" s="227"/>
      <c r="AE369" s="227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41"/>
      <c r="AX369" s="241"/>
      <c r="AY369" s="244"/>
    </row>
    <row r="370" spans="1:51" ht="23.45" customHeight="1">
      <c r="A370" s="154">
        <v>22</v>
      </c>
      <c r="B370" s="221"/>
      <c r="C370" s="227" t="s">
        <v>2732</v>
      </c>
      <c r="D370" s="228" t="s">
        <v>20274</v>
      </c>
      <c r="E370" s="228" t="s">
        <v>9809</v>
      </c>
      <c r="F370" s="227" t="s">
        <v>2732</v>
      </c>
      <c r="G370" s="400"/>
      <c r="H370" s="233"/>
      <c r="I370" s="233" t="s">
        <v>12619</v>
      </c>
      <c r="J370" s="233"/>
      <c r="K370" s="228">
        <v>103143</v>
      </c>
      <c r="L370" s="228"/>
      <c r="M370" s="228"/>
      <c r="N370" s="233"/>
      <c r="O370" s="227" t="s">
        <v>987</v>
      </c>
      <c r="P370" s="228">
        <v>2086</v>
      </c>
      <c r="Q370" s="228">
        <v>8</v>
      </c>
      <c r="R370" s="228"/>
      <c r="S370" s="228"/>
      <c r="T370" s="233"/>
      <c r="U370" s="233"/>
      <c r="V370" s="314"/>
      <c r="W370" s="227">
        <v>2018</v>
      </c>
      <c r="X370" s="233"/>
      <c r="Y370" s="233"/>
      <c r="Z370" s="233"/>
      <c r="AA370" s="233"/>
      <c r="AB370" s="233"/>
      <c r="AC370" s="228"/>
      <c r="AD370" s="227"/>
      <c r="AE370" s="227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41"/>
      <c r="AX370" s="241"/>
      <c r="AY370" s="244"/>
    </row>
    <row r="371" spans="1:51" ht="23.45" customHeight="1">
      <c r="A371" s="154"/>
      <c r="B371" s="221"/>
      <c r="C371" s="227" t="s">
        <v>2732</v>
      </c>
      <c r="D371" s="228" t="s">
        <v>20275</v>
      </c>
      <c r="E371" s="228" t="s">
        <v>9810</v>
      </c>
      <c r="F371" s="227" t="s">
        <v>2732</v>
      </c>
      <c r="G371" s="400"/>
      <c r="H371" s="233"/>
      <c r="I371" s="233" t="s">
        <v>12619</v>
      </c>
      <c r="J371" s="233"/>
      <c r="K371" s="228">
        <v>77786</v>
      </c>
      <c r="L371" s="228"/>
      <c r="M371" s="228"/>
      <c r="N371" s="233"/>
      <c r="O371" s="227" t="s">
        <v>290</v>
      </c>
      <c r="P371" s="228">
        <v>2075</v>
      </c>
      <c r="Q371" s="228">
        <v>4</v>
      </c>
      <c r="R371" s="228"/>
      <c r="S371" s="228"/>
      <c r="T371" s="233"/>
      <c r="U371" s="233"/>
      <c r="V371" s="314"/>
      <c r="W371" s="227">
        <v>2018</v>
      </c>
      <c r="X371" s="233"/>
      <c r="Y371" s="233"/>
      <c r="Z371" s="233"/>
      <c r="AA371" s="233"/>
      <c r="AB371" s="233"/>
      <c r="AC371" s="228"/>
      <c r="AD371" s="227"/>
      <c r="AE371" s="227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41"/>
      <c r="AX371" s="241"/>
      <c r="AY371" s="244"/>
    </row>
    <row r="372" spans="1:51" ht="23.45" customHeight="1">
      <c r="A372" s="154"/>
      <c r="B372" s="221"/>
      <c r="C372" s="227" t="s">
        <v>2732</v>
      </c>
      <c r="D372" s="228" t="s">
        <v>20276</v>
      </c>
      <c r="E372" s="228" t="s">
        <v>13757</v>
      </c>
      <c r="F372" s="227" t="s">
        <v>12646</v>
      </c>
      <c r="G372" s="400"/>
      <c r="H372" s="233"/>
      <c r="I372" s="233" t="s">
        <v>2987</v>
      </c>
      <c r="J372" s="233"/>
      <c r="K372" s="228">
        <v>3557</v>
      </c>
      <c r="L372" s="228"/>
      <c r="M372" s="228"/>
      <c r="N372" s="233"/>
      <c r="O372" s="227" t="s">
        <v>12687</v>
      </c>
      <c r="P372" s="228">
        <v>3557</v>
      </c>
      <c r="Q372" s="228">
        <v>6</v>
      </c>
      <c r="R372" s="228"/>
      <c r="S372" s="228"/>
      <c r="T372" s="233"/>
      <c r="U372" s="233"/>
      <c r="V372" s="314"/>
      <c r="W372" s="227"/>
      <c r="X372" s="233"/>
      <c r="Y372" s="233"/>
      <c r="Z372" s="233"/>
      <c r="AA372" s="233"/>
      <c r="AB372" s="233"/>
      <c r="AC372" s="228"/>
      <c r="AD372" s="227"/>
      <c r="AE372" s="227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41"/>
      <c r="AX372" s="241"/>
      <c r="AY372" s="529"/>
    </row>
    <row r="373" spans="1:51" ht="23.45" customHeight="1">
      <c r="A373" s="154"/>
      <c r="B373" s="221"/>
      <c r="C373" s="227" t="s">
        <v>2732</v>
      </c>
      <c r="D373" s="228" t="s">
        <v>20277</v>
      </c>
      <c r="E373" s="228" t="s">
        <v>13759</v>
      </c>
      <c r="F373" s="227" t="s">
        <v>12646</v>
      </c>
      <c r="G373" s="400"/>
      <c r="H373" s="233"/>
      <c r="I373" s="233" t="s">
        <v>13760</v>
      </c>
      <c r="J373" s="233"/>
      <c r="K373" s="228">
        <v>1260</v>
      </c>
      <c r="L373" s="228"/>
      <c r="M373" s="228"/>
      <c r="N373" s="233"/>
      <c r="O373" s="227" t="s">
        <v>1979</v>
      </c>
      <c r="P373" s="228">
        <v>2520</v>
      </c>
      <c r="Q373" s="228">
        <v>2</v>
      </c>
      <c r="R373" s="228"/>
      <c r="S373" s="228"/>
      <c r="T373" s="233"/>
      <c r="U373" s="233"/>
      <c r="V373" s="314"/>
      <c r="W373" s="227">
        <v>2014</v>
      </c>
      <c r="X373" s="233"/>
      <c r="Y373" s="233"/>
      <c r="Z373" s="233"/>
      <c r="AA373" s="233"/>
      <c r="AB373" s="233"/>
      <c r="AC373" s="228"/>
      <c r="AD373" s="227"/>
      <c r="AE373" s="227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41"/>
      <c r="AX373" s="241"/>
      <c r="AY373" s="529"/>
    </row>
    <row r="374" spans="1:51" ht="24" customHeight="1">
      <c r="A374" s="154"/>
      <c r="B374" s="221"/>
      <c r="C374" s="227" t="s">
        <v>2755</v>
      </c>
      <c r="D374" s="228" t="s">
        <v>20278</v>
      </c>
      <c r="E374" s="228" t="s">
        <v>3001</v>
      </c>
      <c r="F374" s="227" t="s">
        <v>2755</v>
      </c>
      <c r="G374" s="233" t="s">
        <v>20289</v>
      </c>
      <c r="H374" s="233"/>
      <c r="I374" s="233" t="s">
        <v>16323</v>
      </c>
      <c r="J374" s="233"/>
      <c r="K374" s="228">
        <v>1578</v>
      </c>
      <c r="L374" s="228"/>
      <c r="M374" s="228"/>
      <c r="N374" s="233"/>
      <c r="O374" s="227" t="s">
        <v>177</v>
      </c>
      <c r="P374" s="228">
        <v>1578</v>
      </c>
      <c r="Q374" s="228">
        <v>3</v>
      </c>
      <c r="R374" s="228"/>
      <c r="S374" s="228"/>
      <c r="T374" s="233"/>
      <c r="U374" s="233"/>
      <c r="V374" s="314"/>
      <c r="W374" s="227">
        <v>2015</v>
      </c>
      <c r="X374" s="233"/>
      <c r="Y374" s="233"/>
      <c r="Z374" s="233"/>
      <c r="AA374" s="233"/>
      <c r="AB374" s="233"/>
      <c r="AC374" s="228">
        <v>400</v>
      </c>
      <c r="AD374" s="227"/>
      <c r="AE374" s="227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41"/>
      <c r="AX374" s="241"/>
      <c r="AY374" s="241"/>
    </row>
    <row r="375" spans="1:51" ht="24" customHeight="1">
      <c r="A375" s="154"/>
      <c r="B375" s="221"/>
      <c r="C375" s="227" t="s">
        <v>2755</v>
      </c>
      <c r="D375" s="228" t="s">
        <v>20279</v>
      </c>
      <c r="E375" s="228" t="s">
        <v>10809</v>
      </c>
      <c r="F375" s="227" t="s">
        <v>2755</v>
      </c>
      <c r="G375" s="233" t="s">
        <v>20289</v>
      </c>
      <c r="H375" s="233" t="s">
        <v>2755</v>
      </c>
      <c r="I375" s="233" t="s">
        <v>16323</v>
      </c>
      <c r="J375" s="233"/>
      <c r="K375" s="228">
        <v>38014</v>
      </c>
      <c r="L375" s="228">
        <v>3685</v>
      </c>
      <c r="M375" s="228" t="s">
        <v>389</v>
      </c>
      <c r="N375" s="233"/>
      <c r="O375" s="227" t="s">
        <v>1979</v>
      </c>
      <c r="P375" s="228">
        <v>4990</v>
      </c>
      <c r="Q375" s="228">
        <v>8</v>
      </c>
      <c r="R375" s="228"/>
      <c r="S375" s="228"/>
      <c r="T375" s="233"/>
      <c r="U375" s="233"/>
      <c r="V375" s="314"/>
      <c r="W375" s="227">
        <v>2002</v>
      </c>
      <c r="X375" s="233"/>
      <c r="Y375" s="233"/>
      <c r="Z375" s="233"/>
      <c r="AA375" s="233"/>
      <c r="AB375" s="233"/>
      <c r="AC375" s="228"/>
      <c r="AD375" s="227"/>
      <c r="AE375" s="227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41"/>
      <c r="AX375" s="241"/>
      <c r="AY375" s="241"/>
    </row>
    <row r="376" spans="1:51" ht="24" customHeight="1">
      <c r="A376" s="154"/>
      <c r="B376" s="221"/>
      <c r="C376" s="227" t="s">
        <v>2755</v>
      </c>
      <c r="D376" s="228" t="s">
        <v>20280</v>
      </c>
      <c r="E376" s="228" t="s">
        <v>3002</v>
      </c>
      <c r="F376" s="227" t="s">
        <v>2755</v>
      </c>
      <c r="G376" s="233" t="s">
        <v>20289</v>
      </c>
      <c r="H376" s="233" t="s">
        <v>2755</v>
      </c>
      <c r="I376" s="233" t="s">
        <v>16323</v>
      </c>
      <c r="J376" s="233"/>
      <c r="K376" s="228">
        <v>1394</v>
      </c>
      <c r="L376" s="228">
        <v>1368</v>
      </c>
      <c r="M376" s="228" t="s">
        <v>389</v>
      </c>
      <c r="N376" s="233"/>
      <c r="O376" s="403" t="s">
        <v>12697</v>
      </c>
      <c r="P376" s="228">
        <v>1394</v>
      </c>
      <c r="Q376" s="228">
        <v>3</v>
      </c>
      <c r="R376" s="228"/>
      <c r="S376" s="228"/>
      <c r="T376" s="233"/>
      <c r="U376" s="233"/>
      <c r="V376" s="314"/>
      <c r="W376" s="227">
        <v>1997</v>
      </c>
      <c r="X376" s="233"/>
      <c r="Y376" s="233"/>
      <c r="Z376" s="233"/>
      <c r="AA376" s="233"/>
      <c r="AB376" s="233"/>
      <c r="AC376" s="228"/>
      <c r="AD376" s="227"/>
      <c r="AE376" s="227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33"/>
      <c r="AU376" s="233"/>
      <c r="AV376" s="233"/>
      <c r="AW376" s="241"/>
      <c r="AX376" s="241"/>
      <c r="AY376" s="241"/>
    </row>
    <row r="377" spans="1:51" ht="24" customHeight="1">
      <c r="A377" s="154"/>
      <c r="B377" s="221"/>
      <c r="C377" s="227" t="s">
        <v>2755</v>
      </c>
      <c r="D377" s="228" t="s">
        <v>20281</v>
      </c>
      <c r="E377" s="228" t="s">
        <v>10810</v>
      </c>
      <c r="F377" s="227" t="s">
        <v>2755</v>
      </c>
      <c r="G377" s="233" t="s">
        <v>20289</v>
      </c>
      <c r="H377" s="233"/>
      <c r="I377" s="233" t="s">
        <v>16323</v>
      </c>
      <c r="J377" s="233"/>
      <c r="K377" s="228">
        <v>2387</v>
      </c>
      <c r="L377" s="228">
        <v>2121</v>
      </c>
      <c r="M377" s="228"/>
      <c r="N377" s="233"/>
      <c r="O377" s="227" t="s">
        <v>12697</v>
      </c>
      <c r="P377" s="228">
        <v>2387</v>
      </c>
      <c r="Q377" s="228">
        <v>5</v>
      </c>
      <c r="R377" s="228"/>
      <c r="S377" s="228"/>
      <c r="T377" s="233"/>
      <c r="U377" s="233"/>
      <c r="V377" s="314"/>
      <c r="W377" s="227">
        <v>1997</v>
      </c>
      <c r="X377" s="233"/>
      <c r="Y377" s="233"/>
      <c r="Z377" s="233"/>
      <c r="AA377" s="233"/>
      <c r="AB377" s="233"/>
      <c r="AC377" s="228"/>
      <c r="AD377" s="227"/>
      <c r="AE377" s="227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33"/>
      <c r="AU377" s="233"/>
      <c r="AV377" s="233"/>
      <c r="AW377" s="241"/>
      <c r="AX377" s="241"/>
      <c r="AY377" s="241"/>
    </row>
    <row r="378" spans="1:51" ht="24" customHeight="1">
      <c r="A378" s="154"/>
      <c r="B378" s="221"/>
      <c r="C378" s="227" t="s">
        <v>2755</v>
      </c>
      <c r="D378" s="228" t="s">
        <v>20282</v>
      </c>
      <c r="E378" s="228" t="s">
        <v>3003</v>
      </c>
      <c r="F378" s="227" t="s">
        <v>2755</v>
      </c>
      <c r="G378" s="233" t="s">
        <v>20289</v>
      </c>
      <c r="H378" s="233"/>
      <c r="I378" s="233" t="s">
        <v>12897</v>
      </c>
      <c r="J378" s="233"/>
      <c r="K378" s="228">
        <v>1500</v>
      </c>
      <c r="L378" s="228">
        <v>444</v>
      </c>
      <c r="M378" s="228"/>
      <c r="N378" s="233"/>
      <c r="O378" s="227" t="s">
        <v>1979</v>
      </c>
      <c r="P378" s="228"/>
      <c r="Q378" s="228">
        <v>2</v>
      </c>
      <c r="R378" s="228"/>
      <c r="S378" s="228"/>
      <c r="T378" s="233"/>
      <c r="U378" s="233"/>
      <c r="V378" s="314"/>
      <c r="W378" s="227">
        <v>2009</v>
      </c>
      <c r="X378" s="233"/>
      <c r="Y378" s="233"/>
      <c r="Z378" s="233"/>
      <c r="AA378" s="233"/>
      <c r="AB378" s="233"/>
      <c r="AC378" s="228"/>
      <c r="AD378" s="227"/>
      <c r="AE378" s="227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41"/>
      <c r="AX378" s="241"/>
      <c r="AY378" s="228"/>
    </row>
    <row r="379" spans="1:51" ht="24" customHeight="1">
      <c r="A379" s="1448"/>
      <c r="B379" s="221"/>
      <c r="C379" s="227" t="s">
        <v>2755</v>
      </c>
      <c r="D379" s="228" t="s">
        <v>20283</v>
      </c>
      <c r="E379" s="228" t="s">
        <v>3004</v>
      </c>
      <c r="F379" s="227" t="s">
        <v>2755</v>
      </c>
      <c r="G379" s="233" t="s">
        <v>20289</v>
      </c>
      <c r="H379" s="233" t="s">
        <v>2755</v>
      </c>
      <c r="I379" s="233" t="s">
        <v>16323</v>
      </c>
      <c r="J379" s="233"/>
      <c r="K379" s="228">
        <v>3500</v>
      </c>
      <c r="L379" s="228">
        <v>3500</v>
      </c>
      <c r="M379" s="228" t="s">
        <v>389</v>
      </c>
      <c r="N379" s="233"/>
      <c r="O379" s="227" t="s">
        <v>177</v>
      </c>
      <c r="P379" s="228">
        <v>3500</v>
      </c>
      <c r="Q379" s="228">
        <v>5</v>
      </c>
      <c r="R379" s="228"/>
      <c r="S379" s="228"/>
      <c r="T379" s="233"/>
      <c r="U379" s="233"/>
      <c r="V379" s="314"/>
      <c r="W379" s="227">
        <v>1994</v>
      </c>
      <c r="X379" s="233"/>
      <c r="Y379" s="233"/>
      <c r="Z379" s="233"/>
      <c r="AA379" s="233"/>
      <c r="AB379" s="233"/>
      <c r="AC379" s="228"/>
      <c r="AD379" s="227"/>
      <c r="AE379" s="227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41"/>
      <c r="AX379" s="241"/>
      <c r="AY379" s="228"/>
    </row>
    <row r="380" spans="1:51" ht="24" customHeight="1">
      <c r="A380" s="1448"/>
      <c r="B380" s="221"/>
      <c r="C380" s="227" t="s">
        <v>2755</v>
      </c>
      <c r="D380" s="228" t="s">
        <v>20284</v>
      </c>
      <c r="E380" s="228" t="s">
        <v>10811</v>
      </c>
      <c r="F380" s="227" t="s">
        <v>2755</v>
      </c>
      <c r="G380" s="233" t="s">
        <v>20289</v>
      </c>
      <c r="H380" s="233" t="s">
        <v>2755</v>
      </c>
      <c r="I380" s="233" t="s">
        <v>16323</v>
      </c>
      <c r="J380" s="233"/>
      <c r="K380" s="228">
        <v>1200</v>
      </c>
      <c r="L380" s="228">
        <v>1200</v>
      </c>
      <c r="M380" s="228" t="s">
        <v>389</v>
      </c>
      <c r="N380" s="233"/>
      <c r="O380" s="227" t="s">
        <v>1979</v>
      </c>
      <c r="P380" s="228">
        <v>1200</v>
      </c>
      <c r="Q380" s="228">
        <v>3</v>
      </c>
      <c r="R380" s="228"/>
      <c r="S380" s="228"/>
      <c r="T380" s="233"/>
      <c r="U380" s="233"/>
      <c r="V380" s="314"/>
      <c r="W380" s="227">
        <v>2001</v>
      </c>
      <c r="X380" s="233"/>
      <c r="Y380" s="233"/>
      <c r="Z380" s="233"/>
      <c r="AA380" s="233"/>
      <c r="AB380" s="233"/>
      <c r="AC380" s="228"/>
      <c r="AD380" s="227"/>
      <c r="AE380" s="227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41"/>
      <c r="AX380" s="241"/>
      <c r="AY380" s="228"/>
    </row>
    <row r="381" spans="1:51" ht="24" customHeight="1">
      <c r="A381" s="1448">
        <v>24</v>
      </c>
      <c r="B381" s="221"/>
      <c r="C381" s="227" t="s">
        <v>2755</v>
      </c>
      <c r="D381" s="228" t="s">
        <v>20285</v>
      </c>
      <c r="E381" s="228" t="s">
        <v>9812</v>
      </c>
      <c r="F381" s="227" t="s">
        <v>2755</v>
      </c>
      <c r="G381" s="233" t="s">
        <v>20289</v>
      </c>
      <c r="H381" s="233" t="s">
        <v>2755</v>
      </c>
      <c r="I381" s="233" t="s">
        <v>16323</v>
      </c>
      <c r="J381" s="233"/>
      <c r="K381" s="228">
        <v>7373</v>
      </c>
      <c r="L381" s="228">
        <v>1160</v>
      </c>
      <c r="M381" s="228" t="s">
        <v>389</v>
      </c>
      <c r="N381" s="233"/>
      <c r="O381" s="227" t="s">
        <v>12697</v>
      </c>
      <c r="P381" s="228">
        <v>1660</v>
      </c>
      <c r="Q381" s="228">
        <v>3</v>
      </c>
      <c r="R381" s="228"/>
      <c r="S381" s="228"/>
      <c r="T381" s="233"/>
      <c r="U381" s="233"/>
      <c r="V381" s="314"/>
      <c r="W381" s="227">
        <v>1995</v>
      </c>
      <c r="X381" s="233"/>
      <c r="Y381" s="233"/>
      <c r="Z381" s="233"/>
      <c r="AA381" s="233"/>
      <c r="AB381" s="233"/>
      <c r="AC381" s="228"/>
      <c r="AD381" s="227"/>
      <c r="AE381" s="227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41"/>
      <c r="AX381" s="241"/>
      <c r="AY381" s="241"/>
    </row>
    <row r="382" spans="1:51" ht="24" customHeight="1">
      <c r="A382" s="1448">
        <v>25</v>
      </c>
      <c r="B382" s="221"/>
      <c r="C382" s="227" t="s">
        <v>2755</v>
      </c>
      <c r="D382" s="228" t="s">
        <v>20286</v>
      </c>
      <c r="E382" s="228" t="s">
        <v>10812</v>
      </c>
      <c r="F382" s="227" t="s">
        <v>2755</v>
      </c>
      <c r="G382" s="233" t="s">
        <v>20289</v>
      </c>
      <c r="H382" s="233" t="s">
        <v>2755</v>
      </c>
      <c r="I382" s="233" t="s">
        <v>16323</v>
      </c>
      <c r="J382" s="233"/>
      <c r="K382" s="228">
        <v>1776</v>
      </c>
      <c r="L382" s="228">
        <v>1776</v>
      </c>
      <c r="M382" s="228"/>
      <c r="N382" s="233"/>
      <c r="O382" s="227" t="s">
        <v>12697</v>
      </c>
      <c r="P382" s="228">
        <v>1776</v>
      </c>
      <c r="Q382" s="228">
        <v>3</v>
      </c>
      <c r="R382" s="228"/>
      <c r="S382" s="228"/>
      <c r="T382" s="233"/>
      <c r="U382" s="233"/>
      <c r="V382" s="314"/>
      <c r="W382" s="227">
        <v>2008</v>
      </c>
      <c r="X382" s="233"/>
      <c r="Y382" s="233"/>
      <c r="Z382" s="233"/>
      <c r="AA382" s="233"/>
      <c r="AB382" s="233"/>
      <c r="AC382" s="228">
        <v>45</v>
      </c>
      <c r="AD382" s="227"/>
      <c r="AE382" s="227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41"/>
      <c r="AX382" s="241"/>
      <c r="AY382" s="241"/>
    </row>
    <row r="383" spans="1:51" ht="24" customHeight="1">
      <c r="A383" s="154"/>
      <c r="B383" s="221"/>
      <c r="C383" s="227" t="s">
        <v>2755</v>
      </c>
      <c r="D383" s="228" t="s">
        <v>20287</v>
      </c>
      <c r="E383" s="228" t="s">
        <v>10813</v>
      </c>
      <c r="F383" s="227" t="s">
        <v>2755</v>
      </c>
      <c r="G383" s="233" t="s">
        <v>20289</v>
      </c>
      <c r="H383" s="233" t="s">
        <v>2755</v>
      </c>
      <c r="I383" s="233" t="s">
        <v>16323</v>
      </c>
      <c r="J383" s="233"/>
      <c r="K383" s="228">
        <v>1112</v>
      </c>
      <c r="L383" s="228">
        <v>1112</v>
      </c>
      <c r="M383" s="228"/>
      <c r="N383" s="233"/>
      <c r="O383" s="358" t="s">
        <v>16324</v>
      </c>
      <c r="P383" s="228">
        <v>1112</v>
      </c>
      <c r="Q383" s="228">
        <v>2</v>
      </c>
      <c r="R383" s="228"/>
      <c r="S383" s="228"/>
      <c r="T383" s="233"/>
      <c r="U383" s="233"/>
      <c r="V383" s="314"/>
      <c r="W383" s="227">
        <v>2010</v>
      </c>
      <c r="X383" s="233"/>
      <c r="Y383" s="233"/>
      <c r="Z383" s="233"/>
      <c r="AA383" s="233"/>
      <c r="AB383" s="233"/>
      <c r="AC383" s="228"/>
      <c r="AD383" s="227"/>
      <c r="AE383" s="227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233"/>
      <c r="AU383" s="233"/>
      <c r="AV383" s="233"/>
      <c r="AW383" s="241"/>
      <c r="AX383" s="241"/>
      <c r="AY383" s="241"/>
    </row>
    <row r="384" spans="1:51" ht="24" customHeight="1">
      <c r="A384" s="154">
        <v>26</v>
      </c>
      <c r="B384" s="221"/>
      <c r="C384" s="227" t="s">
        <v>2755</v>
      </c>
      <c r="D384" s="228" t="s">
        <v>20288</v>
      </c>
      <c r="E384" s="228" t="s">
        <v>16325</v>
      </c>
      <c r="F384" s="227" t="s">
        <v>2755</v>
      </c>
      <c r="G384" s="233" t="s">
        <v>20289</v>
      </c>
      <c r="H384" s="233"/>
      <c r="I384" s="233" t="s">
        <v>16323</v>
      </c>
      <c r="J384" s="233"/>
      <c r="K384" s="228">
        <v>1419</v>
      </c>
      <c r="L384" s="228">
        <v>1419</v>
      </c>
      <c r="M384" s="228"/>
      <c r="N384" s="233"/>
      <c r="O384" s="227" t="s">
        <v>12697</v>
      </c>
      <c r="P384" s="228">
        <v>1419</v>
      </c>
      <c r="Q384" s="228">
        <v>3</v>
      </c>
      <c r="R384" s="228"/>
      <c r="S384" s="228"/>
      <c r="T384" s="233"/>
      <c r="U384" s="233"/>
      <c r="V384" s="314"/>
      <c r="W384" s="227">
        <v>2021</v>
      </c>
      <c r="X384" s="233"/>
      <c r="Y384" s="233"/>
      <c r="Z384" s="233"/>
      <c r="AA384" s="233"/>
      <c r="AB384" s="233"/>
      <c r="AC384" s="228"/>
      <c r="AD384" s="227"/>
      <c r="AE384" s="227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33"/>
      <c r="AU384" s="233"/>
      <c r="AV384" s="233"/>
      <c r="AW384" s="241"/>
      <c r="AX384" s="241"/>
      <c r="AY384" s="419"/>
    </row>
    <row r="385" spans="1:52" ht="24" customHeight="1">
      <c r="A385" s="154">
        <v>27</v>
      </c>
      <c r="B385" s="221"/>
      <c r="C385" s="227" t="s">
        <v>2755</v>
      </c>
      <c r="D385" s="228" t="s">
        <v>20290</v>
      </c>
      <c r="E385" s="228" t="s">
        <v>16326</v>
      </c>
      <c r="F385" s="227" t="s">
        <v>2755</v>
      </c>
      <c r="G385" s="233" t="s">
        <v>20289</v>
      </c>
      <c r="H385" s="233"/>
      <c r="I385" s="233" t="s">
        <v>16323</v>
      </c>
      <c r="J385" s="233"/>
      <c r="K385" s="228">
        <v>1880</v>
      </c>
      <c r="L385" s="228">
        <v>1880</v>
      </c>
      <c r="M385" s="228"/>
      <c r="N385" s="233"/>
      <c r="O385" s="227" t="s">
        <v>12697</v>
      </c>
      <c r="P385" s="228">
        <v>1880</v>
      </c>
      <c r="Q385" s="228">
        <v>3</v>
      </c>
      <c r="R385" s="228"/>
      <c r="S385" s="228"/>
      <c r="T385" s="233"/>
      <c r="U385" s="233"/>
      <c r="V385" s="314"/>
      <c r="W385" s="227">
        <v>2022</v>
      </c>
      <c r="X385" s="233"/>
      <c r="Y385" s="233"/>
      <c r="Z385" s="233"/>
      <c r="AA385" s="233"/>
      <c r="AB385" s="233"/>
      <c r="AC385" s="228"/>
      <c r="AD385" s="227"/>
      <c r="AE385" s="227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33"/>
      <c r="AW385" s="241"/>
      <c r="AX385" s="241"/>
      <c r="AY385" s="419"/>
    </row>
    <row r="386" spans="1:52" ht="23.45" customHeight="1">
      <c r="A386" s="154">
        <v>28</v>
      </c>
      <c r="B386" s="221"/>
      <c r="C386" s="437" t="s">
        <v>2789</v>
      </c>
      <c r="D386" s="228" t="s">
        <v>20291</v>
      </c>
      <c r="E386" s="437" t="s">
        <v>10816</v>
      </c>
      <c r="F386" s="437" t="s">
        <v>2789</v>
      </c>
      <c r="G386" s="227" t="s">
        <v>20292</v>
      </c>
      <c r="H386" s="227" t="s">
        <v>3047</v>
      </c>
      <c r="I386" s="437" t="s">
        <v>10817</v>
      </c>
      <c r="J386" s="227">
        <v>1</v>
      </c>
      <c r="K386" s="240">
        <v>14435</v>
      </c>
      <c r="L386" s="233">
        <v>95</v>
      </c>
      <c r="M386" s="233">
        <v>95</v>
      </c>
      <c r="N386" s="227" t="s">
        <v>176</v>
      </c>
      <c r="O386" s="437" t="s">
        <v>290</v>
      </c>
      <c r="P386" s="300">
        <v>3522</v>
      </c>
      <c r="Q386" s="437">
        <v>8</v>
      </c>
      <c r="R386" s="437">
        <v>150</v>
      </c>
      <c r="S386" s="437">
        <v>200</v>
      </c>
      <c r="T386" s="227"/>
      <c r="U386" s="227" t="s">
        <v>3007</v>
      </c>
      <c r="V386" s="314"/>
      <c r="W386" s="437">
        <v>2002</v>
      </c>
      <c r="X386" s="227">
        <v>1617</v>
      </c>
      <c r="Y386" s="227">
        <v>200</v>
      </c>
      <c r="Z386" s="227"/>
      <c r="AA386" s="227"/>
      <c r="AB386" s="227"/>
      <c r="AC386" s="233">
        <v>1817</v>
      </c>
      <c r="AD386" s="227"/>
      <c r="AE386" s="227"/>
      <c r="AF386" s="227"/>
      <c r="AG386" s="227"/>
      <c r="AH386" s="227">
        <v>12</v>
      </c>
      <c r="AI386" s="227"/>
      <c r="AJ386" s="227"/>
      <c r="AK386" s="227" t="s">
        <v>3008</v>
      </c>
      <c r="AL386" s="227"/>
      <c r="AM386" s="227"/>
      <c r="AN386" s="227"/>
      <c r="AO386" s="227"/>
      <c r="AP386" s="227"/>
      <c r="AQ386" s="227"/>
      <c r="AR386" s="227"/>
      <c r="AS386" s="227"/>
      <c r="AT386" s="227"/>
      <c r="AU386" s="227"/>
      <c r="AV386" s="227"/>
      <c r="AW386" s="241"/>
      <c r="AX386" s="241"/>
      <c r="AY386" s="530"/>
    </row>
    <row r="387" spans="1:52" ht="23.45" customHeight="1">
      <c r="A387" s="154"/>
      <c r="B387" s="221"/>
      <c r="C387" s="437" t="s">
        <v>2789</v>
      </c>
      <c r="D387" s="228" t="s">
        <v>20293</v>
      </c>
      <c r="E387" s="437" t="s">
        <v>3048</v>
      </c>
      <c r="F387" s="437" t="s">
        <v>2789</v>
      </c>
      <c r="G387" s="227" t="s">
        <v>20294</v>
      </c>
      <c r="H387" s="227"/>
      <c r="I387" s="227" t="s">
        <v>12648</v>
      </c>
      <c r="J387" s="227"/>
      <c r="K387" s="240">
        <v>203778</v>
      </c>
      <c r="L387" s="233" t="s">
        <v>389</v>
      </c>
      <c r="M387" s="233" t="s">
        <v>389</v>
      </c>
      <c r="N387" s="227" t="s">
        <v>176</v>
      </c>
      <c r="O387" s="437" t="s">
        <v>12687</v>
      </c>
      <c r="P387" s="300">
        <v>7660</v>
      </c>
      <c r="Q387" s="437">
        <v>8</v>
      </c>
      <c r="R387" s="531"/>
      <c r="S387" s="531"/>
      <c r="T387" s="227"/>
      <c r="U387" s="227"/>
      <c r="V387" s="314"/>
      <c r="W387" s="437">
        <v>2014</v>
      </c>
      <c r="X387" s="227"/>
      <c r="Y387" s="227"/>
      <c r="Z387" s="227"/>
      <c r="AA387" s="227"/>
      <c r="AB387" s="227"/>
      <c r="AC387" s="233" t="s">
        <v>3049</v>
      </c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41"/>
      <c r="AX387" s="241"/>
      <c r="AY387" s="530"/>
    </row>
    <row r="388" spans="1:52" ht="23.45" customHeight="1">
      <c r="A388" s="154"/>
      <c r="B388" s="221"/>
      <c r="C388" s="227" t="s">
        <v>2789</v>
      </c>
      <c r="D388" s="228" t="s">
        <v>20295</v>
      </c>
      <c r="E388" s="228" t="s">
        <v>3050</v>
      </c>
      <c r="F388" s="227" t="s">
        <v>2789</v>
      </c>
      <c r="G388" s="227" t="s">
        <v>20294</v>
      </c>
      <c r="H388" s="233"/>
      <c r="I388" s="227" t="s">
        <v>12648</v>
      </c>
      <c r="J388" s="233"/>
      <c r="K388" s="228">
        <v>18033</v>
      </c>
      <c r="L388" s="228">
        <v>71.73</v>
      </c>
      <c r="M388" s="228">
        <v>72</v>
      </c>
      <c r="N388" s="233" t="s">
        <v>176</v>
      </c>
      <c r="O388" s="227" t="s">
        <v>177</v>
      </c>
      <c r="P388" s="228">
        <v>1049</v>
      </c>
      <c r="Q388" s="228">
        <v>3</v>
      </c>
      <c r="R388" s="228" t="s">
        <v>389</v>
      </c>
      <c r="S388" s="228" t="s">
        <v>389</v>
      </c>
      <c r="T388" s="233"/>
      <c r="U388" s="233"/>
      <c r="V388" s="314"/>
      <c r="W388" s="227">
        <v>2005</v>
      </c>
      <c r="X388" s="233"/>
      <c r="Y388" s="233"/>
      <c r="Z388" s="233"/>
      <c r="AA388" s="233"/>
      <c r="AB388" s="233"/>
      <c r="AC388" s="228">
        <v>1894</v>
      </c>
      <c r="AD388" s="227"/>
      <c r="AE388" s="227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41"/>
      <c r="AX388" s="241"/>
      <c r="AY388" s="526"/>
    </row>
    <row r="389" spans="1:52" ht="23.45" customHeight="1">
      <c r="A389" s="154"/>
      <c r="B389" s="221"/>
      <c r="C389" s="227" t="s">
        <v>2789</v>
      </c>
      <c r="D389" s="228" t="s">
        <v>20296</v>
      </c>
      <c r="E389" s="228" t="s">
        <v>13761</v>
      </c>
      <c r="F389" s="227" t="s">
        <v>2789</v>
      </c>
      <c r="G389" s="227" t="s">
        <v>20292</v>
      </c>
      <c r="H389" s="233"/>
      <c r="I389" s="437" t="s">
        <v>10817</v>
      </c>
      <c r="J389" s="233"/>
      <c r="K389" s="228"/>
      <c r="L389" s="228"/>
      <c r="M389" s="228"/>
      <c r="N389" s="233" t="s">
        <v>176</v>
      </c>
      <c r="O389" s="227" t="s">
        <v>160</v>
      </c>
      <c r="P389" s="228">
        <v>1300</v>
      </c>
      <c r="Q389" s="228">
        <v>2.5</v>
      </c>
      <c r="R389" s="228"/>
      <c r="S389" s="228"/>
      <c r="T389" s="233"/>
      <c r="U389" s="233"/>
      <c r="V389" s="314"/>
      <c r="W389" s="227">
        <v>2007</v>
      </c>
      <c r="X389" s="233"/>
      <c r="Y389" s="233"/>
      <c r="Z389" s="233"/>
      <c r="AA389" s="233"/>
      <c r="AB389" s="233"/>
      <c r="AC389" s="228"/>
      <c r="AD389" s="227"/>
      <c r="AE389" s="227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41"/>
      <c r="AX389" s="241"/>
      <c r="AY389" s="532"/>
    </row>
    <row r="390" spans="1:52" ht="23.45" customHeight="1">
      <c r="A390" s="154"/>
      <c r="B390" s="221"/>
      <c r="C390" s="227" t="s">
        <v>12743</v>
      </c>
      <c r="D390" s="228" t="s">
        <v>20293</v>
      </c>
      <c r="E390" s="228" t="s">
        <v>20297</v>
      </c>
      <c r="F390" s="227" t="s">
        <v>12743</v>
      </c>
      <c r="G390" s="227" t="s">
        <v>20294</v>
      </c>
      <c r="H390" s="233"/>
      <c r="I390" s="437" t="s">
        <v>12648</v>
      </c>
      <c r="J390" s="233"/>
      <c r="K390" s="240">
        <v>203778</v>
      </c>
      <c r="L390" s="228">
        <v>2656.83</v>
      </c>
      <c r="M390" s="228">
        <v>2643.66</v>
      </c>
      <c r="N390" s="233" t="s">
        <v>2083</v>
      </c>
      <c r="O390" s="227" t="s">
        <v>12687</v>
      </c>
      <c r="P390" s="228">
        <v>2643.66</v>
      </c>
      <c r="Q390" s="228">
        <v>4</v>
      </c>
      <c r="R390" s="228"/>
      <c r="S390" s="228"/>
      <c r="T390" s="233"/>
      <c r="U390" s="233"/>
      <c r="V390" s="314"/>
      <c r="W390" s="227">
        <v>2024</v>
      </c>
      <c r="X390" s="233"/>
      <c r="Y390" s="233"/>
      <c r="Z390" s="233"/>
      <c r="AA390" s="233"/>
      <c r="AB390" s="233"/>
      <c r="AC390" s="228">
        <v>7600</v>
      </c>
      <c r="AD390" s="227"/>
      <c r="AE390" s="227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41"/>
      <c r="AX390" s="241"/>
      <c r="AY390" s="526"/>
      <c r="AZ390" s="1447" t="s">
        <v>19794</v>
      </c>
    </row>
    <row r="391" spans="1:52" ht="23.45" customHeight="1">
      <c r="A391" s="154"/>
      <c r="B391" s="221"/>
      <c r="C391" s="227" t="s">
        <v>2773</v>
      </c>
      <c r="D391" s="228" t="s">
        <v>20298</v>
      </c>
      <c r="E391" s="228" t="s">
        <v>3016</v>
      </c>
      <c r="F391" s="227" t="s">
        <v>2773</v>
      </c>
      <c r="G391" s="233" t="s">
        <v>3017</v>
      </c>
      <c r="H391" s="233" t="s">
        <v>305</v>
      </c>
      <c r="I391" s="233" t="s">
        <v>3018</v>
      </c>
      <c r="J391" s="233"/>
      <c r="K391" s="228">
        <v>3960</v>
      </c>
      <c r="L391" s="228"/>
      <c r="M391" s="228"/>
      <c r="N391" s="233"/>
      <c r="O391" s="227" t="s">
        <v>290</v>
      </c>
      <c r="P391" s="228">
        <v>3960</v>
      </c>
      <c r="Q391" s="228">
        <v>8</v>
      </c>
      <c r="R391" s="228"/>
      <c r="S391" s="228"/>
      <c r="T391" s="233"/>
      <c r="U391" s="233"/>
      <c r="V391" s="314"/>
      <c r="W391" s="227">
        <v>1997</v>
      </c>
      <c r="X391" s="233"/>
      <c r="Y391" s="233"/>
      <c r="Z391" s="233"/>
      <c r="AA391" s="233"/>
      <c r="AB391" s="233"/>
      <c r="AC391" s="228">
        <v>119</v>
      </c>
      <c r="AD391" s="227"/>
      <c r="AE391" s="227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41"/>
      <c r="AX391" s="241"/>
      <c r="AY391" s="241" t="s">
        <v>3019</v>
      </c>
    </row>
    <row r="392" spans="1:52" ht="23.45" customHeight="1">
      <c r="A392" s="154"/>
      <c r="B392" s="221"/>
      <c r="C392" s="227" t="s">
        <v>2773</v>
      </c>
      <c r="D392" s="228" t="s">
        <v>20299</v>
      </c>
      <c r="E392" s="228" t="s">
        <v>3020</v>
      </c>
      <c r="F392" s="227" t="s">
        <v>2773</v>
      </c>
      <c r="G392" s="233" t="s">
        <v>3017</v>
      </c>
      <c r="H392" s="233" t="s">
        <v>305</v>
      </c>
      <c r="I392" s="233" t="s">
        <v>3018</v>
      </c>
      <c r="J392" s="233"/>
      <c r="K392" s="228">
        <v>2970</v>
      </c>
      <c r="L392" s="228"/>
      <c r="M392" s="228"/>
      <c r="N392" s="233"/>
      <c r="O392" s="227" t="s">
        <v>290</v>
      </c>
      <c r="P392" s="228">
        <v>2970</v>
      </c>
      <c r="Q392" s="228">
        <v>6</v>
      </c>
      <c r="R392" s="228"/>
      <c r="S392" s="228"/>
      <c r="T392" s="233"/>
      <c r="U392" s="233"/>
      <c r="V392" s="314"/>
      <c r="W392" s="227">
        <v>2001</v>
      </c>
      <c r="X392" s="233">
        <v>87</v>
      </c>
      <c r="Y392" s="233"/>
      <c r="Z392" s="233"/>
      <c r="AA392" s="233"/>
      <c r="AB392" s="233"/>
      <c r="AC392" s="228">
        <v>87</v>
      </c>
      <c r="AD392" s="227"/>
      <c r="AE392" s="227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41"/>
      <c r="AX392" s="241"/>
      <c r="AY392" s="368"/>
    </row>
    <row r="393" spans="1:52" ht="23.45" customHeight="1">
      <c r="A393" s="154"/>
      <c r="B393" s="221"/>
      <c r="C393" s="227" t="s">
        <v>2773</v>
      </c>
      <c r="D393" s="228" t="s">
        <v>20300</v>
      </c>
      <c r="E393" s="228" t="s">
        <v>3021</v>
      </c>
      <c r="F393" s="227" t="s">
        <v>2773</v>
      </c>
      <c r="G393" s="233" t="s">
        <v>3017</v>
      </c>
      <c r="H393" s="233" t="s">
        <v>305</v>
      </c>
      <c r="I393" s="233" t="s">
        <v>3018</v>
      </c>
      <c r="J393" s="233"/>
      <c r="K393" s="228">
        <v>1485</v>
      </c>
      <c r="L393" s="228"/>
      <c r="M393" s="228"/>
      <c r="N393" s="233"/>
      <c r="O393" s="227" t="s">
        <v>290</v>
      </c>
      <c r="P393" s="228">
        <v>1485</v>
      </c>
      <c r="Q393" s="228">
        <v>4</v>
      </c>
      <c r="R393" s="228"/>
      <c r="S393" s="228"/>
      <c r="T393" s="233"/>
      <c r="U393" s="233"/>
      <c r="V393" s="314"/>
      <c r="W393" s="227">
        <v>2001</v>
      </c>
      <c r="X393" s="233"/>
      <c r="Y393" s="233"/>
      <c r="Z393" s="233"/>
      <c r="AA393" s="233"/>
      <c r="AB393" s="233"/>
      <c r="AC393" s="228">
        <v>44</v>
      </c>
      <c r="AD393" s="227"/>
      <c r="AE393" s="227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41"/>
      <c r="AX393" s="241"/>
      <c r="AY393" s="241" t="s">
        <v>3019</v>
      </c>
    </row>
    <row r="394" spans="1:52" ht="23.45" customHeight="1">
      <c r="A394" s="154"/>
      <c r="B394" s="221"/>
      <c r="C394" s="227" t="s">
        <v>2773</v>
      </c>
      <c r="D394" s="228" t="s">
        <v>20301</v>
      </c>
      <c r="E394" s="228" t="s">
        <v>3022</v>
      </c>
      <c r="F394" s="227" t="s">
        <v>2773</v>
      </c>
      <c r="G394" s="233" t="s">
        <v>3017</v>
      </c>
      <c r="H394" s="233" t="s">
        <v>305</v>
      </c>
      <c r="I394" s="233" t="s">
        <v>3018</v>
      </c>
      <c r="J394" s="233"/>
      <c r="K394" s="228">
        <v>2475</v>
      </c>
      <c r="L394" s="228"/>
      <c r="M394" s="228"/>
      <c r="N394" s="233"/>
      <c r="O394" s="227" t="s">
        <v>987</v>
      </c>
      <c r="P394" s="228">
        <v>2475</v>
      </c>
      <c r="Q394" s="228">
        <v>5</v>
      </c>
      <c r="R394" s="228"/>
      <c r="S394" s="228"/>
      <c r="T394" s="233"/>
      <c r="U394" s="233"/>
      <c r="V394" s="314"/>
      <c r="W394" s="227">
        <v>2001</v>
      </c>
      <c r="X394" s="233"/>
      <c r="Y394" s="233"/>
      <c r="Z394" s="233"/>
      <c r="AA394" s="233"/>
      <c r="AB394" s="233"/>
      <c r="AC394" s="228">
        <v>74</v>
      </c>
      <c r="AD394" s="227"/>
      <c r="AE394" s="227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41"/>
      <c r="AX394" s="241"/>
      <c r="AY394" s="241" t="s">
        <v>3023</v>
      </c>
    </row>
    <row r="395" spans="1:52" ht="23.45" customHeight="1">
      <c r="A395" s="154"/>
      <c r="B395" s="221"/>
      <c r="C395" s="227" t="s">
        <v>2773</v>
      </c>
      <c r="D395" s="228" t="s">
        <v>20302</v>
      </c>
      <c r="E395" s="228" t="s">
        <v>3024</v>
      </c>
      <c r="F395" s="227" t="s">
        <v>2773</v>
      </c>
      <c r="G395" s="233" t="s">
        <v>3017</v>
      </c>
      <c r="H395" s="233" t="s">
        <v>305</v>
      </c>
      <c r="I395" s="233" t="s">
        <v>3018</v>
      </c>
      <c r="J395" s="233"/>
      <c r="K395" s="228">
        <v>7950</v>
      </c>
      <c r="L395" s="228"/>
      <c r="M395" s="228"/>
      <c r="N395" s="233"/>
      <c r="O395" s="227" t="s">
        <v>177</v>
      </c>
      <c r="P395" s="228">
        <v>1000</v>
      </c>
      <c r="Q395" s="228">
        <v>3</v>
      </c>
      <c r="R395" s="228"/>
      <c r="S395" s="228"/>
      <c r="T395" s="233"/>
      <c r="U395" s="233"/>
      <c r="V395" s="314"/>
      <c r="W395" s="227">
        <v>2003</v>
      </c>
      <c r="X395" s="233"/>
      <c r="Y395" s="233"/>
      <c r="Z395" s="233"/>
      <c r="AA395" s="233"/>
      <c r="AB395" s="233"/>
      <c r="AC395" s="228">
        <v>150</v>
      </c>
      <c r="AD395" s="227"/>
      <c r="AE395" s="227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  <c r="AP395" s="233"/>
      <c r="AQ395" s="233"/>
      <c r="AR395" s="233"/>
      <c r="AS395" s="233"/>
      <c r="AT395" s="233"/>
      <c r="AU395" s="233"/>
      <c r="AV395" s="233"/>
      <c r="AW395" s="241"/>
      <c r="AX395" s="241"/>
      <c r="AY395" s="241" t="s">
        <v>3019</v>
      </c>
    </row>
    <row r="396" spans="1:52" ht="23.45" customHeight="1">
      <c r="A396" s="154"/>
      <c r="B396" s="221"/>
      <c r="C396" s="227" t="s">
        <v>2773</v>
      </c>
      <c r="D396" s="228" t="s">
        <v>20303</v>
      </c>
      <c r="E396" s="228" t="s">
        <v>3025</v>
      </c>
      <c r="F396" s="227" t="s">
        <v>2773</v>
      </c>
      <c r="G396" s="233"/>
      <c r="H396" s="233" t="s">
        <v>305</v>
      </c>
      <c r="I396" s="233" t="s">
        <v>3018</v>
      </c>
      <c r="J396" s="233"/>
      <c r="K396" s="228">
        <v>1740</v>
      </c>
      <c r="L396" s="228"/>
      <c r="M396" s="228"/>
      <c r="N396" s="233"/>
      <c r="O396" s="227" t="s">
        <v>177</v>
      </c>
      <c r="P396" s="228">
        <v>1740</v>
      </c>
      <c r="Q396" s="228">
        <v>3</v>
      </c>
      <c r="R396" s="228"/>
      <c r="S396" s="228"/>
      <c r="T396" s="233"/>
      <c r="U396" s="233"/>
      <c r="V396" s="314"/>
      <c r="W396" s="227">
        <v>2008</v>
      </c>
      <c r="X396" s="233"/>
      <c r="Y396" s="233"/>
      <c r="Z396" s="233"/>
      <c r="AA396" s="233"/>
      <c r="AB396" s="233"/>
      <c r="AC396" s="228">
        <v>80</v>
      </c>
      <c r="AD396" s="227"/>
      <c r="AE396" s="227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33"/>
      <c r="AW396" s="241"/>
      <c r="AX396" s="241"/>
      <c r="AY396" s="241" t="s">
        <v>3026</v>
      </c>
    </row>
    <row r="397" spans="1:52" ht="23.45" customHeight="1">
      <c r="A397" s="154"/>
      <c r="B397" s="221"/>
      <c r="C397" s="227" t="s">
        <v>2773</v>
      </c>
      <c r="D397" s="228" t="s">
        <v>20304</v>
      </c>
      <c r="E397" s="228" t="s">
        <v>3027</v>
      </c>
      <c r="F397" s="227" t="s">
        <v>2773</v>
      </c>
      <c r="G397" s="233" t="s">
        <v>3017</v>
      </c>
      <c r="H397" s="233" t="s">
        <v>305</v>
      </c>
      <c r="I397" s="233" t="s">
        <v>3018</v>
      </c>
      <c r="J397" s="233"/>
      <c r="K397" s="228">
        <v>2690</v>
      </c>
      <c r="L397" s="228"/>
      <c r="M397" s="228"/>
      <c r="N397" s="233"/>
      <c r="O397" s="227" t="s">
        <v>177</v>
      </c>
      <c r="P397" s="228">
        <v>2690</v>
      </c>
      <c r="Q397" s="228">
        <v>4</v>
      </c>
      <c r="R397" s="228"/>
      <c r="S397" s="228"/>
      <c r="T397" s="233"/>
      <c r="U397" s="233"/>
      <c r="V397" s="314"/>
      <c r="W397" s="227">
        <v>2009</v>
      </c>
      <c r="X397" s="233"/>
      <c r="Y397" s="233"/>
      <c r="Z397" s="233"/>
      <c r="AA397" s="233"/>
      <c r="AB397" s="233"/>
      <c r="AC397" s="228">
        <v>120</v>
      </c>
      <c r="AD397" s="227"/>
      <c r="AE397" s="227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33"/>
      <c r="AW397" s="241"/>
      <c r="AX397" s="241"/>
      <c r="AY397" s="241" t="s">
        <v>3028</v>
      </c>
    </row>
    <row r="398" spans="1:52" ht="23.45" customHeight="1">
      <c r="A398" s="154"/>
      <c r="B398" s="221"/>
      <c r="C398" s="227" t="s">
        <v>2773</v>
      </c>
      <c r="D398" s="228" t="s">
        <v>20305</v>
      </c>
      <c r="E398" s="228" t="s">
        <v>3029</v>
      </c>
      <c r="F398" s="227" t="s">
        <v>2773</v>
      </c>
      <c r="G398" s="233"/>
      <c r="H398" s="233" t="s">
        <v>305</v>
      </c>
      <c r="I398" s="233" t="s">
        <v>3018</v>
      </c>
      <c r="J398" s="233"/>
      <c r="K398" s="228">
        <v>3570</v>
      </c>
      <c r="L398" s="228"/>
      <c r="M398" s="228"/>
      <c r="N398" s="233"/>
      <c r="O398" s="227" t="s">
        <v>290</v>
      </c>
      <c r="P398" s="228">
        <v>3570</v>
      </c>
      <c r="Q398" s="228">
        <v>3</v>
      </c>
      <c r="R398" s="228"/>
      <c r="S398" s="228"/>
      <c r="T398" s="233"/>
      <c r="U398" s="233"/>
      <c r="V398" s="314"/>
      <c r="W398" s="227">
        <v>2009</v>
      </c>
      <c r="X398" s="233"/>
      <c r="Y398" s="233"/>
      <c r="Z398" s="233"/>
      <c r="AA398" s="233"/>
      <c r="AB398" s="233"/>
      <c r="AC398" s="228">
        <v>200</v>
      </c>
      <c r="AD398" s="227"/>
      <c r="AE398" s="227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33"/>
      <c r="AW398" s="241"/>
      <c r="AX398" s="241"/>
      <c r="AY398" s="241"/>
    </row>
    <row r="399" spans="1:52" ht="23.45" customHeight="1">
      <c r="A399" s="154"/>
      <c r="B399" s="221"/>
      <c r="C399" s="227" t="s">
        <v>2773</v>
      </c>
      <c r="D399" s="228" t="s">
        <v>20306</v>
      </c>
      <c r="E399" s="228" t="s">
        <v>3030</v>
      </c>
      <c r="F399" s="227" t="s">
        <v>2773</v>
      </c>
      <c r="G399" s="233"/>
      <c r="H399" s="233"/>
      <c r="I399" s="233" t="s">
        <v>3018</v>
      </c>
      <c r="J399" s="233"/>
      <c r="K399" s="228">
        <v>2690</v>
      </c>
      <c r="L399" s="228"/>
      <c r="M399" s="228"/>
      <c r="N399" s="233"/>
      <c r="O399" s="227" t="s">
        <v>290</v>
      </c>
      <c r="P399" s="228">
        <v>2690</v>
      </c>
      <c r="Q399" s="228">
        <v>5</v>
      </c>
      <c r="R399" s="228"/>
      <c r="S399" s="228"/>
      <c r="T399" s="233"/>
      <c r="U399" s="233"/>
      <c r="V399" s="314"/>
      <c r="W399" s="227">
        <v>2012</v>
      </c>
      <c r="X399" s="233"/>
      <c r="Y399" s="233"/>
      <c r="Z399" s="233"/>
      <c r="AA399" s="233"/>
      <c r="AB399" s="233"/>
      <c r="AC399" s="228"/>
      <c r="AD399" s="227"/>
      <c r="AE399" s="227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33"/>
      <c r="AW399" s="241"/>
      <c r="AX399" s="241"/>
      <c r="AY399" s="241"/>
    </row>
    <row r="400" spans="1:52" ht="23.45" customHeight="1">
      <c r="A400" s="154"/>
      <c r="B400" s="221"/>
      <c r="C400" s="227" t="s">
        <v>2773</v>
      </c>
      <c r="D400" s="228" t="s">
        <v>20307</v>
      </c>
      <c r="E400" s="228" t="s">
        <v>3031</v>
      </c>
      <c r="F400" s="227" t="s">
        <v>2773</v>
      </c>
      <c r="G400" s="233"/>
      <c r="H400" s="233"/>
      <c r="I400" s="233" t="s">
        <v>3018</v>
      </c>
      <c r="J400" s="233"/>
      <c r="K400" s="228">
        <v>2690</v>
      </c>
      <c r="L400" s="228"/>
      <c r="M400" s="228"/>
      <c r="N400" s="233"/>
      <c r="O400" s="227" t="s">
        <v>177</v>
      </c>
      <c r="P400" s="228">
        <v>2690</v>
      </c>
      <c r="Q400" s="228">
        <v>4</v>
      </c>
      <c r="R400" s="228"/>
      <c r="S400" s="228"/>
      <c r="T400" s="233"/>
      <c r="U400" s="233"/>
      <c r="V400" s="314"/>
      <c r="W400" s="227">
        <v>2012</v>
      </c>
      <c r="X400" s="233"/>
      <c r="Y400" s="233"/>
      <c r="Z400" s="233"/>
      <c r="AA400" s="233"/>
      <c r="AB400" s="233"/>
      <c r="AC400" s="228"/>
      <c r="AD400" s="227"/>
      <c r="AE400" s="227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33"/>
      <c r="AW400" s="241"/>
      <c r="AX400" s="241"/>
      <c r="AY400" s="241"/>
    </row>
    <row r="401" spans="1:51" ht="23.45" customHeight="1">
      <c r="A401" s="154"/>
      <c r="B401" s="221"/>
      <c r="C401" s="227" t="s">
        <v>2773</v>
      </c>
      <c r="D401" s="228" t="s">
        <v>20308</v>
      </c>
      <c r="E401" s="228" t="s">
        <v>3032</v>
      </c>
      <c r="F401" s="227" t="s">
        <v>2773</v>
      </c>
      <c r="G401" s="233"/>
      <c r="H401" s="233"/>
      <c r="I401" s="233" t="s">
        <v>3018</v>
      </c>
      <c r="J401" s="233"/>
      <c r="K401" s="228">
        <v>809</v>
      </c>
      <c r="L401" s="228"/>
      <c r="M401" s="228"/>
      <c r="N401" s="233"/>
      <c r="O401" s="227" t="s">
        <v>177</v>
      </c>
      <c r="P401" s="228">
        <v>809</v>
      </c>
      <c r="Q401" s="228">
        <v>1</v>
      </c>
      <c r="R401" s="228"/>
      <c r="S401" s="228"/>
      <c r="T401" s="233"/>
      <c r="U401" s="233"/>
      <c r="V401" s="314"/>
      <c r="W401" s="227">
        <v>2014</v>
      </c>
      <c r="X401" s="233"/>
      <c r="Y401" s="233"/>
      <c r="Z401" s="233"/>
      <c r="AA401" s="233"/>
      <c r="AB401" s="233"/>
      <c r="AC401" s="228"/>
      <c r="AD401" s="227"/>
      <c r="AE401" s="227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33"/>
      <c r="AW401" s="241"/>
      <c r="AX401" s="241"/>
      <c r="AY401" s="241"/>
    </row>
    <row r="402" spans="1:51" ht="23.45" customHeight="1">
      <c r="A402" s="154"/>
      <c r="B402" s="221"/>
      <c r="C402" s="227" t="s">
        <v>2773</v>
      </c>
      <c r="D402" s="228" t="s">
        <v>20309</v>
      </c>
      <c r="E402" s="228" t="s">
        <v>3033</v>
      </c>
      <c r="F402" s="227" t="s">
        <v>2773</v>
      </c>
      <c r="G402" s="233"/>
      <c r="H402" s="233"/>
      <c r="I402" s="233" t="s">
        <v>3018</v>
      </c>
      <c r="J402" s="233"/>
      <c r="K402" s="228">
        <v>2465</v>
      </c>
      <c r="L402" s="228"/>
      <c r="M402" s="228"/>
      <c r="N402" s="233"/>
      <c r="O402" s="227" t="s">
        <v>177</v>
      </c>
      <c r="P402" s="228">
        <v>2465</v>
      </c>
      <c r="Q402" s="228">
        <v>4</v>
      </c>
      <c r="R402" s="228"/>
      <c r="S402" s="228"/>
      <c r="T402" s="233"/>
      <c r="U402" s="233"/>
      <c r="V402" s="314"/>
      <c r="W402" s="227">
        <v>2015</v>
      </c>
      <c r="X402" s="233"/>
      <c r="Y402" s="233"/>
      <c r="Z402" s="233"/>
      <c r="AA402" s="233"/>
      <c r="AB402" s="233"/>
      <c r="AC402" s="228"/>
      <c r="AD402" s="227"/>
      <c r="AE402" s="227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33"/>
      <c r="AW402" s="241"/>
      <c r="AX402" s="241"/>
      <c r="AY402" s="533"/>
    </row>
    <row r="403" spans="1:51" ht="23.45" customHeight="1">
      <c r="A403" s="154"/>
      <c r="B403" s="221"/>
      <c r="C403" s="227" t="s">
        <v>13772</v>
      </c>
      <c r="D403" s="228" t="s">
        <v>20310</v>
      </c>
      <c r="E403" s="244" t="s">
        <v>16327</v>
      </c>
      <c r="F403" s="241" t="s">
        <v>13772</v>
      </c>
      <c r="G403" s="233"/>
      <c r="H403" s="233"/>
      <c r="I403" s="233" t="s">
        <v>3018</v>
      </c>
      <c r="J403" s="233"/>
      <c r="K403" s="228">
        <v>59405</v>
      </c>
      <c r="L403" s="228"/>
      <c r="M403" s="228"/>
      <c r="N403" s="233"/>
      <c r="O403" s="227" t="s">
        <v>12687</v>
      </c>
      <c r="P403" s="228">
        <v>1917</v>
      </c>
      <c r="Q403" s="228">
        <v>3</v>
      </c>
      <c r="R403" s="228"/>
      <c r="S403" s="228"/>
      <c r="T403" s="233"/>
      <c r="U403" s="233"/>
      <c r="V403" s="314"/>
      <c r="W403" s="227"/>
      <c r="X403" s="233"/>
      <c r="Y403" s="233"/>
      <c r="Z403" s="233"/>
      <c r="AA403" s="233"/>
      <c r="AB403" s="233"/>
      <c r="AC403" s="228"/>
      <c r="AD403" s="227"/>
      <c r="AE403" s="227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33"/>
      <c r="AW403" s="241"/>
      <c r="AX403" s="241"/>
      <c r="AY403" s="534"/>
    </row>
    <row r="404" spans="1:51" ht="23.45" customHeight="1">
      <c r="A404" s="154"/>
      <c r="B404" s="221"/>
      <c r="C404" s="227" t="s">
        <v>1465</v>
      </c>
      <c r="D404" s="228" t="s">
        <v>20311</v>
      </c>
      <c r="E404" s="228" t="s">
        <v>16328</v>
      </c>
      <c r="F404" s="227" t="s">
        <v>1465</v>
      </c>
      <c r="G404" s="233" t="s">
        <v>2992</v>
      </c>
      <c r="H404" s="233" t="s">
        <v>2993</v>
      </c>
      <c r="I404" s="227" t="s">
        <v>16227</v>
      </c>
      <c r="J404" s="233">
        <v>2</v>
      </c>
      <c r="K404" s="228">
        <v>8250</v>
      </c>
      <c r="L404" s="228">
        <v>129</v>
      </c>
      <c r="M404" s="228">
        <v>129</v>
      </c>
      <c r="N404" s="233" t="s">
        <v>176</v>
      </c>
      <c r="O404" s="227" t="s">
        <v>177</v>
      </c>
      <c r="P404" s="228">
        <v>5672</v>
      </c>
      <c r="Q404" s="228">
        <v>7</v>
      </c>
      <c r="R404" s="228"/>
      <c r="S404" s="228"/>
      <c r="T404" s="233"/>
      <c r="U404" s="233"/>
      <c r="V404" s="314"/>
      <c r="W404" s="227">
        <v>1995</v>
      </c>
      <c r="X404" s="233">
        <v>380</v>
      </c>
      <c r="Y404" s="233"/>
      <c r="Z404" s="233"/>
      <c r="AA404" s="233"/>
      <c r="AB404" s="233"/>
      <c r="AC404" s="228">
        <v>380</v>
      </c>
      <c r="AD404" s="227"/>
      <c r="AE404" s="227"/>
      <c r="AF404" s="233"/>
      <c r="AG404" s="233"/>
      <c r="AH404" s="233">
        <v>4</v>
      </c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33"/>
      <c r="AT404" s="233"/>
      <c r="AU404" s="233"/>
      <c r="AV404" s="233"/>
      <c r="AW404" s="241"/>
      <c r="AX404" s="241"/>
      <c r="AY404" s="241" t="s">
        <v>16309</v>
      </c>
    </row>
    <row r="405" spans="1:51" ht="23.45" customHeight="1">
      <c r="A405" s="154"/>
      <c r="B405" s="221"/>
      <c r="C405" s="227" t="s">
        <v>1465</v>
      </c>
      <c r="D405" s="228" t="s">
        <v>20312</v>
      </c>
      <c r="E405" s="228" t="s">
        <v>10814</v>
      </c>
      <c r="F405" s="227" t="s">
        <v>1465</v>
      </c>
      <c r="G405" s="233"/>
      <c r="H405" s="233"/>
      <c r="I405" s="227" t="s">
        <v>16227</v>
      </c>
      <c r="J405" s="233"/>
      <c r="K405" s="228">
        <v>4752.62</v>
      </c>
      <c r="L405" s="228">
        <v>3723.79</v>
      </c>
      <c r="M405" s="228">
        <v>3357.62</v>
      </c>
      <c r="N405" s="233"/>
      <c r="O405" s="227" t="s">
        <v>987</v>
      </c>
      <c r="P405" s="228">
        <v>3500</v>
      </c>
      <c r="Q405" s="228">
        <v>4</v>
      </c>
      <c r="R405" s="228"/>
      <c r="S405" s="228"/>
      <c r="T405" s="233"/>
      <c r="U405" s="233"/>
      <c r="V405" s="314"/>
      <c r="W405" s="227">
        <v>2014</v>
      </c>
      <c r="X405" s="233"/>
      <c r="Y405" s="233"/>
      <c r="Z405" s="233"/>
      <c r="AA405" s="233"/>
      <c r="AB405" s="233"/>
      <c r="AC405" s="228">
        <v>3500</v>
      </c>
      <c r="AD405" s="227"/>
      <c r="AE405" s="227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33"/>
      <c r="AT405" s="233"/>
      <c r="AU405" s="233"/>
      <c r="AV405" s="233"/>
      <c r="AW405" s="241"/>
      <c r="AX405" s="241"/>
      <c r="AY405" s="241"/>
    </row>
    <row r="406" spans="1:51" ht="23.45" customHeight="1">
      <c r="A406" s="154"/>
      <c r="B406" s="221"/>
      <c r="C406" s="227" t="s">
        <v>1465</v>
      </c>
      <c r="D406" s="228" t="s">
        <v>20313</v>
      </c>
      <c r="E406" s="228" t="s">
        <v>2994</v>
      </c>
      <c r="F406" s="227" t="s">
        <v>1465</v>
      </c>
      <c r="G406" s="233"/>
      <c r="H406" s="233"/>
      <c r="I406" s="227" t="s">
        <v>16227</v>
      </c>
      <c r="J406" s="233"/>
      <c r="K406" s="228"/>
      <c r="L406" s="228">
        <v>2366</v>
      </c>
      <c r="M406" s="228"/>
      <c r="N406" s="233"/>
      <c r="O406" s="227" t="s">
        <v>290</v>
      </c>
      <c r="P406" s="228">
        <v>1047</v>
      </c>
      <c r="Q406" s="228">
        <v>4</v>
      </c>
      <c r="R406" s="228"/>
      <c r="S406" s="228"/>
      <c r="T406" s="233"/>
      <c r="U406" s="233"/>
      <c r="V406" s="314"/>
      <c r="W406" s="227">
        <v>2016</v>
      </c>
      <c r="X406" s="233"/>
      <c r="Y406" s="233"/>
      <c r="Z406" s="233"/>
      <c r="AA406" s="233"/>
      <c r="AB406" s="233"/>
      <c r="AC406" s="228"/>
      <c r="AD406" s="227"/>
      <c r="AE406" s="227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33"/>
      <c r="AW406" s="241"/>
      <c r="AX406" s="241"/>
      <c r="AY406" s="241"/>
    </row>
    <row r="407" spans="1:51" ht="23.45" customHeight="1">
      <c r="A407" s="154"/>
      <c r="B407" s="221"/>
      <c r="C407" s="227" t="s">
        <v>1465</v>
      </c>
      <c r="D407" s="228" t="s">
        <v>20314</v>
      </c>
      <c r="E407" s="228" t="s">
        <v>9811</v>
      </c>
      <c r="F407" s="227" t="s">
        <v>1465</v>
      </c>
      <c r="G407" s="233"/>
      <c r="H407" s="233"/>
      <c r="I407" s="227" t="s">
        <v>16227</v>
      </c>
      <c r="J407" s="233"/>
      <c r="K407" s="228"/>
      <c r="L407" s="228">
        <v>27090</v>
      </c>
      <c r="M407" s="228"/>
      <c r="N407" s="233"/>
      <c r="O407" s="227" t="s">
        <v>987</v>
      </c>
      <c r="P407" s="228">
        <v>4909</v>
      </c>
      <c r="Q407" s="228">
        <v>6</v>
      </c>
      <c r="R407" s="228"/>
      <c r="S407" s="228"/>
      <c r="T407" s="233"/>
      <c r="U407" s="233"/>
      <c r="V407" s="314"/>
      <c r="W407" s="227">
        <v>2018</v>
      </c>
      <c r="X407" s="233"/>
      <c r="Y407" s="233"/>
      <c r="Z407" s="233"/>
      <c r="AA407" s="233"/>
      <c r="AB407" s="233"/>
      <c r="AC407" s="228"/>
      <c r="AD407" s="227"/>
      <c r="AE407" s="227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3"/>
      <c r="AW407" s="241"/>
      <c r="AX407" s="241"/>
      <c r="AY407" s="241"/>
    </row>
    <row r="408" spans="1:51" ht="23.45" customHeight="1">
      <c r="A408" s="154"/>
      <c r="B408" s="221"/>
      <c r="C408" s="437" t="s">
        <v>1465</v>
      </c>
      <c r="D408" s="228" t="s">
        <v>20315</v>
      </c>
      <c r="E408" s="437" t="s">
        <v>10815</v>
      </c>
      <c r="F408" s="437" t="s">
        <v>1465</v>
      </c>
      <c r="G408" s="227"/>
      <c r="H408" s="227"/>
      <c r="I408" s="227" t="s">
        <v>16227</v>
      </c>
      <c r="J408" s="227"/>
      <c r="K408" s="240"/>
      <c r="L408" s="233"/>
      <c r="M408" s="233"/>
      <c r="N408" s="227"/>
      <c r="O408" s="437" t="s">
        <v>290</v>
      </c>
      <c r="P408" s="233">
        <v>2698</v>
      </c>
      <c r="Q408" s="437">
        <v>4</v>
      </c>
      <c r="R408" s="437"/>
      <c r="S408" s="437"/>
      <c r="T408" s="227"/>
      <c r="U408" s="227"/>
      <c r="V408" s="314"/>
      <c r="W408" s="437">
        <v>2014</v>
      </c>
      <c r="X408" s="227"/>
      <c r="Y408" s="227"/>
      <c r="Z408" s="227"/>
      <c r="AA408" s="227"/>
      <c r="AB408" s="227"/>
      <c r="AC408" s="233"/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41"/>
      <c r="AX408" s="241"/>
      <c r="AY408" s="437"/>
    </row>
    <row r="409" spans="1:51" ht="23.45" customHeight="1">
      <c r="A409" s="154"/>
      <c r="B409" s="221"/>
      <c r="C409" s="437" t="s">
        <v>12717</v>
      </c>
      <c r="D409" s="228" t="s">
        <v>20316</v>
      </c>
      <c r="E409" s="437" t="s">
        <v>11904</v>
      </c>
      <c r="F409" s="437" t="s">
        <v>1465</v>
      </c>
      <c r="G409" s="227"/>
      <c r="H409" s="227"/>
      <c r="I409" s="233" t="s">
        <v>16329</v>
      </c>
      <c r="J409" s="227"/>
      <c r="K409" s="240"/>
      <c r="L409" s="233"/>
      <c r="M409" s="233"/>
      <c r="N409" s="227"/>
      <c r="O409" s="437" t="s">
        <v>987</v>
      </c>
      <c r="P409" s="233">
        <v>1125</v>
      </c>
      <c r="Q409" s="437">
        <v>2</v>
      </c>
      <c r="R409" s="437"/>
      <c r="S409" s="437"/>
      <c r="T409" s="227"/>
      <c r="U409" s="227"/>
      <c r="V409" s="314"/>
      <c r="W409" s="437">
        <v>2020</v>
      </c>
      <c r="X409" s="227"/>
      <c r="Y409" s="227"/>
      <c r="Z409" s="227"/>
      <c r="AA409" s="227"/>
      <c r="AB409" s="227"/>
      <c r="AC409" s="233"/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41"/>
      <c r="AX409" s="241"/>
      <c r="AY409" s="437" t="s">
        <v>11905</v>
      </c>
    </row>
    <row r="410" spans="1:51" ht="23.45" customHeight="1">
      <c r="A410" s="154"/>
      <c r="B410" s="221"/>
      <c r="C410" s="227" t="s">
        <v>12549</v>
      </c>
      <c r="D410" s="228" t="s">
        <v>20317</v>
      </c>
      <c r="E410" s="228" t="s">
        <v>3036</v>
      </c>
      <c r="F410" s="227" t="s">
        <v>590</v>
      </c>
      <c r="G410" s="233"/>
      <c r="H410" s="233" t="s">
        <v>3037</v>
      </c>
      <c r="I410" s="233" t="s">
        <v>590</v>
      </c>
      <c r="J410" s="233"/>
      <c r="K410" s="228">
        <v>5935</v>
      </c>
      <c r="L410" s="228">
        <v>2500</v>
      </c>
      <c r="M410" s="228">
        <v>2500</v>
      </c>
      <c r="N410" s="233"/>
      <c r="O410" s="227" t="s">
        <v>3038</v>
      </c>
      <c r="P410" s="228">
        <v>2500</v>
      </c>
      <c r="Q410" s="228">
        <v>3</v>
      </c>
      <c r="R410" s="228"/>
      <c r="S410" s="228"/>
      <c r="T410" s="233"/>
      <c r="U410" s="233"/>
      <c r="V410" s="314"/>
      <c r="W410" s="227">
        <v>2011</v>
      </c>
      <c r="X410" s="233">
        <v>223</v>
      </c>
      <c r="Y410" s="233"/>
      <c r="Z410" s="233"/>
      <c r="AA410" s="233"/>
      <c r="AB410" s="233"/>
      <c r="AC410" s="228">
        <v>223</v>
      </c>
      <c r="AD410" s="227"/>
      <c r="AE410" s="227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33"/>
      <c r="AW410" s="241"/>
      <c r="AX410" s="241"/>
      <c r="AY410" s="241"/>
    </row>
    <row r="411" spans="1:51" ht="23.45" customHeight="1">
      <c r="A411" s="154"/>
      <c r="B411" s="221"/>
      <c r="C411" s="227" t="s">
        <v>590</v>
      </c>
      <c r="D411" s="228" t="s">
        <v>20318</v>
      </c>
      <c r="E411" s="228" t="s">
        <v>3039</v>
      </c>
      <c r="F411" s="227" t="s">
        <v>590</v>
      </c>
      <c r="G411" s="233"/>
      <c r="H411" s="233" t="s">
        <v>3037</v>
      </c>
      <c r="I411" s="233" t="s">
        <v>12707</v>
      </c>
      <c r="J411" s="233"/>
      <c r="K411" s="228">
        <v>3862</v>
      </c>
      <c r="L411" s="228">
        <v>1600</v>
      </c>
      <c r="M411" s="228">
        <v>1600</v>
      </c>
      <c r="N411" s="233"/>
      <c r="O411" s="227" t="s">
        <v>962</v>
      </c>
      <c r="P411" s="228">
        <v>1465</v>
      </c>
      <c r="Q411" s="228">
        <v>6</v>
      </c>
      <c r="R411" s="228"/>
      <c r="S411" s="228"/>
      <c r="T411" s="233"/>
      <c r="U411" s="233"/>
      <c r="V411" s="314"/>
      <c r="W411" s="227">
        <v>2007</v>
      </c>
      <c r="X411" s="233">
        <v>48</v>
      </c>
      <c r="Y411" s="233" t="s">
        <v>8343</v>
      </c>
      <c r="Z411" s="233"/>
      <c r="AA411" s="233"/>
      <c r="AB411" s="233"/>
      <c r="AC411" s="228">
        <v>48</v>
      </c>
      <c r="AD411" s="227"/>
      <c r="AE411" s="227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41"/>
      <c r="AX411" s="241"/>
      <c r="AY411" s="241"/>
    </row>
    <row r="412" spans="1:51" ht="23.45" customHeight="1">
      <c r="A412" s="154"/>
      <c r="B412" s="221"/>
      <c r="C412" s="227" t="s">
        <v>590</v>
      </c>
      <c r="D412" s="228" t="s">
        <v>20319</v>
      </c>
      <c r="E412" s="228" t="s">
        <v>3040</v>
      </c>
      <c r="F412" s="227" t="s">
        <v>590</v>
      </c>
      <c r="G412" s="233"/>
      <c r="H412" s="233"/>
      <c r="I412" s="233" t="s">
        <v>3041</v>
      </c>
      <c r="J412" s="233">
        <v>1296</v>
      </c>
      <c r="K412" s="228">
        <v>1296</v>
      </c>
      <c r="L412" s="228"/>
      <c r="M412" s="228"/>
      <c r="N412" s="233" t="s">
        <v>3042</v>
      </c>
      <c r="O412" s="227" t="s">
        <v>3042</v>
      </c>
      <c r="P412" s="228">
        <v>1296</v>
      </c>
      <c r="Q412" s="228">
        <v>2</v>
      </c>
      <c r="R412" s="228"/>
      <c r="S412" s="228"/>
      <c r="T412" s="233">
        <v>52</v>
      </c>
      <c r="U412" s="233" t="s">
        <v>3043</v>
      </c>
      <c r="V412" s="314"/>
      <c r="W412" s="227">
        <v>2013</v>
      </c>
      <c r="X412" s="233">
        <v>52</v>
      </c>
      <c r="Y412" s="233"/>
      <c r="Z412" s="233"/>
      <c r="AA412" s="233"/>
      <c r="AB412" s="233"/>
      <c r="AC412" s="228">
        <v>52</v>
      </c>
      <c r="AD412" s="227" t="s">
        <v>3043</v>
      </c>
      <c r="AE412" s="227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33"/>
      <c r="AW412" s="241"/>
      <c r="AX412" s="241"/>
      <c r="AY412" s="241"/>
    </row>
    <row r="413" spans="1:51" ht="23.45" customHeight="1">
      <c r="A413" s="154"/>
      <c r="B413" s="221"/>
      <c r="C413" s="227" t="s">
        <v>590</v>
      </c>
      <c r="D413" s="228" t="s">
        <v>20320</v>
      </c>
      <c r="E413" s="228" t="s">
        <v>3044</v>
      </c>
      <c r="F413" s="227" t="s">
        <v>590</v>
      </c>
      <c r="G413" s="233"/>
      <c r="H413" s="233"/>
      <c r="I413" s="233" t="s">
        <v>3045</v>
      </c>
      <c r="J413" s="233"/>
      <c r="K413" s="228">
        <v>26552</v>
      </c>
      <c r="L413" s="228"/>
      <c r="M413" s="228"/>
      <c r="N413" s="233" t="s">
        <v>176</v>
      </c>
      <c r="O413" s="227" t="s">
        <v>987</v>
      </c>
      <c r="P413" s="228">
        <v>2160</v>
      </c>
      <c r="Q413" s="228">
        <v>3</v>
      </c>
      <c r="R413" s="228"/>
      <c r="S413" s="228"/>
      <c r="T413" s="233"/>
      <c r="U413" s="233"/>
      <c r="V413" s="314"/>
      <c r="W413" s="227">
        <v>2016</v>
      </c>
      <c r="X413" s="233"/>
      <c r="Y413" s="233" t="s">
        <v>8426</v>
      </c>
      <c r="Z413" s="233"/>
      <c r="AA413" s="233"/>
      <c r="AB413" s="233"/>
      <c r="AC413" s="228"/>
      <c r="AD413" s="227"/>
      <c r="AE413" s="227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33"/>
      <c r="AW413" s="241"/>
      <c r="AX413" s="241"/>
      <c r="AY413" s="241" t="s">
        <v>8426</v>
      </c>
    </row>
    <row r="414" spans="1:51" ht="23.45" customHeight="1">
      <c r="A414" s="154"/>
      <c r="B414" s="221"/>
      <c r="C414" s="227" t="s">
        <v>590</v>
      </c>
      <c r="D414" s="228" t="s">
        <v>20321</v>
      </c>
      <c r="E414" s="228" t="s">
        <v>8427</v>
      </c>
      <c r="F414" s="227" t="s">
        <v>590</v>
      </c>
      <c r="G414" s="233"/>
      <c r="H414" s="233"/>
      <c r="I414" s="233" t="s">
        <v>12707</v>
      </c>
      <c r="J414" s="233"/>
      <c r="K414" s="228">
        <v>38064</v>
      </c>
      <c r="L414" s="228">
        <v>5983</v>
      </c>
      <c r="M414" s="228">
        <v>5983</v>
      </c>
      <c r="N414" s="233" t="s">
        <v>176</v>
      </c>
      <c r="O414" s="227" t="s">
        <v>987</v>
      </c>
      <c r="P414" s="228">
        <v>5983</v>
      </c>
      <c r="Q414" s="228">
        <v>8</v>
      </c>
      <c r="R414" s="228">
        <v>50</v>
      </c>
      <c r="S414" s="228">
        <v>50</v>
      </c>
      <c r="T414" s="233"/>
      <c r="U414" s="233"/>
      <c r="V414" s="314"/>
      <c r="W414" s="227">
        <v>2017</v>
      </c>
      <c r="X414" s="233"/>
      <c r="Y414" s="233" t="s">
        <v>8428</v>
      </c>
      <c r="Z414" s="233"/>
      <c r="AA414" s="233"/>
      <c r="AB414" s="233"/>
      <c r="AC414" s="228"/>
      <c r="AD414" s="227"/>
      <c r="AE414" s="227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233"/>
      <c r="AW414" s="241"/>
      <c r="AX414" s="241"/>
      <c r="AY414" s="241" t="s">
        <v>16330</v>
      </c>
    </row>
    <row r="415" spans="1:51" ht="23.45" customHeight="1">
      <c r="A415" s="154"/>
      <c r="B415" s="221"/>
      <c r="C415" s="227" t="s">
        <v>2771</v>
      </c>
      <c r="D415" s="228" t="s">
        <v>20322</v>
      </c>
      <c r="E415" s="228" t="s">
        <v>3014</v>
      </c>
      <c r="F415" s="233" t="s">
        <v>2771</v>
      </c>
      <c r="G415" s="233" t="s">
        <v>10776</v>
      </c>
      <c r="H415" s="233" t="s">
        <v>3015</v>
      </c>
      <c r="I415" s="233" t="s">
        <v>8217</v>
      </c>
      <c r="J415" s="233"/>
      <c r="K415" s="228">
        <v>8596</v>
      </c>
      <c r="L415" s="228"/>
      <c r="M415" s="228"/>
      <c r="N415" s="233"/>
      <c r="O415" s="227" t="s">
        <v>290</v>
      </c>
      <c r="P415" s="228">
        <v>8596</v>
      </c>
      <c r="Q415" s="228">
        <v>13</v>
      </c>
      <c r="R415" s="228"/>
      <c r="S415" s="228"/>
      <c r="T415" s="233"/>
      <c r="U415" s="233"/>
      <c r="V415" s="314"/>
      <c r="W415" s="227">
        <v>2008</v>
      </c>
      <c r="X415" s="233"/>
      <c r="Y415" s="233"/>
      <c r="Z415" s="233"/>
      <c r="AA415" s="233"/>
      <c r="AB415" s="233"/>
      <c r="AC415" s="228">
        <v>1100</v>
      </c>
      <c r="AD415" s="227"/>
      <c r="AE415" s="227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33"/>
      <c r="AT415" s="233"/>
      <c r="AU415" s="233"/>
      <c r="AV415" s="233"/>
      <c r="AW415" s="241"/>
      <c r="AX415" s="241"/>
      <c r="AY415" s="241"/>
    </row>
    <row r="416" spans="1:51" ht="23.45" customHeight="1">
      <c r="A416" s="154"/>
      <c r="B416" s="221"/>
      <c r="C416" s="227" t="s">
        <v>2771</v>
      </c>
      <c r="D416" s="228" t="s">
        <v>20323</v>
      </c>
      <c r="E416" s="228" t="s">
        <v>12708</v>
      </c>
      <c r="F416" s="233" t="s">
        <v>2771</v>
      </c>
      <c r="G416" s="241"/>
      <c r="H416" s="241"/>
      <c r="I416" s="233" t="s">
        <v>12709</v>
      </c>
      <c r="J416" s="241"/>
      <c r="K416" s="228">
        <v>3784</v>
      </c>
      <c r="L416" s="228"/>
      <c r="M416" s="244"/>
      <c r="N416" s="241"/>
      <c r="O416" s="227" t="s">
        <v>290</v>
      </c>
      <c r="P416" s="228">
        <v>3784</v>
      </c>
      <c r="Q416" s="228">
        <v>3</v>
      </c>
      <c r="R416" s="228"/>
      <c r="S416" s="244"/>
      <c r="T416" s="241"/>
      <c r="U416" s="241"/>
      <c r="V416" s="314"/>
      <c r="W416" s="227">
        <v>2020</v>
      </c>
      <c r="X416" s="241"/>
      <c r="Y416" s="241"/>
      <c r="Z416" s="241"/>
      <c r="AA416" s="241"/>
      <c r="AB416" s="241"/>
      <c r="AC416" s="228">
        <v>1266</v>
      </c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</row>
    <row r="417" spans="1:51" ht="23.45" customHeight="1">
      <c r="A417" s="154"/>
      <c r="B417" s="221"/>
      <c r="C417" s="241" t="s">
        <v>2827</v>
      </c>
      <c r="D417" s="228" t="s">
        <v>20324</v>
      </c>
      <c r="E417" s="244" t="s">
        <v>2969</v>
      </c>
      <c r="F417" s="241" t="s">
        <v>2827</v>
      </c>
      <c r="G417" s="241" t="s">
        <v>10818</v>
      </c>
      <c r="H417" s="233" t="s">
        <v>3074</v>
      </c>
      <c r="I417" s="233" t="s">
        <v>2829</v>
      </c>
      <c r="J417" s="241"/>
      <c r="K417" s="244">
        <v>4147</v>
      </c>
      <c r="L417" s="244">
        <v>362</v>
      </c>
      <c r="M417" s="244">
        <v>362</v>
      </c>
      <c r="N417" s="241" t="s">
        <v>176</v>
      </c>
      <c r="O417" s="241" t="s">
        <v>10819</v>
      </c>
      <c r="P417" s="244">
        <v>3785</v>
      </c>
      <c r="Q417" s="244">
        <v>6</v>
      </c>
      <c r="R417" s="244"/>
      <c r="S417" s="244"/>
      <c r="T417" s="241"/>
      <c r="U417" s="241"/>
      <c r="V417" s="314"/>
      <c r="W417" s="241">
        <v>2007</v>
      </c>
      <c r="X417" s="241"/>
      <c r="Y417" s="241"/>
      <c r="Z417" s="241"/>
      <c r="AA417" s="241"/>
      <c r="AB417" s="241"/>
      <c r="AC417" s="244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</row>
    <row r="418" spans="1:51" ht="23.45" customHeight="1">
      <c r="A418" s="154"/>
      <c r="B418" s="221"/>
      <c r="C418" s="241" t="s">
        <v>2827</v>
      </c>
      <c r="D418" s="228" t="s">
        <v>20325</v>
      </c>
      <c r="E418" s="241" t="s">
        <v>16331</v>
      </c>
      <c r="F418" s="241" t="s">
        <v>2827</v>
      </c>
      <c r="G418" s="241" t="s">
        <v>10820</v>
      </c>
      <c r="H418" s="241"/>
      <c r="I418" s="241" t="s">
        <v>2827</v>
      </c>
      <c r="J418" s="241"/>
      <c r="K418" s="241">
        <v>3384</v>
      </c>
      <c r="L418" s="241"/>
      <c r="M418" s="241"/>
      <c r="N418" s="241" t="s">
        <v>176</v>
      </c>
      <c r="O418" s="241" t="s">
        <v>290</v>
      </c>
      <c r="P418" s="322">
        <v>2592</v>
      </c>
      <c r="Q418" s="241">
        <v>6</v>
      </c>
      <c r="R418" s="241"/>
      <c r="S418" s="241"/>
      <c r="T418" s="241"/>
      <c r="U418" s="241"/>
      <c r="V418" s="314"/>
      <c r="W418" s="241">
        <v>2014</v>
      </c>
      <c r="X418" s="241"/>
      <c r="Y418" s="241"/>
      <c r="Z418" s="241"/>
      <c r="AA418" s="241"/>
      <c r="AB418" s="241"/>
      <c r="AC418" s="241">
        <v>736</v>
      </c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 t="s">
        <v>17655</v>
      </c>
    </row>
    <row r="419" spans="1:51" ht="23.45" customHeight="1">
      <c r="A419" s="154"/>
      <c r="B419" s="221"/>
      <c r="C419" s="241" t="s">
        <v>2827</v>
      </c>
      <c r="D419" s="228" t="s">
        <v>20326</v>
      </c>
      <c r="E419" s="241" t="s">
        <v>10821</v>
      </c>
      <c r="F419" s="241" t="s">
        <v>2827</v>
      </c>
      <c r="G419" s="241" t="s">
        <v>10822</v>
      </c>
      <c r="H419" s="241"/>
      <c r="I419" s="241" t="s">
        <v>2827</v>
      </c>
      <c r="J419" s="241"/>
      <c r="K419" s="241">
        <v>3024</v>
      </c>
      <c r="L419" s="241"/>
      <c r="M419" s="241"/>
      <c r="N419" s="241" t="s">
        <v>176</v>
      </c>
      <c r="O419" s="241" t="s">
        <v>987</v>
      </c>
      <c r="P419" s="322">
        <v>3024</v>
      </c>
      <c r="Q419" s="241">
        <v>4</v>
      </c>
      <c r="R419" s="241"/>
      <c r="S419" s="241"/>
      <c r="T419" s="241"/>
      <c r="U419" s="241"/>
      <c r="V419" s="314"/>
      <c r="W419" s="241">
        <v>2019</v>
      </c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 t="s">
        <v>10823</v>
      </c>
    </row>
    <row r="420" spans="1:51" ht="23.45" customHeight="1">
      <c r="A420" s="154"/>
      <c r="B420" s="221"/>
      <c r="C420" s="241" t="s">
        <v>2778</v>
      </c>
      <c r="D420" s="228" t="s">
        <v>20327</v>
      </c>
      <c r="E420" s="244" t="s">
        <v>3034</v>
      </c>
      <c r="F420" s="241" t="s">
        <v>2778</v>
      </c>
      <c r="G420" s="241" t="s">
        <v>10662</v>
      </c>
      <c r="H420" s="233" t="s">
        <v>2778</v>
      </c>
      <c r="I420" s="233" t="s">
        <v>10662</v>
      </c>
      <c r="J420" s="241">
        <v>4</v>
      </c>
      <c r="K420" s="244">
        <v>4719</v>
      </c>
      <c r="L420" s="244">
        <v>36</v>
      </c>
      <c r="M420" s="244">
        <v>36</v>
      </c>
      <c r="N420" s="241" t="s">
        <v>176</v>
      </c>
      <c r="O420" s="241" t="s">
        <v>3035</v>
      </c>
      <c r="P420" s="244">
        <v>4719</v>
      </c>
      <c r="Q420" s="244">
        <v>9</v>
      </c>
      <c r="R420" s="244">
        <v>200</v>
      </c>
      <c r="S420" s="244">
        <v>200</v>
      </c>
      <c r="T420" s="241"/>
      <c r="U420" s="241"/>
      <c r="V420" s="314"/>
      <c r="W420" s="241">
        <v>1996</v>
      </c>
      <c r="X420" s="241">
        <v>105000000</v>
      </c>
      <c r="Y420" s="241">
        <v>45000000</v>
      </c>
      <c r="Z420" s="241"/>
      <c r="AA420" s="241"/>
      <c r="AB420" s="241"/>
      <c r="AC420" s="244">
        <v>150</v>
      </c>
      <c r="AD420" s="241"/>
      <c r="AE420" s="241"/>
      <c r="AF420" s="241"/>
      <c r="AG420" s="241"/>
      <c r="AH420" s="241">
        <v>14</v>
      </c>
      <c r="AI420" s="241">
        <v>300</v>
      </c>
      <c r="AJ420" s="241">
        <v>42000000</v>
      </c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</row>
    <row r="421" spans="1:51" ht="23.45" customHeight="1">
      <c r="A421" s="154"/>
      <c r="B421" s="221"/>
      <c r="C421" s="227" t="s">
        <v>338</v>
      </c>
      <c r="D421" s="228" t="s">
        <v>20328</v>
      </c>
      <c r="E421" s="308" t="s">
        <v>13762</v>
      </c>
      <c r="F421" s="306" t="s">
        <v>338</v>
      </c>
      <c r="G421" s="308">
        <v>41822</v>
      </c>
      <c r="H421" s="308"/>
      <c r="I421" s="521" t="s">
        <v>10824</v>
      </c>
      <c r="J421" s="306" t="s">
        <v>987</v>
      </c>
      <c r="K421" s="308">
        <v>2699</v>
      </c>
      <c r="L421" s="308">
        <v>2699</v>
      </c>
      <c r="M421" s="308">
        <v>2691</v>
      </c>
      <c r="N421" s="308"/>
      <c r="O421" s="306" t="s">
        <v>987</v>
      </c>
      <c r="P421" s="308">
        <v>2699</v>
      </c>
      <c r="Q421" s="308">
        <v>4</v>
      </c>
      <c r="R421" s="308"/>
      <c r="S421" s="308"/>
      <c r="T421" s="521"/>
      <c r="U421" s="521"/>
      <c r="V421" s="314"/>
      <c r="W421" s="306">
        <v>2011</v>
      </c>
      <c r="X421" s="308"/>
      <c r="Y421" s="241"/>
      <c r="Z421" s="521"/>
      <c r="AA421" s="521"/>
      <c r="AB421" s="521"/>
      <c r="AC421" s="308"/>
      <c r="AD421" s="306"/>
      <c r="AE421" s="306"/>
      <c r="AF421" s="521"/>
      <c r="AG421" s="521"/>
      <c r="AH421" s="521"/>
      <c r="AI421" s="521"/>
      <c r="AJ421" s="521"/>
      <c r="AK421" s="521"/>
      <c r="AL421" s="521"/>
      <c r="AM421" s="521"/>
      <c r="AN421" s="521"/>
      <c r="AO421" s="521"/>
      <c r="AP421" s="521"/>
      <c r="AQ421" s="521"/>
      <c r="AR421" s="521"/>
      <c r="AS421" s="521"/>
      <c r="AT421" s="521"/>
      <c r="AU421" s="521"/>
      <c r="AV421" s="521"/>
      <c r="AW421" s="241"/>
      <c r="AX421" s="241"/>
      <c r="AY421" s="419"/>
    </row>
    <row r="422" spans="1:51" ht="23.45" customHeight="1">
      <c r="A422" s="154">
        <v>36</v>
      </c>
      <c r="B422" s="221"/>
      <c r="C422" s="227" t="s">
        <v>12804</v>
      </c>
      <c r="D422" s="228" t="s">
        <v>20329</v>
      </c>
      <c r="E422" s="308" t="s">
        <v>13763</v>
      </c>
      <c r="F422" s="306" t="s">
        <v>338</v>
      </c>
      <c r="G422" s="308"/>
      <c r="H422" s="308"/>
      <c r="I422" s="521" t="s">
        <v>10824</v>
      </c>
      <c r="J422" s="306"/>
      <c r="K422" s="308">
        <v>1221</v>
      </c>
      <c r="L422" s="308"/>
      <c r="M422" s="308"/>
      <c r="N422" s="308"/>
      <c r="O422" s="306" t="s">
        <v>12687</v>
      </c>
      <c r="P422" s="308">
        <v>1175</v>
      </c>
      <c r="Q422" s="308">
        <v>2</v>
      </c>
      <c r="R422" s="308"/>
      <c r="S422" s="308"/>
      <c r="T422" s="521"/>
      <c r="U422" s="521"/>
      <c r="V422" s="314"/>
      <c r="W422" s="306">
        <v>2021</v>
      </c>
      <c r="X422" s="308"/>
      <c r="Y422" s="241"/>
      <c r="Z422" s="521"/>
      <c r="AA422" s="521"/>
      <c r="AB422" s="521"/>
      <c r="AC422" s="308"/>
      <c r="AD422" s="306"/>
      <c r="AE422" s="306"/>
      <c r="AF422" s="521"/>
      <c r="AG422" s="521"/>
      <c r="AH422" s="521"/>
      <c r="AI422" s="521"/>
      <c r="AJ422" s="521"/>
      <c r="AK422" s="521"/>
      <c r="AL422" s="521"/>
      <c r="AM422" s="521"/>
      <c r="AN422" s="521"/>
      <c r="AO422" s="521"/>
      <c r="AP422" s="521"/>
      <c r="AQ422" s="521"/>
      <c r="AR422" s="521"/>
      <c r="AS422" s="521"/>
      <c r="AT422" s="521"/>
      <c r="AU422" s="521"/>
      <c r="AV422" s="521"/>
      <c r="AW422" s="241"/>
      <c r="AX422" s="241"/>
      <c r="AY422" s="419"/>
    </row>
    <row r="423" spans="1:51" ht="23.45" customHeight="1">
      <c r="A423" s="154"/>
      <c r="B423" s="221"/>
      <c r="C423" s="227" t="s">
        <v>12804</v>
      </c>
      <c r="D423" s="228" t="s">
        <v>20330</v>
      </c>
      <c r="E423" s="308" t="s">
        <v>13764</v>
      </c>
      <c r="F423" s="306" t="s">
        <v>338</v>
      </c>
      <c r="G423" s="308"/>
      <c r="H423" s="308"/>
      <c r="I423" s="521" t="s">
        <v>10824</v>
      </c>
      <c r="J423" s="306"/>
      <c r="K423" s="308"/>
      <c r="L423" s="308"/>
      <c r="M423" s="308"/>
      <c r="N423" s="308"/>
      <c r="O423" s="306" t="s">
        <v>12687</v>
      </c>
      <c r="P423" s="308"/>
      <c r="Q423" s="308">
        <v>10</v>
      </c>
      <c r="R423" s="308"/>
      <c r="S423" s="308"/>
      <c r="T423" s="521"/>
      <c r="U423" s="521"/>
      <c r="V423" s="314"/>
      <c r="W423" s="306">
        <v>2022</v>
      </c>
      <c r="X423" s="308"/>
      <c r="Y423" s="241"/>
      <c r="Z423" s="521"/>
      <c r="AA423" s="521"/>
      <c r="AB423" s="521"/>
      <c r="AC423" s="308"/>
      <c r="AD423" s="306"/>
      <c r="AE423" s="306"/>
      <c r="AF423" s="521"/>
      <c r="AG423" s="521"/>
      <c r="AH423" s="521"/>
      <c r="AI423" s="521"/>
      <c r="AJ423" s="521"/>
      <c r="AK423" s="521"/>
      <c r="AL423" s="521"/>
      <c r="AM423" s="521"/>
      <c r="AN423" s="521"/>
      <c r="AO423" s="521"/>
      <c r="AP423" s="521"/>
      <c r="AQ423" s="521"/>
      <c r="AR423" s="521"/>
      <c r="AS423" s="521"/>
      <c r="AT423" s="521"/>
      <c r="AU423" s="521"/>
      <c r="AV423" s="521"/>
      <c r="AW423" s="241"/>
      <c r="AX423" s="241"/>
      <c r="AY423" s="419"/>
    </row>
    <row r="424" spans="1:51" ht="23.45" customHeight="1">
      <c r="A424" s="154"/>
      <c r="B424" s="221"/>
      <c r="C424" s="227" t="s">
        <v>2816</v>
      </c>
      <c r="D424" s="228" t="s">
        <v>20331</v>
      </c>
      <c r="E424" s="227" t="s">
        <v>3062</v>
      </c>
      <c r="F424" s="233" t="s">
        <v>2816</v>
      </c>
      <c r="G424" s="228" t="s">
        <v>10715</v>
      </c>
      <c r="H424" s="228"/>
      <c r="I424" s="228" t="s">
        <v>2816</v>
      </c>
      <c r="J424" s="228"/>
      <c r="K424" s="228">
        <v>2274</v>
      </c>
      <c r="L424" s="228"/>
      <c r="M424" s="228"/>
      <c r="N424" s="227" t="s">
        <v>176</v>
      </c>
      <c r="O424" s="227" t="s">
        <v>3063</v>
      </c>
      <c r="P424" s="228">
        <v>2274</v>
      </c>
      <c r="Q424" s="241">
        <v>4</v>
      </c>
      <c r="R424" s="244"/>
      <c r="S424" s="241"/>
      <c r="T424" s="244"/>
      <c r="U424" s="241"/>
      <c r="V424" s="314"/>
      <c r="W424" s="241">
        <v>1992</v>
      </c>
      <c r="X424" s="244"/>
      <c r="Y424" s="241"/>
      <c r="Z424" s="233"/>
      <c r="AA424" s="233"/>
      <c r="AB424" s="233"/>
      <c r="AC424" s="244">
        <v>150</v>
      </c>
      <c r="AD424" s="241"/>
      <c r="AE424" s="227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233"/>
      <c r="AT424" s="233"/>
      <c r="AU424" s="233"/>
      <c r="AV424" s="233"/>
      <c r="AW424" s="241"/>
      <c r="AX424" s="241"/>
      <c r="AY424" s="241"/>
    </row>
    <row r="425" spans="1:51" ht="23.45" customHeight="1">
      <c r="A425" s="154"/>
      <c r="B425" s="221"/>
      <c r="C425" s="227" t="s">
        <v>2816</v>
      </c>
      <c r="D425" s="228" t="s">
        <v>20332</v>
      </c>
      <c r="E425" s="228" t="s">
        <v>20333</v>
      </c>
      <c r="F425" s="227" t="s">
        <v>2816</v>
      </c>
      <c r="G425" s="233" t="s">
        <v>10777</v>
      </c>
      <c r="H425" s="233"/>
      <c r="I425" s="233" t="s">
        <v>12651</v>
      </c>
      <c r="J425" s="233"/>
      <c r="K425" s="228">
        <v>2280</v>
      </c>
      <c r="L425" s="228"/>
      <c r="M425" s="228"/>
      <c r="N425" s="233" t="s">
        <v>176</v>
      </c>
      <c r="O425" s="227" t="s">
        <v>177</v>
      </c>
      <c r="P425" s="228">
        <v>2280</v>
      </c>
      <c r="Q425" s="228">
        <v>4</v>
      </c>
      <c r="R425" s="228"/>
      <c r="S425" s="228"/>
      <c r="T425" s="233"/>
      <c r="U425" s="233"/>
      <c r="V425" s="314"/>
      <c r="W425" s="227">
        <v>2006</v>
      </c>
      <c r="X425" s="233"/>
      <c r="Y425" s="233"/>
      <c r="Z425" s="233"/>
      <c r="AA425" s="233"/>
      <c r="AB425" s="233"/>
      <c r="AC425" s="228">
        <v>0</v>
      </c>
      <c r="AD425" s="227"/>
      <c r="AE425" s="227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33"/>
      <c r="AW425" s="241"/>
      <c r="AX425" s="241"/>
      <c r="AY425" s="241"/>
    </row>
    <row r="426" spans="1:51" ht="23.45" customHeight="1">
      <c r="A426" s="154"/>
      <c r="B426" s="221"/>
      <c r="C426" s="241" t="s">
        <v>2816</v>
      </c>
      <c r="D426" s="228" t="s">
        <v>20334</v>
      </c>
      <c r="E426" s="244" t="s">
        <v>3064</v>
      </c>
      <c r="F426" s="241" t="s">
        <v>2816</v>
      </c>
      <c r="G426" s="241" t="s">
        <v>10715</v>
      </c>
      <c r="H426" s="241"/>
      <c r="I426" s="233" t="s">
        <v>2816</v>
      </c>
      <c r="J426" s="241"/>
      <c r="K426" s="244">
        <v>1595</v>
      </c>
      <c r="L426" s="244"/>
      <c r="M426" s="244"/>
      <c r="N426" s="241" t="s">
        <v>176</v>
      </c>
      <c r="O426" s="241" t="s">
        <v>177</v>
      </c>
      <c r="P426" s="244">
        <v>1595</v>
      </c>
      <c r="Q426" s="244">
        <v>3</v>
      </c>
      <c r="R426" s="244"/>
      <c r="S426" s="244"/>
      <c r="T426" s="241"/>
      <c r="U426" s="241"/>
      <c r="V426" s="314"/>
      <c r="W426" s="241">
        <v>2002</v>
      </c>
      <c r="X426" s="241"/>
      <c r="Y426" s="241"/>
      <c r="Z426" s="241"/>
      <c r="AA426" s="241"/>
      <c r="AB426" s="241"/>
      <c r="AC426" s="244">
        <v>50</v>
      </c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</row>
    <row r="427" spans="1:51" ht="23.45" customHeight="1">
      <c r="A427" s="154"/>
      <c r="B427" s="221"/>
      <c r="C427" s="227" t="s">
        <v>2816</v>
      </c>
      <c r="D427" s="228" t="s">
        <v>20335</v>
      </c>
      <c r="E427" s="228" t="s">
        <v>12710</v>
      </c>
      <c r="F427" s="227" t="s">
        <v>2816</v>
      </c>
      <c r="G427" s="233" t="s">
        <v>10825</v>
      </c>
      <c r="H427" s="233"/>
      <c r="I427" s="233" t="s">
        <v>12651</v>
      </c>
      <c r="J427" s="233"/>
      <c r="K427" s="228">
        <v>1749</v>
      </c>
      <c r="L427" s="228"/>
      <c r="M427" s="228"/>
      <c r="N427" s="233" t="s">
        <v>176</v>
      </c>
      <c r="O427" s="227" t="s">
        <v>177</v>
      </c>
      <c r="P427" s="228">
        <v>1749</v>
      </c>
      <c r="Q427" s="228">
        <v>4</v>
      </c>
      <c r="R427" s="228"/>
      <c r="S427" s="228"/>
      <c r="T427" s="233"/>
      <c r="U427" s="233"/>
      <c r="V427" s="314"/>
      <c r="W427" s="227">
        <v>2011</v>
      </c>
      <c r="X427" s="233"/>
      <c r="Y427" s="233"/>
      <c r="Z427" s="233"/>
      <c r="AA427" s="233"/>
      <c r="AB427" s="233"/>
      <c r="AC427" s="228">
        <v>205</v>
      </c>
      <c r="AD427" s="227"/>
      <c r="AE427" s="227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33"/>
      <c r="AW427" s="241"/>
      <c r="AX427" s="241"/>
      <c r="AY427" s="228"/>
    </row>
    <row r="428" spans="1:51" ht="23.45" customHeight="1">
      <c r="A428" s="154"/>
      <c r="B428" s="221"/>
      <c r="C428" s="227" t="s">
        <v>2816</v>
      </c>
      <c r="D428" s="228" t="s">
        <v>20336</v>
      </c>
      <c r="E428" s="228" t="s">
        <v>3065</v>
      </c>
      <c r="F428" s="227" t="s">
        <v>2816</v>
      </c>
      <c r="G428" s="233" t="s">
        <v>10777</v>
      </c>
      <c r="H428" s="233"/>
      <c r="I428" s="233" t="s">
        <v>12651</v>
      </c>
      <c r="J428" s="233"/>
      <c r="K428" s="228">
        <v>1700</v>
      </c>
      <c r="L428" s="228"/>
      <c r="M428" s="228"/>
      <c r="N428" s="233" t="s">
        <v>176</v>
      </c>
      <c r="O428" s="227" t="s">
        <v>3066</v>
      </c>
      <c r="P428" s="228">
        <v>1700</v>
      </c>
      <c r="Q428" s="228">
        <v>4</v>
      </c>
      <c r="R428" s="228"/>
      <c r="S428" s="228"/>
      <c r="T428" s="233"/>
      <c r="U428" s="233"/>
      <c r="V428" s="314"/>
      <c r="W428" s="227">
        <v>2011</v>
      </c>
      <c r="X428" s="233"/>
      <c r="Y428" s="233"/>
      <c r="Z428" s="233"/>
      <c r="AA428" s="233"/>
      <c r="AB428" s="233"/>
      <c r="AC428" s="228">
        <v>600</v>
      </c>
      <c r="AD428" s="227"/>
      <c r="AE428" s="227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33"/>
      <c r="AW428" s="241"/>
      <c r="AX428" s="241"/>
      <c r="AY428" s="228"/>
    </row>
    <row r="429" spans="1:51" ht="23.45" customHeight="1">
      <c r="A429" s="154"/>
      <c r="B429" s="221"/>
      <c r="C429" s="227" t="s">
        <v>2816</v>
      </c>
      <c r="D429" s="228" t="s">
        <v>20337</v>
      </c>
      <c r="E429" s="228" t="s">
        <v>3067</v>
      </c>
      <c r="F429" s="403" t="s">
        <v>2816</v>
      </c>
      <c r="G429" s="233" t="s">
        <v>10825</v>
      </c>
      <c r="H429" s="233"/>
      <c r="I429" s="233" t="s">
        <v>12651</v>
      </c>
      <c r="J429" s="233"/>
      <c r="K429" s="228">
        <v>5993</v>
      </c>
      <c r="L429" s="228"/>
      <c r="M429" s="228"/>
      <c r="N429" s="233" t="s">
        <v>10826</v>
      </c>
      <c r="O429" s="227" t="s">
        <v>3068</v>
      </c>
      <c r="P429" s="228">
        <v>5993</v>
      </c>
      <c r="Q429" s="228">
        <v>8</v>
      </c>
      <c r="R429" s="228">
        <v>50</v>
      </c>
      <c r="S429" s="228">
        <v>50</v>
      </c>
      <c r="T429" s="233"/>
      <c r="U429" s="233"/>
      <c r="V429" s="314"/>
      <c r="W429" s="227">
        <v>2013</v>
      </c>
      <c r="X429" s="233"/>
      <c r="Y429" s="233"/>
      <c r="Z429" s="233"/>
      <c r="AA429" s="233"/>
      <c r="AB429" s="233"/>
      <c r="AC429" s="228">
        <v>23365</v>
      </c>
      <c r="AD429" s="227"/>
      <c r="AE429" s="227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33"/>
      <c r="AW429" s="241"/>
      <c r="AX429" s="241"/>
      <c r="AY429" s="241"/>
    </row>
    <row r="430" spans="1:51" ht="23.45" customHeight="1">
      <c r="A430" s="154"/>
      <c r="B430" s="221"/>
      <c r="C430" s="227" t="s">
        <v>2816</v>
      </c>
      <c r="D430" s="228" t="s">
        <v>20338</v>
      </c>
      <c r="E430" s="228" t="s">
        <v>12711</v>
      </c>
      <c r="F430" s="227" t="s">
        <v>2816</v>
      </c>
      <c r="G430" s="233" t="s">
        <v>10825</v>
      </c>
      <c r="H430" s="238"/>
      <c r="I430" s="233" t="s">
        <v>12651</v>
      </c>
      <c r="J430" s="233"/>
      <c r="K430" s="228">
        <v>3344</v>
      </c>
      <c r="L430" s="228"/>
      <c r="M430" s="228"/>
      <c r="N430" s="228" t="s">
        <v>176</v>
      </c>
      <c r="O430" s="233" t="s">
        <v>3069</v>
      </c>
      <c r="P430" s="228">
        <v>3344</v>
      </c>
      <c r="Q430" s="228">
        <v>6</v>
      </c>
      <c r="R430" s="228"/>
      <c r="S430" s="228"/>
      <c r="T430" s="228"/>
      <c r="U430" s="233"/>
      <c r="V430" s="314"/>
      <c r="W430" s="227">
        <v>2015</v>
      </c>
      <c r="X430" s="227"/>
      <c r="Y430" s="233"/>
      <c r="Z430" s="233"/>
      <c r="AA430" s="233"/>
      <c r="AB430" s="233"/>
      <c r="AC430" s="233">
        <v>31100</v>
      </c>
      <c r="AD430" s="228"/>
      <c r="AE430" s="227"/>
      <c r="AF430" s="227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33"/>
      <c r="AW430" s="233"/>
      <c r="AX430" s="241"/>
      <c r="AY430" s="241"/>
    </row>
    <row r="431" spans="1:51" ht="23.45" customHeight="1">
      <c r="A431" s="154"/>
      <c r="B431" s="221"/>
      <c r="C431" s="227" t="s">
        <v>2797</v>
      </c>
      <c r="D431" s="228" t="s">
        <v>20339</v>
      </c>
      <c r="E431" s="228" t="s">
        <v>3051</v>
      </c>
      <c r="F431" s="227" t="s">
        <v>2797</v>
      </c>
      <c r="G431" s="233"/>
      <c r="H431" s="233"/>
      <c r="I431" s="227" t="s">
        <v>3052</v>
      </c>
      <c r="J431" s="233"/>
      <c r="K431" s="228"/>
      <c r="L431" s="228"/>
      <c r="M431" s="228"/>
      <c r="N431" s="233"/>
      <c r="O431" s="227"/>
      <c r="P431" s="228"/>
      <c r="Q431" s="228"/>
      <c r="R431" s="228"/>
      <c r="S431" s="228"/>
      <c r="T431" s="233"/>
      <c r="U431" s="233"/>
      <c r="V431" s="314"/>
      <c r="W431" s="227"/>
      <c r="X431" s="233"/>
      <c r="Y431" s="233"/>
      <c r="Z431" s="233"/>
      <c r="AA431" s="233"/>
      <c r="AB431" s="233"/>
      <c r="AC431" s="228">
        <v>3470</v>
      </c>
      <c r="AD431" s="227"/>
      <c r="AE431" s="227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33"/>
      <c r="AW431" s="241"/>
      <c r="AX431" s="241"/>
      <c r="AY431" s="241"/>
    </row>
    <row r="432" spans="1:51" ht="23.45" customHeight="1">
      <c r="A432" s="154"/>
      <c r="B432" s="221"/>
      <c r="C432" s="227" t="s">
        <v>2797</v>
      </c>
      <c r="D432" s="228" t="s">
        <v>20340</v>
      </c>
      <c r="E432" s="228" t="s">
        <v>3054</v>
      </c>
      <c r="F432" s="227" t="s">
        <v>2797</v>
      </c>
      <c r="G432" s="233" t="s">
        <v>2797</v>
      </c>
      <c r="H432" s="233"/>
      <c r="I432" s="233" t="s">
        <v>2797</v>
      </c>
      <c r="J432" s="233"/>
      <c r="K432" s="228">
        <v>5600</v>
      </c>
      <c r="L432" s="228"/>
      <c r="M432" s="228"/>
      <c r="N432" s="233"/>
      <c r="O432" s="227" t="s">
        <v>3053</v>
      </c>
      <c r="P432" s="228">
        <v>5600</v>
      </c>
      <c r="Q432" s="228">
        <v>8</v>
      </c>
      <c r="R432" s="228"/>
      <c r="S432" s="228"/>
      <c r="T432" s="233"/>
      <c r="U432" s="233"/>
      <c r="V432" s="314"/>
      <c r="W432" s="227">
        <v>2000</v>
      </c>
      <c r="X432" s="233"/>
      <c r="Y432" s="233"/>
      <c r="Z432" s="233"/>
      <c r="AA432" s="233"/>
      <c r="AB432" s="233"/>
      <c r="AC432" s="228">
        <v>200</v>
      </c>
      <c r="AD432" s="227"/>
      <c r="AE432" s="227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33"/>
      <c r="AW432" s="241"/>
      <c r="AX432" s="241"/>
      <c r="AY432" s="241"/>
    </row>
    <row r="433" spans="1:51" ht="23.45" customHeight="1">
      <c r="A433" s="154"/>
      <c r="B433" s="221"/>
      <c r="C433" s="227" t="s">
        <v>2797</v>
      </c>
      <c r="D433" s="228" t="s">
        <v>20341</v>
      </c>
      <c r="E433" s="228" t="s">
        <v>3056</v>
      </c>
      <c r="F433" s="227" t="s">
        <v>2807</v>
      </c>
      <c r="G433" s="233"/>
      <c r="H433" s="233"/>
      <c r="I433" s="233" t="s">
        <v>2807</v>
      </c>
      <c r="J433" s="233"/>
      <c r="K433" s="228">
        <v>5000</v>
      </c>
      <c r="L433" s="228">
        <v>122</v>
      </c>
      <c r="M433" s="228">
        <v>166</v>
      </c>
      <c r="N433" s="233"/>
      <c r="O433" s="227" t="s">
        <v>3055</v>
      </c>
      <c r="P433" s="228">
        <v>3450</v>
      </c>
      <c r="Q433" s="228">
        <v>5</v>
      </c>
      <c r="R433" s="228">
        <v>300</v>
      </c>
      <c r="S433" s="228">
        <v>400</v>
      </c>
      <c r="T433" s="233"/>
      <c r="U433" s="233"/>
      <c r="V433" s="314"/>
      <c r="W433" s="227">
        <v>2009</v>
      </c>
      <c r="X433" s="233"/>
      <c r="Y433" s="233"/>
      <c r="Z433" s="233"/>
      <c r="AA433" s="233"/>
      <c r="AB433" s="233"/>
      <c r="AC433" s="228">
        <v>1200</v>
      </c>
      <c r="AD433" s="227"/>
      <c r="AE433" s="227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33"/>
      <c r="AW433" s="241"/>
      <c r="AX433" s="241"/>
      <c r="AY433" s="241"/>
    </row>
    <row r="434" spans="1:51" ht="23.45" customHeight="1">
      <c r="A434" s="154"/>
      <c r="B434" s="221"/>
      <c r="C434" s="241" t="s">
        <v>2797</v>
      </c>
      <c r="D434" s="228" t="s">
        <v>20342</v>
      </c>
      <c r="E434" s="228" t="s">
        <v>17645</v>
      </c>
      <c r="F434" s="241" t="s">
        <v>2797</v>
      </c>
      <c r="G434" s="241" t="s">
        <v>2797</v>
      </c>
      <c r="H434" s="233"/>
      <c r="I434" s="233" t="s">
        <v>2797</v>
      </c>
      <c r="J434" s="241"/>
      <c r="K434" s="244">
        <v>2000</v>
      </c>
      <c r="L434" s="244">
        <v>1500</v>
      </c>
      <c r="M434" s="244">
        <v>1500</v>
      </c>
      <c r="N434" s="241"/>
      <c r="O434" s="241" t="s">
        <v>987</v>
      </c>
      <c r="P434" s="244">
        <v>2700</v>
      </c>
      <c r="Q434" s="244">
        <v>4</v>
      </c>
      <c r="R434" s="244"/>
      <c r="S434" s="244"/>
      <c r="T434" s="241"/>
      <c r="U434" s="241"/>
      <c r="V434" s="314"/>
      <c r="W434" s="241">
        <v>2014</v>
      </c>
      <c r="X434" s="241"/>
      <c r="Y434" s="241"/>
      <c r="Z434" s="241"/>
      <c r="AA434" s="241"/>
      <c r="AB434" s="241"/>
      <c r="AC434" s="244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</row>
    <row r="435" spans="1:51" ht="23.45" customHeight="1">
      <c r="A435" s="154"/>
      <c r="B435" s="221"/>
      <c r="C435" s="241" t="s">
        <v>2797</v>
      </c>
      <c r="D435" s="228" t="s">
        <v>20343</v>
      </c>
      <c r="E435" s="228" t="s">
        <v>10827</v>
      </c>
      <c r="F435" s="241" t="s">
        <v>2797</v>
      </c>
      <c r="G435" s="241" t="s">
        <v>2797</v>
      </c>
      <c r="H435" s="241"/>
      <c r="I435" s="241" t="s">
        <v>2797</v>
      </c>
      <c r="J435" s="241"/>
      <c r="K435" s="244">
        <v>22730</v>
      </c>
      <c r="L435" s="244"/>
      <c r="M435" s="244"/>
      <c r="N435" s="241"/>
      <c r="O435" s="241" t="s">
        <v>3081</v>
      </c>
      <c r="P435" s="244">
        <v>1710</v>
      </c>
      <c r="Q435" s="244">
        <v>3</v>
      </c>
      <c r="R435" s="244"/>
      <c r="S435" s="244"/>
      <c r="T435" s="241"/>
      <c r="U435" s="241"/>
      <c r="V435" s="314"/>
      <c r="W435" s="241">
        <v>2006</v>
      </c>
      <c r="X435" s="241"/>
      <c r="Y435" s="241"/>
      <c r="Z435" s="241"/>
      <c r="AA435" s="241"/>
      <c r="AB435" s="241"/>
      <c r="AC435" s="244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</row>
    <row r="436" spans="1:51" ht="23.45" customHeight="1">
      <c r="A436" s="154"/>
      <c r="B436" s="221"/>
      <c r="C436" s="227" t="s">
        <v>2797</v>
      </c>
      <c r="D436" s="228" t="s">
        <v>20344</v>
      </c>
      <c r="E436" s="228" t="s">
        <v>10828</v>
      </c>
      <c r="F436" s="227" t="s">
        <v>2797</v>
      </c>
      <c r="G436" s="233" t="s">
        <v>2797</v>
      </c>
      <c r="H436" s="233"/>
      <c r="I436" s="233" t="s">
        <v>2797</v>
      </c>
      <c r="J436" s="233"/>
      <c r="K436" s="228">
        <v>23928</v>
      </c>
      <c r="L436" s="228"/>
      <c r="M436" s="228"/>
      <c r="N436" s="233"/>
      <c r="O436" s="227" t="s">
        <v>3081</v>
      </c>
      <c r="P436" s="228">
        <v>1850</v>
      </c>
      <c r="Q436" s="228">
        <v>3</v>
      </c>
      <c r="R436" s="228"/>
      <c r="S436" s="228"/>
      <c r="T436" s="233"/>
      <c r="U436" s="233"/>
      <c r="V436" s="314"/>
      <c r="W436" s="227">
        <v>2013</v>
      </c>
      <c r="X436" s="233"/>
      <c r="Y436" s="233"/>
      <c r="Z436" s="233"/>
      <c r="AA436" s="233"/>
      <c r="AB436" s="233"/>
      <c r="AC436" s="228"/>
      <c r="AD436" s="227"/>
      <c r="AE436" s="227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33"/>
      <c r="AW436" s="241"/>
      <c r="AX436" s="241"/>
      <c r="AY436" s="241"/>
    </row>
    <row r="437" spans="1:51" ht="23.45" customHeight="1">
      <c r="A437" s="154"/>
      <c r="B437" s="221"/>
      <c r="C437" s="241" t="s">
        <v>2797</v>
      </c>
      <c r="D437" s="228" t="s">
        <v>20345</v>
      </c>
      <c r="E437" s="228" t="s">
        <v>10829</v>
      </c>
      <c r="F437" s="241" t="s">
        <v>2797</v>
      </c>
      <c r="G437" s="241" t="s">
        <v>2797</v>
      </c>
      <c r="H437" s="241"/>
      <c r="I437" s="241" t="s">
        <v>2797</v>
      </c>
      <c r="J437" s="241"/>
      <c r="K437" s="244">
        <v>27736</v>
      </c>
      <c r="L437" s="244"/>
      <c r="M437" s="244"/>
      <c r="N437" s="241"/>
      <c r="O437" s="241" t="s">
        <v>3081</v>
      </c>
      <c r="P437" s="244">
        <v>1650</v>
      </c>
      <c r="Q437" s="244">
        <v>3</v>
      </c>
      <c r="R437" s="244"/>
      <c r="S437" s="244"/>
      <c r="T437" s="241"/>
      <c r="U437" s="241"/>
      <c r="V437" s="314"/>
      <c r="W437" s="241">
        <v>2012</v>
      </c>
      <c r="X437" s="241"/>
      <c r="Y437" s="241"/>
      <c r="Z437" s="241"/>
      <c r="AA437" s="241"/>
      <c r="AB437" s="241"/>
      <c r="AC437" s="244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</row>
    <row r="438" spans="1:51" ht="23.45" customHeight="1">
      <c r="A438" s="154"/>
      <c r="B438" s="221"/>
      <c r="C438" s="241" t="s">
        <v>2797</v>
      </c>
      <c r="D438" s="228" t="s">
        <v>20346</v>
      </c>
      <c r="E438" s="228" t="s">
        <v>10830</v>
      </c>
      <c r="F438" s="241" t="s">
        <v>2797</v>
      </c>
      <c r="G438" s="241" t="s">
        <v>3642</v>
      </c>
      <c r="H438" s="241"/>
      <c r="I438" s="241" t="s">
        <v>2797</v>
      </c>
      <c r="J438" s="241"/>
      <c r="K438" s="244">
        <v>32814</v>
      </c>
      <c r="L438" s="244"/>
      <c r="M438" s="244"/>
      <c r="N438" s="241"/>
      <c r="O438" s="241" t="s">
        <v>341</v>
      </c>
      <c r="P438" s="244">
        <v>1210</v>
      </c>
      <c r="Q438" s="244">
        <v>2</v>
      </c>
      <c r="R438" s="244"/>
      <c r="S438" s="244"/>
      <c r="T438" s="241"/>
      <c r="U438" s="241"/>
      <c r="V438" s="314"/>
      <c r="W438" s="241">
        <v>2010</v>
      </c>
      <c r="X438" s="241"/>
      <c r="Y438" s="241"/>
      <c r="Z438" s="241"/>
      <c r="AA438" s="241"/>
      <c r="AB438" s="241"/>
      <c r="AC438" s="244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</row>
    <row r="439" spans="1:51" ht="23.45" customHeight="1">
      <c r="A439" s="154"/>
      <c r="B439" s="221"/>
      <c r="C439" s="227" t="s">
        <v>2797</v>
      </c>
      <c r="D439" s="228" t="s">
        <v>20347</v>
      </c>
      <c r="E439" s="228" t="s">
        <v>10831</v>
      </c>
      <c r="F439" s="227" t="s">
        <v>2797</v>
      </c>
      <c r="G439" s="233" t="s">
        <v>2797</v>
      </c>
      <c r="H439" s="233"/>
      <c r="I439" s="233" t="s">
        <v>2797</v>
      </c>
      <c r="J439" s="233"/>
      <c r="K439" s="228">
        <v>2410</v>
      </c>
      <c r="L439" s="228"/>
      <c r="M439" s="228"/>
      <c r="N439" s="233"/>
      <c r="O439" s="227" t="s">
        <v>10832</v>
      </c>
      <c r="P439" s="228">
        <v>2410</v>
      </c>
      <c r="Q439" s="228">
        <v>4</v>
      </c>
      <c r="R439" s="228"/>
      <c r="S439" s="228"/>
      <c r="T439" s="233"/>
      <c r="U439" s="233"/>
      <c r="V439" s="314"/>
      <c r="W439" s="227">
        <v>2015</v>
      </c>
      <c r="X439" s="233"/>
      <c r="Y439" s="233"/>
      <c r="Z439" s="233"/>
      <c r="AA439" s="233"/>
      <c r="AB439" s="233"/>
      <c r="AC439" s="228"/>
      <c r="AD439" s="227"/>
      <c r="AE439" s="227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33"/>
      <c r="AW439" s="241"/>
      <c r="AX439" s="241"/>
      <c r="AY439" s="241"/>
    </row>
    <row r="440" spans="1:51" ht="23.45" customHeight="1">
      <c r="A440" s="154"/>
      <c r="B440" s="221"/>
      <c r="C440" s="227" t="s">
        <v>2919</v>
      </c>
      <c r="D440" s="228" t="s">
        <v>20348</v>
      </c>
      <c r="E440" s="228" t="s">
        <v>3057</v>
      </c>
      <c r="F440" s="233" t="s">
        <v>2919</v>
      </c>
      <c r="G440" s="233"/>
      <c r="H440" s="233" t="s">
        <v>10833</v>
      </c>
      <c r="I440" s="233" t="s">
        <v>9813</v>
      </c>
      <c r="J440" s="233">
        <v>2</v>
      </c>
      <c r="K440" s="240">
        <v>1870</v>
      </c>
      <c r="L440" s="228"/>
      <c r="M440" s="228"/>
      <c r="N440" s="228"/>
      <c r="O440" s="233" t="s">
        <v>3087</v>
      </c>
      <c r="P440" s="228">
        <v>1870</v>
      </c>
      <c r="Q440" s="228">
        <v>3</v>
      </c>
      <c r="R440" s="228"/>
      <c r="S440" s="228"/>
      <c r="T440" s="228"/>
      <c r="U440" s="233"/>
      <c r="V440" s="314"/>
      <c r="W440" s="227">
        <v>2017</v>
      </c>
      <c r="X440" s="227">
        <v>2002</v>
      </c>
      <c r="Y440" s="233">
        <v>183</v>
      </c>
      <c r="Z440" s="233"/>
      <c r="AA440" s="233"/>
      <c r="AB440" s="233"/>
      <c r="AC440" s="233">
        <v>294</v>
      </c>
      <c r="AD440" s="228">
        <v>183</v>
      </c>
      <c r="AE440" s="227"/>
      <c r="AF440" s="227"/>
      <c r="AG440" s="233"/>
      <c r="AH440" s="233"/>
      <c r="AI440" s="233">
        <v>6</v>
      </c>
      <c r="AJ440" s="233" t="s">
        <v>3059</v>
      </c>
      <c r="AK440" s="233">
        <v>74</v>
      </c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33"/>
      <c r="AW440" s="233"/>
      <c r="AX440" s="241"/>
      <c r="AY440" s="241"/>
    </row>
    <row r="441" spans="1:51" ht="23.45" customHeight="1">
      <c r="A441" s="154"/>
      <c r="B441" s="221"/>
      <c r="C441" s="227" t="s">
        <v>2919</v>
      </c>
      <c r="D441" s="228" t="s">
        <v>20349</v>
      </c>
      <c r="E441" s="228" t="s">
        <v>3060</v>
      </c>
      <c r="F441" s="233" t="s">
        <v>2919</v>
      </c>
      <c r="G441" s="233"/>
      <c r="H441" s="233" t="s">
        <v>9813</v>
      </c>
      <c r="I441" s="233" t="s">
        <v>12867</v>
      </c>
      <c r="J441" s="233"/>
      <c r="K441" s="240">
        <v>11373</v>
      </c>
      <c r="L441" s="228"/>
      <c r="M441" s="228"/>
      <c r="N441" s="228"/>
      <c r="O441" s="233" t="s">
        <v>9814</v>
      </c>
      <c r="P441" s="228">
        <v>11373</v>
      </c>
      <c r="Q441" s="228">
        <v>17</v>
      </c>
      <c r="R441" s="228">
        <v>452</v>
      </c>
      <c r="S441" s="228">
        <v>452</v>
      </c>
      <c r="T441" s="228"/>
      <c r="U441" s="233"/>
      <c r="V441" s="314"/>
      <c r="W441" s="227">
        <v>2009</v>
      </c>
      <c r="X441" s="227"/>
      <c r="Y441" s="233"/>
      <c r="Z441" s="233"/>
      <c r="AA441" s="233"/>
      <c r="AB441" s="233"/>
      <c r="AC441" s="233">
        <v>7000</v>
      </c>
      <c r="AD441" s="228"/>
      <c r="AE441" s="227"/>
      <c r="AF441" s="227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33"/>
      <c r="AW441" s="233"/>
      <c r="AX441" s="241"/>
      <c r="AY441" s="241" t="s">
        <v>3061</v>
      </c>
    </row>
    <row r="442" spans="1:51" ht="23.45" customHeight="1">
      <c r="A442" s="154"/>
      <c r="B442" s="221"/>
      <c r="C442" s="227" t="s">
        <v>2810</v>
      </c>
      <c r="D442" s="228" t="s">
        <v>20350</v>
      </c>
      <c r="E442" s="228" t="s">
        <v>16332</v>
      </c>
      <c r="F442" s="233" t="s">
        <v>2810</v>
      </c>
      <c r="G442" s="1909" t="s">
        <v>10834</v>
      </c>
      <c r="H442" s="233" t="s">
        <v>305</v>
      </c>
      <c r="I442" s="233" t="s">
        <v>16449</v>
      </c>
      <c r="J442" s="356"/>
      <c r="K442" s="240"/>
      <c r="L442" s="228">
        <v>775</v>
      </c>
      <c r="M442" s="228">
        <v>1593</v>
      </c>
      <c r="N442" s="228" t="s">
        <v>176</v>
      </c>
      <c r="O442" s="233" t="s">
        <v>1957</v>
      </c>
      <c r="P442" s="228">
        <v>5730</v>
      </c>
      <c r="Q442" s="228">
        <v>8</v>
      </c>
      <c r="R442" s="228">
        <v>1160</v>
      </c>
      <c r="S442" s="228">
        <v>1500</v>
      </c>
      <c r="T442" s="228" t="s">
        <v>178</v>
      </c>
      <c r="U442" s="233" t="s">
        <v>808</v>
      </c>
      <c r="V442" s="227" t="s">
        <v>18933</v>
      </c>
      <c r="W442" s="227">
        <v>2007</v>
      </c>
      <c r="X442" s="313"/>
      <c r="Y442" s="356"/>
      <c r="Z442" s="356"/>
      <c r="AA442" s="356"/>
      <c r="AB442" s="356"/>
      <c r="AC442" s="356"/>
      <c r="AD442" s="228"/>
      <c r="AE442" s="227"/>
      <c r="AF442" s="227"/>
      <c r="AG442" s="233"/>
      <c r="AH442" s="233"/>
      <c r="AI442" s="233"/>
      <c r="AJ442" s="233"/>
      <c r="AK442" s="233"/>
      <c r="AL442" s="233"/>
      <c r="AM442" s="233"/>
      <c r="AN442" s="233"/>
      <c r="AO442" s="233"/>
      <c r="AP442" s="233"/>
      <c r="AQ442" s="233"/>
      <c r="AR442" s="233"/>
      <c r="AS442" s="233"/>
      <c r="AT442" s="233"/>
      <c r="AU442" s="233"/>
      <c r="AV442" s="233"/>
      <c r="AW442" s="233"/>
      <c r="AX442" s="241"/>
      <c r="AY442" s="419"/>
    </row>
    <row r="443" spans="1:51" ht="23.45" customHeight="1">
      <c r="A443" s="154"/>
      <c r="B443" s="221"/>
      <c r="C443" s="241" t="s">
        <v>2810</v>
      </c>
      <c r="D443" s="228" t="s">
        <v>20350</v>
      </c>
      <c r="E443" s="228" t="s">
        <v>16333</v>
      </c>
      <c r="F443" s="241" t="s">
        <v>2810</v>
      </c>
      <c r="G443" s="1909"/>
      <c r="H443" s="241" t="s">
        <v>305</v>
      </c>
      <c r="I443" s="233" t="s">
        <v>16449</v>
      </c>
      <c r="J443" s="419"/>
      <c r="K443" s="244"/>
      <c r="L443" s="244"/>
      <c r="M443" s="244"/>
      <c r="N443" s="241" t="s">
        <v>176</v>
      </c>
      <c r="O443" s="241" t="s">
        <v>13765</v>
      </c>
      <c r="P443" s="244">
        <v>3430</v>
      </c>
      <c r="Q443" s="244">
        <v>4</v>
      </c>
      <c r="R443" s="244">
        <v>656</v>
      </c>
      <c r="S443" s="244">
        <v>1000</v>
      </c>
      <c r="T443" s="241" t="s">
        <v>178</v>
      </c>
      <c r="U443" s="241" t="s">
        <v>808</v>
      </c>
      <c r="V443" s="227" t="s">
        <v>18933</v>
      </c>
      <c r="W443" s="241">
        <v>2002</v>
      </c>
      <c r="X443" s="419"/>
      <c r="Y443" s="419"/>
      <c r="Z443" s="419"/>
      <c r="AA443" s="419"/>
      <c r="AB443" s="419"/>
      <c r="AC443" s="529"/>
      <c r="AD443" s="227"/>
      <c r="AE443" s="227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33"/>
      <c r="AW443" s="241"/>
      <c r="AX443" s="241"/>
      <c r="AY443" s="405"/>
    </row>
    <row r="444" spans="1:51" ht="23.45" customHeight="1">
      <c r="A444" s="154"/>
      <c r="B444" s="221"/>
      <c r="C444" s="241" t="s">
        <v>2810</v>
      </c>
      <c r="D444" s="228" t="s">
        <v>20351</v>
      </c>
      <c r="E444" s="228" t="s">
        <v>12712</v>
      </c>
      <c r="F444" s="241" t="s">
        <v>2810</v>
      </c>
      <c r="G444" s="1909"/>
      <c r="H444" s="241" t="s">
        <v>305</v>
      </c>
      <c r="I444" s="236" t="s">
        <v>19990</v>
      </c>
      <c r="J444" s="419"/>
      <c r="K444" s="244">
        <v>3967.2</v>
      </c>
      <c r="L444" s="244"/>
      <c r="M444" s="244"/>
      <c r="N444" s="241" t="s">
        <v>176</v>
      </c>
      <c r="O444" s="241" t="s">
        <v>1979</v>
      </c>
      <c r="P444" s="244">
        <v>1452</v>
      </c>
      <c r="Q444" s="244">
        <v>3</v>
      </c>
      <c r="R444" s="244"/>
      <c r="S444" s="244"/>
      <c r="T444" s="241" t="s">
        <v>178</v>
      </c>
      <c r="U444" s="241" t="s">
        <v>808</v>
      </c>
      <c r="V444" s="227" t="s">
        <v>18732</v>
      </c>
      <c r="W444" s="241">
        <v>2005</v>
      </c>
      <c r="X444" s="419"/>
      <c r="Y444" s="419"/>
      <c r="Z444" s="419"/>
      <c r="AA444" s="419"/>
      <c r="AB444" s="419"/>
      <c r="AC444" s="529"/>
      <c r="AD444" s="227"/>
      <c r="AE444" s="227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33"/>
      <c r="AU444" s="233"/>
      <c r="AV444" s="233"/>
      <c r="AW444" s="241"/>
      <c r="AX444" s="241"/>
      <c r="AY444" s="405"/>
    </row>
    <row r="445" spans="1:51" ht="23.45" customHeight="1">
      <c r="A445" s="154"/>
      <c r="B445" s="221"/>
      <c r="C445" s="227" t="s">
        <v>2810</v>
      </c>
      <c r="D445" s="228" t="s">
        <v>20352</v>
      </c>
      <c r="E445" s="228" t="s">
        <v>16334</v>
      </c>
      <c r="F445" s="233" t="s">
        <v>2810</v>
      </c>
      <c r="G445" s="1909"/>
      <c r="H445" s="233" t="s">
        <v>305</v>
      </c>
      <c r="I445" s="236" t="s">
        <v>19990</v>
      </c>
      <c r="J445" s="356"/>
      <c r="K445" s="240">
        <v>1174</v>
      </c>
      <c r="L445" s="228"/>
      <c r="M445" s="228"/>
      <c r="N445" s="228" t="s">
        <v>176</v>
      </c>
      <c r="O445" s="241" t="s">
        <v>1979</v>
      </c>
      <c r="P445" s="228">
        <v>1089</v>
      </c>
      <c r="Q445" s="228">
        <v>2</v>
      </c>
      <c r="R445" s="228"/>
      <c r="S445" s="228"/>
      <c r="T445" s="228" t="s">
        <v>178</v>
      </c>
      <c r="U445" s="233" t="s">
        <v>808</v>
      </c>
      <c r="V445" s="227" t="s">
        <v>18732</v>
      </c>
      <c r="W445" s="227">
        <v>2007</v>
      </c>
      <c r="X445" s="313"/>
      <c r="Y445" s="356"/>
      <c r="Z445" s="356"/>
      <c r="AA445" s="356"/>
      <c r="AB445" s="356"/>
      <c r="AC445" s="356"/>
      <c r="AD445" s="228"/>
      <c r="AE445" s="227"/>
      <c r="AF445" s="227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33"/>
      <c r="AU445" s="233"/>
      <c r="AV445" s="233"/>
      <c r="AW445" s="233"/>
      <c r="AX445" s="241"/>
      <c r="AY445" s="241"/>
    </row>
    <row r="446" spans="1:51" ht="23.45" customHeight="1">
      <c r="A446" s="154"/>
      <c r="B446" s="909"/>
      <c r="C446" s="241" t="s">
        <v>2810</v>
      </c>
      <c r="D446" s="228" t="s">
        <v>20353</v>
      </c>
      <c r="E446" s="228" t="s">
        <v>16335</v>
      </c>
      <c r="F446" s="241" t="s">
        <v>2810</v>
      </c>
      <c r="G446" s="1909"/>
      <c r="H446" s="241" t="s">
        <v>305</v>
      </c>
      <c r="I446" s="236" t="s">
        <v>19990</v>
      </c>
      <c r="J446" s="419"/>
      <c r="K446" s="244">
        <v>2797</v>
      </c>
      <c r="L446" s="244"/>
      <c r="M446" s="244"/>
      <c r="N446" s="241" t="s">
        <v>176</v>
      </c>
      <c r="O446" s="241" t="s">
        <v>1979</v>
      </c>
      <c r="P446" s="244">
        <v>1224</v>
      </c>
      <c r="Q446" s="244">
        <v>2</v>
      </c>
      <c r="R446" s="244"/>
      <c r="S446" s="244"/>
      <c r="T446" s="241" t="s">
        <v>178</v>
      </c>
      <c r="U446" s="241" t="s">
        <v>808</v>
      </c>
      <c r="V446" s="227" t="s">
        <v>18732</v>
      </c>
      <c r="W446" s="241">
        <v>2002</v>
      </c>
      <c r="X446" s="419"/>
      <c r="Y446" s="419"/>
      <c r="Z446" s="419"/>
      <c r="AA446" s="419"/>
      <c r="AB446" s="419"/>
      <c r="AC446" s="529"/>
      <c r="AD446" s="227"/>
      <c r="AE446" s="227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33"/>
      <c r="AU446" s="233"/>
      <c r="AV446" s="233"/>
      <c r="AW446" s="241"/>
      <c r="AX446" s="241"/>
      <c r="AY446" s="228" t="s">
        <v>12655</v>
      </c>
    </row>
    <row r="447" spans="1:51" ht="23.45" customHeight="1">
      <c r="A447" s="154"/>
      <c r="B447" s="221"/>
      <c r="C447" s="241" t="s">
        <v>2810</v>
      </c>
      <c r="D447" s="228" t="s">
        <v>20354</v>
      </c>
      <c r="E447" s="228" t="s">
        <v>12713</v>
      </c>
      <c r="F447" s="241" t="s">
        <v>2810</v>
      </c>
      <c r="G447" s="1909"/>
      <c r="H447" s="241" t="s">
        <v>305</v>
      </c>
      <c r="I447" s="236" t="s">
        <v>19990</v>
      </c>
      <c r="J447" s="419"/>
      <c r="K447" s="244">
        <v>2797</v>
      </c>
      <c r="L447" s="244"/>
      <c r="M447" s="244"/>
      <c r="N447" s="241" t="s">
        <v>176</v>
      </c>
      <c r="O447" s="241" t="s">
        <v>1979</v>
      </c>
      <c r="P447" s="244">
        <v>1224</v>
      </c>
      <c r="Q447" s="244">
        <v>2</v>
      </c>
      <c r="R447" s="244"/>
      <c r="S447" s="244"/>
      <c r="T447" s="241" t="s">
        <v>178</v>
      </c>
      <c r="U447" s="241" t="s">
        <v>808</v>
      </c>
      <c r="V447" s="227" t="s">
        <v>18732</v>
      </c>
      <c r="W447" s="241">
        <v>2002</v>
      </c>
      <c r="X447" s="419"/>
      <c r="Y447" s="419"/>
      <c r="Z447" s="419"/>
      <c r="AA447" s="419"/>
      <c r="AB447" s="419"/>
      <c r="AC447" s="529"/>
      <c r="AD447" s="227"/>
      <c r="AE447" s="227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33"/>
      <c r="AU447" s="233"/>
      <c r="AV447" s="233"/>
      <c r="AW447" s="241"/>
      <c r="AX447" s="241"/>
      <c r="AY447" s="228" t="s">
        <v>12655</v>
      </c>
    </row>
    <row r="448" spans="1:51" ht="23.45" customHeight="1">
      <c r="A448" s="154"/>
      <c r="B448" s="221"/>
      <c r="C448" s="241" t="s">
        <v>2810</v>
      </c>
      <c r="D448" s="228" t="s">
        <v>20355</v>
      </c>
      <c r="E448" s="228" t="s">
        <v>26563</v>
      </c>
      <c r="F448" s="241" t="s">
        <v>2810</v>
      </c>
      <c r="G448" s="241"/>
      <c r="H448" s="241"/>
      <c r="I448" s="233" t="s">
        <v>19988</v>
      </c>
      <c r="J448" s="241"/>
      <c r="K448" s="244">
        <v>2797</v>
      </c>
      <c r="L448" s="244"/>
      <c r="M448" s="244"/>
      <c r="N448" s="241"/>
      <c r="O448" s="241" t="s">
        <v>1979</v>
      </c>
      <c r="P448" s="244">
        <v>1224</v>
      </c>
      <c r="Q448" s="244">
        <v>2</v>
      </c>
      <c r="R448" s="244"/>
      <c r="S448" s="244"/>
      <c r="T448" s="241"/>
      <c r="U448" s="241"/>
      <c r="V448" s="227" t="s">
        <v>18732</v>
      </c>
      <c r="W448" s="227">
        <v>2009</v>
      </c>
      <c r="X448" s="241"/>
      <c r="Y448" s="241"/>
      <c r="Z448" s="241"/>
      <c r="AA448" s="241"/>
      <c r="AB448" s="241"/>
      <c r="AC448" s="244"/>
      <c r="AD448" s="227"/>
      <c r="AE448" s="227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33"/>
      <c r="AU448" s="233"/>
      <c r="AV448" s="233"/>
      <c r="AW448" s="241"/>
      <c r="AX448" s="241"/>
      <c r="AY448" s="356"/>
    </row>
    <row r="449" spans="1:52" ht="23.45" customHeight="1">
      <c r="A449" s="1449"/>
      <c r="B449" s="221"/>
      <c r="C449" s="241" t="s">
        <v>2810</v>
      </c>
      <c r="D449" s="228" t="s">
        <v>20356</v>
      </c>
      <c r="E449" s="244" t="s">
        <v>16336</v>
      </c>
      <c r="F449" s="244" t="s">
        <v>2810</v>
      </c>
      <c r="G449" s="241"/>
      <c r="H449" s="241"/>
      <c r="I449" s="236" t="s">
        <v>19990</v>
      </c>
      <c r="J449" s="241"/>
      <c r="K449" s="244">
        <v>1685</v>
      </c>
      <c r="L449" s="244"/>
      <c r="M449" s="244"/>
      <c r="N449" s="241"/>
      <c r="O449" s="244" t="s">
        <v>12687</v>
      </c>
      <c r="P449" s="244">
        <v>1224</v>
      </c>
      <c r="Q449" s="244">
        <v>2</v>
      </c>
      <c r="R449" s="244"/>
      <c r="S449" s="244"/>
      <c r="T449" s="241"/>
      <c r="U449" s="241"/>
      <c r="V449" s="227" t="s">
        <v>18732</v>
      </c>
      <c r="W449" s="244">
        <v>2023</v>
      </c>
      <c r="X449" s="241"/>
      <c r="Y449" s="241"/>
      <c r="Z449" s="241"/>
      <c r="AA449" s="241"/>
      <c r="AB449" s="241"/>
      <c r="AC449" s="244"/>
      <c r="AD449" s="227"/>
      <c r="AE449" s="227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33"/>
      <c r="AU449" s="233"/>
      <c r="AV449" s="233"/>
      <c r="AW449" s="241"/>
      <c r="AX449" s="241"/>
      <c r="AY449" s="529"/>
    </row>
    <row r="450" spans="1:52" ht="23.45" customHeight="1">
      <c r="A450" s="1449"/>
      <c r="B450" s="221"/>
      <c r="C450" s="241" t="s">
        <v>12654</v>
      </c>
      <c r="D450" s="228" t="s">
        <v>20357</v>
      </c>
      <c r="E450" s="244" t="s">
        <v>16337</v>
      </c>
      <c r="F450" s="241" t="s">
        <v>12654</v>
      </c>
      <c r="G450" s="241"/>
      <c r="H450" s="241"/>
      <c r="I450" s="236" t="s">
        <v>19990</v>
      </c>
      <c r="J450" s="241"/>
      <c r="K450" s="244">
        <v>2872</v>
      </c>
      <c r="L450" s="244"/>
      <c r="M450" s="244"/>
      <c r="N450" s="241"/>
      <c r="O450" s="241" t="s">
        <v>1979</v>
      </c>
      <c r="P450" s="244">
        <v>1224</v>
      </c>
      <c r="Q450" s="244">
        <v>2</v>
      </c>
      <c r="R450" s="244"/>
      <c r="S450" s="244"/>
      <c r="T450" s="241"/>
      <c r="U450" s="241"/>
      <c r="V450" s="227" t="s">
        <v>18732</v>
      </c>
      <c r="W450" s="241">
        <v>2024</v>
      </c>
      <c r="X450" s="241"/>
      <c r="Y450" s="241"/>
      <c r="Z450" s="241"/>
      <c r="AA450" s="241"/>
      <c r="AB450" s="241"/>
      <c r="AC450" s="244"/>
      <c r="AD450" s="227"/>
      <c r="AE450" s="227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33"/>
      <c r="AU450" s="233"/>
      <c r="AV450" s="233"/>
      <c r="AW450" s="241"/>
      <c r="AX450" s="241"/>
      <c r="AY450" s="419"/>
    </row>
    <row r="451" spans="1:52" ht="23.45" customHeight="1">
      <c r="A451" s="1449"/>
      <c r="B451" s="221"/>
      <c r="C451" s="241" t="s">
        <v>12654</v>
      </c>
      <c r="D451" s="241" t="s">
        <v>20358</v>
      </c>
      <c r="E451" s="244" t="s">
        <v>20359</v>
      </c>
      <c r="F451" s="241" t="s">
        <v>12654</v>
      </c>
      <c r="G451" s="241"/>
      <c r="H451" s="236" t="s">
        <v>19990</v>
      </c>
      <c r="I451" s="236" t="s">
        <v>19990</v>
      </c>
      <c r="J451" s="241"/>
      <c r="K451" s="244">
        <v>28214</v>
      </c>
      <c r="L451" s="244"/>
      <c r="M451" s="244"/>
      <c r="N451" s="241"/>
      <c r="O451" s="241" t="s">
        <v>1979</v>
      </c>
      <c r="P451" s="244">
        <v>1224</v>
      </c>
      <c r="Q451" s="244">
        <v>2</v>
      </c>
      <c r="R451" s="244"/>
      <c r="S451" s="244"/>
      <c r="T451" s="241"/>
      <c r="U451" s="241"/>
      <c r="V451" s="227" t="s">
        <v>18732</v>
      </c>
      <c r="W451" s="241">
        <v>2024</v>
      </c>
      <c r="X451" s="402">
        <v>210380</v>
      </c>
      <c r="Y451" s="241"/>
      <c r="Z451" s="241"/>
      <c r="AA451" s="241"/>
      <c r="AB451" s="241"/>
      <c r="AC451" s="402">
        <v>210380</v>
      </c>
      <c r="AD451" s="227"/>
      <c r="AE451" s="227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33"/>
      <c r="AW451" s="241"/>
      <c r="AX451" s="241"/>
      <c r="AY451" s="241"/>
      <c r="AZ451" s="1447" t="s">
        <v>19951</v>
      </c>
    </row>
    <row r="452" spans="1:52" ht="23.45" customHeight="1">
      <c r="A452" s="1449"/>
      <c r="B452" s="221"/>
      <c r="C452" s="241" t="s">
        <v>3075</v>
      </c>
      <c r="D452" s="228" t="s">
        <v>20360</v>
      </c>
      <c r="E452" s="244" t="s">
        <v>3076</v>
      </c>
      <c r="F452" s="241" t="s">
        <v>3075</v>
      </c>
      <c r="G452" s="241"/>
      <c r="H452" s="241" t="s">
        <v>305</v>
      </c>
      <c r="I452" s="241" t="s">
        <v>3077</v>
      </c>
      <c r="J452" s="241"/>
      <c r="K452" s="244">
        <v>2950</v>
      </c>
      <c r="L452" s="529">
        <v>0</v>
      </c>
      <c r="M452" s="529">
        <v>0</v>
      </c>
      <c r="N452" s="241" t="s">
        <v>176</v>
      </c>
      <c r="O452" s="241" t="s">
        <v>3078</v>
      </c>
      <c r="P452" s="244">
        <v>2950</v>
      </c>
      <c r="Q452" s="244">
        <v>4</v>
      </c>
      <c r="R452" s="244">
        <v>16</v>
      </c>
      <c r="S452" s="244">
        <v>80</v>
      </c>
      <c r="T452" s="241" t="s">
        <v>3079</v>
      </c>
      <c r="U452" s="241"/>
      <c r="V452" s="314"/>
      <c r="W452" s="241">
        <v>2010</v>
      </c>
      <c r="X452" s="241"/>
      <c r="Y452" s="241"/>
      <c r="Z452" s="241"/>
      <c r="AA452" s="241"/>
      <c r="AB452" s="241"/>
      <c r="AC452" s="244">
        <v>543</v>
      </c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</row>
    <row r="453" spans="1:52" ht="23.45" customHeight="1">
      <c r="A453" s="1449"/>
      <c r="B453" s="221"/>
      <c r="C453" s="227" t="s">
        <v>3075</v>
      </c>
      <c r="D453" s="228" t="s">
        <v>20361</v>
      </c>
      <c r="E453" s="228" t="s">
        <v>3080</v>
      </c>
      <c r="F453" s="227" t="s">
        <v>3075</v>
      </c>
      <c r="G453" s="233"/>
      <c r="H453" s="233" t="s">
        <v>305</v>
      </c>
      <c r="I453" s="233" t="s">
        <v>3077</v>
      </c>
      <c r="J453" s="233"/>
      <c r="K453" s="228">
        <v>1740</v>
      </c>
      <c r="L453" s="405">
        <v>0</v>
      </c>
      <c r="M453" s="405">
        <v>0</v>
      </c>
      <c r="N453" s="233" t="s">
        <v>176</v>
      </c>
      <c r="O453" s="227" t="s">
        <v>3081</v>
      </c>
      <c r="P453" s="228">
        <v>1740</v>
      </c>
      <c r="Q453" s="228">
        <v>3</v>
      </c>
      <c r="R453" s="228">
        <v>12</v>
      </c>
      <c r="S453" s="228">
        <v>60</v>
      </c>
      <c r="T453" s="233"/>
      <c r="U453" s="233"/>
      <c r="V453" s="314"/>
      <c r="W453" s="227">
        <v>2003</v>
      </c>
      <c r="X453" s="233"/>
      <c r="Y453" s="233"/>
      <c r="Z453" s="233"/>
      <c r="AA453" s="233"/>
      <c r="AB453" s="233"/>
      <c r="AC453" s="228">
        <v>150</v>
      </c>
      <c r="AD453" s="227"/>
      <c r="AE453" s="227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33"/>
      <c r="AW453" s="241"/>
      <c r="AX453" s="241"/>
      <c r="AY453" s="241" t="s">
        <v>3082</v>
      </c>
    </row>
    <row r="454" spans="1:52" ht="23.45" customHeight="1">
      <c r="A454" s="1449"/>
      <c r="B454" s="221"/>
      <c r="C454" s="227" t="s">
        <v>3075</v>
      </c>
      <c r="D454" s="228" t="s">
        <v>20362</v>
      </c>
      <c r="E454" s="228" t="s">
        <v>3083</v>
      </c>
      <c r="F454" s="227" t="s">
        <v>3075</v>
      </c>
      <c r="G454" s="233"/>
      <c r="H454" s="233" t="s">
        <v>3084</v>
      </c>
      <c r="I454" s="233" t="s">
        <v>16338</v>
      </c>
      <c r="J454" s="233"/>
      <c r="K454" s="228">
        <v>14634</v>
      </c>
      <c r="L454" s="405">
        <v>0</v>
      </c>
      <c r="M454" s="405">
        <v>0</v>
      </c>
      <c r="N454" s="233" t="s">
        <v>176</v>
      </c>
      <c r="O454" s="227" t="s">
        <v>1003</v>
      </c>
      <c r="P454" s="228">
        <v>2944</v>
      </c>
      <c r="Q454" s="228">
        <v>5</v>
      </c>
      <c r="R454" s="228">
        <v>20</v>
      </c>
      <c r="S454" s="228">
        <v>100</v>
      </c>
      <c r="T454" s="233"/>
      <c r="U454" s="233"/>
      <c r="V454" s="314"/>
      <c r="W454" s="227">
        <v>2009</v>
      </c>
      <c r="X454" s="233"/>
      <c r="Y454" s="233"/>
      <c r="Z454" s="233"/>
      <c r="AA454" s="233"/>
      <c r="AB454" s="233"/>
      <c r="AC454" s="228">
        <v>987</v>
      </c>
      <c r="AD454" s="227"/>
      <c r="AE454" s="227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33"/>
      <c r="AU454" s="233"/>
      <c r="AV454" s="233"/>
      <c r="AW454" s="241"/>
      <c r="AX454" s="241"/>
      <c r="AY454" s="241" t="s">
        <v>10839</v>
      </c>
    </row>
    <row r="455" spans="1:52" ht="23.45" customHeight="1">
      <c r="A455" s="1449" t="s">
        <v>315</v>
      </c>
      <c r="B455" s="221"/>
      <c r="C455" s="227" t="s">
        <v>3075</v>
      </c>
      <c r="D455" s="228" t="s">
        <v>20363</v>
      </c>
      <c r="E455" s="228" t="s">
        <v>3085</v>
      </c>
      <c r="F455" s="227" t="s">
        <v>3075</v>
      </c>
      <c r="G455" s="233"/>
      <c r="H455" s="233" t="s">
        <v>305</v>
      </c>
      <c r="I455" s="233" t="s">
        <v>3077</v>
      </c>
      <c r="J455" s="233"/>
      <c r="K455" s="228">
        <v>5581</v>
      </c>
      <c r="L455" s="405">
        <v>0</v>
      </c>
      <c r="M455" s="405">
        <v>0</v>
      </c>
      <c r="N455" s="233" t="s">
        <v>176</v>
      </c>
      <c r="O455" s="227" t="s">
        <v>1003</v>
      </c>
      <c r="P455" s="228">
        <v>2310</v>
      </c>
      <c r="Q455" s="228">
        <v>4</v>
      </c>
      <c r="R455" s="228">
        <v>16</v>
      </c>
      <c r="S455" s="228">
        <v>80</v>
      </c>
      <c r="T455" s="233"/>
      <c r="U455" s="233"/>
      <c r="V455" s="314"/>
      <c r="W455" s="227">
        <v>2010</v>
      </c>
      <c r="X455" s="233"/>
      <c r="Y455" s="233"/>
      <c r="Z455" s="233"/>
      <c r="AA455" s="233"/>
      <c r="AB455" s="233"/>
      <c r="AC455" s="228">
        <v>1500</v>
      </c>
      <c r="AD455" s="227"/>
      <c r="AE455" s="227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33"/>
      <c r="AU455" s="233"/>
      <c r="AV455" s="233"/>
      <c r="AW455" s="241"/>
      <c r="AX455" s="241"/>
      <c r="AY455" s="241" t="s">
        <v>10840</v>
      </c>
    </row>
    <row r="456" spans="1:52" ht="23.45" customHeight="1">
      <c r="A456" s="1449"/>
      <c r="B456" s="221"/>
      <c r="C456" s="227" t="s">
        <v>3075</v>
      </c>
      <c r="D456" s="228" t="s">
        <v>20364</v>
      </c>
      <c r="E456" s="228" t="s">
        <v>3086</v>
      </c>
      <c r="F456" s="227" t="s">
        <v>3075</v>
      </c>
      <c r="G456" s="233"/>
      <c r="H456" s="233"/>
      <c r="I456" s="233" t="s">
        <v>3077</v>
      </c>
      <c r="J456" s="233"/>
      <c r="K456" s="228">
        <v>1392</v>
      </c>
      <c r="L456" s="405">
        <v>0</v>
      </c>
      <c r="M456" s="405">
        <v>0</v>
      </c>
      <c r="N456" s="233" t="s">
        <v>176</v>
      </c>
      <c r="O456" s="227" t="s">
        <v>3087</v>
      </c>
      <c r="P456" s="228">
        <v>1392</v>
      </c>
      <c r="Q456" s="228">
        <v>3</v>
      </c>
      <c r="R456" s="228">
        <v>8</v>
      </c>
      <c r="S456" s="228">
        <v>60</v>
      </c>
      <c r="T456" s="233"/>
      <c r="U456" s="233"/>
      <c r="V456" s="314"/>
      <c r="W456" s="227">
        <v>2015</v>
      </c>
      <c r="X456" s="233"/>
      <c r="Y456" s="233"/>
      <c r="Z456" s="233"/>
      <c r="AA456" s="233"/>
      <c r="AB456" s="233"/>
      <c r="AC456" s="228"/>
      <c r="AD456" s="227"/>
      <c r="AE456" s="227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33"/>
      <c r="AU456" s="233"/>
      <c r="AV456" s="233"/>
      <c r="AW456" s="241"/>
      <c r="AX456" s="241"/>
      <c r="AY456" s="241" t="s">
        <v>10841</v>
      </c>
    </row>
    <row r="457" spans="1:52" ht="23.45" customHeight="1">
      <c r="A457" s="1449" t="s">
        <v>316</v>
      </c>
      <c r="B457" s="221"/>
      <c r="C457" s="227" t="s">
        <v>3075</v>
      </c>
      <c r="D457" s="228" t="s">
        <v>20365</v>
      </c>
      <c r="E457" s="228" t="s">
        <v>10842</v>
      </c>
      <c r="F457" s="227" t="s">
        <v>3075</v>
      </c>
      <c r="G457" s="233"/>
      <c r="H457" s="233"/>
      <c r="I457" s="233" t="s">
        <v>3077</v>
      </c>
      <c r="J457" s="233"/>
      <c r="K457" s="228">
        <v>1640</v>
      </c>
      <c r="L457" s="405">
        <v>0</v>
      </c>
      <c r="M457" s="405">
        <v>0</v>
      </c>
      <c r="N457" s="233" t="s">
        <v>176</v>
      </c>
      <c r="O457" s="227" t="s">
        <v>341</v>
      </c>
      <c r="P457" s="228">
        <v>1640</v>
      </c>
      <c r="Q457" s="228">
        <v>2</v>
      </c>
      <c r="R457" s="228"/>
      <c r="S457" s="228"/>
      <c r="T457" s="233"/>
      <c r="U457" s="233"/>
      <c r="V457" s="314"/>
      <c r="W457" s="227">
        <v>2012</v>
      </c>
      <c r="X457" s="233"/>
      <c r="Y457" s="233"/>
      <c r="Z457" s="233"/>
      <c r="AA457" s="233"/>
      <c r="AB457" s="233"/>
      <c r="AC457" s="228"/>
      <c r="AD457" s="227"/>
      <c r="AE457" s="227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3"/>
      <c r="AW457" s="241"/>
      <c r="AX457" s="241"/>
      <c r="AY457" s="241" t="s">
        <v>10843</v>
      </c>
    </row>
    <row r="458" spans="1:52" ht="24.6" customHeight="1">
      <c r="A458" s="1449"/>
      <c r="B458" s="221"/>
      <c r="C458" s="227" t="s">
        <v>3075</v>
      </c>
      <c r="D458" s="228" t="s">
        <v>20366</v>
      </c>
      <c r="E458" s="228" t="s">
        <v>16339</v>
      </c>
      <c r="F458" s="227" t="s">
        <v>3075</v>
      </c>
      <c r="G458" s="233"/>
      <c r="H458" s="233"/>
      <c r="I458" s="233" t="s">
        <v>16340</v>
      </c>
      <c r="J458" s="233"/>
      <c r="K458" s="228">
        <v>3300</v>
      </c>
      <c r="L458" s="228"/>
      <c r="M458" s="228"/>
      <c r="N458" s="233"/>
      <c r="O458" s="227" t="s">
        <v>1979</v>
      </c>
      <c r="P458" s="228"/>
      <c r="Q458" s="228">
        <v>2</v>
      </c>
      <c r="R458" s="228">
        <v>20</v>
      </c>
      <c r="S458" s="228">
        <v>50</v>
      </c>
      <c r="T458" s="233"/>
      <c r="U458" s="233"/>
      <c r="V458" s="314"/>
      <c r="W458" s="227">
        <v>2021</v>
      </c>
      <c r="X458" s="233"/>
      <c r="Y458" s="233"/>
      <c r="Z458" s="233"/>
      <c r="AA458" s="233"/>
      <c r="AB458" s="233"/>
      <c r="AC458" s="228">
        <v>97</v>
      </c>
      <c r="AD458" s="227"/>
      <c r="AE458" s="227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3"/>
      <c r="AW458" s="241"/>
      <c r="AX458" s="241"/>
      <c r="AY458" s="419" t="s">
        <v>13749</v>
      </c>
    </row>
    <row r="459" spans="1:52" ht="24.6" customHeight="1">
      <c r="A459" s="1449"/>
      <c r="B459" s="221"/>
      <c r="C459" s="227" t="s">
        <v>3075</v>
      </c>
      <c r="D459" s="228" t="s">
        <v>20367</v>
      </c>
      <c r="E459" s="228" t="s">
        <v>20368</v>
      </c>
      <c r="F459" s="227" t="s">
        <v>3075</v>
      </c>
      <c r="G459" s="233"/>
      <c r="H459" s="233"/>
      <c r="I459" s="233" t="s">
        <v>12905</v>
      </c>
      <c r="J459" s="233"/>
      <c r="K459" s="228">
        <v>11403</v>
      </c>
      <c r="L459" s="228"/>
      <c r="M459" s="228"/>
      <c r="N459" s="233" t="s">
        <v>176</v>
      </c>
      <c r="O459" s="227" t="s">
        <v>1979</v>
      </c>
      <c r="P459" s="228">
        <v>3660</v>
      </c>
      <c r="Q459" s="228">
        <v>5</v>
      </c>
      <c r="R459" s="228"/>
      <c r="S459" s="228"/>
      <c r="T459" s="233"/>
      <c r="U459" s="233"/>
      <c r="V459" s="314"/>
      <c r="W459" s="227">
        <v>2024</v>
      </c>
      <c r="X459" s="233">
        <v>1420</v>
      </c>
      <c r="Y459" s="233"/>
      <c r="Z459" s="233"/>
      <c r="AA459" s="233"/>
      <c r="AB459" s="233"/>
      <c r="AC459" s="228">
        <v>1420</v>
      </c>
      <c r="AD459" s="227"/>
      <c r="AE459" s="227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233"/>
      <c r="AW459" s="241"/>
      <c r="AX459" s="241"/>
      <c r="AY459" s="241" t="s">
        <v>26564</v>
      </c>
      <c r="AZ459" s="1447" t="s">
        <v>19951</v>
      </c>
    </row>
    <row r="460" spans="1:52" ht="24.6" customHeight="1">
      <c r="A460" s="1449"/>
      <c r="B460" s="221"/>
      <c r="C460" s="241" t="s">
        <v>912</v>
      </c>
      <c r="D460" s="228" t="s">
        <v>20369</v>
      </c>
      <c r="E460" s="228" t="s">
        <v>3070</v>
      </c>
      <c r="F460" s="241" t="s">
        <v>912</v>
      </c>
      <c r="G460" s="241" t="s">
        <v>10835</v>
      </c>
      <c r="H460" s="241" t="s">
        <v>912</v>
      </c>
      <c r="I460" s="241" t="s">
        <v>10665</v>
      </c>
      <c r="J460" s="241"/>
      <c r="K460" s="244"/>
      <c r="L460" s="244"/>
      <c r="M460" s="244"/>
      <c r="N460" s="241" t="s">
        <v>176</v>
      </c>
      <c r="O460" s="241" t="s">
        <v>177</v>
      </c>
      <c r="P460" s="244">
        <v>1040</v>
      </c>
      <c r="Q460" s="244">
        <v>5</v>
      </c>
      <c r="R460" s="244"/>
      <c r="S460" s="244"/>
      <c r="T460" s="241"/>
      <c r="U460" s="241"/>
      <c r="V460" s="314"/>
      <c r="W460" s="241">
        <v>2009</v>
      </c>
      <c r="X460" s="241">
        <v>2009</v>
      </c>
      <c r="Y460" s="241"/>
      <c r="Z460" s="241"/>
      <c r="AA460" s="241"/>
      <c r="AB460" s="241"/>
      <c r="AC460" s="244"/>
      <c r="AD460" s="227">
        <v>0</v>
      </c>
      <c r="AE460" s="227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233"/>
      <c r="AW460" s="241"/>
      <c r="AX460" s="241"/>
      <c r="AY460" s="228" t="s">
        <v>3071</v>
      </c>
    </row>
    <row r="461" spans="1:52" ht="24.6" customHeight="1">
      <c r="A461" s="1449"/>
      <c r="B461" s="221"/>
      <c r="C461" s="241" t="s">
        <v>912</v>
      </c>
      <c r="D461" s="228" t="s">
        <v>20370</v>
      </c>
      <c r="E461" s="228" t="s">
        <v>986</v>
      </c>
      <c r="F461" s="241" t="s">
        <v>912</v>
      </c>
      <c r="G461" s="241" t="s">
        <v>10836</v>
      </c>
      <c r="H461" s="241" t="s">
        <v>912</v>
      </c>
      <c r="I461" s="241" t="s">
        <v>912</v>
      </c>
      <c r="J461" s="241"/>
      <c r="K461" s="244">
        <v>8856</v>
      </c>
      <c r="L461" s="244">
        <v>45</v>
      </c>
      <c r="M461" s="244">
        <v>45</v>
      </c>
      <c r="N461" s="241" t="s">
        <v>176</v>
      </c>
      <c r="O461" s="241" t="s">
        <v>987</v>
      </c>
      <c r="P461" s="244">
        <v>3297</v>
      </c>
      <c r="Q461" s="244">
        <v>6</v>
      </c>
      <c r="R461" s="244">
        <v>100</v>
      </c>
      <c r="S461" s="244">
        <v>150</v>
      </c>
      <c r="T461" s="241" t="s">
        <v>714</v>
      </c>
      <c r="U461" s="241"/>
      <c r="V461" s="314"/>
      <c r="W461" s="241">
        <v>2013</v>
      </c>
      <c r="X461" s="241">
        <v>2009</v>
      </c>
      <c r="Y461" s="241"/>
      <c r="Z461" s="241"/>
      <c r="AA461" s="241"/>
      <c r="AB461" s="241"/>
      <c r="AC461" s="244">
        <v>900</v>
      </c>
      <c r="AD461" s="227">
        <v>0</v>
      </c>
      <c r="AE461" s="227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33"/>
      <c r="AW461" s="241"/>
      <c r="AX461" s="241"/>
      <c r="AY461" s="228"/>
    </row>
    <row r="462" spans="1:52" ht="24.6" customHeight="1">
      <c r="A462" s="1449"/>
      <c r="B462" s="221"/>
      <c r="C462" s="227" t="s">
        <v>912</v>
      </c>
      <c r="D462" s="228" t="s">
        <v>20371</v>
      </c>
      <c r="E462" s="228" t="s">
        <v>3072</v>
      </c>
      <c r="F462" s="227" t="s">
        <v>912</v>
      </c>
      <c r="G462" s="233" t="s">
        <v>10837</v>
      </c>
      <c r="H462" s="233" t="s">
        <v>912</v>
      </c>
      <c r="I462" s="233" t="s">
        <v>912</v>
      </c>
      <c r="J462" s="233"/>
      <c r="K462" s="228">
        <v>6621</v>
      </c>
      <c r="L462" s="228"/>
      <c r="M462" s="228"/>
      <c r="N462" s="233" t="s">
        <v>176</v>
      </c>
      <c r="O462" s="227" t="s">
        <v>290</v>
      </c>
      <c r="P462" s="228">
        <v>576</v>
      </c>
      <c r="Q462" s="228">
        <v>3</v>
      </c>
      <c r="R462" s="228"/>
      <c r="S462" s="228"/>
      <c r="T462" s="233" t="s">
        <v>714</v>
      </c>
      <c r="U462" s="233"/>
      <c r="V462" s="314"/>
      <c r="W462" s="227">
        <v>2014</v>
      </c>
      <c r="X462" s="233">
        <v>2009</v>
      </c>
      <c r="Y462" s="233"/>
      <c r="Z462" s="233"/>
      <c r="AA462" s="233"/>
      <c r="AB462" s="233"/>
      <c r="AC462" s="228">
        <v>880</v>
      </c>
      <c r="AD462" s="227">
        <v>0</v>
      </c>
      <c r="AE462" s="227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41"/>
      <c r="AX462" s="241"/>
      <c r="AY462" s="241" t="s">
        <v>17646</v>
      </c>
    </row>
    <row r="463" spans="1:52" ht="24.6" customHeight="1">
      <c r="A463" s="1449"/>
      <c r="B463" s="909"/>
      <c r="C463" s="227" t="s">
        <v>912</v>
      </c>
      <c r="D463" s="228" t="s">
        <v>20372</v>
      </c>
      <c r="E463" s="228" t="s">
        <v>3073</v>
      </c>
      <c r="F463" s="227" t="s">
        <v>912</v>
      </c>
      <c r="G463" s="233" t="s">
        <v>10664</v>
      </c>
      <c r="H463" s="233"/>
      <c r="I463" s="233" t="s">
        <v>10665</v>
      </c>
      <c r="J463" s="233"/>
      <c r="K463" s="228"/>
      <c r="L463" s="228">
        <v>126</v>
      </c>
      <c r="M463" s="228">
        <v>126</v>
      </c>
      <c r="N463" s="233" t="s">
        <v>176</v>
      </c>
      <c r="O463" s="227" t="s">
        <v>26565</v>
      </c>
      <c r="P463" s="228">
        <v>5004</v>
      </c>
      <c r="Q463" s="228">
        <v>9</v>
      </c>
      <c r="R463" s="228">
        <v>200</v>
      </c>
      <c r="S463" s="228">
        <v>200</v>
      </c>
      <c r="T463" s="233" t="s">
        <v>714</v>
      </c>
      <c r="U463" s="233"/>
      <c r="V463" s="314"/>
      <c r="W463" s="227" t="s">
        <v>9815</v>
      </c>
      <c r="X463" s="233"/>
      <c r="Y463" s="233"/>
      <c r="Z463" s="233"/>
      <c r="AA463" s="233"/>
      <c r="AB463" s="233"/>
      <c r="AC463" s="228">
        <v>2052</v>
      </c>
      <c r="AD463" s="227"/>
      <c r="AE463" s="227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233"/>
      <c r="AW463" s="241"/>
      <c r="AX463" s="241"/>
      <c r="AY463" s="241" t="s">
        <v>17647</v>
      </c>
    </row>
    <row r="464" spans="1:52" ht="24.6" customHeight="1">
      <c r="A464" s="1449"/>
      <c r="B464" s="221"/>
      <c r="C464" s="241" t="s">
        <v>2933</v>
      </c>
      <c r="D464" s="228" t="s">
        <v>20373</v>
      </c>
      <c r="E464" s="244" t="s">
        <v>3101</v>
      </c>
      <c r="F464" s="241" t="s">
        <v>2933</v>
      </c>
      <c r="G464" s="244" t="s">
        <v>10844</v>
      </c>
      <c r="H464" s="244" t="s">
        <v>2933</v>
      </c>
      <c r="I464" s="241" t="s">
        <v>2933</v>
      </c>
      <c r="J464" s="244"/>
      <c r="K464" s="244">
        <v>3533</v>
      </c>
      <c r="L464" s="244"/>
      <c r="M464" s="244"/>
      <c r="N464" s="244" t="s">
        <v>176</v>
      </c>
      <c r="O464" s="241" t="s">
        <v>177</v>
      </c>
      <c r="P464" s="244">
        <v>3533</v>
      </c>
      <c r="Q464" s="244">
        <v>6</v>
      </c>
      <c r="R464" s="244"/>
      <c r="S464" s="244"/>
      <c r="T464" s="244"/>
      <c r="U464" s="244"/>
      <c r="V464" s="314"/>
      <c r="W464" s="241">
        <v>2011</v>
      </c>
      <c r="X464" s="244"/>
      <c r="Y464" s="244"/>
      <c r="Z464" s="244"/>
      <c r="AA464" s="244"/>
      <c r="AB464" s="244"/>
      <c r="AC464" s="244">
        <v>310</v>
      </c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28"/>
    </row>
    <row r="465" spans="1:51" ht="24.6" customHeight="1">
      <c r="A465" s="1449"/>
      <c r="B465" s="221"/>
      <c r="C465" s="241" t="s">
        <v>2933</v>
      </c>
      <c r="D465" s="228" t="s">
        <v>20374</v>
      </c>
      <c r="E465" s="244" t="s">
        <v>3102</v>
      </c>
      <c r="F465" s="241" t="s">
        <v>2933</v>
      </c>
      <c r="G465" s="244" t="s">
        <v>3103</v>
      </c>
      <c r="H465" s="244" t="s">
        <v>2933</v>
      </c>
      <c r="I465" s="241" t="s">
        <v>2933</v>
      </c>
      <c r="J465" s="244">
        <v>1</v>
      </c>
      <c r="K465" s="244">
        <v>3790</v>
      </c>
      <c r="L465" s="244"/>
      <c r="M465" s="244"/>
      <c r="N465" s="244" t="s">
        <v>176</v>
      </c>
      <c r="O465" s="241" t="s">
        <v>290</v>
      </c>
      <c r="P465" s="244">
        <v>3790</v>
      </c>
      <c r="Q465" s="244">
        <v>6</v>
      </c>
      <c r="R465" s="244">
        <v>156</v>
      </c>
      <c r="S465" s="244">
        <v>156</v>
      </c>
      <c r="T465" s="244"/>
      <c r="U465" s="244"/>
      <c r="V465" s="314"/>
      <c r="W465" s="241">
        <v>2004</v>
      </c>
      <c r="X465" s="244">
        <v>20</v>
      </c>
      <c r="Y465" s="244"/>
      <c r="Z465" s="244"/>
      <c r="AA465" s="244"/>
      <c r="AB465" s="244"/>
      <c r="AC465" s="244">
        <v>300</v>
      </c>
      <c r="AD465" s="244">
        <v>2001</v>
      </c>
      <c r="AE465" s="244"/>
      <c r="AF465" s="244"/>
      <c r="AG465" s="244"/>
      <c r="AH465" s="244">
        <v>3</v>
      </c>
      <c r="AI465" s="244" t="s">
        <v>2697</v>
      </c>
      <c r="AJ465" s="244">
        <v>8</v>
      </c>
      <c r="AK465" s="244"/>
      <c r="AL465" s="244"/>
      <c r="AM465" s="244"/>
      <c r="AN465" s="244"/>
      <c r="AO465" s="244"/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28"/>
    </row>
    <row r="466" spans="1:51" ht="24.6" customHeight="1">
      <c r="A466" s="1449"/>
      <c r="B466" s="221"/>
      <c r="C466" s="241" t="s">
        <v>2933</v>
      </c>
      <c r="D466" s="228" t="s">
        <v>20375</v>
      </c>
      <c r="E466" s="244" t="s">
        <v>3104</v>
      </c>
      <c r="F466" s="241" t="s">
        <v>2933</v>
      </c>
      <c r="G466" s="244" t="s">
        <v>10845</v>
      </c>
      <c r="H466" s="244" t="s">
        <v>2933</v>
      </c>
      <c r="I466" s="241" t="s">
        <v>2933</v>
      </c>
      <c r="J466" s="244">
        <v>1</v>
      </c>
      <c r="K466" s="244">
        <v>640</v>
      </c>
      <c r="L466" s="244"/>
      <c r="M466" s="244"/>
      <c r="N466" s="244" t="s">
        <v>176</v>
      </c>
      <c r="O466" s="241" t="s">
        <v>290</v>
      </c>
      <c r="P466" s="244">
        <v>2300</v>
      </c>
      <c r="Q466" s="244">
        <v>4</v>
      </c>
      <c r="R466" s="244"/>
      <c r="S466" s="244"/>
      <c r="T466" s="244"/>
      <c r="U466" s="244"/>
      <c r="V466" s="314"/>
      <c r="W466" s="241">
        <v>2011</v>
      </c>
      <c r="X466" s="244">
        <v>41</v>
      </c>
      <c r="Y466" s="244"/>
      <c r="Z466" s="244"/>
      <c r="AA466" s="244"/>
      <c r="AB466" s="244"/>
      <c r="AC466" s="244">
        <v>41</v>
      </c>
      <c r="AD466" s="244">
        <v>2003</v>
      </c>
      <c r="AE466" s="244"/>
      <c r="AF466" s="244"/>
      <c r="AG466" s="244"/>
      <c r="AH466" s="244">
        <v>4</v>
      </c>
      <c r="AI466" s="244" t="s">
        <v>2697</v>
      </c>
      <c r="AJ466" s="244">
        <v>21</v>
      </c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28"/>
    </row>
    <row r="467" spans="1:51" ht="24.6" customHeight="1">
      <c r="A467" s="1449"/>
      <c r="B467" s="221"/>
      <c r="C467" s="241" t="s">
        <v>2933</v>
      </c>
      <c r="D467" s="228" t="s">
        <v>20376</v>
      </c>
      <c r="E467" s="244" t="s">
        <v>3105</v>
      </c>
      <c r="F467" s="241" t="s">
        <v>2933</v>
      </c>
      <c r="G467" s="244" t="s">
        <v>10846</v>
      </c>
      <c r="H467" s="244" t="s">
        <v>2933</v>
      </c>
      <c r="I467" s="241" t="s">
        <v>2933</v>
      </c>
      <c r="J467" s="244">
        <v>1</v>
      </c>
      <c r="K467" s="244">
        <v>1837</v>
      </c>
      <c r="L467" s="244"/>
      <c r="M467" s="244"/>
      <c r="N467" s="244" t="s">
        <v>176</v>
      </c>
      <c r="O467" s="241" t="s">
        <v>290</v>
      </c>
      <c r="P467" s="244">
        <v>1837</v>
      </c>
      <c r="Q467" s="244">
        <v>3</v>
      </c>
      <c r="R467" s="244"/>
      <c r="S467" s="244"/>
      <c r="T467" s="244"/>
      <c r="U467" s="244"/>
      <c r="V467" s="314"/>
      <c r="W467" s="241">
        <v>2011</v>
      </c>
      <c r="X467" s="244">
        <v>20</v>
      </c>
      <c r="Y467" s="244"/>
      <c r="Z467" s="244"/>
      <c r="AA467" s="244"/>
      <c r="AB467" s="244"/>
      <c r="AC467" s="244">
        <v>20</v>
      </c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244"/>
      <c r="AU467" s="244"/>
      <c r="AV467" s="244"/>
      <c r="AW467" s="244"/>
      <c r="AX467" s="244"/>
      <c r="AY467" s="228"/>
    </row>
    <row r="468" spans="1:51" ht="24.6" customHeight="1">
      <c r="A468" s="1449"/>
      <c r="B468" s="914"/>
      <c r="C468" s="241" t="s">
        <v>2933</v>
      </c>
      <c r="D468" s="228" t="s">
        <v>20377</v>
      </c>
      <c r="E468" s="244" t="s">
        <v>3106</v>
      </c>
      <c r="F468" s="241" t="s">
        <v>2933</v>
      </c>
      <c r="G468" s="244" t="s">
        <v>10781</v>
      </c>
      <c r="H468" s="244" t="s">
        <v>2933</v>
      </c>
      <c r="I468" s="241" t="s">
        <v>2933</v>
      </c>
      <c r="J468" s="244"/>
      <c r="K468" s="244">
        <v>4200</v>
      </c>
      <c r="L468" s="244"/>
      <c r="M468" s="244"/>
      <c r="N468" s="244" t="s">
        <v>176</v>
      </c>
      <c r="O468" s="241" t="s">
        <v>290</v>
      </c>
      <c r="P468" s="244">
        <v>4200</v>
      </c>
      <c r="Q468" s="244">
        <v>6</v>
      </c>
      <c r="R468" s="244"/>
      <c r="S468" s="244"/>
      <c r="T468" s="244"/>
      <c r="U468" s="244"/>
      <c r="V468" s="314"/>
      <c r="W468" s="241">
        <v>2009</v>
      </c>
      <c r="X468" s="244"/>
      <c r="Y468" s="244"/>
      <c r="Z468" s="244"/>
      <c r="AA468" s="244"/>
      <c r="AB468" s="244"/>
      <c r="AC468" s="244">
        <v>150</v>
      </c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28"/>
    </row>
    <row r="469" spans="1:51" ht="24.6" customHeight="1">
      <c r="A469" s="1449"/>
      <c r="B469" s="914"/>
      <c r="C469" s="241" t="s">
        <v>2933</v>
      </c>
      <c r="D469" s="228" t="s">
        <v>20378</v>
      </c>
      <c r="E469" s="244" t="s">
        <v>3107</v>
      </c>
      <c r="F469" s="241" t="s">
        <v>2933</v>
      </c>
      <c r="G469" s="244" t="s">
        <v>10847</v>
      </c>
      <c r="H469" s="244" t="s">
        <v>2933</v>
      </c>
      <c r="I469" s="241" t="s">
        <v>2933</v>
      </c>
      <c r="J469" s="244"/>
      <c r="K469" s="244">
        <v>2363</v>
      </c>
      <c r="L469" s="244"/>
      <c r="M469" s="244"/>
      <c r="N469" s="244" t="s">
        <v>176</v>
      </c>
      <c r="O469" s="241" t="s">
        <v>290</v>
      </c>
      <c r="P469" s="244">
        <v>2363</v>
      </c>
      <c r="Q469" s="244">
        <v>4</v>
      </c>
      <c r="R469" s="244"/>
      <c r="S469" s="244"/>
      <c r="T469" s="244"/>
      <c r="U469" s="244"/>
      <c r="V469" s="314"/>
      <c r="W469" s="241">
        <v>1999</v>
      </c>
      <c r="X469" s="244"/>
      <c r="Y469" s="244"/>
      <c r="Z469" s="244"/>
      <c r="AA469" s="244"/>
      <c r="AB469" s="244"/>
      <c r="AC469" s="244">
        <v>120</v>
      </c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244"/>
      <c r="AU469" s="244"/>
      <c r="AV469" s="244"/>
      <c r="AW469" s="244"/>
      <c r="AX469" s="244"/>
      <c r="AY469" s="228" t="s">
        <v>3019</v>
      </c>
    </row>
    <row r="470" spans="1:51" ht="26.1" customHeight="1">
      <c r="A470" s="1449"/>
      <c r="B470" s="914"/>
      <c r="C470" s="227" t="s">
        <v>2933</v>
      </c>
      <c r="D470" s="228" t="s">
        <v>20379</v>
      </c>
      <c r="E470" s="228" t="s">
        <v>3108</v>
      </c>
      <c r="F470" s="227" t="s">
        <v>2933</v>
      </c>
      <c r="G470" s="233" t="s">
        <v>10848</v>
      </c>
      <c r="H470" s="233" t="s">
        <v>2933</v>
      </c>
      <c r="I470" s="233" t="s">
        <v>2933</v>
      </c>
      <c r="J470" s="233" t="s">
        <v>2971</v>
      </c>
      <c r="K470" s="228">
        <v>1278</v>
      </c>
      <c r="L470" s="228"/>
      <c r="M470" s="228"/>
      <c r="N470" s="233" t="s">
        <v>176</v>
      </c>
      <c r="O470" s="227" t="s">
        <v>177</v>
      </c>
      <c r="P470" s="228">
        <v>1278</v>
      </c>
      <c r="Q470" s="228">
        <v>2</v>
      </c>
      <c r="R470" s="228"/>
      <c r="S470" s="228"/>
      <c r="T470" s="233"/>
      <c r="U470" s="233"/>
      <c r="V470" s="314"/>
      <c r="W470" s="227">
        <v>1996</v>
      </c>
      <c r="X470" s="233">
        <v>760</v>
      </c>
      <c r="Y470" s="233"/>
      <c r="Z470" s="233"/>
      <c r="AA470" s="233"/>
      <c r="AB470" s="233"/>
      <c r="AC470" s="228">
        <v>70</v>
      </c>
      <c r="AD470" s="227"/>
      <c r="AE470" s="227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33"/>
      <c r="AW470" s="241"/>
      <c r="AX470" s="241"/>
      <c r="AY470" s="241" t="s">
        <v>3109</v>
      </c>
    </row>
    <row r="471" spans="1:51" ht="26.1" customHeight="1">
      <c r="A471" s="1449"/>
      <c r="B471" s="914"/>
      <c r="C471" s="227" t="s">
        <v>2933</v>
      </c>
      <c r="D471" s="228" t="s">
        <v>20380</v>
      </c>
      <c r="E471" s="228" t="s">
        <v>3110</v>
      </c>
      <c r="F471" s="227" t="s">
        <v>2933</v>
      </c>
      <c r="G471" s="233" t="s">
        <v>10849</v>
      </c>
      <c r="H471" s="233" t="s">
        <v>2933</v>
      </c>
      <c r="I471" s="233" t="s">
        <v>2933</v>
      </c>
      <c r="J471" s="233">
        <v>2</v>
      </c>
      <c r="K471" s="228">
        <v>1280</v>
      </c>
      <c r="L471" s="228"/>
      <c r="M471" s="228"/>
      <c r="N471" s="233" t="s">
        <v>176</v>
      </c>
      <c r="O471" s="241" t="s">
        <v>290</v>
      </c>
      <c r="P471" s="228">
        <v>1280</v>
      </c>
      <c r="Q471" s="228">
        <v>2</v>
      </c>
      <c r="R471" s="228"/>
      <c r="S471" s="228"/>
      <c r="T471" s="233"/>
      <c r="U471" s="233"/>
      <c r="V471" s="314"/>
      <c r="W471" s="227">
        <v>1998</v>
      </c>
      <c r="X471" s="233">
        <v>380</v>
      </c>
      <c r="Y471" s="233"/>
      <c r="Z471" s="233"/>
      <c r="AA471" s="233"/>
      <c r="AB471" s="233"/>
      <c r="AC471" s="228">
        <v>60</v>
      </c>
      <c r="AD471" s="227"/>
      <c r="AE471" s="227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33"/>
      <c r="AW471" s="241"/>
      <c r="AX471" s="241"/>
      <c r="AY471" s="241" t="s">
        <v>3112</v>
      </c>
    </row>
    <row r="472" spans="1:51" ht="26.1" customHeight="1">
      <c r="A472" s="1449"/>
      <c r="B472" s="914"/>
      <c r="C472" s="227" t="s">
        <v>2933</v>
      </c>
      <c r="D472" s="228" t="s">
        <v>20381</v>
      </c>
      <c r="E472" s="228" t="s">
        <v>3113</v>
      </c>
      <c r="F472" s="227" t="s">
        <v>2933</v>
      </c>
      <c r="G472" s="233" t="s">
        <v>10850</v>
      </c>
      <c r="H472" s="233" t="s">
        <v>2933</v>
      </c>
      <c r="I472" s="233" t="s">
        <v>2933</v>
      </c>
      <c r="J472" s="233"/>
      <c r="K472" s="228">
        <v>625</v>
      </c>
      <c r="L472" s="228"/>
      <c r="M472" s="228"/>
      <c r="N472" s="233" t="s">
        <v>176</v>
      </c>
      <c r="O472" s="241" t="s">
        <v>290</v>
      </c>
      <c r="P472" s="228">
        <v>625</v>
      </c>
      <c r="Q472" s="228">
        <v>3</v>
      </c>
      <c r="R472" s="228"/>
      <c r="S472" s="228"/>
      <c r="T472" s="233"/>
      <c r="U472" s="233"/>
      <c r="V472" s="314"/>
      <c r="W472" s="227">
        <v>1998</v>
      </c>
      <c r="X472" s="233"/>
      <c r="Y472" s="233"/>
      <c r="Z472" s="233"/>
      <c r="AA472" s="233"/>
      <c r="AB472" s="233"/>
      <c r="AC472" s="228">
        <v>40</v>
      </c>
      <c r="AD472" s="227"/>
      <c r="AE472" s="227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33"/>
      <c r="AW472" s="241"/>
      <c r="AX472" s="241"/>
      <c r="AY472" s="535" t="s">
        <v>3114</v>
      </c>
    </row>
    <row r="473" spans="1:51" ht="26.1" customHeight="1">
      <c r="A473" s="1449"/>
      <c r="B473" s="914"/>
      <c r="C473" s="227" t="s">
        <v>2933</v>
      </c>
      <c r="D473" s="228" t="s">
        <v>20382</v>
      </c>
      <c r="E473" s="228" t="s">
        <v>3115</v>
      </c>
      <c r="F473" s="227" t="s">
        <v>2933</v>
      </c>
      <c r="G473" s="233" t="s">
        <v>10851</v>
      </c>
      <c r="H473" s="233" t="s">
        <v>2933</v>
      </c>
      <c r="I473" s="233" t="s">
        <v>2933</v>
      </c>
      <c r="J473" s="233"/>
      <c r="K473" s="228">
        <v>2200</v>
      </c>
      <c r="L473" s="228"/>
      <c r="M473" s="228"/>
      <c r="N473" s="233" t="s">
        <v>176</v>
      </c>
      <c r="O473" s="241" t="s">
        <v>290</v>
      </c>
      <c r="P473" s="228">
        <v>2200</v>
      </c>
      <c r="Q473" s="228">
        <v>4</v>
      </c>
      <c r="R473" s="228"/>
      <c r="S473" s="228"/>
      <c r="T473" s="233"/>
      <c r="U473" s="233"/>
      <c r="V473" s="314"/>
      <c r="W473" s="227">
        <v>2001</v>
      </c>
      <c r="X473" s="233"/>
      <c r="Y473" s="233"/>
      <c r="Z473" s="233"/>
      <c r="AA473" s="233"/>
      <c r="AB473" s="233"/>
      <c r="AC473" s="228">
        <v>40</v>
      </c>
      <c r="AD473" s="227"/>
      <c r="AE473" s="227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33"/>
      <c r="AW473" s="241"/>
      <c r="AX473" s="241"/>
      <c r="AY473" s="241" t="s">
        <v>3019</v>
      </c>
    </row>
    <row r="474" spans="1:51" ht="26.1" customHeight="1">
      <c r="A474" s="1449"/>
      <c r="B474" s="914"/>
      <c r="C474" s="227" t="s">
        <v>2933</v>
      </c>
      <c r="D474" s="228" t="s">
        <v>20383</v>
      </c>
      <c r="E474" s="228" t="s">
        <v>3116</v>
      </c>
      <c r="F474" s="227" t="s">
        <v>2933</v>
      </c>
      <c r="G474" s="233" t="s">
        <v>10852</v>
      </c>
      <c r="H474" s="233" t="s">
        <v>2933</v>
      </c>
      <c r="I474" s="233" t="s">
        <v>2933</v>
      </c>
      <c r="J474" s="233"/>
      <c r="K474" s="228">
        <v>2220</v>
      </c>
      <c r="L474" s="228"/>
      <c r="M474" s="228"/>
      <c r="N474" s="233" t="s">
        <v>176</v>
      </c>
      <c r="O474" s="241" t="s">
        <v>290</v>
      </c>
      <c r="P474" s="228">
        <v>2220</v>
      </c>
      <c r="Q474" s="228">
        <v>4</v>
      </c>
      <c r="R474" s="228"/>
      <c r="S474" s="228"/>
      <c r="T474" s="233"/>
      <c r="U474" s="233"/>
      <c r="V474" s="314"/>
      <c r="W474" s="227">
        <v>2019</v>
      </c>
      <c r="X474" s="233"/>
      <c r="Y474" s="233"/>
      <c r="Z474" s="233"/>
      <c r="AA474" s="233"/>
      <c r="AB474" s="233"/>
      <c r="AC474" s="228">
        <v>400</v>
      </c>
      <c r="AD474" s="227"/>
      <c r="AE474" s="227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33"/>
      <c r="AW474" s="241"/>
      <c r="AX474" s="241"/>
      <c r="AY474" s="241" t="s">
        <v>10853</v>
      </c>
    </row>
    <row r="475" spans="1:51" ht="26.1" customHeight="1">
      <c r="A475" s="1449"/>
      <c r="B475" s="914"/>
      <c r="C475" s="227" t="s">
        <v>2830</v>
      </c>
      <c r="D475" s="228" t="s">
        <v>20384</v>
      </c>
      <c r="E475" s="228" t="s">
        <v>13766</v>
      </c>
      <c r="F475" s="227" t="s">
        <v>2830</v>
      </c>
      <c r="G475" s="233" t="s">
        <v>10854</v>
      </c>
      <c r="H475" s="233" t="s">
        <v>3088</v>
      </c>
      <c r="I475" s="233" t="s">
        <v>2830</v>
      </c>
      <c r="J475" s="233"/>
      <c r="K475" s="228"/>
      <c r="L475" s="228"/>
      <c r="M475" s="228"/>
      <c r="N475" s="233"/>
      <c r="O475" s="227" t="s">
        <v>290</v>
      </c>
      <c r="P475" s="228">
        <v>2592</v>
      </c>
      <c r="Q475" s="228">
        <v>6</v>
      </c>
      <c r="R475" s="228"/>
      <c r="S475" s="228"/>
      <c r="T475" s="233"/>
      <c r="U475" s="233"/>
      <c r="V475" s="314"/>
      <c r="W475" s="227">
        <v>2005</v>
      </c>
      <c r="X475" s="233"/>
      <c r="Y475" s="233"/>
      <c r="Z475" s="233"/>
      <c r="AA475" s="233"/>
      <c r="AB475" s="233"/>
      <c r="AC475" s="228">
        <v>2555</v>
      </c>
      <c r="AD475" s="227"/>
      <c r="AE475" s="227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33"/>
      <c r="AW475" s="241"/>
      <c r="AX475" s="241"/>
      <c r="AY475" s="241" t="s">
        <v>3089</v>
      </c>
    </row>
    <row r="476" spans="1:51" ht="26.1" customHeight="1">
      <c r="A476" s="1449"/>
      <c r="B476" s="914"/>
      <c r="C476" s="227" t="s">
        <v>2830</v>
      </c>
      <c r="D476" s="228" t="s">
        <v>20385</v>
      </c>
      <c r="E476" s="228" t="s">
        <v>3091</v>
      </c>
      <c r="F476" s="227" t="s">
        <v>2830</v>
      </c>
      <c r="G476" s="233" t="s">
        <v>10855</v>
      </c>
      <c r="H476" s="233" t="s">
        <v>3090</v>
      </c>
      <c r="I476" s="233" t="s">
        <v>2830</v>
      </c>
      <c r="J476" s="233"/>
      <c r="K476" s="228"/>
      <c r="L476" s="228"/>
      <c r="M476" s="228"/>
      <c r="N476" s="233"/>
      <c r="O476" s="227" t="s">
        <v>177</v>
      </c>
      <c r="P476" s="228">
        <v>1188</v>
      </c>
      <c r="Q476" s="228">
        <v>2</v>
      </c>
      <c r="R476" s="228"/>
      <c r="S476" s="228"/>
      <c r="T476" s="233"/>
      <c r="U476" s="233"/>
      <c r="V476" s="314"/>
      <c r="W476" s="227">
        <v>2010</v>
      </c>
      <c r="X476" s="233"/>
      <c r="Y476" s="233"/>
      <c r="Z476" s="233"/>
      <c r="AA476" s="233"/>
      <c r="AB476" s="233"/>
      <c r="AC476" s="228">
        <v>100</v>
      </c>
      <c r="AD476" s="227"/>
      <c r="AE476" s="227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33"/>
      <c r="AW476" s="241"/>
      <c r="AX476" s="241"/>
      <c r="AY476" s="241" t="s">
        <v>3092</v>
      </c>
    </row>
    <row r="477" spans="1:51" ht="26.1" customHeight="1">
      <c r="A477" s="1449"/>
      <c r="B477" s="914"/>
      <c r="C477" s="227" t="s">
        <v>2830</v>
      </c>
      <c r="D477" s="228" t="s">
        <v>20386</v>
      </c>
      <c r="E477" s="228" t="s">
        <v>3093</v>
      </c>
      <c r="F477" s="227" t="s">
        <v>2830</v>
      </c>
      <c r="G477" s="233" t="s">
        <v>10856</v>
      </c>
      <c r="H477" s="233" t="s">
        <v>3090</v>
      </c>
      <c r="I477" s="233" t="s">
        <v>2830</v>
      </c>
      <c r="J477" s="233"/>
      <c r="K477" s="228"/>
      <c r="L477" s="228"/>
      <c r="M477" s="228"/>
      <c r="N477" s="233"/>
      <c r="O477" s="227" t="s">
        <v>290</v>
      </c>
      <c r="P477" s="228">
        <v>1440</v>
      </c>
      <c r="Q477" s="228">
        <v>2</v>
      </c>
      <c r="R477" s="228"/>
      <c r="S477" s="228"/>
      <c r="T477" s="233"/>
      <c r="U477" s="233"/>
      <c r="V477" s="314"/>
      <c r="W477" s="227">
        <v>2010</v>
      </c>
      <c r="X477" s="233"/>
      <c r="Y477" s="233"/>
      <c r="Z477" s="233"/>
      <c r="AA477" s="233"/>
      <c r="AB477" s="233"/>
      <c r="AC477" s="228">
        <v>100</v>
      </c>
      <c r="AD477" s="227"/>
      <c r="AE477" s="227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33"/>
      <c r="AW477" s="241"/>
      <c r="AX477" s="241"/>
      <c r="AY477" s="241" t="s">
        <v>3094</v>
      </c>
    </row>
    <row r="478" spans="1:51" ht="26.1" customHeight="1">
      <c r="A478" s="1449"/>
      <c r="B478" s="914"/>
      <c r="C478" s="227" t="s">
        <v>2830</v>
      </c>
      <c r="D478" s="228" t="s">
        <v>20387</v>
      </c>
      <c r="E478" s="228" t="s">
        <v>3095</v>
      </c>
      <c r="F478" s="227" t="s">
        <v>2830</v>
      </c>
      <c r="G478" s="400" t="s">
        <v>10857</v>
      </c>
      <c r="H478" s="233" t="s">
        <v>3090</v>
      </c>
      <c r="I478" s="233" t="s">
        <v>2830</v>
      </c>
      <c r="J478" s="233"/>
      <c r="K478" s="228"/>
      <c r="L478" s="228"/>
      <c r="M478" s="228"/>
      <c r="N478" s="233"/>
      <c r="O478" s="227" t="s">
        <v>290</v>
      </c>
      <c r="P478" s="228">
        <v>684</v>
      </c>
      <c r="Q478" s="228">
        <v>1</v>
      </c>
      <c r="R478" s="228"/>
      <c r="S478" s="228"/>
      <c r="T478" s="233"/>
      <c r="U478" s="233"/>
      <c r="V478" s="314"/>
      <c r="W478" s="227">
        <v>2010</v>
      </c>
      <c r="X478" s="233"/>
      <c r="Y478" s="233"/>
      <c r="Z478" s="233"/>
      <c r="AA478" s="233"/>
      <c r="AB478" s="233"/>
      <c r="AC478" s="228">
        <v>50</v>
      </c>
      <c r="AD478" s="227"/>
      <c r="AE478" s="227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3"/>
      <c r="AW478" s="241"/>
      <c r="AX478" s="241"/>
      <c r="AY478" s="241" t="s">
        <v>3096</v>
      </c>
    </row>
    <row r="479" spans="1:51" ht="23.45" customHeight="1">
      <c r="A479" s="1449"/>
      <c r="B479" s="914"/>
      <c r="C479" s="227" t="s">
        <v>2830</v>
      </c>
      <c r="D479" s="228" t="s">
        <v>20388</v>
      </c>
      <c r="E479" s="228" t="s">
        <v>3097</v>
      </c>
      <c r="F479" s="227" t="s">
        <v>2830</v>
      </c>
      <c r="G479" s="233"/>
      <c r="H479" s="233" t="s">
        <v>3090</v>
      </c>
      <c r="I479" s="233" t="s">
        <v>2830</v>
      </c>
      <c r="J479" s="233"/>
      <c r="K479" s="228">
        <v>1300</v>
      </c>
      <c r="L479" s="228"/>
      <c r="M479" s="228"/>
      <c r="N479" s="233"/>
      <c r="O479" s="227" t="s">
        <v>290</v>
      </c>
      <c r="P479" s="228">
        <v>1300</v>
      </c>
      <c r="Q479" s="228">
        <v>3</v>
      </c>
      <c r="R479" s="228"/>
      <c r="S479" s="228"/>
      <c r="T479" s="233"/>
      <c r="U479" s="233"/>
      <c r="V479" s="314"/>
      <c r="W479" s="227">
        <v>2005</v>
      </c>
      <c r="X479" s="233"/>
      <c r="Y479" s="233"/>
      <c r="Z479" s="233"/>
      <c r="AA479" s="233"/>
      <c r="AB479" s="233"/>
      <c r="AC479" s="228">
        <v>100</v>
      </c>
      <c r="AD479" s="227"/>
      <c r="AE479" s="227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3"/>
      <c r="AW479" s="241"/>
      <c r="AX479" s="241"/>
      <c r="AY479" s="241" t="s">
        <v>3098</v>
      </c>
    </row>
    <row r="480" spans="1:51" ht="23.45" customHeight="1">
      <c r="A480" s="1449"/>
      <c r="B480" s="914"/>
      <c r="C480" s="227" t="s">
        <v>2830</v>
      </c>
      <c r="D480" s="228" t="s">
        <v>20389</v>
      </c>
      <c r="E480" s="228" t="s">
        <v>8429</v>
      </c>
      <c r="F480" s="227" t="s">
        <v>2830</v>
      </c>
      <c r="G480" s="233" t="s">
        <v>10858</v>
      </c>
      <c r="H480" s="233" t="s">
        <v>3090</v>
      </c>
      <c r="I480" s="233" t="s">
        <v>2830</v>
      </c>
      <c r="J480" s="233"/>
      <c r="K480" s="228"/>
      <c r="L480" s="228"/>
      <c r="M480" s="228"/>
      <c r="N480" s="233"/>
      <c r="O480" s="227" t="s">
        <v>8430</v>
      </c>
      <c r="P480" s="228">
        <v>4430</v>
      </c>
      <c r="Q480" s="228">
        <v>6</v>
      </c>
      <c r="R480" s="228"/>
      <c r="S480" s="228"/>
      <c r="T480" s="233"/>
      <c r="U480" s="233"/>
      <c r="V480" s="314"/>
      <c r="W480" s="227">
        <v>2017</v>
      </c>
      <c r="X480" s="233"/>
      <c r="Y480" s="233"/>
      <c r="Z480" s="233"/>
      <c r="AA480" s="233"/>
      <c r="AB480" s="233"/>
      <c r="AC480" s="228">
        <v>800</v>
      </c>
      <c r="AD480" s="227"/>
      <c r="AE480" s="227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3"/>
      <c r="AW480" s="241"/>
      <c r="AX480" s="241"/>
      <c r="AY480" s="241" t="s">
        <v>8431</v>
      </c>
    </row>
    <row r="481" spans="1:51" ht="23.45" customHeight="1">
      <c r="A481" s="1449"/>
      <c r="B481" s="914"/>
      <c r="C481" s="227" t="s">
        <v>2834</v>
      </c>
      <c r="D481" s="228" t="s">
        <v>20390</v>
      </c>
      <c r="E481" s="228" t="s">
        <v>2969</v>
      </c>
      <c r="F481" s="227" t="s">
        <v>2834</v>
      </c>
      <c r="G481" s="233"/>
      <c r="H481" s="233" t="s">
        <v>3099</v>
      </c>
      <c r="I481" s="233" t="s">
        <v>2834</v>
      </c>
      <c r="J481" s="233"/>
      <c r="K481" s="228"/>
      <c r="L481" s="228"/>
      <c r="M481" s="228"/>
      <c r="N481" s="233"/>
      <c r="O481" s="227" t="s">
        <v>20391</v>
      </c>
      <c r="P481" s="228">
        <v>4200</v>
      </c>
      <c r="Q481" s="228">
        <v>7</v>
      </c>
      <c r="R481" s="228"/>
      <c r="S481" s="228"/>
      <c r="T481" s="233"/>
      <c r="U481" s="233"/>
      <c r="V481" s="314"/>
      <c r="W481" s="227">
        <v>1995</v>
      </c>
      <c r="X481" s="233"/>
      <c r="Y481" s="233"/>
      <c r="Z481" s="233"/>
      <c r="AA481" s="233"/>
      <c r="AB481" s="233"/>
      <c r="AC481" s="228">
        <v>1043</v>
      </c>
      <c r="AD481" s="227"/>
      <c r="AE481" s="227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41"/>
      <c r="AX481" s="241"/>
      <c r="AY481" s="241"/>
    </row>
    <row r="482" spans="1:51" ht="23.45" customHeight="1">
      <c r="A482" s="1449"/>
      <c r="B482" s="914"/>
      <c r="C482" s="227" t="s">
        <v>2834</v>
      </c>
      <c r="D482" s="228" t="s">
        <v>20392</v>
      </c>
      <c r="E482" s="228" t="s">
        <v>3100</v>
      </c>
      <c r="F482" s="227" t="s">
        <v>2834</v>
      </c>
      <c r="G482" s="233"/>
      <c r="H482" s="233"/>
      <c r="I482" s="233" t="s">
        <v>2834</v>
      </c>
      <c r="J482" s="233"/>
      <c r="K482" s="228"/>
      <c r="L482" s="228"/>
      <c r="M482" s="228"/>
      <c r="N482" s="233"/>
      <c r="O482" s="227" t="s">
        <v>290</v>
      </c>
      <c r="P482" s="228">
        <v>1271</v>
      </c>
      <c r="Q482" s="228">
        <v>2</v>
      </c>
      <c r="R482" s="228"/>
      <c r="S482" s="228"/>
      <c r="T482" s="233"/>
      <c r="U482" s="233"/>
      <c r="V482" s="314"/>
      <c r="W482" s="227">
        <v>1995</v>
      </c>
      <c r="X482" s="233"/>
      <c r="Y482" s="233"/>
      <c r="Z482" s="233"/>
      <c r="AA482" s="233"/>
      <c r="AB482" s="233"/>
      <c r="AC482" s="228">
        <v>80</v>
      </c>
      <c r="AD482" s="227"/>
      <c r="AE482" s="227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33"/>
      <c r="AW482" s="241"/>
      <c r="AX482" s="241"/>
      <c r="AY482" s="241"/>
    </row>
    <row r="483" spans="1:51" ht="23.45" customHeight="1">
      <c r="A483" s="1449"/>
      <c r="B483" s="914"/>
      <c r="C483" s="227" t="s">
        <v>2841</v>
      </c>
      <c r="D483" s="228" t="s">
        <v>20393</v>
      </c>
      <c r="E483" s="228" t="s">
        <v>3117</v>
      </c>
      <c r="F483" s="227" t="s">
        <v>2841</v>
      </c>
      <c r="G483" s="233" t="s">
        <v>3118</v>
      </c>
      <c r="H483" s="233" t="s">
        <v>3118</v>
      </c>
      <c r="I483" s="233" t="s">
        <v>12714</v>
      </c>
      <c r="J483" s="233">
        <v>3</v>
      </c>
      <c r="K483" s="228"/>
      <c r="L483" s="228"/>
      <c r="M483" s="228"/>
      <c r="N483" s="233" t="s">
        <v>176</v>
      </c>
      <c r="O483" s="227" t="s">
        <v>12715</v>
      </c>
      <c r="P483" s="228">
        <v>6200</v>
      </c>
      <c r="Q483" s="228">
        <v>8</v>
      </c>
      <c r="R483" s="405"/>
      <c r="S483" s="405"/>
      <c r="T483" s="356"/>
      <c r="U483" s="356"/>
      <c r="V483" s="314"/>
      <c r="W483" s="227">
        <v>2001</v>
      </c>
      <c r="X483" s="233">
        <v>564</v>
      </c>
      <c r="Y483" s="233"/>
      <c r="Z483" s="233"/>
      <c r="AA483" s="233"/>
      <c r="AB483" s="233"/>
      <c r="AC483" s="228">
        <v>564</v>
      </c>
      <c r="AD483" s="227"/>
      <c r="AE483" s="227"/>
      <c r="AF483" s="233"/>
      <c r="AG483" s="233"/>
      <c r="AH483" s="233">
        <v>3</v>
      </c>
      <c r="AI483" s="227" t="s">
        <v>19752</v>
      </c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356"/>
      <c r="AW483" s="241"/>
      <c r="AX483" s="241"/>
      <c r="AY483" s="241"/>
    </row>
    <row r="484" spans="1:51" ht="23.45" customHeight="1">
      <c r="A484" s="1449"/>
      <c r="B484" s="914"/>
      <c r="C484" s="227" t="s">
        <v>2841</v>
      </c>
      <c r="D484" s="228" t="s">
        <v>20394</v>
      </c>
      <c r="E484" s="228" t="s">
        <v>3119</v>
      </c>
      <c r="F484" s="227" t="s">
        <v>2841</v>
      </c>
      <c r="G484" s="233" t="s">
        <v>3120</v>
      </c>
      <c r="H484" s="233" t="s">
        <v>2993</v>
      </c>
      <c r="I484" s="233" t="s">
        <v>12716</v>
      </c>
      <c r="J484" s="233"/>
      <c r="K484" s="228"/>
      <c r="L484" s="228"/>
      <c r="M484" s="228"/>
      <c r="N484" s="233" t="s">
        <v>176</v>
      </c>
      <c r="O484" s="227" t="s">
        <v>290</v>
      </c>
      <c r="P484" s="228">
        <v>1626</v>
      </c>
      <c r="Q484" s="228">
        <v>3</v>
      </c>
      <c r="R484" s="405"/>
      <c r="S484" s="405"/>
      <c r="T484" s="356"/>
      <c r="U484" s="356"/>
      <c r="V484" s="314"/>
      <c r="W484" s="227">
        <v>2005</v>
      </c>
      <c r="X484" s="233"/>
      <c r="Y484" s="233"/>
      <c r="Z484" s="233"/>
      <c r="AA484" s="233"/>
      <c r="AB484" s="233"/>
      <c r="AC484" s="228">
        <v>300</v>
      </c>
      <c r="AD484" s="227"/>
      <c r="AE484" s="227"/>
      <c r="AF484" s="233"/>
      <c r="AG484" s="233"/>
      <c r="AH484" s="233"/>
      <c r="AI484" s="233" t="s">
        <v>20395</v>
      </c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33"/>
      <c r="AU484" s="233"/>
      <c r="AV484" s="233"/>
      <c r="AW484" s="233"/>
      <c r="AX484" s="233"/>
      <c r="AY484" s="233"/>
    </row>
    <row r="485" spans="1:51" ht="23.45" customHeight="1">
      <c r="A485" s="1449"/>
      <c r="B485" s="914"/>
      <c r="C485" s="227" t="s">
        <v>2850</v>
      </c>
      <c r="D485" s="228" t="s">
        <v>20396</v>
      </c>
      <c r="E485" s="228" t="s">
        <v>3121</v>
      </c>
      <c r="F485" s="227" t="s">
        <v>2850</v>
      </c>
      <c r="G485" s="233" t="s">
        <v>10859</v>
      </c>
      <c r="H485" s="233" t="s">
        <v>305</v>
      </c>
      <c r="I485" s="233" t="s">
        <v>305</v>
      </c>
      <c r="J485" s="233"/>
      <c r="K485" s="228">
        <v>17580</v>
      </c>
      <c r="L485" s="228">
        <v>404</v>
      </c>
      <c r="M485" s="228">
        <v>580</v>
      </c>
      <c r="N485" s="233" t="s">
        <v>176</v>
      </c>
      <c r="O485" s="227" t="s">
        <v>177</v>
      </c>
      <c r="P485" s="228">
        <v>5644</v>
      </c>
      <c r="Q485" s="228">
        <v>10</v>
      </c>
      <c r="R485" s="228"/>
      <c r="S485" s="228"/>
      <c r="T485" s="233"/>
      <c r="U485" s="233"/>
      <c r="V485" s="314"/>
      <c r="W485" s="227">
        <v>2007</v>
      </c>
      <c r="X485" s="233"/>
      <c r="Y485" s="233"/>
      <c r="Z485" s="233"/>
      <c r="AA485" s="233"/>
      <c r="AB485" s="233"/>
      <c r="AC485" s="228">
        <v>2800</v>
      </c>
      <c r="AD485" s="227"/>
      <c r="AE485" s="227"/>
      <c r="AF485" s="233"/>
      <c r="AG485" s="233"/>
      <c r="AH485" s="233"/>
      <c r="AI485" s="227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3"/>
      <c r="AW485" s="241"/>
      <c r="AX485" s="241"/>
      <c r="AY485" s="241"/>
    </row>
    <row r="486" spans="1:51" ht="23.45" customHeight="1">
      <c r="A486" s="1449"/>
      <c r="B486" s="914"/>
      <c r="C486" s="227" t="s">
        <v>2854</v>
      </c>
      <c r="D486" s="228" t="s">
        <v>20397</v>
      </c>
      <c r="E486" s="228" t="s">
        <v>3122</v>
      </c>
      <c r="F486" s="227" t="s">
        <v>2854</v>
      </c>
      <c r="G486" s="233"/>
      <c r="H486" s="233" t="s">
        <v>305</v>
      </c>
      <c r="I486" s="233" t="s">
        <v>305</v>
      </c>
      <c r="J486" s="233"/>
      <c r="K486" s="228">
        <v>7418</v>
      </c>
      <c r="L486" s="228"/>
      <c r="M486" s="228"/>
      <c r="N486" s="233"/>
      <c r="O486" s="227" t="s">
        <v>1871</v>
      </c>
      <c r="P486" s="228">
        <v>7418</v>
      </c>
      <c r="Q486" s="228">
        <v>12</v>
      </c>
      <c r="R486" s="228"/>
      <c r="S486" s="228"/>
      <c r="T486" s="233"/>
      <c r="U486" s="233"/>
      <c r="V486" s="314"/>
      <c r="W486" s="227">
        <v>2013</v>
      </c>
      <c r="X486" s="233"/>
      <c r="Y486" s="233"/>
      <c r="Z486" s="233"/>
      <c r="AA486" s="233"/>
      <c r="AB486" s="233"/>
      <c r="AC486" s="228">
        <v>782</v>
      </c>
      <c r="AD486" s="227"/>
      <c r="AE486" s="227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33"/>
      <c r="AW486" s="241"/>
      <c r="AX486" s="241"/>
      <c r="AY486" s="241"/>
    </row>
    <row r="487" spans="1:51" ht="23.45" customHeight="1">
      <c r="A487" s="1449"/>
      <c r="B487" s="914"/>
      <c r="C487" s="227" t="s">
        <v>2854</v>
      </c>
      <c r="D487" s="228" t="s">
        <v>20398</v>
      </c>
      <c r="E487" s="228" t="s">
        <v>3123</v>
      </c>
      <c r="F487" s="227" t="s">
        <v>2854</v>
      </c>
      <c r="G487" s="233"/>
      <c r="H487" s="233" t="s">
        <v>3037</v>
      </c>
      <c r="I487" s="233" t="s">
        <v>2854</v>
      </c>
      <c r="J487" s="233"/>
      <c r="K487" s="228">
        <v>3630</v>
      </c>
      <c r="L487" s="228"/>
      <c r="M487" s="228"/>
      <c r="N487" s="233"/>
      <c r="O487" s="227" t="s">
        <v>1871</v>
      </c>
      <c r="P487" s="228">
        <v>3630</v>
      </c>
      <c r="Q487" s="228">
        <v>6</v>
      </c>
      <c r="R487" s="228"/>
      <c r="S487" s="228"/>
      <c r="T487" s="233"/>
      <c r="U487" s="233"/>
      <c r="V487" s="314"/>
      <c r="W487" s="227">
        <v>2013</v>
      </c>
      <c r="X487" s="233"/>
      <c r="Y487" s="233"/>
      <c r="Z487" s="233"/>
      <c r="AA487" s="233"/>
      <c r="AB487" s="233"/>
      <c r="AC487" s="228">
        <v>885</v>
      </c>
      <c r="AD487" s="227"/>
      <c r="AE487" s="227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33"/>
      <c r="AU487" s="233"/>
      <c r="AV487" s="233"/>
      <c r="AW487" s="241"/>
      <c r="AX487" s="241"/>
      <c r="AY487" s="241"/>
    </row>
    <row r="488" spans="1:51" s="1433" customFormat="1" ht="23.45" customHeight="1">
      <c r="A488" s="1450"/>
      <c r="B488" s="906" t="s">
        <v>57</v>
      </c>
      <c r="C488" s="314" t="s">
        <v>55</v>
      </c>
      <c r="D488" s="349"/>
      <c r="E488" s="315">
        <f>COUNTA(E489:E566)</f>
        <v>78</v>
      </c>
      <c r="F488" s="314"/>
      <c r="G488" s="349"/>
      <c r="H488" s="349"/>
      <c r="I488" s="349"/>
      <c r="J488" s="349"/>
      <c r="K488" s="318">
        <f>SUM(K489:K566)</f>
        <v>993320.9</v>
      </c>
      <c r="L488" s="318">
        <f>SUM(L489:L566)</f>
        <v>26437.670000000006</v>
      </c>
      <c r="M488" s="318">
        <f>SUM(M489:M566)</f>
        <v>31573.93</v>
      </c>
      <c r="N488" s="318">
        <f>SUM(N489:N566)</f>
        <v>294.60000000000002</v>
      </c>
      <c r="O488" s="318"/>
      <c r="P488" s="318">
        <f>SUM(P489:P566)</f>
        <v>252157.87</v>
      </c>
      <c r="Q488" s="318">
        <f>SUM(Q489:Q566)</f>
        <v>406</v>
      </c>
      <c r="R488" s="318"/>
      <c r="S488" s="228"/>
      <c r="T488" s="228"/>
      <c r="U488" s="228"/>
      <c r="V488" s="314"/>
      <c r="W488" s="318"/>
      <c r="X488" s="318"/>
      <c r="Y488" s="318"/>
      <c r="Z488" s="318"/>
      <c r="AA488" s="318"/>
      <c r="AB488" s="318"/>
      <c r="AC488" s="318"/>
      <c r="AD488" s="314"/>
      <c r="AE488" s="314"/>
      <c r="AF488" s="349"/>
      <c r="AG488" s="349"/>
      <c r="AH488" s="349"/>
      <c r="AI488" s="349"/>
      <c r="AJ488" s="349"/>
      <c r="AK488" s="349"/>
      <c r="AL488" s="349"/>
      <c r="AM488" s="349"/>
      <c r="AN488" s="349"/>
      <c r="AO488" s="349"/>
      <c r="AP488" s="349"/>
      <c r="AQ488" s="349"/>
      <c r="AR488" s="349"/>
      <c r="AS488" s="349"/>
      <c r="AT488" s="349"/>
      <c r="AU488" s="349"/>
      <c r="AV488" s="349"/>
      <c r="AW488" s="381"/>
      <c r="AX488" s="381"/>
      <c r="AY488" s="381"/>
    </row>
    <row r="489" spans="1:51" ht="23.45" customHeight="1">
      <c r="A489" s="1449"/>
      <c r="B489" s="221"/>
      <c r="C489" s="227" t="s">
        <v>613</v>
      </c>
      <c r="D489" s="242" t="s">
        <v>988</v>
      </c>
      <c r="E489" s="228" t="s">
        <v>989</v>
      </c>
      <c r="F489" s="227" t="s">
        <v>613</v>
      </c>
      <c r="G489" s="242" t="s">
        <v>608</v>
      </c>
      <c r="H489" s="449"/>
      <c r="I489" s="242" t="s">
        <v>3802</v>
      </c>
      <c r="J489" s="228">
        <v>1</v>
      </c>
      <c r="K489" s="228">
        <v>7819</v>
      </c>
      <c r="L489" s="228">
        <v>180</v>
      </c>
      <c r="M489" s="228">
        <v>324</v>
      </c>
      <c r="N489" s="228" t="s">
        <v>176</v>
      </c>
      <c r="O489" s="228" t="s">
        <v>990</v>
      </c>
      <c r="P489" s="228">
        <v>6689</v>
      </c>
      <c r="Q489" s="228">
        <v>10</v>
      </c>
      <c r="R489" s="228">
        <v>900</v>
      </c>
      <c r="S489" s="228">
        <v>900</v>
      </c>
      <c r="T489" s="242"/>
      <c r="U489" s="242"/>
      <c r="V489" s="314"/>
      <c r="W489" s="227">
        <v>2001</v>
      </c>
      <c r="X489" s="228">
        <v>680</v>
      </c>
      <c r="Y489" s="242">
        <v>300</v>
      </c>
      <c r="Z489" s="242"/>
      <c r="AA489" s="242"/>
      <c r="AB489" s="242"/>
      <c r="AC489" s="228">
        <v>980</v>
      </c>
      <c r="AD489" s="242"/>
      <c r="AE489" s="242"/>
      <c r="AF489" s="242"/>
      <c r="AG489" s="242"/>
      <c r="AH489" s="242" t="s">
        <v>991</v>
      </c>
      <c r="AI489" s="242"/>
      <c r="AJ489" s="242"/>
      <c r="AK489" s="242"/>
      <c r="AL489" s="242"/>
      <c r="AM489" s="242"/>
      <c r="AN489" s="242"/>
      <c r="AO489" s="242"/>
      <c r="AP489" s="242"/>
      <c r="AQ489" s="242"/>
      <c r="AR489" s="242"/>
      <c r="AS489" s="242"/>
      <c r="AT489" s="242"/>
      <c r="AU489" s="242"/>
      <c r="AV489" s="242"/>
      <c r="AW489" s="242"/>
      <c r="AX489" s="242"/>
      <c r="AY489" s="242"/>
    </row>
    <row r="490" spans="1:51" ht="23.45" customHeight="1">
      <c r="A490" s="1449"/>
      <c r="B490" s="221"/>
      <c r="C490" s="227" t="s">
        <v>613</v>
      </c>
      <c r="D490" s="242"/>
      <c r="E490" s="228" t="s">
        <v>13822</v>
      </c>
      <c r="F490" s="227" t="s">
        <v>613</v>
      </c>
      <c r="G490" s="242"/>
      <c r="H490" s="449"/>
      <c r="I490" s="242" t="s">
        <v>3802</v>
      </c>
      <c r="J490" s="228"/>
      <c r="K490" s="228">
        <v>58865</v>
      </c>
      <c r="L490" s="228">
        <v>2202</v>
      </c>
      <c r="M490" s="228">
        <v>3237</v>
      </c>
      <c r="N490" s="228"/>
      <c r="O490" s="228" t="s">
        <v>992</v>
      </c>
      <c r="P490" s="228">
        <v>14630</v>
      </c>
      <c r="Q490" s="228">
        <v>18</v>
      </c>
      <c r="R490" s="228">
        <v>4300</v>
      </c>
      <c r="S490" s="228">
        <v>5000</v>
      </c>
      <c r="T490" s="242"/>
      <c r="U490" s="242"/>
      <c r="V490" s="314"/>
      <c r="W490" s="227">
        <v>2009</v>
      </c>
      <c r="X490" s="228"/>
      <c r="Y490" s="242"/>
      <c r="Z490" s="242"/>
      <c r="AA490" s="242"/>
      <c r="AB490" s="242"/>
      <c r="AC490" s="228">
        <v>10500</v>
      </c>
      <c r="AD490" s="242"/>
      <c r="AE490" s="242"/>
      <c r="AF490" s="242"/>
      <c r="AG490" s="242"/>
      <c r="AH490" s="242"/>
      <c r="AI490" s="242"/>
      <c r="AJ490" s="242"/>
      <c r="AK490" s="242"/>
      <c r="AL490" s="242"/>
      <c r="AM490" s="242"/>
      <c r="AN490" s="242"/>
      <c r="AO490" s="242"/>
      <c r="AP490" s="242"/>
      <c r="AQ490" s="242"/>
      <c r="AR490" s="242"/>
      <c r="AS490" s="242"/>
      <c r="AT490" s="242"/>
      <c r="AU490" s="242"/>
      <c r="AV490" s="242"/>
      <c r="AW490" s="242"/>
      <c r="AX490" s="242"/>
      <c r="AY490" s="242"/>
    </row>
    <row r="491" spans="1:51" ht="23.45" customHeight="1">
      <c r="A491" s="1449"/>
      <c r="B491" s="221"/>
      <c r="C491" s="227" t="s">
        <v>613</v>
      </c>
      <c r="D491" s="242"/>
      <c r="E491" s="228" t="s">
        <v>13823</v>
      </c>
      <c r="F491" s="227" t="s">
        <v>613</v>
      </c>
      <c r="G491" s="242"/>
      <c r="H491" s="449"/>
      <c r="I491" s="242" t="s">
        <v>3802</v>
      </c>
      <c r="J491" s="228"/>
      <c r="K491" s="228"/>
      <c r="L491" s="228">
        <v>6092</v>
      </c>
      <c r="M491" s="228">
        <v>7580</v>
      </c>
      <c r="N491" s="228"/>
      <c r="O491" s="228" t="s">
        <v>993</v>
      </c>
      <c r="P491" s="228">
        <v>4590</v>
      </c>
      <c r="Q491" s="228">
        <v>6</v>
      </c>
      <c r="R491" s="228"/>
      <c r="S491" s="228">
        <v>300</v>
      </c>
      <c r="T491" s="242"/>
      <c r="U491" s="242"/>
      <c r="V491" s="314"/>
      <c r="W491" s="227">
        <v>2009</v>
      </c>
      <c r="X491" s="228"/>
      <c r="Y491" s="242"/>
      <c r="Z491" s="242"/>
      <c r="AA491" s="242"/>
      <c r="AB491" s="242"/>
      <c r="AC491" s="228">
        <v>9500</v>
      </c>
      <c r="AD491" s="242"/>
      <c r="AE491" s="242"/>
      <c r="AF491" s="242"/>
      <c r="AG491" s="242"/>
      <c r="AH491" s="242"/>
      <c r="AI491" s="242"/>
      <c r="AJ491" s="242"/>
      <c r="AK491" s="242"/>
      <c r="AL491" s="242"/>
      <c r="AM491" s="242"/>
      <c r="AN491" s="242"/>
      <c r="AO491" s="242"/>
      <c r="AP491" s="242"/>
      <c r="AQ491" s="242"/>
      <c r="AR491" s="242"/>
      <c r="AS491" s="242"/>
      <c r="AT491" s="242"/>
      <c r="AU491" s="242"/>
      <c r="AV491" s="242"/>
      <c r="AW491" s="242"/>
      <c r="AX491" s="242"/>
      <c r="AY491" s="242"/>
    </row>
    <row r="492" spans="1:51" ht="23.45" customHeight="1">
      <c r="A492" s="1449"/>
      <c r="B492" s="221"/>
      <c r="C492" s="227" t="s">
        <v>618</v>
      </c>
      <c r="D492" s="242"/>
      <c r="E492" s="228" t="s">
        <v>3803</v>
      </c>
      <c r="F492" s="227" t="s">
        <v>618</v>
      </c>
      <c r="G492" s="242"/>
      <c r="H492" s="449"/>
      <c r="I492" s="242" t="s">
        <v>13824</v>
      </c>
      <c r="J492" s="228"/>
      <c r="K492" s="228">
        <v>7272</v>
      </c>
      <c r="L492" s="228">
        <v>119.43</v>
      </c>
      <c r="M492" s="228">
        <v>525.77</v>
      </c>
      <c r="N492" s="228"/>
      <c r="O492" s="228" t="s">
        <v>1036</v>
      </c>
      <c r="P492" s="228">
        <v>1304</v>
      </c>
      <c r="Q492" s="228">
        <v>6</v>
      </c>
      <c r="R492" s="228">
        <v>640</v>
      </c>
      <c r="S492" s="228">
        <v>640</v>
      </c>
      <c r="T492" s="242"/>
      <c r="U492" s="242"/>
      <c r="V492" s="314"/>
      <c r="W492" s="227">
        <v>1984</v>
      </c>
      <c r="X492" s="228"/>
      <c r="Y492" s="242"/>
      <c r="Z492" s="242"/>
      <c r="AA492" s="242"/>
      <c r="AB492" s="242"/>
      <c r="AC492" s="228">
        <v>200</v>
      </c>
      <c r="AD492" s="242"/>
      <c r="AE492" s="242"/>
      <c r="AF492" s="242"/>
      <c r="AG492" s="242"/>
      <c r="AH492" s="242"/>
      <c r="AI492" s="242"/>
      <c r="AJ492" s="242"/>
      <c r="AK492" s="242"/>
      <c r="AL492" s="242"/>
      <c r="AM492" s="242"/>
      <c r="AN492" s="242"/>
      <c r="AO492" s="242"/>
      <c r="AP492" s="242"/>
      <c r="AQ492" s="242"/>
      <c r="AR492" s="242"/>
      <c r="AS492" s="242"/>
      <c r="AT492" s="242"/>
      <c r="AU492" s="242"/>
      <c r="AV492" s="242"/>
      <c r="AW492" s="242"/>
      <c r="AX492" s="242"/>
      <c r="AY492" s="242"/>
    </row>
    <row r="493" spans="1:51" ht="23.45" customHeight="1">
      <c r="A493" s="1449"/>
      <c r="B493" s="221"/>
      <c r="C493" s="227" t="s">
        <v>618</v>
      </c>
      <c r="D493" s="242"/>
      <c r="E493" s="260" t="s">
        <v>996</v>
      </c>
      <c r="F493" s="227" t="s">
        <v>618</v>
      </c>
      <c r="G493" s="242"/>
      <c r="H493" s="449"/>
      <c r="I493" s="242" t="s">
        <v>618</v>
      </c>
      <c r="J493" s="228"/>
      <c r="K493" s="228">
        <v>11311</v>
      </c>
      <c r="L493" s="228">
        <v>81</v>
      </c>
      <c r="M493" s="228">
        <v>81</v>
      </c>
      <c r="N493" s="228"/>
      <c r="O493" s="228" t="s">
        <v>310</v>
      </c>
      <c r="P493" s="228">
        <v>154.99</v>
      </c>
      <c r="Q493" s="228">
        <v>8</v>
      </c>
      <c r="R493" s="228"/>
      <c r="S493" s="228"/>
      <c r="T493" s="242"/>
      <c r="U493" s="242"/>
      <c r="V493" s="314"/>
      <c r="W493" s="227">
        <v>1996</v>
      </c>
      <c r="X493" s="228"/>
      <c r="Y493" s="242"/>
      <c r="Z493" s="242"/>
      <c r="AA493" s="242"/>
      <c r="AB493" s="242"/>
      <c r="AC493" s="228">
        <v>240</v>
      </c>
      <c r="AD493" s="242"/>
      <c r="AE493" s="242"/>
      <c r="AF493" s="242"/>
      <c r="AG493" s="242"/>
      <c r="AH493" s="242"/>
      <c r="AI493" s="242"/>
      <c r="AJ493" s="242"/>
      <c r="AK493" s="242"/>
      <c r="AL493" s="242"/>
      <c r="AM493" s="242"/>
      <c r="AN493" s="242"/>
      <c r="AO493" s="242"/>
      <c r="AP493" s="242"/>
      <c r="AQ493" s="242"/>
      <c r="AR493" s="242"/>
      <c r="AS493" s="242"/>
      <c r="AT493" s="242"/>
      <c r="AU493" s="242"/>
      <c r="AV493" s="242"/>
      <c r="AW493" s="242"/>
      <c r="AX493" s="242"/>
      <c r="AY493" s="242"/>
    </row>
    <row r="494" spans="1:51" ht="23.45" customHeight="1">
      <c r="A494" s="1449"/>
      <c r="B494" s="221"/>
      <c r="C494" s="227" t="s">
        <v>618</v>
      </c>
      <c r="D494" s="242"/>
      <c r="E494" s="260" t="s">
        <v>997</v>
      </c>
      <c r="F494" s="227" t="s">
        <v>618</v>
      </c>
      <c r="G494" s="242"/>
      <c r="H494" s="449"/>
      <c r="I494" s="242" t="s">
        <v>618</v>
      </c>
      <c r="J494" s="228"/>
      <c r="K494" s="228">
        <v>12548</v>
      </c>
      <c r="L494" s="228">
        <v>173</v>
      </c>
      <c r="M494" s="228">
        <v>331</v>
      </c>
      <c r="N494" s="228"/>
      <c r="O494" s="228" t="s">
        <v>1036</v>
      </c>
      <c r="P494" s="228">
        <v>8620</v>
      </c>
      <c r="Q494" s="228">
        <v>13</v>
      </c>
      <c r="R494" s="228"/>
      <c r="S494" s="228"/>
      <c r="T494" s="242"/>
      <c r="U494" s="242"/>
      <c r="V494" s="314"/>
      <c r="W494" s="227">
        <v>2006</v>
      </c>
      <c r="X494" s="228"/>
      <c r="Y494" s="242"/>
      <c r="Z494" s="242"/>
      <c r="AA494" s="242"/>
      <c r="AB494" s="242"/>
      <c r="AC494" s="228">
        <v>972</v>
      </c>
      <c r="AD494" s="242"/>
      <c r="AE494" s="242"/>
      <c r="AF494" s="242"/>
      <c r="AG494" s="242"/>
      <c r="AH494" s="242"/>
      <c r="AI494" s="242"/>
      <c r="AJ494" s="242"/>
      <c r="AK494" s="242"/>
      <c r="AL494" s="242"/>
      <c r="AM494" s="242"/>
      <c r="AN494" s="242"/>
      <c r="AO494" s="242"/>
      <c r="AP494" s="242"/>
      <c r="AQ494" s="242"/>
      <c r="AR494" s="242"/>
      <c r="AS494" s="242"/>
      <c r="AT494" s="242"/>
      <c r="AU494" s="242"/>
      <c r="AV494" s="242"/>
      <c r="AW494" s="242"/>
      <c r="AX494" s="242"/>
      <c r="AY494" s="242"/>
    </row>
    <row r="495" spans="1:51" ht="23.45" customHeight="1">
      <c r="A495" s="1449"/>
      <c r="B495" s="221"/>
      <c r="C495" s="227" t="s">
        <v>618</v>
      </c>
      <c r="D495" s="242"/>
      <c r="E495" s="260" t="s">
        <v>3805</v>
      </c>
      <c r="F495" s="227" t="s">
        <v>618</v>
      </c>
      <c r="G495" s="242"/>
      <c r="H495" s="449"/>
      <c r="I495" s="242" t="s">
        <v>618</v>
      </c>
      <c r="J495" s="228"/>
      <c r="K495" s="228">
        <v>3700</v>
      </c>
      <c r="L495" s="228"/>
      <c r="M495" s="228"/>
      <c r="N495" s="228"/>
      <c r="O495" s="228" t="s">
        <v>17628</v>
      </c>
      <c r="P495" s="228">
        <v>2900</v>
      </c>
      <c r="Q495" s="228">
        <v>6</v>
      </c>
      <c r="R495" s="228"/>
      <c r="S495" s="228"/>
      <c r="T495" s="242"/>
      <c r="U495" s="242"/>
      <c r="V495" s="314"/>
      <c r="W495" s="227">
        <v>2014</v>
      </c>
      <c r="X495" s="228"/>
      <c r="Y495" s="242"/>
      <c r="Z495" s="242"/>
      <c r="AA495" s="242"/>
      <c r="AB495" s="242"/>
      <c r="AC495" s="228">
        <v>201</v>
      </c>
      <c r="AD495" s="242"/>
      <c r="AE495" s="242"/>
      <c r="AF495" s="242"/>
      <c r="AG495" s="242"/>
      <c r="AH495" s="242"/>
      <c r="AI495" s="242"/>
      <c r="AJ495" s="242"/>
      <c r="AK495" s="242"/>
      <c r="AL495" s="242"/>
      <c r="AM495" s="242"/>
      <c r="AN495" s="242"/>
      <c r="AO495" s="242"/>
      <c r="AP495" s="242"/>
      <c r="AQ495" s="242"/>
      <c r="AR495" s="242"/>
      <c r="AS495" s="242"/>
      <c r="AT495" s="242"/>
      <c r="AU495" s="242"/>
      <c r="AV495" s="242"/>
      <c r="AW495" s="242"/>
      <c r="AX495" s="242"/>
      <c r="AY495" s="242"/>
    </row>
    <row r="496" spans="1:51" ht="23.45" customHeight="1">
      <c r="A496" s="1449"/>
      <c r="B496" s="221"/>
      <c r="C496" s="227" t="s">
        <v>618</v>
      </c>
      <c r="D496" s="242" t="s">
        <v>994</v>
      </c>
      <c r="E496" s="244" t="s">
        <v>12941</v>
      </c>
      <c r="F496" s="227" t="s">
        <v>618</v>
      </c>
      <c r="G496" s="242" t="s">
        <v>88</v>
      </c>
      <c r="H496" s="449" t="s">
        <v>621</v>
      </c>
      <c r="I496" s="227" t="s">
        <v>618</v>
      </c>
      <c r="J496" s="228">
        <v>1</v>
      </c>
      <c r="K496" s="244">
        <v>10037</v>
      </c>
      <c r="L496" s="244">
        <v>859</v>
      </c>
      <c r="M496" s="244">
        <v>940</v>
      </c>
      <c r="N496" s="228" t="s">
        <v>176</v>
      </c>
      <c r="O496" s="241" t="s">
        <v>12685</v>
      </c>
      <c r="P496" s="244">
        <v>1617</v>
      </c>
      <c r="Q496" s="244">
        <v>3</v>
      </c>
      <c r="R496" s="244"/>
      <c r="S496" s="244"/>
      <c r="T496" s="242" t="s">
        <v>178</v>
      </c>
      <c r="U496" s="242" t="s">
        <v>466</v>
      </c>
      <c r="V496" s="314"/>
      <c r="W496" s="241">
        <v>2014</v>
      </c>
      <c r="X496" s="228">
        <v>200</v>
      </c>
      <c r="Y496" s="242"/>
      <c r="Z496" s="242"/>
      <c r="AA496" s="242"/>
      <c r="AB496" s="242"/>
      <c r="AC496" s="244">
        <v>400</v>
      </c>
      <c r="AD496" s="242"/>
      <c r="AE496" s="242"/>
      <c r="AF496" s="242"/>
      <c r="AG496" s="242"/>
      <c r="AH496" s="242">
        <v>8</v>
      </c>
      <c r="AI496" s="242"/>
      <c r="AJ496" s="242">
        <v>40</v>
      </c>
      <c r="AK496" s="242"/>
      <c r="AL496" s="242"/>
      <c r="AM496" s="242"/>
      <c r="AN496" s="242"/>
      <c r="AO496" s="242"/>
      <c r="AP496" s="242"/>
      <c r="AQ496" s="242"/>
      <c r="AR496" s="242"/>
      <c r="AS496" s="242"/>
      <c r="AT496" s="242"/>
      <c r="AU496" s="242"/>
      <c r="AV496" s="242"/>
      <c r="AW496" s="242"/>
      <c r="AX496" s="242"/>
      <c r="AY496" s="242"/>
    </row>
    <row r="497" spans="1:51" ht="23.45" customHeight="1">
      <c r="A497" s="1449"/>
      <c r="B497" s="221"/>
      <c r="C497" s="227" t="s">
        <v>618</v>
      </c>
      <c r="D497" s="242"/>
      <c r="E497" s="244" t="s">
        <v>13825</v>
      </c>
      <c r="F497" s="227" t="s">
        <v>12917</v>
      </c>
      <c r="G497" s="242"/>
      <c r="H497" s="449"/>
      <c r="I497" s="227" t="s">
        <v>12917</v>
      </c>
      <c r="J497" s="228"/>
      <c r="K497" s="244">
        <v>2790</v>
      </c>
      <c r="L497" s="244"/>
      <c r="M497" s="244"/>
      <c r="N497" s="228"/>
      <c r="O497" s="241" t="s">
        <v>1979</v>
      </c>
      <c r="P497" s="244">
        <v>2280</v>
      </c>
      <c r="Q497" s="244">
        <v>3</v>
      </c>
      <c r="R497" s="244"/>
      <c r="S497" s="244"/>
      <c r="T497" s="242"/>
      <c r="U497" s="242"/>
      <c r="V497" s="314"/>
      <c r="W497" s="241">
        <v>2022</v>
      </c>
      <c r="X497" s="228"/>
      <c r="Y497" s="242"/>
      <c r="Z497" s="242"/>
      <c r="AA497" s="242"/>
      <c r="AB497" s="242"/>
      <c r="AC497" s="244">
        <v>500</v>
      </c>
      <c r="AD497" s="242"/>
      <c r="AE497" s="242"/>
      <c r="AF497" s="242"/>
      <c r="AG497" s="242"/>
      <c r="AH497" s="242"/>
      <c r="AI497" s="242"/>
      <c r="AJ497" s="242"/>
      <c r="AK497" s="242"/>
      <c r="AL497" s="242"/>
      <c r="AM497" s="242"/>
      <c r="AN497" s="242"/>
      <c r="AO497" s="242"/>
      <c r="AP497" s="242"/>
      <c r="AQ497" s="242"/>
      <c r="AR497" s="242"/>
      <c r="AS497" s="242"/>
      <c r="AT497" s="242"/>
      <c r="AU497" s="242"/>
      <c r="AV497" s="242"/>
      <c r="AW497" s="242"/>
      <c r="AX497" s="242"/>
      <c r="AY497" s="242"/>
    </row>
    <row r="498" spans="1:51" ht="23.45" customHeight="1">
      <c r="A498" s="1449"/>
      <c r="B498" s="221"/>
      <c r="C498" s="227" t="s">
        <v>12915</v>
      </c>
      <c r="D498" s="242"/>
      <c r="E498" s="244" t="s">
        <v>13827</v>
      </c>
      <c r="F498" s="227" t="s">
        <v>12915</v>
      </c>
      <c r="G498" s="242"/>
      <c r="H498" s="449"/>
      <c r="I498" s="227" t="s">
        <v>12911</v>
      </c>
      <c r="J498" s="228"/>
      <c r="K498" s="244">
        <v>15487</v>
      </c>
      <c r="L498" s="244">
        <v>360</v>
      </c>
      <c r="M498" s="244">
        <v>566</v>
      </c>
      <c r="N498" s="228"/>
      <c r="O498" s="241" t="s">
        <v>12687</v>
      </c>
      <c r="P498" s="244">
        <v>5621</v>
      </c>
      <c r="Q498" s="244">
        <v>10</v>
      </c>
      <c r="R498" s="244"/>
      <c r="S498" s="244"/>
      <c r="T498" s="242"/>
      <c r="U498" s="242"/>
      <c r="V498" s="314"/>
      <c r="W498" s="241">
        <v>2022</v>
      </c>
      <c r="X498" s="228"/>
      <c r="Y498" s="242"/>
      <c r="Z498" s="242"/>
      <c r="AA498" s="242"/>
      <c r="AB498" s="242"/>
      <c r="AC498" s="244">
        <v>5500</v>
      </c>
      <c r="AD498" s="242"/>
      <c r="AE498" s="242"/>
      <c r="AF498" s="242"/>
      <c r="AG498" s="242"/>
      <c r="AH498" s="242"/>
      <c r="AI498" s="242"/>
      <c r="AJ498" s="242"/>
      <c r="AK498" s="242"/>
      <c r="AL498" s="242"/>
      <c r="AM498" s="242"/>
      <c r="AN498" s="242"/>
      <c r="AO498" s="242"/>
      <c r="AP498" s="242"/>
      <c r="AQ498" s="242"/>
      <c r="AR498" s="242"/>
      <c r="AS498" s="242"/>
      <c r="AT498" s="242"/>
      <c r="AU498" s="242"/>
      <c r="AV498" s="242"/>
      <c r="AW498" s="242"/>
      <c r="AX498" s="242"/>
      <c r="AY498" s="242"/>
    </row>
    <row r="499" spans="1:51" ht="23.45" customHeight="1">
      <c r="A499" s="1449"/>
      <c r="B499" s="221"/>
      <c r="C499" s="227" t="s">
        <v>1481</v>
      </c>
      <c r="D499" s="233" t="s">
        <v>995</v>
      </c>
      <c r="E499" s="228" t="s">
        <v>3807</v>
      </c>
      <c r="F499" s="227" t="s">
        <v>1481</v>
      </c>
      <c r="G499" s="233" t="s">
        <v>88</v>
      </c>
      <c r="H499" s="233" t="s">
        <v>621</v>
      </c>
      <c r="I499" s="242" t="s">
        <v>3808</v>
      </c>
      <c r="J499" s="233">
        <v>1</v>
      </c>
      <c r="K499" s="228">
        <v>13312</v>
      </c>
      <c r="L499" s="244">
        <v>66</v>
      </c>
      <c r="M499" s="244">
        <v>121</v>
      </c>
      <c r="N499" s="228" t="s">
        <v>176</v>
      </c>
      <c r="O499" s="242" t="s">
        <v>9105</v>
      </c>
      <c r="P499" s="228">
        <v>13312</v>
      </c>
      <c r="Q499" s="228">
        <v>12</v>
      </c>
      <c r="R499" s="228">
        <v>54</v>
      </c>
      <c r="S499" s="228">
        <v>54</v>
      </c>
      <c r="T499" s="233"/>
      <c r="U499" s="233"/>
      <c r="V499" s="314"/>
      <c r="W499" s="227">
        <v>2008</v>
      </c>
      <c r="X499" s="233">
        <v>240</v>
      </c>
      <c r="Y499" s="233"/>
      <c r="Z499" s="233"/>
      <c r="AA499" s="233"/>
      <c r="AB499" s="233"/>
      <c r="AC499" s="228">
        <v>13</v>
      </c>
      <c r="AD499" s="242"/>
      <c r="AE499" s="242"/>
      <c r="AF499" s="242"/>
      <c r="AG499" s="242"/>
      <c r="AH499" s="242"/>
      <c r="AI499" s="242"/>
      <c r="AJ499" s="242"/>
      <c r="AK499" s="242"/>
      <c r="AL499" s="242"/>
      <c r="AM499" s="242"/>
      <c r="AN499" s="242"/>
      <c r="AO499" s="242"/>
      <c r="AP499" s="242"/>
      <c r="AQ499" s="242"/>
      <c r="AR499" s="242"/>
      <c r="AS499" s="242"/>
      <c r="AT499" s="242"/>
      <c r="AU499" s="242"/>
      <c r="AV499" s="242"/>
      <c r="AW499" s="242"/>
      <c r="AX499" s="242"/>
      <c r="AY499" s="242"/>
    </row>
    <row r="500" spans="1:51" ht="23.45" customHeight="1">
      <c r="A500" s="1449"/>
      <c r="B500" s="221"/>
      <c r="C500" s="241" t="s">
        <v>632</v>
      </c>
      <c r="D500" s="233" t="s">
        <v>22189</v>
      </c>
      <c r="E500" s="244" t="s">
        <v>998</v>
      </c>
      <c r="F500" s="241" t="s">
        <v>632</v>
      </c>
      <c r="G500" s="233"/>
      <c r="H500" s="233"/>
      <c r="I500" s="242" t="s">
        <v>999</v>
      </c>
      <c r="J500" s="233"/>
      <c r="K500" s="244">
        <v>3686</v>
      </c>
      <c r="L500" s="244">
        <v>114</v>
      </c>
      <c r="M500" s="244">
        <v>114</v>
      </c>
      <c r="N500" s="228"/>
      <c r="O500" s="241" t="s">
        <v>1000</v>
      </c>
      <c r="P500" s="244">
        <v>3610</v>
      </c>
      <c r="Q500" s="244">
        <v>5</v>
      </c>
      <c r="R500" s="244"/>
      <c r="S500" s="244">
        <v>240</v>
      </c>
      <c r="T500" s="233"/>
      <c r="U500" s="233"/>
      <c r="V500" s="314"/>
      <c r="W500" s="241">
        <v>1996</v>
      </c>
      <c r="X500" s="233"/>
      <c r="Y500" s="233"/>
      <c r="Z500" s="233"/>
      <c r="AA500" s="233"/>
      <c r="AB500" s="233"/>
      <c r="AC500" s="244">
        <v>147</v>
      </c>
      <c r="AD500" s="242"/>
      <c r="AE500" s="242"/>
      <c r="AF500" s="242"/>
      <c r="AG500" s="242"/>
      <c r="AH500" s="242"/>
      <c r="AI500" s="242"/>
      <c r="AJ500" s="242"/>
      <c r="AK500" s="242"/>
      <c r="AL500" s="242"/>
      <c r="AM500" s="242"/>
      <c r="AN500" s="242"/>
      <c r="AO500" s="242"/>
      <c r="AP500" s="242"/>
      <c r="AQ500" s="242"/>
      <c r="AR500" s="242"/>
      <c r="AS500" s="242"/>
      <c r="AT500" s="242"/>
      <c r="AU500" s="242"/>
      <c r="AV500" s="242"/>
      <c r="AW500" s="242"/>
      <c r="AX500" s="242"/>
      <c r="AY500" s="242"/>
    </row>
    <row r="501" spans="1:51" ht="23.45" customHeight="1">
      <c r="A501" s="1449"/>
      <c r="B501" s="221"/>
      <c r="C501" s="241" t="s">
        <v>9732</v>
      </c>
      <c r="D501" s="233" t="s">
        <v>22190</v>
      </c>
      <c r="E501" s="244" t="s">
        <v>22191</v>
      </c>
      <c r="F501" s="241" t="s">
        <v>9732</v>
      </c>
      <c r="G501" s="233"/>
      <c r="H501" s="233"/>
      <c r="I501" s="242" t="s">
        <v>22192</v>
      </c>
      <c r="J501" s="233">
        <v>1</v>
      </c>
      <c r="K501" s="244">
        <v>8700</v>
      </c>
      <c r="L501" s="244"/>
      <c r="M501" s="244"/>
      <c r="N501" s="228" t="s">
        <v>2056</v>
      </c>
      <c r="O501" s="241" t="s">
        <v>12687</v>
      </c>
      <c r="P501" s="244">
        <v>4536</v>
      </c>
      <c r="Q501" s="244">
        <v>6</v>
      </c>
      <c r="R501" s="244">
        <v>120</v>
      </c>
      <c r="S501" s="244">
        <v>120</v>
      </c>
      <c r="T501" s="233" t="s">
        <v>1983</v>
      </c>
      <c r="U501" s="233" t="s">
        <v>12927</v>
      </c>
      <c r="V501" s="314"/>
      <c r="W501" s="241">
        <v>2024</v>
      </c>
      <c r="X501" s="233">
        <v>1900</v>
      </c>
      <c r="Y501" s="233"/>
      <c r="Z501" s="233"/>
      <c r="AA501" s="233"/>
      <c r="AB501" s="233"/>
      <c r="AC501" s="244">
        <v>1900</v>
      </c>
      <c r="AD501" s="242"/>
      <c r="AE501" s="242"/>
      <c r="AF501" s="242"/>
      <c r="AG501" s="242"/>
      <c r="AH501" s="242">
        <v>8</v>
      </c>
      <c r="AI501" s="242"/>
      <c r="AJ501" s="242"/>
      <c r="AK501" s="242"/>
      <c r="AL501" s="242"/>
      <c r="AM501" s="242"/>
      <c r="AN501" s="242"/>
      <c r="AO501" s="242"/>
      <c r="AP501" s="242"/>
      <c r="AQ501" s="242"/>
      <c r="AR501" s="242"/>
      <c r="AS501" s="242"/>
      <c r="AT501" s="242"/>
      <c r="AU501" s="242"/>
      <c r="AV501" s="242"/>
      <c r="AW501" s="242"/>
      <c r="AX501" s="242"/>
      <c r="AY501" s="242" t="s">
        <v>13826</v>
      </c>
    </row>
    <row r="502" spans="1:51" ht="23.45" customHeight="1">
      <c r="A502" s="1449"/>
      <c r="B502" s="221"/>
      <c r="C502" s="241" t="s">
        <v>634</v>
      </c>
      <c r="D502" s="233"/>
      <c r="E502" s="244" t="s">
        <v>1001</v>
      </c>
      <c r="F502" s="241" t="s">
        <v>634</v>
      </c>
      <c r="G502" s="233"/>
      <c r="H502" s="233"/>
      <c r="I502" s="242" t="s">
        <v>1002</v>
      </c>
      <c r="J502" s="233"/>
      <c r="K502" s="244">
        <v>2871</v>
      </c>
      <c r="L502" s="244">
        <v>60</v>
      </c>
      <c r="M502" s="244">
        <v>60</v>
      </c>
      <c r="N502" s="228"/>
      <c r="O502" s="536" t="s">
        <v>1003</v>
      </c>
      <c r="P502" s="244">
        <v>2812</v>
      </c>
      <c r="Q502" s="244">
        <v>4</v>
      </c>
      <c r="R502" s="244"/>
      <c r="S502" s="244"/>
      <c r="T502" s="233"/>
      <c r="U502" s="233"/>
      <c r="V502" s="314"/>
      <c r="W502" s="241">
        <v>2003</v>
      </c>
      <c r="X502" s="233"/>
      <c r="Y502" s="233"/>
      <c r="Z502" s="233"/>
      <c r="AA502" s="233"/>
      <c r="AB502" s="233"/>
      <c r="AC502" s="244">
        <v>250</v>
      </c>
      <c r="AD502" s="242"/>
      <c r="AE502" s="242"/>
      <c r="AF502" s="242"/>
      <c r="AG502" s="242"/>
      <c r="AH502" s="242"/>
      <c r="AI502" s="242"/>
      <c r="AJ502" s="242"/>
      <c r="AK502" s="242"/>
      <c r="AL502" s="242"/>
      <c r="AM502" s="242"/>
      <c r="AN502" s="242"/>
      <c r="AO502" s="242"/>
      <c r="AP502" s="242"/>
      <c r="AQ502" s="242"/>
      <c r="AR502" s="242"/>
      <c r="AS502" s="242"/>
      <c r="AT502" s="242"/>
      <c r="AU502" s="242"/>
      <c r="AV502" s="242"/>
      <c r="AW502" s="242"/>
      <c r="AX502" s="242"/>
      <c r="AY502" s="242"/>
    </row>
    <row r="503" spans="1:51" ht="23.45" customHeight="1">
      <c r="A503" s="1449"/>
      <c r="B503" s="221"/>
      <c r="C503" s="227" t="s">
        <v>634</v>
      </c>
      <c r="D503" s="242" t="s">
        <v>3806</v>
      </c>
      <c r="E503" s="228" t="s">
        <v>9106</v>
      </c>
      <c r="F503" s="227" t="s">
        <v>634</v>
      </c>
      <c r="G503" s="242" t="s">
        <v>1660</v>
      </c>
      <c r="H503" s="449"/>
      <c r="I503" s="241" t="s">
        <v>634</v>
      </c>
      <c r="J503" s="228">
        <v>1</v>
      </c>
      <c r="K503" s="228">
        <v>2579</v>
      </c>
      <c r="L503" s="228">
        <v>87</v>
      </c>
      <c r="M503" s="228">
        <v>139</v>
      </c>
      <c r="N503" s="242">
        <v>173.6</v>
      </c>
      <c r="O503" s="228" t="s">
        <v>1871</v>
      </c>
      <c r="P503" s="228">
        <v>1269</v>
      </c>
      <c r="Q503" s="228">
        <v>12</v>
      </c>
      <c r="R503" s="228">
        <v>320</v>
      </c>
      <c r="S503" s="228">
        <v>320</v>
      </c>
      <c r="T503" s="242" t="s">
        <v>178</v>
      </c>
      <c r="U503" s="242" t="s">
        <v>466</v>
      </c>
      <c r="V503" s="314"/>
      <c r="W503" s="227">
        <v>2017</v>
      </c>
      <c r="X503" s="228">
        <v>160</v>
      </c>
      <c r="Y503" s="242">
        <v>100</v>
      </c>
      <c r="Z503" s="242"/>
      <c r="AA503" s="242"/>
      <c r="AB503" s="242"/>
      <c r="AC503" s="228">
        <v>189</v>
      </c>
      <c r="AD503" s="228"/>
      <c r="AE503" s="228"/>
      <c r="AF503" s="228"/>
      <c r="AG503" s="228"/>
      <c r="AH503" s="228">
        <v>1</v>
      </c>
      <c r="AI503" s="228"/>
      <c r="AJ503" s="228"/>
      <c r="AK503" s="242"/>
      <c r="AL503" s="242"/>
      <c r="AM503" s="242"/>
      <c r="AN503" s="242"/>
      <c r="AO503" s="242"/>
      <c r="AP503" s="242"/>
      <c r="AQ503" s="242"/>
      <c r="AR503" s="242"/>
      <c r="AS503" s="242"/>
      <c r="AT503" s="242"/>
      <c r="AU503" s="242"/>
      <c r="AV503" s="242"/>
      <c r="AW503" s="242"/>
      <c r="AX503" s="242"/>
      <c r="AY503" s="242"/>
    </row>
    <row r="504" spans="1:51" ht="23.45" customHeight="1">
      <c r="A504" s="1449"/>
      <c r="B504" s="221"/>
      <c r="C504" s="227" t="s">
        <v>642</v>
      </c>
      <c r="D504" s="242" t="s">
        <v>22193</v>
      </c>
      <c r="E504" s="228" t="s">
        <v>12942</v>
      </c>
      <c r="F504" s="227" t="s">
        <v>642</v>
      </c>
      <c r="G504" s="242"/>
      <c r="H504" s="449"/>
      <c r="I504" s="242" t="s">
        <v>12912</v>
      </c>
      <c r="J504" s="228"/>
      <c r="K504" s="228">
        <v>8865</v>
      </c>
      <c r="L504" s="228">
        <v>95</v>
      </c>
      <c r="M504" s="228">
        <v>95</v>
      </c>
      <c r="N504" s="242">
        <v>121</v>
      </c>
      <c r="O504" s="228" t="s">
        <v>310</v>
      </c>
      <c r="P504" s="228">
        <v>3800</v>
      </c>
      <c r="Q504" s="228">
        <v>9</v>
      </c>
      <c r="R504" s="228"/>
      <c r="S504" s="228"/>
      <c r="T504" s="242"/>
      <c r="U504" s="242"/>
      <c r="V504" s="314"/>
      <c r="W504" s="227">
        <v>1993</v>
      </c>
      <c r="X504" s="228"/>
      <c r="Y504" s="242"/>
      <c r="Z504" s="242"/>
      <c r="AA504" s="242"/>
      <c r="AB504" s="242"/>
      <c r="AC504" s="228">
        <v>61</v>
      </c>
      <c r="AD504" s="242">
        <v>13</v>
      </c>
      <c r="AE504" s="242"/>
      <c r="AF504" s="242"/>
      <c r="AG504" s="242"/>
      <c r="AH504" s="242"/>
      <c r="AI504" s="242"/>
      <c r="AJ504" s="242"/>
      <c r="AK504" s="242"/>
      <c r="AL504" s="242"/>
      <c r="AM504" s="242"/>
      <c r="AN504" s="242"/>
      <c r="AO504" s="242"/>
      <c r="AP504" s="242"/>
      <c r="AQ504" s="242"/>
      <c r="AR504" s="242"/>
      <c r="AS504" s="242"/>
      <c r="AT504" s="242"/>
      <c r="AU504" s="242"/>
      <c r="AV504" s="242"/>
      <c r="AW504" s="242"/>
      <c r="AX504" s="242"/>
      <c r="AY504" s="242"/>
    </row>
    <row r="505" spans="1:51" ht="23.45" customHeight="1">
      <c r="A505" s="1449"/>
      <c r="B505" s="221"/>
      <c r="C505" s="227" t="s">
        <v>642</v>
      </c>
      <c r="D505" s="241" t="s">
        <v>22194</v>
      </c>
      <c r="E505" s="228" t="s">
        <v>10593</v>
      </c>
      <c r="F505" s="227" t="s">
        <v>642</v>
      </c>
      <c r="G505" s="241"/>
      <c r="H505" s="241"/>
      <c r="I505" s="242" t="s">
        <v>642</v>
      </c>
      <c r="J505" s="241"/>
      <c r="K505" s="228">
        <v>3870</v>
      </c>
      <c r="L505" s="228">
        <v>21</v>
      </c>
      <c r="M505" s="228">
        <v>21</v>
      </c>
      <c r="N505" s="241"/>
      <c r="O505" s="228" t="s">
        <v>987</v>
      </c>
      <c r="P505" s="228">
        <v>1749</v>
      </c>
      <c r="Q505" s="228">
        <v>3</v>
      </c>
      <c r="R505" s="228"/>
      <c r="S505" s="228"/>
      <c r="T505" s="241"/>
      <c r="U505" s="241"/>
      <c r="V505" s="314"/>
      <c r="W505" s="227">
        <v>2018</v>
      </c>
      <c r="X505" s="241"/>
      <c r="Y505" s="241"/>
      <c r="Z505" s="241"/>
      <c r="AA505" s="241"/>
      <c r="AB505" s="241"/>
      <c r="AC505" s="228">
        <v>320</v>
      </c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2"/>
    </row>
    <row r="506" spans="1:51" ht="23.45" customHeight="1">
      <c r="A506" s="1449"/>
      <c r="B506" s="221"/>
      <c r="C506" s="227" t="s">
        <v>12938</v>
      </c>
      <c r="D506" s="241" t="s">
        <v>22195</v>
      </c>
      <c r="E506" s="228" t="s">
        <v>12943</v>
      </c>
      <c r="F506" s="227" t="s">
        <v>12938</v>
      </c>
      <c r="G506" s="241"/>
      <c r="H506" s="241"/>
      <c r="I506" s="242" t="s">
        <v>12912</v>
      </c>
      <c r="J506" s="241"/>
      <c r="K506" s="228">
        <v>25440</v>
      </c>
      <c r="L506" s="228"/>
      <c r="M506" s="228"/>
      <c r="N506" s="241"/>
      <c r="O506" s="228" t="s">
        <v>12687</v>
      </c>
      <c r="P506" s="228">
        <v>1555</v>
      </c>
      <c r="Q506" s="228">
        <v>2</v>
      </c>
      <c r="R506" s="228"/>
      <c r="S506" s="228"/>
      <c r="T506" s="241"/>
      <c r="U506" s="241"/>
      <c r="V506" s="314"/>
      <c r="W506" s="227">
        <v>2015</v>
      </c>
      <c r="X506" s="241"/>
      <c r="Y506" s="241"/>
      <c r="Z506" s="241"/>
      <c r="AA506" s="241"/>
      <c r="AB506" s="241"/>
      <c r="AC506" s="228">
        <v>4033</v>
      </c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2"/>
    </row>
    <row r="507" spans="1:51" ht="23.45" customHeight="1">
      <c r="A507" s="1449"/>
      <c r="B507" s="221"/>
      <c r="C507" s="227" t="s">
        <v>645</v>
      </c>
      <c r="D507" s="242" t="s">
        <v>22196</v>
      </c>
      <c r="E507" s="228" t="s">
        <v>1006</v>
      </c>
      <c r="F507" s="227" t="s">
        <v>645</v>
      </c>
      <c r="G507" s="242"/>
      <c r="H507" s="449"/>
      <c r="I507" s="242" t="s">
        <v>1007</v>
      </c>
      <c r="J507" s="228"/>
      <c r="K507" s="228">
        <v>6000</v>
      </c>
      <c r="L507" s="228">
        <v>148</v>
      </c>
      <c r="M507" s="228">
        <v>153</v>
      </c>
      <c r="N507" s="228"/>
      <c r="O507" s="228" t="s">
        <v>3809</v>
      </c>
      <c r="P507" s="228">
        <v>1800</v>
      </c>
      <c r="Q507" s="228">
        <v>7</v>
      </c>
      <c r="R507" s="228">
        <v>200</v>
      </c>
      <c r="S507" s="228">
        <v>500</v>
      </c>
      <c r="T507" s="228"/>
      <c r="U507" s="228"/>
      <c r="V507" s="314"/>
      <c r="W507" s="227">
        <v>1986</v>
      </c>
      <c r="X507" s="228"/>
      <c r="Y507" s="228"/>
      <c r="Z507" s="228"/>
      <c r="AA507" s="228"/>
      <c r="AB507" s="228"/>
      <c r="AC507" s="228">
        <v>933</v>
      </c>
      <c r="AD507" s="242"/>
      <c r="AE507" s="242"/>
      <c r="AF507" s="242"/>
      <c r="AG507" s="242"/>
      <c r="AH507" s="228"/>
      <c r="AI507" s="228"/>
      <c r="AJ507" s="242"/>
      <c r="AK507" s="242"/>
      <c r="AL507" s="242"/>
      <c r="AM507" s="242"/>
      <c r="AN507" s="242"/>
      <c r="AO507" s="242"/>
      <c r="AP507" s="242"/>
      <c r="AQ507" s="242"/>
      <c r="AR507" s="242"/>
      <c r="AS507" s="242"/>
      <c r="AT507" s="242"/>
      <c r="AU507" s="242"/>
      <c r="AV507" s="242"/>
      <c r="AW507" s="242"/>
      <c r="AX507" s="242"/>
      <c r="AY507" s="242"/>
    </row>
    <row r="508" spans="1:51" ht="23.45" customHeight="1">
      <c r="A508" s="1449"/>
      <c r="B508" s="221"/>
      <c r="C508" s="227" t="s">
        <v>645</v>
      </c>
      <c r="D508" s="242" t="s">
        <v>22197</v>
      </c>
      <c r="E508" s="228" t="s">
        <v>1008</v>
      </c>
      <c r="F508" s="227" t="s">
        <v>645</v>
      </c>
      <c r="G508" s="242" t="s">
        <v>1004</v>
      </c>
      <c r="H508" s="449"/>
      <c r="I508" s="242" t="s">
        <v>645</v>
      </c>
      <c r="J508" s="228">
        <v>4</v>
      </c>
      <c r="K508" s="228">
        <v>2000</v>
      </c>
      <c r="L508" s="228">
        <v>56</v>
      </c>
      <c r="M508" s="228">
        <v>56</v>
      </c>
      <c r="N508" s="228" t="s">
        <v>176</v>
      </c>
      <c r="O508" s="228" t="s">
        <v>22198</v>
      </c>
      <c r="P508" s="228">
        <v>1600</v>
      </c>
      <c r="Q508" s="228">
        <v>2</v>
      </c>
      <c r="R508" s="228"/>
      <c r="S508" s="228">
        <v>100</v>
      </c>
      <c r="T508" s="228"/>
      <c r="U508" s="228" t="s">
        <v>1005</v>
      </c>
      <c r="V508" s="314"/>
      <c r="W508" s="227">
        <v>2005</v>
      </c>
      <c r="X508" s="228">
        <v>21</v>
      </c>
      <c r="Y508" s="228">
        <v>20</v>
      </c>
      <c r="Z508" s="228">
        <v>20</v>
      </c>
      <c r="AA508" s="228"/>
      <c r="AB508" s="228"/>
      <c r="AC508" s="228">
        <v>186</v>
      </c>
      <c r="AD508" s="228"/>
      <c r="AE508" s="242"/>
      <c r="AF508" s="242"/>
      <c r="AG508" s="242"/>
      <c r="AH508" s="242">
        <v>2</v>
      </c>
      <c r="AI508" s="228"/>
      <c r="AJ508" s="228"/>
      <c r="AK508" s="242"/>
      <c r="AL508" s="242"/>
      <c r="AM508" s="242"/>
      <c r="AN508" s="242"/>
      <c r="AO508" s="242"/>
      <c r="AP508" s="242"/>
      <c r="AQ508" s="242"/>
      <c r="AR508" s="242"/>
      <c r="AS508" s="242"/>
      <c r="AT508" s="242"/>
      <c r="AU508" s="242"/>
      <c r="AV508" s="242"/>
      <c r="AW508" s="242"/>
      <c r="AX508" s="242"/>
      <c r="AY508" s="242"/>
    </row>
    <row r="509" spans="1:51" ht="23.45" customHeight="1">
      <c r="A509" s="1449"/>
      <c r="B509" s="221"/>
      <c r="C509" s="227" t="s">
        <v>645</v>
      </c>
      <c r="D509" s="242" t="s">
        <v>22199</v>
      </c>
      <c r="E509" s="228" t="s">
        <v>3810</v>
      </c>
      <c r="F509" s="227" t="s">
        <v>645</v>
      </c>
      <c r="G509" s="242" t="s">
        <v>1004</v>
      </c>
      <c r="H509" s="449"/>
      <c r="I509" s="242" t="s">
        <v>3811</v>
      </c>
      <c r="J509" s="228">
        <v>4</v>
      </c>
      <c r="K509" s="228">
        <v>2654</v>
      </c>
      <c r="L509" s="537"/>
      <c r="M509" s="537"/>
      <c r="N509" s="228" t="s">
        <v>176</v>
      </c>
      <c r="O509" s="228" t="s">
        <v>1871</v>
      </c>
      <c r="P509" s="537">
        <v>2654</v>
      </c>
      <c r="Q509" s="537">
        <v>4</v>
      </c>
      <c r="R509" s="537"/>
      <c r="S509" s="537">
        <v>200</v>
      </c>
      <c r="T509" s="228"/>
      <c r="U509" s="228" t="s">
        <v>1005</v>
      </c>
      <c r="V509" s="314"/>
      <c r="W509" s="538">
        <v>2014</v>
      </c>
      <c r="X509" s="228">
        <v>21</v>
      </c>
      <c r="Y509" s="228">
        <v>20</v>
      </c>
      <c r="Z509" s="228">
        <v>20</v>
      </c>
      <c r="AA509" s="228"/>
      <c r="AB509" s="228"/>
      <c r="AC509" s="537">
        <v>2000</v>
      </c>
      <c r="AD509" s="228"/>
      <c r="AE509" s="242"/>
      <c r="AF509" s="242"/>
      <c r="AG509" s="242"/>
      <c r="AH509" s="242">
        <v>2</v>
      </c>
      <c r="AI509" s="228"/>
      <c r="AJ509" s="228"/>
      <c r="AK509" s="242"/>
      <c r="AL509" s="242"/>
      <c r="AM509" s="242"/>
      <c r="AN509" s="242"/>
      <c r="AO509" s="242"/>
      <c r="AP509" s="242"/>
      <c r="AQ509" s="242"/>
      <c r="AR509" s="242"/>
      <c r="AS509" s="242"/>
      <c r="AT509" s="242"/>
      <c r="AU509" s="242"/>
      <c r="AV509" s="242"/>
      <c r="AW509" s="242"/>
      <c r="AX509" s="242"/>
      <c r="AY509" s="242"/>
    </row>
    <row r="510" spans="1:51" ht="23.45" customHeight="1">
      <c r="A510" s="1449"/>
      <c r="B510" s="221"/>
      <c r="C510" s="227" t="s">
        <v>12939</v>
      </c>
      <c r="D510" s="242" t="s">
        <v>22200</v>
      </c>
      <c r="E510" s="228" t="s">
        <v>12944</v>
      </c>
      <c r="F510" s="227" t="s">
        <v>12939</v>
      </c>
      <c r="G510" s="242"/>
      <c r="H510" s="449"/>
      <c r="I510" s="242" t="s">
        <v>12948</v>
      </c>
      <c r="J510" s="228">
        <v>1</v>
      </c>
      <c r="K510" s="539">
        <v>33332</v>
      </c>
      <c r="L510" s="228">
        <v>78</v>
      </c>
      <c r="M510" s="540">
        <v>78</v>
      </c>
      <c r="N510" s="228" t="s">
        <v>176</v>
      </c>
      <c r="O510" s="228" t="s">
        <v>147</v>
      </c>
      <c r="P510" s="228">
        <v>1767</v>
      </c>
      <c r="Q510" s="228">
        <v>3</v>
      </c>
      <c r="R510" s="228"/>
      <c r="S510" s="228">
        <v>150</v>
      </c>
      <c r="T510" s="228" t="s">
        <v>178</v>
      </c>
      <c r="U510" s="228" t="s">
        <v>466</v>
      </c>
      <c r="V510" s="314"/>
      <c r="W510" s="227">
        <v>2021</v>
      </c>
      <c r="X510" s="228">
        <v>330</v>
      </c>
      <c r="Y510" s="228">
        <v>330</v>
      </c>
      <c r="Z510" s="228">
        <v>273</v>
      </c>
      <c r="AA510" s="228"/>
      <c r="AB510" s="228"/>
      <c r="AC510" s="228"/>
      <c r="AD510" s="228"/>
      <c r="AE510" s="242"/>
      <c r="AF510" s="242"/>
      <c r="AG510" s="242"/>
      <c r="AH510" s="242"/>
      <c r="AI510" s="228"/>
      <c r="AJ510" s="228"/>
      <c r="AK510" s="242"/>
      <c r="AL510" s="242"/>
      <c r="AM510" s="242"/>
      <c r="AN510" s="242"/>
      <c r="AO510" s="242"/>
      <c r="AP510" s="242"/>
      <c r="AQ510" s="242"/>
      <c r="AR510" s="242"/>
      <c r="AS510" s="242"/>
      <c r="AT510" s="242"/>
      <c r="AU510" s="242"/>
      <c r="AV510" s="242"/>
      <c r="AW510" s="242"/>
      <c r="AX510" s="242"/>
      <c r="AY510" s="242"/>
    </row>
    <row r="511" spans="1:51" ht="23.45" customHeight="1">
      <c r="A511" s="1449"/>
      <c r="B511" s="221"/>
      <c r="C511" s="227" t="s">
        <v>331</v>
      </c>
      <c r="D511" s="242"/>
      <c r="E511" s="228" t="s">
        <v>3812</v>
      </c>
      <c r="F511" s="227" t="s">
        <v>331</v>
      </c>
      <c r="G511" s="242"/>
      <c r="H511" s="449"/>
      <c r="I511" s="242" t="s">
        <v>1010</v>
      </c>
      <c r="J511" s="228">
        <v>1</v>
      </c>
      <c r="K511" s="228">
        <v>11465</v>
      </c>
      <c r="L511" s="228">
        <v>369</v>
      </c>
      <c r="M511" s="228">
        <v>357</v>
      </c>
      <c r="N511" s="228" t="s">
        <v>176</v>
      </c>
      <c r="O511" s="228" t="s">
        <v>3813</v>
      </c>
      <c r="P511" s="228">
        <v>10344</v>
      </c>
      <c r="Q511" s="228">
        <v>15</v>
      </c>
      <c r="R511" s="228">
        <v>720</v>
      </c>
      <c r="S511" s="228">
        <v>720</v>
      </c>
      <c r="T511" s="228" t="s">
        <v>178</v>
      </c>
      <c r="U511" s="228" t="s">
        <v>466</v>
      </c>
      <c r="V511" s="314"/>
      <c r="W511" s="227">
        <v>2021</v>
      </c>
      <c r="X511" s="228">
        <v>330</v>
      </c>
      <c r="Y511" s="228">
        <v>330</v>
      </c>
      <c r="Z511" s="228">
        <v>273</v>
      </c>
      <c r="AA511" s="228"/>
      <c r="AB511" s="228"/>
      <c r="AC511" s="228">
        <v>1708</v>
      </c>
      <c r="AD511" s="242"/>
      <c r="AE511" s="242"/>
      <c r="AF511" s="242"/>
      <c r="AG511" s="242"/>
      <c r="AH511" s="228"/>
      <c r="AI511" s="228"/>
      <c r="AJ511" s="242"/>
      <c r="AK511" s="242"/>
      <c r="AL511" s="242"/>
      <c r="AM511" s="242"/>
      <c r="AN511" s="242"/>
      <c r="AO511" s="242"/>
      <c r="AP511" s="242"/>
      <c r="AQ511" s="242"/>
      <c r="AR511" s="242"/>
      <c r="AS511" s="242"/>
      <c r="AT511" s="242"/>
      <c r="AU511" s="242"/>
      <c r="AV511" s="242"/>
      <c r="AW511" s="242"/>
      <c r="AX511" s="242"/>
      <c r="AY511" s="242"/>
    </row>
    <row r="512" spans="1:51" ht="23.45" customHeight="1">
      <c r="A512" s="1449"/>
      <c r="B512" s="221"/>
      <c r="C512" s="227" t="s">
        <v>331</v>
      </c>
      <c r="D512" s="242"/>
      <c r="E512" s="228" t="s">
        <v>3814</v>
      </c>
      <c r="F512" s="227" t="s">
        <v>331</v>
      </c>
      <c r="G512" s="242"/>
      <c r="H512" s="449"/>
      <c r="I512" s="242" t="s">
        <v>3815</v>
      </c>
      <c r="J512" s="228"/>
      <c r="K512" s="228">
        <v>1188</v>
      </c>
      <c r="L512" s="228" t="s">
        <v>389</v>
      </c>
      <c r="M512" s="228" t="s">
        <v>389</v>
      </c>
      <c r="N512" s="537"/>
      <c r="O512" s="228" t="s">
        <v>3816</v>
      </c>
      <c r="P512" s="228">
        <v>1188</v>
      </c>
      <c r="Q512" s="228">
        <v>2</v>
      </c>
      <c r="R512" s="228"/>
      <c r="S512" s="228">
        <v>50</v>
      </c>
      <c r="T512" s="537"/>
      <c r="U512" s="537"/>
      <c r="V512" s="314"/>
      <c r="W512" s="227">
        <v>2010</v>
      </c>
      <c r="X512" s="537"/>
      <c r="Y512" s="537"/>
      <c r="Z512" s="537"/>
      <c r="AA512" s="537"/>
      <c r="AB512" s="537"/>
      <c r="AC512" s="228">
        <v>120</v>
      </c>
      <c r="AD512" s="541"/>
      <c r="AE512" s="541"/>
      <c r="AF512" s="541"/>
      <c r="AG512" s="541"/>
      <c r="AH512" s="537"/>
      <c r="AI512" s="537"/>
      <c r="AJ512" s="541"/>
      <c r="AK512" s="541"/>
      <c r="AL512" s="541"/>
      <c r="AM512" s="541"/>
      <c r="AN512" s="541"/>
      <c r="AO512" s="541"/>
      <c r="AP512" s="541"/>
      <c r="AQ512" s="541"/>
      <c r="AR512" s="541"/>
      <c r="AS512" s="541"/>
      <c r="AT512" s="541"/>
      <c r="AU512" s="541"/>
      <c r="AV512" s="541"/>
      <c r="AW512" s="541"/>
      <c r="AX512" s="541"/>
      <c r="AY512" s="541"/>
    </row>
    <row r="513" spans="1:51" ht="23.45" customHeight="1">
      <c r="A513" s="1449"/>
      <c r="B513" s="221"/>
      <c r="C513" s="227" t="s">
        <v>331</v>
      </c>
      <c r="D513" s="242" t="s">
        <v>1009</v>
      </c>
      <c r="E513" s="228" t="s">
        <v>1014</v>
      </c>
      <c r="F513" s="227" t="s">
        <v>331</v>
      </c>
      <c r="G513" s="242"/>
      <c r="H513" s="449"/>
      <c r="I513" s="242" t="s">
        <v>3817</v>
      </c>
      <c r="J513" s="228"/>
      <c r="K513" s="228">
        <v>1369</v>
      </c>
      <c r="L513" s="228">
        <v>55</v>
      </c>
      <c r="M513" s="228">
        <v>55</v>
      </c>
      <c r="N513" s="228" t="s">
        <v>176</v>
      </c>
      <c r="O513" s="228" t="s">
        <v>3818</v>
      </c>
      <c r="P513" s="228">
        <v>1369</v>
      </c>
      <c r="Q513" s="228">
        <v>2</v>
      </c>
      <c r="R513" s="228"/>
      <c r="S513" s="228">
        <v>50</v>
      </c>
      <c r="T513" s="228" t="s">
        <v>178</v>
      </c>
      <c r="U513" s="228" t="s">
        <v>466</v>
      </c>
      <c r="V513" s="314"/>
      <c r="W513" s="227">
        <v>2010</v>
      </c>
      <c r="X513" s="228" t="s">
        <v>1011</v>
      </c>
      <c r="Y513" s="228"/>
      <c r="Z513" s="228"/>
      <c r="AA513" s="228"/>
      <c r="AB513" s="228"/>
      <c r="AC513" s="228">
        <v>120</v>
      </c>
      <c r="AD513" s="242"/>
      <c r="AE513" s="242"/>
      <c r="AF513" s="242"/>
      <c r="AG513" s="242"/>
      <c r="AH513" s="228">
        <v>8</v>
      </c>
      <c r="AI513" s="228" t="s">
        <v>1012</v>
      </c>
      <c r="AJ513" s="242" t="s">
        <v>1013</v>
      </c>
      <c r="AK513" s="242"/>
      <c r="AL513" s="242"/>
      <c r="AM513" s="242"/>
      <c r="AN513" s="242"/>
      <c r="AO513" s="242"/>
      <c r="AP513" s="242"/>
      <c r="AQ513" s="242"/>
      <c r="AR513" s="242"/>
      <c r="AS513" s="242"/>
      <c r="AT513" s="242"/>
      <c r="AU513" s="242"/>
      <c r="AV513" s="242"/>
      <c r="AW513" s="242"/>
      <c r="AX513" s="242"/>
      <c r="AY513" s="242"/>
    </row>
    <row r="514" spans="1:51" ht="23.45" customHeight="1">
      <c r="A514" s="1449"/>
      <c r="B514" s="221"/>
      <c r="C514" s="227" t="s">
        <v>331</v>
      </c>
      <c r="D514" s="242" t="s">
        <v>474</v>
      </c>
      <c r="E514" s="228" t="s">
        <v>1015</v>
      </c>
      <c r="F514" s="227" t="s">
        <v>331</v>
      </c>
      <c r="G514" s="242"/>
      <c r="H514" s="449"/>
      <c r="I514" s="242" t="s">
        <v>3819</v>
      </c>
      <c r="J514" s="228"/>
      <c r="K514" s="537">
        <v>262</v>
      </c>
      <c r="L514" s="228"/>
      <c r="M514" s="228"/>
      <c r="N514" s="228"/>
      <c r="O514" s="228" t="s">
        <v>3820</v>
      </c>
      <c r="P514" s="228">
        <v>262</v>
      </c>
      <c r="Q514" s="228">
        <v>1</v>
      </c>
      <c r="R514" s="228">
        <v>60</v>
      </c>
      <c r="S514" s="228">
        <v>60</v>
      </c>
      <c r="T514" s="228"/>
      <c r="U514" s="228"/>
      <c r="V514" s="314"/>
      <c r="W514" s="227">
        <v>2005</v>
      </c>
      <c r="X514" s="228"/>
      <c r="Y514" s="228"/>
      <c r="Z514" s="228"/>
      <c r="AA514" s="228"/>
      <c r="AB514" s="228"/>
      <c r="AC514" s="228">
        <v>50</v>
      </c>
      <c r="AD514" s="242"/>
      <c r="AE514" s="242"/>
      <c r="AF514" s="242"/>
      <c r="AG514" s="242"/>
      <c r="AH514" s="228"/>
      <c r="AI514" s="228"/>
      <c r="AJ514" s="242"/>
      <c r="AK514" s="242"/>
      <c r="AL514" s="242"/>
      <c r="AM514" s="242"/>
      <c r="AN514" s="242"/>
      <c r="AO514" s="242"/>
      <c r="AP514" s="242"/>
      <c r="AQ514" s="242"/>
      <c r="AR514" s="242"/>
      <c r="AS514" s="242"/>
      <c r="AT514" s="242"/>
      <c r="AU514" s="242"/>
      <c r="AV514" s="242"/>
      <c r="AW514" s="242"/>
      <c r="AX514" s="242"/>
      <c r="AY514" s="242"/>
    </row>
    <row r="515" spans="1:51" ht="23.45" customHeight="1">
      <c r="A515" s="1449"/>
      <c r="B515" s="221"/>
      <c r="C515" s="227" t="s">
        <v>331</v>
      </c>
      <c r="D515" s="242" t="s">
        <v>475</v>
      </c>
      <c r="E515" s="228" t="s">
        <v>1015</v>
      </c>
      <c r="F515" s="227" t="s">
        <v>331</v>
      </c>
      <c r="G515" s="242"/>
      <c r="H515" s="449"/>
      <c r="I515" s="242" t="s">
        <v>3819</v>
      </c>
      <c r="J515" s="228"/>
      <c r="K515" s="228">
        <v>524</v>
      </c>
      <c r="L515" s="228"/>
      <c r="M515" s="228"/>
      <c r="N515" s="228"/>
      <c r="O515" s="228" t="s">
        <v>341</v>
      </c>
      <c r="P515" s="228">
        <v>524</v>
      </c>
      <c r="Q515" s="228">
        <v>2</v>
      </c>
      <c r="R515" s="228">
        <v>60</v>
      </c>
      <c r="S515" s="228">
        <v>60</v>
      </c>
      <c r="T515" s="228"/>
      <c r="U515" s="228"/>
      <c r="V515" s="314"/>
      <c r="W515" s="227">
        <v>2012</v>
      </c>
      <c r="X515" s="228"/>
      <c r="Y515" s="228"/>
      <c r="Z515" s="228"/>
      <c r="AA515" s="228"/>
      <c r="AB515" s="228"/>
      <c r="AC515" s="228">
        <v>82</v>
      </c>
      <c r="AD515" s="242"/>
      <c r="AE515" s="242"/>
      <c r="AF515" s="242"/>
      <c r="AG515" s="242"/>
      <c r="AH515" s="228"/>
      <c r="AI515" s="228"/>
      <c r="AJ515" s="242"/>
      <c r="AK515" s="242"/>
      <c r="AL515" s="242"/>
      <c r="AM515" s="242"/>
      <c r="AN515" s="242"/>
      <c r="AO515" s="242"/>
      <c r="AP515" s="242"/>
      <c r="AQ515" s="242"/>
      <c r="AR515" s="242"/>
      <c r="AS515" s="242"/>
      <c r="AT515" s="242"/>
      <c r="AU515" s="242"/>
      <c r="AV515" s="242"/>
      <c r="AW515" s="242"/>
      <c r="AX515" s="242"/>
      <c r="AY515" s="242"/>
    </row>
    <row r="516" spans="1:51" ht="23.45" customHeight="1">
      <c r="A516" s="1449"/>
      <c r="B516" s="221"/>
      <c r="C516" s="227" t="s">
        <v>331</v>
      </c>
      <c r="D516" s="242"/>
      <c r="E516" s="228" t="s">
        <v>3821</v>
      </c>
      <c r="F516" s="227" t="s">
        <v>331</v>
      </c>
      <c r="G516" s="242"/>
      <c r="H516" s="449"/>
      <c r="I516" s="242" t="s">
        <v>3822</v>
      </c>
      <c r="J516" s="228"/>
      <c r="K516" s="228">
        <v>1700</v>
      </c>
      <c r="L516" s="228"/>
      <c r="M516" s="228"/>
      <c r="N516" s="228"/>
      <c r="O516" s="228" t="s">
        <v>3816</v>
      </c>
      <c r="P516" s="228">
        <v>1600</v>
      </c>
      <c r="Q516" s="228">
        <v>2</v>
      </c>
      <c r="R516" s="228"/>
      <c r="S516" s="228">
        <v>30</v>
      </c>
      <c r="T516" s="228"/>
      <c r="U516" s="228"/>
      <c r="V516" s="314"/>
      <c r="W516" s="227">
        <v>2013</v>
      </c>
      <c r="X516" s="228"/>
      <c r="Y516" s="228"/>
      <c r="Z516" s="228"/>
      <c r="AA516" s="228"/>
      <c r="AB516" s="228"/>
      <c r="AC516" s="228">
        <v>300</v>
      </c>
      <c r="AD516" s="242"/>
      <c r="AE516" s="242"/>
      <c r="AF516" s="242"/>
      <c r="AG516" s="242"/>
      <c r="AH516" s="228"/>
      <c r="AI516" s="228"/>
      <c r="AJ516" s="242"/>
      <c r="AK516" s="242"/>
      <c r="AL516" s="242"/>
      <c r="AM516" s="242"/>
      <c r="AN516" s="242"/>
      <c r="AO516" s="242"/>
      <c r="AP516" s="242"/>
      <c r="AQ516" s="242"/>
      <c r="AR516" s="242"/>
      <c r="AS516" s="242"/>
      <c r="AT516" s="242"/>
      <c r="AU516" s="242"/>
      <c r="AV516" s="242"/>
      <c r="AW516" s="242"/>
      <c r="AX516" s="242"/>
      <c r="AY516" s="242"/>
    </row>
    <row r="517" spans="1:51" ht="23.45" customHeight="1">
      <c r="A517" s="1449"/>
      <c r="B517" s="221"/>
      <c r="C517" s="227" t="s">
        <v>331</v>
      </c>
      <c r="D517" s="242"/>
      <c r="E517" s="228" t="s">
        <v>3823</v>
      </c>
      <c r="F517" s="227" t="s">
        <v>331</v>
      </c>
      <c r="G517" s="242"/>
      <c r="H517" s="449"/>
      <c r="I517" s="242" t="s">
        <v>331</v>
      </c>
      <c r="J517" s="228"/>
      <c r="K517" s="228">
        <v>3600</v>
      </c>
      <c r="L517" s="228"/>
      <c r="M517" s="228"/>
      <c r="N517" s="228"/>
      <c r="O517" s="228" t="s">
        <v>3816</v>
      </c>
      <c r="P517" s="228">
        <v>1600</v>
      </c>
      <c r="Q517" s="228">
        <v>2</v>
      </c>
      <c r="R517" s="228"/>
      <c r="S517" s="228">
        <v>30</v>
      </c>
      <c r="T517" s="228"/>
      <c r="U517" s="228"/>
      <c r="V517" s="314"/>
      <c r="W517" s="227">
        <v>2013</v>
      </c>
      <c r="X517" s="228"/>
      <c r="Y517" s="228"/>
      <c r="Z517" s="228"/>
      <c r="AA517" s="228"/>
      <c r="AB517" s="228"/>
      <c r="AC517" s="228">
        <v>150</v>
      </c>
      <c r="AD517" s="242"/>
      <c r="AE517" s="242"/>
      <c r="AF517" s="242"/>
      <c r="AG517" s="242"/>
      <c r="AH517" s="228"/>
      <c r="AI517" s="228"/>
      <c r="AJ517" s="242"/>
      <c r="AK517" s="242"/>
      <c r="AL517" s="242"/>
      <c r="AM517" s="242"/>
      <c r="AN517" s="242"/>
      <c r="AO517" s="242"/>
      <c r="AP517" s="242"/>
      <c r="AQ517" s="242"/>
      <c r="AR517" s="242"/>
      <c r="AS517" s="242"/>
      <c r="AT517" s="242"/>
      <c r="AU517" s="242"/>
      <c r="AV517" s="242"/>
      <c r="AW517" s="242"/>
      <c r="AX517" s="242"/>
      <c r="AY517" s="242"/>
    </row>
    <row r="518" spans="1:51" ht="23.45" customHeight="1">
      <c r="A518" s="1449"/>
      <c r="B518" s="221"/>
      <c r="C518" s="227" t="s">
        <v>649</v>
      </c>
      <c r="D518" s="242"/>
      <c r="E518" s="228" t="s">
        <v>1016</v>
      </c>
      <c r="F518" s="227" t="s">
        <v>649</v>
      </c>
      <c r="G518" s="242"/>
      <c r="H518" s="449"/>
      <c r="I518" s="242" t="s">
        <v>3824</v>
      </c>
      <c r="J518" s="228"/>
      <c r="K518" s="228">
        <v>10803</v>
      </c>
      <c r="L518" s="228">
        <v>554</v>
      </c>
      <c r="M518" s="228">
        <v>723</v>
      </c>
      <c r="N518" s="228"/>
      <c r="O518" s="228" t="s">
        <v>290</v>
      </c>
      <c r="P518" s="228">
        <v>5460</v>
      </c>
      <c r="Q518" s="228">
        <v>8</v>
      </c>
      <c r="R518" s="228"/>
      <c r="S518" s="228"/>
      <c r="T518" s="228"/>
      <c r="U518" s="228"/>
      <c r="V518" s="314"/>
      <c r="W518" s="227">
        <v>2005</v>
      </c>
      <c r="X518" s="228"/>
      <c r="Y518" s="228"/>
      <c r="Z518" s="228"/>
      <c r="AA518" s="228"/>
      <c r="AB518" s="228"/>
      <c r="AC518" s="228">
        <v>950</v>
      </c>
      <c r="AD518" s="242"/>
      <c r="AE518" s="242"/>
      <c r="AF518" s="242"/>
      <c r="AG518" s="242"/>
      <c r="AH518" s="228"/>
      <c r="AI518" s="228"/>
      <c r="AJ518" s="242"/>
      <c r="AK518" s="242"/>
      <c r="AL518" s="242"/>
      <c r="AM518" s="242"/>
      <c r="AN518" s="242"/>
      <c r="AO518" s="242"/>
      <c r="AP518" s="242"/>
      <c r="AQ518" s="242"/>
      <c r="AR518" s="242"/>
      <c r="AS518" s="242"/>
      <c r="AT518" s="242"/>
      <c r="AU518" s="242"/>
      <c r="AV518" s="242"/>
      <c r="AW518" s="242"/>
      <c r="AX518" s="242"/>
      <c r="AY518" s="242"/>
    </row>
    <row r="519" spans="1:51" ht="23.45" customHeight="1">
      <c r="A519" s="1449"/>
      <c r="B519" s="221"/>
      <c r="C519" s="227" t="s">
        <v>649</v>
      </c>
      <c r="D519" s="242"/>
      <c r="E519" s="228" t="s">
        <v>10594</v>
      </c>
      <c r="F519" s="227" t="s">
        <v>649</v>
      </c>
      <c r="G519" s="242"/>
      <c r="H519" s="449"/>
      <c r="I519" s="242" t="s">
        <v>649</v>
      </c>
      <c r="J519" s="228"/>
      <c r="K519" s="228">
        <v>9737</v>
      </c>
      <c r="L519" s="228">
        <v>4</v>
      </c>
      <c r="M519" s="228">
        <v>4</v>
      </c>
      <c r="N519" s="242"/>
      <c r="O519" s="228" t="s">
        <v>290</v>
      </c>
      <c r="P519" s="228">
        <v>2350</v>
      </c>
      <c r="Q519" s="228">
        <v>3</v>
      </c>
      <c r="R519" s="228"/>
      <c r="S519" s="228"/>
      <c r="T519" s="242"/>
      <c r="U519" s="242"/>
      <c r="V519" s="314"/>
      <c r="W519" s="227">
        <v>2018</v>
      </c>
      <c r="X519" s="228"/>
      <c r="Y519" s="242"/>
      <c r="Z519" s="242"/>
      <c r="AA519" s="242"/>
      <c r="AB519" s="242"/>
      <c r="AC519" s="228">
        <v>450</v>
      </c>
      <c r="AD519" s="228"/>
      <c r="AE519" s="228"/>
      <c r="AF519" s="228"/>
      <c r="AG519" s="228"/>
      <c r="AH519" s="228"/>
      <c r="AI519" s="228"/>
      <c r="AJ519" s="228"/>
      <c r="AK519" s="242"/>
      <c r="AL519" s="242"/>
      <c r="AM519" s="242"/>
      <c r="AN519" s="242"/>
      <c r="AO519" s="242"/>
      <c r="AP519" s="242"/>
      <c r="AQ519" s="242"/>
      <c r="AR519" s="242"/>
      <c r="AS519" s="242"/>
      <c r="AT519" s="242"/>
      <c r="AU519" s="242"/>
      <c r="AV519" s="242"/>
      <c r="AW519" s="242"/>
      <c r="AX519" s="242"/>
      <c r="AY519" s="242"/>
    </row>
    <row r="520" spans="1:51" s="1452" customFormat="1" ht="23.45" customHeight="1">
      <c r="A520" s="1451"/>
      <c r="B520" s="915"/>
      <c r="C520" s="615" t="s">
        <v>649</v>
      </c>
      <c r="D520" s="843" t="s">
        <v>994</v>
      </c>
      <c r="E520" s="841" t="s">
        <v>1017</v>
      </c>
      <c r="F520" s="615" t="s">
        <v>649</v>
      </c>
      <c r="G520" s="843" t="s">
        <v>88</v>
      </c>
      <c r="H520" s="844" t="s">
        <v>621</v>
      </c>
      <c r="I520" s="843" t="s">
        <v>649</v>
      </c>
      <c r="J520" s="841">
        <v>1</v>
      </c>
      <c r="K520" s="841">
        <v>4608</v>
      </c>
      <c r="L520" s="841">
        <v>44</v>
      </c>
      <c r="M520" s="841">
        <v>44</v>
      </c>
      <c r="N520" s="841" t="s">
        <v>176</v>
      </c>
      <c r="O520" s="841" t="s">
        <v>290</v>
      </c>
      <c r="P520" s="841">
        <v>1404</v>
      </c>
      <c r="Q520" s="841">
        <v>2</v>
      </c>
      <c r="R520" s="841"/>
      <c r="S520" s="841"/>
      <c r="T520" s="841" t="s">
        <v>178</v>
      </c>
      <c r="U520" s="841" t="s">
        <v>466</v>
      </c>
      <c r="V520" s="842"/>
      <c r="W520" s="615">
        <v>2009</v>
      </c>
      <c r="X520" s="841">
        <v>200</v>
      </c>
      <c r="Y520" s="841"/>
      <c r="Z520" s="841"/>
      <c r="AA520" s="841"/>
      <c r="AB520" s="841"/>
      <c r="AC520" s="841">
        <v>350</v>
      </c>
      <c r="AD520" s="843"/>
      <c r="AE520" s="843"/>
      <c r="AF520" s="843"/>
      <c r="AG520" s="843"/>
      <c r="AH520" s="841">
        <v>8</v>
      </c>
      <c r="AI520" s="841"/>
      <c r="AJ520" s="843">
        <v>40</v>
      </c>
      <c r="AK520" s="843"/>
      <c r="AL520" s="843"/>
      <c r="AM520" s="843"/>
      <c r="AN520" s="843"/>
      <c r="AO520" s="843"/>
      <c r="AP520" s="843"/>
      <c r="AQ520" s="843"/>
      <c r="AR520" s="843"/>
      <c r="AS520" s="843"/>
      <c r="AT520" s="843"/>
      <c r="AU520" s="843"/>
      <c r="AV520" s="843"/>
      <c r="AW520" s="843"/>
      <c r="AX520" s="843"/>
      <c r="AY520" s="843"/>
    </row>
    <row r="521" spans="1:51" ht="23.45" customHeight="1">
      <c r="A521" s="1449" t="s">
        <v>321</v>
      </c>
      <c r="B521" s="221"/>
      <c r="C521" s="227" t="s">
        <v>649</v>
      </c>
      <c r="D521" s="242"/>
      <c r="E521" s="228" t="s">
        <v>1018</v>
      </c>
      <c r="F521" s="227" t="s">
        <v>649</v>
      </c>
      <c r="G521" s="242"/>
      <c r="H521" s="449"/>
      <c r="I521" s="242" t="s">
        <v>649</v>
      </c>
      <c r="J521" s="228"/>
      <c r="K521" s="228">
        <v>3420</v>
      </c>
      <c r="L521" s="228">
        <v>97.69</v>
      </c>
      <c r="M521" s="228">
        <v>97.69</v>
      </c>
      <c r="N521" s="228"/>
      <c r="O521" s="228" t="s">
        <v>290</v>
      </c>
      <c r="P521" s="228">
        <v>3140</v>
      </c>
      <c r="Q521" s="228">
        <v>4</v>
      </c>
      <c r="R521" s="228"/>
      <c r="S521" s="228"/>
      <c r="T521" s="228"/>
      <c r="U521" s="228"/>
      <c r="V521" s="314"/>
      <c r="W521" s="227">
        <v>2012</v>
      </c>
      <c r="X521" s="228"/>
      <c r="Y521" s="228"/>
      <c r="Z521" s="228"/>
      <c r="AA521" s="228"/>
      <c r="AB521" s="228"/>
      <c r="AC521" s="228">
        <v>350</v>
      </c>
      <c r="AD521" s="242"/>
      <c r="AE521" s="242"/>
      <c r="AF521" s="242"/>
      <c r="AG521" s="242"/>
      <c r="AH521" s="228"/>
      <c r="AI521" s="228"/>
      <c r="AJ521" s="242"/>
      <c r="AK521" s="242"/>
      <c r="AL521" s="242"/>
      <c r="AM521" s="242"/>
      <c r="AN521" s="242"/>
      <c r="AO521" s="242"/>
      <c r="AP521" s="242"/>
      <c r="AQ521" s="242"/>
      <c r="AR521" s="242"/>
      <c r="AS521" s="242"/>
      <c r="AT521" s="242"/>
      <c r="AU521" s="242"/>
      <c r="AV521" s="242"/>
      <c r="AW521" s="242"/>
      <c r="AX521" s="242"/>
      <c r="AY521" s="242"/>
    </row>
    <row r="522" spans="1:51" ht="23.45" customHeight="1">
      <c r="A522" s="1449"/>
      <c r="B522" s="221"/>
      <c r="C522" s="227" t="s">
        <v>649</v>
      </c>
      <c r="D522" s="543"/>
      <c r="E522" s="244" t="s">
        <v>3825</v>
      </c>
      <c r="F522" s="241" t="s">
        <v>649</v>
      </c>
      <c r="G522" s="543"/>
      <c r="H522" s="544"/>
      <c r="I522" s="241" t="s">
        <v>649</v>
      </c>
      <c r="J522" s="542"/>
      <c r="K522" s="244">
        <v>11089</v>
      </c>
      <c r="L522" s="244">
        <v>531</v>
      </c>
      <c r="M522" s="244">
        <v>646.05999999999995</v>
      </c>
      <c r="N522" s="543"/>
      <c r="O522" s="241" t="s">
        <v>987</v>
      </c>
      <c r="P522" s="244">
        <v>9126</v>
      </c>
      <c r="Q522" s="244">
        <v>12</v>
      </c>
      <c r="R522" s="244"/>
      <c r="S522" s="244"/>
      <c r="T522" s="543"/>
      <c r="U522" s="543"/>
      <c r="V522" s="314"/>
      <c r="W522" s="241">
        <v>2013</v>
      </c>
      <c r="X522" s="542"/>
      <c r="Y522" s="543"/>
      <c r="Z522" s="543"/>
      <c r="AA522" s="543"/>
      <c r="AB522" s="543"/>
      <c r="AC522" s="244">
        <v>1200</v>
      </c>
      <c r="AD522" s="542"/>
      <c r="AE522" s="542"/>
      <c r="AF522" s="542"/>
      <c r="AG522" s="542"/>
      <c r="AH522" s="542"/>
      <c r="AI522" s="542"/>
      <c r="AJ522" s="542"/>
      <c r="AK522" s="543"/>
      <c r="AL522" s="543"/>
      <c r="AM522" s="543"/>
      <c r="AN522" s="543"/>
      <c r="AO522" s="543"/>
      <c r="AP522" s="543"/>
      <c r="AQ522" s="543"/>
      <c r="AR522" s="543"/>
      <c r="AS522" s="543"/>
      <c r="AT522" s="543"/>
      <c r="AU522" s="543"/>
      <c r="AV522" s="543"/>
      <c r="AW522" s="543"/>
      <c r="AX522" s="543"/>
      <c r="AY522" s="543"/>
    </row>
    <row r="523" spans="1:51" ht="23.45" customHeight="1">
      <c r="A523" s="1453" t="s">
        <v>322</v>
      </c>
      <c r="B523" s="221"/>
      <c r="C523" s="241" t="s">
        <v>664</v>
      </c>
      <c r="D523" s="242"/>
      <c r="E523" s="244" t="s">
        <v>1021</v>
      </c>
      <c r="F523" s="241" t="s">
        <v>664</v>
      </c>
      <c r="G523" s="242"/>
      <c r="H523" s="449"/>
      <c r="I523" s="241" t="s">
        <v>11920</v>
      </c>
      <c r="J523" s="228"/>
      <c r="K523" s="244">
        <v>29642</v>
      </c>
      <c r="L523" s="244"/>
      <c r="M523" s="244"/>
      <c r="N523" s="242"/>
      <c r="O523" s="241" t="s">
        <v>290</v>
      </c>
      <c r="P523" s="244">
        <v>1944</v>
      </c>
      <c r="Q523" s="244">
        <v>2</v>
      </c>
      <c r="R523" s="244"/>
      <c r="S523" s="244">
        <v>100</v>
      </c>
      <c r="T523" s="242"/>
      <c r="U523" s="242"/>
      <c r="V523" s="314"/>
      <c r="W523" s="241">
        <v>2009</v>
      </c>
      <c r="X523" s="228"/>
      <c r="Y523" s="242"/>
      <c r="Z523" s="242"/>
      <c r="AA523" s="242"/>
      <c r="AB523" s="242"/>
      <c r="AC523" s="244">
        <v>200</v>
      </c>
      <c r="AD523" s="242"/>
      <c r="AE523" s="242"/>
      <c r="AF523" s="242"/>
      <c r="AG523" s="242"/>
      <c r="AH523" s="228"/>
      <c r="AI523" s="228"/>
      <c r="AJ523" s="242"/>
      <c r="AK523" s="242"/>
      <c r="AL523" s="242"/>
      <c r="AM523" s="242"/>
      <c r="AN523" s="242"/>
      <c r="AO523" s="242"/>
      <c r="AP523" s="242"/>
      <c r="AQ523" s="242"/>
      <c r="AR523" s="242"/>
      <c r="AS523" s="242"/>
      <c r="AT523" s="242"/>
      <c r="AU523" s="242"/>
      <c r="AV523" s="242"/>
      <c r="AW523" s="242"/>
      <c r="AX523" s="242"/>
      <c r="AY523" s="242"/>
    </row>
    <row r="524" spans="1:51" ht="23.45" customHeight="1">
      <c r="A524" s="1449" t="s">
        <v>323</v>
      </c>
      <c r="B524" s="221"/>
      <c r="C524" s="227" t="s">
        <v>664</v>
      </c>
      <c r="D524" s="241"/>
      <c r="E524" s="228" t="s">
        <v>1022</v>
      </c>
      <c r="F524" s="227" t="s">
        <v>664</v>
      </c>
      <c r="G524" s="241"/>
      <c r="H524" s="241"/>
      <c r="I524" s="242" t="s">
        <v>664</v>
      </c>
      <c r="J524" s="241"/>
      <c r="K524" s="228">
        <v>197688</v>
      </c>
      <c r="L524" s="228">
        <v>3132.15</v>
      </c>
      <c r="M524" s="228">
        <v>3300.29</v>
      </c>
      <c r="N524" s="241"/>
      <c r="O524" s="228" t="s">
        <v>1023</v>
      </c>
      <c r="P524" s="228">
        <v>8997</v>
      </c>
      <c r="Q524" s="228">
        <v>12</v>
      </c>
      <c r="R524" s="228">
        <v>200</v>
      </c>
      <c r="S524" s="228">
        <v>400</v>
      </c>
      <c r="T524" s="241"/>
      <c r="U524" s="241"/>
      <c r="V524" s="314"/>
      <c r="W524" s="227">
        <v>2009</v>
      </c>
      <c r="X524" s="241"/>
      <c r="Y524" s="241"/>
      <c r="Z524" s="241"/>
      <c r="AA524" s="241"/>
      <c r="AB524" s="241"/>
      <c r="AC524" s="228">
        <v>1000</v>
      </c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</row>
    <row r="525" spans="1:51" ht="23.45" customHeight="1">
      <c r="A525" s="1449" t="s">
        <v>117</v>
      </c>
      <c r="B525" s="221"/>
      <c r="C525" s="227" t="s">
        <v>664</v>
      </c>
      <c r="D525" s="241"/>
      <c r="E525" s="228" t="s">
        <v>1024</v>
      </c>
      <c r="F525" s="227" t="s">
        <v>664</v>
      </c>
      <c r="G525" s="241"/>
      <c r="H525" s="241"/>
      <c r="I525" s="242" t="s">
        <v>11920</v>
      </c>
      <c r="J525" s="241"/>
      <c r="K525" s="228">
        <v>3129</v>
      </c>
      <c r="L525" s="228">
        <v>53.85</v>
      </c>
      <c r="M525" s="228">
        <v>49.61</v>
      </c>
      <c r="N525" s="241"/>
      <c r="O525" s="228" t="s">
        <v>1023</v>
      </c>
      <c r="P525" s="228">
        <v>2400</v>
      </c>
      <c r="Q525" s="228">
        <v>2</v>
      </c>
      <c r="R525" s="228"/>
      <c r="S525" s="228">
        <v>100</v>
      </c>
      <c r="T525" s="241"/>
      <c r="U525" s="241"/>
      <c r="V525" s="314"/>
      <c r="W525" s="227">
        <v>2009</v>
      </c>
      <c r="X525" s="241"/>
      <c r="Y525" s="241"/>
      <c r="Z525" s="241"/>
      <c r="AA525" s="241"/>
      <c r="AB525" s="241"/>
      <c r="AC525" s="228">
        <v>307</v>
      </c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</row>
    <row r="526" spans="1:51" ht="23.45" customHeight="1">
      <c r="A526" s="1449" t="s">
        <v>142</v>
      </c>
      <c r="B526" s="221"/>
      <c r="C526" s="227" t="s">
        <v>664</v>
      </c>
      <c r="D526" s="242"/>
      <c r="E526" s="228" t="s">
        <v>9107</v>
      </c>
      <c r="F526" s="227" t="s">
        <v>664</v>
      </c>
      <c r="G526" s="242"/>
      <c r="H526" s="449"/>
      <c r="I526" s="242" t="s">
        <v>11921</v>
      </c>
      <c r="J526" s="228"/>
      <c r="K526" s="228">
        <v>1410</v>
      </c>
      <c r="L526" s="228">
        <v>53</v>
      </c>
      <c r="M526" s="228">
        <v>53</v>
      </c>
      <c r="N526" s="242"/>
      <c r="O526" s="228" t="s">
        <v>290</v>
      </c>
      <c r="P526" s="228">
        <v>1163</v>
      </c>
      <c r="Q526" s="228">
        <v>2</v>
      </c>
      <c r="R526" s="228"/>
      <c r="S526" s="228"/>
      <c r="T526" s="242"/>
      <c r="U526" s="242"/>
      <c r="V526" s="314"/>
      <c r="W526" s="227"/>
      <c r="X526" s="228"/>
      <c r="Y526" s="242"/>
      <c r="Z526" s="242"/>
      <c r="AA526" s="242"/>
      <c r="AB526" s="242"/>
      <c r="AC526" s="228">
        <v>2017</v>
      </c>
      <c r="AD526" s="228"/>
      <c r="AE526" s="228"/>
      <c r="AF526" s="228"/>
      <c r="AG526" s="228"/>
      <c r="AH526" s="228"/>
      <c r="AI526" s="228"/>
      <c r="AJ526" s="228"/>
      <c r="AK526" s="242"/>
      <c r="AL526" s="242"/>
      <c r="AM526" s="242"/>
      <c r="AN526" s="242"/>
      <c r="AO526" s="242"/>
      <c r="AP526" s="242"/>
      <c r="AQ526" s="242"/>
      <c r="AR526" s="242"/>
      <c r="AS526" s="242"/>
      <c r="AT526" s="242"/>
      <c r="AU526" s="242"/>
      <c r="AV526" s="242"/>
      <c r="AW526" s="242"/>
      <c r="AX526" s="242"/>
      <c r="AY526" s="242"/>
    </row>
    <row r="527" spans="1:51" ht="23.45" customHeight="1">
      <c r="A527" s="1449" t="s">
        <v>143</v>
      </c>
      <c r="B527" s="221"/>
      <c r="C527" s="227" t="s">
        <v>664</v>
      </c>
      <c r="D527" s="242"/>
      <c r="E527" s="228" t="s">
        <v>12945</v>
      </c>
      <c r="F527" s="227" t="s">
        <v>664</v>
      </c>
      <c r="G527" s="242"/>
      <c r="H527" s="449"/>
      <c r="I527" s="242" t="s">
        <v>12949</v>
      </c>
      <c r="J527" s="228"/>
      <c r="K527" s="228">
        <v>197688</v>
      </c>
      <c r="L527" s="228">
        <v>2949</v>
      </c>
      <c r="M527" s="228">
        <v>2949</v>
      </c>
      <c r="N527" s="242"/>
      <c r="O527" s="228" t="s">
        <v>12685</v>
      </c>
      <c r="P527" s="228">
        <v>2949</v>
      </c>
      <c r="Q527" s="228">
        <v>3</v>
      </c>
      <c r="R527" s="228"/>
      <c r="S527" s="228"/>
      <c r="T527" s="242"/>
      <c r="U527" s="242"/>
      <c r="V527" s="314"/>
      <c r="W527" s="227">
        <v>2021</v>
      </c>
      <c r="X527" s="228"/>
      <c r="Y527" s="242"/>
      <c r="Z527" s="242"/>
      <c r="AA527" s="242"/>
      <c r="AB527" s="242"/>
      <c r="AC527" s="228">
        <v>4300</v>
      </c>
      <c r="AD527" s="228"/>
      <c r="AE527" s="228"/>
      <c r="AF527" s="228"/>
      <c r="AG527" s="228"/>
      <c r="AH527" s="228"/>
      <c r="AI527" s="228"/>
      <c r="AJ527" s="228"/>
      <c r="AK527" s="242"/>
      <c r="AL527" s="242"/>
      <c r="AM527" s="242"/>
      <c r="AN527" s="242"/>
      <c r="AO527" s="242"/>
      <c r="AP527" s="242"/>
      <c r="AQ527" s="242"/>
      <c r="AR527" s="242"/>
      <c r="AS527" s="242"/>
      <c r="AT527" s="242"/>
      <c r="AU527" s="242"/>
      <c r="AV527" s="242"/>
      <c r="AW527" s="242"/>
      <c r="AX527" s="242"/>
      <c r="AY527" s="242"/>
    </row>
    <row r="528" spans="1:51" ht="23.45" customHeight="1">
      <c r="A528" s="1449"/>
      <c r="B528" s="221"/>
      <c r="C528" s="227" t="s">
        <v>1128</v>
      </c>
      <c r="D528" s="242" t="s">
        <v>22201</v>
      </c>
      <c r="E528" s="228" t="s">
        <v>3826</v>
      </c>
      <c r="F528" s="227" t="s">
        <v>1128</v>
      </c>
      <c r="G528" s="242"/>
      <c r="H528" s="449"/>
      <c r="I528" s="242" t="s">
        <v>3827</v>
      </c>
      <c r="J528" s="228"/>
      <c r="K528" s="228">
        <v>6436</v>
      </c>
      <c r="L528" s="228">
        <v>150</v>
      </c>
      <c r="M528" s="228">
        <v>184</v>
      </c>
      <c r="N528" s="242"/>
      <c r="O528" s="228" t="s">
        <v>9108</v>
      </c>
      <c r="P528" s="228">
        <v>4055</v>
      </c>
      <c r="Q528" s="228">
        <v>6</v>
      </c>
      <c r="R528" s="228">
        <v>300</v>
      </c>
      <c r="S528" s="228">
        <v>300</v>
      </c>
      <c r="T528" s="242"/>
      <c r="U528" s="242"/>
      <c r="V528" s="314"/>
      <c r="W528" s="227">
        <v>2002</v>
      </c>
      <c r="X528" s="228"/>
      <c r="Y528" s="242"/>
      <c r="Z528" s="242"/>
      <c r="AA528" s="242"/>
      <c r="AB528" s="242"/>
      <c r="AC528" s="228">
        <v>804</v>
      </c>
      <c r="AD528" s="228"/>
      <c r="AE528" s="228"/>
      <c r="AF528" s="228"/>
      <c r="AG528" s="228"/>
      <c r="AH528" s="228"/>
      <c r="AI528" s="228"/>
      <c r="AJ528" s="228"/>
      <c r="AK528" s="242"/>
      <c r="AL528" s="242"/>
      <c r="AM528" s="242"/>
      <c r="AN528" s="242"/>
      <c r="AO528" s="242"/>
      <c r="AP528" s="242"/>
      <c r="AQ528" s="242"/>
      <c r="AR528" s="242"/>
      <c r="AS528" s="242"/>
      <c r="AT528" s="242"/>
      <c r="AU528" s="242"/>
      <c r="AV528" s="242"/>
      <c r="AW528" s="242"/>
      <c r="AX528" s="242"/>
      <c r="AY528" s="242"/>
    </row>
    <row r="529" spans="1:51" ht="23.45" customHeight="1">
      <c r="A529" s="1449"/>
      <c r="B529" s="221"/>
      <c r="C529" s="227" t="s">
        <v>1128</v>
      </c>
      <c r="D529" s="242" t="s">
        <v>22202</v>
      </c>
      <c r="E529" s="228" t="s">
        <v>9109</v>
      </c>
      <c r="F529" s="227" t="s">
        <v>1128</v>
      </c>
      <c r="G529" s="242"/>
      <c r="H529" s="449"/>
      <c r="I529" s="242" t="s">
        <v>9110</v>
      </c>
      <c r="J529" s="228">
        <v>1</v>
      </c>
      <c r="K529" s="228">
        <v>1669</v>
      </c>
      <c r="L529" s="228">
        <v>53</v>
      </c>
      <c r="M529" s="228">
        <v>53</v>
      </c>
      <c r="N529" s="242" t="s">
        <v>2056</v>
      </c>
      <c r="O529" s="228" t="s">
        <v>22203</v>
      </c>
      <c r="P529" s="228">
        <f>1100+1511</f>
        <v>2611</v>
      </c>
      <c r="Q529" s="228">
        <v>4</v>
      </c>
      <c r="R529" s="228"/>
      <c r="S529" s="228"/>
      <c r="T529" s="242" t="s">
        <v>178</v>
      </c>
      <c r="U529" s="242" t="s">
        <v>466</v>
      </c>
      <c r="V529" s="314"/>
      <c r="W529" s="227">
        <v>2000</v>
      </c>
      <c r="X529" s="228">
        <v>804</v>
      </c>
      <c r="Y529" s="242">
        <v>513</v>
      </c>
      <c r="Z529" s="242"/>
      <c r="AA529" s="242"/>
      <c r="AB529" s="242"/>
      <c r="AC529" s="228">
        <v>500</v>
      </c>
      <c r="AD529" s="228"/>
      <c r="AE529" s="228"/>
      <c r="AF529" s="228"/>
      <c r="AG529" s="228"/>
      <c r="AH529" s="228"/>
      <c r="AI529" s="228"/>
      <c r="AJ529" s="228"/>
      <c r="AK529" s="242" t="s">
        <v>1019</v>
      </c>
      <c r="AL529" s="242"/>
      <c r="AM529" s="242"/>
      <c r="AN529" s="242"/>
      <c r="AO529" s="242"/>
      <c r="AP529" s="242"/>
      <c r="AQ529" s="242"/>
      <c r="AR529" s="242"/>
      <c r="AS529" s="242"/>
      <c r="AT529" s="242"/>
      <c r="AU529" s="242"/>
      <c r="AV529" s="242"/>
      <c r="AW529" s="242"/>
      <c r="AX529" s="242"/>
      <c r="AY529" s="533" t="s">
        <v>22204</v>
      </c>
    </row>
    <row r="530" spans="1:51" ht="23.45" customHeight="1">
      <c r="A530" s="1449"/>
      <c r="B530" s="221"/>
      <c r="C530" s="227" t="s">
        <v>1128</v>
      </c>
      <c r="D530" s="242" t="s">
        <v>22205</v>
      </c>
      <c r="E530" s="228" t="s">
        <v>9111</v>
      </c>
      <c r="F530" s="227" t="s">
        <v>1128</v>
      </c>
      <c r="G530" s="242"/>
      <c r="H530" s="449"/>
      <c r="I530" s="242" t="s">
        <v>9112</v>
      </c>
      <c r="J530" s="228"/>
      <c r="K530" s="228">
        <v>1576</v>
      </c>
      <c r="L530" s="228"/>
      <c r="M530" s="228"/>
      <c r="N530" s="228"/>
      <c r="O530" s="228" t="s">
        <v>290</v>
      </c>
      <c r="P530" s="228">
        <v>1100</v>
      </c>
      <c r="Q530" s="228">
        <v>2</v>
      </c>
      <c r="R530" s="228"/>
      <c r="S530" s="228"/>
      <c r="T530" s="228"/>
      <c r="U530" s="228"/>
      <c r="V530" s="314"/>
      <c r="W530" s="227">
        <v>2001</v>
      </c>
      <c r="X530" s="228"/>
      <c r="Y530" s="228"/>
      <c r="Z530" s="228"/>
      <c r="AA530" s="228"/>
      <c r="AB530" s="228"/>
      <c r="AC530" s="228">
        <v>200</v>
      </c>
      <c r="AD530" s="242"/>
      <c r="AE530" s="242"/>
      <c r="AF530" s="242"/>
      <c r="AG530" s="242"/>
      <c r="AH530" s="228"/>
      <c r="AI530" s="228"/>
      <c r="AJ530" s="242"/>
      <c r="AK530" s="242"/>
      <c r="AL530" s="242"/>
      <c r="AM530" s="242"/>
      <c r="AN530" s="242"/>
      <c r="AO530" s="242"/>
      <c r="AP530" s="242"/>
      <c r="AQ530" s="242"/>
      <c r="AR530" s="242"/>
      <c r="AS530" s="242"/>
      <c r="AT530" s="242"/>
      <c r="AU530" s="242"/>
      <c r="AV530" s="242"/>
      <c r="AW530" s="242"/>
      <c r="AX530" s="242"/>
      <c r="AY530" s="242"/>
    </row>
    <row r="531" spans="1:51" ht="23.45" customHeight="1">
      <c r="A531" s="1449"/>
      <c r="B531" s="221"/>
      <c r="C531" s="227" t="s">
        <v>1128</v>
      </c>
      <c r="D531" s="242" t="s">
        <v>22206</v>
      </c>
      <c r="E531" s="228" t="s">
        <v>10595</v>
      </c>
      <c r="F531" s="227" t="s">
        <v>1128</v>
      </c>
      <c r="G531" s="242"/>
      <c r="H531" s="449"/>
      <c r="I531" s="242" t="s">
        <v>611</v>
      </c>
      <c r="J531" s="228"/>
      <c r="K531" s="228">
        <v>1640</v>
      </c>
      <c r="L531" s="228"/>
      <c r="M531" s="228"/>
      <c r="N531" s="228"/>
      <c r="O531" s="228" t="s">
        <v>147</v>
      </c>
      <c r="P531" s="228">
        <v>1511</v>
      </c>
      <c r="Q531" s="228">
        <v>2</v>
      </c>
      <c r="R531" s="228"/>
      <c r="S531" s="228"/>
      <c r="T531" s="228"/>
      <c r="U531" s="228"/>
      <c r="V531" s="314"/>
      <c r="W531" s="227">
        <v>2019</v>
      </c>
      <c r="X531" s="228"/>
      <c r="Y531" s="228"/>
      <c r="Z531" s="228"/>
      <c r="AA531" s="228"/>
      <c r="AB531" s="228"/>
      <c r="AC531" s="228">
        <v>300</v>
      </c>
      <c r="AD531" s="242"/>
      <c r="AE531" s="242"/>
      <c r="AF531" s="242"/>
      <c r="AG531" s="242"/>
      <c r="AH531" s="228"/>
      <c r="AI531" s="228"/>
      <c r="AJ531" s="242"/>
      <c r="AK531" s="242"/>
      <c r="AL531" s="242"/>
      <c r="AM531" s="242"/>
      <c r="AN531" s="242"/>
      <c r="AO531" s="242"/>
      <c r="AP531" s="242"/>
      <c r="AQ531" s="242"/>
      <c r="AR531" s="242"/>
      <c r="AS531" s="242"/>
      <c r="AT531" s="242"/>
      <c r="AU531" s="242"/>
      <c r="AV531" s="242"/>
      <c r="AW531" s="242"/>
      <c r="AX531" s="242"/>
      <c r="AY531" s="242"/>
    </row>
    <row r="532" spans="1:51" ht="23.45" customHeight="1">
      <c r="A532" s="1449"/>
      <c r="B532" s="221"/>
      <c r="C532" s="227" t="s">
        <v>12940</v>
      </c>
      <c r="D532" s="242" t="s">
        <v>22207</v>
      </c>
      <c r="E532" s="228" t="s">
        <v>12946</v>
      </c>
      <c r="F532" s="227" t="s">
        <v>12940</v>
      </c>
      <c r="G532" s="242"/>
      <c r="H532" s="449"/>
      <c r="I532" s="242" t="s">
        <v>12940</v>
      </c>
      <c r="J532" s="228"/>
      <c r="K532" s="228">
        <v>1748</v>
      </c>
      <c r="L532" s="228"/>
      <c r="M532" s="228"/>
      <c r="N532" s="228"/>
      <c r="O532" s="228" t="s">
        <v>1979</v>
      </c>
      <c r="P532" s="228">
        <v>1100</v>
      </c>
      <c r="Q532" s="228">
        <v>2</v>
      </c>
      <c r="R532" s="228"/>
      <c r="S532" s="228"/>
      <c r="T532" s="228"/>
      <c r="U532" s="228"/>
      <c r="V532" s="314"/>
      <c r="W532" s="227">
        <v>2021</v>
      </c>
      <c r="X532" s="228"/>
      <c r="Y532" s="228"/>
      <c r="Z532" s="228"/>
      <c r="AA532" s="228"/>
      <c r="AB532" s="228"/>
      <c r="AC532" s="228">
        <v>450</v>
      </c>
      <c r="AD532" s="242"/>
      <c r="AE532" s="242"/>
      <c r="AF532" s="242"/>
      <c r="AG532" s="242"/>
      <c r="AH532" s="228"/>
      <c r="AI532" s="228"/>
      <c r="AJ532" s="242"/>
      <c r="AK532" s="242"/>
      <c r="AL532" s="242"/>
      <c r="AM532" s="242"/>
      <c r="AN532" s="242"/>
      <c r="AO532" s="242"/>
      <c r="AP532" s="242"/>
      <c r="AQ532" s="242"/>
      <c r="AR532" s="242"/>
      <c r="AS532" s="242"/>
      <c r="AT532" s="242"/>
      <c r="AU532" s="242"/>
      <c r="AV532" s="242"/>
      <c r="AW532" s="242"/>
      <c r="AX532" s="242"/>
      <c r="AY532" s="242"/>
    </row>
    <row r="533" spans="1:51" ht="23.45" customHeight="1">
      <c r="A533" s="1449"/>
      <c r="B533" s="221"/>
      <c r="C533" s="227" t="s">
        <v>3828</v>
      </c>
      <c r="D533" s="242" t="s">
        <v>3829</v>
      </c>
      <c r="E533" s="228" t="s">
        <v>3830</v>
      </c>
      <c r="F533" s="227" t="s">
        <v>3828</v>
      </c>
      <c r="G533" s="242" t="s">
        <v>3831</v>
      </c>
      <c r="H533" s="449"/>
      <c r="I533" s="242" t="s">
        <v>3832</v>
      </c>
      <c r="J533" s="228">
        <v>1</v>
      </c>
      <c r="K533" s="228">
        <v>3208</v>
      </c>
      <c r="L533" s="228">
        <v>78</v>
      </c>
      <c r="M533" s="228">
        <v>78</v>
      </c>
      <c r="N533" s="228" t="s">
        <v>176</v>
      </c>
      <c r="O533" s="228" t="s">
        <v>290</v>
      </c>
      <c r="P533" s="228">
        <v>1655</v>
      </c>
      <c r="Q533" s="228">
        <v>3</v>
      </c>
      <c r="R533" s="228"/>
      <c r="S533" s="228">
        <v>50</v>
      </c>
      <c r="T533" s="228"/>
      <c r="U533" s="228"/>
      <c r="V533" s="314"/>
      <c r="W533" s="227">
        <v>2008</v>
      </c>
      <c r="X533" s="228" t="s">
        <v>1586</v>
      </c>
      <c r="Y533" s="228" t="s">
        <v>3833</v>
      </c>
      <c r="Z533" s="228" t="s">
        <v>3834</v>
      </c>
      <c r="AA533" s="228" t="s">
        <v>3835</v>
      </c>
      <c r="AB533" s="228"/>
      <c r="AC533" s="228">
        <v>432</v>
      </c>
      <c r="AD533" s="242"/>
      <c r="AE533" s="242"/>
      <c r="AF533" s="242"/>
      <c r="AG533" s="242"/>
      <c r="AH533" s="228"/>
      <c r="AI533" s="228"/>
      <c r="AJ533" s="242"/>
      <c r="AK533" s="242"/>
      <c r="AL533" s="242"/>
      <c r="AM533" s="242"/>
      <c r="AN533" s="242"/>
      <c r="AO533" s="242"/>
      <c r="AP533" s="242"/>
      <c r="AQ533" s="242"/>
      <c r="AR533" s="242"/>
      <c r="AS533" s="242"/>
      <c r="AT533" s="242"/>
      <c r="AU533" s="242"/>
      <c r="AV533" s="242"/>
      <c r="AW533" s="242"/>
      <c r="AX533" s="242"/>
      <c r="AY533" s="242"/>
    </row>
    <row r="534" spans="1:51" ht="23.45" customHeight="1">
      <c r="A534" s="1449"/>
      <c r="B534" s="221"/>
      <c r="C534" s="227" t="s">
        <v>3828</v>
      </c>
      <c r="D534" s="242"/>
      <c r="E534" s="228" t="s">
        <v>3836</v>
      </c>
      <c r="F534" s="227" t="s">
        <v>3828</v>
      </c>
      <c r="G534" s="242"/>
      <c r="H534" s="449"/>
      <c r="I534" s="242" t="s">
        <v>3837</v>
      </c>
      <c r="J534" s="228"/>
      <c r="K534" s="228">
        <v>3580</v>
      </c>
      <c r="L534" s="228">
        <v>94</v>
      </c>
      <c r="M534" s="228">
        <v>94</v>
      </c>
      <c r="N534" s="228"/>
      <c r="O534" s="228" t="s">
        <v>290</v>
      </c>
      <c r="P534" s="228">
        <v>3556</v>
      </c>
      <c r="Q534" s="228">
        <v>6</v>
      </c>
      <c r="R534" s="228"/>
      <c r="S534" s="228">
        <v>100</v>
      </c>
      <c r="T534" s="228"/>
      <c r="U534" s="228"/>
      <c r="V534" s="314"/>
      <c r="W534" s="227" t="s">
        <v>3838</v>
      </c>
      <c r="X534" s="228"/>
      <c r="Y534" s="228"/>
      <c r="Z534" s="228"/>
      <c r="AA534" s="228"/>
      <c r="AB534" s="228"/>
      <c r="AC534" s="228" t="s">
        <v>3839</v>
      </c>
      <c r="AD534" s="242"/>
      <c r="AE534" s="242"/>
      <c r="AF534" s="242"/>
      <c r="AG534" s="242"/>
      <c r="AH534" s="228"/>
      <c r="AI534" s="228"/>
      <c r="AJ534" s="242"/>
      <c r="AK534" s="242"/>
      <c r="AL534" s="242"/>
      <c r="AM534" s="242"/>
      <c r="AN534" s="242"/>
      <c r="AO534" s="242"/>
      <c r="AP534" s="242"/>
      <c r="AQ534" s="242"/>
      <c r="AR534" s="242"/>
      <c r="AS534" s="242"/>
      <c r="AT534" s="242"/>
      <c r="AU534" s="242"/>
      <c r="AV534" s="242"/>
      <c r="AW534" s="242"/>
      <c r="AX534" s="242"/>
      <c r="AY534" s="242"/>
    </row>
    <row r="535" spans="1:51" ht="23.45" customHeight="1">
      <c r="A535" s="1449"/>
      <c r="B535" s="221"/>
      <c r="C535" s="227" t="s">
        <v>3828</v>
      </c>
      <c r="D535" s="242"/>
      <c r="E535" s="228" t="s">
        <v>3840</v>
      </c>
      <c r="F535" s="227" t="s">
        <v>3828</v>
      </c>
      <c r="G535" s="242"/>
      <c r="H535" s="449"/>
      <c r="I535" s="242" t="s">
        <v>3841</v>
      </c>
      <c r="J535" s="228"/>
      <c r="K535" s="228">
        <v>4178</v>
      </c>
      <c r="L535" s="228">
        <v>50</v>
      </c>
      <c r="M535" s="228">
        <v>50</v>
      </c>
      <c r="N535" s="228"/>
      <c r="O535" s="545" t="s">
        <v>290</v>
      </c>
      <c r="P535" s="228">
        <v>1221</v>
      </c>
      <c r="Q535" s="228">
        <v>3</v>
      </c>
      <c r="R535" s="228"/>
      <c r="S535" s="228">
        <v>50</v>
      </c>
      <c r="T535" s="228"/>
      <c r="U535" s="228"/>
      <c r="V535" s="314"/>
      <c r="W535" s="227">
        <v>2004</v>
      </c>
      <c r="X535" s="228"/>
      <c r="Y535" s="228"/>
      <c r="Z535" s="228"/>
      <c r="AA535" s="228"/>
      <c r="AB535" s="228"/>
      <c r="AC535" s="228">
        <v>252</v>
      </c>
      <c r="AD535" s="242"/>
      <c r="AE535" s="242"/>
      <c r="AF535" s="242"/>
      <c r="AG535" s="242"/>
      <c r="AH535" s="228"/>
      <c r="AI535" s="228"/>
      <c r="AJ535" s="242"/>
      <c r="AK535" s="242"/>
      <c r="AL535" s="242"/>
      <c r="AM535" s="242"/>
      <c r="AN535" s="242"/>
      <c r="AO535" s="242"/>
      <c r="AP535" s="242"/>
      <c r="AQ535" s="242"/>
      <c r="AR535" s="242"/>
      <c r="AS535" s="242"/>
      <c r="AT535" s="242"/>
      <c r="AU535" s="242"/>
      <c r="AV535" s="242"/>
      <c r="AW535" s="242"/>
      <c r="AX535" s="242"/>
      <c r="AY535" s="242"/>
    </row>
    <row r="536" spans="1:51" ht="23.45" customHeight="1">
      <c r="A536" s="1449"/>
      <c r="B536" s="221"/>
      <c r="C536" s="430" t="s">
        <v>3828</v>
      </c>
      <c r="D536" s="432"/>
      <c r="E536" s="434" t="s">
        <v>3842</v>
      </c>
      <c r="F536" s="430" t="s">
        <v>3828</v>
      </c>
      <c r="G536" s="432"/>
      <c r="H536" s="449"/>
      <c r="I536" s="432" t="s">
        <v>3843</v>
      </c>
      <c r="J536" s="434"/>
      <c r="K536" s="434">
        <v>5210</v>
      </c>
      <c r="L536" s="434">
        <v>499</v>
      </c>
      <c r="M536" s="434">
        <v>987</v>
      </c>
      <c r="N536" s="434"/>
      <c r="O536" s="434" t="s">
        <v>290</v>
      </c>
      <c r="P536" s="434">
        <v>5210</v>
      </c>
      <c r="Q536" s="434">
        <v>8</v>
      </c>
      <c r="R536" s="434">
        <v>800</v>
      </c>
      <c r="S536" s="434">
        <v>800</v>
      </c>
      <c r="T536" s="434"/>
      <c r="U536" s="434"/>
      <c r="V536" s="314"/>
      <c r="W536" s="430">
        <v>2011</v>
      </c>
      <c r="X536" s="434"/>
      <c r="Y536" s="434"/>
      <c r="Z536" s="434"/>
      <c r="AA536" s="434"/>
      <c r="AB536" s="434"/>
      <c r="AC536" s="434">
        <v>763</v>
      </c>
      <c r="AD536" s="242"/>
      <c r="AE536" s="242"/>
      <c r="AF536" s="242"/>
      <c r="AG536" s="242"/>
      <c r="AH536" s="228"/>
      <c r="AI536" s="228"/>
      <c r="AJ536" s="242"/>
      <c r="AK536" s="242"/>
      <c r="AL536" s="242"/>
      <c r="AM536" s="242"/>
      <c r="AN536" s="242"/>
      <c r="AO536" s="242"/>
      <c r="AP536" s="242"/>
      <c r="AQ536" s="242"/>
      <c r="AR536" s="242"/>
      <c r="AS536" s="242"/>
      <c r="AT536" s="242"/>
      <c r="AU536" s="242"/>
      <c r="AV536" s="242"/>
      <c r="AW536" s="242"/>
      <c r="AX536" s="242"/>
      <c r="AY536" s="242"/>
    </row>
    <row r="537" spans="1:51" ht="23.45" customHeight="1">
      <c r="A537" s="1449" t="s">
        <v>315</v>
      </c>
      <c r="B537" s="221"/>
      <c r="C537" s="227" t="s">
        <v>3828</v>
      </c>
      <c r="D537" s="242"/>
      <c r="E537" s="228" t="s">
        <v>3844</v>
      </c>
      <c r="F537" s="227" t="s">
        <v>3828</v>
      </c>
      <c r="G537" s="242"/>
      <c r="H537" s="449"/>
      <c r="I537" s="242" t="s">
        <v>3845</v>
      </c>
      <c r="J537" s="228"/>
      <c r="K537" s="228">
        <v>5927</v>
      </c>
      <c r="L537" s="228">
        <v>70</v>
      </c>
      <c r="M537" s="228">
        <v>70</v>
      </c>
      <c r="N537" s="228"/>
      <c r="O537" s="228" t="s">
        <v>290</v>
      </c>
      <c r="P537" s="228">
        <v>1500</v>
      </c>
      <c r="Q537" s="228">
        <v>3</v>
      </c>
      <c r="R537" s="228"/>
      <c r="S537" s="228">
        <v>100</v>
      </c>
      <c r="T537" s="228"/>
      <c r="U537" s="228"/>
      <c r="V537" s="314"/>
      <c r="W537" s="227">
        <v>2006</v>
      </c>
      <c r="X537" s="228"/>
      <c r="Y537" s="228"/>
      <c r="Z537" s="228"/>
      <c r="AA537" s="228"/>
      <c r="AB537" s="228"/>
      <c r="AC537" s="228">
        <v>420</v>
      </c>
      <c r="AD537" s="242"/>
      <c r="AE537" s="242"/>
      <c r="AF537" s="242"/>
      <c r="AG537" s="242"/>
      <c r="AH537" s="228"/>
      <c r="AI537" s="228"/>
      <c r="AJ537" s="242"/>
      <c r="AK537" s="242"/>
      <c r="AL537" s="242"/>
      <c r="AM537" s="242"/>
      <c r="AN537" s="242"/>
      <c r="AO537" s="242"/>
      <c r="AP537" s="242"/>
      <c r="AQ537" s="242"/>
      <c r="AR537" s="242"/>
      <c r="AS537" s="242"/>
      <c r="AT537" s="242"/>
      <c r="AU537" s="242"/>
      <c r="AV537" s="242"/>
      <c r="AW537" s="242"/>
      <c r="AX537" s="242"/>
      <c r="AY537" s="242"/>
    </row>
    <row r="538" spans="1:51" ht="23.45" customHeight="1">
      <c r="A538" s="1449"/>
      <c r="B538" s="221"/>
      <c r="C538" s="227" t="s">
        <v>3828</v>
      </c>
      <c r="D538" s="242"/>
      <c r="E538" s="228" t="s">
        <v>3846</v>
      </c>
      <c r="F538" s="227" t="s">
        <v>3828</v>
      </c>
      <c r="G538" s="242"/>
      <c r="H538" s="449"/>
      <c r="I538" s="242" t="s">
        <v>3847</v>
      </c>
      <c r="J538" s="228"/>
      <c r="K538" s="228">
        <v>4307</v>
      </c>
      <c r="L538" s="228">
        <v>30</v>
      </c>
      <c r="M538" s="228">
        <v>30</v>
      </c>
      <c r="N538" s="228"/>
      <c r="O538" s="228" t="s">
        <v>290</v>
      </c>
      <c r="P538" s="228">
        <v>1264</v>
      </c>
      <c r="Q538" s="228">
        <v>2</v>
      </c>
      <c r="R538" s="228"/>
      <c r="S538" s="228">
        <v>100</v>
      </c>
      <c r="T538" s="228"/>
      <c r="U538" s="228"/>
      <c r="V538" s="314"/>
      <c r="W538" s="227">
        <v>2006</v>
      </c>
      <c r="X538" s="228"/>
      <c r="Y538" s="228"/>
      <c r="Z538" s="228"/>
      <c r="AA538" s="228"/>
      <c r="AB538" s="228"/>
      <c r="AC538" s="228">
        <v>300</v>
      </c>
      <c r="AD538" s="242"/>
      <c r="AE538" s="242"/>
      <c r="AF538" s="242"/>
      <c r="AG538" s="242"/>
      <c r="AH538" s="228"/>
      <c r="AI538" s="228"/>
      <c r="AJ538" s="242"/>
      <c r="AK538" s="242"/>
      <c r="AL538" s="242"/>
      <c r="AM538" s="242"/>
      <c r="AN538" s="242"/>
      <c r="AO538" s="242"/>
      <c r="AP538" s="242"/>
      <c r="AQ538" s="242"/>
      <c r="AR538" s="242"/>
      <c r="AS538" s="242"/>
      <c r="AT538" s="242"/>
      <c r="AU538" s="242"/>
      <c r="AV538" s="242"/>
      <c r="AW538" s="242"/>
      <c r="AX538" s="242"/>
      <c r="AY538" s="242"/>
    </row>
    <row r="539" spans="1:51" ht="23.45" customHeight="1">
      <c r="A539" s="1449">
        <v>4</v>
      </c>
      <c r="B539" s="221"/>
      <c r="C539" s="227" t="s">
        <v>3828</v>
      </c>
      <c r="D539" s="242"/>
      <c r="E539" s="228" t="s">
        <v>3848</v>
      </c>
      <c r="F539" s="227" t="s">
        <v>3828</v>
      </c>
      <c r="G539" s="242"/>
      <c r="H539" s="449"/>
      <c r="I539" s="242" t="s">
        <v>3849</v>
      </c>
      <c r="J539" s="228"/>
      <c r="K539" s="228">
        <v>1995</v>
      </c>
      <c r="L539" s="228">
        <v>67</v>
      </c>
      <c r="M539" s="228">
        <v>67</v>
      </c>
      <c r="N539" s="228"/>
      <c r="O539" s="228" t="s">
        <v>2781</v>
      </c>
      <c r="P539" s="228">
        <v>1700</v>
      </c>
      <c r="Q539" s="228">
        <v>3</v>
      </c>
      <c r="R539" s="228"/>
      <c r="S539" s="228">
        <v>100</v>
      </c>
      <c r="T539" s="228"/>
      <c r="U539" s="228"/>
      <c r="V539" s="314"/>
      <c r="W539" s="227">
        <v>2006</v>
      </c>
      <c r="X539" s="228"/>
      <c r="Y539" s="228"/>
      <c r="Z539" s="228"/>
      <c r="AA539" s="228"/>
      <c r="AB539" s="228"/>
      <c r="AC539" s="228">
        <v>408</v>
      </c>
      <c r="AD539" s="242"/>
      <c r="AE539" s="242"/>
      <c r="AF539" s="242"/>
      <c r="AG539" s="242"/>
      <c r="AH539" s="228"/>
      <c r="AI539" s="228"/>
      <c r="AJ539" s="242"/>
      <c r="AK539" s="242"/>
      <c r="AL539" s="242"/>
      <c r="AM539" s="242"/>
      <c r="AN539" s="242"/>
      <c r="AO539" s="242"/>
      <c r="AP539" s="242"/>
      <c r="AQ539" s="242"/>
      <c r="AR539" s="242"/>
      <c r="AS539" s="242"/>
      <c r="AT539" s="242"/>
      <c r="AU539" s="242"/>
      <c r="AV539" s="242"/>
      <c r="AW539" s="242"/>
      <c r="AX539" s="242"/>
      <c r="AY539" s="242"/>
    </row>
    <row r="540" spans="1:51" ht="23.45" customHeight="1">
      <c r="A540" s="1449"/>
      <c r="B540" s="221"/>
      <c r="C540" s="227" t="s">
        <v>3828</v>
      </c>
      <c r="D540" s="242"/>
      <c r="E540" s="228" t="s">
        <v>3850</v>
      </c>
      <c r="F540" s="227" t="s">
        <v>3828</v>
      </c>
      <c r="G540" s="242"/>
      <c r="H540" s="449"/>
      <c r="I540" s="242" t="s">
        <v>3851</v>
      </c>
      <c r="J540" s="228"/>
      <c r="K540" s="228">
        <v>3567</v>
      </c>
      <c r="L540" s="228">
        <v>70</v>
      </c>
      <c r="M540" s="228">
        <v>70</v>
      </c>
      <c r="N540" s="228"/>
      <c r="O540" s="228" t="s">
        <v>290</v>
      </c>
      <c r="P540" s="228">
        <v>1670</v>
      </c>
      <c r="Q540" s="228">
        <v>3</v>
      </c>
      <c r="R540" s="228"/>
      <c r="S540" s="228">
        <v>100</v>
      </c>
      <c r="T540" s="228"/>
      <c r="U540" s="228"/>
      <c r="V540" s="314"/>
      <c r="W540" s="227">
        <v>2008</v>
      </c>
      <c r="X540" s="228"/>
      <c r="Y540" s="228"/>
      <c r="Z540" s="228"/>
      <c r="AA540" s="228"/>
      <c r="AB540" s="228"/>
      <c r="AC540" s="228">
        <v>450</v>
      </c>
      <c r="AD540" s="242"/>
      <c r="AE540" s="242"/>
      <c r="AF540" s="242"/>
      <c r="AG540" s="242"/>
      <c r="AH540" s="228"/>
      <c r="AI540" s="228"/>
      <c r="AJ540" s="242"/>
      <c r="AK540" s="242"/>
      <c r="AL540" s="242"/>
      <c r="AM540" s="242"/>
      <c r="AN540" s="242"/>
      <c r="AO540" s="242"/>
      <c r="AP540" s="242"/>
      <c r="AQ540" s="242"/>
      <c r="AR540" s="242"/>
      <c r="AS540" s="242"/>
      <c r="AT540" s="242"/>
      <c r="AU540" s="242"/>
      <c r="AV540" s="242"/>
      <c r="AW540" s="242"/>
      <c r="AX540" s="242"/>
      <c r="AY540" s="242"/>
    </row>
    <row r="541" spans="1:51" ht="23.45" customHeight="1">
      <c r="A541" s="133"/>
      <c r="B541" s="221"/>
      <c r="C541" s="227" t="s">
        <v>3828</v>
      </c>
      <c r="D541" s="242"/>
      <c r="E541" s="228" t="s">
        <v>3852</v>
      </c>
      <c r="F541" s="227" t="s">
        <v>3828</v>
      </c>
      <c r="G541" s="242"/>
      <c r="H541" s="449"/>
      <c r="I541" s="242" t="s">
        <v>3853</v>
      </c>
      <c r="J541" s="228"/>
      <c r="K541" s="228">
        <v>1302</v>
      </c>
      <c r="L541" s="228">
        <v>60</v>
      </c>
      <c r="M541" s="228">
        <v>60</v>
      </c>
      <c r="N541" s="228"/>
      <c r="O541" s="228" t="s">
        <v>290</v>
      </c>
      <c r="P541" s="228">
        <v>980</v>
      </c>
      <c r="Q541" s="228">
        <v>2</v>
      </c>
      <c r="R541" s="228"/>
      <c r="S541" s="228">
        <v>50</v>
      </c>
      <c r="T541" s="228"/>
      <c r="U541" s="228"/>
      <c r="V541" s="314"/>
      <c r="W541" s="227">
        <v>2004</v>
      </c>
      <c r="X541" s="228"/>
      <c r="Y541" s="228"/>
      <c r="Z541" s="228"/>
      <c r="AA541" s="228"/>
      <c r="AB541" s="228"/>
      <c r="AC541" s="228">
        <v>183</v>
      </c>
      <c r="AD541" s="242"/>
      <c r="AE541" s="242"/>
      <c r="AF541" s="242"/>
      <c r="AG541" s="242"/>
      <c r="AH541" s="228"/>
      <c r="AI541" s="228"/>
      <c r="AJ541" s="242"/>
      <c r="AK541" s="242"/>
      <c r="AL541" s="242"/>
      <c r="AM541" s="242"/>
      <c r="AN541" s="242"/>
      <c r="AO541" s="242"/>
      <c r="AP541" s="242"/>
      <c r="AQ541" s="242"/>
      <c r="AR541" s="242"/>
      <c r="AS541" s="242"/>
      <c r="AT541" s="242"/>
      <c r="AU541" s="242"/>
      <c r="AV541" s="242"/>
      <c r="AW541" s="242"/>
      <c r="AX541" s="242"/>
      <c r="AY541" s="242"/>
    </row>
    <row r="542" spans="1:51" ht="23.45" customHeight="1">
      <c r="A542" s="133"/>
      <c r="B542" s="221"/>
      <c r="C542" s="227" t="s">
        <v>3828</v>
      </c>
      <c r="D542" s="242"/>
      <c r="E542" s="228" t="s">
        <v>10596</v>
      </c>
      <c r="F542" s="227" t="s">
        <v>3828</v>
      </c>
      <c r="G542" s="242"/>
      <c r="H542" s="449"/>
      <c r="I542" s="242" t="s">
        <v>10597</v>
      </c>
      <c r="J542" s="228"/>
      <c r="K542" s="228">
        <v>4560</v>
      </c>
      <c r="L542" s="228">
        <v>83</v>
      </c>
      <c r="M542" s="228">
        <v>83</v>
      </c>
      <c r="N542" s="228"/>
      <c r="O542" s="228" t="s">
        <v>290</v>
      </c>
      <c r="P542" s="228"/>
      <c r="Q542" s="228">
        <v>4</v>
      </c>
      <c r="R542" s="228"/>
      <c r="S542" s="228">
        <v>100</v>
      </c>
      <c r="T542" s="228"/>
      <c r="U542" s="228"/>
      <c r="V542" s="314"/>
      <c r="W542" s="227">
        <v>2018</v>
      </c>
      <c r="X542" s="228"/>
      <c r="Y542" s="228"/>
      <c r="Z542" s="228"/>
      <c r="AA542" s="228"/>
      <c r="AB542" s="228"/>
      <c r="AC542" s="228">
        <v>1565</v>
      </c>
      <c r="AD542" s="242"/>
      <c r="AE542" s="242"/>
      <c r="AF542" s="242"/>
      <c r="AG542" s="242"/>
      <c r="AH542" s="228"/>
      <c r="AI542" s="228"/>
      <c r="AJ542" s="242"/>
      <c r="AK542" s="242"/>
      <c r="AL542" s="242"/>
      <c r="AM542" s="242"/>
      <c r="AN542" s="242"/>
      <c r="AO542" s="242"/>
      <c r="AP542" s="242"/>
      <c r="AQ542" s="242"/>
      <c r="AR542" s="242"/>
      <c r="AS542" s="242"/>
      <c r="AT542" s="242"/>
      <c r="AU542" s="242"/>
      <c r="AV542" s="242"/>
      <c r="AW542" s="242"/>
      <c r="AX542" s="242"/>
      <c r="AY542" s="242"/>
    </row>
    <row r="543" spans="1:51" ht="23.45" customHeight="1">
      <c r="A543" s="133"/>
      <c r="B543" s="221"/>
      <c r="C543" s="227" t="s">
        <v>671</v>
      </c>
      <c r="D543" s="242"/>
      <c r="E543" s="228" t="s">
        <v>1025</v>
      </c>
      <c r="F543" s="227" t="s">
        <v>671</v>
      </c>
      <c r="G543" s="242"/>
      <c r="H543" s="449"/>
      <c r="I543" s="242" t="s">
        <v>12913</v>
      </c>
      <c r="J543" s="228"/>
      <c r="K543" s="228">
        <v>19257</v>
      </c>
      <c r="L543" s="228">
        <v>204</v>
      </c>
      <c r="M543" s="228">
        <v>318</v>
      </c>
      <c r="N543" s="228"/>
      <c r="O543" s="228" t="s">
        <v>1026</v>
      </c>
      <c r="P543" s="228">
        <v>4457</v>
      </c>
      <c r="Q543" s="228">
        <v>8</v>
      </c>
      <c r="R543" s="228">
        <v>500</v>
      </c>
      <c r="S543" s="228">
        <v>500</v>
      </c>
      <c r="T543" s="228"/>
      <c r="U543" s="228"/>
      <c r="V543" s="314"/>
      <c r="W543" s="227">
        <v>2002</v>
      </c>
      <c r="X543" s="228"/>
      <c r="Y543" s="228"/>
      <c r="Z543" s="228"/>
      <c r="AA543" s="228"/>
      <c r="AB543" s="228"/>
      <c r="AC543" s="228">
        <v>1315</v>
      </c>
      <c r="AD543" s="242"/>
      <c r="AE543" s="242"/>
      <c r="AF543" s="242"/>
      <c r="AG543" s="242"/>
      <c r="AH543" s="228"/>
      <c r="AI543" s="228"/>
      <c r="AJ543" s="242"/>
      <c r="AK543" s="242"/>
      <c r="AL543" s="242"/>
      <c r="AM543" s="242"/>
      <c r="AN543" s="242"/>
      <c r="AO543" s="242"/>
      <c r="AP543" s="242"/>
      <c r="AQ543" s="242"/>
      <c r="AR543" s="242"/>
      <c r="AS543" s="242"/>
      <c r="AT543" s="242"/>
      <c r="AU543" s="242"/>
      <c r="AV543" s="242"/>
      <c r="AW543" s="242"/>
      <c r="AX543" s="242"/>
      <c r="AY543" s="242"/>
    </row>
    <row r="544" spans="1:51" ht="23.45" customHeight="1">
      <c r="A544" s="133"/>
      <c r="B544" s="221"/>
      <c r="C544" s="353" t="s">
        <v>671</v>
      </c>
      <c r="D544" s="543"/>
      <c r="E544" s="542" t="s">
        <v>1027</v>
      </c>
      <c r="F544" s="353" t="s">
        <v>671</v>
      </c>
      <c r="G544" s="543"/>
      <c r="H544" s="544"/>
      <c r="I544" s="543" t="s">
        <v>671</v>
      </c>
      <c r="J544" s="542"/>
      <c r="K544" s="542">
        <v>3075</v>
      </c>
      <c r="L544" s="542">
        <v>64</v>
      </c>
      <c r="M544" s="542">
        <v>64</v>
      </c>
      <c r="N544" s="542"/>
      <c r="O544" s="542" t="s">
        <v>310</v>
      </c>
      <c r="P544" s="542">
        <v>1260</v>
      </c>
      <c r="Q544" s="542">
        <v>2</v>
      </c>
      <c r="R544" s="542"/>
      <c r="S544" s="542">
        <v>50</v>
      </c>
      <c r="T544" s="542"/>
      <c r="U544" s="542"/>
      <c r="V544" s="314"/>
      <c r="W544" s="353">
        <v>2002</v>
      </c>
      <c r="X544" s="542"/>
      <c r="Y544" s="542"/>
      <c r="Z544" s="542"/>
      <c r="AA544" s="542"/>
      <c r="AB544" s="542"/>
      <c r="AC544" s="542">
        <v>200</v>
      </c>
      <c r="AD544" s="543"/>
      <c r="AE544" s="543"/>
      <c r="AF544" s="543"/>
      <c r="AG544" s="543"/>
      <c r="AH544" s="542"/>
      <c r="AI544" s="542"/>
      <c r="AJ544" s="543"/>
      <c r="AK544" s="543"/>
      <c r="AL544" s="543"/>
      <c r="AM544" s="543"/>
      <c r="AN544" s="543"/>
      <c r="AO544" s="543"/>
      <c r="AP544" s="543"/>
      <c r="AQ544" s="543"/>
      <c r="AR544" s="543"/>
      <c r="AS544" s="543"/>
      <c r="AT544" s="543"/>
      <c r="AU544" s="543"/>
      <c r="AV544" s="543"/>
      <c r="AW544" s="543"/>
      <c r="AX544" s="543"/>
      <c r="AY544" s="543"/>
    </row>
    <row r="545" spans="1:51" ht="23.45" customHeight="1">
      <c r="A545" s="1454"/>
      <c r="B545" s="221"/>
      <c r="C545" s="227" t="s">
        <v>671</v>
      </c>
      <c r="D545" s="242"/>
      <c r="E545" s="228" t="s">
        <v>1028</v>
      </c>
      <c r="F545" s="227" t="s">
        <v>671</v>
      </c>
      <c r="G545" s="242"/>
      <c r="H545" s="449"/>
      <c r="I545" s="242" t="s">
        <v>671</v>
      </c>
      <c r="J545" s="228"/>
      <c r="K545" s="228">
        <v>2244</v>
      </c>
      <c r="L545" s="228"/>
      <c r="M545" s="228"/>
      <c r="N545" s="228"/>
      <c r="O545" s="228" t="s">
        <v>310</v>
      </c>
      <c r="P545" s="228">
        <v>1944</v>
      </c>
      <c r="Q545" s="228">
        <v>3</v>
      </c>
      <c r="R545" s="228"/>
      <c r="S545" s="228"/>
      <c r="T545" s="228"/>
      <c r="U545" s="228"/>
      <c r="V545" s="314"/>
      <c r="W545" s="227">
        <v>2008</v>
      </c>
      <c r="X545" s="228"/>
      <c r="Y545" s="228"/>
      <c r="Z545" s="228"/>
      <c r="AA545" s="228"/>
      <c r="AB545" s="228"/>
      <c r="AC545" s="228">
        <v>169</v>
      </c>
      <c r="AD545" s="242"/>
      <c r="AE545" s="242"/>
      <c r="AF545" s="242"/>
      <c r="AG545" s="242"/>
      <c r="AH545" s="228"/>
      <c r="AI545" s="228"/>
      <c r="AJ545" s="242"/>
      <c r="AK545" s="242"/>
      <c r="AL545" s="242"/>
      <c r="AM545" s="242"/>
      <c r="AN545" s="242"/>
      <c r="AO545" s="242"/>
      <c r="AP545" s="242"/>
      <c r="AQ545" s="242"/>
      <c r="AR545" s="242"/>
      <c r="AS545" s="242"/>
      <c r="AT545" s="242"/>
      <c r="AU545" s="242"/>
      <c r="AV545" s="242"/>
      <c r="AW545" s="242"/>
      <c r="AX545" s="242"/>
      <c r="AY545" s="242"/>
    </row>
    <row r="546" spans="1:51" ht="23.45" customHeight="1">
      <c r="A546" s="133"/>
      <c r="B546" s="221"/>
      <c r="C546" s="227" t="s">
        <v>671</v>
      </c>
      <c r="D546" s="242"/>
      <c r="E546" s="228" t="s">
        <v>1029</v>
      </c>
      <c r="F546" s="227" t="s">
        <v>671</v>
      </c>
      <c r="G546" s="242"/>
      <c r="H546" s="449"/>
      <c r="I546" s="242" t="s">
        <v>671</v>
      </c>
      <c r="J546" s="228"/>
      <c r="K546" s="228">
        <v>8236</v>
      </c>
      <c r="L546" s="228">
        <v>36</v>
      </c>
      <c r="M546" s="228">
        <v>36</v>
      </c>
      <c r="N546" s="228"/>
      <c r="O546" s="228" t="s">
        <v>12687</v>
      </c>
      <c r="P546" s="228">
        <v>3300</v>
      </c>
      <c r="Q546" s="228">
        <v>8</v>
      </c>
      <c r="R546" s="228"/>
      <c r="S546" s="228"/>
      <c r="T546" s="228"/>
      <c r="U546" s="228"/>
      <c r="V546" s="314"/>
      <c r="W546" s="227">
        <v>2020</v>
      </c>
      <c r="X546" s="228"/>
      <c r="Y546" s="228"/>
      <c r="Z546" s="228"/>
      <c r="AA546" s="228"/>
      <c r="AB546" s="228"/>
      <c r="AC546" s="228">
        <v>600</v>
      </c>
      <c r="AD546" s="242"/>
      <c r="AE546" s="242"/>
      <c r="AF546" s="242"/>
      <c r="AG546" s="242"/>
      <c r="AH546" s="228"/>
      <c r="AI546" s="228"/>
      <c r="AJ546" s="242"/>
      <c r="AK546" s="242"/>
      <c r="AL546" s="242"/>
      <c r="AM546" s="242"/>
      <c r="AN546" s="242"/>
      <c r="AO546" s="242"/>
      <c r="AP546" s="242"/>
      <c r="AQ546" s="242"/>
      <c r="AR546" s="242"/>
      <c r="AS546" s="242"/>
      <c r="AT546" s="242"/>
      <c r="AU546" s="242"/>
      <c r="AV546" s="242"/>
      <c r="AW546" s="242"/>
      <c r="AX546" s="242"/>
      <c r="AY546" s="242"/>
    </row>
    <row r="547" spans="1:51" ht="23.45" customHeight="1">
      <c r="A547" s="133"/>
      <c r="B547" s="221"/>
      <c r="C547" s="227" t="s">
        <v>671</v>
      </c>
      <c r="D547" s="242"/>
      <c r="E547" s="228" t="s">
        <v>9113</v>
      </c>
      <c r="F547" s="227" t="s">
        <v>671</v>
      </c>
      <c r="G547" s="242"/>
      <c r="H547" s="449"/>
      <c r="I547" s="242" t="s">
        <v>671</v>
      </c>
      <c r="J547" s="228"/>
      <c r="K547" s="228">
        <v>1712.9</v>
      </c>
      <c r="L547" s="228"/>
      <c r="M547" s="228"/>
      <c r="N547" s="228"/>
      <c r="O547" s="228" t="s">
        <v>987</v>
      </c>
      <c r="P547" s="228">
        <v>1208</v>
      </c>
      <c r="Q547" s="228">
        <v>2</v>
      </c>
      <c r="R547" s="228"/>
      <c r="S547" s="228"/>
      <c r="T547" s="228"/>
      <c r="U547" s="228"/>
      <c r="V547" s="314"/>
      <c r="W547" s="227">
        <v>2017</v>
      </c>
      <c r="X547" s="228"/>
      <c r="Y547" s="228"/>
      <c r="Z547" s="228"/>
      <c r="AA547" s="228"/>
      <c r="AB547" s="228"/>
      <c r="AC547" s="228">
        <v>350</v>
      </c>
      <c r="AD547" s="242"/>
      <c r="AE547" s="242"/>
      <c r="AF547" s="242"/>
      <c r="AG547" s="242"/>
      <c r="AH547" s="228"/>
      <c r="AI547" s="228"/>
      <c r="AJ547" s="242"/>
      <c r="AK547" s="242"/>
      <c r="AL547" s="242"/>
      <c r="AM547" s="242"/>
      <c r="AN547" s="242"/>
      <c r="AO547" s="242"/>
      <c r="AP547" s="242"/>
      <c r="AQ547" s="242"/>
      <c r="AR547" s="242"/>
      <c r="AS547" s="242"/>
      <c r="AT547" s="242"/>
      <c r="AU547" s="242"/>
      <c r="AV547" s="242"/>
      <c r="AW547" s="242"/>
      <c r="AX547" s="242"/>
      <c r="AY547" s="242"/>
    </row>
    <row r="548" spans="1:51" ht="23.45" customHeight="1">
      <c r="A548" s="133"/>
      <c r="B548" s="221"/>
      <c r="C548" s="227" t="s">
        <v>672</v>
      </c>
      <c r="D548" s="242" t="s">
        <v>1031</v>
      </c>
      <c r="E548" s="228" t="s">
        <v>1031</v>
      </c>
      <c r="F548" s="227" t="s">
        <v>672</v>
      </c>
      <c r="G548" s="242" t="s">
        <v>1030</v>
      </c>
      <c r="H548" s="449"/>
      <c r="I548" s="242" t="s">
        <v>672</v>
      </c>
      <c r="J548" s="228">
        <v>4</v>
      </c>
      <c r="K548" s="228">
        <v>3935</v>
      </c>
      <c r="L548" s="228"/>
      <c r="M548" s="228"/>
      <c r="N548" s="228" t="s">
        <v>176</v>
      </c>
      <c r="O548" s="228" t="s">
        <v>310</v>
      </c>
      <c r="P548" s="228">
        <v>3935</v>
      </c>
      <c r="Q548" s="228">
        <v>5</v>
      </c>
      <c r="R548" s="228">
        <v>150</v>
      </c>
      <c r="S548" s="228">
        <v>250</v>
      </c>
      <c r="T548" s="228"/>
      <c r="U548" s="228"/>
      <c r="V548" s="314"/>
      <c r="W548" s="227">
        <v>2000</v>
      </c>
      <c r="X548" s="228">
        <v>68</v>
      </c>
      <c r="Y548" s="228"/>
      <c r="Z548" s="228"/>
      <c r="AA548" s="228"/>
      <c r="AB548" s="228"/>
      <c r="AC548" s="228">
        <v>68</v>
      </c>
      <c r="AD548" s="242"/>
      <c r="AE548" s="242"/>
      <c r="AF548" s="242"/>
      <c r="AG548" s="242"/>
      <c r="AH548" s="228"/>
      <c r="AI548" s="228"/>
      <c r="AJ548" s="242"/>
      <c r="AK548" s="242"/>
      <c r="AL548" s="242"/>
      <c r="AM548" s="242"/>
      <c r="AN548" s="242"/>
      <c r="AO548" s="242"/>
      <c r="AP548" s="242"/>
      <c r="AQ548" s="242"/>
      <c r="AR548" s="242"/>
      <c r="AS548" s="242"/>
      <c r="AT548" s="242"/>
      <c r="AU548" s="242"/>
      <c r="AV548" s="242"/>
      <c r="AW548" s="242"/>
      <c r="AX548" s="242"/>
      <c r="AY548" s="242"/>
    </row>
    <row r="549" spans="1:51" ht="23.45" customHeight="1">
      <c r="A549" s="133"/>
      <c r="B549" s="221"/>
      <c r="C549" s="227" t="s">
        <v>672</v>
      </c>
      <c r="D549" s="242"/>
      <c r="E549" s="228" t="s">
        <v>9114</v>
      </c>
      <c r="F549" s="227" t="s">
        <v>672</v>
      </c>
      <c r="G549" s="242"/>
      <c r="H549" s="449"/>
      <c r="I549" s="242" t="s">
        <v>672</v>
      </c>
      <c r="J549" s="228"/>
      <c r="K549" s="228">
        <v>6520</v>
      </c>
      <c r="L549" s="228"/>
      <c r="M549" s="228"/>
      <c r="N549" s="228"/>
      <c r="O549" s="228" t="s">
        <v>987</v>
      </c>
      <c r="P549" s="228">
        <v>6520</v>
      </c>
      <c r="Q549" s="228">
        <v>12</v>
      </c>
      <c r="R549" s="228">
        <v>1000</v>
      </c>
      <c r="S549" s="228">
        <v>1000</v>
      </c>
      <c r="T549" s="228"/>
      <c r="U549" s="228"/>
      <c r="V549" s="314"/>
      <c r="W549" s="227">
        <v>2017</v>
      </c>
      <c r="X549" s="228"/>
      <c r="Y549" s="228"/>
      <c r="Z549" s="228"/>
      <c r="AA549" s="228"/>
      <c r="AB549" s="228"/>
      <c r="AC549" s="228">
        <v>4800</v>
      </c>
      <c r="AD549" s="242"/>
      <c r="AE549" s="242"/>
      <c r="AF549" s="242"/>
      <c r="AG549" s="242"/>
      <c r="AH549" s="228"/>
      <c r="AI549" s="228"/>
      <c r="AJ549" s="242"/>
      <c r="AK549" s="242"/>
      <c r="AL549" s="242"/>
      <c r="AM549" s="242"/>
      <c r="AN549" s="242"/>
      <c r="AO549" s="242"/>
      <c r="AP549" s="242"/>
      <c r="AQ549" s="242"/>
      <c r="AR549" s="242"/>
      <c r="AS549" s="242"/>
      <c r="AT549" s="242"/>
      <c r="AU549" s="242"/>
      <c r="AV549" s="242"/>
      <c r="AW549" s="242"/>
      <c r="AX549" s="242"/>
      <c r="AY549" s="242"/>
    </row>
    <row r="550" spans="1:51" ht="23.45" customHeight="1">
      <c r="A550" s="133"/>
      <c r="B550" s="221"/>
      <c r="C550" s="227" t="s">
        <v>672</v>
      </c>
      <c r="D550" s="242"/>
      <c r="E550" s="227" t="s">
        <v>16870</v>
      </c>
      <c r="F550" s="242" t="s">
        <v>672</v>
      </c>
      <c r="G550" s="242"/>
      <c r="H550" s="449"/>
      <c r="I550" s="228" t="s">
        <v>9730</v>
      </c>
      <c r="J550" s="228"/>
      <c r="K550" s="228">
        <v>2795</v>
      </c>
      <c r="L550" s="228"/>
      <c r="M550" s="228"/>
      <c r="N550" s="228"/>
      <c r="O550" s="227" t="s">
        <v>12687</v>
      </c>
      <c r="P550" s="228">
        <v>2795</v>
      </c>
      <c r="Q550" s="227">
        <v>3</v>
      </c>
      <c r="R550" s="244">
        <v>100</v>
      </c>
      <c r="S550" s="244">
        <v>150</v>
      </c>
      <c r="T550" s="228"/>
      <c r="U550" s="228"/>
      <c r="V550" s="314"/>
      <c r="W550" s="227">
        <v>2023</v>
      </c>
      <c r="X550" s="228"/>
      <c r="Y550" s="228"/>
      <c r="Z550" s="228"/>
      <c r="AA550" s="228"/>
      <c r="AB550" s="228"/>
      <c r="AC550" s="228">
        <v>421</v>
      </c>
      <c r="AD550" s="242"/>
      <c r="AE550" s="242"/>
      <c r="AF550" s="242"/>
      <c r="AG550" s="242"/>
      <c r="AH550" s="228"/>
      <c r="AI550" s="228"/>
      <c r="AJ550" s="242"/>
      <c r="AK550" s="242"/>
      <c r="AL550" s="242"/>
      <c r="AM550" s="242"/>
      <c r="AN550" s="242"/>
      <c r="AO550" s="242"/>
      <c r="AP550" s="242"/>
      <c r="AQ550" s="242"/>
      <c r="AR550" s="242"/>
      <c r="AS550" s="242"/>
      <c r="AT550" s="242"/>
      <c r="AU550" s="242"/>
      <c r="AV550" s="242"/>
      <c r="AW550" s="242"/>
      <c r="AX550" s="242"/>
      <c r="AY550" s="242" t="s">
        <v>13826</v>
      </c>
    </row>
    <row r="551" spans="1:51" ht="23.45" customHeight="1">
      <c r="A551" s="133"/>
      <c r="B551" s="221"/>
      <c r="C551" s="227" t="s">
        <v>675</v>
      </c>
      <c r="D551" s="242" t="s">
        <v>22208</v>
      </c>
      <c r="E551" s="228" t="s">
        <v>1032</v>
      </c>
      <c r="F551" s="227" t="s">
        <v>675</v>
      </c>
      <c r="G551" s="227" t="s">
        <v>675</v>
      </c>
      <c r="H551" s="449"/>
      <c r="I551" s="242" t="s">
        <v>13828</v>
      </c>
      <c r="J551" s="228"/>
      <c r="K551" s="228">
        <v>1911</v>
      </c>
      <c r="L551" s="228"/>
      <c r="M551" s="228"/>
      <c r="N551" s="228" t="s">
        <v>176</v>
      </c>
      <c r="O551" s="228" t="s">
        <v>290</v>
      </c>
      <c r="P551" s="228">
        <v>1648</v>
      </c>
      <c r="Q551" s="228">
        <v>3</v>
      </c>
      <c r="R551" s="228"/>
      <c r="S551" s="228"/>
      <c r="T551" s="228"/>
      <c r="U551" s="228"/>
      <c r="V551" s="314"/>
      <c r="W551" s="227">
        <v>2009</v>
      </c>
      <c r="X551" s="228"/>
      <c r="Y551" s="228"/>
      <c r="Z551" s="228"/>
      <c r="AA551" s="228"/>
      <c r="AB551" s="228"/>
      <c r="AC551" s="228">
        <v>113</v>
      </c>
      <c r="AD551" s="242"/>
      <c r="AE551" s="242"/>
      <c r="AF551" s="242"/>
      <c r="AG551" s="242"/>
      <c r="AH551" s="228"/>
      <c r="AI551" s="228"/>
      <c r="AJ551" s="242"/>
      <c r="AK551" s="242"/>
      <c r="AL551" s="242"/>
      <c r="AM551" s="242"/>
      <c r="AN551" s="242"/>
      <c r="AO551" s="242"/>
      <c r="AP551" s="242"/>
      <c r="AQ551" s="242"/>
      <c r="AR551" s="242"/>
      <c r="AS551" s="242"/>
      <c r="AT551" s="242"/>
      <c r="AU551" s="242"/>
      <c r="AV551" s="242"/>
      <c r="AW551" s="242"/>
      <c r="AX551" s="242"/>
      <c r="AY551" s="242"/>
    </row>
    <row r="552" spans="1:51" ht="23.45" customHeight="1">
      <c r="A552" s="133">
        <v>8</v>
      </c>
      <c r="B552" s="221"/>
      <c r="C552" s="227" t="s">
        <v>675</v>
      </c>
      <c r="D552" s="242" t="s">
        <v>22209</v>
      </c>
      <c r="E552" s="228" t="s">
        <v>1033</v>
      </c>
      <c r="F552" s="227" t="s">
        <v>675</v>
      </c>
      <c r="G552" s="242" t="s">
        <v>22210</v>
      </c>
      <c r="H552" s="449"/>
      <c r="I552" s="242" t="s">
        <v>13828</v>
      </c>
      <c r="J552" s="228"/>
      <c r="K552" s="228">
        <v>1421</v>
      </c>
      <c r="L552" s="228"/>
      <c r="M552" s="228"/>
      <c r="N552" s="228" t="s">
        <v>176</v>
      </c>
      <c r="O552" s="228" t="s">
        <v>290</v>
      </c>
      <c r="P552" s="228">
        <v>1274</v>
      </c>
      <c r="Q552" s="228">
        <v>2</v>
      </c>
      <c r="R552" s="228"/>
      <c r="S552" s="228"/>
      <c r="T552" s="228"/>
      <c r="U552" s="228"/>
      <c r="V552" s="314"/>
      <c r="W552" s="227">
        <v>2009</v>
      </c>
      <c r="X552" s="228"/>
      <c r="Y552" s="228"/>
      <c r="Z552" s="228"/>
      <c r="AA552" s="228"/>
      <c r="AB552" s="228"/>
      <c r="AC552" s="228">
        <v>100</v>
      </c>
      <c r="AD552" s="242"/>
      <c r="AE552" s="242"/>
      <c r="AF552" s="242"/>
      <c r="AG552" s="242"/>
      <c r="AH552" s="228"/>
      <c r="AI552" s="228"/>
      <c r="AJ552" s="242"/>
      <c r="AK552" s="242"/>
      <c r="AL552" s="242"/>
      <c r="AM552" s="242"/>
      <c r="AN552" s="242"/>
      <c r="AO552" s="242"/>
      <c r="AP552" s="242"/>
      <c r="AQ552" s="242"/>
      <c r="AR552" s="242"/>
      <c r="AS552" s="242"/>
      <c r="AT552" s="242"/>
      <c r="AU552" s="242"/>
      <c r="AV552" s="242"/>
      <c r="AW552" s="242"/>
      <c r="AX552" s="242"/>
      <c r="AY552" s="242"/>
    </row>
    <row r="553" spans="1:51" ht="23.45" customHeight="1">
      <c r="A553" s="133"/>
      <c r="B553" s="221"/>
      <c r="C553" s="227" t="s">
        <v>675</v>
      </c>
      <c r="D553" s="242" t="s">
        <v>22211</v>
      </c>
      <c r="E553" s="228" t="s">
        <v>1034</v>
      </c>
      <c r="F553" s="227" t="s">
        <v>675</v>
      </c>
      <c r="G553" s="242" t="s">
        <v>675</v>
      </c>
      <c r="H553" s="449"/>
      <c r="I553" s="242" t="s">
        <v>13828</v>
      </c>
      <c r="J553" s="228"/>
      <c r="K553" s="228">
        <v>10646</v>
      </c>
      <c r="L553" s="228"/>
      <c r="M553" s="228"/>
      <c r="N553" s="228" t="s">
        <v>176</v>
      </c>
      <c r="O553" s="228" t="s">
        <v>1979</v>
      </c>
      <c r="P553" s="228">
        <v>4200</v>
      </c>
      <c r="Q553" s="228">
        <v>6</v>
      </c>
      <c r="R553" s="228"/>
      <c r="S553" s="228"/>
      <c r="T553" s="228"/>
      <c r="U553" s="228"/>
      <c r="V553" s="314"/>
      <c r="W553" s="227" t="s">
        <v>13829</v>
      </c>
      <c r="X553" s="228"/>
      <c r="Y553" s="228"/>
      <c r="Z553" s="228"/>
      <c r="AA553" s="228"/>
      <c r="AB553" s="228"/>
      <c r="AC553" s="228">
        <v>500</v>
      </c>
      <c r="AD553" s="242"/>
      <c r="AE553" s="242"/>
      <c r="AF553" s="242"/>
      <c r="AG553" s="242"/>
      <c r="AH553" s="228"/>
      <c r="AI553" s="228"/>
      <c r="AJ553" s="242"/>
      <c r="AK553" s="242"/>
      <c r="AL553" s="242"/>
      <c r="AM553" s="242"/>
      <c r="AN553" s="242"/>
      <c r="AO553" s="242"/>
      <c r="AP553" s="242"/>
      <c r="AQ553" s="242"/>
      <c r="AR553" s="242"/>
      <c r="AS553" s="242"/>
      <c r="AT553" s="242"/>
      <c r="AU553" s="242"/>
      <c r="AV553" s="242"/>
      <c r="AW553" s="242"/>
      <c r="AX553" s="242"/>
      <c r="AY553" s="242"/>
    </row>
    <row r="554" spans="1:51" ht="23.45" customHeight="1">
      <c r="A554" s="133"/>
      <c r="B554" s="221"/>
      <c r="C554" s="227" t="s">
        <v>675</v>
      </c>
      <c r="D554" s="242" t="s">
        <v>22212</v>
      </c>
      <c r="E554" s="228" t="s">
        <v>1035</v>
      </c>
      <c r="F554" s="227" t="s">
        <v>675</v>
      </c>
      <c r="G554" s="242" t="s">
        <v>22213</v>
      </c>
      <c r="H554" s="449"/>
      <c r="I554" s="242" t="s">
        <v>13817</v>
      </c>
      <c r="J554" s="228"/>
      <c r="K554" s="228">
        <v>21572</v>
      </c>
      <c r="L554" s="228">
        <v>122</v>
      </c>
      <c r="M554" s="228">
        <v>193</v>
      </c>
      <c r="N554" s="228" t="s">
        <v>176</v>
      </c>
      <c r="O554" s="228" t="s">
        <v>1036</v>
      </c>
      <c r="P554" s="228">
        <v>9804</v>
      </c>
      <c r="Q554" s="228">
        <v>12</v>
      </c>
      <c r="R554" s="228">
        <v>700</v>
      </c>
      <c r="S554" s="228">
        <v>1000</v>
      </c>
      <c r="T554" s="228"/>
      <c r="U554" s="228"/>
      <c r="V554" s="314"/>
      <c r="W554" s="227">
        <v>2006</v>
      </c>
      <c r="X554" s="228"/>
      <c r="Y554" s="228"/>
      <c r="Z554" s="228"/>
      <c r="AA554" s="228"/>
      <c r="AB554" s="228"/>
      <c r="AC554" s="228">
        <v>1600</v>
      </c>
      <c r="AD554" s="242"/>
      <c r="AE554" s="242"/>
      <c r="AF554" s="242"/>
      <c r="AG554" s="242"/>
      <c r="AH554" s="228"/>
      <c r="AI554" s="228"/>
      <c r="AJ554" s="242"/>
      <c r="AK554" s="242"/>
      <c r="AL554" s="242"/>
      <c r="AM554" s="242"/>
      <c r="AN554" s="242"/>
      <c r="AO554" s="242"/>
      <c r="AP554" s="242"/>
      <c r="AQ554" s="242"/>
      <c r="AR554" s="242"/>
      <c r="AS554" s="242"/>
      <c r="AT554" s="242"/>
      <c r="AU554" s="242"/>
      <c r="AV554" s="242"/>
      <c r="AW554" s="242"/>
      <c r="AX554" s="242"/>
      <c r="AY554" s="242"/>
    </row>
    <row r="555" spans="1:51" ht="23.45" customHeight="1">
      <c r="A555" s="133"/>
      <c r="B555" s="221"/>
      <c r="C555" s="227" t="s">
        <v>675</v>
      </c>
      <c r="D555" s="242" t="s">
        <v>22214</v>
      </c>
      <c r="E555" s="228" t="s">
        <v>1037</v>
      </c>
      <c r="F555" s="227" t="s">
        <v>675</v>
      </c>
      <c r="G555" s="242" t="s">
        <v>675</v>
      </c>
      <c r="H555" s="449"/>
      <c r="I555" s="242" t="s">
        <v>13828</v>
      </c>
      <c r="J555" s="228"/>
      <c r="K555" s="228">
        <v>2564</v>
      </c>
      <c r="L555" s="228"/>
      <c r="M555" s="228"/>
      <c r="N555" s="228" t="s">
        <v>176</v>
      </c>
      <c r="O555" s="228" t="s">
        <v>290</v>
      </c>
      <c r="P555" s="228">
        <v>1355</v>
      </c>
      <c r="Q555" s="228">
        <v>2</v>
      </c>
      <c r="R555" s="228"/>
      <c r="S555" s="228"/>
      <c r="T555" s="228"/>
      <c r="U555" s="228"/>
      <c r="V555" s="314"/>
      <c r="W555" s="227">
        <v>2010</v>
      </c>
      <c r="X555" s="228">
        <v>38</v>
      </c>
      <c r="Y555" s="228"/>
      <c r="Z555" s="228"/>
      <c r="AA555" s="228"/>
      <c r="AB555" s="228"/>
      <c r="AC555" s="228">
        <v>150</v>
      </c>
      <c r="AD555" s="242"/>
      <c r="AE555" s="242"/>
      <c r="AF555" s="242"/>
      <c r="AG555" s="242"/>
      <c r="AH555" s="228">
        <v>2</v>
      </c>
      <c r="AI555" s="228"/>
      <c r="AJ555" s="242">
        <v>14</v>
      </c>
      <c r="AK555" s="242"/>
      <c r="AL555" s="242"/>
      <c r="AM555" s="242"/>
      <c r="AN555" s="242"/>
      <c r="AO555" s="242"/>
      <c r="AP555" s="242"/>
      <c r="AQ555" s="242"/>
      <c r="AR555" s="242"/>
      <c r="AS555" s="242"/>
      <c r="AT555" s="242"/>
      <c r="AU555" s="242"/>
      <c r="AV555" s="242"/>
      <c r="AW555" s="242"/>
      <c r="AX555" s="242"/>
      <c r="AY555" s="242"/>
    </row>
    <row r="556" spans="1:51" ht="23.45" customHeight="1">
      <c r="A556" s="133"/>
      <c r="B556" s="221"/>
      <c r="C556" s="227" t="s">
        <v>675</v>
      </c>
      <c r="D556" s="242" t="s">
        <v>22215</v>
      </c>
      <c r="E556" s="228" t="s">
        <v>1038</v>
      </c>
      <c r="F556" s="227" t="s">
        <v>675</v>
      </c>
      <c r="G556" s="242" t="s">
        <v>675</v>
      </c>
      <c r="H556" s="449"/>
      <c r="I556" s="242" t="s">
        <v>13828</v>
      </c>
      <c r="J556" s="228"/>
      <c r="K556" s="228">
        <v>1890</v>
      </c>
      <c r="L556" s="228"/>
      <c r="M556" s="228"/>
      <c r="N556" s="228" t="s">
        <v>176</v>
      </c>
      <c r="O556" s="228" t="s">
        <v>1979</v>
      </c>
      <c r="P556" s="228">
        <v>1890</v>
      </c>
      <c r="Q556" s="228">
        <v>3</v>
      </c>
      <c r="R556" s="228"/>
      <c r="S556" s="228"/>
      <c r="T556" s="228"/>
      <c r="U556" s="228"/>
      <c r="V556" s="314"/>
      <c r="W556" s="227">
        <v>2011</v>
      </c>
      <c r="X556" s="228"/>
      <c r="Y556" s="228"/>
      <c r="Z556" s="228"/>
      <c r="AA556" s="228"/>
      <c r="AB556" s="228"/>
      <c r="AC556" s="228"/>
      <c r="AD556" s="242"/>
      <c r="AE556" s="242"/>
      <c r="AF556" s="242"/>
      <c r="AG556" s="242"/>
      <c r="AH556" s="228"/>
      <c r="AI556" s="228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T556" s="242"/>
      <c r="AU556" s="242"/>
      <c r="AV556" s="242"/>
      <c r="AW556" s="242"/>
      <c r="AX556" s="242"/>
      <c r="AY556" s="242"/>
    </row>
    <row r="557" spans="1:51" ht="23.45" customHeight="1">
      <c r="A557" s="133"/>
      <c r="B557" s="221"/>
      <c r="C557" s="227" t="s">
        <v>675</v>
      </c>
      <c r="D557" s="242" t="s">
        <v>22212</v>
      </c>
      <c r="E557" s="228" t="s">
        <v>1039</v>
      </c>
      <c r="F557" s="227" t="s">
        <v>675</v>
      </c>
      <c r="G557" s="242" t="s">
        <v>675</v>
      </c>
      <c r="H557" s="449"/>
      <c r="I557" s="242" t="s">
        <v>13817</v>
      </c>
      <c r="J557" s="228"/>
      <c r="K557" s="228">
        <v>9900</v>
      </c>
      <c r="L557" s="228">
        <v>3765.95</v>
      </c>
      <c r="M557" s="228">
        <v>4354.37</v>
      </c>
      <c r="N557" s="228" t="s">
        <v>401</v>
      </c>
      <c r="O557" s="228" t="s">
        <v>1036</v>
      </c>
      <c r="P557" s="228">
        <v>3353.88</v>
      </c>
      <c r="Q557" s="228">
        <v>4</v>
      </c>
      <c r="R557" s="228"/>
      <c r="S557" s="228"/>
      <c r="T557" s="228"/>
      <c r="U557" s="228"/>
      <c r="V557" s="314"/>
      <c r="W557" s="227">
        <v>2012</v>
      </c>
      <c r="X557" s="228"/>
      <c r="Y557" s="228"/>
      <c r="Z557" s="228"/>
      <c r="AA557" s="228"/>
      <c r="AB557" s="228"/>
      <c r="AC557" s="228">
        <v>5950</v>
      </c>
      <c r="AD557" s="242"/>
      <c r="AE557" s="242"/>
      <c r="AF557" s="242"/>
      <c r="AG557" s="242"/>
      <c r="AH557" s="228"/>
      <c r="AI557" s="228"/>
      <c r="AJ557" s="242"/>
      <c r="AK557" s="242"/>
      <c r="AL557" s="242"/>
      <c r="AM557" s="242"/>
      <c r="AN557" s="242"/>
      <c r="AO557" s="242"/>
      <c r="AP557" s="242"/>
      <c r="AQ557" s="242"/>
      <c r="AR557" s="242"/>
      <c r="AS557" s="242"/>
      <c r="AT557" s="242"/>
      <c r="AU557" s="242"/>
      <c r="AV557" s="242"/>
      <c r="AW557" s="242"/>
      <c r="AX557" s="242"/>
      <c r="AY557" s="242"/>
    </row>
    <row r="558" spans="1:51" ht="23.45" customHeight="1">
      <c r="A558" s="133">
        <v>5</v>
      </c>
      <c r="B558" s="221"/>
      <c r="C558" s="227" t="s">
        <v>684</v>
      </c>
      <c r="D558" s="233" t="s">
        <v>22165</v>
      </c>
      <c r="E558" s="228" t="s">
        <v>1041</v>
      </c>
      <c r="F558" s="227" t="s">
        <v>684</v>
      </c>
      <c r="G558" s="233" t="s">
        <v>22216</v>
      </c>
      <c r="H558" s="233" t="s">
        <v>1043</v>
      </c>
      <c r="I558" s="233" t="s">
        <v>684</v>
      </c>
      <c r="J558" s="228">
        <v>2</v>
      </c>
      <c r="K558" s="228">
        <v>7448</v>
      </c>
      <c r="L558" s="228">
        <v>96</v>
      </c>
      <c r="M558" s="228">
        <v>147</v>
      </c>
      <c r="N558" s="233" t="s">
        <v>176</v>
      </c>
      <c r="O558" s="233" t="s">
        <v>10598</v>
      </c>
      <c r="P558" s="228">
        <v>6935</v>
      </c>
      <c r="Q558" s="228">
        <v>8</v>
      </c>
      <c r="R558" s="228">
        <v>500</v>
      </c>
      <c r="S558" s="228">
        <v>830</v>
      </c>
      <c r="T558" s="233" t="s">
        <v>178</v>
      </c>
      <c r="U558" s="233" t="s">
        <v>466</v>
      </c>
      <c r="V558" s="314"/>
      <c r="W558" s="227">
        <v>2000</v>
      </c>
      <c r="X558" s="233">
        <v>388</v>
      </c>
      <c r="Y558" s="233"/>
      <c r="Z558" s="233"/>
      <c r="AA558" s="233"/>
      <c r="AB558" s="233"/>
      <c r="AC558" s="228">
        <v>1068</v>
      </c>
      <c r="AD558" s="233"/>
      <c r="AE558" s="233"/>
      <c r="AF558" s="233"/>
      <c r="AG558" s="233"/>
      <c r="AH558" s="233">
        <v>3</v>
      </c>
      <c r="AI558" s="233">
        <v>500</v>
      </c>
      <c r="AJ558" s="233">
        <v>15</v>
      </c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33"/>
      <c r="AU558" s="233"/>
      <c r="AV558" s="233"/>
      <c r="AW558" s="233"/>
      <c r="AX558" s="233"/>
      <c r="AY558" s="241"/>
    </row>
    <row r="559" spans="1:51" ht="23.45" customHeight="1">
      <c r="A559" s="133"/>
      <c r="B559" s="221"/>
      <c r="C559" s="241" t="s">
        <v>684</v>
      </c>
      <c r="D559" s="241" t="s">
        <v>22165</v>
      </c>
      <c r="E559" s="241" t="s">
        <v>1044</v>
      </c>
      <c r="F559" s="241" t="s">
        <v>684</v>
      </c>
      <c r="G559" s="241" t="s">
        <v>22216</v>
      </c>
      <c r="H559" s="241" t="s">
        <v>1043</v>
      </c>
      <c r="I559" s="241" t="s">
        <v>684</v>
      </c>
      <c r="J559" s="241">
        <v>2</v>
      </c>
      <c r="K559" s="228">
        <v>1980</v>
      </c>
      <c r="L559" s="241">
        <v>1722</v>
      </c>
      <c r="M559" s="241">
        <v>1360</v>
      </c>
      <c r="N559" s="241" t="s">
        <v>176</v>
      </c>
      <c r="O559" s="241" t="s">
        <v>11922</v>
      </c>
      <c r="P559" s="233">
        <v>1290</v>
      </c>
      <c r="Q559" s="241">
        <v>2</v>
      </c>
      <c r="R559" s="241"/>
      <c r="S559" s="241"/>
      <c r="T559" s="241" t="s">
        <v>178</v>
      </c>
      <c r="U559" s="241" t="s">
        <v>466</v>
      </c>
      <c r="V559" s="314"/>
      <c r="W559" s="241">
        <v>2004</v>
      </c>
      <c r="X559" s="241"/>
      <c r="Y559" s="241"/>
      <c r="Z559" s="241"/>
      <c r="AA559" s="241"/>
      <c r="AB559" s="241"/>
      <c r="AC559" s="241">
        <v>712</v>
      </c>
      <c r="AD559" s="241"/>
      <c r="AE559" s="241"/>
      <c r="AF559" s="241"/>
      <c r="AG559" s="241"/>
      <c r="AH559" s="241">
        <v>3</v>
      </c>
      <c r="AI559" s="241">
        <v>500</v>
      </c>
      <c r="AJ559" s="241">
        <v>15</v>
      </c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</row>
    <row r="560" spans="1:51" s="1452" customFormat="1" ht="23.45" customHeight="1">
      <c r="A560" s="1455"/>
      <c r="B560" s="915"/>
      <c r="C560" s="615" t="s">
        <v>684</v>
      </c>
      <c r="D560" s="840" t="s">
        <v>22166</v>
      </c>
      <c r="E560" s="841" t="s">
        <v>16871</v>
      </c>
      <c r="F560" s="615" t="s">
        <v>684</v>
      </c>
      <c r="G560" s="840" t="s">
        <v>22216</v>
      </c>
      <c r="H560" s="840" t="s">
        <v>1043</v>
      </c>
      <c r="I560" s="840" t="s">
        <v>3854</v>
      </c>
      <c r="J560" s="840">
        <v>2</v>
      </c>
      <c r="K560" s="841">
        <v>3000</v>
      </c>
      <c r="L560" s="841">
        <v>62.4</v>
      </c>
      <c r="M560" s="841">
        <v>98.88</v>
      </c>
      <c r="N560" s="840" t="s">
        <v>176</v>
      </c>
      <c r="O560" s="840" t="s">
        <v>3855</v>
      </c>
      <c r="P560" s="841">
        <v>2600</v>
      </c>
      <c r="Q560" s="841">
        <v>4</v>
      </c>
      <c r="R560" s="841">
        <v>400</v>
      </c>
      <c r="S560" s="841">
        <v>400</v>
      </c>
      <c r="T560" s="840" t="s">
        <v>178</v>
      </c>
      <c r="U560" s="840" t="s">
        <v>466</v>
      </c>
      <c r="V560" s="842"/>
      <c r="W560" s="615">
        <v>1999</v>
      </c>
      <c r="X560" s="840"/>
      <c r="Y560" s="840"/>
      <c r="Z560" s="840"/>
      <c r="AA560" s="840"/>
      <c r="AB560" s="840"/>
      <c r="AC560" s="841">
        <v>119</v>
      </c>
      <c r="AD560" s="840"/>
      <c r="AE560" s="840"/>
      <c r="AF560" s="840"/>
      <c r="AG560" s="840"/>
      <c r="AH560" s="840">
        <v>3</v>
      </c>
      <c r="AI560" s="840">
        <v>500</v>
      </c>
      <c r="AJ560" s="840">
        <v>15</v>
      </c>
      <c r="AK560" s="840"/>
      <c r="AL560" s="840"/>
      <c r="AM560" s="840"/>
      <c r="AN560" s="840"/>
      <c r="AO560" s="840"/>
      <c r="AP560" s="840"/>
      <c r="AQ560" s="840"/>
      <c r="AR560" s="840"/>
      <c r="AS560" s="840"/>
      <c r="AT560" s="840"/>
      <c r="AU560" s="840"/>
      <c r="AV560" s="840"/>
      <c r="AW560" s="840"/>
      <c r="AX560" s="840"/>
      <c r="AY560" s="840"/>
    </row>
    <row r="561" spans="1:51" ht="23.45" customHeight="1">
      <c r="A561" s="133"/>
      <c r="B561" s="221"/>
      <c r="C561" s="227" t="s">
        <v>684</v>
      </c>
      <c r="D561" s="233" t="s">
        <v>22173</v>
      </c>
      <c r="E561" s="228" t="s">
        <v>16872</v>
      </c>
      <c r="F561" s="227" t="s">
        <v>684</v>
      </c>
      <c r="G561" s="233" t="s">
        <v>22216</v>
      </c>
      <c r="H561" s="233" t="s">
        <v>1043</v>
      </c>
      <c r="I561" s="233" t="s">
        <v>3856</v>
      </c>
      <c r="J561" s="233">
        <v>2</v>
      </c>
      <c r="K561" s="228">
        <v>3786</v>
      </c>
      <c r="L561" s="228">
        <v>69.040000000000006</v>
      </c>
      <c r="M561" s="228">
        <v>107.44</v>
      </c>
      <c r="N561" s="233" t="s">
        <v>176</v>
      </c>
      <c r="O561" s="233" t="s">
        <v>3857</v>
      </c>
      <c r="P561" s="228">
        <v>1400</v>
      </c>
      <c r="Q561" s="228">
        <v>4</v>
      </c>
      <c r="R561" s="228">
        <v>300</v>
      </c>
      <c r="S561" s="228">
        <v>300</v>
      </c>
      <c r="T561" s="233" t="s">
        <v>178</v>
      </c>
      <c r="U561" s="233" t="s">
        <v>466</v>
      </c>
      <c r="V561" s="314"/>
      <c r="W561" s="227">
        <v>2009</v>
      </c>
      <c r="X561" s="233"/>
      <c r="Y561" s="233"/>
      <c r="Z561" s="233"/>
      <c r="AA561" s="233"/>
      <c r="AB561" s="233"/>
      <c r="AC561" s="228">
        <v>400</v>
      </c>
      <c r="AD561" s="233"/>
      <c r="AE561" s="233"/>
      <c r="AF561" s="233"/>
      <c r="AG561" s="233"/>
      <c r="AH561" s="233">
        <v>3</v>
      </c>
      <c r="AI561" s="233">
        <v>500</v>
      </c>
      <c r="AJ561" s="233">
        <v>15</v>
      </c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33"/>
      <c r="AU561" s="233"/>
      <c r="AV561" s="233"/>
      <c r="AW561" s="233"/>
      <c r="AX561" s="233"/>
      <c r="AY561" s="233"/>
    </row>
    <row r="562" spans="1:51" ht="23.45" customHeight="1">
      <c r="A562" s="133"/>
      <c r="B562" s="221"/>
      <c r="C562" s="227" t="s">
        <v>684</v>
      </c>
      <c r="D562" s="233" t="s">
        <v>22175</v>
      </c>
      <c r="E562" s="228" t="s">
        <v>16873</v>
      </c>
      <c r="F562" s="227" t="s">
        <v>684</v>
      </c>
      <c r="G562" s="233" t="s">
        <v>22216</v>
      </c>
      <c r="H562" s="233"/>
      <c r="I562" s="233" t="s">
        <v>3858</v>
      </c>
      <c r="J562" s="233">
        <v>2</v>
      </c>
      <c r="K562" s="228">
        <v>74974</v>
      </c>
      <c r="L562" s="228">
        <v>96</v>
      </c>
      <c r="M562" s="228">
        <v>92.7</v>
      </c>
      <c r="N562" s="233" t="s">
        <v>176</v>
      </c>
      <c r="O562" s="233" t="s">
        <v>3859</v>
      </c>
      <c r="P562" s="228">
        <v>2948</v>
      </c>
      <c r="Q562" s="228">
        <v>4</v>
      </c>
      <c r="R562" s="228">
        <v>700</v>
      </c>
      <c r="S562" s="228">
        <v>700</v>
      </c>
      <c r="T562" s="233"/>
      <c r="U562" s="233"/>
      <c r="V562" s="314"/>
      <c r="W562" s="227">
        <v>2014</v>
      </c>
      <c r="X562" s="233"/>
      <c r="Y562" s="233"/>
      <c r="Z562" s="233"/>
      <c r="AA562" s="233"/>
      <c r="AB562" s="233"/>
      <c r="AC562" s="228">
        <v>1100</v>
      </c>
      <c r="AD562" s="233"/>
      <c r="AE562" s="233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  <c r="AP562" s="233"/>
      <c r="AQ562" s="233"/>
      <c r="AR562" s="233"/>
      <c r="AS562" s="233"/>
      <c r="AT562" s="233"/>
      <c r="AU562" s="233"/>
      <c r="AV562" s="233"/>
      <c r="AW562" s="233"/>
      <c r="AX562" s="233"/>
      <c r="AY562" s="233"/>
    </row>
    <row r="563" spans="1:51" ht="23.45" customHeight="1">
      <c r="A563" s="133"/>
      <c r="B563" s="221"/>
      <c r="C563" s="227" t="s">
        <v>687</v>
      </c>
      <c r="D563" s="233" t="s">
        <v>1040</v>
      </c>
      <c r="E563" s="228" t="s">
        <v>1046</v>
      </c>
      <c r="F563" s="227" t="s">
        <v>687</v>
      </c>
      <c r="G563" s="233" t="s">
        <v>1042</v>
      </c>
      <c r="H563" s="233" t="s">
        <v>1043</v>
      </c>
      <c r="I563" s="233" t="s">
        <v>687</v>
      </c>
      <c r="J563" s="233">
        <v>3</v>
      </c>
      <c r="K563" s="228">
        <v>4451</v>
      </c>
      <c r="L563" s="228">
        <v>83.32</v>
      </c>
      <c r="M563" s="228">
        <v>83</v>
      </c>
      <c r="N563" s="233" t="s">
        <v>176</v>
      </c>
      <c r="O563" s="233" t="s">
        <v>12950</v>
      </c>
      <c r="P563" s="228">
        <v>4451</v>
      </c>
      <c r="Q563" s="228">
        <v>5</v>
      </c>
      <c r="R563" s="228">
        <v>50</v>
      </c>
      <c r="S563" s="228">
        <v>100</v>
      </c>
      <c r="T563" s="233" t="s">
        <v>178</v>
      </c>
      <c r="U563" s="233" t="s">
        <v>466</v>
      </c>
      <c r="V563" s="314"/>
      <c r="W563" s="227">
        <v>2003</v>
      </c>
      <c r="X563" s="233">
        <v>388</v>
      </c>
      <c r="Y563" s="233"/>
      <c r="Z563" s="233"/>
      <c r="AA563" s="233"/>
      <c r="AB563" s="233"/>
      <c r="AC563" s="228">
        <v>448</v>
      </c>
      <c r="AD563" s="233"/>
      <c r="AE563" s="233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  <c r="AP563" s="233"/>
      <c r="AQ563" s="233"/>
      <c r="AR563" s="233"/>
      <c r="AS563" s="233"/>
      <c r="AT563" s="233"/>
      <c r="AU563" s="233"/>
      <c r="AV563" s="233"/>
      <c r="AW563" s="233"/>
      <c r="AX563" s="233"/>
      <c r="AY563" s="233"/>
    </row>
    <row r="564" spans="1:51" ht="23.45" customHeight="1">
      <c r="A564" s="133"/>
      <c r="B564" s="221"/>
      <c r="C564" s="227" t="s">
        <v>687</v>
      </c>
      <c r="D564" s="233" t="s">
        <v>1040</v>
      </c>
      <c r="E564" s="228" t="s">
        <v>1047</v>
      </c>
      <c r="F564" s="227" t="s">
        <v>687</v>
      </c>
      <c r="G564" s="233" t="s">
        <v>1042</v>
      </c>
      <c r="H564" s="233" t="s">
        <v>1043</v>
      </c>
      <c r="I564" s="233" t="s">
        <v>687</v>
      </c>
      <c r="J564" s="233">
        <v>3</v>
      </c>
      <c r="K564" s="228">
        <v>4883</v>
      </c>
      <c r="L564" s="228">
        <v>44</v>
      </c>
      <c r="M564" s="228">
        <v>44</v>
      </c>
      <c r="N564" s="233" t="s">
        <v>176</v>
      </c>
      <c r="O564" s="233" t="s">
        <v>12951</v>
      </c>
      <c r="P564" s="228">
        <v>4883</v>
      </c>
      <c r="Q564" s="228">
        <v>7</v>
      </c>
      <c r="R564" s="228"/>
      <c r="S564" s="228"/>
      <c r="T564" s="233" t="s">
        <v>178</v>
      </c>
      <c r="U564" s="233" t="s">
        <v>466</v>
      </c>
      <c r="V564" s="314"/>
      <c r="W564" s="227">
        <v>2003</v>
      </c>
      <c r="X564" s="233">
        <v>388</v>
      </c>
      <c r="Y564" s="233"/>
      <c r="Z564" s="233"/>
      <c r="AA564" s="233"/>
      <c r="AB564" s="233"/>
      <c r="AC564" s="228">
        <v>542</v>
      </c>
      <c r="AD564" s="233"/>
      <c r="AE564" s="233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  <c r="AP564" s="233"/>
      <c r="AQ564" s="233"/>
      <c r="AR564" s="233"/>
      <c r="AS564" s="233"/>
      <c r="AT564" s="233"/>
      <c r="AU564" s="233"/>
      <c r="AV564" s="233"/>
      <c r="AW564" s="233"/>
      <c r="AX564" s="233"/>
      <c r="AY564" s="233"/>
    </row>
    <row r="565" spans="1:51" ht="23.45" customHeight="1">
      <c r="A565" s="133"/>
      <c r="B565" s="221"/>
      <c r="C565" s="227" t="s">
        <v>697</v>
      </c>
      <c r="D565" s="233"/>
      <c r="E565" s="228" t="s">
        <v>12947</v>
      </c>
      <c r="F565" s="227" t="s">
        <v>2033</v>
      </c>
      <c r="G565" s="233"/>
      <c r="H565" s="233"/>
      <c r="I565" s="233" t="s">
        <v>2033</v>
      </c>
      <c r="J565" s="233"/>
      <c r="K565" s="228">
        <v>6950</v>
      </c>
      <c r="L565" s="228">
        <v>134.84</v>
      </c>
      <c r="M565" s="228">
        <v>149.12</v>
      </c>
      <c r="N565" s="233" t="s">
        <v>176</v>
      </c>
      <c r="O565" s="233" t="s">
        <v>12685</v>
      </c>
      <c r="P565" s="228">
        <v>2442</v>
      </c>
      <c r="Q565" s="228">
        <v>8</v>
      </c>
      <c r="R565" s="228">
        <v>100</v>
      </c>
      <c r="S565" s="228">
        <v>100</v>
      </c>
      <c r="T565" s="233"/>
      <c r="U565" s="233"/>
      <c r="V565" s="314"/>
      <c r="W565" s="227">
        <v>2018</v>
      </c>
      <c r="X565" s="233">
        <v>40</v>
      </c>
      <c r="Y565" s="233"/>
      <c r="Z565" s="233"/>
      <c r="AA565" s="233"/>
      <c r="AB565" s="233"/>
      <c r="AC565" s="228">
        <v>1567</v>
      </c>
      <c r="AD565" s="233"/>
      <c r="AE565" s="233"/>
      <c r="AF565" s="233"/>
      <c r="AG565" s="233"/>
      <c r="AH565" s="233">
        <v>2</v>
      </c>
      <c r="AI565" s="233"/>
      <c r="AJ565" s="233">
        <v>15</v>
      </c>
      <c r="AK565" s="233"/>
      <c r="AL565" s="233"/>
      <c r="AM565" s="233"/>
      <c r="AN565" s="233"/>
      <c r="AO565" s="233"/>
      <c r="AP565" s="233"/>
      <c r="AQ565" s="233"/>
      <c r="AR565" s="233"/>
      <c r="AS565" s="233"/>
      <c r="AT565" s="233"/>
      <c r="AU565" s="233"/>
      <c r="AV565" s="233"/>
      <c r="AW565" s="233"/>
      <c r="AX565" s="233"/>
      <c r="AY565" s="233"/>
    </row>
    <row r="566" spans="1:51" ht="23.45" customHeight="1">
      <c r="A566" s="133"/>
      <c r="B566" s="221"/>
      <c r="C566" s="227" t="s">
        <v>697</v>
      </c>
      <c r="D566" s="233"/>
      <c r="E566" s="228" t="s">
        <v>1048</v>
      </c>
      <c r="F566" s="227" t="s">
        <v>697</v>
      </c>
      <c r="G566" s="233"/>
      <c r="H566" s="233"/>
      <c r="I566" s="233" t="s">
        <v>2033</v>
      </c>
      <c r="J566" s="233"/>
      <c r="K566" s="228">
        <v>4807</v>
      </c>
      <c r="L566" s="228"/>
      <c r="M566" s="228"/>
      <c r="N566" s="233"/>
      <c r="O566" s="233" t="s">
        <v>1049</v>
      </c>
      <c r="P566" s="228">
        <v>2442</v>
      </c>
      <c r="Q566" s="228">
        <v>8</v>
      </c>
      <c r="R566" s="228"/>
      <c r="S566" s="228"/>
      <c r="T566" s="233"/>
      <c r="U566" s="233"/>
      <c r="V566" s="314"/>
      <c r="W566" s="227">
        <v>2003</v>
      </c>
      <c r="X566" s="233">
        <v>38</v>
      </c>
      <c r="Y566" s="233"/>
      <c r="Z566" s="233"/>
      <c r="AA566" s="233"/>
      <c r="AB566" s="233"/>
      <c r="AC566" s="228">
        <v>533</v>
      </c>
      <c r="AD566" s="233"/>
      <c r="AE566" s="233"/>
      <c r="AF566" s="233"/>
      <c r="AG566" s="233"/>
      <c r="AH566" s="233">
        <v>2</v>
      </c>
      <c r="AI566" s="233"/>
      <c r="AJ566" s="233">
        <v>14</v>
      </c>
      <c r="AK566" s="233"/>
      <c r="AL566" s="233"/>
      <c r="AM566" s="233"/>
      <c r="AN566" s="233"/>
      <c r="AO566" s="233"/>
      <c r="AP566" s="233"/>
      <c r="AQ566" s="233"/>
      <c r="AR566" s="233"/>
      <c r="AS566" s="233"/>
      <c r="AT566" s="233"/>
      <c r="AU566" s="233"/>
      <c r="AV566" s="233"/>
      <c r="AW566" s="233"/>
      <c r="AX566" s="233"/>
      <c r="AY566" s="233"/>
    </row>
    <row r="567" spans="1:51" s="1433" customFormat="1" ht="23.45" customHeight="1">
      <c r="A567" s="1417" t="s">
        <v>171</v>
      </c>
      <c r="B567" s="906" t="s">
        <v>2018</v>
      </c>
      <c r="C567" s="314" t="s">
        <v>55</v>
      </c>
      <c r="D567" s="349"/>
      <c r="E567" s="315">
        <f>COUNTA(E568:E602)</f>
        <v>35</v>
      </c>
      <c r="F567" s="314"/>
      <c r="G567" s="349"/>
      <c r="H567" s="349"/>
      <c r="I567" s="349"/>
      <c r="J567" s="318"/>
      <c r="K567" s="318">
        <f>SUM(K568:K602)</f>
        <v>701432.56</v>
      </c>
      <c r="L567" s="318">
        <f>SUM(L568:L602)</f>
        <v>31258.61</v>
      </c>
      <c r="M567" s="318">
        <f>SUM(M568:M602)</f>
        <v>30875.27</v>
      </c>
      <c r="N567" s="318">
        <f>SUM(N568:N601)</f>
        <v>0</v>
      </c>
      <c r="O567" s="318"/>
      <c r="P567" s="318">
        <f>SUM(P568:P602)</f>
        <v>127164.58</v>
      </c>
      <c r="Q567" s="318">
        <f>SUM(Q568:Q602)</f>
        <v>195</v>
      </c>
      <c r="R567" s="318"/>
      <c r="S567" s="228"/>
      <c r="T567" s="233"/>
      <c r="U567" s="233"/>
      <c r="V567" s="314"/>
      <c r="W567" s="314"/>
      <c r="X567" s="349"/>
      <c r="Y567" s="349"/>
      <c r="Z567" s="349"/>
      <c r="AA567" s="349"/>
      <c r="AB567" s="349"/>
      <c r="AC567" s="318"/>
      <c r="AD567" s="349"/>
      <c r="AE567" s="349"/>
      <c r="AF567" s="349"/>
      <c r="AG567" s="349"/>
      <c r="AH567" s="349"/>
      <c r="AI567" s="349"/>
      <c r="AJ567" s="349"/>
      <c r="AK567" s="349"/>
      <c r="AL567" s="349"/>
      <c r="AM567" s="349"/>
      <c r="AN567" s="349"/>
      <c r="AO567" s="349"/>
      <c r="AP567" s="349"/>
      <c r="AQ567" s="349"/>
      <c r="AR567" s="349"/>
      <c r="AS567" s="349"/>
      <c r="AT567" s="349"/>
      <c r="AU567" s="349"/>
      <c r="AV567" s="349"/>
      <c r="AW567" s="349"/>
      <c r="AX567" s="349"/>
      <c r="AY567" s="349"/>
    </row>
    <row r="568" spans="1:51" ht="23.45" customHeight="1">
      <c r="A568" s="133" t="s">
        <v>89</v>
      </c>
      <c r="B568" s="909"/>
      <c r="C568" s="227" t="s">
        <v>461</v>
      </c>
      <c r="D568" s="471" t="s">
        <v>4209</v>
      </c>
      <c r="E568" s="470" t="s">
        <v>4210</v>
      </c>
      <c r="F568" s="363" t="s">
        <v>461</v>
      </c>
      <c r="G568" s="471" t="s">
        <v>22380</v>
      </c>
      <c r="H568" s="238" t="s">
        <v>464</v>
      </c>
      <c r="I568" s="233" t="s">
        <v>4121</v>
      </c>
      <c r="J568" s="233" t="s">
        <v>2971</v>
      </c>
      <c r="K568" s="228">
        <v>15807</v>
      </c>
      <c r="L568" s="228">
        <v>776</v>
      </c>
      <c r="M568" s="228">
        <v>1071</v>
      </c>
      <c r="N568" s="233" t="s">
        <v>4211</v>
      </c>
      <c r="O568" s="227" t="s">
        <v>177</v>
      </c>
      <c r="P568" s="228">
        <v>12121</v>
      </c>
      <c r="Q568" s="228">
        <v>18</v>
      </c>
      <c r="R568" s="228">
        <v>400</v>
      </c>
      <c r="S568" s="228">
        <v>400</v>
      </c>
      <c r="T568" s="233" t="s">
        <v>178</v>
      </c>
      <c r="U568" s="233" t="s">
        <v>1676</v>
      </c>
      <c r="V568" s="314"/>
      <c r="W568" s="227">
        <v>2001</v>
      </c>
      <c r="X568" s="233"/>
      <c r="Y568" s="233"/>
      <c r="Z568" s="233"/>
      <c r="AA568" s="233"/>
      <c r="AB568" s="233">
        <v>1180</v>
      </c>
      <c r="AC568" s="228">
        <v>1179</v>
      </c>
      <c r="AD568" s="227"/>
      <c r="AE568" s="227"/>
      <c r="AF568" s="233"/>
      <c r="AG568" s="233"/>
      <c r="AH568" s="233">
        <v>6</v>
      </c>
      <c r="AI568" s="233">
        <v>1000</v>
      </c>
      <c r="AJ568" s="233">
        <v>50</v>
      </c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  <c r="AW568" s="233"/>
      <c r="AX568" s="233"/>
      <c r="AY568" s="233"/>
    </row>
    <row r="569" spans="1:51" ht="23.45" customHeight="1">
      <c r="A569" s="133"/>
      <c r="B569" s="221"/>
      <c r="C569" s="227" t="s">
        <v>461</v>
      </c>
      <c r="D569" s="471" t="s">
        <v>4212</v>
      </c>
      <c r="E569" s="470" t="s">
        <v>4213</v>
      </c>
      <c r="F569" s="363" t="s">
        <v>461</v>
      </c>
      <c r="G569" s="471" t="s">
        <v>22475</v>
      </c>
      <c r="H569" s="238" t="s">
        <v>464</v>
      </c>
      <c r="I569" s="233" t="s">
        <v>10340</v>
      </c>
      <c r="J569" s="233" t="s">
        <v>2971</v>
      </c>
      <c r="K569" s="228">
        <v>8183</v>
      </c>
      <c r="L569" s="228">
        <v>7613</v>
      </c>
      <c r="M569" s="228">
        <v>7613</v>
      </c>
      <c r="N569" s="233" t="s">
        <v>4211</v>
      </c>
      <c r="O569" s="227" t="s">
        <v>177</v>
      </c>
      <c r="P569" s="228">
        <v>7038</v>
      </c>
      <c r="Q569" s="228">
        <v>8</v>
      </c>
      <c r="R569" s="228">
        <v>1200</v>
      </c>
      <c r="S569" s="228">
        <v>1200</v>
      </c>
      <c r="T569" s="233" t="s">
        <v>178</v>
      </c>
      <c r="U569" s="233" t="s">
        <v>466</v>
      </c>
      <c r="V569" s="314"/>
      <c r="W569" s="227">
        <v>2012</v>
      </c>
      <c r="X569" s="233"/>
      <c r="Y569" s="233">
        <v>80</v>
      </c>
      <c r="Z569" s="233"/>
      <c r="AA569" s="233"/>
      <c r="AB569" s="233"/>
      <c r="AC569" s="228">
        <v>4690</v>
      </c>
      <c r="AD569" s="227"/>
      <c r="AE569" s="227"/>
      <c r="AF569" s="233"/>
      <c r="AG569" s="233"/>
      <c r="AH569" s="233">
        <v>4</v>
      </c>
      <c r="AI569" s="233" t="s">
        <v>4214</v>
      </c>
      <c r="AJ569" s="233">
        <v>8</v>
      </c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  <c r="AW569" s="233"/>
      <c r="AX569" s="233"/>
      <c r="AY569" s="233"/>
    </row>
    <row r="570" spans="1:51" ht="23.45" customHeight="1">
      <c r="A570" s="133"/>
      <c r="B570" s="221"/>
      <c r="C570" s="227" t="s">
        <v>461</v>
      </c>
      <c r="D570" s="471" t="s">
        <v>22476</v>
      </c>
      <c r="E570" s="470" t="s">
        <v>22477</v>
      </c>
      <c r="F570" s="363" t="s">
        <v>461</v>
      </c>
      <c r="G570" s="471" t="s">
        <v>22448</v>
      </c>
      <c r="H570" s="238"/>
      <c r="I570" s="233" t="s">
        <v>461</v>
      </c>
      <c r="J570" s="233"/>
      <c r="K570" s="228">
        <v>194759</v>
      </c>
      <c r="L570" s="228">
        <v>17</v>
      </c>
      <c r="M570" s="228">
        <v>17</v>
      </c>
      <c r="N570" s="233"/>
      <c r="O570" s="227" t="s">
        <v>4215</v>
      </c>
      <c r="P570" s="228">
        <v>4520</v>
      </c>
      <c r="Q570" s="228">
        <v>9</v>
      </c>
      <c r="R570" s="228"/>
      <c r="S570" s="228"/>
      <c r="T570" s="233"/>
      <c r="U570" s="233"/>
      <c r="V570" s="314"/>
      <c r="W570" s="227">
        <v>2006</v>
      </c>
      <c r="X570" s="233"/>
      <c r="Y570" s="233"/>
      <c r="Z570" s="233"/>
      <c r="AA570" s="233"/>
      <c r="AB570" s="233"/>
      <c r="AC570" s="228">
        <v>239</v>
      </c>
      <c r="AD570" s="227"/>
      <c r="AE570" s="227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  <c r="AW570" s="233"/>
      <c r="AX570" s="233"/>
      <c r="AY570" s="233"/>
    </row>
    <row r="571" spans="1:51" ht="23.45" customHeight="1">
      <c r="A571" s="133"/>
      <c r="B571" s="221"/>
      <c r="C571" s="227" t="s">
        <v>461</v>
      </c>
      <c r="D571" s="363" t="s">
        <v>22403</v>
      </c>
      <c r="E571" s="470" t="s">
        <v>4216</v>
      </c>
      <c r="F571" s="363" t="s">
        <v>461</v>
      </c>
      <c r="G571" s="471" t="s">
        <v>22478</v>
      </c>
      <c r="H571" s="238"/>
      <c r="I571" s="233" t="s">
        <v>461</v>
      </c>
      <c r="J571" s="233"/>
      <c r="K571" s="228">
        <v>3412</v>
      </c>
      <c r="L571" s="228"/>
      <c r="M571" s="228"/>
      <c r="N571" s="233"/>
      <c r="O571" s="227" t="s">
        <v>290</v>
      </c>
      <c r="P571" s="228">
        <v>1733</v>
      </c>
      <c r="Q571" s="228">
        <v>3</v>
      </c>
      <c r="R571" s="228"/>
      <c r="S571" s="228"/>
      <c r="T571" s="233"/>
      <c r="U571" s="233"/>
      <c r="V571" s="314"/>
      <c r="W571" s="227">
        <v>2012</v>
      </c>
      <c r="X571" s="233"/>
      <c r="Y571" s="233"/>
      <c r="Z571" s="233"/>
      <c r="AA571" s="233"/>
      <c r="AB571" s="233"/>
      <c r="AC571" s="228">
        <v>1500</v>
      </c>
      <c r="AD571" s="227"/>
      <c r="AE571" s="227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  <c r="AW571" s="233"/>
      <c r="AX571" s="233"/>
      <c r="AY571" s="233"/>
    </row>
    <row r="572" spans="1:51" ht="23.45" customHeight="1">
      <c r="A572" s="133"/>
      <c r="B572" s="221"/>
      <c r="C572" s="227" t="s">
        <v>13022</v>
      </c>
      <c r="D572" s="233" t="s">
        <v>22479</v>
      </c>
      <c r="E572" s="228" t="s">
        <v>22480</v>
      </c>
      <c r="F572" s="227" t="s">
        <v>13022</v>
      </c>
      <c r="G572" s="233" t="s">
        <v>22481</v>
      </c>
      <c r="H572" s="238"/>
      <c r="I572" s="233" t="s">
        <v>13022</v>
      </c>
      <c r="J572" s="233" t="s">
        <v>22482</v>
      </c>
      <c r="K572" s="228">
        <v>2821</v>
      </c>
      <c r="L572" s="228"/>
      <c r="M572" s="228"/>
      <c r="N572" s="233"/>
      <c r="O572" s="227" t="s">
        <v>1979</v>
      </c>
      <c r="P572" s="228">
        <v>2821</v>
      </c>
      <c r="Q572" s="228">
        <v>5</v>
      </c>
      <c r="R572" s="228" t="s">
        <v>2009</v>
      </c>
      <c r="S572" s="228" t="s">
        <v>2009</v>
      </c>
      <c r="T572" s="233" t="s">
        <v>2009</v>
      </c>
      <c r="U572" s="233" t="s">
        <v>2009</v>
      </c>
      <c r="V572" s="314" t="s">
        <v>18732</v>
      </c>
      <c r="W572" s="227">
        <v>2024</v>
      </c>
      <c r="X572" s="233">
        <v>680</v>
      </c>
      <c r="Y572" s="233"/>
      <c r="Z572" s="233"/>
      <c r="AA572" s="233"/>
      <c r="AB572" s="233"/>
      <c r="AC572" s="228"/>
      <c r="AD572" s="227"/>
      <c r="AE572" s="227"/>
      <c r="AF572" s="233"/>
      <c r="AG572" s="233"/>
      <c r="AH572" s="233">
        <v>6</v>
      </c>
      <c r="AI572" s="233" t="s">
        <v>22483</v>
      </c>
      <c r="AJ572" s="233">
        <v>30</v>
      </c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  <c r="AW572" s="233"/>
      <c r="AX572" s="233"/>
      <c r="AY572" s="233"/>
    </row>
    <row r="573" spans="1:51" ht="23.45" customHeight="1">
      <c r="A573" s="133"/>
      <c r="B573" s="221"/>
      <c r="C573" s="227" t="s">
        <v>4126</v>
      </c>
      <c r="D573" s="233" t="s">
        <v>22484</v>
      </c>
      <c r="E573" s="228" t="s">
        <v>4217</v>
      </c>
      <c r="F573" s="227" t="s">
        <v>4126</v>
      </c>
      <c r="G573" s="233"/>
      <c r="H573" s="238"/>
      <c r="I573" s="233" t="s">
        <v>8835</v>
      </c>
      <c r="J573" s="233"/>
      <c r="K573" s="228">
        <v>29840</v>
      </c>
      <c r="L573" s="228">
        <v>183.74</v>
      </c>
      <c r="M573" s="228">
        <v>214.44</v>
      </c>
      <c r="N573" s="233"/>
      <c r="O573" s="227" t="s">
        <v>4218</v>
      </c>
      <c r="P573" s="228">
        <v>17618</v>
      </c>
      <c r="Q573" s="228">
        <v>23</v>
      </c>
      <c r="R573" s="228">
        <v>40</v>
      </c>
      <c r="S573" s="228">
        <v>150</v>
      </c>
      <c r="T573" s="233"/>
      <c r="U573" s="233"/>
      <c r="V573" s="314"/>
      <c r="W573" s="227">
        <v>2010</v>
      </c>
      <c r="X573" s="233"/>
      <c r="Y573" s="233"/>
      <c r="Z573" s="233"/>
      <c r="AA573" s="233"/>
      <c r="AB573" s="233"/>
      <c r="AC573" s="228">
        <v>3834</v>
      </c>
      <c r="AD573" s="227"/>
      <c r="AE573" s="227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  <c r="AW573" s="233"/>
      <c r="AX573" s="233"/>
      <c r="AY573" s="233"/>
    </row>
    <row r="574" spans="1:51" ht="23.45" customHeight="1">
      <c r="A574" s="133"/>
      <c r="B574" s="221"/>
      <c r="C574" s="227" t="s">
        <v>4126</v>
      </c>
      <c r="D574" s="233" t="s">
        <v>22484</v>
      </c>
      <c r="E574" s="228" t="s">
        <v>4219</v>
      </c>
      <c r="F574" s="227" t="s">
        <v>4126</v>
      </c>
      <c r="G574" s="233"/>
      <c r="H574" s="238"/>
      <c r="I574" s="233" t="s">
        <v>4126</v>
      </c>
      <c r="J574" s="233"/>
      <c r="K574" s="228">
        <v>19054</v>
      </c>
      <c r="L574" s="228">
        <v>231.9</v>
      </c>
      <c r="M574" s="228">
        <v>231.9</v>
      </c>
      <c r="N574" s="233"/>
      <c r="O574" s="227" t="s">
        <v>966</v>
      </c>
      <c r="P574" s="228">
        <v>4290</v>
      </c>
      <c r="Q574" s="228">
        <v>14</v>
      </c>
      <c r="R574" s="228"/>
      <c r="S574" s="228">
        <v>300</v>
      </c>
      <c r="T574" s="233"/>
      <c r="U574" s="233"/>
      <c r="V574" s="314"/>
      <c r="W574" s="227">
        <v>2010</v>
      </c>
      <c r="X574" s="233"/>
      <c r="Y574" s="233"/>
      <c r="Z574" s="233"/>
      <c r="AA574" s="233"/>
      <c r="AB574" s="233"/>
      <c r="AC574" s="228">
        <v>1400</v>
      </c>
      <c r="AD574" s="227"/>
      <c r="AE574" s="227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  <c r="AW574" s="233"/>
      <c r="AX574" s="233"/>
      <c r="AY574" s="233"/>
    </row>
    <row r="575" spans="1:51" ht="23.45" customHeight="1">
      <c r="A575" s="133"/>
      <c r="B575" s="221"/>
      <c r="C575" s="227" t="s">
        <v>4126</v>
      </c>
      <c r="D575" s="233" t="s">
        <v>22484</v>
      </c>
      <c r="E575" s="228" t="s">
        <v>17656</v>
      </c>
      <c r="F575" s="227" t="s">
        <v>4126</v>
      </c>
      <c r="G575" s="233" t="s">
        <v>4220</v>
      </c>
      <c r="H575" s="238"/>
      <c r="I575" s="233" t="s">
        <v>4183</v>
      </c>
      <c r="J575" s="233"/>
      <c r="K575" s="228">
        <v>596.55999999999995</v>
      </c>
      <c r="L575" s="242"/>
      <c r="M575" s="242"/>
      <c r="N575" s="233"/>
      <c r="O575" s="227" t="s">
        <v>4221</v>
      </c>
      <c r="P575" s="228">
        <v>260.75</v>
      </c>
      <c r="Q575" s="228">
        <v>1</v>
      </c>
      <c r="R575" s="228">
        <v>20</v>
      </c>
      <c r="S575" s="228"/>
      <c r="T575" s="233"/>
      <c r="U575" s="233"/>
      <c r="V575" s="314"/>
      <c r="W575" s="227">
        <v>2010</v>
      </c>
      <c r="X575" s="233"/>
      <c r="Y575" s="233"/>
      <c r="Z575" s="233"/>
      <c r="AA575" s="233"/>
      <c r="AB575" s="233"/>
      <c r="AC575" s="228">
        <v>47</v>
      </c>
      <c r="AD575" s="227"/>
      <c r="AE575" s="227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  <c r="AW575" s="233"/>
      <c r="AX575" s="233"/>
      <c r="AY575" s="227" t="s">
        <v>4222</v>
      </c>
    </row>
    <row r="576" spans="1:51" ht="23.45" customHeight="1">
      <c r="A576" s="133"/>
      <c r="B576" s="221"/>
      <c r="C576" s="227" t="s">
        <v>4126</v>
      </c>
      <c r="D576" s="233" t="s">
        <v>22484</v>
      </c>
      <c r="E576" s="228" t="s">
        <v>11480</v>
      </c>
      <c r="F576" s="227" t="s">
        <v>4126</v>
      </c>
      <c r="G576" s="233"/>
      <c r="H576" s="238"/>
      <c r="I576" s="233" t="s">
        <v>4126</v>
      </c>
      <c r="J576" s="233"/>
      <c r="K576" s="228">
        <v>114</v>
      </c>
      <c r="L576" s="242">
        <v>94</v>
      </c>
      <c r="M576" s="242">
        <v>94</v>
      </c>
      <c r="N576" s="233"/>
      <c r="O576" s="227" t="s">
        <v>290</v>
      </c>
      <c r="P576" s="228">
        <v>950</v>
      </c>
      <c r="Q576" s="228">
        <v>1</v>
      </c>
      <c r="R576" s="228"/>
      <c r="S576" s="228"/>
      <c r="T576" s="233"/>
      <c r="U576" s="233"/>
      <c r="V576" s="314"/>
      <c r="W576" s="227">
        <v>2018</v>
      </c>
      <c r="X576" s="233"/>
      <c r="Y576" s="233"/>
      <c r="Z576" s="233"/>
      <c r="AA576" s="233"/>
      <c r="AB576" s="233"/>
      <c r="AC576" s="228">
        <v>3100</v>
      </c>
      <c r="AD576" s="227"/>
      <c r="AE576" s="227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/>
      <c r="AW576" s="233"/>
      <c r="AX576" s="233"/>
      <c r="AY576" s="227"/>
    </row>
    <row r="577" spans="1:51" ht="23.45" customHeight="1">
      <c r="A577" s="133"/>
      <c r="B577" s="221"/>
      <c r="C577" s="227" t="s">
        <v>698</v>
      </c>
      <c r="D577" s="233" t="s">
        <v>4223</v>
      </c>
      <c r="E577" s="228" t="s">
        <v>22485</v>
      </c>
      <c r="F577" s="227" t="s">
        <v>698</v>
      </c>
      <c r="G577" s="233" t="s">
        <v>22486</v>
      </c>
      <c r="H577" s="238" t="s">
        <v>4131</v>
      </c>
      <c r="I577" s="233" t="s">
        <v>16841</v>
      </c>
      <c r="J577" s="233">
        <v>0</v>
      </c>
      <c r="K577" s="228">
        <v>59138</v>
      </c>
      <c r="L577" s="242">
        <v>90</v>
      </c>
      <c r="M577" s="242">
        <v>90</v>
      </c>
      <c r="N577" s="233" t="s">
        <v>176</v>
      </c>
      <c r="O577" s="227" t="s">
        <v>177</v>
      </c>
      <c r="P577" s="228">
        <v>1825</v>
      </c>
      <c r="Q577" s="228">
        <v>7</v>
      </c>
      <c r="R577" s="228"/>
      <c r="S577" s="228">
        <v>300</v>
      </c>
      <c r="T577" s="233" t="s">
        <v>178</v>
      </c>
      <c r="U577" s="233" t="s">
        <v>466</v>
      </c>
      <c r="V577" s="314"/>
      <c r="W577" s="227">
        <v>1992</v>
      </c>
      <c r="X577" s="233">
        <v>316</v>
      </c>
      <c r="Y577" s="233"/>
      <c r="Z577" s="233"/>
      <c r="AA577" s="233"/>
      <c r="AB577" s="233"/>
      <c r="AC577" s="228">
        <v>316</v>
      </c>
      <c r="AD577" s="227"/>
      <c r="AE577" s="227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  <c r="AW577" s="233"/>
      <c r="AX577" s="233"/>
      <c r="AY577" s="403"/>
    </row>
    <row r="578" spans="1:51" ht="23.45" customHeight="1">
      <c r="A578" s="133"/>
      <c r="B578" s="221"/>
      <c r="C578" s="227" t="s">
        <v>698</v>
      </c>
      <c r="D578" s="227" t="s">
        <v>16840</v>
      </c>
      <c r="E578" s="227" t="s">
        <v>16840</v>
      </c>
      <c r="F578" s="227" t="s">
        <v>8893</v>
      </c>
      <c r="G578" s="233" t="s">
        <v>22487</v>
      </c>
      <c r="H578" s="238"/>
      <c r="I578" s="227" t="s">
        <v>8893</v>
      </c>
      <c r="J578" s="233"/>
      <c r="K578" s="228">
        <v>618</v>
      </c>
      <c r="L578" s="242"/>
      <c r="M578" s="242"/>
      <c r="N578" s="233"/>
      <c r="O578" s="227" t="s">
        <v>1979</v>
      </c>
      <c r="P578" s="228">
        <v>618</v>
      </c>
      <c r="Q578" s="228">
        <v>1</v>
      </c>
      <c r="R578" s="228"/>
      <c r="S578" s="228"/>
      <c r="T578" s="233"/>
      <c r="U578" s="233"/>
      <c r="V578" s="314"/>
      <c r="W578" s="227">
        <v>2016</v>
      </c>
      <c r="X578" s="233"/>
      <c r="Y578" s="233"/>
      <c r="Z578" s="233"/>
      <c r="AA578" s="233"/>
      <c r="AB578" s="233"/>
      <c r="AC578" s="228"/>
      <c r="AD578" s="227"/>
      <c r="AE578" s="227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  <c r="AW578" s="233"/>
      <c r="AX578" s="233"/>
      <c r="AY578" s="403"/>
    </row>
    <row r="579" spans="1:51" ht="23.45" customHeight="1">
      <c r="A579" s="133"/>
      <c r="B579" s="221"/>
      <c r="C579" s="227" t="s">
        <v>698</v>
      </c>
      <c r="D579" s="233" t="s">
        <v>22488</v>
      </c>
      <c r="E579" s="228" t="s">
        <v>4224</v>
      </c>
      <c r="F579" s="227" t="s">
        <v>698</v>
      </c>
      <c r="G579" s="233" t="s">
        <v>22489</v>
      </c>
      <c r="H579" s="238"/>
      <c r="I579" s="233" t="s">
        <v>8836</v>
      </c>
      <c r="J579" s="233"/>
      <c r="K579" s="228">
        <v>32397</v>
      </c>
      <c r="L579" s="228">
        <v>3776</v>
      </c>
      <c r="M579" s="228">
        <v>3359</v>
      </c>
      <c r="N579" s="233"/>
      <c r="O579" s="227" t="s">
        <v>966</v>
      </c>
      <c r="P579" s="228">
        <v>9329.6299999999992</v>
      </c>
      <c r="Q579" s="228">
        <v>12</v>
      </c>
      <c r="R579" s="228">
        <v>1260</v>
      </c>
      <c r="S579" s="228">
        <v>1260</v>
      </c>
      <c r="T579" s="233"/>
      <c r="U579" s="233"/>
      <c r="V579" s="314"/>
      <c r="W579" s="227">
        <v>2013</v>
      </c>
      <c r="X579" s="233"/>
      <c r="Y579" s="233"/>
      <c r="Z579" s="233"/>
      <c r="AA579" s="233"/>
      <c r="AB579" s="233"/>
      <c r="AC579" s="228">
        <v>7900</v>
      </c>
      <c r="AD579" s="227"/>
      <c r="AE579" s="227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  <c r="AW579" s="233"/>
      <c r="AX579" s="233"/>
      <c r="AY579" s="233"/>
    </row>
    <row r="580" spans="1:51" ht="23.45" customHeight="1">
      <c r="A580" s="133"/>
      <c r="B580" s="221"/>
      <c r="C580" s="227" t="s">
        <v>698</v>
      </c>
      <c r="D580" s="233" t="s">
        <v>22490</v>
      </c>
      <c r="E580" s="228" t="s">
        <v>4225</v>
      </c>
      <c r="F580" s="227" t="s">
        <v>698</v>
      </c>
      <c r="G580" s="233" t="s">
        <v>22486</v>
      </c>
      <c r="H580" s="238" t="s">
        <v>598</v>
      </c>
      <c r="I580" s="233" t="s">
        <v>698</v>
      </c>
      <c r="J580" s="233">
        <v>65</v>
      </c>
      <c r="K580" s="228">
        <v>17199</v>
      </c>
      <c r="L580" s="228"/>
      <c r="M580" s="228"/>
      <c r="N580" s="233" t="s">
        <v>176</v>
      </c>
      <c r="O580" s="227" t="s">
        <v>966</v>
      </c>
      <c r="P580" s="228">
        <v>1295</v>
      </c>
      <c r="Q580" s="228">
        <v>2</v>
      </c>
      <c r="R580" s="228"/>
      <c r="S580" s="228"/>
      <c r="T580" s="233" t="s">
        <v>465</v>
      </c>
      <c r="U580" s="233" t="s">
        <v>466</v>
      </c>
      <c r="V580" s="314"/>
      <c r="W580" s="227">
        <v>2004</v>
      </c>
      <c r="X580" s="233"/>
      <c r="Y580" s="233">
        <v>550</v>
      </c>
      <c r="Z580" s="233"/>
      <c r="AA580" s="233"/>
      <c r="AB580" s="233"/>
      <c r="AC580" s="228">
        <v>4019</v>
      </c>
      <c r="AD580" s="227">
        <v>2003</v>
      </c>
      <c r="AE580" s="227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  <c r="AW580" s="233"/>
      <c r="AX580" s="233"/>
      <c r="AY580" s="466"/>
    </row>
    <row r="581" spans="1:51" ht="23.45" customHeight="1">
      <c r="A581" s="133"/>
      <c r="B581" s="221"/>
      <c r="C581" s="227" t="s">
        <v>698</v>
      </c>
      <c r="D581" s="227" t="s">
        <v>22491</v>
      </c>
      <c r="E581" s="227" t="s">
        <v>4226</v>
      </c>
      <c r="F581" s="227" t="s">
        <v>698</v>
      </c>
      <c r="G581" s="233" t="s">
        <v>22489</v>
      </c>
      <c r="H581" s="238" t="s">
        <v>598</v>
      </c>
      <c r="I581" s="233" t="s">
        <v>698</v>
      </c>
      <c r="J581" s="233">
        <v>65</v>
      </c>
      <c r="K581" s="228">
        <v>22100</v>
      </c>
      <c r="L581" s="228">
        <v>81.2</v>
      </c>
      <c r="M581" s="228">
        <v>81.2</v>
      </c>
      <c r="N581" s="233" t="s">
        <v>176</v>
      </c>
      <c r="O581" s="227" t="s">
        <v>966</v>
      </c>
      <c r="P581" s="228">
        <v>1100</v>
      </c>
      <c r="Q581" s="228">
        <v>2</v>
      </c>
      <c r="R581" s="228"/>
      <c r="S581" s="228"/>
      <c r="T581" s="233" t="s">
        <v>465</v>
      </c>
      <c r="U581" s="233" t="s">
        <v>466</v>
      </c>
      <c r="V581" s="314"/>
      <c r="W581" s="227">
        <v>2007</v>
      </c>
      <c r="X581" s="233"/>
      <c r="Y581" s="233">
        <v>550</v>
      </c>
      <c r="Z581" s="233"/>
      <c r="AA581" s="233"/>
      <c r="AB581" s="233"/>
      <c r="AC581" s="228">
        <v>3000</v>
      </c>
      <c r="AD581" s="227">
        <v>2003</v>
      </c>
      <c r="AE581" s="227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  <c r="AW581" s="233"/>
      <c r="AX581" s="233"/>
      <c r="AY581" s="233"/>
    </row>
    <row r="582" spans="1:51" ht="23.45" customHeight="1">
      <c r="A582" s="133"/>
      <c r="B582" s="909"/>
      <c r="C582" s="227" t="s">
        <v>698</v>
      </c>
      <c r="D582" s="233" t="s">
        <v>22492</v>
      </c>
      <c r="E582" s="228" t="s">
        <v>4227</v>
      </c>
      <c r="F582" s="227" t="s">
        <v>698</v>
      </c>
      <c r="G582" s="233" t="s">
        <v>22486</v>
      </c>
      <c r="H582" s="238"/>
      <c r="I582" s="233" t="s">
        <v>698</v>
      </c>
      <c r="J582" s="233"/>
      <c r="K582" s="228">
        <v>16056</v>
      </c>
      <c r="L582" s="228">
        <v>77.7</v>
      </c>
      <c r="M582" s="228">
        <v>77.7</v>
      </c>
      <c r="N582" s="233"/>
      <c r="O582" s="227" t="s">
        <v>966</v>
      </c>
      <c r="P582" s="228">
        <v>1199</v>
      </c>
      <c r="Q582" s="228">
        <v>2</v>
      </c>
      <c r="R582" s="228"/>
      <c r="S582" s="228"/>
      <c r="T582" s="233"/>
      <c r="U582" s="233"/>
      <c r="V582" s="314"/>
      <c r="W582" s="227">
        <v>2011</v>
      </c>
      <c r="X582" s="233"/>
      <c r="Y582" s="233"/>
      <c r="Z582" s="233"/>
      <c r="AA582" s="233"/>
      <c r="AB582" s="233"/>
      <c r="AC582" s="228">
        <v>3363</v>
      </c>
      <c r="AD582" s="227"/>
      <c r="AE582" s="227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  <c r="AW582" s="233"/>
      <c r="AX582" s="233"/>
      <c r="AY582" s="233"/>
    </row>
    <row r="583" spans="1:51" ht="23.45" customHeight="1">
      <c r="A583" s="133"/>
      <c r="B583" s="221"/>
      <c r="C583" s="227" t="s">
        <v>4134</v>
      </c>
      <c r="D583" s="233" t="s">
        <v>22493</v>
      </c>
      <c r="E583" s="228" t="s">
        <v>4228</v>
      </c>
      <c r="F583" s="227" t="s">
        <v>4134</v>
      </c>
      <c r="G583" s="233" t="s">
        <v>14648</v>
      </c>
      <c r="H583" s="238"/>
      <c r="I583" s="233" t="s">
        <v>4134</v>
      </c>
      <c r="J583" s="233" t="s">
        <v>22494</v>
      </c>
      <c r="K583" s="228">
        <v>8970</v>
      </c>
      <c r="L583" s="228">
        <v>1443</v>
      </c>
      <c r="M583" s="228">
        <v>1443</v>
      </c>
      <c r="N583" s="233" t="s">
        <v>22495</v>
      </c>
      <c r="O583" s="227" t="s">
        <v>1979</v>
      </c>
      <c r="P583" s="228">
        <v>3660</v>
      </c>
      <c r="Q583" s="228">
        <v>6</v>
      </c>
      <c r="R583" s="228"/>
      <c r="S583" s="228"/>
      <c r="T583" s="233"/>
      <c r="U583" s="233"/>
      <c r="V583" s="314"/>
      <c r="W583" s="227">
        <v>2008</v>
      </c>
      <c r="X583" s="233"/>
      <c r="Y583" s="233"/>
      <c r="Z583" s="233"/>
      <c r="AA583" s="233"/>
      <c r="AB583" s="233"/>
      <c r="AC583" s="228">
        <f>300+900</f>
        <v>1200</v>
      </c>
      <c r="AD583" s="227"/>
      <c r="AE583" s="227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  <c r="AW583" s="233"/>
      <c r="AX583" s="233"/>
      <c r="AY583" s="233"/>
    </row>
    <row r="584" spans="1:51" ht="23.45" customHeight="1">
      <c r="A584" s="133"/>
      <c r="B584" s="221"/>
      <c r="C584" s="227" t="s">
        <v>468</v>
      </c>
      <c r="D584" s="233" t="s">
        <v>22496</v>
      </c>
      <c r="E584" s="228" t="s">
        <v>11989</v>
      </c>
      <c r="F584" s="227" t="s">
        <v>468</v>
      </c>
      <c r="G584" s="233" t="s">
        <v>22497</v>
      </c>
      <c r="H584" s="238"/>
      <c r="I584" s="233" t="s">
        <v>468</v>
      </c>
      <c r="J584" s="233">
        <v>1</v>
      </c>
      <c r="K584" s="228">
        <v>3366</v>
      </c>
      <c r="L584" s="228">
        <v>80</v>
      </c>
      <c r="M584" s="228">
        <v>305</v>
      </c>
      <c r="N584" s="233" t="s">
        <v>2056</v>
      </c>
      <c r="O584" s="227" t="s">
        <v>469</v>
      </c>
      <c r="P584" s="228">
        <v>3366</v>
      </c>
      <c r="Q584" s="228">
        <v>6</v>
      </c>
      <c r="R584" s="228">
        <v>100</v>
      </c>
      <c r="S584" s="228">
        <v>150</v>
      </c>
      <c r="T584" s="233"/>
      <c r="U584" s="233"/>
      <c r="V584" s="314"/>
      <c r="W584" s="227">
        <v>2004</v>
      </c>
      <c r="X584" s="233"/>
      <c r="Y584" s="233"/>
      <c r="Z584" s="233"/>
      <c r="AA584" s="233"/>
      <c r="AB584" s="233"/>
      <c r="AC584" s="228">
        <v>600</v>
      </c>
      <c r="AD584" s="227"/>
      <c r="AE584" s="227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  <c r="AW584" s="233"/>
      <c r="AX584" s="233"/>
      <c r="AY584" s="233"/>
    </row>
    <row r="585" spans="1:51" ht="23.45" customHeight="1">
      <c r="A585" s="133"/>
      <c r="B585" s="221"/>
      <c r="C585" s="227" t="s">
        <v>468</v>
      </c>
      <c r="D585" s="233" t="s">
        <v>22498</v>
      </c>
      <c r="E585" s="228" t="s">
        <v>4229</v>
      </c>
      <c r="F585" s="227" t="s">
        <v>468</v>
      </c>
      <c r="G585" s="233" t="s">
        <v>22497</v>
      </c>
      <c r="H585" s="238"/>
      <c r="I585" s="233" t="s">
        <v>468</v>
      </c>
      <c r="J585" s="233">
        <v>1</v>
      </c>
      <c r="K585" s="228">
        <v>2664</v>
      </c>
      <c r="L585" s="228">
        <v>62.4</v>
      </c>
      <c r="M585" s="228">
        <v>62</v>
      </c>
      <c r="N585" s="233" t="s">
        <v>2056</v>
      </c>
      <c r="O585" s="227" t="s">
        <v>987</v>
      </c>
      <c r="P585" s="228">
        <v>2664</v>
      </c>
      <c r="Q585" s="228">
        <v>4</v>
      </c>
      <c r="R585" s="228"/>
      <c r="S585" s="228">
        <v>100</v>
      </c>
      <c r="T585" s="233"/>
      <c r="U585" s="233"/>
      <c r="V585" s="314"/>
      <c r="W585" s="227">
        <v>1998</v>
      </c>
      <c r="X585" s="233"/>
      <c r="Y585" s="233"/>
      <c r="Z585" s="233"/>
      <c r="AA585" s="233"/>
      <c r="AB585" s="233"/>
      <c r="AC585" s="228">
        <v>130</v>
      </c>
      <c r="AD585" s="227"/>
      <c r="AE585" s="227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  <c r="AW585" s="233"/>
      <c r="AX585" s="233"/>
      <c r="AY585" s="233"/>
    </row>
    <row r="586" spans="1:51" ht="23.45" customHeight="1">
      <c r="A586" s="133"/>
      <c r="B586" s="221"/>
      <c r="C586" s="227" t="s">
        <v>468</v>
      </c>
      <c r="D586" s="233" t="s">
        <v>22499</v>
      </c>
      <c r="E586" s="228" t="s">
        <v>11990</v>
      </c>
      <c r="F586" s="227" t="s">
        <v>468</v>
      </c>
      <c r="G586" s="233" t="s">
        <v>22497</v>
      </c>
      <c r="H586" s="238"/>
      <c r="I586" s="233" t="s">
        <v>468</v>
      </c>
      <c r="J586" s="233"/>
      <c r="K586" s="228">
        <v>24001</v>
      </c>
      <c r="L586" s="228"/>
      <c r="M586" s="228">
        <v>4144</v>
      </c>
      <c r="N586" s="233"/>
      <c r="O586" s="227" t="s">
        <v>4230</v>
      </c>
      <c r="P586" s="228">
        <v>3300</v>
      </c>
      <c r="Q586" s="228">
        <v>4</v>
      </c>
      <c r="R586" s="228"/>
      <c r="S586" s="228"/>
      <c r="T586" s="233"/>
      <c r="U586" s="233"/>
      <c r="V586" s="314"/>
      <c r="W586" s="227">
        <v>2016</v>
      </c>
      <c r="X586" s="233"/>
      <c r="Y586" s="233"/>
      <c r="Z586" s="233"/>
      <c r="AA586" s="233"/>
      <c r="AB586" s="233"/>
      <c r="AC586" s="228">
        <v>3500</v>
      </c>
      <c r="AD586" s="227"/>
      <c r="AE586" s="227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  <c r="AW586" s="233"/>
      <c r="AX586" s="233"/>
      <c r="AY586" s="233"/>
    </row>
    <row r="587" spans="1:51" ht="23.45" customHeight="1">
      <c r="A587" s="133"/>
      <c r="B587" s="221"/>
      <c r="C587" s="241" t="s">
        <v>1872</v>
      </c>
      <c r="D587" s="241" t="s">
        <v>22500</v>
      </c>
      <c r="E587" s="244" t="s">
        <v>4231</v>
      </c>
      <c r="F587" s="241" t="s">
        <v>1872</v>
      </c>
      <c r="G587" s="241"/>
      <c r="H587" s="241"/>
      <c r="I587" s="241" t="s">
        <v>4232</v>
      </c>
      <c r="J587" s="241"/>
      <c r="K587" s="244">
        <v>58867</v>
      </c>
      <c r="L587" s="244">
        <v>3008</v>
      </c>
      <c r="M587" s="244">
        <v>2998</v>
      </c>
      <c r="N587" s="241"/>
      <c r="O587" s="241" t="s">
        <v>987</v>
      </c>
      <c r="P587" s="244">
        <v>2998</v>
      </c>
      <c r="Q587" s="244">
        <v>4</v>
      </c>
      <c r="R587" s="244">
        <v>96</v>
      </c>
      <c r="S587" s="244">
        <v>450</v>
      </c>
      <c r="T587" s="241"/>
      <c r="U587" s="241"/>
      <c r="V587" s="314"/>
      <c r="W587" s="241">
        <v>2012</v>
      </c>
      <c r="X587" s="241"/>
      <c r="Y587" s="241"/>
      <c r="Z587" s="241"/>
      <c r="AA587" s="241"/>
      <c r="AB587" s="241"/>
      <c r="AC587" s="244">
        <v>3000</v>
      </c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</row>
    <row r="588" spans="1:51" ht="23.45" customHeight="1">
      <c r="A588" s="133"/>
      <c r="B588" s="221"/>
      <c r="C588" s="227" t="s">
        <v>1872</v>
      </c>
      <c r="D588" s="241" t="s">
        <v>22500</v>
      </c>
      <c r="E588" s="228" t="s">
        <v>13906</v>
      </c>
      <c r="F588" s="227" t="s">
        <v>1872</v>
      </c>
      <c r="G588" s="233"/>
      <c r="H588" s="238"/>
      <c r="I588" s="233" t="s">
        <v>4232</v>
      </c>
      <c r="J588" s="233"/>
      <c r="K588" s="228">
        <v>4774</v>
      </c>
      <c r="L588" s="228" t="s">
        <v>914</v>
      </c>
      <c r="M588" s="228" t="s">
        <v>914</v>
      </c>
      <c r="N588" s="233"/>
      <c r="O588" s="227" t="s">
        <v>13907</v>
      </c>
      <c r="P588" s="228">
        <v>3431</v>
      </c>
      <c r="Q588" s="228">
        <v>6</v>
      </c>
      <c r="R588" s="228"/>
      <c r="S588" s="228">
        <v>1350</v>
      </c>
      <c r="T588" s="233"/>
      <c r="U588" s="233"/>
      <c r="V588" s="314"/>
      <c r="W588" s="227">
        <v>1999</v>
      </c>
      <c r="X588" s="233"/>
      <c r="Y588" s="233"/>
      <c r="Z588" s="233"/>
      <c r="AA588" s="233"/>
      <c r="AB588" s="233"/>
      <c r="AC588" s="228">
        <v>160</v>
      </c>
      <c r="AD588" s="227"/>
      <c r="AE588" s="227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  <c r="AP588" s="233"/>
      <c r="AQ588" s="233"/>
      <c r="AR588" s="233"/>
      <c r="AS588" s="233"/>
      <c r="AT588" s="233"/>
      <c r="AU588" s="233"/>
      <c r="AV588" s="233"/>
      <c r="AW588" s="233"/>
      <c r="AX588" s="233"/>
      <c r="AY588" s="424"/>
    </row>
    <row r="589" spans="1:51" ht="23.45" customHeight="1">
      <c r="A589" s="133" t="s">
        <v>315</v>
      </c>
      <c r="B589" s="221"/>
      <c r="C589" s="227" t="s">
        <v>1872</v>
      </c>
      <c r="D589" s="233" t="s">
        <v>22501</v>
      </c>
      <c r="E589" s="228" t="s">
        <v>22502</v>
      </c>
      <c r="F589" s="227" t="s">
        <v>1872</v>
      </c>
      <c r="G589" s="233"/>
      <c r="H589" s="238"/>
      <c r="I589" s="233" t="s">
        <v>22503</v>
      </c>
      <c r="J589" s="233"/>
      <c r="K589" s="228">
        <v>3700</v>
      </c>
      <c r="L589" s="228" t="s">
        <v>914</v>
      </c>
      <c r="M589" s="228" t="s">
        <v>914</v>
      </c>
      <c r="N589" s="233"/>
      <c r="O589" s="227" t="s">
        <v>13908</v>
      </c>
      <c r="P589" s="228">
        <v>2117</v>
      </c>
      <c r="Q589" s="228">
        <v>4</v>
      </c>
      <c r="R589" s="228"/>
      <c r="S589" s="228">
        <v>120</v>
      </c>
      <c r="T589" s="233"/>
      <c r="U589" s="233"/>
      <c r="V589" s="314"/>
      <c r="W589" s="227">
        <v>2017</v>
      </c>
      <c r="X589" s="233"/>
      <c r="Y589" s="233"/>
      <c r="Z589" s="233"/>
      <c r="AA589" s="233"/>
      <c r="AB589" s="233"/>
      <c r="AC589" s="228"/>
      <c r="AD589" s="227"/>
      <c r="AE589" s="227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33"/>
      <c r="AW589" s="233"/>
      <c r="AX589" s="233"/>
      <c r="AY589" s="233"/>
    </row>
    <row r="590" spans="1:51" ht="23.45" customHeight="1">
      <c r="A590" s="133"/>
      <c r="B590" s="221"/>
      <c r="C590" s="227" t="s">
        <v>4200</v>
      </c>
      <c r="D590" s="233" t="s">
        <v>22504</v>
      </c>
      <c r="E590" s="228" t="s">
        <v>22505</v>
      </c>
      <c r="F590" s="227" t="s">
        <v>4200</v>
      </c>
      <c r="G590" s="233" t="s">
        <v>22506</v>
      </c>
      <c r="H590" s="233" t="s">
        <v>4200</v>
      </c>
      <c r="I590" s="233">
        <v>1</v>
      </c>
      <c r="J590" s="228">
        <v>2800</v>
      </c>
      <c r="K590" s="228"/>
      <c r="L590" s="228"/>
      <c r="M590" s="233"/>
      <c r="N590" s="233" t="s">
        <v>2056</v>
      </c>
      <c r="O590" s="227" t="s">
        <v>12687</v>
      </c>
      <c r="P590" s="228">
        <v>4</v>
      </c>
      <c r="Q590" s="228"/>
      <c r="R590" s="228"/>
      <c r="S590" s="233"/>
      <c r="T590" s="233"/>
      <c r="U590" s="314"/>
      <c r="V590" s="314" t="s">
        <v>18933</v>
      </c>
      <c r="W590" s="227">
        <v>1992</v>
      </c>
      <c r="X590" s="233">
        <v>20</v>
      </c>
      <c r="Y590" s="233">
        <v>222</v>
      </c>
      <c r="Z590" s="233"/>
      <c r="AA590" s="233"/>
      <c r="AB590" s="228"/>
      <c r="AC590" s="228">
        <f>SUBTOTAL(9,X590:AB590)</f>
        <v>242</v>
      </c>
      <c r="AD590" s="227">
        <v>2024</v>
      </c>
      <c r="AE590" s="233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  <c r="AP590" s="233"/>
      <c r="AQ590" s="233"/>
      <c r="AR590" s="233"/>
      <c r="AS590" s="233"/>
      <c r="AT590" s="233"/>
      <c r="AU590" s="233"/>
      <c r="AV590" s="233"/>
      <c r="AW590" s="233"/>
      <c r="AX590" s="233"/>
      <c r="AY590" s="233"/>
    </row>
    <row r="591" spans="1:51" ht="23.45" customHeight="1">
      <c r="A591" s="133" t="s">
        <v>316</v>
      </c>
      <c r="B591" s="221"/>
      <c r="C591" s="227" t="s">
        <v>4200</v>
      </c>
      <c r="D591" s="233" t="s">
        <v>22507</v>
      </c>
      <c r="E591" s="228" t="s">
        <v>13008</v>
      </c>
      <c r="F591" s="227" t="s">
        <v>4200</v>
      </c>
      <c r="G591" s="233" t="s">
        <v>22506</v>
      </c>
      <c r="H591" s="233" t="s">
        <v>4200</v>
      </c>
      <c r="I591" s="233">
        <v>1</v>
      </c>
      <c r="J591" s="228">
        <v>2480</v>
      </c>
      <c r="K591" s="228"/>
      <c r="L591" s="228"/>
      <c r="M591" s="233"/>
      <c r="N591" s="233" t="s">
        <v>2056</v>
      </c>
      <c r="O591" s="227" t="s">
        <v>12687</v>
      </c>
      <c r="P591" s="228">
        <v>4</v>
      </c>
      <c r="Q591" s="228"/>
      <c r="R591" s="228"/>
      <c r="S591" s="233"/>
      <c r="T591" s="233"/>
      <c r="U591" s="314"/>
      <c r="V591" s="314" t="s">
        <v>18933</v>
      </c>
      <c r="W591" s="227">
        <v>2012</v>
      </c>
      <c r="X591" s="233">
        <v>427</v>
      </c>
      <c r="Y591" s="233">
        <v>426</v>
      </c>
      <c r="Z591" s="233"/>
      <c r="AA591" s="233"/>
      <c r="AB591" s="228"/>
      <c r="AC591" s="228">
        <f>SUBTOTAL(9,X591:AB591)</f>
        <v>853</v>
      </c>
      <c r="AD591" s="227">
        <v>2024</v>
      </c>
      <c r="AE591" s="233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  <c r="AP591" s="233"/>
      <c r="AQ591" s="233"/>
      <c r="AR591" s="233"/>
      <c r="AS591" s="233"/>
      <c r="AT591" s="233"/>
      <c r="AU591" s="233"/>
      <c r="AV591" s="233"/>
      <c r="AW591" s="233"/>
      <c r="AX591" s="233"/>
      <c r="AY591" s="233"/>
    </row>
    <row r="592" spans="1:51" ht="23.45" customHeight="1">
      <c r="A592" s="133"/>
      <c r="B592" s="221"/>
      <c r="C592" s="227" t="s">
        <v>4148</v>
      </c>
      <c r="D592" s="233" t="s">
        <v>22508</v>
      </c>
      <c r="E592" s="228" t="s">
        <v>4233</v>
      </c>
      <c r="F592" s="227" t="s">
        <v>641</v>
      </c>
      <c r="G592" s="233"/>
      <c r="H592" s="238"/>
      <c r="I592" s="233" t="s">
        <v>4234</v>
      </c>
      <c r="J592" s="233"/>
      <c r="K592" s="228">
        <v>8920</v>
      </c>
      <c r="L592" s="228"/>
      <c r="M592" s="228"/>
      <c r="N592" s="233"/>
      <c r="O592" s="227" t="s">
        <v>4235</v>
      </c>
      <c r="P592" s="228">
        <v>7500</v>
      </c>
      <c r="Q592" s="228">
        <v>10</v>
      </c>
      <c r="R592" s="228"/>
      <c r="S592" s="228"/>
      <c r="T592" s="233"/>
      <c r="U592" s="233"/>
      <c r="V592" s="314"/>
      <c r="W592" s="227">
        <v>2011</v>
      </c>
      <c r="X592" s="233"/>
      <c r="Y592" s="233"/>
      <c r="Z592" s="233"/>
      <c r="AA592" s="233"/>
      <c r="AB592" s="233"/>
      <c r="AC592" s="228"/>
      <c r="AD592" s="227"/>
      <c r="AE592" s="227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  <c r="AP592" s="233"/>
      <c r="AQ592" s="233"/>
      <c r="AR592" s="233"/>
      <c r="AS592" s="233"/>
      <c r="AT592" s="233"/>
      <c r="AU592" s="233"/>
      <c r="AV592" s="233"/>
      <c r="AW592" s="233"/>
      <c r="AX592" s="233"/>
      <c r="AY592" s="233"/>
    </row>
    <row r="593" spans="1:51" ht="23.45" customHeight="1">
      <c r="A593" s="133"/>
      <c r="B593" s="221"/>
      <c r="C593" s="227" t="s">
        <v>4148</v>
      </c>
      <c r="D593" s="233" t="s">
        <v>22508</v>
      </c>
      <c r="E593" s="228" t="s">
        <v>4231</v>
      </c>
      <c r="F593" s="227" t="s">
        <v>641</v>
      </c>
      <c r="G593" s="233"/>
      <c r="H593" s="238"/>
      <c r="I593" s="233" t="s">
        <v>4234</v>
      </c>
      <c r="J593" s="233"/>
      <c r="K593" s="228">
        <v>4300</v>
      </c>
      <c r="L593" s="228">
        <v>4300</v>
      </c>
      <c r="M593" s="228"/>
      <c r="N593" s="233"/>
      <c r="O593" s="227" t="s">
        <v>987</v>
      </c>
      <c r="P593" s="228">
        <v>3000</v>
      </c>
      <c r="Q593" s="228">
        <v>4</v>
      </c>
      <c r="R593" s="228"/>
      <c r="S593" s="228"/>
      <c r="T593" s="233"/>
      <c r="U593" s="233"/>
      <c r="V593" s="314"/>
      <c r="W593" s="227">
        <v>2011</v>
      </c>
      <c r="X593" s="233"/>
      <c r="Y593" s="233"/>
      <c r="Z593" s="233"/>
      <c r="AA593" s="233"/>
      <c r="AB593" s="233"/>
      <c r="AC593" s="228"/>
      <c r="AD593" s="227"/>
      <c r="AE593" s="227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  <c r="AP593" s="233"/>
      <c r="AQ593" s="233"/>
      <c r="AR593" s="233"/>
      <c r="AS593" s="233"/>
      <c r="AT593" s="233"/>
      <c r="AU593" s="233"/>
      <c r="AV593" s="233"/>
      <c r="AW593" s="233"/>
      <c r="AX593" s="233"/>
      <c r="AY593" s="233"/>
    </row>
    <row r="594" spans="1:51" ht="23.45" customHeight="1">
      <c r="A594" s="133"/>
      <c r="B594" s="221"/>
      <c r="C594" s="227" t="s">
        <v>4148</v>
      </c>
      <c r="D594" s="233" t="s">
        <v>22508</v>
      </c>
      <c r="E594" s="228" t="s">
        <v>26566</v>
      </c>
      <c r="F594" s="227" t="s">
        <v>4148</v>
      </c>
      <c r="G594" s="233"/>
      <c r="H594" s="238"/>
      <c r="I594" s="233" t="s">
        <v>4148</v>
      </c>
      <c r="J594" s="233"/>
      <c r="K594" s="228">
        <v>137821</v>
      </c>
      <c r="L594" s="228">
        <v>3662.84</v>
      </c>
      <c r="M594" s="228">
        <v>3236.8</v>
      </c>
      <c r="N594" s="233"/>
      <c r="O594" s="403" t="s">
        <v>17648</v>
      </c>
      <c r="P594" s="228">
        <v>6391.2</v>
      </c>
      <c r="Q594" s="228">
        <v>9</v>
      </c>
      <c r="R594" s="228"/>
      <c r="S594" s="228"/>
      <c r="T594" s="233"/>
      <c r="U594" s="233"/>
      <c r="V594" s="314"/>
      <c r="W594" s="227">
        <v>2020</v>
      </c>
      <c r="X594" s="233"/>
      <c r="Y594" s="233"/>
      <c r="Z594" s="233"/>
      <c r="AA594" s="233"/>
      <c r="AB594" s="233"/>
      <c r="AC594" s="228">
        <v>35244</v>
      </c>
      <c r="AD594" s="227"/>
      <c r="AE594" s="227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  <c r="AP594" s="233"/>
      <c r="AQ594" s="233"/>
      <c r="AR594" s="233"/>
      <c r="AS594" s="233"/>
      <c r="AT594" s="233"/>
      <c r="AU594" s="233"/>
      <c r="AV594" s="233"/>
      <c r="AW594" s="233"/>
      <c r="AX594" s="233"/>
      <c r="AY594" s="233"/>
    </row>
    <row r="595" spans="1:51" ht="23.45" customHeight="1">
      <c r="A595" s="133" t="s">
        <v>150</v>
      </c>
      <c r="B595" s="221"/>
      <c r="C595" s="227" t="s">
        <v>4163</v>
      </c>
      <c r="D595" s="233" t="s">
        <v>4236</v>
      </c>
      <c r="E595" s="228" t="s">
        <v>4237</v>
      </c>
      <c r="F595" s="227" t="s">
        <v>4163</v>
      </c>
      <c r="G595" s="241" t="s">
        <v>13812</v>
      </c>
      <c r="H595" s="241"/>
      <c r="I595" s="233" t="s">
        <v>4163</v>
      </c>
      <c r="J595" s="241"/>
      <c r="K595" s="244">
        <v>3142</v>
      </c>
      <c r="L595" s="228">
        <v>105</v>
      </c>
      <c r="M595" s="244">
        <v>105</v>
      </c>
      <c r="N595" s="241" t="s">
        <v>176</v>
      </c>
      <c r="O595" s="227" t="s">
        <v>4239</v>
      </c>
      <c r="P595" s="228">
        <v>2740</v>
      </c>
      <c r="Q595" s="228">
        <v>4</v>
      </c>
      <c r="R595" s="244" t="s">
        <v>914</v>
      </c>
      <c r="S595" s="244">
        <v>100</v>
      </c>
      <c r="T595" s="241" t="s">
        <v>178</v>
      </c>
      <c r="U595" s="241" t="s">
        <v>466</v>
      </c>
      <c r="V595" s="314"/>
      <c r="W595" s="227">
        <v>2000</v>
      </c>
      <c r="X595" s="241">
        <v>84</v>
      </c>
      <c r="Y595" s="241"/>
      <c r="Z595" s="241"/>
      <c r="AA595" s="241"/>
      <c r="AB595" s="241"/>
      <c r="AC595" s="244">
        <v>84</v>
      </c>
      <c r="AD595" s="241">
        <v>2003</v>
      </c>
      <c r="AE595" s="241"/>
      <c r="AF595" s="241"/>
      <c r="AG595" s="241"/>
      <c r="AH595" s="241">
        <v>6</v>
      </c>
      <c r="AI595" s="241">
        <v>100</v>
      </c>
      <c r="AJ595" s="241">
        <v>20</v>
      </c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536"/>
    </row>
    <row r="596" spans="1:51" ht="23.45" customHeight="1">
      <c r="A596" s="133" t="s">
        <v>89</v>
      </c>
      <c r="B596" s="221"/>
      <c r="C596" s="227" t="s">
        <v>4163</v>
      </c>
      <c r="D596" s="233" t="s">
        <v>4236</v>
      </c>
      <c r="E596" s="228" t="s">
        <v>4240</v>
      </c>
      <c r="F596" s="227" t="s">
        <v>4163</v>
      </c>
      <c r="G596" s="241" t="s">
        <v>13812</v>
      </c>
      <c r="H596" s="238"/>
      <c r="I596" s="233" t="s">
        <v>4163</v>
      </c>
      <c r="J596" s="233"/>
      <c r="K596" s="228">
        <v>2658</v>
      </c>
      <c r="L596" s="228"/>
      <c r="M596" s="228"/>
      <c r="N596" s="233" t="s">
        <v>176</v>
      </c>
      <c r="O596" s="227" t="s">
        <v>4241</v>
      </c>
      <c r="P596" s="228">
        <v>2553</v>
      </c>
      <c r="Q596" s="228">
        <v>4</v>
      </c>
      <c r="R596" s="228" t="s">
        <v>914</v>
      </c>
      <c r="S596" s="228">
        <v>100</v>
      </c>
      <c r="T596" s="233" t="s">
        <v>178</v>
      </c>
      <c r="U596" s="233" t="s">
        <v>466</v>
      </c>
      <c r="V596" s="314"/>
      <c r="W596" s="227">
        <v>2008</v>
      </c>
      <c r="X596" s="233">
        <v>84</v>
      </c>
      <c r="Y596" s="233"/>
      <c r="Z596" s="233"/>
      <c r="AA596" s="233"/>
      <c r="AB596" s="233"/>
      <c r="AC596" s="228">
        <v>300</v>
      </c>
      <c r="AD596" s="227">
        <v>2003</v>
      </c>
      <c r="AE596" s="227"/>
      <c r="AF596" s="233"/>
      <c r="AG596" s="233"/>
      <c r="AH596" s="233">
        <v>6</v>
      </c>
      <c r="AI596" s="233">
        <v>100</v>
      </c>
      <c r="AJ596" s="233">
        <v>20</v>
      </c>
      <c r="AK596" s="233"/>
      <c r="AL596" s="233"/>
      <c r="AM596" s="233"/>
      <c r="AN596" s="233"/>
      <c r="AO596" s="233"/>
      <c r="AP596" s="233"/>
      <c r="AQ596" s="233"/>
      <c r="AR596" s="233"/>
      <c r="AS596" s="233"/>
      <c r="AT596" s="233"/>
      <c r="AU596" s="233"/>
      <c r="AV596" s="233"/>
      <c r="AW596" s="233"/>
      <c r="AX596" s="233"/>
      <c r="AY596" s="233"/>
    </row>
    <row r="597" spans="1:51" ht="23.45" customHeight="1">
      <c r="A597" s="133" t="s">
        <v>315</v>
      </c>
      <c r="B597" s="221"/>
      <c r="C597" s="227" t="s">
        <v>4163</v>
      </c>
      <c r="D597" s="233" t="s">
        <v>22509</v>
      </c>
      <c r="E597" s="228" t="s">
        <v>4242</v>
      </c>
      <c r="F597" s="227" t="s">
        <v>4163</v>
      </c>
      <c r="G597" s="241" t="s">
        <v>13812</v>
      </c>
      <c r="H597" s="238"/>
      <c r="I597" s="233" t="s">
        <v>4163</v>
      </c>
      <c r="J597" s="233"/>
      <c r="K597" s="228"/>
      <c r="L597" s="228">
        <v>3763.83</v>
      </c>
      <c r="M597" s="228">
        <v>3839.23</v>
      </c>
      <c r="N597" s="233"/>
      <c r="O597" s="227" t="s">
        <v>469</v>
      </c>
      <c r="P597" s="228">
        <v>4267</v>
      </c>
      <c r="Q597" s="228">
        <v>6</v>
      </c>
      <c r="R597" s="228">
        <v>500</v>
      </c>
      <c r="S597" s="228">
        <v>600</v>
      </c>
      <c r="T597" s="233"/>
      <c r="U597" s="233"/>
      <c r="V597" s="314"/>
      <c r="W597" s="227">
        <v>2010</v>
      </c>
      <c r="X597" s="233"/>
      <c r="Y597" s="233"/>
      <c r="Z597" s="233"/>
      <c r="AA597" s="233"/>
      <c r="AB597" s="233"/>
      <c r="AC597" s="228">
        <v>5000</v>
      </c>
      <c r="AD597" s="227"/>
      <c r="AE597" s="227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  <c r="AP597" s="233"/>
      <c r="AQ597" s="233"/>
      <c r="AR597" s="233"/>
      <c r="AS597" s="233"/>
      <c r="AT597" s="233"/>
      <c r="AU597" s="233"/>
      <c r="AV597" s="233"/>
      <c r="AW597" s="233"/>
      <c r="AX597" s="233"/>
      <c r="AY597" s="233" t="s">
        <v>4243</v>
      </c>
    </row>
    <row r="598" spans="1:51" ht="23.45" customHeight="1">
      <c r="A598" s="133" t="s">
        <v>317</v>
      </c>
      <c r="B598" s="221"/>
      <c r="C598" s="227" t="s">
        <v>4163</v>
      </c>
      <c r="D598" s="233" t="s">
        <v>22510</v>
      </c>
      <c r="E598" s="228" t="s">
        <v>4244</v>
      </c>
      <c r="F598" s="227" t="s">
        <v>4163</v>
      </c>
      <c r="G598" s="241" t="s">
        <v>13812</v>
      </c>
      <c r="H598" s="238"/>
      <c r="I598" s="233" t="s">
        <v>4163</v>
      </c>
      <c r="J598" s="233"/>
      <c r="K598" s="228">
        <v>1211</v>
      </c>
      <c r="L598" s="228"/>
      <c r="M598" s="228"/>
      <c r="N598" s="233"/>
      <c r="O598" s="227" t="s">
        <v>469</v>
      </c>
      <c r="P598" s="228">
        <v>1221</v>
      </c>
      <c r="Q598" s="228">
        <v>2</v>
      </c>
      <c r="R598" s="228"/>
      <c r="S598" s="228"/>
      <c r="T598" s="233"/>
      <c r="U598" s="233"/>
      <c r="V598" s="314"/>
      <c r="W598" s="227">
        <v>2011</v>
      </c>
      <c r="X598" s="233"/>
      <c r="Y598" s="233"/>
      <c r="Z598" s="233"/>
      <c r="AA598" s="233"/>
      <c r="AB598" s="233"/>
      <c r="AC598" s="228"/>
      <c r="AD598" s="227"/>
      <c r="AE598" s="227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33"/>
      <c r="AW598" s="233"/>
      <c r="AX598" s="233"/>
      <c r="AY598" s="233" t="s">
        <v>17629</v>
      </c>
    </row>
    <row r="599" spans="1:51" ht="23.45" customHeight="1">
      <c r="A599" s="133"/>
      <c r="B599" s="221"/>
      <c r="C599" s="227" t="s">
        <v>4163</v>
      </c>
      <c r="D599" s="233" t="s">
        <v>22511</v>
      </c>
      <c r="E599" s="228" t="s">
        <v>4245</v>
      </c>
      <c r="F599" s="227" t="s">
        <v>4163</v>
      </c>
      <c r="G599" s="241" t="s">
        <v>13812</v>
      </c>
      <c r="H599" s="238"/>
      <c r="I599" s="233" t="s">
        <v>4163</v>
      </c>
      <c r="J599" s="233"/>
      <c r="K599" s="228">
        <v>1512</v>
      </c>
      <c r="L599" s="228"/>
      <c r="M599" s="228"/>
      <c r="N599" s="233"/>
      <c r="O599" s="227" t="s">
        <v>290</v>
      </c>
      <c r="P599" s="228">
        <v>1512</v>
      </c>
      <c r="Q599" s="228">
        <v>2</v>
      </c>
      <c r="R599" s="228"/>
      <c r="S599" s="228"/>
      <c r="T599" s="233"/>
      <c r="U599" s="233"/>
      <c r="V599" s="314"/>
      <c r="W599" s="227">
        <v>2016</v>
      </c>
      <c r="X599" s="233"/>
      <c r="Y599" s="233"/>
      <c r="Z599" s="233"/>
      <c r="AA599" s="233"/>
      <c r="AB599" s="233"/>
      <c r="AC599" s="228"/>
      <c r="AD599" s="227"/>
      <c r="AE599" s="227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  <c r="AW599" s="233"/>
      <c r="AX599" s="233"/>
      <c r="AY599" s="233" t="s">
        <v>4246</v>
      </c>
    </row>
    <row r="600" spans="1:51" ht="23.45" customHeight="1">
      <c r="A600" s="133"/>
      <c r="B600" s="909"/>
      <c r="C600" s="227" t="s">
        <v>4163</v>
      </c>
      <c r="D600" s="233" t="s">
        <v>22470</v>
      </c>
      <c r="E600" s="228" t="s">
        <v>8837</v>
      </c>
      <c r="F600" s="227" t="s">
        <v>4163</v>
      </c>
      <c r="G600" s="241" t="s">
        <v>13812</v>
      </c>
      <c r="H600" s="238"/>
      <c r="I600" s="233" t="s">
        <v>4163</v>
      </c>
      <c r="J600" s="233"/>
      <c r="K600" s="228">
        <v>1640</v>
      </c>
      <c r="L600" s="228"/>
      <c r="M600" s="228"/>
      <c r="N600" s="233"/>
      <c r="O600" s="227" t="s">
        <v>290</v>
      </c>
      <c r="P600" s="228">
        <v>1632</v>
      </c>
      <c r="Q600" s="228">
        <v>2</v>
      </c>
      <c r="R600" s="228"/>
      <c r="S600" s="228"/>
      <c r="T600" s="233"/>
      <c r="U600" s="233"/>
      <c r="V600" s="314"/>
      <c r="W600" s="227">
        <v>2017</v>
      </c>
      <c r="X600" s="233"/>
      <c r="Y600" s="233"/>
      <c r="Z600" s="233"/>
      <c r="AA600" s="233"/>
      <c r="AB600" s="233"/>
      <c r="AC600" s="228"/>
      <c r="AD600" s="227"/>
      <c r="AE600" s="227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  <c r="AW600" s="233"/>
      <c r="AX600" s="233"/>
      <c r="AY600" s="233" t="s">
        <v>17630</v>
      </c>
    </row>
    <row r="601" spans="1:51" ht="23.45" customHeight="1">
      <c r="A601" s="133" t="s">
        <v>318</v>
      </c>
      <c r="B601" s="221"/>
      <c r="C601" s="227" t="s">
        <v>4171</v>
      </c>
      <c r="D601" s="233" t="s">
        <v>4247</v>
      </c>
      <c r="E601" s="228" t="s">
        <v>4248</v>
      </c>
      <c r="F601" s="227" t="s">
        <v>4171</v>
      </c>
      <c r="G601" s="233" t="s">
        <v>4249</v>
      </c>
      <c r="H601" s="238"/>
      <c r="I601" s="233" t="s">
        <v>4250</v>
      </c>
      <c r="J601" s="233">
        <v>10</v>
      </c>
      <c r="K601" s="228">
        <v>2513</v>
      </c>
      <c r="L601" s="228">
        <v>250</v>
      </c>
      <c r="M601" s="228">
        <v>250</v>
      </c>
      <c r="N601" s="233" t="s">
        <v>4211</v>
      </c>
      <c r="O601" s="227" t="s">
        <v>177</v>
      </c>
      <c r="P601" s="228">
        <v>4800</v>
      </c>
      <c r="Q601" s="228">
        <v>6</v>
      </c>
      <c r="R601" s="228">
        <v>50</v>
      </c>
      <c r="S601" s="228">
        <v>200</v>
      </c>
      <c r="T601" s="233" t="s">
        <v>669</v>
      </c>
      <c r="U601" s="233" t="s">
        <v>466</v>
      </c>
      <c r="V601" s="314"/>
      <c r="W601" s="227">
        <v>2002</v>
      </c>
      <c r="X601" s="233">
        <v>358</v>
      </c>
      <c r="Y601" s="233"/>
      <c r="Z601" s="233"/>
      <c r="AA601" s="233"/>
      <c r="AB601" s="233"/>
      <c r="AC601" s="228">
        <v>358</v>
      </c>
      <c r="AD601" s="227"/>
      <c r="AE601" s="227"/>
      <c r="AF601" s="233"/>
      <c r="AG601" s="233"/>
      <c r="AH601" s="233">
        <v>4</v>
      </c>
      <c r="AI601" s="233">
        <v>300</v>
      </c>
      <c r="AJ601" s="233">
        <v>60</v>
      </c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33"/>
      <c r="AW601" s="233"/>
      <c r="AX601" s="233"/>
      <c r="AY601" s="233"/>
    </row>
    <row r="602" spans="1:51" ht="23.45" customHeight="1">
      <c r="A602" s="133"/>
      <c r="B602" s="912"/>
      <c r="C602" s="227" t="s">
        <v>4171</v>
      </c>
      <c r="D602" s="233" t="s">
        <v>22512</v>
      </c>
      <c r="E602" s="228" t="s">
        <v>4251</v>
      </c>
      <c r="F602" s="227" t="s">
        <v>4171</v>
      </c>
      <c r="G602" s="233"/>
      <c r="H602" s="238"/>
      <c r="I602" s="233" t="s">
        <v>4252</v>
      </c>
      <c r="J602" s="233"/>
      <c r="K602" s="228">
        <v>9279</v>
      </c>
      <c r="L602" s="228">
        <v>1643</v>
      </c>
      <c r="M602" s="228">
        <v>1643</v>
      </c>
      <c r="N602" s="233"/>
      <c r="O602" s="227" t="s">
        <v>4215</v>
      </c>
      <c r="P602" s="228">
        <v>3286</v>
      </c>
      <c r="Q602" s="228">
        <v>4</v>
      </c>
      <c r="R602" s="228"/>
      <c r="S602" s="228"/>
      <c r="T602" s="233"/>
      <c r="U602" s="233"/>
      <c r="V602" s="314"/>
      <c r="W602" s="227">
        <v>2015</v>
      </c>
      <c r="X602" s="233"/>
      <c r="Y602" s="233"/>
      <c r="Z602" s="233"/>
      <c r="AA602" s="233"/>
      <c r="AB602" s="233"/>
      <c r="AC602" s="228">
        <v>1800</v>
      </c>
      <c r="AD602" s="227"/>
      <c r="AE602" s="227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33"/>
      <c r="AW602" s="233"/>
      <c r="AX602" s="233"/>
      <c r="AY602" s="233"/>
    </row>
    <row r="603" spans="1:51" s="1433" customFormat="1" ht="23.45" customHeight="1">
      <c r="A603" s="1417" t="s">
        <v>319</v>
      </c>
      <c r="B603" s="906" t="s">
        <v>90</v>
      </c>
      <c r="C603" s="314" t="s">
        <v>55</v>
      </c>
      <c r="D603" s="349"/>
      <c r="E603" s="315">
        <f>COUNTA(E604:E649)</f>
        <v>46</v>
      </c>
      <c r="F603" s="314"/>
      <c r="G603" s="349"/>
      <c r="H603" s="349"/>
      <c r="I603" s="349"/>
      <c r="J603" s="349"/>
      <c r="K603" s="318">
        <f>SUM(K604:K649)</f>
        <v>611458.71</v>
      </c>
      <c r="L603" s="318">
        <f>SUM(L604:L649)</f>
        <v>11107.049999999997</v>
      </c>
      <c r="M603" s="318">
        <f>SUM(M604:M649)</f>
        <v>32209.32</v>
      </c>
      <c r="N603" s="318">
        <f>SUM(N604:N649)</f>
        <v>344</v>
      </c>
      <c r="O603" s="318"/>
      <c r="P603" s="318">
        <f>SUM(P604:P649)</f>
        <v>98393.146900000007</v>
      </c>
      <c r="Q603" s="318">
        <f>SUM(Q604:Q649)</f>
        <v>373</v>
      </c>
      <c r="R603" s="318"/>
      <c r="S603" s="228"/>
      <c r="T603" s="233"/>
      <c r="U603" s="233"/>
      <c r="V603" s="314"/>
      <c r="W603" s="314"/>
      <c r="X603" s="349"/>
      <c r="Y603" s="349"/>
      <c r="Z603" s="349"/>
      <c r="AA603" s="349"/>
      <c r="AB603" s="349"/>
      <c r="AC603" s="318"/>
      <c r="AD603" s="314"/>
      <c r="AE603" s="314"/>
      <c r="AF603" s="349"/>
      <c r="AG603" s="349"/>
      <c r="AH603" s="349"/>
      <c r="AI603" s="349"/>
      <c r="AJ603" s="349"/>
      <c r="AK603" s="381"/>
      <c r="AL603" s="381"/>
      <c r="AM603" s="349"/>
      <c r="AN603" s="349"/>
      <c r="AO603" s="349"/>
      <c r="AP603" s="349"/>
      <c r="AQ603" s="349"/>
      <c r="AR603" s="349"/>
      <c r="AS603" s="349"/>
      <c r="AT603" s="349"/>
      <c r="AU603" s="349"/>
      <c r="AV603" s="349"/>
      <c r="AW603" s="349"/>
      <c r="AX603" s="349"/>
      <c r="AY603" s="349"/>
    </row>
    <row r="604" spans="1:51" ht="23.45" customHeight="1">
      <c r="A604" s="133"/>
      <c r="B604" s="221"/>
      <c r="C604" s="227" t="s">
        <v>1715</v>
      </c>
      <c r="D604" s="233" t="s">
        <v>22953</v>
      </c>
      <c r="E604" s="228" t="s">
        <v>4550</v>
      </c>
      <c r="F604" s="227" t="s">
        <v>1715</v>
      </c>
      <c r="G604" s="233" t="s">
        <v>23038</v>
      </c>
      <c r="H604" s="238" t="s">
        <v>4551</v>
      </c>
      <c r="I604" s="233" t="s">
        <v>16982</v>
      </c>
      <c r="J604" s="233">
        <v>26</v>
      </c>
      <c r="K604" s="228">
        <v>10049</v>
      </c>
      <c r="L604" s="228">
        <v>32</v>
      </c>
      <c r="M604" s="228">
        <v>32</v>
      </c>
      <c r="N604" s="233"/>
      <c r="O604" s="227" t="s">
        <v>4552</v>
      </c>
      <c r="P604" s="228">
        <v>10049</v>
      </c>
      <c r="Q604" s="228">
        <v>12</v>
      </c>
      <c r="R604" s="228">
        <v>1000</v>
      </c>
      <c r="S604" s="228">
        <v>1000</v>
      </c>
      <c r="T604" s="233" t="s">
        <v>4553</v>
      </c>
      <c r="U604" s="233" t="s">
        <v>466</v>
      </c>
      <c r="V604" s="314"/>
      <c r="W604" s="227">
        <v>2001</v>
      </c>
      <c r="X604" s="233" t="s">
        <v>639</v>
      </c>
      <c r="Y604" s="233"/>
      <c r="Z604" s="233"/>
      <c r="AA604" s="233"/>
      <c r="AB604" s="233"/>
      <c r="AC604" s="228">
        <v>600</v>
      </c>
      <c r="AD604" s="227"/>
      <c r="AE604" s="227"/>
      <c r="AF604" s="233"/>
      <c r="AG604" s="233"/>
      <c r="AH604" s="233">
        <v>16</v>
      </c>
      <c r="AI604" s="233">
        <v>550</v>
      </c>
      <c r="AJ604" s="233" t="s">
        <v>4554</v>
      </c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33"/>
      <c r="AW604" s="233"/>
      <c r="AX604" s="233"/>
      <c r="AY604" s="233"/>
    </row>
    <row r="605" spans="1:51" ht="23.45" customHeight="1">
      <c r="A605" s="133"/>
      <c r="B605" s="221"/>
      <c r="C605" s="227" t="s">
        <v>1715</v>
      </c>
      <c r="D605" s="233" t="s">
        <v>22953</v>
      </c>
      <c r="E605" s="228" t="s">
        <v>4555</v>
      </c>
      <c r="F605" s="227" t="s">
        <v>1715</v>
      </c>
      <c r="G605" s="233" t="s">
        <v>23038</v>
      </c>
      <c r="H605" s="238"/>
      <c r="I605" s="233" t="s">
        <v>16982</v>
      </c>
      <c r="J605" s="233">
        <v>26</v>
      </c>
      <c r="K605" s="228">
        <v>6030</v>
      </c>
      <c r="L605" s="228">
        <v>3965</v>
      </c>
      <c r="M605" s="228">
        <v>4262</v>
      </c>
      <c r="N605" s="233"/>
      <c r="O605" s="227" t="s">
        <v>987</v>
      </c>
      <c r="P605" s="228">
        <v>3965</v>
      </c>
      <c r="Q605" s="228">
        <v>4</v>
      </c>
      <c r="R605" s="228">
        <v>400</v>
      </c>
      <c r="S605" s="228">
        <v>400</v>
      </c>
      <c r="T605" s="233"/>
      <c r="U605" s="233"/>
      <c r="V605" s="314"/>
      <c r="W605" s="227">
        <v>2013</v>
      </c>
      <c r="X605" s="233"/>
      <c r="Y605" s="233"/>
      <c r="Z605" s="233"/>
      <c r="AA605" s="233"/>
      <c r="AB605" s="233"/>
      <c r="AC605" s="228">
        <v>5800</v>
      </c>
      <c r="AD605" s="227"/>
      <c r="AE605" s="227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33"/>
      <c r="AW605" s="233"/>
      <c r="AX605" s="233"/>
      <c r="AY605" s="233"/>
    </row>
    <row r="606" spans="1:51" ht="23.45" customHeight="1">
      <c r="A606" s="133"/>
      <c r="B606" s="221"/>
      <c r="C606" s="227" t="s">
        <v>1715</v>
      </c>
      <c r="D606" s="233" t="s">
        <v>23039</v>
      </c>
      <c r="E606" s="228" t="s">
        <v>23040</v>
      </c>
      <c r="F606" s="227" t="s">
        <v>1715</v>
      </c>
      <c r="G606" s="233" t="s">
        <v>23041</v>
      </c>
      <c r="H606" s="238"/>
      <c r="I606" s="233" t="s">
        <v>14524</v>
      </c>
      <c r="J606" s="233"/>
      <c r="K606" s="228">
        <v>1750</v>
      </c>
      <c r="L606" s="228"/>
      <c r="M606" s="228"/>
      <c r="N606" s="233"/>
      <c r="O606" s="227" t="s">
        <v>177</v>
      </c>
      <c r="P606" s="228">
        <v>522</v>
      </c>
      <c r="Q606" s="228">
        <v>2</v>
      </c>
      <c r="R606" s="228"/>
      <c r="S606" s="228">
        <v>200</v>
      </c>
      <c r="T606" s="233"/>
      <c r="U606" s="233"/>
      <c r="V606" s="314"/>
      <c r="W606" s="227">
        <v>1986</v>
      </c>
      <c r="X606" s="233"/>
      <c r="Y606" s="233"/>
      <c r="Z606" s="233"/>
      <c r="AA606" s="233"/>
      <c r="AB606" s="233"/>
      <c r="AC606" s="228">
        <v>6</v>
      </c>
      <c r="AD606" s="227"/>
      <c r="AE606" s="227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  <c r="AW606" s="233"/>
      <c r="AX606" s="233"/>
      <c r="AY606" s="233"/>
    </row>
    <row r="607" spans="1:51" ht="23.45" customHeight="1">
      <c r="A607" s="133"/>
      <c r="B607" s="221"/>
      <c r="C607" s="227" t="s">
        <v>1715</v>
      </c>
      <c r="D607" s="233" t="s">
        <v>23042</v>
      </c>
      <c r="E607" s="228" t="s">
        <v>23043</v>
      </c>
      <c r="F607" s="227" t="s">
        <v>1715</v>
      </c>
      <c r="G607" s="233" t="s">
        <v>23041</v>
      </c>
      <c r="H607" s="238"/>
      <c r="I607" s="233" t="s">
        <v>1715</v>
      </c>
      <c r="J607" s="233"/>
      <c r="K607" s="228">
        <v>4826</v>
      </c>
      <c r="L607" s="228">
        <v>106</v>
      </c>
      <c r="M607" s="228">
        <v>106</v>
      </c>
      <c r="N607" s="233"/>
      <c r="O607" s="227" t="s">
        <v>966</v>
      </c>
      <c r="P607" s="228">
        <v>1800</v>
      </c>
      <c r="Q607" s="228">
        <v>3</v>
      </c>
      <c r="R607" s="228"/>
      <c r="S607" s="228">
        <v>200</v>
      </c>
      <c r="T607" s="233"/>
      <c r="U607" s="233"/>
      <c r="V607" s="314"/>
      <c r="W607" s="227">
        <v>2008</v>
      </c>
      <c r="X607" s="233"/>
      <c r="Y607" s="233"/>
      <c r="Z607" s="233"/>
      <c r="AA607" s="233"/>
      <c r="AB607" s="233"/>
      <c r="AC607" s="228">
        <v>537</v>
      </c>
      <c r="AD607" s="227"/>
      <c r="AE607" s="227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  <c r="AW607" s="233"/>
      <c r="AX607" s="233"/>
      <c r="AY607" s="233"/>
    </row>
    <row r="608" spans="1:51" ht="23.45" customHeight="1">
      <c r="A608" s="133"/>
      <c r="B608" s="221"/>
      <c r="C608" s="227" t="s">
        <v>1715</v>
      </c>
      <c r="D608" s="233" t="s">
        <v>23044</v>
      </c>
      <c r="E608" s="228" t="s">
        <v>17002</v>
      </c>
      <c r="F608" s="227" t="s">
        <v>1715</v>
      </c>
      <c r="G608" s="233" t="s">
        <v>23041</v>
      </c>
      <c r="H608" s="238"/>
      <c r="I608" s="233" t="s">
        <v>1715</v>
      </c>
      <c r="J608" s="233"/>
      <c r="K608" s="228">
        <v>2526</v>
      </c>
      <c r="L608" s="228"/>
      <c r="M608" s="228"/>
      <c r="N608" s="233"/>
      <c r="O608" s="227"/>
      <c r="P608" s="228"/>
      <c r="Q608" s="228">
        <v>6</v>
      </c>
      <c r="R608" s="228"/>
      <c r="S608" s="228"/>
      <c r="T608" s="233"/>
      <c r="U608" s="233"/>
      <c r="V608" s="314"/>
      <c r="W608" s="227"/>
      <c r="X608" s="233"/>
      <c r="Y608" s="233"/>
      <c r="Z608" s="233"/>
      <c r="AA608" s="233"/>
      <c r="AB608" s="233"/>
      <c r="AC608" s="228"/>
      <c r="AD608" s="227"/>
      <c r="AE608" s="227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  <c r="AW608" s="233"/>
      <c r="AX608" s="233"/>
      <c r="AY608" s="233" t="s">
        <v>13749</v>
      </c>
    </row>
    <row r="609" spans="1:51" ht="23.45" customHeight="1">
      <c r="A609" s="133"/>
      <c r="B609" s="221"/>
      <c r="C609" s="227" t="s">
        <v>1715</v>
      </c>
      <c r="D609" s="233" t="s">
        <v>23045</v>
      </c>
      <c r="E609" s="228" t="s">
        <v>17003</v>
      </c>
      <c r="F609" s="227" t="s">
        <v>1715</v>
      </c>
      <c r="G609" s="233" t="s">
        <v>23046</v>
      </c>
      <c r="H609" s="238"/>
      <c r="I609" s="233" t="s">
        <v>1715</v>
      </c>
      <c r="J609" s="233"/>
      <c r="K609" s="228">
        <v>2700</v>
      </c>
      <c r="L609" s="228"/>
      <c r="M609" s="228"/>
      <c r="N609" s="233"/>
      <c r="O609" s="227"/>
      <c r="P609" s="228"/>
      <c r="Q609" s="228">
        <v>4</v>
      </c>
      <c r="R609" s="228"/>
      <c r="S609" s="228"/>
      <c r="T609" s="233"/>
      <c r="U609" s="233"/>
      <c r="V609" s="314"/>
      <c r="W609" s="227"/>
      <c r="X609" s="233"/>
      <c r="Y609" s="233"/>
      <c r="Z609" s="233"/>
      <c r="AA609" s="233"/>
      <c r="AB609" s="233"/>
      <c r="AC609" s="228"/>
      <c r="AD609" s="227"/>
      <c r="AE609" s="227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/>
      <c r="AW609" s="233"/>
      <c r="AX609" s="233"/>
      <c r="AY609" s="233" t="s">
        <v>13749</v>
      </c>
    </row>
    <row r="610" spans="1:51" ht="23.45" customHeight="1">
      <c r="A610" s="133"/>
      <c r="B610" s="221"/>
      <c r="C610" s="227" t="s">
        <v>1715</v>
      </c>
      <c r="D610" s="233" t="s">
        <v>23047</v>
      </c>
      <c r="E610" s="228" t="s">
        <v>17004</v>
      </c>
      <c r="F610" s="227" t="s">
        <v>1715</v>
      </c>
      <c r="G610" s="233" t="s">
        <v>23048</v>
      </c>
      <c r="H610" s="238"/>
      <c r="I610" s="233" t="s">
        <v>1715</v>
      </c>
      <c r="J610" s="233"/>
      <c r="K610" s="228">
        <v>3400</v>
      </c>
      <c r="L610" s="228"/>
      <c r="M610" s="228"/>
      <c r="N610" s="233"/>
      <c r="O610" s="227"/>
      <c r="P610" s="228"/>
      <c r="Q610" s="228">
        <v>4</v>
      </c>
      <c r="R610" s="228"/>
      <c r="S610" s="228"/>
      <c r="T610" s="233"/>
      <c r="U610" s="233"/>
      <c r="V610" s="314"/>
      <c r="W610" s="227"/>
      <c r="X610" s="233"/>
      <c r="Y610" s="233"/>
      <c r="Z610" s="233"/>
      <c r="AA610" s="233"/>
      <c r="AB610" s="233"/>
      <c r="AC610" s="228"/>
      <c r="AD610" s="227"/>
      <c r="AE610" s="227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  <c r="AW610" s="233"/>
      <c r="AX610" s="233"/>
      <c r="AY610" s="233" t="s">
        <v>13749</v>
      </c>
    </row>
    <row r="611" spans="1:51" ht="23.45" customHeight="1">
      <c r="A611" s="133"/>
      <c r="B611" s="221"/>
      <c r="C611" s="227" t="s">
        <v>1715</v>
      </c>
      <c r="D611" s="233" t="s">
        <v>23049</v>
      </c>
      <c r="E611" s="228" t="s">
        <v>17005</v>
      </c>
      <c r="F611" s="227" t="s">
        <v>1715</v>
      </c>
      <c r="G611" s="233" t="s">
        <v>23041</v>
      </c>
      <c r="H611" s="238"/>
      <c r="I611" s="233" t="s">
        <v>1715</v>
      </c>
      <c r="J611" s="233"/>
      <c r="K611" s="228">
        <v>820</v>
      </c>
      <c r="L611" s="228"/>
      <c r="M611" s="228"/>
      <c r="N611" s="233"/>
      <c r="O611" s="227"/>
      <c r="P611" s="228"/>
      <c r="Q611" s="228">
        <v>1</v>
      </c>
      <c r="R611" s="228"/>
      <c r="S611" s="228"/>
      <c r="T611" s="233"/>
      <c r="U611" s="233"/>
      <c r="V611" s="314"/>
      <c r="W611" s="227"/>
      <c r="X611" s="233"/>
      <c r="Y611" s="233"/>
      <c r="Z611" s="233"/>
      <c r="AA611" s="233"/>
      <c r="AB611" s="233"/>
      <c r="AC611" s="228"/>
      <c r="AD611" s="227"/>
      <c r="AE611" s="227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  <c r="AW611" s="233"/>
      <c r="AX611" s="233"/>
      <c r="AY611" s="233" t="s">
        <v>13749</v>
      </c>
    </row>
    <row r="612" spans="1:51" ht="23.45" customHeight="1">
      <c r="A612" s="133"/>
      <c r="B612" s="221"/>
      <c r="C612" s="227" t="s">
        <v>1715</v>
      </c>
      <c r="D612" s="233" t="s">
        <v>23050</v>
      </c>
      <c r="E612" s="228" t="s">
        <v>17006</v>
      </c>
      <c r="F612" s="227" t="s">
        <v>1715</v>
      </c>
      <c r="G612" s="233" t="s">
        <v>23048</v>
      </c>
      <c r="H612" s="238"/>
      <c r="I612" s="233" t="s">
        <v>1715</v>
      </c>
      <c r="J612" s="233"/>
      <c r="K612" s="228">
        <v>1500</v>
      </c>
      <c r="L612" s="228"/>
      <c r="M612" s="228"/>
      <c r="N612" s="233"/>
      <c r="O612" s="227"/>
      <c r="P612" s="228"/>
      <c r="Q612" s="228">
        <v>2</v>
      </c>
      <c r="R612" s="228"/>
      <c r="S612" s="228"/>
      <c r="T612" s="233"/>
      <c r="U612" s="233"/>
      <c r="V612" s="314"/>
      <c r="W612" s="227"/>
      <c r="X612" s="233"/>
      <c r="Y612" s="233"/>
      <c r="Z612" s="233"/>
      <c r="AA612" s="233"/>
      <c r="AB612" s="233"/>
      <c r="AC612" s="228"/>
      <c r="AD612" s="227"/>
      <c r="AE612" s="227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  <c r="AW612" s="233"/>
      <c r="AX612" s="233"/>
      <c r="AY612" s="233" t="s">
        <v>13749</v>
      </c>
    </row>
    <row r="613" spans="1:51" ht="23.45" customHeight="1">
      <c r="A613" s="133"/>
      <c r="B613" s="221"/>
      <c r="C613" s="227" t="s">
        <v>1715</v>
      </c>
      <c r="D613" s="233" t="s">
        <v>23051</v>
      </c>
      <c r="E613" s="228" t="s">
        <v>17007</v>
      </c>
      <c r="F613" s="227" t="s">
        <v>1715</v>
      </c>
      <c r="G613" s="233" t="s">
        <v>23052</v>
      </c>
      <c r="H613" s="238"/>
      <c r="I613" s="233" t="s">
        <v>1715</v>
      </c>
      <c r="J613" s="233"/>
      <c r="K613" s="228">
        <v>700</v>
      </c>
      <c r="L613" s="228"/>
      <c r="M613" s="228"/>
      <c r="N613" s="233"/>
      <c r="O613" s="227"/>
      <c r="P613" s="228"/>
      <c r="Q613" s="228">
        <v>1</v>
      </c>
      <c r="R613" s="228"/>
      <c r="S613" s="228"/>
      <c r="T613" s="233"/>
      <c r="U613" s="233"/>
      <c r="V613" s="314"/>
      <c r="W613" s="227"/>
      <c r="X613" s="233"/>
      <c r="Y613" s="233"/>
      <c r="Z613" s="233"/>
      <c r="AA613" s="233"/>
      <c r="AB613" s="233"/>
      <c r="AC613" s="228"/>
      <c r="AD613" s="227"/>
      <c r="AE613" s="227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  <c r="AW613" s="233"/>
      <c r="AX613" s="233"/>
      <c r="AY613" s="233" t="s">
        <v>13749</v>
      </c>
    </row>
    <row r="614" spans="1:51" s="83" customFormat="1" ht="23.45" customHeight="1">
      <c r="A614" s="1456"/>
      <c r="B614" s="221"/>
      <c r="C614" s="227" t="s">
        <v>4490</v>
      </c>
      <c r="D614" s="233" t="s">
        <v>23053</v>
      </c>
      <c r="E614" s="228" t="s">
        <v>4557</v>
      </c>
      <c r="F614" s="227" t="s">
        <v>4490</v>
      </c>
      <c r="G614" s="233" t="s">
        <v>23054</v>
      </c>
      <c r="H614" s="238"/>
      <c r="I614" s="233" t="s">
        <v>23055</v>
      </c>
      <c r="J614" s="233"/>
      <c r="K614" s="228">
        <v>14380</v>
      </c>
      <c r="L614" s="228"/>
      <c r="M614" s="228">
        <v>6482</v>
      </c>
      <c r="N614" s="233"/>
      <c r="O614" s="227" t="s">
        <v>290</v>
      </c>
      <c r="P614" s="228">
        <v>6130</v>
      </c>
      <c r="Q614" s="228">
        <v>10</v>
      </c>
      <c r="R614" s="228"/>
      <c r="S614" s="228"/>
      <c r="T614" s="233"/>
      <c r="U614" s="233"/>
      <c r="V614" s="314"/>
      <c r="W614" s="227">
        <v>2008</v>
      </c>
      <c r="X614" s="228">
        <v>1300</v>
      </c>
      <c r="Y614" s="233" t="s">
        <v>23056</v>
      </c>
      <c r="Z614" s="233"/>
      <c r="AA614" s="233"/>
      <c r="AB614" s="233"/>
      <c r="AC614" s="228">
        <v>1300</v>
      </c>
      <c r="AD614" s="227"/>
      <c r="AE614" s="227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  <c r="AW614" s="233"/>
      <c r="AX614" s="233"/>
      <c r="AY614" s="233"/>
    </row>
    <row r="615" spans="1:51" ht="23.45" customHeight="1">
      <c r="A615" s="133"/>
      <c r="B615" s="221"/>
      <c r="C615" s="233" t="s">
        <v>14525</v>
      </c>
      <c r="D615" s="233" t="s">
        <v>23057</v>
      </c>
      <c r="E615" s="228" t="s">
        <v>12012</v>
      </c>
      <c r="F615" s="233" t="s">
        <v>4492</v>
      </c>
      <c r="G615" s="1909" t="s">
        <v>23058</v>
      </c>
      <c r="H615" s="238"/>
      <c r="I615" s="233" t="s">
        <v>4492</v>
      </c>
      <c r="J615" s="233">
        <v>1</v>
      </c>
      <c r="K615" s="228">
        <v>5914</v>
      </c>
      <c r="L615" s="228"/>
      <c r="M615" s="228"/>
      <c r="N615" s="233" t="s">
        <v>23059</v>
      </c>
      <c r="O615" s="227" t="s">
        <v>987</v>
      </c>
      <c r="P615" s="228">
        <v>5914</v>
      </c>
      <c r="Q615" s="228">
        <v>4</v>
      </c>
      <c r="R615" s="228"/>
      <c r="S615" s="228"/>
      <c r="T615" s="233"/>
      <c r="U615" s="233"/>
      <c r="V615" s="314"/>
      <c r="W615" s="227">
        <v>2020</v>
      </c>
      <c r="X615" s="233"/>
      <c r="Y615" s="233"/>
      <c r="Z615" s="233"/>
      <c r="AA615" s="233"/>
      <c r="AB615" s="233"/>
      <c r="AC615" s="228">
        <v>1669</v>
      </c>
      <c r="AD615" s="227"/>
      <c r="AE615" s="227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  <c r="AW615" s="233"/>
      <c r="AX615" s="233"/>
      <c r="AY615" s="233"/>
    </row>
    <row r="616" spans="1:51" ht="23.45" customHeight="1">
      <c r="A616" s="133"/>
      <c r="B616" s="221"/>
      <c r="C616" s="233" t="s">
        <v>4492</v>
      </c>
      <c r="D616" s="233" t="s">
        <v>23060</v>
      </c>
      <c r="E616" s="228" t="s">
        <v>17008</v>
      </c>
      <c r="F616" s="233" t="s">
        <v>4492</v>
      </c>
      <c r="G616" s="1909"/>
      <c r="H616" s="238"/>
      <c r="I616" s="233" t="s">
        <v>4492</v>
      </c>
      <c r="J616" s="233">
        <v>2</v>
      </c>
      <c r="K616" s="228">
        <v>4790</v>
      </c>
      <c r="L616" s="228">
        <v>3525.32</v>
      </c>
      <c r="M616" s="228">
        <v>3260.3</v>
      </c>
      <c r="N616" s="233" t="s">
        <v>22495</v>
      </c>
      <c r="O616" s="227" t="s">
        <v>290</v>
      </c>
      <c r="P616" s="228">
        <v>4790</v>
      </c>
      <c r="Q616" s="228">
        <v>10</v>
      </c>
      <c r="R616" s="228"/>
      <c r="S616" s="228"/>
      <c r="T616" s="233"/>
      <c r="U616" s="233"/>
      <c r="V616" s="314"/>
      <c r="W616" s="227">
        <v>2018</v>
      </c>
      <c r="X616" s="233">
        <v>961</v>
      </c>
      <c r="Y616" s="233"/>
      <c r="Z616" s="233"/>
      <c r="AA616" s="233"/>
      <c r="AB616" s="233"/>
      <c r="AC616" s="228">
        <v>2000</v>
      </c>
      <c r="AD616" s="227"/>
      <c r="AE616" s="227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  <c r="AW616" s="233"/>
      <c r="AX616" s="233"/>
      <c r="AY616" s="233"/>
    </row>
    <row r="617" spans="1:51" ht="23.45" customHeight="1">
      <c r="A617" s="133"/>
      <c r="B617" s="221"/>
      <c r="C617" s="233" t="s">
        <v>4492</v>
      </c>
      <c r="D617" s="233" t="s">
        <v>23061</v>
      </c>
      <c r="E617" s="228" t="s">
        <v>17009</v>
      </c>
      <c r="F617" s="233" t="s">
        <v>4492</v>
      </c>
      <c r="G617" s="1909" t="s">
        <v>23062</v>
      </c>
      <c r="H617" s="238"/>
      <c r="I617" s="233" t="s">
        <v>4492</v>
      </c>
      <c r="J617" s="233"/>
      <c r="K617" s="228">
        <v>2646</v>
      </c>
      <c r="L617" s="228"/>
      <c r="M617" s="228"/>
      <c r="N617" s="233"/>
      <c r="O617" s="227" t="s">
        <v>290</v>
      </c>
      <c r="P617" s="228">
        <v>550</v>
      </c>
      <c r="Q617" s="228">
        <v>2</v>
      </c>
      <c r="R617" s="228"/>
      <c r="S617" s="228"/>
      <c r="T617" s="233"/>
      <c r="U617" s="233"/>
      <c r="V617" s="314"/>
      <c r="W617" s="227">
        <v>1991</v>
      </c>
      <c r="X617" s="233"/>
      <c r="Y617" s="233"/>
      <c r="Z617" s="233"/>
      <c r="AA617" s="233"/>
      <c r="AB617" s="233"/>
      <c r="AC617" s="228">
        <v>40</v>
      </c>
      <c r="AD617" s="227"/>
      <c r="AE617" s="227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  <c r="AW617" s="233"/>
      <c r="AX617" s="233"/>
      <c r="AY617" s="233"/>
    </row>
    <row r="618" spans="1:51" ht="23.45" customHeight="1">
      <c r="A618" s="133"/>
      <c r="B618" s="221"/>
      <c r="C618" s="233" t="s">
        <v>4492</v>
      </c>
      <c r="D618" s="233" t="s">
        <v>23063</v>
      </c>
      <c r="E618" s="228" t="s">
        <v>17010</v>
      </c>
      <c r="F618" s="233" t="s">
        <v>4492</v>
      </c>
      <c r="G618" s="1909"/>
      <c r="H618" s="238" t="s">
        <v>4551</v>
      </c>
      <c r="I618" s="233" t="s">
        <v>4492</v>
      </c>
      <c r="J618" s="233"/>
      <c r="K618" s="228">
        <v>2500</v>
      </c>
      <c r="L618" s="228"/>
      <c r="M618" s="228"/>
      <c r="N618" s="233" t="s">
        <v>176</v>
      </c>
      <c r="O618" s="227" t="s">
        <v>290</v>
      </c>
      <c r="P618" s="228">
        <v>260.75689999999997</v>
      </c>
      <c r="Q618" s="228">
        <v>1</v>
      </c>
      <c r="R618" s="228"/>
      <c r="S618" s="228"/>
      <c r="T618" s="233"/>
      <c r="U618" s="233"/>
      <c r="V618" s="314"/>
      <c r="W618" s="227">
        <v>1993</v>
      </c>
      <c r="X618" s="233" t="s">
        <v>4556</v>
      </c>
      <c r="Y618" s="233"/>
      <c r="Z618" s="233"/>
      <c r="AA618" s="233"/>
      <c r="AB618" s="233"/>
      <c r="AC618" s="228">
        <v>40</v>
      </c>
      <c r="AD618" s="227"/>
      <c r="AE618" s="227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  <c r="AW618" s="233"/>
      <c r="AX618" s="233"/>
      <c r="AY618" s="233"/>
    </row>
    <row r="619" spans="1:51" ht="23.45" customHeight="1">
      <c r="A619" s="133"/>
      <c r="B619" s="221"/>
      <c r="C619" s="233" t="s">
        <v>4492</v>
      </c>
      <c r="D619" s="227" t="s">
        <v>22990</v>
      </c>
      <c r="E619" s="228" t="s">
        <v>17649</v>
      </c>
      <c r="F619" s="233" t="s">
        <v>4492</v>
      </c>
      <c r="G619" s="1909"/>
      <c r="H619" s="238"/>
      <c r="I619" s="233" t="s">
        <v>12001</v>
      </c>
      <c r="J619" s="233"/>
      <c r="K619" s="228">
        <v>1247</v>
      </c>
      <c r="L619" s="228"/>
      <c r="M619" s="228"/>
      <c r="N619" s="233"/>
      <c r="O619" s="227" t="s">
        <v>290</v>
      </c>
      <c r="P619" s="228">
        <v>1247</v>
      </c>
      <c r="Q619" s="228">
        <v>2</v>
      </c>
      <c r="R619" s="228"/>
      <c r="S619" s="228"/>
      <c r="T619" s="233"/>
      <c r="U619" s="233"/>
      <c r="V619" s="314"/>
      <c r="W619" s="227">
        <v>2014</v>
      </c>
      <c r="X619" s="233"/>
      <c r="Y619" s="233"/>
      <c r="Z619" s="233"/>
      <c r="AA619" s="233"/>
      <c r="AB619" s="233"/>
      <c r="AC619" s="228">
        <v>800</v>
      </c>
      <c r="AD619" s="227"/>
      <c r="AE619" s="227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/>
      <c r="AW619" s="233"/>
      <c r="AX619" s="233"/>
      <c r="AY619" s="233"/>
    </row>
    <row r="620" spans="1:51" ht="23.45" customHeight="1">
      <c r="A620" s="133"/>
      <c r="B620" s="221"/>
      <c r="C620" s="233" t="s">
        <v>1718</v>
      </c>
      <c r="D620" s="233" t="s">
        <v>23064</v>
      </c>
      <c r="E620" s="228" t="s">
        <v>4558</v>
      </c>
      <c r="F620" s="233" t="s">
        <v>1718</v>
      </c>
      <c r="G620" s="1909" t="s">
        <v>23065</v>
      </c>
      <c r="H620" s="233"/>
      <c r="I620" s="233" t="s">
        <v>4559</v>
      </c>
      <c r="J620" s="233">
        <v>3</v>
      </c>
      <c r="K620" s="228">
        <v>14265</v>
      </c>
      <c r="L620" s="228"/>
      <c r="M620" s="228">
        <v>7384</v>
      </c>
      <c r="N620" s="227" t="s">
        <v>1979</v>
      </c>
      <c r="O620" s="228">
        <v>6588</v>
      </c>
      <c r="P620" s="228">
        <v>10</v>
      </c>
      <c r="Q620" s="228"/>
      <c r="R620" s="228"/>
      <c r="S620" s="233"/>
      <c r="T620" s="233"/>
      <c r="U620" s="314"/>
      <c r="V620" s="227">
        <v>2016</v>
      </c>
      <c r="W620" s="233"/>
      <c r="X620" s="233"/>
      <c r="Y620" s="233"/>
      <c r="Z620" s="233"/>
      <c r="AA620" s="233"/>
      <c r="AB620" s="228">
        <v>1516</v>
      </c>
      <c r="AC620" s="227"/>
      <c r="AD620" s="227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  <c r="AW620" s="233"/>
      <c r="AX620" s="233"/>
      <c r="AY620" s="458"/>
    </row>
    <row r="621" spans="1:51" ht="23.45" customHeight="1">
      <c r="A621" s="133"/>
      <c r="B621" s="221"/>
      <c r="C621" s="233" t="s">
        <v>13945</v>
      </c>
      <c r="D621" s="233" t="s">
        <v>23066</v>
      </c>
      <c r="E621" s="228" t="s">
        <v>13946</v>
      </c>
      <c r="F621" s="233" t="s">
        <v>13945</v>
      </c>
      <c r="G621" s="1909"/>
      <c r="H621" s="233"/>
      <c r="I621" s="233" t="s">
        <v>13947</v>
      </c>
      <c r="J621" s="233">
        <v>2</v>
      </c>
      <c r="K621" s="228">
        <v>3213</v>
      </c>
      <c r="L621" s="228"/>
      <c r="M621" s="228">
        <v>2930</v>
      </c>
      <c r="N621" s="227" t="s">
        <v>12687</v>
      </c>
      <c r="O621" s="228">
        <v>2331</v>
      </c>
      <c r="P621" s="228">
        <v>4</v>
      </c>
      <c r="Q621" s="228"/>
      <c r="R621" s="228"/>
      <c r="S621" s="233"/>
      <c r="T621" s="233"/>
      <c r="U621" s="314"/>
      <c r="V621" s="227">
        <v>2011</v>
      </c>
      <c r="W621" s="233"/>
      <c r="X621" s="233"/>
      <c r="Y621" s="233"/>
      <c r="Z621" s="233"/>
      <c r="AA621" s="233"/>
      <c r="AB621" s="228"/>
      <c r="AC621" s="227"/>
      <c r="AD621" s="227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  <c r="AW621" s="233"/>
      <c r="AX621" s="233" t="s">
        <v>17631</v>
      </c>
      <c r="AY621" s="458"/>
    </row>
    <row r="622" spans="1:51" ht="23.45" customHeight="1">
      <c r="A622" s="133"/>
      <c r="B622" s="221"/>
      <c r="C622" s="227" t="s">
        <v>1718</v>
      </c>
      <c r="D622" s="233" t="s">
        <v>23067</v>
      </c>
      <c r="E622" s="228" t="s">
        <v>4560</v>
      </c>
      <c r="F622" s="227" t="s">
        <v>1718</v>
      </c>
      <c r="G622" s="233" t="s">
        <v>23024</v>
      </c>
      <c r="H622" s="233"/>
      <c r="I622" s="233" t="s">
        <v>4559</v>
      </c>
      <c r="J622" s="233">
        <v>1</v>
      </c>
      <c r="K622" s="228">
        <v>4092</v>
      </c>
      <c r="L622" s="228"/>
      <c r="M622" s="228">
        <v>4362</v>
      </c>
      <c r="N622" s="227" t="s">
        <v>4561</v>
      </c>
      <c r="O622" s="228">
        <v>4092</v>
      </c>
      <c r="P622" s="228">
        <v>6</v>
      </c>
      <c r="Q622" s="228"/>
      <c r="R622" s="228"/>
      <c r="S622" s="233"/>
      <c r="T622" s="233"/>
      <c r="U622" s="314"/>
      <c r="V622" s="227">
        <v>2008</v>
      </c>
      <c r="W622" s="233"/>
      <c r="X622" s="233"/>
      <c r="Y622" s="233"/>
      <c r="Z622" s="233"/>
      <c r="AA622" s="233"/>
      <c r="AB622" s="228">
        <v>300</v>
      </c>
      <c r="AC622" s="227"/>
      <c r="AD622" s="227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  <c r="AW622" s="233"/>
      <c r="AX622" s="233"/>
      <c r="AY622" s="458"/>
    </row>
    <row r="623" spans="1:51" ht="23.45" customHeight="1">
      <c r="A623" s="133"/>
      <c r="B623" s="221"/>
      <c r="C623" s="227" t="s">
        <v>1718</v>
      </c>
      <c r="D623" s="233" t="s">
        <v>22996</v>
      </c>
      <c r="E623" s="228" t="s">
        <v>4562</v>
      </c>
      <c r="F623" s="227" t="s">
        <v>1718</v>
      </c>
      <c r="G623" s="233" t="s">
        <v>23068</v>
      </c>
      <c r="H623" s="233"/>
      <c r="I623" s="233" t="s">
        <v>4563</v>
      </c>
      <c r="J623" s="233"/>
      <c r="K623" s="228">
        <v>1043</v>
      </c>
      <c r="L623" s="228"/>
      <c r="M623" s="228"/>
      <c r="N623" s="227" t="s">
        <v>290</v>
      </c>
      <c r="O623" s="228">
        <v>1043</v>
      </c>
      <c r="P623" s="228">
        <v>4</v>
      </c>
      <c r="Q623" s="228"/>
      <c r="R623" s="228"/>
      <c r="S623" s="233"/>
      <c r="T623" s="233"/>
      <c r="U623" s="314"/>
      <c r="V623" s="227">
        <v>2012</v>
      </c>
      <c r="W623" s="233"/>
      <c r="X623" s="233"/>
      <c r="Y623" s="233"/>
      <c r="Z623" s="233"/>
      <c r="AA623" s="233"/>
      <c r="AB623" s="228">
        <v>150</v>
      </c>
      <c r="AC623" s="227"/>
      <c r="AD623" s="227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  <c r="AW623" s="233"/>
      <c r="AX623" s="233"/>
      <c r="AY623" s="458"/>
    </row>
    <row r="624" spans="1:51" ht="23.45" customHeight="1">
      <c r="A624" s="133"/>
      <c r="B624" s="221"/>
      <c r="C624" s="227" t="s">
        <v>1721</v>
      </c>
      <c r="D624" s="233"/>
      <c r="E624" s="228" t="s">
        <v>4564</v>
      </c>
      <c r="F624" s="227" t="s">
        <v>1721</v>
      </c>
      <c r="G624" s="233"/>
      <c r="H624" s="238"/>
      <c r="I624" s="233" t="s">
        <v>1721</v>
      </c>
      <c r="J624" s="233"/>
      <c r="K624" s="228">
        <v>4500</v>
      </c>
      <c r="L624" s="228"/>
      <c r="M624" s="228"/>
      <c r="N624" s="233"/>
      <c r="O624" s="227" t="s">
        <v>26567</v>
      </c>
      <c r="P624" s="228">
        <v>4500</v>
      </c>
      <c r="Q624" s="228">
        <v>8</v>
      </c>
      <c r="R624" s="228">
        <v>224</v>
      </c>
      <c r="S624" s="228">
        <v>224</v>
      </c>
      <c r="T624" s="233"/>
      <c r="U624" s="233"/>
      <c r="V624" s="314"/>
      <c r="W624" s="227">
        <v>2001</v>
      </c>
      <c r="X624" s="233"/>
      <c r="Y624" s="233"/>
      <c r="Z624" s="233"/>
      <c r="AA624" s="233"/>
      <c r="AB624" s="233"/>
      <c r="AC624" s="228">
        <v>2500</v>
      </c>
      <c r="AD624" s="227"/>
      <c r="AE624" s="227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  <c r="AW624" s="233"/>
      <c r="AX624" s="233"/>
      <c r="AY624" s="233"/>
    </row>
    <row r="625" spans="1:51" ht="23.45" customHeight="1">
      <c r="A625" s="133"/>
      <c r="B625" s="221"/>
      <c r="C625" s="227" t="s">
        <v>1732</v>
      </c>
      <c r="D625" s="233"/>
      <c r="E625" s="228" t="s">
        <v>4566</v>
      </c>
      <c r="F625" s="227" t="s">
        <v>1732</v>
      </c>
      <c r="G625" s="233"/>
      <c r="H625" s="227"/>
      <c r="I625" s="233"/>
      <c r="J625" s="228">
        <v>55210</v>
      </c>
      <c r="K625" s="228">
        <v>87.71</v>
      </c>
      <c r="L625" s="228">
        <v>87.71</v>
      </c>
      <c r="M625" s="233"/>
      <c r="N625" s="227" t="s">
        <v>4569</v>
      </c>
      <c r="O625" s="228">
        <v>4800</v>
      </c>
      <c r="P625" s="228">
        <v>8</v>
      </c>
      <c r="Q625" s="228"/>
      <c r="R625" s="228"/>
      <c r="S625" s="233"/>
      <c r="T625" s="233"/>
      <c r="U625" s="314"/>
      <c r="V625" s="227">
        <v>2004</v>
      </c>
      <c r="W625" s="233"/>
      <c r="X625" s="233"/>
      <c r="Y625" s="233"/>
      <c r="Z625" s="233"/>
      <c r="AA625" s="233"/>
      <c r="AB625" s="228">
        <v>382</v>
      </c>
      <c r="AC625" s="227"/>
      <c r="AD625" s="227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  <c r="AW625" s="233"/>
      <c r="AX625" s="233"/>
      <c r="AY625" s="458"/>
    </row>
    <row r="626" spans="1:51" ht="23.45" customHeight="1">
      <c r="A626" s="133"/>
      <c r="B626" s="221"/>
      <c r="C626" s="227" t="s">
        <v>1732</v>
      </c>
      <c r="D626" s="233" t="s">
        <v>22964</v>
      </c>
      <c r="E626" s="228" t="s">
        <v>23069</v>
      </c>
      <c r="F626" s="227" t="s">
        <v>1732</v>
      </c>
      <c r="G626" s="233"/>
      <c r="H626" s="233"/>
      <c r="I626" s="233" t="s">
        <v>23070</v>
      </c>
      <c r="J626" s="233"/>
      <c r="K626" s="228">
        <v>104006</v>
      </c>
      <c r="L626" s="228"/>
      <c r="M626" s="228"/>
      <c r="N626" s="233"/>
      <c r="O626" s="227" t="s">
        <v>1979</v>
      </c>
      <c r="P626" s="228">
        <v>2277</v>
      </c>
      <c r="Q626" s="228">
        <v>4</v>
      </c>
      <c r="R626" s="228"/>
      <c r="S626" s="228"/>
      <c r="T626" s="233"/>
      <c r="U626" s="233"/>
      <c r="V626" s="314"/>
      <c r="W626" s="227">
        <v>2000</v>
      </c>
      <c r="X626" s="233"/>
      <c r="Y626" s="233"/>
      <c r="Z626" s="233"/>
      <c r="AA626" s="233"/>
      <c r="AB626" s="233"/>
      <c r="AC626" s="228">
        <v>80</v>
      </c>
      <c r="AD626" s="227"/>
      <c r="AE626" s="227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  <c r="AW626" s="233"/>
      <c r="AX626" s="233"/>
      <c r="AY626" s="233"/>
    </row>
    <row r="627" spans="1:51" ht="23.45" customHeight="1">
      <c r="A627" s="133"/>
      <c r="B627" s="221"/>
      <c r="C627" s="227" t="s">
        <v>1732</v>
      </c>
      <c r="D627" s="233" t="s">
        <v>4565</v>
      </c>
      <c r="E627" s="228" t="s">
        <v>4573</v>
      </c>
      <c r="F627" s="227" t="s">
        <v>1732</v>
      </c>
      <c r="G627" s="233"/>
      <c r="H627" s="233"/>
      <c r="I627" s="233" t="s">
        <v>23070</v>
      </c>
      <c r="J627" s="233" t="s">
        <v>1882</v>
      </c>
      <c r="K627" s="228">
        <v>25982</v>
      </c>
      <c r="L627" s="228"/>
      <c r="M627" s="228"/>
      <c r="N627" s="233" t="s">
        <v>176</v>
      </c>
      <c r="O627" s="227" t="s">
        <v>177</v>
      </c>
      <c r="P627" s="228">
        <v>1822</v>
      </c>
      <c r="Q627" s="228">
        <v>3</v>
      </c>
      <c r="R627" s="228"/>
      <c r="S627" s="228"/>
      <c r="T627" s="233" t="s">
        <v>178</v>
      </c>
      <c r="U627" s="233" t="s">
        <v>4570</v>
      </c>
      <c r="V627" s="314"/>
      <c r="W627" s="227">
        <v>2007</v>
      </c>
      <c r="X627" s="233">
        <v>75</v>
      </c>
      <c r="Y627" s="233">
        <v>75</v>
      </c>
      <c r="Z627" s="233">
        <v>150</v>
      </c>
      <c r="AA627" s="233"/>
      <c r="AB627" s="233"/>
      <c r="AC627" s="228">
        <v>60</v>
      </c>
      <c r="AD627" s="227">
        <v>2003</v>
      </c>
      <c r="AE627" s="227"/>
      <c r="AF627" s="233"/>
      <c r="AG627" s="233"/>
      <c r="AH627" s="233">
        <v>8</v>
      </c>
      <c r="AI627" s="233" t="s">
        <v>4571</v>
      </c>
      <c r="AJ627" s="233">
        <v>57</v>
      </c>
      <c r="AK627" s="233"/>
      <c r="AL627" s="233"/>
      <c r="AM627" s="233"/>
      <c r="AN627" s="233"/>
      <c r="AO627" s="233"/>
      <c r="AP627" s="233"/>
      <c r="AQ627" s="233"/>
      <c r="AR627" s="233"/>
      <c r="AS627" s="233"/>
      <c r="AT627" s="233"/>
      <c r="AU627" s="233"/>
      <c r="AV627" s="233"/>
      <c r="AW627" s="233"/>
      <c r="AX627" s="233"/>
      <c r="AY627" s="233"/>
    </row>
    <row r="628" spans="1:51" ht="23.45" customHeight="1">
      <c r="A628" s="133"/>
      <c r="B628" s="221"/>
      <c r="C628" s="227" t="s">
        <v>1732</v>
      </c>
      <c r="D628" s="233"/>
      <c r="E628" s="228" t="s">
        <v>4574</v>
      </c>
      <c r="F628" s="227" t="s">
        <v>1732</v>
      </c>
      <c r="G628" s="233"/>
      <c r="H628" s="233"/>
      <c r="I628" s="233"/>
      <c r="J628" s="228">
        <v>2182</v>
      </c>
      <c r="K628" s="228"/>
      <c r="L628" s="228"/>
      <c r="M628" s="233"/>
      <c r="N628" s="227" t="s">
        <v>290</v>
      </c>
      <c r="O628" s="228">
        <v>2002</v>
      </c>
      <c r="P628" s="228">
        <v>3</v>
      </c>
      <c r="Q628" s="228"/>
      <c r="R628" s="228"/>
      <c r="S628" s="233"/>
      <c r="T628" s="233"/>
      <c r="U628" s="314"/>
      <c r="V628" s="227">
        <v>2015</v>
      </c>
      <c r="W628" s="366"/>
      <c r="X628" s="366"/>
      <c r="Y628" s="366"/>
      <c r="Z628" s="366"/>
      <c r="AA628" s="366"/>
      <c r="AB628" s="228">
        <v>214</v>
      </c>
      <c r="AC628" s="227"/>
      <c r="AD628" s="227"/>
      <c r="AE628" s="233"/>
      <c r="AF628" s="233"/>
      <c r="AG628" s="233"/>
      <c r="AH628" s="233"/>
      <c r="AI628" s="366"/>
      <c r="AJ628" s="233"/>
      <c r="AK628" s="233"/>
      <c r="AL628" s="233"/>
      <c r="AM628" s="233"/>
      <c r="AN628" s="233"/>
      <c r="AO628" s="233"/>
      <c r="AP628" s="233"/>
      <c r="AQ628" s="233"/>
      <c r="AR628" s="233"/>
      <c r="AS628" s="233"/>
      <c r="AT628" s="233"/>
      <c r="AU628" s="233"/>
      <c r="AV628" s="233"/>
      <c r="AW628" s="233"/>
      <c r="AX628" s="233"/>
      <c r="AY628" s="458"/>
    </row>
    <row r="629" spans="1:51" ht="23.45" customHeight="1">
      <c r="A629" s="133"/>
      <c r="B629" s="221"/>
      <c r="C629" s="227" t="s">
        <v>4498</v>
      </c>
      <c r="D629" s="233"/>
      <c r="E629" s="228" t="s">
        <v>23071</v>
      </c>
      <c r="F629" s="227" t="s">
        <v>16984</v>
      </c>
      <c r="G629" s="233" t="s">
        <v>23072</v>
      </c>
      <c r="H629" s="233" t="s">
        <v>9031</v>
      </c>
      <c r="I629" s="233"/>
      <c r="J629" s="228">
        <v>2660</v>
      </c>
      <c r="K629" s="228"/>
      <c r="L629" s="228"/>
      <c r="M629" s="233" t="s">
        <v>2056</v>
      </c>
      <c r="N629" s="227" t="s">
        <v>290</v>
      </c>
      <c r="O629" s="228">
        <v>8217</v>
      </c>
      <c r="P629" s="228">
        <v>8</v>
      </c>
      <c r="Q629" s="228">
        <v>200</v>
      </c>
      <c r="R629" s="228">
        <v>200</v>
      </c>
      <c r="S629" s="233"/>
      <c r="T629" s="233"/>
      <c r="U629" s="314"/>
      <c r="V629" s="227">
        <v>2007</v>
      </c>
      <c r="W629" s="366">
        <v>250</v>
      </c>
      <c r="X629" s="366"/>
      <c r="Y629" s="366"/>
      <c r="Z629" s="366"/>
      <c r="AA629" s="366"/>
      <c r="AB629" s="228">
        <v>250</v>
      </c>
      <c r="AC629" s="227"/>
      <c r="AD629" s="227"/>
      <c r="AE629" s="233"/>
      <c r="AF629" s="233"/>
      <c r="AG629" s="233"/>
      <c r="AH629" s="233"/>
      <c r="AI629" s="366"/>
      <c r="AJ629" s="233"/>
      <c r="AK629" s="233"/>
      <c r="AL629" s="233"/>
      <c r="AM629" s="233"/>
      <c r="AN629" s="233"/>
      <c r="AO629" s="233"/>
      <c r="AP629" s="233"/>
      <c r="AQ629" s="233"/>
      <c r="AR629" s="233"/>
      <c r="AS629" s="233"/>
      <c r="AT629" s="233"/>
      <c r="AU629" s="233"/>
      <c r="AV629" s="233"/>
      <c r="AW629" s="233"/>
      <c r="AX629" s="233"/>
      <c r="AY629" s="233"/>
    </row>
    <row r="630" spans="1:51" ht="23.45" customHeight="1">
      <c r="A630" s="133"/>
      <c r="B630" s="221"/>
      <c r="C630" s="227" t="s">
        <v>4498</v>
      </c>
      <c r="D630" s="233"/>
      <c r="E630" s="228" t="s">
        <v>4576</v>
      </c>
      <c r="F630" s="227" t="s">
        <v>4498</v>
      </c>
      <c r="G630" s="233" t="s">
        <v>23073</v>
      </c>
      <c r="H630" s="227" t="s">
        <v>23001</v>
      </c>
      <c r="I630" s="233"/>
      <c r="J630" s="228">
        <v>1329</v>
      </c>
      <c r="K630" s="228"/>
      <c r="L630" s="228"/>
      <c r="M630" s="233" t="s">
        <v>2056</v>
      </c>
      <c r="N630" s="227" t="s">
        <v>290</v>
      </c>
      <c r="O630" s="228">
        <v>1329</v>
      </c>
      <c r="P630" s="228">
        <v>2</v>
      </c>
      <c r="Q630" s="228"/>
      <c r="R630" s="228"/>
      <c r="S630" s="233"/>
      <c r="T630" s="233"/>
      <c r="U630" s="314"/>
      <c r="V630" s="227">
        <v>2007</v>
      </c>
      <c r="W630" s="366">
        <v>200</v>
      </c>
      <c r="X630" s="366"/>
      <c r="Y630" s="366"/>
      <c r="Z630" s="366"/>
      <c r="AA630" s="366"/>
      <c r="AB630" s="228">
        <v>200</v>
      </c>
      <c r="AC630" s="227"/>
      <c r="AD630" s="227"/>
      <c r="AE630" s="233"/>
      <c r="AF630" s="233"/>
      <c r="AG630" s="233"/>
      <c r="AH630" s="233"/>
      <c r="AI630" s="366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  <c r="AW630" s="233"/>
      <c r="AX630" s="233"/>
      <c r="AY630" s="233"/>
    </row>
    <row r="631" spans="1:51" ht="23.45" customHeight="1">
      <c r="A631" s="133"/>
      <c r="B631" s="909"/>
      <c r="C631" s="227" t="s">
        <v>4498</v>
      </c>
      <c r="D631" s="233"/>
      <c r="E631" s="228" t="s">
        <v>17011</v>
      </c>
      <c r="F631" s="227" t="s">
        <v>4498</v>
      </c>
      <c r="G631" s="233" t="s">
        <v>23073</v>
      </c>
      <c r="H631" s="227" t="s">
        <v>23001</v>
      </c>
      <c r="I631" s="233"/>
      <c r="J631" s="228">
        <v>5500</v>
      </c>
      <c r="K631" s="228"/>
      <c r="L631" s="228"/>
      <c r="M631" s="233" t="s">
        <v>2056</v>
      </c>
      <c r="N631" s="227" t="s">
        <v>1979</v>
      </c>
      <c r="O631" s="228">
        <v>5500</v>
      </c>
      <c r="P631" s="228">
        <v>6</v>
      </c>
      <c r="Q631" s="228"/>
      <c r="R631" s="228"/>
      <c r="S631" s="233"/>
      <c r="T631" s="233"/>
      <c r="U631" s="314"/>
      <c r="V631" s="227">
        <v>2006</v>
      </c>
      <c r="W631" s="366">
        <v>400</v>
      </c>
      <c r="X631" s="366">
        <v>503</v>
      </c>
      <c r="Y631" s="366"/>
      <c r="Z631" s="366"/>
      <c r="AA631" s="366"/>
      <c r="AB631" s="228">
        <v>903</v>
      </c>
      <c r="AC631" s="227">
        <v>2020</v>
      </c>
      <c r="AD631" s="227"/>
      <c r="AE631" s="233"/>
      <c r="AF631" s="233"/>
      <c r="AG631" s="233"/>
      <c r="AH631" s="233"/>
      <c r="AI631" s="366"/>
      <c r="AJ631" s="233"/>
      <c r="AK631" s="233"/>
      <c r="AL631" s="233"/>
      <c r="AM631" s="233"/>
      <c r="AN631" s="233"/>
      <c r="AO631" s="233"/>
      <c r="AP631" s="233"/>
      <c r="AQ631" s="233"/>
      <c r="AR631" s="233"/>
      <c r="AS631" s="233"/>
      <c r="AT631" s="233"/>
      <c r="AU631" s="233"/>
      <c r="AV631" s="233"/>
      <c r="AW631" s="233"/>
      <c r="AX631" s="233"/>
      <c r="AY631" s="233"/>
    </row>
    <row r="632" spans="1:51" ht="23.45" customHeight="1">
      <c r="A632" s="133"/>
      <c r="B632" s="909"/>
      <c r="C632" s="227" t="s">
        <v>4498</v>
      </c>
      <c r="D632" s="233"/>
      <c r="E632" s="228" t="s">
        <v>13948</v>
      </c>
      <c r="F632" s="227" t="s">
        <v>4498</v>
      </c>
      <c r="G632" s="233" t="s">
        <v>23073</v>
      </c>
      <c r="H632" s="227" t="s">
        <v>23001</v>
      </c>
      <c r="I632" s="233"/>
      <c r="J632" s="228">
        <v>4320</v>
      </c>
      <c r="K632" s="228"/>
      <c r="L632" s="228"/>
      <c r="M632" s="233" t="s">
        <v>2056</v>
      </c>
      <c r="N632" s="227" t="s">
        <v>290</v>
      </c>
      <c r="O632" s="228">
        <v>4320</v>
      </c>
      <c r="P632" s="228">
        <v>6</v>
      </c>
      <c r="Q632" s="228"/>
      <c r="R632" s="228"/>
      <c r="S632" s="233"/>
      <c r="T632" s="233"/>
      <c r="U632" s="314"/>
      <c r="V632" s="227">
        <v>2007</v>
      </c>
      <c r="W632" s="366">
        <v>600</v>
      </c>
      <c r="X632" s="366"/>
      <c r="Y632" s="366"/>
      <c r="Z632" s="366"/>
      <c r="AA632" s="366"/>
      <c r="AB632" s="228">
        <v>600</v>
      </c>
      <c r="AC632" s="227"/>
      <c r="AD632" s="227"/>
      <c r="AE632" s="233"/>
      <c r="AF632" s="233"/>
      <c r="AG632" s="233"/>
      <c r="AH632" s="233"/>
      <c r="AI632" s="366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33"/>
      <c r="AW632" s="233"/>
      <c r="AX632" s="233"/>
      <c r="AY632" s="233"/>
    </row>
    <row r="633" spans="1:51" ht="23.45" customHeight="1">
      <c r="A633" s="133"/>
      <c r="B633" s="221"/>
      <c r="C633" s="227" t="s">
        <v>4499</v>
      </c>
      <c r="D633" s="233"/>
      <c r="E633" s="228" t="s">
        <v>2969</v>
      </c>
      <c r="F633" s="227" t="s">
        <v>4499</v>
      </c>
      <c r="G633" s="233"/>
      <c r="H633" s="238"/>
      <c r="I633" s="227" t="s">
        <v>4499</v>
      </c>
      <c r="J633" s="233"/>
      <c r="K633" s="228">
        <v>198622</v>
      </c>
      <c r="L633" s="228"/>
      <c r="M633" s="228"/>
      <c r="N633" s="233"/>
      <c r="O633" s="227" t="s">
        <v>4577</v>
      </c>
      <c r="P633" s="228">
        <v>6028</v>
      </c>
      <c r="Q633" s="228">
        <v>9</v>
      </c>
      <c r="R633" s="228">
        <v>50</v>
      </c>
      <c r="S633" s="228">
        <v>50</v>
      </c>
      <c r="T633" s="233"/>
      <c r="U633" s="233"/>
      <c r="V633" s="314"/>
      <c r="W633" s="227">
        <v>2006</v>
      </c>
      <c r="X633" s="233"/>
      <c r="Y633" s="233"/>
      <c r="Z633" s="233"/>
      <c r="AA633" s="233"/>
      <c r="AB633" s="233"/>
      <c r="AC633" s="228">
        <v>836</v>
      </c>
      <c r="AD633" s="227"/>
      <c r="AE633" s="227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33"/>
      <c r="AW633" s="233"/>
      <c r="AX633" s="233"/>
      <c r="AY633" s="233"/>
    </row>
    <row r="634" spans="1:51" ht="23.45" customHeight="1">
      <c r="A634" s="133"/>
      <c r="B634" s="221"/>
      <c r="C634" s="227" t="s">
        <v>4499</v>
      </c>
      <c r="D634" s="233"/>
      <c r="E634" s="228" t="s">
        <v>4578</v>
      </c>
      <c r="F634" s="227" t="s">
        <v>4499</v>
      </c>
      <c r="G634" s="233"/>
      <c r="H634" s="238"/>
      <c r="I634" s="227" t="s">
        <v>4499</v>
      </c>
      <c r="J634" s="233"/>
      <c r="K634" s="240">
        <v>15095</v>
      </c>
      <c r="L634" s="228"/>
      <c r="M634" s="228"/>
      <c r="N634" s="233"/>
      <c r="O634" s="227" t="s">
        <v>290</v>
      </c>
      <c r="P634" s="228">
        <v>1307</v>
      </c>
      <c r="Q634" s="228">
        <v>2</v>
      </c>
      <c r="R634" s="228">
        <v>10</v>
      </c>
      <c r="S634" s="228">
        <v>10</v>
      </c>
      <c r="T634" s="233"/>
      <c r="U634" s="233"/>
      <c r="V634" s="314"/>
      <c r="W634" s="227">
        <v>2010</v>
      </c>
      <c r="X634" s="233"/>
      <c r="Y634" s="233"/>
      <c r="Z634" s="233"/>
      <c r="AA634" s="233"/>
      <c r="AB634" s="233"/>
      <c r="AC634" s="228">
        <v>100</v>
      </c>
      <c r="AD634" s="227"/>
      <c r="AE634" s="227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33"/>
      <c r="AW634" s="233"/>
      <c r="AX634" s="233"/>
      <c r="AY634" s="233"/>
    </row>
    <row r="635" spans="1:51" ht="23.45" customHeight="1">
      <c r="A635" s="133"/>
      <c r="B635" s="221"/>
      <c r="C635" s="227" t="s">
        <v>4499</v>
      </c>
      <c r="D635" s="233"/>
      <c r="E635" s="228" t="s">
        <v>4579</v>
      </c>
      <c r="F635" s="227" t="s">
        <v>4499</v>
      </c>
      <c r="G635" s="233"/>
      <c r="H635" s="238"/>
      <c r="I635" s="227" t="s">
        <v>4499</v>
      </c>
      <c r="J635" s="233"/>
      <c r="K635" s="228">
        <v>5338</v>
      </c>
      <c r="L635" s="228"/>
      <c r="M635" s="228"/>
      <c r="N635" s="233"/>
      <c r="O635" s="227" t="s">
        <v>290</v>
      </c>
      <c r="P635" s="228">
        <v>573</v>
      </c>
      <c r="Q635" s="228">
        <v>1</v>
      </c>
      <c r="R635" s="228"/>
      <c r="S635" s="228"/>
      <c r="T635" s="233"/>
      <c r="U635" s="233"/>
      <c r="V635" s="314"/>
      <c r="W635" s="227">
        <v>2008</v>
      </c>
      <c r="X635" s="233"/>
      <c r="Y635" s="233"/>
      <c r="Z635" s="233"/>
      <c r="AA635" s="233"/>
      <c r="AB635" s="233"/>
      <c r="AC635" s="228">
        <v>483</v>
      </c>
      <c r="AD635" s="227"/>
      <c r="AE635" s="227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33"/>
      <c r="AW635" s="233"/>
      <c r="AX635" s="233"/>
      <c r="AY635" s="233"/>
    </row>
    <row r="636" spans="1:51" ht="23.45" customHeight="1">
      <c r="A636" s="133"/>
      <c r="B636" s="221"/>
      <c r="C636" s="227" t="s">
        <v>4499</v>
      </c>
      <c r="D636" s="233"/>
      <c r="E636" s="228" t="s">
        <v>4580</v>
      </c>
      <c r="F636" s="227" t="s">
        <v>4499</v>
      </c>
      <c r="G636" s="233"/>
      <c r="H636" s="238"/>
      <c r="I636" s="227" t="s">
        <v>4499</v>
      </c>
      <c r="J636" s="233"/>
      <c r="K636" s="228">
        <v>15427</v>
      </c>
      <c r="L636" s="228"/>
      <c r="M636" s="228"/>
      <c r="N636" s="233"/>
      <c r="O636" s="227" t="s">
        <v>177</v>
      </c>
      <c r="P636" s="228">
        <v>1680</v>
      </c>
      <c r="Q636" s="228">
        <v>3</v>
      </c>
      <c r="R636" s="228"/>
      <c r="S636" s="228"/>
      <c r="T636" s="233"/>
      <c r="U636" s="233"/>
      <c r="V636" s="314"/>
      <c r="W636" s="227">
        <v>2012</v>
      </c>
      <c r="X636" s="233"/>
      <c r="Y636" s="233"/>
      <c r="Z636" s="233"/>
      <c r="AA636" s="233"/>
      <c r="AB636" s="233"/>
      <c r="AC636" s="228">
        <v>200</v>
      </c>
      <c r="AD636" s="227"/>
      <c r="AE636" s="227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33"/>
      <c r="AW636" s="233"/>
      <c r="AX636" s="233"/>
      <c r="AY636" s="233"/>
    </row>
    <row r="637" spans="1:51" ht="23.45" customHeight="1">
      <c r="A637" s="133"/>
      <c r="B637" s="221"/>
      <c r="C637" s="227" t="s">
        <v>4501</v>
      </c>
      <c r="D637" s="233"/>
      <c r="E637" s="228" t="s">
        <v>2969</v>
      </c>
      <c r="F637" s="227" t="s">
        <v>4501</v>
      </c>
      <c r="G637" s="233"/>
      <c r="H637" s="238"/>
      <c r="I637" s="227" t="s">
        <v>4501</v>
      </c>
      <c r="J637" s="233"/>
      <c r="K637" s="228">
        <v>2954</v>
      </c>
      <c r="L637" s="228">
        <v>2884</v>
      </c>
      <c r="M637" s="228">
        <v>2884</v>
      </c>
      <c r="N637" s="233"/>
      <c r="O637" s="227" t="s">
        <v>290</v>
      </c>
      <c r="P637" s="228">
        <v>2954</v>
      </c>
      <c r="Q637" s="228">
        <v>3</v>
      </c>
      <c r="R637" s="228">
        <v>100</v>
      </c>
      <c r="S637" s="228">
        <v>100</v>
      </c>
      <c r="T637" s="233"/>
      <c r="U637" s="233"/>
      <c r="V637" s="314"/>
      <c r="W637" s="227">
        <v>2016</v>
      </c>
      <c r="X637" s="233"/>
      <c r="Y637" s="233"/>
      <c r="Z637" s="233"/>
      <c r="AA637" s="233"/>
      <c r="AB637" s="233"/>
      <c r="AC637" s="228">
        <v>10000</v>
      </c>
      <c r="AD637" s="227"/>
      <c r="AE637" s="227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33"/>
      <c r="AW637" s="233"/>
      <c r="AX637" s="233"/>
      <c r="AY637" s="233"/>
    </row>
    <row r="638" spans="1:51" ht="23.45" customHeight="1">
      <c r="A638" s="133"/>
      <c r="B638" s="221"/>
      <c r="C638" s="227" t="s">
        <v>4501</v>
      </c>
      <c r="D638" s="233"/>
      <c r="E638" s="228" t="s">
        <v>4581</v>
      </c>
      <c r="F638" s="227" t="s">
        <v>4501</v>
      </c>
      <c r="G638" s="233"/>
      <c r="H638" s="238"/>
      <c r="I638" s="227" t="s">
        <v>4501</v>
      </c>
      <c r="J638" s="233"/>
      <c r="K638" s="228">
        <v>2646</v>
      </c>
      <c r="L638" s="228"/>
      <c r="M638" s="228"/>
      <c r="N638" s="233"/>
      <c r="O638" s="227" t="s">
        <v>4582</v>
      </c>
      <c r="P638" s="228">
        <v>2646</v>
      </c>
      <c r="Q638" s="228">
        <v>4</v>
      </c>
      <c r="R638" s="228">
        <v>100</v>
      </c>
      <c r="S638" s="228">
        <v>100</v>
      </c>
      <c r="T638" s="233"/>
      <c r="U638" s="233"/>
      <c r="V638" s="314"/>
      <c r="W638" s="227">
        <v>2015</v>
      </c>
      <c r="X638" s="233"/>
      <c r="Y638" s="233"/>
      <c r="Z638" s="233"/>
      <c r="AA638" s="233"/>
      <c r="AB638" s="233"/>
      <c r="AC638" s="228">
        <v>3000</v>
      </c>
      <c r="AD638" s="227"/>
      <c r="AE638" s="227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33"/>
      <c r="AW638" s="233"/>
      <c r="AX638" s="233"/>
      <c r="AY638" s="424"/>
    </row>
    <row r="639" spans="1:51" ht="23.45" customHeight="1">
      <c r="A639" s="133"/>
      <c r="B639" s="221"/>
      <c r="C639" s="227" t="s">
        <v>700</v>
      </c>
      <c r="D639" s="233"/>
      <c r="E639" s="228" t="s">
        <v>2969</v>
      </c>
      <c r="F639" s="227" t="s">
        <v>700</v>
      </c>
      <c r="G639" s="233"/>
      <c r="H639" s="238"/>
      <c r="I639" s="227" t="s">
        <v>23074</v>
      </c>
      <c r="J639" s="233"/>
      <c r="K639" s="228">
        <v>7230</v>
      </c>
      <c r="L639" s="228"/>
      <c r="M639" s="228"/>
      <c r="N639" s="233"/>
      <c r="O639" s="227" t="s">
        <v>23075</v>
      </c>
      <c r="P639" s="228">
        <v>6735</v>
      </c>
      <c r="Q639" s="228">
        <v>13</v>
      </c>
      <c r="R639" s="228">
        <v>200</v>
      </c>
      <c r="S639" s="228">
        <v>200</v>
      </c>
      <c r="T639" s="233"/>
      <c r="U639" s="233"/>
      <c r="V639" s="314"/>
      <c r="W639" s="227">
        <v>2006</v>
      </c>
      <c r="X639" s="233"/>
      <c r="Y639" s="233"/>
      <c r="Z639" s="233"/>
      <c r="AA639" s="233"/>
      <c r="AB639" s="233"/>
      <c r="AC639" s="228">
        <v>460</v>
      </c>
      <c r="AD639" s="227"/>
      <c r="AE639" s="227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33"/>
      <c r="AW639" s="233"/>
      <c r="AX639" s="233"/>
      <c r="AY639" s="424"/>
    </row>
    <row r="640" spans="1:51" ht="26.1" customHeight="1">
      <c r="A640" s="133"/>
      <c r="B640" s="221"/>
      <c r="C640" s="227" t="s">
        <v>4583</v>
      </c>
      <c r="D640" s="233"/>
      <c r="E640" s="228" t="s">
        <v>12013</v>
      </c>
      <c r="F640" s="227" t="s">
        <v>4583</v>
      </c>
      <c r="G640" s="233"/>
      <c r="H640" s="238"/>
      <c r="I640" s="233" t="s">
        <v>4583</v>
      </c>
      <c r="J640" s="233"/>
      <c r="K640" s="228">
        <v>92338</v>
      </c>
      <c r="L640" s="228">
        <v>49.8</v>
      </c>
      <c r="M640" s="228">
        <v>49.8</v>
      </c>
      <c r="N640" s="233"/>
      <c r="O640" s="227" t="s">
        <v>987</v>
      </c>
      <c r="P640" s="228">
        <v>988.39</v>
      </c>
      <c r="Q640" s="228">
        <v>4</v>
      </c>
      <c r="R640" s="228"/>
      <c r="S640" s="228"/>
      <c r="T640" s="233"/>
      <c r="U640" s="233"/>
      <c r="V640" s="314"/>
      <c r="W640" s="227">
        <v>2018</v>
      </c>
      <c r="X640" s="233"/>
      <c r="Y640" s="233"/>
      <c r="Z640" s="233"/>
      <c r="AA640" s="233"/>
      <c r="AB640" s="233"/>
      <c r="AC640" s="228">
        <v>900</v>
      </c>
      <c r="AD640" s="227"/>
      <c r="AE640" s="227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33"/>
      <c r="AW640" s="233"/>
      <c r="AX640" s="233"/>
      <c r="AY640" s="233"/>
    </row>
    <row r="641" spans="1:51" ht="26.1" customHeight="1">
      <c r="A641" s="133"/>
      <c r="B641" s="221"/>
      <c r="C641" s="291" t="s">
        <v>4583</v>
      </c>
      <c r="D641" s="233"/>
      <c r="E641" s="291" t="s">
        <v>4584</v>
      </c>
      <c r="F641" s="227" t="s">
        <v>4583</v>
      </c>
      <c r="G641" s="233"/>
      <c r="H641" s="238"/>
      <c r="I641" s="227" t="s">
        <v>4583</v>
      </c>
      <c r="J641" s="233"/>
      <c r="K641" s="228">
        <v>4558</v>
      </c>
      <c r="L641" s="228">
        <v>238.56</v>
      </c>
      <c r="M641" s="228">
        <v>238.56</v>
      </c>
      <c r="N641" s="233"/>
      <c r="O641" s="227" t="s">
        <v>177</v>
      </c>
      <c r="P641" s="228">
        <v>4558</v>
      </c>
      <c r="Q641" s="228">
        <v>8</v>
      </c>
      <c r="R641" s="228">
        <v>600</v>
      </c>
      <c r="S641" s="228">
        <v>600</v>
      </c>
      <c r="T641" s="233"/>
      <c r="U641" s="233"/>
      <c r="V641" s="314"/>
      <c r="W641" s="300">
        <v>2001</v>
      </c>
      <c r="X641" s="233"/>
      <c r="Y641" s="233"/>
      <c r="Z641" s="233"/>
      <c r="AA641" s="233"/>
      <c r="AB641" s="233"/>
      <c r="AC641" s="546">
        <v>400</v>
      </c>
      <c r="AD641" s="227"/>
      <c r="AE641" s="227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33"/>
      <c r="AW641" s="233"/>
      <c r="AX641" s="233"/>
      <c r="AY641" s="233"/>
    </row>
    <row r="642" spans="1:51" ht="26.1" customHeight="1">
      <c r="A642" s="133"/>
      <c r="B642" s="221"/>
      <c r="C642" s="291" t="s">
        <v>4583</v>
      </c>
      <c r="D642" s="233"/>
      <c r="E642" s="291" t="s">
        <v>4585</v>
      </c>
      <c r="F642" s="227" t="s">
        <v>4583</v>
      </c>
      <c r="G642" s="233" t="s">
        <v>4583</v>
      </c>
      <c r="H642" s="233"/>
      <c r="I642" s="227" t="s">
        <v>4583</v>
      </c>
      <c r="J642" s="233" t="s">
        <v>4583</v>
      </c>
      <c r="K642" s="228">
        <v>3819</v>
      </c>
      <c r="L642" s="228">
        <v>104</v>
      </c>
      <c r="M642" s="228">
        <v>104</v>
      </c>
      <c r="N642" s="228">
        <v>239</v>
      </c>
      <c r="O642" s="227" t="s">
        <v>987</v>
      </c>
      <c r="P642" s="228">
        <v>2687</v>
      </c>
      <c r="Q642" s="228">
        <v>3</v>
      </c>
      <c r="R642" s="228"/>
      <c r="S642" s="228"/>
      <c r="T642" s="228">
        <v>600</v>
      </c>
      <c r="U642" s="233"/>
      <c r="V642" s="314"/>
      <c r="W642" s="227">
        <v>2013</v>
      </c>
      <c r="X642" s="227">
        <v>2001</v>
      </c>
      <c r="Y642" s="366"/>
      <c r="Z642" s="366"/>
      <c r="AA642" s="366"/>
      <c r="AB642" s="366"/>
      <c r="AC642" s="546">
        <v>360</v>
      </c>
      <c r="AD642" s="228"/>
      <c r="AE642" s="227"/>
      <c r="AF642" s="227"/>
      <c r="AG642" s="233"/>
      <c r="AH642" s="233"/>
      <c r="AI642" s="233"/>
      <c r="AJ642" s="233"/>
      <c r="AK642" s="366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33"/>
      <c r="AW642" s="233"/>
      <c r="AX642" s="233"/>
      <c r="AY642" s="233"/>
    </row>
    <row r="643" spans="1:51" ht="26.1" customHeight="1">
      <c r="A643" s="133"/>
      <c r="B643" s="221"/>
      <c r="C643" s="227" t="s">
        <v>4507</v>
      </c>
      <c r="D643" s="233"/>
      <c r="E643" s="228" t="s">
        <v>4586</v>
      </c>
      <c r="F643" s="227" t="s">
        <v>4507</v>
      </c>
      <c r="G643" s="233"/>
      <c r="H643" s="233"/>
      <c r="I643" s="233" t="s">
        <v>4587</v>
      </c>
      <c r="J643" s="233"/>
      <c r="K643" s="228">
        <v>9917</v>
      </c>
      <c r="L643" s="228">
        <v>114.66</v>
      </c>
      <c r="M643" s="228">
        <v>114.66</v>
      </c>
      <c r="N643" s="228"/>
      <c r="O643" s="227" t="s">
        <v>4588</v>
      </c>
      <c r="P643" s="228">
        <v>3344</v>
      </c>
      <c r="Q643" s="228">
        <v>6</v>
      </c>
      <c r="R643" s="291">
        <v>300</v>
      </c>
      <c r="S643" s="291">
        <v>400</v>
      </c>
      <c r="T643" s="228"/>
      <c r="U643" s="233"/>
      <c r="V643" s="314"/>
      <c r="W643" s="291">
        <v>2008</v>
      </c>
      <c r="X643" s="227"/>
      <c r="Y643" s="366"/>
      <c r="Z643" s="366"/>
      <c r="AA643" s="366"/>
      <c r="AB643" s="366"/>
      <c r="AC643" s="291">
        <v>1180</v>
      </c>
      <c r="AD643" s="228"/>
      <c r="AE643" s="227"/>
      <c r="AF643" s="227"/>
      <c r="AG643" s="233"/>
      <c r="AH643" s="233"/>
      <c r="AI643" s="233"/>
      <c r="AJ643" s="233"/>
      <c r="AK643" s="366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33"/>
      <c r="AW643" s="233"/>
      <c r="AX643" s="233"/>
      <c r="AY643" s="448"/>
    </row>
    <row r="644" spans="1:51" ht="26.1" customHeight="1">
      <c r="A644" s="133"/>
      <c r="B644" s="221"/>
      <c r="C644" s="227" t="s">
        <v>4509</v>
      </c>
      <c r="D644" s="233" t="s">
        <v>23007</v>
      </c>
      <c r="E644" s="228" t="s">
        <v>4589</v>
      </c>
      <c r="F644" s="227" t="s">
        <v>4509</v>
      </c>
      <c r="G644" s="233" t="s">
        <v>23076</v>
      </c>
      <c r="H644" s="238"/>
      <c r="I644" s="233" t="s">
        <v>13045</v>
      </c>
      <c r="J644" s="233"/>
      <c r="K644" s="228">
        <v>6250</v>
      </c>
      <c r="L644" s="228"/>
      <c r="M644" s="228"/>
      <c r="N644" s="233"/>
      <c r="O644" s="227" t="s">
        <v>4591</v>
      </c>
      <c r="P644" s="228">
        <v>4389</v>
      </c>
      <c r="Q644" s="228">
        <v>8</v>
      </c>
      <c r="R644" s="228"/>
      <c r="S644" s="228"/>
      <c r="T644" s="233"/>
      <c r="U644" s="233"/>
      <c r="V644" s="314"/>
      <c r="W644" s="227">
        <v>2005</v>
      </c>
      <c r="X644" s="233">
        <v>339</v>
      </c>
      <c r="Y644" s="233"/>
      <c r="Z644" s="233"/>
      <c r="AA644" s="233"/>
      <c r="AB644" s="233"/>
      <c r="AC644" s="228">
        <v>339</v>
      </c>
      <c r="AD644" s="227"/>
      <c r="AE644" s="227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33"/>
      <c r="AW644" s="233"/>
      <c r="AX644" s="233"/>
      <c r="AY644" s="424"/>
    </row>
    <row r="645" spans="1:51" ht="26.1" customHeight="1">
      <c r="A645" s="133"/>
      <c r="B645" s="221"/>
      <c r="C645" s="227" t="s">
        <v>4509</v>
      </c>
      <c r="D645" s="323" t="s">
        <v>23008</v>
      </c>
      <c r="E645" s="228" t="s">
        <v>4592</v>
      </c>
      <c r="F645" s="227" t="s">
        <v>4509</v>
      </c>
      <c r="G645" s="233" t="s">
        <v>23077</v>
      </c>
      <c r="H645" s="238"/>
      <c r="I645" s="233" t="s">
        <v>13045</v>
      </c>
      <c r="J645" s="233"/>
      <c r="K645" s="228">
        <v>7876</v>
      </c>
      <c r="L645" s="228"/>
      <c r="M645" s="228"/>
      <c r="N645" s="233"/>
      <c r="O645" s="227" t="s">
        <v>4593</v>
      </c>
      <c r="P645" s="228">
        <v>2820</v>
      </c>
      <c r="Q645" s="228">
        <v>9</v>
      </c>
      <c r="R645" s="228"/>
      <c r="S645" s="228"/>
      <c r="T645" s="233"/>
      <c r="U645" s="233"/>
      <c r="V645" s="314"/>
      <c r="W645" s="227">
        <v>2016</v>
      </c>
      <c r="X645" s="233">
        <v>2000</v>
      </c>
      <c r="Y645" s="366"/>
      <c r="Z645" s="366"/>
      <c r="AA645" s="366"/>
      <c r="AB645" s="366"/>
      <c r="AC645" s="228">
        <v>2000</v>
      </c>
      <c r="AD645" s="227"/>
      <c r="AE645" s="227"/>
      <c r="AF645" s="233"/>
      <c r="AG645" s="233"/>
      <c r="AH645" s="233"/>
      <c r="AI645" s="233"/>
      <c r="AJ645" s="366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33"/>
      <c r="AW645" s="233"/>
      <c r="AX645" s="233"/>
      <c r="AY645" s="424"/>
    </row>
    <row r="646" spans="1:51" ht="26.1" customHeight="1">
      <c r="A646" s="133"/>
      <c r="B646" s="221"/>
      <c r="C646" s="227" t="s">
        <v>4509</v>
      </c>
      <c r="D646" s="323" t="s">
        <v>23030</v>
      </c>
      <c r="E646" s="228" t="s">
        <v>13046</v>
      </c>
      <c r="F646" s="227" t="s">
        <v>4509</v>
      </c>
      <c r="G646" s="233" t="s">
        <v>23078</v>
      </c>
      <c r="H646" s="238"/>
      <c r="I646" s="233" t="s">
        <v>13045</v>
      </c>
      <c r="J646" s="233"/>
      <c r="K646" s="228">
        <v>2000</v>
      </c>
      <c r="L646" s="228"/>
      <c r="M646" s="228"/>
      <c r="N646" s="233"/>
      <c r="O646" s="227" t="s">
        <v>3087</v>
      </c>
      <c r="P646" s="228">
        <v>1800</v>
      </c>
      <c r="Q646" s="228">
        <v>3</v>
      </c>
      <c r="R646" s="228"/>
      <c r="S646" s="228"/>
      <c r="T646" s="233"/>
      <c r="U646" s="233"/>
      <c r="V646" s="314"/>
      <c r="W646" s="227">
        <v>2015</v>
      </c>
      <c r="X646" s="233"/>
      <c r="Y646" s="233"/>
      <c r="Z646" s="233"/>
      <c r="AA646" s="233"/>
      <c r="AB646" s="233"/>
      <c r="AC646" s="228"/>
      <c r="AD646" s="227"/>
      <c r="AE646" s="227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33"/>
      <c r="AW646" s="233"/>
      <c r="AX646" s="233"/>
      <c r="AY646" s="424"/>
    </row>
    <row r="647" spans="1:51" ht="26.1" customHeight="1">
      <c r="A647" s="133"/>
      <c r="B647" s="221"/>
      <c r="C647" s="227" t="s">
        <v>4511</v>
      </c>
      <c r="D647" s="233"/>
      <c r="E647" s="228" t="s">
        <v>17012</v>
      </c>
      <c r="F647" s="227" t="s">
        <v>4511</v>
      </c>
      <c r="G647" s="233"/>
      <c r="H647" s="238"/>
      <c r="I647" s="233" t="s">
        <v>13043</v>
      </c>
      <c r="J647" s="233"/>
      <c r="K647" s="228">
        <v>1889</v>
      </c>
      <c r="L647" s="228"/>
      <c r="M647" s="228"/>
      <c r="N647" s="233"/>
      <c r="O647" s="227" t="s">
        <v>1979</v>
      </c>
      <c r="P647" s="228"/>
      <c r="Q647" s="228">
        <v>3</v>
      </c>
      <c r="R647" s="228"/>
      <c r="S647" s="228"/>
      <c r="T647" s="233"/>
      <c r="U647" s="233"/>
      <c r="V647" s="314"/>
      <c r="W647" s="227">
        <v>2014</v>
      </c>
      <c r="X647" s="233"/>
      <c r="Y647" s="233"/>
      <c r="Z647" s="233"/>
      <c r="AA647" s="233"/>
      <c r="AB647" s="233"/>
      <c r="AC647" s="228"/>
      <c r="AD647" s="227"/>
      <c r="AE647" s="227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33"/>
      <c r="AW647" s="233"/>
      <c r="AX647" s="233"/>
      <c r="AY647" s="424"/>
    </row>
    <row r="648" spans="1:51" ht="26.1" customHeight="1">
      <c r="A648" s="133"/>
      <c r="B648" s="221"/>
      <c r="C648" s="227" t="s">
        <v>4511</v>
      </c>
      <c r="D648" s="233" t="s">
        <v>4594</v>
      </c>
      <c r="E648" s="228" t="s">
        <v>4595</v>
      </c>
      <c r="F648" s="227" t="s">
        <v>4511</v>
      </c>
      <c r="G648" s="233" t="s">
        <v>4596</v>
      </c>
      <c r="H648" s="238"/>
      <c r="I648" s="233" t="s">
        <v>4511</v>
      </c>
      <c r="J648" s="233">
        <v>3</v>
      </c>
      <c r="K648" s="228">
        <v>10000</v>
      </c>
      <c r="L648" s="228"/>
      <c r="M648" s="228"/>
      <c r="N648" s="233" t="s">
        <v>176</v>
      </c>
      <c r="O648" s="227" t="s">
        <v>12014</v>
      </c>
      <c r="P648" s="228">
        <v>10000</v>
      </c>
      <c r="Q648" s="228">
        <v>5</v>
      </c>
      <c r="R648" s="228">
        <v>500</v>
      </c>
      <c r="S648" s="228">
        <v>500</v>
      </c>
      <c r="T648" s="233" t="s">
        <v>178</v>
      </c>
      <c r="U648" s="233"/>
      <c r="V648" s="314"/>
      <c r="W648" s="227">
        <v>2002</v>
      </c>
      <c r="X648" s="233" t="s">
        <v>4597</v>
      </c>
      <c r="Y648" s="233"/>
      <c r="Z648" s="233"/>
      <c r="AA648" s="233"/>
      <c r="AB648" s="233"/>
      <c r="AC648" s="228">
        <v>170</v>
      </c>
      <c r="AD648" s="227"/>
      <c r="AE648" s="227"/>
      <c r="AF648" s="233"/>
      <c r="AG648" s="233"/>
      <c r="AH648" s="233">
        <v>5</v>
      </c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33"/>
      <c r="AW648" s="233"/>
      <c r="AX648" s="233"/>
      <c r="AY648" s="444"/>
    </row>
    <row r="649" spans="1:51" ht="26.1" customHeight="1">
      <c r="A649" s="133"/>
      <c r="B649" s="221"/>
      <c r="C649" s="227" t="s">
        <v>4512</v>
      </c>
      <c r="D649" s="233"/>
      <c r="E649" s="228" t="s">
        <v>9115</v>
      </c>
      <c r="F649" s="227" t="s">
        <v>4512</v>
      </c>
      <c r="G649" s="233" t="s">
        <v>4512</v>
      </c>
      <c r="H649" s="238"/>
      <c r="I649" s="227" t="s">
        <v>4512</v>
      </c>
      <c r="J649" s="233">
        <v>1632</v>
      </c>
      <c r="K649" s="228">
        <v>2533</v>
      </c>
      <c r="L649" s="228"/>
      <c r="M649" s="228"/>
      <c r="N649" s="233">
        <v>105</v>
      </c>
      <c r="O649" s="227" t="s">
        <v>290</v>
      </c>
      <c r="P649" s="228">
        <v>2000</v>
      </c>
      <c r="Q649" s="228">
        <v>6</v>
      </c>
      <c r="R649" s="228">
        <v>0</v>
      </c>
      <c r="S649" s="228">
        <v>0</v>
      </c>
      <c r="T649" s="233" t="s">
        <v>466</v>
      </c>
      <c r="U649" s="233">
        <v>2016</v>
      </c>
      <c r="V649" s="314"/>
      <c r="W649" s="227">
        <v>2008</v>
      </c>
      <c r="X649" s="233"/>
      <c r="Y649" s="233"/>
      <c r="Z649" s="233"/>
      <c r="AA649" s="233"/>
      <c r="AB649" s="233"/>
      <c r="AC649" s="228">
        <v>676</v>
      </c>
      <c r="AD649" s="227"/>
      <c r="AE649" s="227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33"/>
      <c r="AW649" s="233"/>
      <c r="AX649" s="233"/>
      <c r="AY649" s="233"/>
    </row>
    <row r="650" spans="1:51" s="1433" customFormat="1" ht="26.1" customHeight="1">
      <c r="A650" s="1417"/>
      <c r="B650" s="1328" t="s">
        <v>91</v>
      </c>
      <c r="C650" s="314" t="s">
        <v>55</v>
      </c>
      <c r="D650" s="372"/>
      <c r="E650" s="315">
        <f>COUNTA(E651:E705)</f>
        <v>55</v>
      </c>
      <c r="F650" s="314"/>
      <c r="G650" s="372"/>
      <c r="H650" s="372"/>
      <c r="I650" s="372" t="s">
        <v>1790</v>
      </c>
      <c r="J650" s="372"/>
      <c r="K650" s="318">
        <f>SUM(K651:K705)</f>
        <v>1459258</v>
      </c>
      <c r="L650" s="318">
        <f>SUM(L651:L705)</f>
        <v>40999.1</v>
      </c>
      <c r="M650" s="318">
        <f>SUM(M651:M705)</f>
        <v>61631.1</v>
      </c>
      <c r="N650" s="318">
        <f>SUM(N651:N705)</f>
        <v>0</v>
      </c>
      <c r="O650" s="318"/>
      <c r="P650" s="318">
        <f>SUM(P651:P705)</f>
        <v>194473.3</v>
      </c>
      <c r="Q650" s="318">
        <f>SUM(Q651:Q705)</f>
        <v>248</v>
      </c>
      <c r="R650" s="318"/>
      <c r="S650" s="228"/>
      <c r="T650" s="228"/>
      <c r="U650" s="228"/>
      <c r="V650" s="314"/>
      <c r="W650" s="318"/>
      <c r="X650" s="318"/>
      <c r="Y650" s="318"/>
      <c r="Z650" s="318"/>
      <c r="AA650" s="318"/>
      <c r="AB650" s="318"/>
      <c r="AC650" s="318"/>
      <c r="AD650" s="314"/>
      <c r="AE650" s="314"/>
      <c r="AF650" s="372"/>
      <c r="AG650" s="372"/>
      <c r="AH650" s="372"/>
      <c r="AI650" s="372"/>
      <c r="AJ650" s="372"/>
      <c r="AK650" s="381"/>
      <c r="AL650" s="381"/>
      <c r="AM650" s="372"/>
      <c r="AN650" s="372"/>
      <c r="AO650" s="372"/>
      <c r="AP650" s="372"/>
      <c r="AQ650" s="372"/>
      <c r="AR650" s="372"/>
      <c r="AS650" s="372"/>
      <c r="AT650" s="372"/>
      <c r="AU650" s="372"/>
      <c r="AV650" s="372"/>
      <c r="AW650" s="372"/>
      <c r="AX650" s="372"/>
      <c r="AY650" s="372"/>
    </row>
    <row r="651" spans="1:51" ht="26.1" customHeight="1">
      <c r="A651" s="133"/>
      <c r="B651" s="1329"/>
      <c r="C651" s="227" t="s">
        <v>4942</v>
      </c>
      <c r="D651" s="373" t="s">
        <v>23405</v>
      </c>
      <c r="E651" s="228" t="s">
        <v>5062</v>
      </c>
      <c r="F651" s="227" t="s">
        <v>4942</v>
      </c>
      <c r="G651" s="373" t="s">
        <v>5050</v>
      </c>
      <c r="H651" s="496"/>
      <c r="I651" s="373" t="s">
        <v>5063</v>
      </c>
      <c r="J651" s="373"/>
      <c r="K651" s="228">
        <v>90750</v>
      </c>
      <c r="L651" s="228">
        <v>6344</v>
      </c>
      <c r="M651" s="228">
        <v>6344</v>
      </c>
      <c r="N651" s="373"/>
      <c r="O651" s="227" t="s">
        <v>5064</v>
      </c>
      <c r="P651" s="228">
        <v>6238</v>
      </c>
      <c r="Q651" s="228">
        <v>10</v>
      </c>
      <c r="R651" s="228"/>
      <c r="S651" s="228"/>
      <c r="T651" s="373"/>
      <c r="U651" s="373"/>
      <c r="V651" s="314"/>
      <c r="W651" s="227" t="s">
        <v>5065</v>
      </c>
      <c r="X651" s="366"/>
      <c r="Y651" s="366"/>
      <c r="Z651" s="366"/>
      <c r="AA651" s="366"/>
      <c r="AB651" s="366"/>
      <c r="AC651" s="228">
        <v>300</v>
      </c>
      <c r="AD651" s="227"/>
      <c r="AE651" s="227"/>
      <c r="AF651" s="373"/>
      <c r="AG651" s="373"/>
      <c r="AH651" s="373"/>
      <c r="AI651" s="373"/>
      <c r="AJ651" s="366"/>
      <c r="AK651" s="373"/>
      <c r="AL651" s="373"/>
      <c r="AM651" s="373"/>
      <c r="AN651" s="373"/>
      <c r="AO651" s="373"/>
      <c r="AP651" s="373"/>
      <c r="AQ651" s="373"/>
      <c r="AR651" s="373"/>
      <c r="AS651" s="373"/>
      <c r="AT651" s="373"/>
      <c r="AU651" s="373"/>
      <c r="AV651" s="373"/>
      <c r="AW651" s="373"/>
      <c r="AX651" s="373"/>
      <c r="AY651" s="373"/>
    </row>
    <row r="652" spans="1:51" ht="26.1" customHeight="1">
      <c r="A652" s="133"/>
      <c r="B652" s="1329"/>
      <c r="C652" s="227" t="s">
        <v>4942</v>
      </c>
      <c r="D652" s="323" t="s">
        <v>23534</v>
      </c>
      <c r="E652" s="228" t="s">
        <v>5066</v>
      </c>
      <c r="F652" s="227" t="s">
        <v>4942</v>
      </c>
      <c r="G652" s="373" t="s">
        <v>5050</v>
      </c>
      <c r="H652" s="496"/>
      <c r="I652" s="373" t="s">
        <v>5063</v>
      </c>
      <c r="J652" s="373"/>
      <c r="K652" s="228">
        <v>147279</v>
      </c>
      <c r="L652" s="228">
        <v>1493</v>
      </c>
      <c r="M652" s="228">
        <v>1276</v>
      </c>
      <c r="N652" s="373"/>
      <c r="O652" s="227" t="s">
        <v>11400</v>
      </c>
      <c r="P652" s="228" t="s">
        <v>5067</v>
      </c>
      <c r="Q652" s="228">
        <v>12</v>
      </c>
      <c r="R652" s="228">
        <v>0</v>
      </c>
      <c r="S652" s="228">
        <v>0</v>
      </c>
      <c r="T652" s="373"/>
      <c r="U652" s="373"/>
      <c r="V652" s="314"/>
      <c r="W652" s="227">
        <v>2008</v>
      </c>
      <c r="X652" s="366"/>
      <c r="Y652" s="366"/>
      <c r="Z652" s="366"/>
      <c r="AA652" s="366"/>
      <c r="AB652" s="366"/>
      <c r="AC652" s="228">
        <v>733</v>
      </c>
      <c r="AD652" s="227"/>
      <c r="AE652" s="227"/>
      <c r="AF652" s="373"/>
      <c r="AG652" s="373"/>
      <c r="AH652" s="373"/>
      <c r="AI652" s="373"/>
      <c r="AJ652" s="366"/>
      <c r="AK652" s="373"/>
      <c r="AL652" s="373"/>
      <c r="AM652" s="373"/>
      <c r="AN652" s="373"/>
      <c r="AO652" s="373"/>
      <c r="AP652" s="373"/>
      <c r="AQ652" s="373"/>
      <c r="AR652" s="373"/>
      <c r="AS652" s="373"/>
      <c r="AT652" s="373"/>
      <c r="AU652" s="373"/>
      <c r="AV652" s="373"/>
      <c r="AW652" s="373"/>
      <c r="AX652" s="373"/>
      <c r="AY652" s="373" t="s">
        <v>17651</v>
      </c>
    </row>
    <row r="653" spans="1:51" ht="26.1" customHeight="1">
      <c r="A653" s="133"/>
      <c r="B653" s="1329"/>
      <c r="C653" s="227" t="s">
        <v>2019</v>
      </c>
      <c r="D653" s="373" t="s">
        <v>5048</v>
      </c>
      <c r="E653" s="228" t="s">
        <v>16933</v>
      </c>
      <c r="F653" s="227" t="s">
        <v>2019</v>
      </c>
      <c r="G653" s="373" t="s">
        <v>5050</v>
      </c>
      <c r="H653" s="496"/>
      <c r="I653" s="373" t="s">
        <v>16938</v>
      </c>
      <c r="J653" s="373" t="s">
        <v>5069</v>
      </c>
      <c r="K653" s="228">
        <v>1205</v>
      </c>
      <c r="L653" s="228">
        <v>136</v>
      </c>
      <c r="M653" s="228">
        <v>124</v>
      </c>
      <c r="N653" s="373" t="s">
        <v>176</v>
      </c>
      <c r="O653" s="227" t="s">
        <v>17650</v>
      </c>
      <c r="P653" s="228">
        <v>668</v>
      </c>
      <c r="Q653" s="228">
        <v>2</v>
      </c>
      <c r="R653" s="228"/>
      <c r="S653" s="228"/>
      <c r="T653" s="373" t="s">
        <v>178</v>
      </c>
      <c r="U653" s="373" t="s">
        <v>466</v>
      </c>
      <c r="V653" s="314"/>
      <c r="W653" s="227">
        <v>2014</v>
      </c>
      <c r="X653" s="366">
        <v>75</v>
      </c>
      <c r="Y653" s="366"/>
      <c r="Z653" s="366"/>
      <c r="AA653" s="366"/>
      <c r="AB653" s="366"/>
      <c r="AC653" s="228">
        <v>131</v>
      </c>
      <c r="AD653" s="227"/>
      <c r="AE653" s="227"/>
      <c r="AF653" s="373"/>
      <c r="AG653" s="373"/>
      <c r="AH653" s="373">
        <v>6</v>
      </c>
      <c r="AI653" s="373" t="s">
        <v>4571</v>
      </c>
      <c r="AJ653" s="366"/>
      <c r="AK653" s="373"/>
      <c r="AL653" s="373"/>
      <c r="AM653" s="373"/>
      <c r="AN653" s="373"/>
      <c r="AO653" s="373"/>
      <c r="AP653" s="373"/>
      <c r="AQ653" s="373"/>
      <c r="AR653" s="373"/>
      <c r="AS653" s="373"/>
      <c r="AT653" s="373"/>
      <c r="AU653" s="373"/>
      <c r="AV653" s="373"/>
      <c r="AW653" s="373"/>
      <c r="AX653" s="373"/>
      <c r="AY653" s="373"/>
    </row>
    <row r="654" spans="1:51" ht="26.1" customHeight="1">
      <c r="A654" s="133"/>
      <c r="B654" s="1329"/>
      <c r="C654" s="227" t="s">
        <v>4942</v>
      </c>
      <c r="D654" s="373" t="s">
        <v>5070</v>
      </c>
      <c r="E654" s="228" t="s">
        <v>5068</v>
      </c>
      <c r="F654" s="227" t="s">
        <v>4942</v>
      </c>
      <c r="G654" s="373" t="s">
        <v>5050</v>
      </c>
      <c r="H654" s="496"/>
      <c r="I654" s="373" t="s">
        <v>5063</v>
      </c>
      <c r="J654" s="373" t="s">
        <v>5073</v>
      </c>
      <c r="K654" s="228">
        <v>3439</v>
      </c>
      <c r="L654" s="228">
        <v>3439</v>
      </c>
      <c r="M654" s="228">
        <v>3439</v>
      </c>
      <c r="N654" s="373" t="s">
        <v>176</v>
      </c>
      <c r="O654" s="227" t="s">
        <v>1003</v>
      </c>
      <c r="P654" s="228">
        <v>3200</v>
      </c>
      <c r="Q654" s="228">
        <v>4</v>
      </c>
      <c r="R654" s="228">
        <v>250</v>
      </c>
      <c r="S654" s="228">
        <v>350</v>
      </c>
      <c r="T654" s="373" t="s">
        <v>465</v>
      </c>
      <c r="U654" s="373" t="s">
        <v>466</v>
      </c>
      <c r="V654" s="314"/>
      <c r="W654" s="227">
        <v>2013</v>
      </c>
      <c r="X654" s="366">
        <v>15</v>
      </c>
      <c r="Y654" s="366"/>
      <c r="Z654" s="366"/>
      <c r="AA654" s="366"/>
      <c r="AB654" s="366"/>
      <c r="AC654" s="228">
        <v>1800</v>
      </c>
      <c r="AD654" s="227"/>
      <c r="AE654" s="227"/>
      <c r="AF654" s="373"/>
      <c r="AG654" s="373"/>
      <c r="AH654" s="373">
        <v>1</v>
      </c>
      <c r="AI654" s="373" t="s">
        <v>4571</v>
      </c>
      <c r="AJ654" s="366"/>
      <c r="AK654" s="373"/>
      <c r="AL654" s="373"/>
      <c r="AM654" s="373"/>
      <c r="AN654" s="373"/>
      <c r="AO654" s="373"/>
      <c r="AP654" s="373"/>
      <c r="AQ654" s="373"/>
      <c r="AR654" s="373"/>
      <c r="AS654" s="373"/>
      <c r="AT654" s="373"/>
      <c r="AU654" s="373"/>
      <c r="AV654" s="373"/>
      <c r="AW654" s="373"/>
      <c r="AX654" s="373"/>
      <c r="AY654" s="373"/>
    </row>
    <row r="655" spans="1:51" ht="26.1" customHeight="1">
      <c r="A655" s="133"/>
      <c r="B655" s="1329"/>
      <c r="C655" s="227" t="s">
        <v>4958</v>
      </c>
      <c r="D655" s="373" t="s">
        <v>23507</v>
      </c>
      <c r="E655" s="228" t="s">
        <v>14010</v>
      </c>
      <c r="F655" s="227" t="s">
        <v>4958</v>
      </c>
      <c r="G655" s="373" t="s">
        <v>23535</v>
      </c>
      <c r="H655" s="496"/>
      <c r="I655" s="373" t="s">
        <v>4958</v>
      </c>
      <c r="J655" s="373"/>
      <c r="K655" s="228">
        <v>6188</v>
      </c>
      <c r="L655" s="228">
        <v>495</v>
      </c>
      <c r="M655" s="228">
        <v>120</v>
      </c>
      <c r="N655" s="373"/>
      <c r="O655" s="227" t="s">
        <v>9089</v>
      </c>
      <c r="P655" s="228">
        <v>5693</v>
      </c>
      <c r="Q655" s="228">
        <v>10</v>
      </c>
      <c r="R655" s="228">
        <v>530</v>
      </c>
      <c r="S655" s="228"/>
      <c r="T655" s="373"/>
      <c r="U655" s="373"/>
      <c r="V655" s="314"/>
      <c r="W655" s="227">
        <v>1983</v>
      </c>
      <c r="X655" s="366"/>
      <c r="Y655" s="366"/>
      <c r="Z655" s="366"/>
      <c r="AA655" s="366"/>
      <c r="AB655" s="366"/>
      <c r="AC655" s="228">
        <v>200</v>
      </c>
      <c r="AD655" s="227"/>
      <c r="AE655" s="227"/>
      <c r="AF655" s="373"/>
      <c r="AG655" s="373"/>
      <c r="AH655" s="373"/>
      <c r="AI655" s="373"/>
      <c r="AJ655" s="366"/>
      <c r="AK655" s="373"/>
      <c r="AL655" s="373"/>
      <c r="AM655" s="373"/>
      <c r="AN655" s="373"/>
      <c r="AO655" s="373"/>
      <c r="AP655" s="373"/>
      <c r="AQ655" s="373"/>
      <c r="AR655" s="373"/>
      <c r="AS655" s="373"/>
      <c r="AT655" s="373"/>
      <c r="AU655" s="373"/>
      <c r="AV655" s="373"/>
      <c r="AW655" s="373"/>
      <c r="AX655" s="373"/>
      <c r="AY655" s="373"/>
    </row>
    <row r="656" spans="1:51" ht="26.1" customHeight="1">
      <c r="A656" s="133"/>
      <c r="B656" s="1329"/>
      <c r="C656" s="227" t="s">
        <v>4958</v>
      </c>
      <c r="D656" s="373" t="s">
        <v>23536</v>
      </c>
      <c r="E656" s="228" t="s">
        <v>5071</v>
      </c>
      <c r="F656" s="227" t="s">
        <v>4958</v>
      </c>
      <c r="G656" s="373" t="s">
        <v>23535</v>
      </c>
      <c r="H656" s="496"/>
      <c r="I656" s="373" t="s">
        <v>5072</v>
      </c>
      <c r="J656" s="373"/>
      <c r="K656" s="228">
        <v>8043</v>
      </c>
      <c r="L656" s="228">
        <v>138</v>
      </c>
      <c r="M656" s="228">
        <v>172</v>
      </c>
      <c r="N656" s="373"/>
      <c r="O656" s="227" t="s">
        <v>14011</v>
      </c>
      <c r="P656" s="228">
        <v>2329</v>
      </c>
      <c r="Q656" s="228">
        <v>3</v>
      </c>
      <c r="R656" s="228"/>
      <c r="S656" s="228">
        <v>300</v>
      </c>
      <c r="T656" s="373"/>
      <c r="U656" s="373"/>
      <c r="V656" s="314"/>
      <c r="W656" s="227">
        <v>1975</v>
      </c>
      <c r="X656" s="366"/>
      <c r="Y656" s="366"/>
      <c r="Z656" s="366"/>
      <c r="AA656" s="366"/>
      <c r="AB656" s="366"/>
      <c r="AC656" s="228">
        <v>15</v>
      </c>
      <c r="AD656" s="227"/>
      <c r="AE656" s="227"/>
      <c r="AF656" s="373"/>
      <c r="AG656" s="373"/>
      <c r="AH656" s="373"/>
      <c r="AI656" s="373"/>
      <c r="AJ656" s="366"/>
      <c r="AK656" s="373"/>
      <c r="AL656" s="373"/>
      <c r="AM656" s="373"/>
      <c r="AN656" s="373"/>
      <c r="AO656" s="373"/>
      <c r="AP656" s="373"/>
      <c r="AQ656" s="373"/>
      <c r="AR656" s="373"/>
      <c r="AS656" s="373"/>
      <c r="AT656" s="373"/>
      <c r="AU656" s="373"/>
      <c r="AV656" s="373"/>
      <c r="AW656" s="373"/>
      <c r="AX656" s="373"/>
      <c r="AY656" s="373"/>
    </row>
    <row r="657" spans="1:51" ht="26.1" customHeight="1">
      <c r="A657" s="133"/>
      <c r="B657" s="1329"/>
      <c r="C657" s="227" t="s">
        <v>4958</v>
      </c>
      <c r="D657" s="373" t="s">
        <v>23537</v>
      </c>
      <c r="E657" s="228" t="s">
        <v>5074</v>
      </c>
      <c r="F657" s="227" t="s">
        <v>4958</v>
      </c>
      <c r="G657" s="373" t="s">
        <v>23535</v>
      </c>
      <c r="H657" s="496"/>
      <c r="I657" s="373" t="s">
        <v>5072</v>
      </c>
      <c r="J657" s="373"/>
      <c r="K657" s="228">
        <v>108650</v>
      </c>
      <c r="L657" s="228"/>
      <c r="M657" s="228"/>
      <c r="N657" s="373"/>
      <c r="O657" s="227" t="s">
        <v>14011</v>
      </c>
      <c r="P657" s="228">
        <v>2442</v>
      </c>
      <c r="Q657" s="228">
        <v>4</v>
      </c>
      <c r="R657" s="228"/>
      <c r="S657" s="228"/>
      <c r="T657" s="373"/>
      <c r="U657" s="373"/>
      <c r="V657" s="314"/>
      <c r="W657" s="227">
        <v>2008</v>
      </c>
      <c r="X657" s="366"/>
      <c r="Y657" s="366"/>
      <c r="Z657" s="366"/>
      <c r="AA657" s="366"/>
      <c r="AB657" s="366"/>
      <c r="AC657" s="228">
        <v>36</v>
      </c>
      <c r="AD657" s="227"/>
      <c r="AE657" s="227"/>
      <c r="AF657" s="373"/>
      <c r="AG657" s="373"/>
      <c r="AH657" s="373"/>
      <c r="AI657" s="373"/>
      <c r="AJ657" s="366"/>
      <c r="AK657" s="373"/>
      <c r="AL657" s="373"/>
      <c r="AM657" s="373"/>
      <c r="AN657" s="373"/>
      <c r="AO657" s="373"/>
      <c r="AP657" s="373"/>
      <c r="AQ657" s="373"/>
      <c r="AR657" s="373"/>
      <c r="AS657" s="373"/>
      <c r="AT657" s="373"/>
      <c r="AU657" s="373"/>
      <c r="AV657" s="373"/>
      <c r="AW657" s="373"/>
      <c r="AX657" s="373"/>
      <c r="AY657" s="373"/>
    </row>
    <row r="658" spans="1:51" ht="26.1" customHeight="1">
      <c r="A658" s="133"/>
      <c r="B658" s="1329"/>
      <c r="C658" s="227" t="s">
        <v>4958</v>
      </c>
      <c r="D658" s="373" t="s">
        <v>23538</v>
      </c>
      <c r="E658" s="228" t="s">
        <v>16934</v>
      </c>
      <c r="F658" s="227" t="s">
        <v>4958</v>
      </c>
      <c r="G658" s="373" t="s">
        <v>23535</v>
      </c>
      <c r="H658" s="496"/>
      <c r="I658" s="373" t="s">
        <v>23539</v>
      </c>
      <c r="J658" s="373"/>
      <c r="K658" s="228">
        <v>1750</v>
      </c>
      <c r="L658" s="228"/>
      <c r="M658" s="228"/>
      <c r="N658" s="373"/>
      <c r="O658" s="227" t="s">
        <v>290</v>
      </c>
      <c r="P658" s="228">
        <v>1750</v>
      </c>
      <c r="Q658" s="228">
        <v>2</v>
      </c>
      <c r="R658" s="228"/>
      <c r="S658" s="228"/>
      <c r="T658" s="373"/>
      <c r="U658" s="373"/>
      <c r="V658" s="314"/>
      <c r="W658" s="227">
        <v>2016</v>
      </c>
      <c r="X658" s="366"/>
      <c r="Y658" s="366"/>
      <c r="Z658" s="366"/>
      <c r="AA658" s="366"/>
      <c r="AB658" s="366"/>
      <c r="AC658" s="228"/>
      <c r="AD658" s="227">
        <v>803</v>
      </c>
      <c r="AE658" s="227"/>
      <c r="AF658" s="373"/>
      <c r="AG658" s="373"/>
      <c r="AH658" s="373"/>
      <c r="AI658" s="373"/>
      <c r="AJ658" s="373"/>
      <c r="AK658" s="373"/>
      <c r="AL658" s="373"/>
      <c r="AM658" s="373"/>
      <c r="AN658" s="373"/>
      <c r="AO658" s="373"/>
      <c r="AP658" s="373"/>
      <c r="AQ658" s="373"/>
      <c r="AR658" s="373"/>
      <c r="AS658" s="373"/>
      <c r="AT658" s="373"/>
      <c r="AU658" s="373"/>
      <c r="AV658" s="373"/>
      <c r="AW658" s="373"/>
      <c r="AX658" s="373"/>
      <c r="AY658" s="373"/>
    </row>
    <row r="659" spans="1:51" ht="26.1" customHeight="1">
      <c r="A659" s="133"/>
      <c r="B659" s="1329"/>
      <c r="C659" s="227" t="s">
        <v>4958</v>
      </c>
      <c r="D659" s="373" t="s">
        <v>23540</v>
      </c>
      <c r="E659" s="228" t="s">
        <v>5075</v>
      </c>
      <c r="F659" s="227" t="s">
        <v>4958</v>
      </c>
      <c r="G659" s="373" t="s">
        <v>23535</v>
      </c>
      <c r="H659" s="496"/>
      <c r="I659" s="373" t="s">
        <v>16941</v>
      </c>
      <c r="J659" s="373"/>
      <c r="K659" s="228">
        <v>20816</v>
      </c>
      <c r="L659" s="228"/>
      <c r="M659" s="228"/>
      <c r="N659" s="373"/>
      <c r="O659" s="227" t="s">
        <v>290</v>
      </c>
      <c r="P659" s="228">
        <v>1518</v>
      </c>
      <c r="Q659" s="228">
        <v>2</v>
      </c>
      <c r="R659" s="228">
        <v>150</v>
      </c>
      <c r="S659" s="228"/>
      <c r="T659" s="373"/>
      <c r="U659" s="373"/>
      <c r="V659" s="314"/>
      <c r="W659" s="227">
        <v>2012</v>
      </c>
      <c r="X659" s="366"/>
      <c r="Y659" s="366"/>
      <c r="Z659" s="366"/>
      <c r="AA659" s="366"/>
      <c r="AB659" s="366"/>
      <c r="AC659" s="228">
        <v>222</v>
      </c>
      <c r="AD659" s="227"/>
      <c r="AE659" s="227"/>
      <c r="AF659" s="373"/>
      <c r="AG659" s="373"/>
      <c r="AH659" s="373"/>
      <c r="AI659" s="373"/>
      <c r="AJ659" s="373"/>
      <c r="AK659" s="373"/>
      <c r="AL659" s="373"/>
      <c r="AM659" s="373"/>
      <c r="AN659" s="373"/>
      <c r="AO659" s="373"/>
      <c r="AP659" s="373"/>
      <c r="AQ659" s="373"/>
      <c r="AR659" s="373"/>
      <c r="AS659" s="373"/>
      <c r="AT659" s="373"/>
      <c r="AU659" s="373"/>
      <c r="AV659" s="373"/>
      <c r="AW659" s="373"/>
      <c r="AX659" s="373"/>
      <c r="AY659" s="373"/>
    </row>
    <row r="660" spans="1:51" ht="26.1" customHeight="1">
      <c r="A660" s="133"/>
      <c r="B660" s="1329"/>
      <c r="C660" s="227" t="s">
        <v>4960</v>
      </c>
      <c r="D660" s="373" t="s">
        <v>23424</v>
      </c>
      <c r="E660" s="228" t="s">
        <v>5076</v>
      </c>
      <c r="F660" s="227" t="s">
        <v>4960</v>
      </c>
      <c r="G660" s="227" t="s">
        <v>23541</v>
      </c>
      <c r="H660" s="496"/>
      <c r="I660" s="227" t="s">
        <v>13982</v>
      </c>
      <c r="J660" s="373"/>
      <c r="K660" s="228">
        <v>8571</v>
      </c>
      <c r="L660" s="228">
        <v>490</v>
      </c>
      <c r="M660" s="228">
        <v>490</v>
      </c>
      <c r="N660" s="373"/>
      <c r="O660" s="227" t="s">
        <v>469</v>
      </c>
      <c r="P660" s="228">
        <v>8198</v>
      </c>
      <c r="Q660" s="228">
        <v>12</v>
      </c>
      <c r="R660" s="228">
        <v>300</v>
      </c>
      <c r="S660" s="228">
        <v>300</v>
      </c>
      <c r="T660" s="373"/>
      <c r="U660" s="373"/>
      <c r="V660" s="314"/>
      <c r="W660" s="227">
        <v>1998</v>
      </c>
      <c r="X660" s="366"/>
      <c r="Y660" s="366"/>
      <c r="Z660" s="366"/>
      <c r="AA660" s="366"/>
      <c r="AB660" s="366"/>
      <c r="AC660" s="228">
        <v>484</v>
      </c>
      <c r="AD660" s="227"/>
      <c r="AE660" s="227"/>
      <c r="AF660" s="373"/>
      <c r="AG660" s="373"/>
      <c r="AH660" s="373"/>
      <c r="AI660" s="373"/>
      <c r="AJ660" s="373"/>
      <c r="AK660" s="373"/>
      <c r="AL660" s="373"/>
      <c r="AM660" s="373"/>
      <c r="AN660" s="373"/>
      <c r="AO660" s="373"/>
      <c r="AP660" s="373"/>
      <c r="AQ660" s="373"/>
      <c r="AR660" s="373"/>
      <c r="AS660" s="373"/>
      <c r="AT660" s="373"/>
      <c r="AU660" s="373"/>
      <c r="AV660" s="373"/>
      <c r="AW660" s="373"/>
      <c r="AX660" s="373"/>
      <c r="AY660" s="373"/>
    </row>
    <row r="661" spans="1:51" ht="26.1" customHeight="1">
      <c r="A661" s="133"/>
      <c r="B661" s="1329"/>
      <c r="C661" s="227" t="s">
        <v>4960</v>
      </c>
      <c r="D661" s="373" t="s">
        <v>23422</v>
      </c>
      <c r="E661" s="228" t="s">
        <v>5077</v>
      </c>
      <c r="F661" s="227" t="s">
        <v>4960</v>
      </c>
      <c r="G661" s="227" t="s">
        <v>23541</v>
      </c>
      <c r="H661" s="496"/>
      <c r="I661" s="373" t="s">
        <v>13083</v>
      </c>
      <c r="J661" s="373"/>
      <c r="K661" s="228">
        <v>6359</v>
      </c>
      <c r="L661" s="228">
        <v>492</v>
      </c>
      <c r="M661" s="228">
        <v>492</v>
      </c>
      <c r="N661" s="373"/>
      <c r="O661" s="227" t="s">
        <v>5078</v>
      </c>
      <c r="P661" s="228">
        <v>1258</v>
      </c>
      <c r="Q661" s="228">
        <v>2</v>
      </c>
      <c r="R661" s="228"/>
      <c r="S661" s="228">
        <v>1000</v>
      </c>
      <c r="T661" s="373"/>
      <c r="U661" s="373"/>
      <c r="V661" s="314"/>
      <c r="W661" s="227">
        <v>2003</v>
      </c>
      <c r="X661" s="366"/>
      <c r="Y661" s="366"/>
      <c r="Z661" s="366"/>
      <c r="AA661" s="366"/>
      <c r="AB661" s="366"/>
      <c r="AC661" s="228">
        <v>803</v>
      </c>
      <c r="AD661" s="227"/>
      <c r="AE661" s="227"/>
      <c r="AF661" s="373"/>
      <c r="AG661" s="373"/>
      <c r="AH661" s="373"/>
      <c r="AI661" s="373"/>
      <c r="AJ661" s="373"/>
      <c r="AK661" s="373"/>
      <c r="AL661" s="373"/>
      <c r="AM661" s="373"/>
      <c r="AN661" s="373"/>
      <c r="AO661" s="373"/>
      <c r="AP661" s="373"/>
      <c r="AQ661" s="373"/>
      <c r="AR661" s="373"/>
      <c r="AS661" s="373"/>
      <c r="AT661" s="373"/>
      <c r="AU661" s="373"/>
      <c r="AV661" s="373"/>
      <c r="AW661" s="373"/>
      <c r="AX661" s="373"/>
      <c r="AY661" s="373"/>
    </row>
    <row r="662" spans="1:51" ht="26.1" customHeight="1">
      <c r="A662" s="133"/>
      <c r="B662" s="1329"/>
      <c r="C662" s="227" t="s">
        <v>4960</v>
      </c>
      <c r="D662" s="389" t="s">
        <v>23421</v>
      </c>
      <c r="E662" s="228" t="s">
        <v>5079</v>
      </c>
      <c r="F662" s="227" t="s">
        <v>4960</v>
      </c>
      <c r="G662" s="227" t="s">
        <v>23541</v>
      </c>
      <c r="H662" s="497"/>
      <c r="I662" s="227" t="s">
        <v>13982</v>
      </c>
      <c r="J662" s="240"/>
      <c r="K662" s="228">
        <v>65189</v>
      </c>
      <c r="L662" s="228">
        <v>375</v>
      </c>
      <c r="M662" s="228">
        <v>375</v>
      </c>
      <c r="N662" s="240"/>
      <c r="O662" s="227" t="s">
        <v>1957</v>
      </c>
      <c r="P662" s="228">
        <v>2842</v>
      </c>
      <c r="Q662" s="228">
        <v>4</v>
      </c>
      <c r="R662" s="228"/>
      <c r="S662" s="228">
        <v>300</v>
      </c>
      <c r="T662" s="240"/>
      <c r="U662" s="240"/>
      <c r="V662" s="314"/>
      <c r="W662" s="227">
        <v>2006</v>
      </c>
      <c r="X662" s="366"/>
      <c r="Y662" s="366"/>
      <c r="Z662" s="366"/>
      <c r="AA662" s="366"/>
      <c r="AB662" s="366"/>
      <c r="AC662" s="228">
        <v>11283</v>
      </c>
      <c r="AD662" s="240"/>
      <c r="AE662" s="240"/>
      <c r="AF662" s="240"/>
      <c r="AG662" s="240"/>
      <c r="AH662" s="240"/>
      <c r="AI662" s="240"/>
      <c r="AJ662" s="240"/>
      <c r="AK662" s="240"/>
      <c r="AL662" s="389"/>
      <c r="AM662" s="389"/>
      <c r="AN662" s="389"/>
      <c r="AO662" s="389"/>
      <c r="AP662" s="389"/>
      <c r="AQ662" s="389"/>
      <c r="AR662" s="389"/>
      <c r="AS662" s="389"/>
      <c r="AT662" s="389"/>
      <c r="AU662" s="389"/>
      <c r="AV662" s="389"/>
      <c r="AW662" s="389"/>
      <c r="AX662" s="389"/>
      <c r="AY662" s="373"/>
    </row>
    <row r="663" spans="1:51" ht="26.1" customHeight="1">
      <c r="A663" s="133"/>
      <c r="B663" s="1329"/>
      <c r="C663" s="227" t="s">
        <v>4960</v>
      </c>
      <c r="D663" s="241" t="s">
        <v>23420</v>
      </c>
      <c r="E663" s="228" t="s">
        <v>5080</v>
      </c>
      <c r="F663" s="227" t="s">
        <v>4960</v>
      </c>
      <c r="G663" s="227" t="s">
        <v>23541</v>
      </c>
      <c r="H663" s="241"/>
      <c r="I663" s="373" t="s">
        <v>13982</v>
      </c>
      <c r="J663" s="241"/>
      <c r="K663" s="228">
        <v>67123</v>
      </c>
      <c r="L663" s="228"/>
      <c r="M663" s="228"/>
      <c r="N663" s="241"/>
      <c r="O663" s="227" t="s">
        <v>469</v>
      </c>
      <c r="P663" s="228">
        <v>1273</v>
      </c>
      <c r="Q663" s="228">
        <v>2</v>
      </c>
      <c r="R663" s="228"/>
      <c r="S663" s="228"/>
      <c r="T663" s="241"/>
      <c r="U663" s="241"/>
      <c r="V663" s="314"/>
      <c r="W663" s="227">
        <v>2007</v>
      </c>
      <c r="X663" s="241"/>
      <c r="Y663" s="241"/>
      <c r="Z663" s="241"/>
      <c r="AA663" s="241"/>
      <c r="AB663" s="241"/>
      <c r="AC663" s="228">
        <v>50</v>
      </c>
      <c r="AD663" s="244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373"/>
    </row>
    <row r="664" spans="1:51" ht="26.1" customHeight="1">
      <c r="A664" s="133"/>
      <c r="B664" s="1329"/>
      <c r="C664" s="227" t="s">
        <v>4960</v>
      </c>
      <c r="D664" s="241" t="s">
        <v>23426</v>
      </c>
      <c r="E664" s="228" t="s">
        <v>5081</v>
      </c>
      <c r="F664" s="227" t="s">
        <v>4960</v>
      </c>
      <c r="G664" s="227" t="s">
        <v>23541</v>
      </c>
      <c r="H664" s="241"/>
      <c r="I664" s="373" t="s">
        <v>13081</v>
      </c>
      <c r="J664" s="241"/>
      <c r="K664" s="228">
        <v>1317</v>
      </c>
      <c r="L664" s="228"/>
      <c r="M664" s="228"/>
      <c r="N664" s="241"/>
      <c r="O664" s="227" t="s">
        <v>3706</v>
      </c>
      <c r="P664" s="228">
        <v>1337</v>
      </c>
      <c r="Q664" s="228">
        <v>2</v>
      </c>
      <c r="R664" s="228"/>
      <c r="S664" s="228"/>
      <c r="T664" s="241"/>
      <c r="U664" s="241"/>
      <c r="V664" s="314"/>
      <c r="W664" s="227">
        <v>2009</v>
      </c>
      <c r="X664" s="241"/>
      <c r="Y664" s="241"/>
      <c r="Z664" s="241"/>
      <c r="AA664" s="241"/>
      <c r="AB664" s="241"/>
      <c r="AC664" s="228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373"/>
    </row>
    <row r="665" spans="1:51" ht="26.1" customHeight="1">
      <c r="A665" s="133"/>
      <c r="B665" s="1329"/>
      <c r="C665" s="227" t="s">
        <v>4960</v>
      </c>
      <c r="D665" s="241" t="s">
        <v>23542</v>
      </c>
      <c r="E665" s="228" t="s">
        <v>5082</v>
      </c>
      <c r="F665" s="227" t="s">
        <v>4960</v>
      </c>
      <c r="G665" s="227" t="s">
        <v>23541</v>
      </c>
      <c r="H665" s="241"/>
      <c r="I665" s="240" t="s">
        <v>14012</v>
      </c>
      <c r="J665" s="241"/>
      <c r="K665" s="228">
        <v>4943</v>
      </c>
      <c r="L665" s="228"/>
      <c r="M665" s="228"/>
      <c r="N665" s="241" t="s">
        <v>1979</v>
      </c>
      <c r="O665" s="227" t="s">
        <v>469</v>
      </c>
      <c r="P665" s="228">
        <v>1118</v>
      </c>
      <c r="Q665" s="228">
        <v>2</v>
      </c>
      <c r="R665" s="228"/>
      <c r="S665" s="228"/>
      <c r="T665" s="241"/>
      <c r="U665" s="241"/>
      <c r="V665" s="314"/>
      <c r="W665" s="227">
        <v>2011</v>
      </c>
      <c r="X665" s="244">
        <v>13600</v>
      </c>
      <c r="Y665" s="241"/>
      <c r="Z665" s="241"/>
      <c r="AA665" s="241"/>
      <c r="AB665" s="241"/>
      <c r="AC665" s="228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373"/>
    </row>
    <row r="666" spans="1:51" ht="26.1" customHeight="1">
      <c r="A666" s="133"/>
      <c r="B666" s="1329"/>
      <c r="C666" s="241" t="s">
        <v>4960</v>
      </c>
      <c r="D666" s="241" t="s">
        <v>23543</v>
      </c>
      <c r="E666" s="244" t="s">
        <v>5083</v>
      </c>
      <c r="F666" s="241" t="s">
        <v>4960</v>
      </c>
      <c r="G666" s="227" t="s">
        <v>23541</v>
      </c>
      <c r="H666" s="241"/>
      <c r="I666" s="241" t="s">
        <v>14013</v>
      </c>
      <c r="J666" s="241"/>
      <c r="K666" s="244">
        <v>1337</v>
      </c>
      <c r="L666" s="244"/>
      <c r="M666" s="244"/>
      <c r="N666" s="241"/>
      <c r="O666" s="241" t="s">
        <v>469</v>
      </c>
      <c r="P666" s="244">
        <v>1337</v>
      </c>
      <c r="Q666" s="244">
        <v>2</v>
      </c>
      <c r="R666" s="244"/>
      <c r="S666" s="244"/>
      <c r="T666" s="241"/>
      <c r="U666" s="241"/>
      <c r="V666" s="314"/>
      <c r="W666" s="241"/>
      <c r="X666" s="241"/>
      <c r="Y666" s="241"/>
      <c r="Z666" s="241"/>
      <c r="AA666" s="241"/>
      <c r="AB666" s="241"/>
      <c r="AC666" s="244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</row>
    <row r="667" spans="1:51" ht="26.1" customHeight="1">
      <c r="A667" s="133"/>
      <c r="B667" s="1329"/>
      <c r="C667" s="241" t="s">
        <v>13108</v>
      </c>
      <c r="D667" s="241" t="s">
        <v>23544</v>
      </c>
      <c r="E667" s="244" t="s">
        <v>14014</v>
      </c>
      <c r="F667" s="241" t="s">
        <v>13108</v>
      </c>
      <c r="G667" s="227" t="s">
        <v>23541</v>
      </c>
      <c r="H667" s="241"/>
      <c r="I667" s="241" t="s">
        <v>14015</v>
      </c>
      <c r="J667" s="241"/>
      <c r="K667" s="244">
        <v>36065</v>
      </c>
      <c r="L667" s="244">
        <v>3642</v>
      </c>
      <c r="M667" s="244">
        <v>3775</v>
      </c>
      <c r="N667" s="241"/>
      <c r="O667" s="241" t="s">
        <v>1979</v>
      </c>
      <c r="P667" s="244">
        <v>9806</v>
      </c>
      <c r="Q667" s="244">
        <v>14</v>
      </c>
      <c r="R667" s="244"/>
      <c r="S667" s="244"/>
      <c r="T667" s="241"/>
      <c r="U667" s="241"/>
      <c r="V667" s="314"/>
      <c r="W667" s="241">
        <v>2022</v>
      </c>
      <c r="X667" s="241"/>
      <c r="Y667" s="241"/>
      <c r="Z667" s="241"/>
      <c r="AA667" s="241"/>
      <c r="AB667" s="241"/>
      <c r="AC667" s="244">
        <v>13600</v>
      </c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</row>
    <row r="668" spans="1:51" ht="26.1" customHeight="1">
      <c r="A668" s="133"/>
      <c r="B668" s="1329"/>
      <c r="C668" s="241" t="s">
        <v>4964</v>
      </c>
      <c r="D668" s="241" t="s">
        <v>23435</v>
      </c>
      <c r="E668" s="244" t="s">
        <v>5084</v>
      </c>
      <c r="F668" s="241" t="s">
        <v>4964</v>
      </c>
      <c r="G668" s="241" t="s">
        <v>23545</v>
      </c>
      <c r="H668" s="241"/>
      <c r="I668" s="241" t="s">
        <v>4964</v>
      </c>
      <c r="J668" s="241"/>
      <c r="K668" s="244">
        <v>5760</v>
      </c>
      <c r="L668" s="244">
        <v>250</v>
      </c>
      <c r="M668" s="244">
        <v>250</v>
      </c>
      <c r="N668" s="241"/>
      <c r="O668" s="241" t="s">
        <v>5085</v>
      </c>
      <c r="P668" s="244">
        <v>5478</v>
      </c>
      <c r="Q668" s="244">
        <v>8</v>
      </c>
      <c r="R668" s="244">
        <v>650</v>
      </c>
      <c r="S668" s="244">
        <v>650</v>
      </c>
      <c r="T668" s="241"/>
      <c r="U668" s="241"/>
      <c r="V668" s="314"/>
      <c r="W668" s="241">
        <v>1998</v>
      </c>
      <c r="X668" s="241"/>
      <c r="Y668" s="241"/>
      <c r="Z668" s="241"/>
      <c r="AA668" s="241"/>
      <c r="AB668" s="241"/>
      <c r="AC668" s="244">
        <v>499</v>
      </c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</row>
    <row r="669" spans="1:51" ht="26.1" customHeight="1">
      <c r="A669" s="133" t="s">
        <v>89</v>
      </c>
      <c r="B669" s="1329"/>
      <c r="C669" s="241" t="s">
        <v>4964</v>
      </c>
      <c r="D669" s="241" t="s">
        <v>23546</v>
      </c>
      <c r="E669" s="244" t="s">
        <v>5086</v>
      </c>
      <c r="F669" s="241" t="s">
        <v>4964</v>
      </c>
      <c r="G669" s="241" t="s">
        <v>23545</v>
      </c>
      <c r="H669" s="241"/>
      <c r="I669" s="241" t="s">
        <v>4964</v>
      </c>
      <c r="J669" s="241"/>
      <c r="K669" s="244">
        <v>1330</v>
      </c>
      <c r="L669" s="244"/>
      <c r="M669" s="244"/>
      <c r="N669" s="241"/>
      <c r="O669" s="241" t="s">
        <v>469</v>
      </c>
      <c r="P669" s="244">
        <v>1372</v>
      </c>
      <c r="Q669" s="244">
        <v>2</v>
      </c>
      <c r="R669" s="244"/>
      <c r="S669" s="244"/>
      <c r="T669" s="241"/>
      <c r="U669" s="241"/>
      <c r="V669" s="314"/>
      <c r="W669" s="241">
        <v>2000</v>
      </c>
      <c r="X669" s="241"/>
      <c r="Y669" s="241"/>
      <c r="Z669" s="241"/>
      <c r="AA669" s="241"/>
      <c r="AB669" s="241"/>
      <c r="AC669" s="244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</row>
    <row r="670" spans="1:51" ht="26.1" customHeight="1">
      <c r="A670" s="133" t="s">
        <v>315</v>
      </c>
      <c r="B670" s="1329"/>
      <c r="C670" s="241" t="s">
        <v>4964</v>
      </c>
      <c r="D670" s="241" t="s">
        <v>23547</v>
      </c>
      <c r="E670" s="244" t="s">
        <v>1020</v>
      </c>
      <c r="F670" s="241" t="s">
        <v>4964</v>
      </c>
      <c r="G670" s="241" t="s">
        <v>23545</v>
      </c>
      <c r="H670" s="241"/>
      <c r="I670" s="241" t="s">
        <v>4964</v>
      </c>
      <c r="J670" s="241"/>
      <c r="K670" s="244">
        <v>1530</v>
      </c>
      <c r="L670" s="244"/>
      <c r="M670" s="244"/>
      <c r="N670" s="241"/>
      <c r="O670" s="241" t="s">
        <v>469</v>
      </c>
      <c r="P670" s="244">
        <v>1704</v>
      </c>
      <c r="Q670" s="244">
        <v>3</v>
      </c>
      <c r="R670" s="244"/>
      <c r="S670" s="244"/>
      <c r="T670" s="241"/>
      <c r="U670" s="241"/>
      <c r="V670" s="314"/>
      <c r="W670" s="241">
        <v>2000</v>
      </c>
      <c r="X670" s="241"/>
      <c r="Y670" s="241"/>
      <c r="Z670" s="241"/>
      <c r="AA670" s="241"/>
      <c r="AB670" s="241"/>
      <c r="AC670" s="244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</row>
    <row r="671" spans="1:51" ht="26.1" customHeight="1">
      <c r="A671" s="133" t="s">
        <v>316</v>
      </c>
      <c r="B671" s="1329"/>
      <c r="C671" s="241" t="s">
        <v>4970</v>
      </c>
      <c r="D671" s="241" t="s">
        <v>23548</v>
      </c>
      <c r="E671" s="547" t="s">
        <v>5087</v>
      </c>
      <c r="F671" s="241" t="s">
        <v>4970</v>
      </c>
      <c r="G671" s="241" t="s">
        <v>23549</v>
      </c>
      <c r="H671" s="241" t="s">
        <v>23549</v>
      </c>
      <c r="I671" s="241" t="s">
        <v>23549</v>
      </c>
      <c r="J671" s="241"/>
      <c r="K671" s="547">
        <v>7511</v>
      </c>
      <c r="L671" s="547"/>
      <c r="M671" s="547">
        <v>4326</v>
      </c>
      <c r="N671" s="241" t="s">
        <v>176</v>
      </c>
      <c r="O671" s="241" t="s">
        <v>469</v>
      </c>
      <c r="P671" s="547">
        <v>4326</v>
      </c>
      <c r="Q671" s="547">
        <v>6</v>
      </c>
      <c r="R671" s="547"/>
      <c r="S671" s="547"/>
      <c r="T671" s="241"/>
      <c r="U671" s="241"/>
      <c r="V671" s="505"/>
      <c r="W671" s="241">
        <v>1978</v>
      </c>
      <c r="X671" s="471">
        <v>242000000</v>
      </c>
      <c r="Y671" s="241"/>
      <c r="Z671" s="241"/>
      <c r="AA671" s="241"/>
      <c r="AB671" s="241"/>
      <c r="AC671" s="471">
        <v>242000000</v>
      </c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</row>
    <row r="672" spans="1:51" ht="26.1" customHeight="1">
      <c r="A672" s="133"/>
      <c r="B672" s="1329"/>
      <c r="C672" s="241" t="s">
        <v>4970</v>
      </c>
      <c r="D672" s="241" t="s">
        <v>23550</v>
      </c>
      <c r="E672" s="547" t="s">
        <v>5088</v>
      </c>
      <c r="F672" s="241" t="s">
        <v>4970</v>
      </c>
      <c r="G672" s="241" t="s">
        <v>23444</v>
      </c>
      <c r="H672" s="241"/>
      <c r="I672" s="241" t="s">
        <v>23444</v>
      </c>
      <c r="J672" s="241"/>
      <c r="K672" s="547">
        <v>26940</v>
      </c>
      <c r="L672" s="547"/>
      <c r="M672" s="547">
        <v>500</v>
      </c>
      <c r="N672" s="241" t="s">
        <v>176</v>
      </c>
      <c r="O672" s="241" t="s">
        <v>469</v>
      </c>
      <c r="P672" s="547">
        <v>1736</v>
      </c>
      <c r="Q672" s="547">
        <v>1</v>
      </c>
      <c r="R672" s="547"/>
      <c r="S672" s="547"/>
      <c r="T672" s="241"/>
      <c r="U672" s="241"/>
      <c r="V672" s="505"/>
      <c r="W672" s="241">
        <v>1989</v>
      </c>
      <c r="X672" s="471"/>
      <c r="Y672" s="241"/>
      <c r="Z672" s="241"/>
      <c r="AA672" s="241"/>
      <c r="AB672" s="241"/>
      <c r="AC672" s="47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</row>
    <row r="673" spans="1:51" ht="26.1" customHeight="1">
      <c r="A673" s="133"/>
      <c r="B673" s="1329"/>
      <c r="C673" s="241" t="s">
        <v>4970</v>
      </c>
      <c r="D673" s="241" t="s">
        <v>23445</v>
      </c>
      <c r="E673" s="547" t="s">
        <v>5089</v>
      </c>
      <c r="F673" s="241" t="s">
        <v>4970</v>
      </c>
      <c r="G673" s="241" t="s">
        <v>23446</v>
      </c>
      <c r="H673" s="241"/>
      <c r="I673" s="241" t="s">
        <v>23446</v>
      </c>
      <c r="J673" s="241"/>
      <c r="K673" s="547">
        <v>15367</v>
      </c>
      <c r="L673" s="547"/>
      <c r="M673" s="547">
        <v>2500</v>
      </c>
      <c r="N673" s="241" t="s">
        <v>176</v>
      </c>
      <c r="O673" s="241" t="s">
        <v>147</v>
      </c>
      <c r="P673" s="547">
        <v>2500</v>
      </c>
      <c r="Q673" s="547">
        <v>2</v>
      </c>
      <c r="R673" s="547"/>
      <c r="S673" s="547"/>
      <c r="T673" s="241"/>
      <c r="U673" s="241"/>
      <c r="V673" s="505"/>
      <c r="W673" s="241">
        <v>2009</v>
      </c>
      <c r="X673" s="471"/>
      <c r="Y673" s="241"/>
      <c r="Z673" s="241"/>
      <c r="AA673" s="241"/>
      <c r="AB673" s="241"/>
      <c r="AC673" s="47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</row>
    <row r="674" spans="1:51" ht="26.1" customHeight="1">
      <c r="A674" s="133"/>
      <c r="B674" s="909"/>
      <c r="C674" s="241" t="s">
        <v>4970</v>
      </c>
      <c r="D674" s="241" t="s">
        <v>23447</v>
      </c>
      <c r="E674" s="547" t="s">
        <v>23551</v>
      </c>
      <c r="F674" s="241" t="s">
        <v>4970</v>
      </c>
      <c r="G674" s="241" t="s">
        <v>23552</v>
      </c>
      <c r="H674" s="241" t="s">
        <v>23552</v>
      </c>
      <c r="I674" s="241" t="s">
        <v>23552</v>
      </c>
      <c r="J674" s="241"/>
      <c r="K674" s="547">
        <v>251442</v>
      </c>
      <c r="L674" s="547">
        <v>3900</v>
      </c>
      <c r="M674" s="547">
        <v>4298</v>
      </c>
      <c r="N674" s="241" t="s">
        <v>401</v>
      </c>
      <c r="O674" s="241" t="s">
        <v>966</v>
      </c>
      <c r="P674" s="547">
        <v>4298</v>
      </c>
      <c r="Q674" s="547">
        <v>4</v>
      </c>
      <c r="R674" s="547">
        <v>500</v>
      </c>
      <c r="S674" s="547">
        <v>600</v>
      </c>
      <c r="T674" s="241"/>
      <c r="U674" s="241"/>
      <c r="V674" s="505"/>
      <c r="W674" s="241">
        <v>2014</v>
      </c>
      <c r="X674" s="471"/>
      <c r="Y674" s="241"/>
      <c r="Z674" s="241"/>
      <c r="AA674" s="241"/>
      <c r="AB674" s="241"/>
      <c r="AC674" s="47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</row>
    <row r="675" spans="1:51" ht="26.1" customHeight="1">
      <c r="A675" s="133"/>
      <c r="B675" s="1329"/>
      <c r="C675" s="241" t="s">
        <v>4970</v>
      </c>
      <c r="D675" s="241" t="s">
        <v>23447</v>
      </c>
      <c r="E675" s="547" t="s">
        <v>23553</v>
      </c>
      <c r="F675" s="241" t="s">
        <v>4970</v>
      </c>
      <c r="G675" s="241" t="s">
        <v>23446</v>
      </c>
      <c r="H675" s="241"/>
      <c r="I675" s="241" t="s">
        <v>23446</v>
      </c>
      <c r="J675" s="241"/>
      <c r="K675" s="547">
        <v>251442</v>
      </c>
      <c r="L675" s="547"/>
      <c r="M675" s="547">
        <v>6545</v>
      </c>
      <c r="N675" s="241" t="s">
        <v>176</v>
      </c>
      <c r="O675" s="241" t="s">
        <v>966</v>
      </c>
      <c r="P675" s="547">
        <v>6545</v>
      </c>
      <c r="Q675" s="547">
        <v>8</v>
      </c>
      <c r="R675" s="547"/>
      <c r="S675" s="547"/>
      <c r="T675" s="241"/>
      <c r="U675" s="241"/>
      <c r="V675" s="505"/>
      <c r="W675" s="241">
        <v>2018</v>
      </c>
      <c r="X675" s="471">
        <v>893520000</v>
      </c>
      <c r="Y675" s="241"/>
      <c r="Z675" s="241"/>
      <c r="AA675" s="241"/>
      <c r="AB675" s="241"/>
      <c r="AC675" s="471">
        <v>893520000</v>
      </c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</row>
    <row r="676" spans="1:51" ht="26.1" customHeight="1">
      <c r="A676" s="133"/>
      <c r="B676" s="1329"/>
      <c r="C676" s="241" t="s">
        <v>4973</v>
      </c>
      <c r="D676" s="241" t="s">
        <v>23554</v>
      </c>
      <c r="E676" s="244" t="s">
        <v>12072</v>
      </c>
      <c r="F676" s="241" t="s">
        <v>4973</v>
      </c>
      <c r="G676" s="241" t="s">
        <v>5090</v>
      </c>
      <c r="H676" s="241" t="s">
        <v>5091</v>
      </c>
      <c r="I676" s="241" t="s">
        <v>4973</v>
      </c>
      <c r="J676" s="241" t="s">
        <v>1835</v>
      </c>
      <c r="K676" s="244">
        <v>5606</v>
      </c>
      <c r="L676" s="244">
        <v>200</v>
      </c>
      <c r="M676" s="244">
        <v>200</v>
      </c>
      <c r="N676" s="241"/>
      <c r="O676" s="241" t="s">
        <v>5092</v>
      </c>
      <c r="P676" s="244">
        <v>3865</v>
      </c>
      <c r="Q676" s="244">
        <v>5</v>
      </c>
      <c r="R676" s="244">
        <v>170</v>
      </c>
      <c r="S676" s="244">
        <v>400</v>
      </c>
      <c r="T676" s="241" t="s">
        <v>465</v>
      </c>
      <c r="U676" s="241" t="s">
        <v>3163</v>
      </c>
      <c r="V676" s="314"/>
      <c r="W676" s="241">
        <v>1997</v>
      </c>
      <c r="X676" s="241">
        <v>54</v>
      </c>
      <c r="Y676" s="241"/>
      <c r="Z676" s="241"/>
      <c r="AA676" s="241"/>
      <c r="AB676" s="241"/>
      <c r="AC676" s="244">
        <v>54</v>
      </c>
      <c r="AD676" s="241"/>
      <c r="AE676" s="241"/>
      <c r="AF676" s="241"/>
      <c r="AG676" s="241"/>
      <c r="AH676" s="241">
        <v>3</v>
      </c>
      <c r="AI676" s="241" t="s">
        <v>4571</v>
      </c>
      <c r="AJ676" s="241" t="s">
        <v>5093</v>
      </c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</row>
    <row r="677" spans="1:51" ht="26.1" customHeight="1">
      <c r="A677" s="133" t="s">
        <v>317</v>
      </c>
      <c r="B677" s="1329"/>
      <c r="C677" s="241" t="s">
        <v>4973</v>
      </c>
      <c r="D677" s="241" t="s">
        <v>23555</v>
      </c>
      <c r="E677" s="244" t="s">
        <v>12073</v>
      </c>
      <c r="F677" s="241" t="s">
        <v>4973</v>
      </c>
      <c r="G677" s="241" t="s">
        <v>5090</v>
      </c>
      <c r="H677" s="241"/>
      <c r="I677" s="241" t="s">
        <v>4973</v>
      </c>
      <c r="J677" s="241"/>
      <c r="K677" s="244">
        <v>2050</v>
      </c>
      <c r="L677" s="244"/>
      <c r="M677" s="244"/>
      <c r="N677" s="241"/>
      <c r="O677" s="241" t="s">
        <v>3081</v>
      </c>
      <c r="P677" s="244">
        <v>2050</v>
      </c>
      <c r="Q677" s="244">
        <v>3</v>
      </c>
      <c r="R677" s="244"/>
      <c r="S677" s="244"/>
      <c r="T677" s="241"/>
      <c r="U677" s="241"/>
      <c r="V677" s="314"/>
      <c r="W677" s="241">
        <v>2005</v>
      </c>
      <c r="X677" s="241"/>
      <c r="Y677" s="241"/>
      <c r="Z677" s="241"/>
      <c r="AA677" s="241"/>
      <c r="AB677" s="241"/>
      <c r="AC677" s="244">
        <v>100</v>
      </c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</row>
    <row r="678" spans="1:51" ht="26.1" customHeight="1">
      <c r="A678" s="133" t="s">
        <v>318</v>
      </c>
      <c r="B678" s="1329"/>
      <c r="C678" s="241" t="s">
        <v>4975</v>
      </c>
      <c r="D678" s="241" t="s">
        <v>23556</v>
      </c>
      <c r="E678" s="244" t="s">
        <v>5094</v>
      </c>
      <c r="F678" s="241" t="s">
        <v>4975</v>
      </c>
      <c r="G678" s="241" t="s">
        <v>23520</v>
      </c>
      <c r="H678" s="241"/>
      <c r="I678" s="241" t="s">
        <v>4985</v>
      </c>
      <c r="J678" s="241"/>
      <c r="K678" s="244">
        <v>10000</v>
      </c>
      <c r="L678" s="244"/>
      <c r="M678" s="244"/>
      <c r="N678" s="241"/>
      <c r="O678" s="241" t="s">
        <v>469</v>
      </c>
      <c r="P678" s="244">
        <v>1043</v>
      </c>
      <c r="Q678" s="244">
        <v>4</v>
      </c>
      <c r="R678" s="244"/>
      <c r="S678" s="244"/>
      <c r="T678" s="241"/>
      <c r="U678" s="241"/>
      <c r="V678" s="314"/>
      <c r="W678" s="241">
        <v>1993</v>
      </c>
      <c r="X678" s="241"/>
      <c r="Y678" s="241"/>
      <c r="Z678" s="241"/>
      <c r="AA678" s="241"/>
      <c r="AB678" s="241"/>
      <c r="AC678" s="244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</row>
    <row r="679" spans="1:51" ht="26.1" customHeight="1">
      <c r="A679" s="133"/>
      <c r="B679" s="1329"/>
      <c r="C679" s="227" t="s">
        <v>5095</v>
      </c>
      <c r="D679" s="241" t="s">
        <v>23557</v>
      </c>
      <c r="E679" s="228" t="s">
        <v>5096</v>
      </c>
      <c r="F679" s="227" t="s">
        <v>4975</v>
      </c>
      <c r="G679" s="241" t="s">
        <v>23520</v>
      </c>
      <c r="H679" s="496"/>
      <c r="I679" s="373" t="s">
        <v>4985</v>
      </c>
      <c r="J679" s="373"/>
      <c r="K679" s="228">
        <v>80050</v>
      </c>
      <c r="L679" s="228"/>
      <c r="M679" s="228"/>
      <c r="N679" s="373"/>
      <c r="O679" s="227" t="s">
        <v>469</v>
      </c>
      <c r="P679" s="228">
        <v>1043</v>
      </c>
      <c r="Q679" s="228">
        <v>4</v>
      </c>
      <c r="R679" s="228"/>
      <c r="S679" s="228"/>
      <c r="T679" s="373"/>
      <c r="U679" s="373"/>
      <c r="V679" s="314"/>
      <c r="W679" s="227">
        <v>2007</v>
      </c>
      <c r="X679" s="366"/>
      <c r="Y679" s="366"/>
      <c r="Z679" s="366"/>
      <c r="AA679" s="366"/>
      <c r="AB679" s="366"/>
      <c r="AC679" s="228"/>
      <c r="AD679" s="227"/>
      <c r="AE679" s="227"/>
      <c r="AF679" s="373"/>
      <c r="AG679" s="373"/>
      <c r="AH679" s="373"/>
      <c r="AI679" s="373"/>
      <c r="AJ679" s="373"/>
      <c r="AK679" s="373"/>
      <c r="AL679" s="373"/>
      <c r="AM679" s="373"/>
      <c r="AN679" s="373"/>
      <c r="AO679" s="373"/>
      <c r="AP679" s="373"/>
      <c r="AQ679" s="373"/>
      <c r="AR679" s="373"/>
      <c r="AS679" s="373"/>
      <c r="AT679" s="373"/>
      <c r="AU679" s="373"/>
      <c r="AV679" s="373"/>
      <c r="AW679" s="373"/>
      <c r="AX679" s="373"/>
      <c r="AY679" s="373"/>
    </row>
    <row r="680" spans="1:51" ht="26.1" customHeight="1">
      <c r="A680" s="133"/>
      <c r="B680" s="1329"/>
      <c r="C680" s="227" t="s">
        <v>4975</v>
      </c>
      <c r="D680" s="373" t="s">
        <v>23558</v>
      </c>
      <c r="E680" s="228" t="s">
        <v>10284</v>
      </c>
      <c r="F680" s="227" t="s">
        <v>4975</v>
      </c>
      <c r="G680" s="241" t="s">
        <v>23520</v>
      </c>
      <c r="H680" s="496"/>
      <c r="I680" s="373" t="s">
        <v>4975</v>
      </c>
      <c r="J680" s="373"/>
      <c r="K680" s="228">
        <v>41746</v>
      </c>
      <c r="L680" s="228">
        <v>188</v>
      </c>
      <c r="M680" s="228">
        <v>478</v>
      </c>
      <c r="N680" s="373"/>
      <c r="O680" s="227" t="s">
        <v>966</v>
      </c>
      <c r="P680" s="228">
        <v>41746</v>
      </c>
      <c r="Q680" s="228">
        <v>16</v>
      </c>
      <c r="R680" s="228"/>
      <c r="S680" s="228"/>
      <c r="T680" s="373"/>
      <c r="U680" s="373"/>
      <c r="V680" s="314"/>
      <c r="W680" s="227">
        <v>2018</v>
      </c>
      <c r="X680" s="366"/>
      <c r="Y680" s="366"/>
      <c r="Z680" s="366"/>
      <c r="AA680" s="366"/>
      <c r="AB680" s="366"/>
      <c r="AC680" s="228">
        <v>5964</v>
      </c>
      <c r="AD680" s="227"/>
      <c r="AE680" s="227"/>
      <c r="AF680" s="373"/>
      <c r="AG680" s="373"/>
      <c r="AH680" s="373"/>
      <c r="AI680" s="373"/>
      <c r="AJ680" s="373"/>
      <c r="AK680" s="373"/>
      <c r="AL680" s="373"/>
      <c r="AM680" s="373"/>
      <c r="AN680" s="373"/>
      <c r="AO680" s="373"/>
      <c r="AP680" s="373"/>
      <c r="AQ680" s="373"/>
      <c r="AR680" s="373"/>
      <c r="AS680" s="373"/>
      <c r="AT680" s="373"/>
      <c r="AU680" s="373"/>
      <c r="AV680" s="373"/>
      <c r="AW680" s="373"/>
      <c r="AX680" s="373"/>
      <c r="AY680" s="373"/>
    </row>
    <row r="681" spans="1:51" ht="26.1" customHeight="1">
      <c r="A681" s="133"/>
      <c r="B681" s="1329"/>
      <c r="C681" s="227" t="s">
        <v>4975</v>
      </c>
      <c r="D681" s="373" t="s">
        <v>23559</v>
      </c>
      <c r="E681" s="228" t="s">
        <v>23560</v>
      </c>
      <c r="F681" s="227" t="s">
        <v>4975</v>
      </c>
      <c r="G681" s="241" t="s">
        <v>23520</v>
      </c>
      <c r="H681" s="373" t="s">
        <v>507</v>
      </c>
      <c r="I681" s="373" t="s">
        <v>4975</v>
      </c>
      <c r="J681" s="228"/>
      <c r="K681" s="228"/>
      <c r="L681" s="228"/>
      <c r="M681" s="373"/>
      <c r="N681" s="227" t="s">
        <v>12475</v>
      </c>
      <c r="O681" s="228">
        <v>2784</v>
      </c>
      <c r="P681" s="228">
        <v>4</v>
      </c>
      <c r="Q681" s="228"/>
      <c r="R681" s="228"/>
      <c r="S681" s="373"/>
      <c r="T681" s="373"/>
      <c r="U681" s="314"/>
      <c r="V681" s="227">
        <v>2013</v>
      </c>
      <c r="W681" s="366"/>
      <c r="X681" s="366"/>
      <c r="Y681" s="366"/>
      <c r="Z681" s="366"/>
      <c r="AA681" s="366"/>
      <c r="AB681" s="228"/>
      <c r="AC681" s="227"/>
      <c r="AD681" s="227"/>
      <c r="AE681" s="373"/>
      <c r="AF681" s="373"/>
      <c r="AG681" s="373"/>
      <c r="AH681" s="373"/>
      <c r="AI681" s="373"/>
      <c r="AJ681" s="373"/>
      <c r="AK681" s="373"/>
      <c r="AL681" s="373"/>
      <c r="AM681" s="373"/>
      <c r="AN681" s="373"/>
      <c r="AO681" s="373"/>
      <c r="AP681" s="373"/>
      <c r="AQ681" s="373"/>
      <c r="AR681" s="373"/>
      <c r="AS681" s="373"/>
      <c r="AT681" s="373"/>
      <c r="AU681" s="373"/>
      <c r="AV681" s="373"/>
      <c r="AW681" s="373"/>
      <c r="AX681" s="373"/>
      <c r="AY681" s="373"/>
    </row>
    <row r="682" spans="1:51" ht="26.1" customHeight="1">
      <c r="A682" s="133"/>
      <c r="B682" s="1329"/>
      <c r="C682" s="227" t="s">
        <v>357</v>
      </c>
      <c r="D682" s="373" t="s">
        <v>23561</v>
      </c>
      <c r="E682" s="228" t="s">
        <v>5097</v>
      </c>
      <c r="F682" s="227" t="s">
        <v>357</v>
      </c>
      <c r="G682" s="373" t="s">
        <v>23562</v>
      </c>
      <c r="H682" s="496"/>
      <c r="I682" s="373" t="s">
        <v>357</v>
      </c>
      <c r="J682" s="373"/>
      <c r="K682" s="228">
        <v>9292</v>
      </c>
      <c r="L682" s="228"/>
      <c r="M682" s="228"/>
      <c r="N682" s="373"/>
      <c r="O682" s="227" t="s">
        <v>469</v>
      </c>
      <c r="P682" s="228">
        <v>640</v>
      </c>
      <c r="Q682" s="228">
        <v>1</v>
      </c>
      <c r="R682" s="228"/>
      <c r="S682" s="228"/>
      <c r="T682" s="373"/>
      <c r="U682" s="373"/>
      <c r="V682" s="314"/>
      <c r="W682" s="227">
        <v>1999</v>
      </c>
      <c r="X682" s="366"/>
      <c r="Y682" s="366"/>
      <c r="Z682" s="366"/>
      <c r="AA682" s="366"/>
      <c r="AB682" s="366"/>
      <c r="AC682" s="228">
        <v>25</v>
      </c>
      <c r="AD682" s="227"/>
      <c r="AE682" s="227"/>
      <c r="AF682" s="373"/>
      <c r="AG682" s="373"/>
      <c r="AH682" s="373"/>
      <c r="AI682" s="373"/>
      <c r="AJ682" s="373"/>
      <c r="AK682" s="373"/>
      <c r="AL682" s="373"/>
      <c r="AM682" s="373"/>
      <c r="AN682" s="373"/>
      <c r="AO682" s="373"/>
      <c r="AP682" s="373"/>
      <c r="AQ682" s="373"/>
      <c r="AR682" s="373"/>
      <c r="AS682" s="373"/>
      <c r="AT682" s="373"/>
      <c r="AU682" s="373"/>
      <c r="AV682" s="373"/>
      <c r="AW682" s="373"/>
      <c r="AX682" s="373"/>
      <c r="AY682" s="373"/>
    </row>
    <row r="683" spans="1:51" ht="26.1" customHeight="1">
      <c r="A683" s="133"/>
      <c r="B683" s="1329"/>
      <c r="C683" s="227" t="s">
        <v>357</v>
      </c>
      <c r="D683" s="373" t="s">
        <v>23563</v>
      </c>
      <c r="E683" s="228" t="s">
        <v>11401</v>
      </c>
      <c r="F683" s="227" t="s">
        <v>357</v>
      </c>
      <c r="G683" s="373" t="s">
        <v>23562</v>
      </c>
      <c r="H683" s="496"/>
      <c r="I683" s="373" t="s">
        <v>357</v>
      </c>
      <c r="J683" s="373"/>
      <c r="K683" s="228">
        <v>1369</v>
      </c>
      <c r="L683" s="228"/>
      <c r="M683" s="228"/>
      <c r="N683" s="373"/>
      <c r="O683" s="227" t="s">
        <v>290</v>
      </c>
      <c r="P683" s="228">
        <v>400.5</v>
      </c>
      <c r="Q683" s="228">
        <v>2</v>
      </c>
      <c r="R683" s="228"/>
      <c r="S683" s="228"/>
      <c r="T683" s="373"/>
      <c r="U683" s="373"/>
      <c r="V683" s="314"/>
      <c r="W683" s="227">
        <v>2019</v>
      </c>
      <c r="X683" s="366"/>
      <c r="Y683" s="366"/>
      <c r="Z683" s="366"/>
      <c r="AA683" s="366"/>
      <c r="AB683" s="366"/>
      <c r="AC683" s="228">
        <v>300</v>
      </c>
      <c r="AD683" s="227"/>
      <c r="AE683" s="227"/>
      <c r="AF683" s="373"/>
      <c r="AG683" s="373"/>
      <c r="AH683" s="373"/>
      <c r="AI683" s="373"/>
      <c r="AJ683" s="373"/>
      <c r="AK683" s="373"/>
      <c r="AL683" s="373"/>
      <c r="AM683" s="373"/>
      <c r="AN683" s="373"/>
      <c r="AO683" s="373"/>
      <c r="AP683" s="373"/>
      <c r="AQ683" s="373"/>
      <c r="AR683" s="373"/>
      <c r="AS683" s="373"/>
      <c r="AT683" s="373"/>
      <c r="AU683" s="373"/>
      <c r="AV683" s="373"/>
      <c r="AW683" s="373"/>
      <c r="AX683" s="373"/>
      <c r="AY683" s="373"/>
    </row>
    <row r="684" spans="1:51" ht="26.1" customHeight="1">
      <c r="A684" s="133"/>
      <c r="B684" s="1329"/>
      <c r="C684" s="227" t="s">
        <v>5009</v>
      </c>
      <c r="D684" s="373" t="s">
        <v>23564</v>
      </c>
      <c r="E684" s="228" t="s">
        <v>5098</v>
      </c>
      <c r="F684" s="227" t="s">
        <v>5009</v>
      </c>
      <c r="G684" s="373" t="s">
        <v>5099</v>
      </c>
      <c r="H684" s="496" t="s">
        <v>5100</v>
      </c>
      <c r="I684" s="373" t="s">
        <v>5009</v>
      </c>
      <c r="J684" s="373" t="s">
        <v>5073</v>
      </c>
      <c r="K684" s="228">
        <v>23679</v>
      </c>
      <c r="L684" s="228">
        <v>6410</v>
      </c>
      <c r="M684" s="228">
        <v>6540</v>
      </c>
      <c r="N684" s="373" t="s">
        <v>176</v>
      </c>
      <c r="O684" s="227" t="s">
        <v>290</v>
      </c>
      <c r="P684" s="228">
        <v>3807</v>
      </c>
      <c r="Q684" s="228">
        <v>4</v>
      </c>
      <c r="R684" s="228">
        <v>1500</v>
      </c>
      <c r="S684" s="228">
        <v>2000</v>
      </c>
      <c r="T684" s="373" t="s">
        <v>5101</v>
      </c>
      <c r="U684" s="373"/>
      <c r="V684" s="314"/>
      <c r="W684" s="227">
        <v>2007</v>
      </c>
      <c r="X684" s="366">
        <v>629</v>
      </c>
      <c r="Y684" s="366"/>
      <c r="Z684" s="366"/>
      <c r="AA684" s="366"/>
      <c r="AB684" s="366"/>
      <c r="AC684" s="228">
        <v>4750</v>
      </c>
      <c r="AD684" s="227"/>
      <c r="AE684" s="227"/>
      <c r="AF684" s="373"/>
      <c r="AG684" s="373"/>
      <c r="AH684" s="373"/>
      <c r="AI684" s="373"/>
      <c r="AJ684" s="373"/>
      <c r="AK684" s="373"/>
      <c r="AL684" s="373" t="s">
        <v>610</v>
      </c>
      <c r="AM684" s="373">
        <v>2</v>
      </c>
      <c r="AN684" s="373">
        <v>1064</v>
      </c>
      <c r="AO684" s="373" t="s">
        <v>290</v>
      </c>
      <c r="AP684" s="373" t="s">
        <v>4114</v>
      </c>
      <c r="AQ684" s="373"/>
      <c r="AR684" s="373"/>
      <c r="AS684" s="373"/>
      <c r="AT684" s="373"/>
      <c r="AU684" s="373"/>
      <c r="AV684" s="373"/>
      <c r="AW684" s="373"/>
      <c r="AX684" s="373"/>
      <c r="AY684" s="373"/>
    </row>
    <row r="685" spans="1:51" ht="26.1" customHeight="1">
      <c r="A685" s="133"/>
      <c r="B685" s="1329"/>
      <c r="C685" s="227" t="s">
        <v>5009</v>
      </c>
      <c r="D685" s="373" t="s">
        <v>23479</v>
      </c>
      <c r="E685" s="228" t="s">
        <v>5102</v>
      </c>
      <c r="F685" s="227" t="s">
        <v>5009</v>
      </c>
      <c r="G685" s="373" t="s">
        <v>5099</v>
      </c>
      <c r="H685" s="496"/>
      <c r="I685" s="373" t="s">
        <v>5009</v>
      </c>
      <c r="J685" s="373"/>
      <c r="K685" s="228">
        <v>1300</v>
      </c>
      <c r="L685" s="228"/>
      <c r="M685" s="228">
        <v>1300</v>
      </c>
      <c r="N685" s="373"/>
      <c r="O685" s="227" t="s">
        <v>5103</v>
      </c>
      <c r="P685" s="228">
        <v>1300</v>
      </c>
      <c r="Q685" s="228">
        <v>2</v>
      </c>
      <c r="R685" s="228"/>
      <c r="S685" s="228"/>
      <c r="T685" s="373"/>
      <c r="U685" s="373"/>
      <c r="V685" s="314"/>
      <c r="W685" s="227">
        <v>2009</v>
      </c>
      <c r="X685" s="366"/>
      <c r="Y685" s="366"/>
      <c r="Z685" s="366"/>
      <c r="AA685" s="366"/>
      <c r="AB685" s="366"/>
      <c r="AC685" s="228">
        <v>427</v>
      </c>
      <c r="AD685" s="227"/>
      <c r="AE685" s="227"/>
      <c r="AF685" s="373"/>
      <c r="AG685" s="373"/>
      <c r="AH685" s="373"/>
      <c r="AI685" s="373"/>
      <c r="AJ685" s="373"/>
      <c r="AK685" s="373"/>
      <c r="AL685" s="373"/>
      <c r="AM685" s="373"/>
      <c r="AN685" s="373"/>
      <c r="AO685" s="373"/>
      <c r="AP685" s="373"/>
      <c r="AQ685" s="373"/>
      <c r="AR685" s="373"/>
      <c r="AS685" s="373"/>
      <c r="AT685" s="373"/>
      <c r="AU685" s="373"/>
      <c r="AV685" s="373"/>
      <c r="AW685" s="373"/>
      <c r="AX685" s="373"/>
      <c r="AY685" s="373"/>
    </row>
    <row r="686" spans="1:51" ht="26.1" customHeight="1">
      <c r="A686" s="133"/>
      <c r="B686" s="1329"/>
      <c r="C686" s="227" t="s">
        <v>5009</v>
      </c>
      <c r="D686" s="373" t="s">
        <v>23480</v>
      </c>
      <c r="E686" s="228" t="s">
        <v>5104</v>
      </c>
      <c r="F686" s="227" t="s">
        <v>5009</v>
      </c>
      <c r="G686" s="373" t="s">
        <v>5099</v>
      </c>
      <c r="H686" s="496"/>
      <c r="I686" s="373" t="s">
        <v>5009</v>
      </c>
      <c r="J686" s="373"/>
      <c r="K686" s="228">
        <v>1300</v>
      </c>
      <c r="L686" s="228"/>
      <c r="M686" s="228">
        <v>1300</v>
      </c>
      <c r="N686" s="373"/>
      <c r="O686" s="227" t="s">
        <v>5105</v>
      </c>
      <c r="P686" s="228">
        <v>1300</v>
      </c>
      <c r="Q686" s="228">
        <v>2</v>
      </c>
      <c r="R686" s="228"/>
      <c r="S686" s="228"/>
      <c r="T686" s="373"/>
      <c r="U686" s="373"/>
      <c r="V686" s="314"/>
      <c r="W686" s="227">
        <v>2009</v>
      </c>
      <c r="X686" s="366"/>
      <c r="Y686" s="366"/>
      <c r="Z686" s="366"/>
      <c r="AA686" s="366"/>
      <c r="AB686" s="366"/>
      <c r="AC686" s="228">
        <v>450</v>
      </c>
      <c r="AD686" s="227"/>
      <c r="AE686" s="227"/>
      <c r="AF686" s="373"/>
      <c r="AG686" s="373"/>
      <c r="AH686" s="373"/>
      <c r="AI686" s="373"/>
      <c r="AJ686" s="373"/>
      <c r="AK686" s="373"/>
      <c r="AL686" s="373"/>
      <c r="AM686" s="373"/>
      <c r="AN686" s="373"/>
      <c r="AO686" s="373"/>
      <c r="AP686" s="373"/>
      <c r="AQ686" s="373"/>
      <c r="AR686" s="373"/>
      <c r="AS686" s="373"/>
      <c r="AT686" s="373"/>
      <c r="AU686" s="373"/>
      <c r="AV686" s="373"/>
      <c r="AW686" s="373"/>
      <c r="AX686" s="373"/>
      <c r="AY686" s="373"/>
    </row>
    <row r="687" spans="1:51" ht="26.1" customHeight="1">
      <c r="A687" s="133" t="s">
        <v>319</v>
      </c>
      <c r="B687" s="1329"/>
      <c r="C687" s="227" t="s">
        <v>5009</v>
      </c>
      <c r="D687" s="373" t="s">
        <v>23481</v>
      </c>
      <c r="E687" s="228" t="s">
        <v>5106</v>
      </c>
      <c r="F687" s="227" t="s">
        <v>5009</v>
      </c>
      <c r="G687" s="373" t="s">
        <v>5099</v>
      </c>
      <c r="H687" s="496"/>
      <c r="I687" s="373" t="s">
        <v>5009</v>
      </c>
      <c r="J687" s="373"/>
      <c r="K687" s="228">
        <v>1300</v>
      </c>
      <c r="L687" s="228"/>
      <c r="M687" s="228">
        <v>1300</v>
      </c>
      <c r="N687" s="373"/>
      <c r="O687" s="227" t="s">
        <v>290</v>
      </c>
      <c r="P687" s="228">
        <v>1300</v>
      </c>
      <c r="Q687" s="228">
        <v>2</v>
      </c>
      <c r="R687" s="228"/>
      <c r="S687" s="228"/>
      <c r="T687" s="373"/>
      <c r="U687" s="373"/>
      <c r="V687" s="314"/>
      <c r="W687" s="227">
        <v>2009</v>
      </c>
      <c r="X687" s="366"/>
      <c r="Y687" s="366"/>
      <c r="Z687" s="366"/>
      <c r="AA687" s="366"/>
      <c r="AB687" s="366"/>
      <c r="AC687" s="228">
        <v>300</v>
      </c>
      <c r="AD687" s="227"/>
      <c r="AE687" s="227"/>
      <c r="AF687" s="373"/>
      <c r="AG687" s="373"/>
      <c r="AH687" s="373"/>
      <c r="AI687" s="373"/>
      <c r="AJ687" s="373"/>
      <c r="AK687" s="373"/>
      <c r="AL687" s="373"/>
      <c r="AM687" s="373"/>
      <c r="AN687" s="373"/>
      <c r="AO687" s="373"/>
      <c r="AP687" s="373"/>
      <c r="AQ687" s="373"/>
      <c r="AR687" s="373"/>
      <c r="AS687" s="373"/>
      <c r="AT687" s="373"/>
      <c r="AU687" s="373"/>
      <c r="AV687" s="373"/>
      <c r="AW687" s="373"/>
      <c r="AX687" s="373"/>
      <c r="AY687" s="373"/>
    </row>
    <row r="688" spans="1:51" ht="26.1" customHeight="1">
      <c r="A688" s="133" t="s">
        <v>320</v>
      </c>
      <c r="B688" s="1329"/>
      <c r="C688" s="227" t="s">
        <v>5009</v>
      </c>
      <c r="D688" s="373" t="s">
        <v>23482</v>
      </c>
      <c r="E688" s="228" t="s">
        <v>5107</v>
      </c>
      <c r="F688" s="227" t="s">
        <v>5009</v>
      </c>
      <c r="G688" s="373" t="s">
        <v>5099</v>
      </c>
      <c r="H688" s="496"/>
      <c r="I688" s="373" t="s">
        <v>5009</v>
      </c>
      <c r="J688" s="373"/>
      <c r="K688" s="228">
        <v>1300</v>
      </c>
      <c r="L688" s="228"/>
      <c r="M688" s="228">
        <v>1300</v>
      </c>
      <c r="N688" s="373"/>
      <c r="O688" s="227" t="s">
        <v>5103</v>
      </c>
      <c r="P688" s="228">
        <v>1300</v>
      </c>
      <c r="Q688" s="228">
        <v>2</v>
      </c>
      <c r="R688" s="228"/>
      <c r="S688" s="228"/>
      <c r="T688" s="373"/>
      <c r="U688" s="373"/>
      <c r="V688" s="314"/>
      <c r="W688" s="227">
        <v>2009</v>
      </c>
      <c r="X688" s="366"/>
      <c r="Y688" s="366"/>
      <c r="Z688" s="366"/>
      <c r="AA688" s="366"/>
      <c r="AB688" s="366"/>
      <c r="AC688" s="228">
        <v>442</v>
      </c>
      <c r="AD688" s="227"/>
      <c r="AE688" s="227"/>
      <c r="AF688" s="373"/>
      <c r="AG688" s="373"/>
      <c r="AH688" s="373"/>
      <c r="AI688" s="373"/>
      <c r="AJ688" s="373"/>
      <c r="AK688" s="373"/>
      <c r="AL688" s="373"/>
      <c r="AM688" s="373"/>
      <c r="AN688" s="373"/>
      <c r="AO688" s="373"/>
      <c r="AP688" s="373"/>
      <c r="AQ688" s="373"/>
      <c r="AR688" s="373"/>
      <c r="AS688" s="373"/>
      <c r="AT688" s="373"/>
      <c r="AU688" s="373"/>
      <c r="AV688" s="373"/>
      <c r="AW688" s="373"/>
      <c r="AX688" s="373"/>
      <c r="AY688" s="373"/>
    </row>
    <row r="689" spans="1:51" ht="26.1" customHeight="1">
      <c r="A689" s="133" t="s">
        <v>321</v>
      </c>
      <c r="B689" s="1329"/>
      <c r="C689" s="227" t="s">
        <v>5009</v>
      </c>
      <c r="D689" s="373" t="s">
        <v>23565</v>
      </c>
      <c r="E689" s="228" t="s">
        <v>5108</v>
      </c>
      <c r="F689" s="227" t="s">
        <v>5009</v>
      </c>
      <c r="G689" s="373" t="s">
        <v>5099</v>
      </c>
      <c r="H689" s="496"/>
      <c r="I689" s="373" t="s">
        <v>5009</v>
      </c>
      <c r="J689" s="373"/>
      <c r="K689" s="228">
        <v>1184</v>
      </c>
      <c r="L689" s="228"/>
      <c r="M689" s="228">
        <v>1184</v>
      </c>
      <c r="N689" s="373"/>
      <c r="O689" s="227" t="s">
        <v>469</v>
      </c>
      <c r="P689" s="228">
        <v>1184</v>
      </c>
      <c r="Q689" s="228">
        <v>2</v>
      </c>
      <c r="R689" s="228"/>
      <c r="S689" s="228"/>
      <c r="T689" s="373"/>
      <c r="U689" s="373"/>
      <c r="V689" s="314"/>
      <c r="W689" s="227">
        <v>2009</v>
      </c>
      <c r="X689" s="366"/>
      <c r="Y689" s="366"/>
      <c r="Z689" s="366"/>
      <c r="AA689" s="366"/>
      <c r="AB689" s="366"/>
      <c r="AC689" s="228"/>
      <c r="AD689" s="227"/>
      <c r="AE689" s="227"/>
      <c r="AF689" s="373"/>
      <c r="AG689" s="373"/>
      <c r="AH689" s="373"/>
      <c r="AI689" s="373"/>
      <c r="AJ689" s="373"/>
      <c r="AK689" s="373"/>
      <c r="AL689" s="373"/>
      <c r="AM689" s="373"/>
      <c r="AN689" s="373"/>
      <c r="AO689" s="373"/>
      <c r="AP689" s="373"/>
      <c r="AQ689" s="373"/>
      <c r="AR689" s="373"/>
      <c r="AS689" s="373"/>
      <c r="AT689" s="373"/>
      <c r="AU689" s="373"/>
      <c r="AV689" s="373"/>
      <c r="AW689" s="373"/>
      <c r="AX689" s="373"/>
      <c r="AY689" s="373"/>
    </row>
    <row r="690" spans="1:51" ht="42" customHeight="1">
      <c r="A690" s="133" t="s">
        <v>322</v>
      </c>
      <c r="B690" s="1329"/>
      <c r="C690" s="227" t="s">
        <v>5009</v>
      </c>
      <c r="D690" s="373" t="s">
        <v>23483</v>
      </c>
      <c r="E690" s="228" t="s">
        <v>5109</v>
      </c>
      <c r="F690" s="227" t="s">
        <v>5009</v>
      </c>
      <c r="G690" s="373" t="s">
        <v>5099</v>
      </c>
      <c r="H690" s="496"/>
      <c r="I690" s="373" t="s">
        <v>5009</v>
      </c>
      <c r="J690" s="373"/>
      <c r="K690" s="228">
        <v>13137</v>
      </c>
      <c r="L690" s="228"/>
      <c r="M690" s="228"/>
      <c r="N690" s="373"/>
      <c r="O690" s="227" t="s">
        <v>5110</v>
      </c>
      <c r="P690" s="228">
        <v>3002</v>
      </c>
      <c r="Q690" s="228">
        <v>5</v>
      </c>
      <c r="R690" s="228"/>
      <c r="S690" s="228"/>
      <c r="T690" s="373"/>
      <c r="U690" s="373"/>
      <c r="V690" s="314"/>
      <c r="W690" s="227">
        <v>2012</v>
      </c>
      <c r="X690" s="366"/>
      <c r="Y690" s="366"/>
      <c r="Z690" s="366"/>
      <c r="AA690" s="366"/>
      <c r="AB690" s="366"/>
      <c r="AC690" s="228">
        <v>148</v>
      </c>
      <c r="AD690" s="227"/>
      <c r="AE690" s="227"/>
      <c r="AF690" s="373"/>
      <c r="AG690" s="373"/>
      <c r="AH690" s="373"/>
      <c r="AI690" s="373"/>
      <c r="AJ690" s="373"/>
      <c r="AK690" s="373"/>
      <c r="AL690" s="373"/>
      <c r="AM690" s="373"/>
      <c r="AN690" s="373"/>
      <c r="AO690" s="373"/>
      <c r="AP690" s="373"/>
      <c r="AQ690" s="373"/>
      <c r="AR690" s="373"/>
      <c r="AS690" s="373"/>
      <c r="AT690" s="373"/>
      <c r="AU690" s="373"/>
      <c r="AV690" s="373"/>
      <c r="AW690" s="373"/>
      <c r="AX690" s="373"/>
      <c r="AY690" s="373"/>
    </row>
    <row r="691" spans="1:51" ht="26.1" customHeight="1">
      <c r="A691" s="133"/>
      <c r="B691" s="1329"/>
      <c r="C691" s="227" t="s">
        <v>5020</v>
      </c>
      <c r="D691" s="373" t="s">
        <v>5111</v>
      </c>
      <c r="E691" s="228" t="s">
        <v>16935</v>
      </c>
      <c r="F691" s="227" t="s">
        <v>5020</v>
      </c>
      <c r="G691" s="373" t="s">
        <v>5112</v>
      </c>
      <c r="H691" s="496" t="s">
        <v>914</v>
      </c>
      <c r="I691" s="373" t="s">
        <v>5020</v>
      </c>
      <c r="J691" s="373" t="s">
        <v>5073</v>
      </c>
      <c r="K691" s="228">
        <v>4000</v>
      </c>
      <c r="L691" s="228">
        <v>60</v>
      </c>
      <c r="M691" s="228">
        <v>60</v>
      </c>
      <c r="N691" s="373" t="s">
        <v>176</v>
      </c>
      <c r="O691" s="227" t="s">
        <v>5113</v>
      </c>
      <c r="P691" s="228">
        <v>3939</v>
      </c>
      <c r="Q691" s="228">
        <v>5</v>
      </c>
      <c r="R691" s="228">
        <v>100</v>
      </c>
      <c r="S691" s="228">
        <v>100</v>
      </c>
      <c r="T691" s="373" t="s">
        <v>178</v>
      </c>
      <c r="U691" s="373" t="s">
        <v>466</v>
      </c>
      <c r="V691" s="314"/>
      <c r="W691" s="227">
        <v>1997</v>
      </c>
      <c r="X691" s="366">
        <v>50</v>
      </c>
      <c r="Y691" s="366"/>
      <c r="Z691" s="366"/>
      <c r="AA691" s="366" t="s">
        <v>914</v>
      </c>
      <c r="AB691" s="366"/>
      <c r="AC691" s="228">
        <v>50</v>
      </c>
      <c r="AD691" s="227"/>
      <c r="AE691" s="227"/>
      <c r="AF691" s="373"/>
      <c r="AG691" s="373"/>
      <c r="AH691" s="373">
        <v>12</v>
      </c>
      <c r="AI691" s="373" t="s">
        <v>4571</v>
      </c>
      <c r="AJ691" s="373"/>
      <c r="AK691" s="373" t="s">
        <v>1689</v>
      </c>
      <c r="AL691" s="373"/>
      <c r="AM691" s="373"/>
      <c r="AN691" s="373"/>
      <c r="AO691" s="373"/>
      <c r="AP691" s="373"/>
      <c r="AQ691" s="373"/>
      <c r="AR691" s="373"/>
      <c r="AS691" s="373"/>
      <c r="AT691" s="373"/>
      <c r="AU691" s="373"/>
      <c r="AV691" s="373"/>
      <c r="AW691" s="373"/>
      <c r="AX691" s="373"/>
      <c r="AY691" s="373"/>
    </row>
    <row r="692" spans="1:51" ht="26.1" customHeight="1">
      <c r="A692" s="133" t="s">
        <v>323</v>
      </c>
      <c r="B692" s="1329"/>
      <c r="C692" s="227" t="s">
        <v>5020</v>
      </c>
      <c r="D692" s="373" t="s">
        <v>23566</v>
      </c>
      <c r="E692" s="228" t="s">
        <v>5114</v>
      </c>
      <c r="F692" s="227" t="s">
        <v>5020</v>
      </c>
      <c r="G692" s="373" t="s">
        <v>23524</v>
      </c>
      <c r="H692" s="496"/>
      <c r="I692" s="373" t="s">
        <v>5020</v>
      </c>
      <c r="J692" s="373"/>
      <c r="K692" s="228">
        <v>45759</v>
      </c>
      <c r="L692" s="228">
        <v>84</v>
      </c>
      <c r="M692" s="228">
        <v>84</v>
      </c>
      <c r="N692" s="373"/>
      <c r="O692" s="227" t="s">
        <v>1957</v>
      </c>
      <c r="P692" s="228">
        <v>2550</v>
      </c>
      <c r="Q692" s="228">
        <v>3</v>
      </c>
      <c r="R692" s="228"/>
      <c r="S692" s="228"/>
      <c r="T692" s="373"/>
      <c r="U692" s="373"/>
      <c r="V692" s="314"/>
      <c r="W692" s="227">
        <v>2005</v>
      </c>
      <c r="X692" s="366"/>
      <c r="Y692" s="366"/>
      <c r="Z692" s="366"/>
      <c r="AA692" s="366"/>
      <c r="AB692" s="366"/>
      <c r="AC692" s="228">
        <v>3038</v>
      </c>
      <c r="AD692" s="227"/>
      <c r="AE692" s="227"/>
      <c r="AF692" s="373"/>
      <c r="AG692" s="373"/>
      <c r="AH692" s="373"/>
      <c r="AI692" s="373"/>
      <c r="AJ692" s="373"/>
      <c r="AK692" s="373"/>
      <c r="AL692" s="373"/>
      <c r="AM692" s="373"/>
      <c r="AN692" s="373"/>
      <c r="AO692" s="373"/>
      <c r="AP692" s="373"/>
      <c r="AQ692" s="373"/>
      <c r="AR692" s="373"/>
      <c r="AS692" s="373"/>
      <c r="AT692" s="373"/>
      <c r="AU692" s="373"/>
      <c r="AV692" s="373"/>
      <c r="AW692" s="373"/>
      <c r="AX692" s="373"/>
      <c r="AY692" s="373"/>
    </row>
    <row r="693" spans="1:51" ht="26.1" customHeight="1">
      <c r="A693" s="133" t="s">
        <v>117</v>
      </c>
      <c r="B693" s="1329"/>
      <c r="C693" s="227" t="s">
        <v>5020</v>
      </c>
      <c r="D693" s="373" t="s">
        <v>23567</v>
      </c>
      <c r="E693" s="228" t="s">
        <v>5115</v>
      </c>
      <c r="F693" s="227" t="s">
        <v>5020</v>
      </c>
      <c r="G693" s="373" t="s">
        <v>23524</v>
      </c>
      <c r="H693" s="496"/>
      <c r="I693" s="373" t="s">
        <v>5020</v>
      </c>
      <c r="J693" s="373"/>
      <c r="K693" s="228">
        <v>6573</v>
      </c>
      <c r="L693" s="228"/>
      <c r="M693" s="228"/>
      <c r="N693" s="373"/>
      <c r="O693" s="227" t="s">
        <v>1957</v>
      </c>
      <c r="P693" s="228">
        <v>1330</v>
      </c>
      <c r="Q693" s="228">
        <v>2</v>
      </c>
      <c r="R693" s="228"/>
      <c r="S693" s="228"/>
      <c r="T693" s="373"/>
      <c r="U693" s="373"/>
      <c r="V693" s="314"/>
      <c r="W693" s="227">
        <v>2006</v>
      </c>
      <c r="X693" s="366"/>
      <c r="Y693" s="366"/>
      <c r="Z693" s="366"/>
      <c r="AA693" s="366"/>
      <c r="AB693" s="366"/>
      <c r="AC693" s="228">
        <v>1400</v>
      </c>
      <c r="AD693" s="227"/>
      <c r="AE693" s="227"/>
      <c r="AF693" s="373"/>
      <c r="AG693" s="373"/>
      <c r="AH693" s="373"/>
      <c r="AI693" s="373"/>
      <c r="AJ693" s="373"/>
      <c r="AK693" s="373"/>
      <c r="AL693" s="373"/>
      <c r="AM693" s="373"/>
      <c r="AN693" s="373"/>
      <c r="AO693" s="373"/>
      <c r="AP693" s="373"/>
      <c r="AQ693" s="373"/>
      <c r="AR693" s="373"/>
      <c r="AS693" s="373"/>
      <c r="AT693" s="373"/>
      <c r="AU693" s="373"/>
      <c r="AV693" s="373"/>
      <c r="AW693" s="373"/>
      <c r="AX693" s="373"/>
      <c r="AY693" s="373"/>
    </row>
    <row r="694" spans="1:51" ht="26.1" customHeight="1">
      <c r="A694" s="133"/>
      <c r="B694" s="1329"/>
      <c r="C694" s="227" t="s">
        <v>5020</v>
      </c>
      <c r="D694" s="389" t="s">
        <v>23568</v>
      </c>
      <c r="E694" s="228" t="s">
        <v>5116</v>
      </c>
      <c r="F694" s="227" t="s">
        <v>5020</v>
      </c>
      <c r="G694" s="373" t="s">
        <v>23524</v>
      </c>
      <c r="H694" s="497"/>
      <c r="I694" s="240" t="s">
        <v>5020</v>
      </c>
      <c r="J694" s="240"/>
      <c r="K694" s="228">
        <v>2583</v>
      </c>
      <c r="L694" s="228">
        <v>156</v>
      </c>
      <c r="M694" s="228">
        <v>156</v>
      </c>
      <c r="N694" s="240"/>
      <c r="O694" s="227" t="s">
        <v>469</v>
      </c>
      <c r="P694" s="228">
        <v>2223</v>
      </c>
      <c r="Q694" s="228">
        <v>3</v>
      </c>
      <c r="R694" s="228"/>
      <c r="S694" s="228"/>
      <c r="T694" s="240"/>
      <c r="U694" s="240"/>
      <c r="V694" s="314"/>
      <c r="W694" s="227">
        <v>2005</v>
      </c>
      <c r="X694" s="366"/>
      <c r="Y694" s="366"/>
      <c r="Z694" s="366"/>
      <c r="AA694" s="366"/>
      <c r="AB694" s="366"/>
      <c r="AC694" s="228">
        <v>33</v>
      </c>
      <c r="AD694" s="240"/>
      <c r="AE694" s="240"/>
      <c r="AF694" s="240"/>
      <c r="AG694" s="240"/>
      <c r="AH694" s="240"/>
      <c r="AI694" s="240"/>
      <c r="AJ694" s="240"/>
      <c r="AK694" s="240"/>
      <c r="AL694" s="389"/>
      <c r="AM694" s="389"/>
      <c r="AN694" s="389"/>
      <c r="AO694" s="389"/>
      <c r="AP694" s="389"/>
      <c r="AQ694" s="389"/>
      <c r="AR694" s="389"/>
      <c r="AS694" s="389"/>
      <c r="AT694" s="389"/>
      <c r="AU694" s="389"/>
      <c r="AV694" s="389"/>
      <c r="AW694" s="389"/>
      <c r="AX694" s="389"/>
      <c r="AY694" s="373"/>
    </row>
    <row r="695" spans="1:51" ht="26.1" customHeight="1">
      <c r="A695" s="133" t="s">
        <v>140</v>
      </c>
      <c r="B695" s="1329"/>
      <c r="C695" s="227" t="s">
        <v>5020</v>
      </c>
      <c r="D695" s="389" t="s">
        <v>23569</v>
      </c>
      <c r="E695" s="228" t="s">
        <v>16936</v>
      </c>
      <c r="F695" s="227" t="s">
        <v>5020</v>
      </c>
      <c r="G695" s="373" t="s">
        <v>23524</v>
      </c>
      <c r="H695" s="497"/>
      <c r="I695" s="240" t="s">
        <v>5020</v>
      </c>
      <c r="J695" s="240"/>
      <c r="K695" s="228">
        <v>1412</v>
      </c>
      <c r="L695" s="228">
        <v>37</v>
      </c>
      <c r="M695" s="228">
        <v>33</v>
      </c>
      <c r="N695" s="240"/>
      <c r="O695" s="227" t="s">
        <v>290</v>
      </c>
      <c r="P695" s="228">
        <v>1375</v>
      </c>
      <c r="Q695" s="228">
        <v>2</v>
      </c>
      <c r="R695" s="228"/>
      <c r="S695" s="228"/>
      <c r="T695" s="240"/>
      <c r="U695" s="240"/>
      <c r="V695" s="314"/>
      <c r="W695" s="227">
        <v>2014</v>
      </c>
      <c r="X695" s="366"/>
      <c r="Y695" s="366"/>
      <c r="Z695" s="366"/>
      <c r="AA695" s="366"/>
      <c r="AB695" s="366"/>
      <c r="AC695" s="228">
        <v>500</v>
      </c>
      <c r="AD695" s="240"/>
      <c r="AE695" s="240"/>
      <c r="AF695" s="240"/>
      <c r="AG695" s="240"/>
      <c r="AH695" s="240"/>
      <c r="AI695" s="240"/>
      <c r="AJ695" s="240"/>
      <c r="AK695" s="240"/>
      <c r="AL695" s="389"/>
      <c r="AM695" s="389"/>
      <c r="AN695" s="389"/>
      <c r="AO695" s="389"/>
      <c r="AP695" s="389"/>
      <c r="AQ695" s="389"/>
      <c r="AR695" s="389"/>
      <c r="AS695" s="389"/>
      <c r="AT695" s="389"/>
      <c r="AU695" s="389"/>
      <c r="AV695" s="389"/>
      <c r="AW695" s="389"/>
      <c r="AX695" s="389"/>
      <c r="AY695" s="373"/>
    </row>
    <row r="696" spans="1:51" ht="26.1" customHeight="1">
      <c r="A696" s="133"/>
      <c r="B696" s="1329"/>
      <c r="C696" s="227" t="s">
        <v>13088</v>
      </c>
      <c r="D696" s="389" t="s">
        <v>23484</v>
      </c>
      <c r="E696" s="228" t="s">
        <v>16937</v>
      </c>
      <c r="F696" s="227" t="s">
        <v>13088</v>
      </c>
      <c r="G696" s="373" t="s">
        <v>23524</v>
      </c>
      <c r="H696" s="497"/>
      <c r="I696" s="240" t="s">
        <v>13088</v>
      </c>
      <c r="J696" s="240"/>
      <c r="K696" s="228">
        <v>31876</v>
      </c>
      <c r="L696" s="228">
        <v>6476</v>
      </c>
      <c r="M696" s="228">
        <v>6476</v>
      </c>
      <c r="N696" s="240"/>
      <c r="O696" s="227" t="s">
        <v>1979</v>
      </c>
      <c r="P696" s="228">
        <v>6306</v>
      </c>
      <c r="Q696" s="228">
        <v>4</v>
      </c>
      <c r="R696" s="228"/>
      <c r="S696" s="228"/>
      <c r="T696" s="240"/>
      <c r="U696" s="240"/>
      <c r="V696" s="314"/>
      <c r="W696" s="227">
        <v>2023</v>
      </c>
      <c r="X696" s="366"/>
      <c r="Y696" s="366"/>
      <c r="Z696" s="366"/>
      <c r="AA696" s="366"/>
      <c r="AB696" s="366"/>
      <c r="AC696" s="228">
        <v>4000</v>
      </c>
      <c r="AD696" s="240"/>
      <c r="AE696" s="240"/>
      <c r="AF696" s="240"/>
      <c r="AG696" s="240"/>
      <c r="AH696" s="240"/>
      <c r="AI696" s="240"/>
      <c r="AJ696" s="240"/>
      <c r="AK696" s="240"/>
      <c r="AL696" s="389"/>
      <c r="AM696" s="389"/>
      <c r="AN696" s="389"/>
      <c r="AO696" s="389"/>
      <c r="AP696" s="389"/>
      <c r="AQ696" s="389"/>
      <c r="AR696" s="389"/>
      <c r="AS696" s="389"/>
      <c r="AT696" s="389"/>
      <c r="AU696" s="389"/>
      <c r="AV696" s="389"/>
      <c r="AW696" s="389"/>
      <c r="AX696" s="389"/>
      <c r="AY696" s="373"/>
    </row>
    <row r="697" spans="1:51" ht="26.1" customHeight="1">
      <c r="A697" s="133" t="s">
        <v>142</v>
      </c>
      <c r="B697" s="1329"/>
      <c r="C697" s="227" t="s">
        <v>5032</v>
      </c>
      <c r="D697" s="389" t="s">
        <v>5118</v>
      </c>
      <c r="E697" s="228" t="s">
        <v>5117</v>
      </c>
      <c r="F697" s="227" t="s">
        <v>5032</v>
      </c>
      <c r="G697" s="389" t="s">
        <v>272</v>
      </c>
      <c r="H697" s="497"/>
      <c r="I697" s="240" t="s">
        <v>5032</v>
      </c>
      <c r="J697" s="240" t="s">
        <v>5027</v>
      </c>
      <c r="K697" s="228">
        <v>5683</v>
      </c>
      <c r="L697" s="228">
        <v>232</v>
      </c>
      <c r="M697" s="228">
        <v>232</v>
      </c>
      <c r="N697" s="240" t="s">
        <v>176</v>
      </c>
      <c r="O697" s="227" t="s">
        <v>4575</v>
      </c>
      <c r="P697" s="228">
        <v>5653</v>
      </c>
      <c r="Q697" s="228">
        <v>8</v>
      </c>
      <c r="R697" s="228">
        <v>132</v>
      </c>
      <c r="S697" s="228">
        <v>132</v>
      </c>
      <c r="T697" s="240" t="s">
        <v>178</v>
      </c>
      <c r="U697" s="240" t="s">
        <v>466</v>
      </c>
      <c r="V697" s="314"/>
      <c r="W697" s="227">
        <v>2006</v>
      </c>
      <c r="X697" s="366" t="s">
        <v>4597</v>
      </c>
      <c r="Y697" s="366"/>
      <c r="Z697" s="366"/>
      <c r="AA697" s="366"/>
      <c r="AB697" s="366"/>
      <c r="AC697" s="228"/>
      <c r="AD697" s="240"/>
      <c r="AE697" s="240"/>
      <c r="AF697" s="240"/>
      <c r="AG697" s="240"/>
      <c r="AH697" s="240" t="s">
        <v>3227</v>
      </c>
      <c r="AI697" s="240" t="s">
        <v>5119</v>
      </c>
      <c r="AJ697" s="240" t="s">
        <v>5120</v>
      </c>
      <c r="AK697" s="240"/>
      <c r="AL697" s="389"/>
      <c r="AM697" s="389"/>
      <c r="AN697" s="389"/>
      <c r="AO697" s="389"/>
      <c r="AP697" s="389"/>
      <c r="AQ697" s="389"/>
      <c r="AR697" s="389"/>
      <c r="AS697" s="389"/>
      <c r="AT697" s="389"/>
      <c r="AU697" s="389"/>
      <c r="AV697" s="389"/>
      <c r="AW697" s="389"/>
      <c r="AX697" s="389"/>
      <c r="AY697" s="373"/>
    </row>
    <row r="698" spans="1:51" ht="26.1" customHeight="1">
      <c r="A698" s="133" t="s">
        <v>143</v>
      </c>
      <c r="B698" s="1329"/>
      <c r="C698" s="227" t="s">
        <v>5033</v>
      </c>
      <c r="D698" s="548" t="s">
        <v>23570</v>
      </c>
      <c r="E698" s="470" t="s">
        <v>5121</v>
      </c>
      <c r="F698" s="363" t="s">
        <v>5033</v>
      </c>
      <c r="G698" s="549" t="s">
        <v>23528</v>
      </c>
      <c r="H698" s="497"/>
      <c r="I698" s="240" t="s">
        <v>9975</v>
      </c>
      <c r="J698" s="240"/>
      <c r="K698" s="228">
        <v>8364</v>
      </c>
      <c r="L698" s="228">
        <v>85</v>
      </c>
      <c r="M698" s="228">
        <v>85</v>
      </c>
      <c r="N698" s="240"/>
      <c r="O698" s="227" t="s">
        <v>177</v>
      </c>
      <c r="P698" s="228">
        <v>3286</v>
      </c>
      <c r="Q698" s="228">
        <v>5</v>
      </c>
      <c r="R698" s="228"/>
      <c r="S698" s="228">
        <v>300</v>
      </c>
      <c r="T698" s="240"/>
      <c r="U698" s="240"/>
      <c r="V698" s="314"/>
      <c r="W698" s="227">
        <v>1999</v>
      </c>
      <c r="X698" s="366"/>
      <c r="Y698" s="366"/>
      <c r="Z698" s="366"/>
      <c r="AA698" s="366"/>
      <c r="AB698" s="366"/>
      <c r="AC698" s="228">
        <v>170</v>
      </c>
      <c r="AD698" s="240"/>
      <c r="AE698" s="240"/>
      <c r="AF698" s="240"/>
      <c r="AG698" s="240"/>
      <c r="AH698" s="240"/>
      <c r="AI698" s="240"/>
      <c r="AJ698" s="240"/>
      <c r="AK698" s="240"/>
      <c r="AL698" s="389"/>
      <c r="AM698" s="389"/>
      <c r="AN698" s="389"/>
      <c r="AO698" s="389"/>
      <c r="AP698" s="389"/>
      <c r="AQ698" s="389"/>
      <c r="AR698" s="389"/>
      <c r="AS698" s="389"/>
      <c r="AT698" s="389"/>
      <c r="AU698" s="389"/>
      <c r="AV698" s="389"/>
      <c r="AW698" s="389"/>
      <c r="AX698" s="389"/>
      <c r="AY698" s="373"/>
    </row>
    <row r="699" spans="1:51" ht="26.1" customHeight="1">
      <c r="A699" s="133"/>
      <c r="B699" s="1329"/>
      <c r="C699" s="227" t="s">
        <v>5033</v>
      </c>
      <c r="D699" s="548" t="s">
        <v>23570</v>
      </c>
      <c r="E699" s="470" t="s">
        <v>9090</v>
      </c>
      <c r="F699" s="363" t="s">
        <v>5033</v>
      </c>
      <c r="G699" s="549" t="s">
        <v>23528</v>
      </c>
      <c r="H699" s="496"/>
      <c r="I699" s="240" t="s">
        <v>9975</v>
      </c>
      <c r="J699" s="373"/>
      <c r="K699" s="228"/>
      <c r="L699" s="228">
        <v>54</v>
      </c>
      <c r="M699" s="228">
        <v>54</v>
      </c>
      <c r="N699" s="373"/>
      <c r="O699" s="227" t="s">
        <v>987</v>
      </c>
      <c r="P699" s="228">
        <v>4917</v>
      </c>
      <c r="Q699" s="228">
        <v>8</v>
      </c>
      <c r="R699" s="228">
        <v>500</v>
      </c>
      <c r="S699" s="228">
        <v>500</v>
      </c>
      <c r="T699" s="373"/>
      <c r="U699" s="373"/>
      <c r="V699" s="314"/>
      <c r="W699" s="227">
        <v>2007</v>
      </c>
      <c r="X699" s="366"/>
      <c r="Y699" s="366"/>
      <c r="Z699" s="366"/>
      <c r="AA699" s="366"/>
      <c r="AB699" s="366"/>
      <c r="AC699" s="228"/>
      <c r="AD699" s="227"/>
      <c r="AE699" s="227"/>
      <c r="AF699" s="373"/>
      <c r="AG699" s="373"/>
      <c r="AH699" s="373"/>
      <c r="AI699" s="373"/>
      <c r="AJ699" s="373"/>
      <c r="AK699" s="373"/>
      <c r="AL699" s="373"/>
      <c r="AM699" s="373"/>
      <c r="AN699" s="373"/>
      <c r="AO699" s="373"/>
      <c r="AP699" s="373"/>
      <c r="AQ699" s="373"/>
      <c r="AR699" s="373"/>
      <c r="AS699" s="373"/>
      <c r="AT699" s="373"/>
      <c r="AU699" s="373"/>
      <c r="AV699" s="373"/>
      <c r="AW699" s="373"/>
      <c r="AX699" s="373"/>
      <c r="AY699" s="373" t="s">
        <v>3023</v>
      </c>
    </row>
    <row r="700" spans="1:51" ht="26.1" customHeight="1">
      <c r="A700" s="133"/>
      <c r="B700" s="1329"/>
      <c r="C700" s="227" t="s">
        <v>5033</v>
      </c>
      <c r="D700" s="548" t="s">
        <v>23570</v>
      </c>
      <c r="E700" s="470" t="s">
        <v>9091</v>
      </c>
      <c r="F700" s="363" t="s">
        <v>5033</v>
      </c>
      <c r="G700" s="549" t="s">
        <v>23528</v>
      </c>
      <c r="H700" s="496"/>
      <c r="I700" s="373" t="s">
        <v>9975</v>
      </c>
      <c r="J700" s="373"/>
      <c r="K700" s="228"/>
      <c r="L700" s="228"/>
      <c r="M700" s="228"/>
      <c r="N700" s="373"/>
      <c r="O700" s="227" t="s">
        <v>987</v>
      </c>
      <c r="P700" s="228">
        <v>3695</v>
      </c>
      <c r="Q700" s="228">
        <v>6</v>
      </c>
      <c r="R700" s="228">
        <v>200</v>
      </c>
      <c r="S700" s="228">
        <v>200</v>
      </c>
      <c r="T700" s="373"/>
      <c r="U700" s="373"/>
      <c r="V700" s="314"/>
      <c r="W700" s="227">
        <v>2016</v>
      </c>
      <c r="X700" s="366"/>
      <c r="Y700" s="366"/>
      <c r="Z700" s="366"/>
      <c r="AA700" s="366"/>
      <c r="AB700" s="366"/>
      <c r="AC700" s="228">
        <v>1200</v>
      </c>
      <c r="AD700" s="227"/>
      <c r="AE700" s="227"/>
      <c r="AF700" s="373"/>
      <c r="AG700" s="373"/>
      <c r="AH700" s="373"/>
      <c r="AI700" s="373"/>
      <c r="AJ700" s="373"/>
      <c r="AK700" s="373"/>
      <c r="AL700" s="373"/>
      <c r="AM700" s="373"/>
      <c r="AN700" s="373"/>
      <c r="AO700" s="373"/>
      <c r="AP700" s="373"/>
      <c r="AQ700" s="373"/>
      <c r="AR700" s="373"/>
      <c r="AS700" s="373"/>
      <c r="AT700" s="373"/>
      <c r="AU700" s="373"/>
      <c r="AV700" s="373"/>
      <c r="AW700" s="373"/>
      <c r="AX700" s="373"/>
      <c r="AY700" s="373" t="s">
        <v>3023</v>
      </c>
    </row>
    <row r="701" spans="1:51" ht="26.1" customHeight="1">
      <c r="A701" s="133"/>
      <c r="B701" s="1329"/>
      <c r="C701" s="227" t="s">
        <v>5033</v>
      </c>
      <c r="D701" s="548" t="s">
        <v>23570</v>
      </c>
      <c r="E701" s="470" t="s">
        <v>9092</v>
      </c>
      <c r="F701" s="363" t="s">
        <v>5033</v>
      </c>
      <c r="G701" s="549" t="s">
        <v>23528</v>
      </c>
      <c r="H701" s="496"/>
      <c r="I701" s="373" t="s">
        <v>9975</v>
      </c>
      <c r="J701" s="373"/>
      <c r="K701" s="228"/>
      <c r="L701" s="228">
        <v>2998</v>
      </c>
      <c r="M701" s="228">
        <v>2998</v>
      </c>
      <c r="N701" s="373"/>
      <c r="O701" s="227" t="s">
        <v>177</v>
      </c>
      <c r="P701" s="228">
        <v>2998</v>
      </c>
      <c r="Q701" s="228">
        <v>4</v>
      </c>
      <c r="R701" s="228">
        <v>220</v>
      </c>
      <c r="S701" s="228">
        <v>220</v>
      </c>
      <c r="T701" s="373"/>
      <c r="U701" s="373"/>
      <c r="V701" s="314"/>
      <c r="W701" s="227">
        <v>2007</v>
      </c>
      <c r="X701" s="366"/>
      <c r="Y701" s="366"/>
      <c r="Z701" s="366"/>
      <c r="AA701" s="366"/>
      <c r="AB701" s="366"/>
      <c r="AC701" s="228">
        <v>2500</v>
      </c>
      <c r="AD701" s="227"/>
      <c r="AE701" s="227"/>
      <c r="AF701" s="373"/>
      <c r="AG701" s="373"/>
      <c r="AH701" s="373"/>
      <c r="AI701" s="373"/>
      <c r="AJ701" s="373"/>
      <c r="AK701" s="373"/>
      <c r="AL701" s="373"/>
      <c r="AM701" s="373"/>
      <c r="AN701" s="373"/>
      <c r="AO701" s="373"/>
      <c r="AP701" s="373"/>
      <c r="AQ701" s="373"/>
      <c r="AR701" s="373"/>
      <c r="AS701" s="373"/>
      <c r="AT701" s="373"/>
      <c r="AU701" s="373"/>
      <c r="AV701" s="373"/>
      <c r="AW701" s="373"/>
      <c r="AX701" s="373"/>
      <c r="AY701" s="373" t="s">
        <v>3023</v>
      </c>
    </row>
    <row r="702" spans="1:51" ht="26.45" customHeight="1">
      <c r="A702" s="133"/>
      <c r="B702" s="1329"/>
      <c r="C702" s="227" t="s">
        <v>5033</v>
      </c>
      <c r="D702" s="548" t="s">
        <v>23570</v>
      </c>
      <c r="E702" s="470" t="s">
        <v>5122</v>
      </c>
      <c r="F702" s="363" t="s">
        <v>5033</v>
      </c>
      <c r="G702" s="549" t="s">
        <v>23528</v>
      </c>
      <c r="H702" s="496" t="s">
        <v>5125</v>
      </c>
      <c r="I702" s="373" t="s">
        <v>9975</v>
      </c>
      <c r="J702" s="373" t="s">
        <v>5126</v>
      </c>
      <c r="K702" s="228"/>
      <c r="L702" s="228">
        <v>2716</v>
      </c>
      <c r="M702" s="228">
        <v>2716</v>
      </c>
      <c r="N702" s="373" t="s">
        <v>176</v>
      </c>
      <c r="O702" s="227" t="s">
        <v>177</v>
      </c>
      <c r="P702" s="228">
        <v>2716</v>
      </c>
      <c r="Q702" s="228">
        <v>4</v>
      </c>
      <c r="R702" s="228"/>
      <c r="S702" s="228">
        <v>250</v>
      </c>
      <c r="T702" s="373" t="s">
        <v>178</v>
      </c>
      <c r="U702" s="373"/>
      <c r="V702" s="314"/>
      <c r="W702" s="227">
        <v>2015</v>
      </c>
      <c r="X702" s="366">
        <v>240</v>
      </c>
      <c r="Y702" s="366"/>
      <c r="Z702" s="366"/>
      <c r="AA702" s="366"/>
      <c r="AB702" s="366"/>
      <c r="AC702" s="228">
        <v>3000</v>
      </c>
      <c r="AD702" s="227"/>
      <c r="AE702" s="227"/>
      <c r="AF702" s="373"/>
      <c r="AG702" s="373"/>
      <c r="AH702" s="373">
        <v>4</v>
      </c>
      <c r="AI702" s="373" t="s">
        <v>5045</v>
      </c>
      <c r="AJ702" s="373">
        <v>328</v>
      </c>
      <c r="AK702" s="373"/>
      <c r="AL702" s="373"/>
      <c r="AM702" s="373"/>
      <c r="AN702" s="373"/>
      <c r="AO702" s="373"/>
      <c r="AP702" s="373"/>
      <c r="AQ702" s="373"/>
      <c r="AR702" s="373"/>
      <c r="AS702" s="373"/>
      <c r="AT702" s="373"/>
      <c r="AU702" s="373"/>
      <c r="AV702" s="373"/>
      <c r="AW702" s="373"/>
      <c r="AX702" s="373"/>
      <c r="AY702" s="373" t="s">
        <v>9093</v>
      </c>
    </row>
    <row r="703" spans="1:51" ht="26.45" customHeight="1">
      <c r="A703" s="133"/>
      <c r="B703" s="1329"/>
      <c r="C703" s="227" t="s">
        <v>5036</v>
      </c>
      <c r="D703" s="389" t="s">
        <v>23571</v>
      </c>
      <c r="E703" s="228" t="s">
        <v>5124</v>
      </c>
      <c r="F703" s="227" t="s">
        <v>5036</v>
      </c>
      <c r="G703" s="389" t="s">
        <v>23572</v>
      </c>
      <c r="H703" s="497"/>
      <c r="I703" s="373" t="s">
        <v>12911</v>
      </c>
      <c r="J703" s="240"/>
      <c r="K703" s="228">
        <v>3954</v>
      </c>
      <c r="L703" s="228">
        <v>44.1</v>
      </c>
      <c r="M703" s="228">
        <v>44.1</v>
      </c>
      <c r="N703" s="240"/>
      <c r="O703" s="227" t="s">
        <v>290</v>
      </c>
      <c r="P703" s="228">
        <v>3912</v>
      </c>
      <c r="Q703" s="228">
        <v>6</v>
      </c>
      <c r="R703" s="228">
        <v>240</v>
      </c>
      <c r="S703" s="228">
        <v>240</v>
      </c>
      <c r="T703" s="240"/>
      <c r="U703" s="240"/>
      <c r="V703" s="314"/>
      <c r="W703" s="227">
        <v>2001</v>
      </c>
      <c r="X703" s="366"/>
      <c r="Y703" s="366"/>
      <c r="Z703" s="366"/>
      <c r="AA703" s="366"/>
      <c r="AB703" s="366"/>
      <c r="AC703" s="228">
        <v>240</v>
      </c>
      <c r="AD703" s="240"/>
      <c r="AE703" s="240"/>
      <c r="AF703" s="240"/>
      <c r="AG703" s="240"/>
      <c r="AH703" s="240"/>
      <c r="AI703" s="240"/>
      <c r="AJ703" s="240"/>
      <c r="AK703" s="240"/>
      <c r="AL703" s="389"/>
      <c r="AM703" s="389"/>
      <c r="AN703" s="389"/>
      <c r="AO703" s="389"/>
      <c r="AP703" s="389"/>
      <c r="AQ703" s="389"/>
      <c r="AR703" s="389"/>
      <c r="AS703" s="389"/>
      <c r="AT703" s="389"/>
      <c r="AU703" s="389"/>
      <c r="AV703" s="389"/>
      <c r="AW703" s="389"/>
      <c r="AX703" s="389"/>
      <c r="AY703" s="373"/>
    </row>
    <row r="704" spans="1:51" ht="26.45" customHeight="1">
      <c r="A704" s="133"/>
      <c r="B704" s="1329"/>
      <c r="C704" s="227" t="s">
        <v>5036</v>
      </c>
      <c r="D704" s="389" t="s">
        <v>23573</v>
      </c>
      <c r="E704" s="228" t="s">
        <v>11402</v>
      </c>
      <c r="F704" s="227" t="s">
        <v>5036</v>
      </c>
      <c r="G704" s="389" t="s">
        <v>23572</v>
      </c>
      <c r="H704" s="497"/>
      <c r="I704" s="373" t="s">
        <v>12911</v>
      </c>
      <c r="J704" s="240"/>
      <c r="K704" s="228">
        <v>10595</v>
      </c>
      <c r="L704" s="389" t="s">
        <v>9094</v>
      </c>
      <c r="M704" s="389" t="s">
        <v>9094</v>
      </c>
      <c r="N704" s="240"/>
      <c r="O704" s="227" t="s">
        <v>9095</v>
      </c>
      <c r="P704" s="228">
        <v>2074.8000000000002</v>
      </c>
      <c r="Q704" s="228">
        <v>3</v>
      </c>
      <c r="R704" s="228"/>
      <c r="S704" s="228"/>
      <c r="T704" s="240"/>
      <c r="U704" s="240"/>
      <c r="V704" s="314"/>
      <c r="W704" s="227">
        <v>2017</v>
      </c>
      <c r="X704" s="366"/>
      <c r="Y704" s="366"/>
      <c r="Z704" s="366"/>
      <c r="AA704" s="366"/>
      <c r="AB704" s="366"/>
      <c r="AC704" s="228">
        <v>1848</v>
      </c>
      <c r="AD704" s="240"/>
      <c r="AE704" s="240"/>
      <c r="AF704" s="240"/>
      <c r="AG704" s="240"/>
      <c r="AH704" s="240"/>
      <c r="AI704" s="240"/>
      <c r="AJ704" s="240"/>
      <c r="AK704" s="240"/>
      <c r="AL704" s="389"/>
      <c r="AM704" s="389"/>
      <c r="AN704" s="389"/>
      <c r="AO704" s="389"/>
      <c r="AP704" s="389"/>
      <c r="AQ704" s="389"/>
      <c r="AR704" s="389"/>
      <c r="AS704" s="389"/>
      <c r="AT704" s="389"/>
      <c r="AU704" s="389"/>
      <c r="AV704" s="389"/>
      <c r="AW704" s="389"/>
      <c r="AX704" s="389"/>
      <c r="AY704" s="389"/>
    </row>
    <row r="705" spans="1:51" ht="26.45" customHeight="1">
      <c r="A705" s="133"/>
      <c r="B705" s="1329"/>
      <c r="C705" s="363" t="s">
        <v>5038</v>
      </c>
      <c r="D705" s="548" t="s">
        <v>23574</v>
      </c>
      <c r="E705" s="470" t="s">
        <v>23575</v>
      </c>
      <c r="F705" s="363" t="s">
        <v>5038</v>
      </c>
      <c r="G705" s="548" t="s">
        <v>23576</v>
      </c>
      <c r="H705" s="497"/>
      <c r="I705" s="550" t="s">
        <v>23494</v>
      </c>
      <c r="J705" s="550">
        <v>12</v>
      </c>
      <c r="K705" s="470">
        <v>4800</v>
      </c>
      <c r="L705" s="470">
        <v>65</v>
      </c>
      <c r="M705" s="470">
        <v>65</v>
      </c>
      <c r="N705" s="550"/>
      <c r="O705" s="363" t="s">
        <v>4575</v>
      </c>
      <c r="P705" s="470">
        <v>4548</v>
      </c>
      <c r="Q705" s="470">
        <v>8</v>
      </c>
      <c r="R705" s="470"/>
      <c r="S705" s="470">
        <v>300</v>
      </c>
      <c r="T705" s="550"/>
      <c r="U705" s="550"/>
      <c r="V705" s="505"/>
      <c r="W705" s="363">
        <v>2014</v>
      </c>
      <c r="X705" s="551"/>
      <c r="Y705" s="551"/>
      <c r="Z705" s="551"/>
      <c r="AA705" s="551"/>
      <c r="AB705" s="551"/>
      <c r="AC705" s="470">
        <v>500</v>
      </c>
      <c r="AD705" s="550"/>
      <c r="AE705" s="550"/>
      <c r="AF705" s="550"/>
      <c r="AG705" s="550"/>
      <c r="AH705" s="550"/>
      <c r="AI705" s="550"/>
      <c r="AJ705" s="550"/>
      <c r="AK705" s="550"/>
      <c r="AL705" s="548"/>
      <c r="AM705" s="548"/>
      <c r="AN705" s="548"/>
      <c r="AO705" s="548"/>
      <c r="AP705" s="548"/>
      <c r="AQ705" s="548"/>
      <c r="AR705" s="548"/>
      <c r="AS705" s="548"/>
      <c r="AT705" s="548"/>
      <c r="AU705" s="548"/>
      <c r="AV705" s="548"/>
      <c r="AW705" s="548"/>
      <c r="AX705" s="548"/>
      <c r="AY705" s="471" t="s">
        <v>914</v>
      </c>
    </row>
    <row r="706" spans="1:51" ht="26.45" customHeight="1">
      <c r="A706" s="133" t="s">
        <v>172</v>
      </c>
      <c r="B706" s="906" t="s">
        <v>0</v>
      </c>
      <c r="C706" s="314" t="s">
        <v>55</v>
      </c>
      <c r="D706" s="552"/>
      <c r="E706" s="315">
        <f>COUNTA(E707:E757)</f>
        <v>51</v>
      </c>
      <c r="F706" s="314"/>
      <c r="G706" s="552"/>
      <c r="H706" s="504"/>
      <c r="I706" s="317"/>
      <c r="J706" s="317"/>
      <c r="K706" s="318">
        <f>SUM(K707:K757)</f>
        <v>658536.78</v>
      </c>
      <c r="L706" s="318">
        <f>SUM(L707:L757)</f>
        <v>24352.129999999997</v>
      </c>
      <c r="M706" s="318">
        <f>SUM(M707:M757)</f>
        <v>41809.990000000005</v>
      </c>
      <c r="N706" s="318">
        <f>SUM(N707:N757)</f>
        <v>0</v>
      </c>
      <c r="O706" s="318"/>
      <c r="P706" s="318">
        <f>SUM(P707:P757)</f>
        <v>163964.79499999998</v>
      </c>
      <c r="Q706" s="318">
        <f>SUM(Q707:Q757)</f>
        <v>257</v>
      </c>
      <c r="R706" s="318"/>
      <c r="S706" s="228"/>
      <c r="T706" s="240"/>
      <c r="U706" s="240"/>
      <c r="V706" s="314"/>
      <c r="W706" s="314"/>
      <c r="X706" s="378"/>
      <c r="Y706" s="378"/>
      <c r="Z706" s="378"/>
      <c r="AA706" s="378"/>
      <c r="AB706" s="378"/>
      <c r="AC706" s="318"/>
      <c r="AD706" s="317"/>
      <c r="AE706" s="317"/>
      <c r="AF706" s="317"/>
      <c r="AG706" s="317"/>
      <c r="AH706" s="317"/>
      <c r="AI706" s="317"/>
      <c r="AJ706" s="317"/>
      <c r="AK706" s="317"/>
      <c r="AL706" s="552"/>
      <c r="AM706" s="552"/>
      <c r="AN706" s="552"/>
      <c r="AO706" s="552"/>
      <c r="AP706" s="552"/>
      <c r="AQ706" s="552"/>
      <c r="AR706" s="552"/>
      <c r="AS706" s="552"/>
      <c r="AT706" s="552"/>
      <c r="AU706" s="552"/>
      <c r="AV706" s="552"/>
      <c r="AW706" s="552"/>
      <c r="AX706" s="552"/>
      <c r="AY706" s="552"/>
    </row>
    <row r="707" spans="1:51" ht="26.45" customHeight="1">
      <c r="A707" s="133" t="s">
        <v>173</v>
      </c>
      <c r="B707" s="221"/>
      <c r="C707" s="227" t="s">
        <v>1938</v>
      </c>
      <c r="D707" s="233" t="s">
        <v>1946</v>
      </c>
      <c r="E707" s="228" t="s">
        <v>1947</v>
      </c>
      <c r="F707" s="227" t="s">
        <v>1938</v>
      </c>
      <c r="G707" s="233" t="s">
        <v>1948</v>
      </c>
      <c r="H707" s="238"/>
      <c r="I707" s="233" t="s">
        <v>5523</v>
      </c>
      <c r="J707" s="233"/>
      <c r="K707" s="228">
        <v>3194.78</v>
      </c>
      <c r="L707" s="228">
        <v>111.78</v>
      </c>
      <c r="M707" s="228">
        <v>112</v>
      </c>
      <c r="N707" s="233" t="s">
        <v>176</v>
      </c>
      <c r="O707" s="227" t="s">
        <v>177</v>
      </c>
      <c r="P707" s="228">
        <v>1575</v>
      </c>
      <c r="Q707" s="228">
        <v>5</v>
      </c>
      <c r="R707" s="228">
        <v>200</v>
      </c>
      <c r="S707" s="228">
        <v>200</v>
      </c>
      <c r="T707" s="233" t="s">
        <v>178</v>
      </c>
      <c r="U707" s="233" t="s">
        <v>1949</v>
      </c>
      <c r="V707" s="314"/>
      <c r="W707" s="227">
        <v>1981</v>
      </c>
      <c r="X707" s="233">
        <v>12</v>
      </c>
      <c r="Y707" s="233">
        <v>0</v>
      </c>
      <c r="Z707" s="233">
        <v>0</v>
      </c>
      <c r="AA707" s="233">
        <v>0</v>
      </c>
      <c r="AB707" s="233">
        <v>0</v>
      </c>
      <c r="AC707" s="228">
        <v>12</v>
      </c>
      <c r="AD707" s="227">
        <v>1990</v>
      </c>
      <c r="AE707" s="227" t="s">
        <v>389</v>
      </c>
      <c r="AF707" s="233" t="s">
        <v>389</v>
      </c>
      <c r="AG707" s="233" t="s">
        <v>389</v>
      </c>
      <c r="AH707" s="233" t="s">
        <v>991</v>
      </c>
      <c r="AI707" s="233" t="s">
        <v>1950</v>
      </c>
      <c r="AJ707" s="233">
        <v>9467</v>
      </c>
      <c r="AK707" s="233"/>
      <c r="AL707" s="233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33"/>
      <c r="AW707" s="233"/>
      <c r="AX707" s="233"/>
      <c r="AY707" s="233"/>
    </row>
    <row r="708" spans="1:51" ht="26.45" customHeight="1">
      <c r="A708" s="133"/>
      <c r="B708" s="221"/>
      <c r="C708" s="227" t="s">
        <v>1938</v>
      </c>
      <c r="D708" s="233" t="s">
        <v>1946</v>
      </c>
      <c r="E708" s="228" t="s">
        <v>1951</v>
      </c>
      <c r="F708" s="227" t="s">
        <v>1938</v>
      </c>
      <c r="G708" s="233" t="s">
        <v>1948</v>
      </c>
      <c r="H708" s="238"/>
      <c r="I708" s="233" t="s">
        <v>13160</v>
      </c>
      <c r="J708" s="233"/>
      <c r="K708" s="228">
        <v>2562</v>
      </c>
      <c r="L708" s="228">
        <v>103</v>
      </c>
      <c r="M708" s="228">
        <v>103</v>
      </c>
      <c r="N708" s="233" t="s">
        <v>176</v>
      </c>
      <c r="O708" s="227" t="s">
        <v>177</v>
      </c>
      <c r="P708" s="228">
        <v>1043</v>
      </c>
      <c r="Q708" s="228">
        <v>4</v>
      </c>
      <c r="R708" s="228">
        <v>200</v>
      </c>
      <c r="S708" s="228">
        <v>200</v>
      </c>
      <c r="T708" s="233" t="s">
        <v>178</v>
      </c>
      <c r="U708" s="233" t="s">
        <v>1949</v>
      </c>
      <c r="V708" s="314"/>
      <c r="W708" s="227">
        <v>1981</v>
      </c>
      <c r="X708" s="233">
        <v>12</v>
      </c>
      <c r="Y708" s="233">
        <v>0</v>
      </c>
      <c r="Z708" s="233">
        <v>0</v>
      </c>
      <c r="AA708" s="233">
        <v>0</v>
      </c>
      <c r="AB708" s="233">
        <v>0</v>
      </c>
      <c r="AC708" s="228">
        <v>12</v>
      </c>
      <c r="AD708" s="227">
        <v>1990</v>
      </c>
      <c r="AE708" s="227" t="s">
        <v>389</v>
      </c>
      <c r="AF708" s="233" t="s">
        <v>389</v>
      </c>
      <c r="AG708" s="233" t="s">
        <v>389</v>
      </c>
      <c r="AH708" s="233" t="s">
        <v>1952</v>
      </c>
      <c r="AI708" s="233" t="s">
        <v>1950</v>
      </c>
      <c r="AJ708" s="233">
        <v>4750</v>
      </c>
      <c r="AK708" s="233"/>
      <c r="AL708" s="233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33"/>
      <c r="AW708" s="233"/>
      <c r="AX708" s="233"/>
      <c r="AY708" s="233"/>
    </row>
    <row r="709" spans="1:51" ht="26.45" customHeight="1">
      <c r="A709" s="133"/>
      <c r="B709" s="221"/>
      <c r="C709" s="227" t="s">
        <v>1938</v>
      </c>
      <c r="D709" s="233" t="s">
        <v>1953</v>
      </c>
      <c r="E709" s="228" t="s">
        <v>1954</v>
      </c>
      <c r="F709" s="227" t="s">
        <v>1938</v>
      </c>
      <c r="G709" s="233" t="s">
        <v>1948</v>
      </c>
      <c r="H709" s="238"/>
      <c r="I709" s="233" t="s">
        <v>5523</v>
      </c>
      <c r="J709" s="233"/>
      <c r="K709" s="228">
        <v>2154</v>
      </c>
      <c r="L709" s="228"/>
      <c r="M709" s="228"/>
      <c r="N709" s="233" t="s">
        <v>176</v>
      </c>
      <c r="O709" s="227" t="s">
        <v>177</v>
      </c>
      <c r="P709" s="228">
        <v>1056</v>
      </c>
      <c r="Q709" s="228">
        <v>4</v>
      </c>
      <c r="R709" s="228">
        <v>200</v>
      </c>
      <c r="S709" s="228">
        <v>200</v>
      </c>
      <c r="T709" s="233" t="s">
        <v>465</v>
      </c>
      <c r="U709" s="233" t="s">
        <v>1955</v>
      </c>
      <c r="V709" s="314"/>
      <c r="W709" s="227">
        <v>1994</v>
      </c>
      <c r="X709" s="233">
        <v>55</v>
      </c>
      <c r="Y709" s="233">
        <v>0</v>
      </c>
      <c r="Z709" s="233">
        <v>0</v>
      </c>
      <c r="AA709" s="233">
        <v>0</v>
      </c>
      <c r="AB709" s="233">
        <v>0</v>
      </c>
      <c r="AC709" s="228">
        <v>55</v>
      </c>
      <c r="AD709" s="227" t="s">
        <v>389</v>
      </c>
      <c r="AE709" s="227" t="s">
        <v>389</v>
      </c>
      <c r="AF709" s="233" t="s">
        <v>389</v>
      </c>
      <c r="AG709" s="233" t="s">
        <v>389</v>
      </c>
      <c r="AH709" s="233" t="s">
        <v>991</v>
      </c>
      <c r="AI709" s="233" t="s">
        <v>1950</v>
      </c>
      <c r="AJ709" s="233">
        <v>9467</v>
      </c>
      <c r="AK709" s="233"/>
      <c r="AL709" s="233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33"/>
      <c r="AW709" s="233"/>
      <c r="AX709" s="233"/>
      <c r="AY709" s="233"/>
    </row>
    <row r="710" spans="1:51" ht="26.45" customHeight="1">
      <c r="A710" s="133"/>
      <c r="B710" s="221"/>
      <c r="C710" s="227" t="s">
        <v>1938</v>
      </c>
      <c r="D710" s="233"/>
      <c r="E710" s="228" t="s">
        <v>1956</v>
      </c>
      <c r="F710" s="227" t="s">
        <v>1938</v>
      </c>
      <c r="G710" s="233"/>
      <c r="H710" s="238"/>
      <c r="I710" s="233" t="s">
        <v>9033</v>
      </c>
      <c r="J710" s="300"/>
      <c r="K710" s="228">
        <v>7273</v>
      </c>
      <c r="L710" s="228"/>
      <c r="M710" s="228"/>
      <c r="N710" s="233"/>
      <c r="O710" s="227" t="s">
        <v>1957</v>
      </c>
      <c r="P710" s="228">
        <v>8370</v>
      </c>
      <c r="Q710" s="228">
        <v>12</v>
      </c>
      <c r="R710" s="228">
        <v>1675</v>
      </c>
      <c r="S710" s="228">
        <v>2500</v>
      </c>
      <c r="T710" s="233"/>
      <c r="U710" s="233"/>
      <c r="V710" s="314"/>
      <c r="W710" s="227">
        <v>2006</v>
      </c>
      <c r="X710" s="233"/>
      <c r="Y710" s="233"/>
      <c r="Z710" s="233"/>
      <c r="AA710" s="233"/>
      <c r="AB710" s="233"/>
      <c r="AC710" s="228">
        <v>910</v>
      </c>
      <c r="AD710" s="227"/>
      <c r="AE710" s="227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3"/>
      <c r="AW710" s="233"/>
      <c r="AX710" s="233"/>
      <c r="AY710" s="233"/>
    </row>
    <row r="711" spans="1:51" ht="26.45" customHeight="1">
      <c r="A711" s="133"/>
      <c r="B711" s="221"/>
      <c r="C711" s="227" t="s">
        <v>1744</v>
      </c>
      <c r="D711" s="233" t="s">
        <v>1939</v>
      </c>
      <c r="E711" s="228" t="s">
        <v>1958</v>
      </c>
      <c r="F711" s="227" t="s">
        <v>1744</v>
      </c>
      <c r="G711" s="233" t="s">
        <v>1959</v>
      </c>
      <c r="H711" s="238"/>
      <c r="I711" s="233" t="s">
        <v>1746</v>
      </c>
      <c r="J711" s="553">
        <v>1</v>
      </c>
      <c r="K711" s="228">
        <v>20000</v>
      </c>
      <c r="L711" s="228">
        <v>6256</v>
      </c>
      <c r="M711" s="228">
        <v>6274</v>
      </c>
      <c r="N711" s="233" t="s">
        <v>176</v>
      </c>
      <c r="O711" s="227" t="s">
        <v>966</v>
      </c>
      <c r="P711" s="228">
        <v>12284</v>
      </c>
      <c r="Q711" s="228">
        <v>17</v>
      </c>
      <c r="R711" s="228">
        <v>1845</v>
      </c>
      <c r="S711" s="228">
        <v>2500</v>
      </c>
      <c r="T711" s="233" t="s">
        <v>178</v>
      </c>
      <c r="U711" s="233" t="s">
        <v>466</v>
      </c>
      <c r="V711" s="314"/>
      <c r="W711" s="227">
        <v>2014</v>
      </c>
      <c r="X711" s="233"/>
      <c r="Y711" s="233">
        <v>800</v>
      </c>
      <c r="Z711" s="233"/>
      <c r="AA711" s="233"/>
      <c r="AB711" s="233"/>
      <c r="AC711" s="228">
        <v>13000</v>
      </c>
      <c r="AD711" s="227"/>
      <c r="AE711" s="227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3"/>
      <c r="AW711" s="233"/>
      <c r="AX711" s="233"/>
      <c r="AY711" s="233"/>
    </row>
    <row r="712" spans="1:51" ht="26.45" customHeight="1">
      <c r="A712" s="133" t="s">
        <v>179</v>
      </c>
      <c r="B712" s="221"/>
      <c r="C712" s="227" t="s">
        <v>1744</v>
      </c>
      <c r="D712" s="233" t="s">
        <v>5520</v>
      </c>
      <c r="E712" s="228" t="s">
        <v>5521</v>
      </c>
      <c r="F712" s="233" t="s">
        <v>1744</v>
      </c>
      <c r="G712" s="233" t="s">
        <v>1959</v>
      </c>
      <c r="H712" s="238"/>
      <c r="I712" s="233" t="s">
        <v>1051</v>
      </c>
      <c r="J712" s="300">
        <v>1</v>
      </c>
      <c r="K712" s="228">
        <v>2551</v>
      </c>
      <c r="L712" s="228">
        <v>32</v>
      </c>
      <c r="M712" s="228">
        <v>32</v>
      </c>
      <c r="N712" s="233" t="s">
        <v>176</v>
      </c>
      <c r="O712" s="227" t="s">
        <v>310</v>
      </c>
      <c r="P712" s="228">
        <v>2551</v>
      </c>
      <c r="Q712" s="228">
        <v>3</v>
      </c>
      <c r="R712" s="228"/>
      <c r="S712" s="228"/>
      <c r="T712" s="233" t="s">
        <v>178</v>
      </c>
      <c r="U712" s="233" t="s">
        <v>466</v>
      </c>
      <c r="V712" s="314"/>
      <c r="W712" s="227">
        <v>1989</v>
      </c>
      <c r="X712" s="233"/>
      <c r="Y712" s="233">
        <v>93</v>
      </c>
      <c r="Z712" s="233"/>
      <c r="AA712" s="233"/>
      <c r="AB712" s="233"/>
      <c r="AC712" s="228">
        <v>93</v>
      </c>
      <c r="AD712" s="227"/>
      <c r="AE712" s="227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3"/>
      <c r="AW712" s="233"/>
      <c r="AX712" s="233"/>
      <c r="AY712" s="233"/>
    </row>
    <row r="713" spans="1:51" ht="26.45" customHeight="1">
      <c r="A713" s="133" t="s">
        <v>180</v>
      </c>
      <c r="B713" s="221"/>
      <c r="C713" s="227" t="s">
        <v>1744</v>
      </c>
      <c r="D713" s="233"/>
      <c r="E713" s="228" t="s">
        <v>5522</v>
      </c>
      <c r="F713" s="233" t="s">
        <v>1744</v>
      </c>
      <c r="G713" s="233"/>
      <c r="H713" s="238"/>
      <c r="I713" s="233" t="s">
        <v>5523</v>
      </c>
      <c r="J713" s="300"/>
      <c r="K713" s="228">
        <v>1941</v>
      </c>
      <c r="L713" s="228">
        <v>18</v>
      </c>
      <c r="M713" s="228">
        <v>18</v>
      </c>
      <c r="N713" s="233"/>
      <c r="O713" s="227" t="s">
        <v>177</v>
      </c>
      <c r="P713" s="228">
        <v>1930</v>
      </c>
      <c r="Q713" s="228">
        <v>3</v>
      </c>
      <c r="R713" s="228"/>
      <c r="S713" s="228">
        <v>100</v>
      </c>
      <c r="T713" s="233"/>
      <c r="U713" s="233"/>
      <c r="V713" s="314"/>
      <c r="W713" s="227">
        <v>1999</v>
      </c>
      <c r="X713" s="233"/>
      <c r="Y713" s="233"/>
      <c r="Z713" s="233"/>
      <c r="AA713" s="233"/>
      <c r="AB713" s="233"/>
      <c r="AC713" s="228">
        <v>130</v>
      </c>
      <c r="AD713" s="227"/>
      <c r="AE713" s="227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3"/>
      <c r="AW713" s="233"/>
      <c r="AX713" s="233"/>
      <c r="AY713" s="233"/>
    </row>
    <row r="714" spans="1:51" ht="26.45" customHeight="1">
      <c r="A714" s="133"/>
      <c r="B714" s="221"/>
      <c r="C714" s="227" t="s">
        <v>1744</v>
      </c>
      <c r="D714" s="233"/>
      <c r="E714" s="228" t="s">
        <v>5524</v>
      </c>
      <c r="F714" s="227" t="s">
        <v>1744</v>
      </c>
      <c r="G714" s="233"/>
      <c r="H714" s="238"/>
      <c r="I714" s="233" t="s">
        <v>5525</v>
      </c>
      <c r="J714" s="233"/>
      <c r="K714" s="228">
        <v>3200</v>
      </c>
      <c r="L714" s="228">
        <v>39.6</v>
      </c>
      <c r="M714" s="228">
        <v>39.6</v>
      </c>
      <c r="N714" s="233"/>
      <c r="O714" s="227" t="s">
        <v>987</v>
      </c>
      <c r="P714" s="228">
        <v>140.79499999999999</v>
      </c>
      <c r="Q714" s="228">
        <v>3</v>
      </c>
      <c r="R714" s="228"/>
      <c r="S714" s="228">
        <v>100</v>
      </c>
      <c r="T714" s="233"/>
      <c r="U714" s="233"/>
      <c r="V714" s="314"/>
      <c r="W714" s="227">
        <v>2016</v>
      </c>
      <c r="X714" s="233"/>
      <c r="Y714" s="233"/>
      <c r="Z714" s="233"/>
      <c r="AA714" s="233"/>
      <c r="AB714" s="233"/>
      <c r="AC714" s="228">
        <v>815</v>
      </c>
      <c r="AD714" s="227"/>
      <c r="AE714" s="227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3"/>
      <c r="AW714" s="233"/>
      <c r="AX714" s="233"/>
      <c r="AY714" s="233"/>
    </row>
    <row r="715" spans="1:51" ht="26.45" customHeight="1">
      <c r="A715" s="133" t="s">
        <v>181</v>
      </c>
      <c r="B715" s="221"/>
      <c r="C715" s="227" t="s">
        <v>5423</v>
      </c>
      <c r="D715" s="233" t="s">
        <v>5526</v>
      </c>
      <c r="E715" s="228" t="s">
        <v>5527</v>
      </c>
      <c r="F715" s="227" t="s">
        <v>5423</v>
      </c>
      <c r="G715" s="233" t="s">
        <v>5426</v>
      </c>
      <c r="H715" s="233"/>
      <c r="I715" s="233" t="s">
        <v>9044</v>
      </c>
      <c r="J715" s="233">
        <v>2</v>
      </c>
      <c r="K715" s="228">
        <v>12000</v>
      </c>
      <c r="L715" s="228">
        <v>163.74</v>
      </c>
      <c r="M715" s="228">
        <v>163.74</v>
      </c>
      <c r="N715" s="233" t="s">
        <v>176</v>
      </c>
      <c r="O715" s="227" t="s">
        <v>966</v>
      </c>
      <c r="P715" s="228">
        <v>6672</v>
      </c>
      <c r="Q715" s="228">
        <v>10</v>
      </c>
      <c r="R715" s="228">
        <v>540</v>
      </c>
      <c r="S715" s="228">
        <v>540</v>
      </c>
      <c r="T715" s="233" t="s">
        <v>465</v>
      </c>
      <c r="U715" s="233" t="s">
        <v>5528</v>
      </c>
      <c r="V715" s="314"/>
      <c r="W715" s="227">
        <v>2002</v>
      </c>
      <c r="X715" s="233">
        <v>193</v>
      </c>
      <c r="Y715" s="233"/>
      <c r="Z715" s="233"/>
      <c r="AA715" s="233"/>
      <c r="AB715" s="233"/>
      <c r="AC715" s="228">
        <v>193</v>
      </c>
      <c r="AD715" s="227"/>
      <c r="AE715" s="227"/>
      <c r="AF715" s="233"/>
      <c r="AG715" s="233"/>
      <c r="AH715" s="233">
        <v>24</v>
      </c>
      <c r="AI715" s="233" t="s">
        <v>2697</v>
      </c>
      <c r="AJ715" s="233">
        <v>245</v>
      </c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33"/>
      <c r="AW715" s="233"/>
      <c r="AX715" s="233"/>
      <c r="AY715" s="233" t="s">
        <v>17322</v>
      </c>
    </row>
    <row r="716" spans="1:51" ht="26.45" customHeight="1">
      <c r="A716" s="133" t="s">
        <v>182</v>
      </c>
      <c r="B716" s="221"/>
      <c r="C716" s="227" t="s">
        <v>5423</v>
      </c>
      <c r="D716" s="233" t="s">
        <v>5529</v>
      </c>
      <c r="E716" s="228" t="s">
        <v>5530</v>
      </c>
      <c r="F716" s="227" t="s">
        <v>5423</v>
      </c>
      <c r="G716" s="233" t="s">
        <v>5426</v>
      </c>
      <c r="H716" s="238"/>
      <c r="I716" s="233" t="s">
        <v>9044</v>
      </c>
      <c r="J716" s="233"/>
      <c r="K716" s="228">
        <v>7530</v>
      </c>
      <c r="L716" s="228">
        <v>222</v>
      </c>
      <c r="M716" s="228">
        <v>222</v>
      </c>
      <c r="N716" s="233" t="s">
        <v>176</v>
      </c>
      <c r="O716" s="227" t="s">
        <v>469</v>
      </c>
      <c r="P716" s="228">
        <v>4600</v>
      </c>
      <c r="Q716" s="228">
        <v>6</v>
      </c>
      <c r="R716" s="228">
        <v>1200</v>
      </c>
      <c r="S716" s="228">
        <v>2000</v>
      </c>
      <c r="T716" s="233" t="s">
        <v>178</v>
      </c>
      <c r="U716" s="233" t="s">
        <v>1057</v>
      </c>
      <c r="V716" s="314"/>
      <c r="W716" s="227">
        <v>1987</v>
      </c>
      <c r="X716" s="233">
        <v>257</v>
      </c>
      <c r="Y716" s="233"/>
      <c r="Z716" s="233"/>
      <c r="AA716" s="233"/>
      <c r="AB716" s="233"/>
      <c r="AC716" s="228">
        <v>257</v>
      </c>
      <c r="AD716" s="227"/>
      <c r="AE716" s="227"/>
      <c r="AF716" s="233"/>
      <c r="AG716" s="233"/>
      <c r="AH716" s="233">
        <v>4</v>
      </c>
      <c r="AI716" s="233"/>
      <c r="AJ716" s="233"/>
      <c r="AK716" s="233"/>
      <c r="AL716" s="233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3"/>
      <c r="AW716" s="233"/>
      <c r="AX716" s="233"/>
      <c r="AY716" s="233" t="s">
        <v>17322</v>
      </c>
    </row>
    <row r="717" spans="1:51" ht="26.45" customHeight="1">
      <c r="A717" s="133" t="s">
        <v>183</v>
      </c>
      <c r="B717" s="221"/>
      <c r="C717" s="227" t="s">
        <v>5423</v>
      </c>
      <c r="D717" s="233"/>
      <c r="E717" s="228" t="s">
        <v>9085</v>
      </c>
      <c r="F717" s="227" t="s">
        <v>5423</v>
      </c>
      <c r="G717" s="233"/>
      <c r="H717" s="238"/>
      <c r="I717" s="233" t="s">
        <v>9044</v>
      </c>
      <c r="J717" s="233"/>
      <c r="K717" s="228">
        <v>11820</v>
      </c>
      <c r="L717" s="228">
        <v>6375</v>
      </c>
      <c r="M717" s="228">
        <v>6375</v>
      </c>
      <c r="N717" s="233"/>
      <c r="O717" s="227" t="s">
        <v>469</v>
      </c>
      <c r="P717" s="228">
        <v>6375</v>
      </c>
      <c r="Q717" s="228">
        <v>9</v>
      </c>
      <c r="R717" s="228"/>
      <c r="S717" s="228">
        <v>200</v>
      </c>
      <c r="T717" s="233"/>
      <c r="U717" s="233"/>
      <c r="V717" s="314"/>
      <c r="W717" s="227">
        <v>2017</v>
      </c>
      <c r="X717" s="233"/>
      <c r="Y717" s="233"/>
      <c r="Z717" s="233"/>
      <c r="AA717" s="233"/>
      <c r="AB717" s="233"/>
      <c r="AC717" s="228">
        <v>4800</v>
      </c>
      <c r="AD717" s="227"/>
      <c r="AE717" s="227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  <c r="AP717" s="233"/>
      <c r="AQ717" s="233"/>
      <c r="AR717" s="233"/>
      <c r="AS717" s="233"/>
      <c r="AT717" s="233"/>
      <c r="AU717" s="233"/>
      <c r="AV717" s="233"/>
      <c r="AW717" s="233"/>
      <c r="AX717" s="233"/>
      <c r="AY717" s="233" t="s">
        <v>17322</v>
      </c>
    </row>
    <row r="718" spans="1:51" ht="26.45" customHeight="1">
      <c r="A718" s="133"/>
      <c r="B718" s="221"/>
      <c r="C718" s="227" t="s">
        <v>5428</v>
      </c>
      <c r="D718" s="233" t="s">
        <v>5531</v>
      </c>
      <c r="E718" s="228" t="s">
        <v>10478</v>
      </c>
      <c r="F718" s="227" t="s">
        <v>5428</v>
      </c>
      <c r="G718" s="233" t="s">
        <v>5533</v>
      </c>
      <c r="H718" s="238"/>
      <c r="I718" s="233" t="s">
        <v>5428</v>
      </c>
      <c r="J718" s="233"/>
      <c r="K718" s="228">
        <v>5000</v>
      </c>
      <c r="L718" s="228">
        <v>56</v>
      </c>
      <c r="M718" s="228">
        <v>56</v>
      </c>
      <c r="N718" s="233" t="s">
        <v>176</v>
      </c>
      <c r="O718" s="227" t="s">
        <v>966</v>
      </c>
      <c r="P718" s="228">
        <v>2898</v>
      </c>
      <c r="Q718" s="228">
        <v>5</v>
      </c>
      <c r="R718" s="228"/>
      <c r="S718" s="228"/>
      <c r="T718" s="233"/>
      <c r="U718" s="233"/>
      <c r="V718" s="314"/>
      <c r="W718" s="227">
        <v>2017</v>
      </c>
      <c r="X718" s="233">
        <v>60</v>
      </c>
      <c r="Y718" s="233"/>
      <c r="Z718" s="233"/>
      <c r="AA718" s="233"/>
      <c r="AB718" s="233"/>
      <c r="AC718" s="228">
        <v>441</v>
      </c>
      <c r="AD718" s="227"/>
      <c r="AE718" s="227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33"/>
      <c r="AY718" s="233"/>
    </row>
    <row r="719" spans="1:51" ht="26.45" customHeight="1">
      <c r="A719" s="133" t="s">
        <v>184</v>
      </c>
      <c r="B719" s="221"/>
      <c r="C719" s="227" t="s">
        <v>5428</v>
      </c>
      <c r="D719" s="227" t="s">
        <v>5531</v>
      </c>
      <c r="E719" s="227" t="s">
        <v>5532</v>
      </c>
      <c r="F719" s="227" t="s">
        <v>5428</v>
      </c>
      <c r="G719" s="227" t="s">
        <v>5533</v>
      </c>
      <c r="H719" s="360"/>
      <c r="I719" s="227" t="s">
        <v>5428</v>
      </c>
      <c r="J719" s="233"/>
      <c r="K719" s="228">
        <v>1405</v>
      </c>
      <c r="L719" s="228">
        <v>42.5</v>
      </c>
      <c r="M719" s="228">
        <v>43</v>
      </c>
      <c r="N719" s="233" t="s">
        <v>176</v>
      </c>
      <c r="O719" s="227" t="s">
        <v>177</v>
      </c>
      <c r="P719" s="228">
        <v>1296</v>
      </c>
      <c r="Q719" s="228">
        <v>2</v>
      </c>
      <c r="R719" s="228"/>
      <c r="S719" s="228"/>
      <c r="T719" s="233"/>
      <c r="U719" s="233"/>
      <c r="V719" s="314"/>
      <c r="W719" s="227">
        <v>2003</v>
      </c>
      <c r="X719" s="233">
        <v>60</v>
      </c>
      <c r="Y719" s="233"/>
      <c r="Z719" s="233"/>
      <c r="AA719" s="233"/>
      <c r="AB719" s="233"/>
      <c r="AC719" s="228">
        <v>60</v>
      </c>
      <c r="AD719" s="227"/>
      <c r="AE719" s="227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33"/>
      <c r="AY719" s="233"/>
    </row>
    <row r="720" spans="1:51" ht="26.45" customHeight="1">
      <c r="A720" s="133"/>
      <c r="B720" s="221"/>
      <c r="C720" s="227" t="s">
        <v>5431</v>
      </c>
      <c r="D720" s="227"/>
      <c r="E720" s="227" t="s">
        <v>5534</v>
      </c>
      <c r="F720" s="227" t="s">
        <v>5431</v>
      </c>
      <c r="G720" s="227"/>
      <c r="H720" s="360"/>
      <c r="I720" s="227" t="s">
        <v>14070</v>
      </c>
      <c r="J720" s="233"/>
      <c r="K720" s="228">
        <v>4320</v>
      </c>
      <c r="L720" s="228"/>
      <c r="M720" s="228"/>
      <c r="N720" s="233"/>
      <c r="O720" s="227" t="s">
        <v>310</v>
      </c>
      <c r="P720" s="228">
        <v>4320</v>
      </c>
      <c r="Q720" s="228">
        <v>6</v>
      </c>
      <c r="R720" s="228"/>
      <c r="S720" s="228"/>
      <c r="T720" s="233"/>
      <c r="U720" s="233"/>
      <c r="V720" s="314"/>
      <c r="W720" s="234">
        <v>2016</v>
      </c>
      <c r="X720" s="233"/>
      <c r="Y720" s="233"/>
      <c r="Z720" s="233"/>
      <c r="AA720" s="233"/>
      <c r="AB720" s="233"/>
      <c r="AC720" s="228">
        <v>480</v>
      </c>
      <c r="AD720" s="227"/>
      <c r="AE720" s="227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33"/>
      <c r="AX720" s="233"/>
      <c r="AY720" s="233"/>
    </row>
    <row r="721" spans="1:51" ht="26.45" customHeight="1">
      <c r="A721" s="133" t="s">
        <v>185</v>
      </c>
      <c r="B721" s="909"/>
      <c r="C721" s="227" t="s">
        <v>5431</v>
      </c>
      <c r="D721" s="227"/>
      <c r="E721" s="227" t="s">
        <v>5535</v>
      </c>
      <c r="F721" s="227" t="s">
        <v>5431</v>
      </c>
      <c r="G721" s="227"/>
      <c r="H721" s="360"/>
      <c r="I721" s="227" t="s">
        <v>14070</v>
      </c>
      <c r="J721" s="233"/>
      <c r="K721" s="228">
        <v>9880</v>
      </c>
      <c r="L721" s="228">
        <v>134</v>
      </c>
      <c r="M721" s="228">
        <v>172</v>
      </c>
      <c r="N721" s="233"/>
      <c r="O721" s="227" t="s">
        <v>5536</v>
      </c>
      <c r="P721" s="228">
        <v>6472</v>
      </c>
      <c r="Q721" s="228">
        <v>8</v>
      </c>
      <c r="R721" s="228">
        <v>350</v>
      </c>
      <c r="S721" s="228">
        <v>400</v>
      </c>
      <c r="T721" s="233"/>
      <c r="U721" s="233"/>
      <c r="V721" s="314"/>
      <c r="W721" s="234">
        <v>2009</v>
      </c>
      <c r="X721" s="233"/>
      <c r="Y721" s="233"/>
      <c r="Z721" s="233"/>
      <c r="AA721" s="233"/>
      <c r="AB721" s="233"/>
      <c r="AC721" s="228">
        <v>2900</v>
      </c>
      <c r="AD721" s="227"/>
      <c r="AE721" s="227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33"/>
      <c r="AY721" s="233"/>
    </row>
    <row r="722" spans="1:51" ht="26.1" customHeight="1">
      <c r="A722" s="133"/>
      <c r="B722" s="221"/>
      <c r="C722" s="227" t="s">
        <v>5434</v>
      </c>
      <c r="D722" s="227" t="s">
        <v>24086</v>
      </c>
      <c r="E722" s="227" t="s">
        <v>5537</v>
      </c>
      <c r="F722" s="227" t="s">
        <v>5434</v>
      </c>
      <c r="G722" s="227" t="s">
        <v>24035</v>
      </c>
      <c r="H722" s="360"/>
      <c r="I722" s="227" t="s">
        <v>14070</v>
      </c>
      <c r="J722" s="233"/>
      <c r="K722" s="228">
        <v>3400</v>
      </c>
      <c r="L722" s="228">
        <v>66</v>
      </c>
      <c r="M722" s="228">
        <v>66</v>
      </c>
      <c r="N722" s="233"/>
      <c r="O722" s="227" t="s">
        <v>5538</v>
      </c>
      <c r="P722" s="228">
        <v>3400</v>
      </c>
      <c r="Q722" s="228">
        <v>6</v>
      </c>
      <c r="R722" s="228">
        <v>200</v>
      </c>
      <c r="S722" s="228">
        <v>300</v>
      </c>
      <c r="T722" s="233"/>
      <c r="U722" s="233"/>
      <c r="V722" s="314"/>
      <c r="W722" s="227">
        <v>2006</v>
      </c>
      <c r="X722" s="233"/>
      <c r="Y722" s="233"/>
      <c r="Z722" s="233"/>
      <c r="AA722" s="233"/>
      <c r="AB722" s="233"/>
      <c r="AC722" s="228">
        <v>300</v>
      </c>
      <c r="AD722" s="227"/>
      <c r="AE722" s="227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33"/>
      <c r="AY722" s="412"/>
    </row>
    <row r="723" spans="1:51" ht="26.1" customHeight="1">
      <c r="A723" s="133" t="s">
        <v>150</v>
      </c>
      <c r="B723" s="221"/>
      <c r="C723" s="227" t="s">
        <v>5494</v>
      </c>
      <c r="D723" s="227" t="s">
        <v>5539</v>
      </c>
      <c r="E723" s="227" t="s">
        <v>5540</v>
      </c>
      <c r="F723" s="227" t="s">
        <v>5494</v>
      </c>
      <c r="G723" s="227" t="s">
        <v>24087</v>
      </c>
      <c r="H723" s="227"/>
      <c r="I723" s="227" t="s">
        <v>5494</v>
      </c>
      <c r="J723" s="233"/>
      <c r="K723" s="228">
        <v>2013</v>
      </c>
      <c r="L723" s="228">
        <v>198</v>
      </c>
      <c r="M723" s="228">
        <v>198</v>
      </c>
      <c r="N723" s="233" t="s">
        <v>176</v>
      </c>
      <c r="O723" s="227" t="s">
        <v>177</v>
      </c>
      <c r="P723" s="228">
        <v>782</v>
      </c>
      <c r="Q723" s="228">
        <v>3</v>
      </c>
      <c r="R723" s="228"/>
      <c r="S723" s="228"/>
      <c r="T723" s="233"/>
      <c r="U723" s="233"/>
      <c r="V723" s="314"/>
      <c r="W723" s="227">
        <v>1990</v>
      </c>
      <c r="X723" s="233">
        <v>34</v>
      </c>
      <c r="Y723" s="233"/>
      <c r="Z723" s="233"/>
      <c r="AA723" s="233"/>
      <c r="AB723" s="233"/>
      <c r="AC723" s="228">
        <v>34</v>
      </c>
      <c r="AD723" s="227">
        <v>1998</v>
      </c>
      <c r="AE723" s="227">
        <v>2002</v>
      </c>
      <c r="AF723" s="233"/>
      <c r="AG723" s="233"/>
      <c r="AH723" s="233">
        <v>4</v>
      </c>
      <c r="AI723" s="233"/>
      <c r="AJ723" s="233">
        <v>5</v>
      </c>
      <c r="AK723" s="233"/>
      <c r="AL723" s="233"/>
      <c r="AM723" s="233"/>
      <c r="AN723" s="233"/>
      <c r="AO723" s="233"/>
      <c r="AP723" s="233"/>
      <c r="AQ723" s="233"/>
      <c r="AR723" s="233"/>
      <c r="AS723" s="233"/>
      <c r="AT723" s="233"/>
      <c r="AU723" s="233"/>
      <c r="AV723" s="233"/>
      <c r="AW723" s="233"/>
      <c r="AX723" s="233"/>
      <c r="AY723" s="412"/>
    </row>
    <row r="724" spans="1:51" ht="26.1" customHeight="1">
      <c r="A724" s="133" t="s">
        <v>89</v>
      </c>
      <c r="B724" s="221"/>
      <c r="C724" s="227" t="s">
        <v>5440</v>
      </c>
      <c r="D724" s="227" t="s">
        <v>5541</v>
      </c>
      <c r="E724" s="227" t="s">
        <v>5542</v>
      </c>
      <c r="F724" s="227" t="s">
        <v>5440</v>
      </c>
      <c r="G724" s="227" t="s">
        <v>5543</v>
      </c>
      <c r="H724" s="360"/>
      <c r="I724" s="227" t="s">
        <v>14076</v>
      </c>
      <c r="J724" s="233">
        <v>3</v>
      </c>
      <c r="K724" s="310">
        <v>4041</v>
      </c>
      <c r="L724" s="228">
        <v>117.07</v>
      </c>
      <c r="M724" s="228">
        <v>154.38999999999999</v>
      </c>
      <c r="N724" s="233" t="s">
        <v>176</v>
      </c>
      <c r="O724" s="227" t="s">
        <v>1957</v>
      </c>
      <c r="P724" s="228">
        <v>3006</v>
      </c>
      <c r="Q724" s="228">
        <v>5</v>
      </c>
      <c r="R724" s="228">
        <v>500</v>
      </c>
      <c r="S724" s="228">
        <v>500</v>
      </c>
      <c r="T724" s="233" t="s">
        <v>178</v>
      </c>
      <c r="U724" s="233" t="s">
        <v>466</v>
      </c>
      <c r="V724" s="314"/>
      <c r="W724" s="227">
        <v>2002</v>
      </c>
      <c r="X724" s="233">
        <v>376</v>
      </c>
      <c r="Y724" s="233">
        <v>78</v>
      </c>
      <c r="Z724" s="233">
        <v>0</v>
      </c>
      <c r="AA724" s="233">
        <v>0</v>
      </c>
      <c r="AB724" s="233">
        <v>0</v>
      </c>
      <c r="AC724" s="228">
        <v>454</v>
      </c>
      <c r="AD724" s="227"/>
      <c r="AE724" s="227"/>
      <c r="AF724" s="233"/>
      <c r="AG724" s="233"/>
      <c r="AH724" s="233">
        <v>4</v>
      </c>
      <c r="AI724" s="233"/>
      <c r="AJ724" s="233"/>
      <c r="AK724" s="233"/>
      <c r="AL724" s="233"/>
      <c r="AM724" s="233"/>
      <c r="AN724" s="233"/>
      <c r="AO724" s="233"/>
      <c r="AP724" s="233"/>
      <c r="AQ724" s="233"/>
      <c r="AR724" s="233"/>
      <c r="AS724" s="233"/>
      <c r="AT724" s="233"/>
      <c r="AU724" s="233"/>
      <c r="AV724" s="233"/>
      <c r="AW724" s="233"/>
      <c r="AX724" s="233"/>
      <c r="AY724" s="233" t="s">
        <v>16507</v>
      </c>
    </row>
    <row r="725" spans="1:51" ht="26.1" customHeight="1">
      <c r="A725" s="133" t="s">
        <v>315</v>
      </c>
      <c r="B725" s="221"/>
      <c r="C725" s="227" t="s">
        <v>5440</v>
      </c>
      <c r="D725" s="227" t="s">
        <v>5544</v>
      </c>
      <c r="E725" s="227" t="s">
        <v>5545</v>
      </c>
      <c r="F725" s="227" t="s">
        <v>5440</v>
      </c>
      <c r="G725" s="227" t="s">
        <v>5546</v>
      </c>
      <c r="H725" s="360"/>
      <c r="I725" s="227" t="s">
        <v>14076</v>
      </c>
      <c r="J725" s="233">
        <v>2</v>
      </c>
      <c r="K725" s="310">
        <v>88618</v>
      </c>
      <c r="L725" s="228">
        <v>51.84</v>
      </c>
      <c r="M725" s="228">
        <v>52</v>
      </c>
      <c r="N725" s="233" t="s">
        <v>176</v>
      </c>
      <c r="O725" s="227" t="s">
        <v>1957</v>
      </c>
      <c r="P725" s="228">
        <v>2293</v>
      </c>
      <c r="Q725" s="228">
        <v>4</v>
      </c>
      <c r="R725" s="228">
        <v>159</v>
      </c>
      <c r="S725" s="228">
        <v>159</v>
      </c>
      <c r="T725" s="233"/>
      <c r="U725" s="233"/>
      <c r="V725" s="314"/>
      <c r="W725" s="227">
        <v>2002</v>
      </c>
      <c r="X725" s="233">
        <v>199</v>
      </c>
      <c r="Y725" s="233">
        <v>0</v>
      </c>
      <c r="Z725" s="233">
        <v>0</v>
      </c>
      <c r="AA725" s="233">
        <v>0</v>
      </c>
      <c r="AB725" s="233">
        <v>0</v>
      </c>
      <c r="AC725" s="228">
        <v>199</v>
      </c>
      <c r="AD725" s="227"/>
      <c r="AE725" s="227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  <c r="AP725" s="233"/>
      <c r="AQ725" s="233"/>
      <c r="AR725" s="233"/>
      <c r="AS725" s="233"/>
      <c r="AT725" s="233"/>
      <c r="AU725" s="233"/>
      <c r="AV725" s="233"/>
      <c r="AW725" s="233"/>
      <c r="AX725" s="233"/>
      <c r="AY725" s="233" t="s">
        <v>16507</v>
      </c>
    </row>
    <row r="726" spans="1:51" ht="26.1" customHeight="1">
      <c r="A726" s="133" t="s">
        <v>317</v>
      </c>
      <c r="B726" s="221"/>
      <c r="C726" s="227" t="s">
        <v>5442</v>
      </c>
      <c r="D726" s="227" t="s">
        <v>5547</v>
      </c>
      <c r="E726" s="227" t="s">
        <v>5548</v>
      </c>
      <c r="F726" s="227" t="s">
        <v>5442</v>
      </c>
      <c r="G726" s="227" t="s">
        <v>5549</v>
      </c>
      <c r="H726" s="360"/>
      <c r="I726" s="227" t="s">
        <v>5442</v>
      </c>
      <c r="J726" s="233"/>
      <c r="K726" s="228">
        <v>2937</v>
      </c>
      <c r="L726" s="228">
        <v>83</v>
      </c>
      <c r="M726" s="228">
        <v>82.86</v>
      </c>
      <c r="N726" s="233"/>
      <c r="O726" s="227" t="s">
        <v>290</v>
      </c>
      <c r="P726" s="228">
        <v>1591</v>
      </c>
      <c r="Q726" s="228">
        <v>5</v>
      </c>
      <c r="R726" s="228"/>
      <c r="S726" s="228">
        <v>200</v>
      </c>
      <c r="T726" s="233" t="s">
        <v>178</v>
      </c>
      <c r="U726" s="233" t="s">
        <v>466</v>
      </c>
      <c r="V726" s="314"/>
      <c r="W726" s="227">
        <v>2003</v>
      </c>
      <c r="X726" s="233">
        <v>80</v>
      </c>
      <c r="Y726" s="233">
        <v>50</v>
      </c>
      <c r="Z726" s="233">
        <v>100</v>
      </c>
      <c r="AA726" s="233"/>
      <c r="AB726" s="233"/>
      <c r="AC726" s="228">
        <v>230</v>
      </c>
      <c r="AD726" s="227"/>
      <c r="AE726" s="227"/>
      <c r="AF726" s="233"/>
      <c r="AG726" s="233"/>
      <c r="AH726" s="233">
        <v>4</v>
      </c>
      <c r="AI726" s="233">
        <v>240</v>
      </c>
      <c r="AJ726" s="233">
        <v>40</v>
      </c>
      <c r="AK726" s="233"/>
      <c r="AL726" s="233"/>
      <c r="AM726" s="233"/>
      <c r="AN726" s="233"/>
      <c r="AO726" s="233"/>
      <c r="AP726" s="233"/>
      <c r="AQ726" s="233"/>
      <c r="AR726" s="233"/>
      <c r="AS726" s="233"/>
      <c r="AT726" s="233"/>
      <c r="AU726" s="233"/>
      <c r="AV726" s="233"/>
      <c r="AW726" s="233"/>
      <c r="AX726" s="233"/>
      <c r="AY726" s="233"/>
    </row>
    <row r="727" spans="1:51" ht="26.1" customHeight="1">
      <c r="A727" s="133"/>
      <c r="B727" s="221"/>
      <c r="C727" s="227" t="s">
        <v>5442</v>
      </c>
      <c r="D727" s="227"/>
      <c r="E727" s="227" t="s">
        <v>5550</v>
      </c>
      <c r="F727" s="227" t="s">
        <v>5442</v>
      </c>
      <c r="G727" s="227"/>
      <c r="H727" s="360"/>
      <c r="I727" s="227" t="s">
        <v>5442</v>
      </c>
      <c r="J727" s="233"/>
      <c r="K727" s="228">
        <v>18843</v>
      </c>
      <c r="L727" s="228">
        <v>71</v>
      </c>
      <c r="M727" s="228">
        <v>135</v>
      </c>
      <c r="N727" s="233"/>
      <c r="O727" s="227" t="s">
        <v>987</v>
      </c>
      <c r="P727" s="228">
        <v>3430</v>
      </c>
      <c r="Q727" s="228">
        <v>4</v>
      </c>
      <c r="R727" s="228">
        <v>100</v>
      </c>
      <c r="S727" s="228">
        <v>100</v>
      </c>
      <c r="T727" s="233"/>
      <c r="U727" s="233"/>
      <c r="V727" s="314"/>
      <c r="W727" s="227">
        <v>2003</v>
      </c>
      <c r="X727" s="233"/>
      <c r="Y727" s="233"/>
      <c r="Z727" s="233"/>
      <c r="AA727" s="233"/>
      <c r="AB727" s="233"/>
      <c r="AC727" s="228">
        <v>200</v>
      </c>
      <c r="AD727" s="227"/>
      <c r="AE727" s="227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  <c r="AP727" s="233"/>
      <c r="AQ727" s="233"/>
      <c r="AR727" s="233"/>
      <c r="AS727" s="233"/>
      <c r="AT727" s="233"/>
      <c r="AU727" s="233"/>
      <c r="AV727" s="233"/>
      <c r="AW727" s="233"/>
      <c r="AX727" s="233"/>
      <c r="AY727" s="233"/>
    </row>
    <row r="728" spans="1:51" ht="26.1" customHeight="1">
      <c r="A728" s="133"/>
      <c r="B728" s="221"/>
      <c r="C728" s="227" t="s">
        <v>5442</v>
      </c>
      <c r="D728" s="227"/>
      <c r="E728" s="227" t="s">
        <v>5551</v>
      </c>
      <c r="F728" s="227" t="s">
        <v>5442</v>
      </c>
      <c r="G728" s="227"/>
      <c r="H728" s="360"/>
      <c r="I728" s="227" t="s">
        <v>5442</v>
      </c>
      <c r="J728" s="233"/>
      <c r="K728" s="228">
        <v>32853</v>
      </c>
      <c r="L728" s="228">
        <v>54.6</v>
      </c>
      <c r="M728" s="228">
        <v>94.2</v>
      </c>
      <c r="N728" s="233"/>
      <c r="O728" s="227" t="s">
        <v>987</v>
      </c>
      <c r="P728" s="228">
        <v>4455</v>
      </c>
      <c r="Q728" s="228">
        <v>5</v>
      </c>
      <c r="R728" s="228">
        <v>200</v>
      </c>
      <c r="S728" s="228">
        <v>200</v>
      </c>
      <c r="T728" s="233"/>
      <c r="U728" s="233"/>
      <c r="V728" s="314"/>
      <c r="W728" s="227">
        <v>2008</v>
      </c>
      <c r="X728" s="233"/>
      <c r="Y728" s="233"/>
      <c r="Z728" s="233"/>
      <c r="AA728" s="233"/>
      <c r="AB728" s="233"/>
      <c r="AC728" s="228">
        <v>340</v>
      </c>
      <c r="AD728" s="227"/>
      <c r="AE728" s="227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  <c r="AP728" s="233"/>
      <c r="AQ728" s="233"/>
      <c r="AR728" s="233"/>
      <c r="AS728" s="233"/>
      <c r="AT728" s="233"/>
      <c r="AU728" s="233"/>
      <c r="AV728" s="233"/>
      <c r="AW728" s="233"/>
      <c r="AX728" s="233"/>
      <c r="AY728" s="233"/>
    </row>
    <row r="729" spans="1:51" ht="26.1" customHeight="1">
      <c r="A729" s="133" t="s">
        <v>318</v>
      </c>
      <c r="B729" s="221"/>
      <c r="C729" s="227" t="s">
        <v>5447</v>
      </c>
      <c r="D729" s="227" t="s">
        <v>5552</v>
      </c>
      <c r="E729" s="227" t="s">
        <v>5553</v>
      </c>
      <c r="F729" s="227" t="s">
        <v>5447</v>
      </c>
      <c r="G729" s="227" t="s">
        <v>5554</v>
      </c>
      <c r="H729" s="360"/>
      <c r="I729" s="227" t="s">
        <v>5447</v>
      </c>
      <c r="J729" s="233">
        <v>1</v>
      </c>
      <c r="K729" s="228">
        <v>3236</v>
      </c>
      <c r="L729" s="228">
        <v>215</v>
      </c>
      <c r="M729" s="228">
        <v>382</v>
      </c>
      <c r="N729" s="233" t="s">
        <v>2056</v>
      </c>
      <c r="O729" s="227" t="s">
        <v>987</v>
      </c>
      <c r="P729" s="228">
        <v>2585</v>
      </c>
      <c r="Q729" s="228">
        <v>5</v>
      </c>
      <c r="R729" s="228">
        <v>350</v>
      </c>
      <c r="S729" s="228">
        <v>500</v>
      </c>
      <c r="T729" s="233" t="s">
        <v>178</v>
      </c>
      <c r="U729" s="233" t="s">
        <v>703</v>
      </c>
      <c r="V729" s="314"/>
      <c r="W729" s="227">
        <v>1995</v>
      </c>
      <c r="X729" s="233">
        <v>45</v>
      </c>
      <c r="Y729" s="233"/>
      <c r="Z729" s="233"/>
      <c r="AA729" s="233"/>
      <c r="AB729" s="233"/>
      <c r="AC729" s="228">
        <v>45</v>
      </c>
      <c r="AD729" s="227"/>
      <c r="AE729" s="227"/>
      <c r="AF729" s="233"/>
      <c r="AG729" s="233"/>
      <c r="AH729" s="233">
        <v>4</v>
      </c>
      <c r="AI729" s="233"/>
      <c r="AJ729" s="233"/>
      <c r="AK729" s="233"/>
      <c r="AL729" s="233"/>
      <c r="AM729" s="233"/>
      <c r="AN729" s="233"/>
      <c r="AO729" s="233"/>
      <c r="AP729" s="233"/>
      <c r="AQ729" s="233"/>
      <c r="AR729" s="233"/>
      <c r="AS729" s="233"/>
      <c r="AT729" s="233"/>
      <c r="AU729" s="233"/>
      <c r="AV729" s="233"/>
      <c r="AW729" s="233"/>
      <c r="AX729" s="233"/>
      <c r="AY729" s="233"/>
    </row>
    <row r="730" spans="1:51" ht="26.1" customHeight="1">
      <c r="A730" s="133" t="s">
        <v>319</v>
      </c>
      <c r="B730" s="909"/>
      <c r="C730" s="227" t="s">
        <v>5447</v>
      </c>
      <c r="D730" s="227"/>
      <c r="E730" s="227" t="s">
        <v>5555</v>
      </c>
      <c r="F730" s="227" t="s">
        <v>5447</v>
      </c>
      <c r="G730" s="227"/>
      <c r="H730" s="360"/>
      <c r="I730" s="227" t="s">
        <v>5447</v>
      </c>
      <c r="J730" s="233"/>
      <c r="K730" s="228">
        <v>4165</v>
      </c>
      <c r="L730" s="228">
        <v>181</v>
      </c>
      <c r="M730" s="228">
        <v>181</v>
      </c>
      <c r="N730" s="233" t="s">
        <v>2056</v>
      </c>
      <c r="O730" s="227" t="s">
        <v>310</v>
      </c>
      <c r="P730" s="228">
        <v>2198</v>
      </c>
      <c r="Q730" s="228">
        <v>4</v>
      </c>
      <c r="R730" s="228"/>
      <c r="S730" s="228"/>
      <c r="T730" s="233"/>
      <c r="U730" s="233"/>
      <c r="V730" s="314"/>
      <c r="W730" s="227">
        <v>2006</v>
      </c>
      <c r="X730" s="233"/>
      <c r="Y730" s="233"/>
      <c r="Z730" s="233"/>
      <c r="AA730" s="233"/>
      <c r="AB730" s="233"/>
      <c r="AC730" s="228">
        <v>200</v>
      </c>
      <c r="AD730" s="227"/>
      <c r="AE730" s="227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  <c r="AP730" s="233"/>
      <c r="AQ730" s="233"/>
      <c r="AR730" s="233"/>
      <c r="AS730" s="233"/>
      <c r="AT730" s="233"/>
      <c r="AU730" s="233"/>
      <c r="AV730" s="233"/>
      <c r="AW730" s="233"/>
      <c r="AX730" s="233"/>
      <c r="AY730" s="233"/>
    </row>
    <row r="731" spans="1:51" ht="26.1" customHeight="1">
      <c r="A731" s="133"/>
      <c r="B731" s="909"/>
      <c r="C731" s="227" t="s">
        <v>17328</v>
      </c>
      <c r="D731" s="227" t="s">
        <v>5552</v>
      </c>
      <c r="E731" s="227" t="s">
        <v>17329</v>
      </c>
      <c r="F731" s="227" t="s">
        <v>13193</v>
      </c>
      <c r="G731" s="227"/>
      <c r="H731" s="360"/>
      <c r="I731" s="227" t="s">
        <v>13193</v>
      </c>
      <c r="J731" s="233"/>
      <c r="K731" s="228">
        <v>62175</v>
      </c>
      <c r="L731" s="228">
        <v>673</v>
      </c>
      <c r="M731" s="228">
        <v>673</v>
      </c>
      <c r="N731" s="233" t="s">
        <v>2083</v>
      </c>
      <c r="O731" s="227" t="s">
        <v>987</v>
      </c>
      <c r="P731" s="228">
        <v>673</v>
      </c>
      <c r="Q731" s="228">
        <v>1</v>
      </c>
      <c r="R731" s="228"/>
      <c r="S731" s="228"/>
      <c r="T731" s="233"/>
      <c r="U731" s="233"/>
      <c r="V731" s="314"/>
      <c r="W731" s="227">
        <v>2023</v>
      </c>
      <c r="X731" s="233">
        <v>1066</v>
      </c>
      <c r="Y731" s="233"/>
      <c r="Z731" s="233"/>
      <c r="AA731" s="233"/>
      <c r="AB731" s="233"/>
      <c r="AC731" s="228">
        <v>10</v>
      </c>
      <c r="AD731" s="227"/>
      <c r="AE731" s="227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  <c r="AP731" s="233"/>
      <c r="AQ731" s="233"/>
      <c r="AR731" s="233"/>
      <c r="AS731" s="233"/>
      <c r="AT731" s="233"/>
      <c r="AU731" s="233"/>
      <c r="AV731" s="233"/>
      <c r="AW731" s="233"/>
      <c r="AX731" s="233"/>
      <c r="AY731" s="233" t="s">
        <v>13749</v>
      </c>
    </row>
    <row r="732" spans="1:51" ht="26.1" customHeight="1">
      <c r="A732" s="133"/>
      <c r="B732" s="909"/>
      <c r="C732" s="227" t="s">
        <v>5452</v>
      </c>
      <c r="D732" s="227" t="s">
        <v>5556</v>
      </c>
      <c r="E732" s="227" t="s">
        <v>5557</v>
      </c>
      <c r="F732" s="227" t="s">
        <v>5452</v>
      </c>
      <c r="G732" s="227" t="s">
        <v>5558</v>
      </c>
      <c r="H732" s="360"/>
      <c r="I732" s="227" t="s">
        <v>5452</v>
      </c>
      <c r="J732" s="233"/>
      <c r="K732" s="228">
        <v>7450</v>
      </c>
      <c r="L732" s="228">
        <v>126</v>
      </c>
      <c r="M732" s="228">
        <v>126</v>
      </c>
      <c r="N732" s="233" t="s">
        <v>176</v>
      </c>
      <c r="O732" s="227" t="s">
        <v>11361</v>
      </c>
      <c r="P732" s="228">
        <v>7450</v>
      </c>
      <c r="Q732" s="228">
        <v>10</v>
      </c>
      <c r="R732" s="228"/>
      <c r="S732" s="228"/>
      <c r="T732" s="233"/>
      <c r="U732" s="233"/>
      <c r="V732" s="314"/>
      <c r="W732" s="227">
        <v>2010</v>
      </c>
      <c r="X732" s="233">
        <v>150</v>
      </c>
      <c r="Y732" s="233"/>
      <c r="Z732" s="233"/>
      <c r="AA732" s="233"/>
      <c r="AB732" s="233"/>
      <c r="AC732" s="228">
        <v>2893</v>
      </c>
      <c r="AD732" s="227"/>
      <c r="AE732" s="227"/>
      <c r="AF732" s="233"/>
      <c r="AG732" s="233"/>
      <c r="AH732" s="233">
        <v>2</v>
      </c>
      <c r="AI732" s="233"/>
      <c r="AJ732" s="233"/>
      <c r="AK732" s="233"/>
      <c r="AL732" s="233"/>
      <c r="AM732" s="233"/>
      <c r="AN732" s="233"/>
      <c r="AO732" s="233"/>
      <c r="AP732" s="233"/>
      <c r="AQ732" s="233"/>
      <c r="AR732" s="233"/>
      <c r="AS732" s="233"/>
      <c r="AT732" s="233"/>
      <c r="AU732" s="233"/>
      <c r="AV732" s="233"/>
      <c r="AW732" s="233"/>
      <c r="AX732" s="233"/>
      <c r="AY732" s="233"/>
    </row>
    <row r="733" spans="1:51" ht="26.1" customHeight="1">
      <c r="A733" s="133"/>
      <c r="B733" s="909"/>
      <c r="C733" s="227" t="s">
        <v>5457</v>
      </c>
      <c r="D733" s="227"/>
      <c r="E733" s="227" t="s">
        <v>13161</v>
      </c>
      <c r="F733" s="227" t="s">
        <v>5457</v>
      </c>
      <c r="G733" s="227"/>
      <c r="H733" s="360"/>
      <c r="I733" s="227" t="s">
        <v>3047</v>
      </c>
      <c r="J733" s="233"/>
      <c r="K733" s="228">
        <v>3967</v>
      </c>
      <c r="L733" s="228">
        <v>4010</v>
      </c>
      <c r="M733" s="228">
        <v>4010</v>
      </c>
      <c r="N733" s="233"/>
      <c r="O733" s="227" t="s">
        <v>177</v>
      </c>
      <c r="P733" s="228">
        <v>1227</v>
      </c>
      <c r="Q733" s="228">
        <v>5</v>
      </c>
      <c r="R733" s="228"/>
      <c r="S733" s="228"/>
      <c r="T733" s="233"/>
      <c r="U733" s="233"/>
      <c r="V733" s="314"/>
      <c r="W733" s="227">
        <v>2005</v>
      </c>
      <c r="X733" s="233"/>
      <c r="Y733" s="233"/>
      <c r="Z733" s="233"/>
      <c r="AA733" s="233"/>
      <c r="AB733" s="233"/>
      <c r="AC733" s="228">
        <v>400</v>
      </c>
      <c r="AD733" s="227"/>
      <c r="AE733" s="227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  <c r="AP733" s="233"/>
      <c r="AQ733" s="233"/>
      <c r="AR733" s="233"/>
      <c r="AS733" s="233"/>
      <c r="AT733" s="233"/>
      <c r="AU733" s="233"/>
      <c r="AV733" s="233"/>
      <c r="AW733" s="233"/>
      <c r="AX733" s="233"/>
      <c r="AY733" s="233"/>
    </row>
    <row r="734" spans="1:51" ht="26.1" customHeight="1">
      <c r="A734" s="133"/>
      <c r="B734" s="909"/>
      <c r="C734" s="227" t="s">
        <v>5461</v>
      </c>
      <c r="D734" s="227"/>
      <c r="E734" s="227" t="s">
        <v>5559</v>
      </c>
      <c r="F734" s="227" t="s">
        <v>5461</v>
      </c>
      <c r="G734" s="227"/>
      <c r="H734" s="360"/>
      <c r="I734" s="227" t="s">
        <v>3047</v>
      </c>
      <c r="J734" s="233"/>
      <c r="K734" s="228">
        <v>7312</v>
      </c>
      <c r="L734" s="228"/>
      <c r="M734" s="228"/>
      <c r="N734" s="233"/>
      <c r="O734" s="227" t="s">
        <v>12687</v>
      </c>
      <c r="P734" s="228">
        <v>2500</v>
      </c>
      <c r="Q734" s="228">
        <v>4</v>
      </c>
      <c r="R734" s="228">
        <v>500</v>
      </c>
      <c r="S734" s="228">
        <v>500</v>
      </c>
      <c r="T734" s="233"/>
      <c r="U734" s="233"/>
      <c r="V734" s="314"/>
      <c r="W734" s="227">
        <v>2018</v>
      </c>
      <c r="X734" s="233"/>
      <c r="Y734" s="233"/>
      <c r="Z734" s="233"/>
      <c r="AA734" s="233"/>
      <c r="AB734" s="233"/>
      <c r="AC734" s="228">
        <v>78</v>
      </c>
      <c r="AD734" s="227"/>
      <c r="AE734" s="227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  <c r="AP734" s="233"/>
      <c r="AQ734" s="233"/>
      <c r="AR734" s="233"/>
      <c r="AS734" s="233"/>
      <c r="AT734" s="233"/>
      <c r="AU734" s="233"/>
      <c r="AV734" s="233"/>
      <c r="AW734" s="233"/>
      <c r="AX734" s="233"/>
      <c r="AY734" s="233"/>
    </row>
    <row r="735" spans="1:51" ht="26.1" customHeight="1">
      <c r="A735" s="133"/>
      <c r="B735" s="909"/>
      <c r="C735" s="227" t="s">
        <v>5461</v>
      </c>
      <c r="D735" s="227"/>
      <c r="E735" s="227" t="s">
        <v>5559</v>
      </c>
      <c r="F735" s="227" t="s">
        <v>5461</v>
      </c>
      <c r="G735" s="227"/>
      <c r="H735" s="554"/>
      <c r="I735" s="227" t="s">
        <v>5461</v>
      </c>
      <c r="J735" s="233"/>
      <c r="K735" s="228">
        <v>5523</v>
      </c>
      <c r="L735" s="228">
        <v>85</v>
      </c>
      <c r="M735" s="228">
        <v>85</v>
      </c>
      <c r="N735" s="233"/>
      <c r="O735" s="227" t="s">
        <v>13162</v>
      </c>
      <c r="P735" s="228">
        <v>2774</v>
      </c>
      <c r="Q735" s="228">
        <v>4</v>
      </c>
      <c r="R735" s="228">
        <v>100</v>
      </c>
      <c r="S735" s="228">
        <v>100</v>
      </c>
      <c r="T735" s="233"/>
      <c r="U735" s="233"/>
      <c r="V735" s="314"/>
      <c r="W735" s="227">
        <v>2021</v>
      </c>
      <c r="X735" s="233"/>
      <c r="Y735" s="233"/>
      <c r="Z735" s="233"/>
      <c r="AA735" s="233"/>
      <c r="AB735" s="233"/>
      <c r="AC735" s="228">
        <v>500</v>
      </c>
      <c r="AD735" s="227"/>
      <c r="AE735" s="227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  <c r="AP735" s="233"/>
      <c r="AQ735" s="233"/>
      <c r="AR735" s="233"/>
      <c r="AS735" s="233"/>
      <c r="AT735" s="233"/>
      <c r="AU735" s="233"/>
      <c r="AV735" s="233"/>
      <c r="AW735" s="233"/>
      <c r="AX735" s="233"/>
      <c r="AY735" s="233"/>
    </row>
    <row r="736" spans="1:51" ht="26.1" customHeight="1">
      <c r="A736" s="133"/>
      <c r="B736" s="909"/>
      <c r="C736" s="227" t="s">
        <v>202</v>
      </c>
      <c r="D736" s="233" t="s">
        <v>174</v>
      </c>
      <c r="E736" s="228" t="s">
        <v>1960</v>
      </c>
      <c r="F736" s="227" t="s">
        <v>202</v>
      </c>
      <c r="G736" s="233" t="s">
        <v>175</v>
      </c>
      <c r="H736" s="238"/>
      <c r="I736" s="233" t="s">
        <v>202</v>
      </c>
      <c r="J736" s="233"/>
      <c r="K736" s="228">
        <v>93612</v>
      </c>
      <c r="L736" s="228">
        <v>147</v>
      </c>
      <c r="M736" s="228">
        <v>147</v>
      </c>
      <c r="N736" s="233" t="s">
        <v>176</v>
      </c>
      <c r="O736" s="227" t="s">
        <v>1961</v>
      </c>
      <c r="P736" s="228">
        <v>2900</v>
      </c>
      <c r="Q736" s="228">
        <v>6</v>
      </c>
      <c r="R736" s="228"/>
      <c r="S736" s="228">
        <v>400</v>
      </c>
      <c r="T736" s="233" t="s">
        <v>178</v>
      </c>
      <c r="U736" s="233"/>
      <c r="V736" s="314"/>
      <c r="W736" s="227">
        <v>1992</v>
      </c>
      <c r="X736" s="233">
        <v>150</v>
      </c>
      <c r="Y736" s="233"/>
      <c r="Z736" s="233"/>
      <c r="AA736" s="233"/>
      <c r="AB736" s="233"/>
      <c r="AC736" s="228">
        <v>1000</v>
      </c>
      <c r="AD736" s="227"/>
      <c r="AE736" s="227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  <c r="AP736" s="233"/>
      <c r="AQ736" s="233"/>
      <c r="AR736" s="233"/>
      <c r="AS736" s="233"/>
      <c r="AT736" s="233"/>
      <c r="AU736" s="233"/>
      <c r="AV736" s="233"/>
      <c r="AW736" s="233"/>
      <c r="AX736" s="233"/>
      <c r="AY736" s="233"/>
    </row>
    <row r="737" spans="1:51" ht="26.1" customHeight="1">
      <c r="A737" s="133"/>
      <c r="B737" s="909"/>
      <c r="C737" s="227" t="s">
        <v>5466</v>
      </c>
      <c r="D737" s="233" t="s">
        <v>5560</v>
      </c>
      <c r="E737" s="228" t="s">
        <v>5561</v>
      </c>
      <c r="F737" s="227" t="s">
        <v>5466</v>
      </c>
      <c r="G737" s="233" t="s">
        <v>5562</v>
      </c>
      <c r="H737" s="238"/>
      <c r="I737" s="233" t="s">
        <v>5563</v>
      </c>
      <c r="J737" s="233">
        <v>1</v>
      </c>
      <c r="K737" s="228">
        <v>5000</v>
      </c>
      <c r="L737" s="228"/>
      <c r="M737" s="228"/>
      <c r="N737" s="233" t="s">
        <v>176</v>
      </c>
      <c r="O737" s="227" t="s">
        <v>310</v>
      </c>
      <c r="P737" s="228">
        <v>3500</v>
      </c>
      <c r="Q737" s="228">
        <v>6</v>
      </c>
      <c r="R737" s="228"/>
      <c r="S737" s="228"/>
      <c r="T737" s="233"/>
      <c r="U737" s="233"/>
      <c r="V737" s="314"/>
      <c r="W737" s="227">
        <v>2002</v>
      </c>
      <c r="X737" s="233"/>
      <c r="Y737" s="233"/>
      <c r="Z737" s="233"/>
      <c r="AA737" s="233"/>
      <c r="AB737" s="233">
        <v>60</v>
      </c>
      <c r="AC737" s="228">
        <v>60</v>
      </c>
      <c r="AD737" s="227"/>
      <c r="AE737" s="227"/>
      <c r="AF737" s="233"/>
      <c r="AG737" s="233"/>
      <c r="AH737" s="233">
        <v>6</v>
      </c>
      <c r="AI737" s="233"/>
      <c r="AJ737" s="233"/>
      <c r="AK737" s="233"/>
      <c r="AL737" s="233"/>
      <c r="AM737" s="233"/>
      <c r="AN737" s="233"/>
      <c r="AO737" s="233"/>
      <c r="AP737" s="233"/>
      <c r="AQ737" s="233"/>
      <c r="AR737" s="233"/>
      <c r="AS737" s="233"/>
      <c r="AT737" s="233"/>
      <c r="AU737" s="233"/>
      <c r="AV737" s="233"/>
      <c r="AW737" s="233"/>
      <c r="AX737" s="233"/>
      <c r="AY737" s="233"/>
    </row>
    <row r="738" spans="1:51" ht="26.1" customHeight="1">
      <c r="A738" s="133"/>
      <c r="B738" s="909"/>
      <c r="C738" s="227" t="s">
        <v>5466</v>
      </c>
      <c r="D738" s="233"/>
      <c r="E738" s="228" t="s">
        <v>5564</v>
      </c>
      <c r="F738" s="227" t="s">
        <v>5466</v>
      </c>
      <c r="G738" s="233"/>
      <c r="H738" s="238"/>
      <c r="I738" s="233" t="s">
        <v>5565</v>
      </c>
      <c r="J738" s="233"/>
      <c r="K738" s="228">
        <v>3500</v>
      </c>
      <c r="L738" s="228"/>
      <c r="M738" s="228"/>
      <c r="N738" s="233"/>
      <c r="O738" s="227" t="s">
        <v>310</v>
      </c>
      <c r="P738" s="228">
        <v>3500</v>
      </c>
      <c r="Q738" s="228">
        <v>4</v>
      </c>
      <c r="R738" s="228"/>
      <c r="S738" s="228"/>
      <c r="T738" s="233"/>
      <c r="U738" s="233"/>
      <c r="V738" s="314"/>
      <c r="W738" s="227">
        <v>1995</v>
      </c>
      <c r="X738" s="233"/>
      <c r="Y738" s="233"/>
      <c r="Z738" s="233"/>
      <c r="AA738" s="233"/>
      <c r="AB738" s="233"/>
      <c r="AC738" s="228">
        <v>50</v>
      </c>
      <c r="AD738" s="227"/>
      <c r="AE738" s="227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  <c r="AP738" s="233"/>
      <c r="AQ738" s="233"/>
      <c r="AR738" s="233"/>
      <c r="AS738" s="233"/>
      <c r="AT738" s="233"/>
      <c r="AU738" s="233"/>
      <c r="AV738" s="233"/>
      <c r="AW738" s="233"/>
      <c r="AX738" s="233"/>
      <c r="AY738" s="233"/>
    </row>
    <row r="739" spans="1:51" ht="26.1" customHeight="1">
      <c r="A739" s="133"/>
      <c r="B739" s="909"/>
      <c r="C739" s="227" t="s">
        <v>5466</v>
      </c>
      <c r="D739" s="233"/>
      <c r="E739" s="228" t="s">
        <v>17652</v>
      </c>
      <c r="F739" s="227" t="s">
        <v>5466</v>
      </c>
      <c r="G739" s="233"/>
      <c r="H739" s="238"/>
      <c r="I739" s="233" t="s">
        <v>5466</v>
      </c>
      <c r="J739" s="233"/>
      <c r="K739" s="228">
        <v>71104</v>
      </c>
      <c r="L739" s="228">
        <v>95</v>
      </c>
      <c r="M739" s="228">
        <v>95</v>
      </c>
      <c r="N739" s="233"/>
      <c r="O739" s="227" t="s">
        <v>5566</v>
      </c>
      <c r="P739" s="228">
        <v>2610</v>
      </c>
      <c r="Q739" s="228">
        <v>5</v>
      </c>
      <c r="R739" s="228"/>
      <c r="S739" s="228"/>
      <c r="T739" s="233"/>
      <c r="U739" s="233"/>
      <c r="V739" s="314"/>
      <c r="W739" s="227">
        <v>2013</v>
      </c>
      <c r="X739" s="233"/>
      <c r="Y739" s="233"/>
      <c r="Z739" s="233"/>
      <c r="AA739" s="233"/>
      <c r="AB739" s="233"/>
      <c r="AC739" s="228">
        <v>276</v>
      </c>
      <c r="AD739" s="227"/>
      <c r="AE739" s="227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  <c r="AP739" s="233"/>
      <c r="AQ739" s="233"/>
      <c r="AR739" s="233"/>
      <c r="AS739" s="233"/>
      <c r="AT739" s="233"/>
      <c r="AU739" s="233"/>
      <c r="AV739" s="233"/>
      <c r="AW739" s="233"/>
      <c r="AX739" s="233"/>
      <c r="AY739" s="233"/>
    </row>
    <row r="740" spans="1:51" ht="26.1" customHeight="1">
      <c r="A740" s="133"/>
      <c r="B740" s="909"/>
      <c r="C740" s="227" t="s">
        <v>5471</v>
      </c>
      <c r="D740" s="233"/>
      <c r="E740" s="228" t="s">
        <v>5567</v>
      </c>
      <c r="F740" s="227" t="s">
        <v>5471</v>
      </c>
      <c r="G740" s="233"/>
      <c r="H740" s="238"/>
      <c r="I740" s="233" t="s">
        <v>5471</v>
      </c>
      <c r="J740" s="233"/>
      <c r="K740" s="228">
        <v>6567</v>
      </c>
      <c r="L740" s="228"/>
      <c r="M740" s="228">
        <v>1340</v>
      </c>
      <c r="N740" s="233"/>
      <c r="O740" s="227" t="s">
        <v>177</v>
      </c>
      <c r="P740" s="228">
        <v>1499</v>
      </c>
      <c r="Q740" s="228">
        <v>2</v>
      </c>
      <c r="R740" s="228"/>
      <c r="S740" s="228"/>
      <c r="T740" s="233"/>
      <c r="U740" s="233"/>
      <c r="V740" s="314"/>
      <c r="W740" s="227">
        <v>2006</v>
      </c>
      <c r="X740" s="233"/>
      <c r="Y740" s="233"/>
      <c r="Z740" s="233"/>
      <c r="AA740" s="233"/>
      <c r="AB740" s="233"/>
      <c r="AC740" s="228">
        <v>50</v>
      </c>
      <c r="AD740" s="227"/>
      <c r="AE740" s="227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  <c r="AP740" s="233"/>
      <c r="AQ740" s="233"/>
      <c r="AR740" s="233"/>
      <c r="AS740" s="233"/>
      <c r="AT740" s="233"/>
      <c r="AU740" s="233"/>
      <c r="AV740" s="233"/>
      <c r="AW740" s="233"/>
      <c r="AX740" s="233"/>
      <c r="AY740" s="233"/>
    </row>
    <row r="741" spans="1:51" ht="26.1" customHeight="1">
      <c r="A741" s="133"/>
      <c r="B741" s="909"/>
      <c r="C741" s="227" t="s">
        <v>5471</v>
      </c>
      <c r="D741" s="233"/>
      <c r="E741" s="228" t="s">
        <v>5568</v>
      </c>
      <c r="F741" s="227" t="s">
        <v>5471</v>
      </c>
      <c r="G741" s="233"/>
      <c r="H741" s="238"/>
      <c r="I741" s="233" t="s">
        <v>5471</v>
      </c>
      <c r="J741" s="233"/>
      <c r="K741" s="228">
        <v>29029</v>
      </c>
      <c r="L741" s="228"/>
      <c r="M741" s="228">
        <v>3387</v>
      </c>
      <c r="N741" s="233"/>
      <c r="O741" s="227" t="s">
        <v>177</v>
      </c>
      <c r="P741" s="228">
        <v>1155</v>
      </c>
      <c r="Q741" s="228">
        <v>2</v>
      </c>
      <c r="R741" s="228"/>
      <c r="S741" s="228"/>
      <c r="T741" s="233"/>
      <c r="U741" s="233"/>
      <c r="V741" s="314"/>
      <c r="W741" s="227">
        <v>2010</v>
      </c>
      <c r="X741" s="233"/>
      <c r="Y741" s="233"/>
      <c r="Z741" s="233"/>
      <c r="AA741" s="233"/>
      <c r="AB741" s="233"/>
      <c r="AC741" s="228">
        <v>50</v>
      </c>
      <c r="AD741" s="227"/>
      <c r="AE741" s="227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  <c r="AP741" s="233"/>
      <c r="AQ741" s="233"/>
      <c r="AR741" s="233"/>
      <c r="AS741" s="233"/>
      <c r="AT741" s="233"/>
      <c r="AU741" s="233"/>
      <c r="AV741" s="233"/>
      <c r="AW741" s="233"/>
      <c r="AX741" s="233"/>
      <c r="AY741" s="233"/>
    </row>
    <row r="742" spans="1:51" ht="26.1" customHeight="1">
      <c r="A742" s="133"/>
      <c r="B742" s="909"/>
      <c r="C742" s="227" t="s">
        <v>5471</v>
      </c>
      <c r="D742" s="233"/>
      <c r="E742" s="228" t="s">
        <v>10479</v>
      </c>
      <c r="F742" s="227" t="s">
        <v>5471</v>
      </c>
      <c r="G742" s="233"/>
      <c r="H742" s="238"/>
      <c r="I742" s="233" t="s">
        <v>5471</v>
      </c>
      <c r="J742" s="233"/>
      <c r="K742" s="228">
        <v>4120</v>
      </c>
      <c r="L742" s="228">
        <v>95</v>
      </c>
      <c r="M742" s="228">
        <v>95</v>
      </c>
      <c r="N742" s="233"/>
      <c r="O742" s="227" t="s">
        <v>10480</v>
      </c>
      <c r="P742" s="228">
        <v>3500</v>
      </c>
      <c r="Q742" s="228">
        <v>6</v>
      </c>
      <c r="R742" s="228">
        <v>200</v>
      </c>
      <c r="S742" s="228">
        <v>200</v>
      </c>
      <c r="T742" s="233"/>
      <c r="U742" s="233"/>
      <c r="V742" s="314"/>
      <c r="W742" s="227">
        <v>2012</v>
      </c>
      <c r="X742" s="233"/>
      <c r="Y742" s="233"/>
      <c r="Z742" s="233"/>
      <c r="AA742" s="233"/>
      <c r="AB742" s="233"/>
      <c r="AC742" s="228">
        <v>1300</v>
      </c>
      <c r="AD742" s="227"/>
      <c r="AE742" s="227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  <c r="AP742" s="233"/>
      <c r="AQ742" s="233"/>
      <c r="AR742" s="233"/>
      <c r="AS742" s="233"/>
      <c r="AT742" s="233"/>
      <c r="AU742" s="233"/>
      <c r="AV742" s="233"/>
      <c r="AW742" s="233"/>
      <c r="AX742" s="233"/>
      <c r="AY742" s="233"/>
    </row>
    <row r="743" spans="1:51" ht="26.1" customHeight="1">
      <c r="A743" s="133"/>
      <c r="B743" s="909"/>
      <c r="C743" s="227" t="s">
        <v>13149</v>
      </c>
      <c r="D743" s="233"/>
      <c r="E743" s="228" t="s">
        <v>17330</v>
      </c>
      <c r="F743" s="227" t="s">
        <v>5471</v>
      </c>
      <c r="G743" s="233"/>
      <c r="H743" s="238"/>
      <c r="I743" s="233" t="s">
        <v>5471</v>
      </c>
      <c r="J743" s="233"/>
      <c r="K743" s="228">
        <v>9500</v>
      </c>
      <c r="L743" s="228"/>
      <c r="M743" s="228"/>
      <c r="N743" s="233"/>
      <c r="O743" s="227" t="s">
        <v>1979</v>
      </c>
      <c r="P743" s="228">
        <v>1625</v>
      </c>
      <c r="Q743" s="228">
        <v>2</v>
      </c>
      <c r="R743" s="228"/>
      <c r="S743" s="228"/>
      <c r="T743" s="233"/>
      <c r="U743" s="233"/>
      <c r="V743" s="314"/>
      <c r="W743" s="227">
        <v>2022</v>
      </c>
      <c r="X743" s="233"/>
      <c r="Y743" s="233"/>
      <c r="Z743" s="233"/>
      <c r="AA743" s="233"/>
      <c r="AB743" s="233"/>
      <c r="AC743" s="228"/>
      <c r="AD743" s="227"/>
      <c r="AE743" s="227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  <c r="AP743" s="233"/>
      <c r="AQ743" s="233"/>
      <c r="AR743" s="233"/>
      <c r="AS743" s="233"/>
      <c r="AT743" s="233"/>
      <c r="AU743" s="233"/>
      <c r="AV743" s="233"/>
      <c r="AW743" s="233"/>
      <c r="AX743" s="233"/>
      <c r="AY743" s="233" t="s">
        <v>13749</v>
      </c>
    </row>
    <row r="744" spans="1:51" ht="23.45" customHeight="1">
      <c r="A744" s="133"/>
      <c r="B744" s="909"/>
      <c r="C744" s="227" t="s">
        <v>5473</v>
      </c>
      <c r="D744" s="233"/>
      <c r="E744" s="228" t="s">
        <v>5569</v>
      </c>
      <c r="F744" s="227" t="s">
        <v>5473</v>
      </c>
      <c r="G744" s="233"/>
      <c r="H744" s="238"/>
      <c r="I744" s="233" t="s">
        <v>5473</v>
      </c>
      <c r="J744" s="233"/>
      <c r="K744" s="228">
        <v>3890</v>
      </c>
      <c r="L744" s="228"/>
      <c r="M744" s="228"/>
      <c r="N744" s="233"/>
      <c r="O744" s="227" t="s">
        <v>310</v>
      </c>
      <c r="P744" s="228">
        <v>3500</v>
      </c>
      <c r="Q744" s="228">
        <v>6</v>
      </c>
      <c r="R744" s="228">
        <v>200</v>
      </c>
      <c r="S744" s="228">
        <v>200</v>
      </c>
      <c r="T744" s="233"/>
      <c r="U744" s="233"/>
      <c r="V744" s="314"/>
      <c r="W744" s="227">
        <v>1989</v>
      </c>
      <c r="X744" s="233"/>
      <c r="Y744" s="233"/>
      <c r="Z744" s="233"/>
      <c r="AA744" s="233"/>
      <c r="AB744" s="233"/>
      <c r="AC744" s="228">
        <v>19</v>
      </c>
      <c r="AD744" s="227"/>
      <c r="AE744" s="227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  <c r="AP744" s="233"/>
      <c r="AQ744" s="233"/>
      <c r="AR744" s="233"/>
      <c r="AS744" s="233"/>
      <c r="AT744" s="233"/>
      <c r="AU744" s="233"/>
      <c r="AV744" s="233"/>
      <c r="AW744" s="233"/>
      <c r="AX744" s="233"/>
      <c r="AY744" s="233" t="s">
        <v>17331</v>
      </c>
    </row>
    <row r="745" spans="1:51" ht="23.45" customHeight="1">
      <c r="A745" s="133"/>
      <c r="B745" s="909"/>
      <c r="C745" s="227" t="s">
        <v>5478</v>
      </c>
      <c r="D745" s="233" t="s">
        <v>5570</v>
      </c>
      <c r="E745" s="228" t="s">
        <v>5571</v>
      </c>
      <c r="F745" s="227" t="s">
        <v>5478</v>
      </c>
      <c r="G745" s="233" t="s">
        <v>5481</v>
      </c>
      <c r="H745" s="238"/>
      <c r="I745" s="233" t="s">
        <v>5478</v>
      </c>
      <c r="J745" s="233"/>
      <c r="K745" s="228">
        <v>4998</v>
      </c>
      <c r="L745" s="228">
        <v>507</v>
      </c>
      <c r="M745" s="228">
        <v>532</v>
      </c>
      <c r="N745" s="233" t="s">
        <v>176</v>
      </c>
      <c r="O745" s="227" t="s">
        <v>5572</v>
      </c>
      <c r="P745" s="228">
        <v>4013</v>
      </c>
      <c r="Q745" s="228">
        <v>6</v>
      </c>
      <c r="R745" s="228">
        <v>369</v>
      </c>
      <c r="S745" s="228">
        <v>800</v>
      </c>
      <c r="T745" s="233"/>
      <c r="U745" s="233"/>
      <c r="V745" s="314"/>
      <c r="W745" s="227">
        <v>2007</v>
      </c>
      <c r="X745" s="233">
        <v>60</v>
      </c>
      <c r="Y745" s="233"/>
      <c r="Z745" s="233"/>
      <c r="AA745" s="233"/>
      <c r="AB745" s="233"/>
      <c r="AC745" s="228">
        <v>1250</v>
      </c>
      <c r="AD745" s="227"/>
      <c r="AE745" s="227"/>
      <c r="AF745" s="233"/>
      <c r="AG745" s="233"/>
      <c r="AH745" s="233">
        <v>2</v>
      </c>
      <c r="AI745" s="233">
        <v>400</v>
      </c>
      <c r="AJ745" s="233">
        <v>20</v>
      </c>
      <c r="AK745" s="233"/>
      <c r="AL745" s="233"/>
      <c r="AM745" s="233"/>
      <c r="AN745" s="233"/>
      <c r="AO745" s="233"/>
      <c r="AP745" s="233"/>
      <c r="AQ745" s="233"/>
      <c r="AR745" s="233"/>
      <c r="AS745" s="233"/>
      <c r="AT745" s="233"/>
      <c r="AU745" s="233"/>
      <c r="AV745" s="233"/>
      <c r="AW745" s="233"/>
      <c r="AX745" s="233"/>
      <c r="AY745" s="233"/>
    </row>
    <row r="746" spans="1:51" ht="23.45" customHeight="1">
      <c r="A746" s="133" t="s">
        <v>320</v>
      </c>
      <c r="B746" s="909"/>
      <c r="C746" s="227" t="s">
        <v>5478</v>
      </c>
      <c r="D746" s="233" t="s">
        <v>5570</v>
      </c>
      <c r="E746" s="228" t="s">
        <v>5573</v>
      </c>
      <c r="F746" s="233" t="s">
        <v>5478</v>
      </c>
      <c r="G746" s="233" t="s">
        <v>5481</v>
      </c>
      <c r="H746" s="238"/>
      <c r="I746" s="233" t="s">
        <v>5478</v>
      </c>
      <c r="J746" s="233"/>
      <c r="K746" s="228">
        <v>2231</v>
      </c>
      <c r="L746" s="228"/>
      <c r="M746" s="228"/>
      <c r="N746" s="233" t="s">
        <v>176</v>
      </c>
      <c r="O746" s="227" t="s">
        <v>5574</v>
      </c>
      <c r="P746" s="228">
        <v>1692</v>
      </c>
      <c r="Q746" s="228">
        <v>3</v>
      </c>
      <c r="R746" s="228"/>
      <c r="S746" s="228"/>
      <c r="T746" s="233"/>
      <c r="U746" s="233"/>
      <c r="V746" s="314"/>
      <c r="W746" s="227">
        <v>2015</v>
      </c>
      <c r="X746" s="233">
        <v>60</v>
      </c>
      <c r="Y746" s="233"/>
      <c r="Z746" s="233"/>
      <c r="AA746" s="233"/>
      <c r="AB746" s="233"/>
      <c r="AC746" s="228">
        <v>1500</v>
      </c>
      <c r="AD746" s="227"/>
      <c r="AE746" s="227"/>
      <c r="AF746" s="233"/>
      <c r="AG746" s="233"/>
      <c r="AH746" s="233">
        <v>2</v>
      </c>
      <c r="AI746" s="233">
        <v>400</v>
      </c>
      <c r="AJ746" s="233">
        <v>20</v>
      </c>
      <c r="AK746" s="233"/>
      <c r="AL746" s="233"/>
      <c r="AM746" s="233"/>
      <c r="AN746" s="233"/>
      <c r="AO746" s="233"/>
      <c r="AP746" s="233"/>
      <c r="AQ746" s="233"/>
      <c r="AR746" s="233"/>
      <c r="AS746" s="233"/>
      <c r="AT746" s="233"/>
      <c r="AU746" s="233"/>
      <c r="AV746" s="233"/>
      <c r="AW746" s="233"/>
      <c r="AX746" s="233"/>
      <c r="AY746" s="233"/>
    </row>
    <row r="747" spans="1:51" ht="23.45" customHeight="1">
      <c r="A747" s="133" t="s">
        <v>321</v>
      </c>
      <c r="B747" s="909"/>
      <c r="C747" s="227" t="s">
        <v>5484</v>
      </c>
      <c r="D747" s="233"/>
      <c r="E747" s="228" t="s">
        <v>12155</v>
      </c>
      <c r="F747" s="227" t="s">
        <v>5484</v>
      </c>
      <c r="G747" s="233"/>
      <c r="H747" s="238"/>
      <c r="I747" s="233" t="s">
        <v>5484</v>
      </c>
      <c r="J747" s="233"/>
      <c r="K747" s="228">
        <v>7994</v>
      </c>
      <c r="L747" s="228">
        <v>3517</v>
      </c>
      <c r="M747" s="228">
        <v>3230.2</v>
      </c>
      <c r="N747" s="233"/>
      <c r="O747" s="227" t="s">
        <v>310</v>
      </c>
      <c r="P747" s="228">
        <v>3088</v>
      </c>
      <c r="Q747" s="228">
        <v>5</v>
      </c>
      <c r="R747" s="228">
        <v>165</v>
      </c>
      <c r="S747" s="228"/>
      <c r="T747" s="233"/>
      <c r="U747" s="233"/>
      <c r="V747" s="314"/>
      <c r="W747" s="227">
        <v>2018</v>
      </c>
      <c r="X747" s="233"/>
      <c r="Y747" s="233"/>
      <c r="Z747" s="233"/>
      <c r="AA747" s="233"/>
      <c r="AB747" s="233"/>
      <c r="AC747" s="228">
        <v>2800</v>
      </c>
      <c r="AD747" s="227"/>
      <c r="AE747" s="227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  <c r="AP747" s="233"/>
      <c r="AQ747" s="233"/>
      <c r="AR747" s="233"/>
      <c r="AS747" s="233"/>
      <c r="AT747" s="233"/>
      <c r="AU747" s="233"/>
      <c r="AV747" s="233"/>
      <c r="AW747" s="233"/>
      <c r="AX747" s="233"/>
      <c r="AY747" s="233"/>
    </row>
    <row r="748" spans="1:51" ht="23.45" customHeight="1">
      <c r="A748" s="133" t="s">
        <v>322</v>
      </c>
      <c r="B748" s="909"/>
      <c r="C748" s="227" t="s">
        <v>5484</v>
      </c>
      <c r="D748" s="233"/>
      <c r="E748" s="228" t="s">
        <v>5575</v>
      </c>
      <c r="F748" s="227" t="s">
        <v>5484</v>
      </c>
      <c r="G748" s="233"/>
      <c r="H748" s="238"/>
      <c r="I748" s="233" t="s">
        <v>5484</v>
      </c>
      <c r="J748" s="233"/>
      <c r="K748" s="228">
        <v>3584</v>
      </c>
      <c r="L748" s="228"/>
      <c r="M748" s="228"/>
      <c r="N748" s="233"/>
      <c r="O748" s="227" t="s">
        <v>11128</v>
      </c>
      <c r="P748" s="228">
        <v>2463</v>
      </c>
      <c r="Q748" s="228">
        <v>4</v>
      </c>
      <c r="R748" s="228"/>
      <c r="S748" s="228"/>
      <c r="T748" s="233"/>
      <c r="U748" s="233"/>
      <c r="V748" s="314"/>
      <c r="W748" s="227" t="s">
        <v>9086</v>
      </c>
      <c r="X748" s="233"/>
      <c r="Y748" s="233"/>
      <c r="Z748" s="233"/>
      <c r="AA748" s="233"/>
      <c r="AB748" s="233"/>
      <c r="AC748" s="228">
        <v>356</v>
      </c>
      <c r="AD748" s="227"/>
      <c r="AE748" s="227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  <c r="AP748" s="233"/>
      <c r="AQ748" s="233"/>
      <c r="AR748" s="233"/>
      <c r="AS748" s="233"/>
      <c r="AT748" s="233"/>
      <c r="AU748" s="233"/>
      <c r="AV748" s="233"/>
      <c r="AW748" s="233"/>
      <c r="AX748" s="233"/>
      <c r="AY748" s="233"/>
    </row>
    <row r="749" spans="1:51" ht="23.45" customHeight="1">
      <c r="A749" s="133" t="s">
        <v>323</v>
      </c>
      <c r="B749" s="909"/>
      <c r="C749" s="227" t="s">
        <v>5485</v>
      </c>
      <c r="D749" s="233" t="s">
        <v>5576</v>
      </c>
      <c r="E749" s="228" t="s">
        <v>5577</v>
      </c>
      <c r="F749" s="227" t="s">
        <v>5485</v>
      </c>
      <c r="G749" s="233" t="s">
        <v>5578</v>
      </c>
      <c r="H749" s="238"/>
      <c r="I749" s="233" t="s">
        <v>3047</v>
      </c>
      <c r="J749" s="233"/>
      <c r="K749" s="228">
        <v>6468</v>
      </c>
      <c r="L749" s="228"/>
      <c r="M749" s="228"/>
      <c r="N749" s="233" t="s">
        <v>176</v>
      </c>
      <c r="O749" s="227" t="s">
        <v>9087</v>
      </c>
      <c r="P749" s="228">
        <v>2814</v>
      </c>
      <c r="Q749" s="228">
        <v>3</v>
      </c>
      <c r="R749" s="228"/>
      <c r="S749" s="228"/>
      <c r="T749" s="233"/>
      <c r="U749" s="233"/>
      <c r="V749" s="314"/>
      <c r="W749" s="227">
        <v>2000</v>
      </c>
      <c r="X749" s="233">
        <v>103</v>
      </c>
      <c r="Y749" s="233"/>
      <c r="Z749" s="233"/>
      <c r="AA749" s="233"/>
      <c r="AB749" s="233"/>
      <c r="AC749" s="228">
        <v>103</v>
      </c>
      <c r="AD749" s="227"/>
      <c r="AE749" s="227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  <c r="AP749" s="233"/>
      <c r="AQ749" s="233"/>
      <c r="AR749" s="233"/>
      <c r="AS749" s="233"/>
      <c r="AT749" s="233"/>
      <c r="AU749" s="233"/>
      <c r="AV749" s="233"/>
      <c r="AW749" s="233"/>
      <c r="AX749" s="233"/>
      <c r="AY749" s="233"/>
    </row>
    <row r="750" spans="1:51" ht="23.45" customHeight="1">
      <c r="A750" s="133"/>
      <c r="B750" s="909"/>
      <c r="C750" s="227" t="s">
        <v>5485</v>
      </c>
      <c r="D750" s="233"/>
      <c r="E750" s="228" t="s">
        <v>5579</v>
      </c>
      <c r="F750" s="227" t="s">
        <v>5485</v>
      </c>
      <c r="G750" s="233"/>
      <c r="H750" s="238"/>
      <c r="I750" s="233" t="s">
        <v>3047</v>
      </c>
      <c r="J750" s="233"/>
      <c r="K750" s="228">
        <v>11794</v>
      </c>
      <c r="L750" s="228">
        <v>215</v>
      </c>
      <c r="M750" s="228">
        <v>215</v>
      </c>
      <c r="N750" s="233"/>
      <c r="O750" s="227" t="s">
        <v>9088</v>
      </c>
      <c r="P750" s="228">
        <v>6809</v>
      </c>
      <c r="Q750" s="228">
        <v>12</v>
      </c>
      <c r="R750" s="228">
        <v>172</v>
      </c>
      <c r="S750" s="228">
        <v>172</v>
      </c>
      <c r="T750" s="233"/>
      <c r="U750" s="233"/>
      <c r="V750" s="314"/>
      <c r="W750" s="227">
        <v>2009</v>
      </c>
      <c r="X750" s="233"/>
      <c r="Y750" s="233"/>
      <c r="Z750" s="233"/>
      <c r="AA750" s="233"/>
      <c r="AB750" s="233"/>
      <c r="AC750" s="228">
        <v>1600</v>
      </c>
      <c r="AD750" s="227"/>
      <c r="AE750" s="227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  <c r="AP750" s="233"/>
      <c r="AQ750" s="233"/>
      <c r="AR750" s="233"/>
      <c r="AS750" s="233"/>
      <c r="AT750" s="233"/>
      <c r="AU750" s="233"/>
      <c r="AV750" s="233"/>
      <c r="AW750" s="233"/>
      <c r="AX750" s="233"/>
      <c r="AY750" s="233"/>
    </row>
    <row r="751" spans="1:51" ht="23.45" customHeight="1">
      <c r="A751" s="133"/>
      <c r="B751" s="909"/>
      <c r="C751" s="227" t="s">
        <v>14060</v>
      </c>
      <c r="D751" s="233"/>
      <c r="E751" s="228" t="s">
        <v>14071</v>
      </c>
      <c r="F751" s="227" t="s">
        <v>14060</v>
      </c>
      <c r="G751" s="233"/>
      <c r="H751" s="238"/>
      <c r="I751" s="233" t="s">
        <v>14060</v>
      </c>
      <c r="J751" s="233"/>
      <c r="K751" s="228">
        <v>2068</v>
      </c>
      <c r="L751" s="228"/>
      <c r="M751" s="228">
        <v>2068</v>
      </c>
      <c r="N751" s="233"/>
      <c r="O751" s="227" t="s">
        <v>14072</v>
      </c>
      <c r="P751" s="228">
        <v>2068</v>
      </c>
      <c r="Q751" s="228">
        <v>3</v>
      </c>
      <c r="R751" s="228"/>
      <c r="S751" s="228"/>
      <c r="T751" s="233"/>
      <c r="U751" s="233"/>
      <c r="V751" s="314"/>
      <c r="W751" s="227">
        <v>2015</v>
      </c>
      <c r="X751" s="233"/>
      <c r="Y751" s="233"/>
      <c r="Z751" s="233"/>
      <c r="AA751" s="233"/>
      <c r="AB751" s="233"/>
      <c r="AC751" s="228">
        <v>40</v>
      </c>
      <c r="AD751" s="227"/>
      <c r="AE751" s="227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  <c r="AP751" s="233"/>
      <c r="AQ751" s="233"/>
      <c r="AR751" s="233"/>
      <c r="AS751" s="233"/>
      <c r="AT751" s="233"/>
      <c r="AU751" s="233"/>
      <c r="AV751" s="233"/>
      <c r="AW751" s="233"/>
      <c r="AX751" s="233"/>
      <c r="AY751" s="233"/>
    </row>
    <row r="752" spans="1:51" ht="23.45" customHeight="1">
      <c r="A752" s="133"/>
      <c r="B752" s="909"/>
      <c r="C752" s="227" t="s">
        <v>14060</v>
      </c>
      <c r="D752" s="233"/>
      <c r="E752" s="228" t="s">
        <v>14073</v>
      </c>
      <c r="F752" s="227" t="s">
        <v>14060</v>
      </c>
      <c r="G752" s="233"/>
      <c r="H752" s="238"/>
      <c r="I752" s="233" t="s">
        <v>14060</v>
      </c>
      <c r="J752" s="233"/>
      <c r="K752" s="228">
        <v>14212</v>
      </c>
      <c r="L752" s="228"/>
      <c r="M752" s="228">
        <v>1424</v>
      </c>
      <c r="N752" s="233"/>
      <c r="O752" s="227" t="s">
        <v>12697</v>
      </c>
      <c r="P752" s="228">
        <v>1424</v>
      </c>
      <c r="Q752" s="228">
        <v>2</v>
      </c>
      <c r="R752" s="228"/>
      <c r="S752" s="228"/>
      <c r="T752" s="233"/>
      <c r="U752" s="233"/>
      <c r="V752" s="314"/>
      <c r="W752" s="227">
        <v>2019</v>
      </c>
      <c r="X752" s="233"/>
      <c r="Y752" s="233"/>
      <c r="Z752" s="233"/>
      <c r="AA752" s="233"/>
      <c r="AB752" s="233"/>
      <c r="AC752" s="228">
        <v>331</v>
      </c>
      <c r="AD752" s="227"/>
      <c r="AE752" s="227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  <c r="AP752" s="233"/>
      <c r="AQ752" s="233"/>
      <c r="AR752" s="233"/>
      <c r="AS752" s="233"/>
      <c r="AT752" s="233"/>
      <c r="AU752" s="233"/>
      <c r="AV752" s="233"/>
      <c r="AW752" s="233"/>
      <c r="AX752" s="233"/>
      <c r="AY752" s="233"/>
    </row>
    <row r="753" spans="1:51" ht="23.45" customHeight="1">
      <c r="A753" s="133"/>
      <c r="B753" s="909"/>
      <c r="C753" s="227" t="s">
        <v>5490</v>
      </c>
      <c r="D753" s="233" t="s">
        <v>24088</v>
      </c>
      <c r="E753" s="228" t="s">
        <v>5580</v>
      </c>
      <c r="F753" s="227" t="s">
        <v>5490</v>
      </c>
      <c r="G753" s="233" t="s">
        <v>5581</v>
      </c>
      <c r="H753" s="238"/>
      <c r="I753" s="233" t="s">
        <v>17332</v>
      </c>
      <c r="J753" s="233">
        <v>1</v>
      </c>
      <c r="K753" s="228">
        <v>5233</v>
      </c>
      <c r="L753" s="228">
        <v>104</v>
      </c>
      <c r="M753" s="228">
        <v>202</v>
      </c>
      <c r="N753" s="233" t="s">
        <v>176</v>
      </c>
      <c r="O753" s="227" t="s">
        <v>1957</v>
      </c>
      <c r="P753" s="228">
        <v>3446</v>
      </c>
      <c r="Q753" s="228">
        <v>4</v>
      </c>
      <c r="R753" s="228"/>
      <c r="S753" s="228"/>
      <c r="T753" s="233">
        <v>0</v>
      </c>
      <c r="U753" s="233">
        <v>0</v>
      </c>
      <c r="V753" s="314"/>
      <c r="W753" s="227">
        <v>2005</v>
      </c>
      <c r="X753" s="233">
        <v>135</v>
      </c>
      <c r="Y753" s="233">
        <v>5</v>
      </c>
      <c r="Z753" s="233"/>
      <c r="AA753" s="233">
        <v>20</v>
      </c>
      <c r="AB753" s="233"/>
      <c r="AC753" s="228">
        <v>362</v>
      </c>
      <c r="AD753" s="227"/>
      <c r="AE753" s="227"/>
      <c r="AF753" s="233"/>
      <c r="AG753" s="233"/>
      <c r="AH753" s="233">
        <v>4</v>
      </c>
      <c r="AI753" s="233"/>
      <c r="AJ753" s="233"/>
      <c r="AK753" s="233"/>
      <c r="AL753" s="233"/>
      <c r="AM753" s="233"/>
      <c r="AN753" s="233"/>
      <c r="AO753" s="233"/>
      <c r="AP753" s="233"/>
      <c r="AQ753" s="233"/>
      <c r="AR753" s="233"/>
      <c r="AS753" s="233"/>
      <c r="AT753" s="233"/>
      <c r="AU753" s="233"/>
      <c r="AV753" s="233"/>
      <c r="AW753" s="233"/>
      <c r="AX753" s="233"/>
      <c r="AY753" s="233"/>
    </row>
    <row r="754" spans="1:51" ht="23.45" customHeight="1">
      <c r="A754" s="133"/>
      <c r="B754" s="909"/>
      <c r="C754" s="227" t="s">
        <v>5490</v>
      </c>
      <c r="D754" s="233" t="s">
        <v>24089</v>
      </c>
      <c r="E754" s="228" t="s">
        <v>5582</v>
      </c>
      <c r="F754" s="227" t="s">
        <v>5490</v>
      </c>
      <c r="G754" s="233" t="s">
        <v>5581</v>
      </c>
      <c r="H754" s="238"/>
      <c r="I754" s="233" t="s">
        <v>17332</v>
      </c>
      <c r="J754" s="233">
        <v>1</v>
      </c>
      <c r="K754" s="228">
        <v>6168</v>
      </c>
      <c r="L754" s="228">
        <v>187</v>
      </c>
      <c r="M754" s="228">
        <v>225</v>
      </c>
      <c r="N754" s="233" t="s">
        <v>176</v>
      </c>
      <c r="O754" s="227" t="s">
        <v>14074</v>
      </c>
      <c r="P754" s="228">
        <v>3412</v>
      </c>
      <c r="Q754" s="228">
        <v>6</v>
      </c>
      <c r="R754" s="228"/>
      <c r="S754" s="228"/>
      <c r="T754" s="233">
        <v>0</v>
      </c>
      <c r="U754" s="233">
        <v>0</v>
      </c>
      <c r="V754" s="314"/>
      <c r="W754" s="227">
        <v>2003</v>
      </c>
      <c r="X754" s="233">
        <v>500</v>
      </c>
      <c r="Y754" s="233"/>
      <c r="Z754" s="233"/>
      <c r="AA754" s="233"/>
      <c r="AB754" s="233"/>
      <c r="AC754" s="228">
        <v>542</v>
      </c>
      <c r="AD754" s="227"/>
      <c r="AE754" s="227"/>
      <c r="AF754" s="233"/>
      <c r="AG754" s="233"/>
      <c r="AH754" s="233">
        <v>6</v>
      </c>
      <c r="AI754" s="233"/>
      <c r="AJ754" s="233"/>
      <c r="AK754" s="233"/>
      <c r="AL754" s="233"/>
      <c r="AM754" s="233"/>
      <c r="AN754" s="233"/>
      <c r="AO754" s="233"/>
      <c r="AP754" s="233"/>
      <c r="AQ754" s="233"/>
      <c r="AR754" s="233"/>
      <c r="AS754" s="233"/>
      <c r="AT754" s="233"/>
      <c r="AU754" s="233"/>
      <c r="AV754" s="233"/>
      <c r="AW754" s="233"/>
      <c r="AX754" s="233"/>
      <c r="AY754" s="233"/>
    </row>
    <row r="755" spans="1:51" ht="23.45" customHeight="1">
      <c r="A755" s="133"/>
      <c r="B755" s="221"/>
      <c r="C755" s="227" t="s">
        <v>13151</v>
      </c>
      <c r="D755" s="233" t="s">
        <v>24090</v>
      </c>
      <c r="E755" s="228" t="s">
        <v>13946</v>
      </c>
      <c r="F755" s="227" t="s">
        <v>13151</v>
      </c>
      <c r="G755" s="233" t="s">
        <v>5581</v>
      </c>
      <c r="H755" s="238"/>
      <c r="I755" s="233" t="s">
        <v>17332</v>
      </c>
      <c r="J755" s="233">
        <v>1</v>
      </c>
      <c r="K755" s="228">
        <v>3300</v>
      </c>
      <c r="L755" s="228"/>
      <c r="M755" s="228"/>
      <c r="N755" s="233" t="s">
        <v>2056</v>
      </c>
      <c r="O755" s="227" t="s">
        <v>17333</v>
      </c>
      <c r="P755" s="228"/>
      <c r="Q755" s="228">
        <v>2</v>
      </c>
      <c r="R755" s="228"/>
      <c r="S755" s="228"/>
      <c r="T755" s="233"/>
      <c r="U755" s="233"/>
      <c r="V755" s="314"/>
      <c r="W755" s="227">
        <v>1996</v>
      </c>
      <c r="X755" s="233"/>
      <c r="Y755" s="233"/>
      <c r="Z755" s="233"/>
      <c r="AA755" s="233"/>
      <c r="AB755" s="233"/>
      <c r="AC755" s="228">
        <v>58</v>
      </c>
      <c r="AD755" s="227"/>
      <c r="AE755" s="227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  <c r="AP755" s="233"/>
      <c r="AQ755" s="233"/>
      <c r="AR755" s="233"/>
      <c r="AS755" s="233"/>
      <c r="AT755" s="233"/>
      <c r="AU755" s="233"/>
      <c r="AV755" s="233"/>
      <c r="AW755" s="233"/>
      <c r="AX755" s="233"/>
      <c r="AY755" s="233" t="s">
        <v>13749</v>
      </c>
    </row>
    <row r="756" spans="1:51" ht="23.45" customHeight="1">
      <c r="A756" s="133"/>
      <c r="B756" s="221"/>
      <c r="C756" s="227" t="s">
        <v>5492</v>
      </c>
      <c r="D756" s="233" t="s">
        <v>24091</v>
      </c>
      <c r="E756" s="228" t="s">
        <v>5583</v>
      </c>
      <c r="F756" s="227" t="s">
        <v>5492</v>
      </c>
      <c r="G756" s="233"/>
      <c r="H756" s="233"/>
      <c r="I756" s="233" t="s">
        <v>5492</v>
      </c>
      <c r="J756" s="233"/>
      <c r="K756" s="228">
        <v>13856</v>
      </c>
      <c r="L756" s="228"/>
      <c r="M756" s="228">
        <v>4500</v>
      </c>
      <c r="N756" s="233"/>
      <c r="O756" s="227" t="s">
        <v>1979</v>
      </c>
      <c r="P756" s="228">
        <v>4500</v>
      </c>
      <c r="Q756" s="228">
        <v>4</v>
      </c>
      <c r="R756" s="228"/>
      <c r="S756" s="228"/>
      <c r="T756" s="233"/>
      <c r="U756" s="233"/>
      <c r="V756" s="314" t="s">
        <v>18933</v>
      </c>
      <c r="W756" s="227">
        <v>2024</v>
      </c>
      <c r="X756" s="233"/>
      <c r="Y756" s="233"/>
      <c r="Z756" s="233"/>
      <c r="AA756" s="233"/>
      <c r="AB756" s="233"/>
      <c r="AC756" s="228">
        <v>1000</v>
      </c>
      <c r="AD756" s="227"/>
      <c r="AE756" s="227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  <c r="AP756" s="233"/>
      <c r="AQ756" s="233"/>
      <c r="AR756" s="233"/>
      <c r="AS756" s="233"/>
      <c r="AT756" s="233"/>
      <c r="AU756" s="233"/>
      <c r="AV756" s="233"/>
      <c r="AW756" s="233"/>
      <c r="AX756" s="233"/>
      <c r="AY756" s="233"/>
    </row>
    <row r="757" spans="1:51" ht="23.45" customHeight="1">
      <c r="A757" s="133"/>
      <c r="B757" s="221"/>
      <c r="C757" s="227" t="s">
        <v>5492</v>
      </c>
      <c r="D757" s="233" t="s">
        <v>24092</v>
      </c>
      <c r="E757" s="228" t="s">
        <v>17334</v>
      </c>
      <c r="F757" s="227" t="s">
        <v>5492</v>
      </c>
      <c r="G757" s="233"/>
      <c r="H757" s="233"/>
      <c r="I757" s="233" t="s">
        <v>5492</v>
      </c>
      <c r="J757" s="233"/>
      <c r="K757" s="228">
        <v>8945</v>
      </c>
      <c r="L757" s="228"/>
      <c r="M757" s="228">
        <v>4500</v>
      </c>
      <c r="N757" s="233"/>
      <c r="O757" s="227" t="s">
        <v>290</v>
      </c>
      <c r="P757" s="228">
        <v>4500</v>
      </c>
      <c r="Q757" s="228">
        <v>2</v>
      </c>
      <c r="R757" s="228"/>
      <c r="S757" s="228"/>
      <c r="T757" s="233"/>
      <c r="U757" s="233"/>
      <c r="V757" s="314" t="s">
        <v>18933</v>
      </c>
      <c r="W757" s="227">
        <v>2023</v>
      </c>
      <c r="X757" s="233"/>
      <c r="Y757" s="233"/>
      <c r="Z757" s="233"/>
      <c r="AA757" s="233"/>
      <c r="AB757" s="233"/>
      <c r="AC757" s="228">
        <v>630</v>
      </c>
      <c r="AD757" s="227"/>
      <c r="AE757" s="227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  <c r="AP757" s="233"/>
      <c r="AQ757" s="233"/>
      <c r="AR757" s="233"/>
      <c r="AS757" s="233"/>
      <c r="AT757" s="233"/>
      <c r="AU757" s="233"/>
      <c r="AV757" s="233"/>
      <c r="AW757" s="233"/>
      <c r="AX757" s="233"/>
      <c r="AY757" s="233" t="s">
        <v>2928</v>
      </c>
    </row>
    <row r="758" spans="1:51" s="1433" customFormat="1" ht="23.45" customHeight="1">
      <c r="A758" s="1417"/>
      <c r="B758" s="906" t="s">
        <v>58</v>
      </c>
      <c r="C758" s="314" t="s">
        <v>55</v>
      </c>
      <c r="D758" s="349"/>
      <c r="E758" s="315">
        <f>COUNTA(E759:E825)</f>
        <v>67</v>
      </c>
      <c r="F758" s="314"/>
      <c r="G758" s="349"/>
      <c r="H758" s="349"/>
      <c r="I758" s="349"/>
      <c r="J758" s="349"/>
      <c r="K758" s="318">
        <f>SUM(K759:K825)</f>
        <v>807671.2</v>
      </c>
      <c r="L758" s="318">
        <f>SUM(L759:L825)</f>
        <v>48478.060000000005</v>
      </c>
      <c r="M758" s="318">
        <f>SUM(M759:M825)</f>
        <v>47999.16</v>
      </c>
      <c r="N758" s="318">
        <f>SUM(N759:N825)</f>
        <v>0</v>
      </c>
      <c r="O758" s="318"/>
      <c r="P758" s="318">
        <f>SUM(P759:P825)</f>
        <v>227534.2</v>
      </c>
      <c r="Q758" s="318">
        <f>SUM(Q759:Q825)</f>
        <v>320.5</v>
      </c>
      <c r="R758" s="318"/>
      <c r="S758" s="228"/>
      <c r="T758" s="233"/>
      <c r="U758" s="233"/>
      <c r="V758" s="314"/>
      <c r="W758" s="314"/>
      <c r="X758" s="349"/>
      <c r="Y758" s="349"/>
      <c r="Z758" s="349"/>
      <c r="AA758" s="349"/>
      <c r="AB758" s="349"/>
      <c r="AC758" s="318"/>
      <c r="AD758" s="314"/>
      <c r="AE758" s="314"/>
      <c r="AF758" s="349"/>
      <c r="AG758" s="349"/>
      <c r="AH758" s="349"/>
      <c r="AI758" s="349"/>
      <c r="AJ758" s="349"/>
      <c r="AK758" s="349"/>
      <c r="AL758" s="349"/>
      <c r="AM758" s="349"/>
      <c r="AN758" s="349"/>
      <c r="AO758" s="349"/>
      <c r="AP758" s="349"/>
      <c r="AQ758" s="349"/>
      <c r="AR758" s="349"/>
      <c r="AS758" s="349"/>
      <c r="AT758" s="349"/>
      <c r="AU758" s="349"/>
      <c r="AV758" s="349"/>
      <c r="AW758" s="349"/>
      <c r="AX758" s="349"/>
      <c r="AY758" s="555"/>
    </row>
    <row r="759" spans="1:51" ht="23.45" customHeight="1">
      <c r="A759" s="133"/>
      <c r="B759" s="221"/>
      <c r="C759" s="227" t="s">
        <v>5886</v>
      </c>
      <c r="D759" s="233" t="s">
        <v>24481</v>
      </c>
      <c r="E759" s="228" t="s">
        <v>14212</v>
      </c>
      <c r="F759" s="227" t="s">
        <v>5886</v>
      </c>
      <c r="G759" s="233"/>
      <c r="H759" s="238"/>
      <c r="I759" s="227" t="s">
        <v>13240</v>
      </c>
      <c r="J759" s="233"/>
      <c r="K759" s="228">
        <v>1632</v>
      </c>
      <c r="L759" s="228" t="s">
        <v>389</v>
      </c>
      <c r="M759" s="228" t="s">
        <v>389</v>
      </c>
      <c r="N759" s="233"/>
      <c r="O759" s="227" t="s">
        <v>177</v>
      </c>
      <c r="P759" s="228">
        <v>1632</v>
      </c>
      <c r="Q759" s="228">
        <v>3</v>
      </c>
      <c r="R759" s="228" t="s">
        <v>389</v>
      </c>
      <c r="S759" s="228" t="s">
        <v>389</v>
      </c>
      <c r="T759" s="233"/>
      <c r="U759" s="233"/>
      <c r="V759" s="314"/>
      <c r="W759" s="227">
        <v>1999</v>
      </c>
      <c r="X759" s="233"/>
      <c r="Y759" s="233"/>
      <c r="Z759" s="233"/>
      <c r="AA759" s="233"/>
      <c r="AB759" s="233"/>
      <c r="AC759" s="228">
        <v>50</v>
      </c>
      <c r="AD759" s="227"/>
      <c r="AE759" s="227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  <c r="AP759" s="233"/>
      <c r="AQ759" s="233"/>
      <c r="AR759" s="233"/>
      <c r="AS759" s="233"/>
      <c r="AT759" s="233"/>
      <c r="AU759" s="233"/>
      <c r="AV759" s="233"/>
      <c r="AW759" s="233"/>
      <c r="AX759" s="233"/>
      <c r="AY759" s="412"/>
    </row>
    <row r="760" spans="1:51" ht="23.45" customHeight="1">
      <c r="A760" s="133"/>
      <c r="B760" s="221"/>
      <c r="C760" s="227" t="s">
        <v>5886</v>
      </c>
      <c r="D760" s="233" t="s">
        <v>24482</v>
      </c>
      <c r="E760" s="228" t="s">
        <v>14213</v>
      </c>
      <c r="F760" s="227" t="s">
        <v>5886</v>
      </c>
      <c r="G760" s="233"/>
      <c r="H760" s="238"/>
      <c r="I760" s="233" t="s">
        <v>5993</v>
      </c>
      <c r="J760" s="233"/>
      <c r="K760" s="228">
        <v>10301</v>
      </c>
      <c r="L760" s="228" t="s">
        <v>389</v>
      </c>
      <c r="M760" s="228" t="s">
        <v>389</v>
      </c>
      <c r="N760" s="233"/>
      <c r="O760" s="227" t="s">
        <v>24483</v>
      </c>
      <c r="P760" s="228">
        <v>10301</v>
      </c>
      <c r="Q760" s="228">
        <v>12</v>
      </c>
      <c r="R760" s="228" t="s">
        <v>389</v>
      </c>
      <c r="S760" s="228" t="s">
        <v>389</v>
      </c>
      <c r="T760" s="233"/>
      <c r="U760" s="233"/>
      <c r="V760" s="314"/>
      <c r="W760" s="227">
        <v>2009</v>
      </c>
      <c r="X760" s="233"/>
      <c r="Y760" s="233"/>
      <c r="Z760" s="233"/>
      <c r="AA760" s="233"/>
      <c r="AB760" s="233"/>
      <c r="AC760" s="228">
        <v>100</v>
      </c>
      <c r="AD760" s="227"/>
      <c r="AE760" s="227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  <c r="AP760" s="233"/>
      <c r="AQ760" s="233"/>
      <c r="AR760" s="233"/>
      <c r="AS760" s="233"/>
      <c r="AT760" s="233"/>
      <c r="AU760" s="233"/>
      <c r="AV760" s="233"/>
      <c r="AW760" s="233"/>
      <c r="AX760" s="233"/>
      <c r="AY760" s="412"/>
    </row>
    <row r="761" spans="1:51" ht="23.45" customHeight="1">
      <c r="A761" s="133"/>
      <c r="B761" s="221"/>
      <c r="C761" s="227" t="s">
        <v>5886</v>
      </c>
      <c r="D761" s="233" t="s">
        <v>24484</v>
      </c>
      <c r="E761" s="228" t="s">
        <v>14214</v>
      </c>
      <c r="F761" s="227" t="s">
        <v>5886</v>
      </c>
      <c r="G761" s="233"/>
      <c r="H761" s="238"/>
      <c r="I761" s="233" t="s">
        <v>5994</v>
      </c>
      <c r="J761" s="233"/>
      <c r="K761" s="228">
        <v>1520</v>
      </c>
      <c r="L761" s="228" t="s">
        <v>389</v>
      </c>
      <c r="M761" s="228" t="s">
        <v>389</v>
      </c>
      <c r="N761" s="233"/>
      <c r="O761" s="227" t="s">
        <v>177</v>
      </c>
      <c r="P761" s="228">
        <v>1520</v>
      </c>
      <c r="Q761" s="228">
        <v>2</v>
      </c>
      <c r="R761" s="228" t="s">
        <v>389</v>
      </c>
      <c r="S761" s="228" t="s">
        <v>389</v>
      </c>
      <c r="T761" s="233"/>
      <c r="U761" s="233"/>
      <c r="V761" s="314"/>
      <c r="W761" s="227">
        <v>2000</v>
      </c>
      <c r="X761" s="233"/>
      <c r="Y761" s="233"/>
      <c r="Z761" s="233"/>
      <c r="AA761" s="233"/>
      <c r="AB761" s="233"/>
      <c r="AC761" s="228" t="s">
        <v>389</v>
      </c>
      <c r="AD761" s="227"/>
      <c r="AE761" s="227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  <c r="AP761" s="233"/>
      <c r="AQ761" s="233"/>
      <c r="AR761" s="233"/>
      <c r="AS761" s="233"/>
      <c r="AT761" s="233"/>
      <c r="AU761" s="233"/>
      <c r="AV761" s="233"/>
      <c r="AW761" s="233"/>
      <c r="AX761" s="233"/>
      <c r="AY761" s="412"/>
    </row>
    <row r="762" spans="1:51" ht="23.45" customHeight="1">
      <c r="A762" s="133"/>
      <c r="B762" s="221"/>
      <c r="C762" s="227" t="s">
        <v>5886</v>
      </c>
      <c r="D762" s="233" t="s">
        <v>24485</v>
      </c>
      <c r="E762" s="228" t="s">
        <v>14215</v>
      </c>
      <c r="F762" s="227" t="s">
        <v>5886</v>
      </c>
      <c r="G762" s="233"/>
      <c r="H762" s="238"/>
      <c r="I762" s="233" t="s">
        <v>24486</v>
      </c>
      <c r="J762" s="233"/>
      <c r="K762" s="228">
        <v>2220</v>
      </c>
      <c r="L762" s="228" t="s">
        <v>389</v>
      </c>
      <c r="M762" s="228" t="s">
        <v>389</v>
      </c>
      <c r="N762" s="233"/>
      <c r="O762" s="227" t="s">
        <v>177</v>
      </c>
      <c r="P762" s="228">
        <v>2220</v>
      </c>
      <c r="Q762" s="228">
        <v>2</v>
      </c>
      <c r="R762" s="228" t="s">
        <v>389</v>
      </c>
      <c r="S762" s="228" t="s">
        <v>389</v>
      </c>
      <c r="T762" s="233"/>
      <c r="U762" s="233"/>
      <c r="V762" s="314"/>
      <c r="W762" s="227">
        <v>1999</v>
      </c>
      <c r="X762" s="233"/>
      <c r="Y762" s="233"/>
      <c r="Z762" s="233"/>
      <c r="AA762" s="233"/>
      <c r="AB762" s="233"/>
      <c r="AC762" s="228" t="s">
        <v>389</v>
      </c>
      <c r="AD762" s="227"/>
      <c r="AE762" s="227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  <c r="AP762" s="233"/>
      <c r="AQ762" s="233"/>
      <c r="AR762" s="233"/>
      <c r="AS762" s="233"/>
      <c r="AT762" s="233"/>
      <c r="AU762" s="233"/>
      <c r="AV762" s="233"/>
      <c r="AW762" s="233"/>
      <c r="AX762" s="233"/>
      <c r="AY762" s="412"/>
    </row>
    <row r="763" spans="1:51" ht="23.45" customHeight="1">
      <c r="A763" s="133"/>
      <c r="B763" s="221"/>
      <c r="C763" s="227" t="s">
        <v>5886</v>
      </c>
      <c r="D763" s="233" t="s">
        <v>24487</v>
      </c>
      <c r="E763" s="228" t="s">
        <v>14216</v>
      </c>
      <c r="F763" s="227" t="s">
        <v>5886</v>
      </c>
      <c r="G763" s="233"/>
      <c r="H763" s="238"/>
      <c r="I763" s="227" t="s">
        <v>13241</v>
      </c>
      <c r="J763" s="233"/>
      <c r="K763" s="228">
        <v>1520</v>
      </c>
      <c r="L763" s="228" t="s">
        <v>389</v>
      </c>
      <c r="M763" s="228" t="s">
        <v>389</v>
      </c>
      <c r="N763" s="233"/>
      <c r="O763" s="227" t="s">
        <v>177</v>
      </c>
      <c r="P763" s="228">
        <v>1520</v>
      </c>
      <c r="Q763" s="228">
        <v>2</v>
      </c>
      <c r="R763" s="228" t="s">
        <v>389</v>
      </c>
      <c r="S763" s="228" t="s">
        <v>389</v>
      </c>
      <c r="T763" s="233"/>
      <c r="U763" s="233"/>
      <c r="V763" s="314"/>
      <c r="W763" s="227" t="s">
        <v>389</v>
      </c>
      <c r="X763" s="233"/>
      <c r="Y763" s="233"/>
      <c r="Z763" s="233"/>
      <c r="AA763" s="233"/>
      <c r="AB763" s="233"/>
      <c r="AC763" s="228" t="s">
        <v>389</v>
      </c>
      <c r="AD763" s="227"/>
      <c r="AE763" s="227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  <c r="AP763" s="233"/>
      <c r="AQ763" s="233"/>
      <c r="AR763" s="233"/>
      <c r="AS763" s="233"/>
      <c r="AT763" s="233"/>
      <c r="AU763" s="233"/>
      <c r="AV763" s="233"/>
      <c r="AW763" s="233"/>
      <c r="AX763" s="233"/>
      <c r="AY763" s="412"/>
    </row>
    <row r="764" spans="1:51" ht="23.45" customHeight="1">
      <c r="A764" s="133"/>
      <c r="B764" s="221"/>
      <c r="C764" s="227" t="s">
        <v>5886</v>
      </c>
      <c r="D764" s="233" t="s">
        <v>24488</v>
      </c>
      <c r="E764" s="228" t="s">
        <v>5995</v>
      </c>
      <c r="F764" s="227" t="s">
        <v>5886</v>
      </c>
      <c r="G764" s="233"/>
      <c r="H764" s="238"/>
      <c r="I764" s="227" t="s">
        <v>13242</v>
      </c>
      <c r="J764" s="233"/>
      <c r="K764" s="228">
        <v>3655</v>
      </c>
      <c r="L764" s="228" t="s">
        <v>389</v>
      </c>
      <c r="M764" s="228" t="s">
        <v>389</v>
      </c>
      <c r="N764" s="233"/>
      <c r="O764" s="227" t="s">
        <v>177</v>
      </c>
      <c r="P764" s="228">
        <v>3655</v>
      </c>
      <c r="Q764" s="228">
        <v>3</v>
      </c>
      <c r="R764" s="228" t="s">
        <v>389</v>
      </c>
      <c r="S764" s="228" t="s">
        <v>389</v>
      </c>
      <c r="T764" s="233"/>
      <c r="U764" s="233"/>
      <c r="V764" s="314"/>
      <c r="W764" s="227">
        <v>2004</v>
      </c>
      <c r="X764" s="233"/>
      <c r="Y764" s="233"/>
      <c r="Z764" s="233"/>
      <c r="AA764" s="233"/>
      <c r="AB764" s="233"/>
      <c r="AC764" s="228" t="s">
        <v>389</v>
      </c>
      <c r="AD764" s="227"/>
      <c r="AE764" s="227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  <c r="AP764" s="233"/>
      <c r="AQ764" s="233"/>
      <c r="AR764" s="233"/>
      <c r="AS764" s="233"/>
      <c r="AT764" s="233"/>
      <c r="AU764" s="233"/>
      <c r="AV764" s="233"/>
      <c r="AW764" s="233"/>
      <c r="AX764" s="233"/>
      <c r="AY764" s="412"/>
    </row>
    <row r="765" spans="1:51" ht="23.45" customHeight="1">
      <c r="A765" s="133"/>
      <c r="B765" s="221"/>
      <c r="C765" s="227" t="s">
        <v>5886</v>
      </c>
      <c r="D765" s="233" t="s">
        <v>24388</v>
      </c>
      <c r="E765" s="228" t="s">
        <v>5996</v>
      </c>
      <c r="F765" s="227" t="s">
        <v>5886</v>
      </c>
      <c r="G765" s="233" t="s">
        <v>5992</v>
      </c>
      <c r="H765" s="238"/>
      <c r="I765" s="233" t="s">
        <v>5997</v>
      </c>
      <c r="J765" s="233">
        <v>1</v>
      </c>
      <c r="K765" s="228">
        <v>1952</v>
      </c>
      <c r="L765" s="228" t="s">
        <v>389</v>
      </c>
      <c r="M765" s="228" t="s">
        <v>389</v>
      </c>
      <c r="N765" s="233"/>
      <c r="O765" s="227" t="s">
        <v>177</v>
      </c>
      <c r="P765" s="228">
        <v>1952</v>
      </c>
      <c r="Q765" s="228">
        <v>3</v>
      </c>
      <c r="R765" s="228" t="s">
        <v>389</v>
      </c>
      <c r="S765" s="228" t="s">
        <v>389</v>
      </c>
      <c r="T765" s="233"/>
      <c r="U765" s="233"/>
      <c r="V765" s="314"/>
      <c r="W765" s="227">
        <v>2012</v>
      </c>
      <c r="X765" s="233">
        <v>67</v>
      </c>
      <c r="Y765" s="233"/>
      <c r="Z765" s="233"/>
      <c r="AA765" s="233"/>
      <c r="AB765" s="233"/>
      <c r="AC765" s="228" t="s">
        <v>389</v>
      </c>
      <c r="AD765" s="227"/>
      <c r="AE765" s="227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  <c r="AP765" s="233"/>
      <c r="AQ765" s="233"/>
      <c r="AR765" s="233"/>
      <c r="AS765" s="233"/>
      <c r="AT765" s="233"/>
      <c r="AU765" s="233"/>
      <c r="AV765" s="233"/>
      <c r="AW765" s="233"/>
      <c r="AX765" s="233"/>
      <c r="AY765" s="412"/>
    </row>
    <row r="766" spans="1:51" ht="23.45" customHeight="1">
      <c r="A766" s="133"/>
      <c r="B766" s="221"/>
      <c r="C766" s="227" t="s">
        <v>13269</v>
      </c>
      <c r="D766" s="233" t="s">
        <v>14579</v>
      </c>
      <c r="E766" s="228" t="s">
        <v>17150</v>
      </c>
      <c r="F766" s="241" t="s">
        <v>13269</v>
      </c>
      <c r="G766" s="233"/>
      <c r="H766" s="238"/>
      <c r="I766" s="241" t="s">
        <v>17155</v>
      </c>
      <c r="J766" s="233"/>
      <c r="K766" s="244">
        <v>790</v>
      </c>
      <c r="L766" s="228" t="s">
        <v>389</v>
      </c>
      <c r="M766" s="228" t="s">
        <v>389</v>
      </c>
      <c r="N766" s="233"/>
      <c r="O766" s="227" t="s">
        <v>177</v>
      </c>
      <c r="P766" s="244">
        <v>790</v>
      </c>
      <c r="Q766" s="244">
        <v>1</v>
      </c>
      <c r="R766" s="228"/>
      <c r="S766" s="228"/>
      <c r="T766" s="233"/>
      <c r="U766" s="233"/>
      <c r="V766" s="314"/>
      <c r="W766" s="241">
        <v>2009</v>
      </c>
      <c r="X766" s="233"/>
      <c r="Y766" s="233"/>
      <c r="Z766" s="233"/>
      <c r="AA766" s="233"/>
      <c r="AB766" s="233"/>
      <c r="AC766" s="228">
        <v>330</v>
      </c>
      <c r="AD766" s="227"/>
      <c r="AE766" s="227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  <c r="AP766" s="233"/>
      <c r="AQ766" s="233"/>
      <c r="AR766" s="233"/>
      <c r="AS766" s="233"/>
      <c r="AT766" s="233"/>
      <c r="AU766" s="233"/>
      <c r="AV766" s="233"/>
      <c r="AW766" s="233"/>
      <c r="AX766" s="233"/>
      <c r="AY766" s="412"/>
    </row>
    <row r="767" spans="1:51" ht="23.45" customHeight="1">
      <c r="A767" s="133"/>
      <c r="B767" s="221"/>
      <c r="C767" s="227" t="s">
        <v>5890</v>
      </c>
      <c r="D767" s="233" t="s">
        <v>24489</v>
      </c>
      <c r="E767" s="228" t="s">
        <v>17632</v>
      </c>
      <c r="F767" s="227" t="s">
        <v>5890</v>
      </c>
      <c r="G767" s="233" t="s">
        <v>9235</v>
      </c>
      <c r="H767" s="238"/>
      <c r="I767" s="233" t="s">
        <v>9235</v>
      </c>
      <c r="J767" s="233">
        <v>1</v>
      </c>
      <c r="K767" s="228">
        <v>14421</v>
      </c>
      <c r="L767" s="228" t="s">
        <v>389</v>
      </c>
      <c r="M767" s="228" t="s">
        <v>389</v>
      </c>
      <c r="N767" s="233"/>
      <c r="O767" s="227" t="s">
        <v>14217</v>
      </c>
      <c r="P767" s="228">
        <v>6316</v>
      </c>
      <c r="Q767" s="228">
        <v>10</v>
      </c>
      <c r="R767" s="228" t="s">
        <v>389</v>
      </c>
      <c r="S767" s="228" t="s">
        <v>389</v>
      </c>
      <c r="T767" s="233"/>
      <c r="U767" s="233"/>
      <c r="V767" s="314"/>
      <c r="W767" s="227">
        <v>1993</v>
      </c>
      <c r="X767" s="233"/>
      <c r="Y767" s="233"/>
      <c r="Z767" s="233"/>
      <c r="AA767" s="233"/>
      <c r="AB767" s="233"/>
      <c r="AC767" s="228">
        <v>120</v>
      </c>
      <c r="AD767" s="227"/>
      <c r="AE767" s="227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  <c r="AP767" s="233"/>
      <c r="AQ767" s="233"/>
      <c r="AR767" s="233"/>
      <c r="AS767" s="233"/>
      <c r="AT767" s="233"/>
      <c r="AU767" s="233"/>
      <c r="AV767" s="233"/>
      <c r="AW767" s="233"/>
      <c r="AX767" s="233"/>
      <c r="AY767" s="412"/>
    </row>
    <row r="768" spans="1:51" ht="23.45" customHeight="1">
      <c r="A768" s="133" t="s">
        <v>150</v>
      </c>
      <c r="B768" s="221"/>
      <c r="C768" s="227" t="s">
        <v>5890</v>
      </c>
      <c r="D768" s="233" t="s">
        <v>24490</v>
      </c>
      <c r="E768" s="228" t="s">
        <v>17633</v>
      </c>
      <c r="F768" s="227" t="s">
        <v>5890</v>
      </c>
      <c r="G768" s="233" t="s">
        <v>9235</v>
      </c>
      <c r="H768" s="238"/>
      <c r="I768" s="233" t="s">
        <v>9235</v>
      </c>
      <c r="J768" s="233">
        <v>1</v>
      </c>
      <c r="K768" s="228">
        <v>6717</v>
      </c>
      <c r="L768" s="228" t="s">
        <v>389</v>
      </c>
      <c r="M768" s="228" t="s">
        <v>389</v>
      </c>
      <c r="N768" s="233"/>
      <c r="O768" s="227" t="s">
        <v>177</v>
      </c>
      <c r="P768" s="228">
        <v>3087</v>
      </c>
      <c r="Q768" s="228">
        <v>5</v>
      </c>
      <c r="R768" s="228" t="s">
        <v>389</v>
      </c>
      <c r="S768" s="228" t="s">
        <v>389</v>
      </c>
      <c r="T768" s="233"/>
      <c r="U768" s="233"/>
      <c r="V768" s="314"/>
      <c r="W768" s="227">
        <v>2004</v>
      </c>
      <c r="X768" s="233"/>
      <c r="Y768" s="233"/>
      <c r="Z768" s="233"/>
      <c r="AA768" s="233"/>
      <c r="AB768" s="233"/>
      <c r="AC768" s="228">
        <v>173</v>
      </c>
      <c r="AD768" s="227"/>
      <c r="AE768" s="227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  <c r="AP768" s="233"/>
      <c r="AQ768" s="233"/>
      <c r="AR768" s="233"/>
      <c r="AS768" s="233"/>
      <c r="AT768" s="233"/>
      <c r="AU768" s="233"/>
      <c r="AV768" s="233"/>
      <c r="AW768" s="233"/>
      <c r="AX768" s="233"/>
      <c r="AY768" s="412"/>
    </row>
    <row r="769" spans="1:51" ht="23.45" customHeight="1">
      <c r="A769" s="133"/>
      <c r="B769" s="221"/>
      <c r="C769" s="227" t="s">
        <v>5890</v>
      </c>
      <c r="D769" s="233" t="s">
        <v>14191</v>
      </c>
      <c r="E769" s="228" t="s">
        <v>12193</v>
      </c>
      <c r="F769" s="227" t="s">
        <v>5890</v>
      </c>
      <c r="G769" s="233" t="s">
        <v>14192</v>
      </c>
      <c r="H769" s="238"/>
      <c r="I769" s="233" t="s">
        <v>14192</v>
      </c>
      <c r="J769" s="233">
        <v>1</v>
      </c>
      <c r="K769" s="228" t="s">
        <v>389</v>
      </c>
      <c r="L769" s="228" t="s">
        <v>389</v>
      </c>
      <c r="M769" s="228" t="s">
        <v>389</v>
      </c>
      <c r="N769" s="233"/>
      <c r="O769" s="227" t="s">
        <v>1979</v>
      </c>
      <c r="P769" s="228" t="s">
        <v>389</v>
      </c>
      <c r="Q769" s="228">
        <v>1</v>
      </c>
      <c r="R769" s="228" t="s">
        <v>389</v>
      </c>
      <c r="S769" s="228" t="s">
        <v>389</v>
      </c>
      <c r="T769" s="233"/>
      <c r="U769" s="233"/>
      <c r="V769" s="314"/>
      <c r="W769" s="227">
        <v>2018</v>
      </c>
      <c r="X769" s="233"/>
      <c r="Y769" s="233"/>
      <c r="Z769" s="233"/>
      <c r="AA769" s="233"/>
      <c r="AB769" s="233"/>
      <c r="AC769" s="228" t="s">
        <v>389</v>
      </c>
      <c r="AD769" s="227"/>
      <c r="AE769" s="227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  <c r="AP769" s="233"/>
      <c r="AQ769" s="233"/>
      <c r="AR769" s="233"/>
      <c r="AS769" s="233"/>
      <c r="AT769" s="233"/>
      <c r="AU769" s="233"/>
      <c r="AV769" s="233"/>
      <c r="AW769" s="233"/>
      <c r="AX769" s="233"/>
      <c r="AY769" s="412"/>
    </row>
    <row r="770" spans="1:51" ht="23.45" customHeight="1">
      <c r="A770" s="133"/>
      <c r="B770" s="221"/>
      <c r="C770" s="227" t="s">
        <v>13246</v>
      </c>
      <c r="D770" s="233" t="s">
        <v>24491</v>
      </c>
      <c r="E770" s="228" t="s">
        <v>14218</v>
      </c>
      <c r="F770" s="227" t="s">
        <v>13246</v>
      </c>
      <c r="G770" s="233" t="s">
        <v>14194</v>
      </c>
      <c r="H770" s="238"/>
      <c r="I770" s="233" t="s">
        <v>14194</v>
      </c>
      <c r="J770" s="233">
        <v>1</v>
      </c>
      <c r="K770" s="228">
        <v>4682</v>
      </c>
      <c r="L770" s="228"/>
      <c r="M770" s="228"/>
      <c r="N770" s="233"/>
      <c r="O770" s="227" t="s">
        <v>1979</v>
      </c>
      <c r="P770" s="228">
        <v>1545</v>
      </c>
      <c r="Q770" s="228">
        <v>2</v>
      </c>
      <c r="R770" s="228" t="s">
        <v>2009</v>
      </c>
      <c r="S770" s="228" t="s">
        <v>2009</v>
      </c>
      <c r="T770" s="233"/>
      <c r="U770" s="233"/>
      <c r="V770" s="314"/>
      <c r="W770" s="227">
        <v>2022</v>
      </c>
      <c r="X770" s="233"/>
      <c r="Y770" s="233"/>
      <c r="Z770" s="233"/>
      <c r="AA770" s="233"/>
      <c r="AB770" s="233"/>
      <c r="AC770" s="228">
        <v>1000</v>
      </c>
      <c r="AD770" s="227"/>
      <c r="AE770" s="227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  <c r="AP770" s="233"/>
      <c r="AQ770" s="233"/>
      <c r="AR770" s="233"/>
      <c r="AS770" s="233"/>
      <c r="AT770" s="233"/>
      <c r="AU770" s="233"/>
      <c r="AV770" s="233"/>
      <c r="AW770" s="233"/>
      <c r="AX770" s="233"/>
      <c r="AY770" s="412"/>
    </row>
    <row r="771" spans="1:51" ht="23.45" customHeight="1">
      <c r="A771" s="133"/>
      <c r="B771" s="221"/>
      <c r="C771" s="227" t="s">
        <v>5896</v>
      </c>
      <c r="D771" s="233" t="s">
        <v>24350</v>
      </c>
      <c r="E771" s="228" t="s">
        <v>5998</v>
      </c>
      <c r="F771" s="227" t="s">
        <v>5896</v>
      </c>
      <c r="G771" s="233"/>
      <c r="H771" s="238"/>
      <c r="I771" s="233" t="s">
        <v>14673</v>
      </c>
      <c r="J771" s="233"/>
      <c r="K771" s="228">
        <v>35540</v>
      </c>
      <c r="L771" s="228">
        <v>714</v>
      </c>
      <c r="M771" s="228">
        <v>714</v>
      </c>
      <c r="N771" s="233"/>
      <c r="O771" s="227" t="s">
        <v>1036</v>
      </c>
      <c r="P771" s="228">
        <v>15000</v>
      </c>
      <c r="Q771" s="228">
        <v>20</v>
      </c>
      <c r="R771" s="228">
        <v>2300</v>
      </c>
      <c r="S771" s="228">
        <v>2300</v>
      </c>
      <c r="T771" s="233"/>
      <c r="U771" s="233"/>
      <c r="V771" s="314"/>
      <c r="W771" s="227">
        <v>2006</v>
      </c>
      <c r="X771" s="233"/>
      <c r="Y771" s="233"/>
      <c r="Z771" s="233"/>
      <c r="AA771" s="233"/>
      <c r="AB771" s="233"/>
      <c r="AC771" s="228">
        <v>7625</v>
      </c>
      <c r="AD771" s="227"/>
      <c r="AE771" s="227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  <c r="AP771" s="233"/>
      <c r="AQ771" s="233"/>
      <c r="AR771" s="233"/>
      <c r="AS771" s="233"/>
      <c r="AT771" s="233"/>
      <c r="AU771" s="233"/>
      <c r="AV771" s="233"/>
      <c r="AW771" s="233"/>
      <c r="AX771" s="233"/>
      <c r="AY771" s="412"/>
    </row>
    <row r="772" spans="1:51" ht="23.45" customHeight="1">
      <c r="A772" s="133" t="s">
        <v>150</v>
      </c>
      <c r="B772" s="221"/>
      <c r="C772" s="227" t="s">
        <v>5896</v>
      </c>
      <c r="D772" s="233" t="s">
        <v>24350</v>
      </c>
      <c r="E772" s="228" t="s">
        <v>5999</v>
      </c>
      <c r="F772" s="227" t="s">
        <v>5896</v>
      </c>
      <c r="G772" s="233"/>
      <c r="H772" s="238"/>
      <c r="I772" s="233" t="s">
        <v>14673</v>
      </c>
      <c r="J772" s="233"/>
      <c r="K772" s="228">
        <v>8970</v>
      </c>
      <c r="L772" s="228">
        <v>4387</v>
      </c>
      <c r="M772" s="228">
        <v>4412</v>
      </c>
      <c r="N772" s="233"/>
      <c r="O772" s="227" t="s">
        <v>5105</v>
      </c>
      <c r="P772" s="228">
        <v>3250</v>
      </c>
      <c r="Q772" s="228">
        <v>4</v>
      </c>
      <c r="R772" s="228">
        <v>410</v>
      </c>
      <c r="S772" s="228">
        <v>800</v>
      </c>
      <c r="T772" s="233"/>
      <c r="U772" s="233"/>
      <c r="V772" s="314"/>
      <c r="W772" s="227">
        <v>2010</v>
      </c>
      <c r="X772" s="233"/>
      <c r="Y772" s="233"/>
      <c r="Z772" s="233"/>
      <c r="AA772" s="233"/>
      <c r="AB772" s="233"/>
      <c r="AC772" s="228">
        <v>7148</v>
      </c>
      <c r="AD772" s="227"/>
      <c r="AE772" s="227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  <c r="AP772" s="233"/>
      <c r="AQ772" s="233"/>
      <c r="AR772" s="233"/>
      <c r="AS772" s="233"/>
      <c r="AT772" s="233"/>
      <c r="AU772" s="233"/>
      <c r="AV772" s="233"/>
      <c r="AW772" s="233"/>
      <c r="AX772" s="233"/>
      <c r="AY772" s="412"/>
    </row>
    <row r="773" spans="1:51" ht="23.45" customHeight="1">
      <c r="A773" s="133"/>
      <c r="B773" s="221"/>
      <c r="C773" s="227" t="s">
        <v>5896</v>
      </c>
      <c r="D773" s="233" t="s">
        <v>14219</v>
      </c>
      <c r="E773" s="228" t="s">
        <v>14220</v>
      </c>
      <c r="F773" s="227" t="s">
        <v>5896</v>
      </c>
      <c r="G773" s="233"/>
      <c r="H773" s="238"/>
      <c r="I773" s="233" t="s">
        <v>5896</v>
      </c>
      <c r="J773" s="233"/>
      <c r="K773" s="228">
        <v>1520</v>
      </c>
      <c r="L773" s="228" t="s">
        <v>389</v>
      </c>
      <c r="M773" s="228" t="s">
        <v>389</v>
      </c>
      <c r="N773" s="233"/>
      <c r="O773" s="227" t="s">
        <v>1979</v>
      </c>
      <c r="P773" s="228">
        <v>1520</v>
      </c>
      <c r="Q773" s="228">
        <v>2</v>
      </c>
      <c r="R773" s="228" t="s">
        <v>389</v>
      </c>
      <c r="S773" s="228" t="s">
        <v>389</v>
      </c>
      <c r="T773" s="233"/>
      <c r="U773" s="233"/>
      <c r="V773" s="314"/>
      <c r="W773" s="227">
        <v>2022</v>
      </c>
      <c r="X773" s="233"/>
      <c r="Y773" s="233"/>
      <c r="Z773" s="233"/>
      <c r="AA773" s="233"/>
      <c r="AB773" s="233"/>
      <c r="AC773" s="228">
        <v>380</v>
      </c>
      <c r="AD773" s="227"/>
      <c r="AE773" s="227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  <c r="AP773" s="233"/>
      <c r="AQ773" s="233"/>
      <c r="AR773" s="233"/>
      <c r="AS773" s="233"/>
      <c r="AT773" s="233"/>
      <c r="AU773" s="233"/>
      <c r="AV773" s="233"/>
      <c r="AW773" s="233"/>
      <c r="AX773" s="233"/>
      <c r="AY773" s="412"/>
    </row>
    <row r="774" spans="1:51" ht="23.45" customHeight="1">
      <c r="A774" s="133"/>
      <c r="B774" s="221"/>
      <c r="C774" s="227" t="s">
        <v>1874</v>
      </c>
      <c r="D774" s="233" t="s">
        <v>24352</v>
      </c>
      <c r="E774" s="228" t="s">
        <v>9098</v>
      </c>
      <c r="F774" s="227" t="s">
        <v>1874</v>
      </c>
      <c r="G774" s="227" t="s">
        <v>24353</v>
      </c>
      <c r="H774" s="238"/>
      <c r="I774" s="233" t="s">
        <v>1874</v>
      </c>
      <c r="J774" s="233"/>
      <c r="K774" s="228">
        <v>8400</v>
      </c>
      <c r="L774" s="228">
        <v>225</v>
      </c>
      <c r="M774" s="228">
        <v>450</v>
      </c>
      <c r="N774" s="233" t="s">
        <v>2056</v>
      </c>
      <c r="O774" s="227" t="s">
        <v>1036</v>
      </c>
      <c r="P774" s="228">
        <v>2640</v>
      </c>
      <c r="Q774" s="228">
        <v>10</v>
      </c>
      <c r="R774" s="228">
        <v>700</v>
      </c>
      <c r="S774" s="228">
        <v>700</v>
      </c>
      <c r="T774" s="233" t="s">
        <v>178</v>
      </c>
      <c r="U774" s="233" t="s">
        <v>703</v>
      </c>
      <c r="V774" s="314"/>
      <c r="W774" s="227">
        <v>1995</v>
      </c>
      <c r="X774" s="233"/>
      <c r="Y774" s="233"/>
      <c r="Z774" s="233"/>
      <c r="AA774" s="233"/>
      <c r="AB774" s="233"/>
      <c r="AC774" s="228">
        <v>2093</v>
      </c>
      <c r="AD774" s="227"/>
      <c r="AE774" s="227"/>
      <c r="AF774" s="233"/>
      <c r="AG774" s="233"/>
      <c r="AH774" s="233">
        <v>28</v>
      </c>
      <c r="AI774" s="233"/>
      <c r="AJ774" s="233">
        <v>314</v>
      </c>
      <c r="AK774" s="233"/>
      <c r="AL774" s="233"/>
      <c r="AM774" s="233"/>
      <c r="AN774" s="233"/>
      <c r="AO774" s="233"/>
      <c r="AP774" s="233"/>
      <c r="AQ774" s="233"/>
      <c r="AR774" s="233"/>
      <c r="AS774" s="233"/>
      <c r="AT774" s="233"/>
      <c r="AU774" s="233"/>
      <c r="AV774" s="233"/>
      <c r="AW774" s="233"/>
      <c r="AX774" s="233"/>
      <c r="AY774" s="412"/>
    </row>
    <row r="775" spans="1:51" ht="23.45" customHeight="1">
      <c r="A775" s="133"/>
      <c r="B775" s="221"/>
      <c r="C775" s="227" t="s">
        <v>1874</v>
      </c>
      <c r="D775" s="233" t="s">
        <v>24352</v>
      </c>
      <c r="E775" s="228" t="s">
        <v>6000</v>
      </c>
      <c r="F775" s="227" t="s">
        <v>1874</v>
      </c>
      <c r="G775" s="227" t="s">
        <v>24353</v>
      </c>
      <c r="H775" s="238"/>
      <c r="I775" s="233" t="s">
        <v>1874</v>
      </c>
      <c r="J775" s="233"/>
      <c r="K775" s="228">
        <v>2458</v>
      </c>
      <c r="L775" s="228">
        <v>2458</v>
      </c>
      <c r="M775" s="228">
        <v>2458</v>
      </c>
      <c r="N775" s="233" t="s">
        <v>2083</v>
      </c>
      <c r="O775" s="227" t="s">
        <v>1036</v>
      </c>
      <c r="P775" s="228">
        <v>2458</v>
      </c>
      <c r="Q775" s="228">
        <v>3</v>
      </c>
      <c r="R775" s="228">
        <v>0</v>
      </c>
      <c r="S775" s="228">
        <v>200</v>
      </c>
      <c r="T775" s="233"/>
      <c r="U775" s="233"/>
      <c r="V775" s="314"/>
      <c r="W775" s="227">
        <v>2015</v>
      </c>
      <c r="X775" s="233">
        <v>300</v>
      </c>
      <c r="Y775" s="233"/>
      <c r="Z775" s="233"/>
      <c r="AA775" s="233"/>
      <c r="AB775" s="233"/>
      <c r="AC775" s="228">
        <v>1950</v>
      </c>
      <c r="AD775" s="227"/>
      <c r="AE775" s="227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  <c r="AP775" s="233"/>
      <c r="AQ775" s="233"/>
      <c r="AR775" s="233"/>
      <c r="AS775" s="233"/>
      <c r="AT775" s="233"/>
      <c r="AU775" s="233"/>
      <c r="AV775" s="233"/>
      <c r="AW775" s="233"/>
      <c r="AX775" s="233"/>
      <c r="AY775" s="412"/>
    </row>
    <row r="776" spans="1:51" ht="23.45" customHeight="1">
      <c r="A776" s="133"/>
      <c r="B776" s="221"/>
      <c r="C776" s="227" t="s">
        <v>14247</v>
      </c>
      <c r="D776" s="233" t="s">
        <v>24492</v>
      </c>
      <c r="E776" s="228" t="s">
        <v>26568</v>
      </c>
      <c r="F776" s="227" t="s">
        <v>14247</v>
      </c>
      <c r="G776" s="227" t="s">
        <v>24353</v>
      </c>
      <c r="H776" s="238"/>
      <c r="I776" s="233" t="s">
        <v>14247</v>
      </c>
      <c r="J776" s="233"/>
      <c r="K776" s="228">
        <v>5444</v>
      </c>
      <c r="L776" s="228" t="s">
        <v>2009</v>
      </c>
      <c r="M776" s="228" t="s">
        <v>2009</v>
      </c>
      <c r="N776" s="233" t="s">
        <v>2056</v>
      </c>
      <c r="O776" s="227" t="s">
        <v>12685</v>
      </c>
      <c r="P776" s="228">
        <v>3775</v>
      </c>
      <c r="Q776" s="228">
        <v>4</v>
      </c>
      <c r="R776" s="228">
        <v>0</v>
      </c>
      <c r="S776" s="228">
        <v>0</v>
      </c>
      <c r="T776" s="233"/>
      <c r="U776" s="233"/>
      <c r="V776" s="314"/>
      <c r="W776" s="227">
        <v>2013</v>
      </c>
      <c r="X776" s="233"/>
      <c r="Y776" s="233"/>
      <c r="Z776" s="233"/>
      <c r="AA776" s="233"/>
      <c r="AB776" s="233"/>
      <c r="AC776" s="228"/>
      <c r="AD776" s="227"/>
      <c r="AE776" s="227"/>
      <c r="AF776" s="233"/>
      <c r="AG776" s="233"/>
      <c r="AH776" s="233">
        <v>6</v>
      </c>
      <c r="AI776" s="233"/>
      <c r="AJ776" s="233"/>
      <c r="AK776" s="233"/>
      <c r="AL776" s="233"/>
      <c r="AM776" s="233"/>
      <c r="AN776" s="233"/>
      <c r="AO776" s="233"/>
      <c r="AP776" s="233"/>
      <c r="AQ776" s="233"/>
      <c r="AR776" s="233"/>
      <c r="AS776" s="233"/>
      <c r="AT776" s="233"/>
      <c r="AU776" s="233"/>
      <c r="AV776" s="233"/>
      <c r="AW776" s="233"/>
      <c r="AX776" s="233"/>
      <c r="AY776" s="412" t="s">
        <v>13749</v>
      </c>
    </row>
    <row r="777" spans="1:51" ht="23.45" customHeight="1">
      <c r="A777" s="133"/>
      <c r="B777" s="221"/>
      <c r="C777" s="227" t="s">
        <v>1877</v>
      </c>
      <c r="D777" s="233" t="s">
        <v>24493</v>
      </c>
      <c r="E777" s="228" t="s">
        <v>6001</v>
      </c>
      <c r="F777" s="227" t="s">
        <v>1877</v>
      </c>
      <c r="G777" s="233"/>
      <c r="H777" s="238"/>
      <c r="I777" s="233" t="s">
        <v>17156</v>
      </c>
      <c r="J777" s="233"/>
      <c r="K777" s="228">
        <v>24790</v>
      </c>
      <c r="L777" s="228">
        <v>4865</v>
      </c>
      <c r="M777" s="228">
        <v>4997</v>
      </c>
      <c r="N777" s="233"/>
      <c r="O777" s="227" t="s">
        <v>1036</v>
      </c>
      <c r="P777" s="228">
        <v>11579</v>
      </c>
      <c r="Q777" s="228">
        <v>15</v>
      </c>
      <c r="R777" s="228">
        <v>1729</v>
      </c>
      <c r="S777" s="228">
        <v>2000</v>
      </c>
      <c r="T777" s="233"/>
      <c r="U777" s="233"/>
      <c r="V777" s="314"/>
      <c r="W777" s="227">
        <v>2012</v>
      </c>
      <c r="X777" s="233"/>
      <c r="Y777" s="233"/>
      <c r="Z777" s="233"/>
      <c r="AA777" s="233"/>
      <c r="AB777" s="233"/>
      <c r="AC777" s="228">
        <v>12500</v>
      </c>
      <c r="AD777" s="227"/>
      <c r="AE777" s="227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  <c r="AP777" s="233"/>
      <c r="AQ777" s="233"/>
      <c r="AR777" s="233"/>
      <c r="AS777" s="233"/>
      <c r="AT777" s="233"/>
      <c r="AU777" s="233"/>
      <c r="AV777" s="233"/>
      <c r="AW777" s="233"/>
      <c r="AX777" s="233"/>
      <c r="AY777" s="412" t="s">
        <v>9099</v>
      </c>
    </row>
    <row r="778" spans="1:51" ht="23.45" customHeight="1">
      <c r="A778" s="133"/>
      <c r="B778" s="221"/>
      <c r="C778" s="227" t="s">
        <v>1877</v>
      </c>
      <c r="D778" s="233" t="s">
        <v>14691</v>
      </c>
      <c r="E778" s="228" t="s">
        <v>5965</v>
      </c>
      <c r="F778" s="227" t="s">
        <v>1877</v>
      </c>
      <c r="G778" s="233"/>
      <c r="H778" s="238"/>
      <c r="I778" s="233" t="s">
        <v>17156</v>
      </c>
      <c r="J778" s="233"/>
      <c r="K778" s="228">
        <v>27268</v>
      </c>
      <c r="L778" s="228">
        <v>1657</v>
      </c>
      <c r="M778" s="228">
        <v>1655</v>
      </c>
      <c r="N778" s="233"/>
      <c r="O778" s="227" t="s">
        <v>1979</v>
      </c>
      <c r="P778" s="228">
        <v>4759</v>
      </c>
      <c r="Q778" s="228">
        <v>6</v>
      </c>
      <c r="R778" s="228" t="s">
        <v>389</v>
      </c>
      <c r="S778" s="228" t="s">
        <v>389</v>
      </c>
      <c r="T778" s="233"/>
      <c r="U778" s="233"/>
      <c r="V778" s="314"/>
      <c r="W778" s="227">
        <v>2019</v>
      </c>
      <c r="X778" s="233"/>
      <c r="Y778" s="233"/>
      <c r="Z778" s="233"/>
      <c r="AA778" s="233"/>
      <c r="AB778" s="233"/>
      <c r="AC778" s="228">
        <v>6500</v>
      </c>
      <c r="AD778" s="227"/>
      <c r="AE778" s="227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  <c r="AP778" s="233"/>
      <c r="AQ778" s="233"/>
      <c r="AR778" s="233"/>
      <c r="AS778" s="233"/>
      <c r="AT778" s="233"/>
      <c r="AU778" s="233"/>
      <c r="AV778" s="233"/>
      <c r="AW778" s="233"/>
      <c r="AX778" s="233"/>
      <c r="AY778" s="412" t="s">
        <v>11202</v>
      </c>
    </row>
    <row r="779" spans="1:51" ht="23.45" customHeight="1">
      <c r="A779" s="133"/>
      <c r="B779" s="221"/>
      <c r="C779" s="227" t="s">
        <v>5903</v>
      </c>
      <c r="D779" s="233" t="s">
        <v>14178</v>
      </c>
      <c r="E779" s="228" t="s">
        <v>1001</v>
      </c>
      <c r="F779" s="227" t="s">
        <v>5903</v>
      </c>
      <c r="G779" s="233" t="s">
        <v>24494</v>
      </c>
      <c r="H779" s="238"/>
      <c r="I779" s="233" t="s">
        <v>11203</v>
      </c>
      <c r="J779" s="233">
        <v>2</v>
      </c>
      <c r="K779" s="228">
        <v>7972</v>
      </c>
      <c r="L779" s="228">
        <v>3209</v>
      </c>
      <c r="M779" s="228">
        <v>3209</v>
      </c>
      <c r="N779" s="233" t="s">
        <v>176</v>
      </c>
      <c r="O779" s="227" t="s">
        <v>147</v>
      </c>
      <c r="P779" s="228">
        <v>7972</v>
      </c>
      <c r="Q779" s="228">
        <v>10</v>
      </c>
      <c r="R779" s="228">
        <v>166</v>
      </c>
      <c r="S779" s="228">
        <v>166</v>
      </c>
      <c r="T779" s="233" t="s">
        <v>465</v>
      </c>
      <c r="U779" s="233" t="s">
        <v>466</v>
      </c>
      <c r="V779" s="314"/>
      <c r="W779" s="227">
        <v>1989</v>
      </c>
      <c r="X779" s="233">
        <v>993</v>
      </c>
      <c r="Y779" s="233">
        <v>172</v>
      </c>
      <c r="Z779" s="233"/>
      <c r="AA779" s="233"/>
      <c r="AB779" s="233"/>
      <c r="AC779" s="228">
        <v>1165</v>
      </c>
      <c r="AD779" s="227">
        <v>2020</v>
      </c>
      <c r="AE779" s="227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  <c r="AP779" s="233"/>
      <c r="AQ779" s="233"/>
      <c r="AR779" s="233"/>
      <c r="AS779" s="233"/>
      <c r="AT779" s="233"/>
      <c r="AU779" s="233"/>
      <c r="AV779" s="233"/>
      <c r="AW779" s="233"/>
      <c r="AX779" s="233"/>
      <c r="AY779" s="412"/>
    </row>
    <row r="780" spans="1:51" ht="23.45" customHeight="1">
      <c r="A780" s="133"/>
      <c r="B780" s="221"/>
      <c r="C780" s="227" t="s">
        <v>5903</v>
      </c>
      <c r="D780" s="233" t="s">
        <v>24495</v>
      </c>
      <c r="E780" s="228" t="s">
        <v>6003</v>
      </c>
      <c r="F780" s="227" t="s">
        <v>5903</v>
      </c>
      <c r="G780" s="233" t="s">
        <v>24494</v>
      </c>
      <c r="H780" s="238"/>
      <c r="I780" s="233" t="s">
        <v>11198</v>
      </c>
      <c r="J780" s="233">
        <v>2</v>
      </c>
      <c r="K780" s="228">
        <v>2173</v>
      </c>
      <c r="L780" s="228" t="s">
        <v>389</v>
      </c>
      <c r="M780" s="228" t="s">
        <v>389</v>
      </c>
      <c r="N780" s="233"/>
      <c r="O780" s="227" t="s">
        <v>177</v>
      </c>
      <c r="P780" s="228">
        <v>2173</v>
      </c>
      <c r="Q780" s="228">
        <v>4</v>
      </c>
      <c r="R780" s="228">
        <v>100</v>
      </c>
      <c r="S780" s="228">
        <v>100</v>
      </c>
      <c r="T780" s="233"/>
      <c r="U780" s="233"/>
      <c r="V780" s="314"/>
      <c r="W780" s="227">
        <v>2010</v>
      </c>
      <c r="X780" s="233">
        <v>639</v>
      </c>
      <c r="Y780" s="233"/>
      <c r="Z780" s="233"/>
      <c r="AA780" s="233"/>
      <c r="AB780" s="233"/>
      <c r="AC780" s="228">
        <v>639</v>
      </c>
      <c r="AD780" s="227"/>
      <c r="AE780" s="227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  <c r="AP780" s="233"/>
      <c r="AQ780" s="233"/>
      <c r="AR780" s="233"/>
      <c r="AS780" s="233"/>
      <c r="AT780" s="233"/>
      <c r="AU780" s="233"/>
      <c r="AV780" s="233"/>
      <c r="AW780" s="233"/>
      <c r="AX780" s="233"/>
      <c r="AY780" s="412"/>
    </row>
    <row r="781" spans="1:51" ht="23.45" customHeight="1">
      <c r="A781" s="133"/>
      <c r="B781" s="221"/>
      <c r="C781" s="227" t="s">
        <v>5906</v>
      </c>
      <c r="D781" s="233" t="s">
        <v>24496</v>
      </c>
      <c r="E781" s="228" t="s">
        <v>6004</v>
      </c>
      <c r="F781" s="227" t="s">
        <v>5906</v>
      </c>
      <c r="G781" s="233" t="s">
        <v>24466</v>
      </c>
      <c r="H781" s="238"/>
      <c r="I781" s="233" t="s">
        <v>6005</v>
      </c>
      <c r="J781" s="233">
        <v>6</v>
      </c>
      <c r="K781" s="228">
        <v>6805</v>
      </c>
      <c r="L781" s="228">
        <v>204</v>
      </c>
      <c r="M781" s="228">
        <v>204</v>
      </c>
      <c r="N781" s="233" t="s">
        <v>22495</v>
      </c>
      <c r="O781" s="227" t="s">
        <v>6006</v>
      </c>
      <c r="P781" s="228">
        <v>5036</v>
      </c>
      <c r="Q781" s="228">
        <v>8</v>
      </c>
      <c r="R781" s="228">
        <v>500</v>
      </c>
      <c r="S781" s="228">
        <v>500</v>
      </c>
      <c r="T781" s="233" t="s">
        <v>465</v>
      </c>
      <c r="U781" s="233" t="s">
        <v>466</v>
      </c>
      <c r="V781" s="314"/>
      <c r="W781" s="227">
        <v>1997</v>
      </c>
      <c r="X781" s="233">
        <v>993</v>
      </c>
      <c r="Y781" s="233"/>
      <c r="Z781" s="233">
        <v>800</v>
      </c>
      <c r="AA781" s="233"/>
      <c r="AB781" s="233"/>
      <c r="AC781" s="228">
        <v>389</v>
      </c>
      <c r="AD781" s="227"/>
      <c r="AE781" s="227"/>
      <c r="AF781" s="233"/>
      <c r="AG781" s="233"/>
      <c r="AH781" s="233">
        <v>8</v>
      </c>
      <c r="AI781" s="233" t="s">
        <v>6002</v>
      </c>
      <c r="AJ781" s="233">
        <v>50</v>
      </c>
      <c r="AK781" s="233"/>
      <c r="AL781" s="233"/>
      <c r="AM781" s="233"/>
      <c r="AN781" s="233"/>
      <c r="AO781" s="233"/>
      <c r="AP781" s="233"/>
      <c r="AQ781" s="233"/>
      <c r="AR781" s="233"/>
      <c r="AS781" s="233"/>
      <c r="AT781" s="233"/>
      <c r="AU781" s="233"/>
      <c r="AV781" s="233"/>
      <c r="AW781" s="233"/>
      <c r="AX781" s="233"/>
      <c r="AY781" s="412"/>
    </row>
    <row r="782" spans="1:51" ht="60" customHeight="1">
      <c r="A782" s="133" t="s">
        <v>89</v>
      </c>
      <c r="B782" s="221"/>
      <c r="C782" s="227" t="s">
        <v>5910</v>
      </c>
      <c r="D782" s="233" t="s">
        <v>24497</v>
      </c>
      <c r="E782" s="228" t="s">
        <v>6007</v>
      </c>
      <c r="F782" s="227" t="s">
        <v>5910</v>
      </c>
      <c r="G782" s="556" t="s">
        <v>24498</v>
      </c>
      <c r="H782" s="238"/>
      <c r="I782" s="233" t="s">
        <v>5910</v>
      </c>
      <c r="J782" s="233">
        <v>7</v>
      </c>
      <c r="K782" s="228">
        <v>15989</v>
      </c>
      <c r="L782" s="228">
        <v>4017</v>
      </c>
      <c r="M782" s="228">
        <v>3609</v>
      </c>
      <c r="N782" s="233" t="s">
        <v>22495</v>
      </c>
      <c r="O782" s="227" t="s">
        <v>17634</v>
      </c>
      <c r="P782" s="228">
        <v>17142</v>
      </c>
      <c r="Q782" s="228">
        <v>9</v>
      </c>
      <c r="R782" s="228">
        <v>360</v>
      </c>
      <c r="S782" s="228">
        <v>500</v>
      </c>
      <c r="T782" s="233" t="s">
        <v>1983</v>
      </c>
      <c r="U782" s="233" t="s">
        <v>1988</v>
      </c>
      <c r="V782" s="314"/>
      <c r="W782" s="227">
        <v>2007</v>
      </c>
      <c r="X782" s="233">
        <v>2125</v>
      </c>
      <c r="Y782" s="233"/>
      <c r="Z782" s="233"/>
      <c r="AA782" s="233"/>
      <c r="AB782" s="233"/>
      <c r="AC782" s="228">
        <v>2125</v>
      </c>
      <c r="AD782" s="227"/>
      <c r="AE782" s="227"/>
      <c r="AF782" s="233"/>
      <c r="AG782" s="233"/>
      <c r="AH782" s="233">
        <v>10</v>
      </c>
      <c r="AI782" s="233" t="s">
        <v>24499</v>
      </c>
      <c r="AJ782" s="233"/>
      <c r="AK782" s="233"/>
      <c r="AL782" s="233"/>
      <c r="AM782" s="233"/>
      <c r="AN782" s="233"/>
      <c r="AO782" s="233"/>
      <c r="AP782" s="233"/>
      <c r="AQ782" s="233"/>
      <c r="AR782" s="233"/>
      <c r="AS782" s="233"/>
      <c r="AT782" s="233"/>
      <c r="AU782" s="233"/>
      <c r="AV782" s="233"/>
      <c r="AW782" s="233"/>
      <c r="AX782" s="233"/>
      <c r="AY782" s="557" t="s">
        <v>24500</v>
      </c>
    </row>
    <row r="783" spans="1:51" ht="23.45" customHeight="1">
      <c r="A783" s="133" t="s">
        <v>315</v>
      </c>
      <c r="B783" s="221"/>
      <c r="C783" s="227" t="s">
        <v>5910</v>
      </c>
      <c r="D783" s="233" t="s">
        <v>24501</v>
      </c>
      <c r="E783" s="228" t="s">
        <v>6008</v>
      </c>
      <c r="F783" s="227" t="s">
        <v>5910</v>
      </c>
      <c r="G783" s="233"/>
      <c r="H783" s="238"/>
      <c r="I783" s="233" t="s">
        <v>5910</v>
      </c>
      <c r="J783" s="233"/>
      <c r="K783" s="228">
        <v>2320</v>
      </c>
      <c r="L783" s="228">
        <v>1408</v>
      </c>
      <c r="M783" s="228">
        <v>1408</v>
      </c>
      <c r="N783" s="233"/>
      <c r="O783" s="227" t="s">
        <v>290</v>
      </c>
      <c r="P783" s="228">
        <v>2210</v>
      </c>
      <c r="Q783" s="228">
        <v>3</v>
      </c>
      <c r="R783" s="228" t="s">
        <v>389</v>
      </c>
      <c r="S783" s="228" t="s">
        <v>389</v>
      </c>
      <c r="T783" s="233"/>
      <c r="U783" s="233"/>
      <c r="V783" s="314"/>
      <c r="W783" s="227">
        <v>2009</v>
      </c>
      <c r="X783" s="233"/>
      <c r="Y783" s="233"/>
      <c r="Z783" s="233"/>
      <c r="AA783" s="233"/>
      <c r="AB783" s="233"/>
      <c r="AC783" s="228">
        <v>200</v>
      </c>
      <c r="AD783" s="227"/>
      <c r="AE783" s="227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  <c r="AP783" s="233"/>
      <c r="AQ783" s="233"/>
      <c r="AR783" s="233"/>
      <c r="AS783" s="233"/>
      <c r="AT783" s="233"/>
      <c r="AU783" s="233"/>
      <c r="AV783" s="233"/>
      <c r="AW783" s="233"/>
      <c r="AX783" s="233"/>
      <c r="AY783" s="400"/>
    </row>
    <row r="784" spans="1:51" ht="23.45" customHeight="1">
      <c r="A784" s="133"/>
      <c r="B784" s="221"/>
      <c r="C784" s="227" t="s">
        <v>5913</v>
      </c>
      <c r="D784" s="233" t="s">
        <v>14221</v>
      </c>
      <c r="E784" s="228" t="s">
        <v>12194</v>
      </c>
      <c r="F784" s="227" t="s">
        <v>5913</v>
      </c>
      <c r="G784" s="233" t="s">
        <v>24468</v>
      </c>
      <c r="H784" s="238"/>
      <c r="I784" s="233" t="s">
        <v>5913</v>
      </c>
      <c r="J784" s="233">
        <v>6</v>
      </c>
      <c r="K784" s="228">
        <v>15300</v>
      </c>
      <c r="L784" s="228">
        <v>6317</v>
      </c>
      <c r="M784" s="228">
        <v>6317</v>
      </c>
      <c r="N784" s="233"/>
      <c r="O784" s="227" t="s">
        <v>14222</v>
      </c>
      <c r="P784" s="228">
        <v>8450</v>
      </c>
      <c r="Q784" s="228">
        <v>13</v>
      </c>
      <c r="R784" s="228">
        <v>1900</v>
      </c>
      <c r="S784" s="228">
        <v>1500</v>
      </c>
      <c r="T784" s="233"/>
      <c r="U784" s="233"/>
      <c r="V784" s="314"/>
      <c r="W784" s="227">
        <v>1995</v>
      </c>
      <c r="X784" s="233"/>
      <c r="Y784" s="233"/>
      <c r="Z784" s="233"/>
      <c r="AA784" s="233"/>
      <c r="AB784" s="233"/>
      <c r="AC784" s="228">
        <v>2800</v>
      </c>
      <c r="AD784" s="227"/>
      <c r="AE784" s="227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  <c r="AP784" s="233"/>
      <c r="AQ784" s="233"/>
      <c r="AR784" s="233"/>
      <c r="AS784" s="233"/>
      <c r="AT784" s="233"/>
      <c r="AU784" s="233"/>
      <c r="AV784" s="233"/>
      <c r="AW784" s="233"/>
      <c r="AX784" s="233"/>
      <c r="AY784" s="412" t="s">
        <v>6009</v>
      </c>
    </row>
    <row r="785" spans="1:51" ht="23.45" customHeight="1">
      <c r="A785" s="133"/>
      <c r="B785" s="221"/>
      <c r="C785" s="227" t="s">
        <v>5913</v>
      </c>
      <c r="D785" s="233" t="s">
        <v>24502</v>
      </c>
      <c r="E785" s="228" t="s">
        <v>6010</v>
      </c>
      <c r="F785" s="227" t="s">
        <v>5913</v>
      </c>
      <c r="G785" s="233" t="s">
        <v>24503</v>
      </c>
      <c r="H785" s="238"/>
      <c r="I785" s="233" t="s">
        <v>5913</v>
      </c>
      <c r="J785" s="233">
        <v>2</v>
      </c>
      <c r="K785" s="228">
        <v>1500</v>
      </c>
      <c r="L785" s="228" t="s">
        <v>389</v>
      </c>
      <c r="M785" s="228" t="s">
        <v>389</v>
      </c>
      <c r="N785" s="233" t="s">
        <v>176</v>
      </c>
      <c r="O785" s="227" t="s">
        <v>12687</v>
      </c>
      <c r="P785" s="228">
        <v>1369</v>
      </c>
      <c r="Q785" s="228">
        <v>2</v>
      </c>
      <c r="R785" s="228" t="s">
        <v>389</v>
      </c>
      <c r="S785" s="228" t="s">
        <v>389</v>
      </c>
      <c r="T785" s="233"/>
      <c r="U785" s="233"/>
      <c r="V785" s="314"/>
      <c r="W785" s="227">
        <v>2010</v>
      </c>
      <c r="X785" s="233">
        <v>389</v>
      </c>
      <c r="Y785" s="233"/>
      <c r="Z785" s="233"/>
      <c r="AA785" s="233"/>
      <c r="AB785" s="233"/>
      <c r="AC785" s="228">
        <v>210</v>
      </c>
      <c r="AD785" s="227"/>
      <c r="AE785" s="227"/>
      <c r="AF785" s="233"/>
      <c r="AG785" s="233"/>
      <c r="AH785" s="233">
        <v>1</v>
      </c>
      <c r="AI785" s="233"/>
      <c r="AJ785" s="233"/>
      <c r="AK785" s="233"/>
      <c r="AL785" s="233"/>
      <c r="AM785" s="233"/>
      <c r="AN785" s="233"/>
      <c r="AO785" s="233"/>
      <c r="AP785" s="233"/>
      <c r="AQ785" s="233"/>
      <c r="AR785" s="233"/>
      <c r="AS785" s="233"/>
      <c r="AT785" s="233"/>
      <c r="AU785" s="233"/>
      <c r="AV785" s="233"/>
      <c r="AW785" s="233"/>
      <c r="AX785" s="233"/>
      <c r="AY785" s="558" t="s">
        <v>14223</v>
      </c>
    </row>
    <row r="786" spans="1:51" ht="23.45" customHeight="1">
      <c r="A786" s="133"/>
      <c r="B786" s="221"/>
      <c r="C786" s="227" t="s">
        <v>5913</v>
      </c>
      <c r="D786" s="233" t="s">
        <v>14224</v>
      </c>
      <c r="E786" s="228" t="s">
        <v>6011</v>
      </c>
      <c r="F786" s="227" t="s">
        <v>5913</v>
      </c>
      <c r="G786" s="233" t="s">
        <v>24468</v>
      </c>
      <c r="H786" s="238"/>
      <c r="I786" s="233" t="s">
        <v>5913</v>
      </c>
      <c r="J786" s="233">
        <v>6</v>
      </c>
      <c r="K786" s="228">
        <v>8920</v>
      </c>
      <c r="L786" s="228">
        <v>277.39999999999998</v>
      </c>
      <c r="M786" s="228">
        <v>294.5</v>
      </c>
      <c r="N786" s="233"/>
      <c r="O786" s="227" t="s">
        <v>12687</v>
      </c>
      <c r="P786" s="228">
        <v>7451</v>
      </c>
      <c r="Q786" s="228">
        <v>10</v>
      </c>
      <c r="R786" s="228">
        <v>160</v>
      </c>
      <c r="S786" s="228">
        <v>160</v>
      </c>
      <c r="T786" s="233"/>
      <c r="U786" s="233"/>
      <c r="V786" s="314"/>
      <c r="W786" s="227">
        <v>2010</v>
      </c>
      <c r="X786" s="233"/>
      <c r="Y786" s="233"/>
      <c r="Z786" s="233"/>
      <c r="AA786" s="233"/>
      <c r="AB786" s="233"/>
      <c r="AC786" s="228">
        <v>1800</v>
      </c>
      <c r="AD786" s="227"/>
      <c r="AE786" s="227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  <c r="AP786" s="233"/>
      <c r="AQ786" s="233"/>
      <c r="AR786" s="233"/>
      <c r="AS786" s="233"/>
      <c r="AT786" s="233"/>
      <c r="AU786" s="233"/>
      <c r="AV786" s="233"/>
      <c r="AW786" s="233"/>
      <c r="AX786" s="233"/>
      <c r="AY786" s="412" t="s">
        <v>14225</v>
      </c>
    </row>
    <row r="787" spans="1:51" ht="23.45" customHeight="1">
      <c r="A787" s="133"/>
      <c r="B787" s="221"/>
      <c r="C787" s="227" t="s">
        <v>5934</v>
      </c>
      <c r="D787" s="233" t="s">
        <v>24504</v>
      </c>
      <c r="E787" s="228" t="s">
        <v>5935</v>
      </c>
      <c r="F787" s="227" t="s">
        <v>5934</v>
      </c>
      <c r="G787" s="233"/>
      <c r="H787" s="238"/>
      <c r="I787" s="233" t="s">
        <v>5936</v>
      </c>
      <c r="J787" s="233"/>
      <c r="K787" s="228">
        <v>12076</v>
      </c>
      <c r="L787" s="228">
        <v>285</v>
      </c>
      <c r="M787" s="228">
        <v>834</v>
      </c>
      <c r="N787" s="233"/>
      <c r="O787" s="227" t="s">
        <v>987</v>
      </c>
      <c r="P787" s="228">
        <v>4680</v>
      </c>
      <c r="Q787" s="228">
        <v>7</v>
      </c>
      <c r="R787" s="228">
        <v>300</v>
      </c>
      <c r="S787" s="228">
        <v>300</v>
      </c>
      <c r="T787" s="233"/>
      <c r="U787" s="233"/>
      <c r="V787" s="314"/>
      <c r="W787" s="227">
        <v>2009</v>
      </c>
      <c r="X787" s="233"/>
      <c r="Y787" s="233"/>
      <c r="Z787" s="233"/>
      <c r="AA787" s="233"/>
      <c r="AB787" s="233"/>
      <c r="AC787" s="228">
        <v>586</v>
      </c>
      <c r="AD787" s="227"/>
      <c r="AE787" s="227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  <c r="AP787" s="233"/>
      <c r="AQ787" s="233"/>
      <c r="AR787" s="233"/>
      <c r="AS787" s="233"/>
      <c r="AT787" s="233"/>
      <c r="AU787" s="233"/>
      <c r="AV787" s="233"/>
      <c r="AW787" s="233"/>
      <c r="AX787" s="233"/>
      <c r="AY787" s="400"/>
    </row>
    <row r="788" spans="1:51" ht="26.1" customHeight="1">
      <c r="A788" s="133"/>
      <c r="B788" s="221"/>
      <c r="C788" s="227" t="s">
        <v>5915</v>
      </c>
      <c r="D788" s="233" t="s">
        <v>24505</v>
      </c>
      <c r="E788" s="228" t="s">
        <v>24506</v>
      </c>
      <c r="F788" s="227" t="s">
        <v>5915</v>
      </c>
      <c r="G788" s="233" t="s">
        <v>24507</v>
      </c>
      <c r="H788" s="238"/>
      <c r="I788" s="233" t="s">
        <v>24507</v>
      </c>
      <c r="J788" s="233"/>
      <c r="K788" s="228">
        <v>4344</v>
      </c>
      <c r="L788" s="228">
        <v>121</v>
      </c>
      <c r="M788" s="228">
        <v>211</v>
      </c>
      <c r="N788" s="233"/>
      <c r="O788" s="227" t="s">
        <v>6014</v>
      </c>
      <c r="P788" s="228">
        <v>3868</v>
      </c>
      <c r="Q788" s="228">
        <v>6</v>
      </c>
      <c r="R788" s="228">
        <v>50</v>
      </c>
      <c r="S788" s="228">
        <v>100</v>
      </c>
      <c r="T788" s="233"/>
      <c r="U788" s="233"/>
      <c r="V788" s="314"/>
      <c r="W788" s="227">
        <v>1996</v>
      </c>
      <c r="X788" s="233"/>
      <c r="Y788" s="233"/>
      <c r="Z788" s="233"/>
      <c r="AA788" s="233"/>
      <c r="AB788" s="233"/>
      <c r="AC788" s="228">
        <v>395</v>
      </c>
      <c r="AD788" s="227"/>
      <c r="AE788" s="227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  <c r="AP788" s="233"/>
      <c r="AQ788" s="233"/>
      <c r="AR788" s="233"/>
      <c r="AS788" s="233"/>
      <c r="AT788" s="233"/>
      <c r="AU788" s="233"/>
      <c r="AV788" s="233"/>
      <c r="AW788" s="233"/>
      <c r="AX788" s="233"/>
      <c r="AY788" s="474"/>
    </row>
    <row r="789" spans="1:51" ht="26.1" customHeight="1">
      <c r="A789" s="133"/>
      <c r="B789" s="221"/>
      <c r="C789" s="227" t="s">
        <v>5915</v>
      </c>
      <c r="D789" s="233" t="s">
        <v>24508</v>
      </c>
      <c r="E789" s="228" t="s">
        <v>24509</v>
      </c>
      <c r="F789" s="227" t="s">
        <v>5915</v>
      </c>
      <c r="G789" s="233" t="s">
        <v>24510</v>
      </c>
      <c r="H789" s="238"/>
      <c r="I789" s="233" t="s">
        <v>24510</v>
      </c>
      <c r="J789" s="233"/>
      <c r="K789" s="228">
        <v>20034</v>
      </c>
      <c r="L789" s="228">
        <v>160</v>
      </c>
      <c r="M789" s="228">
        <v>160</v>
      </c>
      <c r="N789" s="233"/>
      <c r="O789" s="227" t="s">
        <v>6016</v>
      </c>
      <c r="P789" s="228">
        <v>2800</v>
      </c>
      <c r="Q789" s="228">
        <v>4</v>
      </c>
      <c r="R789" s="228" t="s">
        <v>389</v>
      </c>
      <c r="S789" s="228" t="s">
        <v>389</v>
      </c>
      <c r="T789" s="233"/>
      <c r="U789" s="233"/>
      <c r="V789" s="314"/>
      <c r="W789" s="227">
        <v>2010</v>
      </c>
      <c r="X789" s="233"/>
      <c r="Y789" s="233"/>
      <c r="Z789" s="233"/>
      <c r="AA789" s="233"/>
      <c r="AB789" s="233"/>
      <c r="AC789" s="228">
        <v>240</v>
      </c>
      <c r="AD789" s="227"/>
      <c r="AE789" s="227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  <c r="AP789" s="233"/>
      <c r="AQ789" s="233"/>
      <c r="AR789" s="233"/>
      <c r="AS789" s="233"/>
      <c r="AT789" s="233"/>
      <c r="AU789" s="233"/>
      <c r="AV789" s="233"/>
      <c r="AW789" s="233"/>
      <c r="AX789" s="233"/>
      <c r="AY789" s="412"/>
    </row>
    <row r="790" spans="1:51" ht="26.1" customHeight="1">
      <c r="A790" s="133"/>
      <c r="B790" s="221"/>
      <c r="C790" s="227" t="s">
        <v>13345</v>
      </c>
      <c r="D790" s="233" t="s">
        <v>24511</v>
      </c>
      <c r="E790" s="228" t="s">
        <v>17151</v>
      </c>
      <c r="F790" s="227" t="s">
        <v>5915</v>
      </c>
      <c r="G790" s="233" t="s">
        <v>24512</v>
      </c>
      <c r="H790" s="238"/>
      <c r="I790" s="233" t="s">
        <v>24512</v>
      </c>
      <c r="J790" s="233"/>
      <c r="K790" s="228">
        <v>12306</v>
      </c>
      <c r="L790" s="228" t="s">
        <v>2009</v>
      </c>
      <c r="M790" s="228" t="s">
        <v>2009</v>
      </c>
      <c r="N790" s="233"/>
      <c r="O790" s="227" t="s">
        <v>6016</v>
      </c>
      <c r="P790" s="228">
        <v>1448</v>
      </c>
      <c r="Q790" s="228">
        <v>2</v>
      </c>
      <c r="R790" s="228" t="s">
        <v>2009</v>
      </c>
      <c r="S790" s="228">
        <v>50</v>
      </c>
      <c r="T790" s="233"/>
      <c r="U790" s="233"/>
      <c r="V790" s="314"/>
      <c r="W790" s="227">
        <v>2020</v>
      </c>
      <c r="X790" s="233"/>
      <c r="Y790" s="233"/>
      <c r="Z790" s="233"/>
      <c r="AA790" s="233"/>
      <c r="AB790" s="233"/>
      <c r="AC790" s="228">
        <v>250</v>
      </c>
      <c r="AD790" s="227"/>
      <c r="AE790" s="227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  <c r="AP790" s="233"/>
      <c r="AQ790" s="233"/>
      <c r="AR790" s="233"/>
      <c r="AS790" s="233"/>
      <c r="AT790" s="233"/>
      <c r="AU790" s="233"/>
      <c r="AV790" s="233"/>
      <c r="AW790" s="233"/>
      <c r="AX790" s="233"/>
      <c r="AY790" s="412"/>
    </row>
    <row r="791" spans="1:51" ht="26.1" customHeight="1">
      <c r="A791" s="133"/>
      <c r="B791" s="909"/>
      <c r="C791" s="227" t="s">
        <v>13345</v>
      </c>
      <c r="D791" s="233" t="s">
        <v>24513</v>
      </c>
      <c r="E791" s="228" t="s">
        <v>17152</v>
      </c>
      <c r="F791" s="227" t="s">
        <v>5915</v>
      </c>
      <c r="G791" s="233" t="s">
        <v>24514</v>
      </c>
      <c r="H791" s="238"/>
      <c r="I791" s="233" t="s">
        <v>24514</v>
      </c>
      <c r="J791" s="233"/>
      <c r="K791" s="228">
        <v>1355</v>
      </c>
      <c r="L791" s="228" t="s">
        <v>2009</v>
      </c>
      <c r="M791" s="228" t="s">
        <v>2009</v>
      </c>
      <c r="N791" s="233"/>
      <c r="O791" s="227" t="s">
        <v>6016</v>
      </c>
      <c r="P791" s="228">
        <v>1355</v>
      </c>
      <c r="Q791" s="228">
        <v>2</v>
      </c>
      <c r="R791" s="228" t="s">
        <v>2009</v>
      </c>
      <c r="S791" s="228">
        <v>50</v>
      </c>
      <c r="T791" s="233"/>
      <c r="U791" s="233"/>
      <c r="V791" s="314"/>
      <c r="W791" s="227">
        <v>2022</v>
      </c>
      <c r="X791" s="233"/>
      <c r="Y791" s="233"/>
      <c r="Z791" s="233"/>
      <c r="AA791" s="233"/>
      <c r="AB791" s="233"/>
      <c r="AC791" s="228">
        <v>250</v>
      </c>
      <c r="AD791" s="227"/>
      <c r="AE791" s="227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  <c r="AP791" s="233"/>
      <c r="AQ791" s="233"/>
      <c r="AR791" s="233"/>
      <c r="AS791" s="233"/>
      <c r="AT791" s="233"/>
      <c r="AU791" s="233"/>
      <c r="AV791" s="233"/>
      <c r="AW791" s="233"/>
      <c r="AX791" s="233"/>
      <c r="AY791" s="412"/>
    </row>
    <row r="792" spans="1:51" ht="26.1" customHeight="1">
      <c r="A792" s="133"/>
      <c r="B792" s="909"/>
      <c r="C792" s="227" t="s">
        <v>13345</v>
      </c>
      <c r="D792" s="233" t="s">
        <v>6013</v>
      </c>
      <c r="E792" s="228" t="s">
        <v>17153</v>
      </c>
      <c r="F792" s="227" t="s">
        <v>5915</v>
      </c>
      <c r="G792" s="233" t="s">
        <v>24515</v>
      </c>
      <c r="H792" s="238" t="s">
        <v>5917</v>
      </c>
      <c r="I792" s="233" t="s">
        <v>24515</v>
      </c>
      <c r="J792" s="233">
        <v>2</v>
      </c>
      <c r="K792" s="228">
        <v>2060</v>
      </c>
      <c r="L792" s="228" t="s">
        <v>2009</v>
      </c>
      <c r="M792" s="228" t="s">
        <v>2009</v>
      </c>
      <c r="N792" s="233" t="s">
        <v>176</v>
      </c>
      <c r="O792" s="227" t="s">
        <v>6016</v>
      </c>
      <c r="P792" s="228">
        <v>933</v>
      </c>
      <c r="Q792" s="228">
        <v>1.5</v>
      </c>
      <c r="R792" s="228" t="s">
        <v>2009</v>
      </c>
      <c r="S792" s="228">
        <v>30</v>
      </c>
      <c r="T792" s="233" t="s">
        <v>178</v>
      </c>
      <c r="U792" s="233" t="s">
        <v>466</v>
      </c>
      <c r="V792" s="314"/>
      <c r="W792" s="227">
        <v>2021</v>
      </c>
      <c r="X792" s="233">
        <v>78</v>
      </c>
      <c r="Y792" s="233" t="s">
        <v>914</v>
      </c>
      <c r="Z792" s="233"/>
      <c r="AA792" s="233"/>
      <c r="AB792" s="233"/>
      <c r="AC792" s="228">
        <v>200</v>
      </c>
      <c r="AD792" s="227"/>
      <c r="AE792" s="227"/>
      <c r="AF792" s="233"/>
      <c r="AG792" s="233"/>
      <c r="AH792" s="233"/>
      <c r="AI792" s="233"/>
      <c r="AJ792" s="233"/>
      <c r="AK792" s="233" t="s">
        <v>6015</v>
      </c>
      <c r="AL792" s="233"/>
      <c r="AM792" s="233"/>
      <c r="AN792" s="233"/>
      <c r="AO792" s="233"/>
      <c r="AP792" s="233"/>
      <c r="AQ792" s="233"/>
      <c r="AR792" s="233"/>
      <c r="AS792" s="233"/>
      <c r="AT792" s="233"/>
      <c r="AU792" s="233"/>
      <c r="AV792" s="233"/>
      <c r="AW792" s="233"/>
      <c r="AX792" s="233"/>
      <c r="AY792" s="412"/>
    </row>
    <row r="793" spans="1:51" ht="26.1" customHeight="1">
      <c r="A793" s="133"/>
      <c r="B793" s="909"/>
      <c r="C793" s="233" t="s">
        <v>13345</v>
      </c>
      <c r="D793" s="228" t="s">
        <v>24516</v>
      </c>
      <c r="E793" s="227" t="s">
        <v>26569</v>
      </c>
      <c r="F793" s="233" t="s">
        <v>13345</v>
      </c>
      <c r="G793" s="233" t="s">
        <v>24517</v>
      </c>
      <c r="H793" s="228" t="s">
        <v>24517</v>
      </c>
      <c r="I793" s="228" t="s">
        <v>24517</v>
      </c>
      <c r="J793" s="233">
        <v>1</v>
      </c>
      <c r="K793" s="228">
        <v>2146</v>
      </c>
      <c r="L793" s="228" t="s">
        <v>2009</v>
      </c>
      <c r="M793" s="228" t="s">
        <v>2009</v>
      </c>
      <c r="N793" s="228" t="s">
        <v>2056</v>
      </c>
      <c r="O793" s="228"/>
      <c r="P793" s="228">
        <v>2146</v>
      </c>
      <c r="Q793" s="228">
        <v>3</v>
      </c>
      <c r="R793" s="233"/>
      <c r="S793" s="233"/>
      <c r="T793" s="314"/>
      <c r="U793" s="227"/>
      <c r="V793" s="233"/>
      <c r="W793" s="227">
        <v>2016</v>
      </c>
      <c r="X793" s="233"/>
      <c r="Y793" s="233"/>
      <c r="Z793" s="233"/>
      <c r="AA793" s="228"/>
      <c r="AB793" s="227"/>
      <c r="AC793" s="227"/>
      <c r="AD793" s="233"/>
      <c r="AE793" s="233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  <c r="AP793" s="233"/>
      <c r="AQ793" s="233"/>
      <c r="AR793" s="233"/>
      <c r="AS793" s="233"/>
      <c r="AT793" s="233"/>
      <c r="AU793" s="233"/>
      <c r="AV793" s="233"/>
      <c r="AW793" s="412"/>
      <c r="AX793" s="458"/>
      <c r="AY793" s="458" t="s">
        <v>13749</v>
      </c>
    </row>
    <row r="794" spans="1:51" ht="26.1" customHeight="1">
      <c r="A794" s="133"/>
      <c r="B794" s="909"/>
      <c r="C794" s="227" t="s">
        <v>5919</v>
      </c>
      <c r="D794" s="233" t="s">
        <v>24365</v>
      </c>
      <c r="E794" s="228" t="s">
        <v>6017</v>
      </c>
      <c r="F794" s="227" t="s">
        <v>5919</v>
      </c>
      <c r="G794" s="233" t="s">
        <v>24518</v>
      </c>
      <c r="H794" s="238"/>
      <c r="I794" s="233" t="s">
        <v>11197</v>
      </c>
      <c r="J794" s="233"/>
      <c r="K794" s="228">
        <v>4173</v>
      </c>
      <c r="L794" s="228" t="s">
        <v>389</v>
      </c>
      <c r="M794" s="228" t="s">
        <v>389</v>
      </c>
      <c r="N794" s="233"/>
      <c r="O794" s="227" t="s">
        <v>17635</v>
      </c>
      <c r="P794" s="228">
        <v>4173</v>
      </c>
      <c r="Q794" s="228">
        <v>6</v>
      </c>
      <c r="R794" s="228">
        <v>90</v>
      </c>
      <c r="S794" s="228">
        <v>100</v>
      </c>
      <c r="T794" s="233"/>
      <c r="U794" s="233"/>
      <c r="V794" s="314"/>
      <c r="W794" s="227">
        <v>2011</v>
      </c>
      <c r="X794" s="233"/>
      <c r="Y794" s="233"/>
      <c r="Z794" s="233"/>
      <c r="AA794" s="233"/>
      <c r="AB794" s="233"/>
      <c r="AC794" s="228">
        <v>400</v>
      </c>
      <c r="AD794" s="227"/>
      <c r="AE794" s="227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  <c r="AP794" s="233"/>
      <c r="AQ794" s="233"/>
      <c r="AR794" s="233"/>
      <c r="AS794" s="233"/>
      <c r="AT794" s="233"/>
      <c r="AU794" s="233"/>
      <c r="AV794" s="233"/>
      <c r="AW794" s="233"/>
      <c r="AX794" s="233"/>
      <c r="AY794" s="412"/>
    </row>
    <row r="795" spans="1:51" ht="26.1" customHeight="1">
      <c r="A795" s="133"/>
      <c r="B795" s="909"/>
      <c r="C795" s="227" t="s">
        <v>5919</v>
      </c>
      <c r="D795" s="233" t="s">
        <v>24424</v>
      </c>
      <c r="E795" s="244" t="s">
        <v>6018</v>
      </c>
      <c r="F795" s="227" t="s">
        <v>5919</v>
      </c>
      <c r="G795" s="233" t="s">
        <v>24518</v>
      </c>
      <c r="H795" s="238"/>
      <c r="I795" s="233" t="s">
        <v>11197</v>
      </c>
      <c r="J795" s="233"/>
      <c r="K795" s="244">
        <v>46070</v>
      </c>
      <c r="L795" s="244" t="s">
        <v>389</v>
      </c>
      <c r="M795" s="244" t="s">
        <v>389</v>
      </c>
      <c r="N795" s="233"/>
      <c r="O795" s="241" t="s">
        <v>10396</v>
      </c>
      <c r="P795" s="244">
        <v>2475</v>
      </c>
      <c r="Q795" s="244">
        <v>3</v>
      </c>
      <c r="R795" s="244" t="s">
        <v>389</v>
      </c>
      <c r="S795" s="244" t="s">
        <v>389</v>
      </c>
      <c r="T795" s="233"/>
      <c r="U795" s="233"/>
      <c r="V795" s="314"/>
      <c r="W795" s="241">
        <v>2007</v>
      </c>
      <c r="X795" s="233"/>
      <c r="Y795" s="233"/>
      <c r="Z795" s="233"/>
      <c r="AA795" s="233"/>
      <c r="AB795" s="233"/>
      <c r="AC795" s="244">
        <v>390</v>
      </c>
      <c r="AD795" s="227"/>
      <c r="AE795" s="227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  <c r="AP795" s="233"/>
      <c r="AQ795" s="233"/>
      <c r="AR795" s="233"/>
      <c r="AS795" s="233"/>
      <c r="AT795" s="233"/>
      <c r="AU795" s="233"/>
      <c r="AV795" s="233"/>
      <c r="AW795" s="233"/>
      <c r="AX795" s="233"/>
      <c r="AY795" s="241"/>
    </row>
    <row r="796" spans="1:51" ht="26.1" customHeight="1">
      <c r="A796" s="133"/>
      <c r="B796" s="909"/>
      <c r="C796" s="227" t="s">
        <v>5921</v>
      </c>
      <c r="D796" s="241" t="s">
        <v>24519</v>
      </c>
      <c r="E796" s="244" t="s">
        <v>6019</v>
      </c>
      <c r="F796" s="227" t="s">
        <v>5921</v>
      </c>
      <c r="G796" s="233" t="s">
        <v>24520</v>
      </c>
      <c r="H796" s="238"/>
      <c r="I796" s="233" t="s">
        <v>5921</v>
      </c>
      <c r="J796" s="241">
        <v>1</v>
      </c>
      <c r="K796" s="244">
        <v>3018</v>
      </c>
      <c r="L796" s="244">
        <v>30</v>
      </c>
      <c r="M796" s="244">
        <v>70</v>
      </c>
      <c r="N796" s="241"/>
      <c r="O796" s="241" t="s">
        <v>1871</v>
      </c>
      <c r="P796" s="244">
        <v>1939</v>
      </c>
      <c r="Q796" s="244">
        <v>3</v>
      </c>
      <c r="R796" s="244">
        <v>30</v>
      </c>
      <c r="S796" s="244">
        <v>100</v>
      </c>
      <c r="T796" s="241"/>
      <c r="U796" s="241"/>
      <c r="V796" s="314"/>
      <c r="W796" s="241">
        <v>2002</v>
      </c>
      <c r="X796" s="241"/>
      <c r="Y796" s="241"/>
      <c r="Z796" s="241"/>
      <c r="AA796" s="241"/>
      <c r="AB796" s="241"/>
      <c r="AC796" s="244">
        <v>350</v>
      </c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 t="s">
        <v>9065</v>
      </c>
    </row>
    <row r="797" spans="1:51" ht="26.1" customHeight="1">
      <c r="A797" s="133"/>
      <c r="B797" s="909"/>
      <c r="C797" s="227" t="s">
        <v>5921</v>
      </c>
      <c r="D797" s="241" t="s">
        <v>24521</v>
      </c>
      <c r="E797" s="228" t="s">
        <v>6021</v>
      </c>
      <c r="F797" s="227" t="s">
        <v>5921</v>
      </c>
      <c r="G797" s="233" t="s">
        <v>24520</v>
      </c>
      <c r="H797" s="238" t="s">
        <v>5923</v>
      </c>
      <c r="I797" s="233" t="s">
        <v>5921</v>
      </c>
      <c r="J797" s="241">
        <v>1</v>
      </c>
      <c r="K797" s="228">
        <v>6286</v>
      </c>
      <c r="L797" s="228" t="s">
        <v>389</v>
      </c>
      <c r="M797" s="228" t="s">
        <v>389</v>
      </c>
      <c r="N797" s="241" t="s">
        <v>176</v>
      </c>
      <c r="O797" s="227" t="s">
        <v>1036</v>
      </c>
      <c r="P797" s="228">
        <v>1998</v>
      </c>
      <c r="Q797" s="228">
        <v>3</v>
      </c>
      <c r="R797" s="228" t="s">
        <v>389</v>
      </c>
      <c r="S797" s="228" t="s">
        <v>389</v>
      </c>
      <c r="T797" s="241" t="s">
        <v>465</v>
      </c>
      <c r="U797" s="241" t="s">
        <v>6020</v>
      </c>
      <c r="V797" s="314"/>
      <c r="W797" s="227">
        <v>2005</v>
      </c>
      <c r="X797" s="241">
        <v>250</v>
      </c>
      <c r="Y797" s="241">
        <v>100</v>
      </c>
      <c r="Z797" s="241"/>
      <c r="AA797" s="241"/>
      <c r="AB797" s="241"/>
      <c r="AC797" s="228">
        <v>241</v>
      </c>
      <c r="AD797" s="241"/>
      <c r="AE797" s="241"/>
      <c r="AF797" s="241"/>
      <c r="AG797" s="241"/>
      <c r="AH797" s="241">
        <v>4</v>
      </c>
      <c r="AI797" s="241"/>
      <c r="AJ797" s="241">
        <v>50</v>
      </c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412" t="s">
        <v>9065</v>
      </c>
    </row>
    <row r="798" spans="1:51" ht="26.1" customHeight="1">
      <c r="A798" s="133"/>
      <c r="B798" s="909"/>
      <c r="C798" s="227" t="s">
        <v>5925</v>
      </c>
      <c r="D798" s="233" t="s">
        <v>24522</v>
      </c>
      <c r="E798" s="228" t="s">
        <v>6022</v>
      </c>
      <c r="F798" s="227" t="s">
        <v>5925</v>
      </c>
      <c r="G798" s="233"/>
      <c r="H798" s="238"/>
      <c r="I798" s="233" t="s">
        <v>6023</v>
      </c>
      <c r="J798" s="233"/>
      <c r="K798" s="228">
        <v>2502</v>
      </c>
      <c r="L798" s="228">
        <v>112</v>
      </c>
      <c r="M798" s="228">
        <v>112</v>
      </c>
      <c r="N798" s="233"/>
      <c r="O798" s="227" t="s">
        <v>177</v>
      </c>
      <c r="P798" s="228">
        <v>2400</v>
      </c>
      <c r="Q798" s="228">
        <v>4</v>
      </c>
      <c r="R798" s="228" t="s">
        <v>389</v>
      </c>
      <c r="S798" s="228" t="s">
        <v>389</v>
      </c>
      <c r="T798" s="233"/>
      <c r="U798" s="233"/>
      <c r="V798" s="314"/>
      <c r="W798" s="227">
        <v>1993</v>
      </c>
      <c r="X798" s="233"/>
      <c r="Y798" s="233"/>
      <c r="Z798" s="233"/>
      <c r="AA798" s="233"/>
      <c r="AB798" s="233"/>
      <c r="AC798" s="228">
        <v>50</v>
      </c>
      <c r="AD798" s="227"/>
      <c r="AE798" s="227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  <c r="AP798" s="233"/>
      <c r="AQ798" s="233"/>
      <c r="AR798" s="233"/>
      <c r="AS798" s="233"/>
      <c r="AT798" s="233"/>
      <c r="AU798" s="233"/>
      <c r="AV798" s="233"/>
      <c r="AW798" s="233"/>
      <c r="AX798" s="233"/>
      <c r="AY798" s="412"/>
    </row>
    <row r="799" spans="1:51" ht="26.1" customHeight="1">
      <c r="A799" s="133"/>
      <c r="B799" s="909"/>
      <c r="C799" s="227" t="s">
        <v>5932</v>
      </c>
      <c r="D799" s="233" t="s">
        <v>14226</v>
      </c>
      <c r="E799" s="228" t="s">
        <v>6024</v>
      </c>
      <c r="F799" s="227" t="s">
        <v>5932</v>
      </c>
      <c r="G799" s="233"/>
      <c r="H799" s="238"/>
      <c r="I799" s="233" t="s">
        <v>24474</v>
      </c>
      <c r="J799" s="233"/>
      <c r="K799" s="228">
        <v>5047</v>
      </c>
      <c r="L799" s="228">
        <v>2057</v>
      </c>
      <c r="M799" s="228">
        <v>2057</v>
      </c>
      <c r="N799" s="233"/>
      <c r="O799" s="227" t="s">
        <v>6025</v>
      </c>
      <c r="P799" s="228">
        <v>1204</v>
      </c>
      <c r="Q799" s="228">
        <v>5</v>
      </c>
      <c r="R799" s="228">
        <v>64</v>
      </c>
      <c r="S799" s="228">
        <v>150</v>
      </c>
      <c r="T799" s="233"/>
      <c r="U799" s="233"/>
      <c r="V799" s="314"/>
      <c r="W799" s="227">
        <v>2010</v>
      </c>
      <c r="X799" s="233"/>
      <c r="Y799" s="233"/>
      <c r="Z799" s="233"/>
      <c r="AA799" s="233"/>
      <c r="AB799" s="233"/>
      <c r="AC799" s="228">
        <v>2500</v>
      </c>
      <c r="AD799" s="227"/>
      <c r="AE799" s="227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  <c r="AP799" s="233"/>
      <c r="AQ799" s="233"/>
      <c r="AR799" s="233"/>
      <c r="AS799" s="233"/>
      <c r="AT799" s="233"/>
      <c r="AU799" s="233"/>
      <c r="AV799" s="233"/>
      <c r="AW799" s="233"/>
      <c r="AX799" s="233"/>
      <c r="AY799" s="412"/>
    </row>
    <row r="800" spans="1:51" ht="26.1" customHeight="1">
      <c r="A800" s="133"/>
      <c r="B800" s="909"/>
      <c r="C800" s="227" t="s">
        <v>5979</v>
      </c>
      <c r="D800" s="233" t="s">
        <v>24523</v>
      </c>
      <c r="E800" s="228" t="s">
        <v>6026</v>
      </c>
      <c r="F800" s="227" t="s">
        <v>5979</v>
      </c>
      <c r="G800" s="233"/>
      <c r="H800" s="238"/>
      <c r="I800" s="233" t="s">
        <v>6027</v>
      </c>
      <c r="J800" s="233"/>
      <c r="K800" s="228">
        <v>7000</v>
      </c>
      <c r="L800" s="228">
        <v>1617</v>
      </c>
      <c r="M800" s="228" t="s">
        <v>389</v>
      </c>
      <c r="N800" s="233"/>
      <c r="O800" s="227" t="s">
        <v>290</v>
      </c>
      <c r="P800" s="228">
        <v>3917</v>
      </c>
      <c r="Q800" s="228">
        <v>7</v>
      </c>
      <c r="R800" s="228" t="s">
        <v>389</v>
      </c>
      <c r="S800" s="228" t="s">
        <v>389</v>
      </c>
      <c r="T800" s="233"/>
      <c r="U800" s="233"/>
      <c r="V800" s="314"/>
      <c r="W800" s="227" t="s">
        <v>6028</v>
      </c>
      <c r="X800" s="233"/>
      <c r="Y800" s="233"/>
      <c r="Z800" s="233"/>
      <c r="AA800" s="233"/>
      <c r="AB800" s="233"/>
      <c r="AC800" s="228">
        <v>560</v>
      </c>
      <c r="AD800" s="227"/>
      <c r="AE800" s="227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  <c r="AP800" s="233"/>
      <c r="AQ800" s="233"/>
      <c r="AR800" s="233"/>
      <c r="AS800" s="233"/>
      <c r="AT800" s="233"/>
      <c r="AU800" s="233"/>
      <c r="AV800" s="233"/>
      <c r="AW800" s="233"/>
      <c r="AX800" s="233"/>
      <c r="AY800" s="400"/>
    </row>
    <row r="801" spans="1:51" ht="26.1" customHeight="1">
      <c r="A801" s="133"/>
      <c r="B801" s="909"/>
      <c r="C801" s="227" t="s">
        <v>5979</v>
      </c>
      <c r="D801" s="233" t="s">
        <v>24524</v>
      </c>
      <c r="E801" s="228" t="s">
        <v>9976</v>
      </c>
      <c r="F801" s="227" t="s">
        <v>5979</v>
      </c>
      <c r="G801" s="233"/>
      <c r="H801" s="238" t="s">
        <v>1753</v>
      </c>
      <c r="I801" s="233" t="s">
        <v>6027</v>
      </c>
      <c r="J801" s="233">
        <v>1</v>
      </c>
      <c r="K801" s="228">
        <v>1400</v>
      </c>
      <c r="L801" s="228">
        <v>100</v>
      </c>
      <c r="M801" s="228" t="s">
        <v>389</v>
      </c>
      <c r="N801" s="233" t="s">
        <v>176</v>
      </c>
      <c r="O801" s="227" t="s">
        <v>290</v>
      </c>
      <c r="P801" s="228">
        <v>1200</v>
      </c>
      <c r="Q801" s="228">
        <v>3</v>
      </c>
      <c r="R801" s="228" t="s">
        <v>389</v>
      </c>
      <c r="S801" s="228" t="s">
        <v>389</v>
      </c>
      <c r="T801" s="233"/>
      <c r="U801" s="233"/>
      <c r="V801" s="314"/>
      <c r="W801" s="227">
        <v>2018</v>
      </c>
      <c r="X801" s="233">
        <v>4</v>
      </c>
      <c r="Y801" s="233">
        <v>3</v>
      </c>
      <c r="Z801" s="233"/>
      <c r="AA801" s="233"/>
      <c r="AB801" s="233"/>
      <c r="AC801" s="228">
        <v>200</v>
      </c>
      <c r="AD801" s="227"/>
      <c r="AE801" s="227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  <c r="AP801" s="233"/>
      <c r="AQ801" s="233"/>
      <c r="AR801" s="233"/>
      <c r="AS801" s="233"/>
      <c r="AT801" s="233"/>
      <c r="AU801" s="233"/>
      <c r="AV801" s="233"/>
      <c r="AW801" s="233"/>
      <c r="AX801" s="233"/>
      <c r="AY801" s="412"/>
    </row>
    <row r="802" spans="1:51" ht="26.1" customHeight="1">
      <c r="A802" s="133"/>
      <c r="B802" s="909"/>
      <c r="C802" s="227" t="s">
        <v>1878</v>
      </c>
      <c r="D802" s="233" t="s">
        <v>24525</v>
      </c>
      <c r="E802" s="228" t="s">
        <v>6029</v>
      </c>
      <c r="F802" s="227" t="s">
        <v>1878</v>
      </c>
      <c r="G802" s="233"/>
      <c r="H802" s="238"/>
      <c r="I802" s="233" t="s">
        <v>1878</v>
      </c>
      <c r="J802" s="233"/>
      <c r="K802" s="228">
        <v>15429</v>
      </c>
      <c r="L802" s="228">
        <v>992</v>
      </c>
      <c r="M802" s="228">
        <v>971</v>
      </c>
      <c r="N802" s="233"/>
      <c r="O802" s="227" t="s">
        <v>13243</v>
      </c>
      <c r="P802" s="228">
        <v>5827</v>
      </c>
      <c r="Q802" s="228">
        <v>9</v>
      </c>
      <c r="R802" s="228" t="s">
        <v>389</v>
      </c>
      <c r="S802" s="228" t="s">
        <v>389</v>
      </c>
      <c r="T802" s="233"/>
      <c r="U802" s="233"/>
      <c r="V802" s="314"/>
      <c r="W802" s="227">
        <v>2009</v>
      </c>
      <c r="X802" s="233"/>
      <c r="Y802" s="233"/>
      <c r="Z802" s="233"/>
      <c r="AA802" s="233"/>
      <c r="AB802" s="233"/>
      <c r="AC802" s="228">
        <v>2500</v>
      </c>
      <c r="AD802" s="227"/>
      <c r="AE802" s="227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  <c r="AP802" s="233"/>
      <c r="AQ802" s="233"/>
      <c r="AR802" s="233"/>
      <c r="AS802" s="233"/>
      <c r="AT802" s="233"/>
      <c r="AU802" s="233"/>
      <c r="AV802" s="233"/>
      <c r="AW802" s="233"/>
      <c r="AX802" s="233"/>
      <c r="AY802" s="412"/>
    </row>
    <row r="803" spans="1:51" ht="26.1" customHeight="1">
      <c r="A803" s="133"/>
      <c r="B803" s="909"/>
      <c r="C803" s="227" t="s">
        <v>5940</v>
      </c>
      <c r="D803" s="233" t="s">
        <v>24373</v>
      </c>
      <c r="E803" s="228" t="s">
        <v>6030</v>
      </c>
      <c r="F803" s="227" t="s">
        <v>5940</v>
      </c>
      <c r="G803" s="233"/>
      <c r="H803" s="233" t="s">
        <v>1753</v>
      </c>
      <c r="I803" s="233" t="s">
        <v>5940</v>
      </c>
      <c r="J803" s="233">
        <v>1</v>
      </c>
      <c r="K803" s="228">
        <v>5212</v>
      </c>
      <c r="L803" s="228">
        <v>231.66</v>
      </c>
      <c r="M803" s="228">
        <v>231.66</v>
      </c>
      <c r="N803" s="233" t="s">
        <v>176</v>
      </c>
      <c r="O803" s="227" t="s">
        <v>1957</v>
      </c>
      <c r="P803" s="228">
        <v>5212</v>
      </c>
      <c r="Q803" s="228">
        <v>8</v>
      </c>
      <c r="R803" s="228">
        <v>122</v>
      </c>
      <c r="S803" s="228">
        <v>200</v>
      </c>
      <c r="T803" s="233"/>
      <c r="U803" s="233"/>
      <c r="V803" s="314"/>
      <c r="W803" s="227">
        <v>2004</v>
      </c>
      <c r="X803" s="233">
        <v>4</v>
      </c>
      <c r="Y803" s="233">
        <v>3</v>
      </c>
      <c r="Z803" s="233"/>
      <c r="AA803" s="233"/>
      <c r="AB803" s="233"/>
      <c r="AC803" s="228">
        <v>140</v>
      </c>
      <c r="AD803" s="227"/>
      <c r="AE803" s="227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  <c r="AP803" s="233"/>
      <c r="AQ803" s="233"/>
      <c r="AR803" s="233"/>
      <c r="AS803" s="233"/>
      <c r="AT803" s="233"/>
      <c r="AU803" s="233"/>
      <c r="AV803" s="233"/>
      <c r="AW803" s="233"/>
      <c r="AX803" s="233"/>
      <c r="AY803" s="412"/>
    </row>
    <row r="804" spans="1:51" ht="26.1" customHeight="1">
      <c r="A804" s="133"/>
      <c r="B804" s="909"/>
      <c r="C804" s="227" t="s">
        <v>5940</v>
      </c>
      <c r="D804" s="233" t="s">
        <v>14227</v>
      </c>
      <c r="E804" s="228" t="s">
        <v>14228</v>
      </c>
      <c r="F804" s="227" t="s">
        <v>5940</v>
      </c>
      <c r="G804" s="233"/>
      <c r="H804" s="233" t="s">
        <v>1753</v>
      </c>
      <c r="I804" s="233" t="s">
        <v>5940</v>
      </c>
      <c r="J804" s="233">
        <v>1</v>
      </c>
      <c r="K804" s="228">
        <v>3150</v>
      </c>
      <c r="L804" s="228" t="s">
        <v>389</v>
      </c>
      <c r="M804" s="228" t="s">
        <v>389</v>
      </c>
      <c r="N804" s="233" t="s">
        <v>176</v>
      </c>
      <c r="O804" s="227" t="s">
        <v>6031</v>
      </c>
      <c r="P804" s="228">
        <v>3150</v>
      </c>
      <c r="Q804" s="228">
        <v>4</v>
      </c>
      <c r="R804" s="228" t="s">
        <v>389</v>
      </c>
      <c r="S804" s="228" t="s">
        <v>389</v>
      </c>
      <c r="T804" s="233"/>
      <c r="U804" s="233"/>
      <c r="V804" s="314"/>
      <c r="W804" s="227">
        <v>2012</v>
      </c>
      <c r="X804" s="233">
        <v>4</v>
      </c>
      <c r="Y804" s="233">
        <v>3</v>
      </c>
      <c r="Z804" s="233"/>
      <c r="AA804" s="233"/>
      <c r="AB804" s="233"/>
      <c r="AC804" s="228">
        <v>480</v>
      </c>
      <c r="AD804" s="227"/>
      <c r="AE804" s="227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  <c r="AP804" s="233"/>
      <c r="AQ804" s="233"/>
      <c r="AR804" s="233"/>
      <c r="AS804" s="233"/>
      <c r="AT804" s="233"/>
      <c r="AU804" s="233"/>
      <c r="AV804" s="233"/>
      <c r="AW804" s="233"/>
      <c r="AX804" s="233"/>
      <c r="AY804" s="412"/>
    </row>
    <row r="805" spans="1:51" ht="26.1" customHeight="1">
      <c r="A805" s="133"/>
      <c r="B805" s="909"/>
      <c r="C805" s="227" t="s">
        <v>5940</v>
      </c>
      <c r="D805" s="233" t="s">
        <v>14229</v>
      </c>
      <c r="E805" s="228" t="s">
        <v>6032</v>
      </c>
      <c r="F805" s="227" t="s">
        <v>5940</v>
      </c>
      <c r="G805" s="233"/>
      <c r="H805" s="233"/>
      <c r="I805" s="233" t="s">
        <v>5940</v>
      </c>
      <c r="J805" s="233"/>
      <c r="K805" s="228">
        <v>5625</v>
      </c>
      <c r="L805" s="228" t="s">
        <v>389</v>
      </c>
      <c r="M805" s="228" t="s">
        <v>389</v>
      </c>
      <c r="N805" s="233"/>
      <c r="O805" s="227" t="s">
        <v>6033</v>
      </c>
      <c r="P805" s="228">
        <v>1188</v>
      </c>
      <c r="Q805" s="228">
        <v>2</v>
      </c>
      <c r="R805" s="228" t="s">
        <v>389</v>
      </c>
      <c r="S805" s="228" t="s">
        <v>389</v>
      </c>
      <c r="T805" s="233"/>
      <c r="U805" s="233"/>
      <c r="V805" s="314"/>
      <c r="W805" s="227">
        <v>2013</v>
      </c>
      <c r="X805" s="233"/>
      <c r="Y805" s="233"/>
      <c r="Z805" s="233"/>
      <c r="AA805" s="233"/>
      <c r="AB805" s="233"/>
      <c r="AC805" s="228">
        <v>150</v>
      </c>
      <c r="AD805" s="227"/>
      <c r="AE805" s="227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  <c r="AP805" s="233"/>
      <c r="AQ805" s="233"/>
      <c r="AR805" s="233"/>
      <c r="AS805" s="233"/>
      <c r="AT805" s="233"/>
      <c r="AU805" s="233"/>
      <c r="AV805" s="233"/>
      <c r="AW805" s="233"/>
      <c r="AX805" s="233"/>
      <c r="AY805" s="412"/>
    </row>
    <row r="806" spans="1:51" ht="26.1" customHeight="1">
      <c r="A806" s="133"/>
      <c r="B806" s="909"/>
      <c r="C806" s="227" t="s">
        <v>5940</v>
      </c>
      <c r="D806" s="233" t="s">
        <v>24526</v>
      </c>
      <c r="E806" s="228" t="s">
        <v>14230</v>
      </c>
      <c r="F806" s="227" t="s">
        <v>5940</v>
      </c>
      <c r="G806" s="233"/>
      <c r="H806" s="238"/>
      <c r="I806" s="233" t="s">
        <v>5940</v>
      </c>
      <c r="J806" s="233"/>
      <c r="K806" s="228">
        <v>1800</v>
      </c>
      <c r="L806" s="228" t="s">
        <v>389</v>
      </c>
      <c r="M806" s="228"/>
      <c r="N806" s="233"/>
      <c r="O806" s="227" t="s">
        <v>6033</v>
      </c>
      <c r="P806" s="228">
        <v>1150</v>
      </c>
      <c r="Q806" s="228">
        <v>2</v>
      </c>
      <c r="R806" s="228" t="s">
        <v>389</v>
      </c>
      <c r="S806" s="228" t="s">
        <v>389</v>
      </c>
      <c r="T806" s="233"/>
      <c r="U806" s="233"/>
      <c r="V806" s="314"/>
      <c r="W806" s="227">
        <v>2015</v>
      </c>
      <c r="X806" s="233"/>
      <c r="Y806" s="233"/>
      <c r="Z806" s="233"/>
      <c r="AA806" s="233"/>
      <c r="AB806" s="233"/>
      <c r="AC806" s="228">
        <v>100</v>
      </c>
      <c r="AD806" s="227"/>
      <c r="AE806" s="227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  <c r="AP806" s="233"/>
      <c r="AQ806" s="233"/>
      <c r="AR806" s="233"/>
      <c r="AS806" s="233"/>
      <c r="AT806" s="233"/>
      <c r="AU806" s="233"/>
      <c r="AV806" s="233"/>
      <c r="AW806" s="233"/>
      <c r="AX806" s="233"/>
      <c r="AY806" s="412"/>
    </row>
    <row r="807" spans="1:51" ht="26.1" customHeight="1">
      <c r="A807" s="133"/>
      <c r="B807" s="909"/>
      <c r="C807" s="227" t="s">
        <v>5937</v>
      </c>
      <c r="D807" s="233" t="s">
        <v>24527</v>
      </c>
      <c r="E807" s="228" t="s">
        <v>9101</v>
      </c>
      <c r="F807" s="227" t="s">
        <v>5937</v>
      </c>
      <c r="G807" s="227" t="s">
        <v>24528</v>
      </c>
      <c r="H807" s="238"/>
      <c r="I807" s="233" t="s">
        <v>9102</v>
      </c>
      <c r="J807" s="233"/>
      <c r="K807" s="228">
        <v>3365</v>
      </c>
      <c r="L807" s="228">
        <v>94</v>
      </c>
      <c r="M807" s="228">
        <v>94</v>
      </c>
      <c r="N807" s="233"/>
      <c r="O807" s="227" t="s">
        <v>9103</v>
      </c>
      <c r="P807" s="228">
        <v>3365</v>
      </c>
      <c r="Q807" s="228">
        <v>10</v>
      </c>
      <c r="R807" s="228">
        <v>282</v>
      </c>
      <c r="S807" s="228">
        <v>282</v>
      </c>
      <c r="T807" s="233"/>
      <c r="U807" s="233"/>
      <c r="V807" s="314"/>
      <c r="W807" s="227">
        <v>2010</v>
      </c>
      <c r="X807" s="233"/>
      <c r="Y807" s="233"/>
      <c r="Z807" s="233"/>
      <c r="AA807" s="233"/>
      <c r="AB807" s="233"/>
      <c r="AC807" s="228">
        <v>1100</v>
      </c>
      <c r="AD807" s="227"/>
      <c r="AE807" s="227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  <c r="AP807" s="233"/>
      <c r="AQ807" s="233"/>
      <c r="AR807" s="233"/>
      <c r="AS807" s="233"/>
      <c r="AT807" s="233"/>
      <c r="AU807" s="233"/>
      <c r="AV807" s="233"/>
      <c r="AW807" s="233"/>
      <c r="AX807" s="233"/>
      <c r="AY807" s="412"/>
    </row>
    <row r="808" spans="1:51" ht="26.1" customHeight="1">
      <c r="A808" s="133" t="s">
        <v>150</v>
      </c>
      <c r="B808" s="909"/>
      <c r="C808" s="227" t="s">
        <v>5937</v>
      </c>
      <c r="D808" s="233" t="s">
        <v>24527</v>
      </c>
      <c r="E808" s="228" t="s">
        <v>4231</v>
      </c>
      <c r="F808" s="227" t="s">
        <v>5937</v>
      </c>
      <c r="G808" s="227" t="s">
        <v>24528</v>
      </c>
      <c r="H808" s="238"/>
      <c r="I808" s="233" t="s">
        <v>9102</v>
      </c>
      <c r="J808" s="233"/>
      <c r="K808" s="228">
        <v>2124</v>
      </c>
      <c r="L808" s="228">
        <v>2124</v>
      </c>
      <c r="M808" s="228">
        <v>2124</v>
      </c>
      <c r="N808" s="233"/>
      <c r="O808" s="227" t="s">
        <v>4582</v>
      </c>
      <c r="P808" s="228">
        <v>2124</v>
      </c>
      <c r="Q808" s="228">
        <v>4</v>
      </c>
      <c r="R808" s="228" t="s">
        <v>389</v>
      </c>
      <c r="S808" s="228" t="s">
        <v>389</v>
      </c>
      <c r="T808" s="233"/>
      <c r="U808" s="233"/>
      <c r="V808" s="314"/>
      <c r="W808" s="227">
        <v>2015</v>
      </c>
      <c r="X808" s="233"/>
      <c r="Y808" s="233"/>
      <c r="Z808" s="233"/>
      <c r="AA808" s="233"/>
      <c r="AB808" s="233"/>
      <c r="AC808" s="228">
        <v>2000</v>
      </c>
      <c r="AD808" s="227"/>
      <c r="AE808" s="227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  <c r="AP808" s="233"/>
      <c r="AQ808" s="233"/>
      <c r="AR808" s="233"/>
      <c r="AS808" s="233"/>
      <c r="AT808" s="233"/>
      <c r="AU808" s="233"/>
      <c r="AV808" s="233"/>
      <c r="AW808" s="233"/>
      <c r="AX808" s="233"/>
      <c r="AY808" s="412"/>
    </row>
    <row r="809" spans="1:51" ht="23.45" customHeight="1">
      <c r="A809" s="133"/>
      <c r="B809" s="909"/>
      <c r="C809" s="227" t="s">
        <v>13256</v>
      </c>
      <c r="D809" s="233" t="s">
        <v>24529</v>
      </c>
      <c r="E809" s="228" t="s">
        <v>14232</v>
      </c>
      <c r="F809" s="227" t="s">
        <v>13256</v>
      </c>
      <c r="G809" s="227" t="s">
        <v>24528</v>
      </c>
      <c r="H809" s="233"/>
      <c r="I809" s="233" t="s">
        <v>14233</v>
      </c>
      <c r="J809" s="233"/>
      <c r="K809" s="228">
        <v>13165</v>
      </c>
      <c r="L809" s="228" t="s">
        <v>389</v>
      </c>
      <c r="M809" s="228" t="s">
        <v>389</v>
      </c>
      <c r="N809" s="233"/>
      <c r="O809" s="227" t="s">
        <v>14234</v>
      </c>
      <c r="P809" s="228">
        <v>2133</v>
      </c>
      <c r="Q809" s="228">
        <v>3</v>
      </c>
      <c r="R809" s="228" t="s">
        <v>389</v>
      </c>
      <c r="S809" s="228" t="s">
        <v>389</v>
      </c>
      <c r="T809" s="233"/>
      <c r="U809" s="233"/>
      <c r="V809" s="314"/>
      <c r="W809" s="227">
        <v>2021</v>
      </c>
      <c r="X809" s="233"/>
      <c r="Y809" s="233"/>
      <c r="Z809" s="233"/>
      <c r="AA809" s="233"/>
      <c r="AB809" s="233"/>
      <c r="AC809" s="228">
        <v>717</v>
      </c>
      <c r="AD809" s="227"/>
      <c r="AE809" s="227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  <c r="AP809" s="233"/>
      <c r="AQ809" s="233"/>
      <c r="AR809" s="233"/>
      <c r="AS809" s="233"/>
      <c r="AT809" s="233"/>
      <c r="AU809" s="233"/>
      <c r="AV809" s="233"/>
      <c r="AW809" s="233"/>
      <c r="AX809" s="233"/>
      <c r="AY809" s="412"/>
    </row>
    <row r="810" spans="1:51" ht="23.45" customHeight="1">
      <c r="A810" s="133"/>
      <c r="B810" s="909"/>
      <c r="C810" s="227" t="s">
        <v>5985</v>
      </c>
      <c r="D810" s="233" t="s">
        <v>24530</v>
      </c>
      <c r="E810" s="228" t="s">
        <v>5986</v>
      </c>
      <c r="F810" s="227" t="s">
        <v>5985</v>
      </c>
      <c r="G810" s="233"/>
      <c r="H810" s="233"/>
      <c r="I810" s="233" t="s">
        <v>5985</v>
      </c>
      <c r="J810" s="233"/>
      <c r="K810" s="228">
        <v>1691.2</v>
      </c>
      <c r="L810" s="228" t="s">
        <v>389</v>
      </c>
      <c r="M810" s="228" t="s">
        <v>389</v>
      </c>
      <c r="N810" s="233"/>
      <c r="O810" s="227" t="s">
        <v>9104</v>
      </c>
      <c r="P810" s="228">
        <v>1691.2</v>
      </c>
      <c r="Q810" s="228">
        <v>3</v>
      </c>
      <c r="R810" s="228" t="s">
        <v>389</v>
      </c>
      <c r="S810" s="228" t="s">
        <v>389</v>
      </c>
      <c r="T810" s="233"/>
      <c r="U810" s="233"/>
      <c r="V810" s="314"/>
      <c r="W810" s="227">
        <v>2010</v>
      </c>
      <c r="X810" s="233"/>
      <c r="Y810" s="233"/>
      <c r="Z810" s="233"/>
      <c r="AA810" s="233"/>
      <c r="AB810" s="233"/>
      <c r="AC810" s="228"/>
      <c r="AD810" s="227"/>
      <c r="AE810" s="227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  <c r="AP810" s="233"/>
      <c r="AQ810" s="233"/>
      <c r="AR810" s="233"/>
      <c r="AS810" s="233"/>
      <c r="AT810" s="233"/>
      <c r="AU810" s="233"/>
      <c r="AV810" s="233"/>
      <c r="AW810" s="233"/>
      <c r="AX810" s="233"/>
      <c r="AY810" s="412"/>
    </row>
    <row r="811" spans="1:51" ht="23.45" customHeight="1">
      <c r="A811" s="133"/>
      <c r="B811" s="909"/>
      <c r="C811" s="227" t="s">
        <v>5985</v>
      </c>
      <c r="D811" s="233" t="s">
        <v>24531</v>
      </c>
      <c r="E811" s="228" t="s">
        <v>6034</v>
      </c>
      <c r="F811" s="227" t="s">
        <v>5985</v>
      </c>
      <c r="G811" s="233"/>
      <c r="H811" s="233"/>
      <c r="I811" s="233" t="s">
        <v>5985</v>
      </c>
      <c r="J811" s="233"/>
      <c r="K811" s="228">
        <v>700</v>
      </c>
      <c r="L811" s="228" t="s">
        <v>389</v>
      </c>
      <c r="M811" s="228" t="s">
        <v>389</v>
      </c>
      <c r="N811" s="233"/>
      <c r="O811" s="302" t="s">
        <v>6035</v>
      </c>
      <c r="P811" s="228">
        <v>700</v>
      </c>
      <c r="Q811" s="228">
        <v>1</v>
      </c>
      <c r="R811" s="228" t="s">
        <v>389</v>
      </c>
      <c r="S811" s="228" t="s">
        <v>389</v>
      </c>
      <c r="T811" s="233"/>
      <c r="U811" s="233"/>
      <c r="V811" s="314"/>
      <c r="W811" s="227">
        <v>2014</v>
      </c>
      <c r="X811" s="233"/>
      <c r="Y811" s="233"/>
      <c r="Z811" s="233"/>
      <c r="AA811" s="233"/>
      <c r="AB811" s="233"/>
      <c r="AC811" s="228">
        <v>70</v>
      </c>
      <c r="AD811" s="227"/>
      <c r="AE811" s="227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  <c r="AP811" s="233"/>
      <c r="AQ811" s="233"/>
      <c r="AR811" s="233"/>
      <c r="AS811" s="233"/>
      <c r="AT811" s="233"/>
      <c r="AU811" s="233"/>
      <c r="AV811" s="233"/>
      <c r="AW811" s="233"/>
      <c r="AX811" s="233"/>
      <c r="AY811" s="400"/>
    </row>
    <row r="812" spans="1:51" ht="23.45" customHeight="1">
      <c r="A812" s="133"/>
      <c r="B812" s="221"/>
      <c r="C812" s="227" t="s">
        <v>5985</v>
      </c>
      <c r="D812" s="233" t="s">
        <v>24532</v>
      </c>
      <c r="E812" s="228" t="s">
        <v>6036</v>
      </c>
      <c r="F812" s="227" t="s">
        <v>5985</v>
      </c>
      <c r="G812" s="233"/>
      <c r="H812" s="238"/>
      <c r="I812" s="233" t="s">
        <v>5985</v>
      </c>
      <c r="J812" s="233"/>
      <c r="K812" s="228">
        <v>694</v>
      </c>
      <c r="L812" s="228" t="s">
        <v>389</v>
      </c>
      <c r="M812" s="228" t="s">
        <v>389</v>
      </c>
      <c r="N812" s="233"/>
      <c r="O812" s="302" t="s">
        <v>6035</v>
      </c>
      <c r="P812" s="228">
        <v>694</v>
      </c>
      <c r="Q812" s="228">
        <v>1</v>
      </c>
      <c r="R812" s="228" t="s">
        <v>389</v>
      </c>
      <c r="S812" s="228" t="s">
        <v>389</v>
      </c>
      <c r="T812" s="233"/>
      <c r="U812" s="233"/>
      <c r="V812" s="314"/>
      <c r="W812" s="227">
        <v>2015</v>
      </c>
      <c r="X812" s="233"/>
      <c r="Y812" s="233"/>
      <c r="Z812" s="233"/>
      <c r="AA812" s="233"/>
      <c r="AB812" s="233"/>
      <c r="AC812" s="228">
        <v>100</v>
      </c>
      <c r="AD812" s="227"/>
      <c r="AE812" s="227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  <c r="AP812" s="233"/>
      <c r="AQ812" s="233"/>
      <c r="AR812" s="233"/>
      <c r="AS812" s="233"/>
      <c r="AT812" s="233"/>
      <c r="AU812" s="233"/>
      <c r="AV812" s="233"/>
      <c r="AW812" s="233"/>
      <c r="AX812" s="233"/>
      <c r="AY812" s="559"/>
    </row>
    <row r="813" spans="1:51" ht="23.45" customHeight="1">
      <c r="A813" s="133"/>
      <c r="B813" s="221"/>
      <c r="C813" s="227" t="s">
        <v>5985</v>
      </c>
      <c r="D813" s="233" t="s">
        <v>24533</v>
      </c>
      <c r="E813" s="228" t="s">
        <v>6037</v>
      </c>
      <c r="F813" s="227" t="s">
        <v>5985</v>
      </c>
      <c r="G813" s="233"/>
      <c r="H813" s="238"/>
      <c r="I813" s="233" t="s">
        <v>5985</v>
      </c>
      <c r="J813" s="233"/>
      <c r="K813" s="228">
        <v>809</v>
      </c>
      <c r="L813" s="228" t="s">
        <v>389</v>
      </c>
      <c r="M813" s="228" t="s">
        <v>389</v>
      </c>
      <c r="N813" s="233"/>
      <c r="O813" s="227" t="s">
        <v>6038</v>
      </c>
      <c r="P813" s="228">
        <v>809</v>
      </c>
      <c r="Q813" s="228">
        <v>1</v>
      </c>
      <c r="R813" s="228" t="s">
        <v>389</v>
      </c>
      <c r="S813" s="228" t="s">
        <v>389</v>
      </c>
      <c r="T813" s="233"/>
      <c r="U813" s="233"/>
      <c r="V813" s="314"/>
      <c r="W813" s="227">
        <v>2014</v>
      </c>
      <c r="X813" s="233"/>
      <c r="Y813" s="233"/>
      <c r="Z813" s="233"/>
      <c r="AA813" s="233"/>
      <c r="AB813" s="233"/>
      <c r="AC813" s="228">
        <v>150</v>
      </c>
      <c r="AD813" s="227"/>
      <c r="AE813" s="227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  <c r="AP813" s="233"/>
      <c r="AQ813" s="233"/>
      <c r="AR813" s="233"/>
      <c r="AS813" s="233"/>
      <c r="AT813" s="233"/>
      <c r="AU813" s="233"/>
      <c r="AV813" s="233"/>
      <c r="AW813" s="233"/>
      <c r="AX813" s="233"/>
      <c r="AY813" s="412"/>
    </row>
    <row r="814" spans="1:51" ht="23.45" customHeight="1">
      <c r="A814" s="133"/>
      <c r="B814" s="221"/>
      <c r="C814" s="227" t="s">
        <v>5985</v>
      </c>
      <c r="D814" s="233" t="s">
        <v>15115</v>
      </c>
      <c r="E814" s="228" t="s">
        <v>6039</v>
      </c>
      <c r="F814" s="227" t="s">
        <v>5985</v>
      </c>
      <c r="G814" s="233"/>
      <c r="H814" s="238"/>
      <c r="I814" s="233" t="s">
        <v>6040</v>
      </c>
      <c r="J814" s="233"/>
      <c r="K814" s="228">
        <v>5168</v>
      </c>
      <c r="L814" s="228" t="s">
        <v>389</v>
      </c>
      <c r="M814" s="228" t="s">
        <v>389</v>
      </c>
      <c r="N814" s="233"/>
      <c r="O814" s="227" t="s">
        <v>6041</v>
      </c>
      <c r="P814" s="228">
        <v>5168</v>
      </c>
      <c r="Q814" s="228">
        <v>8</v>
      </c>
      <c r="R814" s="228" t="s">
        <v>389</v>
      </c>
      <c r="S814" s="228" t="s">
        <v>389</v>
      </c>
      <c r="T814" s="233"/>
      <c r="U814" s="233"/>
      <c r="V814" s="314"/>
      <c r="W814" s="227">
        <v>2003</v>
      </c>
      <c r="X814" s="233"/>
      <c r="Y814" s="233"/>
      <c r="Z814" s="233"/>
      <c r="AA814" s="233"/>
      <c r="AB814" s="233"/>
      <c r="AC814" s="228">
        <v>300</v>
      </c>
      <c r="AD814" s="227"/>
      <c r="AE814" s="227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  <c r="AP814" s="233"/>
      <c r="AQ814" s="233"/>
      <c r="AR814" s="233"/>
      <c r="AS814" s="233"/>
      <c r="AT814" s="233"/>
      <c r="AU814" s="233"/>
      <c r="AV814" s="233"/>
      <c r="AW814" s="233"/>
      <c r="AX814" s="233"/>
      <c r="AY814" s="412"/>
    </row>
    <row r="815" spans="1:51" ht="23.45" customHeight="1">
      <c r="A815" s="133"/>
      <c r="B815" s="221"/>
      <c r="C815" s="227" t="s">
        <v>13235</v>
      </c>
      <c r="D815" s="233" t="s">
        <v>24534</v>
      </c>
      <c r="E815" s="228" t="s">
        <v>13244</v>
      </c>
      <c r="F815" s="227" t="s">
        <v>13235</v>
      </c>
      <c r="G815" s="233"/>
      <c r="H815" s="238"/>
      <c r="I815" s="233" t="s">
        <v>13237</v>
      </c>
      <c r="J815" s="233"/>
      <c r="K815" s="228">
        <v>70022</v>
      </c>
      <c r="L815" s="228">
        <v>2993</v>
      </c>
      <c r="M815" s="228">
        <v>2993</v>
      </c>
      <c r="N815" s="233"/>
      <c r="O815" s="227" t="s">
        <v>1979</v>
      </c>
      <c r="P815" s="228">
        <v>2993</v>
      </c>
      <c r="Q815" s="228">
        <v>4</v>
      </c>
      <c r="R815" s="228" t="s">
        <v>2009</v>
      </c>
      <c r="S815" s="228" t="s">
        <v>2009</v>
      </c>
      <c r="T815" s="233"/>
      <c r="U815" s="233"/>
      <c r="V815" s="314"/>
      <c r="W815" s="227">
        <v>2020</v>
      </c>
      <c r="X815" s="233">
        <v>2003</v>
      </c>
      <c r="Y815" s="233"/>
      <c r="Z815" s="233"/>
      <c r="AA815" s="233"/>
      <c r="AB815" s="233"/>
      <c r="AC815" s="228">
        <v>29500</v>
      </c>
      <c r="AD815" s="227">
        <v>300</v>
      </c>
      <c r="AE815" s="227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  <c r="AP815" s="233"/>
      <c r="AQ815" s="233"/>
      <c r="AR815" s="233"/>
      <c r="AS815" s="233"/>
      <c r="AT815" s="233"/>
      <c r="AU815" s="233"/>
      <c r="AV815" s="233"/>
      <c r="AW815" s="233"/>
      <c r="AX815" s="233"/>
      <c r="AY815" s="412"/>
    </row>
    <row r="816" spans="1:51" ht="23.45" customHeight="1">
      <c r="A816" s="133" t="s">
        <v>315</v>
      </c>
      <c r="B816" s="221"/>
      <c r="C816" s="227" t="s">
        <v>5938</v>
      </c>
      <c r="D816" s="233" t="s">
        <v>24535</v>
      </c>
      <c r="E816" s="228" t="s">
        <v>6042</v>
      </c>
      <c r="F816" s="227" t="s">
        <v>5938</v>
      </c>
      <c r="G816" s="227" t="s">
        <v>24378</v>
      </c>
      <c r="H816" s="238"/>
      <c r="I816" s="233" t="s">
        <v>5938</v>
      </c>
      <c r="J816" s="233"/>
      <c r="K816" s="228">
        <v>132227</v>
      </c>
      <c r="L816" s="228">
        <v>6427</v>
      </c>
      <c r="M816" s="228">
        <v>7582</v>
      </c>
      <c r="N816" s="233"/>
      <c r="O816" s="227" t="s">
        <v>6046</v>
      </c>
      <c r="P816" s="228">
        <v>5081</v>
      </c>
      <c r="Q816" s="228">
        <v>6</v>
      </c>
      <c r="R816" s="228">
        <v>405</v>
      </c>
      <c r="S816" s="228">
        <v>405</v>
      </c>
      <c r="T816" s="233"/>
      <c r="U816" s="233"/>
      <c r="V816" s="314"/>
      <c r="W816" s="227">
        <v>2007</v>
      </c>
      <c r="X816" s="233"/>
      <c r="Y816" s="233"/>
      <c r="Z816" s="233"/>
      <c r="AA816" s="233"/>
      <c r="AB816" s="233"/>
      <c r="AC816" s="228">
        <v>21000</v>
      </c>
      <c r="AD816" s="227"/>
      <c r="AE816" s="227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33"/>
      <c r="AW816" s="233"/>
      <c r="AX816" s="233"/>
      <c r="AY816" s="412"/>
    </row>
    <row r="817" spans="1:51" ht="23.45" customHeight="1">
      <c r="A817" s="133" t="s">
        <v>150</v>
      </c>
      <c r="B817" s="221"/>
      <c r="C817" s="227" t="s">
        <v>5938</v>
      </c>
      <c r="D817" s="233" t="s">
        <v>24442</v>
      </c>
      <c r="E817" s="228" t="s">
        <v>6043</v>
      </c>
      <c r="F817" s="227" t="s">
        <v>5938</v>
      </c>
      <c r="G817" s="227" t="s">
        <v>24378</v>
      </c>
      <c r="H817" s="238"/>
      <c r="I817" s="233" t="s">
        <v>5938</v>
      </c>
      <c r="J817" s="233"/>
      <c r="K817" s="228">
        <v>61776</v>
      </c>
      <c r="L817" s="228">
        <v>209</v>
      </c>
      <c r="M817" s="228">
        <v>168</v>
      </c>
      <c r="N817" s="233"/>
      <c r="O817" s="227" t="s">
        <v>1003</v>
      </c>
      <c r="P817" s="228">
        <v>2629</v>
      </c>
      <c r="Q817" s="228">
        <v>4</v>
      </c>
      <c r="R817" s="228" t="s">
        <v>389</v>
      </c>
      <c r="S817" s="228" t="s">
        <v>389</v>
      </c>
      <c r="T817" s="233"/>
      <c r="U817" s="233"/>
      <c r="V817" s="314"/>
      <c r="W817" s="227">
        <v>2007</v>
      </c>
      <c r="X817" s="233"/>
      <c r="Y817" s="233"/>
      <c r="Z817" s="233"/>
      <c r="AA817" s="233"/>
      <c r="AB817" s="233"/>
      <c r="AC817" s="228">
        <v>3893</v>
      </c>
      <c r="AD817" s="227"/>
      <c r="AE817" s="227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33"/>
      <c r="AW817" s="233"/>
      <c r="AX817" s="233"/>
      <c r="AY817" s="400"/>
    </row>
    <row r="818" spans="1:51" ht="23.45" customHeight="1">
      <c r="A818" s="133" t="s">
        <v>150</v>
      </c>
      <c r="B818" s="221"/>
      <c r="C818" s="227" t="s">
        <v>5938</v>
      </c>
      <c r="D818" s="233" t="s">
        <v>24443</v>
      </c>
      <c r="E818" s="228" t="s">
        <v>6044</v>
      </c>
      <c r="F818" s="227" t="s">
        <v>5938</v>
      </c>
      <c r="G818" s="227" t="s">
        <v>24378</v>
      </c>
      <c r="H818" s="233"/>
      <c r="I818" s="233" t="s">
        <v>5938</v>
      </c>
      <c r="J818" s="233"/>
      <c r="K818" s="228">
        <v>29000</v>
      </c>
      <c r="L818" s="228" t="s">
        <v>389</v>
      </c>
      <c r="M818" s="228" t="s">
        <v>389</v>
      </c>
      <c r="N818" s="233"/>
      <c r="O818" s="233" t="s">
        <v>3087</v>
      </c>
      <c r="P818" s="228">
        <v>1984</v>
      </c>
      <c r="Q818" s="228">
        <v>3</v>
      </c>
      <c r="R818" s="241" t="s">
        <v>389</v>
      </c>
      <c r="S818" s="228" t="s">
        <v>389</v>
      </c>
      <c r="T818" s="233"/>
      <c r="U818" s="233"/>
      <c r="V818" s="314"/>
      <c r="W818" s="227">
        <v>2010</v>
      </c>
      <c r="X818" s="233"/>
      <c r="Y818" s="233"/>
      <c r="Z818" s="233"/>
      <c r="AA818" s="233"/>
      <c r="AB818" s="233"/>
      <c r="AC818" s="227">
        <v>679</v>
      </c>
      <c r="AD818" s="227"/>
      <c r="AE818" s="227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33"/>
      <c r="AW818" s="233"/>
      <c r="AX818" s="233"/>
      <c r="AY818" s="233"/>
    </row>
    <row r="819" spans="1:51" ht="23.45" customHeight="1">
      <c r="A819" s="133">
        <v>2</v>
      </c>
      <c r="B819" s="221"/>
      <c r="C819" s="227" t="s">
        <v>5938</v>
      </c>
      <c r="D819" s="227" t="s">
        <v>24441</v>
      </c>
      <c r="E819" s="228" t="s">
        <v>6045</v>
      </c>
      <c r="F819" s="227" t="s">
        <v>5938</v>
      </c>
      <c r="G819" s="227" t="s">
        <v>24378</v>
      </c>
      <c r="H819" s="233"/>
      <c r="I819" s="233" t="s">
        <v>5938</v>
      </c>
      <c r="J819" s="233"/>
      <c r="K819" s="228">
        <v>21914</v>
      </c>
      <c r="L819" s="228" t="s">
        <v>389</v>
      </c>
      <c r="M819" s="228" t="s">
        <v>389</v>
      </c>
      <c r="N819" s="228"/>
      <c r="O819" s="227" t="s">
        <v>6046</v>
      </c>
      <c r="P819" s="228">
        <v>4417</v>
      </c>
      <c r="Q819" s="228">
        <v>6</v>
      </c>
      <c r="R819" s="228" t="s">
        <v>389</v>
      </c>
      <c r="S819" s="228" t="s">
        <v>389</v>
      </c>
      <c r="T819" s="228"/>
      <c r="U819" s="233"/>
      <c r="V819" s="314"/>
      <c r="W819" s="227">
        <v>2016</v>
      </c>
      <c r="X819" s="227"/>
      <c r="Y819" s="233"/>
      <c r="Z819" s="233"/>
      <c r="AA819" s="233"/>
      <c r="AB819" s="233"/>
      <c r="AC819" s="228">
        <v>1000</v>
      </c>
      <c r="AD819" s="228"/>
      <c r="AE819" s="227"/>
      <c r="AF819" s="227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33"/>
      <c r="AW819" s="233"/>
      <c r="AX819" s="233"/>
      <c r="AY819" s="559"/>
    </row>
    <row r="820" spans="1:51" ht="23.45" customHeight="1">
      <c r="A820" s="133"/>
      <c r="B820" s="221"/>
      <c r="C820" s="227" t="s">
        <v>5938</v>
      </c>
      <c r="D820" s="233" t="s">
        <v>24445</v>
      </c>
      <c r="E820" s="228" t="s">
        <v>9977</v>
      </c>
      <c r="F820" s="227" t="s">
        <v>5938</v>
      </c>
      <c r="G820" s="227" t="s">
        <v>24536</v>
      </c>
      <c r="H820" s="233"/>
      <c r="I820" s="233" t="s">
        <v>5938</v>
      </c>
      <c r="J820" s="233"/>
      <c r="K820" s="228">
        <v>65800</v>
      </c>
      <c r="L820" s="228" t="s">
        <v>389</v>
      </c>
      <c r="M820" s="228" t="s">
        <v>389</v>
      </c>
      <c r="N820" s="233"/>
      <c r="O820" s="227" t="s">
        <v>3042</v>
      </c>
      <c r="P820" s="228">
        <v>1638</v>
      </c>
      <c r="Q820" s="228">
        <v>2</v>
      </c>
      <c r="R820" s="228" t="s">
        <v>389</v>
      </c>
      <c r="S820" s="228" t="s">
        <v>389</v>
      </c>
      <c r="T820" s="233"/>
      <c r="U820" s="233"/>
      <c r="V820" s="314"/>
      <c r="W820" s="227">
        <v>2018</v>
      </c>
      <c r="X820" s="233"/>
      <c r="Y820" s="233"/>
      <c r="Z820" s="233"/>
      <c r="AA820" s="233"/>
      <c r="AB820" s="233"/>
      <c r="AC820" s="228">
        <v>20834</v>
      </c>
      <c r="AD820" s="227"/>
      <c r="AE820" s="227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33"/>
      <c r="AW820" s="233"/>
      <c r="AX820" s="233"/>
      <c r="AY820" s="400"/>
    </row>
    <row r="821" spans="1:51" ht="23.45" customHeight="1">
      <c r="A821" s="133"/>
      <c r="B821" s="221"/>
      <c r="C821" s="227" t="s">
        <v>5938</v>
      </c>
      <c r="D821" s="233" t="s">
        <v>24377</v>
      </c>
      <c r="E821" s="244" t="s">
        <v>12195</v>
      </c>
      <c r="F821" s="227" t="s">
        <v>5938</v>
      </c>
      <c r="G821" s="227" t="s">
        <v>24378</v>
      </c>
      <c r="H821" s="233"/>
      <c r="I821" s="233" t="s">
        <v>5938</v>
      </c>
      <c r="J821" s="233"/>
      <c r="K821" s="244">
        <v>2950</v>
      </c>
      <c r="L821" s="244" t="s">
        <v>389</v>
      </c>
      <c r="M821" s="244" t="s">
        <v>389</v>
      </c>
      <c r="N821" s="233"/>
      <c r="O821" s="241" t="s">
        <v>966</v>
      </c>
      <c r="P821" s="244">
        <v>2950</v>
      </c>
      <c r="Q821" s="244">
        <v>4</v>
      </c>
      <c r="R821" s="244" t="s">
        <v>389</v>
      </c>
      <c r="S821" s="244" t="s">
        <v>389</v>
      </c>
      <c r="T821" s="233"/>
      <c r="U821" s="233"/>
      <c r="V821" s="314"/>
      <c r="W821" s="241">
        <v>2020</v>
      </c>
      <c r="X821" s="233"/>
      <c r="Y821" s="233"/>
      <c r="Z821" s="233"/>
      <c r="AA821" s="233"/>
      <c r="AB821" s="233"/>
      <c r="AC821" s="244">
        <v>3000</v>
      </c>
      <c r="AD821" s="227"/>
      <c r="AE821" s="227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33"/>
      <c r="AW821" s="233"/>
      <c r="AX821" s="233"/>
      <c r="AY821" s="241"/>
    </row>
    <row r="822" spans="1:51" ht="23.45" customHeight="1">
      <c r="A822" s="133"/>
      <c r="B822" s="221"/>
      <c r="C822" s="227" t="s">
        <v>15122</v>
      </c>
      <c r="D822" s="227" t="s">
        <v>15141</v>
      </c>
      <c r="E822" s="244" t="s">
        <v>17154</v>
      </c>
      <c r="F822" s="227" t="s">
        <v>5938</v>
      </c>
      <c r="G822" s="227" t="s">
        <v>24378</v>
      </c>
      <c r="H822" s="233"/>
      <c r="I822" s="233" t="s">
        <v>5938</v>
      </c>
      <c r="J822" s="241"/>
      <c r="K822" s="244">
        <v>1502</v>
      </c>
      <c r="L822" s="244"/>
      <c r="M822" s="244"/>
      <c r="N822" s="241"/>
      <c r="O822" s="241" t="s">
        <v>1979</v>
      </c>
      <c r="P822" s="244">
        <v>1502</v>
      </c>
      <c r="Q822" s="244">
        <v>2</v>
      </c>
      <c r="R822" s="244" t="s">
        <v>389</v>
      </c>
      <c r="S822" s="244" t="s">
        <v>389</v>
      </c>
      <c r="T822" s="241"/>
      <c r="U822" s="241"/>
      <c r="V822" s="314"/>
      <c r="W822" s="241">
        <v>2021</v>
      </c>
      <c r="X822" s="241"/>
      <c r="Y822" s="241"/>
      <c r="Z822" s="241"/>
      <c r="AA822" s="241"/>
      <c r="AB822" s="241"/>
      <c r="AC822" s="244">
        <v>31000</v>
      </c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</row>
    <row r="823" spans="1:51" ht="23.45" customHeight="1">
      <c r="A823" s="133"/>
      <c r="B823" s="221"/>
      <c r="C823" s="227" t="s">
        <v>5942</v>
      </c>
      <c r="D823" s="233" t="s">
        <v>24537</v>
      </c>
      <c r="E823" s="228" t="s">
        <v>6047</v>
      </c>
      <c r="F823" s="227" t="s">
        <v>5942</v>
      </c>
      <c r="G823" s="233" t="s">
        <v>24380</v>
      </c>
      <c r="H823" s="238"/>
      <c r="I823" s="233" t="s">
        <v>5942</v>
      </c>
      <c r="J823" s="233"/>
      <c r="K823" s="228">
        <v>1804</v>
      </c>
      <c r="L823" s="228">
        <v>523</v>
      </c>
      <c r="M823" s="228" t="s">
        <v>389</v>
      </c>
      <c r="N823" s="233"/>
      <c r="O823" s="227" t="s">
        <v>290</v>
      </c>
      <c r="P823" s="228">
        <v>261</v>
      </c>
      <c r="Q823" s="228">
        <v>1</v>
      </c>
      <c r="R823" s="228">
        <v>100</v>
      </c>
      <c r="S823" s="228">
        <v>150</v>
      </c>
      <c r="T823" s="233"/>
      <c r="U823" s="233"/>
      <c r="V823" s="314"/>
      <c r="W823" s="227">
        <v>1994</v>
      </c>
      <c r="X823" s="233"/>
      <c r="Y823" s="233"/>
      <c r="Z823" s="233"/>
      <c r="AA823" s="233"/>
      <c r="AB823" s="233"/>
      <c r="AC823" s="228">
        <v>118</v>
      </c>
      <c r="AD823" s="227"/>
      <c r="AE823" s="227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233"/>
      <c r="AW823" s="233"/>
      <c r="AX823" s="233"/>
      <c r="AY823" s="412"/>
    </row>
    <row r="824" spans="1:51" ht="23.45" customHeight="1">
      <c r="A824" s="133" t="s">
        <v>150</v>
      </c>
      <c r="B824" s="221"/>
      <c r="C824" s="227" t="s">
        <v>5942</v>
      </c>
      <c r="D824" s="233" t="s">
        <v>24538</v>
      </c>
      <c r="E824" s="228" t="s">
        <v>6048</v>
      </c>
      <c r="F824" s="227" t="s">
        <v>5942</v>
      </c>
      <c r="G824" s="233" t="s">
        <v>24380</v>
      </c>
      <c r="H824" s="238"/>
      <c r="I824" s="233" t="s">
        <v>5942</v>
      </c>
      <c r="J824" s="233"/>
      <c r="K824" s="228">
        <v>5019</v>
      </c>
      <c r="L824" s="228">
        <v>664</v>
      </c>
      <c r="M824" s="228">
        <v>664</v>
      </c>
      <c r="N824" s="233"/>
      <c r="O824" s="227" t="s">
        <v>6049</v>
      </c>
      <c r="P824" s="228">
        <v>2500</v>
      </c>
      <c r="Q824" s="228">
        <v>3</v>
      </c>
      <c r="R824" s="228">
        <v>150</v>
      </c>
      <c r="S824" s="228">
        <v>200</v>
      </c>
      <c r="T824" s="233"/>
      <c r="U824" s="233"/>
      <c r="V824" s="314"/>
      <c r="W824" s="227">
        <v>2014</v>
      </c>
      <c r="X824" s="233"/>
      <c r="Y824" s="233"/>
      <c r="Z824" s="233"/>
      <c r="AA824" s="233"/>
      <c r="AB824" s="233"/>
      <c r="AC824" s="228">
        <v>600</v>
      </c>
      <c r="AD824" s="227"/>
      <c r="AE824" s="227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33"/>
      <c r="AW824" s="233"/>
      <c r="AX824" s="233"/>
      <c r="AY824" s="560"/>
    </row>
    <row r="825" spans="1:51" ht="23.45" customHeight="1">
      <c r="A825" s="133"/>
      <c r="B825" s="912"/>
      <c r="C825" s="227" t="s">
        <v>5942</v>
      </c>
      <c r="D825" s="233" t="s">
        <v>24539</v>
      </c>
      <c r="E825" s="228" t="s">
        <v>9978</v>
      </c>
      <c r="F825" s="227" t="s">
        <v>5942</v>
      </c>
      <c r="G825" s="233" t="s">
        <v>24540</v>
      </c>
      <c r="H825" s="238"/>
      <c r="I825" s="233" t="s">
        <v>5942</v>
      </c>
      <c r="J825" s="233"/>
      <c r="K825" s="228">
        <v>2129</v>
      </c>
      <c r="L825" s="228" t="s">
        <v>389</v>
      </c>
      <c r="M825" s="228" t="s">
        <v>389</v>
      </c>
      <c r="N825" s="233"/>
      <c r="O825" s="227" t="s">
        <v>290</v>
      </c>
      <c r="P825" s="228">
        <v>510</v>
      </c>
      <c r="Q825" s="228">
        <v>1</v>
      </c>
      <c r="R825" s="228" t="s">
        <v>389</v>
      </c>
      <c r="S825" s="228" t="s">
        <v>389</v>
      </c>
      <c r="T825" s="233"/>
      <c r="U825" s="233"/>
      <c r="V825" s="314"/>
      <c r="W825" s="227">
        <v>2015</v>
      </c>
      <c r="X825" s="233"/>
      <c r="Y825" s="233"/>
      <c r="Z825" s="233"/>
      <c r="AA825" s="233"/>
      <c r="AB825" s="233"/>
      <c r="AC825" s="228">
        <v>40</v>
      </c>
      <c r="AD825" s="227"/>
      <c r="AE825" s="227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33"/>
      <c r="AW825" s="233"/>
      <c r="AX825" s="233"/>
      <c r="AY825" s="412"/>
    </row>
    <row r="826" spans="1:51" s="1433" customFormat="1" ht="23.45" customHeight="1">
      <c r="A826" s="1457"/>
      <c r="B826" s="906" t="s">
        <v>60</v>
      </c>
      <c r="C826" s="314" t="s">
        <v>55</v>
      </c>
      <c r="D826" s="349"/>
      <c r="E826" s="315">
        <f>COUNTA(E827:E927)</f>
        <v>101</v>
      </c>
      <c r="F826" s="314"/>
      <c r="G826" s="349"/>
      <c r="H826" s="349"/>
      <c r="I826" s="349"/>
      <c r="J826" s="349"/>
      <c r="K826" s="318">
        <f>SUM(K827:K927)</f>
        <v>1045879.6</v>
      </c>
      <c r="L826" s="318">
        <f>SUM(L827:L927)</f>
        <v>17790.769999999997</v>
      </c>
      <c r="M826" s="318">
        <f>SUM(M827:M927)</f>
        <v>19655.379999999997</v>
      </c>
      <c r="N826" s="318">
        <f>SUM(N827:N973)</f>
        <v>0</v>
      </c>
      <c r="O826" s="318"/>
      <c r="P826" s="318">
        <f>SUM(P827:P927)</f>
        <v>273589</v>
      </c>
      <c r="Q826" s="318">
        <f>SUM(Q827:Q927)</f>
        <v>441</v>
      </c>
      <c r="R826" s="318"/>
      <c r="S826" s="228"/>
      <c r="T826" s="233"/>
      <c r="U826" s="233"/>
      <c r="V826" s="314"/>
      <c r="W826" s="314"/>
      <c r="X826" s="349"/>
      <c r="Y826" s="349"/>
      <c r="Z826" s="349"/>
      <c r="AA826" s="349"/>
      <c r="AB826" s="349"/>
      <c r="AC826" s="318"/>
      <c r="AD826" s="314"/>
      <c r="AE826" s="314"/>
      <c r="AF826" s="349"/>
      <c r="AG826" s="349"/>
      <c r="AH826" s="349"/>
      <c r="AI826" s="349"/>
      <c r="AJ826" s="349"/>
      <c r="AK826" s="349"/>
      <c r="AL826" s="349"/>
      <c r="AM826" s="349"/>
      <c r="AN826" s="349"/>
      <c r="AO826" s="349"/>
      <c r="AP826" s="349"/>
      <c r="AQ826" s="349"/>
      <c r="AR826" s="349"/>
      <c r="AS826" s="349"/>
      <c r="AT826" s="349"/>
      <c r="AU826" s="349"/>
      <c r="AV826" s="349"/>
      <c r="AW826" s="349"/>
      <c r="AX826" s="349"/>
      <c r="AY826" s="349"/>
    </row>
    <row r="827" spans="1:51" ht="23.45" customHeight="1">
      <c r="A827" s="719"/>
      <c r="B827" s="221"/>
      <c r="C827" s="227" t="s">
        <v>302</v>
      </c>
      <c r="D827" s="233" t="s">
        <v>6589</v>
      </c>
      <c r="E827" s="228" t="s">
        <v>17450</v>
      </c>
      <c r="F827" s="233" t="s">
        <v>302</v>
      </c>
      <c r="G827" s="233" t="s">
        <v>6590</v>
      </c>
      <c r="H827" s="238" t="s">
        <v>455</v>
      </c>
      <c r="I827" s="233" t="s">
        <v>305</v>
      </c>
      <c r="J827" s="233">
        <v>3</v>
      </c>
      <c r="K827" s="228">
        <v>66871</v>
      </c>
      <c r="L827" s="228">
        <v>1080</v>
      </c>
      <c r="M827" s="228">
        <v>1080</v>
      </c>
      <c r="N827" s="233" t="s">
        <v>176</v>
      </c>
      <c r="O827" s="227" t="s">
        <v>6591</v>
      </c>
      <c r="P827" s="228">
        <v>9306</v>
      </c>
      <c r="Q827" s="228">
        <v>22</v>
      </c>
      <c r="R827" s="228">
        <v>6401</v>
      </c>
      <c r="S827" s="228">
        <v>6401</v>
      </c>
      <c r="T827" s="233" t="s">
        <v>714</v>
      </c>
      <c r="U827" s="233" t="s">
        <v>466</v>
      </c>
      <c r="V827" s="314"/>
      <c r="W827" s="227">
        <v>1998</v>
      </c>
      <c r="X827" s="233">
        <v>12000</v>
      </c>
      <c r="Y827" s="233"/>
      <c r="Z827" s="233"/>
      <c r="AA827" s="233"/>
      <c r="AB827" s="233"/>
      <c r="AC827" s="228">
        <v>12000</v>
      </c>
      <c r="AD827" s="227"/>
      <c r="AE827" s="227"/>
      <c r="AF827" s="233"/>
      <c r="AG827" s="233"/>
      <c r="AH827" s="233"/>
      <c r="AI827" s="233"/>
      <c r="AJ827" s="233"/>
      <c r="AK827" s="233"/>
      <c r="AL827" s="233" t="s">
        <v>1207</v>
      </c>
      <c r="AM827" s="233">
        <v>1</v>
      </c>
      <c r="AN827" s="233">
        <v>330</v>
      </c>
      <c r="AO827" s="233" t="s">
        <v>6592</v>
      </c>
      <c r="AP827" s="233" t="s">
        <v>6590</v>
      </c>
      <c r="AQ827" s="233"/>
      <c r="AR827" s="233"/>
      <c r="AS827" s="233"/>
      <c r="AT827" s="233"/>
      <c r="AU827" s="233"/>
      <c r="AV827" s="233"/>
      <c r="AW827" s="233"/>
      <c r="AX827" s="233"/>
      <c r="AY827" s="233"/>
    </row>
    <row r="828" spans="1:51" ht="23.45" customHeight="1">
      <c r="A828" s="719"/>
      <c r="B828" s="221"/>
      <c r="C828" s="227" t="s">
        <v>302</v>
      </c>
      <c r="D828" s="233" t="s">
        <v>303</v>
      </c>
      <c r="E828" s="228" t="s">
        <v>17451</v>
      </c>
      <c r="F828" s="233" t="s">
        <v>302</v>
      </c>
      <c r="G828" s="233" t="s">
        <v>308</v>
      </c>
      <c r="H828" s="238" t="s">
        <v>309</v>
      </c>
      <c r="I828" s="233" t="s">
        <v>305</v>
      </c>
      <c r="J828" s="233">
        <v>2</v>
      </c>
      <c r="K828" s="228">
        <v>4966</v>
      </c>
      <c r="L828" s="228">
        <v>137</v>
      </c>
      <c r="M828" s="228">
        <v>137</v>
      </c>
      <c r="N828" s="233" t="s">
        <v>176</v>
      </c>
      <c r="O828" s="227" t="s">
        <v>469</v>
      </c>
      <c r="P828" s="228">
        <v>1831</v>
      </c>
      <c r="Q828" s="228">
        <v>7</v>
      </c>
      <c r="R828" s="228"/>
      <c r="S828" s="228">
        <v>300</v>
      </c>
      <c r="T828" s="233">
        <v>0</v>
      </c>
      <c r="U828" s="233" t="s">
        <v>466</v>
      </c>
      <c r="V828" s="314"/>
      <c r="W828" s="227">
        <v>1989</v>
      </c>
      <c r="X828" s="233"/>
      <c r="Y828" s="233">
        <v>106000000</v>
      </c>
      <c r="Z828" s="233"/>
      <c r="AA828" s="233"/>
      <c r="AB828" s="233"/>
      <c r="AC828" s="228">
        <v>106</v>
      </c>
      <c r="AD828" s="227"/>
      <c r="AE828" s="227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33"/>
      <c r="AW828" s="233"/>
      <c r="AX828" s="233"/>
      <c r="AY828" s="233"/>
    </row>
    <row r="829" spans="1:51" ht="23.45" customHeight="1">
      <c r="A829" s="719"/>
      <c r="B829" s="221"/>
      <c r="C829" s="227" t="s">
        <v>302</v>
      </c>
      <c r="D829" s="233" t="s">
        <v>25480</v>
      </c>
      <c r="E829" s="228" t="s">
        <v>6593</v>
      </c>
      <c r="F829" s="233" t="s">
        <v>302</v>
      </c>
      <c r="G829" s="233"/>
      <c r="H829" s="238"/>
      <c r="I829" s="233" t="s">
        <v>305</v>
      </c>
      <c r="J829" s="233"/>
      <c r="K829" s="228">
        <v>24396</v>
      </c>
      <c r="L829" s="228">
        <v>198.93</v>
      </c>
      <c r="M829" s="228">
        <v>198.93</v>
      </c>
      <c r="N829" s="233"/>
      <c r="O829" s="227" t="s">
        <v>1045</v>
      </c>
      <c r="P829" s="228">
        <v>9251</v>
      </c>
      <c r="Q829" s="228">
        <v>12</v>
      </c>
      <c r="R829" s="228">
        <v>1343</v>
      </c>
      <c r="S829" s="228">
        <v>1343</v>
      </c>
      <c r="T829" s="233"/>
      <c r="U829" s="233"/>
      <c r="V829" s="314"/>
      <c r="W829" s="227">
        <v>2010</v>
      </c>
      <c r="X829" s="233"/>
      <c r="Y829" s="233"/>
      <c r="Z829" s="233"/>
      <c r="AA829" s="233"/>
      <c r="AB829" s="233"/>
      <c r="AC829" s="228">
        <v>4171</v>
      </c>
      <c r="AD829" s="227"/>
      <c r="AE829" s="227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33"/>
      <c r="AW829" s="233"/>
      <c r="AX829" s="233"/>
      <c r="AY829" s="233"/>
    </row>
    <row r="830" spans="1:51" ht="23.45" customHeight="1">
      <c r="A830" s="719"/>
      <c r="B830" s="221"/>
      <c r="C830" s="227" t="s">
        <v>302</v>
      </c>
      <c r="D830" s="233" t="s">
        <v>25318</v>
      </c>
      <c r="E830" s="228" t="s">
        <v>6596</v>
      </c>
      <c r="F830" s="233" t="s">
        <v>302</v>
      </c>
      <c r="G830" s="233"/>
      <c r="H830" s="238"/>
      <c r="I830" s="233" t="s">
        <v>3047</v>
      </c>
      <c r="J830" s="233"/>
      <c r="K830" s="228">
        <v>1973</v>
      </c>
      <c r="L830" s="228">
        <v>43</v>
      </c>
      <c r="M830" s="228">
        <v>43</v>
      </c>
      <c r="N830" s="233"/>
      <c r="O830" s="227" t="s">
        <v>177</v>
      </c>
      <c r="P830" s="228">
        <v>1930</v>
      </c>
      <c r="Q830" s="228">
        <v>3</v>
      </c>
      <c r="R830" s="228"/>
      <c r="S830" s="228"/>
      <c r="T830" s="233"/>
      <c r="U830" s="233"/>
      <c r="V830" s="314"/>
      <c r="W830" s="227">
        <v>2012</v>
      </c>
      <c r="X830" s="233"/>
      <c r="Y830" s="233"/>
      <c r="Z830" s="233"/>
      <c r="AA830" s="233"/>
      <c r="AB830" s="233"/>
      <c r="AC830" s="228">
        <v>12900</v>
      </c>
      <c r="AD830" s="227"/>
      <c r="AE830" s="227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33"/>
      <c r="AW830" s="233"/>
      <c r="AX830" s="233"/>
      <c r="AY830" s="233"/>
    </row>
    <row r="831" spans="1:51" ht="23.45" customHeight="1">
      <c r="A831" s="719"/>
      <c r="B831" s="221"/>
      <c r="C831" s="227" t="s">
        <v>302</v>
      </c>
      <c r="D831" s="233" t="s">
        <v>25481</v>
      </c>
      <c r="E831" s="228" t="s">
        <v>6597</v>
      </c>
      <c r="F831" s="233" t="s">
        <v>302</v>
      </c>
      <c r="G831" s="233"/>
      <c r="H831" s="238"/>
      <c r="I831" s="233" t="s">
        <v>3047</v>
      </c>
      <c r="J831" s="233"/>
      <c r="K831" s="228">
        <v>1890</v>
      </c>
      <c r="L831" s="228"/>
      <c r="M831" s="228"/>
      <c r="N831" s="233"/>
      <c r="O831" s="227" t="s">
        <v>177</v>
      </c>
      <c r="P831" s="228">
        <v>1872</v>
      </c>
      <c r="Q831" s="228">
        <v>3</v>
      </c>
      <c r="R831" s="228"/>
      <c r="S831" s="228"/>
      <c r="T831" s="233"/>
      <c r="U831" s="233"/>
      <c r="V831" s="314"/>
      <c r="W831" s="227">
        <v>2006</v>
      </c>
      <c r="X831" s="233"/>
      <c r="Y831" s="233"/>
      <c r="Z831" s="233"/>
      <c r="AA831" s="233"/>
      <c r="AB831" s="233"/>
      <c r="AC831" s="228"/>
      <c r="AD831" s="227"/>
      <c r="AE831" s="227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33"/>
      <c r="AW831" s="233"/>
      <c r="AX831" s="233"/>
      <c r="AY831" s="233"/>
    </row>
    <row r="832" spans="1:51" ht="23.45" customHeight="1">
      <c r="A832" s="719"/>
      <c r="B832" s="221"/>
      <c r="C832" s="227" t="s">
        <v>302</v>
      </c>
      <c r="D832" s="233" t="s">
        <v>25482</v>
      </c>
      <c r="E832" s="228" t="s">
        <v>6598</v>
      </c>
      <c r="F832" s="233" t="s">
        <v>302</v>
      </c>
      <c r="G832" s="233"/>
      <c r="H832" s="238"/>
      <c r="I832" s="233" t="s">
        <v>3047</v>
      </c>
      <c r="J832" s="233"/>
      <c r="K832" s="228">
        <v>1530</v>
      </c>
      <c r="L832" s="228"/>
      <c r="M832" s="228"/>
      <c r="N832" s="233"/>
      <c r="O832" s="227" t="s">
        <v>177</v>
      </c>
      <c r="P832" s="228">
        <v>1530</v>
      </c>
      <c r="Q832" s="228">
        <v>3</v>
      </c>
      <c r="R832" s="228"/>
      <c r="S832" s="228"/>
      <c r="T832" s="233"/>
      <c r="U832" s="233"/>
      <c r="V832" s="314"/>
      <c r="W832" s="227">
        <v>2004</v>
      </c>
      <c r="X832" s="233"/>
      <c r="Y832" s="233"/>
      <c r="Z832" s="233"/>
      <c r="AA832" s="233"/>
      <c r="AB832" s="233"/>
      <c r="AC832" s="305"/>
      <c r="AD832" s="227"/>
      <c r="AE832" s="227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33"/>
      <c r="AW832" s="233"/>
      <c r="AX832" s="233"/>
      <c r="AY832" s="233"/>
    </row>
    <row r="833" spans="1:51" ht="23.45" customHeight="1">
      <c r="A833" s="719"/>
      <c r="B833" s="221"/>
      <c r="C833" s="227" t="s">
        <v>302</v>
      </c>
      <c r="D833" s="233" t="s">
        <v>25327</v>
      </c>
      <c r="E833" s="228" t="s">
        <v>6599</v>
      </c>
      <c r="F833" s="233" t="s">
        <v>302</v>
      </c>
      <c r="G833" s="233" t="s">
        <v>6590</v>
      </c>
      <c r="H833" s="238" t="s">
        <v>455</v>
      </c>
      <c r="I833" s="233" t="s">
        <v>3047</v>
      </c>
      <c r="J833" s="233">
        <v>3</v>
      </c>
      <c r="K833" s="228">
        <v>1906</v>
      </c>
      <c r="L833" s="228"/>
      <c r="M833" s="228"/>
      <c r="N833" s="233"/>
      <c r="O833" s="227" t="s">
        <v>177</v>
      </c>
      <c r="P833" s="228">
        <v>1906</v>
      </c>
      <c r="Q833" s="228">
        <v>3</v>
      </c>
      <c r="R833" s="228"/>
      <c r="S833" s="228"/>
      <c r="T833" s="233"/>
      <c r="U833" s="233"/>
      <c r="V833" s="314"/>
      <c r="W833" s="227">
        <v>2006</v>
      </c>
      <c r="X833" s="233"/>
      <c r="Y833" s="233"/>
      <c r="Z833" s="233"/>
      <c r="AA833" s="233"/>
      <c r="AB833" s="233"/>
      <c r="AC833" s="305"/>
      <c r="AD833" s="227"/>
      <c r="AE833" s="227"/>
      <c r="AF833" s="233"/>
      <c r="AG833" s="233"/>
      <c r="AH833" s="233"/>
      <c r="AI833" s="233"/>
      <c r="AJ833" s="233"/>
      <c r="AK833" s="233"/>
      <c r="AL833" s="233" t="s">
        <v>1207</v>
      </c>
      <c r="AM833" s="233">
        <v>1</v>
      </c>
      <c r="AN833" s="233">
        <v>330</v>
      </c>
      <c r="AO833" s="233" t="s">
        <v>6592</v>
      </c>
      <c r="AP833" s="233" t="s">
        <v>6590</v>
      </c>
      <c r="AQ833" s="233"/>
      <c r="AR833" s="233"/>
      <c r="AS833" s="233"/>
      <c r="AT833" s="233"/>
      <c r="AU833" s="233"/>
      <c r="AV833" s="233"/>
      <c r="AW833" s="233"/>
      <c r="AX833" s="233"/>
      <c r="AY833" s="233"/>
    </row>
    <row r="834" spans="1:51" ht="23.45" customHeight="1">
      <c r="A834" s="719"/>
      <c r="B834" s="221"/>
      <c r="C834" s="227" t="s">
        <v>302</v>
      </c>
      <c r="D834" s="233" t="s">
        <v>25337</v>
      </c>
      <c r="E834" s="228" t="s">
        <v>6600</v>
      </c>
      <c r="F834" s="233" t="s">
        <v>302</v>
      </c>
      <c r="G834" s="233" t="s">
        <v>308</v>
      </c>
      <c r="H834" s="238" t="s">
        <v>309</v>
      </c>
      <c r="I834" s="233" t="s">
        <v>3047</v>
      </c>
      <c r="J834" s="233">
        <v>2</v>
      </c>
      <c r="K834" s="228">
        <v>2025</v>
      </c>
      <c r="L834" s="228">
        <v>33</v>
      </c>
      <c r="M834" s="228">
        <v>33</v>
      </c>
      <c r="N834" s="233"/>
      <c r="O834" s="227" t="s">
        <v>177</v>
      </c>
      <c r="P834" s="228">
        <v>1619</v>
      </c>
      <c r="Q834" s="228">
        <v>3</v>
      </c>
      <c r="R834" s="228"/>
      <c r="S834" s="228"/>
      <c r="T834" s="233"/>
      <c r="U834" s="233"/>
      <c r="V834" s="314"/>
      <c r="W834" s="227">
        <v>1989</v>
      </c>
      <c r="X834" s="233"/>
      <c r="Y834" s="233"/>
      <c r="Z834" s="233"/>
      <c r="AA834" s="233"/>
      <c r="AB834" s="233"/>
      <c r="AC834" s="305"/>
      <c r="AD834" s="227"/>
      <c r="AE834" s="227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33"/>
      <c r="AW834" s="233"/>
      <c r="AX834" s="233"/>
      <c r="AY834" s="233"/>
    </row>
    <row r="835" spans="1:51" ht="23.45" customHeight="1">
      <c r="A835" s="719"/>
      <c r="B835" s="221"/>
      <c r="C835" s="227" t="s">
        <v>302</v>
      </c>
      <c r="D835" s="233" t="s">
        <v>25483</v>
      </c>
      <c r="E835" s="228" t="s">
        <v>6601</v>
      </c>
      <c r="F835" s="233" t="s">
        <v>302</v>
      </c>
      <c r="G835" s="233"/>
      <c r="H835" s="238"/>
      <c r="I835" s="233" t="s">
        <v>3047</v>
      </c>
      <c r="J835" s="233"/>
      <c r="K835" s="228">
        <v>1185</v>
      </c>
      <c r="L835" s="228">
        <v>19</v>
      </c>
      <c r="M835" s="228">
        <v>19</v>
      </c>
      <c r="N835" s="233"/>
      <c r="O835" s="227" t="s">
        <v>177</v>
      </c>
      <c r="P835" s="228">
        <v>1166</v>
      </c>
      <c r="Q835" s="228">
        <v>2</v>
      </c>
      <c r="R835" s="228"/>
      <c r="S835" s="228"/>
      <c r="T835" s="233"/>
      <c r="U835" s="233"/>
      <c r="V835" s="314"/>
      <c r="W835" s="227">
        <v>1990</v>
      </c>
      <c r="X835" s="233"/>
      <c r="Y835" s="233"/>
      <c r="Z835" s="233"/>
      <c r="AA835" s="233"/>
      <c r="AB835" s="233"/>
      <c r="AC835" s="305"/>
      <c r="AD835" s="227"/>
      <c r="AE835" s="227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33"/>
      <c r="AW835" s="233"/>
      <c r="AX835" s="233"/>
      <c r="AY835" s="233"/>
    </row>
    <row r="836" spans="1:51" ht="23.45" customHeight="1">
      <c r="A836" s="1458"/>
      <c r="B836" s="221"/>
      <c r="C836" s="227" t="s">
        <v>302</v>
      </c>
      <c r="D836" s="233" t="s">
        <v>25484</v>
      </c>
      <c r="E836" s="228" t="s">
        <v>6602</v>
      </c>
      <c r="F836" s="233" t="s">
        <v>302</v>
      </c>
      <c r="G836" s="233" t="s">
        <v>314</v>
      </c>
      <c r="H836" s="238"/>
      <c r="I836" s="233" t="s">
        <v>3047</v>
      </c>
      <c r="J836" s="233"/>
      <c r="K836" s="228">
        <v>1176</v>
      </c>
      <c r="L836" s="228">
        <v>62</v>
      </c>
      <c r="M836" s="228">
        <v>62</v>
      </c>
      <c r="N836" s="233"/>
      <c r="O836" s="227" t="s">
        <v>177</v>
      </c>
      <c r="P836" s="228">
        <v>1176</v>
      </c>
      <c r="Q836" s="228">
        <v>2</v>
      </c>
      <c r="R836" s="228"/>
      <c r="S836" s="228"/>
      <c r="T836" s="233"/>
      <c r="U836" s="233"/>
      <c r="V836" s="314"/>
      <c r="W836" s="227">
        <v>1991</v>
      </c>
      <c r="X836" s="233"/>
      <c r="Y836" s="233"/>
      <c r="Z836" s="233"/>
      <c r="AA836" s="233"/>
      <c r="AB836" s="233"/>
      <c r="AC836" s="305"/>
      <c r="AD836" s="227"/>
      <c r="AE836" s="227"/>
      <c r="AF836" s="233"/>
      <c r="AG836" s="233"/>
      <c r="AH836" s="233">
        <v>8</v>
      </c>
      <c r="AI836" s="233" t="s">
        <v>6594</v>
      </c>
      <c r="AJ836" s="233" t="s">
        <v>6595</v>
      </c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33"/>
      <c r="AW836" s="233"/>
      <c r="AX836" s="233"/>
      <c r="AY836" s="233"/>
    </row>
    <row r="837" spans="1:51" ht="23.45" customHeight="1">
      <c r="B837" s="221"/>
      <c r="C837" s="227" t="s">
        <v>302</v>
      </c>
      <c r="D837" s="233" t="s">
        <v>25485</v>
      </c>
      <c r="E837" s="228" t="s">
        <v>6603</v>
      </c>
      <c r="F837" s="233" t="s">
        <v>302</v>
      </c>
      <c r="G837" s="233"/>
      <c r="H837" s="238"/>
      <c r="I837" s="233" t="s">
        <v>3047</v>
      </c>
      <c r="J837" s="233"/>
      <c r="K837" s="228">
        <v>1568</v>
      </c>
      <c r="L837" s="228"/>
      <c r="M837" s="228"/>
      <c r="N837" s="233"/>
      <c r="O837" s="227" t="s">
        <v>177</v>
      </c>
      <c r="P837" s="228">
        <v>1568</v>
      </c>
      <c r="Q837" s="228">
        <v>3</v>
      </c>
      <c r="R837" s="228"/>
      <c r="S837" s="228"/>
      <c r="T837" s="233"/>
      <c r="U837" s="233"/>
      <c r="V837" s="314"/>
      <c r="W837" s="227">
        <v>1984</v>
      </c>
      <c r="X837" s="233"/>
      <c r="Y837" s="233"/>
      <c r="Z837" s="233"/>
      <c r="AA837" s="233"/>
      <c r="AB837" s="233"/>
      <c r="AC837" s="305"/>
      <c r="AD837" s="227"/>
      <c r="AE837" s="227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33"/>
      <c r="AW837" s="233"/>
      <c r="AX837" s="233"/>
      <c r="AY837" s="233"/>
    </row>
    <row r="838" spans="1:51" ht="23.45" customHeight="1">
      <c r="B838" s="221"/>
      <c r="C838" s="227" t="s">
        <v>302</v>
      </c>
      <c r="D838" s="233" t="s">
        <v>25486</v>
      </c>
      <c r="E838" s="228" t="s">
        <v>6604</v>
      </c>
      <c r="F838" s="233" t="s">
        <v>302</v>
      </c>
      <c r="G838" s="233"/>
      <c r="H838" s="238"/>
      <c r="I838" s="233" t="s">
        <v>3047</v>
      </c>
      <c r="J838" s="233"/>
      <c r="K838" s="228">
        <v>1800</v>
      </c>
      <c r="L838" s="228"/>
      <c r="M838" s="228"/>
      <c r="N838" s="233"/>
      <c r="O838" s="227" t="s">
        <v>177</v>
      </c>
      <c r="P838" s="228">
        <v>1800</v>
      </c>
      <c r="Q838" s="228">
        <v>3</v>
      </c>
      <c r="R838" s="228"/>
      <c r="S838" s="228"/>
      <c r="T838" s="233"/>
      <c r="U838" s="233"/>
      <c r="V838" s="314"/>
      <c r="W838" s="227">
        <v>1996</v>
      </c>
      <c r="X838" s="233"/>
      <c r="Y838" s="233"/>
      <c r="Z838" s="233"/>
      <c r="AA838" s="233"/>
      <c r="AB838" s="233"/>
      <c r="AC838" s="305">
        <v>350</v>
      </c>
      <c r="AD838" s="227"/>
      <c r="AE838" s="227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33"/>
      <c r="AW838" s="233"/>
      <c r="AX838" s="233"/>
      <c r="AY838" s="233"/>
    </row>
    <row r="839" spans="1:51" ht="23.45" customHeight="1">
      <c r="B839" s="221"/>
      <c r="C839" s="227" t="s">
        <v>302</v>
      </c>
      <c r="D839" s="233" t="s">
        <v>25487</v>
      </c>
      <c r="E839" s="228" t="s">
        <v>6605</v>
      </c>
      <c r="F839" s="233" t="s">
        <v>302</v>
      </c>
      <c r="G839" s="233"/>
      <c r="H839" s="238"/>
      <c r="I839" s="233" t="s">
        <v>3047</v>
      </c>
      <c r="J839" s="233"/>
      <c r="K839" s="228">
        <v>1200</v>
      </c>
      <c r="L839" s="228"/>
      <c r="M839" s="228"/>
      <c r="N839" s="233"/>
      <c r="O839" s="227" t="s">
        <v>177</v>
      </c>
      <c r="P839" s="228">
        <v>1200</v>
      </c>
      <c r="Q839" s="228">
        <v>2</v>
      </c>
      <c r="R839" s="228"/>
      <c r="S839" s="228"/>
      <c r="T839" s="233"/>
      <c r="U839" s="233"/>
      <c r="V839" s="314"/>
      <c r="W839" s="227">
        <v>1996</v>
      </c>
      <c r="X839" s="233"/>
      <c r="Y839" s="233"/>
      <c r="Z839" s="233"/>
      <c r="AA839" s="233"/>
      <c r="AB839" s="233"/>
      <c r="AC839" s="228">
        <v>300</v>
      </c>
      <c r="AD839" s="227"/>
      <c r="AE839" s="227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33"/>
      <c r="AW839" s="233"/>
      <c r="AX839" s="233"/>
      <c r="AY839" s="233"/>
    </row>
    <row r="840" spans="1:51" ht="23.45" customHeight="1">
      <c r="B840" s="221"/>
      <c r="C840" s="227" t="s">
        <v>302</v>
      </c>
      <c r="D840" s="233" t="s">
        <v>25329</v>
      </c>
      <c r="E840" s="228" t="s">
        <v>6606</v>
      </c>
      <c r="F840" s="233" t="s">
        <v>302</v>
      </c>
      <c r="G840" s="233"/>
      <c r="H840" s="238"/>
      <c r="I840" s="233" t="s">
        <v>3047</v>
      </c>
      <c r="J840" s="233"/>
      <c r="K840" s="228">
        <v>2231</v>
      </c>
      <c r="L840" s="228"/>
      <c r="M840" s="228"/>
      <c r="N840" s="233"/>
      <c r="O840" s="227" t="s">
        <v>177</v>
      </c>
      <c r="P840" s="228">
        <v>2164</v>
      </c>
      <c r="Q840" s="228">
        <v>4</v>
      </c>
      <c r="R840" s="228"/>
      <c r="S840" s="228"/>
      <c r="T840" s="233"/>
      <c r="U840" s="233"/>
      <c r="V840" s="314"/>
      <c r="W840" s="227">
        <v>2000</v>
      </c>
      <c r="X840" s="233"/>
      <c r="Y840" s="233"/>
      <c r="Z840" s="233"/>
      <c r="AA840" s="233"/>
      <c r="AB840" s="233"/>
      <c r="AC840" s="228"/>
      <c r="AD840" s="227"/>
      <c r="AE840" s="227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33"/>
      <c r="AW840" s="233"/>
      <c r="AX840" s="233"/>
      <c r="AY840" s="233"/>
    </row>
    <row r="841" spans="1:51" ht="23.45" customHeight="1">
      <c r="B841" s="221"/>
      <c r="C841" s="227" t="s">
        <v>302</v>
      </c>
      <c r="D841" s="233" t="s">
        <v>25341</v>
      </c>
      <c r="E841" s="228" t="s">
        <v>6607</v>
      </c>
      <c r="F841" s="233" t="s">
        <v>302</v>
      </c>
      <c r="G841" s="233"/>
      <c r="H841" s="238"/>
      <c r="I841" s="233" t="s">
        <v>3047</v>
      </c>
      <c r="J841" s="233"/>
      <c r="K841" s="228">
        <v>1680</v>
      </c>
      <c r="L841" s="228"/>
      <c r="M841" s="228"/>
      <c r="N841" s="233"/>
      <c r="O841" s="227" t="s">
        <v>177</v>
      </c>
      <c r="P841" s="228">
        <v>1254</v>
      </c>
      <c r="Q841" s="228">
        <v>3</v>
      </c>
      <c r="R841" s="228"/>
      <c r="S841" s="228"/>
      <c r="T841" s="233"/>
      <c r="U841" s="233"/>
      <c r="V841" s="314"/>
      <c r="W841" s="227">
        <v>2009</v>
      </c>
      <c r="X841" s="233"/>
      <c r="Y841" s="233"/>
      <c r="Z841" s="233"/>
      <c r="AA841" s="233"/>
      <c r="AB841" s="233"/>
      <c r="AC841" s="228"/>
      <c r="AD841" s="227"/>
      <c r="AE841" s="227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33"/>
      <c r="AW841" s="233"/>
      <c r="AX841" s="233"/>
      <c r="AY841" s="233"/>
    </row>
    <row r="842" spans="1:51" ht="23.45" customHeight="1">
      <c r="B842" s="221"/>
      <c r="C842" s="227" t="s">
        <v>302</v>
      </c>
      <c r="D842" s="233" t="s">
        <v>6589</v>
      </c>
      <c r="E842" s="228" t="s">
        <v>6608</v>
      </c>
      <c r="F842" s="233" t="s">
        <v>302</v>
      </c>
      <c r="G842" s="233" t="s">
        <v>6590</v>
      </c>
      <c r="H842" s="238" t="s">
        <v>455</v>
      </c>
      <c r="I842" s="233" t="s">
        <v>3047</v>
      </c>
      <c r="J842" s="233">
        <v>3</v>
      </c>
      <c r="K842" s="228">
        <v>1374</v>
      </c>
      <c r="L842" s="228">
        <v>128</v>
      </c>
      <c r="M842" s="228">
        <v>128</v>
      </c>
      <c r="N842" s="233"/>
      <c r="O842" s="227" t="s">
        <v>177</v>
      </c>
      <c r="P842" s="228">
        <v>1246</v>
      </c>
      <c r="Q842" s="228">
        <v>2</v>
      </c>
      <c r="R842" s="228"/>
      <c r="S842" s="228"/>
      <c r="T842" s="233"/>
      <c r="U842" s="233"/>
      <c r="V842" s="314"/>
      <c r="W842" s="227">
        <v>2010</v>
      </c>
      <c r="X842" s="233"/>
      <c r="Y842" s="233"/>
      <c r="Z842" s="233"/>
      <c r="AA842" s="233"/>
      <c r="AB842" s="233"/>
      <c r="AC842" s="305">
        <v>7800</v>
      </c>
      <c r="AD842" s="227"/>
      <c r="AE842" s="227"/>
      <c r="AF842" s="233"/>
      <c r="AG842" s="233"/>
      <c r="AH842" s="233"/>
      <c r="AI842" s="233"/>
      <c r="AJ842" s="233"/>
      <c r="AK842" s="233"/>
      <c r="AL842" s="233" t="s">
        <v>1207</v>
      </c>
      <c r="AM842" s="233">
        <v>1</v>
      </c>
      <c r="AN842" s="233">
        <v>330</v>
      </c>
      <c r="AO842" s="233" t="s">
        <v>6592</v>
      </c>
      <c r="AP842" s="233" t="s">
        <v>6590</v>
      </c>
      <c r="AQ842" s="233"/>
      <c r="AR842" s="233"/>
      <c r="AS842" s="233"/>
      <c r="AT842" s="233"/>
      <c r="AU842" s="233"/>
      <c r="AV842" s="233"/>
      <c r="AW842" s="233"/>
      <c r="AX842" s="233"/>
      <c r="AY842" s="233"/>
    </row>
    <row r="843" spans="1:51" ht="23.45" customHeight="1">
      <c r="B843" s="221"/>
      <c r="C843" s="227" t="s">
        <v>302</v>
      </c>
      <c r="D843" s="233" t="s">
        <v>25488</v>
      </c>
      <c r="E843" s="228" t="s">
        <v>6609</v>
      </c>
      <c r="F843" s="233" t="s">
        <v>302</v>
      </c>
      <c r="G843" s="233"/>
      <c r="H843" s="238"/>
      <c r="I843" s="233" t="s">
        <v>6610</v>
      </c>
      <c r="J843" s="233"/>
      <c r="K843" s="228">
        <v>800</v>
      </c>
      <c r="L843" s="228"/>
      <c r="M843" s="228"/>
      <c r="N843" s="233"/>
      <c r="O843" s="227" t="s">
        <v>177</v>
      </c>
      <c r="P843" s="228">
        <v>800</v>
      </c>
      <c r="Q843" s="228">
        <v>1</v>
      </c>
      <c r="R843" s="228"/>
      <c r="S843" s="228"/>
      <c r="T843" s="233"/>
      <c r="U843" s="233"/>
      <c r="V843" s="314"/>
      <c r="W843" s="227">
        <v>2001</v>
      </c>
      <c r="X843" s="233"/>
      <c r="Y843" s="233"/>
      <c r="Z843" s="233"/>
      <c r="AA843" s="233"/>
      <c r="AB843" s="233"/>
      <c r="AC843" s="305"/>
      <c r="AD843" s="227"/>
      <c r="AE843" s="227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33"/>
      <c r="AW843" s="233"/>
      <c r="AX843" s="233"/>
      <c r="AY843" s="233"/>
    </row>
    <row r="844" spans="1:51" ht="23.45" customHeight="1">
      <c r="B844" s="221"/>
      <c r="C844" s="227" t="s">
        <v>302</v>
      </c>
      <c r="D844" s="233" t="s">
        <v>25489</v>
      </c>
      <c r="E844" s="228" t="s">
        <v>6611</v>
      </c>
      <c r="F844" s="233" t="s">
        <v>302</v>
      </c>
      <c r="G844" s="233"/>
      <c r="H844" s="238"/>
      <c r="I844" s="233" t="s">
        <v>6612</v>
      </c>
      <c r="J844" s="233"/>
      <c r="K844" s="228">
        <v>2680</v>
      </c>
      <c r="L844" s="228"/>
      <c r="M844" s="228"/>
      <c r="N844" s="233"/>
      <c r="O844" s="227" t="s">
        <v>177</v>
      </c>
      <c r="P844" s="228">
        <v>2900</v>
      </c>
      <c r="Q844" s="228">
        <v>4</v>
      </c>
      <c r="R844" s="228"/>
      <c r="S844" s="228"/>
      <c r="T844" s="233"/>
      <c r="U844" s="233"/>
      <c r="V844" s="314"/>
      <c r="W844" s="227"/>
      <c r="X844" s="233"/>
      <c r="Y844" s="233"/>
      <c r="Z844" s="233"/>
      <c r="AA844" s="233"/>
      <c r="AB844" s="233"/>
      <c r="AC844" s="305"/>
      <c r="AD844" s="227"/>
      <c r="AE844" s="227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33"/>
      <c r="AW844" s="233"/>
      <c r="AX844" s="233"/>
      <c r="AY844" s="233"/>
    </row>
    <row r="845" spans="1:51" ht="23.45" customHeight="1">
      <c r="B845" s="221"/>
      <c r="C845" s="227" t="s">
        <v>302</v>
      </c>
      <c r="D845" s="233" t="s">
        <v>25490</v>
      </c>
      <c r="E845" s="228" t="s">
        <v>6613</v>
      </c>
      <c r="F845" s="233" t="s">
        <v>302</v>
      </c>
      <c r="G845" s="233"/>
      <c r="H845" s="238"/>
      <c r="I845" s="233" t="s">
        <v>6612</v>
      </c>
      <c r="J845" s="233"/>
      <c r="K845" s="228">
        <v>1100</v>
      </c>
      <c r="L845" s="228"/>
      <c r="M845" s="228"/>
      <c r="N845" s="233"/>
      <c r="O845" s="227" t="s">
        <v>177</v>
      </c>
      <c r="P845" s="228">
        <v>1200</v>
      </c>
      <c r="Q845" s="228">
        <v>2</v>
      </c>
      <c r="R845" s="228"/>
      <c r="S845" s="228"/>
      <c r="T845" s="233"/>
      <c r="U845" s="233"/>
      <c r="V845" s="314"/>
      <c r="W845" s="227"/>
      <c r="X845" s="233"/>
      <c r="Y845" s="233"/>
      <c r="Z845" s="233"/>
      <c r="AA845" s="233"/>
      <c r="AB845" s="233"/>
      <c r="AC845" s="305"/>
      <c r="AD845" s="227"/>
      <c r="AE845" s="227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33"/>
      <c r="AW845" s="233"/>
      <c r="AX845" s="233"/>
      <c r="AY845" s="233"/>
    </row>
    <row r="846" spans="1:51" ht="23.45" customHeight="1">
      <c r="B846" s="221"/>
      <c r="C846" s="227" t="s">
        <v>302</v>
      </c>
      <c r="D846" s="233" t="s">
        <v>25491</v>
      </c>
      <c r="E846" s="228" t="s">
        <v>17452</v>
      </c>
      <c r="F846" s="233" t="s">
        <v>302</v>
      </c>
      <c r="G846" s="233"/>
      <c r="H846" s="238"/>
      <c r="I846" s="233" t="s">
        <v>2046</v>
      </c>
      <c r="J846" s="233"/>
      <c r="K846" s="228">
        <v>6645</v>
      </c>
      <c r="L846" s="228"/>
      <c r="M846" s="228"/>
      <c r="N846" s="233"/>
      <c r="O846" s="227" t="s">
        <v>17453</v>
      </c>
      <c r="P846" s="228">
        <v>1900</v>
      </c>
      <c r="Q846" s="228">
        <v>3</v>
      </c>
      <c r="R846" s="228"/>
      <c r="S846" s="228"/>
      <c r="T846" s="233"/>
      <c r="U846" s="233"/>
      <c r="V846" s="314"/>
      <c r="W846" s="227">
        <v>2016</v>
      </c>
      <c r="X846" s="233"/>
      <c r="Y846" s="233"/>
      <c r="Z846" s="233"/>
      <c r="AA846" s="233"/>
      <c r="AB846" s="233"/>
      <c r="AC846" s="228"/>
      <c r="AD846" s="227"/>
      <c r="AE846" s="227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33"/>
      <c r="AW846" s="233"/>
      <c r="AX846" s="233"/>
      <c r="AY846" s="233"/>
    </row>
    <row r="847" spans="1:51" ht="23.45" customHeight="1">
      <c r="B847" s="221"/>
      <c r="C847" s="227" t="s">
        <v>302</v>
      </c>
      <c r="D847" s="233" t="s">
        <v>25492</v>
      </c>
      <c r="E847" s="228" t="s">
        <v>17454</v>
      </c>
      <c r="F847" s="227" t="s">
        <v>302</v>
      </c>
      <c r="G847" s="233"/>
      <c r="H847" s="238"/>
      <c r="I847" s="227" t="s">
        <v>302</v>
      </c>
      <c r="J847" s="233"/>
      <c r="K847" s="228"/>
      <c r="L847" s="228"/>
      <c r="M847" s="228"/>
      <c r="N847" s="233"/>
      <c r="O847" s="227" t="s">
        <v>1979</v>
      </c>
      <c r="P847" s="228">
        <v>2268</v>
      </c>
      <c r="Q847" s="228">
        <v>4</v>
      </c>
      <c r="R847" s="228"/>
      <c r="S847" s="228"/>
      <c r="T847" s="233"/>
      <c r="U847" s="233"/>
      <c r="V847" s="314"/>
      <c r="W847" s="227">
        <v>2014</v>
      </c>
      <c r="X847" s="233"/>
      <c r="Y847" s="233"/>
      <c r="Z847" s="233"/>
      <c r="AA847" s="233"/>
      <c r="AB847" s="233"/>
      <c r="AC847" s="228"/>
      <c r="AD847" s="227"/>
      <c r="AE847" s="227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33"/>
      <c r="AW847" s="233"/>
      <c r="AX847" s="233"/>
      <c r="AY847" s="233"/>
    </row>
    <row r="848" spans="1:51" ht="23.45" customHeight="1">
      <c r="B848" s="909"/>
      <c r="C848" s="227" t="s">
        <v>302</v>
      </c>
      <c r="D848" s="233" t="s">
        <v>26370</v>
      </c>
      <c r="E848" s="228" t="s">
        <v>26371</v>
      </c>
      <c r="F848" s="233" t="s">
        <v>2046</v>
      </c>
      <c r="G848" s="233"/>
      <c r="H848" s="238"/>
      <c r="I848" s="233" t="s">
        <v>2046</v>
      </c>
      <c r="J848" s="233"/>
      <c r="K848" s="228">
        <v>36747</v>
      </c>
      <c r="L848" s="228">
        <v>1300</v>
      </c>
      <c r="M848" s="228">
        <v>1300</v>
      </c>
      <c r="N848" s="233"/>
      <c r="O848" s="227"/>
      <c r="P848" s="228"/>
      <c r="Q848" s="228">
        <v>2</v>
      </c>
      <c r="R848" s="228"/>
      <c r="S848" s="228"/>
      <c r="T848" s="233"/>
      <c r="U848" s="233"/>
      <c r="V848" s="314"/>
      <c r="W848" s="227"/>
      <c r="X848" s="233"/>
      <c r="Y848" s="233"/>
      <c r="Z848" s="233"/>
      <c r="AA848" s="233"/>
      <c r="AB848" s="233"/>
      <c r="AC848" s="228"/>
      <c r="AD848" s="227"/>
      <c r="AE848" s="227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33"/>
      <c r="AW848" s="233"/>
      <c r="AX848" s="233"/>
      <c r="AY848" s="233"/>
    </row>
    <row r="849" spans="2:51" ht="23.45" customHeight="1">
      <c r="B849" s="221"/>
      <c r="C849" s="227" t="s">
        <v>6301</v>
      </c>
      <c r="D849" s="233" t="s">
        <v>25345</v>
      </c>
      <c r="E849" s="228" t="s">
        <v>6614</v>
      </c>
      <c r="F849" s="233" t="s">
        <v>6301</v>
      </c>
      <c r="G849" s="233" t="s">
        <v>6303</v>
      </c>
      <c r="H849" s="238" t="s">
        <v>6304</v>
      </c>
      <c r="I849" s="233" t="s">
        <v>12234</v>
      </c>
      <c r="J849" s="233"/>
      <c r="K849" s="228">
        <v>19682</v>
      </c>
      <c r="L849" s="228">
        <v>152</v>
      </c>
      <c r="M849" s="228">
        <v>219</v>
      </c>
      <c r="N849" s="233" t="s">
        <v>176</v>
      </c>
      <c r="O849" s="227" t="s">
        <v>966</v>
      </c>
      <c r="P849" s="228">
        <v>7329</v>
      </c>
      <c r="Q849" s="228">
        <v>9</v>
      </c>
      <c r="R849" s="228">
        <v>216</v>
      </c>
      <c r="S849" s="228">
        <v>216</v>
      </c>
      <c r="T849" s="233" t="s">
        <v>4128</v>
      </c>
      <c r="U849" s="233"/>
      <c r="V849" s="314"/>
      <c r="W849" s="227">
        <v>2010</v>
      </c>
      <c r="X849" s="233">
        <v>1821</v>
      </c>
      <c r="Y849" s="233"/>
      <c r="Z849" s="233"/>
      <c r="AA849" s="233"/>
      <c r="AB849" s="233"/>
      <c r="AC849" s="228">
        <v>2446</v>
      </c>
      <c r="AD849" s="227"/>
      <c r="AE849" s="227"/>
      <c r="AF849" s="233"/>
      <c r="AG849" s="233"/>
      <c r="AH849" s="233">
        <v>6</v>
      </c>
      <c r="AI849" s="233">
        <v>550</v>
      </c>
      <c r="AJ849" s="233">
        <v>110</v>
      </c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33"/>
      <c r="AW849" s="233"/>
      <c r="AX849" s="233"/>
      <c r="AY849" s="233"/>
    </row>
    <row r="850" spans="2:51" ht="23.45" customHeight="1">
      <c r="B850" s="221"/>
      <c r="C850" s="227" t="s">
        <v>6301</v>
      </c>
      <c r="D850" s="233" t="s">
        <v>25493</v>
      </c>
      <c r="E850" s="228" t="s">
        <v>6615</v>
      </c>
      <c r="F850" s="233" t="s">
        <v>6301</v>
      </c>
      <c r="G850" s="233"/>
      <c r="H850" s="238"/>
      <c r="I850" s="233" t="s">
        <v>14325</v>
      </c>
      <c r="J850" s="233"/>
      <c r="K850" s="228">
        <v>25120</v>
      </c>
      <c r="L850" s="228">
        <v>562</v>
      </c>
      <c r="M850" s="228">
        <v>562</v>
      </c>
      <c r="N850" s="233"/>
      <c r="O850" s="227" t="s">
        <v>6616</v>
      </c>
      <c r="P850" s="228">
        <v>9460</v>
      </c>
      <c r="Q850" s="228">
        <v>16</v>
      </c>
      <c r="R850" s="228">
        <v>750</v>
      </c>
      <c r="S850" s="228">
        <v>1000</v>
      </c>
      <c r="T850" s="233"/>
      <c r="U850" s="233"/>
      <c r="V850" s="314"/>
      <c r="W850" s="227">
        <v>2010</v>
      </c>
      <c r="X850" s="233"/>
      <c r="Y850" s="233"/>
      <c r="Z850" s="233"/>
      <c r="AA850" s="233"/>
      <c r="AB850" s="233"/>
      <c r="AC850" s="228">
        <v>6000</v>
      </c>
      <c r="AD850" s="227"/>
      <c r="AE850" s="227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33"/>
      <c r="AW850" s="233"/>
      <c r="AX850" s="233"/>
      <c r="AY850" s="233" t="s">
        <v>6617</v>
      </c>
    </row>
    <row r="851" spans="2:51" ht="23.45" customHeight="1">
      <c r="B851" s="221"/>
      <c r="C851" s="227" t="s">
        <v>6301</v>
      </c>
      <c r="D851" s="233" t="s">
        <v>25294</v>
      </c>
      <c r="E851" s="228" t="s">
        <v>6618</v>
      </c>
      <c r="F851" s="233" t="s">
        <v>6301</v>
      </c>
      <c r="G851" s="233"/>
      <c r="H851" s="238"/>
      <c r="I851" s="227" t="s">
        <v>17416</v>
      </c>
      <c r="J851" s="233"/>
      <c r="K851" s="228"/>
      <c r="L851" s="228"/>
      <c r="M851" s="228"/>
      <c r="N851" s="233"/>
      <c r="O851" s="227" t="s">
        <v>966</v>
      </c>
      <c r="P851" s="228">
        <v>2784</v>
      </c>
      <c r="Q851" s="228">
        <v>5</v>
      </c>
      <c r="R851" s="228"/>
      <c r="S851" s="228"/>
      <c r="T851" s="233"/>
      <c r="U851" s="233"/>
      <c r="V851" s="314"/>
      <c r="W851" s="227">
        <v>2010</v>
      </c>
      <c r="X851" s="233"/>
      <c r="Y851" s="233"/>
      <c r="Z851" s="233"/>
      <c r="AA851" s="233"/>
      <c r="AB851" s="233"/>
      <c r="AC851" s="228">
        <v>267</v>
      </c>
      <c r="AD851" s="227"/>
      <c r="AE851" s="227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33"/>
      <c r="AW851" s="233"/>
      <c r="AX851" s="233"/>
      <c r="AY851" s="233" t="s">
        <v>17455</v>
      </c>
    </row>
    <row r="852" spans="2:51" ht="23.45" customHeight="1">
      <c r="B852" s="221"/>
      <c r="C852" s="227" t="s">
        <v>13294</v>
      </c>
      <c r="D852" s="233" t="s">
        <v>25494</v>
      </c>
      <c r="E852" s="228" t="s">
        <v>17636</v>
      </c>
      <c r="F852" s="233" t="s">
        <v>13294</v>
      </c>
      <c r="G852" s="233"/>
      <c r="H852" s="238"/>
      <c r="I852" s="233" t="s">
        <v>17456</v>
      </c>
      <c r="J852" s="233"/>
      <c r="K852" s="228"/>
      <c r="L852" s="228"/>
      <c r="M852" s="228"/>
      <c r="N852" s="233"/>
      <c r="O852" s="227"/>
      <c r="P852" s="228"/>
      <c r="Q852" s="228"/>
      <c r="R852" s="228"/>
      <c r="S852" s="228"/>
      <c r="T852" s="233"/>
      <c r="U852" s="233"/>
      <c r="V852" s="314"/>
      <c r="W852" s="227">
        <v>2018</v>
      </c>
      <c r="X852" s="233"/>
      <c r="Y852" s="233"/>
      <c r="Z852" s="233"/>
      <c r="AA852" s="233"/>
      <c r="AB852" s="233"/>
      <c r="AC852" s="228"/>
      <c r="AD852" s="227"/>
      <c r="AE852" s="227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33"/>
      <c r="AW852" s="233"/>
      <c r="AX852" s="233"/>
      <c r="AY852" s="233"/>
    </row>
    <row r="853" spans="2:51" ht="23.45" customHeight="1">
      <c r="B853" s="221"/>
      <c r="C853" s="227" t="s">
        <v>13294</v>
      </c>
      <c r="D853" s="233" t="s">
        <v>25348</v>
      </c>
      <c r="E853" s="228" t="s">
        <v>17653</v>
      </c>
      <c r="F853" s="233" t="s">
        <v>13294</v>
      </c>
      <c r="G853" s="233"/>
      <c r="H853" s="238"/>
      <c r="I853" s="233" t="s">
        <v>14325</v>
      </c>
      <c r="J853" s="233"/>
      <c r="K853" s="228">
        <v>52700</v>
      </c>
      <c r="L853" s="228"/>
      <c r="M853" s="228"/>
      <c r="N853" s="233"/>
      <c r="O853" s="227"/>
      <c r="P853" s="228">
        <v>7620</v>
      </c>
      <c r="Q853" s="228"/>
      <c r="R853" s="228"/>
      <c r="S853" s="228"/>
      <c r="T853" s="233"/>
      <c r="U853" s="233"/>
      <c r="V853" s="314"/>
      <c r="W853" s="227">
        <v>2023</v>
      </c>
      <c r="X853" s="233"/>
      <c r="Y853" s="233"/>
      <c r="Z853" s="233"/>
      <c r="AA853" s="233"/>
      <c r="AB853" s="233"/>
      <c r="AC853" s="228"/>
      <c r="AD853" s="227"/>
      <c r="AE853" s="227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33"/>
      <c r="AW853" s="233"/>
      <c r="AX853" s="233"/>
      <c r="AY853" s="233"/>
    </row>
    <row r="854" spans="2:51" ht="23.45" customHeight="1">
      <c r="B854" s="221"/>
      <c r="C854" s="241" t="s">
        <v>6305</v>
      </c>
      <c r="D854" s="241" t="s">
        <v>25495</v>
      </c>
      <c r="E854" s="244" t="s">
        <v>3826</v>
      </c>
      <c r="F854" s="241" t="s">
        <v>6305</v>
      </c>
      <c r="G854" s="241" t="s">
        <v>6619</v>
      </c>
      <c r="H854" s="241" t="s">
        <v>144</v>
      </c>
      <c r="I854" s="241" t="s">
        <v>3047</v>
      </c>
      <c r="J854" s="241"/>
      <c r="K854" s="244">
        <v>2542</v>
      </c>
      <c r="L854" s="244">
        <v>169</v>
      </c>
      <c r="M854" s="244">
        <v>169</v>
      </c>
      <c r="N854" s="241" t="s">
        <v>176</v>
      </c>
      <c r="O854" s="241" t="s">
        <v>9738</v>
      </c>
      <c r="P854" s="244">
        <v>2350</v>
      </c>
      <c r="Q854" s="244">
        <v>4</v>
      </c>
      <c r="R854" s="244"/>
      <c r="S854" s="244"/>
      <c r="T854" s="241"/>
      <c r="U854" s="241"/>
      <c r="V854" s="314"/>
      <c r="W854" s="241">
        <v>2021</v>
      </c>
      <c r="X854" s="241">
        <v>51</v>
      </c>
      <c r="Y854" s="241"/>
      <c r="Z854" s="241"/>
      <c r="AA854" s="241"/>
      <c r="AB854" s="241"/>
      <c r="AC854" s="244">
        <v>256</v>
      </c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</row>
    <row r="855" spans="2:51" ht="23.45" customHeight="1">
      <c r="B855" s="221"/>
      <c r="C855" s="227" t="s">
        <v>6305</v>
      </c>
      <c r="D855" s="233" t="s">
        <v>25496</v>
      </c>
      <c r="E855" s="228" t="s">
        <v>6620</v>
      </c>
      <c r="F855" s="233" t="s">
        <v>6305</v>
      </c>
      <c r="G855" s="233"/>
      <c r="H855" s="238"/>
      <c r="I855" s="233" t="s">
        <v>3047</v>
      </c>
      <c r="J855" s="233"/>
      <c r="K855" s="228">
        <v>500</v>
      </c>
      <c r="L855" s="228"/>
      <c r="M855" s="228"/>
      <c r="N855" s="233"/>
      <c r="O855" s="227" t="s">
        <v>9738</v>
      </c>
      <c r="P855" s="228">
        <v>1200</v>
      </c>
      <c r="Q855" s="228">
        <v>2</v>
      </c>
      <c r="R855" s="228"/>
      <c r="S855" s="228"/>
      <c r="T855" s="233"/>
      <c r="U855" s="233"/>
      <c r="V855" s="314"/>
      <c r="W855" s="227">
        <v>2008</v>
      </c>
      <c r="X855" s="233"/>
      <c r="Y855" s="233"/>
      <c r="Z855" s="233"/>
      <c r="AA855" s="233"/>
      <c r="AB855" s="233"/>
      <c r="AC855" s="228">
        <v>50</v>
      </c>
      <c r="AD855" s="227"/>
      <c r="AE855" s="227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33"/>
      <c r="AW855" s="233"/>
      <c r="AX855" s="233"/>
      <c r="AY855" s="233"/>
    </row>
    <row r="856" spans="2:51" ht="23.45" customHeight="1">
      <c r="B856" s="221"/>
      <c r="C856" s="227" t="s">
        <v>6305</v>
      </c>
      <c r="D856" s="233" t="s">
        <v>25497</v>
      </c>
      <c r="E856" s="228" t="s">
        <v>6621</v>
      </c>
      <c r="F856" s="233" t="s">
        <v>6305</v>
      </c>
      <c r="G856" s="233"/>
      <c r="H856" s="238"/>
      <c r="I856" s="233" t="s">
        <v>6622</v>
      </c>
      <c r="J856" s="233"/>
      <c r="K856" s="228">
        <v>8087</v>
      </c>
      <c r="L856" s="228">
        <v>85</v>
      </c>
      <c r="M856" s="228">
        <v>81</v>
      </c>
      <c r="N856" s="233"/>
      <c r="O856" s="227" t="s">
        <v>17457</v>
      </c>
      <c r="P856" s="228">
        <v>7000</v>
      </c>
      <c r="Q856" s="228">
        <v>15</v>
      </c>
      <c r="R856" s="228">
        <v>62</v>
      </c>
      <c r="S856" s="228">
        <v>150</v>
      </c>
      <c r="T856" s="233"/>
      <c r="U856" s="233"/>
      <c r="V856" s="314"/>
      <c r="W856" s="227">
        <v>2009</v>
      </c>
      <c r="X856" s="233"/>
      <c r="Y856" s="233"/>
      <c r="Z856" s="233"/>
      <c r="AA856" s="233"/>
      <c r="AB856" s="233"/>
      <c r="AC856" s="228">
        <v>800</v>
      </c>
      <c r="AD856" s="227"/>
      <c r="AE856" s="227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33"/>
      <c r="AW856" s="233"/>
      <c r="AX856" s="233"/>
      <c r="AY856" s="233"/>
    </row>
    <row r="857" spans="2:51" ht="23.45" customHeight="1">
      <c r="B857" s="221"/>
      <c r="C857" s="227" t="s">
        <v>6305</v>
      </c>
      <c r="D857" s="233" t="s">
        <v>25498</v>
      </c>
      <c r="E857" s="228" t="s">
        <v>6623</v>
      </c>
      <c r="F857" s="233" t="s">
        <v>6305</v>
      </c>
      <c r="G857" s="233"/>
      <c r="H857" s="238"/>
      <c r="I857" s="233" t="s">
        <v>3047</v>
      </c>
      <c r="J857" s="233"/>
      <c r="K857" s="228">
        <v>2700</v>
      </c>
      <c r="L857" s="228"/>
      <c r="M857" s="228"/>
      <c r="N857" s="233"/>
      <c r="O857" s="227" t="s">
        <v>5507</v>
      </c>
      <c r="P857" s="228">
        <v>1687</v>
      </c>
      <c r="Q857" s="228">
        <v>3</v>
      </c>
      <c r="R857" s="228"/>
      <c r="S857" s="228"/>
      <c r="T857" s="233"/>
      <c r="U857" s="233"/>
      <c r="V857" s="314"/>
      <c r="W857" s="227">
        <v>2009</v>
      </c>
      <c r="X857" s="233"/>
      <c r="Y857" s="233"/>
      <c r="Z857" s="233"/>
      <c r="AA857" s="233"/>
      <c r="AB857" s="233"/>
      <c r="AC857" s="228">
        <v>120</v>
      </c>
      <c r="AD857" s="227"/>
      <c r="AE857" s="227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33"/>
      <c r="AW857" s="233"/>
      <c r="AX857" s="233"/>
      <c r="AY857" s="233"/>
    </row>
    <row r="858" spans="2:51" ht="23.45" customHeight="1">
      <c r="B858" s="221"/>
      <c r="C858" s="227" t="s">
        <v>6305</v>
      </c>
      <c r="D858" s="233" t="s">
        <v>25499</v>
      </c>
      <c r="E858" s="228" t="s">
        <v>25500</v>
      </c>
      <c r="F858" s="233" t="s">
        <v>6305</v>
      </c>
      <c r="G858" s="233"/>
      <c r="H858" s="238"/>
      <c r="I858" s="233" t="s">
        <v>3047</v>
      </c>
      <c r="J858" s="233"/>
      <c r="K858" s="228">
        <v>3261</v>
      </c>
      <c r="L858" s="228"/>
      <c r="M858" s="228"/>
      <c r="N858" s="233"/>
      <c r="O858" s="227" t="s">
        <v>5507</v>
      </c>
      <c r="P858" s="228">
        <v>5467</v>
      </c>
      <c r="Q858" s="228">
        <v>4</v>
      </c>
      <c r="R858" s="228"/>
      <c r="S858" s="228"/>
      <c r="T858" s="233"/>
      <c r="U858" s="233"/>
      <c r="V858" s="314"/>
      <c r="W858" s="227">
        <v>2009</v>
      </c>
      <c r="X858" s="233"/>
      <c r="Y858" s="233"/>
      <c r="Z858" s="233"/>
      <c r="AA858" s="233"/>
      <c r="AB858" s="233"/>
      <c r="AC858" s="228">
        <v>100</v>
      </c>
      <c r="AD858" s="227"/>
      <c r="AE858" s="227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33"/>
      <c r="AW858" s="233"/>
      <c r="AX858" s="233"/>
      <c r="AY858" s="233"/>
    </row>
    <row r="859" spans="2:51" ht="23.45" customHeight="1">
      <c r="B859" s="221"/>
      <c r="C859" s="227" t="s">
        <v>6305</v>
      </c>
      <c r="D859" s="233" t="s">
        <v>25501</v>
      </c>
      <c r="E859" s="228" t="s">
        <v>6624</v>
      </c>
      <c r="F859" s="233" t="s">
        <v>6305</v>
      </c>
      <c r="G859" s="233"/>
      <c r="H859" s="238"/>
      <c r="I859" s="233" t="s">
        <v>6622</v>
      </c>
      <c r="J859" s="233"/>
      <c r="K859" s="228"/>
      <c r="L859" s="228"/>
      <c r="M859" s="228"/>
      <c r="N859" s="233"/>
      <c r="O859" s="227" t="s">
        <v>5507</v>
      </c>
      <c r="P859" s="228">
        <v>1558</v>
      </c>
      <c r="Q859" s="228">
        <v>2</v>
      </c>
      <c r="R859" s="228"/>
      <c r="S859" s="228"/>
      <c r="T859" s="233"/>
      <c r="U859" s="233"/>
      <c r="V859" s="314"/>
      <c r="W859" s="227">
        <v>2010</v>
      </c>
      <c r="X859" s="233"/>
      <c r="Y859" s="233"/>
      <c r="Z859" s="233"/>
      <c r="AA859" s="233"/>
      <c r="AB859" s="233"/>
      <c r="AC859" s="228">
        <v>100</v>
      </c>
      <c r="AD859" s="227"/>
      <c r="AE859" s="227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33"/>
      <c r="AW859" s="233"/>
      <c r="AX859" s="233"/>
      <c r="AY859" s="233" t="s">
        <v>9915</v>
      </c>
    </row>
    <row r="860" spans="2:51" ht="23.45" customHeight="1">
      <c r="B860" s="909"/>
      <c r="C860" s="227" t="s">
        <v>6310</v>
      </c>
      <c r="D860" s="233" t="s">
        <v>25502</v>
      </c>
      <c r="E860" s="228" t="s">
        <v>6625</v>
      </c>
      <c r="F860" s="233" t="s">
        <v>6310</v>
      </c>
      <c r="G860" s="233"/>
      <c r="H860" s="238"/>
      <c r="I860" s="233" t="s">
        <v>6626</v>
      </c>
      <c r="J860" s="233">
        <v>1</v>
      </c>
      <c r="K860" s="228">
        <v>5880</v>
      </c>
      <c r="L860" s="228">
        <v>171.94</v>
      </c>
      <c r="M860" s="228">
        <v>115.18</v>
      </c>
      <c r="N860" s="233"/>
      <c r="O860" s="227" t="s">
        <v>966</v>
      </c>
      <c r="P860" s="228">
        <v>4280</v>
      </c>
      <c r="Q860" s="228">
        <v>8</v>
      </c>
      <c r="R860" s="228">
        <v>0</v>
      </c>
      <c r="S860" s="228">
        <v>200</v>
      </c>
      <c r="T860" s="233"/>
      <c r="U860" s="233" t="s">
        <v>6314</v>
      </c>
      <c r="V860" s="314"/>
      <c r="W860" s="227">
        <v>2013</v>
      </c>
      <c r="X860" s="233"/>
      <c r="Y860" s="233"/>
      <c r="Z860" s="233"/>
      <c r="AA860" s="233" t="s">
        <v>6627</v>
      </c>
      <c r="AB860" s="233"/>
      <c r="AC860" s="228">
        <v>670</v>
      </c>
      <c r="AD860" s="227"/>
      <c r="AE860" s="227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33"/>
      <c r="AW860" s="233"/>
      <c r="AX860" s="233"/>
      <c r="AY860" s="424"/>
    </row>
    <row r="861" spans="2:51" ht="23.45" customHeight="1">
      <c r="B861" s="221"/>
      <c r="C861" s="227" t="s">
        <v>6310</v>
      </c>
      <c r="D861" s="233" t="s">
        <v>25503</v>
      </c>
      <c r="E861" s="228" t="s">
        <v>6628</v>
      </c>
      <c r="F861" s="233" t="s">
        <v>6310</v>
      </c>
      <c r="G861" s="233"/>
      <c r="H861" s="238"/>
      <c r="I861" s="233" t="s">
        <v>6626</v>
      </c>
      <c r="J861" s="233">
        <v>1</v>
      </c>
      <c r="K861" s="228">
        <v>55339</v>
      </c>
      <c r="L861" s="228">
        <v>90</v>
      </c>
      <c r="M861" s="228">
        <v>90</v>
      </c>
      <c r="N861" s="233"/>
      <c r="O861" s="227" t="s">
        <v>5507</v>
      </c>
      <c r="P861" s="228">
        <v>5000</v>
      </c>
      <c r="Q861" s="228">
        <v>7</v>
      </c>
      <c r="R861" s="228"/>
      <c r="S861" s="228">
        <v>100</v>
      </c>
      <c r="T861" s="233"/>
      <c r="U861" s="233" t="s">
        <v>6314</v>
      </c>
      <c r="V861" s="314"/>
      <c r="W861" s="227">
        <v>2003</v>
      </c>
      <c r="X861" s="233" t="s">
        <v>6629</v>
      </c>
      <c r="Y861" s="233"/>
      <c r="Z861" s="233"/>
      <c r="AA861" s="233"/>
      <c r="AB861" s="233"/>
      <c r="AC861" s="228">
        <v>200</v>
      </c>
      <c r="AD861" s="227"/>
      <c r="AE861" s="227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3"/>
      <c r="AW861" s="233"/>
      <c r="AX861" s="233"/>
      <c r="AY861" s="424" t="s">
        <v>6630</v>
      </c>
    </row>
    <row r="862" spans="2:51" ht="23.45" customHeight="1">
      <c r="B862" s="221"/>
      <c r="C862" s="227" t="s">
        <v>6310</v>
      </c>
      <c r="D862" s="233" t="s">
        <v>25504</v>
      </c>
      <c r="E862" s="228" t="s">
        <v>1910</v>
      </c>
      <c r="F862" s="233" t="s">
        <v>6310</v>
      </c>
      <c r="G862" s="233"/>
      <c r="H862" s="238"/>
      <c r="I862" s="233" t="s">
        <v>6310</v>
      </c>
      <c r="J862" s="233"/>
      <c r="K862" s="228">
        <v>952</v>
      </c>
      <c r="L862" s="228"/>
      <c r="M862" s="228"/>
      <c r="N862" s="233"/>
      <c r="O862" s="227" t="s">
        <v>5507</v>
      </c>
      <c r="P862" s="228">
        <v>660</v>
      </c>
      <c r="Q862" s="228">
        <v>1</v>
      </c>
      <c r="R862" s="228"/>
      <c r="S862" s="228">
        <v>20</v>
      </c>
      <c r="T862" s="233"/>
      <c r="U862" s="233"/>
      <c r="V862" s="314"/>
      <c r="W862" s="227">
        <v>2015</v>
      </c>
      <c r="X862" s="233"/>
      <c r="Y862" s="233"/>
      <c r="Z862" s="233"/>
      <c r="AA862" s="233"/>
      <c r="AB862" s="233"/>
      <c r="AC862" s="228">
        <v>150</v>
      </c>
      <c r="AD862" s="227"/>
      <c r="AE862" s="227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33"/>
      <c r="AW862" s="233"/>
      <c r="AX862" s="233"/>
      <c r="AY862" s="233" t="s">
        <v>6631</v>
      </c>
    </row>
    <row r="863" spans="2:51" ht="23.45" customHeight="1">
      <c r="B863" s="221"/>
      <c r="C863" s="227" t="s">
        <v>6310</v>
      </c>
      <c r="D863" s="233" t="s">
        <v>25505</v>
      </c>
      <c r="E863" s="228" t="s">
        <v>9916</v>
      </c>
      <c r="F863" s="233" t="s">
        <v>6310</v>
      </c>
      <c r="G863" s="233"/>
      <c r="H863" s="238"/>
      <c r="I863" s="233" t="s">
        <v>6310</v>
      </c>
      <c r="J863" s="233"/>
      <c r="K863" s="228">
        <v>648</v>
      </c>
      <c r="L863" s="228"/>
      <c r="M863" s="228"/>
      <c r="N863" s="233"/>
      <c r="O863" s="227" t="s">
        <v>966</v>
      </c>
      <c r="P863" s="228">
        <v>648</v>
      </c>
      <c r="Q863" s="228">
        <v>1</v>
      </c>
      <c r="R863" s="228"/>
      <c r="S863" s="228">
        <v>20</v>
      </c>
      <c r="T863" s="233"/>
      <c r="U863" s="233"/>
      <c r="V863" s="314"/>
      <c r="W863" s="227">
        <v>2005</v>
      </c>
      <c r="X863" s="233"/>
      <c r="Y863" s="233"/>
      <c r="Z863" s="233"/>
      <c r="AA863" s="233"/>
      <c r="AB863" s="233"/>
      <c r="AC863" s="228"/>
      <c r="AD863" s="227"/>
      <c r="AE863" s="227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33"/>
      <c r="AW863" s="233"/>
      <c r="AX863" s="233"/>
      <c r="AY863" s="233"/>
    </row>
    <row r="864" spans="2:51" ht="23.45" customHeight="1">
      <c r="B864" s="221"/>
      <c r="C864" s="227" t="s">
        <v>6310</v>
      </c>
      <c r="D864" s="233" t="s">
        <v>25506</v>
      </c>
      <c r="E864" s="228" t="s">
        <v>9917</v>
      </c>
      <c r="F864" s="233" t="s">
        <v>6310</v>
      </c>
      <c r="G864" s="233"/>
      <c r="H864" s="238"/>
      <c r="I864" s="233" t="s">
        <v>6310</v>
      </c>
      <c r="J864" s="233"/>
      <c r="K864" s="228">
        <v>790</v>
      </c>
      <c r="L864" s="228"/>
      <c r="M864" s="228"/>
      <c r="N864" s="233"/>
      <c r="O864" s="227" t="s">
        <v>966</v>
      </c>
      <c r="P864" s="228">
        <v>790</v>
      </c>
      <c r="Q864" s="228">
        <v>1</v>
      </c>
      <c r="R864" s="228"/>
      <c r="S864" s="228">
        <v>100</v>
      </c>
      <c r="T864" s="233"/>
      <c r="U864" s="233"/>
      <c r="V864" s="314"/>
      <c r="W864" s="227">
        <v>2003</v>
      </c>
      <c r="X864" s="233"/>
      <c r="Y864" s="233"/>
      <c r="Z864" s="233"/>
      <c r="AA864" s="233"/>
      <c r="AB864" s="233"/>
      <c r="AC864" s="228"/>
      <c r="AD864" s="227"/>
      <c r="AE864" s="227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33"/>
      <c r="AW864" s="233"/>
      <c r="AX864" s="233"/>
      <c r="AY864" s="233"/>
    </row>
    <row r="865" spans="2:51" ht="23.45" customHeight="1">
      <c r="B865" s="221"/>
      <c r="C865" s="227" t="s">
        <v>704</v>
      </c>
      <c r="D865" s="233" t="s">
        <v>6573</v>
      </c>
      <c r="E865" s="228" t="s">
        <v>17458</v>
      </c>
      <c r="F865" s="233" t="s">
        <v>704</v>
      </c>
      <c r="G865" s="233" t="s">
        <v>6632</v>
      </c>
      <c r="H865" s="238" t="s">
        <v>6325</v>
      </c>
      <c r="I865" s="233" t="s">
        <v>6321</v>
      </c>
      <c r="J865" s="233"/>
      <c r="K865" s="228">
        <v>7667</v>
      </c>
      <c r="L865" s="228">
        <v>169</v>
      </c>
      <c r="M865" s="228">
        <v>169</v>
      </c>
      <c r="N865" s="233" t="s">
        <v>176</v>
      </c>
      <c r="O865" s="227" t="s">
        <v>14317</v>
      </c>
      <c r="P865" s="228">
        <v>7507</v>
      </c>
      <c r="Q865" s="228">
        <v>14</v>
      </c>
      <c r="R865" s="228">
        <v>100</v>
      </c>
      <c r="S865" s="228">
        <v>200</v>
      </c>
      <c r="T865" s="233" t="s">
        <v>178</v>
      </c>
      <c r="U865" s="233" t="s">
        <v>703</v>
      </c>
      <c r="V865" s="314"/>
      <c r="W865" s="227">
        <v>2002</v>
      </c>
      <c r="X865" s="233" t="s">
        <v>6634</v>
      </c>
      <c r="Y865" s="233"/>
      <c r="Z865" s="233"/>
      <c r="AA865" s="233"/>
      <c r="AB865" s="233"/>
      <c r="AC865" s="228">
        <v>3115</v>
      </c>
      <c r="AD865" s="227"/>
      <c r="AE865" s="227"/>
      <c r="AF865" s="233"/>
      <c r="AG865" s="233"/>
      <c r="AH865" s="233">
        <v>3</v>
      </c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33"/>
      <c r="AW865" s="233"/>
      <c r="AX865" s="233"/>
      <c r="AY865" s="233"/>
    </row>
    <row r="866" spans="2:51" ht="23.45" customHeight="1">
      <c r="B866" s="221"/>
      <c r="C866" s="227" t="s">
        <v>13273</v>
      </c>
      <c r="D866" s="233" t="s">
        <v>25507</v>
      </c>
      <c r="E866" s="228" t="s">
        <v>14326</v>
      </c>
      <c r="F866" s="233" t="s">
        <v>704</v>
      </c>
      <c r="G866" s="233"/>
      <c r="H866" s="238"/>
      <c r="I866" s="233" t="s">
        <v>6633</v>
      </c>
      <c r="J866" s="233"/>
      <c r="K866" s="228">
        <v>2140</v>
      </c>
      <c r="L866" s="228">
        <v>69</v>
      </c>
      <c r="M866" s="228">
        <v>2140</v>
      </c>
      <c r="N866" s="233"/>
      <c r="O866" s="227" t="s">
        <v>14327</v>
      </c>
      <c r="P866" s="228">
        <v>2140</v>
      </c>
      <c r="Q866" s="228">
        <v>4</v>
      </c>
      <c r="R866" s="228"/>
      <c r="S866" s="228"/>
      <c r="T866" s="233"/>
      <c r="U866" s="233"/>
      <c r="V866" s="314"/>
      <c r="W866" s="227">
        <v>2020</v>
      </c>
      <c r="X866" s="233"/>
      <c r="Y866" s="233"/>
      <c r="Z866" s="233"/>
      <c r="AA866" s="233"/>
      <c r="AB866" s="233"/>
      <c r="AC866" s="228">
        <v>110</v>
      </c>
      <c r="AD866" s="227"/>
      <c r="AE866" s="227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33"/>
      <c r="AW866" s="233"/>
      <c r="AX866" s="233"/>
      <c r="AY866" s="233"/>
    </row>
    <row r="867" spans="2:51" ht="23.45" customHeight="1">
      <c r="B867" s="221"/>
      <c r="C867" s="227" t="s">
        <v>704</v>
      </c>
      <c r="D867" s="233" t="s">
        <v>25508</v>
      </c>
      <c r="E867" s="228" t="s">
        <v>6635</v>
      </c>
      <c r="F867" s="233" t="s">
        <v>704</v>
      </c>
      <c r="G867" s="233"/>
      <c r="H867" s="233"/>
      <c r="I867" s="233" t="s">
        <v>6633</v>
      </c>
      <c r="J867" s="233"/>
      <c r="K867" s="228">
        <v>9899</v>
      </c>
      <c r="L867" s="228">
        <v>51</v>
      </c>
      <c r="M867" s="228">
        <v>51</v>
      </c>
      <c r="N867" s="233"/>
      <c r="O867" s="227" t="s">
        <v>11122</v>
      </c>
      <c r="P867" s="228">
        <v>9948</v>
      </c>
      <c r="Q867" s="228">
        <v>7</v>
      </c>
      <c r="R867" s="228">
        <v>100</v>
      </c>
      <c r="S867" s="228">
        <v>200</v>
      </c>
      <c r="T867" s="233"/>
      <c r="U867" s="233"/>
      <c r="V867" s="314"/>
      <c r="W867" s="227">
        <v>2005</v>
      </c>
      <c r="X867" s="233"/>
      <c r="Y867" s="233"/>
      <c r="Z867" s="233"/>
      <c r="AA867" s="233"/>
      <c r="AB867" s="233"/>
      <c r="AC867" s="228">
        <v>1320</v>
      </c>
      <c r="AD867" s="227"/>
      <c r="AE867" s="227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33"/>
      <c r="AW867" s="233"/>
      <c r="AX867" s="233"/>
      <c r="AY867" s="233"/>
    </row>
    <row r="868" spans="2:51" ht="23.45" customHeight="1">
      <c r="B868" s="221"/>
      <c r="C868" s="227" t="s">
        <v>6574</v>
      </c>
      <c r="D868" s="233" t="s">
        <v>25509</v>
      </c>
      <c r="E868" s="228" t="s">
        <v>6636</v>
      </c>
      <c r="F868" s="233" t="s">
        <v>704</v>
      </c>
      <c r="G868" s="233"/>
      <c r="H868" s="238"/>
      <c r="I868" s="233" t="s">
        <v>6633</v>
      </c>
      <c r="J868" s="233"/>
      <c r="K868" s="228">
        <v>12280</v>
      </c>
      <c r="L868" s="228">
        <v>71</v>
      </c>
      <c r="M868" s="228">
        <v>71</v>
      </c>
      <c r="N868" s="233"/>
      <c r="O868" s="227" t="s">
        <v>6006</v>
      </c>
      <c r="P868" s="228">
        <v>5280</v>
      </c>
      <c r="Q868" s="228">
        <v>8</v>
      </c>
      <c r="R868" s="228"/>
      <c r="S868" s="228">
        <v>400</v>
      </c>
      <c r="T868" s="233"/>
      <c r="U868" s="233"/>
      <c r="V868" s="314"/>
      <c r="W868" s="227">
        <v>2005</v>
      </c>
      <c r="X868" s="233"/>
      <c r="Y868" s="233"/>
      <c r="Z868" s="233"/>
      <c r="AA868" s="233"/>
      <c r="AB868" s="233"/>
      <c r="AC868" s="228">
        <v>3140</v>
      </c>
      <c r="AD868" s="227"/>
      <c r="AE868" s="227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33"/>
      <c r="AW868" s="233"/>
      <c r="AX868" s="233"/>
      <c r="AY868" s="233"/>
    </row>
    <row r="869" spans="2:51" ht="23.45" customHeight="1">
      <c r="B869" s="221"/>
      <c r="C869" s="233" t="s">
        <v>704</v>
      </c>
      <c r="D869" s="233" t="s">
        <v>25510</v>
      </c>
      <c r="E869" s="228" t="s">
        <v>11123</v>
      </c>
      <c r="F869" s="233" t="s">
        <v>704</v>
      </c>
      <c r="G869" s="233"/>
      <c r="H869" s="238"/>
      <c r="I869" s="233" t="s">
        <v>6633</v>
      </c>
      <c r="J869" s="233"/>
      <c r="K869" s="228">
        <v>12280</v>
      </c>
      <c r="L869" s="228">
        <v>71</v>
      </c>
      <c r="M869" s="228">
        <v>71</v>
      </c>
      <c r="N869" s="233"/>
      <c r="O869" s="227" t="s">
        <v>11124</v>
      </c>
      <c r="P869" s="228">
        <v>6100</v>
      </c>
      <c r="Q869" s="228">
        <v>8</v>
      </c>
      <c r="R869" s="228">
        <v>554</v>
      </c>
      <c r="S869" s="228"/>
      <c r="T869" s="233"/>
      <c r="U869" s="233"/>
      <c r="V869" s="314"/>
      <c r="W869" s="227">
        <v>2009</v>
      </c>
      <c r="X869" s="233"/>
      <c r="Y869" s="233"/>
      <c r="Z869" s="233"/>
      <c r="AA869" s="233"/>
      <c r="AB869" s="233"/>
      <c r="AC869" s="228">
        <v>3140</v>
      </c>
      <c r="AD869" s="227"/>
      <c r="AE869" s="227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33"/>
      <c r="AW869" s="233"/>
      <c r="AX869" s="233"/>
      <c r="AY869" s="233"/>
    </row>
    <row r="870" spans="2:51" ht="23.45" customHeight="1">
      <c r="B870" s="221"/>
      <c r="C870" s="241" t="s">
        <v>704</v>
      </c>
      <c r="D870" s="241" t="s">
        <v>25511</v>
      </c>
      <c r="E870" s="244" t="s">
        <v>11125</v>
      </c>
      <c r="F870" s="241" t="s">
        <v>704</v>
      </c>
      <c r="G870" s="241"/>
      <c r="H870" s="241"/>
      <c r="I870" s="241" t="s">
        <v>6633</v>
      </c>
      <c r="J870" s="241"/>
      <c r="K870" s="244">
        <v>1520</v>
      </c>
      <c r="L870" s="244"/>
      <c r="M870" s="244"/>
      <c r="N870" s="241"/>
      <c r="O870" s="241" t="s">
        <v>310</v>
      </c>
      <c r="P870" s="244">
        <v>1520</v>
      </c>
      <c r="Q870" s="244">
        <v>2</v>
      </c>
      <c r="R870" s="244"/>
      <c r="S870" s="244"/>
      <c r="T870" s="241"/>
      <c r="U870" s="241"/>
      <c r="V870" s="314"/>
      <c r="W870" s="241">
        <v>1995</v>
      </c>
      <c r="X870" s="241"/>
      <c r="Y870" s="241"/>
      <c r="Z870" s="241"/>
      <c r="AA870" s="241"/>
      <c r="AB870" s="241"/>
      <c r="AC870" s="244">
        <v>300</v>
      </c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368"/>
    </row>
    <row r="871" spans="2:51" ht="23.45" customHeight="1">
      <c r="B871" s="221"/>
      <c r="C871" s="233" t="s">
        <v>704</v>
      </c>
      <c r="D871" s="233" t="s">
        <v>25512</v>
      </c>
      <c r="E871" s="228" t="s">
        <v>6637</v>
      </c>
      <c r="F871" s="241" t="s">
        <v>704</v>
      </c>
      <c r="G871" s="233"/>
      <c r="H871" s="238"/>
      <c r="I871" s="241" t="s">
        <v>6633</v>
      </c>
      <c r="J871" s="233"/>
      <c r="K871" s="228">
        <v>2508</v>
      </c>
      <c r="L871" s="228"/>
      <c r="M871" s="228"/>
      <c r="N871" s="233"/>
      <c r="O871" s="227" t="s">
        <v>310</v>
      </c>
      <c r="P871" s="228">
        <v>2508</v>
      </c>
      <c r="Q871" s="228">
        <v>4</v>
      </c>
      <c r="R871" s="228"/>
      <c r="S871" s="228"/>
      <c r="T871" s="233"/>
      <c r="U871" s="233"/>
      <c r="V871" s="314"/>
      <c r="W871" s="227">
        <v>2003</v>
      </c>
      <c r="X871" s="233"/>
      <c r="Y871" s="233"/>
      <c r="Z871" s="233"/>
      <c r="AA871" s="233"/>
      <c r="AB871" s="233"/>
      <c r="AC871" s="228">
        <v>1750</v>
      </c>
      <c r="AD871" s="227"/>
      <c r="AE871" s="227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33"/>
      <c r="AW871" s="233"/>
      <c r="AX871" s="233"/>
      <c r="AY871" s="233"/>
    </row>
    <row r="872" spans="2:51" ht="23.45" customHeight="1">
      <c r="B872" s="221"/>
      <c r="C872" s="233" t="s">
        <v>704</v>
      </c>
      <c r="D872" s="233" t="s">
        <v>25513</v>
      </c>
      <c r="E872" s="228" t="s">
        <v>6638</v>
      </c>
      <c r="F872" s="241" t="s">
        <v>704</v>
      </c>
      <c r="G872" s="233"/>
      <c r="H872" s="238"/>
      <c r="I872" s="241" t="s">
        <v>9918</v>
      </c>
      <c r="J872" s="233"/>
      <c r="K872" s="228">
        <v>1520</v>
      </c>
      <c r="L872" s="228"/>
      <c r="M872" s="228"/>
      <c r="N872" s="233"/>
      <c r="O872" s="227" t="s">
        <v>310</v>
      </c>
      <c r="P872" s="228">
        <v>1520</v>
      </c>
      <c r="Q872" s="228">
        <v>2</v>
      </c>
      <c r="R872" s="228"/>
      <c r="S872" s="228"/>
      <c r="T872" s="233"/>
      <c r="U872" s="233"/>
      <c r="V872" s="314"/>
      <c r="W872" s="227">
        <v>2016</v>
      </c>
      <c r="X872" s="233"/>
      <c r="Y872" s="233"/>
      <c r="Z872" s="233"/>
      <c r="AA872" s="233"/>
      <c r="AB872" s="233"/>
      <c r="AC872" s="228">
        <v>200</v>
      </c>
      <c r="AD872" s="227"/>
      <c r="AE872" s="227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33"/>
      <c r="AW872" s="233"/>
      <c r="AX872" s="233"/>
      <c r="AY872" s="233"/>
    </row>
    <row r="873" spans="2:51" ht="23.45" customHeight="1">
      <c r="B873" s="221"/>
      <c r="C873" s="233" t="s">
        <v>13273</v>
      </c>
      <c r="D873" s="233" t="s">
        <v>25364</v>
      </c>
      <c r="E873" s="228" t="s">
        <v>17459</v>
      </c>
      <c r="F873" s="233" t="s">
        <v>13273</v>
      </c>
      <c r="G873" s="233"/>
      <c r="H873" s="238"/>
      <c r="I873" s="233" t="s">
        <v>13276</v>
      </c>
      <c r="J873" s="233"/>
      <c r="K873" s="228"/>
      <c r="L873" s="228">
        <v>136</v>
      </c>
      <c r="M873" s="228">
        <v>136</v>
      </c>
      <c r="N873" s="233"/>
      <c r="O873" s="227" t="s">
        <v>17460</v>
      </c>
      <c r="P873" s="228"/>
      <c r="Q873" s="228"/>
      <c r="R873" s="228"/>
      <c r="S873" s="228"/>
      <c r="T873" s="233"/>
      <c r="U873" s="233"/>
      <c r="V873" s="314"/>
      <c r="W873" s="227"/>
      <c r="X873" s="233"/>
      <c r="Y873" s="233"/>
      <c r="Z873" s="233"/>
      <c r="AA873" s="233"/>
      <c r="AB873" s="233"/>
      <c r="AC873" s="228"/>
      <c r="AD873" s="227"/>
      <c r="AE873" s="227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33"/>
      <c r="AW873" s="233"/>
      <c r="AX873" s="233"/>
      <c r="AY873" s="233"/>
    </row>
    <row r="874" spans="2:51" ht="23.45" customHeight="1">
      <c r="B874" s="221"/>
      <c r="C874" s="233" t="s">
        <v>6327</v>
      </c>
      <c r="D874" s="233" t="s">
        <v>25514</v>
      </c>
      <c r="E874" s="228" t="s">
        <v>9919</v>
      </c>
      <c r="F874" s="241" t="s">
        <v>6327</v>
      </c>
      <c r="G874" s="233"/>
      <c r="H874" s="238"/>
      <c r="I874" s="241" t="s">
        <v>9904</v>
      </c>
      <c r="J874" s="233"/>
      <c r="K874" s="228">
        <v>4032</v>
      </c>
      <c r="L874" s="228">
        <v>90</v>
      </c>
      <c r="M874" s="228">
        <v>80</v>
      </c>
      <c r="N874" s="233"/>
      <c r="O874" s="227" t="s">
        <v>6639</v>
      </c>
      <c r="P874" s="228">
        <v>4032</v>
      </c>
      <c r="Q874" s="228">
        <v>6</v>
      </c>
      <c r="R874" s="228">
        <v>200</v>
      </c>
      <c r="S874" s="228">
        <v>300</v>
      </c>
      <c r="T874" s="233"/>
      <c r="U874" s="233"/>
      <c r="V874" s="314"/>
      <c r="W874" s="227">
        <v>2003</v>
      </c>
      <c r="X874" s="233"/>
      <c r="Y874" s="233"/>
      <c r="Z874" s="233"/>
      <c r="AA874" s="233"/>
      <c r="AB874" s="233"/>
      <c r="AC874" s="228">
        <v>50</v>
      </c>
      <c r="AD874" s="227"/>
      <c r="AE874" s="227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33"/>
      <c r="AW874" s="233"/>
      <c r="AX874" s="233"/>
      <c r="AY874" s="233"/>
    </row>
    <row r="875" spans="2:51" ht="23.45" customHeight="1">
      <c r="B875" s="221"/>
      <c r="C875" s="233" t="s">
        <v>6327</v>
      </c>
      <c r="D875" s="233" t="s">
        <v>25515</v>
      </c>
      <c r="E875" s="228" t="s">
        <v>9920</v>
      </c>
      <c r="F875" s="241" t="s">
        <v>6327</v>
      </c>
      <c r="G875" s="233"/>
      <c r="H875" s="238"/>
      <c r="I875" s="241" t="s">
        <v>9904</v>
      </c>
      <c r="J875" s="233"/>
      <c r="K875" s="228">
        <v>64318</v>
      </c>
      <c r="L875" s="228">
        <v>84</v>
      </c>
      <c r="M875" s="228">
        <v>78</v>
      </c>
      <c r="N875" s="233"/>
      <c r="O875" s="227" t="s">
        <v>1957</v>
      </c>
      <c r="P875" s="228">
        <v>4680</v>
      </c>
      <c r="Q875" s="228">
        <v>6</v>
      </c>
      <c r="R875" s="228">
        <v>200</v>
      </c>
      <c r="S875" s="228">
        <v>300</v>
      </c>
      <c r="T875" s="233"/>
      <c r="U875" s="233"/>
      <c r="V875" s="314"/>
      <c r="W875" s="227">
        <v>2007</v>
      </c>
      <c r="X875" s="233"/>
      <c r="Y875" s="233"/>
      <c r="Z875" s="233"/>
      <c r="AA875" s="233"/>
      <c r="AB875" s="233"/>
      <c r="AC875" s="228">
        <v>277</v>
      </c>
      <c r="AD875" s="227"/>
      <c r="AE875" s="227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33"/>
      <c r="AW875" s="233"/>
      <c r="AX875" s="233"/>
      <c r="AY875" s="233" t="s">
        <v>3023</v>
      </c>
    </row>
    <row r="876" spans="2:51" ht="23.45" customHeight="1">
      <c r="B876" s="221"/>
      <c r="C876" s="227" t="s">
        <v>6336</v>
      </c>
      <c r="D876" s="233" t="s">
        <v>12235</v>
      </c>
      <c r="E876" s="228" t="s">
        <v>6640</v>
      </c>
      <c r="F876" s="233" t="s">
        <v>6336</v>
      </c>
      <c r="G876" s="233"/>
      <c r="H876" s="238"/>
      <c r="I876" s="233" t="s">
        <v>6338</v>
      </c>
      <c r="J876" s="233">
        <v>1</v>
      </c>
      <c r="K876" s="228">
        <v>7608</v>
      </c>
      <c r="L876" s="228">
        <v>61</v>
      </c>
      <c r="M876" s="228">
        <v>61</v>
      </c>
      <c r="N876" s="233"/>
      <c r="O876" s="227" t="s">
        <v>469</v>
      </c>
      <c r="P876" s="228">
        <v>2775</v>
      </c>
      <c r="Q876" s="228">
        <v>6</v>
      </c>
      <c r="R876" s="228"/>
      <c r="S876" s="228">
        <v>400</v>
      </c>
      <c r="T876" s="233"/>
      <c r="U876" s="233"/>
      <c r="V876" s="314"/>
      <c r="W876" s="227">
        <v>1993</v>
      </c>
      <c r="X876" s="233">
        <v>47</v>
      </c>
      <c r="Y876" s="233"/>
      <c r="Z876" s="233"/>
      <c r="AA876" s="233"/>
      <c r="AB876" s="233"/>
      <c r="AC876" s="228">
        <v>47</v>
      </c>
      <c r="AD876" s="227"/>
      <c r="AE876" s="227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33"/>
      <c r="AW876" s="233"/>
      <c r="AX876" s="233"/>
      <c r="AY876" s="233"/>
    </row>
    <row r="877" spans="2:51" ht="23.45" customHeight="1">
      <c r="B877" s="221"/>
      <c r="C877" s="227" t="s">
        <v>6336</v>
      </c>
      <c r="D877" s="233" t="s">
        <v>12236</v>
      </c>
      <c r="E877" s="228" t="s">
        <v>6641</v>
      </c>
      <c r="F877" s="233" t="s">
        <v>6336</v>
      </c>
      <c r="G877" s="233"/>
      <c r="H877" s="238"/>
      <c r="I877" s="233" t="s">
        <v>6338</v>
      </c>
      <c r="J877" s="233">
        <v>1</v>
      </c>
      <c r="K877" s="228">
        <v>2782</v>
      </c>
      <c r="L877" s="228">
        <v>30</v>
      </c>
      <c r="M877" s="228">
        <v>30</v>
      </c>
      <c r="N877" s="233"/>
      <c r="O877" s="227" t="s">
        <v>1871</v>
      </c>
      <c r="P877" s="228">
        <v>1460</v>
      </c>
      <c r="Q877" s="228">
        <v>4</v>
      </c>
      <c r="R877" s="228"/>
      <c r="S877" s="228">
        <v>200</v>
      </c>
      <c r="T877" s="233"/>
      <c r="U877" s="233"/>
      <c r="V877" s="314"/>
      <c r="W877" s="227">
        <v>1994</v>
      </c>
      <c r="X877" s="233">
        <v>26</v>
      </c>
      <c r="Y877" s="233"/>
      <c r="Z877" s="233"/>
      <c r="AA877" s="233"/>
      <c r="AB877" s="233"/>
      <c r="AC877" s="228">
        <v>26</v>
      </c>
      <c r="AD877" s="227"/>
      <c r="AE877" s="227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33"/>
      <c r="AW877" s="233"/>
      <c r="AX877" s="233"/>
      <c r="AY877" s="233"/>
    </row>
    <row r="878" spans="2:51" ht="23.45" customHeight="1">
      <c r="B878" s="221"/>
      <c r="C878" s="227" t="s">
        <v>6336</v>
      </c>
      <c r="D878" s="233" t="s">
        <v>12237</v>
      </c>
      <c r="E878" s="228" t="s">
        <v>6642</v>
      </c>
      <c r="F878" s="233" t="s">
        <v>6336</v>
      </c>
      <c r="G878" s="233"/>
      <c r="H878" s="238"/>
      <c r="I878" s="227" t="s">
        <v>6338</v>
      </c>
      <c r="J878" s="233"/>
      <c r="K878" s="228">
        <v>3175</v>
      </c>
      <c r="L878" s="228"/>
      <c r="M878" s="228"/>
      <c r="N878" s="233"/>
      <c r="O878" s="227" t="s">
        <v>6643</v>
      </c>
      <c r="P878" s="228">
        <v>3175</v>
      </c>
      <c r="Q878" s="228">
        <v>4</v>
      </c>
      <c r="R878" s="228"/>
      <c r="S878" s="228">
        <v>200</v>
      </c>
      <c r="T878" s="233"/>
      <c r="U878" s="233"/>
      <c r="V878" s="314"/>
      <c r="W878" s="227">
        <v>1994</v>
      </c>
      <c r="X878" s="233">
        <v>25</v>
      </c>
      <c r="Y878" s="233"/>
      <c r="Z878" s="233"/>
      <c r="AA878" s="233"/>
      <c r="AB878" s="233"/>
      <c r="AC878" s="228">
        <v>25</v>
      </c>
      <c r="AD878" s="227"/>
      <c r="AE878" s="227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33"/>
      <c r="AW878" s="233"/>
      <c r="AX878" s="233"/>
      <c r="AY878" s="233"/>
    </row>
    <row r="879" spans="2:51" ht="23.45" customHeight="1">
      <c r="B879" s="221"/>
      <c r="C879" s="227" t="s">
        <v>6336</v>
      </c>
      <c r="D879" s="233" t="s">
        <v>12238</v>
      </c>
      <c r="E879" s="228" t="s">
        <v>6644</v>
      </c>
      <c r="F879" s="233" t="s">
        <v>6336</v>
      </c>
      <c r="G879" s="233"/>
      <c r="H879" s="233"/>
      <c r="I879" s="227" t="s">
        <v>6338</v>
      </c>
      <c r="J879" s="233"/>
      <c r="K879" s="228">
        <v>1173</v>
      </c>
      <c r="L879" s="228"/>
      <c r="M879" s="228"/>
      <c r="N879" s="233"/>
      <c r="O879" s="227" t="s">
        <v>469</v>
      </c>
      <c r="P879" s="228">
        <v>1105</v>
      </c>
      <c r="Q879" s="228">
        <v>2</v>
      </c>
      <c r="R879" s="228"/>
      <c r="S879" s="228">
        <v>50</v>
      </c>
      <c r="T879" s="233"/>
      <c r="U879" s="233"/>
      <c r="V879" s="314"/>
      <c r="W879" s="227">
        <v>1998</v>
      </c>
      <c r="X879" s="233"/>
      <c r="Y879" s="233"/>
      <c r="Z879" s="233"/>
      <c r="AA879" s="233"/>
      <c r="AB879" s="233"/>
      <c r="AC879" s="228" t="s">
        <v>3049</v>
      </c>
      <c r="AD879" s="227"/>
      <c r="AE879" s="227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33"/>
      <c r="AW879" s="233"/>
      <c r="AX879" s="233"/>
      <c r="AY879" s="233"/>
    </row>
    <row r="880" spans="2:51" ht="23.45" customHeight="1">
      <c r="B880" s="221"/>
      <c r="C880" s="227" t="s">
        <v>6336</v>
      </c>
      <c r="D880" s="233" t="s">
        <v>12218</v>
      </c>
      <c r="E880" s="228" t="s">
        <v>6645</v>
      </c>
      <c r="F880" s="233" t="s">
        <v>6336</v>
      </c>
      <c r="G880" s="233"/>
      <c r="H880" s="233"/>
      <c r="I880" s="227" t="s">
        <v>6338</v>
      </c>
      <c r="J880" s="233"/>
      <c r="K880" s="228"/>
      <c r="L880" s="228"/>
      <c r="M880" s="228"/>
      <c r="N880" s="233"/>
      <c r="O880" s="227" t="s">
        <v>1871</v>
      </c>
      <c r="P880" s="228">
        <v>2430</v>
      </c>
      <c r="Q880" s="228">
        <v>4</v>
      </c>
      <c r="R880" s="228">
        <v>108</v>
      </c>
      <c r="S880" s="228">
        <v>108</v>
      </c>
      <c r="T880" s="233">
        <v>2012</v>
      </c>
      <c r="U880" s="233"/>
      <c r="V880" s="314"/>
      <c r="W880" s="227">
        <v>2012</v>
      </c>
      <c r="X880" s="233"/>
      <c r="Y880" s="233"/>
      <c r="Z880" s="233"/>
      <c r="AA880" s="233"/>
      <c r="AB880" s="233"/>
      <c r="AC880" s="228"/>
      <c r="AD880" s="227"/>
      <c r="AE880" s="227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33"/>
      <c r="AW880" s="233"/>
      <c r="AX880" s="233"/>
      <c r="AY880" s="233"/>
    </row>
    <row r="881" spans="2:51" ht="23.45" customHeight="1">
      <c r="B881" s="221"/>
      <c r="C881" s="227" t="s">
        <v>6336</v>
      </c>
      <c r="D881" s="233" t="s">
        <v>12228</v>
      </c>
      <c r="E881" s="228" t="s">
        <v>6344</v>
      </c>
      <c r="F881" s="233" t="s">
        <v>6336</v>
      </c>
      <c r="G881" s="233"/>
      <c r="H881" s="233"/>
      <c r="I881" s="227" t="s">
        <v>6338</v>
      </c>
      <c r="J881" s="233"/>
      <c r="K881" s="228">
        <v>26197</v>
      </c>
      <c r="L881" s="228">
        <v>125.44</v>
      </c>
      <c r="M881" s="228">
        <v>125.44</v>
      </c>
      <c r="N881" s="233"/>
      <c r="O881" s="227" t="s">
        <v>1871</v>
      </c>
      <c r="P881" s="228">
        <v>260</v>
      </c>
      <c r="Q881" s="228">
        <v>2</v>
      </c>
      <c r="R881" s="228"/>
      <c r="S881" s="228"/>
      <c r="T881" s="233"/>
      <c r="U881" s="233"/>
      <c r="V881" s="314"/>
      <c r="W881" s="227">
        <v>2014</v>
      </c>
      <c r="X881" s="233"/>
      <c r="Y881" s="233"/>
      <c r="Z881" s="233"/>
      <c r="AA881" s="233"/>
      <c r="AB881" s="233"/>
      <c r="AC881" s="228">
        <v>750</v>
      </c>
      <c r="AD881" s="227"/>
      <c r="AE881" s="227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33"/>
      <c r="AW881" s="233"/>
      <c r="AX881" s="233"/>
      <c r="AY881" s="233"/>
    </row>
    <row r="882" spans="2:51" ht="23.45" customHeight="1">
      <c r="B882" s="221"/>
      <c r="C882" s="227" t="s">
        <v>6336</v>
      </c>
      <c r="D882" s="233" t="s">
        <v>12239</v>
      </c>
      <c r="E882" s="228" t="s">
        <v>6646</v>
      </c>
      <c r="F882" s="233" t="s">
        <v>6336</v>
      </c>
      <c r="G882" s="233"/>
      <c r="H882" s="233"/>
      <c r="I882" s="227" t="s">
        <v>6338</v>
      </c>
      <c r="J882" s="233"/>
      <c r="K882" s="228">
        <v>2322</v>
      </c>
      <c r="L882" s="228"/>
      <c r="M882" s="228"/>
      <c r="N882" s="233"/>
      <c r="O882" s="227" t="s">
        <v>1871</v>
      </c>
      <c r="P882" s="228">
        <v>782</v>
      </c>
      <c r="Q882" s="228">
        <v>3</v>
      </c>
      <c r="R882" s="228"/>
      <c r="S882" s="228"/>
      <c r="T882" s="227"/>
      <c r="U882" s="233"/>
      <c r="V882" s="314"/>
      <c r="W882" s="227">
        <v>2013</v>
      </c>
      <c r="X882" s="233"/>
      <c r="Y882" s="233"/>
      <c r="Z882" s="233"/>
      <c r="AA882" s="233"/>
      <c r="AB882" s="233"/>
      <c r="AC882" s="228">
        <v>683</v>
      </c>
      <c r="AD882" s="227"/>
      <c r="AE882" s="227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33"/>
      <c r="AW882" s="233"/>
      <c r="AX882" s="233"/>
      <c r="AY882" s="439"/>
    </row>
    <row r="883" spans="2:51" ht="23.45" customHeight="1">
      <c r="B883" s="221"/>
      <c r="C883" s="241" t="s">
        <v>17413</v>
      </c>
      <c r="D883" s="323" t="s">
        <v>25304</v>
      </c>
      <c r="E883" s="244" t="s">
        <v>17461</v>
      </c>
      <c r="F883" s="241" t="s">
        <v>6336</v>
      </c>
      <c r="G883" s="241"/>
      <c r="H883" s="241"/>
      <c r="I883" s="227" t="s">
        <v>6338</v>
      </c>
      <c r="J883" s="241"/>
      <c r="K883" s="244">
        <v>26993</v>
      </c>
      <c r="L883" s="244"/>
      <c r="M883" s="244"/>
      <c r="N883" s="241"/>
      <c r="O883" s="241"/>
      <c r="P883" s="244">
        <v>1164</v>
      </c>
      <c r="Q883" s="244">
        <v>2</v>
      </c>
      <c r="R883" s="244"/>
      <c r="S883" s="244"/>
      <c r="T883" s="241"/>
      <c r="U883" s="241"/>
      <c r="V883" s="314"/>
      <c r="W883" s="241">
        <v>2023</v>
      </c>
      <c r="X883" s="241"/>
      <c r="Y883" s="241"/>
      <c r="Z883" s="241"/>
      <c r="AA883" s="241"/>
      <c r="AB883" s="241"/>
      <c r="AC883" s="244">
        <v>12471</v>
      </c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</row>
    <row r="884" spans="2:51" ht="23.45" customHeight="1">
      <c r="B884" s="221"/>
      <c r="C884" s="241" t="s">
        <v>706</v>
      </c>
      <c r="D884" s="241" t="s">
        <v>6346</v>
      </c>
      <c r="E884" s="244" t="s">
        <v>6647</v>
      </c>
      <c r="F884" s="241" t="s">
        <v>706</v>
      </c>
      <c r="G884" s="241" t="s">
        <v>6348</v>
      </c>
      <c r="H884" s="241"/>
      <c r="I884" s="241" t="s">
        <v>1051</v>
      </c>
      <c r="J884" s="241"/>
      <c r="K884" s="244">
        <v>2822</v>
      </c>
      <c r="L884" s="244"/>
      <c r="M884" s="244"/>
      <c r="N884" s="241" t="s">
        <v>176</v>
      </c>
      <c r="O884" s="241" t="s">
        <v>11126</v>
      </c>
      <c r="P884" s="244">
        <v>2822</v>
      </c>
      <c r="Q884" s="244">
        <v>8</v>
      </c>
      <c r="R884" s="244"/>
      <c r="S884" s="244"/>
      <c r="T884" s="241"/>
      <c r="U884" s="241"/>
      <c r="V884" s="314"/>
      <c r="W884" s="241">
        <v>2002</v>
      </c>
      <c r="X884" s="241"/>
      <c r="Y884" s="241"/>
      <c r="Z884" s="241"/>
      <c r="AA884" s="241"/>
      <c r="AB884" s="241"/>
      <c r="AC884" s="244">
        <v>1400</v>
      </c>
      <c r="AD884" s="241"/>
      <c r="AE884" s="241"/>
      <c r="AF884" s="241"/>
      <c r="AG884" s="241"/>
      <c r="AH884" s="241">
        <v>12</v>
      </c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</row>
    <row r="885" spans="2:51" ht="23.45" customHeight="1">
      <c r="B885" s="221"/>
      <c r="C885" s="227" t="s">
        <v>706</v>
      </c>
      <c r="D885" s="233" t="s">
        <v>25367</v>
      </c>
      <c r="E885" s="228" t="s">
        <v>6648</v>
      </c>
      <c r="F885" s="233" t="s">
        <v>706</v>
      </c>
      <c r="G885" s="233"/>
      <c r="H885" s="238"/>
      <c r="I885" s="241" t="s">
        <v>1051</v>
      </c>
      <c r="J885" s="233"/>
      <c r="K885" s="228">
        <v>1421</v>
      </c>
      <c r="L885" s="228"/>
      <c r="M885" s="228"/>
      <c r="N885" s="233"/>
      <c r="O885" s="227" t="s">
        <v>1871</v>
      </c>
      <c r="P885" s="228">
        <v>1421</v>
      </c>
      <c r="Q885" s="228">
        <v>2</v>
      </c>
      <c r="R885" s="228"/>
      <c r="S885" s="228"/>
      <c r="T885" s="233"/>
      <c r="U885" s="233"/>
      <c r="V885" s="314"/>
      <c r="W885" s="227">
        <v>2007</v>
      </c>
      <c r="X885" s="233"/>
      <c r="Y885" s="233"/>
      <c r="Z885" s="233"/>
      <c r="AA885" s="233"/>
      <c r="AB885" s="233"/>
      <c r="AC885" s="228">
        <v>95</v>
      </c>
      <c r="AD885" s="227"/>
      <c r="AE885" s="227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33"/>
      <c r="AW885" s="233"/>
      <c r="AX885" s="233"/>
      <c r="AY885" s="241"/>
    </row>
    <row r="886" spans="2:51" ht="23.45" customHeight="1">
      <c r="B886" s="221"/>
      <c r="C886" s="227" t="s">
        <v>706</v>
      </c>
      <c r="D886" s="233" t="s">
        <v>25516</v>
      </c>
      <c r="E886" s="228" t="s">
        <v>6649</v>
      </c>
      <c r="F886" s="233" t="s">
        <v>706</v>
      </c>
      <c r="G886" s="233"/>
      <c r="H886" s="238"/>
      <c r="I886" s="241" t="s">
        <v>1051</v>
      </c>
      <c r="J886" s="233"/>
      <c r="K886" s="228">
        <v>1800</v>
      </c>
      <c r="L886" s="228">
        <v>125.28</v>
      </c>
      <c r="M886" s="228">
        <v>125</v>
      </c>
      <c r="N886" s="233"/>
      <c r="O886" s="227" t="s">
        <v>11127</v>
      </c>
      <c r="P886" s="228">
        <v>1800</v>
      </c>
      <c r="Q886" s="228">
        <v>3</v>
      </c>
      <c r="R886" s="228"/>
      <c r="S886" s="405"/>
      <c r="T886" s="233"/>
      <c r="U886" s="233"/>
      <c r="V886" s="314"/>
      <c r="W886" s="227">
        <v>2007</v>
      </c>
      <c r="X886" s="233"/>
      <c r="Y886" s="233"/>
      <c r="Z886" s="233"/>
      <c r="AA886" s="233"/>
      <c r="AB886" s="233"/>
      <c r="AC886" s="228">
        <v>222</v>
      </c>
      <c r="AD886" s="227"/>
      <c r="AE886" s="227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33"/>
      <c r="AW886" s="233"/>
      <c r="AX886" s="233"/>
      <c r="AY886" s="233"/>
    </row>
    <row r="887" spans="2:51" ht="23.45" customHeight="1">
      <c r="B887" s="221"/>
      <c r="C887" s="241" t="s">
        <v>706</v>
      </c>
      <c r="D887" s="241" t="s">
        <v>25517</v>
      </c>
      <c r="E887" s="244" t="s">
        <v>6650</v>
      </c>
      <c r="F887" s="241" t="s">
        <v>706</v>
      </c>
      <c r="G887" s="241"/>
      <c r="H887" s="241"/>
      <c r="I887" s="241" t="s">
        <v>1051</v>
      </c>
      <c r="J887" s="241"/>
      <c r="K887" s="244">
        <v>3008</v>
      </c>
      <c r="L887" s="244">
        <v>78</v>
      </c>
      <c r="M887" s="244">
        <v>78</v>
      </c>
      <c r="N887" s="241"/>
      <c r="O887" s="241" t="s">
        <v>177</v>
      </c>
      <c r="P887" s="244">
        <v>3008</v>
      </c>
      <c r="Q887" s="244">
        <v>5</v>
      </c>
      <c r="R887" s="244"/>
      <c r="S887" s="244"/>
      <c r="T887" s="241"/>
      <c r="U887" s="241"/>
      <c r="V887" s="314"/>
      <c r="W887" s="241">
        <v>2009</v>
      </c>
      <c r="X887" s="241"/>
      <c r="Y887" s="241"/>
      <c r="Z887" s="241"/>
      <c r="AA887" s="241"/>
      <c r="AB887" s="241"/>
      <c r="AC887" s="244">
        <v>770</v>
      </c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</row>
    <row r="888" spans="2:51" ht="23.45" customHeight="1">
      <c r="B888" s="221"/>
      <c r="C888" s="241" t="s">
        <v>706</v>
      </c>
      <c r="D888" s="241" t="s">
        <v>25518</v>
      </c>
      <c r="E888" s="244" t="s">
        <v>1050</v>
      </c>
      <c r="F888" s="241" t="s">
        <v>706</v>
      </c>
      <c r="G888" s="241"/>
      <c r="H888" s="241"/>
      <c r="I888" s="241" t="s">
        <v>1051</v>
      </c>
      <c r="J888" s="241"/>
      <c r="K888" s="244">
        <v>3140</v>
      </c>
      <c r="L888" s="244"/>
      <c r="M888" s="244"/>
      <c r="N888" s="241"/>
      <c r="O888" s="241" t="s">
        <v>11128</v>
      </c>
      <c r="P888" s="244">
        <v>260</v>
      </c>
      <c r="Q888" s="244">
        <v>4</v>
      </c>
      <c r="R888" s="244">
        <v>20</v>
      </c>
      <c r="S888" s="244">
        <v>40</v>
      </c>
      <c r="T888" s="241"/>
      <c r="U888" s="241"/>
      <c r="V888" s="314"/>
      <c r="W888" s="241">
        <v>2013</v>
      </c>
      <c r="X888" s="241"/>
      <c r="Y888" s="241"/>
      <c r="Z888" s="241"/>
      <c r="AA888" s="241"/>
      <c r="AB888" s="241"/>
      <c r="AC888" s="244">
        <v>620</v>
      </c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 t="s">
        <v>1052</v>
      </c>
    </row>
    <row r="889" spans="2:51" ht="23.45" customHeight="1">
      <c r="B889" s="221"/>
      <c r="C889" s="241" t="s">
        <v>706</v>
      </c>
      <c r="D889" s="241" t="s">
        <v>25519</v>
      </c>
      <c r="E889" s="244" t="s">
        <v>9096</v>
      </c>
      <c r="F889" s="241" t="s">
        <v>706</v>
      </c>
      <c r="G889" s="241"/>
      <c r="H889" s="241"/>
      <c r="I889" s="241" t="s">
        <v>1051</v>
      </c>
      <c r="J889" s="241"/>
      <c r="K889" s="244">
        <v>8823</v>
      </c>
      <c r="L889" s="244">
        <v>64.7</v>
      </c>
      <c r="M889" s="244">
        <v>84.7</v>
      </c>
      <c r="N889" s="241"/>
      <c r="O889" s="241" t="s">
        <v>987</v>
      </c>
      <c r="P889" s="244">
        <v>260</v>
      </c>
      <c r="Q889" s="244">
        <v>3</v>
      </c>
      <c r="R889" s="244">
        <v>40</v>
      </c>
      <c r="S889" s="244">
        <v>120</v>
      </c>
      <c r="T889" s="241"/>
      <c r="U889" s="241"/>
      <c r="V889" s="314"/>
      <c r="W889" s="241">
        <v>2016</v>
      </c>
      <c r="X889" s="241"/>
      <c r="Y889" s="241"/>
      <c r="Z889" s="241"/>
      <c r="AA889" s="241"/>
      <c r="AB889" s="241"/>
      <c r="AC889" s="244">
        <v>2571</v>
      </c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</row>
    <row r="890" spans="2:51" ht="23.45" customHeight="1">
      <c r="B890" s="221"/>
      <c r="C890" s="241" t="s">
        <v>706</v>
      </c>
      <c r="D890" s="241" t="s">
        <v>25520</v>
      </c>
      <c r="E890" s="244" t="s">
        <v>9097</v>
      </c>
      <c r="F890" s="241" t="s">
        <v>706</v>
      </c>
      <c r="G890" s="241"/>
      <c r="H890" s="241"/>
      <c r="I890" s="241" t="s">
        <v>1051</v>
      </c>
      <c r="J890" s="241"/>
      <c r="K890" s="244">
        <v>1580</v>
      </c>
      <c r="L890" s="244">
        <v>47</v>
      </c>
      <c r="M890" s="244">
        <v>47</v>
      </c>
      <c r="N890" s="241"/>
      <c r="O890" s="241" t="s">
        <v>987</v>
      </c>
      <c r="P890" s="244">
        <v>260</v>
      </c>
      <c r="Q890" s="244">
        <v>1</v>
      </c>
      <c r="R890" s="244">
        <v>40</v>
      </c>
      <c r="S890" s="244">
        <v>80</v>
      </c>
      <c r="T890" s="241"/>
      <c r="U890" s="241"/>
      <c r="V890" s="314"/>
      <c r="W890" s="241">
        <v>2017</v>
      </c>
      <c r="X890" s="241"/>
      <c r="Y890" s="241"/>
      <c r="Z890" s="241"/>
      <c r="AA890" s="241"/>
      <c r="AB890" s="241"/>
      <c r="AC890" s="244">
        <v>400</v>
      </c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</row>
    <row r="891" spans="2:51" ht="23.45" customHeight="1">
      <c r="B891" s="909"/>
      <c r="C891" s="241" t="s">
        <v>706</v>
      </c>
      <c r="D891" s="241" t="s">
        <v>25469</v>
      </c>
      <c r="E891" s="244" t="s">
        <v>12240</v>
      </c>
      <c r="F891" s="241" t="s">
        <v>706</v>
      </c>
      <c r="G891" s="241"/>
      <c r="H891" s="241"/>
      <c r="I891" s="241" t="s">
        <v>706</v>
      </c>
      <c r="J891" s="241"/>
      <c r="K891" s="244">
        <v>42467</v>
      </c>
      <c r="L891" s="244"/>
      <c r="M891" s="244"/>
      <c r="N891" s="241"/>
      <c r="O891" s="241" t="s">
        <v>12241</v>
      </c>
      <c r="P891" s="244">
        <v>5456</v>
      </c>
      <c r="Q891" s="244">
        <v>8</v>
      </c>
      <c r="R891" s="244"/>
      <c r="S891" s="244"/>
      <c r="T891" s="241"/>
      <c r="U891" s="241"/>
      <c r="V891" s="314"/>
      <c r="W891" s="241">
        <v>2020</v>
      </c>
      <c r="X891" s="241"/>
      <c r="Y891" s="241"/>
      <c r="Z891" s="241"/>
      <c r="AA891" s="241"/>
      <c r="AB891" s="241"/>
      <c r="AC891" s="244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536"/>
    </row>
    <row r="892" spans="2:51" ht="23.45" customHeight="1">
      <c r="B892" s="909"/>
      <c r="C892" s="227" t="s">
        <v>706</v>
      </c>
      <c r="D892" s="233" t="s">
        <v>25521</v>
      </c>
      <c r="E892" s="228" t="s">
        <v>12219</v>
      </c>
      <c r="F892" s="233" t="s">
        <v>706</v>
      </c>
      <c r="G892" s="233"/>
      <c r="H892" s="238"/>
      <c r="I892" s="233" t="s">
        <v>706</v>
      </c>
      <c r="J892" s="233"/>
      <c r="K892" s="228">
        <v>23147</v>
      </c>
      <c r="L892" s="228"/>
      <c r="M892" s="228"/>
      <c r="N892" s="233"/>
      <c r="O892" s="227" t="s">
        <v>341</v>
      </c>
      <c r="P892" s="228">
        <v>1184</v>
      </c>
      <c r="Q892" s="228">
        <v>2</v>
      </c>
      <c r="R892" s="228"/>
      <c r="S892" s="228"/>
      <c r="T892" s="233"/>
      <c r="U892" s="233"/>
      <c r="V892" s="314"/>
      <c r="W892" s="227">
        <v>2020</v>
      </c>
      <c r="X892" s="233"/>
      <c r="Y892" s="233"/>
      <c r="Z892" s="233"/>
      <c r="AA892" s="233"/>
      <c r="AB892" s="233"/>
      <c r="AC892" s="228"/>
      <c r="AD892" s="227"/>
      <c r="AE892" s="227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33"/>
      <c r="AW892" s="233"/>
      <c r="AX892" s="233"/>
      <c r="AY892" s="233"/>
    </row>
    <row r="893" spans="2:51" ht="23.45" customHeight="1">
      <c r="B893" s="909"/>
      <c r="C893" s="227" t="s">
        <v>706</v>
      </c>
      <c r="D893" s="233" t="s">
        <v>25522</v>
      </c>
      <c r="E893" s="228" t="s">
        <v>13281</v>
      </c>
      <c r="F893" s="233" t="s">
        <v>706</v>
      </c>
      <c r="G893" s="233"/>
      <c r="H893" s="238"/>
      <c r="I893" s="233" t="s">
        <v>706</v>
      </c>
      <c r="J893" s="233"/>
      <c r="K893" s="228">
        <v>1994</v>
      </c>
      <c r="L893" s="228" t="s">
        <v>389</v>
      </c>
      <c r="M893" s="228" t="s">
        <v>389</v>
      </c>
      <c r="N893" s="233"/>
      <c r="O893" s="227" t="s">
        <v>177</v>
      </c>
      <c r="P893" s="228">
        <v>580</v>
      </c>
      <c r="Q893" s="228">
        <v>1</v>
      </c>
      <c r="R893" s="228"/>
      <c r="S893" s="228"/>
      <c r="T893" s="233"/>
      <c r="U893" s="233"/>
      <c r="V893" s="314"/>
      <c r="W893" s="227">
        <v>2005</v>
      </c>
      <c r="X893" s="233"/>
      <c r="Y893" s="233"/>
      <c r="Z893" s="233"/>
      <c r="AA893" s="233"/>
      <c r="AB893" s="233"/>
      <c r="AC893" s="228"/>
      <c r="AD893" s="227"/>
      <c r="AE893" s="227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33"/>
      <c r="AW893" s="233"/>
      <c r="AX893" s="233"/>
      <c r="AY893" s="233"/>
    </row>
    <row r="894" spans="2:51" ht="23.45" customHeight="1">
      <c r="B894" s="909"/>
      <c r="C894" s="227" t="s">
        <v>706</v>
      </c>
      <c r="D894" s="233" t="s">
        <v>25523</v>
      </c>
      <c r="E894" s="228" t="s">
        <v>13282</v>
      </c>
      <c r="F894" s="233" t="s">
        <v>706</v>
      </c>
      <c r="G894" s="233"/>
      <c r="H894" s="238"/>
      <c r="I894" s="233" t="s">
        <v>706</v>
      </c>
      <c r="J894" s="233"/>
      <c r="K894" s="228">
        <v>8739</v>
      </c>
      <c r="L894" s="228" t="s">
        <v>389</v>
      </c>
      <c r="M894" s="228" t="s">
        <v>389</v>
      </c>
      <c r="N894" s="233"/>
      <c r="O894" s="227" t="s">
        <v>177</v>
      </c>
      <c r="P894" s="228">
        <v>2975</v>
      </c>
      <c r="Q894" s="228">
        <v>5</v>
      </c>
      <c r="R894" s="228"/>
      <c r="S894" s="228"/>
      <c r="T894" s="233"/>
      <c r="U894" s="233"/>
      <c r="V894" s="314"/>
      <c r="W894" s="227">
        <v>2008</v>
      </c>
      <c r="X894" s="233"/>
      <c r="Y894" s="233"/>
      <c r="Z894" s="233"/>
      <c r="AA894" s="233"/>
      <c r="AB894" s="233"/>
      <c r="AC894" s="228"/>
      <c r="AD894" s="227"/>
      <c r="AE894" s="227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33"/>
      <c r="AW894" s="233"/>
      <c r="AX894" s="233"/>
      <c r="AY894" s="233"/>
    </row>
    <row r="895" spans="2:51" ht="23.45" customHeight="1">
      <c r="B895" s="909"/>
      <c r="C895" s="227" t="s">
        <v>707</v>
      </c>
      <c r="D895" s="561" t="s">
        <v>25524</v>
      </c>
      <c r="E895" s="228" t="s">
        <v>6651</v>
      </c>
      <c r="F895" s="233" t="s">
        <v>707</v>
      </c>
      <c r="G895" s="233" t="s">
        <v>6652</v>
      </c>
      <c r="H895" s="238"/>
      <c r="I895" s="233" t="s">
        <v>6653</v>
      </c>
      <c r="J895" s="233"/>
      <c r="K895" s="228">
        <v>1527</v>
      </c>
      <c r="L895" s="228"/>
      <c r="M895" s="228"/>
      <c r="N895" s="233"/>
      <c r="O895" s="227" t="s">
        <v>469</v>
      </c>
      <c r="P895" s="228">
        <v>1482</v>
      </c>
      <c r="Q895" s="228">
        <v>2</v>
      </c>
      <c r="R895" s="228"/>
      <c r="S895" s="228"/>
      <c r="T895" s="233"/>
      <c r="U895" s="233"/>
      <c r="V895" s="314"/>
      <c r="W895" s="227">
        <v>1992</v>
      </c>
      <c r="X895" s="233"/>
      <c r="Y895" s="233"/>
      <c r="Z895" s="233"/>
      <c r="AA895" s="233"/>
      <c r="AB895" s="233"/>
      <c r="AC895" s="228">
        <v>50</v>
      </c>
      <c r="AD895" s="227"/>
      <c r="AE895" s="227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33"/>
      <c r="AW895" s="233"/>
      <c r="AX895" s="233"/>
      <c r="AY895" s="233"/>
    </row>
    <row r="896" spans="2:51" ht="23.45" customHeight="1">
      <c r="B896" s="909"/>
      <c r="C896" s="227" t="s">
        <v>707</v>
      </c>
      <c r="D896" s="379" t="s">
        <v>25382</v>
      </c>
      <c r="E896" s="228" t="s">
        <v>6654</v>
      </c>
      <c r="F896" s="233" t="s">
        <v>707</v>
      </c>
      <c r="G896" s="233"/>
      <c r="H896" s="238"/>
      <c r="I896" s="233" t="s">
        <v>3047</v>
      </c>
      <c r="J896" s="233"/>
      <c r="K896" s="228">
        <v>4100</v>
      </c>
      <c r="L896" s="228"/>
      <c r="M896" s="228"/>
      <c r="N896" s="233"/>
      <c r="O896" s="227" t="s">
        <v>11129</v>
      </c>
      <c r="P896" s="228">
        <v>3500</v>
      </c>
      <c r="Q896" s="228">
        <v>6</v>
      </c>
      <c r="R896" s="228"/>
      <c r="S896" s="228">
        <v>150</v>
      </c>
      <c r="T896" s="227">
        <v>2007</v>
      </c>
      <c r="U896" s="228">
        <v>200</v>
      </c>
      <c r="V896" s="314"/>
      <c r="W896" s="227">
        <v>2007</v>
      </c>
      <c r="X896" s="233"/>
      <c r="Y896" s="233"/>
      <c r="Z896" s="233"/>
      <c r="AA896" s="233"/>
      <c r="AB896" s="233"/>
      <c r="AC896" s="228">
        <v>200</v>
      </c>
      <c r="AD896" s="227"/>
      <c r="AE896" s="227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33"/>
      <c r="AW896" s="233"/>
      <c r="AX896" s="233"/>
      <c r="AY896" s="233"/>
    </row>
    <row r="897" spans="2:51" ht="23.45" customHeight="1">
      <c r="B897" s="909"/>
      <c r="C897" s="227" t="s">
        <v>707</v>
      </c>
      <c r="D897" s="379" t="s">
        <v>25525</v>
      </c>
      <c r="E897" s="228" t="s">
        <v>6655</v>
      </c>
      <c r="F897" s="233" t="s">
        <v>707</v>
      </c>
      <c r="G897" s="233"/>
      <c r="H897" s="238"/>
      <c r="I897" s="233" t="s">
        <v>3047</v>
      </c>
      <c r="J897" s="233"/>
      <c r="K897" s="228">
        <v>1511</v>
      </c>
      <c r="L897" s="228"/>
      <c r="M897" s="228"/>
      <c r="N897" s="233"/>
      <c r="O897" s="227" t="s">
        <v>469</v>
      </c>
      <c r="P897" s="228">
        <v>1165</v>
      </c>
      <c r="Q897" s="228">
        <v>2</v>
      </c>
      <c r="R897" s="228"/>
      <c r="S897" s="228"/>
      <c r="T897" s="227"/>
      <c r="U897" s="228"/>
      <c r="V897" s="314"/>
      <c r="W897" s="227">
        <v>1992</v>
      </c>
      <c r="X897" s="233"/>
      <c r="Y897" s="233"/>
      <c r="Z897" s="233"/>
      <c r="AA897" s="233"/>
      <c r="AB897" s="233"/>
      <c r="AC897" s="228"/>
      <c r="AD897" s="227"/>
      <c r="AE897" s="227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33"/>
      <c r="AW897" s="233"/>
      <c r="AX897" s="233"/>
      <c r="AY897" s="233"/>
    </row>
    <row r="898" spans="2:51" ht="23.45" customHeight="1">
      <c r="B898" s="909"/>
      <c r="C898" s="227" t="s">
        <v>707</v>
      </c>
      <c r="D898" s="562" t="s">
        <v>25526</v>
      </c>
      <c r="E898" s="228" t="s">
        <v>6656</v>
      </c>
      <c r="F898" s="233" t="s">
        <v>707</v>
      </c>
      <c r="G898" s="233"/>
      <c r="H898" s="238"/>
      <c r="I898" s="233" t="s">
        <v>6657</v>
      </c>
      <c r="J898" s="233"/>
      <c r="K898" s="228">
        <v>1668</v>
      </c>
      <c r="L898" s="228"/>
      <c r="M898" s="228"/>
      <c r="N898" s="233"/>
      <c r="O898" s="227" t="s">
        <v>469</v>
      </c>
      <c r="P898" s="228">
        <v>800</v>
      </c>
      <c r="Q898" s="228">
        <v>2</v>
      </c>
      <c r="R898" s="228"/>
      <c r="S898" s="228"/>
      <c r="T898" s="233"/>
      <c r="U898" s="233"/>
      <c r="V898" s="314"/>
      <c r="W898" s="227">
        <v>2013</v>
      </c>
      <c r="X898" s="233"/>
      <c r="Y898" s="233"/>
      <c r="Z898" s="233"/>
      <c r="AA898" s="233"/>
      <c r="AB898" s="233"/>
      <c r="AC898" s="228">
        <v>15</v>
      </c>
      <c r="AD898" s="227"/>
      <c r="AE898" s="227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33"/>
      <c r="AW898" s="233"/>
      <c r="AX898" s="233"/>
      <c r="AY898" s="233"/>
    </row>
    <row r="899" spans="2:51" ht="23.45" customHeight="1">
      <c r="B899" s="909"/>
      <c r="C899" s="227" t="s">
        <v>6360</v>
      </c>
      <c r="D899" s="233" t="s">
        <v>25527</v>
      </c>
      <c r="E899" s="228" t="s">
        <v>6658</v>
      </c>
      <c r="F899" s="233" t="s">
        <v>6360</v>
      </c>
      <c r="G899" s="233" t="s">
        <v>6659</v>
      </c>
      <c r="H899" s="238" t="s">
        <v>6362</v>
      </c>
      <c r="I899" s="233" t="s">
        <v>3047</v>
      </c>
      <c r="J899" s="233">
        <v>1</v>
      </c>
      <c r="K899" s="228">
        <v>3609</v>
      </c>
      <c r="L899" s="228">
        <v>99</v>
      </c>
      <c r="M899" s="228">
        <v>99</v>
      </c>
      <c r="N899" s="233" t="s">
        <v>176</v>
      </c>
      <c r="O899" s="227" t="s">
        <v>987</v>
      </c>
      <c r="P899" s="228">
        <v>3544</v>
      </c>
      <c r="Q899" s="228">
        <v>8</v>
      </c>
      <c r="R899" s="228">
        <v>50</v>
      </c>
      <c r="S899" s="228">
        <v>500</v>
      </c>
      <c r="T899" s="233"/>
      <c r="U899" s="233"/>
      <c r="V899" s="314"/>
      <c r="W899" s="227">
        <v>2001</v>
      </c>
      <c r="X899" s="233">
        <v>250</v>
      </c>
      <c r="Y899" s="233"/>
      <c r="Z899" s="233"/>
      <c r="AA899" s="233"/>
      <c r="AB899" s="233"/>
      <c r="AC899" s="228">
        <v>130</v>
      </c>
      <c r="AD899" s="227"/>
      <c r="AE899" s="227"/>
      <c r="AF899" s="233"/>
      <c r="AG899" s="233"/>
      <c r="AH899" s="233">
        <v>4</v>
      </c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33"/>
      <c r="AW899" s="233"/>
      <c r="AX899" s="233"/>
      <c r="AY899" s="233"/>
    </row>
    <row r="900" spans="2:51" ht="23.45" customHeight="1">
      <c r="B900" s="909"/>
      <c r="C900" s="227" t="s">
        <v>6360</v>
      </c>
      <c r="D900" s="233" t="s">
        <v>25528</v>
      </c>
      <c r="E900" s="228" t="s">
        <v>6660</v>
      </c>
      <c r="F900" s="233" t="s">
        <v>6360</v>
      </c>
      <c r="G900" s="233"/>
      <c r="H900" s="238"/>
      <c r="I900" s="233" t="s">
        <v>6661</v>
      </c>
      <c r="J900" s="233"/>
      <c r="K900" s="228">
        <v>708</v>
      </c>
      <c r="L900" s="228">
        <v>45</v>
      </c>
      <c r="M900" s="228">
        <v>45</v>
      </c>
      <c r="N900" s="233"/>
      <c r="O900" s="227" t="s">
        <v>987</v>
      </c>
      <c r="P900" s="228">
        <v>528</v>
      </c>
      <c r="Q900" s="228">
        <v>2</v>
      </c>
      <c r="R900" s="228">
        <v>20</v>
      </c>
      <c r="S900" s="228">
        <v>20</v>
      </c>
      <c r="T900" s="233"/>
      <c r="U900" s="233"/>
      <c r="V900" s="314"/>
      <c r="W900" s="227">
        <v>2007</v>
      </c>
      <c r="X900" s="233"/>
      <c r="Y900" s="233"/>
      <c r="Z900" s="233"/>
      <c r="AA900" s="233"/>
      <c r="AB900" s="233"/>
      <c r="AC900" s="228">
        <v>236</v>
      </c>
      <c r="AD900" s="227"/>
      <c r="AE900" s="227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33"/>
      <c r="AW900" s="233"/>
      <c r="AX900" s="233"/>
      <c r="AY900" s="233"/>
    </row>
    <row r="901" spans="2:51" ht="24.95" customHeight="1">
      <c r="B901" s="909"/>
      <c r="C901" s="227" t="s">
        <v>6366</v>
      </c>
      <c r="D901" s="233" t="s">
        <v>6662</v>
      </c>
      <c r="E901" s="228" t="s">
        <v>6663</v>
      </c>
      <c r="F901" s="233" t="s">
        <v>6366</v>
      </c>
      <c r="G901" s="233" t="s">
        <v>6664</v>
      </c>
      <c r="H901" s="238" t="s">
        <v>6369</v>
      </c>
      <c r="I901" s="233" t="s">
        <v>11108</v>
      </c>
      <c r="J901" s="233">
        <v>2</v>
      </c>
      <c r="K901" s="228">
        <v>12652</v>
      </c>
      <c r="L901" s="228">
        <v>314.86</v>
      </c>
      <c r="M901" s="228">
        <v>314.86</v>
      </c>
      <c r="N901" s="233" t="s">
        <v>176</v>
      </c>
      <c r="O901" s="227" t="s">
        <v>6665</v>
      </c>
      <c r="P901" s="228">
        <v>7660</v>
      </c>
      <c r="Q901" s="228">
        <v>12</v>
      </c>
      <c r="R901" s="228">
        <v>425</v>
      </c>
      <c r="S901" s="228">
        <v>600</v>
      </c>
      <c r="T901" s="233"/>
      <c r="U901" s="233" t="s">
        <v>6666</v>
      </c>
      <c r="V901" s="314"/>
      <c r="W901" s="227">
        <v>2007</v>
      </c>
      <c r="X901" s="233">
        <v>5</v>
      </c>
      <c r="Y901" s="233">
        <v>1</v>
      </c>
      <c r="Z901" s="233"/>
      <c r="AA901" s="233"/>
      <c r="AB901" s="233"/>
      <c r="AC901" s="228">
        <v>10</v>
      </c>
      <c r="AD901" s="227"/>
      <c r="AE901" s="227"/>
      <c r="AF901" s="233"/>
      <c r="AG901" s="233"/>
      <c r="AH901" s="233">
        <v>6</v>
      </c>
      <c r="AI901" s="233"/>
      <c r="AJ901" s="233">
        <v>1</v>
      </c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33"/>
      <c r="AW901" s="233"/>
      <c r="AX901" s="233"/>
      <c r="AY901" s="233"/>
    </row>
    <row r="902" spans="2:51" ht="24.95" customHeight="1">
      <c r="B902" s="909"/>
      <c r="C902" s="227" t="s">
        <v>6366</v>
      </c>
      <c r="D902" s="233" t="s">
        <v>25529</v>
      </c>
      <c r="E902" s="228" t="s">
        <v>6667</v>
      </c>
      <c r="F902" s="233" t="s">
        <v>6366</v>
      </c>
      <c r="G902" s="233"/>
      <c r="H902" s="238"/>
      <c r="I902" s="233" t="s">
        <v>6366</v>
      </c>
      <c r="J902" s="233"/>
      <c r="K902" s="228">
        <v>2249.6</v>
      </c>
      <c r="L902" s="228">
        <v>0</v>
      </c>
      <c r="M902" s="228">
        <v>0</v>
      </c>
      <c r="N902" s="233"/>
      <c r="O902" s="227" t="s">
        <v>469</v>
      </c>
      <c r="P902" s="228">
        <v>1596</v>
      </c>
      <c r="Q902" s="228">
        <v>3</v>
      </c>
      <c r="R902" s="228" t="s">
        <v>389</v>
      </c>
      <c r="S902" s="228">
        <v>100</v>
      </c>
      <c r="T902" s="233"/>
      <c r="U902" s="233"/>
      <c r="V902" s="314"/>
      <c r="W902" s="227">
        <v>2008</v>
      </c>
      <c r="X902" s="233"/>
      <c r="Y902" s="233"/>
      <c r="Z902" s="233"/>
      <c r="AA902" s="233"/>
      <c r="AB902" s="233"/>
      <c r="AC902" s="228">
        <v>104</v>
      </c>
      <c r="AD902" s="227"/>
      <c r="AE902" s="227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33"/>
      <c r="AW902" s="233"/>
      <c r="AX902" s="233"/>
      <c r="AY902" s="233"/>
    </row>
    <row r="903" spans="2:51" ht="24.95" customHeight="1">
      <c r="B903" s="909"/>
      <c r="C903" s="227" t="s">
        <v>6366</v>
      </c>
      <c r="D903" s="233" t="s">
        <v>25530</v>
      </c>
      <c r="E903" s="228" t="s">
        <v>6668</v>
      </c>
      <c r="F903" s="233" t="s">
        <v>6366</v>
      </c>
      <c r="G903" s="233"/>
      <c r="H903" s="233"/>
      <c r="I903" s="233" t="s">
        <v>11108</v>
      </c>
      <c r="J903" s="233"/>
      <c r="K903" s="228"/>
      <c r="L903" s="228">
        <v>0</v>
      </c>
      <c r="M903" s="228">
        <v>0</v>
      </c>
      <c r="N903" s="233"/>
      <c r="O903" s="227" t="s">
        <v>5078</v>
      </c>
      <c r="P903" s="228">
        <v>2675</v>
      </c>
      <c r="Q903" s="228">
        <v>4</v>
      </c>
      <c r="R903" s="228" t="s">
        <v>389</v>
      </c>
      <c r="S903" s="228">
        <v>150</v>
      </c>
      <c r="T903" s="233"/>
      <c r="U903" s="233"/>
      <c r="V903" s="314"/>
      <c r="W903" s="227">
        <v>2013</v>
      </c>
      <c r="X903" s="233"/>
      <c r="Y903" s="233"/>
      <c r="Z903" s="233"/>
      <c r="AA903" s="233"/>
      <c r="AB903" s="233"/>
      <c r="AC903" s="240">
        <v>328</v>
      </c>
      <c r="AD903" s="227"/>
      <c r="AE903" s="227"/>
      <c r="AF903" s="233"/>
      <c r="AG903" s="233"/>
      <c r="AH903" s="233"/>
      <c r="AI903" s="233"/>
      <c r="AJ903" s="233"/>
      <c r="AK903" s="241"/>
      <c r="AL903" s="241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33"/>
      <c r="AW903" s="233"/>
      <c r="AX903" s="233"/>
      <c r="AY903" s="233"/>
    </row>
    <row r="904" spans="2:51" ht="24.95" customHeight="1">
      <c r="B904" s="909"/>
      <c r="C904" s="227" t="s">
        <v>687</v>
      </c>
      <c r="D904" s="233" t="s">
        <v>6669</v>
      </c>
      <c r="E904" s="228" t="s">
        <v>6670</v>
      </c>
      <c r="F904" s="233" t="s">
        <v>687</v>
      </c>
      <c r="G904" s="233" t="s">
        <v>6373</v>
      </c>
      <c r="H904" s="233" t="s">
        <v>6374</v>
      </c>
      <c r="I904" s="233" t="s">
        <v>3047</v>
      </c>
      <c r="J904" s="233">
        <v>1</v>
      </c>
      <c r="K904" s="228">
        <v>5900</v>
      </c>
      <c r="L904" s="228">
        <v>72</v>
      </c>
      <c r="M904" s="228">
        <v>72</v>
      </c>
      <c r="N904" s="233" t="s">
        <v>176</v>
      </c>
      <c r="O904" s="227" t="s">
        <v>469</v>
      </c>
      <c r="P904" s="228">
        <v>4000</v>
      </c>
      <c r="Q904" s="228">
        <v>6</v>
      </c>
      <c r="R904" s="228"/>
      <c r="S904" s="228"/>
      <c r="T904" s="233"/>
      <c r="U904" s="233"/>
      <c r="V904" s="314"/>
      <c r="W904" s="227">
        <v>1991</v>
      </c>
      <c r="X904" s="233"/>
      <c r="Y904" s="233"/>
      <c r="Z904" s="233"/>
      <c r="AA904" s="233"/>
      <c r="AB904" s="233"/>
      <c r="AC904" s="240">
        <v>60</v>
      </c>
      <c r="AD904" s="227"/>
      <c r="AE904" s="227"/>
      <c r="AF904" s="233"/>
      <c r="AG904" s="233"/>
      <c r="AH904" s="233">
        <v>1</v>
      </c>
      <c r="AI904" s="233"/>
      <c r="AJ904" s="233"/>
      <c r="AK904" s="241"/>
      <c r="AL904" s="241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33"/>
      <c r="AW904" s="233"/>
      <c r="AX904" s="233"/>
      <c r="AY904" s="233"/>
    </row>
    <row r="905" spans="2:51" ht="24.95" customHeight="1">
      <c r="B905" s="909"/>
      <c r="C905" s="227" t="s">
        <v>687</v>
      </c>
      <c r="D905" s="233" t="s">
        <v>25531</v>
      </c>
      <c r="E905" s="228" t="s">
        <v>9921</v>
      </c>
      <c r="F905" s="233" t="s">
        <v>687</v>
      </c>
      <c r="G905" s="233"/>
      <c r="H905" s="563"/>
      <c r="I905" s="233" t="s">
        <v>3047</v>
      </c>
      <c r="J905" s="233"/>
      <c r="K905" s="228">
        <v>9902</v>
      </c>
      <c r="L905" s="228">
        <v>95</v>
      </c>
      <c r="M905" s="228">
        <v>92.01</v>
      </c>
      <c r="N905" s="233"/>
      <c r="O905" s="227" t="s">
        <v>290</v>
      </c>
      <c r="P905" s="228">
        <v>4901</v>
      </c>
      <c r="Q905" s="228">
        <v>7</v>
      </c>
      <c r="R905" s="228"/>
      <c r="S905" s="228"/>
      <c r="T905" s="233"/>
      <c r="U905" s="233"/>
      <c r="V905" s="314"/>
      <c r="W905" s="227">
        <v>2018</v>
      </c>
      <c r="X905" s="233"/>
      <c r="Y905" s="233"/>
      <c r="Z905" s="233"/>
      <c r="AA905" s="233"/>
      <c r="AB905" s="233"/>
      <c r="AC905" s="228">
        <v>1920</v>
      </c>
      <c r="AD905" s="227"/>
      <c r="AE905" s="227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33"/>
      <c r="AW905" s="233"/>
      <c r="AX905" s="233"/>
      <c r="AY905" s="233"/>
    </row>
    <row r="906" spans="2:51" ht="24.95" customHeight="1">
      <c r="B906" s="909"/>
      <c r="C906" s="227" t="s">
        <v>6377</v>
      </c>
      <c r="D906" s="233" t="s">
        <v>6513</v>
      </c>
      <c r="E906" s="228" t="s">
        <v>6671</v>
      </c>
      <c r="F906" s="233" t="s">
        <v>6377</v>
      </c>
      <c r="G906" s="233" t="s">
        <v>14367</v>
      </c>
      <c r="H906" s="238" t="s">
        <v>6380</v>
      </c>
      <c r="I906" s="233" t="s">
        <v>14367</v>
      </c>
      <c r="J906" s="233">
        <v>1</v>
      </c>
      <c r="K906" s="228">
        <v>2100</v>
      </c>
      <c r="L906" s="228">
        <v>2100</v>
      </c>
      <c r="M906" s="233">
        <v>2100</v>
      </c>
      <c r="N906" s="233" t="s">
        <v>176</v>
      </c>
      <c r="O906" s="227" t="s">
        <v>6672</v>
      </c>
      <c r="P906" s="228">
        <v>2100</v>
      </c>
      <c r="Q906" s="228">
        <v>4</v>
      </c>
      <c r="R906" s="228"/>
      <c r="S906" s="228"/>
      <c r="T906" s="233"/>
      <c r="U906" s="233"/>
      <c r="V906" s="314"/>
      <c r="W906" s="227">
        <v>2002</v>
      </c>
      <c r="X906" s="233">
        <v>131</v>
      </c>
      <c r="Y906" s="233">
        <v>23</v>
      </c>
      <c r="Z906" s="233">
        <v>153</v>
      </c>
      <c r="AA906" s="233"/>
      <c r="AB906" s="233"/>
      <c r="AC906" s="228">
        <v>307</v>
      </c>
      <c r="AD906" s="227"/>
      <c r="AE906" s="227"/>
      <c r="AF906" s="233"/>
      <c r="AG906" s="233"/>
      <c r="AH906" s="233"/>
      <c r="AI906" s="233"/>
      <c r="AJ906" s="233"/>
      <c r="AK906" s="233"/>
      <c r="AL906" s="233"/>
      <c r="AM906" s="233"/>
      <c r="AN906" s="233"/>
      <c r="AO906" s="233"/>
      <c r="AP906" s="233"/>
      <c r="AQ906" s="233"/>
      <c r="AR906" s="233"/>
      <c r="AS906" s="233"/>
      <c r="AT906" s="233"/>
      <c r="AU906" s="233"/>
      <c r="AV906" s="233"/>
      <c r="AW906" s="233"/>
      <c r="AX906" s="233"/>
      <c r="AY906" s="233"/>
    </row>
    <row r="907" spans="2:51" ht="24.95" customHeight="1">
      <c r="B907" s="909"/>
      <c r="C907" s="233" t="s">
        <v>6377</v>
      </c>
      <c r="D907" s="233" t="s">
        <v>25532</v>
      </c>
      <c r="E907" s="228" t="s">
        <v>6673</v>
      </c>
      <c r="F907" s="233" t="s">
        <v>6377</v>
      </c>
      <c r="G907" s="233" t="s">
        <v>14367</v>
      </c>
      <c r="H907" s="233"/>
      <c r="I907" s="233" t="s">
        <v>14367</v>
      </c>
      <c r="J907" s="233"/>
      <c r="K907" s="228">
        <v>2025</v>
      </c>
      <c r="L907" s="228"/>
      <c r="M907" s="228"/>
      <c r="N907" s="233"/>
      <c r="O907" s="227" t="s">
        <v>469</v>
      </c>
      <c r="P907" s="228">
        <v>2025</v>
      </c>
      <c r="Q907" s="228">
        <v>4</v>
      </c>
      <c r="R907" s="228"/>
      <c r="S907" s="228"/>
      <c r="T907" s="233"/>
      <c r="U907" s="233"/>
      <c r="V907" s="314"/>
      <c r="W907" s="227">
        <v>2012</v>
      </c>
      <c r="X907" s="233"/>
      <c r="Y907" s="233"/>
      <c r="Z907" s="233"/>
      <c r="AA907" s="233"/>
      <c r="AB907" s="233"/>
      <c r="AC907" s="228">
        <v>120</v>
      </c>
      <c r="AD907" s="227"/>
      <c r="AE907" s="227"/>
      <c r="AF907" s="233"/>
      <c r="AG907" s="233"/>
      <c r="AH907" s="233"/>
      <c r="AI907" s="233"/>
      <c r="AJ907" s="233"/>
      <c r="AK907" s="233"/>
      <c r="AL907" s="233"/>
      <c r="AM907" s="233"/>
      <c r="AN907" s="233"/>
      <c r="AO907" s="233"/>
      <c r="AP907" s="233"/>
      <c r="AQ907" s="233"/>
      <c r="AR907" s="233"/>
      <c r="AS907" s="233"/>
      <c r="AT907" s="233"/>
      <c r="AU907" s="233"/>
      <c r="AV907" s="233"/>
      <c r="AW907" s="233"/>
      <c r="AX907" s="233"/>
      <c r="AY907" s="233"/>
    </row>
    <row r="908" spans="2:51" ht="24.95" customHeight="1">
      <c r="B908" s="909"/>
      <c r="C908" s="233" t="s">
        <v>6377</v>
      </c>
      <c r="D908" s="233" t="s">
        <v>25533</v>
      </c>
      <c r="E908" s="228" t="s">
        <v>6674</v>
      </c>
      <c r="F908" s="233" t="s">
        <v>6377</v>
      </c>
      <c r="G908" s="233" t="s">
        <v>25534</v>
      </c>
      <c r="H908" s="233"/>
      <c r="I908" s="233" t="s">
        <v>25535</v>
      </c>
      <c r="J908" s="233"/>
      <c r="K908" s="228">
        <v>5988</v>
      </c>
      <c r="L908" s="228">
        <v>108</v>
      </c>
      <c r="M908" s="228">
        <v>108</v>
      </c>
      <c r="N908" s="233"/>
      <c r="O908" s="227" t="s">
        <v>6672</v>
      </c>
      <c r="P908" s="228">
        <v>2809</v>
      </c>
      <c r="Q908" s="228">
        <v>5</v>
      </c>
      <c r="R908" s="228">
        <v>100</v>
      </c>
      <c r="S908" s="228">
        <v>100</v>
      </c>
      <c r="T908" s="233"/>
      <c r="U908" s="233"/>
      <c r="V908" s="314"/>
      <c r="W908" s="227">
        <v>2015</v>
      </c>
      <c r="X908" s="233"/>
      <c r="Y908" s="233"/>
      <c r="Z908" s="233"/>
      <c r="AA908" s="233"/>
      <c r="AB908" s="233"/>
      <c r="AC908" s="228">
        <v>1800</v>
      </c>
      <c r="AD908" s="227"/>
      <c r="AE908" s="227"/>
      <c r="AF908" s="233"/>
      <c r="AG908" s="233"/>
      <c r="AH908" s="233"/>
      <c r="AI908" s="233"/>
      <c r="AJ908" s="233"/>
      <c r="AK908" s="233"/>
      <c r="AL908" s="233"/>
      <c r="AM908" s="233"/>
      <c r="AN908" s="233"/>
      <c r="AO908" s="233"/>
      <c r="AP908" s="233"/>
      <c r="AQ908" s="233"/>
      <c r="AR908" s="233"/>
      <c r="AS908" s="233"/>
      <c r="AT908" s="233"/>
      <c r="AU908" s="233"/>
      <c r="AV908" s="233"/>
      <c r="AW908" s="233"/>
      <c r="AX908" s="233"/>
      <c r="AY908" s="233"/>
    </row>
    <row r="909" spans="2:51" ht="24.95" customHeight="1">
      <c r="B909" s="909"/>
      <c r="C909" s="227" t="s">
        <v>14321</v>
      </c>
      <c r="D909" s="233" t="s">
        <v>25420</v>
      </c>
      <c r="E909" s="228" t="s">
        <v>14328</v>
      </c>
      <c r="F909" s="233" t="s">
        <v>14321</v>
      </c>
      <c r="G909" s="233"/>
      <c r="H909" s="238"/>
      <c r="I909" s="233" t="s">
        <v>3047</v>
      </c>
      <c r="J909" s="233"/>
      <c r="K909" s="228">
        <v>16460</v>
      </c>
      <c r="L909" s="228">
        <v>2207</v>
      </c>
      <c r="M909" s="228">
        <v>2207</v>
      </c>
      <c r="N909" s="233"/>
      <c r="O909" s="227" t="s">
        <v>6672</v>
      </c>
      <c r="P909" s="228">
        <v>2207</v>
      </c>
      <c r="Q909" s="228">
        <v>3</v>
      </c>
      <c r="R909" s="228">
        <v>0</v>
      </c>
      <c r="S909" s="228">
        <v>0</v>
      </c>
      <c r="T909" s="233"/>
      <c r="U909" s="233"/>
      <c r="V909" s="314"/>
      <c r="W909" s="227">
        <v>2021</v>
      </c>
      <c r="X909" s="233"/>
      <c r="Y909" s="233"/>
      <c r="Z909" s="233"/>
      <c r="AA909" s="233"/>
      <c r="AB909" s="233"/>
      <c r="AC909" s="228">
        <v>2000</v>
      </c>
      <c r="AD909" s="227"/>
      <c r="AE909" s="227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33"/>
      <c r="AW909" s="233"/>
      <c r="AX909" s="233"/>
      <c r="AY909" s="233"/>
    </row>
    <row r="910" spans="2:51" ht="24.95" customHeight="1">
      <c r="B910" s="200"/>
      <c r="C910" s="241" t="s">
        <v>14321</v>
      </c>
      <c r="D910" s="241" t="s">
        <v>25536</v>
      </c>
      <c r="E910" s="244" t="s">
        <v>25537</v>
      </c>
      <c r="F910" s="241" t="s">
        <v>14321</v>
      </c>
      <c r="G910" s="241"/>
      <c r="H910" s="238"/>
      <c r="I910" s="241" t="s">
        <v>25538</v>
      </c>
      <c r="J910" s="241">
        <v>2</v>
      </c>
      <c r="K910" s="244">
        <v>97802</v>
      </c>
      <c r="L910" s="244">
        <v>2214</v>
      </c>
      <c r="M910" s="244">
        <v>2214</v>
      </c>
      <c r="N910" s="241" t="s">
        <v>22495</v>
      </c>
      <c r="O910" s="241"/>
      <c r="P910" s="244">
        <v>2214</v>
      </c>
      <c r="Q910" s="244">
        <v>3</v>
      </c>
      <c r="R910" s="244">
        <v>0</v>
      </c>
      <c r="S910" s="244">
        <v>0</v>
      </c>
      <c r="T910" s="241"/>
      <c r="U910" s="241"/>
      <c r="V910" s="241"/>
      <c r="W910" s="241">
        <v>2024</v>
      </c>
      <c r="X910" s="241">
        <v>2500</v>
      </c>
      <c r="Y910" s="241"/>
      <c r="Z910" s="241"/>
      <c r="AA910" s="241"/>
      <c r="AB910" s="241"/>
      <c r="AC910" s="244">
        <v>2500</v>
      </c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</row>
    <row r="911" spans="2:51" ht="24.95" customHeight="1">
      <c r="B911" s="909"/>
      <c r="C911" s="227" t="s">
        <v>6384</v>
      </c>
      <c r="D911" s="233" t="s">
        <v>6675</v>
      </c>
      <c r="E911" s="228" t="s">
        <v>17463</v>
      </c>
      <c r="F911" s="233" t="s">
        <v>6384</v>
      </c>
      <c r="G911" s="233" t="s">
        <v>6676</v>
      </c>
      <c r="H911" s="238"/>
      <c r="I911" s="233" t="s">
        <v>6384</v>
      </c>
      <c r="J911" s="233">
        <v>1</v>
      </c>
      <c r="K911" s="228">
        <v>72775</v>
      </c>
      <c r="L911" s="228"/>
      <c r="M911" s="228"/>
      <c r="N911" s="233"/>
      <c r="O911" s="227" t="s">
        <v>6672</v>
      </c>
      <c r="P911" s="228">
        <v>4969</v>
      </c>
      <c r="Q911" s="228">
        <v>7</v>
      </c>
      <c r="R911" s="228"/>
      <c r="S911" s="228">
        <v>50</v>
      </c>
      <c r="T911" s="233"/>
      <c r="U911" s="233"/>
      <c r="V911" s="314"/>
      <c r="W911" s="227">
        <v>1992</v>
      </c>
      <c r="X911" s="233">
        <v>25700000</v>
      </c>
      <c r="Y911" s="233"/>
      <c r="Z911" s="233"/>
      <c r="AA911" s="233"/>
      <c r="AB911" s="233"/>
      <c r="AC911" s="228">
        <v>858</v>
      </c>
      <c r="AD911" s="227"/>
      <c r="AE911" s="227"/>
      <c r="AF911" s="233"/>
      <c r="AG911" s="233"/>
      <c r="AH911" s="233">
        <v>4</v>
      </c>
      <c r="AI911" s="233">
        <v>510</v>
      </c>
      <c r="AJ911" s="233">
        <v>12192000</v>
      </c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33"/>
      <c r="AW911" s="233"/>
      <c r="AX911" s="233"/>
      <c r="AY911" s="466"/>
    </row>
    <row r="912" spans="2:51" ht="24.95" customHeight="1">
      <c r="B912" s="909"/>
      <c r="C912" s="227" t="s">
        <v>6384</v>
      </c>
      <c r="D912" s="233" t="s">
        <v>25539</v>
      </c>
      <c r="E912" s="228" t="s">
        <v>6677</v>
      </c>
      <c r="F912" s="233" t="s">
        <v>6384</v>
      </c>
      <c r="G912" s="233"/>
      <c r="H912" s="238"/>
      <c r="I912" s="233" t="s">
        <v>6384</v>
      </c>
      <c r="J912" s="233"/>
      <c r="K912" s="228">
        <v>3620</v>
      </c>
      <c r="L912" s="228">
        <v>81.48</v>
      </c>
      <c r="M912" s="228">
        <v>78.12</v>
      </c>
      <c r="N912" s="233"/>
      <c r="O912" s="227" t="s">
        <v>310</v>
      </c>
      <c r="P912" s="228">
        <v>1776</v>
      </c>
      <c r="Q912" s="228">
        <v>3</v>
      </c>
      <c r="R912" s="228"/>
      <c r="S912" s="228"/>
      <c r="T912" s="233"/>
      <c r="U912" s="233"/>
      <c r="V912" s="314"/>
      <c r="W912" s="227">
        <v>2006</v>
      </c>
      <c r="X912" s="233"/>
      <c r="Y912" s="233"/>
      <c r="Z912" s="233"/>
      <c r="AA912" s="233"/>
      <c r="AB912" s="233"/>
      <c r="AC912" s="228">
        <v>300</v>
      </c>
      <c r="AD912" s="227"/>
      <c r="AE912" s="227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33"/>
      <c r="AW912" s="233"/>
      <c r="AX912" s="233"/>
      <c r="AY912" s="233"/>
    </row>
    <row r="913" spans="1:51" ht="24.95" customHeight="1">
      <c r="B913" s="909"/>
      <c r="C913" s="227" t="s">
        <v>6384</v>
      </c>
      <c r="D913" s="233" t="s">
        <v>25540</v>
      </c>
      <c r="E913" s="228" t="s">
        <v>17462</v>
      </c>
      <c r="F913" s="233" t="s">
        <v>6384</v>
      </c>
      <c r="G913" s="233"/>
      <c r="H913" s="238"/>
      <c r="I913" s="233" t="s">
        <v>6384</v>
      </c>
      <c r="J913" s="233"/>
      <c r="K913" s="228">
        <v>32647</v>
      </c>
      <c r="L913" s="228"/>
      <c r="M913" s="228"/>
      <c r="N913" s="233"/>
      <c r="O913" s="227" t="s">
        <v>6672</v>
      </c>
      <c r="P913" s="228">
        <v>671</v>
      </c>
      <c r="Q913" s="228">
        <v>1</v>
      </c>
      <c r="R913" s="228"/>
      <c r="S913" s="228"/>
      <c r="T913" s="233"/>
      <c r="U913" s="233"/>
      <c r="V913" s="314"/>
      <c r="W913" s="227">
        <v>2009</v>
      </c>
      <c r="X913" s="233"/>
      <c r="Y913" s="233"/>
      <c r="Z913" s="233"/>
      <c r="AA913" s="233"/>
      <c r="AB913" s="233"/>
      <c r="AC913" s="228">
        <v>150</v>
      </c>
      <c r="AD913" s="227"/>
      <c r="AE913" s="227"/>
      <c r="AF913" s="233"/>
      <c r="AG913" s="233"/>
      <c r="AH913" s="233"/>
      <c r="AI913" s="233"/>
      <c r="AJ913" s="233"/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33"/>
      <c r="AW913" s="233"/>
      <c r="AX913" s="233"/>
      <c r="AY913" s="233"/>
    </row>
    <row r="914" spans="1:51" ht="50.1" customHeight="1">
      <c r="B914" s="909"/>
      <c r="C914" s="227" t="s">
        <v>6384</v>
      </c>
      <c r="D914" s="233" t="s">
        <v>25541</v>
      </c>
      <c r="E914" s="228" t="s">
        <v>6678</v>
      </c>
      <c r="F914" s="233" t="s">
        <v>6384</v>
      </c>
      <c r="G914" s="233"/>
      <c r="H914" s="238"/>
      <c r="I914" s="233" t="s">
        <v>6384</v>
      </c>
      <c r="J914" s="233"/>
      <c r="K914" s="228">
        <v>3000</v>
      </c>
      <c r="L914" s="228"/>
      <c r="M914" s="228"/>
      <c r="N914" s="233"/>
      <c r="O914" s="227" t="s">
        <v>6679</v>
      </c>
      <c r="P914" s="228">
        <v>3000</v>
      </c>
      <c r="Q914" s="228">
        <v>4</v>
      </c>
      <c r="R914" s="228"/>
      <c r="S914" s="228"/>
      <c r="T914" s="233"/>
      <c r="U914" s="233"/>
      <c r="V914" s="314"/>
      <c r="W914" s="227">
        <v>2015</v>
      </c>
      <c r="X914" s="233"/>
      <c r="Y914" s="233"/>
      <c r="Z914" s="233"/>
      <c r="AA914" s="233"/>
      <c r="AB914" s="233"/>
      <c r="AC914" s="228">
        <v>300</v>
      </c>
      <c r="AD914" s="227"/>
      <c r="AE914" s="227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33"/>
      <c r="AW914" s="233"/>
      <c r="AX914" s="233"/>
      <c r="AY914" s="233"/>
    </row>
    <row r="915" spans="1:51" ht="24.95" customHeight="1">
      <c r="B915" s="909"/>
      <c r="C915" s="227" t="s">
        <v>6384</v>
      </c>
      <c r="D915" s="233" t="s">
        <v>25542</v>
      </c>
      <c r="E915" s="228" t="s">
        <v>6680</v>
      </c>
      <c r="F915" s="233" t="s">
        <v>6384</v>
      </c>
      <c r="G915" s="233"/>
      <c r="H915" s="238"/>
      <c r="I915" s="233" t="s">
        <v>6384</v>
      </c>
      <c r="J915" s="233"/>
      <c r="K915" s="228">
        <v>28986</v>
      </c>
      <c r="L915" s="228"/>
      <c r="M915" s="228"/>
      <c r="N915" s="233"/>
      <c r="O915" s="227" t="s">
        <v>6672</v>
      </c>
      <c r="P915" s="228">
        <v>1400</v>
      </c>
      <c r="Q915" s="228">
        <v>2</v>
      </c>
      <c r="R915" s="228"/>
      <c r="S915" s="228"/>
      <c r="T915" s="233"/>
      <c r="U915" s="233"/>
      <c r="V915" s="314"/>
      <c r="W915" s="227">
        <v>2009</v>
      </c>
      <c r="X915" s="233"/>
      <c r="Y915" s="233"/>
      <c r="Z915" s="233"/>
      <c r="AA915" s="233"/>
      <c r="AB915" s="233"/>
      <c r="AC915" s="228">
        <v>300</v>
      </c>
      <c r="AD915" s="227"/>
      <c r="AE915" s="227"/>
      <c r="AF915" s="233"/>
      <c r="AG915" s="233"/>
      <c r="AH915" s="233"/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33"/>
      <c r="AW915" s="233"/>
      <c r="AX915" s="233"/>
      <c r="AY915" s="233"/>
    </row>
    <row r="916" spans="1:51" ht="24.95" customHeight="1">
      <c r="B916" s="909"/>
      <c r="C916" s="241" t="s">
        <v>6384</v>
      </c>
      <c r="D916" s="241" t="s">
        <v>25543</v>
      </c>
      <c r="E916" s="244" t="s">
        <v>6681</v>
      </c>
      <c r="F916" s="241" t="s">
        <v>6384</v>
      </c>
      <c r="G916" s="241"/>
      <c r="H916" s="241"/>
      <c r="I916" s="233" t="s">
        <v>6384</v>
      </c>
      <c r="J916" s="241"/>
      <c r="K916" s="244">
        <v>4636</v>
      </c>
      <c r="L916" s="244"/>
      <c r="M916" s="244"/>
      <c r="N916" s="241"/>
      <c r="O916" s="227" t="s">
        <v>6672</v>
      </c>
      <c r="P916" s="244">
        <v>1330</v>
      </c>
      <c r="Q916" s="244">
        <v>2</v>
      </c>
      <c r="R916" s="244"/>
      <c r="S916" s="244"/>
      <c r="T916" s="241"/>
      <c r="U916" s="241"/>
      <c r="V916" s="314"/>
      <c r="W916" s="241">
        <v>2010</v>
      </c>
      <c r="X916" s="241"/>
      <c r="Y916" s="241"/>
      <c r="Z916" s="241"/>
      <c r="AA916" s="241"/>
      <c r="AB916" s="241"/>
      <c r="AC916" s="244">
        <v>350</v>
      </c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</row>
    <row r="917" spans="1:51" s="258" customFormat="1" ht="24.95" customHeight="1">
      <c r="A917" s="257"/>
      <c r="B917" s="903"/>
      <c r="C917" s="227" t="s">
        <v>14329</v>
      </c>
      <c r="D917" s="233" t="s">
        <v>25544</v>
      </c>
      <c r="E917" s="228" t="s">
        <v>14330</v>
      </c>
      <c r="F917" s="227" t="s">
        <v>14329</v>
      </c>
      <c r="G917" s="233"/>
      <c r="H917" s="233"/>
      <c r="I917" s="233" t="s">
        <v>14329</v>
      </c>
      <c r="J917" s="233"/>
      <c r="K917" s="228">
        <v>1765</v>
      </c>
      <c r="L917" s="228">
        <v>2119</v>
      </c>
      <c r="M917" s="228">
        <v>2055</v>
      </c>
      <c r="N917" s="233"/>
      <c r="O917" s="227" t="s">
        <v>1957</v>
      </c>
      <c r="P917" s="228">
        <v>1765</v>
      </c>
      <c r="Q917" s="228">
        <v>3</v>
      </c>
      <c r="R917" s="228"/>
      <c r="S917" s="228"/>
      <c r="T917" s="233"/>
      <c r="U917" s="233"/>
      <c r="V917" s="314"/>
      <c r="W917" s="227">
        <v>2022</v>
      </c>
      <c r="X917" s="227"/>
      <c r="Y917" s="227"/>
      <c r="Z917" s="227"/>
      <c r="AA917" s="227"/>
      <c r="AB917" s="227"/>
      <c r="AC917" s="227"/>
      <c r="AD917" s="227"/>
      <c r="AE917" s="227"/>
      <c r="AF917" s="233"/>
      <c r="AG917" s="233"/>
      <c r="AH917" s="233"/>
      <c r="AI917" s="241"/>
      <c r="AJ917" s="241"/>
      <c r="AK917" s="241"/>
      <c r="AL917" s="233"/>
      <c r="AM917" s="241"/>
      <c r="AN917" s="241"/>
      <c r="AO917" s="241"/>
      <c r="AP917" s="241"/>
      <c r="AQ917" s="233"/>
      <c r="AR917" s="241"/>
      <c r="AS917" s="241"/>
      <c r="AT917" s="241"/>
      <c r="AU917" s="241"/>
      <c r="AV917" s="233"/>
      <c r="AW917" s="241"/>
      <c r="AX917" s="241"/>
      <c r="AY917" s="233"/>
    </row>
    <row r="918" spans="1:51" s="258" customFormat="1" ht="24.95" customHeight="1">
      <c r="A918" s="259"/>
      <c r="B918" s="200"/>
      <c r="C918" s="227" t="s">
        <v>708</v>
      </c>
      <c r="D918" s="233" t="s">
        <v>25545</v>
      </c>
      <c r="E918" s="228" t="s">
        <v>14331</v>
      </c>
      <c r="F918" s="233" t="s">
        <v>708</v>
      </c>
      <c r="G918" s="233"/>
      <c r="H918" s="238"/>
      <c r="I918" s="233" t="s">
        <v>708</v>
      </c>
      <c r="J918" s="233"/>
      <c r="K918" s="228">
        <v>2975</v>
      </c>
      <c r="L918" s="228"/>
      <c r="M918" s="228"/>
      <c r="N918" s="233"/>
      <c r="O918" s="227" t="s">
        <v>1957</v>
      </c>
      <c r="P918" s="228">
        <v>2975</v>
      </c>
      <c r="Q918" s="228">
        <v>2</v>
      </c>
      <c r="R918" s="228"/>
      <c r="S918" s="228">
        <v>50</v>
      </c>
      <c r="T918" s="233"/>
      <c r="U918" s="233"/>
      <c r="V918" s="314"/>
      <c r="W918" s="227">
        <v>2018</v>
      </c>
      <c r="X918" s="233"/>
      <c r="Y918" s="233"/>
      <c r="Z918" s="233"/>
      <c r="AA918" s="233"/>
      <c r="AB918" s="233"/>
      <c r="AC918" s="228"/>
      <c r="AD918" s="227"/>
      <c r="AE918" s="227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33"/>
      <c r="AW918" s="233"/>
      <c r="AX918" s="233"/>
      <c r="AY918" s="349"/>
    </row>
    <row r="919" spans="1:51" ht="24.95" customHeight="1">
      <c r="B919" s="200"/>
      <c r="C919" s="227" t="s">
        <v>708</v>
      </c>
      <c r="D919" s="233" t="s">
        <v>25546</v>
      </c>
      <c r="E919" s="228" t="s">
        <v>6682</v>
      </c>
      <c r="F919" s="233" t="s">
        <v>708</v>
      </c>
      <c r="G919" s="233"/>
      <c r="H919" s="238"/>
      <c r="I919" s="233" t="s">
        <v>708</v>
      </c>
      <c r="J919" s="233"/>
      <c r="K919" s="228">
        <v>8450</v>
      </c>
      <c r="L919" s="228">
        <v>238</v>
      </c>
      <c r="M919" s="228">
        <v>413</v>
      </c>
      <c r="N919" s="233"/>
      <c r="O919" s="227" t="s">
        <v>1957</v>
      </c>
      <c r="P919" s="228">
        <v>5450</v>
      </c>
      <c r="Q919" s="228">
        <v>11</v>
      </c>
      <c r="R919" s="228"/>
      <c r="S919" s="228">
        <v>100</v>
      </c>
      <c r="T919" s="233"/>
      <c r="U919" s="233"/>
      <c r="V919" s="314"/>
      <c r="W919" s="227">
        <v>2010</v>
      </c>
      <c r="X919" s="233"/>
      <c r="Y919" s="233"/>
      <c r="Z919" s="233"/>
      <c r="AA919" s="233"/>
      <c r="AB919" s="233"/>
      <c r="AC919" s="228">
        <v>770</v>
      </c>
      <c r="AD919" s="227"/>
      <c r="AE919" s="227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33"/>
      <c r="AW919" s="233"/>
      <c r="AX919" s="233"/>
      <c r="AY919" s="424"/>
    </row>
    <row r="920" spans="1:51" ht="24.95" customHeight="1">
      <c r="B920" s="200"/>
      <c r="C920" s="564" t="s">
        <v>1890</v>
      </c>
      <c r="D920" s="564" t="s">
        <v>25547</v>
      </c>
      <c r="E920" s="565" t="s">
        <v>6683</v>
      </c>
      <c r="F920" s="564" t="s">
        <v>1890</v>
      </c>
      <c r="G920" s="564" t="s">
        <v>25316</v>
      </c>
      <c r="H920" s="564" t="s">
        <v>3047</v>
      </c>
      <c r="I920" s="564" t="s">
        <v>3047</v>
      </c>
      <c r="J920" s="564"/>
      <c r="K920" s="565">
        <v>29099</v>
      </c>
      <c r="L920" s="565">
        <v>2471</v>
      </c>
      <c r="M920" s="565">
        <v>2150</v>
      </c>
      <c r="N920" s="564"/>
      <c r="O920" s="564" t="s">
        <v>6684</v>
      </c>
      <c r="P920" s="565">
        <v>7829</v>
      </c>
      <c r="Q920" s="565">
        <v>12</v>
      </c>
      <c r="R920" s="565">
        <v>100</v>
      </c>
      <c r="S920" s="565">
        <v>100</v>
      </c>
      <c r="T920" s="564"/>
      <c r="U920" s="564"/>
      <c r="V920" s="314" t="s">
        <v>18732</v>
      </c>
      <c r="W920" s="564" t="s">
        <v>6685</v>
      </c>
      <c r="X920" s="233">
        <v>1000</v>
      </c>
      <c r="Y920" s="233">
        <v>44000</v>
      </c>
      <c r="Z920" s="564"/>
      <c r="AA920" s="564"/>
      <c r="AB920" s="564"/>
      <c r="AC920" s="565">
        <f>SUM(X920:Y920)</f>
        <v>45000</v>
      </c>
      <c r="AD920" s="564">
        <v>2023</v>
      </c>
      <c r="AE920" s="564"/>
      <c r="AF920" s="564"/>
      <c r="AG920" s="564"/>
      <c r="AH920" s="564"/>
      <c r="AI920" s="564"/>
      <c r="AJ920" s="564"/>
      <c r="AK920" s="564"/>
      <c r="AL920" s="564"/>
      <c r="AM920" s="564"/>
      <c r="AN920" s="564"/>
      <c r="AO920" s="564"/>
      <c r="AP920" s="564"/>
      <c r="AQ920" s="564"/>
      <c r="AR920" s="564"/>
      <c r="AS920" s="564"/>
      <c r="AT920" s="564"/>
      <c r="AU920" s="564"/>
      <c r="AV920" s="564"/>
      <c r="AW920" s="564"/>
      <c r="AX920" s="564"/>
      <c r="AY920" s="564" t="s">
        <v>6686</v>
      </c>
    </row>
    <row r="921" spans="1:51" ht="24.95" customHeight="1">
      <c r="B921" s="909"/>
      <c r="C921" s="227" t="s">
        <v>6395</v>
      </c>
      <c r="D921" s="233" t="s">
        <v>25548</v>
      </c>
      <c r="E921" s="228" t="s">
        <v>6687</v>
      </c>
      <c r="F921" s="233" t="s">
        <v>6395</v>
      </c>
      <c r="G921" s="233" t="s">
        <v>6398</v>
      </c>
      <c r="H921" s="238"/>
      <c r="I921" s="564" t="s">
        <v>3047</v>
      </c>
      <c r="J921" s="233">
        <v>4</v>
      </c>
      <c r="K921" s="228">
        <v>4558</v>
      </c>
      <c r="L921" s="228"/>
      <c r="M921" s="228"/>
      <c r="N921" s="233" t="s">
        <v>176</v>
      </c>
      <c r="O921" s="227" t="s">
        <v>177</v>
      </c>
      <c r="P921" s="228">
        <v>3966</v>
      </c>
      <c r="Q921" s="228">
        <v>6</v>
      </c>
      <c r="R921" s="228"/>
      <c r="S921" s="228"/>
      <c r="T921" s="233"/>
      <c r="U921" s="233"/>
      <c r="V921" s="314"/>
      <c r="W921" s="227">
        <v>1991</v>
      </c>
      <c r="X921" s="233">
        <v>37</v>
      </c>
      <c r="Y921" s="233"/>
      <c r="Z921" s="233"/>
      <c r="AA921" s="233"/>
      <c r="AB921" s="233"/>
      <c r="AC921" s="228">
        <v>37</v>
      </c>
      <c r="AD921" s="227"/>
      <c r="AE921" s="227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33"/>
      <c r="AW921" s="233"/>
      <c r="AX921" s="233"/>
      <c r="AY921" s="233"/>
    </row>
    <row r="922" spans="1:51" ht="24.95" customHeight="1">
      <c r="B922" s="909"/>
      <c r="C922" s="564" t="s">
        <v>6395</v>
      </c>
      <c r="D922" s="564" t="s">
        <v>25549</v>
      </c>
      <c r="E922" s="564" t="s">
        <v>11130</v>
      </c>
      <c r="F922" s="564" t="s">
        <v>6395</v>
      </c>
      <c r="G922" s="564"/>
      <c r="H922" s="564"/>
      <c r="I922" s="564" t="s">
        <v>3047</v>
      </c>
      <c r="J922" s="564"/>
      <c r="K922" s="565">
        <v>45000</v>
      </c>
      <c r="L922" s="565">
        <v>123.14</v>
      </c>
      <c r="M922" s="565">
        <v>123.14</v>
      </c>
      <c r="N922" s="564"/>
      <c r="O922" s="564" t="s">
        <v>7500</v>
      </c>
      <c r="P922" s="565">
        <v>4690</v>
      </c>
      <c r="Q922" s="565">
        <v>9</v>
      </c>
      <c r="R922" s="565">
        <v>1500</v>
      </c>
      <c r="S922" s="565">
        <v>2000</v>
      </c>
      <c r="T922" s="564"/>
      <c r="U922" s="564"/>
      <c r="V922" s="314"/>
      <c r="W922" s="564">
        <v>2019</v>
      </c>
      <c r="X922" s="564"/>
      <c r="Y922" s="564"/>
      <c r="Z922" s="564"/>
      <c r="AA922" s="564"/>
      <c r="AB922" s="564"/>
      <c r="AC922" s="565">
        <v>488</v>
      </c>
      <c r="AD922" s="564"/>
      <c r="AE922" s="564"/>
      <c r="AF922" s="564"/>
      <c r="AG922" s="564"/>
      <c r="AH922" s="564"/>
      <c r="AI922" s="564"/>
      <c r="AJ922" s="564"/>
      <c r="AK922" s="564"/>
      <c r="AL922" s="564"/>
      <c r="AM922" s="564"/>
      <c r="AN922" s="564"/>
      <c r="AO922" s="564"/>
      <c r="AP922" s="564"/>
      <c r="AQ922" s="564"/>
      <c r="AR922" s="564"/>
      <c r="AS922" s="564"/>
      <c r="AT922" s="564"/>
      <c r="AU922" s="564"/>
      <c r="AV922" s="564"/>
      <c r="AW922" s="564"/>
      <c r="AX922" s="564"/>
      <c r="AY922" s="566" t="s">
        <v>17658</v>
      </c>
    </row>
    <row r="923" spans="1:51" ht="23.45" customHeight="1">
      <c r="B923" s="909"/>
      <c r="C923" s="241" t="s">
        <v>6395</v>
      </c>
      <c r="D923" s="241" t="s">
        <v>25449</v>
      </c>
      <c r="E923" s="241" t="s">
        <v>6688</v>
      </c>
      <c r="F923" s="241" t="s">
        <v>6395</v>
      </c>
      <c r="G923" s="241"/>
      <c r="H923" s="241"/>
      <c r="I923" s="241" t="s">
        <v>6566</v>
      </c>
      <c r="J923" s="241"/>
      <c r="K923" s="244">
        <v>4508</v>
      </c>
      <c r="L923" s="244"/>
      <c r="M923" s="244"/>
      <c r="N923" s="241"/>
      <c r="O923" s="241" t="s">
        <v>177</v>
      </c>
      <c r="P923" s="244">
        <v>920</v>
      </c>
      <c r="Q923" s="244">
        <v>1</v>
      </c>
      <c r="R923" s="244"/>
      <c r="S923" s="244"/>
      <c r="T923" s="241"/>
      <c r="U923" s="241"/>
      <c r="V923" s="314"/>
      <c r="W923" s="241">
        <v>2005</v>
      </c>
      <c r="X923" s="241"/>
      <c r="Y923" s="241"/>
      <c r="Z923" s="241"/>
      <c r="AA923" s="241"/>
      <c r="AB923" s="241"/>
      <c r="AC923" s="244">
        <v>23</v>
      </c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</row>
    <row r="924" spans="1:51" ht="23.45" customHeight="1">
      <c r="B924" s="909"/>
      <c r="C924" s="241" t="s">
        <v>6395</v>
      </c>
      <c r="D924" s="241" t="s">
        <v>25550</v>
      </c>
      <c r="E924" s="241" t="s">
        <v>6689</v>
      </c>
      <c r="F924" s="241" t="s">
        <v>6395</v>
      </c>
      <c r="G924" s="241"/>
      <c r="H924" s="241"/>
      <c r="I924" s="241" t="s">
        <v>6690</v>
      </c>
      <c r="J924" s="241"/>
      <c r="K924" s="244">
        <v>960</v>
      </c>
      <c r="L924" s="244"/>
      <c r="M924" s="244"/>
      <c r="N924" s="241"/>
      <c r="O924" s="241" t="s">
        <v>177</v>
      </c>
      <c r="P924" s="244">
        <v>960</v>
      </c>
      <c r="Q924" s="244">
        <v>1</v>
      </c>
      <c r="R924" s="244"/>
      <c r="S924" s="244"/>
      <c r="T924" s="241"/>
      <c r="U924" s="241"/>
      <c r="V924" s="314"/>
      <c r="W924" s="241">
        <v>2005</v>
      </c>
      <c r="X924" s="241"/>
      <c r="Y924" s="241"/>
      <c r="Z924" s="241"/>
      <c r="AA924" s="241"/>
      <c r="AB924" s="241"/>
      <c r="AC924" s="244">
        <v>20</v>
      </c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</row>
    <row r="925" spans="1:51" ht="23.45" customHeight="1">
      <c r="B925" s="909"/>
      <c r="C925" s="241" t="s">
        <v>6395</v>
      </c>
      <c r="D925" s="241" t="s">
        <v>25551</v>
      </c>
      <c r="E925" s="241" t="s">
        <v>6691</v>
      </c>
      <c r="F925" s="241" t="s">
        <v>6395</v>
      </c>
      <c r="G925" s="241"/>
      <c r="H925" s="241"/>
      <c r="I925" s="241" t="s">
        <v>6692</v>
      </c>
      <c r="J925" s="241"/>
      <c r="K925" s="244">
        <v>1000</v>
      </c>
      <c r="L925" s="244"/>
      <c r="M925" s="244"/>
      <c r="N925" s="241"/>
      <c r="O925" s="241" t="s">
        <v>177</v>
      </c>
      <c r="P925" s="244">
        <v>800</v>
      </c>
      <c r="Q925" s="244">
        <v>1</v>
      </c>
      <c r="R925" s="244"/>
      <c r="S925" s="244"/>
      <c r="T925" s="241"/>
      <c r="U925" s="241"/>
      <c r="V925" s="314"/>
      <c r="W925" s="241">
        <v>1997</v>
      </c>
      <c r="X925" s="241"/>
      <c r="Y925" s="241"/>
      <c r="Z925" s="241"/>
      <c r="AA925" s="241"/>
      <c r="AB925" s="241"/>
      <c r="AC925" s="244">
        <v>20</v>
      </c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</row>
    <row r="926" spans="1:51" ht="23.45" customHeight="1">
      <c r="B926" s="909"/>
      <c r="C926" s="241" t="s">
        <v>6395</v>
      </c>
      <c r="D926" s="241" t="s">
        <v>25552</v>
      </c>
      <c r="E926" s="241" t="s">
        <v>6693</v>
      </c>
      <c r="F926" s="241" t="s">
        <v>6395</v>
      </c>
      <c r="G926" s="241"/>
      <c r="H926" s="241"/>
      <c r="I926" s="241" t="s">
        <v>6694</v>
      </c>
      <c r="J926" s="241"/>
      <c r="K926" s="244">
        <v>1100</v>
      </c>
      <c r="L926" s="244"/>
      <c r="M926" s="244"/>
      <c r="N926" s="241"/>
      <c r="O926" s="241" t="s">
        <v>177</v>
      </c>
      <c r="P926" s="244">
        <v>850</v>
      </c>
      <c r="Q926" s="244">
        <v>1</v>
      </c>
      <c r="R926" s="244"/>
      <c r="S926" s="244"/>
      <c r="T926" s="241"/>
      <c r="U926" s="241"/>
      <c r="V926" s="314"/>
      <c r="W926" s="241">
        <v>1997</v>
      </c>
      <c r="X926" s="241"/>
      <c r="Y926" s="241"/>
      <c r="Z926" s="241"/>
      <c r="AA926" s="241"/>
      <c r="AB926" s="241"/>
      <c r="AC926" s="244">
        <v>20</v>
      </c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</row>
    <row r="927" spans="1:51" ht="23.45" customHeight="1">
      <c r="B927" s="221"/>
      <c r="C927" s="241" t="s">
        <v>6395</v>
      </c>
      <c r="D927" s="241" t="s">
        <v>25553</v>
      </c>
      <c r="E927" s="241" t="s">
        <v>6695</v>
      </c>
      <c r="F927" s="241" t="s">
        <v>6395</v>
      </c>
      <c r="G927" s="241"/>
      <c r="H927" s="241"/>
      <c r="I927" s="241" t="s">
        <v>6562</v>
      </c>
      <c r="J927" s="241"/>
      <c r="K927" s="244">
        <v>1300</v>
      </c>
      <c r="L927" s="244"/>
      <c r="M927" s="244"/>
      <c r="N927" s="241"/>
      <c r="O927" s="241" t="s">
        <v>177</v>
      </c>
      <c r="P927" s="244">
        <v>900</v>
      </c>
      <c r="Q927" s="244">
        <v>1</v>
      </c>
      <c r="R927" s="244"/>
      <c r="S927" s="244"/>
      <c r="T927" s="241"/>
      <c r="U927" s="241"/>
      <c r="V927" s="314"/>
      <c r="W927" s="241">
        <v>1998</v>
      </c>
      <c r="X927" s="241"/>
      <c r="Y927" s="241"/>
      <c r="Z927" s="241"/>
      <c r="AA927" s="241"/>
      <c r="AB927" s="241"/>
      <c r="AC927" s="244">
        <v>20</v>
      </c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</row>
    <row r="928" spans="1:51" s="1433" customFormat="1" ht="23.45" customHeight="1">
      <c r="A928" s="1418"/>
      <c r="B928" s="906" t="s">
        <v>80</v>
      </c>
      <c r="C928" s="314" t="s">
        <v>55</v>
      </c>
      <c r="D928" s="349"/>
      <c r="E928" s="315">
        <f>COUNTA(E929:E936)</f>
        <v>8</v>
      </c>
      <c r="F928" s="314"/>
      <c r="G928" s="349"/>
      <c r="H928" s="351"/>
      <c r="I928" s="349"/>
      <c r="J928" s="349"/>
      <c r="K928" s="318">
        <f>SUM(K929:K936)</f>
        <v>53999</v>
      </c>
      <c r="L928" s="318">
        <f t="shared" ref="L928:Q928" si="3">SUM(L929:L936)</f>
        <v>5195</v>
      </c>
      <c r="M928" s="318">
        <f t="shared" si="3"/>
        <v>5565</v>
      </c>
      <c r="N928" s="318">
        <f t="shared" si="3"/>
        <v>0</v>
      </c>
      <c r="O928" s="318"/>
      <c r="P928" s="318">
        <f t="shared" si="3"/>
        <v>35177</v>
      </c>
      <c r="Q928" s="318">
        <f t="shared" si="3"/>
        <v>53</v>
      </c>
      <c r="R928" s="318"/>
      <c r="S928" s="228"/>
      <c r="T928" s="233"/>
      <c r="U928" s="233"/>
      <c r="V928" s="314"/>
      <c r="W928" s="314"/>
      <c r="X928" s="349"/>
      <c r="Y928" s="349"/>
      <c r="Z928" s="349"/>
      <c r="AA928" s="349"/>
      <c r="AB928" s="349"/>
      <c r="AC928" s="318"/>
      <c r="AD928" s="314"/>
      <c r="AE928" s="314"/>
      <c r="AF928" s="349"/>
      <c r="AG928" s="349"/>
      <c r="AH928" s="349"/>
      <c r="AI928" s="349"/>
      <c r="AJ928" s="349"/>
      <c r="AK928" s="349"/>
      <c r="AL928" s="349"/>
      <c r="AM928" s="349"/>
      <c r="AN928" s="349"/>
      <c r="AO928" s="349"/>
      <c r="AP928" s="349"/>
      <c r="AQ928" s="349"/>
      <c r="AR928" s="349"/>
      <c r="AS928" s="349"/>
      <c r="AT928" s="349"/>
      <c r="AU928" s="349"/>
      <c r="AV928" s="349"/>
      <c r="AW928" s="349"/>
      <c r="AX928" s="349"/>
      <c r="AY928" s="349"/>
    </row>
    <row r="929" spans="2:51" ht="26.1" customHeight="1">
      <c r="B929" s="153"/>
      <c r="C929" s="227" t="s">
        <v>7210</v>
      </c>
      <c r="D929" s="233" t="s">
        <v>7211</v>
      </c>
      <c r="E929" s="228" t="s">
        <v>10301</v>
      </c>
      <c r="F929" s="227" t="s">
        <v>7212</v>
      </c>
      <c r="G929" s="233" t="s">
        <v>7217</v>
      </c>
      <c r="H929" s="238" t="s">
        <v>7213</v>
      </c>
      <c r="I929" s="227" t="s">
        <v>7214</v>
      </c>
      <c r="J929" s="233" t="s">
        <v>4297</v>
      </c>
      <c r="K929" s="228">
        <v>9235</v>
      </c>
      <c r="L929" s="228">
        <v>1664</v>
      </c>
      <c r="M929" s="228">
        <v>2011</v>
      </c>
      <c r="N929" s="233" t="s">
        <v>176</v>
      </c>
      <c r="O929" s="227" t="s">
        <v>5105</v>
      </c>
      <c r="P929" s="228">
        <v>6600</v>
      </c>
      <c r="Q929" s="228">
        <v>10</v>
      </c>
      <c r="R929" s="228"/>
      <c r="S929" s="228">
        <v>3300</v>
      </c>
      <c r="T929" s="233" t="s">
        <v>10302</v>
      </c>
      <c r="U929" s="233" t="s">
        <v>466</v>
      </c>
      <c r="V929" s="314"/>
      <c r="W929" s="227">
        <v>1984</v>
      </c>
      <c r="X929" s="233"/>
      <c r="Y929" s="233"/>
      <c r="Z929" s="233"/>
      <c r="AA929" s="233" t="s">
        <v>10303</v>
      </c>
      <c r="AB929" s="233"/>
      <c r="AC929" s="228">
        <v>250</v>
      </c>
      <c r="AD929" s="227" t="s">
        <v>10304</v>
      </c>
      <c r="AE929" s="227"/>
      <c r="AF929" s="233"/>
      <c r="AG929" s="233"/>
      <c r="AH929" s="233" t="s">
        <v>10305</v>
      </c>
      <c r="AI929" s="233" t="s">
        <v>10306</v>
      </c>
      <c r="AJ929" s="233" t="s">
        <v>10307</v>
      </c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33"/>
      <c r="AW929" s="233"/>
      <c r="AX929" s="233"/>
      <c r="AY929" s="227"/>
    </row>
    <row r="930" spans="2:51" ht="26.1" customHeight="1">
      <c r="B930" s="153"/>
      <c r="C930" s="227" t="s">
        <v>7210</v>
      </c>
      <c r="D930" s="233"/>
      <c r="E930" s="228" t="s">
        <v>14397</v>
      </c>
      <c r="F930" s="227" t="s">
        <v>7212</v>
      </c>
      <c r="G930" s="233"/>
      <c r="H930" s="238"/>
      <c r="I930" s="233" t="s">
        <v>7290</v>
      </c>
      <c r="J930" s="233"/>
      <c r="K930" s="228">
        <v>1765</v>
      </c>
      <c r="L930" s="228"/>
      <c r="M930" s="228"/>
      <c r="N930" s="228"/>
      <c r="O930" s="227" t="s">
        <v>12697</v>
      </c>
      <c r="P930" s="228">
        <v>1203</v>
      </c>
      <c r="Q930" s="228">
        <v>2</v>
      </c>
      <c r="R930" s="228"/>
      <c r="S930" s="228"/>
      <c r="T930" s="233"/>
      <c r="U930" s="233"/>
      <c r="V930" s="314"/>
      <c r="W930" s="227">
        <v>2015</v>
      </c>
      <c r="X930" s="233"/>
      <c r="Y930" s="233"/>
      <c r="Z930" s="233"/>
      <c r="AA930" s="233"/>
      <c r="AB930" s="233"/>
      <c r="AC930" s="228"/>
      <c r="AD930" s="227"/>
      <c r="AE930" s="227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33"/>
      <c r="AW930" s="233"/>
      <c r="AX930" s="233"/>
      <c r="AY930" s="233"/>
    </row>
    <row r="931" spans="2:51" ht="26.1" customHeight="1">
      <c r="B931" s="153"/>
      <c r="C931" s="227" t="s">
        <v>7210</v>
      </c>
      <c r="D931" s="233"/>
      <c r="E931" s="228" t="s">
        <v>14398</v>
      </c>
      <c r="F931" s="227" t="s">
        <v>7212</v>
      </c>
      <c r="G931" s="233"/>
      <c r="H931" s="238"/>
      <c r="I931" s="233" t="s">
        <v>14399</v>
      </c>
      <c r="J931" s="233"/>
      <c r="K931" s="228">
        <v>1204</v>
      </c>
      <c r="L931" s="228"/>
      <c r="M931" s="228"/>
      <c r="N931" s="228"/>
      <c r="O931" s="227" t="s">
        <v>12697</v>
      </c>
      <c r="P931" s="228">
        <v>1044</v>
      </c>
      <c r="Q931" s="228">
        <v>2</v>
      </c>
      <c r="R931" s="228">
        <v>50</v>
      </c>
      <c r="S931" s="228">
        <v>50</v>
      </c>
      <c r="T931" s="233"/>
      <c r="U931" s="233"/>
      <c r="V931" s="314"/>
      <c r="W931" s="227">
        <v>2015</v>
      </c>
      <c r="X931" s="233"/>
      <c r="Y931" s="233"/>
      <c r="Z931" s="233"/>
      <c r="AA931" s="233"/>
      <c r="AB931" s="233"/>
      <c r="AC931" s="228"/>
      <c r="AD931" s="227"/>
      <c r="AE931" s="227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33"/>
      <c r="AW931" s="233"/>
      <c r="AX931" s="233"/>
      <c r="AY931" s="233"/>
    </row>
    <row r="932" spans="2:51" ht="26.1" customHeight="1">
      <c r="B932" s="153"/>
      <c r="C932" s="227" t="s">
        <v>7210</v>
      </c>
      <c r="D932" s="233"/>
      <c r="E932" s="228" t="s">
        <v>10308</v>
      </c>
      <c r="F932" s="227" t="s">
        <v>7212</v>
      </c>
      <c r="G932" s="233"/>
      <c r="H932" s="238"/>
      <c r="I932" s="233" t="s">
        <v>7239</v>
      </c>
      <c r="J932" s="233"/>
      <c r="K932" s="228">
        <v>6000</v>
      </c>
      <c r="L932" s="228"/>
      <c r="M932" s="228"/>
      <c r="N932" s="233"/>
      <c r="O932" s="567" t="s">
        <v>10309</v>
      </c>
      <c r="P932" s="228">
        <v>5710</v>
      </c>
      <c r="Q932" s="228">
        <v>8</v>
      </c>
      <c r="R932" s="228"/>
      <c r="S932" s="228">
        <v>200</v>
      </c>
      <c r="T932" s="233"/>
      <c r="U932" s="233"/>
      <c r="V932" s="314"/>
      <c r="W932" s="227">
        <v>2004</v>
      </c>
      <c r="X932" s="233"/>
      <c r="Y932" s="233"/>
      <c r="Z932" s="233"/>
      <c r="AA932" s="233"/>
      <c r="AB932" s="233"/>
      <c r="AC932" s="228">
        <v>101</v>
      </c>
      <c r="AD932" s="227"/>
      <c r="AE932" s="227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33"/>
      <c r="AW932" s="233"/>
      <c r="AX932" s="233"/>
      <c r="AY932" s="233"/>
    </row>
    <row r="933" spans="2:51" ht="26.1" customHeight="1">
      <c r="B933" s="153"/>
      <c r="C933" s="227" t="s">
        <v>7225</v>
      </c>
      <c r="D933" s="233" t="s">
        <v>10310</v>
      </c>
      <c r="E933" s="228" t="s">
        <v>11444</v>
      </c>
      <c r="F933" s="227" t="s">
        <v>7212</v>
      </c>
      <c r="G933" s="233" t="s">
        <v>10311</v>
      </c>
      <c r="H933" s="238" t="s">
        <v>7227</v>
      </c>
      <c r="I933" s="233" t="s">
        <v>10312</v>
      </c>
      <c r="J933" s="233" t="s">
        <v>4297</v>
      </c>
      <c r="K933" s="228">
        <v>26829</v>
      </c>
      <c r="L933" s="228">
        <v>3531</v>
      </c>
      <c r="M933" s="228">
        <v>3534</v>
      </c>
      <c r="N933" s="233" t="s">
        <v>176</v>
      </c>
      <c r="O933" s="227" t="s">
        <v>10313</v>
      </c>
      <c r="P933" s="228">
        <v>11813</v>
      </c>
      <c r="Q933" s="228">
        <v>17</v>
      </c>
      <c r="R933" s="228">
        <v>1000</v>
      </c>
      <c r="S933" s="228">
        <v>1000</v>
      </c>
      <c r="T933" s="233" t="s">
        <v>465</v>
      </c>
      <c r="U933" s="233" t="s">
        <v>332</v>
      </c>
      <c r="V933" s="314"/>
      <c r="W933" s="227" t="s">
        <v>10314</v>
      </c>
      <c r="X933" s="233" t="s">
        <v>7288</v>
      </c>
      <c r="Y933" s="233" t="s">
        <v>7288</v>
      </c>
      <c r="Z933" s="233" t="s">
        <v>639</v>
      </c>
      <c r="AA933" s="233"/>
      <c r="AB933" s="233"/>
      <c r="AC933" s="228">
        <v>5180</v>
      </c>
      <c r="AD933" s="227">
        <v>2002</v>
      </c>
      <c r="AE933" s="227"/>
      <c r="AF933" s="233"/>
      <c r="AG933" s="233"/>
      <c r="AH933" s="233" t="s">
        <v>10315</v>
      </c>
      <c r="AI933" s="233" t="s">
        <v>2749</v>
      </c>
      <c r="AJ933" s="233" t="s">
        <v>6315</v>
      </c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33"/>
      <c r="AW933" s="233"/>
      <c r="AX933" s="233"/>
      <c r="AY933" s="233"/>
    </row>
    <row r="934" spans="2:51" ht="42" customHeight="1">
      <c r="B934" s="153"/>
      <c r="C934" s="227" t="s">
        <v>7225</v>
      </c>
      <c r="D934" s="233" t="s">
        <v>10310</v>
      </c>
      <c r="E934" s="228" t="s">
        <v>11445</v>
      </c>
      <c r="F934" s="227" t="s">
        <v>7212</v>
      </c>
      <c r="G934" s="233" t="s">
        <v>10311</v>
      </c>
      <c r="H934" s="238" t="s">
        <v>7227</v>
      </c>
      <c r="I934" s="233" t="s">
        <v>7228</v>
      </c>
      <c r="J934" s="233" t="s">
        <v>4297</v>
      </c>
      <c r="K934" s="228"/>
      <c r="L934" s="228"/>
      <c r="M934" s="228">
        <v>20</v>
      </c>
      <c r="N934" s="233" t="s">
        <v>176</v>
      </c>
      <c r="O934" s="227" t="s">
        <v>966</v>
      </c>
      <c r="P934" s="228">
        <v>5455</v>
      </c>
      <c r="Q934" s="228">
        <v>8</v>
      </c>
      <c r="R934" s="228"/>
      <c r="S934" s="228">
        <v>100</v>
      </c>
      <c r="T934" s="233" t="s">
        <v>465</v>
      </c>
      <c r="U934" s="233" t="s">
        <v>332</v>
      </c>
      <c r="V934" s="314"/>
      <c r="W934" s="227">
        <v>2010</v>
      </c>
      <c r="X934" s="233" t="s">
        <v>7288</v>
      </c>
      <c r="Y934" s="233" t="s">
        <v>7288</v>
      </c>
      <c r="Z934" s="233" t="s">
        <v>639</v>
      </c>
      <c r="AA934" s="233"/>
      <c r="AB934" s="233"/>
      <c r="AC934" s="228"/>
      <c r="AD934" s="227">
        <v>2002</v>
      </c>
      <c r="AE934" s="227"/>
      <c r="AF934" s="233"/>
      <c r="AG934" s="233"/>
      <c r="AH934" s="233" t="s">
        <v>10315</v>
      </c>
      <c r="AI934" s="233" t="s">
        <v>2749</v>
      </c>
      <c r="AJ934" s="233" t="s">
        <v>6315</v>
      </c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33"/>
      <c r="AW934" s="233"/>
      <c r="AX934" s="233"/>
      <c r="AY934" s="233" t="s">
        <v>17657</v>
      </c>
    </row>
    <row r="935" spans="2:51" ht="26.1" customHeight="1">
      <c r="B935" s="153"/>
      <c r="C935" s="227" t="s">
        <v>7225</v>
      </c>
      <c r="D935" s="233" t="s">
        <v>10310</v>
      </c>
      <c r="E935" s="228" t="s">
        <v>10316</v>
      </c>
      <c r="F935" s="227" t="s">
        <v>7212</v>
      </c>
      <c r="G935" s="233" t="s">
        <v>26356</v>
      </c>
      <c r="H935" s="238" t="s">
        <v>7227</v>
      </c>
      <c r="I935" s="233" t="s">
        <v>7236</v>
      </c>
      <c r="J935" s="233" t="s">
        <v>4297</v>
      </c>
      <c r="K935" s="228">
        <v>5243</v>
      </c>
      <c r="L935" s="228"/>
      <c r="M935" s="228"/>
      <c r="N935" s="233" t="s">
        <v>176</v>
      </c>
      <c r="O935" s="227" t="s">
        <v>966</v>
      </c>
      <c r="P935" s="228">
        <v>1503</v>
      </c>
      <c r="Q935" s="228">
        <v>3</v>
      </c>
      <c r="R935" s="228"/>
      <c r="S935" s="228">
        <v>30</v>
      </c>
      <c r="T935" s="233" t="s">
        <v>465</v>
      </c>
      <c r="U935" s="233" t="s">
        <v>332</v>
      </c>
      <c r="V935" s="314"/>
      <c r="W935" s="227">
        <v>2009</v>
      </c>
      <c r="X935" s="233" t="s">
        <v>7288</v>
      </c>
      <c r="Y935" s="233" t="s">
        <v>7288</v>
      </c>
      <c r="Z935" s="233" t="s">
        <v>639</v>
      </c>
      <c r="AA935" s="233"/>
      <c r="AB935" s="233"/>
      <c r="AC935" s="228">
        <v>160</v>
      </c>
      <c r="AD935" s="227">
        <v>2002</v>
      </c>
      <c r="AE935" s="227"/>
      <c r="AF935" s="233"/>
      <c r="AG935" s="233"/>
      <c r="AH935" s="233" t="s">
        <v>10315</v>
      </c>
      <c r="AI935" s="233" t="s">
        <v>2749</v>
      </c>
      <c r="AJ935" s="233" t="s">
        <v>6315</v>
      </c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233"/>
      <c r="AW935" s="233"/>
      <c r="AX935" s="233"/>
      <c r="AY935" s="233"/>
    </row>
    <row r="936" spans="2:51" ht="26.1" customHeight="1">
      <c r="B936" s="265"/>
      <c r="C936" s="227" t="s">
        <v>7225</v>
      </c>
      <c r="D936" s="233" t="s">
        <v>10310</v>
      </c>
      <c r="E936" s="228" t="s">
        <v>10317</v>
      </c>
      <c r="F936" s="227" t="s">
        <v>7212</v>
      </c>
      <c r="G936" s="233" t="s">
        <v>26357</v>
      </c>
      <c r="H936" s="238" t="s">
        <v>7227</v>
      </c>
      <c r="I936" s="233" t="s">
        <v>7237</v>
      </c>
      <c r="J936" s="233" t="s">
        <v>4297</v>
      </c>
      <c r="K936" s="228">
        <v>3723</v>
      </c>
      <c r="L936" s="228"/>
      <c r="M936" s="228"/>
      <c r="N936" s="233" t="s">
        <v>176</v>
      </c>
      <c r="O936" s="227" t="s">
        <v>966</v>
      </c>
      <c r="P936" s="228">
        <v>1849</v>
      </c>
      <c r="Q936" s="228">
        <v>3</v>
      </c>
      <c r="R936" s="228"/>
      <c r="S936" s="228">
        <v>30</v>
      </c>
      <c r="T936" s="233" t="s">
        <v>465</v>
      </c>
      <c r="U936" s="233" t="s">
        <v>332</v>
      </c>
      <c r="V936" s="314"/>
      <c r="W936" s="227">
        <v>2010</v>
      </c>
      <c r="X936" s="233" t="s">
        <v>7288</v>
      </c>
      <c r="Y936" s="233" t="s">
        <v>7288</v>
      </c>
      <c r="Z936" s="233" t="s">
        <v>639</v>
      </c>
      <c r="AA936" s="233"/>
      <c r="AB936" s="233"/>
      <c r="AC936" s="228">
        <v>258</v>
      </c>
      <c r="AD936" s="227">
        <v>2002</v>
      </c>
      <c r="AE936" s="227"/>
      <c r="AF936" s="233"/>
      <c r="AG936" s="233"/>
      <c r="AH936" s="233" t="s">
        <v>10315</v>
      </c>
      <c r="AI936" s="233" t="s">
        <v>2749</v>
      </c>
      <c r="AJ936" s="233" t="s">
        <v>6315</v>
      </c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233"/>
      <c r="AW936" s="233"/>
      <c r="AX936" s="233"/>
      <c r="AY936" s="233"/>
    </row>
    <row r="937" spans="2:51" ht="24" customHeight="1">
      <c r="C937" s="119"/>
      <c r="D937" s="119"/>
      <c r="E937" s="118"/>
      <c r="F937" s="119"/>
      <c r="G937" s="119"/>
      <c r="H937" s="119"/>
      <c r="I937" s="119"/>
      <c r="J937" s="119"/>
      <c r="K937" s="118"/>
      <c r="L937" s="118"/>
      <c r="M937" s="118"/>
      <c r="N937" s="119"/>
      <c r="O937" s="119"/>
      <c r="P937" s="118"/>
      <c r="Q937" s="118"/>
      <c r="R937" s="118"/>
      <c r="S937" s="118"/>
      <c r="T937" s="119"/>
      <c r="U937" s="119"/>
      <c r="V937" s="113"/>
      <c r="W937" s="119"/>
      <c r="X937" s="119"/>
      <c r="Y937" s="119"/>
      <c r="Z937" s="119"/>
      <c r="AA937" s="119"/>
      <c r="AB937" s="119"/>
      <c r="AC937" s="118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  <c r="AN937" s="119"/>
      <c r="AO937" s="119"/>
      <c r="AP937" s="119"/>
      <c r="AQ937" s="119"/>
      <c r="AR937" s="119"/>
      <c r="AS937" s="119"/>
      <c r="AT937" s="119"/>
      <c r="AU937" s="119"/>
      <c r="AV937" s="119"/>
      <c r="AW937" s="119"/>
      <c r="AX937" s="119"/>
      <c r="AY937" s="119"/>
    </row>
    <row r="938" spans="2:51" ht="24" customHeight="1">
      <c r="B938" s="1459"/>
      <c r="C938" s="1460"/>
      <c r="D938" s="117"/>
      <c r="E938" s="116"/>
      <c r="F938" s="117"/>
      <c r="G938" s="117"/>
      <c r="H938" s="1461"/>
      <c r="I938" s="119"/>
      <c r="J938" s="117"/>
      <c r="K938" s="116"/>
      <c r="L938" s="116"/>
      <c r="M938" s="116"/>
      <c r="N938" s="117"/>
      <c r="O938" s="120"/>
      <c r="P938" s="116"/>
      <c r="Q938" s="116"/>
      <c r="R938" s="116"/>
      <c r="S938" s="116"/>
      <c r="T938" s="117"/>
      <c r="U938" s="117"/>
      <c r="V938" s="107"/>
      <c r="W938" s="120"/>
      <c r="X938" s="117"/>
      <c r="Y938" s="117"/>
      <c r="Z938" s="117"/>
      <c r="AA938" s="117"/>
      <c r="AB938" s="117"/>
      <c r="AC938" s="116"/>
      <c r="AD938" s="120"/>
      <c r="AE938" s="120"/>
      <c r="AF938" s="117"/>
      <c r="AG938" s="117"/>
      <c r="AH938" s="117"/>
      <c r="AI938" s="117"/>
      <c r="AJ938" s="117"/>
      <c r="AK938" s="117"/>
      <c r="AL938" s="117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  <c r="AW938" s="117"/>
      <c r="AX938" s="117"/>
      <c r="AY938" s="117"/>
    </row>
    <row r="939" spans="2:51" ht="24" customHeight="1">
      <c r="B939" s="1459"/>
      <c r="C939" s="1462"/>
      <c r="D939" s="119"/>
      <c r="E939" s="118"/>
      <c r="F939" s="119"/>
      <c r="G939" s="119"/>
      <c r="H939" s="119"/>
      <c r="I939" s="1463"/>
      <c r="J939" s="119"/>
      <c r="K939" s="118"/>
      <c r="L939" s="118"/>
      <c r="M939" s="118"/>
      <c r="N939" s="119"/>
      <c r="O939" s="119"/>
      <c r="P939" s="118"/>
      <c r="Q939" s="118"/>
      <c r="R939" s="118"/>
      <c r="S939" s="118"/>
      <c r="T939" s="119"/>
      <c r="U939" s="119"/>
      <c r="V939" s="113"/>
      <c r="W939" s="119"/>
      <c r="X939" s="119"/>
      <c r="Y939" s="119"/>
      <c r="Z939" s="119"/>
      <c r="AA939" s="119"/>
      <c r="AB939" s="119"/>
      <c r="AC939" s="118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  <c r="AN939" s="119"/>
      <c r="AO939" s="119"/>
      <c r="AP939" s="119"/>
      <c r="AQ939" s="119"/>
      <c r="AR939" s="119"/>
      <c r="AS939" s="119"/>
      <c r="AT939" s="119"/>
      <c r="AU939" s="119"/>
      <c r="AV939" s="119"/>
      <c r="AW939" s="119"/>
      <c r="AX939" s="119"/>
      <c r="AY939" s="119"/>
    </row>
    <row r="940" spans="2:51" ht="24" customHeight="1">
      <c r="B940" s="1459"/>
      <c r="C940" s="1462"/>
      <c r="D940" s="119"/>
      <c r="E940" s="118"/>
      <c r="F940" s="119"/>
      <c r="G940" s="119"/>
      <c r="H940" s="119"/>
      <c r="I940" s="119"/>
      <c r="J940" s="119"/>
      <c r="K940" s="118"/>
      <c r="L940" s="118"/>
      <c r="M940" s="118"/>
      <c r="N940" s="119"/>
      <c r="O940" s="119"/>
      <c r="P940" s="118"/>
      <c r="Q940" s="118"/>
      <c r="R940" s="118"/>
      <c r="S940" s="118"/>
      <c r="T940" s="119"/>
      <c r="U940" s="119"/>
      <c r="V940" s="113"/>
      <c r="W940" s="119"/>
      <c r="X940" s="119"/>
      <c r="Y940" s="119"/>
      <c r="Z940" s="119"/>
      <c r="AA940" s="119"/>
      <c r="AB940" s="119"/>
      <c r="AC940" s="118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19"/>
    </row>
    <row r="941" spans="2:51" ht="24" customHeight="1">
      <c r="B941" s="1459"/>
      <c r="C941" s="1462"/>
      <c r="D941" s="119"/>
      <c r="E941" s="118"/>
      <c r="F941" s="119"/>
      <c r="G941" s="119"/>
      <c r="H941" s="119"/>
      <c r="I941" s="119"/>
      <c r="J941" s="119"/>
      <c r="K941" s="118"/>
      <c r="L941" s="118"/>
      <c r="M941" s="118"/>
      <c r="N941" s="119"/>
      <c r="O941" s="119"/>
      <c r="P941" s="118"/>
      <c r="Q941" s="118"/>
      <c r="R941" s="118"/>
      <c r="S941" s="118"/>
      <c r="T941" s="119"/>
      <c r="U941" s="119"/>
      <c r="V941" s="113"/>
      <c r="W941" s="119"/>
      <c r="X941" s="119"/>
      <c r="Y941" s="119"/>
      <c r="Z941" s="119"/>
      <c r="AA941" s="119"/>
      <c r="AB941" s="119"/>
      <c r="AC941" s="118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  <c r="AN941" s="119"/>
      <c r="AO941" s="119"/>
      <c r="AP941" s="119"/>
      <c r="AQ941" s="119"/>
      <c r="AR941" s="119"/>
      <c r="AS941" s="119"/>
      <c r="AT941" s="119"/>
      <c r="AU941" s="119"/>
      <c r="AV941" s="119"/>
      <c r="AW941" s="119"/>
      <c r="AX941" s="119"/>
      <c r="AY941" s="119"/>
    </row>
    <row r="942" spans="2:51" ht="24" customHeight="1">
      <c r="B942" s="153"/>
      <c r="C942" s="1462"/>
      <c r="D942" s="119"/>
      <c r="E942" s="118"/>
      <c r="F942" s="119"/>
      <c r="G942" s="119"/>
      <c r="H942" s="119"/>
      <c r="I942" s="119"/>
      <c r="J942" s="119"/>
      <c r="K942" s="118"/>
      <c r="L942" s="118"/>
      <c r="M942" s="118"/>
      <c r="N942" s="119"/>
      <c r="O942" s="119"/>
      <c r="P942" s="118"/>
      <c r="Q942" s="118"/>
      <c r="R942" s="118"/>
      <c r="S942" s="118"/>
      <c r="T942" s="119"/>
      <c r="U942" s="119"/>
      <c r="V942" s="113"/>
      <c r="W942" s="119"/>
      <c r="X942" s="119"/>
      <c r="Y942" s="119"/>
      <c r="Z942" s="119"/>
      <c r="AA942" s="119"/>
      <c r="AB942" s="119"/>
      <c r="AC942" s="118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19"/>
    </row>
    <row r="943" spans="2:51" ht="24" customHeight="1">
      <c r="B943" s="153"/>
      <c r="C943" s="1462"/>
      <c r="D943" s="119"/>
      <c r="E943" s="118"/>
      <c r="F943" s="119"/>
      <c r="G943" s="119"/>
      <c r="H943" s="119"/>
      <c r="I943" s="119"/>
      <c r="J943" s="119"/>
      <c r="K943" s="118"/>
      <c r="L943" s="118"/>
      <c r="M943" s="118"/>
      <c r="N943" s="119"/>
      <c r="O943" s="119"/>
      <c r="P943" s="118"/>
      <c r="Q943" s="118"/>
      <c r="R943" s="118"/>
      <c r="S943" s="118"/>
      <c r="T943" s="119"/>
      <c r="U943" s="119"/>
      <c r="V943" s="113"/>
      <c r="W943" s="119"/>
      <c r="X943" s="119"/>
      <c r="Y943" s="119"/>
      <c r="Z943" s="119"/>
      <c r="AA943" s="119"/>
      <c r="AB943" s="119"/>
      <c r="AC943" s="118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  <c r="AN943" s="119"/>
      <c r="AO943" s="119"/>
      <c r="AP943" s="119"/>
      <c r="AQ943" s="119"/>
      <c r="AR943" s="119"/>
      <c r="AS943" s="119"/>
      <c r="AT943" s="119"/>
      <c r="AU943" s="119"/>
      <c r="AV943" s="119"/>
      <c r="AW943" s="119"/>
      <c r="AX943" s="119"/>
      <c r="AY943" s="1464"/>
    </row>
    <row r="944" spans="2:51" ht="24" customHeight="1">
      <c r="B944" s="153"/>
      <c r="C944" s="1460"/>
      <c r="D944" s="117"/>
      <c r="E944" s="116"/>
      <c r="F944" s="117"/>
      <c r="G944" s="117"/>
      <c r="H944" s="1461"/>
      <c r="I944" s="117"/>
      <c r="J944" s="117"/>
      <c r="K944" s="116"/>
      <c r="L944" s="116"/>
      <c r="M944" s="116"/>
      <c r="N944" s="117"/>
      <c r="O944" s="120"/>
      <c r="P944" s="116"/>
      <c r="Q944" s="116"/>
      <c r="R944" s="116"/>
      <c r="S944" s="116"/>
      <c r="T944" s="117"/>
      <c r="U944" s="117"/>
      <c r="V944" s="107"/>
      <c r="W944" s="120"/>
      <c r="X944" s="117"/>
      <c r="Y944" s="117"/>
      <c r="Z944" s="117"/>
      <c r="AA944" s="117"/>
      <c r="AB944" s="117"/>
      <c r="AC944" s="116"/>
      <c r="AD944" s="120"/>
      <c r="AE944" s="120"/>
      <c r="AF944" s="117"/>
      <c r="AG944" s="117"/>
      <c r="AH944" s="117"/>
      <c r="AI944" s="117"/>
      <c r="AJ944" s="117"/>
      <c r="AK944" s="117"/>
      <c r="AL944" s="117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  <c r="AW944" s="117"/>
      <c r="AX944" s="117"/>
      <c r="AY944" s="117"/>
    </row>
    <row r="945" spans="2:51" ht="24" customHeight="1">
      <c r="B945" s="153"/>
      <c r="C945" s="1460"/>
      <c r="D945" s="117"/>
      <c r="E945" s="116"/>
      <c r="F945" s="117"/>
      <c r="G945" s="117"/>
      <c r="H945" s="1461"/>
      <c r="I945" s="117"/>
      <c r="J945" s="117"/>
      <c r="K945" s="116"/>
      <c r="L945" s="116"/>
      <c r="M945" s="116"/>
      <c r="N945" s="117"/>
      <c r="O945" s="120"/>
      <c r="P945" s="116"/>
      <c r="Q945" s="116"/>
      <c r="R945" s="116"/>
      <c r="S945" s="116"/>
      <c r="T945" s="117"/>
      <c r="U945" s="117"/>
      <c r="V945" s="107"/>
      <c r="W945" s="120"/>
      <c r="X945" s="117"/>
      <c r="Y945" s="117"/>
      <c r="Z945" s="117"/>
      <c r="AA945" s="117"/>
      <c r="AB945" s="117"/>
      <c r="AC945" s="116"/>
      <c r="AD945" s="120"/>
      <c r="AE945" s="120"/>
      <c r="AF945" s="117"/>
      <c r="AG945" s="117"/>
      <c r="AH945" s="117"/>
      <c r="AI945" s="117"/>
      <c r="AJ945" s="117"/>
      <c r="AK945" s="117"/>
      <c r="AL945" s="117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  <c r="AW945" s="117"/>
      <c r="AX945" s="117"/>
      <c r="AY945" s="117"/>
    </row>
    <row r="946" spans="2:51" ht="24" customHeight="1">
      <c r="B946" s="153"/>
      <c r="C946" s="1460"/>
      <c r="D946" s="117"/>
      <c r="E946" s="116"/>
      <c r="F946" s="117"/>
      <c r="G946" s="117"/>
      <c r="H946" s="1461"/>
      <c r="I946" s="117"/>
      <c r="J946" s="117"/>
      <c r="K946" s="116"/>
      <c r="L946" s="116"/>
      <c r="M946" s="116"/>
      <c r="N946" s="117"/>
      <c r="O946" s="120"/>
      <c r="P946" s="116"/>
      <c r="Q946" s="116"/>
      <c r="R946" s="116"/>
      <c r="S946" s="116"/>
      <c r="T946" s="120"/>
      <c r="U946" s="116"/>
      <c r="V946" s="108"/>
      <c r="W946" s="120"/>
      <c r="X946" s="117"/>
      <c r="Y946" s="117"/>
      <c r="Z946" s="117"/>
      <c r="AA946" s="117"/>
      <c r="AB946" s="117"/>
      <c r="AC946" s="116"/>
      <c r="AD946" s="120"/>
      <c r="AE946" s="120"/>
      <c r="AF946" s="117"/>
      <c r="AG946" s="117"/>
      <c r="AH946" s="117"/>
      <c r="AI946" s="117"/>
      <c r="AJ946" s="117"/>
      <c r="AK946" s="117"/>
      <c r="AL946" s="117"/>
      <c r="AM946" s="117"/>
      <c r="AN946" s="117"/>
      <c r="AO946" s="117"/>
      <c r="AP946" s="117"/>
      <c r="AQ946" s="117"/>
      <c r="AR946" s="117"/>
      <c r="AS946" s="117"/>
      <c r="AT946" s="117"/>
      <c r="AU946" s="117"/>
      <c r="AV946" s="117"/>
      <c r="AW946" s="117"/>
      <c r="AX946" s="117"/>
      <c r="AY946" s="117"/>
    </row>
    <row r="947" spans="2:51" ht="24" customHeight="1">
      <c r="B947" s="153"/>
      <c r="C947" s="1460"/>
      <c r="D947" s="117"/>
      <c r="E947" s="116"/>
      <c r="F947" s="117"/>
      <c r="G947" s="117"/>
      <c r="H947" s="1461"/>
      <c r="I947" s="117"/>
      <c r="J947" s="117"/>
      <c r="K947" s="116"/>
      <c r="L947" s="116"/>
      <c r="M947" s="116"/>
      <c r="N947" s="117"/>
      <c r="O947" s="120"/>
      <c r="P947" s="116"/>
      <c r="Q947" s="116"/>
      <c r="R947" s="116"/>
      <c r="S947" s="116"/>
      <c r="T947" s="117"/>
      <c r="U947" s="117"/>
      <c r="V947" s="107"/>
      <c r="W947" s="120"/>
      <c r="X947" s="117"/>
      <c r="Y947" s="117"/>
      <c r="Z947" s="117"/>
      <c r="AA947" s="117"/>
      <c r="AB947" s="117"/>
      <c r="AC947" s="116"/>
      <c r="AD947" s="120"/>
      <c r="AE947" s="120"/>
      <c r="AF947" s="117"/>
      <c r="AG947" s="117"/>
      <c r="AH947" s="117"/>
      <c r="AI947" s="117"/>
      <c r="AJ947" s="117"/>
      <c r="AK947" s="117"/>
      <c r="AL947" s="117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  <c r="AW947" s="117"/>
      <c r="AX947" s="117"/>
      <c r="AY947" s="117"/>
    </row>
    <row r="948" spans="2:51" ht="24" customHeight="1">
      <c r="B948" s="153"/>
      <c r="C948" s="1460"/>
      <c r="D948" s="117"/>
      <c r="E948" s="116"/>
      <c r="F948" s="117"/>
      <c r="G948" s="117"/>
      <c r="H948" s="1461"/>
      <c r="I948" s="117"/>
      <c r="J948" s="117"/>
      <c r="K948" s="116"/>
      <c r="L948" s="116"/>
      <c r="M948" s="116"/>
      <c r="N948" s="117"/>
      <c r="O948" s="120"/>
      <c r="P948" s="116"/>
      <c r="Q948" s="116"/>
      <c r="R948" s="116"/>
      <c r="S948" s="116"/>
      <c r="T948" s="117"/>
      <c r="U948" s="117"/>
      <c r="V948" s="107"/>
      <c r="W948" s="120"/>
      <c r="X948" s="117"/>
      <c r="Y948" s="117"/>
      <c r="Z948" s="117"/>
      <c r="AA948" s="117"/>
      <c r="AB948" s="117"/>
      <c r="AC948" s="116"/>
      <c r="AD948" s="120"/>
      <c r="AE948" s="120"/>
      <c r="AF948" s="117"/>
      <c r="AG948" s="117"/>
      <c r="AH948" s="117"/>
      <c r="AI948" s="117"/>
      <c r="AJ948" s="117"/>
      <c r="AK948" s="117"/>
      <c r="AL948" s="117"/>
      <c r="AM948" s="117"/>
      <c r="AN948" s="117"/>
      <c r="AO948" s="117"/>
      <c r="AP948" s="117"/>
      <c r="AQ948" s="117"/>
      <c r="AR948" s="117"/>
      <c r="AS948" s="117"/>
      <c r="AT948" s="117"/>
      <c r="AU948" s="117"/>
      <c r="AV948" s="117"/>
      <c r="AW948" s="117"/>
      <c r="AX948" s="117"/>
      <c r="AY948" s="117"/>
    </row>
    <row r="949" spans="2:51" ht="24" customHeight="1">
      <c r="B949" s="153"/>
      <c r="C949" s="1460"/>
      <c r="D949" s="117"/>
      <c r="E949" s="116"/>
      <c r="F949" s="117"/>
      <c r="G949" s="117"/>
      <c r="H949" s="1461"/>
      <c r="I949" s="117"/>
      <c r="J949" s="117"/>
      <c r="K949" s="116"/>
      <c r="L949" s="116"/>
      <c r="M949" s="116"/>
      <c r="N949" s="117"/>
      <c r="O949" s="120"/>
      <c r="P949" s="116"/>
      <c r="Q949" s="116"/>
      <c r="R949" s="116"/>
      <c r="S949" s="116"/>
      <c r="T949" s="117"/>
      <c r="U949" s="117"/>
      <c r="V949" s="107"/>
      <c r="W949" s="120"/>
      <c r="X949" s="117"/>
      <c r="Y949" s="117"/>
      <c r="Z949" s="117"/>
      <c r="AA949" s="117"/>
      <c r="AB949" s="117"/>
      <c r="AC949" s="116"/>
      <c r="AD949" s="120"/>
      <c r="AE949" s="120"/>
      <c r="AF949" s="117"/>
      <c r="AG949" s="117"/>
      <c r="AH949" s="117"/>
      <c r="AI949" s="117"/>
      <c r="AJ949" s="117"/>
      <c r="AK949" s="117"/>
      <c r="AL949" s="117"/>
      <c r="AM949" s="117"/>
      <c r="AN949" s="117"/>
      <c r="AO949" s="117"/>
      <c r="AP949" s="117"/>
      <c r="AQ949" s="117"/>
      <c r="AR949" s="117"/>
      <c r="AS949" s="117"/>
      <c r="AT949" s="117"/>
      <c r="AU949" s="117"/>
      <c r="AV949" s="117"/>
      <c r="AW949" s="117"/>
      <c r="AX949" s="117"/>
      <c r="AY949" s="117"/>
    </row>
    <row r="950" spans="2:51" ht="24" customHeight="1">
      <c r="B950" s="153"/>
      <c r="C950" s="1460"/>
      <c r="D950" s="117"/>
      <c r="E950" s="116"/>
      <c r="F950" s="117"/>
      <c r="G950" s="117"/>
      <c r="H950" s="1461"/>
      <c r="I950" s="117"/>
      <c r="J950" s="117"/>
      <c r="K950" s="116"/>
      <c r="L950" s="116"/>
      <c r="M950" s="116"/>
      <c r="N950" s="117"/>
      <c r="O950" s="120"/>
      <c r="P950" s="116"/>
      <c r="Q950" s="116"/>
      <c r="R950" s="116"/>
      <c r="S950" s="116"/>
      <c r="T950" s="117"/>
      <c r="U950" s="117"/>
      <c r="V950" s="107"/>
      <c r="W950" s="120"/>
      <c r="X950" s="117"/>
      <c r="Y950" s="117"/>
      <c r="Z950" s="117"/>
      <c r="AA950" s="117"/>
      <c r="AB950" s="117"/>
      <c r="AC950" s="116"/>
      <c r="AD950" s="120"/>
      <c r="AE950" s="120"/>
      <c r="AF950" s="117"/>
      <c r="AG950" s="117"/>
      <c r="AH950" s="117"/>
      <c r="AI950" s="117"/>
      <c r="AJ950" s="117"/>
      <c r="AK950" s="117"/>
      <c r="AL950" s="117"/>
      <c r="AM950" s="117"/>
      <c r="AN950" s="117"/>
      <c r="AO950" s="117"/>
      <c r="AP950" s="117"/>
      <c r="AQ950" s="117"/>
      <c r="AR950" s="117"/>
      <c r="AS950" s="117"/>
      <c r="AT950" s="117"/>
      <c r="AU950" s="117"/>
      <c r="AV950" s="117"/>
      <c r="AW950" s="117"/>
      <c r="AX950" s="117"/>
      <c r="AY950" s="117"/>
    </row>
    <row r="951" spans="2:51" ht="24" customHeight="1">
      <c r="B951" s="153"/>
      <c r="C951" s="1460"/>
      <c r="D951" s="117"/>
      <c r="E951" s="116"/>
      <c r="F951" s="117"/>
      <c r="G951" s="117"/>
      <c r="H951" s="1461"/>
      <c r="I951" s="117"/>
      <c r="J951" s="117"/>
      <c r="K951" s="116"/>
      <c r="L951" s="116"/>
      <c r="M951" s="116"/>
      <c r="N951" s="117"/>
      <c r="O951" s="120"/>
      <c r="P951" s="116"/>
      <c r="Q951" s="116"/>
      <c r="R951" s="116"/>
      <c r="S951" s="116"/>
      <c r="T951" s="117"/>
      <c r="U951" s="117"/>
      <c r="V951" s="107"/>
      <c r="W951" s="120"/>
      <c r="X951" s="117"/>
      <c r="Y951" s="117"/>
      <c r="Z951" s="117"/>
      <c r="AA951" s="117"/>
      <c r="AB951" s="117"/>
      <c r="AC951" s="116"/>
      <c r="AD951" s="120"/>
      <c r="AE951" s="120"/>
      <c r="AF951" s="117"/>
      <c r="AG951" s="117"/>
      <c r="AH951" s="117"/>
      <c r="AI951" s="117"/>
      <c r="AJ951" s="117"/>
      <c r="AK951" s="117"/>
      <c r="AL951" s="117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  <c r="AW951" s="117"/>
      <c r="AX951" s="117"/>
      <c r="AY951" s="117"/>
    </row>
    <row r="952" spans="2:51" ht="24" customHeight="1">
      <c r="B952" s="153"/>
      <c r="C952" s="1460"/>
      <c r="D952" s="117"/>
      <c r="E952" s="116"/>
      <c r="F952" s="117"/>
      <c r="G952" s="117"/>
      <c r="H952" s="117"/>
      <c r="I952" s="117"/>
      <c r="J952" s="117"/>
      <c r="K952" s="116"/>
      <c r="L952" s="116"/>
      <c r="M952" s="116"/>
      <c r="N952" s="1465"/>
      <c r="O952" s="120"/>
      <c r="P952" s="124"/>
      <c r="Q952" s="116"/>
      <c r="R952" s="124"/>
      <c r="S952" s="116"/>
      <c r="T952" s="117"/>
      <c r="U952" s="117"/>
      <c r="V952" s="107"/>
      <c r="W952" s="120"/>
      <c r="X952" s="1466"/>
      <c r="Y952" s="1467"/>
      <c r="Z952" s="1467"/>
      <c r="AA952" s="1467"/>
      <c r="AB952" s="1467"/>
      <c r="AC952" s="1468"/>
      <c r="AD952" s="120"/>
      <c r="AE952" s="120"/>
      <c r="AF952" s="117"/>
      <c r="AG952" s="117"/>
      <c r="AH952" s="117"/>
      <c r="AI952" s="117"/>
      <c r="AJ952" s="117"/>
      <c r="AK952" s="119"/>
      <c r="AL952" s="119"/>
      <c r="AM952" s="117"/>
      <c r="AN952" s="117"/>
      <c r="AO952" s="117"/>
      <c r="AP952" s="117"/>
      <c r="AQ952" s="117"/>
      <c r="AR952" s="117"/>
      <c r="AS952" s="117"/>
      <c r="AT952" s="117"/>
      <c r="AU952" s="117"/>
      <c r="AV952" s="117"/>
      <c r="AW952" s="117"/>
      <c r="AX952" s="117"/>
      <c r="AY952" s="117"/>
    </row>
    <row r="953" spans="2:51" ht="24" customHeight="1">
      <c r="B953" s="153"/>
      <c r="C953" s="1460"/>
      <c r="D953" s="117"/>
      <c r="E953" s="116"/>
      <c r="F953" s="117"/>
      <c r="G953" s="117"/>
      <c r="H953" s="117"/>
      <c r="I953" s="117"/>
      <c r="J953" s="117"/>
      <c r="K953" s="116"/>
      <c r="L953" s="116"/>
      <c r="M953" s="116"/>
      <c r="N953" s="1465"/>
      <c r="O953" s="120"/>
      <c r="P953" s="124"/>
      <c r="Q953" s="116"/>
      <c r="R953" s="124"/>
      <c r="S953" s="124"/>
      <c r="T953" s="117"/>
      <c r="U953" s="117"/>
      <c r="V953" s="107"/>
      <c r="W953" s="120"/>
      <c r="X953" s="1466"/>
      <c r="Y953" s="1467"/>
      <c r="Z953" s="1467"/>
      <c r="AA953" s="1467"/>
      <c r="AB953" s="1467"/>
      <c r="AC953" s="1468"/>
      <c r="AD953" s="120"/>
      <c r="AE953" s="120"/>
      <c r="AF953" s="117"/>
      <c r="AG953" s="117"/>
      <c r="AH953" s="117"/>
      <c r="AI953" s="117"/>
      <c r="AJ953" s="117"/>
      <c r="AK953" s="119"/>
      <c r="AL953" s="119"/>
      <c r="AM953" s="117"/>
      <c r="AN953" s="117"/>
      <c r="AO953" s="117"/>
      <c r="AP953" s="117"/>
      <c r="AQ953" s="117"/>
      <c r="AR953" s="117"/>
      <c r="AS953" s="117"/>
      <c r="AT953" s="117"/>
      <c r="AU953" s="117"/>
      <c r="AV953" s="117"/>
      <c r="AW953" s="117"/>
      <c r="AX953" s="117"/>
      <c r="AY953" s="117"/>
    </row>
    <row r="954" spans="2:51" ht="24" customHeight="1">
      <c r="B954" s="153"/>
      <c r="C954" s="1460"/>
      <c r="D954" s="117"/>
      <c r="E954" s="116"/>
      <c r="F954" s="117"/>
      <c r="G954" s="117"/>
      <c r="H954" s="1469"/>
      <c r="I954" s="117"/>
      <c r="J954" s="117"/>
      <c r="K954" s="116"/>
      <c r="L954" s="116"/>
      <c r="M954" s="116"/>
      <c r="N954" s="117"/>
      <c r="O954" s="120"/>
      <c r="P954" s="116"/>
      <c r="Q954" s="116"/>
      <c r="R954" s="116"/>
      <c r="S954" s="116"/>
      <c r="T954" s="117"/>
      <c r="U954" s="117"/>
      <c r="V954" s="107"/>
      <c r="W954" s="120"/>
      <c r="X954" s="117"/>
      <c r="Y954" s="117"/>
      <c r="Z954" s="117"/>
      <c r="AA954" s="117"/>
      <c r="AB954" s="117"/>
      <c r="AC954" s="116"/>
      <c r="AD954" s="120"/>
      <c r="AE954" s="120"/>
      <c r="AF954" s="117"/>
      <c r="AG954" s="117"/>
      <c r="AH954" s="117"/>
      <c r="AI954" s="117"/>
      <c r="AJ954" s="117"/>
      <c r="AK954" s="117"/>
      <c r="AL954" s="117"/>
      <c r="AM954" s="117"/>
      <c r="AN954" s="117"/>
      <c r="AO954" s="117"/>
      <c r="AP954" s="117"/>
      <c r="AQ954" s="117"/>
      <c r="AR954" s="117"/>
      <c r="AS954" s="117"/>
      <c r="AT954" s="117"/>
      <c r="AU954" s="117"/>
      <c r="AV954" s="117"/>
      <c r="AW954" s="117"/>
      <c r="AX954" s="117"/>
      <c r="AY954" s="117"/>
    </row>
    <row r="955" spans="2:51" ht="24" customHeight="1">
      <c r="B955" s="153"/>
      <c r="C955" s="1460"/>
      <c r="D955" s="117"/>
      <c r="E955" s="116"/>
      <c r="F955" s="117"/>
      <c r="G955" s="117"/>
      <c r="H955" s="1461"/>
      <c r="I955" s="117"/>
      <c r="J955" s="117"/>
      <c r="K955" s="116"/>
      <c r="L955" s="116"/>
      <c r="M955" s="117"/>
      <c r="N955" s="117"/>
      <c r="O955" s="120"/>
      <c r="P955" s="116"/>
      <c r="Q955" s="116"/>
      <c r="R955" s="116"/>
      <c r="S955" s="116"/>
      <c r="T955" s="117"/>
      <c r="U955" s="117"/>
      <c r="V955" s="107"/>
      <c r="W955" s="120"/>
      <c r="X955" s="117"/>
      <c r="Y955" s="117"/>
      <c r="Z955" s="117"/>
      <c r="AA955" s="117"/>
      <c r="AB955" s="117"/>
      <c r="AC955" s="116"/>
      <c r="AD955" s="120"/>
      <c r="AE955" s="120"/>
      <c r="AF955" s="117"/>
      <c r="AG955" s="117"/>
      <c r="AH955" s="117"/>
      <c r="AI955" s="117"/>
      <c r="AJ955" s="117"/>
      <c r="AK955" s="117"/>
      <c r="AL955" s="117"/>
      <c r="AM955" s="117"/>
      <c r="AN955" s="117"/>
      <c r="AO955" s="117"/>
      <c r="AP955" s="117"/>
      <c r="AQ955" s="117"/>
      <c r="AR955" s="117"/>
      <c r="AS955" s="117"/>
      <c r="AT955" s="117"/>
      <c r="AU955" s="117"/>
      <c r="AV955" s="117"/>
      <c r="AW955" s="117"/>
      <c r="AX955" s="117"/>
      <c r="AY955" s="117"/>
    </row>
    <row r="956" spans="2:51" ht="24" customHeight="1">
      <c r="B956" s="153"/>
      <c r="C956" s="1460"/>
      <c r="D956" s="117"/>
      <c r="E956" s="116"/>
      <c r="F956" s="117"/>
      <c r="G956" s="117"/>
      <c r="H956" s="117"/>
      <c r="I956" s="117"/>
      <c r="J956" s="117"/>
      <c r="K956" s="116"/>
      <c r="L956" s="116"/>
      <c r="M956" s="116"/>
      <c r="N956" s="117"/>
      <c r="O956" s="120"/>
      <c r="P956" s="116"/>
      <c r="Q956" s="116"/>
      <c r="R956" s="116"/>
      <c r="S956" s="116"/>
      <c r="T956" s="117"/>
      <c r="U956" s="117"/>
      <c r="V956" s="107"/>
      <c r="W956" s="120"/>
      <c r="X956" s="117"/>
      <c r="Y956" s="117"/>
      <c r="Z956" s="117"/>
      <c r="AA956" s="117"/>
      <c r="AB956" s="117"/>
      <c r="AC956" s="116"/>
      <c r="AD956" s="120"/>
      <c r="AE956" s="120"/>
      <c r="AF956" s="117"/>
      <c r="AG956" s="117"/>
      <c r="AH956" s="117"/>
      <c r="AI956" s="117"/>
      <c r="AJ956" s="117"/>
      <c r="AK956" s="117"/>
      <c r="AL956" s="117"/>
      <c r="AM956" s="117"/>
      <c r="AN956" s="117"/>
      <c r="AO956" s="117"/>
      <c r="AP956" s="117"/>
      <c r="AQ956" s="117"/>
      <c r="AR956" s="117"/>
      <c r="AS956" s="117"/>
      <c r="AT956" s="117"/>
      <c r="AU956" s="117"/>
      <c r="AV956" s="117"/>
      <c r="AW956" s="117"/>
      <c r="AX956" s="117"/>
      <c r="AY956" s="117"/>
    </row>
    <row r="957" spans="2:51" ht="24" customHeight="1">
      <c r="B957" s="153"/>
      <c r="C957" s="1460"/>
      <c r="D957" s="117"/>
      <c r="E957" s="116"/>
      <c r="F957" s="117"/>
      <c r="G957" s="117"/>
      <c r="H957" s="117"/>
      <c r="I957" s="117"/>
      <c r="J957" s="117"/>
      <c r="K957" s="116"/>
      <c r="L957" s="116"/>
      <c r="M957" s="116"/>
      <c r="N957" s="117"/>
      <c r="O957" s="120"/>
      <c r="P957" s="116"/>
      <c r="Q957" s="116"/>
      <c r="R957" s="116"/>
      <c r="S957" s="116"/>
      <c r="T957" s="117"/>
      <c r="U957" s="117"/>
      <c r="V957" s="107"/>
      <c r="W957" s="120"/>
      <c r="X957" s="117"/>
      <c r="Y957" s="117"/>
      <c r="Z957" s="117"/>
      <c r="AA957" s="117"/>
      <c r="AB957" s="117"/>
      <c r="AC957" s="116"/>
      <c r="AD957" s="120"/>
      <c r="AE957" s="120"/>
      <c r="AF957" s="117"/>
      <c r="AG957" s="117"/>
      <c r="AH957" s="117"/>
      <c r="AI957" s="117"/>
      <c r="AJ957" s="117"/>
      <c r="AK957" s="117"/>
      <c r="AL957" s="117"/>
      <c r="AM957" s="117"/>
      <c r="AN957" s="117"/>
      <c r="AO957" s="117"/>
      <c r="AP957" s="117"/>
      <c r="AQ957" s="117"/>
      <c r="AR957" s="117"/>
      <c r="AS957" s="117"/>
      <c r="AT957" s="117"/>
      <c r="AU957" s="117"/>
      <c r="AV957" s="117"/>
      <c r="AW957" s="117"/>
      <c r="AX957" s="117"/>
      <c r="AY957" s="117"/>
    </row>
    <row r="958" spans="2:51" ht="24" customHeight="1">
      <c r="B958" s="153"/>
      <c r="C958" s="1470"/>
      <c r="D958" s="117"/>
      <c r="E958" s="116"/>
      <c r="F958" s="117"/>
      <c r="G958" s="117"/>
      <c r="H958" s="117"/>
      <c r="I958" s="117"/>
      <c r="J958" s="117"/>
      <c r="K958" s="116"/>
      <c r="L958" s="116"/>
      <c r="M958" s="116"/>
      <c r="N958" s="117"/>
      <c r="O958" s="120"/>
      <c r="P958" s="116"/>
      <c r="Q958" s="116"/>
      <c r="R958" s="116"/>
      <c r="S958" s="116"/>
      <c r="T958" s="117"/>
      <c r="U958" s="117"/>
      <c r="V958" s="107"/>
      <c r="W958" s="120"/>
      <c r="X958" s="117"/>
      <c r="Y958" s="117"/>
      <c r="Z958" s="117"/>
      <c r="AA958" s="117"/>
      <c r="AB958" s="117"/>
      <c r="AC958" s="116"/>
      <c r="AD958" s="120"/>
      <c r="AE958" s="120"/>
      <c r="AF958" s="117"/>
      <c r="AG958" s="117"/>
      <c r="AH958" s="117"/>
      <c r="AI958" s="117"/>
      <c r="AJ958" s="117"/>
      <c r="AK958" s="117"/>
      <c r="AL958" s="117"/>
      <c r="AM958" s="117"/>
      <c r="AN958" s="117"/>
      <c r="AO958" s="117"/>
      <c r="AP958" s="117"/>
      <c r="AQ958" s="117"/>
      <c r="AR958" s="117"/>
      <c r="AS958" s="117"/>
      <c r="AT958" s="117"/>
      <c r="AU958" s="117"/>
      <c r="AV958" s="117"/>
      <c r="AW958" s="117"/>
      <c r="AX958" s="117"/>
      <c r="AY958" s="117"/>
    </row>
    <row r="959" spans="2:51" ht="24" customHeight="1">
      <c r="B959" s="153"/>
      <c r="C959" s="1460"/>
      <c r="D959" s="117"/>
      <c r="E959" s="116"/>
      <c r="F959" s="117"/>
      <c r="G959" s="117"/>
      <c r="H959" s="1461"/>
      <c r="I959" s="117"/>
      <c r="J959" s="117"/>
      <c r="K959" s="116"/>
      <c r="L959" s="116"/>
      <c r="M959" s="116"/>
      <c r="N959" s="117"/>
      <c r="O959" s="120"/>
      <c r="P959" s="116"/>
      <c r="Q959" s="116"/>
      <c r="R959" s="116"/>
      <c r="S959" s="116"/>
      <c r="T959" s="117"/>
      <c r="U959" s="117"/>
      <c r="V959" s="107"/>
      <c r="W959" s="120"/>
      <c r="X959" s="117"/>
      <c r="Y959" s="117"/>
      <c r="Z959" s="117"/>
      <c r="AA959" s="117"/>
      <c r="AB959" s="117"/>
      <c r="AC959" s="116"/>
      <c r="AD959" s="120"/>
      <c r="AE959" s="120"/>
      <c r="AF959" s="117"/>
      <c r="AG959" s="117"/>
      <c r="AH959" s="117"/>
      <c r="AI959" s="117"/>
      <c r="AJ959" s="117"/>
      <c r="AK959" s="117"/>
      <c r="AL959" s="117"/>
      <c r="AM959" s="117"/>
      <c r="AN959" s="117"/>
      <c r="AO959" s="117"/>
      <c r="AP959" s="117"/>
      <c r="AQ959" s="117"/>
      <c r="AR959" s="117"/>
      <c r="AS959" s="117"/>
      <c r="AT959" s="117"/>
      <c r="AU959" s="117"/>
      <c r="AV959" s="117"/>
      <c r="AW959" s="117"/>
      <c r="AX959" s="117"/>
      <c r="AY959" s="117"/>
    </row>
    <row r="960" spans="2:51" ht="24" customHeight="1">
      <c r="B960" s="153"/>
      <c r="C960" s="1460"/>
      <c r="D960" s="117"/>
      <c r="E960" s="116"/>
      <c r="F960" s="117"/>
      <c r="G960" s="117"/>
      <c r="H960" s="1461"/>
      <c r="I960" s="117"/>
      <c r="J960" s="117"/>
      <c r="K960" s="116"/>
      <c r="L960" s="116"/>
      <c r="M960" s="116"/>
      <c r="N960" s="117"/>
      <c r="O960" s="120"/>
      <c r="P960" s="116"/>
      <c r="Q960" s="116"/>
      <c r="R960" s="116"/>
      <c r="S960" s="116"/>
      <c r="T960" s="117"/>
      <c r="U960" s="117"/>
      <c r="V960" s="107"/>
      <c r="W960" s="120"/>
      <c r="X960" s="117"/>
      <c r="Y960" s="117"/>
      <c r="Z960" s="117"/>
      <c r="AA960" s="117"/>
      <c r="AB960" s="117"/>
      <c r="AC960" s="116"/>
      <c r="AD960" s="120"/>
      <c r="AE960" s="120"/>
      <c r="AF960" s="117"/>
      <c r="AG960" s="117"/>
      <c r="AH960" s="117"/>
      <c r="AI960" s="117"/>
      <c r="AJ960" s="117"/>
      <c r="AK960" s="117"/>
      <c r="AL960" s="117"/>
      <c r="AM960" s="117"/>
      <c r="AN960" s="117"/>
      <c r="AO960" s="117"/>
      <c r="AP960" s="117"/>
      <c r="AQ960" s="117"/>
      <c r="AR960" s="117"/>
      <c r="AS960" s="117"/>
      <c r="AT960" s="117"/>
      <c r="AU960" s="117"/>
      <c r="AV960" s="117"/>
      <c r="AW960" s="117"/>
      <c r="AX960" s="117"/>
      <c r="AY960" s="117"/>
    </row>
    <row r="961" spans="2:51" ht="24" customHeight="1">
      <c r="B961" s="153"/>
      <c r="C961" s="1460"/>
      <c r="D961" s="117"/>
      <c r="E961" s="116"/>
      <c r="F961" s="117"/>
      <c r="G961" s="117"/>
      <c r="H961" s="1461"/>
      <c r="I961" s="117"/>
      <c r="J961" s="117"/>
      <c r="K961" s="116"/>
      <c r="L961" s="116"/>
      <c r="M961" s="116"/>
      <c r="N961" s="117"/>
      <c r="O961" s="120"/>
      <c r="P961" s="116"/>
      <c r="Q961" s="116"/>
      <c r="R961" s="116"/>
      <c r="S961" s="116"/>
      <c r="T961" s="117"/>
      <c r="U961" s="117"/>
      <c r="V961" s="107"/>
      <c r="W961" s="120"/>
      <c r="X961" s="117"/>
      <c r="Y961" s="117"/>
      <c r="Z961" s="117"/>
      <c r="AA961" s="117"/>
      <c r="AB961" s="117"/>
      <c r="AC961" s="116"/>
      <c r="AD961" s="120"/>
      <c r="AE961" s="120"/>
      <c r="AF961" s="117"/>
      <c r="AG961" s="117"/>
      <c r="AH961" s="117"/>
      <c r="AI961" s="117"/>
      <c r="AJ961" s="117"/>
      <c r="AK961" s="117"/>
      <c r="AL961" s="117"/>
      <c r="AM961" s="117"/>
      <c r="AN961" s="117"/>
      <c r="AO961" s="117"/>
      <c r="AP961" s="117"/>
      <c r="AQ961" s="117"/>
      <c r="AR961" s="117"/>
      <c r="AS961" s="117"/>
      <c r="AT961" s="117"/>
      <c r="AU961" s="117"/>
      <c r="AV961" s="117"/>
      <c r="AW961" s="117"/>
      <c r="AX961" s="117"/>
      <c r="AY961" s="117"/>
    </row>
    <row r="962" spans="2:51" ht="24" customHeight="1">
      <c r="B962" s="153"/>
      <c r="C962" s="1460"/>
      <c r="D962" s="117"/>
      <c r="E962" s="116"/>
      <c r="F962" s="117"/>
      <c r="G962" s="117"/>
      <c r="H962" s="1461"/>
      <c r="I962" s="117"/>
      <c r="J962" s="117"/>
      <c r="K962" s="116"/>
      <c r="L962" s="116"/>
      <c r="M962" s="116"/>
      <c r="N962" s="117"/>
      <c r="O962" s="120"/>
      <c r="P962" s="116"/>
      <c r="Q962" s="116"/>
      <c r="R962" s="116"/>
      <c r="S962" s="116"/>
      <c r="T962" s="117"/>
      <c r="U962" s="117"/>
      <c r="V962" s="107"/>
      <c r="W962" s="120"/>
      <c r="X962" s="117"/>
      <c r="Y962" s="117"/>
      <c r="Z962" s="117"/>
      <c r="AA962" s="117"/>
      <c r="AB962" s="117"/>
      <c r="AC962" s="116"/>
      <c r="AD962" s="120"/>
      <c r="AE962" s="120"/>
      <c r="AF962" s="117"/>
      <c r="AG962" s="117"/>
      <c r="AH962" s="117"/>
      <c r="AI962" s="117"/>
      <c r="AJ962" s="117"/>
      <c r="AK962" s="117"/>
      <c r="AL962" s="117"/>
      <c r="AM962" s="117"/>
      <c r="AN962" s="117"/>
      <c r="AO962" s="117"/>
      <c r="AP962" s="117"/>
      <c r="AQ962" s="117"/>
      <c r="AR962" s="117"/>
      <c r="AS962" s="117"/>
      <c r="AT962" s="117"/>
      <c r="AU962" s="117"/>
      <c r="AV962" s="117"/>
      <c r="AW962" s="117"/>
      <c r="AX962" s="117"/>
      <c r="AY962" s="117"/>
    </row>
    <row r="963" spans="2:51" ht="24" customHeight="1">
      <c r="B963" s="153"/>
      <c r="C963" s="1460"/>
      <c r="D963" s="117"/>
      <c r="E963" s="116"/>
      <c r="F963" s="117"/>
      <c r="G963" s="117"/>
      <c r="H963" s="1461"/>
      <c r="I963" s="117"/>
      <c r="J963" s="117"/>
      <c r="K963" s="116"/>
      <c r="L963" s="116"/>
      <c r="M963" s="116"/>
      <c r="N963" s="117"/>
      <c r="O963" s="120"/>
      <c r="P963" s="116"/>
      <c r="Q963" s="116"/>
      <c r="R963" s="116"/>
      <c r="S963" s="116"/>
      <c r="T963" s="117"/>
      <c r="U963" s="117"/>
      <c r="V963" s="107"/>
      <c r="W963" s="120"/>
      <c r="X963" s="117"/>
      <c r="Y963" s="117"/>
      <c r="Z963" s="117"/>
      <c r="AA963" s="117"/>
      <c r="AB963" s="117"/>
      <c r="AC963" s="116"/>
      <c r="AD963" s="120"/>
      <c r="AE963" s="120"/>
      <c r="AF963" s="117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7"/>
      <c r="AQ963" s="117"/>
      <c r="AR963" s="117"/>
      <c r="AS963" s="117"/>
      <c r="AT963" s="117"/>
      <c r="AU963" s="117"/>
      <c r="AV963" s="117"/>
      <c r="AW963" s="117"/>
      <c r="AX963" s="117"/>
      <c r="AY963" s="117"/>
    </row>
    <row r="964" spans="2:51" ht="24" customHeight="1">
      <c r="B964" s="153"/>
      <c r="C964" s="1460"/>
      <c r="D964" s="117"/>
      <c r="E964" s="116"/>
      <c r="F964" s="117"/>
      <c r="G964" s="117"/>
      <c r="H964" s="1461"/>
      <c r="I964" s="117"/>
      <c r="J964" s="117"/>
      <c r="K964" s="116"/>
      <c r="L964" s="116"/>
      <c r="M964" s="116"/>
      <c r="N964" s="117"/>
      <c r="O964" s="120"/>
      <c r="P964" s="116"/>
      <c r="Q964" s="116"/>
      <c r="R964" s="116"/>
      <c r="S964" s="116"/>
      <c r="T964" s="117"/>
      <c r="U964" s="117"/>
      <c r="V964" s="107"/>
      <c r="W964" s="120"/>
      <c r="X964" s="117"/>
      <c r="Y964" s="117"/>
      <c r="Z964" s="117"/>
      <c r="AA964" s="117"/>
      <c r="AB964" s="117"/>
      <c r="AC964" s="116"/>
      <c r="AD964" s="120"/>
      <c r="AE964" s="120"/>
      <c r="AF964" s="117"/>
      <c r="AG964" s="117"/>
      <c r="AH964" s="117"/>
      <c r="AI964" s="117"/>
      <c r="AJ964" s="117"/>
      <c r="AK964" s="117"/>
      <c r="AL964" s="117"/>
      <c r="AM964" s="117"/>
      <c r="AN964" s="117"/>
      <c r="AO964" s="117"/>
      <c r="AP964" s="117"/>
      <c r="AQ964" s="117"/>
      <c r="AR964" s="117"/>
      <c r="AS964" s="117"/>
      <c r="AT964" s="117"/>
      <c r="AU964" s="117"/>
      <c r="AV964" s="117"/>
      <c r="AW964" s="117"/>
      <c r="AX964" s="117"/>
      <c r="AY964" s="117"/>
    </row>
    <row r="965" spans="2:51" ht="24" customHeight="1">
      <c r="B965" s="153"/>
      <c r="C965" s="1462"/>
      <c r="D965" s="119"/>
      <c r="E965" s="118"/>
      <c r="F965" s="119"/>
      <c r="G965" s="119"/>
      <c r="H965" s="119"/>
      <c r="I965" s="117"/>
      <c r="J965" s="119"/>
      <c r="K965" s="118"/>
      <c r="L965" s="118"/>
      <c r="M965" s="118"/>
      <c r="N965" s="119"/>
      <c r="O965" s="120"/>
      <c r="P965" s="118"/>
      <c r="Q965" s="118"/>
      <c r="R965" s="118"/>
      <c r="S965" s="118"/>
      <c r="T965" s="119"/>
      <c r="U965" s="119"/>
      <c r="V965" s="113"/>
      <c r="W965" s="119"/>
      <c r="X965" s="119"/>
      <c r="Y965" s="119"/>
      <c r="Z965" s="119"/>
      <c r="AA965" s="119"/>
      <c r="AB965" s="119"/>
      <c r="AC965" s="118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  <c r="AN965" s="119"/>
      <c r="AO965" s="119"/>
      <c r="AP965" s="119"/>
      <c r="AQ965" s="119"/>
      <c r="AR965" s="119"/>
      <c r="AS965" s="119"/>
      <c r="AT965" s="119"/>
      <c r="AU965" s="119"/>
      <c r="AV965" s="119"/>
      <c r="AW965" s="119"/>
      <c r="AX965" s="119"/>
      <c r="AY965" s="119"/>
    </row>
    <row r="966" spans="2:51" ht="24" customHeight="1">
      <c r="B966" s="153"/>
      <c r="C966" s="1460"/>
      <c r="D966" s="117"/>
      <c r="E966" s="116"/>
      <c r="F966" s="117"/>
      <c r="G966" s="117"/>
      <c r="H966" s="1461"/>
      <c r="I966" s="117"/>
      <c r="J966" s="117"/>
      <c r="K966" s="116"/>
      <c r="L966" s="116"/>
      <c r="M966" s="116"/>
      <c r="N966" s="117"/>
      <c r="O966" s="120"/>
      <c r="P966" s="116"/>
      <c r="Q966" s="116"/>
      <c r="R966" s="116"/>
      <c r="S966" s="116"/>
      <c r="T966" s="117"/>
      <c r="U966" s="117"/>
      <c r="V966" s="107"/>
      <c r="W966" s="120"/>
      <c r="X966" s="117"/>
      <c r="Y966" s="117"/>
      <c r="Z966" s="117"/>
      <c r="AA966" s="117"/>
      <c r="AB966" s="117"/>
      <c r="AC966" s="116"/>
      <c r="AD966" s="120"/>
      <c r="AE966" s="120"/>
      <c r="AF966" s="117"/>
      <c r="AG966" s="117"/>
      <c r="AH966" s="117"/>
      <c r="AI966" s="117"/>
      <c r="AJ966" s="117"/>
      <c r="AK966" s="117"/>
      <c r="AL966" s="117"/>
      <c r="AM966" s="117"/>
      <c r="AN966" s="117"/>
      <c r="AO966" s="117"/>
      <c r="AP966" s="117"/>
      <c r="AQ966" s="117"/>
      <c r="AR966" s="117"/>
      <c r="AS966" s="117"/>
      <c r="AT966" s="117"/>
      <c r="AU966" s="117"/>
      <c r="AV966" s="117"/>
      <c r="AW966" s="117"/>
      <c r="AX966" s="117"/>
      <c r="AY966" s="1471"/>
    </row>
    <row r="967" spans="2:51" ht="24" customHeight="1">
      <c r="B967" s="153"/>
      <c r="C967" s="1472"/>
      <c r="D967" s="122"/>
      <c r="E967" s="121"/>
      <c r="F967" s="122"/>
      <c r="G967" s="122"/>
      <c r="H967" s="122"/>
      <c r="I967" s="122"/>
      <c r="J967" s="122"/>
      <c r="K967" s="121"/>
      <c r="L967" s="121"/>
      <c r="M967" s="121"/>
      <c r="N967" s="122"/>
      <c r="O967" s="122"/>
      <c r="P967" s="121"/>
      <c r="Q967" s="121"/>
      <c r="R967" s="121"/>
      <c r="S967" s="121"/>
      <c r="T967" s="122"/>
      <c r="U967" s="122"/>
      <c r="V967" s="139"/>
      <c r="W967" s="122"/>
      <c r="X967" s="122"/>
      <c r="Y967" s="122"/>
      <c r="Z967" s="122"/>
      <c r="AA967" s="122"/>
      <c r="AB967" s="122"/>
      <c r="AC967" s="121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  <c r="AR967" s="122"/>
      <c r="AS967" s="122"/>
      <c r="AT967" s="122"/>
      <c r="AU967" s="122"/>
      <c r="AV967" s="122"/>
      <c r="AW967" s="122"/>
      <c r="AX967" s="122"/>
      <c r="AY967" s="122"/>
    </row>
    <row r="968" spans="2:51" ht="24" customHeight="1">
      <c r="B968" s="153"/>
      <c r="C968" s="1460"/>
      <c r="D968" s="117"/>
      <c r="E968" s="116"/>
      <c r="F968" s="117"/>
      <c r="G968" s="117"/>
      <c r="H968" s="1461"/>
      <c r="I968" s="122"/>
      <c r="J968" s="117"/>
      <c r="K968" s="116"/>
      <c r="L968" s="116"/>
      <c r="M968" s="116"/>
      <c r="N968" s="117"/>
      <c r="O968" s="120"/>
      <c r="P968" s="116"/>
      <c r="Q968" s="116"/>
      <c r="R968" s="116"/>
      <c r="S968" s="116"/>
      <c r="T968" s="117"/>
      <c r="U968" s="117"/>
      <c r="V968" s="107"/>
      <c r="W968" s="120"/>
      <c r="X968" s="117"/>
      <c r="Y968" s="117"/>
      <c r="Z968" s="117"/>
      <c r="AA968" s="117"/>
      <c r="AB968" s="117"/>
      <c r="AC968" s="116"/>
      <c r="AD968" s="120"/>
      <c r="AE968" s="120"/>
      <c r="AF968" s="117"/>
      <c r="AG968" s="117"/>
      <c r="AH968" s="117"/>
      <c r="AI968" s="117"/>
      <c r="AJ968" s="117"/>
      <c r="AK968" s="117"/>
      <c r="AL968" s="117"/>
      <c r="AM968" s="117"/>
      <c r="AN968" s="117"/>
      <c r="AO968" s="117"/>
      <c r="AP968" s="117"/>
      <c r="AQ968" s="117"/>
      <c r="AR968" s="117"/>
      <c r="AS968" s="117"/>
      <c r="AT968" s="117"/>
      <c r="AU968" s="117"/>
      <c r="AV968" s="117"/>
      <c r="AW968" s="117"/>
      <c r="AX968" s="117"/>
      <c r="AY968" s="117"/>
    </row>
    <row r="969" spans="2:51" ht="24" customHeight="1">
      <c r="B969" s="153"/>
      <c r="C969" s="1472"/>
      <c r="D969" s="122"/>
      <c r="E969" s="122"/>
      <c r="F969" s="122"/>
      <c r="G969" s="122"/>
      <c r="H969" s="122"/>
      <c r="I969" s="122"/>
      <c r="J969" s="122"/>
      <c r="K969" s="121"/>
      <c r="L969" s="121"/>
      <c r="M969" s="121"/>
      <c r="N969" s="122"/>
      <c r="O969" s="122"/>
      <c r="P969" s="121"/>
      <c r="Q969" s="121"/>
      <c r="R969" s="121"/>
      <c r="S969" s="121"/>
      <c r="T969" s="122"/>
      <c r="U969" s="122"/>
      <c r="V969" s="139"/>
      <c r="W969" s="122"/>
      <c r="X969" s="122"/>
      <c r="Y969" s="122"/>
      <c r="Z969" s="122"/>
      <c r="AA969" s="122"/>
      <c r="AB969" s="122"/>
      <c r="AC969" s="121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  <c r="AR969" s="122"/>
      <c r="AS969" s="122"/>
      <c r="AT969" s="122"/>
      <c r="AU969" s="122"/>
      <c r="AV969" s="122"/>
      <c r="AW969" s="122"/>
      <c r="AX969" s="122"/>
      <c r="AY969" s="1473"/>
    </row>
    <row r="970" spans="2:51" ht="24" customHeight="1">
      <c r="B970" s="153"/>
      <c r="C970" s="1462"/>
      <c r="D970" s="119"/>
      <c r="E970" s="119"/>
      <c r="F970" s="119"/>
      <c r="G970" s="123"/>
      <c r="H970" s="123"/>
      <c r="I970" s="119"/>
      <c r="J970" s="123"/>
      <c r="K970" s="118"/>
      <c r="L970" s="118"/>
      <c r="M970" s="118"/>
      <c r="N970" s="123"/>
      <c r="O970" s="119"/>
      <c r="P970" s="118"/>
      <c r="Q970" s="118"/>
      <c r="R970" s="118"/>
      <c r="S970" s="118"/>
      <c r="T970" s="123"/>
      <c r="U970" s="123"/>
      <c r="V970" s="114"/>
      <c r="W970" s="119"/>
      <c r="X970" s="123"/>
      <c r="Y970" s="123"/>
      <c r="Z970" s="123"/>
      <c r="AA970" s="123"/>
      <c r="AB970" s="123"/>
      <c r="AC970" s="118"/>
      <c r="AD970" s="123"/>
      <c r="AE970" s="123"/>
      <c r="AF970" s="123"/>
      <c r="AG970" s="123"/>
      <c r="AH970" s="119"/>
      <c r="AI970" s="123"/>
      <c r="AJ970" s="123"/>
      <c r="AK970" s="123"/>
      <c r="AL970" s="123"/>
      <c r="AM970" s="123"/>
      <c r="AN970" s="123"/>
      <c r="AO970" s="123"/>
      <c r="AP970" s="123"/>
      <c r="AQ970" s="123"/>
      <c r="AR970" s="123"/>
      <c r="AS970" s="123"/>
      <c r="AT970" s="123"/>
      <c r="AU970" s="123"/>
      <c r="AV970" s="123"/>
      <c r="AW970" s="123"/>
      <c r="AX970" s="123"/>
      <c r="AY970" s="119"/>
    </row>
    <row r="971" spans="2:51" ht="24" customHeight="1">
      <c r="B971" s="153"/>
      <c r="C971" s="1462"/>
      <c r="D971" s="119"/>
      <c r="E971" s="119"/>
      <c r="F971" s="119"/>
      <c r="G971" s="123"/>
      <c r="H971" s="123"/>
      <c r="I971" s="119"/>
      <c r="J971" s="123"/>
      <c r="K971" s="118"/>
      <c r="L971" s="118"/>
      <c r="M971" s="118"/>
      <c r="N971" s="123"/>
      <c r="O971" s="119"/>
      <c r="P971" s="118"/>
      <c r="Q971" s="118"/>
      <c r="R971" s="118"/>
      <c r="S971" s="118"/>
      <c r="T971" s="123"/>
      <c r="U971" s="123"/>
      <c r="V971" s="114"/>
      <c r="W971" s="119"/>
      <c r="X971" s="123"/>
      <c r="Y971" s="123"/>
      <c r="Z971" s="123"/>
      <c r="AA971" s="123"/>
      <c r="AB971" s="123"/>
      <c r="AC971" s="118"/>
      <c r="AD971" s="123"/>
      <c r="AE971" s="123"/>
      <c r="AF971" s="123"/>
      <c r="AG971" s="123"/>
      <c r="AH971" s="119"/>
      <c r="AI971" s="123"/>
      <c r="AJ971" s="123"/>
      <c r="AK971" s="123"/>
      <c r="AL971" s="123"/>
      <c r="AM971" s="123"/>
      <c r="AN971" s="123"/>
      <c r="AO971" s="123"/>
      <c r="AP971" s="123"/>
      <c r="AQ971" s="123"/>
      <c r="AR971" s="123"/>
      <c r="AS971" s="123"/>
      <c r="AT971" s="123"/>
      <c r="AU971" s="123"/>
      <c r="AV971" s="123"/>
      <c r="AW971" s="123"/>
      <c r="AX971" s="123"/>
      <c r="AY971" s="119"/>
    </row>
    <row r="972" spans="2:51" ht="24" customHeight="1">
      <c r="B972" s="153"/>
      <c r="C972" s="1462"/>
      <c r="D972" s="119"/>
      <c r="E972" s="119"/>
      <c r="F972" s="119"/>
      <c r="G972" s="123"/>
      <c r="H972" s="123"/>
      <c r="I972" s="119"/>
      <c r="J972" s="123"/>
      <c r="K972" s="118"/>
      <c r="L972" s="118"/>
      <c r="M972" s="118"/>
      <c r="N972" s="123"/>
      <c r="O972" s="119"/>
      <c r="P972" s="118"/>
      <c r="Q972" s="118"/>
      <c r="R972" s="118"/>
      <c r="S972" s="118"/>
      <c r="T972" s="123"/>
      <c r="U972" s="123"/>
      <c r="V972" s="114"/>
      <c r="W972" s="119"/>
      <c r="X972" s="123"/>
      <c r="Y972" s="123"/>
      <c r="Z972" s="123"/>
      <c r="AA972" s="123"/>
      <c r="AB972" s="123"/>
      <c r="AC972" s="118"/>
      <c r="AD972" s="123"/>
      <c r="AE972" s="123"/>
      <c r="AF972" s="123"/>
      <c r="AG972" s="123"/>
      <c r="AH972" s="119"/>
      <c r="AI972" s="123"/>
      <c r="AJ972" s="123"/>
      <c r="AK972" s="123"/>
      <c r="AL972" s="123"/>
      <c r="AM972" s="123"/>
      <c r="AN972" s="123"/>
      <c r="AO972" s="123"/>
      <c r="AP972" s="123"/>
      <c r="AQ972" s="123"/>
      <c r="AR972" s="123"/>
      <c r="AS972" s="123"/>
      <c r="AT972" s="123"/>
      <c r="AU972" s="123"/>
      <c r="AV972" s="123"/>
      <c r="AW972" s="123"/>
      <c r="AX972" s="123"/>
      <c r="AY972" s="119"/>
    </row>
    <row r="973" spans="2:51" ht="24" customHeight="1">
      <c r="B973" s="153"/>
      <c r="C973" s="1462"/>
      <c r="D973" s="119"/>
      <c r="E973" s="119"/>
      <c r="F973" s="119"/>
      <c r="G973" s="123"/>
      <c r="H973" s="123"/>
      <c r="I973" s="119"/>
      <c r="J973" s="123"/>
      <c r="K973" s="118"/>
      <c r="L973" s="118"/>
      <c r="M973" s="118"/>
      <c r="N973" s="123"/>
      <c r="O973" s="119"/>
      <c r="P973" s="118"/>
      <c r="Q973" s="118"/>
      <c r="R973" s="118"/>
      <c r="S973" s="118"/>
      <c r="T973" s="123"/>
      <c r="U973" s="123"/>
      <c r="V973" s="114"/>
      <c r="W973" s="119"/>
      <c r="X973" s="123"/>
      <c r="Y973" s="123"/>
      <c r="Z973" s="123"/>
      <c r="AA973" s="123"/>
      <c r="AB973" s="123"/>
      <c r="AC973" s="118"/>
      <c r="AD973" s="123"/>
      <c r="AE973" s="123"/>
      <c r="AF973" s="123"/>
      <c r="AG973" s="123"/>
      <c r="AH973" s="119"/>
      <c r="AI973" s="123"/>
      <c r="AJ973" s="123"/>
      <c r="AK973" s="123"/>
      <c r="AL973" s="123"/>
      <c r="AM973" s="123"/>
      <c r="AN973" s="123"/>
      <c r="AO973" s="123"/>
      <c r="AP973" s="123"/>
      <c r="AQ973" s="123"/>
      <c r="AR973" s="123"/>
      <c r="AS973" s="123"/>
      <c r="AT973" s="123"/>
      <c r="AU973" s="123"/>
      <c r="AV973" s="123"/>
      <c r="AW973" s="123"/>
      <c r="AX973" s="123"/>
      <c r="AY973" s="119"/>
    </row>
    <row r="974" spans="2:51" ht="24" customHeight="1">
      <c r="B974" s="153"/>
      <c r="C974" s="1462"/>
      <c r="D974" s="119"/>
      <c r="E974" s="119"/>
      <c r="F974" s="119"/>
      <c r="G974" s="123"/>
      <c r="H974" s="123"/>
      <c r="I974" s="119"/>
      <c r="J974" s="123"/>
      <c r="K974" s="118"/>
      <c r="L974" s="118"/>
      <c r="M974" s="118"/>
      <c r="N974" s="123"/>
      <c r="O974" s="119"/>
      <c r="P974" s="118"/>
      <c r="Q974" s="118"/>
      <c r="R974" s="118"/>
      <c r="S974" s="118"/>
      <c r="T974" s="123"/>
      <c r="U974" s="123"/>
      <c r="V974" s="114"/>
      <c r="W974" s="119"/>
      <c r="X974" s="123"/>
      <c r="Y974" s="123"/>
      <c r="Z974" s="123"/>
      <c r="AA974" s="123"/>
      <c r="AB974" s="123"/>
      <c r="AC974" s="118"/>
      <c r="AD974" s="123"/>
      <c r="AE974" s="123"/>
      <c r="AF974" s="123"/>
      <c r="AG974" s="123"/>
      <c r="AH974" s="119"/>
      <c r="AI974" s="123"/>
      <c r="AJ974" s="123"/>
      <c r="AK974" s="123"/>
      <c r="AL974" s="123"/>
      <c r="AM974" s="123"/>
      <c r="AN974" s="123"/>
      <c r="AO974" s="123"/>
      <c r="AP974" s="123"/>
      <c r="AQ974" s="123"/>
      <c r="AR974" s="123"/>
      <c r="AS974" s="123"/>
      <c r="AT974" s="123"/>
      <c r="AU974" s="123"/>
      <c r="AV974" s="123"/>
      <c r="AW974" s="123"/>
      <c r="AX974" s="123"/>
      <c r="AY974" s="119"/>
    </row>
    <row r="975" spans="2:51" ht="24" customHeight="1">
      <c r="B975" s="153"/>
      <c r="C975" s="1462"/>
      <c r="D975" s="119"/>
      <c r="E975" s="119"/>
      <c r="F975" s="119"/>
      <c r="G975" s="123"/>
      <c r="H975" s="123"/>
      <c r="I975" s="119"/>
      <c r="J975" s="123"/>
      <c r="K975" s="118"/>
      <c r="L975" s="118"/>
      <c r="M975" s="118"/>
      <c r="N975" s="123"/>
      <c r="O975" s="119"/>
      <c r="P975" s="118"/>
      <c r="Q975" s="118"/>
      <c r="R975" s="118"/>
      <c r="S975" s="118"/>
      <c r="T975" s="123"/>
      <c r="U975" s="123"/>
      <c r="V975" s="114"/>
      <c r="W975" s="119"/>
      <c r="X975" s="123"/>
      <c r="Y975" s="123"/>
      <c r="Z975" s="123"/>
      <c r="AA975" s="123"/>
      <c r="AB975" s="123"/>
      <c r="AC975" s="118"/>
      <c r="AD975" s="123"/>
      <c r="AE975" s="123"/>
      <c r="AF975" s="123"/>
      <c r="AG975" s="123"/>
      <c r="AH975" s="119"/>
      <c r="AI975" s="123"/>
      <c r="AJ975" s="123"/>
      <c r="AK975" s="123"/>
      <c r="AL975" s="123"/>
      <c r="AM975" s="123"/>
      <c r="AN975" s="123"/>
      <c r="AO975" s="123"/>
      <c r="AP975" s="123"/>
      <c r="AQ975" s="123"/>
      <c r="AR975" s="123"/>
      <c r="AS975" s="123"/>
      <c r="AT975" s="123"/>
      <c r="AU975" s="123"/>
      <c r="AV975" s="123"/>
      <c r="AW975" s="123"/>
      <c r="AX975" s="123"/>
      <c r="AY975" s="119"/>
    </row>
    <row r="976" spans="2:51" ht="24" customHeight="1">
      <c r="B976" s="1474"/>
      <c r="C976" s="1460"/>
      <c r="D976" s="117"/>
      <c r="E976" s="1475"/>
      <c r="F976" s="120"/>
      <c r="G976" s="117"/>
      <c r="H976" s="1461"/>
      <c r="I976" s="117"/>
      <c r="J976" s="117"/>
      <c r="K976" s="116"/>
      <c r="L976" s="116"/>
      <c r="M976" s="116"/>
      <c r="N976" s="116"/>
      <c r="O976" s="116"/>
      <c r="P976" s="116"/>
      <c r="Q976" s="116"/>
      <c r="R976" s="116"/>
      <c r="S976" s="116"/>
      <c r="T976" s="117"/>
      <c r="U976" s="117"/>
      <c r="V976" s="107"/>
      <c r="W976" s="120"/>
      <c r="X976" s="117"/>
      <c r="Y976" s="117"/>
      <c r="Z976" s="117"/>
      <c r="AA976" s="117"/>
      <c r="AB976" s="117"/>
      <c r="AC976" s="116"/>
      <c r="AD976" s="120"/>
      <c r="AE976" s="120"/>
      <c r="AF976" s="117"/>
      <c r="AG976" s="117"/>
      <c r="AH976" s="117"/>
      <c r="AI976" s="117"/>
      <c r="AJ976" s="117"/>
      <c r="AK976" s="117"/>
      <c r="AL976" s="117"/>
      <c r="AM976" s="117"/>
      <c r="AN976" s="117"/>
      <c r="AO976" s="117"/>
      <c r="AP976" s="117"/>
      <c r="AQ976" s="117"/>
      <c r="AR976" s="117"/>
      <c r="AS976" s="117"/>
      <c r="AT976" s="117"/>
      <c r="AU976" s="117"/>
      <c r="AV976" s="117"/>
      <c r="AW976" s="117"/>
      <c r="AX976" s="117"/>
      <c r="AY976" s="117"/>
    </row>
    <row r="977" spans="2:51" ht="24" customHeight="1">
      <c r="B977" s="153"/>
      <c r="C977" s="1460"/>
      <c r="D977" s="117"/>
      <c r="E977" s="116"/>
      <c r="F977" s="120"/>
      <c r="G977" s="117"/>
      <c r="H977" s="1461"/>
      <c r="I977" s="120"/>
      <c r="J977" s="117"/>
      <c r="K977" s="116"/>
      <c r="L977" s="116"/>
      <c r="M977" s="116"/>
      <c r="N977" s="117"/>
      <c r="O977" s="120"/>
      <c r="P977" s="116"/>
      <c r="Q977" s="116"/>
      <c r="R977" s="116"/>
      <c r="S977" s="116"/>
      <c r="T977" s="117"/>
      <c r="U977" s="117"/>
      <c r="V977" s="107"/>
      <c r="W977" s="120"/>
      <c r="X977" s="117"/>
      <c r="Y977" s="117"/>
      <c r="Z977" s="117"/>
      <c r="AA977" s="117"/>
      <c r="AB977" s="117"/>
      <c r="AC977" s="116"/>
      <c r="AD977" s="120"/>
      <c r="AE977" s="120"/>
      <c r="AF977" s="117"/>
      <c r="AG977" s="117"/>
      <c r="AH977" s="117"/>
      <c r="AI977" s="117"/>
      <c r="AJ977" s="117"/>
      <c r="AK977" s="117"/>
      <c r="AL977" s="117"/>
      <c r="AM977" s="117"/>
      <c r="AN977" s="117"/>
      <c r="AO977" s="117"/>
      <c r="AP977" s="117"/>
      <c r="AQ977" s="117"/>
      <c r="AR977" s="117"/>
      <c r="AS977" s="117"/>
      <c r="AT977" s="117"/>
      <c r="AU977" s="117"/>
      <c r="AV977" s="117"/>
      <c r="AW977" s="117"/>
      <c r="AX977" s="117"/>
      <c r="AY977" s="120"/>
    </row>
    <row r="978" spans="2:51" ht="24" customHeight="1">
      <c r="B978" s="153"/>
      <c r="C978" s="1460"/>
      <c r="D978" s="117"/>
      <c r="E978" s="116"/>
      <c r="F978" s="120"/>
      <c r="G978" s="117"/>
      <c r="H978" s="1461"/>
      <c r="I978" s="117"/>
      <c r="J978" s="117"/>
      <c r="K978" s="116"/>
      <c r="L978" s="116"/>
      <c r="M978" s="116"/>
      <c r="N978" s="117"/>
      <c r="O978" s="1476"/>
      <c r="P978" s="116"/>
      <c r="Q978" s="116"/>
      <c r="R978" s="116"/>
      <c r="S978" s="116"/>
      <c r="T978" s="117"/>
      <c r="U978" s="117"/>
      <c r="V978" s="107"/>
      <c r="W978" s="120"/>
      <c r="X978" s="117"/>
      <c r="Y978" s="117"/>
      <c r="Z978" s="117"/>
      <c r="AA978" s="117"/>
      <c r="AB978" s="117"/>
      <c r="AC978" s="116"/>
      <c r="AD978" s="120"/>
      <c r="AE978" s="120"/>
      <c r="AF978" s="117"/>
      <c r="AG978" s="117"/>
      <c r="AH978" s="117"/>
      <c r="AI978" s="117"/>
      <c r="AJ978" s="117"/>
      <c r="AK978" s="117"/>
      <c r="AL978" s="117"/>
      <c r="AM978" s="117"/>
      <c r="AN978" s="117"/>
      <c r="AO978" s="117"/>
      <c r="AP978" s="117"/>
      <c r="AQ978" s="117"/>
      <c r="AR978" s="117"/>
      <c r="AS978" s="117"/>
      <c r="AT978" s="117"/>
      <c r="AU978" s="117"/>
      <c r="AV978" s="117"/>
      <c r="AW978" s="117"/>
      <c r="AX978" s="117"/>
      <c r="AY978" s="120"/>
    </row>
    <row r="979" spans="2:51" ht="24" customHeight="1">
      <c r="B979" s="153"/>
      <c r="C979" s="1460"/>
      <c r="D979" s="117"/>
      <c r="E979" s="116"/>
      <c r="F979" s="120"/>
      <c r="G979" s="117"/>
      <c r="H979" s="1461"/>
      <c r="I979" s="117"/>
      <c r="J979" s="117"/>
      <c r="K979" s="116"/>
      <c r="L979" s="116"/>
      <c r="M979" s="116"/>
      <c r="N979" s="116"/>
      <c r="O979" s="120"/>
      <c r="P979" s="116"/>
      <c r="Q979" s="116"/>
      <c r="R979" s="116"/>
      <c r="S979" s="116"/>
      <c r="T979" s="117"/>
      <c r="U979" s="117"/>
      <c r="V979" s="107"/>
      <c r="W979" s="120"/>
      <c r="X979" s="117"/>
      <c r="Y979" s="117"/>
      <c r="Z979" s="117"/>
      <c r="AA979" s="117"/>
      <c r="AB979" s="117"/>
      <c r="AC979" s="116"/>
      <c r="AD979" s="120"/>
      <c r="AE979" s="120"/>
      <c r="AF979" s="117"/>
      <c r="AG979" s="117"/>
      <c r="AH979" s="117"/>
      <c r="AI979" s="117"/>
      <c r="AJ979" s="117"/>
      <c r="AK979" s="117"/>
      <c r="AL979" s="117"/>
      <c r="AM979" s="117"/>
      <c r="AN979" s="117"/>
      <c r="AO979" s="117"/>
      <c r="AP979" s="117"/>
      <c r="AQ979" s="117"/>
      <c r="AR979" s="117"/>
      <c r="AS979" s="117"/>
      <c r="AT979" s="117"/>
      <c r="AU979" s="117"/>
      <c r="AV979" s="117"/>
      <c r="AW979" s="117"/>
      <c r="AX979" s="117"/>
      <c r="AY979" s="117"/>
    </row>
    <row r="980" spans="2:51" ht="24" customHeight="1">
      <c r="B980" s="153"/>
      <c r="C980" s="1460"/>
      <c r="D980" s="117"/>
      <c r="E980" s="116"/>
      <c r="F980" s="120"/>
      <c r="G980" s="117"/>
      <c r="H980" s="1461"/>
      <c r="I980" s="117"/>
      <c r="J980" s="117"/>
      <c r="K980" s="116"/>
      <c r="L980" s="116"/>
      <c r="M980" s="116"/>
      <c r="N980" s="117"/>
      <c r="O980" s="1476"/>
      <c r="P980" s="116"/>
      <c r="Q980" s="116"/>
      <c r="R980" s="116"/>
      <c r="S980" s="116"/>
      <c r="T980" s="117"/>
      <c r="U980" s="117"/>
      <c r="V980" s="107"/>
      <c r="W980" s="120"/>
      <c r="X980" s="117"/>
      <c r="Y980" s="117"/>
      <c r="Z980" s="117"/>
      <c r="AA980" s="117"/>
      <c r="AB980" s="117"/>
      <c r="AC980" s="116"/>
      <c r="AD980" s="120"/>
      <c r="AE980" s="120"/>
      <c r="AF980" s="117"/>
      <c r="AG980" s="117"/>
      <c r="AH980" s="117"/>
      <c r="AI980" s="117"/>
      <c r="AJ980" s="117"/>
      <c r="AK980" s="117"/>
      <c r="AL980" s="117"/>
      <c r="AM980" s="117"/>
      <c r="AN980" s="117"/>
      <c r="AO980" s="117"/>
      <c r="AP980" s="117"/>
      <c r="AQ980" s="117"/>
      <c r="AR980" s="117"/>
      <c r="AS980" s="117"/>
      <c r="AT980" s="117"/>
      <c r="AU980" s="117"/>
      <c r="AV980" s="117"/>
      <c r="AW980" s="117"/>
      <c r="AX980" s="117"/>
      <c r="AY980" s="117"/>
    </row>
    <row r="981" spans="2:51" ht="24" customHeight="1">
      <c r="B981" s="153"/>
      <c r="C981" s="1460"/>
      <c r="D981" s="117"/>
      <c r="E981" s="116"/>
      <c r="F981" s="120"/>
      <c r="G981" s="117"/>
      <c r="H981" s="1461"/>
      <c r="I981" s="117"/>
      <c r="J981" s="117"/>
      <c r="K981" s="116"/>
      <c r="L981" s="116"/>
      <c r="M981" s="116"/>
      <c r="N981" s="117"/>
      <c r="O981" s="120"/>
      <c r="P981" s="116"/>
      <c r="Q981" s="116"/>
      <c r="R981" s="116"/>
      <c r="S981" s="116"/>
      <c r="T981" s="117"/>
      <c r="U981" s="117"/>
      <c r="V981" s="107"/>
      <c r="W981" s="120"/>
      <c r="X981" s="117"/>
      <c r="Y981" s="117"/>
      <c r="Z981" s="117"/>
      <c r="AA981" s="117"/>
      <c r="AB981" s="117"/>
      <c r="AC981" s="116"/>
      <c r="AD981" s="120"/>
      <c r="AE981" s="120"/>
      <c r="AF981" s="117"/>
      <c r="AG981" s="117"/>
      <c r="AH981" s="117"/>
      <c r="AI981" s="117"/>
      <c r="AJ981" s="117"/>
      <c r="AK981" s="117"/>
      <c r="AL981" s="117"/>
      <c r="AM981" s="117"/>
      <c r="AN981" s="117"/>
      <c r="AO981" s="117"/>
      <c r="AP981" s="117"/>
      <c r="AQ981" s="117"/>
      <c r="AR981" s="117"/>
      <c r="AS981" s="117"/>
      <c r="AT981" s="117"/>
      <c r="AU981" s="117"/>
      <c r="AV981" s="117"/>
      <c r="AW981" s="117"/>
      <c r="AX981" s="117"/>
      <c r="AY981" s="1471"/>
    </row>
    <row r="982" spans="2:51" ht="24" customHeight="1">
      <c r="B982" s="153"/>
      <c r="C982" s="1460"/>
      <c r="D982" s="117"/>
      <c r="E982" s="116"/>
      <c r="F982" s="120"/>
      <c r="G982" s="117"/>
      <c r="H982" s="1461"/>
      <c r="I982" s="117"/>
      <c r="J982" s="117"/>
      <c r="K982" s="116"/>
      <c r="L982" s="116"/>
      <c r="M982" s="116"/>
      <c r="N982" s="117"/>
      <c r="O982" s="120"/>
      <c r="P982" s="116"/>
      <c r="Q982" s="116"/>
      <c r="R982" s="116"/>
      <c r="S982" s="116"/>
      <c r="T982" s="117"/>
      <c r="U982" s="117"/>
      <c r="V982" s="107"/>
      <c r="W982" s="120"/>
      <c r="X982" s="117"/>
      <c r="Y982" s="117"/>
      <c r="Z982" s="117"/>
      <c r="AA982" s="117"/>
      <c r="AB982" s="117"/>
      <c r="AC982" s="116"/>
      <c r="AD982" s="120"/>
      <c r="AE982" s="120"/>
      <c r="AF982" s="117"/>
      <c r="AG982" s="117"/>
      <c r="AH982" s="117"/>
      <c r="AI982" s="117"/>
      <c r="AJ982" s="117"/>
      <c r="AK982" s="117"/>
      <c r="AL982" s="117"/>
      <c r="AM982" s="117"/>
      <c r="AN982" s="117"/>
      <c r="AO982" s="117"/>
      <c r="AP982" s="117"/>
      <c r="AQ982" s="117"/>
      <c r="AR982" s="117"/>
      <c r="AS982" s="117"/>
      <c r="AT982" s="117"/>
      <c r="AU982" s="117"/>
      <c r="AV982" s="117"/>
      <c r="AW982" s="117"/>
      <c r="AX982" s="117"/>
      <c r="AY982" s="117"/>
    </row>
    <row r="983" spans="2:51" ht="24" customHeight="1">
      <c r="B983" s="153"/>
      <c r="C983" s="1460"/>
      <c r="D983" s="117"/>
      <c r="E983" s="116"/>
      <c r="F983" s="120"/>
      <c r="G983" s="117"/>
      <c r="H983" s="1461"/>
      <c r="I983" s="117"/>
      <c r="J983" s="117"/>
      <c r="K983" s="116"/>
      <c r="L983" s="116"/>
      <c r="M983" s="116"/>
      <c r="N983" s="117"/>
      <c r="O983" s="120"/>
      <c r="P983" s="116"/>
      <c r="Q983" s="116"/>
      <c r="R983" s="116"/>
      <c r="S983" s="116"/>
      <c r="T983" s="117"/>
      <c r="U983" s="117"/>
      <c r="V983" s="107"/>
      <c r="W983" s="120"/>
      <c r="X983" s="117"/>
      <c r="Y983" s="117"/>
      <c r="Z983" s="117"/>
      <c r="AA983" s="117"/>
      <c r="AB983" s="117"/>
      <c r="AC983" s="116"/>
      <c r="AD983" s="120"/>
      <c r="AE983" s="120"/>
      <c r="AF983" s="117"/>
      <c r="AG983" s="117"/>
      <c r="AH983" s="117"/>
      <c r="AI983" s="117"/>
      <c r="AJ983" s="117"/>
      <c r="AK983" s="117"/>
      <c r="AL983" s="117"/>
      <c r="AM983" s="117"/>
      <c r="AN983" s="117"/>
      <c r="AO983" s="117"/>
      <c r="AP983" s="117"/>
      <c r="AQ983" s="117"/>
      <c r="AR983" s="117"/>
      <c r="AS983" s="117"/>
      <c r="AT983" s="117"/>
      <c r="AU983" s="117"/>
      <c r="AV983" s="117"/>
      <c r="AW983" s="117"/>
      <c r="AX983" s="117"/>
      <c r="AY983" s="117"/>
    </row>
    <row r="984" spans="2:51" ht="24" customHeight="1">
      <c r="B984" s="1477"/>
      <c r="C984" s="1460"/>
      <c r="D984" s="117"/>
      <c r="E984" s="116"/>
      <c r="F984" s="120"/>
      <c r="G984" s="117"/>
      <c r="H984" s="1461"/>
      <c r="I984" s="117"/>
      <c r="J984" s="117"/>
      <c r="K984" s="116"/>
      <c r="L984" s="116"/>
      <c r="M984" s="116"/>
      <c r="N984" s="117"/>
      <c r="O984" s="120"/>
      <c r="P984" s="116"/>
      <c r="Q984" s="116"/>
      <c r="R984" s="116"/>
      <c r="S984" s="116"/>
      <c r="T984" s="117"/>
      <c r="U984" s="117"/>
      <c r="V984" s="107"/>
      <c r="W984" s="120"/>
      <c r="X984" s="117"/>
      <c r="Y984" s="117"/>
      <c r="Z984" s="117"/>
      <c r="AA984" s="117"/>
      <c r="AB984" s="117"/>
      <c r="AC984" s="116"/>
      <c r="AD984" s="120"/>
      <c r="AE984" s="120"/>
      <c r="AF984" s="117"/>
      <c r="AG984" s="117"/>
      <c r="AH984" s="117"/>
      <c r="AI984" s="117"/>
      <c r="AJ984" s="117"/>
      <c r="AK984" s="117"/>
      <c r="AL984" s="117"/>
      <c r="AM984" s="117"/>
      <c r="AN984" s="117"/>
      <c r="AO984" s="117"/>
      <c r="AP984" s="117"/>
      <c r="AQ984" s="117"/>
      <c r="AR984" s="117"/>
      <c r="AS984" s="117"/>
      <c r="AT984" s="117"/>
      <c r="AU984" s="117"/>
      <c r="AV984" s="117"/>
      <c r="AW984" s="117"/>
      <c r="AX984" s="117"/>
      <c r="AY984" s="117"/>
    </row>
  </sheetData>
  <mergeCells count="33">
    <mergeCell ref="V2:V3"/>
    <mergeCell ref="B1:E1"/>
    <mergeCell ref="O2:Q2"/>
    <mergeCell ref="E2:E3"/>
    <mergeCell ref="F2:F3"/>
    <mergeCell ref="G2:G3"/>
    <mergeCell ref="I2:I3"/>
    <mergeCell ref="M2:M3"/>
    <mergeCell ref="N2:N3"/>
    <mergeCell ref="J2:J3"/>
    <mergeCell ref="K2:K3"/>
    <mergeCell ref="L2:L3"/>
    <mergeCell ref="A2:A3"/>
    <mergeCell ref="B2:B3"/>
    <mergeCell ref="C2:C3"/>
    <mergeCell ref="D2:D3"/>
    <mergeCell ref="G442:G447"/>
    <mergeCell ref="G615:G616"/>
    <mergeCell ref="G617:G619"/>
    <mergeCell ref="G620:G621"/>
    <mergeCell ref="S1:AY1"/>
    <mergeCell ref="AL3:AP3"/>
    <mergeCell ref="AQ3:AU3"/>
    <mergeCell ref="AV3:AX3"/>
    <mergeCell ref="AF3:AG3"/>
    <mergeCell ref="AH3:AJ3"/>
    <mergeCell ref="R2:U2"/>
    <mergeCell ref="AL2:AX2"/>
    <mergeCell ref="AY2:AY3"/>
    <mergeCell ref="W2:W3"/>
    <mergeCell ref="AD2:AE2"/>
    <mergeCell ref="AF2:AK2"/>
    <mergeCell ref="X2:AC3"/>
  </mergeCells>
  <phoneticPr fontId="5" type="noConversion"/>
  <conditionalFormatting sqref="E55">
    <cfRule type="duplicateValues" dxfId="9" priority="1"/>
  </conditionalFormatting>
  <dataValidations disablePrompts="1" count="1">
    <dataValidation type="list" allowBlank="1" showInputMessage="1" showErrorMessage="1" sqref="V4:V37 U38:U39 V40:V185 U186 V187:V353 U354:U360 U590:U591 V361:V619 U620:U623 V624 V626:V627 U625 U628:U632 V633:V680 U681 V682:V792 V794:V909 V911:V936" xr:uid="{D7A40E08-BCF7-492A-93F3-771EE5D0AF15}">
      <formula1>"O, X"</formula1>
    </dataValidation>
  </dataValidations>
  <hyperlinks>
    <hyperlink ref="H72" r:id="rId1" display="http://www.kncity.or.kr/" xr:uid="{CA3C3E1C-F9DA-4F0F-AE20-6B66B5815273}"/>
    <hyperlink ref="H70" r:id="rId2" xr:uid="{EC8B7A1C-B481-4AF8-ACAB-48D99DAD123D}"/>
    <hyperlink ref="H69" r:id="rId3" xr:uid="{35F019B2-C7F9-4B22-B433-0239A92482AC}"/>
    <hyperlink ref="H40" r:id="rId4" display="http://www.eunpyeongspo.seoul.kr/" xr:uid="{D19DFB45-78B9-4EAE-8414-EAA327816F69}"/>
    <hyperlink ref="H61" r:id="rId5" xr:uid="{FA2518CF-8DAE-4318-ACF1-C30F226EABEA}"/>
    <hyperlink ref="H37" r:id="rId6" display="http://www.eunpyeongspo.seoul.kr/" xr:uid="{D274606B-FA88-4E9F-8E32-F83ECC3496C7}"/>
    <hyperlink ref="H6" r:id="rId7" xr:uid="{FCF1FC58-15A3-4A2A-9D44-E180C271DEBF}"/>
    <hyperlink ref="H22" r:id="rId8" display="http://www.stadium.seoul.kr/" xr:uid="{1508E4AD-8D24-4C77-A81F-0D9819328240}"/>
    <hyperlink ref="H7" r:id="rId9" xr:uid="{000114CF-F375-4044-8CC9-F7A1248388F2}"/>
    <hyperlink ref="H76" r:id="rId10" display="http://www.stadium.seoul.kr/" xr:uid="{F1456D1B-6BE7-4367-8182-BABC0BCD5320}"/>
    <hyperlink ref="H158" r:id="rId11" display="http://www.incheonsports.or.kr/" xr:uid="{7CDC8581-C3CF-4EBF-B209-B3F3B1B2E671}"/>
    <hyperlink ref="H503" r:id="rId12" display="www.wonju.go.kr" xr:uid="{AE7FFC8B-3240-4B52-B775-72C5C4269D58}"/>
    <hyperlink ref="H504" r:id="rId13" display="www.wonju.go.kr" xr:uid="{E329CE87-D177-45F1-A747-5CEA60030920}"/>
    <hyperlink ref="H585" r:id="rId14" display="www.djsiseol.or.kr" xr:uid="{CE9F30F5-0893-4144-950D-F2A22478699F}"/>
    <hyperlink ref="H584" r:id="rId15" display="www.djsiseol.or.kr" xr:uid="{9E3B7DD0-BE91-4BD3-9767-6545A5EAC37A}"/>
    <hyperlink ref="H582" r:id="rId16" display="www.okjc.net" xr:uid="{B03E0213-0D32-42D1-8D11-3F9690174048}"/>
    <hyperlink ref="H568" r:id="rId17" xr:uid="{0AAFDB4C-5A68-4F94-BA39-683731C1EB1D}"/>
    <hyperlink ref="H569" r:id="rId18" xr:uid="{16242E4B-89DF-44B6-9A31-DA5AB8676A1E}"/>
    <hyperlink ref="H679" r:id="rId19" display="www.egimje.net" xr:uid="{6C7E707B-A961-44F5-8273-DBF985CB59AC}"/>
    <hyperlink ref="H703" r:id="rId20" display="www.stadium.seoul.kr" xr:uid="{C2C88366-7656-4F08-9913-944B89CA0389}"/>
    <hyperlink ref="H686" r:id="rId21" display="www.jeongeup.go.kr" xr:uid="{B0701BF9-6D17-479B-A404-688BA8C522E2}"/>
    <hyperlink ref="H658" r:id="rId22" display="www.stadium.seoul.kr" xr:uid="{CDD29C4D-1B49-4863-A2FD-EC8E98D7CEA2}"/>
    <hyperlink ref="H806" r:id="rId23" display="http://yeongyang.gyeongbuk.kr" xr:uid="{D22D7E96-C239-4A60-88FF-9F6BA133324F}"/>
    <hyperlink ref="H902" r:id="rId24" display="http://cng.go.kr" xr:uid="{AC3A35EB-6E2C-4220-9E27-9E8725466A38}"/>
    <hyperlink ref="H840" r:id="rId25" display="http://masan.go.kr" xr:uid="{D1D71EEB-CB77-4F40-A175-49980A012238}"/>
    <hyperlink ref="H828" r:id="rId26" xr:uid="{9B50BBA1-6D52-4CD8-BB45-6C2C74632174}"/>
    <hyperlink ref="D898" r:id="rId27" location="none" tooltip="경남 의령군 대의면 마쌍리 741-5" display="https://map.kakao.com/ - none" xr:uid="{31163BB6-0911-4E55-8EFC-7887B7D025AB}"/>
  </hyperlinks>
  <printOptions horizontalCentered="1"/>
  <pageMargins left="0.78740157480314965" right="0.78740157480314965" top="0.78740157480314965" bottom="0.78740157480314965" header="0.59055118110236227" footer="0.59055118110236227"/>
  <pageSetup paperSize="9" scale="80" fitToHeight="0" orientation="landscape" r:id="rId28"/>
  <headerFooter alignWithMargins="0"/>
  <rowBreaks count="15" manualBreakCount="15">
    <brk id="22" min="1" max="50" man="1"/>
    <brk id="44" min="1" max="50" man="1"/>
    <brk id="205" min="1" max="50" man="1"/>
    <brk id="227" min="1" max="50" man="1"/>
    <brk id="319" min="1" max="50" man="1"/>
    <brk id="342" min="1" max="50" man="1"/>
    <brk id="478" min="1" max="50" man="1"/>
    <brk id="639" min="1" max="50" man="1"/>
    <brk id="660" min="1" max="50" man="1"/>
    <brk id="681" min="1" max="50" man="1"/>
    <brk id="701" min="1" max="50" man="1"/>
    <brk id="721" min="1" max="50" man="1"/>
    <brk id="808" min="1" max="50" man="1"/>
    <brk id="900" min="1" max="50" man="1"/>
    <brk id="921" min="1" max="50" man="1"/>
  </rowBreaks>
  <legacyDrawing r:id="rId2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A1:AW113"/>
  <sheetViews>
    <sheetView view="pageBreakPreview" topLeftCell="B1" zoomScale="115" zoomScaleNormal="100" zoomScaleSheetLayoutView="115" workbookViewId="0">
      <pane ySplit="5" topLeftCell="A77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0" style="126" hidden="1" customWidth="1"/>
    <col min="2" max="2" width="4.21875" style="126" customWidth="1"/>
    <col min="3" max="3" width="5.77734375" style="126" customWidth="1"/>
    <col min="4" max="4" width="15.88671875" style="126" hidden="1" customWidth="1"/>
    <col min="5" max="5" width="13.21875" style="1489" customWidth="1"/>
    <col min="6" max="6" width="7.44140625" style="126" customWidth="1"/>
    <col min="7" max="7" width="13.77734375" style="126" customWidth="1"/>
    <col min="8" max="8" width="6.88671875" style="125" customWidth="1"/>
    <col min="9" max="9" width="6" style="125" customWidth="1"/>
    <col min="10" max="10" width="5.5546875" style="125" customWidth="1"/>
    <col min="11" max="11" width="5.88671875" style="126" customWidth="1"/>
    <col min="12" max="12" width="9.21875" style="1479" customWidth="1"/>
    <col min="13" max="13" width="6" style="125" bestFit="1" customWidth="1"/>
    <col min="14" max="14" width="5" style="125" customWidth="1"/>
    <col min="15" max="15" width="4.77734375" style="125" hidden="1" customWidth="1"/>
    <col min="16" max="16" width="6" style="125" customWidth="1"/>
    <col min="17" max="17" width="8.6640625" style="126" customWidth="1"/>
    <col min="18" max="19" width="8.88671875" style="126" hidden="1" customWidth="1"/>
    <col min="20" max="20" width="5.88671875" style="126" customWidth="1"/>
    <col min="21" max="23" width="8.88671875" style="126" hidden="1" customWidth="1"/>
    <col min="24" max="24" width="6.109375" style="125" customWidth="1"/>
    <col min="25" max="47" width="8.88671875" style="126" hidden="1" customWidth="1"/>
    <col min="48" max="48" width="10.5546875" style="126" customWidth="1"/>
    <col min="49" max="16384" width="8.88671875" style="80"/>
  </cols>
  <sheetData>
    <row r="1" spans="1:49" ht="24" customHeight="1">
      <c r="B1" s="1946" t="s">
        <v>529</v>
      </c>
      <c r="C1" s="1946"/>
      <c r="D1" s="1946"/>
      <c r="E1" s="1946"/>
      <c r="Q1" s="1942" t="s">
        <v>258</v>
      </c>
      <c r="R1" s="1942"/>
      <c r="S1" s="1942"/>
      <c r="T1" s="1942"/>
      <c r="U1" s="1942"/>
      <c r="V1" s="1942"/>
      <c r="W1" s="1942"/>
      <c r="X1" s="1942"/>
      <c r="Y1" s="1942"/>
      <c r="Z1" s="1942"/>
      <c r="AA1" s="1942"/>
      <c r="AB1" s="1942"/>
      <c r="AC1" s="1942"/>
      <c r="AD1" s="1942"/>
      <c r="AE1" s="1942"/>
      <c r="AF1" s="1942"/>
      <c r="AG1" s="1942"/>
      <c r="AH1" s="1942"/>
      <c r="AI1" s="1942"/>
      <c r="AJ1" s="1942"/>
      <c r="AK1" s="1942"/>
      <c r="AL1" s="1942"/>
      <c r="AM1" s="1942"/>
      <c r="AN1" s="1942"/>
      <c r="AO1" s="1942"/>
      <c r="AP1" s="1942"/>
      <c r="AQ1" s="1942"/>
      <c r="AR1" s="1942"/>
      <c r="AS1" s="1942"/>
      <c r="AT1" s="1942"/>
      <c r="AU1" s="1942"/>
      <c r="AV1" s="1942"/>
    </row>
    <row r="2" spans="1:49" ht="24" customHeight="1">
      <c r="A2" s="1958" t="s">
        <v>3</v>
      </c>
      <c r="B2" s="1959" t="s">
        <v>4</v>
      </c>
      <c r="C2" s="1959" t="s">
        <v>370</v>
      </c>
      <c r="D2" s="1959" t="s">
        <v>6</v>
      </c>
      <c r="E2" s="1959" t="s">
        <v>7</v>
      </c>
      <c r="F2" s="1959" t="s">
        <v>373</v>
      </c>
      <c r="G2" s="1959" t="s">
        <v>8</v>
      </c>
      <c r="H2" s="1959" t="s">
        <v>9</v>
      </c>
      <c r="I2" s="1959" t="s">
        <v>1754</v>
      </c>
      <c r="J2" s="1959" t="s">
        <v>11</v>
      </c>
      <c r="K2" s="1959" t="s">
        <v>380</v>
      </c>
      <c r="L2" s="1959"/>
      <c r="M2" s="1959"/>
      <c r="N2" s="1959"/>
      <c r="O2" s="1959" t="s">
        <v>13</v>
      </c>
      <c r="P2" s="1959"/>
      <c r="Q2" s="1959"/>
      <c r="R2" s="1959"/>
      <c r="S2" s="1959" t="s">
        <v>14</v>
      </c>
      <c r="T2" s="1959" t="s">
        <v>15</v>
      </c>
      <c r="U2" s="1889" t="s">
        <v>16</v>
      </c>
      <c r="V2" s="1890"/>
      <c r="W2" s="1890"/>
      <c r="X2" s="1891"/>
      <c r="Y2" s="1959" t="s">
        <v>17</v>
      </c>
      <c r="Z2" s="1959"/>
      <c r="AA2" s="1959" t="s">
        <v>18</v>
      </c>
      <c r="AB2" s="1959"/>
      <c r="AC2" s="1959"/>
      <c r="AD2" s="1959"/>
      <c r="AE2" s="1959"/>
      <c r="AF2" s="1960"/>
      <c r="AG2" s="1959" t="s">
        <v>19</v>
      </c>
      <c r="AH2" s="1960"/>
      <c r="AI2" s="1960"/>
      <c r="AJ2" s="1960"/>
      <c r="AK2" s="1960"/>
      <c r="AL2" s="1960"/>
      <c r="AM2" s="1960"/>
      <c r="AN2" s="1960"/>
      <c r="AO2" s="1960"/>
      <c r="AP2" s="1960"/>
      <c r="AQ2" s="1960"/>
      <c r="AR2" s="1960"/>
      <c r="AS2" s="1960"/>
      <c r="AT2" s="1960"/>
      <c r="AU2" s="1960"/>
      <c r="AV2" s="1959" t="s">
        <v>20</v>
      </c>
    </row>
    <row r="3" spans="1:49" ht="24" customHeight="1">
      <c r="A3" s="1958"/>
      <c r="B3" s="1959"/>
      <c r="C3" s="1959"/>
      <c r="D3" s="1959"/>
      <c r="E3" s="1959"/>
      <c r="F3" s="1959"/>
      <c r="G3" s="1959"/>
      <c r="H3" s="1959"/>
      <c r="I3" s="1959"/>
      <c r="J3" s="1959"/>
      <c r="K3" s="1959" t="s">
        <v>1059</v>
      </c>
      <c r="L3" s="1959" t="s">
        <v>1060</v>
      </c>
      <c r="M3" s="1959" t="s">
        <v>37</v>
      </c>
      <c r="N3" s="1959" t="s">
        <v>42</v>
      </c>
      <c r="O3" s="1959" t="s">
        <v>22</v>
      </c>
      <c r="P3" s="1959" t="s">
        <v>1805</v>
      </c>
      <c r="Q3" s="1959" t="s">
        <v>441</v>
      </c>
      <c r="R3" s="1959" t="s">
        <v>25</v>
      </c>
      <c r="S3" s="1959"/>
      <c r="T3" s="1959"/>
      <c r="U3" s="1892"/>
      <c r="V3" s="1893"/>
      <c r="W3" s="1893"/>
      <c r="X3" s="1894"/>
      <c r="Y3" s="1959" t="s">
        <v>26</v>
      </c>
      <c r="Z3" s="1959" t="s">
        <v>27</v>
      </c>
      <c r="AA3" s="1959" t="s">
        <v>28</v>
      </c>
      <c r="AB3" s="1959"/>
      <c r="AC3" s="1959" t="s">
        <v>29</v>
      </c>
      <c r="AD3" s="1960"/>
      <c r="AE3" s="1960"/>
      <c r="AF3" s="1960" t="s">
        <v>30</v>
      </c>
      <c r="AG3" s="1959" t="s">
        <v>31</v>
      </c>
      <c r="AH3" s="1960"/>
      <c r="AI3" s="1960"/>
      <c r="AJ3" s="1960"/>
      <c r="AK3" s="1960"/>
      <c r="AL3" s="1959" t="s">
        <v>32</v>
      </c>
      <c r="AM3" s="1960"/>
      <c r="AN3" s="1960"/>
      <c r="AO3" s="1960"/>
      <c r="AP3" s="1960"/>
      <c r="AQ3" s="1959" t="s">
        <v>161</v>
      </c>
      <c r="AR3" s="1960"/>
      <c r="AS3" s="1960"/>
      <c r="AT3" s="1960"/>
      <c r="AU3" s="1960"/>
      <c r="AV3" s="1959"/>
    </row>
    <row r="4" spans="1:49" ht="24" customHeight="1">
      <c r="A4" s="1958"/>
      <c r="B4" s="1959"/>
      <c r="C4" s="1959"/>
      <c r="D4" s="1959"/>
      <c r="E4" s="1959"/>
      <c r="F4" s="1959"/>
      <c r="G4" s="1959"/>
      <c r="H4" s="1959"/>
      <c r="I4" s="1959"/>
      <c r="J4" s="1959"/>
      <c r="K4" s="1959"/>
      <c r="L4" s="1959"/>
      <c r="M4" s="1959"/>
      <c r="N4" s="1959"/>
      <c r="O4" s="1959"/>
      <c r="P4" s="1959"/>
      <c r="Q4" s="1959"/>
      <c r="R4" s="1959"/>
      <c r="S4" s="1959"/>
      <c r="T4" s="1959"/>
      <c r="U4" s="1895"/>
      <c r="V4" s="1896"/>
      <c r="W4" s="1896"/>
      <c r="X4" s="1897"/>
      <c r="Y4" s="1959"/>
      <c r="Z4" s="1959"/>
      <c r="AA4" s="1480" t="s">
        <v>38</v>
      </c>
      <c r="AB4" s="1480" t="s">
        <v>39</v>
      </c>
      <c r="AC4" s="1480" t="s">
        <v>38</v>
      </c>
      <c r="AD4" s="1480" t="s">
        <v>40</v>
      </c>
      <c r="AE4" s="1480" t="s">
        <v>39</v>
      </c>
      <c r="AF4" s="1960"/>
      <c r="AG4" s="1481" t="s">
        <v>1061</v>
      </c>
      <c r="AH4" s="1480" t="s">
        <v>1062</v>
      </c>
      <c r="AI4" s="1480" t="s">
        <v>1063</v>
      </c>
      <c r="AJ4" s="1480" t="s">
        <v>1064</v>
      </c>
      <c r="AK4" s="1480" t="s">
        <v>1065</v>
      </c>
      <c r="AL4" s="1480" t="s">
        <v>1066</v>
      </c>
      <c r="AM4" s="1480" t="s">
        <v>1067</v>
      </c>
      <c r="AN4" s="1480" t="s">
        <v>1068</v>
      </c>
      <c r="AO4" s="1480" t="s">
        <v>1064</v>
      </c>
      <c r="AP4" s="1480" t="s">
        <v>1065</v>
      </c>
      <c r="AQ4" s="1480" t="s">
        <v>1066</v>
      </c>
      <c r="AR4" s="1480" t="s">
        <v>1067</v>
      </c>
      <c r="AS4" s="1480" t="s">
        <v>1068</v>
      </c>
      <c r="AT4" s="1480" t="s">
        <v>1064</v>
      </c>
      <c r="AU4" s="1480" t="s">
        <v>1065</v>
      </c>
      <c r="AV4" s="1959"/>
    </row>
    <row r="5" spans="1:49" s="1433" customFormat="1" ht="24" customHeight="1">
      <c r="A5" s="1396"/>
      <c r="B5" s="1482" t="s">
        <v>48</v>
      </c>
      <c r="C5" s="349" t="s">
        <v>1</v>
      </c>
      <c r="D5" s="349"/>
      <c r="E5" s="315">
        <f>COUNTA(E7:E8,E10:E12,E13,E14,E15,E17:E28,E30:E34,E36:E42,E44:E47,E49:E56,E58:E69,E71:E79,E81:E87,E88)</f>
        <v>73</v>
      </c>
      <c r="F5" s="315"/>
      <c r="G5" s="315"/>
      <c r="H5" s="317">
        <f>SUM(H7:H8,H10:H12,H13,H14,H17:H28,H30:H34,H36:H42,H44:H47,H49:H56,H58:H69,H71:H79,H81:H87,H88,H15)</f>
        <v>1134433.8</v>
      </c>
      <c r="I5" s="317">
        <f>SUM(I7:I8,I10:I12,I13,I14,I17:I28,I30:I34,I36:I42,I44:I47,I49:I56,I58:I69,I71:I79,I81:I87,I88,I15)</f>
        <v>32233.38</v>
      </c>
      <c r="J5" s="317">
        <f>SUM(J7:J8,J10:J12,J13,J14,J17:J28,J30:J34,J36:J42,J44:J47,J49:J56,J58:J69,J71:J79,J81:J87,J88,J15)</f>
        <v>34245.81</v>
      </c>
      <c r="K5" s="317"/>
      <c r="L5" s="317"/>
      <c r="M5" s="317">
        <f t="shared" ref="M5" si="0">SUM(M7:M8,M10:M12,M13,M14,M17:M28,M30:M34,M36:M42,M44:M47,M49:M56,M58:M69,M71:M79,M81:M87,M88,M15)</f>
        <v>19373.5</v>
      </c>
      <c r="N5" s="317">
        <f>SUM(N6,N9,N13,N14,N15,N16,N29,N35,N43,N48,N57,N70,N80,N88)</f>
        <v>71</v>
      </c>
      <c r="O5" s="317">
        <f t="shared" ref="O5" si="1">SUM(O6,O9,O13,O14,O15,O16,O29,O35,O43,O48,O57,O70,O80,O88)</f>
        <v>1420</v>
      </c>
      <c r="P5" s="317">
        <f>SUM(P6,P9,P13,P14,P15,P16,P29,P35,P43,P48,P57,P70,P80,P88)</f>
        <v>11347</v>
      </c>
      <c r="Q5" s="349"/>
      <c r="R5" s="349"/>
      <c r="S5" s="349"/>
      <c r="T5" s="314"/>
      <c r="U5" s="349"/>
      <c r="V5" s="349"/>
      <c r="W5" s="349"/>
      <c r="X5" s="318"/>
      <c r="Y5" s="314"/>
      <c r="Z5" s="314"/>
      <c r="AA5" s="349"/>
      <c r="AB5" s="349"/>
      <c r="AC5" s="349"/>
      <c r="AD5" s="349"/>
      <c r="AE5" s="349"/>
      <c r="AF5" s="381"/>
      <c r="AG5" s="381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  <c r="AU5" s="349"/>
      <c r="AV5" s="349"/>
    </row>
    <row r="6" spans="1:49" s="1433" customFormat="1" ht="24" customHeight="1">
      <c r="A6" s="1483" t="s">
        <v>1755</v>
      </c>
      <c r="B6" s="904" t="s">
        <v>1791</v>
      </c>
      <c r="C6" s="314" t="s">
        <v>55</v>
      </c>
      <c r="D6" s="314"/>
      <c r="E6" s="315">
        <f>COUNTA(E7:E8)</f>
        <v>2</v>
      </c>
      <c r="F6" s="314"/>
      <c r="G6" s="314"/>
      <c r="H6" s="318">
        <f>SUM(H7:H8)</f>
        <v>3687</v>
      </c>
      <c r="I6" s="318">
        <f>SUM(I7:I8)</f>
        <v>851</v>
      </c>
      <c r="J6" s="318">
        <f>SUM(J7:J8)</f>
        <v>851</v>
      </c>
      <c r="K6" s="318"/>
      <c r="L6" s="318"/>
      <c r="M6" s="318">
        <f>SUM(M7:M8)</f>
        <v>276</v>
      </c>
      <c r="N6" s="318">
        <f>SUM(N7:N8)</f>
        <v>2</v>
      </c>
      <c r="O6" s="318">
        <f>SUM(O7:O8)</f>
        <v>369</v>
      </c>
      <c r="P6" s="318">
        <f>SUM(P7:P8)</f>
        <v>369</v>
      </c>
      <c r="Q6" s="349"/>
      <c r="R6" s="349"/>
      <c r="S6" s="349"/>
      <c r="T6" s="314"/>
      <c r="U6" s="349"/>
      <c r="V6" s="349"/>
      <c r="W6" s="349"/>
      <c r="X6" s="318"/>
      <c r="Y6" s="314"/>
      <c r="Z6" s="314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</row>
    <row r="7" spans="1:49" ht="24" customHeight="1">
      <c r="A7" s="1484"/>
      <c r="B7" s="903"/>
      <c r="C7" s="227" t="s">
        <v>573</v>
      </c>
      <c r="D7" s="227"/>
      <c r="E7" s="227" t="s">
        <v>1053</v>
      </c>
      <c r="F7" s="227" t="s">
        <v>566</v>
      </c>
      <c r="G7" s="227" t="s">
        <v>550</v>
      </c>
      <c r="H7" s="228">
        <v>3471</v>
      </c>
      <c r="I7" s="228">
        <v>635</v>
      </c>
      <c r="J7" s="228">
        <v>635</v>
      </c>
      <c r="K7" s="233" t="s">
        <v>1054</v>
      </c>
      <c r="L7" s="227" t="s">
        <v>1804</v>
      </c>
      <c r="M7" s="228">
        <v>132</v>
      </c>
      <c r="N7" s="228">
        <v>1</v>
      </c>
      <c r="O7" s="228">
        <v>369</v>
      </c>
      <c r="P7" s="228">
        <v>369</v>
      </c>
      <c r="Q7" s="233" t="s">
        <v>465</v>
      </c>
      <c r="R7" s="233" t="s">
        <v>1055</v>
      </c>
      <c r="S7" s="233"/>
      <c r="T7" s="227">
        <v>2002</v>
      </c>
      <c r="U7" s="233"/>
      <c r="V7" s="233">
        <v>350</v>
      </c>
      <c r="W7" s="233"/>
      <c r="X7" s="228">
        <v>350</v>
      </c>
      <c r="Y7" s="227"/>
      <c r="Z7" s="227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</row>
    <row r="8" spans="1:49" ht="24" customHeight="1">
      <c r="A8" s="1484"/>
      <c r="B8" s="365"/>
      <c r="C8" s="227" t="s">
        <v>716</v>
      </c>
      <c r="D8" s="227"/>
      <c r="E8" s="227" t="s">
        <v>11772</v>
      </c>
      <c r="F8" s="227" t="s">
        <v>26570</v>
      </c>
      <c r="G8" s="227" t="s">
        <v>11773</v>
      </c>
      <c r="H8" s="228">
        <v>216</v>
      </c>
      <c r="I8" s="228">
        <v>216</v>
      </c>
      <c r="J8" s="228">
        <v>216</v>
      </c>
      <c r="K8" s="233" t="s">
        <v>1056</v>
      </c>
      <c r="L8" s="227" t="s">
        <v>11774</v>
      </c>
      <c r="M8" s="228">
        <v>144</v>
      </c>
      <c r="N8" s="228">
        <v>1</v>
      </c>
      <c r="O8" s="228"/>
      <c r="P8" s="228"/>
      <c r="Q8" s="233"/>
      <c r="R8" s="233"/>
      <c r="S8" s="233"/>
      <c r="T8" s="227">
        <v>2020</v>
      </c>
      <c r="U8" s="233"/>
      <c r="V8" s="233"/>
      <c r="W8" s="233"/>
      <c r="X8" s="228">
        <v>323</v>
      </c>
      <c r="Y8" s="227"/>
      <c r="Z8" s="227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</row>
    <row r="9" spans="1:49" s="1433" customFormat="1" ht="24" customHeight="1">
      <c r="A9" s="1483"/>
      <c r="B9" s="904" t="s">
        <v>271</v>
      </c>
      <c r="C9" s="314" t="s">
        <v>55</v>
      </c>
      <c r="D9" s="314"/>
      <c r="E9" s="315">
        <f>COUNTA(E10:E12)</f>
        <v>3</v>
      </c>
      <c r="F9" s="314"/>
      <c r="G9" s="314"/>
      <c r="H9" s="318">
        <f>SUM(H10:H12)</f>
        <v>9197</v>
      </c>
      <c r="I9" s="318">
        <f>SUM(I10:I12)</f>
        <v>805</v>
      </c>
      <c r="J9" s="318">
        <f>SUM(J10:J12)</f>
        <v>728</v>
      </c>
      <c r="K9" s="318"/>
      <c r="L9" s="318"/>
      <c r="M9" s="318">
        <f>SUM(M10:M12)</f>
        <v>1082</v>
      </c>
      <c r="N9" s="318">
        <f>SUM(N10:N12)</f>
        <v>6</v>
      </c>
      <c r="O9" s="318">
        <f t="shared" ref="O9" si="2">SUM(O10:O12)</f>
        <v>0</v>
      </c>
      <c r="P9" s="318">
        <f>SUM(P10:P12)</f>
        <v>670</v>
      </c>
      <c r="Q9" s="349"/>
      <c r="R9" s="349"/>
      <c r="S9" s="349"/>
      <c r="T9" s="314"/>
      <c r="U9" s="349"/>
      <c r="V9" s="349"/>
      <c r="W9" s="349"/>
      <c r="X9" s="318"/>
      <c r="Y9" s="314"/>
      <c r="Z9" s="314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349"/>
      <c r="AU9" s="349"/>
      <c r="AV9" s="349"/>
    </row>
    <row r="10" spans="1:49" ht="24" customHeight="1">
      <c r="A10" s="1410"/>
      <c r="B10" s="909"/>
      <c r="C10" s="227" t="s">
        <v>10030</v>
      </c>
      <c r="D10" s="227"/>
      <c r="E10" s="227" t="s">
        <v>10031</v>
      </c>
      <c r="F10" s="227" t="s">
        <v>1914</v>
      </c>
      <c r="G10" s="306" t="s">
        <v>13487</v>
      </c>
      <c r="H10" s="228">
        <v>1885</v>
      </c>
      <c r="I10" s="228">
        <v>805</v>
      </c>
      <c r="J10" s="228">
        <v>728</v>
      </c>
      <c r="K10" s="233" t="s">
        <v>10032</v>
      </c>
      <c r="L10" s="227">
        <v>28600</v>
      </c>
      <c r="M10" s="228">
        <v>728</v>
      </c>
      <c r="N10" s="228">
        <v>4</v>
      </c>
      <c r="O10" s="228"/>
      <c r="P10" s="228">
        <v>170</v>
      </c>
      <c r="Q10" s="233" t="s">
        <v>10033</v>
      </c>
      <c r="R10" s="233"/>
      <c r="S10" s="233"/>
      <c r="T10" s="227">
        <v>2018</v>
      </c>
      <c r="U10" s="233"/>
      <c r="V10" s="233"/>
      <c r="W10" s="233"/>
      <c r="X10" s="228">
        <v>1200</v>
      </c>
      <c r="Y10" s="227"/>
      <c r="Z10" s="227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424"/>
    </row>
    <row r="11" spans="1:49" ht="24" customHeight="1">
      <c r="A11" s="1410"/>
      <c r="B11" s="909"/>
      <c r="C11" s="227" t="s">
        <v>1995</v>
      </c>
      <c r="D11" s="227"/>
      <c r="E11" s="227" t="s">
        <v>2130</v>
      </c>
      <c r="F11" s="227" t="s">
        <v>1995</v>
      </c>
      <c r="G11" s="227" t="s">
        <v>1997</v>
      </c>
      <c r="H11" s="228">
        <v>6188</v>
      </c>
      <c r="I11" s="228"/>
      <c r="J11" s="228"/>
      <c r="K11" s="233" t="s">
        <v>2131</v>
      </c>
      <c r="L11" s="227" t="s">
        <v>2132</v>
      </c>
      <c r="M11" s="228">
        <v>177</v>
      </c>
      <c r="N11" s="228">
        <v>1</v>
      </c>
      <c r="O11" s="228"/>
      <c r="P11" s="228"/>
      <c r="Q11" s="233"/>
      <c r="R11" s="233"/>
      <c r="S11" s="233"/>
      <c r="T11" s="227">
        <v>2014</v>
      </c>
      <c r="U11" s="233"/>
      <c r="V11" s="233"/>
      <c r="W11" s="233"/>
      <c r="X11" s="228">
        <v>53600</v>
      </c>
      <c r="Y11" s="227"/>
      <c r="Z11" s="227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439"/>
    </row>
    <row r="12" spans="1:49" ht="24" customHeight="1">
      <c r="A12" s="1410"/>
      <c r="B12" s="365"/>
      <c r="C12" s="227" t="s">
        <v>5973</v>
      </c>
      <c r="D12" s="227"/>
      <c r="E12" s="227" t="s">
        <v>6066</v>
      </c>
      <c r="F12" s="227" t="s">
        <v>5973</v>
      </c>
      <c r="G12" s="227" t="s">
        <v>5973</v>
      </c>
      <c r="H12" s="228">
        <v>1124</v>
      </c>
      <c r="I12" s="228"/>
      <c r="J12" s="228"/>
      <c r="K12" s="233" t="s">
        <v>1054</v>
      </c>
      <c r="L12" s="227" t="s">
        <v>6061</v>
      </c>
      <c r="M12" s="228">
        <v>177</v>
      </c>
      <c r="N12" s="228">
        <v>1</v>
      </c>
      <c r="O12" s="228"/>
      <c r="P12" s="228">
        <v>500</v>
      </c>
      <c r="Q12" s="233" t="s">
        <v>6067</v>
      </c>
      <c r="R12" s="233"/>
      <c r="S12" s="233"/>
      <c r="T12" s="227">
        <v>2006</v>
      </c>
      <c r="U12" s="233"/>
      <c r="V12" s="233"/>
      <c r="W12" s="233"/>
      <c r="X12" s="228">
        <v>2837</v>
      </c>
      <c r="Y12" s="227"/>
      <c r="Z12" s="227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 t="s">
        <v>9119</v>
      </c>
    </row>
    <row r="13" spans="1:49" s="1442" customFormat="1" ht="24" customHeight="1">
      <c r="A13" s="1485"/>
      <c r="B13" s="340" t="s">
        <v>13527</v>
      </c>
      <c r="C13" s="340" t="s">
        <v>13546</v>
      </c>
      <c r="D13" s="340"/>
      <c r="E13" s="340" t="s">
        <v>13547</v>
      </c>
      <c r="F13" s="340" t="s">
        <v>785</v>
      </c>
      <c r="G13" s="340" t="s">
        <v>785</v>
      </c>
      <c r="H13" s="343">
        <v>6188</v>
      </c>
      <c r="I13" s="343"/>
      <c r="J13" s="343"/>
      <c r="K13" s="477" t="s">
        <v>1054</v>
      </c>
      <c r="L13" s="340" t="s">
        <v>11482</v>
      </c>
      <c r="M13" s="343">
        <v>132</v>
      </c>
      <c r="N13" s="343">
        <v>1</v>
      </c>
      <c r="O13" s="343"/>
      <c r="P13" s="343"/>
      <c r="Q13" s="477"/>
      <c r="R13" s="477"/>
      <c r="S13" s="477"/>
      <c r="T13" s="340">
        <v>2009</v>
      </c>
      <c r="U13" s="477"/>
      <c r="V13" s="477"/>
      <c r="W13" s="477"/>
      <c r="X13" s="343">
        <v>236</v>
      </c>
      <c r="Y13" s="340"/>
      <c r="Z13" s="340"/>
      <c r="AA13" s="477"/>
      <c r="AB13" s="477"/>
      <c r="AC13" s="477"/>
      <c r="AD13" s="477"/>
      <c r="AE13" s="477"/>
      <c r="AF13" s="477"/>
      <c r="AG13" s="477"/>
      <c r="AH13" s="477"/>
      <c r="AI13" s="477"/>
      <c r="AJ13" s="477"/>
      <c r="AK13" s="477"/>
      <c r="AL13" s="477"/>
      <c r="AM13" s="477"/>
      <c r="AN13" s="477"/>
      <c r="AO13" s="477"/>
      <c r="AP13" s="477"/>
      <c r="AQ13" s="477"/>
      <c r="AR13" s="477"/>
      <c r="AS13" s="477"/>
      <c r="AT13" s="477"/>
      <c r="AU13" s="477"/>
      <c r="AV13" s="574"/>
    </row>
    <row r="14" spans="1:49" s="1433" customFormat="1" ht="24" customHeight="1">
      <c r="A14" s="1486"/>
      <c r="B14" s="314" t="s">
        <v>8166</v>
      </c>
      <c r="C14" s="314" t="s">
        <v>573</v>
      </c>
      <c r="D14" s="314" t="s">
        <v>19044</v>
      </c>
      <c r="E14" s="314" t="s">
        <v>8167</v>
      </c>
      <c r="F14" s="314" t="s">
        <v>590</v>
      </c>
      <c r="G14" s="314" t="s">
        <v>591</v>
      </c>
      <c r="H14" s="318">
        <v>234</v>
      </c>
      <c r="I14" s="318">
        <v>234.47</v>
      </c>
      <c r="J14" s="318">
        <v>234.47</v>
      </c>
      <c r="K14" s="349" t="s">
        <v>1054</v>
      </c>
      <c r="L14" s="314" t="s">
        <v>8168</v>
      </c>
      <c r="M14" s="318">
        <v>113</v>
      </c>
      <c r="N14" s="318">
        <v>1</v>
      </c>
      <c r="O14" s="318"/>
      <c r="P14" s="318">
        <v>100</v>
      </c>
      <c r="Q14" s="349" t="s">
        <v>178</v>
      </c>
      <c r="R14" s="349"/>
      <c r="S14" s="349"/>
      <c r="T14" s="314">
        <v>2013</v>
      </c>
      <c r="U14" s="349"/>
      <c r="V14" s="349"/>
      <c r="W14" s="349"/>
      <c r="X14" s="318">
        <v>42</v>
      </c>
      <c r="Y14" s="314"/>
      <c r="Z14" s="314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 t="s">
        <v>8169</v>
      </c>
    </row>
    <row r="15" spans="1:49" s="1433" customFormat="1" ht="33.75">
      <c r="A15" s="1486"/>
      <c r="B15" s="904" t="s">
        <v>132</v>
      </c>
      <c r="C15" s="314" t="s">
        <v>2111</v>
      </c>
      <c r="D15" s="314" t="s">
        <v>19399</v>
      </c>
      <c r="E15" s="314" t="s">
        <v>19400</v>
      </c>
      <c r="F15" s="314" t="s">
        <v>2111</v>
      </c>
      <c r="G15" s="314" t="s">
        <v>12579</v>
      </c>
      <c r="H15" s="318">
        <v>308269</v>
      </c>
      <c r="I15" s="318"/>
      <c r="J15" s="318"/>
      <c r="K15" s="349" t="s">
        <v>1054</v>
      </c>
      <c r="L15" s="314"/>
      <c r="M15" s="318"/>
      <c r="N15" s="318">
        <v>1</v>
      </c>
      <c r="O15" s="318"/>
      <c r="P15" s="318"/>
      <c r="Q15" s="349"/>
      <c r="R15" s="349"/>
      <c r="S15" s="349"/>
      <c r="T15" s="314">
        <v>2024</v>
      </c>
      <c r="U15" s="349"/>
      <c r="V15" s="349"/>
      <c r="W15" s="349"/>
      <c r="X15" s="318" t="s">
        <v>19401</v>
      </c>
      <c r="Y15" s="314"/>
      <c r="Z15" s="314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 t="s">
        <v>19402</v>
      </c>
      <c r="AW15" s="1487" t="s">
        <v>13406</v>
      </c>
    </row>
    <row r="16" spans="1:49" s="1433" customFormat="1" ht="24" customHeight="1">
      <c r="A16" s="1406"/>
      <c r="B16" s="904" t="s">
        <v>541</v>
      </c>
      <c r="C16" s="314" t="s">
        <v>55</v>
      </c>
      <c r="D16" s="349"/>
      <c r="E16" s="315">
        <f>COUNTA(E17:E28)</f>
        <v>12</v>
      </c>
      <c r="F16" s="349"/>
      <c r="G16" s="349"/>
      <c r="H16" s="318">
        <f>SUM(H17:H28)</f>
        <v>179373.92</v>
      </c>
      <c r="I16" s="318">
        <f>SUM(I17:I28)</f>
        <v>5353.84</v>
      </c>
      <c r="J16" s="318">
        <f>SUM(J17:J28)</f>
        <v>8307.25</v>
      </c>
      <c r="K16" s="318"/>
      <c r="L16" s="318"/>
      <c r="M16" s="318">
        <f>SUM(M17:M28)</f>
        <v>4557.68</v>
      </c>
      <c r="N16" s="318">
        <f>SUM(N17:N28)</f>
        <v>10</v>
      </c>
      <c r="O16" s="318">
        <f t="shared" ref="O16:P16" si="3">SUM(O17:O28)</f>
        <v>0</v>
      </c>
      <c r="P16" s="318">
        <f t="shared" si="3"/>
        <v>2042</v>
      </c>
      <c r="Q16" s="349"/>
      <c r="R16" s="349"/>
      <c r="S16" s="349"/>
      <c r="T16" s="314"/>
      <c r="U16" s="349"/>
      <c r="V16" s="349"/>
      <c r="W16" s="349"/>
      <c r="X16" s="318"/>
      <c r="Y16" s="314"/>
      <c r="Z16" s="314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</row>
    <row r="17" spans="1:48" ht="24" customHeight="1">
      <c r="A17" s="261"/>
      <c r="B17" s="903"/>
      <c r="C17" s="227" t="s">
        <v>2694</v>
      </c>
      <c r="D17" s="227" t="s">
        <v>20399</v>
      </c>
      <c r="E17" s="227" t="s">
        <v>17659</v>
      </c>
      <c r="F17" s="227" t="s">
        <v>3124</v>
      </c>
      <c r="G17" s="227" t="s">
        <v>2943</v>
      </c>
      <c r="H17" s="228">
        <v>1652</v>
      </c>
      <c r="I17" s="228">
        <v>1652</v>
      </c>
      <c r="J17" s="228">
        <v>2251</v>
      </c>
      <c r="K17" s="233" t="s">
        <v>1054</v>
      </c>
      <c r="L17" s="227" t="s">
        <v>3125</v>
      </c>
      <c r="M17" s="228">
        <v>254</v>
      </c>
      <c r="N17" s="228">
        <v>1</v>
      </c>
      <c r="O17" s="228"/>
      <c r="P17" s="228">
        <v>872</v>
      </c>
      <c r="Q17" s="233" t="s">
        <v>465</v>
      </c>
      <c r="R17" s="233"/>
      <c r="S17" s="233"/>
      <c r="T17" s="227">
        <v>2015</v>
      </c>
      <c r="U17" s="233"/>
      <c r="V17" s="233"/>
      <c r="W17" s="233"/>
      <c r="X17" s="228">
        <v>7220</v>
      </c>
      <c r="Y17" s="227"/>
      <c r="Z17" s="227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41"/>
      <c r="AR17" s="241"/>
      <c r="AS17" s="241"/>
      <c r="AT17" s="241"/>
      <c r="AU17" s="241"/>
      <c r="AV17" s="241"/>
    </row>
    <row r="18" spans="1:48" ht="24" customHeight="1">
      <c r="A18" s="261"/>
      <c r="B18" s="903"/>
      <c r="C18" s="227" t="s">
        <v>1842</v>
      </c>
      <c r="D18" s="227" t="s">
        <v>20400</v>
      </c>
      <c r="E18" s="227" t="s">
        <v>3129</v>
      </c>
      <c r="F18" s="227" t="s">
        <v>1842</v>
      </c>
      <c r="G18" s="227" t="s">
        <v>1842</v>
      </c>
      <c r="H18" s="228">
        <v>2619</v>
      </c>
      <c r="I18" s="228">
        <v>846.92</v>
      </c>
      <c r="J18" s="228">
        <v>846.92</v>
      </c>
      <c r="K18" s="233" t="s">
        <v>3130</v>
      </c>
      <c r="L18" s="227" t="s">
        <v>16341</v>
      </c>
      <c r="M18" s="228">
        <v>846.92</v>
      </c>
      <c r="N18" s="228">
        <v>1</v>
      </c>
      <c r="O18" s="228"/>
      <c r="P18" s="405"/>
      <c r="Q18" s="356"/>
      <c r="R18" s="233"/>
      <c r="S18" s="233"/>
      <c r="T18" s="227">
        <v>2022</v>
      </c>
      <c r="U18" s="233"/>
      <c r="V18" s="233"/>
      <c r="W18" s="233"/>
      <c r="X18" s="228">
        <v>1530</v>
      </c>
      <c r="Y18" s="227"/>
      <c r="Z18" s="227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41"/>
      <c r="AR18" s="241"/>
      <c r="AS18" s="241"/>
      <c r="AT18" s="241"/>
      <c r="AU18" s="241"/>
      <c r="AV18" s="241" t="s">
        <v>17661</v>
      </c>
    </row>
    <row r="19" spans="1:48" ht="24" customHeight="1">
      <c r="A19" s="261" t="s">
        <v>150</v>
      </c>
      <c r="B19" s="903"/>
      <c r="C19" s="227" t="s">
        <v>2700</v>
      </c>
      <c r="D19" s="227" t="s">
        <v>20401</v>
      </c>
      <c r="E19" s="227" t="s">
        <v>16342</v>
      </c>
      <c r="F19" s="227" t="s">
        <v>2700</v>
      </c>
      <c r="G19" s="227" t="s">
        <v>2705</v>
      </c>
      <c r="H19" s="228">
        <v>636</v>
      </c>
      <c r="I19" s="228">
        <v>636</v>
      </c>
      <c r="J19" s="228">
        <v>636</v>
      </c>
      <c r="K19" s="233" t="s">
        <v>3126</v>
      </c>
      <c r="L19" s="227" t="s">
        <v>3127</v>
      </c>
      <c r="M19" s="228">
        <v>512</v>
      </c>
      <c r="N19" s="228">
        <v>1</v>
      </c>
      <c r="O19" s="228"/>
      <c r="P19" s="228">
        <v>100</v>
      </c>
      <c r="Q19" s="233" t="s">
        <v>3128</v>
      </c>
      <c r="R19" s="233"/>
      <c r="S19" s="233"/>
      <c r="T19" s="227">
        <v>2005</v>
      </c>
      <c r="U19" s="233"/>
      <c r="V19" s="233"/>
      <c r="W19" s="233"/>
      <c r="X19" s="228">
        <v>30</v>
      </c>
      <c r="Y19" s="227"/>
      <c r="Z19" s="227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41"/>
      <c r="AR19" s="241"/>
      <c r="AS19" s="241"/>
      <c r="AT19" s="241"/>
      <c r="AU19" s="241"/>
      <c r="AV19" s="241"/>
    </row>
    <row r="20" spans="1:48" ht="24" customHeight="1">
      <c r="A20" s="261"/>
      <c r="B20" s="903"/>
      <c r="C20" s="227" t="s">
        <v>2764</v>
      </c>
      <c r="D20" s="227" t="s">
        <v>20402</v>
      </c>
      <c r="E20" s="227" t="s">
        <v>8432</v>
      </c>
      <c r="F20" s="227" t="s">
        <v>2764</v>
      </c>
      <c r="G20" s="227" t="s">
        <v>2766</v>
      </c>
      <c r="H20" s="228">
        <v>500</v>
      </c>
      <c r="I20" s="228"/>
      <c r="J20" s="228"/>
      <c r="K20" s="233" t="s">
        <v>1054</v>
      </c>
      <c r="L20" s="227" t="s">
        <v>3138</v>
      </c>
      <c r="M20" s="228">
        <v>500</v>
      </c>
      <c r="N20" s="228">
        <v>1</v>
      </c>
      <c r="O20" s="228"/>
      <c r="P20" s="228"/>
      <c r="Q20" s="233"/>
      <c r="R20" s="233"/>
      <c r="S20" s="233"/>
      <c r="T20" s="227">
        <v>2017</v>
      </c>
      <c r="U20" s="233"/>
      <c r="V20" s="233"/>
      <c r="W20" s="233"/>
      <c r="X20" s="228"/>
      <c r="Y20" s="227"/>
      <c r="Z20" s="227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41"/>
      <c r="AR20" s="241"/>
      <c r="AS20" s="241"/>
      <c r="AT20" s="241"/>
      <c r="AU20" s="241"/>
      <c r="AV20" s="241"/>
    </row>
    <row r="21" spans="1:48" ht="24" customHeight="1">
      <c r="A21" s="261"/>
      <c r="B21" s="903"/>
      <c r="C21" s="227" t="s">
        <v>2764</v>
      </c>
      <c r="D21" s="227" t="s">
        <v>20403</v>
      </c>
      <c r="E21" s="227" t="s">
        <v>17660</v>
      </c>
      <c r="F21" s="227" t="s">
        <v>2764</v>
      </c>
      <c r="G21" s="227" t="s">
        <v>2766</v>
      </c>
      <c r="H21" s="228">
        <v>450</v>
      </c>
      <c r="I21" s="228"/>
      <c r="J21" s="228"/>
      <c r="K21" s="233" t="s">
        <v>1054</v>
      </c>
      <c r="L21" s="227" t="s">
        <v>8433</v>
      </c>
      <c r="M21" s="228">
        <v>450</v>
      </c>
      <c r="N21" s="228">
        <v>1</v>
      </c>
      <c r="O21" s="228"/>
      <c r="P21" s="228"/>
      <c r="Q21" s="233"/>
      <c r="R21" s="233"/>
      <c r="S21" s="233"/>
      <c r="T21" s="227">
        <v>2017</v>
      </c>
      <c r="U21" s="233"/>
      <c r="V21" s="233"/>
      <c r="W21" s="233"/>
      <c r="X21" s="228"/>
      <c r="Y21" s="227"/>
      <c r="Z21" s="227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41"/>
      <c r="AR21" s="241"/>
      <c r="AS21" s="241"/>
      <c r="AT21" s="241"/>
      <c r="AU21" s="241"/>
      <c r="AV21" s="241"/>
    </row>
    <row r="22" spans="1:48" ht="24" customHeight="1">
      <c r="A22" s="261"/>
      <c r="B22" s="903"/>
      <c r="C22" s="227" t="s">
        <v>2764</v>
      </c>
      <c r="D22" s="227" t="s">
        <v>20404</v>
      </c>
      <c r="E22" s="227" t="s">
        <v>9816</v>
      </c>
      <c r="F22" s="227" t="s">
        <v>2764</v>
      </c>
      <c r="G22" s="227" t="s">
        <v>2764</v>
      </c>
      <c r="H22" s="228">
        <v>440</v>
      </c>
      <c r="I22" s="228"/>
      <c r="J22" s="228"/>
      <c r="K22" s="233"/>
      <c r="L22" s="227"/>
      <c r="M22" s="228"/>
      <c r="N22" s="228"/>
      <c r="O22" s="228"/>
      <c r="P22" s="228"/>
      <c r="Q22" s="233"/>
      <c r="R22" s="233"/>
      <c r="S22" s="233"/>
      <c r="T22" s="227">
        <v>2004</v>
      </c>
      <c r="U22" s="233"/>
      <c r="V22" s="233"/>
      <c r="W22" s="233"/>
      <c r="X22" s="228"/>
      <c r="Y22" s="227"/>
      <c r="Z22" s="227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41"/>
      <c r="AR22" s="241"/>
      <c r="AS22" s="241"/>
      <c r="AT22" s="241"/>
      <c r="AU22" s="241"/>
      <c r="AV22" s="241"/>
    </row>
    <row r="23" spans="1:48" ht="24" customHeight="1">
      <c r="A23" s="133"/>
      <c r="B23" s="221"/>
      <c r="C23" s="227" t="s">
        <v>2751</v>
      </c>
      <c r="D23" s="227" t="s">
        <v>20267</v>
      </c>
      <c r="E23" s="227" t="s">
        <v>16343</v>
      </c>
      <c r="F23" s="227" t="s">
        <v>2751</v>
      </c>
      <c r="G23" s="302" t="s">
        <v>17662</v>
      </c>
      <c r="H23" s="228">
        <v>149736</v>
      </c>
      <c r="I23" s="228">
        <v>1792</v>
      </c>
      <c r="J23" s="228">
        <v>3951</v>
      </c>
      <c r="K23" s="233" t="s">
        <v>1056</v>
      </c>
      <c r="L23" s="227" t="s">
        <v>12718</v>
      </c>
      <c r="M23" s="228">
        <v>549.84</v>
      </c>
      <c r="N23" s="228"/>
      <c r="O23" s="228"/>
      <c r="P23" s="228"/>
      <c r="Q23" s="233"/>
      <c r="R23" s="233"/>
      <c r="S23" s="233"/>
      <c r="T23" s="227">
        <v>2021</v>
      </c>
      <c r="U23" s="233">
        <v>60</v>
      </c>
      <c r="V23" s="233"/>
      <c r="W23" s="233"/>
      <c r="X23" s="228">
        <v>8800</v>
      </c>
      <c r="Y23" s="227"/>
      <c r="Z23" s="227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41"/>
      <c r="AR23" s="241"/>
      <c r="AS23" s="241"/>
      <c r="AT23" s="241"/>
      <c r="AU23" s="241"/>
      <c r="AV23" s="452" t="s">
        <v>12719</v>
      </c>
    </row>
    <row r="24" spans="1:48" ht="24" customHeight="1">
      <c r="A24" s="133"/>
      <c r="B24" s="221"/>
      <c r="C24" s="227" t="s">
        <v>2755</v>
      </c>
      <c r="D24" s="227" t="s">
        <v>20405</v>
      </c>
      <c r="E24" s="227" t="s">
        <v>3131</v>
      </c>
      <c r="F24" s="227" t="s">
        <v>2755</v>
      </c>
      <c r="G24" s="227" t="s">
        <v>3132</v>
      </c>
      <c r="H24" s="228">
        <v>479.92</v>
      </c>
      <c r="I24" s="228"/>
      <c r="J24" s="228"/>
      <c r="K24" s="233" t="s">
        <v>3133</v>
      </c>
      <c r="L24" s="227" t="s">
        <v>3134</v>
      </c>
      <c r="M24" s="228">
        <v>479.92</v>
      </c>
      <c r="N24" s="228">
        <v>1</v>
      </c>
      <c r="O24" s="228"/>
      <c r="P24" s="228"/>
      <c r="Q24" s="233"/>
      <c r="R24" s="233"/>
      <c r="S24" s="233"/>
      <c r="T24" s="227">
        <v>2011</v>
      </c>
      <c r="U24" s="233"/>
      <c r="V24" s="233"/>
      <c r="W24" s="233"/>
      <c r="X24" s="228">
        <v>175</v>
      </c>
      <c r="Y24" s="227"/>
      <c r="Z24" s="227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41"/>
      <c r="AR24" s="241"/>
      <c r="AS24" s="241"/>
      <c r="AT24" s="241"/>
      <c r="AU24" s="241"/>
      <c r="AV24" s="241"/>
    </row>
    <row r="25" spans="1:48" ht="24" customHeight="1">
      <c r="A25" s="133"/>
      <c r="B25" s="221"/>
      <c r="C25" s="227" t="s">
        <v>590</v>
      </c>
      <c r="D25" s="227" t="s">
        <v>20406</v>
      </c>
      <c r="E25" s="227" t="s">
        <v>3135</v>
      </c>
      <c r="F25" s="227" t="s">
        <v>590</v>
      </c>
      <c r="G25" s="227" t="s">
        <v>3136</v>
      </c>
      <c r="H25" s="228">
        <v>22561</v>
      </c>
      <c r="I25" s="228"/>
      <c r="J25" s="228"/>
      <c r="K25" s="233" t="s">
        <v>3130</v>
      </c>
      <c r="L25" s="227" t="s">
        <v>3137</v>
      </c>
      <c r="M25" s="228">
        <v>196</v>
      </c>
      <c r="N25" s="228">
        <v>1</v>
      </c>
      <c r="O25" s="228"/>
      <c r="P25" s="228"/>
      <c r="Q25" s="233"/>
      <c r="R25" s="233"/>
      <c r="S25" s="233"/>
      <c r="T25" s="227">
        <v>2016</v>
      </c>
      <c r="U25" s="233"/>
      <c r="V25" s="233"/>
      <c r="W25" s="233"/>
      <c r="X25" s="228"/>
      <c r="Y25" s="227"/>
      <c r="Z25" s="227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41"/>
      <c r="AR25" s="241"/>
      <c r="AS25" s="241"/>
      <c r="AT25" s="241"/>
      <c r="AU25" s="241"/>
      <c r="AV25" s="241" t="s">
        <v>17663</v>
      </c>
    </row>
    <row r="26" spans="1:48" ht="24" customHeight="1">
      <c r="A26" s="133"/>
      <c r="B26" s="221"/>
      <c r="C26" s="227" t="s">
        <v>2797</v>
      </c>
      <c r="D26" s="227" t="s">
        <v>20407</v>
      </c>
      <c r="E26" s="227" t="s">
        <v>3139</v>
      </c>
      <c r="F26" s="227" t="s">
        <v>2797</v>
      </c>
      <c r="G26" s="227" t="s">
        <v>2797</v>
      </c>
      <c r="H26" s="228">
        <v>300</v>
      </c>
      <c r="I26" s="228">
        <v>213</v>
      </c>
      <c r="J26" s="228">
        <v>311</v>
      </c>
      <c r="K26" s="233" t="s">
        <v>1054</v>
      </c>
      <c r="L26" s="227" t="s">
        <v>3140</v>
      </c>
      <c r="M26" s="228">
        <v>113</v>
      </c>
      <c r="N26" s="228">
        <v>1</v>
      </c>
      <c r="O26" s="228"/>
      <c r="P26" s="228">
        <v>270</v>
      </c>
      <c r="Q26" s="233" t="s">
        <v>178</v>
      </c>
      <c r="R26" s="233" t="s">
        <v>466</v>
      </c>
      <c r="S26" s="233"/>
      <c r="T26" s="227">
        <v>2009</v>
      </c>
      <c r="U26" s="233"/>
      <c r="V26" s="233"/>
      <c r="W26" s="233"/>
      <c r="X26" s="228">
        <v>252</v>
      </c>
      <c r="Y26" s="227"/>
      <c r="Z26" s="227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41"/>
      <c r="AR26" s="241"/>
      <c r="AS26" s="241"/>
      <c r="AT26" s="241"/>
      <c r="AU26" s="241"/>
      <c r="AV26" s="241"/>
    </row>
    <row r="27" spans="1:48" ht="24" customHeight="1">
      <c r="A27" s="133"/>
      <c r="B27" s="221"/>
      <c r="C27" s="241" t="s">
        <v>3075</v>
      </c>
      <c r="D27" s="241" t="s">
        <v>20408</v>
      </c>
      <c r="E27" s="241" t="s">
        <v>3144</v>
      </c>
      <c r="F27" s="241" t="s">
        <v>3075</v>
      </c>
      <c r="G27" s="241" t="s">
        <v>3077</v>
      </c>
      <c r="H27" s="228"/>
      <c r="I27" s="244"/>
      <c r="J27" s="244"/>
      <c r="K27" s="241" t="s">
        <v>3145</v>
      </c>
      <c r="L27" s="227" t="s">
        <v>3146</v>
      </c>
      <c r="M27" s="244">
        <v>176</v>
      </c>
      <c r="N27" s="244">
        <v>1</v>
      </c>
      <c r="O27" s="244"/>
      <c r="P27" s="244">
        <v>200</v>
      </c>
      <c r="Q27" s="241" t="s">
        <v>3147</v>
      </c>
      <c r="R27" s="241"/>
      <c r="S27" s="241"/>
      <c r="T27" s="241">
        <v>2011</v>
      </c>
      <c r="U27" s="241"/>
      <c r="V27" s="241"/>
      <c r="W27" s="241"/>
      <c r="X27" s="244">
        <v>100</v>
      </c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575" t="s">
        <v>3148</v>
      </c>
    </row>
    <row r="28" spans="1:48" ht="24" customHeight="1">
      <c r="A28" s="133" t="s">
        <v>89</v>
      </c>
      <c r="B28" s="221"/>
      <c r="C28" s="227" t="s">
        <v>912</v>
      </c>
      <c r="D28" s="227" t="s">
        <v>20409</v>
      </c>
      <c r="E28" s="227" t="s">
        <v>3141</v>
      </c>
      <c r="F28" s="227" t="s">
        <v>912</v>
      </c>
      <c r="G28" s="227" t="s">
        <v>10665</v>
      </c>
      <c r="H28" s="228"/>
      <c r="I28" s="228">
        <v>213.92</v>
      </c>
      <c r="J28" s="228">
        <v>311.33</v>
      </c>
      <c r="K28" s="233" t="s">
        <v>1054</v>
      </c>
      <c r="L28" s="227" t="s">
        <v>3142</v>
      </c>
      <c r="M28" s="228">
        <v>480</v>
      </c>
      <c r="N28" s="228">
        <v>1</v>
      </c>
      <c r="O28" s="228"/>
      <c r="P28" s="228">
        <v>600</v>
      </c>
      <c r="Q28" s="233" t="s">
        <v>3128</v>
      </c>
      <c r="R28" s="233"/>
      <c r="S28" s="233"/>
      <c r="T28" s="227">
        <v>2008</v>
      </c>
      <c r="U28" s="233"/>
      <c r="V28" s="233"/>
      <c r="W28" s="233"/>
      <c r="X28" s="228">
        <v>270</v>
      </c>
      <c r="Y28" s="227"/>
      <c r="Z28" s="227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41"/>
      <c r="AR28" s="241"/>
      <c r="AS28" s="241"/>
      <c r="AT28" s="241"/>
      <c r="AU28" s="241"/>
      <c r="AV28" s="241" t="s">
        <v>3143</v>
      </c>
    </row>
    <row r="29" spans="1:48" s="1433" customFormat="1" ht="24" customHeight="1">
      <c r="A29" s="1414" t="s">
        <v>171</v>
      </c>
      <c r="B29" s="904" t="s">
        <v>57</v>
      </c>
      <c r="C29" s="314" t="s">
        <v>55</v>
      </c>
      <c r="D29" s="349"/>
      <c r="E29" s="315">
        <f>COUNTA(E30:E34)</f>
        <v>5</v>
      </c>
      <c r="F29" s="349"/>
      <c r="G29" s="349"/>
      <c r="H29" s="576">
        <f>SUM(H30:H34)</f>
        <v>17366</v>
      </c>
      <c r="I29" s="318">
        <f>SUM(I30:I34)</f>
        <v>1556</v>
      </c>
      <c r="J29" s="318">
        <f>SUM(J30:J34)</f>
        <v>1556</v>
      </c>
      <c r="K29" s="318"/>
      <c r="L29" s="318"/>
      <c r="M29" s="318">
        <f>SUM(M30:M34)</f>
        <v>1825</v>
      </c>
      <c r="N29" s="318">
        <f>SUM(N30:N34)</f>
        <v>5</v>
      </c>
      <c r="O29" s="318">
        <f t="shared" ref="O29:P29" si="4">SUM(O30:O34)</f>
        <v>0</v>
      </c>
      <c r="P29" s="318">
        <f t="shared" si="4"/>
        <v>200</v>
      </c>
      <c r="Q29" s="349"/>
      <c r="R29" s="349"/>
      <c r="S29" s="349"/>
      <c r="T29" s="314"/>
      <c r="U29" s="349"/>
      <c r="V29" s="349"/>
      <c r="W29" s="349"/>
      <c r="X29" s="318"/>
      <c r="Y29" s="314"/>
      <c r="Z29" s="314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81"/>
      <c r="AR29" s="381"/>
      <c r="AS29" s="381"/>
      <c r="AT29" s="381"/>
      <c r="AU29" s="381"/>
      <c r="AV29" s="381"/>
    </row>
    <row r="30" spans="1:48" ht="24" customHeight="1">
      <c r="A30" s="1413"/>
      <c r="B30" s="903"/>
      <c r="C30" s="227" t="s">
        <v>634</v>
      </c>
      <c r="D30" s="227"/>
      <c r="E30" s="227" t="s">
        <v>22217</v>
      </c>
      <c r="F30" s="227" t="s">
        <v>634</v>
      </c>
      <c r="G30" s="227" t="s">
        <v>634</v>
      </c>
      <c r="H30" s="228">
        <v>252</v>
      </c>
      <c r="I30" s="228">
        <v>252</v>
      </c>
      <c r="J30" s="228">
        <v>252</v>
      </c>
      <c r="K30" s="242" t="s">
        <v>1057</v>
      </c>
      <c r="L30" s="227" t="s">
        <v>9120</v>
      </c>
      <c r="M30" s="228">
        <v>84</v>
      </c>
      <c r="N30" s="228">
        <v>1</v>
      </c>
      <c r="O30" s="228"/>
      <c r="P30" s="228"/>
      <c r="Q30" s="242"/>
      <c r="R30" s="242"/>
      <c r="S30" s="242"/>
      <c r="T30" s="300">
        <v>2001</v>
      </c>
      <c r="U30" s="242"/>
      <c r="V30" s="242"/>
      <c r="W30" s="242"/>
      <c r="X30" s="228">
        <v>90</v>
      </c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</row>
    <row r="31" spans="1:48" ht="24" customHeight="1">
      <c r="A31" s="1413"/>
      <c r="B31" s="903"/>
      <c r="C31" s="227" t="s">
        <v>664</v>
      </c>
      <c r="D31" s="227" t="s">
        <v>6702</v>
      </c>
      <c r="E31" s="227" t="s">
        <v>9121</v>
      </c>
      <c r="F31" s="227" t="s">
        <v>664</v>
      </c>
      <c r="G31" s="227" t="s">
        <v>664</v>
      </c>
      <c r="H31" s="228">
        <v>2499</v>
      </c>
      <c r="I31" s="228">
        <v>838</v>
      </c>
      <c r="J31" s="228">
        <v>838</v>
      </c>
      <c r="K31" s="242" t="s">
        <v>3133</v>
      </c>
      <c r="L31" s="227" t="s">
        <v>5128</v>
      </c>
      <c r="M31" s="228">
        <v>162</v>
      </c>
      <c r="N31" s="228">
        <v>1</v>
      </c>
      <c r="O31" s="228"/>
      <c r="P31" s="228"/>
      <c r="Q31" s="242"/>
      <c r="R31" s="242" t="s">
        <v>466</v>
      </c>
      <c r="S31" s="242"/>
      <c r="T31" s="300" t="s">
        <v>9122</v>
      </c>
      <c r="U31" s="242" t="s">
        <v>6704</v>
      </c>
      <c r="V31" s="242" t="s">
        <v>6705</v>
      </c>
      <c r="W31" s="242"/>
      <c r="X31" s="228">
        <v>616</v>
      </c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  <c r="AP31" s="242"/>
      <c r="AQ31" s="242"/>
      <c r="AR31" s="242"/>
      <c r="AS31" s="242"/>
      <c r="AT31" s="242"/>
      <c r="AU31" s="242"/>
      <c r="AV31" s="242"/>
    </row>
    <row r="32" spans="1:48" ht="24" customHeight="1">
      <c r="A32" s="1413"/>
      <c r="B32" s="903"/>
      <c r="C32" s="227" t="s">
        <v>1128</v>
      </c>
      <c r="D32" s="227" t="s">
        <v>22218</v>
      </c>
      <c r="E32" s="227" t="s">
        <v>22219</v>
      </c>
      <c r="F32" s="227" t="s">
        <v>1128</v>
      </c>
      <c r="G32" s="227" t="s">
        <v>1128</v>
      </c>
      <c r="H32" s="228">
        <v>8290</v>
      </c>
      <c r="I32" s="228">
        <v>255</v>
      </c>
      <c r="J32" s="228">
        <v>255</v>
      </c>
      <c r="K32" s="242" t="s">
        <v>2437</v>
      </c>
      <c r="L32" s="227" t="s">
        <v>22220</v>
      </c>
      <c r="M32" s="228">
        <v>255</v>
      </c>
      <c r="N32" s="228">
        <v>1</v>
      </c>
      <c r="O32" s="228"/>
      <c r="P32" s="228"/>
      <c r="Q32" s="242"/>
      <c r="R32" s="242"/>
      <c r="S32" s="242"/>
      <c r="T32" s="300">
        <v>2022</v>
      </c>
      <c r="U32" s="242">
        <v>232</v>
      </c>
      <c r="V32" s="242"/>
      <c r="W32" s="242"/>
      <c r="X32" s="228">
        <v>232</v>
      </c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 t="s">
        <v>13758</v>
      </c>
    </row>
    <row r="33" spans="1:48" ht="24" customHeight="1">
      <c r="A33" s="1413"/>
      <c r="B33" s="903"/>
      <c r="C33" s="227" t="s">
        <v>687</v>
      </c>
      <c r="D33" s="227"/>
      <c r="E33" s="227" t="s">
        <v>9123</v>
      </c>
      <c r="F33" s="227" t="s">
        <v>687</v>
      </c>
      <c r="G33" s="227" t="s">
        <v>687</v>
      </c>
      <c r="H33" s="228">
        <v>5118</v>
      </c>
      <c r="I33" s="228">
        <v>211</v>
      </c>
      <c r="J33" s="228">
        <v>211</v>
      </c>
      <c r="K33" s="242" t="s">
        <v>2437</v>
      </c>
      <c r="L33" s="227" t="s">
        <v>9124</v>
      </c>
      <c r="M33" s="228">
        <v>117</v>
      </c>
      <c r="N33" s="228">
        <v>1</v>
      </c>
      <c r="O33" s="228"/>
      <c r="P33" s="228">
        <v>200</v>
      </c>
      <c r="Q33" s="242" t="s">
        <v>178</v>
      </c>
      <c r="R33" s="242"/>
      <c r="S33" s="242"/>
      <c r="T33" s="300">
        <v>2007</v>
      </c>
      <c r="U33" s="242"/>
      <c r="V33" s="242"/>
      <c r="W33" s="242"/>
      <c r="X33" s="228">
        <v>155</v>
      </c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  <c r="AP33" s="242"/>
      <c r="AQ33" s="242"/>
      <c r="AR33" s="242"/>
      <c r="AS33" s="242"/>
      <c r="AT33" s="242"/>
      <c r="AU33" s="242"/>
      <c r="AV33" s="242"/>
    </row>
    <row r="34" spans="1:48" ht="24" customHeight="1">
      <c r="A34" s="1413"/>
      <c r="B34" s="903"/>
      <c r="C34" s="227" t="s">
        <v>697</v>
      </c>
      <c r="D34" s="227"/>
      <c r="E34" s="227" t="s">
        <v>10599</v>
      </c>
      <c r="F34" s="227" t="s">
        <v>697</v>
      </c>
      <c r="G34" s="227" t="s">
        <v>697</v>
      </c>
      <c r="H34" s="228">
        <v>1207</v>
      </c>
      <c r="I34" s="228"/>
      <c r="J34" s="228"/>
      <c r="K34" s="242" t="s">
        <v>1670</v>
      </c>
      <c r="L34" s="227" t="s">
        <v>10600</v>
      </c>
      <c r="M34" s="228">
        <v>1207</v>
      </c>
      <c r="N34" s="228">
        <v>1</v>
      </c>
      <c r="O34" s="228"/>
      <c r="P34" s="228"/>
      <c r="Q34" s="242"/>
      <c r="R34" s="242"/>
      <c r="S34" s="242"/>
      <c r="T34" s="300">
        <v>2016</v>
      </c>
      <c r="U34" s="242"/>
      <c r="V34" s="242"/>
      <c r="W34" s="242"/>
      <c r="X34" s="228">
        <v>50</v>
      </c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</row>
    <row r="35" spans="1:48" s="1433" customFormat="1" ht="24" customHeight="1">
      <c r="A35" s="1486"/>
      <c r="B35" s="904" t="s">
        <v>4253</v>
      </c>
      <c r="C35" s="314" t="s">
        <v>544</v>
      </c>
      <c r="D35" s="314"/>
      <c r="E35" s="315">
        <f>COUNTA(E36:E42)</f>
        <v>7</v>
      </c>
      <c r="F35" s="314"/>
      <c r="G35" s="314"/>
      <c r="H35" s="318">
        <f>SUM(H36:H42)</f>
        <v>264252.88</v>
      </c>
      <c r="I35" s="318">
        <f>SUM(I36:I42)</f>
        <v>2295.7399999999998</v>
      </c>
      <c r="J35" s="318">
        <f>SUM(J36:J42)</f>
        <v>2282.7399999999998</v>
      </c>
      <c r="K35" s="318"/>
      <c r="L35" s="318"/>
      <c r="M35" s="318">
        <f>SUM(M36:M42)</f>
        <v>2033</v>
      </c>
      <c r="N35" s="318">
        <f>SUM(N36:N42)</f>
        <v>7</v>
      </c>
      <c r="O35" s="318">
        <f t="shared" ref="O35:P35" si="5">SUM(O36:O42)</f>
        <v>0</v>
      </c>
      <c r="P35" s="318">
        <f t="shared" si="5"/>
        <v>182</v>
      </c>
      <c r="Q35" s="349"/>
      <c r="R35" s="349"/>
      <c r="S35" s="349"/>
      <c r="T35" s="314"/>
      <c r="U35" s="349"/>
      <c r="V35" s="349"/>
      <c r="W35" s="349"/>
      <c r="X35" s="318"/>
      <c r="Y35" s="314"/>
      <c r="Z35" s="314"/>
      <c r="AA35" s="349"/>
      <c r="AB35" s="349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</row>
    <row r="36" spans="1:48" ht="24" customHeight="1">
      <c r="A36" s="1410"/>
      <c r="B36" s="903"/>
      <c r="C36" s="227" t="s">
        <v>4134</v>
      </c>
      <c r="D36" s="227" t="s">
        <v>22420</v>
      </c>
      <c r="E36" s="227" t="s">
        <v>4940</v>
      </c>
      <c r="F36" s="227" t="s">
        <v>4134</v>
      </c>
      <c r="G36" s="227" t="s">
        <v>8900</v>
      </c>
      <c r="H36" s="228">
        <v>389.48</v>
      </c>
      <c r="I36" s="228">
        <v>389</v>
      </c>
      <c r="J36" s="228">
        <v>376</v>
      </c>
      <c r="K36" s="233" t="s">
        <v>17664</v>
      </c>
      <c r="L36" s="227" t="s">
        <v>13909</v>
      </c>
      <c r="M36" s="228">
        <v>376</v>
      </c>
      <c r="N36" s="228">
        <v>1</v>
      </c>
      <c r="O36" s="228"/>
      <c r="P36" s="228"/>
      <c r="Q36" s="233"/>
      <c r="R36" s="233"/>
      <c r="S36" s="233"/>
      <c r="T36" s="227">
        <v>2018</v>
      </c>
      <c r="U36" s="233">
        <v>580</v>
      </c>
      <c r="V36" s="233"/>
      <c r="W36" s="233"/>
      <c r="X36" s="228">
        <v>580</v>
      </c>
      <c r="Y36" s="227"/>
      <c r="Z36" s="227">
        <v>593</v>
      </c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424"/>
    </row>
    <row r="37" spans="1:48" ht="24" customHeight="1">
      <c r="A37" s="1410"/>
      <c r="B37" s="903"/>
      <c r="C37" s="227" t="s">
        <v>468</v>
      </c>
      <c r="D37" s="227" t="s">
        <v>22513</v>
      </c>
      <c r="E37" s="227" t="s">
        <v>8838</v>
      </c>
      <c r="F37" s="227" t="s">
        <v>468</v>
      </c>
      <c r="G37" s="227" t="s">
        <v>468</v>
      </c>
      <c r="H37" s="228">
        <v>621</v>
      </c>
      <c r="I37" s="228"/>
      <c r="J37" s="228"/>
      <c r="K37" s="233" t="s">
        <v>1054</v>
      </c>
      <c r="L37" s="227" t="s">
        <v>4255</v>
      </c>
      <c r="M37" s="228">
        <v>621</v>
      </c>
      <c r="N37" s="228">
        <v>1</v>
      </c>
      <c r="O37" s="228"/>
      <c r="P37" s="228"/>
      <c r="Q37" s="233"/>
      <c r="R37" s="233"/>
      <c r="S37" s="233"/>
      <c r="T37" s="227">
        <v>2016</v>
      </c>
      <c r="U37" s="233"/>
      <c r="V37" s="233"/>
      <c r="W37" s="233"/>
      <c r="X37" s="228">
        <v>60</v>
      </c>
      <c r="Y37" s="227"/>
      <c r="Z37" s="227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424"/>
    </row>
    <row r="38" spans="1:48" ht="24" customHeight="1">
      <c r="A38" s="1410"/>
      <c r="B38" s="903"/>
      <c r="C38" s="227" t="s">
        <v>4200</v>
      </c>
      <c r="D38" s="227" t="s">
        <v>22514</v>
      </c>
      <c r="E38" s="227" t="s">
        <v>4254</v>
      </c>
      <c r="F38" s="227" t="s">
        <v>4200</v>
      </c>
      <c r="G38" s="227" t="s">
        <v>4200</v>
      </c>
      <c r="H38" s="228">
        <v>40338.400000000001</v>
      </c>
      <c r="I38" s="228">
        <v>457.2</v>
      </c>
      <c r="J38" s="228">
        <v>457.2</v>
      </c>
      <c r="K38" s="233" t="s">
        <v>17667</v>
      </c>
      <c r="L38" s="227" t="s">
        <v>11991</v>
      </c>
      <c r="M38" s="228">
        <v>416</v>
      </c>
      <c r="N38" s="228">
        <v>1</v>
      </c>
      <c r="O38" s="228"/>
      <c r="P38" s="228"/>
      <c r="Q38" s="233"/>
      <c r="R38" s="233"/>
      <c r="S38" s="233"/>
      <c r="T38" s="227">
        <v>2020</v>
      </c>
      <c r="U38" s="233">
        <v>700</v>
      </c>
      <c r="V38" s="233"/>
      <c r="W38" s="233"/>
      <c r="X38" s="228">
        <v>700</v>
      </c>
      <c r="Y38" s="227"/>
      <c r="Z38" s="227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424"/>
    </row>
    <row r="39" spans="1:48" ht="24" customHeight="1">
      <c r="A39" s="1410"/>
      <c r="B39" s="903"/>
      <c r="C39" s="227" t="s">
        <v>4148</v>
      </c>
      <c r="D39" s="227" t="s">
        <v>22515</v>
      </c>
      <c r="E39" s="227" t="s">
        <v>17665</v>
      </c>
      <c r="F39" s="227" t="s">
        <v>4148</v>
      </c>
      <c r="G39" s="227" t="s">
        <v>4148</v>
      </c>
      <c r="H39" s="228">
        <v>137821</v>
      </c>
      <c r="I39" s="228">
        <v>653.54</v>
      </c>
      <c r="J39" s="228">
        <v>653.54</v>
      </c>
      <c r="K39" s="233" t="s">
        <v>17664</v>
      </c>
      <c r="L39" s="227" t="s">
        <v>11992</v>
      </c>
      <c r="M39" s="228">
        <v>289</v>
      </c>
      <c r="N39" s="228">
        <v>1</v>
      </c>
      <c r="O39" s="228"/>
      <c r="P39" s="228">
        <v>82</v>
      </c>
      <c r="Q39" s="233" t="s">
        <v>3293</v>
      </c>
      <c r="R39" s="233"/>
      <c r="S39" s="233"/>
      <c r="T39" s="227">
        <v>2020</v>
      </c>
      <c r="U39" s="233"/>
      <c r="V39" s="233"/>
      <c r="W39" s="233"/>
      <c r="X39" s="228">
        <v>35244</v>
      </c>
      <c r="Y39" s="227"/>
      <c r="Z39" s="227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424"/>
    </row>
    <row r="40" spans="1:48" ht="24" customHeight="1">
      <c r="A40" s="1410"/>
      <c r="B40" s="903"/>
      <c r="C40" s="227" t="s">
        <v>4159</v>
      </c>
      <c r="D40" s="227" t="s">
        <v>22516</v>
      </c>
      <c r="E40" s="227" t="s">
        <v>11481</v>
      </c>
      <c r="F40" s="227" t="s">
        <v>4159</v>
      </c>
      <c r="G40" s="227" t="s">
        <v>4159</v>
      </c>
      <c r="H40" s="228">
        <v>2109</v>
      </c>
      <c r="I40" s="228">
        <v>300</v>
      </c>
      <c r="J40" s="228">
        <v>300</v>
      </c>
      <c r="K40" s="233" t="s">
        <v>1054</v>
      </c>
      <c r="L40" s="227" t="s">
        <v>11482</v>
      </c>
      <c r="M40" s="228">
        <v>154</v>
      </c>
      <c r="N40" s="228">
        <v>1</v>
      </c>
      <c r="O40" s="228"/>
      <c r="P40" s="228"/>
      <c r="Q40" s="233"/>
      <c r="R40" s="233"/>
      <c r="S40" s="233"/>
      <c r="T40" s="227">
        <v>2019</v>
      </c>
      <c r="U40" s="233"/>
      <c r="V40" s="233"/>
      <c r="W40" s="233"/>
      <c r="X40" s="228">
        <v>430</v>
      </c>
      <c r="Y40" s="227"/>
      <c r="Z40" s="227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424"/>
    </row>
    <row r="41" spans="1:48" ht="24" customHeight="1">
      <c r="A41" s="1410"/>
      <c r="B41" s="903"/>
      <c r="C41" s="227" t="s">
        <v>4163</v>
      </c>
      <c r="D41" s="227" t="s">
        <v>22517</v>
      </c>
      <c r="E41" s="227" t="s">
        <v>17666</v>
      </c>
      <c r="F41" s="227" t="s">
        <v>4163</v>
      </c>
      <c r="G41" s="227" t="s">
        <v>4163</v>
      </c>
      <c r="H41" s="228">
        <v>81894</v>
      </c>
      <c r="I41" s="228">
        <v>496</v>
      </c>
      <c r="J41" s="228">
        <v>496</v>
      </c>
      <c r="K41" s="233" t="s">
        <v>1054</v>
      </c>
      <c r="L41" s="227" t="s">
        <v>5134</v>
      </c>
      <c r="M41" s="228">
        <v>177</v>
      </c>
      <c r="N41" s="228">
        <v>1</v>
      </c>
      <c r="O41" s="228"/>
      <c r="P41" s="228">
        <v>100</v>
      </c>
      <c r="Q41" s="233" t="s">
        <v>3901</v>
      </c>
      <c r="R41" s="233"/>
      <c r="S41" s="233"/>
      <c r="T41" s="227">
        <v>2015</v>
      </c>
      <c r="U41" s="233"/>
      <c r="V41" s="233"/>
      <c r="W41" s="233"/>
      <c r="X41" s="228">
        <v>486</v>
      </c>
      <c r="Y41" s="227"/>
      <c r="Z41" s="227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424" t="s">
        <v>17670</v>
      </c>
    </row>
    <row r="42" spans="1:48" ht="24" customHeight="1">
      <c r="A42" s="1410"/>
      <c r="B42" s="365"/>
      <c r="C42" s="241" t="s">
        <v>1872</v>
      </c>
      <c r="D42" s="241" t="s">
        <v>22518</v>
      </c>
      <c r="E42" s="243" t="s">
        <v>22519</v>
      </c>
      <c r="F42" s="241" t="s">
        <v>1872</v>
      </c>
      <c r="G42" s="241" t="s">
        <v>1872</v>
      </c>
      <c r="H42" s="547">
        <v>1080</v>
      </c>
      <c r="I42" s="547"/>
      <c r="J42" s="547"/>
      <c r="K42" s="241" t="s">
        <v>1054</v>
      </c>
      <c r="L42" s="241"/>
      <c r="M42" s="547"/>
      <c r="N42" s="547">
        <v>1</v>
      </c>
      <c r="O42" s="547"/>
      <c r="P42" s="547"/>
      <c r="Q42" s="241"/>
      <c r="R42" s="241"/>
      <c r="S42" s="241"/>
      <c r="T42" s="241">
        <v>2024</v>
      </c>
      <c r="U42" s="241"/>
      <c r="V42" s="241"/>
      <c r="W42" s="241"/>
      <c r="X42" s="547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 t="s">
        <v>22520</v>
      </c>
    </row>
    <row r="43" spans="1:48" s="1433" customFormat="1" ht="24" customHeight="1">
      <c r="A43" s="1414"/>
      <c r="B43" s="913" t="s">
        <v>9125</v>
      </c>
      <c r="C43" s="381" t="s">
        <v>55</v>
      </c>
      <c r="D43" s="381"/>
      <c r="E43" s="315">
        <f>COUNTA(E44:E47)</f>
        <v>4</v>
      </c>
      <c r="F43" s="381"/>
      <c r="G43" s="381"/>
      <c r="H43" s="380">
        <f>SUM(H44:H47)</f>
        <v>63444</v>
      </c>
      <c r="I43" s="380">
        <f>SUM(I44:I47)</f>
        <v>1480.35</v>
      </c>
      <c r="J43" s="380">
        <f>SUM(J44:J47)</f>
        <v>1926.9</v>
      </c>
      <c r="K43" s="381"/>
      <c r="L43" s="381"/>
      <c r="M43" s="380">
        <f>SUM(M44:M47)</f>
        <v>971.22</v>
      </c>
      <c r="N43" s="380">
        <f>SUM(N44:N47)</f>
        <v>3</v>
      </c>
      <c r="O43" s="380">
        <f>SUM(O44:O47)</f>
        <v>0</v>
      </c>
      <c r="P43" s="380">
        <f>SUM(P44:P47)</f>
        <v>120</v>
      </c>
      <c r="Q43" s="381"/>
      <c r="R43" s="381"/>
      <c r="S43" s="381"/>
      <c r="T43" s="381"/>
      <c r="U43" s="381"/>
      <c r="V43" s="381"/>
      <c r="W43" s="381"/>
      <c r="X43" s="380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381"/>
      <c r="AV43" s="381"/>
    </row>
    <row r="44" spans="1:48" ht="24" customHeight="1">
      <c r="A44" s="1413"/>
      <c r="B44" s="200"/>
      <c r="C44" s="241" t="s">
        <v>4499</v>
      </c>
      <c r="D44" s="241" t="s">
        <v>23079</v>
      </c>
      <c r="E44" s="241" t="s">
        <v>9126</v>
      </c>
      <c r="F44" s="241" t="s">
        <v>4499</v>
      </c>
      <c r="G44" s="241" t="s">
        <v>4499</v>
      </c>
      <c r="H44" s="244">
        <v>640</v>
      </c>
      <c r="I44" s="244">
        <v>230.93</v>
      </c>
      <c r="J44" s="244">
        <v>304.69</v>
      </c>
      <c r="K44" s="536" t="s">
        <v>17668</v>
      </c>
      <c r="L44" s="241" t="s">
        <v>9127</v>
      </c>
      <c r="M44" s="244">
        <v>100.8</v>
      </c>
      <c r="N44" s="244">
        <v>1</v>
      </c>
      <c r="O44" s="244"/>
      <c r="P44" s="244">
        <v>20</v>
      </c>
      <c r="Q44" s="241"/>
      <c r="R44" s="241"/>
      <c r="S44" s="241"/>
      <c r="T44" s="241">
        <v>2018</v>
      </c>
      <c r="U44" s="241"/>
      <c r="V44" s="241"/>
      <c r="W44" s="241"/>
      <c r="X44" s="244">
        <v>800</v>
      </c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</row>
    <row r="45" spans="1:48" ht="38.1" customHeight="1">
      <c r="A45" s="1413"/>
      <c r="B45" s="200"/>
      <c r="C45" s="241" t="s">
        <v>13047</v>
      </c>
      <c r="D45" s="241"/>
      <c r="E45" s="241" t="s">
        <v>13048</v>
      </c>
      <c r="F45" s="241" t="s">
        <v>13047</v>
      </c>
      <c r="G45" s="241" t="s">
        <v>13047</v>
      </c>
      <c r="H45" s="244">
        <v>2748</v>
      </c>
      <c r="I45" s="244">
        <v>378</v>
      </c>
      <c r="J45" s="244">
        <v>378</v>
      </c>
      <c r="K45" s="241"/>
      <c r="L45" s="241"/>
      <c r="M45" s="244"/>
      <c r="N45" s="244"/>
      <c r="O45" s="244"/>
      <c r="P45" s="244"/>
      <c r="Q45" s="241"/>
      <c r="R45" s="241"/>
      <c r="S45" s="241"/>
      <c r="T45" s="241">
        <v>2008</v>
      </c>
      <c r="U45" s="241"/>
      <c r="V45" s="241"/>
      <c r="W45" s="241"/>
      <c r="X45" s="244">
        <v>113</v>
      </c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 t="s">
        <v>17671</v>
      </c>
    </row>
    <row r="46" spans="1:48" ht="24" customHeight="1">
      <c r="B46" s="903"/>
      <c r="C46" s="227" t="s">
        <v>13974</v>
      </c>
      <c r="D46" s="227"/>
      <c r="E46" s="227" t="s">
        <v>23080</v>
      </c>
      <c r="F46" s="227" t="s">
        <v>13974</v>
      </c>
      <c r="G46" s="227" t="s">
        <v>13974</v>
      </c>
      <c r="H46" s="228">
        <v>58776</v>
      </c>
      <c r="I46" s="228">
        <v>331</v>
      </c>
      <c r="J46" s="228">
        <v>330</v>
      </c>
      <c r="K46" s="233" t="s">
        <v>17664</v>
      </c>
      <c r="L46" s="227"/>
      <c r="M46" s="228">
        <v>330</v>
      </c>
      <c r="N46" s="228">
        <v>1</v>
      </c>
      <c r="O46" s="228"/>
      <c r="P46" s="228"/>
      <c r="Q46" s="233"/>
      <c r="R46" s="233"/>
      <c r="S46" s="233"/>
      <c r="T46" s="227">
        <v>2024</v>
      </c>
      <c r="U46" s="233">
        <v>900</v>
      </c>
      <c r="V46" s="233"/>
      <c r="W46" s="233"/>
      <c r="X46" s="228">
        <v>900</v>
      </c>
      <c r="Y46" s="227"/>
      <c r="Z46" s="227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27"/>
    </row>
    <row r="47" spans="1:48" ht="24" customHeight="1">
      <c r="A47" s="1413"/>
      <c r="B47" s="1488"/>
      <c r="C47" s="241" t="s">
        <v>13966</v>
      </c>
      <c r="D47" s="241"/>
      <c r="E47" s="241" t="s">
        <v>17013</v>
      </c>
      <c r="F47" s="241" t="s">
        <v>13966</v>
      </c>
      <c r="G47" s="241" t="s">
        <v>13966</v>
      </c>
      <c r="H47" s="244">
        <v>1280</v>
      </c>
      <c r="I47" s="244">
        <v>540.41999999999996</v>
      </c>
      <c r="J47" s="244">
        <v>914.21</v>
      </c>
      <c r="K47" s="241" t="s">
        <v>17668</v>
      </c>
      <c r="L47" s="227" t="s">
        <v>5589</v>
      </c>
      <c r="M47" s="244">
        <v>540.41999999999996</v>
      </c>
      <c r="N47" s="244">
        <v>1</v>
      </c>
      <c r="O47" s="244"/>
      <c r="P47" s="244">
        <v>100</v>
      </c>
      <c r="Q47" s="241"/>
      <c r="R47" s="241"/>
      <c r="S47" s="241"/>
      <c r="T47" s="241">
        <v>2016</v>
      </c>
      <c r="U47" s="241"/>
      <c r="V47" s="241"/>
      <c r="W47" s="241"/>
      <c r="X47" s="244">
        <v>1600</v>
      </c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</row>
    <row r="48" spans="1:48" s="1433" customFormat="1" ht="24" customHeight="1">
      <c r="A48" s="1414"/>
      <c r="B48" s="904" t="s">
        <v>91</v>
      </c>
      <c r="C48" s="372" t="s">
        <v>55</v>
      </c>
      <c r="D48" s="372"/>
      <c r="E48" s="315">
        <f>COUNTA(E49:E56)</f>
        <v>8</v>
      </c>
      <c r="F48" s="372"/>
      <c r="G48" s="372"/>
      <c r="H48" s="318">
        <f>SUM(H49:H56)</f>
        <v>1540</v>
      </c>
      <c r="I48" s="318">
        <f>SUM(I49:I56)</f>
        <v>7196.88</v>
      </c>
      <c r="J48" s="318">
        <f>SUM(J49:J56)</f>
        <v>5928.88</v>
      </c>
      <c r="K48" s="318"/>
      <c r="L48" s="318"/>
      <c r="M48" s="318">
        <f>SUM(M49:M56)</f>
        <v>1263.0999999999999</v>
      </c>
      <c r="N48" s="318">
        <f>SUM(N49:N56)</f>
        <v>7</v>
      </c>
      <c r="O48" s="318"/>
      <c r="P48" s="318"/>
      <c r="Q48" s="372"/>
      <c r="R48" s="372"/>
      <c r="S48" s="372"/>
      <c r="T48" s="314"/>
      <c r="U48" s="372"/>
      <c r="V48" s="372"/>
      <c r="W48" s="372"/>
      <c r="X48" s="318"/>
      <c r="Y48" s="314"/>
      <c r="Z48" s="314"/>
      <c r="AA48" s="372"/>
      <c r="AB48" s="372"/>
      <c r="AC48" s="372"/>
      <c r="AD48" s="372"/>
      <c r="AE48" s="372"/>
      <c r="AF48" s="381"/>
      <c r="AG48" s="381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</row>
    <row r="49" spans="1:48" ht="24" customHeight="1">
      <c r="A49" s="1413"/>
      <c r="B49" s="1329"/>
      <c r="C49" s="227" t="s">
        <v>4958</v>
      </c>
      <c r="D49" s="227" t="s">
        <v>23507</v>
      </c>
      <c r="E49" s="227" t="s">
        <v>5127</v>
      </c>
      <c r="F49" s="227" t="s">
        <v>4958</v>
      </c>
      <c r="G49" s="227" t="s">
        <v>4958</v>
      </c>
      <c r="H49" s="228">
        <v>350</v>
      </c>
      <c r="I49" s="228">
        <v>248</v>
      </c>
      <c r="J49" s="228">
        <v>248</v>
      </c>
      <c r="K49" s="228" t="s">
        <v>17669</v>
      </c>
      <c r="L49" s="228" t="s">
        <v>5128</v>
      </c>
      <c r="M49" s="228">
        <v>154</v>
      </c>
      <c r="N49" s="228">
        <v>1</v>
      </c>
      <c r="O49" s="228"/>
      <c r="P49" s="228"/>
      <c r="Q49" s="373"/>
      <c r="R49" s="373"/>
      <c r="S49" s="373"/>
      <c r="T49" s="227">
        <v>2016</v>
      </c>
      <c r="U49" s="373"/>
      <c r="V49" s="373"/>
      <c r="W49" s="373"/>
      <c r="X49" s="228">
        <v>220</v>
      </c>
      <c r="Y49" s="227"/>
      <c r="Z49" s="227"/>
      <c r="AA49" s="373"/>
      <c r="AB49" s="373"/>
      <c r="AC49" s="373"/>
      <c r="AD49" s="373"/>
      <c r="AE49" s="373"/>
      <c r="AF49" s="241"/>
      <c r="AG49" s="241"/>
      <c r="AH49" s="373"/>
      <c r="AI49" s="373"/>
      <c r="AJ49" s="373"/>
      <c r="AK49" s="373"/>
      <c r="AL49" s="373"/>
      <c r="AM49" s="373"/>
      <c r="AN49" s="373"/>
      <c r="AO49" s="373"/>
      <c r="AP49" s="373"/>
      <c r="AQ49" s="373"/>
      <c r="AR49" s="373"/>
      <c r="AS49" s="373"/>
      <c r="AT49" s="373"/>
      <c r="AU49" s="373"/>
      <c r="AV49" s="373"/>
    </row>
    <row r="50" spans="1:48" ht="24" customHeight="1">
      <c r="A50" s="1413"/>
      <c r="B50" s="1329"/>
      <c r="C50" s="227" t="s">
        <v>4964</v>
      </c>
      <c r="D50" s="227" t="s">
        <v>23577</v>
      </c>
      <c r="E50" s="227" t="s">
        <v>5129</v>
      </c>
      <c r="F50" s="227" t="s">
        <v>4964</v>
      </c>
      <c r="G50" s="227" t="s">
        <v>4964</v>
      </c>
      <c r="H50" s="228">
        <v>240</v>
      </c>
      <c r="I50" s="228"/>
      <c r="J50" s="228"/>
      <c r="K50" s="228" t="s">
        <v>2437</v>
      </c>
      <c r="L50" s="228" t="s">
        <v>5130</v>
      </c>
      <c r="M50" s="228">
        <v>224</v>
      </c>
      <c r="N50" s="228">
        <v>1</v>
      </c>
      <c r="O50" s="228"/>
      <c r="P50" s="228"/>
      <c r="Q50" s="373"/>
      <c r="R50" s="373"/>
      <c r="S50" s="373"/>
      <c r="T50" s="227">
        <v>2014</v>
      </c>
      <c r="U50" s="373"/>
      <c r="V50" s="373"/>
      <c r="W50" s="373"/>
      <c r="X50" s="228">
        <v>80</v>
      </c>
      <c r="Y50" s="227"/>
      <c r="Z50" s="227"/>
      <c r="AA50" s="373"/>
      <c r="AB50" s="373"/>
      <c r="AC50" s="373"/>
      <c r="AD50" s="373"/>
      <c r="AE50" s="373"/>
      <c r="AF50" s="241"/>
      <c r="AG50" s="241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</row>
    <row r="51" spans="1:48" ht="24" customHeight="1">
      <c r="A51" s="1413"/>
      <c r="B51" s="1329"/>
      <c r="C51" s="227" t="s">
        <v>4964</v>
      </c>
      <c r="D51" s="227" t="s">
        <v>23578</v>
      </c>
      <c r="E51" s="227" t="s">
        <v>16939</v>
      </c>
      <c r="F51" s="227" t="s">
        <v>4964</v>
      </c>
      <c r="G51" s="227" t="s">
        <v>4964</v>
      </c>
      <c r="H51" s="228">
        <v>396</v>
      </c>
      <c r="I51" s="228">
        <v>396</v>
      </c>
      <c r="J51" s="228">
        <v>396</v>
      </c>
      <c r="K51" s="228"/>
      <c r="L51" s="228"/>
      <c r="M51" s="228"/>
      <c r="N51" s="228"/>
      <c r="O51" s="228"/>
      <c r="P51" s="228"/>
      <c r="Q51" s="373"/>
      <c r="R51" s="373"/>
      <c r="S51" s="373"/>
      <c r="T51" s="227">
        <v>2022</v>
      </c>
      <c r="U51" s="373"/>
      <c r="V51" s="373"/>
      <c r="W51" s="373"/>
      <c r="X51" s="228"/>
      <c r="Y51" s="227"/>
      <c r="Z51" s="227"/>
      <c r="AA51" s="373"/>
      <c r="AB51" s="373"/>
      <c r="AC51" s="373"/>
      <c r="AD51" s="373"/>
      <c r="AE51" s="373"/>
      <c r="AF51" s="241"/>
      <c r="AG51" s="241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</row>
    <row r="52" spans="1:48" ht="24" customHeight="1">
      <c r="A52" s="1413"/>
      <c r="B52" s="1329"/>
      <c r="C52" s="227" t="s">
        <v>13088</v>
      </c>
      <c r="D52" s="227" t="s">
        <v>23484</v>
      </c>
      <c r="E52" s="227" t="s">
        <v>13095</v>
      </c>
      <c r="F52" s="227" t="s">
        <v>13088</v>
      </c>
      <c r="G52" s="227" t="s">
        <v>13088</v>
      </c>
      <c r="H52" s="228">
        <v>300</v>
      </c>
      <c r="I52" s="228">
        <v>187</v>
      </c>
      <c r="J52" s="228">
        <v>187</v>
      </c>
      <c r="K52" s="228" t="s">
        <v>12926</v>
      </c>
      <c r="L52" s="228" t="s">
        <v>13096</v>
      </c>
      <c r="M52" s="228">
        <v>187</v>
      </c>
      <c r="N52" s="228">
        <v>1</v>
      </c>
      <c r="O52" s="228"/>
      <c r="P52" s="228">
        <v>100</v>
      </c>
      <c r="Q52" s="373" t="s">
        <v>13097</v>
      </c>
      <c r="R52" s="373"/>
      <c r="S52" s="373"/>
      <c r="T52" s="227">
        <v>2018</v>
      </c>
      <c r="U52" s="373"/>
      <c r="V52" s="373"/>
      <c r="W52" s="373"/>
      <c r="X52" s="228">
        <v>50</v>
      </c>
      <c r="Y52" s="227"/>
      <c r="Z52" s="227"/>
      <c r="AA52" s="373"/>
      <c r="AB52" s="373"/>
      <c r="AC52" s="373"/>
      <c r="AD52" s="373"/>
      <c r="AE52" s="373"/>
      <c r="AF52" s="241"/>
      <c r="AG52" s="241"/>
      <c r="AH52" s="373"/>
      <c r="AI52" s="373"/>
      <c r="AJ52" s="373"/>
      <c r="AK52" s="373"/>
      <c r="AL52" s="373"/>
      <c r="AM52" s="373"/>
      <c r="AN52" s="373"/>
      <c r="AO52" s="373"/>
      <c r="AP52" s="373"/>
      <c r="AQ52" s="373"/>
      <c r="AR52" s="373"/>
      <c r="AS52" s="373"/>
      <c r="AT52" s="373"/>
      <c r="AU52" s="373"/>
      <c r="AV52" s="373"/>
    </row>
    <row r="53" spans="1:48" ht="24" customHeight="1">
      <c r="A53" s="1413"/>
      <c r="B53" s="1329"/>
      <c r="C53" s="227" t="s">
        <v>5032</v>
      </c>
      <c r="D53" s="227" t="s">
        <v>23488</v>
      </c>
      <c r="E53" s="227" t="s">
        <v>5133</v>
      </c>
      <c r="F53" s="227" t="s">
        <v>5032</v>
      </c>
      <c r="G53" s="227" t="s">
        <v>5032</v>
      </c>
      <c r="H53" s="228">
        <v>254</v>
      </c>
      <c r="I53" s="228"/>
      <c r="J53" s="228"/>
      <c r="K53" s="228" t="s">
        <v>1054</v>
      </c>
      <c r="L53" s="228" t="s">
        <v>5134</v>
      </c>
      <c r="M53" s="228">
        <v>254</v>
      </c>
      <c r="N53" s="228">
        <v>1</v>
      </c>
      <c r="O53" s="228"/>
      <c r="P53" s="228">
        <v>100</v>
      </c>
      <c r="Q53" s="373" t="s">
        <v>5131</v>
      </c>
      <c r="R53" s="373"/>
      <c r="S53" s="373"/>
      <c r="T53" s="227">
        <v>2006</v>
      </c>
      <c r="U53" s="373"/>
      <c r="V53" s="373"/>
      <c r="W53" s="373"/>
      <c r="X53" s="228"/>
      <c r="Y53" s="227"/>
      <c r="Z53" s="227"/>
      <c r="AA53" s="373"/>
      <c r="AB53" s="373"/>
      <c r="AC53" s="373"/>
      <c r="AD53" s="373"/>
      <c r="AE53" s="373"/>
      <c r="AF53" s="241"/>
      <c r="AG53" s="241"/>
      <c r="AH53" s="373"/>
      <c r="AI53" s="373"/>
      <c r="AJ53" s="373"/>
      <c r="AK53" s="373"/>
      <c r="AL53" s="373"/>
      <c r="AM53" s="373"/>
      <c r="AN53" s="373"/>
      <c r="AO53" s="373"/>
      <c r="AP53" s="373"/>
      <c r="AQ53" s="373"/>
      <c r="AR53" s="373"/>
      <c r="AS53" s="373"/>
      <c r="AT53" s="373"/>
      <c r="AU53" s="373"/>
      <c r="AV53" s="373"/>
    </row>
    <row r="54" spans="1:48" ht="24" customHeight="1">
      <c r="A54" s="1413"/>
      <c r="B54" s="1329"/>
      <c r="C54" s="227" t="s">
        <v>5032</v>
      </c>
      <c r="D54" s="227" t="s">
        <v>23488</v>
      </c>
      <c r="E54" s="227" t="s">
        <v>12074</v>
      </c>
      <c r="F54" s="227" t="s">
        <v>5032</v>
      </c>
      <c r="G54" s="227" t="s">
        <v>5032</v>
      </c>
      <c r="H54" s="228"/>
      <c r="I54" s="228">
        <v>303.88</v>
      </c>
      <c r="J54" s="228">
        <v>303.88</v>
      </c>
      <c r="K54" s="228" t="s">
        <v>17669</v>
      </c>
      <c r="L54" s="228" t="s">
        <v>12075</v>
      </c>
      <c r="M54" s="228">
        <v>165.6</v>
      </c>
      <c r="N54" s="228">
        <v>1</v>
      </c>
      <c r="O54" s="228"/>
      <c r="P54" s="228"/>
      <c r="Q54" s="373"/>
      <c r="R54" s="373"/>
      <c r="S54" s="373"/>
      <c r="T54" s="227">
        <v>2020</v>
      </c>
      <c r="U54" s="373">
        <v>444</v>
      </c>
      <c r="V54" s="373" t="s">
        <v>5200</v>
      </c>
      <c r="W54" s="373"/>
      <c r="X54" s="228">
        <v>444</v>
      </c>
      <c r="Y54" s="227"/>
      <c r="Z54" s="227"/>
      <c r="AA54" s="373"/>
      <c r="AB54" s="373"/>
      <c r="AC54" s="373"/>
      <c r="AD54" s="373"/>
      <c r="AE54" s="373"/>
      <c r="AF54" s="241"/>
      <c r="AG54" s="241"/>
      <c r="AH54" s="373"/>
      <c r="AI54" s="373"/>
      <c r="AJ54" s="373"/>
      <c r="AK54" s="373"/>
      <c r="AL54" s="373"/>
      <c r="AM54" s="373"/>
      <c r="AN54" s="373"/>
      <c r="AO54" s="373"/>
      <c r="AP54" s="373"/>
      <c r="AQ54" s="373"/>
      <c r="AR54" s="373"/>
      <c r="AS54" s="373"/>
      <c r="AT54" s="373"/>
      <c r="AU54" s="373"/>
      <c r="AV54" s="241"/>
    </row>
    <row r="55" spans="1:48" ht="24" customHeight="1">
      <c r="A55" s="1413"/>
      <c r="B55" s="1329"/>
      <c r="C55" s="227" t="s">
        <v>5036</v>
      </c>
      <c r="D55" s="227" t="s">
        <v>23571</v>
      </c>
      <c r="E55" s="227" t="s">
        <v>5135</v>
      </c>
      <c r="F55" s="227" t="s">
        <v>5036</v>
      </c>
      <c r="G55" s="227" t="s">
        <v>12911</v>
      </c>
      <c r="H55" s="228"/>
      <c r="I55" s="228">
        <v>368</v>
      </c>
      <c r="J55" s="228">
        <v>368</v>
      </c>
      <c r="K55" s="228" t="s">
        <v>1054</v>
      </c>
      <c r="L55" s="228" t="s">
        <v>5136</v>
      </c>
      <c r="M55" s="228">
        <v>78.5</v>
      </c>
      <c r="N55" s="228">
        <v>1</v>
      </c>
      <c r="O55" s="228"/>
      <c r="P55" s="228">
        <v>200</v>
      </c>
      <c r="Q55" s="373" t="s">
        <v>5131</v>
      </c>
      <c r="R55" s="373"/>
      <c r="S55" s="373"/>
      <c r="T55" s="227">
        <v>2007</v>
      </c>
      <c r="U55" s="373"/>
      <c r="V55" s="373"/>
      <c r="W55" s="373"/>
      <c r="X55" s="228">
        <v>27</v>
      </c>
      <c r="Y55" s="227"/>
      <c r="Z55" s="227"/>
      <c r="AA55" s="373"/>
      <c r="AB55" s="373"/>
      <c r="AC55" s="373"/>
      <c r="AD55" s="373"/>
      <c r="AE55" s="373"/>
      <c r="AF55" s="241"/>
      <c r="AG55" s="241"/>
      <c r="AH55" s="373"/>
      <c r="AI55" s="373"/>
      <c r="AJ55" s="373"/>
      <c r="AK55" s="373"/>
      <c r="AL55" s="373"/>
      <c r="AM55" s="373"/>
      <c r="AN55" s="373"/>
      <c r="AO55" s="373"/>
      <c r="AP55" s="373"/>
      <c r="AQ55" s="373"/>
      <c r="AR55" s="373"/>
      <c r="AS55" s="373"/>
      <c r="AT55" s="373"/>
      <c r="AU55" s="373"/>
      <c r="AV55" s="373" t="s">
        <v>5132</v>
      </c>
    </row>
    <row r="56" spans="1:48" ht="24" customHeight="1">
      <c r="A56" s="1413"/>
      <c r="B56" s="1329"/>
      <c r="C56" s="363" t="s">
        <v>5038</v>
      </c>
      <c r="D56" s="363" t="s">
        <v>23574</v>
      </c>
      <c r="E56" s="363" t="s">
        <v>23579</v>
      </c>
      <c r="F56" s="363" t="s">
        <v>5038</v>
      </c>
      <c r="G56" s="363" t="s">
        <v>23494</v>
      </c>
      <c r="H56" s="470"/>
      <c r="I56" s="470">
        <v>5694</v>
      </c>
      <c r="J56" s="470">
        <v>4426</v>
      </c>
      <c r="K56" s="470" t="s">
        <v>1054</v>
      </c>
      <c r="L56" s="470" t="s">
        <v>5134</v>
      </c>
      <c r="M56" s="548">
        <v>200</v>
      </c>
      <c r="N56" s="470">
        <v>1</v>
      </c>
      <c r="O56" s="470"/>
      <c r="P56" s="470"/>
      <c r="Q56" s="471"/>
      <c r="R56" s="471"/>
      <c r="S56" s="471"/>
      <c r="T56" s="363">
        <v>2005</v>
      </c>
      <c r="U56" s="471"/>
      <c r="V56" s="471"/>
      <c r="W56" s="471"/>
      <c r="X56" s="470"/>
      <c r="Y56" s="363"/>
      <c r="Z56" s="363"/>
      <c r="AA56" s="471"/>
      <c r="AB56" s="471"/>
      <c r="AC56" s="471"/>
      <c r="AD56" s="471"/>
      <c r="AE56" s="471"/>
      <c r="AF56" s="241"/>
      <c r="AG56" s="241"/>
      <c r="AH56" s="471"/>
      <c r="AI56" s="471"/>
      <c r="AJ56" s="471"/>
      <c r="AK56" s="471"/>
      <c r="AL56" s="471"/>
      <c r="AM56" s="471"/>
      <c r="AN56" s="471"/>
      <c r="AO56" s="471"/>
      <c r="AP56" s="471"/>
      <c r="AQ56" s="471"/>
      <c r="AR56" s="471"/>
      <c r="AS56" s="471"/>
      <c r="AT56" s="471"/>
      <c r="AU56" s="471"/>
      <c r="AV56" s="471" t="s">
        <v>5137</v>
      </c>
    </row>
    <row r="57" spans="1:48" ht="24" customHeight="1">
      <c r="A57" s="1413"/>
      <c r="B57" s="904" t="s">
        <v>0</v>
      </c>
      <c r="C57" s="349" t="s">
        <v>55</v>
      </c>
      <c r="D57" s="349"/>
      <c r="E57" s="315">
        <f>COUNTA(E58:E69)</f>
        <v>12</v>
      </c>
      <c r="F57" s="349"/>
      <c r="G57" s="349"/>
      <c r="H57" s="318">
        <f>SUM(H58:H69)</f>
        <v>26537</v>
      </c>
      <c r="I57" s="318">
        <f>SUM(I58:I69)</f>
        <v>2868</v>
      </c>
      <c r="J57" s="318">
        <f>SUM(J58:J69)</f>
        <v>2709</v>
      </c>
      <c r="K57" s="318"/>
      <c r="L57" s="318"/>
      <c r="M57" s="318">
        <f>SUM(M58:M69)</f>
        <v>2729</v>
      </c>
      <c r="N57" s="318">
        <f>SUM(N58:N69)</f>
        <v>11</v>
      </c>
      <c r="O57" s="318">
        <f t="shared" ref="O57:P57" si="6">SUM(O58:O69)</f>
        <v>1</v>
      </c>
      <c r="P57" s="318">
        <f t="shared" si="6"/>
        <v>1670</v>
      </c>
      <c r="Q57" s="349"/>
      <c r="R57" s="349"/>
      <c r="S57" s="349"/>
      <c r="T57" s="314"/>
      <c r="U57" s="349"/>
      <c r="V57" s="349"/>
      <c r="W57" s="349"/>
      <c r="X57" s="318"/>
      <c r="Y57" s="314"/>
      <c r="Z57" s="314"/>
      <c r="AA57" s="349"/>
      <c r="AB57" s="349"/>
      <c r="AC57" s="349"/>
      <c r="AD57" s="349"/>
      <c r="AE57" s="349"/>
      <c r="AF57" s="381"/>
      <c r="AG57" s="381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</row>
    <row r="58" spans="1:48" ht="24" customHeight="1">
      <c r="A58" s="1413"/>
      <c r="B58" s="221"/>
      <c r="C58" s="227" t="s">
        <v>1744</v>
      </c>
      <c r="D58" s="227"/>
      <c r="E58" s="227" t="s">
        <v>5584</v>
      </c>
      <c r="F58" s="227" t="s">
        <v>1744</v>
      </c>
      <c r="G58" s="227" t="s">
        <v>1744</v>
      </c>
      <c r="H58" s="228">
        <v>2800</v>
      </c>
      <c r="I58" s="228">
        <v>1010</v>
      </c>
      <c r="J58" s="228">
        <v>1010</v>
      </c>
      <c r="K58" s="228" t="s">
        <v>5585</v>
      </c>
      <c r="L58" s="228" t="s">
        <v>5586</v>
      </c>
      <c r="M58" s="228">
        <v>450</v>
      </c>
      <c r="N58" s="228">
        <v>1</v>
      </c>
      <c r="O58" s="228">
        <v>1</v>
      </c>
      <c r="P58" s="228">
        <v>500</v>
      </c>
      <c r="Q58" s="233" t="s">
        <v>5587</v>
      </c>
      <c r="R58" s="227">
        <v>2004</v>
      </c>
      <c r="S58" s="233"/>
      <c r="T58" s="227">
        <v>2004</v>
      </c>
      <c r="U58" s="233"/>
      <c r="V58" s="233"/>
      <c r="W58" s="233"/>
      <c r="X58" s="240">
        <v>950</v>
      </c>
      <c r="Y58" s="227"/>
      <c r="Z58" s="233"/>
      <c r="AA58" s="233"/>
      <c r="AB58" s="233"/>
      <c r="AC58" s="233"/>
      <c r="AD58" s="233"/>
      <c r="AE58" s="241"/>
      <c r="AF58" s="241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>
        <v>950</v>
      </c>
      <c r="AQ58" s="233" t="s">
        <v>1855</v>
      </c>
      <c r="AR58" s="242"/>
      <c r="AS58" s="242"/>
      <c r="AT58" s="242"/>
      <c r="AU58" s="242"/>
      <c r="AV58" s="242"/>
    </row>
    <row r="59" spans="1:48" ht="24" customHeight="1">
      <c r="A59" s="1413"/>
      <c r="B59" s="221"/>
      <c r="C59" s="227" t="s">
        <v>5423</v>
      </c>
      <c r="D59" s="227"/>
      <c r="E59" s="227" t="s">
        <v>5588</v>
      </c>
      <c r="F59" s="227" t="s">
        <v>5423</v>
      </c>
      <c r="G59" s="227" t="s">
        <v>9044</v>
      </c>
      <c r="H59" s="228">
        <v>1050</v>
      </c>
      <c r="I59" s="228">
        <v>470</v>
      </c>
      <c r="J59" s="228">
        <v>497</v>
      </c>
      <c r="K59" s="228" t="s">
        <v>1054</v>
      </c>
      <c r="L59" s="227" t="s">
        <v>5589</v>
      </c>
      <c r="M59" s="228">
        <v>411</v>
      </c>
      <c r="N59" s="228">
        <v>1</v>
      </c>
      <c r="O59" s="228"/>
      <c r="P59" s="228"/>
      <c r="Q59" s="233"/>
      <c r="R59" s="227"/>
      <c r="S59" s="233"/>
      <c r="T59" s="227">
        <v>2010</v>
      </c>
      <c r="U59" s="233"/>
      <c r="V59" s="233"/>
      <c r="W59" s="233"/>
      <c r="X59" s="240">
        <v>400</v>
      </c>
      <c r="Y59" s="227"/>
      <c r="Z59" s="233"/>
      <c r="AA59" s="233"/>
      <c r="AB59" s="233"/>
      <c r="AC59" s="233"/>
      <c r="AD59" s="233"/>
      <c r="AE59" s="241"/>
      <c r="AF59" s="241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42"/>
      <c r="AS59" s="242"/>
      <c r="AT59" s="242"/>
      <c r="AU59" s="242"/>
      <c r="AV59" s="242" t="s">
        <v>17322</v>
      </c>
    </row>
    <row r="60" spans="1:48" ht="24" customHeight="1">
      <c r="A60" s="1413"/>
      <c r="B60" s="221"/>
      <c r="C60" s="227" t="s">
        <v>5428</v>
      </c>
      <c r="D60" s="227" t="s">
        <v>24029</v>
      </c>
      <c r="E60" s="227" t="s">
        <v>10481</v>
      </c>
      <c r="F60" s="227" t="s">
        <v>5428</v>
      </c>
      <c r="G60" s="227" t="s">
        <v>5428</v>
      </c>
      <c r="H60" s="228">
        <v>163</v>
      </c>
      <c r="I60" s="228">
        <v>163</v>
      </c>
      <c r="J60" s="228">
        <v>163</v>
      </c>
      <c r="K60" s="228" t="s">
        <v>1054</v>
      </c>
      <c r="L60" s="227" t="s">
        <v>3142</v>
      </c>
      <c r="M60" s="228">
        <v>163</v>
      </c>
      <c r="N60" s="228">
        <v>1</v>
      </c>
      <c r="O60" s="228"/>
      <c r="P60" s="228"/>
      <c r="Q60" s="233"/>
      <c r="R60" s="227"/>
      <c r="S60" s="233"/>
      <c r="T60" s="227">
        <v>2011</v>
      </c>
      <c r="U60" s="233"/>
      <c r="V60" s="233"/>
      <c r="W60" s="233"/>
      <c r="X60" s="240">
        <v>131</v>
      </c>
      <c r="Y60" s="227"/>
      <c r="Z60" s="233"/>
      <c r="AA60" s="233"/>
      <c r="AB60" s="233"/>
      <c r="AC60" s="233"/>
      <c r="AD60" s="233"/>
      <c r="AE60" s="241"/>
      <c r="AF60" s="241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42"/>
      <c r="AS60" s="242"/>
      <c r="AT60" s="242"/>
      <c r="AU60" s="242"/>
      <c r="AV60" s="242"/>
    </row>
    <row r="61" spans="1:48" ht="24" customHeight="1">
      <c r="A61" s="1413"/>
      <c r="B61" s="221"/>
      <c r="C61" s="227" t="s">
        <v>5440</v>
      </c>
      <c r="D61" s="227" t="s">
        <v>24036</v>
      </c>
      <c r="E61" s="227" t="s">
        <v>9116</v>
      </c>
      <c r="F61" s="227" t="s">
        <v>5440</v>
      </c>
      <c r="G61" s="227" t="s">
        <v>5440</v>
      </c>
      <c r="H61" s="228">
        <v>1006</v>
      </c>
      <c r="I61" s="228">
        <v>55</v>
      </c>
      <c r="J61" s="228">
        <v>55</v>
      </c>
      <c r="K61" s="228" t="s">
        <v>1054</v>
      </c>
      <c r="L61" s="227" t="s">
        <v>5590</v>
      </c>
      <c r="M61" s="228">
        <v>133</v>
      </c>
      <c r="N61" s="228">
        <v>1</v>
      </c>
      <c r="O61" s="228"/>
      <c r="P61" s="228">
        <v>400</v>
      </c>
      <c r="Q61" s="233" t="s">
        <v>178</v>
      </c>
      <c r="R61" s="227"/>
      <c r="S61" s="233"/>
      <c r="T61" s="227">
        <v>2008</v>
      </c>
      <c r="U61" s="233"/>
      <c r="V61" s="233"/>
      <c r="W61" s="233"/>
      <c r="X61" s="240"/>
      <c r="Y61" s="227"/>
      <c r="Z61" s="233"/>
      <c r="AA61" s="233"/>
      <c r="AB61" s="233"/>
      <c r="AC61" s="233"/>
      <c r="AD61" s="233"/>
      <c r="AE61" s="241"/>
      <c r="AF61" s="241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42"/>
      <c r="AS61" s="242"/>
      <c r="AT61" s="242"/>
      <c r="AU61" s="242"/>
      <c r="AV61" s="242" t="s">
        <v>16507</v>
      </c>
    </row>
    <row r="62" spans="1:48" ht="24" customHeight="1">
      <c r="A62" s="1413"/>
      <c r="B62" s="221"/>
      <c r="C62" s="227" t="s">
        <v>5440</v>
      </c>
      <c r="D62" s="227" t="s">
        <v>24093</v>
      </c>
      <c r="E62" s="227" t="s">
        <v>17672</v>
      </c>
      <c r="F62" s="227" t="s">
        <v>5440</v>
      </c>
      <c r="G62" s="227" t="s">
        <v>5440</v>
      </c>
      <c r="H62" s="228">
        <v>15633</v>
      </c>
      <c r="I62" s="228">
        <v>330</v>
      </c>
      <c r="J62" s="228">
        <v>330</v>
      </c>
      <c r="K62" s="228" t="s">
        <v>17335</v>
      </c>
      <c r="L62" s="227" t="s">
        <v>17336</v>
      </c>
      <c r="M62" s="228">
        <v>231</v>
      </c>
      <c r="N62" s="228">
        <v>1</v>
      </c>
      <c r="O62" s="228"/>
      <c r="P62" s="228"/>
      <c r="Q62" s="233"/>
      <c r="R62" s="227"/>
      <c r="S62" s="233"/>
      <c r="T62" s="227">
        <v>2020</v>
      </c>
      <c r="U62" s="233"/>
      <c r="V62" s="233"/>
      <c r="W62" s="233"/>
      <c r="X62" s="240">
        <v>500</v>
      </c>
      <c r="Y62" s="227"/>
      <c r="Z62" s="233"/>
      <c r="AA62" s="233"/>
      <c r="AB62" s="233"/>
      <c r="AC62" s="233"/>
      <c r="AD62" s="233"/>
      <c r="AE62" s="241"/>
      <c r="AF62" s="241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42"/>
      <c r="AS62" s="242"/>
      <c r="AT62" s="242"/>
      <c r="AU62" s="242"/>
      <c r="AV62" s="242" t="s">
        <v>16507</v>
      </c>
    </row>
    <row r="63" spans="1:48" ht="24" customHeight="1">
      <c r="A63" s="1413"/>
      <c r="B63" s="221"/>
      <c r="C63" s="227" t="s">
        <v>5442</v>
      </c>
      <c r="D63" s="227"/>
      <c r="E63" s="227" t="s">
        <v>5591</v>
      </c>
      <c r="F63" s="227" t="s">
        <v>5442</v>
      </c>
      <c r="G63" s="227" t="s">
        <v>5442</v>
      </c>
      <c r="H63" s="228">
        <v>3330</v>
      </c>
      <c r="I63" s="228">
        <v>224</v>
      </c>
      <c r="J63" s="228">
        <v>224</v>
      </c>
      <c r="K63" s="228" t="s">
        <v>3133</v>
      </c>
      <c r="L63" s="227" t="s">
        <v>5592</v>
      </c>
      <c r="M63" s="228">
        <v>224</v>
      </c>
      <c r="N63" s="228">
        <v>1</v>
      </c>
      <c r="O63" s="228"/>
      <c r="P63" s="228">
        <v>500</v>
      </c>
      <c r="Q63" s="233" t="s">
        <v>178</v>
      </c>
      <c r="R63" s="227"/>
      <c r="S63" s="233"/>
      <c r="T63" s="227">
        <v>2013</v>
      </c>
      <c r="U63" s="233"/>
      <c r="V63" s="233"/>
      <c r="W63" s="233"/>
      <c r="X63" s="240">
        <v>350</v>
      </c>
      <c r="Y63" s="227"/>
      <c r="Z63" s="233"/>
      <c r="AA63" s="233"/>
      <c r="AB63" s="233"/>
      <c r="AC63" s="233"/>
      <c r="AD63" s="233"/>
      <c r="AE63" s="241"/>
      <c r="AF63" s="241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42"/>
      <c r="AS63" s="242"/>
      <c r="AT63" s="242"/>
      <c r="AU63" s="242"/>
      <c r="AV63" s="242"/>
    </row>
    <row r="64" spans="1:48" ht="24" customHeight="1">
      <c r="A64" s="1413"/>
      <c r="B64" s="221"/>
      <c r="C64" s="233" t="s">
        <v>5452</v>
      </c>
      <c r="D64" s="233"/>
      <c r="E64" s="260" t="s">
        <v>5594</v>
      </c>
      <c r="F64" s="233" t="s">
        <v>5452</v>
      </c>
      <c r="G64" s="233" t="s">
        <v>5452</v>
      </c>
      <c r="H64" s="228">
        <v>470</v>
      </c>
      <c r="I64" s="228"/>
      <c r="J64" s="228"/>
      <c r="K64" s="228" t="s">
        <v>1054</v>
      </c>
      <c r="L64" s="228" t="s">
        <v>5593</v>
      </c>
      <c r="M64" s="228">
        <v>254</v>
      </c>
      <c r="N64" s="228">
        <v>1</v>
      </c>
      <c r="O64" s="228"/>
      <c r="P64" s="228">
        <v>150</v>
      </c>
      <c r="Q64" s="233" t="s">
        <v>465</v>
      </c>
      <c r="R64" s="233"/>
      <c r="S64" s="233"/>
      <c r="T64" s="227">
        <v>2010</v>
      </c>
      <c r="U64" s="233"/>
      <c r="V64" s="233"/>
      <c r="W64" s="233"/>
      <c r="X64" s="228"/>
      <c r="Y64" s="227"/>
      <c r="Z64" s="227"/>
      <c r="AA64" s="233"/>
      <c r="AB64" s="233"/>
      <c r="AC64" s="233"/>
      <c r="AD64" s="233"/>
      <c r="AE64" s="233"/>
      <c r="AF64" s="241"/>
      <c r="AG64" s="241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</row>
    <row r="65" spans="1:48" ht="24" customHeight="1">
      <c r="A65" s="1413"/>
      <c r="B65" s="221"/>
      <c r="C65" s="233" t="s">
        <v>202</v>
      </c>
      <c r="D65" s="233"/>
      <c r="E65" s="538" t="s">
        <v>5595</v>
      </c>
      <c r="F65" s="233" t="s">
        <v>202</v>
      </c>
      <c r="G65" s="233" t="s">
        <v>202</v>
      </c>
      <c r="H65" s="228">
        <v>852</v>
      </c>
      <c r="I65" s="228">
        <v>230</v>
      </c>
      <c r="J65" s="228">
        <v>230</v>
      </c>
      <c r="K65" s="228" t="s">
        <v>3133</v>
      </c>
      <c r="L65" s="228" t="s">
        <v>5596</v>
      </c>
      <c r="M65" s="228">
        <v>230</v>
      </c>
      <c r="N65" s="228">
        <v>1</v>
      </c>
      <c r="O65" s="228"/>
      <c r="P65" s="228">
        <v>120</v>
      </c>
      <c r="Q65" s="233" t="s">
        <v>310</v>
      </c>
      <c r="R65" s="233"/>
      <c r="S65" s="233"/>
      <c r="T65" s="227">
        <v>2016</v>
      </c>
      <c r="U65" s="233"/>
      <c r="V65" s="233"/>
      <c r="W65" s="233"/>
      <c r="X65" s="228">
        <v>190</v>
      </c>
      <c r="Y65" s="227"/>
      <c r="Z65" s="227"/>
      <c r="AA65" s="233"/>
      <c r="AB65" s="233"/>
      <c r="AC65" s="233"/>
      <c r="AD65" s="233"/>
      <c r="AE65" s="233"/>
      <c r="AF65" s="241"/>
      <c r="AG65" s="241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</row>
    <row r="66" spans="1:48" ht="24" customHeight="1">
      <c r="A66" s="133"/>
      <c r="B66" s="909"/>
      <c r="C66" s="233" t="s">
        <v>5478</v>
      </c>
      <c r="D66" s="233" t="s">
        <v>24067</v>
      </c>
      <c r="E66" s="260" t="s">
        <v>5597</v>
      </c>
      <c r="F66" s="233" t="s">
        <v>5478</v>
      </c>
      <c r="G66" s="233" t="s">
        <v>5478</v>
      </c>
      <c r="H66" s="228">
        <v>550</v>
      </c>
      <c r="I66" s="228"/>
      <c r="J66" s="228"/>
      <c r="K66" s="228" t="s">
        <v>1054</v>
      </c>
      <c r="L66" s="228" t="s">
        <v>5592</v>
      </c>
      <c r="M66" s="228">
        <v>300</v>
      </c>
      <c r="N66" s="228">
        <v>1</v>
      </c>
      <c r="O66" s="228"/>
      <c r="P66" s="228"/>
      <c r="Q66" s="233"/>
      <c r="R66" s="233"/>
      <c r="S66" s="233"/>
      <c r="T66" s="227">
        <v>2016</v>
      </c>
      <c r="U66" s="233"/>
      <c r="V66" s="233"/>
      <c r="W66" s="233"/>
      <c r="X66" s="228">
        <v>200</v>
      </c>
      <c r="Y66" s="227"/>
      <c r="Z66" s="227"/>
      <c r="AA66" s="233"/>
      <c r="AB66" s="233"/>
      <c r="AC66" s="233"/>
      <c r="AD66" s="233"/>
      <c r="AE66" s="233"/>
      <c r="AF66" s="241"/>
      <c r="AG66" s="241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</row>
    <row r="67" spans="1:48" ht="24" customHeight="1">
      <c r="A67" s="261"/>
      <c r="B67" s="909"/>
      <c r="C67" s="233" t="s">
        <v>13136</v>
      </c>
      <c r="D67" s="233"/>
      <c r="E67" s="260" t="s">
        <v>17673</v>
      </c>
      <c r="F67" s="233" t="s">
        <v>13136</v>
      </c>
      <c r="G67" s="233" t="s">
        <v>13136</v>
      </c>
      <c r="H67" s="228"/>
      <c r="I67" s="228">
        <v>186</v>
      </c>
      <c r="J67" s="228"/>
      <c r="K67" s="228" t="s">
        <v>2131</v>
      </c>
      <c r="L67" s="228" t="s">
        <v>13163</v>
      </c>
      <c r="M67" s="228"/>
      <c r="N67" s="228"/>
      <c r="O67" s="228"/>
      <c r="P67" s="228"/>
      <c r="Q67" s="233"/>
      <c r="R67" s="233"/>
      <c r="S67" s="233"/>
      <c r="T67" s="227">
        <v>2021</v>
      </c>
      <c r="U67" s="233"/>
      <c r="V67" s="233"/>
      <c r="W67" s="233"/>
      <c r="X67" s="228">
        <v>200</v>
      </c>
      <c r="Y67" s="227"/>
      <c r="Z67" s="227"/>
      <c r="AA67" s="233"/>
      <c r="AB67" s="233"/>
      <c r="AC67" s="233"/>
      <c r="AD67" s="233"/>
      <c r="AE67" s="233"/>
      <c r="AF67" s="241"/>
      <c r="AG67" s="241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</row>
    <row r="68" spans="1:48" ht="24" customHeight="1">
      <c r="A68" s="261"/>
      <c r="B68" s="909"/>
      <c r="C68" s="233" t="s">
        <v>5490</v>
      </c>
      <c r="D68" s="233" t="s">
        <v>24048</v>
      </c>
      <c r="E68" s="260" t="s">
        <v>24094</v>
      </c>
      <c r="F68" s="233" t="s">
        <v>5490</v>
      </c>
      <c r="G68" s="233" t="s">
        <v>5490</v>
      </c>
      <c r="H68" s="228">
        <v>550</v>
      </c>
      <c r="I68" s="228">
        <v>200</v>
      </c>
      <c r="J68" s="228">
        <v>200</v>
      </c>
      <c r="K68" s="228" t="s">
        <v>1054</v>
      </c>
      <c r="L68" s="228" t="s">
        <v>5592</v>
      </c>
      <c r="M68" s="228">
        <v>200</v>
      </c>
      <c r="N68" s="228">
        <v>1</v>
      </c>
      <c r="O68" s="228"/>
      <c r="P68" s="228"/>
      <c r="Q68" s="233"/>
      <c r="R68" s="233"/>
      <c r="S68" s="233"/>
      <c r="T68" s="227">
        <v>2015</v>
      </c>
      <c r="U68" s="233"/>
      <c r="V68" s="233"/>
      <c r="W68" s="233"/>
      <c r="X68" s="228">
        <v>70</v>
      </c>
      <c r="Y68" s="227"/>
      <c r="Z68" s="227"/>
      <c r="AA68" s="233"/>
      <c r="AB68" s="233"/>
      <c r="AC68" s="233"/>
      <c r="AD68" s="233"/>
      <c r="AE68" s="233"/>
      <c r="AF68" s="241"/>
      <c r="AG68" s="241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</row>
    <row r="69" spans="1:48" ht="24" customHeight="1">
      <c r="A69" s="261"/>
      <c r="B69" s="909"/>
      <c r="C69" s="233" t="s">
        <v>5492</v>
      </c>
      <c r="D69" s="233"/>
      <c r="E69" s="260" t="s">
        <v>5594</v>
      </c>
      <c r="F69" s="233" t="s">
        <v>5492</v>
      </c>
      <c r="G69" s="233" t="s">
        <v>5492</v>
      </c>
      <c r="H69" s="228">
        <v>133</v>
      </c>
      <c r="I69" s="228"/>
      <c r="J69" s="228"/>
      <c r="K69" s="228" t="s">
        <v>1054</v>
      </c>
      <c r="L69" s="228" t="s">
        <v>5593</v>
      </c>
      <c r="M69" s="228">
        <v>133</v>
      </c>
      <c r="N69" s="228">
        <v>1</v>
      </c>
      <c r="O69" s="228"/>
      <c r="P69" s="228"/>
      <c r="Q69" s="233"/>
      <c r="R69" s="233"/>
      <c r="S69" s="233"/>
      <c r="T69" s="227">
        <v>2016</v>
      </c>
      <c r="U69" s="233"/>
      <c r="V69" s="233"/>
      <c r="W69" s="233"/>
      <c r="X69" s="228">
        <v>10</v>
      </c>
      <c r="Y69" s="227"/>
      <c r="Z69" s="227"/>
      <c r="AA69" s="233"/>
      <c r="AB69" s="233"/>
      <c r="AC69" s="233"/>
      <c r="AD69" s="233"/>
      <c r="AE69" s="233"/>
      <c r="AF69" s="241"/>
      <c r="AG69" s="241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</row>
    <row r="70" spans="1:48" s="1433" customFormat="1" ht="24" customHeight="1">
      <c r="A70" s="1406"/>
      <c r="B70" s="904" t="s">
        <v>58</v>
      </c>
      <c r="C70" s="349" t="s">
        <v>55</v>
      </c>
      <c r="D70" s="349"/>
      <c r="E70" s="315">
        <f>COUNTA(E71:E79)</f>
        <v>9</v>
      </c>
      <c r="F70" s="349"/>
      <c r="G70" s="349"/>
      <c r="H70" s="318">
        <f>SUM(H71:H79)</f>
        <v>27284</v>
      </c>
      <c r="I70" s="318">
        <f>SUM(I71:I79)</f>
        <v>2637.76</v>
      </c>
      <c r="J70" s="318">
        <f>SUM(J71:J79)</f>
        <v>4197.82</v>
      </c>
      <c r="K70" s="318"/>
      <c r="L70" s="318"/>
      <c r="M70" s="318">
        <f>SUM(M71:M79)</f>
        <v>2857</v>
      </c>
      <c r="N70" s="318">
        <f>SUM(N71:N79)</f>
        <v>9</v>
      </c>
      <c r="O70" s="318">
        <f t="shared" ref="O70:P70" si="7">SUM(O71:O79)</f>
        <v>350</v>
      </c>
      <c r="P70" s="318">
        <f t="shared" si="7"/>
        <v>3950</v>
      </c>
      <c r="Q70" s="349"/>
      <c r="R70" s="349"/>
      <c r="S70" s="349"/>
      <c r="T70" s="314"/>
      <c r="U70" s="349"/>
      <c r="V70" s="349"/>
      <c r="W70" s="349"/>
      <c r="X70" s="318"/>
      <c r="Y70" s="314"/>
      <c r="Z70" s="314"/>
      <c r="AA70" s="349"/>
      <c r="AB70" s="349"/>
      <c r="AC70" s="349"/>
      <c r="AD70" s="349"/>
      <c r="AE70" s="349"/>
      <c r="AF70" s="381"/>
      <c r="AG70" s="381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49"/>
      <c r="AS70" s="349"/>
      <c r="AT70" s="349"/>
      <c r="AU70" s="349"/>
      <c r="AV70" s="349"/>
    </row>
    <row r="71" spans="1:48" ht="24" customHeight="1">
      <c r="A71" s="261"/>
      <c r="B71" s="903"/>
      <c r="C71" s="227" t="s">
        <v>13269</v>
      </c>
      <c r="D71" s="233" t="s">
        <v>24349</v>
      </c>
      <c r="E71" s="260" t="s">
        <v>13270</v>
      </c>
      <c r="F71" s="233" t="s">
        <v>13269</v>
      </c>
      <c r="G71" s="233" t="s">
        <v>13230</v>
      </c>
      <c r="H71" s="228" t="s">
        <v>2009</v>
      </c>
      <c r="I71" s="228" t="s">
        <v>2009</v>
      </c>
      <c r="J71" s="228">
        <v>227.2</v>
      </c>
      <c r="K71" s="228" t="s">
        <v>13271</v>
      </c>
      <c r="L71" s="228" t="s">
        <v>2009</v>
      </c>
      <c r="M71" s="228" t="s">
        <v>2009</v>
      </c>
      <c r="N71" s="228">
        <v>1</v>
      </c>
      <c r="O71" s="228"/>
      <c r="P71" s="228" t="s">
        <v>2009</v>
      </c>
      <c r="Q71" s="233" t="s">
        <v>2009</v>
      </c>
      <c r="R71" s="233"/>
      <c r="S71" s="233"/>
      <c r="T71" s="227">
        <v>2017</v>
      </c>
      <c r="U71" s="233"/>
      <c r="V71" s="233"/>
      <c r="W71" s="233"/>
      <c r="X71" s="228" t="s">
        <v>2009</v>
      </c>
      <c r="Y71" s="227"/>
      <c r="Z71" s="227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41"/>
      <c r="AR71" s="241"/>
      <c r="AS71" s="241"/>
      <c r="AT71" s="241"/>
      <c r="AU71" s="241"/>
      <c r="AV71" s="241"/>
    </row>
    <row r="72" spans="1:48" ht="24" customHeight="1">
      <c r="A72" s="261"/>
      <c r="B72" s="903"/>
      <c r="C72" s="227" t="s">
        <v>5890</v>
      </c>
      <c r="D72" s="227" t="s">
        <v>6050</v>
      </c>
      <c r="E72" s="227" t="s">
        <v>6051</v>
      </c>
      <c r="F72" s="227" t="s">
        <v>5890</v>
      </c>
      <c r="G72" s="227" t="s">
        <v>9235</v>
      </c>
      <c r="H72" s="228">
        <v>4680</v>
      </c>
      <c r="I72" s="228">
        <v>1082.8499999999999</v>
      </c>
      <c r="J72" s="228">
        <v>1888.71</v>
      </c>
      <c r="K72" s="233" t="s">
        <v>1054</v>
      </c>
      <c r="L72" s="227" t="s">
        <v>6052</v>
      </c>
      <c r="M72" s="228">
        <v>95</v>
      </c>
      <c r="N72" s="228">
        <v>1</v>
      </c>
      <c r="O72" s="228"/>
      <c r="P72" s="228">
        <v>2500</v>
      </c>
      <c r="Q72" s="233" t="s">
        <v>6053</v>
      </c>
      <c r="R72" s="233" t="s">
        <v>466</v>
      </c>
      <c r="S72" s="233"/>
      <c r="T72" s="227">
        <v>1995</v>
      </c>
      <c r="U72" s="233">
        <v>40</v>
      </c>
      <c r="V72" s="233"/>
      <c r="W72" s="233"/>
      <c r="X72" s="228">
        <v>840</v>
      </c>
      <c r="Y72" s="227"/>
      <c r="Z72" s="227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</row>
    <row r="73" spans="1:48" ht="24" customHeight="1">
      <c r="A73" s="261"/>
      <c r="B73" s="903"/>
      <c r="C73" s="227" t="s">
        <v>1877</v>
      </c>
      <c r="D73" s="227" t="s">
        <v>24541</v>
      </c>
      <c r="E73" s="227" t="s">
        <v>6054</v>
      </c>
      <c r="F73" s="227" t="s">
        <v>1877</v>
      </c>
      <c r="G73" s="227" t="s">
        <v>1877</v>
      </c>
      <c r="H73" s="228">
        <v>2636</v>
      </c>
      <c r="I73" s="228">
        <v>418.91</v>
      </c>
      <c r="J73" s="228">
        <v>418.91</v>
      </c>
      <c r="K73" s="233" t="s">
        <v>3130</v>
      </c>
      <c r="L73" s="227" t="s">
        <v>6055</v>
      </c>
      <c r="M73" s="228">
        <v>240</v>
      </c>
      <c r="N73" s="228">
        <v>1</v>
      </c>
      <c r="O73" s="228"/>
      <c r="P73" s="228" t="s">
        <v>914</v>
      </c>
      <c r="Q73" s="233" t="s">
        <v>914</v>
      </c>
      <c r="R73" s="233"/>
      <c r="S73" s="233"/>
      <c r="T73" s="227">
        <v>2008</v>
      </c>
      <c r="U73" s="233"/>
      <c r="V73" s="233"/>
      <c r="W73" s="233"/>
      <c r="X73" s="228">
        <v>300</v>
      </c>
      <c r="Y73" s="227"/>
      <c r="Z73" s="227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</row>
    <row r="74" spans="1:48" ht="24" customHeight="1">
      <c r="A74" s="261"/>
      <c r="B74" s="903"/>
      <c r="C74" s="227" t="s">
        <v>5903</v>
      </c>
      <c r="D74" s="227" t="s">
        <v>14178</v>
      </c>
      <c r="E74" s="227" t="s">
        <v>6058</v>
      </c>
      <c r="F74" s="227" t="s">
        <v>5903</v>
      </c>
      <c r="G74" s="227" t="s">
        <v>5903</v>
      </c>
      <c r="H74" s="228">
        <v>206</v>
      </c>
      <c r="I74" s="228">
        <v>206</v>
      </c>
      <c r="J74" s="228">
        <v>206</v>
      </c>
      <c r="K74" s="233" t="s">
        <v>3130</v>
      </c>
      <c r="L74" s="227" t="s">
        <v>6059</v>
      </c>
      <c r="M74" s="228">
        <v>206</v>
      </c>
      <c r="N74" s="228">
        <v>1</v>
      </c>
      <c r="O74" s="228"/>
      <c r="P74" s="228"/>
      <c r="Q74" s="233"/>
      <c r="R74" s="233"/>
      <c r="S74" s="233"/>
      <c r="T74" s="227">
        <v>2013</v>
      </c>
      <c r="U74" s="233">
        <v>150</v>
      </c>
      <c r="V74" s="233"/>
      <c r="W74" s="233"/>
      <c r="X74" s="228">
        <v>150</v>
      </c>
      <c r="Y74" s="227"/>
      <c r="Z74" s="227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</row>
    <row r="75" spans="1:48" ht="24" customHeight="1">
      <c r="A75" s="261"/>
      <c r="B75" s="903"/>
      <c r="C75" s="227" t="s">
        <v>5906</v>
      </c>
      <c r="D75" s="227" t="s">
        <v>24542</v>
      </c>
      <c r="E75" s="227" t="s">
        <v>6060</v>
      </c>
      <c r="F75" s="227" t="s">
        <v>5906</v>
      </c>
      <c r="G75" s="227" t="s">
        <v>5906</v>
      </c>
      <c r="H75" s="228">
        <v>2661</v>
      </c>
      <c r="I75" s="228">
        <v>930</v>
      </c>
      <c r="J75" s="228">
        <v>632</v>
      </c>
      <c r="K75" s="233" t="s">
        <v>1054</v>
      </c>
      <c r="L75" s="227" t="s">
        <v>6061</v>
      </c>
      <c r="M75" s="228">
        <v>180</v>
      </c>
      <c r="N75" s="228">
        <v>1</v>
      </c>
      <c r="O75" s="228"/>
      <c r="P75" s="228">
        <v>500</v>
      </c>
      <c r="Q75" s="233" t="s">
        <v>178</v>
      </c>
      <c r="R75" s="233"/>
      <c r="S75" s="233"/>
      <c r="T75" s="227">
        <v>2008</v>
      </c>
      <c r="U75" s="233"/>
      <c r="V75" s="233"/>
      <c r="W75" s="233"/>
      <c r="X75" s="228">
        <v>400</v>
      </c>
      <c r="Y75" s="227"/>
      <c r="Z75" s="227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</row>
    <row r="76" spans="1:48" ht="24" customHeight="1">
      <c r="A76" s="261"/>
      <c r="B76" s="903"/>
      <c r="C76" s="227" t="s">
        <v>5910</v>
      </c>
      <c r="D76" s="227" t="s">
        <v>24497</v>
      </c>
      <c r="E76" s="227" t="s">
        <v>6062</v>
      </c>
      <c r="F76" s="227" t="s">
        <v>5910</v>
      </c>
      <c r="G76" s="227" t="s">
        <v>6063</v>
      </c>
      <c r="H76" s="228">
        <v>610</v>
      </c>
      <c r="I76" s="228">
        <v>0</v>
      </c>
      <c r="J76" s="228">
        <v>0</v>
      </c>
      <c r="K76" s="233" t="s">
        <v>1054</v>
      </c>
      <c r="L76" s="227" t="s">
        <v>24543</v>
      </c>
      <c r="M76" s="228">
        <v>610</v>
      </c>
      <c r="N76" s="228">
        <v>1</v>
      </c>
      <c r="O76" s="228"/>
      <c r="P76" s="228">
        <v>300</v>
      </c>
      <c r="Q76" s="233" t="s">
        <v>178</v>
      </c>
      <c r="R76" s="233"/>
      <c r="S76" s="233"/>
      <c r="T76" s="227">
        <v>1996</v>
      </c>
      <c r="U76" s="233">
        <v>8</v>
      </c>
      <c r="V76" s="233"/>
      <c r="W76" s="233"/>
      <c r="X76" s="228">
        <v>8</v>
      </c>
      <c r="Y76" s="227"/>
      <c r="Z76" s="227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</row>
    <row r="77" spans="1:48" ht="24" customHeight="1">
      <c r="A77" s="261" t="s">
        <v>150</v>
      </c>
      <c r="B77" s="909"/>
      <c r="C77" s="227" t="s">
        <v>5913</v>
      </c>
      <c r="D77" s="227" t="s">
        <v>14235</v>
      </c>
      <c r="E77" s="227" t="s">
        <v>6064</v>
      </c>
      <c r="F77" s="227" t="s">
        <v>5913</v>
      </c>
      <c r="G77" s="227" t="s">
        <v>5913</v>
      </c>
      <c r="H77" s="228">
        <v>401</v>
      </c>
      <c r="I77" s="228"/>
      <c r="J77" s="228"/>
      <c r="K77" s="233" t="s">
        <v>1054</v>
      </c>
      <c r="L77" s="227" t="s">
        <v>6065</v>
      </c>
      <c r="M77" s="228">
        <v>401</v>
      </c>
      <c r="N77" s="228">
        <v>1</v>
      </c>
      <c r="O77" s="228"/>
      <c r="P77" s="228">
        <v>300</v>
      </c>
      <c r="Q77" s="233" t="s">
        <v>178</v>
      </c>
      <c r="R77" s="233"/>
      <c r="S77" s="233"/>
      <c r="T77" s="227">
        <v>2014</v>
      </c>
      <c r="U77" s="233"/>
      <c r="V77" s="233"/>
      <c r="W77" s="233"/>
      <c r="X77" s="228">
        <v>300</v>
      </c>
      <c r="Y77" s="227"/>
      <c r="Z77" s="227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</row>
    <row r="78" spans="1:48" ht="24" customHeight="1">
      <c r="A78" s="261"/>
      <c r="B78" s="909"/>
      <c r="C78" s="227" t="s">
        <v>14261</v>
      </c>
      <c r="D78" s="227" t="s">
        <v>24544</v>
      </c>
      <c r="E78" s="227" t="s">
        <v>24545</v>
      </c>
      <c r="F78" s="227" t="s">
        <v>14261</v>
      </c>
      <c r="G78" s="227" t="s">
        <v>14261</v>
      </c>
      <c r="H78" s="228">
        <v>15790</v>
      </c>
      <c r="I78" s="228"/>
      <c r="J78" s="228">
        <v>825</v>
      </c>
      <c r="K78" s="233" t="s">
        <v>2131</v>
      </c>
      <c r="L78" s="227" t="s">
        <v>24546</v>
      </c>
      <c r="M78" s="228">
        <v>825</v>
      </c>
      <c r="N78" s="228">
        <v>1</v>
      </c>
      <c r="O78" s="228">
        <v>350</v>
      </c>
      <c r="P78" s="228">
        <v>350</v>
      </c>
      <c r="Q78" s="233" t="s">
        <v>2004</v>
      </c>
      <c r="R78" s="233"/>
      <c r="S78" s="233"/>
      <c r="T78" s="227">
        <v>2024</v>
      </c>
      <c r="U78" s="233"/>
      <c r="V78" s="233"/>
      <c r="W78" s="233"/>
      <c r="X78" s="228">
        <v>9810</v>
      </c>
      <c r="Y78" s="227"/>
      <c r="Z78" s="227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 t="s">
        <v>13749</v>
      </c>
    </row>
    <row r="79" spans="1:48" ht="24" customHeight="1">
      <c r="A79" s="1410"/>
      <c r="B79" s="903"/>
      <c r="C79" s="227" t="s">
        <v>5979</v>
      </c>
      <c r="D79" s="227" t="s">
        <v>24431</v>
      </c>
      <c r="E79" s="227" t="s">
        <v>6068</v>
      </c>
      <c r="F79" s="227" t="s">
        <v>5979</v>
      </c>
      <c r="G79" s="227" t="s">
        <v>5979</v>
      </c>
      <c r="H79" s="228">
        <v>300</v>
      </c>
      <c r="I79" s="228"/>
      <c r="J79" s="228"/>
      <c r="K79" s="228" t="s">
        <v>1054</v>
      </c>
      <c r="L79" s="228" t="s">
        <v>6052</v>
      </c>
      <c r="M79" s="228">
        <v>300</v>
      </c>
      <c r="N79" s="228">
        <v>1</v>
      </c>
      <c r="O79" s="228"/>
      <c r="P79" s="228"/>
      <c r="Q79" s="233"/>
      <c r="R79" s="233"/>
      <c r="S79" s="233"/>
      <c r="T79" s="227">
        <v>2012</v>
      </c>
      <c r="U79" s="233"/>
      <c r="V79" s="233"/>
      <c r="W79" s="233"/>
      <c r="X79" s="228">
        <v>7</v>
      </c>
      <c r="Y79" s="227"/>
      <c r="Z79" s="227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</row>
    <row r="80" spans="1:48" s="1433" customFormat="1" ht="24" customHeight="1">
      <c r="A80" s="1409" t="s">
        <v>153</v>
      </c>
      <c r="B80" s="904" t="s">
        <v>60</v>
      </c>
      <c r="C80" s="314" t="s">
        <v>55</v>
      </c>
      <c r="D80" s="349"/>
      <c r="E80" s="315">
        <f>COUNTA(E81:E87)</f>
        <v>7</v>
      </c>
      <c r="F80" s="349"/>
      <c r="G80" s="349"/>
      <c r="H80" s="318">
        <f>SUM(H81:H87)</f>
        <v>225111</v>
      </c>
      <c r="I80" s="318">
        <f t="shared" ref="I80:J80" si="8">SUM(I81:I87)</f>
        <v>5104.34</v>
      </c>
      <c r="J80" s="318">
        <f t="shared" si="8"/>
        <v>3573.75</v>
      </c>
      <c r="K80" s="318"/>
      <c r="L80" s="318"/>
      <c r="M80" s="318">
        <f>SUM(M81:M87)</f>
        <v>1208.5</v>
      </c>
      <c r="N80" s="318">
        <f>SUM(N81:N87)</f>
        <v>7</v>
      </c>
      <c r="O80" s="318">
        <f>SUM(O81:O88)</f>
        <v>700</v>
      </c>
      <c r="P80" s="318">
        <f t="shared" ref="P80" si="9">SUM(P81:P87)</f>
        <v>1344</v>
      </c>
      <c r="Q80" s="349"/>
      <c r="R80" s="349"/>
      <c r="S80" s="349"/>
      <c r="T80" s="314"/>
      <c r="U80" s="349"/>
      <c r="V80" s="349"/>
      <c r="W80" s="349"/>
      <c r="X80" s="318"/>
      <c r="Y80" s="314"/>
      <c r="Z80" s="314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</row>
    <row r="81" spans="1:48" ht="24" customHeight="1">
      <c r="A81" s="1410" t="s">
        <v>150</v>
      </c>
      <c r="B81" s="909"/>
      <c r="C81" s="227" t="s">
        <v>302</v>
      </c>
      <c r="D81" s="227" t="s">
        <v>6696</v>
      </c>
      <c r="E81" s="227" t="s">
        <v>17464</v>
      </c>
      <c r="F81" s="227" t="s">
        <v>302</v>
      </c>
      <c r="G81" s="227" t="s">
        <v>2046</v>
      </c>
      <c r="H81" s="228">
        <v>8185</v>
      </c>
      <c r="I81" s="228">
        <v>1636.89</v>
      </c>
      <c r="J81" s="228">
        <v>458.21</v>
      </c>
      <c r="K81" s="233" t="s">
        <v>13271</v>
      </c>
      <c r="L81" s="227" t="s">
        <v>17465</v>
      </c>
      <c r="M81" s="228">
        <v>225</v>
      </c>
      <c r="N81" s="228">
        <v>1</v>
      </c>
      <c r="O81" s="228">
        <v>0</v>
      </c>
      <c r="P81" s="228">
        <v>180</v>
      </c>
      <c r="Q81" s="233"/>
      <c r="R81" s="233" t="s">
        <v>466</v>
      </c>
      <c r="S81" s="233"/>
      <c r="T81" s="227"/>
      <c r="U81" s="233"/>
      <c r="V81" s="233">
        <v>498000000</v>
      </c>
      <c r="W81" s="233"/>
      <c r="X81" s="228"/>
      <c r="Y81" s="227"/>
      <c r="Z81" s="227"/>
      <c r="AA81" s="233"/>
      <c r="AB81" s="233"/>
      <c r="AC81" s="233"/>
      <c r="AD81" s="233"/>
      <c r="AE81" s="233"/>
      <c r="AF81" s="233"/>
      <c r="AG81" s="233" t="s">
        <v>6697</v>
      </c>
      <c r="AH81" s="233">
        <v>1</v>
      </c>
      <c r="AI81" s="233">
        <v>642</v>
      </c>
      <c r="AJ81" s="233" t="s">
        <v>466</v>
      </c>
      <c r="AK81" s="233" t="s">
        <v>6698</v>
      </c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27" t="s">
        <v>17466</v>
      </c>
    </row>
    <row r="82" spans="1:48" ht="24" customHeight="1">
      <c r="B82" s="909"/>
      <c r="C82" s="227" t="s">
        <v>6336</v>
      </c>
      <c r="D82" s="227" t="s">
        <v>12215</v>
      </c>
      <c r="E82" s="227" t="s">
        <v>6699</v>
      </c>
      <c r="F82" s="227" t="s">
        <v>6336</v>
      </c>
      <c r="G82" s="227" t="s">
        <v>6336</v>
      </c>
      <c r="H82" s="228">
        <v>1500</v>
      </c>
      <c r="I82" s="228">
        <v>300</v>
      </c>
      <c r="J82" s="228"/>
      <c r="K82" s="242" t="s">
        <v>1054</v>
      </c>
      <c r="L82" s="227">
        <v>12</v>
      </c>
      <c r="M82" s="228">
        <v>154</v>
      </c>
      <c r="N82" s="228">
        <v>1</v>
      </c>
      <c r="O82" s="228"/>
      <c r="P82" s="228">
        <v>64</v>
      </c>
      <c r="Q82" s="242" t="s">
        <v>178</v>
      </c>
      <c r="R82" s="242"/>
      <c r="S82" s="242"/>
      <c r="T82" s="300">
        <v>2013</v>
      </c>
      <c r="U82" s="242"/>
      <c r="V82" s="242"/>
      <c r="W82" s="242"/>
      <c r="X82" s="228">
        <v>100</v>
      </c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  <c r="AP82" s="242"/>
      <c r="AQ82" s="242"/>
      <c r="AR82" s="242"/>
      <c r="AS82" s="242"/>
      <c r="AT82" s="242"/>
      <c r="AU82" s="242"/>
      <c r="AV82" s="242"/>
    </row>
    <row r="83" spans="1:48" ht="24" customHeight="1">
      <c r="B83" s="909"/>
      <c r="C83" s="233" t="s">
        <v>14318</v>
      </c>
      <c r="D83" s="233" t="s">
        <v>25554</v>
      </c>
      <c r="E83" s="260" t="s">
        <v>17467</v>
      </c>
      <c r="F83" s="260" t="s">
        <v>14318</v>
      </c>
      <c r="G83" s="260" t="s">
        <v>17468</v>
      </c>
      <c r="H83" s="240">
        <v>124794</v>
      </c>
      <c r="I83" s="240">
        <v>440</v>
      </c>
      <c r="J83" s="240">
        <v>439.5</v>
      </c>
      <c r="K83" s="228" t="s">
        <v>13271</v>
      </c>
      <c r="L83" s="228" t="s">
        <v>17469</v>
      </c>
      <c r="M83" s="228">
        <v>215</v>
      </c>
      <c r="N83" s="228">
        <v>1</v>
      </c>
      <c r="O83" s="228"/>
      <c r="P83" s="228"/>
      <c r="Q83" s="233"/>
      <c r="R83" s="233"/>
      <c r="S83" s="233"/>
      <c r="T83" s="227">
        <v>2023</v>
      </c>
      <c r="U83" s="233"/>
      <c r="V83" s="233"/>
      <c r="W83" s="233"/>
      <c r="X83" s="228">
        <v>900</v>
      </c>
      <c r="Y83" s="227"/>
      <c r="Z83" s="227"/>
      <c r="AA83" s="233"/>
      <c r="AB83" s="233"/>
      <c r="AC83" s="233"/>
      <c r="AD83" s="233"/>
      <c r="AE83" s="233"/>
      <c r="AF83" s="241"/>
      <c r="AG83" s="241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</row>
    <row r="84" spans="1:48" ht="24" customHeight="1">
      <c r="B84" s="909"/>
      <c r="C84" s="227" t="s">
        <v>6360</v>
      </c>
      <c r="D84" s="227" t="s">
        <v>25397</v>
      </c>
      <c r="E84" s="227" t="s">
        <v>6700</v>
      </c>
      <c r="F84" s="227" t="s">
        <v>6360</v>
      </c>
      <c r="G84" s="227" t="s">
        <v>6701</v>
      </c>
      <c r="H84" s="228">
        <v>695</v>
      </c>
      <c r="I84" s="228">
        <v>391</v>
      </c>
      <c r="J84" s="228">
        <v>391</v>
      </c>
      <c r="K84" s="242" t="s">
        <v>1054</v>
      </c>
      <c r="L84" s="227">
        <v>10.5</v>
      </c>
      <c r="M84" s="228">
        <v>391</v>
      </c>
      <c r="N84" s="228">
        <v>1</v>
      </c>
      <c r="O84" s="228"/>
      <c r="P84" s="228">
        <v>200</v>
      </c>
      <c r="Q84" s="242" t="s">
        <v>466</v>
      </c>
      <c r="R84" s="242"/>
      <c r="S84" s="242"/>
      <c r="T84" s="300">
        <v>2013</v>
      </c>
      <c r="U84" s="242"/>
      <c r="V84" s="242"/>
      <c r="W84" s="242"/>
      <c r="X84" s="228">
        <v>550</v>
      </c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</row>
    <row r="85" spans="1:48" ht="24" customHeight="1">
      <c r="B85" s="909"/>
      <c r="C85" s="227" t="s">
        <v>687</v>
      </c>
      <c r="D85" s="227" t="s">
        <v>25555</v>
      </c>
      <c r="E85" s="227" t="s">
        <v>6703</v>
      </c>
      <c r="F85" s="227" t="s">
        <v>687</v>
      </c>
      <c r="G85" s="227" t="s">
        <v>687</v>
      </c>
      <c r="H85" s="228">
        <v>3500</v>
      </c>
      <c r="I85" s="228">
        <v>1485.45</v>
      </c>
      <c r="J85" s="228">
        <v>1434.04</v>
      </c>
      <c r="K85" s="233" t="s">
        <v>3133</v>
      </c>
      <c r="L85" s="227" t="s">
        <v>9117</v>
      </c>
      <c r="M85" s="228">
        <v>86.5</v>
      </c>
      <c r="N85" s="228">
        <v>1</v>
      </c>
      <c r="O85" s="228">
        <v>700</v>
      </c>
      <c r="P85" s="228">
        <v>700</v>
      </c>
      <c r="Q85" s="233" t="s">
        <v>9118</v>
      </c>
      <c r="R85" s="233" t="s">
        <v>466</v>
      </c>
      <c r="S85" s="233"/>
      <c r="T85" s="227">
        <v>2004</v>
      </c>
      <c r="U85" s="233" t="s">
        <v>6704</v>
      </c>
      <c r="V85" s="233" t="s">
        <v>6705</v>
      </c>
      <c r="W85" s="233"/>
      <c r="X85" s="228">
        <v>1779</v>
      </c>
      <c r="Y85" s="227"/>
      <c r="Z85" s="227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 t="s">
        <v>11131</v>
      </c>
    </row>
    <row r="86" spans="1:48" ht="24" customHeight="1">
      <c r="B86" s="909"/>
      <c r="C86" s="227" t="s">
        <v>6384</v>
      </c>
      <c r="D86" s="227" t="s">
        <v>25427</v>
      </c>
      <c r="E86" s="227" t="s">
        <v>12242</v>
      </c>
      <c r="F86" s="227" t="s">
        <v>6384</v>
      </c>
      <c r="G86" s="227" t="s">
        <v>6384</v>
      </c>
      <c r="H86" s="228">
        <v>85519</v>
      </c>
      <c r="I86" s="228">
        <v>399</v>
      </c>
      <c r="J86" s="228">
        <v>399</v>
      </c>
      <c r="K86" s="242" t="s">
        <v>12243</v>
      </c>
      <c r="L86" s="227" t="s">
        <v>12244</v>
      </c>
      <c r="M86" s="228"/>
      <c r="N86" s="228">
        <v>1</v>
      </c>
      <c r="O86" s="228"/>
      <c r="P86" s="228"/>
      <c r="Q86" s="242"/>
      <c r="R86" s="242"/>
      <c r="S86" s="242"/>
      <c r="T86" s="300">
        <v>2020</v>
      </c>
      <c r="U86" s="242"/>
      <c r="V86" s="242"/>
      <c r="W86" s="242"/>
      <c r="X86" s="228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</row>
    <row r="87" spans="1:48" ht="24" customHeight="1">
      <c r="B87" s="909"/>
      <c r="C87" s="227" t="s">
        <v>1890</v>
      </c>
      <c r="D87" s="227" t="s">
        <v>25547</v>
      </c>
      <c r="E87" s="227" t="s">
        <v>17674</v>
      </c>
      <c r="F87" s="227" t="s">
        <v>1890</v>
      </c>
      <c r="G87" s="227" t="s">
        <v>1890</v>
      </c>
      <c r="H87" s="228">
        <v>918</v>
      </c>
      <c r="I87" s="228">
        <v>452</v>
      </c>
      <c r="J87" s="228">
        <v>452</v>
      </c>
      <c r="K87" s="233" t="s">
        <v>1054</v>
      </c>
      <c r="L87" s="227" t="s">
        <v>6052</v>
      </c>
      <c r="M87" s="228">
        <v>137</v>
      </c>
      <c r="N87" s="228">
        <v>1</v>
      </c>
      <c r="O87" s="228"/>
      <c r="P87" s="228">
        <v>200</v>
      </c>
      <c r="Q87" s="233" t="s">
        <v>186</v>
      </c>
      <c r="R87" s="233"/>
      <c r="S87" s="233"/>
      <c r="T87" s="227">
        <v>2014</v>
      </c>
      <c r="U87" s="233"/>
      <c r="V87" s="233"/>
      <c r="W87" s="233"/>
      <c r="X87" s="228"/>
      <c r="Y87" s="227"/>
      <c r="Z87" s="227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</row>
    <row r="88" spans="1:48" s="1433" customFormat="1" ht="24" customHeight="1">
      <c r="A88" s="1418"/>
      <c r="B88" s="314" t="s">
        <v>8204</v>
      </c>
      <c r="C88" s="314" t="s">
        <v>7210</v>
      </c>
      <c r="D88" s="314" t="s">
        <v>7211</v>
      </c>
      <c r="E88" s="314" t="s">
        <v>12329</v>
      </c>
      <c r="F88" s="314" t="s">
        <v>7212</v>
      </c>
      <c r="G88" s="314" t="s">
        <v>7214</v>
      </c>
      <c r="H88" s="318">
        <v>1950</v>
      </c>
      <c r="I88" s="318">
        <v>1850</v>
      </c>
      <c r="J88" s="318">
        <v>1950</v>
      </c>
      <c r="K88" s="349" t="s">
        <v>1054</v>
      </c>
      <c r="L88" s="314" t="s">
        <v>12330</v>
      </c>
      <c r="M88" s="318">
        <v>326</v>
      </c>
      <c r="N88" s="318">
        <v>1</v>
      </c>
      <c r="O88" s="318"/>
      <c r="P88" s="318">
        <v>700</v>
      </c>
      <c r="Q88" s="349" t="s">
        <v>186</v>
      </c>
      <c r="R88" s="349" t="s">
        <v>466</v>
      </c>
      <c r="S88" s="349"/>
      <c r="T88" s="314">
        <v>2008</v>
      </c>
      <c r="U88" s="349"/>
      <c r="V88" s="349" t="s">
        <v>12331</v>
      </c>
      <c r="W88" s="349"/>
      <c r="X88" s="318">
        <v>812</v>
      </c>
      <c r="Y88" s="314"/>
      <c r="Z88" s="314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49"/>
      <c r="AS88" s="349"/>
      <c r="AT88" s="349"/>
      <c r="AU88" s="349"/>
      <c r="AV88" s="314"/>
    </row>
    <row r="99" spans="1:48" s="1303" customFormat="1" ht="24" customHeight="1">
      <c r="A99" s="126"/>
      <c r="B99" s="126"/>
      <c r="C99" s="126"/>
      <c r="D99" s="126"/>
      <c r="E99" s="1489"/>
      <c r="F99" s="126"/>
      <c r="G99" s="126"/>
      <c r="H99" s="125"/>
      <c r="I99" s="125"/>
      <c r="J99" s="125"/>
      <c r="K99" s="126"/>
      <c r="L99" s="1479"/>
      <c r="M99" s="125"/>
      <c r="N99" s="125"/>
      <c r="O99" s="125"/>
      <c r="P99" s="125"/>
      <c r="Q99" s="126"/>
      <c r="R99" s="126"/>
      <c r="S99" s="126"/>
      <c r="T99" s="126"/>
      <c r="U99" s="126"/>
      <c r="V99" s="126"/>
      <c r="W99" s="126"/>
      <c r="X99" s="125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</row>
    <row r="100" spans="1:48" s="1303" customFormat="1" ht="24" customHeight="1">
      <c r="A100" s="126"/>
      <c r="B100" s="126"/>
      <c r="C100" s="126"/>
      <c r="D100" s="126"/>
      <c r="E100" s="1489"/>
      <c r="F100" s="126"/>
      <c r="G100" s="126"/>
      <c r="H100" s="125"/>
      <c r="I100" s="125"/>
      <c r="J100" s="125"/>
      <c r="K100" s="126"/>
      <c r="L100" s="1479"/>
      <c r="M100" s="125"/>
      <c r="N100" s="125"/>
      <c r="O100" s="125"/>
      <c r="P100" s="125"/>
      <c r="Q100" s="126"/>
      <c r="R100" s="126"/>
      <c r="S100" s="126"/>
      <c r="T100" s="126"/>
      <c r="U100" s="126"/>
      <c r="V100" s="126"/>
      <c r="W100" s="126"/>
      <c r="X100" s="125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</row>
    <row r="101" spans="1:48" s="1303" customFormat="1" ht="24" customHeight="1">
      <c r="A101" s="126"/>
      <c r="B101" s="126"/>
      <c r="C101" s="126"/>
      <c r="D101" s="126"/>
      <c r="E101" s="1489"/>
      <c r="F101" s="126"/>
      <c r="G101" s="126"/>
      <c r="H101" s="125"/>
      <c r="I101" s="125"/>
      <c r="J101" s="125"/>
      <c r="K101" s="126"/>
      <c r="L101" s="1479"/>
      <c r="M101" s="125"/>
      <c r="N101" s="125"/>
      <c r="O101" s="125"/>
      <c r="P101" s="125"/>
      <c r="Q101" s="126"/>
      <c r="R101" s="126"/>
      <c r="S101" s="126"/>
      <c r="T101" s="126"/>
      <c r="U101" s="126"/>
      <c r="V101" s="126"/>
      <c r="W101" s="126"/>
      <c r="X101" s="125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</row>
    <row r="102" spans="1:48" s="1303" customFormat="1" ht="24" customHeight="1">
      <c r="A102" s="126"/>
      <c r="B102" s="126"/>
      <c r="C102" s="126"/>
      <c r="D102" s="126"/>
      <c r="E102" s="1489"/>
      <c r="F102" s="126"/>
      <c r="G102" s="126"/>
      <c r="H102" s="125"/>
      <c r="I102" s="125"/>
      <c r="J102" s="125"/>
      <c r="K102" s="126"/>
      <c r="L102" s="1479"/>
      <c r="M102" s="125"/>
      <c r="N102" s="125"/>
      <c r="O102" s="125"/>
      <c r="P102" s="125"/>
      <c r="Q102" s="126"/>
      <c r="R102" s="126"/>
      <c r="S102" s="126"/>
      <c r="T102" s="126"/>
      <c r="U102" s="126"/>
      <c r="V102" s="126"/>
      <c r="W102" s="126"/>
      <c r="X102" s="125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</row>
    <row r="103" spans="1:48" s="1303" customFormat="1" ht="24" customHeight="1">
      <c r="A103" s="126"/>
      <c r="B103" s="126"/>
      <c r="C103" s="126"/>
      <c r="D103" s="126"/>
      <c r="E103" s="1489"/>
      <c r="F103" s="126"/>
      <c r="G103" s="126"/>
      <c r="H103" s="125"/>
      <c r="I103" s="125"/>
      <c r="J103" s="125"/>
      <c r="K103" s="126"/>
      <c r="L103" s="1479"/>
      <c r="M103" s="125"/>
      <c r="N103" s="125"/>
      <c r="O103" s="125"/>
      <c r="P103" s="125"/>
      <c r="Q103" s="126"/>
      <c r="R103" s="126"/>
      <c r="S103" s="126"/>
      <c r="T103" s="126"/>
      <c r="U103" s="126"/>
      <c r="V103" s="126"/>
      <c r="W103" s="126"/>
      <c r="X103" s="125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</row>
    <row r="104" spans="1:48" s="1303" customFormat="1" ht="24" customHeight="1">
      <c r="A104" s="126"/>
      <c r="B104" s="126"/>
      <c r="C104" s="126"/>
      <c r="D104" s="126"/>
      <c r="E104" s="1489"/>
      <c r="F104" s="126"/>
      <c r="G104" s="126"/>
      <c r="H104" s="125"/>
      <c r="I104" s="125"/>
      <c r="J104" s="125"/>
      <c r="K104" s="126"/>
      <c r="L104" s="1479"/>
      <c r="M104" s="125"/>
      <c r="N104" s="125"/>
      <c r="O104" s="125"/>
      <c r="P104" s="125"/>
      <c r="Q104" s="126"/>
      <c r="R104" s="126"/>
      <c r="S104" s="126"/>
      <c r="T104" s="126"/>
      <c r="U104" s="126"/>
      <c r="V104" s="126"/>
      <c r="W104" s="126"/>
      <c r="X104" s="125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</row>
    <row r="105" spans="1:48" s="1303" customFormat="1" ht="24" customHeight="1">
      <c r="A105" s="126"/>
      <c r="B105" s="126"/>
      <c r="C105" s="126"/>
      <c r="D105" s="126"/>
      <c r="E105" s="1489"/>
      <c r="F105" s="126"/>
      <c r="G105" s="126"/>
      <c r="H105" s="125"/>
      <c r="I105" s="125"/>
      <c r="J105" s="125"/>
      <c r="K105" s="126"/>
      <c r="L105" s="1479"/>
      <c r="M105" s="125"/>
      <c r="N105" s="125"/>
      <c r="O105" s="125"/>
      <c r="P105" s="125"/>
      <c r="Q105" s="126"/>
      <c r="R105" s="126"/>
      <c r="S105" s="126"/>
      <c r="T105" s="126"/>
      <c r="U105" s="126"/>
      <c r="V105" s="126"/>
      <c r="W105" s="126"/>
      <c r="X105" s="125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</row>
    <row r="106" spans="1:48" s="1303" customFormat="1" ht="24" customHeight="1">
      <c r="A106" s="126"/>
      <c r="B106" s="126"/>
      <c r="C106" s="126"/>
      <c r="D106" s="126"/>
      <c r="E106" s="1489"/>
      <c r="F106" s="126"/>
      <c r="G106" s="126"/>
      <c r="H106" s="125"/>
      <c r="I106" s="125"/>
      <c r="J106" s="125"/>
      <c r="K106" s="126"/>
      <c r="L106" s="1479"/>
      <c r="M106" s="125"/>
      <c r="N106" s="125"/>
      <c r="O106" s="125"/>
      <c r="P106" s="125"/>
      <c r="Q106" s="126"/>
      <c r="R106" s="126"/>
      <c r="S106" s="126"/>
      <c r="T106" s="126"/>
      <c r="U106" s="126"/>
      <c r="V106" s="126"/>
      <c r="W106" s="126"/>
      <c r="X106" s="125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</row>
    <row r="107" spans="1:48" s="1303" customFormat="1" ht="24" customHeight="1">
      <c r="A107" s="126"/>
      <c r="B107" s="126"/>
      <c r="C107" s="126"/>
      <c r="D107" s="126"/>
      <c r="E107" s="1489"/>
      <c r="F107" s="126"/>
      <c r="G107" s="126"/>
      <c r="H107" s="125"/>
      <c r="I107" s="125"/>
      <c r="J107" s="125"/>
      <c r="K107" s="126"/>
      <c r="L107" s="1479"/>
      <c r="M107" s="125"/>
      <c r="N107" s="125"/>
      <c r="O107" s="125"/>
      <c r="P107" s="125"/>
      <c r="Q107" s="126"/>
      <c r="R107" s="126"/>
      <c r="S107" s="126"/>
      <c r="T107" s="126"/>
      <c r="U107" s="126"/>
      <c r="V107" s="126"/>
      <c r="W107" s="126"/>
      <c r="X107" s="125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</row>
    <row r="108" spans="1:48" s="1303" customFormat="1" ht="24" customHeight="1">
      <c r="A108" s="126"/>
      <c r="B108" s="126"/>
      <c r="C108" s="126"/>
      <c r="D108" s="126"/>
      <c r="E108" s="1489"/>
      <c r="F108" s="126"/>
      <c r="G108" s="126"/>
      <c r="H108" s="125"/>
      <c r="I108" s="125"/>
      <c r="J108" s="125"/>
      <c r="K108" s="126"/>
      <c r="L108" s="1479"/>
      <c r="M108" s="125"/>
      <c r="N108" s="125"/>
      <c r="O108" s="125"/>
      <c r="P108" s="125"/>
      <c r="Q108" s="126"/>
      <c r="R108" s="126"/>
      <c r="S108" s="126"/>
      <c r="T108" s="126"/>
      <c r="U108" s="126"/>
      <c r="V108" s="126"/>
      <c r="W108" s="126"/>
      <c r="X108" s="125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</row>
    <row r="109" spans="1:48" s="1303" customFormat="1" ht="24" customHeight="1">
      <c r="A109" s="126"/>
      <c r="B109" s="126"/>
      <c r="C109" s="126"/>
      <c r="D109" s="126"/>
      <c r="E109" s="1489"/>
      <c r="F109" s="126"/>
      <c r="G109" s="126"/>
      <c r="H109" s="125"/>
      <c r="I109" s="125"/>
      <c r="J109" s="125"/>
      <c r="K109" s="126"/>
      <c r="L109" s="1479"/>
      <c r="M109" s="125"/>
      <c r="N109" s="125"/>
      <c r="O109" s="125"/>
      <c r="P109" s="125"/>
      <c r="Q109" s="126"/>
      <c r="R109" s="126"/>
      <c r="S109" s="126"/>
      <c r="T109" s="126"/>
      <c r="U109" s="126"/>
      <c r="V109" s="126"/>
      <c r="W109" s="126"/>
      <c r="X109" s="125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</row>
    <row r="110" spans="1:48" s="1303" customFormat="1" ht="24" customHeight="1">
      <c r="A110" s="126"/>
      <c r="B110" s="126"/>
      <c r="C110" s="126"/>
      <c r="D110" s="126"/>
      <c r="E110" s="1489"/>
      <c r="F110" s="126"/>
      <c r="G110" s="126"/>
      <c r="H110" s="125"/>
      <c r="I110" s="125"/>
      <c r="J110" s="125"/>
      <c r="K110" s="126"/>
      <c r="L110" s="1479"/>
      <c r="M110" s="125"/>
      <c r="N110" s="125"/>
      <c r="O110" s="125"/>
      <c r="P110" s="125"/>
      <c r="Q110" s="126"/>
      <c r="R110" s="126"/>
      <c r="S110" s="126"/>
      <c r="T110" s="126"/>
      <c r="U110" s="126"/>
      <c r="V110" s="126"/>
      <c r="W110" s="126"/>
      <c r="X110" s="125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</row>
    <row r="111" spans="1:48" s="1303" customFormat="1" ht="24" customHeight="1">
      <c r="A111" s="126"/>
      <c r="B111" s="126"/>
      <c r="C111" s="126"/>
      <c r="D111" s="126"/>
      <c r="E111" s="1489"/>
      <c r="F111" s="126"/>
      <c r="G111" s="126"/>
      <c r="H111" s="125"/>
      <c r="I111" s="125"/>
      <c r="J111" s="125"/>
      <c r="K111" s="126"/>
      <c r="L111" s="1479"/>
      <c r="M111" s="125"/>
      <c r="N111" s="125"/>
      <c r="O111" s="125"/>
      <c r="P111" s="125"/>
      <c r="Q111" s="126"/>
      <c r="R111" s="126"/>
      <c r="S111" s="126"/>
      <c r="T111" s="126"/>
      <c r="U111" s="126"/>
      <c r="V111" s="126"/>
      <c r="W111" s="126"/>
      <c r="X111" s="125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</row>
    <row r="112" spans="1:48" s="1303" customFormat="1" ht="24" customHeight="1">
      <c r="A112" s="126"/>
      <c r="B112" s="126"/>
      <c r="C112" s="126"/>
      <c r="D112" s="126"/>
      <c r="E112" s="1489"/>
      <c r="F112" s="126"/>
      <c r="G112" s="126"/>
      <c r="H112" s="125"/>
      <c r="I112" s="125"/>
      <c r="J112" s="125"/>
      <c r="K112" s="126"/>
      <c r="L112" s="1479"/>
      <c r="M112" s="125"/>
      <c r="N112" s="125"/>
      <c r="O112" s="125"/>
      <c r="P112" s="125"/>
      <c r="Q112" s="126"/>
      <c r="R112" s="126"/>
      <c r="S112" s="126"/>
      <c r="T112" s="126"/>
      <c r="U112" s="126"/>
      <c r="V112" s="126"/>
      <c r="W112" s="126"/>
      <c r="X112" s="125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</row>
    <row r="113" spans="1:48" s="1303" customFormat="1" ht="24" customHeight="1">
      <c r="A113" s="126"/>
      <c r="B113" s="126"/>
      <c r="C113" s="126"/>
      <c r="D113" s="126"/>
      <c r="E113" s="1489"/>
      <c r="F113" s="126"/>
      <c r="G113" s="126"/>
      <c r="H113" s="125"/>
      <c r="I113" s="125"/>
      <c r="J113" s="125"/>
      <c r="K113" s="126"/>
      <c r="L113" s="1479"/>
      <c r="M113" s="125"/>
      <c r="N113" s="125"/>
      <c r="O113" s="125"/>
      <c r="P113" s="125"/>
      <c r="Q113" s="126"/>
      <c r="R113" s="126"/>
      <c r="S113" s="126"/>
      <c r="T113" s="126"/>
      <c r="U113" s="126"/>
      <c r="V113" s="126"/>
      <c r="W113" s="126"/>
      <c r="X113" s="125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</row>
  </sheetData>
  <mergeCells count="37">
    <mergeCell ref="AA2:AF2"/>
    <mergeCell ref="AG2:AU2"/>
    <mergeCell ref="AV2:AV4"/>
    <mergeCell ref="AL3:AP3"/>
    <mergeCell ref="AQ3:AU3"/>
    <mergeCell ref="AA3:AB3"/>
    <mergeCell ref="AC3:AE3"/>
    <mergeCell ref="AF3:AF4"/>
    <mergeCell ref="AG3:AK3"/>
    <mergeCell ref="Y3:Y4"/>
    <mergeCell ref="Z3:Z4"/>
    <mergeCell ref="T2:T4"/>
    <mergeCell ref="P3:P4"/>
    <mergeCell ref="Q3:Q4"/>
    <mergeCell ref="R3:R4"/>
    <mergeCell ref="U2:X4"/>
    <mergeCell ref="B1:E1"/>
    <mergeCell ref="Q1:AV1"/>
    <mergeCell ref="F2:F4"/>
    <mergeCell ref="G2:G4"/>
    <mergeCell ref="H2:H4"/>
    <mergeCell ref="I2:I4"/>
    <mergeCell ref="J2:J4"/>
    <mergeCell ref="K2:N2"/>
    <mergeCell ref="O2:R2"/>
    <mergeCell ref="S2:S4"/>
    <mergeCell ref="K3:K4"/>
    <mergeCell ref="L3:L4"/>
    <mergeCell ref="M3:M4"/>
    <mergeCell ref="N3:N4"/>
    <mergeCell ref="O3:O4"/>
    <mergeCell ref="Y2:Z2"/>
    <mergeCell ref="A2:A4"/>
    <mergeCell ref="B2:B4"/>
    <mergeCell ref="C2:C4"/>
    <mergeCell ref="D2:D4"/>
    <mergeCell ref="E2:E4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89" fitToHeight="0" orientation="landscape" horizontalDpi="300" verticalDpi="300" r:id="rId1"/>
  <headerFooter alignWithMargins="0"/>
  <rowBreaks count="1" manualBreakCount="1">
    <brk id="22" min="1" max="4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717E-6416-4692-909D-A913C16605DA}">
  <sheetPr>
    <tabColor theme="0" tint="-0.14999847407452621"/>
    <pageSetUpPr fitToPage="1"/>
  </sheetPr>
  <dimension ref="A1:Z30"/>
  <sheetViews>
    <sheetView view="pageBreakPreview" zoomScaleNormal="55" zoomScaleSheetLayoutView="100" workbookViewId="0">
      <pane ySplit="5" topLeftCell="A6" activePane="bottomLeft" state="frozen"/>
      <selection activeCell="I25" sqref="I25"/>
      <selection pane="bottomLeft" activeCell="Y10" sqref="Y10"/>
    </sheetView>
  </sheetViews>
  <sheetFormatPr defaultColWidth="8.88671875" defaultRowHeight="12"/>
  <cols>
    <col min="1" max="1" width="7.44140625" style="1491" customWidth="1"/>
    <col min="2" max="2" width="8.109375" style="1491" bestFit="1" customWidth="1"/>
    <col min="3" max="4" width="6.44140625" style="1491" customWidth="1"/>
    <col min="5" max="5" width="6.6640625" style="1491" customWidth="1"/>
    <col min="6" max="10" width="6.44140625" style="1491" customWidth="1"/>
    <col min="11" max="11" width="10.5546875" style="1497" customWidth="1"/>
    <col min="12" max="12" width="7.21875" style="1491" customWidth="1"/>
    <col min="13" max="14" width="5.21875" style="1491" customWidth="1"/>
    <col min="15" max="15" width="5.77734375" style="1491" customWidth="1"/>
    <col min="16" max="16" width="5.21875" style="1491" customWidth="1"/>
    <col min="17" max="17" width="6" style="1491" customWidth="1"/>
    <col min="18" max="18" width="5.6640625" style="1491" customWidth="1"/>
    <col min="19" max="19" width="5.21875" style="1491" customWidth="1"/>
    <col min="20" max="20" width="6" style="1491" customWidth="1"/>
    <col min="21" max="23" width="5.21875" style="1491" customWidth="1"/>
    <col min="24" max="24" width="5.6640625" style="1491" customWidth="1"/>
    <col min="25" max="26" width="8.88671875" style="1498"/>
    <col min="27" max="16384" width="8.88671875" style="1491"/>
  </cols>
  <sheetData>
    <row r="1" spans="1:26" s="1490" customFormat="1" ht="26.25" customHeight="1">
      <c r="A1" s="1963" t="s">
        <v>26787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  <c r="M1" s="1963"/>
      <c r="N1" s="1963"/>
      <c r="O1" s="1963"/>
      <c r="P1" s="1963"/>
      <c r="Q1" s="1963"/>
      <c r="R1" s="1963"/>
      <c r="S1" s="1963"/>
      <c r="T1" s="1963"/>
      <c r="U1" s="1963"/>
      <c r="V1" s="1963"/>
      <c r="W1" s="1963"/>
      <c r="X1" s="1963"/>
      <c r="Y1" s="1963"/>
      <c r="Z1" s="1963"/>
    </row>
    <row r="2" spans="1:26" ht="27.75" customHeight="1">
      <c r="A2" s="1961" t="s">
        <v>26786</v>
      </c>
      <c r="B2" s="1961" t="s">
        <v>26785</v>
      </c>
      <c r="C2" s="1961"/>
      <c r="D2" s="1961"/>
      <c r="E2" s="1961"/>
      <c r="F2" s="1961"/>
      <c r="G2" s="1961"/>
      <c r="H2" s="1961"/>
      <c r="I2" s="1961"/>
      <c r="J2" s="1961"/>
      <c r="K2" s="1961" t="s">
        <v>26784</v>
      </c>
      <c r="L2" s="1961" t="s">
        <v>26783</v>
      </c>
      <c r="M2" s="1961"/>
      <c r="N2" s="1961"/>
      <c r="O2" s="1961"/>
      <c r="P2" s="1961"/>
      <c r="Q2" s="1961"/>
      <c r="R2" s="1961"/>
      <c r="S2" s="1961"/>
      <c r="T2" s="1961"/>
      <c r="U2" s="1961"/>
      <c r="V2" s="1961"/>
      <c r="W2" s="1961"/>
      <c r="X2" s="1961"/>
      <c r="Y2" s="1961"/>
      <c r="Z2" s="1961"/>
    </row>
    <row r="3" spans="1:26" ht="27" customHeight="1">
      <c r="A3" s="1961"/>
      <c r="B3" s="1961" t="s">
        <v>26782</v>
      </c>
      <c r="C3" s="1961" t="s">
        <v>26781</v>
      </c>
      <c r="D3" s="1961" t="s">
        <v>26780</v>
      </c>
      <c r="E3" s="1961" t="s">
        <v>26779</v>
      </c>
      <c r="F3" s="1961" t="s">
        <v>26778</v>
      </c>
      <c r="G3" s="1961" t="s">
        <v>26777</v>
      </c>
      <c r="H3" s="1961" t="s">
        <v>26776</v>
      </c>
      <c r="I3" s="1961" t="s">
        <v>26775</v>
      </c>
      <c r="J3" s="1961" t="s">
        <v>26774</v>
      </c>
      <c r="K3" s="1961"/>
      <c r="L3" s="1961" t="s">
        <v>26773</v>
      </c>
      <c r="M3" s="1961"/>
      <c r="N3" s="1961"/>
      <c r="O3" s="1961"/>
      <c r="P3" s="1961"/>
      <c r="Q3" s="1961"/>
      <c r="R3" s="1961"/>
      <c r="S3" s="1961"/>
      <c r="T3" s="1961"/>
      <c r="U3" s="1961"/>
      <c r="V3" s="1961"/>
      <c r="W3" s="1961"/>
      <c r="X3" s="1961"/>
      <c r="Y3" s="1961" t="s">
        <v>26772</v>
      </c>
      <c r="Z3" s="1961" t="s">
        <v>26771</v>
      </c>
    </row>
    <row r="4" spans="1:26" ht="69.95" customHeight="1" thickBot="1">
      <c r="A4" s="1962"/>
      <c r="B4" s="1962"/>
      <c r="C4" s="1962"/>
      <c r="D4" s="1962"/>
      <c r="E4" s="1962"/>
      <c r="F4" s="1962"/>
      <c r="G4" s="1962"/>
      <c r="H4" s="1962"/>
      <c r="I4" s="1962"/>
      <c r="J4" s="1962"/>
      <c r="K4" s="1962"/>
      <c r="L4" s="1492" t="s">
        <v>1</v>
      </c>
      <c r="M4" s="1492" t="s">
        <v>26770</v>
      </c>
      <c r="N4" s="1492" t="s">
        <v>26769</v>
      </c>
      <c r="O4" s="1492" t="s">
        <v>26768</v>
      </c>
      <c r="P4" s="1492" t="s">
        <v>26767</v>
      </c>
      <c r="Q4" s="1492" t="s">
        <v>26766</v>
      </c>
      <c r="R4" s="1492" t="s">
        <v>26765</v>
      </c>
      <c r="S4" s="1492" t="s">
        <v>26764</v>
      </c>
      <c r="T4" s="1492" t="s">
        <v>26763</v>
      </c>
      <c r="U4" s="1492" t="s">
        <v>26762</v>
      </c>
      <c r="V4" s="1492" t="s">
        <v>26761</v>
      </c>
      <c r="W4" s="1492" t="s">
        <v>26760</v>
      </c>
      <c r="X4" s="1492" t="s">
        <v>26759</v>
      </c>
      <c r="Y4" s="1962"/>
      <c r="Z4" s="1962"/>
    </row>
    <row r="5" spans="1:26" s="1496" customFormat="1" ht="26.1" customHeight="1" thickBot="1">
      <c r="A5" s="1493" t="s">
        <v>1</v>
      </c>
      <c r="B5" s="1494">
        <f t="shared" ref="B5:Z5" si="0">SUM(B6:B22)</f>
        <v>27850</v>
      </c>
      <c r="C5" s="1494">
        <f t="shared" si="0"/>
        <v>970</v>
      </c>
      <c r="D5" s="1494">
        <f t="shared" si="0"/>
        <v>763</v>
      </c>
      <c r="E5" s="1494">
        <f t="shared" si="0"/>
        <v>11291</v>
      </c>
      <c r="F5" s="1494">
        <f t="shared" si="0"/>
        <v>1119</v>
      </c>
      <c r="G5" s="1494">
        <f t="shared" si="0"/>
        <v>590</v>
      </c>
      <c r="H5" s="1494">
        <f t="shared" si="0"/>
        <v>1828</v>
      </c>
      <c r="I5" s="1494">
        <f t="shared" si="0"/>
        <v>6126</v>
      </c>
      <c r="J5" s="1494">
        <f t="shared" si="0"/>
        <v>5063</v>
      </c>
      <c r="K5" s="1494">
        <f t="shared" si="0"/>
        <v>48877134.039999999</v>
      </c>
      <c r="L5" s="1494">
        <f t="shared" si="0"/>
        <v>15352</v>
      </c>
      <c r="M5" s="1494">
        <f t="shared" si="0"/>
        <v>690</v>
      </c>
      <c r="N5" s="1494">
        <f t="shared" si="0"/>
        <v>310</v>
      </c>
      <c r="O5" s="1494">
        <f t="shared" si="0"/>
        <v>1775</v>
      </c>
      <c r="P5" s="1494">
        <f t="shared" si="0"/>
        <v>83</v>
      </c>
      <c r="Q5" s="1494">
        <f t="shared" si="0"/>
        <v>1149</v>
      </c>
      <c r="R5" s="1494">
        <f t="shared" si="0"/>
        <v>3322</v>
      </c>
      <c r="S5" s="1494">
        <f t="shared" si="0"/>
        <v>394</v>
      </c>
      <c r="T5" s="1494">
        <f t="shared" si="0"/>
        <v>3174</v>
      </c>
      <c r="U5" s="1494">
        <f t="shared" si="0"/>
        <v>32</v>
      </c>
      <c r="V5" s="1494">
        <f t="shared" si="0"/>
        <v>165</v>
      </c>
      <c r="W5" s="1494">
        <f t="shared" si="0"/>
        <v>84</v>
      </c>
      <c r="X5" s="1494">
        <f t="shared" si="0"/>
        <v>4122</v>
      </c>
      <c r="Y5" s="1494">
        <f t="shared" si="0"/>
        <v>180691</v>
      </c>
      <c r="Z5" s="1495">
        <f t="shared" si="0"/>
        <v>96338</v>
      </c>
    </row>
    <row r="6" spans="1:26" s="1497" customFormat="1" ht="26.1" customHeight="1">
      <c r="A6" s="948" t="s">
        <v>26758</v>
      </c>
      <c r="B6" s="947">
        <f>'01서울'!B5</f>
        <v>2538</v>
      </c>
      <c r="C6" s="947">
        <f>'01서울'!C5</f>
        <v>21</v>
      </c>
      <c r="D6" s="947">
        <f>'01서울'!D5</f>
        <v>52</v>
      </c>
      <c r="E6" s="947">
        <f>'01서울'!E5</f>
        <v>145</v>
      </c>
      <c r="F6" s="947">
        <f>'01서울'!F5</f>
        <v>88</v>
      </c>
      <c r="G6" s="947">
        <f>'01서울'!G5</f>
        <v>282</v>
      </c>
      <c r="H6" s="947">
        <f>'01서울'!H5</f>
        <v>284</v>
      </c>
      <c r="I6" s="947">
        <f>'01서울'!I5</f>
        <v>1372</v>
      </c>
      <c r="J6" s="947">
        <f>'01서울'!J5</f>
        <v>294</v>
      </c>
      <c r="K6" s="947">
        <f>'01서울'!K5</f>
        <v>9895607.8000000007</v>
      </c>
      <c r="L6" s="947">
        <f>'01서울'!L5</f>
        <v>2043</v>
      </c>
      <c r="M6" s="947">
        <f>'01서울'!M5</f>
        <v>43</v>
      </c>
      <c r="N6" s="947">
        <f>'01서울'!N5</f>
        <v>23</v>
      </c>
      <c r="O6" s="947">
        <f>'01서울'!O5</f>
        <v>209</v>
      </c>
      <c r="P6" s="947">
        <f>'01서울'!P5</f>
        <v>2</v>
      </c>
      <c r="Q6" s="947">
        <f>'01서울'!Q5</f>
        <v>138</v>
      </c>
      <c r="R6" s="947">
        <f>'01서울'!R5</f>
        <v>105</v>
      </c>
      <c r="S6" s="947">
        <f>'01서울'!S5</f>
        <v>59</v>
      </c>
      <c r="T6" s="947">
        <f>'01서울'!T5</f>
        <v>1008</v>
      </c>
      <c r="U6" s="947">
        <f>'01서울'!U5</f>
        <v>10</v>
      </c>
      <c r="V6" s="947">
        <f>'01서울'!V5</f>
        <v>19</v>
      </c>
      <c r="W6" s="947">
        <f>'01서울'!W5</f>
        <v>15</v>
      </c>
      <c r="X6" s="947">
        <f>'01서울'!X5</f>
        <v>412</v>
      </c>
      <c r="Y6" s="947">
        <f>'01서울'!Y5</f>
        <v>16756</v>
      </c>
      <c r="Z6" s="947">
        <f>'01서울'!Z5</f>
        <v>14764</v>
      </c>
    </row>
    <row r="7" spans="1:26" s="1497" customFormat="1" ht="26.1" customHeight="1">
      <c r="A7" s="943" t="s">
        <v>26757</v>
      </c>
      <c r="B7" s="944">
        <f>'02부산'!B5</f>
        <v>1576</v>
      </c>
      <c r="C7" s="944">
        <f>'02부산'!C5</f>
        <v>80</v>
      </c>
      <c r="D7" s="944">
        <f>'02부산'!D5</f>
        <v>75</v>
      </c>
      <c r="E7" s="944">
        <f>'02부산'!E5</f>
        <v>410</v>
      </c>
      <c r="F7" s="944">
        <f>'02부산'!F5</f>
        <v>34</v>
      </c>
      <c r="G7" s="944">
        <f>'02부산'!G5</f>
        <v>94</v>
      </c>
      <c r="H7" s="944">
        <f>'02부산'!H5</f>
        <v>292</v>
      </c>
      <c r="I7" s="944">
        <f>'02부산'!I5</f>
        <v>352</v>
      </c>
      <c r="J7" s="944">
        <f>'02부산'!J5</f>
        <v>239</v>
      </c>
      <c r="K7" s="944">
        <f>'02부산'!K5</f>
        <v>2152163</v>
      </c>
      <c r="L7" s="944">
        <f>'02부산'!L5</f>
        <v>652</v>
      </c>
      <c r="M7" s="944">
        <f>'02부산'!M5</f>
        <v>6</v>
      </c>
      <c r="N7" s="944">
        <f>'02부산'!N5</f>
        <v>4</v>
      </c>
      <c r="O7" s="944">
        <f>'02부산'!O5</f>
        <v>74</v>
      </c>
      <c r="P7" s="944">
        <f>'02부산'!P5</f>
        <v>1</v>
      </c>
      <c r="Q7" s="944">
        <f>'02부산'!Q5</f>
        <v>52</v>
      </c>
      <c r="R7" s="944">
        <f>'02부산'!R5</f>
        <v>49</v>
      </c>
      <c r="S7" s="944">
        <f>'02부산'!S5</f>
        <v>3</v>
      </c>
      <c r="T7" s="944">
        <f>'02부산'!T5</f>
        <v>214</v>
      </c>
      <c r="U7" s="944">
        <f>'02부산'!U5</f>
        <v>1</v>
      </c>
      <c r="V7" s="944">
        <f>'02부산'!V5</f>
        <v>2</v>
      </c>
      <c r="W7" s="944">
        <f>'02부산'!W5</f>
        <v>1</v>
      </c>
      <c r="X7" s="944">
        <f>'02부산'!X5</f>
        <v>245</v>
      </c>
      <c r="Y7" s="944">
        <f>'02부산'!Y5</f>
        <v>14682</v>
      </c>
      <c r="Z7" s="944">
        <f>'02부산'!Z5</f>
        <v>6768</v>
      </c>
    </row>
    <row r="8" spans="1:26" s="1497" customFormat="1" ht="26.1" customHeight="1">
      <c r="A8" s="943" t="s">
        <v>26756</v>
      </c>
      <c r="B8" s="944">
        <f>'03대구'!B5</f>
        <v>760</v>
      </c>
      <c r="C8" s="944">
        <f>'03대구'!C5</f>
        <v>4</v>
      </c>
      <c r="D8" s="944">
        <f>'03대구'!D5</f>
        <v>50</v>
      </c>
      <c r="E8" s="944">
        <f>'03대구'!E5</f>
        <v>54</v>
      </c>
      <c r="F8" s="944">
        <f>'03대구'!F5</f>
        <v>13</v>
      </c>
      <c r="G8" s="944">
        <f>'03대구'!G5</f>
        <v>4</v>
      </c>
      <c r="H8" s="944">
        <f>'03대구'!H5</f>
        <v>46</v>
      </c>
      <c r="I8" s="944">
        <f>'03대구'!I5</f>
        <v>290</v>
      </c>
      <c r="J8" s="944">
        <f>'03대구'!J5</f>
        <v>199</v>
      </c>
      <c r="K8" s="944">
        <f>'03대구'!K5</f>
        <v>966216</v>
      </c>
      <c r="L8" s="944">
        <f>'03대구'!L5</f>
        <v>549</v>
      </c>
      <c r="M8" s="944">
        <f>'03대구'!M5</f>
        <v>23</v>
      </c>
      <c r="N8" s="944">
        <f>'03대구'!N5</f>
        <v>5</v>
      </c>
      <c r="O8" s="944">
        <f>'03대구'!O5</f>
        <v>50</v>
      </c>
      <c r="P8" s="944">
        <f>'03대구'!P5</f>
        <v>0</v>
      </c>
      <c r="Q8" s="944">
        <f>'03대구'!Q5</f>
        <v>33</v>
      </c>
      <c r="R8" s="944">
        <f>'03대구'!R5</f>
        <v>109</v>
      </c>
      <c r="S8" s="944">
        <f>'03대구'!S5</f>
        <v>1</v>
      </c>
      <c r="T8" s="944">
        <f>'03대구'!T5</f>
        <v>134</v>
      </c>
      <c r="U8" s="944">
        <f>'03대구'!U5</f>
        <v>10</v>
      </c>
      <c r="V8" s="944">
        <f>'03대구'!V5</f>
        <v>4</v>
      </c>
      <c r="W8" s="944">
        <f>'03대구'!W5</f>
        <v>0</v>
      </c>
      <c r="X8" s="944">
        <f>'03대구'!X5</f>
        <v>134</v>
      </c>
      <c r="Y8" s="944">
        <f>'03대구'!Y5</f>
        <v>5640</v>
      </c>
      <c r="Z8" s="944">
        <f>'03대구'!Z5</f>
        <v>5306</v>
      </c>
    </row>
    <row r="9" spans="1:26" s="1497" customFormat="1" ht="26.1" customHeight="1">
      <c r="A9" s="943" t="s">
        <v>26755</v>
      </c>
      <c r="B9" s="944">
        <f>'04인천'!B5</f>
        <v>989</v>
      </c>
      <c r="C9" s="944">
        <f>'04인천'!C5</f>
        <v>14</v>
      </c>
      <c r="D9" s="944">
        <f>'04인천'!D5</f>
        <v>0</v>
      </c>
      <c r="E9" s="944">
        <f>'04인천'!E5</f>
        <v>247</v>
      </c>
      <c r="F9" s="944">
        <f>'04인천'!F5</f>
        <v>58</v>
      </c>
      <c r="G9" s="944">
        <f>'04인천'!G5</f>
        <v>10</v>
      </c>
      <c r="H9" s="944">
        <f>'04인천'!H5</f>
        <v>19</v>
      </c>
      <c r="I9" s="944">
        <f>'04인천'!I5</f>
        <v>477</v>
      </c>
      <c r="J9" s="944">
        <f>'04인천'!J5</f>
        <v>164</v>
      </c>
      <c r="K9" s="944">
        <f>'04인천'!K5</f>
        <v>2425278.2400000002</v>
      </c>
      <c r="L9" s="944">
        <f>'04인천'!L5</f>
        <v>807</v>
      </c>
      <c r="M9" s="944">
        <f>'04인천'!M5</f>
        <v>27</v>
      </c>
      <c r="N9" s="944">
        <f>'04인천'!N5</f>
        <v>7</v>
      </c>
      <c r="O9" s="944">
        <f>'04인천'!O5</f>
        <v>139</v>
      </c>
      <c r="P9" s="944">
        <f>'04인천'!P5</f>
        <v>2</v>
      </c>
      <c r="Q9" s="944">
        <f>'04인천'!Q5</f>
        <v>46</v>
      </c>
      <c r="R9" s="944">
        <f>'04인천'!R5</f>
        <v>123</v>
      </c>
      <c r="S9" s="944">
        <f>'04인천'!S5</f>
        <v>23</v>
      </c>
      <c r="T9" s="944">
        <f>'04인천'!T5</f>
        <v>231</v>
      </c>
      <c r="U9" s="944">
        <f>'04인천'!U5</f>
        <v>0</v>
      </c>
      <c r="V9" s="944">
        <f>'04인천'!V5</f>
        <v>12</v>
      </c>
      <c r="W9" s="944">
        <f>'04인천'!W5</f>
        <v>10</v>
      </c>
      <c r="X9" s="944">
        <f>'04인천'!X5</f>
        <v>187</v>
      </c>
      <c r="Y9" s="944">
        <f>'04인천'!Y5</f>
        <v>6701</v>
      </c>
      <c r="Z9" s="944">
        <f>'04인천'!Z5</f>
        <v>23868</v>
      </c>
    </row>
    <row r="10" spans="1:26" s="1497" customFormat="1" ht="26.1" customHeight="1">
      <c r="A10" s="943" t="s">
        <v>26754</v>
      </c>
      <c r="B10" s="944">
        <f>'05광주'!B5</f>
        <v>1043</v>
      </c>
      <c r="C10" s="944">
        <f>'05광주'!C5</f>
        <v>10</v>
      </c>
      <c r="D10" s="944">
        <f>'05광주'!D5</f>
        <v>9</v>
      </c>
      <c r="E10" s="944">
        <f>'05광주'!E5</f>
        <v>200</v>
      </c>
      <c r="F10" s="944">
        <f>'05광주'!F5</f>
        <v>364</v>
      </c>
      <c r="G10" s="944">
        <f>'05광주'!G5</f>
        <v>1</v>
      </c>
      <c r="H10" s="944">
        <f>'05광주'!H5</f>
        <v>56</v>
      </c>
      <c r="I10" s="944">
        <f>'05광주'!I5</f>
        <v>195</v>
      </c>
      <c r="J10" s="944">
        <f>'05광주'!J5</f>
        <v>208</v>
      </c>
      <c r="K10" s="944">
        <f>'05광주'!K5</f>
        <v>515572</v>
      </c>
      <c r="L10" s="944">
        <f>'05광주'!L5</f>
        <v>313</v>
      </c>
      <c r="M10" s="944">
        <f>'05광주'!M5</f>
        <v>25</v>
      </c>
      <c r="N10" s="944">
        <f>'05광주'!N5</f>
        <v>1</v>
      </c>
      <c r="O10" s="944">
        <f>'05광주'!O5</f>
        <v>19</v>
      </c>
      <c r="P10" s="944">
        <f>'05광주'!P5</f>
        <v>0</v>
      </c>
      <c r="Q10" s="944">
        <f>'05광주'!Q5</f>
        <v>34</v>
      </c>
      <c r="R10" s="944">
        <f>'05광주'!R5</f>
        <v>57</v>
      </c>
      <c r="S10" s="944">
        <f>'05광주'!S5</f>
        <v>2</v>
      </c>
      <c r="T10" s="944">
        <f>'05광주'!T5</f>
        <v>26</v>
      </c>
      <c r="U10" s="944">
        <f>'05광주'!U5</f>
        <v>0</v>
      </c>
      <c r="V10" s="944">
        <f>'05광주'!V5</f>
        <v>1</v>
      </c>
      <c r="W10" s="944">
        <f>'05광주'!W5</f>
        <v>1</v>
      </c>
      <c r="X10" s="944">
        <f>'05광주'!X5</f>
        <v>147</v>
      </c>
      <c r="Y10" s="944">
        <f>'05광주'!Y5</f>
        <v>4849</v>
      </c>
      <c r="Z10" s="944">
        <f>'05광주'!Z5</f>
        <v>2075</v>
      </c>
    </row>
    <row r="11" spans="1:26" s="1497" customFormat="1" ht="26.1" customHeight="1">
      <c r="A11" s="943" t="s">
        <v>26753</v>
      </c>
      <c r="B11" s="944">
        <f>'06대전'!B5</f>
        <v>557</v>
      </c>
      <c r="C11" s="944">
        <f>'06대전'!C5</f>
        <v>5</v>
      </c>
      <c r="D11" s="944">
        <f>'06대전'!D5</f>
        <v>23</v>
      </c>
      <c r="E11" s="944">
        <f>'06대전'!E5</f>
        <v>22</v>
      </c>
      <c r="F11" s="944">
        <f>'06대전'!F5</f>
        <v>99</v>
      </c>
      <c r="G11" s="944">
        <f>'06대전'!G5</f>
        <v>15</v>
      </c>
      <c r="H11" s="944">
        <f>'06대전'!H5</f>
        <v>32</v>
      </c>
      <c r="I11" s="944">
        <f>'06대전'!I5</f>
        <v>228</v>
      </c>
      <c r="J11" s="944">
        <f>'06대전'!J5</f>
        <v>133</v>
      </c>
      <c r="K11" s="944">
        <f>'06대전'!K5</f>
        <v>366023</v>
      </c>
      <c r="L11" s="944">
        <f>'06대전'!L5</f>
        <v>308</v>
      </c>
      <c r="M11" s="944">
        <f>'06대전'!M5</f>
        <v>6</v>
      </c>
      <c r="N11" s="944">
        <f>'06대전'!N5</f>
        <v>3</v>
      </c>
      <c r="O11" s="944">
        <f>'06대전'!O5</f>
        <v>74</v>
      </c>
      <c r="P11" s="944">
        <f>'06대전'!P5</f>
        <v>0</v>
      </c>
      <c r="Q11" s="944">
        <f>'06대전'!Q5</f>
        <v>25</v>
      </c>
      <c r="R11" s="944">
        <f>'06대전'!R5</f>
        <v>34</v>
      </c>
      <c r="S11" s="944">
        <f>'06대전'!S5</f>
        <v>5</v>
      </c>
      <c r="T11" s="944">
        <f>'06대전'!T5</f>
        <v>89</v>
      </c>
      <c r="U11" s="944">
        <f>'06대전'!U5</f>
        <v>0</v>
      </c>
      <c r="V11" s="944">
        <f>'06대전'!V5</f>
        <v>3</v>
      </c>
      <c r="W11" s="944">
        <f>'06대전'!W5</f>
        <v>2</v>
      </c>
      <c r="X11" s="944">
        <f>'06대전'!X5</f>
        <v>67</v>
      </c>
      <c r="Y11" s="944">
        <f>'06대전'!Y5</f>
        <v>3246</v>
      </c>
      <c r="Z11" s="944">
        <f>'06대전'!Z5</f>
        <v>893</v>
      </c>
    </row>
    <row r="12" spans="1:26" s="1497" customFormat="1" ht="26.1" customHeight="1">
      <c r="A12" s="943" t="s">
        <v>26752</v>
      </c>
      <c r="B12" s="944">
        <f>'07울산'!B5</f>
        <v>263</v>
      </c>
      <c r="C12" s="944">
        <f>'07울산'!C5</f>
        <v>5</v>
      </c>
      <c r="D12" s="944">
        <f>'07울산'!D5</f>
        <v>17</v>
      </c>
      <c r="E12" s="944">
        <f>'07울산'!E5</f>
        <v>51</v>
      </c>
      <c r="F12" s="944">
        <f>'07울산'!F5</f>
        <v>4</v>
      </c>
      <c r="G12" s="944">
        <f>'07울산'!G5</f>
        <v>6</v>
      </c>
      <c r="H12" s="944">
        <f>'07울산'!H5</f>
        <v>49</v>
      </c>
      <c r="I12" s="944">
        <f>'07울산'!I5</f>
        <v>21</v>
      </c>
      <c r="J12" s="944">
        <f>'07울산'!J5</f>
        <v>110</v>
      </c>
      <c r="K12" s="944">
        <f>'07울산'!K5</f>
        <v>517305</v>
      </c>
      <c r="L12" s="944">
        <f>'07울산'!L5</f>
        <v>85</v>
      </c>
      <c r="M12" s="944">
        <f>'07울산'!M5</f>
        <v>4</v>
      </c>
      <c r="N12" s="944">
        <f>'07울산'!N5</f>
        <v>3</v>
      </c>
      <c r="O12" s="944">
        <f>'07울산'!O5</f>
        <v>7</v>
      </c>
      <c r="P12" s="944">
        <f>'07울산'!P5</f>
        <v>0</v>
      </c>
      <c r="Q12" s="944">
        <f>'07울산'!Q5</f>
        <v>4</v>
      </c>
      <c r="R12" s="944">
        <f>'07울산'!R5</f>
        <v>9</v>
      </c>
      <c r="S12" s="944">
        <f>'07울산'!S5</f>
        <v>4</v>
      </c>
      <c r="T12" s="944">
        <f>'07울산'!T5</f>
        <v>13</v>
      </c>
      <c r="U12" s="944">
        <f>'07울산'!U5</f>
        <v>0</v>
      </c>
      <c r="V12" s="944">
        <f>'07울산'!V5</f>
        <v>0</v>
      </c>
      <c r="W12" s="944">
        <f>'07울산'!W5</f>
        <v>0</v>
      </c>
      <c r="X12" s="944">
        <f>'07울산'!X5</f>
        <v>41</v>
      </c>
      <c r="Y12" s="944">
        <f>'07울산'!Y5</f>
        <v>3059</v>
      </c>
      <c r="Z12" s="944">
        <f>'07울산'!Z5</f>
        <v>1602</v>
      </c>
    </row>
    <row r="13" spans="1:26" s="1497" customFormat="1" ht="26.1" customHeight="1">
      <c r="A13" s="943" t="s">
        <v>26751</v>
      </c>
      <c r="B13" s="944">
        <f>'08세종'!B5</f>
        <v>50</v>
      </c>
      <c r="C13" s="944">
        <f>'08세종'!C5</f>
        <v>6</v>
      </c>
      <c r="D13" s="944">
        <f>'08세종'!D5</f>
        <v>6</v>
      </c>
      <c r="E13" s="944">
        <f>'08세종'!E5</f>
        <v>1</v>
      </c>
      <c r="F13" s="944">
        <f>'08세종'!F5</f>
        <v>0</v>
      </c>
      <c r="G13" s="944">
        <f>'08세종'!G5</f>
        <v>0</v>
      </c>
      <c r="H13" s="944">
        <f>'08세종'!H5</f>
        <v>0</v>
      </c>
      <c r="I13" s="944">
        <f>'08세종'!I5</f>
        <v>22</v>
      </c>
      <c r="J13" s="944">
        <f>'08세종'!J5</f>
        <v>15</v>
      </c>
      <c r="K13" s="944">
        <f>'08세종'!K5</f>
        <v>68644</v>
      </c>
      <c r="L13" s="944">
        <f>'08세종'!L5</f>
        <v>73</v>
      </c>
      <c r="M13" s="944">
        <f>'08세종'!M5</f>
        <v>0</v>
      </c>
      <c r="N13" s="944">
        <f>'08세종'!N5</f>
        <v>0</v>
      </c>
      <c r="O13" s="944">
        <f>'08세종'!O5</f>
        <v>20</v>
      </c>
      <c r="P13" s="944">
        <f>'08세종'!P5</f>
        <v>0</v>
      </c>
      <c r="Q13" s="944">
        <f>'08세종'!Q5</f>
        <v>0</v>
      </c>
      <c r="R13" s="944">
        <f>'08세종'!R5</f>
        <v>14</v>
      </c>
      <c r="S13" s="944">
        <f>'08세종'!S5</f>
        <v>0</v>
      </c>
      <c r="T13" s="944">
        <f>'08세종'!T5</f>
        <v>13</v>
      </c>
      <c r="U13" s="944">
        <f>'08세종'!U5</f>
        <v>0</v>
      </c>
      <c r="V13" s="944">
        <f>'08세종'!V5</f>
        <v>9</v>
      </c>
      <c r="W13" s="944">
        <f>'08세종'!W5</f>
        <v>0</v>
      </c>
      <c r="X13" s="944">
        <f>'08세종'!X5</f>
        <v>17</v>
      </c>
      <c r="Y13" s="944">
        <f>'08세종'!Y5</f>
        <v>183</v>
      </c>
      <c r="Z13" s="944">
        <f>'08세종'!Z5</f>
        <v>86</v>
      </c>
    </row>
    <row r="14" spans="1:26" s="1497" customFormat="1" ht="26.1" customHeight="1">
      <c r="A14" s="943" t="s">
        <v>26750</v>
      </c>
      <c r="B14" s="944">
        <f>'09경기'!B5</f>
        <v>2566</v>
      </c>
      <c r="C14" s="944">
        <f>'09경기'!C5</f>
        <v>142</v>
      </c>
      <c r="D14" s="944">
        <f>'09경기'!D5</f>
        <v>93</v>
      </c>
      <c r="E14" s="944">
        <f>'09경기'!E5</f>
        <v>403</v>
      </c>
      <c r="F14" s="944">
        <f>'09경기'!F5</f>
        <v>9</v>
      </c>
      <c r="G14" s="944">
        <f>'09경기'!G5</f>
        <v>102</v>
      </c>
      <c r="H14" s="944">
        <f>'09경기'!H5</f>
        <v>101</v>
      </c>
      <c r="I14" s="944">
        <f>'09경기'!I5</f>
        <v>1233</v>
      </c>
      <c r="J14" s="944">
        <f>'09경기'!J5</f>
        <v>483</v>
      </c>
      <c r="K14" s="944">
        <f>'09경기'!K5</f>
        <v>10837762</v>
      </c>
      <c r="L14" s="944">
        <f>'09경기'!L5</f>
        <v>2740</v>
      </c>
      <c r="M14" s="944">
        <f>'09경기'!M5</f>
        <v>109</v>
      </c>
      <c r="N14" s="944">
        <f>'09경기'!N5</f>
        <v>12</v>
      </c>
      <c r="O14" s="944">
        <f>'09경기'!O5</f>
        <v>343</v>
      </c>
      <c r="P14" s="944">
        <f>'09경기'!P5</f>
        <v>13</v>
      </c>
      <c r="Q14" s="944">
        <f>'09경기'!Q5</f>
        <v>178</v>
      </c>
      <c r="R14" s="944">
        <f>'09경기'!R5</f>
        <v>366</v>
      </c>
      <c r="S14" s="944">
        <f>'09경기'!S5</f>
        <v>106</v>
      </c>
      <c r="T14" s="944">
        <f>'09경기'!T5</f>
        <v>716</v>
      </c>
      <c r="U14" s="944">
        <f>'09경기'!U5</f>
        <v>3</v>
      </c>
      <c r="V14" s="944">
        <f>'09경기'!V5</f>
        <v>50</v>
      </c>
      <c r="W14" s="944">
        <f>'09경기'!W5</f>
        <v>10</v>
      </c>
      <c r="X14" s="944">
        <f>'09경기'!X5</f>
        <v>828</v>
      </c>
      <c r="Y14" s="944">
        <f>'09경기'!Y5</f>
        <v>28536</v>
      </c>
      <c r="Z14" s="944">
        <f>'09경기'!Z5</f>
        <v>10755</v>
      </c>
    </row>
    <row r="15" spans="1:26" s="1497" customFormat="1" ht="26.1" customHeight="1">
      <c r="A15" s="946" t="s">
        <v>26749</v>
      </c>
      <c r="B15" s="945">
        <f>'10강원'!B5</f>
        <v>2114</v>
      </c>
      <c r="C15" s="945">
        <f>'10강원'!C5</f>
        <v>141</v>
      </c>
      <c r="D15" s="945">
        <f>'10강원'!D5</f>
        <v>103</v>
      </c>
      <c r="E15" s="945">
        <f>'10강원'!E5</f>
        <v>951</v>
      </c>
      <c r="F15" s="945">
        <f>'10강원'!F5</f>
        <v>48</v>
      </c>
      <c r="G15" s="945">
        <f>'10강원'!G5</f>
        <v>24</v>
      </c>
      <c r="H15" s="945">
        <f>'10강원'!H5</f>
        <v>128</v>
      </c>
      <c r="I15" s="945">
        <f>'10강원'!I5</f>
        <v>394</v>
      </c>
      <c r="J15" s="945">
        <f>'10강원'!J5</f>
        <v>325</v>
      </c>
      <c r="K15" s="945">
        <f>'10강원'!K5</f>
        <v>3311451</v>
      </c>
      <c r="L15" s="945">
        <f>'10강원'!L5</f>
        <v>1054</v>
      </c>
      <c r="M15" s="945">
        <f>'10강원'!M5</f>
        <v>59</v>
      </c>
      <c r="N15" s="945">
        <f>'10강원'!N5</f>
        <v>8</v>
      </c>
      <c r="O15" s="945">
        <f>'10강원'!O5</f>
        <v>96</v>
      </c>
      <c r="P15" s="945">
        <f>'10강원'!P5</f>
        <v>6</v>
      </c>
      <c r="Q15" s="945">
        <f>'10강원'!Q5</f>
        <v>94</v>
      </c>
      <c r="R15" s="945">
        <f>'10강원'!R5</f>
        <v>388</v>
      </c>
      <c r="S15" s="945">
        <f>'10강원'!S5</f>
        <v>11</v>
      </c>
      <c r="T15" s="945">
        <f>'10강원'!T5</f>
        <v>91</v>
      </c>
      <c r="U15" s="945">
        <f>'10강원'!U5</f>
        <v>5</v>
      </c>
      <c r="V15" s="945">
        <f>'10강원'!V5</f>
        <v>6</v>
      </c>
      <c r="W15" s="945">
        <f>'10강원'!W5</f>
        <v>6</v>
      </c>
      <c r="X15" s="945">
        <f>'10강원'!X5</f>
        <v>284</v>
      </c>
      <c r="Y15" s="945">
        <f>'10강원'!Y5</f>
        <v>9879</v>
      </c>
      <c r="Z15" s="945">
        <f>'10강원'!Z5</f>
        <v>3154</v>
      </c>
    </row>
    <row r="16" spans="1:26" s="1497" customFormat="1" ht="26.1" customHeight="1">
      <c r="A16" s="943" t="s">
        <v>26748</v>
      </c>
      <c r="B16" s="944">
        <f>'11충북'!B5</f>
        <v>2259</v>
      </c>
      <c r="C16" s="944">
        <f>'11충북'!C5</f>
        <v>84</v>
      </c>
      <c r="D16" s="944">
        <f>'11충북'!D5</f>
        <v>21</v>
      </c>
      <c r="E16" s="944">
        <f>'11충북'!E5</f>
        <v>1527</v>
      </c>
      <c r="F16" s="944">
        <f>'11충북'!F5</f>
        <v>56</v>
      </c>
      <c r="G16" s="944">
        <f>'11충북'!G5</f>
        <v>1</v>
      </c>
      <c r="H16" s="944">
        <f>'11충북'!H5</f>
        <v>72</v>
      </c>
      <c r="I16" s="944">
        <f>'11충북'!I5</f>
        <v>262</v>
      </c>
      <c r="J16" s="944">
        <f>'11충북'!J5</f>
        <v>236</v>
      </c>
      <c r="K16" s="944">
        <f>'11충북'!K5</f>
        <v>1410372</v>
      </c>
      <c r="L16" s="944">
        <f>'11충북'!L5</f>
        <v>742</v>
      </c>
      <c r="M16" s="944">
        <f>'11충북'!M5</f>
        <v>24</v>
      </c>
      <c r="N16" s="944">
        <f>'11충북'!N5</f>
        <v>24</v>
      </c>
      <c r="O16" s="944">
        <f>'11충북'!O5</f>
        <v>46</v>
      </c>
      <c r="P16" s="944">
        <f>'11충북'!P5</f>
        <v>4</v>
      </c>
      <c r="Q16" s="944">
        <f>'11충북'!Q5</f>
        <v>66</v>
      </c>
      <c r="R16" s="944">
        <f>'11충북'!R5</f>
        <v>182</v>
      </c>
      <c r="S16" s="944">
        <f>'11충북'!S5</f>
        <v>23</v>
      </c>
      <c r="T16" s="944">
        <f>'11충북'!T5</f>
        <v>90</v>
      </c>
      <c r="U16" s="944">
        <f>'11충북'!U5</f>
        <v>1</v>
      </c>
      <c r="V16" s="944">
        <f>'11충북'!V5</f>
        <v>11</v>
      </c>
      <c r="W16" s="944">
        <f>'11충북'!W5</f>
        <v>0</v>
      </c>
      <c r="X16" s="944">
        <f>'11충북'!X5</f>
        <v>271</v>
      </c>
      <c r="Y16" s="944">
        <f>'11충북'!Y5</f>
        <v>10957</v>
      </c>
      <c r="Z16" s="944">
        <f>'11충북'!Z5</f>
        <v>3972</v>
      </c>
    </row>
    <row r="17" spans="1:26" s="1497" customFormat="1" ht="26.1" customHeight="1">
      <c r="A17" s="943" t="s">
        <v>26747</v>
      </c>
      <c r="B17" s="944">
        <f>'12충남'!B5</f>
        <v>1728</v>
      </c>
      <c r="C17" s="944">
        <f>'12충남'!C5</f>
        <v>44</v>
      </c>
      <c r="D17" s="944">
        <f>'12충남'!D5</f>
        <v>52</v>
      </c>
      <c r="E17" s="944">
        <f>'12충남'!E5</f>
        <v>1019</v>
      </c>
      <c r="F17" s="944">
        <f>'12충남'!F5</f>
        <v>98</v>
      </c>
      <c r="G17" s="944">
        <f>'12충남'!G5</f>
        <v>5</v>
      </c>
      <c r="H17" s="944">
        <f>'12충남'!H5</f>
        <v>78</v>
      </c>
      <c r="I17" s="944">
        <f>'12충남'!I5</f>
        <v>176</v>
      </c>
      <c r="J17" s="944">
        <f>'12충남'!J5</f>
        <v>256</v>
      </c>
      <c r="K17" s="944">
        <f>'12충남'!K5</f>
        <v>3306481</v>
      </c>
      <c r="L17" s="944">
        <f>'12충남'!L5</f>
        <v>731</v>
      </c>
      <c r="M17" s="944">
        <f>'12충남'!M5</f>
        <v>36</v>
      </c>
      <c r="N17" s="944">
        <f>'12충남'!N5</f>
        <v>23</v>
      </c>
      <c r="O17" s="944">
        <f>'12충남'!O5</f>
        <v>105</v>
      </c>
      <c r="P17" s="944">
        <f>'12충남'!P5</f>
        <v>4</v>
      </c>
      <c r="Q17" s="944">
        <f>'12충남'!Q5</f>
        <v>82</v>
      </c>
      <c r="R17" s="944">
        <f>'12충남'!R5</f>
        <v>223</v>
      </c>
      <c r="S17" s="944">
        <f>'12충남'!S5</f>
        <v>7</v>
      </c>
      <c r="T17" s="944">
        <f>'12충남'!T5</f>
        <v>96</v>
      </c>
      <c r="U17" s="944">
        <f>'12충남'!U5</f>
        <v>1</v>
      </c>
      <c r="V17" s="944">
        <f>'12충남'!V5</f>
        <v>14</v>
      </c>
      <c r="W17" s="944">
        <f>'12충남'!W5</f>
        <v>3</v>
      </c>
      <c r="X17" s="944">
        <f>'12충남'!X5</f>
        <v>137</v>
      </c>
      <c r="Y17" s="944">
        <f>'12충남'!Y5</f>
        <v>7249</v>
      </c>
      <c r="Z17" s="944">
        <f>'12충남'!Z5</f>
        <v>2639</v>
      </c>
    </row>
    <row r="18" spans="1:26" s="1497" customFormat="1" ht="26.1" customHeight="1">
      <c r="A18" s="943" t="s">
        <v>26746</v>
      </c>
      <c r="B18" s="943">
        <f>'13전북'!B5</f>
        <v>787</v>
      </c>
      <c r="C18" s="943">
        <f>'13전북'!C5</f>
        <v>67</v>
      </c>
      <c r="D18" s="943">
        <f>'13전북'!D5</f>
        <v>27</v>
      </c>
      <c r="E18" s="943">
        <f>'13전북'!E5</f>
        <v>407</v>
      </c>
      <c r="F18" s="943">
        <f>'13전북'!F5</f>
        <v>10</v>
      </c>
      <c r="G18" s="943">
        <f>'13전북'!G5</f>
        <v>0</v>
      </c>
      <c r="H18" s="943">
        <f>'13전북'!H5</f>
        <v>49</v>
      </c>
      <c r="I18" s="943">
        <f>'13전북'!I5</f>
        <v>31</v>
      </c>
      <c r="J18" s="943">
        <f>'13전북'!J5</f>
        <v>196</v>
      </c>
      <c r="K18" s="943">
        <f>'13전북'!K5</f>
        <v>1663420</v>
      </c>
      <c r="L18" s="943">
        <f>'13전북'!L5</f>
        <v>833</v>
      </c>
      <c r="M18" s="943">
        <f>'13전북'!M5</f>
        <v>48</v>
      </c>
      <c r="N18" s="943">
        <f>'13전북'!N5</f>
        <v>47</v>
      </c>
      <c r="O18" s="943">
        <f>'13전북'!O5</f>
        <v>192</v>
      </c>
      <c r="P18" s="943">
        <f>'13전북'!P5</f>
        <v>18</v>
      </c>
      <c r="Q18" s="943">
        <f>'13전북'!Q5</f>
        <v>37</v>
      </c>
      <c r="R18" s="943">
        <f>'13전북'!R5</f>
        <v>232</v>
      </c>
      <c r="S18" s="943">
        <f>'13전북'!S5</f>
        <v>23</v>
      </c>
      <c r="T18" s="943">
        <f>'13전북'!T5</f>
        <v>98</v>
      </c>
      <c r="U18" s="943">
        <f>'13전북'!U5</f>
        <v>0</v>
      </c>
      <c r="V18" s="943">
        <f>'13전북'!V5</f>
        <v>6</v>
      </c>
      <c r="W18" s="943">
        <f>'13전북'!W5</f>
        <v>5</v>
      </c>
      <c r="X18" s="943">
        <f>'13전북'!X5</f>
        <v>127</v>
      </c>
      <c r="Y18" s="943">
        <f>'13전북'!Y5</f>
        <v>9153</v>
      </c>
      <c r="Z18" s="943">
        <f>'13전북'!Z5</f>
        <v>3897</v>
      </c>
    </row>
    <row r="19" spans="1:26" s="1497" customFormat="1" ht="26.1" customHeight="1">
      <c r="A19" s="943" t="s">
        <v>26745</v>
      </c>
      <c r="B19" s="943">
        <f>'14전남'!B5</f>
        <v>3553</v>
      </c>
      <c r="C19" s="943">
        <f>'14전남'!C5</f>
        <v>54</v>
      </c>
      <c r="D19" s="943">
        <f>'14전남'!D5</f>
        <v>78</v>
      </c>
      <c r="E19" s="943">
        <f>'14전남'!E5</f>
        <v>2334</v>
      </c>
      <c r="F19" s="943">
        <f>'14전남'!F5</f>
        <v>82</v>
      </c>
      <c r="G19" s="943">
        <f>'14전남'!G5</f>
        <v>14</v>
      </c>
      <c r="H19" s="943">
        <f>'14전남'!H5</f>
        <v>143</v>
      </c>
      <c r="I19" s="943">
        <f>'14전남'!I5</f>
        <v>339</v>
      </c>
      <c r="J19" s="943">
        <f>'14전남'!J5</f>
        <v>509</v>
      </c>
      <c r="K19" s="943">
        <f>'14전남'!K5</f>
        <v>4713082</v>
      </c>
      <c r="L19" s="943">
        <f>'14전남'!L5</f>
        <v>903</v>
      </c>
      <c r="M19" s="943">
        <f>'14전남'!M5</f>
        <v>62</v>
      </c>
      <c r="N19" s="943">
        <f>'14전남'!N5</f>
        <v>48</v>
      </c>
      <c r="O19" s="943">
        <f>'14전남'!O5</f>
        <v>102</v>
      </c>
      <c r="P19" s="943">
        <f>'14전남'!P5</f>
        <v>10</v>
      </c>
      <c r="Q19" s="943">
        <f>'14전남'!Q5</f>
        <v>72</v>
      </c>
      <c r="R19" s="943">
        <f>'14전남'!R5</f>
        <v>353</v>
      </c>
      <c r="S19" s="943">
        <f>'14전남'!S5</f>
        <v>3</v>
      </c>
      <c r="T19" s="943">
        <f>'14전남'!T5</f>
        <v>103</v>
      </c>
      <c r="U19" s="943">
        <f>'14전남'!U5</f>
        <v>1</v>
      </c>
      <c r="V19" s="943">
        <f>'14전남'!V5</f>
        <v>6</v>
      </c>
      <c r="W19" s="943">
        <f>'14전남'!W5</f>
        <v>14</v>
      </c>
      <c r="X19" s="943">
        <f>'14전남'!X5</f>
        <v>129</v>
      </c>
      <c r="Y19" s="943">
        <f>'14전남'!Y5</f>
        <v>16912</v>
      </c>
      <c r="Z19" s="943">
        <f>'14전남'!Z5</f>
        <v>4979</v>
      </c>
    </row>
    <row r="20" spans="1:26" s="1497" customFormat="1" ht="26.1" customHeight="1">
      <c r="A20" s="943" t="s">
        <v>26744</v>
      </c>
      <c r="B20" s="943">
        <f>'15경북'!B5</f>
        <v>4317</v>
      </c>
      <c r="C20" s="943">
        <f>'15경북'!C5</f>
        <v>101</v>
      </c>
      <c r="D20" s="943">
        <f>'15경북'!D5</f>
        <v>122</v>
      </c>
      <c r="E20" s="943">
        <f>'15경북'!E5</f>
        <v>2314</v>
      </c>
      <c r="F20" s="943">
        <f>'15경북'!F5</f>
        <v>118</v>
      </c>
      <c r="G20" s="943">
        <f>'15경북'!G5</f>
        <v>10</v>
      </c>
      <c r="H20" s="943">
        <f>'15경북'!H5</f>
        <v>281</v>
      </c>
      <c r="I20" s="943">
        <f>'15경북'!I5</f>
        <v>424</v>
      </c>
      <c r="J20" s="943">
        <f>'15경북'!J5</f>
        <v>947</v>
      </c>
      <c r="K20" s="943">
        <f>'15경북'!K5</f>
        <v>3004848</v>
      </c>
      <c r="L20" s="943">
        <f>'15경북'!L5</f>
        <v>1665</v>
      </c>
      <c r="M20" s="943">
        <f>'15경북'!M5</f>
        <v>60</v>
      </c>
      <c r="N20" s="943">
        <f>'15경북'!N5</f>
        <v>28</v>
      </c>
      <c r="O20" s="943">
        <f>'15경북'!O5</f>
        <v>98</v>
      </c>
      <c r="P20" s="943">
        <f>'15경북'!P5</f>
        <v>8</v>
      </c>
      <c r="Q20" s="943">
        <f>'15경북'!Q5</f>
        <v>127</v>
      </c>
      <c r="R20" s="943">
        <f>'15경북'!R5</f>
        <v>450</v>
      </c>
      <c r="S20" s="943">
        <f>'15경북'!S5</f>
        <v>10</v>
      </c>
      <c r="T20" s="943">
        <f>'15경북'!T5</f>
        <v>109</v>
      </c>
      <c r="U20" s="943">
        <f>'15경북'!U5</f>
        <v>0</v>
      </c>
      <c r="V20" s="943">
        <f>'15경북'!V5</f>
        <v>10</v>
      </c>
      <c r="W20" s="943">
        <f>'15경북'!W5</f>
        <v>14</v>
      </c>
      <c r="X20" s="943">
        <f>'15경북'!X5</f>
        <v>751</v>
      </c>
      <c r="Y20" s="943">
        <f>'15경북'!Y5</f>
        <v>20791</v>
      </c>
      <c r="Z20" s="943">
        <f>'15경북'!Z5</f>
        <v>4244</v>
      </c>
    </row>
    <row r="21" spans="1:26" s="1497" customFormat="1" ht="26.1" customHeight="1">
      <c r="A21" s="943" t="s">
        <v>26743</v>
      </c>
      <c r="B21" s="943">
        <f>'16경남'!B5</f>
        <v>2260</v>
      </c>
      <c r="C21" s="943">
        <f>'16경남'!C5</f>
        <v>124</v>
      </c>
      <c r="D21" s="943">
        <f>'16경남'!D5</f>
        <v>35</v>
      </c>
      <c r="E21" s="943">
        <f>'16경남'!E5</f>
        <v>982</v>
      </c>
      <c r="F21" s="943">
        <f>'16경남'!F5</f>
        <v>28</v>
      </c>
      <c r="G21" s="943">
        <f>'16경남'!G5</f>
        <v>22</v>
      </c>
      <c r="H21" s="943">
        <f>'16경남'!H5</f>
        <v>177</v>
      </c>
      <c r="I21" s="943">
        <f>'16경남'!I5</f>
        <v>284</v>
      </c>
      <c r="J21" s="943">
        <f>'16경남'!J5</f>
        <v>608</v>
      </c>
      <c r="K21" s="943">
        <f>'16경남'!K5</f>
        <v>2831200</v>
      </c>
      <c r="L21" s="943">
        <f>'16경남'!L5</f>
        <v>1528</v>
      </c>
      <c r="M21" s="943">
        <f>'16경남'!M5</f>
        <v>107</v>
      </c>
      <c r="N21" s="943">
        <f>'16경남'!N5</f>
        <v>69</v>
      </c>
      <c r="O21" s="943">
        <f>'16경남'!O5</f>
        <v>155</v>
      </c>
      <c r="P21" s="943">
        <f>'16경남'!P5</f>
        <v>15</v>
      </c>
      <c r="Q21" s="943">
        <f>'16경남'!Q5</f>
        <v>159</v>
      </c>
      <c r="R21" s="943">
        <f>'16경남'!R5</f>
        <v>428</v>
      </c>
      <c r="S21" s="943">
        <f>'16경남'!S5</f>
        <v>112</v>
      </c>
      <c r="T21" s="943">
        <f>'16경남'!T5</f>
        <v>138</v>
      </c>
      <c r="U21" s="943">
        <f>'16경남'!U5</f>
        <v>0</v>
      </c>
      <c r="V21" s="943">
        <f>'16경남'!V5</f>
        <v>11</v>
      </c>
      <c r="W21" s="943">
        <f>'16경남'!W5</f>
        <v>3</v>
      </c>
      <c r="X21" s="943">
        <f>'16경남'!X5</f>
        <v>331</v>
      </c>
      <c r="Y21" s="943">
        <f>'16경남'!Y5</f>
        <v>19588</v>
      </c>
      <c r="Z21" s="943">
        <f>'16경남'!Z5</f>
        <v>6980</v>
      </c>
    </row>
    <row r="22" spans="1:26" s="1497" customFormat="1" ht="26.1" customHeight="1">
      <c r="A22" s="942" t="s">
        <v>26742</v>
      </c>
      <c r="B22" s="941">
        <f>'17제주'!B5</f>
        <v>490</v>
      </c>
      <c r="C22" s="941">
        <f>'17제주'!C5</f>
        <v>68</v>
      </c>
      <c r="D22" s="941">
        <f>'17제주'!D5</f>
        <v>0</v>
      </c>
      <c r="E22" s="941">
        <f>'17제주'!E5</f>
        <v>224</v>
      </c>
      <c r="F22" s="941">
        <f>'17제주'!F5</f>
        <v>10</v>
      </c>
      <c r="G22" s="941">
        <f>'17제주'!G5</f>
        <v>0</v>
      </c>
      <c r="H22" s="941">
        <f>'17제주'!H5</f>
        <v>21</v>
      </c>
      <c r="I22" s="941">
        <f>'17제주'!I5</f>
        <v>26</v>
      </c>
      <c r="J22" s="941">
        <f>'17제주'!J5</f>
        <v>141</v>
      </c>
      <c r="K22" s="941">
        <f>'17제주'!K5</f>
        <v>891709</v>
      </c>
      <c r="L22" s="941">
        <f>'17제주'!L5</f>
        <v>326</v>
      </c>
      <c r="M22" s="941">
        <f>'17제주'!M5</f>
        <v>51</v>
      </c>
      <c r="N22" s="941">
        <f>'17제주'!N5</f>
        <v>5</v>
      </c>
      <c r="O22" s="941">
        <f>'17제주'!O5</f>
        <v>46</v>
      </c>
      <c r="P22" s="941">
        <f>'17제주'!P5</f>
        <v>0</v>
      </c>
      <c r="Q22" s="941">
        <f>'17제주'!Q5</f>
        <v>2</v>
      </c>
      <c r="R22" s="941">
        <f>'17제주'!R5</f>
        <v>200</v>
      </c>
      <c r="S22" s="941">
        <f>'17제주'!S5</f>
        <v>2</v>
      </c>
      <c r="T22" s="941">
        <f>'17제주'!T5</f>
        <v>5</v>
      </c>
      <c r="U22" s="941">
        <f>'17제주'!U5</f>
        <v>0</v>
      </c>
      <c r="V22" s="941">
        <f>'17제주'!V5</f>
        <v>1</v>
      </c>
      <c r="W22" s="941">
        <f>'17제주'!W5</f>
        <v>0</v>
      </c>
      <c r="X22" s="941">
        <f>'17제주'!X5</f>
        <v>14</v>
      </c>
      <c r="Y22" s="941">
        <f>'17제주'!Y5</f>
        <v>2510</v>
      </c>
      <c r="Z22" s="941">
        <f>'17제주'!Z5</f>
        <v>356</v>
      </c>
    </row>
    <row r="23" spans="1:26" ht="24.95" customHeight="1"/>
    <row r="24" spans="1:26" ht="24.95" customHeight="1"/>
    <row r="25" spans="1:26" ht="24.95" customHeight="1"/>
    <row r="26" spans="1:26" ht="24.95" customHeight="1"/>
    <row r="27" spans="1:26" ht="24.95" customHeight="1"/>
    <row r="28" spans="1:26" ht="24.95" customHeight="1"/>
    <row r="29" spans="1:26" ht="24.95" customHeight="1"/>
    <row r="30" spans="1:26" ht="24.95" customHeight="1"/>
  </sheetData>
  <mergeCells count="17">
    <mergeCell ref="L2:Z2"/>
    <mergeCell ref="L3:X3"/>
    <mergeCell ref="Y3:Y4"/>
    <mergeCell ref="Z3:Z4"/>
    <mergeCell ref="A1:Z1"/>
    <mergeCell ref="A2:A4"/>
    <mergeCell ref="B3:B4"/>
    <mergeCell ref="C3:C4"/>
    <mergeCell ref="D3:D4"/>
    <mergeCell ref="H3:H4"/>
    <mergeCell ref="I3:I4"/>
    <mergeCell ref="J3:J4"/>
    <mergeCell ref="K2:K4"/>
    <mergeCell ref="B2:J2"/>
    <mergeCell ref="E3:E4"/>
    <mergeCell ref="F3:F4"/>
    <mergeCell ref="G3:G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65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EDD9-0B4F-40FF-9A82-D9D1B094DCE5}">
  <sheetPr>
    <pageSetUpPr fitToPage="1"/>
  </sheetPr>
  <dimension ref="A1:Z31"/>
  <sheetViews>
    <sheetView view="pageBreakPreview" zoomScale="85" zoomScaleNormal="55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.88671875" style="949" bestFit="1" customWidth="1"/>
    <col min="2" max="2" width="5.77734375" style="949" customWidth="1"/>
    <col min="3" max="8" width="4.33203125" style="949" customWidth="1"/>
    <col min="9" max="9" width="5.77734375" style="949" customWidth="1"/>
    <col min="10" max="10" width="4.33203125" style="949" customWidth="1"/>
    <col min="11" max="11" width="13" style="949" customWidth="1"/>
    <col min="12" max="12" width="5.77734375" style="949" customWidth="1"/>
    <col min="13" max="19" width="4.33203125" style="949" customWidth="1"/>
    <col min="20" max="20" width="5.77734375" style="949" customWidth="1"/>
    <col min="21" max="24" width="4.33203125" style="949" customWidth="1"/>
    <col min="25" max="26" width="9.77734375" style="949" customWidth="1"/>
    <col min="27" max="16384" width="8.88671875" style="949"/>
  </cols>
  <sheetData>
    <row r="1" spans="1:26" ht="21.75" customHeight="1">
      <c r="A1" s="972" t="s">
        <v>26798</v>
      </c>
    </row>
    <row r="2" spans="1:26" ht="21" customHeight="1">
      <c r="A2" s="1964" t="s">
        <v>26797</v>
      </c>
      <c r="B2" s="1964" t="s">
        <v>26796</v>
      </c>
      <c r="C2" s="1964"/>
      <c r="D2" s="1964"/>
      <c r="E2" s="1964"/>
      <c r="F2" s="1964"/>
      <c r="G2" s="1964"/>
      <c r="H2" s="1964"/>
      <c r="I2" s="1964"/>
      <c r="J2" s="1964"/>
      <c r="K2" s="1966" t="s">
        <v>26795</v>
      </c>
      <c r="L2" s="1964" t="s">
        <v>26794</v>
      </c>
      <c r="M2" s="1964"/>
      <c r="N2" s="1964"/>
      <c r="O2" s="1964"/>
      <c r="P2" s="1964"/>
      <c r="Q2" s="1964"/>
      <c r="R2" s="1964"/>
      <c r="S2" s="1964"/>
      <c r="T2" s="1964"/>
      <c r="U2" s="1964"/>
      <c r="V2" s="1964"/>
      <c r="W2" s="1964"/>
      <c r="X2" s="1964"/>
      <c r="Y2" s="1964"/>
      <c r="Z2" s="1964"/>
    </row>
    <row r="3" spans="1:26" ht="23.25" customHeight="1">
      <c r="A3" s="1964"/>
      <c r="B3" s="1966" t="s">
        <v>26793</v>
      </c>
      <c r="C3" s="1966" t="s">
        <v>26781</v>
      </c>
      <c r="D3" s="1966" t="s">
        <v>26780</v>
      </c>
      <c r="E3" s="1966" t="s">
        <v>26779</v>
      </c>
      <c r="F3" s="1966" t="s">
        <v>26778</v>
      </c>
      <c r="G3" s="1966" t="s">
        <v>26777</v>
      </c>
      <c r="H3" s="1966" t="s">
        <v>26776</v>
      </c>
      <c r="I3" s="1966" t="s">
        <v>26775</v>
      </c>
      <c r="J3" s="1966" t="s">
        <v>26774</v>
      </c>
      <c r="K3" s="1966"/>
      <c r="L3" s="1964" t="s">
        <v>26792</v>
      </c>
      <c r="M3" s="1964"/>
      <c r="N3" s="1964"/>
      <c r="O3" s="1964"/>
      <c r="P3" s="1964"/>
      <c r="Q3" s="1964"/>
      <c r="R3" s="1964"/>
      <c r="S3" s="1964"/>
      <c r="T3" s="1964"/>
      <c r="U3" s="1964"/>
      <c r="V3" s="1964"/>
      <c r="W3" s="1964"/>
      <c r="X3" s="1964"/>
      <c r="Y3" s="1966" t="s">
        <v>26791</v>
      </c>
      <c r="Z3" s="1966" t="s">
        <v>26790</v>
      </c>
    </row>
    <row r="4" spans="1:26" ht="70.5" customHeight="1" thickBot="1">
      <c r="A4" s="1965"/>
      <c r="B4" s="1967"/>
      <c r="C4" s="1965"/>
      <c r="D4" s="1967"/>
      <c r="E4" s="1965"/>
      <c r="F4" s="1965"/>
      <c r="G4" s="1965"/>
      <c r="H4" s="1965"/>
      <c r="I4" s="1965"/>
      <c r="J4" s="1965"/>
      <c r="K4" s="1967"/>
      <c r="L4" s="978" t="s">
        <v>1</v>
      </c>
      <c r="M4" s="977" t="s">
        <v>26770</v>
      </c>
      <c r="N4" s="977" t="s">
        <v>26769</v>
      </c>
      <c r="O4" s="977" t="s">
        <v>26768</v>
      </c>
      <c r="P4" s="977" t="s">
        <v>26767</v>
      </c>
      <c r="Q4" s="977" t="s">
        <v>26766</v>
      </c>
      <c r="R4" s="977" t="s">
        <v>26765</v>
      </c>
      <c r="S4" s="977" t="s">
        <v>26764</v>
      </c>
      <c r="T4" s="977" t="s">
        <v>26763</v>
      </c>
      <c r="U4" s="977" t="s">
        <v>26762</v>
      </c>
      <c r="V4" s="977" t="s">
        <v>26761</v>
      </c>
      <c r="W4" s="977" t="s">
        <v>26760</v>
      </c>
      <c r="X4" s="977" t="s">
        <v>26774</v>
      </c>
      <c r="Y4" s="1967"/>
      <c r="Z4" s="1967"/>
    </row>
    <row r="5" spans="1:26" s="972" customFormat="1" ht="18" customHeight="1" thickBot="1">
      <c r="A5" s="976" t="s">
        <v>26789</v>
      </c>
      <c r="B5" s="975">
        <f t="shared" ref="B5:Z5" si="0">SUM(B6:B30)</f>
        <v>2538</v>
      </c>
      <c r="C5" s="974">
        <f t="shared" si="0"/>
        <v>21</v>
      </c>
      <c r="D5" s="974">
        <f t="shared" si="0"/>
        <v>52</v>
      </c>
      <c r="E5" s="974">
        <f t="shared" si="0"/>
        <v>145</v>
      </c>
      <c r="F5" s="974">
        <f t="shared" si="0"/>
        <v>88</v>
      </c>
      <c r="G5" s="974">
        <f t="shared" si="0"/>
        <v>282</v>
      </c>
      <c r="H5" s="974">
        <f t="shared" si="0"/>
        <v>284</v>
      </c>
      <c r="I5" s="974">
        <f t="shared" si="0"/>
        <v>1372</v>
      </c>
      <c r="J5" s="974">
        <f t="shared" si="0"/>
        <v>294</v>
      </c>
      <c r="K5" s="974">
        <f t="shared" si="0"/>
        <v>9895607.8000000007</v>
      </c>
      <c r="L5" s="974">
        <f t="shared" si="0"/>
        <v>2043</v>
      </c>
      <c r="M5" s="974">
        <f t="shared" si="0"/>
        <v>43</v>
      </c>
      <c r="N5" s="974">
        <f t="shared" si="0"/>
        <v>23</v>
      </c>
      <c r="O5" s="974">
        <f t="shared" si="0"/>
        <v>209</v>
      </c>
      <c r="P5" s="974">
        <f t="shared" si="0"/>
        <v>2</v>
      </c>
      <c r="Q5" s="974">
        <f t="shared" si="0"/>
        <v>138</v>
      </c>
      <c r="R5" s="974">
        <f t="shared" si="0"/>
        <v>105</v>
      </c>
      <c r="S5" s="974">
        <f t="shared" si="0"/>
        <v>59</v>
      </c>
      <c r="T5" s="974">
        <f t="shared" si="0"/>
        <v>1008</v>
      </c>
      <c r="U5" s="974">
        <f t="shared" si="0"/>
        <v>10</v>
      </c>
      <c r="V5" s="974">
        <f t="shared" si="0"/>
        <v>19</v>
      </c>
      <c r="W5" s="974">
        <f t="shared" si="0"/>
        <v>15</v>
      </c>
      <c r="X5" s="974">
        <f t="shared" si="0"/>
        <v>412</v>
      </c>
      <c r="Y5" s="974">
        <f t="shared" si="0"/>
        <v>16756</v>
      </c>
      <c r="Z5" s="973">
        <f t="shared" si="0"/>
        <v>14764</v>
      </c>
    </row>
    <row r="6" spans="1:26" s="950" customFormat="1" ht="18" customHeight="1">
      <c r="A6" s="971" t="s">
        <v>7418</v>
      </c>
      <c r="B6" s="969">
        <f t="shared" ref="B6:B30" si="1">SUM(C6:J6)</f>
        <v>27</v>
      </c>
      <c r="C6" s="968">
        <v>1</v>
      </c>
      <c r="D6" s="968">
        <v>0</v>
      </c>
      <c r="E6" s="968">
        <v>0</v>
      </c>
      <c r="F6" s="968">
        <v>0</v>
      </c>
      <c r="G6" s="968">
        <v>7</v>
      </c>
      <c r="H6" s="968">
        <v>3</v>
      </c>
      <c r="I6" s="968">
        <v>1</v>
      </c>
      <c r="J6" s="968">
        <v>15</v>
      </c>
      <c r="K6" s="970">
        <v>14517</v>
      </c>
      <c r="L6" s="969">
        <f t="shared" ref="L6:L30" si="2">SUM(M6:X6)</f>
        <v>27</v>
      </c>
      <c r="M6" s="968">
        <v>0</v>
      </c>
      <c r="N6" s="968">
        <v>0</v>
      </c>
      <c r="O6" s="968">
        <v>3</v>
      </c>
      <c r="P6" s="968">
        <v>0</v>
      </c>
      <c r="Q6" s="968">
        <v>0</v>
      </c>
      <c r="R6" s="968">
        <v>0</v>
      </c>
      <c r="S6" s="968">
        <v>5</v>
      </c>
      <c r="T6" s="968">
        <v>1</v>
      </c>
      <c r="U6" s="968">
        <v>0</v>
      </c>
      <c r="V6" s="968">
        <v>0</v>
      </c>
      <c r="W6" s="968">
        <v>0</v>
      </c>
      <c r="X6" s="968">
        <v>18</v>
      </c>
      <c r="Y6" s="968">
        <v>398</v>
      </c>
      <c r="Z6" s="968">
        <v>145</v>
      </c>
    </row>
    <row r="7" spans="1:26" s="950" customFormat="1" ht="18" customHeight="1">
      <c r="A7" s="955" t="s">
        <v>26788</v>
      </c>
      <c r="B7" s="956">
        <f t="shared" si="1"/>
        <v>19</v>
      </c>
      <c r="C7" s="955">
        <v>1</v>
      </c>
      <c r="D7" s="955">
        <v>0</v>
      </c>
      <c r="E7" s="955">
        <v>0</v>
      </c>
      <c r="F7" s="955">
        <v>0</v>
      </c>
      <c r="G7" s="955">
        <v>0</v>
      </c>
      <c r="H7" s="955">
        <v>0</v>
      </c>
      <c r="I7" s="955">
        <v>18</v>
      </c>
      <c r="J7" s="955">
        <v>0</v>
      </c>
      <c r="K7" s="957">
        <v>348285</v>
      </c>
      <c r="L7" s="956">
        <f t="shared" si="2"/>
        <v>14</v>
      </c>
      <c r="M7" s="955">
        <v>1</v>
      </c>
      <c r="N7" s="955">
        <v>0</v>
      </c>
      <c r="O7" s="955">
        <v>0</v>
      </c>
      <c r="P7" s="955">
        <v>0</v>
      </c>
      <c r="Q7" s="955">
        <v>1</v>
      </c>
      <c r="R7" s="955">
        <v>1</v>
      </c>
      <c r="S7" s="955">
        <v>0</v>
      </c>
      <c r="T7" s="955">
        <v>2</v>
      </c>
      <c r="U7" s="955">
        <v>0</v>
      </c>
      <c r="V7" s="955">
        <v>0</v>
      </c>
      <c r="W7" s="955">
        <v>0</v>
      </c>
      <c r="X7" s="955">
        <v>9</v>
      </c>
      <c r="Y7" s="955">
        <v>252</v>
      </c>
      <c r="Z7" s="955">
        <v>214</v>
      </c>
    </row>
    <row r="8" spans="1:26" s="950" customFormat="1" ht="18" customHeight="1">
      <c r="A8" s="961" t="s">
        <v>7424</v>
      </c>
      <c r="B8" s="956">
        <f t="shared" si="1"/>
        <v>19</v>
      </c>
      <c r="C8" s="955">
        <v>0</v>
      </c>
      <c r="D8" s="955">
        <v>0</v>
      </c>
      <c r="E8" s="955">
        <v>0</v>
      </c>
      <c r="F8" s="955">
        <v>0</v>
      </c>
      <c r="G8" s="955">
        <v>0</v>
      </c>
      <c r="H8" s="955">
        <v>0</v>
      </c>
      <c r="I8" s="955">
        <v>15</v>
      </c>
      <c r="J8" s="955">
        <v>4</v>
      </c>
      <c r="K8" s="957">
        <v>35221</v>
      </c>
      <c r="L8" s="956">
        <f t="shared" si="2"/>
        <v>66</v>
      </c>
      <c r="M8" s="955">
        <v>5</v>
      </c>
      <c r="N8" s="955">
        <v>0</v>
      </c>
      <c r="O8" s="955">
        <v>2</v>
      </c>
      <c r="P8" s="955">
        <v>0</v>
      </c>
      <c r="Q8" s="955">
        <v>21</v>
      </c>
      <c r="R8" s="955">
        <v>3</v>
      </c>
      <c r="S8" s="955">
        <v>0</v>
      </c>
      <c r="T8" s="955">
        <v>27</v>
      </c>
      <c r="U8" s="955">
        <v>0</v>
      </c>
      <c r="V8" s="955">
        <v>2</v>
      </c>
      <c r="W8" s="955">
        <v>4</v>
      </c>
      <c r="X8" s="955">
        <v>2</v>
      </c>
      <c r="Y8" s="955">
        <v>586</v>
      </c>
      <c r="Z8" s="955">
        <v>178</v>
      </c>
    </row>
    <row r="9" spans="1:26" s="950" customFormat="1" ht="18" customHeight="1">
      <c r="A9" s="961" t="s">
        <v>7414</v>
      </c>
      <c r="B9" s="956">
        <f t="shared" si="1"/>
        <v>66</v>
      </c>
      <c r="C9" s="955">
        <v>2</v>
      </c>
      <c r="D9" s="955">
        <v>0</v>
      </c>
      <c r="E9" s="955">
        <v>0</v>
      </c>
      <c r="F9" s="955">
        <v>0</v>
      </c>
      <c r="G9" s="955">
        <v>0</v>
      </c>
      <c r="H9" s="955">
        <v>8</v>
      </c>
      <c r="I9" s="955">
        <v>38</v>
      </c>
      <c r="J9" s="955">
        <v>18</v>
      </c>
      <c r="K9" s="957">
        <v>83571</v>
      </c>
      <c r="L9" s="956">
        <f t="shared" si="2"/>
        <v>81</v>
      </c>
      <c r="M9" s="955">
        <v>4</v>
      </c>
      <c r="N9" s="955">
        <v>0</v>
      </c>
      <c r="O9" s="955">
        <v>8</v>
      </c>
      <c r="P9" s="955">
        <v>0</v>
      </c>
      <c r="Q9" s="955">
        <v>5</v>
      </c>
      <c r="R9" s="955">
        <v>4</v>
      </c>
      <c r="S9" s="955">
        <v>0</v>
      </c>
      <c r="T9" s="955">
        <v>48</v>
      </c>
      <c r="U9" s="955">
        <v>0</v>
      </c>
      <c r="V9" s="955">
        <v>3</v>
      </c>
      <c r="W9" s="955">
        <v>0</v>
      </c>
      <c r="X9" s="955">
        <v>9</v>
      </c>
      <c r="Y9" s="955">
        <v>736</v>
      </c>
      <c r="Z9" s="955">
        <v>63</v>
      </c>
    </row>
    <row r="10" spans="1:26" s="950" customFormat="1" ht="18" customHeight="1">
      <c r="A10" s="967" t="s">
        <v>873</v>
      </c>
      <c r="B10" s="956">
        <f t="shared" si="1"/>
        <v>76</v>
      </c>
      <c r="C10" s="966">
        <v>3</v>
      </c>
      <c r="D10" s="966">
        <v>0</v>
      </c>
      <c r="E10" s="966">
        <v>0</v>
      </c>
      <c r="F10" s="966">
        <v>7</v>
      </c>
      <c r="G10" s="966">
        <v>0</v>
      </c>
      <c r="H10" s="966">
        <v>0</v>
      </c>
      <c r="I10" s="966">
        <v>40</v>
      </c>
      <c r="J10" s="966">
        <v>26</v>
      </c>
      <c r="K10" s="957">
        <v>103200</v>
      </c>
      <c r="L10" s="956">
        <f t="shared" si="2"/>
        <v>94</v>
      </c>
      <c r="M10" s="966">
        <v>1</v>
      </c>
      <c r="N10" s="966">
        <v>0</v>
      </c>
      <c r="O10" s="966">
        <v>7</v>
      </c>
      <c r="P10" s="966">
        <v>0</v>
      </c>
      <c r="Q10" s="966">
        <v>11</v>
      </c>
      <c r="R10" s="966">
        <v>3</v>
      </c>
      <c r="S10" s="966">
        <v>2</v>
      </c>
      <c r="T10" s="966">
        <v>29</v>
      </c>
      <c r="U10" s="966">
        <v>0</v>
      </c>
      <c r="V10" s="966">
        <v>2</v>
      </c>
      <c r="W10" s="966">
        <v>3</v>
      </c>
      <c r="X10" s="966">
        <v>36</v>
      </c>
      <c r="Y10" s="966">
        <v>792</v>
      </c>
      <c r="Z10" s="966">
        <v>71</v>
      </c>
    </row>
    <row r="11" spans="1:26" s="950" customFormat="1" ht="18" customHeight="1">
      <c r="A11" s="960" t="s">
        <v>7437</v>
      </c>
      <c r="B11" s="956">
        <f t="shared" si="1"/>
        <v>43</v>
      </c>
      <c r="C11" s="955">
        <v>5</v>
      </c>
      <c r="D11" s="955">
        <v>0</v>
      </c>
      <c r="E11" s="955">
        <v>6</v>
      </c>
      <c r="F11" s="955">
        <v>0</v>
      </c>
      <c r="G11" s="955">
        <v>1</v>
      </c>
      <c r="H11" s="955">
        <v>1</v>
      </c>
      <c r="I11" s="955">
        <v>30</v>
      </c>
      <c r="J11" s="955">
        <v>0</v>
      </c>
      <c r="K11" s="957">
        <v>647893</v>
      </c>
      <c r="L11" s="956">
        <f t="shared" si="2"/>
        <v>49</v>
      </c>
      <c r="M11" s="955">
        <v>0</v>
      </c>
      <c r="N11" s="955">
        <v>0</v>
      </c>
      <c r="O11" s="955">
        <v>7</v>
      </c>
      <c r="P11" s="955">
        <v>0</v>
      </c>
      <c r="Q11" s="955">
        <v>1</v>
      </c>
      <c r="R11" s="955">
        <v>6</v>
      </c>
      <c r="S11" s="955">
        <v>0</v>
      </c>
      <c r="T11" s="955">
        <v>21</v>
      </c>
      <c r="U11" s="955">
        <v>0</v>
      </c>
      <c r="V11" s="955">
        <v>5</v>
      </c>
      <c r="W11" s="955">
        <v>0</v>
      </c>
      <c r="X11" s="955">
        <v>9</v>
      </c>
      <c r="Y11" s="955">
        <v>501</v>
      </c>
      <c r="Z11" s="955">
        <v>12</v>
      </c>
    </row>
    <row r="12" spans="1:26" s="950" customFormat="1" ht="18" customHeight="1">
      <c r="A12" s="961" t="s">
        <v>7407</v>
      </c>
      <c r="B12" s="956">
        <f t="shared" si="1"/>
        <v>97</v>
      </c>
      <c r="C12" s="955">
        <v>0</v>
      </c>
      <c r="D12" s="955">
        <v>3</v>
      </c>
      <c r="E12" s="955">
        <v>1</v>
      </c>
      <c r="F12" s="955">
        <v>0</v>
      </c>
      <c r="G12" s="955">
        <v>17</v>
      </c>
      <c r="H12" s="955">
        <v>29</v>
      </c>
      <c r="I12" s="955">
        <v>47</v>
      </c>
      <c r="J12" s="955">
        <v>0</v>
      </c>
      <c r="K12" s="957">
        <v>115325</v>
      </c>
      <c r="L12" s="956">
        <f t="shared" si="2"/>
        <v>73</v>
      </c>
      <c r="M12" s="955">
        <v>1</v>
      </c>
      <c r="N12" s="955">
        <v>2</v>
      </c>
      <c r="O12" s="955">
        <v>9</v>
      </c>
      <c r="P12" s="955">
        <v>0</v>
      </c>
      <c r="Q12" s="955">
        <v>3</v>
      </c>
      <c r="R12" s="955">
        <v>10</v>
      </c>
      <c r="S12" s="955">
        <v>3</v>
      </c>
      <c r="T12" s="955">
        <v>23</v>
      </c>
      <c r="U12" s="955">
        <v>4</v>
      </c>
      <c r="V12" s="955">
        <v>6</v>
      </c>
      <c r="W12" s="955">
        <v>0</v>
      </c>
      <c r="X12" s="955">
        <v>12</v>
      </c>
      <c r="Y12" s="955">
        <v>796</v>
      </c>
      <c r="Z12" s="955">
        <v>635</v>
      </c>
    </row>
    <row r="13" spans="1:26" s="950" customFormat="1" ht="18" customHeight="1">
      <c r="A13" s="960" t="s">
        <v>397</v>
      </c>
      <c r="B13" s="956">
        <f t="shared" si="1"/>
        <v>141</v>
      </c>
      <c r="C13" s="955">
        <v>0</v>
      </c>
      <c r="D13" s="955">
        <v>0</v>
      </c>
      <c r="E13" s="955">
        <v>43</v>
      </c>
      <c r="F13" s="955">
        <v>0</v>
      </c>
      <c r="G13" s="955">
        <v>2</v>
      </c>
      <c r="H13" s="955">
        <v>23</v>
      </c>
      <c r="I13" s="955">
        <v>72</v>
      </c>
      <c r="J13" s="955">
        <v>1</v>
      </c>
      <c r="K13" s="957">
        <v>37375</v>
      </c>
      <c r="L13" s="956">
        <f t="shared" si="2"/>
        <v>141</v>
      </c>
      <c r="M13" s="955">
        <v>2</v>
      </c>
      <c r="N13" s="955">
        <v>0</v>
      </c>
      <c r="O13" s="955">
        <v>6</v>
      </c>
      <c r="P13" s="955">
        <v>0</v>
      </c>
      <c r="Q13" s="955">
        <v>9</v>
      </c>
      <c r="R13" s="955">
        <v>2</v>
      </c>
      <c r="S13" s="955">
        <v>0</v>
      </c>
      <c r="T13" s="955">
        <v>122</v>
      </c>
      <c r="U13" s="955">
        <v>0</v>
      </c>
      <c r="V13" s="955">
        <v>0</v>
      </c>
      <c r="W13" s="955">
        <v>0</v>
      </c>
      <c r="X13" s="955">
        <v>0</v>
      </c>
      <c r="Y13" s="955">
        <v>1141</v>
      </c>
      <c r="Z13" s="955">
        <v>810</v>
      </c>
    </row>
    <row r="14" spans="1:26" s="950" customFormat="1" ht="18" customHeight="1">
      <c r="A14" s="961" t="s">
        <v>7528</v>
      </c>
      <c r="B14" s="956">
        <f t="shared" si="1"/>
        <v>136</v>
      </c>
      <c r="C14" s="955">
        <v>0</v>
      </c>
      <c r="D14" s="955">
        <v>8</v>
      </c>
      <c r="E14" s="955">
        <v>0</v>
      </c>
      <c r="F14" s="955">
        <v>16</v>
      </c>
      <c r="G14" s="955">
        <v>24</v>
      </c>
      <c r="H14" s="955">
        <v>29</v>
      </c>
      <c r="I14" s="955">
        <v>52</v>
      </c>
      <c r="J14" s="955">
        <v>7</v>
      </c>
      <c r="K14" s="957">
        <v>127562.8</v>
      </c>
      <c r="L14" s="956">
        <f t="shared" si="2"/>
        <v>120</v>
      </c>
      <c r="M14" s="955">
        <v>1</v>
      </c>
      <c r="N14" s="955">
        <v>0</v>
      </c>
      <c r="O14" s="955">
        <v>2</v>
      </c>
      <c r="P14" s="955">
        <v>0</v>
      </c>
      <c r="Q14" s="955">
        <v>9</v>
      </c>
      <c r="R14" s="955">
        <v>3</v>
      </c>
      <c r="S14" s="955">
        <v>0</v>
      </c>
      <c r="T14" s="955">
        <v>13</v>
      </c>
      <c r="U14" s="955">
        <v>6</v>
      </c>
      <c r="V14" s="955">
        <v>0</v>
      </c>
      <c r="W14" s="955">
        <v>3</v>
      </c>
      <c r="X14" s="955">
        <v>83</v>
      </c>
      <c r="Y14" s="955">
        <v>363</v>
      </c>
      <c r="Z14" s="955">
        <v>302</v>
      </c>
    </row>
    <row r="15" spans="1:26" s="950" customFormat="1" ht="18" customHeight="1">
      <c r="A15" s="961" t="s">
        <v>7447</v>
      </c>
      <c r="B15" s="956">
        <f t="shared" si="1"/>
        <v>90</v>
      </c>
      <c r="C15" s="955">
        <v>1</v>
      </c>
      <c r="D15" s="955">
        <v>0</v>
      </c>
      <c r="E15" s="955">
        <v>0</v>
      </c>
      <c r="F15" s="955">
        <v>0</v>
      </c>
      <c r="G15" s="955">
        <v>4</v>
      </c>
      <c r="H15" s="955">
        <v>0</v>
      </c>
      <c r="I15" s="955">
        <v>71</v>
      </c>
      <c r="J15" s="955">
        <v>14</v>
      </c>
      <c r="K15" s="957">
        <v>1252548</v>
      </c>
      <c r="L15" s="956">
        <f t="shared" si="2"/>
        <v>105</v>
      </c>
      <c r="M15" s="955">
        <v>1</v>
      </c>
      <c r="N15" s="955">
        <v>1</v>
      </c>
      <c r="O15" s="955">
        <v>2</v>
      </c>
      <c r="P15" s="955">
        <v>0</v>
      </c>
      <c r="Q15" s="955">
        <v>2</v>
      </c>
      <c r="R15" s="955">
        <v>1</v>
      </c>
      <c r="S15" s="955">
        <v>1</v>
      </c>
      <c r="T15" s="955">
        <v>10</v>
      </c>
      <c r="U15" s="955">
        <v>0</v>
      </c>
      <c r="V15" s="955">
        <v>0</v>
      </c>
      <c r="W15" s="955">
        <v>0</v>
      </c>
      <c r="X15" s="955">
        <v>87</v>
      </c>
      <c r="Y15" s="955">
        <v>527</v>
      </c>
      <c r="Z15" s="955">
        <v>40</v>
      </c>
    </row>
    <row r="16" spans="1:26" s="950" customFormat="1" ht="18" customHeight="1">
      <c r="A16" s="960" t="s">
        <v>324</v>
      </c>
      <c r="B16" s="956">
        <f t="shared" si="1"/>
        <v>206</v>
      </c>
      <c r="C16" s="955">
        <v>0</v>
      </c>
      <c r="D16" s="955">
        <v>0</v>
      </c>
      <c r="E16" s="955">
        <v>0</v>
      </c>
      <c r="F16" s="955">
        <v>0</v>
      </c>
      <c r="G16" s="955">
        <v>44</v>
      </c>
      <c r="H16" s="955">
        <v>26</v>
      </c>
      <c r="I16" s="955">
        <v>119</v>
      </c>
      <c r="J16" s="955">
        <v>17</v>
      </c>
      <c r="K16" s="957">
        <v>730927</v>
      </c>
      <c r="L16" s="956">
        <f t="shared" si="2"/>
        <v>93</v>
      </c>
      <c r="M16" s="955">
        <v>4</v>
      </c>
      <c r="N16" s="955">
        <v>2</v>
      </c>
      <c r="O16" s="955">
        <v>19</v>
      </c>
      <c r="P16" s="955">
        <v>0</v>
      </c>
      <c r="Q16" s="955">
        <v>3</v>
      </c>
      <c r="R16" s="955">
        <v>3</v>
      </c>
      <c r="S16" s="955">
        <v>8</v>
      </c>
      <c r="T16" s="955">
        <v>31</v>
      </c>
      <c r="U16" s="955">
        <v>0</v>
      </c>
      <c r="V16" s="955">
        <v>0</v>
      </c>
      <c r="W16" s="955">
        <v>0</v>
      </c>
      <c r="X16" s="955">
        <v>23</v>
      </c>
      <c r="Y16" s="955">
        <v>910</v>
      </c>
      <c r="Z16" s="955">
        <v>1519</v>
      </c>
    </row>
    <row r="17" spans="1:26" s="950" customFormat="1" ht="18" customHeight="1">
      <c r="A17" s="961" t="s">
        <v>7453</v>
      </c>
      <c r="B17" s="956">
        <f t="shared" si="1"/>
        <v>37</v>
      </c>
      <c r="C17" s="955">
        <v>2</v>
      </c>
      <c r="D17" s="955">
        <v>1</v>
      </c>
      <c r="E17" s="955">
        <v>1</v>
      </c>
      <c r="F17" s="955">
        <v>0</v>
      </c>
      <c r="G17" s="955">
        <v>9</v>
      </c>
      <c r="H17" s="955">
        <v>5</v>
      </c>
      <c r="I17" s="955">
        <v>11</v>
      </c>
      <c r="J17" s="955">
        <v>8</v>
      </c>
      <c r="K17" s="957">
        <v>9435</v>
      </c>
      <c r="L17" s="956">
        <f t="shared" si="2"/>
        <v>52</v>
      </c>
      <c r="M17" s="955">
        <v>4</v>
      </c>
      <c r="N17" s="955">
        <v>1</v>
      </c>
      <c r="O17" s="955">
        <v>5</v>
      </c>
      <c r="P17" s="955">
        <v>0</v>
      </c>
      <c r="Q17" s="955">
        <v>1</v>
      </c>
      <c r="R17" s="955">
        <v>10</v>
      </c>
      <c r="S17" s="955">
        <v>1</v>
      </c>
      <c r="T17" s="955">
        <v>30</v>
      </c>
      <c r="U17" s="955">
        <v>0</v>
      </c>
      <c r="V17" s="955">
        <v>0</v>
      </c>
      <c r="W17" s="955">
        <v>0</v>
      </c>
      <c r="X17" s="955">
        <v>0</v>
      </c>
      <c r="Y17" s="955">
        <v>853</v>
      </c>
      <c r="Z17" s="955">
        <v>642</v>
      </c>
    </row>
    <row r="18" spans="1:26" s="950" customFormat="1" ht="18" customHeight="1">
      <c r="A18" s="961" t="s">
        <v>7458</v>
      </c>
      <c r="B18" s="956">
        <f t="shared" si="1"/>
        <v>125</v>
      </c>
      <c r="C18" s="955">
        <v>0</v>
      </c>
      <c r="D18" s="955">
        <v>10</v>
      </c>
      <c r="E18" s="955">
        <v>1</v>
      </c>
      <c r="F18" s="955">
        <v>17</v>
      </c>
      <c r="G18" s="955">
        <v>30</v>
      </c>
      <c r="H18" s="955">
        <v>8</v>
      </c>
      <c r="I18" s="955">
        <v>23</v>
      </c>
      <c r="J18" s="955">
        <v>36</v>
      </c>
      <c r="K18" s="957">
        <v>156450</v>
      </c>
      <c r="L18" s="956">
        <f t="shared" si="2"/>
        <v>85</v>
      </c>
      <c r="M18" s="955">
        <v>1</v>
      </c>
      <c r="N18" s="955">
        <v>0</v>
      </c>
      <c r="O18" s="955">
        <v>12</v>
      </c>
      <c r="P18" s="955">
        <v>0</v>
      </c>
      <c r="Q18" s="955">
        <v>12</v>
      </c>
      <c r="R18" s="955">
        <v>3</v>
      </c>
      <c r="S18" s="955">
        <v>3</v>
      </c>
      <c r="T18" s="955">
        <v>41</v>
      </c>
      <c r="U18" s="955">
        <v>0</v>
      </c>
      <c r="V18" s="955">
        <v>1</v>
      </c>
      <c r="W18" s="955">
        <v>1</v>
      </c>
      <c r="X18" s="955">
        <v>11</v>
      </c>
      <c r="Y18" s="955">
        <v>815</v>
      </c>
      <c r="Z18" s="955">
        <v>1541</v>
      </c>
    </row>
    <row r="19" spans="1:26" s="950" customFormat="1" ht="18" customHeight="1">
      <c r="A19" s="965" t="s">
        <v>876</v>
      </c>
      <c r="B19" s="956">
        <f t="shared" si="1"/>
        <v>98</v>
      </c>
      <c r="C19" s="957">
        <v>0</v>
      </c>
      <c r="D19" s="957">
        <v>3</v>
      </c>
      <c r="E19" s="957">
        <v>20</v>
      </c>
      <c r="F19" s="957">
        <v>0</v>
      </c>
      <c r="G19" s="957">
        <v>0</v>
      </c>
      <c r="H19" s="957">
        <v>1</v>
      </c>
      <c r="I19" s="957">
        <v>55</v>
      </c>
      <c r="J19" s="957">
        <v>19</v>
      </c>
      <c r="K19" s="957">
        <v>616818</v>
      </c>
      <c r="L19" s="956">
        <f t="shared" si="2"/>
        <v>38</v>
      </c>
      <c r="M19" s="957">
        <v>2</v>
      </c>
      <c r="N19" s="957">
        <v>0</v>
      </c>
      <c r="O19" s="957">
        <v>3</v>
      </c>
      <c r="P19" s="957">
        <v>0</v>
      </c>
      <c r="Q19" s="957">
        <v>5</v>
      </c>
      <c r="R19" s="957">
        <v>6</v>
      </c>
      <c r="S19" s="957">
        <v>0</v>
      </c>
      <c r="T19" s="957">
        <v>17</v>
      </c>
      <c r="U19" s="957">
        <v>0</v>
      </c>
      <c r="V19" s="957">
        <v>0</v>
      </c>
      <c r="W19" s="957">
        <v>0</v>
      </c>
      <c r="X19" s="957">
        <v>5</v>
      </c>
      <c r="Y19" s="957">
        <v>792</v>
      </c>
      <c r="Z19" s="957">
        <v>228</v>
      </c>
    </row>
    <row r="20" spans="1:26" s="950" customFormat="1" ht="18" customHeight="1">
      <c r="A20" s="960" t="s">
        <v>545</v>
      </c>
      <c r="B20" s="956">
        <f t="shared" si="1"/>
        <v>128</v>
      </c>
      <c r="C20" s="955">
        <v>1</v>
      </c>
      <c r="D20" s="955">
        <v>1</v>
      </c>
      <c r="E20" s="955">
        <v>9</v>
      </c>
      <c r="F20" s="955">
        <v>0</v>
      </c>
      <c r="G20" s="955">
        <v>9</v>
      </c>
      <c r="H20" s="955">
        <v>8</v>
      </c>
      <c r="I20" s="955">
        <v>98</v>
      </c>
      <c r="J20" s="955">
        <v>2</v>
      </c>
      <c r="K20" s="957">
        <v>1225363</v>
      </c>
      <c r="L20" s="956">
        <f t="shared" si="2"/>
        <v>126</v>
      </c>
      <c r="M20" s="955">
        <v>0</v>
      </c>
      <c r="N20" s="964">
        <v>3</v>
      </c>
      <c r="O20" s="955">
        <v>12</v>
      </c>
      <c r="P20" s="955">
        <v>0</v>
      </c>
      <c r="Q20" s="955">
        <v>0</v>
      </c>
      <c r="R20" s="955">
        <v>8</v>
      </c>
      <c r="S20" s="955">
        <v>3</v>
      </c>
      <c r="T20" s="955">
        <v>73</v>
      </c>
      <c r="U20" s="955">
        <v>0</v>
      </c>
      <c r="V20" s="955">
        <v>0</v>
      </c>
      <c r="W20" s="955">
        <v>0</v>
      </c>
      <c r="X20" s="955">
        <v>27</v>
      </c>
      <c r="Y20" s="955">
        <v>703</v>
      </c>
      <c r="Z20" s="955">
        <v>155</v>
      </c>
    </row>
    <row r="21" spans="1:26" s="950" customFormat="1" ht="18" customHeight="1">
      <c r="A21" s="960" t="s">
        <v>713</v>
      </c>
      <c r="B21" s="956">
        <f t="shared" si="1"/>
        <v>143</v>
      </c>
      <c r="C21" s="955">
        <v>1</v>
      </c>
      <c r="D21" s="955">
        <v>0</v>
      </c>
      <c r="E21" s="955">
        <v>0</v>
      </c>
      <c r="F21" s="955">
        <v>0</v>
      </c>
      <c r="G21" s="955">
        <v>6</v>
      </c>
      <c r="H21" s="955">
        <v>6</v>
      </c>
      <c r="I21" s="955">
        <v>125</v>
      </c>
      <c r="J21" s="955">
        <v>5</v>
      </c>
      <c r="K21" s="957">
        <v>2202717</v>
      </c>
      <c r="L21" s="956">
        <f t="shared" si="2"/>
        <v>147</v>
      </c>
      <c r="M21" s="955">
        <v>2</v>
      </c>
      <c r="N21" s="955">
        <v>4</v>
      </c>
      <c r="O21" s="955">
        <v>19</v>
      </c>
      <c r="P21" s="955">
        <v>0</v>
      </c>
      <c r="Q21" s="955">
        <v>14</v>
      </c>
      <c r="R21" s="955">
        <v>5</v>
      </c>
      <c r="S21" s="955">
        <v>6</v>
      </c>
      <c r="T21" s="955">
        <v>87</v>
      </c>
      <c r="U21" s="955">
        <v>0</v>
      </c>
      <c r="V21" s="955">
        <v>0</v>
      </c>
      <c r="W21" s="955">
        <v>3</v>
      </c>
      <c r="X21" s="955">
        <v>7</v>
      </c>
      <c r="Y21" s="955">
        <v>459</v>
      </c>
      <c r="Z21" s="955">
        <v>789</v>
      </c>
    </row>
    <row r="22" spans="1:26" s="950" customFormat="1" ht="18" customHeight="1">
      <c r="A22" s="961" t="s">
        <v>13374</v>
      </c>
      <c r="B22" s="956">
        <f t="shared" si="1"/>
        <v>128</v>
      </c>
      <c r="C22" s="955">
        <v>1</v>
      </c>
      <c r="D22" s="955">
        <v>7</v>
      </c>
      <c r="E22" s="955">
        <v>38</v>
      </c>
      <c r="F22" s="955">
        <v>0</v>
      </c>
      <c r="G22" s="955">
        <v>5</v>
      </c>
      <c r="H22" s="955">
        <v>15</v>
      </c>
      <c r="I22" s="955">
        <v>61</v>
      </c>
      <c r="J22" s="955">
        <v>1</v>
      </c>
      <c r="K22" s="955">
        <v>1030865</v>
      </c>
      <c r="L22" s="956">
        <f t="shared" si="2"/>
        <v>81</v>
      </c>
      <c r="M22" s="955">
        <v>0</v>
      </c>
      <c r="N22" s="955">
        <v>1</v>
      </c>
      <c r="O22" s="955">
        <v>9</v>
      </c>
      <c r="P22" s="955">
        <v>0</v>
      </c>
      <c r="Q22" s="955">
        <v>0</v>
      </c>
      <c r="R22" s="955">
        <v>2</v>
      </c>
      <c r="S22" s="955">
        <v>3</v>
      </c>
      <c r="T22" s="955">
        <v>53</v>
      </c>
      <c r="U22" s="955">
        <v>0</v>
      </c>
      <c r="V22" s="955">
        <v>0</v>
      </c>
      <c r="W22" s="955">
        <v>0</v>
      </c>
      <c r="X22" s="955">
        <v>13</v>
      </c>
      <c r="Y22" s="955">
        <v>934</v>
      </c>
      <c r="Z22" s="955">
        <v>1296</v>
      </c>
    </row>
    <row r="23" spans="1:26" s="950" customFormat="1" ht="18" customHeight="1">
      <c r="A23" s="958" t="s">
        <v>7480</v>
      </c>
      <c r="B23" s="962">
        <f t="shared" si="1"/>
        <v>47</v>
      </c>
      <c r="C23" s="961">
        <v>0</v>
      </c>
      <c r="D23" s="961">
        <v>0</v>
      </c>
      <c r="E23" s="961">
        <v>0</v>
      </c>
      <c r="F23" s="961">
        <v>4</v>
      </c>
      <c r="G23" s="961">
        <v>6</v>
      </c>
      <c r="H23" s="961">
        <v>0</v>
      </c>
      <c r="I23" s="961">
        <v>15</v>
      </c>
      <c r="J23" s="961">
        <v>22</v>
      </c>
      <c r="K23" s="963">
        <v>91969</v>
      </c>
      <c r="L23" s="962">
        <f t="shared" si="2"/>
        <v>52</v>
      </c>
      <c r="M23" s="961">
        <v>2</v>
      </c>
      <c r="N23" s="961">
        <v>0</v>
      </c>
      <c r="O23" s="961">
        <v>7</v>
      </c>
      <c r="P23" s="961">
        <v>0</v>
      </c>
      <c r="Q23" s="961">
        <v>0</v>
      </c>
      <c r="R23" s="961">
        <v>3</v>
      </c>
      <c r="S23" s="961">
        <v>1</v>
      </c>
      <c r="T23" s="961">
        <v>10</v>
      </c>
      <c r="U23" s="961">
        <v>0</v>
      </c>
      <c r="V23" s="961">
        <v>0</v>
      </c>
      <c r="W23" s="961">
        <v>0</v>
      </c>
      <c r="X23" s="961">
        <v>29</v>
      </c>
      <c r="Y23" s="961">
        <v>315</v>
      </c>
      <c r="Z23" s="961">
        <v>296</v>
      </c>
    </row>
    <row r="24" spans="1:26" s="950" customFormat="1" ht="18" customHeight="1">
      <c r="A24" s="960" t="s">
        <v>292</v>
      </c>
      <c r="B24" s="956">
        <f t="shared" si="1"/>
        <v>88</v>
      </c>
      <c r="C24" s="955">
        <v>0</v>
      </c>
      <c r="D24" s="955">
        <v>5</v>
      </c>
      <c r="E24" s="955">
        <v>0</v>
      </c>
      <c r="F24" s="955">
        <v>0</v>
      </c>
      <c r="G24" s="955">
        <v>0</v>
      </c>
      <c r="H24" s="955">
        <v>0</v>
      </c>
      <c r="I24" s="955">
        <v>43</v>
      </c>
      <c r="J24" s="955">
        <v>40</v>
      </c>
      <c r="K24" s="957">
        <v>349674</v>
      </c>
      <c r="L24" s="956">
        <f t="shared" si="2"/>
        <v>22</v>
      </c>
      <c r="M24" s="955">
        <v>1</v>
      </c>
      <c r="N24" s="955">
        <v>0</v>
      </c>
      <c r="O24" s="955">
        <v>4</v>
      </c>
      <c r="P24" s="955">
        <v>0</v>
      </c>
      <c r="Q24" s="955">
        <v>0</v>
      </c>
      <c r="R24" s="955">
        <v>0</v>
      </c>
      <c r="S24" s="955">
        <v>0</v>
      </c>
      <c r="T24" s="955">
        <v>9</v>
      </c>
      <c r="U24" s="955">
        <v>0</v>
      </c>
      <c r="V24" s="955">
        <v>0</v>
      </c>
      <c r="W24" s="955">
        <v>0</v>
      </c>
      <c r="X24" s="955">
        <v>8</v>
      </c>
      <c r="Y24" s="955">
        <v>1012</v>
      </c>
      <c r="Z24" s="955">
        <v>761</v>
      </c>
    </row>
    <row r="25" spans="1:26" s="950" customFormat="1" ht="18" customHeight="1">
      <c r="A25" s="955" t="s">
        <v>7486</v>
      </c>
      <c r="B25" s="956">
        <f t="shared" si="1"/>
        <v>105</v>
      </c>
      <c r="C25" s="955">
        <v>0</v>
      </c>
      <c r="D25" s="955">
        <v>7</v>
      </c>
      <c r="E25" s="955">
        <v>0</v>
      </c>
      <c r="F25" s="955">
        <v>0</v>
      </c>
      <c r="G25" s="955">
        <v>30</v>
      </c>
      <c r="H25" s="955">
        <v>0</v>
      </c>
      <c r="I25" s="955">
        <v>61</v>
      </c>
      <c r="J25" s="955">
        <v>7</v>
      </c>
      <c r="K25" s="957">
        <v>197068</v>
      </c>
      <c r="L25" s="956">
        <f t="shared" si="2"/>
        <v>106</v>
      </c>
      <c r="M25" s="955">
        <v>1</v>
      </c>
      <c r="N25" s="955">
        <v>0</v>
      </c>
      <c r="O25" s="955">
        <v>8</v>
      </c>
      <c r="P25" s="955">
        <v>1</v>
      </c>
      <c r="Q25" s="955">
        <v>2</v>
      </c>
      <c r="R25" s="955">
        <v>3</v>
      </c>
      <c r="S25" s="955">
        <v>2</v>
      </c>
      <c r="T25" s="955">
        <v>77</v>
      </c>
      <c r="U25" s="955">
        <v>0</v>
      </c>
      <c r="V25" s="955">
        <v>0</v>
      </c>
      <c r="W25" s="955">
        <v>0</v>
      </c>
      <c r="X25" s="955">
        <v>12</v>
      </c>
      <c r="Y25" s="955">
        <v>741</v>
      </c>
      <c r="Z25" s="955">
        <v>545</v>
      </c>
    </row>
    <row r="26" spans="1:26" s="950" customFormat="1" ht="18" customHeight="1">
      <c r="A26" s="961" t="s">
        <v>7493</v>
      </c>
      <c r="B26" s="956">
        <f t="shared" si="1"/>
        <v>140</v>
      </c>
      <c r="C26" s="955">
        <v>2</v>
      </c>
      <c r="D26" s="955">
        <v>4</v>
      </c>
      <c r="E26" s="955">
        <v>0</v>
      </c>
      <c r="F26" s="955">
        <v>0</v>
      </c>
      <c r="G26" s="955">
        <v>23</v>
      </c>
      <c r="H26" s="955">
        <v>18</v>
      </c>
      <c r="I26" s="955">
        <v>90</v>
      </c>
      <c r="J26" s="955">
        <v>3</v>
      </c>
      <c r="K26" s="957">
        <v>73220</v>
      </c>
      <c r="L26" s="956">
        <f t="shared" si="2"/>
        <v>122</v>
      </c>
      <c r="M26" s="955">
        <v>2</v>
      </c>
      <c r="N26" s="955">
        <v>1</v>
      </c>
      <c r="O26" s="955">
        <v>8</v>
      </c>
      <c r="P26" s="955">
        <v>0</v>
      </c>
      <c r="Q26" s="955">
        <v>10</v>
      </c>
      <c r="R26" s="955">
        <v>3</v>
      </c>
      <c r="S26" s="955">
        <v>0</v>
      </c>
      <c r="T26" s="955">
        <v>98</v>
      </c>
      <c r="U26" s="955">
        <v>0</v>
      </c>
      <c r="V26" s="955">
        <v>0</v>
      </c>
      <c r="W26" s="955">
        <v>0</v>
      </c>
      <c r="X26" s="955">
        <v>0</v>
      </c>
      <c r="Y26" s="955">
        <v>514</v>
      </c>
      <c r="Z26" s="955">
        <v>596</v>
      </c>
    </row>
    <row r="27" spans="1:26" s="950" customFormat="1" ht="18" customHeight="1">
      <c r="A27" s="960" t="s">
        <v>7495</v>
      </c>
      <c r="B27" s="956">
        <f t="shared" si="1"/>
        <v>172</v>
      </c>
      <c r="C27" s="955">
        <v>1</v>
      </c>
      <c r="D27" s="955">
        <v>2</v>
      </c>
      <c r="E27" s="955">
        <v>7</v>
      </c>
      <c r="F27" s="955">
        <v>5</v>
      </c>
      <c r="G27" s="955">
        <v>30</v>
      </c>
      <c r="H27" s="955">
        <v>42</v>
      </c>
      <c r="I27" s="955">
        <v>63</v>
      </c>
      <c r="J27" s="955">
        <v>22</v>
      </c>
      <c r="K27" s="957">
        <v>134257</v>
      </c>
      <c r="L27" s="956">
        <f t="shared" si="2"/>
        <v>65</v>
      </c>
      <c r="M27" s="955">
        <v>3</v>
      </c>
      <c r="N27" s="955">
        <v>4</v>
      </c>
      <c r="O27" s="955">
        <v>12</v>
      </c>
      <c r="P27" s="955">
        <v>1</v>
      </c>
      <c r="Q27" s="955">
        <v>4</v>
      </c>
      <c r="R27" s="955">
        <v>2</v>
      </c>
      <c r="S27" s="955">
        <v>0</v>
      </c>
      <c r="T27" s="955">
        <v>38</v>
      </c>
      <c r="U27" s="955">
        <v>0</v>
      </c>
      <c r="V27" s="955">
        <v>0</v>
      </c>
      <c r="W27" s="955">
        <v>1</v>
      </c>
      <c r="X27" s="955">
        <v>0</v>
      </c>
      <c r="Y27" s="955">
        <v>510</v>
      </c>
      <c r="Z27" s="955">
        <v>804</v>
      </c>
    </row>
    <row r="28" spans="1:26" s="950" customFormat="1" ht="18" customHeight="1">
      <c r="A28" s="960" t="s">
        <v>7501</v>
      </c>
      <c r="B28" s="956">
        <f t="shared" si="1"/>
        <v>261</v>
      </c>
      <c r="C28" s="958">
        <v>0</v>
      </c>
      <c r="D28" s="958">
        <v>0</v>
      </c>
      <c r="E28" s="958">
        <v>13</v>
      </c>
      <c r="F28" s="958">
        <v>39</v>
      </c>
      <c r="G28" s="958">
        <v>29</v>
      </c>
      <c r="H28" s="958">
        <v>62</v>
      </c>
      <c r="I28" s="958">
        <v>116</v>
      </c>
      <c r="J28" s="958">
        <v>2</v>
      </c>
      <c r="K28" s="959">
        <v>40100</v>
      </c>
      <c r="L28" s="956">
        <f t="shared" si="2"/>
        <v>89</v>
      </c>
      <c r="M28" s="958">
        <v>0</v>
      </c>
      <c r="N28" s="958">
        <v>0</v>
      </c>
      <c r="O28" s="958">
        <v>14</v>
      </c>
      <c r="P28" s="958">
        <v>0</v>
      </c>
      <c r="Q28" s="958">
        <v>7</v>
      </c>
      <c r="R28" s="958">
        <v>3</v>
      </c>
      <c r="S28" s="958">
        <v>0</v>
      </c>
      <c r="T28" s="958">
        <v>64</v>
      </c>
      <c r="U28" s="958">
        <v>0</v>
      </c>
      <c r="V28" s="958">
        <v>0</v>
      </c>
      <c r="W28" s="958">
        <v>0</v>
      </c>
      <c r="X28" s="958">
        <v>1</v>
      </c>
      <c r="Y28" s="958">
        <v>871</v>
      </c>
      <c r="Z28" s="958">
        <v>1646</v>
      </c>
    </row>
    <row r="29" spans="1:26" s="950" customFormat="1" ht="18" customHeight="1">
      <c r="A29" s="955" t="s">
        <v>554</v>
      </c>
      <c r="B29" s="956">
        <f t="shared" si="1"/>
        <v>104</v>
      </c>
      <c r="C29" s="955">
        <v>0</v>
      </c>
      <c r="D29" s="955">
        <v>1</v>
      </c>
      <c r="E29" s="955">
        <v>0</v>
      </c>
      <c r="F29" s="955">
        <v>0</v>
      </c>
      <c r="G29" s="955">
        <v>0</v>
      </c>
      <c r="H29" s="955">
        <v>0</v>
      </c>
      <c r="I29" s="955">
        <v>90</v>
      </c>
      <c r="J29" s="955">
        <v>13</v>
      </c>
      <c r="K29" s="957">
        <v>217714</v>
      </c>
      <c r="L29" s="956">
        <f t="shared" si="2"/>
        <v>147</v>
      </c>
      <c r="M29" s="955">
        <v>4</v>
      </c>
      <c r="N29" s="955">
        <v>4</v>
      </c>
      <c r="O29" s="955">
        <v>18</v>
      </c>
      <c r="P29" s="955">
        <v>0</v>
      </c>
      <c r="Q29" s="955">
        <v>16</v>
      </c>
      <c r="R29" s="955">
        <v>13</v>
      </c>
      <c r="S29" s="955">
        <v>21</v>
      </c>
      <c r="T29" s="955">
        <v>62</v>
      </c>
      <c r="U29" s="955">
        <v>0</v>
      </c>
      <c r="V29" s="955">
        <v>0</v>
      </c>
      <c r="W29" s="955">
        <v>0</v>
      </c>
      <c r="X29" s="955">
        <v>9</v>
      </c>
      <c r="Y29" s="955">
        <v>641</v>
      </c>
      <c r="Z29" s="955">
        <v>222</v>
      </c>
    </row>
    <row r="30" spans="1:26" s="950" customFormat="1" ht="18" customHeight="1">
      <c r="A30" s="954" t="s">
        <v>883</v>
      </c>
      <c r="B30" s="952">
        <f t="shared" si="1"/>
        <v>42</v>
      </c>
      <c r="C30" s="951">
        <v>0</v>
      </c>
      <c r="D30" s="951">
        <v>0</v>
      </c>
      <c r="E30" s="951">
        <v>6</v>
      </c>
      <c r="F30" s="951">
        <v>0</v>
      </c>
      <c r="G30" s="951">
        <v>6</v>
      </c>
      <c r="H30" s="951">
        <v>0</v>
      </c>
      <c r="I30" s="951">
        <v>18</v>
      </c>
      <c r="J30" s="951">
        <v>12</v>
      </c>
      <c r="K30" s="953">
        <v>53533</v>
      </c>
      <c r="L30" s="952">
        <f t="shared" si="2"/>
        <v>48</v>
      </c>
      <c r="M30" s="951">
        <v>1</v>
      </c>
      <c r="N30" s="951">
        <v>0</v>
      </c>
      <c r="O30" s="951">
        <v>13</v>
      </c>
      <c r="P30" s="951">
        <v>0</v>
      </c>
      <c r="Q30" s="951">
        <v>2</v>
      </c>
      <c r="R30" s="951">
        <v>8</v>
      </c>
      <c r="S30" s="951">
        <v>0</v>
      </c>
      <c r="T30" s="951">
        <v>22</v>
      </c>
      <c r="U30" s="951">
        <v>0</v>
      </c>
      <c r="V30" s="951">
        <v>0</v>
      </c>
      <c r="W30" s="951">
        <v>0</v>
      </c>
      <c r="X30" s="951">
        <v>2</v>
      </c>
      <c r="Y30" s="951">
        <v>594</v>
      </c>
      <c r="Z30" s="951">
        <v>1254</v>
      </c>
    </row>
    <row r="31" spans="1:26" ht="20.100000000000001" customHeight="1"/>
  </sheetData>
  <mergeCells count="16"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78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08E1-1ACB-48F7-A04F-D54C3FF4DDC5}">
  <sheetPr>
    <pageSetUpPr fitToPage="1"/>
  </sheetPr>
  <dimension ref="A1:Z29"/>
  <sheetViews>
    <sheetView view="pageBreakPreview" zoomScale="115" zoomScaleNormal="100" zoomScaleSheetLayoutView="115" workbookViewId="0">
      <selection activeCell="T11" sqref="T11"/>
    </sheetView>
  </sheetViews>
  <sheetFormatPr defaultColWidth="8.88671875" defaultRowHeight="12"/>
  <cols>
    <col min="1" max="1" width="8.5546875" style="979" customWidth="1"/>
    <col min="2" max="2" width="7.21875" style="979" customWidth="1"/>
    <col min="3" max="10" width="4.33203125" style="979" customWidth="1"/>
    <col min="11" max="11" width="10.77734375" style="981" bestFit="1" customWidth="1"/>
    <col min="12" max="24" width="4.33203125" style="979" customWidth="1"/>
    <col min="25" max="26" width="9.77734375" style="980" customWidth="1"/>
    <col min="27" max="16384" width="8.88671875" style="979"/>
  </cols>
  <sheetData>
    <row r="1" spans="1:26" s="1000" customFormat="1" ht="20.100000000000001" customHeight="1">
      <c r="A1" s="1970" t="s">
        <v>26800</v>
      </c>
      <c r="B1" s="1970"/>
      <c r="C1" s="1970"/>
      <c r="D1" s="1970"/>
      <c r="E1" s="1970"/>
      <c r="F1" s="1970"/>
      <c r="G1" s="1970"/>
      <c r="H1" s="1970"/>
      <c r="I1" s="1970"/>
      <c r="J1" s="1970"/>
      <c r="K1" s="1970"/>
      <c r="L1" s="1970"/>
      <c r="M1" s="1970"/>
      <c r="N1" s="1970"/>
      <c r="O1" s="1970"/>
      <c r="P1" s="1970"/>
      <c r="Q1" s="1970"/>
      <c r="R1" s="1970"/>
      <c r="S1" s="1970"/>
      <c r="T1" s="1970"/>
      <c r="U1" s="1970"/>
      <c r="V1" s="1970"/>
      <c r="W1" s="1970"/>
      <c r="X1" s="1970"/>
      <c r="Y1" s="1970"/>
      <c r="Z1" s="1970"/>
    </row>
    <row r="2" spans="1:26" ht="21" customHeight="1">
      <c r="A2" s="1968" t="s">
        <v>26797</v>
      </c>
      <c r="B2" s="1968" t="s">
        <v>26785</v>
      </c>
      <c r="C2" s="1968"/>
      <c r="D2" s="1968"/>
      <c r="E2" s="1968"/>
      <c r="F2" s="1968"/>
      <c r="G2" s="1968"/>
      <c r="H2" s="1968"/>
      <c r="I2" s="1968"/>
      <c r="J2" s="1968"/>
      <c r="K2" s="1968" t="s">
        <v>26784</v>
      </c>
      <c r="L2" s="1968" t="s">
        <v>26783</v>
      </c>
      <c r="M2" s="1968"/>
      <c r="N2" s="1968"/>
      <c r="O2" s="1968"/>
      <c r="P2" s="1968"/>
      <c r="Q2" s="1968"/>
      <c r="R2" s="1968"/>
      <c r="S2" s="1968"/>
      <c r="T2" s="1968"/>
      <c r="U2" s="1968"/>
      <c r="V2" s="1968"/>
      <c r="W2" s="1968"/>
      <c r="X2" s="1968"/>
      <c r="Y2" s="1968"/>
      <c r="Z2" s="1968"/>
    </row>
    <row r="3" spans="1:26" ht="21" customHeight="1">
      <c r="A3" s="1968"/>
      <c r="B3" s="1968" t="s">
        <v>26782</v>
      </c>
      <c r="C3" s="1968" t="s">
        <v>26781</v>
      </c>
      <c r="D3" s="1968" t="s">
        <v>26780</v>
      </c>
      <c r="E3" s="1968" t="s">
        <v>26779</v>
      </c>
      <c r="F3" s="1968" t="s">
        <v>26778</v>
      </c>
      <c r="G3" s="1968" t="s">
        <v>26777</v>
      </c>
      <c r="H3" s="1968" t="s">
        <v>26776</v>
      </c>
      <c r="I3" s="1968" t="s">
        <v>26775</v>
      </c>
      <c r="J3" s="1968" t="s">
        <v>26774</v>
      </c>
      <c r="K3" s="1968"/>
      <c r="L3" s="1968" t="s">
        <v>26773</v>
      </c>
      <c r="M3" s="1968"/>
      <c r="N3" s="1968"/>
      <c r="O3" s="1968"/>
      <c r="P3" s="1968"/>
      <c r="Q3" s="1968"/>
      <c r="R3" s="1968"/>
      <c r="S3" s="1968"/>
      <c r="T3" s="1968"/>
      <c r="U3" s="1968"/>
      <c r="V3" s="1968"/>
      <c r="W3" s="1968"/>
      <c r="X3" s="1968"/>
      <c r="Y3" s="1968" t="s">
        <v>26772</v>
      </c>
      <c r="Z3" s="1968" t="s">
        <v>26799</v>
      </c>
    </row>
    <row r="4" spans="1:26" ht="66" customHeight="1" thickBot="1">
      <c r="A4" s="1969"/>
      <c r="B4" s="1969"/>
      <c r="C4" s="1969"/>
      <c r="D4" s="1969"/>
      <c r="E4" s="1969"/>
      <c r="F4" s="1969"/>
      <c r="G4" s="1969"/>
      <c r="H4" s="1969"/>
      <c r="I4" s="1969"/>
      <c r="J4" s="1969"/>
      <c r="K4" s="1969"/>
      <c r="L4" s="999" t="s">
        <v>1</v>
      </c>
      <c r="M4" s="999" t="s">
        <v>26770</v>
      </c>
      <c r="N4" s="999" t="s">
        <v>26769</v>
      </c>
      <c r="O4" s="999" t="s">
        <v>26768</v>
      </c>
      <c r="P4" s="999" t="s">
        <v>26767</v>
      </c>
      <c r="Q4" s="999" t="s">
        <v>26766</v>
      </c>
      <c r="R4" s="999" t="s">
        <v>26765</v>
      </c>
      <c r="S4" s="999" t="s">
        <v>26764</v>
      </c>
      <c r="T4" s="999" t="s">
        <v>26763</v>
      </c>
      <c r="U4" s="999" t="s">
        <v>26762</v>
      </c>
      <c r="V4" s="999" t="s">
        <v>26761</v>
      </c>
      <c r="W4" s="999" t="s">
        <v>26760</v>
      </c>
      <c r="X4" s="999" t="s">
        <v>26759</v>
      </c>
      <c r="Y4" s="1969"/>
      <c r="Z4" s="1969"/>
    </row>
    <row r="5" spans="1:26" s="993" customFormat="1" ht="21.95" customHeight="1" thickBot="1">
      <c r="A5" s="998" t="s">
        <v>10468</v>
      </c>
      <c r="B5" s="997">
        <f t="shared" ref="B5:Z5" si="0">SUM(B6:B21)</f>
        <v>1576</v>
      </c>
      <c r="C5" s="996">
        <f t="shared" si="0"/>
        <v>80</v>
      </c>
      <c r="D5" s="996">
        <f t="shared" si="0"/>
        <v>75</v>
      </c>
      <c r="E5" s="996">
        <f t="shared" si="0"/>
        <v>410</v>
      </c>
      <c r="F5" s="996">
        <f t="shared" si="0"/>
        <v>34</v>
      </c>
      <c r="G5" s="996">
        <f t="shared" si="0"/>
        <v>94</v>
      </c>
      <c r="H5" s="996">
        <f t="shared" si="0"/>
        <v>292</v>
      </c>
      <c r="I5" s="996">
        <f t="shared" si="0"/>
        <v>352</v>
      </c>
      <c r="J5" s="996">
        <f t="shared" si="0"/>
        <v>239</v>
      </c>
      <c r="K5" s="995">
        <f t="shared" si="0"/>
        <v>2152163</v>
      </c>
      <c r="L5" s="996">
        <f t="shared" si="0"/>
        <v>652</v>
      </c>
      <c r="M5" s="996">
        <f t="shared" si="0"/>
        <v>6</v>
      </c>
      <c r="N5" s="996">
        <f t="shared" si="0"/>
        <v>4</v>
      </c>
      <c r="O5" s="996">
        <f t="shared" si="0"/>
        <v>74</v>
      </c>
      <c r="P5" s="996">
        <f t="shared" si="0"/>
        <v>1</v>
      </c>
      <c r="Q5" s="996">
        <f t="shared" si="0"/>
        <v>52</v>
      </c>
      <c r="R5" s="996">
        <f t="shared" si="0"/>
        <v>49</v>
      </c>
      <c r="S5" s="996">
        <f t="shared" si="0"/>
        <v>3</v>
      </c>
      <c r="T5" s="996">
        <f t="shared" si="0"/>
        <v>214</v>
      </c>
      <c r="U5" s="996">
        <f t="shared" si="0"/>
        <v>1</v>
      </c>
      <c r="V5" s="996">
        <f t="shared" si="0"/>
        <v>2</v>
      </c>
      <c r="W5" s="996">
        <f t="shared" si="0"/>
        <v>1</v>
      </c>
      <c r="X5" s="996">
        <f t="shared" si="0"/>
        <v>245</v>
      </c>
      <c r="Y5" s="995">
        <f t="shared" si="0"/>
        <v>14682</v>
      </c>
      <c r="Z5" s="994">
        <f t="shared" si="0"/>
        <v>6768</v>
      </c>
    </row>
    <row r="6" spans="1:26" ht="21.95" customHeight="1">
      <c r="A6" s="990" t="s">
        <v>595</v>
      </c>
      <c r="B6" s="991">
        <f>SUM(C6:J6)</f>
        <v>21</v>
      </c>
      <c r="C6" s="991">
        <v>3</v>
      </c>
      <c r="D6" s="991">
        <v>0</v>
      </c>
      <c r="E6" s="991">
        <v>4</v>
      </c>
      <c r="F6" s="991">
        <v>0</v>
      </c>
      <c r="G6" s="991">
        <v>0</v>
      </c>
      <c r="H6" s="991">
        <v>0</v>
      </c>
      <c r="I6" s="991">
        <v>11</v>
      </c>
      <c r="J6" s="992">
        <v>3</v>
      </c>
      <c r="K6" s="990">
        <v>47840</v>
      </c>
      <c r="L6" s="991">
        <f>SUM(M6:X6)</f>
        <v>13</v>
      </c>
      <c r="M6" s="991">
        <v>0</v>
      </c>
      <c r="N6" s="991">
        <v>0</v>
      </c>
      <c r="O6" s="991">
        <v>1</v>
      </c>
      <c r="P6" s="991">
        <v>0</v>
      </c>
      <c r="Q6" s="991">
        <v>2</v>
      </c>
      <c r="R6" s="991">
        <v>2</v>
      </c>
      <c r="S6" s="991">
        <v>0</v>
      </c>
      <c r="T6" s="991">
        <v>3</v>
      </c>
      <c r="U6" s="991">
        <v>0</v>
      </c>
      <c r="V6" s="991">
        <v>0</v>
      </c>
      <c r="W6" s="991">
        <v>0</v>
      </c>
      <c r="X6" s="990">
        <v>5</v>
      </c>
      <c r="Y6" s="990">
        <v>233</v>
      </c>
      <c r="Z6" s="990">
        <v>286</v>
      </c>
    </row>
    <row r="7" spans="1:26" ht="21.95" customHeight="1">
      <c r="A7" s="985" t="s">
        <v>573</v>
      </c>
      <c r="B7" s="987">
        <v>79</v>
      </c>
      <c r="C7" s="987">
        <v>1</v>
      </c>
      <c r="D7" s="987">
        <v>0</v>
      </c>
      <c r="E7" s="987">
        <v>44</v>
      </c>
      <c r="F7" s="987">
        <v>0</v>
      </c>
      <c r="G7" s="987">
        <v>0</v>
      </c>
      <c r="H7" s="987">
        <v>11</v>
      </c>
      <c r="I7" s="987">
        <v>13</v>
      </c>
      <c r="J7" s="963">
        <v>10</v>
      </c>
      <c r="K7" s="985">
        <v>26560</v>
      </c>
      <c r="L7" s="987">
        <v>12</v>
      </c>
      <c r="M7" s="987">
        <v>0</v>
      </c>
      <c r="N7" s="987">
        <v>0</v>
      </c>
      <c r="O7" s="987">
        <v>0</v>
      </c>
      <c r="P7" s="987">
        <v>0</v>
      </c>
      <c r="Q7" s="987">
        <v>3</v>
      </c>
      <c r="R7" s="987">
        <v>0</v>
      </c>
      <c r="S7" s="987">
        <v>1</v>
      </c>
      <c r="T7" s="987">
        <v>4</v>
      </c>
      <c r="U7" s="987">
        <v>0</v>
      </c>
      <c r="V7" s="987">
        <v>0</v>
      </c>
      <c r="W7" s="987">
        <v>0</v>
      </c>
      <c r="X7" s="985">
        <v>4</v>
      </c>
      <c r="Y7" s="985">
        <v>472</v>
      </c>
      <c r="Z7" s="985">
        <v>248</v>
      </c>
    </row>
    <row r="8" spans="1:26" ht="21.95" customHeight="1">
      <c r="A8" s="985" t="s">
        <v>777</v>
      </c>
      <c r="B8" s="987">
        <f t="shared" ref="B8:B19" si="1">SUM(C8:J8)</f>
        <v>90</v>
      </c>
      <c r="C8" s="987">
        <v>9</v>
      </c>
      <c r="D8" s="987">
        <v>0</v>
      </c>
      <c r="E8" s="987">
        <v>62</v>
      </c>
      <c r="F8" s="987">
        <v>0</v>
      </c>
      <c r="G8" s="987">
        <v>0</v>
      </c>
      <c r="H8" s="987">
        <v>19</v>
      </c>
      <c r="I8" s="987">
        <v>0</v>
      </c>
      <c r="J8" s="963">
        <v>0</v>
      </c>
      <c r="K8" s="985">
        <v>104724</v>
      </c>
      <c r="L8" s="987">
        <f>SUM(M8:X8)</f>
        <v>45</v>
      </c>
      <c r="M8" s="987">
        <v>0</v>
      </c>
      <c r="N8" s="987">
        <v>0</v>
      </c>
      <c r="O8" s="987">
        <v>2</v>
      </c>
      <c r="P8" s="987">
        <v>0</v>
      </c>
      <c r="Q8" s="987">
        <v>2</v>
      </c>
      <c r="R8" s="987">
        <v>3</v>
      </c>
      <c r="S8" s="987">
        <v>0</v>
      </c>
      <c r="T8" s="987">
        <v>28</v>
      </c>
      <c r="U8" s="987">
        <v>0</v>
      </c>
      <c r="V8" s="987">
        <v>0</v>
      </c>
      <c r="W8" s="987">
        <v>0</v>
      </c>
      <c r="X8" s="985">
        <v>10</v>
      </c>
      <c r="Y8" s="985">
        <v>633</v>
      </c>
      <c r="Z8" s="985">
        <v>439</v>
      </c>
    </row>
    <row r="9" spans="1:26" ht="21.95" customHeight="1">
      <c r="A9" s="985" t="s">
        <v>720</v>
      </c>
      <c r="B9" s="987">
        <f t="shared" si="1"/>
        <v>55</v>
      </c>
      <c r="C9" s="987">
        <v>0</v>
      </c>
      <c r="D9" s="987">
        <v>0</v>
      </c>
      <c r="E9" s="987">
        <v>12</v>
      </c>
      <c r="F9" s="987">
        <v>4</v>
      </c>
      <c r="G9" s="987">
        <v>5</v>
      </c>
      <c r="H9" s="987">
        <v>9</v>
      </c>
      <c r="I9" s="987">
        <v>0</v>
      </c>
      <c r="J9" s="963">
        <v>25</v>
      </c>
      <c r="K9" s="985">
        <v>52481</v>
      </c>
      <c r="L9" s="987">
        <v>14</v>
      </c>
      <c r="M9" s="987">
        <v>0</v>
      </c>
      <c r="N9" s="987">
        <v>1</v>
      </c>
      <c r="O9" s="987">
        <v>3</v>
      </c>
      <c r="P9" s="987">
        <v>0</v>
      </c>
      <c r="Q9" s="987">
        <v>1</v>
      </c>
      <c r="R9" s="987">
        <v>0</v>
      </c>
      <c r="S9" s="987">
        <v>2</v>
      </c>
      <c r="T9" s="987">
        <v>4</v>
      </c>
      <c r="U9" s="987">
        <v>0</v>
      </c>
      <c r="V9" s="987">
        <v>0</v>
      </c>
      <c r="W9" s="987">
        <v>0</v>
      </c>
      <c r="X9" s="985">
        <v>3</v>
      </c>
      <c r="Y9" s="985">
        <v>599</v>
      </c>
      <c r="Z9" s="985">
        <v>314</v>
      </c>
    </row>
    <row r="10" spans="1:26" ht="21.95" customHeight="1">
      <c r="A10" s="985" t="s">
        <v>1198</v>
      </c>
      <c r="B10" s="987">
        <f t="shared" si="1"/>
        <v>234</v>
      </c>
      <c r="C10" s="987">
        <v>0</v>
      </c>
      <c r="D10" s="987">
        <v>0</v>
      </c>
      <c r="E10" s="987">
        <v>54</v>
      </c>
      <c r="F10" s="987">
        <v>19</v>
      </c>
      <c r="G10" s="987">
        <v>24</v>
      </c>
      <c r="H10" s="987">
        <v>45</v>
      </c>
      <c r="I10" s="987">
        <v>25</v>
      </c>
      <c r="J10" s="963">
        <v>67</v>
      </c>
      <c r="K10" s="985">
        <v>53760</v>
      </c>
      <c r="L10" s="987">
        <f>SUM(M10:X10)</f>
        <v>13</v>
      </c>
      <c r="M10" s="987">
        <v>0</v>
      </c>
      <c r="N10" s="987">
        <v>0</v>
      </c>
      <c r="O10" s="987">
        <v>0</v>
      </c>
      <c r="P10" s="987">
        <v>0</v>
      </c>
      <c r="Q10" s="987">
        <v>0</v>
      </c>
      <c r="R10" s="987">
        <v>0</v>
      </c>
      <c r="S10" s="987">
        <v>0</v>
      </c>
      <c r="T10" s="987">
        <v>10</v>
      </c>
      <c r="U10" s="987">
        <v>0</v>
      </c>
      <c r="V10" s="987">
        <v>0</v>
      </c>
      <c r="W10" s="987">
        <v>0</v>
      </c>
      <c r="X10" s="986">
        <v>3</v>
      </c>
      <c r="Y10" s="985">
        <v>1787</v>
      </c>
      <c r="Z10" s="985">
        <v>1014</v>
      </c>
    </row>
    <row r="11" spans="1:26" ht="21.95" customHeight="1">
      <c r="A11" s="985" t="s">
        <v>735</v>
      </c>
      <c r="B11" s="987">
        <f t="shared" si="1"/>
        <v>50</v>
      </c>
      <c r="C11" s="987">
        <v>0</v>
      </c>
      <c r="D11" s="987">
        <v>12</v>
      </c>
      <c r="E11" s="987">
        <v>1</v>
      </c>
      <c r="F11" s="987">
        <v>1</v>
      </c>
      <c r="G11" s="987">
        <v>0</v>
      </c>
      <c r="H11" s="987">
        <v>9</v>
      </c>
      <c r="I11" s="987">
        <v>23</v>
      </c>
      <c r="J11" s="963">
        <v>4</v>
      </c>
      <c r="K11" s="985">
        <v>48623</v>
      </c>
      <c r="L11" s="987">
        <v>41</v>
      </c>
      <c r="M11" s="987">
        <v>0</v>
      </c>
      <c r="N11" s="987">
        <v>0</v>
      </c>
      <c r="O11" s="987">
        <v>8</v>
      </c>
      <c r="P11" s="987">
        <v>0</v>
      </c>
      <c r="Q11" s="987">
        <v>0</v>
      </c>
      <c r="R11" s="987">
        <v>5</v>
      </c>
      <c r="S11" s="987">
        <v>0</v>
      </c>
      <c r="T11" s="987">
        <v>13</v>
      </c>
      <c r="U11" s="987">
        <v>1</v>
      </c>
      <c r="V11" s="987">
        <v>2</v>
      </c>
      <c r="W11" s="987">
        <v>0</v>
      </c>
      <c r="X11" s="985">
        <v>12</v>
      </c>
      <c r="Y11" s="985">
        <v>440</v>
      </c>
      <c r="Z11" s="985">
        <v>404</v>
      </c>
    </row>
    <row r="12" spans="1:26" ht="21.95" customHeight="1">
      <c r="A12" s="985" t="s">
        <v>580</v>
      </c>
      <c r="B12" s="987">
        <f t="shared" si="1"/>
        <v>58</v>
      </c>
      <c r="C12" s="987">
        <v>1</v>
      </c>
      <c r="D12" s="987">
        <v>0</v>
      </c>
      <c r="E12" s="987">
        <v>16</v>
      </c>
      <c r="F12" s="987">
        <v>0</v>
      </c>
      <c r="G12" s="987">
        <v>6</v>
      </c>
      <c r="H12" s="987">
        <v>24</v>
      </c>
      <c r="I12" s="987">
        <v>8</v>
      </c>
      <c r="J12" s="963">
        <v>3</v>
      </c>
      <c r="K12" s="985">
        <v>119010</v>
      </c>
      <c r="L12" s="987">
        <f>SUM(M12:X12)</f>
        <v>40</v>
      </c>
      <c r="M12" s="987">
        <v>0</v>
      </c>
      <c r="N12" s="987">
        <v>0</v>
      </c>
      <c r="O12" s="987">
        <v>4</v>
      </c>
      <c r="P12" s="987">
        <v>0</v>
      </c>
      <c r="Q12" s="987">
        <v>0</v>
      </c>
      <c r="R12" s="987">
        <v>2</v>
      </c>
      <c r="S12" s="987">
        <v>0</v>
      </c>
      <c r="T12" s="987">
        <v>23</v>
      </c>
      <c r="U12" s="987">
        <v>0</v>
      </c>
      <c r="V12" s="987">
        <v>0</v>
      </c>
      <c r="W12" s="987">
        <v>0</v>
      </c>
      <c r="X12" s="985">
        <v>11</v>
      </c>
      <c r="Y12" s="985">
        <v>944</v>
      </c>
      <c r="Z12" s="985">
        <v>600</v>
      </c>
    </row>
    <row r="13" spans="1:26" ht="21.95" customHeight="1">
      <c r="A13" s="985" t="s">
        <v>603</v>
      </c>
      <c r="B13" s="987">
        <f t="shared" si="1"/>
        <v>131</v>
      </c>
      <c r="C13" s="987">
        <v>59</v>
      </c>
      <c r="D13" s="987">
        <v>3</v>
      </c>
      <c r="E13" s="987">
        <v>7</v>
      </c>
      <c r="F13" s="987">
        <v>1</v>
      </c>
      <c r="G13" s="987">
        <v>13</v>
      </c>
      <c r="H13" s="987">
        <v>23</v>
      </c>
      <c r="I13" s="987">
        <v>25</v>
      </c>
      <c r="J13" s="963">
        <v>0</v>
      </c>
      <c r="K13" s="985">
        <v>80364</v>
      </c>
      <c r="L13" s="987">
        <f>SUM(M13:X13)</f>
        <v>23</v>
      </c>
      <c r="M13" s="987">
        <v>0</v>
      </c>
      <c r="N13" s="987">
        <v>0</v>
      </c>
      <c r="O13" s="987">
        <v>0</v>
      </c>
      <c r="P13" s="987">
        <v>0</v>
      </c>
      <c r="Q13" s="987">
        <v>0</v>
      </c>
      <c r="R13" s="987">
        <v>5</v>
      </c>
      <c r="S13" s="987">
        <v>0</v>
      </c>
      <c r="T13" s="987">
        <v>11</v>
      </c>
      <c r="U13" s="987">
        <v>0</v>
      </c>
      <c r="V13" s="987">
        <v>0</v>
      </c>
      <c r="W13" s="987">
        <v>0</v>
      </c>
      <c r="X13" s="985">
        <v>7</v>
      </c>
      <c r="Y13" s="985">
        <v>1376</v>
      </c>
      <c r="Z13" s="985">
        <v>436</v>
      </c>
    </row>
    <row r="14" spans="1:26" ht="21.95" customHeight="1">
      <c r="A14" s="988" t="s">
        <v>716</v>
      </c>
      <c r="B14" s="987">
        <f t="shared" si="1"/>
        <v>132</v>
      </c>
      <c r="C14" s="989">
        <v>3</v>
      </c>
      <c r="D14" s="989">
        <v>13</v>
      </c>
      <c r="E14" s="989">
        <v>0</v>
      </c>
      <c r="F14" s="989">
        <v>0</v>
      </c>
      <c r="G14" s="989">
        <v>0</v>
      </c>
      <c r="H14" s="989">
        <v>47</v>
      </c>
      <c r="I14" s="989">
        <v>54</v>
      </c>
      <c r="J14" s="957">
        <v>15</v>
      </c>
      <c r="K14" s="988">
        <v>171017</v>
      </c>
      <c r="L14" s="989">
        <v>22</v>
      </c>
      <c r="M14" s="989">
        <v>0</v>
      </c>
      <c r="N14" s="989">
        <v>0</v>
      </c>
      <c r="O14" s="989">
        <v>4</v>
      </c>
      <c r="P14" s="989">
        <v>0</v>
      </c>
      <c r="Q14" s="989">
        <v>2</v>
      </c>
      <c r="R14" s="989">
        <v>0</v>
      </c>
      <c r="S14" s="989">
        <v>0</v>
      </c>
      <c r="T14" s="989">
        <v>11</v>
      </c>
      <c r="U14" s="989">
        <v>0</v>
      </c>
      <c r="V14" s="989">
        <v>0</v>
      </c>
      <c r="W14" s="989">
        <v>0</v>
      </c>
      <c r="X14" s="988">
        <v>5</v>
      </c>
      <c r="Y14" s="988">
        <v>1541</v>
      </c>
      <c r="Z14" s="988">
        <v>541</v>
      </c>
    </row>
    <row r="15" spans="1:26" ht="21.95" customHeight="1">
      <c r="A15" s="985" t="s">
        <v>757</v>
      </c>
      <c r="B15" s="987">
        <f t="shared" si="1"/>
        <v>51</v>
      </c>
      <c r="C15" s="987">
        <v>0</v>
      </c>
      <c r="D15" s="987">
        <v>0</v>
      </c>
      <c r="E15" s="987">
        <v>10</v>
      </c>
      <c r="F15" s="987">
        <v>0</v>
      </c>
      <c r="G15" s="987">
        <v>11</v>
      </c>
      <c r="H15" s="987">
        <v>16</v>
      </c>
      <c r="I15" s="987">
        <v>5</v>
      </c>
      <c r="J15" s="963">
        <v>9</v>
      </c>
      <c r="K15" s="985">
        <v>86522</v>
      </c>
      <c r="L15" s="987">
        <f>SUM(M15:X15)</f>
        <v>39</v>
      </c>
      <c r="M15" s="987">
        <v>1</v>
      </c>
      <c r="N15" s="987">
        <v>0</v>
      </c>
      <c r="O15" s="987">
        <v>4</v>
      </c>
      <c r="P15" s="987">
        <v>0</v>
      </c>
      <c r="Q15" s="987">
        <v>5</v>
      </c>
      <c r="R15" s="987">
        <v>3</v>
      </c>
      <c r="S15" s="987">
        <v>0</v>
      </c>
      <c r="T15" s="987">
        <v>14</v>
      </c>
      <c r="U15" s="987">
        <v>0</v>
      </c>
      <c r="V15" s="987">
        <v>0</v>
      </c>
      <c r="W15" s="987">
        <v>0</v>
      </c>
      <c r="X15" s="986">
        <v>12</v>
      </c>
      <c r="Y15" s="985">
        <v>1366</v>
      </c>
      <c r="Z15" s="985">
        <v>514</v>
      </c>
    </row>
    <row r="16" spans="1:26" ht="21.95" customHeight="1">
      <c r="A16" s="985" t="s">
        <v>726</v>
      </c>
      <c r="B16" s="987">
        <f t="shared" si="1"/>
        <v>110</v>
      </c>
      <c r="C16" s="987">
        <v>0</v>
      </c>
      <c r="D16" s="987">
        <v>20</v>
      </c>
      <c r="E16" s="987">
        <v>19</v>
      </c>
      <c r="F16" s="987">
        <v>4</v>
      </c>
      <c r="G16" s="987">
        <v>5</v>
      </c>
      <c r="H16" s="987">
        <v>18</v>
      </c>
      <c r="I16" s="987">
        <v>33</v>
      </c>
      <c r="J16" s="963">
        <v>11</v>
      </c>
      <c r="K16" s="985">
        <v>43721</v>
      </c>
      <c r="L16" s="987">
        <f>SUM(M16:X16)</f>
        <v>63</v>
      </c>
      <c r="M16" s="987">
        <v>0</v>
      </c>
      <c r="N16" s="987">
        <v>1</v>
      </c>
      <c r="O16" s="987">
        <v>4</v>
      </c>
      <c r="P16" s="987">
        <v>1</v>
      </c>
      <c r="Q16" s="987">
        <v>7</v>
      </c>
      <c r="R16" s="987">
        <v>6</v>
      </c>
      <c r="S16" s="987">
        <v>0</v>
      </c>
      <c r="T16" s="987">
        <v>34</v>
      </c>
      <c r="U16" s="987">
        <v>0</v>
      </c>
      <c r="V16" s="987">
        <v>0</v>
      </c>
      <c r="W16" s="987">
        <v>0</v>
      </c>
      <c r="X16" s="985">
        <v>10</v>
      </c>
      <c r="Y16" s="985">
        <v>983</v>
      </c>
      <c r="Z16" s="985">
        <v>362</v>
      </c>
    </row>
    <row r="17" spans="1:26" ht="21.95" customHeight="1">
      <c r="A17" s="985" t="s">
        <v>713</v>
      </c>
      <c r="B17" s="987">
        <f t="shared" si="1"/>
        <v>128</v>
      </c>
      <c r="C17" s="987">
        <v>0</v>
      </c>
      <c r="D17" s="987">
        <v>1</v>
      </c>
      <c r="E17" s="987">
        <v>79</v>
      </c>
      <c r="F17" s="987">
        <v>1</v>
      </c>
      <c r="G17" s="987">
        <v>0</v>
      </c>
      <c r="H17" s="987">
        <v>3</v>
      </c>
      <c r="I17" s="987">
        <v>20</v>
      </c>
      <c r="J17" s="963">
        <v>24</v>
      </c>
      <c r="K17" s="985">
        <v>50170</v>
      </c>
      <c r="L17" s="987">
        <f>SUM(M17:X17)</f>
        <v>166</v>
      </c>
      <c r="M17" s="987">
        <v>0</v>
      </c>
      <c r="N17" s="987">
        <v>0</v>
      </c>
      <c r="O17" s="987">
        <v>9</v>
      </c>
      <c r="P17" s="987">
        <v>0</v>
      </c>
      <c r="Q17" s="987">
        <v>15</v>
      </c>
      <c r="R17" s="987">
        <v>7</v>
      </c>
      <c r="S17" s="987">
        <v>0</v>
      </c>
      <c r="T17" s="987">
        <v>4</v>
      </c>
      <c r="U17" s="987">
        <v>0</v>
      </c>
      <c r="V17" s="987">
        <v>0</v>
      </c>
      <c r="W17" s="987">
        <v>0</v>
      </c>
      <c r="X17" s="985">
        <v>131</v>
      </c>
      <c r="Y17" s="985">
        <v>1141</v>
      </c>
      <c r="Z17" s="985">
        <v>268</v>
      </c>
    </row>
    <row r="18" spans="1:26" ht="21.95" customHeight="1">
      <c r="A18" s="985" t="s">
        <v>563</v>
      </c>
      <c r="B18" s="987">
        <f t="shared" si="1"/>
        <v>51</v>
      </c>
      <c r="C18" s="987">
        <v>2</v>
      </c>
      <c r="D18" s="987">
        <v>7</v>
      </c>
      <c r="E18" s="987">
        <v>8</v>
      </c>
      <c r="F18" s="987">
        <v>0</v>
      </c>
      <c r="G18" s="987">
        <v>0</v>
      </c>
      <c r="H18" s="987">
        <v>13</v>
      </c>
      <c r="I18" s="987">
        <v>16</v>
      </c>
      <c r="J18" s="963">
        <v>5</v>
      </c>
      <c r="K18" s="985">
        <v>59711</v>
      </c>
      <c r="L18" s="987">
        <f>SUM(M18:X18)</f>
        <v>20</v>
      </c>
      <c r="M18" s="987">
        <v>0</v>
      </c>
      <c r="N18" s="987">
        <v>0</v>
      </c>
      <c r="O18" s="987">
        <v>1</v>
      </c>
      <c r="P18" s="987">
        <v>0</v>
      </c>
      <c r="Q18" s="987">
        <v>0</v>
      </c>
      <c r="R18" s="987">
        <v>3</v>
      </c>
      <c r="S18" s="987">
        <v>0</v>
      </c>
      <c r="T18" s="987">
        <v>13</v>
      </c>
      <c r="U18" s="987">
        <v>0</v>
      </c>
      <c r="V18" s="987">
        <v>0</v>
      </c>
      <c r="W18" s="987">
        <v>0</v>
      </c>
      <c r="X18" s="985">
        <v>3</v>
      </c>
      <c r="Y18" s="985">
        <v>927</v>
      </c>
      <c r="Z18" s="985">
        <v>344</v>
      </c>
    </row>
    <row r="19" spans="1:26" ht="21.95" customHeight="1">
      <c r="A19" s="985" t="s">
        <v>1807</v>
      </c>
      <c r="B19" s="987">
        <f t="shared" si="1"/>
        <v>67</v>
      </c>
      <c r="C19" s="987">
        <v>0</v>
      </c>
      <c r="D19" s="987">
        <v>1</v>
      </c>
      <c r="E19" s="987">
        <v>10</v>
      </c>
      <c r="F19" s="987">
        <v>3</v>
      </c>
      <c r="G19" s="987">
        <v>4</v>
      </c>
      <c r="H19" s="987">
        <v>21</v>
      </c>
      <c r="I19" s="987">
        <v>17</v>
      </c>
      <c r="J19" s="963">
        <v>11</v>
      </c>
      <c r="K19" s="985">
        <v>57600</v>
      </c>
      <c r="L19" s="987">
        <f>SUM(M19:X19)</f>
        <v>19</v>
      </c>
      <c r="M19" s="987">
        <v>0</v>
      </c>
      <c r="N19" s="987">
        <v>0</v>
      </c>
      <c r="O19" s="987">
        <v>3</v>
      </c>
      <c r="P19" s="987">
        <v>0</v>
      </c>
      <c r="Q19" s="987">
        <v>1</v>
      </c>
      <c r="R19" s="987">
        <v>3</v>
      </c>
      <c r="S19" s="987">
        <v>0</v>
      </c>
      <c r="T19" s="987">
        <v>7</v>
      </c>
      <c r="U19" s="987">
        <v>0</v>
      </c>
      <c r="V19" s="987">
        <v>0</v>
      </c>
      <c r="W19" s="987">
        <v>0</v>
      </c>
      <c r="X19" s="985">
        <v>5</v>
      </c>
      <c r="Y19" s="985">
        <v>816</v>
      </c>
      <c r="Z19" s="985">
        <v>320</v>
      </c>
    </row>
    <row r="20" spans="1:26" ht="21.95" customHeight="1">
      <c r="A20" s="985" t="s">
        <v>745</v>
      </c>
      <c r="B20" s="987">
        <v>147</v>
      </c>
      <c r="C20" s="987">
        <v>1</v>
      </c>
      <c r="D20" s="987">
        <v>16</v>
      </c>
      <c r="E20" s="987">
        <v>13</v>
      </c>
      <c r="F20" s="987">
        <v>0</v>
      </c>
      <c r="G20" s="987">
        <v>26</v>
      </c>
      <c r="H20" s="987">
        <v>17</v>
      </c>
      <c r="I20" s="987">
        <v>31</v>
      </c>
      <c r="J20" s="963">
        <v>43</v>
      </c>
      <c r="K20" s="985">
        <v>60523</v>
      </c>
      <c r="L20" s="987">
        <v>26</v>
      </c>
      <c r="M20" s="987">
        <v>0</v>
      </c>
      <c r="N20" s="987">
        <v>0</v>
      </c>
      <c r="O20" s="987">
        <v>4</v>
      </c>
      <c r="P20" s="987">
        <v>0</v>
      </c>
      <c r="Q20" s="987">
        <v>5</v>
      </c>
      <c r="R20" s="987">
        <v>3</v>
      </c>
      <c r="S20" s="987">
        <v>0</v>
      </c>
      <c r="T20" s="987">
        <v>8</v>
      </c>
      <c r="U20" s="987">
        <v>0</v>
      </c>
      <c r="V20" s="987">
        <v>0</v>
      </c>
      <c r="W20" s="987">
        <v>1</v>
      </c>
      <c r="X20" s="986">
        <v>5</v>
      </c>
      <c r="Y20" s="985">
        <v>891</v>
      </c>
      <c r="Z20" s="985">
        <v>500</v>
      </c>
    </row>
    <row r="21" spans="1:26" ht="21.95" customHeight="1">
      <c r="A21" s="982" t="s">
        <v>760</v>
      </c>
      <c r="B21" s="983">
        <f>SUM(C21:J21)</f>
        <v>172</v>
      </c>
      <c r="C21" s="983">
        <v>1</v>
      </c>
      <c r="D21" s="983">
        <v>2</v>
      </c>
      <c r="E21" s="983">
        <v>71</v>
      </c>
      <c r="F21" s="983">
        <v>1</v>
      </c>
      <c r="G21" s="983">
        <v>0</v>
      </c>
      <c r="H21" s="983">
        <v>17</v>
      </c>
      <c r="I21" s="983">
        <v>71</v>
      </c>
      <c r="J21" s="984">
        <v>9</v>
      </c>
      <c r="K21" s="982">
        <v>1089537</v>
      </c>
      <c r="L21" s="983">
        <f>SUM(M21:X21)</f>
        <v>96</v>
      </c>
      <c r="M21" s="983">
        <v>5</v>
      </c>
      <c r="N21" s="983">
        <v>2</v>
      </c>
      <c r="O21" s="983">
        <v>27</v>
      </c>
      <c r="P21" s="983">
        <v>0</v>
      </c>
      <c r="Q21" s="983">
        <v>9</v>
      </c>
      <c r="R21" s="983">
        <v>7</v>
      </c>
      <c r="S21" s="983">
        <v>0</v>
      </c>
      <c r="T21" s="983">
        <v>27</v>
      </c>
      <c r="U21" s="983">
        <v>0</v>
      </c>
      <c r="V21" s="983">
        <v>0</v>
      </c>
      <c r="W21" s="983">
        <v>0</v>
      </c>
      <c r="X21" s="982">
        <v>19</v>
      </c>
      <c r="Y21" s="982">
        <v>533</v>
      </c>
      <c r="Z21" s="982">
        <v>178</v>
      </c>
    </row>
    <row r="22" spans="1:26" ht="24.95" customHeight="1"/>
    <row r="23" spans="1:26" ht="24.95" customHeight="1"/>
    <row r="24" spans="1:26" ht="24.95" customHeight="1"/>
    <row r="25" spans="1:26" ht="24.95" customHeight="1"/>
    <row r="26" spans="1:26" ht="24.95" customHeight="1"/>
    <row r="27" spans="1:26" ht="24.95" customHeight="1"/>
    <row r="28" spans="1:26" ht="24.95" customHeight="1"/>
    <row r="29" spans="1:26" ht="24.95" customHeight="1"/>
  </sheetData>
  <mergeCells count="17">
    <mergeCell ref="A1:Z1"/>
    <mergeCell ref="A2:A4"/>
    <mergeCell ref="B3:B4"/>
    <mergeCell ref="C3:C4"/>
    <mergeCell ref="D3:D4"/>
    <mergeCell ref="H3:H4"/>
    <mergeCell ref="I3:I4"/>
    <mergeCell ref="J3:J4"/>
    <mergeCell ref="K2:K4"/>
    <mergeCell ref="B2:J2"/>
    <mergeCell ref="E3:E4"/>
    <mergeCell ref="F3:F4"/>
    <mergeCell ref="G3:G4"/>
    <mergeCell ref="L2:Z2"/>
    <mergeCell ref="L3:X3"/>
    <mergeCell ref="Y3:Y4"/>
    <mergeCell ref="Z3:Z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9B85-01E3-4F9B-8810-6288BC683A44}">
  <sheetPr>
    <pageSetUpPr fitToPage="1"/>
  </sheetPr>
  <dimension ref="A1:AA15"/>
  <sheetViews>
    <sheetView view="pageBreakPreview" zoomScaleNormal="100" zoomScaleSheetLayoutView="100" workbookViewId="0">
      <selection activeCell="I25" sqref="I25"/>
    </sheetView>
  </sheetViews>
  <sheetFormatPr defaultColWidth="8.88671875" defaultRowHeight="13.5"/>
  <cols>
    <col min="1" max="1" width="8.5546875" style="1001" customWidth="1"/>
    <col min="2" max="10" width="4.33203125" style="1001" customWidth="1"/>
    <col min="11" max="11" width="8.21875" style="1001" customWidth="1"/>
    <col min="12" max="24" width="4.33203125" style="1001" customWidth="1"/>
    <col min="25" max="26" width="9.77734375" style="1001" customWidth="1"/>
    <col min="27" max="16384" width="8.88671875" style="1001"/>
  </cols>
  <sheetData>
    <row r="1" spans="1:27" s="1017" customFormat="1" ht="20.100000000000001" customHeight="1">
      <c r="A1" s="1975" t="s">
        <v>26801</v>
      </c>
      <c r="B1" s="1975"/>
      <c r="C1" s="1975"/>
      <c r="D1" s="1975"/>
      <c r="E1" s="1975"/>
      <c r="F1" s="1975"/>
      <c r="G1" s="1975"/>
      <c r="H1" s="1975"/>
      <c r="I1" s="1975"/>
      <c r="J1" s="1975"/>
      <c r="K1" s="1975"/>
      <c r="L1" s="1975"/>
      <c r="M1" s="1975"/>
      <c r="N1" s="1975"/>
      <c r="O1" s="1975"/>
      <c r="P1" s="1975"/>
      <c r="Q1" s="1975"/>
      <c r="R1" s="1975"/>
      <c r="S1" s="1975"/>
      <c r="T1" s="1975"/>
      <c r="U1" s="1975"/>
      <c r="V1" s="1975"/>
      <c r="W1" s="1975"/>
      <c r="X1" s="1975"/>
      <c r="Y1" s="1975"/>
      <c r="Z1" s="1975"/>
    </row>
    <row r="2" spans="1:27" s="1015" customFormat="1" ht="21.75" customHeight="1">
      <c r="A2" s="1973" t="s">
        <v>26797</v>
      </c>
      <c r="B2" s="1973" t="s">
        <v>26785</v>
      </c>
      <c r="C2" s="1973"/>
      <c r="D2" s="1973"/>
      <c r="E2" s="1973"/>
      <c r="F2" s="1973"/>
      <c r="G2" s="1973"/>
      <c r="H2" s="1973"/>
      <c r="I2" s="1973"/>
      <c r="J2" s="1973"/>
      <c r="K2" s="1971" t="s">
        <v>26784</v>
      </c>
      <c r="L2" s="1973" t="s">
        <v>26783</v>
      </c>
      <c r="M2" s="1973"/>
      <c r="N2" s="1973"/>
      <c r="O2" s="1973"/>
      <c r="P2" s="1973"/>
      <c r="Q2" s="1973"/>
      <c r="R2" s="1973"/>
      <c r="S2" s="1973"/>
      <c r="T2" s="1973"/>
      <c r="U2" s="1973"/>
      <c r="V2" s="1973"/>
      <c r="W2" s="1973"/>
      <c r="X2" s="1973"/>
      <c r="Y2" s="1973"/>
      <c r="Z2" s="1973"/>
    </row>
    <row r="3" spans="1:27" s="1015" customFormat="1" ht="21.75" customHeight="1">
      <c r="A3" s="1973"/>
      <c r="B3" s="1973" t="s">
        <v>26782</v>
      </c>
      <c r="C3" s="1973" t="s">
        <v>26781</v>
      </c>
      <c r="D3" s="1973" t="s">
        <v>26780</v>
      </c>
      <c r="E3" s="1973" t="s">
        <v>26779</v>
      </c>
      <c r="F3" s="1973" t="s">
        <v>26778</v>
      </c>
      <c r="G3" s="1973" t="s">
        <v>26777</v>
      </c>
      <c r="H3" s="1973" t="s">
        <v>26776</v>
      </c>
      <c r="I3" s="1973" t="s">
        <v>26775</v>
      </c>
      <c r="J3" s="1973" t="s">
        <v>26774</v>
      </c>
      <c r="K3" s="1971"/>
      <c r="L3" s="1973" t="s">
        <v>26773</v>
      </c>
      <c r="M3" s="1973"/>
      <c r="N3" s="1973"/>
      <c r="O3" s="1973"/>
      <c r="P3" s="1973"/>
      <c r="Q3" s="1973"/>
      <c r="R3" s="1973"/>
      <c r="S3" s="1973"/>
      <c r="T3" s="1973"/>
      <c r="U3" s="1973"/>
      <c r="V3" s="1973"/>
      <c r="W3" s="1973"/>
      <c r="X3" s="1973"/>
      <c r="Y3" s="1971" t="s">
        <v>26772</v>
      </c>
      <c r="Z3" s="1971" t="s">
        <v>26771</v>
      </c>
    </row>
    <row r="4" spans="1:27" s="1015" customFormat="1" ht="71.25" customHeight="1" thickBot="1">
      <c r="A4" s="1974"/>
      <c r="B4" s="1974"/>
      <c r="C4" s="1974"/>
      <c r="D4" s="1974"/>
      <c r="E4" s="1974"/>
      <c r="F4" s="1974"/>
      <c r="G4" s="1974"/>
      <c r="H4" s="1974"/>
      <c r="I4" s="1974"/>
      <c r="J4" s="1974"/>
      <c r="K4" s="1972"/>
      <c r="L4" s="1016" t="s">
        <v>1</v>
      </c>
      <c r="M4" s="1016" t="s">
        <v>26770</v>
      </c>
      <c r="N4" s="1016" t="s">
        <v>26769</v>
      </c>
      <c r="O4" s="1016" t="s">
        <v>26768</v>
      </c>
      <c r="P4" s="1016" t="s">
        <v>26767</v>
      </c>
      <c r="Q4" s="1016" t="s">
        <v>26766</v>
      </c>
      <c r="R4" s="1016" t="s">
        <v>26765</v>
      </c>
      <c r="S4" s="1016" t="s">
        <v>26764</v>
      </c>
      <c r="T4" s="1016" t="s">
        <v>26763</v>
      </c>
      <c r="U4" s="1016" t="s">
        <v>26762</v>
      </c>
      <c r="V4" s="1016" t="s">
        <v>26761</v>
      </c>
      <c r="W4" s="1016" t="s">
        <v>26760</v>
      </c>
      <c r="X4" s="1016" t="s">
        <v>26759</v>
      </c>
      <c r="Y4" s="1972"/>
      <c r="Z4" s="1972"/>
    </row>
    <row r="5" spans="1:27" s="1010" customFormat="1" ht="21.95" customHeight="1" thickBot="1">
      <c r="A5" s="1014" t="s">
        <v>1</v>
      </c>
      <c r="B5" s="1013">
        <f>SUM(B7:B15)</f>
        <v>760</v>
      </c>
      <c r="C5" s="1013">
        <f t="shared" ref="C5:K5" si="0">SUM(C7:C14)</f>
        <v>4</v>
      </c>
      <c r="D5" s="1013">
        <f t="shared" si="0"/>
        <v>50</v>
      </c>
      <c r="E5" s="1013">
        <f t="shared" si="0"/>
        <v>54</v>
      </c>
      <c r="F5" s="1013">
        <f t="shared" si="0"/>
        <v>13</v>
      </c>
      <c r="G5" s="1013">
        <f t="shared" si="0"/>
        <v>4</v>
      </c>
      <c r="H5" s="1013">
        <f t="shared" si="0"/>
        <v>46</v>
      </c>
      <c r="I5" s="1013">
        <f t="shared" si="0"/>
        <v>290</v>
      </c>
      <c r="J5" s="1013">
        <f t="shared" si="0"/>
        <v>199</v>
      </c>
      <c r="K5" s="1013">
        <f t="shared" si="0"/>
        <v>966216</v>
      </c>
      <c r="L5" s="1013">
        <f>SUM(L7:L15)</f>
        <v>549</v>
      </c>
      <c r="M5" s="1013">
        <f t="shared" ref="M5:Z5" si="1">SUM(M7:M14)</f>
        <v>23</v>
      </c>
      <c r="N5" s="1013">
        <f t="shared" si="1"/>
        <v>5</v>
      </c>
      <c r="O5" s="1013">
        <f t="shared" si="1"/>
        <v>50</v>
      </c>
      <c r="P5" s="1013">
        <f t="shared" si="1"/>
        <v>0</v>
      </c>
      <c r="Q5" s="1013">
        <f t="shared" si="1"/>
        <v>33</v>
      </c>
      <c r="R5" s="1013">
        <f t="shared" si="1"/>
        <v>109</v>
      </c>
      <c r="S5" s="1013">
        <f t="shared" si="1"/>
        <v>1</v>
      </c>
      <c r="T5" s="1013">
        <f t="shared" si="1"/>
        <v>134</v>
      </c>
      <c r="U5" s="1013">
        <f t="shared" si="1"/>
        <v>10</v>
      </c>
      <c r="V5" s="1013">
        <f t="shared" si="1"/>
        <v>4</v>
      </c>
      <c r="W5" s="1013">
        <f t="shared" si="1"/>
        <v>0</v>
      </c>
      <c r="X5" s="1013">
        <f t="shared" si="1"/>
        <v>134</v>
      </c>
      <c r="Y5" s="1013">
        <f t="shared" si="1"/>
        <v>5640</v>
      </c>
      <c r="Z5" s="1012">
        <f t="shared" si="1"/>
        <v>5306</v>
      </c>
      <c r="AA5" s="1011"/>
    </row>
    <row r="6" spans="1:27" s="1002" customFormat="1" ht="21.95" customHeight="1">
      <c r="A6" s="1009" t="s">
        <v>26801</v>
      </c>
      <c r="B6" s="1008">
        <f t="shared" ref="B6:B15" si="2">SUM(C6:J6)</f>
        <v>3</v>
      </c>
      <c r="C6" s="1008">
        <v>0</v>
      </c>
      <c r="D6" s="1008">
        <v>3</v>
      </c>
      <c r="E6" s="1008">
        <v>0</v>
      </c>
      <c r="F6" s="1008">
        <v>0</v>
      </c>
      <c r="G6" s="1008">
        <v>0</v>
      </c>
      <c r="H6" s="1008">
        <v>0</v>
      </c>
      <c r="I6" s="1008">
        <v>0</v>
      </c>
      <c r="J6" s="1008">
        <v>0</v>
      </c>
      <c r="K6" s="1008">
        <v>0</v>
      </c>
      <c r="L6" s="1008">
        <f t="shared" ref="L6:L15" si="3">SUM(M6:X6)</f>
        <v>0</v>
      </c>
      <c r="M6" s="1008">
        <v>0</v>
      </c>
      <c r="N6" s="1008">
        <v>0</v>
      </c>
      <c r="O6" s="1008">
        <v>0</v>
      </c>
      <c r="P6" s="1008">
        <v>0</v>
      </c>
      <c r="Q6" s="1008">
        <v>0</v>
      </c>
      <c r="R6" s="1008">
        <v>0</v>
      </c>
      <c r="S6" s="1008">
        <v>0</v>
      </c>
      <c r="T6" s="1008">
        <v>0</v>
      </c>
      <c r="U6" s="1008">
        <v>0</v>
      </c>
      <c r="V6" s="1008">
        <v>0</v>
      </c>
      <c r="W6" s="1008">
        <v>0</v>
      </c>
      <c r="X6" s="1008">
        <v>0</v>
      </c>
      <c r="Y6" s="1008">
        <v>0</v>
      </c>
      <c r="Z6" s="1008">
        <v>0</v>
      </c>
      <c r="AA6" s="1003"/>
    </row>
    <row r="7" spans="1:27" s="1002" customFormat="1" ht="21.95" customHeight="1">
      <c r="A7" s="1007" t="s">
        <v>595</v>
      </c>
      <c r="B7" s="1006">
        <f t="shared" si="2"/>
        <v>33</v>
      </c>
      <c r="C7" s="1006">
        <v>0</v>
      </c>
      <c r="D7" s="1006">
        <v>2</v>
      </c>
      <c r="E7" s="1006">
        <v>7</v>
      </c>
      <c r="F7" s="1006">
        <v>11</v>
      </c>
      <c r="G7" s="1006">
        <v>0</v>
      </c>
      <c r="H7" s="1006">
        <v>0</v>
      </c>
      <c r="I7" s="1006">
        <v>5</v>
      </c>
      <c r="J7" s="1006">
        <v>8</v>
      </c>
      <c r="K7" s="1006">
        <v>61393</v>
      </c>
      <c r="L7" s="1006">
        <f t="shared" si="3"/>
        <v>15</v>
      </c>
      <c r="M7" s="1006">
        <v>0</v>
      </c>
      <c r="N7" s="1006">
        <v>0</v>
      </c>
      <c r="O7" s="1006">
        <v>2</v>
      </c>
      <c r="P7" s="1006">
        <v>0</v>
      </c>
      <c r="Q7" s="1006">
        <v>1</v>
      </c>
      <c r="R7" s="1006">
        <v>7</v>
      </c>
      <c r="S7" s="1006">
        <v>0</v>
      </c>
      <c r="T7" s="1006">
        <v>3</v>
      </c>
      <c r="U7" s="1006">
        <v>2</v>
      </c>
      <c r="V7" s="1006">
        <v>0</v>
      </c>
      <c r="W7" s="1006">
        <v>0</v>
      </c>
      <c r="X7" s="1006">
        <v>0</v>
      </c>
      <c r="Y7" s="1006">
        <v>134</v>
      </c>
      <c r="Z7" s="1006">
        <v>31</v>
      </c>
      <c r="AA7" s="1003"/>
    </row>
    <row r="8" spans="1:27" s="1002" customFormat="1" ht="21.95" customHeight="1">
      <c r="A8" s="1007" t="s">
        <v>777</v>
      </c>
      <c r="B8" s="1006">
        <f t="shared" si="2"/>
        <v>51</v>
      </c>
      <c r="C8" s="1006">
        <v>1</v>
      </c>
      <c r="D8" s="1006">
        <v>19</v>
      </c>
      <c r="E8" s="1006">
        <v>20</v>
      </c>
      <c r="F8" s="1006">
        <v>1</v>
      </c>
      <c r="G8" s="1006">
        <v>0</v>
      </c>
      <c r="H8" s="1006">
        <v>1</v>
      </c>
      <c r="I8" s="1006">
        <v>2</v>
      </c>
      <c r="J8" s="1006">
        <v>7</v>
      </c>
      <c r="K8" s="1006">
        <v>84414</v>
      </c>
      <c r="L8" s="1006">
        <f t="shared" si="3"/>
        <v>52</v>
      </c>
      <c r="M8" s="1006">
        <v>4</v>
      </c>
      <c r="N8" s="1006">
        <v>0</v>
      </c>
      <c r="O8" s="1006">
        <v>7</v>
      </c>
      <c r="P8" s="1006">
        <v>0</v>
      </c>
      <c r="Q8" s="1006">
        <v>0</v>
      </c>
      <c r="R8" s="1006">
        <v>10</v>
      </c>
      <c r="S8" s="1006">
        <v>1</v>
      </c>
      <c r="T8" s="1006">
        <v>9</v>
      </c>
      <c r="U8" s="1006">
        <v>0</v>
      </c>
      <c r="V8" s="1006">
        <v>2</v>
      </c>
      <c r="W8" s="1006">
        <v>0</v>
      </c>
      <c r="X8" s="1006">
        <v>19</v>
      </c>
      <c r="Y8" s="1006">
        <v>555</v>
      </c>
      <c r="Z8" s="1006">
        <v>457</v>
      </c>
      <c r="AA8" s="1003"/>
    </row>
    <row r="9" spans="1:27" s="1002" customFormat="1" ht="21.95" customHeight="1">
      <c r="A9" s="1007" t="s">
        <v>573</v>
      </c>
      <c r="B9" s="1006">
        <f t="shared" si="2"/>
        <v>66</v>
      </c>
      <c r="C9" s="1006">
        <v>0</v>
      </c>
      <c r="D9" s="1006">
        <v>0</v>
      </c>
      <c r="E9" s="1006">
        <v>0</v>
      </c>
      <c r="F9" s="1006">
        <v>0</v>
      </c>
      <c r="G9" s="1006">
        <v>0</v>
      </c>
      <c r="H9" s="1006">
        <v>3</v>
      </c>
      <c r="I9" s="1006">
        <v>26</v>
      </c>
      <c r="J9" s="1006">
        <v>37</v>
      </c>
      <c r="K9" s="1006">
        <v>17881</v>
      </c>
      <c r="L9" s="1006">
        <f t="shared" si="3"/>
        <v>24</v>
      </c>
      <c r="M9" s="1006">
        <v>0</v>
      </c>
      <c r="N9" s="1006">
        <v>0</v>
      </c>
      <c r="O9" s="1006">
        <v>2</v>
      </c>
      <c r="P9" s="1006">
        <v>0</v>
      </c>
      <c r="Q9" s="1006">
        <v>2</v>
      </c>
      <c r="R9" s="1006">
        <v>7</v>
      </c>
      <c r="S9" s="1006">
        <v>0</v>
      </c>
      <c r="T9" s="1006">
        <v>11</v>
      </c>
      <c r="U9" s="1006">
        <v>0</v>
      </c>
      <c r="V9" s="1006">
        <v>0</v>
      </c>
      <c r="W9" s="1006">
        <v>0</v>
      </c>
      <c r="X9" s="1006">
        <v>2</v>
      </c>
      <c r="Y9" s="1006">
        <v>797</v>
      </c>
      <c r="Z9" s="1006">
        <v>206</v>
      </c>
      <c r="AA9" s="1003"/>
    </row>
    <row r="10" spans="1:27" s="1002" customFormat="1" ht="21.95" customHeight="1">
      <c r="A10" s="1007" t="s">
        <v>580</v>
      </c>
      <c r="B10" s="1006">
        <f t="shared" si="2"/>
        <v>50</v>
      </c>
      <c r="C10" s="1006">
        <v>0</v>
      </c>
      <c r="D10" s="1006">
        <v>0</v>
      </c>
      <c r="E10" s="1006">
        <v>2</v>
      </c>
      <c r="F10" s="1006">
        <v>0</v>
      </c>
      <c r="G10" s="1006">
        <v>2</v>
      </c>
      <c r="H10" s="1006">
        <v>12</v>
      </c>
      <c r="I10" s="1006">
        <v>23</v>
      </c>
      <c r="J10" s="1006">
        <v>11</v>
      </c>
      <c r="K10" s="1006">
        <v>50160</v>
      </c>
      <c r="L10" s="1006">
        <f t="shared" si="3"/>
        <v>31</v>
      </c>
      <c r="M10" s="1006">
        <v>0</v>
      </c>
      <c r="N10" s="1006">
        <v>0</v>
      </c>
      <c r="O10" s="1006">
        <v>1</v>
      </c>
      <c r="P10" s="1006">
        <v>0</v>
      </c>
      <c r="Q10" s="1006">
        <v>3</v>
      </c>
      <c r="R10" s="1006">
        <v>7</v>
      </c>
      <c r="S10" s="1006">
        <v>0</v>
      </c>
      <c r="T10" s="1006">
        <v>13</v>
      </c>
      <c r="U10" s="1006">
        <v>4</v>
      </c>
      <c r="V10" s="1006">
        <v>0</v>
      </c>
      <c r="W10" s="1006">
        <v>0</v>
      </c>
      <c r="X10" s="1006">
        <v>3</v>
      </c>
      <c r="Y10" s="1006">
        <v>515</v>
      </c>
      <c r="Z10" s="1006">
        <v>456</v>
      </c>
      <c r="AA10" s="1003"/>
    </row>
    <row r="11" spans="1:27" s="1002" customFormat="1" ht="21.95" customHeight="1">
      <c r="A11" s="1007" t="s">
        <v>603</v>
      </c>
      <c r="B11" s="1006">
        <f t="shared" si="2"/>
        <v>75</v>
      </c>
      <c r="C11" s="1006">
        <v>1</v>
      </c>
      <c r="D11" s="1006">
        <v>15</v>
      </c>
      <c r="E11" s="1006">
        <v>3</v>
      </c>
      <c r="F11" s="1006">
        <v>0</v>
      </c>
      <c r="G11" s="1006">
        <v>0</v>
      </c>
      <c r="H11" s="1006">
        <v>7</v>
      </c>
      <c r="I11" s="1006">
        <v>14</v>
      </c>
      <c r="J11" s="1006">
        <v>35</v>
      </c>
      <c r="K11" s="1006">
        <v>166292</v>
      </c>
      <c r="L11" s="1006">
        <f t="shared" si="3"/>
        <v>149</v>
      </c>
      <c r="M11" s="1006">
        <v>15</v>
      </c>
      <c r="N11" s="1006">
        <v>3</v>
      </c>
      <c r="O11" s="1006">
        <v>22</v>
      </c>
      <c r="P11" s="1006">
        <v>0</v>
      </c>
      <c r="Q11" s="1006">
        <v>17</v>
      </c>
      <c r="R11" s="1006">
        <v>16</v>
      </c>
      <c r="S11" s="1006">
        <v>0</v>
      </c>
      <c r="T11" s="1006">
        <v>35</v>
      </c>
      <c r="U11" s="1006">
        <v>0</v>
      </c>
      <c r="V11" s="1006">
        <v>0</v>
      </c>
      <c r="W11" s="1006">
        <v>0</v>
      </c>
      <c r="X11" s="1006">
        <v>41</v>
      </c>
      <c r="Y11" s="1006">
        <v>890</v>
      </c>
      <c r="Z11" s="1006">
        <v>336</v>
      </c>
      <c r="AA11" s="1003"/>
    </row>
    <row r="12" spans="1:27" s="1002" customFormat="1" ht="21.95" customHeight="1">
      <c r="A12" s="1007" t="s">
        <v>2189</v>
      </c>
      <c r="B12" s="1006">
        <f t="shared" si="2"/>
        <v>117</v>
      </c>
      <c r="C12" s="1006">
        <v>1</v>
      </c>
      <c r="D12" s="1006">
        <v>8</v>
      </c>
      <c r="E12" s="1006">
        <v>4</v>
      </c>
      <c r="F12" s="1006">
        <v>0</v>
      </c>
      <c r="G12" s="1006">
        <v>0</v>
      </c>
      <c r="H12" s="1006">
        <v>17</v>
      </c>
      <c r="I12" s="1006">
        <v>65</v>
      </c>
      <c r="J12" s="1006">
        <v>22</v>
      </c>
      <c r="K12" s="1006">
        <v>261516</v>
      </c>
      <c r="L12" s="1006">
        <f t="shared" si="3"/>
        <v>90</v>
      </c>
      <c r="M12" s="1006">
        <v>2</v>
      </c>
      <c r="N12" s="1006">
        <v>0</v>
      </c>
      <c r="O12" s="1006">
        <v>3</v>
      </c>
      <c r="P12" s="1006">
        <v>0</v>
      </c>
      <c r="Q12" s="1006">
        <v>9</v>
      </c>
      <c r="R12" s="1006">
        <v>19</v>
      </c>
      <c r="S12" s="1006">
        <v>0</v>
      </c>
      <c r="T12" s="1006">
        <v>16</v>
      </c>
      <c r="U12" s="1006">
        <v>4</v>
      </c>
      <c r="V12" s="1006">
        <v>1</v>
      </c>
      <c r="W12" s="1006">
        <v>0</v>
      </c>
      <c r="X12" s="1006">
        <v>36</v>
      </c>
      <c r="Y12" s="1006">
        <v>1062</v>
      </c>
      <c r="Z12" s="1006">
        <v>751</v>
      </c>
      <c r="AA12" s="1003"/>
    </row>
    <row r="13" spans="1:27" s="1002" customFormat="1" ht="21.95" customHeight="1">
      <c r="A13" s="1007" t="s">
        <v>1912</v>
      </c>
      <c r="B13" s="1006">
        <f t="shared" si="2"/>
        <v>220</v>
      </c>
      <c r="C13" s="1006">
        <v>1</v>
      </c>
      <c r="D13" s="1006">
        <v>0</v>
      </c>
      <c r="E13" s="1006">
        <v>0</v>
      </c>
      <c r="F13" s="1006">
        <v>0</v>
      </c>
      <c r="G13" s="1006">
        <v>0</v>
      </c>
      <c r="H13" s="1006">
        <v>3</v>
      </c>
      <c r="I13" s="1006">
        <v>153</v>
      </c>
      <c r="J13" s="1006">
        <v>63</v>
      </c>
      <c r="K13" s="1006">
        <v>86470</v>
      </c>
      <c r="L13" s="1006">
        <f t="shared" si="3"/>
        <v>77</v>
      </c>
      <c r="M13" s="1006">
        <v>2</v>
      </c>
      <c r="N13" s="1006">
        <v>1</v>
      </c>
      <c r="O13" s="1006">
        <v>5</v>
      </c>
      <c r="P13" s="1006">
        <v>0</v>
      </c>
      <c r="Q13" s="1006">
        <v>1</v>
      </c>
      <c r="R13" s="1006">
        <v>21</v>
      </c>
      <c r="S13" s="1006">
        <v>0</v>
      </c>
      <c r="T13" s="1006">
        <v>29</v>
      </c>
      <c r="U13" s="1006">
        <v>0</v>
      </c>
      <c r="V13" s="1006">
        <v>0</v>
      </c>
      <c r="W13" s="1006">
        <v>0</v>
      </c>
      <c r="X13" s="1006">
        <v>18</v>
      </c>
      <c r="Y13" s="1006">
        <v>1370</v>
      </c>
      <c r="Z13" s="1006">
        <v>2833</v>
      </c>
      <c r="AA13" s="1003"/>
    </row>
    <row r="14" spans="1:27" s="1002" customFormat="1" ht="21.95" customHeight="1">
      <c r="A14" s="1007" t="s">
        <v>1924</v>
      </c>
      <c r="B14" s="1006">
        <f t="shared" si="2"/>
        <v>48</v>
      </c>
      <c r="C14" s="1006">
        <v>0</v>
      </c>
      <c r="D14" s="1006">
        <v>6</v>
      </c>
      <c r="E14" s="1006">
        <v>18</v>
      </c>
      <c r="F14" s="1006">
        <v>1</v>
      </c>
      <c r="G14" s="1006">
        <v>2</v>
      </c>
      <c r="H14" s="1006">
        <v>3</v>
      </c>
      <c r="I14" s="1006">
        <v>2</v>
      </c>
      <c r="J14" s="1006">
        <v>16</v>
      </c>
      <c r="K14" s="1006">
        <v>238090</v>
      </c>
      <c r="L14" s="1006">
        <f t="shared" si="3"/>
        <v>65</v>
      </c>
      <c r="M14" s="1006">
        <v>0</v>
      </c>
      <c r="N14" s="1006">
        <v>1</v>
      </c>
      <c r="O14" s="1006">
        <v>8</v>
      </c>
      <c r="P14" s="1006">
        <v>0</v>
      </c>
      <c r="Q14" s="1006">
        <v>0</v>
      </c>
      <c r="R14" s="1006">
        <v>22</v>
      </c>
      <c r="S14" s="1006">
        <v>0</v>
      </c>
      <c r="T14" s="1006">
        <v>18</v>
      </c>
      <c r="U14" s="1006">
        <v>0</v>
      </c>
      <c r="V14" s="1006">
        <v>1</v>
      </c>
      <c r="W14" s="1006">
        <v>0</v>
      </c>
      <c r="X14" s="1006">
        <v>15</v>
      </c>
      <c r="Y14" s="1006">
        <v>317</v>
      </c>
      <c r="Z14" s="1006">
        <v>236</v>
      </c>
      <c r="AA14" s="1003"/>
    </row>
    <row r="15" spans="1:27" s="1002" customFormat="1" ht="21.95" customHeight="1">
      <c r="A15" s="1005" t="s">
        <v>13253</v>
      </c>
      <c r="B15" s="1004">
        <f t="shared" si="2"/>
        <v>100</v>
      </c>
      <c r="C15" s="1004">
        <v>1</v>
      </c>
      <c r="D15" s="1004">
        <v>0</v>
      </c>
      <c r="E15" s="1004">
        <v>89</v>
      </c>
      <c r="F15" s="1004">
        <v>0</v>
      </c>
      <c r="G15" s="1004">
        <v>0</v>
      </c>
      <c r="H15" s="1004">
        <v>10</v>
      </c>
      <c r="I15" s="1004">
        <v>0</v>
      </c>
      <c r="J15" s="1004">
        <v>0</v>
      </c>
      <c r="K15" s="1004">
        <v>48686</v>
      </c>
      <c r="L15" s="1004">
        <f t="shared" si="3"/>
        <v>46</v>
      </c>
      <c r="M15" s="1004">
        <v>2</v>
      </c>
      <c r="N15" s="1004">
        <v>0</v>
      </c>
      <c r="O15" s="1004">
        <v>6</v>
      </c>
      <c r="P15" s="1004">
        <v>1</v>
      </c>
      <c r="Q15" s="1004">
        <v>19</v>
      </c>
      <c r="R15" s="1004">
        <v>14</v>
      </c>
      <c r="S15" s="1004">
        <v>0</v>
      </c>
      <c r="T15" s="1004">
        <v>1</v>
      </c>
      <c r="U15" s="1004">
        <v>0</v>
      </c>
      <c r="V15" s="1004">
        <v>0</v>
      </c>
      <c r="W15" s="1004">
        <v>1</v>
      </c>
      <c r="X15" s="1004">
        <v>2</v>
      </c>
      <c r="Y15" s="1004">
        <v>506</v>
      </c>
      <c r="Z15" s="1004">
        <v>76</v>
      </c>
      <c r="AA15" s="1003"/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5" fitToHeight="0" orientation="landscape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7FF9-F543-45A2-8E8E-0E147E7601DB}">
  <sheetPr>
    <pageSetUpPr fitToPage="1"/>
  </sheetPr>
  <dimension ref="A1:Z15"/>
  <sheetViews>
    <sheetView view="pageBreakPreview" zoomScaleNormal="100" zoomScaleSheetLayoutView="100" workbookViewId="0">
      <selection activeCell="N30" sqref="N30"/>
    </sheetView>
  </sheetViews>
  <sheetFormatPr defaultColWidth="8.88671875" defaultRowHeight="12"/>
  <cols>
    <col min="1" max="1" width="7" style="1018" customWidth="1"/>
    <col min="2" max="10" width="4.33203125" style="1018" customWidth="1"/>
    <col min="11" max="11" width="11.5546875" style="1020" bestFit="1" customWidth="1"/>
    <col min="12" max="24" width="4.33203125" style="1018" customWidth="1"/>
    <col min="25" max="26" width="9.77734375" style="1019" customWidth="1"/>
    <col min="27" max="16384" width="8.88671875" style="1018"/>
  </cols>
  <sheetData>
    <row r="1" spans="1:26" s="1042" customFormat="1" ht="20.100000000000001" customHeight="1">
      <c r="A1" s="1978" t="s">
        <v>26803</v>
      </c>
      <c r="B1" s="1978"/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  <c r="O1" s="1978"/>
      <c r="P1" s="1978"/>
      <c r="Q1" s="1978"/>
      <c r="R1" s="1978"/>
      <c r="S1" s="1978"/>
      <c r="T1" s="1978"/>
      <c r="U1" s="1978"/>
      <c r="V1" s="1978"/>
      <c r="W1" s="1978"/>
      <c r="X1" s="1978"/>
      <c r="Y1" s="1978"/>
      <c r="Z1" s="1978"/>
    </row>
    <row r="2" spans="1:26" s="1040" customFormat="1" ht="21" customHeight="1">
      <c r="A2" s="1976" t="s">
        <v>26797</v>
      </c>
      <c r="B2" s="1976" t="s">
        <v>26785</v>
      </c>
      <c r="C2" s="1976"/>
      <c r="D2" s="1976"/>
      <c r="E2" s="1976"/>
      <c r="F2" s="1976"/>
      <c r="G2" s="1976"/>
      <c r="H2" s="1976"/>
      <c r="I2" s="1976"/>
      <c r="J2" s="1976"/>
      <c r="K2" s="1976" t="s">
        <v>26784</v>
      </c>
      <c r="L2" s="1976" t="s">
        <v>26783</v>
      </c>
      <c r="M2" s="1976"/>
      <c r="N2" s="1976"/>
      <c r="O2" s="1976"/>
      <c r="P2" s="1976"/>
      <c r="Q2" s="1976"/>
      <c r="R2" s="1976"/>
      <c r="S2" s="1976"/>
      <c r="T2" s="1976"/>
      <c r="U2" s="1976"/>
      <c r="V2" s="1976"/>
      <c r="W2" s="1976"/>
      <c r="X2" s="1976"/>
      <c r="Y2" s="1976"/>
      <c r="Z2" s="1976"/>
    </row>
    <row r="3" spans="1:26" s="1040" customFormat="1" ht="21" customHeight="1">
      <c r="A3" s="1976"/>
      <c r="B3" s="1976" t="s">
        <v>26782</v>
      </c>
      <c r="C3" s="1976" t="s">
        <v>26781</v>
      </c>
      <c r="D3" s="1976" t="s">
        <v>26780</v>
      </c>
      <c r="E3" s="1976" t="s">
        <v>26779</v>
      </c>
      <c r="F3" s="1976" t="s">
        <v>26778</v>
      </c>
      <c r="G3" s="1976" t="s">
        <v>26777</v>
      </c>
      <c r="H3" s="1976" t="s">
        <v>26776</v>
      </c>
      <c r="I3" s="1976" t="s">
        <v>26775</v>
      </c>
      <c r="J3" s="1976" t="s">
        <v>26774</v>
      </c>
      <c r="K3" s="1976"/>
      <c r="L3" s="1976" t="s">
        <v>26773</v>
      </c>
      <c r="M3" s="1976"/>
      <c r="N3" s="1976"/>
      <c r="O3" s="1976"/>
      <c r="P3" s="1976"/>
      <c r="Q3" s="1976"/>
      <c r="R3" s="1976"/>
      <c r="S3" s="1976"/>
      <c r="T3" s="1976"/>
      <c r="U3" s="1976"/>
      <c r="V3" s="1976"/>
      <c r="W3" s="1976"/>
      <c r="X3" s="1976"/>
      <c r="Y3" s="1976" t="s">
        <v>26772</v>
      </c>
      <c r="Z3" s="1976" t="s">
        <v>26771</v>
      </c>
    </row>
    <row r="4" spans="1:26" s="1040" customFormat="1" ht="72" customHeight="1" thickBot="1">
      <c r="A4" s="1977"/>
      <c r="B4" s="1977"/>
      <c r="C4" s="1977"/>
      <c r="D4" s="1977"/>
      <c r="E4" s="1977"/>
      <c r="F4" s="1977"/>
      <c r="G4" s="1977"/>
      <c r="H4" s="1977"/>
      <c r="I4" s="1977"/>
      <c r="J4" s="1977"/>
      <c r="K4" s="1977"/>
      <c r="L4" s="1041" t="s">
        <v>1</v>
      </c>
      <c r="M4" s="1041" t="s">
        <v>26770</v>
      </c>
      <c r="N4" s="1041" t="s">
        <v>26769</v>
      </c>
      <c r="O4" s="1041" t="s">
        <v>26768</v>
      </c>
      <c r="P4" s="1041" t="s">
        <v>26767</v>
      </c>
      <c r="Q4" s="1041" t="s">
        <v>26766</v>
      </c>
      <c r="R4" s="1041" t="s">
        <v>26765</v>
      </c>
      <c r="S4" s="1041" t="s">
        <v>26764</v>
      </c>
      <c r="T4" s="1041" t="s">
        <v>26763</v>
      </c>
      <c r="U4" s="1041" t="s">
        <v>26762</v>
      </c>
      <c r="V4" s="1041" t="s">
        <v>26761</v>
      </c>
      <c r="W4" s="1041" t="s">
        <v>26760</v>
      </c>
      <c r="X4" s="1041" t="s">
        <v>26759</v>
      </c>
      <c r="Y4" s="1977"/>
      <c r="Z4" s="1977"/>
    </row>
    <row r="5" spans="1:26" s="1036" customFormat="1" ht="21.95" customHeight="1" thickBot="1">
      <c r="A5" s="1039" t="s">
        <v>10468</v>
      </c>
      <c r="B5" s="1038">
        <f t="shared" ref="B5:Z5" si="0">SUM(B6:B15)</f>
        <v>989</v>
      </c>
      <c r="C5" s="1038">
        <f t="shared" si="0"/>
        <v>14</v>
      </c>
      <c r="D5" s="1038">
        <f t="shared" si="0"/>
        <v>0</v>
      </c>
      <c r="E5" s="1038">
        <f t="shared" si="0"/>
        <v>247</v>
      </c>
      <c r="F5" s="1038">
        <f t="shared" si="0"/>
        <v>58</v>
      </c>
      <c r="G5" s="1038">
        <f t="shared" si="0"/>
        <v>10</v>
      </c>
      <c r="H5" s="1038">
        <f t="shared" si="0"/>
        <v>19</v>
      </c>
      <c r="I5" s="1038">
        <f t="shared" si="0"/>
        <v>477</v>
      </c>
      <c r="J5" s="1038">
        <f t="shared" si="0"/>
        <v>164</v>
      </c>
      <c r="K5" s="1038">
        <f t="shared" si="0"/>
        <v>2425278.2400000002</v>
      </c>
      <c r="L5" s="1038">
        <f t="shared" si="0"/>
        <v>807</v>
      </c>
      <c r="M5" s="1038">
        <f t="shared" si="0"/>
        <v>27</v>
      </c>
      <c r="N5" s="1038">
        <f t="shared" si="0"/>
        <v>7</v>
      </c>
      <c r="O5" s="1038">
        <f t="shared" si="0"/>
        <v>139</v>
      </c>
      <c r="P5" s="1038">
        <f t="shared" si="0"/>
        <v>2</v>
      </c>
      <c r="Q5" s="1038">
        <f t="shared" si="0"/>
        <v>46</v>
      </c>
      <c r="R5" s="1038">
        <f t="shared" si="0"/>
        <v>123</v>
      </c>
      <c r="S5" s="1038">
        <f t="shared" si="0"/>
        <v>23</v>
      </c>
      <c r="T5" s="1038">
        <f t="shared" si="0"/>
        <v>231</v>
      </c>
      <c r="U5" s="1038">
        <f t="shared" si="0"/>
        <v>0</v>
      </c>
      <c r="V5" s="1038">
        <f t="shared" si="0"/>
        <v>12</v>
      </c>
      <c r="W5" s="1038">
        <f t="shared" si="0"/>
        <v>10</v>
      </c>
      <c r="X5" s="1038">
        <f t="shared" si="0"/>
        <v>187</v>
      </c>
      <c r="Y5" s="1038">
        <f t="shared" si="0"/>
        <v>6701</v>
      </c>
      <c r="Z5" s="1037">
        <f t="shared" si="0"/>
        <v>23868</v>
      </c>
    </row>
    <row r="6" spans="1:26" s="1021" customFormat="1" ht="21.95" customHeight="1">
      <c r="A6" s="1034" t="s">
        <v>595</v>
      </c>
      <c r="B6" s="1034">
        <f t="shared" ref="B6:B15" si="1">SUM(C6:J6)</f>
        <v>105</v>
      </c>
      <c r="C6" s="1034">
        <v>1</v>
      </c>
      <c r="D6" s="1034">
        <v>0</v>
      </c>
      <c r="E6" s="1034">
        <v>25</v>
      </c>
      <c r="F6" s="1034">
        <v>11</v>
      </c>
      <c r="G6" s="1034">
        <v>0</v>
      </c>
      <c r="H6" s="1034">
        <v>2</v>
      </c>
      <c r="I6" s="1034">
        <v>18</v>
      </c>
      <c r="J6" s="1034">
        <v>48</v>
      </c>
      <c r="K6" s="1035">
        <v>20981</v>
      </c>
      <c r="L6" s="1034">
        <f t="shared" ref="L6:L15" si="2">SUM(M6:X6)</f>
        <v>25</v>
      </c>
      <c r="M6" s="1034">
        <v>2</v>
      </c>
      <c r="N6" s="1034">
        <v>0</v>
      </c>
      <c r="O6" s="1034">
        <v>4</v>
      </c>
      <c r="P6" s="1034">
        <v>0</v>
      </c>
      <c r="Q6" s="1034">
        <v>0</v>
      </c>
      <c r="R6" s="1034">
        <v>4</v>
      </c>
      <c r="S6" s="1034">
        <v>0</v>
      </c>
      <c r="T6" s="1034">
        <v>6</v>
      </c>
      <c r="U6" s="1034">
        <v>0</v>
      </c>
      <c r="V6" s="1034">
        <v>4</v>
      </c>
      <c r="W6" s="1034">
        <v>0</v>
      </c>
      <c r="X6" s="1034">
        <v>5</v>
      </c>
      <c r="Y6" s="1033">
        <v>794</v>
      </c>
      <c r="Z6" s="1033">
        <v>0</v>
      </c>
    </row>
    <row r="7" spans="1:26" s="1021" customFormat="1" ht="21.95" customHeight="1">
      <c r="A7" s="1030" t="s">
        <v>26802</v>
      </c>
      <c r="B7" s="1030">
        <f t="shared" si="1"/>
        <v>44</v>
      </c>
      <c r="C7" s="1031">
        <v>1</v>
      </c>
      <c r="D7" s="1031">
        <v>0</v>
      </c>
      <c r="E7" s="1031">
        <v>25</v>
      </c>
      <c r="F7" s="1031">
        <v>10</v>
      </c>
      <c r="G7" s="1031">
        <v>0</v>
      </c>
      <c r="H7" s="1031">
        <v>0</v>
      </c>
      <c r="I7" s="1031">
        <v>8</v>
      </c>
      <c r="J7" s="1031">
        <v>0</v>
      </c>
      <c r="K7" s="963">
        <v>26402</v>
      </c>
      <c r="L7" s="1030">
        <f t="shared" si="2"/>
        <v>54</v>
      </c>
      <c r="M7" s="1030">
        <v>1</v>
      </c>
      <c r="N7" s="1030">
        <v>0</v>
      </c>
      <c r="O7" s="1030">
        <v>2</v>
      </c>
      <c r="P7" s="1030">
        <v>0</v>
      </c>
      <c r="Q7" s="1030">
        <v>2</v>
      </c>
      <c r="R7" s="1030">
        <v>2</v>
      </c>
      <c r="S7" s="1030">
        <v>0</v>
      </c>
      <c r="T7" s="1030">
        <v>0</v>
      </c>
      <c r="U7" s="1030">
        <v>0</v>
      </c>
      <c r="V7" s="1030">
        <v>1</v>
      </c>
      <c r="W7" s="1030">
        <v>1</v>
      </c>
      <c r="X7" s="1030">
        <v>45</v>
      </c>
      <c r="Y7" s="1032">
        <v>255</v>
      </c>
      <c r="Z7" s="1029">
        <v>0</v>
      </c>
    </row>
    <row r="8" spans="1:26" s="1021" customFormat="1" ht="21.95" customHeight="1">
      <c r="A8" s="1030" t="s">
        <v>10277</v>
      </c>
      <c r="B8" s="1030">
        <f t="shared" si="1"/>
        <v>153</v>
      </c>
      <c r="C8" s="1030">
        <v>1</v>
      </c>
      <c r="D8" s="1030">
        <v>0</v>
      </c>
      <c r="E8" s="1030">
        <v>73</v>
      </c>
      <c r="F8" s="1030">
        <v>0</v>
      </c>
      <c r="G8" s="1030">
        <v>4</v>
      </c>
      <c r="H8" s="1030">
        <v>4</v>
      </c>
      <c r="I8" s="1030">
        <v>49</v>
      </c>
      <c r="J8" s="1030">
        <v>22</v>
      </c>
      <c r="K8" s="963">
        <v>67077</v>
      </c>
      <c r="L8" s="1030">
        <f t="shared" si="2"/>
        <v>144</v>
      </c>
      <c r="M8" s="1030">
        <v>1</v>
      </c>
      <c r="N8" s="1030">
        <v>0</v>
      </c>
      <c r="O8" s="1030">
        <v>23</v>
      </c>
      <c r="P8" s="1030">
        <v>0</v>
      </c>
      <c r="Q8" s="1030">
        <v>5</v>
      </c>
      <c r="R8" s="1030">
        <v>6</v>
      </c>
      <c r="S8" s="1030">
        <v>2</v>
      </c>
      <c r="T8" s="1030">
        <v>75</v>
      </c>
      <c r="U8" s="1030">
        <v>0</v>
      </c>
      <c r="V8" s="1030">
        <v>4</v>
      </c>
      <c r="W8" s="1030">
        <v>0</v>
      </c>
      <c r="X8" s="1030">
        <v>28</v>
      </c>
      <c r="Y8" s="1029">
        <v>725</v>
      </c>
      <c r="Z8" s="1029">
        <v>271</v>
      </c>
    </row>
    <row r="9" spans="1:26" s="1021" customFormat="1" ht="21.95" customHeight="1">
      <c r="A9" s="1030" t="s">
        <v>804</v>
      </c>
      <c r="B9" s="1030">
        <f t="shared" si="1"/>
        <v>88</v>
      </c>
      <c r="C9" s="1030">
        <v>1</v>
      </c>
      <c r="D9" s="1030">
        <v>0</v>
      </c>
      <c r="E9" s="1030">
        <v>0</v>
      </c>
      <c r="F9" s="1030">
        <v>0</v>
      </c>
      <c r="G9" s="1030">
        <v>0</v>
      </c>
      <c r="H9" s="1030">
        <v>0</v>
      </c>
      <c r="I9" s="1030">
        <v>87</v>
      </c>
      <c r="J9" s="1030">
        <v>0</v>
      </c>
      <c r="K9" s="963">
        <v>25894</v>
      </c>
      <c r="L9" s="1030">
        <f t="shared" si="2"/>
        <v>40</v>
      </c>
      <c r="M9" s="1030">
        <v>1</v>
      </c>
      <c r="N9" s="1030">
        <v>0</v>
      </c>
      <c r="O9" s="1030">
        <v>11</v>
      </c>
      <c r="P9" s="1030">
        <v>1</v>
      </c>
      <c r="Q9" s="1030">
        <v>3</v>
      </c>
      <c r="R9" s="1030">
        <v>3</v>
      </c>
      <c r="S9" s="1030">
        <v>0</v>
      </c>
      <c r="T9" s="1030">
        <v>12</v>
      </c>
      <c r="U9" s="1030">
        <v>0</v>
      </c>
      <c r="V9" s="1030">
        <v>0</v>
      </c>
      <c r="W9" s="1030">
        <v>1</v>
      </c>
      <c r="X9" s="1030">
        <v>8</v>
      </c>
      <c r="Y9" s="1029">
        <v>762</v>
      </c>
      <c r="Z9" s="1029">
        <v>1125</v>
      </c>
    </row>
    <row r="10" spans="1:26" s="1021" customFormat="1" ht="21.95" customHeight="1">
      <c r="A10" s="1030" t="s">
        <v>769</v>
      </c>
      <c r="B10" s="1030">
        <f t="shared" si="1"/>
        <v>111</v>
      </c>
      <c r="C10" s="1030">
        <v>1</v>
      </c>
      <c r="D10" s="1030">
        <v>0</v>
      </c>
      <c r="E10" s="1030">
        <v>8</v>
      </c>
      <c r="F10" s="1030">
        <v>36</v>
      </c>
      <c r="G10" s="1030">
        <v>2</v>
      </c>
      <c r="H10" s="1030">
        <v>2</v>
      </c>
      <c r="I10" s="1030">
        <v>60</v>
      </c>
      <c r="J10" s="1030">
        <v>2</v>
      </c>
      <c r="K10" s="963">
        <v>1678812</v>
      </c>
      <c r="L10" s="1030">
        <f t="shared" si="2"/>
        <v>80</v>
      </c>
      <c r="M10" s="1030">
        <v>1</v>
      </c>
      <c r="N10" s="1030">
        <v>7</v>
      </c>
      <c r="O10" s="1030">
        <v>16</v>
      </c>
      <c r="P10" s="1030">
        <v>0</v>
      </c>
      <c r="Q10" s="1030">
        <v>0</v>
      </c>
      <c r="R10" s="1030">
        <v>3</v>
      </c>
      <c r="S10" s="1030">
        <v>2</v>
      </c>
      <c r="T10" s="1030">
        <v>33</v>
      </c>
      <c r="U10" s="1030">
        <v>0</v>
      </c>
      <c r="V10" s="1030">
        <v>0</v>
      </c>
      <c r="W10" s="1030">
        <v>0</v>
      </c>
      <c r="X10" s="1030">
        <v>18</v>
      </c>
      <c r="Y10" s="1029">
        <v>729</v>
      </c>
      <c r="Z10" s="1029">
        <v>1864</v>
      </c>
    </row>
    <row r="11" spans="1:26" s="1021" customFormat="1" ht="21.95" customHeight="1">
      <c r="A11" s="1030" t="s">
        <v>792</v>
      </c>
      <c r="B11" s="1030">
        <f t="shared" si="1"/>
        <v>129</v>
      </c>
      <c r="C11" s="1030">
        <v>3</v>
      </c>
      <c r="D11" s="1030">
        <v>0</v>
      </c>
      <c r="E11" s="1030">
        <v>10</v>
      </c>
      <c r="F11" s="1030">
        <v>0</v>
      </c>
      <c r="G11" s="1030">
        <v>1</v>
      </c>
      <c r="H11" s="1030">
        <v>4</v>
      </c>
      <c r="I11" s="1030">
        <v>107</v>
      </c>
      <c r="J11" s="1030">
        <v>4</v>
      </c>
      <c r="K11" s="963">
        <v>131008</v>
      </c>
      <c r="L11" s="1030">
        <f t="shared" si="2"/>
        <v>109</v>
      </c>
      <c r="M11" s="1030">
        <v>2</v>
      </c>
      <c r="N11" s="1030">
        <v>0</v>
      </c>
      <c r="O11" s="1030">
        <v>20</v>
      </c>
      <c r="P11" s="1030">
        <v>0</v>
      </c>
      <c r="Q11" s="1030">
        <v>12</v>
      </c>
      <c r="R11" s="1030">
        <v>9</v>
      </c>
      <c r="S11" s="1030">
        <v>6</v>
      </c>
      <c r="T11" s="1030">
        <v>37</v>
      </c>
      <c r="U11" s="1030">
        <v>0</v>
      </c>
      <c r="V11" s="1030">
        <v>1</v>
      </c>
      <c r="W11" s="1030">
        <v>2</v>
      </c>
      <c r="X11" s="1030">
        <v>20</v>
      </c>
      <c r="Y11" s="1029">
        <v>967</v>
      </c>
      <c r="Z11" s="1029">
        <v>1443</v>
      </c>
    </row>
    <row r="12" spans="1:26" s="1021" customFormat="1" ht="21.95" customHeight="1">
      <c r="A12" s="1030" t="s">
        <v>779</v>
      </c>
      <c r="B12" s="1030">
        <f t="shared" si="1"/>
        <v>65</v>
      </c>
      <c r="C12" s="1031">
        <v>4</v>
      </c>
      <c r="D12" s="1031">
        <v>0</v>
      </c>
      <c r="E12" s="1031">
        <v>6</v>
      </c>
      <c r="F12" s="1031">
        <v>0</v>
      </c>
      <c r="G12" s="1031">
        <v>1</v>
      </c>
      <c r="H12" s="1031">
        <v>4</v>
      </c>
      <c r="I12" s="1031">
        <v>38</v>
      </c>
      <c r="J12" s="1031">
        <v>12</v>
      </c>
      <c r="K12" s="963">
        <v>298169</v>
      </c>
      <c r="L12" s="1030">
        <f t="shared" si="2"/>
        <v>86</v>
      </c>
      <c r="M12" s="1030">
        <v>6</v>
      </c>
      <c r="N12" s="1030">
        <v>0</v>
      </c>
      <c r="O12" s="1030">
        <v>21</v>
      </c>
      <c r="P12" s="1030">
        <v>0</v>
      </c>
      <c r="Q12" s="1030">
        <v>6</v>
      </c>
      <c r="R12" s="1030">
        <v>10</v>
      </c>
      <c r="S12" s="1030">
        <v>0</v>
      </c>
      <c r="T12" s="1030">
        <v>26</v>
      </c>
      <c r="U12" s="1030">
        <v>0</v>
      </c>
      <c r="V12" s="1030">
        <v>0</v>
      </c>
      <c r="W12" s="1030">
        <v>0</v>
      </c>
      <c r="X12" s="1030">
        <v>17</v>
      </c>
      <c r="Y12" s="1029">
        <v>304</v>
      </c>
      <c r="Z12" s="1029">
        <v>1160</v>
      </c>
    </row>
    <row r="13" spans="1:26" s="1021" customFormat="1" ht="21.95" customHeight="1">
      <c r="A13" s="1025" t="s">
        <v>573</v>
      </c>
      <c r="B13" s="1025">
        <f t="shared" si="1"/>
        <v>137</v>
      </c>
      <c r="C13" s="1028">
        <v>1</v>
      </c>
      <c r="D13" s="1028">
        <v>0</v>
      </c>
      <c r="E13" s="1028">
        <v>7</v>
      </c>
      <c r="F13" s="1028">
        <v>1</v>
      </c>
      <c r="G13" s="1028">
        <v>2</v>
      </c>
      <c r="H13" s="1028">
        <v>3</v>
      </c>
      <c r="I13" s="1028">
        <v>110</v>
      </c>
      <c r="J13" s="1028">
        <v>13</v>
      </c>
      <c r="K13" s="1027">
        <v>91976</v>
      </c>
      <c r="L13" s="1025">
        <f t="shared" si="2"/>
        <v>140</v>
      </c>
      <c r="M13" s="1026">
        <v>3</v>
      </c>
      <c r="N13" s="1026">
        <v>0</v>
      </c>
      <c r="O13" s="1026">
        <v>34</v>
      </c>
      <c r="P13" s="1026">
        <v>0</v>
      </c>
      <c r="Q13" s="1026">
        <v>10</v>
      </c>
      <c r="R13" s="1026">
        <v>17</v>
      </c>
      <c r="S13" s="1026">
        <v>13</v>
      </c>
      <c r="T13" s="1026">
        <v>37</v>
      </c>
      <c r="U13" s="1026">
        <v>0</v>
      </c>
      <c r="V13" s="1026">
        <v>2</v>
      </c>
      <c r="W13" s="1026">
        <v>4</v>
      </c>
      <c r="X13" s="1026">
        <v>20</v>
      </c>
      <c r="Y13" s="1026">
        <v>732</v>
      </c>
      <c r="Z13" s="1026">
        <v>17814</v>
      </c>
    </row>
    <row r="14" spans="1:26" s="1021" customFormat="1" ht="21.95" customHeight="1">
      <c r="A14" s="1025" t="s">
        <v>785</v>
      </c>
      <c r="B14" s="1025">
        <f t="shared" si="1"/>
        <v>111</v>
      </c>
      <c r="C14" s="1025">
        <v>0</v>
      </c>
      <c r="D14" s="1025">
        <v>0</v>
      </c>
      <c r="E14" s="1025">
        <v>48</v>
      </c>
      <c r="F14" s="1025">
        <v>0</v>
      </c>
      <c r="G14" s="1025">
        <v>0</v>
      </c>
      <c r="H14" s="1025">
        <v>0</v>
      </c>
      <c r="I14" s="1025">
        <v>0</v>
      </c>
      <c r="J14" s="1025">
        <v>63</v>
      </c>
      <c r="K14" s="957">
        <f>60896+414+4690+4566.24</f>
        <v>70566.240000000005</v>
      </c>
      <c r="L14" s="1025">
        <f t="shared" si="2"/>
        <v>93</v>
      </c>
      <c r="M14" s="1025">
        <v>3</v>
      </c>
      <c r="N14" s="1025">
        <v>0</v>
      </c>
      <c r="O14" s="1025">
        <v>1</v>
      </c>
      <c r="P14" s="1025">
        <v>0</v>
      </c>
      <c r="Q14" s="1025">
        <v>8</v>
      </c>
      <c r="R14" s="1025">
        <v>59</v>
      </c>
      <c r="S14" s="1025">
        <v>0</v>
      </c>
      <c r="T14" s="1025">
        <v>3</v>
      </c>
      <c r="U14" s="1025">
        <v>0</v>
      </c>
      <c r="V14" s="1025">
        <v>0</v>
      </c>
      <c r="W14" s="1025">
        <v>2</v>
      </c>
      <c r="X14" s="1025">
        <v>17</v>
      </c>
      <c r="Y14" s="1024">
        <v>882</v>
      </c>
      <c r="Z14" s="1024">
        <v>146</v>
      </c>
    </row>
    <row r="15" spans="1:26" s="1021" customFormat="1" ht="21.95" customHeight="1">
      <c r="A15" s="1023" t="s">
        <v>797</v>
      </c>
      <c r="B15" s="1023">
        <f t="shared" si="1"/>
        <v>46</v>
      </c>
      <c r="C15" s="1023">
        <v>1</v>
      </c>
      <c r="D15" s="1023">
        <v>0</v>
      </c>
      <c r="E15" s="1023">
        <v>45</v>
      </c>
      <c r="F15" s="1023">
        <v>0</v>
      </c>
      <c r="G15" s="1023">
        <v>0</v>
      </c>
      <c r="H15" s="1023">
        <v>0</v>
      </c>
      <c r="I15" s="1023">
        <v>0</v>
      </c>
      <c r="J15" s="1023">
        <v>0</v>
      </c>
      <c r="K15" s="984">
        <v>14393</v>
      </c>
      <c r="L15" s="1023">
        <f t="shared" si="2"/>
        <v>36</v>
      </c>
      <c r="M15" s="1023">
        <v>7</v>
      </c>
      <c r="N15" s="1023">
        <v>0</v>
      </c>
      <c r="O15" s="1023">
        <v>7</v>
      </c>
      <c r="P15" s="1023">
        <v>1</v>
      </c>
      <c r="Q15" s="1023">
        <v>0</v>
      </c>
      <c r="R15" s="1023">
        <v>10</v>
      </c>
      <c r="S15" s="1023">
        <v>0</v>
      </c>
      <c r="T15" s="1023">
        <v>2</v>
      </c>
      <c r="U15" s="1023">
        <v>0</v>
      </c>
      <c r="V15" s="1023">
        <v>0</v>
      </c>
      <c r="W15" s="1023">
        <v>0</v>
      </c>
      <c r="X15" s="1023">
        <v>9</v>
      </c>
      <c r="Y15" s="1022">
        <v>551</v>
      </c>
      <c r="Z15" s="1022">
        <v>45</v>
      </c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694C-BB78-42B3-9D37-D853EA0A2135}">
  <sheetPr>
    <pageSetUpPr fitToPage="1"/>
  </sheetPr>
  <dimension ref="A1:Z10"/>
  <sheetViews>
    <sheetView view="pageBreakPreview" zoomScale="115" zoomScaleNormal="100" zoomScaleSheetLayoutView="115" workbookViewId="0">
      <selection activeCell="I25" sqref="I25"/>
    </sheetView>
  </sheetViews>
  <sheetFormatPr defaultColWidth="8.88671875" defaultRowHeight="13.5"/>
  <cols>
    <col min="1" max="1" width="8.77734375" style="1043" customWidth="1"/>
    <col min="2" max="2" width="5.77734375" style="1043" customWidth="1"/>
    <col min="3" max="10" width="4.33203125" style="1043" customWidth="1"/>
    <col min="11" max="11" width="9.44140625" style="1043" customWidth="1"/>
    <col min="12" max="24" width="4.33203125" style="1043" customWidth="1"/>
    <col min="25" max="26" width="9.77734375" style="1043" customWidth="1"/>
    <col min="27" max="34" width="0" style="1043" hidden="1" customWidth="1"/>
    <col min="35" max="16384" width="8.88671875" style="1043"/>
  </cols>
  <sheetData>
    <row r="1" spans="1:26" ht="20.100000000000001" customHeight="1">
      <c r="A1" s="1981" t="s">
        <v>26807</v>
      </c>
      <c r="B1" s="1981"/>
      <c r="C1" s="1981"/>
      <c r="D1" s="1981"/>
      <c r="E1" s="1981"/>
      <c r="F1" s="1981"/>
      <c r="G1" s="1981"/>
      <c r="H1" s="1981"/>
      <c r="I1" s="1981"/>
      <c r="J1" s="1981"/>
      <c r="K1" s="1981"/>
      <c r="L1" s="1981"/>
      <c r="M1" s="1981"/>
      <c r="N1" s="1981"/>
      <c r="O1" s="1981"/>
      <c r="P1" s="1981"/>
      <c r="Q1" s="1981"/>
      <c r="R1" s="1981"/>
      <c r="S1" s="1981"/>
      <c r="T1" s="1981"/>
      <c r="U1" s="1981"/>
      <c r="V1" s="1981"/>
      <c r="W1" s="1981"/>
      <c r="X1" s="1981"/>
      <c r="Y1" s="1981"/>
      <c r="Z1" s="1981"/>
    </row>
    <row r="2" spans="1:26" ht="20.100000000000001" customHeight="1">
      <c r="A2" s="1979" t="s">
        <v>26797</v>
      </c>
      <c r="B2" s="1979" t="s">
        <v>26785</v>
      </c>
      <c r="C2" s="1979"/>
      <c r="D2" s="1979"/>
      <c r="E2" s="1979"/>
      <c r="F2" s="1979"/>
      <c r="G2" s="1979"/>
      <c r="H2" s="1979"/>
      <c r="I2" s="1979"/>
      <c r="J2" s="1979"/>
      <c r="K2" s="1979" t="s">
        <v>26806</v>
      </c>
      <c r="L2" s="1979" t="s">
        <v>26783</v>
      </c>
      <c r="M2" s="1979"/>
      <c r="N2" s="1979"/>
      <c r="O2" s="1979"/>
      <c r="P2" s="1979"/>
      <c r="Q2" s="1979"/>
      <c r="R2" s="1979"/>
      <c r="S2" s="1979"/>
      <c r="T2" s="1979"/>
      <c r="U2" s="1979"/>
      <c r="V2" s="1979"/>
      <c r="W2" s="1979"/>
      <c r="X2" s="1979"/>
      <c r="Y2" s="1979"/>
      <c r="Z2" s="1979"/>
    </row>
    <row r="3" spans="1:26" ht="21" customHeight="1">
      <c r="A3" s="1979"/>
      <c r="B3" s="1979" t="s">
        <v>26782</v>
      </c>
      <c r="C3" s="1979" t="s">
        <v>26781</v>
      </c>
      <c r="D3" s="1979" t="s">
        <v>26780</v>
      </c>
      <c r="E3" s="1979" t="s">
        <v>26779</v>
      </c>
      <c r="F3" s="1979" t="s">
        <v>26778</v>
      </c>
      <c r="G3" s="1979" t="s">
        <v>26777</v>
      </c>
      <c r="H3" s="1979" t="s">
        <v>26776</v>
      </c>
      <c r="I3" s="1979" t="s">
        <v>26775</v>
      </c>
      <c r="J3" s="1979" t="s">
        <v>26774</v>
      </c>
      <c r="K3" s="1979"/>
      <c r="L3" s="1979" t="s">
        <v>26773</v>
      </c>
      <c r="M3" s="1979"/>
      <c r="N3" s="1979"/>
      <c r="O3" s="1979"/>
      <c r="P3" s="1979"/>
      <c r="Q3" s="1979"/>
      <c r="R3" s="1979"/>
      <c r="S3" s="1979"/>
      <c r="T3" s="1979"/>
      <c r="U3" s="1979"/>
      <c r="V3" s="1979"/>
      <c r="W3" s="1979"/>
      <c r="X3" s="1979"/>
      <c r="Y3" s="1979" t="s">
        <v>26772</v>
      </c>
      <c r="Z3" s="1979" t="s">
        <v>26771</v>
      </c>
    </row>
    <row r="4" spans="1:26" ht="71.25" customHeight="1" thickBot="1">
      <c r="A4" s="1980"/>
      <c r="B4" s="1980"/>
      <c r="C4" s="1980"/>
      <c r="D4" s="1980"/>
      <c r="E4" s="1980"/>
      <c r="F4" s="1980"/>
      <c r="G4" s="1980"/>
      <c r="H4" s="1980"/>
      <c r="I4" s="1980"/>
      <c r="J4" s="1980"/>
      <c r="K4" s="1980"/>
      <c r="L4" s="1062" t="s">
        <v>1</v>
      </c>
      <c r="M4" s="1062" t="s">
        <v>26770</v>
      </c>
      <c r="N4" s="1062" t="s">
        <v>26769</v>
      </c>
      <c r="O4" s="1062" t="s">
        <v>26768</v>
      </c>
      <c r="P4" s="1062" t="s">
        <v>26767</v>
      </c>
      <c r="Q4" s="1062" t="s">
        <v>26766</v>
      </c>
      <c r="R4" s="1062" t="s">
        <v>26765</v>
      </c>
      <c r="S4" s="1062" t="s">
        <v>26764</v>
      </c>
      <c r="T4" s="1062" t="s">
        <v>26763</v>
      </c>
      <c r="U4" s="1062" t="s">
        <v>26762</v>
      </c>
      <c r="V4" s="1062" t="s">
        <v>26761</v>
      </c>
      <c r="W4" s="1062" t="s">
        <v>26760</v>
      </c>
      <c r="X4" s="1062" t="s">
        <v>26759</v>
      </c>
      <c r="Y4" s="1980"/>
      <c r="Z4" s="1980"/>
    </row>
    <row r="5" spans="1:26" s="1058" customFormat="1" ht="21.95" customHeight="1" thickBot="1">
      <c r="A5" s="1061" t="s">
        <v>1</v>
      </c>
      <c r="B5" s="1060">
        <f t="shared" ref="B5:Z5" si="0">SUM(B6:B10)</f>
        <v>1043</v>
      </c>
      <c r="C5" s="1060">
        <f t="shared" si="0"/>
        <v>10</v>
      </c>
      <c r="D5" s="1060">
        <f t="shared" si="0"/>
        <v>9</v>
      </c>
      <c r="E5" s="1060">
        <f t="shared" si="0"/>
        <v>200</v>
      </c>
      <c r="F5" s="1060">
        <f t="shared" si="0"/>
        <v>364</v>
      </c>
      <c r="G5" s="1060">
        <f t="shared" si="0"/>
        <v>1</v>
      </c>
      <c r="H5" s="1060">
        <f t="shared" si="0"/>
        <v>56</v>
      </c>
      <c r="I5" s="1060">
        <f t="shared" si="0"/>
        <v>195</v>
      </c>
      <c r="J5" s="1060">
        <f t="shared" si="0"/>
        <v>208</v>
      </c>
      <c r="K5" s="1060">
        <f t="shared" si="0"/>
        <v>515572</v>
      </c>
      <c r="L5" s="1060">
        <f t="shared" si="0"/>
        <v>313</v>
      </c>
      <c r="M5" s="1060">
        <f t="shared" si="0"/>
        <v>25</v>
      </c>
      <c r="N5" s="1060">
        <f t="shared" si="0"/>
        <v>1</v>
      </c>
      <c r="O5" s="1060">
        <f t="shared" si="0"/>
        <v>19</v>
      </c>
      <c r="P5" s="1060">
        <f t="shared" si="0"/>
        <v>0</v>
      </c>
      <c r="Q5" s="1060">
        <f t="shared" si="0"/>
        <v>34</v>
      </c>
      <c r="R5" s="1060">
        <f t="shared" si="0"/>
        <v>57</v>
      </c>
      <c r="S5" s="1060">
        <f t="shared" si="0"/>
        <v>2</v>
      </c>
      <c r="T5" s="1060">
        <f t="shared" si="0"/>
        <v>26</v>
      </c>
      <c r="U5" s="1060">
        <f t="shared" si="0"/>
        <v>0</v>
      </c>
      <c r="V5" s="1060">
        <f t="shared" si="0"/>
        <v>1</v>
      </c>
      <c r="W5" s="1060">
        <f t="shared" si="0"/>
        <v>1</v>
      </c>
      <c r="X5" s="1060">
        <f t="shared" si="0"/>
        <v>147</v>
      </c>
      <c r="Y5" s="1060">
        <f t="shared" si="0"/>
        <v>4849</v>
      </c>
      <c r="Z5" s="1059">
        <f t="shared" si="0"/>
        <v>2075</v>
      </c>
    </row>
    <row r="6" spans="1:26" ht="21.95" customHeight="1">
      <c r="A6" s="1055" t="s">
        <v>26805</v>
      </c>
      <c r="B6" s="1056">
        <v>133</v>
      </c>
      <c r="C6" s="1056">
        <v>1</v>
      </c>
      <c r="D6" s="1056">
        <v>1</v>
      </c>
      <c r="E6" s="1056">
        <v>50</v>
      </c>
      <c r="F6" s="1056">
        <v>34</v>
      </c>
      <c r="G6" s="1056">
        <v>1</v>
      </c>
      <c r="H6" s="1056">
        <v>18</v>
      </c>
      <c r="I6" s="1056">
        <v>2</v>
      </c>
      <c r="J6" s="1057">
        <v>26</v>
      </c>
      <c r="K6" s="1055">
        <v>61445</v>
      </c>
      <c r="L6" s="1056">
        <f>SUM(M6:X6)</f>
        <v>18</v>
      </c>
      <c r="M6" s="1056">
        <v>1</v>
      </c>
      <c r="N6" s="1056">
        <v>0</v>
      </c>
      <c r="O6" s="1056">
        <v>5</v>
      </c>
      <c r="P6" s="1056">
        <v>0</v>
      </c>
      <c r="Q6" s="1056">
        <v>3</v>
      </c>
      <c r="R6" s="1056">
        <v>5</v>
      </c>
      <c r="S6" s="1056">
        <v>0</v>
      </c>
      <c r="T6" s="1056">
        <v>0</v>
      </c>
      <c r="U6" s="1056">
        <v>0</v>
      </c>
      <c r="V6" s="1056">
        <v>0</v>
      </c>
      <c r="W6" s="1056">
        <v>0</v>
      </c>
      <c r="X6" s="1055">
        <v>4</v>
      </c>
      <c r="Y6" s="1055">
        <v>652</v>
      </c>
      <c r="Z6" s="1055">
        <v>317</v>
      </c>
    </row>
    <row r="7" spans="1:26" ht="21.95" customHeight="1">
      <c r="A7" s="1053" t="s">
        <v>8153</v>
      </c>
      <c r="B7" s="1051">
        <f>SUM(C7:J7)</f>
        <v>147</v>
      </c>
      <c r="C7" s="1050">
        <v>1</v>
      </c>
      <c r="D7" s="1050">
        <v>4</v>
      </c>
      <c r="E7" s="1050">
        <v>14</v>
      </c>
      <c r="F7" s="1050">
        <v>25</v>
      </c>
      <c r="G7" s="1050">
        <v>0</v>
      </c>
      <c r="H7" s="1050">
        <v>15</v>
      </c>
      <c r="I7" s="1050">
        <v>71</v>
      </c>
      <c r="J7" s="1052">
        <v>17</v>
      </c>
      <c r="K7" s="1049">
        <v>51146</v>
      </c>
      <c r="L7" s="1051">
        <f>SUM(M7:X7)</f>
        <v>52</v>
      </c>
      <c r="M7" s="1050">
        <v>6</v>
      </c>
      <c r="N7" s="1050">
        <v>1</v>
      </c>
      <c r="O7" s="1050">
        <v>2</v>
      </c>
      <c r="P7" s="1050">
        <v>0</v>
      </c>
      <c r="Q7" s="1050">
        <v>9</v>
      </c>
      <c r="R7" s="1050">
        <v>11</v>
      </c>
      <c r="S7" s="1050">
        <v>0</v>
      </c>
      <c r="T7" s="1050">
        <v>0</v>
      </c>
      <c r="U7" s="1050">
        <v>0</v>
      </c>
      <c r="V7" s="1050">
        <v>0</v>
      </c>
      <c r="W7" s="1050">
        <v>0</v>
      </c>
      <c r="X7" s="1049">
        <v>23</v>
      </c>
      <c r="Y7" s="1049">
        <v>980</v>
      </c>
      <c r="Z7" s="1049">
        <v>306</v>
      </c>
    </row>
    <row r="8" spans="1:26" ht="21.95" customHeight="1">
      <c r="A8" s="1053" t="s">
        <v>26804</v>
      </c>
      <c r="B8" s="1051">
        <f>SUM(C8:J8)</f>
        <v>251</v>
      </c>
      <c r="C8" s="1051">
        <v>0</v>
      </c>
      <c r="D8" s="1051">
        <v>0</v>
      </c>
      <c r="E8" s="1051">
        <v>22</v>
      </c>
      <c r="F8" s="1051">
        <v>129</v>
      </c>
      <c r="G8" s="1051">
        <v>0</v>
      </c>
      <c r="H8" s="1051">
        <v>16</v>
      </c>
      <c r="I8" s="1051">
        <v>58</v>
      </c>
      <c r="J8" s="1054">
        <v>26</v>
      </c>
      <c r="K8" s="1053">
        <v>47248</v>
      </c>
      <c r="L8" s="1051">
        <f>SUM(M8:X8)</f>
        <v>24</v>
      </c>
      <c r="M8" s="1051">
        <v>0</v>
      </c>
      <c r="N8" s="1051">
        <v>0</v>
      </c>
      <c r="O8" s="1051">
        <v>5</v>
      </c>
      <c r="P8" s="1051">
        <v>0</v>
      </c>
      <c r="Q8" s="1051">
        <v>1</v>
      </c>
      <c r="R8" s="1051">
        <v>3</v>
      </c>
      <c r="S8" s="1051">
        <v>0</v>
      </c>
      <c r="T8" s="1051">
        <v>13</v>
      </c>
      <c r="U8" s="1051">
        <v>0</v>
      </c>
      <c r="V8" s="1051">
        <v>0</v>
      </c>
      <c r="W8" s="1051">
        <v>0</v>
      </c>
      <c r="X8" s="1053">
        <v>2</v>
      </c>
      <c r="Y8" s="1053">
        <v>1221</v>
      </c>
      <c r="Z8" s="1053">
        <v>299</v>
      </c>
    </row>
    <row r="9" spans="1:26" ht="21.95" customHeight="1">
      <c r="A9" s="1053" t="s">
        <v>2329</v>
      </c>
      <c r="B9" s="1051">
        <f>SUM(C9:J9)</f>
        <v>268</v>
      </c>
      <c r="C9" s="1050">
        <v>6</v>
      </c>
      <c r="D9" s="1050">
        <v>0</v>
      </c>
      <c r="E9" s="1050">
        <v>48</v>
      </c>
      <c r="F9" s="1050">
        <v>150</v>
      </c>
      <c r="G9" s="1050">
        <v>0</v>
      </c>
      <c r="H9" s="1050">
        <v>3</v>
      </c>
      <c r="I9" s="1050">
        <v>18</v>
      </c>
      <c r="J9" s="1052">
        <v>43</v>
      </c>
      <c r="K9" s="1049">
        <v>43292</v>
      </c>
      <c r="L9" s="1051">
        <f>SUM(M9:X9)</f>
        <v>72</v>
      </c>
      <c r="M9" s="1050">
        <v>5</v>
      </c>
      <c r="N9" s="1050">
        <v>0</v>
      </c>
      <c r="O9" s="1050">
        <v>0</v>
      </c>
      <c r="P9" s="1050">
        <v>0</v>
      </c>
      <c r="Q9" s="1050">
        <v>0</v>
      </c>
      <c r="R9" s="1050">
        <v>15</v>
      </c>
      <c r="S9" s="1050">
        <v>2</v>
      </c>
      <c r="T9" s="1050">
        <v>6</v>
      </c>
      <c r="U9" s="1050">
        <v>0</v>
      </c>
      <c r="V9" s="1050">
        <v>0</v>
      </c>
      <c r="W9" s="1050">
        <v>0</v>
      </c>
      <c r="X9" s="1049">
        <v>44</v>
      </c>
      <c r="Y9" s="1049">
        <v>913</v>
      </c>
      <c r="Z9" s="1049">
        <v>738</v>
      </c>
    </row>
    <row r="10" spans="1:26" ht="21.95" customHeight="1">
      <c r="A10" s="1048" t="s">
        <v>810</v>
      </c>
      <c r="B10" s="1046">
        <f>SUM(C10:J10)</f>
        <v>244</v>
      </c>
      <c r="C10" s="1045">
        <v>2</v>
      </c>
      <c r="D10" s="1045">
        <v>4</v>
      </c>
      <c r="E10" s="1045">
        <v>66</v>
      </c>
      <c r="F10" s="1045">
        <v>26</v>
      </c>
      <c r="G10" s="1045">
        <v>0</v>
      </c>
      <c r="H10" s="1045">
        <v>4</v>
      </c>
      <c r="I10" s="1045">
        <v>46</v>
      </c>
      <c r="J10" s="1047">
        <v>96</v>
      </c>
      <c r="K10" s="1044">
        <v>312441</v>
      </c>
      <c r="L10" s="1046">
        <f>SUM(M10:X10)</f>
        <v>147</v>
      </c>
      <c r="M10" s="1045">
        <v>13</v>
      </c>
      <c r="N10" s="1045">
        <v>0</v>
      </c>
      <c r="O10" s="1045">
        <v>7</v>
      </c>
      <c r="P10" s="1045">
        <v>0</v>
      </c>
      <c r="Q10" s="1045">
        <v>21</v>
      </c>
      <c r="R10" s="1045">
        <v>23</v>
      </c>
      <c r="S10" s="1045">
        <v>0</v>
      </c>
      <c r="T10" s="1045">
        <v>7</v>
      </c>
      <c r="U10" s="1045">
        <v>0</v>
      </c>
      <c r="V10" s="1045">
        <v>1</v>
      </c>
      <c r="W10" s="1045">
        <v>1</v>
      </c>
      <c r="X10" s="1044">
        <v>74</v>
      </c>
      <c r="Y10" s="1044">
        <v>1083</v>
      </c>
      <c r="Z10" s="1044">
        <v>415</v>
      </c>
    </row>
  </sheetData>
  <mergeCells count="17">
    <mergeCell ref="L3:X3"/>
    <mergeCell ref="Y3:Y4"/>
    <mergeCell ref="Z3:Z4"/>
    <mergeCell ref="A1:Z1"/>
    <mergeCell ref="A2:A4"/>
    <mergeCell ref="B2:J2"/>
    <mergeCell ref="K2:K4"/>
    <mergeCell ref="L2:Z2"/>
    <mergeCell ref="B3:B4"/>
    <mergeCell ref="G3:G4"/>
    <mergeCell ref="H3:H4"/>
    <mergeCell ref="I3:I4"/>
    <mergeCell ref="J3:J4"/>
    <mergeCell ref="C3:C4"/>
    <mergeCell ref="D3:D4"/>
    <mergeCell ref="E3:E4"/>
    <mergeCell ref="F3:F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3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EB35-4391-47D7-B6F7-CB191015FC42}">
  <sheetPr>
    <pageSetUpPr fitToPage="1"/>
  </sheetPr>
  <dimension ref="A1:IV13"/>
  <sheetViews>
    <sheetView view="pageBreakPreview" zoomScale="115" zoomScaleNormal="115" zoomScaleSheetLayoutView="115" workbookViewId="0">
      <selection activeCell="I25" sqref="I25"/>
    </sheetView>
  </sheetViews>
  <sheetFormatPr defaultColWidth="8.88671875" defaultRowHeight="13.5"/>
  <cols>
    <col min="1" max="1" width="9" style="1063" customWidth="1"/>
    <col min="2" max="10" width="4.33203125" style="1063" customWidth="1"/>
    <col min="11" max="11" width="9.33203125" style="1063" customWidth="1"/>
    <col min="12" max="24" width="4.33203125" style="1063" customWidth="1"/>
    <col min="25" max="26" width="9.77734375" style="1063" customWidth="1"/>
    <col min="27" max="16384" width="8.88671875" style="1063"/>
  </cols>
  <sheetData>
    <row r="1" spans="1:256" ht="20.100000000000001" customHeight="1">
      <c r="A1" s="1986" t="s">
        <v>22965</v>
      </c>
      <c r="B1" s="1986"/>
      <c r="C1" s="1986"/>
      <c r="D1" s="1986"/>
      <c r="E1" s="1986"/>
      <c r="F1" s="1986"/>
      <c r="G1" s="1986"/>
      <c r="H1" s="1986"/>
      <c r="I1" s="1986"/>
      <c r="J1" s="1986"/>
      <c r="K1" s="1986"/>
      <c r="L1" s="1986"/>
      <c r="M1" s="1986"/>
      <c r="N1" s="1986"/>
      <c r="O1" s="1986"/>
      <c r="P1" s="1986"/>
      <c r="Q1" s="1986"/>
      <c r="R1" s="1986"/>
      <c r="S1" s="1986"/>
      <c r="T1" s="1986"/>
      <c r="U1" s="1986"/>
      <c r="V1" s="1986"/>
      <c r="W1" s="1986"/>
      <c r="X1" s="1986"/>
      <c r="Y1" s="1986"/>
      <c r="Z1" s="1986"/>
      <c r="AA1" s="1982"/>
      <c r="AB1" s="1982"/>
      <c r="AC1" s="1982"/>
      <c r="AD1" s="1982"/>
      <c r="AE1" s="1982"/>
      <c r="AF1" s="1982"/>
      <c r="AG1" s="1982"/>
      <c r="AH1" s="1982"/>
      <c r="AI1" s="1982"/>
      <c r="AJ1" s="1982"/>
      <c r="AK1" s="1982"/>
      <c r="AL1" s="1982"/>
      <c r="AM1" s="1982"/>
      <c r="AN1" s="1982"/>
      <c r="AO1" s="1982"/>
      <c r="AP1" s="1982"/>
      <c r="AQ1" s="1982"/>
      <c r="AR1" s="1982"/>
      <c r="AS1" s="1982"/>
      <c r="AT1" s="1982"/>
      <c r="AU1" s="1982"/>
      <c r="AV1" s="1982"/>
      <c r="AW1" s="1982"/>
      <c r="AX1" s="1982"/>
      <c r="AY1" s="1982"/>
      <c r="AZ1" s="1982"/>
      <c r="BA1" s="1982"/>
      <c r="BB1" s="1982"/>
      <c r="BC1" s="1982"/>
      <c r="BD1" s="1982"/>
      <c r="BE1" s="1982"/>
      <c r="BF1" s="1982"/>
      <c r="BG1" s="1982"/>
      <c r="BH1" s="1982"/>
      <c r="BI1" s="1982"/>
      <c r="BJ1" s="1982"/>
      <c r="BK1" s="1982"/>
      <c r="BL1" s="1982"/>
      <c r="BM1" s="1982"/>
      <c r="BN1" s="1982"/>
      <c r="BO1" s="1982"/>
      <c r="BP1" s="1982"/>
      <c r="BQ1" s="1982"/>
      <c r="BR1" s="1982"/>
      <c r="BS1" s="1982"/>
      <c r="BT1" s="1982"/>
      <c r="BU1" s="1982"/>
      <c r="BV1" s="1982"/>
      <c r="BW1" s="1982"/>
      <c r="BX1" s="1982"/>
      <c r="BY1" s="1982"/>
      <c r="BZ1" s="1982"/>
      <c r="CA1" s="1982"/>
      <c r="CB1" s="1982"/>
      <c r="CC1" s="1982"/>
      <c r="CD1" s="1982"/>
      <c r="CE1" s="1982"/>
      <c r="CF1" s="1982"/>
      <c r="CG1" s="1982"/>
      <c r="CH1" s="1982"/>
      <c r="CI1" s="1982"/>
      <c r="CJ1" s="1982"/>
      <c r="CK1" s="1982"/>
      <c r="CL1" s="1982"/>
      <c r="CM1" s="1982"/>
      <c r="CN1" s="1982"/>
      <c r="CO1" s="1982"/>
      <c r="CP1" s="1982"/>
      <c r="CQ1" s="1982"/>
      <c r="CR1" s="1982"/>
      <c r="CS1" s="1982"/>
      <c r="CT1" s="1982"/>
      <c r="CU1" s="1982"/>
      <c r="CV1" s="1982"/>
      <c r="CW1" s="1982"/>
      <c r="CX1" s="1982"/>
      <c r="CY1" s="1982"/>
      <c r="CZ1" s="1982"/>
      <c r="DA1" s="1982"/>
      <c r="DB1" s="1982"/>
      <c r="DC1" s="1982"/>
      <c r="DD1" s="1982"/>
      <c r="DE1" s="1982"/>
      <c r="DF1" s="1982"/>
      <c r="DG1" s="1982"/>
      <c r="DH1" s="1982"/>
      <c r="DI1" s="1982"/>
      <c r="DJ1" s="1982"/>
      <c r="DK1" s="1982"/>
      <c r="DL1" s="1982"/>
      <c r="DM1" s="1982"/>
      <c r="DN1" s="1982"/>
      <c r="DO1" s="1982"/>
      <c r="DP1" s="1982"/>
      <c r="DQ1" s="1982"/>
      <c r="DR1" s="1982"/>
      <c r="DS1" s="1982"/>
      <c r="DT1" s="1982"/>
      <c r="DU1" s="1982"/>
      <c r="DV1" s="1982"/>
      <c r="DW1" s="1982"/>
      <c r="DX1" s="1982"/>
      <c r="DY1" s="1982"/>
      <c r="DZ1" s="1982"/>
      <c r="EA1" s="1982"/>
      <c r="EB1" s="1982"/>
      <c r="EC1" s="1982"/>
      <c r="ED1" s="1982"/>
      <c r="EE1" s="1982"/>
      <c r="EF1" s="1982"/>
      <c r="EG1" s="1982"/>
      <c r="EH1" s="1982"/>
      <c r="EI1" s="1982"/>
      <c r="EJ1" s="1982"/>
      <c r="EK1" s="1982"/>
      <c r="EL1" s="1982"/>
      <c r="EM1" s="1982"/>
      <c r="EN1" s="1982"/>
      <c r="EO1" s="1982"/>
      <c r="EP1" s="1982"/>
      <c r="EQ1" s="1982"/>
      <c r="ER1" s="1982"/>
      <c r="ES1" s="1982"/>
      <c r="ET1" s="1982"/>
      <c r="EU1" s="1982"/>
      <c r="EV1" s="1982"/>
      <c r="EW1" s="1982"/>
      <c r="EX1" s="1982"/>
      <c r="EY1" s="1982"/>
      <c r="EZ1" s="1982"/>
      <c r="FA1" s="1982"/>
      <c r="FB1" s="1982"/>
      <c r="FC1" s="1982"/>
      <c r="FD1" s="1982"/>
      <c r="FE1" s="1982"/>
      <c r="FF1" s="1982"/>
      <c r="FG1" s="1982"/>
      <c r="FH1" s="1982"/>
      <c r="FI1" s="1982"/>
      <c r="FJ1" s="1982"/>
      <c r="FK1" s="1982"/>
      <c r="FL1" s="1982"/>
      <c r="FM1" s="1982"/>
      <c r="FN1" s="1982"/>
      <c r="FO1" s="1982"/>
      <c r="FP1" s="1982"/>
      <c r="FQ1" s="1982"/>
      <c r="FR1" s="1982"/>
      <c r="FS1" s="1982"/>
      <c r="FT1" s="1982"/>
      <c r="FU1" s="1982"/>
      <c r="FV1" s="1982"/>
      <c r="FW1" s="1982"/>
      <c r="FX1" s="1982"/>
      <c r="FY1" s="1982"/>
      <c r="FZ1" s="1982"/>
      <c r="GA1" s="1982"/>
      <c r="GB1" s="1982"/>
      <c r="GC1" s="1982"/>
      <c r="GD1" s="1982"/>
      <c r="GE1" s="1982"/>
      <c r="GF1" s="1982"/>
      <c r="GG1" s="1982"/>
      <c r="GH1" s="1982"/>
      <c r="GI1" s="1982"/>
      <c r="GJ1" s="1982"/>
      <c r="GK1" s="1982"/>
      <c r="GL1" s="1982"/>
      <c r="GM1" s="1982"/>
      <c r="GN1" s="1982"/>
      <c r="GO1" s="1982"/>
      <c r="GP1" s="1982"/>
      <c r="GQ1" s="1982"/>
      <c r="GR1" s="1982"/>
      <c r="GS1" s="1982"/>
      <c r="GT1" s="1982"/>
      <c r="GU1" s="1982"/>
      <c r="GV1" s="1982"/>
      <c r="GW1" s="1982"/>
      <c r="GX1" s="1982"/>
      <c r="GY1" s="1982"/>
      <c r="GZ1" s="1982"/>
      <c r="HA1" s="1982"/>
      <c r="HB1" s="1982"/>
      <c r="HC1" s="1982"/>
      <c r="HD1" s="1982"/>
      <c r="HE1" s="1982"/>
      <c r="HF1" s="1982"/>
      <c r="HG1" s="1982"/>
      <c r="HH1" s="1982"/>
      <c r="HI1" s="1982"/>
      <c r="HJ1" s="1982"/>
      <c r="HK1" s="1982"/>
      <c r="HL1" s="1982"/>
      <c r="HM1" s="1982"/>
      <c r="HN1" s="1982"/>
      <c r="HO1" s="1982"/>
      <c r="HP1" s="1982"/>
      <c r="HQ1" s="1982"/>
      <c r="HR1" s="1982"/>
      <c r="HS1" s="1982"/>
      <c r="HT1" s="1982"/>
      <c r="HU1" s="1982"/>
      <c r="HV1" s="1982"/>
      <c r="HW1" s="1982"/>
      <c r="HX1" s="1982"/>
      <c r="HY1" s="1982"/>
      <c r="HZ1" s="1982"/>
      <c r="IA1" s="1982"/>
      <c r="IB1" s="1982"/>
      <c r="IC1" s="1982"/>
      <c r="ID1" s="1982"/>
      <c r="IE1" s="1982"/>
      <c r="IF1" s="1982"/>
      <c r="IG1" s="1982"/>
      <c r="IH1" s="1982"/>
      <c r="II1" s="1982"/>
      <c r="IJ1" s="1982"/>
      <c r="IK1" s="1982"/>
      <c r="IL1" s="1982"/>
      <c r="IM1" s="1982"/>
      <c r="IN1" s="1982"/>
      <c r="IO1" s="1982"/>
      <c r="IP1" s="1982"/>
      <c r="IQ1" s="1982"/>
      <c r="IR1" s="1982"/>
      <c r="IS1" s="1982"/>
      <c r="IT1" s="1982"/>
      <c r="IU1" s="1982"/>
      <c r="IV1" s="1982"/>
    </row>
    <row r="2" spans="1:256" ht="27.75" customHeight="1">
      <c r="A2" s="1983" t="s">
        <v>26797</v>
      </c>
      <c r="B2" s="1985" t="s">
        <v>26785</v>
      </c>
      <c r="C2" s="1985"/>
      <c r="D2" s="1985"/>
      <c r="E2" s="1985"/>
      <c r="F2" s="1985"/>
      <c r="G2" s="1985"/>
      <c r="H2" s="1985"/>
      <c r="I2" s="1985"/>
      <c r="J2" s="1985"/>
      <c r="K2" s="1983" t="s">
        <v>26806</v>
      </c>
      <c r="L2" s="1985" t="s">
        <v>26783</v>
      </c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  <c r="Z2" s="1985"/>
    </row>
    <row r="3" spans="1:256" ht="27.75" customHeight="1">
      <c r="A3" s="1984"/>
      <c r="B3" s="1983" t="s">
        <v>26782</v>
      </c>
      <c r="C3" s="1983" t="s">
        <v>26781</v>
      </c>
      <c r="D3" s="1985" t="s">
        <v>26780</v>
      </c>
      <c r="E3" s="1983" t="s">
        <v>26779</v>
      </c>
      <c r="F3" s="1983" t="s">
        <v>26778</v>
      </c>
      <c r="G3" s="1983" t="s">
        <v>26777</v>
      </c>
      <c r="H3" s="1983" t="s">
        <v>26776</v>
      </c>
      <c r="I3" s="1983" t="s">
        <v>26775</v>
      </c>
      <c r="J3" s="1983" t="s">
        <v>26774</v>
      </c>
      <c r="K3" s="1984"/>
      <c r="L3" s="1985" t="s">
        <v>26773</v>
      </c>
      <c r="M3" s="1985"/>
      <c r="N3" s="1985"/>
      <c r="O3" s="1985"/>
      <c r="P3" s="1985"/>
      <c r="Q3" s="1985"/>
      <c r="R3" s="1985"/>
      <c r="S3" s="1985"/>
      <c r="T3" s="1985"/>
      <c r="U3" s="1985"/>
      <c r="V3" s="1985"/>
      <c r="W3" s="1985"/>
      <c r="X3" s="1985"/>
      <c r="Y3" s="1983" t="s">
        <v>26772</v>
      </c>
      <c r="Z3" s="1983" t="s">
        <v>26771</v>
      </c>
    </row>
    <row r="4" spans="1:256" ht="78.75" customHeight="1" thickBot="1">
      <c r="A4" s="1984"/>
      <c r="B4" s="1984"/>
      <c r="C4" s="1984"/>
      <c r="D4" s="1983"/>
      <c r="E4" s="1984"/>
      <c r="F4" s="1984"/>
      <c r="G4" s="1984"/>
      <c r="H4" s="1984"/>
      <c r="I4" s="1984"/>
      <c r="J4" s="1984"/>
      <c r="K4" s="1984"/>
      <c r="L4" s="1081" t="s">
        <v>1</v>
      </c>
      <c r="M4" s="1081" t="s">
        <v>26770</v>
      </c>
      <c r="N4" s="1081" t="s">
        <v>26769</v>
      </c>
      <c r="O4" s="1081" t="s">
        <v>26768</v>
      </c>
      <c r="P4" s="1081" t="s">
        <v>26767</v>
      </c>
      <c r="Q4" s="1081" t="s">
        <v>26766</v>
      </c>
      <c r="R4" s="1081" t="s">
        <v>26765</v>
      </c>
      <c r="S4" s="1081" t="s">
        <v>26764</v>
      </c>
      <c r="T4" s="1081" t="s">
        <v>26763</v>
      </c>
      <c r="U4" s="1081" t="s">
        <v>26762</v>
      </c>
      <c r="V4" s="1081" t="s">
        <v>26761</v>
      </c>
      <c r="W4" s="1081" t="s">
        <v>26760</v>
      </c>
      <c r="X4" s="1081" t="s">
        <v>26759</v>
      </c>
      <c r="Y4" s="1984"/>
      <c r="Z4" s="1984"/>
    </row>
    <row r="5" spans="1:256" s="1077" customFormat="1" ht="21.95" customHeight="1" thickBot="1">
      <c r="A5" s="1080" t="s">
        <v>1</v>
      </c>
      <c r="B5" s="1079">
        <f t="shared" ref="B5:Z5" si="0">SUM(B6:B10)</f>
        <v>557</v>
      </c>
      <c r="C5" s="1079">
        <f t="shared" si="0"/>
        <v>5</v>
      </c>
      <c r="D5" s="1079">
        <f t="shared" si="0"/>
        <v>23</v>
      </c>
      <c r="E5" s="1079">
        <f t="shared" si="0"/>
        <v>22</v>
      </c>
      <c r="F5" s="1079">
        <f t="shared" si="0"/>
        <v>99</v>
      </c>
      <c r="G5" s="1079">
        <f t="shared" si="0"/>
        <v>15</v>
      </c>
      <c r="H5" s="1079">
        <f t="shared" si="0"/>
        <v>32</v>
      </c>
      <c r="I5" s="1079">
        <f t="shared" si="0"/>
        <v>228</v>
      </c>
      <c r="J5" s="1079">
        <f t="shared" si="0"/>
        <v>133</v>
      </c>
      <c r="K5" s="1079">
        <f t="shared" si="0"/>
        <v>366023</v>
      </c>
      <c r="L5" s="1079">
        <f t="shared" si="0"/>
        <v>308</v>
      </c>
      <c r="M5" s="1079">
        <f t="shared" si="0"/>
        <v>6</v>
      </c>
      <c r="N5" s="1079">
        <f t="shared" si="0"/>
        <v>3</v>
      </c>
      <c r="O5" s="1079">
        <f t="shared" si="0"/>
        <v>74</v>
      </c>
      <c r="P5" s="1079">
        <f t="shared" si="0"/>
        <v>0</v>
      </c>
      <c r="Q5" s="1079">
        <f t="shared" si="0"/>
        <v>25</v>
      </c>
      <c r="R5" s="1079">
        <f t="shared" si="0"/>
        <v>34</v>
      </c>
      <c r="S5" s="1079">
        <f t="shared" si="0"/>
        <v>5</v>
      </c>
      <c r="T5" s="1079">
        <f t="shared" si="0"/>
        <v>89</v>
      </c>
      <c r="U5" s="1079">
        <f t="shared" si="0"/>
        <v>0</v>
      </c>
      <c r="V5" s="1079">
        <f t="shared" si="0"/>
        <v>3</v>
      </c>
      <c r="W5" s="1079">
        <f t="shared" si="0"/>
        <v>2</v>
      </c>
      <c r="X5" s="1079">
        <f t="shared" si="0"/>
        <v>67</v>
      </c>
      <c r="Y5" s="1079">
        <f t="shared" si="0"/>
        <v>3246</v>
      </c>
      <c r="Z5" s="1078">
        <f t="shared" si="0"/>
        <v>893</v>
      </c>
    </row>
    <row r="6" spans="1:256" ht="21.95" customHeight="1">
      <c r="A6" s="1074" t="s">
        <v>777</v>
      </c>
      <c r="B6" s="1075">
        <f>SUM(C6:J6)</f>
        <v>105</v>
      </c>
      <c r="C6" s="1074">
        <v>1</v>
      </c>
      <c r="D6" s="1074">
        <v>3</v>
      </c>
      <c r="E6" s="1074">
        <v>4</v>
      </c>
      <c r="F6" s="1074">
        <v>64</v>
      </c>
      <c r="G6" s="1074">
        <v>0</v>
      </c>
      <c r="H6" s="1074">
        <v>2</v>
      </c>
      <c r="I6" s="1074">
        <v>17</v>
      </c>
      <c r="J6" s="1074">
        <v>14</v>
      </c>
      <c r="K6" s="1076">
        <v>84993</v>
      </c>
      <c r="L6" s="1075">
        <f>SUM(M6:X6)</f>
        <v>39</v>
      </c>
      <c r="M6" s="1074">
        <v>0</v>
      </c>
      <c r="N6" s="1074">
        <v>0</v>
      </c>
      <c r="O6" s="1074">
        <v>1</v>
      </c>
      <c r="P6" s="1074">
        <v>0</v>
      </c>
      <c r="Q6" s="1074">
        <v>7</v>
      </c>
      <c r="R6" s="1074">
        <v>9</v>
      </c>
      <c r="S6" s="1074">
        <v>0</v>
      </c>
      <c r="T6" s="1074">
        <v>16</v>
      </c>
      <c r="U6" s="1074">
        <v>0</v>
      </c>
      <c r="V6" s="1074">
        <v>0</v>
      </c>
      <c r="W6" s="1074">
        <v>0</v>
      </c>
      <c r="X6" s="1074">
        <v>6</v>
      </c>
      <c r="Y6" s="1073">
        <v>376</v>
      </c>
      <c r="Z6" s="1073">
        <v>198</v>
      </c>
    </row>
    <row r="7" spans="1:256" ht="21.95" customHeight="1">
      <c r="A7" s="1070" t="s">
        <v>595</v>
      </c>
      <c r="B7" s="1071">
        <f>SUM(C7:J7)</f>
        <v>74</v>
      </c>
      <c r="C7" s="1070">
        <v>0</v>
      </c>
      <c r="D7" s="1070">
        <v>5</v>
      </c>
      <c r="E7" s="1070">
        <v>4</v>
      </c>
      <c r="F7" s="1070">
        <v>9</v>
      </c>
      <c r="G7" s="1070">
        <v>3</v>
      </c>
      <c r="H7" s="1070">
        <v>0</v>
      </c>
      <c r="I7" s="1070">
        <v>22</v>
      </c>
      <c r="J7" s="1070">
        <v>31</v>
      </c>
      <c r="K7" s="957">
        <v>66189</v>
      </c>
      <c r="L7" s="1071">
        <f>SUM(M7:X7)</f>
        <v>85</v>
      </c>
      <c r="M7" s="1070">
        <v>4</v>
      </c>
      <c r="N7" s="1070">
        <v>0</v>
      </c>
      <c r="O7" s="1070">
        <v>4</v>
      </c>
      <c r="P7" s="1070">
        <v>0</v>
      </c>
      <c r="Q7" s="1070">
        <v>8</v>
      </c>
      <c r="R7" s="1070">
        <v>11</v>
      </c>
      <c r="S7" s="1070">
        <v>0</v>
      </c>
      <c r="T7" s="1070">
        <v>14</v>
      </c>
      <c r="U7" s="1070">
        <v>0</v>
      </c>
      <c r="V7" s="1070">
        <v>0</v>
      </c>
      <c r="W7" s="1070">
        <v>1</v>
      </c>
      <c r="X7" s="1070">
        <v>43</v>
      </c>
      <c r="Y7" s="1069">
        <v>294</v>
      </c>
      <c r="Z7" s="1069">
        <v>116</v>
      </c>
    </row>
    <row r="8" spans="1:256" ht="21.95" customHeight="1">
      <c r="A8" s="1070" t="s">
        <v>573</v>
      </c>
      <c r="B8" s="1071">
        <f>SUM(C8:J8)</f>
        <v>67</v>
      </c>
      <c r="C8" s="1070">
        <v>3</v>
      </c>
      <c r="D8" s="1072">
        <v>2</v>
      </c>
      <c r="E8" s="1072">
        <v>12</v>
      </c>
      <c r="F8" s="1072">
        <v>25</v>
      </c>
      <c r="G8" s="1070">
        <v>0</v>
      </c>
      <c r="H8" s="1070">
        <v>8</v>
      </c>
      <c r="I8" s="1070">
        <v>5</v>
      </c>
      <c r="J8" s="1070">
        <v>12</v>
      </c>
      <c r="K8" s="957">
        <v>69754</v>
      </c>
      <c r="L8" s="1071">
        <f>SUM(M8:X8)</f>
        <v>41</v>
      </c>
      <c r="M8" s="1070">
        <v>1</v>
      </c>
      <c r="N8" s="1070">
        <v>0</v>
      </c>
      <c r="O8" s="1070">
        <v>21</v>
      </c>
      <c r="P8" s="1070">
        <v>0</v>
      </c>
      <c r="Q8" s="1070">
        <v>1</v>
      </c>
      <c r="R8" s="1070">
        <v>3</v>
      </c>
      <c r="S8" s="1070">
        <v>2</v>
      </c>
      <c r="T8" s="1070">
        <v>10</v>
      </c>
      <c r="U8" s="1070">
        <v>0</v>
      </c>
      <c r="V8" s="1070">
        <v>1</v>
      </c>
      <c r="W8" s="1070">
        <v>0</v>
      </c>
      <c r="X8" s="1070">
        <v>2</v>
      </c>
      <c r="Y8" s="1069">
        <v>560</v>
      </c>
      <c r="Z8" s="1069">
        <v>143</v>
      </c>
    </row>
    <row r="9" spans="1:256" ht="21.95" customHeight="1">
      <c r="A9" s="1070" t="s">
        <v>1373</v>
      </c>
      <c r="B9" s="1071">
        <f>SUM(C9:J9)</f>
        <v>243</v>
      </c>
      <c r="C9" s="1070">
        <v>0</v>
      </c>
      <c r="D9" s="1070">
        <v>12</v>
      </c>
      <c r="E9" s="1070">
        <v>0</v>
      </c>
      <c r="F9" s="1070">
        <v>0</v>
      </c>
      <c r="G9" s="1070">
        <v>0</v>
      </c>
      <c r="H9" s="1070">
        <v>19</v>
      </c>
      <c r="I9" s="1070">
        <v>148</v>
      </c>
      <c r="J9" s="1070">
        <v>64</v>
      </c>
      <c r="K9" s="957">
        <v>63471</v>
      </c>
      <c r="L9" s="1071">
        <f>SUM(M9:X9)</f>
        <v>70</v>
      </c>
      <c r="M9" s="1070">
        <v>0</v>
      </c>
      <c r="N9" s="1070">
        <v>0</v>
      </c>
      <c r="O9" s="1070">
        <v>20</v>
      </c>
      <c r="P9" s="1070">
        <v>0</v>
      </c>
      <c r="Q9" s="1070">
        <v>4</v>
      </c>
      <c r="R9" s="1070">
        <v>6</v>
      </c>
      <c r="S9" s="1070">
        <v>3</v>
      </c>
      <c r="T9" s="1070">
        <v>32</v>
      </c>
      <c r="U9" s="1070">
        <v>0</v>
      </c>
      <c r="V9" s="1070">
        <v>2</v>
      </c>
      <c r="W9" s="1070">
        <v>0</v>
      </c>
      <c r="X9" s="1070">
        <v>3</v>
      </c>
      <c r="Y9" s="1069">
        <v>1363</v>
      </c>
      <c r="Z9" s="1069">
        <v>243</v>
      </c>
    </row>
    <row r="10" spans="1:256" ht="21.95" customHeight="1">
      <c r="A10" s="1067" t="s">
        <v>983</v>
      </c>
      <c r="B10" s="1068">
        <f>SUM(C10:J10)</f>
        <v>68</v>
      </c>
      <c r="C10" s="1067">
        <v>1</v>
      </c>
      <c r="D10" s="1067">
        <v>1</v>
      </c>
      <c r="E10" s="1067">
        <v>2</v>
      </c>
      <c r="F10" s="1067">
        <v>1</v>
      </c>
      <c r="G10" s="1067">
        <v>12</v>
      </c>
      <c r="H10" s="1067">
        <v>3</v>
      </c>
      <c r="I10" s="1067">
        <v>36</v>
      </c>
      <c r="J10" s="1067">
        <v>12</v>
      </c>
      <c r="K10" s="953">
        <v>81616</v>
      </c>
      <c r="L10" s="1068">
        <f>SUM(M10:X10)</f>
        <v>73</v>
      </c>
      <c r="M10" s="1067">
        <v>1</v>
      </c>
      <c r="N10" s="1067">
        <v>3</v>
      </c>
      <c r="O10" s="1067">
        <v>28</v>
      </c>
      <c r="P10" s="1067">
        <v>0</v>
      </c>
      <c r="Q10" s="1067">
        <v>5</v>
      </c>
      <c r="R10" s="1067">
        <v>5</v>
      </c>
      <c r="S10" s="1067">
        <v>0</v>
      </c>
      <c r="T10" s="1067">
        <v>17</v>
      </c>
      <c r="U10" s="1067">
        <v>0</v>
      </c>
      <c r="V10" s="1067">
        <v>0</v>
      </c>
      <c r="W10" s="1067">
        <v>1</v>
      </c>
      <c r="X10" s="1067">
        <v>13</v>
      </c>
      <c r="Y10" s="1066">
        <v>653</v>
      </c>
      <c r="Z10" s="1065">
        <v>193</v>
      </c>
    </row>
    <row r="13" spans="1:256">
      <c r="K13" s="1064"/>
    </row>
  </sheetData>
  <mergeCells count="26">
    <mergeCell ref="H3:H4"/>
    <mergeCell ref="I3:I4"/>
    <mergeCell ref="J3:J4"/>
    <mergeCell ref="L3:X3"/>
    <mergeCell ref="HA1:HZ1"/>
    <mergeCell ref="GA1:GZ1"/>
    <mergeCell ref="BA1:BZ1"/>
    <mergeCell ref="CA1:CZ1"/>
    <mergeCell ref="DA1:DZ1"/>
    <mergeCell ref="EA1:EZ1"/>
    <mergeCell ref="IA1:IV1"/>
    <mergeCell ref="A2:A4"/>
    <mergeCell ref="B2:J2"/>
    <mergeCell ref="K2:K4"/>
    <mergeCell ref="L2:Z2"/>
    <mergeCell ref="B3:B4"/>
    <mergeCell ref="C3:C4"/>
    <mergeCell ref="A1:Z1"/>
    <mergeCell ref="AA1:AZ1"/>
    <mergeCell ref="Y3:Y4"/>
    <mergeCell ref="Z3:Z4"/>
    <mergeCell ref="D3:D4"/>
    <mergeCell ref="E3:E4"/>
    <mergeCell ref="F3:F4"/>
    <mergeCell ref="G3:G4"/>
    <mergeCell ref="FA1:FZ1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  <colBreaks count="1" manualBreakCount="1">
    <brk id="26" max="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1DBE-0E05-4E55-99BA-C2752EC66AA1}">
  <sheetPr>
    <pageSetUpPr fitToPage="1"/>
  </sheetPr>
  <dimension ref="A1:Z10"/>
  <sheetViews>
    <sheetView view="pageBreakPreview" zoomScale="115" zoomScaleNormal="115" zoomScaleSheetLayoutView="115" workbookViewId="0">
      <selection activeCell="I25" sqref="I25"/>
    </sheetView>
  </sheetViews>
  <sheetFormatPr defaultColWidth="8.88671875" defaultRowHeight="13.5"/>
  <cols>
    <col min="1" max="1" width="8.77734375" style="1082" customWidth="1"/>
    <col min="2" max="10" width="4.33203125" style="1082" customWidth="1"/>
    <col min="11" max="11" width="9.33203125" style="1082" customWidth="1"/>
    <col min="12" max="24" width="4.33203125" style="1082" customWidth="1"/>
    <col min="25" max="26" width="9.77734375" style="1082" customWidth="1"/>
    <col min="27" max="16384" width="8.88671875" style="1082"/>
  </cols>
  <sheetData>
    <row r="1" spans="1:26" ht="20.100000000000001" customHeight="1">
      <c r="A1" s="1991" t="s">
        <v>26808</v>
      </c>
      <c r="B1" s="1991"/>
      <c r="C1" s="1991"/>
      <c r="D1" s="1991"/>
      <c r="E1" s="1991"/>
      <c r="F1" s="1991"/>
      <c r="G1" s="1991"/>
      <c r="H1" s="1991"/>
      <c r="I1" s="1991"/>
      <c r="J1" s="1991"/>
      <c r="K1" s="1991"/>
      <c r="L1" s="1991"/>
      <c r="M1" s="1991"/>
      <c r="N1" s="1991"/>
      <c r="O1" s="1991"/>
      <c r="P1" s="1991"/>
      <c r="Q1" s="1991"/>
      <c r="R1" s="1991"/>
      <c r="S1" s="1991"/>
      <c r="T1" s="1991"/>
      <c r="U1" s="1991"/>
      <c r="V1" s="1991"/>
      <c r="W1" s="1991"/>
      <c r="X1" s="1991"/>
      <c r="Y1" s="1991"/>
      <c r="Z1" s="1991"/>
    </row>
    <row r="2" spans="1:26" ht="24" customHeight="1">
      <c r="A2" s="1989" t="s">
        <v>26797</v>
      </c>
      <c r="B2" s="1989" t="s">
        <v>26785</v>
      </c>
      <c r="C2" s="1989"/>
      <c r="D2" s="1989"/>
      <c r="E2" s="1989"/>
      <c r="F2" s="1989"/>
      <c r="G2" s="1989"/>
      <c r="H2" s="1989"/>
      <c r="I2" s="1989"/>
      <c r="J2" s="1989"/>
      <c r="K2" s="1987" t="s">
        <v>26806</v>
      </c>
      <c r="L2" s="1989" t="s">
        <v>26783</v>
      </c>
      <c r="M2" s="1989"/>
      <c r="N2" s="1989"/>
      <c r="O2" s="1989"/>
      <c r="P2" s="1989"/>
      <c r="Q2" s="1989"/>
      <c r="R2" s="1989"/>
      <c r="S2" s="1989"/>
      <c r="T2" s="1989"/>
      <c r="U2" s="1989"/>
      <c r="V2" s="1989"/>
      <c r="W2" s="1989"/>
      <c r="X2" s="1989"/>
      <c r="Y2" s="1989"/>
      <c r="Z2" s="1989"/>
    </row>
    <row r="3" spans="1:26" ht="24" customHeight="1">
      <c r="A3" s="1989"/>
      <c r="B3" s="1989" t="s">
        <v>26782</v>
      </c>
      <c r="C3" s="1989" t="s">
        <v>26781</v>
      </c>
      <c r="D3" s="1989" t="s">
        <v>26780</v>
      </c>
      <c r="E3" s="1989" t="s">
        <v>26779</v>
      </c>
      <c r="F3" s="1989" t="s">
        <v>26778</v>
      </c>
      <c r="G3" s="1989" t="s">
        <v>26777</v>
      </c>
      <c r="H3" s="1989" t="s">
        <v>26776</v>
      </c>
      <c r="I3" s="1989" t="s">
        <v>26775</v>
      </c>
      <c r="J3" s="1989" t="s">
        <v>26774</v>
      </c>
      <c r="K3" s="1987"/>
      <c r="L3" s="1989" t="s">
        <v>26773</v>
      </c>
      <c r="M3" s="1989"/>
      <c r="N3" s="1989"/>
      <c r="O3" s="1989"/>
      <c r="P3" s="1989"/>
      <c r="Q3" s="1989"/>
      <c r="R3" s="1989"/>
      <c r="S3" s="1989"/>
      <c r="T3" s="1989"/>
      <c r="U3" s="1989"/>
      <c r="V3" s="1989"/>
      <c r="W3" s="1989"/>
      <c r="X3" s="1989"/>
      <c r="Y3" s="1987" t="s">
        <v>26772</v>
      </c>
      <c r="Z3" s="1987" t="s">
        <v>26771</v>
      </c>
    </row>
    <row r="4" spans="1:26" ht="72" customHeight="1" thickBot="1">
      <c r="A4" s="1990"/>
      <c r="B4" s="1990"/>
      <c r="C4" s="1990"/>
      <c r="D4" s="1990"/>
      <c r="E4" s="1990"/>
      <c r="F4" s="1990"/>
      <c r="G4" s="1990"/>
      <c r="H4" s="1990"/>
      <c r="I4" s="1990"/>
      <c r="J4" s="1990"/>
      <c r="K4" s="1988"/>
      <c r="L4" s="1096" t="s">
        <v>1</v>
      </c>
      <c r="M4" s="1096" t="s">
        <v>26770</v>
      </c>
      <c r="N4" s="1096" t="s">
        <v>26769</v>
      </c>
      <c r="O4" s="1096" t="s">
        <v>26768</v>
      </c>
      <c r="P4" s="1096" t="s">
        <v>26767</v>
      </c>
      <c r="Q4" s="1096" t="s">
        <v>26766</v>
      </c>
      <c r="R4" s="1096" t="s">
        <v>26765</v>
      </c>
      <c r="S4" s="1096" t="s">
        <v>26764</v>
      </c>
      <c r="T4" s="1096" t="s">
        <v>26763</v>
      </c>
      <c r="U4" s="1096" t="s">
        <v>26762</v>
      </c>
      <c r="V4" s="1096" t="s">
        <v>26761</v>
      </c>
      <c r="W4" s="1096" t="s">
        <v>26760</v>
      </c>
      <c r="X4" s="1096" t="s">
        <v>26759</v>
      </c>
      <c r="Y4" s="1988"/>
      <c r="Z4" s="1988"/>
    </row>
    <row r="5" spans="1:26" s="1092" customFormat="1" ht="21.95" customHeight="1" thickBot="1">
      <c r="A5" s="1095" t="s">
        <v>1</v>
      </c>
      <c r="B5" s="1094">
        <f t="shared" ref="B5:Z5" si="0">SUM(B6:B10)</f>
        <v>263</v>
      </c>
      <c r="C5" s="1094">
        <f t="shared" si="0"/>
        <v>5</v>
      </c>
      <c r="D5" s="1094">
        <f t="shared" si="0"/>
        <v>17</v>
      </c>
      <c r="E5" s="1094">
        <f t="shared" si="0"/>
        <v>51</v>
      </c>
      <c r="F5" s="1094">
        <f t="shared" si="0"/>
        <v>4</v>
      </c>
      <c r="G5" s="1094">
        <f t="shared" si="0"/>
        <v>6</v>
      </c>
      <c r="H5" s="1094">
        <f t="shared" si="0"/>
        <v>49</v>
      </c>
      <c r="I5" s="1094">
        <f t="shared" si="0"/>
        <v>21</v>
      </c>
      <c r="J5" s="1094">
        <f t="shared" si="0"/>
        <v>110</v>
      </c>
      <c r="K5" s="1094">
        <f t="shared" si="0"/>
        <v>517305</v>
      </c>
      <c r="L5" s="1094">
        <f t="shared" si="0"/>
        <v>85</v>
      </c>
      <c r="M5" s="1094">
        <f t="shared" si="0"/>
        <v>4</v>
      </c>
      <c r="N5" s="1094">
        <f t="shared" si="0"/>
        <v>3</v>
      </c>
      <c r="O5" s="1094">
        <f t="shared" si="0"/>
        <v>7</v>
      </c>
      <c r="P5" s="1094">
        <f t="shared" si="0"/>
        <v>0</v>
      </c>
      <c r="Q5" s="1094">
        <f t="shared" si="0"/>
        <v>4</v>
      </c>
      <c r="R5" s="1094">
        <f t="shared" si="0"/>
        <v>9</v>
      </c>
      <c r="S5" s="1094">
        <f t="shared" si="0"/>
        <v>4</v>
      </c>
      <c r="T5" s="1094">
        <f t="shared" si="0"/>
        <v>13</v>
      </c>
      <c r="U5" s="1094">
        <f t="shared" si="0"/>
        <v>0</v>
      </c>
      <c r="V5" s="1094">
        <f t="shared" si="0"/>
        <v>0</v>
      </c>
      <c r="W5" s="1094">
        <f t="shared" si="0"/>
        <v>0</v>
      </c>
      <c r="X5" s="1094">
        <f t="shared" si="0"/>
        <v>41</v>
      </c>
      <c r="Y5" s="1094">
        <f t="shared" si="0"/>
        <v>3059</v>
      </c>
      <c r="Z5" s="1093">
        <f t="shared" si="0"/>
        <v>1602</v>
      </c>
    </row>
    <row r="6" spans="1:26" ht="21.95" customHeight="1">
      <c r="A6" s="1090" t="s">
        <v>595</v>
      </c>
      <c r="B6" s="1091">
        <f>SUM(C6:J6)</f>
        <v>46</v>
      </c>
      <c r="C6" s="1090">
        <v>0</v>
      </c>
      <c r="D6" s="1090">
        <v>14</v>
      </c>
      <c r="E6" s="1090">
        <v>0</v>
      </c>
      <c r="F6" s="1090">
        <v>1</v>
      </c>
      <c r="G6" s="1090">
        <v>0</v>
      </c>
      <c r="H6" s="1090">
        <v>18</v>
      </c>
      <c r="I6" s="1090">
        <v>4</v>
      </c>
      <c r="J6" s="1090">
        <v>9</v>
      </c>
      <c r="K6" s="1076">
        <v>99898</v>
      </c>
      <c r="L6" s="1091">
        <f>SUM(M6:X6)</f>
        <v>10</v>
      </c>
      <c r="M6" s="1090">
        <v>0</v>
      </c>
      <c r="N6" s="1090">
        <v>0</v>
      </c>
      <c r="O6" s="1090">
        <v>0</v>
      </c>
      <c r="P6" s="1090">
        <v>0</v>
      </c>
      <c r="Q6" s="1090">
        <v>0</v>
      </c>
      <c r="R6" s="1090">
        <v>1</v>
      </c>
      <c r="S6" s="1090">
        <v>0</v>
      </c>
      <c r="T6" s="1090">
        <v>2</v>
      </c>
      <c r="U6" s="1090">
        <v>0</v>
      </c>
      <c r="V6" s="1090">
        <v>0</v>
      </c>
      <c r="W6" s="1090">
        <v>0</v>
      </c>
      <c r="X6" s="1090">
        <v>7</v>
      </c>
      <c r="Y6" s="1089">
        <v>565</v>
      </c>
      <c r="Z6" s="1089">
        <v>324</v>
      </c>
    </row>
    <row r="7" spans="1:26" ht="21.95" customHeight="1">
      <c r="A7" s="1087" t="s">
        <v>580</v>
      </c>
      <c r="B7" s="1088">
        <f>SUM(C7:J7)</f>
        <v>24</v>
      </c>
      <c r="C7" s="1087">
        <v>2</v>
      </c>
      <c r="D7" s="1087">
        <v>1</v>
      </c>
      <c r="E7" s="1087">
        <v>1</v>
      </c>
      <c r="F7" s="1087">
        <v>0</v>
      </c>
      <c r="G7" s="1087">
        <v>0</v>
      </c>
      <c r="H7" s="1087">
        <v>13</v>
      </c>
      <c r="I7" s="1087">
        <v>4</v>
      </c>
      <c r="J7" s="1087">
        <v>3</v>
      </c>
      <c r="K7" s="957">
        <v>141453</v>
      </c>
      <c r="L7" s="1088">
        <f>SUM(M7:X7)</f>
        <v>26</v>
      </c>
      <c r="M7" s="1087">
        <v>4</v>
      </c>
      <c r="N7" s="1087">
        <v>2</v>
      </c>
      <c r="O7" s="1087">
        <v>0</v>
      </c>
      <c r="P7" s="1087">
        <v>0</v>
      </c>
      <c r="Q7" s="1087">
        <v>4</v>
      </c>
      <c r="R7" s="1087">
        <v>5</v>
      </c>
      <c r="S7" s="1087">
        <v>0</v>
      </c>
      <c r="T7" s="1087">
        <v>2</v>
      </c>
      <c r="U7" s="1087">
        <v>0</v>
      </c>
      <c r="V7" s="1087">
        <v>0</v>
      </c>
      <c r="W7" s="1087">
        <v>0</v>
      </c>
      <c r="X7" s="1087">
        <v>9</v>
      </c>
      <c r="Y7" s="1086">
        <v>405</v>
      </c>
      <c r="Z7" s="1086">
        <v>265</v>
      </c>
    </row>
    <row r="8" spans="1:26" ht="21.95" customHeight="1">
      <c r="A8" s="1087" t="s">
        <v>777</v>
      </c>
      <c r="B8" s="1088">
        <f>SUM(C8:J8)</f>
        <v>18</v>
      </c>
      <c r="C8" s="1087">
        <v>0</v>
      </c>
      <c r="D8" s="1087">
        <v>0</v>
      </c>
      <c r="E8" s="1087">
        <v>1</v>
      </c>
      <c r="F8" s="1087">
        <v>0</v>
      </c>
      <c r="G8" s="1087">
        <v>2</v>
      </c>
      <c r="H8" s="1087">
        <v>4</v>
      </c>
      <c r="I8" s="1087">
        <v>7</v>
      </c>
      <c r="J8" s="1087">
        <v>4</v>
      </c>
      <c r="K8" s="957">
        <v>23918</v>
      </c>
      <c r="L8" s="1088">
        <f>SUM(M8:X8)</f>
        <v>19</v>
      </c>
      <c r="M8" s="1087">
        <v>0</v>
      </c>
      <c r="N8" s="1087">
        <v>0</v>
      </c>
      <c r="O8" s="1087">
        <v>5</v>
      </c>
      <c r="P8" s="1087">
        <v>0</v>
      </c>
      <c r="Q8" s="1087">
        <v>0</v>
      </c>
      <c r="R8" s="1087">
        <v>3</v>
      </c>
      <c r="S8" s="1087">
        <v>4</v>
      </c>
      <c r="T8" s="1087">
        <v>5</v>
      </c>
      <c r="U8" s="1087">
        <v>0</v>
      </c>
      <c r="V8" s="1087">
        <v>0</v>
      </c>
      <c r="W8" s="1087">
        <v>0</v>
      </c>
      <c r="X8" s="1087">
        <v>2</v>
      </c>
      <c r="Y8" s="1086">
        <v>602</v>
      </c>
      <c r="Z8" s="1086">
        <v>409</v>
      </c>
    </row>
    <row r="9" spans="1:26" ht="21.95" customHeight="1">
      <c r="A9" s="1087" t="s">
        <v>603</v>
      </c>
      <c r="B9" s="1088">
        <f>SUM(C9:J9)</f>
        <v>118</v>
      </c>
      <c r="C9" s="1087">
        <v>2</v>
      </c>
      <c r="D9" s="1087">
        <v>0</v>
      </c>
      <c r="E9" s="1087">
        <v>15</v>
      </c>
      <c r="F9" s="1087">
        <v>0</v>
      </c>
      <c r="G9" s="1087">
        <v>3</v>
      </c>
      <c r="H9" s="1087">
        <v>6</v>
      </c>
      <c r="I9" s="1087">
        <v>4</v>
      </c>
      <c r="J9" s="1087">
        <v>88</v>
      </c>
      <c r="K9" s="957">
        <v>182260</v>
      </c>
      <c r="L9" s="1088">
        <f>SUM(M9:X9)</f>
        <v>1</v>
      </c>
      <c r="M9" s="1087">
        <v>0</v>
      </c>
      <c r="N9" s="1087">
        <v>0</v>
      </c>
      <c r="O9" s="1087">
        <v>1</v>
      </c>
      <c r="P9" s="1087">
        <v>0</v>
      </c>
      <c r="Q9" s="1087">
        <v>0</v>
      </c>
      <c r="R9" s="1087">
        <v>0</v>
      </c>
      <c r="S9" s="1087">
        <v>0</v>
      </c>
      <c r="T9" s="1087">
        <v>0</v>
      </c>
      <c r="U9" s="1087">
        <v>0</v>
      </c>
      <c r="V9" s="1087">
        <v>0</v>
      </c>
      <c r="W9" s="1087">
        <v>0</v>
      </c>
      <c r="X9" s="1087">
        <v>0</v>
      </c>
      <c r="Y9" s="1086">
        <v>920</v>
      </c>
      <c r="Z9" s="1086">
        <v>235</v>
      </c>
    </row>
    <row r="10" spans="1:26" ht="21.95" customHeight="1">
      <c r="A10" s="1084" t="s">
        <v>10366</v>
      </c>
      <c r="B10" s="1085">
        <f>SUM(C10:J10)</f>
        <v>57</v>
      </c>
      <c r="C10" s="1084">
        <v>1</v>
      </c>
      <c r="D10" s="1084">
        <v>2</v>
      </c>
      <c r="E10" s="1084">
        <v>34</v>
      </c>
      <c r="F10" s="1084">
        <v>3</v>
      </c>
      <c r="G10" s="1084">
        <v>1</v>
      </c>
      <c r="H10" s="1084">
        <v>8</v>
      </c>
      <c r="I10" s="1084">
        <v>2</v>
      </c>
      <c r="J10" s="1084">
        <v>6</v>
      </c>
      <c r="K10" s="953">
        <v>69776</v>
      </c>
      <c r="L10" s="1085">
        <f>SUM(M10:X10)</f>
        <v>29</v>
      </c>
      <c r="M10" s="1084">
        <v>0</v>
      </c>
      <c r="N10" s="1084">
        <v>1</v>
      </c>
      <c r="O10" s="1084">
        <v>1</v>
      </c>
      <c r="P10" s="1084">
        <v>0</v>
      </c>
      <c r="Q10" s="1084">
        <v>0</v>
      </c>
      <c r="R10" s="1084">
        <v>0</v>
      </c>
      <c r="S10" s="1084">
        <v>0</v>
      </c>
      <c r="T10" s="1084">
        <v>4</v>
      </c>
      <c r="U10" s="1084">
        <v>0</v>
      </c>
      <c r="V10" s="1084">
        <v>0</v>
      </c>
      <c r="W10" s="1084">
        <v>0</v>
      </c>
      <c r="X10" s="1084">
        <v>23</v>
      </c>
      <c r="Y10" s="1083">
        <v>567</v>
      </c>
      <c r="Z10" s="1083">
        <v>369</v>
      </c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98425196850393704" bottom="0.98425196850393704" header="0.59055118110236227" footer="0.59055118110236227"/>
  <pageSetup paperSize="9" scale="84" fitToHeight="0" orientation="landscape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EA61-FB91-48D2-AA61-271B6C4EB587}">
  <sheetPr>
    <pageSetUpPr fitToPage="1"/>
  </sheetPr>
  <dimension ref="A1:Z98"/>
  <sheetViews>
    <sheetView view="pageBreakPreview" zoomScale="115" zoomScaleNormal="115" zoomScaleSheetLayoutView="11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" style="1097" customWidth="1"/>
    <col min="2" max="10" width="4.33203125" style="1097" customWidth="1"/>
    <col min="11" max="11" width="9.33203125" style="1097" customWidth="1"/>
    <col min="12" max="24" width="4.33203125" style="1097" customWidth="1"/>
    <col min="25" max="26" width="9.77734375" style="1097" customWidth="1"/>
    <col min="27" max="16384" width="8.88671875" style="1097"/>
  </cols>
  <sheetData>
    <row r="1" spans="1:26" s="1106" customFormat="1" ht="20.100000000000001" customHeight="1">
      <c r="A1" s="1995" t="s">
        <v>26809</v>
      </c>
      <c r="B1" s="1995"/>
      <c r="C1" s="1995"/>
      <c r="D1" s="1995"/>
      <c r="E1" s="1995"/>
      <c r="F1" s="1995"/>
      <c r="G1" s="1995"/>
      <c r="H1" s="1995"/>
      <c r="I1" s="1995"/>
      <c r="J1" s="1995"/>
      <c r="K1" s="1995"/>
      <c r="L1" s="1995"/>
      <c r="M1" s="1995"/>
      <c r="N1" s="1995"/>
      <c r="O1" s="1995"/>
      <c r="P1" s="1995"/>
      <c r="Q1" s="1995"/>
      <c r="R1" s="1995"/>
      <c r="S1" s="1995"/>
      <c r="T1" s="1995"/>
      <c r="U1" s="1995"/>
      <c r="V1" s="1995"/>
      <c r="W1" s="1995"/>
      <c r="X1" s="1995"/>
      <c r="Y1" s="1995"/>
      <c r="Z1" s="1995"/>
    </row>
    <row r="2" spans="1:26" s="1106" customFormat="1" ht="20.100000000000001" customHeight="1">
      <c r="A2" s="1996" t="s">
        <v>26797</v>
      </c>
      <c r="B2" s="1998" t="s">
        <v>26785</v>
      </c>
      <c r="C2" s="1998"/>
      <c r="D2" s="1998"/>
      <c r="E2" s="1998"/>
      <c r="F2" s="1998"/>
      <c r="G2" s="1998"/>
      <c r="H2" s="1998"/>
      <c r="I2" s="1998"/>
      <c r="J2" s="1998"/>
      <c r="K2" s="1999" t="s">
        <v>26806</v>
      </c>
      <c r="L2" s="1998" t="s">
        <v>26783</v>
      </c>
      <c r="M2" s="1998"/>
      <c r="N2" s="1998"/>
      <c r="O2" s="1998"/>
      <c r="P2" s="1998"/>
      <c r="Q2" s="1998"/>
      <c r="R2" s="1998"/>
      <c r="S2" s="1998"/>
      <c r="T2" s="1998"/>
      <c r="U2" s="1998"/>
      <c r="V2" s="1998"/>
      <c r="W2" s="1998"/>
      <c r="X2" s="1998"/>
      <c r="Y2" s="1998"/>
      <c r="Z2" s="2000"/>
    </row>
    <row r="3" spans="1:26" s="1106" customFormat="1" ht="20.100000000000001" customHeight="1">
      <c r="A3" s="1997"/>
      <c r="B3" s="1992" t="s">
        <v>26782</v>
      </c>
      <c r="C3" s="1992" t="s">
        <v>26781</v>
      </c>
      <c r="D3" s="2001" t="s">
        <v>26780</v>
      </c>
      <c r="E3" s="1992" t="s">
        <v>26779</v>
      </c>
      <c r="F3" s="1992" t="s">
        <v>26778</v>
      </c>
      <c r="G3" s="1992" t="s">
        <v>26777</v>
      </c>
      <c r="H3" s="1992" t="s">
        <v>26776</v>
      </c>
      <c r="I3" s="1992" t="s">
        <v>26775</v>
      </c>
      <c r="J3" s="1992" t="s">
        <v>26774</v>
      </c>
      <c r="K3" s="1993"/>
      <c r="L3" s="1994" t="s">
        <v>26773</v>
      </c>
      <c r="M3" s="1994"/>
      <c r="N3" s="1994"/>
      <c r="O3" s="1994"/>
      <c r="P3" s="1994"/>
      <c r="Q3" s="1994"/>
      <c r="R3" s="1994"/>
      <c r="S3" s="1994"/>
      <c r="T3" s="1994"/>
      <c r="U3" s="1994"/>
      <c r="V3" s="1994"/>
      <c r="W3" s="1994"/>
      <c r="X3" s="1994"/>
      <c r="Y3" s="1992" t="s">
        <v>26772</v>
      </c>
      <c r="Z3" s="2003" t="s">
        <v>26771</v>
      </c>
    </row>
    <row r="4" spans="1:26" s="1106" customFormat="1" ht="67.5" customHeight="1" thickBot="1">
      <c r="A4" s="1997"/>
      <c r="B4" s="1993"/>
      <c r="C4" s="1993"/>
      <c r="D4" s="2002"/>
      <c r="E4" s="1993"/>
      <c r="F4" s="1993"/>
      <c r="G4" s="1993"/>
      <c r="H4" s="1993"/>
      <c r="I4" s="1993"/>
      <c r="J4" s="1993"/>
      <c r="K4" s="1993"/>
      <c r="L4" s="1107" t="s">
        <v>1</v>
      </c>
      <c r="M4" s="1107" t="s">
        <v>26770</v>
      </c>
      <c r="N4" s="1107" t="s">
        <v>26769</v>
      </c>
      <c r="O4" s="1107" t="s">
        <v>26768</v>
      </c>
      <c r="P4" s="1107" t="s">
        <v>26767</v>
      </c>
      <c r="Q4" s="1107" t="s">
        <v>26766</v>
      </c>
      <c r="R4" s="1107" t="s">
        <v>26765</v>
      </c>
      <c r="S4" s="1107" t="s">
        <v>26764</v>
      </c>
      <c r="T4" s="1107" t="s">
        <v>26763</v>
      </c>
      <c r="U4" s="1107" t="s">
        <v>26762</v>
      </c>
      <c r="V4" s="1107" t="s">
        <v>26761</v>
      </c>
      <c r="W4" s="1107" t="s">
        <v>26760</v>
      </c>
      <c r="X4" s="1107" t="s">
        <v>26759</v>
      </c>
      <c r="Y4" s="1993"/>
      <c r="Z4" s="2004"/>
    </row>
    <row r="5" spans="1:26" s="1102" customFormat="1" ht="21.95" customHeight="1" thickBot="1">
      <c r="A5" s="1105" t="s">
        <v>1</v>
      </c>
      <c r="B5" s="1104">
        <f>SUM(B6:B6)</f>
        <v>50</v>
      </c>
      <c r="C5" s="1104">
        <v>6</v>
      </c>
      <c r="D5" s="1104">
        <f t="shared" ref="D5:Z5" si="0">SUM(D6:D6)</f>
        <v>6</v>
      </c>
      <c r="E5" s="1104">
        <f t="shared" si="0"/>
        <v>1</v>
      </c>
      <c r="F5" s="1104">
        <f t="shared" si="0"/>
        <v>0</v>
      </c>
      <c r="G5" s="1104">
        <f t="shared" si="0"/>
        <v>0</v>
      </c>
      <c r="H5" s="1104">
        <f t="shared" si="0"/>
        <v>0</v>
      </c>
      <c r="I5" s="1104">
        <f t="shared" si="0"/>
        <v>22</v>
      </c>
      <c r="J5" s="1104">
        <f t="shared" si="0"/>
        <v>15</v>
      </c>
      <c r="K5" s="1104">
        <f t="shared" si="0"/>
        <v>68644</v>
      </c>
      <c r="L5" s="1104">
        <f t="shared" si="0"/>
        <v>73</v>
      </c>
      <c r="M5" s="1104">
        <f t="shared" si="0"/>
        <v>0</v>
      </c>
      <c r="N5" s="1104">
        <f t="shared" si="0"/>
        <v>0</v>
      </c>
      <c r="O5" s="1104">
        <f t="shared" si="0"/>
        <v>20</v>
      </c>
      <c r="P5" s="1104">
        <f t="shared" si="0"/>
        <v>0</v>
      </c>
      <c r="Q5" s="1104">
        <f t="shared" si="0"/>
        <v>0</v>
      </c>
      <c r="R5" s="1104">
        <f t="shared" si="0"/>
        <v>14</v>
      </c>
      <c r="S5" s="1104">
        <f t="shared" si="0"/>
        <v>0</v>
      </c>
      <c r="T5" s="1104">
        <f t="shared" si="0"/>
        <v>13</v>
      </c>
      <c r="U5" s="1104">
        <f t="shared" si="0"/>
        <v>0</v>
      </c>
      <c r="V5" s="1104">
        <f t="shared" si="0"/>
        <v>9</v>
      </c>
      <c r="W5" s="1104">
        <f t="shared" si="0"/>
        <v>0</v>
      </c>
      <c r="X5" s="1104">
        <f t="shared" si="0"/>
        <v>17</v>
      </c>
      <c r="Y5" s="1104">
        <f t="shared" si="0"/>
        <v>183</v>
      </c>
      <c r="Z5" s="1103">
        <f t="shared" si="0"/>
        <v>86</v>
      </c>
    </row>
    <row r="6" spans="1:26" s="1098" customFormat="1" ht="21.95" customHeight="1">
      <c r="A6" s="1101" t="s">
        <v>2655</v>
      </c>
      <c r="B6" s="1100">
        <f>SUM(C6:J6)</f>
        <v>50</v>
      </c>
      <c r="C6" s="1099">
        <v>6</v>
      </c>
      <c r="D6" s="1099">
        <v>6</v>
      </c>
      <c r="E6" s="1099">
        <v>1</v>
      </c>
      <c r="F6" s="1099">
        <v>0</v>
      </c>
      <c r="G6" s="1099">
        <v>0</v>
      </c>
      <c r="H6" s="1099">
        <v>0</v>
      </c>
      <c r="I6" s="1099">
        <v>22</v>
      </c>
      <c r="J6" s="1099">
        <v>15</v>
      </c>
      <c r="K6" s="1099">
        <v>68644</v>
      </c>
      <c r="L6" s="1100">
        <f>SUM(M6:X6)</f>
        <v>73</v>
      </c>
      <c r="M6" s="1099">
        <v>0</v>
      </c>
      <c r="N6" s="1099">
        <v>0</v>
      </c>
      <c r="O6" s="1099">
        <v>20</v>
      </c>
      <c r="P6" s="1099">
        <v>0</v>
      </c>
      <c r="Q6" s="1099">
        <v>0</v>
      </c>
      <c r="R6" s="1099">
        <v>14</v>
      </c>
      <c r="S6" s="1099">
        <v>0</v>
      </c>
      <c r="T6" s="1099">
        <v>13</v>
      </c>
      <c r="U6" s="1099">
        <v>0</v>
      </c>
      <c r="V6" s="1099">
        <v>9</v>
      </c>
      <c r="W6" s="1099">
        <v>0</v>
      </c>
      <c r="X6" s="1099">
        <f>17</f>
        <v>17</v>
      </c>
      <c r="Y6" s="1099">
        <v>183</v>
      </c>
      <c r="Z6" s="1099">
        <v>86</v>
      </c>
    </row>
    <row r="7" spans="1:26" s="1098" customFormat="1" ht="20.100000000000001" customHeight="1"/>
    <row r="8" spans="1:26" s="1098" customFormat="1" ht="20.100000000000001" customHeight="1"/>
    <row r="9" spans="1:26" s="1098" customFormat="1" ht="20.100000000000001" customHeight="1"/>
    <row r="10" spans="1:26" s="1098" customFormat="1" ht="20.100000000000001" customHeight="1"/>
    <row r="11" spans="1:26" s="1098" customFormat="1" ht="20.100000000000001" customHeight="1"/>
    <row r="12" spans="1:26" s="1098" customFormat="1" ht="20.100000000000001" customHeight="1"/>
    <row r="13" spans="1:26" s="1098" customFormat="1" ht="20.100000000000001" customHeight="1"/>
    <row r="14" spans="1:26" s="1098" customFormat="1" ht="20.100000000000001" customHeight="1"/>
    <row r="15" spans="1:26" s="1098" customFormat="1" ht="20.100000000000001" customHeight="1"/>
    <row r="16" spans="1:26" s="1098" customFormat="1" ht="20.100000000000001" customHeight="1"/>
    <row r="17" s="1098" customFormat="1" ht="20.100000000000001" customHeight="1"/>
    <row r="18" s="1098" customFormat="1" ht="20.100000000000001" customHeight="1"/>
    <row r="19" s="1098" customFormat="1" ht="20.100000000000001" customHeight="1"/>
    <row r="20" s="1098" customFormat="1" ht="20.100000000000001" customHeight="1"/>
    <row r="21" s="1098" customFormat="1" ht="20.100000000000001" customHeight="1"/>
    <row r="22" s="1098" customFormat="1" ht="20.100000000000001" customHeight="1"/>
    <row r="23" s="1098" customFormat="1" ht="20.100000000000001" customHeight="1"/>
    <row r="24" s="1098" customFormat="1" ht="20.100000000000001" customHeight="1"/>
    <row r="25" s="1098" customFormat="1" ht="20.100000000000001" customHeight="1"/>
    <row r="26" s="1098" customFormat="1" ht="20.100000000000001" customHeight="1"/>
    <row r="27" s="1098" customFormat="1" ht="20.100000000000001" customHeight="1"/>
    <row r="28" s="1098" customFormat="1" ht="20.100000000000001" customHeight="1"/>
    <row r="29" s="1098" customFormat="1" ht="20.100000000000001" customHeight="1"/>
    <row r="30" s="1098" customFormat="1" ht="20.100000000000001" customHeight="1"/>
    <row r="31" s="1098" customFormat="1" ht="20.100000000000001" customHeight="1"/>
    <row r="32" s="1098" customFormat="1" ht="20.100000000000001" customHeight="1"/>
    <row r="33" s="1098" customFormat="1" ht="20.100000000000001" customHeight="1"/>
    <row r="34" s="1098" customFormat="1" ht="20.100000000000001" customHeight="1"/>
    <row r="35" s="1098" customFormat="1" ht="20.100000000000001" customHeight="1"/>
    <row r="36" s="1098" customFormat="1" ht="20.100000000000001" customHeight="1"/>
    <row r="37" s="1098" customFormat="1" ht="20.100000000000001" customHeight="1"/>
    <row r="38" s="1098" customFormat="1" ht="20.100000000000001" customHeight="1"/>
    <row r="39" s="1098" customFormat="1" ht="20.100000000000001" customHeight="1"/>
    <row r="40" s="1098" customFormat="1" ht="20.100000000000001" customHeight="1"/>
    <row r="41" s="1098" customFormat="1" ht="20.100000000000001" customHeight="1"/>
    <row r="42" s="1098" customFormat="1" ht="20.100000000000001" customHeight="1"/>
    <row r="43" s="1098" customFormat="1" ht="20.100000000000001" customHeight="1"/>
    <row r="44" s="1098" customFormat="1" ht="20.100000000000001" customHeight="1"/>
    <row r="45" s="1098" customFormat="1" ht="20.100000000000001" customHeight="1"/>
    <row r="46" s="1098" customFormat="1" ht="20.100000000000001" customHeight="1"/>
    <row r="47" s="1098" customFormat="1" ht="20.100000000000001" customHeight="1"/>
    <row r="48" s="1098" customFormat="1" ht="20.100000000000001" customHeight="1"/>
    <row r="49" s="1098" customFormat="1" ht="20.100000000000001" customHeight="1"/>
    <row r="50" s="1098" customFormat="1" ht="20.100000000000001" customHeight="1"/>
    <row r="51" s="1098" customFormat="1" ht="20.100000000000001" customHeight="1"/>
    <row r="52" s="1098" customFormat="1" ht="20.100000000000001" customHeight="1"/>
    <row r="53" s="1098" customFormat="1" ht="20.100000000000001" customHeight="1"/>
    <row r="54" s="1098" customFormat="1" ht="20.100000000000001" customHeight="1"/>
    <row r="55" s="1098" customFormat="1" ht="20.100000000000001" customHeight="1"/>
    <row r="56" s="1098" customFormat="1" ht="20.100000000000001" customHeight="1"/>
    <row r="57" s="1098" customFormat="1" ht="20.100000000000001" customHeight="1"/>
    <row r="58" s="1098" customFormat="1" ht="20.100000000000001" customHeight="1"/>
    <row r="59" s="1098" customFormat="1" ht="20.100000000000001" customHeight="1"/>
    <row r="60" s="1098" customFormat="1" ht="20.100000000000001" customHeight="1"/>
    <row r="61" s="1098" customFormat="1" ht="20.100000000000001" customHeight="1"/>
    <row r="62" s="1098" customFormat="1" ht="20.100000000000001" customHeight="1"/>
    <row r="63" s="1098" customFormat="1" ht="20.100000000000001" customHeight="1"/>
    <row r="64" s="1098" customFormat="1" ht="20.100000000000001" customHeight="1"/>
    <row r="65" s="1098" customFormat="1" ht="20.100000000000001" customHeight="1"/>
    <row r="66" s="1098" customFormat="1" ht="20.100000000000001" customHeight="1"/>
    <row r="67" s="1098" customFormat="1" ht="20.100000000000001" customHeight="1"/>
    <row r="68" s="1098" customFormat="1" ht="20.100000000000001" customHeight="1"/>
    <row r="69" s="1098" customFormat="1" ht="20.100000000000001" customHeight="1"/>
    <row r="70" s="1098" customFormat="1" ht="20.100000000000001" customHeight="1"/>
    <row r="71" s="1098" customFormat="1" ht="20.100000000000001" customHeight="1"/>
    <row r="72" s="1098" customFormat="1" ht="20.100000000000001" customHeight="1"/>
    <row r="73" s="1098" customFormat="1" ht="20.100000000000001" customHeight="1"/>
    <row r="74" s="1098" customFormat="1" ht="20.100000000000001" customHeight="1"/>
    <row r="75" s="1098" customFormat="1" ht="20.100000000000001" customHeight="1"/>
    <row r="76" s="1098" customFormat="1" ht="20.100000000000001" customHeight="1"/>
    <row r="77" s="1098" customFormat="1" ht="20.100000000000001" customHeight="1"/>
    <row r="78" s="1098" customFormat="1" ht="20.100000000000001" customHeight="1"/>
    <row r="79" s="1098" customFormat="1" ht="20.100000000000001" customHeight="1"/>
    <row r="80" s="1098" customFormat="1" ht="20.100000000000001" customHeight="1"/>
    <row r="81" s="1098" customFormat="1" ht="20.100000000000001" customHeight="1"/>
    <row r="82" s="1098" customFormat="1" ht="20.100000000000001" customHeight="1"/>
    <row r="83" s="1098" customFormat="1" ht="20.100000000000001" customHeight="1"/>
    <row r="84" s="1098" customFormat="1" ht="20.100000000000001" customHeight="1"/>
    <row r="85" s="1098" customFormat="1" ht="20.100000000000001" customHeight="1"/>
    <row r="86" s="1098" customFormat="1" ht="20.100000000000001" customHeight="1"/>
    <row r="87" s="1098" customFormat="1" ht="20.100000000000001" customHeight="1"/>
    <row r="88" s="1098" customFormat="1" ht="20.100000000000001" customHeight="1"/>
    <row r="89" s="1098" customFormat="1" ht="20.100000000000001" customHeight="1"/>
    <row r="90" s="1098" customFormat="1" ht="20.100000000000001" customHeight="1"/>
    <row r="91" s="1098" customFormat="1" ht="20.100000000000001" customHeight="1"/>
    <row r="92" s="1098" customFormat="1" ht="20.100000000000001" customHeight="1"/>
    <row r="93" s="1098" customFormat="1" ht="20.100000000000001" customHeight="1"/>
    <row r="94" s="1098" customFormat="1" ht="20.100000000000001" customHeight="1"/>
    <row r="95" s="1098" customFormat="1" ht="20.100000000000001" customHeight="1"/>
    <row r="96" s="1098" customFormat="1" ht="20.100000000000001" customHeight="1"/>
    <row r="97" s="1098" customFormat="1" ht="20.100000000000001" customHeight="1"/>
    <row r="98" s="1098" customFormat="1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Z3:Z4"/>
    <mergeCell ref="G3:G4"/>
    <mergeCell ref="H3:H4"/>
    <mergeCell ref="I3:I4"/>
    <mergeCell ref="J3:J4"/>
    <mergeCell ref="L3:X3"/>
    <mergeCell ref="Y3:Y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EC15-2477-48EF-97C8-E3626C61E466}">
  <sheetPr>
    <pageSetUpPr fitToPage="1"/>
  </sheetPr>
  <dimension ref="A1:Z36"/>
  <sheetViews>
    <sheetView view="pageBreakPreview" zoomScale="85" zoomScaleNormal="100" zoomScaleSheetLayoutView="85" workbookViewId="0">
      <selection activeCell="I25" sqref="I25"/>
    </sheetView>
  </sheetViews>
  <sheetFormatPr defaultColWidth="8.88671875" defaultRowHeight="13.5"/>
  <cols>
    <col min="1" max="1" width="9.21875" style="1108" customWidth="1"/>
    <col min="2" max="2" width="5.77734375" style="1108" customWidth="1"/>
    <col min="3" max="8" width="4.33203125" style="1108" customWidth="1"/>
    <col min="9" max="9" width="5.77734375" style="1108" customWidth="1"/>
    <col min="10" max="10" width="4.33203125" style="1108" customWidth="1"/>
    <col min="11" max="11" width="10.33203125" style="1108" customWidth="1"/>
    <col min="12" max="12" width="5.77734375" style="1108" customWidth="1"/>
    <col min="13" max="24" width="4.33203125" style="1108" customWidth="1"/>
    <col min="25" max="26" width="9.77734375" style="1108" customWidth="1"/>
    <col min="27" max="16384" width="8.88671875" style="1108"/>
  </cols>
  <sheetData>
    <row r="1" spans="1:26" ht="20.100000000000001" customHeight="1">
      <c r="A1" s="2007" t="s">
        <v>26812</v>
      </c>
      <c r="B1" s="2007"/>
      <c r="C1" s="2007"/>
      <c r="D1" s="2007"/>
      <c r="E1" s="2007"/>
      <c r="F1" s="2007"/>
      <c r="G1" s="2007"/>
      <c r="H1" s="2007"/>
      <c r="I1" s="2007"/>
      <c r="J1" s="2007"/>
      <c r="K1" s="2007"/>
      <c r="L1" s="2007"/>
      <c r="M1" s="2007"/>
      <c r="N1" s="2007"/>
      <c r="O1" s="2007"/>
      <c r="P1" s="2007"/>
      <c r="Q1" s="2007"/>
      <c r="R1" s="2007"/>
      <c r="S1" s="2007"/>
      <c r="T1" s="2007"/>
      <c r="U1" s="2007"/>
      <c r="V1" s="2007"/>
      <c r="W1" s="2007"/>
      <c r="X1" s="2007"/>
      <c r="Y1" s="2007"/>
      <c r="Z1" s="2007"/>
    </row>
    <row r="2" spans="1:26" ht="20.100000000000001" customHeight="1">
      <c r="A2" s="2005" t="s">
        <v>26797</v>
      </c>
      <c r="B2" s="2005" t="s">
        <v>26785</v>
      </c>
      <c r="C2" s="2005"/>
      <c r="D2" s="2005"/>
      <c r="E2" s="2005"/>
      <c r="F2" s="2005"/>
      <c r="G2" s="2005"/>
      <c r="H2" s="2005"/>
      <c r="I2" s="2005"/>
      <c r="J2" s="2005"/>
      <c r="K2" s="2005" t="s">
        <v>26806</v>
      </c>
      <c r="L2" s="2005" t="s">
        <v>26783</v>
      </c>
      <c r="M2" s="2005"/>
      <c r="N2" s="2005"/>
      <c r="O2" s="2005"/>
      <c r="P2" s="2005"/>
      <c r="Q2" s="2005"/>
      <c r="R2" s="2005"/>
      <c r="S2" s="2005"/>
      <c r="T2" s="2005"/>
      <c r="U2" s="2005"/>
      <c r="V2" s="2005"/>
      <c r="W2" s="2005"/>
      <c r="X2" s="2005"/>
      <c r="Y2" s="2005"/>
      <c r="Z2" s="2005"/>
    </row>
    <row r="3" spans="1:26" ht="20.100000000000001" customHeight="1">
      <c r="A3" s="2005"/>
      <c r="B3" s="2005" t="s">
        <v>26782</v>
      </c>
      <c r="C3" s="2005" t="s">
        <v>26781</v>
      </c>
      <c r="D3" s="2008" t="s">
        <v>26780</v>
      </c>
      <c r="E3" s="2005" t="s">
        <v>26779</v>
      </c>
      <c r="F3" s="2005" t="s">
        <v>26778</v>
      </c>
      <c r="G3" s="2005" t="s">
        <v>26777</v>
      </c>
      <c r="H3" s="2005" t="s">
        <v>26776</v>
      </c>
      <c r="I3" s="2005" t="s">
        <v>26775</v>
      </c>
      <c r="J3" s="2005" t="s">
        <v>26774</v>
      </c>
      <c r="K3" s="2005"/>
      <c r="L3" s="2005" t="s">
        <v>26773</v>
      </c>
      <c r="M3" s="2005"/>
      <c r="N3" s="2005"/>
      <c r="O3" s="2005"/>
      <c r="P3" s="2005"/>
      <c r="Q3" s="2005"/>
      <c r="R3" s="2005"/>
      <c r="S3" s="2005"/>
      <c r="T3" s="2005"/>
      <c r="U3" s="2005"/>
      <c r="V3" s="2005"/>
      <c r="W3" s="2005"/>
      <c r="X3" s="2005"/>
      <c r="Y3" s="2005" t="s">
        <v>26772</v>
      </c>
      <c r="Z3" s="2005" t="s">
        <v>26771</v>
      </c>
    </row>
    <row r="4" spans="1:26" ht="69.75" customHeight="1" thickBot="1">
      <c r="A4" s="2006"/>
      <c r="B4" s="2006"/>
      <c r="C4" s="2006"/>
      <c r="D4" s="2009"/>
      <c r="E4" s="2006"/>
      <c r="F4" s="2006"/>
      <c r="G4" s="2006"/>
      <c r="H4" s="2006"/>
      <c r="I4" s="2006"/>
      <c r="J4" s="2006"/>
      <c r="K4" s="2006"/>
      <c r="L4" s="1131" t="s">
        <v>1</v>
      </c>
      <c r="M4" s="1131" t="s">
        <v>26770</v>
      </c>
      <c r="N4" s="1131" t="s">
        <v>26769</v>
      </c>
      <c r="O4" s="1131" t="s">
        <v>26768</v>
      </c>
      <c r="P4" s="1131" t="s">
        <v>26767</v>
      </c>
      <c r="Q4" s="1131" t="s">
        <v>26766</v>
      </c>
      <c r="R4" s="1131" t="s">
        <v>26765</v>
      </c>
      <c r="S4" s="1131" t="s">
        <v>26764</v>
      </c>
      <c r="T4" s="1131" t="s">
        <v>26763</v>
      </c>
      <c r="U4" s="1131" t="s">
        <v>26762</v>
      </c>
      <c r="V4" s="1131" t="s">
        <v>26761</v>
      </c>
      <c r="W4" s="1131" t="s">
        <v>26760</v>
      </c>
      <c r="X4" s="1131" t="s">
        <v>26759</v>
      </c>
      <c r="Y4" s="2006"/>
      <c r="Z4" s="2006"/>
    </row>
    <row r="5" spans="1:26" s="1127" customFormat="1" ht="14.45" customHeight="1" thickBot="1">
      <c r="A5" s="1130" t="s">
        <v>1</v>
      </c>
      <c r="B5" s="1129">
        <f t="shared" ref="B5:Z5" si="0">SUM(B6:B36)</f>
        <v>2566</v>
      </c>
      <c r="C5" s="1129">
        <f t="shared" si="0"/>
        <v>142</v>
      </c>
      <c r="D5" s="1129">
        <f t="shared" si="0"/>
        <v>93</v>
      </c>
      <c r="E5" s="1129">
        <f t="shared" si="0"/>
        <v>403</v>
      </c>
      <c r="F5" s="1129">
        <f t="shared" si="0"/>
        <v>9</v>
      </c>
      <c r="G5" s="1129">
        <f t="shared" si="0"/>
        <v>102</v>
      </c>
      <c r="H5" s="1129">
        <f t="shared" si="0"/>
        <v>101</v>
      </c>
      <c r="I5" s="1129">
        <f t="shared" si="0"/>
        <v>1233</v>
      </c>
      <c r="J5" s="1129">
        <f t="shared" si="0"/>
        <v>483</v>
      </c>
      <c r="K5" s="1129">
        <f t="shared" si="0"/>
        <v>10837762</v>
      </c>
      <c r="L5" s="1129">
        <f t="shared" si="0"/>
        <v>2740</v>
      </c>
      <c r="M5" s="1129">
        <f t="shared" si="0"/>
        <v>109</v>
      </c>
      <c r="N5" s="1129">
        <f t="shared" si="0"/>
        <v>12</v>
      </c>
      <c r="O5" s="1129">
        <f t="shared" si="0"/>
        <v>343</v>
      </c>
      <c r="P5" s="1129">
        <f t="shared" si="0"/>
        <v>13</v>
      </c>
      <c r="Q5" s="1129">
        <f t="shared" si="0"/>
        <v>178</v>
      </c>
      <c r="R5" s="1129">
        <f t="shared" si="0"/>
        <v>366</v>
      </c>
      <c r="S5" s="1129">
        <f t="shared" si="0"/>
        <v>106</v>
      </c>
      <c r="T5" s="1129">
        <f t="shared" si="0"/>
        <v>716</v>
      </c>
      <c r="U5" s="1129">
        <f t="shared" si="0"/>
        <v>3</v>
      </c>
      <c r="V5" s="1129">
        <f t="shared" si="0"/>
        <v>50</v>
      </c>
      <c r="W5" s="1129">
        <f t="shared" si="0"/>
        <v>10</v>
      </c>
      <c r="X5" s="1129">
        <f t="shared" si="0"/>
        <v>828</v>
      </c>
      <c r="Y5" s="1129">
        <f t="shared" si="0"/>
        <v>28536</v>
      </c>
      <c r="Z5" s="1128">
        <f t="shared" si="0"/>
        <v>10755</v>
      </c>
    </row>
    <row r="6" spans="1:26" s="1109" customFormat="1" ht="14.45" customHeight="1">
      <c r="A6" s="1126" t="s">
        <v>12625</v>
      </c>
      <c r="B6" s="1125">
        <f>SUM(C6:J6)</f>
        <v>134</v>
      </c>
      <c r="C6" s="1125">
        <v>15</v>
      </c>
      <c r="D6" s="1125">
        <v>0</v>
      </c>
      <c r="E6" s="1125">
        <v>0</v>
      </c>
      <c r="F6" s="1125">
        <v>0</v>
      </c>
      <c r="G6" s="1125">
        <v>3</v>
      </c>
      <c r="H6" s="1125">
        <v>0</v>
      </c>
      <c r="I6" s="1125">
        <v>108</v>
      </c>
      <c r="J6" s="1125">
        <v>8</v>
      </c>
      <c r="K6" s="1125">
        <v>327968</v>
      </c>
      <c r="L6" s="1125">
        <f>SUM(M6:X6)</f>
        <v>139</v>
      </c>
      <c r="M6" s="1125">
        <v>2</v>
      </c>
      <c r="N6" s="1125">
        <v>0</v>
      </c>
      <c r="O6" s="1125">
        <v>49</v>
      </c>
      <c r="P6" s="1125">
        <v>0</v>
      </c>
      <c r="Q6" s="1125">
        <v>0</v>
      </c>
      <c r="R6" s="1125">
        <v>16</v>
      </c>
      <c r="S6" s="1125">
        <v>0</v>
      </c>
      <c r="T6" s="1125">
        <v>26</v>
      </c>
      <c r="U6" s="1125">
        <v>0</v>
      </c>
      <c r="V6" s="1125">
        <v>1</v>
      </c>
      <c r="W6" s="1125">
        <v>0</v>
      </c>
      <c r="X6" s="1125">
        <v>45</v>
      </c>
      <c r="Y6" s="1125">
        <v>1847</v>
      </c>
      <c r="Z6" s="1125">
        <v>8</v>
      </c>
    </row>
    <row r="7" spans="1:26" s="1109" customFormat="1" ht="14.45" customHeight="1">
      <c r="A7" s="1116" t="s">
        <v>12614</v>
      </c>
      <c r="B7" s="1113">
        <v>171</v>
      </c>
      <c r="C7" s="1113">
        <v>12</v>
      </c>
      <c r="D7" s="1113">
        <v>0</v>
      </c>
      <c r="E7" s="1113">
        <v>30</v>
      </c>
      <c r="F7" s="1113">
        <v>0</v>
      </c>
      <c r="G7" s="1113">
        <v>0</v>
      </c>
      <c r="H7" s="1113">
        <v>12</v>
      </c>
      <c r="I7" s="1113">
        <v>117</v>
      </c>
      <c r="J7" s="1113">
        <v>0</v>
      </c>
      <c r="K7" s="1113">
        <v>78879</v>
      </c>
      <c r="L7" s="1113">
        <f>SUM(M7:X7)</f>
        <v>250</v>
      </c>
      <c r="M7" s="1113">
        <v>4</v>
      </c>
      <c r="N7" s="1113">
        <v>0</v>
      </c>
      <c r="O7" s="1113">
        <v>37</v>
      </c>
      <c r="P7" s="1113">
        <v>0</v>
      </c>
      <c r="Q7" s="1113">
        <v>21</v>
      </c>
      <c r="R7" s="1113">
        <v>11</v>
      </c>
      <c r="S7" s="1113">
        <v>1</v>
      </c>
      <c r="T7" s="1113">
        <v>101</v>
      </c>
      <c r="U7" s="1113">
        <v>0</v>
      </c>
      <c r="V7" s="1113">
        <v>9</v>
      </c>
      <c r="W7" s="1113">
        <v>0</v>
      </c>
      <c r="X7" s="1113">
        <v>66</v>
      </c>
      <c r="Y7" s="1113">
        <v>1989</v>
      </c>
      <c r="Z7" s="1113">
        <v>0</v>
      </c>
    </row>
    <row r="8" spans="1:26" s="1109" customFormat="1" ht="14.45" customHeight="1">
      <c r="A8" s="1116" t="s">
        <v>12874</v>
      </c>
      <c r="B8" s="1113">
        <f>SUM(C8:J8)</f>
        <v>141</v>
      </c>
      <c r="C8" s="1113">
        <v>4</v>
      </c>
      <c r="D8" s="1113">
        <v>5</v>
      </c>
      <c r="E8" s="1113">
        <v>18</v>
      </c>
      <c r="F8" s="1113">
        <v>0</v>
      </c>
      <c r="G8" s="1113">
        <v>1</v>
      </c>
      <c r="H8" s="1113">
        <v>8</v>
      </c>
      <c r="I8" s="1113">
        <v>65</v>
      </c>
      <c r="J8" s="1113">
        <v>40</v>
      </c>
      <c r="K8" s="1115">
        <v>3208751</v>
      </c>
      <c r="L8" s="1113">
        <f>SUM(M8:X8)</f>
        <v>141</v>
      </c>
      <c r="M8" s="1113">
        <v>12</v>
      </c>
      <c r="N8" s="1113">
        <v>3</v>
      </c>
      <c r="O8" s="1113">
        <v>29</v>
      </c>
      <c r="P8" s="1113">
        <v>1</v>
      </c>
      <c r="Q8" s="1113">
        <v>16</v>
      </c>
      <c r="R8" s="1113">
        <v>34</v>
      </c>
      <c r="S8" s="1113">
        <v>1</v>
      </c>
      <c r="T8" s="1113">
        <v>17</v>
      </c>
      <c r="U8" s="1113">
        <v>0</v>
      </c>
      <c r="V8" s="1113">
        <v>1</v>
      </c>
      <c r="W8" s="1113">
        <v>0</v>
      </c>
      <c r="X8" s="1113">
        <v>27</v>
      </c>
      <c r="Y8" s="1113">
        <v>826</v>
      </c>
      <c r="Z8" s="1113">
        <v>823</v>
      </c>
    </row>
    <row r="9" spans="1:26" s="1109" customFormat="1" ht="14.45" customHeight="1">
      <c r="A9" s="1116" t="s">
        <v>12627</v>
      </c>
      <c r="B9" s="1113">
        <f>SUM(C9:J9)</f>
        <v>283</v>
      </c>
      <c r="C9" s="1113">
        <v>4</v>
      </c>
      <c r="D9" s="1113">
        <v>19</v>
      </c>
      <c r="E9" s="1113">
        <f>4</f>
        <v>4</v>
      </c>
      <c r="F9" s="1113">
        <v>1</v>
      </c>
      <c r="G9" s="1113">
        <v>0</v>
      </c>
      <c r="H9" s="1113">
        <v>7</v>
      </c>
      <c r="I9" s="1113">
        <v>183</v>
      </c>
      <c r="J9" s="1113">
        <v>65</v>
      </c>
      <c r="K9" s="1115">
        <v>155321</v>
      </c>
      <c r="L9" s="1113">
        <f>SUM(M9:X9)</f>
        <v>341</v>
      </c>
      <c r="M9" s="1113">
        <v>1</v>
      </c>
      <c r="N9" s="1113">
        <v>0</v>
      </c>
      <c r="O9" s="1113">
        <v>30</v>
      </c>
      <c r="P9" s="1113">
        <v>0</v>
      </c>
      <c r="Q9" s="1113">
        <v>25</v>
      </c>
      <c r="R9" s="1113">
        <v>33</v>
      </c>
      <c r="S9" s="1113">
        <v>2</v>
      </c>
      <c r="T9" s="1113">
        <v>158</v>
      </c>
      <c r="U9" s="1113">
        <v>3</v>
      </c>
      <c r="V9" s="1113">
        <v>14</v>
      </c>
      <c r="W9" s="1113">
        <v>3</v>
      </c>
      <c r="X9" s="1113">
        <v>72</v>
      </c>
      <c r="Y9" s="1113">
        <v>2847</v>
      </c>
      <c r="Z9" s="1113">
        <v>2182</v>
      </c>
    </row>
    <row r="10" spans="1:26" s="1109" customFormat="1" ht="14.45" customHeight="1">
      <c r="A10" s="1124" t="s">
        <v>2764</v>
      </c>
      <c r="B10" s="1113">
        <v>25</v>
      </c>
      <c r="C10" s="1114">
        <v>0</v>
      </c>
      <c r="D10" s="1114">
        <v>0</v>
      </c>
      <c r="E10" s="1114">
        <v>25</v>
      </c>
      <c r="F10" s="1114">
        <v>0</v>
      </c>
      <c r="G10" s="1114">
        <v>0</v>
      </c>
      <c r="H10" s="1114">
        <v>0</v>
      </c>
      <c r="I10" s="1114">
        <v>0</v>
      </c>
      <c r="J10" s="1114">
        <v>0</v>
      </c>
      <c r="K10" s="1115">
        <v>37634</v>
      </c>
      <c r="L10" s="1113">
        <v>46</v>
      </c>
      <c r="M10" s="1114">
        <v>0</v>
      </c>
      <c r="N10" s="1114">
        <v>1</v>
      </c>
      <c r="O10" s="1114">
        <v>0</v>
      </c>
      <c r="P10" s="1114">
        <v>0</v>
      </c>
      <c r="Q10" s="1114">
        <v>5</v>
      </c>
      <c r="R10" s="1114">
        <v>8</v>
      </c>
      <c r="S10" s="1114">
        <v>0</v>
      </c>
      <c r="T10" s="1114">
        <v>6</v>
      </c>
      <c r="U10" s="1114">
        <v>0</v>
      </c>
      <c r="V10" s="1114">
        <v>1</v>
      </c>
      <c r="W10" s="1114">
        <v>0</v>
      </c>
      <c r="X10" s="1114">
        <v>25</v>
      </c>
      <c r="Y10" s="1114">
        <v>1641</v>
      </c>
      <c r="Z10" s="1114">
        <v>540</v>
      </c>
    </row>
    <row r="11" spans="1:26" s="1109" customFormat="1" ht="14.45" customHeight="1">
      <c r="A11" s="1116" t="s">
        <v>12693</v>
      </c>
      <c r="B11" s="1113">
        <f>SUM(C11:J11)</f>
        <v>274</v>
      </c>
      <c r="C11" s="1114">
        <v>4</v>
      </c>
      <c r="D11" s="1114">
        <v>2</v>
      </c>
      <c r="E11" s="1114">
        <v>86</v>
      </c>
      <c r="F11" s="1114">
        <v>2</v>
      </c>
      <c r="G11" s="1114">
        <v>13</v>
      </c>
      <c r="H11" s="1114">
        <v>14</v>
      </c>
      <c r="I11" s="1114">
        <v>142</v>
      </c>
      <c r="J11" s="1114">
        <v>11</v>
      </c>
      <c r="K11" s="1115">
        <v>1034101</v>
      </c>
      <c r="L11" s="1113">
        <f>SUM(M11:X11)</f>
        <v>183</v>
      </c>
      <c r="M11" s="1114">
        <v>2</v>
      </c>
      <c r="N11" s="1114">
        <v>0</v>
      </c>
      <c r="O11" s="1114">
        <v>23</v>
      </c>
      <c r="P11" s="1114">
        <v>0</v>
      </c>
      <c r="Q11" s="1114">
        <v>2</v>
      </c>
      <c r="R11" s="1114">
        <v>0</v>
      </c>
      <c r="S11" s="1114">
        <v>0</v>
      </c>
      <c r="T11" s="1114">
        <v>83</v>
      </c>
      <c r="U11" s="1114">
        <v>0</v>
      </c>
      <c r="V11" s="1114">
        <v>3</v>
      </c>
      <c r="W11" s="1114">
        <v>0</v>
      </c>
      <c r="X11" s="1114">
        <v>70</v>
      </c>
      <c r="Y11" s="1114">
        <v>2556</v>
      </c>
      <c r="Z11" s="1114">
        <v>186</v>
      </c>
    </row>
    <row r="12" spans="1:26" s="1109" customFormat="1" ht="14.45" customHeight="1">
      <c r="A12" s="1116" t="s">
        <v>12636</v>
      </c>
      <c r="B12" s="1113">
        <v>75</v>
      </c>
      <c r="C12" s="1114">
        <v>4</v>
      </c>
      <c r="D12" s="1114">
        <v>0</v>
      </c>
      <c r="E12" s="1114">
        <v>0</v>
      </c>
      <c r="F12" s="1114">
        <v>0</v>
      </c>
      <c r="G12" s="1114">
        <v>0</v>
      </c>
      <c r="H12" s="1114">
        <v>0</v>
      </c>
      <c r="I12" s="1114">
        <v>18</v>
      </c>
      <c r="J12" s="1114">
        <v>53</v>
      </c>
      <c r="K12" s="1115">
        <v>295833</v>
      </c>
      <c r="L12" s="1113">
        <v>75</v>
      </c>
      <c r="M12" s="1114">
        <v>3</v>
      </c>
      <c r="N12" s="1114">
        <v>0</v>
      </c>
      <c r="O12" s="1114">
        <v>3</v>
      </c>
      <c r="P12" s="1114">
        <v>0</v>
      </c>
      <c r="Q12" s="1114">
        <v>0</v>
      </c>
      <c r="R12" s="1114">
        <v>6</v>
      </c>
      <c r="S12" s="1114">
        <v>0</v>
      </c>
      <c r="T12" s="1114">
        <v>14</v>
      </c>
      <c r="U12" s="1114">
        <v>0</v>
      </c>
      <c r="V12" s="1114">
        <v>0</v>
      </c>
      <c r="W12" s="1114">
        <v>0</v>
      </c>
      <c r="X12" s="1114">
        <v>49</v>
      </c>
      <c r="Y12" s="1114">
        <v>2727</v>
      </c>
      <c r="Z12" s="1114">
        <v>204</v>
      </c>
    </row>
    <row r="13" spans="1:26" s="1109" customFormat="1" ht="14.45" customHeight="1">
      <c r="A13" s="1116" t="s">
        <v>12643</v>
      </c>
      <c r="B13" s="1113">
        <v>75</v>
      </c>
      <c r="C13" s="1113">
        <v>7</v>
      </c>
      <c r="D13" s="1113">
        <v>0</v>
      </c>
      <c r="E13" s="1121">
        <v>0</v>
      </c>
      <c r="F13" s="1121">
        <v>0</v>
      </c>
      <c r="G13" s="1113">
        <v>7</v>
      </c>
      <c r="H13" s="1121">
        <v>7</v>
      </c>
      <c r="I13" s="1121">
        <v>32</v>
      </c>
      <c r="J13" s="1121">
        <v>22</v>
      </c>
      <c r="K13" s="1115">
        <v>1034101</v>
      </c>
      <c r="L13" s="1113">
        <f t="shared" ref="L13:L19" si="1">SUM(M13:X13)</f>
        <v>197</v>
      </c>
      <c r="M13" s="1114">
        <v>2</v>
      </c>
      <c r="N13" s="1114">
        <v>0</v>
      </c>
      <c r="O13" s="1114">
        <v>31</v>
      </c>
      <c r="P13" s="1114">
        <v>0</v>
      </c>
      <c r="Q13" s="1114">
        <v>3</v>
      </c>
      <c r="R13" s="1114">
        <v>12</v>
      </c>
      <c r="S13" s="1114">
        <v>7</v>
      </c>
      <c r="T13" s="1114">
        <v>89</v>
      </c>
      <c r="U13" s="1114">
        <v>0</v>
      </c>
      <c r="V13" s="1114">
        <v>2</v>
      </c>
      <c r="W13" s="1114">
        <v>0</v>
      </c>
      <c r="X13" s="1114">
        <v>51</v>
      </c>
      <c r="Y13" s="1114">
        <v>2275</v>
      </c>
      <c r="Z13" s="1114">
        <v>264</v>
      </c>
    </row>
    <row r="14" spans="1:26" s="1109" customFormat="1" ht="14.45" customHeight="1">
      <c r="A14" s="1116" t="s">
        <v>12704</v>
      </c>
      <c r="B14" s="1113">
        <f>SUM(C14:J14)</f>
        <v>20</v>
      </c>
      <c r="C14" s="1114">
        <v>5</v>
      </c>
      <c r="D14" s="1114">
        <v>0</v>
      </c>
      <c r="E14" s="1114">
        <v>2</v>
      </c>
      <c r="F14" s="1114">
        <v>0</v>
      </c>
      <c r="G14" s="1114">
        <v>0</v>
      </c>
      <c r="H14" s="1114">
        <v>0</v>
      </c>
      <c r="I14" s="1114">
        <v>6</v>
      </c>
      <c r="J14" s="1114">
        <v>7</v>
      </c>
      <c r="K14" s="1115">
        <v>25300</v>
      </c>
      <c r="L14" s="1113">
        <f t="shared" si="1"/>
        <v>20</v>
      </c>
      <c r="M14" s="1114">
        <v>2</v>
      </c>
      <c r="N14" s="1114">
        <v>1</v>
      </c>
      <c r="O14" s="1114">
        <v>4</v>
      </c>
      <c r="P14" s="1114">
        <v>0</v>
      </c>
      <c r="Q14" s="1114">
        <v>0</v>
      </c>
      <c r="R14" s="1114">
        <v>0</v>
      </c>
      <c r="S14" s="1114">
        <v>0</v>
      </c>
      <c r="T14" s="1114">
        <v>3</v>
      </c>
      <c r="U14" s="1114">
        <v>0</v>
      </c>
      <c r="V14" s="1114">
        <v>0</v>
      </c>
      <c r="W14" s="1114">
        <v>0</v>
      </c>
      <c r="X14" s="1114">
        <v>10</v>
      </c>
      <c r="Y14" s="1114">
        <v>1439</v>
      </c>
      <c r="Z14" s="1114">
        <v>2</v>
      </c>
    </row>
    <row r="15" spans="1:26" s="1123" customFormat="1" ht="14.45" customHeight="1">
      <c r="A15" s="1116" t="s">
        <v>12646</v>
      </c>
      <c r="B15" s="1113">
        <v>59</v>
      </c>
      <c r="C15" s="1113">
        <v>0</v>
      </c>
      <c r="D15" s="1113">
        <v>4</v>
      </c>
      <c r="E15" s="1113">
        <v>8</v>
      </c>
      <c r="F15" s="1113">
        <v>0</v>
      </c>
      <c r="G15" s="1113">
        <v>0</v>
      </c>
      <c r="H15" s="1113">
        <v>0</v>
      </c>
      <c r="I15" s="1113">
        <v>24</v>
      </c>
      <c r="J15" s="1113">
        <v>23</v>
      </c>
      <c r="K15" s="1115">
        <v>94380</v>
      </c>
      <c r="L15" s="1113">
        <f t="shared" si="1"/>
        <v>87</v>
      </c>
      <c r="M15" s="1113">
        <v>6</v>
      </c>
      <c r="N15" s="1113">
        <v>0</v>
      </c>
      <c r="O15" s="1113">
        <v>17</v>
      </c>
      <c r="P15" s="1113">
        <v>0</v>
      </c>
      <c r="Q15" s="1113">
        <v>3</v>
      </c>
      <c r="R15" s="1113">
        <v>13</v>
      </c>
      <c r="S15" s="1113">
        <v>0</v>
      </c>
      <c r="T15" s="1113">
        <v>29</v>
      </c>
      <c r="U15" s="1113">
        <v>0</v>
      </c>
      <c r="V15" s="1113">
        <v>2</v>
      </c>
      <c r="W15" s="1113">
        <v>0</v>
      </c>
      <c r="X15" s="1113">
        <v>17</v>
      </c>
      <c r="Y15" s="1113">
        <v>629</v>
      </c>
      <c r="Z15" s="1113">
        <v>1675</v>
      </c>
    </row>
    <row r="16" spans="1:26" s="1109" customFormat="1" ht="14.45" customHeight="1">
      <c r="A16" s="1116" t="s">
        <v>12897</v>
      </c>
      <c r="B16" s="1113">
        <f t="shared" ref="B16:B36" si="2">SUM(C16:J16)</f>
        <v>200</v>
      </c>
      <c r="C16" s="1114">
        <v>2</v>
      </c>
      <c r="D16" s="1114">
        <v>38</v>
      </c>
      <c r="E16" s="1114">
        <v>9</v>
      </c>
      <c r="F16" s="1114">
        <v>4</v>
      </c>
      <c r="G16" s="1114">
        <v>17</v>
      </c>
      <c r="H16" s="1114">
        <v>2</v>
      </c>
      <c r="I16" s="1114">
        <v>114</v>
      </c>
      <c r="J16" s="1114">
        <v>14</v>
      </c>
      <c r="K16" s="1115">
        <v>166863</v>
      </c>
      <c r="L16" s="1113">
        <f t="shared" si="1"/>
        <v>73</v>
      </c>
      <c r="M16" s="1114">
        <v>0</v>
      </c>
      <c r="N16" s="1114">
        <v>0</v>
      </c>
      <c r="O16" s="1114">
        <v>17</v>
      </c>
      <c r="P16" s="1114">
        <v>0</v>
      </c>
      <c r="Q16" s="1114">
        <v>15</v>
      </c>
      <c r="R16" s="1114">
        <v>8</v>
      </c>
      <c r="S16" s="1114">
        <v>0</v>
      </c>
      <c r="T16" s="1114">
        <v>25</v>
      </c>
      <c r="U16" s="1114">
        <v>0</v>
      </c>
      <c r="V16" s="1114">
        <v>3</v>
      </c>
      <c r="W16" s="1114">
        <v>0</v>
      </c>
      <c r="X16" s="1114">
        <v>5</v>
      </c>
      <c r="Y16" s="1114">
        <v>1181</v>
      </c>
      <c r="Z16" s="1114">
        <v>2325</v>
      </c>
    </row>
    <row r="17" spans="1:26" s="1109" customFormat="1" ht="14.45" customHeight="1">
      <c r="A17" s="1116" t="s">
        <v>12743</v>
      </c>
      <c r="B17" s="1113">
        <f t="shared" si="2"/>
        <v>5</v>
      </c>
      <c r="C17" s="1113">
        <v>0</v>
      </c>
      <c r="D17" s="1113">
        <v>0</v>
      </c>
      <c r="E17" s="1113">
        <v>4</v>
      </c>
      <c r="F17" s="1113">
        <v>0</v>
      </c>
      <c r="G17" s="1113">
        <v>1</v>
      </c>
      <c r="H17" s="1113">
        <v>0</v>
      </c>
      <c r="I17" s="1113">
        <v>0</v>
      </c>
      <c r="J17" s="1113">
        <v>0</v>
      </c>
      <c r="K17" s="1115">
        <v>169557</v>
      </c>
      <c r="L17" s="1113">
        <f t="shared" si="1"/>
        <v>4</v>
      </c>
      <c r="M17" s="1113">
        <v>0</v>
      </c>
      <c r="N17" s="1113">
        <v>0</v>
      </c>
      <c r="O17" s="1113">
        <v>0</v>
      </c>
      <c r="P17" s="1113">
        <v>0</v>
      </c>
      <c r="Q17" s="1113">
        <v>2</v>
      </c>
      <c r="R17" s="1113">
        <v>1</v>
      </c>
      <c r="S17" s="1113">
        <v>0</v>
      </c>
      <c r="T17" s="1113">
        <v>0</v>
      </c>
      <c r="U17" s="1113">
        <v>0</v>
      </c>
      <c r="V17" s="1113">
        <v>0</v>
      </c>
      <c r="W17" s="1113">
        <v>0</v>
      </c>
      <c r="X17" s="1113">
        <v>1</v>
      </c>
      <c r="Y17" s="1113">
        <v>157</v>
      </c>
      <c r="Z17" s="1113">
        <v>89</v>
      </c>
    </row>
    <row r="18" spans="1:26" s="1109" customFormat="1" ht="14.45" customHeight="1">
      <c r="A18" s="1116" t="s">
        <v>13772</v>
      </c>
      <c r="B18" s="1113">
        <f t="shared" si="2"/>
        <v>21</v>
      </c>
      <c r="C18" s="1113">
        <v>0</v>
      </c>
      <c r="D18" s="1113">
        <v>1</v>
      </c>
      <c r="E18" s="1113">
        <v>6</v>
      </c>
      <c r="F18" s="1113">
        <v>0</v>
      </c>
      <c r="G18" s="1113">
        <v>0</v>
      </c>
      <c r="H18" s="1113">
        <v>9</v>
      </c>
      <c r="I18" s="1113">
        <v>1</v>
      </c>
      <c r="J18" s="1113">
        <v>4</v>
      </c>
      <c r="K18" s="1115">
        <v>43679</v>
      </c>
      <c r="L18" s="1113">
        <f t="shared" si="1"/>
        <v>27</v>
      </c>
      <c r="M18" s="1113">
        <v>2</v>
      </c>
      <c r="N18" s="1113">
        <v>0</v>
      </c>
      <c r="O18" s="1113">
        <v>1</v>
      </c>
      <c r="P18" s="1113">
        <v>0</v>
      </c>
      <c r="Q18" s="1113">
        <v>0</v>
      </c>
      <c r="R18" s="1113">
        <v>20</v>
      </c>
      <c r="S18" s="1113">
        <v>0</v>
      </c>
      <c r="T18" s="1113">
        <v>3</v>
      </c>
      <c r="U18" s="1113">
        <v>0</v>
      </c>
      <c r="V18" s="1113">
        <v>0</v>
      </c>
      <c r="W18" s="1113">
        <v>0</v>
      </c>
      <c r="X18" s="1113">
        <v>1</v>
      </c>
      <c r="Y18" s="1113">
        <v>260</v>
      </c>
      <c r="Z18" s="1113">
        <v>87</v>
      </c>
    </row>
    <row r="19" spans="1:26" s="1109" customFormat="1" ht="14.45" customHeight="1">
      <c r="A19" s="1116" t="s">
        <v>12717</v>
      </c>
      <c r="B19" s="1113">
        <f t="shared" si="2"/>
        <v>93</v>
      </c>
      <c r="C19" s="1114">
        <v>17</v>
      </c>
      <c r="D19" s="1114">
        <v>0</v>
      </c>
      <c r="E19" s="1114">
        <v>3</v>
      </c>
      <c r="F19" s="1114">
        <v>0</v>
      </c>
      <c r="G19" s="1114">
        <v>18</v>
      </c>
      <c r="H19" s="1114">
        <v>3</v>
      </c>
      <c r="I19" s="1114">
        <v>22</v>
      </c>
      <c r="J19" s="1114">
        <v>30</v>
      </c>
      <c r="K19" s="1115">
        <v>493568</v>
      </c>
      <c r="L19" s="1113">
        <f t="shared" si="1"/>
        <v>221</v>
      </c>
      <c r="M19" s="1114">
        <v>9</v>
      </c>
      <c r="N19" s="1114">
        <v>1</v>
      </c>
      <c r="O19" s="1114">
        <v>9</v>
      </c>
      <c r="P19" s="1114">
        <v>1</v>
      </c>
      <c r="Q19" s="1114">
        <v>10</v>
      </c>
      <c r="R19" s="1114">
        <v>11</v>
      </c>
      <c r="S19" s="1114">
        <v>1</v>
      </c>
      <c r="T19" s="1114">
        <v>14</v>
      </c>
      <c r="U19" s="1114">
        <v>0</v>
      </c>
      <c r="V19" s="1114">
        <v>0</v>
      </c>
      <c r="W19" s="1114">
        <v>4</v>
      </c>
      <c r="X19" s="1114">
        <v>161</v>
      </c>
      <c r="Y19" s="1114">
        <v>1657</v>
      </c>
      <c r="Z19" s="1114">
        <v>197</v>
      </c>
    </row>
    <row r="20" spans="1:26" s="1109" customFormat="1" ht="14.45" customHeight="1">
      <c r="A20" s="1116" t="s">
        <v>12549</v>
      </c>
      <c r="B20" s="1113">
        <f t="shared" si="2"/>
        <v>34</v>
      </c>
      <c r="C20" s="1114">
        <v>2</v>
      </c>
      <c r="D20" s="1114">
        <v>1</v>
      </c>
      <c r="E20" s="1114">
        <v>8</v>
      </c>
      <c r="F20" s="1114">
        <v>0</v>
      </c>
      <c r="G20" s="1114">
        <v>10</v>
      </c>
      <c r="H20" s="1114">
        <v>11</v>
      </c>
      <c r="I20" s="1114">
        <v>2</v>
      </c>
      <c r="J20" s="1114">
        <v>0</v>
      </c>
      <c r="K20" s="1115">
        <v>71945</v>
      </c>
      <c r="L20" s="1113">
        <v>116</v>
      </c>
      <c r="M20" s="1114">
        <v>12</v>
      </c>
      <c r="N20" s="1114">
        <v>1</v>
      </c>
      <c r="O20" s="1114">
        <v>8</v>
      </c>
      <c r="P20" s="1114">
        <v>3</v>
      </c>
      <c r="Q20" s="1114">
        <v>27</v>
      </c>
      <c r="R20" s="1114">
        <v>9</v>
      </c>
      <c r="S20" s="1114">
        <v>0</v>
      </c>
      <c r="T20" s="1114">
        <v>44</v>
      </c>
      <c r="U20" s="1114">
        <v>0</v>
      </c>
      <c r="V20" s="1114">
        <v>2</v>
      </c>
      <c r="W20" s="1114">
        <v>0</v>
      </c>
      <c r="X20" s="1114">
        <v>4</v>
      </c>
      <c r="Y20" s="1114">
        <v>63</v>
      </c>
      <c r="Z20" s="1114">
        <v>113</v>
      </c>
    </row>
    <row r="21" spans="1:26" s="1109" customFormat="1" ht="14.45" customHeight="1">
      <c r="A21" s="1116" t="s">
        <v>14477</v>
      </c>
      <c r="B21" s="1113">
        <f t="shared" si="2"/>
        <v>84</v>
      </c>
      <c r="C21" s="1114">
        <v>0</v>
      </c>
      <c r="D21" s="1114">
        <v>7</v>
      </c>
      <c r="E21" s="1114">
        <v>6</v>
      </c>
      <c r="F21" s="1114">
        <v>0</v>
      </c>
      <c r="G21" s="1114">
        <v>5</v>
      </c>
      <c r="H21" s="1114">
        <v>13</v>
      </c>
      <c r="I21" s="1114">
        <v>34</v>
      </c>
      <c r="J21" s="1114">
        <v>19</v>
      </c>
      <c r="K21" s="1115">
        <v>32173</v>
      </c>
      <c r="L21" s="1113">
        <f>SUM(M21:X21)</f>
        <v>63</v>
      </c>
      <c r="M21" s="1114">
        <v>0</v>
      </c>
      <c r="N21" s="1114">
        <v>0</v>
      </c>
      <c r="O21" s="1114">
        <v>19</v>
      </c>
      <c r="P21" s="1114">
        <v>0</v>
      </c>
      <c r="Q21" s="1114">
        <v>2</v>
      </c>
      <c r="R21" s="1114">
        <v>6</v>
      </c>
      <c r="S21" s="1114">
        <v>1</v>
      </c>
      <c r="T21" s="1114">
        <v>21</v>
      </c>
      <c r="U21" s="1114">
        <v>0</v>
      </c>
      <c r="V21" s="1114">
        <v>0</v>
      </c>
      <c r="W21" s="1114">
        <v>0</v>
      </c>
      <c r="X21" s="1114">
        <v>14</v>
      </c>
      <c r="Y21" s="1114">
        <v>401</v>
      </c>
      <c r="Z21" s="1114">
        <v>83</v>
      </c>
    </row>
    <row r="22" spans="1:26" s="1109" customFormat="1" ht="14.45" customHeight="1">
      <c r="A22" s="1116" t="s">
        <v>16283</v>
      </c>
      <c r="B22" s="1113">
        <f t="shared" si="2"/>
        <v>119</v>
      </c>
      <c r="C22" s="1113">
        <v>0</v>
      </c>
      <c r="D22" s="1113">
        <v>2</v>
      </c>
      <c r="E22" s="1113">
        <v>0</v>
      </c>
      <c r="F22" s="1113">
        <v>0</v>
      </c>
      <c r="G22" s="1113">
        <v>0</v>
      </c>
      <c r="H22" s="1113">
        <v>0</v>
      </c>
      <c r="I22" s="1113">
        <v>117</v>
      </c>
      <c r="J22" s="1113">
        <v>0</v>
      </c>
      <c r="K22" s="1115">
        <v>53978</v>
      </c>
      <c r="L22" s="1113">
        <f>SUM(M22:X22)</f>
        <v>119</v>
      </c>
      <c r="M22" s="1113">
        <v>2</v>
      </c>
      <c r="N22" s="1113">
        <v>0</v>
      </c>
      <c r="O22" s="1113">
        <v>0</v>
      </c>
      <c r="P22" s="1113">
        <v>0</v>
      </c>
      <c r="Q22" s="1113">
        <v>3</v>
      </c>
      <c r="R22" s="1113">
        <v>6</v>
      </c>
      <c r="S22" s="1113">
        <v>82</v>
      </c>
      <c r="T22" s="1113">
        <v>0</v>
      </c>
      <c r="U22" s="1113">
        <v>0</v>
      </c>
      <c r="V22" s="1113">
        <v>1</v>
      </c>
      <c r="W22" s="1113">
        <v>2</v>
      </c>
      <c r="X22" s="1113">
        <v>23</v>
      </c>
      <c r="Y22" s="1113">
        <v>930</v>
      </c>
      <c r="Z22" s="1113">
        <v>49</v>
      </c>
    </row>
    <row r="23" spans="1:26" s="1109" customFormat="1" ht="14.45" customHeight="1">
      <c r="A23" s="1116" t="s">
        <v>16492</v>
      </c>
      <c r="B23" s="1113">
        <f t="shared" si="2"/>
        <v>10</v>
      </c>
      <c r="C23" s="1114">
        <v>4</v>
      </c>
      <c r="D23" s="1114">
        <v>0</v>
      </c>
      <c r="E23" s="1122">
        <v>0</v>
      </c>
      <c r="F23" s="1122">
        <v>0</v>
      </c>
      <c r="G23" s="1114">
        <v>3</v>
      </c>
      <c r="H23" s="1122">
        <v>0</v>
      </c>
      <c r="I23" s="1122">
        <v>0</v>
      </c>
      <c r="J23" s="1122">
        <v>3</v>
      </c>
      <c r="K23" s="1115">
        <v>26050</v>
      </c>
      <c r="L23" s="1113">
        <f>SUM(M23:X23)</f>
        <v>22</v>
      </c>
      <c r="M23" s="1122">
        <v>0</v>
      </c>
      <c r="N23" s="1122">
        <v>0</v>
      </c>
      <c r="O23" s="1114">
        <v>3</v>
      </c>
      <c r="P23" s="1122">
        <v>0</v>
      </c>
      <c r="Q23" s="1122">
        <v>0</v>
      </c>
      <c r="R23" s="1122">
        <v>1</v>
      </c>
      <c r="S23" s="1122">
        <v>0</v>
      </c>
      <c r="T23" s="1114">
        <v>6</v>
      </c>
      <c r="U23" s="1122">
        <v>0</v>
      </c>
      <c r="V23" s="1114">
        <v>1</v>
      </c>
      <c r="W23" s="1122">
        <v>0</v>
      </c>
      <c r="X23" s="1114">
        <v>11</v>
      </c>
      <c r="Y23" s="1114">
        <v>70</v>
      </c>
      <c r="Z23" s="1114">
        <v>112</v>
      </c>
    </row>
    <row r="24" spans="1:26" s="1109" customFormat="1" ht="14.45" customHeight="1">
      <c r="A24" s="1116" t="s">
        <v>12804</v>
      </c>
      <c r="B24" s="1113">
        <f t="shared" si="2"/>
        <v>77</v>
      </c>
      <c r="C24" s="1121">
        <v>3</v>
      </c>
      <c r="D24" s="1113">
        <v>0</v>
      </c>
      <c r="E24" s="1113">
        <v>0</v>
      </c>
      <c r="F24" s="1113">
        <v>0</v>
      </c>
      <c r="G24" s="1113">
        <v>1</v>
      </c>
      <c r="H24" s="1113">
        <v>5</v>
      </c>
      <c r="I24" s="1113">
        <v>68</v>
      </c>
      <c r="J24" s="1121">
        <v>0</v>
      </c>
      <c r="K24" s="1115">
        <v>1281691</v>
      </c>
      <c r="L24" s="1113">
        <f>SUM(M24:X24)</f>
        <v>49</v>
      </c>
      <c r="M24" s="1121">
        <v>8</v>
      </c>
      <c r="N24" s="1121">
        <v>0</v>
      </c>
      <c r="O24" s="1113">
        <v>13</v>
      </c>
      <c r="P24" s="1121">
        <v>1</v>
      </c>
      <c r="Q24" s="1121">
        <v>1</v>
      </c>
      <c r="R24" s="1113">
        <v>11</v>
      </c>
      <c r="S24" s="1113">
        <v>0</v>
      </c>
      <c r="T24" s="1113">
        <v>11</v>
      </c>
      <c r="U24" s="1121">
        <v>0</v>
      </c>
      <c r="V24" s="1121">
        <v>2</v>
      </c>
      <c r="W24" s="1121">
        <v>0</v>
      </c>
      <c r="X24" s="1121">
        <v>2</v>
      </c>
      <c r="Y24" s="1113">
        <v>300</v>
      </c>
      <c r="Z24" s="1113">
        <v>781</v>
      </c>
    </row>
    <row r="25" spans="1:26" s="1109" customFormat="1" ht="14.45" customHeight="1">
      <c r="A25" s="1116" t="s">
        <v>12678</v>
      </c>
      <c r="B25" s="1113">
        <f t="shared" si="2"/>
        <v>238</v>
      </c>
      <c r="C25" s="1120">
        <v>10</v>
      </c>
      <c r="D25" s="1120">
        <v>0</v>
      </c>
      <c r="E25" s="1120">
        <v>89</v>
      </c>
      <c r="F25" s="1120">
        <v>0</v>
      </c>
      <c r="G25" s="1120">
        <v>5</v>
      </c>
      <c r="H25" s="1120">
        <v>9</v>
      </c>
      <c r="I25" s="1120">
        <v>125</v>
      </c>
      <c r="J25" s="1120">
        <v>0</v>
      </c>
      <c r="K25" s="1115">
        <v>135312</v>
      </c>
      <c r="L25" s="1113">
        <v>0</v>
      </c>
      <c r="M25" s="1120">
        <v>0</v>
      </c>
      <c r="N25" s="1120">
        <v>0</v>
      </c>
      <c r="O25" s="1120">
        <v>0</v>
      </c>
      <c r="P25" s="1120">
        <v>0</v>
      </c>
      <c r="Q25" s="1120">
        <v>0</v>
      </c>
      <c r="R25" s="1120">
        <v>0</v>
      </c>
      <c r="S25" s="1120">
        <v>0</v>
      </c>
      <c r="T25" s="1120">
        <v>0</v>
      </c>
      <c r="U25" s="1120">
        <v>0</v>
      </c>
      <c r="V25" s="1120">
        <v>0</v>
      </c>
      <c r="W25" s="1120">
        <v>0</v>
      </c>
      <c r="X25" s="1120">
        <v>0</v>
      </c>
      <c r="Y25" s="1120">
        <v>0</v>
      </c>
      <c r="Z25" s="1120">
        <v>0</v>
      </c>
    </row>
    <row r="26" spans="1:26" s="1109" customFormat="1" ht="14.45" customHeight="1">
      <c r="A26" s="1119" t="s">
        <v>2797</v>
      </c>
      <c r="B26" s="1113">
        <f t="shared" si="2"/>
        <v>11</v>
      </c>
      <c r="C26" s="1113">
        <v>11</v>
      </c>
      <c r="D26" s="1113">
        <v>0</v>
      </c>
      <c r="E26" s="1113">
        <v>0</v>
      </c>
      <c r="F26" s="1113">
        <v>0</v>
      </c>
      <c r="G26" s="1113">
        <v>0</v>
      </c>
      <c r="H26" s="1113">
        <v>0</v>
      </c>
      <c r="I26" s="1113">
        <v>0</v>
      </c>
      <c r="J26" s="1113">
        <v>0</v>
      </c>
      <c r="K26" s="1115">
        <f>268500+123336</f>
        <v>391836</v>
      </c>
      <c r="L26" s="1113">
        <f t="shared" ref="L26:L32" si="3">SUM(M26:X26)</f>
        <v>85</v>
      </c>
      <c r="M26" s="1113">
        <v>16</v>
      </c>
      <c r="N26" s="1113">
        <v>0</v>
      </c>
      <c r="O26" s="1113">
        <v>3</v>
      </c>
      <c r="P26" s="1113">
        <v>1</v>
      </c>
      <c r="Q26" s="1113">
        <v>9</v>
      </c>
      <c r="R26" s="1113">
        <v>33</v>
      </c>
      <c r="S26" s="1113">
        <v>0</v>
      </c>
      <c r="T26" s="1113">
        <v>2</v>
      </c>
      <c r="U26" s="1113">
        <v>0</v>
      </c>
      <c r="V26" s="1113">
        <v>1</v>
      </c>
      <c r="W26" s="1113">
        <v>0</v>
      </c>
      <c r="X26" s="1113">
        <v>20</v>
      </c>
      <c r="Y26" s="1113">
        <v>1746</v>
      </c>
      <c r="Z26" s="1113">
        <v>25</v>
      </c>
    </row>
    <row r="27" spans="1:26" s="1109" customFormat="1" ht="14.45" customHeight="1">
      <c r="A27" s="1116" t="s">
        <v>15432</v>
      </c>
      <c r="B27" s="1113">
        <f t="shared" si="2"/>
        <v>16</v>
      </c>
      <c r="C27" s="1114">
        <v>2</v>
      </c>
      <c r="D27" s="1114">
        <v>0</v>
      </c>
      <c r="E27" s="1114">
        <v>0</v>
      </c>
      <c r="F27" s="1114">
        <v>0</v>
      </c>
      <c r="G27" s="1114">
        <v>2</v>
      </c>
      <c r="H27" s="1114">
        <v>0</v>
      </c>
      <c r="I27" s="1114">
        <v>6</v>
      </c>
      <c r="J27" s="1114">
        <v>6</v>
      </c>
      <c r="K27" s="1115">
        <v>139648</v>
      </c>
      <c r="L27" s="1113">
        <f t="shared" si="3"/>
        <v>48</v>
      </c>
      <c r="M27" s="1114">
        <v>0</v>
      </c>
      <c r="N27" s="1114">
        <v>2</v>
      </c>
      <c r="O27" s="1114">
        <v>7</v>
      </c>
      <c r="P27" s="1114">
        <v>0</v>
      </c>
      <c r="Q27" s="1114">
        <v>0</v>
      </c>
      <c r="R27" s="1114">
        <v>9</v>
      </c>
      <c r="S27" s="1114">
        <v>1</v>
      </c>
      <c r="T27" s="1114">
        <v>19</v>
      </c>
      <c r="U27" s="1114">
        <v>0</v>
      </c>
      <c r="V27" s="1114">
        <v>2</v>
      </c>
      <c r="W27" s="1114">
        <v>0</v>
      </c>
      <c r="X27" s="1114">
        <v>8</v>
      </c>
      <c r="Y27" s="1114">
        <v>433</v>
      </c>
      <c r="Z27" s="1114">
        <v>85</v>
      </c>
    </row>
    <row r="28" spans="1:26" s="1109" customFormat="1" ht="14.45" customHeight="1">
      <c r="A28" s="1116" t="s">
        <v>12654</v>
      </c>
      <c r="B28" s="1113">
        <f t="shared" si="2"/>
        <v>21</v>
      </c>
      <c r="C28" s="1114">
        <v>2</v>
      </c>
      <c r="D28" s="1114">
        <v>2</v>
      </c>
      <c r="E28" s="1114">
        <v>4</v>
      </c>
      <c r="F28" s="1114">
        <v>0</v>
      </c>
      <c r="G28" s="1114">
        <v>0</v>
      </c>
      <c r="H28" s="1114">
        <v>0</v>
      </c>
      <c r="I28" s="1114">
        <v>11</v>
      </c>
      <c r="J28" s="1114">
        <v>2</v>
      </c>
      <c r="K28" s="1115">
        <v>73279</v>
      </c>
      <c r="L28" s="1113">
        <f t="shared" si="3"/>
        <v>29</v>
      </c>
      <c r="M28" s="1114">
        <v>0</v>
      </c>
      <c r="N28" s="1114">
        <v>0</v>
      </c>
      <c r="O28" s="1114">
        <v>7</v>
      </c>
      <c r="P28" s="1114">
        <v>0</v>
      </c>
      <c r="Q28" s="1114">
        <v>0</v>
      </c>
      <c r="R28" s="1114">
        <v>0</v>
      </c>
      <c r="S28" s="1114">
        <v>0</v>
      </c>
      <c r="T28" s="1114">
        <v>5</v>
      </c>
      <c r="U28" s="1114">
        <v>0</v>
      </c>
      <c r="V28" s="1114">
        <v>2</v>
      </c>
      <c r="W28" s="1114">
        <v>0</v>
      </c>
      <c r="X28" s="1114">
        <v>15</v>
      </c>
      <c r="Y28" s="1114">
        <v>40</v>
      </c>
      <c r="Z28" s="1114">
        <v>20</v>
      </c>
    </row>
    <row r="29" spans="1:26" s="1109" customFormat="1" ht="14.45" customHeight="1">
      <c r="A29" s="1116" t="s">
        <v>12879</v>
      </c>
      <c r="B29" s="1113">
        <f t="shared" si="2"/>
        <v>3</v>
      </c>
      <c r="C29" s="1114">
        <v>3</v>
      </c>
      <c r="D29" s="1114">
        <v>0</v>
      </c>
      <c r="E29" s="1114">
        <v>0</v>
      </c>
      <c r="F29" s="1114">
        <v>0</v>
      </c>
      <c r="G29" s="1114">
        <v>0</v>
      </c>
      <c r="H29" s="1114">
        <v>0</v>
      </c>
      <c r="I29" s="1114">
        <v>0</v>
      </c>
      <c r="J29" s="1114">
        <v>0</v>
      </c>
      <c r="K29" s="1115">
        <v>80560</v>
      </c>
      <c r="L29" s="1113">
        <f t="shared" si="3"/>
        <v>19</v>
      </c>
      <c r="M29" s="1114">
        <v>3</v>
      </c>
      <c r="N29" s="1114">
        <v>0</v>
      </c>
      <c r="O29" s="1114">
        <v>3</v>
      </c>
      <c r="P29" s="1114">
        <v>1</v>
      </c>
      <c r="Q29" s="1114">
        <v>3</v>
      </c>
      <c r="R29" s="1114">
        <v>3</v>
      </c>
      <c r="S29" s="1114">
        <v>3</v>
      </c>
      <c r="T29" s="1114">
        <v>0</v>
      </c>
      <c r="U29" s="1114">
        <v>0</v>
      </c>
      <c r="V29" s="1114">
        <v>0</v>
      </c>
      <c r="W29" s="1114">
        <v>0</v>
      </c>
      <c r="X29" s="1114">
        <v>3</v>
      </c>
      <c r="Y29" s="1114">
        <v>49</v>
      </c>
      <c r="Z29" s="1114">
        <v>145</v>
      </c>
    </row>
    <row r="30" spans="1:26" s="1109" customFormat="1" ht="14.45" customHeight="1">
      <c r="A30" s="1116" t="s">
        <v>26811</v>
      </c>
      <c r="B30" s="1113">
        <f t="shared" si="2"/>
        <v>101</v>
      </c>
      <c r="C30" s="1114">
        <v>6</v>
      </c>
      <c r="D30" s="1114">
        <v>0</v>
      </c>
      <c r="E30" s="1114">
        <v>0</v>
      </c>
      <c r="F30" s="1114">
        <v>0</v>
      </c>
      <c r="G30" s="1114">
        <v>0</v>
      </c>
      <c r="H30" s="1114">
        <v>0</v>
      </c>
      <c r="I30" s="1114">
        <v>0</v>
      </c>
      <c r="J30" s="1114">
        <v>95</v>
      </c>
      <c r="K30" s="1115">
        <v>649575</v>
      </c>
      <c r="L30" s="1113">
        <f t="shared" si="3"/>
        <v>101</v>
      </c>
      <c r="M30" s="1114">
        <v>8</v>
      </c>
      <c r="N30" s="1114">
        <v>0</v>
      </c>
      <c r="O30" s="1114">
        <v>0</v>
      </c>
      <c r="P30" s="1114">
        <v>1</v>
      </c>
      <c r="Q30" s="1114">
        <v>5</v>
      </c>
      <c r="R30" s="1114">
        <v>48</v>
      </c>
      <c r="S30" s="1114">
        <v>0</v>
      </c>
      <c r="T30" s="1114">
        <v>0</v>
      </c>
      <c r="U30" s="1114">
        <v>0</v>
      </c>
      <c r="V30" s="1114">
        <v>1</v>
      </c>
      <c r="W30" s="1114">
        <v>1</v>
      </c>
      <c r="X30" s="1114">
        <v>37</v>
      </c>
      <c r="Y30" s="1114">
        <v>150</v>
      </c>
      <c r="Z30" s="1114">
        <v>95</v>
      </c>
    </row>
    <row r="31" spans="1:26" s="1109" customFormat="1" ht="14.45" customHeight="1">
      <c r="A31" s="1116" t="s">
        <v>12752</v>
      </c>
      <c r="B31" s="1113">
        <f t="shared" si="2"/>
        <v>33</v>
      </c>
      <c r="C31" s="1113">
        <v>7</v>
      </c>
      <c r="D31" s="1113">
        <v>8</v>
      </c>
      <c r="E31" s="1113">
        <v>17</v>
      </c>
      <c r="F31" s="1113">
        <v>0</v>
      </c>
      <c r="G31" s="1113">
        <v>0</v>
      </c>
      <c r="H31" s="1113">
        <v>0</v>
      </c>
      <c r="I31" s="1113">
        <v>1</v>
      </c>
      <c r="J31" s="1113">
        <v>0</v>
      </c>
      <c r="K31" s="1115">
        <v>37950</v>
      </c>
      <c r="L31" s="1113">
        <f t="shared" si="3"/>
        <v>51</v>
      </c>
      <c r="M31" s="1113">
        <v>0</v>
      </c>
      <c r="N31" s="1113">
        <v>3</v>
      </c>
      <c r="O31" s="1113">
        <v>8</v>
      </c>
      <c r="P31" s="1113">
        <v>4</v>
      </c>
      <c r="Q31" s="1113">
        <v>6</v>
      </c>
      <c r="R31" s="1113">
        <v>8</v>
      </c>
      <c r="S31" s="1113">
        <v>1</v>
      </c>
      <c r="T31" s="1113">
        <v>3</v>
      </c>
      <c r="U31" s="1113">
        <v>0</v>
      </c>
      <c r="V31" s="1113">
        <v>1</v>
      </c>
      <c r="W31" s="1113">
        <v>0</v>
      </c>
      <c r="X31" s="1113">
        <v>17</v>
      </c>
      <c r="Y31" s="1113">
        <v>790</v>
      </c>
      <c r="Z31" s="1113">
        <v>80</v>
      </c>
    </row>
    <row r="32" spans="1:26" s="1109" customFormat="1" ht="14.45" customHeight="1">
      <c r="A32" s="1118" t="s">
        <v>12659</v>
      </c>
      <c r="B32" s="1113">
        <f t="shared" si="2"/>
        <v>32</v>
      </c>
      <c r="C32" s="1117">
        <v>7</v>
      </c>
      <c r="D32" s="1117">
        <v>0</v>
      </c>
      <c r="E32" s="1117">
        <v>21</v>
      </c>
      <c r="F32" s="1117">
        <v>0</v>
      </c>
      <c r="G32" s="1117">
        <v>0</v>
      </c>
      <c r="H32" s="1117">
        <v>0</v>
      </c>
      <c r="I32" s="1117">
        <v>2</v>
      </c>
      <c r="J32" s="1117">
        <v>2</v>
      </c>
      <c r="K32" s="1115">
        <v>598795</v>
      </c>
      <c r="L32" s="1113">
        <f t="shared" si="3"/>
        <v>55</v>
      </c>
      <c r="M32" s="1117">
        <v>11</v>
      </c>
      <c r="N32" s="1117">
        <v>0</v>
      </c>
      <c r="O32" s="1117">
        <v>2</v>
      </c>
      <c r="P32" s="1117">
        <v>0</v>
      </c>
      <c r="Q32" s="1117">
        <v>6</v>
      </c>
      <c r="R32" s="1117">
        <v>7</v>
      </c>
      <c r="S32" s="1117">
        <v>0</v>
      </c>
      <c r="T32" s="1117">
        <v>3</v>
      </c>
      <c r="U32" s="1117">
        <v>0</v>
      </c>
      <c r="V32" s="1117">
        <v>0</v>
      </c>
      <c r="W32" s="1117">
        <v>0</v>
      </c>
      <c r="X32" s="1117">
        <v>26</v>
      </c>
      <c r="Y32" s="1117">
        <v>444</v>
      </c>
      <c r="Z32" s="1117">
        <v>80</v>
      </c>
    </row>
    <row r="33" spans="1:26" s="1109" customFormat="1" ht="14.45" customHeight="1">
      <c r="A33" s="1116" t="s">
        <v>12852</v>
      </c>
      <c r="B33" s="1113">
        <f t="shared" si="2"/>
        <v>114</v>
      </c>
      <c r="C33" s="1114">
        <v>5</v>
      </c>
      <c r="D33" s="1114">
        <v>3</v>
      </c>
      <c r="E33" s="1114">
        <v>29</v>
      </c>
      <c r="F33" s="1114">
        <v>2</v>
      </c>
      <c r="G33" s="1114">
        <v>7</v>
      </c>
      <c r="H33" s="1114">
        <v>1</v>
      </c>
      <c r="I33" s="1114">
        <v>32</v>
      </c>
      <c r="J33" s="1114">
        <v>35</v>
      </c>
      <c r="K33" s="1115">
        <v>17787</v>
      </c>
      <c r="L33" s="1113">
        <v>71</v>
      </c>
      <c r="M33" s="1114">
        <v>0</v>
      </c>
      <c r="N33" s="1114">
        <v>0</v>
      </c>
      <c r="O33" s="1114">
        <v>13</v>
      </c>
      <c r="P33" s="1114">
        <v>0</v>
      </c>
      <c r="Q33" s="1114">
        <v>0</v>
      </c>
      <c r="R33" s="1114">
        <v>11</v>
      </c>
      <c r="S33" s="1114">
        <v>1</v>
      </c>
      <c r="T33" s="1114">
        <v>13</v>
      </c>
      <c r="U33" s="1114">
        <v>0</v>
      </c>
      <c r="V33" s="1114">
        <v>1</v>
      </c>
      <c r="W33" s="1114">
        <v>0</v>
      </c>
      <c r="X33" s="1114">
        <v>32</v>
      </c>
      <c r="Y33" s="1114">
        <v>586</v>
      </c>
      <c r="Z33" s="1114">
        <v>157</v>
      </c>
    </row>
    <row r="34" spans="1:26" s="1109" customFormat="1" ht="14.45" customHeight="1">
      <c r="A34" s="1116" t="s">
        <v>14482</v>
      </c>
      <c r="B34" s="1113">
        <f t="shared" si="2"/>
        <v>24</v>
      </c>
      <c r="C34" s="1114">
        <v>0</v>
      </c>
      <c r="D34" s="1114">
        <v>0</v>
      </c>
      <c r="E34" s="1114">
        <v>13</v>
      </c>
      <c r="F34" s="1114">
        <v>0</v>
      </c>
      <c r="G34" s="1114">
        <v>9</v>
      </c>
      <c r="H34" s="1114">
        <v>0</v>
      </c>
      <c r="I34" s="1114">
        <v>0</v>
      </c>
      <c r="J34" s="1114">
        <v>2</v>
      </c>
      <c r="K34" s="1115">
        <v>13150</v>
      </c>
      <c r="L34" s="1113">
        <f>SUM(M34:X34)</f>
        <v>22</v>
      </c>
      <c r="M34" s="1114">
        <v>4</v>
      </c>
      <c r="N34" s="1114">
        <v>0</v>
      </c>
      <c r="O34" s="1114">
        <v>1</v>
      </c>
      <c r="P34" s="1114">
        <v>0</v>
      </c>
      <c r="Q34" s="1114">
        <v>4</v>
      </c>
      <c r="R34" s="1114">
        <v>2</v>
      </c>
      <c r="S34" s="1114">
        <v>0</v>
      </c>
      <c r="T34" s="1114">
        <v>10</v>
      </c>
      <c r="U34" s="1114">
        <v>0</v>
      </c>
      <c r="V34" s="1114">
        <v>0</v>
      </c>
      <c r="W34" s="1114">
        <v>0</v>
      </c>
      <c r="X34" s="1114">
        <v>1</v>
      </c>
      <c r="Y34" s="1114">
        <v>160</v>
      </c>
      <c r="Z34" s="1114">
        <v>157</v>
      </c>
    </row>
    <row r="35" spans="1:26" s="1109" customFormat="1" ht="14.45" customHeight="1">
      <c r="A35" s="1116" t="s">
        <v>26810</v>
      </c>
      <c r="B35" s="1113">
        <f t="shared" si="2"/>
        <v>36</v>
      </c>
      <c r="C35" s="1114">
        <v>5</v>
      </c>
      <c r="D35" s="1114">
        <v>1</v>
      </c>
      <c r="E35" s="1114">
        <v>13</v>
      </c>
      <c r="F35" s="1114">
        <v>0</v>
      </c>
      <c r="G35" s="1114">
        <v>0</v>
      </c>
      <c r="H35" s="1114">
        <v>0</v>
      </c>
      <c r="I35" s="1114">
        <v>1</v>
      </c>
      <c r="J35" s="1114">
        <v>16</v>
      </c>
      <c r="K35" s="1115">
        <v>24642</v>
      </c>
      <c r="L35" s="1113">
        <f>SUM(M35:X35)</f>
        <v>40</v>
      </c>
      <c r="M35" s="1114">
        <v>0</v>
      </c>
      <c r="N35" s="1114">
        <v>0</v>
      </c>
      <c r="O35" s="1114">
        <v>4</v>
      </c>
      <c r="P35" s="1114">
        <v>0</v>
      </c>
      <c r="Q35" s="1114">
        <v>8</v>
      </c>
      <c r="R35" s="1114">
        <v>23</v>
      </c>
      <c r="S35" s="1114">
        <v>1</v>
      </c>
      <c r="T35" s="1114">
        <v>1</v>
      </c>
      <c r="U35" s="1114">
        <v>0</v>
      </c>
      <c r="V35" s="1114">
        <v>0</v>
      </c>
      <c r="W35" s="1114">
        <v>0</v>
      </c>
      <c r="X35" s="1114">
        <v>3</v>
      </c>
      <c r="Y35" s="1113">
        <v>141</v>
      </c>
      <c r="Z35" s="1113">
        <v>96</v>
      </c>
    </row>
    <row r="36" spans="1:26" s="1109" customFormat="1" ht="14.45" customHeight="1">
      <c r="A36" s="1112" t="s">
        <v>12664</v>
      </c>
      <c r="B36" s="1110">
        <f t="shared" si="2"/>
        <v>37</v>
      </c>
      <c r="C36" s="1110">
        <v>1</v>
      </c>
      <c r="D36" s="1110">
        <v>0</v>
      </c>
      <c r="E36" s="1110">
        <v>8</v>
      </c>
      <c r="F36" s="1110">
        <v>0</v>
      </c>
      <c r="G36" s="1110">
        <v>0</v>
      </c>
      <c r="H36" s="1110">
        <v>0</v>
      </c>
      <c r="I36" s="1110">
        <v>2</v>
      </c>
      <c r="J36" s="1110">
        <v>26</v>
      </c>
      <c r="K36" s="1111">
        <v>43456</v>
      </c>
      <c r="L36" s="1110">
        <f>SUM(M36:X36)</f>
        <v>46</v>
      </c>
      <c r="M36" s="1110">
        <v>0</v>
      </c>
      <c r="N36" s="1110">
        <v>0</v>
      </c>
      <c r="O36" s="1110">
        <v>2</v>
      </c>
      <c r="P36" s="1110">
        <v>0</v>
      </c>
      <c r="Q36" s="1110">
        <v>2</v>
      </c>
      <c r="R36" s="1110">
        <v>16</v>
      </c>
      <c r="S36" s="1110">
        <v>4</v>
      </c>
      <c r="T36" s="1110">
        <v>10</v>
      </c>
      <c r="U36" s="1110">
        <v>0</v>
      </c>
      <c r="V36" s="1110">
        <v>0</v>
      </c>
      <c r="W36" s="1110">
        <v>0</v>
      </c>
      <c r="X36" s="1110">
        <v>12</v>
      </c>
      <c r="Y36" s="1110">
        <v>202</v>
      </c>
      <c r="Z36" s="1110">
        <v>95</v>
      </c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1" fitToHeight="0" orientation="landscape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4723-29A5-4E77-AFB1-4158D0A950CF}">
  <sheetPr>
    <pageSetUpPr fitToPage="1"/>
  </sheetPr>
  <dimension ref="A1:Z35"/>
  <sheetViews>
    <sheetView view="pageBreakPreview" zoomScale="85" zoomScaleNormal="130" zoomScaleSheetLayoutView="85" workbookViewId="0">
      <selection activeCell="I25" sqref="I25"/>
    </sheetView>
  </sheetViews>
  <sheetFormatPr defaultColWidth="8.88671875" defaultRowHeight="13.5"/>
  <cols>
    <col min="1" max="1" width="8.5546875" style="1132" customWidth="1"/>
    <col min="2" max="2" width="5.77734375" style="1132" customWidth="1"/>
    <col min="3" max="10" width="4.33203125" style="1132" customWidth="1"/>
    <col min="11" max="11" width="9.77734375" style="1132" customWidth="1"/>
    <col min="12" max="12" width="5.77734375" style="1132" customWidth="1"/>
    <col min="13" max="24" width="4.33203125" style="1132" customWidth="1"/>
    <col min="25" max="26" width="9.77734375" style="1132" customWidth="1"/>
    <col min="27" max="16384" width="8.88671875" style="1132"/>
  </cols>
  <sheetData>
    <row r="1" spans="1:26" ht="20.100000000000001" customHeight="1">
      <c r="A1" s="2012" t="s">
        <v>26814</v>
      </c>
      <c r="B1" s="2012"/>
      <c r="C1" s="2012"/>
      <c r="D1" s="2012"/>
      <c r="E1" s="2012"/>
      <c r="F1" s="2012"/>
      <c r="G1" s="2012"/>
      <c r="H1" s="2012"/>
      <c r="I1" s="2012"/>
      <c r="J1" s="2012"/>
      <c r="K1" s="2012"/>
      <c r="L1" s="2012"/>
      <c r="M1" s="2012"/>
      <c r="N1" s="2012"/>
      <c r="O1" s="2012"/>
      <c r="P1" s="2012"/>
      <c r="Q1" s="2012"/>
      <c r="R1" s="2012"/>
      <c r="S1" s="2012"/>
      <c r="T1" s="2012"/>
      <c r="U1" s="2012"/>
      <c r="V1" s="2012"/>
      <c r="W1" s="2012"/>
      <c r="X1" s="2012"/>
      <c r="Y1" s="2012"/>
      <c r="Z1" s="2012"/>
    </row>
    <row r="2" spans="1:26" ht="22.5" customHeight="1">
      <c r="A2" s="2010" t="s">
        <v>26797</v>
      </c>
      <c r="B2" s="2010" t="s">
        <v>26785</v>
      </c>
      <c r="C2" s="2010"/>
      <c r="D2" s="2010"/>
      <c r="E2" s="2010"/>
      <c r="F2" s="2010"/>
      <c r="G2" s="2010"/>
      <c r="H2" s="2010"/>
      <c r="I2" s="2010"/>
      <c r="J2" s="2010"/>
      <c r="K2" s="2010" t="s">
        <v>26813</v>
      </c>
      <c r="L2" s="2010" t="s">
        <v>26783</v>
      </c>
      <c r="M2" s="2010"/>
      <c r="N2" s="2010"/>
      <c r="O2" s="2010"/>
      <c r="P2" s="2010"/>
      <c r="Q2" s="2010"/>
      <c r="R2" s="2010"/>
      <c r="S2" s="2010"/>
      <c r="T2" s="2010"/>
      <c r="U2" s="2010"/>
      <c r="V2" s="2010"/>
      <c r="W2" s="2010"/>
      <c r="X2" s="2010"/>
      <c r="Y2" s="2010"/>
      <c r="Z2" s="2010"/>
    </row>
    <row r="3" spans="1:26" ht="21.75" customHeight="1">
      <c r="A3" s="2010"/>
      <c r="B3" s="2010" t="s">
        <v>26782</v>
      </c>
      <c r="C3" s="2010" t="s">
        <v>26781</v>
      </c>
      <c r="D3" s="2013" t="s">
        <v>26780</v>
      </c>
      <c r="E3" s="2010" t="s">
        <v>26779</v>
      </c>
      <c r="F3" s="2010" t="s">
        <v>26778</v>
      </c>
      <c r="G3" s="2010" t="s">
        <v>26777</v>
      </c>
      <c r="H3" s="2010" t="s">
        <v>26776</v>
      </c>
      <c r="I3" s="2010" t="s">
        <v>26775</v>
      </c>
      <c r="J3" s="2010" t="s">
        <v>26774</v>
      </c>
      <c r="K3" s="2010"/>
      <c r="L3" s="2010" t="s">
        <v>26773</v>
      </c>
      <c r="M3" s="2010"/>
      <c r="N3" s="2010"/>
      <c r="O3" s="2010"/>
      <c r="P3" s="2010"/>
      <c r="Q3" s="2010"/>
      <c r="R3" s="2010"/>
      <c r="S3" s="2010"/>
      <c r="T3" s="2010"/>
      <c r="U3" s="2010"/>
      <c r="V3" s="2010"/>
      <c r="W3" s="2010"/>
      <c r="X3" s="2010"/>
      <c r="Y3" s="2010" t="s">
        <v>26772</v>
      </c>
      <c r="Z3" s="2010" t="s">
        <v>26771</v>
      </c>
    </row>
    <row r="4" spans="1:26" ht="68.25" customHeight="1" thickBot="1">
      <c r="A4" s="2011"/>
      <c r="B4" s="2011"/>
      <c r="C4" s="2011"/>
      <c r="D4" s="2014"/>
      <c r="E4" s="2011"/>
      <c r="F4" s="2011"/>
      <c r="G4" s="2011"/>
      <c r="H4" s="2011"/>
      <c r="I4" s="2011"/>
      <c r="J4" s="2011"/>
      <c r="K4" s="2011"/>
      <c r="L4" s="1150" t="s">
        <v>1</v>
      </c>
      <c r="M4" s="1150" t="s">
        <v>26770</v>
      </c>
      <c r="N4" s="1150" t="s">
        <v>26769</v>
      </c>
      <c r="O4" s="1150" t="s">
        <v>26768</v>
      </c>
      <c r="P4" s="1150" t="s">
        <v>26767</v>
      </c>
      <c r="Q4" s="1150" t="s">
        <v>26766</v>
      </c>
      <c r="R4" s="1150" t="s">
        <v>26765</v>
      </c>
      <c r="S4" s="1150" t="s">
        <v>26764</v>
      </c>
      <c r="T4" s="1150" t="s">
        <v>26763</v>
      </c>
      <c r="U4" s="1150" t="s">
        <v>26762</v>
      </c>
      <c r="V4" s="1150" t="s">
        <v>26761</v>
      </c>
      <c r="W4" s="1150" t="s">
        <v>26760</v>
      </c>
      <c r="X4" s="1150" t="s">
        <v>26759</v>
      </c>
      <c r="Y4" s="2011"/>
      <c r="Z4" s="2011"/>
    </row>
    <row r="5" spans="1:26" s="1145" customFormat="1" ht="21.95" customHeight="1" thickBot="1">
      <c r="A5" s="1149" t="s">
        <v>10468</v>
      </c>
      <c r="B5" s="1147">
        <f t="shared" ref="B5:Z5" si="0">SUM(B6:B23)</f>
        <v>2114</v>
      </c>
      <c r="C5" s="1148">
        <f t="shared" si="0"/>
        <v>141</v>
      </c>
      <c r="D5" s="1148">
        <f t="shared" si="0"/>
        <v>103</v>
      </c>
      <c r="E5" s="1148">
        <f t="shared" si="0"/>
        <v>951</v>
      </c>
      <c r="F5" s="1148">
        <f t="shared" si="0"/>
        <v>48</v>
      </c>
      <c r="G5" s="1148">
        <f t="shared" si="0"/>
        <v>24</v>
      </c>
      <c r="H5" s="1148">
        <f t="shared" si="0"/>
        <v>128</v>
      </c>
      <c r="I5" s="1148">
        <f t="shared" si="0"/>
        <v>394</v>
      </c>
      <c r="J5" s="1148">
        <f t="shared" si="0"/>
        <v>325</v>
      </c>
      <c r="K5" s="1147">
        <f t="shared" si="0"/>
        <v>3311451</v>
      </c>
      <c r="L5" s="1147">
        <f t="shared" si="0"/>
        <v>1054</v>
      </c>
      <c r="M5" s="1148">
        <f t="shared" si="0"/>
        <v>59</v>
      </c>
      <c r="N5" s="1148">
        <f t="shared" si="0"/>
        <v>8</v>
      </c>
      <c r="O5" s="1148">
        <f t="shared" si="0"/>
        <v>96</v>
      </c>
      <c r="P5" s="1148">
        <f t="shared" si="0"/>
        <v>6</v>
      </c>
      <c r="Q5" s="1148">
        <f t="shared" si="0"/>
        <v>94</v>
      </c>
      <c r="R5" s="1148">
        <f t="shared" si="0"/>
        <v>388</v>
      </c>
      <c r="S5" s="1148">
        <f t="shared" si="0"/>
        <v>11</v>
      </c>
      <c r="T5" s="1148">
        <f t="shared" si="0"/>
        <v>91</v>
      </c>
      <c r="U5" s="1148">
        <f t="shared" si="0"/>
        <v>5</v>
      </c>
      <c r="V5" s="1148">
        <f t="shared" si="0"/>
        <v>6</v>
      </c>
      <c r="W5" s="1148">
        <f t="shared" si="0"/>
        <v>6</v>
      </c>
      <c r="X5" s="1148">
        <f t="shared" si="0"/>
        <v>284</v>
      </c>
      <c r="Y5" s="1147">
        <f t="shared" si="0"/>
        <v>9879</v>
      </c>
      <c r="Z5" s="1146">
        <f t="shared" si="0"/>
        <v>3154</v>
      </c>
    </row>
    <row r="6" spans="1:26" s="1133" customFormat="1" ht="21.95" customHeight="1">
      <c r="A6" s="1144" t="s">
        <v>613</v>
      </c>
      <c r="B6" s="1143">
        <v>347</v>
      </c>
      <c r="C6" s="1143">
        <v>1</v>
      </c>
      <c r="D6" s="1143">
        <v>11</v>
      </c>
      <c r="E6" s="1143">
        <v>177</v>
      </c>
      <c r="F6" s="1143">
        <v>1</v>
      </c>
      <c r="G6" s="1143">
        <v>1</v>
      </c>
      <c r="H6" s="1143">
        <v>12</v>
      </c>
      <c r="I6" s="1143">
        <v>111</v>
      </c>
      <c r="J6" s="1143">
        <v>33</v>
      </c>
      <c r="K6" s="1143">
        <v>108724</v>
      </c>
      <c r="L6" s="1143">
        <v>81</v>
      </c>
      <c r="M6" s="1143">
        <v>2</v>
      </c>
      <c r="N6" s="1143">
        <v>0</v>
      </c>
      <c r="O6" s="1143">
        <v>10</v>
      </c>
      <c r="P6" s="1143">
        <v>0</v>
      </c>
      <c r="Q6" s="1143">
        <v>0</v>
      </c>
      <c r="R6" s="1143">
        <v>47</v>
      </c>
      <c r="S6" s="1143">
        <v>0</v>
      </c>
      <c r="T6" s="1143">
        <v>17</v>
      </c>
      <c r="U6" s="1143">
        <v>0</v>
      </c>
      <c r="V6" s="1143">
        <v>0</v>
      </c>
      <c r="W6" s="1143">
        <v>0</v>
      </c>
      <c r="X6" s="1143">
        <v>5</v>
      </c>
      <c r="Y6" s="1143">
        <v>1386</v>
      </c>
      <c r="Z6" s="1143">
        <v>188</v>
      </c>
    </row>
    <row r="7" spans="1:26" s="1133" customFormat="1" ht="21.95" customHeight="1">
      <c r="A7" s="1137" t="s">
        <v>618</v>
      </c>
      <c r="B7" s="1136">
        <v>511</v>
      </c>
      <c r="C7" s="1141">
        <v>6</v>
      </c>
      <c r="D7" s="1141">
        <v>32</v>
      </c>
      <c r="E7" s="1141">
        <v>252</v>
      </c>
      <c r="F7" s="1141">
        <v>3</v>
      </c>
      <c r="G7" s="1141">
        <v>0</v>
      </c>
      <c r="H7" s="1141">
        <v>2</v>
      </c>
      <c r="I7" s="1141">
        <v>118</v>
      </c>
      <c r="J7" s="1141">
        <v>98</v>
      </c>
      <c r="K7" s="1136">
        <v>540363</v>
      </c>
      <c r="L7" s="1136">
        <v>248</v>
      </c>
      <c r="M7" s="1141">
        <v>13</v>
      </c>
      <c r="N7" s="1141">
        <v>0</v>
      </c>
      <c r="O7" s="1141">
        <v>32</v>
      </c>
      <c r="P7" s="1141">
        <v>0</v>
      </c>
      <c r="Q7" s="1141">
        <v>29</v>
      </c>
      <c r="R7" s="1136">
        <v>48</v>
      </c>
      <c r="S7" s="1141">
        <v>0</v>
      </c>
      <c r="T7" s="1141">
        <v>24</v>
      </c>
      <c r="U7" s="1141">
        <v>0</v>
      </c>
      <c r="V7" s="1141">
        <v>4</v>
      </c>
      <c r="W7" s="1141">
        <v>0</v>
      </c>
      <c r="X7" s="1141">
        <v>98</v>
      </c>
      <c r="Y7" s="1142">
        <v>1789</v>
      </c>
      <c r="Z7" s="1141">
        <v>434</v>
      </c>
    </row>
    <row r="8" spans="1:26" s="1133" customFormat="1" ht="21.95" customHeight="1">
      <c r="A8" s="1137" t="s">
        <v>1481</v>
      </c>
      <c r="B8" s="1136">
        <v>233</v>
      </c>
      <c r="C8" s="1136">
        <v>3</v>
      </c>
      <c r="D8" s="1136">
        <v>23</v>
      </c>
      <c r="E8" s="1136">
        <v>80</v>
      </c>
      <c r="F8" s="1136">
        <v>0</v>
      </c>
      <c r="G8" s="1136">
        <v>0</v>
      </c>
      <c r="H8" s="1136">
        <v>23</v>
      </c>
      <c r="I8" s="1136">
        <v>85</v>
      </c>
      <c r="J8" s="1136">
        <v>19</v>
      </c>
      <c r="K8" s="1136">
        <v>152282</v>
      </c>
      <c r="L8" s="1136">
        <v>114</v>
      </c>
      <c r="M8" s="1136">
        <v>13</v>
      </c>
      <c r="N8" s="1136">
        <v>0</v>
      </c>
      <c r="O8" s="1136">
        <v>3</v>
      </c>
      <c r="P8" s="1136">
        <v>0</v>
      </c>
      <c r="Q8" s="1136">
        <v>2</v>
      </c>
      <c r="R8" s="1136">
        <v>63</v>
      </c>
      <c r="S8" s="1136">
        <v>0</v>
      </c>
      <c r="T8" s="1136">
        <v>12</v>
      </c>
      <c r="U8" s="1136">
        <v>0</v>
      </c>
      <c r="V8" s="1136">
        <v>0</v>
      </c>
      <c r="W8" s="1136">
        <v>0</v>
      </c>
      <c r="X8" s="1136">
        <v>21</v>
      </c>
      <c r="Y8" s="1136">
        <v>1838</v>
      </c>
      <c r="Z8" s="1136">
        <v>252</v>
      </c>
    </row>
    <row r="9" spans="1:26" s="1133" customFormat="1" ht="21.95" customHeight="1">
      <c r="A9" s="1137" t="s">
        <v>632</v>
      </c>
      <c r="B9" s="1136">
        <v>136</v>
      </c>
      <c r="C9" s="1136">
        <v>14</v>
      </c>
      <c r="D9" s="1136">
        <v>9</v>
      </c>
      <c r="E9" s="1136">
        <v>49</v>
      </c>
      <c r="F9" s="1136">
        <v>1</v>
      </c>
      <c r="G9" s="1136">
        <v>3</v>
      </c>
      <c r="H9" s="1136">
        <v>17</v>
      </c>
      <c r="I9" s="1136">
        <v>25</v>
      </c>
      <c r="J9" s="1136">
        <v>18</v>
      </c>
      <c r="K9" s="1136">
        <v>55989</v>
      </c>
      <c r="L9" s="1136">
        <v>22</v>
      </c>
      <c r="M9" s="1136">
        <v>1</v>
      </c>
      <c r="N9" s="1136">
        <v>0</v>
      </c>
      <c r="O9" s="1136">
        <v>3</v>
      </c>
      <c r="P9" s="1136">
        <v>0</v>
      </c>
      <c r="Q9" s="1136">
        <v>0</v>
      </c>
      <c r="R9" s="1136">
        <v>12</v>
      </c>
      <c r="S9" s="1136">
        <v>0</v>
      </c>
      <c r="T9" s="1136">
        <v>2</v>
      </c>
      <c r="U9" s="1136">
        <v>0</v>
      </c>
      <c r="V9" s="1136">
        <v>0</v>
      </c>
      <c r="W9" s="1136">
        <v>0</v>
      </c>
      <c r="X9" s="1136">
        <v>4</v>
      </c>
      <c r="Y9" s="1136">
        <v>767</v>
      </c>
      <c r="Z9" s="1136">
        <v>688</v>
      </c>
    </row>
    <row r="10" spans="1:26" s="1133" customFormat="1" ht="21.95" customHeight="1">
      <c r="A10" s="1137" t="s">
        <v>634</v>
      </c>
      <c r="B10" s="1136">
        <v>84</v>
      </c>
      <c r="C10" s="1136">
        <v>13</v>
      </c>
      <c r="D10" s="1136">
        <v>0</v>
      </c>
      <c r="E10" s="1136">
        <v>35</v>
      </c>
      <c r="F10" s="1136">
        <v>20</v>
      </c>
      <c r="G10" s="1136">
        <v>4</v>
      </c>
      <c r="H10" s="1136">
        <v>6</v>
      </c>
      <c r="I10" s="1136">
        <v>6</v>
      </c>
      <c r="J10" s="1136">
        <v>0</v>
      </c>
      <c r="K10" s="1136">
        <v>47322</v>
      </c>
      <c r="L10" s="1136">
        <v>36</v>
      </c>
      <c r="M10" s="1136">
        <v>6</v>
      </c>
      <c r="N10" s="1136">
        <v>0</v>
      </c>
      <c r="O10" s="1136">
        <v>3</v>
      </c>
      <c r="P10" s="1136">
        <v>1</v>
      </c>
      <c r="Q10" s="1136">
        <v>5</v>
      </c>
      <c r="R10" s="1136">
        <v>12</v>
      </c>
      <c r="S10" s="1136">
        <v>0</v>
      </c>
      <c r="T10" s="1136">
        <v>5</v>
      </c>
      <c r="U10" s="1136">
        <v>0</v>
      </c>
      <c r="V10" s="1136">
        <v>0</v>
      </c>
      <c r="W10" s="1136">
        <v>2</v>
      </c>
      <c r="X10" s="1136">
        <v>2</v>
      </c>
      <c r="Y10" s="1136">
        <v>548</v>
      </c>
      <c r="Z10" s="1136">
        <v>146</v>
      </c>
    </row>
    <row r="11" spans="1:26" s="1133" customFormat="1" ht="21.95" customHeight="1">
      <c r="A11" s="1137" t="s">
        <v>12938</v>
      </c>
      <c r="B11" s="1140">
        <v>49</v>
      </c>
      <c r="C11" s="1140">
        <v>1</v>
      </c>
      <c r="D11" s="1140">
        <v>0</v>
      </c>
      <c r="E11" s="1140">
        <v>20</v>
      </c>
      <c r="F11" s="1140">
        <v>4</v>
      </c>
      <c r="G11" s="1140">
        <v>0</v>
      </c>
      <c r="H11" s="1140">
        <v>3</v>
      </c>
      <c r="I11" s="1140">
        <v>1</v>
      </c>
      <c r="J11" s="1140">
        <v>20</v>
      </c>
      <c r="K11" s="1140">
        <v>21675</v>
      </c>
      <c r="L11" s="1136">
        <v>40</v>
      </c>
      <c r="M11" s="1136">
        <v>2</v>
      </c>
      <c r="N11" s="1136">
        <v>3</v>
      </c>
      <c r="O11" s="1136">
        <v>6</v>
      </c>
      <c r="P11" s="1136">
        <v>0</v>
      </c>
      <c r="Q11" s="1136">
        <v>0</v>
      </c>
      <c r="R11" s="1136">
        <v>1</v>
      </c>
      <c r="S11" s="1136">
        <v>2</v>
      </c>
      <c r="T11" s="1136">
        <v>2</v>
      </c>
      <c r="U11" s="1136">
        <v>0</v>
      </c>
      <c r="V11" s="1136">
        <v>0</v>
      </c>
      <c r="W11" s="1136">
        <v>0</v>
      </c>
      <c r="X11" s="1136">
        <v>24</v>
      </c>
      <c r="Y11" s="1140">
        <v>249</v>
      </c>
      <c r="Z11" s="1140">
        <v>87</v>
      </c>
    </row>
    <row r="12" spans="1:26" s="1133" customFormat="1" ht="21.95" customHeight="1">
      <c r="A12" s="1137" t="s">
        <v>645</v>
      </c>
      <c r="B12" s="1136">
        <v>24</v>
      </c>
      <c r="C12" s="1136">
        <v>2</v>
      </c>
      <c r="D12" s="1136">
        <v>0</v>
      </c>
      <c r="E12" s="1136">
        <v>12</v>
      </c>
      <c r="F12" s="1136">
        <v>0</v>
      </c>
      <c r="G12" s="1136">
        <v>0</v>
      </c>
      <c r="H12" s="1136">
        <v>2</v>
      </c>
      <c r="I12" s="1136">
        <v>4</v>
      </c>
      <c r="J12" s="1136">
        <v>4</v>
      </c>
      <c r="K12" s="1136">
        <v>97325</v>
      </c>
      <c r="L12" s="1136">
        <v>19</v>
      </c>
      <c r="M12" s="1136">
        <v>0</v>
      </c>
      <c r="N12" s="1136">
        <v>0</v>
      </c>
      <c r="O12" s="1136">
        <v>4</v>
      </c>
      <c r="P12" s="1136">
        <v>0</v>
      </c>
      <c r="Q12" s="1136">
        <v>4</v>
      </c>
      <c r="R12" s="1136">
        <v>4</v>
      </c>
      <c r="S12" s="1136">
        <v>0</v>
      </c>
      <c r="T12" s="1136">
        <v>4</v>
      </c>
      <c r="U12" s="1136">
        <v>0</v>
      </c>
      <c r="V12" s="1136">
        <v>0</v>
      </c>
      <c r="W12" s="1136">
        <v>0</v>
      </c>
      <c r="X12" s="1136">
        <v>3</v>
      </c>
      <c r="Y12" s="1136">
        <v>278</v>
      </c>
      <c r="Z12" s="1136">
        <v>242</v>
      </c>
    </row>
    <row r="13" spans="1:26" s="1133" customFormat="1" ht="21.95" customHeight="1">
      <c r="A13" s="1137" t="s">
        <v>331</v>
      </c>
      <c r="B13" s="1136">
        <v>123</v>
      </c>
      <c r="C13" s="1139">
        <v>10</v>
      </c>
      <c r="D13" s="1139">
        <v>6</v>
      </c>
      <c r="E13" s="1139">
        <v>63</v>
      </c>
      <c r="F13" s="1139">
        <v>4</v>
      </c>
      <c r="G13" s="1139">
        <v>0</v>
      </c>
      <c r="H13" s="1139">
        <v>3</v>
      </c>
      <c r="I13" s="1139">
        <v>8</v>
      </c>
      <c r="J13" s="1139">
        <v>29</v>
      </c>
      <c r="K13" s="1139">
        <v>361361</v>
      </c>
      <c r="L13" s="1136">
        <v>134</v>
      </c>
      <c r="M13" s="1139">
        <v>10</v>
      </c>
      <c r="N13" s="1139">
        <v>1</v>
      </c>
      <c r="O13" s="1139">
        <v>7</v>
      </c>
      <c r="P13" s="1139">
        <v>1</v>
      </c>
      <c r="Q13" s="1139">
        <v>7</v>
      </c>
      <c r="R13" s="1139">
        <v>70</v>
      </c>
      <c r="S13" s="1139">
        <v>2</v>
      </c>
      <c r="T13" s="1139">
        <v>3</v>
      </c>
      <c r="U13" s="1139">
        <v>0</v>
      </c>
      <c r="V13" s="1139">
        <v>2</v>
      </c>
      <c r="W13" s="1139">
        <v>1</v>
      </c>
      <c r="X13" s="1139">
        <v>30</v>
      </c>
      <c r="Y13" s="1139">
        <v>232</v>
      </c>
      <c r="Z13" s="1139">
        <v>48</v>
      </c>
    </row>
    <row r="14" spans="1:26" s="1133" customFormat="1" ht="21.95" customHeight="1">
      <c r="A14" s="1137" t="s">
        <v>649</v>
      </c>
      <c r="B14" s="1136">
        <v>124</v>
      </c>
      <c r="C14" s="1136">
        <v>5</v>
      </c>
      <c r="D14" s="1136">
        <v>1</v>
      </c>
      <c r="E14" s="1136">
        <v>109</v>
      </c>
      <c r="F14" s="1136">
        <v>0</v>
      </c>
      <c r="G14" s="1136">
        <v>0</v>
      </c>
      <c r="H14" s="1136">
        <v>0</v>
      </c>
      <c r="I14" s="1136">
        <v>0</v>
      </c>
      <c r="J14" s="1136">
        <v>9</v>
      </c>
      <c r="K14" s="1136">
        <v>77018</v>
      </c>
      <c r="L14" s="1136">
        <v>117</v>
      </c>
      <c r="M14" s="1136">
        <v>0</v>
      </c>
      <c r="N14" s="1136">
        <v>1</v>
      </c>
      <c r="O14" s="1136">
        <v>4</v>
      </c>
      <c r="P14" s="1136">
        <v>1</v>
      </c>
      <c r="Q14" s="1136">
        <v>2</v>
      </c>
      <c r="R14" s="1136">
        <v>74</v>
      </c>
      <c r="S14" s="1136">
        <v>0</v>
      </c>
      <c r="T14" s="1136">
        <v>1</v>
      </c>
      <c r="U14" s="1136">
        <v>0</v>
      </c>
      <c r="V14" s="1136">
        <v>0</v>
      </c>
      <c r="W14" s="1136">
        <v>0</v>
      </c>
      <c r="X14" s="1136">
        <v>34</v>
      </c>
      <c r="Y14" s="1136">
        <v>348</v>
      </c>
      <c r="Z14" s="1136">
        <v>176</v>
      </c>
    </row>
    <row r="15" spans="1:26" s="1133" customFormat="1" ht="21.95" customHeight="1">
      <c r="A15" s="1137" t="s">
        <v>664</v>
      </c>
      <c r="B15" s="1136">
        <v>166</v>
      </c>
      <c r="C15" s="1136">
        <v>22</v>
      </c>
      <c r="D15" s="1136">
        <v>9</v>
      </c>
      <c r="E15" s="1136">
        <v>73</v>
      </c>
      <c r="F15" s="1136">
        <v>8</v>
      </c>
      <c r="G15" s="1136">
        <v>1</v>
      </c>
      <c r="H15" s="1136">
        <v>1</v>
      </c>
      <c r="I15" s="1136">
        <v>4</v>
      </c>
      <c r="J15" s="1136">
        <v>48</v>
      </c>
      <c r="K15" s="1136">
        <v>43349</v>
      </c>
      <c r="L15" s="1136">
        <v>10</v>
      </c>
      <c r="M15" s="1136">
        <v>0</v>
      </c>
      <c r="N15" s="1136">
        <v>0</v>
      </c>
      <c r="O15" s="1136">
        <v>3</v>
      </c>
      <c r="P15" s="1136">
        <v>0</v>
      </c>
      <c r="Q15" s="1136">
        <v>0</v>
      </c>
      <c r="R15" s="1136">
        <v>2</v>
      </c>
      <c r="S15" s="1136">
        <v>0</v>
      </c>
      <c r="T15" s="1136">
        <v>0</v>
      </c>
      <c r="U15" s="1136">
        <v>0</v>
      </c>
      <c r="V15" s="1136">
        <v>0</v>
      </c>
      <c r="W15" s="1136">
        <v>0</v>
      </c>
      <c r="X15" s="1136">
        <v>5</v>
      </c>
      <c r="Y15" s="1136">
        <v>590</v>
      </c>
      <c r="Z15" s="1136">
        <v>245</v>
      </c>
    </row>
    <row r="16" spans="1:26" s="1133" customFormat="1" ht="21.95" customHeight="1">
      <c r="A16" s="1137" t="s">
        <v>1128</v>
      </c>
      <c r="B16" s="1136">
        <v>53</v>
      </c>
      <c r="C16" s="1136">
        <v>25</v>
      </c>
      <c r="D16" s="1136">
        <v>4</v>
      </c>
      <c r="E16" s="1136">
        <v>1</v>
      </c>
      <c r="F16" s="1136">
        <v>0</v>
      </c>
      <c r="G16" s="1136">
        <v>0</v>
      </c>
      <c r="H16" s="1136">
        <v>0</v>
      </c>
      <c r="I16" s="1136">
        <v>0</v>
      </c>
      <c r="J16" s="1136">
        <v>23</v>
      </c>
      <c r="K16" s="1136">
        <v>399225</v>
      </c>
      <c r="L16" s="1136">
        <v>26</v>
      </c>
      <c r="M16" s="1136">
        <v>1</v>
      </c>
      <c r="N16" s="1136">
        <v>0</v>
      </c>
      <c r="O16" s="1136">
        <v>2</v>
      </c>
      <c r="P16" s="1136">
        <v>0</v>
      </c>
      <c r="Q16" s="1136">
        <v>1</v>
      </c>
      <c r="R16" s="1136">
        <v>7</v>
      </c>
      <c r="S16" s="1136">
        <v>3</v>
      </c>
      <c r="T16" s="1136">
        <v>0</v>
      </c>
      <c r="U16" s="1136">
        <v>0</v>
      </c>
      <c r="V16" s="1136">
        <v>0</v>
      </c>
      <c r="W16" s="1136">
        <v>0</v>
      </c>
      <c r="X16" s="1136">
        <v>12</v>
      </c>
      <c r="Y16" s="1136">
        <v>236</v>
      </c>
      <c r="Z16" s="1136">
        <v>131</v>
      </c>
    </row>
    <row r="17" spans="1:26" s="1133" customFormat="1" ht="21.95" customHeight="1">
      <c r="A17" s="1137" t="s">
        <v>3828</v>
      </c>
      <c r="B17" s="1136">
        <v>63</v>
      </c>
      <c r="C17" s="1136">
        <v>10</v>
      </c>
      <c r="D17" s="1136">
        <v>3</v>
      </c>
      <c r="E17" s="1136">
        <v>3</v>
      </c>
      <c r="F17" s="1136">
        <v>1</v>
      </c>
      <c r="G17" s="1136">
        <v>0</v>
      </c>
      <c r="H17" s="1136">
        <v>46</v>
      </c>
      <c r="I17" s="1136">
        <v>0</v>
      </c>
      <c r="J17" s="1136">
        <v>0</v>
      </c>
      <c r="K17" s="1136">
        <v>460682</v>
      </c>
      <c r="L17" s="1136">
        <v>48</v>
      </c>
      <c r="M17" s="1136">
        <v>1</v>
      </c>
      <c r="N17" s="1136">
        <v>0</v>
      </c>
      <c r="O17" s="1136">
        <v>3</v>
      </c>
      <c r="P17" s="1136">
        <v>0</v>
      </c>
      <c r="Q17" s="1136">
        <v>9</v>
      </c>
      <c r="R17" s="1136">
        <v>9</v>
      </c>
      <c r="S17" s="1136">
        <v>3</v>
      </c>
      <c r="T17" s="1136">
        <v>3</v>
      </c>
      <c r="U17" s="1136">
        <v>0</v>
      </c>
      <c r="V17" s="1136">
        <v>0</v>
      </c>
      <c r="W17" s="1136">
        <v>2</v>
      </c>
      <c r="X17" s="1136">
        <v>18</v>
      </c>
      <c r="Y17" s="1138">
        <v>725</v>
      </c>
      <c r="Z17" s="1136">
        <v>107</v>
      </c>
    </row>
    <row r="18" spans="1:26" s="1133" customFormat="1" ht="21.95" customHeight="1">
      <c r="A18" s="1137" t="s">
        <v>671</v>
      </c>
      <c r="B18" s="1136">
        <v>93</v>
      </c>
      <c r="C18" s="1136">
        <v>13</v>
      </c>
      <c r="D18" s="1136">
        <v>4</v>
      </c>
      <c r="E18" s="1136">
        <v>38</v>
      </c>
      <c r="F18" s="1136">
        <v>0</v>
      </c>
      <c r="G18" s="1136">
        <v>3</v>
      </c>
      <c r="H18" s="1136">
        <v>2</v>
      </c>
      <c r="I18" s="1136">
        <v>30</v>
      </c>
      <c r="J18" s="1136">
        <v>3</v>
      </c>
      <c r="K18" s="1136">
        <v>349248</v>
      </c>
      <c r="L18" s="1136">
        <v>51</v>
      </c>
      <c r="M18" s="1136">
        <v>1</v>
      </c>
      <c r="N18" s="1136">
        <v>1</v>
      </c>
      <c r="O18" s="1136">
        <v>6</v>
      </c>
      <c r="P18" s="1136">
        <v>0</v>
      </c>
      <c r="Q18" s="1136">
        <v>6</v>
      </c>
      <c r="R18" s="1136">
        <v>18</v>
      </c>
      <c r="S18" s="1136">
        <v>1</v>
      </c>
      <c r="T18" s="1136">
        <v>8</v>
      </c>
      <c r="U18" s="1136">
        <v>0</v>
      </c>
      <c r="V18" s="1136">
        <v>0</v>
      </c>
      <c r="W18" s="1136">
        <v>0</v>
      </c>
      <c r="X18" s="1136">
        <v>10</v>
      </c>
      <c r="Y18" s="1136">
        <v>169</v>
      </c>
      <c r="Z18" s="1136">
        <v>123</v>
      </c>
    </row>
    <row r="19" spans="1:26" s="1133" customFormat="1" ht="21.95" customHeight="1">
      <c r="A19" s="1137" t="s">
        <v>672</v>
      </c>
      <c r="B19" s="1136">
        <v>20</v>
      </c>
      <c r="C19" s="1136">
        <v>3</v>
      </c>
      <c r="D19" s="1136">
        <v>0</v>
      </c>
      <c r="E19" s="1136">
        <v>11</v>
      </c>
      <c r="F19" s="1136">
        <v>3</v>
      </c>
      <c r="G19" s="1136">
        <v>0</v>
      </c>
      <c r="H19" s="1136">
        <v>1</v>
      </c>
      <c r="I19" s="1136">
        <v>0</v>
      </c>
      <c r="J19" s="1136">
        <v>2</v>
      </c>
      <c r="K19" s="1136">
        <v>24704</v>
      </c>
      <c r="L19" s="1136">
        <v>18</v>
      </c>
      <c r="M19" s="1136">
        <v>0</v>
      </c>
      <c r="N19" s="1136">
        <v>0</v>
      </c>
      <c r="O19" s="1136">
        <v>0</v>
      </c>
      <c r="P19" s="1136">
        <v>0</v>
      </c>
      <c r="Q19" s="1136">
        <v>7</v>
      </c>
      <c r="R19" s="1136">
        <v>7</v>
      </c>
      <c r="S19" s="1136">
        <v>0</v>
      </c>
      <c r="T19" s="1136">
        <v>0</v>
      </c>
      <c r="U19" s="1136">
        <v>0</v>
      </c>
      <c r="V19" s="1136">
        <v>0</v>
      </c>
      <c r="W19" s="1136">
        <v>0</v>
      </c>
      <c r="X19" s="1136">
        <v>4</v>
      </c>
      <c r="Y19" s="1136">
        <v>30</v>
      </c>
      <c r="Z19" s="1136">
        <v>50</v>
      </c>
    </row>
    <row r="20" spans="1:26" s="1133" customFormat="1" ht="21.95" customHeight="1">
      <c r="A20" s="1137" t="s">
        <v>675</v>
      </c>
      <c r="B20" s="1136">
        <v>30</v>
      </c>
      <c r="C20" s="1136">
        <v>6</v>
      </c>
      <c r="D20" s="1136">
        <v>1</v>
      </c>
      <c r="E20" s="1136">
        <v>10</v>
      </c>
      <c r="F20" s="1136">
        <v>0</v>
      </c>
      <c r="G20" s="1136">
        <v>6</v>
      </c>
      <c r="H20" s="1136">
        <v>6</v>
      </c>
      <c r="I20" s="1136">
        <v>0</v>
      </c>
      <c r="J20" s="1136">
        <v>1</v>
      </c>
      <c r="K20" s="1136">
        <v>26750</v>
      </c>
      <c r="L20" s="1136">
        <v>37</v>
      </c>
      <c r="M20" s="1136">
        <v>3</v>
      </c>
      <c r="N20" s="1136">
        <v>1</v>
      </c>
      <c r="O20" s="1136">
        <v>6</v>
      </c>
      <c r="P20" s="1136">
        <v>1</v>
      </c>
      <c r="Q20" s="1136">
        <v>14</v>
      </c>
      <c r="R20" s="1136">
        <v>5</v>
      </c>
      <c r="S20" s="1136">
        <v>0</v>
      </c>
      <c r="T20" s="1136">
        <v>1</v>
      </c>
      <c r="U20" s="1136">
        <v>5</v>
      </c>
      <c r="V20" s="1136">
        <v>0</v>
      </c>
      <c r="W20" s="1136">
        <v>1</v>
      </c>
      <c r="X20" s="1136">
        <v>0</v>
      </c>
      <c r="Y20" s="1136">
        <v>540</v>
      </c>
      <c r="Z20" s="1136">
        <v>56</v>
      </c>
    </row>
    <row r="21" spans="1:26" s="1133" customFormat="1" ht="21.95" customHeight="1">
      <c r="A21" s="1137" t="s">
        <v>684</v>
      </c>
      <c r="B21" s="1136">
        <v>17</v>
      </c>
      <c r="C21" s="1136">
        <v>5</v>
      </c>
      <c r="D21" s="1136">
        <v>0</v>
      </c>
      <c r="E21" s="1136">
        <v>5</v>
      </c>
      <c r="F21" s="1136">
        <v>0</v>
      </c>
      <c r="G21" s="1136">
        <v>4</v>
      </c>
      <c r="H21" s="1136">
        <v>3</v>
      </c>
      <c r="I21" s="1136">
        <v>0</v>
      </c>
      <c r="J21" s="1136">
        <v>0</v>
      </c>
      <c r="K21" s="1136">
        <v>235424</v>
      </c>
      <c r="L21" s="1136">
        <v>32</v>
      </c>
      <c r="M21" s="1136">
        <v>5</v>
      </c>
      <c r="N21" s="1136">
        <v>0</v>
      </c>
      <c r="O21" s="1136">
        <v>2</v>
      </c>
      <c r="P21" s="1136">
        <v>2</v>
      </c>
      <c r="Q21" s="1136">
        <v>6</v>
      </c>
      <c r="R21" s="1136">
        <v>9</v>
      </c>
      <c r="S21" s="1136">
        <v>0</v>
      </c>
      <c r="T21" s="1136">
        <v>6</v>
      </c>
      <c r="U21" s="1136">
        <v>0</v>
      </c>
      <c r="V21" s="1136">
        <v>0</v>
      </c>
      <c r="W21" s="1136">
        <v>0</v>
      </c>
      <c r="X21" s="1136">
        <v>2</v>
      </c>
      <c r="Y21" s="1136">
        <v>36</v>
      </c>
      <c r="Z21" s="1136">
        <v>36</v>
      </c>
    </row>
    <row r="22" spans="1:26" s="1133" customFormat="1" ht="21.95" customHeight="1">
      <c r="A22" s="1137" t="s">
        <v>687</v>
      </c>
      <c r="B22" s="1136">
        <v>16</v>
      </c>
      <c r="C22" s="1136">
        <v>2</v>
      </c>
      <c r="D22" s="1136">
        <v>0</v>
      </c>
      <c r="E22" s="1136">
        <v>4</v>
      </c>
      <c r="F22" s="1136">
        <v>1</v>
      </c>
      <c r="G22" s="1136">
        <v>1</v>
      </c>
      <c r="H22" s="1136">
        <v>1</v>
      </c>
      <c r="I22" s="1136">
        <v>2</v>
      </c>
      <c r="J22" s="1136">
        <v>5</v>
      </c>
      <c r="K22" s="1136">
        <v>265200</v>
      </c>
      <c r="L22" s="1136">
        <v>7</v>
      </c>
      <c r="M22" s="1136">
        <v>0</v>
      </c>
      <c r="N22" s="1136">
        <v>0</v>
      </c>
      <c r="O22" s="1136">
        <v>1</v>
      </c>
      <c r="P22" s="1136">
        <v>0</v>
      </c>
      <c r="Q22" s="1136">
        <v>0</v>
      </c>
      <c r="R22" s="1136">
        <v>0</v>
      </c>
      <c r="S22" s="1136">
        <v>0</v>
      </c>
      <c r="T22" s="1136">
        <v>3</v>
      </c>
      <c r="U22" s="1136">
        <v>0</v>
      </c>
      <c r="V22" s="1136">
        <v>0</v>
      </c>
      <c r="W22" s="1136">
        <v>0</v>
      </c>
      <c r="X22" s="1136">
        <v>3</v>
      </c>
      <c r="Y22" s="1136">
        <v>50</v>
      </c>
      <c r="Z22" s="1136">
        <v>72</v>
      </c>
    </row>
    <row r="23" spans="1:26" s="1133" customFormat="1" ht="21.95" customHeight="1">
      <c r="A23" s="1135" t="s">
        <v>697</v>
      </c>
      <c r="B23" s="1134">
        <v>25</v>
      </c>
      <c r="C23" s="1134">
        <v>0</v>
      </c>
      <c r="D23" s="1134">
        <v>0</v>
      </c>
      <c r="E23" s="1134">
        <v>9</v>
      </c>
      <c r="F23" s="1134">
        <v>2</v>
      </c>
      <c r="G23" s="1134">
        <v>1</v>
      </c>
      <c r="H23" s="1134">
        <v>0</v>
      </c>
      <c r="I23" s="1134">
        <v>0</v>
      </c>
      <c r="J23" s="1134">
        <v>13</v>
      </c>
      <c r="K23" s="1134">
        <v>44810</v>
      </c>
      <c r="L23" s="1134">
        <v>14</v>
      </c>
      <c r="M23" s="1134">
        <v>1</v>
      </c>
      <c r="N23" s="1134">
        <v>1</v>
      </c>
      <c r="O23" s="1134">
        <v>1</v>
      </c>
      <c r="P23" s="1134">
        <v>0</v>
      </c>
      <c r="Q23" s="1134">
        <v>2</v>
      </c>
      <c r="R23" s="1134">
        <v>0</v>
      </c>
      <c r="S23" s="1134">
        <v>0</v>
      </c>
      <c r="T23" s="1134">
        <v>0</v>
      </c>
      <c r="U23" s="1134">
        <v>0</v>
      </c>
      <c r="V23" s="1134">
        <v>0</v>
      </c>
      <c r="W23" s="1134">
        <v>0</v>
      </c>
      <c r="X23" s="1134">
        <v>9</v>
      </c>
      <c r="Y23" s="1134">
        <v>68</v>
      </c>
      <c r="Z23" s="1134">
        <v>73</v>
      </c>
    </row>
    <row r="24" spans="1:26" s="1133" customFormat="1" ht="20.100000000000001" customHeight="1"/>
    <row r="25" spans="1:26" s="1133" customFormat="1" ht="20.100000000000001" customHeight="1"/>
    <row r="26" spans="1:26" s="1133" customFormat="1" ht="20.100000000000001" customHeight="1"/>
    <row r="27" spans="1:26" s="1133" customFormat="1" ht="20.100000000000001" customHeight="1"/>
    <row r="28" spans="1:26" ht="20.100000000000001" customHeight="1"/>
    <row r="29" spans="1:26" ht="20.100000000000001" customHeight="1"/>
    <row r="30" spans="1:26" ht="20.100000000000001" customHeight="1"/>
    <row r="31" spans="1:26" ht="20.100000000000001" customHeight="1"/>
    <row r="32" spans="1:26" ht="20.100000000000001" customHeight="1"/>
    <row r="33" ht="20.100000000000001" customHeight="1"/>
    <row r="34" ht="20.100000000000001" customHeight="1"/>
    <row r="35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FF2A-F176-4679-AB03-7AE372A65464}">
  <sheetPr>
    <pageSetUpPr fitToPage="1"/>
  </sheetPr>
  <dimension ref="A1:Z32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8.6640625" style="1151" customWidth="1"/>
    <col min="2" max="2" width="5.77734375" style="1151" customWidth="1"/>
    <col min="3" max="4" width="4.33203125" style="1151" customWidth="1"/>
    <col min="5" max="5" width="5.77734375" style="1151" customWidth="1"/>
    <col min="6" max="10" width="4.33203125" style="1151" customWidth="1"/>
    <col min="11" max="11" width="9.6640625" style="1151" customWidth="1"/>
    <col min="12" max="24" width="4.33203125" style="1151" customWidth="1"/>
    <col min="25" max="26" width="9.77734375" style="1151" customWidth="1"/>
    <col min="27" max="16384" width="8.88671875" style="1151"/>
  </cols>
  <sheetData>
    <row r="1" spans="1:26" s="1163" customFormat="1" ht="20.100000000000001" customHeight="1">
      <c r="A1" s="2017" t="s">
        <v>26815</v>
      </c>
      <c r="B1" s="2018"/>
      <c r="C1" s="2018"/>
      <c r="D1" s="2018"/>
      <c r="E1" s="2018"/>
      <c r="F1" s="2018"/>
      <c r="G1" s="2018"/>
      <c r="H1" s="2018"/>
      <c r="I1" s="2018"/>
      <c r="J1" s="2018"/>
      <c r="K1" s="2018"/>
      <c r="L1" s="2018"/>
      <c r="M1" s="2018"/>
      <c r="N1" s="2018"/>
      <c r="O1" s="2018"/>
      <c r="P1" s="2018"/>
      <c r="Q1" s="2018"/>
      <c r="R1" s="2018"/>
      <c r="S1" s="2018"/>
      <c r="T1" s="2018"/>
      <c r="U1" s="2018"/>
      <c r="V1" s="2018"/>
      <c r="W1" s="2018"/>
      <c r="X1" s="2018"/>
      <c r="Y1" s="2018"/>
      <c r="Z1" s="2019"/>
    </row>
    <row r="2" spans="1:26" s="1163" customFormat="1" ht="21" customHeight="1">
      <c r="A2" s="2015" t="s">
        <v>26797</v>
      </c>
      <c r="B2" s="2015" t="s">
        <v>26785</v>
      </c>
      <c r="C2" s="2015"/>
      <c r="D2" s="2015"/>
      <c r="E2" s="2015"/>
      <c r="F2" s="2015"/>
      <c r="G2" s="2015"/>
      <c r="H2" s="2015"/>
      <c r="I2" s="2015"/>
      <c r="J2" s="2015"/>
      <c r="K2" s="2015" t="s">
        <v>26806</v>
      </c>
      <c r="L2" s="2015" t="s">
        <v>26783</v>
      </c>
      <c r="M2" s="2015"/>
      <c r="N2" s="2015"/>
      <c r="O2" s="2015"/>
      <c r="P2" s="2015"/>
      <c r="Q2" s="2015"/>
      <c r="R2" s="2015"/>
      <c r="S2" s="2015"/>
      <c r="T2" s="2015"/>
      <c r="U2" s="2015"/>
      <c r="V2" s="2015"/>
      <c r="W2" s="2015"/>
      <c r="X2" s="2015"/>
      <c r="Y2" s="2015"/>
      <c r="Z2" s="2015"/>
    </row>
    <row r="3" spans="1:26" s="1163" customFormat="1" ht="21" customHeight="1">
      <c r="A3" s="2015"/>
      <c r="B3" s="2015" t="s">
        <v>26782</v>
      </c>
      <c r="C3" s="2015" t="s">
        <v>26781</v>
      </c>
      <c r="D3" s="2020" t="s">
        <v>26780</v>
      </c>
      <c r="E3" s="2015" t="s">
        <v>26779</v>
      </c>
      <c r="F3" s="2015" t="s">
        <v>26778</v>
      </c>
      <c r="G3" s="2015" t="s">
        <v>26777</v>
      </c>
      <c r="H3" s="2015" t="s">
        <v>26776</v>
      </c>
      <c r="I3" s="2015" t="s">
        <v>26775</v>
      </c>
      <c r="J3" s="2015" t="s">
        <v>26774</v>
      </c>
      <c r="K3" s="2015"/>
      <c r="L3" s="2015" t="s">
        <v>26773</v>
      </c>
      <c r="M3" s="2015"/>
      <c r="N3" s="2015"/>
      <c r="O3" s="2015"/>
      <c r="P3" s="2015"/>
      <c r="Q3" s="2015"/>
      <c r="R3" s="2015"/>
      <c r="S3" s="2015"/>
      <c r="T3" s="2015"/>
      <c r="U3" s="2015"/>
      <c r="V3" s="2015"/>
      <c r="W3" s="2015"/>
      <c r="X3" s="2015"/>
      <c r="Y3" s="2015" t="s">
        <v>26772</v>
      </c>
      <c r="Z3" s="2015" t="s">
        <v>26771</v>
      </c>
    </row>
    <row r="4" spans="1:26" s="1163" customFormat="1" ht="92.25" customHeight="1" thickBot="1">
      <c r="A4" s="2016"/>
      <c r="B4" s="2016"/>
      <c r="C4" s="2016"/>
      <c r="D4" s="2021"/>
      <c r="E4" s="2016"/>
      <c r="F4" s="2016"/>
      <c r="G4" s="2016"/>
      <c r="H4" s="2016"/>
      <c r="I4" s="2016"/>
      <c r="J4" s="2016"/>
      <c r="K4" s="2016"/>
      <c r="L4" s="1164" t="s">
        <v>1</v>
      </c>
      <c r="M4" s="1164" t="s">
        <v>26770</v>
      </c>
      <c r="N4" s="1164" t="s">
        <v>26769</v>
      </c>
      <c r="O4" s="1164" t="s">
        <v>26768</v>
      </c>
      <c r="P4" s="1164" t="s">
        <v>26767</v>
      </c>
      <c r="Q4" s="1164" t="s">
        <v>26766</v>
      </c>
      <c r="R4" s="1164" t="s">
        <v>26765</v>
      </c>
      <c r="S4" s="1164" t="s">
        <v>26764</v>
      </c>
      <c r="T4" s="1164" t="s">
        <v>26763</v>
      </c>
      <c r="U4" s="1164" t="s">
        <v>26762</v>
      </c>
      <c r="V4" s="1164" t="s">
        <v>26761</v>
      </c>
      <c r="W4" s="1164" t="s">
        <v>26760</v>
      </c>
      <c r="X4" s="1164" t="s">
        <v>26759</v>
      </c>
      <c r="Y4" s="2016"/>
      <c r="Z4" s="2016"/>
    </row>
    <row r="5" spans="1:26" s="1159" customFormat="1" ht="23.1" customHeight="1" thickBot="1">
      <c r="A5" s="1162" t="s">
        <v>1</v>
      </c>
      <c r="B5" s="1161">
        <f t="shared" ref="B5:Z5" si="0">SUM(B6:B16)</f>
        <v>2259</v>
      </c>
      <c r="C5" s="1161">
        <f t="shared" si="0"/>
        <v>84</v>
      </c>
      <c r="D5" s="1161">
        <f t="shared" si="0"/>
        <v>21</v>
      </c>
      <c r="E5" s="1161">
        <f t="shared" si="0"/>
        <v>1527</v>
      </c>
      <c r="F5" s="1161">
        <f t="shared" si="0"/>
        <v>56</v>
      </c>
      <c r="G5" s="1161">
        <f t="shared" si="0"/>
        <v>1</v>
      </c>
      <c r="H5" s="1161">
        <f t="shared" si="0"/>
        <v>72</v>
      </c>
      <c r="I5" s="1161">
        <f t="shared" si="0"/>
        <v>262</v>
      </c>
      <c r="J5" s="1161">
        <f t="shared" si="0"/>
        <v>236</v>
      </c>
      <c r="K5" s="1161">
        <f t="shared" si="0"/>
        <v>1410372</v>
      </c>
      <c r="L5" s="1161">
        <f t="shared" si="0"/>
        <v>742</v>
      </c>
      <c r="M5" s="1161">
        <f t="shared" si="0"/>
        <v>24</v>
      </c>
      <c r="N5" s="1161">
        <f t="shared" si="0"/>
        <v>24</v>
      </c>
      <c r="O5" s="1161">
        <f t="shared" si="0"/>
        <v>46</v>
      </c>
      <c r="P5" s="1161">
        <f t="shared" si="0"/>
        <v>4</v>
      </c>
      <c r="Q5" s="1161">
        <f t="shared" si="0"/>
        <v>66</v>
      </c>
      <c r="R5" s="1161">
        <f t="shared" si="0"/>
        <v>182</v>
      </c>
      <c r="S5" s="1161">
        <f t="shared" si="0"/>
        <v>23</v>
      </c>
      <c r="T5" s="1161">
        <f t="shared" si="0"/>
        <v>90</v>
      </c>
      <c r="U5" s="1161">
        <f t="shared" si="0"/>
        <v>1</v>
      </c>
      <c r="V5" s="1161">
        <f t="shared" si="0"/>
        <v>11</v>
      </c>
      <c r="W5" s="1161">
        <f t="shared" si="0"/>
        <v>0</v>
      </c>
      <c r="X5" s="1161">
        <f t="shared" si="0"/>
        <v>271</v>
      </c>
      <c r="Y5" s="1161">
        <f t="shared" si="0"/>
        <v>10957</v>
      </c>
      <c r="Z5" s="1160">
        <f t="shared" si="0"/>
        <v>3972</v>
      </c>
    </row>
    <row r="6" spans="1:26" s="1154" customFormat="1" ht="23.1" customHeight="1">
      <c r="A6" s="1158" t="s">
        <v>461</v>
      </c>
      <c r="B6" s="1158">
        <f t="shared" ref="B6:B16" si="1">SUM(C6:J6)</f>
        <v>769</v>
      </c>
      <c r="C6" s="1158">
        <v>12</v>
      </c>
      <c r="D6" s="1158">
        <v>6</v>
      </c>
      <c r="E6" s="1158">
        <v>432</v>
      </c>
      <c r="F6" s="1158">
        <v>10</v>
      </c>
      <c r="G6" s="1158">
        <v>0</v>
      </c>
      <c r="H6" s="1158">
        <v>34</v>
      </c>
      <c r="I6" s="1158">
        <v>183</v>
      </c>
      <c r="J6" s="1158">
        <v>92</v>
      </c>
      <c r="K6" s="1158">
        <v>702052</v>
      </c>
      <c r="L6" s="1158">
        <f t="shared" ref="L6:L16" si="2">SUM(M6:X6)</f>
        <v>228</v>
      </c>
      <c r="M6" s="1158">
        <v>5</v>
      </c>
      <c r="N6" s="1158">
        <v>4</v>
      </c>
      <c r="O6" s="1158">
        <v>17</v>
      </c>
      <c r="P6" s="1158">
        <v>1</v>
      </c>
      <c r="Q6" s="1158">
        <v>20</v>
      </c>
      <c r="R6" s="1158">
        <v>49</v>
      </c>
      <c r="S6" s="1158">
        <v>0</v>
      </c>
      <c r="T6" s="1158">
        <v>59</v>
      </c>
      <c r="U6" s="1158">
        <v>0</v>
      </c>
      <c r="V6" s="1158">
        <v>5</v>
      </c>
      <c r="W6" s="1158">
        <v>0</v>
      </c>
      <c r="X6" s="1158">
        <v>68</v>
      </c>
      <c r="Y6" s="1158">
        <v>3731</v>
      </c>
      <c r="Z6" s="1158">
        <v>2632</v>
      </c>
    </row>
    <row r="7" spans="1:26" s="1154" customFormat="1" ht="23.1" customHeight="1">
      <c r="A7" s="1156" t="s">
        <v>4126</v>
      </c>
      <c r="B7" s="1156">
        <f t="shared" si="1"/>
        <v>223</v>
      </c>
      <c r="C7" s="1156">
        <v>8</v>
      </c>
      <c r="D7" s="1156">
        <v>2</v>
      </c>
      <c r="E7" s="1156">
        <v>130</v>
      </c>
      <c r="F7" s="1156">
        <v>1</v>
      </c>
      <c r="G7" s="1156">
        <v>0</v>
      </c>
      <c r="H7" s="1156">
        <v>12</v>
      </c>
      <c r="I7" s="1156">
        <v>23</v>
      </c>
      <c r="J7" s="1156">
        <v>47</v>
      </c>
      <c r="K7" s="1156">
        <v>92933</v>
      </c>
      <c r="L7" s="1156">
        <f t="shared" si="2"/>
        <v>138</v>
      </c>
      <c r="M7" s="1156">
        <v>5</v>
      </c>
      <c r="N7" s="1156">
        <v>4</v>
      </c>
      <c r="O7" s="1156">
        <v>4</v>
      </c>
      <c r="P7" s="1156">
        <v>0</v>
      </c>
      <c r="Q7" s="1156">
        <v>5</v>
      </c>
      <c r="R7" s="1156">
        <v>24</v>
      </c>
      <c r="S7" s="1156">
        <v>0</v>
      </c>
      <c r="T7" s="1156">
        <v>6</v>
      </c>
      <c r="U7" s="1156">
        <v>1</v>
      </c>
      <c r="V7" s="1156">
        <v>0</v>
      </c>
      <c r="W7" s="1156">
        <v>0</v>
      </c>
      <c r="X7" s="1156">
        <v>89</v>
      </c>
      <c r="Y7" s="1156">
        <v>755</v>
      </c>
      <c r="Z7" s="1156">
        <v>397</v>
      </c>
    </row>
    <row r="8" spans="1:26" s="1154" customFormat="1" ht="23.1" customHeight="1">
      <c r="A8" s="1156" t="s">
        <v>698</v>
      </c>
      <c r="B8" s="1156">
        <f t="shared" si="1"/>
        <v>37</v>
      </c>
      <c r="C8" s="1156">
        <v>5</v>
      </c>
      <c r="D8" s="1156">
        <v>0</v>
      </c>
      <c r="E8" s="1156">
        <v>9</v>
      </c>
      <c r="F8" s="1156">
        <v>1</v>
      </c>
      <c r="G8" s="1156">
        <v>0</v>
      </c>
      <c r="H8" s="1156">
        <v>1</v>
      </c>
      <c r="I8" s="1156">
        <v>16</v>
      </c>
      <c r="J8" s="1156">
        <v>5</v>
      </c>
      <c r="K8" s="1156">
        <v>125738</v>
      </c>
      <c r="L8" s="1156">
        <f t="shared" si="2"/>
        <v>70</v>
      </c>
      <c r="M8" s="1156">
        <v>4</v>
      </c>
      <c r="N8" s="1156">
        <v>3</v>
      </c>
      <c r="O8" s="1156">
        <v>13</v>
      </c>
      <c r="P8" s="1156">
        <v>0</v>
      </c>
      <c r="Q8" s="1156">
        <v>7</v>
      </c>
      <c r="R8" s="1156">
        <v>10</v>
      </c>
      <c r="S8" s="1156">
        <v>8</v>
      </c>
      <c r="T8" s="1156">
        <v>10</v>
      </c>
      <c r="U8" s="1156">
        <v>0</v>
      </c>
      <c r="V8" s="1156">
        <v>2</v>
      </c>
      <c r="W8" s="1156">
        <v>0</v>
      </c>
      <c r="X8" s="1156">
        <v>13</v>
      </c>
      <c r="Y8" s="1156">
        <v>235</v>
      </c>
      <c r="Z8" s="1156">
        <v>284</v>
      </c>
    </row>
    <row r="9" spans="1:26" s="1154" customFormat="1" ht="23.1" customHeight="1">
      <c r="A9" s="1156" t="s">
        <v>4134</v>
      </c>
      <c r="B9" s="1156">
        <f t="shared" si="1"/>
        <v>163</v>
      </c>
      <c r="C9" s="1156">
        <v>0</v>
      </c>
      <c r="D9" s="1156">
        <v>2</v>
      </c>
      <c r="E9" s="1156">
        <v>161</v>
      </c>
      <c r="F9" s="1156">
        <v>0</v>
      </c>
      <c r="G9" s="1156">
        <v>0</v>
      </c>
      <c r="H9" s="1156">
        <v>0</v>
      </c>
      <c r="I9" s="1156">
        <v>0</v>
      </c>
      <c r="J9" s="1156">
        <v>0</v>
      </c>
      <c r="K9" s="1156">
        <v>47609</v>
      </c>
      <c r="L9" s="1156">
        <f t="shared" si="2"/>
        <v>14</v>
      </c>
      <c r="M9" s="1156">
        <v>1</v>
      </c>
      <c r="N9" s="1156">
        <v>1</v>
      </c>
      <c r="O9" s="1156">
        <v>1</v>
      </c>
      <c r="P9" s="1156">
        <v>0</v>
      </c>
      <c r="Q9" s="1156">
        <v>2</v>
      </c>
      <c r="R9" s="1156">
        <v>4</v>
      </c>
      <c r="S9" s="1156">
        <v>0</v>
      </c>
      <c r="T9" s="1156">
        <v>2</v>
      </c>
      <c r="U9" s="1156">
        <v>0</v>
      </c>
      <c r="V9" s="1156">
        <v>0</v>
      </c>
      <c r="W9" s="1156">
        <v>0</v>
      </c>
      <c r="X9" s="1156">
        <v>3</v>
      </c>
      <c r="Y9" s="1156">
        <v>522</v>
      </c>
      <c r="Z9" s="1156">
        <v>15</v>
      </c>
    </row>
    <row r="10" spans="1:26" s="1154" customFormat="1" ht="23.1" customHeight="1">
      <c r="A10" s="1156" t="s">
        <v>468</v>
      </c>
      <c r="B10" s="1156">
        <f t="shared" si="1"/>
        <v>289</v>
      </c>
      <c r="C10" s="1156">
        <v>4</v>
      </c>
      <c r="D10" s="1156">
        <v>0</v>
      </c>
      <c r="E10" s="1156">
        <v>226</v>
      </c>
      <c r="F10" s="1156">
        <v>11</v>
      </c>
      <c r="G10" s="1156">
        <v>0</v>
      </c>
      <c r="H10" s="1156">
        <v>7</v>
      </c>
      <c r="I10" s="1156">
        <v>33</v>
      </c>
      <c r="J10" s="1156">
        <v>8</v>
      </c>
      <c r="K10" s="1156">
        <v>37855</v>
      </c>
      <c r="L10" s="1156">
        <f t="shared" si="2"/>
        <v>72</v>
      </c>
      <c r="M10" s="1156">
        <v>0</v>
      </c>
      <c r="N10" s="1156">
        <v>1</v>
      </c>
      <c r="O10" s="1156">
        <v>2</v>
      </c>
      <c r="P10" s="1156">
        <v>1</v>
      </c>
      <c r="Q10" s="1156">
        <v>14</v>
      </c>
      <c r="R10" s="1156">
        <v>22</v>
      </c>
      <c r="S10" s="1156">
        <v>13</v>
      </c>
      <c r="T10" s="1156">
        <v>3</v>
      </c>
      <c r="U10" s="1156">
        <v>0</v>
      </c>
      <c r="V10" s="1156">
        <v>1</v>
      </c>
      <c r="W10" s="1156">
        <v>0</v>
      </c>
      <c r="X10" s="1156">
        <v>15</v>
      </c>
      <c r="Y10" s="1156">
        <v>1185</v>
      </c>
      <c r="Z10" s="1156">
        <v>166</v>
      </c>
    </row>
    <row r="11" spans="1:26" s="1154" customFormat="1" ht="23.1" customHeight="1">
      <c r="A11" s="1156" t="s">
        <v>1872</v>
      </c>
      <c r="B11" s="1156">
        <f t="shared" si="1"/>
        <v>41</v>
      </c>
      <c r="C11" s="1156">
        <v>5</v>
      </c>
      <c r="D11" s="1156">
        <v>1</v>
      </c>
      <c r="E11" s="1156">
        <v>9</v>
      </c>
      <c r="F11" s="1156">
        <v>0</v>
      </c>
      <c r="G11" s="1156">
        <v>1</v>
      </c>
      <c r="H11" s="1156">
        <v>1</v>
      </c>
      <c r="I11" s="1156">
        <v>4</v>
      </c>
      <c r="J11" s="1156">
        <v>20</v>
      </c>
      <c r="K11" s="1156">
        <v>115339</v>
      </c>
      <c r="L11" s="1156">
        <f t="shared" si="2"/>
        <v>60</v>
      </c>
      <c r="M11" s="1156">
        <v>0</v>
      </c>
      <c r="N11" s="1156">
        <v>0</v>
      </c>
      <c r="O11" s="1156">
        <v>2</v>
      </c>
      <c r="P11" s="1156">
        <v>1</v>
      </c>
      <c r="Q11" s="1156">
        <v>10</v>
      </c>
      <c r="R11" s="1156">
        <v>24</v>
      </c>
      <c r="S11" s="1156">
        <v>0</v>
      </c>
      <c r="T11" s="1156">
        <v>1</v>
      </c>
      <c r="U11" s="1156">
        <v>0</v>
      </c>
      <c r="V11" s="1156">
        <v>0</v>
      </c>
      <c r="W11" s="1156">
        <v>0</v>
      </c>
      <c r="X11" s="1157">
        <v>22</v>
      </c>
      <c r="Y11" s="1156">
        <v>1367</v>
      </c>
      <c r="Z11" s="1156">
        <v>152</v>
      </c>
    </row>
    <row r="12" spans="1:26" s="1154" customFormat="1" ht="23.1" customHeight="1">
      <c r="A12" s="1156" t="s">
        <v>4148</v>
      </c>
      <c r="B12" s="1156">
        <f t="shared" si="1"/>
        <v>220</v>
      </c>
      <c r="C12" s="1156">
        <v>6</v>
      </c>
      <c r="D12" s="1156">
        <v>5</v>
      </c>
      <c r="E12" s="1156">
        <v>182</v>
      </c>
      <c r="F12" s="1156">
        <v>16</v>
      </c>
      <c r="G12" s="1156">
        <v>0</v>
      </c>
      <c r="H12" s="1156">
        <v>3</v>
      </c>
      <c r="I12" s="1156">
        <v>1</v>
      </c>
      <c r="J12" s="1156">
        <v>7</v>
      </c>
      <c r="K12" s="1156">
        <v>64719</v>
      </c>
      <c r="L12" s="1156">
        <f t="shared" si="2"/>
        <v>35</v>
      </c>
      <c r="M12" s="1156">
        <v>0</v>
      </c>
      <c r="N12" s="1156">
        <v>2</v>
      </c>
      <c r="O12" s="1156">
        <v>0</v>
      </c>
      <c r="P12" s="1156">
        <v>0</v>
      </c>
      <c r="Q12" s="1156">
        <v>2</v>
      </c>
      <c r="R12" s="1156">
        <v>6</v>
      </c>
      <c r="S12" s="1156">
        <v>0</v>
      </c>
      <c r="T12" s="1156">
        <v>0</v>
      </c>
      <c r="U12" s="1156">
        <v>0</v>
      </c>
      <c r="V12" s="1156">
        <v>1</v>
      </c>
      <c r="W12" s="1156">
        <v>0</v>
      </c>
      <c r="X12" s="1156">
        <v>24</v>
      </c>
      <c r="Y12" s="1156">
        <v>961</v>
      </c>
      <c r="Z12" s="1156">
        <v>78</v>
      </c>
    </row>
    <row r="13" spans="1:26" s="1154" customFormat="1" ht="23.1" customHeight="1">
      <c r="A13" s="1156" t="s">
        <v>4159</v>
      </c>
      <c r="B13" s="1156">
        <f t="shared" si="1"/>
        <v>233</v>
      </c>
      <c r="C13" s="1156">
        <v>6</v>
      </c>
      <c r="D13" s="1156">
        <v>5</v>
      </c>
      <c r="E13" s="1156">
        <v>208</v>
      </c>
      <c r="F13" s="1156">
        <v>9</v>
      </c>
      <c r="G13" s="1156">
        <v>0</v>
      </c>
      <c r="H13" s="1156">
        <v>2</v>
      </c>
      <c r="I13" s="1156">
        <v>1</v>
      </c>
      <c r="J13" s="1156">
        <v>2</v>
      </c>
      <c r="K13" s="1156">
        <v>67041</v>
      </c>
      <c r="L13" s="1156">
        <f t="shared" si="2"/>
        <v>39</v>
      </c>
      <c r="M13" s="1156">
        <v>0</v>
      </c>
      <c r="N13" s="1156">
        <v>2</v>
      </c>
      <c r="O13" s="1156">
        <v>0</v>
      </c>
      <c r="P13" s="1156">
        <v>0</v>
      </c>
      <c r="Q13" s="1156">
        <v>1</v>
      </c>
      <c r="R13" s="1156">
        <v>12</v>
      </c>
      <c r="S13" s="1156">
        <v>0</v>
      </c>
      <c r="T13" s="1156">
        <v>0</v>
      </c>
      <c r="U13" s="1156">
        <v>0</v>
      </c>
      <c r="V13" s="1156">
        <v>1</v>
      </c>
      <c r="W13" s="1156">
        <v>0</v>
      </c>
      <c r="X13" s="1156">
        <v>23</v>
      </c>
      <c r="Y13" s="1156">
        <v>1348</v>
      </c>
      <c r="Z13" s="1156">
        <v>78</v>
      </c>
    </row>
    <row r="14" spans="1:26" s="1154" customFormat="1" ht="23.1" customHeight="1">
      <c r="A14" s="1156" t="s">
        <v>4163</v>
      </c>
      <c r="B14" s="1156">
        <f t="shared" si="1"/>
        <v>7</v>
      </c>
      <c r="C14" s="1156">
        <v>3</v>
      </c>
      <c r="D14" s="1156">
        <v>0</v>
      </c>
      <c r="E14" s="1156">
        <v>2</v>
      </c>
      <c r="F14" s="1156">
        <v>0</v>
      </c>
      <c r="G14" s="1156">
        <v>0</v>
      </c>
      <c r="H14" s="1156">
        <v>1</v>
      </c>
      <c r="I14" s="1156">
        <v>0</v>
      </c>
      <c r="J14" s="1156">
        <v>1</v>
      </c>
      <c r="K14" s="1156">
        <v>40844</v>
      </c>
      <c r="L14" s="1156">
        <f t="shared" si="2"/>
        <v>27</v>
      </c>
      <c r="M14" s="1156">
        <v>1</v>
      </c>
      <c r="N14" s="1156">
        <v>3</v>
      </c>
      <c r="O14" s="1156">
        <v>3</v>
      </c>
      <c r="P14" s="1156">
        <v>1</v>
      </c>
      <c r="Q14" s="1156">
        <v>3</v>
      </c>
      <c r="R14" s="1156">
        <v>11</v>
      </c>
      <c r="S14" s="1156">
        <v>0</v>
      </c>
      <c r="T14" s="1156">
        <v>3</v>
      </c>
      <c r="U14" s="1156">
        <v>0</v>
      </c>
      <c r="V14" s="1156">
        <v>0</v>
      </c>
      <c r="W14" s="1156">
        <v>0</v>
      </c>
      <c r="X14" s="1156">
        <v>2</v>
      </c>
      <c r="Y14" s="1156">
        <v>292</v>
      </c>
      <c r="Z14" s="1156">
        <v>100</v>
      </c>
    </row>
    <row r="15" spans="1:26" s="1154" customFormat="1" ht="23.1" customHeight="1">
      <c r="A15" s="1156" t="s">
        <v>4171</v>
      </c>
      <c r="B15" s="1156">
        <f t="shared" si="1"/>
        <v>155</v>
      </c>
      <c r="C15" s="1156">
        <v>31</v>
      </c>
      <c r="D15" s="1156">
        <v>0</v>
      </c>
      <c r="E15" s="1156">
        <v>54</v>
      </c>
      <c r="F15" s="1156">
        <v>8</v>
      </c>
      <c r="G15" s="1156">
        <v>0</v>
      </c>
      <c r="H15" s="1156">
        <v>9</v>
      </c>
      <c r="I15" s="1156">
        <v>0</v>
      </c>
      <c r="J15" s="1156">
        <v>53</v>
      </c>
      <c r="K15" s="1156">
        <v>8029</v>
      </c>
      <c r="L15" s="1156">
        <f t="shared" si="2"/>
        <v>28</v>
      </c>
      <c r="M15" s="1156">
        <v>4</v>
      </c>
      <c r="N15" s="1156">
        <v>2</v>
      </c>
      <c r="O15" s="1156">
        <v>2</v>
      </c>
      <c r="P15" s="1156">
        <v>0</v>
      </c>
      <c r="Q15" s="1156">
        <v>1</v>
      </c>
      <c r="R15" s="1156">
        <v>10</v>
      </c>
      <c r="S15" s="1156">
        <v>1</v>
      </c>
      <c r="T15" s="1156">
        <v>3</v>
      </c>
      <c r="U15" s="1156">
        <v>0</v>
      </c>
      <c r="V15" s="1156">
        <v>0</v>
      </c>
      <c r="W15" s="1156">
        <v>0</v>
      </c>
      <c r="X15" s="1156">
        <v>5</v>
      </c>
      <c r="Y15" s="1156">
        <v>56</v>
      </c>
      <c r="Z15" s="1156">
        <v>35</v>
      </c>
    </row>
    <row r="16" spans="1:26" s="1154" customFormat="1" ht="23.1" customHeight="1">
      <c r="A16" s="1155" t="s">
        <v>4200</v>
      </c>
      <c r="B16" s="1155">
        <f t="shared" si="1"/>
        <v>122</v>
      </c>
      <c r="C16" s="1155">
        <v>4</v>
      </c>
      <c r="D16" s="1155">
        <v>0</v>
      </c>
      <c r="E16" s="1155">
        <v>114</v>
      </c>
      <c r="F16" s="1155">
        <v>0</v>
      </c>
      <c r="G16" s="1155">
        <v>0</v>
      </c>
      <c r="H16" s="1155">
        <v>2</v>
      </c>
      <c r="I16" s="1155">
        <v>1</v>
      </c>
      <c r="J16" s="1155">
        <v>1</v>
      </c>
      <c r="K16" s="1155">
        <v>108213</v>
      </c>
      <c r="L16" s="1155">
        <f t="shared" si="2"/>
        <v>31</v>
      </c>
      <c r="M16" s="1155">
        <v>4</v>
      </c>
      <c r="N16" s="1155">
        <v>2</v>
      </c>
      <c r="O16" s="1155">
        <v>2</v>
      </c>
      <c r="P16" s="1155">
        <v>0</v>
      </c>
      <c r="Q16" s="1155">
        <v>1</v>
      </c>
      <c r="R16" s="1155">
        <v>10</v>
      </c>
      <c r="S16" s="1155">
        <v>1</v>
      </c>
      <c r="T16" s="1155">
        <v>3</v>
      </c>
      <c r="U16" s="1155">
        <v>0</v>
      </c>
      <c r="V16" s="1155">
        <v>1</v>
      </c>
      <c r="W16" s="1155">
        <v>0</v>
      </c>
      <c r="X16" s="1155">
        <v>7</v>
      </c>
      <c r="Y16" s="1155">
        <v>505</v>
      </c>
      <c r="Z16" s="1155">
        <v>35</v>
      </c>
    </row>
    <row r="17" s="1154" customFormat="1" ht="20.100000000000001" customHeight="1"/>
    <row r="18" s="1154" customFormat="1" ht="20.100000000000001" customHeight="1"/>
    <row r="19" s="1154" customFormat="1" ht="20.100000000000001" customHeight="1"/>
    <row r="20" s="1154" customFormat="1" ht="20.100000000000001" customHeight="1"/>
    <row r="21" s="1154" customFormat="1" ht="20.100000000000001" customHeight="1"/>
    <row r="22" s="1154" customFormat="1" ht="20.100000000000001" customHeight="1"/>
    <row r="23" s="1154" customFormat="1" ht="20.100000000000001" customHeight="1"/>
    <row r="24" s="1154" customFormat="1" ht="20.100000000000001" customHeight="1"/>
    <row r="25" s="1154" customFormat="1" ht="20.100000000000001" customHeight="1"/>
    <row r="26" s="1153" customFormat="1" ht="12"/>
    <row r="27" s="1153" customFormat="1" ht="12"/>
    <row r="28" s="1153" customFormat="1" ht="12"/>
    <row r="29" s="1153" customFormat="1" ht="12"/>
    <row r="30" s="1152" customFormat="1"/>
    <row r="31" s="1152" customFormat="1"/>
    <row r="32" s="1152" customForma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1AEF-7A64-4A10-A63E-BFF83AF61323}">
  <sheetPr>
    <pageSetUpPr fitToPage="1"/>
  </sheetPr>
  <dimension ref="A1:Z112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9" style="1165" customWidth="1"/>
    <col min="2" max="2" width="5.77734375" style="1165" customWidth="1"/>
    <col min="3" max="4" width="4.33203125" style="1165" customWidth="1"/>
    <col min="5" max="5" width="5.77734375" style="1165" customWidth="1"/>
    <col min="6" max="10" width="4.33203125" style="1165" customWidth="1"/>
    <col min="11" max="11" width="9.33203125" style="1165" customWidth="1"/>
    <col min="12" max="24" width="4.33203125" style="1165" customWidth="1"/>
    <col min="25" max="26" width="9.77734375" style="1165" customWidth="1"/>
    <col min="27" max="16384" width="8.88671875" style="1165"/>
  </cols>
  <sheetData>
    <row r="1" spans="1:26" s="1179" customFormat="1" ht="20.100000000000001" customHeight="1">
      <c r="A1" s="2024" t="s">
        <v>26816</v>
      </c>
      <c r="B1" s="2024"/>
      <c r="C1" s="2024"/>
      <c r="D1" s="2024"/>
      <c r="E1" s="2024"/>
      <c r="F1" s="2024"/>
      <c r="G1" s="2024"/>
      <c r="H1" s="2024"/>
      <c r="I1" s="2024"/>
      <c r="J1" s="2024"/>
      <c r="K1" s="2024"/>
      <c r="L1" s="2024"/>
      <c r="M1" s="2024"/>
      <c r="N1" s="2024"/>
      <c r="O1" s="2024"/>
      <c r="P1" s="2024"/>
      <c r="Q1" s="2024"/>
      <c r="R1" s="2024"/>
      <c r="S1" s="2024"/>
      <c r="T1" s="2024"/>
      <c r="U1" s="2024"/>
      <c r="V1" s="2024"/>
      <c r="W1" s="2024"/>
      <c r="X1" s="2024"/>
      <c r="Y1" s="2024"/>
      <c r="Z1" s="2024"/>
    </row>
    <row r="2" spans="1:26" s="1179" customFormat="1" ht="20.100000000000001" customHeight="1">
      <c r="A2" s="2022" t="s">
        <v>26797</v>
      </c>
      <c r="B2" s="2022" t="s">
        <v>26785</v>
      </c>
      <c r="C2" s="2022"/>
      <c r="D2" s="2022"/>
      <c r="E2" s="2022"/>
      <c r="F2" s="2022"/>
      <c r="G2" s="2022"/>
      <c r="H2" s="2022"/>
      <c r="I2" s="2022"/>
      <c r="J2" s="2022"/>
      <c r="K2" s="2022" t="s">
        <v>26806</v>
      </c>
      <c r="L2" s="2022" t="s">
        <v>26783</v>
      </c>
      <c r="M2" s="2022"/>
      <c r="N2" s="2022"/>
      <c r="O2" s="2022"/>
      <c r="P2" s="2022"/>
      <c r="Q2" s="2022"/>
      <c r="R2" s="2022"/>
      <c r="S2" s="2022"/>
      <c r="T2" s="2022"/>
      <c r="U2" s="2022"/>
      <c r="V2" s="2022"/>
      <c r="W2" s="2022"/>
      <c r="X2" s="2022"/>
      <c r="Y2" s="2022"/>
      <c r="Z2" s="2022"/>
    </row>
    <row r="3" spans="1:26" s="1179" customFormat="1" ht="20.100000000000001" customHeight="1">
      <c r="A3" s="2022"/>
      <c r="B3" s="2022" t="s">
        <v>26782</v>
      </c>
      <c r="C3" s="2022" t="s">
        <v>26781</v>
      </c>
      <c r="D3" s="2025" t="s">
        <v>26780</v>
      </c>
      <c r="E3" s="2022" t="s">
        <v>26779</v>
      </c>
      <c r="F3" s="2022" t="s">
        <v>26778</v>
      </c>
      <c r="G3" s="2022" t="s">
        <v>26777</v>
      </c>
      <c r="H3" s="2022" t="s">
        <v>26776</v>
      </c>
      <c r="I3" s="2022" t="s">
        <v>26775</v>
      </c>
      <c r="J3" s="2022" t="s">
        <v>26774</v>
      </c>
      <c r="K3" s="2022"/>
      <c r="L3" s="2022" t="s">
        <v>26773</v>
      </c>
      <c r="M3" s="2022"/>
      <c r="N3" s="2022"/>
      <c r="O3" s="2022"/>
      <c r="P3" s="2022"/>
      <c r="Q3" s="2022"/>
      <c r="R3" s="2022"/>
      <c r="S3" s="2022"/>
      <c r="T3" s="2022"/>
      <c r="U3" s="2022"/>
      <c r="V3" s="2022"/>
      <c r="W3" s="2022"/>
      <c r="X3" s="2022"/>
      <c r="Y3" s="2022" t="s">
        <v>26772</v>
      </c>
      <c r="Z3" s="2022" t="s">
        <v>26771</v>
      </c>
    </row>
    <row r="4" spans="1:26" s="1179" customFormat="1" ht="67.5" customHeight="1" thickBot="1">
      <c r="A4" s="2023"/>
      <c r="B4" s="2023"/>
      <c r="C4" s="2023"/>
      <c r="D4" s="2026"/>
      <c r="E4" s="2023"/>
      <c r="F4" s="2023"/>
      <c r="G4" s="2023"/>
      <c r="H4" s="2023"/>
      <c r="I4" s="2023"/>
      <c r="J4" s="2023"/>
      <c r="K4" s="2023"/>
      <c r="L4" s="1180" t="s">
        <v>1</v>
      </c>
      <c r="M4" s="1180" t="s">
        <v>26770</v>
      </c>
      <c r="N4" s="1180" t="s">
        <v>26769</v>
      </c>
      <c r="O4" s="1180" t="s">
        <v>26768</v>
      </c>
      <c r="P4" s="1180" t="s">
        <v>26767</v>
      </c>
      <c r="Q4" s="1180" t="s">
        <v>26766</v>
      </c>
      <c r="R4" s="1180" t="s">
        <v>26765</v>
      </c>
      <c r="S4" s="1180" t="s">
        <v>26764</v>
      </c>
      <c r="T4" s="1180" t="s">
        <v>26763</v>
      </c>
      <c r="U4" s="1180" t="s">
        <v>26762</v>
      </c>
      <c r="V4" s="1180" t="s">
        <v>26761</v>
      </c>
      <c r="W4" s="1180" t="s">
        <v>26760</v>
      </c>
      <c r="X4" s="1180" t="s">
        <v>26759</v>
      </c>
      <c r="Y4" s="2023"/>
      <c r="Z4" s="2023"/>
    </row>
    <row r="5" spans="1:26" s="1175" customFormat="1" ht="21.95" customHeight="1" thickBot="1">
      <c r="A5" s="1178" t="s">
        <v>1</v>
      </c>
      <c r="B5" s="1177">
        <f t="shared" ref="B5:Z5" si="0">SUM(B6:B20)</f>
        <v>1728</v>
      </c>
      <c r="C5" s="1177">
        <f t="shared" si="0"/>
        <v>44</v>
      </c>
      <c r="D5" s="1177">
        <f t="shared" si="0"/>
        <v>52</v>
      </c>
      <c r="E5" s="1177">
        <f t="shared" si="0"/>
        <v>1019</v>
      </c>
      <c r="F5" s="1177">
        <f t="shared" si="0"/>
        <v>98</v>
      </c>
      <c r="G5" s="1177">
        <f t="shared" si="0"/>
        <v>5</v>
      </c>
      <c r="H5" s="1177">
        <f t="shared" si="0"/>
        <v>78</v>
      </c>
      <c r="I5" s="1177">
        <f t="shared" si="0"/>
        <v>176</v>
      </c>
      <c r="J5" s="1177">
        <f t="shared" si="0"/>
        <v>256</v>
      </c>
      <c r="K5" s="1177">
        <f t="shared" si="0"/>
        <v>3306481</v>
      </c>
      <c r="L5" s="1177">
        <f t="shared" si="0"/>
        <v>731</v>
      </c>
      <c r="M5" s="1177">
        <f t="shared" si="0"/>
        <v>36</v>
      </c>
      <c r="N5" s="1177">
        <f t="shared" si="0"/>
        <v>23</v>
      </c>
      <c r="O5" s="1177">
        <f t="shared" si="0"/>
        <v>105</v>
      </c>
      <c r="P5" s="1177">
        <f t="shared" si="0"/>
        <v>4</v>
      </c>
      <c r="Q5" s="1177">
        <f t="shared" si="0"/>
        <v>82</v>
      </c>
      <c r="R5" s="1177">
        <f t="shared" si="0"/>
        <v>223</v>
      </c>
      <c r="S5" s="1177">
        <f t="shared" si="0"/>
        <v>7</v>
      </c>
      <c r="T5" s="1177">
        <f t="shared" si="0"/>
        <v>96</v>
      </c>
      <c r="U5" s="1177">
        <f t="shared" si="0"/>
        <v>1</v>
      </c>
      <c r="V5" s="1177">
        <f t="shared" si="0"/>
        <v>14</v>
      </c>
      <c r="W5" s="1177">
        <f t="shared" si="0"/>
        <v>3</v>
      </c>
      <c r="X5" s="1177">
        <f t="shared" si="0"/>
        <v>137</v>
      </c>
      <c r="Y5" s="1177">
        <f t="shared" si="0"/>
        <v>7249</v>
      </c>
      <c r="Z5" s="1176">
        <f t="shared" si="0"/>
        <v>2639</v>
      </c>
    </row>
    <row r="6" spans="1:26" s="1166" customFormat="1" ht="21.95" customHeight="1">
      <c r="A6" s="1173" t="s">
        <v>1715</v>
      </c>
      <c r="B6" s="1174">
        <f t="shared" ref="B6:B20" si="1">SUM(C6:J6)</f>
        <v>98</v>
      </c>
      <c r="C6" s="1173">
        <v>5</v>
      </c>
      <c r="D6" s="1173">
        <v>6</v>
      </c>
      <c r="E6" s="1173">
        <v>10</v>
      </c>
      <c r="F6" s="1173">
        <v>4</v>
      </c>
      <c r="G6" s="1173">
        <v>1</v>
      </c>
      <c r="H6" s="1173">
        <v>3</v>
      </c>
      <c r="I6" s="1173">
        <v>52</v>
      </c>
      <c r="J6" s="1173">
        <v>17</v>
      </c>
      <c r="K6" s="1173">
        <v>563949</v>
      </c>
      <c r="L6" s="1174">
        <f t="shared" ref="L6:L20" si="2">SUM(M6:X6)</f>
        <v>164</v>
      </c>
      <c r="M6" s="1173">
        <v>4</v>
      </c>
      <c r="N6" s="1173">
        <v>3</v>
      </c>
      <c r="O6" s="1173">
        <v>39</v>
      </c>
      <c r="P6" s="1173">
        <v>0</v>
      </c>
      <c r="Q6" s="1173">
        <v>8</v>
      </c>
      <c r="R6" s="1173">
        <v>26</v>
      </c>
      <c r="S6" s="1173">
        <v>0</v>
      </c>
      <c r="T6" s="1173">
        <v>57</v>
      </c>
      <c r="U6" s="1173">
        <v>0</v>
      </c>
      <c r="V6" s="1173">
        <v>7</v>
      </c>
      <c r="W6" s="1173">
        <v>0</v>
      </c>
      <c r="X6" s="1173">
        <v>20</v>
      </c>
      <c r="Y6" s="1173">
        <v>720</v>
      </c>
      <c r="Z6" s="1173">
        <v>821</v>
      </c>
    </row>
    <row r="7" spans="1:26" s="1166" customFormat="1" ht="21.95" customHeight="1">
      <c r="A7" s="1169" t="s">
        <v>4490</v>
      </c>
      <c r="B7" s="1170">
        <f t="shared" si="1"/>
        <v>119</v>
      </c>
      <c r="C7" s="1169">
        <v>2</v>
      </c>
      <c r="D7" s="1169">
        <v>13</v>
      </c>
      <c r="E7" s="1169">
        <v>91</v>
      </c>
      <c r="F7" s="1169">
        <v>0</v>
      </c>
      <c r="G7" s="1169">
        <v>0</v>
      </c>
      <c r="H7" s="1169">
        <v>4</v>
      </c>
      <c r="I7" s="1169">
        <v>4</v>
      </c>
      <c r="J7" s="1169">
        <v>5</v>
      </c>
      <c r="K7" s="1169">
        <v>81411</v>
      </c>
      <c r="L7" s="1170">
        <f t="shared" si="2"/>
        <v>62</v>
      </c>
      <c r="M7" s="1169">
        <v>3</v>
      </c>
      <c r="N7" s="1169">
        <v>3</v>
      </c>
      <c r="O7" s="1169">
        <v>4</v>
      </c>
      <c r="P7" s="1169">
        <v>0</v>
      </c>
      <c r="Q7" s="1169">
        <v>0</v>
      </c>
      <c r="R7" s="1169">
        <v>48</v>
      </c>
      <c r="S7" s="1169">
        <v>0</v>
      </c>
      <c r="T7" s="1169">
        <v>1</v>
      </c>
      <c r="U7" s="1169">
        <v>0</v>
      </c>
      <c r="V7" s="1169">
        <v>0</v>
      </c>
      <c r="W7" s="1169">
        <v>0</v>
      </c>
      <c r="X7" s="1169">
        <v>3</v>
      </c>
      <c r="Y7" s="1169">
        <v>390</v>
      </c>
      <c r="Z7" s="1169">
        <v>228</v>
      </c>
    </row>
    <row r="8" spans="1:26" s="1166" customFormat="1" ht="21.95" customHeight="1">
      <c r="A8" s="1169" t="s">
        <v>4492</v>
      </c>
      <c r="B8" s="1170">
        <f t="shared" si="1"/>
        <v>39</v>
      </c>
      <c r="C8" s="1157">
        <v>3</v>
      </c>
      <c r="D8" s="1157">
        <v>10</v>
      </c>
      <c r="E8" s="1157">
        <v>2</v>
      </c>
      <c r="F8" s="1157">
        <v>1</v>
      </c>
      <c r="G8" s="1157">
        <v>0</v>
      </c>
      <c r="H8" s="1157">
        <v>1</v>
      </c>
      <c r="I8" s="1157">
        <v>2</v>
      </c>
      <c r="J8" s="1157">
        <v>20</v>
      </c>
      <c r="K8" s="1157">
        <v>174365</v>
      </c>
      <c r="L8" s="1170">
        <f t="shared" si="2"/>
        <v>71</v>
      </c>
      <c r="M8" s="1157">
        <v>4</v>
      </c>
      <c r="N8" s="1157">
        <v>0</v>
      </c>
      <c r="O8" s="1157">
        <v>7</v>
      </c>
      <c r="P8" s="1157">
        <v>0</v>
      </c>
      <c r="Q8" s="1157">
        <v>10</v>
      </c>
      <c r="R8" s="1157">
        <v>10</v>
      </c>
      <c r="S8" s="1157">
        <v>2</v>
      </c>
      <c r="T8" s="1157">
        <v>2</v>
      </c>
      <c r="U8" s="1157">
        <v>0</v>
      </c>
      <c r="V8" s="1157">
        <v>1</v>
      </c>
      <c r="W8" s="1157">
        <v>0</v>
      </c>
      <c r="X8" s="1157">
        <v>35</v>
      </c>
      <c r="Y8" s="1157">
        <v>116</v>
      </c>
      <c r="Z8" s="1157">
        <v>97</v>
      </c>
    </row>
    <row r="9" spans="1:26" s="1166" customFormat="1" ht="21.95" customHeight="1">
      <c r="A9" s="1169" t="s">
        <v>1718</v>
      </c>
      <c r="B9" s="1170">
        <f t="shared" si="1"/>
        <v>340</v>
      </c>
      <c r="C9" s="1169">
        <v>4</v>
      </c>
      <c r="D9" s="1169">
        <v>0</v>
      </c>
      <c r="E9" s="1169">
        <v>240</v>
      </c>
      <c r="F9" s="1169">
        <v>14</v>
      </c>
      <c r="G9" s="1169">
        <v>0</v>
      </c>
      <c r="H9" s="1169">
        <v>0</v>
      </c>
      <c r="I9" s="1169">
        <v>76</v>
      </c>
      <c r="J9" s="1169">
        <v>6</v>
      </c>
      <c r="K9" s="1169">
        <v>1485037</v>
      </c>
      <c r="L9" s="1170">
        <f t="shared" si="2"/>
        <v>72</v>
      </c>
      <c r="M9" s="1169">
        <v>6</v>
      </c>
      <c r="N9" s="1169">
        <v>6</v>
      </c>
      <c r="O9" s="1169">
        <v>19</v>
      </c>
      <c r="P9" s="1169">
        <v>0</v>
      </c>
      <c r="Q9" s="1169">
        <v>2</v>
      </c>
      <c r="R9" s="1169">
        <v>0</v>
      </c>
      <c r="S9" s="1169">
        <v>0</v>
      </c>
      <c r="T9" s="1169">
        <v>16</v>
      </c>
      <c r="U9" s="1169">
        <v>0</v>
      </c>
      <c r="V9" s="1169">
        <v>0</v>
      </c>
      <c r="W9" s="1169">
        <v>0</v>
      </c>
      <c r="X9" s="1169">
        <v>23</v>
      </c>
      <c r="Y9" s="1169">
        <v>1403</v>
      </c>
      <c r="Z9" s="1169">
        <v>12</v>
      </c>
    </row>
    <row r="10" spans="1:26" s="1166" customFormat="1" ht="21.95" customHeight="1">
      <c r="A10" s="1169" t="s">
        <v>1721</v>
      </c>
      <c r="B10" s="1170">
        <f t="shared" si="1"/>
        <v>243</v>
      </c>
      <c r="C10" s="1169">
        <v>1</v>
      </c>
      <c r="D10" s="1169">
        <v>12</v>
      </c>
      <c r="E10" s="1169">
        <v>65</v>
      </c>
      <c r="F10" s="1169">
        <v>57</v>
      </c>
      <c r="G10" s="1169">
        <v>0</v>
      </c>
      <c r="H10" s="1169">
        <v>11</v>
      </c>
      <c r="I10" s="1169">
        <v>10</v>
      </c>
      <c r="J10" s="1169">
        <v>87</v>
      </c>
      <c r="K10" s="1169">
        <v>9671</v>
      </c>
      <c r="L10" s="1170">
        <f t="shared" si="2"/>
        <v>31</v>
      </c>
      <c r="M10" s="1169">
        <v>0</v>
      </c>
      <c r="N10" s="1169">
        <v>2</v>
      </c>
      <c r="O10" s="1169">
        <v>4</v>
      </c>
      <c r="P10" s="1169">
        <v>0</v>
      </c>
      <c r="Q10" s="1169">
        <v>1</v>
      </c>
      <c r="R10" s="1169">
        <v>22</v>
      </c>
      <c r="S10" s="1169">
        <v>0</v>
      </c>
      <c r="T10" s="1169">
        <v>1</v>
      </c>
      <c r="U10" s="1169">
        <v>0</v>
      </c>
      <c r="V10" s="1169">
        <v>1</v>
      </c>
      <c r="W10" s="1169">
        <v>0</v>
      </c>
      <c r="X10" s="1169">
        <v>0</v>
      </c>
      <c r="Y10" s="1169">
        <v>523</v>
      </c>
      <c r="Z10" s="1169">
        <v>202</v>
      </c>
    </row>
    <row r="11" spans="1:26" s="1166" customFormat="1" ht="21.95" customHeight="1">
      <c r="A11" s="1172" t="s">
        <v>1732</v>
      </c>
      <c r="B11" s="1170">
        <f t="shared" si="1"/>
        <v>28</v>
      </c>
      <c r="C11" s="1169">
        <v>6</v>
      </c>
      <c r="D11" s="1169">
        <v>4</v>
      </c>
      <c r="E11" s="1169">
        <v>8</v>
      </c>
      <c r="F11" s="1169">
        <v>0</v>
      </c>
      <c r="G11" s="1169">
        <v>0</v>
      </c>
      <c r="H11" s="1169">
        <v>2</v>
      </c>
      <c r="I11" s="1169">
        <v>0</v>
      </c>
      <c r="J11" s="1169">
        <v>8</v>
      </c>
      <c r="K11" s="1157">
        <v>122016</v>
      </c>
      <c r="L11" s="1170">
        <f t="shared" si="2"/>
        <v>50</v>
      </c>
      <c r="M11" s="1169">
        <v>3</v>
      </c>
      <c r="N11" s="1169">
        <v>3</v>
      </c>
      <c r="O11" s="1169">
        <v>14</v>
      </c>
      <c r="P11" s="1169">
        <v>1</v>
      </c>
      <c r="Q11" s="1169">
        <v>3</v>
      </c>
      <c r="R11" s="1169">
        <v>16</v>
      </c>
      <c r="S11" s="1169">
        <v>0</v>
      </c>
      <c r="T11" s="1169">
        <v>2</v>
      </c>
      <c r="U11" s="1169">
        <v>0</v>
      </c>
      <c r="V11" s="1169">
        <v>3</v>
      </c>
      <c r="W11" s="1169">
        <v>0</v>
      </c>
      <c r="X11" s="1169">
        <v>5</v>
      </c>
      <c r="Y11" s="1169">
        <v>883</v>
      </c>
      <c r="Z11" s="1169">
        <v>306</v>
      </c>
    </row>
    <row r="12" spans="1:26" s="1166" customFormat="1" ht="21.95" customHeight="1">
      <c r="A12" s="1170" t="s">
        <v>4498</v>
      </c>
      <c r="B12" s="1170">
        <f t="shared" si="1"/>
        <v>30</v>
      </c>
      <c r="C12" s="1169">
        <v>1</v>
      </c>
      <c r="D12" s="1169">
        <v>0</v>
      </c>
      <c r="E12" s="1169">
        <v>1</v>
      </c>
      <c r="F12" s="1169">
        <v>5</v>
      </c>
      <c r="G12" s="1169">
        <v>0</v>
      </c>
      <c r="H12" s="1169">
        <v>2</v>
      </c>
      <c r="I12" s="1169">
        <v>9</v>
      </c>
      <c r="J12" s="1169">
        <v>12</v>
      </c>
      <c r="K12" s="1169">
        <v>99786</v>
      </c>
      <c r="L12" s="1170">
        <f t="shared" si="2"/>
        <v>58</v>
      </c>
      <c r="M12" s="1169">
        <v>2</v>
      </c>
      <c r="N12" s="1169">
        <v>1</v>
      </c>
      <c r="O12" s="1169">
        <v>4</v>
      </c>
      <c r="P12" s="1169">
        <v>0</v>
      </c>
      <c r="Q12" s="1169">
        <v>23</v>
      </c>
      <c r="R12" s="1171">
        <v>1</v>
      </c>
      <c r="S12" s="1169">
        <v>2</v>
      </c>
      <c r="T12" s="1169">
        <v>5</v>
      </c>
      <c r="U12" s="1169">
        <v>0</v>
      </c>
      <c r="V12" s="1169">
        <v>1</v>
      </c>
      <c r="W12" s="1169">
        <v>0</v>
      </c>
      <c r="X12" s="1169">
        <v>19</v>
      </c>
      <c r="Y12" s="1169">
        <v>105</v>
      </c>
      <c r="Z12" s="1169">
        <v>26</v>
      </c>
    </row>
    <row r="13" spans="1:26" s="1166" customFormat="1" ht="21.95" customHeight="1">
      <c r="A13" s="1169" t="s">
        <v>4499</v>
      </c>
      <c r="B13" s="1170">
        <f t="shared" si="1"/>
        <v>30</v>
      </c>
      <c r="C13" s="1169">
        <v>6</v>
      </c>
      <c r="D13" s="1169">
        <v>0</v>
      </c>
      <c r="E13" s="1169">
        <v>9</v>
      </c>
      <c r="F13" s="1169">
        <v>0</v>
      </c>
      <c r="G13" s="1169">
        <v>0</v>
      </c>
      <c r="H13" s="1169">
        <v>11</v>
      </c>
      <c r="I13" s="1169">
        <v>1</v>
      </c>
      <c r="J13" s="1169">
        <v>3</v>
      </c>
      <c r="K13" s="1169">
        <v>159407</v>
      </c>
      <c r="L13" s="1170">
        <f t="shared" si="2"/>
        <v>24</v>
      </c>
      <c r="M13" s="1169">
        <v>2</v>
      </c>
      <c r="N13" s="1169">
        <v>3</v>
      </c>
      <c r="O13" s="1169">
        <v>3</v>
      </c>
      <c r="P13" s="1169">
        <v>1</v>
      </c>
      <c r="Q13" s="1169">
        <v>11</v>
      </c>
      <c r="R13" s="1169">
        <v>0</v>
      </c>
      <c r="S13" s="1169">
        <v>1</v>
      </c>
      <c r="T13" s="1169">
        <v>1</v>
      </c>
      <c r="U13" s="1169">
        <v>0</v>
      </c>
      <c r="V13" s="1169">
        <v>1</v>
      </c>
      <c r="W13" s="1169">
        <v>0</v>
      </c>
      <c r="X13" s="1169">
        <v>1</v>
      </c>
      <c r="Y13" s="1169">
        <v>147</v>
      </c>
      <c r="Z13" s="1169">
        <v>175</v>
      </c>
    </row>
    <row r="14" spans="1:26" s="1166" customFormat="1" ht="21.95" customHeight="1">
      <c r="A14" s="1169" t="s">
        <v>4501</v>
      </c>
      <c r="B14" s="1170">
        <f t="shared" si="1"/>
        <v>246</v>
      </c>
      <c r="C14" s="1169">
        <v>3</v>
      </c>
      <c r="D14" s="1169">
        <v>4</v>
      </c>
      <c r="E14" s="1169">
        <v>220</v>
      </c>
      <c r="F14" s="1169">
        <v>1</v>
      </c>
      <c r="G14" s="1169">
        <v>2</v>
      </c>
      <c r="H14" s="1169">
        <v>10</v>
      </c>
      <c r="I14" s="1169">
        <v>0</v>
      </c>
      <c r="J14" s="1169">
        <v>6</v>
      </c>
      <c r="K14" s="1169">
        <v>127005</v>
      </c>
      <c r="L14" s="1170">
        <f t="shared" si="2"/>
        <v>31</v>
      </c>
      <c r="M14" s="1169">
        <v>1</v>
      </c>
      <c r="N14" s="1169">
        <v>0</v>
      </c>
      <c r="O14" s="1169">
        <v>0</v>
      </c>
      <c r="P14" s="1169">
        <v>1</v>
      </c>
      <c r="Q14" s="1169">
        <v>1</v>
      </c>
      <c r="R14" s="1169">
        <v>14</v>
      </c>
      <c r="S14" s="1169">
        <v>1</v>
      </c>
      <c r="T14" s="1169">
        <v>1</v>
      </c>
      <c r="U14" s="1169">
        <v>1</v>
      </c>
      <c r="V14" s="1169">
        <v>0</v>
      </c>
      <c r="W14" s="1169">
        <v>1</v>
      </c>
      <c r="X14" s="1169">
        <v>10</v>
      </c>
      <c r="Y14" s="1169">
        <v>117</v>
      </c>
      <c r="Z14" s="1169">
        <v>103</v>
      </c>
    </row>
    <row r="15" spans="1:26" s="1166" customFormat="1" ht="21.95" customHeight="1">
      <c r="A15" s="1170" t="s">
        <v>700</v>
      </c>
      <c r="B15" s="1170">
        <f t="shared" si="1"/>
        <v>101</v>
      </c>
      <c r="C15" s="1169">
        <v>1</v>
      </c>
      <c r="D15" s="1169">
        <v>0</v>
      </c>
      <c r="E15" s="1169">
        <v>77</v>
      </c>
      <c r="F15" s="1169">
        <v>3</v>
      </c>
      <c r="G15" s="1169">
        <v>1</v>
      </c>
      <c r="H15" s="1169">
        <v>11</v>
      </c>
      <c r="I15" s="1169">
        <v>2</v>
      </c>
      <c r="J15" s="1169">
        <v>6</v>
      </c>
      <c r="K15" s="1169">
        <v>201469</v>
      </c>
      <c r="L15" s="1170">
        <f t="shared" si="2"/>
        <v>19</v>
      </c>
      <c r="M15" s="1169">
        <v>0</v>
      </c>
      <c r="N15" s="1169">
        <v>0</v>
      </c>
      <c r="O15" s="1169">
        <v>0</v>
      </c>
      <c r="P15" s="1169">
        <v>0</v>
      </c>
      <c r="Q15" s="1169">
        <v>0</v>
      </c>
      <c r="R15" s="1169">
        <v>19</v>
      </c>
      <c r="S15" s="1169">
        <v>0</v>
      </c>
      <c r="T15" s="1169">
        <v>0</v>
      </c>
      <c r="U15" s="1169">
        <v>0</v>
      </c>
      <c r="V15" s="1169">
        <v>0</v>
      </c>
      <c r="W15" s="1169">
        <v>0</v>
      </c>
      <c r="X15" s="1169">
        <v>0</v>
      </c>
      <c r="Y15" s="1169">
        <v>1027</v>
      </c>
      <c r="Z15" s="1169">
        <v>354</v>
      </c>
    </row>
    <row r="16" spans="1:26" s="1166" customFormat="1" ht="21.95" customHeight="1">
      <c r="A16" s="1169" t="s">
        <v>4583</v>
      </c>
      <c r="B16" s="1170">
        <f t="shared" si="1"/>
        <v>16</v>
      </c>
      <c r="C16" s="1169">
        <v>2</v>
      </c>
      <c r="D16" s="1169">
        <v>0</v>
      </c>
      <c r="E16" s="1169">
        <v>0</v>
      </c>
      <c r="F16" s="1169">
        <v>0</v>
      </c>
      <c r="G16" s="1169">
        <v>0</v>
      </c>
      <c r="H16" s="1169">
        <v>5</v>
      </c>
      <c r="I16" s="1169">
        <v>0</v>
      </c>
      <c r="J16" s="1169">
        <v>9</v>
      </c>
      <c r="K16" s="1169">
        <v>71800</v>
      </c>
      <c r="L16" s="1170">
        <f t="shared" si="2"/>
        <v>25</v>
      </c>
      <c r="M16" s="1169">
        <v>0</v>
      </c>
      <c r="N16" s="1169">
        <v>0</v>
      </c>
      <c r="O16" s="1169">
        <v>3</v>
      </c>
      <c r="P16" s="1169">
        <v>0</v>
      </c>
      <c r="Q16" s="1169">
        <v>5</v>
      </c>
      <c r="R16" s="1169">
        <v>1</v>
      </c>
      <c r="S16" s="1169">
        <v>0</v>
      </c>
      <c r="T16" s="1169">
        <v>0</v>
      </c>
      <c r="U16" s="1169">
        <v>0</v>
      </c>
      <c r="V16" s="1169">
        <v>0</v>
      </c>
      <c r="W16" s="1169">
        <v>0</v>
      </c>
      <c r="X16" s="1169">
        <v>16</v>
      </c>
      <c r="Y16" s="1169">
        <v>271</v>
      </c>
      <c r="Z16" s="1169">
        <v>15</v>
      </c>
    </row>
    <row r="17" spans="1:26" s="1166" customFormat="1" ht="21.95" customHeight="1">
      <c r="A17" s="1169" t="s">
        <v>4507</v>
      </c>
      <c r="B17" s="1170">
        <f t="shared" si="1"/>
        <v>281</v>
      </c>
      <c r="C17" s="1169">
        <v>2</v>
      </c>
      <c r="D17" s="1169">
        <v>1</v>
      </c>
      <c r="E17" s="1169">
        <v>219</v>
      </c>
      <c r="F17" s="1169">
        <v>7</v>
      </c>
      <c r="G17" s="1169">
        <v>1</v>
      </c>
      <c r="H17" s="1169">
        <v>1</v>
      </c>
      <c r="I17" s="1169">
        <v>7</v>
      </c>
      <c r="J17" s="1169">
        <v>43</v>
      </c>
      <c r="K17" s="1169">
        <v>28415</v>
      </c>
      <c r="L17" s="1170">
        <f t="shared" si="2"/>
        <v>29</v>
      </c>
      <c r="M17" s="1169">
        <v>1</v>
      </c>
      <c r="N17" s="1169">
        <v>0</v>
      </c>
      <c r="O17" s="1169">
        <v>1</v>
      </c>
      <c r="P17" s="1169">
        <v>0</v>
      </c>
      <c r="Q17" s="1169">
        <v>9</v>
      </c>
      <c r="R17" s="1169">
        <v>15</v>
      </c>
      <c r="S17" s="1169">
        <v>1</v>
      </c>
      <c r="T17" s="1169">
        <v>0</v>
      </c>
      <c r="U17" s="1169">
        <v>0</v>
      </c>
      <c r="V17" s="1169">
        <v>0</v>
      </c>
      <c r="W17" s="1169">
        <v>0</v>
      </c>
      <c r="X17" s="1169">
        <v>2</v>
      </c>
      <c r="Y17" s="1169">
        <v>662</v>
      </c>
      <c r="Z17" s="1169">
        <v>12</v>
      </c>
    </row>
    <row r="18" spans="1:26" s="1166" customFormat="1" ht="21.95" customHeight="1">
      <c r="A18" s="1169" t="s">
        <v>4509</v>
      </c>
      <c r="B18" s="1170">
        <f t="shared" si="1"/>
        <v>17</v>
      </c>
      <c r="C18" s="1169">
        <v>0</v>
      </c>
      <c r="D18" s="1169">
        <v>0</v>
      </c>
      <c r="E18" s="1169">
        <v>7</v>
      </c>
      <c r="F18" s="1169">
        <v>3</v>
      </c>
      <c r="G18" s="1169">
        <v>0</v>
      </c>
      <c r="H18" s="1169">
        <v>2</v>
      </c>
      <c r="I18" s="1169">
        <v>3</v>
      </c>
      <c r="J18" s="1169">
        <v>2</v>
      </c>
      <c r="K18" s="1157">
        <v>4375</v>
      </c>
      <c r="L18" s="1170">
        <f t="shared" si="2"/>
        <v>17</v>
      </c>
      <c r="M18" s="1169">
        <v>0</v>
      </c>
      <c r="N18" s="1169">
        <v>1</v>
      </c>
      <c r="O18" s="1169">
        <v>2</v>
      </c>
      <c r="P18" s="1169">
        <v>0</v>
      </c>
      <c r="Q18" s="1169">
        <v>0</v>
      </c>
      <c r="R18" s="1169">
        <v>13</v>
      </c>
      <c r="S18" s="1169">
        <v>0</v>
      </c>
      <c r="T18" s="1169">
        <v>1</v>
      </c>
      <c r="U18" s="1169">
        <v>0</v>
      </c>
      <c r="V18" s="1169">
        <v>0</v>
      </c>
      <c r="W18" s="1169">
        <v>0</v>
      </c>
      <c r="X18" s="1169">
        <v>0</v>
      </c>
      <c r="Y18" s="1169">
        <v>191</v>
      </c>
      <c r="Z18" s="1169">
        <v>20</v>
      </c>
    </row>
    <row r="19" spans="1:26" s="1166" customFormat="1" ht="21.95" customHeight="1">
      <c r="A19" s="1169" t="s">
        <v>4511</v>
      </c>
      <c r="B19" s="1170">
        <f t="shared" si="1"/>
        <v>26</v>
      </c>
      <c r="C19" s="1169">
        <v>2</v>
      </c>
      <c r="D19" s="1169">
        <v>2</v>
      </c>
      <c r="E19" s="1169">
        <v>1</v>
      </c>
      <c r="F19" s="1169">
        <v>0</v>
      </c>
      <c r="G19" s="1169">
        <v>0</v>
      </c>
      <c r="H19" s="1169">
        <v>4</v>
      </c>
      <c r="I19" s="1169">
        <v>1</v>
      </c>
      <c r="J19" s="1169">
        <v>16</v>
      </c>
      <c r="K19" s="1169">
        <v>153485</v>
      </c>
      <c r="L19" s="1170">
        <f t="shared" si="2"/>
        <v>57</v>
      </c>
      <c r="M19" s="1169">
        <v>6</v>
      </c>
      <c r="N19" s="1169">
        <v>1</v>
      </c>
      <c r="O19" s="1169">
        <v>4</v>
      </c>
      <c r="P19" s="1169">
        <v>0</v>
      </c>
      <c r="Q19" s="1169">
        <v>8</v>
      </c>
      <c r="R19" s="1169">
        <v>26</v>
      </c>
      <c r="S19" s="1169">
        <v>0</v>
      </c>
      <c r="T19" s="1169">
        <v>9</v>
      </c>
      <c r="U19" s="1169">
        <v>0</v>
      </c>
      <c r="V19" s="1169">
        <v>0</v>
      </c>
      <c r="W19" s="1169">
        <v>0</v>
      </c>
      <c r="X19" s="1169">
        <v>3</v>
      </c>
      <c r="Y19" s="1169">
        <v>331</v>
      </c>
      <c r="Z19" s="1169">
        <v>117</v>
      </c>
    </row>
    <row r="20" spans="1:26" s="1166" customFormat="1" ht="21.95" customHeight="1">
      <c r="A20" s="1167" t="s">
        <v>4512</v>
      </c>
      <c r="B20" s="1168">
        <f t="shared" si="1"/>
        <v>114</v>
      </c>
      <c r="C20" s="1167">
        <v>6</v>
      </c>
      <c r="D20" s="1167">
        <v>0</v>
      </c>
      <c r="E20" s="1167">
        <v>69</v>
      </c>
      <c r="F20" s="1167">
        <v>3</v>
      </c>
      <c r="G20" s="1167">
        <v>0</v>
      </c>
      <c r="H20" s="1167">
        <v>11</v>
      </c>
      <c r="I20" s="1167">
        <v>9</v>
      </c>
      <c r="J20" s="1167">
        <v>16</v>
      </c>
      <c r="K20" s="1167">
        <v>24290</v>
      </c>
      <c r="L20" s="1168">
        <f t="shared" si="2"/>
        <v>21</v>
      </c>
      <c r="M20" s="1167">
        <v>4</v>
      </c>
      <c r="N20" s="1167">
        <v>0</v>
      </c>
      <c r="O20" s="1167">
        <v>1</v>
      </c>
      <c r="P20" s="1167">
        <v>1</v>
      </c>
      <c r="Q20" s="1167">
        <v>1</v>
      </c>
      <c r="R20" s="1167">
        <v>12</v>
      </c>
      <c r="S20" s="1167">
        <v>0</v>
      </c>
      <c r="T20" s="1167">
        <v>0</v>
      </c>
      <c r="U20" s="1167">
        <v>0</v>
      </c>
      <c r="V20" s="1167">
        <v>0</v>
      </c>
      <c r="W20" s="1167">
        <v>2</v>
      </c>
      <c r="X20" s="1167">
        <v>0</v>
      </c>
      <c r="Y20" s="1167">
        <v>363</v>
      </c>
      <c r="Z20" s="1167">
        <v>151</v>
      </c>
    </row>
    <row r="21" spans="1:26" s="1166" customFormat="1" ht="20.100000000000001" customHeight="1"/>
    <row r="22" spans="1:26" s="1166" customFormat="1" ht="20.100000000000001" customHeight="1"/>
    <row r="23" spans="1:26" s="1166" customFormat="1" ht="20.100000000000001" customHeight="1"/>
    <row r="24" spans="1:26" s="1166" customFormat="1" ht="20.100000000000001" customHeight="1"/>
    <row r="25" spans="1:26" s="1166" customFormat="1" ht="20.100000000000001" customHeight="1"/>
    <row r="26" spans="1:26" s="1166" customFormat="1" ht="20.100000000000001" customHeight="1"/>
    <row r="27" spans="1:26" s="1166" customFormat="1" ht="20.100000000000001" customHeight="1"/>
    <row r="28" spans="1:26" s="1166" customFormat="1" ht="20.100000000000001" customHeight="1"/>
    <row r="29" spans="1:26" s="1166" customFormat="1" ht="20.100000000000001" customHeight="1"/>
    <row r="30" spans="1:26" s="1166" customFormat="1" ht="20.100000000000001" customHeight="1"/>
    <row r="31" spans="1:26" s="1166" customFormat="1" ht="20.100000000000001" customHeight="1"/>
    <row r="32" spans="1:26" s="1166" customFormat="1" ht="20.100000000000001" customHeight="1"/>
    <row r="33" s="1166" customFormat="1" ht="20.100000000000001" customHeight="1"/>
    <row r="34" s="1166" customFormat="1" ht="20.100000000000001" customHeight="1"/>
    <row r="35" s="1166" customFormat="1" ht="20.100000000000001" customHeight="1"/>
    <row r="36" s="1166" customFormat="1" ht="20.100000000000001" customHeight="1"/>
    <row r="37" s="1166" customFormat="1" ht="20.100000000000001" customHeight="1"/>
    <row r="38" s="1166" customFormat="1" ht="20.100000000000001" customHeight="1"/>
    <row r="39" s="1166" customFormat="1" ht="20.100000000000001" customHeight="1"/>
    <row r="40" s="1166" customFormat="1" ht="20.100000000000001" customHeight="1"/>
    <row r="41" s="1166" customFormat="1" ht="20.100000000000001" customHeight="1"/>
    <row r="42" s="1166" customFormat="1" ht="20.100000000000001" customHeight="1"/>
    <row r="43" s="1166" customFormat="1" ht="20.100000000000001" customHeight="1"/>
    <row r="44" s="1166" customFormat="1" ht="20.100000000000001" customHeight="1"/>
    <row r="45" s="1166" customFormat="1" ht="20.100000000000001" customHeight="1"/>
    <row r="46" s="1166" customFormat="1" ht="20.100000000000001" customHeight="1"/>
    <row r="47" s="1166" customFormat="1" ht="20.100000000000001" customHeight="1"/>
    <row r="48" s="1166" customFormat="1" ht="20.100000000000001" customHeight="1"/>
    <row r="49" s="1166" customFormat="1" ht="20.100000000000001" customHeight="1"/>
    <row r="50" s="1166" customFormat="1" ht="20.100000000000001" customHeight="1"/>
    <row r="51" s="1166" customFormat="1" ht="20.100000000000001" customHeight="1"/>
    <row r="52" s="1166" customFormat="1" ht="20.100000000000001" customHeight="1"/>
    <row r="53" s="1166" customFormat="1" ht="20.100000000000001" customHeight="1"/>
    <row r="54" s="1166" customFormat="1" ht="20.100000000000001" customHeight="1"/>
    <row r="55" s="1166" customFormat="1" ht="20.100000000000001" customHeight="1"/>
    <row r="56" s="1166" customFormat="1" ht="20.100000000000001" customHeight="1"/>
    <row r="57" s="1166" customFormat="1" ht="20.100000000000001" customHeight="1"/>
    <row r="58" s="1166" customFormat="1" ht="20.100000000000001" customHeight="1"/>
    <row r="59" s="1166" customFormat="1" ht="20.100000000000001" customHeight="1"/>
    <row r="60" s="1166" customFormat="1" ht="20.100000000000001" customHeight="1"/>
    <row r="61" s="1166" customFormat="1" ht="20.100000000000001" customHeight="1"/>
    <row r="62" s="1166" customFormat="1" ht="20.100000000000001" customHeight="1"/>
    <row r="63" s="1166" customFormat="1" ht="20.100000000000001" customHeight="1"/>
    <row r="64" s="1166" customFormat="1" ht="20.100000000000001" customHeight="1"/>
    <row r="65" s="1166" customFormat="1" ht="20.100000000000001" customHeight="1"/>
    <row r="66" s="1166" customFormat="1" ht="20.100000000000001" customHeight="1"/>
    <row r="67" s="1166" customFormat="1" ht="20.100000000000001" customHeight="1"/>
    <row r="68" s="1166" customFormat="1" ht="20.100000000000001" customHeight="1"/>
    <row r="69" s="1166" customFormat="1" ht="20.100000000000001" customHeight="1"/>
    <row r="70" s="1166" customFormat="1" ht="20.100000000000001" customHeight="1"/>
    <row r="71" s="1166" customFormat="1" ht="20.100000000000001" customHeight="1"/>
    <row r="72" s="1166" customFormat="1" ht="20.100000000000001" customHeight="1"/>
    <row r="73" s="1166" customFormat="1" ht="20.100000000000001" customHeight="1"/>
    <row r="74" s="1166" customFormat="1" ht="20.100000000000001" customHeight="1"/>
    <row r="75" s="1166" customFormat="1" ht="20.100000000000001" customHeight="1"/>
    <row r="76" s="1166" customFormat="1" ht="20.100000000000001" customHeight="1"/>
    <row r="77" s="1166" customFormat="1" ht="20.100000000000001" customHeight="1"/>
    <row r="78" s="1166" customFormat="1" ht="20.100000000000001" customHeight="1"/>
    <row r="79" s="1166" customFormat="1" ht="20.100000000000001" customHeight="1"/>
    <row r="80" s="1166" customFormat="1" ht="20.100000000000001" customHeight="1"/>
    <row r="81" s="1166" customFormat="1" ht="20.100000000000001" customHeight="1"/>
    <row r="82" s="1166" customFormat="1" ht="20.100000000000001" customHeight="1"/>
    <row r="83" s="1166" customFormat="1" ht="20.100000000000001" customHeight="1"/>
    <row r="84" s="1166" customFormat="1" ht="20.100000000000001" customHeight="1"/>
    <row r="85" s="1166" customFormat="1" ht="20.100000000000001" customHeight="1"/>
    <row r="86" s="1166" customFormat="1" ht="20.100000000000001" customHeight="1"/>
    <row r="87" s="1166" customFormat="1" ht="20.100000000000001" customHeight="1"/>
    <row r="88" s="1166" customFormat="1" ht="20.100000000000001" customHeight="1"/>
    <row r="89" s="1166" customFormat="1" ht="20.100000000000001" customHeight="1"/>
    <row r="90" s="1166" customFormat="1" ht="20.100000000000001" customHeight="1"/>
    <row r="91" s="1166" customFormat="1" ht="20.100000000000001" customHeight="1"/>
    <row r="92" s="1166" customFormat="1" ht="20.100000000000001" customHeight="1"/>
    <row r="93" s="1166" customFormat="1" ht="20.100000000000001" customHeight="1"/>
    <row r="94" s="1166" customFormat="1" ht="20.100000000000001" customHeight="1"/>
    <row r="95" s="1166" customFormat="1" ht="20.100000000000001" customHeight="1"/>
    <row r="96" s="1166" customFormat="1" ht="20.100000000000001" customHeight="1"/>
    <row r="97" s="1166" customFormat="1" ht="20.100000000000001" customHeight="1"/>
    <row r="98" s="1166" customFormat="1" ht="20.100000000000001" customHeight="1"/>
    <row r="99" s="1166" customFormat="1" ht="20.100000000000001" customHeight="1"/>
    <row r="100" s="1166" customFormat="1" ht="20.100000000000001" customHeight="1"/>
    <row r="101" s="1166" customFormat="1" ht="20.100000000000001" customHeight="1"/>
    <row r="102" s="1166" customFormat="1" ht="20.100000000000001" customHeight="1"/>
    <row r="103" s="1166" customFormat="1" ht="20.100000000000001" customHeight="1"/>
    <row r="104" s="1166" customFormat="1" ht="20.100000000000001" customHeight="1"/>
    <row r="105" s="1166" customFormat="1" ht="20.100000000000001" customHeight="1"/>
    <row r="106" s="1166" customFormat="1" ht="20.100000000000001" customHeight="1"/>
    <row r="107" s="1166" customFormat="1" ht="20.100000000000001" customHeight="1"/>
    <row r="108" s="1166" customFormat="1" ht="20.100000000000001" customHeight="1"/>
    <row r="109" s="1166" customFormat="1" ht="20.100000000000001" customHeight="1"/>
    <row r="110" s="1166" customFormat="1" ht="20.100000000000001" customHeight="1"/>
    <row r="111" s="1166" customFormat="1" ht="20.100000000000001" customHeight="1"/>
    <row r="112" s="1166" customFormat="1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D3A8-FB66-4F55-B4B3-2048AF1ADBB7}">
  <sheetPr>
    <pageSetUpPr fitToPage="1"/>
  </sheetPr>
  <dimension ref="A1:Z19"/>
  <sheetViews>
    <sheetView view="pageBreakPreview" zoomScaleNormal="115" zoomScaleSheetLayoutView="100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8.88671875" style="1181"/>
    <col min="2" max="10" width="4.33203125" style="1181" customWidth="1"/>
    <col min="11" max="11" width="9.33203125" style="1181" customWidth="1"/>
    <col min="12" max="24" width="4.33203125" style="1181" customWidth="1"/>
    <col min="25" max="26" width="9.77734375" style="1181" customWidth="1"/>
    <col min="27" max="16384" width="8.88671875" style="1181"/>
  </cols>
  <sheetData>
    <row r="1" spans="1:26" s="1192" customFormat="1" ht="20.100000000000001" customHeight="1">
      <c r="A1" s="2029" t="s">
        <v>14043</v>
      </c>
      <c r="B1" s="2029"/>
      <c r="C1" s="2029"/>
      <c r="D1" s="2029"/>
      <c r="E1" s="2029"/>
      <c r="F1" s="2029"/>
      <c r="G1" s="2029"/>
      <c r="H1" s="2029"/>
      <c r="I1" s="2029"/>
      <c r="J1" s="2029"/>
      <c r="K1" s="2029"/>
      <c r="L1" s="2029"/>
      <c r="M1" s="2029"/>
      <c r="N1" s="2029"/>
      <c r="O1" s="2029"/>
      <c r="P1" s="2029"/>
      <c r="Q1" s="2029"/>
      <c r="R1" s="2029"/>
      <c r="S1" s="2029"/>
      <c r="T1" s="2029"/>
      <c r="U1" s="2029"/>
      <c r="V1" s="2029"/>
      <c r="W1" s="2029"/>
      <c r="X1" s="2029"/>
      <c r="Y1" s="2029"/>
      <c r="Z1" s="2029"/>
    </row>
    <row r="2" spans="1:26" s="1192" customFormat="1" ht="20.100000000000001" customHeight="1">
      <c r="A2" s="2027" t="s">
        <v>26797</v>
      </c>
      <c r="B2" s="2027" t="s">
        <v>26785</v>
      </c>
      <c r="C2" s="2027"/>
      <c r="D2" s="2027"/>
      <c r="E2" s="2027"/>
      <c r="F2" s="2027"/>
      <c r="G2" s="2027"/>
      <c r="H2" s="2027"/>
      <c r="I2" s="2027"/>
      <c r="J2" s="2027"/>
      <c r="K2" s="2027" t="s">
        <v>26806</v>
      </c>
      <c r="L2" s="2027" t="s">
        <v>26783</v>
      </c>
      <c r="M2" s="2027"/>
      <c r="N2" s="2027"/>
      <c r="O2" s="2027"/>
      <c r="P2" s="2027"/>
      <c r="Q2" s="2027"/>
      <c r="R2" s="2027"/>
      <c r="S2" s="2027"/>
      <c r="T2" s="2027"/>
      <c r="U2" s="2027"/>
      <c r="V2" s="2027"/>
      <c r="W2" s="2027"/>
      <c r="X2" s="2027"/>
      <c r="Y2" s="2027"/>
      <c r="Z2" s="2027"/>
    </row>
    <row r="3" spans="1:26" s="1192" customFormat="1" ht="20.100000000000001" customHeight="1">
      <c r="A3" s="2027"/>
      <c r="B3" s="2027" t="s">
        <v>26782</v>
      </c>
      <c r="C3" s="2027" t="s">
        <v>26781</v>
      </c>
      <c r="D3" s="2030" t="s">
        <v>26780</v>
      </c>
      <c r="E3" s="2027" t="s">
        <v>26779</v>
      </c>
      <c r="F3" s="2027" t="s">
        <v>26778</v>
      </c>
      <c r="G3" s="2027" t="s">
        <v>26777</v>
      </c>
      <c r="H3" s="2027" t="s">
        <v>26776</v>
      </c>
      <c r="I3" s="2027" t="s">
        <v>26775</v>
      </c>
      <c r="J3" s="2027" t="s">
        <v>26774</v>
      </c>
      <c r="K3" s="2027"/>
      <c r="L3" s="2027" t="s">
        <v>26773</v>
      </c>
      <c r="M3" s="2027"/>
      <c r="N3" s="2027"/>
      <c r="O3" s="2027"/>
      <c r="P3" s="2027"/>
      <c r="Q3" s="2027"/>
      <c r="R3" s="2027"/>
      <c r="S3" s="2027"/>
      <c r="T3" s="2027"/>
      <c r="U3" s="2027"/>
      <c r="V3" s="2027"/>
      <c r="W3" s="2027"/>
      <c r="X3" s="2027"/>
      <c r="Y3" s="2027" t="s">
        <v>26772</v>
      </c>
      <c r="Z3" s="2027" t="s">
        <v>26771</v>
      </c>
    </row>
    <row r="4" spans="1:26" s="1192" customFormat="1" ht="68.25" customHeight="1" thickBot="1">
      <c r="A4" s="2028"/>
      <c r="B4" s="2028"/>
      <c r="C4" s="2028"/>
      <c r="D4" s="2031"/>
      <c r="E4" s="2028"/>
      <c r="F4" s="2028"/>
      <c r="G4" s="2028"/>
      <c r="H4" s="2028"/>
      <c r="I4" s="2028"/>
      <c r="J4" s="2028"/>
      <c r="K4" s="2028"/>
      <c r="L4" s="1193" t="s">
        <v>1</v>
      </c>
      <c r="M4" s="1193" t="s">
        <v>26770</v>
      </c>
      <c r="N4" s="1193" t="s">
        <v>26769</v>
      </c>
      <c r="O4" s="1193" t="s">
        <v>26768</v>
      </c>
      <c r="P4" s="1193" t="s">
        <v>26767</v>
      </c>
      <c r="Q4" s="1193" t="s">
        <v>26766</v>
      </c>
      <c r="R4" s="1193" t="s">
        <v>26765</v>
      </c>
      <c r="S4" s="1193" t="s">
        <v>26764</v>
      </c>
      <c r="T4" s="1193" t="s">
        <v>26763</v>
      </c>
      <c r="U4" s="1193" t="s">
        <v>26762</v>
      </c>
      <c r="V4" s="1193" t="s">
        <v>26761</v>
      </c>
      <c r="W4" s="1193" t="s">
        <v>26760</v>
      </c>
      <c r="X4" s="1193" t="s">
        <v>26759</v>
      </c>
      <c r="Y4" s="2028"/>
      <c r="Z4" s="2028"/>
    </row>
    <row r="5" spans="1:26" s="1188" customFormat="1" ht="21.95" customHeight="1" thickBot="1">
      <c r="A5" s="1191" t="s">
        <v>10468</v>
      </c>
      <c r="B5" s="1190">
        <f t="shared" ref="B5:Z5" si="0">SUM(B6:B19)</f>
        <v>787</v>
      </c>
      <c r="C5" s="1190">
        <f t="shared" si="0"/>
        <v>67</v>
      </c>
      <c r="D5" s="1190">
        <f t="shared" si="0"/>
        <v>27</v>
      </c>
      <c r="E5" s="1190">
        <f t="shared" si="0"/>
        <v>407</v>
      </c>
      <c r="F5" s="1190">
        <f t="shared" si="0"/>
        <v>10</v>
      </c>
      <c r="G5" s="1190">
        <f t="shared" si="0"/>
        <v>0</v>
      </c>
      <c r="H5" s="1190">
        <f t="shared" si="0"/>
        <v>49</v>
      </c>
      <c r="I5" s="1190">
        <f t="shared" si="0"/>
        <v>31</v>
      </c>
      <c r="J5" s="1190">
        <f t="shared" si="0"/>
        <v>196</v>
      </c>
      <c r="K5" s="1190">
        <f t="shared" si="0"/>
        <v>1663420</v>
      </c>
      <c r="L5" s="1190">
        <f t="shared" si="0"/>
        <v>833</v>
      </c>
      <c r="M5" s="1190">
        <f t="shared" si="0"/>
        <v>48</v>
      </c>
      <c r="N5" s="1190">
        <f t="shared" si="0"/>
        <v>47</v>
      </c>
      <c r="O5" s="1190">
        <f t="shared" si="0"/>
        <v>192</v>
      </c>
      <c r="P5" s="1190">
        <f t="shared" si="0"/>
        <v>18</v>
      </c>
      <c r="Q5" s="1190">
        <f t="shared" si="0"/>
        <v>37</v>
      </c>
      <c r="R5" s="1190">
        <f t="shared" si="0"/>
        <v>232</v>
      </c>
      <c r="S5" s="1190">
        <f t="shared" si="0"/>
        <v>23</v>
      </c>
      <c r="T5" s="1190">
        <f t="shared" si="0"/>
        <v>98</v>
      </c>
      <c r="U5" s="1190">
        <f t="shared" si="0"/>
        <v>0</v>
      </c>
      <c r="V5" s="1190">
        <f t="shared" si="0"/>
        <v>6</v>
      </c>
      <c r="W5" s="1190">
        <f t="shared" si="0"/>
        <v>5</v>
      </c>
      <c r="X5" s="1190">
        <f t="shared" si="0"/>
        <v>127</v>
      </c>
      <c r="Y5" s="1190">
        <f t="shared" si="0"/>
        <v>9153</v>
      </c>
      <c r="Z5" s="1189">
        <f t="shared" si="0"/>
        <v>3897</v>
      </c>
    </row>
    <row r="6" spans="1:26" ht="21.95" customHeight="1">
      <c r="A6" s="1187" t="s">
        <v>4942</v>
      </c>
      <c r="B6" s="1187">
        <f t="shared" ref="B6:B19" si="1">SUM($C6:$J6)</f>
        <v>144</v>
      </c>
      <c r="C6" s="1187">
        <v>24</v>
      </c>
      <c r="D6" s="1187">
        <v>9</v>
      </c>
      <c r="E6" s="1187">
        <v>97</v>
      </c>
      <c r="F6" s="1187">
        <v>0</v>
      </c>
      <c r="G6" s="1187">
        <v>0</v>
      </c>
      <c r="H6" s="1187">
        <v>7</v>
      </c>
      <c r="I6" s="1187">
        <v>7</v>
      </c>
      <c r="J6" s="1187">
        <v>0</v>
      </c>
      <c r="K6" s="1187">
        <v>328845</v>
      </c>
      <c r="L6" s="1187">
        <f>SUM($M6:$X6)</f>
        <v>154</v>
      </c>
      <c r="M6" s="1187">
        <v>4</v>
      </c>
      <c r="N6" s="1187">
        <v>6</v>
      </c>
      <c r="O6" s="1187">
        <v>46</v>
      </c>
      <c r="P6" s="1187">
        <v>4</v>
      </c>
      <c r="Q6" s="1187">
        <v>1</v>
      </c>
      <c r="R6" s="1187">
        <v>39</v>
      </c>
      <c r="S6" s="1187">
        <v>0</v>
      </c>
      <c r="T6" s="1187">
        <v>46</v>
      </c>
      <c r="U6" s="1187">
        <v>0</v>
      </c>
      <c r="V6" s="1187">
        <v>0</v>
      </c>
      <c r="W6" s="1187">
        <v>0</v>
      </c>
      <c r="X6" s="1187">
        <v>8</v>
      </c>
      <c r="Y6" s="1187">
        <v>1370</v>
      </c>
      <c r="Z6" s="1187">
        <v>641</v>
      </c>
    </row>
    <row r="7" spans="1:26" ht="21.95" customHeight="1">
      <c r="A7" s="1183" t="s">
        <v>4958</v>
      </c>
      <c r="B7" s="1183">
        <f t="shared" si="1"/>
        <v>32</v>
      </c>
      <c r="C7" s="1183">
        <v>0</v>
      </c>
      <c r="D7" s="1183">
        <v>0</v>
      </c>
      <c r="E7" s="1183">
        <v>6</v>
      </c>
      <c r="F7" s="1183">
        <v>2</v>
      </c>
      <c r="G7" s="1183">
        <v>0</v>
      </c>
      <c r="H7" s="1183">
        <v>2</v>
      </c>
      <c r="I7" s="1183">
        <v>4</v>
      </c>
      <c r="J7" s="1183">
        <v>18</v>
      </c>
      <c r="K7" s="1183">
        <v>28215</v>
      </c>
      <c r="L7" s="1183">
        <f>SUM($M7:$X7)</f>
        <v>24</v>
      </c>
      <c r="M7" s="1183">
        <v>0</v>
      </c>
      <c r="N7" s="1183">
        <v>0</v>
      </c>
      <c r="O7" s="1183">
        <v>6</v>
      </c>
      <c r="P7" s="1183">
        <v>0</v>
      </c>
      <c r="Q7" s="1183">
        <v>1</v>
      </c>
      <c r="R7" s="1183">
        <v>10</v>
      </c>
      <c r="S7" s="1183">
        <v>0</v>
      </c>
      <c r="T7" s="1183">
        <v>5</v>
      </c>
      <c r="U7" s="1183">
        <v>0</v>
      </c>
      <c r="V7" s="1183">
        <v>0</v>
      </c>
      <c r="W7" s="1183">
        <v>0</v>
      </c>
      <c r="X7" s="1183">
        <v>2</v>
      </c>
      <c r="Y7" s="1183">
        <v>132</v>
      </c>
      <c r="Z7" s="1183">
        <v>110</v>
      </c>
    </row>
    <row r="8" spans="1:26" ht="21.95" customHeight="1">
      <c r="A8" s="1183" t="s">
        <v>4960</v>
      </c>
      <c r="B8" s="1183">
        <f t="shared" si="1"/>
        <v>56</v>
      </c>
      <c r="C8" s="1183">
        <v>6</v>
      </c>
      <c r="D8" s="1183">
        <v>0</v>
      </c>
      <c r="E8" s="1183">
        <v>9</v>
      </c>
      <c r="F8" s="1183">
        <v>0</v>
      </c>
      <c r="G8" s="1183">
        <v>0</v>
      </c>
      <c r="H8" s="1183">
        <v>0</v>
      </c>
      <c r="I8" s="1183">
        <v>11</v>
      </c>
      <c r="J8" s="1183">
        <v>30</v>
      </c>
      <c r="K8" s="1183">
        <v>391458</v>
      </c>
      <c r="L8" s="1183">
        <f>SUM($M8:$X8)</f>
        <v>127</v>
      </c>
      <c r="M8" s="1183">
        <v>12</v>
      </c>
      <c r="N8" s="1183">
        <v>0</v>
      </c>
      <c r="O8" s="1183">
        <v>20</v>
      </c>
      <c r="P8" s="1183">
        <v>0</v>
      </c>
      <c r="Q8" s="1183">
        <v>9</v>
      </c>
      <c r="R8" s="1183">
        <v>22</v>
      </c>
      <c r="S8" s="1183">
        <v>0</v>
      </c>
      <c r="T8" s="1183">
        <v>8</v>
      </c>
      <c r="U8" s="1183">
        <v>0</v>
      </c>
      <c r="V8" s="1183">
        <v>4</v>
      </c>
      <c r="W8" s="1183">
        <v>4</v>
      </c>
      <c r="X8" s="1183">
        <v>48</v>
      </c>
      <c r="Y8" s="1183">
        <v>537</v>
      </c>
      <c r="Z8" s="1183">
        <v>405</v>
      </c>
    </row>
    <row r="9" spans="1:26" ht="21.95" customHeight="1">
      <c r="A9" s="1183" t="s">
        <v>4964</v>
      </c>
      <c r="B9" s="1183">
        <f t="shared" si="1"/>
        <v>60</v>
      </c>
      <c r="C9" s="1183">
        <v>2</v>
      </c>
      <c r="D9" s="1183">
        <v>3</v>
      </c>
      <c r="E9" s="1183">
        <v>47</v>
      </c>
      <c r="F9" s="1183">
        <v>2</v>
      </c>
      <c r="G9" s="1183">
        <v>0</v>
      </c>
      <c r="H9" s="1183">
        <v>3</v>
      </c>
      <c r="I9" s="1183">
        <v>0</v>
      </c>
      <c r="J9" s="1183">
        <v>3</v>
      </c>
      <c r="K9" s="1183">
        <v>152222</v>
      </c>
      <c r="L9" s="1183">
        <f>SUM($M9:$X9)</f>
        <v>85</v>
      </c>
      <c r="M9" s="1183">
        <v>1</v>
      </c>
      <c r="N9" s="1183">
        <v>1</v>
      </c>
      <c r="O9" s="1183">
        <v>13</v>
      </c>
      <c r="P9" s="1183">
        <v>2</v>
      </c>
      <c r="Q9" s="1183">
        <v>0</v>
      </c>
      <c r="R9" s="1183">
        <v>31</v>
      </c>
      <c r="S9" s="1183">
        <v>16</v>
      </c>
      <c r="T9" s="1183">
        <v>2</v>
      </c>
      <c r="U9" s="1183">
        <v>0</v>
      </c>
      <c r="V9" s="1183">
        <v>2</v>
      </c>
      <c r="W9" s="1183">
        <v>0</v>
      </c>
      <c r="X9" s="1183">
        <v>17</v>
      </c>
      <c r="Y9" s="1183">
        <v>1620</v>
      </c>
      <c r="Z9" s="1183">
        <v>565</v>
      </c>
    </row>
    <row r="10" spans="1:26" ht="21.95" customHeight="1">
      <c r="A10" s="1183" t="s">
        <v>4970</v>
      </c>
      <c r="B10" s="1183">
        <f t="shared" si="1"/>
        <v>52</v>
      </c>
      <c r="C10" s="1183">
        <v>5</v>
      </c>
      <c r="D10" s="1183">
        <v>7</v>
      </c>
      <c r="E10" s="1183">
        <v>18</v>
      </c>
      <c r="F10" s="1183">
        <v>2</v>
      </c>
      <c r="G10" s="1183">
        <v>0</v>
      </c>
      <c r="H10" s="1183">
        <v>6</v>
      </c>
      <c r="I10" s="1183">
        <v>0</v>
      </c>
      <c r="J10" s="1183">
        <v>14</v>
      </c>
      <c r="K10" s="1183">
        <v>80355</v>
      </c>
      <c r="L10" s="1183">
        <v>85</v>
      </c>
      <c r="M10" s="1183">
        <v>2</v>
      </c>
      <c r="N10" s="1183">
        <v>13</v>
      </c>
      <c r="O10" s="1183">
        <v>20</v>
      </c>
      <c r="P10" s="1183">
        <v>3</v>
      </c>
      <c r="Q10" s="1183">
        <v>3</v>
      </c>
      <c r="R10" s="1183">
        <v>34</v>
      </c>
      <c r="S10" s="1183">
        <v>0</v>
      </c>
      <c r="T10" s="1183">
        <v>10</v>
      </c>
      <c r="U10" s="1183">
        <v>0</v>
      </c>
      <c r="V10" s="1183">
        <v>0</v>
      </c>
      <c r="W10" s="1183">
        <v>0</v>
      </c>
      <c r="X10" s="1183">
        <v>0</v>
      </c>
      <c r="Y10" s="1183">
        <v>2286</v>
      </c>
      <c r="Z10" s="1183">
        <v>206</v>
      </c>
    </row>
    <row r="11" spans="1:26" ht="21.95" customHeight="1">
      <c r="A11" s="1183" t="s">
        <v>4973</v>
      </c>
      <c r="B11" s="1183">
        <f t="shared" si="1"/>
        <v>94</v>
      </c>
      <c r="C11" s="1183">
        <v>3</v>
      </c>
      <c r="D11" s="1183">
        <v>1</v>
      </c>
      <c r="E11" s="1183">
        <v>71</v>
      </c>
      <c r="F11" s="1183">
        <v>0</v>
      </c>
      <c r="G11" s="1183">
        <v>0</v>
      </c>
      <c r="H11" s="1183">
        <v>4</v>
      </c>
      <c r="I11" s="1183">
        <v>5</v>
      </c>
      <c r="J11" s="1183">
        <v>10</v>
      </c>
      <c r="K11" s="1183">
        <v>54001</v>
      </c>
      <c r="L11" s="1183">
        <f t="shared" ref="L11:L19" si="2">SUM($M11:$X11)</f>
        <v>37</v>
      </c>
      <c r="M11" s="1183">
        <v>1</v>
      </c>
      <c r="N11" s="1183">
        <v>2</v>
      </c>
      <c r="O11" s="1183">
        <v>8</v>
      </c>
      <c r="P11" s="1183">
        <v>1</v>
      </c>
      <c r="Q11" s="1183">
        <v>1</v>
      </c>
      <c r="R11" s="1183">
        <v>9</v>
      </c>
      <c r="S11" s="1183">
        <v>0</v>
      </c>
      <c r="T11" s="1183">
        <v>12</v>
      </c>
      <c r="U11" s="1183">
        <v>0</v>
      </c>
      <c r="V11" s="1183">
        <v>0</v>
      </c>
      <c r="W11" s="1183">
        <v>0</v>
      </c>
      <c r="X11" s="1183">
        <v>3</v>
      </c>
      <c r="Y11" s="1183">
        <v>955</v>
      </c>
      <c r="Z11" s="1183">
        <v>207</v>
      </c>
    </row>
    <row r="12" spans="1:26" ht="21.95" customHeight="1">
      <c r="A12" s="1183" t="s">
        <v>4975</v>
      </c>
      <c r="B12" s="1183">
        <f t="shared" si="1"/>
        <v>37</v>
      </c>
      <c r="C12" s="1183">
        <v>3</v>
      </c>
      <c r="D12" s="1183">
        <v>4</v>
      </c>
      <c r="E12" s="1183">
        <v>15</v>
      </c>
      <c r="F12" s="1183">
        <v>1</v>
      </c>
      <c r="G12" s="1183">
        <v>0</v>
      </c>
      <c r="H12" s="1183">
        <v>6</v>
      </c>
      <c r="I12" s="1183">
        <v>0</v>
      </c>
      <c r="J12" s="1183">
        <v>8</v>
      </c>
      <c r="K12" s="1183">
        <v>97454</v>
      </c>
      <c r="L12" s="1183">
        <f t="shared" si="2"/>
        <v>40</v>
      </c>
      <c r="M12" s="1183">
        <v>4</v>
      </c>
      <c r="N12" s="1183">
        <v>6</v>
      </c>
      <c r="O12" s="1183">
        <v>7</v>
      </c>
      <c r="P12" s="1183">
        <v>2</v>
      </c>
      <c r="Q12" s="1183">
        <v>0</v>
      </c>
      <c r="R12" s="1183">
        <v>12</v>
      </c>
      <c r="S12" s="1183">
        <v>7</v>
      </c>
      <c r="T12" s="1183">
        <v>0</v>
      </c>
      <c r="U12" s="1183">
        <v>0</v>
      </c>
      <c r="V12" s="1183">
        <v>0</v>
      </c>
      <c r="W12" s="1183">
        <v>0</v>
      </c>
      <c r="X12" s="1183">
        <v>2</v>
      </c>
      <c r="Y12" s="1183">
        <v>177</v>
      </c>
      <c r="Z12" s="1183">
        <v>316</v>
      </c>
    </row>
    <row r="13" spans="1:26" ht="21.95" customHeight="1">
      <c r="A13" s="1183" t="s">
        <v>357</v>
      </c>
      <c r="B13" s="1183">
        <f t="shared" si="1"/>
        <v>41</v>
      </c>
      <c r="C13" s="1183">
        <v>7</v>
      </c>
      <c r="D13" s="1183">
        <v>0</v>
      </c>
      <c r="E13" s="1183">
        <v>5</v>
      </c>
      <c r="F13" s="1183">
        <v>0</v>
      </c>
      <c r="G13" s="1183">
        <v>0</v>
      </c>
      <c r="H13" s="1183">
        <v>13</v>
      </c>
      <c r="I13" s="1183">
        <v>1</v>
      </c>
      <c r="J13" s="1183">
        <v>15</v>
      </c>
      <c r="K13" s="1183">
        <v>96774</v>
      </c>
      <c r="L13" s="1183">
        <f t="shared" si="2"/>
        <v>72</v>
      </c>
      <c r="M13" s="1183">
        <v>5</v>
      </c>
      <c r="N13" s="1183">
        <v>7</v>
      </c>
      <c r="O13" s="1183">
        <v>6</v>
      </c>
      <c r="P13" s="1183">
        <v>1</v>
      </c>
      <c r="Q13" s="1183">
        <v>9</v>
      </c>
      <c r="R13" s="1183">
        <v>33</v>
      </c>
      <c r="S13" s="1183">
        <v>0</v>
      </c>
      <c r="T13" s="1183">
        <v>3</v>
      </c>
      <c r="U13" s="1183">
        <v>0</v>
      </c>
      <c r="V13" s="1183">
        <v>0</v>
      </c>
      <c r="W13" s="1183">
        <v>0</v>
      </c>
      <c r="X13" s="1183">
        <v>8</v>
      </c>
      <c r="Y13" s="1183">
        <v>445</v>
      </c>
      <c r="Z13" s="1183">
        <v>143</v>
      </c>
    </row>
    <row r="14" spans="1:26" ht="21.95" customHeight="1">
      <c r="A14" s="1183" t="s">
        <v>5009</v>
      </c>
      <c r="B14" s="1183">
        <f t="shared" si="1"/>
        <v>27</v>
      </c>
      <c r="C14" s="1183">
        <v>5</v>
      </c>
      <c r="D14" s="1183">
        <v>1</v>
      </c>
      <c r="E14" s="1183">
        <v>8</v>
      </c>
      <c r="F14" s="1183">
        <v>2</v>
      </c>
      <c r="G14" s="1183">
        <v>0</v>
      </c>
      <c r="H14" s="1183">
        <v>3</v>
      </c>
      <c r="I14" s="1183">
        <v>0</v>
      </c>
      <c r="J14" s="1183">
        <v>8</v>
      </c>
      <c r="K14" s="1183">
        <v>68206</v>
      </c>
      <c r="L14" s="1183">
        <f t="shared" si="2"/>
        <v>40</v>
      </c>
      <c r="M14" s="1183">
        <v>5</v>
      </c>
      <c r="N14" s="1183">
        <v>0</v>
      </c>
      <c r="O14" s="1183">
        <v>7</v>
      </c>
      <c r="P14" s="1183">
        <v>1</v>
      </c>
      <c r="Q14" s="1183">
        <v>5</v>
      </c>
      <c r="R14" s="1183">
        <v>10</v>
      </c>
      <c r="S14" s="1183">
        <v>0</v>
      </c>
      <c r="T14" s="1183">
        <v>3</v>
      </c>
      <c r="U14" s="1183">
        <v>0</v>
      </c>
      <c r="V14" s="1183">
        <v>0</v>
      </c>
      <c r="W14" s="1183">
        <v>0</v>
      </c>
      <c r="X14" s="1183">
        <v>9</v>
      </c>
      <c r="Y14" s="1183">
        <v>354</v>
      </c>
      <c r="Z14" s="1183">
        <v>243</v>
      </c>
    </row>
    <row r="15" spans="1:26" ht="21.95" customHeight="1">
      <c r="A15" s="1183" t="s">
        <v>5020</v>
      </c>
      <c r="B15" s="1183">
        <f t="shared" si="1"/>
        <v>87</v>
      </c>
      <c r="C15" s="1184">
        <v>7</v>
      </c>
      <c r="D15" s="1184">
        <v>0</v>
      </c>
      <c r="E15" s="1184">
        <v>75</v>
      </c>
      <c r="F15" s="1184">
        <v>0</v>
      </c>
      <c r="G15" s="1184">
        <v>0</v>
      </c>
      <c r="H15" s="1184">
        <v>1</v>
      </c>
      <c r="I15" s="1184">
        <v>0</v>
      </c>
      <c r="J15" s="1184">
        <v>4</v>
      </c>
      <c r="K15" s="1184">
        <v>86142</v>
      </c>
      <c r="L15" s="1183">
        <f t="shared" si="2"/>
        <v>31</v>
      </c>
      <c r="M15" s="1184">
        <v>7</v>
      </c>
      <c r="N15" s="1184">
        <v>2</v>
      </c>
      <c r="O15" s="1184">
        <v>1</v>
      </c>
      <c r="P15" s="1184">
        <v>1</v>
      </c>
      <c r="Q15" s="1184">
        <v>6</v>
      </c>
      <c r="R15" s="1184">
        <v>7</v>
      </c>
      <c r="S15" s="1184">
        <v>0</v>
      </c>
      <c r="T15" s="1184">
        <v>0</v>
      </c>
      <c r="U15" s="1184">
        <v>0</v>
      </c>
      <c r="V15" s="1184">
        <v>0</v>
      </c>
      <c r="W15" s="1184">
        <v>1</v>
      </c>
      <c r="X15" s="1184">
        <v>6</v>
      </c>
      <c r="Y15" s="1184">
        <v>351</v>
      </c>
      <c r="Z15" s="1184">
        <v>279</v>
      </c>
    </row>
    <row r="16" spans="1:26" ht="21.95" customHeight="1">
      <c r="A16" s="1183" t="s">
        <v>5032</v>
      </c>
      <c r="B16" s="1183">
        <f t="shared" si="1"/>
        <v>13</v>
      </c>
      <c r="C16" s="1185">
        <v>1</v>
      </c>
      <c r="D16" s="1185">
        <v>0</v>
      </c>
      <c r="E16" s="1185">
        <v>3</v>
      </c>
      <c r="F16" s="1185">
        <v>0</v>
      </c>
      <c r="G16" s="1185">
        <v>0</v>
      </c>
      <c r="H16" s="1185">
        <v>0</v>
      </c>
      <c r="I16" s="1185">
        <v>0</v>
      </c>
      <c r="J16" s="1185">
        <v>9</v>
      </c>
      <c r="K16" s="1186">
        <v>28925</v>
      </c>
      <c r="L16" s="1183">
        <f t="shared" si="2"/>
        <v>18</v>
      </c>
      <c r="M16" s="1185">
        <v>0</v>
      </c>
      <c r="N16" s="1185">
        <v>0</v>
      </c>
      <c r="O16" s="1185">
        <v>5</v>
      </c>
      <c r="P16" s="1185">
        <v>0</v>
      </c>
      <c r="Q16" s="1185">
        <v>0</v>
      </c>
      <c r="R16" s="1185">
        <v>0</v>
      </c>
      <c r="S16" s="1185">
        <v>0</v>
      </c>
      <c r="T16" s="1185">
        <v>1</v>
      </c>
      <c r="U16" s="1185">
        <v>0</v>
      </c>
      <c r="V16" s="1185">
        <v>0</v>
      </c>
      <c r="W16" s="1185">
        <v>0</v>
      </c>
      <c r="X16" s="1185">
        <v>12</v>
      </c>
      <c r="Y16" s="1185">
        <v>321</v>
      </c>
      <c r="Z16" s="1184">
        <v>200</v>
      </c>
    </row>
    <row r="17" spans="1:26" ht="21.95" customHeight="1">
      <c r="A17" s="1183" t="s">
        <v>5033</v>
      </c>
      <c r="B17" s="1183">
        <f t="shared" si="1"/>
        <v>18</v>
      </c>
      <c r="C17" s="1183">
        <v>0</v>
      </c>
      <c r="D17" s="1183">
        <v>2</v>
      </c>
      <c r="E17" s="1183">
        <v>10</v>
      </c>
      <c r="F17" s="1183">
        <v>0</v>
      </c>
      <c r="G17" s="1183">
        <v>0</v>
      </c>
      <c r="H17" s="1183">
        <v>3</v>
      </c>
      <c r="I17" s="1183">
        <v>1</v>
      </c>
      <c r="J17" s="1183">
        <v>2</v>
      </c>
      <c r="K17" s="1183">
        <v>115644</v>
      </c>
      <c r="L17" s="1183">
        <f t="shared" si="2"/>
        <v>42</v>
      </c>
      <c r="M17" s="1183">
        <v>5</v>
      </c>
      <c r="N17" s="1183">
        <v>5</v>
      </c>
      <c r="O17" s="1183">
        <v>12</v>
      </c>
      <c r="P17" s="1183">
        <v>2</v>
      </c>
      <c r="Q17" s="1183">
        <v>1</v>
      </c>
      <c r="R17" s="1183">
        <v>12</v>
      </c>
      <c r="S17" s="1183">
        <v>0</v>
      </c>
      <c r="T17" s="1183">
        <v>4</v>
      </c>
      <c r="U17" s="1183">
        <v>0</v>
      </c>
      <c r="V17" s="1183">
        <v>0</v>
      </c>
      <c r="W17" s="1183">
        <v>0</v>
      </c>
      <c r="X17" s="1183">
        <v>1</v>
      </c>
      <c r="Y17" s="1183">
        <v>163</v>
      </c>
      <c r="Z17" s="1183">
        <v>343</v>
      </c>
    </row>
    <row r="18" spans="1:26" ht="21.95" customHeight="1">
      <c r="A18" s="1183" t="s">
        <v>5036</v>
      </c>
      <c r="B18" s="1183">
        <f t="shared" si="1"/>
        <v>55</v>
      </c>
      <c r="C18" s="1183">
        <v>2</v>
      </c>
      <c r="D18" s="1183">
        <v>0</v>
      </c>
      <c r="E18" s="1183">
        <v>12</v>
      </c>
      <c r="F18" s="1183">
        <v>0</v>
      </c>
      <c r="G18" s="1183">
        <v>0</v>
      </c>
      <c r="H18" s="1183">
        <v>1</v>
      </c>
      <c r="I18" s="1183">
        <v>1</v>
      </c>
      <c r="J18" s="1183">
        <v>39</v>
      </c>
      <c r="K18" s="1183">
        <v>57328</v>
      </c>
      <c r="L18" s="1183">
        <f t="shared" si="2"/>
        <v>19</v>
      </c>
      <c r="M18" s="1183">
        <v>0</v>
      </c>
      <c r="N18" s="1183">
        <v>2</v>
      </c>
      <c r="O18" s="1183">
        <v>5</v>
      </c>
      <c r="P18" s="1183">
        <v>0</v>
      </c>
      <c r="Q18" s="1183">
        <v>1</v>
      </c>
      <c r="R18" s="1183">
        <v>1</v>
      </c>
      <c r="S18" s="1183">
        <v>0</v>
      </c>
      <c r="T18" s="1183">
        <v>2</v>
      </c>
      <c r="U18" s="1183">
        <v>0</v>
      </c>
      <c r="V18" s="1183">
        <v>0</v>
      </c>
      <c r="W18" s="1183">
        <v>0</v>
      </c>
      <c r="X18" s="1183">
        <v>8</v>
      </c>
      <c r="Y18" s="1183">
        <v>279</v>
      </c>
      <c r="Z18" s="1183">
        <v>75</v>
      </c>
    </row>
    <row r="19" spans="1:26" ht="21.95" customHeight="1">
      <c r="A19" s="1182" t="s">
        <v>5038</v>
      </c>
      <c r="B19" s="1182">
        <f t="shared" si="1"/>
        <v>71</v>
      </c>
      <c r="C19" s="1182">
        <v>2</v>
      </c>
      <c r="D19" s="1182">
        <v>0</v>
      </c>
      <c r="E19" s="1182">
        <v>31</v>
      </c>
      <c r="F19" s="1182">
        <v>1</v>
      </c>
      <c r="G19" s="1182">
        <v>0</v>
      </c>
      <c r="H19" s="1182">
        <v>0</v>
      </c>
      <c r="I19" s="1182">
        <v>1</v>
      </c>
      <c r="J19" s="1182">
        <v>36</v>
      </c>
      <c r="K19" s="1182">
        <v>77851</v>
      </c>
      <c r="L19" s="1182">
        <f t="shared" si="2"/>
        <v>59</v>
      </c>
      <c r="M19" s="1182">
        <v>2</v>
      </c>
      <c r="N19" s="1182">
        <v>3</v>
      </c>
      <c r="O19" s="1182">
        <v>36</v>
      </c>
      <c r="P19" s="1182">
        <v>1</v>
      </c>
      <c r="Q19" s="1182">
        <v>0</v>
      </c>
      <c r="R19" s="1182">
        <v>12</v>
      </c>
      <c r="S19" s="1182">
        <v>0</v>
      </c>
      <c r="T19" s="1182">
        <v>2</v>
      </c>
      <c r="U19" s="1182">
        <v>0</v>
      </c>
      <c r="V19" s="1182">
        <v>0</v>
      </c>
      <c r="W19" s="1182">
        <v>0</v>
      </c>
      <c r="X19" s="1182">
        <v>3</v>
      </c>
      <c r="Y19" s="1182">
        <v>163</v>
      </c>
      <c r="Z19" s="1182">
        <v>164</v>
      </c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4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299E-8658-4E96-B831-75B7485CAF76}">
  <sheetPr>
    <pageSetUpPr fitToPage="1"/>
  </sheetPr>
  <dimension ref="A1:Z27"/>
  <sheetViews>
    <sheetView view="pageBreakPreview" zoomScale="85" zoomScaleNormal="100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3.5"/>
  <cols>
    <col min="1" max="1" width="10" style="1194" customWidth="1"/>
    <col min="2" max="2" width="5.77734375" style="1194" customWidth="1"/>
    <col min="3" max="4" width="4.33203125" style="1194" customWidth="1"/>
    <col min="5" max="5" width="5.77734375" style="1194" customWidth="1"/>
    <col min="6" max="10" width="4.33203125" style="1194" customWidth="1"/>
    <col min="11" max="11" width="11.77734375" style="1196" customWidth="1"/>
    <col min="12" max="24" width="4.33203125" style="1194" customWidth="1"/>
    <col min="25" max="26" width="9.77734375" style="1195" customWidth="1"/>
    <col min="27" max="16384" width="8.88671875" style="1194"/>
  </cols>
  <sheetData>
    <row r="1" spans="1:26" s="1195" customFormat="1" ht="21" customHeight="1">
      <c r="A1" s="2034" t="s">
        <v>2042</v>
      </c>
      <c r="B1" s="2034"/>
      <c r="C1" s="2034"/>
      <c r="D1" s="2034"/>
      <c r="E1" s="2034"/>
      <c r="F1" s="2034"/>
      <c r="G1" s="2034"/>
      <c r="H1" s="2034"/>
      <c r="I1" s="2034"/>
      <c r="J1" s="2034"/>
      <c r="K1" s="2034"/>
      <c r="L1" s="2034"/>
      <c r="M1" s="2034"/>
      <c r="N1" s="2034"/>
      <c r="O1" s="2034"/>
      <c r="P1" s="2034"/>
      <c r="Q1" s="2034"/>
      <c r="R1" s="2034"/>
      <c r="S1" s="2034"/>
      <c r="T1" s="2034"/>
      <c r="U1" s="2034"/>
      <c r="V1" s="2034"/>
      <c r="W1" s="2034"/>
      <c r="X1" s="2034"/>
      <c r="Y1" s="2034"/>
      <c r="Z1" s="2034"/>
    </row>
    <row r="2" spans="1:26" s="1195" customFormat="1" ht="20.25" customHeight="1">
      <c r="A2" s="2032" t="s">
        <v>26797</v>
      </c>
      <c r="B2" s="2032" t="s">
        <v>26785</v>
      </c>
      <c r="C2" s="2032"/>
      <c r="D2" s="2032"/>
      <c r="E2" s="2032"/>
      <c r="F2" s="2032"/>
      <c r="G2" s="2032"/>
      <c r="H2" s="2032"/>
      <c r="I2" s="2032"/>
      <c r="J2" s="2032"/>
      <c r="K2" s="2032" t="s">
        <v>26784</v>
      </c>
      <c r="L2" s="2032" t="s">
        <v>26783</v>
      </c>
      <c r="M2" s="2032"/>
      <c r="N2" s="2032"/>
      <c r="O2" s="2032"/>
      <c r="P2" s="2032"/>
      <c r="Q2" s="2032"/>
      <c r="R2" s="2032"/>
      <c r="S2" s="2032"/>
      <c r="T2" s="2032"/>
      <c r="U2" s="2032"/>
      <c r="V2" s="2032"/>
      <c r="W2" s="2032"/>
      <c r="X2" s="2032"/>
      <c r="Y2" s="2032"/>
      <c r="Z2" s="2032"/>
    </row>
    <row r="3" spans="1:26" s="1195" customFormat="1" ht="21" customHeight="1">
      <c r="A3" s="2032"/>
      <c r="B3" s="2032" t="s">
        <v>26782</v>
      </c>
      <c r="C3" s="2032" t="s">
        <v>26781</v>
      </c>
      <c r="D3" s="2035" t="s">
        <v>26780</v>
      </c>
      <c r="E3" s="2032" t="s">
        <v>26779</v>
      </c>
      <c r="F3" s="2032" t="s">
        <v>26778</v>
      </c>
      <c r="G3" s="2032" t="s">
        <v>26777</v>
      </c>
      <c r="H3" s="2032" t="s">
        <v>26776</v>
      </c>
      <c r="I3" s="2032" t="s">
        <v>26775</v>
      </c>
      <c r="J3" s="2032" t="s">
        <v>26774</v>
      </c>
      <c r="K3" s="2032"/>
      <c r="L3" s="2032" t="s">
        <v>26773</v>
      </c>
      <c r="M3" s="2032"/>
      <c r="N3" s="2032"/>
      <c r="O3" s="2032"/>
      <c r="P3" s="2032"/>
      <c r="Q3" s="2032"/>
      <c r="R3" s="2032"/>
      <c r="S3" s="2032"/>
      <c r="T3" s="2032"/>
      <c r="U3" s="2032"/>
      <c r="V3" s="2032"/>
      <c r="W3" s="2032"/>
      <c r="X3" s="2032"/>
      <c r="Y3" s="2032" t="s">
        <v>26772</v>
      </c>
      <c r="Z3" s="2032" t="s">
        <v>26771</v>
      </c>
    </row>
    <row r="4" spans="1:26" s="1195" customFormat="1" ht="72" customHeight="1" thickBot="1">
      <c r="A4" s="2033"/>
      <c r="B4" s="2033"/>
      <c r="C4" s="2033"/>
      <c r="D4" s="2036"/>
      <c r="E4" s="2033"/>
      <c r="F4" s="2033"/>
      <c r="G4" s="2033"/>
      <c r="H4" s="2033"/>
      <c r="I4" s="2033"/>
      <c r="J4" s="2033"/>
      <c r="K4" s="2033"/>
      <c r="L4" s="1211" t="s">
        <v>1</v>
      </c>
      <c r="M4" s="1211" t="s">
        <v>26770</v>
      </c>
      <c r="N4" s="1211" t="s">
        <v>26769</v>
      </c>
      <c r="O4" s="1211" t="s">
        <v>26768</v>
      </c>
      <c r="P4" s="1211" t="s">
        <v>26767</v>
      </c>
      <c r="Q4" s="1211" t="s">
        <v>26766</v>
      </c>
      <c r="R4" s="1211" t="s">
        <v>26765</v>
      </c>
      <c r="S4" s="1211" t="s">
        <v>26764</v>
      </c>
      <c r="T4" s="1211" t="s">
        <v>26763</v>
      </c>
      <c r="U4" s="1211" t="s">
        <v>26762</v>
      </c>
      <c r="V4" s="1211" t="s">
        <v>26761</v>
      </c>
      <c r="W4" s="1211" t="s">
        <v>26760</v>
      </c>
      <c r="X4" s="1211" t="s">
        <v>26759</v>
      </c>
      <c r="Y4" s="2033"/>
      <c r="Z4" s="2033"/>
    </row>
    <row r="5" spans="1:26" s="1208" customFormat="1" ht="18.95" customHeight="1" thickBot="1">
      <c r="A5" s="1210" t="s">
        <v>1</v>
      </c>
      <c r="B5" s="1209">
        <f t="shared" ref="B5:Z5" si="0">SUM(B6:B27)</f>
        <v>3553</v>
      </c>
      <c r="C5" s="1209">
        <f t="shared" si="0"/>
        <v>54</v>
      </c>
      <c r="D5" s="1209">
        <f t="shared" si="0"/>
        <v>78</v>
      </c>
      <c r="E5" s="1209">
        <f t="shared" si="0"/>
        <v>2334</v>
      </c>
      <c r="F5" s="1209">
        <f t="shared" si="0"/>
        <v>82</v>
      </c>
      <c r="G5" s="1209">
        <f t="shared" si="0"/>
        <v>14</v>
      </c>
      <c r="H5" s="1209">
        <f t="shared" si="0"/>
        <v>143</v>
      </c>
      <c r="I5" s="1209">
        <f t="shared" si="0"/>
        <v>339</v>
      </c>
      <c r="J5" s="1209">
        <f t="shared" si="0"/>
        <v>509</v>
      </c>
      <c r="K5" s="1147">
        <f t="shared" si="0"/>
        <v>4713082</v>
      </c>
      <c r="L5" s="1209">
        <f t="shared" si="0"/>
        <v>903</v>
      </c>
      <c r="M5" s="1209">
        <f t="shared" si="0"/>
        <v>62</v>
      </c>
      <c r="N5" s="1209">
        <f t="shared" si="0"/>
        <v>48</v>
      </c>
      <c r="O5" s="1209">
        <f t="shared" si="0"/>
        <v>102</v>
      </c>
      <c r="P5" s="1209">
        <f t="shared" si="0"/>
        <v>10</v>
      </c>
      <c r="Q5" s="1209">
        <f t="shared" si="0"/>
        <v>72</v>
      </c>
      <c r="R5" s="1209">
        <f t="shared" si="0"/>
        <v>353</v>
      </c>
      <c r="S5" s="1209">
        <f t="shared" si="0"/>
        <v>3</v>
      </c>
      <c r="T5" s="1209">
        <f t="shared" si="0"/>
        <v>103</v>
      </c>
      <c r="U5" s="1209">
        <f t="shared" si="0"/>
        <v>1</v>
      </c>
      <c r="V5" s="1209">
        <f t="shared" si="0"/>
        <v>6</v>
      </c>
      <c r="W5" s="1209">
        <f t="shared" si="0"/>
        <v>14</v>
      </c>
      <c r="X5" s="1209">
        <f t="shared" si="0"/>
        <v>129</v>
      </c>
      <c r="Y5" s="1147">
        <f t="shared" si="0"/>
        <v>16912</v>
      </c>
      <c r="Z5" s="1146">
        <f t="shared" si="0"/>
        <v>4979</v>
      </c>
    </row>
    <row r="6" spans="1:26" ht="18.95" customHeight="1">
      <c r="A6" s="1206" t="s">
        <v>1938</v>
      </c>
      <c r="B6" s="1206">
        <f t="shared" ref="B6:B27" si="1">SUM(C6:J6)</f>
        <v>155</v>
      </c>
      <c r="C6" s="1205">
        <v>3</v>
      </c>
      <c r="D6" s="1205">
        <v>0</v>
      </c>
      <c r="E6" s="1205">
        <v>16</v>
      </c>
      <c r="F6" s="1205">
        <v>7</v>
      </c>
      <c r="G6" s="1205">
        <v>0</v>
      </c>
      <c r="H6" s="1205">
        <v>9</v>
      </c>
      <c r="I6" s="1205">
        <v>82</v>
      </c>
      <c r="J6" s="1205">
        <v>38</v>
      </c>
      <c r="K6" s="1207">
        <v>2097527</v>
      </c>
      <c r="L6" s="1206">
        <f t="shared" ref="L6:L27" si="2">SUM(M6:X6)</f>
        <v>84</v>
      </c>
      <c r="M6" s="1205">
        <v>4</v>
      </c>
      <c r="N6" s="1205">
        <v>4</v>
      </c>
      <c r="O6" s="1205">
        <v>7</v>
      </c>
      <c r="P6" s="1205">
        <v>0</v>
      </c>
      <c r="Q6" s="1205">
        <v>3</v>
      </c>
      <c r="R6" s="1205">
        <v>16</v>
      </c>
      <c r="S6" s="1205">
        <v>0</v>
      </c>
      <c r="T6" s="1205">
        <v>21</v>
      </c>
      <c r="U6" s="1205">
        <v>0</v>
      </c>
      <c r="V6" s="1205">
        <v>2</v>
      </c>
      <c r="W6" s="1205">
        <v>0</v>
      </c>
      <c r="X6" s="1205">
        <v>27</v>
      </c>
      <c r="Y6" s="1205">
        <v>1164</v>
      </c>
      <c r="Z6" s="1205">
        <v>623</v>
      </c>
    </row>
    <row r="7" spans="1:26" ht="18.95" customHeight="1">
      <c r="A7" s="1200" t="s">
        <v>1744</v>
      </c>
      <c r="B7" s="1200">
        <f t="shared" si="1"/>
        <v>506</v>
      </c>
      <c r="C7" s="1199">
        <v>2</v>
      </c>
      <c r="D7" s="1199">
        <v>0</v>
      </c>
      <c r="E7" s="1199">
        <v>106</v>
      </c>
      <c r="F7" s="1199">
        <v>8</v>
      </c>
      <c r="G7" s="1199">
        <v>2</v>
      </c>
      <c r="H7" s="1199">
        <v>27</v>
      </c>
      <c r="I7" s="1199">
        <v>89</v>
      </c>
      <c r="J7" s="1199">
        <v>272</v>
      </c>
      <c r="K7" s="1199">
        <v>92677</v>
      </c>
      <c r="L7" s="1200">
        <f t="shared" si="2"/>
        <v>59</v>
      </c>
      <c r="M7" s="1199">
        <v>0</v>
      </c>
      <c r="N7" s="1199">
        <v>5</v>
      </c>
      <c r="O7" s="1199">
        <v>18</v>
      </c>
      <c r="P7" s="1199">
        <v>0</v>
      </c>
      <c r="Q7" s="1199">
        <v>3</v>
      </c>
      <c r="R7" s="1199">
        <v>17</v>
      </c>
      <c r="S7" s="1199">
        <v>0</v>
      </c>
      <c r="T7" s="1199">
        <v>2</v>
      </c>
      <c r="U7" s="1199">
        <v>0</v>
      </c>
      <c r="V7" s="1199">
        <v>2</v>
      </c>
      <c r="W7" s="1199">
        <v>0</v>
      </c>
      <c r="X7" s="1199">
        <v>12</v>
      </c>
      <c r="Y7" s="1199">
        <v>2902</v>
      </c>
      <c r="Z7" s="1199">
        <v>417</v>
      </c>
    </row>
    <row r="8" spans="1:26" ht="18.95" customHeight="1">
      <c r="A8" s="1200" t="s">
        <v>5423</v>
      </c>
      <c r="B8" s="1200">
        <f t="shared" si="1"/>
        <v>689</v>
      </c>
      <c r="C8" s="1199">
        <v>2</v>
      </c>
      <c r="D8" s="1199">
        <v>55</v>
      </c>
      <c r="E8" s="1199">
        <v>491</v>
      </c>
      <c r="F8" s="1199">
        <v>0</v>
      </c>
      <c r="G8" s="1199">
        <v>5</v>
      </c>
      <c r="H8" s="1199">
        <v>28</v>
      </c>
      <c r="I8" s="1199">
        <v>100</v>
      </c>
      <c r="J8" s="1199">
        <v>8</v>
      </c>
      <c r="K8" s="1199">
        <v>299402</v>
      </c>
      <c r="L8" s="1200">
        <f t="shared" si="2"/>
        <v>75</v>
      </c>
      <c r="M8" s="1199">
        <v>2</v>
      </c>
      <c r="N8" s="1199">
        <v>0</v>
      </c>
      <c r="O8" s="1199">
        <v>25</v>
      </c>
      <c r="P8" s="1199">
        <v>0</v>
      </c>
      <c r="Q8" s="1199">
        <v>0</v>
      </c>
      <c r="R8" s="1199">
        <v>16</v>
      </c>
      <c r="S8" s="1199">
        <v>0</v>
      </c>
      <c r="T8" s="1199">
        <v>8</v>
      </c>
      <c r="U8" s="1199">
        <v>0</v>
      </c>
      <c r="V8" s="1199">
        <v>0</v>
      </c>
      <c r="W8" s="1199">
        <v>0</v>
      </c>
      <c r="X8" s="1199">
        <v>24</v>
      </c>
      <c r="Y8" s="1199">
        <v>2449</v>
      </c>
      <c r="Z8" s="1199">
        <v>473</v>
      </c>
    </row>
    <row r="9" spans="1:26" ht="18.95" customHeight="1">
      <c r="A9" s="1200" t="s">
        <v>5428</v>
      </c>
      <c r="B9" s="1200">
        <f t="shared" si="1"/>
        <v>365</v>
      </c>
      <c r="C9" s="1199">
        <v>2</v>
      </c>
      <c r="D9" s="1199">
        <v>5</v>
      </c>
      <c r="E9" s="1199">
        <v>350</v>
      </c>
      <c r="F9" s="1199">
        <v>0</v>
      </c>
      <c r="G9" s="1199">
        <v>0</v>
      </c>
      <c r="H9" s="1199">
        <v>7</v>
      </c>
      <c r="I9" s="1199">
        <v>1</v>
      </c>
      <c r="J9" s="1199">
        <v>0</v>
      </c>
      <c r="K9" s="1203">
        <v>118592</v>
      </c>
      <c r="L9" s="1200">
        <f t="shared" si="2"/>
        <v>51</v>
      </c>
      <c r="M9" s="1199">
        <v>3</v>
      </c>
      <c r="N9" s="1199">
        <v>3</v>
      </c>
      <c r="O9" s="1199">
        <v>4</v>
      </c>
      <c r="P9" s="1199">
        <v>1</v>
      </c>
      <c r="Q9" s="1199">
        <v>2</v>
      </c>
      <c r="R9" s="1199">
        <v>28</v>
      </c>
      <c r="S9" s="1199">
        <v>2</v>
      </c>
      <c r="T9" s="1199">
        <v>5</v>
      </c>
      <c r="U9" s="1199">
        <v>0</v>
      </c>
      <c r="V9" s="1199">
        <v>1</v>
      </c>
      <c r="W9" s="1199">
        <v>1</v>
      </c>
      <c r="X9" s="1199">
        <v>1</v>
      </c>
      <c r="Y9" s="1199">
        <v>1428</v>
      </c>
      <c r="Z9" s="1199">
        <v>269</v>
      </c>
    </row>
    <row r="10" spans="1:26" ht="18.95" customHeight="1">
      <c r="A10" s="1200" t="s">
        <v>5431</v>
      </c>
      <c r="B10" s="1200">
        <f t="shared" si="1"/>
        <v>295</v>
      </c>
      <c r="C10" s="1199">
        <v>6</v>
      </c>
      <c r="D10" s="1199">
        <v>0</v>
      </c>
      <c r="E10" s="1199">
        <v>188</v>
      </c>
      <c r="F10" s="1199">
        <v>32</v>
      </c>
      <c r="G10" s="1199">
        <v>0</v>
      </c>
      <c r="H10" s="1199">
        <v>6</v>
      </c>
      <c r="I10" s="1199">
        <v>22</v>
      </c>
      <c r="J10" s="1199">
        <v>41</v>
      </c>
      <c r="K10" s="1203">
        <v>768682</v>
      </c>
      <c r="L10" s="1200">
        <f t="shared" si="2"/>
        <v>72</v>
      </c>
      <c r="M10" s="1199">
        <v>6</v>
      </c>
      <c r="N10" s="1199">
        <v>7</v>
      </c>
      <c r="O10" s="1199">
        <v>7</v>
      </c>
      <c r="P10" s="1199">
        <v>0</v>
      </c>
      <c r="Q10" s="1199">
        <v>2</v>
      </c>
      <c r="R10" s="1199">
        <v>18</v>
      </c>
      <c r="S10" s="1199">
        <v>0</v>
      </c>
      <c r="T10" s="1199">
        <v>9</v>
      </c>
      <c r="U10" s="1199">
        <v>0</v>
      </c>
      <c r="V10" s="1199">
        <v>0</v>
      </c>
      <c r="W10" s="1199">
        <v>2</v>
      </c>
      <c r="X10" s="1199">
        <v>21</v>
      </c>
      <c r="Y10" s="1199">
        <v>1209</v>
      </c>
      <c r="Z10" s="1199">
        <v>760</v>
      </c>
    </row>
    <row r="11" spans="1:26" ht="18.95" customHeight="1">
      <c r="A11" s="1200" t="s">
        <v>5434</v>
      </c>
      <c r="B11" s="1200">
        <f t="shared" si="1"/>
        <v>21</v>
      </c>
      <c r="C11" s="1199">
        <v>2</v>
      </c>
      <c r="D11" s="1199">
        <v>1</v>
      </c>
      <c r="E11" s="1199">
        <v>7</v>
      </c>
      <c r="F11" s="1199">
        <v>0</v>
      </c>
      <c r="G11" s="1199">
        <v>4</v>
      </c>
      <c r="H11" s="1199">
        <v>3</v>
      </c>
      <c r="I11" s="1199">
        <v>3</v>
      </c>
      <c r="J11" s="1199">
        <v>1</v>
      </c>
      <c r="K11" s="1203">
        <v>51440</v>
      </c>
      <c r="L11" s="1200">
        <f t="shared" si="2"/>
        <v>14</v>
      </c>
      <c r="M11" s="1199">
        <v>3</v>
      </c>
      <c r="N11" s="1199">
        <v>0</v>
      </c>
      <c r="O11" s="1199">
        <v>0</v>
      </c>
      <c r="P11" s="1199">
        <v>0</v>
      </c>
      <c r="Q11" s="1199">
        <v>5</v>
      </c>
      <c r="R11" s="1199">
        <v>4</v>
      </c>
      <c r="S11" s="1199">
        <v>0</v>
      </c>
      <c r="T11" s="1199">
        <v>0</v>
      </c>
      <c r="U11" s="1199">
        <v>0</v>
      </c>
      <c r="V11" s="1199">
        <v>1</v>
      </c>
      <c r="W11" s="1199">
        <v>0</v>
      </c>
      <c r="X11" s="1199">
        <v>1</v>
      </c>
      <c r="Y11" s="1199">
        <v>337</v>
      </c>
      <c r="Z11" s="1199">
        <v>213</v>
      </c>
    </row>
    <row r="12" spans="1:26" ht="18.95" customHeight="1">
      <c r="A12" s="1200" t="s">
        <v>5494</v>
      </c>
      <c r="B12" s="1200">
        <f t="shared" si="1"/>
        <v>27</v>
      </c>
      <c r="C12" s="1199">
        <v>3</v>
      </c>
      <c r="D12" s="1199">
        <v>3</v>
      </c>
      <c r="E12" s="1199">
        <v>11</v>
      </c>
      <c r="F12" s="1199">
        <v>2</v>
      </c>
      <c r="G12" s="1199">
        <v>1</v>
      </c>
      <c r="H12" s="1199">
        <v>3</v>
      </c>
      <c r="I12" s="1199">
        <v>0</v>
      </c>
      <c r="J12" s="1199">
        <v>4</v>
      </c>
      <c r="K12" s="1203">
        <v>69575</v>
      </c>
      <c r="L12" s="1200">
        <f t="shared" si="2"/>
        <v>42</v>
      </c>
      <c r="M12" s="1199">
        <v>4</v>
      </c>
      <c r="N12" s="1199">
        <v>2</v>
      </c>
      <c r="O12" s="1199">
        <v>12</v>
      </c>
      <c r="P12" s="1199">
        <v>0</v>
      </c>
      <c r="Q12" s="1199">
        <v>2</v>
      </c>
      <c r="R12" s="1199">
        <v>14</v>
      </c>
      <c r="S12" s="1199">
        <v>0</v>
      </c>
      <c r="T12" s="1199">
        <v>5</v>
      </c>
      <c r="U12" s="1199">
        <v>0</v>
      </c>
      <c r="V12" s="1199">
        <v>0</v>
      </c>
      <c r="W12" s="1199">
        <v>3</v>
      </c>
      <c r="X12" s="1199">
        <v>0</v>
      </c>
      <c r="Y12" s="1199">
        <v>177</v>
      </c>
      <c r="Z12" s="1199">
        <v>161</v>
      </c>
    </row>
    <row r="13" spans="1:26" ht="18.95" customHeight="1">
      <c r="A13" s="1200" t="s">
        <v>5440</v>
      </c>
      <c r="B13" s="1200">
        <f t="shared" si="1"/>
        <v>21</v>
      </c>
      <c r="C13" s="1199">
        <v>1</v>
      </c>
      <c r="D13" s="1199">
        <v>3</v>
      </c>
      <c r="E13" s="1199">
        <v>12</v>
      </c>
      <c r="F13" s="1199">
        <v>1</v>
      </c>
      <c r="G13" s="1199">
        <v>0</v>
      </c>
      <c r="H13" s="1199">
        <v>2</v>
      </c>
      <c r="I13" s="1199">
        <v>1</v>
      </c>
      <c r="J13" s="1199">
        <v>1</v>
      </c>
      <c r="K13" s="1203">
        <v>24096</v>
      </c>
      <c r="L13" s="1200">
        <f t="shared" si="2"/>
        <v>12</v>
      </c>
      <c r="M13" s="1199">
        <v>1</v>
      </c>
      <c r="N13" s="1199">
        <v>1</v>
      </c>
      <c r="O13" s="1199">
        <v>1</v>
      </c>
      <c r="P13" s="1199">
        <v>1</v>
      </c>
      <c r="Q13" s="1199">
        <v>0</v>
      </c>
      <c r="R13" s="1199">
        <v>8</v>
      </c>
      <c r="S13" s="1199">
        <v>0</v>
      </c>
      <c r="T13" s="1199">
        <v>0</v>
      </c>
      <c r="U13" s="1199">
        <v>0</v>
      </c>
      <c r="V13" s="1199">
        <v>0</v>
      </c>
      <c r="W13" s="1199">
        <v>0</v>
      </c>
      <c r="X13" s="1199">
        <v>0</v>
      </c>
      <c r="Y13" s="1199">
        <v>201</v>
      </c>
      <c r="Z13" s="1199">
        <v>130</v>
      </c>
    </row>
    <row r="14" spans="1:26" ht="18.95" customHeight="1">
      <c r="A14" s="1200" t="s">
        <v>5442</v>
      </c>
      <c r="B14" s="1200">
        <f t="shared" si="1"/>
        <v>29</v>
      </c>
      <c r="C14" s="1199">
        <v>1</v>
      </c>
      <c r="D14" s="1199">
        <v>0</v>
      </c>
      <c r="E14" s="1199">
        <v>8</v>
      </c>
      <c r="F14" s="1199">
        <v>0</v>
      </c>
      <c r="G14" s="1199">
        <v>0</v>
      </c>
      <c r="H14" s="1199">
        <v>5</v>
      </c>
      <c r="I14" s="1199">
        <v>1</v>
      </c>
      <c r="J14" s="1199">
        <v>14</v>
      </c>
      <c r="K14" s="1203">
        <v>35961</v>
      </c>
      <c r="L14" s="1200">
        <f t="shared" si="2"/>
        <v>46</v>
      </c>
      <c r="M14" s="1199">
        <v>6</v>
      </c>
      <c r="N14" s="1199">
        <v>2</v>
      </c>
      <c r="O14" s="1199">
        <v>3</v>
      </c>
      <c r="P14" s="1199">
        <v>0</v>
      </c>
      <c r="Q14" s="1199">
        <v>2</v>
      </c>
      <c r="R14" s="1204">
        <v>26</v>
      </c>
      <c r="S14" s="1199">
        <v>0</v>
      </c>
      <c r="T14" s="1199">
        <v>3</v>
      </c>
      <c r="U14" s="1199">
        <v>0</v>
      </c>
      <c r="V14" s="1199">
        <v>0</v>
      </c>
      <c r="W14" s="1199">
        <v>1</v>
      </c>
      <c r="X14" s="1199">
        <v>3</v>
      </c>
      <c r="Y14" s="1199">
        <v>173</v>
      </c>
      <c r="Z14" s="1199">
        <v>210</v>
      </c>
    </row>
    <row r="15" spans="1:26" ht="18.95" customHeight="1">
      <c r="A15" s="1200" t="s">
        <v>5447</v>
      </c>
      <c r="B15" s="1200">
        <f t="shared" si="1"/>
        <v>29</v>
      </c>
      <c r="C15" s="1199">
        <v>2</v>
      </c>
      <c r="D15" s="1199">
        <v>2</v>
      </c>
      <c r="E15" s="1199">
        <v>2</v>
      </c>
      <c r="F15" s="1199">
        <v>0</v>
      </c>
      <c r="G15" s="1199">
        <v>0</v>
      </c>
      <c r="H15" s="1199">
        <v>17</v>
      </c>
      <c r="I15" s="1199">
        <v>2</v>
      </c>
      <c r="J15" s="1199">
        <v>4</v>
      </c>
      <c r="K15" s="1203">
        <v>31768</v>
      </c>
      <c r="L15" s="1200">
        <f t="shared" si="2"/>
        <v>42</v>
      </c>
      <c r="M15" s="1199">
        <v>7</v>
      </c>
      <c r="N15" s="1199">
        <v>3</v>
      </c>
      <c r="O15" s="1199">
        <v>2</v>
      </c>
      <c r="P15" s="1199">
        <v>0</v>
      </c>
      <c r="Q15" s="1199">
        <v>3</v>
      </c>
      <c r="R15" s="1199">
        <v>16</v>
      </c>
      <c r="S15" s="1199">
        <v>0</v>
      </c>
      <c r="T15" s="1199">
        <v>8</v>
      </c>
      <c r="U15" s="1199">
        <v>0</v>
      </c>
      <c r="V15" s="1199">
        <v>0</v>
      </c>
      <c r="W15" s="1199">
        <v>0</v>
      </c>
      <c r="X15" s="1199">
        <v>3</v>
      </c>
      <c r="Y15" s="1199">
        <v>1371</v>
      </c>
      <c r="Z15" s="1199">
        <v>103</v>
      </c>
    </row>
    <row r="16" spans="1:26" ht="18.95" customHeight="1">
      <c r="A16" s="1200" t="s">
        <v>5452</v>
      </c>
      <c r="B16" s="1200">
        <f t="shared" si="1"/>
        <v>322</v>
      </c>
      <c r="C16" s="1199">
        <v>2</v>
      </c>
      <c r="D16" s="1199">
        <v>2</v>
      </c>
      <c r="E16" s="1199">
        <v>282</v>
      </c>
      <c r="F16" s="1199">
        <v>15</v>
      </c>
      <c r="G16" s="1199">
        <v>0</v>
      </c>
      <c r="H16" s="1199">
        <v>1</v>
      </c>
      <c r="I16" s="1199">
        <v>1</v>
      </c>
      <c r="J16" s="1199">
        <v>19</v>
      </c>
      <c r="K16" s="1203">
        <v>71435</v>
      </c>
      <c r="L16" s="1200">
        <f t="shared" si="2"/>
        <v>45</v>
      </c>
      <c r="M16" s="1199">
        <v>3</v>
      </c>
      <c r="N16" s="1199">
        <v>2</v>
      </c>
      <c r="O16" s="1199">
        <v>2</v>
      </c>
      <c r="P16" s="1199">
        <v>1</v>
      </c>
      <c r="Q16" s="1199">
        <v>10</v>
      </c>
      <c r="R16" s="1199">
        <v>14</v>
      </c>
      <c r="S16" s="1199">
        <v>0</v>
      </c>
      <c r="T16" s="1199">
        <v>12</v>
      </c>
      <c r="U16" s="1199">
        <v>0</v>
      </c>
      <c r="V16" s="1199">
        <v>0</v>
      </c>
      <c r="W16" s="1199">
        <v>1</v>
      </c>
      <c r="X16" s="1199">
        <v>0</v>
      </c>
      <c r="Y16" s="1199">
        <v>892</v>
      </c>
      <c r="Z16" s="1199">
        <v>101</v>
      </c>
    </row>
    <row r="17" spans="1:26" ht="18.95" customHeight="1">
      <c r="A17" s="1200" t="s">
        <v>5457</v>
      </c>
      <c r="B17" s="1200">
        <f t="shared" si="1"/>
        <v>68</v>
      </c>
      <c r="C17" s="1199">
        <v>2</v>
      </c>
      <c r="D17" s="1199">
        <v>1</v>
      </c>
      <c r="E17" s="1199">
        <v>48</v>
      </c>
      <c r="F17" s="1199">
        <v>1</v>
      </c>
      <c r="G17" s="1199">
        <v>0</v>
      </c>
      <c r="H17" s="1199">
        <v>1</v>
      </c>
      <c r="I17" s="1199">
        <v>9</v>
      </c>
      <c r="J17" s="1199">
        <v>6</v>
      </c>
      <c r="K17" s="1203">
        <v>25670</v>
      </c>
      <c r="L17" s="1200">
        <f t="shared" si="2"/>
        <v>35</v>
      </c>
      <c r="M17" s="1199">
        <v>0</v>
      </c>
      <c r="N17" s="1199">
        <v>8</v>
      </c>
      <c r="O17" s="1199">
        <v>0</v>
      </c>
      <c r="P17" s="1199">
        <v>1</v>
      </c>
      <c r="Q17" s="1199">
        <v>1</v>
      </c>
      <c r="R17" s="1199">
        <v>17</v>
      </c>
      <c r="S17" s="1199">
        <v>0</v>
      </c>
      <c r="T17" s="1199">
        <v>8</v>
      </c>
      <c r="U17" s="1199">
        <v>0</v>
      </c>
      <c r="V17" s="1199">
        <v>0</v>
      </c>
      <c r="W17" s="1199">
        <v>0</v>
      </c>
      <c r="X17" s="1199">
        <v>0</v>
      </c>
      <c r="Y17" s="1199">
        <v>131</v>
      </c>
      <c r="Z17" s="1199">
        <v>287</v>
      </c>
    </row>
    <row r="18" spans="1:26" ht="18.95" customHeight="1">
      <c r="A18" s="1200" t="s">
        <v>5461</v>
      </c>
      <c r="B18" s="1200">
        <f t="shared" si="1"/>
        <v>34</v>
      </c>
      <c r="C18" s="1199">
        <v>3</v>
      </c>
      <c r="D18" s="1199">
        <v>0</v>
      </c>
      <c r="E18" s="1199">
        <v>15</v>
      </c>
      <c r="F18" s="1199">
        <v>0</v>
      </c>
      <c r="G18" s="1199">
        <v>0</v>
      </c>
      <c r="H18" s="1199">
        <v>4</v>
      </c>
      <c r="I18" s="1199">
        <v>0</v>
      </c>
      <c r="J18" s="1199">
        <v>12</v>
      </c>
      <c r="K18" s="1199">
        <v>37932</v>
      </c>
      <c r="L18" s="1200">
        <f t="shared" si="2"/>
        <v>19</v>
      </c>
      <c r="M18" s="1199">
        <v>1</v>
      </c>
      <c r="N18" s="1199">
        <v>0</v>
      </c>
      <c r="O18" s="1199">
        <v>2</v>
      </c>
      <c r="P18" s="1199">
        <v>0</v>
      </c>
      <c r="Q18" s="1199">
        <v>0</v>
      </c>
      <c r="R18" s="1199">
        <v>11</v>
      </c>
      <c r="S18" s="1199">
        <v>0</v>
      </c>
      <c r="T18" s="1199">
        <v>2</v>
      </c>
      <c r="U18" s="1199">
        <v>0</v>
      </c>
      <c r="V18" s="1199">
        <v>0</v>
      </c>
      <c r="W18" s="1199">
        <v>0</v>
      </c>
      <c r="X18" s="1199">
        <v>3</v>
      </c>
      <c r="Y18" s="1199">
        <v>162</v>
      </c>
      <c r="Z18" s="1199">
        <v>90</v>
      </c>
    </row>
    <row r="19" spans="1:26" ht="18.95" customHeight="1">
      <c r="A19" s="1200" t="s">
        <v>202</v>
      </c>
      <c r="B19" s="1200">
        <f t="shared" si="1"/>
        <v>17</v>
      </c>
      <c r="C19" s="1199">
        <v>5</v>
      </c>
      <c r="D19" s="1199">
        <v>0</v>
      </c>
      <c r="E19" s="1199">
        <v>2</v>
      </c>
      <c r="F19" s="1199">
        <v>0</v>
      </c>
      <c r="G19" s="1199">
        <v>0</v>
      </c>
      <c r="H19" s="1199">
        <v>2</v>
      </c>
      <c r="I19" s="1199">
        <v>0</v>
      </c>
      <c r="J19" s="1199">
        <v>8</v>
      </c>
      <c r="K19" s="1199">
        <v>31251</v>
      </c>
      <c r="L19" s="1200">
        <f t="shared" si="2"/>
        <v>74</v>
      </c>
      <c r="M19" s="1199">
        <v>6</v>
      </c>
      <c r="N19" s="1199">
        <v>1</v>
      </c>
      <c r="O19" s="1199">
        <v>2</v>
      </c>
      <c r="P19" s="1199">
        <v>1</v>
      </c>
      <c r="Q19" s="1199">
        <v>12</v>
      </c>
      <c r="R19" s="1199">
        <v>46</v>
      </c>
      <c r="S19" s="1199">
        <v>0</v>
      </c>
      <c r="T19" s="1199">
        <v>2</v>
      </c>
      <c r="U19" s="1199">
        <v>0</v>
      </c>
      <c r="V19" s="1199">
        <v>0</v>
      </c>
      <c r="W19" s="1199">
        <v>1</v>
      </c>
      <c r="X19" s="1199">
        <v>3</v>
      </c>
      <c r="Y19" s="1199">
        <v>490</v>
      </c>
      <c r="Z19" s="1199">
        <v>77</v>
      </c>
    </row>
    <row r="20" spans="1:26" ht="18.95" customHeight="1">
      <c r="A20" s="1200" t="s">
        <v>5466</v>
      </c>
      <c r="B20" s="1200">
        <f t="shared" si="1"/>
        <v>36</v>
      </c>
      <c r="C20" s="1199">
        <v>2</v>
      </c>
      <c r="D20" s="1199">
        <v>0</v>
      </c>
      <c r="E20" s="1199">
        <v>24</v>
      </c>
      <c r="F20" s="1199">
        <v>0</v>
      </c>
      <c r="G20" s="1199">
        <v>0</v>
      </c>
      <c r="H20" s="1199">
        <v>2</v>
      </c>
      <c r="I20" s="1199">
        <v>0</v>
      </c>
      <c r="J20" s="1199">
        <v>8</v>
      </c>
      <c r="K20" s="1199">
        <v>14162</v>
      </c>
      <c r="L20" s="1200">
        <f t="shared" si="2"/>
        <v>15</v>
      </c>
      <c r="M20" s="1199">
        <v>0</v>
      </c>
      <c r="N20" s="1199">
        <v>0</v>
      </c>
      <c r="O20" s="1199">
        <v>2</v>
      </c>
      <c r="P20" s="1199">
        <v>0</v>
      </c>
      <c r="Q20" s="1199">
        <v>0</v>
      </c>
      <c r="R20" s="1199">
        <v>13</v>
      </c>
      <c r="S20" s="1199">
        <v>0</v>
      </c>
      <c r="T20" s="1199">
        <v>0</v>
      </c>
      <c r="U20" s="1199">
        <v>0</v>
      </c>
      <c r="V20" s="1199">
        <v>0</v>
      </c>
      <c r="W20" s="1199">
        <v>0</v>
      </c>
      <c r="X20" s="1199">
        <v>0</v>
      </c>
      <c r="Y20" s="1199">
        <v>175</v>
      </c>
      <c r="Z20" s="1199">
        <v>246</v>
      </c>
    </row>
    <row r="21" spans="1:26" ht="18.95" customHeight="1">
      <c r="A21" s="1200" t="s">
        <v>5471</v>
      </c>
      <c r="B21" s="1200">
        <f t="shared" si="1"/>
        <v>33</v>
      </c>
      <c r="C21" s="1199">
        <v>11</v>
      </c>
      <c r="D21" s="1199">
        <v>0</v>
      </c>
      <c r="E21" s="1199">
        <v>0</v>
      </c>
      <c r="F21" s="1199">
        <v>0</v>
      </c>
      <c r="G21" s="1199">
        <v>0</v>
      </c>
      <c r="H21" s="1199">
        <v>0</v>
      </c>
      <c r="I21" s="1199">
        <v>3</v>
      </c>
      <c r="J21" s="1199">
        <v>19</v>
      </c>
      <c r="K21" s="1186">
        <v>327533</v>
      </c>
      <c r="L21" s="1200">
        <f t="shared" si="2"/>
        <v>46</v>
      </c>
      <c r="M21" s="1199">
        <v>4</v>
      </c>
      <c r="N21" s="1199">
        <v>4</v>
      </c>
      <c r="O21" s="1199">
        <v>4</v>
      </c>
      <c r="P21" s="1199">
        <v>1</v>
      </c>
      <c r="Q21" s="1199">
        <v>8</v>
      </c>
      <c r="R21" s="1199">
        <v>10</v>
      </c>
      <c r="S21" s="1199">
        <v>0</v>
      </c>
      <c r="T21" s="1199">
        <v>8</v>
      </c>
      <c r="U21" s="1199">
        <v>1</v>
      </c>
      <c r="V21" s="1199">
        <v>0</v>
      </c>
      <c r="W21" s="1199">
        <v>1</v>
      </c>
      <c r="X21" s="1199">
        <v>5</v>
      </c>
      <c r="Y21" s="1199">
        <v>470</v>
      </c>
      <c r="Z21" s="1199">
        <v>24</v>
      </c>
    </row>
    <row r="22" spans="1:26" ht="18.95" customHeight="1">
      <c r="A22" s="1200" t="s">
        <v>5473</v>
      </c>
      <c r="B22" s="1200">
        <f t="shared" si="1"/>
        <v>16</v>
      </c>
      <c r="C22" s="1199">
        <v>1</v>
      </c>
      <c r="D22" s="1199">
        <v>1</v>
      </c>
      <c r="E22" s="1199">
        <v>3</v>
      </c>
      <c r="F22" s="1199">
        <v>0</v>
      </c>
      <c r="G22" s="1199">
        <v>0</v>
      </c>
      <c r="H22" s="1199">
        <v>5</v>
      </c>
      <c r="I22" s="1199">
        <v>1</v>
      </c>
      <c r="J22" s="1199">
        <v>5</v>
      </c>
      <c r="K22" s="1199">
        <v>59597</v>
      </c>
      <c r="L22" s="1200">
        <f t="shared" si="2"/>
        <v>35</v>
      </c>
      <c r="M22" s="1199">
        <v>2</v>
      </c>
      <c r="N22" s="1199">
        <v>2</v>
      </c>
      <c r="O22" s="1199">
        <v>6</v>
      </c>
      <c r="P22" s="1199">
        <v>1</v>
      </c>
      <c r="Q22" s="1199">
        <v>6</v>
      </c>
      <c r="R22" s="1199">
        <v>13</v>
      </c>
      <c r="S22" s="1199">
        <v>0</v>
      </c>
      <c r="T22" s="1199">
        <v>3</v>
      </c>
      <c r="U22" s="1199">
        <v>0</v>
      </c>
      <c r="V22" s="1199">
        <v>0</v>
      </c>
      <c r="W22" s="1199">
        <v>0</v>
      </c>
      <c r="X22" s="1199">
        <v>2</v>
      </c>
      <c r="Y22" s="1199">
        <v>160</v>
      </c>
      <c r="Z22" s="1199">
        <v>233</v>
      </c>
    </row>
    <row r="23" spans="1:26" ht="18.95" customHeight="1">
      <c r="A23" s="1200" t="s">
        <v>5478</v>
      </c>
      <c r="B23" s="1200">
        <f t="shared" si="1"/>
        <v>282</v>
      </c>
      <c r="C23" s="1199">
        <v>1</v>
      </c>
      <c r="D23" s="1199">
        <v>0</v>
      </c>
      <c r="E23" s="1199">
        <v>257</v>
      </c>
      <c r="F23" s="1199">
        <v>0</v>
      </c>
      <c r="G23" s="1199">
        <v>0</v>
      </c>
      <c r="H23" s="1199">
        <v>10</v>
      </c>
      <c r="I23" s="1199">
        <v>4</v>
      </c>
      <c r="J23" s="1199">
        <v>10</v>
      </c>
      <c r="K23" s="1199">
        <v>48740</v>
      </c>
      <c r="L23" s="1200">
        <f t="shared" si="2"/>
        <v>23</v>
      </c>
      <c r="M23" s="1199">
        <v>2</v>
      </c>
      <c r="N23" s="1199">
        <v>0</v>
      </c>
      <c r="O23" s="1199">
        <v>1</v>
      </c>
      <c r="P23" s="1199">
        <v>1</v>
      </c>
      <c r="Q23" s="1199">
        <v>2</v>
      </c>
      <c r="R23" s="1199">
        <v>15</v>
      </c>
      <c r="S23" s="1199">
        <v>0</v>
      </c>
      <c r="T23" s="1199">
        <v>1</v>
      </c>
      <c r="U23" s="1199">
        <v>0</v>
      </c>
      <c r="V23" s="1199">
        <v>0</v>
      </c>
      <c r="W23" s="1199">
        <v>1</v>
      </c>
      <c r="X23" s="1199">
        <v>0</v>
      </c>
      <c r="Y23" s="1199">
        <v>824</v>
      </c>
      <c r="Z23" s="1199">
        <v>67</v>
      </c>
    </row>
    <row r="24" spans="1:26" s="1201" customFormat="1" ht="18.95" customHeight="1">
      <c r="A24" s="1202" t="s">
        <v>5484</v>
      </c>
      <c r="B24" s="1200">
        <f t="shared" si="1"/>
        <v>285</v>
      </c>
      <c r="C24" s="1199">
        <v>0</v>
      </c>
      <c r="D24" s="1199">
        <v>4</v>
      </c>
      <c r="E24" s="1199">
        <v>249</v>
      </c>
      <c r="F24" s="1199">
        <v>9</v>
      </c>
      <c r="G24" s="1199">
        <v>0</v>
      </c>
      <c r="H24" s="1199">
        <v>3</v>
      </c>
      <c r="I24" s="1199">
        <v>11</v>
      </c>
      <c r="J24" s="1199">
        <v>9</v>
      </c>
      <c r="K24" s="1199">
        <v>46324</v>
      </c>
      <c r="L24" s="1200">
        <f t="shared" si="2"/>
        <v>30</v>
      </c>
      <c r="M24" s="1199">
        <v>2</v>
      </c>
      <c r="N24" s="1199">
        <v>1</v>
      </c>
      <c r="O24" s="1199">
        <v>0</v>
      </c>
      <c r="P24" s="1199">
        <v>1</v>
      </c>
      <c r="Q24" s="1199">
        <v>2</v>
      </c>
      <c r="R24" s="1199">
        <v>12</v>
      </c>
      <c r="S24" s="1199">
        <v>1</v>
      </c>
      <c r="T24" s="1199">
        <v>0</v>
      </c>
      <c r="U24" s="1199">
        <v>0</v>
      </c>
      <c r="V24" s="1199">
        <v>0</v>
      </c>
      <c r="W24" s="1199">
        <v>1</v>
      </c>
      <c r="X24" s="1199">
        <v>10</v>
      </c>
      <c r="Y24" s="1199">
        <v>815</v>
      </c>
      <c r="Z24" s="1199">
        <v>126</v>
      </c>
    </row>
    <row r="25" spans="1:26" ht="18.95" customHeight="1">
      <c r="A25" s="1200" t="s">
        <v>5485</v>
      </c>
      <c r="B25" s="1200">
        <f t="shared" si="1"/>
        <v>23</v>
      </c>
      <c r="C25" s="1199">
        <v>1</v>
      </c>
      <c r="D25" s="1199">
        <v>0</v>
      </c>
      <c r="E25" s="1199">
        <v>8</v>
      </c>
      <c r="F25" s="1199">
        <v>0</v>
      </c>
      <c r="G25" s="1199">
        <v>2</v>
      </c>
      <c r="H25" s="1199">
        <v>2</v>
      </c>
      <c r="I25" s="1199">
        <v>0</v>
      </c>
      <c r="J25" s="1199">
        <v>10</v>
      </c>
      <c r="K25" s="1199">
        <v>62149</v>
      </c>
      <c r="L25" s="1200">
        <f t="shared" si="2"/>
        <v>31</v>
      </c>
      <c r="M25" s="1199">
        <v>3</v>
      </c>
      <c r="N25" s="1199">
        <v>2</v>
      </c>
      <c r="O25" s="1199">
        <v>1</v>
      </c>
      <c r="P25" s="1199">
        <v>0</v>
      </c>
      <c r="Q25" s="1199">
        <v>6</v>
      </c>
      <c r="R25" s="1199">
        <v>9</v>
      </c>
      <c r="S25" s="1199">
        <v>0</v>
      </c>
      <c r="T25" s="1199">
        <v>5</v>
      </c>
      <c r="U25" s="1199">
        <v>0</v>
      </c>
      <c r="V25" s="1199">
        <v>0</v>
      </c>
      <c r="W25" s="1199">
        <v>1</v>
      </c>
      <c r="X25" s="1199">
        <v>4</v>
      </c>
      <c r="Y25" s="1199">
        <v>138</v>
      </c>
      <c r="Z25" s="1199">
        <v>131</v>
      </c>
    </row>
    <row r="26" spans="1:26" ht="18.95" customHeight="1">
      <c r="A26" s="1200" t="s">
        <v>13151</v>
      </c>
      <c r="B26" s="1200">
        <f t="shared" si="1"/>
        <v>284</v>
      </c>
      <c r="C26" s="1199">
        <v>1</v>
      </c>
      <c r="D26" s="1199">
        <v>1</v>
      </c>
      <c r="E26" s="1199">
        <v>240</v>
      </c>
      <c r="F26" s="1199">
        <v>7</v>
      </c>
      <c r="G26" s="1199">
        <v>0</v>
      </c>
      <c r="H26" s="1199">
        <v>6</v>
      </c>
      <c r="I26" s="1199">
        <v>9</v>
      </c>
      <c r="J26" s="1199">
        <v>20</v>
      </c>
      <c r="K26" s="1199">
        <v>387669</v>
      </c>
      <c r="L26" s="1200">
        <f t="shared" si="2"/>
        <v>38</v>
      </c>
      <c r="M26" s="1199">
        <v>3</v>
      </c>
      <c r="N26" s="1199">
        <v>1</v>
      </c>
      <c r="O26" s="1199">
        <v>1</v>
      </c>
      <c r="P26" s="1199">
        <v>1</v>
      </c>
      <c r="Q26" s="1199">
        <v>3</v>
      </c>
      <c r="R26" s="1199">
        <v>17</v>
      </c>
      <c r="S26" s="1199">
        <v>0</v>
      </c>
      <c r="T26" s="1199">
        <v>1</v>
      </c>
      <c r="U26" s="1199">
        <v>0</v>
      </c>
      <c r="V26" s="1199">
        <v>0</v>
      </c>
      <c r="W26" s="1199">
        <v>1</v>
      </c>
      <c r="X26" s="1199">
        <v>10</v>
      </c>
      <c r="Y26" s="1199">
        <v>999</v>
      </c>
      <c r="Z26" s="1199">
        <v>224</v>
      </c>
    </row>
    <row r="27" spans="1:26" ht="18.95" customHeight="1">
      <c r="A27" s="1198" t="s">
        <v>5492</v>
      </c>
      <c r="B27" s="1198">
        <f t="shared" si="1"/>
        <v>16</v>
      </c>
      <c r="C27" s="1197">
        <v>1</v>
      </c>
      <c r="D27" s="1197">
        <v>0</v>
      </c>
      <c r="E27" s="1197">
        <v>15</v>
      </c>
      <c r="F27" s="1197">
        <v>0</v>
      </c>
      <c r="G27" s="1197">
        <v>0</v>
      </c>
      <c r="H27" s="1197">
        <v>0</v>
      </c>
      <c r="I27" s="1197">
        <v>0</v>
      </c>
      <c r="J27" s="1197">
        <v>0</v>
      </c>
      <c r="K27" s="1197">
        <v>10900</v>
      </c>
      <c r="L27" s="1198">
        <f t="shared" si="2"/>
        <v>15</v>
      </c>
      <c r="M27" s="1197">
        <v>0</v>
      </c>
      <c r="N27" s="1197">
        <v>0</v>
      </c>
      <c r="O27" s="1197">
        <v>2</v>
      </c>
      <c r="P27" s="1197">
        <v>0</v>
      </c>
      <c r="Q27" s="1197">
        <v>0</v>
      </c>
      <c r="R27" s="1197">
        <v>13</v>
      </c>
      <c r="S27" s="1197">
        <v>0</v>
      </c>
      <c r="T27" s="1197">
        <v>0</v>
      </c>
      <c r="U27" s="1197">
        <v>0</v>
      </c>
      <c r="V27" s="1197">
        <v>0</v>
      </c>
      <c r="W27" s="1197">
        <v>0</v>
      </c>
      <c r="X27" s="1197">
        <v>0</v>
      </c>
      <c r="Y27" s="1197">
        <v>245</v>
      </c>
      <c r="Z27" s="1197">
        <v>14</v>
      </c>
    </row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0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F549-DF5B-4BE7-9CE8-FAF06044AF58}">
  <sheetPr>
    <pageSetUpPr fitToPage="1"/>
  </sheetPr>
  <dimension ref="A1:CG32"/>
  <sheetViews>
    <sheetView view="pageBreakPreview" zoomScale="85" zoomScaleNormal="85" zoomScaleSheetLayoutView="85" workbookViewId="0">
      <pane ySplit="5" topLeftCell="A6" activePane="bottomLeft" state="frozen"/>
      <selection activeCell="I25" sqref="I25"/>
      <selection pane="bottomLeft" activeCell="I25" sqref="I25"/>
    </sheetView>
  </sheetViews>
  <sheetFormatPr defaultColWidth="8.88671875" defaultRowHeight="12"/>
  <cols>
    <col min="1" max="1" width="8.88671875" style="1212"/>
    <col min="2" max="2" width="5.77734375" style="1212" customWidth="1"/>
    <col min="3" max="4" width="4.33203125" style="1212" customWidth="1"/>
    <col min="5" max="5" width="5.77734375" style="1212" customWidth="1"/>
    <col min="6" max="10" width="4.33203125" style="1212" customWidth="1"/>
    <col min="11" max="11" width="9.77734375" style="1212" customWidth="1"/>
    <col min="12" max="12" width="5.77734375" style="1212" customWidth="1"/>
    <col min="13" max="24" width="4.33203125" style="1212" customWidth="1"/>
    <col min="25" max="26" width="9.77734375" style="1212" customWidth="1"/>
    <col min="27" max="16384" width="8.88671875" style="1212"/>
  </cols>
  <sheetData>
    <row r="1" spans="1:85" s="1228" customFormat="1" ht="20.100000000000001" customHeight="1">
      <c r="A1" s="2039" t="s">
        <v>26818</v>
      </c>
      <c r="B1" s="2039"/>
      <c r="C1" s="2039"/>
      <c r="D1" s="2039"/>
      <c r="E1" s="2039"/>
      <c r="F1" s="2039"/>
      <c r="G1" s="2039"/>
      <c r="H1" s="2039"/>
      <c r="I1" s="2039"/>
      <c r="J1" s="2039"/>
      <c r="K1" s="2039"/>
      <c r="L1" s="2039"/>
      <c r="M1" s="2039"/>
      <c r="N1" s="2039"/>
      <c r="O1" s="2039"/>
      <c r="P1" s="2039"/>
      <c r="Q1" s="2039"/>
      <c r="R1" s="2039"/>
      <c r="S1" s="2039"/>
      <c r="T1" s="2039"/>
      <c r="U1" s="2039"/>
      <c r="V1" s="2039"/>
      <c r="W1" s="2039"/>
      <c r="X1" s="2039"/>
      <c r="Y1" s="2039"/>
      <c r="Z1" s="2039"/>
    </row>
    <row r="2" spans="1:85" s="1228" customFormat="1" ht="20.100000000000001" customHeight="1">
      <c r="A2" s="2037" t="s">
        <v>26797</v>
      </c>
      <c r="B2" s="2037" t="s">
        <v>26785</v>
      </c>
      <c r="C2" s="2037"/>
      <c r="D2" s="2037"/>
      <c r="E2" s="2037"/>
      <c r="F2" s="2037"/>
      <c r="G2" s="2037"/>
      <c r="H2" s="2037"/>
      <c r="I2" s="2037"/>
      <c r="J2" s="2037"/>
      <c r="K2" s="2037" t="s">
        <v>26784</v>
      </c>
      <c r="L2" s="2037" t="s">
        <v>26783</v>
      </c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7"/>
      <c r="Z2" s="2037"/>
    </row>
    <row r="3" spans="1:85" s="1228" customFormat="1" ht="20.100000000000001" customHeight="1">
      <c r="A3" s="2037"/>
      <c r="B3" s="2037" t="s">
        <v>26782</v>
      </c>
      <c r="C3" s="2037" t="s">
        <v>26781</v>
      </c>
      <c r="D3" s="2040" t="s">
        <v>26780</v>
      </c>
      <c r="E3" s="2037" t="s">
        <v>26779</v>
      </c>
      <c r="F3" s="2037" t="s">
        <v>26778</v>
      </c>
      <c r="G3" s="2037" t="s">
        <v>26777</v>
      </c>
      <c r="H3" s="2037" t="s">
        <v>26776</v>
      </c>
      <c r="I3" s="2037" t="s">
        <v>26775</v>
      </c>
      <c r="J3" s="2037" t="s">
        <v>26774</v>
      </c>
      <c r="K3" s="2037"/>
      <c r="L3" s="2037" t="s">
        <v>26773</v>
      </c>
      <c r="M3" s="2037"/>
      <c r="N3" s="2037"/>
      <c r="O3" s="2037"/>
      <c r="P3" s="2037"/>
      <c r="Q3" s="2037"/>
      <c r="R3" s="2037"/>
      <c r="S3" s="2037"/>
      <c r="T3" s="2037"/>
      <c r="U3" s="2037"/>
      <c r="V3" s="2037"/>
      <c r="W3" s="2037"/>
      <c r="X3" s="2037"/>
      <c r="Y3" s="2037" t="s">
        <v>26817</v>
      </c>
      <c r="Z3" s="2037" t="s">
        <v>26799</v>
      </c>
    </row>
    <row r="4" spans="1:85" s="1228" customFormat="1" ht="66" customHeight="1" thickBot="1">
      <c r="A4" s="2038"/>
      <c r="B4" s="2038"/>
      <c r="C4" s="2038"/>
      <c r="D4" s="2041"/>
      <c r="E4" s="2038"/>
      <c r="F4" s="2038"/>
      <c r="G4" s="2038"/>
      <c r="H4" s="2038"/>
      <c r="I4" s="2038"/>
      <c r="J4" s="2038"/>
      <c r="K4" s="2038"/>
      <c r="L4" s="1235" t="s">
        <v>1</v>
      </c>
      <c r="M4" s="1235" t="s">
        <v>26770</v>
      </c>
      <c r="N4" s="1235" t="s">
        <v>26769</v>
      </c>
      <c r="O4" s="1235" t="s">
        <v>26768</v>
      </c>
      <c r="P4" s="1235" t="s">
        <v>26767</v>
      </c>
      <c r="Q4" s="1235" t="s">
        <v>26766</v>
      </c>
      <c r="R4" s="1235" t="s">
        <v>26765</v>
      </c>
      <c r="S4" s="1235" t="s">
        <v>26764</v>
      </c>
      <c r="T4" s="1235" t="s">
        <v>26763</v>
      </c>
      <c r="U4" s="1235" t="s">
        <v>26762</v>
      </c>
      <c r="V4" s="1235" t="s">
        <v>26761</v>
      </c>
      <c r="W4" s="1235" t="s">
        <v>26760</v>
      </c>
      <c r="X4" s="1235" t="s">
        <v>26759</v>
      </c>
      <c r="Y4" s="2038"/>
      <c r="Z4" s="2038"/>
    </row>
    <row r="5" spans="1:85" s="1231" customFormat="1" ht="18.95" customHeight="1" thickBot="1">
      <c r="A5" s="1234" t="s">
        <v>1</v>
      </c>
      <c r="B5" s="1233">
        <f t="shared" ref="B5:Z5" si="0">SUM(B6:B27)</f>
        <v>4317</v>
      </c>
      <c r="C5" s="1233">
        <f t="shared" si="0"/>
        <v>101</v>
      </c>
      <c r="D5" s="1233">
        <f t="shared" si="0"/>
        <v>122</v>
      </c>
      <c r="E5" s="1233">
        <f t="shared" si="0"/>
        <v>2314</v>
      </c>
      <c r="F5" s="1233">
        <f t="shared" si="0"/>
        <v>118</v>
      </c>
      <c r="G5" s="1233">
        <f t="shared" si="0"/>
        <v>10</v>
      </c>
      <c r="H5" s="1233">
        <f t="shared" si="0"/>
        <v>281</v>
      </c>
      <c r="I5" s="1233">
        <f t="shared" si="0"/>
        <v>424</v>
      </c>
      <c r="J5" s="1233">
        <f t="shared" si="0"/>
        <v>947</v>
      </c>
      <c r="K5" s="1233">
        <f t="shared" si="0"/>
        <v>3004848</v>
      </c>
      <c r="L5" s="1233">
        <f t="shared" si="0"/>
        <v>1665</v>
      </c>
      <c r="M5" s="1233">
        <f t="shared" si="0"/>
        <v>60</v>
      </c>
      <c r="N5" s="1233">
        <f t="shared" si="0"/>
        <v>28</v>
      </c>
      <c r="O5" s="1233">
        <f t="shared" si="0"/>
        <v>98</v>
      </c>
      <c r="P5" s="1233">
        <f t="shared" si="0"/>
        <v>8</v>
      </c>
      <c r="Q5" s="1233">
        <f t="shared" si="0"/>
        <v>127</v>
      </c>
      <c r="R5" s="1233">
        <f t="shared" si="0"/>
        <v>450</v>
      </c>
      <c r="S5" s="1233">
        <f t="shared" si="0"/>
        <v>10</v>
      </c>
      <c r="T5" s="1233">
        <f t="shared" si="0"/>
        <v>109</v>
      </c>
      <c r="U5" s="1233">
        <f t="shared" si="0"/>
        <v>0</v>
      </c>
      <c r="V5" s="1233">
        <f t="shared" si="0"/>
        <v>10</v>
      </c>
      <c r="W5" s="1233">
        <f t="shared" si="0"/>
        <v>14</v>
      </c>
      <c r="X5" s="1233">
        <f t="shared" si="0"/>
        <v>751</v>
      </c>
      <c r="Y5" s="1233">
        <f t="shared" si="0"/>
        <v>20791</v>
      </c>
      <c r="Z5" s="1232">
        <f t="shared" si="0"/>
        <v>4244</v>
      </c>
    </row>
    <row r="6" spans="1:85" s="1226" customFormat="1" ht="18.95" customHeight="1">
      <c r="A6" s="1229" t="s">
        <v>5886</v>
      </c>
      <c r="B6" s="1229">
        <f t="shared" ref="B6:B27" si="1">SUM(C6:J6)</f>
        <v>72</v>
      </c>
      <c r="C6" s="1229">
        <v>13</v>
      </c>
      <c r="D6" s="1229">
        <v>5</v>
      </c>
      <c r="E6" s="1229">
        <v>15</v>
      </c>
      <c r="F6" s="1229">
        <v>0</v>
      </c>
      <c r="G6" s="1229">
        <v>0</v>
      </c>
      <c r="H6" s="1229">
        <v>28</v>
      </c>
      <c r="I6" s="1229">
        <v>7</v>
      </c>
      <c r="J6" s="1229">
        <v>4</v>
      </c>
      <c r="K6" s="1230">
        <v>160141</v>
      </c>
      <c r="L6" s="1229">
        <f t="shared" ref="L6:L27" si="2">SUM(M6:X6)</f>
        <v>80</v>
      </c>
      <c r="M6" s="1229">
        <v>8</v>
      </c>
      <c r="N6" s="1229">
        <v>4</v>
      </c>
      <c r="O6" s="1229">
        <v>10</v>
      </c>
      <c r="P6" s="1229">
        <v>1</v>
      </c>
      <c r="Q6" s="1229">
        <v>4</v>
      </c>
      <c r="R6" s="1229">
        <v>41</v>
      </c>
      <c r="S6" s="1229">
        <v>0</v>
      </c>
      <c r="T6" s="1229">
        <v>1</v>
      </c>
      <c r="U6" s="1229">
        <v>0</v>
      </c>
      <c r="V6" s="1229">
        <v>1</v>
      </c>
      <c r="W6" s="1229">
        <v>2</v>
      </c>
      <c r="X6" s="1229">
        <v>8</v>
      </c>
      <c r="Y6" s="1229">
        <v>774</v>
      </c>
      <c r="Z6" s="1229">
        <v>591</v>
      </c>
      <c r="AA6" s="1228"/>
      <c r="AB6" s="1228"/>
      <c r="AC6" s="1228"/>
      <c r="AD6" s="1228"/>
      <c r="AE6" s="1228"/>
      <c r="AF6" s="1228"/>
      <c r="AG6" s="1228"/>
      <c r="AH6" s="1228"/>
      <c r="AI6" s="1228"/>
      <c r="AJ6" s="1228"/>
      <c r="AK6" s="1228"/>
      <c r="AL6" s="1228"/>
      <c r="AM6" s="1228"/>
      <c r="AN6" s="1228"/>
      <c r="AO6" s="1228"/>
      <c r="AP6" s="1228"/>
      <c r="AQ6" s="1228"/>
      <c r="AR6" s="1228"/>
      <c r="AS6" s="1228"/>
      <c r="AT6" s="1228"/>
      <c r="AU6" s="1228"/>
      <c r="AV6" s="1228"/>
      <c r="AW6" s="1228"/>
      <c r="AX6" s="1228"/>
      <c r="AY6" s="1228"/>
      <c r="AZ6" s="1228"/>
      <c r="BA6" s="1228"/>
      <c r="BB6" s="1228"/>
      <c r="BC6" s="1228"/>
      <c r="BD6" s="1228"/>
      <c r="BE6" s="1228"/>
      <c r="BF6" s="1228"/>
      <c r="BG6" s="1228"/>
      <c r="BH6" s="1228"/>
      <c r="BI6" s="1228"/>
      <c r="BJ6" s="1228"/>
      <c r="BK6" s="1228"/>
      <c r="BL6" s="1228"/>
      <c r="BM6" s="1228"/>
      <c r="BN6" s="1228"/>
      <c r="BO6" s="1228"/>
      <c r="BP6" s="1228"/>
      <c r="BQ6" s="1228"/>
      <c r="BR6" s="1228"/>
      <c r="BS6" s="1228"/>
      <c r="BT6" s="1228"/>
      <c r="BU6" s="1228"/>
      <c r="BV6" s="1228"/>
      <c r="BW6" s="1228"/>
      <c r="BX6" s="1228"/>
      <c r="BY6" s="1228"/>
      <c r="BZ6" s="1228"/>
      <c r="CA6" s="1228"/>
      <c r="CB6" s="1228"/>
      <c r="CC6" s="1228"/>
      <c r="CD6" s="1228"/>
      <c r="CE6" s="1228"/>
      <c r="CF6" s="1228"/>
      <c r="CG6" s="1227"/>
    </row>
    <row r="7" spans="1:85" s="1215" customFormat="1" ht="18.95" customHeight="1">
      <c r="A7" s="1219" t="s">
        <v>5890</v>
      </c>
      <c r="B7" s="1220">
        <f t="shared" si="1"/>
        <v>593</v>
      </c>
      <c r="C7" s="1219">
        <v>13</v>
      </c>
      <c r="D7" s="1219">
        <v>23</v>
      </c>
      <c r="E7" s="1219">
        <v>177</v>
      </c>
      <c r="F7" s="1219">
        <v>7</v>
      </c>
      <c r="G7" s="1219">
        <v>1</v>
      </c>
      <c r="H7" s="1219">
        <v>17</v>
      </c>
      <c r="I7" s="1219">
        <v>68</v>
      </c>
      <c r="J7" s="1219">
        <v>287</v>
      </c>
      <c r="K7" s="1219">
        <v>219250</v>
      </c>
      <c r="L7" s="1220">
        <f t="shared" si="2"/>
        <v>68</v>
      </c>
      <c r="M7" s="1219">
        <v>18</v>
      </c>
      <c r="N7" s="1219">
        <v>0</v>
      </c>
      <c r="O7" s="1219">
        <v>4</v>
      </c>
      <c r="P7" s="1219">
        <v>1</v>
      </c>
      <c r="Q7" s="1219">
        <v>4</v>
      </c>
      <c r="R7" s="1219">
        <v>18</v>
      </c>
      <c r="S7" s="1219">
        <v>0</v>
      </c>
      <c r="T7" s="1219">
        <v>1</v>
      </c>
      <c r="U7" s="1219">
        <v>0</v>
      </c>
      <c r="V7" s="1219">
        <v>1</v>
      </c>
      <c r="W7" s="1219">
        <v>2</v>
      </c>
      <c r="X7" s="1219">
        <v>19</v>
      </c>
      <c r="Y7" s="1219">
        <v>2152</v>
      </c>
      <c r="Z7" s="1219">
        <v>0</v>
      </c>
      <c r="AA7" s="1213"/>
      <c r="AB7" s="1213"/>
      <c r="AC7" s="1213"/>
      <c r="AD7" s="1213"/>
      <c r="AE7" s="1213"/>
      <c r="AF7" s="1213"/>
      <c r="AG7" s="1213"/>
      <c r="AH7" s="1213"/>
      <c r="AI7" s="1213"/>
      <c r="AJ7" s="1213"/>
      <c r="AK7" s="1213"/>
      <c r="AL7" s="1213"/>
      <c r="AM7" s="1213"/>
      <c r="AN7" s="1213"/>
      <c r="AO7" s="1213"/>
      <c r="AP7" s="1213"/>
      <c r="AQ7" s="1213"/>
      <c r="AR7" s="1213"/>
      <c r="AS7" s="1213"/>
      <c r="AT7" s="1213"/>
      <c r="AU7" s="1213"/>
      <c r="AV7" s="1213"/>
      <c r="AW7" s="1213"/>
      <c r="AX7" s="1213"/>
      <c r="AY7" s="1213"/>
      <c r="AZ7" s="1213"/>
      <c r="BA7" s="1213"/>
      <c r="BB7" s="1213"/>
      <c r="BC7" s="1213"/>
      <c r="BD7" s="1213"/>
      <c r="BE7" s="1213"/>
      <c r="BF7" s="1213"/>
      <c r="BG7" s="1213"/>
      <c r="BH7" s="1213"/>
      <c r="BI7" s="1213"/>
      <c r="BJ7" s="1213"/>
      <c r="BK7" s="1213"/>
      <c r="BL7" s="1213"/>
      <c r="BM7" s="1213"/>
      <c r="BN7" s="1213"/>
      <c r="BO7" s="1213"/>
      <c r="BP7" s="1213"/>
      <c r="BQ7" s="1213"/>
      <c r="BR7" s="1213"/>
      <c r="BS7" s="1213"/>
      <c r="BT7" s="1213"/>
      <c r="BU7" s="1213"/>
      <c r="BV7" s="1213"/>
      <c r="BW7" s="1213"/>
      <c r="BX7" s="1213"/>
      <c r="BY7" s="1213"/>
      <c r="BZ7" s="1213"/>
      <c r="CA7" s="1213"/>
      <c r="CB7" s="1213"/>
      <c r="CC7" s="1213"/>
      <c r="CD7" s="1213"/>
      <c r="CE7" s="1213"/>
      <c r="CF7" s="1213"/>
      <c r="CG7" s="1216"/>
    </row>
    <row r="8" spans="1:85" s="1213" customFormat="1" ht="18.95" customHeight="1">
      <c r="A8" s="1219" t="s">
        <v>13336</v>
      </c>
      <c r="B8" s="1220">
        <f t="shared" si="1"/>
        <v>184</v>
      </c>
      <c r="C8" s="1224">
        <v>2</v>
      </c>
      <c r="D8" s="1224">
        <v>3</v>
      </c>
      <c r="E8" s="1224">
        <v>72</v>
      </c>
      <c r="F8" s="1224">
        <v>4</v>
      </c>
      <c r="G8" s="1224">
        <v>0</v>
      </c>
      <c r="H8" s="1224">
        <v>23</v>
      </c>
      <c r="I8" s="1224">
        <v>30</v>
      </c>
      <c r="J8" s="1224">
        <v>50</v>
      </c>
      <c r="K8" s="1224">
        <v>490236</v>
      </c>
      <c r="L8" s="1220">
        <f t="shared" si="2"/>
        <v>33</v>
      </c>
      <c r="M8" s="1224">
        <v>1</v>
      </c>
      <c r="N8" s="1224">
        <v>0</v>
      </c>
      <c r="O8" s="1224">
        <v>3</v>
      </c>
      <c r="P8" s="1224">
        <v>0</v>
      </c>
      <c r="Q8" s="1224">
        <v>3</v>
      </c>
      <c r="R8" s="1224">
        <v>11</v>
      </c>
      <c r="S8" s="1224">
        <v>0</v>
      </c>
      <c r="T8" s="1224">
        <v>1</v>
      </c>
      <c r="U8" s="1224">
        <v>0</v>
      </c>
      <c r="V8" s="1224">
        <v>0</v>
      </c>
      <c r="W8" s="1224">
        <v>0</v>
      </c>
      <c r="X8" s="1224">
        <v>14</v>
      </c>
      <c r="Y8" s="1224">
        <v>521</v>
      </c>
      <c r="Z8" s="1224">
        <v>135</v>
      </c>
    </row>
    <row r="9" spans="1:85" s="1215" customFormat="1" ht="18.95" customHeight="1">
      <c r="A9" s="1219" t="s">
        <v>1874</v>
      </c>
      <c r="B9" s="1220">
        <f t="shared" si="1"/>
        <v>577</v>
      </c>
      <c r="C9" s="1219">
        <v>18</v>
      </c>
      <c r="D9" s="1219">
        <v>14</v>
      </c>
      <c r="E9" s="1219">
        <v>49</v>
      </c>
      <c r="F9" s="1219">
        <v>64</v>
      </c>
      <c r="G9" s="1219">
        <v>0</v>
      </c>
      <c r="H9" s="1219">
        <v>40</v>
      </c>
      <c r="I9" s="1219">
        <v>90</v>
      </c>
      <c r="J9" s="1219">
        <v>302</v>
      </c>
      <c r="K9" s="1219">
        <v>275964</v>
      </c>
      <c r="L9" s="1220">
        <f t="shared" si="2"/>
        <v>31</v>
      </c>
      <c r="M9" s="1219">
        <v>1</v>
      </c>
      <c r="N9" s="1219">
        <v>0</v>
      </c>
      <c r="O9" s="1219">
        <v>3</v>
      </c>
      <c r="P9" s="1219">
        <v>0</v>
      </c>
      <c r="Q9" s="1219">
        <v>3</v>
      </c>
      <c r="R9" s="1219">
        <v>16</v>
      </c>
      <c r="S9" s="1219">
        <v>1</v>
      </c>
      <c r="T9" s="1219">
        <v>4</v>
      </c>
      <c r="U9" s="1219">
        <v>0</v>
      </c>
      <c r="V9" s="1219">
        <v>0</v>
      </c>
      <c r="W9" s="1219">
        <v>0</v>
      </c>
      <c r="X9" s="1219">
        <v>3</v>
      </c>
      <c r="Y9" s="1219">
        <v>2505</v>
      </c>
      <c r="Z9" s="1219">
        <v>0</v>
      </c>
      <c r="AA9" s="1213"/>
      <c r="AB9" s="1213"/>
      <c r="AC9" s="1213"/>
      <c r="AD9" s="1213"/>
      <c r="AE9" s="1213"/>
      <c r="AF9" s="1213"/>
      <c r="AG9" s="1213"/>
      <c r="AH9" s="1213"/>
      <c r="AI9" s="1213"/>
      <c r="AJ9" s="1213"/>
      <c r="AK9" s="1213"/>
      <c r="AL9" s="1213"/>
      <c r="AM9" s="1213"/>
      <c r="AN9" s="1213"/>
      <c r="AO9" s="1213"/>
      <c r="AP9" s="1213"/>
      <c r="AQ9" s="1213"/>
      <c r="AR9" s="1213"/>
      <c r="AS9" s="1213"/>
      <c r="AT9" s="1213"/>
      <c r="AU9" s="1213"/>
      <c r="AV9" s="1213"/>
      <c r="AW9" s="1213"/>
      <c r="AX9" s="1213"/>
      <c r="AY9" s="1213"/>
      <c r="AZ9" s="1213"/>
      <c r="BA9" s="1213"/>
      <c r="BB9" s="1213"/>
      <c r="BC9" s="1213"/>
      <c r="BD9" s="1213"/>
      <c r="BE9" s="1213"/>
      <c r="BF9" s="1213"/>
      <c r="BG9" s="1213"/>
      <c r="BH9" s="1213"/>
      <c r="BI9" s="1213"/>
      <c r="BJ9" s="1213"/>
      <c r="BK9" s="1213"/>
      <c r="BL9" s="1213"/>
      <c r="BM9" s="1213"/>
      <c r="BN9" s="1213"/>
      <c r="BO9" s="1213"/>
      <c r="BP9" s="1213"/>
      <c r="BQ9" s="1213"/>
      <c r="BR9" s="1213"/>
      <c r="BS9" s="1213"/>
      <c r="BT9" s="1213"/>
      <c r="BU9" s="1213"/>
      <c r="BV9" s="1213"/>
      <c r="BW9" s="1213"/>
      <c r="BX9" s="1213"/>
      <c r="BY9" s="1213"/>
      <c r="BZ9" s="1213"/>
      <c r="CA9" s="1213"/>
      <c r="CB9" s="1213"/>
      <c r="CC9" s="1213"/>
      <c r="CD9" s="1213"/>
      <c r="CE9" s="1213"/>
      <c r="CF9" s="1213"/>
      <c r="CG9" s="1216"/>
    </row>
    <row r="10" spans="1:85" s="1215" customFormat="1" ht="18.95" customHeight="1">
      <c r="A10" s="1219" t="s">
        <v>1877</v>
      </c>
      <c r="B10" s="1220">
        <f t="shared" si="1"/>
        <v>672</v>
      </c>
      <c r="C10" s="1219">
        <v>3</v>
      </c>
      <c r="D10" s="1219">
        <v>0</v>
      </c>
      <c r="E10" s="1219">
        <v>324</v>
      </c>
      <c r="F10" s="1219">
        <v>0</v>
      </c>
      <c r="G10" s="1219">
        <v>0</v>
      </c>
      <c r="H10" s="1219">
        <v>77</v>
      </c>
      <c r="I10" s="1219">
        <v>98</v>
      </c>
      <c r="J10" s="1219">
        <v>170</v>
      </c>
      <c r="K10" s="1219">
        <v>185380</v>
      </c>
      <c r="L10" s="1220">
        <f t="shared" si="2"/>
        <v>684</v>
      </c>
      <c r="M10" s="1219">
        <v>1</v>
      </c>
      <c r="N10" s="1219">
        <v>8</v>
      </c>
      <c r="O10" s="1219">
        <v>37</v>
      </c>
      <c r="P10" s="1219">
        <v>0</v>
      </c>
      <c r="Q10" s="1219">
        <v>6</v>
      </c>
      <c r="R10" s="1219">
        <v>52</v>
      </c>
      <c r="S10" s="1219">
        <v>4</v>
      </c>
      <c r="T10" s="1219">
        <v>34</v>
      </c>
      <c r="U10" s="1219">
        <v>0</v>
      </c>
      <c r="V10" s="1219">
        <v>1</v>
      </c>
      <c r="W10" s="1219">
        <v>0</v>
      </c>
      <c r="X10" s="1219">
        <v>541</v>
      </c>
      <c r="Y10" s="1219">
        <v>1080</v>
      </c>
      <c r="Z10" s="1219">
        <v>482</v>
      </c>
      <c r="AA10" s="1213"/>
      <c r="AB10" s="1213"/>
      <c r="AC10" s="1213"/>
      <c r="AD10" s="1213"/>
      <c r="AE10" s="1213"/>
      <c r="AF10" s="1213"/>
      <c r="AG10" s="1213"/>
      <c r="AH10" s="1213"/>
      <c r="AI10" s="1213"/>
      <c r="AJ10" s="1213"/>
      <c r="AK10" s="1213"/>
      <c r="AL10" s="1213"/>
      <c r="AM10" s="1213"/>
      <c r="AN10" s="1213"/>
      <c r="AO10" s="1213"/>
      <c r="AP10" s="1213"/>
      <c r="AQ10" s="1213"/>
      <c r="AR10" s="1213"/>
      <c r="AS10" s="1213"/>
      <c r="AT10" s="1213"/>
      <c r="AU10" s="1213"/>
      <c r="AV10" s="1213"/>
      <c r="AW10" s="1213"/>
      <c r="AX10" s="1213"/>
      <c r="AY10" s="1213"/>
      <c r="AZ10" s="1213"/>
      <c r="BA10" s="1213"/>
      <c r="BB10" s="1213"/>
      <c r="BC10" s="1213"/>
      <c r="BD10" s="1213"/>
      <c r="BE10" s="1213"/>
      <c r="BF10" s="1213"/>
      <c r="BG10" s="1213"/>
      <c r="BH10" s="1213"/>
      <c r="BI10" s="1213"/>
      <c r="BJ10" s="1213"/>
      <c r="BK10" s="1213"/>
      <c r="BL10" s="1213"/>
      <c r="BM10" s="1213"/>
      <c r="BN10" s="1213"/>
      <c r="BO10" s="1213"/>
      <c r="BP10" s="1213"/>
      <c r="BQ10" s="1213"/>
      <c r="BR10" s="1213"/>
      <c r="BS10" s="1213"/>
      <c r="BT10" s="1213"/>
      <c r="BU10" s="1213"/>
      <c r="BV10" s="1213"/>
      <c r="BW10" s="1213"/>
      <c r="BX10" s="1213"/>
      <c r="BY10" s="1213"/>
      <c r="BZ10" s="1213"/>
      <c r="CA10" s="1213"/>
      <c r="CB10" s="1213"/>
      <c r="CC10" s="1213"/>
      <c r="CD10" s="1213"/>
      <c r="CE10" s="1213"/>
      <c r="CF10" s="1213"/>
      <c r="CG10" s="1216"/>
    </row>
    <row r="11" spans="1:85" s="1215" customFormat="1" ht="18.95" customHeight="1">
      <c r="A11" s="1219" t="s">
        <v>5903</v>
      </c>
      <c r="B11" s="1220">
        <f t="shared" si="1"/>
        <v>45</v>
      </c>
      <c r="C11" s="1219">
        <v>1</v>
      </c>
      <c r="D11" s="1219">
        <v>0</v>
      </c>
      <c r="E11" s="1219">
        <v>12</v>
      </c>
      <c r="F11" s="1219">
        <v>1</v>
      </c>
      <c r="G11" s="1219">
        <v>1</v>
      </c>
      <c r="H11" s="1219">
        <v>17</v>
      </c>
      <c r="I11" s="1219">
        <v>1</v>
      </c>
      <c r="J11" s="1219">
        <v>12</v>
      </c>
      <c r="K11" s="1219">
        <v>47400</v>
      </c>
      <c r="L11" s="1220">
        <f t="shared" si="2"/>
        <v>60</v>
      </c>
      <c r="M11" s="1219">
        <v>3</v>
      </c>
      <c r="N11" s="1219">
        <v>2</v>
      </c>
      <c r="O11" s="1219">
        <v>2</v>
      </c>
      <c r="P11" s="1219">
        <v>1</v>
      </c>
      <c r="Q11" s="1219">
        <v>14</v>
      </c>
      <c r="R11" s="1219">
        <v>25</v>
      </c>
      <c r="S11" s="1219">
        <v>0</v>
      </c>
      <c r="T11" s="1219">
        <v>8</v>
      </c>
      <c r="U11" s="1219">
        <v>0</v>
      </c>
      <c r="V11" s="1219">
        <v>2</v>
      </c>
      <c r="W11" s="1219">
        <v>1</v>
      </c>
      <c r="X11" s="1219">
        <v>2</v>
      </c>
      <c r="Y11" s="1219">
        <v>1447</v>
      </c>
      <c r="Z11" s="1219">
        <v>205</v>
      </c>
      <c r="AA11" s="1213"/>
      <c r="AB11" s="1213"/>
      <c r="AC11" s="1213"/>
      <c r="AD11" s="1213"/>
      <c r="AE11" s="1213"/>
      <c r="AF11" s="1213"/>
      <c r="AG11" s="1213"/>
      <c r="AH11" s="1213"/>
      <c r="AI11" s="1213"/>
      <c r="AJ11" s="1213"/>
      <c r="AK11" s="1213"/>
      <c r="AL11" s="1213"/>
      <c r="AM11" s="1213"/>
      <c r="AN11" s="1213"/>
      <c r="AO11" s="1213"/>
      <c r="AP11" s="1213"/>
      <c r="AQ11" s="1213"/>
      <c r="AR11" s="1213"/>
      <c r="AS11" s="1213"/>
      <c r="AT11" s="1213"/>
      <c r="AU11" s="1213"/>
      <c r="AV11" s="1213"/>
      <c r="AW11" s="1213"/>
      <c r="AX11" s="1213"/>
      <c r="AY11" s="1213"/>
      <c r="AZ11" s="1213"/>
      <c r="BA11" s="1213"/>
      <c r="BB11" s="1213"/>
      <c r="BC11" s="1213"/>
      <c r="BD11" s="1213"/>
      <c r="BE11" s="1213"/>
      <c r="BF11" s="1213"/>
      <c r="BG11" s="1213"/>
      <c r="BH11" s="1213"/>
      <c r="BI11" s="1213"/>
      <c r="BJ11" s="1213"/>
      <c r="BK11" s="1213"/>
      <c r="BL11" s="1213"/>
      <c r="BM11" s="1213"/>
      <c r="BN11" s="1213"/>
      <c r="BO11" s="1213"/>
      <c r="BP11" s="1213"/>
      <c r="BQ11" s="1213"/>
      <c r="BR11" s="1213"/>
      <c r="BS11" s="1213"/>
      <c r="BT11" s="1213"/>
      <c r="BU11" s="1213"/>
      <c r="BV11" s="1213"/>
      <c r="BW11" s="1213"/>
      <c r="BX11" s="1213"/>
      <c r="BY11" s="1213"/>
      <c r="BZ11" s="1213"/>
      <c r="CA11" s="1213"/>
      <c r="CB11" s="1213"/>
      <c r="CC11" s="1213"/>
      <c r="CD11" s="1213"/>
      <c r="CE11" s="1213"/>
      <c r="CF11" s="1213"/>
      <c r="CG11" s="1216"/>
    </row>
    <row r="12" spans="1:85" s="1215" customFormat="1" ht="18.95" customHeight="1">
      <c r="A12" s="1219" t="s">
        <v>5906</v>
      </c>
      <c r="B12" s="1220">
        <f t="shared" si="1"/>
        <v>259</v>
      </c>
      <c r="C12" s="1219">
        <v>1</v>
      </c>
      <c r="D12" s="1219">
        <v>16</v>
      </c>
      <c r="E12" s="1219">
        <v>166</v>
      </c>
      <c r="F12" s="1219">
        <v>6</v>
      </c>
      <c r="G12" s="1219">
        <v>1</v>
      </c>
      <c r="H12" s="1219">
        <v>22</v>
      </c>
      <c r="I12" s="1219">
        <v>39</v>
      </c>
      <c r="J12" s="1219">
        <v>8</v>
      </c>
      <c r="K12" s="1219">
        <v>102046</v>
      </c>
      <c r="L12" s="1220">
        <f t="shared" si="2"/>
        <v>55</v>
      </c>
      <c r="M12" s="1219">
        <v>4</v>
      </c>
      <c r="N12" s="1219">
        <v>3</v>
      </c>
      <c r="O12" s="1219">
        <v>5</v>
      </c>
      <c r="P12" s="1219">
        <v>0</v>
      </c>
      <c r="Q12" s="1219">
        <v>2</v>
      </c>
      <c r="R12" s="1219">
        <v>10</v>
      </c>
      <c r="S12" s="1219">
        <v>0</v>
      </c>
      <c r="T12" s="1219">
        <v>3</v>
      </c>
      <c r="U12" s="1219">
        <v>0</v>
      </c>
      <c r="V12" s="1219">
        <v>0</v>
      </c>
      <c r="W12" s="1219">
        <v>0</v>
      </c>
      <c r="X12" s="1219">
        <v>28</v>
      </c>
      <c r="Y12" s="1219">
        <v>839</v>
      </c>
      <c r="Z12" s="1219">
        <v>537</v>
      </c>
      <c r="AA12" s="1213"/>
      <c r="AB12" s="1213"/>
      <c r="AC12" s="1213"/>
      <c r="AD12" s="1213"/>
      <c r="AE12" s="1213"/>
      <c r="AF12" s="1213"/>
      <c r="AG12" s="1213"/>
      <c r="AH12" s="1213"/>
      <c r="AI12" s="1213"/>
      <c r="AJ12" s="1213"/>
      <c r="AK12" s="1213"/>
      <c r="AL12" s="1213"/>
      <c r="AM12" s="1213"/>
      <c r="AN12" s="1213"/>
      <c r="AO12" s="1213"/>
      <c r="AP12" s="1213"/>
      <c r="AQ12" s="1213"/>
      <c r="AR12" s="1213"/>
      <c r="AS12" s="1213"/>
      <c r="AT12" s="1213"/>
      <c r="AU12" s="1213"/>
      <c r="AV12" s="1213"/>
      <c r="AW12" s="1213"/>
      <c r="AX12" s="1213"/>
      <c r="AY12" s="1213"/>
      <c r="AZ12" s="1213"/>
      <c r="BA12" s="1213"/>
      <c r="BB12" s="1213"/>
      <c r="BC12" s="1213"/>
      <c r="BD12" s="1213"/>
      <c r="BE12" s="1213"/>
      <c r="BF12" s="1213"/>
      <c r="BG12" s="1213"/>
      <c r="BH12" s="1213"/>
      <c r="BI12" s="1213"/>
      <c r="BJ12" s="1213"/>
      <c r="BK12" s="1213"/>
      <c r="BL12" s="1213"/>
      <c r="BM12" s="1213"/>
      <c r="BN12" s="1213"/>
      <c r="BO12" s="1213"/>
      <c r="BP12" s="1213"/>
      <c r="BQ12" s="1213"/>
      <c r="BR12" s="1213"/>
      <c r="BS12" s="1213"/>
      <c r="BT12" s="1213"/>
      <c r="BU12" s="1213"/>
      <c r="BV12" s="1213"/>
      <c r="BW12" s="1213"/>
      <c r="BX12" s="1213"/>
      <c r="BY12" s="1213"/>
      <c r="BZ12" s="1213"/>
      <c r="CA12" s="1213"/>
      <c r="CB12" s="1213"/>
      <c r="CC12" s="1213"/>
      <c r="CD12" s="1213"/>
      <c r="CE12" s="1213"/>
      <c r="CF12" s="1213"/>
      <c r="CG12" s="1216"/>
    </row>
    <row r="13" spans="1:85" s="1215" customFormat="1" ht="18.95" customHeight="1">
      <c r="A13" s="1219" t="s">
        <v>5910</v>
      </c>
      <c r="B13" s="1220">
        <f t="shared" si="1"/>
        <v>771</v>
      </c>
      <c r="C13" s="1219">
        <v>0</v>
      </c>
      <c r="D13" s="1219">
        <v>4</v>
      </c>
      <c r="E13" s="1219">
        <v>759</v>
      </c>
      <c r="F13" s="1219">
        <v>7</v>
      </c>
      <c r="G13" s="1219">
        <v>1</v>
      </c>
      <c r="H13" s="1219">
        <v>0</v>
      </c>
      <c r="I13" s="1219">
        <v>0</v>
      </c>
      <c r="J13" s="1219">
        <v>0</v>
      </c>
      <c r="K13" s="1219">
        <v>159092</v>
      </c>
      <c r="L13" s="1220">
        <f t="shared" si="2"/>
        <v>67</v>
      </c>
      <c r="M13" s="1219">
        <v>2</v>
      </c>
      <c r="N13" s="1219">
        <v>0</v>
      </c>
      <c r="O13" s="1219">
        <v>0</v>
      </c>
      <c r="P13" s="1219">
        <v>0</v>
      </c>
      <c r="Q13" s="1219">
        <v>0</v>
      </c>
      <c r="R13" s="1219">
        <v>53</v>
      </c>
      <c r="S13" s="1219">
        <v>0</v>
      </c>
      <c r="T13" s="1219">
        <v>8</v>
      </c>
      <c r="U13" s="1219">
        <v>0</v>
      </c>
      <c r="V13" s="1219">
        <v>0</v>
      </c>
      <c r="W13" s="1219">
        <v>0</v>
      </c>
      <c r="X13" s="1219">
        <v>4</v>
      </c>
      <c r="Y13" s="1219">
        <v>2882</v>
      </c>
      <c r="Z13" s="1219">
        <v>0</v>
      </c>
      <c r="AA13" s="1213"/>
      <c r="AB13" s="1213"/>
      <c r="AC13" s="1213"/>
      <c r="AD13" s="1213"/>
      <c r="AE13" s="1213"/>
      <c r="AF13" s="1213"/>
      <c r="AG13" s="1213"/>
      <c r="AH13" s="1213"/>
      <c r="AI13" s="1213"/>
      <c r="AJ13" s="1213"/>
      <c r="AK13" s="1213"/>
      <c r="AL13" s="1213"/>
      <c r="AM13" s="1213"/>
      <c r="AN13" s="1213"/>
      <c r="AO13" s="1213"/>
      <c r="AP13" s="1213"/>
      <c r="AQ13" s="1213"/>
      <c r="AR13" s="1213"/>
      <c r="AS13" s="1213"/>
      <c r="AT13" s="1213"/>
      <c r="AU13" s="1213"/>
      <c r="AV13" s="1213"/>
      <c r="AW13" s="1213"/>
      <c r="AX13" s="1213"/>
      <c r="AY13" s="1213"/>
      <c r="AZ13" s="1213"/>
      <c r="BA13" s="1213"/>
      <c r="BB13" s="1213"/>
      <c r="BC13" s="1213"/>
      <c r="BD13" s="1213"/>
      <c r="BE13" s="1213"/>
      <c r="BF13" s="1213"/>
      <c r="BG13" s="1213"/>
      <c r="BH13" s="1213"/>
      <c r="BI13" s="1213"/>
      <c r="BJ13" s="1213"/>
      <c r="BK13" s="1213"/>
      <c r="BL13" s="1213"/>
      <c r="BM13" s="1213"/>
      <c r="BN13" s="1213"/>
      <c r="BO13" s="1213"/>
      <c r="BP13" s="1213"/>
      <c r="BQ13" s="1213"/>
      <c r="BR13" s="1213"/>
      <c r="BS13" s="1213"/>
      <c r="BT13" s="1213"/>
      <c r="BU13" s="1213"/>
      <c r="BV13" s="1213"/>
      <c r="BW13" s="1213"/>
      <c r="BX13" s="1213"/>
      <c r="BY13" s="1213"/>
      <c r="BZ13" s="1213"/>
      <c r="CA13" s="1213"/>
      <c r="CB13" s="1213"/>
      <c r="CC13" s="1213"/>
      <c r="CD13" s="1213"/>
      <c r="CE13" s="1213"/>
      <c r="CF13" s="1213"/>
      <c r="CG13" s="1216"/>
    </row>
    <row r="14" spans="1:85" s="1213" customFormat="1" ht="18.95" customHeight="1">
      <c r="A14" s="1225" t="s">
        <v>14261</v>
      </c>
      <c r="B14" s="1220">
        <f t="shared" si="1"/>
        <v>151</v>
      </c>
      <c r="C14" s="1223">
        <v>3</v>
      </c>
      <c r="D14" s="1223">
        <v>5</v>
      </c>
      <c r="E14" s="1223">
        <v>75</v>
      </c>
      <c r="F14" s="1223">
        <v>7</v>
      </c>
      <c r="G14" s="1223">
        <v>3</v>
      </c>
      <c r="H14" s="1223">
        <v>11</v>
      </c>
      <c r="I14" s="1223">
        <v>22</v>
      </c>
      <c r="J14" s="1223">
        <v>25</v>
      </c>
      <c r="K14" s="1224">
        <v>78475</v>
      </c>
      <c r="L14" s="1220">
        <f t="shared" si="2"/>
        <v>98</v>
      </c>
      <c r="M14" s="1223">
        <v>0</v>
      </c>
      <c r="N14" s="1223">
        <v>2</v>
      </c>
      <c r="O14" s="1223">
        <v>1</v>
      </c>
      <c r="P14" s="1223">
        <v>1</v>
      </c>
      <c r="Q14" s="1223">
        <v>9</v>
      </c>
      <c r="R14" s="1223">
        <v>51</v>
      </c>
      <c r="S14" s="1223">
        <v>0</v>
      </c>
      <c r="T14" s="1223">
        <v>9</v>
      </c>
      <c r="U14" s="1223">
        <v>0</v>
      </c>
      <c r="V14" s="1223">
        <v>0</v>
      </c>
      <c r="W14" s="1223">
        <v>0</v>
      </c>
      <c r="X14" s="1223">
        <v>25</v>
      </c>
      <c r="Y14" s="1223">
        <v>1264</v>
      </c>
      <c r="Z14" s="1223">
        <v>87</v>
      </c>
    </row>
    <row r="15" spans="1:85" s="1215" customFormat="1" ht="18.95" customHeight="1">
      <c r="A15" s="1219" t="s">
        <v>5934</v>
      </c>
      <c r="B15" s="1220">
        <f t="shared" si="1"/>
        <v>60</v>
      </c>
      <c r="C15" s="1219">
        <v>1</v>
      </c>
      <c r="D15" s="1219">
        <v>10</v>
      </c>
      <c r="E15" s="1219">
        <v>10</v>
      </c>
      <c r="F15" s="1219">
        <v>4</v>
      </c>
      <c r="G15" s="1219">
        <v>0</v>
      </c>
      <c r="H15" s="1219">
        <v>11</v>
      </c>
      <c r="I15" s="1219">
        <v>19</v>
      </c>
      <c r="J15" s="1219">
        <v>5</v>
      </c>
      <c r="K15" s="1219">
        <v>102689</v>
      </c>
      <c r="L15" s="1220">
        <f t="shared" si="2"/>
        <v>85</v>
      </c>
      <c r="M15" s="1219">
        <v>2</v>
      </c>
      <c r="N15" s="1219">
        <v>1</v>
      </c>
      <c r="O15" s="1219">
        <v>12</v>
      </c>
      <c r="P15" s="1219">
        <v>1</v>
      </c>
      <c r="Q15" s="1219">
        <v>6</v>
      </c>
      <c r="R15" s="1219">
        <v>26</v>
      </c>
      <c r="S15" s="1219">
        <v>2</v>
      </c>
      <c r="T15" s="1219">
        <v>8</v>
      </c>
      <c r="U15" s="1219">
        <v>0</v>
      </c>
      <c r="V15" s="1219">
        <v>2</v>
      </c>
      <c r="W15" s="1219">
        <v>2</v>
      </c>
      <c r="X15" s="1219">
        <v>23</v>
      </c>
      <c r="Y15" s="1219">
        <v>1779</v>
      </c>
      <c r="Z15" s="1219">
        <v>563</v>
      </c>
      <c r="AA15" s="1213"/>
      <c r="AB15" s="1213"/>
      <c r="AC15" s="1213"/>
      <c r="AD15" s="1213"/>
      <c r="AE15" s="1213"/>
      <c r="AF15" s="1213"/>
      <c r="AG15" s="1213"/>
      <c r="AH15" s="1213"/>
      <c r="AI15" s="1213"/>
      <c r="AJ15" s="1213"/>
      <c r="AK15" s="1213"/>
      <c r="AL15" s="1213"/>
      <c r="AM15" s="1213"/>
      <c r="AN15" s="1213"/>
      <c r="AO15" s="1213"/>
      <c r="AP15" s="1213"/>
      <c r="AQ15" s="1213"/>
      <c r="AR15" s="1213"/>
      <c r="AS15" s="1213"/>
      <c r="AT15" s="1213"/>
      <c r="AU15" s="1213"/>
      <c r="AV15" s="1213"/>
      <c r="AW15" s="1213"/>
      <c r="AX15" s="1213"/>
      <c r="AY15" s="1213"/>
      <c r="AZ15" s="1213"/>
      <c r="BA15" s="1213"/>
      <c r="BB15" s="1213"/>
      <c r="BC15" s="1213"/>
      <c r="BD15" s="1213"/>
      <c r="BE15" s="1213"/>
      <c r="BF15" s="1213"/>
      <c r="BG15" s="1213"/>
      <c r="BH15" s="1213"/>
      <c r="BI15" s="1213"/>
      <c r="BJ15" s="1213"/>
      <c r="BK15" s="1213"/>
      <c r="BL15" s="1213"/>
      <c r="BM15" s="1213"/>
      <c r="BN15" s="1213"/>
      <c r="BO15" s="1213"/>
      <c r="BP15" s="1213"/>
      <c r="BQ15" s="1213"/>
      <c r="BR15" s="1213"/>
      <c r="BS15" s="1213"/>
      <c r="BT15" s="1213"/>
      <c r="BU15" s="1213"/>
      <c r="BV15" s="1213"/>
      <c r="BW15" s="1213"/>
      <c r="BX15" s="1213"/>
      <c r="BY15" s="1213"/>
      <c r="BZ15" s="1213"/>
      <c r="CA15" s="1213"/>
      <c r="CB15" s="1213"/>
      <c r="CC15" s="1213"/>
      <c r="CD15" s="1213"/>
      <c r="CE15" s="1213"/>
      <c r="CF15" s="1213"/>
      <c r="CG15" s="1216"/>
    </row>
    <row r="16" spans="1:85" s="1213" customFormat="1" ht="18.95" customHeight="1">
      <c r="A16" s="1219" t="s">
        <v>5915</v>
      </c>
      <c r="B16" s="1220">
        <f t="shared" si="1"/>
        <v>413</v>
      </c>
      <c r="C16" s="1219">
        <v>9</v>
      </c>
      <c r="D16" s="1219">
        <v>6</v>
      </c>
      <c r="E16" s="1219">
        <v>372</v>
      </c>
      <c r="F16" s="1219">
        <v>1</v>
      </c>
      <c r="G16" s="1219">
        <v>0</v>
      </c>
      <c r="H16" s="1219">
        <v>4</v>
      </c>
      <c r="I16" s="1219">
        <v>0</v>
      </c>
      <c r="J16" s="1219">
        <v>21</v>
      </c>
      <c r="K16" s="1219">
        <v>115649</v>
      </c>
      <c r="L16" s="1220">
        <f t="shared" si="2"/>
        <v>50</v>
      </c>
      <c r="M16" s="1219">
        <v>2</v>
      </c>
      <c r="N16" s="1219">
        <v>0</v>
      </c>
      <c r="O16" s="1219">
        <v>2</v>
      </c>
      <c r="P16" s="1219">
        <v>0</v>
      </c>
      <c r="Q16" s="1219">
        <v>6</v>
      </c>
      <c r="R16" s="1219">
        <v>11</v>
      </c>
      <c r="S16" s="1219">
        <v>1</v>
      </c>
      <c r="T16" s="1219">
        <v>5</v>
      </c>
      <c r="U16" s="1219">
        <v>0</v>
      </c>
      <c r="V16" s="1219">
        <v>1</v>
      </c>
      <c r="W16" s="1219">
        <v>2</v>
      </c>
      <c r="X16" s="1219">
        <v>20</v>
      </c>
      <c r="Y16" s="1219">
        <v>1488</v>
      </c>
      <c r="Z16" s="1219">
        <v>175</v>
      </c>
    </row>
    <row r="17" spans="1:85" s="1215" customFormat="1" ht="18.95" customHeight="1">
      <c r="A17" s="1219" t="s">
        <v>5919</v>
      </c>
      <c r="B17" s="1220">
        <f t="shared" si="1"/>
        <v>13</v>
      </c>
      <c r="C17" s="1219">
        <v>4</v>
      </c>
      <c r="D17" s="1219">
        <v>0</v>
      </c>
      <c r="E17" s="1219">
        <v>2</v>
      </c>
      <c r="F17" s="1219">
        <v>0</v>
      </c>
      <c r="G17" s="1219">
        <v>0</v>
      </c>
      <c r="H17" s="1219">
        <v>3</v>
      </c>
      <c r="I17" s="1219">
        <v>1</v>
      </c>
      <c r="J17" s="1219">
        <v>3</v>
      </c>
      <c r="K17" s="1219">
        <v>22054</v>
      </c>
      <c r="L17" s="1220">
        <f t="shared" si="2"/>
        <v>23</v>
      </c>
      <c r="M17" s="1219">
        <v>0</v>
      </c>
      <c r="N17" s="1219">
        <v>3</v>
      </c>
      <c r="O17" s="1219">
        <v>2</v>
      </c>
      <c r="P17" s="1219">
        <v>0</v>
      </c>
      <c r="Q17" s="1219">
        <v>8</v>
      </c>
      <c r="R17" s="1219">
        <v>6</v>
      </c>
      <c r="S17" s="1219">
        <v>0</v>
      </c>
      <c r="T17" s="1219">
        <v>2</v>
      </c>
      <c r="U17" s="1219">
        <v>0</v>
      </c>
      <c r="V17" s="1219">
        <v>0</v>
      </c>
      <c r="W17" s="1219">
        <v>0</v>
      </c>
      <c r="X17" s="1219">
        <v>2</v>
      </c>
      <c r="Y17" s="1219">
        <v>137</v>
      </c>
      <c r="Z17" s="1219">
        <v>159</v>
      </c>
      <c r="AA17" s="1213"/>
      <c r="AB17" s="1213"/>
      <c r="AC17" s="1213"/>
      <c r="AD17" s="1213"/>
      <c r="AE17" s="1213"/>
      <c r="AF17" s="1213"/>
      <c r="AG17" s="1213"/>
      <c r="AH17" s="1213"/>
      <c r="AI17" s="1213"/>
      <c r="AJ17" s="1213"/>
      <c r="AK17" s="1213"/>
      <c r="AL17" s="1213"/>
      <c r="AM17" s="1213"/>
      <c r="AN17" s="1213"/>
      <c r="AO17" s="1213"/>
      <c r="AP17" s="1213"/>
      <c r="AQ17" s="1213"/>
      <c r="AR17" s="1213"/>
      <c r="AS17" s="1213"/>
      <c r="AT17" s="1213"/>
      <c r="AU17" s="1213"/>
      <c r="AV17" s="1213"/>
      <c r="AW17" s="1213"/>
      <c r="AX17" s="1213"/>
      <c r="AY17" s="1213"/>
      <c r="AZ17" s="1213"/>
      <c r="BA17" s="1213"/>
      <c r="BB17" s="1213"/>
      <c r="BC17" s="1213"/>
      <c r="BD17" s="1213"/>
      <c r="BE17" s="1213"/>
      <c r="BF17" s="1213"/>
      <c r="BG17" s="1213"/>
      <c r="BH17" s="1213"/>
      <c r="BI17" s="1213"/>
      <c r="BJ17" s="1213"/>
      <c r="BK17" s="1213"/>
      <c r="BL17" s="1213"/>
      <c r="BM17" s="1213"/>
      <c r="BN17" s="1213"/>
      <c r="BO17" s="1213"/>
      <c r="BP17" s="1213"/>
      <c r="BQ17" s="1213"/>
      <c r="BR17" s="1213"/>
      <c r="BS17" s="1213"/>
      <c r="BT17" s="1213"/>
      <c r="BU17" s="1213"/>
      <c r="BV17" s="1213"/>
      <c r="BW17" s="1213"/>
      <c r="BX17" s="1213"/>
      <c r="BY17" s="1213"/>
      <c r="BZ17" s="1213"/>
      <c r="CA17" s="1213"/>
      <c r="CB17" s="1213"/>
      <c r="CC17" s="1213"/>
      <c r="CD17" s="1213"/>
      <c r="CE17" s="1213"/>
      <c r="CF17" s="1213"/>
      <c r="CG17" s="1216"/>
    </row>
    <row r="18" spans="1:85" s="1215" customFormat="1" ht="18.95" customHeight="1">
      <c r="A18" s="1219" t="s">
        <v>5921</v>
      </c>
      <c r="B18" s="1220">
        <f t="shared" si="1"/>
        <v>3</v>
      </c>
      <c r="C18" s="1219">
        <v>2</v>
      </c>
      <c r="D18" s="1219">
        <v>0</v>
      </c>
      <c r="E18" s="1219">
        <v>0</v>
      </c>
      <c r="F18" s="1219">
        <v>0</v>
      </c>
      <c r="G18" s="1219">
        <v>0</v>
      </c>
      <c r="H18" s="1219">
        <v>1</v>
      </c>
      <c r="I18" s="1219">
        <v>0</v>
      </c>
      <c r="J18" s="1219">
        <v>0</v>
      </c>
      <c r="K18" s="1219">
        <v>22366</v>
      </c>
      <c r="L18" s="1220">
        <f t="shared" si="2"/>
        <v>22</v>
      </c>
      <c r="M18" s="1219">
        <v>2</v>
      </c>
      <c r="N18" s="1219">
        <v>0</v>
      </c>
      <c r="O18" s="1219">
        <v>1</v>
      </c>
      <c r="P18" s="1219">
        <v>0</v>
      </c>
      <c r="Q18" s="1219">
        <v>2</v>
      </c>
      <c r="R18" s="1219">
        <v>6</v>
      </c>
      <c r="S18" s="1219">
        <v>0</v>
      </c>
      <c r="T18" s="1219">
        <v>0</v>
      </c>
      <c r="U18" s="1219">
        <v>0</v>
      </c>
      <c r="V18" s="1219">
        <v>1</v>
      </c>
      <c r="W18" s="1219">
        <v>1</v>
      </c>
      <c r="X18" s="1219">
        <v>9</v>
      </c>
      <c r="Y18" s="1219">
        <v>60</v>
      </c>
      <c r="Z18" s="1219">
        <v>0</v>
      </c>
      <c r="AA18" s="1213"/>
      <c r="AB18" s="1213"/>
      <c r="AC18" s="1213"/>
      <c r="AD18" s="1213"/>
      <c r="AE18" s="1213"/>
      <c r="AF18" s="1213"/>
      <c r="AG18" s="1213"/>
      <c r="AH18" s="1213"/>
      <c r="AI18" s="1213"/>
      <c r="AJ18" s="1213"/>
      <c r="AK18" s="1213"/>
      <c r="AL18" s="1213"/>
      <c r="AM18" s="1213"/>
      <c r="AN18" s="1213"/>
      <c r="AO18" s="1213"/>
      <c r="AP18" s="1213"/>
      <c r="AQ18" s="1213"/>
      <c r="AR18" s="1213"/>
      <c r="AS18" s="1213"/>
      <c r="AT18" s="1213"/>
      <c r="AU18" s="1213"/>
      <c r="AV18" s="1213"/>
      <c r="AW18" s="1213"/>
      <c r="AX18" s="1213"/>
      <c r="AY18" s="1213"/>
      <c r="AZ18" s="1213"/>
      <c r="BA18" s="1213"/>
      <c r="BB18" s="1213"/>
      <c r="BC18" s="1213"/>
      <c r="BD18" s="1213"/>
      <c r="BE18" s="1213"/>
      <c r="BF18" s="1213"/>
      <c r="BG18" s="1213"/>
      <c r="BH18" s="1213"/>
      <c r="BI18" s="1213"/>
      <c r="BJ18" s="1213"/>
      <c r="BK18" s="1213"/>
      <c r="BL18" s="1213"/>
      <c r="BM18" s="1213"/>
      <c r="BN18" s="1213"/>
      <c r="BO18" s="1213"/>
      <c r="BP18" s="1213"/>
      <c r="BQ18" s="1213"/>
      <c r="BR18" s="1213"/>
      <c r="BS18" s="1213"/>
      <c r="BT18" s="1213"/>
      <c r="BU18" s="1213"/>
      <c r="BV18" s="1213"/>
      <c r="BW18" s="1213"/>
      <c r="BX18" s="1213"/>
      <c r="BY18" s="1213"/>
      <c r="BZ18" s="1213"/>
      <c r="CA18" s="1213"/>
      <c r="CB18" s="1213"/>
      <c r="CC18" s="1213"/>
      <c r="CD18" s="1213"/>
      <c r="CE18" s="1213"/>
      <c r="CF18" s="1213"/>
      <c r="CG18" s="1216"/>
    </row>
    <row r="19" spans="1:85" s="1215" customFormat="1" ht="18.95" customHeight="1">
      <c r="A19" s="1219" t="s">
        <v>5925</v>
      </c>
      <c r="B19" s="1220">
        <f t="shared" si="1"/>
        <v>76</v>
      </c>
      <c r="C19" s="1219">
        <v>0</v>
      </c>
      <c r="D19" s="1219">
        <v>15</v>
      </c>
      <c r="E19" s="1219">
        <v>61</v>
      </c>
      <c r="F19" s="1219">
        <v>0</v>
      </c>
      <c r="G19" s="1219">
        <v>0</v>
      </c>
      <c r="H19" s="1219">
        <v>0</v>
      </c>
      <c r="I19" s="1219">
        <v>0</v>
      </c>
      <c r="J19" s="1219">
        <v>0</v>
      </c>
      <c r="K19" s="1219">
        <v>35774</v>
      </c>
      <c r="L19" s="1220">
        <f t="shared" si="2"/>
        <v>19</v>
      </c>
      <c r="M19" s="1219">
        <v>0</v>
      </c>
      <c r="N19" s="1219">
        <v>0</v>
      </c>
      <c r="O19" s="1219">
        <v>1</v>
      </c>
      <c r="P19" s="1219">
        <v>1</v>
      </c>
      <c r="Q19" s="1219">
        <v>0</v>
      </c>
      <c r="R19" s="1219">
        <v>15</v>
      </c>
      <c r="S19" s="1219">
        <v>0</v>
      </c>
      <c r="T19" s="1219">
        <v>0</v>
      </c>
      <c r="U19" s="1219">
        <v>0</v>
      </c>
      <c r="V19" s="1219">
        <v>0</v>
      </c>
      <c r="W19" s="1219">
        <v>0</v>
      </c>
      <c r="X19" s="1219">
        <v>2</v>
      </c>
      <c r="Y19" s="1219">
        <v>256</v>
      </c>
      <c r="Z19" s="1219">
        <v>98</v>
      </c>
      <c r="AA19" s="1213"/>
      <c r="AB19" s="1213"/>
      <c r="AC19" s="1213"/>
      <c r="AD19" s="1213"/>
      <c r="AE19" s="1213"/>
      <c r="AF19" s="1213"/>
      <c r="AG19" s="1213"/>
      <c r="AH19" s="1213"/>
      <c r="AI19" s="1213"/>
      <c r="AJ19" s="1213"/>
      <c r="AK19" s="1213"/>
      <c r="AL19" s="1213"/>
      <c r="AM19" s="1213"/>
      <c r="AN19" s="1213"/>
      <c r="AO19" s="1213"/>
      <c r="AP19" s="1213"/>
      <c r="AQ19" s="1213"/>
      <c r="AR19" s="1213"/>
      <c r="AS19" s="1213"/>
      <c r="AT19" s="1213"/>
      <c r="AU19" s="1213"/>
      <c r="AV19" s="1213"/>
      <c r="AW19" s="1213"/>
      <c r="AX19" s="1213"/>
      <c r="AY19" s="1213"/>
      <c r="AZ19" s="1213"/>
      <c r="BA19" s="1213"/>
      <c r="BB19" s="1213"/>
      <c r="BC19" s="1213"/>
      <c r="BD19" s="1213"/>
      <c r="BE19" s="1213"/>
      <c r="BF19" s="1213"/>
      <c r="BG19" s="1213"/>
      <c r="BH19" s="1213"/>
      <c r="BI19" s="1213"/>
      <c r="BJ19" s="1213"/>
      <c r="BK19" s="1213"/>
      <c r="BL19" s="1213"/>
      <c r="BM19" s="1213"/>
      <c r="BN19" s="1213"/>
      <c r="BO19" s="1213"/>
      <c r="BP19" s="1213"/>
      <c r="BQ19" s="1213"/>
      <c r="BR19" s="1213"/>
      <c r="BS19" s="1213"/>
      <c r="BT19" s="1213"/>
      <c r="BU19" s="1213"/>
      <c r="BV19" s="1213"/>
      <c r="BW19" s="1213"/>
      <c r="BX19" s="1213"/>
      <c r="BY19" s="1213"/>
      <c r="BZ19" s="1213"/>
      <c r="CA19" s="1213"/>
      <c r="CB19" s="1213"/>
      <c r="CC19" s="1213"/>
      <c r="CD19" s="1213"/>
      <c r="CE19" s="1213"/>
      <c r="CF19" s="1213"/>
      <c r="CG19" s="1216"/>
    </row>
    <row r="20" spans="1:85" s="1215" customFormat="1" ht="18.95" customHeight="1">
      <c r="A20" s="1219" t="s">
        <v>5932</v>
      </c>
      <c r="B20" s="1220">
        <f t="shared" si="1"/>
        <v>208</v>
      </c>
      <c r="C20" s="1219">
        <v>10</v>
      </c>
      <c r="D20" s="1219">
        <v>12</v>
      </c>
      <c r="E20" s="1219">
        <v>168</v>
      </c>
      <c r="F20" s="1219">
        <v>0</v>
      </c>
      <c r="G20" s="1219">
        <v>0</v>
      </c>
      <c r="H20" s="1219">
        <v>4</v>
      </c>
      <c r="I20" s="1219">
        <v>1</v>
      </c>
      <c r="J20" s="1219">
        <v>13</v>
      </c>
      <c r="K20" s="1219">
        <v>121078</v>
      </c>
      <c r="L20" s="1220">
        <f t="shared" si="2"/>
        <v>20</v>
      </c>
      <c r="M20" s="1219">
        <v>2</v>
      </c>
      <c r="N20" s="1219">
        <v>2</v>
      </c>
      <c r="O20" s="1219">
        <v>3</v>
      </c>
      <c r="P20" s="1219">
        <v>1</v>
      </c>
      <c r="Q20" s="1219">
        <v>0</v>
      </c>
      <c r="R20" s="1219">
        <v>10</v>
      </c>
      <c r="S20" s="1219">
        <v>0</v>
      </c>
      <c r="T20" s="1219">
        <v>2</v>
      </c>
      <c r="U20" s="1219">
        <v>0</v>
      </c>
      <c r="V20" s="1219">
        <v>0</v>
      </c>
      <c r="W20" s="1219">
        <v>0</v>
      </c>
      <c r="X20" s="1219">
        <v>0</v>
      </c>
      <c r="Y20" s="1219">
        <v>632</v>
      </c>
      <c r="Z20" s="1219">
        <v>322</v>
      </c>
      <c r="AA20" s="1213"/>
      <c r="AB20" s="1213"/>
      <c r="AC20" s="1213"/>
      <c r="AD20" s="1213"/>
      <c r="AE20" s="1213"/>
      <c r="AF20" s="1213"/>
      <c r="AG20" s="1213"/>
      <c r="AH20" s="1213"/>
      <c r="AI20" s="1213"/>
      <c r="AJ20" s="1213"/>
      <c r="AK20" s="1213"/>
      <c r="AL20" s="1213"/>
      <c r="AM20" s="1213"/>
      <c r="AN20" s="1213"/>
      <c r="AO20" s="1213"/>
      <c r="AP20" s="1213"/>
      <c r="AQ20" s="1213"/>
      <c r="AR20" s="1213"/>
      <c r="AS20" s="1213"/>
      <c r="AT20" s="1213"/>
      <c r="AU20" s="1213"/>
      <c r="AV20" s="1213"/>
      <c r="AW20" s="1213"/>
      <c r="AX20" s="1213"/>
      <c r="AY20" s="1213"/>
      <c r="AZ20" s="1213"/>
      <c r="BA20" s="1213"/>
      <c r="BB20" s="1213"/>
      <c r="BC20" s="1213"/>
      <c r="BD20" s="1213"/>
      <c r="BE20" s="1213"/>
      <c r="BF20" s="1213"/>
      <c r="BG20" s="1213"/>
      <c r="BH20" s="1213"/>
      <c r="BI20" s="1213"/>
      <c r="BJ20" s="1213"/>
      <c r="BK20" s="1213"/>
      <c r="BL20" s="1213"/>
      <c r="BM20" s="1213"/>
      <c r="BN20" s="1213"/>
      <c r="BO20" s="1213"/>
      <c r="BP20" s="1213"/>
      <c r="BQ20" s="1213"/>
      <c r="BR20" s="1213"/>
      <c r="BS20" s="1213"/>
      <c r="BT20" s="1213"/>
      <c r="BU20" s="1213"/>
      <c r="BV20" s="1213"/>
      <c r="BW20" s="1213"/>
      <c r="BX20" s="1213"/>
      <c r="BY20" s="1213"/>
      <c r="BZ20" s="1213"/>
      <c r="CA20" s="1213"/>
      <c r="CB20" s="1213"/>
      <c r="CC20" s="1213"/>
      <c r="CD20" s="1213"/>
      <c r="CE20" s="1213"/>
      <c r="CF20" s="1213"/>
      <c r="CG20" s="1216"/>
    </row>
    <row r="21" spans="1:85" s="1215" customFormat="1" ht="18.95" customHeight="1">
      <c r="A21" s="1219" t="s">
        <v>5979</v>
      </c>
      <c r="B21" s="1220">
        <f t="shared" si="1"/>
        <v>24</v>
      </c>
      <c r="C21" s="1219">
        <v>7</v>
      </c>
      <c r="D21" s="1219">
        <v>0</v>
      </c>
      <c r="E21" s="1219">
        <v>10</v>
      </c>
      <c r="F21" s="1219">
        <v>0</v>
      </c>
      <c r="G21" s="1219">
        <v>0</v>
      </c>
      <c r="H21" s="1219">
        <v>0</v>
      </c>
      <c r="I21" s="1219">
        <v>1</v>
      </c>
      <c r="J21" s="1219">
        <v>6</v>
      </c>
      <c r="K21" s="1219">
        <v>205287</v>
      </c>
      <c r="L21" s="1220">
        <f t="shared" si="2"/>
        <v>50</v>
      </c>
      <c r="M21" s="1219">
        <v>4</v>
      </c>
      <c r="N21" s="1219">
        <v>1</v>
      </c>
      <c r="O21" s="1219">
        <v>3</v>
      </c>
      <c r="P21" s="1219">
        <v>1</v>
      </c>
      <c r="Q21" s="1219">
        <v>13</v>
      </c>
      <c r="R21" s="1219">
        <v>16</v>
      </c>
      <c r="S21" s="1219">
        <v>0</v>
      </c>
      <c r="T21" s="1219">
        <v>5</v>
      </c>
      <c r="U21" s="1219">
        <v>0</v>
      </c>
      <c r="V21" s="1219">
        <v>0</v>
      </c>
      <c r="W21" s="1219">
        <v>1</v>
      </c>
      <c r="X21" s="1219">
        <v>6</v>
      </c>
      <c r="Y21" s="1219">
        <v>89</v>
      </c>
      <c r="Z21" s="1219">
        <v>0</v>
      </c>
      <c r="AA21" s="1213"/>
      <c r="AB21" s="1213"/>
      <c r="AC21" s="1213"/>
      <c r="AD21" s="1213"/>
      <c r="AE21" s="1213"/>
      <c r="AF21" s="1213"/>
      <c r="AG21" s="1213"/>
      <c r="AH21" s="1213"/>
      <c r="AI21" s="1213"/>
      <c r="AJ21" s="1213"/>
      <c r="AK21" s="1213"/>
      <c r="AL21" s="1213"/>
      <c r="AM21" s="1213"/>
      <c r="AN21" s="1213"/>
      <c r="AO21" s="1213"/>
      <c r="AP21" s="1213"/>
      <c r="AQ21" s="1213"/>
      <c r="AR21" s="1213"/>
      <c r="AS21" s="1213"/>
      <c r="AT21" s="1213"/>
      <c r="AU21" s="1213"/>
      <c r="AV21" s="1213"/>
      <c r="AW21" s="1213"/>
      <c r="AX21" s="1213"/>
      <c r="AY21" s="1213"/>
      <c r="AZ21" s="1213"/>
      <c r="BA21" s="1213"/>
      <c r="BB21" s="1213"/>
      <c r="BC21" s="1213"/>
      <c r="BD21" s="1213"/>
      <c r="BE21" s="1213"/>
      <c r="BF21" s="1213"/>
      <c r="BG21" s="1213"/>
      <c r="BH21" s="1213"/>
      <c r="BI21" s="1213"/>
      <c r="BJ21" s="1213"/>
      <c r="BK21" s="1213"/>
      <c r="BL21" s="1213"/>
      <c r="BM21" s="1213"/>
      <c r="BN21" s="1213"/>
      <c r="BO21" s="1213"/>
      <c r="BP21" s="1213"/>
      <c r="BQ21" s="1213"/>
      <c r="BR21" s="1213"/>
      <c r="BS21" s="1213"/>
      <c r="BT21" s="1213"/>
      <c r="BU21" s="1213"/>
      <c r="BV21" s="1213"/>
      <c r="BW21" s="1213"/>
      <c r="BX21" s="1213"/>
      <c r="BY21" s="1213"/>
      <c r="BZ21" s="1213"/>
      <c r="CA21" s="1213"/>
      <c r="CB21" s="1213"/>
      <c r="CC21" s="1213"/>
      <c r="CD21" s="1213"/>
      <c r="CE21" s="1213"/>
      <c r="CF21" s="1213"/>
      <c r="CG21" s="1216"/>
    </row>
    <row r="22" spans="1:85" s="1215" customFormat="1" ht="18.95" customHeight="1">
      <c r="A22" s="1219" t="s">
        <v>1878</v>
      </c>
      <c r="B22" s="1220">
        <f t="shared" si="1"/>
        <v>19</v>
      </c>
      <c r="C22" s="1219">
        <v>4</v>
      </c>
      <c r="D22" s="1219">
        <v>3</v>
      </c>
      <c r="E22" s="1219">
        <v>6</v>
      </c>
      <c r="F22" s="1219">
        <v>0</v>
      </c>
      <c r="G22" s="1219">
        <v>0</v>
      </c>
      <c r="H22" s="1219">
        <v>0</v>
      </c>
      <c r="I22" s="1219">
        <v>0</v>
      </c>
      <c r="J22" s="1219">
        <v>6</v>
      </c>
      <c r="K22" s="1219">
        <v>50116</v>
      </c>
      <c r="L22" s="1220">
        <f t="shared" si="2"/>
        <v>30</v>
      </c>
      <c r="M22" s="1219">
        <v>0</v>
      </c>
      <c r="N22" s="1219">
        <v>0</v>
      </c>
      <c r="O22" s="1219">
        <v>2</v>
      </c>
      <c r="P22" s="1219">
        <v>0</v>
      </c>
      <c r="Q22" s="1219">
        <v>6</v>
      </c>
      <c r="R22" s="1219">
        <v>15</v>
      </c>
      <c r="S22" s="1219">
        <v>0</v>
      </c>
      <c r="T22" s="1219">
        <v>6</v>
      </c>
      <c r="U22" s="1219">
        <v>0</v>
      </c>
      <c r="V22" s="1219">
        <v>0</v>
      </c>
      <c r="W22" s="1219">
        <v>1</v>
      </c>
      <c r="X22" s="1219">
        <v>0</v>
      </c>
      <c r="Y22" s="1219">
        <v>170</v>
      </c>
      <c r="Z22" s="1219">
        <v>223</v>
      </c>
      <c r="AA22" s="1213"/>
      <c r="AB22" s="1213"/>
      <c r="AC22" s="1213"/>
      <c r="AD22" s="1213"/>
      <c r="AE22" s="1213"/>
      <c r="AF22" s="1213"/>
      <c r="AG22" s="1213"/>
      <c r="AH22" s="1213"/>
      <c r="AI22" s="1213"/>
      <c r="AJ22" s="1213"/>
      <c r="AK22" s="1213"/>
      <c r="AL22" s="1213"/>
      <c r="AM22" s="1213"/>
      <c r="AN22" s="1213"/>
      <c r="AO22" s="1213"/>
      <c r="AP22" s="1213"/>
      <c r="AQ22" s="1213"/>
      <c r="AR22" s="1213"/>
      <c r="AS22" s="1213"/>
      <c r="AT22" s="1213"/>
      <c r="AU22" s="1213"/>
      <c r="AV22" s="1213"/>
      <c r="AW22" s="1213"/>
      <c r="AX22" s="1213"/>
      <c r="AY22" s="1213"/>
      <c r="AZ22" s="1213"/>
      <c r="BA22" s="1213"/>
      <c r="BB22" s="1213"/>
      <c r="BC22" s="1213"/>
      <c r="BD22" s="1213"/>
      <c r="BE22" s="1213"/>
      <c r="BF22" s="1213"/>
      <c r="BG22" s="1213"/>
      <c r="BH22" s="1213"/>
      <c r="BI22" s="1213"/>
      <c r="BJ22" s="1213"/>
      <c r="BK22" s="1213"/>
      <c r="BL22" s="1213"/>
      <c r="BM22" s="1213"/>
      <c r="BN22" s="1213"/>
      <c r="BO22" s="1213"/>
      <c r="BP22" s="1213"/>
      <c r="BQ22" s="1213"/>
      <c r="BR22" s="1213"/>
      <c r="BS22" s="1213"/>
      <c r="BT22" s="1213"/>
      <c r="BU22" s="1213"/>
      <c r="BV22" s="1213"/>
      <c r="BW22" s="1213"/>
      <c r="BX22" s="1213"/>
      <c r="BY22" s="1213"/>
      <c r="BZ22" s="1213"/>
      <c r="CA22" s="1213"/>
      <c r="CB22" s="1213"/>
      <c r="CC22" s="1213"/>
      <c r="CD22" s="1213"/>
      <c r="CE22" s="1213"/>
      <c r="CF22" s="1213"/>
      <c r="CG22" s="1216"/>
    </row>
    <row r="23" spans="1:85" s="1215" customFormat="1" ht="18.95" customHeight="1">
      <c r="A23" s="1219" t="s">
        <v>5940</v>
      </c>
      <c r="B23" s="1220">
        <f t="shared" si="1"/>
        <v>30</v>
      </c>
      <c r="C23" s="1219">
        <v>4</v>
      </c>
      <c r="D23" s="1219">
        <v>3</v>
      </c>
      <c r="E23" s="1219">
        <v>4</v>
      </c>
      <c r="F23" s="1219">
        <v>4</v>
      </c>
      <c r="G23" s="1219">
        <v>2</v>
      </c>
      <c r="H23" s="1219">
        <v>3</v>
      </c>
      <c r="I23" s="1219">
        <v>1</v>
      </c>
      <c r="J23" s="1219">
        <v>9</v>
      </c>
      <c r="K23" s="1219">
        <v>162622</v>
      </c>
      <c r="L23" s="1220">
        <f t="shared" si="2"/>
        <v>51</v>
      </c>
      <c r="M23" s="1219">
        <v>5</v>
      </c>
      <c r="N23" s="1219">
        <v>0</v>
      </c>
      <c r="O23" s="1219">
        <v>0</v>
      </c>
      <c r="P23" s="1219">
        <v>0</v>
      </c>
      <c r="Q23" s="1219">
        <v>16</v>
      </c>
      <c r="R23" s="1219">
        <v>16</v>
      </c>
      <c r="S23" s="1219">
        <v>1</v>
      </c>
      <c r="T23" s="1219">
        <v>3</v>
      </c>
      <c r="U23" s="1219">
        <v>0</v>
      </c>
      <c r="V23" s="1219">
        <v>0</v>
      </c>
      <c r="W23" s="1219">
        <v>1</v>
      </c>
      <c r="X23" s="1219">
        <v>9</v>
      </c>
      <c r="Y23" s="1219">
        <v>900</v>
      </c>
      <c r="Z23" s="1219">
        <v>127</v>
      </c>
      <c r="AA23" s="1213"/>
      <c r="AB23" s="1213"/>
      <c r="AC23" s="1213"/>
      <c r="AD23" s="1213"/>
      <c r="AE23" s="1213"/>
      <c r="AF23" s="1213"/>
      <c r="AG23" s="1213"/>
      <c r="AH23" s="1213"/>
      <c r="AI23" s="1213"/>
      <c r="AJ23" s="1213"/>
      <c r="AK23" s="1213"/>
      <c r="AL23" s="1213"/>
      <c r="AM23" s="1213"/>
      <c r="AN23" s="1213"/>
      <c r="AO23" s="1213"/>
      <c r="AP23" s="1213"/>
      <c r="AQ23" s="1213"/>
      <c r="AR23" s="1213"/>
      <c r="AS23" s="1213"/>
      <c r="AT23" s="1213"/>
      <c r="AU23" s="1213"/>
      <c r="AV23" s="1213"/>
      <c r="AW23" s="1213"/>
      <c r="AX23" s="1213"/>
      <c r="AY23" s="1213"/>
      <c r="AZ23" s="1213"/>
      <c r="BA23" s="1213"/>
      <c r="BB23" s="1213"/>
      <c r="BC23" s="1213"/>
      <c r="BD23" s="1213"/>
      <c r="BE23" s="1213"/>
      <c r="BF23" s="1213"/>
      <c r="BG23" s="1213"/>
      <c r="BH23" s="1213"/>
      <c r="BI23" s="1213"/>
      <c r="BJ23" s="1213"/>
      <c r="BK23" s="1213"/>
      <c r="BL23" s="1213"/>
      <c r="BM23" s="1213"/>
      <c r="BN23" s="1213"/>
      <c r="BO23" s="1213"/>
      <c r="BP23" s="1213"/>
      <c r="BQ23" s="1213"/>
      <c r="BR23" s="1213"/>
      <c r="BS23" s="1213"/>
      <c r="BT23" s="1213"/>
      <c r="BU23" s="1213"/>
      <c r="BV23" s="1213"/>
      <c r="BW23" s="1213"/>
      <c r="BX23" s="1213"/>
      <c r="BY23" s="1213"/>
      <c r="BZ23" s="1213"/>
      <c r="CA23" s="1213"/>
      <c r="CB23" s="1213"/>
      <c r="CC23" s="1213"/>
      <c r="CD23" s="1213"/>
      <c r="CE23" s="1213"/>
      <c r="CF23" s="1213"/>
      <c r="CG23" s="1216"/>
    </row>
    <row r="24" spans="1:85" s="1215" customFormat="1" ht="18.95" customHeight="1">
      <c r="A24" s="1219" t="s">
        <v>5937</v>
      </c>
      <c r="B24" s="1220">
        <f t="shared" si="1"/>
        <v>92</v>
      </c>
      <c r="C24" s="1219">
        <v>3</v>
      </c>
      <c r="D24" s="1219">
        <v>0</v>
      </c>
      <c r="E24" s="1219">
        <v>12</v>
      </c>
      <c r="F24" s="1219">
        <v>13</v>
      </c>
      <c r="G24" s="1219">
        <v>0</v>
      </c>
      <c r="H24" s="1219">
        <v>16</v>
      </c>
      <c r="I24" s="1219">
        <v>46</v>
      </c>
      <c r="J24" s="1219">
        <v>2</v>
      </c>
      <c r="K24" s="1219">
        <v>140678</v>
      </c>
      <c r="L24" s="1220">
        <f t="shared" si="2"/>
        <v>48</v>
      </c>
      <c r="M24" s="1219">
        <v>1</v>
      </c>
      <c r="N24" s="1219">
        <v>1</v>
      </c>
      <c r="O24" s="1219">
        <v>3</v>
      </c>
      <c r="P24" s="1219">
        <v>0</v>
      </c>
      <c r="Q24" s="1219">
        <v>4</v>
      </c>
      <c r="R24" s="1219">
        <v>31</v>
      </c>
      <c r="S24" s="1219">
        <v>0</v>
      </c>
      <c r="T24" s="1219">
        <v>5</v>
      </c>
      <c r="U24" s="1219">
        <v>0</v>
      </c>
      <c r="V24" s="1219">
        <v>0</v>
      </c>
      <c r="W24" s="1219">
        <v>0</v>
      </c>
      <c r="X24" s="1219">
        <v>3</v>
      </c>
      <c r="Y24" s="1219">
        <v>889</v>
      </c>
      <c r="Z24" s="1219">
        <v>253</v>
      </c>
      <c r="AA24" s="1213"/>
      <c r="AB24" s="1213"/>
      <c r="AC24" s="1213"/>
      <c r="AD24" s="1213"/>
      <c r="AE24" s="1213"/>
      <c r="AF24" s="1213"/>
      <c r="AG24" s="1213"/>
      <c r="AH24" s="1213"/>
      <c r="AI24" s="1213"/>
      <c r="AJ24" s="1213"/>
      <c r="AK24" s="1213"/>
      <c r="AL24" s="1213"/>
      <c r="AM24" s="1213"/>
      <c r="AN24" s="1213"/>
      <c r="AO24" s="1213"/>
      <c r="AP24" s="1213"/>
      <c r="AQ24" s="1213"/>
      <c r="AR24" s="1213"/>
      <c r="AS24" s="1213"/>
      <c r="AT24" s="1213"/>
      <c r="AU24" s="1213"/>
      <c r="AV24" s="1213"/>
      <c r="AW24" s="1213"/>
      <c r="AX24" s="1213"/>
      <c r="AY24" s="1213"/>
      <c r="AZ24" s="1213"/>
      <c r="BA24" s="1213"/>
      <c r="BB24" s="1213"/>
      <c r="BC24" s="1213"/>
      <c r="BD24" s="1213"/>
      <c r="BE24" s="1213"/>
      <c r="BF24" s="1213"/>
      <c r="BG24" s="1213"/>
      <c r="BH24" s="1213"/>
      <c r="BI24" s="1213"/>
      <c r="BJ24" s="1213"/>
      <c r="BK24" s="1213"/>
      <c r="BL24" s="1213"/>
      <c r="BM24" s="1213"/>
      <c r="BN24" s="1213"/>
      <c r="BO24" s="1213"/>
      <c r="BP24" s="1213"/>
      <c r="BQ24" s="1213"/>
      <c r="BR24" s="1213"/>
      <c r="BS24" s="1213"/>
      <c r="BT24" s="1213"/>
      <c r="BU24" s="1213"/>
      <c r="BV24" s="1213"/>
      <c r="BW24" s="1213"/>
      <c r="BX24" s="1213"/>
      <c r="BY24" s="1213"/>
      <c r="BZ24" s="1213"/>
      <c r="CA24" s="1213"/>
      <c r="CB24" s="1213"/>
      <c r="CC24" s="1213"/>
      <c r="CD24" s="1213"/>
      <c r="CE24" s="1213"/>
      <c r="CF24" s="1213"/>
      <c r="CG24" s="1216"/>
    </row>
    <row r="25" spans="1:85" s="1215" customFormat="1" ht="18.95" customHeight="1">
      <c r="A25" s="1219" t="s">
        <v>5985</v>
      </c>
      <c r="B25" s="1220">
        <f t="shared" si="1"/>
        <v>39</v>
      </c>
      <c r="C25" s="1222">
        <v>3</v>
      </c>
      <c r="D25" s="1222">
        <v>0</v>
      </c>
      <c r="E25" s="1222">
        <v>11</v>
      </c>
      <c r="F25" s="1222">
        <v>0</v>
      </c>
      <c r="G25" s="1222">
        <v>1</v>
      </c>
      <c r="H25" s="1222">
        <v>3</v>
      </c>
      <c r="I25" s="1222">
        <v>0</v>
      </c>
      <c r="J25" s="1222">
        <v>21</v>
      </c>
      <c r="K25" s="1222">
        <v>282049</v>
      </c>
      <c r="L25" s="1220">
        <f t="shared" si="2"/>
        <v>57</v>
      </c>
      <c r="M25" s="1222">
        <v>3</v>
      </c>
      <c r="N25" s="1222">
        <v>1</v>
      </c>
      <c r="O25" s="1222">
        <v>3</v>
      </c>
      <c r="P25" s="1222">
        <v>0</v>
      </c>
      <c r="Q25" s="1222">
        <v>18</v>
      </c>
      <c r="R25" s="1222">
        <v>4</v>
      </c>
      <c r="S25" s="1222">
        <v>0</v>
      </c>
      <c r="T25" s="1222">
        <v>1</v>
      </c>
      <c r="U25" s="1222">
        <v>0</v>
      </c>
      <c r="V25" s="1222">
        <v>1</v>
      </c>
      <c r="W25" s="1222">
        <v>1</v>
      </c>
      <c r="X25" s="1222">
        <v>25</v>
      </c>
      <c r="Y25" s="1222">
        <v>781</v>
      </c>
      <c r="Z25" s="1222">
        <v>166</v>
      </c>
      <c r="AA25" s="1213"/>
      <c r="AB25" s="1213"/>
      <c r="AC25" s="1221"/>
      <c r="AD25" s="1213"/>
      <c r="AE25" s="1213"/>
      <c r="AF25" s="1213"/>
      <c r="AG25" s="1213"/>
      <c r="AH25" s="1213"/>
      <c r="AI25" s="1213"/>
      <c r="AJ25" s="1213"/>
      <c r="AK25" s="1213"/>
      <c r="AL25" s="1213"/>
      <c r="AM25" s="1213"/>
      <c r="AN25" s="1213"/>
      <c r="AO25" s="1213"/>
      <c r="AP25" s="1213"/>
      <c r="AQ25" s="1213"/>
      <c r="AR25" s="1213"/>
      <c r="AS25" s="1213"/>
      <c r="AT25" s="1213"/>
      <c r="AU25" s="1213"/>
      <c r="AV25" s="1213"/>
      <c r="AW25" s="1213"/>
      <c r="AX25" s="1213"/>
      <c r="AY25" s="1213"/>
      <c r="AZ25" s="1213"/>
      <c r="BA25" s="1213"/>
      <c r="BB25" s="1213"/>
      <c r="BC25" s="1213"/>
      <c r="BD25" s="1213"/>
      <c r="BE25" s="1213"/>
      <c r="BF25" s="1213"/>
      <c r="BG25" s="1213"/>
      <c r="BH25" s="1213"/>
      <c r="BI25" s="1213"/>
      <c r="BJ25" s="1213"/>
      <c r="BK25" s="1213"/>
      <c r="BL25" s="1213"/>
      <c r="BM25" s="1213"/>
      <c r="BN25" s="1213"/>
      <c r="BO25" s="1213"/>
      <c r="BP25" s="1213"/>
      <c r="BQ25" s="1213"/>
      <c r="BR25" s="1213"/>
      <c r="BS25" s="1213"/>
      <c r="BT25" s="1213"/>
      <c r="BU25" s="1213"/>
      <c r="BV25" s="1213"/>
      <c r="BW25" s="1213"/>
      <c r="BX25" s="1213"/>
      <c r="BY25" s="1213"/>
      <c r="BZ25" s="1213"/>
      <c r="CA25" s="1213"/>
      <c r="CB25" s="1213"/>
      <c r="CC25" s="1213"/>
      <c r="CD25" s="1213"/>
      <c r="CE25" s="1213"/>
      <c r="CF25" s="1213"/>
      <c r="CG25" s="1216"/>
    </row>
    <row r="26" spans="1:85" s="1215" customFormat="1" ht="18.95" customHeight="1">
      <c r="A26" s="1219" t="s">
        <v>15122</v>
      </c>
      <c r="B26" s="1220">
        <f t="shared" si="1"/>
        <v>16</v>
      </c>
      <c r="C26" s="1219">
        <v>0</v>
      </c>
      <c r="D26" s="1219">
        <v>3</v>
      </c>
      <c r="E26" s="1219">
        <v>9</v>
      </c>
      <c r="F26" s="1219">
        <v>0</v>
      </c>
      <c r="G26" s="1219">
        <v>0</v>
      </c>
      <c r="H26" s="1219">
        <v>1</v>
      </c>
      <c r="I26" s="1219">
        <v>0</v>
      </c>
      <c r="J26" s="1219">
        <v>3</v>
      </c>
      <c r="K26" s="1219">
        <v>24230</v>
      </c>
      <c r="L26" s="1220">
        <f t="shared" si="2"/>
        <v>17</v>
      </c>
      <c r="M26" s="1219">
        <v>1</v>
      </c>
      <c r="N26" s="1219">
        <v>0</v>
      </c>
      <c r="O26" s="1219">
        <v>1</v>
      </c>
      <c r="P26" s="1219">
        <v>0</v>
      </c>
      <c r="Q26" s="1219">
        <v>0</v>
      </c>
      <c r="R26" s="1219">
        <v>13</v>
      </c>
      <c r="S26" s="1219">
        <v>1</v>
      </c>
      <c r="T26" s="1219">
        <v>0</v>
      </c>
      <c r="U26" s="1219">
        <v>0</v>
      </c>
      <c r="V26" s="1219">
        <v>0</v>
      </c>
      <c r="W26" s="1219">
        <v>0</v>
      </c>
      <c r="X26" s="1219">
        <v>1</v>
      </c>
      <c r="Y26" s="1219">
        <v>141</v>
      </c>
      <c r="Z26" s="1219">
        <v>91</v>
      </c>
      <c r="AA26" s="1213"/>
      <c r="AB26" s="1213"/>
      <c r="AC26" s="1213"/>
      <c r="AD26" s="1213"/>
      <c r="AE26" s="1213"/>
      <c r="AF26" s="1213"/>
      <c r="AG26" s="1213"/>
      <c r="AH26" s="1213"/>
      <c r="AI26" s="1213"/>
      <c r="AJ26" s="1213"/>
      <c r="AK26" s="1213"/>
      <c r="AL26" s="1213"/>
      <c r="AM26" s="1213"/>
      <c r="AN26" s="1213"/>
      <c r="AO26" s="1213"/>
      <c r="AP26" s="1213"/>
      <c r="AQ26" s="1213"/>
      <c r="AR26" s="1213"/>
      <c r="AS26" s="1213"/>
      <c r="AT26" s="1213"/>
      <c r="AU26" s="1213"/>
      <c r="AV26" s="1213"/>
      <c r="AW26" s="1213"/>
      <c r="AX26" s="1213"/>
      <c r="AY26" s="1213"/>
      <c r="AZ26" s="1213"/>
      <c r="BA26" s="1213"/>
      <c r="BB26" s="1213"/>
      <c r="BC26" s="1213"/>
      <c r="BD26" s="1213"/>
      <c r="BE26" s="1213"/>
      <c r="BF26" s="1213"/>
      <c r="BG26" s="1213"/>
      <c r="BH26" s="1213"/>
      <c r="BI26" s="1213"/>
      <c r="BJ26" s="1213"/>
      <c r="BK26" s="1213"/>
      <c r="BL26" s="1213"/>
      <c r="BM26" s="1213"/>
      <c r="BN26" s="1213"/>
      <c r="BO26" s="1213"/>
      <c r="BP26" s="1213"/>
      <c r="BQ26" s="1213"/>
      <c r="BR26" s="1213"/>
      <c r="BS26" s="1213"/>
      <c r="BT26" s="1213"/>
      <c r="BU26" s="1213"/>
      <c r="BV26" s="1213"/>
      <c r="BW26" s="1213"/>
      <c r="BX26" s="1213"/>
      <c r="BY26" s="1213"/>
      <c r="BZ26" s="1213"/>
      <c r="CA26" s="1213"/>
      <c r="CB26" s="1213"/>
      <c r="CC26" s="1213"/>
      <c r="CD26" s="1213"/>
      <c r="CE26" s="1213"/>
      <c r="CF26" s="1213"/>
      <c r="CG26" s="1216"/>
    </row>
    <row r="27" spans="1:85" s="1215" customFormat="1" ht="18.95" customHeight="1">
      <c r="A27" s="1217" t="s">
        <v>5942</v>
      </c>
      <c r="B27" s="1218">
        <f t="shared" si="1"/>
        <v>0</v>
      </c>
      <c r="C27" s="1217">
        <v>0</v>
      </c>
      <c r="D27" s="1217">
        <v>0</v>
      </c>
      <c r="E27" s="1217">
        <v>0</v>
      </c>
      <c r="F27" s="1217">
        <v>0</v>
      </c>
      <c r="G27" s="1217">
        <v>0</v>
      </c>
      <c r="H27" s="1217">
        <v>0</v>
      </c>
      <c r="I27" s="1217">
        <v>0</v>
      </c>
      <c r="J27" s="1217">
        <v>0</v>
      </c>
      <c r="K27" s="1217">
        <v>2272</v>
      </c>
      <c r="L27" s="1218">
        <f t="shared" si="2"/>
        <v>17</v>
      </c>
      <c r="M27" s="1217">
        <v>0</v>
      </c>
      <c r="N27" s="1217">
        <v>0</v>
      </c>
      <c r="O27" s="1217">
        <v>0</v>
      </c>
      <c r="P27" s="1217">
        <v>0</v>
      </c>
      <c r="Q27" s="1217">
        <v>3</v>
      </c>
      <c r="R27" s="1217">
        <v>4</v>
      </c>
      <c r="S27" s="1217">
        <v>0</v>
      </c>
      <c r="T27" s="1217">
        <v>3</v>
      </c>
      <c r="U27" s="1217">
        <v>0</v>
      </c>
      <c r="V27" s="1217">
        <v>0</v>
      </c>
      <c r="W27" s="1217">
        <v>0</v>
      </c>
      <c r="X27" s="1217">
        <v>7</v>
      </c>
      <c r="Y27" s="1217">
        <v>5</v>
      </c>
      <c r="Z27" s="1217">
        <v>30</v>
      </c>
      <c r="AA27" s="1213"/>
      <c r="AB27" s="1213"/>
      <c r="AC27" s="1213"/>
      <c r="AD27" s="1213"/>
      <c r="AE27" s="1213"/>
      <c r="AF27" s="1213"/>
      <c r="AG27" s="1213"/>
      <c r="AH27" s="1213"/>
      <c r="AI27" s="1213"/>
      <c r="AJ27" s="1213"/>
      <c r="AK27" s="1213"/>
      <c r="AL27" s="1213"/>
      <c r="AM27" s="1213"/>
      <c r="AN27" s="1213"/>
      <c r="AO27" s="1213"/>
      <c r="AP27" s="1213"/>
      <c r="AQ27" s="1213"/>
      <c r="AR27" s="1213"/>
      <c r="AS27" s="1213"/>
      <c r="AT27" s="1213"/>
      <c r="AU27" s="1213"/>
      <c r="AV27" s="1213"/>
      <c r="AW27" s="1213"/>
      <c r="AX27" s="1213"/>
      <c r="AY27" s="1213"/>
      <c r="AZ27" s="1213"/>
      <c r="BA27" s="1213"/>
      <c r="BB27" s="1213"/>
      <c r="BC27" s="1213"/>
      <c r="BD27" s="1213"/>
      <c r="BE27" s="1213"/>
      <c r="BF27" s="1213"/>
      <c r="BG27" s="1213"/>
      <c r="BH27" s="1213"/>
      <c r="BI27" s="1213"/>
      <c r="BJ27" s="1213"/>
      <c r="BK27" s="1213"/>
      <c r="BL27" s="1213"/>
      <c r="BM27" s="1213"/>
      <c r="BN27" s="1213"/>
      <c r="BO27" s="1213"/>
      <c r="BP27" s="1213"/>
      <c r="BQ27" s="1213"/>
      <c r="BR27" s="1213"/>
      <c r="BS27" s="1213"/>
      <c r="BT27" s="1213"/>
      <c r="BU27" s="1213"/>
      <c r="BV27" s="1213"/>
      <c r="BW27" s="1213"/>
      <c r="BX27" s="1213"/>
      <c r="BY27" s="1213"/>
      <c r="BZ27" s="1213"/>
      <c r="CA27" s="1213"/>
      <c r="CB27" s="1213"/>
      <c r="CC27" s="1213"/>
      <c r="CD27" s="1213"/>
      <c r="CE27" s="1213"/>
      <c r="CF27" s="1213"/>
      <c r="CG27" s="1216"/>
    </row>
    <row r="28" spans="1:85" s="1213" customFormat="1" ht="20.100000000000001" customHeight="1"/>
    <row r="29" spans="1:85" s="1213" customFormat="1" ht="20.100000000000001" customHeight="1"/>
    <row r="30" spans="1:85" s="1213" customFormat="1" ht="20.100000000000001" customHeight="1"/>
    <row r="31" spans="1:85" s="1213" customFormat="1" ht="20.100000000000001" customHeight="1">
      <c r="R31" s="1214"/>
    </row>
    <row r="32" spans="1:85" s="1213" customFormat="1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1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6FE1-39F7-4400-B891-D929D210E684}">
  <sheetPr>
    <pageSetUpPr fitToPage="1"/>
  </sheetPr>
  <dimension ref="A1:Z30"/>
  <sheetViews>
    <sheetView view="pageBreakPreview" zoomScaleNormal="85" zoomScaleSheetLayoutView="100" workbookViewId="0">
      <selection activeCell="S10" sqref="S10"/>
    </sheetView>
  </sheetViews>
  <sheetFormatPr defaultColWidth="8.88671875" defaultRowHeight="12"/>
  <cols>
    <col min="1" max="1" width="8.44140625" style="1236" customWidth="1"/>
    <col min="2" max="2" width="5.77734375" style="1236" customWidth="1"/>
    <col min="3" max="10" width="4.33203125" style="1236" customWidth="1"/>
    <col min="11" max="11" width="10.44140625" style="1236" customWidth="1"/>
    <col min="12" max="12" width="5.77734375" style="1236" customWidth="1"/>
    <col min="13" max="24" width="4.33203125" style="1236" customWidth="1"/>
    <col min="25" max="26" width="9.77734375" style="1236" customWidth="1"/>
    <col min="27" max="16384" width="8.88671875" style="1236"/>
  </cols>
  <sheetData>
    <row r="1" spans="1:26" s="1247" customFormat="1" ht="20.100000000000001" customHeight="1">
      <c r="A1" s="2044" t="s">
        <v>26819</v>
      </c>
      <c r="B1" s="2044"/>
      <c r="C1" s="2044"/>
      <c r="D1" s="2044"/>
      <c r="E1" s="2044"/>
      <c r="F1" s="2044"/>
      <c r="G1" s="2044"/>
      <c r="H1" s="2044"/>
      <c r="I1" s="2044"/>
      <c r="J1" s="2044"/>
      <c r="K1" s="2044"/>
      <c r="L1" s="2044"/>
      <c r="M1" s="2044"/>
      <c r="N1" s="2044"/>
      <c r="O1" s="2044"/>
      <c r="P1" s="2044"/>
      <c r="Q1" s="2044"/>
      <c r="R1" s="2044"/>
      <c r="S1" s="2044"/>
      <c r="T1" s="2044"/>
      <c r="U1" s="2044"/>
      <c r="V1" s="2044"/>
      <c r="W1" s="2044"/>
      <c r="X1" s="2044"/>
      <c r="Y1" s="2044"/>
      <c r="Z1" s="2044"/>
    </row>
    <row r="2" spans="1:26" s="1247" customFormat="1" ht="22.5" customHeight="1">
      <c r="A2" s="2042" t="s">
        <v>26797</v>
      </c>
      <c r="B2" s="2042" t="s">
        <v>26785</v>
      </c>
      <c r="C2" s="2042"/>
      <c r="D2" s="2042"/>
      <c r="E2" s="2042"/>
      <c r="F2" s="2042"/>
      <c r="G2" s="2042"/>
      <c r="H2" s="2042"/>
      <c r="I2" s="2042"/>
      <c r="J2" s="2042"/>
      <c r="K2" s="2042" t="s">
        <v>26806</v>
      </c>
      <c r="L2" s="2042" t="s">
        <v>26783</v>
      </c>
      <c r="M2" s="2042"/>
      <c r="N2" s="2042"/>
      <c r="O2" s="2042"/>
      <c r="P2" s="2042"/>
      <c r="Q2" s="2042"/>
      <c r="R2" s="2042"/>
      <c r="S2" s="2042"/>
      <c r="T2" s="2042"/>
      <c r="U2" s="2042"/>
      <c r="V2" s="2042"/>
      <c r="W2" s="2042"/>
      <c r="X2" s="2042"/>
      <c r="Y2" s="2042"/>
      <c r="Z2" s="2042"/>
    </row>
    <row r="3" spans="1:26" s="1247" customFormat="1" ht="22.5" customHeight="1">
      <c r="A3" s="2042"/>
      <c r="B3" s="2042" t="s">
        <v>26782</v>
      </c>
      <c r="C3" s="2042" t="s">
        <v>26781</v>
      </c>
      <c r="D3" s="2045" t="s">
        <v>26780</v>
      </c>
      <c r="E3" s="2042" t="s">
        <v>26779</v>
      </c>
      <c r="F3" s="2042" t="s">
        <v>26778</v>
      </c>
      <c r="G3" s="2042" t="s">
        <v>26777</v>
      </c>
      <c r="H3" s="2042" t="s">
        <v>26776</v>
      </c>
      <c r="I3" s="2042" t="s">
        <v>26775</v>
      </c>
      <c r="J3" s="2042" t="s">
        <v>26774</v>
      </c>
      <c r="K3" s="2042"/>
      <c r="L3" s="2042" t="s">
        <v>26773</v>
      </c>
      <c r="M3" s="2042"/>
      <c r="N3" s="2042"/>
      <c r="O3" s="2042"/>
      <c r="P3" s="2042"/>
      <c r="Q3" s="2042"/>
      <c r="R3" s="2042"/>
      <c r="S3" s="2042"/>
      <c r="T3" s="2042"/>
      <c r="U3" s="2042"/>
      <c r="V3" s="2042"/>
      <c r="W3" s="2042"/>
      <c r="X3" s="2042"/>
      <c r="Y3" s="2042" t="s">
        <v>26772</v>
      </c>
      <c r="Z3" s="2042" t="s">
        <v>26771</v>
      </c>
    </row>
    <row r="4" spans="1:26" s="1247" customFormat="1" ht="72" customHeight="1" thickBot="1">
      <c r="A4" s="2043"/>
      <c r="B4" s="2043"/>
      <c r="C4" s="2043"/>
      <c r="D4" s="2046"/>
      <c r="E4" s="2043"/>
      <c r="F4" s="2043"/>
      <c r="G4" s="2043"/>
      <c r="H4" s="2043"/>
      <c r="I4" s="2043"/>
      <c r="J4" s="2043"/>
      <c r="K4" s="2043"/>
      <c r="L4" s="1254" t="s">
        <v>1</v>
      </c>
      <c r="M4" s="1254" t="s">
        <v>26770</v>
      </c>
      <c r="N4" s="1254" t="s">
        <v>26769</v>
      </c>
      <c r="O4" s="1254" t="s">
        <v>26768</v>
      </c>
      <c r="P4" s="1254" t="s">
        <v>26767</v>
      </c>
      <c r="Q4" s="1254" t="s">
        <v>26766</v>
      </c>
      <c r="R4" s="1254" t="s">
        <v>26765</v>
      </c>
      <c r="S4" s="1254" t="s">
        <v>26764</v>
      </c>
      <c r="T4" s="1254" t="s">
        <v>26763</v>
      </c>
      <c r="U4" s="1254" t="s">
        <v>26762</v>
      </c>
      <c r="V4" s="1254" t="s">
        <v>26761</v>
      </c>
      <c r="W4" s="1254" t="s">
        <v>26760</v>
      </c>
      <c r="X4" s="1254" t="s">
        <v>26759</v>
      </c>
      <c r="Y4" s="2043"/>
      <c r="Z4" s="2043"/>
    </row>
    <row r="5" spans="1:26" s="1250" customFormat="1" ht="21.95" customHeight="1" thickBot="1">
      <c r="A5" s="1253" t="s">
        <v>10468</v>
      </c>
      <c r="B5" s="1252">
        <f t="shared" ref="B5:Z5" si="0">SUM(B6:B23)</f>
        <v>2260</v>
      </c>
      <c r="C5" s="1252">
        <f t="shared" si="0"/>
        <v>124</v>
      </c>
      <c r="D5" s="1252">
        <f t="shared" si="0"/>
        <v>35</v>
      </c>
      <c r="E5" s="1252">
        <f t="shared" si="0"/>
        <v>982</v>
      </c>
      <c r="F5" s="1252">
        <f t="shared" si="0"/>
        <v>28</v>
      </c>
      <c r="G5" s="1252">
        <f t="shared" si="0"/>
        <v>22</v>
      </c>
      <c r="H5" s="1252">
        <f t="shared" si="0"/>
        <v>177</v>
      </c>
      <c r="I5" s="1252">
        <f t="shared" si="0"/>
        <v>284</v>
      </c>
      <c r="J5" s="1252">
        <f t="shared" si="0"/>
        <v>608</v>
      </c>
      <c r="K5" s="1252">
        <f t="shared" si="0"/>
        <v>2831200</v>
      </c>
      <c r="L5" s="1252">
        <f t="shared" si="0"/>
        <v>1528</v>
      </c>
      <c r="M5" s="1252">
        <f t="shared" si="0"/>
        <v>107</v>
      </c>
      <c r="N5" s="1252">
        <f t="shared" si="0"/>
        <v>69</v>
      </c>
      <c r="O5" s="1252">
        <f t="shared" si="0"/>
        <v>155</v>
      </c>
      <c r="P5" s="1252">
        <f t="shared" si="0"/>
        <v>15</v>
      </c>
      <c r="Q5" s="1252">
        <f t="shared" si="0"/>
        <v>159</v>
      </c>
      <c r="R5" s="1252">
        <f t="shared" si="0"/>
        <v>428</v>
      </c>
      <c r="S5" s="1252">
        <f t="shared" si="0"/>
        <v>112</v>
      </c>
      <c r="T5" s="1252">
        <f t="shared" si="0"/>
        <v>138</v>
      </c>
      <c r="U5" s="1252">
        <f t="shared" si="0"/>
        <v>0</v>
      </c>
      <c r="V5" s="1252">
        <f t="shared" si="0"/>
        <v>11</v>
      </c>
      <c r="W5" s="1252">
        <f t="shared" si="0"/>
        <v>3</v>
      </c>
      <c r="X5" s="1252">
        <f t="shared" si="0"/>
        <v>331</v>
      </c>
      <c r="Y5" s="1252">
        <f t="shared" si="0"/>
        <v>19588</v>
      </c>
      <c r="Z5" s="1251">
        <f t="shared" si="0"/>
        <v>6980</v>
      </c>
    </row>
    <row r="6" spans="1:26" s="1247" customFormat="1" ht="21.95" customHeight="1">
      <c r="A6" s="1248" t="s">
        <v>302</v>
      </c>
      <c r="B6" s="1249">
        <v>230</v>
      </c>
      <c r="C6" s="1248">
        <v>27</v>
      </c>
      <c r="D6" s="1248">
        <v>0</v>
      </c>
      <c r="E6" s="1248">
        <v>16</v>
      </c>
      <c r="F6" s="1248">
        <v>1</v>
      </c>
      <c r="G6" s="1248">
        <v>5</v>
      </c>
      <c r="H6" s="1248">
        <v>39</v>
      </c>
      <c r="I6" s="1248">
        <v>99</v>
      </c>
      <c r="J6" s="1248">
        <v>43</v>
      </c>
      <c r="K6" s="1230">
        <v>633637</v>
      </c>
      <c r="L6" s="1249">
        <v>294</v>
      </c>
      <c r="M6" s="1248">
        <v>28</v>
      </c>
      <c r="N6" s="1248">
        <v>6</v>
      </c>
      <c r="O6" s="1248">
        <v>33</v>
      </c>
      <c r="P6" s="1248">
        <v>1</v>
      </c>
      <c r="Q6" s="1248">
        <v>35</v>
      </c>
      <c r="R6" s="1248">
        <v>70</v>
      </c>
      <c r="S6" s="1248">
        <v>2</v>
      </c>
      <c r="T6" s="1248">
        <v>49</v>
      </c>
      <c r="U6" s="1248">
        <v>0</v>
      </c>
      <c r="V6" s="1248">
        <v>2</v>
      </c>
      <c r="W6" s="1248">
        <v>0</v>
      </c>
      <c r="X6" s="1248">
        <v>68</v>
      </c>
      <c r="Y6" s="1248">
        <v>1610</v>
      </c>
      <c r="Z6" s="1248">
        <v>2597</v>
      </c>
    </row>
    <row r="7" spans="1:26" s="1237" customFormat="1" ht="21.95" customHeight="1">
      <c r="A7" s="1241" t="s">
        <v>6301</v>
      </c>
      <c r="B7" s="1242">
        <f t="shared" ref="B7:B12" si="1">SUM(C7:J7)</f>
        <v>99</v>
      </c>
      <c r="C7" s="1241">
        <v>0</v>
      </c>
      <c r="D7" s="1241">
        <v>0</v>
      </c>
      <c r="E7" s="1241">
        <v>52</v>
      </c>
      <c r="F7" s="1241">
        <v>0</v>
      </c>
      <c r="G7" s="1241">
        <v>0</v>
      </c>
      <c r="H7" s="1241">
        <v>6</v>
      </c>
      <c r="I7" s="1241">
        <v>24</v>
      </c>
      <c r="J7" s="1241">
        <v>17</v>
      </c>
      <c r="K7" s="1241">
        <v>50148</v>
      </c>
      <c r="L7" s="1242">
        <f t="shared" ref="L7:L23" si="2">SUM(M7:X7)</f>
        <v>99</v>
      </c>
      <c r="M7" s="1241">
        <v>0</v>
      </c>
      <c r="N7" s="1241">
        <v>10</v>
      </c>
      <c r="O7" s="1241">
        <v>7</v>
      </c>
      <c r="P7" s="1241">
        <v>0</v>
      </c>
      <c r="Q7" s="1241">
        <v>1</v>
      </c>
      <c r="R7" s="1241">
        <v>17</v>
      </c>
      <c r="S7" s="1241">
        <v>0</v>
      </c>
      <c r="T7" s="1241">
        <v>19</v>
      </c>
      <c r="U7" s="1241">
        <v>0</v>
      </c>
      <c r="V7" s="1241">
        <v>0</v>
      </c>
      <c r="W7" s="1241">
        <v>0</v>
      </c>
      <c r="X7" s="1241">
        <v>45</v>
      </c>
      <c r="Y7" s="1241">
        <v>1437</v>
      </c>
      <c r="Z7" s="1241">
        <v>749</v>
      </c>
    </row>
    <row r="8" spans="1:26" s="1237" customFormat="1" ht="21.95" customHeight="1">
      <c r="A8" s="1241" t="s">
        <v>6305</v>
      </c>
      <c r="B8" s="1242">
        <f t="shared" si="1"/>
        <v>75</v>
      </c>
      <c r="C8" s="1241">
        <v>5</v>
      </c>
      <c r="D8" s="1241">
        <v>0</v>
      </c>
      <c r="E8" s="1241">
        <v>42</v>
      </c>
      <c r="F8" s="1241">
        <v>1</v>
      </c>
      <c r="G8" s="1241">
        <v>2</v>
      </c>
      <c r="H8" s="1241">
        <v>16</v>
      </c>
      <c r="I8" s="1241">
        <v>1</v>
      </c>
      <c r="J8" s="1241">
        <v>8</v>
      </c>
      <c r="K8" s="1241">
        <v>63572</v>
      </c>
      <c r="L8" s="1242">
        <f t="shared" si="2"/>
        <v>68</v>
      </c>
      <c r="M8" s="1241">
        <v>7</v>
      </c>
      <c r="N8" s="1241">
        <v>6</v>
      </c>
      <c r="O8" s="1241">
        <v>6</v>
      </c>
      <c r="P8" s="1241">
        <v>0</v>
      </c>
      <c r="Q8" s="1241">
        <v>0</v>
      </c>
      <c r="R8" s="1241">
        <v>16</v>
      </c>
      <c r="S8" s="1241">
        <v>2</v>
      </c>
      <c r="T8" s="1241">
        <v>4</v>
      </c>
      <c r="U8" s="1241">
        <v>0</v>
      </c>
      <c r="V8" s="1241">
        <v>0</v>
      </c>
      <c r="W8" s="1241">
        <v>0</v>
      </c>
      <c r="X8" s="1241">
        <v>27</v>
      </c>
      <c r="Y8" s="1241">
        <v>1460</v>
      </c>
      <c r="Z8" s="1241">
        <v>127</v>
      </c>
    </row>
    <row r="9" spans="1:26" s="1237" customFormat="1" ht="21.95" customHeight="1">
      <c r="A9" s="1241" t="s">
        <v>6310</v>
      </c>
      <c r="B9" s="1242">
        <f t="shared" si="1"/>
        <v>138</v>
      </c>
      <c r="C9" s="1241">
        <v>3</v>
      </c>
      <c r="D9" s="1241">
        <v>0</v>
      </c>
      <c r="E9" s="1241">
        <v>68</v>
      </c>
      <c r="F9" s="1241">
        <v>4</v>
      </c>
      <c r="G9" s="1241">
        <v>3</v>
      </c>
      <c r="H9" s="1241">
        <v>14</v>
      </c>
      <c r="I9" s="1241">
        <v>16</v>
      </c>
      <c r="J9" s="1241">
        <v>30</v>
      </c>
      <c r="K9" s="1241">
        <v>132950</v>
      </c>
      <c r="L9" s="1242">
        <f t="shared" si="2"/>
        <v>105</v>
      </c>
      <c r="M9" s="1241">
        <v>6</v>
      </c>
      <c r="N9" s="1241">
        <v>5</v>
      </c>
      <c r="O9" s="1241">
        <v>12</v>
      </c>
      <c r="P9" s="1241">
        <v>0</v>
      </c>
      <c r="Q9" s="1241">
        <v>17</v>
      </c>
      <c r="R9" s="1241">
        <v>22</v>
      </c>
      <c r="S9" s="1241">
        <v>2</v>
      </c>
      <c r="T9" s="1241">
        <v>14</v>
      </c>
      <c r="U9" s="1241">
        <v>0</v>
      </c>
      <c r="V9" s="1241">
        <v>0</v>
      </c>
      <c r="W9" s="1241">
        <v>2</v>
      </c>
      <c r="X9" s="1241">
        <v>25</v>
      </c>
      <c r="Y9" s="1241">
        <v>2740</v>
      </c>
      <c r="Z9" s="1241">
        <v>288</v>
      </c>
    </row>
    <row r="10" spans="1:26" s="1237" customFormat="1" ht="21.95" customHeight="1">
      <c r="A10" s="1241" t="s">
        <v>704</v>
      </c>
      <c r="B10" s="1242">
        <f t="shared" si="1"/>
        <v>73</v>
      </c>
      <c r="C10" s="1241">
        <v>11</v>
      </c>
      <c r="D10" s="1241">
        <v>1</v>
      </c>
      <c r="E10" s="1241">
        <v>15</v>
      </c>
      <c r="F10" s="1241">
        <v>0</v>
      </c>
      <c r="G10" s="1241">
        <v>6</v>
      </c>
      <c r="H10" s="1241">
        <v>21</v>
      </c>
      <c r="I10" s="1241">
        <v>14</v>
      </c>
      <c r="J10" s="1241">
        <v>5</v>
      </c>
      <c r="K10" s="1241">
        <v>240191</v>
      </c>
      <c r="L10" s="1242">
        <f t="shared" si="2"/>
        <v>112</v>
      </c>
      <c r="M10" s="1241">
        <v>9</v>
      </c>
      <c r="N10" s="1241">
        <v>6</v>
      </c>
      <c r="O10" s="1241">
        <v>12</v>
      </c>
      <c r="P10" s="1241">
        <v>2</v>
      </c>
      <c r="Q10" s="1241">
        <v>20</v>
      </c>
      <c r="R10" s="1241">
        <v>30</v>
      </c>
      <c r="S10" s="1241">
        <v>13</v>
      </c>
      <c r="T10" s="1241">
        <v>11</v>
      </c>
      <c r="U10" s="1241">
        <v>0</v>
      </c>
      <c r="V10" s="1241">
        <v>3</v>
      </c>
      <c r="W10" s="1241">
        <v>0</v>
      </c>
      <c r="X10" s="1241">
        <v>6</v>
      </c>
      <c r="Y10" s="1241">
        <v>325</v>
      </c>
      <c r="Z10" s="1241">
        <v>349</v>
      </c>
    </row>
    <row r="11" spans="1:26" s="1237" customFormat="1" ht="21.95" customHeight="1">
      <c r="A11" s="1241" t="s">
        <v>6327</v>
      </c>
      <c r="B11" s="1242">
        <f t="shared" si="1"/>
        <v>475</v>
      </c>
      <c r="C11" s="1243">
        <v>21</v>
      </c>
      <c r="D11" s="1243">
        <v>11</v>
      </c>
      <c r="E11" s="1243">
        <v>413</v>
      </c>
      <c r="F11" s="1243">
        <v>0</v>
      </c>
      <c r="G11" s="1243">
        <v>0</v>
      </c>
      <c r="H11" s="1243">
        <v>9</v>
      </c>
      <c r="I11" s="1243">
        <v>9</v>
      </c>
      <c r="J11" s="1243">
        <v>12</v>
      </c>
      <c r="K11" s="1243">
        <v>218877</v>
      </c>
      <c r="L11" s="1242">
        <f t="shared" si="2"/>
        <v>80</v>
      </c>
      <c r="M11" s="1243">
        <v>12</v>
      </c>
      <c r="N11" s="1243">
        <v>3</v>
      </c>
      <c r="O11" s="1243">
        <v>6</v>
      </c>
      <c r="P11" s="1243">
        <v>0</v>
      </c>
      <c r="Q11" s="1243">
        <v>1</v>
      </c>
      <c r="R11" s="1243">
        <v>31</v>
      </c>
      <c r="S11" s="1243">
        <v>0</v>
      </c>
      <c r="T11" s="1243">
        <v>0</v>
      </c>
      <c r="U11" s="1243">
        <v>0</v>
      </c>
      <c r="V11" s="1243">
        <v>0</v>
      </c>
      <c r="W11" s="1243">
        <v>0</v>
      </c>
      <c r="X11" s="1243">
        <v>27</v>
      </c>
      <c r="Y11" s="1243">
        <v>2809</v>
      </c>
      <c r="Z11" s="1243">
        <v>720</v>
      </c>
    </row>
    <row r="12" spans="1:26" s="1237" customFormat="1" ht="21.95" customHeight="1">
      <c r="A12" s="1241" t="s">
        <v>6336</v>
      </c>
      <c r="B12" s="1242">
        <f t="shared" si="1"/>
        <v>205</v>
      </c>
      <c r="C12" s="1241">
        <v>19</v>
      </c>
      <c r="D12" s="1241">
        <v>0</v>
      </c>
      <c r="E12" s="1241">
        <v>96</v>
      </c>
      <c r="F12" s="1241">
        <v>10</v>
      </c>
      <c r="G12" s="1241">
        <v>0</v>
      </c>
      <c r="H12" s="1241">
        <v>28</v>
      </c>
      <c r="I12" s="1241">
        <v>26</v>
      </c>
      <c r="J12" s="1241">
        <v>26</v>
      </c>
      <c r="K12" s="1241">
        <v>209875</v>
      </c>
      <c r="L12" s="1242">
        <f t="shared" si="2"/>
        <v>60</v>
      </c>
      <c r="M12" s="1241">
        <v>3</v>
      </c>
      <c r="N12" s="1241">
        <v>2</v>
      </c>
      <c r="O12" s="1241">
        <v>5</v>
      </c>
      <c r="P12" s="1241">
        <v>3</v>
      </c>
      <c r="Q12" s="1241">
        <v>9</v>
      </c>
      <c r="R12" s="1241">
        <v>24</v>
      </c>
      <c r="S12" s="1241">
        <v>0</v>
      </c>
      <c r="T12" s="1241">
        <v>4</v>
      </c>
      <c r="U12" s="1241">
        <v>0</v>
      </c>
      <c r="V12" s="1241">
        <v>0</v>
      </c>
      <c r="W12" s="1241">
        <v>0</v>
      </c>
      <c r="X12" s="1241">
        <v>10</v>
      </c>
      <c r="Y12" s="1241">
        <v>1135</v>
      </c>
      <c r="Z12" s="1241">
        <v>424</v>
      </c>
    </row>
    <row r="13" spans="1:26" s="1237" customFormat="1" ht="21.95" customHeight="1">
      <c r="A13" s="1241" t="s">
        <v>706</v>
      </c>
      <c r="B13" s="1242">
        <v>356</v>
      </c>
      <c r="C13" s="1246">
        <v>12</v>
      </c>
      <c r="D13" s="1246">
        <v>13</v>
      </c>
      <c r="E13" s="1246">
        <v>193</v>
      </c>
      <c r="F13" s="1246">
        <v>8</v>
      </c>
      <c r="G13" s="1246">
        <v>3</v>
      </c>
      <c r="H13" s="1246">
        <v>25</v>
      </c>
      <c r="I13" s="1246">
        <v>87</v>
      </c>
      <c r="J13" s="1246">
        <v>15</v>
      </c>
      <c r="K13" s="1246">
        <v>281693</v>
      </c>
      <c r="L13" s="1242">
        <f t="shared" si="2"/>
        <v>189</v>
      </c>
      <c r="M13" s="1246">
        <v>24</v>
      </c>
      <c r="N13" s="1246">
        <v>6</v>
      </c>
      <c r="O13" s="1246">
        <v>23</v>
      </c>
      <c r="P13" s="1246">
        <v>1</v>
      </c>
      <c r="Q13" s="1246">
        <v>41</v>
      </c>
      <c r="R13" s="1246">
        <v>23</v>
      </c>
      <c r="S13" s="1246">
        <v>0</v>
      </c>
      <c r="T13" s="1246">
        <v>17</v>
      </c>
      <c r="U13" s="1246">
        <v>0</v>
      </c>
      <c r="V13" s="1246">
        <v>4</v>
      </c>
      <c r="W13" s="1246">
        <v>0</v>
      </c>
      <c r="X13" s="1246">
        <v>50</v>
      </c>
      <c r="Y13" s="1246">
        <v>2472</v>
      </c>
      <c r="Z13" s="1246">
        <v>259</v>
      </c>
    </row>
    <row r="14" spans="1:26" s="1237" customFormat="1" ht="21.95" customHeight="1">
      <c r="A14" s="1241" t="s">
        <v>707</v>
      </c>
      <c r="B14" s="1242">
        <f t="shared" ref="B14:B23" si="3">SUM(C14:J14)</f>
        <v>30</v>
      </c>
      <c r="C14" s="1241">
        <v>2</v>
      </c>
      <c r="D14" s="1241">
        <v>0</v>
      </c>
      <c r="E14" s="1241">
        <v>0</v>
      </c>
      <c r="F14" s="1241">
        <v>0</v>
      </c>
      <c r="G14" s="1241">
        <v>0</v>
      </c>
      <c r="H14" s="1241">
        <v>1</v>
      </c>
      <c r="I14" s="1241">
        <v>0</v>
      </c>
      <c r="J14" s="1241">
        <v>27</v>
      </c>
      <c r="K14" s="1241">
        <v>191394</v>
      </c>
      <c r="L14" s="1242">
        <f t="shared" si="2"/>
        <v>5</v>
      </c>
      <c r="M14" s="1241">
        <v>0</v>
      </c>
      <c r="N14" s="1241">
        <v>0</v>
      </c>
      <c r="O14" s="1241">
        <v>2</v>
      </c>
      <c r="P14" s="1241">
        <v>0</v>
      </c>
      <c r="Q14" s="1241">
        <v>0</v>
      </c>
      <c r="R14" s="1241">
        <v>0</v>
      </c>
      <c r="S14" s="1241">
        <v>1</v>
      </c>
      <c r="T14" s="1241">
        <v>2</v>
      </c>
      <c r="U14" s="1241">
        <v>0</v>
      </c>
      <c r="V14" s="1241">
        <v>0</v>
      </c>
      <c r="W14" s="1241">
        <v>0</v>
      </c>
      <c r="X14" s="1241">
        <v>0</v>
      </c>
      <c r="Y14" s="1241">
        <v>148</v>
      </c>
      <c r="Z14" s="1241">
        <v>99</v>
      </c>
    </row>
    <row r="15" spans="1:26" s="1237" customFormat="1" ht="21.95" customHeight="1">
      <c r="A15" s="1241" t="s">
        <v>6360</v>
      </c>
      <c r="B15" s="1242">
        <f t="shared" si="3"/>
        <v>52</v>
      </c>
      <c r="C15" s="1241">
        <v>0</v>
      </c>
      <c r="D15" s="1241">
        <v>0</v>
      </c>
      <c r="E15" s="1241">
        <v>3</v>
      </c>
      <c r="F15" s="1241">
        <v>1</v>
      </c>
      <c r="G15" s="1241">
        <v>0</v>
      </c>
      <c r="H15" s="1241">
        <v>2</v>
      </c>
      <c r="I15" s="1241">
        <v>0</v>
      </c>
      <c r="J15" s="1241">
        <v>46</v>
      </c>
      <c r="K15" s="1241">
        <v>26188</v>
      </c>
      <c r="L15" s="1242">
        <f t="shared" si="2"/>
        <v>22</v>
      </c>
      <c r="M15" s="1241">
        <v>0</v>
      </c>
      <c r="N15" s="1241">
        <v>3</v>
      </c>
      <c r="O15" s="1241">
        <v>1</v>
      </c>
      <c r="P15" s="1241">
        <v>0</v>
      </c>
      <c r="Q15" s="1241">
        <v>2</v>
      </c>
      <c r="R15" s="1241">
        <v>12</v>
      </c>
      <c r="S15" s="1241">
        <v>0</v>
      </c>
      <c r="T15" s="1241">
        <v>2</v>
      </c>
      <c r="U15" s="1241">
        <v>0</v>
      </c>
      <c r="V15" s="1241">
        <v>0</v>
      </c>
      <c r="W15" s="1241">
        <v>0</v>
      </c>
      <c r="X15" s="1241">
        <v>2</v>
      </c>
      <c r="Y15" s="1241">
        <v>126</v>
      </c>
      <c r="Z15" s="1241">
        <v>224</v>
      </c>
    </row>
    <row r="16" spans="1:26" s="1237" customFormat="1" ht="21.95" customHeight="1">
      <c r="A16" s="1241" t="s">
        <v>6366</v>
      </c>
      <c r="B16" s="1242">
        <f t="shared" si="3"/>
        <v>32</v>
      </c>
      <c r="C16" s="1241">
        <v>1</v>
      </c>
      <c r="D16" s="1241">
        <v>0</v>
      </c>
      <c r="E16" s="1241">
        <v>0</v>
      </c>
      <c r="F16" s="1241">
        <v>0</v>
      </c>
      <c r="G16" s="1241">
        <v>3</v>
      </c>
      <c r="H16" s="1241">
        <v>2</v>
      </c>
      <c r="I16" s="1241">
        <v>1</v>
      </c>
      <c r="J16" s="1241">
        <v>25</v>
      </c>
      <c r="K16" s="1241">
        <v>127982</v>
      </c>
      <c r="L16" s="1242">
        <f t="shared" si="2"/>
        <v>81</v>
      </c>
      <c r="M16" s="1241">
        <v>1</v>
      </c>
      <c r="N16" s="1241">
        <v>1</v>
      </c>
      <c r="O16" s="1241">
        <v>1</v>
      </c>
      <c r="P16" s="1241">
        <v>1</v>
      </c>
      <c r="Q16" s="1241">
        <v>13</v>
      </c>
      <c r="R16" s="1241">
        <v>41</v>
      </c>
      <c r="S16" s="1241">
        <v>0</v>
      </c>
      <c r="T16" s="1241">
        <v>2</v>
      </c>
      <c r="U16" s="1241">
        <v>0</v>
      </c>
      <c r="V16" s="1241">
        <v>1</v>
      </c>
      <c r="W16" s="1241">
        <v>1</v>
      </c>
      <c r="X16" s="1241">
        <v>19</v>
      </c>
      <c r="Y16" s="1241">
        <v>341</v>
      </c>
      <c r="Z16" s="1241">
        <v>181</v>
      </c>
    </row>
    <row r="17" spans="1:26" s="1237" customFormat="1" ht="21.95" customHeight="1">
      <c r="A17" s="1241" t="s">
        <v>687</v>
      </c>
      <c r="B17" s="1242">
        <f t="shared" si="3"/>
        <v>33</v>
      </c>
      <c r="C17" s="1245">
        <v>0</v>
      </c>
      <c r="D17" s="1245">
        <v>0</v>
      </c>
      <c r="E17" s="1245">
        <v>22</v>
      </c>
      <c r="F17" s="1245">
        <v>0</v>
      </c>
      <c r="G17" s="1245">
        <v>0</v>
      </c>
      <c r="H17" s="1245">
        <v>2</v>
      </c>
      <c r="I17" s="1245">
        <v>1</v>
      </c>
      <c r="J17" s="1245">
        <v>8</v>
      </c>
      <c r="K17" s="1245">
        <v>26896</v>
      </c>
      <c r="L17" s="1242">
        <f t="shared" si="2"/>
        <v>22</v>
      </c>
      <c r="M17" s="1245">
        <v>1</v>
      </c>
      <c r="N17" s="1245">
        <v>3</v>
      </c>
      <c r="O17" s="1245">
        <v>1</v>
      </c>
      <c r="P17" s="1245">
        <v>0</v>
      </c>
      <c r="Q17" s="1245">
        <v>2</v>
      </c>
      <c r="R17" s="1245">
        <v>10</v>
      </c>
      <c r="S17" s="1245">
        <v>0</v>
      </c>
      <c r="T17" s="1245">
        <v>1</v>
      </c>
      <c r="U17" s="1245">
        <v>0</v>
      </c>
      <c r="V17" s="1245">
        <v>0</v>
      </c>
      <c r="W17" s="1245">
        <v>0</v>
      </c>
      <c r="X17" s="1245">
        <v>4</v>
      </c>
      <c r="Y17" s="1245">
        <v>1093</v>
      </c>
      <c r="Z17" s="1245">
        <v>126</v>
      </c>
    </row>
    <row r="18" spans="1:26" s="1237" customFormat="1" ht="21.95" customHeight="1">
      <c r="A18" s="1241" t="s">
        <v>6377</v>
      </c>
      <c r="B18" s="1242">
        <f t="shared" si="3"/>
        <v>31</v>
      </c>
      <c r="C18" s="1241">
        <v>2</v>
      </c>
      <c r="D18" s="1241">
        <v>0</v>
      </c>
      <c r="E18" s="1241">
        <v>6</v>
      </c>
      <c r="F18" s="1241">
        <v>0</v>
      </c>
      <c r="G18" s="1241">
        <v>0</v>
      </c>
      <c r="H18" s="1241">
        <v>2</v>
      </c>
      <c r="I18" s="1241">
        <v>3</v>
      </c>
      <c r="J18" s="1241">
        <v>18</v>
      </c>
      <c r="K18" s="1241">
        <v>45786</v>
      </c>
      <c r="L18" s="1242">
        <f t="shared" si="2"/>
        <v>50</v>
      </c>
      <c r="M18" s="1241">
        <v>1</v>
      </c>
      <c r="N18" s="1241">
        <v>2</v>
      </c>
      <c r="O18" s="1241">
        <v>15</v>
      </c>
      <c r="P18" s="1241">
        <v>0</v>
      </c>
      <c r="Q18" s="1241">
        <v>3</v>
      </c>
      <c r="R18" s="1241">
        <v>16</v>
      </c>
      <c r="S18" s="1241">
        <v>0</v>
      </c>
      <c r="T18" s="1241">
        <v>2</v>
      </c>
      <c r="U18" s="1241">
        <v>0</v>
      </c>
      <c r="V18" s="1241">
        <v>0</v>
      </c>
      <c r="W18" s="1241">
        <v>0</v>
      </c>
      <c r="X18" s="1241">
        <v>11</v>
      </c>
      <c r="Y18" s="1241">
        <v>946</v>
      </c>
      <c r="Z18" s="1241">
        <v>75</v>
      </c>
    </row>
    <row r="19" spans="1:26" s="1237" customFormat="1" ht="21.95" customHeight="1">
      <c r="A19" s="1241" t="s">
        <v>6381</v>
      </c>
      <c r="B19" s="1242">
        <f t="shared" si="3"/>
        <v>38</v>
      </c>
      <c r="C19" s="1241">
        <v>8</v>
      </c>
      <c r="D19" s="1241">
        <v>5</v>
      </c>
      <c r="E19" s="1241">
        <v>15</v>
      </c>
      <c r="F19" s="1241">
        <v>0</v>
      </c>
      <c r="G19" s="1241">
        <v>0</v>
      </c>
      <c r="H19" s="1241">
        <v>3</v>
      </c>
      <c r="I19" s="1241">
        <v>1</v>
      </c>
      <c r="J19" s="1241">
        <v>6</v>
      </c>
      <c r="K19" s="1241">
        <v>81810</v>
      </c>
      <c r="L19" s="1242">
        <f t="shared" si="2"/>
        <v>41</v>
      </c>
      <c r="M19" s="1241">
        <v>3</v>
      </c>
      <c r="N19" s="1241">
        <v>6</v>
      </c>
      <c r="O19" s="1241">
        <v>3</v>
      </c>
      <c r="P19" s="1241">
        <v>3</v>
      </c>
      <c r="Q19" s="1241">
        <v>2</v>
      </c>
      <c r="R19" s="1241">
        <v>14</v>
      </c>
      <c r="S19" s="1241">
        <v>0</v>
      </c>
      <c r="T19" s="1241">
        <v>2</v>
      </c>
      <c r="U19" s="1241">
        <v>0</v>
      </c>
      <c r="V19" s="1241">
        <v>0</v>
      </c>
      <c r="W19" s="1241">
        <v>0</v>
      </c>
      <c r="X19" s="1241">
        <v>8</v>
      </c>
      <c r="Y19" s="1241">
        <v>240</v>
      </c>
      <c r="Z19" s="1241">
        <v>149</v>
      </c>
    </row>
    <row r="20" spans="1:26" s="1237" customFormat="1" ht="21.95" customHeight="1">
      <c r="A20" s="1241" t="s">
        <v>6384</v>
      </c>
      <c r="B20" s="1242">
        <f t="shared" si="3"/>
        <v>277</v>
      </c>
      <c r="C20" s="1244">
        <v>3</v>
      </c>
      <c r="D20" s="1244">
        <v>0</v>
      </c>
      <c r="E20" s="1244">
        <v>0</v>
      </c>
      <c r="F20" s="1244">
        <v>3</v>
      </c>
      <c r="G20" s="1244">
        <v>0</v>
      </c>
      <c r="H20" s="1244">
        <v>0</v>
      </c>
      <c r="I20" s="1244">
        <v>0</v>
      </c>
      <c r="J20" s="1244">
        <v>271</v>
      </c>
      <c r="K20" s="1244">
        <v>9643</v>
      </c>
      <c r="L20" s="1242">
        <f t="shared" si="2"/>
        <v>37</v>
      </c>
      <c r="M20" s="1244">
        <v>5</v>
      </c>
      <c r="N20" s="1244">
        <v>0</v>
      </c>
      <c r="O20" s="1244">
        <v>2</v>
      </c>
      <c r="P20" s="1244">
        <v>1</v>
      </c>
      <c r="Q20" s="1244">
        <v>6</v>
      </c>
      <c r="R20" s="1244">
        <v>15</v>
      </c>
      <c r="S20" s="1244">
        <v>6</v>
      </c>
      <c r="T20" s="1244">
        <v>1</v>
      </c>
      <c r="U20" s="1244">
        <v>0</v>
      </c>
      <c r="V20" s="1244">
        <v>1</v>
      </c>
      <c r="W20" s="1244">
        <v>0</v>
      </c>
      <c r="X20" s="1244">
        <v>0</v>
      </c>
      <c r="Y20" s="1244">
        <v>277</v>
      </c>
      <c r="Z20" s="1244">
        <v>198</v>
      </c>
    </row>
    <row r="21" spans="1:26" s="1237" customFormat="1" ht="21.95" customHeight="1">
      <c r="A21" s="1241" t="s">
        <v>708</v>
      </c>
      <c r="B21" s="1242">
        <f t="shared" si="3"/>
        <v>17</v>
      </c>
      <c r="C21" s="1243">
        <v>2</v>
      </c>
      <c r="D21" s="1243">
        <v>0</v>
      </c>
      <c r="E21" s="1243">
        <v>10</v>
      </c>
      <c r="F21" s="1243">
        <v>0</v>
      </c>
      <c r="G21" s="1243">
        <v>0</v>
      </c>
      <c r="H21" s="1243">
        <v>0</v>
      </c>
      <c r="I21" s="1243">
        <v>1</v>
      </c>
      <c r="J21" s="1243">
        <v>4</v>
      </c>
      <c r="K21" s="1243">
        <v>26085</v>
      </c>
      <c r="L21" s="1242">
        <f t="shared" si="2"/>
        <v>17</v>
      </c>
      <c r="M21" s="1243">
        <v>3</v>
      </c>
      <c r="N21" s="1243">
        <v>1</v>
      </c>
      <c r="O21" s="1243">
        <v>0</v>
      </c>
      <c r="P21" s="1243">
        <v>0</v>
      </c>
      <c r="Q21" s="1243">
        <v>1</v>
      </c>
      <c r="R21" s="1243">
        <v>6</v>
      </c>
      <c r="S21" s="1243">
        <v>1</v>
      </c>
      <c r="T21" s="1243">
        <v>0</v>
      </c>
      <c r="U21" s="1243">
        <v>0</v>
      </c>
      <c r="V21" s="1243">
        <v>0</v>
      </c>
      <c r="W21" s="1243">
        <v>0</v>
      </c>
      <c r="X21" s="1243">
        <v>5</v>
      </c>
      <c r="Y21" s="1243">
        <v>545</v>
      </c>
      <c r="Z21" s="1243">
        <v>69</v>
      </c>
    </row>
    <row r="22" spans="1:26" s="1237" customFormat="1" ht="21.95" customHeight="1">
      <c r="A22" s="1241" t="s">
        <v>1890</v>
      </c>
      <c r="B22" s="1242">
        <f t="shared" si="3"/>
        <v>34</v>
      </c>
      <c r="C22" s="1241">
        <v>2</v>
      </c>
      <c r="D22" s="1241">
        <v>2</v>
      </c>
      <c r="E22" s="1241">
        <v>26</v>
      </c>
      <c r="F22" s="1241">
        <v>0</v>
      </c>
      <c r="G22" s="1241">
        <v>0</v>
      </c>
      <c r="H22" s="1241">
        <v>1</v>
      </c>
      <c r="I22" s="1241">
        <v>0</v>
      </c>
      <c r="J22" s="1241">
        <v>3</v>
      </c>
      <c r="K22" s="1241">
        <v>99833</v>
      </c>
      <c r="L22" s="1242">
        <f t="shared" si="2"/>
        <v>87</v>
      </c>
      <c r="M22" s="1241">
        <v>3</v>
      </c>
      <c r="N22" s="1241">
        <v>5</v>
      </c>
      <c r="O22" s="1241">
        <v>9</v>
      </c>
      <c r="P22" s="1241">
        <v>1</v>
      </c>
      <c r="Q22" s="1241">
        <v>3</v>
      </c>
      <c r="R22" s="1241">
        <v>36</v>
      </c>
      <c r="S22" s="1241">
        <v>0</v>
      </c>
      <c r="T22" s="1241">
        <v>7</v>
      </c>
      <c r="U22" s="1241">
        <v>0</v>
      </c>
      <c r="V22" s="1241">
        <v>0</v>
      </c>
      <c r="W22" s="1241">
        <v>0</v>
      </c>
      <c r="X22" s="1241">
        <v>23</v>
      </c>
      <c r="Y22" s="1241">
        <v>1657</v>
      </c>
      <c r="Z22" s="1241">
        <v>90</v>
      </c>
    </row>
    <row r="23" spans="1:26" s="1237" customFormat="1" ht="21.95" customHeight="1">
      <c r="A23" s="1240" t="s">
        <v>6395</v>
      </c>
      <c r="B23" s="1239">
        <f t="shared" si="3"/>
        <v>65</v>
      </c>
      <c r="C23" s="1238">
        <v>6</v>
      </c>
      <c r="D23" s="1238">
        <v>3</v>
      </c>
      <c r="E23" s="1238">
        <v>5</v>
      </c>
      <c r="F23" s="1238">
        <v>0</v>
      </c>
      <c r="G23" s="1238">
        <v>0</v>
      </c>
      <c r="H23" s="1238">
        <v>6</v>
      </c>
      <c r="I23" s="1238">
        <v>1</v>
      </c>
      <c r="J23" s="1238">
        <v>44</v>
      </c>
      <c r="K23" s="1238">
        <v>364640</v>
      </c>
      <c r="L23" s="1239">
        <f t="shared" si="2"/>
        <v>159</v>
      </c>
      <c r="M23" s="1238">
        <v>1</v>
      </c>
      <c r="N23" s="1238">
        <v>4</v>
      </c>
      <c r="O23" s="1238">
        <v>17</v>
      </c>
      <c r="P23" s="1238">
        <v>2</v>
      </c>
      <c r="Q23" s="1238">
        <v>3</v>
      </c>
      <c r="R23" s="1238">
        <v>45</v>
      </c>
      <c r="S23" s="1238">
        <v>85</v>
      </c>
      <c r="T23" s="1238">
        <v>1</v>
      </c>
      <c r="U23" s="1238">
        <v>0</v>
      </c>
      <c r="V23" s="1238">
        <v>0</v>
      </c>
      <c r="W23" s="1238">
        <v>0</v>
      </c>
      <c r="X23" s="1238">
        <v>1</v>
      </c>
      <c r="Y23" s="1238">
        <v>227</v>
      </c>
      <c r="Z23" s="1238">
        <v>256</v>
      </c>
    </row>
    <row r="24" spans="1:26" s="1237" customFormat="1" ht="20.100000000000001" customHeight="1"/>
    <row r="25" spans="1:26" s="1237" customFormat="1" ht="20.100000000000001" customHeight="1"/>
    <row r="26" spans="1:26" s="1237" customFormat="1" ht="20.100000000000001" customHeight="1"/>
    <row r="27" spans="1:26" s="1237" customFormat="1" ht="20.100000000000001" customHeight="1"/>
    <row r="28" spans="1:26" s="1237" customFormat="1" ht="20.100000000000001" customHeight="1"/>
    <row r="29" spans="1:26" s="1237" customFormat="1" ht="20.100000000000001" customHeight="1"/>
    <row r="30" spans="1:26" s="1237" customFormat="1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2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38DC-46AD-4482-9BCB-FF5627DA5290}">
  <sheetPr>
    <pageSetUpPr fitToPage="1"/>
  </sheetPr>
  <dimension ref="A1:Z11"/>
  <sheetViews>
    <sheetView view="pageBreakPreview" zoomScale="70" zoomScaleNormal="100" zoomScaleSheetLayoutView="70" workbookViewId="0">
      <selection sqref="A1:Z1"/>
    </sheetView>
  </sheetViews>
  <sheetFormatPr defaultColWidth="8.88671875" defaultRowHeight="12"/>
  <cols>
    <col min="1" max="1" width="8.88671875" style="1255"/>
    <col min="2" max="2" width="5.77734375" style="1255" customWidth="1"/>
    <col min="3" max="10" width="4.33203125" style="1255" customWidth="1"/>
    <col min="11" max="11" width="9" style="1255" customWidth="1"/>
    <col min="12" max="12" width="5.77734375" style="1255" customWidth="1"/>
    <col min="13" max="24" width="4.33203125" style="1255" customWidth="1"/>
    <col min="25" max="26" width="9.77734375" style="1255" customWidth="1"/>
    <col min="27" max="16384" width="8.88671875" style="1255"/>
  </cols>
  <sheetData>
    <row r="1" spans="1:26" ht="24" customHeight="1">
      <c r="A1" s="2049" t="s">
        <v>26821</v>
      </c>
      <c r="B1" s="2049"/>
      <c r="C1" s="2049"/>
      <c r="D1" s="2049"/>
      <c r="E1" s="2049"/>
      <c r="F1" s="2049"/>
      <c r="G1" s="2049"/>
      <c r="H1" s="2049"/>
      <c r="I1" s="2049"/>
      <c r="J1" s="2049"/>
      <c r="K1" s="2049"/>
      <c r="L1" s="2049"/>
      <c r="M1" s="2049"/>
      <c r="N1" s="2049"/>
      <c r="O1" s="2049"/>
      <c r="P1" s="2049"/>
      <c r="Q1" s="2049"/>
      <c r="R1" s="2049"/>
      <c r="S1" s="2049"/>
      <c r="T1" s="2049"/>
      <c r="U1" s="2049"/>
      <c r="V1" s="2049"/>
      <c r="W1" s="2049"/>
      <c r="X1" s="2049"/>
      <c r="Y1" s="2049"/>
      <c r="Z1" s="2049"/>
    </row>
    <row r="2" spans="1:26" ht="30" customHeight="1">
      <c r="A2" s="2047" t="s">
        <v>26797</v>
      </c>
      <c r="B2" s="2047" t="s">
        <v>26785</v>
      </c>
      <c r="C2" s="2047"/>
      <c r="D2" s="2047"/>
      <c r="E2" s="2047"/>
      <c r="F2" s="2047"/>
      <c r="G2" s="2047"/>
      <c r="H2" s="2047"/>
      <c r="I2" s="2047"/>
      <c r="J2" s="2047"/>
      <c r="K2" s="2047" t="s">
        <v>26784</v>
      </c>
      <c r="L2" s="2047" t="s">
        <v>26783</v>
      </c>
      <c r="M2" s="2047"/>
      <c r="N2" s="2047"/>
      <c r="O2" s="2047"/>
      <c r="P2" s="2047"/>
      <c r="Q2" s="2047"/>
      <c r="R2" s="2047"/>
      <c r="S2" s="2047"/>
      <c r="T2" s="2047"/>
      <c r="U2" s="2047"/>
      <c r="V2" s="2047"/>
      <c r="W2" s="2047"/>
      <c r="X2" s="2047"/>
      <c r="Y2" s="2047"/>
      <c r="Z2" s="2047"/>
    </row>
    <row r="3" spans="1:26" ht="30" customHeight="1">
      <c r="A3" s="2047"/>
      <c r="B3" s="2047" t="s">
        <v>26782</v>
      </c>
      <c r="C3" s="2047" t="s">
        <v>26781</v>
      </c>
      <c r="D3" s="2050" t="s">
        <v>26780</v>
      </c>
      <c r="E3" s="2047" t="s">
        <v>26779</v>
      </c>
      <c r="F3" s="2047" t="s">
        <v>26778</v>
      </c>
      <c r="G3" s="2047" t="s">
        <v>26777</v>
      </c>
      <c r="H3" s="2047" t="s">
        <v>26776</v>
      </c>
      <c r="I3" s="2047" t="s">
        <v>26775</v>
      </c>
      <c r="J3" s="2047" t="s">
        <v>26774</v>
      </c>
      <c r="K3" s="2047"/>
      <c r="L3" s="2047" t="s">
        <v>26773</v>
      </c>
      <c r="M3" s="2047"/>
      <c r="N3" s="2047"/>
      <c r="O3" s="2047"/>
      <c r="P3" s="2047"/>
      <c r="Q3" s="2047"/>
      <c r="R3" s="2047"/>
      <c r="S3" s="2047"/>
      <c r="T3" s="2047"/>
      <c r="U3" s="2047"/>
      <c r="V3" s="2047"/>
      <c r="W3" s="2047"/>
      <c r="X3" s="2047"/>
      <c r="Y3" s="2047" t="s">
        <v>26817</v>
      </c>
      <c r="Z3" s="2047" t="s">
        <v>26820</v>
      </c>
    </row>
    <row r="4" spans="1:26" ht="83.25" customHeight="1" thickBot="1">
      <c r="A4" s="2048"/>
      <c r="B4" s="2048"/>
      <c r="C4" s="2048"/>
      <c r="D4" s="2051"/>
      <c r="E4" s="2048"/>
      <c r="F4" s="2048"/>
      <c r="G4" s="2048"/>
      <c r="H4" s="2048"/>
      <c r="I4" s="2048"/>
      <c r="J4" s="2048"/>
      <c r="K4" s="2048"/>
      <c r="L4" s="1268" t="s">
        <v>1</v>
      </c>
      <c r="M4" s="1268" t="s">
        <v>26770</v>
      </c>
      <c r="N4" s="1268" t="s">
        <v>26769</v>
      </c>
      <c r="O4" s="1268" t="s">
        <v>26768</v>
      </c>
      <c r="P4" s="1268" t="s">
        <v>26767</v>
      </c>
      <c r="Q4" s="1268" t="s">
        <v>26766</v>
      </c>
      <c r="R4" s="1268" t="s">
        <v>26765</v>
      </c>
      <c r="S4" s="1268" t="s">
        <v>26764</v>
      </c>
      <c r="T4" s="1268" t="s">
        <v>26763</v>
      </c>
      <c r="U4" s="1268" t="s">
        <v>26762</v>
      </c>
      <c r="V4" s="1268" t="s">
        <v>26761</v>
      </c>
      <c r="W4" s="1268" t="s">
        <v>26760</v>
      </c>
      <c r="X4" s="1268" t="s">
        <v>26759</v>
      </c>
      <c r="Y4" s="2048"/>
      <c r="Z4" s="2048"/>
    </row>
    <row r="5" spans="1:26" s="1264" customFormat="1" ht="21.95" customHeight="1" thickBot="1">
      <c r="A5" s="1267" t="s">
        <v>10468</v>
      </c>
      <c r="B5" s="1266">
        <f t="shared" ref="B5:Z5" si="0">SUM(B6:B7)</f>
        <v>490</v>
      </c>
      <c r="C5" s="1266">
        <f t="shared" si="0"/>
        <v>68</v>
      </c>
      <c r="D5" s="1266">
        <f t="shared" si="0"/>
        <v>0</v>
      </c>
      <c r="E5" s="1266">
        <f t="shared" si="0"/>
        <v>224</v>
      </c>
      <c r="F5" s="1266">
        <f t="shared" si="0"/>
        <v>10</v>
      </c>
      <c r="G5" s="1266">
        <f t="shared" si="0"/>
        <v>0</v>
      </c>
      <c r="H5" s="1266">
        <f t="shared" si="0"/>
        <v>21</v>
      </c>
      <c r="I5" s="1266">
        <f t="shared" si="0"/>
        <v>26</v>
      </c>
      <c r="J5" s="1266">
        <f t="shared" si="0"/>
        <v>141</v>
      </c>
      <c r="K5" s="1266">
        <f t="shared" si="0"/>
        <v>891709</v>
      </c>
      <c r="L5" s="1266">
        <f t="shared" si="0"/>
        <v>326</v>
      </c>
      <c r="M5" s="1266">
        <f t="shared" si="0"/>
        <v>51</v>
      </c>
      <c r="N5" s="1266">
        <f t="shared" si="0"/>
        <v>5</v>
      </c>
      <c r="O5" s="1266">
        <f t="shared" si="0"/>
        <v>46</v>
      </c>
      <c r="P5" s="1266">
        <f t="shared" si="0"/>
        <v>0</v>
      </c>
      <c r="Q5" s="1266">
        <f t="shared" si="0"/>
        <v>2</v>
      </c>
      <c r="R5" s="1266">
        <f t="shared" si="0"/>
        <v>200</v>
      </c>
      <c r="S5" s="1266">
        <f t="shared" si="0"/>
        <v>2</v>
      </c>
      <c r="T5" s="1266">
        <f t="shared" si="0"/>
        <v>5</v>
      </c>
      <c r="U5" s="1266">
        <f t="shared" si="0"/>
        <v>0</v>
      </c>
      <c r="V5" s="1266">
        <f t="shared" si="0"/>
        <v>1</v>
      </c>
      <c r="W5" s="1266">
        <f t="shared" si="0"/>
        <v>0</v>
      </c>
      <c r="X5" s="1266">
        <f t="shared" si="0"/>
        <v>14</v>
      </c>
      <c r="Y5" s="1266">
        <f t="shared" si="0"/>
        <v>2510</v>
      </c>
      <c r="Z5" s="1265">
        <f t="shared" si="0"/>
        <v>356</v>
      </c>
    </row>
    <row r="6" spans="1:26" s="1258" customFormat="1" ht="21.95" customHeight="1">
      <c r="A6" s="1261" t="s">
        <v>7210</v>
      </c>
      <c r="B6" s="1263">
        <f>SUM(C6:J6)</f>
        <v>250</v>
      </c>
      <c r="C6" s="1261">
        <v>25</v>
      </c>
      <c r="D6" s="1261">
        <v>0</v>
      </c>
      <c r="E6" s="1261">
        <v>149</v>
      </c>
      <c r="F6" s="1261">
        <v>5</v>
      </c>
      <c r="G6" s="1261">
        <v>0</v>
      </c>
      <c r="H6" s="1261">
        <v>6</v>
      </c>
      <c r="I6" s="1261">
        <v>11</v>
      </c>
      <c r="J6" s="1261">
        <v>54</v>
      </c>
      <c r="K6" s="1261">
        <v>626530</v>
      </c>
      <c r="L6" s="1262">
        <f>SUM(M6:X6)</f>
        <v>171</v>
      </c>
      <c r="M6" s="1261">
        <v>27</v>
      </c>
      <c r="N6" s="1261">
        <v>3</v>
      </c>
      <c r="O6" s="1261">
        <v>27</v>
      </c>
      <c r="P6" s="1261">
        <v>0</v>
      </c>
      <c r="Q6" s="1261">
        <v>1</v>
      </c>
      <c r="R6" s="1261">
        <v>103</v>
      </c>
      <c r="S6" s="1261">
        <v>0</v>
      </c>
      <c r="T6" s="1261">
        <v>4</v>
      </c>
      <c r="U6" s="1261">
        <v>0</v>
      </c>
      <c r="V6" s="1261">
        <v>0</v>
      </c>
      <c r="W6" s="1261">
        <v>0</v>
      </c>
      <c r="X6" s="1261">
        <v>6</v>
      </c>
      <c r="Y6" s="1261">
        <v>1032</v>
      </c>
      <c r="Z6" s="1261">
        <v>356</v>
      </c>
    </row>
    <row r="7" spans="1:26" s="1258" customFormat="1" ht="21.95" customHeight="1">
      <c r="A7" s="1259" t="s">
        <v>7225</v>
      </c>
      <c r="B7" s="1259">
        <f>SUM(C7:J7)</f>
        <v>240</v>
      </c>
      <c r="C7" s="1259">
        <v>43</v>
      </c>
      <c r="D7" s="1259">
        <v>0</v>
      </c>
      <c r="E7" s="1259">
        <v>75</v>
      </c>
      <c r="F7" s="1259">
        <v>5</v>
      </c>
      <c r="G7" s="1259">
        <v>0</v>
      </c>
      <c r="H7" s="1259">
        <v>15</v>
      </c>
      <c r="I7" s="1259">
        <v>15</v>
      </c>
      <c r="J7" s="1259">
        <v>87</v>
      </c>
      <c r="K7" s="1259">
        <v>265179</v>
      </c>
      <c r="L7" s="1260">
        <f>SUM(M7:X7)</f>
        <v>155</v>
      </c>
      <c r="M7" s="1259">
        <v>24</v>
      </c>
      <c r="N7" s="1259">
        <v>2</v>
      </c>
      <c r="O7" s="1259">
        <v>19</v>
      </c>
      <c r="P7" s="1259">
        <v>0</v>
      </c>
      <c r="Q7" s="1259">
        <v>1</v>
      </c>
      <c r="R7" s="1259">
        <v>97</v>
      </c>
      <c r="S7" s="1259">
        <v>2</v>
      </c>
      <c r="T7" s="1259">
        <v>1</v>
      </c>
      <c r="U7" s="1259">
        <v>0</v>
      </c>
      <c r="V7" s="1259">
        <v>1</v>
      </c>
      <c r="W7" s="1259">
        <v>0</v>
      </c>
      <c r="X7" s="1259">
        <v>8</v>
      </c>
      <c r="Y7" s="1259">
        <v>1478</v>
      </c>
      <c r="Z7" s="1259">
        <v>0</v>
      </c>
    </row>
    <row r="8" spans="1:26" s="1256" customFormat="1" ht="20.100000000000001" customHeight="1"/>
    <row r="9" spans="1:26" s="1256" customFormat="1" ht="20.100000000000001" customHeight="1">
      <c r="A9" s="1257"/>
    </row>
    <row r="10" spans="1:26" s="1256" customFormat="1" ht="20.100000000000001" customHeight="1"/>
    <row r="11" spans="1:26" s="1256" customFormat="1" ht="20.100000000000001" customHeight="1"/>
  </sheetData>
  <mergeCells count="17">
    <mergeCell ref="A1:Z1"/>
    <mergeCell ref="A2:A4"/>
    <mergeCell ref="B2:J2"/>
    <mergeCell ref="K2:K4"/>
    <mergeCell ref="L2:Z2"/>
    <mergeCell ref="B3:B4"/>
    <mergeCell ref="C3:C4"/>
    <mergeCell ref="D3:D4"/>
    <mergeCell ref="E3:E4"/>
    <mergeCell ref="F3:F4"/>
    <mergeCell ref="L3:X3"/>
    <mergeCell ref="Y3:Y4"/>
    <mergeCell ref="Z3:Z4"/>
    <mergeCell ref="G3:G4"/>
    <mergeCell ref="H3:H4"/>
    <mergeCell ref="I3:I4"/>
    <mergeCell ref="J3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83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  <pageSetUpPr fitToPage="1"/>
  </sheetPr>
  <dimension ref="A1:AV580"/>
  <sheetViews>
    <sheetView view="pageBreakPreview" zoomScale="85" zoomScaleSheetLayoutView="85" workbookViewId="0">
      <pane ySplit="4" topLeftCell="A5" activePane="bottomLeft" state="frozen"/>
      <selection activeCell="B1" sqref="B1:H1"/>
      <selection pane="bottomLeft" sqref="A1:XFD1048576"/>
    </sheetView>
  </sheetViews>
  <sheetFormatPr defaultColWidth="8.88671875" defaultRowHeight="24.6" customHeight="1"/>
  <cols>
    <col min="1" max="1" width="5.21875" style="126" customWidth="1"/>
    <col min="2" max="2" width="4.109375" style="126" customWidth="1"/>
    <col min="3" max="3" width="6.109375" style="150" customWidth="1"/>
    <col min="4" max="4" width="22" style="126" hidden="1" customWidth="1"/>
    <col min="5" max="5" width="15.109375" style="125" customWidth="1"/>
    <col min="6" max="6" width="9.5546875" style="126" customWidth="1"/>
    <col min="7" max="7" width="13.6640625" style="126" customWidth="1"/>
    <col min="8" max="8" width="8.77734375" style="125" bestFit="1" customWidth="1"/>
    <col min="9" max="9" width="7.88671875" style="125" bestFit="1" customWidth="1"/>
    <col min="10" max="10" width="7.21875" style="125" bestFit="1" customWidth="1"/>
    <col min="11" max="11" width="10.44140625" style="126" customWidth="1"/>
    <col min="12" max="12" width="14" style="126" customWidth="1"/>
    <col min="13" max="13" width="7.44140625" style="126" customWidth="1"/>
    <col min="14" max="14" width="4.109375" style="1478" bestFit="1" customWidth="1"/>
    <col min="15" max="15" width="4" style="1478" bestFit="1" customWidth="1"/>
    <col min="16" max="16" width="5" style="1478" customWidth="1"/>
    <col min="17" max="17" width="3.6640625" style="1478" customWidth="1"/>
    <col min="18" max="18" width="5.5546875" style="125" customWidth="1"/>
    <col min="19" max="19" width="6.44140625" style="125" bestFit="1" customWidth="1"/>
    <col min="20" max="20" width="6.33203125" style="126" bestFit="1" customWidth="1"/>
    <col min="21" max="21" width="5.21875" style="1479" customWidth="1"/>
    <col min="22" max="22" width="9.44140625" style="1535" hidden="1" customWidth="1"/>
    <col min="23" max="23" width="14.44140625" style="126" hidden="1" customWidth="1"/>
    <col min="24" max="24" width="10.77734375" style="126" hidden="1" customWidth="1"/>
    <col min="25" max="25" width="15.33203125" style="126" hidden="1" customWidth="1"/>
    <col min="26" max="26" width="6" style="125" customWidth="1"/>
    <col min="27" max="27" width="10.77734375" style="126" hidden="1" customWidth="1"/>
    <col min="28" max="28" width="5.77734375" style="126" hidden="1" customWidth="1"/>
    <col min="29" max="29" width="23.6640625" style="126" hidden="1" customWidth="1"/>
    <col min="30" max="30" width="9.5546875" style="126" hidden="1" customWidth="1"/>
    <col min="31" max="31" width="15.33203125" style="126" hidden="1" customWidth="1"/>
    <col min="32" max="32" width="25.88671875" style="126" hidden="1" customWidth="1"/>
    <col min="33" max="33" width="28.44140625" style="126" hidden="1" customWidth="1"/>
    <col min="34" max="34" width="18.109375" style="126" hidden="1" customWidth="1"/>
    <col min="35" max="35" width="17.5546875" style="126" hidden="1" customWidth="1"/>
    <col min="36" max="36" width="21.88671875" style="126" hidden="1" customWidth="1"/>
    <col min="37" max="37" width="19.5546875" style="126" hidden="1" customWidth="1"/>
    <col min="38" max="38" width="21" style="126" hidden="1" customWidth="1"/>
    <col min="39" max="39" width="22.21875" style="126" hidden="1" customWidth="1"/>
    <col min="40" max="40" width="12.21875" style="126" hidden="1" customWidth="1"/>
    <col min="41" max="41" width="20.44140625" style="126" hidden="1" customWidth="1"/>
    <col min="42" max="42" width="18.109375" style="126" hidden="1" customWidth="1"/>
    <col min="43" max="43" width="22" style="126" hidden="1" customWidth="1"/>
    <col min="44" max="44" width="12.21875" style="126" hidden="1" customWidth="1"/>
    <col min="45" max="45" width="7.77734375" style="126" hidden="1" customWidth="1"/>
    <col min="46" max="46" width="16.21875" style="126" customWidth="1"/>
    <col min="47" max="16384" width="8.88671875" style="80"/>
  </cols>
  <sheetData>
    <row r="1" spans="1:47" ht="24.6" customHeight="1">
      <c r="B1" s="1946" t="s">
        <v>257</v>
      </c>
      <c r="C1" s="1946"/>
      <c r="D1" s="1946"/>
      <c r="E1" s="1946"/>
      <c r="T1" s="1915" t="s">
        <v>258</v>
      </c>
      <c r="U1" s="1915"/>
      <c r="V1" s="1915"/>
      <c r="W1" s="1915"/>
      <c r="X1" s="1915"/>
      <c r="Y1" s="1915"/>
      <c r="Z1" s="1915"/>
      <c r="AA1" s="1915"/>
      <c r="AB1" s="1915"/>
      <c r="AC1" s="1915"/>
      <c r="AD1" s="1915"/>
      <c r="AE1" s="1915"/>
      <c r="AF1" s="1915"/>
      <c r="AG1" s="1915"/>
      <c r="AH1" s="1915"/>
      <c r="AI1" s="1915"/>
      <c r="AJ1" s="1915"/>
      <c r="AK1" s="1915"/>
      <c r="AL1" s="1915"/>
      <c r="AM1" s="1915"/>
      <c r="AN1" s="1915"/>
      <c r="AO1" s="1915"/>
      <c r="AP1" s="1915"/>
      <c r="AQ1" s="1915"/>
      <c r="AR1" s="1915"/>
      <c r="AS1" s="1915"/>
      <c r="AT1" s="1915"/>
    </row>
    <row r="2" spans="1:47" s="1499" customFormat="1" ht="24.6" customHeight="1">
      <c r="A2" s="2052" t="s">
        <v>259</v>
      </c>
      <c r="B2" s="1903" t="s">
        <v>7406</v>
      </c>
      <c r="C2" s="1903" t="s">
        <v>260</v>
      </c>
      <c r="D2" s="1903" t="s">
        <v>261</v>
      </c>
      <c r="E2" s="1903" t="s">
        <v>262</v>
      </c>
      <c r="F2" s="1903" t="s">
        <v>263</v>
      </c>
      <c r="G2" s="1903" t="s">
        <v>264</v>
      </c>
      <c r="H2" s="1903" t="s">
        <v>265</v>
      </c>
      <c r="I2" s="1903" t="s">
        <v>266</v>
      </c>
      <c r="J2" s="1903" t="s">
        <v>267</v>
      </c>
      <c r="K2" s="1903" t="s">
        <v>268</v>
      </c>
      <c r="L2" s="1903" t="s">
        <v>406</v>
      </c>
      <c r="M2" s="1903"/>
      <c r="N2" s="1903"/>
      <c r="O2" s="1903"/>
      <c r="P2" s="1903"/>
      <c r="Q2" s="1903"/>
      <c r="R2" s="1903" t="s">
        <v>216</v>
      </c>
      <c r="S2" s="1903"/>
      <c r="T2" s="1903"/>
      <c r="U2" s="1903" t="s">
        <v>407</v>
      </c>
      <c r="V2" s="1889" t="s">
        <v>408</v>
      </c>
      <c r="W2" s="1890"/>
      <c r="X2" s="1890"/>
      <c r="Y2" s="1890"/>
      <c r="Z2" s="1891"/>
      <c r="AA2" s="1903" t="s">
        <v>409</v>
      </c>
      <c r="AB2" s="1903"/>
      <c r="AC2" s="1903" t="s">
        <v>410</v>
      </c>
      <c r="AD2" s="1903"/>
      <c r="AE2" s="1903"/>
      <c r="AF2" s="1916"/>
      <c r="AG2" s="1903" t="s">
        <v>411</v>
      </c>
      <c r="AH2" s="1916"/>
      <c r="AI2" s="1916"/>
      <c r="AJ2" s="1916"/>
      <c r="AK2" s="1916"/>
      <c r="AL2" s="1916"/>
      <c r="AM2" s="1916"/>
      <c r="AN2" s="1916"/>
      <c r="AO2" s="1916"/>
      <c r="AP2" s="1916"/>
      <c r="AQ2" s="1916"/>
      <c r="AR2" s="1916"/>
      <c r="AS2" s="1916"/>
      <c r="AT2" s="1903" t="s">
        <v>412</v>
      </c>
    </row>
    <row r="3" spans="1:47" s="1499" customFormat="1" ht="24.6" customHeight="1">
      <c r="A3" s="2052"/>
      <c r="B3" s="1903"/>
      <c r="C3" s="1903"/>
      <c r="D3" s="1903"/>
      <c r="E3" s="1903"/>
      <c r="F3" s="1903"/>
      <c r="G3" s="1903"/>
      <c r="H3" s="1903"/>
      <c r="I3" s="1903"/>
      <c r="J3" s="1903"/>
      <c r="K3" s="1903"/>
      <c r="L3" s="1306" t="s">
        <v>413</v>
      </c>
      <c r="M3" s="1306" t="s">
        <v>414</v>
      </c>
      <c r="N3" s="1395" t="s">
        <v>415</v>
      </c>
      <c r="O3" s="1395" t="s">
        <v>416</v>
      </c>
      <c r="P3" s="1395" t="s">
        <v>417</v>
      </c>
      <c r="Q3" s="1395" t="s">
        <v>418</v>
      </c>
      <c r="R3" s="1306" t="s">
        <v>419</v>
      </c>
      <c r="S3" s="1306" t="s">
        <v>420</v>
      </c>
      <c r="T3" s="1306" t="s">
        <v>421</v>
      </c>
      <c r="U3" s="1903"/>
      <c r="V3" s="1895"/>
      <c r="W3" s="1896"/>
      <c r="X3" s="1896"/>
      <c r="Y3" s="1896"/>
      <c r="Z3" s="1897"/>
      <c r="AA3" s="1306" t="s">
        <v>422</v>
      </c>
      <c r="AB3" s="1306" t="s">
        <v>423</v>
      </c>
      <c r="AC3" s="1903" t="s">
        <v>424</v>
      </c>
      <c r="AD3" s="1903"/>
      <c r="AE3" s="1395" t="s">
        <v>425</v>
      </c>
      <c r="AF3" s="1395" t="s">
        <v>426</v>
      </c>
      <c r="AG3" s="1903" t="s">
        <v>427</v>
      </c>
      <c r="AH3" s="1916"/>
      <c r="AI3" s="1916"/>
      <c r="AJ3" s="1916"/>
      <c r="AK3" s="1916"/>
      <c r="AL3" s="1903" t="s">
        <v>428</v>
      </c>
      <c r="AM3" s="1916"/>
      <c r="AN3" s="1916"/>
      <c r="AO3" s="1916"/>
      <c r="AP3" s="1916"/>
      <c r="AQ3" s="1903" t="s">
        <v>429</v>
      </c>
      <c r="AR3" s="1916"/>
      <c r="AS3" s="1916"/>
      <c r="AT3" s="1903"/>
    </row>
    <row r="4" spans="1:47" s="1503" customFormat="1" ht="27.95" customHeight="1">
      <c r="A4" s="1500"/>
      <c r="B4" s="1501" t="s">
        <v>48</v>
      </c>
      <c r="C4" s="314" t="s">
        <v>1</v>
      </c>
      <c r="D4" s="349"/>
      <c r="E4" s="315">
        <f>COUNTA(E6:E56,E58:E61,E63:E66,E68:E71,E73:E75,E77:E84,E86:E92,E94:E95,E97:E285,E287:E330,E332:E349,E351:E393,E395:E424,E426:E468,E470:E503,E505:E562,E564:E580)</f>
        <v>559</v>
      </c>
      <c r="F4" s="314"/>
      <c r="G4" s="314"/>
      <c r="H4" s="318">
        <f>SUM(H6:H56,H58:H61,H63:H66,H68:H71,H73:H75,H77:H84,H86:H92,H94:H95,H97:H285,H287:H330,H332:H349,H351:H393,H395:H424,H426:H468,H470:H503,H505:H562,H564:H580)</f>
        <v>12917874.683500003</v>
      </c>
      <c r="I4" s="318">
        <f t="shared" ref="I4:J4" si="0">SUM(I6:I56,I58:I61,I63:I66,I68:I71,I73:I75,I77:I84,I86:I92,I94:I95,I97:I285,I287:I330,I332:I349,I351:I393,I395:I424,I426:I468,I470:I503,I505:I562,I564:I580)</f>
        <v>1261276.2600000002</v>
      </c>
      <c r="J4" s="318">
        <f t="shared" si="0"/>
        <v>2071388.5050000008</v>
      </c>
      <c r="K4" s="314"/>
      <c r="L4" s="314"/>
      <c r="M4" s="314"/>
      <c r="N4" s="380"/>
      <c r="O4" s="380"/>
      <c r="P4" s="380"/>
      <c r="Q4" s="380"/>
      <c r="R4" s="318"/>
      <c r="S4" s="318"/>
      <c r="T4" s="314"/>
      <c r="U4" s="314"/>
      <c r="V4" s="349"/>
      <c r="W4" s="349"/>
      <c r="X4" s="349"/>
      <c r="Y4" s="349"/>
      <c r="Z4" s="318"/>
      <c r="AA4" s="314"/>
      <c r="AB4" s="314"/>
      <c r="AC4" s="349"/>
      <c r="AD4" s="349"/>
      <c r="AE4" s="349"/>
      <c r="AF4" s="381"/>
      <c r="AG4" s="381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14"/>
      <c r="AU4" s="1502"/>
    </row>
    <row r="5" spans="1:47" s="1503" customFormat="1" ht="27.95" customHeight="1">
      <c r="A5" s="1500"/>
      <c r="B5" s="1341" t="s">
        <v>56</v>
      </c>
      <c r="C5" s="314" t="s">
        <v>2001</v>
      </c>
      <c r="D5" s="349"/>
      <c r="E5" s="315">
        <f>COUNTA(E6:E56)</f>
        <v>51</v>
      </c>
      <c r="F5" s="329"/>
      <c r="G5" s="329"/>
      <c r="H5" s="333">
        <f>SUM(H6:H56)</f>
        <v>668283.4</v>
      </c>
      <c r="I5" s="333">
        <f>SUM(I6:I56)</f>
        <v>92492.479999999996</v>
      </c>
      <c r="J5" s="333">
        <f>SUM(J6:J56)</f>
        <v>168285.47</v>
      </c>
      <c r="K5" s="329"/>
      <c r="L5" s="329"/>
      <c r="M5" s="329"/>
      <c r="N5" s="333"/>
      <c r="O5" s="333"/>
      <c r="P5" s="333"/>
      <c r="Q5" s="333"/>
      <c r="R5" s="333"/>
      <c r="S5" s="333"/>
      <c r="T5" s="314"/>
      <c r="U5" s="314"/>
      <c r="V5" s="349"/>
      <c r="W5" s="349"/>
      <c r="X5" s="349"/>
      <c r="Y5" s="349"/>
      <c r="Z5" s="318"/>
      <c r="AA5" s="314"/>
      <c r="AB5" s="314"/>
      <c r="AC5" s="349"/>
      <c r="AD5" s="349"/>
      <c r="AE5" s="349"/>
      <c r="AF5" s="381"/>
      <c r="AG5" s="381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14"/>
      <c r="AU5" s="1502"/>
    </row>
    <row r="6" spans="1:47" s="132" customFormat="1" ht="36" customHeight="1">
      <c r="A6" s="1448"/>
      <c r="B6" s="918"/>
      <c r="C6" s="324" t="s">
        <v>595</v>
      </c>
      <c r="D6" s="324" t="s">
        <v>4294</v>
      </c>
      <c r="E6" s="324" t="s">
        <v>7514</v>
      </c>
      <c r="F6" s="324" t="s">
        <v>64</v>
      </c>
      <c r="G6" s="324" t="s">
        <v>7413</v>
      </c>
      <c r="H6" s="499">
        <v>9775</v>
      </c>
      <c r="I6" s="499">
        <v>5525.49</v>
      </c>
      <c r="J6" s="499">
        <v>11399.2</v>
      </c>
      <c r="K6" s="393" t="s">
        <v>1081</v>
      </c>
      <c r="L6" s="393" t="s">
        <v>7515</v>
      </c>
      <c r="M6" s="393" t="s">
        <v>54</v>
      </c>
      <c r="N6" s="499">
        <v>55</v>
      </c>
      <c r="O6" s="499">
        <v>41.45</v>
      </c>
      <c r="P6" s="499">
        <v>1832</v>
      </c>
      <c r="Q6" s="499">
        <v>26</v>
      </c>
      <c r="R6" s="499">
        <v>4507</v>
      </c>
      <c r="S6" s="499">
        <v>5500</v>
      </c>
      <c r="T6" s="324" t="s">
        <v>465</v>
      </c>
      <c r="U6" s="324">
        <v>1963</v>
      </c>
      <c r="V6" s="393">
        <v>123</v>
      </c>
      <c r="W6" s="393">
        <v>32612</v>
      </c>
      <c r="X6" s="393"/>
      <c r="Y6" s="393"/>
      <c r="Z6" s="327">
        <f>SUBTOTAL(9,V6:Y6)</f>
        <v>32735</v>
      </c>
      <c r="AA6" s="227" t="s">
        <v>18580</v>
      </c>
      <c r="AB6" s="227"/>
      <c r="AC6" s="233" t="s">
        <v>18581</v>
      </c>
      <c r="AD6" s="233" t="s">
        <v>18582</v>
      </c>
      <c r="AE6" s="233" t="s">
        <v>18583</v>
      </c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27" t="s">
        <v>13452</v>
      </c>
      <c r="AU6" s="578"/>
    </row>
    <row r="7" spans="1:47" s="1506" customFormat="1" ht="27.95" customHeight="1">
      <c r="A7" s="1504"/>
      <c r="B7" s="918"/>
      <c r="C7" s="324" t="s">
        <v>595</v>
      </c>
      <c r="D7" s="324" t="s">
        <v>18584</v>
      </c>
      <c r="E7" s="324" t="s">
        <v>7516</v>
      </c>
      <c r="F7" s="324" t="s">
        <v>595</v>
      </c>
      <c r="G7" s="324" t="s">
        <v>2396</v>
      </c>
      <c r="H7" s="499">
        <v>638</v>
      </c>
      <c r="I7" s="499">
        <v>602.5</v>
      </c>
      <c r="J7" s="499">
        <v>790.97</v>
      </c>
      <c r="K7" s="393" t="s">
        <v>1081</v>
      </c>
      <c r="L7" s="393" t="s">
        <v>3931</v>
      </c>
      <c r="M7" s="393" t="s">
        <v>7517</v>
      </c>
      <c r="N7" s="499">
        <v>16.8</v>
      </c>
      <c r="O7" s="499">
        <v>30</v>
      </c>
      <c r="P7" s="499">
        <v>510</v>
      </c>
      <c r="Q7" s="499">
        <v>8</v>
      </c>
      <c r="R7" s="499"/>
      <c r="S7" s="499"/>
      <c r="T7" s="324"/>
      <c r="U7" s="324">
        <v>2005</v>
      </c>
      <c r="V7" s="393"/>
      <c r="W7" s="393"/>
      <c r="X7" s="393"/>
      <c r="Y7" s="393"/>
      <c r="Z7" s="327">
        <v>770</v>
      </c>
      <c r="AA7" s="227"/>
      <c r="AB7" s="227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27"/>
      <c r="AU7" s="1505"/>
    </row>
    <row r="8" spans="1:47" s="1506" customFormat="1" ht="27.95" customHeight="1">
      <c r="A8" s="1504"/>
      <c r="B8" s="918"/>
      <c r="C8" s="324" t="s">
        <v>2002</v>
      </c>
      <c r="D8" s="324" t="s">
        <v>18585</v>
      </c>
      <c r="E8" s="324" t="s">
        <v>18586</v>
      </c>
      <c r="F8" s="324" t="s">
        <v>2002</v>
      </c>
      <c r="G8" s="324" t="s">
        <v>18587</v>
      </c>
      <c r="H8" s="499">
        <v>2466</v>
      </c>
      <c r="I8" s="499">
        <v>933.92</v>
      </c>
      <c r="J8" s="499">
        <v>2466</v>
      </c>
      <c r="K8" s="393" t="s">
        <v>13831</v>
      </c>
      <c r="L8" s="393" t="s">
        <v>18588</v>
      </c>
      <c r="M8" s="393" t="s">
        <v>2059</v>
      </c>
      <c r="N8" s="499">
        <v>20</v>
      </c>
      <c r="O8" s="499">
        <v>31</v>
      </c>
      <c r="P8" s="499">
        <v>620</v>
      </c>
      <c r="Q8" s="499">
        <v>11</v>
      </c>
      <c r="R8" s="499">
        <v>200</v>
      </c>
      <c r="S8" s="499">
        <v>200</v>
      </c>
      <c r="T8" s="324" t="s">
        <v>1983</v>
      </c>
      <c r="U8" s="324">
        <v>2014</v>
      </c>
      <c r="V8" s="393"/>
      <c r="W8" s="393"/>
      <c r="X8" s="393"/>
      <c r="Y8" s="393"/>
      <c r="Z8" s="327"/>
      <c r="AA8" s="227"/>
      <c r="AB8" s="227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27"/>
      <c r="AU8" s="1505"/>
    </row>
    <row r="9" spans="1:47" s="1506" customFormat="1" ht="27.95" customHeight="1">
      <c r="A9" s="1504"/>
      <c r="B9" s="918"/>
      <c r="C9" s="324" t="s">
        <v>7424</v>
      </c>
      <c r="D9" s="324" t="s">
        <v>10182</v>
      </c>
      <c r="E9" s="324" t="s">
        <v>17675</v>
      </c>
      <c r="F9" s="324" t="s">
        <v>7424</v>
      </c>
      <c r="G9" s="324" t="s">
        <v>7848</v>
      </c>
      <c r="H9" s="499">
        <v>2378.4</v>
      </c>
      <c r="I9" s="499">
        <v>939</v>
      </c>
      <c r="J9" s="499">
        <v>939.26</v>
      </c>
      <c r="K9" s="393" t="s">
        <v>7522</v>
      </c>
      <c r="L9" s="393" t="s">
        <v>1504</v>
      </c>
      <c r="M9" s="393" t="s">
        <v>54</v>
      </c>
      <c r="N9" s="499">
        <v>43</v>
      </c>
      <c r="O9" s="499">
        <v>16</v>
      </c>
      <c r="P9" s="499">
        <v>939.26</v>
      </c>
      <c r="Q9" s="499">
        <v>9</v>
      </c>
      <c r="R9" s="499"/>
      <c r="S9" s="499"/>
      <c r="T9" s="324"/>
      <c r="U9" s="324">
        <v>2018</v>
      </c>
      <c r="V9" s="393"/>
      <c r="W9" s="393"/>
      <c r="X9" s="393"/>
      <c r="Y9" s="393"/>
      <c r="Z9" s="327">
        <v>1630</v>
      </c>
      <c r="AA9" s="227"/>
      <c r="AB9" s="227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27"/>
      <c r="AU9" s="1505"/>
    </row>
    <row r="10" spans="1:47" s="132" customFormat="1" ht="27.95" customHeight="1">
      <c r="A10" s="1448"/>
      <c r="B10" s="918"/>
      <c r="C10" s="324" t="s">
        <v>7414</v>
      </c>
      <c r="D10" s="324"/>
      <c r="E10" s="324" t="s">
        <v>7518</v>
      </c>
      <c r="F10" s="324" t="s">
        <v>7414</v>
      </c>
      <c r="G10" s="324" t="s">
        <v>7431</v>
      </c>
      <c r="H10" s="499">
        <v>1090</v>
      </c>
      <c r="I10" s="499">
        <v>832</v>
      </c>
      <c r="J10" s="499">
        <v>1090</v>
      </c>
      <c r="K10" s="393" t="s">
        <v>7519</v>
      </c>
      <c r="L10" s="393" t="s">
        <v>454</v>
      </c>
      <c r="M10" s="393" t="s">
        <v>54</v>
      </c>
      <c r="N10" s="499">
        <v>46</v>
      </c>
      <c r="O10" s="499">
        <v>18</v>
      </c>
      <c r="P10" s="499">
        <v>830</v>
      </c>
      <c r="Q10" s="499">
        <v>11</v>
      </c>
      <c r="R10" s="499"/>
      <c r="S10" s="499"/>
      <c r="T10" s="324"/>
      <c r="U10" s="324">
        <v>2009</v>
      </c>
      <c r="V10" s="393"/>
      <c r="W10" s="393"/>
      <c r="X10" s="393"/>
      <c r="Y10" s="393"/>
      <c r="Z10" s="327">
        <v>1986</v>
      </c>
      <c r="AA10" s="227"/>
      <c r="AB10" s="227"/>
      <c r="AC10" s="233" t="s">
        <v>552</v>
      </c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27"/>
      <c r="AU10" s="578"/>
    </row>
    <row r="11" spans="1:47" s="132" customFormat="1" ht="27.95" customHeight="1">
      <c r="A11" s="1448"/>
      <c r="B11" s="918"/>
      <c r="C11" s="324" t="s">
        <v>7414</v>
      </c>
      <c r="D11" s="324"/>
      <c r="E11" s="324" t="s">
        <v>11512</v>
      </c>
      <c r="F11" s="324" t="s">
        <v>7414</v>
      </c>
      <c r="G11" s="324" t="s">
        <v>7431</v>
      </c>
      <c r="H11" s="499">
        <v>13467</v>
      </c>
      <c r="I11" s="499">
        <v>588</v>
      </c>
      <c r="J11" s="499">
        <v>660</v>
      </c>
      <c r="K11" s="393" t="s">
        <v>7519</v>
      </c>
      <c r="L11" s="393" t="s">
        <v>1172</v>
      </c>
      <c r="M11" s="393" t="s">
        <v>54</v>
      </c>
      <c r="N11" s="499">
        <v>42.8</v>
      </c>
      <c r="O11" s="499">
        <v>12.6</v>
      </c>
      <c r="P11" s="499">
        <v>400</v>
      </c>
      <c r="Q11" s="499">
        <v>5.5</v>
      </c>
      <c r="R11" s="499"/>
      <c r="S11" s="499"/>
      <c r="T11" s="324"/>
      <c r="U11" s="324">
        <v>2010</v>
      </c>
      <c r="V11" s="393"/>
      <c r="W11" s="393"/>
      <c r="X11" s="393"/>
      <c r="Y11" s="393"/>
      <c r="Z11" s="327">
        <v>1210</v>
      </c>
      <c r="AA11" s="227"/>
      <c r="AB11" s="227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27"/>
      <c r="AU11" s="578"/>
    </row>
    <row r="12" spans="1:47" s="132" customFormat="1" ht="27.95" customHeight="1">
      <c r="A12" s="1448"/>
      <c r="B12" s="918"/>
      <c r="C12" s="324" t="s">
        <v>873</v>
      </c>
      <c r="D12" s="324" t="s">
        <v>10183</v>
      </c>
      <c r="E12" s="324" t="s">
        <v>7520</v>
      </c>
      <c r="F12" s="324" t="s">
        <v>873</v>
      </c>
      <c r="G12" s="324" t="s">
        <v>7521</v>
      </c>
      <c r="H12" s="499">
        <v>1653</v>
      </c>
      <c r="I12" s="499">
        <v>927</v>
      </c>
      <c r="J12" s="499">
        <v>1207</v>
      </c>
      <c r="K12" s="393" t="s">
        <v>7522</v>
      </c>
      <c r="L12" s="393" t="s">
        <v>454</v>
      </c>
      <c r="M12" s="393" t="s">
        <v>54</v>
      </c>
      <c r="N12" s="499">
        <v>36</v>
      </c>
      <c r="O12" s="499">
        <v>18</v>
      </c>
      <c r="P12" s="499">
        <v>836</v>
      </c>
      <c r="Q12" s="499">
        <v>13</v>
      </c>
      <c r="R12" s="499"/>
      <c r="S12" s="499"/>
      <c r="T12" s="324"/>
      <c r="U12" s="324">
        <v>2016</v>
      </c>
      <c r="V12" s="393"/>
      <c r="W12" s="393"/>
      <c r="X12" s="393"/>
      <c r="Y12" s="393"/>
      <c r="Z12" s="327">
        <v>2258</v>
      </c>
      <c r="AA12" s="227"/>
      <c r="AB12" s="227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27"/>
      <c r="AU12" s="578"/>
    </row>
    <row r="13" spans="1:47" s="132" customFormat="1" ht="27.95" customHeight="1">
      <c r="A13" s="1448"/>
      <c r="B13" s="918"/>
      <c r="C13" s="324" t="s">
        <v>7437</v>
      </c>
      <c r="D13" s="324"/>
      <c r="E13" s="324" t="s">
        <v>7523</v>
      </c>
      <c r="F13" s="324" t="s">
        <v>7437</v>
      </c>
      <c r="G13" s="324" t="s">
        <v>7439</v>
      </c>
      <c r="H13" s="499">
        <v>5746</v>
      </c>
      <c r="I13" s="499">
        <v>2912</v>
      </c>
      <c r="J13" s="499">
        <v>5743</v>
      </c>
      <c r="K13" s="393" t="s">
        <v>466</v>
      </c>
      <c r="L13" s="393" t="s">
        <v>7524</v>
      </c>
      <c r="M13" s="393" t="s">
        <v>54</v>
      </c>
      <c r="N13" s="499">
        <v>31</v>
      </c>
      <c r="O13" s="499">
        <v>45</v>
      </c>
      <c r="P13" s="499">
        <v>1395</v>
      </c>
      <c r="Q13" s="499">
        <v>12</v>
      </c>
      <c r="R13" s="499">
        <v>1264</v>
      </c>
      <c r="S13" s="499">
        <v>2000</v>
      </c>
      <c r="T13" s="324" t="s">
        <v>7525</v>
      </c>
      <c r="U13" s="324">
        <v>2004</v>
      </c>
      <c r="V13" s="393"/>
      <c r="W13" s="393"/>
      <c r="X13" s="393"/>
      <c r="Y13" s="393"/>
      <c r="Z13" s="327">
        <v>11348</v>
      </c>
      <c r="AA13" s="227"/>
      <c r="AB13" s="227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27"/>
      <c r="AU13" s="578"/>
    </row>
    <row r="14" spans="1:47" s="132" customFormat="1" ht="27.95" customHeight="1">
      <c r="A14" s="1448"/>
      <c r="B14" s="918"/>
      <c r="C14" s="324" t="s">
        <v>7407</v>
      </c>
      <c r="D14" s="324" t="s">
        <v>10184</v>
      </c>
      <c r="E14" s="324" t="s">
        <v>11713</v>
      </c>
      <c r="F14" s="324" t="s">
        <v>64</v>
      </c>
      <c r="G14" s="324" t="s">
        <v>7526</v>
      </c>
      <c r="H14" s="499">
        <v>34466</v>
      </c>
      <c r="I14" s="499">
        <v>1815</v>
      </c>
      <c r="J14" s="499">
        <v>1815</v>
      </c>
      <c r="K14" s="393" t="s">
        <v>7527</v>
      </c>
      <c r="L14" s="393" t="s">
        <v>454</v>
      </c>
      <c r="M14" s="393" t="s">
        <v>54</v>
      </c>
      <c r="N14" s="499">
        <v>18</v>
      </c>
      <c r="O14" s="499">
        <v>65</v>
      </c>
      <c r="P14" s="499">
        <v>1170</v>
      </c>
      <c r="Q14" s="499">
        <v>11.94</v>
      </c>
      <c r="R14" s="499">
        <v>270</v>
      </c>
      <c r="S14" s="499">
        <v>270</v>
      </c>
      <c r="T14" s="324" t="s">
        <v>178</v>
      </c>
      <c r="U14" s="324">
        <v>2008</v>
      </c>
      <c r="V14" s="393"/>
      <c r="W14" s="393"/>
      <c r="X14" s="393"/>
      <c r="Y14" s="393"/>
      <c r="Z14" s="327">
        <v>2000</v>
      </c>
      <c r="AA14" s="227"/>
      <c r="AB14" s="227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27"/>
      <c r="AU14" s="578"/>
    </row>
    <row r="15" spans="1:47" s="132" customFormat="1" ht="27.95" customHeight="1">
      <c r="A15" s="1448" t="s">
        <v>150</v>
      </c>
      <c r="B15" s="918"/>
      <c r="C15" s="324" t="s">
        <v>7407</v>
      </c>
      <c r="D15" s="324" t="s">
        <v>10185</v>
      </c>
      <c r="E15" s="324" t="s">
        <v>11714</v>
      </c>
      <c r="F15" s="324" t="s">
        <v>64</v>
      </c>
      <c r="G15" s="324" t="s">
        <v>7526</v>
      </c>
      <c r="H15" s="499">
        <v>10187</v>
      </c>
      <c r="I15" s="499">
        <v>2021</v>
      </c>
      <c r="J15" s="499">
        <v>2021</v>
      </c>
      <c r="K15" s="393" t="s">
        <v>7527</v>
      </c>
      <c r="L15" s="393" t="s">
        <v>454</v>
      </c>
      <c r="M15" s="393" t="s">
        <v>54</v>
      </c>
      <c r="N15" s="499">
        <v>18</v>
      </c>
      <c r="O15" s="499">
        <v>66</v>
      </c>
      <c r="P15" s="499">
        <v>1188</v>
      </c>
      <c r="Q15" s="499">
        <v>13</v>
      </c>
      <c r="R15" s="499">
        <v>402</v>
      </c>
      <c r="S15" s="499">
        <v>402</v>
      </c>
      <c r="T15" s="324" t="s">
        <v>178</v>
      </c>
      <c r="U15" s="324">
        <v>2010</v>
      </c>
      <c r="V15" s="393"/>
      <c r="W15" s="393"/>
      <c r="X15" s="393"/>
      <c r="Y15" s="393"/>
      <c r="Z15" s="327">
        <v>3500</v>
      </c>
      <c r="AA15" s="227"/>
      <c r="AB15" s="227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27"/>
      <c r="AU15" s="578"/>
    </row>
    <row r="16" spans="1:47" s="132" customFormat="1" ht="27.95" customHeight="1">
      <c r="A16" s="1448">
        <v>2</v>
      </c>
      <c r="B16" s="918"/>
      <c r="C16" s="324" t="s">
        <v>397</v>
      </c>
      <c r="D16" s="324" t="s">
        <v>10093</v>
      </c>
      <c r="E16" s="324" t="s">
        <v>17676</v>
      </c>
      <c r="F16" s="324" t="s">
        <v>397</v>
      </c>
      <c r="G16" s="324" t="s">
        <v>7446</v>
      </c>
      <c r="H16" s="499">
        <v>1653</v>
      </c>
      <c r="I16" s="499">
        <v>1374</v>
      </c>
      <c r="J16" s="499">
        <v>1905</v>
      </c>
      <c r="K16" s="393" t="s">
        <v>7522</v>
      </c>
      <c r="L16" s="393" t="s">
        <v>454</v>
      </c>
      <c r="M16" s="393" t="s">
        <v>54</v>
      </c>
      <c r="N16" s="499">
        <v>36</v>
      </c>
      <c r="O16" s="499">
        <v>18</v>
      </c>
      <c r="P16" s="499">
        <v>930</v>
      </c>
      <c r="Q16" s="499">
        <v>13</v>
      </c>
      <c r="R16" s="499"/>
      <c r="S16" s="499"/>
      <c r="T16" s="324" t="s">
        <v>178</v>
      </c>
      <c r="U16" s="324">
        <v>2015</v>
      </c>
      <c r="V16" s="393"/>
      <c r="W16" s="393"/>
      <c r="X16" s="393"/>
      <c r="Y16" s="393"/>
      <c r="Z16" s="327">
        <v>3500</v>
      </c>
      <c r="AA16" s="227"/>
      <c r="AB16" s="227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27"/>
      <c r="AU16" s="578"/>
    </row>
    <row r="17" spans="1:47" s="132" customFormat="1" ht="27.95" customHeight="1">
      <c r="A17" s="1448"/>
      <c r="B17" s="918"/>
      <c r="C17" s="324" t="s">
        <v>7528</v>
      </c>
      <c r="D17" s="324"/>
      <c r="E17" s="324" t="s">
        <v>17677</v>
      </c>
      <c r="F17" s="324" t="s">
        <v>7528</v>
      </c>
      <c r="G17" s="324" t="s">
        <v>7529</v>
      </c>
      <c r="H17" s="499">
        <v>1420</v>
      </c>
      <c r="I17" s="499">
        <v>1247.5</v>
      </c>
      <c r="J17" s="499">
        <v>2020</v>
      </c>
      <c r="K17" s="393" t="s">
        <v>7530</v>
      </c>
      <c r="L17" s="393" t="s">
        <v>454</v>
      </c>
      <c r="M17" s="393" t="s">
        <v>54</v>
      </c>
      <c r="N17" s="499">
        <v>36.61</v>
      </c>
      <c r="O17" s="499">
        <v>36.65</v>
      </c>
      <c r="P17" s="499">
        <v>1079.06</v>
      </c>
      <c r="Q17" s="499">
        <v>11</v>
      </c>
      <c r="R17" s="499"/>
      <c r="S17" s="499"/>
      <c r="T17" s="324"/>
      <c r="U17" s="324">
        <v>2014</v>
      </c>
      <c r="V17" s="393"/>
      <c r="W17" s="393"/>
      <c r="X17" s="393"/>
      <c r="Y17" s="393"/>
      <c r="Z17" s="327">
        <v>4800</v>
      </c>
      <c r="AA17" s="227"/>
      <c r="AB17" s="227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27"/>
      <c r="AU17" s="578"/>
    </row>
    <row r="18" spans="1:47" s="132" customFormat="1" ht="27.95" customHeight="1">
      <c r="A18" s="1448"/>
      <c r="B18" s="918"/>
      <c r="C18" s="324" t="s">
        <v>7447</v>
      </c>
      <c r="D18" s="324" t="s">
        <v>10186</v>
      </c>
      <c r="E18" s="324" t="s">
        <v>7532</v>
      </c>
      <c r="F18" s="324" t="s">
        <v>64</v>
      </c>
      <c r="G18" s="324" t="s">
        <v>7531</v>
      </c>
      <c r="H18" s="499">
        <v>1053</v>
      </c>
      <c r="I18" s="499"/>
      <c r="J18" s="499">
        <v>1192</v>
      </c>
      <c r="K18" s="393" t="s">
        <v>3163</v>
      </c>
      <c r="L18" s="393" t="s">
        <v>454</v>
      </c>
      <c r="M18" s="393" t="s">
        <v>54</v>
      </c>
      <c r="N18" s="499"/>
      <c r="O18" s="499"/>
      <c r="P18" s="499"/>
      <c r="Q18" s="499"/>
      <c r="R18" s="499"/>
      <c r="S18" s="499"/>
      <c r="T18" s="324"/>
      <c r="U18" s="324"/>
      <c r="V18" s="393"/>
      <c r="W18" s="393"/>
      <c r="X18" s="393"/>
      <c r="Y18" s="393"/>
      <c r="Z18" s="327"/>
      <c r="AA18" s="227"/>
      <c r="AB18" s="227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27"/>
      <c r="AU18" s="578"/>
    </row>
    <row r="19" spans="1:47" s="132" customFormat="1" ht="27.95" customHeight="1">
      <c r="A19" s="1448"/>
      <c r="B19" s="918"/>
      <c r="C19" s="324" t="s">
        <v>7447</v>
      </c>
      <c r="D19" s="324" t="s">
        <v>10170</v>
      </c>
      <c r="E19" s="324" t="s">
        <v>17678</v>
      </c>
      <c r="F19" s="324" t="s">
        <v>64</v>
      </c>
      <c r="G19" s="324" t="s">
        <v>7531</v>
      </c>
      <c r="H19" s="499">
        <v>49830</v>
      </c>
      <c r="I19" s="499">
        <v>2019.5</v>
      </c>
      <c r="J19" s="499">
        <v>2019.5</v>
      </c>
      <c r="K19" s="393" t="s">
        <v>1057</v>
      </c>
      <c r="L19" s="393" t="s">
        <v>454</v>
      </c>
      <c r="M19" s="393" t="s">
        <v>54</v>
      </c>
      <c r="N19" s="499">
        <v>35</v>
      </c>
      <c r="O19" s="499">
        <v>57.7</v>
      </c>
      <c r="P19" s="499">
        <v>2019.5</v>
      </c>
      <c r="Q19" s="499">
        <v>8</v>
      </c>
      <c r="R19" s="499"/>
      <c r="S19" s="499"/>
      <c r="T19" s="324" t="s">
        <v>178</v>
      </c>
      <c r="U19" s="324">
        <v>2018</v>
      </c>
      <c r="V19" s="393"/>
      <c r="W19" s="393"/>
      <c r="X19" s="393"/>
      <c r="Y19" s="393"/>
      <c r="Z19" s="327"/>
      <c r="AA19" s="227"/>
      <c r="AB19" s="227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27"/>
      <c r="AU19" s="578"/>
    </row>
    <row r="20" spans="1:47" s="132" customFormat="1" ht="27.95" customHeight="1">
      <c r="A20" s="1448"/>
      <c r="B20" s="918"/>
      <c r="C20" s="324" t="s">
        <v>324</v>
      </c>
      <c r="D20" s="324"/>
      <c r="E20" s="324" t="s">
        <v>7533</v>
      </c>
      <c r="F20" s="324" t="s">
        <v>641</v>
      </c>
      <c r="G20" s="324" t="s">
        <v>641</v>
      </c>
      <c r="H20" s="499">
        <v>1873</v>
      </c>
      <c r="I20" s="499">
        <v>1873</v>
      </c>
      <c r="J20" s="499">
        <v>2075</v>
      </c>
      <c r="K20" s="393" t="s">
        <v>466</v>
      </c>
      <c r="L20" s="393" t="s">
        <v>12359</v>
      </c>
      <c r="M20" s="393" t="s">
        <v>54</v>
      </c>
      <c r="N20" s="499" t="s">
        <v>12360</v>
      </c>
      <c r="O20" s="499" t="s">
        <v>12361</v>
      </c>
      <c r="P20" s="499" t="s">
        <v>12362</v>
      </c>
      <c r="Q20" s="499">
        <v>15</v>
      </c>
      <c r="R20" s="499"/>
      <c r="S20" s="499"/>
      <c r="T20" s="324"/>
      <c r="U20" s="324">
        <v>1973</v>
      </c>
      <c r="V20" s="393"/>
      <c r="W20" s="393"/>
      <c r="X20" s="393"/>
      <c r="Y20" s="393"/>
      <c r="Z20" s="327">
        <v>81</v>
      </c>
      <c r="AA20" s="227"/>
      <c r="AB20" s="227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27"/>
      <c r="AU20" s="578"/>
    </row>
    <row r="21" spans="1:47" s="132" customFormat="1" ht="27.95" customHeight="1">
      <c r="A21" s="1448"/>
      <c r="B21" s="918"/>
      <c r="C21" s="324" t="s">
        <v>324</v>
      </c>
      <c r="D21" s="324"/>
      <c r="E21" s="324" t="s">
        <v>12399</v>
      </c>
      <c r="F21" s="324" t="s">
        <v>324</v>
      </c>
      <c r="G21" s="324" t="s">
        <v>10161</v>
      </c>
      <c r="H21" s="499">
        <v>54146</v>
      </c>
      <c r="I21" s="499">
        <v>2648</v>
      </c>
      <c r="J21" s="499">
        <v>2997</v>
      </c>
      <c r="K21" s="393" t="s">
        <v>466</v>
      </c>
      <c r="L21" s="393" t="s">
        <v>454</v>
      </c>
      <c r="M21" s="393" t="s">
        <v>54</v>
      </c>
      <c r="N21" s="499"/>
      <c r="O21" s="499"/>
      <c r="P21" s="499"/>
      <c r="Q21" s="499"/>
      <c r="R21" s="499"/>
      <c r="S21" s="499"/>
      <c r="T21" s="324"/>
      <c r="U21" s="324">
        <v>2010</v>
      </c>
      <c r="V21" s="393"/>
      <c r="W21" s="393"/>
      <c r="X21" s="393"/>
      <c r="Y21" s="393"/>
      <c r="Z21" s="327"/>
      <c r="AA21" s="227"/>
      <c r="AB21" s="227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27"/>
      <c r="AU21" s="578"/>
    </row>
    <row r="22" spans="1:47" s="132" customFormat="1" ht="27.95" customHeight="1">
      <c r="A22" s="1448"/>
      <c r="B22" s="918"/>
      <c r="C22" s="324" t="s">
        <v>324</v>
      </c>
      <c r="D22" s="324"/>
      <c r="E22" s="324" t="s">
        <v>11513</v>
      </c>
      <c r="F22" s="324" t="s">
        <v>324</v>
      </c>
      <c r="G22" s="324" t="s">
        <v>10161</v>
      </c>
      <c r="H22" s="499"/>
      <c r="I22" s="499"/>
      <c r="J22" s="499">
        <v>1480</v>
      </c>
      <c r="K22" s="393" t="s">
        <v>7553</v>
      </c>
      <c r="L22" s="393" t="s">
        <v>454</v>
      </c>
      <c r="M22" s="393" t="s">
        <v>54</v>
      </c>
      <c r="N22" s="499"/>
      <c r="O22" s="499"/>
      <c r="P22" s="499"/>
      <c r="Q22" s="499"/>
      <c r="R22" s="499"/>
      <c r="S22" s="499"/>
      <c r="T22" s="324"/>
      <c r="U22" s="324">
        <v>2016</v>
      </c>
      <c r="V22" s="393"/>
      <c r="W22" s="393"/>
      <c r="X22" s="393"/>
      <c r="Y22" s="393"/>
      <c r="Z22" s="327"/>
      <c r="AA22" s="227"/>
      <c r="AB22" s="227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27"/>
      <c r="AU22" s="578"/>
    </row>
    <row r="23" spans="1:47" s="132" customFormat="1" ht="27.95" customHeight="1">
      <c r="A23" s="1448"/>
      <c r="B23" s="918"/>
      <c r="C23" s="324" t="s">
        <v>324</v>
      </c>
      <c r="D23" s="324"/>
      <c r="E23" s="324" t="s">
        <v>11514</v>
      </c>
      <c r="F23" s="324" t="s">
        <v>324</v>
      </c>
      <c r="G23" s="324" t="s">
        <v>10161</v>
      </c>
      <c r="H23" s="499">
        <v>48448</v>
      </c>
      <c r="I23" s="499">
        <v>1265</v>
      </c>
      <c r="J23" s="499">
        <v>1546</v>
      </c>
      <c r="K23" s="393" t="s">
        <v>3284</v>
      </c>
      <c r="L23" s="393" t="s">
        <v>454</v>
      </c>
      <c r="M23" s="393" t="s">
        <v>54</v>
      </c>
      <c r="N23" s="499"/>
      <c r="O23" s="499"/>
      <c r="P23" s="499"/>
      <c r="Q23" s="499"/>
      <c r="R23" s="499"/>
      <c r="S23" s="499"/>
      <c r="T23" s="324"/>
      <c r="U23" s="324">
        <v>2017</v>
      </c>
      <c r="V23" s="393"/>
      <c r="W23" s="393"/>
      <c r="X23" s="393"/>
      <c r="Y23" s="393"/>
      <c r="Z23" s="327"/>
      <c r="AA23" s="227"/>
      <c r="AB23" s="227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27"/>
      <c r="AU23" s="578"/>
    </row>
    <row r="24" spans="1:47" s="132" customFormat="1" ht="27.95" customHeight="1">
      <c r="A24" s="154"/>
      <c r="B24" s="918"/>
      <c r="C24" s="324" t="s">
        <v>7453</v>
      </c>
      <c r="D24" s="324" t="s">
        <v>10187</v>
      </c>
      <c r="E24" s="324" t="s">
        <v>7534</v>
      </c>
      <c r="F24" s="324" t="s">
        <v>7453</v>
      </c>
      <c r="G24" s="324" t="s">
        <v>7456</v>
      </c>
      <c r="H24" s="327">
        <v>5876</v>
      </c>
      <c r="I24" s="327">
        <v>2332.6999999999998</v>
      </c>
      <c r="J24" s="327">
        <v>2954</v>
      </c>
      <c r="K24" s="393" t="s">
        <v>7535</v>
      </c>
      <c r="L24" s="393" t="s">
        <v>12400</v>
      </c>
      <c r="M24" s="393" t="s">
        <v>54</v>
      </c>
      <c r="N24" s="499">
        <v>65</v>
      </c>
      <c r="O24" s="499">
        <v>29</v>
      </c>
      <c r="P24" s="327">
        <v>1885</v>
      </c>
      <c r="Q24" s="499">
        <v>15</v>
      </c>
      <c r="R24" s="499">
        <v>200</v>
      </c>
      <c r="S24" s="499">
        <v>400</v>
      </c>
      <c r="T24" s="324" t="s">
        <v>465</v>
      </c>
      <c r="U24" s="324">
        <v>2013</v>
      </c>
      <c r="V24" s="393"/>
      <c r="W24" s="393"/>
      <c r="X24" s="393"/>
      <c r="Y24" s="393"/>
      <c r="Z24" s="327">
        <v>8990</v>
      </c>
      <c r="AA24" s="227"/>
      <c r="AB24" s="227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27"/>
      <c r="AU24" s="578"/>
    </row>
    <row r="25" spans="1:47" s="132" customFormat="1" ht="27.95" customHeight="1">
      <c r="A25" s="154"/>
      <c r="B25" s="918"/>
      <c r="C25" s="324" t="s">
        <v>7453</v>
      </c>
      <c r="D25" s="324" t="s">
        <v>10188</v>
      </c>
      <c r="E25" s="324" t="s">
        <v>7537</v>
      </c>
      <c r="F25" s="324" t="s">
        <v>7453</v>
      </c>
      <c r="G25" s="324" t="s">
        <v>7456</v>
      </c>
      <c r="H25" s="327">
        <v>10348</v>
      </c>
      <c r="I25" s="327">
        <v>561.66</v>
      </c>
      <c r="J25" s="327">
        <v>667</v>
      </c>
      <c r="K25" s="393" t="s">
        <v>7519</v>
      </c>
      <c r="L25" s="393" t="s">
        <v>454</v>
      </c>
      <c r="M25" s="393" t="s">
        <v>54</v>
      </c>
      <c r="N25" s="499">
        <v>17.8</v>
      </c>
      <c r="O25" s="499">
        <v>31</v>
      </c>
      <c r="P25" s="327">
        <v>552</v>
      </c>
      <c r="Q25" s="499">
        <v>10.5</v>
      </c>
      <c r="R25" s="499"/>
      <c r="S25" s="499"/>
      <c r="T25" s="324"/>
      <c r="U25" s="324">
        <v>2013</v>
      </c>
      <c r="V25" s="393"/>
      <c r="W25" s="393"/>
      <c r="X25" s="393"/>
      <c r="Y25" s="393"/>
      <c r="Z25" s="327">
        <v>1260</v>
      </c>
      <c r="AA25" s="227"/>
      <c r="AB25" s="227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27"/>
      <c r="AU25" s="578"/>
    </row>
    <row r="26" spans="1:47" s="132" customFormat="1" ht="27.95" customHeight="1">
      <c r="A26" s="154"/>
      <c r="B26" s="918"/>
      <c r="C26" s="324" t="s">
        <v>7458</v>
      </c>
      <c r="D26" s="324"/>
      <c r="E26" s="324" t="s">
        <v>7538</v>
      </c>
      <c r="F26" s="324" t="s">
        <v>7458</v>
      </c>
      <c r="G26" s="324" t="s">
        <v>7539</v>
      </c>
      <c r="H26" s="327">
        <v>909</v>
      </c>
      <c r="I26" s="327">
        <v>781</v>
      </c>
      <c r="J26" s="327">
        <v>982</v>
      </c>
      <c r="K26" s="393" t="s">
        <v>7540</v>
      </c>
      <c r="L26" s="393" t="s">
        <v>1385</v>
      </c>
      <c r="M26" s="393" t="s">
        <v>54</v>
      </c>
      <c r="N26" s="499">
        <v>19.649999999999999</v>
      </c>
      <c r="O26" s="499">
        <v>33</v>
      </c>
      <c r="P26" s="327">
        <v>648.45000000000005</v>
      </c>
      <c r="Q26" s="499">
        <v>11</v>
      </c>
      <c r="R26" s="499"/>
      <c r="S26" s="499"/>
      <c r="T26" s="324"/>
      <c r="U26" s="324">
        <v>2010</v>
      </c>
      <c r="V26" s="393"/>
      <c r="W26" s="393"/>
      <c r="X26" s="393"/>
      <c r="Y26" s="393"/>
      <c r="Z26" s="327">
        <v>1702</v>
      </c>
      <c r="AA26" s="227"/>
      <c r="AB26" s="227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27"/>
      <c r="AU26" s="578"/>
    </row>
    <row r="27" spans="1:47" s="132" customFormat="1" ht="27.95" customHeight="1">
      <c r="A27" s="154"/>
      <c r="B27" s="918"/>
      <c r="C27" s="324" t="s">
        <v>7458</v>
      </c>
      <c r="D27" s="324"/>
      <c r="E27" s="324" t="s">
        <v>11715</v>
      </c>
      <c r="F27" s="324" t="s">
        <v>7458</v>
      </c>
      <c r="G27" s="324" t="s">
        <v>11716</v>
      </c>
      <c r="H27" s="327">
        <v>481</v>
      </c>
      <c r="I27" s="327"/>
      <c r="J27" s="327">
        <v>481</v>
      </c>
      <c r="K27" s="393" t="s">
        <v>5902</v>
      </c>
      <c r="L27" s="393" t="s">
        <v>1207</v>
      </c>
      <c r="M27" s="393" t="s">
        <v>147</v>
      </c>
      <c r="N27" s="499">
        <v>11</v>
      </c>
      <c r="O27" s="499">
        <v>37</v>
      </c>
      <c r="P27" s="327">
        <v>407</v>
      </c>
      <c r="Q27" s="499"/>
      <c r="R27" s="499"/>
      <c r="S27" s="499"/>
      <c r="T27" s="324"/>
      <c r="U27" s="324">
        <v>2008</v>
      </c>
      <c r="V27" s="393"/>
      <c r="W27" s="393"/>
      <c r="X27" s="393"/>
      <c r="Y27" s="393"/>
      <c r="Z27" s="327"/>
      <c r="AA27" s="227"/>
      <c r="AB27" s="227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27"/>
      <c r="AU27" s="578"/>
    </row>
    <row r="28" spans="1:47" s="132" customFormat="1" ht="27.95" customHeight="1">
      <c r="A28" s="154"/>
      <c r="B28" s="918"/>
      <c r="C28" s="324" t="s">
        <v>7458</v>
      </c>
      <c r="D28" s="324"/>
      <c r="E28" s="324" t="s">
        <v>11717</v>
      </c>
      <c r="F28" s="324" t="s">
        <v>7458</v>
      </c>
      <c r="G28" s="324" t="s">
        <v>7539</v>
      </c>
      <c r="H28" s="327">
        <v>1270</v>
      </c>
      <c r="I28" s="327"/>
      <c r="J28" s="327">
        <v>1270</v>
      </c>
      <c r="K28" s="393" t="s">
        <v>1057</v>
      </c>
      <c r="L28" s="393" t="s">
        <v>454</v>
      </c>
      <c r="M28" s="393" t="s">
        <v>54</v>
      </c>
      <c r="N28" s="499">
        <v>25</v>
      </c>
      <c r="O28" s="499">
        <v>50</v>
      </c>
      <c r="P28" s="327">
        <v>1250</v>
      </c>
      <c r="Q28" s="499">
        <v>11</v>
      </c>
      <c r="R28" s="499"/>
      <c r="S28" s="499"/>
      <c r="T28" s="324"/>
      <c r="U28" s="324">
        <v>2008</v>
      </c>
      <c r="V28" s="393"/>
      <c r="W28" s="393"/>
      <c r="X28" s="393"/>
      <c r="Y28" s="393"/>
      <c r="Z28" s="327"/>
      <c r="AA28" s="227"/>
      <c r="AB28" s="227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27"/>
      <c r="AU28" s="578"/>
    </row>
    <row r="29" spans="1:47" s="132" customFormat="1" ht="27.95" customHeight="1">
      <c r="A29" s="154"/>
      <c r="B29" s="918"/>
      <c r="C29" s="324" t="s">
        <v>7458</v>
      </c>
      <c r="D29" s="324"/>
      <c r="E29" s="324" t="s">
        <v>11718</v>
      </c>
      <c r="F29" s="324" t="s">
        <v>7458</v>
      </c>
      <c r="G29" s="324" t="s">
        <v>7458</v>
      </c>
      <c r="H29" s="327">
        <v>2100</v>
      </c>
      <c r="I29" s="327"/>
      <c r="J29" s="327">
        <v>1000</v>
      </c>
      <c r="K29" s="393" t="s">
        <v>1057</v>
      </c>
      <c r="L29" s="393" t="s">
        <v>454</v>
      </c>
      <c r="M29" s="393" t="s">
        <v>54</v>
      </c>
      <c r="N29" s="499">
        <v>25</v>
      </c>
      <c r="O29" s="499">
        <v>40</v>
      </c>
      <c r="P29" s="327">
        <v>1000</v>
      </c>
      <c r="Q29" s="499">
        <v>11</v>
      </c>
      <c r="R29" s="499"/>
      <c r="S29" s="499"/>
      <c r="T29" s="324"/>
      <c r="U29" s="324"/>
      <c r="V29" s="393"/>
      <c r="W29" s="393"/>
      <c r="X29" s="393"/>
      <c r="Y29" s="393"/>
      <c r="Z29" s="327"/>
      <c r="AA29" s="227"/>
      <c r="AB29" s="227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27"/>
      <c r="AU29" s="578"/>
    </row>
    <row r="30" spans="1:47" s="132" customFormat="1" ht="27.95" customHeight="1">
      <c r="A30" s="154"/>
      <c r="B30" s="918"/>
      <c r="C30" s="324" t="s">
        <v>545</v>
      </c>
      <c r="D30" s="324"/>
      <c r="E30" s="324" t="s">
        <v>7541</v>
      </c>
      <c r="F30" s="324" t="s">
        <v>545</v>
      </c>
      <c r="G30" s="324" t="s">
        <v>7542</v>
      </c>
      <c r="H30" s="327">
        <v>6400</v>
      </c>
      <c r="I30" s="327">
        <v>2599</v>
      </c>
      <c r="J30" s="327">
        <v>2938</v>
      </c>
      <c r="K30" s="393" t="s">
        <v>1057</v>
      </c>
      <c r="L30" s="393" t="s">
        <v>1234</v>
      </c>
      <c r="M30" s="393" t="s">
        <v>54</v>
      </c>
      <c r="N30" s="499">
        <v>49</v>
      </c>
      <c r="O30" s="499">
        <v>33</v>
      </c>
      <c r="P30" s="327">
        <v>1624</v>
      </c>
      <c r="Q30" s="499">
        <v>16</v>
      </c>
      <c r="R30" s="499">
        <v>500</v>
      </c>
      <c r="S30" s="499">
        <v>500</v>
      </c>
      <c r="T30" s="324" t="s">
        <v>178</v>
      </c>
      <c r="U30" s="324">
        <v>2009</v>
      </c>
      <c r="V30" s="393"/>
      <c r="W30" s="393"/>
      <c r="X30" s="393"/>
      <c r="Y30" s="393"/>
      <c r="Z30" s="327">
        <v>5520</v>
      </c>
      <c r="AA30" s="227"/>
      <c r="AB30" s="227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27"/>
      <c r="AU30" s="578"/>
    </row>
    <row r="31" spans="1:47" s="132" customFormat="1" ht="27.95" customHeight="1">
      <c r="A31" s="154"/>
      <c r="B31" s="918"/>
      <c r="C31" s="324" t="s">
        <v>545</v>
      </c>
      <c r="D31" s="324"/>
      <c r="E31" s="324" t="s">
        <v>11515</v>
      </c>
      <c r="F31" s="324" t="s">
        <v>545</v>
      </c>
      <c r="G31" s="324" t="s">
        <v>7542</v>
      </c>
      <c r="H31" s="327">
        <v>558</v>
      </c>
      <c r="I31" s="327">
        <v>558</v>
      </c>
      <c r="J31" s="327">
        <v>558</v>
      </c>
      <c r="K31" s="393" t="s">
        <v>1057</v>
      </c>
      <c r="L31" s="393" t="s">
        <v>454</v>
      </c>
      <c r="M31" s="393" t="s">
        <v>54</v>
      </c>
      <c r="N31" s="499">
        <v>18</v>
      </c>
      <c r="O31" s="499">
        <v>31</v>
      </c>
      <c r="P31" s="327">
        <v>558</v>
      </c>
      <c r="Q31" s="499">
        <v>12</v>
      </c>
      <c r="R31" s="499"/>
      <c r="S31" s="499"/>
      <c r="T31" s="324"/>
      <c r="U31" s="324">
        <v>2017</v>
      </c>
      <c r="V31" s="393"/>
      <c r="W31" s="393"/>
      <c r="X31" s="393"/>
      <c r="Y31" s="393"/>
      <c r="Z31" s="327">
        <v>938</v>
      </c>
      <c r="AA31" s="227"/>
      <c r="AB31" s="227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27"/>
      <c r="AU31" s="578"/>
    </row>
    <row r="32" spans="1:47" s="132" customFormat="1" ht="27.95" customHeight="1">
      <c r="A32" s="154"/>
      <c r="B32" s="918"/>
      <c r="C32" s="324" t="s">
        <v>713</v>
      </c>
      <c r="D32" s="324" t="s">
        <v>10189</v>
      </c>
      <c r="E32" s="324" t="s">
        <v>7544</v>
      </c>
      <c r="F32" s="324" t="s">
        <v>713</v>
      </c>
      <c r="G32" s="324" t="s">
        <v>7545</v>
      </c>
      <c r="H32" s="327">
        <v>7892</v>
      </c>
      <c r="I32" s="327">
        <v>2526</v>
      </c>
      <c r="J32" s="327">
        <v>2854</v>
      </c>
      <c r="K32" s="393" t="s">
        <v>466</v>
      </c>
      <c r="L32" s="393" t="s">
        <v>7543</v>
      </c>
      <c r="M32" s="393" t="s">
        <v>54</v>
      </c>
      <c r="N32" s="499">
        <v>35</v>
      </c>
      <c r="O32" s="499">
        <v>54</v>
      </c>
      <c r="P32" s="327">
        <v>1928</v>
      </c>
      <c r="Q32" s="499">
        <v>13</v>
      </c>
      <c r="R32" s="499">
        <v>650</v>
      </c>
      <c r="S32" s="499">
        <v>650</v>
      </c>
      <c r="T32" s="324" t="s">
        <v>178</v>
      </c>
      <c r="U32" s="324">
        <v>2004</v>
      </c>
      <c r="V32" s="393"/>
      <c r="W32" s="393"/>
      <c r="X32" s="393"/>
      <c r="Y32" s="393"/>
      <c r="Z32" s="327">
        <v>2900</v>
      </c>
      <c r="AA32" s="227"/>
      <c r="AB32" s="227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27"/>
      <c r="AU32" s="578"/>
    </row>
    <row r="33" spans="1:47" s="132" customFormat="1" ht="27.95" customHeight="1">
      <c r="A33" s="154"/>
      <c r="B33" s="918"/>
      <c r="C33" s="324" t="s">
        <v>713</v>
      </c>
      <c r="D33" s="324" t="s">
        <v>11516</v>
      </c>
      <c r="E33" s="324" t="s">
        <v>11517</v>
      </c>
      <c r="F33" s="324" t="s">
        <v>713</v>
      </c>
      <c r="G33" s="324" t="s">
        <v>7545</v>
      </c>
      <c r="H33" s="327">
        <v>1120</v>
      </c>
      <c r="I33" s="327">
        <v>757.02</v>
      </c>
      <c r="J33" s="327">
        <v>757.02</v>
      </c>
      <c r="K33" s="393" t="s">
        <v>466</v>
      </c>
      <c r="L33" s="393" t="s">
        <v>11518</v>
      </c>
      <c r="M33" s="393" t="s">
        <v>54</v>
      </c>
      <c r="N33" s="327">
        <v>18.600000000000001</v>
      </c>
      <c r="O33" s="327">
        <v>28.6</v>
      </c>
      <c r="P33" s="327">
        <v>532</v>
      </c>
      <c r="Q33" s="327">
        <v>10</v>
      </c>
      <c r="R33" s="327">
        <v>0</v>
      </c>
      <c r="S33" s="327">
        <v>150</v>
      </c>
      <c r="T33" s="324" t="s">
        <v>11519</v>
      </c>
      <c r="U33" s="324">
        <v>2018</v>
      </c>
      <c r="V33" s="393"/>
      <c r="W33" s="393"/>
      <c r="X33" s="393"/>
      <c r="Y33" s="393"/>
      <c r="Z33" s="327">
        <v>1950</v>
      </c>
      <c r="AA33" s="227"/>
      <c r="AB33" s="227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27"/>
      <c r="AU33" s="578"/>
    </row>
    <row r="34" spans="1:47" s="132" customFormat="1" ht="27.95" customHeight="1">
      <c r="A34" s="154"/>
      <c r="B34" s="918"/>
      <c r="C34" s="324" t="s">
        <v>713</v>
      </c>
      <c r="D34" s="324" t="s">
        <v>11520</v>
      </c>
      <c r="E34" s="346" t="s">
        <v>11521</v>
      </c>
      <c r="F34" s="346" t="s">
        <v>713</v>
      </c>
      <c r="G34" s="346" t="s">
        <v>7545</v>
      </c>
      <c r="H34" s="345">
        <v>933</v>
      </c>
      <c r="I34" s="345">
        <v>758.11</v>
      </c>
      <c r="J34" s="345">
        <v>758.11</v>
      </c>
      <c r="K34" s="346" t="s">
        <v>466</v>
      </c>
      <c r="L34" s="346" t="s">
        <v>11522</v>
      </c>
      <c r="M34" s="346" t="s">
        <v>54</v>
      </c>
      <c r="N34" s="345">
        <v>17.600000000000001</v>
      </c>
      <c r="O34" s="345">
        <v>53.2</v>
      </c>
      <c r="P34" s="345">
        <v>567</v>
      </c>
      <c r="Q34" s="345">
        <v>10</v>
      </c>
      <c r="R34" s="345">
        <v>0</v>
      </c>
      <c r="S34" s="345">
        <v>150</v>
      </c>
      <c r="T34" s="346" t="s">
        <v>11519</v>
      </c>
      <c r="U34" s="346">
        <v>2018</v>
      </c>
      <c r="V34" s="393"/>
      <c r="W34" s="393"/>
      <c r="X34" s="393"/>
      <c r="Y34" s="393"/>
      <c r="Z34" s="327">
        <v>1950</v>
      </c>
      <c r="AA34" s="227"/>
      <c r="AB34" s="227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27"/>
      <c r="AU34" s="578"/>
    </row>
    <row r="35" spans="1:47" s="132" customFormat="1" ht="27.95" customHeight="1">
      <c r="A35" s="154"/>
      <c r="B35" s="918"/>
      <c r="C35" s="324" t="s">
        <v>713</v>
      </c>
      <c r="D35" s="393" t="s">
        <v>11523</v>
      </c>
      <c r="E35" s="456" t="s">
        <v>17679</v>
      </c>
      <c r="F35" s="590" t="s">
        <v>713</v>
      </c>
      <c r="G35" s="590" t="s">
        <v>7545</v>
      </c>
      <c r="H35" s="591">
        <v>6566</v>
      </c>
      <c r="I35" s="591">
        <v>972.42</v>
      </c>
      <c r="J35" s="591">
        <v>972.42</v>
      </c>
      <c r="K35" s="590" t="s">
        <v>466</v>
      </c>
      <c r="L35" s="590" t="s">
        <v>11524</v>
      </c>
      <c r="M35" s="590" t="s">
        <v>54</v>
      </c>
      <c r="N35" s="591">
        <v>20</v>
      </c>
      <c r="O35" s="591">
        <v>41.9</v>
      </c>
      <c r="P35" s="591">
        <v>837.9</v>
      </c>
      <c r="Q35" s="591">
        <v>12</v>
      </c>
      <c r="R35" s="591">
        <v>0</v>
      </c>
      <c r="S35" s="591">
        <v>200</v>
      </c>
      <c r="T35" s="324" t="s">
        <v>11519</v>
      </c>
      <c r="U35" s="324">
        <v>2018</v>
      </c>
      <c r="V35" s="393"/>
      <c r="W35" s="393"/>
      <c r="X35" s="393"/>
      <c r="Y35" s="393"/>
      <c r="Z35" s="327">
        <v>1700</v>
      </c>
      <c r="AA35" s="227"/>
      <c r="AB35" s="227">
        <v>1950</v>
      </c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27"/>
      <c r="AU35" s="578"/>
    </row>
    <row r="36" spans="1:47" s="132" customFormat="1" ht="27.95" customHeight="1">
      <c r="A36" s="154"/>
      <c r="B36" s="918"/>
      <c r="C36" s="346" t="s">
        <v>713</v>
      </c>
      <c r="D36" s="346"/>
      <c r="E36" s="346" t="s">
        <v>11719</v>
      </c>
      <c r="F36" s="346" t="s">
        <v>713</v>
      </c>
      <c r="G36" s="346" t="s">
        <v>7545</v>
      </c>
      <c r="H36" s="345">
        <v>2095</v>
      </c>
      <c r="I36" s="345">
        <v>872</v>
      </c>
      <c r="J36" s="345">
        <v>872</v>
      </c>
      <c r="K36" s="346" t="s">
        <v>466</v>
      </c>
      <c r="L36" s="346" t="s">
        <v>11720</v>
      </c>
      <c r="M36" s="346" t="s">
        <v>54</v>
      </c>
      <c r="N36" s="345">
        <v>25</v>
      </c>
      <c r="O36" s="345">
        <v>35</v>
      </c>
      <c r="P36" s="345">
        <v>811</v>
      </c>
      <c r="Q36" s="345">
        <v>12</v>
      </c>
      <c r="R36" s="345"/>
      <c r="S36" s="345"/>
      <c r="T36" s="346"/>
      <c r="U36" s="346">
        <v>2021</v>
      </c>
      <c r="V36" s="346"/>
      <c r="W36" s="346"/>
      <c r="X36" s="346"/>
      <c r="Y36" s="346"/>
      <c r="Z36" s="345">
        <v>2890</v>
      </c>
      <c r="AA36" s="227"/>
      <c r="AB36" s="227">
        <v>1950</v>
      </c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27"/>
      <c r="AU36" s="578"/>
    </row>
    <row r="37" spans="1:47" s="132" customFormat="1" ht="27.95" customHeight="1">
      <c r="A37" s="154"/>
      <c r="B37" s="918"/>
      <c r="C37" s="346" t="s">
        <v>713</v>
      </c>
      <c r="D37" s="346"/>
      <c r="E37" s="346" t="s">
        <v>17680</v>
      </c>
      <c r="F37" s="346" t="s">
        <v>12479</v>
      </c>
      <c r="G37" s="346" t="s">
        <v>16035</v>
      </c>
      <c r="H37" s="345">
        <v>11416</v>
      </c>
      <c r="I37" s="345">
        <v>1891</v>
      </c>
      <c r="J37" s="345">
        <v>1891</v>
      </c>
      <c r="K37" s="346" t="s">
        <v>1988</v>
      </c>
      <c r="L37" s="346" t="s">
        <v>16036</v>
      </c>
      <c r="M37" s="346" t="s">
        <v>2059</v>
      </c>
      <c r="N37" s="345"/>
      <c r="O37" s="345"/>
      <c r="P37" s="345"/>
      <c r="Q37" s="345"/>
      <c r="R37" s="345">
        <v>417</v>
      </c>
      <c r="S37" s="345">
        <v>400</v>
      </c>
      <c r="T37" s="346" t="s">
        <v>2004</v>
      </c>
      <c r="U37" s="346">
        <v>2015</v>
      </c>
      <c r="V37" s="346"/>
      <c r="W37" s="346"/>
      <c r="X37" s="346"/>
      <c r="Y37" s="346"/>
      <c r="Z37" s="345"/>
      <c r="AA37" s="227"/>
      <c r="AB37" s="227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27" t="s">
        <v>16037</v>
      </c>
      <c r="AU37" s="578"/>
    </row>
    <row r="38" spans="1:47" s="132" customFormat="1" ht="27.95" customHeight="1">
      <c r="A38" s="154"/>
      <c r="B38" s="918"/>
      <c r="C38" s="346" t="s">
        <v>713</v>
      </c>
      <c r="D38" s="346"/>
      <c r="E38" s="346" t="s">
        <v>16038</v>
      </c>
      <c r="F38" s="346" t="s">
        <v>12479</v>
      </c>
      <c r="G38" s="346" t="s">
        <v>16035</v>
      </c>
      <c r="H38" s="345">
        <v>99761</v>
      </c>
      <c r="I38" s="345">
        <v>575</v>
      </c>
      <c r="J38" s="345">
        <v>645</v>
      </c>
      <c r="K38" s="346" t="s">
        <v>466</v>
      </c>
      <c r="L38" s="346" t="s">
        <v>16039</v>
      </c>
      <c r="M38" s="346" t="s">
        <v>2059</v>
      </c>
      <c r="N38" s="345"/>
      <c r="O38" s="345"/>
      <c r="P38" s="345"/>
      <c r="Q38" s="345">
        <v>12</v>
      </c>
      <c r="R38" s="345"/>
      <c r="S38" s="345"/>
      <c r="T38" s="346"/>
      <c r="U38" s="346">
        <v>2023</v>
      </c>
      <c r="V38" s="346"/>
      <c r="W38" s="346"/>
      <c r="X38" s="346"/>
      <c r="Y38" s="346"/>
      <c r="Z38" s="345"/>
      <c r="AA38" s="227"/>
      <c r="AB38" s="227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27" t="s">
        <v>16037</v>
      </c>
      <c r="AU38" s="578"/>
    </row>
    <row r="39" spans="1:47" s="132" customFormat="1" ht="27.95" customHeight="1">
      <c r="A39" s="154"/>
      <c r="B39" s="918"/>
      <c r="C39" s="346" t="s">
        <v>7410</v>
      </c>
      <c r="D39" s="346" t="s">
        <v>10190</v>
      </c>
      <c r="E39" s="346" t="s">
        <v>10191</v>
      </c>
      <c r="F39" s="346" t="s">
        <v>7410</v>
      </c>
      <c r="G39" s="346" t="s">
        <v>10192</v>
      </c>
      <c r="H39" s="345">
        <v>9963</v>
      </c>
      <c r="I39" s="345">
        <v>1415</v>
      </c>
      <c r="J39" s="345">
        <v>2440</v>
      </c>
      <c r="K39" s="393" t="s">
        <v>1057</v>
      </c>
      <c r="L39" s="346" t="s">
        <v>454</v>
      </c>
      <c r="M39" s="346" t="s">
        <v>54</v>
      </c>
      <c r="N39" s="345"/>
      <c r="O39" s="345"/>
      <c r="P39" s="345"/>
      <c r="Q39" s="345"/>
      <c r="R39" s="345"/>
      <c r="S39" s="345"/>
      <c r="T39" s="346"/>
      <c r="U39" s="346">
        <v>2013</v>
      </c>
      <c r="V39" s="346"/>
      <c r="W39" s="346"/>
      <c r="X39" s="346"/>
      <c r="Y39" s="346"/>
      <c r="Z39" s="345"/>
      <c r="AA39" s="227"/>
      <c r="AB39" s="227">
        <v>1700</v>
      </c>
      <c r="AC39" s="233"/>
      <c r="AD39" s="233"/>
      <c r="AE39" s="233"/>
      <c r="AF39" s="241"/>
      <c r="AG39" s="241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27"/>
      <c r="AU39" s="578"/>
    </row>
    <row r="40" spans="1:47" s="132" customFormat="1" ht="27.95" customHeight="1">
      <c r="A40" s="154"/>
      <c r="B40" s="918"/>
      <c r="C40" s="346" t="s">
        <v>292</v>
      </c>
      <c r="D40" s="346" t="s">
        <v>10193</v>
      </c>
      <c r="E40" s="346" t="s">
        <v>17681</v>
      </c>
      <c r="F40" s="346" t="s">
        <v>292</v>
      </c>
      <c r="G40" s="346" t="s">
        <v>7750</v>
      </c>
      <c r="H40" s="345">
        <v>3900</v>
      </c>
      <c r="I40" s="345">
        <v>2258</v>
      </c>
      <c r="J40" s="345">
        <v>2999</v>
      </c>
      <c r="K40" s="346" t="s">
        <v>7519</v>
      </c>
      <c r="L40" s="346" t="s">
        <v>454</v>
      </c>
      <c r="M40" s="346" t="s">
        <v>54</v>
      </c>
      <c r="N40" s="345">
        <v>33</v>
      </c>
      <c r="O40" s="345">
        <v>53</v>
      </c>
      <c r="P40" s="345">
        <v>1739</v>
      </c>
      <c r="Q40" s="345">
        <v>14</v>
      </c>
      <c r="R40" s="345"/>
      <c r="S40" s="345"/>
      <c r="T40" s="346"/>
      <c r="U40" s="346">
        <v>2018</v>
      </c>
      <c r="V40" s="346"/>
      <c r="W40" s="346"/>
      <c r="X40" s="346"/>
      <c r="Y40" s="346"/>
      <c r="Z40" s="345">
        <v>10749</v>
      </c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578"/>
    </row>
    <row r="41" spans="1:47" s="132" customFormat="1" ht="27.95" customHeight="1">
      <c r="A41" s="154"/>
      <c r="B41" s="918"/>
      <c r="C41" s="324" t="s">
        <v>7480</v>
      </c>
      <c r="D41" s="324"/>
      <c r="E41" s="324" t="s">
        <v>7546</v>
      </c>
      <c r="F41" s="324" t="s">
        <v>7480</v>
      </c>
      <c r="G41" s="324" t="s">
        <v>18589</v>
      </c>
      <c r="H41" s="499">
        <v>1426</v>
      </c>
      <c r="I41" s="499">
        <v>1279</v>
      </c>
      <c r="J41" s="499">
        <v>1623</v>
      </c>
      <c r="K41" s="393" t="s">
        <v>1057</v>
      </c>
      <c r="L41" s="393" t="s">
        <v>454</v>
      </c>
      <c r="M41" s="393" t="s">
        <v>54</v>
      </c>
      <c r="N41" s="499">
        <v>52</v>
      </c>
      <c r="O41" s="499">
        <v>21</v>
      </c>
      <c r="P41" s="499">
        <v>1071</v>
      </c>
      <c r="Q41" s="499">
        <v>9</v>
      </c>
      <c r="R41" s="499">
        <v>300</v>
      </c>
      <c r="S41" s="499">
        <v>500</v>
      </c>
      <c r="T41" s="324" t="s">
        <v>178</v>
      </c>
      <c r="U41" s="324">
        <v>2013</v>
      </c>
      <c r="V41" s="393">
        <v>2266</v>
      </c>
      <c r="W41" s="393"/>
      <c r="X41" s="393"/>
      <c r="Y41" s="393"/>
      <c r="Z41" s="327">
        <v>2266</v>
      </c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 t="s">
        <v>18590</v>
      </c>
      <c r="AU41" s="578"/>
    </row>
    <row r="42" spans="1:47" s="132" customFormat="1" ht="27.95" customHeight="1">
      <c r="A42" s="154"/>
      <c r="B42" s="918"/>
      <c r="C42" s="324" t="s">
        <v>7480</v>
      </c>
      <c r="D42" s="324"/>
      <c r="E42" s="324" t="s">
        <v>12401</v>
      </c>
      <c r="F42" s="324" t="s">
        <v>7480</v>
      </c>
      <c r="G42" s="592" t="s">
        <v>17682</v>
      </c>
      <c r="H42" s="327">
        <v>5010</v>
      </c>
      <c r="I42" s="327">
        <v>618</v>
      </c>
      <c r="J42" s="327">
        <v>231</v>
      </c>
      <c r="K42" s="393" t="s">
        <v>332</v>
      </c>
      <c r="L42" s="393" t="s">
        <v>1172</v>
      </c>
      <c r="M42" s="393" t="s">
        <v>703</v>
      </c>
      <c r="N42" s="327">
        <v>11</v>
      </c>
      <c r="O42" s="327">
        <v>21</v>
      </c>
      <c r="P42" s="327">
        <v>230</v>
      </c>
      <c r="Q42" s="327">
        <v>5</v>
      </c>
      <c r="R42" s="327"/>
      <c r="S42" s="327"/>
      <c r="T42" s="324"/>
      <c r="U42" s="324">
        <v>2011</v>
      </c>
      <c r="V42" s="393"/>
      <c r="W42" s="393"/>
      <c r="X42" s="393"/>
      <c r="Y42" s="393"/>
      <c r="Z42" s="327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578"/>
    </row>
    <row r="43" spans="1:47" s="132" customFormat="1" ht="27.95" customHeight="1">
      <c r="A43" s="154"/>
      <c r="B43" s="918"/>
      <c r="C43" s="324" t="s">
        <v>7493</v>
      </c>
      <c r="D43" s="324" t="s">
        <v>10194</v>
      </c>
      <c r="E43" s="324" t="s">
        <v>7547</v>
      </c>
      <c r="F43" s="324" t="s">
        <v>7493</v>
      </c>
      <c r="G43" s="592" t="s">
        <v>7548</v>
      </c>
      <c r="H43" s="327">
        <v>3793</v>
      </c>
      <c r="I43" s="327">
        <v>2001</v>
      </c>
      <c r="J43" s="327">
        <v>2001</v>
      </c>
      <c r="K43" s="393" t="s">
        <v>466</v>
      </c>
      <c r="L43" s="393" t="s">
        <v>454</v>
      </c>
      <c r="M43" s="393" t="s">
        <v>54</v>
      </c>
      <c r="N43" s="327">
        <v>38</v>
      </c>
      <c r="O43" s="327">
        <v>38</v>
      </c>
      <c r="P43" s="327">
        <v>2001</v>
      </c>
      <c r="Q43" s="327">
        <v>15</v>
      </c>
      <c r="R43" s="327"/>
      <c r="S43" s="327"/>
      <c r="T43" s="324"/>
      <c r="U43" s="324">
        <v>2010</v>
      </c>
      <c r="V43" s="393"/>
      <c r="W43" s="393"/>
      <c r="X43" s="393"/>
      <c r="Y43" s="393"/>
      <c r="Z43" s="327">
        <v>3804</v>
      </c>
      <c r="AA43" s="227"/>
      <c r="AB43" s="227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27"/>
      <c r="AU43" s="578"/>
    </row>
    <row r="44" spans="1:47" s="132" customFormat="1" ht="27.95" customHeight="1">
      <c r="A44" s="154"/>
      <c r="B44" s="918"/>
      <c r="C44" s="324" t="s">
        <v>7493</v>
      </c>
      <c r="D44" s="324" t="s">
        <v>10195</v>
      </c>
      <c r="E44" s="324" t="s">
        <v>7549</v>
      </c>
      <c r="F44" s="324" t="s">
        <v>64</v>
      </c>
      <c r="G44" s="592" t="s">
        <v>7548</v>
      </c>
      <c r="H44" s="327">
        <v>13233</v>
      </c>
      <c r="I44" s="327">
        <v>1408</v>
      </c>
      <c r="J44" s="327">
        <v>1636</v>
      </c>
      <c r="K44" s="393" t="s">
        <v>7519</v>
      </c>
      <c r="L44" s="393" t="s">
        <v>454</v>
      </c>
      <c r="M44" s="393" t="s">
        <v>54</v>
      </c>
      <c r="N44" s="327">
        <v>37</v>
      </c>
      <c r="O44" s="327">
        <v>28</v>
      </c>
      <c r="P44" s="327">
        <v>1636</v>
      </c>
      <c r="Q44" s="327">
        <v>14</v>
      </c>
      <c r="R44" s="327"/>
      <c r="S44" s="327"/>
      <c r="T44" s="324"/>
      <c r="U44" s="324">
        <v>2017</v>
      </c>
      <c r="V44" s="393"/>
      <c r="W44" s="393"/>
      <c r="X44" s="393"/>
      <c r="Y44" s="393"/>
      <c r="Z44" s="327">
        <v>4601</v>
      </c>
      <c r="AA44" s="227"/>
      <c r="AB44" s="227"/>
      <c r="AC44" s="233"/>
      <c r="AD44" s="233"/>
      <c r="AE44" s="233"/>
      <c r="AF44" s="233">
        <v>2010</v>
      </c>
      <c r="AG44" s="233"/>
      <c r="AH44" s="233"/>
      <c r="AI44" s="233"/>
      <c r="AJ44" s="233"/>
      <c r="AK44" s="233"/>
      <c r="AL44" s="233"/>
      <c r="AM44" s="233">
        <v>3804</v>
      </c>
      <c r="AN44" s="233"/>
      <c r="AO44" s="233"/>
      <c r="AP44" s="233"/>
      <c r="AQ44" s="233"/>
      <c r="AR44" s="233"/>
      <c r="AS44" s="233"/>
      <c r="AT44" s="227"/>
      <c r="AU44" s="578"/>
    </row>
    <row r="45" spans="1:47" s="132" customFormat="1" ht="27.95" customHeight="1">
      <c r="A45" s="154">
        <v>4</v>
      </c>
      <c r="B45" s="918"/>
      <c r="C45" s="324" t="s">
        <v>7493</v>
      </c>
      <c r="D45" s="324" t="s">
        <v>10196</v>
      </c>
      <c r="E45" s="324" t="s">
        <v>7550</v>
      </c>
      <c r="F45" s="324" t="s">
        <v>64</v>
      </c>
      <c r="G45" s="592" t="s">
        <v>7548</v>
      </c>
      <c r="H45" s="327">
        <v>4560</v>
      </c>
      <c r="I45" s="327">
        <v>684</v>
      </c>
      <c r="J45" s="327">
        <v>684</v>
      </c>
      <c r="K45" s="393" t="s">
        <v>7551</v>
      </c>
      <c r="L45" s="393" t="s">
        <v>454</v>
      </c>
      <c r="M45" s="393" t="s">
        <v>54</v>
      </c>
      <c r="N45" s="327">
        <v>18</v>
      </c>
      <c r="O45" s="327">
        <v>32</v>
      </c>
      <c r="P45" s="327">
        <v>684</v>
      </c>
      <c r="Q45" s="327">
        <v>11</v>
      </c>
      <c r="R45" s="327"/>
      <c r="S45" s="327"/>
      <c r="T45" s="324"/>
      <c r="U45" s="324">
        <v>2017</v>
      </c>
      <c r="V45" s="393"/>
      <c r="W45" s="393"/>
      <c r="X45" s="393"/>
      <c r="Y45" s="393"/>
      <c r="Z45" s="327">
        <v>1615</v>
      </c>
      <c r="AA45" s="227"/>
      <c r="AB45" s="227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27"/>
      <c r="AU45" s="578"/>
    </row>
    <row r="46" spans="1:47" s="132" customFormat="1" ht="27.95" customHeight="1">
      <c r="A46" s="154"/>
      <c r="B46" s="918"/>
      <c r="C46" s="346" t="s">
        <v>7493</v>
      </c>
      <c r="D46" s="346" t="s">
        <v>10197</v>
      </c>
      <c r="E46" s="346" t="s">
        <v>7552</v>
      </c>
      <c r="F46" s="346" t="s">
        <v>64</v>
      </c>
      <c r="G46" s="346" t="s">
        <v>7548</v>
      </c>
      <c r="H46" s="498">
        <v>4868</v>
      </c>
      <c r="I46" s="498">
        <v>597</v>
      </c>
      <c r="J46" s="498">
        <v>597</v>
      </c>
      <c r="K46" s="346" t="s">
        <v>7553</v>
      </c>
      <c r="L46" s="346" t="s">
        <v>454</v>
      </c>
      <c r="M46" s="346" t="s">
        <v>54</v>
      </c>
      <c r="N46" s="498">
        <v>16</v>
      </c>
      <c r="O46" s="498">
        <v>32</v>
      </c>
      <c r="P46" s="498">
        <v>597</v>
      </c>
      <c r="Q46" s="498">
        <v>9.3000000000000007</v>
      </c>
      <c r="R46" s="498"/>
      <c r="S46" s="498"/>
      <c r="T46" s="346"/>
      <c r="U46" s="346">
        <v>2017</v>
      </c>
      <c r="V46" s="441"/>
      <c r="W46" s="346"/>
      <c r="X46" s="346"/>
      <c r="Y46" s="346"/>
      <c r="Z46" s="345">
        <v>1125</v>
      </c>
      <c r="AA46" s="227"/>
      <c r="AB46" s="227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27"/>
      <c r="AU46" s="578"/>
    </row>
    <row r="47" spans="1:47" s="132" customFormat="1" ht="27.95" customHeight="1">
      <c r="A47" s="154"/>
      <c r="B47" s="918"/>
      <c r="C47" s="324" t="s">
        <v>7493</v>
      </c>
      <c r="D47" s="324"/>
      <c r="E47" s="324" t="s">
        <v>11721</v>
      </c>
      <c r="F47" s="324" t="s">
        <v>64</v>
      </c>
      <c r="G47" s="324" t="s">
        <v>7548</v>
      </c>
      <c r="H47" s="327">
        <v>75393</v>
      </c>
      <c r="I47" s="327">
        <v>766</v>
      </c>
      <c r="J47" s="327">
        <v>766</v>
      </c>
      <c r="K47" s="393" t="s">
        <v>466</v>
      </c>
      <c r="L47" s="324" t="s">
        <v>454</v>
      </c>
      <c r="M47" s="393" t="s">
        <v>54</v>
      </c>
      <c r="N47" s="327">
        <v>19</v>
      </c>
      <c r="O47" s="327">
        <v>38</v>
      </c>
      <c r="P47" s="327">
        <v>766</v>
      </c>
      <c r="Q47" s="324">
        <v>13</v>
      </c>
      <c r="R47" s="327"/>
      <c r="S47" s="327"/>
      <c r="T47" s="327"/>
      <c r="U47" s="324">
        <v>2019</v>
      </c>
      <c r="V47" s="393"/>
      <c r="W47" s="393"/>
      <c r="X47" s="393"/>
      <c r="Y47" s="393"/>
      <c r="Z47" s="327">
        <v>2100</v>
      </c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578"/>
    </row>
    <row r="48" spans="1:47" s="132" customFormat="1" ht="27.95" customHeight="1">
      <c r="A48" s="154"/>
      <c r="B48" s="918"/>
      <c r="C48" s="324" t="s">
        <v>7501</v>
      </c>
      <c r="D48" s="324"/>
      <c r="E48" s="324" t="s">
        <v>11722</v>
      </c>
      <c r="F48" s="324" t="s">
        <v>64</v>
      </c>
      <c r="G48" s="592" t="s">
        <v>11723</v>
      </c>
      <c r="H48" s="499">
        <v>1887</v>
      </c>
      <c r="I48" s="499">
        <v>812.83</v>
      </c>
      <c r="J48" s="499">
        <v>987.99</v>
      </c>
      <c r="K48" s="393" t="s">
        <v>466</v>
      </c>
      <c r="L48" s="393" t="s">
        <v>454</v>
      </c>
      <c r="M48" s="393" t="s">
        <v>54</v>
      </c>
      <c r="N48" s="499">
        <v>17.149999999999999</v>
      </c>
      <c r="O48" s="499">
        <v>32</v>
      </c>
      <c r="P48" s="499">
        <v>548.79999999999995</v>
      </c>
      <c r="Q48" s="499"/>
      <c r="R48" s="499"/>
      <c r="S48" s="499"/>
      <c r="T48" s="324"/>
      <c r="U48" s="324">
        <v>2017</v>
      </c>
      <c r="V48" s="393"/>
      <c r="W48" s="393"/>
      <c r="X48" s="393"/>
      <c r="Y48" s="393"/>
      <c r="Z48" s="327">
        <v>2700</v>
      </c>
      <c r="AA48" s="227"/>
      <c r="AB48" s="227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27"/>
      <c r="AU48" s="578"/>
    </row>
    <row r="49" spans="1:48" s="132" customFormat="1" ht="29.1" customHeight="1">
      <c r="A49" s="154"/>
      <c r="B49" s="918"/>
      <c r="C49" s="346" t="s">
        <v>554</v>
      </c>
      <c r="D49" s="346" t="s">
        <v>555</v>
      </c>
      <c r="E49" s="346" t="s">
        <v>7554</v>
      </c>
      <c r="F49" s="346" t="s">
        <v>64</v>
      </c>
      <c r="G49" s="346" t="s">
        <v>550</v>
      </c>
      <c r="H49" s="498">
        <v>7085</v>
      </c>
      <c r="I49" s="498">
        <v>7085</v>
      </c>
      <c r="J49" s="498">
        <v>26096</v>
      </c>
      <c r="K49" s="346" t="s">
        <v>7555</v>
      </c>
      <c r="L49" s="346" t="s">
        <v>7515</v>
      </c>
      <c r="M49" s="346" t="s">
        <v>54</v>
      </c>
      <c r="N49" s="498">
        <v>41</v>
      </c>
      <c r="O49" s="498">
        <v>49</v>
      </c>
      <c r="P49" s="498">
        <v>1867</v>
      </c>
      <c r="Q49" s="498">
        <v>32</v>
      </c>
      <c r="R49" s="498">
        <v>11044</v>
      </c>
      <c r="S49" s="498">
        <v>20000</v>
      </c>
      <c r="T49" s="346" t="s">
        <v>465</v>
      </c>
      <c r="U49" s="346">
        <v>1979</v>
      </c>
      <c r="V49" s="393">
        <v>5400</v>
      </c>
      <c r="W49" s="393"/>
      <c r="X49" s="393"/>
      <c r="Y49" s="393"/>
      <c r="Z49" s="327"/>
      <c r="AA49" s="227"/>
      <c r="AB49" s="227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27"/>
      <c r="AU49" s="578"/>
    </row>
    <row r="50" spans="1:48" s="132" customFormat="1" ht="29.1" customHeight="1">
      <c r="A50" s="154"/>
      <c r="B50" s="918"/>
      <c r="C50" s="346" t="s">
        <v>554</v>
      </c>
      <c r="D50" s="346" t="s">
        <v>18591</v>
      </c>
      <c r="E50" s="346" t="s">
        <v>18592</v>
      </c>
      <c r="F50" s="346" t="s">
        <v>554</v>
      </c>
      <c r="G50" s="346" t="s">
        <v>7557</v>
      </c>
      <c r="H50" s="345">
        <v>5337</v>
      </c>
      <c r="I50" s="345">
        <v>1184.4000000000001</v>
      </c>
      <c r="J50" s="345">
        <v>1184</v>
      </c>
      <c r="K50" s="393" t="s">
        <v>1057</v>
      </c>
      <c r="L50" s="346" t="s">
        <v>454</v>
      </c>
      <c r="M50" s="346" t="s">
        <v>54</v>
      </c>
      <c r="N50" s="345">
        <v>27.6</v>
      </c>
      <c r="O50" s="345">
        <v>33.5</v>
      </c>
      <c r="P50" s="345">
        <v>952</v>
      </c>
      <c r="Q50" s="345"/>
      <c r="R50" s="345"/>
      <c r="S50" s="345"/>
      <c r="T50" s="346"/>
      <c r="U50" s="346">
        <v>2004</v>
      </c>
      <c r="V50" s="346"/>
      <c r="W50" s="346">
        <v>22953</v>
      </c>
      <c r="X50" s="346"/>
      <c r="Y50" s="346"/>
      <c r="Z50" s="345">
        <v>826</v>
      </c>
      <c r="AA50" s="227" t="s">
        <v>7556</v>
      </c>
      <c r="AB50" s="227"/>
      <c r="AC50" s="233" t="s">
        <v>552</v>
      </c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27"/>
      <c r="AU50" s="1507"/>
      <c r="AV50" s="1508"/>
    </row>
    <row r="51" spans="1:48" s="132" customFormat="1" ht="29.1" customHeight="1">
      <c r="A51" s="154"/>
      <c r="B51" s="918"/>
      <c r="C51" s="346" t="s">
        <v>554</v>
      </c>
      <c r="D51" s="346"/>
      <c r="E51" s="346" t="s">
        <v>11724</v>
      </c>
      <c r="F51" s="346" t="s">
        <v>920</v>
      </c>
      <c r="G51" s="346" t="s">
        <v>3330</v>
      </c>
      <c r="H51" s="345">
        <v>30548</v>
      </c>
      <c r="I51" s="345">
        <v>14016</v>
      </c>
      <c r="J51" s="345">
        <v>30548</v>
      </c>
      <c r="K51" s="393" t="s">
        <v>466</v>
      </c>
      <c r="L51" s="346" t="s">
        <v>7558</v>
      </c>
      <c r="M51" s="346" t="s">
        <v>54</v>
      </c>
      <c r="N51" s="345" t="s">
        <v>1054</v>
      </c>
      <c r="O51" s="345">
        <v>91.8</v>
      </c>
      <c r="P51" s="345">
        <v>6060</v>
      </c>
      <c r="Q51" s="345">
        <v>15</v>
      </c>
      <c r="R51" s="345">
        <v>14595</v>
      </c>
      <c r="S51" s="345"/>
      <c r="T51" s="346" t="s">
        <v>465</v>
      </c>
      <c r="U51" s="346">
        <v>1986</v>
      </c>
      <c r="V51" s="346"/>
      <c r="W51" s="346"/>
      <c r="X51" s="346"/>
      <c r="Y51" s="346"/>
      <c r="Z51" s="441">
        <v>16900</v>
      </c>
      <c r="AA51" s="241"/>
      <c r="AB51" s="241"/>
      <c r="AC51" s="241" t="s">
        <v>1071</v>
      </c>
      <c r="AD51" s="241">
        <v>214</v>
      </c>
      <c r="AE51" s="241">
        <v>3671</v>
      </c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578"/>
    </row>
    <row r="52" spans="1:48" s="132" customFormat="1" ht="29.1" customHeight="1">
      <c r="A52" s="154"/>
      <c r="B52" s="918"/>
      <c r="C52" s="324" t="s">
        <v>554</v>
      </c>
      <c r="D52" s="324"/>
      <c r="E52" s="324" t="s">
        <v>11725</v>
      </c>
      <c r="F52" s="324" t="s">
        <v>8899</v>
      </c>
      <c r="G52" s="592" t="s">
        <v>3330</v>
      </c>
      <c r="H52" s="327">
        <v>19272</v>
      </c>
      <c r="I52" s="327">
        <v>9078</v>
      </c>
      <c r="J52" s="327">
        <v>19272</v>
      </c>
      <c r="K52" s="393" t="s">
        <v>466</v>
      </c>
      <c r="L52" s="393" t="s">
        <v>7559</v>
      </c>
      <c r="M52" s="393" t="s">
        <v>54</v>
      </c>
      <c r="N52" s="327" t="s">
        <v>1054</v>
      </c>
      <c r="O52" s="327">
        <v>63</v>
      </c>
      <c r="P52" s="327">
        <v>3010</v>
      </c>
      <c r="Q52" s="327">
        <v>14</v>
      </c>
      <c r="R52" s="327">
        <v>6858</v>
      </c>
      <c r="S52" s="327"/>
      <c r="T52" s="324" t="s">
        <v>465</v>
      </c>
      <c r="U52" s="324">
        <v>1986</v>
      </c>
      <c r="V52" s="393"/>
      <c r="W52" s="393"/>
      <c r="X52" s="393"/>
      <c r="Y52" s="393"/>
      <c r="Z52" s="327">
        <v>10200</v>
      </c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322"/>
      <c r="AU52" s="578"/>
    </row>
    <row r="53" spans="1:48" s="132" customFormat="1" ht="45" customHeight="1">
      <c r="A53" s="154"/>
      <c r="B53" s="918"/>
      <c r="C53" s="324" t="s">
        <v>554</v>
      </c>
      <c r="D53" s="324" t="s">
        <v>18593</v>
      </c>
      <c r="E53" s="324" t="s">
        <v>17683</v>
      </c>
      <c r="F53" s="324" t="s">
        <v>7951</v>
      </c>
      <c r="G53" s="592" t="s">
        <v>17684</v>
      </c>
      <c r="H53" s="327">
        <v>11389</v>
      </c>
      <c r="I53" s="327">
        <v>4278</v>
      </c>
      <c r="J53" s="327">
        <v>11471</v>
      </c>
      <c r="K53" s="393" t="s">
        <v>466</v>
      </c>
      <c r="L53" s="393" t="s">
        <v>1207</v>
      </c>
      <c r="M53" s="393" t="s">
        <v>54</v>
      </c>
      <c r="N53" s="327">
        <v>38</v>
      </c>
      <c r="O53" s="327">
        <v>47</v>
      </c>
      <c r="P53" s="327">
        <v>1330</v>
      </c>
      <c r="Q53" s="327">
        <v>20</v>
      </c>
      <c r="R53" s="327">
        <v>5400</v>
      </c>
      <c r="S53" s="327"/>
      <c r="T53" s="324" t="s">
        <v>465</v>
      </c>
      <c r="U53" s="324">
        <v>1976</v>
      </c>
      <c r="V53" s="393"/>
      <c r="W53" s="393"/>
      <c r="X53" s="393"/>
      <c r="Y53" s="393"/>
      <c r="Z53" s="327">
        <v>822</v>
      </c>
      <c r="AA53" s="227"/>
      <c r="AB53" s="227"/>
      <c r="AC53" s="233" t="s">
        <v>18594</v>
      </c>
      <c r="AD53" s="233"/>
      <c r="AE53" s="233" t="s">
        <v>18595</v>
      </c>
      <c r="AF53" s="233"/>
      <c r="AG53" s="233" t="s">
        <v>16113</v>
      </c>
      <c r="AH53" s="233">
        <v>1</v>
      </c>
      <c r="AI53" s="233">
        <v>1330</v>
      </c>
      <c r="AJ53" s="233" t="s">
        <v>2059</v>
      </c>
      <c r="AK53" s="233" t="s">
        <v>13479</v>
      </c>
      <c r="AL53" s="233"/>
      <c r="AM53" s="233"/>
      <c r="AN53" s="233"/>
      <c r="AO53" s="233"/>
      <c r="AP53" s="233"/>
      <c r="AQ53" s="233"/>
      <c r="AR53" s="233"/>
      <c r="AS53" s="233"/>
      <c r="AT53" s="227" t="s">
        <v>18596</v>
      </c>
      <c r="AU53" s="578"/>
    </row>
    <row r="54" spans="1:48" s="132" customFormat="1" ht="29.1" customHeight="1">
      <c r="A54" s="154"/>
      <c r="B54" s="918"/>
      <c r="C54" s="324" t="s">
        <v>883</v>
      </c>
      <c r="D54" s="324"/>
      <c r="E54" s="324" t="s">
        <v>7560</v>
      </c>
      <c r="F54" s="324" t="s">
        <v>883</v>
      </c>
      <c r="G54" s="592" t="s">
        <v>7561</v>
      </c>
      <c r="H54" s="327">
        <v>12512</v>
      </c>
      <c r="I54" s="327">
        <v>1149</v>
      </c>
      <c r="J54" s="327">
        <v>1462</v>
      </c>
      <c r="K54" s="393" t="s">
        <v>1057</v>
      </c>
      <c r="L54" s="393" t="s">
        <v>454</v>
      </c>
      <c r="M54" s="393" t="s">
        <v>54</v>
      </c>
      <c r="N54" s="327">
        <v>16.8</v>
      </c>
      <c r="O54" s="327">
        <v>69.599999999999994</v>
      </c>
      <c r="P54" s="327">
        <v>1462.7</v>
      </c>
      <c r="Q54" s="327">
        <v>10.8</v>
      </c>
      <c r="R54" s="327"/>
      <c r="S54" s="327"/>
      <c r="T54" s="324"/>
      <c r="U54" s="324">
        <v>2008</v>
      </c>
      <c r="V54" s="393"/>
      <c r="W54" s="393"/>
      <c r="X54" s="393"/>
      <c r="Y54" s="393"/>
      <c r="Z54" s="327">
        <v>588</v>
      </c>
      <c r="AA54" s="227"/>
      <c r="AB54" s="227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27"/>
      <c r="AU54" s="578"/>
    </row>
    <row r="55" spans="1:48" s="132" customFormat="1" ht="29.1" customHeight="1">
      <c r="A55" s="154"/>
      <c r="B55" s="918"/>
      <c r="C55" s="346" t="s">
        <v>883</v>
      </c>
      <c r="D55" s="346"/>
      <c r="E55" s="346" t="s">
        <v>7562</v>
      </c>
      <c r="F55" s="346" t="s">
        <v>883</v>
      </c>
      <c r="G55" s="346" t="s">
        <v>7561</v>
      </c>
      <c r="H55" s="498">
        <v>341</v>
      </c>
      <c r="I55" s="498">
        <v>340</v>
      </c>
      <c r="J55" s="498">
        <v>325</v>
      </c>
      <c r="K55" s="346" t="s">
        <v>1057</v>
      </c>
      <c r="L55" s="346" t="s">
        <v>7563</v>
      </c>
      <c r="M55" s="346" t="s">
        <v>7564</v>
      </c>
      <c r="N55" s="498">
        <v>11.4</v>
      </c>
      <c r="O55" s="498">
        <v>27.6</v>
      </c>
      <c r="P55" s="498">
        <v>325.2</v>
      </c>
      <c r="Q55" s="498">
        <v>7.2</v>
      </c>
      <c r="R55" s="498"/>
      <c r="S55" s="498"/>
      <c r="T55" s="346"/>
      <c r="U55" s="346">
        <v>2008</v>
      </c>
      <c r="V55" s="346"/>
      <c r="W55" s="346"/>
      <c r="X55" s="346"/>
      <c r="Y55" s="346"/>
      <c r="Z55" s="345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578"/>
    </row>
    <row r="56" spans="1:48" s="132" customFormat="1" ht="29.1" customHeight="1">
      <c r="A56" s="154"/>
      <c r="B56" s="1509"/>
      <c r="C56" s="346" t="s">
        <v>883</v>
      </c>
      <c r="D56" s="346"/>
      <c r="E56" s="346" t="s">
        <v>10198</v>
      </c>
      <c r="F56" s="346" t="s">
        <v>883</v>
      </c>
      <c r="G56" s="346" t="s">
        <v>7561</v>
      </c>
      <c r="H56" s="498">
        <v>59752</v>
      </c>
      <c r="I56" s="498">
        <v>816.43</v>
      </c>
      <c r="J56" s="498">
        <v>997</v>
      </c>
      <c r="K56" s="346" t="s">
        <v>1057</v>
      </c>
      <c r="L56" s="346" t="s">
        <v>454</v>
      </c>
      <c r="M56" s="346" t="s">
        <v>54</v>
      </c>
      <c r="N56" s="498">
        <v>17</v>
      </c>
      <c r="O56" s="498">
        <v>36</v>
      </c>
      <c r="P56" s="498">
        <v>654</v>
      </c>
      <c r="Q56" s="498">
        <v>11</v>
      </c>
      <c r="R56" s="498"/>
      <c r="S56" s="498"/>
      <c r="T56" s="346"/>
      <c r="U56" s="346">
        <v>2018</v>
      </c>
      <c r="V56" s="393"/>
      <c r="W56" s="393"/>
      <c r="X56" s="393"/>
      <c r="Y56" s="393"/>
      <c r="Z56" s="327">
        <v>2810</v>
      </c>
      <c r="AA56" s="227"/>
      <c r="AB56" s="227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27"/>
      <c r="AU56" s="578"/>
    </row>
    <row r="57" spans="1:48" s="1503" customFormat="1" ht="29.1" customHeight="1">
      <c r="A57" s="1409" t="s">
        <v>430</v>
      </c>
      <c r="B57" s="1341" t="s">
        <v>1791</v>
      </c>
      <c r="C57" s="314" t="s">
        <v>544</v>
      </c>
      <c r="D57" s="349"/>
      <c r="E57" s="315">
        <f>COUNTA(E58:E61)</f>
        <v>4</v>
      </c>
      <c r="F57" s="314"/>
      <c r="G57" s="314"/>
      <c r="H57" s="318">
        <f>SUM(H58:H61)</f>
        <v>114089</v>
      </c>
      <c r="I57" s="318">
        <f>SUM(I58:I61)</f>
        <v>57584</v>
      </c>
      <c r="J57" s="318">
        <f>SUM(J58:J61)</f>
        <v>95920</v>
      </c>
      <c r="K57" s="314"/>
      <c r="L57" s="314"/>
      <c r="M57" s="314"/>
      <c r="N57" s="318"/>
      <c r="O57" s="318"/>
      <c r="P57" s="318"/>
      <c r="Q57" s="318"/>
      <c r="R57" s="318"/>
      <c r="S57" s="318"/>
      <c r="T57" s="314"/>
      <c r="U57" s="314"/>
      <c r="V57" s="349"/>
      <c r="W57" s="349"/>
      <c r="X57" s="349"/>
      <c r="Y57" s="349"/>
      <c r="Z57" s="318"/>
      <c r="AA57" s="314"/>
      <c r="AB57" s="314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14"/>
      <c r="AU57" s="1502"/>
    </row>
    <row r="58" spans="1:48" s="132" customFormat="1" ht="29.1" customHeight="1">
      <c r="A58" s="154"/>
      <c r="B58" s="918"/>
      <c r="C58" s="227" t="s">
        <v>735</v>
      </c>
      <c r="D58" s="233" t="s">
        <v>886</v>
      </c>
      <c r="E58" s="227" t="s">
        <v>1069</v>
      </c>
      <c r="F58" s="227" t="s">
        <v>566</v>
      </c>
      <c r="G58" s="227" t="s">
        <v>550</v>
      </c>
      <c r="H58" s="228">
        <v>25901</v>
      </c>
      <c r="I58" s="228">
        <v>11390</v>
      </c>
      <c r="J58" s="228">
        <v>31041</v>
      </c>
      <c r="K58" s="227" t="s">
        <v>1056</v>
      </c>
      <c r="L58" s="227" t="s">
        <v>1070</v>
      </c>
      <c r="M58" s="227" t="s">
        <v>54</v>
      </c>
      <c r="N58" s="228">
        <v>39</v>
      </c>
      <c r="O58" s="228">
        <v>58</v>
      </c>
      <c r="P58" s="228">
        <v>3752</v>
      </c>
      <c r="Q58" s="228">
        <v>24</v>
      </c>
      <c r="R58" s="228">
        <v>12995</v>
      </c>
      <c r="S58" s="228">
        <v>15000</v>
      </c>
      <c r="T58" s="227" t="s">
        <v>465</v>
      </c>
      <c r="U58" s="227">
        <v>1985</v>
      </c>
      <c r="V58" s="233"/>
      <c r="W58" s="233">
        <v>22953</v>
      </c>
      <c r="X58" s="233"/>
      <c r="Y58" s="233"/>
      <c r="Z58" s="228">
        <v>22953</v>
      </c>
      <c r="AA58" s="227"/>
      <c r="AB58" s="227"/>
      <c r="AC58" s="233" t="s">
        <v>1071</v>
      </c>
      <c r="AD58" s="233">
        <v>214</v>
      </c>
      <c r="AE58" s="233">
        <v>3671</v>
      </c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27"/>
      <c r="AU58" s="578"/>
    </row>
    <row r="59" spans="1:48" s="132" customFormat="1" ht="29.1" customHeight="1">
      <c r="A59" s="154" t="s">
        <v>120</v>
      </c>
      <c r="B59" s="918"/>
      <c r="C59" s="227" t="s">
        <v>726</v>
      </c>
      <c r="D59" s="233" t="s">
        <v>929</v>
      </c>
      <c r="E59" s="227" t="s">
        <v>18807</v>
      </c>
      <c r="F59" s="227" t="s">
        <v>566</v>
      </c>
      <c r="G59" s="227" t="s">
        <v>1213</v>
      </c>
      <c r="H59" s="228">
        <v>14817</v>
      </c>
      <c r="I59" s="228">
        <v>13661</v>
      </c>
      <c r="J59" s="228">
        <v>21969</v>
      </c>
      <c r="K59" s="227" t="s">
        <v>1081</v>
      </c>
      <c r="L59" s="227" t="s">
        <v>1070</v>
      </c>
      <c r="M59" s="227" t="s">
        <v>54</v>
      </c>
      <c r="N59" s="228">
        <v>44</v>
      </c>
      <c r="O59" s="228">
        <v>64</v>
      </c>
      <c r="P59" s="228">
        <v>3323</v>
      </c>
      <c r="Q59" s="228">
        <v>19</v>
      </c>
      <c r="R59" s="228">
        <v>4973</v>
      </c>
      <c r="S59" s="228">
        <v>4973</v>
      </c>
      <c r="T59" s="227" t="s">
        <v>465</v>
      </c>
      <c r="U59" s="227">
        <v>2002</v>
      </c>
      <c r="V59" s="233"/>
      <c r="W59" s="233"/>
      <c r="X59" s="233"/>
      <c r="Y59" s="233"/>
      <c r="Z59" s="228">
        <v>41800</v>
      </c>
      <c r="AA59" s="233"/>
      <c r="AB59" s="233"/>
      <c r="AC59" s="233" t="s">
        <v>1082</v>
      </c>
      <c r="AD59" s="233"/>
      <c r="AE59" s="233">
        <v>3760</v>
      </c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27"/>
      <c r="AU59" s="578"/>
    </row>
    <row r="60" spans="1:48" s="132" customFormat="1" ht="29.1" customHeight="1">
      <c r="A60" s="1448">
        <v>7</v>
      </c>
      <c r="B60" s="918"/>
      <c r="C60" s="227" t="s">
        <v>713</v>
      </c>
      <c r="D60" s="233" t="s">
        <v>718</v>
      </c>
      <c r="E60" s="227" t="s">
        <v>1074</v>
      </c>
      <c r="F60" s="227" t="s">
        <v>566</v>
      </c>
      <c r="G60" s="227" t="s">
        <v>550</v>
      </c>
      <c r="H60" s="228">
        <v>12236</v>
      </c>
      <c r="I60" s="228">
        <v>12236</v>
      </c>
      <c r="J60" s="228">
        <v>21440</v>
      </c>
      <c r="K60" s="227" t="s">
        <v>466</v>
      </c>
      <c r="L60" s="227" t="s">
        <v>1070</v>
      </c>
      <c r="M60" s="227" t="s">
        <v>54</v>
      </c>
      <c r="N60" s="228">
        <v>40</v>
      </c>
      <c r="O60" s="228">
        <v>48</v>
      </c>
      <c r="P60" s="228">
        <v>3424</v>
      </c>
      <c r="Q60" s="228">
        <v>22.5</v>
      </c>
      <c r="R60" s="228">
        <v>4189</v>
      </c>
      <c r="S60" s="228">
        <v>5000</v>
      </c>
      <c r="T60" s="227" t="s">
        <v>465</v>
      </c>
      <c r="U60" s="227">
        <v>2002</v>
      </c>
      <c r="V60" s="233"/>
      <c r="W60" s="233"/>
      <c r="X60" s="233"/>
      <c r="Y60" s="233"/>
      <c r="Z60" s="228">
        <v>32931</v>
      </c>
      <c r="AA60" s="227"/>
      <c r="AB60" s="227"/>
      <c r="AC60" s="233" t="s">
        <v>1075</v>
      </c>
      <c r="AD60" s="233">
        <v>890</v>
      </c>
      <c r="AE60" s="233" t="s">
        <v>1076</v>
      </c>
      <c r="AF60" s="233"/>
      <c r="AG60" s="233" t="s">
        <v>1077</v>
      </c>
      <c r="AH60" s="233" t="s">
        <v>1078</v>
      </c>
      <c r="AI60" s="233">
        <v>3827</v>
      </c>
      <c r="AJ60" s="233" t="s">
        <v>1079</v>
      </c>
      <c r="AK60" s="233" t="s">
        <v>1080</v>
      </c>
      <c r="AL60" s="233"/>
      <c r="AM60" s="233"/>
      <c r="AN60" s="233"/>
      <c r="AO60" s="233"/>
      <c r="AP60" s="233"/>
      <c r="AQ60" s="233"/>
      <c r="AR60" s="233"/>
      <c r="AS60" s="233"/>
      <c r="AT60" s="227"/>
      <c r="AU60" s="578"/>
    </row>
    <row r="61" spans="1:48" s="132" customFormat="1" ht="29.1" customHeight="1">
      <c r="A61" s="154" t="s">
        <v>187</v>
      </c>
      <c r="B61" s="1510"/>
      <c r="C61" s="227" t="s">
        <v>760</v>
      </c>
      <c r="D61" s="233" t="s">
        <v>1083</v>
      </c>
      <c r="E61" s="227" t="s">
        <v>1084</v>
      </c>
      <c r="F61" s="227" t="s">
        <v>566</v>
      </c>
      <c r="G61" s="227" t="s">
        <v>550</v>
      </c>
      <c r="H61" s="228">
        <v>61135</v>
      </c>
      <c r="I61" s="228">
        <v>20297</v>
      </c>
      <c r="J61" s="228">
        <v>21470</v>
      </c>
      <c r="K61" s="227" t="s">
        <v>1054</v>
      </c>
      <c r="L61" s="227" t="s">
        <v>1070</v>
      </c>
      <c r="M61" s="227" t="s">
        <v>54</v>
      </c>
      <c r="N61" s="228">
        <v>56</v>
      </c>
      <c r="O61" s="228">
        <v>38</v>
      </c>
      <c r="P61" s="228">
        <v>2128</v>
      </c>
      <c r="Q61" s="228">
        <v>28</v>
      </c>
      <c r="R61" s="228">
        <v>5245</v>
      </c>
      <c r="S61" s="228">
        <v>6000</v>
      </c>
      <c r="T61" s="227" t="s">
        <v>465</v>
      </c>
      <c r="U61" s="227">
        <v>2002</v>
      </c>
      <c r="V61" s="233"/>
      <c r="W61" s="233">
        <v>4800</v>
      </c>
      <c r="X61" s="233"/>
      <c r="Y61" s="233"/>
      <c r="Z61" s="228">
        <v>48010</v>
      </c>
      <c r="AA61" s="227"/>
      <c r="AB61" s="227"/>
      <c r="AC61" s="233" t="s">
        <v>1085</v>
      </c>
      <c r="AD61" s="233">
        <v>965</v>
      </c>
      <c r="AE61" s="233">
        <v>2200</v>
      </c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27"/>
      <c r="AU61" s="578"/>
    </row>
    <row r="62" spans="1:48" s="1503" customFormat="1" ht="29.1" customHeight="1">
      <c r="A62" s="1500"/>
      <c r="B62" s="1341" t="s">
        <v>271</v>
      </c>
      <c r="C62" s="314" t="s">
        <v>55</v>
      </c>
      <c r="D62" s="349"/>
      <c r="E62" s="315">
        <f>COUNTA(E63:E66)</f>
        <v>4</v>
      </c>
      <c r="F62" s="314"/>
      <c r="G62" s="314"/>
      <c r="H62" s="318">
        <f>SUM(H63:H66)</f>
        <v>30683</v>
      </c>
      <c r="I62" s="318">
        <f>SUM(I63:I66)</f>
        <v>33411.56</v>
      </c>
      <c r="J62" s="318">
        <f>SUM(J63:J66)</f>
        <v>24892</v>
      </c>
      <c r="K62" s="314"/>
      <c r="L62" s="314"/>
      <c r="M62" s="314"/>
      <c r="N62" s="318"/>
      <c r="O62" s="318"/>
      <c r="P62" s="318"/>
      <c r="Q62" s="318"/>
      <c r="R62" s="318"/>
      <c r="S62" s="318"/>
      <c r="T62" s="314"/>
      <c r="U62" s="314"/>
      <c r="V62" s="349"/>
      <c r="W62" s="349"/>
      <c r="X62" s="349"/>
      <c r="Y62" s="349"/>
      <c r="Z62" s="318"/>
      <c r="AA62" s="349"/>
      <c r="AB62" s="349"/>
      <c r="AC62" s="349"/>
      <c r="AD62" s="349"/>
      <c r="AE62" s="349"/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49"/>
      <c r="AS62" s="349"/>
      <c r="AT62" s="314"/>
      <c r="AU62" s="1502"/>
    </row>
    <row r="63" spans="1:48" s="132" customFormat="1" ht="29.1" customHeight="1">
      <c r="A63" s="1448" t="s">
        <v>150</v>
      </c>
      <c r="B63" s="918"/>
      <c r="C63" s="227" t="s">
        <v>2191</v>
      </c>
      <c r="D63" s="233" t="s">
        <v>10034</v>
      </c>
      <c r="E63" s="260" t="s">
        <v>10035</v>
      </c>
      <c r="F63" s="227" t="s">
        <v>1914</v>
      </c>
      <c r="G63" s="306" t="s">
        <v>13487</v>
      </c>
      <c r="H63" s="228">
        <v>19770</v>
      </c>
      <c r="I63" s="228">
        <v>6318</v>
      </c>
      <c r="J63" s="228">
        <v>14791</v>
      </c>
      <c r="K63" s="227" t="s">
        <v>466</v>
      </c>
      <c r="L63" s="227" t="s">
        <v>6707</v>
      </c>
      <c r="M63" s="227" t="s">
        <v>54</v>
      </c>
      <c r="N63" s="228">
        <v>41</v>
      </c>
      <c r="O63" s="228">
        <v>48</v>
      </c>
      <c r="P63" s="228">
        <v>1970</v>
      </c>
      <c r="Q63" s="228">
        <v>36</v>
      </c>
      <c r="R63" s="228">
        <v>3867</v>
      </c>
      <c r="S63" s="228">
        <v>5000</v>
      </c>
      <c r="T63" s="227" t="s">
        <v>465</v>
      </c>
      <c r="U63" s="227">
        <v>1971</v>
      </c>
      <c r="V63" s="233"/>
      <c r="W63" s="233" t="s">
        <v>1115</v>
      </c>
      <c r="X63" s="233"/>
      <c r="Y63" s="233"/>
      <c r="Z63" s="228">
        <v>420</v>
      </c>
      <c r="AA63" s="233"/>
      <c r="AB63" s="233"/>
      <c r="AC63" s="233">
        <v>2</v>
      </c>
      <c r="AD63" s="233" t="s">
        <v>10036</v>
      </c>
      <c r="AE63" s="233" t="s">
        <v>910</v>
      </c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27"/>
      <c r="AU63" s="578"/>
    </row>
    <row r="64" spans="1:48" s="132" customFormat="1" ht="29.1" customHeight="1">
      <c r="A64" s="1448"/>
      <c r="B64" s="918"/>
      <c r="C64" s="227" t="s">
        <v>2191</v>
      </c>
      <c r="D64" s="233" t="s">
        <v>10037</v>
      </c>
      <c r="E64" s="260" t="s">
        <v>10038</v>
      </c>
      <c r="F64" s="227" t="s">
        <v>1914</v>
      </c>
      <c r="G64" s="306" t="s">
        <v>13487</v>
      </c>
      <c r="H64" s="228">
        <v>5480</v>
      </c>
      <c r="I64" s="228">
        <v>2572</v>
      </c>
      <c r="J64" s="228">
        <v>2987</v>
      </c>
      <c r="K64" s="227" t="s">
        <v>466</v>
      </c>
      <c r="L64" s="227" t="s">
        <v>6707</v>
      </c>
      <c r="M64" s="227" t="s">
        <v>54</v>
      </c>
      <c r="N64" s="228">
        <v>24.4</v>
      </c>
      <c r="O64" s="228">
        <v>47</v>
      </c>
      <c r="P64" s="228">
        <v>1143</v>
      </c>
      <c r="Q64" s="228">
        <v>12.5</v>
      </c>
      <c r="R64" s="228">
        <v>884</v>
      </c>
      <c r="S64" s="228">
        <v>2000</v>
      </c>
      <c r="T64" s="227" t="s">
        <v>465</v>
      </c>
      <c r="U64" s="227">
        <v>1992</v>
      </c>
      <c r="V64" s="233"/>
      <c r="W64" s="233" t="s">
        <v>10039</v>
      </c>
      <c r="X64" s="233"/>
      <c r="Y64" s="233"/>
      <c r="Z64" s="228">
        <v>1837</v>
      </c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27"/>
      <c r="AU64" s="578"/>
    </row>
    <row r="65" spans="1:47" s="132" customFormat="1" ht="29.1" customHeight="1">
      <c r="A65" s="1448"/>
      <c r="B65" s="918"/>
      <c r="C65" s="227" t="s">
        <v>736</v>
      </c>
      <c r="D65" s="233"/>
      <c r="E65" s="227" t="s">
        <v>2399</v>
      </c>
      <c r="F65" s="227" t="s">
        <v>1914</v>
      </c>
      <c r="G65" s="306" t="s">
        <v>13487</v>
      </c>
      <c r="H65" s="228">
        <v>3002</v>
      </c>
      <c r="I65" s="228">
        <v>23631</v>
      </c>
      <c r="J65" s="228">
        <v>4992</v>
      </c>
      <c r="K65" s="227" t="s">
        <v>466</v>
      </c>
      <c r="L65" s="227" t="s">
        <v>6707</v>
      </c>
      <c r="M65" s="227" t="s">
        <v>54</v>
      </c>
      <c r="N65" s="228">
        <v>24</v>
      </c>
      <c r="O65" s="228">
        <v>48</v>
      </c>
      <c r="P65" s="228">
        <v>1152</v>
      </c>
      <c r="Q65" s="228">
        <v>21</v>
      </c>
      <c r="R65" s="228">
        <v>600</v>
      </c>
      <c r="S65" s="228">
        <v>2000</v>
      </c>
      <c r="T65" s="227" t="s">
        <v>465</v>
      </c>
      <c r="U65" s="227">
        <v>2020</v>
      </c>
      <c r="V65" s="233"/>
      <c r="W65" s="233"/>
      <c r="X65" s="233"/>
      <c r="Y65" s="233"/>
      <c r="Z65" s="228">
        <v>12566</v>
      </c>
      <c r="AA65" s="227"/>
      <c r="AB65" s="227"/>
      <c r="AC65" s="227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27" t="s">
        <v>11790</v>
      </c>
      <c r="AU65" s="578"/>
    </row>
    <row r="66" spans="1:47" s="132" customFormat="1" ht="29.1" customHeight="1">
      <c r="A66" s="1448"/>
      <c r="B66" s="918"/>
      <c r="C66" s="227" t="s">
        <v>736</v>
      </c>
      <c r="D66" s="233"/>
      <c r="E66" s="227" t="s">
        <v>10040</v>
      </c>
      <c r="F66" s="227" t="s">
        <v>1914</v>
      </c>
      <c r="G66" s="306" t="s">
        <v>13497</v>
      </c>
      <c r="H66" s="228">
        <v>2431</v>
      </c>
      <c r="I66" s="228">
        <v>890.56</v>
      </c>
      <c r="J66" s="228">
        <v>2122</v>
      </c>
      <c r="K66" s="227" t="s">
        <v>10041</v>
      </c>
      <c r="L66" s="227" t="s">
        <v>1859</v>
      </c>
      <c r="M66" s="227" t="s">
        <v>10042</v>
      </c>
      <c r="N66" s="228">
        <v>6.4</v>
      </c>
      <c r="O66" s="228">
        <v>9.75</v>
      </c>
      <c r="P66" s="228">
        <v>62.4</v>
      </c>
      <c r="Q66" s="228">
        <v>4.72</v>
      </c>
      <c r="R66" s="228">
        <v>110</v>
      </c>
      <c r="S66" s="228">
        <v>110</v>
      </c>
      <c r="T66" s="227" t="s">
        <v>178</v>
      </c>
      <c r="U66" s="227">
        <v>2018</v>
      </c>
      <c r="V66" s="233"/>
      <c r="W66" s="233"/>
      <c r="X66" s="233"/>
      <c r="Y66" s="233"/>
      <c r="Z66" s="228"/>
      <c r="AA66" s="227"/>
      <c r="AB66" s="227"/>
      <c r="AC66" s="227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27" t="s">
        <v>10043</v>
      </c>
      <c r="AU66" s="578"/>
    </row>
    <row r="67" spans="1:47" s="1514" customFormat="1" ht="29.1" customHeight="1">
      <c r="A67" s="1511"/>
      <c r="B67" s="1512" t="s">
        <v>13527</v>
      </c>
      <c r="C67" s="340" t="s">
        <v>544</v>
      </c>
      <c r="D67" s="477"/>
      <c r="E67" s="341">
        <f>COUNTA(E68:E71)</f>
        <v>4</v>
      </c>
      <c r="F67" s="340"/>
      <c r="G67" s="340"/>
      <c r="H67" s="343">
        <f>SUM(H68:H71)</f>
        <v>327698</v>
      </c>
      <c r="I67" s="343">
        <f>SUM(I68:I71)</f>
        <v>32379.67</v>
      </c>
      <c r="J67" s="343">
        <f>SUM(J68:J71)</f>
        <v>93539</v>
      </c>
      <c r="K67" s="340"/>
      <c r="L67" s="340"/>
      <c r="M67" s="340"/>
      <c r="N67" s="343"/>
      <c r="O67" s="343"/>
      <c r="P67" s="343"/>
      <c r="Q67" s="343"/>
      <c r="R67" s="343"/>
      <c r="S67" s="343"/>
      <c r="T67" s="340"/>
      <c r="U67" s="340"/>
      <c r="V67" s="477"/>
      <c r="W67" s="477"/>
      <c r="X67" s="477"/>
      <c r="Y67" s="477"/>
      <c r="Z67" s="343"/>
      <c r="AA67" s="340"/>
      <c r="AB67" s="340"/>
      <c r="AC67" s="477"/>
      <c r="AD67" s="477"/>
      <c r="AE67" s="477"/>
      <c r="AF67" s="477"/>
      <c r="AG67" s="477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7"/>
      <c r="AS67" s="477"/>
      <c r="AT67" s="340"/>
      <c r="AU67" s="1513"/>
    </row>
    <row r="68" spans="1:47" s="1518" customFormat="1" ht="29.1" customHeight="1">
      <c r="A68" s="1515" t="s">
        <v>150</v>
      </c>
      <c r="B68" s="1516"/>
      <c r="C68" s="324" t="s">
        <v>2002</v>
      </c>
      <c r="D68" s="450"/>
      <c r="E68" s="450" t="s">
        <v>13548</v>
      </c>
      <c r="F68" s="450" t="s">
        <v>582</v>
      </c>
      <c r="G68" s="450" t="s">
        <v>807</v>
      </c>
      <c r="H68" s="499">
        <v>13800</v>
      </c>
      <c r="I68" s="499">
        <v>5027</v>
      </c>
      <c r="J68" s="499">
        <v>9058</v>
      </c>
      <c r="K68" s="450" t="s">
        <v>3284</v>
      </c>
      <c r="L68" s="450" t="s">
        <v>1070</v>
      </c>
      <c r="M68" s="450" t="s">
        <v>54</v>
      </c>
      <c r="N68" s="499">
        <v>20</v>
      </c>
      <c r="O68" s="499">
        <v>40</v>
      </c>
      <c r="P68" s="499">
        <v>1639</v>
      </c>
      <c r="Q68" s="499">
        <v>12.5</v>
      </c>
      <c r="R68" s="499">
        <v>2615</v>
      </c>
      <c r="S68" s="499">
        <v>2615</v>
      </c>
      <c r="T68" s="450" t="s">
        <v>178</v>
      </c>
      <c r="U68" s="450">
        <v>1975</v>
      </c>
      <c r="V68" s="326">
        <v>910</v>
      </c>
      <c r="W68" s="236"/>
      <c r="X68" s="349"/>
      <c r="Y68" s="349"/>
      <c r="Z68" s="324">
        <v>910</v>
      </c>
      <c r="AA68" s="327"/>
      <c r="AB68" s="499">
        <v>1999</v>
      </c>
      <c r="AC68" s="349">
        <v>1</v>
      </c>
      <c r="AD68" s="349">
        <v>44</v>
      </c>
      <c r="AE68" s="349" t="s">
        <v>13549</v>
      </c>
      <c r="AF68" s="349" t="s">
        <v>13550</v>
      </c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49"/>
      <c r="AS68" s="349"/>
      <c r="AT68" s="593" t="s">
        <v>18947</v>
      </c>
      <c r="AU68" s="1517"/>
    </row>
    <row r="69" spans="1:47" s="1518" customFormat="1" ht="29.1" customHeight="1">
      <c r="A69" s="1515"/>
      <c r="B69" s="1516"/>
      <c r="C69" s="324" t="s">
        <v>792</v>
      </c>
      <c r="D69" s="393" t="s">
        <v>18948</v>
      </c>
      <c r="E69" s="324" t="s">
        <v>13553</v>
      </c>
      <c r="F69" s="324" t="s">
        <v>582</v>
      </c>
      <c r="G69" s="324" t="s">
        <v>13559</v>
      </c>
      <c r="H69" s="327">
        <v>50020</v>
      </c>
      <c r="I69" s="327">
        <v>9887.67</v>
      </c>
      <c r="J69" s="327">
        <v>43029</v>
      </c>
      <c r="K69" s="324" t="s">
        <v>13554</v>
      </c>
      <c r="L69" s="324" t="s">
        <v>13555</v>
      </c>
      <c r="M69" s="324" t="s">
        <v>54</v>
      </c>
      <c r="N69" s="327">
        <v>39.4</v>
      </c>
      <c r="O69" s="327">
        <v>70.599999999999994</v>
      </c>
      <c r="P69" s="327">
        <v>2913</v>
      </c>
      <c r="Q69" s="327">
        <v>13.5</v>
      </c>
      <c r="R69" s="327">
        <v>6858</v>
      </c>
      <c r="S69" s="327">
        <v>6858</v>
      </c>
      <c r="T69" s="324" t="s">
        <v>465</v>
      </c>
      <c r="U69" s="324">
        <v>2006</v>
      </c>
      <c r="V69" s="393"/>
      <c r="W69" s="393"/>
      <c r="X69" s="393"/>
      <c r="Y69" s="393"/>
      <c r="Z69" s="327">
        <v>74000</v>
      </c>
      <c r="AA69" s="442" t="s">
        <v>13556</v>
      </c>
      <c r="AB69" s="324"/>
      <c r="AC69" s="393"/>
      <c r="AD69" s="393"/>
      <c r="AE69" s="393"/>
      <c r="AF69" s="393"/>
      <c r="AG69" s="393"/>
      <c r="AH69" s="393"/>
      <c r="AI69" s="393"/>
      <c r="AJ69" s="393"/>
      <c r="AK69" s="393"/>
      <c r="AL69" s="393"/>
      <c r="AM69" s="393"/>
      <c r="AN69" s="393"/>
      <c r="AO69" s="393"/>
      <c r="AP69" s="393"/>
      <c r="AQ69" s="393"/>
      <c r="AR69" s="393"/>
      <c r="AS69" s="393"/>
      <c r="AT69" s="442" t="s">
        <v>13556</v>
      </c>
      <c r="AU69" s="1517"/>
    </row>
    <row r="70" spans="1:47" s="1518" customFormat="1" ht="27.95" customHeight="1">
      <c r="A70" s="1515"/>
      <c r="B70" s="1516"/>
      <c r="C70" s="324" t="s">
        <v>779</v>
      </c>
      <c r="D70" s="393" t="s">
        <v>13557</v>
      </c>
      <c r="E70" s="324" t="s">
        <v>13558</v>
      </c>
      <c r="F70" s="324" t="s">
        <v>582</v>
      </c>
      <c r="G70" s="324" t="s">
        <v>13559</v>
      </c>
      <c r="H70" s="327">
        <v>234884</v>
      </c>
      <c r="I70" s="327">
        <v>8019</v>
      </c>
      <c r="J70" s="327">
        <v>18718</v>
      </c>
      <c r="K70" s="324" t="s">
        <v>18949</v>
      </c>
      <c r="L70" s="324" t="s">
        <v>454</v>
      </c>
      <c r="M70" s="324" t="s">
        <v>54</v>
      </c>
      <c r="N70" s="327">
        <v>72</v>
      </c>
      <c r="O70" s="327">
        <v>47</v>
      </c>
      <c r="P70" s="327">
        <v>3403</v>
      </c>
      <c r="Q70" s="327">
        <v>20</v>
      </c>
      <c r="R70" s="327">
        <v>4270</v>
      </c>
      <c r="S70" s="327">
        <v>4270</v>
      </c>
      <c r="T70" s="324" t="s">
        <v>465</v>
      </c>
      <c r="U70" s="324">
        <v>2013</v>
      </c>
      <c r="V70" s="393"/>
      <c r="W70" s="393">
        <v>2392</v>
      </c>
      <c r="X70" s="393"/>
      <c r="Y70" s="393"/>
      <c r="Z70" s="327">
        <v>186318</v>
      </c>
      <c r="AA70" s="442" t="s">
        <v>15427</v>
      </c>
      <c r="AB70" s="324"/>
      <c r="AC70" s="393"/>
      <c r="AD70" s="393"/>
      <c r="AE70" s="393"/>
      <c r="AF70" s="393"/>
      <c r="AG70" s="393"/>
      <c r="AH70" s="393"/>
      <c r="AI70" s="393"/>
      <c r="AJ70" s="393"/>
      <c r="AK70" s="393"/>
      <c r="AL70" s="393"/>
      <c r="AM70" s="393"/>
      <c r="AN70" s="393"/>
      <c r="AO70" s="393"/>
      <c r="AP70" s="393"/>
      <c r="AQ70" s="393"/>
      <c r="AR70" s="393"/>
      <c r="AS70" s="393"/>
      <c r="AT70" s="442" t="s">
        <v>15427</v>
      </c>
      <c r="AU70" s="1517"/>
    </row>
    <row r="71" spans="1:47" s="1518" customFormat="1" ht="27.95" customHeight="1">
      <c r="A71" s="1515">
        <v>5</v>
      </c>
      <c r="B71" s="1519"/>
      <c r="C71" s="324" t="s">
        <v>777</v>
      </c>
      <c r="D71" s="393" t="s">
        <v>18950</v>
      </c>
      <c r="E71" s="324" t="s">
        <v>13560</v>
      </c>
      <c r="F71" s="324" t="s">
        <v>582</v>
      </c>
      <c r="G71" s="324" t="s">
        <v>13559</v>
      </c>
      <c r="H71" s="327">
        <v>28994</v>
      </c>
      <c r="I71" s="327">
        <v>9446</v>
      </c>
      <c r="J71" s="327">
        <v>22734</v>
      </c>
      <c r="K71" s="324" t="s">
        <v>13554</v>
      </c>
      <c r="L71" s="324" t="s">
        <v>3274</v>
      </c>
      <c r="M71" s="324" t="s">
        <v>54</v>
      </c>
      <c r="N71" s="327">
        <v>39</v>
      </c>
      <c r="O71" s="327">
        <v>58</v>
      </c>
      <c r="P71" s="327">
        <v>2262</v>
      </c>
      <c r="Q71" s="327">
        <v>18</v>
      </c>
      <c r="R71" s="327">
        <v>5002</v>
      </c>
      <c r="S71" s="327">
        <v>5002</v>
      </c>
      <c r="T71" s="324" t="s">
        <v>465</v>
      </c>
      <c r="U71" s="324">
        <v>2013</v>
      </c>
      <c r="V71" s="393"/>
      <c r="W71" s="393">
        <v>2392</v>
      </c>
      <c r="X71" s="393"/>
      <c r="Y71" s="393"/>
      <c r="Z71" s="327">
        <v>3599</v>
      </c>
      <c r="AA71" s="442" t="s">
        <v>13561</v>
      </c>
      <c r="AB71" s="324"/>
      <c r="AC71" s="393"/>
      <c r="AD71" s="393"/>
      <c r="AE71" s="393"/>
      <c r="AF71" s="393"/>
      <c r="AG71" s="393"/>
      <c r="AH71" s="393"/>
      <c r="AI71" s="393"/>
      <c r="AJ71" s="393"/>
      <c r="AK71" s="393"/>
      <c r="AL71" s="393"/>
      <c r="AM71" s="393"/>
      <c r="AN71" s="393"/>
      <c r="AO71" s="393"/>
      <c r="AP71" s="393"/>
      <c r="AQ71" s="393"/>
      <c r="AR71" s="393"/>
      <c r="AS71" s="393"/>
      <c r="AT71" s="442" t="s">
        <v>13561</v>
      </c>
      <c r="AU71" s="1517"/>
    </row>
    <row r="72" spans="1:47" s="1520" customFormat="1" ht="27.95" customHeight="1">
      <c r="A72" s="1409"/>
      <c r="B72" s="1341" t="s">
        <v>327</v>
      </c>
      <c r="C72" s="314" t="s">
        <v>55</v>
      </c>
      <c r="D72" s="349"/>
      <c r="E72" s="315">
        <f>COUNTA(E73:E75)</f>
        <v>3</v>
      </c>
      <c r="F72" s="314"/>
      <c r="G72" s="314"/>
      <c r="H72" s="318">
        <f>SUM(H73:H75)</f>
        <v>55000</v>
      </c>
      <c r="I72" s="318">
        <f>SUM(I73:I75)</f>
        <v>21254.29</v>
      </c>
      <c r="J72" s="318">
        <f>SUM(J73:J75)</f>
        <v>56085.279999999999</v>
      </c>
      <c r="K72" s="314"/>
      <c r="L72" s="314"/>
      <c r="M72" s="314"/>
      <c r="N72" s="318"/>
      <c r="O72" s="318"/>
      <c r="P72" s="318"/>
      <c r="Q72" s="318"/>
      <c r="R72" s="318"/>
      <c r="S72" s="318"/>
      <c r="T72" s="314"/>
      <c r="U72" s="314"/>
      <c r="V72" s="349"/>
      <c r="W72" s="349"/>
      <c r="X72" s="349"/>
      <c r="Y72" s="349"/>
      <c r="Z72" s="318"/>
      <c r="AA72" s="314"/>
      <c r="AB72" s="314"/>
      <c r="AC72" s="349"/>
      <c r="AD72" s="349"/>
      <c r="AE72" s="349"/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49"/>
      <c r="AS72" s="349"/>
      <c r="AT72" s="314"/>
      <c r="AU72" s="1502"/>
    </row>
    <row r="73" spans="1:47" s="1521" customFormat="1" ht="27.95" customHeight="1">
      <c r="A73" s="154" t="s">
        <v>150</v>
      </c>
      <c r="B73" s="918"/>
      <c r="C73" s="227" t="s">
        <v>573</v>
      </c>
      <c r="D73" s="233" t="s">
        <v>19044</v>
      </c>
      <c r="E73" s="227" t="s">
        <v>2533</v>
      </c>
      <c r="F73" s="233" t="s">
        <v>590</v>
      </c>
      <c r="G73" s="233" t="s">
        <v>591</v>
      </c>
      <c r="H73" s="443"/>
      <c r="I73" s="228">
        <v>6523.29</v>
      </c>
      <c r="J73" s="228">
        <v>22588.28</v>
      </c>
      <c r="K73" s="227" t="s">
        <v>466</v>
      </c>
      <c r="L73" s="233" t="s">
        <v>17685</v>
      </c>
      <c r="M73" s="233" t="s">
        <v>54</v>
      </c>
      <c r="N73" s="228">
        <v>36</v>
      </c>
      <c r="O73" s="228">
        <v>50.4</v>
      </c>
      <c r="P73" s="228">
        <v>1814</v>
      </c>
      <c r="Q73" s="228">
        <v>31</v>
      </c>
      <c r="R73" s="228">
        <v>8500</v>
      </c>
      <c r="S73" s="228">
        <v>12000</v>
      </c>
      <c r="T73" s="227" t="s">
        <v>465</v>
      </c>
      <c r="U73" s="227">
        <v>1987</v>
      </c>
      <c r="V73" s="233"/>
      <c r="W73" s="233" t="s">
        <v>2534</v>
      </c>
      <c r="X73" s="233" t="s">
        <v>2535</v>
      </c>
      <c r="Y73" s="233"/>
      <c r="Z73" s="228">
        <v>7916</v>
      </c>
      <c r="AA73" s="227"/>
      <c r="AB73" s="227"/>
      <c r="AC73" s="233" t="s">
        <v>2536</v>
      </c>
      <c r="AD73" s="233"/>
      <c r="AE73" s="233" t="s">
        <v>2537</v>
      </c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27" t="s">
        <v>2538</v>
      </c>
      <c r="AU73" s="578"/>
    </row>
    <row r="74" spans="1:47" s="1521" customFormat="1" ht="27.95" customHeight="1">
      <c r="A74" s="154" t="s">
        <v>89</v>
      </c>
      <c r="B74" s="918"/>
      <c r="C74" s="227" t="s">
        <v>573</v>
      </c>
      <c r="D74" s="233" t="s">
        <v>19044</v>
      </c>
      <c r="E74" s="227" t="s">
        <v>2539</v>
      </c>
      <c r="F74" s="233" t="s">
        <v>590</v>
      </c>
      <c r="G74" s="233" t="s">
        <v>591</v>
      </c>
      <c r="H74" s="443"/>
      <c r="I74" s="228">
        <v>3957</v>
      </c>
      <c r="J74" s="228">
        <v>5612</v>
      </c>
      <c r="K74" s="227" t="s">
        <v>466</v>
      </c>
      <c r="L74" s="233" t="s">
        <v>2540</v>
      </c>
      <c r="M74" s="233" t="s">
        <v>54</v>
      </c>
      <c r="N74" s="228">
        <v>33</v>
      </c>
      <c r="O74" s="228">
        <v>50</v>
      </c>
      <c r="P74" s="228">
        <v>1663</v>
      </c>
      <c r="Q74" s="228">
        <v>18</v>
      </c>
      <c r="R74" s="228">
        <v>1460</v>
      </c>
      <c r="S74" s="228">
        <v>1460</v>
      </c>
      <c r="T74" s="227" t="s">
        <v>465</v>
      </c>
      <c r="U74" s="227">
        <v>2007</v>
      </c>
      <c r="V74" s="233"/>
      <c r="W74" s="233" t="s">
        <v>2541</v>
      </c>
      <c r="X74" s="233"/>
      <c r="Y74" s="233"/>
      <c r="Z74" s="228">
        <v>9900</v>
      </c>
      <c r="AA74" s="227"/>
      <c r="AB74" s="227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27" t="s">
        <v>2538</v>
      </c>
      <c r="AU74" s="578"/>
    </row>
    <row r="75" spans="1:47" ht="27.95" customHeight="1">
      <c r="B75" s="1510"/>
      <c r="C75" s="227" t="s">
        <v>810</v>
      </c>
      <c r="D75" s="233" t="s">
        <v>19067</v>
      </c>
      <c r="E75" s="227" t="s">
        <v>2542</v>
      </c>
      <c r="F75" s="233" t="s">
        <v>590</v>
      </c>
      <c r="G75" s="233" t="s">
        <v>2543</v>
      </c>
      <c r="H75" s="443">
        <v>55000</v>
      </c>
      <c r="I75" s="228">
        <v>10774</v>
      </c>
      <c r="J75" s="228">
        <v>27885</v>
      </c>
      <c r="K75" s="227" t="s">
        <v>466</v>
      </c>
      <c r="L75" s="233" t="s">
        <v>17686</v>
      </c>
      <c r="M75" s="233" t="s">
        <v>54</v>
      </c>
      <c r="N75" s="228">
        <v>44</v>
      </c>
      <c r="O75" s="228">
        <v>74</v>
      </c>
      <c r="P75" s="228">
        <v>3820</v>
      </c>
      <c r="Q75" s="228">
        <v>30</v>
      </c>
      <c r="R75" s="228">
        <v>8337</v>
      </c>
      <c r="S75" s="228">
        <v>12000</v>
      </c>
      <c r="T75" s="227" t="s">
        <v>465</v>
      </c>
      <c r="U75" s="227">
        <v>2015</v>
      </c>
      <c r="V75" s="233"/>
      <c r="W75" s="233" t="s">
        <v>1911</v>
      </c>
      <c r="X75" s="233"/>
      <c r="Y75" s="233"/>
      <c r="Z75" s="228">
        <v>80300</v>
      </c>
      <c r="AA75" s="227"/>
      <c r="AB75" s="227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27" t="s">
        <v>2544</v>
      </c>
    </row>
    <row r="76" spans="1:47" s="1520" customFormat="1" ht="27.95" customHeight="1">
      <c r="A76" s="1409"/>
      <c r="B76" s="904" t="s">
        <v>131</v>
      </c>
      <c r="C76" s="314" t="s">
        <v>55</v>
      </c>
      <c r="D76" s="349"/>
      <c r="E76" s="315">
        <f>COUNTA(E77:E84)</f>
        <v>8</v>
      </c>
      <c r="F76" s="314"/>
      <c r="G76" s="314"/>
      <c r="H76" s="318">
        <f>SUM(H77:H84)</f>
        <v>51698</v>
      </c>
      <c r="I76" s="318">
        <f>SUM(I77:I84)</f>
        <v>17785.45</v>
      </c>
      <c r="J76" s="318">
        <f>SUM(J77:J84)</f>
        <v>34547.869999999995</v>
      </c>
      <c r="K76" s="314"/>
      <c r="L76" s="314"/>
      <c r="M76" s="314"/>
      <c r="N76" s="318"/>
      <c r="O76" s="318"/>
      <c r="P76" s="318"/>
      <c r="Q76" s="318"/>
      <c r="R76" s="318"/>
      <c r="S76" s="318"/>
      <c r="T76" s="314"/>
      <c r="U76" s="314"/>
      <c r="V76" s="349"/>
      <c r="W76" s="349"/>
      <c r="X76" s="349"/>
      <c r="Y76" s="349"/>
      <c r="Z76" s="318"/>
      <c r="AA76" s="314"/>
      <c r="AB76" s="314"/>
      <c r="AC76" s="349"/>
      <c r="AD76" s="349"/>
      <c r="AE76" s="349"/>
      <c r="AF76" s="349"/>
      <c r="AG76" s="349"/>
      <c r="AH76" s="349"/>
      <c r="AI76" s="349"/>
      <c r="AJ76" s="349"/>
      <c r="AK76" s="349"/>
      <c r="AL76" s="349"/>
      <c r="AM76" s="349"/>
      <c r="AN76" s="349"/>
      <c r="AO76" s="349"/>
      <c r="AP76" s="349"/>
      <c r="AQ76" s="349"/>
      <c r="AR76" s="349"/>
      <c r="AS76" s="349"/>
      <c r="AT76" s="314"/>
      <c r="AU76" s="1502"/>
    </row>
    <row r="77" spans="1:47" s="132" customFormat="1" ht="27.95" customHeight="1">
      <c r="A77" s="154" t="s">
        <v>89</v>
      </c>
      <c r="B77" s="1522"/>
      <c r="C77" s="227" t="s">
        <v>777</v>
      </c>
      <c r="D77" s="233"/>
      <c r="E77" s="227" t="s">
        <v>12569</v>
      </c>
      <c r="F77" s="227" t="s">
        <v>777</v>
      </c>
      <c r="G77" s="227" t="s">
        <v>777</v>
      </c>
      <c r="H77" s="228">
        <v>1536</v>
      </c>
      <c r="I77" s="228">
        <v>920</v>
      </c>
      <c r="J77" s="228">
        <v>1829</v>
      </c>
      <c r="K77" s="227" t="s">
        <v>466</v>
      </c>
      <c r="L77" s="227" t="s">
        <v>1086</v>
      </c>
      <c r="M77" s="227" t="s">
        <v>54</v>
      </c>
      <c r="N77" s="228">
        <v>19.8</v>
      </c>
      <c r="O77" s="228">
        <v>31.6</v>
      </c>
      <c r="P77" s="228">
        <v>625</v>
      </c>
      <c r="Q77" s="228">
        <v>7.8</v>
      </c>
      <c r="R77" s="228">
        <v>0</v>
      </c>
      <c r="S77" s="240">
        <v>0</v>
      </c>
      <c r="T77" s="227">
        <v>0</v>
      </c>
      <c r="U77" s="227">
        <v>2021</v>
      </c>
      <c r="V77" s="233"/>
      <c r="W77" s="233"/>
      <c r="X77" s="233"/>
      <c r="Y77" s="228"/>
      <c r="Z77" s="228">
        <v>3800</v>
      </c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41"/>
      <c r="AS77" s="241"/>
      <c r="AT77" s="241" t="s">
        <v>17690</v>
      </c>
      <c r="AU77" s="578"/>
    </row>
    <row r="78" spans="1:47" s="132" customFormat="1" ht="27.95" customHeight="1">
      <c r="A78" s="154"/>
      <c r="B78" s="1522"/>
      <c r="C78" s="227" t="s">
        <v>595</v>
      </c>
      <c r="D78" s="233" t="s">
        <v>19240</v>
      </c>
      <c r="E78" s="227" t="s">
        <v>1088</v>
      </c>
      <c r="F78" s="227" t="s">
        <v>597</v>
      </c>
      <c r="G78" s="227" t="s">
        <v>305</v>
      </c>
      <c r="H78" s="228"/>
      <c r="I78" s="228">
        <v>4603.45</v>
      </c>
      <c r="J78" s="228">
        <v>10578.8</v>
      </c>
      <c r="K78" s="227" t="s">
        <v>1087</v>
      </c>
      <c r="L78" s="227" t="s">
        <v>8124</v>
      </c>
      <c r="M78" s="227" t="s">
        <v>54</v>
      </c>
      <c r="N78" s="228">
        <v>23.45</v>
      </c>
      <c r="O78" s="228">
        <v>23.45</v>
      </c>
      <c r="P78" s="228">
        <v>1715</v>
      </c>
      <c r="Q78" s="228">
        <v>25</v>
      </c>
      <c r="R78" s="228">
        <v>3812</v>
      </c>
      <c r="S78" s="228">
        <v>6000</v>
      </c>
      <c r="T78" s="227" t="s">
        <v>465</v>
      </c>
      <c r="U78" s="227">
        <v>1970</v>
      </c>
      <c r="V78" s="233"/>
      <c r="W78" s="233">
        <v>280</v>
      </c>
      <c r="X78" s="233"/>
      <c r="Y78" s="233"/>
      <c r="Z78" s="228">
        <v>280</v>
      </c>
      <c r="AA78" s="227">
        <v>1997</v>
      </c>
      <c r="AB78" s="227">
        <v>2003</v>
      </c>
      <c r="AC78" s="233">
        <v>3</v>
      </c>
      <c r="AD78" s="233">
        <v>90</v>
      </c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27" t="s">
        <v>17689</v>
      </c>
      <c r="AU78" s="578"/>
    </row>
    <row r="79" spans="1:47" s="132" customFormat="1" ht="27.95" customHeight="1">
      <c r="A79" s="154"/>
      <c r="B79" s="1522"/>
      <c r="C79" s="227" t="s">
        <v>595</v>
      </c>
      <c r="D79" s="233" t="s">
        <v>19240</v>
      </c>
      <c r="E79" s="227" t="s">
        <v>1089</v>
      </c>
      <c r="F79" s="227" t="s">
        <v>597</v>
      </c>
      <c r="G79" s="227" t="s">
        <v>305</v>
      </c>
      <c r="H79" s="228"/>
      <c r="I79" s="228">
        <v>3733</v>
      </c>
      <c r="J79" s="228">
        <v>8203</v>
      </c>
      <c r="K79" s="227" t="s">
        <v>1087</v>
      </c>
      <c r="L79" s="227" t="s">
        <v>17687</v>
      </c>
      <c r="M79" s="227" t="s">
        <v>54</v>
      </c>
      <c r="N79" s="228">
        <v>35</v>
      </c>
      <c r="O79" s="228">
        <v>60.8</v>
      </c>
      <c r="P79" s="228">
        <v>2100</v>
      </c>
      <c r="Q79" s="228">
        <v>18</v>
      </c>
      <c r="R79" s="228">
        <v>1226</v>
      </c>
      <c r="S79" s="228">
        <v>2000</v>
      </c>
      <c r="T79" s="227" t="s">
        <v>465</v>
      </c>
      <c r="U79" s="227">
        <v>1994</v>
      </c>
      <c r="V79" s="233"/>
      <c r="W79" s="233">
        <v>2058</v>
      </c>
      <c r="X79" s="233"/>
      <c r="Y79" s="233"/>
      <c r="Z79" s="228">
        <v>2058</v>
      </c>
      <c r="AA79" s="227">
        <v>1994</v>
      </c>
      <c r="AB79" s="227">
        <v>2003</v>
      </c>
      <c r="AC79" s="233">
        <v>2</v>
      </c>
      <c r="AD79" s="233">
        <v>80</v>
      </c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27" t="s">
        <v>17689</v>
      </c>
      <c r="AU79" s="578"/>
    </row>
    <row r="80" spans="1:47" s="132" customFormat="1" ht="27.95" customHeight="1">
      <c r="A80" s="154"/>
      <c r="B80" s="1522"/>
      <c r="C80" s="227" t="s">
        <v>595</v>
      </c>
      <c r="D80" s="233" t="s">
        <v>1090</v>
      </c>
      <c r="E80" s="227" t="s">
        <v>1091</v>
      </c>
      <c r="F80" s="227" t="s">
        <v>595</v>
      </c>
      <c r="G80" s="227" t="s">
        <v>595</v>
      </c>
      <c r="H80" s="228">
        <v>323</v>
      </c>
      <c r="I80" s="228">
        <v>323</v>
      </c>
      <c r="J80" s="228">
        <v>323</v>
      </c>
      <c r="K80" s="227" t="s">
        <v>1087</v>
      </c>
      <c r="L80" s="227" t="s">
        <v>454</v>
      </c>
      <c r="M80" s="227" t="s">
        <v>54</v>
      </c>
      <c r="N80" s="228">
        <v>17</v>
      </c>
      <c r="O80" s="228">
        <v>19</v>
      </c>
      <c r="P80" s="228">
        <v>323</v>
      </c>
      <c r="Q80" s="228">
        <v>7</v>
      </c>
      <c r="R80" s="228"/>
      <c r="S80" s="233"/>
      <c r="T80" s="227"/>
      <c r="U80" s="227">
        <v>1995</v>
      </c>
      <c r="V80" s="233"/>
      <c r="W80" s="233"/>
      <c r="X80" s="233"/>
      <c r="Y80" s="228">
        <v>100</v>
      </c>
      <c r="Z80" s="228">
        <v>100</v>
      </c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41"/>
      <c r="AS80" s="241"/>
      <c r="AT80" s="241"/>
      <c r="AU80" s="578"/>
    </row>
    <row r="81" spans="1:47" s="132" customFormat="1" ht="27.95" customHeight="1">
      <c r="A81" s="154" t="s">
        <v>320</v>
      </c>
      <c r="B81" s="1522"/>
      <c r="C81" s="227" t="s">
        <v>573</v>
      </c>
      <c r="D81" s="233" t="s">
        <v>1092</v>
      </c>
      <c r="E81" s="227" t="s">
        <v>1093</v>
      </c>
      <c r="F81" s="227" t="s">
        <v>573</v>
      </c>
      <c r="G81" s="227" t="s">
        <v>2642</v>
      </c>
      <c r="H81" s="228">
        <v>20295</v>
      </c>
      <c r="I81" s="228">
        <v>3691</v>
      </c>
      <c r="J81" s="228">
        <v>6147.07</v>
      </c>
      <c r="K81" s="227" t="s">
        <v>1081</v>
      </c>
      <c r="L81" s="227" t="s">
        <v>1094</v>
      </c>
      <c r="M81" s="227" t="s">
        <v>54</v>
      </c>
      <c r="N81" s="228">
        <v>28</v>
      </c>
      <c r="O81" s="228">
        <v>51</v>
      </c>
      <c r="P81" s="228">
        <v>1412</v>
      </c>
      <c r="Q81" s="228">
        <v>13</v>
      </c>
      <c r="R81" s="228">
        <v>984</v>
      </c>
      <c r="S81" s="228"/>
      <c r="T81" s="227" t="s">
        <v>465</v>
      </c>
      <c r="U81" s="227">
        <v>2002</v>
      </c>
      <c r="V81" s="233">
        <v>9449</v>
      </c>
      <c r="W81" s="233"/>
      <c r="X81" s="233">
        <v>3000</v>
      </c>
      <c r="Y81" s="233"/>
      <c r="Z81" s="228">
        <v>12448</v>
      </c>
      <c r="AA81" s="227"/>
      <c r="AB81" s="227"/>
      <c r="AC81" s="233">
        <v>2</v>
      </c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27"/>
      <c r="AU81" s="578"/>
    </row>
    <row r="82" spans="1:47" s="132" customFormat="1" ht="27.95" customHeight="1">
      <c r="A82" s="154"/>
      <c r="B82" s="1522"/>
      <c r="C82" s="227" t="s">
        <v>983</v>
      </c>
      <c r="D82" s="233" t="s">
        <v>19244</v>
      </c>
      <c r="E82" s="227" t="s">
        <v>1095</v>
      </c>
      <c r="F82" s="227" t="s">
        <v>13660</v>
      </c>
      <c r="G82" s="227" t="s">
        <v>983</v>
      </c>
      <c r="H82" s="228">
        <v>8900</v>
      </c>
      <c r="I82" s="228">
        <v>3005</v>
      </c>
      <c r="J82" s="228">
        <v>3005</v>
      </c>
      <c r="K82" s="227" t="s">
        <v>1087</v>
      </c>
      <c r="L82" s="227" t="s">
        <v>1096</v>
      </c>
      <c r="M82" s="227" t="s">
        <v>54</v>
      </c>
      <c r="N82" s="228">
        <v>26</v>
      </c>
      <c r="O82" s="228">
        <v>36</v>
      </c>
      <c r="P82" s="228">
        <v>949</v>
      </c>
      <c r="Q82" s="228">
        <v>13</v>
      </c>
      <c r="R82" s="228">
        <v>645</v>
      </c>
      <c r="S82" s="228">
        <v>1000</v>
      </c>
      <c r="T82" s="227" t="s">
        <v>465</v>
      </c>
      <c r="U82" s="227">
        <v>1997</v>
      </c>
      <c r="V82" s="233">
        <v>3731</v>
      </c>
      <c r="W82" s="233">
        <v>350</v>
      </c>
      <c r="X82" s="233"/>
      <c r="Y82" s="233"/>
      <c r="Z82" s="228">
        <v>4081</v>
      </c>
      <c r="AA82" s="227"/>
      <c r="AB82" s="227"/>
      <c r="AC82" s="233"/>
      <c r="AD82" s="233"/>
      <c r="AE82" s="233" t="s">
        <v>1097</v>
      </c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27"/>
      <c r="AU82" s="578"/>
    </row>
    <row r="83" spans="1:47" s="132" customFormat="1" ht="27.95" customHeight="1">
      <c r="A83" s="154" t="s">
        <v>323</v>
      </c>
      <c r="B83" s="1522"/>
      <c r="C83" s="227" t="s">
        <v>983</v>
      </c>
      <c r="D83" s="233" t="s">
        <v>19244</v>
      </c>
      <c r="E83" s="227" t="s">
        <v>17688</v>
      </c>
      <c r="F83" s="227" t="s">
        <v>13660</v>
      </c>
      <c r="G83" s="227" t="s">
        <v>13479</v>
      </c>
      <c r="H83" s="228">
        <v>10322</v>
      </c>
      <c r="I83" s="228">
        <v>755</v>
      </c>
      <c r="J83" s="228">
        <v>2231</v>
      </c>
      <c r="K83" s="227" t="s">
        <v>1087</v>
      </c>
      <c r="L83" s="227" t="s">
        <v>17411</v>
      </c>
      <c r="M83" s="227" t="s">
        <v>54</v>
      </c>
      <c r="N83" s="228">
        <v>32</v>
      </c>
      <c r="O83" s="228">
        <v>21</v>
      </c>
      <c r="P83" s="228">
        <v>750</v>
      </c>
      <c r="Q83" s="228">
        <v>3.9</v>
      </c>
      <c r="R83" s="228"/>
      <c r="S83" s="228"/>
      <c r="T83" s="227"/>
      <c r="U83" s="241">
        <v>2023</v>
      </c>
      <c r="V83" s="241"/>
      <c r="W83" s="241"/>
      <c r="X83" s="241"/>
      <c r="Y83" s="241"/>
      <c r="Z83" s="244">
        <v>5870</v>
      </c>
      <c r="AA83" s="227"/>
      <c r="AB83" s="227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27" t="s">
        <v>17412</v>
      </c>
      <c r="AU83" s="578"/>
    </row>
    <row r="84" spans="1:47" s="132" customFormat="1" ht="27.95" customHeight="1">
      <c r="A84" s="154"/>
      <c r="B84" s="1523"/>
      <c r="C84" s="227" t="s">
        <v>983</v>
      </c>
      <c r="D84" s="233" t="s">
        <v>19241</v>
      </c>
      <c r="E84" s="227" t="s">
        <v>19242</v>
      </c>
      <c r="F84" s="227" t="s">
        <v>13660</v>
      </c>
      <c r="G84" s="227" t="s">
        <v>13479</v>
      </c>
      <c r="H84" s="228">
        <v>10322</v>
      </c>
      <c r="I84" s="228">
        <v>755</v>
      </c>
      <c r="J84" s="228">
        <v>2231</v>
      </c>
      <c r="K84" s="227" t="s">
        <v>1087</v>
      </c>
      <c r="L84" s="227" t="s">
        <v>19096</v>
      </c>
      <c r="M84" s="227" t="s">
        <v>54</v>
      </c>
      <c r="N84" s="228">
        <v>16</v>
      </c>
      <c r="O84" s="228">
        <v>29</v>
      </c>
      <c r="P84" s="228">
        <v>518</v>
      </c>
      <c r="Q84" s="228">
        <v>10</v>
      </c>
      <c r="R84" s="228"/>
      <c r="S84" s="228"/>
      <c r="T84" s="227"/>
      <c r="U84" s="241">
        <v>2024</v>
      </c>
      <c r="V84" s="241"/>
      <c r="W84" s="241"/>
      <c r="X84" s="241"/>
      <c r="Y84" s="241"/>
      <c r="Z84" s="244">
        <v>34134</v>
      </c>
      <c r="AA84" s="227"/>
      <c r="AB84" s="227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27" t="s">
        <v>19243</v>
      </c>
      <c r="AU84" s="578"/>
    </row>
    <row r="85" spans="1:47" s="1520" customFormat="1" ht="27.95" customHeight="1">
      <c r="A85" s="1409"/>
      <c r="B85" s="904" t="s">
        <v>132</v>
      </c>
      <c r="C85" s="314" t="s">
        <v>55</v>
      </c>
      <c r="D85" s="349"/>
      <c r="E85" s="315">
        <f>COUNTA(E86:E92)</f>
        <v>7</v>
      </c>
      <c r="F85" s="314"/>
      <c r="G85" s="314"/>
      <c r="H85" s="318">
        <f>SUM(H86:H92)</f>
        <v>136299.20000000001</v>
      </c>
      <c r="I85" s="318">
        <f t="shared" ref="I85:J85" si="1">SUM(I86:I92)</f>
        <v>29037.62</v>
      </c>
      <c r="J85" s="318">
        <f t="shared" si="1"/>
        <v>50337.99</v>
      </c>
      <c r="K85" s="314"/>
      <c r="L85" s="314"/>
      <c r="M85" s="314"/>
      <c r="N85" s="318"/>
      <c r="O85" s="318"/>
      <c r="P85" s="318"/>
      <c r="Q85" s="318"/>
      <c r="R85" s="318"/>
      <c r="S85" s="318"/>
      <c r="T85" s="314"/>
      <c r="U85" s="314"/>
      <c r="V85" s="349"/>
      <c r="W85" s="349"/>
      <c r="X85" s="349"/>
      <c r="Y85" s="349"/>
      <c r="Z85" s="318"/>
      <c r="AA85" s="314"/>
      <c r="AB85" s="314"/>
      <c r="AC85" s="349"/>
      <c r="AD85" s="349"/>
      <c r="AE85" s="349"/>
      <c r="AF85" s="349"/>
      <c r="AG85" s="349"/>
      <c r="AH85" s="349"/>
      <c r="AI85" s="349"/>
      <c r="AJ85" s="349"/>
      <c r="AK85" s="349"/>
      <c r="AL85" s="349"/>
      <c r="AM85" s="349"/>
      <c r="AN85" s="349"/>
      <c r="AO85" s="349"/>
      <c r="AP85" s="349"/>
      <c r="AQ85" s="349"/>
      <c r="AR85" s="349"/>
      <c r="AS85" s="349"/>
      <c r="AT85" s="314"/>
      <c r="AU85" s="1502"/>
    </row>
    <row r="86" spans="1:47" s="1521" customFormat="1" ht="27.95" customHeight="1">
      <c r="A86" s="154"/>
      <c r="B86" s="918"/>
      <c r="C86" s="227" t="s">
        <v>595</v>
      </c>
      <c r="D86" s="233" t="s">
        <v>10401</v>
      </c>
      <c r="E86" s="227" t="s">
        <v>10402</v>
      </c>
      <c r="F86" s="227" t="s">
        <v>10354</v>
      </c>
      <c r="G86" s="227" t="s">
        <v>12576</v>
      </c>
      <c r="H86" s="228">
        <v>79287</v>
      </c>
      <c r="I86" s="228">
        <v>13208</v>
      </c>
      <c r="J86" s="228">
        <v>22670</v>
      </c>
      <c r="K86" s="227" t="s">
        <v>1087</v>
      </c>
      <c r="L86" s="227" t="s">
        <v>9189</v>
      </c>
      <c r="M86" s="227" t="s">
        <v>54</v>
      </c>
      <c r="N86" s="228">
        <v>36</v>
      </c>
      <c r="O86" s="228">
        <v>54</v>
      </c>
      <c r="P86" s="228">
        <v>1944</v>
      </c>
      <c r="Q86" s="228">
        <v>20</v>
      </c>
      <c r="R86" s="228">
        <v>5457</v>
      </c>
      <c r="S86" s="228">
        <v>5457</v>
      </c>
      <c r="T86" s="227" t="s">
        <v>465</v>
      </c>
      <c r="U86" s="227">
        <v>2000</v>
      </c>
      <c r="V86" s="233"/>
      <c r="W86" s="233"/>
      <c r="X86" s="233"/>
      <c r="Y86" s="233"/>
      <c r="Z86" s="228">
        <v>32516</v>
      </c>
      <c r="AA86" s="227"/>
      <c r="AB86" s="227"/>
      <c r="AC86" s="233">
        <v>1</v>
      </c>
      <c r="AD86" s="233"/>
      <c r="AE86" s="233" t="s">
        <v>10403</v>
      </c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27"/>
      <c r="AU86" s="578"/>
    </row>
    <row r="87" spans="1:47" s="132" customFormat="1" ht="27.95" customHeight="1">
      <c r="A87" s="154"/>
      <c r="B87" s="918"/>
      <c r="C87" s="227" t="s">
        <v>595</v>
      </c>
      <c r="D87" s="233"/>
      <c r="E87" s="227" t="s">
        <v>16206</v>
      </c>
      <c r="F87" s="227" t="s">
        <v>2002</v>
      </c>
      <c r="G87" s="227" t="s">
        <v>12578</v>
      </c>
      <c r="H87" s="228">
        <v>921.8</v>
      </c>
      <c r="I87" s="228">
        <v>645</v>
      </c>
      <c r="J87" s="228">
        <v>645</v>
      </c>
      <c r="K87" s="233" t="s">
        <v>2013</v>
      </c>
      <c r="L87" s="227" t="s">
        <v>12970</v>
      </c>
      <c r="M87" s="227" t="s">
        <v>54</v>
      </c>
      <c r="N87" s="228">
        <v>17</v>
      </c>
      <c r="O87" s="228">
        <v>26</v>
      </c>
      <c r="P87" s="228">
        <v>442</v>
      </c>
      <c r="Q87" s="228"/>
      <c r="R87" s="228" t="s">
        <v>2009</v>
      </c>
      <c r="S87" s="228" t="s">
        <v>2009</v>
      </c>
      <c r="T87" s="227" t="s">
        <v>2009</v>
      </c>
      <c r="U87" s="227">
        <v>2023</v>
      </c>
      <c r="V87" s="233"/>
      <c r="W87" s="233"/>
      <c r="X87" s="233"/>
      <c r="Y87" s="233"/>
      <c r="Z87" s="228">
        <v>1790</v>
      </c>
      <c r="AA87" s="227"/>
      <c r="AB87" s="227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27" t="s">
        <v>13826</v>
      </c>
      <c r="AU87" s="578"/>
    </row>
    <row r="88" spans="1:47" s="1521" customFormat="1" ht="27.95" customHeight="1">
      <c r="A88" s="154" t="s">
        <v>150</v>
      </c>
      <c r="B88" s="918"/>
      <c r="C88" s="233" t="s">
        <v>580</v>
      </c>
      <c r="D88" s="233"/>
      <c r="E88" s="228" t="s">
        <v>10404</v>
      </c>
      <c r="F88" s="227" t="s">
        <v>10354</v>
      </c>
      <c r="G88" s="233" t="s">
        <v>12576</v>
      </c>
      <c r="H88" s="228">
        <v>4280</v>
      </c>
      <c r="I88" s="228">
        <v>2087</v>
      </c>
      <c r="J88" s="228">
        <v>2062</v>
      </c>
      <c r="K88" s="233" t="s">
        <v>1155</v>
      </c>
      <c r="L88" s="233" t="s">
        <v>1859</v>
      </c>
      <c r="M88" s="233" t="s">
        <v>12585</v>
      </c>
      <c r="N88" s="228">
        <v>22</v>
      </c>
      <c r="O88" s="228">
        <v>38</v>
      </c>
      <c r="P88" s="228">
        <v>782</v>
      </c>
      <c r="Q88" s="228">
        <v>9</v>
      </c>
      <c r="R88" s="228">
        <v>399</v>
      </c>
      <c r="S88" s="228"/>
      <c r="T88" s="444"/>
      <c r="U88" s="227">
        <v>2013</v>
      </c>
      <c r="V88" s="233"/>
      <c r="W88" s="233"/>
      <c r="X88" s="233"/>
      <c r="Y88" s="233"/>
      <c r="Z88" s="228">
        <v>1153</v>
      </c>
      <c r="AA88" s="233"/>
      <c r="AB88" s="228"/>
      <c r="AC88" s="233"/>
      <c r="AD88" s="233"/>
      <c r="AE88" s="228"/>
      <c r="AF88" s="227"/>
      <c r="AG88" s="227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 t="s">
        <v>12586</v>
      </c>
      <c r="AU88" s="578"/>
    </row>
    <row r="89" spans="1:47" s="1521" customFormat="1" ht="27.95" customHeight="1">
      <c r="A89" s="154"/>
      <c r="B89" s="918"/>
      <c r="C89" s="233" t="s">
        <v>580</v>
      </c>
      <c r="D89" s="233"/>
      <c r="E89" s="228" t="s">
        <v>12587</v>
      </c>
      <c r="F89" s="227" t="s">
        <v>10354</v>
      </c>
      <c r="G89" s="233" t="s">
        <v>12576</v>
      </c>
      <c r="H89" s="228">
        <v>24053</v>
      </c>
      <c r="I89" s="228">
        <v>8223</v>
      </c>
      <c r="J89" s="228">
        <v>18349</v>
      </c>
      <c r="K89" s="233" t="s">
        <v>2013</v>
      </c>
      <c r="L89" s="233" t="s">
        <v>12588</v>
      </c>
      <c r="M89" s="233" t="s">
        <v>2059</v>
      </c>
      <c r="N89" s="228">
        <v>40</v>
      </c>
      <c r="O89" s="228">
        <v>54</v>
      </c>
      <c r="P89" s="228">
        <v>2096</v>
      </c>
      <c r="Q89" s="228">
        <v>22</v>
      </c>
      <c r="R89" s="228">
        <v>4017</v>
      </c>
      <c r="S89" s="228">
        <v>4017</v>
      </c>
      <c r="T89" s="439" t="s">
        <v>10410</v>
      </c>
      <c r="U89" s="227">
        <v>2021</v>
      </c>
      <c r="V89" s="233"/>
      <c r="W89" s="233"/>
      <c r="X89" s="233"/>
      <c r="Y89" s="233"/>
      <c r="Z89" s="228">
        <v>57140</v>
      </c>
      <c r="AA89" s="233"/>
      <c r="AB89" s="228"/>
      <c r="AC89" s="233"/>
      <c r="AD89" s="233"/>
      <c r="AE89" s="228"/>
      <c r="AF89" s="227"/>
      <c r="AG89" s="227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578"/>
    </row>
    <row r="90" spans="1:47" s="1521" customFormat="1" ht="27.95" customHeight="1">
      <c r="A90" s="154"/>
      <c r="B90" s="918"/>
      <c r="C90" s="233" t="s">
        <v>580</v>
      </c>
      <c r="D90" s="233"/>
      <c r="E90" s="228" t="s">
        <v>10405</v>
      </c>
      <c r="F90" s="233" t="s">
        <v>580</v>
      </c>
      <c r="G90" s="233" t="s">
        <v>10359</v>
      </c>
      <c r="H90" s="228">
        <v>19089</v>
      </c>
      <c r="I90" s="228">
        <v>1783.57</v>
      </c>
      <c r="J90" s="228">
        <v>2419.6</v>
      </c>
      <c r="K90" s="233" t="s">
        <v>466</v>
      </c>
      <c r="L90" s="233" t="s">
        <v>10406</v>
      </c>
      <c r="M90" s="233" t="s">
        <v>54</v>
      </c>
      <c r="N90" s="228">
        <v>26</v>
      </c>
      <c r="O90" s="228">
        <v>36</v>
      </c>
      <c r="P90" s="228">
        <v>936</v>
      </c>
      <c r="Q90" s="228">
        <v>13</v>
      </c>
      <c r="R90" s="228">
        <v>1040</v>
      </c>
      <c r="S90" s="228">
        <v>1000</v>
      </c>
      <c r="T90" s="444" t="s">
        <v>10407</v>
      </c>
      <c r="U90" s="227">
        <v>2010</v>
      </c>
      <c r="V90" s="233"/>
      <c r="W90" s="233"/>
      <c r="X90" s="233"/>
      <c r="Y90" s="233"/>
      <c r="Z90" s="228">
        <v>4900</v>
      </c>
      <c r="AA90" s="233"/>
      <c r="AB90" s="228">
        <v>4900</v>
      </c>
      <c r="AC90" s="233"/>
      <c r="AD90" s="233"/>
      <c r="AE90" s="228">
        <v>4900</v>
      </c>
      <c r="AF90" s="227"/>
      <c r="AG90" s="227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578"/>
    </row>
    <row r="91" spans="1:47" s="1521" customFormat="1" ht="27.95" customHeight="1">
      <c r="A91" s="154" t="s">
        <v>89</v>
      </c>
      <c r="B91" s="918"/>
      <c r="C91" s="227" t="s">
        <v>777</v>
      </c>
      <c r="D91" s="233"/>
      <c r="E91" s="227" t="s">
        <v>10408</v>
      </c>
      <c r="F91" s="227" t="s">
        <v>777</v>
      </c>
      <c r="G91" s="227" t="s">
        <v>17691</v>
      </c>
      <c r="H91" s="228">
        <v>2913.4</v>
      </c>
      <c r="I91" s="228">
        <v>1263.75</v>
      </c>
      <c r="J91" s="228">
        <v>1570.49</v>
      </c>
      <c r="K91" s="227" t="s">
        <v>1087</v>
      </c>
      <c r="L91" s="227" t="s">
        <v>10409</v>
      </c>
      <c r="M91" s="227" t="s">
        <v>54</v>
      </c>
      <c r="N91" s="228">
        <v>24</v>
      </c>
      <c r="O91" s="228">
        <v>32</v>
      </c>
      <c r="P91" s="228">
        <v>768</v>
      </c>
      <c r="Q91" s="228">
        <v>15</v>
      </c>
      <c r="R91" s="228">
        <v>531</v>
      </c>
      <c r="S91" s="228">
        <v>1000</v>
      </c>
      <c r="T91" s="439" t="s">
        <v>10410</v>
      </c>
      <c r="U91" s="227">
        <v>2009</v>
      </c>
      <c r="V91" s="233"/>
      <c r="W91" s="233"/>
      <c r="X91" s="233"/>
      <c r="Y91" s="233"/>
      <c r="Z91" s="228">
        <v>3018</v>
      </c>
      <c r="AA91" s="227"/>
      <c r="AB91" s="227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27"/>
      <c r="AU91" s="578"/>
    </row>
    <row r="92" spans="1:47" s="1521" customFormat="1" ht="27.95" customHeight="1">
      <c r="A92" s="154" t="s">
        <v>315</v>
      </c>
      <c r="B92" s="1510"/>
      <c r="C92" s="227" t="s">
        <v>10366</v>
      </c>
      <c r="D92" s="233" t="s">
        <v>10411</v>
      </c>
      <c r="E92" s="227" t="s">
        <v>12589</v>
      </c>
      <c r="F92" s="227" t="s">
        <v>10366</v>
      </c>
      <c r="G92" s="227" t="s">
        <v>12579</v>
      </c>
      <c r="H92" s="228">
        <v>5755</v>
      </c>
      <c r="I92" s="228">
        <v>1827.3</v>
      </c>
      <c r="J92" s="228">
        <v>2621.9</v>
      </c>
      <c r="K92" s="227" t="s">
        <v>1087</v>
      </c>
      <c r="L92" s="227" t="s">
        <v>3206</v>
      </c>
      <c r="M92" s="227" t="s">
        <v>54</v>
      </c>
      <c r="N92" s="228">
        <v>24</v>
      </c>
      <c r="O92" s="228">
        <v>50</v>
      </c>
      <c r="P92" s="228">
        <v>1200</v>
      </c>
      <c r="Q92" s="228">
        <v>20</v>
      </c>
      <c r="R92" s="228">
        <v>2000</v>
      </c>
      <c r="S92" s="228">
        <v>2000</v>
      </c>
      <c r="T92" s="227" t="s">
        <v>178</v>
      </c>
      <c r="U92" s="227">
        <v>1993</v>
      </c>
      <c r="V92" s="233" t="s">
        <v>10412</v>
      </c>
      <c r="W92" s="233" t="s">
        <v>7288</v>
      </c>
      <c r="X92" s="233" t="s">
        <v>7288</v>
      </c>
      <c r="Y92" s="233"/>
      <c r="Z92" s="228">
        <v>1326</v>
      </c>
      <c r="AA92" s="227">
        <v>1998</v>
      </c>
      <c r="AB92" s="227">
        <v>2003</v>
      </c>
      <c r="AC92" s="233">
        <v>1</v>
      </c>
      <c r="AD92" s="233">
        <v>250000</v>
      </c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27"/>
      <c r="AU92" s="578"/>
    </row>
    <row r="93" spans="1:47" s="1520" customFormat="1" ht="24.6" customHeight="1">
      <c r="A93" s="1409"/>
      <c r="B93" s="1341" t="s">
        <v>471</v>
      </c>
      <c r="C93" s="314" t="s">
        <v>55</v>
      </c>
      <c r="D93" s="349"/>
      <c r="E93" s="315">
        <f>COUNTA(E94:E95)</f>
        <v>2</v>
      </c>
      <c r="F93" s="314"/>
      <c r="G93" s="314"/>
      <c r="H93" s="318">
        <f>SUM(H94:H95)</f>
        <v>4610</v>
      </c>
      <c r="I93" s="318">
        <f>SUM(I94:I95)</f>
        <v>1084</v>
      </c>
      <c r="J93" s="318">
        <f>SUM(J94:J95)</f>
        <v>1082</v>
      </c>
      <c r="K93" s="314"/>
      <c r="L93" s="314"/>
      <c r="M93" s="314"/>
      <c r="N93" s="318"/>
      <c r="O93" s="318"/>
      <c r="P93" s="318"/>
      <c r="Q93" s="318"/>
      <c r="R93" s="318"/>
      <c r="S93" s="318"/>
      <c r="T93" s="314"/>
      <c r="U93" s="314"/>
      <c r="V93" s="349"/>
      <c r="W93" s="349"/>
      <c r="X93" s="349"/>
      <c r="Y93" s="349"/>
      <c r="Z93" s="318"/>
      <c r="AA93" s="314"/>
      <c r="AB93" s="314"/>
      <c r="AC93" s="349"/>
      <c r="AD93" s="349"/>
      <c r="AE93" s="349"/>
      <c r="AF93" s="349"/>
      <c r="AG93" s="349"/>
      <c r="AH93" s="349"/>
      <c r="AI93" s="349"/>
      <c r="AJ93" s="349"/>
      <c r="AK93" s="349"/>
      <c r="AL93" s="349"/>
      <c r="AM93" s="349"/>
      <c r="AN93" s="349"/>
      <c r="AO93" s="349"/>
      <c r="AP93" s="349"/>
      <c r="AQ93" s="349"/>
      <c r="AR93" s="349"/>
      <c r="AS93" s="349"/>
      <c r="AT93" s="314"/>
      <c r="AU93" s="1502"/>
    </row>
    <row r="94" spans="1:47" s="132" customFormat="1" ht="24.6" customHeight="1">
      <c r="A94" s="154"/>
      <c r="B94" s="918"/>
      <c r="C94" s="227" t="s">
        <v>2655</v>
      </c>
      <c r="D94" s="233" t="s">
        <v>19599</v>
      </c>
      <c r="E94" s="227" t="s">
        <v>19600</v>
      </c>
      <c r="F94" s="227" t="s">
        <v>2655</v>
      </c>
      <c r="G94" s="227" t="s">
        <v>13736</v>
      </c>
      <c r="H94" s="228">
        <v>2188</v>
      </c>
      <c r="I94" s="228">
        <v>608</v>
      </c>
      <c r="J94" s="228">
        <v>608</v>
      </c>
      <c r="K94" s="227" t="s">
        <v>1057</v>
      </c>
      <c r="L94" s="227" t="s">
        <v>454</v>
      </c>
      <c r="M94" s="227" t="s">
        <v>2661</v>
      </c>
      <c r="N94" s="228">
        <v>17</v>
      </c>
      <c r="O94" s="228">
        <v>30</v>
      </c>
      <c r="P94" s="228">
        <v>510</v>
      </c>
      <c r="Q94" s="228">
        <v>12</v>
      </c>
      <c r="R94" s="305" t="s">
        <v>389</v>
      </c>
      <c r="S94" s="305" t="s">
        <v>389</v>
      </c>
      <c r="T94" s="305" t="s">
        <v>389</v>
      </c>
      <c r="U94" s="227">
        <v>2012</v>
      </c>
      <c r="V94" s="233"/>
      <c r="W94" s="233"/>
      <c r="X94" s="233"/>
      <c r="Y94" s="233"/>
      <c r="Z94" s="228">
        <v>500</v>
      </c>
      <c r="AA94" s="227"/>
      <c r="AB94" s="227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27"/>
      <c r="AU94" s="578"/>
    </row>
    <row r="95" spans="1:47" s="132" customFormat="1" ht="24.6" customHeight="1">
      <c r="A95" s="154"/>
      <c r="B95" s="1510"/>
      <c r="C95" s="227" t="s">
        <v>2655</v>
      </c>
      <c r="D95" s="233" t="s">
        <v>19601</v>
      </c>
      <c r="E95" s="227" t="s">
        <v>19602</v>
      </c>
      <c r="F95" s="227" t="s">
        <v>2655</v>
      </c>
      <c r="G95" s="227" t="s">
        <v>13736</v>
      </c>
      <c r="H95" s="228">
        <v>2422</v>
      </c>
      <c r="I95" s="228">
        <v>476</v>
      </c>
      <c r="J95" s="228">
        <v>474</v>
      </c>
      <c r="K95" s="227" t="s">
        <v>1057</v>
      </c>
      <c r="L95" s="227" t="s">
        <v>2005</v>
      </c>
      <c r="M95" s="227" t="s">
        <v>2661</v>
      </c>
      <c r="N95" s="228">
        <v>5</v>
      </c>
      <c r="O95" s="228">
        <v>10.4</v>
      </c>
      <c r="P95" s="228">
        <v>52</v>
      </c>
      <c r="Q95" s="228">
        <v>12</v>
      </c>
      <c r="R95" s="228" t="s">
        <v>389</v>
      </c>
      <c r="S95" s="228">
        <v>30</v>
      </c>
      <c r="T95" s="227" t="s">
        <v>389</v>
      </c>
      <c r="U95" s="227">
        <v>1996</v>
      </c>
      <c r="V95" s="233"/>
      <c r="W95" s="233"/>
      <c r="X95" s="233"/>
      <c r="Y95" s="233"/>
      <c r="Z95" s="228">
        <v>300</v>
      </c>
      <c r="AA95" s="227"/>
      <c r="AB95" s="227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27"/>
      <c r="AU95" s="578"/>
    </row>
    <row r="96" spans="1:47" s="1520" customFormat="1" ht="24.6" customHeight="1">
      <c r="A96" s="1409"/>
      <c r="B96" s="1341" t="s">
        <v>541</v>
      </c>
      <c r="C96" s="594" t="s">
        <v>2001</v>
      </c>
      <c r="D96" s="555"/>
      <c r="E96" s="315">
        <f>COUNTA(E97:E285)</f>
        <v>189</v>
      </c>
      <c r="F96" s="594"/>
      <c r="G96" s="594"/>
      <c r="H96" s="595">
        <f>SUM(H97:H285)</f>
        <v>4908287.6835000003</v>
      </c>
      <c r="I96" s="595">
        <f>SUM(I97:I285)</f>
        <v>285971.72000000003</v>
      </c>
      <c r="J96" s="595">
        <f>SUM(J97:J285)</f>
        <v>441367.61999999994</v>
      </c>
      <c r="K96" s="594"/>
      <c r="L96" s="594"/>
      <c r="M96" s="594"/>
      <c r="N96" s="595"/>
      <c r="O96" s="595"/>
      <c r="P96" s="595"/>
      <c r="Q96" s="595"/>
      <c r="R96" s="595"/>
      <c r="S96" s="595"/>
      <c r="T96" s="594"/>
      <c r="U96" s="594"/>
      <c r="V96" s="555"/>
      <c r="W96" s="555"/>
      <c r="X96" s="555"/>
      <c r="Y96" s="555"/>
      <c r="Z96" s="595"/>
      <c r="AA96" s="594"/>
      <c r="AB96" s="594"/>
      <c r="AC96" s="555"/>
      <c r="AD96" s="555"/>
      <c r="AE96" s="555"/>
      <c r="AF96" s="555"/>
      <c r="AG96" s="555"/>
      <c r="AH96" s="555"/>
      <c r="AI96" s="555"/>
      <c r="AJ96" s="555"/>
      <c r="AK96" s="555"/>
      <c r="AL96" s="555"/>
      <c r="AM96" s="555"/>
      <c r="AN96" s="555"/>
      <c r="AO96" s="555"/>
      <c r="AP96" s="555"/>
      <c r="AQ96" s="555"/>
      <c r="AR96" s="555"/>
      <c r="AS96" s="555"/>
      <c r="AT96" s="594"/>
      <c r="AU96" s="1502"/>
    </row>
    <row r="97" spans="1:46" ht="24.6" customHeight="1">
      <c r="A97" s="154">
        <v>1</v>
      </c>
      <c r="B97" s="918"/>
      <c r="C97" s="227" t="s">
        <v>2694</v>
      </c>
      <c r="D97" s="227" t="s">
        <v>19760</v>
      </c>
      <c r="E97" s="227" t="s">
        <v>3149</v>
      </c>
      <c r="F97" s="227" t="s">
        <v>2694</v>
      </c>
      <c r="G97" s="227" t="s">
        <v>8215</v>
      </c>
      <c r="H97" s="228">
        <v>9381</v>
      </c>
      <c r="I97" s="228">
        <v>5945</v>
      </c>
      <c r="J97" s="228">
        <v>11243</v>
      </c>
      <c r="K97" s="227" t="s">
        <v>1087</v>
      </c>
      <c r="L97" s="227" t="s">
        <v>3150</v>
      </c>
      <c r="M97" s="227" t="s">
        <v>54</v>
      </c>
      <c r="N97" s="228">
        <v>31</v>
      </c>
      <c r="O97" s="228">
        <v>44</v>
      </c>
      <c r="P97" s="228">
        <v>1364</v>
      </c>
      <c r="Q97" s="228">
        <v>28</v>
      </c>
      <c r="R97" s="228">
        <v>5145</v>
      </c>
      <c r="S97" s="228">
        <v>9000</v>
      </c>
      <c r="T97" s="227" t="s">
        <v>3151</v>
      </c>
      <c r="U97" s="227">
        <v>1984</v>
      </c>
      <c r="V97" s="233">
        <v>1444</v>
      </c>
      <c r="W97" s="233">
        <v>1954</v>
      </c>
      <c r="X97" s="233">
        <v>646</v>
      </c>
      <c r="Y97" s="233"/>
      <c r="Z97" s="228">
        <v>4864</v>
      </c>
      <c r="AA97" s="227"/>
      <c r="AB97" s="227"/>
      <c r="AC97" s="233" t="s">
        <v>3152</v>
      </c>
      <c r="AD97" s="233">
        <v>97780</v>
      </c>
      <c r="AE97" s="233" t="s">
        <v>3153</v>
      </c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41"/>
    </row>
    <row r="98" spans="1:46" ht="24.6" customHeight="1">
      <c r="A98" s="154"/>
      <c r="B98" s="918"/>
      <c r="C98" s="227" t="s">
        <v>2694</v>
      </c>
      <c r="D98" s="227" t="s">
        <v>20410</v>
      </c>
      <c r="E98" s="227" t="s">
        <v>17692</v>
      </c>
      <c r="F98" s="227" t="s">
        <v>2694</v>
      </c>
      <c r="G98" s="227" t="s">
        <v>16344</v>
      </c>
      <c r="H98" s="228">
        <v>355800</v>
      </c>
      <c r="I98" s="228">
        <v>2997</v>
      </c>
      <c r="J98" s="228">
        <v>4597</v>
      </c>
      <c r="K98" s="227" t="s">
        <v>1081</v>
      </c>
      <c r="L98" s="227" t="s">
        <v>454</v>
      </c>
      <c r="M98" s="227" t="s">
        <v>54</v>
      </c>
      <c r="N98" s="228">
        <v>30</v>
      </c>
      <c r="O98" s="228">
        <v>33</v>
      </c>
      <c r="P98" s="228">
        <v>990</v>
      </c>
      <c r="Q98" s="228">
        <v>18</v>
      </c>
      <c r="R98" s="228">
        <v>982</v>
      </c>
      <c r="S98" s="228">
        <v>1000</v>
      </c>
      <c r="T98" s="227" t="s">
        <v>465</v>
      </c>
      <c r="U98" s="227">
        <v>2004</v>
      </c>
      <c r="V98" s="233">
        <v>180</v>
      </c>
      <c r="W98" s="233"/>
      <c r="X98" s="233"/>
      <c r="Y98" s="233"/>
      <c r="Z98" s="228">
        <v>7920</v>
      </c>
      <c r="AA98" s="227"/>
      <c r="AB98" s="227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27"/>
    </row>
    <row r="99" spans="1:46" ht="24.6" customHeight="1">
      <c r="A99" s="154"/>
      <c r="B99" s="918"/>
      <c r="C99" s="227" t="s">
        <v>2694</v>
      </c>
      <c r="D99" s="227" t="s">
        <v>20411</v>
      </c>
      <c r="E99" s="227" t="s">
        <v>16345</v>
      </c>
      <c r="F99" s="227" t="s">
        <v>12625</v>
      </c>
      <c r="G99" s="227" t="s">
        <v>16344</v>
      </c>
      <c r="H99" s="228">
        <v>52586</v>
      </c>
      <c r="I99" s="228">
        <v>851</v>
      </c>
      <c r="J99" s="228">
        <v>985</v>
      </c>
      <c r="K99" s="227" t="s">
        <v>1988</v>
      </c>
      <c r="L99" s="227" t="s">
        <v>2005</v>
      </c>
      <c r="M99" s="227" t="s">
        <v>54</v>
      </c>
      <c r="N99" s="228"/>
      <c r="O99" s="228"/>
      <c r="P99" s="228"/>
      <c r="Q99" s="228"/>
      <c r="R99" s="228"/>
      <c r="S99" s="228"/>
      <c r="T99" s="227"/>
      <c r="U99" s="227">
        <v>2006</v>
      </c>
      <c r="V99" s="233"/>
      <c r="W99" s="233"/>
      <c r="X99" s="233"/>
      <c r="Y99" s="233"/>
      <c r="Z99" s="228">
        <v>1200</v>
      </c>
      <c r="AA99" s="227"/>
      <c r="AB99" s="227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313"/>
    </row>
    <row r="100" spans="1:46" ht="24.6" customHeight="1">
      <c r="A100" s="154"/>
      <c r="B100" s="918"/>
      <c r="C100" s="227" t="s">
        <v>2694</v>
      </c>
      <c r="D100" s="227" t="s">
        <v>20412</v>
      </c>
      <c r="E100" s="227" t="s">
        <v>16346</v>
      </c>
      <c r="F100" s="227" t="s">
        <v>12625</v>
      </c>
      <c r="G100" s="227" t="s">
        <v>17695</v>
      </c>
      <c r="H100" s="228">
        <v>18733</v>
      </c>
      <c r="I100" s="228">
        <v>1848.33</v>
      </c>
      <c r="J100" s="228">
        <v>5424.39</v>
      </c>
      <c r="K100" s="227" t="s">
        <v>1988</v>
      </c>
      <c r="L100" s="227" t="s">
        <v>17697</v>
      </c>
      <c r="M100" s="227" t="s">
        <v>54</v>
      </c>
      <c r="N100" s="228" t="s">
        <v>20413</v>
      </c>
      <c r="O100" s="228" t="s">
        <v>20414</v>
      </c>
      <c r="P100" s="228">
        <v>343.2</v>
      </c>
      <c r="Q100" s="228"/>
      <c r="R100" s="228"/>
      <c r="S100" s="228"/>
      <c r="T100" s="227"/>
      <c r="U100" s="227"/>
      <c r="V100" s="233"/>
      <c r="W100" s="233"/>
      <c r="X100" s="233"/>
      <c r="Y100" s="233"/>
      <c r="Z100" s="228"/>
      <c r="AA100" s="227"/>
      <c r="AB100" s="227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313"/>
    </row>
    <row r="101" spans="1:46" ht="24.6" customHeight="1">
      <c r="A101" s="154"/>
      <c r="B101" s="918"/>
      <c r="C101" s="227" t="s">
        <v>2694</v>
      </c>
      <c r="D101" s="227" t="s">
        <v>20415</v>
      </c>
      <c r="E101" s="227" t="s">
        <v>16347</v>
      </c>
      <c r="F101" s="227" t="s">
        <v>12625</v>
      </c>
      <c r="G101" s="227" t="s">
        <v>17696</v>
      </c>
      <c r="H101" s="228">
        <v>3174</v>
      </c>
      <c r="I101" s="228">
        <v>1954</v>
      </c>
      <c r="J101" s="228">
        <v>1954</v>
      </c>
      <c r="K101" s="227" t="s">
        <v>1988</v>
      </c>
      <c r="L101" s="227" t="s">
        <v>16348</v>
      </c>
      <c r="M101" s="227" t="s">
        <v>2059</v>
      </c>
      <c r="N101" s="228"/>
      <c r="O101" s="228"/>
      <c r="P101" s="228"/>
      <c r="Q101" s="228"/>
      <c r="R101" s="228"/>
      <c r="S101" s="228"/>
      <c r="T101" s="227"/>
      <c r="U101" s="227"/>
      <c r="V101" s="233"/>
      <c r="W101" s="233"/>
      <c r="X101" s="233"/>
      <c r="Y101" s="233"/>
      <c r="Z101" s="228"/>
      <c r="AA101" s="227"/>
      <c r="AB101" s="227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313"/>
    </row>
    <row r="102" spans="1:46" ht="48" customHeight="1">
      <c r="A102" s="154"/>
      <c r="B102" s="918"/>
      <c r="C102" s="227" t="s">
        <v>2694</v>
      </c>
      <c r="D102" s="227" t="s">
        <v>20416</v>
      </c>
      <c r="E102" s="227" t="s">
        <v>3154</v>
      </c>
      <c r="F102" s="227" t="s">
        <v>2694</v>
      </c>
      <c r="G102" s="227" t="s">
        <v>8215</v>
      </c>
      <c r="H102" s="228">
        <v>64951</v>
      </c>
      <c r="I102" s="228">
        <v>5034</v>
      </c>
      <c r="J102" s="228">
        <v>18364</v>
      </c>
      <c r="K102" s="227" t="s">
        <v>1087</v>
      </c>
      <c r="L102" s="227" t="s">
        <v>3150</v>
      </c>
      <c r="M102" s="227" t="s">
        <v>54</v>
      </c>
      <c r="N102" s="228">
        <v>36</v>
      </c>
      <c r="O102" s="228">
        <v>61</v>
      </c>
      <c r="P102" s="228">
        <v>2196</v>
      </c>
      <c r="Q102" s="228">
        <v>29</v>
      </c>
      <c r="R102" s="228">
        <v>4407</v>
      </c>
      <c r="S102" s="228">
        <v>5000</v>
      </c>
      <c r="T102" s="227" t="s">
        <v>3155</v>
      </c>
      <c r="U102" s="227">
        <v>2016</v>
      </c>
      <c r="V102" s="233">
        <v>1444</v>
      </c>
      <c r="W102" s="233">
        <v>1954</v>
      </c>
      <c r="X102" s="233">
        <v>646</v>
      </c>
      <c r="Y102" s="233"/>
      <c r="Z102" s="228">
        <v>43956</v>
      </c>
      <c r="AA102" s="227"/>
      <c r="AB102" s="227"/>
      <c r="AC102" s="393" t="s">
        <v>20417</v>
      </c>
      <c r="AD102" s="393"/>
      <c r="AE102" s="393" t="s">
        <v>8225</v>
      </c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27"/>
    </row>
    <row r="103" spans="1:46" ht="24.6" customHeight="1">
      <c r="A103" s="154"/>
      <c r="B103" s="918"/>
      <c r="C103" s="227" t="s">
        <v>12614</v>
      </c>
      <c r="D103" s="227" t="s">
        <v>20418</v>
      </c>
      <c r="E103" s="227" t="s">
        <v>17693</v>
      </c>
      <c r="F103" s="227" t="s">
        <v>16237</v>
      </c>
      <c r="G103" s="227" t="s">
        <v>507</v>
      </c>
      <c r="H103" s="405"/>
      <c r="I103" s="405"/>
      <c r="J103" s="405"/>
      <c r="K103" s="313"/>
      <c r="L103" s="313"/>
      <c r="M103" s="313"/>
      <c r="N103" s="405"/>
      <c r="O103" s="405"/>
      <c r="P103" s="405"/>
      <c r="Q103" s="405"/>
      <c r="R103" s="405"/>
      <c r="S103" s="405"/>
      <c r="T103" s="313"/>
      <c r="U103" s="313"/>
      <c r="V103" s="356"/>
      <c r="W103" s="356"/>
      <c r="X103" s="356"/>
      <c r="Y103" s="356"/>
      <c r="Z103" s="405"/>
      <c r="AA103" s="227"/>
      <c r="AB103" s="227"/>
      <c r="AC103" s="233"/>
      <c r="AD103" s="233"/>
      <c r="AE103" s="233"/>
      <c r="AF103" s="233"/>
      <c r="AG103" s="233" t="s">
        <v>1682</v>
      </c>
      <c r="AH103" s="233">
        <v>7</v>
      </c>
      <c r="AI103" s="233">
        <v>132</v>
      </c>
      <c r="AJ103" s="233" t="s">
        <v>389</v>
      </c>
      <c r="AK103" s="233" t="s">
        <v>1857</v>
      </c>
      <c r="AL103" s="233" t="s">
        <v>1858</v>
      </c>
      <c r="AM103" s="233">
        <v>1</v>
      </c>
      <c r="AN103" s="233">
        <v>267</v>
      </c>
      <c r="AO103" s="233" t="s">
        <v>389</v>
      </c>
      <c r="AP103" s="233" t="s">
        <v>1857</v>
      </c>
      <c r="AQ103" s="233" t="s">
        <v>1859</v>
      </c>
      <c r="AR103" s="233"/>
      <c r="AS103" s="233"/>
      <c r="AT103" s="313"/>
    </row>
    <row r="104" spans="1:46" ht="24.6" customHeight="1">
      <c r="A104" s="154"/>
      <c r="B104" s="918"/>
      <c r="C104" s="227" t="s">
        <v>1842</v>
      </c>
      <c r="D104" s="227" t="s">
        <v>20419</v>
      </c>
      <c r="E104" s="227" t="s">
        <v>1860</v>
      </c>
      <c r="F104" s="227" t="s">
        <v>1842</v>
      </c>
      <c r="G104" s="227" t="s">
        <v>1848</v>
      </c>
      <c r="H104" s="228">
        <v>1524</v>
      </c>
      <c r="I104" s="228">
        <v>740</v>
      </c>
      <c r="J104" s="228">
        <v>740</v>
      </c>
      <c r="K104" s="227" t="s">
        <v>1057</v>
      </c>
      <c r="L104" s="227" t="s">
        <v>454</v>
      </c>
      <c r="M104" s="227" t="s">
        <v>54</v>
      </c>
      <c r="N104" s="228"/>
      <c r="O104" s="228"/>
      <c r="P104" s="228"/>
      <c r="Q104" s="228"/>
      <c r="R104" s="228"/>
      <c r="S104" s="228"/>
      <c r="T104" s="227"/>
      <c r="U104" s="227">
        <v>2010</v>
      </c>
      <c r="V104" s="233"/>
      <c r="W104" s="233"/>
      <c r="X104" s="233"/>
      <c r="Y104" s="233"/>
      <c r="Z104" s="228">
        <v>500</v>
      </c>
      <c r="AA104" s="227"/>
      <c r="AB104" s="227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27"/>
    </row>
    <row r="105" spans="1:46" ht="24.6" customHeight="1">
      <c r="A105" s="154"/>
      <c r="B105" s="918"/>
      <c r="C105" s="227" t="s">
        <v>1842</v>
      </c>
      <c r="D105" s="227" t="s">
        <v>20420</v>
      </c>
      <c r="E105" s="227" t="s">
        <v>1861</v>
      </c>
      <c r="F105" s="227" t="s">
        <v>1842</v>
      </c>
      <c r="G105" s="227" t="s">
        <v>1848</v>
      </c>
      <c r="H105" s="228">
        <v>1200</v>
      </c>
      <c r="I105" s="228">
        <v>1018</v>
      </c>
      <c r="J105" s="228">
        <v>999</v>
      </c>
      <c r="K105" s="227" t="s">
        <v>1057</v>
      </c>
      <c r="L105" s="227" t="s">
        <v>454</v>
      </c>
      <c r="M105" s="227" t="s">
        <v>54</v>
      </c>
      <c r="N105" s="228"/>
      <c r="O105" s="228"/>
      <c r="P105" s="228"/>
      <c r="Q105" s="228"/>
      <c r="R105" s="228"/>
      <c r="S105" s="228"/>
      <c r="T105" s="227"/>
      <c r="U105" s="227">
        <v>2008</v>
      </c>
      <c r="V105" s="233"/>
      <c r="W105" s="233"/>
      <c r="X105" s="233"/>
      <c r="Y105" s="233"/>
      <c r="Z105" s="228">
        <v>1250</v>
      </c>
      <c r="AA105" s="227"/>
      <c r="AB105" s="227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27"/>
    </row>
    <row r="106" spans="1:46" ht="24.6" customHeight="1">
      <c r="A106" s="154"/>
      <c r="B106" s="918"/>
      <c r="C106" s="227" t="s">
        <v>1842</v>
      </c>
      <c r="D106" s="227" t="s">
        <v>20421</v>
      </c>
      <c r="E106" s="227" t="s">
        <v>17694</v>
      </c>
      <c r="F106" s="227" t="s">
        <v>1842</v>
      </c>
      <c r="G106" s="227" t="s">
        <v>1848</v>
      </c>
      <c r="H106" s="228">
        <v>66815</v>
      </c>
      <c r="I106" s="228">
        <v>1252</v>
      </c>
      <c r="J106" s="228">
        <v>1252</v>
      </c>
      <c r="K106" s="227" t="s">
        <v>1057</v>
      </c>
      <c r="L106" s="227" t="s">
        <v>454</v>
      </c>
      <c r="M106" s="227" t="s">
        <v>54</v>
      </c>
      <c r="N106" s="228"/>
      <c r="O106" s="228"/>
      <c r="P106" s="228"/>
      <c r="Q106" s="228"/>
      <c r="R106" s="228"/>
      <c r="S106" s="228"/>
      <c r="T106" s="227"/>
      <c r="U106" s="227">
        <v>2007</v>
      </c>
      <c r="V106" s="233"/>
      <c r="W106" s="233"/>
      <c r="X106" s="233"/>
      <c r="Y106" s="233"/>
      <c r="Z106" s="228">
        <v>1230</v>
      </c>
      <c r="AA106" s="227"/>
      <c r="AB106" s="227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313"/>
    </row>
    <row r="107" spans="1:46" ht="24.6" customHeight="1">
      <c r="A107" s="154"/>
      <c r="B107" s="918"/>
      <c r="C107" s="227" t="s">
        <v>1842</v>
      </c>
      <c r="D107" s="227" t="s">
        <v>20422</v>
      </c>
      <c r="E107" s="227" t="s">
        <v>1862</v>
      </c>
      <c r="F107" s="227" t="s">
        <v>1842</v>
      </c>
      <c r="G107" s="227" t="s">
        <v>1848</v>
      </c>
      <c r="H107" s="228">
        <v>121908</v>
      </c>
      <c r="I107" s="228">
        <v>935</v>
      </c>
      <c r="J107" s="228">
        <v>935</v>
      </c>
      <c r="K107" s="227" t="s">
        <v>1057</v>
      </c>
      <c r="L107" s="227" t="s">
        <v>454</v>
      </c>
      <c r="M107" s="227" t="s">
        <v>54</v>
      </c>
      <c r="N107" s="228"/>
      <c r="O107" s="228"/>
      <c r="P107" s="228"/>
      <c r="Q107" s="228"/>
      <c r="R107" s="228"/>
      <c r="S107" s="228"/>
      <c r="T107" s="227"/>
      <c r="U107" s="227">
        <v>2013</v>
      </c>
      <c r="V107" s="233"/>
      <c r="W107" s="233"/>
      <c r="X107" s="233"/>
      <c r="Y107" s="233"/>
      <c r="Z107" s="228">
        <v>1982</v>
      </c>
      <c r="AA107" s="227"/>
      <c r="AB107" s="227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27"/>
    </row>
    <row r="108" spans="1:46" ht="24.6" customHeight="1">
      <c r="A108" s="154"/>
      <c r="B108" s="918"/>
      <c r="C108" s="227" t="s">
        <v>1842</v>
      </c>
      <c r="D108" s="227" t="s">
        <v>20423</v>
      </c>
      <c r="E108" s="227" t="s">
        <v>1863</v>
      </c>
      <c r="F108" s="227" t="s">
        <v>1842</v>
      </c>
      <c r="G108" s="227" t="s">
        <v>1848</v>
      </c>
      <c r="H108" s="228">
        <v>2221</v>
      </c>
      <c r="I108" s="228">
        <v>1192</v>
      </c>
      <c r="J108" s="228">
        <v>1182</v>
      </c>
      <c r="K108" s="227" t="s">
        <v>1057</v>
      </c>
      <c r="L108" s="227" t="s">
        <v>454</v>
      </c>
      <c r="M108" s="227" t="s">
        <v>54</v>
      </c>
      <c r="N108" s="228"/>
      <c r="O108" s="228"/>
      <c r="P108" s="228"/>
      <c r="Q108" s="228"/>
      <c r="R108" s="228"/>
      <c r="S108" s="228"/>
      <c r="T108" s="227"/>
      <c r="U108" s="227">
        <v>2014</v>
      </c>
      <c r="V108" s="233"/>
      <c r="W108" s="233"/>
      <c r="X108" s="233"/>
      <c r="Y108" s="233"/>
      <c r="Z108" s="228">
        <v>1500</v>
      </c>
      <c r="AA108" s="227"/>
      <c r="AB108" s="227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27"/>
    </row>
    <row r="109" spans="1:46" ht="24.6" customHeight="1">
      <c r="A109" s="154"/>
      <c r="B109" s="918"/>
      <c r="C109" s="227" t="s">
        <v>12874</v>
      </c>
      <c r="D109" s="227" t="s">
        <v>20424</v>
      </c>
      <c r="E109" s="227" t="s">
        <v>3160</v>
      </c>
      <c r="F109" s="227" t="s">
        <v>2709</v>
      </c>
      <c r="G109" s="227" t="s">
        <v>2711</v>
      </c>
      <c r="H109" s="228">
        <v>2342</v>
      </c>
      <c r="I109" s="228">
        <v>777</v>
      </c>
      <c r="J109" s="228">
        <v>777</v>
      </c>
      <c r="K109" s="227" t="s">
        <v>1087</v>
      </c>
      <c r="L109" s="227" t="s">
        <v>1072</v>
      </c>
      <c r="M109" s="227" t="s">
        <v>54</v>
      </c>
      <c r="N109" s="228">
        <v>21</v>
      </c>
      <c r="O109" s="228">
        <v>37</v>
      </c>
      <c r="P109" s="228">
        <v>777</v>
      </c>
      <c r="Q109" s="228">
        <v>12</v>
      </c>
      <c r="R109" s="228">
        <v>330</v>
      </c>
      <c r="S109" s="228">
        <v>330</v>
      </c>
      <c r="T109" s="227" t="s">
        <v>178</v>
      </c>
      <c r="U109" s="227">
        <v>1989</v>
      </c>
      <c r="V109" s="233"/>
      <c r="W109" s="233"/>
      <c r="X109" s="233"/>
      <c r="Y109" s="233"/>
      <c r="Z109" s="228">
        <v>800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27"/>
    </row>
    <row r="110" spans="1:46" ht="24.6" customHeight="1">
      <c r="A110" s="154"/>
      <c r="B110" s="918"/>
      <c r="C110" s="227" t="s">
        <v>2709</v>
      </c>
      <c r="D110" s="227" t="s">
        <v>19783</v>
      </c>
      <c r="E110" s="227" t="s">
        <v>3161</v>
      </c>
      <c r="F110" s="227" t="s">
        <v>2709</v>
      </c>
      <c r="G110" s="227" t="s">
        <v>3162</v>
      </c>
      <c r="H110" s="228">
        <v>47291</v>
      </c>
      <c r="I110" s="228">
        <v>1333</v>
      </c>
      <c r="J110" s="228">
        <v>1339</v>
      </c>
      <c r="K110" s="227" t="s">
        <v>3163</v>
      </c>
      <c r="L110" s="227" t="s">
        <v>454</v>
      </c>
      <c r="M110" s="227" t="s">
        <v>54</v>
      </c>
      <c r="N110" s="228">
        <v>19</v>
      </c>
      <c r="O110" s="228">
        <v>65</v>
      </c>
      <c r="P110" s="228">
        <v>1235</v>
      </c>
      <c r="Q110" s="228">
        <v>11</v>
      </c>
      <c r="R110" s="228"/>
      <c r="S110" s="228"/>
      <c r="T110" s="227"/>
      <c r="U110" s="227">
        <v>2007</v>
      </c>
      <c r="V110" s="233"/>
      <c r="W110" s="233"/>
      <c r="X110" s="233"/>
      <c r="Y110" s="233"/>
      <c r="Z110" s="228">
        <v>700</v>
      </c>
      <c r="AA110" s="227"/>
      <c r="AB110" s="227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27"/>
    </row>
    <row r="111" spans="1:46" ht="24.6" customHeight="1">
      <c r="A111" s="154"/>
      <c r="B111" s="918"/>
      <c r="C111" s="227" t="s">
        <v>2709</v>
      </c>
      <c r="D111" s="227" t="s">
        <v>20425</v>
      </c>
      <c r="E111" s="227" t="s">
        <v>3164</v>
      </c>
      <c r="F111" s="227" t="s">
        <v>2709</v>
      </c>
      <c r="G111" s="227" t="s">
        <v>3162</v>
      </c>
      <c r="H111" s="228">
        <v>30164</v>
      </c>
      <c r="I111" s="228">
        <v>424</v>
      </c>
      <c r="J111" s="228">
        <v>424</v>
      </c>
      <c r="K111" s="227" t="s">
        <v>3163</v>
      </c>
      <c r="L111" s="227" t="s">
        <v>454</v>
      </c>
      <c r="M111" s="227" t="s">
        <v>54</v>
      </c>
      <c r="N111" s="228">
        <v>17</v>
      </c>
      <c r="O111" s="228">
        <v>25</v>
      </c>
      <c r="P111" s="228">
        <v>424</v>
      </c>
      <c r="Q111" s="228">
        <v>10</v>
      </c>
      <c r="R111" s="228"/>
      <c r="S111" s="228"/>
      <c r="T111" s="227"/>
      <c r="U111" s="227">
        <v>2001</v>
      </c>
      <c r="V111" s="233"/>
      <c r="W111" s="233"/>
      <c r="X111" s="233"/>
      <c r="Y111" s="233"/>
      <c r="Z111" s="228"/>
      <c r="AA111" s="227"/>
      <c r="AB111" s="227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27"/>
    </row>
    <row r="112" spans="1:46" ht="24.6" customHeight="1">
      <c r="A112" s="154"/>
      <c r="B112" s="918"/>
      <c r="C112" s="227" t="s">
        <v>2709</v>
      </c>
      <c r="D112" s="227" t="s">
        <v>20426</v>
      </c>
      <c r="E112" s="227" t="s">
        <v>3165</v>
      </c>
      <c r="F112" s="227" t="s">
        <v>2709</v>
      </c>
      <c r="G112" s="227" t="s">
        <v>3162</v>
      </c>
      <c r="H112" s="228">
        <v>33344</v>
      </c>
      <c r="I112" s="228">
        <v>463</v>
      </c>
      <c r="J112" s="228">
        <v>463</v>
      </c>
      <c r="K112" s="227" t="s">
        <v>3163</v>
      </c>
      <c r="L112" s="227" t="s">
        <v>454</v>
      </c>
      <c r="M112" s="227" t="s">
        <v>3166</v>
      </c>
      <c r="N112" s="228">
        <v>19</v>
      </c>
      <c r="O112" s="228">
        <v>24</v>
      </c>
      <c r="P112" s="228">
        <v>463</v>
      </c>
      <c r="Q112" s="228">
        <v>11</v>
      </c>
      <c r="R112" s="228"/>
      <c r="S112" s="228"/>
      <c r="T112" s="227"/>
      <c r="U112" s="227">
        <v>2004</v>
      </c>
      <c r="V112" s="233"/>
      <c r="W112" s="233"/>
      <c r="X112" s="233"/>
      <c r="Y112" s="233"/>
      <c r="Z112" s="228">
        <v>500</v>
      </c>
      <c r="AA112" s="227"/>
      <c r="AB112" s="227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27"/>
    </row>
    <row r="113" spans="1:46" ht="24.6" customHeight="1">
      <c r="A113" s="154"/>
      <c r="B113" s="918"/>
      <c r="C113" s="227" t="s">
        <v>2709</v>
      </c>
      <c r="D113" s="227" t="s">
        <v>19780</v>
      </c>
      <c r="E113" s="227" t="s">
        <v>3167</v>
      </c>
      <c r="F113" s="227" t="s">
        <v>2709</v>
      </c>
      <c r="G113" s="227" t="s">
        <v>3162</v>
      </c>
      <c r="H113" s="228">
        <v>157982</v>
      </c>
      <c r="I113" s="228">
        <v>1240</v>
      </c>
      <c r="J113" s="228">
        <v>1240</v>
      </c>
      <c r="K113" s="227" t="s">
        <v>1057</v>
      </c>
      <c r="L113" s="227" t="s">
        <v>454</v>
      </c>
      <c r="M113" s="227" t="s">
        <v>54</v>
      </c>
      <c r="N113" s="228">
        <v>27.3</v>
      </c>
      <c r="O113" s="228">
        <v>44.8</v>
      </c>
      <c r="P113" s="228">
        <v>1215</v>
      </c>
      <c r="Q113" s="228">
        <v>13</v>
      </c>
      <c r="R113" s="228"/>
      <c r="S113" s="228"/>
      <c r="T113" s="227"/>
      <c r="U113" s="227">
        <v>2006</v>
      </c>
      <c r="V113" s="233"/>
      <c r="W113" s="233"/>
      <c r="X113" s="233"/>
      <c r="Y113" s="233"/>
      <c r="Z113" s="228">
        <v>950</v>
      </c>
      <c r="AA113" s="227"/>
      <c r="AB113" s="227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27"/>
    </row>
    <row r="114" spans="1:46" ht="24.6" customHeight="1">
      <c r="A114" s="154"/>
      <c r="B114" s="918"/>
      <c r="C114" s="227" t="s">
        <v>2709</v>
      </c>
      <c r="D114" s="227" t="s">
        <v>20427</v>
      </c>
      <c r="E114" s="227" t="s">
        <v>3168</v>
      </c>
      <c r="F114" s="227" t="s">
        <v>2709</v>
      </c>
      <c r="G114" s="227" t="s">
        <v>3162</v>
      </c>
      <c r="H114" s="228">
        <v>53376</v>
      </c>
      <c r="I114" s="228">
        <v>623</v>
      </c>
      <c r="J114" s="228">
        <v>623</v>
      </c>
      <c r="K114" s="227" t="s">
        <v>3163</v>
      </c>
      <c r="L114" s="227" t="s">
        <v>454</v>
      </c>
      <c r="M114" s="227" t="s">
        <v>54</v>
      </c>
      <c r="N114" s="228">
        <v>19</v>
      </c>
      <c r="O114" s="228">
        <v>27</v>
      </c>
      <c r="P114" s="228">
        <v>513</v>
      </c>
      <c r="Q114" s="228">
        <v>11</v>
      </c>
      <c r="R114" s="228"/>
      <c r="S114" s="228"/>
      <c r="T114" s="227"/>
      <c r="U114" s="227">
        <v>2005</v>
      </c>
      <c r="V114" s="233"/>
      <c r="W114" s="233"/>
      <c r="X114" s="233"/>
      <c r="Y114" s="233"/>
      <c r="Z114" s="228">
        <v>350</v>
      </c>
      <c r="AA114" s="227"/>
      <c r="AB114" s="227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27"/>
    </row>
    <row r="115" spans="1:46" ht="24.6" customHeight="1">
      <c r="A115" s="154"/>
      <c r="B115" s="918"/>
      <c r="C115" s="227" t="s">
        <v>2709</v>
      </c>
      <c r="D115" s="227" t="s">
        <v>20428</v>
      </c>
      <c r="E115" s="227" t="s">
        <v>3169</v>
      </c>
      <c r="F115" s="227" t="s">
        <v>2709</v>
      </c>
      <c r="G115" s="227" t="s">
        <v>2711</v>
      </c>
      <c r="H115" s="228">
        <v>745</v>
      </c>
      <c r="I115" s="228">
        <v>745</v>
      </c>
      <c r="J115" s="228">
        <v>745</v>
      </c>
      <c r="K115" s="227" t="s">
        <v>1676</v>
      </c>
      <c r="L115" s="227" t="s">
        <v>454</v>
      </c>
      <c r="M115" s="227" t="s">
        <v>54</v>
      </c>
      <c r="N115" s="228">
        <v>18</v>
      </c>
      <c r="O115" s="228">
        <v>34</v>
      </c>
      <c r="P115" s="228">
        <v>612</v>
      </c>
      <c r="Q115" s="228">
        <v>11</v>
      </c>
      <c r="R115" s="228"/>
      <c r="S115" s="228"/>
      <c r="T115" s="227"/>
      <c r="U115" s="227">
        <v>2007</v>
      </c>
      <c r="V115" s="233"/>
      <c r="W115" s="233"/>
      <c r="X115" s="233"/>
      <c r="Y115" s="233"/>
      <c r="Z115" s="228">
        <v>338</v>
      </c>
      <c r="AA115" s="227"/>
      <c r="AB115" s="227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27"/>
    </row>
    <row r="116" spans="1:46" ht="24.6" customHeight="1">
      <c r="A116" s="154"/>
      <c r="B116" s="918"/>
      <c r="C116" s="227" t="s">
        <v>2709</v>
      </c>
      <c r="D116" s="227" t="s">
        <v>20429</v>
      </c>
      <c r="E116" s="227" t="s">
        <v>3170</v>
      </c>
      <c r="F116" s="227" t="s">
        <v>2709</v>
      </c>
      <c r="G116" s="227" t="s">
        <v>3162</v>
      </c>
      <c r="H116" s="228">
        <v>820</v>
      </c>
      <c r="I116" s="228">
        <v>852</v>
      </c>
      <c r="J116" s="228">
        <v>845</v>
      </c>
      <c r="K116" s="227" t="s">
        <v>1057</v>
      </c>
      <c r="L116" s="227" t="s">
        <v>454</v>
      </c>
      <c r="M116" s="227" t="s">
        <v>54</v>
      </c>
      <c r="N116" s="228">
        <v>23</v>
      </c>
      <c r="O116" s="228">
        <v>33</v>
      </c>
      <c r="P116" s="228">
        <v>759</v>
      </c>
      <c r="Q116" s="228">
        <v>12</v>
      </c>
      <c r="R116" s="228"/>
      <c r="S116" s="228"/>
      <c r="T116" s="227"/>
      <c r="U116" s="227">
        <v>2006</v>
      </c>
      <c r="V116" s="233"/>
      <c r="W116" s="233"/>
      <c r="X116" s="233"/>
      <c r="Y116" s="233"/>
      <c r="Z116" s="228"/>
      <c r="AA116" s="227"/>
      <c r="AB116" s="227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27"/>
    </row>
    <row r="117" spans="1:46" ht="24.6" customHeight="1">
      <c r="A117" s="154"/>
      <c r="B117" s="918"/>
      <c r="C117" s="227" t="s">
        <v>2709</v>
      </c>
      <c r="D117" s="227" t="s">
        <v>20429</v>
      </c>
      <c r="E117" s="227" t="s">
        <v>3171</v>
      </c>
      <c r="F117" s="227" t="s">
        <v>2709</v>
      </c>
      <c r="G117" s="227" t="s">
        <v>3162</v>
      </c>
      <c r="H117" s="228">
        <v>640</v>
      </c>
      <c r="I117" s="228">
        <v>622</v>
      </c>
      <c r="J117" s="228">
        <v>621</v>
      </c>
      <c r="K117" s="227" t="s">
        <v>1057</v>
      </c>
      <c r="L117" s="227" t="s">
        <v>454</v>
      </c>
      <c r="M117" s="227" t="s">
        <v>54</v>
      </c>
      <c r="N117" s="228">
        <v>19</v>
      </c>
      <c r="O117" s="228">
        <v>29</v>
      </c>
      <c r="P117" s="228">
        <v>551</v>
      </c>
      <c r="Q117" s="228">
        <v>12</v>
      </c>
      <c r="R117" s="228"/>
      <c r="S117" s="228"/>
      <c r="T117" s="227"/>
      <c r="U117" s="227">
        <v>2006</v>
      </c>
      <c r="V117" s="233"/>
      <c r="W117" s="233"/>
      <c r="X117" s="233"/>
      <c r="Y117" s="233"/>
      <c r="Z117" s="228"/>
      <c r="AA117" s="227"/>
      <c r="AB117" s="227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27"/>
    </row>
    <row r="118" spans="1:46" ht="24.6" customHeight="1">
      <c r="A118" s="154"/>
      <c r="B118" s="918"/>
      <c r="C118" s="227" t="s">
        <v>2709</v>
      </c>
      <c r="D118" s="227" t="s">
        <v>20430</v>
      </c>
      <c r="E118" s="227" t="s">
        <v>3172</v>
      </c>
      <c r="F118" s="227" t="s">
        <v>2709</v>
      </c>
      <c r="G118" s="227" t="s">
        <v>3162</v>
      </c>
      <c r="H118" s="228">
        <v>660</v>
      </c>
      <c r="I118" s="228">
        <v>655</v>
      </c>
      <c r="J118" s="228">
        <v>655</v>
      </c>
      <c r="K118" s="227" t="s">
        <v>1057</v>
      </c>
      <c r="L118" s="227" t="s">
        <v>454</v>
      </c>
      <c r="M118" s="227" t="s">
        <v>54</v>
      </c>
      <c r="N118" s="228">
        <v>18</v>
      </c>
      <c r="O118" s="228">
        <v>33</v>
      </c>
      <c r="P118" s="228">
        <v>594</v>
      </c>
      <c r="Q118" s="228">
        <v>9</v>
      </c>
      <c r="R118" s="228"/>
      <c r="S118" s="228"/>
      <c r="T118" s="227"/>
      <c r="U118" s="227">
        <v>2008</v>
      </c>
      <c r="V118" s="233"/>
      <c r="W118" s="233"/>
      <c r="X118" s="233"/>
      <c r="Y118" s="233"/>
      <c r="Z118" s="228"/>
      <c r="AA118" s="227"/>
      <c r="AB118" s="227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27"/>
    </row>
    <row r="119" spans="1:46" ht="24.6" customHeight="1">
      <c r="A119" s="154"/>
      <c r="B119" s="918"/>
      <c r="C119" s="227" t="s">
        <v>2709</v>
      </c>
      <c r="D119" s="227" t="s">
        <v>20431</v>
      </c>
      <c r="E119" s="227" t="s">
        <v>3173</v>
      </c>
      <c r="F119" s="227" t="s">
        <v>2709</v>
      </c>
      <c r="G119" s="227" t="s">
        <v>3162</v>
      </c>
      <c r="H119" s="228">
        <v>820</v>
      </c>
      <c r="I119" s="228">
        <v>920</v>
      </c>
      <c r="J119" s="228">
        <v>904</v>
      </c>
      <c r="K119" s="227" t="s">
        <v>1057</v>
      </c>
      <c r="L119" s="227" t="s">
        <v>454</v>
      </c>
      <c r="M119" s="227" t="s">
        <v>54</v>
      </c>
      <c r="N119" s="228">
        <v>24</v>
      </c>
      <c r="O119" s="228">
        <v>33</v>
      </c>
      <c r="P119" s="228">
        <v>792</v>
      </c>
      <c r="Q119" s="228">
        <v>16</v>
      </c>
      <c r="R119" s="228"/>
      <c r="S119" s="228"/>
      <c r="T119" s="227"/>
      <c r="U119" s="227">
        <v>2008</v>
      </c>
      <c r="V119" s="233"/>
      <c r="W119" s="233"/>
      <c r="X119" s="233"/>
      <c r="Y119" s="233"/>
      <c r="Z119" s="228">
        <v>900</v>
      </c>
      <c r="AA119" s="227"/>
      <c r="AB119" s="227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27"/>
    </row>
    <row r="120" spans="1:46" ht="24.6" customHeight="1">
      <c r="A120" s="154"/>
      <c r="B120" s="918"/>
      <c r="C120" s="227" t="s">
        <v>2709</v>
      </c>
      <c r="D120" s="227" t="s">
        <v>19781</v>
      </c>
      <c r="E120" s="227" t="s">
        <v>3174</v>
      </c>
      <c r="F120" s="227" t="s">
        <v>2709</v>
      </c>
      <c r="G120" s="227" t="s">
        <v>3162</v>
      </c>
      <c r="H120" s="228">
        <v>82113.7</v>
      </c>
      <c r="I120" s="228">
        <v>1065.9000000000001</v>
      </c>
      <c r="J120" s="228">
        <v>1387.5</v>
      </c>
      <c r="K120" s="227" t="s">
        <v>1057</v>
      </c>
      <c r="L120" s="227" t="s">
        <v>454</v>
      </c>
      <c r="M120" s="227" t="s">
        <v>54</v>
      </c>
      <c r="N120" s="228">
        <v>20</v>
      </c>
      <c r="O120" s="228">
        <v>44</v>
      </c>
      <c r="P120" s="228">
        <v>880</v>
      </c>
      <c r="Q120" s="228">
        <v>12.8</v>
      </c>
      <c r="R120" s="228"/>
      <c r="S120" s="228"/>
      <c r="T120" s="227"/>
      <c r="U120" s="227">
        <v>2011</v>
      </c>
      <c r="V120" s="233"/>
      <c r="W120" s="233"/>
      <c r="X120" s="233"/>
      <c r="Y120" s="233"/>
      <c r="Z120" s="228">
        <v>1650</v>
      </c>
      <c r="AA120" s="227"/>
      <c r="AB120" s="227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27"/>
    </row>
    <row r="121" spans="1:46" ht="24.6" customHeight="1">
      <c r="A121" s="154"/>
      <c r="B121" s="918"/>
      <c r="C121" s="227" t="s">
        <v>2709</v>
      </c>
      <c r="D121" s="227" t="s">
        <v>20432</v>
      </c>
      <c r="E121" s="227" t="s">
        <v>3175</v>
      </c>
      <c r="F121" s="227" t="s">
        <v>2709</v>
      </c>
      <c r="G121" s="227" t="s">
        <v>3162</v>
      </c>
      <c r="H121" s="228">
        <v>881</v>
      </c>
      <c r="I121" s="228">
        <v>881</v>
      </c>
      <c r="J121" s="228">
        <v>881</v>
      </c>
      <c r="K121" s="227" t="s">
        <v>1057</v>
      </c>
      <c r="L121" s="227" t="s">
        <v>454</v>
      </c>
      <c r="M121" s="227" t="s">
        <v>54</v>
      </c>
      <c r="N121" s="228">
        <v>18</v>
      </c>
      <c r="O121" s="228">
        <v>33</v>
      </c>
      <c r="P121" s="228">
        <v>881</v>
      </c>
      <c r="Q121" s="228">
        <v>9</v>
      </c>
      <c r="R121" s="228"/>
      <c r="S121" s="228"/>
      <c r="T121" s="227"/>
      <c r="U121" s="227">
        <v>2008</v>
      </c>
      <c r="V121" s="233"/>
      <c r="W121" s="233"/>
      <c r="X121" s="233"/>
      <c r="Y121" s="233"/>
      <c r="Z121" s="228"/>
      <c r="AA121" s="227"/>
      <c r="AB121" s="227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27"/>
    </row>
    <row r="122" spans="1:46" ht="24.6" customHeight="1">
      <c r="A122" s="154"/>
      <c r="B122" s="918"/>
      <c r="C122" s="227" t="s">
        <v>2709</v>
      </c>
      <c r="D122" s="227" t="s">
        <v>20433</v>
      </c>
      <c r="E122" s="227" t="s">
        <v>3176</v>
      </c>
      <c r="F122" s="227" t="s">
        <v>2709</v>
      </c>
      <c r="G122" s="227" t="s">
        <v>3162</v>
      </c>
      <c r="H122" s="228">
        <v>746</v>
      </c>
      <c r="I122" s="228">
        <v>746</v>
      </c>
      <c r="J122" s="228">
        <v>746</v>
      </c>
      <c r="K122" s="227" t="s">
        <v>1057</v>
      </c>
      <c r="L122" s="227" t="s">
        <v>454</v>
      </c>
      <c r="M122" s="227" t="s">
        <v>54</v>
      </c>
      <c r="N122" s="228">
        <v>24</v>
      </c>
      <c r="O122" s="228">
        <v>33</v>
      </c>
      <c r="P122" s="228">
        <v>746</v>
      </c>
      <c r="Q122" s="228">
        <v>9</v>
      </c>
      <c r="R122" s="228"/>
      <c r="S122" s="228"/>
      <c r="T122" s="227"/>
      <c r="U122" s="227">
        <v>2012</v>
      </c>
      <c r="V122" s="233"/>
      <c r="W122" s="233"/>
      <c r="X122" s="233"/>
      <c r="Y122" s="233"/>
      <c r="Z122" s="228"/>
      <c r="AA122" s="227"/>
      <c r="AB122" s="227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27"/>
    </row>
    <row r="123" spans="1:46" ht="24.6" customHeight="1">
      <c r="A123" s="154">
        <v>2</v>
      </c>
      <c r="B123" s="918"/>
      <c r="C123" s="227" t="s">
        <v>2709</v>
      </c>
      <c r="D123" s="227" t="s">
        <v>20434</v>
      </c>
      <c r="E123" s="227" t="s">
        <v>3177</v>
      </c>
      <c r="F123" s="227" t="s">
        <v>2709</v>
      </c>
      <c r="G123" s="227" t="s">
        <v>3162</v>
      </c>
      <c r="H123" s="228">
        <v>842</v>
      </c>
      <c r="I123" s="228">
        <v>842</v>
      </c>
      <c r="J123" s="228">
        <v>808</v>
      </c>
      <c r="K123" s="227" t="s">
        <v>1057</v>
      </c>
      <c r="L123" s="227" t="s">
        <v>454</v>
      </c>
      <c r="M123" s="227" t="s">
        <v>54</v>
      </c>
      <c r="N123" s="228">
        <v>18</v>
      </c>
      <c r="O123" s="228">
        <v>33</v>
      </c>
      <c r="P123" s="228">
        <v>594</v>
      </c>
      <c r="Q123" s="228">
        <v>12</v>
      </c>
      <c r="R123" s="228"/>
      <c r="S123" s="228"/>
      <c r="T123" s="227"/>
      <c r="U123" s="227">
        <v>2012</v>
      </c>
      <c r="V123" s="233"/>
      <c r="W123" s="233"/>
      <c r="X123" s="233"/>
      <c r="Y123" s="233"/>
      <c r="Z123" s="228"/>
      <c r="AA123" s="227"/>
      <c r="AB123" s="227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27"/>
    </row>
    <row r="124" spans="1:46" ht="24.6" customHeight="1">
      <c r="A124" s="154">
        <v>3</v>
      </c>
      <c r="B124" s="918"/>
      <c r="C124" s="227" t="s">
        <v>2709</v>
      </c>
      <c r="D124" s="227" t="s">
        <v>20435</v>
      </c>
      <c r="E124" s="227" t="s">
        <v>3178</v>
      </c>
      <c r="F124" s="227" t="s">
        <v>2709</v>
      </c>
      <c r="G124" s="227" t="s">
        <v>3162</v>
      </c>
      <c r="H124" s="228">
        <v>1022</v>
      </c>
      <c r="I124" s="228">
        <v>1022</v>
      </c>
      <c r="J124" s="228">
        <v>970</v>
      </c>
      <c r="K124" s="227" t="s">
        <v>1057</v>
      </c>
      <c r="L124" s="227" t="s">
        <v>454</v>
      </c>
      <c r="M124" s="227" t="s">
        <v>54</v>
      </c>
      <c r="N124" s="228">
        <v>19</v>
      </c>
      <c r="O124" s="228">
        <v>27</v>
      </c>
      <c r="P124" s="228">
        <v>513</v>
      </c>
      <c r="Q124" s="228">
        <v>12</v>
      </c>
      <c r="R124" s="228"/>
      <c r="S124" s="228"/>
      <c r="T124" s="227"/>
      <c r="U124" s="227">
        <v>2010</v>
      </c>
      <c r="V124" s="233"/>
      <c r="W124" s="233"/>
      <c r="X124" s="233"/>
      <c r="Y124" s="233"/>
      <c r="Z124" s="228"/>
      <c r="AA124" s="227"/>
      <c r="AB124" s="227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27"/>
    </row>
    <row r="125" spans="1:46" ht="24.6" customHeight="1">
      <c r="A125" s="154">
        <v>4</v>
      </c>
      <c r="B125" s="918"/>
      <c r="C125" s="227" t="s">
        <v>2709</v>
      </c>
      <c r="D125" s="227" t="s">
        <v>20436</v>
      </c>
      <c r="E125" s="227" t="s">
        <v>3179</v>
      </c>
      <c r="F125" s="227" t="s">
        <v>2709</v>
      </c>
      <c r="G125" s="227" t="s">
        <v>3162</v>
      </c>
      <c r="H125" s="228">
        <v>793</v>
      </c>
      <c r="I125" s="228">
        <v>793</v>
      </c>
      <c r="J125" s="228">
        <v>901</v>
      </c>
      <c r="K125" s="227" t="s">
        <v>1057</v>
      </c>
      <c r="L125" s="227" t="s">
        <v>454</v>
      </c>
      <c r="M125" s="227" t="s">
        <v>54</v>
      </c>
      <c r="N125" s="228">
        <v>20</v>
      </c>
      <c r="O125" s="228">
        <v>33</v>
      </c>
      <c r="P125" s="228">
        <v>660</v>
      </c>
      <c r="Q125" s="228">
        <v>11</v>
      </c>
      <c r="R125" s="228"/>
      <c r="S125" s="228"/>
      <c r="T125" s="227"/>
      <c r="U125" s="227">
        <v>2015</v>
      </c>
      <c r="V125" s="233"/>
      <c r="W125" s="233"/>
      <c r="X125" s="233"/>
      <c r="Y125" s="233"/>
      <c r="Z125" s="228">
        <v>735</v>
      </c>
      <c r="AA125" s="227"/>
      <c r="AB125" s="227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27"/>
    </row>
    <row r="126" spans="1:46" ht="24.6" customHeight="1">
      <c r="A126" s="154">
        <v>5</v>
      </c>
      <c r="B126" s="918"/>
      <c r="C126" s="227" t="s">
        <v>2709</v>
      </c>
      <c r="D126" s="227" t="s">
        <v>20437</v>
      </c>
      <c r="E126" s="227" t="s">
        <v>3180</v>
      </c>
      <c r="F126" s="227" t="s">
        <v>2709</v>
      </c>
      <c r="G126" s="227" t="s">
        <v>3162</v>
      </c>
      <c r="H126" s="228">
        <v>793</v>
      </c>
      <c r="I126" s="228">
        <v>793</v>
      </c>
      <c r="J126" s="228">
        <v>901</v>
      </c>
      <c r="K126" s="227" t="s">
        <v>1057</v>
      </c>
      <c r="L126" s="227" t="s">
        <v>454</v>
      </c>
      <c r="M126" s="227" t="s">
        <v>54</v>
      </c>
      <c r="N126" s="228">
        <v>20</v>
      </c>
      <c r="O126" s="228">
        <v>33</v>
      </c>
      <c r="P126" s="228">
        <v>660</v>
      </c>
      <c r="Q126" s="228">
        <v>11</v>
      </c>
      <c r="R126" s="228"/>
      <c r="S126" s="228"/>
      <c r="T126" s="227"/>
      <c r="U126" s="227">
        <v>2015</v>
      </c>
      <c r="V126" s="233"/>
      <c r="W126" s="233"/>
      <c r="X126" s="233"/>
      <c r="Y126" s="233"/>
      <c r="Z126" s="228">
        <v>735</v>
      </c>
      <c r="AA126" s="227"/>
      <c r="AB126" s="227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27"/>
    </row>
    <row r="127" spans="1:46" ht="24.6" customHeight="1">
      <c r="A127" s="154">
        <v>6</v>
      </c>
      <c r="B127" s="918"/>
      <c r="C127" s="227" t="s">
        <v>2709</v>
      </c>
      <c r="D127" s="227" t="s">
        <v>20438</v>
      </c>
      <c r="E127" s="227" t="s">
        <v>3181</v>
      </c>
      <c r="F127" s="227" t="s">
        <v>2709</v>
      </c>
      <c r="G127" s="227" t="s">
        <v>3162</v>
      </c>
      <c r="H127" s="228">
        <v>755</v>
      </c>
      <c r="I127" s="228">
        <v>755</v>
      </c>
      <c r="J127" s="228">
        <v>755</v>
      </c>
      <c r="K127" s="227" t="s">
        <v>1057</v>
      </c>
      <c r="L127" s="227" t="s">
        <v>454</v>
      </c>
      <c r="M127" s="227" t="s">
        <v>54</v>
      </c>
      <c r="N127" s="228">
        <v>19</v>
      </c>
      <c r="O127" s="228">
        <v>35</v>
      </c>
      <c r="P127" s="228">
        <v>665</v>
      </c>
      <c r="Q127" s="228">
        <v>9</v>
      </c>
      <c r="R127" s="228"/>
      <c r="S127" s="228"/>
      <c r="T127" s="227"/>
      <c r="U127" s="227">
        <v>2016</v>
      </c>
      <c r="V127" s="233"/>
      <c r="W127" s="233"/>
      <c r="X127" s="233"/>
      <c r="Y127" s="233"/>
      <c r="Z127" s="228"/>
      <c r="AA127" s="227"/>
      <c r="AB127" s="227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27"/>
    </row>
    <row r="128" spans="1:46" ht="24.6" customHeight="1">
      <c r="A128" s="154">
        <v>7</v>
      </c>
      <c r="B128" s="918"/>
      <c r="C128" s="227" t="s">
        <v>2709</v>
      </c>
      <c r="D128" s="227" t="s">
        <v>20439</v>
      </c>
      <c r="E128" s="227" t="s">
        <v>3182</v>
      </c>
      <c r="F128" s="227" t="s">
        <v>2709</v>
      </c>
      <c r="G128" s="227" t="s">
        <v>12677</v>
      </c>
      <c r="H128" s="228">
        <v>305350</v>
      </c>
      <c r="I128" s="228">
        <v>1422</v>
      </c>
      <c r="J128" s="228">
        <v>1422</v>
      </c>
      <c r="K128" s="227" t="s">
        <v>1057</v>
      </c>
      <c r="L128" s="227" t="s">
        <v>3183</v>
      </c>
      <c r="M128" s="227" t="s">
        <v>290</v>
      </c>
      <c r="N128" s="228">
        <v>33</v>
      </c>
      <c r="O128" s="228">
        <v>42</v>
      </c>
      <c r="P128" s="228">
        <v>1386</v>
      </c>
      <c r="Q128" s="228">
        <v>8</v>
      </c>
      <c r="R128" s="228"/>
      <c r="S128" s="228"/>
      <c r="T128" s="227"/>
      <c r="U128" s="227">
        <v>2013</v>
      </c>
      <c r="V128" s="233"/>
      <c r="W128" s="233"/>
      <c r="X128" s="233"/>
      <c r="Y128" s="233"/>
      <c r="Z128" s="228">
        <v>1500</v>
      </c>
      <c r="AA128" s="227"/>
      <c r="AB128" s="227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27"/>
    </row>
    <row r="129" spans="1:47" ht="24.6" customHeight="1">
      <c r="A129" s="154">
        <v>8</v>
      </c>
      <c r="B129" s="918"/>
      <c r="C129" s="227" t="s">
        <v>12874</v>
      </c>
      <c r="D129" s="227" t="s">
        <v>20440</v>
      </c>
      <c r="E129" s="227" t="s">
        <v>16349</v>
      </c>
      <c r="F129" s="227" t="s">
        <v>12874</v>
      </c>
      <c r="G129" s="227" t="s">
        <v>12677</v>
      </c>
      <c r="H129" s="228">
        <v>1407.89</v>
      </c>
      <c r="I129" s="228">
        <v>2077</v>
      </c>
      <c r="J129" s="228">
        <v>2077</v>
      </c>
      <c r="K129" s="227" t="s">
        <v>1057</v>
      </c>
      <c r="L129" s="227" t="s">
        <v>12727</v>
      </c>
      <c r="M129" s="227" t="s">
        <v>54</v>
      </c>
      <c r="N129" s="228"/>
      <c r="O129" s="228"/>
      <c r="P129" s="228"/>
      <c r="Q129" s="228"/>
      <c r="R129" s="228"/>
      <c r="S129" s="228"/>
      <c r="T129" s="227"/>
      <c r="U129" s="227">
        <v>2015</v>
      </c>
      <c r="V129" s="233"/>
      <c r="W129" s="233"/>
      <c r="X129" s="233"/>
      <c r="Y129" s="233"/>
      <c r="Z129" s="228"/>
      <c r="AA129" s="227"/>
      <c r="AB129" s="227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313"/>
    </row>
    <row r="130" spans="1:47" ht="24.6" customHeight="1">
      <c r="A130" s="154"/>
      <c r="B130" s="918"/>
      <c r="C130" s="227" t="s">
        <v>12874</v>
      </c>
      <c r="D130" s="227" t="s">
        <v>20441</v>
      </c>
      <c r="E130" s="227" t="s">
        <v>20442</v>
      </c>
      <c r="F130" s="227" t="s">
        <v>12874</v>
      </c>
      <c r="G130" s="227" t="s">
        <v>12677</v>
      </c>
      <c r="H130" s="228">
        <v>49891</v>
      </c>
      <c r="I130" s="228">
        <v>995.44</v>
      </c>
      <c r="J130" s="228">
        <v>986</v>
      </c>
      <c r="K130" s="227" t="s">
        <v>466</v>
      </c>
      <c r="L130" s="227" t="s">
        <v>20443</v>
      </c>
      <c r="M130" s="227" t="s">
        <v>54</v>
      </c>
      <c r="N130" s="228">
        <v>28.8</v>
      </c>
      <c r="O130" s="228">
        <v>18</v>
      </c>
      <c r="P130" s="228">
        <v>9.85</v>
      </c>
      <c r="Q130" s="228">
        <v>6.5</v>
      </c>
      <c r="R130" s="228">
        <v>138</v>
      </c>
      <c r="S130" s="228"/>
      <c r="T130" s="227" t="s">
        <v>3158</v>
      </c>
      <c r="U130" s="227">
        <v>2024</v>
      </c>
      <c r="V130" s="233"/>
      <c r="W130" s="233"/>
      <c r="X130" s="233"/>
      <c r="Y130" s="233"/>
      <c r="Z130" s="228"/>
      <c r="AA130" s="227"/>
      <c r="AB130" s="227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27"/>
      <c r="AU130" s="1447" t="s">
        <v>19794</v>
      </c>
    </row>
    <row r="131" spans="1:47" ht="24.6" customHeight="1">
      <c r="A131" s="154">
        <v>9</v>
      </c>
      <c r="B131" s="918"/>
      <c r="C131" s="227" t="s">
        <v>2700</v>
      </c>
      <c r="D131" s="227" t="s">
        <v>20444</v>
      </c>
      <c r="E131" s="227" t="s">
        <v>16350</v>
      </c>
      <c r="F131" s="227" t="s">
        <v>2700</v>
      </c>
      <c r="G131" s="227" t="s">
        <v>2705</v>
      </c>
      <c r="H131" s="228">
        <v>15209</v>
      </c>
      <c r="I131" s="228">
        <v>6387</v>
      </c>
      <c r="J131" s="228">
        <v>13889</v>
      </c>
      <c r="K131" s="227" t="s">
        <v>17698</v>
      </c>
      <c r="L131" s="227" t="s">
        <v>3156</v>
      </c>
      <c r="M131" s="227" t="s">
        <v>54</v>
      </c>
      <c r="N131" s="228">
        <v>29</v>
      </c>
      <c r="O131" s="228">
        <v>45</v>
      </c>
      <c r="P131" s="228">
        <v>2268</v>
      </c>
      <c r="Q131" s="228">
        <v>15</v>
      </c>
      <c r="R131" s="228">
        <v>5770</v>
      </c>
      <c r="S131" s="228">
        <v>7000</v>
      </c>
      <c r="T131" s="227" t="s">
        <v>465</v>
      </c>
      <c r="U131" s="227">
        <v>1989</v>
      </c>
      <c r="V131" s="233">
        <v>59</v>
      </c>
      <c r="W131" s="233">
        <v>10</v>
      </c>
      <c r="X131" s="233">
        <v>30</v>
      </c>
      <c r="Y131" s="233"/>
      <c r="Z131" s="228">
        <v>9343</v>
      </c>
      <c r="AA131" s="227"/>
      <c r="AB131" s="227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313"/>
    </row>
    <row r="132" spans="1:47" ht="24.6" customHeight="1">
      <c r="A132" s="154">
        <v>10</v>
      </c>
      <c r="B132" s="918"/>
      <c r="C132" s="227" t="s">
        <v>2700</v>
      </c>
      <c r="D132" s="227" t="s">
        <v>20444</v>
      </c>
      <c r="E132" s="227" t="s">
        <v>3157</v>
      </c>
      <c r="F132" s="227" t="s">
        <v>2700</v>
      </c>
      <c r="G132" s="227" t="s">
        <v>2705</v>
      </c>
      <c r="H132" s="228">
        <v>9057</v>
      </c>
      <c r="I132" s="228">
        <v>3398</v>
      </c>
      <c r="J132" s="228">
        <v>6160</v>
      </c>
      <c r="K132" s="227" t="s">
        <v>466</v>
      </c>
      <c r="L132" s="227" t="s">
        <v>454</v>
      </c>
      <c r="M132" s="227" t="s">
        <v>54</v>
      </c>
      <c r="N132" s="228">
        <v>42</v>
      </c>
      <c r="O132" s="228">
        <v>52</v>
      </c>
      <c r="P132" s="228">
        <v>2184</v>
      </c>
      <c r="Q132" s="228">
        <v>13</v>
      </c>
      <c r="R132" s="228">
        <v>900</v>
      </c>
      <c r="S132" s="228">
        <v>1000</v>
      </c>
      <c r="T132" s="227" t="s">
        <v>3158</v>
      </c>
      <c r="U132" s="227">
        <v>2014</v>
      </c>
      <c r="V132" s="233"/>
      <c r="W132" s="233"/>
      <c r="X132" s="233"/>
      <c r="Y132" s="233"/>
      <c r="Z132" s="228">
        <v>10880</v>
      </c>
      <c r="AA132" s="227"/>
      <c r="AB132" s="227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27"/>
    </row>
    <row r="133" spans="1:47" ht="24.6" customHeight="1">
      <c r="A133" s="154">
        <v>11</v>
      </c>
      <c r="B133" s="918"/>
      <c r="C133" s="227" t="s">
        <v>2700</v>
      </c>
      <c r="D133" s="227" t="s">
        <v>20445</v>
      </c>
      <c r="E133" s="227" t="s">
        <v>3159</v>
      </c>
      <c r="F133" s="227" t="s">
        <v>2700</v>
      </c>
      <c r="G133" s="227" t="s">
        <v>2705</v>
      </c>
      <c r="H133" s="228">
        <v>122221.2</v>
      </c>
      <c r="I133" s="228">
        <v>5301.59</v>
      </c>
      <c r="J133" s="228">
        <v>33471.919999999998</v>
      </c>
      <c r="K133" s="227" t="s">
        <v>17699</v>
      </c>
      <c r="L133" s="227" t="s">
        <v>2555</v>
      </c>
      <c r="M133" s="227" t="s">
        <v>2661</v>
      </c>
      <c r="N133" s="228">
        <v>23</v>
      </c>
      <c r="O133" s="228">
        <v>38</v>
      </c>
      <c r="P133" s="228">
        <v>1028.99</v>
      </c>
      <c r="Q133" s="228">
        <v>16.3</v>
      </c>
      <c r="R133" s="228">
        <v>568</v>
      </c>
      <c r="S133" s="228">
        <v>568</v>
      </c>
      <c r="T133" s="227" t="s">
        <v>465</v>
      </c>
      <c r="U133" s="227">
        <v>2016</v>
      </c>
      <c r="V133" s="228">
        <v>79170</v>
      </c>
      <c r="W133" s="233"/>
      <c r="X133" s="233"/>
      <c r="Y133" s="233"/>
      <c r="Z133" s="228">
        <v>79170</v>
      </c>
      <c r="AA133" s="227"/>
      <c r="AB133" s="227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27"/>
    </row>
    <row r="134" spans="1:47" ht="24.6" customHeight="1">
      <c r="A134" s="154">
        <v>12</v>
      </c>
      <c r="B134" s="918"/>
      <c r="C134" s="227" t="s">
        <v>12627</v>
      </c>
      <c r="D134" s="227" t="s">
        <v>20446</v>
      </c>
      <c r="E134" s="244" t="s">
        <v>16351</v>
      </c>
      <c r="F134" s="241" t="s">
        <v>12627</v>
      </c>
      <c r="G134" s="241" t="s">
        <v>12628</v>
      </c>
      <c r="H134" s="244">
        <v>3468</v>
      </c>
      <c r="I134" s="244">
        <v>1136</v>
      </c>
      <c r="J134" s="244">
        <v>1389</v>
      </c>
      <c r="K134" s="227" t="s">
        <v>466</v>
      </c>
      <c r="L134" s="241" t="s">
        <v>2005</v>
      </c>
      <c r="M134" s="227" t="s">
        <v>20447</v>
      </c>
      <c r="N134" s="228">
        <v>18.399999999999999</v>
      </c>
      <c r="O134" s="228">
        <v>45</v>
      </c>
      <c r="P134" s="228">
        <v>810</v>
      </c>
      <c r="Q134" s="228">
        <v>13</v>
      </c>
      <c r="R134" s="228">
        <v>500</v>
      </c>
      <c r="S134" s="228">
        <v>500</v>
      </c>
      <c r="T134" s="227" t="s">
        <v>2004</v>
      </c>
      <c r="U134" s="241">
        <v>2008</v>
      </c>
      <c r="V134" s="228"/>
      <c r="W134" s="233"/>
      <c r="X134" s="233"/>
      <c r="Y134" s="233"/>
      <c r="Z134" s="244">
        <v>2584</v>
      </c>
      <c r="AA134" s="227"/>
      <c r="AB134" s="227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419"/>
    </row>
    <row r="135" spans="1:47" ht="24.6" customHeight="1">
      <c r="A135" s="154">
        <v>13</v>
      </c>
      <c r="B135" s="918"/>
      <c r="C135" s="227" t="s">
        <v>12627</v>
      </c>
      <c r="D135" s="227" t="s">
        <v>20448</v>
      </c>
      <c r="E135" s="244" t="s">
        <v>16352</v>
      </c>
      <c r="F135" s="241" t="s">
        <v>12627</v>
      </c>
      <c r="G135" s="241" t="s">
        <v>12628</v>
      </c>
      <c r="H135" s="228">
        <v>9990</v>
      </c>
      <c r="I135" s="228">
        <v>3286.42</v>
      </c>
      <c r="J135" s="228">
        <v>9990</v>
      </c>
      <c r="K135" s="241"/>
      <c r="L135" s="241" t="s">
        <v>16353</v>
      </c>
      <c r="M135" s="227"/>
      <c r="N135" s="228"/>
      <c r="O135" s="228"/>
      <c r="P135" s="228"/>
      <c r="Q135" s="228"/>
      <c r="R135" s="228"/>
      <c r="S135" s="228"/>
      <c r="T135" s="227"/>
      <c r="U135" s="241">
        <v>2010</v>
      </c>
      <c r="V135" s="228"/>
      <c r="W135" s="233"/>
      <c r="X135" s="233"/>
      <c r="Y135" s="233"/>
      <c r="Z135" s="244">
        <v>14300</v>
      </c>
      <c r="AA135" s="227"/>
      <c r="AB135" s="227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419"/>
    </row>
    <row r="136" spans="1:47" ht="24.6" customHeight="1">
      <c r="A136" s="154">
        <v>14</v>
      </c>
      <c r="B136" s="918"/>
      <c r="C136" s="227" t="s">
        <v>2764</v>
      </c>
      <c r="D136" s="227" t="s">
        <v>19714</v>
      </c>
      <c r="E136" s="227" t="s">
        <v>3223</v>
      </c>
      <c r="F136" s="227" t="s">
        <v>2764</v>
      </c>
      <c r="G136" s="227" t="s">
        <v>2766</v>
      </c>
      <c r="H136" s="228">
        <v>16426</v>
      </c>
      <c r="I136" s="228"/>
      <c r="J136" s="228">
        <v>16426.259999999998</v>
      </c>
      <c r="K136" s="227" t="s">
        <v>466</v>
      </c>
      <c r="L136" s="227" t="s">
        <v>3224</v>
      </c>
      <c r="M136" s="227" t="s">
        <v>54</v>
      </c>
      <c r="N136" s="228">
        <v>22.4</v>
      </c>
      <c r="O136" s="228">
        <v>39.5</v>
      </c>
      <c r="P136" s="228">
        <v>884.8</v>
      </c>
      <c r="Q136" s="228">
        <v>16.3</v>
      </c>
      <c r="R136" s="228">
        <v>5152</v>
      </c>
      <c r="S136" s="228">
        <v>5152</v>
      </c>
      <c r="T136" s="227" t="s">
        <v>3225</v>
      </c>
      <c r="U136" s="227">
        <v>2011</v>
      </c>
      <c r="V136" s="233"/>
      <c r="W136" s="233"/>
      <c r="X136" s="233"/>
      <c r="Y136" s="233"/>
      <c r="Z136" s="228"/>
      <c r="AA136" s="227"/>
      <c r="AB136" s="227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27"/>
    </row>
    <row r="137" spans="1:47" ht="24.6" customHeight="1">
      <c r="A137" s="154">
        <v>15</v>
      </c>
      <c r="B137" s="918"/>
      <c r="C137" s="227" t="s">
        <v>2764</v>
      </c>
      <c r="D137" s="227" t="s">
        <v>20449</v>
      </c>
      <c r="E137" s="227" t="s">
        <v>9817</v>
      </c>
      <c r="F137" s="227" t="s">
        <v>2764</v>
      </c>
      <c r="G137" s="227" t="s">
        <v>2766</v>
      </c>
      <c r="H137" s="228">
        <v>1000</v>
      </c>
      <c r="I137" s="228"/>
      <c r="J137" s="228"/>
      <c r="K137" s="227"/>
      <c r="L137" s="227"/>
      <c r="M137" s="227"/>
      <c r="N137" s="228"/>
      <c r="O137" s="228"/>
      <c r="P137" s="228"/>
      <c r="Q137" s="228"/>
      <c r="R137" s="228"/>
      <c r="S137" s="228"/>
      <c r="T137" s="227"/>
      <c r="U137" s="227">
        <v>2014</v>
      </c>
      <c r="V137" s="233"/>
      <c r="W137" s="233"/>
      <c r="X137" s="233"/>
      <c r="Y137" s="233"/>
      <c r="Z137" s="228"/>
      <c r="AA137" s="227"/>
      <c r="AB137" s="227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27"/>
    </row>
    <row r="138" spans="1:47" ht="24.6" customHeight="1">
      <c r="A138" s="154">
        <v>16</v>
      </c>
      <c r="B138" s="918"/>
      <c r="C138" s="227" t="s">
        <v>2716</v>
      </c>
      <c r="D138" s="227" t="s">
        <v>19846</v>
      </c>
      <c r="E138" s="227" t="s">
        <v>3184</v>
      </c>
      <c r="F138" s="227" t="s">
        <v>2716</v>
      </c>
      <c r="G138" s="227" t="s">
        <v>8216</v>
      </c>
      <c r="H138" s="228">
        <v>81596</v>
      </c>
      <c r="I138" s="228">
        <v>6218.11</v>
      </c>
      <c r="J138" s="228">
        <v>15497.97</v>
      </c>
      <c r="K138" s="358" t="s">
        <v>16354</v>
      </c>
      <c r="L138" s="227" t="s">
        <v>1207</v>
      </c>
      <c r="M138" s="227" t="s">
        <v>54</v>
      </c>
      <c r="N138" s="228">
        <v>51</v>
      </c>
      <c r="O138" s="228">
        <v>51</v>
      </c>
      <c r="P138" s="228">
        <v>4138</v>
      </c>
      <c r="Q138" s="228">
        <v>27.75</v>
      </c>
      <c r="R138" s="228">
        <v>5403</v>
      </c>
      <c r="S138" s="228">
        <v>7626</v>
      </c>
      <c r="T138" s="227" t="s">
        <v>465</v>
      </c>
      <c r="U138" s="227">
        <v>1997</v>
      </c>
      <c r="V138" s="233"/>
      <c r="W138" s="233"/>
      <c r="X138" s="233"/>
      <c r="Y138" s="233"/>
      <c r="Z138" s="228">
        <v>22600</v>
      </c>
      <c r="AA138" s="227"/>
      <c r="AB138" s="227"/>
      <c r="AC138" s="233">
        <v>3</v>
      </c>
      <c r="AD138" s="233"/>
      <c r="AE138" s="233">
        <v>2500</v>
      </c>
      <c r="AF138" s="233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233"/>
      <c r="AR138" s="233"/>
      <c r="AS138" s="233"/>
      <c r="AT138" s="227"/>
    </row>
    <row r="139" spans="1:47" ht="24.6" customHeight="1">
      <c r="A139" s="154">
        <v>17</v>
      </c>
      <c r="B139" s="918"/>
      <c r="C139" s="227" t="s">
        <v>2716</v>
      </c>
      <c r="D139" s="227" t="s">
        <v>20450</v>
      </c>
      <c r="E139" s="227" t="s">
        <v>3185</v>
      </c>
      <c r="F139" s="227" t="s">
        <v>2716</v>
      </c>
      <c r="G139" s="227" t="s">
        <v>8216</v>
      </c>
      <c r="H139" s="228">
        <v>16580</v>
      </c>
      <c r="I139" s="228">
        <v>756.2</v>
      </c>
      <c r="J139" s="228">
        <v>799.4</v>
      </c>
      <c r="K139" s="358" t="s">
        <v>16355</v>
      </c>
      <c r="L139" s="227" t="s">
        <v>3186</v>
      </c>
      <c r="M139" s="227" t="s">
        <v>54</v>
      </c>
      <c r="N139" s="228">
        <v>18</v>
      </c>
      <c r="O139" s="228">
        <v>38</v>
      </c>
      <c r="P139" s="228">
        <v>684</v>
      </c>
      <c r="Q139" s="228">
        <v>12.6</v>
      </c>
      <c r="R139" s="228">
        <v>45</v>
      </c>
      <c r="S139" s="228">
        <v>45</v>
      </c>
      <c r="T139" s="227" t="s">
        <v>2974</v>
      </c>
      <c r="U139" s="227">
        <v>2005</v>
      </c>
      <c r="V139" s="233"/>
      <c r="W139" s="233"/>
      <c r="X139" s="233"/>
      <c r="Y139" s="233"/>
      <c r="Z139" s="228">
        <v>650</v>
      </c>
      <c r="AA139" s="227"/>
      <c r="AB139" s="227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27" t="s">
        <v>16356</v>
      </c>
    </row>
    <row r="140" spans="1:47" ht="24.6" customHeight="1">
      <c r="A140" s="154">
        <v>18</v>
      </c>
      <c r="B140" s="918"/>
      <c r="C140" s="227" t="s">
        <v>2716</v>
      </c>
      <c r="D140" s="227" t="s">
        <v>20451</v>
      </c>
      <c r="E140" s="227" t="s">
        <v>3187</v>
      </c>
      <c r="F140" s="227" t="s">
        <v>2716</v>
      </c>
      <c r="G140" s="227" t="s">
        <v>16357</v>
      </c>
      <c r="H140" s="228">
        <v>8015</v>
      </c>
      <c r="I140" s="228">
        <v>2482</v>
      </c>
      <c r="J140" s="228">
        <v>3298</v>
      </c>
      <c r="K140" s="358" t="s">
        <v>16358</v>
      </c>
      <c r="L140" s="227" t="s">
        <v>3188</v>
      </c>
      <c r="M140" s="227" t="s">
        <v>54</v>
      </c>
      <c r="N140" s="228">
        <v>30</v>
      </c>
      <c r="O140" s="228">
        <v>50</v>
      </c>
      <c r="P140" s="228">
        <v>1500</v>
      </c>
      <c r="Q140" s="228">
        <v>21.6</v>
      </c>
      <c r="R140" s="228">
        <v>620</v>
      </c>
      <c r="S140" s="228">
        <v>620</v>
      </c>
      <c r="T140" s="227" t="s">
        <v>178</v>
      </c>
      <c r="U140" s="227">
        <v>2001</v>
      </c>
      <c r="V140" s="233"/>
      <c r="W140" s="233"/>
      <c r="X140" s="233"/>
      <c r="Y140" s="233"/>
      <c r="Z140" s="228">
        <v>2924</v>
      </c>
      <c r="AA140" s="227"/>
      <c r="AB140" s="227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27"/>
    </row>
    <row r="141" spans="1:47" ht="24.6" customHeight="1">
      <c r="A141" s="154">
        <v>151</v>
      </c>
      <c r="B141" s="916"/>
      <c r="C141" s="227" t="s">
        <v>2716</v>
      </c>
      <c r="D141" s="227" t="s">
        <v>20452</v>
      </c>
      <c r="E141" s="227" t="s">
        <v>3189</v>
      </c>
      <c r="F141" s="227" t="s">
        <v>2716</v>
      </c>
      <c r="G141" s="227" t="s">
        <v>8216</v>
      </c>
      <c r="H141" s="228">
        <v>25745</v>
      </c>
      <c r="I141" s="228">
        <v>1539</v>
      </c>
      <c r="J141" s="228">
        <v>2874</v>
      </c>
      <c r="K141" s="358" t="s">
        <v>16359</v>
      </c>
      <c r="L141" s="227" t="s">
        <v>454</v>
      </c>
      <c r="M141" s="227" t="s">
        <v>54</v>
      </c>
      <c r="N141" s="228">
        <v>19.5</v>
      </c>
      <c r="O141" s="228">
        <v>68</v>
      </c>
      <c r="P141" s="228">
        <v>1326</v>
      </c>
      <c r="Q141" s="228">
        <v>16</v>
      </c>
      <c r="R141" s="228"/>
      <c r="S141" s="228"/>
      <c r="T141" s="227"/>
      <c r="U141" s="227">
        <v>2015</v>
      </c>
      <c r="V141" s="233"/>
      <c r="W141" s="233"/>
      <c r="X141" s="233"/>
      <c r="Y141" s="233"/>
      <c r="Z141" s="228">
        <v>4765</v>
      </c>
      <c r="AA141" s="227"/>
      <c r="AB141" s="227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27"/>
    </row>
    <row r="142" spans="1:47" ht="24.6" customHeight="1">
      <c r="A142" s="154">
        <v>19</v>
      </c>
      <c r="B142" s="918"/>
      <c r="C142" s="227" t="s">
        <v>2716</v>
      </c>
      <c r="D142" s="227" t="s">
        <v>20453</v>
      </c>
      <c r="E142" s="227" t="s">
        <v>20454</v>
      </c>
      <c r="F142" s="227" t="s">
        <v>2716</v>
      </c>
      <c r="G142" s="227" t="s">
        <v>8216</v>
      </c>
      <c r="H142" s="228">
        <v>36460</v>
      </c>
      <c r="I142" s="228">
        <v>929</v>
      </c>
      <c r="J142" s="228">
        <v>838</v>
      </c>
      <c r="K142" s="358" t="s">
        <v>12726</v>
      </c>
      <c r="L142" s="227" t="s">
        <v>454</v>
      </c>
      <c r="M142" s="227" t="s">
        <v>54</v>
      </c>
      <c r="N142" s="228">
        <v>18</v>
      </c>
      <c r="O142" s="228">
        <v>45</v>
      </c>
      <c r="P142" s="228">
        <v>810</v>
      </c>
      <c r="Q142" s="228">
        <v>9.5</v>
      </c>
      <c r="R142" s="228"/>
      <c r="S142" s="228"/>
      <c r="T142" s="227"/>
      <c r="U142" s="227">
        <v>2017</v>
      </c>
      <c r="V142" s="233"/>
      <c r="W142" s="233"/>
      <c r="X142" s="233"/>
      <c r="Y142" s="233"/>
      <c r="Z142" s="228">
        <v>561</v>
      </c>
      <c r="AA142" s="227"/>
      <c r="AB142" s="227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27"/>
    </row>
    <row r="143" spans="1:47" ht="24.6" customHeight="1">
      <c r="A143" s="154">
        <v>20</v>
      </c>
      <c r="B143" s="918"/>
      <c r="C143" s="227" t="s">
        <v>2716</v>
      </c>
      <c r="D143" s="227" t="s">
        <v>20455</v>
      </c>
      <c r="E143" s="227" t="s">
        <v>16360</v>
      </c>
      <c r="F143" s="227" t="s">
        <v>2716</v>
      </c>
      <c r="G143" s="227" t="s">
        <v>8216</v>
      </c>
      <c r="H143" s="228">
        <v>4895</v>
      </c>
      <c r="I143" s="228">
        <v>629.54999999999995</v>
      </c>
      <c r="J143" s="228">
        <v>629.54999999999995</v>
      </c>
      <c r="K143" s="358" t="s">
        <v>16361</v>
      </c>
      <c r="L143" s="227" t="s">
        <v>454</v>
      </c>
      <c r="M143" s="227" t="s">
        <v>54</v>
      </c>
      <c r="N143" s="228">
        <v>18</v>
      </c>
      <c r="O143" s="228">
        <v>31</v>
      </c>
      <c r="P143" s="228">
        <v>558</v>
      </c>
      <c r="Q143" s="228">
        <v>12.4</v>
      </c>
      <c r="R143" s="228"/>
      <c r="S143" s="228"/>
      <c r="T143" s="227"/>
      <c r="U143" s="227">
        <v>2017</v>
      </c>
      <c r="V143" s="233"/>
      <c r="W143" s="233"/>
      <c r="X143" s="233"/>
      <c r="Y143" s="233"/>
      <c r="Z143" s="228">
        <v>1000</v>
      </c>
      <c r="AA143" s="227"/>
      <c r="AB143" s="227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27" t="s">
        <v>16362</v>
      </c>
    </row>
    <row r="144" spans="1:47" ht="24.6" customHeight="1">
      <c r="A144" s="154">
        <v>21</v>
      </c>
      <c r="B144" s="918"/>
      <c r="C144" s="227" t="s">
        <v>2716</v>
      </c>
      <c r="D144" s="227" t="s">
        <v>20456</v>
      </c>
      <c r="E144" s="227" t="s">
        <v>16363</v>
      </c>
      <c r="F144" s="227" t="s">
        <v>12693</v>
      </c>
      <c r="G144" s="227" t="s">
        <v>12832</v>
      </c>
      <c r="H144" s="228">
        <v>1574.3</v>
      </c>
      <c r="I144" s="228">
        <v>943</v>
      </c>
      <c r="J144" s="228">
        <v>2677</v>
      </c>
      <c r="K144" s="358" t="s">
        <v>16364</v>
      </c>
      <c r="L144" s="227" t="s">
        <v>2005</v>
      </c>
      <c r="M144" s="227" t="s">
        <v>2059</v>
      </c>
      <c r="N144" s="228">
        <v>19</v>
      </c>
      <c r="O144" s="228">
        <v>31</v>
      </c>
      <c r="P144" s="228">
        <v>604.79999999999995</v>
      </c>
      <c r="Q144" s="228">
        <v>9</v>
      </c>
      <c r="R144" s="228"/>
      <c r="S144" s="228"/>
      <c r="T144" s="227"/>
      <c r="U144" s="227">
        <v>2022</v>
      </c>
      <c r="V144" s="233"/>
      <c r="W144" s="233"/>
      <c r="X144" s="233"/>
      <c r="Y144" s="233"/>
      <c r="Z144" s="228"/>
      <c r="AA144" s="227"/>
      <c r="AB144" s="227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27" t="s">
        <v>13749</v>
      </c>
    </row>
    <row r="145" spans="1:46" ht="24.6" customHeight="1">
      <c r="A145" s="154">
        <v>22</v>
      </c>
      <c r="B145" s="918"/>
      <c r="C145" s="227" t="s">
        <v>2716</v>
      </c>
      <c r="D145" s="227" t="s">
        <v>20457</v>
      </c>
      <c r="E145" s="227" t="s">
        <v>17700</v>
      </c>
      <c r="F145" s="227" t="s">
        <v>2716</v>
      </c>
      <c r="G145" s="227" t="s">
        <v>8216</v>
      </c>
      <c r="H145" s="228">
        <v>17926</v>
      </c>
      <c r="I145" s="228">
        <v>430.44</v>
      </c>
      <c r="J145" s="228">
        <v>430.44</v>
      </c>
      <c r="K145" s="358" t="s">
        <v>12726</v>
      </c>
      <c r="L145" s="227" t="s">
        <v>454</v>
      </c>
      <c r="M145" s="227" t="s">
        <v>54</v>
      </c>
      <c r="N145" s="228">
        <v>18</v>
      </c>
      <c r="O145" s="228">
        <v>31</v>
      </c>
      <c r="P145" s="228">
        <v>430</v>
      </c>
      <c r="Q145" s="228">
        <v>12.4</v>
      </c>
      <c r="R145" s="228"/>
      <c r="S145" s="228"/>
      <c r="T145" s="227"/>
      <c r="U145" s="227">
        <v>2019</v>
      </c>
      <c r="V145" s="233"/>
      <c r="W145" s="233"/>
      <c r="X145" s="233"/>
      <c r="Y145" s="233"/>
      <c r="Z145" s="228">
        <v>500</v>
      </c>
      <c r="AA145" s="227"/>
      <c r="AB145" s="227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27"/>
    </row>
    <row r="146" spans="1:46" ht="24.6" customHeight="1">
      <c r="A146" s="154">
        <v>23</v>
      </c>
      <c r="B146" s="918"/>
      <c r="C146" s="227" t="s">
        <v>333</v>
      </c>
      <c r="D146" s="227" t="s">
        <v>20458</v>
      </c>
      <c r="E146" s="227" t="s">
        <v>3210</v>
      </c>
      <c r="F146" s="227" t="s">
        <v>333</v>
      </c>
      <c r="G146" s="227" t="s">
        <v>3211</v>
      </c>
      <c r="H146" s="228">
        <v>5451</v>
      </c>
      <c r="I146" s="228">
        <v>1898</v>
      </c>
      <c r="J146" s="228">
        <v>2460</v>
      </c>
      <c r="K146" s="227" t="s">
        <v>1081</v>
      </c>
      <c r="L146" s="227" t="s">
        <v>1072</v>
      </c>
      <c r="M146" s="227" t="s">
        <v>54</v>
      </c>
      <c r="N146" s="228">
        <v>31</v>
      </c>
      <c r="O146" s="228">
        <v>54</v>
      </c>
      <c r="P146" s="228">
        <v>1674</v>
      </c>
      <c r="Q146" s="228">
        <v>11</v>
      </c>
      <c r="R146" s="228">
        <v>1516</v>
      </c>
      <c r="S146" s="228">
        <v>2000</v>
      </c>
      <c r="T146" s="227" t="s">
        <v>465</v>
      </c>
      <c r="U146" s="234">
        <v>2002</v>
      </c>
      <c r="V146" s="233">
        <v>16566</v>
      </c>
      <c r="W146" s="233"/>
      <c r="X146" s="233"/>
      <c r="Y146" s="233"/>
      <c r="Z146" s="228">
        <v>16566</v>
      </c>
      <c r="AA146" s="227"/>
      <c r="AB146" s="227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27"/>
    </row>
    <row r="147" spans="1:46" ht="24.6" customHeight="1">
      <c r="A147" s="154">
        <v>24</v>
      </c>
      <c r="B147" s="918"/>
      <c r="C147" s="227" t="s">
        <v>333</v>
      </c>
      <c r="D147" s="227" t="s">
        <v>20459</v>
      </c>
      <c r="E147" s="227" t="s">
        <v>10861</v>
      </c>
      <c r="F147" s="227" t="s">
        <v>333</v>
      </c>
      <c r="G147" s="227" t="s">
        <v>10862</v>
      </c>
      <c r="H147" s="228"/>
      <c r="I147" s="228">
        <v>598</v>
      </c>
      <c r="J147" s="228">
        <v>598</v>
      </c>
      <c r="K147" s="227" t="s">
        <v>1057</v>
      </c>
      <c r="L147" s="302" t="s">
        <v>454</v>
      </c>
      <c r="M147" s="227" t="s">
        <v>3305</v>
      </c>
      <c r="N147" s="228"/>
      <c r="O147" s="228"/>
      <c r="P147" s="228"/>
      <c r="Q147" s="228"/>
      <c r="R147" s="228"/>
      <c r="S147" s="228"/>
      <c r="T147" s="227"/>
      <c r="U147" s="234">
        <v>2013</v>
      </c>
      <c r="V147" s="233">
        <v>550</v>
      </c>
      <c r="W147" s="233"/>
      <c r="X147" s="233"/>
      <c r="Y147" s="233"/>
      <c r="Z147" s="228"/>
      <c r="AA147" s="227"/>
      <c r="AB147" s="227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27"/>
    </row>
    <row r="148" spans="1:46" ht="24.6" customHeight="1">
      <c r="A148" s="154">
        <v>25</v>
      </c>
      <c r="B148" s="918"/>
      <c r="C148" s="227" t="s">
        <v>333</v>
      </c>
      <c r="D148" s="227" t="s">
        <v>20460</v>
      </c>
      <c r="E148" s="227" t="s">
        <v>10863</v>
      </c>
      <c r="F148" s="227" t="s">
        <v>333</v>
      </c>
      <c r="G148" s="227" t="s">
        <v>10862</v>
      </c>
      <c r="H148" s="228">
        <v>1836</v>
      </c>
      <c r="I148" s="228">
        <v>1818</v>
      </c>
      <c r="J148" s="228">
        <v>1818</v>
      </c>
      <c r="K148" s="227" t="s">
        <v>1057</v>
      </c>
      <c r="L148" s="227" t="s">
        <v>454</v>
      </c>
      <c r="M148" s="227" t="s">
        <v>3305</v>
      </c>
      <c r="N148" s="228"/>
      <c r="O148" s="228"/>
      <c r="P148" s="228"/>
      <c r="Q148" s="228"/>
      <c r="R148" s="228"/>
      <c r="S148" s="228"/>
      <c r="T148" s="227"/>
      <c r="U148" s="234">
        <v>2008</v>
      </c>
      <c r="V148" s="233">
        <v>530</v>
      </c>
      <c r="W148" s="233"/>
      <c r="X148" s="233"/>
      <c r="Y148" s="233"/>
      <c r="Z148" s="228"/>
      <c r="AA148" s="227"/>
      <c r="AB148" s="227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27"/>
    </row>
    <row r="149" spans="1:46" ht="24.6" customHeight="1">
      <c r="A149" s="154">
        <v>26</v>
      </c>
      <c r="B149" s="918"/>
      <c r="C149" s="227" t="s">
        <v>333</v>
      </c>
      <c r="D149" s="227" t="s">
        <v>20461</v>
      </c>
      <c r="E149" s="227" t="s">
        <v>10864</v>
      </c>
      <c r="F149" s="227" t="s">
        <v>333</v>
      </c>
      <c r="G149" s="227" t="s">
        <v>10862</v>
      </c>
      <c r="H149" s="228">
        <v>606</v>
      </c>
      <c r="I149" s="228"/>
      <c r="J149" s="228"/>
      <c r="K149" s="227"/>
      <c r="L149" s="227" t="s">
        <v>2005</v>
      </c>
      <c r="M149" s="227" t="s">
        <v>3305</v>
      </c>
      <c r="N149" s="228"/>
      <c r="O149" s="228"/>
      <c r="P149" s="228"/>
      <c r="Q149" s="228"/>
      <c r="R149" s="228"/>
      <c r="S149" s="228"/>
      <c r="T149" s="227"/>
      <c r="U149" s="234">
        <v>2015</v>
      </c>
      <c r="V149" s="233"/>
      <c r="W149" s="233"/>
      <c r="X149" s="233"/>
      <c r="Y149" s="233"/>
      <c r="Z149" s="228"/>
      <c r="AA149" s="227"/>
      <c r="AB149" s="227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27"/>
    </row>
    <row r="150" spans="1:46" ht="39" customHeight="1">
      <c r="A150" s="154">
        <v>27</v>
      </c>
      <c r="B150" s="918"/>
      <c r="C150" s="227" t="s">
        <v>333</v>
      </c>
      <c r="D150" s="227" t="s">
        <v>20462</v>
      </c>
      <c r="E150" s="227" t="s">
        <v>17701</v>
      </c>
      <c r="F150" s="227" t="s">
        <v>333</v>
      </c>
      <c r="G150" s="227" t="s">
        <v>10862</v>
      </c>
      <c r="H150" s="228"/>
      <c r="I150" s="228"/>
      <c r="J150" s="228">
        <v>8500</v>
      </c>
      <c r="K150" s="227" t="s">
        <v>1057</v>
      </c>
      <c r="L150" s="227" t="s">
        <v>454</v>
      </c>
      <c r="M150" s="227" t="s">
        <v>3305</v>
      </c>
      <c r="N150" s="228"/>
      <c r="O150" s="228"/>
      <c r="P150" s="228"/>
      <c r="Q150" s="228"/>
      <c r="R150" s="228"/>
      <c r="S150" s="228"/>
      <c r="T150" s="227"/>
      <c r="U150" s="234">
        <v>2004</v>
      </c>
      <c r="V150" s="233"/>
      <c r="W150" s="233"/>
      <c r="X150" s="233"/>
      <c r="Y150" s="233"/>
      <c r="Z150" s="228"/>
      <c r="AA150" s="227"/>
      <c r="AB150" s="227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27"/>
    </row>
    <row r="151" spans="1:46" ht="24.6" customHeight="1">
      <c r="A151" s="154">
        <v>28</v>
      </c>
      <c r="B151" s="918"/>
      <c r="C151" s="227" t="s">
        <v>333</v>
      </c>
      <c r="D151" s="227" t="s">
        <v>20463</v>
      </c>
      <c r="E151" s="227" t="s">
        <v>10865</v>
      </c>
      <c r="F151" s="227" t="s">
        <v>333</v>
      </c>
      <c r="G151" s="227" t="s">
        <v>333</v>
      </c>
      <c r="H151" s="228">
        <v>561</v>
      </c>
      <c r="I151" s="228"/>
      <c r="J151" s="228">
        <v>561</v>
      </c>
      <c r="K151" s="227" t="s">
        <v>1057</v>
      </c>
      <c r="L151" s="227" t="s">
        <v>454</v>
      </c>
      <c r="M151" s="227" t="s">
        <v>3305</v>
      </c>
      <c r="N151" s="228"/>
      <c r="O151" s="228"/>
      <c r="P151" s="228"/>
      <c r="Q151" s="228"/>
      <c r="R151" s="228"/>
      <c r="S151" s="228"/>
      <c r="T151" s="227"/>
      <c r="U151" s="227">
        <v>2001</v>
      </c>
      <c r="V151" s="233"/>
      <c r="W151" s="233"/>
      <c r="X151" s="233"/>
      <c r="Y151" s="233"/>
      <c r="Z151" s="228"/>
      <c r="AA151" s="227"/>
      <c r="AB151" s="227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27"/>
    </row>
    <row r="152" spans="1:46" ht="24.6" customHeight="1">
      <c r="A152" s="154">
        <v>29</v>
      </c>
      <c r="B152" s="918"/>
      <c r="C152" s="227" t="s">
        <v>333</v>
      </c>
      <c r="D152" s="227" t="s">
        <v>20464</v>
      </c>
      <c r="E152" s="227" t="s">
        <v>10866</v>
      </c>
      <c r="F152" s="227" t="s">
        <v>333</v>
      </c>
      <c r="G152" s="227" t="s">
        <v>10862</v>
      </c>
      <c r="H152" s="228">
        <v>1932</v>
      </c>
      <c r="I152" s="228">
        <v>620</v>
      </c>
      <c r="J152" s="228">
        <v>620</v>
      </c>
      <c r="K152" s="227" t="s">
        <v>1057</v>
      </c>
      <c r="L152" s="227" t="s">
        <v>454</v>
      </c>
      <c r="M152" s="227" t="s">
        <v>3305</v>
      </c>
      <c r="N152" s="228"/>
      <c r="O152" s="228"/>
      <c r="P152" s="228"/>
      <c r="Q152" s="228"/>
      <c r="R152" s="228"/>
      <c r="S152" s="228"/>
      <c r="T152" s="227"/>
      <c r="U152" s="227">
        <v>2000</v>
      </c>
      <c r="V152" s="233"/>
      <c r="W152" s="233"/>
      <c r="X152" s="233"/>
      <c r="Y152" s="233"/>
      <c r="Z152" s="228"/>
      <c r="AA152" s="227"/>
      <c r="AB152" s="227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27"/>
    </row>
    <row r="153" spans="1:46" ht="24.6" customHeight="1">
      <c r="A153" s="154">
        <v>30</v>
      </c>
      <c r="B153" s="918"/>
      <c r="C153" s="227" t="s">
        <v>333</v>
      </c>
      <c r="D153" s="227" t="s">
        <v>19867</v>
      </c>
      <c r="E153" s="227" t="s">
        <v>17702</v>
      </c>
      <c r="F153" s="227" t="s">
        <v>333</v>
      </c>
      <c r="G153" s="227" t="s">
        <v>333</v>
      </c>
      <c r="H153" s="228">
        <v>340</v>
      </c>
      <c r="I153" s="228">
        <v>340</v>
      </c>
      <c r="J153" s="228"/>
      <c r="K153" s="227"/>
      <c r="L153" s="227" t="s">
        <v>2005</v>
      </c>
      <c r="M153" s="227" t="s">
        <v>3305</v>
      </c>
      <c r="N153" s="228"/>
      <c r="O153" s="228"/>
      <c r="P153" s="228"/>
      <c r="Q153" s="228"/>
      <c r="R153" s="228"/>
      <c r="S153" s="228"/>
      <c r="T153" s="227"/>
      <c r="U153" s="227">
        <v>2017</v>
      </c>
      <c r="V153" s="233"/>
      <c r="W153" s="233"/>
      <c r="X153" s="233"/>
      <c r="Y153" s="233"/>
      <c r="Z153" s="228"/>
      <c r="AA153" s="227"/>
      <c r="AB153" s="227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27"/>
    </row>
    <row r="154" spans="1:46" ht="24.6" customHeight="1">
      <c r="A154" s="154">
        <v>31</v>
      </c>
      <c r="B154" s="918"/>
      <c r="C154" s="227" t="s">
        <v>333</v>
      </c>
      <c r="D154" s="227" t="s">
        <v>20465</v>
      </c>
      <c r="E154" s="227" t="s">
        <v>17703</v>
      </c>
      <c r="F154" s="227" t="s">
        <v>333</v>
      </c>
      <c r="G154" s="227" t="s">
        <v>10862</v>
      </c>
      <c r="H154" s="228"/>
      <c r="I154" s="228"/>
      <c r="J154" s="228" t="s">
        <v>2006</v>
      </c>
      <c r="K154" s="227"/>
      <c r="L154" s="227" t="s">
        <v>2005</v>
      </c>
      <c r="M154" s="227" t="s">
        <v>3305</v>
      </c>
      <c r="N154" s="228"/>
      <c r="O154" s="228"/>
      <c r="P154" s="228"/>
      <c r="Q154" s="228"/>
      <c r="R154" s="228"/>
      <c r="S154" s="228"/>
      <c r="T154" s="227"/>
      <c r="U154" s="227">
        <v>2015</v>
      </c>
      <c r="V154" s="233"/>
      <c r="W154" s="233"/>
      <c r="X154" s="233"/>
      <c r="Y154" s="233"/>
      <c r="Z154" s="228"/>
      <c r="AA154" s="227"/>
      <c r="AB154" s="227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27"/>
    </row>
    <row r="155" spans="1:46" ht="24.6" customHeight="1">
      <c r="A155" s="154">
        <v>32</v>
      </c>
      <c r="B155" s="918"/>
      <c r="C155" s="241" t="s">
        <v>333</v>
      </c>
      <c r="D155" s="227" t="s">
        <v>20466</v>
      </c>
      <c r="E155" s="244" t="s">
        <v>17704</v>
      </c>
      <c r="F155" s="241" t="s">
        <v>333</v>
      </c>
      <c r="G155" s="227" t="s">
        <v>10862</v>
      </c>
      <c r="H155" s="244">
        <v>13146</v>
      </c>
      <c r="I155" s="244"/>
      <c r="J155" s="244"/>
      <c r="K155" s="241"/>
      <c r="L155" s="241" t="s">
        <v>454</v>
      </c>
      <c r="M155" s="241" t="s">
        <v>3305</v>
      </c>
      <c r="N155" s="377"/>
      <c r="O155" s="244"/>
      <c r="P155" s="244"/>
      <c r="Q155" s="244"/>
      <c r="R155" s="244"/>
      <c r="S155" s="244"/>
      <c r="T155" s="241"/>
      <c r="U155" s="241">
        <v>2007</v>
      </c>
      <c r="V155" s="241"/>
      <c r="W155" s="241"/>
      <c r="X155" s="241"/>
      <c r="Y155" s="241"/>
      <c r="Z155" s="244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</row>
    <row r="156" spans="1:46" ht="24.6" customHeight="1">
      <c r="A156" s="154">
        <v>33</v>
      </c>
      <c r="B156" s="918"/>
      <c r="C156" s="227" t="s">
        <v>333</v>
      </c>
      <c r="D156" s="227" t="s">
        <v>20467</v>
      </c>
      <c r="E156" s="227" t="s">
        <v>10867</v>
      </c>
      <c r="F156" s="227" t="s">
        <v>333</v>
      </c>
      <c r="G156" s="227" t="s">
        <v>10862</v>
      </c>
      <c r="H156" s="228">
        <v>1228</v>
      </c>
      <c r="I156" s="228"/>
      <c r="J156" s="228"/>
      <c r="K156" s="227"/>
      <c r="L156" s="227" t="s">
        <v>2005</v>
      </c>
      <c r="M156" s="227" t="s">
        <v>3305</v>
      </c>
      <c r="N156" s="228"/>
      <c r="O156" s="228"/>
      <c r="P156" s="244"/>
      <c r="Q156" s="228"/>
      <c r="R156" s="228"/>
      <c r="S156" s="228"/>
      <c r="T156" s="227"/>
      <c r="U156" s="227">
        <v>2000</v>
      </c>
      <c r="V156" s="233"/>
      <c r="W156" s="233"/>
      <c r="X156" s="233"/>
      <c r="Y156" s="233"/>
      <c r="Z156" s="228"/>
      <c r="AA156" s="227"/>
      <c r="AB156" s="227"/>
      <c r="AC156" s="233"/>
      <c r="AD156" s="233"/>
      <c r="AE156" s="233"/>
      <c r="AF156" s="233"/>
      <c r="AG156" s="233"/>
      <c r="AH156" s="233"/>
      <c r="AI156" s="233"/>
      <c r="AJ156" s="233"/>
      <c r="AK156" s="400"/>
      <c r="AL156" s="233"/>
      <c r="AM156" s="233"/>
      <c r="AN156" s="233"/>
      <c r="AO156" s="233"/>
      <c r="AP156" s="400"/>
      <c r="AQ156" s="233"/>
      <c r="AR156" s="233"/>
      <c r="AS156" s="233"/>
      <c r="AT156" s="227"/>
    </row>
    <row r="157" spans="1:46" ht="24.6" customHeight="1">
      <c r="A157" s="154">
        <v>34</v>
      </c>
      <c r="B157" s="918"/>
      <c r="C157" s="228" t="s">
        <v>333</v>
      </c>
      <c r="D157" s="227" t="s">
        <v>20468</v>
      </c>
      <c r="E157" s="596" t="s">
        <v>10868</v>
      </c>
      <c r="F157" s="228" t="s">
        <v>333</v>
      </c>
      <c r="G157" s="227" t="s">
        <v>10862</v>
      </c>
      <c r="H157" s="228">
        <v>49958</v>
      </c>
      <c r="I157" s="228">
        <v>49958</v>
      </c>
      <c r="J157" s="228">
        <v>483</v>
      </c>
      <c r="K157" s="228"/>
      <c r="L157" s="227" t="s">
        <v>2005</v>
      </c>
      <c r="M157" s="227" t="s">
        <v>3305</v>
      </c>
      <c r="N157" s="228"/>
      <c r="O157" s="228"/>
      <c r="P157" s="244"/>
      <c r="Q157" s="233"/>
      <c r="R157" s="233"/>
      <c r="S157" s="233"/>
      <c r="T157" s="233"/>
      <c r="U157" s="227">
        <v>2013</v>
      </c>
      <c r="V157" s="233"/>
      <c r="W157" s="233"/>
      <c r="X157" s="233"/>
      <c r="Y157" s="233"/>
      <c r="Z157" s="228"/>
      <c r="AA157" s="228"/>
      <c r="AB157" s="228"/>
      <c r="AC157" s="443"/>
      <c r="AD157" s="228"/>
      <c r="AE157" s="228"/>
      <c r="AF157" s="228"/>
      <c r="AG157" s="228"/>
      <c r="AH157" s="228"/>
      <c r="AI157" s="228"/>
      <c r="AJ157" s="228"/>
      <c r="AK157" s="228"/>
      <c r="AL157" s="228"/>
      <c r="AM157" s="228"/>
      <c r="AN157" s="228"/>
      <c r="AO157" s="244"/>
      <c r="AP157" s="244"/>
      <c r="AQ157" s="244"/>
      <c r="AR157" s="244"/>
      <c r="AS157" s="244"/>
      <c r="AT157" s="244"/>
    </row>
    <row r="158" spans="1:46" ht="24.6" customHeight="1">
      <c r="A158" s="154">
        <v>35</v>
      </c>
      <c r="B158" s="918"/>
      <c r="C158" s="228" t="s">
        <v>333</v>
      </c>
      <c r="D158" s="227" t="s">
        <v>20469</v>
      </c>
      <c r="E158" s="596" t="s">
        <v>10869</v>
      </c>
      <c r="F158" s="228" t="s">
        <v>333</v>
      </c>
      <c r="G158" s="227" t="s">
        <v>10862</v>
      </c>
      <c r="H158" s="228">
        <v>1434</v>
      </c>
      <c r="I158" s="228">
        <v>550</v>
      </c>
      <c r="J158" s="228">
        <v>550</v>
      </c>
      <c r="K158" s="228"/>
      <c r="L158" s="227" t="s">
        <v>2005</v>
      </c>
      <c r="M158" s="227" t="s">
        <v>3305</v>
      </c>
      <c r="N158" s="228"/>
      <c r="O158" s="228"/>
      <c r="P158" s="244"/>
      <c r="Q158" s="233"/>
      <c r="R158" s="233"/>
      <c r="S158" s="233"/>
      <c r="T158" s="233"/>
      <c r="U158" s="227">
        <v>2003</v>
      </c>
      <c r="V158" s="233"/>
      <c r="W158" s="233"/>
      <c r="X158" s="233"/>
      <c r="Y158" s="233"/>
      <c r="Z158" s="228"/>
      <c r="AA158" s="228"/>
      <c r="AB158" s="228"/>
      <c r="AC158" s="443"/>
      <c r="AD158" s="228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228"/>
      <c r="AO158" s="244"/>
      <c r="AP158" s="244"/>
      <c r="AQ158" s="244"/>
      <c r="AR158" s="244"/>
      <c r="AS158" s="244"/>
      <c r="AT158" s="244"/>
    </row>
    <row r="159" spans="1:46" ht="24.6" customHeight="1">
      <c r="A159" s="154">
        <v>37</v>
      </c>
      <c r="B159" s="918"/>
      <c r="C159" s="228" t="s">
        <v>333</v>
      </c>
      <c r="D159" s="227" t="s">
        <v>20470</v>
      </c>
      <c r="E159" s="597" t="s">
        <v>13769</v>
      </c>
      <c r="F159" s="228" t="s">
        <v>333</v>
      </c>
      <c r="G159" s="227" t="s">
        <v>10862</v>
      </c>
      <c r="H159" s="228">
        <v>1100</v>
      </c>
      <c r="I159" s="228">
        <v>660</v>
      </c>
      <c r="J159" s="228">
        <v>660</v>
      </c>
      <c r="K159" s="227" t="s">
        <v>9046</v>
      </c>
      <c r="L159" s="227" t="s">
        <v>2005</v>
      </c>
      <c r="M159" s="227" t="s">
        <v>3305</v>
      </c>
      <c r="N159" s="228"/>
      <c r="O159" s="228"/>
      <c r="P159" s="244"/>
      <c r="Q159" s="233"/>
      <c r="R159" s="233"/>
      <c r="S159" s="233"/>
      <c r="T159" s="233"/>
      <c r="U159" s="227" t="s">
        <v>13770</v>
      </c>
      <c r="V159" s="233"/>
      <c r="W159" s="233"/>
      <c r="X159" s="233"/>
      <c r="Y159" s="233"/>
      <c r="Z159" s="228"/>
      <c r="AA159" s="228"/>
      <c r="AB159" s="228"/>
      <c r="AC159" s="443"/>
      <c r="AD159" s="228"/>
      <c r="AE159" s="228"/>
      <c r="AF159" s="228"/>
      <c r="AG159" s="228"/>
      <c r="AH159" s="228"/>
      <c r="AI159" s="228"/>
      <c r="AJ159" s="228"/>
      <c r="AK159" s="228"/>
      <c r="AL159" s="228"/>
      <c r="AM159" s="228"/>
      <c r="AN159" s="228"/>
      <c r="AO159" s="244"/>
      <c r="AP159" s="244"/>
      <c r="AQ159" s="244"/>
      <c r="AR159" s="244"/>
      <c r="AS159" s="244"/>
      <c r="AT159" s="244"/>
    </row>
    <row r="160" spans="1:46" ht="24.6" customHeight="1">
      <c r="A160" s="154">
        <v>38</v>
      </c>
      <c r="B160" s="918"/>
      <c r="C160" s="228" t="s">
        <v>333</v>
      </c>
      <c r="D160" s="227" t="s">
        <v>20471</v>
      </c>
      <c r="E160" s="597" t="s">
        <v>10870</v>
      </c>
      <c r="F160" s="228" t="s">
        <v>333</v>
      </c>
      <c r="G160" s="227" t="s">
        <v>10862</v>
      </c>
      <c r="H160" s="228">
        <v>769</v>
      </c>
      <c r="I160" s="228"/>
      <c r="J160" s="228">
        <v>769</v>
      </c>
      <c r="K160" s="228"/>
      <c r="L160" s="227" t="s">
        <v>2005</v>
      </c>
      <c r="M160" s="228" t="s">
        <v>3305</v>
      </c>
      <c r="N160" s="228"/>
      <c r="O160" s="228"/>
      <c r="P160" s="244"/>
      <c r="Q160" s="233"/>
      <c r="R160" s="233"/>
      <c r="S160" s="233"/>
      <c r="T160" s="233"/>
      <c r="U160" s="227">
        <v>2006</v>
      </c>
      <c r="V160" s="233"/>
      <c r="W160" s="233"/>
      <c r="X160" s="233"/>
      <c r="Y160" s="233"/>
      <c r="Z160" s="524"/>
      <c r="AA160" s="228"/>
      <c r="AB160" s="228"/>
      <c r="AC160" s="443"/>
      <c r="AD160" s="228"/>
      <c r="AE160" s="228"/>
      <c r="AF160" s="228"/>
      <c r="AG160" s="228"/>
      <c r="AH160" s="228"/>
      <c r="AI160" s="228"/>
      <c r="AJ160" s="228"/>
      <c r="AK160" s="228"/>
      <c r="AL160" s="228"/>
      <c r="AM160" s="228"/>
      <c r="AN160" s="228"/>
      <c r="AO160" s="244"/>
      <c r="AP160" s="244"/>
      <c r="AQ160" s="244"/>
      <c r="AR160" s="244"/>
      <c r="AS160" s="244"/>
      <c r="AT160" s="244"/>
    </row>
    <row r="161" spans="1:47" ht="24.6" customHeight="1">
      <c r="A161" s="154">
        <v>41</v>
      </c>
      <c r="B161" s="918"/>
      <c r="C161" s="227" t="s">
        <v>333</v>
      </c>
      <c r="D161" s="227" t="s">
        <v>20472</v>
      </c>
      <c r="E161" s="227" t="s">
        <v>10871</v>
      </c>
      <c r="F161" s="227" t="s">
        <v>333</v>
      </c>
      <c r="G161" s="227" t="s">
        <v>10862</v>
      </c>
      <c r="H161" s="228"/>
      <c r="I161" s="228"/>
      <c r="J161" s="228"/>
      <c r="K161" s="227"/>
      <c r="L161" s="227" t="s">
        <v>2005</v>
      </c>
      <c r="M161" s="227" t="s">
        <v>3305</v>
      </c>
      <c r="N161" s="228"/>
      <c r="O161" s="228"/>
      <c r="P161" s="228"/>
      <c r="Q161" s="228"/>
      <c r="R161" s="228"/>
      <c r="S161" s="228"/>
      <c r="T161" s="227"/>
      <c r="U161" s="227">
        <v>2016</v>
      </c>
      <c r="V161" s="233"/>
      <c r="W161" s="233"/>
      <c r="X161" s="233"/>
      <c r="Y161" s="233"/>
      <c r="Z161" s="228"/>
      <c r="AA161" s="227"/>
      <c r="AB161" s="227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27"/>
    </row>
    <row r="162" spans="1:47" ht="24.6" customHeight="1">
      <c r="A162" s="154">
        <v>42</v>
      </c>
      <c r="B162" s="918"/>
      <c r="C162" s="227" t="s">
        <v>12636</v>
      </c>
      <c r="D162" s="227" t="s">
        <v>20473</v>
      </c>
      <c r="E162" s="227" t="s">
        <v>12722</v>
      </c>
      <c r="F162" s="227" t="s">
        <v>12636</v>
      </c>
      <c r="G162" s="227" t="s">
        <v>12636</v>
      </c>
      <c r="H162" s="228">
        <v>894</v>
      </c>
      <c r="I162" s="228">
        <v>498</v>
      </c>
      <c r="J162" s="228">
        <v>498</v>
      </c>
      <c r="K162" s="227" t="s">
        <v>9046</v>
      </c>
      <c r="L162" s="227" t="s">
        <v>2005</v>
      </c>
      <c r="M162" s="227" t="s">
        <v>3305</v>
      </c>
      <c r="N162" s="228">
        <v>17</v>
      </c>
      <c r="O162" s="228">
        <v>7</v>
      </c>
      <c r="P162" s="244"/>
      <c r="Q162" s="228">
        <v>9</v>
      </c>
      <c r="R162" s="228"/>
      <c r="S162" s="228"/>
      <c r="T162" s="227"/>
      <c r="U162" s="227">
        <v>2021</v>
      </c>
      <c r="V162" s="233"/>
      <c r="W162" s="233"/>
      <c r="X162" s="233"/>
      <c r="Y162" s="233"/>
      <c r="Z162" s="228">
        <v>1003</v>
      </c>
      <c r="AA162" s="227"/>
      <c r="AB162" s="227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27" t="s">
        <v>12724</v>
      </c>
    </row>
    <row r="163" spans="1:47" ht="24.6" customHeight="1">
      <c r="A163" s="154">
        <v>43</v>
      </c>
      <c r="B163" s="918"/>
      <c r="C163" s="227" t="s">
        <v>12636</v>
      </c>
      <c r="D163" s="227" t="s">
        <v>20474</v>
      </c>
      <c r="E163" s="227" t="s">
        <v>12725</v>
      </c>
      <c r="F163" s="227" t="s">
        <v>333</v>
      </c>
      <c r="G163" s="227" t="s">
        <v>3211</v>
      </c>
      <c r="H163" s="228">
        <v>8907</v>
      </c>
      <c r="I163" s="228">
        <v>1997</v>
      </c>
      <c r="J163" s="228">
        <v>2249</v>
      </c>
      <c r="K163" s="227" t="s">
        <v>12726</v>
      </c>
      <c r="L163" s="227" t="s">
        <v>12727</v>
      </c>
      <c r="M163" s="227" t="s">
        <v>2059</v>
      </c>
      <c r="N163" s="228">
        <v>48</v>
      </c>
      <c r="O163" s="228">
        <v>19</v>
      </c>
      <c r="P163" s="228">
        <v>912</v>
      </c>
      <c r="Q163" s="228">
        <v>13</v>
      </c>
      <c r="R163" s="228"/>
      <c r="S163" s="228"/>
      <c r="T163" s="227"/>
      <c r="U163" s="234"/>
      <c r="V163" s="233"/>
      <c r="W163" s="233"/>
      <c r="X163" s="233"/>
      <c r="Y163" s="233"/>
      <c r="Z163" s="228"/>
      <c r="AA163" s="227"/>
      <c r="AB163" s="227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27"/>
    </row>
    <row r="164" spans="1:47" ht="24.6" customHeight="1">
      <c r="A164" s="154">
        <v>44</v>
      </c>
      <c r="B164" s="918"/>
      <c r="C164" s="227" t="s">
        <v>12636</v>
      </c>
      <c r="D164" s="227" t="s">
        <v>20475</v>
      </c>
      <c r="E164" s="227" t="s">
        <v>16365</v>
      </c>
      <c r="F164" s="227" t="s">
        <v>12636</v>
      </c>
      <c r="G164" s="227" t="s">
        <v>16366</v>
      </c>
      <c r="H164" s="228">
        <v>10356</v>
      </c>
      <c r="I164" s="228">
        <v>715</v>
      </c>
      <c r="J164" s="228">
        <v>1671</v>
      </c>
      <c r="K164" s="227" t="s">
        <v>12726</v>
      </c>
      <c r="L164" s="227" t="s">
        <v>2005</v>
      </c>
      <c r="M164" s="227" t="s">
        <v>16367</v>
      </c>
      <c r="N164" s="228"/>
      <c r="O164" s="228"/>
      <c r="P164" s="228"/>
      <c r="Q164" s="228"/>
      <c r="R164" s="228"/>
      <c r="S164" s="228"/>
      <c r="T164" s="227"/>
      <c r="U164" s="234">
        <v>2022</v>
      </c>
      <c r="V164" s="233"/>
      <c r="W164" s="233"/>
      <c r="X164" s="233"/>
      <c r="Y164" s="233"/>
      <c r="Z164" s="228"/>
      <c r="AA164" s="227"/>
      <c r="AB164" s="227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27"/>
    </row>
    <row r="165" spans="1:47" ht="24.6" customHeight="1">
      <c r="A165" s="154"/>
      <c r="B165" s="918"/>
      <c r="C165" s="227" t="s">
        <v>12636</v>
      </c>
      <c r="D165" s="241" t="s">
        <v>20476</v>
      </c>
      <c r="E165" s="227" t="s">
        <v>20477</v>
      </c>
      <c r="F165" s="227" t="s">
        <v>12636</v>
      </c>
      <c r="G165" s="227" t="s">
        <v>16366</v>
      </c>
      <c r="H165" s="244">
        <v>2945.1334999999999</v>
      </c>
      <c r="I165" s="244"/>
      <c r="J165" s="244"/>
      <c r="K165" s="241"/>
      <c r="L165" s="241" t="s">
        <v>20478</v>
      </c>
      <c r="M165" s="241"/>
      <c r="N165" s="244"/>
      <c r="O165" s="244"/>
      <c r="P165" s="244"/>
      <c r="Q165" s="244"/>
      <c r="R165" s="244"/>
      <c r="S165" s="244"/>
      <c r="T165" s="241"/>
      <c r="U165" s="241"/>
      <c r="V165" s="241"/>
      <c r="W165" s="241"/>
      <c r="X165" s="241"/>
      <c r="Y165" s="241"/>
      <c r="Z165" s="244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1447" t="s">
        <v>19794</v>
      </c>
    </row>
    <row r="166" spans="1:47" ht="24.6" customHeight="1">
      <c r="A166" s="154">
        <v>45</v>
      </c>
      <c r="B166" s="918"/>
      <c r="C166" s="227" t="s">
        <v>2728</v>
      </c>
      <c r="D166" s="227" t="s">
        <v>20479</v>
      </c>
      <c r="E166" s="227" t="s">
        <v>14408</v>
      </c>
      <c r="F166" s="227" t="s">
        <v>2728</v>
      </c>
      <c r="G166" s="227" t="s">
        <v>2888</v>
      </c>
      <c r="H166" s="228">
        <v>8453</v>
      </c>
      <c r="I166" s="228">
        <v>783.16</v>
      </c>
      <c r="J166" s="228">
        <v>794.46</v>
      </c>
      <c r="K166" s="227" t="s">
        <v>1087</v>
      </c>
      <c r="L166" s="227" t="s">
        <v>1086</v>
      </c>
      <c r="M166" s="227" t="s">
        <v>54</v>
      </c>
      <c r="N166" s="228">
        <v>23</v>
      </c>
      <c r="O166" s="228">
        <v>26</v>
      </c>
      <c r="P166" s="228">
        <v>600.73</v>
      </c>
      <c r="Q166" s="228">
        <v>13.97</v>
      </c>
      <c r="R166" s="228"/>
      <c r="S166" s="228">
        <v>200</v>
      </c>
      <c r="T166" s="227" t="s">
        <v>3190</v>
      </c>
      <c r="U166" s="227"/>
      <c r="V166" s="233">
        <v>545</v>
      </c>
      <c r="W166" s="233"/>
      <c r="X166" s="233"/>
      <c r="Y166" s="233"/>
      <c r="Z166" s="228">
        <v>1445</v>
      </c>
      <c r="AA166" s="227"/>
      <c r="AB166" s="227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27" t="s">
        <v>8434</v>
      </c>
    </row>
    <row r="167" spans="1:47" ht="24.6" customHeight="1">
      <c r="A167" s="154">
        <v>46</v>
      </c>
      <c r="B167" s="918"/>
      <c r="C167" s="227" t="s">
        <v>2728</v>
      </c>
      <c r="D167" s="227" t="s">
        <v>20480</v>
      </c>
      <c r="E167" s="227" t="s">
        <v>3191</v>
      </c>
      <c r="F167" s="227" t="s">
        <v>2728</v>
      </c>
      <c r="G167" s="227" t="s">
        <v>3192</v>
      </c>
      <c r="H167" s="228">
        <v>15853</v>
      </c>
      <c r="I167" s="228">
        <v>2131</v>
      </c>
      <c r="J167" s="228">
        <v>2867</v>
      </c>
      <c r="K167" s="227" t="s">
        <v>1081</v>
      </c>
      <c r="L167" s="227" t="s">
        <v>12728</v>
      </c>
      <c r="M167" s="227" t="s">
        <v>54</v>
      </c>
      <c r="N167" s="228">
        <v>25</v>
      </c>
      <c r="O167" s="228">
        <v>40</v>
      </c>
      <c r="P167" s="228">
        <v>1000</v>
      </c>
      <c r="Q167" s="228">
        <v>17</v>
      </c>
      <c r="R167" s="228">
        <v>1033</v>
      </c>
      <c r="S167" s="228">
        <v>2000</v>
      </c>
      <c r="T167" s="227" t="s">
        <v>465</v>
      </c>
      <c r="U167" s="227">
        <v>2001</v>
      </c>
      <c r="V167" s="233">
        <v>3457</v>
      </c>
      <c r="W167" s="233"/>
      <c r="X167" s="233"/>
      <c r="Y167" s="233"/>
      <c r="Z167" s="228">
        <v>3457</v>
      </c>
      <c r="AA167" s="227"/>
      <c r="AB167" s="227"/>
      <c r="AC167" s="233">
        <v>1</v>
      </c>
      <c r="AD167" s="233"/>
      <c r="AE167" s="233" t="s">
        <v>3193</v>
      </c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27"/>
    </row>
    <row r="168" spans="1:47" ht="24.6" customHeight="1">
      <c r="A168" s="154">
        <v>47</v>
      </c>
      <c r="B168" s="918"/>
      <c r="C168" s="227" t="s">
        <v>2728</v>
      </c>
      <c r="D168" s="227" t="s">
        <v>20481</v>
      </c>
      <c r="E168" s="227" t="s">
        <v>3194</v>
      </c>
      <c r="F168" s="227" t="s">
        <v>2728</v>
      </c>
      <c r="G168" s="227" t="s">
        <v>2888</v>
      </c>
      <c r="H168" s="228">
        <v>17819</v>
      </c>
      <c r="I168" s="228">
        <v>2657.82</v>
      </c>
      <c r="J168" s="228">
        <v>3720.93</v>
      </c>
      <c r="K168" s="227" t="s">
        <v>1081</v>
      </c>
      <c r="L168" s="227" t="s">
        <v>1160</v>
      </c>
      <c r="M168" s="227" t="s">
        <v>54</v>
      </c>
      <c r="N168" s="228">
        <v>26</v>
      </c>
      <c r="O168" s="228">
        <v>41</v>
      </c>
      <c r="P168" s="228">
        <v>1066</v>
      </c>
      <c r="Q168" s="228">
        <v>15</v>
      </c>
      <c r="R168" s="228">
        <v>1106</v>
      </c>
      <c r="S168" s="228">
        <v>1106</v>
      </c>
      <c r="T168" s="227" t="s">
        <v>465</v>
      </c>
      <c r="U168" s="227">
        <v>2004</v>
      </c>
      <c r="V168" s="233">
        <v>2991</v>
      </c>
      <c r="W168" s="233">
        <v>879</v>
      </c>
      <c r="X168" s="233">
        <v>597</v>
      </c>
      <c r="Y168" s="233"/>
      <c r="Z168" s="228">
        <v>4580</v>
      </c>
      <c r="AA168" s="227"/>
      <c r="AB168" s="227"/>
      <c r="AC168" s="233"/>
      <c r="AD168" s="233"/>
      <c r="AE168" s="233"/>
      <c r="AF168" s="233"/>
      <c r="AG168" s="233" t="s">
        <v>1139</v>
      </c>
      <c r="AH168" s="233">
        <v>1</v>
      </c>
      <c r="AI168" s="233">
        <v>102.6</v>
      </c>
      <c r="AJ168" s="233" t="s">
        <v>3195</v>
      </c>
      <c r="AK168" s="233" t="s">
        <v>2971</v>
      </c>
      <c r="AL168" s="233"/>
      <c r="AM168" s="233"/>
      <c r="AN168" s="233"/>
      <c r="AO168" s="233"/>
      <c r="AP168" s="233"/>
      <c r="AQ168" s="233"/>
      <c r="AR168" s="233"/>
      <c r="AS168" s="233"/>
      <c r="AT168" s="227" t="s">
        <v>8435</v>
      </c>
    </row>
    <row r="169" spans="1:47" ht="24.6" customHeight="1">
      <c r="A169" s="154">
        <v>48</v>
      </c>
      <c r="B169" s="918"/>
      <c r="C169" s="227" t="s">
        <v>2728</v>
      </c>
      <c r="D169" s="227" t="s">
        <v>20482</v>
      </c>
      <c r="E169" s="227" t="s">
        <v>3196</v>
      </c>
      <c r="F169" s="227" t="s">
        <v>2728</v>
      </c>
      <c r="G169" s="227" t="s">
        <v>2888</v>
      </c>
      <c r="H169" s="228">
        <v>57970</v>
      </c>
      <c r="I169" s="228">
        <v>2243</v>
      </c>
      <c r="J169" s="228">
        <v>2872</v>
      </c>
      <c r="K169" s="227" t="s">
        <v>1081</v>
      </c>
      <c r="L169" s="302" t="s">
        <v>454</v>
      </c>
      <c r="M169" s="227" t="s">
        <v>54</v>
      </c>
      <c r="N169" s="228">
        <v>20</v>
      </c>
      <c r="O169" s="228">
        <v>84</v>
      </c>
      <c r="P169" s="228">
        <v>1680</v>
      </c>
      <c r="Q169" s="228">
        <v>13</v>
      </c>
      <c r="R169" s="228">
        <v>300</v>
      </c>
      <c r="S169" s="228">
        <v>300</v>
      </c>
      <c r="T169" s="227" t="s">
        <v>465</v>
      </c>
      <c r="U169" s="234">
        <v>2005</v>
      </c>
      <c r="V169" s="233"/>
      <c r="W169" s="233"/>
      <c r="X169" s="233"/>
      <c r="Y169" s="233"/>
      <c r="Z169" s="228">
        <v>2671</v>
      </c>
      <c r="AA169" s="227"/>
      <c r="AB169" s="227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27"/>
    </row>
    <row r="170" spans="1:47" ht="24.6" customHeight="1">
      <c r="A170" s="154">
        <v>49</v>
      </c>
      <c r="B170" s="918"/>
      <c r="C170" s="227" t="s">
        <v>2728</v>
      </c>
      <c r="D170" s="227" t="s">
        <v>20483</v>
      </c>
      <c r="E170" s="227" t="s">
        <v>3197</v>
      </c>
      <c r="F170" s="227" t="s">
        <v>2728</v>
      </c>
      <c r="G170" s="227" t="s">
        <v>2888</v>
      </c>
      <c r="H170" s="228">
        <v>34576</v>
      </c>
      <c r="I170" s="228">
        <v>499</v>
      </c>
      <c r="J170" s="228">
        <v>499</v>
      </c>
      <c r="K170" s="227" t="s">
        <v>3198</v>
      </c>
      <c r="L170" s="302" t="s">
        <v>3199</v>
      </c>
      <c r="M170" s="227" t="s">
        <v>54</v>
      </c>
      <c r="N170" s="228">
        <v>17</v>
      </c>
      <c r="O170" s="228">
        <v>24</v>
      </c>
      <c r="P170" s="228">
        <v>408</v>
      </c>
      <c r="Q170" s="228">
        <v>10</v>
      </c>
      <c r="R170" s="228">
        <v>40</v>
      </c>
      <c r="S170" s="228">
        <v>40</v>
      </c>
      <c r="T170" s="227" t="s">
        <v>465</v>
      </c>
      <c r="U170" s="234">
        <v>2012</v>
      </c>
      <c r="V170" s="233">
        <v>900</v>
      </c>
      <c r="W170" s="233"/>
      <c r="X170" s="233"/>
      <c r="Y170" s="233"/>
      <c r="Z170" s="228">
        <v>900</v>
      </c>
      <c r="AA170" s="227"/>
      <c r="AB170" s="227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27"/>
    </row>
    <row r="171" spans="1:47" ht="24.6" customHeight="1">
      <c r="A171" s="154">
        <v>50</v>
      </c>
      <c r="B171" s="918"/>
      <c r="C171" s="227" t="s">
        <v>2728</v>
      </c>
      <c r="D171" s="227" t="s">
        <v>20484</v>
      </c>
      <c r="E171" s="227" t="s">
        <v>3200</v>
      </c>
      <c r="F171" s="227" t="s">
        <v>2728</v>
      </c>
      <c r="G171" s="227" t="s">
        <v>2888</v>
      </c>
      <c r="H171" s="228">
        <v>23703</v>
      </c>
      <c r="I171" s="228">
        <v>542</v>
      </c>
      <c r="J171" s="228">
        <v>542</v>
      </c>
      <c r="K171" s="227" t="s">
        <v>3198</v>
      </c>
      <c r="L171" s="227" t="s">
        <v>454</v>
      </c>
      <c r="M171" s="227" t="s">
        <v>54</v>
      </c>
      <c r="N171" s="228">
        <v>17</v>
      </c>
      <c r="O171" s="228">
        <v>26</v>
      </c>
      <c r="P171" s="228">
        <v>442</v>
      </c>
      <c r="Q171" s="228">
        <v>9</v>
      </c>
      <c r="R171" s="228">
        <v>50</v>
      </c>
      <c r="S171" s="228">
        <v>50</v>
      </c>
      <c r="T171" s="227" t="s">
        <v>465</v>
      </c>
      <c r="U171" s="234">
        <v>2012</v>
      </c>
      <c r="V171" s="233">
        <v>3011</v>
      </c>
      <c r="W171" s="233"/>
      <c r="X171" s="233"/>
      <c r="Y171" s="233"/>
      <c r="Z171" s="228">
        <v>3011</v>
      </c>
      <c r="AA171" s="227"/>
      <c r="AB171" s="227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27"/>
    </row>
    <row r="172" spans="1:47" ht="24.6" customHeight="1">
      <c r="A172" s="154">
        <v>51</v>
      </c>
      <c r="B172" s="918"/>
      <c r="C172" s="227" t="s">
        <v>2728</v>
      </c>
      <c r="D172" s="227" t="s">
        <v>20485</v>
      </c>
      <c r="E172" s="227" t="s">
        <v>3201</v>
      </c>
      <c r="F172" s="227" t="s">
        <v>2728</v>
      </c>
      <c r="G172" s="227" t="s">
        <v>2888</v>
      </c>
      <c r="H172" s="228">
        <v>1054</v>
      </c>
      <c r="I172" s="228">
        <v>533</v>
      </c>
      <c r="J172" s="228">
        <v>587</v>
      </c>
      <c r="K172" s="227" t="s">
        <v>466</v>
      </c>
      <c r="L172" s="302" t="s">
        <v>3199</v>
      </c>
      <c r="M172" s="227" t="s">
        <v>54</v>
      </c>
      <c r="N172" s="228">
        <v>16</v>
      </c>
      <c r="O172" s="228">
        <v>23</v>
      </c>
      <c r="P172" s="228">
        <v>377</v>
      </c>
      <c r="Q172" s="228">
        <v>8</v>
      </c>
      <c r="R172" s="228"/>
      <c r="S172" s="228"/>
      <c r="T172" s="227"/>
      <c r="U172" s="234">
        <v>2014</v>
      </c>
      <c r="V172" s="233"/>
      <c r="W172" s="233"/>
      <c r="X172" s="233"/>
      <c r="Y172" s="233"/>
      <c r="Z172" s="228">
        <v>2859</v>
      </c>
      <c r="AA172" s="227"/>
      <c r="AB172" s="227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27"/>
    </row>
    <row r="173" spans="1:47" ht="24.6" customHeight="1">
      <c r="A173" s="154">
        <v>52</v>
      </c>
      <c r="B173" s="918"/>
      <c r="C173" s="227" t="s">
        <v>2728</v>
      </c>
      <c r="D173" s="227" t="s">
        <v>20486</v>
      </c>
      <c r="E173" s="227" t="s">
        <v>3202</v>
      </c>
      <c r="F173" s="227" t="s">
        <v>2728</v>
      </c>
      <c r="G173" s="227" t="s">
        <v>2888</v>
      </c>
      <c r="H173" s="228">
        <v>10657</v>
      </c>
      <c r="I173" s="228">
        <v>1612</v>
      </c>
      <c r="J173" s="228">
        <v>1589</v>
      </c>
      <c r="K173" s="227" t="s">
        <v>466</v>
      </c>
      <c r="L173" s="302" t="s">
        <v>8436</v>
      </c>
      <c r="M173" s="227" t="s">
        <v>54</v>
      </c>
      <c r="N173" s="228">
        <v>20</v>
      </c>
      <c r="O173" s="228">
        <v>42</v>
      </c>
      <c r="P173" s="228">
        <v>840</v>
      </c>
      <c r="Q173" s="228">
        <v>11</v>
      </c>
      <c r="R173" s="228"/>
      <c r="S173" s="228"/>
      <c r="T173" s="227"/>
      <c r="U173" s="234">
        <v>2014</v>
      </c>
      <c r="V173" s="233">
        <v>1150</v>
      </c>
      <c r="W173" s="233"/>
      <c r="X173" s="233"/>
      <c r="Y173" s="233"/>
      <c r="Z173" s="228">
        <v>1150</v>
      </c>
      <c r="AA173" s="227"/>
      <c r="AB173" s="227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27"/>
    </row>
    <row r="174" spans="1:47" ht="24.6" customHeight="1">
      <c r="A174" s="154"/>
      <c r="B174" s="918"/>
      <c r="C174" s="227" t="s">
        <v>2728</v>
      </c>
      <c r="D174" s="227" t="s">
        <v>20487</v>
      </c>
      <c r="E174" s="227" t="s">
        <v>3203</v>
      </c>
      <c r="F174" s="227" t="s">
        <v>2728</v>
      </c>
      <c r="G174" s="227" t="s">
        <v>2888</v>
      </c>
      <c r="H174" s="228">
        <v>10429</v>
      </c>
      <c r="I174" s="228">
        <v>990</v>
      </c>
      <c r="J174" s="228">
        <v>1228</v>
      </c>
      <c r="K174" s="227" t="s">
        <v>466</v>
      </c>
      <c r="L174" s="302" t="s">
        <v>8436</v>
      </c>
      <c r="M174" s="227" t="s">
        <v>54</v>
      </c>
      <c r="N174" s="228">
        <v>20</v>
      </c>
      <c r="O174" s="228">
        <v>30</v>
      </c>
      <c r="P174" s="228">
        <v>600</v>
      </c>
      <c r="Q174" s="228">
        <v>11</v>
      </c>
      <c r="R174" s="228"/>
      <c r="S174" s="228"/>
      <c r="T174" s="227"/>
      <c r="U174" s="234">
        <v>2015</v>
      </c>
      <c r="V174" s="233"/>
      <c r="W174" s="233"/>
      <c r="X174" s="233"/>
      <c r="Y174" s="233"/>
      <c r="Z174" s="228">
        <v>1168</v>
      </c>
      <c r="AA174" s="227"/>
      <c r="AB174" s="227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27"/>
    </row>
    <row r="175" spans="1:47" ht="24.6" customHeight="1">
      <c r="A175" s="154"/>
      <c r="B175" s="918"/>
      <c r="C175" s="227" t="s">
        <v>2728</v>
      </c>
      <c r="D175" s="227" t="s">
        <v>20488</v>
      </c>
      <c r="E175" s="227" t="s">
        <v>3204</v>
      </c>
      <c r="F175" s="227" t="s">
        <v>2728</v>
      </c>
      <c r="G175" s="227" t="s">
        <v>2888</v>
      </c>
      <c r="H175" s="228">
        <v>44535.7</v>
      </c>
      <c r="I175" s="228">
        <v>681.86</v>
      </c>
      <c r="J175" s="228">
        <v>679.36</v>
      </c>
      <c r="K175" s="227" t="s">
        <v>466</v>
      </c>
      <c r="L175" s="302" t="s">
        <v>8436</v>
      </c>
      <c r="M175" s="227" t="s">
        <v>54</v>
      </c>
      <c r="N175" s="228">
        <v>16</v>
      </c>
      <c r="O175" s="228">
        <v>27</v>
      </c>
      <c r="P175" s="228">
        <v>432</v>
      </c>
      <c r="Q175" s="228">
        <v>11</v>
      </c>
      <c r="R175" s="228"/>
      <c r="S175" s="228"/>
      <c r="T175" s="227"/>
      <c r="U175" s="234">
        <v>2016</v>
      </c>
      <c r="V175" s="233"/>
      <c r="W175" s="233" t="s">
        <v>2928</v>
      </c>
      <c r="X175" s="233"/>
      <c r="Y175" s="233"/>
      <c r="Z175" s="228"/>
      <c r="AA175" s="227"/>
      <c r="AB175" s="227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27"/>
    </row>
    <row r="176" spans="1:47" ht="24.6" customHeight="1">
      <c r="A176" s="154"/>
      <c r="B176" s="918"/>
      <c r="C176" s="227" t="s">
        <v>2728</v>
      </c>
      <c r="D176" s="227" t="s">
        <v>20489</v>
      </c>
      <c r="E176" s="227" t="s">
        <v>8437</v>
      </c>
      <c r="F176" s="227" t="s">
        <v>2728</v>
      </c>
      <c r="G176" s="227" t="s">
        <v>2888</v>
      </c>
      <c r="H176" s="228">
        <v>34414</v>
      </c>
      <c r="I176" s="228">
        <v>595</v>
      </c>
      <c r="J176" s="228">
        <v>656</v>
      </c>
      <c r="K176" s="227" t="s">
        <v>8438</v>
      </c>
      <c r="L176" s="302" t="s">
        <v>3199</v>
      </c>
      <c r="M176" s="227" t="s">
        <v>54</v>
      </c>
      <c r="N176" s="228">
        <v>16</v>
      </c>
      <c r="O176" s="228">
        <v>23</v>
      </c>
      <c r="P176" s="228">
        <v>377</v>
      </c>
      <c r="Q176" s="228">
        <v>13</v>
      </c>
      <c r="R176" s="228"/>
      <c r="S176" s="228"/>
      <c r="T176" s="227"/>
      <c r="U176" s="234">
        <v>2016</v>
      </c>
      <c r="V176" s="233"/>
      <c r="W176" s="233"/>
      <c r="X176" s="233"/>
      <c r="Y176" s="233"/>
      <c r="Z176" s="228"/>
      <c r="AA176" s="227"/>
      <c r="AB176" s="227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27"/>
    </row>
    <row r="177" spans="1:46" ht="24.6" customHeight="1">
      <c r="A177" s="154">
        <v>53</v>
      </c>
      <c r="B177" s="918"/>
      <c r="C177" s="227" t="s">
        <v>2728</v>
      </c>
      <c r="D177" s="227" t="s">
        <v>20490</v>
      </c>
      <c r="E177" s="227" t="s">
        <v>10860</v>
      </c>
      <c r="F177" s="227" t="s">
        <v>2728</v>
      </c>
      <c r="G177" s="227" t="s">
        <v>2888</v>
      </c>
      <c r="H177" s="228">
        <v>414425.59999999998</v>
      </c>
      <c r="I177" s="228">
        <v>735.38</v>
      </c>
      <c r="J177" s="228">
        <v>735.38</v>
      </c>
      <c r="K177" s="227" t="s">
        <v>1081</v>
      </c>
      <c r="L177" s="227" t="s">
        <v>454</v>
      </c>
      <c r="M177" s="227" t="s">
        <v>54</v>
      </c>
      <c r="N177" s="228">
        <v>22</v>
      </c>
      <c r="O177" s="228">
        <v>35</v>
      </c>
      <c r="P177" s="228">
        <v>818</v>
      </c>
      <c r="Q177" s="228">
        <v>11</v>
      </c>
      <c r="R177" s="228"/>
      <c r="S177" s="228"/>
      <c r="T177" s="227" t="s">
        <v>465</v>
      </c>
      <c r="U177" s="234">
        <v>2010</v>
      </c>
      <c r="V177" s="233"/>
      <c r="W177" s="233"/>
      <c r="X177" s="233"/>
      <c r="Y177" s="233"/>
      <c r="Z177" s="228"/>
      <c r="AA177" s="227"/>
      <c r="AB177" s="227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27"/>
    </row>
    <row r="178" spans="1:46" ht="24.6" customHeight="1">
      <c r="A178" s="154">
        <v>54</v>
      </c>
      <c r="B178" s="918"/>
      <c r="C178" s="227" t="s">
        <v>2728</v>
      </c>
      <c r="D178" s="227" t="s">
        <v>20491</v>
      </c>
      <c r="E178" s="227" t="s">
        <v>12729</v>
      </c>
      <c r="F178" s="227" t="s">
        <v>12643</v>
      </c>
      <c r="G178" s="227" t="s">
        <v>2888</v>
      </c>
      <c r="H178" s="228">
        <v>9893</v>
      </c>
      <c r="I178" s="228">
        <v>1934.75</v>
      </c>
      <c r="J178" s="228">
        <v>3595.73</v>
      </c>
      <c r="K178" s="227" t="s">
        <v>1988</v>
      </c>
      <c r="L178" s="227" t="s">
        <v>12730</v>
      </c>
      <c r="M178" s="227" t="s">
        <v>2059</v>
      </c>
      <c r="N178" s="228">
        <v>32</v>
      </c>
      <c r="O178" s="242">
        <v>32.5</v>
      </c>
      <c r="P178" s="228">
        <v>1044</v>
      </c>
      <c r="Q178" s="228">
        <v>15.8</v>
      </c>
      <c r="R178" s="228">
        <v>200</v>
      </c>
      <c r="S178" s="228">
        <v>236</v>
      </c>
      <c r="T178" s="227" t="s">
        <v>12731</v>
      </c>
      <c r="U178" s="234">
        <v>2021</v>
      </c>
      <c r="V178" s="233"/>
      <c r="W178" s="233"/>
      <c r="X178" s="233"/>
      <c r="Y178" s="233"/>
      <c r="Z178" s="228">
        <v>10079</v>
      </c>
      <c r="AA178" s="227"/>
      <c r="AB178" s="227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27" t="s">
        <v>12732</v>
      </c>
    </row>
    <row r="179" spans="1:46" ht="24.6" customHeight="1">
      <c r="A179" s="154">
        <v>55</v>
      </c>
      <c r="B179" s="918"/>
      <c r="C179" s="227" t="s">
        <v>12643</v>
      </c>
      <c r="D179" s="227" t="s">
        <v>20492</v>
      </c>
      <c r="E179" s="227" t="s">
        <v>12733</v>
      </c>
      <c r="F179" s="227" t="s">
        <v>2728</v>
      </c>
      <c r="G179" s="227" t="s">
        <v>2888</v>
      </c>
      <c r="H179" s="228">
        <v>4984</v>
      </c>
      <c r="I179" s="228">
        <v>753</v>
      </c>
      <c r="J179" s="228">
        <v>752.76</v>
      </c>
      <c r="K179" s="227" t="s">
        <v>1081</v>
      </c>
      <c r="L179" s="227" t="s">
        <v>12734</v>
      </c>
      <c r="M179" s="227" t="s">
        <v>54</v>
      </c>
      <c r="N179" s="228">
        <v>18</v>
      </c>
      <c r="O179" s="228">
        <v>30</v>
      </c>
      <c r="P179" s="228">
        <v>540</v>
      </c>
      <c r="Q179" s="228">
        <v>12</v>
      </c>
      <c r="R179" s="228"/>
      <c r="S179" s="228"/>
      <c r="T179" s="227"/>
      <c r="U179" s="234">
        <v>2020</v>
      </c>
      <c r="V179" s="244">
        <v>4600</v>
      </c>
      <c r="W179" s="241" t="s">
        <v>12735</v>
      </c>
      <c r="X179" s="233"/>
      <c r="Y179" s="233"/>
      <c r="Z179" s="244">
        <v>4600</v>
      </c>
      <c r="AA179" s="227"/>
      <c r="AB179" s="227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41" t="s">
        <v>12735</v>
      </c>
    </row>
    <row r="180" spans="1:46" ht="24.6" customHeight="1">
      <c r="A180" s="154">
        <v>56</v>
      </c>
      <c r="B180" s="918"/>
      <c r="C180" s="227" t="s">
        <v>12704</v>
      </c>
      <c r="D180" s="227" t="s">
        <v>20493</v>
      </c>
      <c r="E180" s="260" t="s">
        <v>12736</v>
      </c>
      <c r="F180" s="241" t="s">
        <v>2751</v>
      </c>
      <c r="G180" s="358" t="s">
        <v>12645</v>
      </c>
      <c r="H180" s="524">
        <v>149736</v>
      </c>
      <c r="I180" s="524">
        <v>1792</v>
      </c>
      <c r="J180" s="524">
        <v>3951</v>
      </c>
      <c r="K180" s="358" t="s">
        <v>12726</v>
      </c>
      <c r="L180" s="302" t="s">
        <v>12737</v>
      </c>
      <c r="M180" s="358" t="s">
        <v>2059</v>
      </c>
      <c r="N180" s="524">
        <v>25</v>
      </c>
      <c r="O180" s="524">
        <v>77</v>
      </c>
      <c r="P180" s="524">
        <v>1731</v>
      </c>
      <c r="Q180" s="524">
        <v>18.149999999999999</v>
      </c>
      <c r="R180" s="524">
        <v>118</v>
      </c>
      <c r="S180" s="524">
        <v>118</v>
      </c>
      <c r="T180" s="302" t="s">
        <v>12738</v>
      </c>
      <c r="U180" s="358">
        <v>2021</v>
      </c>
      <c r="V180" s="412"/>
      <c r="W180" s="412"/>
      <c r="X180" s="412"/>
      <c r="Y180" s="412"/>
      <c r="Z180" s="524">
        <v>8800</v>
      </c>
      <c r="AA180" s="358"/>
      <c r="AB180" s="358"/>
      <c r="AC180" s="412"/>
      <c r="AD180" s="412"/>
      <c r="AE180" s="412"/>
      <c r="AF180" s="412"/>
      <c r="AG180" s="412"/>
      <c r="AH180" s="412"/>
      <c r="AI180" s="412"/>
      <c r="AJ180" s="412"/>
      <c r="AK180" s="412"/>
      <c r="AL180" s="412"/>
      <c r="AM180" s="412"/>
      <c r="AN180" s="412"/>
      <c r="AO180" s="412"/>
      <c r="AP180" s="412"/>
      <c r="AQ180" s="412"/>
      <c r="AR180" s="412"/>
      <c r="AS180" s="412"/>
      <c r="AT180" s="358"/>
    </row>
    <row r="181" spans="1:46" ht="24.6" customHeight="1">
      <c r="A181" s="154">
        <v>57</v>
      </c>
      <c r="B181" s="918"/>
      <c r="C181" s="227" t="s">
        <v>12704</v>
      </c>
      <c r="D181" s="227" t="s">
        <v>20494</v>
      </c>
      <c r="E181" s="260" t="s">
        <v>12739</v>
      </c>
      <c r="F181" s="241" t="s">
        <v>2751</v>
      </c>
      <c r="G181" s="358" t="s">
        <v>12618</v>
      </c>
      <c r="H181" s="524">
        <v>20113</v>
      </c>
      <c r="I181" s="244">
        <v>3107</v>
      </c>
      <c r="J181" s="244">
        <v>4391</v>
      </c>
      <c r="K181" s="358" t="s">
        <v>12740</v>
      </c>
      <c r="L181" s="358" t="s">
        <v>12741</v>
      </c>
      <c r="M181" s="358" t="s">
        <v>2059</v>
      </c>
      <c r="N181" s="524">
        <v>25.2</v>
      </c>
      <c r="O181" s="524">
        <v>33.6</v>
      </c>
      <c r="P181" s="524">
        <v>847</v>
      </c>
      <c r="Q181" s="524">
        <v>16.8</v>
      </c>
      <c r="R181" s="524">
        <v>1602</v>
      </c>
      <c r="S181" s="524">
        <v>1602</v>
      </c>
      <c r="T181" s="302" t="s">
        <v>12738</v>
      </c>
      <c r="U181" s="358">
        <v>2021</v>
      </c>
      <c r="V181" s="412"/>
      <c r="W181" s="412"/>
      <c r="X181" s="412"/>
      <c r="Y181" s="412"/>
      <c r="Z181" s="524">
        <v>24800</v>
      </c>
      <c r="AA181" s="358"/>
      <c r="AB181" s="358"/>
      <c r="AC181" s="412"/>
      <c r="AD181" s="412"/>
      <c r="AE181" s="412"/>
      <c r="AF181" s="412"/>
      <c r="AG181" s="412"/>
      <c r="AH181" s="412"/>
      <c r="AI181" s="412"/>
      <c r="AJ181" s="412"/>
      <c r="AK181" s="412"/>
      <c r="AL181" s="412"/>
      <c r="AM181" s="412"/>
      <c r="AN181" s="412"/>
      <c r="AO181" s="412"/>
      <c r="AP181" s="412"/>
      <c r="AQ181" s="412"/>
      <c r="AR181" s="412"/>
      <c r="AS181" s="412"/>
      <c r="AT181" s="358"/>
    </row>
    <row r="182" spans="1:46" ht="24.6" customHeight="1">
      <c r="A182" s="154">
        <v>58</v>
      </c>
      <c r="B182" s="918"/>
      <c r="C182" s="227" t="s">
        <v>2732</v>
      </c>
      <c r="D182" s="227" t="s">
        <v>20495</v>
      </c>
      <c r="E182" s="227" t="s">
        <v>3205</v>
      </c>
      <c r="F182" s="227" t="s">
        <v>2732</v>
      </c>
      <c r="G182" s="228" t="s">
        <v>12619</v>
      </c>
      <c r="H182" s="228">
        <v>14160</v>
      </c>
      <c r="I182" s="228">
        <v>14160</v>
      </c>
      <c r="J182" s="228">
        <v>45451</v>
      </c>
      <c r="K182" s="227" t="s">
        <v>1087</v>
      </c>
      <c r="L182" s="227" t="s">
        <v>3206</v>
      </c>
      <c r="M182" s="227" t="s">
        <v>54</v>
      </c>
      <c r="N182" s="228">
        <v>27.5</v>
      </c>
      <c r="O182" s="228">
        <v>64</v>
      </c>
      <c r="P182" s="228">
        <v>1760</v>
      </c>
      <c r="Q182" s="228">
        <v>14.6</v>
      </c>
      <c r="R182" s="228">
        <v>6690</v>
      </c>
      <c r="S182" s="228">
        <v>8526</v>
      </c>
      <c r="T182" s="227" t="s">
        <v>465</v>
      </c>
      <c r="U182" s="227">
        <v>2000</v>
      </c>
      <c r="V182" s="233">
        <v>72710</v>
      </c>
      <c r="W182" s="233">
        <v>6658</v>
      </c>
      <c r="X182" s="233">
        <v>792</v>
      </c>
      <c r="Y182" s="233"/>
      <c r="Z182" s="228">
        <v>78516</v>
      </c>
      <c r="AA182" s="227"/>
      <c r="AB182" s="227"/>
      <c r="AC182" s="233"/>
      <c r="AD182" s="233"/>
      <c r="AE182" s="233"/>
      <c r="AF182" s="233"/>
      <c r="AG182" s="233"/>
      <c r="AH182" s="233"/>
      <c r="AI182" s="233"/>
      <c r="AJ182" s="233"/>
      <c r="AK182" s="233"/>
      <c r="AL182" s="233"/>
      <c r="AM182" s="233"/>
      <c r="AN182" s="233"/>
      <c r="AO182" s="233"/>
      <c r="AP182" s="233"/>
      <c r="AQ182" s="233"/>
      <c r="AR182" s="233"/>
      <c r="AS182" s="233"/>
      <c r="AT182" s="227"/>
    </row>
    <row r="183" spans="1:46" ht="24.6" customHeight="1">
      <c r="A183" s="154">
        <v>59</v>
      </c>
      <c r="B183" s="918"/>
      <c r="C183" s="227" t="s">
        <v>2755</v>
      </c>
      <c r="D183" s="227" t="s">
        <v>20496</v>
      </c>
      <c r="E183" s="227" t="s">
        <v>10872</v>
      </c>
      <c r="F183" s="227" t="s">
        <v>2755</v>
      </c>
      <c r="G183" s="227" t="s">
        <v>10705</v>
      </c>
      <c r="H183" s="228">
        <v>8489</v>
      </c>
      <c r="I183" s="228">
        <v>2409</v>
      </c>
      <c r="J183" s="228">
        <v>6537</v>
      </c>
      <c r="K183" s="227" t="s">
        <v>1087</v>
      </c>
      <c r="L183" s="227" t="s">
        <v>3248</v>
      </c>
      <c r="M183" s="227" t="s">
        <v>54</v>
      </c>
      <c r="N183" s="228">
        <v>29</v>
      </c>
      <c r="O183" s="228">
        <v>36</v>
      </c>
      <c r="P183" s="228">
        <v>1044</v>
      </c>
      <c r="Q183" s="228">
        <v>9</v>
      </c>
      <c r="R183" s="228"/>
      <c r="S183" s="228">
        <v>2000</v>
      </c>
      <c r="T183" s="227" t="s">
        <v>178</v>
      </c>
      <c r="U183" s="227">
        <v>2007</v>
      </c>
      <c r="V183" s="233">
        <v>6750</v>
      </c>
      <c r="W183" s="233"/>
      <c r="X183" s="233">
        <v>403</v>
      </c>
      <c r="Y183" s="233"/>
      <c r="Z183" s="228"/>
      <c r="AA183" s="227"/>
      <c r="AB183" s="227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27"/>
    </row>
    <row r="184" spans="1:46" ht="24.6" customHeight="1">
      <c r="A184" s="154">
        <v>60</v>
      </c>
      <c r="B184" s="918"/>
      <c r="C184" s="227" t="s">
        <v>2755</v>
      </c>
      <c r="D184" s="227" t="s">
        <v>20497</v>
      </c>
      <c r="E184" s="227" t="s">
        <v>3218</v>
      </c>
      <c r="F184" s="227" t="s">
        <v>2755</v>
      </c>
      <c r="G184" s="227" t="s">
        <v>12620</v>
      </c>
      <c r="H184" s="228">
        <v>910</v>
      </c>
      <c r="I184" s="228"/>
      <c r="J184" s="228">
        <v>1362</v>
      </c>
      <c r="K184" s="227" t="s">
        <v>3198</v>
      </c>
      <c r="L184" s="227" t="s">
        <v>1172</v>
      </c>
      <c r="M184" s="227" t="s">
        <v>54</v>
      </c>
      <c r="N184" s="228">
        <v>19.399999999999999</v>
      </c>
      <c r="O184" s="228">
        <v>36</v>
      </c>
      <c r="P184" s="228">
        <v>680.7</v>
      </c>
      <c r="Q184" s="228">
        <v>9</v>
      </c>
      <c r="R184" s="228" t="s">
        <v>389</v>
      </c>
      <c r="S184" s="228" t="s">
        <v>389</v>
      </c>
      <c r="T184" s="227"/>
      <c r="U184" s="227">
        <v>2003</v>
      </c>
      <c r="V184" s="233">
        <v>180</v>
      </c>
      <c r="W184" s="233"/>
      <c r="X184" s="233"/>
      <c r="Y184" s="233"/>
      <c r="Z184" s="228">
        <v>180</v>
      </c>
      <c r="AA184" s="227"/>
      <c r="AB184" s="227"/>
      <c r="AC184" s="233"/>
      <c r="AD184" s="233"/>
      <c r="AE184" s="233"/>
      <c r="AF184" s="233"/>
      <c r="AG184" s="233"/>
      <c r="AH184" s="233"/>
      <c r="AI184" s="233"/>
      <c r="AJ184" s="233"/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27"/>
    </row>
    <row r="185" spans="1:46" ht="24.6" customHeight="1">
      <c r="A185" s="154">
        <v>61</v>
      </c>
      <c r="B185" s="918"/>
      <c r="C185" s="227" t="s">
        <v>2755</v>
      </c>
      <c r="D185" s="227" t="s">
        <v>20498</v>
      </c>
      <c r="E185" s="227" t="s">
        <v>3219</v>
      </c>
      <c r="F185" s="227" t="s">
        <v>2755</v>
      </c>
      <c r="G185" s="227" t="s">
        <v>10873</v>
      </c>
      <c r="H185" s="228">
        <v>3260</v>
      </c>
      <c r="I185" s="228">
        <v>502.91</v>
      </c>
      <c r="J185" s="228">
        <v>502.91</v>
      </c>
      <c r="K185" s="227" t="s">
        <v>1057</v>
      </c>
      <c r="L185" s="227" t="s">
        <v>454</v>
      </c>
      <c r="M185" s="227" t="s">
        <v>2059</v>
      </c>
      <c r="N185" s="228">
        <v>17.399999999999999</v>
      </c>
      <c r="O185" s="228">
        <v>26.9</v>
      </c>
      <c r="P185" s="228">
        <v>468.06</v>
      </c>
      <c r="Q185" s="228"/>
      <c r="R185" s="228"/>
      <c r="S185" s="228"/>
      <c r="T185" s="227"/>
      <c r="U185" s="227">
        <v>2013</v>
      </c>
      <c r="V185" s="233"/>
      <c r="W185" s="233"/>
      <c r="X185" s="233"/>
      <c r="Y185" s="233"/>
      <c r="Z185" s="228">
        <v>500</v>
      </c>
      <c r="AA185" s="227"/>
      <c r="AB185" s="227"/>
      <c r="AC185" s="233"/>
      <c r="AD185" s="233"/>
      <c r="AE185" s="233"/>
      <c r="AF185" s="233"/>
      <c r="AG185" s="233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313"/>
    </row>
    <row r="186" spans="1:46" ht="24.6" customHeight="1">
      <c r="A186" s="154"/>
      <c r="B186" s="918"/>
      <c r="C186" s="227" t="s">
        <v>2755</v>
      </c>
      <c r="D186" s="227" t="s">
        <v>20499</v>
      </c>
      <c r="E186" s="227" t="s">
        <v>17705</v>
      </c>
      <c r="F186" s="227" t="s">
        <v>2755</v>
      </c>
      <c r="G186" s="227" t="s">
        <v>16369</v>
      </c>
      <c r="H186" s="228">
        <v>410</v>
      </c>
      <c r="I186" s="228"/>
      <c r="J186" s="228">
        <v>386</v>
      </c>
      <c r="K186" s="227" t="s">
        <v>1057</v>
      </c>
      <c r="L186" s="227" t="s">
        <v>454</v>
      </c>
      <c r="M186" s="227" t="s">
        <v>2059</v>
      </c>
      <c r="N186" s="228">
        <v>17.399999999999999</v>
      </c>
      <c r="O186" s="228">
        <v>21.9</v>
      </c>
      <c r="P186" s="228">
        <v>385.82</v>
      </c>
      <c r="Q186" s="228"/>
      <c r="R186" s="228"/>
      <c r="S186" s="228"/>
      <c r="T186" s="227"/>
      <c r="U186" s="227">
        <v>2012</v>
      </c>
      <c r="V186" s="228"/>
      <c r="W186" s="233"/>
      <c r="X186" s="233"/>
      <c r="Y186" s="233"/>
      <c r="Z186" s="228">
        <v>350</v>
      </c>
      <c r="AA186" s="227"/>
      <c r="AB186" s="227"/>
      <c r="AC186" s="233"/>
      <c r="AD186" s="233"/>
      <c r="AE186" s="233"/>
      <c r="AF186" s="233"/>
      <c r="AG186" s="233"/>
      <c r="AH186" s="233"/>
      <c r="AI186" s="23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313"/>
    </row>
    <row r="187" spans="1:46" ht="24.6" customHeight="1">
      <c r="A187" s="154">
        <v>62</v>
      </c>
      <c r="B187" s="918"/>
      <c r="C187" s="227" t="s">
        <v>2755</v>
      </c>
      <c r="D187" s="227" t="s">
        <v>20500</v>
      </c>
      <c r="E187" s="227" t="s">
        <v>17706</v>
      </c>
      <c r="F187" s="227" t="s">
        <v>2755</v>
      </c>
      <c r="G187" s="227" t="s">
        <v>12898</v>
      </c>
      <c r="H187" s="228">
        <v>1218</v>
      </c>
      <c r="I187" s="228">
        <v>700</v>
      </c>
      <c r="J187" s="228">
        <v>700</v>
      </c>
      <c r="K187" s="227" t="s">
        <v>1057</v>
      </c>
      <c r="L187" s="227" t="s">
        <v>454</v>
      </c>
      <c r="M187" s="227" t="s">
        <v>2059</v>
      </c>
      <c r="N187" s="228">
        <v>20</v>
      </c>
      <c r="O187" s="228">
        <v>35</v>
      </c>
      <c r="P187" s="228">
        <v>700</v>
      </c>
      <c r="Q187" s="228">
        <v>10.8</v>
      </c>
      <c r="R187" s="228" t="s">
        <v>389</v>
      </c>
      <c r="S187" s="228" t="s">
        <v>389</v>
      </c>
      <c r="T187" s="227"/>
      <c r="U187" s="227">
        <v>2009</v>
      </c>
      <c r="V187" s="228"/>
      <c r="W187" s="233"/>
      <c r="X187" s="233"/>
      <c r="Y187" s="233"/>
      <c r="Z187" s="228">
        <v>172</v>
      </c>
      <c r="AA187" s="227"/>
      <c r="AB187" s="227"/>
      <c r="AC187" s="233"/>
      <c r="AD187" s="233"/>
      <c r="AE187" s="233"/>
      <c r="AF187" s="233"/>
      <c r="AG187" s="233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313"/>
    </row>
    <row r="188" spans="1:46" ht="24.6" customHeight="1">
      <c r="A188" s="154">
        <v>63</v>
      </c>
      <c r="B188" s="918"/>
      <c r="C188" s="227" t="s">
        <v>2755</v>
      </c>
      <c r="D188" s="227" t="s">
        <v>20497</v>
      </c>
      <c r="E188" s="227" t="s">
        <v>17707</v>
      </c>
      <c r="F188" s="227" t="s">
        <v>2755</v>
      </c>
      <c r="G188" s="227" t="s">
        <v>10705</v>
      </c>
      <c r="H188" s="228">
        <v>2636</v>
      </c>
      <c r="I188" s="228"/>
      <c r="J188" s="228">
        <v>2390</v>
      </c>
      <c r="K188" s="227" t="s">
        <v>1057</v>
      </c>
      <c r="L188" s="227" t="s">
        <v>454</v>
      </c>
      <c r="M188" s="227" t="s">
        <v>54</v>
      </c>
      <c r="N188" s="228">
        <v>93</v>
      </c>
      <c r="O188" s="228">
        <v>25</v>
      </c>
      <c r="P188" s="228">
        <v>2391</v>
      </c>
      <c r="Q188" s="228">
        <v>14</v>
      </c>
      <c r="R188" s="228">
        <v>300</v>
      </c>
      <c r="S188" s="228">
        <v>300</v>
      </c>
      <c r="T188" s="227" t="s">
        <v>465</v>
      </c>
      <c r="U188" s="227">
        <v>2011</v>
      </c>
      <c r="V188" s="228"/>
      <c r="W188" s="233"/>
      <c r="X188" s="233"/>
      <c r="Y188" s="233"/>
      <c r="Z188" s="228">
        <v>3800</v>
      </c>
      <c r="AA188" s="227"/>
      <c r="AB188" s="227"/>
      <c r="AC188" s="233"/>
      <c r="AD188" s="233"/>
      <c r="AE188" s="233"/>
      <c r="AF188" s="233"/>
      <c r="AG188" s="233"/>
      <c r="AH188" s="233"/>
      <c r="AI188" s="233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313"/>
    </row>
    <row r="189" spans="1:46" ht="24.6" customHeight="1">
      <c r="A189" s="154">
        <v>64</v>
      </c>
      <c r="B189" s="918"/>
      <c r="C189" s="227" t="s">
        <v>2755</v>
      </c>
      <c r="D189" s="227" t="s">
        <v>20501</v>
      </c>
      <c r="E189" s="227" t="s">
        <v>16370</v>
      </c>
      <c r="F189" s="227" t="s">
        <v>2755</v>
      </c>
      <c r="G189" s="227" t="s">
        <v>10874</v>
      </c>
      <c r="H189" s="228">
        <v>2000</v>
      </c>
      <c r="I189" s="228"/>
      <c r="J189" s="228">
        <v>714</v>
      </c>
      <c r="K189" s="227" t="s">
        <v>1057</v>
      </c>
      <c r="L189" s="227" t="s">
        <v>454</v>
      </c>
      <c r="M189" s="227" t="s">
        <v>2059</v>
      </c>
      <c r="N189" s="228">
        <v>19</v>
      </c>
      <c r="O189" s="228">
        <v>25</v>
      </c>
      <c r="P189" s="228">
        <v>470</v>
      </c>
      <c r="Q189" s="228">
        <v>13</v>
      </c>
      <c r="R189" s="228"/>
      <c r="S189" s="228"/>
      <c r="T189" s="227"/>
      <c r="U189" s="227">
        <v>2011</v>
      </c>
      <c r="V189" s="233"/>
      <c r="W189" s="233"/>
      <c r="X189" s="233"/>
      <c r="Y189" s="233"/>
      <c r="Z189" s="228">
        <v>275</v>
      </c>
      <c r="AA189" s="227"/>
      <c r="AB189" s="227"/>
      <c r="AC189" s="233"/>
      <c r="AD189" s="233"/>
      <c r="AE189" s="233"/>
      <c r="AF189" s="233"/>
      <c r="AG189" s="233"/>
      <c r="AH189" s="233"/>
      <c r="AI189" s="233"/>
      <c r="AJ189" s="400"/>
      <c r="AK189" s="233"/>
      <c r="AL189" s="233"/>
      <c r="AM189" s="233"/>
      <c r="AN189" s="301"/>
      <c r="AO189" s="400"/>
      <c r="AP189" s="233"/>
      <c r="AQ189" s="233"/>
      <c r="AR189" s="233"/>
      <c r="AS189" s="233"/>
      <c r="AT189" s="313"/>
    </row>
    <row r="190" spans="1:46" ht="24.6" customHeight="1">
      <c r="A190" s="154">
        <v>65</v>
      </c>
      <c r="B190" s="918"/>
      <c r="C190" s="227" t="s">
        <v>2755</v>
      </c>
      <c r="D190" s="227" t="s">
        <v>20502</v>
      </c>
      <c r="E190" s="227" t="s">
        <v>3221</v>
      </c>
      <c r="F190" s="227" t="s">
        <v>2755</v>
      </c>
      <c r="G190" s="227" t="s">
        <v>10873</v>
      </c>
      <c r="H190" s="228">
        <v>1014</v>
      </c>
      <c r="I190" s="228"/>
      <c r="J190" s="228">
        <v>850</v>
      </c>
      <c r="K190" s="227" t="s">
        <v>1057</v>
      </c>
      <c r="L190" s="227" t="s">
        <v>454</v>
      </c>
      <c r="M190" s="227" t="s">
        <v>147</v>
      </c>
      <c r="N190" s="228">
        <v>42</v>
      </c>
      <c r="O190" s="228">
        <v>21</v>
      </c>
      <c r="P190" s="228">
        <v>882</v>
      </c>
      <c r="Q190" s="228"/>
      <c r="R190" s="228"/>
      <c r="S190" s="228"/>
      <c r="T190" s="227"/>
      <c r="U190" s="227">
        <v>2006</v>
      </c>
      <c r="V190" s="233"/>
      <c r="W190" s="233"/>
      <c r="X190" s="233"/>
      <c r="Y190" s="233"/>
      <c r="Z190" s="228">
        <v>150</v>
      </c>
      <c r="AA190" s="227"/>
      <c r="AB190" s="227"/>
      <c r="AC190" s="233"/>
      <c r="AD190" s="233"/>
      <c r="AE190" s="233"/>
      <c r="AF190" s="233"/>
      <c r="AG190" s="233"/>
      <c r="AH190" s="233"/>
      <c r="AI190" s="233"/>
      <c r="AJ190" s="233"/>
      <c r="AK190" s="233"/>
      <c r="AL190" s="233"/>
      <c r="AM190" s="233"/>
      <c r="AN190" s="233"/>
      <c r="AO190" s="233"/>
      <c r="AP190" s="233"/>
      <c r="AQ190" s="233"/>
      <c r="AR190" s="233"/>
      <c r="AS190" s="233"/>
      <c r="AT190" s="313"/>
    </row>
    <row r="191" spans="1:46" ht="24.6" customHeight="1">
      <c r="A191" s="154">
        <v>66</v>
      </c>
      <c r="B191" s="918"/>
      <c r="C191" s="227" t="s">
        <v>2755</v>
      </c>
      <c r="D191" s="227" t="s">
        <v>20503</v>
      </c>
      <c r="E191" s="227" t="s">
        <v>3222</v>
      </c>
      <c r="F191" s="227" t="s">
        <v>3215</v>
      </c>
      <c r="G191" s="227" t="s">
        <v>10874</v>
      </c>
      <c r="H191" s="228">
        <v>500</v>
      </c>
      <c r="I191" s="228"/>
      <c r="J191" s="228">
        <v>500</v>
      </c>
      <c r="K191" s="227" t="s">
        <v>1057</v>
      </c>
      <c r="L191" s="227" t="s">
        <v>454</v>
      </c>
      <c r="M191" s="227" t="s">
        <v>147</v>
      </c>
      <c r="N191" s="228">
        <v>20</v>
      </c>
      <c r="O191" s="228">
        <v>25</v>
      </c>
      <c r="P191" s="228">
        <v>500</v>
      </c>
      <c r="Q191" s="228">
        <v>9</v>
      </c>
      <c r="R191" s="228"/>
      <c r="S191" s="228"/>
      <c r="T191" s="227"/>
      <c r="U191" s="227">
        <v>2014</v>
      </c>
      <c r="V191" s="233"/>
      <c r="W191" s="356"/>
      <c r="X191" s="233"/>
      <c r="Y191" s="233"/>
      <c r="Z191" s="228"/>
      <c r="AA191" s="227"/>
      <c r="AB191" s="227"/>
      <c r="AC191" s="233"/>
      <c r="AD191" s="233"/>
      <c r="AE191" s="233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313"/>
    </row>
    <row r="192" spans="1:46" ht="24.6" customHeight="1">
      <c r="A192" s="154">
        <v>67</v>
      </c>
      <c r="B192" s="918"/>
      <c r="C192" s="227" t="s">
        <v>2755</v>
      </c>
      <c r="D192" s="227" t="s">
        <v>20504</v>
      </c>
      <c r="E192" s="227" t="s">
        <v>16371</v>
      </c>
      <c r="F192" s="227" t="s">
        <v>3215</v>
      </c>
      <c r="G192" s="227" t="s">
        <v>16372</v>
      </c>
      <c r="H192" s="228">
        <v>750</v>
      </c>
      <c r="I192" s="228"/>
      <c r="J192" s="228">
        <v>357.36</v>
      </c>
      <c r="K192" s="227" t="s">
        <v>1057</v>
      </c>
      <c r="L192" s="227" t="s">
        <v>16373</v>
      </c>
      <c r="M192" s="227" t="s">
        <v>2059</v>
      </c>
      <c r="N192" s="228">
        <v>9</v>
      </c>
      <c r="O192" s="228">
        <v>30.4</v>
      </c>
      <c r="P192" s="228">
        <v>357</v>
      </c>
      <c r="Q192" s="228">
        <v>9</v>
      </c>
      <c r="R192" s="228"/>
      <c r="S192" s="228"/>
      <c r="T192" s="227"/>
      <c r="U192" s="227">
        <v>2020</v>
      </c>
      <c r="V192" s="233"/>
      <c r="W192" s="233"/>
      <c r="X192" s="233"/>
      <c r="Y192" s="233"/>
      <c r="Z192" s="228"/>
      <c r="AA192" s="227"/>
      <c r="AB192" s="227"/>
      <c r="AC192" s="233"/>
      <c r="AD192" s="233"/>
      <c r="AE192" s="233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313"/>
    </row>
    <row r="193" spans="1:47" s="115" customFormat="1" ht="24" customHeight="1">
      <c r="B193" s="1524"/>
      <c r="C193" s="228" t="s">
        <v>12897</v>
      </c>
      <c r="D193" s="228" t="s">
        <v>20505</v>
      </c>
      <c r="E193" s="244" t="s">
        <v>20506</v>
      </c>
      <c r="F193" s="228" t="s">
        <v>12897</v>
      </c>
      <c r="G193" s="407" t="s">
        <v>12620</v>
      </c>
      <c r="H193" s="598">
        <v>5710</v>
      </c>
      <c r="I193" s="598"/>
      <c r="J193" s="598">
        <v>1070</v>
      </c>
      <c r="K193" s="598" t="s">
        <v>13234</v>
      </c>
      <c r="L193" s="598" t="s">
        <v>2005</v>
      </c>
      <c r="M193" s="598" t="s">
        <v>2059</v>
      </c>
      <c r="N193" s="598">
        <v>39</v>
      </c>
      <c r="O193" s="228">
        <v>25</v>
      </c>
      <c r="P193" s="228">
        <v>1070</v>
      </c>
      <c r="Q193" s="228">
        <v>6</v>
      </c>
      <c r="R193" s="233"/>
      <c r="S193" s="233"/>
      <c r="T193" s="300"/>
      <c r="U193" s="227">
        <v>2014</v>
      </c>
      <c r="V193" s="233"/>
      <c r="W193" s="233"/>
      <c r="X193" s="233"/>
      <c r="Y193" s="233"/>
      <c r="Z193" s="228"/>
      <c r="AA193" s="228"/>
      <c r="AB193" s="228"/>
      <c r="AC193" s="443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44"/>
      <c r="AP193" s="244"/>
      <c r="AQ193" s="244"/>
      <c r="AR193" s="244"/>
      <c r="AS193" s="244"/>
      <c r="AT193" s="227"/>
      <c r="AU193" s="1318" t="s">
        <v>20507</v>
      </c>
    </row>
    <row r="194" spans="1:47" ht="24.6" customHeight="1">
      <c r="A194" s="154">
        <v>68</v>
      </c>
      <c r="B194" s="918"/>
      <c r="C194" s="227" t="s">
        <v>2789</v>
      </c>
      <c r="D194" s="227" t="s">
        <v>20508</v>
      </c>
      <c r="E194" s="227" t="s">
        <v>3244</v>
      </c>
      <c r="F194" s="227" t="s">
        <v>2789</v>
      </c>
      <c r="G194" s="227" t="s">
        <v>12648</v>
      </c>
      <c r="H194" s="228">
        <v>141974</v>
      </c>
      <c r="I194" s="228">
        <v>2040</v>
      </c>
      <c r="J194" s="228">
        <v>2020</v>
      </c>
      <c r="K194" s="227" t="s">
        <v>1081</v>
      </c>
      <c r="L194" s="302" t="s">
        <v>2555</v>
      </c>
      <c r="M194" s="227" t="s">
        <v>54</v>
      </c>
      <c r="N194" s="228">
        <v>22</v>
      </c>
      <c r="O194" s="228">
        <v>70</v>
      </c>
      <c r="P194" s="228">
        <v>1540</v>
      </c>
      <c r="Q194" s="228">
        <v>15</v>
      </c>
      <c r="R194" s="228">
        <v>450</v>
      </c>
      <c r="S194" s="228">
        <v>1000</v>
      </c>
      <c r="T194" s="227" t="s">
        <v>178</v>
      </c>
      <c r="U194" s="234">
        <v>2008</v>
      </c>
      <c r="V194" s="233"/>
      <c r="W194" s="233"/>
      <c r="X194" s="233"/>
      <c r="Y194" s="233"/>
      <c r="Z194" s="228">
        <v>3200</v>
      </c>
      <c r="AA194" s="227"/>
      <c r="AB194" s="227"/>
      <c r="AC194" s="233"/>
      <c r="AD194" s="233"/>
      <c r="AE194" s="233"/>
      <c r="AF194" s="233"/>
      <c r="AG194" s="400"/>
      <c r="AH194" s="233"/>
      <c r="AI194" s="240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27"/>
    </row>
    <row r="195" spans="1:47" ht="24.6" customHeight="1">
      <c r="A195" s="154">
        <v>69</v>
      </c>
      <c r="B195" s="918"/>
      <c r="C195" s="227" t="s">
        <v>2789</v>
      </c>
      <c r="D195" s="227" t="s">
        <v>20509</v>
      </c>
      <c r="E195" s="227" t="s">
        <v>3245</v>
      </c>
      <c r="F195" s="227" t="s">
        <v>2789</v>
      </c>
      <c r="G195" s="227" t="s">
        <v>10878</v>
      </c>
      <c r="H195" s="228">
        <v>818</v>
      </c>
      <c r="I195" s="369">
        <v>453.81</v>
      </c>
      <c r="J195" s="369">
        <v>453.81</v>
      </c>
      <c r="K195" s="227" t="s">
        <v>1081</v>
      </c>
      <c r="L195" s="227" t="s">
        <v>454</v>
      </c>
      <c r="M195" s="227" t="s">
        <v>54</v>
      </c>
      <c r="N195" s="228">
        <v>17</v>
      </c>
      <c r="O195" s="228">
        <v>26</v>
      </c>
      <c r="P195" s="228">
        <v>436.65</v>
      </c>
      <c r="Q195" s="228">
        <v>13</v>
      </c>
      <c r="R195" s="228" t="s">
        <v>389</v>
      </c>
      <c r="S195" s="228" t="s">
        <v>389</v>
      </c>
      <c r="T195" s="227" t="s">
        <v>389</v>
      </c>
      <c r="U195" s="227">
        <v>2014</v>
      </c>
      <c r="V195" s="233"/>
      <c r="W195" s="233"/>
      <c r="X195" s="233"/>
      <c r="Y195" s="233"/>
      <c r="Z195" s="228">
        <v>526</v>
      </c>
      <c r="AA195" s="227"/>
      <c r="AB195" s="227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27"/>
    </row>
    <row r="196" spans="1:47" ht="24.6" customHeight="1">
      <c r="A196" s="154">
        <v>70</v>
      </c>
      <c r="B196" s="918"/>
      <c r="C196" s="227" t="s">
        <v>2789</v>
      </c>
      <c r="D196" s="227" t="s">
        <v>20510</v>
      </c>
      <c r="E196" s="227" t="s">
        <v>3246</v>
      </c>
      <c r="F196" s="227" t="s">
        <v>2789</v>
      </c>
      <c r="G196" s="227" t="s">
        <v>12648</v>
      </c>
      <c r="H196" s="228">
        <v>14525</v>
      </c>
      <c r="I196" s="369">
        <v>2820.46</v>
      </c>
      <c r="J196" s="369">
        <v>5672</v>
      </c>
      <c r="K196" s="227" t="s">
        <v>1081</v>
      </c>
      <c r="L196" s="227" t="s">
        <v>1072</v>
      </c>
      <c r="M196" s="227" t="s">
        <v>54</v>
      </c>
      <c r="N196" s="228">
        <v>23</v>
      </c>
      <c r="O196" s="228">
        <v>33</v>
      </c>
      <c r="P196" s="228">
        <v>760</v>
      </c>
      <c r="Q196" s="228">
        <v>14</v>
      </c>
      <c r="R196" s="228">
        <v>530</v>
      </c>
      <c r="S196" s="228">
        <v>2000</v>
      </c>
      <c r="T196" s="227" t="s">
        <v>178</v>
      </c>
      <c r="U196" s="227">
        <v>1993</v>
      </c>
      <c r="V196" s="233">
        <v>4400</v>
      </c>
      <c r="W196" s="233">
        <v>1500</v>
      </c>
      <c r="X196" s="233">
        <v>1500</v>
      </c>
      <c r="Y196" s="233"/>
      <c r="Z196" s="228">
        <v>7400</v>
      </c>
      <c r="AA196" s="227"/>
      <c r="AB196" s="227"/>
      <c r="AC196" s="233" t="s">
        <v>3152</v>
      </c>
      <c r="AD196" s="233">
        <v>97780</v>
      </c>
      <c r="AE196" s="233" t="s">
        <v>3153</v>
      </c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27"/>
    </row>
    <row r="197" spans="1:47" ht="24.6" customHeight="1">
      <c r="A197" s="154">
        <v>71</v>
      </c>
      <c r="B197" s="918"/>
      <c r="C197" s="227" t="s">
        <v>2789</v>
      </c>
      <c r="D197" s="227" t="s">
        <v>20511</v>
      </c>
      <c r="E197" s="227" t="s">
        <v>12742</v>
      </c>
      <c r="F197" s="227" t="s">
        <v>12743</v>
      </c>
      <c r="G197" s="227" t="s">
        <v>12648</v>
      </c>
      <c r="H197" s="228">
        <v>203778</v>
      </c>
      <c r="I197" s="369">
        <v>1284.7</v>
      </c>
      <c r="J197" s="369">
        <v>1136.9000000000001</v>
      </c>
      <c r="K197" s="227" t="s">
        <v>12744</v>
      </c>
      <c r="L197" s="227" t="s">
        <v>12745</v>
      </c>
      <c r="M197" s="227" t="s">
        <v>54</v>
      </c>
      <c r="N197" s="228"/>
      <c r="O197" s="228"/>
      <c r="P197" s="228"/>
      <c r="Q197" s="228"/>
      <c r="R197" s="228"/>
      <c r="S197" s="228"/>
      <c r="T197" s="227"/>
      <c r="U197" s="227">
        <v>2021</v>
      </c>
      <c r="V197" s="241"/>
      <c r="W197" s="241"/>
      <c r="X197" s="241"/>
      <c r="Y197" s="241"/>
      <c r="Z197" s="228">
        <v>1800</v>
      </c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27"/>
    </row>
    <row r="198" spans="1:47" ht="24.6" customHeight="1">
      <c r="A198" s="154"/>
      <c r="B198" s="918"/>
      <c r="C198" s="228" t="s">
        <v>12743</v>
      </c>
      <c r="D198" s="228" t="s">
        <v>20512</v>
      </c>
      <c r="E198" s="228" t="s">
        <v>13815</v>
      </c>
      <c r="F198" s="227" t="s">
        <v>12743</v>
      </c>
      <c r="G198" s="228" t="s">
        <v>12648</v>
      </c>
      <c r="H198" s="228">
        <v>1136</v>
      </c>
      <c r="I198" s="369"/>
      <c r="J198" s="369"/>
      <c r="K198" s="227"/>
      <c r="L198" s="227" t="s">
        <v>12745</v>
      </c>
      <c r="M198" s="227" t="s">
        <v>1979</v>
      </c>
      <c r="N198" s="228"/>
      <c r="O198" s="228"/>
      <c r="P198" s="228">
        <v>1136</v>
      </c>
      <c r="Q198" s="228"/>
      <c r="R198" s="228"/>
      <c r="S198" s="228"/>
      <c r="T198" s="227"/>
      <c r="U198" s="300">
        <v>2021</v>
      </c>
      <c r="V198" s="241"/>
      <c r="W198" s="241"/>
      <c r="X198" s="241"/>
      <c r="Y198" s="241"/>
      <c r="Z198" s="228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27"/>
      <c r="AU198" s="1447" t="s">
        <v>19794</v>
      </c>
    </row>
    <row r="199" spans="1:47" ht="24.6" customHeight="1">
      <c r="A199" s="154"/>
      <c r="B199" s="918"/>
      <c r="C199" s="228" t="s">
        <v>12743</v>
      </c>
      <c r="D199" s="228" t="s">
        <v>20513</v>
      </c>
      <c r="E199" s="228" t="s">
        <v>13816</v>
      </c>
      <c r="F199" s="227" t="s">
        <v>12743</v>
      </c>
      <c r="G199" s="228" t="s">
        <v>12648</v>
      </c>
      <c r="H199" s="228">
        <v>4996.2</v>
      </c>
      <c r="I199" s="369"/>
      <c r="J199" s="369"/>
      <c r="K199" s="227"/>
      <c r="L199" s="227" t="s">
        <v>20514</v>
      </c>
      <c r="M199" s="227" t="s">
        <v>1979</v>
      </c>
      <c r="N199" s="228"/>
      <c r="O199" s="228"/>
      <c r="P199" s="228">
        <v>996</v>
      </c>
      <c r="Q199" s="228"/>
      <c r="R199" s="228"/>
      <c r="S199" s="228"/>
      <c r="T199" s="227"/>
      <c r="U199" s="300">
        <v>2022</v>
      </c>
      <c r="V199" s="241"/>
      <c r="W199" s="241"/>
      <c r="X199" s="241"/>
      <c r="Y199" s="241"/>
      <c r="Z199" s="228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27"/>
      <c r="AU199" s="1447" t="s">
        <v>19794</v>
      </c>
    </row>
    <row r="200" spans="1:47" ht="24.6" customHeight="1">
      <c r="A200" s="154">
        <v>72</v>
      </c>
      <c r="B200" s="918"/>
      <c r="C200" s="227" t="s">
        <v>2773</v>
      </c>
      <c r="D200" s="227" t="s">
        <v>19926</v>
      </c>
      <c r="E200" s="227" t="s">
        <v>3230</v>
      </c>
      <c r="F200" s="227" t="s">
        <v>2773</v>
      </c>
      <c r="G200" s="227" t="s">
        <v>8441</v>
      </c>
      <c r="H200" s="228">
        <v>26549</v>
      </c>
      <c r="I200" s="227">
        <v>1299.92</v>
      </c>
      <c r="J200" s="227">
        <v>1299.92</v>
      </c>
      <c r="K200" s="227" t="s">
        <v>1057</v>
      </c>
      <c r="L200" s="227" t="s">
        <v>454</v>
      </c>
      <c r="M200" s="227" t="s">
        <v>54</v>
      </c>
      <c r="N200" s="228">
        <v>34</v>
      </c>
      <c r="O200" s="228">
        <v>21</v>
      </c>
      <c r="P200" s="228">
        <v>714</v>
      </c>
      <c r="Q200" s="228">
        <v>12</v>
      </c>
      <c r="R200" s="228">
        <v>114</v>
      </c>
      <c r="S200" s="228"/>
      <c r="T200" s="227" t="s">
        <v>3231</v>
      </c>
      <c r="U200" s="227">
        <v>2007</v>
      </c>
      <c r="V200" s="233"/>
      <c r="W200" s="233"/>
      <c r="X200" s="233"/>
      <c r="Y200" s="233"/>
      <c r="Z200" s="228">
        <v>989</v>
      </c>
      <c r="AA200" s="227"/>
      <c r="AB200" s="227"/>
      <c r="AC200" s="233"/>
      <c r="AD200" s="233"/>
      <c r="AE200" s="233"/>
      <c r="AF200" s="233"/>
      <c r="AG200" s="233">
        <v>2003</v>
      </c>
      <c r="AH200" s="233"/>
      <c r="AI200" s="233"/>
      <c r="AJ200" s="233"/>
      <c r="AK200" s="233"/>
      <c r="AL200" s="233"/>
      <c r="AM200" s="233"/>
      <c r="AN200" s="233">
        <v>5750</v>
      </c>
      <c r="AO200" s="233"/>
      <c r="AP200" s="233"/>
      <c r="AQ200" s="233"/>
      <c r="AR200" s="233"/>
      <c r="AS200" s="233"/>
      <c r="AT200" s="227" t="s">
        <v>12746</v>
      </c>
    </row>
    <row r="201" spans="1:47" ht="24.6" customHeight="1">
      <c r="A201" s="154">
        <v>73</v>
      </c>
      <c r="B201" s="918"/>
      <c r="C201" s="227" t="s">
        <v>2773</v>
      </c>
      <c r="D201" s="227" t="s">
        <v>20515</v>
      </c>
      <c r="E201" s="227" t="s">
        <v>3232</v>
      </c>
      <c r="F201" s="227" t="s">
        <v>2773</v>
      </c>
      <c r="G201" s="227" t="s">
        <v>3233</v>
      </c>
      <c r="H201" s="228">
        <v>23820</v>
      </c>
      <c r="I201" s="228">
        <v>426.66</v>
      </c>
      <c r="J201" s="228">
        <v>426.66</v>
      </c>
      <c r="K201" s="227" t="s">
        <v>3234</v>
      </c>
      <c r="L201" s="227" t="s">
        <v>12747</v>
      </c>
      <c r="M201" s="227" t="s">
        <v>54</v>
      </c>
      <c r="N201" s="228">
        <v>15</v>
      </c>
      <c r="O201" s="228">
        <v>20</v>
      </c>
      <c r="P201" s="228">
        <v>300</v>
      </c>
      <c r="Q201" s="228">
        <v>7</v>
      </c>
      <c r="R201" s="228"/>
      <c r="S201" s="228"/>
      <c r="T201" s="227"/>
      <c r="U201" s="227">
        <v>2009</v>
      </c>
      <c r="V201" s="233"/>
      <c r="W201" s="233"/>
      <c r="X201" s="233"/>
      <c r="Y201" s="233"/>
      <c r="Z201" s="228">
        <v>500</v>
      </c>
      <c r="AA201" s="227"/>
      <c r="AB201" s="227"/>
      <c r="AC201" s="233"/>
      <c r="AD201" s="233"/>
      <c r="AE201" s="233"/>
      <c r="AF201" s="233"/>
      <c r="AG201" s="233">
        <v>2011</v>
      </c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27" t="s">
        <v>3019</v>
      </c>
    </row>
    <row r="202" spans="1:47" ht="24.6" customHeight="1">
      <c r="A202" s="154">
        <v>74</v>
      </c>
      <c r="B202" s="918"/>
      <c r="C202" s="227" t="s">
        <v>2773</v>
      </c>
      <c r="D202" s="227" t="s">
        <v>20516</v>
      </c>
      <c r="E202" s="227" t="s">
        <v>3236</v>
      </c>
      <c r="F202" s="227" t="s">
        <v>2773</v>
      </c>
      <c r="G202" s="227" t="s">
        <v>2773</v>
      </c>
      <c r="H202" s="228">
        <v>2278</v>
      </c>
      <c r="I202" s="228">
        <v>345.78</v>
      </c>
      <c r="J202" s="228">
        <v>346</v>
      </c>
      <c r="K202" s="227" t="s">
        <v>3234</v>
      </c>
      <c r="L202" s="227" t="s">
        <v>454</v>
      </c>
      <c r="M202" s="227" t="s">
        <v>54</v>
      </c>
      <c r="N202" s="228">
        <v>15</v>
      </c>
      <c r="O202" s="228">
        <v>19</v>
      </c>
      <c r="P202" s="228">
        <v>285</v>
      </c>
      <c r="Q202" s="228">
        <v>10</v>
      </c>
      <c r="R202" s="228"/>
      <c r="S202" s="228"/>
      <c r="T202" s="227"/>
      <c r="U202" s="227">
        <v>2011</v>
      </c>
      <c r="V202" s="233"/>
      <c r="W202" s="233" t="s">
        <v>3220</v>
      </c>
      <c r="X202" s="233"/>
      <c r="Y202" s="233"/>
      <c r="Z202" s="228">
        <v>300</v>
      </c>
      <c r="AA202" s="227"/>
      <c r="AB202" s="227"/>
      <c r="AC202" s="233"/>
      <c r="AD202" s="233"/>
      <c r="AE202" s="233"/>
      <c r="AF202" s="233"/>
      <c r="AG202" s="233">
        <v>2012</v>
      </c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27"/>
    </row>
    <row r="203" spans="1:47" ht="24.6" customHeight="1">
      <c r="A203" s="154">
        <v>75</v>
      </c>
      <c r="B203" s="918"/>
      <c r="C203" s="227" t="s">
        <v>2773</v>
      </c>
      <c r="D203" s="227" t="s">
        <v>20517</v>
      </c>
      <c r="E203" s="227" t="s">
        <v>8439</v>
      </c>
      <c r="F203" s="227" t="s">
        <v>2773</v>
      </c>
      <c r="G203" s="227" t="s">
        <v>2773</v>
      </c>
      <c r="H203" s="228">
        <v>20844</v>
      </c>
      <c r="I203" s="228">
        <v>1689</v>
      </c>
      <c r="J203" s="228">
        <v>1870.99</v>
      </c>
      <c r="K203" s="227" t="s">
        <v>3237</v>
      </c>
      <c r="L203" s="227" t="s">
        <v>2431</v>
      </c>
      <c r="M203" s="227" t="s">
        <v>54</v>
      </c>
      <c r="N203" s="227">
        <v>29</v>
      </c>
      <c r="O203" s="227">
        <v>42</v>
      </c>
      <c r="P203" s="310">
        <v>1218</v>
      </c>
      <c r="Q203" s="228">
        <v>13</v>
      </c>
      <c r="R203" s="227">
        <v>200</v>
      </c>
      <c r="S203" s="228"/>
      <c r="T203" s="227"/>
      <c r="U203" s="227">
        <v>2014</v>
      </c>
      <c r="V203" s="233"/>
      <c r="W203" s="233"/>
      <c r="X203" s="233"/>
      <c r="Y203" s="233"/>
      <c r="Z203" s="228">
        <v>4690</v>
      </c>
      <c r="AA203" s="227"/>
      <c r="AB203" s="227"/>
      <c r="AC203" s="233"/>
      <c r="AD203" s="233"/>
      <c r="AE203" s="233"/>
      <c r="AF203" s="233"/>
      <c r="AG203" s="233">
        <v>2018</v>
      </c>
      <c r="AH203" s="233"/>
      <c r="AI203" s="233"/>
      <c r="AJ203" s="233"/>
      <c r="AK203" s="233"/>
      <c r="AL203" s="233"/>
      <c r="AM203" s="233"/>
      <c r="AN203" s="233">
        <v>14000</v>
      </c>
      <c r="AO203" s="233"/>
      <c r="AP203" s="233"/>
      <c r="AQ203" s="233"/>
      <c r="AR203" s="233"/>
      <c r="AS203" s="233"/>
      <c r="AT203" s="227"/>
    </row>
    <row r="204" spans="1:47" ht="24.6" customHeight="1">
      <c r="A204" s="154">
        <v>77</v>
      </c>
      <c r="B204" s="918"/>
      <c r="C204" s="227" t="s">
        <v>2773</v>
      </c>
      <c r="D204" s="227" t="s">
        <v>20518</v>
      </c>
      <c r="E204" s="227" t="s">
        <v>10875</v>
      </c>
      <c r="F204" s="227" t="s">
        <v>2773</v>
      </c>
      <c r="G204" s="227" t="s">
        <v>13773</v>
      </c>
      <c r="H204" s="228">
        <v>36306</v>
      </c>
      <c r="I204" s="228">
        <v>2536</v>
      </c>
      <c r="J204" s="228">
        <v>2710.76</v>
      </c>
      <c r="K204" s="227" t="s">
        <v>3237</v>
      </c>
      <c r="L204" s="403" t="s">
        <v>454</v>
      </c>
      <c r="M204" s="227" t="s">
        <v>54</v>
      </c>
      <c r="N204" s="227">
        <v>31</v>
      </c>
      <c r="O204" s="227">
        <v>66</v>
      </c>
      <c r="P204" s="310">
        <v>2046</v>
      </c>
      <c r="Q204" s="228">
        <v>12</v>
      </c>
      <c r="R204" s="227">
        <v>500</v>
      </c>
      <c r="S204" s="228"/>
      <c r="T204" s="227" t="s">
        <v>178</v>
      </c>
      <c r="U204" s="227">
        <v>2014</v>
      </c>
      <c r="V204" s="233"/>
      <c r="W204" s="233"/>
      <c r="X204" s="233"/>
      <c r="Y204" s="233"/>
      <c r="Z204" s="228">
        <v>4720</v>
      </c>
      <c r="AA204" s="227"/>
      <c r="AB204" s="227"/>
      <c r="AC204" s="233"/>
      <c r="AD204" s="233"/>
      <c r="AE204" s="233"/>
      <c r="AF204" s="233"/>
      <c r="AG204" s="233">
        <v>2019</v>
      </c>
      <c r="AH204" s="233"/>
      <c r="AI204" s="233"/>
      <c r="AJ204" s="233"/>
      <c r="AK204" s="233"/>
      <c r="AL204" s="233"/>
      <c r="AM204" s="233"/>
      <c r="AN204" s="233">
        <v>12599</v>
      </c>
      <c r="AO204" s="233" t="s">
        <v>10876</v>
      </c>
      <c r="AP204" s="233"/>
      <c r="AQ204" s="233"/>
      <c r="AR204" s="233"/>
      <c r="AS204" s="233"/>
      <c r="AT204" s="313"/>
    </row>
    <row r="205" spans="1:47" ht="24.6" customHeight="1">
      <c r="A205" s="154">
        <v>78</v>
      </c>
      <c r="B205" s="918"/>
      <c r="C205" s="227" t="s">
        <v>2773</v>
      </c>
      <c r="D205" s="227" t="s">
        <v>19930</v>
      </c>
      <c r="E205" s="227" t="s">
        <v>3238</v>
      </c>
      <c r="F205" s="227" t="s">
        <v>2773</v>
      </c>
      <c r="G205" s="227" t="s">
        <v>2773</v>
      </c>
      <c r="H205" s="228">
        <v>23820</v>
      </c>
      <c r="I205" s="228">
        <v>1968</v>
      </c>
      <c r="J205" s="228">
        <v>2213.8000000000002</v>
      </c>
      <c r="K205" s="227" t="s">
        <v>3237</v>
      </c>
      <c r="L205" s="227" t="s">
        <v>1240</v>
      </c>
      <c r="M205" s="227" t="s">
        <v>54</v>
      </c>
      <c r="N205" s="227">
        <v>26</v>
      </c>
      <c r="O205" s="227">
        <v>37</v>
      </c>
      <c r="P205" s="227">
        <v>962</v>
      </c>
      <c r="Q205" s="227">
        <v>17</v>
      </c>
      <c r="R205" s="227">
        <v>297</v>
      </c>
      <c r="S205" s="228"/>
      <c r="T205" s="227"/>
      <c r="U205" s="227">
        <v>2015</v>
      </c>
      <c r="V205" s="233"/>
      <c r="W205" s="233"/>
      <c r="X205" s="233"/>
      <c r="Y205" s="233"/>
      <c r="Z205" s="228">
        <v>5850</v>
      </c>
      <c r="AA205" s="227"/>
      <c r="AB205" s="227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27" t="s">
        <v>3019</v>
      </c>
    </row>
    <row r="206" spans="1:47" ht="24.6" customHeight="1">
      <c r="A206" s="154">
        <v>79</v>
      </c>
      <c r="B206" s="918"/>
      <c r="C206" s="227" t="s">
        <v>2773</v>
      </c>
      <c r="D206" s="227" t="s">
        <v>20519</v>
      </c>
      <c r="E206" s="227" t="s">
        <v>8440</v>
      </c>
      <c r="F206" s="227" t="s">
        <v>2773</v>
      </c>
      <c r="G206" s="227" t="s">
        <v>8441</v>
      </c>
      <c r="H206" s="228">
        <v>59406</v>
      </c>
      <c r="I206" s="228">
        <v>773</v>
      </c>
      <c r="J206" s="228">
        <v>1401</v>
      </c>
      <c r="K206" s="227" t="s">
        <v>3237</v>
      </c>
      <c r="L206" s="227" t="s">
        <v>454</v>
      </c>
      <c r="M206" s="227" t="s">
        <v>54</v>
      </c>
      <c r="N206" s="227">
        <v>17</v>
      </c>
      <c r="O206" s="227">
        <v>34</v>
      </c>
      <c r="P206" s="227">
        <v>578</v>
      </c>
      <c r="Q206" s="227">
        <v>13</v>
      </c>
      <c r="R206" s="228"/>
      <c r="S206" s="228"/>
      <c r="T206" s="227"/>
      <c r="U206" s="227">
        <v>2017</v>
      </c>
      <c r="V206" s="233"/>
      <c r="W206" s="233"/>
      <c r="X206" s="233"/>
      <c r="Y206" s="233"/>
      <c r="Z206" s="228">
        <v>1980</v>
      </c>
      <c r="AA206" s="227"/>
      <c r="AB206" s="227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27" t="s">
        <v>3019</v>
      </c>
    </row>
    <row r="207" spans="1:47" ht="24.6" customHeight="1">
      <c r="A207" s="154">
        <v>80</v>
      </c>
      <c r="B207" s="918"/>
      <c r="C207" s="227" t="s">
        <v>13772</v>
      </c>
      <c r="D207" s="227" t="s">
        <v>20520</v>
      </c>
      <c r="E207" s="227" t="s">
        <v>16375</v>
      </c>
      <c r="F207" s="227" t="s">
        <v>13772</v>
      </c>
      <c r="G207" s="227" t="s">
        <v>13773</v>
      </c>
      <c r="H207" s="228">
        <v>6982</v>
      </c>
      <c r="I207" s="369">
        <v>866.94</v>
      </c>
      <c r="J207" s="369">
        <v>999.35</v>
      </c>
      <c r="K207" s="227" t="s">
        <v>13774</v>
      </c>
      <c r="L207" s="227" t="s">
        <v>2005</v>
      </c>
      <c r="M207" s="227" t="s">
        <v>2059</v>
      </c>
      <c r="N207" s="228">
        <v>24</v>
      </c>
      <c r="O207" s="228">
        <v>24</v>
      </c>
      <c r="P207" s="228">
        <v>576</v>
      </c>
      <c r="Q207" s="242">
        <v>11.8</v>
      </c>
      <c r="R207" s="228">
        <v>200</v>
      </c>
      <c r="S207" s="228"/>
      <c r="T207" s="227" t="s">
        <v>2004</v>
      </c>
      <c r="U207" s="227">
        <v>2022</v>
      </c>
      <c r="V207" s="228"/>
      <c r="W207" s="233"/>
      <c r="X207" s="233"/>
      <c r="Y207" s="233"/>
      <c r="Z207" s="228"/>
      <c r="AA207" s="227"/>
      <c r="AB207" s="227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313"/>
    </row>
    <row r="208" spans="1:47" ht="24.6" customHeight="1">
      <c r="A208" s="154">
        <v>81</v>
      </c>
      <c r="B208" s="918"/>
      <c r="C208" s="227" t="s">
        <v>1465</v>
      </c>
      <c r="D208" s="227" t="s">
        <v>20521</v>
      </c>
      <c r="E208" s="227" t="s">
        <v>3214</v>
      </c>
      <c r="F208" s="227" t="s">
        <v>1465</v>
      </c>
      <c r="G208" s="227" t="s">
        <v>16227</v>
      </c>
      <c r="H208" s="228">
        <v>6852</v>
      </c>
      <c r="I208" s="228">
        <v>1343</v>
      </c>
      <c r="J208" s="228">
        <v>1317</v>
      </c>
      <c r="K208" s="227" t="s">
        <v>466</v>
      </c>
      <c r="L208" s="227" t="s">
        <v>454</v>
      </c>
      <c r="M208" s="227" t="s">
        <v>54</v>
      </c>
      <c r="N208" s="228">
        <v>20</v>
      </c>
      <c r="O208" s="228">
        <v>52</v>
      </c>
      <c r="P208" s="228">
        <v>1040</v>
      </c>
      <c r="Q208" s="228">
        <v>14</v>
      </c>
      <c r="R208" s="228">
        <v>200</v>
      </c>
      <c r="S208" s="228"/>
      <c r="T208" s="227" t="s">
        <v>178</v>
      </c>
      <c r="U208" s="227">
        <v>2007</v>
      </c>
      <c r="V208" s="233">
        <v>2515</v>
      </c>
      <c r="W208" s="233"/>
      <c r="X208" s="233"/>
      <c r="Y208" s="233"/>
      <c r="Z208" s="228">
        <v>2515</v>
      </c>
      <c r="AA208" s="227"/>
      <c r="AB208" s="227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27"/>
    </row>
    <row r="209" spans="1:46" ht="24.6" customHeight="1">
      <c r="A209" s="154">
        <v>82</v>
      </c>
      <c r="B209" s="918"/>
      <c r="C209" s="227" t="s">
        <v>1465</v>
      </c>
      <c r="D209" s="227" t="s">
        <v>20522</v>
      </c>
      <c r="E209" s="227" t="s">
        <v>10877</v>
      </c>
      <c r="F209" s="227" t="s">
        <v>1465</v>
      </c>
      <c r="G209" s="227" t="s">
        <v>16227</v>
      </c>
      <c r="H209" s="228"/>
      <c r="I209" s="228">
        <v>634.4</v>
      </c>
      <c r="J209" s="228">
        <v>1159</v>
      </c>
      <c r="K209" s="227" t="s">
        <v>466</v>
      </c>
      <c r="L209" s="403" t="s">
        <v>1172</v>
      </c>
      <c r="M209" s="227" t="s">
        <v>54</v>
      </c>
      <c r="N209" s="228"/>
      <c r="O209" s="228"/>
      <c r="P209" s="228"/>
      <c r="Q209" s="228"/>
      <c r="R209" s="228">
        <v>200</v>
      </c>
      <c r="S209" s="228"/>
      <c r="T209" s="227" t="s">
        <v>178</v>
      </c>
      <c r="U209" s="227">
        <v>2015</v>
      </c>
      <c r="V209" s="228"/>
      <c r="W209" s="227"/>
      <c r="X209" s="233"/>
      <c r="Y209" s="233"/>
      <c r="Z209" s="228"/>
      <c r="AA209" s="227"/>
      <c r="AB209" s="227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27" t="s">
        <v>26571</v>
      </c>
    </row>
    <row r="210" spans="1:46" ht="24.6" customHeight="1">
      <c r="A210" s="154">
        <v>83</v>
      </c>
      <c r="B210" s="918"/>
      <c r="C210" s="227" t="s">
        <v>1465</v>
      </c>
      <c r="D210" s="227" t="s">
        <v>19730</v>
      </c>
      <c r="E210" s="227" t="s">
        <v>3212</v>
      </c>
      <c r="F210" s="227" t="s">
        <v>1465</v>
      </c>
      <c r="G210" s="227" t="s">
        <v>16227</v>
      </c>
      <c r="H210" s="228">
        <v>37240</v>
      </c>
      <c r="I210" s="228">
        <v>5372</v>
      </c>
      <c r="J210" s="228">
        <v>9974</v>
      </c>
      <c r="K210" s="227" t="s">
        <v>1087</v>
      </c>
      <c r="L210" s="227" t="s">
        <v>3213</v>
      </c>
      <c r="M210" s="227" t="s">
        <v>54</v>
      </c>
      <c r="N210" s="228">
        <v>30</v>
      </c>
      <c r="O210" s="228">
        <v>60</v>
      </c>
      <c r="P210" s="228">
        <v>1626</v>
      </c>
      <c r="Q210" s="228">
        <v>18.2</v>
      </c>
      <c r="R210" s="228">
        <v>4057</v>
      </c>
      <c r="S210" s="228">
        <v>6042</v>
      </c>
      <c r="T210" s="227" t="s">
        <v>465</v>
      </c>
      <c r="U210" s="227">
        <v>1996</v>
      </c>
      <c r="V210" s="233">
        <v>13764</v>
      </c>
      <c r="W210" s="233"/>
      <c r="X210" s="233">
        <v>660</v>
      </c>
      <c r="Y210" s="233"/>
      <c r="Z210" s="228">
        <v>13764</v>
      </c>
      <c r="AA210" s="227"/>
      <c r="AB210" s="227"/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27"/>
    </row>
    <row r="211" spans="1:46" ht="24.6" customHeight="1">
      <c r="A211" s="154"/>
      <c r="B211" s="918"/>
      <c r="C211" s="227" t="s">
        <v>590</v>
      </c>
      <c r="D211" s="227" t="s">
        <v>19945</v>
      </c>
      <c r="E211" s="227" t="s">
        <v>16376</v>
      </c>
      <c r="F211" s="227" t="s">
        <v>590</v>
      </c>
      <c r="G211" s="227" t="s">
        <v>590</v>
      </c>
      <c r="H211" s="228">
        <v>5910</v>
      </c>
      <c r="I211" s="228">
        <v>737</v>
      </c>
      <c r="J211" s="228">
        <v>737</v>
      </c>
      <c r="K211" s="227" t="s">
        <v>1057</v>
      </c>
      <c r="L211" s="227" t="s">
        <v>454</v>
      </c>
      <c r="M211" s="227" t="s">
        <v>54</v>
      </c>
      <c r="N211" s="228">
        <v>19</v>
      </c>
      <c r="O211" s="228">
        <v>38.799999999999997</v>
      </c>
      <c r="P211" s="228">
        <v>737</v>
      </c>
      <c r="Q211" s="228">
        <v>10</v>
      </c>
      <c r="R211" s="228"/>
      <c r="S211" s="228"/>
      <c r="T211" s="227"/>
      <c r="U211" s="227">
        <v>2015</v>
      </c>
      <c r="V211" s="233">
        <v>678</v>
      </c>
      <c r="W211" s="233"/>
      <c r="X211" s="233"/>
      <c r="Y211" s="233"/>
      <c r="Z211" s="228">
        <v>678</v>
      </c>
      <c r="AA211" s="227"/>
      <c r="AB211" s="227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27" t="s">
        <v>16377</v>
      </c>
    </row>
    <row r="212" spans="1:46" ht="24.6" customHeight="1">
      <c r="A212" s="154">
        <v>84</v>
      </c>
      <c r="B212" s="918"/>
      <c r="C212" s="227" t="s">
        <v>590</v>
      </c>
      <c r="D212" s="227" t="s">
        <v>20523</v>
      </c>
      <c r="E212" s="227" t="s">
        <v>8427</v>
      </c>
      <c r="F212" s="227" t="s">
        <v>590</v>
      </c>
      <c r="G212" s="227" t="s">
        <v>12707</v>
      </c>
      <c r="H212" s="228">
        <v>38064</v>
      </c>
      <c r="I212" s="228">
        <v>2267</v>
      </c>
      <c r="J212" s="228">
        <v>4687</v>
      </c>
      <c r="K212" s="227" t="s">
        <v>8442</v>
      </c>
      <c r="L212" s="227" t="s">
        <v>8443</v>
      </c>
      <c r="M212" s="227" t="s">
        <v>54</v>
      </c>
      <c r="N212" s="389">
        <v>15</v>
      </c>
      <c r="O212" s="389">
        <v>28</v>
      </c>
      <c r="P212" s="389">
        <v>420</v>
      </c>
      <c r="Q212" s="389">
        <v>12</v>
      </c>
      <c r="R212" s="389">
        <v>620</v>
      </c>
      <c r="S212" s="389" t="s">
        <v>16378</v>
      </c>
      <c r="T212" s="227" t="s">
        <v>16379</v>
      </c>
      <c r="U212" s="227">
        <v>2017</v>
      </c>
      <c r="V212" s="233">
        <v>19433</v>
      </c>
      <c r="W212" s="233"/>
      <c r="X212" s="233"/>
      <c r="Y212" s="233"/>
      <c r="Z212" s="228">
        <v>19433</v>
      </c>
      <c r="AA212" s="227"/>
      <c r="AB212" s="227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27"/>
    </row>
    <row r="213" spans="1:46" ht="24.6" customHeight="1">
      <c r="A213" s="154">
        <v>85</v>
      </c>
      <c r="B213" s="918"/>
      <c r="C213" s="227" t="s">
        <v>590</v>
      </c>
      <c r="D213" s="227" t="s">
        <v>20524</v>
      </c>
      <c r="E213" s="227" t="s">
        <v>10879</v>
      </c>
      <c r="F213" s="227" t="s">
        <v>590</v>
      </c>
      <c r="G213" s="227" t="s">
        <v>12707</v>
      </c>
      <c r="H213" s="228">
        <v>17224</v>
      </c>
      <c r="I213" s="228">
        <v>1359</v>
      </c>
      <c r="J213" s="228">
        <v>1359</v>
      </c>
      <c r="K213" s="227" t="s">
        <v>16380</v>
      </c>
      <c r="L213" s="227" t="s">
        <v>10880</v>
      </c>
      <c r="M213" s="227"/>
      <c r="N213" s="389"/>
      <c r="O213" s="389"/>
      <c r="P213" s="389"/>
      <c r="Q213" s="389"/>
      <c r="R213" s="389"/>
      <c r="S213" s="389"/>
      <c r="T213" s="227"/>
      <c r="U213" s="227">
        <v>2019</v>
      </c>
      <c r="V213" s="233">
        <v>1135</v>
      </c>
      <c r="W213" s="233"/>
      <c r="X213" s="233"/>
      <c r="Y213" s="233"/>
      <c r="Z213" s="228"/>
      <c r="AA213" s="227"/>
      <c r="AB213" s="227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27" t="s">
        <v>10881</v>
      </c>
    </row>
    <row r="214" spans="1:46" ht="24.6" customHeight="1">
      <c r="A214" s="154">
        <v>86</v>
      </c>
      <c r="B214" s="918"/>
      <c r="C214" s="227" t="s">
        <v>12549</v>
      </c>
      <c r="D214" s="227" t="s">
        <v>20525</v>
      </c>
      <c r="E214" s="227" t="s">
        <v>16381</v>
      </c>
      <c r="F214" s="227" t="s">
        <v>12549</v>
      </c>
      <c r="G214" s="227" t="s">
        <v>16276</v>
      </c>
      <c r="H214" s="228"/>
      <c r="I214" s="228"/>
      <c r="J214" s="228"/>
      <c r="K214" s="227"/>
      <c r="L214" s="227" t="s">
        <v>12780</v>
      </c>
      <c r="M214" s="227"/>
      <c r="N214" s="389"/>
      <c r="O214" s="389"/>
      <c r="P214" s="389"/>
      <c r="Q214" s="389"/>
      <c r="R214" s="389"/>
      <c r="S214" s="389"/>
      <c r="T214" s="227"/>
      <c r="U214" s="227">
        <v>2018</v>
      </c>
      <c r="V214" s="233"/>
      <c r="W214" s="233"/>
      <c r="X214" s="233"/>
      <c r="Y214" s="233"/>
      <c r="Z214" s="228"/>
      <c r="AA214" s="227"/>
      <c r="AB214" s="227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313"/>
    </row>
    <row r="215" spans="1:46" ht="24.6" customHeight="1">
      <c r="A215" s="154">
        <v>87</v>
      </c>
      <c r="B215" s="918"/>
      <c r="C215" s="227" t="s">
        <v>2771</v>
      </c>
      <c r="D215" s="227" t="s">
        <v>20526</v>
      </c>
      <c r="E215" s="227" t="s">
        <v>12748</v>
      </c>
      <c r="F215" s="227" t="s">
        <v>2771</v>
      </c>
      <c r="G215" s="227" t="s">
        <v>2771</v>
      </c>
      <c r="H215" s="228">
        <v>73492</v>
      </c>
      <c r="I215" s="228">
        <v>5019</v>
      </c>
      <c r="J215" s="228">
        <v>10973</v>
      </c>
      <c r="K215" s="227" t="s">
        <v>1087</v>
      </c>
      <c r="L215" s="227" t="s">
        <v>3226</v>
      </c>
      <c r="M215" s="227" t="s">
        <v>54</v>
      </c>
      <c r="N215" s="389">
        <v>59</v>
      </c>
      <c r="O215" s="389">
        <v>77</v>
      </c>
      <c r="P215" s="389">
        <v>1895</v>
      </c>
      <c r="Q215" s="389">
        <v>16</v>
      </c>
      <c r="R215" s="389" t="s">
        <v>12749</v>
      </c>
      <c r="S215" s="389" t="s">
        <v>12750</v>
      </c>
      <c r="T215" s="227" t="s">
        <v>465</v>
      </c>
      <c r="U215" s="227">
        <v>1993</v>
      </c>
      <c r="V215" s="233">
        <v>9895</v>
      </c>
      <c r="W215" s="233">
        <v>300</v>
      </c>
      <c r="X215" s="233"/>
      <c r="Y215" s="233"/>
      <c r="Z215" s="228">
        <v>10195</v>
      </c>
      <c r="AA215" s="227"/>
      <c r="AB215" s="227"/>
      <c r="AC215" s="233" t="s">
        <v>3227</v>
      </c>
      <c r="AD215" s="233">
        <v>50</v>
      </c>
      <c r="AE215" s="233" t="s">
        <v>3228</v>
      </c>
      <c r="AF215" s="233"/>
      <c r="AG215" s="233" t="s">
        <v>3229</v>
      </c>
      <c r="AH215" s="233" t="s">
        <v>2175</v>
      </c>
      <c r="AI215" s="233">
        <v>2797</v>
      </c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27"/>
    </row>
    <row r="216" spans="1:46" ht="24.6" customHeight="1">
      <c r="A216" s="154">
        <v>88</v>
      </c>
      <c r="B216" s="918"/>
      <c r="C216" s="227" t="s">
        <v>2827</v>
      </c>
      <c r="D216" s="227" t="s">
        <v>20527</v>
      </c>
      <c r="E216" s="227" t="s">
        <v>3270</v>
      </c>
      <c r="F216" s="227" t="s">
        <v>2827</v>
      </c>
      <c r="G216" s="227" t="s">
        <v>2827</v>
      </c>
      <c r="H216" s="228">
        <v>2681</v>
      </c>
      <c r="I216" s="228">
        <v>599.76</v>
      </c>
      <c r="J216" s="228">
        <v>599.76</v>
      </c>
      <c r="K216" s="227" t="s">
        <v>3271</v>
      </c>
      <c r="L216" s="227" t="s">
        <v>454</v>
      </c>
      <c r="M216" s="227" t="s">
        <v>54</v>
      </c>
      <c r="N216" s="228">
        <v>16.8</v>
      </c>
      <c r="O216" s="228">
        <v>35.700000000000003</v>
      </c>
      <c r="P216" s="228">
        <v>599.76</v>
      </c>
      <c r="Q216" s="228">
        <v>11</v>
      </c>
      <c r="R216" s="228">
        <v>0</v>
      </c>
      <c r="S216" s="228">
        <v>0</v>
      </c>
      <c r="T216" s="227">
        <v>0</v>
      </c>
      <c r="U216" s="227">
        <v>2011</v>
      </c>
      <c r="V216" s="233">
        <v>18</v>
      </c>
      <c r="W216" s="233" t="s">
        <v>914</v>
      </c>
      <c r="X216" s="233" t="s">
        <v>914</v>
      </c>
      <c r="Y216" s="233" t="s">
        <v>914</v>
      </c>
      <c r="Z216" s="228">
        <v>18</v>
      </c>
      <c r="AA216" s="227"/>
      <c r="AB216" s="227"/>
      <c r="AC216" s="233"/>
      <c r="AD216" s="233"/>
      <c r="AE216" s="233"/>
      <c r="AF216" s="400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27"/>
    </row>
    <row r="217" spans="1:46" ht="24.6" customHeight="1">
      <c r="A217" s="154">
        <v>89</v>
      </c>
      <c r="B217" s="918"/>
      <c r="C217" s="227" t="s">
        <v>2827</v>
      </c>
      <c r="D217" s="227" t="s">
        <v>20528</v>
      </c>
      <c r="E217" s="244" t="s">
        <v>26572</v>
      </c>
      <c r="F217" s="227" t="s">
        <v>2827</v>
      </c>
      <c r="G217" s="227" t="s">
        <v>2829</v>
      </c>
      <c r="H217" s="228"/>
      <c r="I217" s="228">
        <v>239</v>
      </c>
      <c r="J217" s="228">
        <v>239</v>
      </c>
      <c r="K217" s="227"/>
      <c r="L217" s="227"/>
      <c r="M217" s="227"/>
      <c r="N217" s="228"/>
      <c r="O217" s="228"/>
      <c r="P217" s="228"/>
      <c r="Q217" s="228"/>
      <c r="R217" s="228"/>
      <c r="S217" s="228"/>
      <c r="T217" s="227"/>
      <c r="U217" s="227">
        <v>2023</v>
      </c>
      <c r="V217" s="233"/>
      <c r="W217" s="233"/>
      <c r="X217" s="233"/>
      <c r="Y217" s="233"/>
      <c r="Z217" s="228"/>
      <c r="AA217" s="227"/>
      <c r="AB217" s="227"/>
      <c r="AC217" s="233"/>
      <c r="AD217" s="233"/>
      <c r="AE217" s="233"/>
      <c r="AF217" s="400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313"/>
    </row>
    <row r="218" spans="1:46" ht="24.6" customHeight="1">
      <c r="A218" s="154">
        <v>90</v>
      </c>
      <c r="B218" s="918"/>
      <c r="C218" s="358" t="s">
        <v>2827</v>
      </c>
      <c r="D218" s="227" t="s">
        <v>20529</v>
      </c>
      <c r="E218" s="227" t="s">
        <v>3272</v>
      </c>
      <c r="F218" s="358" t="s">
        <v>2827</v>
      </c>
      <c r="G218" s="227" t="s">
        <v>2827</v>
      </c>
      <c r="H218" s="228">
        <v>1000</v>
      </c>
      <c r="I218" s="228">
        <v>572</v>
      </c>
      <c r="J218" s="228">
        <v>710</v>
      </c>
      <c r="K218" s="302" t="s">
        <v>466</v>
      </c>
      <c r="L218" s="358" t="s">
        <v>1325</v>
      </c>
      <c r="M218" s="358" t="s">
        <v>54</v>
      </c>
      <c r="N218" s="524">
        <v>15</v>
      </c>
      <c r="O218" s="524">
        <v>29</v>
      </c>
      <c r="P218" s="524">
        <v>435</v>
      </c>
      <c r="Q218" s="524">
        <v>9</v>
      </c>
      <c r="R218" s="524">
        <v>0</v>
      </c>
      <c r="S218" s="524">
        <v>0</v>
      </c>
      <c r="T218" s="358">
        <v>0</v>
      </c>
      <c r="U218" s="358">
        <v>2006</v>
      </c>
      <c r="V218" s="412"/>
      <c r="W218" s="412"/>
      <c r="X218" s="412"/>
      <c r="Y218" s="412"/>
      <c r="Z218" s="524" t="s">
        <v>3273</v>
      </c>
      <c r="AA218" s="358"/>
      <c r="AB218" s="358"/>
      <c r="AC218" s="412"/>
      <c r="AD218" s="412"/>
      <c r="AE218" s="412"/>
      <c r="AF218" s="412"/>
      <c r="AG218" s="412"/>
      <c r="AH218" s="412"/>
      <c r="AI218" s="412"/>
      <c r="AJ218" s="412"/>
      <c r="AK218" s="412"/>
      <c r="AL218" s="412"/>
      <c r="AM218" s="412"/>
      <c r="AN218" s="412"/>
      <c r="AO218" s="412"/>
      <c r="AP218" s="412"/>
      <c r="AQ218" s="412"/>
      <c r="AR218" s="412"/>
      <c r="AS218" s="412"/>
      <c r="AT218" s="358"/>
    </row>
    <row r="219" spans="1:46" ht="24.6" customHeight="1">
      <c r="A219" s="154">
        <v>91</v>
      </c>
      <c r="B219" s="918"/>
      <c r="C219" s="227" t="s">
        <v>2778</v>
      </c>
      <c r="D219" s="227" t="s">
        <v>19734</v>
      </c>
      <c r="E219" s="227" t="s">
        <v>17708</v>
      </c>
      <c r="F219" s="227" t="s">
        <v>2778</v>
      </c>
      <c r="G219" s="227" t="s">
        <v>10662</v>
      </c>
      <c r="H219" s="228">
        <v>1207</v>
      </c>
      <c r="I219" s="228">
        <v>1207</v>
      </c>
      <c r="J219" s="228">
        <v>1207</v>
      </c>
      <c r="K219" s="227" t="s">
        <v>332</v>
      </c>
      <c r="L219" s="227" t="s">
        <v>3240</v>
      </c>
      <c r="M219" s="227" t="s">
        <v>54</v>
      </c>
      <c r="N219" s="228">
        <v>25</v>
      </c>
      <c r="O219" s="228">
        <v>42</v>
      </c>
      <c r="P219" s="228">
        <v>1207</v>
      </c>
      <c r="Q219" s="228">
        <v>13</v>
      </c>
      <c r="R219" s="228"/>
      <c r="S219" s="228">
        <v>300</v>
      </c>
      <c r="T219" s="302" t="s">
        <v>465</v>
      </c>
      <c r="U219" s="227">
        <v>1998</v>
      </c>
      <c r="V219" s="233">
        <v>503</v>
      </c>
      <c r="W219" s="233">
        <v>240</v>
      </c>
      <c r="X219" s="233">
        <v>247</v>
      </c>
      <c r="Y219" s="233"/>
      <c r="Z219" s="228">
        <v>990</v>
      </c>
      <c r="AA219" s="227"/>
      <c r="AB219" s="227"/>
      <c r="AC219" s="233"/>
      <c r="AD219" s="233"/>
      <c r="AE219" s="233"/>
      <c r="AF219" s="400" t="s">
        <v>3241</v>
      </c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27"/>
    </row>
    <row r="220" spans="1:46" ht="24.6" customHeight="1">
      <c r="A220" s="154">
        <v>92</v>
      </c>
      <c r="B220" s="918"/>
      <c r="C220" s="227" t="s">
        <v>2778</v>
      </c>
      <c r="D220" s="227" t="s">
        <v>19734</v>
      </c>
      <c r="E220" s="227" t="s">
        <v>17709</v>
      </c>
      <c r="F220" s="227" t="s">
        <v>2778</v>
      </c>
      <c r="G220" s="227" t="s">
        <v>10662</v>
      </c>
      <c r="H220" s="310">
        <v>1194</v>
      </c>
      <c r="I220" s="228">
        <v>1194</v>
      </c>
      <c r="J220" s="228">
        <v>2412</v>
      </c>
      <c r="K220" s="227" t="s">
        <v>20530</v>
      </c>
      <c r="L220" s="227" t="s">
        <v>8444</v>
      </c>
      <c r="M220" s="227" t="s">
        <v>54</v>
      </c>
      <c r="N220" s="228">
        <v>26</v>
      </c>
      <c r="O220" s="228">
        <v>55</v>
      </c>
      <c r="P220" s="228">
        <v>1194</v>
      </c>
      <c r="Q220" s="228">
        <v>14</v>
      </c>
      <c r="R220" s="228"/>
      <c r="S220" s="228">
        <v>200</v>
      </c>
      <c r="T220" s="227" t="s">
        <v>465</v>
      </c>
      <c r="U220" s="227">
        <v>2003</v>
      </c>
      <c r="V220" s="233">
        <v>796</v>
      </c>
      <c r="W220" s="233">
        <v>425</v>
      </c>
      <c r="X220" s="233">
        <v>400</v>
      </c>
      <c r="Y220" s="233"/>
      <c r="Z220" s="228">
        <v>1621</v>
      </c>
      <c r="AA220" s="227"/>
      <c r="AB220" s="227"/>
      <c r="AC220" s="233"/>
      <c r="AD220" s="233"/>
      <c r="AE220" s="233"/>
      <c r="AF220" s="400" t="s">
        <v>3242</v>
      </c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27" t="s">
        <v>17710</v>
      </c>
    </row>
    <row r="221" spans="1:46" ht="24.6" customHeight="1">
      <c r="A221" s="154">
        <v>93</v>
      </c>
      <c r="B221" s="918"/>
      <c r="C221" s="227" t="s">
        <v>2778</v>
      </c>
      <c r="D221" s="227" t="s">
        <v>19734</v>
      </c>
      <c r="E221" s="227" t="s">
        <v>8445</v>
      </c>
      <c r="F221" s="227" t="s">
        <v>2778</v>
      </c>
      <c r="G221" s="227" t="s">
        <v>10662</v>
      </c>
      <c r="H221" s="228">
        <v>1322</v>
      </c>
      <c r="I221" s="228">
        <v>1322</v>
      </c>
      <c r="J221" s="228">
        <v>1322</v>
      </c>
      <c r="K221" s="227" t="s">
        <v>3271</v>
      </c>
      <c r="L221" s="227" t="s">
        <v>454</v>
      </c>
      <c r="M221" s="227" t="s">
        <v>54</v>
      </c>
      <c r="N221" s="228">
        <v>22</v>
      </c>
      <c r="O221" s="228">
        <v>58</v>
      </c>
      <c r="P221" s="228">
        <v>1322</v>
      </c>
      <c r="Q221" s="228">
        <v>10</v>
      </c>
      <c r="R221" s="228"/>
      <c r="S221" s="228">
        <v>300</v>
      </c>
      <c r="T221" s="302" t="s">
        <v>465</v>
      </c>
      <c r="U221" s="227">
        <v>2003</v>
      </c>
      <c r="V221" s="233">
        <v>360</v>
      </c>
      <c r="W221" s="233">
        <v>250</v>
      </c>
      <c r="X221" s="233">
        <v>200</v>
      </c>
      <c r="Y221" s="233"/>
      <c r="Z221" s="228">
        <v>810</v>
      </c>
      <c r="AA221" s="227"/>
      <c r="AB221" s="227"/>
      <c r="AC221" s="233"/>
      <c r="AD221" s="233"/>
      <c r="AE221" s="233"/>
      <c r="AF221" s="400" t="s">
        <v>3243</v>
      </c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27"/>
    </row>
    <row r="222" spans="1:46" ht="24.6" customHeight="1">
      <c r="A222" s="154">
        <v>94</v>
      </c>
      <c r="B222" s="918"/>
      <c r="C222" s="227" t="s">
        <v>338</v>
      </c>
      <c r="D222" s="227" t="s">
        <v>20531</v>
      </c>
      <c r="E222" s="227" t="s">
        <v>3267</v>
      </c>
      <c r="F222" s="227" t="s">
        <v>338</v>
      </c>
      <c r="G222" s="227" t="s">
        <v>10882</v>
      </c>
      <c r="H222" s="228">
        <v>52474</v>
      </c>
      <c r="I222" s="228">
        <v>963</v>
      </c>
      <c r="J222" s="228">
        <v>1021</v>
      </c>
      <c r="K222" s="227" t="s">
        <v>1087</v>
      </c>
      <c r="L222" s="227" t="s">
        <v>1160</v>
      </c>
      <c r="M222" s="227" t="s">
        <v>3268</v>
      </c>
      <c r="N222" s="228">
        <v>21</v>
      </c>
      <c r="O222" s="228">
        <v>34</v>
      </c>
      <c r="P222" s="228">
        <v>716</v>
      </c>
      <c r="Q222" s="228">
        <v>11</v>
      </c>
      <c r="R222" s="228">
        <v>1535</v>
      </c>
      <c r="S222" s="228">
        <v>280</v>
      </c>
      <c r="T222" s="227" t="s">
        <v>465</v>
      </c>
      <c r="U222" s="227">
        <v>1983</v>
      </c>
      <c r="V222" s="233">
        <v>1554</v>
      </c>
      <c r="W222" s="233"/>
      <c r="X222" s="233"/>
      <c r="Y222" s="233"/>
      <c r="Z222" s="228">
        <v>1553</v>
      </c>
      <c r="AA222" s="227"/>
      <c r="AB222" s="227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27"/>
    </row>
    <row r="223" spans="1:46" ht="24.6" customHeight="1">
      <c r="A223" s="154">
        <v>95</v>
      </c>
      <c r="B223" s="918"/>
      <c r="C223" s="227" t="s">
        <v>338</v>
      </c>
      <c r="D223" s="227" t="s">
        <v>20532</v>
      </c>
      <c r="E223" s="227" t="s">
        <v>3269</v>
      </c>
      <c r="F223" s="227" t="s">
        <v>338</v>
      </c>
      <c r="G223" s="227" t="s">
        <v>19737</v>
      </c>
      <c r="H223" s="228">
        <v>41822</v>
      </c>
      <c r="I223" s="228">
        <v>1495</v>
      </c>
      <c r="J223" s="228">
        <v>1843</v>
      </c>
      <c r="K223" s="227" t="s">
        <v>466</v>
      </c>
      <c r="L223" s="227" t="s">
        <v>53</v>
      </c>
      <c r="M223" s="227" t="s">
        <v>54</v>
      </c>
      <c r="N223" s="228">
        <v>28</v>
      </c>
      <c r="O223" s="228">
        <v>38</v>
      </c>
      <c r="P223" s="228">
        <v>1064</v>
      </c>
      <c r="Q223" s="228">
        <v>16</v>
      </c>
      <c r="R223" s="228">
        <v>200</v>
      </c>
      <c r="S223" s="228">
        <v>290</v>
      </c>
      <c r="T223" s="227" t="s">
        <v>465</v>
      </c>
      <c r="U223" s="227">
        <v>2011</v>
      </c>
      <c r="V223" s="233"/>
      <c r="W223" s="233"/>
      <c r="X223" s="233"/>
      <c r="Y223" s="233"/>
      <c r="Z223" s="228">
        <v>3273</v>
      </c>
      <c r="AA223" s="227"/>
      <c r="AB223" s="227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27"/>
    </row>
    <row r="224" spans="1:46" ht="24.6" customHeight="1">
      <c r="A224" s="154">
        <v>96</v>
      </c>
      <c r="B224" s="918"/>
      <c r="C224" s="227" t="s">
        <v>12804</v>
      </c>
      <c r="D224" s="227" t="s">
        <v>20533</v>
      </c>
      <c r="E224" s="227" t="s">
        <v>13775</v>
      </c>
      <c r="F224" s="227" t="s">
        <v>12804</v>
      </c>
      <c r="G224" s="227" t="s">
        <v>13776</v>
      </c>
      <c r="H224" s="228">
        <v>475790</v>
      </c>
      <c r="I224" s="228">
        <v>2231</v>
      </c>
      <c r="J224" s="228">
        <v>2231</v>
      </c>
      <c r="K224" s="227" t="s">
        <v>13777</v>
      </c>
      <c r="L224" s="227" t="s">
        <v>2005</v>
      </c>
      <c r="M224" s="227"/>
      <c r="N224" s="228"/>
      <c r="O224" s="228"/>
      <c r="P224" s="228"/>
      <c r="Q224" s="228"/>
      <c r="R224" s="228"/>
      <c r="S224" s="228"/>
      <c r="T224" s="227"/>
      <c r="U224" s="227">
        <v>2021</v>
      </c>
      <c r="V224" s="233"/>
      <c r="W224" s="233"/>
      <c r="X224" s="233"/>
      <c r="Y224" s="233"/>
      <c r="Z224" s="228">
        <v>4200</v>
      </c>
      <c r="AA224" s="227"/>
      <c r="AB224" s="227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313"/>
    </row>
    <row r="225" spans="1:46" ht="24.6" customHeight="1">
      <c r="A225" s="154">
        <v>97</v>
      </c>
      <c r="B225" s="918"/>
      <c r="C225" s="227" t="s">
        <v>2816</v>
      </c>
      <c r="D225" s="227" t="s">
        <v>20534</v>
      </c>
      <c r="E225" s="227" t="s">
        <v>17711</v>
      </c>
      <c r="F225" s="227" t="s">
        <v>2816</v>
      </c>
      <c r="G225" s="227" t="s">
        <v>12651</v>
      </c>
      <c r="H225" s="228">
        <v>5932</v>
      </c>
      <c r="I225" s="228">
        <v>1763</v>
      </c>
      <c r="J225" s="228">
        <v>2152</v>
      </c>
      <c r="K225" s="227" t="s">
        <v>12751</v>
      </c>
      <c r="L225" s="227" t="s">
        <v>12541</v>
      </c>
      <c r="M225" s="227"/>
      <c r="N225" s="228"/>
      <c r="O225" s="228"/>
      <c r="P225" s="228"/>
      <c r="Q225" s="228"/>
      <c r="R225" s="228">
        <v>220</v>
      </c>
      <c r="S225" s="228"/>
      <c r="T225" s="227" t="s">
        <v>1983</v>
      </c>
      <c r="U225" s="227">
        <v>2018</v>
      </c>
      <c r="V225" s="233"/>
      <c r="W225" s="233">
        <v>1500</v>
      </c>
      <c r="X225" s="233">
        <v>1500</v>
      </c>
      <c r="Y225" s="233"/>
      <c r="Z225" s="228">
        <v>3200</v>
      </c>
      <c r="AA225" s="227"/>
      <c r="AB225" s="227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313"/>
    </row>
    <row r="226" spans="1:46" ht="24.6" customHeight="1">
      <c r="A226" s="154">
        <v>98</v>
      </c>
      <c r="B226" s="918"/>
      <c r="C226" s="227" t="s">
        <v>2816</v>
      </c>
      <c r="D226" s="227" t="s">
        <v>20535</v>
      </c>
      <c r="E226" s="227" t="s">
        <v>3258</v>
      </c>
      <c r="F226" s="227" t="s">
        <v>2816</v>
      </c>
      <c r="G226" s="227" t="s">
        <v>12651</v>
      </c>
      <c r="H226" s="228">
        <v>3761.8</v>
      </c>
      <c r="I226" s="228">
        <v>187.2</v>
      </c>
      <c r="J226" s="228">
        <v>187.2</v>
      </c>
      <c r="K226" s="227" t="s">
        <v>3259</v>
      </c>
      <c r="L226" s="227" t="s">
        <v>1172</v>
      </c>
      <c r="M226" s="227" t="s">
        <v>54</v>
      </c>
      <c r="N226" s="228">
        <v>9</v>
      </c>
      <c r="O226" s="228">
        <v>20.8</v>
      </c>
      <c r="P226" s="228">
        <v>187.2</v>
      </c>
      <c r="Q226" s="228">
        <v>6.4</v>
      </c>
      <c r="R226" s="228"/>
      <c r="S226" s="228"/>
      <c r="T226" s="227"/>
      <c r="U226" s="227">
        <v>2006</v>
      </c>
      <c r="V226" s="233"/>
      <c r="W226" s="233"/>
      <c r="X226" s="233"/>
      <c r="Y226" s="233"/>
      <c r="Z226" s="228">
        <v>173</v>
      </c>
      <c r="AA226" s="227"/>
      <c r="AB226" s="227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27"/>
    </row>
    <row r="227" spans="1:46" ht="24.6" customHeight="1">
      <c r="A227" s="154"/>
      <c r="B227" s="918"/>
      <c r="C227" s="227" t="s">
        <v>2816</v>
      </c>
      <c r="D227" s="227" t="s">
        <v>20536</v>
      </c>
      <c r="E227" s="227" t="s">
        <v>10883</v>
      </c>
      <c r="F227" s="227" t="s">
        <v>2816</v>
      </c>
      <c r="G227" s="227" t="s">
        <v>12651</v>
      </c>
      <c r="H227" s="228">
        <v>5760</v>
      </c>
      <c r="I227" s="228">
        <v>757</v>
      </c>
      <c r="J227" s="228">
        <v>757</v>
      </c>
      <c r="K227" s="227" t="s">
        <v>3260</v>
      </c>
      <c r="L227" s="227" t="s">
        <v>454</v>
      </c>
      <c r="M227" s="227" t="s">
        <v>54</v>
      </c>
      <c r="N227" s="228">
        <v>20</v>
      </c>
      <c r="O227" s="228">
        <v>38</v>
      </c>
      <c r="P227" s="228">
        <v>757</v>
      </c>
      <c r="Q227" s="228">
        <v>15</v>
      </c>
      <c r="R227" s="228">
        <v>100</v>
      </c>
      <c r="S227" s="228">
        <v>200</v>
      </c>
      <c r="T227" s="227" t="s">
        <v>465</v>
      </c>
      <c r="U227" s="227">
        <v>2003</v>
      </c>
      <c r="V227" s="233"/>
      <c r="W227" s="233"/>
      <c r="X227" s="233"/>
      <c r="Y227" s="233"/>
      <c r="Z227" s="228">
        <v>1000</v>
      </c>
      <c r="AA227" s="227"/>
      <c r="AB227" s="227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27"/>
    </row>
    <row r="228" spans="1:46" ht="24.6" customHeight="1">
      <c r="A228" s="154">
        <v>99</v>
      </c>
      <c r="B228" s="918"/>
      <c r="C228" s="227" t="s">
        <v>2816</v>
      </c>
      <c r="D228" s="227" t="s">
        <v>20537</v>
      </c>
      <c r="E228" s="227" t="s">
        <v>3261</v>
      </c>
      <c r="F228" s="227" t="s">
        <v>2816</v>
      </c>
      <c r="G228" s="227" t="s">
        <v>2816</v>
      </c>
      <c r="H228" s="228">
        <v>1098</v>
      </c>
      <c r="I228" s="228">
        <v>557.26</v>
      </c>
      <c r="J228" s="228">
        <v>523.78</v>
      </c>
      <c r="K228" s="227" t="s">
        <v>3262</v>
      </c>
      <c r="L228" s="227" t="s">
        <v>454</v>
      </c>
      <c r="M228" s="227" t="s">
        <v>54</v>
      </c>
      <c r="N228" s="228">
        <v>16.5</v>
      </c>
      <c r="O228" s="228">
        <v>27</v>
      </c>
      <c r="P228" s="228">
        <v>459</v>
      </c>
      <c r="Q228" s="228">
        <v>10</v>
      </c>
      <c r="R228" s="228"/>
      <c r="S228" s="228"/>
      <c r="T228" s="227"/>
      <c r="U228" s="227">
        <v>2013</v>
      </c>
      <c r="V228" s="228"/>
      <c r="W228" s="233"/>
      <c r="X228" s="233"/>
      <c r="Y228" s="233"/>
      <c r="Z228" s="228">
        <v>1522</v>
      </c>
      <c r="AA228" s="227"/>
      <c r="AB228" s="227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27"/>
    </row>
    <row r="229" spans="1:46" ht="24.6" customHeight="1">
      <c r="A229" s="154">
        <v>100</v>
      </c>
      <c r="B229" s="918"/>
      <c r="C229" s="227" t="s">
        <v>2816</v>
      </c>
      <c r="D229" s="227" t="s">
        <v>20538</v>
      </c>
      <c r="E229" s="227" t="s">
        <v>16382</v>
      </c>
      <c r="F229" s="227" t="s">
        <v>2816</v>
      </c>
      <c r="G229" s="227" t="s">
        <v>12651</v>
      </c>
      <c r="H229" s="228">
        <v>5932</v>
      </c>
      <c r="I229" s="228">
        <v>1763</v>
      </c>
      <c r="J229" s="228">
        <v>2152</v>
      </c>
      <c r="K229" s="227" t="s">
        <v>12751</v>
      </c>
      <c r="L229" s="227" t="s">
        <v>1385</v>
      </c>
      <c r="M229" s="227" t="s">
        <v>54</v>
      </c>
      <c r="N229" s="228">
        <v>54</v>
      </c>
      <c r="O229" s="228">
        <v>32.648148148148145</v>
      </c>
      <c r="P229" s="228">
        <v>1763</v>
      </c>
      <c r="Q229" s="228">
        <v>14</v>
      </c>
      <c r="R229" s="228">
        <v>220</v>
      </c>
      <c r="S229" s="228">
        <v>220</v>
      </c>
      <c r="T229" s="227" t="s">
        <v>465</v>
      </c>
      <c r="U229" s="227">
        <v>2018</v>
      </c>
      <c r="V229" s="228"/>
      <c r="W229" s="233"/>
      <c r="X229" s="233"/>
      <c r="Y229" s="233"/>
      <c r="Z229" s="228">
        <v>3200</v>
      </c>
      <c r="AA229" s="227"/>
      <c r="AB229" s="227"/>
      <c r="AC229" s="233"/>
      <c r="AD229" s="233"/>
      <c r="AE229" s="233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27"/>
    </row>
    <row r="230" spans="1:46" ht="24.6" customHeight="1">
      <c r="A230" s="154">
        <v>101</v>
      </c>
      <c r="B230" s="918"/>
      <c r="C230" s="227" t="s">
        <v>2797</v>
      </c>
      <c r="D230" s="227" t="s">
        <v>20539</v>
      </c>
      <c r="E230" s="227" t="s">
        <v>3249</v>
      </c>
      <c r="F230" s="227" t="s">
        <v>2797</v>
      </c>
      <c r="G230" s="227" t="s">
        <v>2797</v>
      </c>
      <c r="H230" s="228">
        <v>7723</v>
      </c>
      <c r="I230" s="228">
        <v>1055</v>
      </c>
      <c r="J230" s="228">
        <v>1160</v>
      </c>
      <c r="K230" s="227" t="s">
        <v>1155</v>
      </c>
      <c r="L230" s="227" t="s">
        <v>454</v>
      </c>
      <c r="M230" s="227" t="s">
        <v>54</v>
      </c>
      <c r="N230" s="228">
        <v>19.5</v>
      </c>
      <c r="O230" s="228">
        <v>49.9</v>
      </c>
      <c r="P230" s="228">
        <v>973.05</v>
      </c>
      <c r="Q230" s="228">
        <v>11</v>
      </c>
      <c r="R230" s="228">
        <v>100</v>
      </c>
      <c r="S230" s="228">
        <v>252.17391304347828</v>
      </c>
      <c r="T230" s="227" t="s">
        <v>465</v>
      </c>
      <c r="U230" s="227">
        <v>2012</v>
      </c>
      <c r="V230" s="228">
        <v>768</v>
      </c>
      <c r="W230" s="233">
        <v>350</v>
      </c>
      <c r="X230" s="233"/>
      <c r="Y230" s="233"/>
      <c r="Z230" s="228">
        <v>1300</v>
      </c>
      <c r="AA230" s="227"/>
      <c r="AB230" s="227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27"/>
    </row>
    <row r="231" spans="1:46" ht="24.6" customHeight="1">
      <c r="A231" s="154">
        <v>102</v>
      </c>
      <c r="B231" s="918"/>
      <c r="C231" s="227" t="s">
        <v>2797</v>
      </c>
      <c r="D231" s="227" t="s">
        <v>20540</v>
      </c>
      <c r="E231" s="227" t="s">
        <v>3250</v>
      </c>
      <c r="F231" s="227" t="s">
        <v>2797</v>
      </c>
      <c r="G231" s="227" t="s">
        <v>2797</v>
      </c>
      <c r="H231" s="228"/>
      <c r="I231" s="228">
        <v>2340</v>
      </c>
      <c r="J231" s="228">
        <v>2340</v>
      </c>
      <c r="K231" s="227" t="s">
        <v>1155</v>
      </c>
      <c r="L231" s="227" t="s">
        <v>454</v>
      </c>
      <c r="M231" s="227" t="s">
        <v>54</v>
      </c>
      <c r="N231" s="228">
        <v>19</v>
      </c>
      <c r="O231" s="228">
        <v>78</v>
      </c>
      <c r="P231" s="228">
        <v>1482</v>
      </c>
      <c r="Q231" s="228">
        <v>12</v>
      </c>
      <c r="R231" s="228">
        <v>250</v>
      </c>
      <c r="S231" s="228">
        <v>630</v>
      </c>
      <c r="T231" s="227" t="s">
        <v>465</v>
      </c>
      <c r="U231" s="227">
        <v>2015</v>
      </c>
      <c r="V231" s="228"/>
      <c r="W231" s="233"/>
      <c r="X231" s="233"/>
      <c r="Y231" s="233"/>
      <c r="Z231" s="228"/>
      <c r="AA231" s="227"/>
      <c r="AB231" s="227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27"/>
    </row>
    <row r="232" spans="1:46" ht="24.6" customHeight="1">
      <c r="A232" s="154">
        <v>103</v>
      </c>
      <c r="B232" s="918"/>
      <c r="C232" s="227" t="s">
        <v>2797</v>
      </c>
      <c r="D232" s="227" t="s">
        <v>19738</v>
      </c>
      <c r="E232" s="227" t="s">
        <v>3251</v>
      </c>
      <c r="F232" s="227" t="s">
        <v>2797</v>
      </c>
      <c r="G232" s="227" t="s">
        <v>2797</v>
      </c>
      <c r="H232" s="228"/>
      <c r="I232" s="228">
        <v>967</v>
      </c>
      <c r="J232" s="228">
        <v>967</v>
      </c>
      <c r="K232" s="227" t="s">
        <v>1155</v>
      </c>
      <c r="L232" s="227" t="s">
        <v>1172</v>
      </c>
      <c r="M232" s="227" t="s">
        <v>54</v>
      </c>
      <c r="N232" s="228">
        <v>18</v>
      </c>
      <c r="O232" s="228">
        <v>43</v>
      </c>
      <c r="P232" s="228">
        <v>777</v>
      </c>
      <c r="Q232" s="228">
        <v>5</v>
      </c>
      <c r="R232" s="228">
        <v>120</v>
      </c>
      <c r="S232" s="228">
        <v>320</v>
      </c>
      <c r="T232" s="227" t="s">
        <v>3252</v>
      </c>
      <c r="U232" s="227">
        <v>2015</v>
      </c>
      <c r="V232" s="228"/>
      <c r="W232" s="233"/>
      <c r="X232" s="233"/>
      <c r="Y232" s="233"/>
      <c r="Z232" s="228">
        <v>910</v>
      </c>
      <c r="AA232" s="227"/>
      <c r="AB232" s="227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27" t="s">
        <v>8446</v>
      </c>
    </row>
    <row r="233" spans="1:46" ht="24.6" customHeight="1">
      <c r="A233" s="154">
        <v>104</v>
      </c>
      <c r="B233" s="918"/>
      <c r="C233" s="227" t="s">
        <v>2797</v>
      </c>
      <c r="D233" s="227" t="s">
        <v>19740</v>
      </c>
      <c r="E233" s="227" t="s">
        <v>10884</v>
      </c>
      <c r="F233" s="227" t="s">
        <v>2797</v>
      </c>
      <c r="G233" s="227" t="s">
        <v>2797</v>
      </c>
      <c r="H233" s="228">
        <v>38285</v>
      </c>
      <c r="I233" s="228">
        <v>498.8</v>
      </c>
      <c r="J233" s="228">
        <v>498.8</v>
      </c>
      <c r="K233" s="227" t="s">
        <v>1155</v>
      </c>
      <c r="L233" s="227" t="s">
        <v>1583</v>
      </c>
      <c r="M233" s="227" t="s">
        <v>290</v>
      </c>
      <c r="N233" s="228"/>
      <c r="O233" s="228"/>
      <c r="P233" s="228">
        <v>2300</v>
      </c>
      <c r="Q233" s="228">
        <v>10</v>
      </c>
      <c r="R233" s="228"/>
      <c r="S233" s="228"/>
      <c r="T233" s="227"/>
      <c r="U233" s="227">
        <v>2019</v>
      </c>
      <c r="V233" s="228">
        <v>1150</v>
      </c>
      <c r="W233" s="233"/>
      <c r="X233" s="233"/>
      <c r="Y233" s="233"/>
      <c r="Z233" s="228"/>
      <c r="AA233" s="227"/>
      <c r="AB233" s="227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27" t="s">
        <v>10885</v>
      </c>
    </row>
    <row r="234" spans="1:46" ht="24.6" customHeight="1">
      <c r="A234" s="154">
        <v>105</v>
      </c>
      <c r="B234" s="918"/>
      <c r="C234" s="227" t="s">
        <v>2797</v>
      </c>
      <c r="D234" s="227" t="s">
        <v>19740</v>
      </c>
      <c r="E234" s="227" t="s">
        <v>3290</v>
      </c>
      <c r="F234" s="227" t="s">
        <v>2806</v>
      </c>
      <c r="G234" s="227" t="s">
        <v>2807</v>
      </c>
      <c r="H234" s="228">
        <v>99290</v>
      </c>
      <c r="I234" s="228">
        <v>3100</v>
      </c>
      <c r="J234" s="228">
        <v>3100</v>
      </c>
      <c r="K234" s="227" t="s">
        <v>3286</v>
      </c>
      <c r="L234" s="227" t="s">
        <v>10886</v>
      </c>
      <c r="M234" s="227" t="s">
        <v>54</v>
      </c>
      <c r="N234" s="228">
        <v>37</v>
      </c>
      <c r="O234" s="228">
        <v>62</v>
      </c>
      <c r="P234" s="228">
        <v>2298</v>
      </c>
      <c r="Q234" s="228"/>
      <c r="R234" s="228"/>
      <c r="S234" s="228"/>
      <c r="T234" s="227"/>
      <c r="U234" s="227">
        <v>2009</v>
      </c>
      <c r="V234" s="233"/>
      <c r="W234" s="233"/>
      <c r="X234" s="233"/>
      <c r="Y234" s="233"/>
      <c r="Z234" s="228">
        <v>8000</v>
      </c>
      <c r="AA234" s="227"/>
      <c r="AB234" s="227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27" t="s">
        <v>10887</v>
      </c>
    </row>
    <row r="235" spans="1:46" ht="24.6" customHeight="1">
      <c r="A235" s="154">
        <v>106</v>
      </c>
      <c r="B235" s="918"/>
      <c r="C235" s="241" t="s">
        <v>2797</v>
      </c>
      <c r="D235" s="227" t="s">
        <v>19740</v>
      </c>
      <c r="E235" s="241" t="s">
        <v>10888</v>
      </c>
      <c r="F235" s="241" t="s">
        <v>2806</v>
      </c>
      <c r="G235" s="241" t="s">
        <v>2807</v>
      </c>
      <c r="H235" s="244"/>
      <c r="I235" s="244">
        <v>4616</v>
      </c>
      <c r="J235" s="244">
        <v>7614</v>
      </c>
      <c r="K235" s="241" t="s">
        <v>3286</v>
      </c>
      <c r="L235" s="241" t="s">
        <v>1172</v>
      </c>
      <c r="M235" s="241" t="s">
        <v>54</v>
      </c>
      <c r="N235" s="244">
        <v>40</v>
      </c>
      <c r="O235" s="244">
        <v>30</v>
      </c>
      <c r="P235" s="244">
        <v>1186</v>
      </c>
      <c r="Q235" s="244"/>
      <c r="R235" s="244"/>
      <c r="S235" s="244"/>
      <c r="T235" s="241"/>
      <c r="U235" s="241">
        <v>2009</v>
      </c>
      <c r="V235" s="241"/>
      <c r="W235" s="241"/>
      <c r="X235" s="241"/>
      <c r="Y235" s="241"/>
      <c r="Z235" s="244">
        <v>8000</v>
      </c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 t="s">
        <v>13351</v>
      </c>
    </row>
    <row r="236" spans="1:46" ht="24.6" customHeight="1">
      <c r="A236" s="154">
        <v>107</v>
      </c>
      <c r="B236" s="918"/>
      <c r="C236" s="241" t="s">
        <v>2797</v>
      </c>
      <c r="D236" s="227" t="s">
        <v>19740</v>
      </c>
      <c r="E236" s="241" t="s">
        <v>10888</v>
      </c>
      <c r="F236" s="241" t="s">
        <v>2806</v>
      </c>
      <c r="G236" s="241" t="s">
        <v>2807</v>
      </c>
      <c r="H236" s="244"/>
      <c r="I236" s="244">
        <v>570</v>
      </c>
      <c r="J236" s="244">
        <v>570</v>
      </c>
      <c r="K236" s="241" t="s">
        <v>3286</v>
      </c>
      <c r="L236" s="241" t="s">
        <v>10889</v>
      </c>
      <c r="M236" s="241" t="s">
        <v>54</v>
      </c>
      <c r="N236" s="244">
        <v>28</v>
      </c>
      <c r="O236" s="244">
        <v>16</v>
      </c>
      <c r="P236" s="244">
        <v>442</v>
      </c>
      <c r="Q236" s="244"/>
      <c r="R236" s="244"/>
      <c r="S236" s="244"/>
      <c r="T236" s="241"/>
      <c r="U236" s="241">
        <v>2009</v>
      </c>
      <c r="V236" s="241"/>
      <c r="W236" s="241"/>
      <c r="X236" s="241"/>
      <c r="Y236" s="241"/>
      <c r="Z236" s="244">
        <v>8000</v>
      </c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 t="s">
        <v>13351</v>
      </c>
    </row>
    <row r="237" spans="1:46" ht="24.6" customHeight="1">
      <c r="A237" s="154">
        <v>108</v>
      </c>
      <c r="B237" s="918"/>
      <c r="C237" s="241" t="s">
        <v>2919</v>
      </c>
      <c r="D237" s="227" t="s">
        <v>20541</v>
      </c>
      <c r="E237" s="241" t="s">
        <v>8449</v>
      </c>
      <c r="F237" s="241" t="s">
        <v>2919</v>
      </c>
      <c r="G237" s="241" t="s">
        <v>9813</v>
      </c>
      <c r="H237" s="244">
        <v>26998</v>
      </c>
      <c r="I237" s="244">
        <v>2449</v>
      </c>
      <c r="J237" s="244">
        <v>3957</v>
      </c>
      <c r="K237" s="241" t="s">
        <v>466</v>
      </c>
      <c r="L237" s="241" t="s">
        <v>1160</v>
      </c>
      <c r="M237" s="241" t="s">
        <v>54</v>
      </c>
      <c r="N237" s="244">
        <v>23</v>
      </c>
      <c r="O237" s="244">
        <v>46</v>
      </c>
      <c r="P237" s="244">
        <v>1181</v>
      </c>
      <c r="Q237" s="244">
        <v>16</v>
      </c>
      <c r="R237" s="376">
        <v>1016</v>
      </c>
      <c r="S237" s="244">
        <v>1016</v>
      </c>
      <c r="T237" s="241" t="s">
        <v>465</v>
      </c>
      <c r="U237" s="241">
        <v>1996</v>
      </c>
      <c r="V237" s="241">
        <v>6110</v>
      </c>
      <c r="W237" s="241"/>
      <c r="X237" s="241"/>
      <c r="Y237" s="241"/>
      <c r="Z237" s="244">
        <v>6110</v>
      </c>
      <c r="AA237" s="241"/>
      <c r="AB237" s="241"/>
      <c r="AC237" s="241"/>
      <c r="AD237" s="241"/>
      <c r="AE237" s="241"/>
      <c r="AF237" s="241"/>
      <c r="AG237" s="241" t="s">
        <v>399</v>
      </c>
      <c r="AH237" s="241"/>
      <c r="AI237" s="241">
        <v>36.5</v>
      </c>
      <c r="AJ237" s="241" t="s">
        <v>3253</v>
      </c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</row>
    <row r="238" spans="1:46" ht="24.6" customHeight="1">
      <c r="A238" s="154">
        <v>109</v>
      </c>
      <c r="B238" s="1509"/>
      <c r="C238" s="227" t="s">
        <v>2919</v>
      </c>
      <c r="D238" s="227" t="s">
        <v>20542</v>
      </c>
      <c r="E238" s="227" t="s">
        <v>8450</v>
      </c>
      <c r="F238" s="227" t="s">
        <v>2919</v>
      </c>
      <c r="G238" s="227" t="s">
        <v>9813</v>
      </c>
      <c r="H238" s="228">
        <v>26998</v>
      </c>
      <c r="I238" s="228">
        <v>938</v>
      </c>
      <c r="J238" s="228">
        <v>972</v>
      </c>
      <c r="K238" s="227" t="s">
        <v>466</v>
      </c>
      <c r="L238" s="227" t="s">
        <v>454</v>
      </c>
      <c r="M238" s="227" t="s">
        <v>54</v>
      </c>
      <c r="N238" s="228">
        <v>29</v>
      </c>
      <c r="O238" s="228">
        <v>24</v>
      </c>
      <c r="P238" s="228">
        <v>696</v>
      </c>
      <c r="Q238" s="228">
        <v>11</v>
      </c>
      <c r="R238" s="228" t="s">
        <v>389</v>
      </c>
      <c r="S238" s="228">
        <v>500</v>
      </c>
      <c r="T238" s="227" t="s">
        <v>389</v>
      </c>
      <c r="U238" s="227">
        <v>2010</v>
      </c>
      <c r="V238" s="233">
        <v>898</v>
      </c>
      <c r="W238" s="233"/>
      <c r="X238" s="233"/>
      <c r="Y238" s="233"/>
      <c r="Z238" s="228">
        <v>898</v>
      </c>
      <c r="AA238" s="227"/>
      <c r="AB238" s="227"/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27"/>
    </row>
    <row r="239" spans="1:46" ht="24.6" customHeight="1">
      <c r="A239" s="154">
        <v>110</v>
      </c>
      <c r="B239" s="918"/>
      <c r="C239" s="227" t="s">
        <v>2919</v>
      </c>
      <c r="D239" s="227" t="s">
        <v>20543</v>
      </c>
      <c r="E239" s="227" t="s">
        <v>3256</v>
      </c>
      <c r="F239" s="227" t="s">
        <v>2919</v>
      </c>
      <c r="G239" s="227" t="s">
        <v>9813</v>
      </c>
      <c r="H239" s="228">
        <v>10325</v>
      </c>
      <c r="I239" s="228">
        <v>1499</v>
      </c>
      <c r="J239" s="228">
        <v>1499</v>
      </c>
      <c r="K239" s="227" t="s">
        <v>466</v>
      </c>
      <c r="L239" s="227" t="s">
        <v>3257</v>
      </c>
      <c r="M239" s="227" t="s">
        <v>54</v>
      </c>
      <c r="N239" s="228">
        <v>18</v>
      </c>
      <c r="O239" s="228">
        <v>43</v>
      </c>
      <c r="P239" s="228">
        <v>775</v>
      </c>
      <c r="Q239" s="228">
        <v>10</v>
      </c>
      <c r="R239" s="228">
        <v>300</v>
      </c>
      <c r="S239" s="228">
        <v>500</v>
      </c>
      <c r="T239" s="227" t="s">
        <v>178</v>
      </c>
      <c r="U239" s="227">
        <v>2013</v>
      </c>
      <c r="V239" s="233">
        <v>7500</v>
      </c>
      <c r="W239" s="233"/>
      <c r="X239" s="233"/>
      <c r="Y239" s="233"/>
      <c r="Z239" s="228"/>
      <c r="AA239" s="227"/>
      <c r="AB239" s="227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27"/>
    </row>
    <row r="240" spans="1:46" ht="24.6" customHeight="1">
      <c r="A240" s="154">
        <v>111</v>
      </c>
      <c r="B240" s="918"/>
      <c r="C240" s="227" t="s">
        <v>2810</v>
      </c>
      <c r="D240" s="227" t="s">
        <v>19741</v>
      </c>
      <c r="E240" s="227" t="s">
        <v>16383</v>
      </c>
      <c r="F240" s="227" t="s">
        <v>2810</v>
      </c>
      <c r="G240" s="236" t="s">
        <v>19990</v>
      </c>
      <c r="H240" s="228">
        <v>115066</v>
      </c>
      <c r="I240" s="228">
        <v>1621</v>
      </c>
      <c r="J240" s="228">
        <v>1615</v>
      </c>
      <c r="K240" s="227" t="s">
        <v>3263</v>
      </c>
      <c r="L240" s="227" t="s">
        <v>454</v>
      </c>
      <c r="M240" s="227" t="s">
        <v>54</v>
      </c>
      <c r="N240" s="228">
        <v>56</v>
      </c>
      <c r="O240" s="228">
        <v>16.8</v>
      </c>
      <c r="P240" s="228">
        <v>952</v>
      </c>
      <c r="Q240" s="228">
        <v>12</v>
      </c>
      <c r="R240" s="228">
        <v>200</v>
      </c>
      <c r="S240" s="228">
        <v>500</v>
      </c>
      <c r="T240" s="227" t="s">
        <v>3264</v>
      </c>
      <c r="U240" s="227">
        <v>2016</v>
      </c>
      <c r="V240" s="579"/>
      <c r="W240" s="579"/>
      <c r="X240" s="579"/>
      <c r="Y240" s="579"/>
      <c r="Z240" s="228">
        <v>2000</v>
      </c>
      <c r="AA240" s="538"/>
      <c r="AB240" s="538"/>
      <c r="AC240" s="579"/>
      <c r="AD240" s="579"/>
      <c r="AE240" s="579"/>
      <c r="AF240" s="579"/>
      <c r="AG240" s="579"/>
      <c r="AH240" s="579"/>
      <c r="AI240" s="579"/>
      <c r="AJ240" s="579"/>
      <c r="AK240" s="579"/>
      <c r="AL240" s="579"/>
      <c r="AM240" s="579"/>
      <c r="AN240" s="579"/>
      <c r="AO240" s="579"/>
      <c r="AP240" s="579"/>
      <c r="AQ240" s="579"/>
      <c r="AR240" s="579"/>
      <c r="AS240" s="579"/>
      <c r="AT240" s="313"/>
    </row>
    <row r="241" spans="1:47" ht="24.6" customHeight="1">
      <c r="A241" s="154">
        <v>112</v>
      </c>
      <c r="B241" s="918"/>
      <c r="C241" s="227" t="s">
        <v>2810</v>
      </c>
      <c r="D241" s="227" t="s">
        <v>20544</v>
      </c>
      <c r="E241" s="227" t="s">
        <v>16384</v>
      </c>
      <c r="F241" s="227" t="s">
        <v>2810</v>
      </c>
      <c r="G241" s="236" t="s">
        <v>19990</v>
      </c>
      <c r="H241" s="228">
        <v>792</v>
      </c>
      <c r="I241" s="228">
        <v>792</v>
      </c>
      <c r="J241" s="228">
        <v>792</v>
      </c>
      <c r="K241" s="227" t="s">
        <v>3263</v>
      </c>
      <c r="L241" s="227" t="s">
        <v>454</v>
      </c>
      <c r="M241" s="227" t="s">
        <v>16385</v>
      </c>
      <c r="N241" s="228"/>
      <c r="O241" s="228"/>
      <c r="P241" s="228"/>
      <c r="Q241" s="228"/>
      <c r="R241" s="228"/>
      <c r="S241" s="228"/>
      <c r="T241" s="227"/>
      <c r="U241" s="227">
        <v>2010</v>
      </c>
      <c r="V241" s="579"/>
      <c r="W241" s="579"/>
      <c r="X241" s="579"/>
      <c r="Y241" s="579"/>
      <c r="Z241" s="228"/>
      <c r="AA241" s="538"/>
      <c r="AB241" s="538"/>
      <c r="AC241" s="579"/>
      <c r="AD241" s="579"/>
      <c r="AE241" s="579"/>
      <c r="AF241" s="579"/>
      <c r="AG241" s="579"/>
      <c r="AH241" s="579"/>
      <c r="AI241" s="579"/>
      <c r="AJ241" s="579"/>
      <c r="AK241" s="579"/>
      <c r="AL241" s="579"/>
      <c r="AM241" s="579"/>
      <c r="AN241" s="579"/>
      <c r="AO241" s="579"/>
      <c r="AP241" s="579"/>
      <c r="AQ241" s="579"/>
      <c r="AR241" s="579"/>
      <c r="AS241" s="579"/>
      <c r="AT241" s="313"/>
    </row>
    <row r="242" spans="1:47" ht="24.6" customHeight="1">
      <c r="A242" s="154">
        <v>113</v>
      </c>
      <c r="B242" s="918"/>
      <c r="C242" s="227" t="s">
        <v>2810</v>
      </c>
      <c r="D242" s="227" t="s">
        <v>20545</v>
      </c>
      <c r="E242" s="244" t="s">
        <v>20546</v>
      </c>
      <c r="F242" s="227" t="s">
        <v>2810</v>
      </c>
      <c r="G242" s="236" t="s">
        <v>19990</v>
      </c>
      <c r="H242" s="244">
        <v>11763</v>
      </c>
      <c r="I242" s="244">
        <v>2772</v>
      </c>
      <c r="J242" s="244">
        <v>2772</v>
      </c>
      <c r="K242" s="241" t="s">
        <v>20547</v>
      </c>
      <c r="L242" s="241" t="s">
        <v>20548</v>
      </c>
      <c r="M242" s="227" t="s">
        <v>16385</v>
      </c>
      <c r="N242" s="244"/>
      <c r="O242" s="244"/>
      <c r="P242" s="244"/>
      <c r="Q242" s="244"/>
      <c r="R242" s="244"/>
      <c r="S242" s="244"/>
      <c r="T242" s="241"/>
      <c r="U242" s="241">
        <v>1993</v>
      </c>
      <c r="V242" s="579"/>
      <c r="W242" s="579"/>
      <c r="X242" s="579"/>
      <c r="Y242" s="579"/>
      <c r="Z242" s="228"/>
      <c r="AA242" s="538"/>
      <c r="AB242" s="538"/>
      <c r="AC242" s="579"/>
      <c r="AD242" s="579"/>
      <c r="AE242" s="579"/>
      <c r="AF242" s="579"/>
      <c r="AG242" s="579"/>
      <c r="AH242" s="579"/>
      <c r="AI242" s="579"/>
      <c r="AJ242" s="579"/>
      <c r="AK242" s="579"/>
      <c r="AL242" s="579"/>
      <c r="AM242" s="579"/>
      <c r="AN242" s="579"/>
      <c r="AO242" s="579"/>
      <c r="AP242" s="579"/>
      <c r="AQ242" s="579"/>
      <c r="AR242" s="579"/>
      <c r="AS242" s="579"/>
      <c r="AT242" s="254" t="s">
        <v>20549</v>
      </c>
    </row>
    <row r="243" spans="1:47" ht="24.6" customHeight="1">
      <c r="A243" s="154"/>
      <c r="B243" s="918"/>
      <c r="C243" s="241" t="s">
        <v>12654</v>
      </c>
      <c r="D243" s="241" t="s">
        <v>20550</v>
      </c>
      <c r="E243" s="244" t="s">
        <v>20551</v>
      </c>
      <c r="F243" s="241" t="s">
        <v>12654</v>
      </c>
      <c r="G243" s="236" t="s">
        <v>19990</v>
      </c>
      <c r="H243" s="244"/>
      <c r="I243" s="244">
        <v>302</v>
      </c>
      <c r="J243" s="244">
        <v>604</v>
      </c>
      <c r="K243" s="241" t="s">
        <v>1988</v>
      </c>
      <c r="L243" s="241" t="s">
        <v>12747</v>
      </c>
      <c r="M243" s="227"/>
      <c r="N243" s="244"/>
      <c r="O243" s="244"/>
      <c r="P243" s="244"/>
      <c r="Q243" s="244"/>
      <c r="R243" s="244"/>
      <c r="S243" s="244"/>
      <c r="T243" s="241"/>
      <c r="U243" s="241"/>
      <c r="V243" s="579"/>
      <c r="W243" s="579"/>
      <c r="X243" s="579"/>
      <c r="Y243" s="579"/>
      <c r="Z243" s="228"/>
      <c r="AA243" s="538"/>
      <c r="AB243" s="538"/>
      <c r="AC243" s="579"/>
      <c r="AD243" s="579"/>
      <c r="AE243" s="579"/>
      <c r="AF243" s="579"/>
      <c r="AG243" s="579"/>
      <c r="AH243" s="579"/>
      <c r="AI243" s="579"/>
      <c r="AJ243" s="579"/>
      <c r="AK243" s="579"/>
      <c r="AL243" s="579"/>
      <c r="AM243" s="579"/>
      <c r="AN243" s="579"/>
      <c r="AO243" s="579"/>
      <c r="AP243" s="579"/>
      <c r="AQ243" s="579"/>
      <c r="AR243" s="579"/>
      <c r="AS243" s="579"/>
      <c r="AT243" s="241"/>
      <c r="AU243" s="1447" t="s">
        <v>19794</v>
      </c>
    </row>
    <row r="244" spans="1:47" ht="24.6" customHeight="1">
      <c r="A244" s="154"/>
      <c r="B244" s="918"/>
      <c r="C244" s="241" t="s">
        <v>12654</v>
      </c>
      <c r="D244" s="241" t="s">
        <v>20552</v>
      </c>
      <c r="E244" s="243" t="s">
        <v>20553</v>
      </c>
      <c r="F244" s="241" t="s">
        <v>12654</v>
      </c>
      <c r="G244" s="241" t="s">
        <v>20554</v>
      </c>
      <c r="H244" s="244">
        <v>3036</v>
      </c>
      <c r="I244" s="244">
        <v>3036</v>
      </c>
      <c r="J244" s="244">
        <v>7104</v>
      </c>
      <c r="K244" s="241" t="s">
        <v>20555</v>
      </c>
      <c r="L244" s="241" t="s">
        <v>20556</v>
      </c>
      <c r="M244" s="241" t="s">
        <v>20557</v>
      </c>
      <c r="N244" s="241" t="s">
        <v>20558</v>
      </c>
      <c r="O244" s="244"/>
      <c r="P244" s="244"/>
      <c r="Q244" s="244"/>
      <c r="R244" s="241"/>
      <c r="S244" s="244"/>
      <c r="T244" s="244"/>
      <c r="U244" s="244"/>
      <c r="V244" s="241"/>
      <c r="W244" s="241"/>
      <c r="X244" s="241"/>
      <c r="Y244" s="241"/>
      <c r="Z244" s="241"/>
      <c r="AA244" s="241"/>
      <c r="AB244" s="241"/>
      <c r="AC244" s="241"/>
      <c r="AD244" s="241">
        <v>2024</v>
      </c>
      <c r="AE244" s="241"/>
      <c r="AF244" s="241"/>
      <c r="AG244" s="241" t="s">
        <v>20555</v>
      </c>
      <c r="AH244" s="241" t="s">
        <v>20556</v>
      </c>
      <c r="AI244" s="241" t="s">
        <v>20557</v>
      </c>
      <c r="AJ244" s="241" t="s">
        <v>20558</v>
      </c>
      <c r="AK244" s="458"/>
      <c r="AL244" s="458"/>
      <c r="AM244" s="458"/>
      <c r="AN244" s="458"/>
      <c r="AO244" s="458"/>
      <c r="AP244" s="458"/>
      <c r="AQ244" s="458"/>
      <c r="AR244" s="458"/>
      <c r="AS244" s="458"/>
      <c r="AT244" s="458"/>
      <c r="AU244" s="1447" t="s">
        <v>19794</v>
      </c>
    </row>
    <row r="245" spans="1:47" ht="24.6" customHeight="1">
      <c r="A245" s="154">
        <v>114</v>
      </c>
      <c r="B245" s="918"/>
      <c r="C245" s="227" t="s">
        <v>3075</v>
      </c>
      <c r="D245" s="227" t="s">
        <v>19996</v>
      </c>
      <c r="E245" s="227" t="s">
        <v>17713</v>
      </c>
      <c r="F245" s="227" t="s">
        <v>3075</v>
      </c>
      <c r="G245" s="227" t="s">
        <v>3077</v>
      </c>
      <c r="H245" s="228">
        <v>18450</v>
      </c>
      <c r="I245" s="228">
        <v>1440</v>
      </c>
      <c r="J245" s="228">
        <v>1440</v>
      </c>
      <c r="K245" s="227" t="s">
        <v>3239</v>
      </c>
      <c r="L245" s="227" t="s">
        <v>3274</v>
      </c>
      <c r="M245" s="227" t="s">
        <v>54</v>
      </c>
      <c r="N245" s="228">
        <v>22</v>
      </c>
      <c r="O245" s="228">
        <v>32</v>
      </c>
      <c r="P245" s="228">
        <v>704</v>
      </c>
      <c r="Q245" s="228">
        <v>14</v>
      </c>
      <c r="R245" s="228">
        <v>210</v>
      </c>
      <c r="S245" s="228">
        <v>500</v>
      </c>
      <c r="T245" s="227" t="s">
        <v>1100</v>
      </c>
      <c r="U245" s="227">
        <v>2010</v>
      </c>
      <c r="V245" s="233">
        <v>503</v>
      </c>
      <c r="W245" s="233">
        <v>240</v>
      </c>
      <c r="X245" s="233">
        <v>247</v>
      </c>
      <c r="Y245" s="233"/>
      <c r="Z245" s="228">
        <v>2500</v>
      </c>
      <c r="AA245" s="538"/>
      <c r="AB245" s="538"/>
      <c r="AC245" s="579"/>
      <c r="AD245" s="579"/>
      <c r="AE245" s="579"/>
      <c r="AF245" s="579" t="s">
        <v>3241</v>
      </c>
      <c r="AG245" s="579"/>
      <c r="AH245" s="579"/>
      <c r="AI245" s="579"/>
      <c r="AJ245" s="579"/>
      <c r="AK245" s="579"/>
      <c r="AL245" s="579"/>
      <c r="AM245" s="579"/>
      <c r="AN245" s="579"/>
      <c r="AO245" s="579"/>
      <c r="AP245" s="579"/>
      <c r="AQ245" s="579"/>
      <c r="AR245" s="579"/>
      <c r="AS245" s="579"/>
      <c r="AT245" s="227"/>
    </row>
    <row r="246" spans="1:47" ht="24.6" customHeight="1">
      <c r="A246" s="154">
        <v>115</v>
      </c>
      <c r="B246" s="918"/>
      <c r="C246" s="227" t="s">
        <v>3075</v>
      </c>
      <c r="D246" s="227" t="s">
        <v>20559</v>
      </c>
      <c r="E246" s="227" t="s">
        <v>17712</v>
      </c>
      <c r="F246" s="227" t="s">
        <v>3075</v>
      </c>
      <c r="G246" s="227" t="s">
        <v>3077</v>
      </c>
      <c r="H246" s="228">
        <v>34503</v>
      </c>
      <c r="I246" s="228">
        <v>843</v>
      </c>
      <c r="J246" s="228">
        <v>735</v>
      </c>
      <c r="K246" s="227" t="s">
        <v>3239</v>
      </c>
      <c r="L246" s="227" t="s">
        <v>3274</v>
      </c>
      <c r="M246" s="227" t="s">
        <v>54</v>
      </c>
      <c r="N246" s="228">
        <v>22</v>
      </c>
      <c r="O246" s="228">
        <v>32</v>
      </c>
      <c r="P246" s="228">
        <v>704</v>
      </c>
      <c r="Q246" s="228">
        <v>14</v>
      </c>
      <c r="R246" s="228">
        <v>20</v>
      </c>
      <c r="S246" s="228">
        <v>100</v>
      </c>
      <c r="T246" s="227" t="s">
        <v>3264</v>
      </c>
      <c r="U246" s="227">
        <v>2005</v>
      </c>
      <c r="V246" s="233">
        <v>503</v>
      </c>
      <c r="W246" s="233">
        <v>240</v>
      </c>
      <c r="X246" s="233">
        <v>247</v>
      </c>
      <c r="Y246" s="233"/>
      <c r="Z246" s="228">
        <v>1200</v>
      </c>
      <c r="AA246" s="538"/>
      <c r="AB246" s="538"/>
      <c r="AC246" s="579"/>
      <c r="AD246" s="579"/>
      <c r="AE246" s="579"/>
      <c r="AF246" s="579" t="s">
        <v>3241</v>
      </c>
      <c r="AG246" s="579"/>
      <c r="AH246" s="579"/>
      <c r="AI246" s="579"/>
      <c r="AJ246" s="579"/>
      <c r="AK246" s="579"/>
      <c r="AL246" s="579"/>
      <c r="AM246" s="579"/>
      <c r="AN246" s="579"/>
      <c r="AO246" s="579"/>
      <c r="AP246" s="579"/>
      <c r="AQ246" s="579"/>
      <c r="AR246" s="579"/>
      <c r="AS246" s="579"/>
      <c r="AT246" s="227"/>
    </row>
    <row r="247" spans="1:47" ht="24.6" customHeight="1">
      <c r="A247" s="154">
        <v>116</v>
      </c>
      <c r="B247" s="918"/>
      <c r="C247" s="227" t="s">
        <v>3075</v>
      </c>
      <c r="D247" s="227" t="s">
        <v>20560</v>
      </c>
      <c r="E247" s="227" t="s">
        <v>3275</v>
      </c>
      <c r="F247" s="227" t="s">
        <v>3075</v>
      </c>
      <c r="G247" s="227" t="s">
        <v>8451</v>
      </c>
      <c r="H247" s="228">
        <v>4372</v>
      </c>
      <c r="I247" s="228">
        <v>776</v>
      </c>
      <c r="J247" s="228">
        <v>776</v>
      </c>
      <c r="K247" s="227" t="s">
        <v>3276</v>
      </c>
      <c r="L247" s="227" t="s">
        <v>3277</v>
      </c>
      <c r="M247" s="227" t="s">
        <v>54</v>
      </c>
      <c r="N247" s="228">
        <v>20</v>
      </c>
      <c r="O247" s="228">
        <v>33</v>
      </c>
      <c r="P247" s="228">
        <v>660</v>
      </c>
      <c r="Q247" s="228">
        <v>16</v>
      </c>
      <c r="R247" s="228">
        <v>20</v>
      </c>
      <c r="S247" s="228">
        <v>100</v>
      </c>
      <c r="T247" s="302" t="s">
        <v>3264</v>
      </c>
      <c r="U247" s="227">
        <v>2007</v>
      </c>
      <c r="V247" s="233"/>
      <c r="W247" s="233"/>
      <c r="X247" s="233"/>
      <c r="Y247" s="233"/>
      <c r="Z247" s="228">
        <v>1800</v>
      </c>
      <c r="AA247" s="227"/>
      <c r="AB247" s="227"/>
      <c r="AC247" s="233"/>
      <c r="AD247" s="233"/>
      <c r="AE247" s="233"/>
      <c r="AF247" s="400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27"/>
    </row>
    <row r="248" spans="1:47" ht="24.6" customHeight="1">
      <c r="A248" s="154">
        <v>117</v>
      </c>
      <c r="B248" s="918"/>
      <c r="C248" s="346" t="s">
        <v>12879</v>
      </c>
      <c r="D248" s="227" t="s">
        <v>20561</v>
      </c>
      <c r="E248" s="345" t="s">
        <v>16387</v>
      </c>
      <c r="F248" s="458" t="s">
        <v>12879</v>
      </c>
      <c r="G248" s="327" t="s">
        <v>3077</v>
      </c>
      <c r="H248" s="327">
        <v>6260</v>
      </c>
      <c r="I248" s="327">
        <v>1250</v>
      </c>
      <c r="J248" s="327">
        <v>1250</v>
      </c>
      <c r="K248" s="327"/>
      <c r="L248" s="327"/>
      <c r="M248" s="327"/>
      <c r="N248" s="327"/>
      <c r="O248" s="327"/>
      <c r="P248" s="393"/>
      <c r="Q248" s="393"/>
      <c r="R248" s="324">
        <v>2009</v>
      </c>
      <c r="S248" s="327"/>
      <c r="T248" s="485">
        <v>2009</v>
      </c>
      <c r="U248" s="393"/>
      <c r="V248" s="233"/>
      <c r="W248" s="233"/>
      <c r="X248" s="233"/>
      <c r="Y248" s="233"/>
      <c r="Z248" s="228"/>
      <c r="AA248" s="227"/>
      <c r="AB248" s="227"/>
      <c r="AC248" s="233"/>
      <c r="AD248" s="233"/>
      <c r="AE248" s="233"/>
      <c r="AF248" s="400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346" t="s">
        <v>12906</v>
      </c>
    </row>
    <row r="249" spans="1:47" ht="24.6" customHeight="1">
      <c r="A249" s="154">
        <v>118</v>
      </c>
      <c r="B249" s="918"/>
      <c r="C249" s="346" t="s">
        <v>12879</v>
      </c>
      <c r="D249" s="227" t="s">
        <v>20562</v>
      </c>
      <c r="E249" s="345" t="s">
        <v>16388</v>
      </c>
      <c r="F249" s="458" t="s">
        <v>12879</v>
      </c>
      <c r="G249" s="327" t="s">
        <v>3077</v>
      </c>
      <c r="H249" s="327">
        <v>1963</v>
      </c>
      <c r="I249" s="327">
        <v>885</v>
      </c>
      <c r="J249" s="327">
        <v>1774</v>
      </c>
      <c r="K249" s="327"/>
      <c r="L249" s="327"/>
      <c r="M249" s="327"/>
      <c r="N249" s="327">
        <v>697</v>
      </c>
      <c r="O249" s="327"/>
      <c r="P249" s="327"/>
      <c r="Q249" s="393"/>
      <c r="R249" s="393"/>
      <c r="S249" s="393">
        <v>2000</v>
      </c>
      <c r="T249" s="485">
        <v>2000</v>
      </c>
      <c r="U249" s="393"/>
      <c r="V249" s="233"/>
      <c r="W249" s="233"/>
      <c r="X249" s="233"/>
      <c r="Y249" s="233"/>
      <c r="Z249" s="228"/>
      <c r="AA249" s="227"/>
      <c r="AB249" s="227"/>
      <c r="AC249" s="233"/>
      <c r="AD249" s="233"/>
      <c r="AE249" s="233"/>
      <c r="AF249" s="400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346" t="s">
        <v>16389</v>
      </c>
    </row>
    <row r="250" spans="1:47" ht="24.6" customHeight="1">
      <c r="A250" s="154">
        <v>119</v>
      </c>
      <c r="B250" s="918"/>
      <c r="C250" s="327" t="s">
        <v>3075</v>
      </c>
      <c r="D250" s="227" t="s">
        <v>20563</v>
      </c>
      <c r="E250" s="456" t="s">
        <v>11102</v>
      </c>
      <c r="F250" s="458" t="s">
        <v>12879</v>
      </c>
      <c r="G250" s="327" t="s">
        <v>12879</v>
      </c>
      <c r="H250" s="327">
        <v>598</v>
      </c>
      <c r="I250" s="327"/>
      <c r="J250" s="327"/>
      <c r="K250" s="327"/>
      <c r="L250" s="327"/>
      <c r="M250" s="327"/>
      <c r="N250" s="327"/>
      <c r="O250" s="327"/>
      <c r="P250" s="327"/>
      <c r="Q250" s="393"/>
      <c r="R250" s="393"/>
      <c r="S250" s="393">
        <v>2008</v>
      </c>
      <c r="T250" s="485"/>
      <c r="U250" s="393"/>
      <c r="V250" s="233"/>
      <c r="W250" s="233"/>
      <c r="X250" s="233"/>
      <c r="Y250" s="233"/>
      <c r="Z250" s="228"/>
      <c r="AA250" s="227"/>
      <c r="AB250" s="227"/>
      <c r="AC250" s="233"/>
      <c r="AD250" s="233"/>
      <c r="AE250" s="233"/>
      <c r="AF250" s="400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346" t="s">
        <v>13733</v>
      </c>
    </row>
    <row r="251" spans="1:47" ht="24.6" customHeight="1">
      <c r="A251" s="154">
        <v>120</v>
      </c>
      <c r="B251" s="918"/>
      <c r="C251" s="327" t="s">
        <v>3075</v>
      </c>
      <c r="D251" s="227" t="s">
        <v>20564</v>
      </c>
      <c r="E251" s="456" t="s">
        <v>11103</v>
      </c>
      <c r="F251" s="458" t="s">
        <v>12879</v>
      </c>
      <c r="G251" s="327" t="s">
        <v>12879</v>
      </c>
      <c r="H251" s="327">
        <v>720</v>
      </c>
      <c r="I251" s="327"/>
      <c r="J251" s="327"/>
      <c r="K251" s="327"/>
      <c r="L251" s="327"/>
      <c r="M251" s="327"/>
      <c r="N251" s="327"/>
      <c r="O251" s="327"/>
      <c r="P251" s="327"/>
      <c r="Q251" s="393"/>
      <c r="R251" s="393"/>
      <c r="S251" s="393">
        <v>2003</v>
      </c>
      <c r="T251" s="485"/>
      <c r="U251" s="393"/>
      <c r="V251" s="233"/>
      <c r="W251" s="233"/>
      <c r="X251" s="233"/>
      <c r="Y251" s="233"/>
      <c r="Z251" s="228"/>
      <c r="AA251" s="227"/>
      <c r="AB251" s="227"/>
      <c r="AC251" s="233"/>
      <c r="AD251" s="233"/>
      <c r="AE251" s="233"/>
      <c r="AF251" s="400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346" t="s">
        <v>13733</v>
      </c>
    </row>
    <row r="252" spans="1:47" ht="24.6" customHeight="1">
      <c r="A252" s="154">
        <v>121</v>
      </c>
      <c r="B252" s="918"/>
      <c r="C252" s="227" t="s">
        <v>912</v>
      </c>
      <c r="D252" s="227" t="s">
        <v>19743</v>
      </c>
      <c r="E252" s="227" t="s">
        <v>3265</v>
      </c>
      <c r="F252" s="227" t="s">
        <v>912</v>
      </c>
      <c r="G252" s="227" t="s">
        <v>10665</v>
      </c>
      <c r="H252" s="228">
        <v>5160</v>
      </c>
      <c r="I252" s="228">
        <v>1925</v>
      </c>
      <c r="J252" s="228">
        <v>3060</v>
      </c>
      <c r="K252" s="227" t="s">
        <v>1087</v>
      </c>
      <c r="L252" s="227" t="s">
        <v>3266</v>
      </c>
      <c r="M252" s="227" t="s">
        <v>54</v>
      </c>
      <c r="N252" s="228">
        <v>25</v>
      </c>
      <c r="O252" s="228">
        <v>46.8</v>
      </c>
      <c r="P252" s="228">
        <v>1170</v>
      </c>
      <c r="Q252" s="228">
        <v>15</v>
      </c>
      <c r="R252" s="228">
        <v>1240</v>
      </c>
      <c r="S252" s="228">
        <v>1500</v>
      </c>
      <c r="T252" s="227" t="s">
        <v>465</v>
      </c>
      <c r="U252" s="227">
        <v>1992</v>
      </c>
      <c r="V252" s="579">
        <v>1748</v>
      </c>
      <c r="W252" s="579"/>
      <c r="X252" s="579"/>
      <c r="Y252" s="579"/>
      <c r="Z252" s="228">
        <v>1748</v>
      </c>
      <c r="AA252" s="538"/>
      <c r="AB252" s="538"/>
      <c r="AC252" s="579"/>
      <c r="AD252" s="579"/>
      <c r="AE252" s="579" t="s">
        <v>2997</v>
      </c>
      <c r="AF252" s="579"/>
      <c r="AG252" s="579"/>
      <c r="AH252" s="579"/>
      <c r="AI252" s="579"/>
      <c r="AJ252" s="579"/>
      <c r="AK252" s="579"/>
      <c r="AL252" s="579"/>
      <c r="AM252" s="579"/>
      <c r="AN252" s="579"/>
      <c r="AO252" s="579"/>
      <c r="AP252" s="579"/>
      <c r="AQ252" s="579"/>
      <c r="AR252" s="579"/>
      <c r="AS252" s="579"/>
      <c r="AT252" s="227"/>
    </row>
    <row r="253" spans="1:47" ht="24.6" customHeight="1">
      <c r="A253" s="154">
        <v>122</v>
      </c>
      <c r="B253" s="918"/>
      <c r="C253" s="227" t="s">
        <v>2933</v>
      </c>
      <c r="D253" s="227" t="s">
        <v>20565</v>
      </c>
      <c r="E253" s="227" t="s">
        <v>3281</v>
      </c>
      <c r="F253" s="227" t="s">
        <v>2933</v>
      </c>
      <c r="G253" s="227" t="s">
        <v>2933</v>
      </c>
      <c r="H253" s="228">
        <v>17745</v>
      </c>
      <c r="I253" s="228">
        <v>2393</v>
      </c>
      <c r="J253" s="228">
        <v>3614</v>
      </c>
      <c r="K253" s="227" t="s">
        <v>1087</v>
      </c>
      <c r="L253" s="227" t="s">
        <v>3282</v>
      </c>
      <c r="M253" s="227" t="s">
        <v>54</v>
      </c>
      <c r="N253" s="228">
        <v>28</v>
      </c>
      <c r="O253" s="228">
        <v>42</v>
      </c>
      <c r="P253" s="228">
        <v>1176</v>
      </c>
      <c r="Q253" s="228">
        <v>12</v>
      </c>
      <c r="R253" s="228">
        <v>1208</v>
      </c>
      <c r="S253" s="228">
        <v>2000</v>
      </c>
      <c r="T253" s="302" t="s">
        <v>178</v>
      </c>
      <c r="U253" s="227">
        <v>1995</v>
      </c>
      <c r="V253" s="233">
        <v>1500</v>
      </c>
      <c r="W253" s="233">
        <v>1990</v>
      </c>
      <c r="X253" s="233">
        <v>409</v>
      </c>
      <c r="Y253" s="233"/>
      <c r="Z253" s="228">
        <v>3900</v>
      </c>
      <c r="AA253" s="227"/>
      <c r="AB253" s="227"/>
      <c r="AC253" s="233"/>
      <c r="AD253" s="233"/>
      <c r="AE253" s="233"/>
      <c r="AF253" s="400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27"/>
    </row>
    <row r="254" spans="1:47" ht="24.6" customHeight="1">
      <c r="A254" s="154">
        <v>123</v>
      </c>
      <c r="B254" s="918"/>
      <c r="C254" s="227" t="s">
        <v>2933</v>
      </c>
      <c r="D254" s="227" t="s">
        <v>20566</v>
      </c>
      <c r="E254" s="227" t="s">
        <v>3283</v>
      </c>
      <c r="F254" s="227" t="s">
        <v>2933</v>
      </c>
      <c r="G254" s="227" t="s">
        <v>10890</v>
      </c>
      <c r="H254" s="228">
        <v>951</v>
      </c>
      <c r="I254" s="228">
        <v>951</v>
      </c>
      <c r="J254" s="228">
        <v>951</v>
      </c>
      <c r="K254" s="227" t="s">
        <v>3284</v>
      </c>
      <c r="L254" s="227" t="s">
        <v>454</v>
      </c>
      <c r="M254" s="227" t="s">
        <v>54</v>
      </c>
      <c r="N254" s="228">
        <v>19</v>
      </c>
      <c r="O254" s="228">
        <v>41</v>
      </c>
      <c r="P254" s="228">
        <v>779</v>
      </c>
      <c r="Q254" s="228">
        <v>10</v>
      </c>
      <c r="R254" s="228"/>
      <c r="S254" s="228"/>
      <c r="T254" s="302"/>
      <c r="U254" s="227">
        <v>2007</v>
      </c>
      <c r="V254" s="233"/>
      <c r="W254" s="233"/>
      <c r="X254" s="233"/>
      <c r="Y254" s="233"/>
      <c r="Z254" s="228">
        <v>1000</v>
      </c>
      <c r="AA254" s="227"/>
      <c r="AB254" s="227"/>
      <c r="AC254" s="233"/>
      <c r="AD254" s="233"/>
      <c r="AE254" s="233"/>
      <c r="AF254" s="400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27"/>
    </row>
    <row r="255" spans="1:47" ht="24.6" customHeight="1">
      <c r="A255" s="154">
        <v>124</v>
      </c>
      <c r="B255" s="918"/>
      <c r="C255" s="227" t="s">
        <v>2933</v>
      </c>
      <c r="D255" s="227" t="s">
        <v>20567</v>
      </c>
      <c r="E255" s="227" t="s">
        <v>3285</v>
      </c>
      <c r="F255" s="227" t="s">
        <v>2933</v>
      </c>
      <c r="G255" s="227" t="s">
        <v>10891</v>
      </c>
      <c r="H255" s="228">
        <v>2505</v>
      </c>
      <c r="I255" s="228">
        <v>995.19</v>
      </c>
      <c r="J255" s="228">
        <v>1081.6600000000001</v>
      </c>
      <c r="K255" s="227" t="s">
        <v>3286</v>
      </c>
      <c r="L255" s="227" t="s">
        <v>3287</v>
      </c>
      <c r="M255" s="227" t="s">
        <v>54</v>
      </c>
      <c r="N255" s="228">
        <v>18</v>
      </c>
      <c r="O255" s="228">
        <v>28.8</v>
      </c>
      <c r="P255" s="228">
        <v>518.4</v>
      </c>
      <c r="Q255" s="228">
        <v>10</v>
      </c>
      <c r="R255" s="228"/>
      <c r="S255" s="228"/>
      <c r="T255" s="227"/>
      <c r="U255" s="227">
        <v>2011</v>
      </c>
      <c r="V255" s="233"/>
      <c r="W255" s="233"/>
      <c r="X255" s="233"/>
      <c r="Y255" s="233"/>
      <c r="Z255" s="228">
        <v>2600</v>
      </c>
      <c r="AA255" s="227"/>
      <c r="AB255" s="227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27"/>
    </row>
    <row r="256" spans="1:47" ht="24.6" customHeight="1">
      <c r="A256" s="154">
        <v>125</v>
      </c>
      <c r="B256" s="918"/>
      <c r="C256" s="241" t="s">
        <v>2933</v>
      </c>
      <c r="D256" s="227" t="s">
        <v>20568</v>
      </c>
      <c r="E256" s="241" t="s">
        <v>3288</v>
      </c>
      <c r="F256" s="241" t="s">
        <v>2933</v>
      </c>
      <c r="G256" s="241" t="s">
        <v>10892</v>
      </c>
      <c r="H256" s="244">
        <v>3273</v>
      </c>
      <c r="I256" s="244">
        <v>552</v>
      </c>
      <c r="J256" s="244">
        <v>552</v>
      </c>
      <c r="K256" s="241" t="s">
        <v>1155</v>
      </c>
      <c r="L256" s="241" t="s">
        <v>3289</v>
      </c>
      <c r="M256" s="241" t="s">
        <v>54</v>
      </c>
      <c r="N256" s="244">
        <v>21</v>
      </c>
      <c r="O256" s="244">
        <v>25</v>
      </c>
      <c r="P256" s="244">
        <v>525</v>
      </c>
      <c r="Q256" s="244">
        <v>8</v>
      </c>
      <c r="R256" s="244"/>
      <c r="S256" s="244"/>
      <c r="T256" s="241"/>
      <c r="U256" s="241">
        <v>2016</v>
      </c>
      <c r="V256" s="241">
        <v>900</v>
      </c>
      <c r="W256" s="241"/>
      <c r="X256" s="241"/>
      <c r="Y256" s="241"/>
      <c r="Z256" s="244">
        <v>900</v>
      </c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</row>
    <row r="257" spans="1:46" ht="24.6" customHeight="1">
      <c r="A257" s="154">
        <v>126</v>
      </c>
      <c r="B257" s="918"/>
      <c r="C257" s="227" t="s">
        <v>2933</v>
      </c>
      <c r="D257" s="227" t="s">
        <v>20569</v>
      </c>
      <c r="E257" s="227" t="s">
        <v>8452</v>
      </c>
      <c r="F257" s="227" t="s">
        <v>2933</v>
      </c>
      <c r="G257" s="227" t="s">
        <v>10893</v>
      </c>
      <c r="H257" s="228">
        <v>5891</v>
      </c>
      <c r="I257" s="228">
        <v>1879</v>
      </c>
      <c r="J257" s="228">
        <v>1876</v>
      </c>
      <c r="K257" s="227" t="s">
        <v>3284</v>
      </c>
      <c r="L257" s="227" t="s">
        <v>454</v>
      </c>
      <c r="M257" s="227" t="s">
        <v>54</v>
      </c>
      <c r="N257" s="228">
        <v>21</v>
      </c>
      <c r="O257" s="228">
        <v>45</v>
      </c>
      <c r="P257" s="228">
        <v>965</v>
      </c>
      <c r="Q257" s="228">
        <v>13</v>
      </c>
      <c r="R257" s="228"/>
      <c r="S257" s="228"/>
      <c r="T257" s="227"/>
      <c r="U257" s="227">
        <v>2017</v>
      </c>
      <c r="V257" s="233">
        <v>1100</v>
      </c>
      <c r="W257" s="233"/>
      <c r="X257" s="233"/>
      <c r="Y257" s="233"/>
      <c r="Z257" s="228">
        <v>1100</v>
      </c>
      <c r="AA257" s="227"/>
      <c r="AB257" s="227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27"/>
    </row>
    <row r="258" spans="1:46" ht="24.6" customHeight="1">
      <c r="A258" s="154">
        <v>127</v>
      </c>
      <c r="B258" s="918"/>
      <c r="C258" s="227" t="s">
        <v>2933</v>
      </c>
      <c r="D258" s="227" t="s">
        <v>20570</v>
      </c>
      <c r="E258" s="227" t="s">
        <v>9818</v>
      </c>
      <c r="F258" s="227" t="s">
        <v>2933</v>
      </c>
      <c r="G258" s="227" t="s">
        <v>10894</v>
      </c>
      <c r="H258" s="228">
        <v>4035</v>
      </c>
      <c r="I258" s="228">
        <v>792</v>
      </c>
      <c r="J258" s="228">
        <v>2106</v>
      </c>
      <c r="K258" s="227" t="s">
        <v>3284</v>
      </c>
      <c r="L258" s="227" t="s">
        <v>454</v>
      </c>
      <c r="M258" s="227" t="s">
        <v>54</v>
      </c>
      <c r="N258" s="228">
        <v>24</v>
      </c>
      <c r="O258" s="228">
        <v>32</v>
      </c>
      <c r="P258" s="228">
        <v>768</v>
      </c>
      <c r="Q258" s="228">
        <v>14</v>
      </c>
      <c r="R258" s="228"/>
      <c r="S258" s="228"/>
      <c r="T258" s="227"/>
      <c r="U258" s="227">
        <v>2018</v>
      </c>
      <c r="V258" s="233">
        <v>1100</v>
      </c>
      <c r="W258" s="233"/>
      <c r="X258" s="233"/>
      <c r="Y258" s="233"/>
      <c r="Z258" s="228">
        <v>1000</v>
      </c>
      <c r="AA258" s="227"/>
      <c r="AB258" s="227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27"/>
    </row>
    <row r="259" spans="1:46" ht="24.6" customHeight="1">
      <c r="A259" s="154">
        <v>128</v>
      </c>
      <c r="B259" s="918"/>
      <c r="C259" s="227" t="s">
        <v>2933</v>
      </c>
      <c r="D259" s="227" t="s">
        <v>20571</v>
      </c>
      <c r="E259" s="227" t="s">
        <v>9819</v>
      </c>
      <c r="F259" s="227" t="s">
        <v>2933</v>
      </c>
      <c r="G259" s="227" t="s">
        <v>10895</v>
      </c>
      <c r="H259" s="228">
        <v>4086</v>
      </c>
      <c r="I259" s="228">
        <v>720</v>
      </c>
      <c r="J259" s="228">
        <v>720</v>
      </c>
      <c r="K259" s="227" t="s">
        <v>3284</v>
      </c>
      <c r="L259" s="227" t="s">
        <v>1325</v>
      </c>
      <c r="M259" s="227" t="s">
        <v>54</v>
      </c>
      <c r="N259" s="228">
        <v>24</v>
      </c>
      <c r="O259" s="228">
        <v>30</v>
      </c>
      <c r="P259" s="228">
        <v>720</v>
      </c>
      <c r="Q259" s="228">
        <v>10</v>
      </c>
      <c r="R259" s="228"/>
      <c r="S259" s="228"/>
      <c r="T259" s="227"/>
      <c r="U259" s="227">
        <v>2018</v>
      </c>
      <c r="V259" s="233">
        <v>1100</v>
      </c>
      <c r="W259" s="233"/>
      <c r="X259" s="233"/>
      <c r="Y259" s="233"/>
      <c r="Z259" s="228">
        <v>1100</v>
      </c>
      <c r="AA259" s="227"/>
      <c r="AB259" s="227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27"/>
    </row>
    <row r="260" spans="1:46" ht="24.6" customHeight="1">
      <c r="A260" s="154">
        <v>129</v>
      </c>
      <c r="B260" s="918"/>
      <c r="C260" s="227" t="s">
        <v>12752</v>
      </c>
      <c r="D260" s="227" t="s">
        <v>20572</v>
      </c>
      <c r="E260" s="227" t="s">
        <v>12753</v>
      </c>
      <c r="F260" s="227" t="s">
        <v>12752</v>
      </c>
      <c r="G260" s="227" t="s">
        <v>12754</v>
      </c>
      <c r="H260" s="228">
        <v>4136</v>
      </c>
      <c r="I260" s="228">
        <v>639</v>
      </c>
      <c r="J260" s="228">
        <v>639</v>
      </c>
      <c r="K260" s="227" t="s">
        <v>2060</v>
      </c>
      <c r="L260" s="227" t="s">
        <v>2005</v>
      </c>
      <c r="M260" s="227" t="s">
        <v>2059</v>
      </c>
      <c r="N260" s="228">
        <v>18.600000000000001</v>
      </c>
      <c r="O260" s="228">
        <v>25</v>
      </c>
      <c r="P260" s="228">
        <v>475</v>
      </c>
      <c r="Q260" s="228">
        <v>13.8</v>
      </c>
      <c r="R260" s="228"/>
      <c r="S260" s="228"/>
      <c r="T260" s="227"/>
      <c r="U260" s="227">
        <v>2020</v>
      </c>
      <c r="V260" s="233"/>
      <c r="W260" s="233"/>
      <c r="X260" s="233"/>
      <c r="Y260" s="233"/>
      <c r="Z260" s="228">
        <v>1000</v>
      </c>
      <c r="AA260" s="227"/>
      <c r="AB260" s="227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27"/>
    </row>
    <row r="261" spans="1:46" ht="24.6" customHeight="1">
      <c r="A261" s="154">
        <v>130</v>
      </c>
      <c r="B261" s="918"/>
      <c r="C261" s="227" t="s">
        <v>12752</v>
      </c>
      <c r="D261" s="227" t="s">
        <v>20573</v>
      </c>
      <c r="E261" s="227" t="s">
        <v>12755</v>
      </c>
      <c r="F261" s="227" t="s">
        <v>12752</v>
      </c>
      <c r="G261" s="227" t="s">
        <v>12756</v>
      </c>
      <c r="H261" s="228">
        <v>5945</v>
      </c>
      <c r="I261" s="228">
        <v>711.39</v>
      </c>
      <c r="J261" s="228">
        <v>711.39</v>
      </c>
      <c r="K261" s="227" t="s">
        <v>2060</v>
      </c>
      <c r="L261" s="227" t="s">
        <v>12757</v>
      </c>
      <c r="M261" s="227" t="s">
        <v>2059</v>
      </c>
      <c r="N261" s="228">
        <v>20</v>
      </c>
      <c r="O261" s="228">
        <v>23</v>
      </c>
      <c r="P261" s="228">
        <v>460</v>
      </c>
      <c r="Q261" s="228">
        <v>5.6</v>
      </c>
      <c r="R261" s="228"/>
      <c r="S261" s="228"/>
      <c r="T261" s="227"/>
      <c r="U261" s="227">
        <v>2020</v>
      </c>
      <c r="V261" s="233"/>
      <c r="W261" s="233"/>
      <c r="X261" s="233"/>
      <c r="Y261" s="233"/>
      <c r="Z261" s="228">
        <v>1000</v>
      </c>
      <c r="AA261" s="227"/>
      <c r="AB261" s="227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27"/>
    </row>
    <row r="262" spans="1:46" ht="24.6" customHeight="1">
      <c r="A262" s="154">
        <v>131</v>
      </c>
      <c r="B262" s="918"/>
      <c r="C262" s="227" t="s">
        <v>12752</v>
      </c>
      <c r="D262" s="227" t="s">
        <v>20574</v>
      </c>
      <c r="E262" s="227" t="s">
        <v>12758</v>
      </c>
      <c r="F262" s="227" t="s">
        <v>12752</v>
      </c>
      <c r="G262" s="227" t="s">
        <v>12759</v>
      </c>
      <c r="H262" s="228">
        <v>1860</v>
      </c>
      <c r="I262" s="228">
        <v>760.57</v>
      </c>
      <c r="J262" s="228">
        <v>746.56</v>
      </c>
      <c r="K262" s="227" t="s">
        <v>2060</v>
      </c>
      <c r="L262" s="227" t="s">
        <v>12757</v>
      </c>
      <c r="M262" s="227" t="s">
        <v>2059</v>
      </c>
      <c r="N262" s="228">
        <v>20.149999999999999</v>
      </c>
      <c r="O262" s="228">
        <v>37.049999999999997</v>
      </c>
      <c r="P262" s="228">
        <v>746.55</v>
      </c>
      <c r="Q262" s="228">
        <v>7.15</v>
      </c>
      <c r="R262" s="228"/>
      <c r="S262" s="228"/>
      <c r="T262" s="227"/>
      <c r="U262" s="227">
        <v>2020</v>
      </c>
      <c r="V262" s="233"/>
      <c r="W262" s="233"/>
      <c r="X262" s="233"/>
      <c r="Y262" s="233"/>
      <c r="Z262" s="228">
        <v>1300</v>
      </c>
      <c r="AA262" s="227"/>
      <c r="AB262" s="227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27"/>
    </row>
    <row r="263" spans="1:46" ht="24.6" customHeight="1">
      <c r="A263" s="154">
        <v>132</v>
      </c>
      <c r="B263" s="918"/>
      <c r="C263" s="227" t="s">
        <v>2933</v>
      </c>
      <c r="D263" s="227" t="s">
        <v>20575</v>
      </c>
      <c r="E263" s="227" t="s">
        <v>17714</v>
      </c>
      <c r="F263" s="227" t="s">
        <v>2933</v>
      </c>
      <c r="G263" s="227" t="s">
        <v>12760</v>
      </c>
      <c r="H263" s="228">
        <v>4086</v>
      </c>
      <c r="I263" s="228"/>
      <c r="J263" s="228">
        <v>720</v>
      </c>
      <c r="K263" s="227" t="s">
        <v>3284</v>
      </c>
      <c r="L263" s="227" t="s">
        <v>12761</v>
      </c>
      <c r="M263" s="227" t="s">
        <v>54</v>
      </c>
      <c r="N263" s="228">
        <v>24</v>
      </c>
      <c r="O263" s="228">
        <v>30</v>
      </c>
      <c r="P263" s="228">
        <v>720</v>
      </c>
      <c r="Q263" s="228">
        <v>10</v>
      </c>
      <c r="R263" s="228"/>
      <c r="S263" s="228"/>
      <c r="T263" s="227"/>
      <c r="U263" s="227">
        <v>2018</v>
      </c>
      <c r="V263" s="233">
        <v>1100</v>
      </c>
      <c r="W263" s="233"/>
      <c r="X263" s="233"/>
      <c r="Y263" s="233"/>
      <c r="Z263" s="228">
        <v>1100</v>
      </c>
      <c r="AA263" s="227"/>
      <c r="AB263" s="227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27"/>
    </row>
    <row r="264" spans="1:46" ht="24.6" customHeight="1">
      <c r="A264" s="154">
        <v>133</v>
      </c>
      <c r="B264" s="918"/>
      <c r="C264" s="241" t="s">
        <v>12752</v>
      </c>
      <c r="D264" s="227" t="s">
        <v>20576</v>
      </c>
      <c r="E264" s="244" t="s">
        <v>12763</v>
      </c>
      <c r="F264" s="241" t="s">
        <v>12752</v>
      </c>
      <c r="G264" s="241" t="s">
        <v>12759</v>
      </c>
      <c r="H264" s="228">
        <v>700</v>
      </c>
      <c r="I264" s="228"/>
      <c r="J264" s="228">
        <v>700</v>
      </c>
      <c r="K264" s="227" t="s">
        <v>3284</v>
      </c>
      <c r="L264" s="227" t="s">
        <v>454</v>
      </c>
      <c r="M264" s="227" t="s">
        <v>54</v>
      </c>
      <c r="N264" s="228">
        <v>18</v>
      </c>
      <c r="O264" s="228">
        <v>38</v>
      </c>
      <c r="P264" s="228">
        <v>700</v>
      </c>
      <c r="Q264" s="228"/>
      <c r="R264" s="244"/>
      <c r="S264" s="244"/>
      <c r="T264" s="241"/>
      <c r="U264" s="241">
        <v>2015</v>
      </c>
      <c r="V264" s="241"/>
      <c r="W264" s="241"/>
      <c r="X264" s="241"/>
      <c r="Y264" s="241"/>
      <c r="Z264" s="244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27"/>
    </row>
    <row r="265" spans="1:46" ht="24.6" customHeight="1">
      <c r="A265" s="154">
        <v>134</v>
      </c>
      <c r="B265" s="918"/>
      <c r="C265" s="227" t="s">
        <v>12752</v>
      </c>
      <c r="D265" s="227" t="s">
        <v>20577</v>
      </c>
      <c r="E265" s="244" t="s">
        <v>17715</v>
      </c>
      <c r="F265" s="241" t="s">
        <v>12752</v>
      </c>
      <c r="G265" s="241" t="s">
        <v>12764</v>
      </c>
      <c r="H265" s="244">
        <v>4508</v>
      </c>
      <c r="I265" s="244"/>
      <c r="J265" s="244">
        <v>1430</v>
      </c>
      <c r="K265" s="241" t="s">
        <v>2060</v>
      </c>
      <c r="L265" s="241" t="s">
        <v>2005</v>
      </c>
      <c r="M265" s="241" t="s">
        <v>2059</v>
      </c>
      <c r="N265" s="244">
        <v>37.799999999999997</v>
      </c>
      <c r="O265" s="244">
        <v>16.899999999999999</v>
      </c>
      <c r="P265" s="244">
        <v>638</v>
      </c>
      <c r="Q265" s="244"/>
      <c r="R265" s="244"/>
      <c r="S265" s="244"/>
      <c r="T265" s="241"/>
      <c r="U265" s="241">
        <v>2021</v>
      </c>
      <c r="V265" s="241"/>
      <c r="W265" s="241"/>
      <c r="X265" s="241"/>
      <c r="Y265" s="241"/>
      <c r="Z265" s="244">
        <v>1874</v>
      </c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27"/>
    </row>
    <row r="266" spans="1:46" ht="24.6" customHeight="1">
      <c r="A266" s="154">
        <v>135</v>
      </c>
      <c r="B266" s="918"/>
      <c r="C266" s="227" t="s">
        <v>12752</v>
      </c>
      <c r="D266" s="227" t="s">
        <v>20578</v>
      </c>
      <c r="E266" s="244" t="s">
        <v>17716</v>
      </c>
      <c r="F266" s="241" t="s">
        <v>12752</v>
      </c>
      <c r="G266" s="241" t="s">
        <v>12764</v>
      </c>
      <c r="H266" s="244">
        <v>4508</v>
      </c>
      <c r="I266" s="244"/>
      <c r="J266" s="244">
        <v>1430</v>
      </c>
      <c r="K266" s="241" t="s">
        <v>2060</v>
      </c>
      <c r="L266" s="241" t="s">
        <v>2005</v>
      </c>
      <c r="M266" s="241" t="s">
        <v>2059</v>
      </c>
      <c r="N266" s="244">
        <v>37.799999999999997</v>
      </c>
      <c r="O266" s="244">
        <v>16.899999999999999</v>
      </c>
      <c r="P266" s="244">
        <v>638</v>
      </c>
      <c r="Q266" s="244"/>
      <c r="R266" s="244"/>
      <c r="S266" s="244"/>
      <c r="T266" s="241"/>
      <c r="U266" s="241">
        <v>2021</v>
      </c>
      <c r="V266" s="241"/>
      <c r="W266" s="241"/>
      <c r="X266" s="241"/>
      <c r="Y266" s="241"/>
      <c r="Z266" s="244">
        <v>1874</v>
      </c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27"/>
    </row>
    <row r="267" spans="1:46" ht="24.6" customHeight="1">
      <c r="A267" s="154">
        <v>136</v>
      </c>
      <c r="B267" s="918"/>
      <c r="C267" s="227" t="s">
        <v>2933</v>
      </c>
      <c r="D267" s="227" t="s">
        <v>20566</v>
      </c>
      <c r="E267" s="227" t="s">
        <v>17717</v>
      </c>
      <c r="F267" s="227" t="s">
        <v>2933</v>
      </c>
      <c r="G267" s="227" t="s">
        <v>10890</v>
      </c>
      <c r="H267" s="228">
        <v>951</v>
      </c>
      <c r="I267" s="228">
        <v>951</v>
      </c>
      <c r="J267" s="228">
        <v>951</v>
      </c>
      <c r="K267" s="227" t="s">
        <v>3284</v>
      </c>
      <c r="L267" s="227" t="s">
        <v>12757</v>
      </c>
      <c r="M267" s="227" t="s">
        <v>54</v>
      </c>
      <c r="N267" s="228">
        <v>19</v>
      </c>
      <c r="O267" s="228">
        <v>41</v>
      </c>
      <c r="P267" s="228">
        <v>779</v>
      </c>
      <c r="Q267" s="228">
        <v>10</v>
      </c>
      <c r="R267" s="228"/>
      <c r="S267" s="228"/>
      <c r="T267" s="302"/>
      <c r="U267" s="227">
        <v>2007</v>
      </c>
      <c r="V267" s="233"/>
      <c r="W267" s="233"/>
      <c r="X267" s="233"/>
      <c r="Y267" s="233"/>
      <c r="Z267" s="228">
        <v>1000</v>
      </c>
      <c r="AA267" s="227"/>
      <c r="AB267" s="227"/>
      <c r="AC267" s="233"/>
      <c r="AD267" s="233"/>
      <c r="AE267" s="233"/>
      <c r="AF267" s="400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27"/>
    </row>
    <row r="268" spans="1:46" ht="24.6" customHeight="1">
      <c r="A268" s="154">
        <v>137</v>
      </c>
      <c r="B268" s="918"/>
      <c r="C268" s="227" t="s">
        <v>2933</v>
      </c>
      <c r="D268" s="227" t="s">
        <v>20575</v>
      </c>
      <c r="E268" s="227" t="s">
        <v>17718</v>
      </c>
      <c r="F268" s="227" t="s">
        <v>2933</v>
      </c>
      <c r="G268" s="227" t="s">
        <v>12760</v>
      </c>
      <c r="H268" s="228">
        <v>4086</v>
      </c>
      <c r="I268" s="228">
        <v>720</v>
      </c>
      <c r="J268" s="228">
        <v>720</v>
      </c>
      <c r="K268" s="227" t="s">
        <v>3284</v>
      </c>
      <c r="L268" s="227" t="s">
        <v>1325</v>
      </c>
      <c r="M268" s="227" t="s">
        <v>54</v>
      </c>
      <c r="N268" s="228">
        <v>24</v>
      </c>
      <c r="O268" s="228">
        <v>30</v>
      </c>
      <c r="P268" s="228">
        <v>720</v>
      </c>
      <c r="Q268" s="228">
        <v>10</v>
      </c>
      <c r="R268" s="228"/>
      <c r="S268" s="228"/>
      <c r="T268" s="227"/>
      <c r="U268" s="227">
        <v>2018</v>
      </c>
      <c r="V268" s="233">
        <v>1100</v>
      </c>
      <c r="W268" s="233"/>
      <c r="X268" s="233"/>
      <c r="Y268" s="233"/>
      <c r="Z268" s="228">
        <v>1100</v>
      </c>
      <c r="AA268" s="227"/>
      <c r="AB268" s="227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27"/>
    </row>
    <row r="269" spans="1:46" ht="24.6" customHeight="1">
      <c r="A269" s="154" t="s">
        <v>2933</v>
      </c>
      <c r="B269" s="918"/>
      <c r="C269" s="227" t="s">
        <v>12752</v>
      </c>
      <c r="D269" s="227" t="s">
        <v>20579</v>
      </c>
      <c r="E269" s="227" t="s">
        <v>12766</v>
      </c>
      <c r="F269" s="227" t="s">
        <v>12752</v>
      </c>
      <c r="G269" s="227" t="s">
        <v>12754</v>
      </c>
      <c r="H269" s="228">
        <v>4136</v>
      </c>
      <c r="I269" s="228">
        <v>639</v>
      </c>
      <c r="J269" s="228">
        <v>639</v>
      </c>
      <c r="K269" s="227" t="s">
        <v>2060</v>
      </c>
      <c r="L269" s="227" t="s">
        <v>12757</v>
      </c>
      <c r="M269" s="227" t="s">
        <v>2059</v>
      </c>
      <c r="N269" s="228">
        <v>18.600000000000001</v>
      </c>
      <c r="O269" s="228">
        <v>25</v>
      </c>
      <c r="P269" s="228">
        <v>475</v>
      </c>
      <c r="Q269" s="228">
        <v>13.8</v>
      </c>
      <c r="R269" s="228"/>
      <c r="S269" s="228"/>
      <c r="T269" s="227"/>
      <c r="U269" s="227">
        <v>2015</v>
      </c>
      <c r="V269" s="233"/>
      <c r="W269" s="233"/>
      <c r="X269" s="233"/>
      <c r="Y269" s="233"/>
      <c r="Z269" s="228">
        <v>1000</v>
      </c>
      <c r="AA269" s="227"/>
      <c r="AB269" s="227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27"/>
    </row>
    <row r="270" spans="1:46" ht="24.6" customHeight="1">
      <c r="A270" s="154" t="s">
        <v>2933</v>
      </c>
      <c r="B270" s="918"/>
      <c r="C270" s="227" t="s">
        <v>12752</v>
      </c>
      <c r="D270" s="227" t="s">
        <v>20580</v>
      </c>
      <c r="E270" s="227" t="s">
        <v>12767</v>
      </c>
      <c r="F270" s="227" t="s">
        <v>12752</v>
      </c>
      <c r="G270" s="227" t="s">
        <v>12768</v>
      </c>
      <c r="H270" s="228">
        <v>3674</v>
      </c>
      <c r="I270" s="228">
        <v>842.97</v>
      </c>
      <c r="J270" s="228">
        <v>837.82</v>
      </c>
      <c r="K270" s="227" t="s">
        <v>2060</v>
      </c>
      <c r="L270" s="227" t="s">
        <v>2005</v>
      </c>
      <c r="M270" s="227" t="s">
        <v>2059</v>
      </c>
      <c r="N270" s="228">
        <v>24</v>
      </c>
      <c r="O270" s="228">
        <v>32</v>
      </c>
      <c r="P270" s="228">
        <v>768</v>
      </c>
      <c r="Q270" s="228">
        <v>10.9</v>
      </c>
      <c r="R270" s="228"/>
      <c r="S270" s="228"/>
      <c r="T270" s="227"/>
      <c r="U270" s="227">
        <v>2017</v>
      </c>
      <c r="V270" s="233"/>
      <c r="W270" s="233"/>
      <c r="X270" s="233"/>
      <c r="Y270" s="233"/>
      <c r="Z270" s="228">
        <v>1000</v>
      </c>
      <c r="AA270" s="227"/>
      <c r="AB270" s="227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27"/>
    </row>
    <row r="271" spans="1:46" ht="24.6" customHeight="1">
      <c r="A271" s="154" t="s">
        <v>2933</v>
      </c>
      <c r="B271" s="918"/>
      <c r="C271" s="227" t="s">
        <v>12752</v>
      </c>
      <c r="D271" s="227" t="s">
        <v>20577</v>
      </c>
      <c r="E271" s="244" t="s">
        <v>17719</v>
      </c>
      <c r="F271" s="241" t="s">
        <v>12752</v>
      </c>
      <c r="G271" s="241" t="s">
        <v>12764</v>
      </c>
      <c r="H271" s="244">
        <v>4508</v>
      </c>
      <c r="I271" s="244">
        <v>1431</v>
      </c>
      <c r="J271" s="244">
        <v>1430</v>
      </c>
      <c r="K271" s="241" t="s">
        <v>2060</v>
      </c>
      <c r="L271" s="241" t="s">
        <v>12757</v>
      </c>
      <c r="M271" s="241" t="s">
        <v>2059</v>
      </c>
      <c r="N271" s="244">
        <v>25</v>
      </c>
      <c r="O271" s="244">
        <v>16</v>
      </c>
      <c r="P271" s="244">
        <v>400</v>
      </c>
      <c r="Q271" s="244"/>
      <c r="R271" s="244"/>
      <c r="S271" s="244"/>
      <c r="T271" s="241"/>
      <c r="U271" s="241">
        <v>2021</v>
      </c>
      <c r="V271" s="241"/>
      <c r="W271" s="241"/>
      <c r="X271" s="241"/>
      <c r="Y271" s="241"/>
      <c r="Z271" s="244">
        <v>1874</v>
      </c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27"/>
    </row>
    <row r="272" spans="1:46" ht="24.6" customHeight="1">
      <c r="A272" s="154">
        <v>138</v>
      </c>
      <c r="B272" s="918"/>
      <c r="C272" s="227" t="s">
        <v>2830</v>
      </c>
      <c r="D272" s="227" t="s">
        <v>20581</v>
      </c>
      <c r="E272" s="227" t="s">
        <v>3278</v>
      </c>
      <c r="F272" s="227" t="s">
        <v>2830</v>
      </c>
      <c r="G272" s="227" t="s">
        <v>16390</v>
      </c>
      <c r="H272" s="228">
        <v>4681</v>
      </c>
      <c r="I272" s="228">
        <v>2598</v>
      </c>
      <c r="J272" s="228">
        <v>4681</v>
      </c>
      <c r="K272" s="227" t="s">
        <v>1087</v>
      </c>
      <c r="L272" s="227" t="s">
        <v>3279</v>
      </c>
      <c r="M272" s="227" t="s">
        <v>54</v>
      </c>
      <c r="N272" s="228">
        <v>23</v>
      </c>
      <c r="O272" s="228">
        <v>38</v>
      </c>
      <c r="P272" s="228">
        <v>874</v>
      </c>
      <c r="Q272" s="228">
        <v>9</v>
      </c>
      <c r="R272" s="228">
        <v>1083</v>
      </c>
      <c r="S272" s="228">
        <v>2002</v>
      </c>
      <c r="T272" s="227" t="s">
        <v>465</v>
      </c>
      <c r="U272" s="227">
        <v>1992</v>
      </c>
      <c r="V272" s="233">
        <v>2386</v>
      </c>
      <c r="W272" s="233"/>
      <c r="X272" s="233">
        <v>385</v>
      </c>
      <c r="Y272" s="233"/>
      <c r="Z272" s="228">
        <v>2770</v>
      </c>
      <c r="AA272" s="227"/>
      <c r="AB272" s="227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27"/>
    </row>
    <row r="273" spans="1:47" ht="24.6" customHeight="1">
      <c r="A273" s="154">
        <v>139</v>
      </c>
      <c r="B273" s="918"/>
      <c r="C273" s="227" t="s">
        <v>2834</v>
      </c>
      <c r="D273" s="227" t="s">
        <v>20582</v>
      </c>
      <c r="E273" s="227" t="s">
        <v>3280</v>
      </c>
      <c r="F273" s="227" t="s">
        <v>2834</v>
      </c>
      <c r="G273" s="227" t="s">
        <v>2834</v>
      </c>
      <c r="H273" s="228">
        <v>6292</v>
      </c>
      <c r="I273" s="228">
        <v>1067</v>
      </c>
      <c r="J273" s="228">
        <v>1064</v>
      </c>
      <c r="K273" s="227" t="s">
        <v>3259</v>
      </c>
      <c r="L273" s="227" t="s">
        <v>454</v>
      </c>
      <c r="M273" s="227" t="s">
        <v>54</v>
      </c>
      <c r="N273" s="228">
        <v>20</v>
      </c>
      <c r="O273" s="228">
        <v>45</v>
      </c>
      <c r="P273" s="228">
        <v>900</v>
      </c>
      <c r="Q273" s="228">
        <v>9</v>
      </c>
      <c r="R273" s="228">
        <v>40</v>
      </c>
      <c r="S273" s="228">
        <v>200</v>
      </c>
      <c r="T273" s="227" t="s">
        <v>465</v>
      </c>
      <c r="U273" s="227">
        <v>2009</v>
      </c>
      <c r="V273" s="233"/>
      <c r="W273" s="233"/>
      <c r="X273" s="233"/>
      <c r="Y273" s="233"/>
      <c r="Z273" s="228">
        <v>1730</v>
      </c>
      <c r="AA273" s="227"/>
      <c r="AB273" s="227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27"/>
    </row>
    <row r="274" spans="1:47" ht="24.6" customHeight="1">
      <c r="A274" s="154">
        <v>140</v>
      </c>
      <c r="B274" s="918"/>
      <c r="C274" s="227" t="s">
        <v>2841</v>
      </c>
      <c r="D274" s="227" t="s">
        <v>19747</v>
      </c>
      <c r="E274" s="227" t="s">
        <v>3291</v>
      </c>
      <c r="F274" s="227" t="s">
        <v>2841</v>
      </c>
      <c r="G274" s="227" t="s">
        <v>12623</v>
      </c>
      <c r="H274" s="228">
        <v>176471.3</v>
      </c>
      <c r="I274" s="228">
        <v>1994.52</v>
      </c>
      <c r="J274" s="228">
        <v>3021.08</v>
      </c>
      <c r="K274" s="227" t="s">
        <v>466</v>
      </c>
      <c r="L274" s="227" t="s">
        <v>3292</v>
      </c>
      <c r="M274" s="227" t="s">
        <v>54</v>
      </c>
      <c r="N274" s="228">
        <v>24</v>
      </c>
      <c r="O274" s="228">
        <v>46</v>
      </c>
      <c r="P274" s="228">
        <v>1104</v>
      </c>
      <c r="Q274" s="228">
        <v>12.4</v>
      </c>
      <c r="R274" s="228">
        <v>528</v>
      </c>
      <c r="S274" s="228">
        <v>750</v>
      </c>
      <c r="T274" s="227" t="s">
        <v>3293</v>
      </c>
      <c r="U274" s="227">
        <v>2010</v>
      </c>
      <c r="V274" s="233"/>
      <c r="W274" s="233"/>
      <c r="X274" s="233"/>
      <c r="Y274" s="233"/>
      <c r="Z274" s="228">
        <v>8580</v>
      </c>
      <c r="AA274" s="227"/>
      <c r="AB274" s="227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41"/>
      <c r="AT274" s="419"/>
    </row>
    <row r="275" spans="1:47" ht="24.6" customHeight="1">
      <c r="A275" s="154">
        <v>141</v>
      </c>
      <c r="B275" s="918"/>
      <c r="C275" s="227" t="s">
        <v>2850</v>
      </c>
      <c r="D275" s="227" t="s">
        <v>20583</v>
      </c>
      <c r="E275" s="227" t="s">
        <v>3294</v>
      </c>
      <c r="F275" s="227" t="s">
        <v>2850</v>
      </c>
      <c r="G275" s="227" t="s">
        <v>305</v>
      </c>
      <c r="H275" s="228">
        <v>9976</v>
      </c>
      <c r="I275" s="228">
        <v>1981</v>
      </c>
      <c r="J275" s="228">
        <v>3214</v>
      </c>
      <c r="K275" s="227" t="s">
        <v>466</v>
      </c>
      <c r="L275" s="227" t="s">
        <v>1072</v>
      </c>
      <c r="M275" s="227" t="s">
        <v>54</v>
      </c>
      <c r="N275" s="228">
        <v>24</v>
      </c>
      <c r="O275" s="228">
        <v>34.1</v>
      </c>
      <c r="P275" s="228">
        <v>842.2</v>
      </c>
      <c r="Q275" s="228">
        <v>12.9</v>
      </c>
      <c r="R275" s="228">
        <v>939</v>
      </c>
      <c r="S275" s="228">
        <v>1000</v>
      </c>
      <c r="T275" s="227" t="s">
        <v>3295</v>
      </c>
      <c r="U275" s="227">
        <v>2003</v>
      </c>
      <c r="V275" s="233">
        <v>4327</v>
      </c>
      <c r="W275" s="233">
        <v>1580</v>
      </c>
      <c r="X275" s="233">
        <v>580</v>
      </c>
      <c r="Y275" s="233"/>
      <c r="Z275" s="228">
        <v>8437</v>
      </c>
      <c r="AA275" s="227"/>
      <c r="AB275" s="227"/>
      <c r="AC275" s="233" t="s">
        <v>2502</v>
      </c>
      <c r="AD275" s="233">
        <v>34600000</v>
      </c>
      <c r="AE275" s="233" t="s">
        <v>3296</v>
      </c>
      <c r="AF275" s="233"/>
      <c r="AG275" s="233" t="s">
        <v>399</v>
      </c>
      <c r="AH275" s="233" t="s">
        <v>1440</v>
      </c>
      <c r="AI275" s="233">
        <v>98</v>
      </c>
      <c r="AJ275" s="233"/>
      <c r="AK275" s="233" t="s">
        <v>611</v>
      </c>
      <c r="AL275" s="233" t="s">
        <v>1229</v>
      </c>
      <c r="AM275" s="233" t="s">
        <v>1440</v>
      </c>
      <c r="AN275" s="233">
        <v>86</v>
      </c>
      <c r="AO275" s="233"/>
      <c r="AP275" s="233" t="s">
        <v>611</v>
      </c>
      <c r="AQ275" s="233"/>
      <c r="AR275" s="233"/>
      <c r="AS275" s="233"/>
      <c r="AT275" s="227"/>
    </row>
    <row r="276" spans="1:47" ht="36.75" customHeight="1">
      <c r="A276" s="154">
        <v>142</v>
      </c>
      <c r="B276" s="918"/>
      <c r="C276" s="228" t="s">
        <v>2854</v>
      </c>
      <c r="D276" s="227" t="s">
        <v>20584</v>
      </c>
      <c r="E276" s="228" t="s">
        <v>3297</v>
      </c>
      <c r="F276" s="228" t="s">
        <v>2854</v>
      </c>
      <c r="G276" s="228" t="s">
        <v>17720</v>
      </c>
      <c r="H276" s="228">
        <v>9145</v>
      </c>
      <c r="I276" s="228">
        <v>1619</v>
      </c>
      <c r="J276" s="228">
        <v>1601</v>
      </c>
      <c r="K276" s="228" t="s">
        <v>1057</v>
      </c>
      <c r="L276" s="228" t="s">
        <v>454</v>
      </c>
      <c r="M276" s="228" t="s">
        <v>54</v>
      </c>
      <c r="N276" s="228">
        <v>27</v>
      </c>
      <c r="O276" s="228">
        <v>44</v>
      </c>
      <c r="P276" s="228">
        <v>1188</v>
      </c>
      <c r="Q276" s="233">
        <v>12</v>
      </c>
      <c r="R276" s="233"/>
      <c r="S276" s="227"/>
      <c r="T276" s="227"/>
      <c r="U276" s="227">
        <v>2008</v>
      </c>
      <c r="V276" s="233"/>
      <c r="W276" s="233"/>
      <c r="X276" s="233"/>
      <c r="Y276" s="233"/>
      <c r="Z276" s="228">
        <v>172</v>
      </c>
      <c r="AA276" s="228"/>
      <c r="AB276" s="228"/>
      <c r="AC276" s="228"/>
      <c r="AD276" s="228"/>
      <c r="AE276" s="228"/>
      <c r="AF276" s="228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33"/>
      <c r="AS276" s="241"/>
      <c r="AT276" s="241"/>
    </row>
    <row r="277" spans="1:47" ht="24.6" customHeight="1">
      <c r="A277" s="154">
        <v>143</v>
      </c>
      <c r="B277" s="918"/>
      <c r="C277" s="227" t="s">
        <v>2854</v>
      </c>
      <c r="D277" s="227" t="s">
        <v>20585</v>
      </c>
      <c r="E277" s="227" t="s">
        <v>3298</v>
      </c>
      <c r="F277" s="227" t="s">
        <v>2854</v>
      </c>
      <c r="G277" s="227" t="s">
        <v>3299</v>
      </c>
      <c r="H277" s="228">
        <v>680.24</v>
      </c>
      <c r="I277" s="228">
        <v>342.6</v>
      </c>
      <c r="J277" s="228">
        <v>420.52</v>
      </c>
      <c r="K277" s="227" t="s">
        <v>1057</v>
      </c>
      <c r="L277" s="227" t="s">
        <v>454</v>
      </c>
      <c r="M277" s="227" t="s">
        <v>3300</v>
      </c>
      <c r="N277" s="228">
        <v>17.399999999999999</v>
      </c>
      <c r="O277" s="228">
        <v>24.33</v>
      </c>
      <c r="P277" s="228">
        <v>423.34199999999993</v>
      </c>
      <c r="Q277" s="228">
        <v>8.8000000000000007</v>
      </c>
      <c r="R277" s="228"/>
      <c r="S277" s="228"/>
      <c r="T277" s="227"/>
      <c r="U277" s="227">
        <v>2005</v>
      </c>
      <c r="V277" s="233"/>
      <c r="W277" s="233"/>
      <c r="X277" s="233"/>
      <c r="Y277" s="233"/>
      <c r="Z277" s="228"/>
      <c r="AA277" s="227"/>
      <c r="AB277" s="227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41"/>
      <c r="AT277" s="241"/>
    </row>
    <row r="278" spans="1:47" ht="24.6" customHeight="1">
      <c r="A278" s="154">
        <v>144</v>
      </c>
      <c r="B278" s="918"/>
      <c r="C278" s="241" t="s">
        <v>2854</v>
      </c>
      <c r="D278" s="227" t="s">
        <v>20586</v>
      </c>
      <c r="E278" s="244" t="s">
        <v>16391</v>
      </c>
      <c r="F278" s="241" t="s">
        <v>2854</v>
      </c>
      <c r="G278" s="241" t="s">
        <v>3299</v>
      </c>
      <c r="H278" s="580">
        <v>1294</v>
      </c>
      <c r="I278" s="580">
        <v>353.61</v>
      </c>
      <c r="J278" s="580">
        <v>351.48</v>
      </c>
      <c r="K278" s="241" t="s">
        <v>1057</v>
      </c>
      <c r="L278" s="241" t="s">
        <v>454</v>
      </c>
      <c r="M278" s="241" t="s">
        <v>3300</v>
      </c>
      <c r="N278" s="377">
        <v>17.399999999999999</v>
      </c>
      <c r="O278" s="377">
        <v>20.2</v>
      </c>
      <c r="P278" s="377">
        <v>351.47999999999996</v>
      </c>
      <c r="Q278" s="377">
        <v>9.5</v>
      </c>
      <c r="R278" s="244"/>
      <c r="S278" s="244"/>
      <c r="T278" s="241"/>
      <c r="U278" s="241">
        <v>2006</v>
      </c>
      <c r="V278" s="241"/>
      <c r="W278" s="241"/>
      <c r="X278" s="241"/>
      <c r="Y278" s="241"/>
      <c r="Z278" s="244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</row>
    <row r="279" spans="1:47" ht="24.6" customHeight="1">
      <c r="A279" s="154">
        <v>145</v>
      </c>
      <c r="B279" s="1525"/>
      <c r="C279" s="241" t="s">
        <v>2854</v>
      </c>
      <c r="D279" s="227" t="s">
        <v>20587</v>
      </c>
      <c r="E279" s="244" t="s">
        <v>3301</v>
      </c>
      <c r="F279" s="241" t="s">
        <v>2854</v>
      </c>
      <c r="G279" s="241" t="s">
        <v>3302</v>
      </c>
      <c r="H279" s="580">
        <v>1930</v>
      </c>
      <c r="I279" s="580">
        <v>401.32</v>
      </c>
      <c r="J279" s="580">
        <v>399.19</v>
      </c>
      <c r="K279" s="241" t="s">
        <v>1057</v>
      </c>
      <c r="L279" s="241" t="s">
        <v>454</v>
      </c>
      <c r="M279" s="241" t="s">
        <v>3300</v>
      </c>
      <c r="N279" s="377">
        <v>17.399999999999999</v>
      </c>
      <c r="O279" s="377">
        <v>20.2</v>
      </c>
      <c r="P279" s="377">
        <v>351.47999999999996</v>
      </c>
      <c r="Q279" s="377">
        <v>9.5</v>
      </c>
      <c r="R279" s="244"/>
      <c r="S279" s="244"/>
      <c r="T279" s="241"/>
      <c r="U279" s="241">
        <v>2010</v>
      </c>
      <c r="V279" s="241"/>
      <c r="W279" s="241"/>
      <c r="X279" s="241"/>
      <c r="Y279" s="241"/>
      <c r="Z279" s="244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</row>
    <row r="280" spans="1:47" ht="24.6" customHeight="1">
      <c r="A280" s="154">
        <v>146</v>
      </c>
      <c r="B280" s="1525"/>
      <c r="C280" s="241" t="s">
        <v>2854</v>
      </c>
      <c r="D280" s="227" t="s">
        <v>20588</v>
      </c>
      <c r="E280" s="244" t="s">
        <v>3303</v>
      </c>
      <c r="F280" s="241" t="s">
        <v>2854</v>
      </c>
      <c r="G280" s="241" t="s">
        <v>3304</v>
      </c>
      <c r="H280" s="580">
        <v>425</v>
      </c>
      <c r="I280" s="580">
        <v>425.39</v>
      </c>
      <c r="J280" s="580">
        <v>423.26</v>
      </c>
      <c r="K280" s="241" t="s">
        <v>1057</v>
      </c>
      <c r="L280" s="241" t="s">
        <v>454</v>
      </c>
      <c r="M280" s="241" t="s">
        <v>3305</v>
      </c>
      <c r="N280" s="377">
        <v>17.399999999999999</v>
      </c>
      <c r="O280" s="377">
        <v>24.324999999999999</v>
      </c>
      <c r="P280" s="377">
        <v>423.25499999999994</v>
      </c>
      <c r="Q280" s="377">
        <v>8</v>
      </c>
      <c r="R280" s="244"/>
      <c r="S280" s="244"/>
      <c r="T280" s="241"/>
      <c r="U280" s="241">
        <v>2007</v>
      </c>
      <c r="V280" s="241"/>
      <c r="W280" s="241"/>
      <c r="X280" s="241"/>
      <c r="Y280" s="241"/>
      <c r="Z280" s="244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</row>
    <row r="281" spans="1:47" ht="24.6" customHeight="1">
      <c r="A281" s="154">
        <v>147</v>
      </c>
      <c r="B281" s="1525"/>
      <c r="C281" s="241" t="s">
        <v>2854</v>
      </c>
      <c r="D281" s="227" t="s">
        <v>20589</v>
      </c>
      <c r="E281" s="244" t="s">
        <v>3306</v>
      </c>
      <c r="F281" s="241" t="s">
        <v>3307</v>
      </c>
      <c r="G281" s="241" t="s">
        <v>3308</v>
      </c>
      <c r="H281" s="244">
        <v>1758</v>
      </c>
      <c r="I281" s="580">
        <v>497.26</v>
      </c>
      <c r="J281" s="580">
        <v>497.26</v>
      </c>
      <c r="K281" s="241" t="s">
        <v>1057</v>
      </c>
      <c r="L281" s="241" t="s">
        <v>454</v>
      </c>
      <c r="M281" s="241" t="s">
        <v>3305</v>
      </c>
      <c r="N281" s="377">
        <v>17.5</v>
      </c>
      <c r="O281" s="377">
        <v>25.8</v>
      </c>
      <c r="P281" s="377">
        <v>451.5</v>
      </c>
      <c r="Q281" s="377">
        <v>9.5</v>
      </c>
      <c r="R281" s="244"/>
      <c r="S281" s="244"/>
      <c r="T281" s="241"/>
      <c r="U281" s="241">
        <v>2007</v>
      </c>
      <c r="V281" s="241"/>
      <c r="W281" s="241"/>
      <c r="X281" s="241"/>
      <c r="Y281" s="241"/>
      <c r="Z281" s="244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</row>
    <row r="282" spans="1:47" ht="24.6" customHeight="1">
      <c r="A282" s="154">
        <v>148</v>
      </c>
      <c r="B282" s="1525"/>
      <c r="C282" s="241" t="s">
        <v>2854</v>
      </c>
      <c r="D282" s="227" t="s">
        <v>20590</v>
      </c>
      <c r="E282" s="244" t="s">
        <v>3309</v>
      </c>
      <c r="F282" s="241" t="s">
        <v>2854</v>
      </c>
      <c r="G282" s="241" t="s">
        <v>3310</v>
      </c>
      <c r="H282" s="580">
        <v>1238</v>
      </c>
      <c r="I282" s="580">
        <v>489.22</v>
      </c>
      <c r="J282" s="580">
        <v>489.22</v>
      </c>
      <c r="K282" s="241" t="s">
        <v>1057</v>
      </c>
      <c r="L282" s="241" t="s">
        <v>1385</v>
      </c>
      <c r="M282" s="241" t="s">
        <v>3305</v>
      </c>
      <c r="N282" s="377">
        <v>17.8</v>
      </c>
      <c r="O282" s="377">
        <v>28.9</v>
      </c>
      <c r="P282" s="377">
        <v>514.41999999999996</v>
      </c>
      <c r="Q282" s="377">
        <v>11.3</v>
      </c>
      <c r="R282" s="244"/>
      <c r="S282" s="244"/>
      <c r="T282" s="241"/>
      <c r="U282" s="241">
        <v>2011</v>
      </c>
      <c r="V282" s="241"/>
      <c r="W282" s="241"/>
      <c r="X282" s="241"/>
      <c r="Y282" s="241"/>
      <c r="Z282" s="244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</row>
    <row r="283" spans="1:47" ht="24.6" customHeight="1">
      <c r="A283" s="154">
        <v>149</v>
      </c>
      <c r="B283" s="1525"/>
      <c r="C283" s="241" t="s">
        <v>2854</v>
      </c>
      <c r="D283" s="227" t="s">
        <v>20591</v>
      </c>
      <c r="E283" s="244" t="s">
        <v>10896</v>
      </c>
      <c r="F283" s="241" t="s">
        <v>2854</v>
      </c>
      <c r="G283" s="241" t="s">
        <v>3302</v>
      </c>
      <c r="H283" s="580"/>
      <c r="I283" s="580"/>
      <c r="J283" s="580">
        <v>1200</v>
      </c>
      <c r="K283" s="241" t="s">
        <v>1057</v>
      </c>
      <c r="L283" s="241" t="s">
        <v>454</v>
      </c>
      <c r="M283" s="241" t="s">
        <v>3305</v>
      </c>
      <c r="N283" s="377"/>
      <c r="O283" s="377"/>
      <c r="P283" s="377"/>
      <c r="Q283" s="377"/>
      <c r="R283" s="244"/>
      <c r="S283" s="244"/>
      <c r="T283" s="241"/>
      <c r="U283" s="241">
        <v>2010</v>
      </c>
      <c r="V283" s="241"/>
      <c r="W283" s="241"/>
      <c r="X283" s="241"/>
      <c r="Y283" s="241"/>
      <c r="Z283" s="244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</row>
    <row r="284" spans="1:47" ht="24.6" customHeight="1">
      <c r="A284" s="154">
        <v>150</v>
      </c>
      <c r="B284" s="1525"/>
      <c r="C284" s="241" t="s">
        <v>2854</v>
      </c>
      <c r="D284" s="227" t="s">
        <v>20584</v>
      </c>
      <c r="E284" s="241" t="s">
        <v>3311</v>
      </c>
      <c r="F284" s="241" t="s">
        <v>2854</v>
      </c>
      <c r="G284" s="241" t="s">
        <v>2854</v>
      </c>
      <c r="H284" s="241">
        <v>8967.6200000000008</v>
      </c>
      <c r="I284" s="241">
        <v>968.2</v>
      </c>
      <c r="J284" s="241">
        <v>968.2</v>
      </c>
      <c r="K284" s="241" t="s">
        <v>1057</v>
      </c>
      <c r="L284" s="241" t="s">
        <v>1172</v>
      </c>
      <c r="M284" s="241" t="s">
        <v>3305</v>
      </c>
      <c r="N284" s="241">
        <v>30.2</v>
      </c>
      <c r="O284" s="241">
        <v>31.6</v>
      </c>
      <c r="P284" s="377">
        <v>954.32</v>
      </c>
      <c r="Q284" s="241">
        <v>12</v>
      </c>
      <c r="R284" s="241">
        <v>80</v>
      </c>
      <c r="S284" s="241"/>
      <c r="T284" s="241"/>
      <c r="U284" s="241">
        <v>2013</v>
      </c>
      <c r="V284" s="241"/>
      <c r="W284" s="241"/>
      <c r="X284" s="241"/>
      <c r="Y284" s="241"/>
      <c r="Z284" s="241">
        <v>1181</v>
      </c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</row>
    <row r="285" spans="1:47" ht="24.6" customHeight="1">
      <c r="A285" s="154">
        <v>151</v>
      </c>
      <c r="B285" s="1525"/>
      <c r="C285" s="241" t="s">
        <v>2854</v>
      </c>
      <c r="D285" s="227" t="s">
        <v>20592</v>
      </c>
      <c r="E285" s="244" t="s">
        <v>16392</v>
      </c>
      <c r="F285" s="241" t="s">
        <v>12664</v>
      </c>
      <c r="G285" s="241" t="s">
        <v>12664</v>
      </c>
      <c r="H285" s="244">
        <v>3186</v>
      </c>
      <c r="I285" s="244">
        <v>233.93</v>
      </c>
      <c r="J285" s="244">
        <v>233.93</v>
      </c>
      <c r="K285" s="241" t="s">
        <v>13234</v>
      </c>
      <c r="L285" s="241" t="s">
        <v>2005</v>
      </c>
      <c r="M285" s="241" t="s">
        <v>3305</v>
      </c>
      <c r="N285" s="228">
        <v>17</v>
      </c>
      <c r="O285" s="228">
        <v>12</v>
      </c>
      <c r="P285" s="228">
        <v>204</v>
      </c>
      <c r="Q285" s="228">
        <v>7</v>
      </c>
      <c r="R285" s="458"/>
      <c r="S285" s="458"/>
      <c r="T285" s="458"/>
      <c r="U285" s="241">
        <v>2008</v>
      </c>
      <c r="V285" s="458"/>
      <c r="W285" s="458"/>
      <c r="X285" s="458"/>
      <c r="Y285" s="458"/>
      <c r="Z285" s="458"/>
      <c r="AA285" s="458"/>
      <c r="AB285" s="458"/>
      <c r="AC285" s="458"/>
      <c r="AD285" s="458"/>
      <c r="AE285" s="458"/>
      <c r="AF285" s="458"/>
      <c r="AG285" s="458"/>
      <c r="AH285" s="458"/>
      <c r="AI285" s="458"/>
      <c r="AJ285" s="458"/>
      <c r="AK285" s="458"/>
      <c r="AL285" s="458"/>
      <c r="AM285" s="458"/>
      <c r="AN285" s="458"/>
      <c r="AO285" s="458"/>
      <c r="AP285" s="458"/>
      <c r="AQ285" s="458"/>
      <c r="AR285" s="458"/>
      <c r="AS285" s="458"/>
      <c r="AT285" s="241" t="s">
        <v>13749</v>
      </c>
    </row>
    <row r="286" spans="1:47" s="1527" customFormat="1" ht="24.6" customHeight="1">
      <c r="A286" s="1409"/>
      <c r="B286" s="1526" t="s">
        <v>57</v>
      </c>
      <c r="C286" s="349" t="s">
        <v>55</v>
      </c>
      <c r="D286" s="349"/>
      <c r="E286" s="315">
        <f>COUNTA(E287:E330)</f>
        <v>44</v>
      </c>
      <c r="F286" s="349"/>
      <c r="G286" s="349"/>
      <c r="H286" s="318">
        <f>SUM(H287:H330)</f>
        <v>1210266</v>
      </c>
      <c r="I286" s="318">
        <f>SUM(I287:I330)</f>
        <v>115912.78999999998</v>
      </c>
      <c r="J286" s="318">
        <f>SUM(J287:J330)</f>
        <v>207413.79500000004</v>
      </c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4"/>
      <c r="AB286" s="314"/>
      <c r="AC286" s="349"/>
      <c r="AD286" s="349"/>
      <c r="AE286" s="349"/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  <c r="AP286" s="349"/>
      <c r="AQ286" s="349"/>
      <c r="AR286" s="349"/>
      <c r="AS286" s="349"/>
      <c r="AT286" s="349"/>
      <c r="AU286" s="1502"/>
    </row>
    <row r="287" spans="1:47" s="132" customFormat="1" ht="24.6" customHeight="1">
      <c r="A287" s="154"/>
      <c r="B287" s="917"/>
      <c r="C287" s="242" t="s">
        <v>613</v>
      </c>
      <c r="D287" s="242" t="s">
        <v>1098</v>
      </c>
      <c r="E287" s="228" t="s">
        <v>1099</v>
      </c>
      <c r="F287" s="242" t="s">
        <v>613</v>
      </c>
      <c r="G287" s="242" t="s">
        <v>3802</v>
      </c>
      <c r="H287" s="228">
        <v>18657</v>
      </c>
      <c r="I287" s="228">
        <v>5021</v>
      </c>
      <c r="J287" s="228">
        <v>9134</v>
      </c>
      <c r="K287" s="242" t="s">
        <v>1100</v>
      </c>
      <c r="L287" s="242" t="s">
        <v>1101</v>
      </c>
      <c r="M287" s="242" t="s">
        <v>54</v>
      </c>
      <c r="N287" s="228">
        <v>30</v>
      </c>
      <c r="O287" s="228">
        <v>55.2</v>
      </c>
      <c r="P287" s="228">
        <v>2030</v>
      </c>
      <c r="Q287" s="228">
        <v>20.5</v>
      </c>
      <c r="R287" s="228">
        <v>3484</v>
      </c>
      <c r="S287" s="228">
        <v>4000</v>
      </c>
      <c r="T287" s="242" t="s">
        <v>1102</v>
      </c>
      <c r="U287" s="227">
        <v>1999</v>
      </c>
      <c r="V287" s="228" t="s">
        <v>1103</v>
      </c>
      <c r="W287" s="228"/>
      <c r="X287" s="242"/>
      <c r="Y287" s="242"/>
      <c r="Z287" s="228">
        <v>16373</v>
      </c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42"/>
      <c r="AL287" s="242"/>
      <c r="AM287" s="242"/>
      <c r="AN287" s="242"/>
      <c r="AO287" s="242"/>
      <c r="AP287" s="242"/>
      <c r="AQ287" s="242"/>
      <c r="AR287" s="242"/>
      <c r="AS287" s="242"/>
      <c r="AT287" s="242"/>
      <c r="AU287" s="578"/>
    </row>
    <row r="288" spans="1:47" s="132" customFormat="1" ht="24.6" customHeight="1">
      <c r="A288" s="154"/>
      <c r="B288" s="917"/>
      <c r="C288" s="242" t="s">
        <v>618</v>
      </c>
      <c r="D288" s="242"/>
      <c r="E288" s="228" t="s">
        <v>1104</v>
      </c>
      <c r="F288" s="242" t="s">
        <v>618</v>
      </c>
      <c r="G288" s="233" t="s">
        <v>12910</v>
      </c>
      <c r="H288" s="228">
        <v>17815</v>
      </c>
      <c r="I288" s="228">
        <v>3139.87</v>
      </c>
      <c r="J288" s="228">
        <v>7012.9350000000004</v>
      </c>
      <c r="K288" s="242" t="s">
        <v>1105</v>
      </c>
      <c r="L288" s="242" t="s">
        <v>1106</v>
      </c>
      <c r="M288" s="242" t="s">
        <v>54</v>
      </c>
      <c r="N288" s="228">
        <v>34.799999999999997</v>
      </c>
      <c r="O288" s="228">
        <v>47.6</v>
      </c>
      <c r="P288" s="228">
        <v>1656.48</v>
      </c>
      <c r="Q288" s="228">
        <v>13</v>
      </c>
      <c r="R288" s="228">
        <v>3170</v>
      </c>
      <c r="S288" s="228">
        <v>7000</v>
      </c>
      <c r="T288" s="242" t="s">
        <v>465</v>
      </c>
      <c r="U288" s="227">
        <v>1980</v>
      </c>
      <c r="V288" s="228"/>
      <c r="W288" s="228"/>
      <c r="X288" s="242"/>
      <c r="Y288" s="242"/>
      <c r="Z288" s="228">
        <v>1950</v>
      </c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42"/>
      <c r="AL288" s="242"/>
      <c r="AM288" s="242"/>
      <c r="AN288" s="242"/>
      <c r="AO288" s="242"/>
      <c r="AP288" s="242"/>
      <c r="AQ288" s="242"/>
      <c r="AR288" s="242"/>
      <c r="AS288" s="242"/>
      <c r="AT288" s="242"/>
      <c r="AU288" s="578"/>
    </row>
    <row r="289" spans="1:47" s="132" customFormat="1" ht="24.6" customHeight="1">
      <c r="A289" s="154"/>
      <c r="B289" s="917"/>
      <c r="C289" s="242" t="s">
        <v>618</v>
      </c>
      <c r="D289" s="242"/>
      <c r="E289" s="228" t="s">
        <v>1107</v>
      </c>
      <c r="F289" s="242" t="s">
        <v>618</v>
      </c>
      <c r="G289" s="242" t="s">
        <v>618</v>
      </c>
      <c r="H289" s="228">
        <v>10042</v>
      </c>
      <c r="I289" s="228">
        <v>1712.59</v>
      </c>
      <c r="J289" s="228">
        <v>2506.79</v>
      </c>
      <c r="K289" s="242" t="s">
        <v>1105</v>
      </c>
      <c r="L289" s="242" t="s">
        <v>1106</v>
      </c>
      <c r="M289" s="242" t="s">
        <v>54</v>
      </c>
      <c r="N289" s="228">
        <v>24</v>
      </c>
      <c r="O289" s="228">
        <v>46</v>
      </c>
      <c r="P289" s="228">
        <v>1104</v>
      </c>
      <c r="Q289" s="228">
        <v>13.5</v>
      </c>
      <c r="R289" s="228">
        <v>925</v>
      </c>
      <c r="S289" s="228">
        <v>925</v>
      </c>
      <c r="T289" s="242" t="s">
        <v>178</v>
      </c>
      <c r="U289" s="227">
        <v>1994</v>
      </c>
      <c r="V289" s="228"/>
      <c r="W289" s="228"/>
      <c r="X289" s="242"/>
      <c r="Y289" s="242"/>
      <c r="Z289" s="228">
        <v>1632</v>
      </c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N289" s="242"/>
      <c r="AO289" s="242"/>
      <c r="AP289" s="242"/>
      <c r="AQ289" s="242"/>
      <c r="AR289" s="242"/>
      <c r="AS289" s="242"/>
      <c r="AT289" s="242"/>
      <c r="AU289" s="578"/>
    </row>
    <row r="290" spans="1:47" s="132" customFormat="1" ht="24.6" customHeight="1">
      <c r="A290" s="154"/>
      <c r="B290" s="917"/>
      <c r="C290" s="242" t="s">
        <v>618</v>
      </c>
      <c r="D290" s="242"/>
      <c r="E290" s="228" t="s">
        <v>3861</v>
      </c>
      <c r="F290" s="242" t="s">
        <v>618</v>
      </c>
      <c r="G290" s="233" t="s">
        <v>12910</v>
      </c>
      <c r="H290" s="228">
        <v>270559</v>
      </c>
      <c r="I290" s="228">
        <v>13063</v>
      </c>
      <c r="J290" s="228">
        <v>23035</v>
      </c>
      <c r="K290" s="242" t="s">
        <v>1105</v>
      </c>
      <c r="L290" s="242" t="s">
        <v>1106</v>
      </c>
      <c r="M290" s="242" t="s">
        <v>54</v>
      </c>
      <c r="N290" s="228">
        <v>36</v>
      </c>
      <c r="O290" s="228">
        <v>62</v>
      </c>
      <c r="P290" s="228">
        <v>2232</v>
      </c>
      <c r="Q290" s="228">
        <v>20</v>
      </c>
      <c r="R290" s="228">
        <v>4600</v>
      </c>
      <c r="S290" s="228">
        <v>4600</v>
      </c>
      <c r="T290" s="242" t="s">
        <v>178</v>
      </c>
      <c r="U290" s="227">
        <v>2013</v>
      </c>
      <c r="V290" s="228"/>
      <c r="W290" s="228"/>
      <c r="X290" s="242"/>
      <c r="Y290" s="242"/>
      <c r="Z290" s="228">
        <v>50000</v>
      </c>
      <c r="AA290" s="242"/>
      <c r="AB290" s="242"/>
      <c r="AC290" s="242"/>
      <c r="AD290" s="242"/>
      <c r="AE290" s="242"/>
      <c r="AF290" s="242"/>
      <c r="AG290" s="242"/>
      <c r="AH290" s="242"/>
      <c r="AI290" s="242"/>
      <c r="AJ290" s="242"/>
      <c r="AK290" s="242"/>
      <c r="AL290" s="242"/>
      <c r="AM290" s="242"/>
      <c r="AN290" s="242"/>
      <c r="AO290" s="242"/>
      <c r="AP290" s="242"/>
      <c r="AQ290" s="242"/>
      <c r="AR290" s="242"/>
      <c r="AS290" s="242"/>
      <c r="AT290" s="242"/>
      <c r="AU290" s="578"/>
    </row>
    <row r="291" spans="1:47" s="132" customFormat="1" ht="24.6" customHeight="1">
      <c r="A291" s="154"/>
      <c r="B291" s="917"/>
      <c r="C291" s="242" t="s">
        <v>618</v>
      </c>
      <c r="D291" s="242"/>
      <c r="E291" s="228" t="s">
        <v>13830</v>
      </c>
      <c r="F291" s="242" t="s">
        <v>618</v>
      </c>
      <c r="G291" s="233" t="s">
        <v>618</v>
      </c>
      <c r="H291" s="228">
        <v>22419</v>
      </c>
      <c r="I291" s="228"/>
      <c r="J291" s="228">
        <v>2370</v>
      </c>
      <c r="K291" s="242" t="s">
        <v>1105</v>
      </c>
      <c r="L291" s="242" t="s">
        <v>454</v>
      </c>
      <c r="M291" s="242" t="s">
        <v>2059</v>
      </c>
      <c r="N291" s="228">
        <v>20</v>
      </c>
      <c r="O291" s="228">
        <v>90</v>
      </c>
      <c r="P291" s="228">
        <v>1799</v>
      </c>
      <c r="Q291" s="228">
        <v>13</v>
      </c>
      <c r="R291" s="228" t="s">
        <v>22221</v>
      </c>
      <c r="S291" s="228" t="s">
        <v>22221</v>
      </c>
      <c r="T291" s="228" t="s">
        <v>22221</v>
      </c>
      <c r="U291" s="227">
        <v>2021</v>
      </c>
      <c r="V291" s="228">
        <v>7200</v>
      </c>
      <c r="W291" s="228"/>
      <c r="X291" s="242"/>
      <c r="Y291" s="242"/>
      <c r="Z291" s="228">
        <v>7200</v>
      </c>
      <c r="AA291" s="242"/>
      <c r="AB291" s="242"/>
      <c r="AC291" s="242" t="s">
        <v>22222</v>
      </c>
      <c r="AD291" s="242"/>
      <c r="AE291" s="242" t="s">
        <v>22223</v>
      </c>
      <c r="AF291" s="242"/>
      <c r="AG291" s="242" t="s">
        <v>12757</v>
      </c>
      <c r="AH291" s="242" t="s">
        <v>21991</v>
      </c>
      <c r="AI291" s="242" t="s">
        <v>22224</v>
      </c>
      <c r="AJ291" s="242" t="s">
        <v>22225</v>
      </c>
      <c r="AK291" s="242" t="s">
        <v>12917</v>
      </c>
      <c r="AL291" s="242"/>
      <c r="AM291" s="242"/>
      <c r="AN291" s="242"/>
      <c r="AO291" s="242"/>
      <c r="AP291" s="242"/>
      <c r="AQ291" s="242"/>
      <c r="AR291" s="242"/>
      <c r="AS291" s="242"/>
      <c r="AT291" s="242"/>
      <c r="AU291" s="578"/>
    </row>
    <row r="292" spans="1:47" s="132" customFormat="1" ht="24.6" customHeight="1">
      <c r="A292" s="154"/>
      <c r="B292" s="917"/>
      <c r="C292" s="233" t="s">
        <v>1481</v>
      </c>
      <c r="D292" s="242"/>
      <c r="E292" s="228" t="s">
        <v>3865</v>
      </c>
      <c r="F292" s="233" t="s">
        <v>1481</v>
      </c>
      <c r="G292" s="233" t="s">
        <v>12911</v>
      </c>
      <c r="H292" s="233">
        <v>27212</v>
      </c>
      <c r="I292" s="240">
        <v>9</v>
      </c>
      <c r="J292" s="233">
        <v>27212</v>
      </c>
      <c r="K292" s="242" t="s">
        <v>1100</v>
      </c>
      <c r="L292" s="233" t="s">
        <v>3863</v>
      </c>
      <c r="M292" s="233" t="s">
        <v>54</v>
      </c>
      <c r="N292" s="581"/>
      <c r="O292" s="520"/>
      <c r="P292" s="233"/>
      <c r="Q292" s="233"/>
      <c r="R292" s="233"/>
      <c r="S292" s="228"/>
      <c r="T292" s="228"/>
      <c r="U292" s="228"/>
      <c r="V292" s="228"/>
      <c r="W292" s="228"/>
      <c r="X292" s="242"/>
      <c r="Y292" s="228"/>
      <c r="Z292" s="233">
        <v>8700</v>
      </c>
      <c r="AA292" s="228"/>
      <c r="AB292" s="228"/>
      <c r="AC292" s="228">
        <v>2</v>
      </c>
      <c r="AD292" s="228">
        <v>49</v>
      </c>
      <c r="AE292" s="228"/>
      <c r="AF292" s="242"/>
      <c r="AG292" s="242"/>
      <c r="AH292" s="242"/>
      <c r="AI292" s="242"/>
      <c r="AJ292" s="242"/>
      <c r="AK292" s="242"/>
      <c r="AL292" s="242"/>
      <c r="AM292" s="242"/>
      <c r="AN292" s="242"/>
      <c r="AO292" s="242"/>
      <c r="AP292" s="242"/>
      <c r="AQ292" s="242"/>
      <c r="AR292" s="242"/>
      <c r="AS292" s="242"/>
      <c r="AT292" s="242"/>
      <c r="AU292" s="578"/>
    </row>
    <row r="293" spans="1:47" s="132" customFormat="1" ht="24.6" customHeight="1">
      <c r="A293" s="154"/>
      <c r="B293" s="917"/>
      <c r="C293" s="233" t="s">
        <v>1481</v>
      </c>
      <c r="D293" s="242"/>
      <c r="E293" s="228" t="s">
        <v>3868</v>
      </c>
      <c r="F293" s="233" t="s">
        <v>1481</v>
      </c>
      <c r="G293" s="233" t="s">
        <v>3808</v>
      </c>
      <c r="H293" s="228">
        <v>14400</v>
      </c>
      <c r="I293" s="228">
        <v>2117</v>
      </c>
      <c r="J293" s="228">
        <v>2399</v>
      </c>
      <c r="K293" s="242" t="s">
        <v>1100</v>
      </c>
      <c r="L293" s="233" t="s">
        <v>3863</v>
      </c>
      <c r="M293" s="233" t="s">
        <v>147</v>
      </c>
      <c r="N293" s="228">
        <v>25</v>
      </c>
      <c r="O293" s="228">
        <v>48</v>
      </c>
      <c r="P293" s="228">
        <v>1653</v>
      </c>
      <c r="Q293" s="228">
        <v>16</v>
      </c>
      <c r="R293" s="228">
        <v>1200</v>
      </c>
      <c r="S293" s="228">
        <v>1500</v>
      </c>
      <c r="T293" s="233" t="s">
        <v>465</v>
      </c>
      <c r="U293" s="227">
        <v>1986</v>
      </c>
      <c r="V293" s="228">
        <v>1212</v>
      </c>
      <c r="W293" s="228" t="s">
        <v>389</v>
      </c>
      <c r="X293" s="228">
        <v>420</v>
      </c>
      <c r="Y293" s="228"/>
      <c r="Z293" s="228">
        <v>1252</v>
      </c>
      <c r="AA293" s="228"/>
      <c r="AB293" s="228"/>
      <c r="AC293" s="228"/>
      <c r="AD293" s="228"/>
      <c r="AE293" s="228"/>
      <c r="AF293" s="242"/>
      <c r="AG293" s="242"/>
      <c r="AH293" s="242"/>
      <c r="AI293" s="228"/>
      <c r="AJ293" s="228"/>
      <c r="AK293" s="228"/>
      <c r="AL293" s="228"/>
      <c r="AM293" s="228"/>
      <c r="AN293" s="228"/>
      <c r="AO293" s="242"/>
      <c r="AP293" s="242"/>
      <c r="AQ293" s="242"/>
      <c r="AR293" s="242"/>
      <c r="AS293" s="242"/>
      <c r="AT293" s="242"/>
      <c r="AU293" s="578"/>
    </row>
    <row r="294" spans="1:47" s="132" customFormat="1" ht="24.6" customHeight="1">
      <c r="A294" s="154"/>
      <c r="B294" s="917"/>
      <c r="C294" s="233" t="s">
        <v>632</v>
      </c>
      <c r="D294" s="242"/>
      <c r="E294" s="228" t="s">
        <v>1108</v>
      </c>
      <c r="F294" s="233" t="s">
        <v>632</v>
      </c>
      <c r="G294" s="233" t="s">
        <v>305</v>
      </c>
      <c r="H294" s="228">
        <v>24935</v>
      </c>
      <c r="I294" s="228">
        <v>3784</v>
      </c>
      <c r="J294" s="228">
        <v>5843</v>
      </c>
      <c r="K294" s="242" t="s">
        <v>1100</v>
      </c>
      <c r="L294" s="233" t="s">
        <v>1109</v>
      </c>
      <c r="M294" s="233" t="s">
        <v>54</v>
      </c>
      <c r="N294" s="228">
        <v>25</v>
      </c>
      <c r="O294" s="228">
        <v>46</v>
      </c>
      <c r="P294" s="228">
        <v>2596</v>
      </c>
      <c r="Q294" s="228">
        <v>17</v>
      </c>
      <c r="R294" s="228">
        <v>2775</v>
      </c>
      <c r="S294" s="228">
        <v>4000</v>
      </c>
      <c r="T294" s="233" t="s">
        <v>465</v>
      </c>
      <c r="U294" s="227">
        <v>1999</v>
      </c>
      <c r="V294" s="228">
        <v>1212</v>
      </c>
      <c r="W294" s="228" t="s">
        <v>389</v>
      </c>
      <c r="X294" s="228">
        <v>420</v>
      </c>
      <c r="Y294" s="228"/>
      <c r="Z294" s="228">
        <v>9753</v>
      </c>
      <c r="AA294" s="228"/>
      <c r="AB294" s="228"/>
      <c r="AC294" s="228"/>
      <c r="AD294" s="228"/>
      <c r="AE294" s="228"/>
      <c r="AF294" s="242"/>
      <c r="AG294" s="242"/>
      <c r="AH294" s="242"/>
      <c r="AI294" s="228"/>
      <c r="AJ294" s="228"/>
      <c r="AK294" s="228"/>
      <c r="AL294" s="228"/>
      <c r="AM294" s="228"/>
      <c r="AN294" s="228"/>
      <c r="AO294" s="242"/>
      <c r="AP294" s="242"/>
      <c r="AQ294" s="242"/>
      <c r="AR294" s="242"/>
      <c r="AS294" s="242"/>
      <c r="AT294" s="242"/>
      <c r="AU294" s="578"/>
    </row>
    <row r="295" spans="1:47" s="132" customFormat="1" ht="24.6" customHeight="1">
      <c r="A295" s="154" t="s">
        <v>150</v>
      </c>
      <c r="B295" s="917"/>
      <c r="C295" s="227" t="s">
        <v>634</v>
      </c>
      <c r="D295" s="233" t="s">
        <v>3864</v>
      </c>
      <c r="E295" s="228" t="s">
        <v>1112</v>
      </c>
      <c r="F295" s="227" t="s">
        <v>634</v>
      </c>
      <c r="G295" s="233" t="s">
        <v>634</v>
      </c>
      <c r="H295" s="240">
        <v>2890</v>
      </c>
      <c r="I295" s="240">
        <v>1742</v>
      </c>
      <c r="J295" s="240">
        <v>1742</v>
      </c>
      <c r="K295" s="242" t="s">
        <v>1100</v>
      </c>
      <c r="L295" s="227" t="s">
        <v>3869</v>
      </c>
      <c r="M295" s="227" t="s">
        <v>54</v>
      </c>
      <c r="N295" s="227">
        <v>27</v>
      </c>
      <c r="O295" s="227">
        <v>48</v>
      </c>
      <c r="P295" s="240">
        <v>1296</v>
      </c>
      <c r="Q295" s="227">
        <v>10</v>
      </c>
      <c r="R295" s="240">
        <v>300</v>
      </c>
      <c r="S295" s="240">
        <v>350</v>
      </c>
      <c r="T295" s="227" t="s">
        <v>178</v>
      </c>
      <c r="U295" s="227">
        <v>1995</v>
      </c>
      <c r="V295" s="228">
        <v>26</v>
      </c>
      <c r="W295" s="228">
        <v>3400</v>
      </c>
      <c r="X295" s="228">
        <v>3800</v>
      </c>
      <c r="Y295" s="233" t="s">
        <v>465</v>
      </c>
      <c r="Z295" s="228">
        <v>1087</v>
      </c>
      <c r="AA295" s="233">
        <v>6000</v>
      </c>
      <c r="AB295" s="233"/>
      <c r="AC295" s="233"/>
      <c r="AD295" s="233"/>
      <c r="AE295" s="228">
        <v>23400</v>
      </c>
      <c r="AF295" s="233"/>
      <c r="AG295" s="233"/>
      <c r="AH295" s="233">
        <v>5</v>
      </c>
      <c r="AI295" s="233" t="s">
        <v>3866</v>
      </c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578"/>
    </row>
    <row r="296" spans="1:47" s="132" customFormat="1" ht="24.6" customHeight="1">
      <c r="A296" s="154"/>
      <c r="B296" s="917"/>
      <c r="C296" s="233" t="s">
        <v>634</v>
      </c>
      <c r="D296" s="233" t="s">
        <v>3867</v>
      </c>
      <c r="E296" s="228" t="s">
        <v>1116</v>
      </c>
      <c r="F296" s="233" t="s">
        <v>634</v>
      </c>
      <c r="G296" s="233" t="s">
        <v>634</v>
      </c>
      <c r="H296" s="228">
        <v>67647</v>
      </c>
      <c r="I296" s="228">
        <v>10956</v>
      </c>
      <c r="J296" s="228">
        <v>10956</v>
      </c>
      <c r="K296" s="242" t="s">
        <v>1117</v>
      </c>
      <c r="L296" s="233" t="s">
        <v>1118</v>
      </c>
      <c r="M296" s="233" t="s">
        <v>54</v>
      </c>
      <c r="N296" s="228">
        <v>36</v>
      </c>
      <c r="O296" s="228">
        <v>65</v>
      </c>
      <c r="P296" s="228">
        <v>2340</v>
      </c>
      <c r="Q296" s="228">
        <v>21</v>
      </c>
      <c r="R296" s="228">
        <v>3155</v>
      </c>
      <c r="S296" s="228">
        <v>3155</v>
      </c>
      <c r="T296" s="233" t="s">
        <v>1119</v>
      </c>
      <c r="U296" s="227">
        <v>2004</v>
      </c>
      <c r="V296" s="233">
        <v>744</v>
      </c>
      <c r="W296" s="233">
        <v>308</v>
      </c>
      <c r="X296" s="233">
        <v>200</v>
      </c>
      <c r="Y296" s="233"/>
      <c r="Z296" s="228">
        <v>23750</v>
      </c>
      <c r="AA296" s="233">
        <v>200</v>
      </c>
      <c r="AB296" s="233"/>
      <c r="AC296" s="233"/>
      <c r="AD296" s="233"/>
      <c r="AE296" s="228">
        <v>1252</v>
      </c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578"/>
    </row>
    <row r="297" spans="1:47" s="132" customFormat="1" ht="24.6" customHeight="1">
      <c r="A297" s="154" t="s">
        <v>89</v>
      </c>
      <c r="B297" s="917"/>
      <c r="C297" s="233" t="s">
        <v>642</v>
      </c>
      <c r="D297" s="233" t="s">
        <v>22226</v>
      </c>
      <c r="E297" s="228" t="s">
        <v>1120</v>
      </c>
      <c r="F297" s="233" t="s">
        <v>642</v>
      </c>
      <c r="G297" s="233" t="s">
        <v>12912</v>
      </c>
      <c r="H297" s="228">
        <v>32299</v>
      </c>
      <c r="I297" s="228">
        <v>4093</v>
      </c>
      <c r="J297" s="228">
        <v>7416</v>
      </c>
      <c r="K297" s="242" t="s">
        <v>1100</v>
      </c>
      <c r="L297" s="582" t="s">
        <v>9239</v>
      </c>
      <c r="M297" s="233" t="s">
        <v>54</v>
      </c>
      <c r="N297" s="228">
        <v>24</v>
      </c>
      <c r="O297" s="228">
        <v>48</v>
      </c>
      <c r="P297" s="228">
        <v>1152</v>
      </c>
      <c r="Q297" s="228">
        <v>10</v>
      </c>
      <c r="R297" s="228">
        <v>1262</v>
      </c>
      <c r="S297" s="228">
        <v>2000</v>
      </c>
      <c r="T297" s="233" t="s">
        <v>465</v>
      </c>
      <c r="U297" s="227">
        <v>1997</v>
      </c>
      <c r="V297" s="233">
        <v>5036</v>
      </c>
      <c r="W297" s="233">
        <v>3972</v>
      </c>
      <c r="X297" s="233">
        <v>745</v>
      </c>
      <c r="Y297" s="233"/>
      <c r="Z297" s="228">
        <v>7086</v>
      </c>
      <c r="AA297" s="233"/>
      <c r="AB297" s="233"/>
      <c r="AC297" s="233">
        <v>2</v>
      </c>
      <c r="AD297" s="233"/>
      <c r="AE297" s="228">
        <v>900</v>
      </c>
      <c r="AF297" s="233"/>
      <c r="AG297" s="233" t="s">
        <v>1110</v>
      </c>
      <c r="AH297" s="233">
        <v>1</v>
      </c>
      <c r="AI297" s="233">
        <v>869</v>
      </c>
      <c r="AJ297" s="233" t="s">
        <v>1111</v>
      </c>
      <c r="AK297" s="233" t="s">
        <v>305</v>
      </c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578"/>
    </row>
    <row r="298" spans="1:47" s="132" customFormat="1" ht="24.6" customHeight="1">
      <c r="A298" s="154" t="s">
        <v>317</v>
      </c>
      <c r="B298" s="917"/>
      <c r="C298" s="233" t="s">
        <v>645</v>
      </c>
      <c r="D298" s="227" t="s">
        <v>22227</v>
      </c>
      <c r="E298" s="228" t="s">
        <v>1122</v>
      </c>
      <c r="F298" s="233" t="s">
        <v>645</v>
      </c>
      <c r="G298" s="233" t="s">
        <v>645</v>
      </c>
      <c r="H298" s="228">
        <v>7295</v>
      </c>
      <c r="I298" s="228">
        <v>2570</v>
      </c>
      <c r="J298" s="228">
        <v>3768</v>
      </c>
      <c r="K298" s="242" t="s">
        <v>1081</v>
      </c>
      <c r="L298" s="233" t="s">
        <v>1123</v>
      </c>
      <c r="M298" s="233" t="s">
        <v>2059</v>
      </c>
      <c r="N298" s="228">
        <v>26</v>
      </c>
      <c r="O298" s="228">
        <v>48</v>
      </c>
      <c r="P298" s="228">
        <v>1248</v>
      </c>
      <c r="Q298" s="228">
        <v>10</v>
      </c>
      <c r="R298" s="228">
        <v>1066</v>
      </c>
      <c r="S298" s="228">
        <v>3000</v>
      </c>
      <c r="T298" s="233" t="s">
        <v>465</v>
      </c>
      <c r="U298" s="227">
        <v>1996</v>
      </c>
      <c r="V298" s="227" t="s">
        <v>1113</v>
      </c>
      <c r="W298" s="227" t="s">
        <v>1114</v>
      </c>
      <c r="X298" s="227" t="s">
        <v>1115</v>
      </c>
      <c r="Y298" s="227"/>
      <c r="Z298" s="228">
        <v>4385</v>
      </c>
      <c r="AA298" s="227"/>
      <c r="AB298" s="227"/>
      <c r="AC298" s="227"/>
      <c r="AD298" s="227"/>
      <c r="AE298" s="228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578"/>
    </row>
    <row r="299" spans="1:47" s="132" customFormat="1" ht="24.6" customHeight="1">
      <c r="A299" s="154" t="s">
        <v>319</v>
      </c>
      <c r="B299" s="917"/>
      <c r="C299" s="233" t="s">
        <v>645</v>
      </c>
      <c r="D299" s="233" t="s">
        <v>22228</v>
      </c>
      <c r="E299" s="228" t="s">
        <v>11923</v>
      </c>
      <c r="F299" s="233" t="s">
        <v>645</v>
      </c>
      <c r="G299" s="233" t="s">
        <v>645</v>
      </c>
      <c r="H299" s="228">
        <v>1420</v>
      </c>
      <c r="I299" s="228">
        <v>1693</v>
      </c>
      <c r="J299" s="228">
        <v>7914</v>
      </c>
      <c r="K299" s="242" t="s">
        <v>1117</v>
      </c>
      <c r="L299" s="233" t="s">
        <v>1474</v>
      </c>
      <c r="M299" s="233" t="s">
        <v>54</v>
      </c>
      <c r="N299" s="228"/>
      <c r="O299" s="228"/>
      <c r="P299" s="228">
        <v>1693</v>
      </c>
      <c r="Q299" s="228"/>
      <c r="R299" s="228">
        <v>2084</v>
      </c>
      <c r="S299" s="228"/>
      <c r="T299" s="233"/>
      <c r="U299" s="227">
        <v>2020</v>
      </c>
      <c r="V299" s="233"/>
      <c r="W299" s="233"/>
      <c r="X299" s="233"/>
      <c r="Y299" s="233"/>
      <c r="Z299" s="228">
        <v>30961</v>
      </c>
      <c r="AA299" s="233"/>
      <c r="AB299" s="233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578"/>
    </row>
    <row r="300" spans="1:47" s="132" customFormat="1" ht="24.6" customHeight="1">
      <c r="A300" s="154" t="s">
        <v>321</v>
      </c>
      <c r="B300" s="917"/>
      <c r="C300" s="233" t="s">
        <v>331</v>
      </c>
      <c r="D300" s="233"/>
      <c r="E300" s="228" t="s">
        <v>1125</v>
      </c>
      <c r="F300" s="233" t="s">
        <v>331</v>
      </c>
      <c r="G300" s="233" t="s">
        <v>12963</v>
      </c>
      <c r="H300" s="228">
        <v>9126</v>
      </c>
      <c r="I300" s="228">
        <v>3614</v>
      </c>
      <c r="J300" s="228">
        <v>5623</v>
      </c>
      <c r="K300" s="242" t="s">
        <v>13831</v>
      </c>
      <c r="L300" s="233" t="s">
        <v>1126</v>
      </c>
      <c r="M300" s="233" t="s">
        <v>54</v>
      </c>
      <c r="N300" s="228">
        <v>29</v>
      </c>
      <c r="O300" s="228">
        <v>48</v>
      </c>
      <c r="P300" s="228">
        <v>1392</v>
      </c>
      <c r="Q300" s="228">
        <v>20</v>
      </c>
      <c r="R300" s="228">
        <v>1369</v>
      </c>
      <c r="S300" s="228">
        <v>1500</v>
      </c>
      <c r="T300" s="233" t="s">
        <v>465</v>
      </c>
      <c r="U300" s="227">
        <v>2005</v>
      </c>
      <c r="V300" s="233"/>
      <c r="W300" s="233"/>
      <c r="X300" s="233"/>
      <c r="Y300" s="233"/>
      <c r="Z300" s="228">
        <v>10007</v>
      </c>
      <c r="AA300" s="233"/>
      <c r="AB300" s="233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578"/>
    </row>
    <row r="301" spans="1:47" s="132" customFormat="1" ht="24.6" customHeight="1">
      <c r="A301" s="154"/>
      <c r="B301" s="917"/>
      <c r="C301" s="233" t="s">
        <v>649</v>
      </c>
      <c r="D301" s="233"/>
      <c r="E301" s="228" t="s">
        <v>11924</v>
      </c>
      <c r="F301" s="233" t="s">
        <v>649</v>
      </c>
      <c r="G301" s="233" t="s">
        <v>649</v>
      </c>
      <c r="H301" s="228">
        <v>3583</v>
      </c>
      <c r="I301" s="228">
        <v>1345</v>
      </c>
      <c r="J301" s="228">
        <v>971</v>
      </c>
      <c r="K301" s="242" t="s">
        <v>1057</v>
      </c>
      <c r="L301" s="233" t="s">
        <v>1172</v>
      </c>
      <c r="M301" s="233" t="s">
        <v>54</v>
      </c>
      <c r="N301" s="228">
        <v>26</v>
      </c>
      <c r="O301" s="228">
        <v>35</v>
      </c>
      <c r="P301" s="228">
        <v>905</v>
      </c>
      <c r="Q301" s="228">
        <v>9</v>
      </c>
      <c r="R301" s="228"/>
      <c r="S301" s="228"/>
      <c r="T301" s="233"/>
      <c r="U301" s="227">
        <v>2020</v>
      </c>
      <c r="V301" s="233"/>
      <c r="W301" s="233"/>
      <c r="X301" s="233"/>
      <c r="Y301" s="233"/>
      <c r="Z301" s="228">
        <v>1820</v>
      </c>
      <c r="AA301" s="233"/>
      <c r="AB301" s="233"/>
      <c r="AC301" s="233"/>
      <c r="AD301" s="233"/>
      <c r="AE301" s="233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578"/>
    </row>
    <row r="302" spans="1:47" s="132" customFormat="1" ht="24.6" customHeight="1">
      <c r="A302" s="154"/>
      <c r="B302" s="917"/>
      <c r="C302" s="233" t="s">
        <v>664</v>
      </c>
      <c r="D302" s="233" t="s">
        <v>1121</v>
      </c>
      <c r="E302" s="228" t="s">
        <v>1127</v>
      </c>
      <c r="F302" s="233" t="s">
        <v>664</v>
      </c>
      <c r="G302" s="233" t="s">
        <v>664</v>
      </c>
      <c r="H302" s="228">
        <v>120780</v>
      </c>
      <c r="I302" s="228">
        <v>7264</v>
      </c>
      <c r="J302" s="228">
        <v>7264</v>
      </c>
      <c r="K302" s="242" t="s">
        <v>3870</v>
      </c>
      <c r="L302" s="233" t="s">
        <v>1101</v>
      </c>
      <c r="M302" s="233" t="s">
        <v>54</v>
      </c>
      <c r="N302" s="228">
        <v>32</v>
      </c>
      <c r="O302" s="228">
        <v>47</v>
      </c>
      <c r="P302" s="228">
        <v>1504</v>
      </c>
      <c r="Q302" s="228">
        <v>17</v>
      </c>
      <c r="R302" s="228">
        <v>1974</v>
      </c>
      <c r="S302" s="228">
        <v>4000</v>
      </c>
      <c r="T302" s="233" t="s">
        <v>1102</v>
      </c>
      <c r="U302" s="227">
        <v>2011</v>
      </c>
      <c r="V302" s="233">
        <v>1200</v>
      </c>
      <c r="W302" s="233">
        <v>1300</v>
      </c>
      <c r="X302" s="233">
        <v>1885</v>
      </c>
      <c r="Y302" s="233"/>
      <c r="Z302" s="228">
        <v>18430</v>
      </c>
      <c r="AA302" s="233"/>
      <c r="AB302" s="233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578"/>
    </row>
    <row r="303" spans="1:47" s="132" customFormat="1" ht="24.6" customHeight="1">
      <c r="A303" s="154" t="s">
        <v>322</v>
      </c>
      <c r="B303" s="917"/>
      <c r="C303" s="242" t="s">
        <v>1128</v>
      </c>
      <c r="D303" s="233"/>
      <c r="E303" s="228" t="s">
        <v>1130</v>
      </c>
      <c r="F303" s="242" t="s">
        <v>1128</v>
      </c>
      <c r="G303" s="242" t="s">
        <v>1128</v>
      </c>
      <c r="H303" s="228">
        <v>5308</v>
      </c>
      <c r="I303" s="228">
        <v>2246</v>
      </c>
      <c r="J303" s="228">
        <v>3045</v>
      </c>
      <c r="K303" s="233" t="s">
        <v>1100</v>
      </c>
      <c r="L303" s="242" t="s">
        <v>1131</v>
      </c>
      <c r="M303" s="242" t="s">
        <v>54</v>
      </c>
      <c r="N303" s="228">
        <v>24</v>
      </c>
      <c r="O303" s="228">
        <v>44</v>
      </c>
      <c r="P303" s="228">
        <v>1133</v>
      </c>
      <c r="Q303" s="228">
        <v>13</v>
      </c>
      <c r="R303" s="228">
        <v>845</v>
      </c>
      <c r="S303" s="228">
        <v>2000</v>
      </c>
      <c r="T303" s="242" t="s">
        <v>178</v>
      </c>
      <c r="U303" s="227">
        <v>1998</v>
      </c>
      <c r="V303" s="233"/>
      <c r="W303" s="233"/>
      <c r="X303" s="233"/>
      <c r="Y303" s="233"/>
      <c r="Z303" s="228">
        <v>3415</v>
      </c>
      <c r="AA303" s="233"/>
      <c r="AB303" s="233"/>
      <c r="AC303" s="233"/>
      <c r="AD303" s="233"/>
      <c r="AE303" s="233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578"/>
    </row>
    <row r="304" spans="1:47" s="132" customFormat="1" ht="24.6" customHeight="1">
      <c r="A304" s="154" t="s">
        <v>323</v>
      </c>
      <c r="B304" s="917"/>
      <c r="C304" s="233" t="s">
        <v>1128</v>
      </c>
      <c r="D304" s="233" t="s">
        <v>1124</v>
      </c>
      <c r="E304" s="228" t="s">
        <v>1133</v>
      </c>
      <c r="F304" s="233" t="s">
        <v>1128</v>
      </c>
      <c r="G304" s="233" t="s">
        <v>1128</v>
      </c>
      <c r="H304" s="228">
        <v>1526</v>
      </c>
      <c r="I304" s="228">
        <v>745</v>
      </c>
      <c r="J304" s="228">
        <v>850</v>
      </c>
      <c r="K304" s="233" t="s">
        <v>1057</v>
      </c>
      <c r="L304" s="233" t="s">
        <v>1134</v>
      </c>
      <c r="M304" s="233" t="s">
        <v>54</v>
      </c>
      <c r="N304" s="228">
        <v>19</v>
      </c>
      <c r="O304" s="228">
        <v>33</v>
      </c>
      <c r="P304" s="228">
        <v>640</v>
      </c>
      <c r="Q304" s="228">
        <v>11</v>
      </c>
      <c r="R304" s="228">
        <v>60</v>
      </c>
      <c r="S304" s="228">
        <v>600</v>
      </c>
      <c r="T304" s="233" t="s">
        <v>178</v>
      </c>
      <c r="U304" s="227">
        <v>2001</v>
      </c>
      <c r="V304" s="233">
        <v>1039</v>
      </c>
      <c r="W304" s="233"/>
      <c r="X304" s="233">
        <v>361</v>
      </c>
      <c r="Y304" s="233"/>
      <c r="Z304" s="228">
        <v>550</v>
      </c>
      <c r="AA304" s="233"/>
      <c r="AB304" s="233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578"/>
    </row>
    <row r="305" spans="1:47" s="132" customFormat="1" ht="24.6" customHeight="1">
      <c r="A305" s="154"/>
      <c r="B305" s="917"/>
      <c r="C305" s="233" t="s">
        <v>1128</v>
      </c>
      <c r="D305" s="233"/>
      <c r="E305" s="228" t="s">
        <v>1135</v>
      </c>
      <c r="F305" s="233" t="s">
        <v>1128</v>
      </c>
      <c r="G305" s="233" t="s">
        <v>1128</v>
      </c>
      <c r="H305" s="228">
        <v>2746</v>
      </c>
      <c r="I305" s="228">
        <v>1048</v>
      </c>
      <c r="J305" s="228">
        <v>1047</v>
      </c>
      <c r="K305" s="233" t="s">
        <v>1100</v>
      </c>
      <c r="L305" s="233" t="s">
        <v>1136</v>
      </c>
      <c r="M305" s="233" t="s">
        <v>54</v>
      </c>
      <c r="N305" s="228">
        <v>20</v>
      </c>
      <c r="O305" s="228">
        <v>32</v>
      </c>
      <c r="P305" s="228">
        <v>640</v>
      </c>
      <c r="Q305" s="228"/>
      <c r="R305" s="228">
        <v>90</v>
      </c>
      <c r="S305" s="228">
        <v>600</v>
      </c>
      <c r="T305" s="233" t="s">
        <v>178</v>
      </c>
      <c r="U305" s="227">
        <v>2011</v>
      </c>
      <c r="V305" s="233"/>
      <c r="W305" s="233"/>
      <c r="X305" s="233"/>
      <c r="Y305" s="233"/>
      <c r="Z305" s="228">
        <v>2000</v>
      </c>
      <c r="AA305" s="233"/>
      <c r="AB305" s="233"/>
      <c r="AC305" s="233"/>
      <c r="AD305" s="233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578"/>
    </row>
    <row r="306" spans="1:47" s="132" customFormat="1" ht="24.6" customHeight="1">
      <c r="A306" s="154"/>
      <c r="B306" s="917"/>
      <c r="C306" s="233" t="s">
        <v>1128</v>
      </c>
      <c r="D306" s="233" t="s">
        <v>1098</v>
      </c>
      <c r="E306" s="228" t="s">
        <v>1137</v>
      </c>
      <c r="F306" s="233" t="s">
        <v>1128</v>
      </c>
      <c r="G306" s="233" t="s">
        <v>1128</v>
      </c>
      <c r="H306" s="228">
        <v>40396</v>
      </c>
      <c r="I306" s="228">
        <v>4225</v>
      </c>
      <c r="J306" s="228">
        <v>7480</v>
      </c>
      <c r="K306" s="233" t="s">
        <v>1100</v>
      </c>
      <c r="L306" s="233" t="s">
        <v>1138</v>
      </c>
      <c r="M306" s="233" t="s">
        <v>54</v>
      </c>
      <c r="N306" s="228">
        <v>25</v>
      </c>
      <c r="O306" s="228">
        <v>57.8</v>
      </c>
      <c r="P306" s="228">
        <v>1445</v>
      </c>
      <c r="Q306" s="228">
        <v>14</v>
      </c>
      <c r="R306" s="228">
        <v>902</v>
      </c>
      <c r="S306" s="228">
        <v>2000</v>
      </c>
      <c r="T306" s="233" t="s">
        <v>465</v>
      </c>
      <c r="U306" s="227">
        <v>2011</v>
      </c>
      <c r="V306" s="233" t="s">
        <v>1103</v>
      </c>
      <c r="W306" s="233"/>
      <c r="X306" s="233"/>
      <c r="Y306" s="233"/>
      <c r="Z306" s="228">
        <v>23000</v>
      </c>
      <c r="AA306" s="233"/>
      <c r="AB306" s="233"/>
      <c r="AC306" s="233"/>
      <c r="AD306" s="233"/>
      <c r="AE306" s="233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578"/>
    </row>
    <row r="307" spans="1:47" s="132" customFormat="1" ht="24.6" customHeight="1">
      <c r="A307" s="154" t="s">
        <v>140</v>
      </c>
      <c r="B307" s="917"/>
      <c r="C307" s="233" t="s">
        <v>1128</v>
      </c>
      <c r="D307" s="242" t="s">
        <v>1129</v>
      </c>
      <c r="E307" s="228" t="s">
        <v>3871</v>
      </c>
      <c r="F307" s="233" t="s">
        <v>1128</v>
      </c>
      <c r="G307" s="233" t="s">
        <v>1128</v>
      </c>
      <c r="H307" s="228">
        <v>3611</v>
      </c>
      <c r="I307" s="228">
        <v>1044</v>
      </c>
      <c r="J307" s="228">
        <v>1742</v>
      </c>
      <c r="K307" s="233" t="s">
        <v>1100</v>
      </c>
      <c r="L307" s="233" t="s">
        <v>17724</v>
      </c>
      <c r="M307" s="233" t="s">
        <v>54</v>
      </c>
      <c r="N307" s="228">
        <v>24</v>
      </c>
      <c r="O307" s="228">
        <v>41</v>
      </c>
      <c r="P307" s="228">
        <v>1006</v>
      </c>
      <c r="Q307" s="228">
        <v>13</v>
      </c>
      <c r="R307" s="228">
        <v>30</v>
      </c>
      <c r="S307" s="228"/>
      <c r="T307" s="233" t="s">
        <v>465</v>
      </c>
      <c r="U307" s="227">
        <v>2015</v>
      </c>
      <c r="V307" s="228">
        <v>204</v>
      </c>
      <c r="W307" s="228">
        <v>100</v>
      </c>
      <c r="X307" s="242">
        <v>100</v>
      </c>
      <c r="Y307" s="242"/>
      <c r="Z307" s="228"/>
      <c r="AA307" s="242"/>
      <c r="AB307" s="242"/>
      <c r="AC307" s="242"/>
      <c r="AD307" s="242"/>
      <c r="AE307" s="242"/>
      <c r="AF307" s="242"/>
      <c r="AG307" s="242"/>
      <c r="AH307" s="242"/>
      <c r="AI307" s="242"/>
      <c r="AJ307" s="242"/>
      <c r="AK307" s="242"/>
      <c r="AL307" s="242"/>
      <c r="AM307" s="242"/>
      <c r="AN307" s="242"/>
      <c r="AO307" s="242"/>
      <c r="AP307" s="242"/>
      <c r="AQ307" s="242"/>
      <c r="AR307" s="242"/>
      <c r="AS307" s="242"/>
      <c r="AT307" s="242"/>
      <c r="AU307" s="578"/>
    </row>
    <row r="308" spans="1:47" s="132" customFormat="1" ht="24.6" customHeight="1">
      <c r="A308" s="154"/>
      <c r="B308" s="917"/>
      <c r="C308" s="233" t="s">
        <v>1128</v>
      </c>
      <c r="D308" s="233" t="s">
        <v>1132</v>
      </c>
      <c r="E308" s="228" t="s">
        <v>17722</v>
      </c>
      <c r="F308" s="233" t="s">
        <v>1128</v>
      </c>
      <c r="G308" s="233" t="s">
        <v>1128</v>
      </c>
      <c r="H308" s="228">
        <v>47321</v>
      </c>
      <c r="I308" s="228">
        <v>1664</v>
      </c>
      <c r="J308" s="228">
        <v>2112.1999999999998</v>
      </c>
      <c r="K308" s="233" t="s">
        <v>2061</v>
      </c>
      <c r="L308" s="233" t="s">
        <v>12541</v>
      </c>
      <c r="M308" s="233" t="s">
        <v>2059</v>
      </c>
      <c r="N308" s="228">
        <v>20</v>
      </c>
      <c r="O308" s="228">
        <v>32</v>
      </c>
      <c r="P308" s="228">
        <v>640</v>
      </c>
      <c r="Q308" s="228"/>
      <c r="R308" s="228"/>
      <c r="S308" s="228"/>
      <c r="T308" s="233" t="s">
        <v>1983</v>
      </c>
      <c r="U308" s="227">
        <v>2021</v>
      </c>
      <c r="V308" s="233">
        <v>300</v>
      </c>
      <c r="W308" s="233"/>
      <c r="X308" s="233"/>
      <c r="Y308" s="233"/>
      <c r="Z308" s="228">
        <v>2985</v>
      </c>
      <c r="AA308" s="233"/>
      <c r="AB308" s="233"/>
      <c r="AC308" s="233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578"/>
    </row>
    <row r="309" spans="1:47" s="132" customFormat="1" ht="24.6" customHeight="1">
      <c r="A309" s="154" t="s">
        <v>143</v>
      </c>
      <c r="B309" s="917"/>
      <c r="C309" s="233" t="s">
        <v>1128</v>
      </c>
      <c r="D309" s="233"/>
      <c r="E309" s="228" t="s">
        <v>17721</v>
      </c>
      <c r="F309" s="233" t="s">
        <v>1128</v>
      </c>
      <c r="G309" s="233" t="s">
        <v>1128</v>
      </c>
      <c r="H309" s="228">
        <v>40396</v>
      </c>
      <c r="I309" s="228">
        <v>1248.8900000000001</v>
      </c>
      <c r="J309" s="228">
        <v>1405.98</v>
      </c>
      <c r="K309" s="233" t="s">
        <v>2061</v>
      </c>
      <c r="L309" s="233" t="s">
        <v>12541</v>
      </c>
      <c r="M309" s="233" t="s">
        <v>2059</v>
      </c>
      <c r="N309" s="228">
        <v>20</v>
      </c>
      <c r="O309" s="228">
        <v>32</v>
      </c>
      <c r="P309" s="228">
        <v>640</v>
      </c>
      <c r="Q309" s="228"/>
      <c r="R309" s="228"/>
      <c r="S309" s="228"/>
      <c r="T309" s="233" t="s">
        <v>1983</v>
      </c>
      <c r="U309" s="227">
        <v>2021</v>
      </c>
      <c r="V309" s="233"/>
      <c r="W309" s="233"/>
      <c r="X309" s="233"/>
      <c r="Y309" s="233"/>
      <c r="Z309" s="228">
        <v>2300</v>
      </c>
      <c r="AA309" s="233"/>
      <c r="AB309" s="233"/>
      <c r="AC309" s="233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578"/>
    </row>
    <row r="310" spans="1:47" s="132" customFormat="1" ht="24.6" customHeight="1">
      <c r="A310" s="154" t="s">
        <v>172</v>
      </c>
      <c r="B310" s="917"/>
      <c r="C310" s="233" t="s">
        <v>12940</v>
      </c>
      <c r="D310" s="233"/>
      <c r="E310" s="228" t="s">
        <v>12952</v>
      </c>
      <c r="F310" s="233" t="s">
        <v>12940</v>
      </c>
      <c r="G310" s="233" t="s">
        <v>12940</v>
      </c>
      <c r="H310" s="228">
        <v>49107</v>
      </c>
      <c r="I310" s="228">
        <v>1132.6199999999999</v>
      </c>
      <c r="J310" s="228">
        <v>1507.38</v>
      </c>
      <c r="K310" s="233" t="s">
        <v>2061</v>
      </c>
      <c r="L310" s="233" t="s">
        <v>12953</v>
      </c>
      <c r="M310" s="233" t="s">
        <v>2059</v>
      </c>
      <c r="N310" s="228">
        <v>20</v>
      </c>
      <c r="O310" s="228">
        <v>32</v>
      </c>
      <c r="P310" s="228">
        <v>640</v>
      </c>
      <c r="Q310" s="228"/>
      <c r="R310" s="228"/>
      <c r="S310" s="228"/>
      <c r="T310" s="233" t="s">
        <v>1983</v>
      </c>
      <c r="U310" s="227">
        <v>2021</v>
      </c>
      <c r="V310" s="233"/>
      <c r="W310" s="233"/>
      <c r="X310" s="233"/>
      <c r="Y310" s="233"/>
      <c r="Z310" s="228">
        <v>2304</v>
      </c>
      <c r="AA310" s="233"/>
      <c r="AB310" s="233"/>
      <c r="AC310" s="233"/>
      <c r="AD310" s="233"/>
      <c r="AE310" s="233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578"/>
    </row>
    <row r="311" spans="1:47" s="132" customFormat="1" ht="24.6" customHeight="1">
      <c r="A311" s="154" t="s">
        <v>173</v>
      </c>
      <c r="B311" s="917"/>
      <c r="C311" s="233" t="s">
        <v>12940</v>
      </c>
      <c r="D311" s="233"/>
      <c r="E311" s="228" t="s">
        <v>17723</v>
      </c>
      <c r="F311" s="233" t="s">
        <v>12940</v>
      </c>
      <c r="G311" s="233" t="s">
        <v>12940</v>
      </c>
      <c r="H311" s="228">
        <v>28242</v>
      </c>
      <c r="I311" s="228">
        <v>2338.8000000000002</v>
      </c>
      <c r="J311" s="228">
        <v>2835.2</v>
      </c>
      <c r="K311" s="233" t="s">
        <v>2061</v>
      </c>
      <c r="L311" s="233" t="s">
        <v>12953</v>
      </c>
      <c r="M311" s="233" t="s">
        <v>2059</v>
      </c>
      <c r="N311" s="228">
        <v>27</v>
      </c>
      <c r="O311" s="228">
        <v>66</v>
      </c>
      <c r="P311" s="228">
        <v>1782</v>
      </c>
      <c r="Q311" s="228"/>
      <c r="R311" s="228">
        <v>0</v>
      </c>
      <c r="S311" s="228"/>
      <c r="T311" s="233" t="s">
        <v>1983</v>
      </c>
      <c r="U311" s="227">
        <v>2022</v>
      </c>
      <c r="V311" s="233"/>
      <c r="W311" s="233"/>
      <c r="X311" s="233"/>
      <c r="Y311" s="233"/>
      <c r="Z311" s="228">
        <v>4800</v>
      </c>
      <c r="AA311" s="233"/>
      <c r="AB311" s="233"/>
      <c r="AC311" s="233"/>
      <c r="AD311" s="233"/>
      <c r="AE311" s="233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 t="s">
        <v>13758</v>
      </c>
      <c r="AU311" s="578"/>
    </row>
    <row r="312" spans="1:47" s="132" customFormat="1" ht="24.6" customHeight="1">
      <c r="A312" s="154" t="s">
        <v>181</v>
      </c>
      <c r="B312" s="917"/>
      <c r="C312" s="233" t="s">
        <v>12940</v>
      </c>
      <c r="D312" s="233"/>
      <c r="E312" s="228" t="s">
        <v>16874</v>
      </c>
      <c r="F312" s="233" t="s">
        <v>1128</v>
      </c>
      <c r="G312" s="233" t="s">
        <v>1128</v>
      </c>
      <c r="H312" s="228">
        <v>17352</v>
      </c>
      <c r="I312" s="228">
        <v>7960.53</v>
      </c>
      <c r="J312" s="228">
        <v>13213.27</v>
      </c>
      <c r="K312" s="233" t="s">
        <v>1100</v>
      </c>
      <c r="L312" s="233" t="s">
        <v>16875</v>
      </c>
      <c r="M312" s="233" t="s">
        <v>16876</v>
      </c>
      <c r="N312" s="228">
        <v>53</v>
      </c>
      <c r="O312" s="228">
        <v>68</v>
      </c>
      <c r="P312" s="228">
        <v>3604</v>
      </c>
      <c r="Q312" s="228">
        <v>31.34</v>
      </c>
      <c r="R312" s="228">
        <v>3289</v>
      </c>
      <c r="S312" s="228">
        <v>4500</v>
      </c>
      <c r="T312" s="233" t="s">
        <v>2974</v>
      </c>
      <c r="U312" s="227">
        <v>2023</v>
      </c>
      <c r="V312" s="233"/>
      <c r="W312" s="233"/>
      <c r="X312" s="233"/>
      <c r="Y312" s="233"/>
      <c r="Z312" s="228">
        <v>6000</v>
      </c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 t="s">
        <v>16877</v>
      </c>
      <c r="AU312" s="578"/>
    </row>
    <row r="313" spans="1:47" s="132" customFormat="1" ht="24.6" customHeight="1">
      <c r="A313" s="154" t="s">
        <v>184</v>
      </c>
      <c r="B313" s="917"/>
      <c r="C313" s="233" t="s">
        <v>3828</v>
      </c>
      <c r="D313" s="233" t="s">
        <v>1129</v>
      </c>
      <c r="E313" s="228" t="s">
        <v>3873</v>
      </c>
      <c r="F313" s="233" t="s">
        <v>3828</v>
      </c>
      <c r="G313" s="233" t="s">
        <v>305</v>
      </c>
      <c r="H313" s="228">
        <v>45430</v>
      </c>
      <c r="I313" s="228">
        <v>4910</v>
      </c>
      <c r="J313" s="228">
        <v>8003</v>
      </c>
      <c r="K313" s="233" t="s">
        <v>1057</v>
      </c>
      <c r="L313" s="233" t="s">
        <v>17725</v>
      </c>
      <c r="M313" s="233" t="s">
        <v>54</v>
      </c>
      <c r="N313" s="228">
        <v>29.4</v>
      </c>
      <c r="O313" s="228">
        <v>55.2</v>
      </c>
      <c r="P313" s="228">
        <v>1623</v>
      </c>
      <c r="Q313" s="228">
        <v>17</v>
      </c>
      <c r="R313" s="228">
        <v>2000</v>
      </c>
      <c r="S313" s="228">
        <v>2000</v>
      </c>
      <c r="T313" s="233" t="s">
        <v>465</v>
      </c>
      <c r="U313" s="227">
        <v>2011</v>
      </c>
      <c r="V313" s="233"/>
      <c r="W313" s="233"/>
      <c r="X313" s="233"/>
      <c r="Y313" s="233"/>
      <c r="Z313" s="228">
        <v>34960</v>
      </c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578"/>
    </row>
    <row r="314" spans="1:47" s="132" customFormat="1" ht="24.6" customHeight="1">
      <c r="A314" s="154"/>
      <c r="B314" s="917"/>
      <c r="C314" s="233" t="s">
        <v>3828</v>
      </c>
      <c r="D314" s="233" t="s">
        <v>3872</v>
      </c>
      <c r="E314" s="228" t="s">
        <v>1137</v>
      </c>
      <c r="F314" s="233" t="s">
        <v>3828</v>
      </c>
      <c r="G314" s="233" t="s">
        <v>305</v>
      </c>
      <c r="H314" s="228">
        <v>4351</v>
      </c>
      <c r="I314" s="228">
        <v>1852</v>
      </c>
      <c r="J314" s="228">
        <v>2935</v>
      </c>
      <c r="K314" s="233" t="s">
        <v>1057</v>
      </c>
      <c r="L314" s="233" t="s">
        <v>3876</v>
      </c>
      <c r="M314" s="233" t="s">
        <v>54</v>
      </c>
      <c r="N314" s="228">
        <v>19.2</v>
      </c>
      <c r="O314" s="228">
        <v>31.2</v>
      </c>
      <c r="P314" s="228">
        <v>4351</v>
      </c>
      <c r="Q314" s="228">
        <v>9</v>
      </c>
      <c r="R314" s="228">
        <v>300</v>
      </c>
      <c r="S314" s="228">
        <v>500</v>
      </c>
      <c r="T314" s="233" t="s">
        <v>465</v>
      </c>
      <c r="U314" s="227">
        <v>2011</v>
      </c>
      <c r="V314" s="233" t="s">
        <v>3874</v>
      </c>
      <c r="W314" s="233" t="s">
        <v>3875</v>
      </c>
      <c r="X314" s="233" t="s">
        <v>1115</v>
      </c>
      <c r="Y314" s="233"/>
      <c r="Z314" s="228">
        <v>8600</v>
      </c>
      <c r="AA314" s="233"/>
      <c r="AB314" s="233"/>
      <c r="AC314" s="233"/>
      <c r="AD314" s="233"/>
      <c r="AE314" s="233"/>
      <c r="AF314" s="233"/>
      <c r="AG314" s="242" t="s">
        <v>1139</v>
      </c>
      <c r="AH314" s="233"/>
      <c r="AI314" s="233">
        <v>35</v>
      </c>
      <c r="AJ314" s="233" t="s">
        <v>1140</v>
      </c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578"/>
    </row>
    <row r="315" spans="1:47" s="132" customFormat="1" ht="38.25" customHeight="1">
      <c r="A315" s="154" t="s">
        <v>185</v>
      </c>
      <c r="B315" s="917"/>
      <c r="C315" s="233" t="s">
        <v>671</v>
      </c>
      <c r="D315" s="233"/>
      <c r="E315" s="228" t="s">
        <v>1141</v>
      </c>
      <c r="F315" s="233" t="s">
        <v>671</v>
      </c>
      <c r="G315" s="233" t="s">
        <v>671</v>
      </c>
      <c r="H315" s="228">
        <v>17366</v>
      </c>
      <c r="I315" s="228">
        <v>3437</v>
      </c>
      <c r="J315" s="228">
        <v>5479</v>
      </c>
      <c r="K315" s="233" t="s">
        <v>3870</v>
      </c>
      <c r="L315" s="233" t="s">
        <v>17726</v>
      </c>
      <c r="M315" s="233" t="s">
        <v>1142</v>
      </c>
      <c r="N315" s="228">
        <v>34</v>
      </c>
      <c r="O315" s="228">
        <v>50</v>
      </c>
      <c r="P315" s="228">
        <v>1700</v>
      </c>
      <c r="Q315" s="228">
        <v>12</v>
      </c>
      <c r="R315" s="228">
        <v>1100</v>
      </c>
      <c r="S315" s="228">
        <v>3000</v>
      </c>
      <c r="T315" s="233" t="s">
        <v>1143</v>
      </c>
      <c r="U315" s="227">
        <v>2007</v>
      </c>
      <c r="V315" s="233"/>
      <c r="W315" s="233"/>
      <c r="X315" s="233"/>
      <c r="Y315" s="233"/>
      <c r="Z315" s="228">
        <v>12500</v>
      </c>
      <c r="AA315" s="233"/>
      <c r="AB315" s="233"/>
      <c r="AC315" s="233"/>
      <c r="AD315" s="233"/>
      <c r="AE315" s="233"/>
      <c r="AF315" s="233"/>
      <c r="AG315" s="242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578"/>
    </row>
    <row r="316" spans="1:47" s="132" customFormat="1" ht="26.1" customHeight="1">
      <c r="A316" s="154" t="s">
        <v>114</v>
      </c>
      <c r="B316" s="917"/>
      <c r="C316" s="233" t="s">
        <v>671</v>
      </c>
      <c r="D316" s="233"/>
      <c r="E316" s="228" t="s">
        <v>3877</v>
      </c>
      <c r="F316" s="233" t="s">
        <v>671</v>
      </c>
      <c r="G316" s="233" t="s">
        <v>671</v>
      </c>
      <c r="H316" s="228">
        <v>9500</v>
      </c>
      <c r="I316" s="228">
        <v>1150.9100000000001</v>
      </c>
      <c r="J316" s="228">
        <v>1150.9100000000001</v>
      </c>
      <c r="K316" s="233" t="s">
        <v>1155</v>
      </c>
      <c r="L316" s="233" t="s">
        <v>3878</v>
      </c>
      <c r="M316" s="233" t="s">
        <v>54</v>
      </c>
      <c r="N316" s="228">
        <v>18</v>
      </c>
      <c r="O316" s="228">
        <v>27</v>
      </c>
      <c r="P316" s="228">
        <v>486</v>
      </c>
      <c r="Q316" s="228">
        <v>13</v>
      </c>
      <c r="R316" s="228"/>
      <c r="S316" s="228"/>
      <c r="T316" s="233"/>
      <c r="U316" s="227">
        <v>2005</v>
      </c>
      <c r="V316" s="233"/>
      <c r="W316" s="233"/>
      <c r="X316" s="233"/>
      <c r="Y316" s="233"/>
      <c r="Z316" s="228">
        <v>577</v>
      </c>
      <c r="AA316" s="233"/>
      <c r="AB316" s="233"/>
      <c r="AC316" s="233"/>
      <c r="AD316" s="233"/>
      <c r="AE316" s="233"/>
      <c r="AF316" s="233"/>
      <c r="AG316" s="242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578"/>
    </row>
    <row r="317" spans="1:47" s="132" customFormat="1" ht="26.1" customHeight="1">
      <c r="A317" s="1449"/>
      <c r="B317" s="917"/>
      <c r="C317" s="233" t="s">
        <v>671</v>
      </c>
      <c r="D317" s="233"/>
      <c r="E317" s="228" t="s">
        <v>3879</v>
      </c>
      <c r="F317" s="233" t="s">
        <v>671</v>
      </c>
      <c r="G317" s="233" t="s">
        <v>671</v>
      </c>
      <c r="H317" s="228">
        <v>6500</v>
      </c>
      <c r="I317" s="228">
        <v>1295</v>
      </c>
      <c r="J317" s="228">
        <v>1295</v>
      </c>
      <c r="K317" s="233" t="s">
        <v>1155</v>
      </c>
      <c r="L317" s="233" t="s">
        <v>3878</v>
      </c>
      <c r="M317" s="233" t="s">
        <v>54</v>
      </c>
      <c r="N317" s="228">
        <v>19</v>
      </c>
      <c r="O317" s="228">
        <v>30</v>
      </c>
      <c r="P317" s="228">
        <v>536</v>
      </c>
      <c r="Q317" s="228">
        <v>10</v>
      </c>
      <c r="R317" s="228"/>
      <c r="S317" s="228"/>
      <c r="T317" s="233"/>
      <c r="U317" s="227">
        <v>2006</v>
      </c>
      <c r="V317" s="233"/>
      <c r="W317" s="233"/>
      <c r="X317" s="233"/>
      <c r="Y317" s="233"/>
      <c r="Z317" s="228">
        <v>1014</v>
      </c>
      <c r="AA317" s="233"/>
      <c r="AB317" s="233"/>
      <c r="AC317" s="233"/>
      <c r="AD317" s="233"/>
      <c r="AE317" s="233"/>
      <c r="AF317" s="233"/>
      <c r="AG317" s="242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578"/>
    </row>
    <row r="318" spans="1:47" s="132" customFormat="1" ht="26.1" customHeight="1">
      <c r="A318" s="154"/>
      <c r="B318" s="917"/>
      <c r="C318" s="233" t="s">
        <v>671</v>
      </c>
      <c r="D318" s="233"/>
      <c r="E318" s="228" t="s">
        <v>3880</v>
      </c>
      <c r="F318" s="233" t="s">
        <v>671</v>
      </c>
      <c r="G318" s="233" t="s">
        <v>671</v>
      </c>
      <c r="H318" s="228">
        <v>8986</v>
      </c>
      <c r="I318" s="228">
        <v>399</v>
      </c>
      <c r="J318" s="228">
        <v>386</v>
      </c>
      <c r="K318" s="233" t="s">
        <v>1155</v>
      </c>
      <c r="L318" s="233" t="s">
        <v>3881</v>
      </c>
      <c r="M318" s="233" t="s">
        <v>54</v>
      </c>
      <c r="N318" s="228">
        <v>28</v>
      </c>
      <c r="O318" s="228">
        <v>12</v>
      </c>
      <c r="P318" s="228">
        <v>336</v>
      </c>
      <c r="Q318" s="228">
        <v>6.3</v>
      </c>
      <c r="R318" s="228"/>
      <c r="S318" s="228"/>
      <c r="T318" s="233"/>
      <c r="U318" s="227">
        <v>2009</v>
      </c>
      <c r="V318" s="233"/>
      <c r="W318" s="233"/>
      <c r="X318" s="233"/>
      <c r="Y318" s="233"/>
      <c r="Z318" s="228">
        <v>443</v>
      </c>
      <c r="AA318" s="233"/>
      <c r="AB318" s="233"/>
      <c r="AC318" s="233"/>
      <c r="AD318" s="233"/>
      <c r="AE318" s="233"/>
      <c r="AF318" s="233"/>
      <c r="AG318" s="242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578"/>
    </row>
    <row r="319" spans="1:47" s="132" customFormat="1" ht="26.1" customHeight="1">
      <c r="A319" s="154"/>
      <c r="B319" s="917"/>
      <c r="C319" s="233" t="s">
        <v>671</v>
      </c>
      <c r="D319" s="233"/>
      <c r="E319" s="228" t="s">
        <v>3882</v>
      </c>
      <c r="F319" s="233" t="s">
        <v>671</v>
      </c>
      <c r="G319" s="233" t="s">
        <v>671</v>
      </c>
      <c r="H319" s="228">
        <v>6500</v>
      </c>
      <c r="I319" s="228">
        <v>306</v>
      </c>
      <c r="J319" s="228">
        <v>306</v>
      </c>
      <c r="K319" s="233" t="s">
        <v>1155</v>
      </c>
      <c r="L319" s="233" t="s">
        <v>3881</v>
      </c>
      <c r="M319" s="233" t="s">
        <v>54</v>
      </c>
      <c r="N319" s="228">
        <v>22</v>
      </c>
      <c r="O319" s="228">
        <v>10</v>
      </c>
      <c r="P319" s="228">
        <v>220</v>
      </c>
      <c r="Q319" s="228">
        <v>6.9</v>
      </c>
      <c r="R319" s="228"/>
      <c r="S319" s="228"/>
      <c r="T319" s="233"/>
      <c r="U319" s="227">
        <v>2011</v>
      </c>
      <c r="V319" s="233"/>
      <c r="W319" s="233"/>
      <c r="X319" s="233"/>
      <c r="Y319" s="233"/>
      <c r="Z319" s="228">
        <v>380</v>
      </c>
      <c r="AA319" s="233"/>
      <c r="AB319" s="233"/>
      <c r="AC319" s="233"/>
      <c r="AD319" s="233"/>
      <c r="AE319" s="233"/>
      <c r="AF319" s="233"/>
      <c r="AG319" s="242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578"/>
    </row>
    <row r="320" spans="1:47" s="132" customFormat="1" ht="26.1" customHeight="1">
      <c r="A320" s="154"/>
      <c r="B320" s="917"/>
      <c r="C320" s="233" t="s">
        <v>671</v>
      </c>
      <c r="D320" s="233"/>
      <c r="E320" s="228" t="s">
        <v>3883</v>
      </c>
      <c r="F320" s="233" t="s">
        <v>671</v>
      </c>
      <c r="G320" s="233" t="s">
        <v>671</v>
      </c>
      <c r="H320" s="228">
        <v>900</v>
      </c>
      <c r="I320" s="228">
        <v>393.79</v>
      </c>
      <c r="J320" s="228">
        <v>393.79</v>
      </c>
      <c r="K320" s="233" t="s">
        <v>1155</v>
      </c>
      <c r="L320" s="233" t="s">
        <v>3881</v>
      </c>
      <c r="M320" s="233" t="s">
        <v>54</v>
      </c>
      <c r="N320" s="228">
        <v>25</v>
      </c>
      <c r="O320" s="228">
        <v>12</v>
      </c>
      <c r="P320" s="228">
        <v>300</v>
      </c>
      <c r="Q320" s="228">
        <v>6.9</v>
      </c>
      <c r="R320" s="228"/>
      <c r="S320" s="228"/>
      <c r="T320" s="233"/>
      <c r="U320" s="227">
        <v>2014</v>
      </c>
      <c r="V320" s="233"/>
      <c r="W320" s="233"/>
      <c r="X320" s="233"/>
      <c r="Y320" s="233"/>
      <c r="Z320" s="228">
        <v>400</v>
      </c>
      <c r="AA320" s="233"/>
      <c r="AB320" s="233"/>
      <c r="AC320" s="233"/>
      <c r="AD320" s="233"/>
      <c r="AE320" s="233"/>
      <c r="AF320" s="233"/>
      <c r="AG320" s="242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578"/>
    </row>
    <row r="321" spans="1:47" s="132" customFormat="1" ht="26.1" customHeight="1">
      <c r="A321" s="154"/>
      <c r="B321" s="917"/>
      <c r="C321" s="233" t="s">
        <v>672</v>
      </c>
      <c r="D321" s="233"/>
      <c r="E321" s="228" t="s">
        <v>3884</v>
      </c>
      <c r="F321" s="233" t="s">
        <v>672</v>
      </c>
      <c r="G321" s="233" t="s">
        <v>672</v>
      </c>
      <c r="H321" s="228">
        <v>12871</v>
      </c>
      <c r="I321" s="228">
        <v>2558</v>
      </c>
      <c r="J321" s="228">
        <v>5626</v>
      </c>
      <c r="K321" s="233" t="s">
        <v>466</v>
      </c>
      <c r="L321" s="233" t="s">
        <v>17727</v>
      </c>
      <c r="M321" s="233" t="s">
        <v>54</v>
      </c>
      <c r="N321" s="228">
        <v>29</v>
      </c>
      <c r="O321" s="228">
        <v>50</v>
      </c>
      <c r="P321" s="228">
        <v>1450</v>
      </c>
      <c r="Q321" s="228">
        <v>13</v>
      </c>
      <c r="R321" s="228">
        <v>722</v>
      </c>
      <c r="S321" s="228">
        <v>722</v>
      </c>
      <c r="T321" s="233" t="s">
        <v>1119</v>
      </c>
      <c r="U321" s="227">
        <v>2013</v>
      </c>
      <c r="V321" s="233"/>
      <c r="W321" s="233"/>
      <c r="X321" s="233"/>
      <c r="Y321" s="233"/>
      <c r="Z321" s="228">
        <v>12000</v>
      </c>
      <c r="AA321" s="233"/>
      <c r="AB321" s="233"/>
      <c r="AC321" s="233"/>
      <c r="AD321" s="233"/>
      <c r="AE321" s="233"/>
      <c r="AF321" s="233"/>
      <c r="AG321" s="242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578"/>
    </row>
    <row r="322" spans="1:47" s="132" customFormat="1" ht="26.1" customHeight="1">
      <c r="A322" s="154"/>
      <c r="B322" s="917"/>
      <c r="C322" s="233" t="s">
        <v>13832</v>
      </c>
      <c r="D322" s="233"/>
      <c r="E322" s="228" t="s">
        <v>13833</v>
      </c>
      <c r="F322" s="233" t="s">
        <v>9730</v>
      </c>
      <c r="G322" s="233" t="s">
        <v>9730</v>
      </c>
      <c r="H322" s="228">
        <v>4779</v>
      </c>
      <c r="I322" s="228">
        <v>1983</v>
      </c>
      <c r="J322" s="228">
        <v>2324</v>
      </c>
      <c r="K322" s="233" t="s">
        <v>13834</v>
      </c>
      <c r="L322" s="233" t="s">
        <v>13835</v>
      </c>
      <c r="M322" s="233" t="s">
        <v>2059</v>
      </c>
      <c r="N322" s="228">
        <v>28</v>
      </c>
      <c r="O322" s="228">
        <v>44</v>
      </c>
      <c r="P322" s="228">
        <v>1978</v>
      </c>
      <c r="Q322" s="228">
        <v>14</v>
      </c>
      <c r="R322" s="228">
        <v>212</v>
      </c>
      <c r="S322" s="228">
        <v>1000</v>
      </c>
      <c r="T322" s="233" t="s">
        <v>1983</v>
      </c>
      <c r="U322" s="227">
        <v>2022</v>
      </c>
      <c r="V322" s="233"/>
      <c r="W322" s="233"/>
      <c r="X322" s="233"/>
      <c r="Y322" s="233"/>
      <c r="Z322" s="228">
        <v>7600</v>
      </c>
      <c r="AA322" s="233"/>
      <c r="AB322" s="233"/>
      <c r="AC322" s="233"/>
      <c r="AD322" s="233"/>
      <c r="AE322" s="233"/>
      <c r="AF322" s="233"/>
      <c r="AG322" s="242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578"/>
    </row>
    <row r="323" spans="1:47" s="132" customFormat="1" ht="26.1" customHeight="1">
      <c r="A323" s="154"/>
      <c r="B323" s="917"/>
      <c r="C323" s="233" t="s">
        <v>675</v>
      </c>
      <c r="D323" s="233"/>
      <c r="E323" s="228" t="s">
        <v>3885</v>
      </c>
      <c r="F323" s="233" t="s">
        <v>675</v>
      </c>
      <c r="G323" s="233" t="s">
        <v>13828</v>
      </c>
      <c r="H323" s="228">
        <v>748</v>
      </c>
      <c r="I323" s="228">
        <v>433.68</v>
      </c>
      <c r="J323" s="228">
        <v>531.76</v>
      </c>
      <c r="K323" s="233" t="s">
        <v>3886</v>
      </c>
      <c r="L323" s="233" t="s">
        <v>1172</v>
      </c>
      <c r="M323" s="233" t="s">
        <v>54</v>
      </c>
      <c r="N323" s="228">
        <v>17.8</v>
      </c>
      <c r="O323" s="228">
        <v>17.2</v>
      </c>
      <c r="P323" s="228">
        <v>306.16000000000003</v>
      </c>
      <c r="Q323" s="228">
        <v>5</v>
      </c>
      <c r="R323" s="228">
        <v>50</v>
      </c>
      <c r="S323" s="228">
        <v>50</v>
      </c>
      <c r="T323" s="233" t="s">
        <v>3887</v>
      </c>
      <c r="U323" s="227">
        <v>2013</v>
      </c>
      <c r="V323" s="233"/>
      <c r="W323" s="233"/>
      <c r="X323" s="233"/>
      <c r="Y323" s="233"/>
      <c r="Z323" s="228">
        <v>657</v>
      </c>
      <c r="AA323" s="233"/>
      <c r="AB323" s="233"/>
      <c r="AC323" s="233"/>
      <c r="AD323" s="233"/>
      <c r="AE323" s="233"/>
      <c r="AF323" s="233"/>
      <c r="AG323" s="242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578"/>
    </row>
    <row r="324" spans="1:47" s="132" customFormat="1" ht="26.1" customHeight="1">
      <c r="A324" s="154"/>
      <c r="B324" s="917"/>
      <c r="C324" s="233" t="s">
        <v>675</v>
      </c>
      <c r="D324" s="233"/>
      <c r="E324" s="327" t="s">
        <v>17728</v>
      </c>
      <c r="F324" s="393" t="s">
        <v>675</v>
      </c>
      <c r="G324" s="393" t="s">
        <v>675</v>
      </c>
      <c r="H324" s="327">
        <v>562</v>
      </c>
      <c r="I324" s="484">
        <v>221.3</v>
      </c>
      <c r="J324" s="484">
        <v>217.8</v>
      </c>
      <c r="K324" s="393" t="s">
        <v>16878</v>
      </c>
      <c r="L324" s="393" t="s">
        <v>1172</v>
      </c>
      <c r="M324" s="393" t="s">
        <v>54</v>
      </c>
      <c r="N324" s="327">
        <v>17</v>
      </c>
      <c r="O324" s="327">
        <v>9</v>
      </c>
      <c r="P324" s="327">
        <v>153</v>
      </c>
      <c r="Q324" s="327">
        <v>4</v>
      </c>
      <c r="R324" s="393"/>
      <c r="S324" s="327"/>
      <c r="T324" s="393"/>
      <c r="U324" s="227">
        <v>2023</v>
      </c>
      <c r="V324" s="233"/>
      <c r="W324" s="233"/>
      <c r="X324" s="233"/>
      <c r="Y324" s="233"/>
      <c r="Z324" s="228">
        <v>816</v>
      </c>
      <c r="AA324" s="233"/>
      <c r="AB324" s="233"/>
      <c r="AC324" s="233"/>
      <c r="AD324" s="233"/>
      <c r="AE324" s="233"/>
      <c r="AF324" s="233"/>
      <c r="AG324" s="242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 t="s">
        <v>13826</v>
      </c>
      <c r="AU324" s="578"/>
    </row>
    <row r="325" spans="1:47" s="132" customFormat="1" ht="26.1" customHeight="1">
      <c r="A325" s="154" t="s">
        <v>89</v>
      </c>
      <c r="B325" s="917"/>
      <c r="C325" s="233" t="s">
        <v>684</v>
      </c>
      <c r="D325" s="233" t="s">
        <v>22165</v>
      </c>
      <c r="E325" s="228" t="s">
        <v>11925</v>
      </c>
      <c r="F325" s="233" t="s">
        <v>684</v>
      </c>
      <c r="G325" s="233" t="s">
        <v>684</v>
      </c>
      <c r="H325" s="228">
        <v>53344</v>
      </c>
      <c r="I325" s="228">
        <v>1900</v>
      </c>
      <c r="J325" s="228">
        <v>2839</v>
      </c>
      <c r="K325" s="233" t="s">
        <v>1100</v>
      </c>
      <c r="L325" s="233" t="s">
        <v>1144</v>
      </c>
      <c r="M325" s="233" t="s">
        <v>54</v>
      </c>
      <c r="N325" s="228">
        <v>24</v>
      </c>
      <c r="O325" s="228">
        <v>48</v>
      </c>
      <c r="P325" s="228">
        <v>1152</v>
      </c>
      <c r="Q325" s="228">
        <v>14</v>
      </c>
      <c r="R325" s="228">
        <v>749</v>
      </c>
      <c r="S325" s="228">
        <v>2000</v>
      </c>
      <c r="T325" s="233" t="s">
        <v>465</v>
      </c>
      <c r="U325" s="227">
        <v>1996</v>
      </c>
      <c r="V325" s="233"/>
      <c r="W325" s="233"/>
      <c r="X325" s="233"/>
      <c r="Y325" s="233"/>
      <c r="Z325" s="228">
        <v>1622</v>
      </c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578"/>
    </row>
    <row r="326" spans="1:47" s="132" customFormat="1" ht="26.1" customHeight="1">
      <c r="A326" s="154">
        <v>3</v>
      </c>
      <c r="B326" s="917"/>
      <c r="C326" s="233" t="s">
        <v>684</v>
      </c>
      <c r="D326" s="233" t="s">
        <v>22229</v>
      </c>
      <c r="E326" s="228" t="s">
        <v>17729</v>
      </c>
      <c r="F326" s="233" t="s">
        <v>684</v>
      </c>
      <c r="G326" s="233" t="s">
        <v>3854</v>
      </c>
      <c r="H326" s="228">
        <v>104936</v>
      </c>
      <c r="I326" s="228">
        <v>2306.06</v>
      </c>
      <c r="J326" s="228">
        <v>4842.83</v>
      </c>
      <c r="K326" s="233" t="s">
        <v>888</v>
      </c>
      <c r="L326" s="233" t="s">
        <v>26573</v>
      </c>
      <c r="M326" s="233" t="s">
        <v>54</v>
      </c>
      <c r="N326" s="228">
        <v>23</v>
      </c>
      <c r="O326" s="228">
        <v>44</v>
      </c>
      <c r="P326" s="228">
        <v>1012</v>
      </c>
      <c r="Q326" s="228">
        <v>13.2</v>
      </c>
      <c r="R326" s="228">
        <v>833</v>
      </c>
      <c r="S326" s="228">
        <v>1050</v>
      </c>
      <c r="T326" s="233" t="s">
        <v>465</v>
      </c>
      <c r="U326" s="227">
        <v>2019</v>
      </c>
      <c r="V326" s="233">
        <v>782</v>
      </c>
      <c r="W326" s="233">
        <v>420</v>
      </c>
      <c r="X326" s="233">
        <v>420</v>
      </c>
      <c r="Y326" s="233"/>
      <c r="Z326" s="228">
        <v>7300</v>
      </c>
      <c r="AA326" s="233">
        <v>2000</v>
      </c>
      <c r="AB326" s="233">
        <v>2002</v>
      </c>
      <c r="AC326" s="233">
        <v>1</v>
      </c>
      <c r="AD326" s="233">
        <v>7</v>
      </c>
      <c r="AE326" s="233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 t="s">
        <v>16368</v>
      </c>
      <c r="AU326" s="578"/>
    </row>
    <row r="327" spans="1:47" s="132" customFormat="1" ht="26.1" customHeight="1">
      <c r="A327" s="154"/>
      <c r="B327" s="917"/>
      <c r="C327" s="242" t="s">
        <v>684</v>
      </c>
      <c r="D327" s="233" t="s">
        <v>22173</v>
      </c>
      <c r="E327" s="300" t="s">
        <v>12954</v>
      </c>
      <c r="F327" s="242" t="s">
        <v>684</v>
      </c>
      <c r="G327" s="242" t="s">
        <v>12955</v>
      </c>
      <c r="H327" s="228">
        <v>30667</v>
      </c>
      <c r="I327" s="228">
        <v>1959</v>
      </c>
      <c r="J327" s="228">
        <v>2622</v>
      </c>
      <c r="K327" s="233" t="s">
        <v>888</v>
      </c>
      <c r="L327" s="233" t="s">
        <v>1072</v>
      </c>
      <c r="M327" s="233" t="s">
        <v>54</v>
      </c>
      <c r="N327" s="228">
        <v>27</v>
      </c>
      <c r="O327" s="228">
        <v>38</v>
      </c>
      <c r="P327" s="228">
        <v>1026</v>
      </c>
      <c r="Q327" s="228">
        <v>14.25</v>
      </c>
      <c r="R327" s="228">
        <v>553</v>
      </c>
      <c r="S327" s="228">
        <v>553</v>
      </c>
      <c r="T327" s="233" t="s">
        <v>1983</v>
      </c>
      <c r="U327" s="227">
        <v>2021</v>
      </c>
      <c r="V327" s="233"/>
      <c r="W327" s="233"/>
      <c r="X327" s="233"/>
      <c r="Y327" s="233"/>
      <c r="Z327" s="228">
        <v>8300</v>
      </c>
      <c r="AA327" s="233"/>
      <c r="AB327" s="233"/>
      <c r="AC327" s="233"/>
      <c r="AD327" s="233"/>
      <c r="AE327" s="233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578"/>
    </row>
    <row r="328" spans="1:47" s="132" customFormat="1" ht="26.1" customHeight="1">
      <c r="A328" s="154"/>
      <c r="B328" s="917"/>
      <c r="C328" s="233" t="s">
        <v>687</v>
      </c>
      <c r="D328" s="233" t="s">
        <v>1145</v>
      </c>
      <c r="E328" s="228" t="s">
        <v>1146</v>
      </c>
      <c r="F328" s="233" t="s">
        <v>687</v>
      </c>
      <c r="G328" s="233" t="s">
        <v>687</v>
      </c>
      <c r="H328" s="228">
        <v>5151</v>
      </c>
      <c r="I328" s="228">
        <v>2453</v>
      </c>
      <c r="J328" s="228">
        <v>3739</v>
      </c>
      <c r="K328" s="233" t="s">
        <v>1100</v>
      </c>
      <c r="L328" s="233" t="s">
        <v>1147</v>
      </c>
      <c r="M328" s="233" t="s">
        <v>54</v>
      </c>
      <c r="N328" s="228">
        <v>26</v>
      </c>
      <c r="O328" s="228">
        <v>47</v>
      </c>
      <c r="P328" s="228">
        <v>1269</v>
      </c>
      <c r="Q328" s="228">
        <v>18</v>
      </c>
      <c r="R328" s="228">
        <v>1258</v>
      </c>
      <c r="S328" s="228">
        <v>3000</v>
      </c>
      <c r="T328" s="233" t="s">
        <v>465</v>
      </c>
      <c r="U328" s="227">
        <v>2003</v>
      </c>
      <c r="V328" s="233">
        <v>2253</v>
      </c>
      <c r="W328" s="233">
        <v>598</v>
      </c>
      <c r="X328" s="233">
        <v>597</v>
      </c>
      <c r="Y328" s="233"/>
      <c r="Z328" s="228">
        <v>4248</v>
      </c>
      <c r="AA328" s="233"/>
      <c r="AB328" s="233"/>
      <c r="AC328" s="233">
        <v>2</v>
      </c>
      <c r="AD328" s="233">
        <v>33</v>
      </c>
      <c r="AE328" s="233" t="s">
        <v>1148</v>
      </c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578"/>
    </row>
    <row r="329" spans="1:47" s="132" customFormat="1" ht="26.1" customHeight="1">
      <c r="A329" s="154"/>
      <c r="B329" s="917"/>
      <c r="C329" s="233" t="s">
        <v>687</v>
      </c>
      <c r="D329" s="233"/>
      <c r="E329" s="228" t="s">
        <v>1149</v>
      </c>
      <c r="F329" s="233" t="s">
        <v>687</v>
      </c>
      <c r="G329" s="233" t="s">
        <v>687</v>
      </c>
      <c r="H329" s="228">
        <v>4479</v>
      </c>
      <c r="I329" s="228">
        <v>823.75</v>
      </c>
      <c r="J329" s="228">
        <v>1649.95</v>
      </c>
      <c r="K329" s="233" t="s">
        <v>1100</v>
      </c>
      <c r="L329" s="233" t="s">
        <v>1150</v>
      </c>
      <c r="M329" s="233" t="s">
        <v>54</v>
      </c>
      <c r="N329" s="228">
        <v>20</v>
      </c>
      <c r="O329" s="228">
        <v>31.5</v>
      </c>
      <c r="P329" s="228">
        <v>630</v>
      </c>
      <c r="Q329" s="228">
        <v>12.2</v>
      </c>
      <c r="R329" s="228"/>
      <c r="S329" s="228">
        <v>500</v>
      </c>
      <c r="T329" s="233"/>
      <c r="U329" s="227">
        <v>2010</v>
      </c>
      <c r="V329" s="233"/>
      <c r="W329" s="233"/>
      <c r="X329" s="233"/>
      <c r="Y329" s="233"/>
      <c r="Z329" s="228">
        <v>1700</v>
      </c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578"/>
    </row>
    <row r="330" spans="1:47" s="132" customFormat="1" ht="26.1" customHeight="1">
      <c r="A330" s="154"/>
      <c r="B330" s="917"/>
      <c r="C330" s="233" t="s">
        <v>697</v>
      </c>
      <c r="D330" s="233" t="s">
        <v>1151</v>
      </c>
      <c r="E330" s="228" t="s">
        <v>1152</v>
      </c>
      <c r="F330" s="233" t="s">
        <v>697</v>
      </c>
      <c r="G330" s="233" t="s">
        <v>697</v>
      </c>
      <c r="H330" s="228">
        <v>6112</v>
      </c>
      <c r="I330" s="228">
        <v>1755</v>
      </c>
      <c r="J330" s="228">
        <v>2668</v>
      </c>
      <c r="K330" s="242" t="s">
        <v>1081</v>
      </c>
      <c r="L330" s="233" t="s">
        <v>1070</v>
      </c>
      <c r="M330" s="233" t="s">
        <v>1036</v>
      </c>
      <c r="N330" s="228">
        <v>24</v>
      </c>
      <c r="O330" s="228">
        <v>46</v>
      </c>
      <c r="P330" s="228">
        <v>1104</v>
      </c>
      <c r="Q330" s="228">
        <v>13</v>
      </c>
      <c r="R330" s="228">
        <v>500</v>
      </c>
      <c r="S330" s="228">
        <v>2390</v>
      </c>
      <c r="T330" s="233" t="s">
        <v>178</v>
      </c>
      <c r="U330" s="227" t="s">
        <v>1153</v>
      </c>
      <c r="V330" s="233">
        <v>483</v>
      </c>
      <c r="W330" s="233">
        <v>200</v>
      </c>
      <c r="X330" s="233">
        <v>350</v>
      </c>
      <c r="Y330" s="233"/>
      <c r="Z330" s="228">
        <v>1053</v>
      </c>
      <c r="AA330" s="233"/>
      <c r="AB330" s="233"/>
      <c r="AC330" s="233"/>
      <c r="AD330" s="233"/>
      <c r="AE330" s="233">
        <v>1700</v>
      </c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578"/>
    </row>
    <row r="331" spans="1:47" s="1527" customFormat="1" ht="24.6" customHeight="1">
      <c r="A331" s="1409"/>
      <c r="B331" s="1341" t="s">
        <v>59</v>
      </c>
      <c r="C331" s="314" t="s">
        <v>55</v>
      </c>
      <c r="D331" s="349"/>
      <c r="E331" s="315">
        <f>COUNTA(E332:E349)</f>
        <v>18</v>
      </c>
      <c r="F331" s="314"/>
      <c r="G331" s="314"/>
      <c r="H331" s="318">
        <f>SUM(H332:H349)</f>
        <v>310701.8</v>
      </c>
      <c r="I331" s="318">
        <f>SUM(I332:I349)</f>
        <v>50202.21</v>
      </c>
      <c r="J331" s="318">
        <f>SUM(J332:J349)</f>
        <v>78783.25</v>
      </c>
      <c r="K331" s="314"/>
      <c r="L331" s="314"/>
      <c r="M331" s="314"/>
      <c r="N331" s="318"/>
      <c r="O331" s="318"/>
      <c r="P331" s="318"/>
      <c r="Q331" s="318"/>
      <c r="R331" s="318"/>
      <c r="S331" s="318"/>
      <c r="T331" s="314"/>
      <c r="U331" s="314"/>
      <c r="V331" s="349"/>
      <c r="W331" s="349"/>
      <c r="X331" s="349"/>
      <c r="Y331" s="349"/>
      <c r="Z331" s="318"/>
      <c r="AA331" s="349"/>
      <c r="AB331" s="349"/>
      <c r="AC331" s="349"/>
      <c r="AD331" s="349"/>
      <c r="AE331" s="349"/>
      <c r="AF331" s="349"/>
      <c r="AG331" s="349"/>
      <c r="AH331" s="349"/>
      <c r="AI331" s="349"/>
      <c r="AJ331" s="349"/>
      <c r="AK331" s="349"/>
      <c r="AL331" s="349"/>
      <c r="AM331" s="349"/>
      <c r="AN331" s="349"/>
      <c r="AO331" s="349"/>
      <c r="AP331" s="349"/>
      <c r="AQ331" s="349"/>
      <c r="AR331" s="349"/>
      <c r="AS331" s="349"/>
      <c r="AT331" s="314"/>
      <c r="AU331" s="1502"/>
    </row>
    <row r="332" spans="1:47" s="132" customFormat="1" ht="24.6" customHeight="1">
      <c r="A332" s="154">
        <v>4</v>
      </c>
      <c r="B332" s="918"/>
      <c r="C332" s="227" t="s">
        <v>461</v>
      </c>
      <c r="D332" s="471" t="s">
        <v>4108</v>
      </c>
      <c r="E332" s="363" t="s">
        <v>4256</v>
      </c>
      <c r="F332" s="363" t="s">
        <v>461</v>
      </c>
      <c r="G332" s="363" t="s">
        <v>22380</v>
      </c>
      <c r="H332" s="228">
        <v>14290</v>
      </c>
      <c r="I332" s="228">
        <v>4946</v>
      </c>
      <c r="J332" s="228">
        <v>9356</v>
      </c>
      <c r="K332" s="227" t="s">
        <v>466</v>
      </c>
      <c r="L332" s="227" t="s">
        <v>4257</v>
      </c>
      <c r="M332" s="227" t="s">
        <v>4258</v>
      </c>
      <c r="N332" s="228">
        <v>20</v>
      </c>
      <c r="O332" s="228">
        <v>40</v>
      </c>
      <c r="P332" s="228">
        <v>1362</v>
      </c>
      <c r="Q332" s="228">
        <v>12</v>
      </c>
      <c r="R332" s="228">
        <v>4183</v>
      </c>
      <c r="S332" s="228">
        <v>8000</v>
      </c>
      <c r="T332" s="227" t="s">
        <v>465</v>
      </c>
      <c r="U332" s="227">
        <v>1974</v>
      </c>
      <c r="V332" s="233"/>
      <c r="W332" s="233">
        <v>578</v>
      </c>
      <c r="X332" s="233">
        <v>369</v>
      </c>
      <c r="Y332" s="233"/>
      <c r="Z332" s="228">
        <v>1062</v>
      </c>
      <c r="AA332" s="227">
        <v>1989</v>
      </c>
      <c r="AB332" s="227">
        <v>2000</v>
      </c>
      <c r="AC332" s="233">
        <v>2</v>
      </c>
      <c r="AD332" s="233">
        <v>100</v>
      </c>
      <c r="AE332" s="233">
        <v>1500</v>
      </c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27"/>
      <c r="AU332" s="578"/>
    </row>
    <row r="333" spans="1:47" s="132" customFormat="1" ht="24.6" customHeight="1">
      <c r="A333" s="154"/>
      <c r="B333" s="918"/>
      <c r="C333" s="227" t="s">
        <v>461</v>
      </c>
      <c r="D333" s="471" t="s">
        <v>4108</v>
      </c>
      <c r="E333" s="363" t="s">
        <v>4259</v>
      </c>
      <c r="F333" s="363" t="s">
        <v>461</v>
      </c>
      <c r="G333" s="363" t="s">
        <v>22380</v>
      </c>
      <c r="H333" s="228">
        <v>2849</v>
      </c>
      <c r="I333" s="228">
        <v>2143</v>
      </c>
      <c r="J333" s="228">
        <v>4399</v>
      </c>
      <c r="K333" s="227" t="s">
        <v>466</v>
      </c>
      <c r="L333" s="227" t="s">
        <v>4260</v>
      </c>
      <c r="M333" s="227" t="s">
        <v>4258</v>
      </c>
      <c r="N333" s="228">
        <v>36</v>
      </c>
      <c r="O333" s="228">
        <v>48</v>
      </c>
      <c r="P333" s="228">
        <v>1756</v>
      </c>
      <c r="Q333" s="228">
        <v>13</v>
      </c>
      <c r="R333" s="228">
        <v>300</v>
      </c>
      <c r="S333" s="228">
        <v>500</v>
      </c>
      <c r="T333" s="227" t="s">
        <v>465</v>
      </c>
      <c r="U333" s="227">
        <v>2009</v>
      </c>
      <c r="V333" s="233"/>
      <c r="W333" s="233"/>
      <c r="X333" s="233"/>
      <c r="Y333" s="233"/>
      <c r="Z333" s="228">
        <v>7000</v>
      </c>
      <c r="AA333" s="227"/>
      <c r="AB333" s="227"/>
      <c r="AC333" s="233"/>
      <c r="AD333" s="233"/>
      <c r="AE333" s="233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27"/>
      <c r="AU333" s="578"/>
    </row>
    <row r="334" spans="1:47" s="132" customFormat="1" ht="24.6" customHeight="1">
      <c r="A334" s="154"/>
      <c r="B334" s="918"/>
      <c r="C334" s="227" t="s">
        <v>461</v>
      </c>
      <c r="D334" s="471" t="s">
        <v>22521</v>
      </c>
      <c r="E334" s="363" t="s">
        <v>22522</v>
      </c>
      <c r="F334" s="363" t="s">
        <v>461</v>
      </c>
      <c r="G334" s="363" t="s">
        <v>22448</v>
      </c>
      <c r="H334" s="228">
        <v>2744</v>
      </c>
      <c r="I334" s="228">
        <v>1060.17</v>
      </c>
      <c r="J334" s="228">
        <v>2318.75</v>
      </c>
      <c r="K334" s="227" t="s">
        <v>466</v>
      </c>
      <c r="L334" s="227" t="s">
        <v>4261</v>
      </c>
      <c r="M334" s="227" t="s">
        <v>54</v>
      </c>
      <c r="N334" s="228">
        <v>22</v>
      </c>
      <c r="O334" s="228">
        <v>37</v>
      </c>
      <c r="P334" s="228">
        <v>814</v>
      </c>
      <c r="Q334" s="228">
        <v>13</v>
      </c>
      <c r="R334" s="228">
        <v>96</v>
      </c>
      <c r="S334" s="228">
        <v>500</v>
      </c>
      <c r="T334" s="227" t="s">
        <v>465</v>
      </c>
      <c r="U334" s="227">
        <v>2007</v>
      </c>
      <c r="V334" s="233"/>
      <c r="W334" s="233"/>
      <c r="X334" s="233"/>
      <c r="Y334" s="233"/>
      <c r="Z334" s="228">
        <v>960</v>
      </c>
      <c r="AA334" s="227"/>
      <c r="AB334" s="227"/>
      <c r="AC334" s="233"/>
      <c r="AD334" s="233"/>
      <c r="AE334" s="233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27"/>
      <c r="AU334" s="578"/>
    </row>
    <row r="335" spans="1:47" s="132" customFormat="1" ht="24.6" customHeight="1">
      <c r="A335" s="154"/>
      <c r="B335" s="918"/>
      <c r="C335" s="227" t="s">
        <v>4126</v>
      </c>
      <c r="D335" s="233" t="s">
        <v>4262</v>
      </c>
      <c r="E335" s="227" t="s">
        <v>4263</v>
      </c>
      <c r="F335" s="227" t="s">
        <v>4126</v>
      </c>
      <c r="G335" s="227" t="s">
        <v>4126</v>
      </c>
      <c r="H335" s="228">
        <v>37590</v>
      </c>
      <c r="I335" s="228">
        <v>5382.85</v>
      </c>
      <c r="J335" s="228">
        <v>13284</v>
      </c>
      <c r="K335" s="227" t="s">
        <v>4264</v>
      </c>
      <c r="L335" s="227" t="s">
        <v>4265</v>
      </c>
      <c r="M335" s="227" t="s">
        <v>4258</v>
      </c>
      <c r="N335" s="228">
        <v>33</v>
      </c>
      <c r="O335" s="228">
        <v>44</v>
      </c>
      <c r="P335" s="228">
        <v>1629</v>
      </c>
      <c r="Q335" s="228">
        <v>12.5</v>
      </c>
      <c r="R335" s="228">
        <v>4398</v>
      </c>
      <c r="S335" s="228">
        <v>5000</v>
      </c>
      <c r="T335" s="227" t="s">
        <v>465</v>
      </c>
      <c r="U335" s="227">
        <v>1992</v>
      </c>
      <c r="V335" s="233">
        <v>4405</v>
      </c>
      <c r="W335" s="233">
        <v>1750</v>
      </c>
      <c r="X335" s="233">
        <v>538</v>
      </c>
      <c r="Y335" s="233"/>
      <c r="Z335" s="228">
        <v>6728</v>
      </c>
      <c r="AA335" s="227"/>
      <c r="AB335" s="227"/>
      <c r="AC335" s="233" t="s">
        <v>4266</v>
      </c>
      <c r="AD335" s="233">
        <v>1500</v>
      </c>
      <c r="AE335" s="233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27"/>
      <c r="AU335" s="578"/>
    </row>
    <row r="336" spans="1:47" s="132" customFormat="1" ht="24.6" customHeight="1">
      <c r="A336" s="154"/>
      <c r="B336" s="918"/>
      <c r="C336" s="227" t="s">
        <v>4126</v>
      </c>
      <c r="D336" s="233" t="s">
        <v>4236</v>
      </c>
      <c r="E336" s="227" t="s">
        <v>4267</v>
      </c>
      <c r="F336" s="227" t="s">
        <v>4126</v>
      </c>
      <c r="G336" s="227" t="s">
        <v>4183</v>
      </c>
      <c r="H336" s="228">
        <v>34937</v>
      </c>
      <c r="I336" s="228">
        <v>4690</v>
      </c>
      <c r="J336" s="228">
        <v>5871</v>
      </c>
      <c r="K336" s="227" t="s">
        <v>3263</v>
      </c>
      <c r="L336" s="227" t="s">
        <v>4268</v>
      </c>
      <c r="M336" s="227" t="s">
        <v>4269</v>
      </c>
      <c r="N336" s="228">
        <v>48</v>
      </c>
      <c r="O336" s="228">
        <v>54</v>
      </c>
      <c r="P336" s="228">
        <v>2604</v>
      </c>
      <c r="Q336" s="228">
        <v>19</v>
      </c>
      <c r="R336" s="228">
        <v>2950</v>
      </c>
      <c r="S336" s="228">
        <v>4000</v>
      </c>
      <c r="T336" s="227" t="s">
        <v>465</v>
      </c>
      <c r="U336" s="227">
        <v>2005</v>
      </c>
      <c r="V336" s="233">
        <v>6050</v>
      </c>
      <c r="W336" s="233">
        <v>1600</v>
      </c>
      <c r="X336" s="233">
        <v>504</v>
      </c>
      <c r="Y336" s="233"/>
      <c r="Z336" s="228">
        <v>10307</v>
      </c>
      <c r="AA336" s="227"/>
      <c r="AB336" s="227"/>
      <c r="AC336" s="233">
        <v>1</v>
      </c>
      <c r="AD336" s="233">
        <v>50</v>
      </c>
      <c r="AE336" s="233">
        <v>100</v>
      </c>
      <c r="AF336" s="233"/>
      <c r="AG336" s="233" t="s">
        <v>4270</v>
      </c>
      <c r="AH336" s="233">
        <v>1</v>
      </c>
      <c r="AI336" s="233">
        <v>893</v>
      </c>
      <c r="AJ336" s="233" t="s">
        <v>4271</v>
      </c>
      <c r="AK336" s="233" t="s">
        <v>4163</v>
      </c>
      <c r="AL336" s="233"/>
      <c r="AM336" s="233"/>
      <c r="AN336" s="233"/>
      <c r="AO336" s="233"/>
      <c r="AP336" s="233"/>
      <c r="AQ336" s="233"/>
      <c r="AR336" s="233"/>
      <c r="AS336" s="233"/>
      <c r="AT336" s="227"/>
      <c r="AU336" s="578"/>
    </row>
    <row r="337" spans="1:47" s="132" customFormat="1" ht="36" customHeight="1">
      <c r="A337" s="154"/>
      <c r="B337" s="918"/>
      <c r="C337" s="227" t="s">
        <v>4126</v>
      </c>
      <c r="D337" s="233" t="s">
        <v>4236</v>
      </c>
      <c r="E337" s="227" t="s">
        <v>4272</v>
      </c>
      <c r="F337" s="227" t="s">
        <v>4126</v>
      </c>
      <c r="G337" s="227" t="s">
        <v>4183</v>
      </c>
      <c r="H337" s="228">
        <v>10799</v>
      </c>
      <c r="I337" s="228">
        <v>4021</v>
      </c>
      <c r="J337" s="228">
        <v>7040</v>
      </c>
      <c r="K337" s="227" t="s">
        <v>332</v>
      </c>
      <c r="L337" s="227" t="s">
        <v>4273</v>
      </c>
      <c r="M337" s="227" t="s">
        <v>26574</v>
      </c>
      <c r="N337" s="228" t="s">
        <v>4274</v>
      </c>
      <c r="O337" s="228" t="s">
        <v>4275</v>
      </c>
      <c r="P337" s="228">
        <v>5078</v>
      </c>
      <c r="Q337" s="228" t="s">
        <v>4276</v>
      </c>
      <c r="R337" s="228">
        <v>1000</v>
      </c>
      <c r="S337" s="228">
        <v>2000</v>
      </c>
      <c r="T337" s="227" t="s">
        <v>3231</v>
      </c>
      <c r="U337" s="227">
        <v>2012</v>
      </c>
      <c r="V337" s="233">
        <v>6050</v>
      </c>
      <c r="W337" s="233">
        <v>1600</v>
      </c>
      <c r="X337" s="233">
        <v>504</v>
      </c>
      <c r="Y337" s="233"/>
      <c r="Z337" s="228">
        <v>9800</v>
      </c>
      <c r="AA337" s="227"/>
      <c r="AB337" s="227"/>
      <c r="AC337" s="233">
        <v>1</v>
      </c>
      <c r="AD337" s="233">
        <v>50</v>
      </c>
      <c r="AE337" s="233">
        <v>100</v>
      </c>
      <c r="AF337" s="233"/>
      <c r="AG337" s="233" t="s">
        <v>4270</v>
      </c>
      <c r="AH337" s="233">
        <v>1</v>
      </c>
      <c r="AI337" s="233">
        <v>893</v>
      </c>
      <c r="AJ337" s="233" t="s">
        <v>4271</v>
      </c>
      <c r="AK337" s="233" t="s">
        <v>4163</v>
      </c>
      <c r="AL337" s="233"/>
      <c r="AM337" s="233"/>
      <c r="AN337" s="233"/>
      <c r="AO337" s="233"/>
      <c r="AP337" s="233"/>
      <c r="AQ337" s="233"/>
      <c r="AR337" s="233"/>
      <c r="AS337" s="233"/>
      <c r="AT337" s="227"/>
      <c r="AU337" s="578"/>
    </row>
    <row r="338" spans="1:47" s="132" customFormat="1" ht="24.6" customHeight="1">
      <c r="A338" s="154"/>
      <c r="B338" s="918"/>
      <c r="C338" s="227" t="s">
        <v>4126</v>
      </c>
      <c r="D338" s="233" t="s">
        <v>22523</v>
      </c>
      <c r="E338" s="227" t="s">
        <v>16842</v>
      </c>
      <c r="F338" s="227" t="s">
        <v>4126</v>
      </c>
      <c r="G338" s="227" t="s">
        <v>4126</v>
      </c>
      <c r="H338" s="228">
        <v>26040</v>
      </c>
      <c r="I338" s="228">
        <v>2518</v>
      </c>
      <c r="J338" s="228">
        <v>2518</v>
      </c>
      <c r="K338" s="227" t="s">
        <v>466</v>
      </c>
      <c r="L338" s="227" t="s">
        <v>16843</v>
      </c>
      <c r="M338" s="227" t="s">
        <v>54</v>
      </c>
      <c r="N338" s="228">
        <v>27.3</v>
      </c>
      <c r="O338" s="228">
        <v>55.6</v>
      </c>
      <c r="P338" s="228">
        <v>1518</v>
      </c>
      <c r="Q338" s="228">
        <v>16</v>
      </c>
      <c r="R338" s="228">
        <v>400</v>
      </c>
      <c r="S338" s="228">
        <v>1000</v>
      </c>
      <c r="T338" s="227" t="s">
        <v>3231</v>
      </c>
      <c r="U338" s="227">
        <v>2023</v>
      </c>
      <c r="V338" s="233"/>
      <c r="W338" s="233"/>
      <c r="X338" s="233"/>
      <c r="Y338" s="233"/>
      <c r="Z338" s="228">
        <v>13700</v>
      </c>
      <c r="AA338" s="227"/>
      <c r="AB338" s="227"/>
      <c r="AC338" s="233"/>
      <c r="AD338" s="233"/>
      <c r="AE338" s="233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27"/>
      <c r="AU338" s="578"/>
    </row>
    <row r="339" spans="1:47" s="132" customFormat="1" ht="24.6" customHeight="1">
      <c r="A339" s="154"/>
      <c r="B339" s="918"/>
      <c r="C339" s="227" t="s">
        <v>698</v>
      </c>
      <c r="D339" s="233" t="s">
        <v>4223</v>
      </c>
      <c r="E339" s="227" t="s">
        <v>4277</v>
      </c>
      <c r="F339" s="227" t="s">
        <v>698</v>
      </c>
      <c r="G339" s="241" t="s">
        <v>22524</v>
      </c>
      <c r="H339" s="228">
        <v>59138</v>
      </c>
      <c r="I339" s="228">
        <v>3733</v>
      </c>
      <c r="J339" s="228">
        <v>6748</v>
      </c>
      <c r="K339" s="227" t="s">
        <v>4278</v>
      </c>
      <c r="L339" s="227" t="s">
        <v>4279</v>
      </c>
      <c r="M339" s="227" t="s">
        <v>54</v>
      </c>
      <c r="N339" s="228">
        <v>48</v>
      </c>
      <c r="O339" s="228">
        <v>48</v>
      </c>
      <c r="P339" s="228">
        <v>2304</v>
      </c>
      <c r="Q339" s="228">
        <v>13</v>
      </c>
      <c r="R339" s="228">
        <v>3300</v>
      </c>
      <c r="S339" s="228">
        <v>3300</v>
      </c>
      <c r="T339" s="227" t="s">
        <v>465</v>
      </c>
      <c r="U339" s="227">
        <v>1995</v>
      </c>
      <c r="V339" s="233">
        <v>4342</v>
      </c>
      <c r="W339" s="233">
        <v>1700</v>
      </c>
      <c r="X339" s="233">
        <v>465</v>
      </c>
      <c r="Y339" s="233">
        <v>1100</v>
      </c>
      <c r="Z339" s="228">
        <v>7819</v>
      </c>
      <c r="AA339" s="227"/>
      <c r="AB339" s="227"/>
      <c r="AC339" s="233">
        <v>1</v>
      </c>
      <c r="AD339" s="233">
        <v>86</v>
      </c>
      <c r="AE339" s="233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27"/>
      <c r="AU339" s="578"/>
    </row>
    <row r="340" spans="1:47" s="132" customFormat="1" ht="24.6" customHeight="1">
      <c r="A340" s="154" t="s">
        <v>150</v>
      </c>
      <c r="B340" s="918"/>
      <c r="C340" s="227" t="s">
        <v>698</v>
      </c>
      <c r="D340" s="233" t="s">
        <v>22525</v>
      </c>
      <c r="E340" s="227" t="s">
        <v>16845</v>
      </c>
      <c r="F340" s="227" t="s">
        <v>698</v>
      </c>
      <c r="G340" s="227" t="s">
        <v>17730</v>
      </c>
      <c r="H340" s="228">
        <v>9500</v>
      </c>
      <c r="I340" s="228">
        <v>1899</v>
      </c>
      <c r="J340" s="228">
        <v>2015</v>
      </c>
      <c r="K340" s="227" t="s">
        <v>4280</v>
      </c>
      <c r="L340" s="227" t="s">
        <v>4281</v>
      </c>
      <c r="M340" s="227" t="s">
        <v>54</v>
      </c>
      <c r="N340" s="228">
        <v>33</v>
      </c>
      <c r="O340" s="228">
        <v>37</v>
      </c>
      <c r="P340" s="228">
        <v>1205</v>
      </c>
      <c r="Q340" s="228">
        <v>21</v>
      </c>
      <c r="R340" s="228">
        <v>500</v>
      </c>
      <c r="S340" s="228">
        <v>650</v>
      </c>
      <c r="T340" s="227" t="s">
        <v>465</v>
      </c>
      <c r="U340" s="227">
        <v>2004</v>
      </c>
      <c r="V340" s="233"/>
      <c r="W340" s="233"/>
      <c r="X340" s="233"/>
      <c r="Y340" s="233"/>
      <c r="Z340" s="228">
        <v>2700</v>
      </c>
      <c r="AA340" s="227"/>
      <c r="AB340" s="227"/>
      <c r="AC340" s="233"/>
      <c r="AD340" s="233"/>
      <c r="AE340" s="233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27"/>
      <c r="AU340" s="578"/>
    </row>
    <row r="341" spans="1:47" s="132" customFormat="1" ht="24.6" customHeight="1">
      <c r="A341" s="154"/>
      <c r="B341" s="918"/>
      <c r="C341" s="227" t="s">
        <v>698</v>
      </c>
      <c r="D341" s="233" t="s">
        <v>22526</v>
      </c>
      <c r="E341" s="227" t="s">
        <v>4282</v>
      </c>
      <c r="F341" s="227" t="s">
        <v>698</v>
      </c>
      <c r="G341" s="227" t="s">
        <v>4283</v>
      </c>
      <c r="H341" s="228">
        <v>18319</v>
      </c>
      <c r="I341" s="228">
        <v>2239</v>
      </c>
      <c r="J341" s="228">
        <v>2394</v>
      </c>
      <c r="K341" s="227" t="s">
        <v>1155</v>
      </c>
      <c r="L341" s="227" t="s">
        <v>4284</v>
      </c>
      <c r="M341" s="227" t="s">
        <v>54</v>
      </c>
      <c r="N341" s="228">
        <v>38</v>
      </c>
      <c r="O341" s="228">
        <v>40</v>
      </c>
      <c r="P341" s="228">
        <v>1520</v>
      </c>
      <c r="Q341" s="228">
        <v>18.02</v>
      </c>
      <c r="R341" s="228">
        <v>140</v>
      </c>
      <c r="S341" s="228">
        <v>140</v>
      </c>
      <c r="T341" s="227" t="s">
        <v>465</v>
      </c>
      <c r="U341" s="227">
        <v>2016</v>
      </c>
      <c r="V341" s="233"/>
      <c r="W341" s="233"/>
      <c r="X341" s="233"/>
      <c r="Y341" s="233"/>
      <c r="Z341" s="228">
        <v>3800</v>
      </c>
      <c r="AA341" s="227"/>
      <c r="AB341" s="227"/>
      <c r="AC341" s="233"/>
      <c r="AD341" s="233"/>
      <c r="AE341" s="233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27"/>
      <c r="AU341" s="578"/>
    </row>
    <row r="342" spans="1:47" s="132" customFormat="1" ht="24.6" customHeight="1">
      <c r="A342" s="154"/>
      <c r="B342" s="918"/>
      <c r="C342" s="227" t="s">
        <v>698</v>
      </c>
      <c r="D342" s="233" t="s">
        <v>22527</v>
      </c>
      <c r="E342" s="227" t="s">
        <v>16844</v>
      </c>
      <c r="F342" s="227" t="s">
        <v>8893</v>
      </c>
      <c r="G342" s="241" t="s">
        <v>22528</v>
      </c>
      <c r="H342" s="228">
        <v>5122</v>
      </c>
      <c r="I342" s="228">
        <v>992.99</v>
      </c>
      <c r="J342" s="228">
        <v>992</v>
      </c>
      <c r="K342" s="227" t="s">
        <v>12726</v>
      </c>
      <c r="L342" s="227" t="s">
        <v>12747</v>
      </c>
      <c r="M342" s="227" t="s">
        <v>16385</v>
      </c>
      <c r="N342" s="228">
        <v>20</v>
      </c>
      <c r="O342" s="228">
        <v>41</v>
      </c>
      <c r="P342" s="228">
        <v>819</v>
      </c>
      <c r="Q342" s="228">
        <v>8.3000000000000007</v>
      </c>
      <c r="R342" s="228">
        <v>0</v>
      </c>
      <c r="S342" s="228">
        <v>100</v>
      </c>
      <c r="T342" s="227" t="s">
        <v>16092</v>
      </c>
      <c r="U342" s="227">
        <v>2022</v>
      </c>
      <c r="V342" s="233"/>
      <c r="W342" s="233"/>
      <c r="X342" s="233"/>
      <c r="Y342" s="233"/>
      <c r="Z342" s="228">
        <v>2300</v>
      </c>
      <c r="AA342" s="227"/>
      <c r="AB342" s="227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27"/>
      <c r="AU342" s="578"/>
    </row>
    <row r="343" spans="1:47" s="132" customFormat="1" ht="24.6" customHeight="1">
      <c r="A343" s="154"/>
      <c r="B343" s="918"/>
      <c r="C343" s="227" t="s">
        <v>698</v>
      </c>
      <c r="D343" s="233" t="s">
        <v>22491</v>
      </c>
      <c r="E343" s="227" t="s">
        <v>8839</v>
      </c>
      <c r="F343" s="227" t="s">
        <v>698</v>
      </c>
      <c r="G343" s="241" t="s">
        <v>22529</v>
      </c>
      <c r="H343" s="228">
        <v>25318</v>
      </c>
      <c r="I343" s="228">
        <v>4233</v>
      </c>
      <c r="J343" s="228">
        <v>4776.3</v>
      </c>
      <c r="K343" s="227" t="s">
        <v>1155</v>
      </c>
      <c r="L343" s="227" t="s">
        <v>4281</v>
      </c>
      <c r="M343" s="227" t="s">
        <v>54</v>
      </c>
      <c r="N343" s="228">
        <v>25</v>
      </c>
      <c r="O343" s="228">
        <v>48</v>
      </c>
      <c r="P343" s="228">
        <v>1478</v>
      </c>
      <c r="Q343" s="228">
        <v>18.02</v>
      </c>
      <c r="R343" s="228">
        <v>300</v>
      </c>
      <c r="S343" s="228">
        <v>500</v>
      </c>
      <c r="T343" s="227" t="s">
        <v>465</v>
      </c>
      <c r="U343" s="227">
        <v>2016</v>
      </c>
      <c r="V343" s="233"/>
      <c r="W343" s="233"/>
      <c r="X343" s="233"/>
      <c r="Y343" s="233"/>
      <c r="Z343" s="228">
        <v>16420</v>
      </c>
      <c r="AA343" s="227"/>
      <c r="AB343" s="227"/>
      <c r="AC343" s="233"/>
      <c r="AD343" s="233"/>
      <c r="AE343" s="233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27"/>
      <c r="AU343" s="578"/>
    </row>
    <row r="344" spans="1:47" s="132" customFormat="1" ht="24.6" customHeight="1">
      <c r="A344" s="154"/>
      <c r="B344" s="918"/>
      <c r="C344" s="241" t="s">
        <v>8893</v>
      </c>
      <c r="D344" s="241" t="s">
        <v>22530</v>
      </c>
      <c r="E344" s="244" t="s">
        <v>22531</v>
      </c>
      <c r="F344" s="241" t="s">
        <v>8893</v>
      </c>
      <c r="G344" s="241" t="s">
        <v>22524</v>
      </c>
      <c r="H344" s="244">
        <v>30418.799999999999</v>
      </c>
      <c r="I344" s="244">
        <v>995.2</v>
      </c>
      <c r="J344" s="244">
        <v>995.2</v>
      </c>
      <c r="K344" s="241" t="s">
        <v>12726</v>
      </c>
      <c r="L344" s="241" t="s">
        <v>22532</v>
      </c>
      <c r="M344" s="241" t="s">
        <v>2059</v>
      </c>
      <c r="N344" s="244">
        <v>22.9</v>
      </c>
      <c r="O344" s="244">
        <v>34</v>
      </c>
      <c r="P344" s="244">
        <v>778.6</v>
      </c>
      <c r="Q344" s="244">
        <v>11.15</v>
      </c>
      <c r="R344" s="244">
        <v>112</v>
      </c>
      <c r="S344" s="244">
        <v>112</v>
      </c>
      <c r="T344" s="241" t="s">
        <v>12731</v>
      </c>
      <c r="U344" s="241">
        <v>2025</v>
      </c>
      <c r="V344" s="402">
        <v>3500</v>
      </c>
      <c r="W344" s="241"/>
      <c r="X344" s="241"/>
      <c r="Y344" s="241"/>
      <c r="Z344" s="244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33"/>
      <c r="AO344" s="233"/>
      <c r="AP344" s="233"/>
      <c r="AQ344" s="233"/>
      <c r="AR344" s="233"/>
      <c r="AS344" s="233"/>
      <c r="AT344" s="227"/>
      <c r="AU344" s="578"/>
    </row>
    <row r="345" spans="1:47" s="132" customFormat="1" ht="24.6" customHeight="1">
      <c r="A345" s="154" t="s">
        <v>89</v>
      </c>
      <c r="B345" s="918"/>
      <c r="C345" s="227" t="s">
        <v>468</v>
      </c>
      <c r="D345" s="300" t="s">
        <v>22533</v>
      </c>
      <c r="E345" s="227" t="s">
        <v>4286</v>
      </c>
      <c r="F345" s="227" t="s">
        <v>468</v>
      </c>
      <c r="G345" s="227" t="s">
        <v>468</v>
      </c>
      <c r="H345" s="228">
        <v>3600</v>
      </c>
      <c r="I345" s="228">
        <v>1218</v>
      </c>
      <c r="J345" s="228">
        <v>1564</v>
      </c>
      <c r="K345" s="227" t="s">
        <v>4287</v>
      </c>
      <c r="L345" s="227" t="s">
        <v>1072</v>
      </c>
      <c r="M345" s="227" t="s">
        <v>4258</v>
      </c>
      <c r="N345" s="228">
        <v>22</v>
      </c>
      <c r="O345" s="228">
        <v>35</v>
      </c>
      <c r="P345" s="228">
        <v>770</v>
      </c>
      <c r="Q345" s="228">
        <v>13</v>
      </c>
      <c r="R345" s="228">
        <v>435</v>
      </c>
      <c r="S345" s="228">
        <v>500</v>
      </c>
      <c r="T345" s="227" t="s">
        <v>465</v>
      </c>
      <c r="U345" s="241">
        <v>2005</v>
      </c>
      <c r="V345" s="241"/>
      <c r="W345" s="241"/>
      <c r="X345" s="241"/>
      <c r="Y345" s="241"/>
      <c r="Z345" s="244">
        <v>1711</v>
      </c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41">
        <v>2004</v>
      </c>
      <c r="AT345" s="241"/>
      <c r="AU345" s="578"/>
    </row>
    <row r="346" spans="1:47" s="132" customFormat="1" ht="24.6" customHeight="1">
      <c r="A346" s="154" t="s">
        <v>318</v>
      </c>
      <c r="B346" s="918"/>
      <c r="C346" s="227" t="s">
        <v>4200</v>
      </c>
      <c r="D346" s="233" t="s">
        <v>4288</v>
      </c>
      <c r="E346" s="227" t="s">
        <v>11483</v>
      </c>
      <c r="F346" s="227" t="s">
        <v>4200</v>
      </c>
      <c r="G346" s="227" t="s">
        <v>13030</v>
      </c>
      <c r="H346" s="228">
        <v>3300</v>
      </c>
      <c r="I346" s="228">
        <v>2211</v>
      </c>
      <c r="J346" s="228">
        <v>2792</v>
      </c>
      <c r="K346" s="227" t="s">
        <v>4287</v>
      </c>
      <c r="L346" s="227" t="s">
        <v>3199</v>
      </c>
      <c r="M346" s="227" t="s">
        <v>4258</v>
      </c>
      <c r="N346" s="228">
        <v>44</v>
      </c>
      <c r="O346" s="228">
        <v>24</v>
      </c>
      <c r="P346" s="228">
        <v>1056</v>
      </c>
      <c r="Q346" s="228">
        <v>12.6</v>
      </c>
      <c r="R346" s="228">
        <v>2000</v>
      </c>
      <c r="S346" s="228">
        <v>2000</v>
      </c>
      <c r="T346" s="227" t="s">
        <v>465</v>
      </c>
      <c r="U346" s="227">
        <v>1988</v>
      </c>
      <c r="V346" s="233">
        <v>150</v>
      </c>
      <c r="W346" s="233">
        <v>150</v>
      </c>
      <c r="X346" s="233">
        <v>350</v>
      </c>
      <c r="Y346" s="233"/>
      <c r="Z346" s="228">
        <v>650</v>
      </c>
      <c r="AA346" s="227"/>
      <c r="AB346" s="227"/>
      <c r="AC346" s="233"/>
      <c r="AD346" s="233"/>
      <c r="AE346" s="233"/>
      <c r="AF346" s="233">
        <v>6</v>
      </c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27"/>
      <c r="AU346" s="578"/>
    </row>
    <row r="347" spans="1:47" s="132" customFormat="1" ht="24.6" customHeight="1">
      <c r="A347" s="154" t="s">
        <v>316</v>
      </c>
      <c r="B347" s="918"/>
      <c r="C347" s="227" t="s">
        <v>4148</v>
      </c>
      <c r="D347" s="233" t="s">
        <v>22534</v>
      </c>
      <c r="E347" s="227" t="s">
        <v>22535</v>
      </c>
      <c r="F347" s="227" t="s">
        <v>641</v>
      </c>
      <c r="G347" s="227" t="s">
        <v>4234</v>
      </c>
      <c r="H347" s="228">
        <v>4733</v>
      </c>
      <c r="I347" s="228">
        <v>4733</v>
      </c>
      <c r="J347" s="228">
        <v>6884</v>
      </c>
      <c r="K347" s="227" t="s">
        <v>466</v>
      </c>
      <c r="L347" s="227" t="s">
        <v>1070</v>
      </c>
      <c r="M347" s="227" t="s">
        <v>54</v>
      </c>
      <c r="N347" s="228">
        <v>46</v>
      </c>
      <c r="O347" s="228">
        <v>55.8</v>
      </c>
      <c r="P347" s="228">
        <v>2566.8000000000002</v>
      </c>
      <c r="Q347" s="228">
        <v>19.600000000000001</v>
      </c>
      <c r="R347" s="228"/>
      <c r="S347" s="228"/>
      <c r="T347" s="227"/>
      <c r="U347" s="234">
        <v>2011</v>
      </c>
      <c r="V347" s="233"/>
      <c r="W347" s="233"/>
      <c r="X347" s="233"/>
      <c r="Y347" s="233"/>
      <c r="Z347" s="228"/>
      <c r="AA347" s="227"/>
      <c r="AB347" s="227"/>
      <c r="AC347" s="233"/>
      <c r="AD347" s="233"/>
      <c r="AE347" s="233"/>
      <c r="AF347" s="240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27"/>
      <c r="AU347" s="578"/>
    </row>
    <row r="348" spans="1:47" s="132" customFormat="1" ht="24.6" customHeight="1">
      <c r="A348" s="154"/>
      <c r="B348" s="918"/>
      <c r="C348" s="227" t="s">
        <v>13027</v>
      </c>
      <c r="D348" s="233" t="s">
        <v>22536</v>
      </c>
      <c r="E348" s="227" t="s">
        <v>22537</v>
      </c>
      <c r="F348" s="227" t="s">
        <v>13027</v>
      </c>
      <c r="G348" s="227" t="s">
        <v>13027</v>
      </c>
      <c r="H348" s="228">
        <v>8549</v>
      </c>
      <c r="I348" s="228">
        <v>630</v>
      </c>
      <c r="J348" s="228">
        <v>630</v>
      </c>
      <c r="K348" s="227" t="s">
        <v>16386</v>
      </c>
      <c r="L348" s="227" t="s">
        <v>22538</v>
      </c>
      <c r="M348" s="228" t="s">
        <v>2059</v>
      </c>
      <c r="N348" s="458">
        <v>19</v>
      </c>
      <c r="O348" s="228">
        <v>25</v>
      </c>
      <c r="P348" s="228">
        <v>630</v>
      </c>
      <c r="Q348" s="228">
        <v>8</v>
      </c>
      <c r="R348" s="228" t="s">
        <v>2009</v>
      </c>
      <c r="S348" s="228" t="s">
        <v>2009</v>
      </c>
      <c r="T348" s="227" t="s">
        <v>16092</v>
      </c>
      <c r="U348" s="234">
        <v>2016</v>
      </c>
      <c r="V348" s="233">
        <v>384</v>
      </c>
      <c r="W348" s="233">
        <v>178</v>
      </c>
      <c r="X348" s="233"/>
      <c r="Y348" s="233"/>
      <c r="Z348" s="228"/>
      <c r="AA348" s="227">
        <v>2024</v>
      </c>
      <c r="AB348" s="227"/>
      <c r="AC348" s="233"/>
      <c r="AD348" s="233"/>
      <c r="AE348" s="233"/>
      <c r="AF348" s="240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27"/>
      <c r="AU348" s="578"/>
    </row>
    <row r="349" spans="1:47" s="132" customFormat="1" ht="23.25" customHeight="1">
      <c r="A349" s="154"/>
      <c r="B349" s="1510"/>
      <c r="C349" s="227" t="s">
        <v>4163</v>
      </c>
      <c r="D349" s="233" t="s">
        <v>4236</v>
      </c>
      <c r="E349" s="227" t="s">
        <v>4289</v>
      </c>
      <c r="F349" s="227" t="s">
        <v>4163</v>
      </c>
      <c r="G349" s="227" t="s">
        <v>4163</v>
      </c>
      <c r="H349" s="228">
        <v>13455</v>
      </c>
      <c r="I349" s="228">
        <v>2557</v>
      </c>
      <c r="J349" s="228">
        <v>4206</v>
      </c>
      <c r="K349" s="227" t="s">
        <v>4287</v>
      </c>
      <c r="L349" s="227" t="s">
        <v>1070</v>
      </c>
      <c r="M349" s="227" t="s">
        <v>54</v>
      </c>
      <c r="N349" s="228">
        <v>25</v>
      </c>
      <c r="O349" s="228">
        <v>41</v>
      </c>
      <c r="P349" s="228">
        <v>1025</v>
      </c>
      <c r="Q349" s="228">
        <v>11.6</v>
      </c>
      <c r="R349" s="228">
        <v>1700</v>
      </c>
      <c r="S349" s="228">
        <v>3000</v>
      </c>
      <c r="T349" s="227" t="s">
        <v>465</v>
      </c>
      <c r="U349" s="227">
        <v>1999</v>
      </c>
      <c r="V349" s="233">
        <v>6050</v>
      </c>
      <c r="W349" s="233">
        <v>1600</v>
      </c>
      <c r="X349" s="233">
        <v>504</v>
      </c>
      <c r="Y349" s="233"/>
      <c r="Z349" s="228">
        <v>8154</v>
      </c>
      <c r="AA349" s="227"/>
      <c r="AB349" s="227"/>
      <c r="AC349" s="233">
        <v>1</v>
      </c>
      <c r="AD349" s="233">
        <v>50</v>
      </c>
      <c r="AE349" s="233">
        <v>100</v>
      </c>
      <c r="AF349" s="233"/>
      <c r="AG349" s="233" t="s">
        <v>4270</v>
      </c>
      <c r="AH349" s="233">
        <v>1</v>
      </c>
      <c r="AI349" s="233">
        <v>893</v>
      </c>
      <c r="AJ349" s="233" t="s">
        <v>4271</v>
      </c>
      <c r="AK349" s="233" t="s">
        <v>4163</v>
      </c>
      <c r="AL349" s="233"/>
      <c r="AM349" s="233"/>
      <c r="AN349" s="233"/>
      <c r="AO349" s="233"/>
      <c r="AP349" s="233"/>
      <c r="AQ349" s="233"/>
      <c r="AR349" s="233"/>
      <c r="AS349" s="233"/>
      <c r="AT349" s="227"/>
      <c r="AU349" s="578"/>
    </row>
    <row r="350" spans="1:47" s="1527" customFormat="1" ht="24.6" customHeight="1">
      <c r="A350" s="1409"/>
      <c r="B350" s="1341" t="s">
        <v>90</v>
      </c>
      <c r="C350" s="314" t="s">
        <v>55</v>
      </c>
      <c r="D350" s="349"/>
      <c r="E350" s="315">
        <f>COUNTA(E351:E393)</f>
        <v>43</v>
      </c>
      <c r="F350" s="314"/>
      <c r="G350" s="314"/>
      <c r="H350" s="318">
        <f>SUM(H351:H393)</f>
        <v>1099146</v>
      </c>
      <c r="I350" s="318">
        <f>SUM(I351:I393)</f>
        <v>89328.450000000012</v>
      </c>
      <c r="J350" s="318">
        <f>SUM(J351:J393)</f>
        <v>131997.46000000002</v>
      </c>
      <c r="K350" s="314"/>
      <c r="L350" s="314"/>
      <c r="M350" s="314"/>
      <c r="N350" s="380"/>
      <c r="O350" s="380"/>
      <c r="P350" s="380"/>
      <c r="Q350" s="380"/>
      <c r="R350" s="318"/>
      <c r="S350" s="318"/>
      <c r="T350" s="314"/>
      <c r="U350" s="314"/>
      <c r="V350" s="349"/>
      <c r="W350" s="349"/>
      <c r="X350" s="349"/>
      <c r="Y350" s="349"/>
      <c r="Z350" s="318"/>
      <c r="AA350" s="314"/>
      <c r="AB350" s="314"/>
      <c r="AC350" s="349"/>
      <c r="AD350" s="349"/>
      <c r="AE350" s="349"/>
      <c r="AF350" s="381"/>
      <c r="AG350" s="381"/>
      <c r="AH350" s="349"/>
      <c r="AI350" s="349"/>
      <c r="AJ350" s="349"/>
      <c r="AK350" s="349"/>
      <c r="AL350" s="349"/>
      <c r="AM350" s="349"/>
      <c r="AN350" s="349"/>
      <c r="AO350" s="349"/>
      <c r="AP350" s="349"/>
      <c r="AQ350" s="349"/>
      <c r="AR350" s="349"/>
      <c r="AS350" s="349"/>
      <c r="AT350" s="314"/>
      <c r="AU350" s="1502"/>
    </row>
    <row r="351" spans="1:47" s="132" customFormat="1" ht="24.6" customHeight="1">
      <c r="A351" s="154"/>
      <c r="B351" s="918"/>
      <c r="C351" s="227" t="s">
        <v>1715</v>
      </c>
      <c r="D351" s="233" t="s">
        <v>1942</v>
      </c>
      <c r="E351" s="227" t="s">
        <v>4598</v>
      </c>
      <c r="F351" s="227" t="s">
        <v>1715</v>
      </c>
      <c r="G351" s="227" t="s">
        <v>16982</v>
      </c>
      <c r="H351" s="228">
        <v>6790</v>
      </c>
      <c r="I351" s="228">
        <v>6587</v>
      </c>
      <c r="J351" s="228">
        <v>13604</v>
      </c>
      <c r="K351" s="227" t="s">
        <v>466</v>
      </c>
      <c r="L351" s="227" t="s">
        <v>1160</v>
      </c>
      <c r="M351" s="227" t="s">
        <v>54</v>
      </c>
      <c r="N351" s="228">
        <v>39</v>
      </c>
      <c r="O351" s="228">
        <v>46.5</v>
      </c>
      <c r="P351" s="228">
        <v>1813</v>
      </c>
      <c r="Q351" s="228">
        <v>18.5</v>
      </c>
      <c r="R351" s="228">
        <v>5482</v>
      </c>
      <c r="S351" s="228">
        <v>6000</v>
      </c>
      <c r="T351" s="227" t="s">
        <v>465</v>
      </c>
      <c r="U351" s="227">
        <v>2001</v>
      </c>
      <c r="V351" s="233">
        <v>9100</v>
      </c>
      <c r="W351" s="233">
        <v>4000</v>
      </c>
      <c r="X351" s="233">
        <v>3500</v>
      </c>
      <c r="Y351" s="233"/>
      <c r="Z351" s="228">
        <v>16600</v>
      </c>
      <c r="AA351" s="227"/>
      <c r="AB351" s="227"/>
      <c r="AC351" s="233">
        <v>1</v>
      </c>
      <c r="AD351" s="233" t="s">
        <v>4599</v>
      </c>
      <c r="AE351" s="233">
        <v>2200</v>
      </c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27"/>
      <c r="AU351" s="578"/>
    </row>
    <row r="352" spans="1:47" s="132" customFormat="1" ht="24.6" customHeight="1">
      <c r="A352" s="154"/>
      <c r="B352" s="918"/>
      <c r="C352" s="227" t="s">
        <v>1715</v>
      </c>
      <c r="D352" s="233" t="s">
        <v>4600</v>
      </c>
      <c r="E352" s="227" t="s">
        <v>4601</v>
      </c>
      <c r="F352" s="227" t="s">
        <v>1715</v>
      </c>
      <c r="G352" s="227" t="s">
        <v>4602</v>
      </c>
      <c r="H352" s="228">
        <v>10080</v>
      </c>
      <c r="I352" s="228">
        <v>1324</v>
      </c>
      <c r="J352" s="228">
        <v>1984</v>
      </c>
      <c r="K352" s="227" t="s">
        <v>466</v>
      </c>
      <c r="L352" s="227" t="s">
        <v>1160</v>
      </c>
      <c r="M352" s="227" t="s">
        <v>54</v>
      </c>
      <c r="N352" s="228">
        <v>20</v>
      </c>
      <c r="O352" s="228">
        <v>33</v>
      </c>
      <c r="P352" s="228">
        <v>600</v>
      </c>
      <c r="Q352" s="228">
        <v>13.4</v>
      </c>
      <c r="R352" s="228">
        <v>724</v>
      </c>
      <c r="S352" s="228">
        <v>1000</v>
      </c>
      <c r="T352" s="227" t="s">
        <v>465</v>
      </c>
      <c r="U352" s="227">
        <v>1994</v>
      </c>
      <c r="V352" s="233"/>
      <c r="W352" s="233">
        <v>1119</v>
      </c>
      <c r="X352" s="233">
        <v>362</v>
      </c>
      <c r="Y352" s="233"/>
      <c r="Z352" s="228">
        <v>1481</v>
      </c>
      <c r="AA352" s="227"/>
      <c r="AB352" s="227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27"/>
      <c r="AU352" s="578"/>
    </row>
    <row r="353" spans="1:47" s="132" customFormat="1" ht="24.6" customHeight="1">
      <c r="A353" s="154"/>
      <c r="B353" s="918"/>
      <c r="C353" s="227" t="s">
        <v>1715</v>
      </c>
      <c r="D353" s="233" t="s">
        <v>23081</v>
      </c>
      <c r="E353" s="227" t="s">
        <v>4603</v>
      </c>
      <c r="F353" s="227" t="s">
        <v>1715</v>
      </c>
      <c r="G353" s="227" t="s">
        <v>17014</v>
      </c>
      <c r="H353" s="228">
        <v>9950</v>
      </c>
      <c r="I353" s="228">
        <v>1990</v>
      </c>
      <c r="J353" s="228">
        <v>3958</v>
      </c>
      <c r="K353" s="227" t="s">
        <v>1057</v>
      </c>
      <c r="L353" s="227" t="s">
        <v>4604</v>
      </c>
      <c r="M353" s="227" t="s">
        <v>54</v>
      </c>
      <c r="N353" s="228">
        <v>19</v>
      </c>
      <c r="O353" s="228">
        <v>24</v>
      </c>
      <c r="P353" s="228">
        <v>456</v>
      </c>
      <c r="Q353" s="228">
        <v>16</v>
      </c>
      <c r="R353" s="228">
        <v>2000</v>
      </c>
      <c r="S353" s="228">
        <v>2000</v>
      </c>
      <c r="T353" s="227" t="s">
        <v>465</v>
      </c>
      <c r="U353" s="227">
        <v>2004</v>
      </c>
      <c r="V353" s="233"/>
      <c r="W353" s="233"/>
      <c r="X353" s="233"/>
      <c r="Y353" s="233"/>
      <c r="Z353" s="228">
        <v>2000</v>
      </c>
      <c r="AA353" s="227"/>
      <c r="AB353" s="227"/>
      <c r="AC353" s="233"/>
      <c r="AD353" s="233"/>
      <c r="AE353" s="233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27"/>
      <c r="AU353" s="578"/>
    </row>
    <row r="354" spans="1:47" s="132" customFormat="1" ht="24.6" customHeight="1">
      <c r="A354" s="154"/>
      <c r="B354" s="918"/>
      <c r="C354" s="227" t="s">
        <v>1715</v>
      </c>
      <c r="D354" s="233" t="s">
        <v>23082</v>
      </c>
      <c r="E354" s="227" t="s">
        <v>4605</v>
      </c>
      <c r="F354" s="227" t="s">
        <v>1715</v>
      </c>
      <c r="G354" s="227" t="s">
        <v>4606</v>
      </c>
      <c r="H354" s="228">
        <v>7121</v>
      </c>
      <c r="I354" s="228">
        <v>591</v>
      </c>
      <c r="J354" s="228">
        <v>591</v>
      </c>
      <c r="K354" s="227" t="s">
        <v>1155</v>
      </c>
      <c r="L354" s="227" t="s">
        <v>1160</v>
      </c>
      <c r="M354" s="227" t="s">
        <v>54</v>
      </c>
      <c r="N354" s="228">
        <v>18</v>
      </c>
      <c r="O354" s="228">
        <v>29</v>
      </c>
      <c r="P354" s="228">
        <v>522</v>
      </c>
      <c r="Q354" s="228">
        <v>10</v>
      </c>
      <c r="R354" s="228"/>
      <c r="S354" s="228"/>
      <c r="T354" s="227"/>
      <c r="U354" s="227">
        <v>2006</v>
      </c>
      <c r="V354" s="233"/>
      <c r="W354" s="233"/>
      <c r="X354" s="233"/>
      <c r="Y354" s="233"/>
      <c r="Z354" s="228">
        <v>723</v>
      </c>
      <c r="AA354" s="227"/>
      <c r="AB354" s="227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27" t="s">
        <v>23083</v>
      </c>
      <c r="AU354" s="578"/>
    </row>
    <row r="355" spans="1:47" s="132" customFormat="1" ht="24.6" customHeight="1">
      <c r="A355" s="154"/>
      <c r="B355" s="918"/>
      <c r="C355" s="227" t="s">
        <v>1715</v>
      </c>
      <c r="D355" s="233" t="s">
        <v>23084</v>
      </c>
      <c r="E355" s="227" t="s">
        <v>4607</v>
      </c>
      <c r="F355" s="227" t="s">
        <v>1715</v>
      </c>
      <c r="G355" s="227" t="s">
        <v>17015</v>
      </c>
      <c r="H355" s="228">
        <v>6897</v>
      </c>
      <c r="I355" s="228">
        <v>1373</v>
      </c>
      <c r="J355" s="228">
        <v>2988</v>
      </c>
      <c r="K355" s="227" t="s">
        <v>466</v>
      </c>
      <c r="L355" s="227" t="s">
        <v>4608</v>
      </c>
      <c r="M355" s="227" t="s">
        <v>54</v>
      </c>
      <c r="N355" s="228">
        <v>29.8</v>
      </c>
      <c r="O355" s="228">
        <v>47</v>
      </c>
      <c r="P355" s="228">
        <v>1400</v>
      </c>
      <c r="Q355" s="228">
        <v>15</v>
      </c>
      <c r="R355" s="228">
        <v>127</v>
      </c>
      <c r="S355" s="228">
        <v>127</v>
      </c>
      <c r="T355" s="227" t="s">
        <v>465</v>
      </c>
      <c r="U355" s="227">
        <v>2007</v>
      </c>
      <c r="V355" s="233"/>
      <c r="W355" s="233"/>
      <c r="X355" s="233"/>
      <c r="Y355" s="233"/>
      <c r="Z355" s="228">
        <v>7695</v>
      </c>
      <c r="AA355" s="227"/>
      <c r="AB355" s="227"/>
      <c r="AC355" s="233"/>
      <c r="AD355" s="233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27"/>
      <c r="AU355" s="578"/>
    </row>
    <row r="356" spans="1:47" s="132" customFormat="1" ht="24.6" customHeight="1">
      <c r="A356" s="154"/>
      <c r="B356" s="918"/>
      <c r="C356" s="227" t="s">
        <v>1715</v>
      </c>
      <c r="D356" s="233" t="s">
        <v>23085</v>
      </c>
      <c r="E356" s="227" t="s">
        <v>17731</v>
      </c>
      <c r="F356" s="227" t="s">
        <v>1715</v>
      </c>
      <c r="G356" s="227" t="s">
        <v>16982</v>
      </c>
      <c r="H356" s="228">
        <v>6000</v>
      </c>
      <c r="I356" s="228">
        <v>3386</v>
      </c>
      <c r="J356" s="228">
        <v>3386</v>
      </c>
      <c r="K356" s="227" t="s">
        <v>1057</v>
      </c>
      <c r="L356" s="227" t="s">
        <v>454</v>
      </c>
      <c r="M356" s="227" t="s">
        <v>54</v>
      </c>
      <c r="N356" s="228">
        <v>30</v>
      </c>
      <c r="O356" s="228">
        <v>50</v>
      </c>
      <c r="P356" s="228">
        <v>1500</v>
      </c>
      <c r="Q356" s="228">
        <v>12</v>
      </c>
      <c r="R356" s="228">
        <v>1000</v>
      </c>
      <c r="S356" s="228">
        <v>1000</v>
      </c>
      <c r="T356" s="227" t="s">
        <v>178</v>
      </c>
      <c r="U356" s="227">
        <v>2013</v>
      </c>
      <c r="V356" s="233">
        <v>7300</v>
      </c>
      <c r="W356" s="233">
        <v>44</v>
      </c>
      <c r="X356" s="233"/>
      <c r="Y356" s="233"/>
      <c r="Z356" s="228">
        <f>SUM(V356:Y356)</f>
        <v>7344</v>
      </c>
      <c r="AA356" s="227">
        <v>2024</v>
      </c>
      <c r="AB356" s="227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27"/>
      <c r="AU356" s="578"/>
    </row>
    <row r="357" spans="1:47" s="1506" customFormat="1" ht="24" customHeight="1">
      <c r="A357" s="1528"/>
      <c r="B357" s="918"/>
      <c r="C357" s="227" t="s">
        <v>4490</v>
      </c>
      <c r="D357" s="233" t="s">
        <v>23086</v>
      </c>
      <c r="E357" s="227" t="s">
        <v>23087</v>
      </c>
      <c r="F357" s="227" t="s">
        <v>4490</v>
      </c>
      <c r="G357" s="227" t="s">
        <v>22956</v>
      </c>
      <c r="H357" s="228">
        <v>21200</v>
      </c>
      <c r="I357" s="228">
        <v>4187</v>
      </c>
      <c r="J357" s="228">
        <v>9566</v>
      </c>
      <c r="K357" s="227" t="s">
        <v>466</v>
      </c>
      <c r="L357" s="227" t="s">
        <v>1070</v>
      </c>
      <c r="M357" s="227" t="s">
        <v>54</v>
      </c>
      <c r="N357" s="228">
        <v>29</v>
      </c>
      <c r="O357" s="228">
        <v>45</v>
      </c>
      <c r="P357" s="228">
        <v>1305</v>
      </c>
      <c r="Q357" s="228">
        <v>14.5</v>
      </c>
      <c r="R357" s="228">
        <v>3500</v>
      </c>
      <c r="S357" s="228">
        <v>5000</v>
      </c>
      <c r="T357" s="227" t="s">
        <v>465</v>
      </c>
      <c r="U357" s="227">
        <v>1998</v>
      </c>
      <c r="V357" s="233">
        <v>10978</v>
      </c>
      <c r="W357" s="233">
        <v>1400</v>
      </c>
      <c r="X357" s="233">
        <v>350</v>
      </c>
      <c r="Y357" s="233"/>
      <c r="Z357" s="228">
        <v>12728</v>
      </c>
      <c r="AA357" s="227"/>
      <c r="AB357" s="227"/>
      <c r="AC357" s="233"/>
      <c r="AD357" s="233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27"/>
      <c r="AU357" s="1505"/>
    </row>
    <row r="358" spans="1:47" s="132" customFormat="1" ht="24" customHeight="1">
      <c r="A358" s="154"/>
      <c r="B358" s="918"/>
      <c r="C358" s="227" t="s">
        <v>4490</v>
      </c>
      <c r="D358" s="233" t="s">
        <v>23088</v>
      </c>
      <c r="E358" s="227" t="s">
        <v>4610</v>
      </c>
      <c r="F358" s="227" t="s">
        <v>4490</v>
      </c>
      <c r="G358" s="227" t="s">
        <v>12015</v>
      </c>
      <c r="H358" s="228">
        <v>2340</v>
      </c>
      <c r="I358" s="228">
        <v>1268</v>
      </c>
      <c r="J358" s="228">
        <v>1386</v>
      </c>
      <c r="K358" s="227" t="s">
        <v>1057</v>
      </c>
      <c r="L358" s="227" t="s">
        <v>1172</v>
      </c>
      <c r="M358" s="227" t="s">
        <v>54</v>
      </c>
      <c r="N358" s="228">
        <v>25</v>
      </c>
      <c r="O358" s="228">
        <v>26</v>
      </c>
      <c r="P358" s="228">
        <v>650</v>
      </c>
      <c r="Q358" s="228">
        <v>9</v>
      </c>
      <c r="R358" s="228"/>
      <c r="S358" s="228"/>
      <c r="T358" s="227"/>
      <c r="U358" s="227">
        <v>2009</v>
      </c>
      <c r="V358" s="233">
        <v>700</v>
      </c>
      <c r="W358" s="233" t="s">
        <v>23089</v>
      </c>
      <c r="X358" s="233"/>
      <c r="Y358" s="233"/>
      <c r="Z358" s="228">
        <v>1630</v>
      </c>
      <c r="AA358" s="227"/>
      <c r="AB358" s="227"/>
      <c r="AC358" s="233">
        <v>1</v>
      </c>
      <c r="AD358" s="233">
        <v>100</v>
      </c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27"/>
      <c r="AU358" s="578"/>
    </row>
    <row r="359" spans="1:47" s="132" customFormat="1" ht="24" customHeight="1">
      <c r="A359" s="154"/>
      <c r="B359" s="918"/>
      <c r="C359" s="227" t="s">
        <v>4490</v>
      </c>
      <c r="D359" s="233" t="s">
        <v>23090</v>
      </c>
      <c r="E359" s="227" t="s">
        <v>4611</v>
      </c>
      <c r="F359" s="227" t="s">
        <v>4490</v>
      </c>
      <c r="G359" s="227" t="s">
        <v>12016</v>
      </c>
      <c r="H359" s="228">
        <v>5058</v>
      </c>
      <c r="I359" s="228">
        <v>2023</v>
      </c>
      <c r="J359" s="228">
        <v>2023</v>
      </c>
      <c r="K359" s="227" t="s">
        <v>1057</v>
      </c>
      <c r="L359" s="227" t="s">
        <v>4612</v>
      </c>
      <c r="M359" s="227" t="s">
        <v>290</v>
      </c>
      <c r="N359" s="228">
        <v>40</v>
      </c>
      <c r="O359" s="228">
        <v>40</v>
      </c>
      <c r="P359" s="228">
        <v>1600</v>
      </c>
      <c r="Q359" s="228">
        <v>6</v>
      </c>
      <c r="R359" s="228"/>
      <c r="S359" s="228"/>
      <c r="T359" s="227"/>
      <c r="U359" s="227">
        <v>2006</v>
      </c>
      <c r="V359" s="233">
        <v>520</v>
      </c>
      <c r="W359" s="233"/>
      <c r="X359" s="233"/>
      <c r="Y359" s="233"/>
      <c r="Z359" s="228">
        <v>520</v>
      </c>
      <c r="AA359" s="227"/>
      <c r="AB359" s="227"/>
      <c r="AC359" s="233"/>
      <c r="AD359" s="233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27"/>
      <c r="AU359" s="578"/>
    </row>
    <row r="360" spans="1:47" s="132" customFormat="1" ht="39.950000000000003" customHeight="1">
      <c r="A360" s="154"/>
      <c r="B360" s="918"/>
      <c r="C360" s="227" t="s">
        <v>4492</v>
      </c>
      <c r="D360" s="233" t="s">
        <v>23091</v>
      </c>
      <c r="E360" s="227" t="s">
        <v>4613</v>
      </c>
      <c r="F360" s="227" t="s">
        <v>4492</v>
      </c>
      <c r="G360" s="227" t="s">
        <v>23092</v>
      </c>
      <c r="H360" s="228">
        <v>8212</v>
      </c>
      <c r="I360" s="228">
        <v>4103</v>
      </c>
      <c r="J360" s="228">
        <v>4103</v>
      </c>
      <c r="K360" s="227" t="s">
        <v>466</v>
      </c>
      <c r="L360" s="227" t="s">
        <v>4614</v>
      </c>
      <c r="M360" s="227" t="s">
        <v>1036</v>
      </c>
      <c r="N360" s="228">
        <v>24</v>
      </c>
      <c r="O360" s="228">
        <v>46</v>
      </c>
      <c r="P360" s="228">
        <v>1150</v>
      </c>
      <c r="Q360" s="228">
        <v>13</v>
      </c>
      <c r="R360" s="228">
        <v>1040</v>
      </c>
      <c r="S360" s="228">
        <v>3000</v>
      </c>
      <c r="T360" s="227" t="s">
        <v>465</v>
      </c>
      <c r="U360" s="227">
        <v>1996</v>
      </c>
      <c r="V360" s="233">
        <v>2328</v>
      </c>
      <c r="W360" s="233"/>
      <c r="X360" s="233"/>
      <c r="Y360" s="233"/>
      <c r="Z360" s="228">
        <v>2328</v>
      </c>
      <c r="AA360" s="227"/>
      <c r="AB360" s="227"/>
      <c r="AC360" s="233"/>
      <c r="AD360" s="233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27"/>
      <c r="AU360" s="578"/>
    </row>
    <row r="361" spans="1:47" s="132" customFormat="1" ht="24.6" customHeight="1">
      <c r="A361" s="154"/>
      <c r="B361" s="918"/>
      <c r="C361" s="227" t="s">
        <v>1718</v>
      </c>
      <c r="D361" s="233" t="s">
        <v>23093</v>
      </c>
      <c r="E361" s="227" t="s">
        <v>4615</v>
      </c>
      <c r="F361" s="227" t="s">
        <v>1718</v>
      </c>
      <c r="G361" s="227" t="s">
        <v>12017</v>
      </c>
      <c r="H361" s="228">
        <v>3381</v>
      </c>
      <c r="I361" s="228">
        <v>1716</v>
      </c>
      <c r="J361" s="228">
        <v>2361</v>
      </c>
      <c r="K361" s="227" t="s">
        <v>466</v>
      </c>
      <c r="L361" s="227" t="s">
        <v>3240</v>
      </c>
      <c r="M361" s="227" t="s">
        <v>4616</v>
      </c>
      <c r="N361" s="228">
        <v>26</v>
      </c>
      <c r="O361" s="228">
        <v>36</v>
      </c>
      <c r="P361" s="228">
        <v>936</v>
      </c>
      <c r="Q361" s="228">
        <v>11</v>
      </c>
      <c r="R361" s="228">
        <v>700</v>
      </c>
      <c r="S361" s="228">
        <v>800</v>
      </c>
      <c r="T361" s="227" t="s">
        <v>465</v>
      </c>
      <c r="U361" s="227">
        <v>1986</v>
      </c>
      <c r="V361" s="233">
        <v>1337</v>
      </c>
      <c r="W361" s="233">
        <v>708</v>
      </c>
      <c r="X361" s="233">
        <v>350</v>
      </c>
      <c r="Y361" s="233"/>
      <c r="Z361" s="228">
        <v>480</v>
      </c>
      <c r="AA361" s="227">
        <v>2003</v>
      </c>
      <c r="AB361" s="227"/>
      <c r="AC361" s="233">
        <v>1</v>
      </c>
      <c r="AD361" s="233"/>
      <c r="AE361" s="233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27"/>
      <c r="AU361" s="578"/>
    </row>
    <row r="362" spans="1:47" s="132" customFormat="1" ht="24.6" customHeight="1">
      <c r="A362" s="154"/>
      <c r="B362" s="918"/>
      <c r="C362" s="227" t="s">
        <v>1732</v>
      </c>
      <c r="D362" s="233" t="s">
        <v>22964</v>
      </c>
      <c r="E362" s="227" t="s">
        <v>23094</v>
      </c>
      <c r="F362" s="227" t="s">
        <v>1732</v>
      </c>
      <c r="G362" s="227" t="s">
        <v>23070</v>
      </c>
      <c r="H362" s="228">
        <v>104006</v>
      </c>
      <c r="I362" s="228">
        <v>1375.2</v>
      </c>
      <c r="J362" s="228">
        <v>1375.2</v>
      </c>
      <c r="K362" s="227" t="s">
        <v>12018</v>
      </c>
      <c r="L362" s="227" t="s">
        <v>4284</v>
      </c>
      <c r="M362" s="227" t="s">
        <v>12019</v>
      </c>
      <c r="N362" s="228">
        <v>36</v>
      </c>
      <c r="O362" s="228">
        <v>38.200000000000003</v>
      </c>
      <c r="P362" s="228">
        <v>1368</v>
      </c>
      <c r="Q362" s="228">
        <v>14.5</v>
      </c>
      <c r="R362" s="228"/>
      <c r="S362" s="228"/>
      <c r="T362" s="227"/>
      <c r="U362" s="227">
        <v>2019</v>
      </c>
      <c r="V362" s="233"/>
      <c r="W362" s="233"/>
      <c r="X362" s="233"/>
      <c r="Y362" s="233"/>
      <c r="Z362" s="228">
        <v>1485</v>
      </c>
      <c r="AA362" s="227"/>
      <c r="AB362" s="227"/>
      <c r="AC362" s="233"/>
      <c r="AD362" s="233"/>
      <c r="AE362" s="233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27"/>
      <c r="AU362" s="578"/>
    </row>
    <row r="363" spans="1:47" s="132" customFormat="1" ht="24.6" customHeight="1">
      <c r="A363" s="154"/>
      <c r="B363" s="918"/>
      <c r="C363" s="227" t="s">
        <v>4498</v>
      </c>
      <c r="D363" s="233"/>
      <c r="E363" s="227" t="s">
        <v>4617</v>
      </c>
      <c r="F363" s="227" t="s">
        <v>4498</v>
      </c>
      <c r="G363" s="227" t="s">
        <v>9031</v>
      </c>
      <c r="H363" s="228">
        <v>5143</v>
      </c>
      <c r="I363" s="228">
        <v>2958.07</v>
      </c>
      <c r="J363" s="228">
        <v>5969</v>
      </c>
      <c r="K363" s="227" t="s">
        <v>466</v>
      </c>
      <c r="L363" s="227" t="s">
        <v>4618</v>
      </c>
      <c r="M363" s="227" t="s">
        <v>54</v>
      </c>
      <c r="N363" s="228">
        <v>26.9</v>
      </c>
      <c r="O363" s="228">
        <v>47.3</v>
      </c>
      <c r="P363" s="228">
        <v>1272</v>
      </c>
      <c r="Q363" s="228">
        <v>12.9</v>
      </c>
      <c r="R363" s="228">
        <v>1598</v>
      </c>
      <c r="S363" s="228">
        <v>2010</v>
      </c>
      <c r="T363" s="227" t="s">
        <v>465</v>
      </c>
      <c r="U363" s="227">
        <v>2010</v>
      </c>
      <c r="V363" s="233">
        <v>13000</v>
      </c>
      <c r="W363" s="233"/>
      <c r="X363" s="233"/>
      <c r="Y363" s="233"/>
      <c r="Z363" s="228">
        <v>13000</v>
      </c>
      <c r="AA363" s="227"/>
      <c r="AB363" s="227"/>
      <c r="AC363" s="233"/>
      <c r="AD363" s="233"/>
      <c r="AE363" s="233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27"/>
      <c r="AU363" s="578"/>
    </row>
    <row r="364" spans="1:47" s="132" customFormat="1" ht="24.6" customHeight="1">
      <c r="A364" s="154"/>
      <c r="B364" s="918"/>
      <c r="C364" s="227" t="s">
        <v>4499</v>
      </c>
      <c r="D364" s="233" t="s">
        <v>23095</v>
      </c>
      <c r="E364" s="227" t="s">
        <v>4620</v>
      </c>
      <c r="F364" s="227" t="s">
        <v>4499</v>
      </c>
      <c r="G364" s="227" t="s">
        <v>12003</v>
      </c>
      <c r="H364" s="228">
        <v>190400</v>
      </c>
      <c r="I364" s="228">
        <v>4411</v>
      </c>
      <c r="J364" s="228">
        <v>7180</v>
      </c>
      <c r="K364" s="227" t="s">
        <v>466</v>
      </c>
      <c r="L364" s="227" t="s">
        <v>4621</v>
      </c>
      <c r="M364" s="227" t="s">
        <v>54</v>
      </c>
      <c r="N364" s="242">
        <v>30</v>
      </c>
      <c r="O364" s="228">
        <v>50</v>
      </c>
      <c r="P364" s="228">
        <v>1500</v>
      </c>
      <c r="Q364" s="228">
        <v>16.149999999999999</v>
      </c>
      <c r="R364" s="228">
        <v>2282</v>
      </c>
      <c r="S364" s="228">
        <v>5000</v>
      </c>
      <c r="T364" s="227" t="s">
        <v>178</v>
      </c>
      <c r="U364" s="227">
        <v>2003</v>
      </c>
      <c r="V364" s="233">
        <v>9804</v>
      </c>
      <c r="W364" s="233"/>
      <c r="X364" s="233"/>
      <c r="Y364" s="233"/>
      <c r="Z364" s="228">
        <v>9804</v>
      </c>
      <c r="AA364" s="227"/>
      <c r="AB364" s="227"/>
      <c r="AC364" s="233"/>
      <c r="AD364" s="233"/>
      <c r="AE364" s="233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27"/>
      <c r="AU364" s="578"/>
    </row>
    <row r="365" spans="1:47" s="132" customFormat="1" ht="24.6" customHeight="1">
      <c r="A365" s="154"/>
      <c r="B365" s="918"/>
      <c r="C365" s="227" t="s">
        <v>4499</v>
      </c>
      <c r="D365" s="233" t="s">
        <v>23096</v>
      </c>
      <c r="E365" s="233" t="s">
        <v>23097</v>
      </c>
      <c r="F365" s="227" t="s">
        <v>4499</v>
      </c>
      <c r="G365" s="227" t="s">
        <v>12003</v>
      </c>
      <c r="H365" s="228">
        <v>9902</v>
      </c>
      <c r="I365" s="228">
        <v>861</v>
      </c>
      <c r="J365" s="228">
        <v>660</v>
      </c>
      <c r="K365" s="227" t="s">
        <v>466</v>
      </c>
      <c r="L365" s="227" t="s">
        <v>23098</v>
      </c>
      <c r="M365" s="227" t="s">
        <v>54</v>
      </c>
      <c r="N365" s="228">
        <v>30</v>
      </c>
      <c r="O365" s="228">
        <v>20</v>
      </c>
      <c r="P365" s="228">
        <v>600</v>
      </c>
      <c r="Q365" s="228">
        <v>16</v>
      </c>
      <c r="R365" s="228">
        <v>0</v>
      </c>
      <c r="S365" s="228">
        <v>0</v>
      </c>
      <c r="T365" s="227">
        <v>0</v>
      </c>
      <c r="U365" s="227">
        <v>2024</v>
      </c>
      <c r="V365" s="233">
        <v>3100</v>
      </c>
      <c r="W365" s="233"/>
      <c r="X365" s="233"/>
      <c r="Y365" s="233"/>
      <c r="Z365" s="228">
        <v>3100</v>
      </c>
      <c r="AA365" s="227"/>
      <c r="AB365" s="227"/>
      <c r="AC365" s="233"/>
      <c r="AD365" s="233"/>
      <c r="AE365" s="233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27"/>
      <c r="AU365" s="578"/>
    </row>
    <row r="366" spans="1:47" s="132" customFormat="1" ht="24.6" customHeight="1">
      <c r="A366" s="154"/>
      <c r="B366" s="918"/>
      <c r="C366" s="227" t="s">
        <v>4501</v>
      </c>
      <c r="D366" s="233" t="s">
        <v>4619</v>
      </c>
      <c r="E366" s="227" t="s">
        <v>4622</v>
      </c>
      <c r="F366" s="227" t="s">
        <v>4501</v>
      </c>
      <c r="G366" s="227" t="s">
        <v>11466</v>
      </c>
      <c r="H366" s="228">
        <v>9800</v>
      </c>
      <c r="I366" s="228">
        <v>1381</v>
      </c>
      <c r="J366" s="228">
        <v>1381</v>
      </c>
      <c r="K366" s="227" t="s">
        <v>1057</v>
      </c>
      <c r="L366" s="227" t="s">
        <v>4623</v>
      </c>
      <c r="M366" s="227" t="s">
        <v>54</v>
      </c>
      <c r="N366" s="228">
        <v>23</v>
      </c>
      <c r="O366" s="228">
        <v>31</v>
      </c>
      <c r="P366" s="228">
        <v>698</v>
      </c>
      <c r="Q366" s="228">
        <v>13</v>
      </c>
      <c r="R366" s="228"/>
      <c r="S366" s="228">
        <v>100</v>
      </c>
      <c r="T366" s="227"/>
      <c r="U366" s="227">
        <v>2009</v>
      </c>
      <c r="V366" s="233">
        <v>9207</v>
      </c>
      <c r="W366" s="233"/>
      <c r="X366" s="233">
        <v>597</v>
      </c>
      <c r="Y366" s="233"/>
      <c r="Z366" s="228">
        <v>782</v>
      </c>
      <c r="AA366" s="227"/>
      <c r="AB366" s="227"/>
      <c r="AC366" s="233"/>
      <c r="AD366" s="233"/>
      <c r="AE366" s="233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27"/>
      <c r="AU366" s="578"/>
    </row>
    <row r="367" spans="1:47" s="132" customFormat="1" ht="24.6" customHeight="1">
      <c r="A367" s="154"/>
      <c r="B367" s="918"/>
      <c r="C367" s="227" t="s">
        <v>4501</v>
      </c>
      <c r="D367" s="233"/>
      <c r="E367" s="227" t="s">
        <v>4624</v>
      </c>
      <c r="F367" s="227" t="s">
        <v>4501</v>
      </c>
      <c r="G367" s="227" t="s">
        <v>11466</v>
      </c>
      <c r="H367" s="228">
        <v>6360</v>
      </c>
      <c r="I367" s="228">
        <v>957.9</v>
      </c>
      <c r="J367" s="228">
        <v>957.9</v>
      </c>
      <c r="K367" s="227" t="s">
        <v>1057</v>
      </c>
      <c r="L367" s="227" t="s">
        <v>5209</v>
      </c>
      <c r="M367" s="227" t="s">
        <v>54</v>
      </c>
      <c r="N367" s="228">
        <v>29.5</v>
      </c>
      <c r="O367" s="228">
        <v>32</v>
      </c>
      <c r="P367" s="228">
        <v>944</v>
      </c>
      <c r="Q367" s="228">
        <v>12.6</v>
      </c>
      <c r="R367" s="228"/>
      <c r="S367" s="228">
        <v>100</v>
      </c>
      <c r="T367" s="227"/>
      <c r="U367" s="227">
        <v>2013</v>
      </c>
      <c r="V367" s="233"/>
      <c r="W367" s="233"/>
      <c r="X367" s="233"/>
      <c r="Y367" s="233"/>
      <c r="Z367" s="228">
        <v>658</v>
      </c>
      <c r="AA367" s="227"/>
      <c r="AB367" s="227"/>
      <c r="AC367" s="233"/>
      <c r="AD367" s="233"/>
      <c r="AE367" s="233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27"/>
      <c r="AU367" s="578"/>
    </row>
    <row r="368" spans="1:47" s="132" customFormat="1" ht="24.6" customHeight="1">
      <c r="A368" s="154"/>
      <c r="B368" s="918"/>
      <c r="C368" s="227" t="s">
        <v>4501</v>
      </c>
      <c r="D368" s="233"/>
      <c r="E368" s="227" t="s">
        <v>4626</v>
      </c>
      <c r="F368" s="227" t="s">
        <v>4501</v>
      </c>
      <c r="G368" s="227" t="s">
        <v>11466</v>
      </c>
      <c r="H368" s="228">
        <v>20102</v>
      </c>
      <c r="I368" s="228">
        <v>989.1</v>
      </c>
      <c r="J368" s="228">
        <v>989.1</v>
      </c>
      <c r="K368" s="227" t="s">
        <v>1057</v>
      </c>
      <c r="L368" s="227" t="s">
        <v>5209</v>
      </c>
      <c r="M368" s="227" t="s">
        <v>54</v>
      </c>
      <c r="N368" s="228">
        <v>28</v>
      </c>
      <c r="O368" s="228">
        <v>33</v>
      </c>
      <c r="P368" s="228">
        <v>924</v>
      </c>
      <c r="Q368" s="228">
        <v>12.6</v>
      </c>
      <c r="R368" s="228"/>
      <c r="S368" s="228">
        <v>100</v>
      </c>
      <c r="T368" s="227"/>
      <c r="U368" s="227">
        <v>2013</v>
      </c>
      <c r="V368" s="233"/>
      <c r="W368" s="233"/>
      <c r="X368" s="233"/>
      <c r="Y368" s="233"/>
      <c r="Z368" s="228">
        <v>611</v>
      </c>
      <c r="AA368" s="227"/>
      <c r="AB368" s="227"/>
      <c r="AC368" s="233"/>
      <c r="AD368" s="233"/>
      <c r="AE368" s="233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27"/>
      <c r="AU368" s="578"/>
    </row>
    <row r="369" spans="1:47" s="132" customFormat="1" ht="24.6" customHeight="1">
      <c r="A369" s="154"/>
      <c r="B369" s="918"/>
      <c r="C369" s="227" t="s">
        <v>4501</v>
      </c>
      <c r="D369" s="233"/>
      <c r="E369" s="227" t="s">
        <v>9241</v>
      </c>
      <c r="F369" s="227" t="s">
        <v>4501</v>
      </c>
      <c r="G369" s="227" t="s">
        <v>11466</v>
      </c>
      <c r="H369" s="228">
        <v>2861</v>
      </c>
      <c r="I369" s="228">
        <v>980</v>
      </c>
      <c r="J369" s="228">
        <v>980</v>
      </c>
      <c r="K369" s="227" t="s">
        <v>1057</v>
      </c>
      <c r="L369" s="227" t="s">
        <v>5209</v>
      </c>
      <c r="M369" s="227" t="s">
        <v>54</v>
      </c>
      <c r="N369" s="228">
        <v>29.5</v>
      </c>
      <c r="O369" s="228">
        <v>32</v>
      </c>
      <c r="P369" s="228">
        <v>912</v>
      </c>
      <c r="Q369" s="228">
        <v>12.6</v>
      </c>
      <c r="R369" s="228"/>
      <c r="S369" s="228">
        <v>100</v>
      </c>
      <c r="T369" s="227"/>
      <c r="U369" s="227">
        <v>2015</v>
      </c>
      <c r="V369" s="233"/>
      <c r="W369" s="233"/>
      <c r="X369" s="233"/>
      <c r="Y369" s="233"/>
      <c r="Z369" s="228">
        <v>1119</v>
      </c>
      <c r="AA369" s="227"/>
      <c r="AB369" s="227"/>
      <c r="AC369" s="233"/>
      <c r="AD369" s="233"/>
      <c r="AE369" s="233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27"/>
      <c r="AU369" s="578"/>
    </row>
    <row r="370" spans="1:47" s="132" customFormat="1" ht="24.6" customHeight="1">
      <c r="A370" s="154"/>
      <c r="B370" s="918"/>
      <c r="C370" s="227" t="s">
        <v>4501</v>
      </c>
      <c r="D370" s="233"/>
      <c r="E370" s="227" t="s">
        <v>9242</v>
      </c>
      <c r="F370" s="227" t="s">
        <v>4501</v>
      </c>
      <c r="G370" s="227" t="s">
        <v>11466</v>
      </c>
      <c r="H370" s="228">
        <v>1970</v>
      </c>
      <c r="I370" s="228">
        <v>995.92</v>
      </c>
      <c r="J370" s="228">
        <v>996</v>
      </c>
      <c r="K370" s="227" t="s">
        <v>1057</v>
      </c>
      <c r="L370" s="227" t="s">
        <v>5209</v>
      </c>
      <c r="M370" s="227" t="s">
        <v>54</v>
      </c>
      <c r="N370" s="228">
        <v>27</v>
      </c>
      <c r="O370" s="228">
        <v>31</v>
      </c>
      <c r="P370" s="228">
        <v>851</v>
      </c>
      <c r="Q370" s="228">
        <v>12.6</v>
      </c>
      <c r="R370" s="228"/>
      <c r="S370" s="228">
        <v>100</v>
      </c>
      <c r="T370" s="227"/>
      <c r="U370" s="227">
        <v>2015</v>
      </c>
      <c r="V370" s="233"/>
      <c r="W370" s="233"/>
      <c r="X370" s="233"/>
      <c r="Y370" s="233"/>
      <c r="Z370" s="228">
        <v>1233</v>
      </c>
      <c r="AA370" s="227"/>
      <c r="AB370" s="227"/>
      <c r="AC370" s="233"/>
      <c r="AD370" s="233"/>
      <c r="AE370" s="233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27"/>
      <c r="AU370" s="578"/>
    </row>
    <row r="371" spans="1:47" s="132" customFormat="1" ht="24.6" customHeight="1">
      <c r="A371" s="154"/>
      <c r="B371" s="918"/>
      <c r="C371" s="227" t="s">
        <v>4501</v>
      </c>
      <c r="D371" s="233"/>
      <c r="E371" s="227" t="s">
        <v>9243</v>
      </c>
      <c r="F371" s="227" t="s">
        <v>4501</v>
      </c>
      <c r="G371" s="227" t="s">
        <v>11466</v>
      </c>
      <c r="H371" s="228">
        <v>4682</v>
      </c>
      <c r="I371" s="228">
        <v>992</v>
      </c>
      <c r="J371" s="228">
        <v>992</v>
      </c>
      <c r="K371" s="227" t="s">
        <v>1057</v>
      </c>
      <c r="L371" s="227" t="s">
        <v>5209</v>
      </c>
      <c r="M371" s="227" t="s">
        <v>54</v>
      </c>
      <c r="N371" s="228">
        <v>27</v>
      </c>
      <c r="O371" s="228">
        <v>31</v>
      </c>
      <c r="P371" s="228">
        <v>834</v>
      </c>
      <c r="Q371" s="228">
        <v>12.6</v>
      </c>
      <c r="R371" s="228"/>
      <c r="S371" s="228">
        <v>100</v>
      </c>
      <c r="T371" s="227"/>
      <c r="U371" s="227">
        <v>2015</v>
      </c>
      <c r="V371" s="233"/>
      <c r="W371" s="233"/>
      <c r="X371" s="233"/>
      <c r="Y371" s="233"/>
      <c r="Z371" s="228">
        <v>946</v>
      </c>
      <c r="AA371" s="227"/>
      <c r="AB371" s="227"/>
      <c r="AC371" s="233"/>
      <c r="AD371" s="233"/>
      <c r="AE371" s="233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27"/>
      <c r="AU371" s="578"/>
    </row>
    <row r="372" spans="1:47" s="132" customFormat="1" ht="24.6" customHeight="1">
      <c r="A372" s="154"/>
      <c r="B372" s="918"/>
      <c r="C372" s="227" t="s">
        <v>4501</v>
      </c>
      <c r="D372" s="233"/>
      <c r="E372" s="227" t="s">
        <v>9244</v>
      </c>
      <c r="F372" s="227" t="s">
        <v>4501</v>
      </c>
      <c r="G372" s="227" t="s">
        <v>11466</v>
      </c>
      <c r="H372" s="228">
        <v>4821</v>
      </c>
      <c r="I372" s="228">
        <v>1004</v>
      </c>
      <c r="J372" s="228">
        <v>1004</v>
      </c>
      <c r="K372" s="227" t="s">
        <v>1057</v>
      </c>
      <c r="L372" s="227" t="s">
        <v>5209</v>
      </c>
      <c r="M372" s="227" t="s">
        <v>4258</v>
      </c>
      <c r="N372" s="228">
        <v>27</v>
      </c>
      <c r="O372" s="228">
        <v>31</v>
      </c>
      <c r="P372" s="228">
        <v>850</v>
      </c>
      <c r="Q372" s="228">
        <v>12.6</v>
      </c>
      <c r="R372" s="228"/>
      <c r="S372" s="228">
        <v>100</v>
      </c>
      <c r="T372" s="227"/>
      <c r="U372" s="227">
        <v>2016</v>
      </c>
      <c r="V372" s="233"/>
      <c r="W372" s="233"/>
      <c r="X372" s="233"/>
      <c r="Y372" s="233"/>
      <c r="Z372" s="228">
        <v>1099</v>
      </c>
      <c r="AA372" s="227"/>
      <c r="AB372" s="227"/>
      <c r="AC372" s="233"/>
      <c r="AD372" s="233"/>
      <c r="AE372" s="233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27"/>
      <c r="AU372" s="578"/>
    </row>
    <row r="373" spans="1:47" s="132" customFormat="1" ht="24.6" customHeight="1">
      <c r="A373" s="154"/>
      <c r="B373" s="918"/>
      <c r="C373" s="227" t="s">
        <v>4501</v>
      </c>
      <c r="D373" s="233"/>
      <c r="E373" s="227" t="s">
        <v>10331</v>
      </c>
      <c r="F373" s="227" t="s">
        <v>4501</v>
      </c>
      <c r="G373" s="227" t="s">
        <v>11466</v>
      </c>
      <c r="H373" s="228">
        <v>3655</v>
      </c>
      <c r="I373" s="228">
        <v>1577</v>
      </c>
      <c r="J373" s="228">
        <v>1577</v>
      </c>
      <c r="K373" s="227" t="s">
        <v>1057</v>
      </c>
      <c r="L373" s="227" t="s">
        <v>5209</v>
      </c>
      <c r="M373" s="227" t="s">
        <v>4258</v>
      </c>
      <c r="N373" s="228">
        <v>27</v>
      </c>
      <c r="O373" s="228">
        <v>31</v>
      </c>
      <c r="P373" s="228">
        <v>924</v>
      </c>
      <c r="Q373" s="228">
        <v>16</v>
      </c>
      <c r="R373" s="228"/>
      <c r="S373" s="228">
        <v>100</v>
      </c>
      <c r="T373" s="227"/>
      <c r="U373" s="227">
        <v>2018</v>
      </c>
      <c r="V373" s="233"/>
      <c r="W373" s="233"/>
      <c r="X373" s="233"/>
      <c r="Y373" s="233"/>
      <c r="Z373" s="228">
        <v>1400</v>
      </c>
      <c r="AA373" s="227"/>
      <c r="AB373" s="227"/>
      <c r="AC373" s="233"/>
      <c r="AD373" s="233"/>
      <c r="AE373" s="233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27"/>
      <c r="AU373" s="578"/>
    </row>
    <row r="374" spans="1:47" s="132" customFormat="1" ht="24.6" customHeight="1">
      <c r="A374" s="154"/>
      <c r="B374" s="918"/>
      <c r="C374" s="227" t="s">
        <v>4501</v>
      </c>
      <c r="D374" s="233"/>
      <c r="E374" s="227" t="s">
        <v>4627</v>
      </c>
      <c r="F374" s="227" t="s">
        <v>4501</v>
      </c>
      <c r="G374" s="227" t="s">
        <v>11466</v>
      </c>
      <c r="H374" s="228">
        <v>1942</v>
      </c>
      <c r="I374" s="228">
        <v>1117</v>
      </c>
      <c r="J374" s="228">
        <v>1381</v>
      </c>
      <c r="K374" s="227" t="s">
        <v>1057</v>
      </c>
      <c r="L374" s="227" t="s">
        <v>454</v>
      </c>
      <c r="M374" s="227" t="s">
        <v>4258</v>
      </c>
      <c r="N374" s="228">
        <v>17.3</v>
      </c>
      <c r="O374" s="228">
        <v>53.2</v>
      </c>
      <c r="P374" s="228">
        <v>920</v>
      </c>
      <c r="Q374" s="228">
        <v>12</v>
      </c>
      <c r="R374" s="228">
        <v>250</v>
      </c>
      <c r="S374" s="228">
        <v>300</v>
      </c>
      <c r="T374" s="227" t="s">
        <v>178</v>
      </c>
      <c r="U374" s="227">
        <v>2013</v>
      </c>
      <c r="V374" s="233"/>
      <c r="W374" s="233"/>
      <c r="X374" s="233"/>
      <c r="Y374" s="233"/>
      <c r="Z374" s="228">
        <v>1129</v>
      </c>
      <c r="AA374" s="227"/>
      <c r="AB374" s="227"/>
      <c r="AC374" s="233"/>
      <c r="AD374" s="233"/>
      <c r="AE374" s="233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27"/>
      <c r="AU374" s="578"/>
    </row>
    <row r="375" spans="1:47" s="132" customFormat="1" ht="24.6" customHeight="1">
      <c r="A375" s="154"/>
      <c r="B375" s="918"/>
      <c r="C375" s="227" t="s">
        <v>4501</v>
      </c>
      <c r="D375" s="233"/>
      <c r="E375" s="227" t="s">
        <v>4628</v>
      </c>
      <c r="F375" s="227" t="s">
        <v>4501</v>
      </c>
      <c r="G375" s="227" t="s">
        <v>11466</v>
      </c>
      <c r="H375" s="228">
        <v>17121</v>
      </c>
      <c r="I375" s="228">
        <v>5407</v>
      </c>
      <c r="J375" s="228">
        <v>6244</v>
      </c>
      <c r="K375" s="227" t="s">
        <v>466</v>
      </c>
      <c r="L375" s="227" t="s">
        <v>17732</v>
      </c>
      <c r="M375" s="227" t="s">
        <v>4629</v>
      </c>
      <c r="N375" s="228">
        <v>37</v>
      </c>
      <c r="O375" s="228">
        <v>54</v>
      </c>
      <c r="P375" s="228">
        <v>1998</v>
      </c>
      <c r="Q375" s="228">
        <v>20</v>
      </c>
      <c r="R375" s="228">
        <v>1700</v>
      </c>
      <c r="S375" s="228">
        <v>3000</v>
      </c>
      <c r="T375" s="227" t="s">
        <v>465</v>
      </c>
      <c r="U375" s="227">
        <v>2016</v>
      </c>
      <c r="V375" s="233"/>
      <c r="W375" s="233"/>
      <c r="X375" s="233"/>
      <c r="Y375" s="233"/>
      <c r="Z375" s="228">
        <v>12500</v>
      </c>
      <c r="AA375" s="227"/>
      <c r="AB375" s="227"/>
      <c r="AC375" s="233"/>
      <c r="AD375" s="233"/>
      <c r="AE375" s="233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27"/>
      <c r="AU375" s="578"/>
    </row>
    <row r="376" spans="1:47" s="132" customFormat="1" ht="24.6" customHeight="1">
      <c r="A376" s="154"/>
      <c r="B376" s="918"/>
      <c r="C376" s="227" t="s">
        <v>13047</v>
      </c>
      <c r="D376" s="233"/>
      <c r="E376" s="227" t="s">
        <v>13050</v>
      </c>
      <c r="F376" s="227" t="s">
        <v>13047</v>
      </c>
      <c r="G376" s="227" t="s">
        <v>13051</v>
      </c>
      <c r="H376" s="228">
        <v>17790</v>
      </c>
      <c r="I376" s="228">
        <v>1224</v>
      </c>
      <c r="J376" s="228">
        <v>1217</v>
      </c>
      <c r="K376" s="227" t="s">
        <v>13052</v>
      </c>
      <c r="L376" s="227" t="s">
        <v>17733</v>
      </c>
      <c r="M376" s="227" t="s">
        <v>13053</v>
      </c>
      <c r="N376" s="228">
        <v>27</v>
      </c>
      <c r="O376" s="228">
        <v>36</v>
      </c>
      <c r="P376" s="228">
        <v>972</v>
      </c>
      <c r="Q376" s="228">
        <v>13</v>
      </c>
      <c r="R376" s="228"/>
      <c r="S376" s="228">
        <v>3000</v>
      </c>
      <c r="T376" s="227"/>
      <c r="U376" s="227">
        <v>2021</v>
      </c>
      <c r="V376" s="233"/>
      <c r="W376" s="233"/>
      <c r="X376" s="233"/>
      <c r="Y376" s="233"/>
      <c r="Z376" s="228">
        <v>4100</v>
      </c>
      <c r="AA376" s="227"/>
      <c r="AB376" s="227"/>
      <c r="AC376" s="233"/>
      <c r="AD376" s="233"/>
      <c r="AE376" s="233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27"/>
      <c r="AU376" s="578"/>
    </row>
    <row r="377" spans="1:47" s="132" customFormat="1" ht="24.6" customHeight="1">
      <c r="A377" s="154"/>
      <c r="B377" s="918"/>
      <c r="C377" s="227" t="s">
        <v>13047</v>
      </c>
      <c r="D377" s="233"/>
      <c r="E377" s="227" t="s">
        <v>13949</v>
      </c>
      <c r="F377" s="227" t="s">
        <v>13047</v>
      </c>
      <c r="G377" s="227" t="s">
        <v>13051</v>
      </c>
      <c r="H377" s="228">
        <v>5427</v>
      </c>
      <c r="I377" s="228">
        <v>573</v>
      </c>
      <c r="J377" s="228">
        <v>498</v>
      </c>
      <c r="K377" s="227" t="s">
        <v>466</v>
      </c>
      <c r="L377" s="227" t="s">
        <v>13950</v>
      </c>
      <c r="M377" s="227" t="s">
        <v>13951</v>
      </c>
      <c r="N377" s="228">
        <v>20</v>
      </c>
      <c r="O377" s="228">
        <v>20</v>
      </c>
      <c r="P377" s="228">
        <v>400</v>
      </c>
      <c r="Q377" s="228">
        <v>12.75</v>
      </c>
      <c r="R377" s="228"/>
      <c r="S377" s="228">
        <v>100</v>
      </c>
      <c r="T377" s="227"/>
      <c r="U377" s="227">
        <v>2016</v>
      </c>
      <c r="V377" s="233"/>
      <c r="W377" s="233"/>
      <c r="X377" s="233"/>
      <c r="Y377" s="233"/>
      <c r="Z377" s="228">
        <v>2800</v>
      </c>
      <c r="AA377" s="227"/>
      <c r="AB377" s="227"/>
      <c r="AC377" s="233"/>
      <c r="AD377" s="233"/>
      <c r="AE377" s="233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27" t="s">
        <v>13952</v>
      </c>
      <c r="AU377" s="578"/>
    </row>
    <row r="378" spans="1:47" s="132" customFormat="1" ht="24.6" customHeight="1">
      <c r="A378" s="154"/>
      <c r="B378" s="918"/>
      <c r="C378" s="227" t="s">
        <v>700</v>
      </c>
      <c r="D378" s="233"/>
      <c r="E378" s="227" t="s">
        <v>4631</v>
      </c>
      <c r="F378" s="227" t="s">
        <v>700</v>
      </c>
      <c r="G378" s="227" t="s">
        <v>23006</v>
      </c>
      <c r="H378" s="228">
        <v>30491</v>
      </c>
      <c r="I378" s="228">
        <v>1390</v>
      </c>
      <c r="J378" s="228">
        <v>1963</v>
      </c>
      <c r="K378" s="227" t="s">
        <v>466</v>
      </c>
      <c r="L378" s="227" t="s">
        <v>4632</v>
      </c>
      <c r="M378" s="227" t="s">
        <v>2661</v>
      </c>
      <c r="N378" s="228">
        <v>22</v>
      </c>
      <c r="O378" s="228">
        <v>35</v>
      </c>
      <c r="P378" s="228">
        <v>770</v>
      </c>
      <c r="Q378" s="228">
        <v>10</v>
      </c>
      <c r="R378" s="228">
        <v>520</v>
      </c>
      <c r="S378" s="228">
        <v>1500</v>
      </c>
      <c r="T378" s="227" t="s">
        <v>465</v>
      </c>
      <c r="U378" s="227">
        <v>1987</v>
      </c>
      <c r="V378" s="233"/>
      <c r="W378" s="233"/>
      <c r="X378" s="233"/>
      <c r="Y378" s="233"/>
      <c r="Z378" s="228">
        <v>387</v>
      </c>
      <c r="AA378" s="227"/>
      <c r="AB378" s="227"/>
      <c r="AC378" s="233"/>
      <c r="AD378" s="233"/>
      <c r="AE378" s="233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27"/>
      <c r="AU378" s="578"/>
    </row>
    <row r="379" spans="1:47" s="132" customFormat="1" ht="24.6" customHeight="1">
      <c r="A379" s="154"/>
      <c r="B379" s="918"/>
      <c r="C379" s="227" t="s">
        <v>700</v>
      </c>
      <c r="D379" s="233" t="s">
        <v>4630</v>
      </c>
      <c r="E379" s="227" t="s">
        <v>4633</v>
      </c>
      <c r="F379" s="227" t="s">
        <v>700</v>
      </c>
      <c r="G379" s="227" t="s">
        <v>23006</v>
      </c>
      <c r="H379" s="228">
        <v>131320</v>
      </c>
      <c r="I379" s="228">
        <v>1182</v>
      </c>
      <c r="J379" s="228">
        <v>4406.25</v>
      </c>
      <c r="K379" s="227" t="s">
        <v>1081</v>
      </c>
      <c r="L379" s="227" t="s">
        <v>3274</v>
      </c>
      <c r="M379" s="227" t="s">
        <v>2661</v>
      </c>
      <c r="N379" s="228">
        <v>21</v>
      </c>
      <c r="O379" s="228">
        <v>45</v>
      </c>
      <c r="P379" s="228">
        <v>1158.3900000000001</v>
      </c>
      <c r="Q379" s="228">
        <v>18</v>
      </c>
      <c r="R379" s="228">
        <v>450</v>
      </c>
      <c r="S379" s="228">
        <v>2000</v>
      </c>
      <c r="T379" s="227" t="s">
        <v>178</v>
      </c>
      <c r="U379" s="227">
        <v>2014</v>
      </c>
      <c r="V379" s="233">
        <v>99</v>
      </c>
      <c r="W379" s="233"/>
      <c r="X379" s="233">
        <v>288</v>
      </c>
      <c r="Y379" s="233"/>
      <c r="Z379" s="228">
        <v>9800</v>
      </c>
      <c r="AA379" s="227"/>
      <c r="AB379" s="227"/>
      <c r="AC379" s="233"/>
      <c r="AD379" s="233"/>
      <c r="AE379" s="233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27"/>
      <c r="AU379" s="578"/>
    </row>
    <row r="380" spans="1:47" s="132" customFormat="1" ht="24.6" customHeight="1">
      <c r="A380" s="154"/>
      <c r="B380" s="1509"/>
      <c r="C380" s="227" t="s">
        <v>700</v>
      </c>
      <c r="D380" s="233"/>
      <c r="E380" s="227" t="s">
        <v>4634</v>
      </c>
      <c r="F380" s="227" t="s">
        <v>700</v>
      </c>
      <c r="G380" s="227" t="s">
        <v>23099</v>
      </c>
      <c r="H380" s="228">
        <v>2360</v>
      </c>
      <c r="I380" s="228">
        <v>964</v>
      </c>
      <c r="J380" s="228">
        <v>1210.5999999999999</v>
      </c>
      <c r="K380" s="227" t="s">
        <v>1081</v>
      </c>
      <c r="L380" s="227" t="s">
        <v>3274</v>
      </c>
      <c r="M380" s="227" t="s">
        <v>2661</v>
      </c>
      <c r="N380" s="228">
        <v>19.7</v>
      </c>
      <c r="O380" s="228">
        <v>27.6</v>
      </c>
      <c r="P380" s="228">
        <v>543.72</v>
      </c>
      <c r="Q380" s="228">
        <v>12.8</v>
      </c>
      <c r="R380" s="228">
        <v>162</v>
      </c>
      <c r="S380" s="228">
        <v>1000</v>
      </c>
      <c r="T380" s="227" t="s">
        <v>178</v>
      </c>
      <c r="U380" s="227">
        <v>2014</v>
      </c>
      <c r="V380" s="233"/>
      <c r="W380" s="233"/>
      <c r="X380" s="233"/>
      <c r="Y380" s="233"/>
      <c r="Z380" s="228">
        <v>1900</v>
      </c>
      <c r="AA380" s="227"/>
      <c r="AB380" s="227"/>
      <c r="AC380" s="233"/>
      <c r="AD380" s="233"/>
      <c r="AE380" s="233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27"/>
      <c r="AU380" s="578"/>
    </row>
    <row r="381" spans="1:47" s="132" customFormat="1" ht="24.6" customHeight="1">
      <c r="A381" s="154"/>
      <c r="B381" s="918"/>
      <c r="C381" s="227" t="s">
        <v>700</v>
      </c>
      <c r="D381" s="233"/>
      <c r="E381" s="227" t="s">
        <v>11467</v>
      </c>
      <c r="F381" s="227" t="s">
        <v>700</v>
      </c>
      <c r="G381" s="227" t="s">
        <v>23099</v>
      </c>
      <c r="H381" s="228">
        <v>7073</v>
      </c>
      <c r="I381" s="228">
        <v>507</v>
      </c>
      <c r="J381" s="228">
        <v>503</v>
      </c>
      <c r="K381" s="227" t="s">
        <v>888</v>
      </c>
      <c r="L381" s="227" t="s">
        <v>5653</v>
      </c>
      <c r="M381" s="227" t="s">
        <v>2661</v>
      </c>
      <c r="N381" s="228">
        <v>16</v>
      </c>
      <c r="O381" s="228">
        <v>27</v>
      </c>
      <c r="P381" s="228">
        <v>383</v>
      </c>
      <c r="Q381" s="228">
        <v>13</v>
      </c>
      <c r="R381" s="228"/>
      <c r="S381" s="228">
        <v>500</v>
      </c>
      <c r="T381" s="227"/>
      <c r="U381" s="227">
        <v>2019</v>
      </c>
      <c r="V381" s="233"/>
      <c r="W381" s="233"/>
      <c r="X381" s="233"/>
      <c r="Y381" s="233"/>
      <c r="Z381" s="228">
        <v>1400</v>
      </c>
      <c r="AA381" s="227"/>
      <c r="AB381" s="227"/>
      <c r="AC381" s="233"/>
      <c r="AD381" s="233"/>
      <c r="AE381" s="233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27"/>
      <c r="AU381" s="578"/>
    </row>
    <row r="382" spans="1:47" s="132" customFormat="1" ht="24" customHeight="1">
      <c r="A382" s="154"/>
      <c r="B382" s="918"/>
      <c r="C382" s="227" t="s">
        <v>23100</v>
      </c>
      <c r="D382" s="233"/>
      <c r="E382" s="227" t="s">
        <v>23101</v>
      </c>
      <c r="F382" s="227" t="s">
        <v>23100</v>
      </c>
      <c r="G382" s="227" t="s">
        <v>23102</v>
      </c>
      <c r="H382" s="228">
        <v>5565</v>
      </c>
      <c r="I382" s="228">
        <v>998.75</v>
      </c>
      <c r="J382" s="228">
        <v>998.75</v>
      </c>
      <c r="K382" s="227" t="s">
        <v>23103</v>
      </c>
      <c r="L382" s="227" t="s">
        <v>13165</v>
      </c>
      <c r="M382" s="227" t="s">
        <v>20447</v>
      </c>
      <c r="N382" s="228">
        <v>17</v>
      </c>
      <c r="O382" s="228">
        <v>27</v>
      </c>
      <c r="P382" s="228">
        <v>459</v>
      </c>
      <c r="Q382" s="228">
        <v>8.3000000000000007</v>
      </c>
      <c r="R382" s="228"/>
      <c r="S382" s="228">
        <v>500</v>
      </c>
      <c r="T382" s="227"/>
      <c r="U382" s="227">
        <v>2023</v>
      </c>
      <c r="V382" s="233"/>
      <c r="W382" s="233"/>
      <c r="X382" s="233"/>
      <c r="Y382" s="233"/>
      <c r="Z382" s="228">
        <v>3300</v>
      </c>
      <c r="AA382" s="227"/>
      <c r="AB382" s="227"/>
      <c r="AC382" s="233"/>
      <c r="AD382" s="233"/>
      <c r="AE382" s="233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27" t="s">
        <v>23104</v>
      </c>
      <c r="AU382" s="578"/>
    </row>
    <row r="383" spans="1:47" s="132" customFormat="1" ht="24.6" customHeight="1">
      <c r="A383" s="154"/>
      <c r="B383" s="918"/>
      <c r="C383" s="227" t="s">
        <v>4583</v>
      </c>
      <c r="D383" s="233"/>
      <c r="E383" s="227" t="s">
        <v>4636</v>
      </c>
      <c r="F383" s="227" t="s">
        <v>4583</v>
      </c>
      <c r="G383" s="227" t="s">
        <v>12020</v>
      </c>
      <c r="H383" s="228">
        <v>6621</v>
      </c>
      <c r="I383" s="228">
        <v>1518</v>
      </c>
      <c r="J383" s="228">
        <v>2121</v>
      </c>
      <c r="K383" s="227" t="s">
        <v>466</v>
      </c>
      <c r="L383" s="227" t="s">
        <v>4261</v>
      </c>
      <c r="M383" s="227" t="s">
        <v>1036</v>
      </c>
      <c r="N383" s="228">
        <v>23</v>
      </c>
      <c r="O383" s="228">
        <v>37</v>
      </c>
      <c r="P383" s="228">
        <v>858</v>
      </c>
      <c r="Q383" s="228">
        <v>13</v>
      </c>
      <c r="R383" s="228">
        <v>1162</v>
      </c>
      <c r="S383" s="228">
        <v>1500</v>
      </c>
      <c r="T383" s="227" t="s">
        <v>178</v>
      </c>
      <c r="U383" s="227">
        <v>1991</v>
      </c>
      <c r="V383" s="233"/>
      <c r="W383" s="233"/>
      <c r="X383" s="233"/>
      <c r="Y383" s="233"/>
      <c r="Z383" s="228">
        <v>978</v>
      </c>
      <c r="AA383" s="227"/>
      <c r="AB383" s="227"/>
      <c r="AC383" s="233"/>
      <c r="AD383" s="233"/>
      <c r="AE383" s="233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439"/>
      <c r="AU383" s="578"/>
    </row>
    <row r="384" spans="1:47" s="132" customFormat="1" ht="24.6" customHeight="1">
      <c r="A384" s="154"/>
      <c r="B384" s="918"/>
      <c r="C384" s="227" t="s">
        <v>4583</v>
      </c>
      <c r="D384" s="233" t="s">
        <v>4635</v>
      </c>
      <c r="E384" s="227" t="s">
        <v>9245</v>
      </c>
      <c r="F384" s="227" t="s">
        <v>4583</v>
      </c>
      <c r="G384" s="227" t="s">
        <v>4583</v>
      </c>
      <c r="H384" s="228">
        <v>9305</v>
      </c>
      <c r="I384" s="228">
        <v>3437</v>
      </c>
      <c r="J384" s="228">
        <v>3437</v>
      </c>
      <c r="K384" s="227" t="s">
        <v>466</v>
      </c>
      <c r="L384" s="227" t="s">
        <v>4625</v>
      </c>
      <c r="M384" s="227" t="s">
        <v>54</v>
      </c>
      <c r="N384" s="228">
        <v>65</v>
      </c>
      <c r="O384" s="228">
        <v>70</v>
      </c>
      <c r="P384" s="228">
        <v>3300</v>
      </c>
      <c r="Q384" s="228">
        <v>7</v>
      </c>
      <c r="R384" s="228">
        <v>300</v>
      </c>
      <c r="S384" s="228">
        <v>1000</v>
      </c>
      <c r="T384" s="227" t="s">
        <v>178</v>
      </c>
      <c r="U384" s="227">
        <v>2002</v>
      </c>
      <c r="V384" s="233">
        <v>628</v>
      </c>
      <c r="W384" s="233"/>
      <c r="X384" s="233">
        <v>350</v>
      </c>
      <c r="Y384" s="233"/>
      <c r="Z384" s="228" t="s">
        <v>3049</v>
      </c>
      <c r="AA384" s="227"/>
      <c r="AB384" s="227"/>
      <c r="AC384" s="233"/>
      <c r="AD384" s="233"/>
      <c r="AE384" s="233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27" t="s">
        <v>12021</v>
      </c>
      <c r="AU384" s="578"/>
    </row>
    <row r="385" spans="1:47" s="132" customFormat="1" ht="24.6" customHeight="1">
      <c r="A385" s="154"/>
      <c r="B385" s="918"/>
      <c r="C385" s="583" t="s">
        <v>4583</v>
      </c>
      <c r="D385" s="233"/>
      <c r="E385" s="583" t="s">
        <v>13953</v>
      </c>
      <c r="F385" s="583" t="s">
        <v>4583</v>
      </c>
      <c r="G385" s="583" t="s">
        <v>4583</v>
      </c>
      <c r="H385" s="584">
        <v>59858</v>
      </c>
      <c r="I385" s="584">
        <v>1035.03</v>
      </c>
      <c r="J385" s="584">
        <v>991.82</v>
      </c>
      <c r="K385" s="583" t="s">
        <v>3271</v>
      </c>
      <c r="L385" s="583" t="s">
        <v>11802</v>
      </c>
      <c r="M385" s="583" t="s">
        <v>54</v>
      </c>
      <c r="N385" s="584">
        <v>50</v>
      </c>
      <c r="O385" s="584">
        <v>17</v>
      </c>
      <c r="P385" s="584">
        <v>850</v>
      </c>
      <c r="Q385" s="584">
        <v>12</v>
      </c>
      <c r="R385" s="584"/>
      <c r="S385" s="584"/>
      <c r="T385" s="583"/>
      <c r="U385" s="583">
        <v>2022</v>
      </c>
      <c r="V385" s="233"/>
      <c r="W385" s="233"/>
      <c r="X385" s="233"/>
      <c r="Y385" s="233"/>
      <c r="Z385" s="584">
        <v>2430</v>
      </c>
      <c r="AA385" s="227"/>
      <c r="AB385" s="227"/>
      <c r="AC385" s="233"/>
      <c r="AD385" s="233"/>
      <c r="AE385" s="233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583" t="s">
        <v>13954</v>
      </c>
      <c r="AU385" s="578"/>
    </row>
    <row r="386" spans="1:47" s="132" customFormat="1" ht="24.6" customHeight="1">
      <c r="A386" s="154"/>
      <c r="B386" s="918"/>
      <c r="C386" s="227" t="s">
        <v>4507</v>
      </c>
      <c r="D386" s="585"/>
      <c r="E386" s="227" t="s">
        <v>4637</v>
      </c>
      <c r="F386" s="227" t="s">
        <v>4507</v>
      </c>
      <c r="G386" s="227" t="s">
        <v>16983</v>
      </c>
      <c r="H386" s="228">
        <v>40647</v>
      </c>
      <c r="I386" s="228">
        <v>5524.32</v>
      </c>
      <c r="J386" s="228">
        <v>8644</v>
      </c>
      <c r="K386" s="227" t="s">
        <v>466</v>
      </c>
      <c r="L386" s="227" t="s">
        <v>4638</v>
      </c>
      <c r="M386" s="227" t="s">
        <v>54</v>
      </c>
      <c r="N386" s="228">
        <v>34</v>
      </c>
      <c r="O386" s="228">
        <v>54</v>
      </c>
      <c r="P386" s="228">
        <v>1836</v>
      </c>
      <c r="Q386" s="228">
        <v>16</v>
      </c>
      <c r="R386" s="228">
        <v>1998</v>
      </c>
      <c r="S386" s="228">
        <v>2300</v>
      </c>
      <c r="T386" s="227" t="s">
        <v>465</v>
      </c>
      <c r="U386" s="227">
        <v>2009</v>
      </c>
      <c r="V386" s="585"/>
      <c r="W386" s="585"/>
      <c r="X386" s="585"/>
      <c r="Y386" s="585"/>
      <c r="Z386" s="228">
        <v>19500</v>
      </c>
      <c r="AA386" s="583"/>
      <c r="AB386" s="583"/>
      <c r="AC386" s="585"/>
      <c r="AD386" s="585"/>
      <c r="AE386" s="585"/>
      <c r="AF386" s="585"/>
      <c r="AG386" s="585"/>
      <c r="AH386" s="585"/>
      <c r="AI386" s="585"/>
      <c r="AJ386" s="585"/>
      <c r="AK386" s="585"/>
      <c r="AL386" s="585"/>
      <c r="AM386" s="585"/>
      <c r="AN386" s="585"/>
      <c r="AO386" s="585"/>
      <c r="AP386" s="585"/>
      <c r="AQ386" s="585"/>
      <c r="AR386" s="585"/>
      <c r="AS386" s="585"/>
      <c r="AT386" s="227"/>
      <c r="AU386" s="578"/>
    </row>
    <row r="387" spans="1:47" s="132" customFormat="1" ht="24.6" customHeight="1">
      <c r="A387" s="154"/>
      <c r="B387" s="918"/>
      <c r="C387" s="227" t="s">
        <v>4509</v>
      </c>
      <c r="D387" s="233"/>
      <c r="E387" s="227" t="s">
        <v>4639</v>
      </c>
      <c r="F387" s="227" t="s">
        <v>4509</v>
      </c>
      <c r="G387" s="227" t="s">
        <v>13045</v>
      </c>
      <c r="H387" s="228">
        <v>26026</v>
      </c>
      <c r="I387" s="228">
        <v>2984</v>
      </c>
      <c r="J387" s="228">
        <v>5111</v>
      </c>
      <c r="K387" s="227" t="s">
        <v>466</v>
      </c>
      <c r="L387" s="227" t="s">
        <v>4640</v>
      </c>
      <c r="M387" s="227" t="s">
        <v>54</v>
      </c>
      <c r="N387" s="228">
        <v>29</v>
      </c>
      <c r="O387" s="228">
        <v>48</v>
      </c>
      <c r="P387" s="228">
        <v>1373</v>
      </c>
      <c r="Q387" s="228">
        <v>12</v>
      </c>
      <c r="R387" s="228">
        <v>1620</v>
      </c>
      <c r="S387" s="228">
        <v>1620</v>
      </c>
      <c r="T387" s="227" t="s">
        <v>465</v>
      </c>
      <c r="U387" s="234">
        <v>2005</v>
      </c>
      <c r="V387" s="233"/>
      <c r="W387" s="233"/>
      <c r="X387" s="233"/>
      <c r="Y387" s="233"/>
      <c r="Z387" s="228">
        <v>7900</v>
      </c>
      <c r="AA387" s="227"/>
      <c r="AB387" s="227"/>
      <c r="AC387" s="233"/>
      <c r="AD387" s="233"/>
      <c r="AE387" s="233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27"/>
      <c r="AU387" s="578"/>
    </row>
    <row r="388" spans="1:47" s="132" customFormat="1" ht="24.6" customHeight="1">
      <c r="A388" s="154"/>
      <c r="B388" s="918"/>
      <c r="C388" s="227" t="s">
        <v>13941</v>
      </c>
      <c r="D388" s="233" t="s">
        <v>23007</v>
      </c>
      <c r="E388" s="227" t="s">
        <v>23105</v>
      </c>
      <c r="F388" s="227" t="s">
        <v>13941</v>
      </c>
      <c r="G388" s="227" t="s">
        <v>23106</v>
      </c>
      <c r="H388" s="228">
        <v>8112</v>
      </c>
      <c r="I388" s="228">
        <v>1773</v>
      </c>
      <c r="J388" s="228">
        <v>4009</v>
      </c>
      <c r="K388" s="227" t="s">
        <v>466</v>
      </c>
      <c r="L388" s="227" t="s">
        <v>4640</v>
      </c>
      <c r="M388" s="227" t="s">
        <v>54</v>
      </c>
      <c r="N388" s="228">
        <v>23</v>
      </c>
      <c r="O388" s="228">
        <v>31</v>
      </c>
      <c r="P388" s="228">
        <v>1133</v>
      </c>
      <c r="Q388" s="228">
        <v>15</v>
      </c>
      <c r="R388" s="228">
        <v>150</v>
      </c>
      <c r="S388" s="228">
        <v>300</v>
      </c>
      <c r="T388" s="227" t="s">
        <v>3901</v>
      </c>
      <c r="U388" s="234">
        <v>2024</v>
      </c>
      <c r="V388" s="233">
        <v>16800</v>
      </c>
      <c r="W388" s="233"/>
      <c r="X388" s="233"/>
      <c r="Y388" s="233"/>
      <c r="Z388" s="228">
        <v>16800</v>
      </c>
      <c r="AA388" s="227"/>
      <c r="AB388" s="227"/>
      <c r="AC388" s="233"/>
      <c r="AD388" s="233"/>
      <c r="AE388" s="233"/>
      <c r="AF388" s="233"/>
      <c r="AG388" s="233" t="s">
        <v>23107</v>
      </c>
      <c r="AH388" s="233" t="s">
        <v>23108</v>
      </c>
      <c r="AI388" s="233">
        <v>1796</v>
      </c>
      <c r="AJ388" s="233"/>
      <c r="AK388" s="233" t="s">
        <v>23109</v>
      </c>
      <c r="AL388" s="233"/>
      <c r="AM388" s="233"/>
      <c r="AN388" s="233"/>
      <c r="AO388" s="233"/>
      <c r="AP388" s="233"/>
      <c r="AQ388" s="233"/>
      <c r="AR388" s="233"/>
      <c r="AS388" s="233"/>
      <c r="AT388" s="227" t="s">
        <v>23110</v>
      </c>
      <c r="AU388" s="578"/>
    </row>
    <row r="389" spans="1:47" s="132" customFormat="1" ht="24" customHeight="1">
      <c r="A389" s="154"/>
      <c r="B389" s="918"/>
      <c r="C389" s="241" t="s">
        <v>4511</v>
      </c>
      <c r="D389" s="233"/>
      <c r="E389" s="241" t="s">
        <v>4641</v>
      </c>
      <c r="F389" s="241" t="s">
        <v>4511</v>
      </c>
      <c r="G389" s="241" t="s">
        <v>4642</v>
      </c>
      <c r="H389" s="244">
        <v>135574</v>
      </c>
      <c r="I389" s="244">
        <v>4371</v>
      </c>
      <c r="J389" s="244">
        <v>8501</v>
      </c>
      <c r="K389" s="241" t="s">
        <v>4643</v>
      </c>
      <c r="L389" s="241" t="s">
        <v>1964</v>
      </c>
      <c r="M389" s="241" t="s">
        <v>54</v>
      </c>
      <c r="N389" s="244">
        <v>32</v>
      </c>
      <c r="O389" s="244">
        <v>48</v>
      </c>
      <c r="P389" s="244">
        <v>1536</v>
      </c>
      <c r="Q389" s="244">
        <v>18</v>
      </c>
      <c r="R389" s="244">
        <v>2026</v>
      </c>
      <c r="S389" s="244">
        <v>3000</v>
      </c>
      <c r="T389" s="241" t="s">
        <v>465</v>
      </c>
      <c r="U389" s="241">
        <v>2016</v>
      </c>
      <c r="V389" s="233"/>
      <c r="W389" s="233"/>
      <c r="X389" s="233"/>
      <c r="Y389" s="233"/>
      <c r="Z389" s="244">
        <v>17100</v>
      </c>
      <c r="AA389" s="227"/>
      <c r="AB389" s="227"/>
      <c r="AC389" s="233"/>
      <c r="AD389" s="233"/>
      <c r="AE389" s="233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27"/>
      <c r="AU389" s="578"/>
    </row>
    <row r="390" spans="1:47" s="132" customFormat="1" ht="24.6" customHeight="1">
      <c r="A390" s="154"/>
      <c r="B390" s="918"/>
      <c r="C390" s="227" t="s">
        <v>4512</v>
      </c>
      <c r="D390" s="241"/>
      <c r="E390" s="227" t="s">
        <v>4644</v>
      </c>
      <c r="F390" s="227" t="s">
        <v>4512</v>
      </c>
      <c r="G390" s="227" t="s">
        <v>10332</v>
      </c>
      <c r="H390" s="228">
        <v>1270</v>
      </c>
      <c r="I390" s="228">
        <v>690</v>
      </c>
      <c r="J390" s="228">
        <v>690</v>
      </c>
      <c r="K390" s="227" t="s">
        <v>1057</v>
      </c>
      <c r="L390" s="227" t="s">
        <v>4645</v>
      </c>
      <c r="M390" s="227" t="s">
        <v>54</v>
      </c>
      <c r="N390" s="228">
        <v>20</v>
      </c>
      <c r="O390" s="228">
        <v>34</v>
      </c>
      <c r="P390" s="228">
        <v>680</v>
      </c>
      <c r="Q390" s="228">
        <v>11.7</v>
      </c>
      <c r="R390" s="228"/>
      <c r="S390" s="228">
        <v>100</v>
      </c>
      <c r="T390" s="227"/>
      <c r="U390" s="234">
        <v>2007</v>
      </c>
      <c r="V390" s="241"/>
      <c r="W390" s="241"/>
      <c r="X390" s="241"/>
      <c r="Y390" s="241"/>
      <c r="Z390" s="228">
        <v>300</v>
      </c>
      <c r="AA390" s="227"/>
      <c r="AB390" s="227"/>
      <c r="AC390" s="233"/>
      <c r="AD390" s="233"/>
      <c r="AE390" s="233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27"/>
      <c r="AU390" s="578"/>
    </row>
    <row r="391" spans="1:47" s="132" customFormat="1" ht="24.6" customHeight="1">
      <c r="A391" s="154"/>
      <c r="B391" s="918"/>
      <c r="C391" s="227" t="s">
        <v>4512</v>
      </c>
      <c r="D391" s="233"/>
      <c r="E391" s="227" t="s">
        <v>4646</v>
      </c>
      <c r="F391" s="227" t="s">
        <v>4512</v>
      </c>
      <c r="G391" s="227" t="s">
        <v>10332</v>
      </c>
      <c r="H391" s="228">
        <v>8446</v>
      </c>
      <c r="I391" s="228">
        <v>1943</v>
      </c>
      <c r="J391" s="228">
        <v>2393</v>
      </c>
      <c r="K391" s="227" t="s">
        <v>1057</v>
      </c>
      <c r="L391" s="227" t="s">
        <v>4647</v>
      </c>
      <c r="M391" s="227" t="s">
        <v>54</v>
      </c>
      <c r="N391" s="228">
        <v>44</v>
      </c>
      <c r="O391" s="228">
        <v>26</v>
      </c>
      <c r="P391" s="228">
        <v>1056</v>
      </c>
      <c r="Q391" s="228">
        <v>13</v>
      </c>
      <c r="R391" s="228">
        <v>584</v>
      </c>
      <c r="S391" s="228">
        <v>1000</v>
      </c>
      <c r="T391" s="227" t="s">
        <v>465</v>
      </c>
      <c r="U391" s="234">
        <v>1995</v>
      </c>
      <c r="V391" s="233">
        <v>9660</v>
      </c>
      <c r="W391" s="233">
        <v>2000</v>
      </c>
      <c r="X391" s="233">
        <v>14100</v>
      </c>
      <c r="Y391" s="233"/>
      <c r="Z391" s="228">
        <v>2576</v>
      </c>
      <c r="AA391" s="227"/>
      <c r="AB391" s="227"/>
      <c r="AC391" s="233"/>
      <c r="AD391" s="233"/>
      <c r="AE391" s="233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27"/>
      <c r="AU391" s="578"/>
    </row>
    <row r="392" spans="1:47" s="132" customFormat="1" ht="24.6" customHeight="1">
      <c r="A392" s="154"/>
      <c r="B392" s="918"/>
      <c r="C392" s="227" t="s">
        <v>4512</v>
      </c>
      <c r="D392" s="241" t="s">
        <v>23111</v>
      </c>
      <c r="E392" s="227" t="s">
        <v>9246</v>
      </c>
      <c r="F392" s="227" t="s">
        <v>4512</v>
      </c>
      <c r="G392" s="227" t="s">
        <v>10332</v>
      </c>
      <c r="H392" s="228">
        <v>20319</v>
      </c>
      <c r="I392" s="228">
        <v>1747</v>
      </c>
      <c r="J392" s="228">
        <v>1443</v>
      </c>
      <c r="K392" s="227" t="s">
        <v>466</v>
      </c>
      <c r="L392" s="227" t="s">
        <v>4632</v>
      </c>
      <c r="M392" s="227" t="s">
        <v>54</v>
      </c>
      <c r="N392" s="228">
        <v>28</v>
      </c>
      <c r="O392" s="228">
        <v>34</v>
      </c>
      <c r="P392" s="228">
        <v>952</v>
      </c>
      <c r="Q392" s="228">
        <v>14</v>
      </c>
      <c r="R392" s="228">
        <v>200</v>
      </c>
      <c r="S392" s="228">
        <v>300</v>
      </c>
      <c r="T392" s="227" t="s">
        <v>3901</v>
      </c>
      <c r="U392" s="234">
        <v>2017</v>
      </c>
      <c r="V392" s="233">
        <v>9660</v>
      </c>
      <c r="W392" s="233">
        <v>2000</v>
      </c>
      <c r="X392" s="233">
        <v>14100</v>
      </c>
      <c r="Y392" s="233"/>
      <c r="Z392" s="228">
        <v>4800</v>
      </c>
      <c r="AA392" s="227"/>
      <c r="AB392" s="227"/>
      <c r="AC392" s="233"/>
      <c r="AD392" s="233"/>
      <c r="AE392" s="233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27"/>
      <c r="AU392" s="578"/>
    </row>
    <row r="393" spans="1:47" s="132" customFormat="1" ht="24.6" customHeight="1">
      <c r="A393" s="154"/>
      <c r="B393" s="918"/>
      <c r="C393" s="227" t="s">
        <v>4512</v>
      </c>
      <c r="D393" s="233"/>
      <c r="E393" s="227" t="s">
        <v>17016</v>
      </c>
      <c r="F393" s="227" t="s">
        <v>13966</v>
      </c>
      <c r="G393" s="227" t="s">
        <v>10332</v>
      </c>
      <c r="H393" s="228">
        <v>113148</v>
      </c>
      <c r="I393" s="228">
        <v>3913.16</v>
      </c>
      <c r="J393" s="228">
        <v>6223.84</v>
      </c>
      <c r="K393" s="227" t="s">
        <v>1988</v>
      </c>
      <c r="L393" s="227" t="s">
        <v>13918</v>
      </c>
      <c r="M393" s="227" t="s">
        <v>2059</v>
      </c>
      <c r="N393" s="228">
        <v>72</v>
      </c>
      <c r="O393" s="228">
        <v>52</v>
      </c>
      <c r="P393" s="228">
        <v>2126</v>
      </c>
      <c r="Q393" s="228">
        <v>25</v>
      </c>
      <c r="R393" s="228">
        <v>2046</v>
      </c>
      <c r="S393" s="228">
        <v>2046</v>
      </c>
      <c r="T393" s="227" t="s">
        <v>12928</v>
      </c>
      <c r="U393" s="234">
        <v>2021</v>
      </c>
      <c r="V393" s="233"/>
      <c r="W393" s="233"/>
      <c r="X393" s="233"/>
      <c r="Y393" s="233"/>
      <c r="Z393" s="228">
        <v>18200</v>
      </c>
      <c r="AA393" s="227"/>
      <c r="AB393" s="227"/>
      <c r="AC393" s="233"/>
      <c r="AD393" s="233"/>
      <c r="AE393" s="233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27"/>
      <c r="AU393" s="578"/>
    </row>
    <row r="394" spans="1:47" s="1529" customFormat="1" ht="24.6" customHeight="1">
      <c r="A394" s="1409" t="s">
        <v>321</v>
      </c>
      <c r="B394" s="1341" t="s">
        <v>91</v>
      </c>
      <c r="C394" s="314" t="s">
        <v>55</v>
      </c>
      <c r="D394" s="372"/>
      <c r="E394" s="315">
        <f>COUNTA(E395:E424)</f>
        <v>30</v>
      </c>
      <c r="F394" s="314"/>
      <c r="G394" s="314"/>
      <c r="H394" s="318">
        <f>SUM(H395:H424)</f>
        <v>933059.4</v>
      </c>
      <c r="I394" s="318">
        <f t="shared" ref="I394:J394" si="2">SUM(I395:I424)</f>
        <v>84324.650000000009</v>
      </c>
      <c r="J394" s="318">
        <f t="shared" si="2"/>
        <v>129316.48</v>
      </c>
      <c r="K394" s="314"/>
      <c r="L394" s="314"/>
      <c r="M394" s="314"/>
      <c r="N394" s="318"/>
      <c r="O394" s="318"/>
      <c r="P394" s="318"/>
      <c r="Q394" s="318"/>
      <c r="R394" s="318"/>
      <c r="S394" s="318"/>
      <c r="T394" s="314"/>
      <c r="U394" s="314"/>
      <c r="V394" s="372"/>
      <c r="W394" s="372"/>
      <c r="X394" s="372"/>
      <c r="Y394" s="372"/>
      <c r="Z394" s="318"/>
      <c r="AA394" s="314"/>
      <c r="AB394" s="314"/>
      <c r="AC394" s="372"/>
      <c r="AD394" s="372"/>
      <c r="AE394" s="372"/>
      <c r="AF394" s="372"/>
      <c r="AG394" s="372"/>
      <c r="AH394" s="372"/>
      <c r="AI394" s="372"/>
      <c r="AJ394" s="372"/>
      <c r="AK394" s="372"/>
      <c r="AL394" s="372"/>
      <c r="AM394" s="372"/>
      <c r="AN394" s="372"/>
      <c r="AO394" s="372"/>
      <c r="AP394" s="372"/>
      <c r="AQ394" s="372"/>
      <c r="AR394" s="372"/>
      <c r="AS394" s="372"/>
      <c r="AT394" s="314"/>
      <c r="AU394" s="1502"/>
    </row>
    <row r="395" spans="1:47" s="1530" customFormat="1" ht="24.6" customHeight="1">
      <c r="A395" s="154"/>
      <c r="B395" s="918"/>
      <c r="C395" s="227" t="s">
        <v>4942</v>
      </c>
      <c r="D395" s="373" t="s">
        <v>23580</v>
      </c>
      <c r="E395" s="227" t="s">
        <v>9190</v>
      </c>
      <c r="F395" s="227" t="s">
        <v>4957</v>
      </c>
      <c r="G395" s="227" t="s">
        <v>4957</v>
      </c>
      <c r="H395" s="228">
        <v>1575</v>
      </c>
      <c r="I395" s="228">
        <v>1574.74</v>
      </c>
      <c r="J395" s="228">
        <v>1574.74</v>
      </c>
      <c r="K395" s="227" t="s">
        <v>1081</v>
      </c>
      <c r="L395" s="227" t="s">
        <v>9191</v>
      </c>
      <c r="M395" s="227" t="s">
        <v>54</v>
      </c>
      <c r="N395" s="228">
        <v>24</v>
      </c>
      <c r="O395" s="228">
        <v>31</v>
      </c>
      <c r="P395" s="228">
        <v>744</v>
      </c>
      <c r="Q395" s="228">
        <v>7</v>
      </c>
      <c r="R395" s="228"/>
      <c r="S395" s="228"/>
      <c r="T395" s="227"/>
      <c r="U395" s="227">
        <v>2005</v>
      </c>
      <c r="V395" s="373"/>
      <c r="W395" s="373"/>
      <c r="X395" s="373"/>
      <c r="Y395" s="373"/>
      <c r="Z395" s="228"/>
      <c r="AA395" s="227"/>
      <c r="AB395" s="227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  <c r="AN395" s="373"/>
      <c r="AO395" s="373"/>
      <c r="AP395" s="373"/>
      <c r="AQ395" s="373"/>
      <c r="AR395" s="373"/>
      <c r="AS395" s="373"/>
      <c r="AT395" s="227"/>
      <c r="AU395" s="578"/>
    </row>
    <row r="396" spans="1:47" s="1530" customFormat="1" ht="24.6" customHeight="1">
      <c r="A396" s="154"/>
      <c r="B396" s="918"/>
      <c r="C396" s="227" t="s">
        <v>4942</v>
      </c>
      <c r="D396" s="373" t="s">
        <v>9192</v>
      </c>
      <c r="E396" s="227" t="s">
        <v>9193</v>
      </c>
      <c r="F396" s="227" t="s">
        <v>4942</v>
      </c>
      <c r="G396" s="227" t="s">
        <v>5063</v>
      </c>
      <c r="H396" s="228">
        <v>16555</v>
      </c>
      <c r="I396" s="228">
        <v>3535</v>
      </c>
      <c r="J396" s="228">
        <v>6946</v>
      </c>
      <c r="K396" s="227" t="s">
        <v>466</v>
      </c>
      <c r="L396" s="227" t="s">
        <v>1207</v>
      </c>
      <c r="M396" s="227" t="s">
        <v>54</v>
      </c>
      <c r="N396" s="228">
        <v>40</v>
      </c>
      <c r="O396" s="228">
        <v>52</v>
      </c>
      <c r="P396" s="228">
        <v>2080</v>
      </c>
      <c r="Q396" s="228">
        <v>23</v>
      </c>
      <c r="R396" s="228">
        <v>4311</v>
      </c>
      <c r="S396" s="228">
        <v>7000</v>
      </c>
      <c r="T396" s="227" t="s">
        <v>465</v>
      </c>
      <c r="U396" s="227">
        <v>1973</v>
      </c>
      <c r="V396" s="366"/>
      <c r="W396" s="366">
        <v>119</v>
      </c>
      <c r="X396" s="366">
        <v>114</v>
      </c>
      <c r="Y396" s="366">
        <v>33</v>
      </c>
      <c r="Z396" s="228">
        <v>266</v>
      </c>
      <c r="AA396" s="227">
        <v>2000</v>
      </c>
      <c r="AB396" s="227"/>
      <c r="AC396" s="373">
        <v>2</v>
      </c>
      <c r="AD396" s="366">
        <v>64</v>
      </c>
      <c r="AE396" s="373" t="s">
        <v>8981</v>
      </c>
      <c r="AF396" s="373"/>
      <c r="AG396" s="373"/>
      <c r="AH396" s="373"/>
      <c r="AI396" s="373"/>
      <c r="AJ396" s="373"/>
      <c r="AK396" s="373"/>
      <c r="AL396" s="373"/>
      <c r="AM396" s="373"/>
      <c r="AN396" s="373"/>
      <c r="AO396" s="373"/>
      <c r="AP396" s="373"/>
      <c r="AQ396" s="373"/>
      <c r="AR396" s="373"/>
      <c r="AS396" s="373"/>
      <c r="AT396" s="227"/>
      <c r="AU396" s="578"/>
    </row>
    <row r="397" spans="1:47" s="1530" customFormat="1" ht="24.6" customHeight="1">
      <c r="A397" s="154"/>
      <c r="B397" s="918"/>
      <c r="C397" s="227" t="s">
        <v>4942</v>
      </c>
      <c r="D397" s="373" t="s">
        <v>9194</v>
      </c>
      <c r="E397" s="227" t="s">
        <v>9195</v>
      </c>
      <c r="F397" s="227" t="s">
        <v>4942</v>
      </c>
      <c r="G397" s="227" t="s">
        <v>5063</v>
      </c>
      <c r="H397" s="228">
        <v>49520</v>
      </c>
      <c r="I397" s="228">
        <v>4300</v>
      </c>
      <c r="J397" s="228">
        <v>15164</v>
      </c>
      <c r="K397" s="227" t="s">
        <v>1081</v>
      </c>
      <c r="L397" s="227" t="s">
        <v>9196</v>
      </c>
      <c r="M397" s="227" t="s">
        <v>54</v>
      </c>
      <c r="N397" s="228">
        <v>67.2</v>
      </c>
      <c r="O397" s="228">
        <v>93</v>
      </c>
      <c r="P397" s="228">
        <v>2272</v>
      </c>
      <c r="Q397" s="228">
        <v>19</v>
      </c>
      <c r="R397" s="228">
        <v>2000</v>
      </c>
      <c r="S397" s="228">
        <v>3000</v>
      </c>
      <c r="T397" s="227" t="s">
        <v>465</v>
      </c>
      <c r="U397" s="227">
        <v>1996</v>
      </c>
      <c r="V397" s="366">
        <v>2600</v>
      </c>
      <c r="W397" s="366"/>
      <c r="X397" s="366">
        <v>5300</v>
      </c>
      <c r="Y397" s="366">
        <v>5000</v>
      </c>
      <c r="Z397" s="228">
        <v>12900</v>
      </c>
      <c r="AA397" s="227">
        <v>1997</v>
      </c>
      <c r="AB397" s="227"/>
      <c r="AC397" s="373">
        <v>1</v>
      </c>
      <c r="AD397" s="366">
        <v>240</v>
      </c>
      <c r="AE397" s="373" t="s">
        <v>9197</v>
      </c>
      <c r="AF397" s="373"/>
      <c r="AG397" s="373"/>
      <c r="AH397" s="373"/>
      <c r="AI397" s="373"/>
      <c r="AJ397" s="373"/>
      <c r="AK397" s="373"/>
      <c r="AL397" s="373"/>
      <c r="AM397" s="373"/>
      <c r="AN397" s="373"/>
      <c r="AO397" s="373"/>
      <c r="AP397" s="373"/>
      <c r="AQ397" s="373"/>
      <c r="AR397" s="373"/>
      <c r="AS397" s="373"/>
      <c r="AT397" s="227"/>
      <c r="AU397" s="578"/>
    </row>
    <row r="398" spans="1:47" s="1530" customFormat="1" ht="24.6" customHeight="1">
      <c r="A398" s="154"/>
      <c r="B398" s="918"/>
      <c r="C398" s="227" t="s">
        <v>4958</v>
      </c>
      <c r="D398" s="373" t="s">
        <v>5048</v>
      </c>
      <c r="E398" s="227" t="s">
        <v>9198</v>
      </c>
      <c r="F398" s="227" t="s">
        <v>4958</v>
      </c>
      <c r="G398" s="227" t="s">
        <v>4958</v>
      </c>
      <c r="H398" s="228">
        <v>32325</v>
      </c>
      <c r="I398" s="228">
        <v>4411</v>
      </c>
      <c r="J398" s="228">
        <v>10658</v>
      </c>
      <c r="K398" s="227" t="s">
        <v>466</v>
      </c>
      <c r="L398" s="227" t="s">
        <v>1070</v>
      </c>
      <c r="M398" s="227" t="s">
        <v>54</v>
      </c>
      <c r="N398" s="228">
        <v>40</v>
      </c>
      <c r="O398" s="228">
        <v>52</v>
      </c>
      <c r="P398" s="228">
        <v>1860</v>
      </c>
      <c r="Q398" s="228">
        <v>31</v>
      </c>
      <c r="R398" s="228">
        <v>4864</v>
      </c>
      <c r="S398" s="228">
        <v>8000</v>
      </c>
      <c r="T398" s="227" t="s">
        <v>465</v>
      </c>
      <c r="U398" s="227">
        <v>1991</v>
      </c>
      <c r="V398" s="366">
        <v>7125</v>
      </c>
      <c r="W398" s="366"/>
      <c r="X398" s="366">
        <v>1500</v>
      </c>
      <c r="Y398" s="366"/>
      <c r="Z398" s="228">
        <v>10763</v>
      </c>
      <c r="AA398" s="227"/>
      <c r="AB398" s="227"/>
      <c r="AC398" s="373">
        <v>2</v>
      </c>
      <c r="AD398" s="366"/>
      <c r="AE398" s="373" t="s">
        <v>8981</v>
      </c>
      <c r="AF398" s="373"/>
      <c r="AG398" s="373" t="s">
        <v>5337</v>
      </c>
      <c r="AH398" s="373"/>
      <c r="AI398" s="373"/>
      <c r="AJ398" s="373"/>
      <c r="AK398" s="373"/>
      <c r="AL398" s="373"/>
      <c r="AM398" s="373"/>
      <c r="AN398" s="373"/>
      <c r="AO398" s="373"/>
      <c r="AP398" s="373"/>
      <c r="AQ398" s="373"/>
      <c r="AR398" s="373"/>
      <c r="AS398" s="373"/>
      <c r="AT398" s="227"/>
      <c r="AU398" s="578"/>
    </row>
    <row r="399" spans="1:47" s="1530" customFormat="1" ht="24.6" customHeight="1">
      <c r="A399" s="154"/>
      <c r="B399" s="918"/>
      <c r="C399" s="227" t="s">
        <v>4960</v>
      </c>
      <c r="D399" s="373" t="s">
        <v>23581</v>
      </c>
      <c r="E399" s="227" t="s">
        <v>9199</v>
      </c>
      <c r="F399" s="227" t="s">
        <v>4960</v>
      </c>
      <c r="G399" s="227" t="s">
        <v>16923</v>
      </c>
      <c r="H399" s="228">
        <v>84283</v>
      </c>
      <c r="I399" s="228">
        <v>16180</v>
      </c>
      <c r="J399" s="228">
        <v>18979</v>
      </c>
      <c r="K399" s="227" t="s">
        <v>466</v>
      </c>
      <c r="L399" s="227" t="s">
        <v>9200</v>
      </c>
      <c r="M399" s="227" t="s">
        <v>54</v>
      </c>
      <c r="N399" s="228">
        <v>37</v>
      </c>
      <c r="O399" s="228">
        <v>50</v>
      </c>
      <c r="P399" s="228">
        <v>1863</v>
      </c>
      <c r="Q399" s="228">
        <v>30</v>
      </c>
      <c r="R399" s="228">
        <v>5430</v>
      </c>
      <c r="S399" s="228">
        <v>6000</v>
      </c>
      <c r="T399" s="227" t="s">
        <v>465</v>
      </c>
      <c r="U399" s="227">
        <v>1997</v>
      </c>
      <c r="V399" s="366"/>
      <c r="W399" s="366" t="s">
        <v>9201</v>
      </c>
      <c r="X399" s="366" t="s">
        <v>9202</v>
      </c>
      <c r="Y399" s="366"/>
      <c r="Z399" s="228">
        <v>15074</v>
      </c>
      <c r="AA399" s="227"/>
      <c r="AB399" s="227"/>
      <c r="AC399" s="373">
        <v>1</v>
      </c>
      <c r="AD399" s="366">
        <v>98</v>
      </c>
      <c r="AE399" s="373" t="s">
        <v>9203</v>
      </c>
      <c r="AF399" s="373"/>
      <c r="AG399" s="373"/>
      <c r="AH399" s="373"/>
      <c r="AI399" s="373"/>
      <c r="AJ399" s="373"/>
      <c r="AK399" s="373"/>
      <c r="AL399" s="373"/>
      <c r="AM399" s="373"/>
      <c r="AN399" s="373"/>
      <c r="AO399" s="373"/>
      <c r="AP399" s="373"/>
      <c r="AQ399" s="373"/>
      <c r="AR399" s="373"/>
      <c r="AS399" s="373"/>
      <c r="AT399" s="227"/>
      <c r="AU399" s="578"/>
    </row>
    <row r="400" spans="1:47" s="1530" customFormat="1" ht="24.6" customHeight="1">
      <c r="A400" s="154"/>
      <c r="B400" s="918"/>
      <c r="C400" s="227" t="s">
        <v>4960</v>
      </c>
      <c r="D400" s="373" t="s">
        <v>23582</v>
      </c>
      <c r="E400" s="227" t="s">
        <v>9204</v>
      </c>
      <c r="F400" s="227" t="s">
        <v>4960</v>
      </c>
      <c r="G400" s="227" t="s">
        <v>16923</v>
      </c>
      <c r="H400" s="228">
        <v>149930</v>
      </c>
      <c r="I400" s="228">
        <v>3356.48</v>
      </c>
      <c r="J400" s="228">
        <v>3826.3</v>
      </c>
      <c r="K400" s="227" t="s">
        <v>1057</v>
      </c>
      <c r="L400" s="227" t="s">
        <v>454</v>
      </c>
      <c r="M400" s="227" t="s">
        <v>54</v>
      </c>
      <c r="N400" s="228">
        <v>60</v>
      </c>
      <c r="O400" s="228">
        <v>39.6</v>
      </c>
      <c r="P400" s="228">
        <v>2376</v>
      </c>
      <c r="Q400" s="228">
        <v>18.5</v>
      </c>
      <c r="R400" s="228">
        <v>530</v>
      </c>
      <c r="S400" s="228">
        <v>530</v>
      </c>
      <c r="T400" s="227" t="s">
        <v>178</v>
      </c>
      <c r="U400" s="227">
        <v>2011</v>
      </c>
      <c r="V400" s="366"/>
      <c r="W400" s="366"/>
      <c r="X400" s="366"/>
      <c r="Y400" s="366"/>
      <c r="Z400" s="228"/>
      <c r="AA400" s="227"/>
      <c r="AB400" s="227"/>
      <c r="AC400" s="373"/>
      <c r="AD400" s="366"/>
      <c r="AE400" s="373"/>
      <c r="AF400" s="373"/>
      <c r="AG400" s="373"/>
      <c r="AH400" s="373"/>
      <c r="AI400" s="373"/>
      <c r="AJ400" s="373"/>
      <c r="AK400" s="373"/>
      <c r="AL400" s="373"/>
      <c r="AM400" s="373"/>
      <c r="AN400" s="373"/>
      <c r="AO400" s="373"/>
      <c r="AP400" s="373"/>
      <c r="AQ400" s="373"/>
      <c r="AR400" s="373"/>
      <c r="AS400" s="373"/>
      <c r="AT400" s="227"/>
      <c r="AU400" s="578"/>
    </row>
    <row r="401" spans="1:47" s="1530" customFormat="1" ht="24.6" customHeight="1">
      <c r="A401" s="154"/>
      <c r="B401" s="918"/>
      <c r="C401" s="227" t="s">
        <v>4960</v>
      </c>
      <c r="D401" s="373" t="s">
        <v>23583</v>
      </c>
      <c r="E401" s="227" t="s">
        <v>9205</v>
      </c>
      <c r="F401" s="227" t="s">
        <v>4960</v>
      </c>
      <c r="G401" s="227" t="s">
        <v>14012</v>
      </c>
      <c r="H401" s="228">
        <v>4943</v>
      </c>
      <c r="I401" s="228">
        <v>831.8</v>
      </c>
      <c r="J401" s="228">
        <v>811</v>
      </c>
      <c r="K401" s="227" t="s">
        <v>1057</v>
      </c>
      <c r="L401" s="227" t="s">
        <v>9206</v>
      </c>
      <c r="M401" s="227" t="s">
        <v>54</v>
      </c>
      <c r="N401" s="228">
        <v>25</v>
      </c>
      <c r="O401" s="228">
        <v>21</v>
      </c>
      <c r="P401" s="228">
        <v>525</v>
      </c>
      <c r="Q401" s="228">
        <v>13.9</v>
      </c>
      <c r="R401" s="228">
        <v>98</v>
      </c>
      <c r="S401" s="228">
        <v>98</v>
      </c>
      <c r="T401" s="227" t="s">
        <v>465</v>
      </c>
      <c r="U401" s="227">
        <v>2011</v>
      </c>
      <c r="V401" s="366"/>
      <c r="W401" s="366"/>
      <c r="X401" s="366"/>
      <c r="Y401" s="366"/>
      <c r="Z401" s="228"/>
      <c r="AA401" s="227"/>
      <c r="AB401" s="227"/>
      <c r="AC401" s="373"/>
      <c r="AD401" s="366"/>
      <c r="AE401" s="373"/>
      <c r="AF401" s="373"/>
      <c r="AG401" s="373"/>
      <c r="AH401" s="373"/>
      <c r="AI401" s="373"/>
      <c r="AJ401" s="373"/>
      <c r="AK401" s="373"/>
      <c r="AL401" s="373"/>
      <c r="AM401" s="373"/>
      <c r="AN401" s="373"/>
      <c r="AO401" s="373"/>
      <c r="AP401" s="373"/>
      <c r="AQ401" s="373"/>
      <c r="AR401" s="373"/>
      <c r="AS401" s="373"/>
      <c r="AT401" s="227"/>
      <c r="AU401" s="578"/>
    </row>
    <row r="402" spans="1:47" s="1530" customFormat="1" ht="24.6" customHeight="1">
      <c r="A402" s="154"/>
      <c r="B402" s="918"/>
      <c r="C402" s="227" t="s">
        <v>4964</v>
      </c>
      <c r="D402" s="373" t="s">
        <v>23584</v>
      </c>
      <c r="E402" s="227" t="s">
        <v>11403</v>
      </c>
      <c r="F402" s="227" t="s">
        <v>4964</v>
      </c>
      <c r="G402" s="227" t="s">
        <v>4964</v>
      </c>
      <c r="H402" s="228">
        <v>4281</v>
      </c>
      <c r="I402" s="228">
        <v>2004</v>
      </c>
      <c r="J402" s="228">
        <v>2768</v>
      </c>
      <c r="K402" s="227" t="s">
        <v>466</v>
      </c>
      <c r="L402" s="227" t="s">
        <v>1070</v>
      </c>
      <c r="M402" s="227" t="s">
        <v>54</v>
      </c>
      <c r="N402" s="228">
        <v>25</v>
      </c>
      <c r="O402" s="228">
        <v>48</v>
      </c>
      <c r="P402" s="228">
        <v>1200</v>
      </c>
      <c r="Q402" s="228">
        <v>12</v>
      </c>
      <c r="R402" s="228">
        <v>1212</v>
      </c>
      <c r="S402" s="228">
        <v>3000</v>
      </c>
      <c r="T402" s="227" t="s">
        <v>178</v>
      </c>
      <c r="U402" s="227">
        <v>1983</v>
      </c>
      <c r="V402" s="366"/>
      <c r="W402" s="366"/>
      <c r="X402" s="366">
        <v>150</v>
      </c>
      <c r="Y402" s="366"/>
      <c r="Z402" s="228">
        <v>1100</v>
      </c>
      <c r="AA402" s="227"/>
      <c r="AB402" s="227"/>
      <c r="AC402" s="373"/>
      <c r="AD402" s="366"/>
      <c r="AE402" s="373" t="s">
        <v>5220</v>
      </c>
      <c r="AF402" s="373"/>
      <c r="AG402" s="373"/>
      <c r="AH402" s="373"/>
      <c r="AI402" s="373"/>
      <c r="AJ402" s="373"/>
      <c r="AK402" s="373"/>
      <c r="AL402" s="373"/>
      <c r="AM402" s="373"/>
      <c r="AN402" s="373"/>
      <c r="AO402" s="373"/>
      <c r="AP402" s="373"/>
      <c r="AQ402" s="373"/>
      <c r="AR402" s="373"/>
      <c r="AS402" s="373"/>
      <c r="AT402" s="227"/>
      <c r="AU402" s="578"/>
    </row>
    <row r="403" spans="1:47" s="1530" customFormat="1" ht="24.6" customHeight="1">
      <c r="A403" s="154"/>
      <c r="B403" s="918"/>
      <c r="C403" s="227" t="s">
        <v>4964</v>
      </c>
      <c r="D403" s="373" t="s">
        <v>23585</v>
      </c>
      <c r="E403" s="227" t="s">
        <v>11404</v>
      </c>
      <c r="F403" s="227" t="s">
        <v>4964</v>
      </c>
      <c r="G403" s="227" t="s">
        <v>4964</v>
      </c>
      <c r="H403" s="228">
        <v>14568</v>
      </c>
      <c r="I403" s="228">
        <v>1758</v>
      </c>
      <c r="J403" s="228">
        <v>2673</v>
      </c>
      <c r="K403" s="227" t="s">
        <v>466</v>
      </c>
      <c r="L403" s="227" t="s">
        <v>1070</v>
      </c>
      <c r="M403" s="227" t="s">
        <v>1036</v>
      </c>
      <c r="N403" s="228">
        <v>30</v>
      </c>
      <c r="O403" s="228">
        <v>45</v>
      </c>
      <c r="P403" s="228">
        <v>1350</v>
      </c>
      <c r="Q403" s="228">
        <v>17.7</v>
      </c>
      <c r="R403" s="228">
        <v>650</v>
      </c>
      <c r="S403" s="228">
        <v>2500</v>
      </c>
      <c r="T403" s="227" t="s">
        <v>178</v>
      </c>
      <c r="U403" s="227">
        <v>1992</v>
      </c>
      <c r="V403" s="366">
        <v>693</v>
      </c>
      <c r="W403" s="366">
        <v>300</v>
      </c>
      <c r="X403" s="366">
        <v>350</v>
      </c>
      <c r="Y403" s="366"/>
      <c r="Z403" s="228">
        <v>1347</v>
      </c>
      <c r="AA403" s="227"/>
      <c r="AB403" s="227"/>
      <c r="AC403" s="373"/>
      <c r="AD403" s="599"/>
      <c r="AE403" s="373" t="s">
        <v>9207</v>
      </c>
      <c r="AF403" s="373"/>
      <c r="AG403" s="373"/>
      <c r="AH403" s="373"/>
      <c r="AI403" s="373"/>
      <c r="AJ403" s="373"/>
      <c r="AK403" s="373"/>
      <c r="AL403" s="373"/>
      <c r="AM403" s="373"/>
      <c r="AN403" s="373"/>
      <c r="AO403" s="373"/>
      <c r="AP403" s="373"/>
      <c r="AQ403" s="373"/>
      <c r="AR403" s="373"/>
      <c r="AS403" s="373"/>
      <c r="AT403" s="227"/>
      <c r="AU403" s="578"/>
    </row>
    <row r="404" spans="1:47" s="1530" customFormat="1" ht="24.6" customHeight="1">
      <c r="A404" s="154"/>
      <c r="B404" s="918"/>
      <c r="C404" s="227" t="s">
        <v>4964</v>
      </c>
      <c r="D404" s="373" t="s">
        <v>23586</v>
      </c>
      <c r="E404" s="227" t="s">
        <v>1137</v>
      </c>
      <c r="F404" s="227" t="s">
        <v>4964</v>
      </c>
      <c r="G404" s="227" t="s">
        <v>4964</v>
      </c>
      <c r="H404" s="228">
        <v>170625</v>
      </c>
      <c r="I404" s="228">
        <v>2655</v>
      </c>
      <c r="J404" s="228">
        <v>4385</v>
      </c>
      <c r="K404" s="227" t="s">
        <v>466</v>
      </c>
      <c r="L404" s="227" t="s">
        <v>1070</v>
      </c>
      <c r="M404" s="227" t="s">
        <v>54</v>
      </c>
      <c r="N404" s="228">
        <v>27</v>
      </c>
      <c r="O404" s="228">
        <v>54</v>
      </c>
      <c r="P404" s="228">
        <v>1458</v>
      </c>
      <c r="Q404" s="228">
        <v>18</v>
      </c>
      <c r="R404" s="228">
        <v>1000</v>
      </c>
      <c r="S404" s="228">
        <v>3000</v>
      </c>
      <c r="T404" s="227" t="s">
        <v>465</v>
      </c>
      <c r="U404" s="227">
        <v>2006</v>
      </c>
      <c r="V404" s="366"/>
      <c r="W404" s="366"/>
      <c r="X404" s="366">
        <v>150</v>
      </c>
      <c r="Y404" s="366"/>
      <c r="Z404" s="228">
        <v>7500</v>
      </c>
      <c r="AA404" s="227"/>
      <c r="AB404" s="227"/>
      <c r="AC404" s="373"/>
      <c r="AD404" s="599"/>
      <c r="AE404" s="373" t="s">
        <v>5220</v>
      </c>
      <c r="AF404" s="373"/>
      <c r="AG404" s="373"/>
      <c r="AH404" s="373"/>
      <c r="AI404" s="373"/>
      <c r="AJ404" s="373"/>
      <c r="AK404" s="373"/>
      <c r="AL404" s="373"/>
      <c r="AM404" s="373"/>
      <c r="AN404" s="373"/>
      <c r="AO404" s="373"/>
      <c r="AP404" s="373"/>
      <c r="AQ404" s="373"/>
      <c r="AR404" s="373"/>
      <c r="AS404" s="373"/>
      <c r="AT404" s="227"/>
      <c r="AU404" s="578"/>
    </row>
    <row r="405" spans="1:47" s="1530" customFormat="1" ht="24.6" customHeight="1">
      <c r="A405" s="154" t="s">
        <v>322</v>
      </c>
      <c r="B405" s="918"/>
      <c r="C405" s="227" t="s">
        <v>4973</v>
      </c>
      <c r="D405" s="373" t="s">
        <v>23587</v>
      </c>
      <c r="E405" s="227" t="s">
        <v>9208</v>
      </c>
      <c r="F405" s="227" t="s">
        <v>4973</v>
      </c>
      <c r="G405" s="227" t="s">
        <v>4973</v>
      </c>
      <c r="H405" s="228">
        <v>23900</v>
      </c>
      <c r="I405" s="228">
        <v>3317</v>
      </c>
      <c r="J405" s="228">
        <v>11516</v>
      </c>
      <c r="K405" s="227" t="s">
        <v>466</v>
      </c>
      <c r="L405" s="227" t="s">
        <v>9209</v>
      </c>
      <c r="M405" s="227" t="s">
        <v>54</v>
      </c>
      <c r="N405" s="228">
        <v>48</v>
      </c>
      <c r="O405" s="228">
        <v>34</v>
      </c>
      <c r="P405" s="228">
        <v>1632</v>
      </c>
      <c r="Q405" s="228">
        <v>19.5</v>
      </c>
      <c r="R405" s="228">
        <v>2053</v>
      </c>
      <c r="S405" s="228">
        <v>2053</v>
      </c>
      <c r="T405" s="227" t="s">
        <v>465</v>
      </c>
      <c r="U405" s="227">
        <v>1999</v>
      </c>
      <c r="V405" s="366">
        <v>2038</v>
      </c>
      <c r="W405" s="366">
        <v>818</v>
      </c>
      <c r="X405" s="366">
        <v>540</v>
      </c>
      <c r="Y405" s="366"/>
      <c r="Z405" s="228">
        <v>3396</v>
      </c>
      <c r="AA405" s="227"/>
      <c r="AB405" s="227"/>
      <c r="AC405" s="373">
        <v>2</v>
      </c>
      <c r="AD405" s="599">
        <v>180</v>
      </c>
      <c r="AE405" s="373" t="s">
        <v>1950</v>
      </c>
      <c r="AF405" s="373"/>
      <c r="AG405" s="373"/>
      <c r="AH405" s="373"/>
      <c r="AI405" s="373"/>
      <c r="AJ405" s="373"/>
      <c r="AK405" s="373"/>
      <c r="AL405" s="373"/>
      <c r="AM405" s="373"/>
      <c r="AN405" s="373"/>
      <c r="AO405" s="373"/>
      <c r="AP405" s="373"/>
      <c r="AQ405" s="373"/>
      <c r="AR405" s="373"/>
      <c r="AS405" s="373"/>
      <c r="AT405" s="227"/>
      <c r="AU405" s="578"/>
    </row>
    <row r="406" spans="1:47" s="1530" customFormat="1" ht="24.6" customHeight="1">
      <c r="A406" s="154" t="s">
        <v>323</v>
      </c>
      <c r="B406" s="918"/>
      <c r="C406" s="227" t="s">
        <v>4973</v>
      </c>
      <c r="D406" s="373" t="s">
        <v>23588</v>
      </c>
      <c r="E406" s="227" t="s">
        <v>9210</v>
      </c>
      <c r="F406" s="227" t="s">
        <v>4973</v>
      </c>
      <c r="G406" s="227" t="s">
        <v>4973</v>
      </c>
      <c r="H406" s="228">
        <v>7718</v>
      </c>
      <c r="I406" s="228">
        <v>1072</v>
      </c>
      <c r="J406" s="228">
        <v>2934</v>
      </c>
      <c r="K406" s="227" t="s">
        <v>466</v>
      </c>
      <c r="L406" s="227" t="s">
        <v>17734</v>
      </c>
      <c r="M406" s="227" t="s">
        <v>54</v>
      </c>
      <c r="N406" s="228">
        <v>20</v>
      </c>
      <c r="O406" s="228">
        <v>34</v>
      </c>
      <c r="P406" s="228">
        <v>680</v>
      </c>
      <c r="Q406" s="228">
        <v>10</v>
      </c>
      <c r="R406" s="228"/>
      <c r="S406" s="228"/>
      <c r="T406" s="227"/>
      <c r="U406" s="227">
        <v>2011</v>
      </c>
      <c r="V406" s="366"/>
      <c r="W406" s="366"/>
      <c r="X406" s="366"/>
      <c r="Y406" s="366"/>
      <c r="Z406" s="228">
        <v>3300</v>
      </c>
      <c r="AA406" s="227"/>
      <c r="AB406" s="227"/>
      <c r="AC406" s="373"/>
      <c r="AD406" s="366"/>
      <c r="AE406" s="373"/>
      <c r="AF406" s="373"/>
      <c r="AG406" s="373"/>
      <c r="AH406" s="373"/>
      <c r="AI406" s="373"/>
      <c r="AJ406" s="373"/>
      <c r="AK406" s="373"/>
      <c r="AL406" s="373"/>
      <c r="AM406" s="373"/>
      <c r="AN406" s="373"/>
      <c r="AO406" s="373"/>
      <c r="AP406" s="373"/>
      <c r="AQ406" s="373"/>
      <c r="AR406" s="373"/>
      <c r="AS406" s="373"/>
      <c r="AT406" s="227"/>
      <c r="AU406" s="578"/>
    </row>
    <row r="407" spans="1:47" s="1530" customFormat="1" ht="24.6" customHeight="1">
      <c r="A407" s="154"/>
      <c r="B407" s="918"/>
      <c r="C407" s="227" t="s">
        <v>4973</v>
      </c>
      <c r="D407" s="373" t="s">
        <v>23589</v>
      </c>
      <c r="E407" s="227" t="s">
        <v>13098</v>
      </c>
      <c r="F407" s="227" t="s">
        <v>13099</v>
      </c>
      <c r="G407" s="227" t="s">
        <v>13099</v>
      </c>
      <c r="H407" s="228">
        <v>10707</v>
      </c>
      <c r="I407" s="228">
        <v>1803</v>
      </c>
      <c r="J407" s="228">
        <v>1821</v>
      </c>
      <c r="K407" s="227" t="s">
        <v>466</v>
      </c>
      <c r="L407" s="227" t="s">
        <v>9209</v>
      </c>
      <c r="M407" s="227" t="s">
        <v>54</v>
      </c>
      <c r="N407" s="228"/>
      <c r="O407" s="228"/>
      <c r="P407" s="228">
        <v>1432</v>
      </c>
      <c r="Q407" s="228">
        <v>12</v>
      </c>
      <c r="R407" s="228"/>
      <c r="S407" s="228"/>
      <c r="T407" s="227"/>
      <c r="U407" s="227">
        <v>2016</v>
      </c>
      <c r="V407" s="366"/>
      <c r="W407" s="366"/>
      <c r="X407" s="366"/>
      <c r="Y407" s="366"/>
      <c r="Z407" s="228"/>
      <c r="AA407" s="227"/>
      <c r="AB407" s="227"/>
      <c r="AC407" s="373"/>
      <c r="AD407" s="366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3"/>
      <c r="AO407" s="373"/>
      <c r="AP407" s="373"/>
      <c r="AQ407" s="373"/>
      <c r="AR407" s="373"/>
      <c r="AS407" s="373"/>
      <c r="AT407" s="227"/>
      <c r="AU407" s="578"/>
    </row>
    <row r="408" spans="1:47" s="1530" customFormat="1" ht="24.6" customHeight="1">
      <c r="A408" s="154"/>
      <c r="B408" s="918"/>
      <c r="C408" s="227" t="s">
        <v>357</v>
      </c>
      <c r="D408" s="373" t="s">
        <v>23590</v>
      </c>
      <c r="E408" s="227" t="s">
        <v>9211</v>
      </c>
      <c r="F408" s="227" t="s">
        <v>357</v>
      </c>
      <c r="G408" s="227" t="s">
        <v>357</v>
      </c>
      <c r="H408" s="228">
        <v>8231</v>
      </c>
      <c r="I408" s="228">
        <v>4988</v>
      </c>
      <c r="J408" s="228">
        <v>4987</v>
      </c>
      <c r="K408" s="227" t="s">
        <v>466</v>
      </c>
      <c r="L408" s="227" t="s">
        <v>1070</v>
      </c>
      <c r="M408" s="227" t="s">
        <v>54</v>
      </c>
      <c r="N408" s="228">
        <v>24</v>
      </c>
      <c r="O408" s="228">
        <v>45.56</v>
      </c>
      <c r="P408" s="228">
        <v>1104</v>
      </c>
      <c r="Q408" s="228">
        <v>30</v>
      </c>
      <c r="R408" s="228">
        <v>1500</v>
      </c>
      <c r="S408" s="228">
        <v>2000</v>
      </c>
      <c r="T408" s="227" t="s">
        <v>465</v>
      </c>
      <c r="U408" s="227">
        <v>2000</v>
      </c>
      <c r="V408" s="366">
        <v>2648</v>
      </c>
      <c r="W408" s="366">
        <v>879</v>
      </c>
      <c r="X408" s="366">
        <v>2597</v>
      </c>
      <c r="Y408" s="366"/>
      <c r="Z408" s="228">
        <v>6124</v>
      </c>
      <c r="AA408" s="227"/>
      <c r="AB408" s="227"/>
      <c r="AC408" s="373"/>
      <c r="AD408" s="366"/>
      <c r="AE408" s="373" t="s">
        <v>9212</v>
      </c>
      <c r="AF408" s="373"/>
      <c r="AG408" s="373"/>
      <c r="AH408" s="373"/>
      <c r="AI408" s="373"/>
      <c r="AJ408" s="373"/>
      <c r="AK408" s="373"/>
      <c r="AL408" s="373"/>
      <c r="AM408" s="373"/>
      <c r="AN408" s="373"/>
      <c r="AO408" s="373"/>
      <c r="AP408" s="373"/>
      <c r="AQ408" s="373"/>
      <c r="AR408" s="373"/>
      <c r="AS408" s="373"/>
      <c r="AT408" s="227"/>
      <c r="AU408" s="578"/>
    </row>
    <row r="409" spans="1:47" s="1530" customFormat="1" ht="24.6" customHeight="1">
      <c r="A409" s="154"/>
      <c r="B409" s="918"/>
      <c r="C409" s="227" t="s">
        <v>357</v>
      </c>
      <c r="D409" s="373" t="s">
        <v>23591</v>
      </c>
      <c r="E409" s="227" t="s">
        <v>9213</v>
      </c>
      <c r="F409" s="227" t="s">
        <v>357</v>
      </c>
      <c r="G409" s="227" t="s">
        <v>357</v>
      </c>
      <c r="H409" s="228">
        <v>2336</v>
      </c>
      <c r="I409" s="228">
        <v>753</v>
      </c>
      <c r="J409" s="228">
        <v>753</v>
      </c>
      <c r="K409" s="227" t="s">
        <v>9214</v>
      </c>
      <c r="L409" s="227" t="s">
        <v>9215</v>
      </c>
      <c r="M409" s="227" t="s">
        <v>1957</v>
      </c>
      <c r="N409" s="228">
        <v>19</v>
      </c>
      <c r="O409" s="228">
        <v>37</v>
      </c>
      <c r="P409" s="228">
        <v>703</v>
      </c>
      <c r="Q409" s="228">
        <v>8</v>
      </c>
      <c r="R409" s="228"/>
      <c r="S409" s="228"/>
      <c r="T409" s="227"/>
      <c r="U409" s="227">
        <v>2009</v>
      </c>
      <c r="V409" s="366"/>
      <c r="W409" s="366"/>
      <c r="X409" s="366"/>
      <c r="Y409" s="366"/>
      <c r="Z409" s="228">
        <v>400</v>
      </c>
      <c r="AA409" s="227"/>
      <c r="AB409" s="227"/>
      <c r="AC409" s="373"/>
      <c r="AD409" s="366"/>
      <c r="AE409" s="373"/>
      <c r="AF409" s="373"/>
      <c r="AG409" s="373"/>
      <c r="AH409" s="373"/>
      <c r="AI409" s="373"/>
      <c r="AJ409" s="373"/>
      <c r="AK409" s="373"/>
      <c r="AL409" s="373"/>
      <c r="AM409" s="373"/>
      <c r="AN409" s="373"/>
      <c r="AO409" s="373"/>
      <c r="AP409" s="373"/>
      <c r="AQ409" s="373"/>
      <c r="AR409" s="373"/>
      <c r="AS409" s="373"/>
      <c r="AT409" s="227"/>
      <c r="AU409" s="578"/>
    </row>
    <row r="410" spans="1:47" s="1530" customFormat="1" ht="24.6" customHeight="1">
      <c r="A410" s="154"/>
      <c r="B410" s="918"/>
      <c r="C410" s="227" t="s">
        <v>357</v>
      </c>
      <c r="D410" s="373" t="s">
        <v>23592</v>
      </c>
      <c r="E410" s="227" t="s">
        <v>9216</v>
      </c>
      <c r="F410" s="227" t="s">
        <v>357</v>
      </c>
      <c r="G410" s="227" t="s">
        <v>357</v>
      </c>
      <c r="H410" s="228">
        <v>27831</v>
      </c>
      <c r="I410" s="228">
        <v>1509</v>
      </c>
      <c r="J410" s="228">
        <v>1509</v>
      </c>
      <c r="K410" s="227" t="s">
        <v>9214</v>
      </c>
      <c r="L410" s="227" t="s">
        <v>9217</v>
      </c>
      <c r="M410" s="227" t="s">
        <v>54</v>
      </c>
      <c r="N410" s="228">
        <v>35</v>
      </c>
      <c r="O410" s="228">
        <v>40</v>
      </c>
      <c r="P410" s="228">
        <v>1421</v>
      </c>
      <c r="Q410" s="228">
        <v>13.5</v>
      </c>
      <c r="R410" s="228"/>
      <c r="S410" s="228"/>
      <c r="T410" s="227"/>
      <c r="U410" s="227">
        <v>2013</v>
      </c>
      <c r="V410" s="366"/>
      <c r="W410" s="366"/>
      <c r="X410" s="366"/>
      <c r="Y410" s="366"/>
      <c r="Z410" s="228">
        <v>1500</v>
      </c>
      <c r="AA410" s="227"/>
      <c r="AB410" s="227"/>
      <c r="AC410" s="373"/>
      <c r="AD410" s="366"/>
      <c r="AE410" s="373"/>
      <c r="AF410" s="373"/>
      <c r="AG410" s="373"/>
      <c r="AH410" s="373"/>
      <c r="AI410" s="373"/>
      <c r="AJ410" s="373"/>
      <c r="AK410" s="373"/>
      <c r="AL410" s="373"/>
      <c r="AM410" s="373"/>
      <c r="AN410" s="373"/>
      <c r="AO410" s="373"/>
      <c r="AP410" s="373"/>
      <c r="AQ410" s="373"/>
      <c r="AR410" s="373"/>
      <c r="AS410" s="373"/>
      <c r="AT410" s="227"/>
      <c r="AU410" s="578"/>
    </row>
    <row r="411" spans="1:47" s="1530" customFormat="1" ht="24.6" customHeight="1">
      <c r="A411" s="154"/>
      <c r="B411" s="918"/>
      <c r="C411" s="227" t="s">
        <v>357</v>
      </c>
      <c r="D411" s="373" t="s">
        <v>23593</v>
      </c>
      <c r="E411" s="227" t="s">
        <v>9218</v>
      </c>
      <c r="F411" s="227" t="s">
        <v>357</v>
      </c>
      <c r="G411" s="227" t="s">
        <v>357</v>
      </c>
      <c r="H411" s="228">
        <v>28772</v>
      </c>
      <c r="I411" s="228">
        <v>921</v>
      </c>
      <c r="J411" s="228">
        <v>1506</v>
      </c>
      <c r="K411" s="227" t="s">
        <v>9214</v>
      </c>
      <c r="L411" s="227" t="s">
        <v>9219</v>
      </c>
      <c r="M411" s="227" t="s">
        <v>1957</v>
      </c>
      <c r="N411" s="228">
        <v>22</v>
      </c>
      <c r="O411" s="228">
        <v>25</v>
      </c>
      <c r="P411" s="228">
        <v>921</v>
      </c>
      <c r="Q411" s="228">
        <v>10</v>
      </c>
      <c r="R411" s="228"/>
      <c r="S411" s="228"/>
      <c r="T411" s="227"/>
      <c r="U411" s="227">
        <v>2013</v>
      </c>
      <c r="V411" s="366"/>
      <c r="W411" s="366"/>
      <c r="X411" s="366"/>
      <c r="Y411" s="366"/>
      <c r="Z411" s="228">
        <v>700</v>
      </c>
      <c r="AA411" s="227"/>
      <c r="AB411" s="227"/>
      <c r="AC411" s="373"/>
      <c r="AD411" s="366"/>
      <c r="AE411" s="373"/>
      <c r="AF411" s="373"/>
      <c r="AG411" s="373"/>
      <c r="AH411" s="373"/>
      <c r="AI411" s="373"/>
      <c r="AJ411" s="373"/>
      <c r="AK411" s="373"/>
      <c r="AL411" s="373"/>
      <c r="AM411" s="373"/>
      <c r="AN411" s="373"/>
      <c r="AO411" s="373"/>
      <c r="AP411" s="373"/>
      <c r="AQ411" s="373"/>
      <c r="AR411" s="373"/>
      <c r="AS411" s="373"/>
      <c r="AT411" s="227"/>
      <c r="AU411" s="578"/>
    </row>
    <row r="412" spans="1:47" s="1530" customFormat="1" ht="24.6" customHeight="1">
      <c r="A412" s="154"/>
      <c r="B412" s="918"/>
      <c r="C412" s="227" t="s">
        <v>357</v>
      </c>
      <c r="D412" s="373" t="s">
        <v>23594</v>
      </c>
      <c r="E412" s="227" t="s">
        <v>9220</v>
      </c>
      <c r="F412" s="227" t="s">
        <v>357</v>
      </c>
      <c r="G412" s="227" t="s">
        <v>357</v>
      </c>
      <c r="H412" s="228">
        <v>8156</v>
      </c>
      <c r="I412" s="228">
        <v>778</v>
      </c>
      <c r="J412" s="228">
        <v>772.47</v>
      </c>
      <c r="K412" s="227" t="s">
        <v>466</v>
      </c>
      <c r="L412" s="227" t="s">
        <v>9217</v>
      </c>
      <c r="M412" s="227" t="s">
        <v>54</v>
      </c>
      <c r="N412" s="228">
        <v>24</v>
      </c>
      <c r="O412" s="228">
        <v>28.9</v>
      </c>
      <c r="P412" s="228">
        <v>432</v>
      </c>
      <c r="Q412" s="228">
        <v>11.6</v>
      </c>
      <c r="R412" s="228"/>
      <c r="S412" s="228"/>
      <c r="T412" s="227"/>
      <c r="U412" s="227">
        <v>2015</v>
      </c>
      <c r="V412" s="366"/>
      <c r="W412" s="366"/>
      <c r="X412" s="366"/>
      <c r="Y412" s="366"/>
      <c r="Z412" s="228">
        <v>1629</v>
      </c>
      <c r="AA412" s="227"/>
      <c r="AB412" s="227"/>
      <c r="AC412" s="373"/>
      <c r="AD412" s="366"/>
      <c r="AE412" s="373"/>
      <c r="AF412" s="373"/>
      <c r="AG412" s="373"/>
      <c r="AH412" s="373"/>
      <c r="AI412" s="373"/>
      <c r="AJ412" s="373"/>
      <c r="AK412" s="373"/>
      <c r="AL412" s="373"/>
      <c r="AM412" s="373"/>
      <c r="AN412" s="373"/>
      <c r="AO412" s="373"/>
      <c r="AP412" s="373"/>
      <c r="AQ412" s="373"/>
      <c r="AR412" s="373"/>
      <c r="AS412" s="373"/>
      <c r="AT412" s="227"/>
      <c r="AU412" s="578"/>
    </row>
    <row r="413" spans="1:47" s="1530" customFormat="1" ht="24.6" customHeight="1">
      <c r="A413" s="154" t="s">
        <v>150</v>
      </c>
      <c r="B413" s="918"/>
      <c r="C413" s="227" t="s">
        <v>357</v>
      </c>
      <c r="D413" s="373" t="s">
        <v>23595</v>
      </c>
      <c r="E413" s="227" t="s">
        <v>9221</v>
      </c>
      <c r="F413" s="227" t="s">
        <v>357</v>
      </c>
      <c r="G413" s="227" t="s">
        <v>357</v>
      </c>
      <c r="H413" s="228">
        <v>8422</v>
      </c>
      <c r="I413" s="228">
        <v>880</v>
      </c>
      <c r="J413" s="228">
        <v>880</v>
      </c>
      <c r="K413" s="227" t="s">
        <v>1155</v>
      </c>
      <c r="L413" s="227" t="s">
        <v>9217</v>
      </c>
      <c r="M413" s="227" t="s">
        <v>290</v>
      </c>
      <c r="N413" s="228">
        <v>22</v>
      </c>
      <c r="O413" s="228">
        <v>40</v>
      </c>
      <c r="P413" s="228">
        <v>880</v>
      </c>
      <c r="Q413" s="228">
        <v>9.1999999999999993</v>
      </c>
      <c r="R413" s="228"/>
      <c r="S413" s="228"/>
      <c r="T413" s="227"/>
      <c r="U413" s="227">
        <v>2015</v>
      </c>
      <c r="V413" s="366"/>
      <c r="W413" s="366"/>
      <c r="X413" s="366"/>
      <c r="Y413" s="366"/>
      <c r="Z413" s="228">
        <v>1300</v>
      </c>
      <c r="AA413" s="227"/>
      <c r="AB413" s="227"/>
      <c r="AC413" s="373"/>
      <c r="AD413" s="366"/>
      <c r="AE413" s="373"/>
      <c r="AF413" s="373"/>
      <c r="AG413" s="373"/>
      <c r="AH413" s="373"/>
      <c r="AI413" s="373"/>
      <c r="AJ413" s="373"/>
      <c r="AK413" s="373"/>
      <c r="AL413" s="373"/>
      <c r="AM413" s="373"/>
      <c r="AN413" s="373"/>
      <c r="AO413" s="373"/>
      <c r="AP413" s="373"/>
      <c r="AQ413" s="373"/>
      <c r="AR413" s="373"/>
      <c r="AS413" s="373"/>
      <c r="AT413" s="227"/>
      <c r="AU413" s="578"/>
    </row>
    <row r="414" spans="1:47" s="1530" customFormat="1" ht="24.6" customHeight="1">
      <c r="A414" s="154"/>
      <c r="B414" s="918"/>
      <c r="C414" s="227" t="s">
        <v>357</v>
      </c>
      <c r="D414" s="373" t="s">
        <v>23596</v>
      </c>
      <c r="E414" s="227" t="s">
        <v>10285</v>
      </c>
      <c r="F414" s="227" t="s">
        <v>357</v>
      </c>
      <c r="G414" s="227" t="s">
        <v>13100</v>
      </c>
      <c r="H414" s="228">
        <v>4753</v>
      </c>
      <c r="I414" s="228">
        <v>3989.3</v>
      </c>
      <c r="J414" s="228">
        <v>3611.09</v>
      </c>
      <c r="K414" s="227" t="s">
        <v>1155</v>
      </c>
      <c r="L414" s="227" t="s">
        <v>10286</v>
      </c>
      <c r="M414" s="227" t="s">
        <v>290</v>
      </c>
      <c r="N414" s="228">
        <v>40</v>
      </c>
      <c r="O414" s="228">
        <v>70</v>
      </c>
      <c r="P414" s="228">
        <v>2800</v>
      </c>
      <c r="Q414" s="228">
        <v>20</v>
      </c>
      <c r="R414" s="228"/>
      <c r="S414" s="228"/>
      <c r="T414" s="227"/>
      <c r="U414" s="227">
        <v>2018</v>
      </c>
      <c r="V414" s="366"/>
      <c r="W414" s="366"/>
      <c r="X414" s="366"/>
      <c r="Y414" s="366"/>
      <c r="Z414" s="228">
        <v>2100</v>
      </c>
      <c r="AA414" s="227"/>
      <c r="AB414" s="227"/>
      <c r="AC414" s="373"/>
      <c r="AD414" s="366"/>
      <c r="AE414" s="373"/>
      <c r="AF414" s="373"/>
      <c r="AG414" s="373"/>
      <c r="AH414" s="373"/>
      <c r="AI414" s="373"/>
      <c r="AJ414" s="373"/>
      <c r="AK414" s="373"/>
      <c r="AL414" s="373"/>
      <c r="AM414" s="373"/>
      <c r="AN414" s="373"/>
      <c r="AO414" s="373"/>
      <c r="AP414" s="373"/>
      <c r="AQ414" s="373"/>
      <c r="AR414" s="373"/>
      <c r="AS414" s="373"/>
      <c r="AT414" s="227"/>
      <c r="AU414" s="578"/>
    </row>
    <row r="415" spans="1:47" s="1530" customFormat="1" ht="24.6" customHeight="1">
      <c r="A415" s="154" t="s">
        <v>150</v>
      </c>
      <c r="B415" s="918"/>
      <c r="C415" s="241" t="s">
        <v>357</v>
      </c>
      <c r="D415" s="244" t="s">
        <v>23597</v>
      </c>
      <c r="E415" s="244" t="s">
        <v>11405</v>
      </c>
      <c r="F415" s="241" t="s">
        <v>357</v>
      </c>
      <c r="G415" s="241" t="s">
        <v>357</v>
      </c>
      <c r="H415" s="244">
        <v>3827.5</v>
      </c>
      <c r="I415" s="244">
        <v>702.11</v>
      </c>
      <c r="J415" s="244">
        <v>687.62</v>
      </c>
      <c r="K415" s="241" t="s">
        <v>466</v>
      </c>
      <c r="L415" s="241" t="s">
        <v>11406</v>
      </c>
      <c r="M415" s="241" t="s">
        <v>54</v>
      </c>
      <c r="N415" s="244">
        <v>18</v>
      </c>
      <c r="O415" s="244">
        <v>29</v>
      </c>
      <c r="P415" s="244">
        <v>522</v>
      </c>
      <c r="Q415" s="244">
        <v>12.3</v>
      </c>
      <c r="R415" s="244"/>
      <c r="S415" s="244"/>
      <c r="T415" s="241"/>
      <c r="U415" s="241">
        <v>2019</v>
      </c>
      <c r="V415" s="241"/>
      <c r="W415" s="366"/>
      <c r="X415" s="366"/>
      <c r="Y415" s="366"/>
      <c r="Z415" s="244">
        <v>2404</v>
      </c>
      <c r="AA415" s="241"/>
      <c r="AB415" s="227"/>
      <c r="AC415" s="373"/>
      <c r="AD415" s="366"/>
      <c r="AE415" s="373"/>
      <c r="AF415" s="373"/>
      <c r="AG415" s="373"/>
      <c r="AH415" s="373"/>
      <c r="AI415" s="373"/>
      <c r="AJ415" s="373"/>
      <c r="AK415" s="373"/>
      <c r="AL415" s="373"/>
      <c r="AM415" s="373"/>
      <c r="AN415" s="373"/>
      <c r="AO415" s="373"/>
      <c r="AP415" s="373"/>
      <c r="AQ415" s="373"/>
      <c r="AR415" s="373"/>
      <c r="AS415" s="373"/>
      <c r="AT415" s="241" t="s">
        <v>11407</v>
      </c>
      <c r="AU415" s="578"/>
    </row>
    <row r="416" spans="1:47" s="1530" customFormat="1" ht="24.6" customHeight="1">
      <c r="A416" s="154"/>
      <c r="B416" s="918"/>
      <c r="C416" s="241" t="s">
        <v>13100</v>
      </c>
      <c r="D416" s="244" t="s">
        <v>23598</v>
      </c>
      <c r="E416" s="241" t="s">
        <v>13101</v>
      </c>
      <c r="F416" s="241" t="s">
        <v>13100</v>
      </c>
      <c r="G416" s="244" t="s">
        <v>13100</v>
      </c>
      <c r="H416" s="244">
        <v>9856.9</v>
      </c>
      <c r="I416" s="244">
        <v>1500</v>
      </c>
      <c r="J416" s="244">
        <v>1500</v>
      </c>
      <c r="K416" s="241" t="s">
        <v>12926</v>
      </c>
      <c r="L416" s="241" t="s">
        <v>13102</v>
      </c>
      <c r="M416" s="241" t="s">
        <v>1979</v>
      </c>
      <c r="N416" s="244">
        <v>30</v>
      </c>
      <c r="O416" s="244">
        <v>50</v>
      </c>
      <c r="P416" s="244">
        <v>1500</v>
      </c>
      <c r="Q416" s="244">
        <v>17</v>
      </c>
      <c r="R416" s="244"/>
      <c r="S416" s="241"/>
      <c r="T416" s="241"/>
      <c r="U416" s="241">
        <v>2020</v>
      </c>
      <c r="V416" s="244"/>
      <c r="W416" s="244" t="s">
        <v>13103</v>
      </c>
      <c r="X416" s="366"/>
      <c r="Y416" s="366"/>
      <c r="Z416" s="244"/>
      <c r="AA416" s="241"/>
      <c r="AB416" s="227"/>
      <c r="AC416" s="373"/>
      <c r="AD416" s="366"/>
      <c r="AE416" s="373"/>
      <c r="AF416" s="373"/>
      <c r="AG416" s="373"/>
      <c r="AH416" s="373"/>
      <c r="AI416" s="373"/>
      <c r="AJ416" s="373"/>
      <c r="AK416" s="373"/>
      <c r="AL416" s="373"/>
      <c r="AM416" s="373"/>
      <c r="AN416" s="373"/>
      <c r="AO416" s="373"/>
      <c r="AP416" s="373"/>
      <c r="AQ416" s="373"/>
      <c r="AR416" s="373"/>
      <c r="AS416" s="373"/>
      <c r="AT416" s="244" t="s">
        <v>17735</v>
      </c>
      <c r="AU416" s="578"/>
    </row>
    <row r="417" spans="1:47" s="1530" customFormat="1" ht="24.6" customHeight="1">
      <c r="A417" s="154"/>
      <c r="B417" s="918"/>
      <c r="C417" s="241" t="s">
        <v>357</v>
      </c>
      <c r="D417" s="244" t="s">
        <v>23599</v>
      </c>
      <c r="E417" s="241" t="s">
        <v>23600</v>
      </c>
      <c r="F417" s="241" t="s">
        <v>357</v>
      </c>
      <c r="G417" s="244" t="s">
        <v>357</v>
      </c>
      <c r="H417" s="244">
        <v>1200</v>
      </c>
      <c r="I417" s="244">
        <v>974.5</v>
      </c>
      <c r="J417" s="244">
        <v>966.5</v>
      </c>
      <c r="K417" s="241" t="s">
        <v>466</v>
      </c>
      <c r="L417" s="241" t="s">
        <v>11406</v>
      </c>
      <c r="M417" s="241" t="s">
        <v>54</v>
      </c>
      <c r="N417" s="244">
        <v>20</v>
      </c>
      <c r="O417" s="244">
        <v>33</v>
      </c>
      <c r="P417" s="244">
        <v>660</v>
      </c>
      <c r="Q417" s="244">
        <v>11</v>
      </c>
      <c r="R417" s="244">
        <v>100</v>
      </c>
      <c r="S417" s="241">
        <v>1000</v>
      </c>
      <c r="T417" s="241" t="s">
        <v>465</v>
      </c>
      <c r="U417" s="241">
        <v>2020</v>
      </c>
      <c r="V417" s="244" t="s">
        <v>23601</v>
      </c>
      <c r="W417" s="244"/>
      <c r="X417" s="366"/>
      <c r="Y417" s="366"/>
      <c r="Z417" s="244"/>
      <c r="AA417" s="241"/>
      <c r="AB417" s="227"/>
      <c r="AC417" s="373"/>
      <c r="AD417" s="366"/>
      <c r="AE417" s="373"/>
      <c r="AF417" s="373"/>
      <c r="AG417" s="373"/>
      <c r="AH417" s="373"/>
      <c r="AI417" s="373"/>
      <c r="AJ417" s="373"/>
      <c r="AK417" s="373"/>
      <c r="AL417" s="373"/>
      <c r="AM417" s="373"/>
      <c r="AN417" s="373"/>
      <c r="AO417" s="373"/>
      <c r="AP417" s="373"/>
      <c r="AQ417" s="373"/>
      <c r="AR417" s="373"/>
      <c r="AS417" s="373"/>
      <c r="AT417" s="244"/>
      <c r="AU417" s="578"/>
    </row>
    <row r="418" spans="1:47" s="1530" customFormat="1" ht="24.6" customHeight="1">
      <c r="A418" s="154"/>
      <c r="B418" s="918"/>
      <c r="C418" s="227" t="s">
        <v>5020</v>
      </c>
      <c r="D418" s="373" t="s">
        <v>23602</v>
      </c>
      <c r="E418" s="227" t="s">
        <v>23603</v>
      </c>
      <c r="F418" s="227" t="s">
        <v>5020</v>
      </c>
      <c r="G418" s="227" t="s">
        <v>5020</v>
      </c>
      <c r="H418" s="228">
        <v>51442</v>
      </c>
      <c r="I418" s="228">
        <v>632</v>
      </c>
      <c r="J418" s="228">
        <v>1049</v>
      </c>
      <c r="K418" s="227" t="s">
        <v>1155</v>
      </c>
      <c r="L418" s="227" t="s">
        <v>1172</v>
      </c>
      <c r="M418" s="227" t="s">
        <v>54</v>
      </c>
      <c r="N418" s="228">
        <v>15</v>
      </c>
      <c r="O418" s="228">
        <v>18</v>
      </c>
      <c r="P418" s="228">
        <v>270</v>
      </c>
      <c r="Q418" s="228">
        <v>11.3</v>
      </c>
      <c r="R418" s="228"/>
      <c r="S418" s="228"/>
      <c r="T418" s="227"/>
      <c r="U418" s="227">
        <v>2012</v>
      </c>
      <c r="V418" s="366" t="s">
        <v>9222</v>
      </c>
      <c r="W418" s="366">
        <v>1000</v>
      </c>
      <c r="X418" s="366">
        <v>420</v>
      </c>
      <c r="Y418" s="366"/>
      <c r="Z418" s="228">
        <v>1500</v>
      </c>
      <c r="AA418" s="227" t="s">
        <v>9222</v>
      </c>
      <c r="AB418" s="227"/>
      <c r="AC418" s="373"/>
      <c r="AD418" s="366"/>
      <c r="AE418" s="373" t="s">
        <v>9223</v>
      </c>
      <c r="AF418" s="373"/>
      <c r="AG418" s="373"/>
      <c r="AH418" s="373"/>
      <c r="AI418" s="373"/>
      <c r="AJ418" s="373"/>
      <c r="AK418" s="373"/>
      <c r="AL418" s="373"/>
      <c r="AM418" s="373"/>
      <c r="AN418" s="373"/>
      <c r="AO418" s="373"/>
      <c r="AP418" s="373"/>
      <c r="AQ418" s="373"/>
      <c r="AR418" s="373"/>
      <c r="AS418" s="373"/>
      <c r="AT418" s="227"/>
      <c r="AU418" s="578"/>
    </row>
    <row r="419" spans="1:47" s="1530" customFormat="1" ht="24.6" customHeight="1">
      <c r="A419" s="154"/>
      <c r="B419" s="918"/>
      <c r="C419" s="227" t="s">
        <v>10296</v>
      </c>
      <c r="D419" s="373" t="s">
        <v>23488</v>
      </c>
      <c r="E419" s="260" t="s">
        <v>13104</v>
      </c>
      <c r="F419" s="227" t="s">
        <v>10296</v>
      </c>
      <c r="G419" s="227" t="s">
        <v>10296</v>
      </c>
      <c r="H419" s="228">
        <v>15275</v>
      </c>
      <c r="I419" s="228">
        <v>4366</v>
      </c>
      <c r="J419" s="228">
        <v>4447</v>
      </c>
      <c r="K419" s="227" t="s">
        <v>13105</v>
      </c>
      <c r="L419" s="227" t="s">
        <v>13106</v>
      </c>
      <c r="M419" s="227" t="s">
        <v>2059</v>
      </c>
      <c r="N419" s="228"/>
      <c r="O419" s="228"/>
      <c r="P419" s="228">
        <v>4048</v>
      </c>
      <c r="Q419" s="228"/>
      <c r="R419" s="228"/>
      <c r="S419" s="228"/>
      <c r="T419" s="227"/>
      <c r="U419" s="227">
        <v>2021</v>
      </c>
      <c r="V419" s="373"/>
      <c r="W419" s="373"/>
      <c r="X419" s="373"/>
      <c r="Y419" s="373"/>
      <c r="Z419" s="228">
        <v>8350</v>
      </c>
      <c r="AA419" s="227"/>
      <c r="AB419" s="227"/>
      <c r="AC419" s="373"/>
      <c r="AD419" s="373"/>
      <c r="AE419" s="373"/>
      <c r="AF419" s="373"/>
      <c r="AG419" s="373"/>
      <c r="AH419" s="373"/>
      <c r="AI419" s="373"/>
      <c r="AJ419" s="373"/>
      <c r="AK419" s="373"/>
      <c r="AL419" s="373"/>
      <c r="AM419" s="373"/>
      <c r="AN419" s="373"/>
      <c r="AO419" s="373"/>
      <c r="AP419" s="373"/>
      <c r="AQ419" s="373"/>
      <c r="AR419" s="373"/>
      <c r="AS419" s="373"/>
      <c r="AT419" s="227"/>
      <c r="AU419" s="578"/>
    </row>
    <row r="420" spans="1:47" s="1530" customFormat="1" ht="24.6" customHeight="1">
      <c r="A420" s="154"/>
      <c r="B420" s="1509"/>
      <c r="C420" s="227" t="s">
        <v>5033</v>
      </c>
      <c r="D420" s="300" t="s">
        <v>9224</v>
      </c>
      <c r="E420" s="227" t="s">
        <v>9225</v>
      </c>
      <c r="F420" s="227" t="s">
        <v>5033</v>
      </c>
      <c r="G420" s="227" t="s">
        <v>5033</v>
      </c>
      <c r="H420" s="228">
        <v>19756</v>
      </c>
      <c r="I420" s="228">
        <v>2047</v>
      </c>
      <c r="J420" s="228">
        <v>3066</v>
      </c>
      <c r="K420" s="227" t="s">
        <v>466</v>
      </c>
      <c r="L420" s="227" t="s">
        <v>9226</v>
      </c>
      <c r="M420" s="227" t="s">
        <v>54</v>
      </c>
      <c r="N420" s="228">
        <v>23.4</v>
      </c>
      <c r="O420" s="228">
        <v>35.1</v>
      </c>
      <c r="P420" s="228">
        <v>805</v>
      </c>
      <c r="Q420" s="228">
        <v>15</v>
      </c>
      <c r="R420" s="228">
        <v>701</v>
      </c>
      <c r="S420" s="228">
        <v>2500</v>
      </c>
      <c r="T420" s="227" t="s">
        <v>465</v>
      </c>
      <c r="U420" s="227">
        <v>1998</v>
      </c>
      <c r="V420" s="366">
        <v>982</v>
      </c>
      <c r="W420" s="366">
        <v>1000</v>
      </c>
      <c r="X420" s="366">
        <v>420</v>
      </c>
      <c r="Y420" s="366"/>
      <c r="Z420" s="228">
        <v>2446</v>
      </c>
      <c r="AA420" s="227"/>
      <c r="AB420" s="227"/>
      <c r="AC420" s="373"/>
      <c r="AD420" s="366"/>
      <c r="AE420" s="373" t="s">
        <v>9223</v>
      </c>
      <c r="AF420" s="373"/>
      <c r="AG420" s="373"/>
      <c r="AH420" s="373"/>
      <c r="AI420" s="373"/>
      <c r="AJ420" s="373"/>
      <c r="AK420" s="373"/>
      <c r="AL420" s="373"/>
      <c r="AM420" s="373"/>
      <c r="AN420" s="373"/>
      <c r="AO420" s="373"/>
      <c r="AP420" s="373"/>
      <c r="AQ420" s="373"/>
      <c r="AR420" s="373"/>
      <c r="AS420" s="373"/>
      <c r="AT420" s="227"/>
      <c r="AU420" s="578"/>
    </row>
    <row r="421" spans="1:47" s="1530" customFormat="1" ht="24.6" customHeight="1">
      <c r="A421" s="154" t="s">
        <v>315</v>
      </c>
      <c r="B421" s="918"/>
      <c r="C421" s="227" t="s">
        <v>5033</v>
      </c>
      <c r="D421" s="300" t="s">
        <v>23604</v>
      </c>
      <c r="E421" s="227" t="s">
        <v>9227</v>
      </c>
      <c r="F421" s="227" t="s">
        <v>5033</v>
      </c>
      <c r="G421" s="227" t="s">
        <v>5033</v>
      </c>
      <c r="H421" s="228">
        <v>9945</v>
      </c>
      <c r="I421" s="228">
        <v>1873</v>
      </c>
      <c r="J421" s="228">
        <v>2473</v>
      </c>
      <c r="K421" s="227" t="s">
        <v>466</v>
      </c>
      <c r="L421" s="227" t="s">
        <v>4645</v>
      </c>
      <c r="M421" s="227" t="s">
        <v>54</v>
      </c>
      <c r="N421" s="228">
        <v>39</v>
      </c>
      <c r="O421" s="228">
        <v>28</v>
      </c>
      <c r="P421" s="228">
        <v>1092</v>
      </c>
      <c r="Q421" s="228">
        <v>17</v>
      </c>
      <c r="R421" s="228">
        <v>151</v>
      </c>
      <c r="S421" s="228">
        <v>151</v>
      </c>
      <c r="T421" s="227" t="s">
        <v>465</v>
      </c>
      <c r="U421" s="227">
        <v>2012</v>
      </c>
      <c r="V421" s="366"/>
      <c r="W421" s="366"/>
      <c r="X421" s="366"/>
      <c r="Y421" s="366"/>
      <c r="Z421" s="228">
        <v>4600</v>
      </c>
      <c r="AA421" s="227"/>
      <c r="AB421" s="227"/>
      <c r="AC421" s="373"/>
      <c r="AD421" s="366"/>
      <c r="AE421" s="373"/>
      <c r="AF421" s="373"/>
      <c r="AG421" s="373"/>
      <c r="AH421" s="373"/>
      <c r="AI421" s="373"/>
      <c r="AJ421" s="373"/>
      <c r="AK421" s="373"/>
      <c r="AL421" s="373"/>
      <c r="AM421" s="373"/>
      <c r="AN421" s="373"/>
      <c r="AO421" s="373"/>
      <c r="AP421" s="373"/>
      <c r="AQ421" s="373"/>
      <c r="AR421" s="373"/>
      <c r="AS421" s="373"/>
      <c r="AT421" s="227"/>
      <c r="AU421" s="578"/>
    </row>
    <row r="422" spans="1:47" s="1530" customFormat="1" ht="24.6" customHeight="1">
      <c r="A422" s="154" t="s">
        <v>316</v>
      </c>
      <c r="B422" s="918"/>
      <c r="C422" s="227" t="s">
        <v>5036</v>
      </c>
      <c r="D422" s="389" t="s">
        <v>9228</v>
      </c>
      <c r="E422" s="227" t="s">
        <v>11408</v>
      </c>
      <c r="F422" s="227" t="s">
        <v>5036</v>
      </c>
      <c r="G422" s="227" t="s">
        <v>12911</v>
      </c>
      <c r="H422" s="228">
        <v>7731</v>
      </c>
      <c r="I422" s="228">
        <v>1923.99</v>
      </c>
      <c r="J422" s="228">
        <v>2837.37</v>
      </c>
      <c r="K422" s="227" t="s">
        <v>466</v>
      </c>
      <c r="L422" s="227" t="s">
        <v>9229</v>
      </c>
      <c r="M422" s="227" t="s">
        <v>54</v>
      </c>
      <c r="N422" s="228">
        <v>25</v>
      </c>
      <c r="O422" s="228">
        <v>45</v>
      </c>
      <c r="P422" s="228">
        <v>1125</v>
      </c>
      <c r="Q422" s="228" t="s">
        <v>323</v>
      </c>
      <c r="R422" s="228">
        <v>500</v>
      </c>
      <c r="S422" s="228">
        <v>1500</v>
      </c>
      <c r="T422" s="227" t="s">
        <v>178</v>
      </c>
      <c r="U422" s="227">
        <v>1988</v>
      </c>
      <c r="V422" s="366">
        <v>442</v>
      </c>
      <c r="W422" s="366"/>
      <c r="X422" s="366">
        <v>400</v>
      </c>
      <c r="Y422" s="366"/>
      <c r="Z422" s="228">
        <v>842</v>
      </c>
      <c r="AA422" s="389"/>
      <c r="AB422" s="389"/>
      <c r="AC422" s="389"/>
      <c r="AD422" s="599"/>
      <c r="AE422" s="389" t="s">
        <v>9230</v>
      </c>
      <c r="AF422" s="389"/>
      <c r="AG422" s="389"/>
      <c r="AH422" s="389"/>
      <c r="AI422" s="389"/>
      <c r="AJ422" s="389"/>
      <c r="AK422" s="389"/>
      <c r="AL422" s="389"/>
      <c r="AM422" s="389"/>
      <c r="AN422" s="389"/>
      <c r="AO422" s="389"/>
      <c r="AP422" s="389"/>
      <c r="AQ422" s="389"/>
      <c r="AR422" s="389"/>
      <c r="AS422" s="389"/>
      <c r="AT422" s="227"/>
      <c r="AU422" s="578"/>
    </row>
    <row r="423" spans="1:47" s="1530" customFormat="1" ht="24.6" customHeight="1">
      <c r="A423" s="154"/>
      <c r="B423" s="918"/>
      <c r="C423" s="227" t="s">
        <v>5036</v>
      </c>
      <c r="D423" s="389" t="s">
        <v>23571</v>
      </c>
      <c r="E423" s="227" t="s">
        <v>9231</v>
      </c>
      <c r="F423" s="227" t="s">
        <v>5036</v>
      </c>
      <c r="G423" s="227" t="s">
        <v>12911</v>
      </c>
      <c r="H423" s="228">
        <v>111779</v>
      </c>
      <c r="I423" s="228">
        <v>5014.7299999999996</v>
      </c>
      <c r="J423" s="228">
        <v>7442.39</v>
      </c>
      <c r="K423" s="227" t="s">
        <v>1081</v>
      </c>
      <c r="L423" s="227" t="s">
        <v>9232</v>
      </c>
      <c r="M423" s="227" t="s">
        <v>54</v>
      </c>
      <c r="N423" s="228">
        <v>38</v>
      </c>
      <c r="O423" s="228">
        <v>56</v>
      </c>
      <c r="P423" s="228">
        <v>2128</v>
      </c>
      <c r="Q423" s="228">
        <v>21</v>
      </c>
      <c r="R423" s="228">
        <v>1526</v>
      </c>
      <c r="S423" s="228">
        <v>2000</v>
      </c>
      <c r="T423" s="227" t="s">
        <v>465</v>
      </c>
      <c r="U423" s="227">
        <v>2012</v>
      </c>
      <c r="V423" s="366"/>
      <c r="W423" s="366"/>
      <c r="X423" s="366"/>
      <c r="Y423" s="366"/>
      <c r="Z423" s="228">
        <v>192000</v>
      </c>
      <c r="AA423" s="389"/>
      <c r="AB423" s="389"/>
      <c r="AC423" s="389"/>
      <c r="AD423" s="599"/>
      <c r="AE423" s="389"/>
      <c r="AF423" s="389"/>
      <c r="AG423" s="389"/>
      <c r="AH423" s="389"/>
      <c r="AI423" s="389"/>
      <c r="AJ423" s="389"/>
      <c r="AK423" s="389"/>
      <c r="AL423" s="389"/>
      <c r="AM423" s="389"/>
      <c r="AN423" s="389"/>
      <c r="AO423" s="389"/>
      <c r="AP423" s="389"/>
      <c r="AQ423" s="389"/>
      <c r="AR423" s="389"/>
      <c r="AS423" s="389"/>
      <c r="AT423" s="227"/>
      <c r="AU423" s="578"/>
    </row>
    <row r="424" spans="1:47" s="1530" customFormat="1" ht="24.6" customHeight="1">
      <c r="A424" s="154" t="s">
        <v>318</v>
      </c>
      <c r="B424" s="1510"/>
      <c r="C424" s="363" t="s">
        <v>5038</v>
      </c>
      <c r="D424" s="600" t="s">
        <v>23574</v>
      </c>
      <c r="E424" s="363" t="s">
        <v>23605</v>
      </c>
      <c r="F424" s="363" t="s">
        <v>5038</v>
      </c>
      <c r="G424" s="363" t="s">
        <v>23494</v>
      </c>
      <c r="H424" s="470">
        <v>42816</v>
      </c>
      <c r="I424" s="470">
        <v>4675</v>
      </c>
      <c r="J424" s="470">
        <v>6773</v>
      </c>
      <c r="K424" s="363" t="s">
        <v>9233</v>
      </c>
      <c r="L424" s="363" t="s">
        <v>3376</v>
      </c>
      <c r="M424" s="363" t="s">
        <v>54</v>
      </c>
      <c r="N424" s="470">
        <v>32</v>
      </c>
      <c r="O424" s="470">
        <v>56</v>
      </c>
      <c r="P424" s="470">
        <v>1792</v>
      </c>
      <c r="Q424" s="470">
        <v>11</v>
      </c>
      <c r="R424" s="470">
        <v>1996</v>
      </c>
      <c r="S424" s="470">
        <v>1996</v>
      </c>
      <c r="T424" s="363" t="s">
        <v>465</v>
      </c>
      <c r="U424" s="363">
        <v>2010</v>
      </c>
      <c r="V424" s="551"/>
      <c r="W424" s="551"/>
      <c r="X424" s="551"/>
      <c r="Y424" s="551"/>
      <c r="Z424" s="470">
        <v>14000</v>
      </c>
      <c r="AA424" s="363"/>
      <c r="AB424" s="363"/>
      <c r="AC424" s="471"/>
      <c r="AD424" s="551"/>
      <c r="AE424" s="471"/>
      <c r="AF424" s="471"/>
      <c r="AG424" s="471"/>
      <c r="AH424" s="471"/>
      <c r="AI424" s="471"/>
      <c r="AJ424" s="471"/>
      <c r="AK424" s="471"/>
      <c r="AL424" s="471"/>
      <c r="AM424" s="471"/>
      <c r="AN424" s="471"/>
      <c r="AO424" s="471"/>
      <c r="AP424" s="471"/>
      <c r="AQ424" s="471"/>
      <c r="AR424" s="471"/>
      <c r="AS424" s="471"/>
      <c r="AT424" s="363"/>
      <c r="AU424" s="578"/>
    </row>
    <row r="425" spans="1:47" s="1529" customFormat="1" ht="24.6" customHeight="1">
      <c r="A425" s="1409" t="s">
        <v>321</v>
      </c>
      <c r="B425" s="1341" t="s">
        <v>0</v>
      </c>
      <c r="C425" s="314" t="s">
        <v>55</v>
      </c>
      <c r="D425" s="552"/>
      <c r="E425" s="315">
        <f>COUNTA(E426:E468)</f>
        <v>43</v>
      </c>
      <c r="F425" s="314"/>
      <c r="G425" s="314"/>
      <c r="H425" s="318">
        <f>SUM(H426:H468)</f>
        <v>842655.3</v>
      </c>
      <c r="I425" s="318">
        <f>SUM(I426:I468)</f>
        <v>109451.59999999999</v>
      </c>
      <c r="J425" s="318">
        <f>SUM(J426:J468)</f>
        <v>182765.4</v>
      </c>
      <c r="K425" s="314"/>
      <c r="L425" s="314"/>
      <c r="M425" s="314"/>
      <c r="N425" s="318"/>
      <c r="O425" s="318"/>
      <c r="P425" s="318"/>
      <c r="Q425" s="318"/>
      <c r="R425" s="318"/>
      <c r="S425" s="318"/>
      <c r="T425" s="314"/>
      <c r="U425" s="314"/>
      <c r="V425" s="378"/>
      <c r="W425" s="378"/>
      <c r="X425" s="378"/>
      <c r="Y425" s="378"/>
      <c r="Z425" s="318"/>
      <c r="AA425" s="552"/>
      <c r="AB425" s="552"/>
      <c r="AC425" s="552"/>
      <c r="AD425" s="601"/>
      <c r="AE425" s="552"/>
      <c r="AF425" s="552"/>
      <c r="AG425" s="552"/>
      <c r="AH425" s="552"/>
      <c r="AI425" s="552"/>
      <c r="AJ425" s="552"/>
      <c r="AK425" s="552"/>
      <c r="AL425" s="552"/>
      <c r="AM425" s="552"/>
      <c r="AN425" s="349"/>
      <c r="AO425" s="349"/>
      <c r="AP425" s="349"/>
      <c r="AQ425" s="349"/>
      <c r="AR425" s="349"/>
      <c r="AS425" s="349"/>
      <c r="AT425" s="314"/>
      <c r="AU425" s="1502"/>
    </row>
    <row r="426" spans="1:47" s="1530" customFormat="1" ht="24.6" customHeight="1">
      <c r="A426" s="154"/>
      <c r="B426" s="918"/>
      <c r="C426" s="227" t="s">
        <v>1938</v>
      </c>
      <c r="D426" s="233" t="s">
        <v>1953</v>
      </c>
      <c r="E426" s="228" t="s">
        <v>1962</v>
      </c>
      <c r="F426" s="233" t="s">
        <v>1938</v>
      </c>
      <c r="G426" s="233" t="s">
        <v>9033</v>
      </c>
      <c r="H426" s="228">
        <v>24780</v>
      </c>
      <c r="I426" s="228">
        <v>3777.2</v>
      </c>
      <c r="J426" s="228">
        <v>9073</v>
      </c>
      <c r="K426" s="233" t="s">
        <v>1963</v>
      </c>
      <c r="L426" s="233" t="s">
        <v>1964</v>
      </c>
      <c r="M426" s="233" t="s">
        <v>54</v>
      </c>
      <c r="N426" s="228">
        <v>47</v>
      </c>
      <c r="O426" s="228">
        <v>34</v>
      </c>
      <c r="P426" s="228">
        <v>1598</v>
      </c>
      <c r="Q426" s="228">
        <v>16.920000000000002</v>
      </c>
      <c r="R426" s="228">
        <v>3916</v>
      </c>
      <c r="S426" s="228">
        <v>5500</v>
      </c>
      <c r="T426" s="227" t="s">
        <v>465</v>
      </c>
      <c r="U426" s="227">
        <v>1987</v>
      </c>
      <c r="V426" s="233">
        <v>1341</v>
      </c>
      <c r="W426" s="233">
        <v>433</v>
      </c>
      <c r="X426" s="233">
        <v>1250</v>
      </c>
      <c r="Y426" s="233">
        <v>0</v>
      </c>
      <c r="Z426" s="228">
        <v>3671</v>
      </c>
      <c r="AA426" s="227" t="s">
        <v>389</v>
      </c>
      <c r="AB426" s="227" t="s">
        <v>389</v>
      </c>
      <c r="AC426" s="233">
        <v>2</v>
      </c>
      <c r="AD426" s="233">
        <v>21</v>
      </c>
      <c r="AE426" s="233" t="s">
        <v>9128</v>
      </c>
      <c r="AF426" s="233" t="s">
        <v>389</v>
      </c>
      <c r="AG426" s="233"/>
      <c r="AH426" s="233"/>
      <c r="AI426" s="233"/>
      <c r="AJ426" s="233"/>
      <c r="AK426" s="233"/>
      <c r="AL426" s="233"/>
      <c r="AM426" s="233"/>
      <c r="AN426" s="233"/>
      <c r="AO426" s="233"/>
      <c r="AP426" s="233"/>
      <c r="AQ426" s="233"/>
      <c r="AR426" s="233"/>
      <c r="AS426" s="233"/>
      <c r="AT426" s="227"/>
      <c r="AU426" s="578"/>
    </row>
    <row r="427" spans="1:47" s="1530" customFormat="1" ht="24.6" customHeight="1">
      <c r="A427" s="154"/>
      <c r="B427" s="918"/>
      <c r="C427" s="227" t="s">
        <v>1744</v>
      </c>
      <c r="D427" s="233" t="s">
        <v>1939</v>
      </c>
      <c r="E427" s="228" t="s">
        <v>9129</v>
      </c>
      <c r="F427" s="233" t="s">
        <v>1744</v>
      </c>
      <c r="G427" s="233" t="s">
        <v>1744</v>
      </c>
      <c r="H427" s="228">
        <v>4400</v>
      </c>
      <c r="I427" s="228">
        <v>3593</v>
      </c>
      <c r="J427" s="228">
        <v>6511</v>
      </c>
      <c r="K427" s="233" t="s">
        <v>1963</v>
      </c>
      <c r="L427" s="233" t="s">
        <v>1070</v>
      </c>
      <c r="M427" s="233" t="s">
        <v>54</v>
      </c>
      <c r="N427" s="228">
        <v>34</v>
      </c>
      <c r="O427" s="228">
        <v>46.4</v>
      </c>
      <c r="P427" s="228">
        <v>1669</v>
      </c>
      <c r="Q427" s="228">
        <v>14.3</v>
      </c>
      <c r="R427" s="228">
        <v>4197</v>
      </c>
      <c r="S427" s="228">
        <v>6000</v>
      </c>
      <c r="T427" s="227" t="s">
        <v>465</v>
      </c>
      <c r="U427" s="227">
        <v>1990</v>
      </c>
      <c r="V427" s="233">
        <v>3217</v>
      </c>
      <c r="W427" s="233"/>
      <c r="X427" s="233"/>
      <c r="Y427" s="233"/>
      <c r="Z427" s="228">
        <v>3217</v>
      </c>
      <c r="AA427" s="227"/>
      <c r="AB427" s="227"/>
      <c r="AC427" s="233">
        <v>1</v>
      </c>
      <c r="AD427" s="233"/>
      <c r="AE427" s="233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27"/>
      <c r="AU427" s="578"/>
    </row>
    <row r="428" spans="1:47" s="1530" customFormat="1" ht="24.6" customHeight="1">
      <c r="A428" s="154"/>
      <c r="B428" s="918"/>
      <c r="C428" s="227" t="s">
        <v>1744</v>
      </c>
      <c r="D428" s="233" t="s">
        <v>9130</v>
      </c>
      <c r="E428" s="228" t="s">
        <v>9131</v>
      </c>
      <c r="F428" s="233" t="s">
        <v>1744</v>
      </c>
      <c r="G428" s="233" t="s">
        <v>1744</v>
      </c>
      <c r="H428" s="228">
        <v>10946</v>
      </c>
      <c r="I428" s="228">
        <v>3079</v>
      </c>
      <c r="J428" s="228">
        <v>4444</v>
      </c>
      <c r="K428" s="233" t="s">
        <v>4278</v>
      </c>
      <c r="L428" s="233" t="s">
        <v>1070</v>
      </c>
      <c r="M428" s="233" t="s">
        <v>54</v>
      </c>
      <c r="N428" s="228">
        <v>30</v>
      </c>
      <c r="O428" s="228">
        <v>50</v>
      </c>
      <c r="P428" s="228">
        <v>1257</v>
      </c>
      <c r="Q428" s="228">
        <v>13</v>
      </c>
      <c r="R428" s="228">
        <v>2100</v>
      </c>
      <c r="S428" s="228">
        <v>3000</v>
      </c>
      <c r="T428" s="227" t="s">
        <v>465</v>
      </c>
      <c r="U428" s="227">
        <v>1999</v>
      </c>
      <c r="V428" s="233">
        <v>2089</v>
      </c>
      <c r="W428" s="233"/>
      <c r="X428" s="233">
        <v>580</v>
      </c>
      <c r="Y428" s="233"/>
      <c r="Z428" s="228">
        <v>2669</v>
      </c>
      <c r="AA428" s="227"/>
      <c r="AB428" s="227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27"/>
      <c r="AU428" s="578"/>
    </row>
    <row r="429" spans="1:47" s="1530" customFormat="1" ht="24.6" customHeight="1">
      <c r="A429" s="154"/>
      <c r="B429" s="918"/>
      <c r="C429" s="227" t="s">
        <v>5423</v>
      </c>
      <c r="D429" s="233"/>
      <c r="E429" s="228" t="s">
        <v>9132</v>
      </c>
      <c r="F429" s="233" t="s">
        <v>5423</v>
      </c>
      <c r="G429" s="233" t="s">
        <v>9133</v>
      </c>
      <c r="H429" s="228">
        <v>37658</v>
      </c>
      <c r="I429" s="228">
        <v>780</v>
      </c>
      <c r="J429" s="228">
        <v>780</v>
      </c>
      <c r="K429" s="233" t="s">
        <v>466</v>
      </c>
      <c r="L429" s="233" t="s">
        <v>4609</v>
      </c>
      <c r="M429" s="233" t="s">
        <v>54</v>
      </c>
      <c r="N429" s="228">
        <v>17</v>
      </c>
      <c r="O429" s="228">
        <v>28</v>
      </c>
      <c r="P429" s="228">
        <v>454</v>
      </c>
      <c r="Q429" s="228">
        <v>15</v>
      </c>
      <c r="R429" s="228">
        <v>200</v>
      </c>
      <c r="S429" s="228">
        <v>500</v>
      </c>
      <c r="T429" s="227" t="s">
        <v>178</v>
      </c>
      <c r="U429" s="227">
        <v>2003</v>
      </c>
      <c r="V429" s="233"/>
      <c r="W429" s="233"/>
      <c r="X429" s="233"/>
      <c r="Y429" s="233"/>
      <c r="Z429" s="228">
        <v>330</v>
      </c>
      <c r="AA429" s="227"/>
      <c r="AB429" s="227"/>
      <c r="AC429" s="233"/>
      <c r="AD429" s="233"/>
      <c r="AE429" s="233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27" t="s">
        <v>17322</v>
      </c>
      <c r="AU429" s="578"/>
    </row>
    <row r="430" spans="1:47" s="1530" customFormat="1" ht="24.6" customHeight="1">
      <c r="A430" s="154"/>
      <c r="B430" s="918"/>
      <c r="C430" s="227" t="s">
        <v>5423</v>
      </c>
      <c r="D430" s="233"/>
      <c r="E430" s="228" t="s">
        <v>9134</v>
      </c>
      <c r="F430" s="233" t="s">
        <v>5423</v>
      </c>
      <c r="G430" s="233" t="s">
        <v>5423</v>
      </c>
      <c r="H430" s="228">
        <v>21781</v>
      </c>
      <c r="I430" s="228">
        <v>1033</v>
      </c>
      <c r="J430" s="228">
        <v>996</v>
      </c>
      <c r="K430" s="233" t="s">
        <v>4278</v>
      </c>
      <c r="L430" s="233" t="s">
        <v>9135</v>
      </c>
      <c r="M430" s="233" t="s">
        <v>3255</v>
      </c>
      <c r="N430" s="228">
        <v>24</v>
      </c>
      <c r="O430" s="228">
        <v>28</v>
      </c>
      <c r="P430" s="228">
        <v>685</v>
      </c>
      <c r="Q430" s="228">
        <v>11</v>
      </c>
      <c r="R430" s="228"/>
      <c r="S430" s="228"/>
      <c r="T430" s="227"/>
      <c r="U430" s="227">
        <v>2008</v>
      </c>
      <c r="V430" s="233"/>
      <c r="W430" s="233"/>
      <c r="X430" s="233"/>
      <c r="Y430" s="233"/>
      <c r="Z430" s="228">
        <v>2020</v>
      </c>
      <c r="AA430" s="227"/>
      <c r="AB430" s="227"/>
      <c r="AC430" s="233"/>
      <c r="AD430" s="233"/>
      <c r="AE430" s="233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27" t="s">
        <v>17322</v>
      </c>
      <c r="AU430" s="578"/>
    </row>
    <row r="431" spans="1:47" s="1530" customFormat="1" ht="24.6" customHeight="1">
      <c r="A431" s="154"/>
      <c r="B431" s="918"/>
      <c r="C431" s="227" t="s">
        <v>5423</v>
      </c>
      <c r="D431" s="233"/>
      <c r="E431" s="228" t="s">
        <v>9136</v>
      </c>
      <c r="F431" s="233" t="s">
        <v>5423</v>
      </c>
      <c r="G431" s="233" t="s">
        <v>9044</v>
      </c>
      <c r="H431" s="228">
        <v>14010</v>
      </c>
      <c r="I431" s="228">
        <v>3755</v>
      </c>
      <c r="J431" s="228">
        <v>6483</v>
      </c>
      <c r="K431" s="233" t="s">
        <v>466</v>
      </c>
      <c r="L431" s="233" t="s">
        <v>9137</v>
      </c>
      <c r="M431" s="233" t="s">
        <v>54</v>
      </c>
      <c r="N431" s="228">
        <v>17</v>
      </c>
      <c r="O431" s="228">
        <v>28</v>
      </c>
      <c r="P431" s="228">
        <v>454</v>
      </c>
      <c r="Q431" s="228">
        <v>15</v>
      </c>
      <c r="R431" s="228">
        <v>200</v>
      </c>
      <c r="S431" s="228">
        <v>500</v>
      </c>
      <c r="T431" s="227" t="s">
        <v>178</v>
      </c>
      <c r="U431" s="227">
        <v>2003</v>
      </c>
      <c r="V431" s="233"/>
      <c r="W431" s="233"/>
      <c r="X431" s="233"/>
      <c r="Y431" s="233"/>
      <c r="Z431" s="228">
        <v>330</v>
      </c>
      <c r="AA431" s="227"/>
      <c r="AB431" s="227"/>
      <c r="AC431" s="233"/>
      <c r="AD431" s="233"/>
      <c r="AE431" s="233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27" t="s">
        <v>17322</v>
      </c>
      <c r="AU431" s="578"/>
    </row>
    <row r="432" spans="1:47" s="1530" customFormat="1" ht="24.6" customHeight="1">
      <c r="A432" s="154"/>
      <c r="B432" s="918"/>
      <c r="C432" s="227" t="s">
        <v>5423</v>
      </c>
      <c r="D432" s="233"/>
      <c r="E432" s="228" t="s">
        <v>9138</v>
      </c>
      <c r="F432" s="233" t="s">
        <v>5423</v>
      </c>
      <c r="G432" s="233" t="s">
        <v>9044</v>
      </c>
      <c r="H432" s="228">
        <v>8241</v>
      </c>
      <c r="I432" s="228">
        <v>4612</v>
      </c>
      <c r="J432" s="228">
        <v>4612</v>
      </c>
      <c r="K432" s="233" t="s">
        <v>466</v>
      </c>
      <c r="L432" s="233" t="s">
        <v>9137</v>
      </c>
      <c r="M432" s="233" t="s">
        <v>54</v>
      </c>
      <c r="N432" s="228">
        <v>30</v>
      </c>
      <c r="O432" s="228">
        <v>45</v>
      </c>
      <c r="P432" s="228">
        <v>1039</v>
      </c>
      <c r="Q432" s="228">
        <v>14</v>
      </c>
      <c r="R432" s="228">
        <v>474</v>
      </c>
      <c r="S432" s="228">
        <v>2500</v>
      </c>
      <c r="T432" s="227" t="s">
        <v>178</v>
      </c>
      <c r="U432" s="227">
        <v>1992</v>
      </c>
      <c r="V432" s="233"/>
      <c r="W432" s="233"/>
      <c r="X432" s="233"/>
      <c r="Y432" s="233"/>
      <c r="Z432" s="228">
        <v>3207</v>
      </c>
      <c r="AA432" s="227"/>
      <c r="AB432" s="227"/>
      <c r="AC432" s="233"/>
      <c r="AD432" s="233"/>
      <c r="AE432" s="233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27" t="s">
        <v>17322</v>
      </c>
      <c r="AU432" s="578"/>
    </row>
    <row r="433" spans="1:47" s="1530" customFormat="1" ht="24.6" customHeight="1">
      <c r="A433" s="154"/>
      <c r="B433" s="918"/>
      <c r="C433" s="227" t="s">
        <v>5423</v>
      </c>
      <c r="D433" s="233"/>
      <c r="E433" s="228" t="s">
        <v>9139</v>
      </c>
      <c r="F433" s="233" t="s">
        <v>5423</v>
      </c>
      <c r="G433" s="233" t="s">
        <v>9044</v>
      </c>
      <c r="H433" s="228">
        <v>3591</v>
      </c>
      <c r="I433" s="228">
        <v>1200</v>
      </c>
      <c r="J433" s="228">
        <v>1200</v>
      </c>
      <c r="K433" s="233" t="s">
        <v>4278</v>
      </c>
      <c r="L433" s="233" t="s">
        <v>9137</v>
      </c>
      <c r="M433" s="233" t="s">
        <v>54</v>
      </c>
      <c r="N433" s="228">
        <v>24</v>
      </c>
      <c r="O433" s="228">
        <v>28</v>
      </c>
      <c r="P433" s="228">
        <v>672</v>
      </c>
      <c r="Q433" s="228">
        <v>11</v>
      </c>
      <c r="R433" s="228">
        <v>250</v>
      </c>
      <c r="S433" s="228">
        <v>500</v>
      </c>
      <c r="T433" s="227" t="s">
        <v>178</v>
      </c>
      <c r="U433" s="227">
        <v>2008</v>
      </c>
      <c r="V433" s="233"/>
      <c r="W433" s="233"/>
      <c r="X433" s="233"/>
      <c r="Y433" s="233"/>
      <c r="Z433" s="228">
        <v>2186</v>
      </c>
      <c r="AA433" s="227"/>
      <c r="AB433" s="227"/>
      <c r="AC433" s="233"/>
      <c r="AD433" s="233"/>
      <c r="AE433" s="233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27" t="s">
        <v>17322</v>
      </c>
      <c r="AU433" s="578"/>
    </row>
    <row r="434" spans="1:47" s="1530" customFormat="1" ht="24.6" customHeight="1">
      <c r="A434" s="154"/>
      <c r="B434" s="918"/>
      <c r="C434" s="227" t="s">
        <v>5428</v>
      </c>
      <c r="D434" s="233" t="s">
        <v>9140</v>
      </c>
      <c r="E434" s="228" t="s">
        <v>24095</v>
      </c>
      <c r="F434" s="233" t="s">
        <v>5428</v>
      </c>
      <c r="G434" s="233" t="s">
        <v>5428</v>
      </c>
      <c r="H434" s="228">
        <v>7961.2</v>
      </c>
      <c r="I434" s="228">
        <v>3056</v>
      </c>
      <c r="J434" s="228">
        <v>3850</v>
      </c>
      <c r="K434" s="233" t="s">
        <v>4278</v>
      </c>
      <c r="L434" s="233" t="s">
        <v>1070</v>
      </c>
      <c r="M434" s="233" t="s">
        <v>1036</v>
      </c>
      <c r="N434" s="228">
        <v>23</v>
      </c>
      <c r="O434" s="228">
        <v>48</v>
      </c>
      <c r="P434" s="228">
        <v>1240</v>
      </c>
      <c r="Q434" s="228">
        <v>20</v>
      </c>
      <c r="R434" s="228">
        <v>2300</v>
      </c>
      <c r="S434" s="228">
        <v>3000</v>
      </c>
      <c r="T434" s="227" t="s">
        <v>465</v>
      </c>
      <c r="U434" s="227">
        <v>1990</v>
      </c>
      <c r="V434" s="233">
        <v>1810</v>
      </c>
      <c r="W434" s="233"/>
      <c r="X434" s="233">
        <v>250</v>
      </c>
      <c r="Y434" s="233"/>
      <c r="Z434" s="228">
        <v>2060</v>
      </c>
      <c r="AA434" s="227"/>
      <c r="AB434" s="227" t="s">
        <v>24096</v>
      </c>
      <c r="AC434" s="233">
        <v>1</v>
      </c>
      <c r="AD434" s="233"/>
      <c r="AE434" s="233">
        <v>68</v>
      </c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27"/>
      <c r="AU434" s="578"/>
    </row>
    <row r="435" spans="1:47" s="1530" customFormat="1" ht="24.6" customHeight="1">
      <c r="A435" s="154"/>
      <c r="B435" s="918"/>
      <c r="C435" s="227" t="s">
        <v>5428</v>
      </c>
      <c r="D435" s="233" t="s">
        <v>24029</v>
      </c>
      <c r="E435" s="228" t="s">
        <v>2399</v>
      </c>
      <c r="F435" s="233" t="s">
        <v>5428</v>
      </c>
      <c r="G435" s="233" t="s">
        <v>5428</v>
      </c>
      <c r="H435" s="228">
        <v>4952</v>
      </c>
      <c r="I435" s="228">
        <v>3079</v>
      </c>
      <c r="J435" s="228">
        <v>4952</v>
      </c>
      <c r="K435" s="233" t="s">
        <v>9141</v>
      </c>
      <c r="L435" s="233" t="s">
        <v>4609</v>
      </c>
      <c r="M435" s="233" t="s">
        <v>927</v>
      </c>
      <c r="N435" s="228">
        <v>34</v>
      </c>
      <c r="O435" s="228">
        <v>56</v>
      </c>
      <c r="P435" s="228">
        <v>968</v>
      </c>
      <c r="Q435" s="228">
        <v>12</v>
      </c>
      <c r="R435" s="228">
        <v>1658</v>
      </c>
      <c r="S435" s="228">
        <v>2000</v>
      </c>
      <c r="T435" s="227" t="s">
        <v>6077</v>
      </c>
      <c r="U435" s="227">
        <v>2011</v>
      </c>
      <c r="V435" s="233"/>
      <c r="W435" s="233"/>
      <c r="X435" s="233"/>
      <c r="Y435" s="233"/>
      <c r="Z435" s="228">
        <v>10000</v>
      </c>
      <c r="AA435" s="227"/>
      <c r="AB435" s="227"/>
      <c r="AC435" s="233"/>
      <c r="AD435" s="233"/>
      <c r="AE435" s="233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27"/>
      <c r="AU435" s="578"/>
    </row>
    <row r="436" spans="1:47" s="1530" customFormat="1" ht="24.6" customHeight="1">
      <c r="A436" s="154"/>
      <c r="B436" s="918"/>
      <c r="C436" s="227" t="s">
        <v>5431</v>
      </c>
      <c r="D436" s="233" t="s">
        <v>5432</v>
      </c>
      <c r="E436" s="233" t="s">
        <v>9142</v>
      </c>
      <c r="F436" s="233" t="s">
        <v>5431</v>
      </c>
      <c r="G436" s="233" t="s">
        <v>5431</v>
      </c>
      <c r="H436" s="228">
        <v>9549</v>
      </c>
      <c r="I436" s="228">
        <v>2912</v>
      </c>
      <c r="J436" s="228">
        <v>4292</v>
      </c>
      <c r="K436" s="233" t="s">
        <v>1963</v>
      </c>
      <c r="L436" s="233" t="s">
        <v>1070</v>
      </c>
      <c r="M436" s="233" t="s">
        <v>54</v>
      </c>
      <c r="N436" s="228">
        <v>27</v>
      </c>
      <c r="O436" s="228">
        <v>48</v>
      </c>
      <c r="P436" s="228">
        <v>1178</v>
      </c>
      <c r="Q436" s="228">
        <v>20</v>
      </c>
      <c r="R436" s="228">
        <v>1662</v>
      </c>
      <c r="S436" s="228">
        <v>2000</v>
      </c>
      <c r="T436" s="227" t="s">
        <v>465</v>
      </c>
      <c r="U436" s="227">
        <v>1990</v>
      </c>
      <c r="V436" s="233">
        <v>1549</v>
      </c>
      <c r="W436" s="233"/>
      <c r="X436" s="233">
        <v>351</v>
      </c>
      <c r="Y436" s="233"/>
      <c r="Z436" s="228">
        <v>1900</v>
      </c>
      <c r="AA436" s="227"/>
      <c r="AB436" s="227"/>
      <c r="AC436" s="233"/>
      <c r="AD436" s="233"/>
      <c r="AE436" s="233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27"/>
      <c r="AU436" s="578"/>
    </row>
    <row r="437" spans="1:47" s="1530" customFormat="1" ht="24.6" customHeight="1">
      <c r="A437" s="154"/>
      <c r="B437" s="918"/>
      <c r="C437" s="227" t="s">
        <v>5431</v>
      </c>
      <c r="D437" s="233"/>
      <c r="E437" s="228" t="s">
        <v>9143</v>
      </c>
      <c r="F437" s="233" t="s">
        <v>5431</v>
      </c>
      <c r="G437" s="233" t="s">
        <v>14075</v>
      </c>
      <c r="H437" s="228">
        <v>9285</v>
      </c>
      <c r="I437" s="228">
        <v>2060</v>
      </c>
      <c r="J437" s="228">
        <v>2276</v>
      </c>
      <c r="K437" s="233" t="s">
        <v>9144</v>
      </c>
      <c r="L437" s="233" t="s">
        <v>9145</v>
      </c>
      <c r="M437" s="233" t="s">
        <v>54</v>
      </c>
      <c r="N437" s="228">
        <v>27</v>
      </c>
      <c r="O437" s="228">
        <v>36</v>
      </c>
      <c r="P437" s="228">
        <v>986</v>
      </c>
      <c r="Q437" s="228">
        <v>16</v>
      </c>
      <c r="R437" s="228">
        <v>216</v>
      </c>
      <c r="S437" s="228">
        <v>250</v>
      </c>
      <c r="T437" s="227" t="s">
        <v>465</v>
      </c>
      <c r="U437" s="227">
        <v>2011</v>
      </c>
      <c r="V437" s="233"/>
      <c r="W437" s="233"/>
      <c r="X437" s="233"/>
      <c r="Y437" s="233"/>
      <c r="Z437" s="228">
        <v>5000</v>
      </c>
      <c r="AA437" s="227"/>
      <c r="AB437" s="227"/>
      <c r="AC437" s="233"/>
      <c r="AD437" s="233"/>
      <c r="AE437" s="233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27"/>
      <c r="AU437" s="578"/>
    </row>
    <row r="438" spans="1:47" s="1530" customFormat="1" ht="24.6" customHeight="1">
      <c r="A438" s="154"/>
      <c r="B438" s="918"/>
      <c r="C438" s="227" t="s">
        <v>13137</v>
      </c>
      <c r="D438" s="233"/>
      <c r="E438" s="228" t="s">
        <v>17337</v>
      </c>
      <c r="F438" s="233" t="s">
        <v>13137</v>
      </c>
      <c r="G438" s="233" t="s">
        <v>13137</v>
      </c>
      <c r="H438" s="228">
        <v>8188</v>
      </c>
      <c r="I438" s="228">
        <v>4950</v>
      </c>
      <c r="J438" s="228">
        <v>17991</v>
      </c>
      <c r="K438" s="233" t="s">
        <v>17338</v>
      </c>
      <c r="L438" s="233" t="s">
        <v>17339</v>
      </c>
      <c r="M438" s="233" t="s">
        <v>2059</v>
      </c>
      <c r="N438" s="228">
        <v>35</v>
      </c>
      <c r="O438" s="228">
        <v>45</v>
      </c>
      <c r="P438" s="228">
        <v>1575</v>
      </c>
      <c r="Q438" s="228">
        <v>12</v>
      </c>
      <c r="R438" s="228">
        <v>1244</v>
      </c>
      <c r="S438" s="228">
        <v>2000</v>
      </c>
      <c r="T438" s="227" t="s">
        <v>1983</v>
      </c>
      <c r="U438" s="227">
        <v>2022</v>
      </c>
      <c r="V438" s="233"/>
      <c r="W438" s="233"/>
      <c r="X438" s="233"/>
      <c r="Y438" s="233"/>
      <c r="Z438" s="228">
        <v>3260</v>
      </c>
      <c r="AA438" s="227"/>
      <c r="AB438" s="227"/>
      <c r="AC438" s="233"/>
      <c r="AD438" s="233"/>
      <c r="AE438" s="233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27" t="s">
        <v>13749</v>
      </c>
      <c r="AU438" s="578"/>
    </row>
    <row r="439" spans="1:47" s="1530" customFormat="1" ht="24.6" customHeight="1">
      <c r="A439" s="154" t="s">
        <v>322</v>
      </c>
      <c r="B439" s="918"/>
      <c r="C439" s="227" t="s">
        <v>5434</v>
      </c>
      <c r="D439" s="233" t="s">
        <v>24097</v>
      </c>
      <c r="E439" s="228" t="s">
        <v>9146</v>
      </c>
      <c r="F439" s="233" t="s">
        <v>5434</v>
      </c>
      <c r="G439" s="233" t="s">
        <v>5434</v>
      </c>
      <c r="H439" s="228">
        <v>21794</v>
      </c>
      <c r="I439" s="228">
        <v>4206</v>
      </c>
      <c r="J439" s="228">
        <v>7790</v>
      </c>
      <c r="K439" s="233" t="s">
        <v>1057</v>
      </c>
      <c r="L439" s="233" t="s">
        <v>9147</v>
      </c>
      <c r="M439" s="233" t="s">
        <v>9148</v>
      </c>
      <c r="N439" s="228">
        <v>38</v>
      </c>
      <c r="O439" s="228">
        <v>48</v>
      </c>
      <c r="P439" s="228">
        <v>1824</v>
      </c>
      <c r="Q439" s="228">
        <v>18</v>
      </c>
      <c r="R439" s="228">
        <v>1836</v>
      </c>
      <c r="S439" s="228">
        <v>2000</v>
      </c>
      <c r="T439" s="227" t="s">
        <v>465</v>
      </c>
      <c r="U439" s="227">
        <v>2008</v>
      </c>
      <c r="V439" s="233"/>
      <c r="W439" s="233"/>
      <c r="X439" s="233"/>
      <c r="Y439" s="233"/>
      <c r="Z439" s="228">
        <v>16200</v>
      </c>
      <c r="AA439" s="227"/>
      <c r="AB439" s="227"/>
      <c r="AC439" s="233"/>
      <c r="AD439" s="233"/>
      <c r="AE439" s="233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27"/>
      <c r="AU439" s="578"/>
    </row>
    <row r="440" spans="1:47" s="1530" customFormat="1" ht="24.6" customHeight="1">
      <c r="A440" s="154" t="s">
        <v>117</v>
      </c>
      <c r="B440" s="918"/>
      <c r="C440" s="227" t="s">
        <v>5440</v>
      </c>
      <c r="D440" s="233" t="s">
        <v>24098</v>
      </c>
      <c r="E440" s="228" t="s">
        <v>9149</v>
      </c>
      <c r="F440" s="233" t="s">
        <v>5440</v>
      </c>
      <c r="G440" s="241" t="s">
        <v>14076</v>
      </c>
      <c r="H440" s="228">
        <v>15199</v>
      </c>
      <c r="I440" s="228">
        <v>3836</v>
      </c>
      <c r="J440" s="228">
        <v>6560</v>
      </c>
      <c r="K440" s="233" t="s">
        <v>4287</v>
      </c>
      <c r="L440" s="233" t="s">
        <v>3217</v>
      </c>
      <c r="M440" s="233" t="s">
        <v>54</v>
      </c>
      <c r="N440" s="228">
        <v>24</v>
      </c>
      <c r="O440" s="228">
        <v>46</v>
      </c>
      <c r="P440" s="228">
        <v>1400</v>
      </c>
      <c r="Q440" s="228">
        <v>15.5</v>
      </c>
      <c r="R440" s="228">
        <v>2152</v>
      </c>
      <c r="S440" s="228">
        <v>3000</v>
      </c>
      <c r="T440" s="227" t="s">
        <v>465</v>
      </c>
      <c r="U440" s="227">
        <v>2002</v>
      </c>
      <c r="V440" s="233">
        <v>8381</v>
      </c>
      <c r="W440" s="233">
        <v>200</v>
      </c>
      <c r="X440" s="233">
        <v>597</v>
      </c>
      <c r="Y440" s="233"/>
      <c r="Z440" s="228">
        <v>9178</v>
      </c>
      <c r="AA440" s="227"/>
      <c r="AB440" s="227"/>
      <c r="AC440" s="233">
        <v>2</v>
      </c>
      <c r="AD440" s="233"/>
      <c r="AE440" s="233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27" t="s">
        <v>16507</v>
      </c>
      <c r="AU440" s="578"/>
    </row>
    <row r="441" spans="1:47" s="1530" customFormat="1" ht="24.6" customHeight="1">
      <c r="A441" s="154" t="s">
        <v>140</v>
      </c>
      <c r="B441" s="918"/>
      <c r="C441" s="241" t="s">
        <v>5442</v>
      </c>
      <c r="D441" s="241"/>
      <c r="E441" s="244" t="s">
        <v>9150</v>
      </c>
      <c r="F441" s="241" t="s">
        <v>5442</v>
      </c>
      <c r="G441" s="241" t="s">
        <v>5442</v>
      </c>
      <c r="H441" s="244">
        <v>37698</v>
      </c>
      <c r="I441" s="244">
        <v>4424</v>
      </c>
      <c r="J441" s="244">
        <v>6946</v>
      </c>
      <c r="K441" s="241" t="s">
        <v>466</v>
      </c>
      <c r="L441" s="241" t="s">
        <v>9151</v>
      </c>
      <c r="M441" s="241" t="s">
        <v>6755</v>
      </c>
      <c r="N441" s="244">
        <v>30</v>
      </c>
      <c r="O441" s="244">
        <v>58</v>
      </c>
      <c r="P441" s="244">
        <v>1560</v>
      </c>
      <c r="Q441" s="244">
        <v>22</v>
      </c>
      <c r="R441" s="244">
        <v>2756</v>
      </c>
      <c r="S441" s="244">
        <v>3000</v>
      </c>
      <c r="T441" s="241" t="s">
        <v>465</v>
      </c>
      <c r="U441" s="241">
        <v>2004</v>
      </c>
      <c r="V441" s="241"/>
      <c r="W441" s="241"/>
      <c r="X441" s="241"/>
      <c r="Y441" s="241"/>
      <c r="Z441" s="244">
        <v>10719</v>
      </c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578"/>
    </row>
    <row r="442" spans="1:47" s="1530" customFormat="1" ht="24.6" customHeight="1">
      <c r="A442" s="154" t="s">
        <v>141</v>
      </c>
      <c r="B442" s="918"/>
      <c r="C442" s="241" t="s">
        <v>13164</v>
      </c>
      <c r="D442" s="241"/>
      <c r="E442" s="244" t="s">
        <v>17736</v>
      </c>
      <c r="F442" s="241" t="s">
        <v>13164</v>
      </c>
      <c r="G442" s="241" t="s">
        <v>13164</v>
      </c>
      <c r="H442" s="244">
        <v>13113</v>
      </c>
      <c r="I442" s="244">
        <v>981</v>
      </c>
      <c r="J442" s="244">
        <v>991</v>
      </c>
      <c r="K442" s="241" t="s">
        <v>466</v>
      </c>
      <c r="L442" s="241" t="s">
        <v>13165</v>
      </c>
      <c r="M442" s="241" t="s">
        <v>2059</v>
      </c>
      <c r="N442" s="244">
        <v>34</v>
      </c>
      <c r="O442" s="244">
        <v>34</v>
      </c>
      <c r="P442" s="244">
        <v>557</v>
      </c>
      <c r="Q442" s="244">
        <v>7</v>
      </c>
      <c r="R442" s="244"/>
      <c r="S442" s="244">
        <v>500</v>
      </c>
      <c r="T442" s="241"/>
      <c r="U442" s="241">
        <v>2008</v>
      </c>
      <c r="V442" s="241"/>
      <c r="W442" s="241"/>
      <c r="X442" s="241"/>
      <c r="Y442" s="241"/>
      <c r="Z442" s="244">
        <v>1300</v>
      </c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 t="s">
        <v>16507</v>
      </c>
      <c r="AU442" s="578"/>
    </row>
    <row r="443" spans="1:47" s="1530" customFormat="1" ht="24.6" customHeight="1">
      <c r="A443" s="154" t="s">
        <v>142</v>
      </c>
      <c r="B443" s="918"/>
      <c r="C443" s="227" t="s">
        <v>5442</v>
      </c>
      <c r="D443" s="233"/>
      <c r="E443" s="228" t="s">
        <v>9152</v>
      </c>
      <c r="F443" s="233" t="s">
        <v>13164</v>
      </c>
      <c r="G443" s="233" t="s">
        <v>5442</v>
      </c>
      <c r="H443" s="228">
        <v>13754</v>
      </c>
      <c r="I443" s="228">
        <v>1846</v>
      </c>
      <c r="J443" s="228">
        <v>2186</v>
      </c>
      <c r="K443" s="233" t="s">
        <v>466</v>
      </c>
      <c r="L443" s="233" t="s">
        <v>9153</v>
      </c>
      <c r="M443" s="233" t="s">
        <v>54</v>
      </c>
      <c r="N443" s="228">
        <v>24</v>
      </c>
      <c r="O443" s="228">
        <v>38</v>
      </c>
      <c r="P443" s="228">
        <v>912</v>
      </c>
      <c r="Q443" s="228">
        <v>10</v>
      </c>
      <c r="R443" s="228">
        <v>440</v>
      </c>
      <c r="S443" s="228">
        <v>2000</v>
      </c>
      <c r="T443" s="227" t="s">
        <v>9154</v>
      </c>
      <c r="U443" s="227">
        <v>2011</v>
      </c>
      <c r="V443" s="233"/>
      <c r="W443" s="233"/>
      <c r="X443" s="233"/>
      <c r="Y443" s="233"/>
      <c r="Z443" s="228">
        <v>4640</v>
      </c>
      <c r="AA443" s="227"/>
      <c r="AB443" s="227"/>
      <c r="AC443" s="233"/>
      <c r="AD443" s="233"/>
      <c r="AE443" s="233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27"/>
      <c r="AU443" s="578"/>
    </row>
    <row r="444" spans="1:47" s="1530" customFormat="1" ht="24.6" customHeight="1">
      <c r="A444" s="154" t="s">
        <v>172</v>
      </c>
      <c r="B444" s="918"/>
      <c r="C444" s="227" t="s">
        <v>13164</v>
      </c>
      <c r="D444" s="233"/>
      <c r="E444" s="228" t="s">
        <v>14077</v>
      </c>
      <c r="F444" s="233" t="s">
        <v>13164</v>
      </c>
      <c r="G444" s="233" t="s">
        <v>13164</v>
      </c>
      <c r="H444" s="228">
        <v>38260</v>
      </c>
      <c r="I444" s="228">
        <v>746</v>
      </c>
      <c r="J444" s="228">
        <v>746</v>
      </c>
      <c r="K444" s="233" t="s">
        <v>14078</v>
      </c>
      <c r="L444" s="233" t="s">
        <v>12747</v>
      </c>
      <c r="M444" s="233" t="s">
        <v>2059</v>
      </c>
      <c r="N444" s="228">
        <v>13</v>
      </c>
      <c r="O444" s="228">
        <v>50</v>
      </c>
      <c r="P444" s="228">
        <v>650</v>
      </c>
      <c r="Q444" s="228">
        <v>5</v>
      </c>
      <c r="R444" s="228"/>
      <c r="S444" s="228">
        <v>100</v>
      </c>
      <c r="T444" s="227"/>
      <c r="U444" s="227">
        <v>2022</v>
      </c>
      <c r="V444" s="233"/>
      <c r="W444" s="233"/>
      <c r="X444" s="233"/>
      <c r="Y444" s="233"/>
      <c r="Z444" s="228">
        <v>1500</v>
      </c>
      <c r="AA444" s="227"/>
      <c r="AB444" s="227"/>
      <c r="AC444" s="233"/>
      <c r="AD444" s="233"/>
      <c r="AE444" s="233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27" t="s">
        <v>17340</v>
      </c>
      <c r="AU444" s="578"/>
    </row>
    <row r="445" spans="1:47" s="1530" customFormat="1" ht="24.6" customHeight="1">
      <c r="A445" s="154" t="s">
        <v>180</v>
      </c>
      <c r="B445" s="918"/>
      <c r="C445" s="227" t="s">
        <v>5447</v>
      </c>
      <c r="D445" s="233" t="s">
        <v>5552</v>
      </c>
      <c r="E445" s="228" t="s">
        <v>9155</v>
      </c>
      <c r="F445" s="233" t="s">
        <v>5447</v>
      </c>
      <c r="G445" s="233" t="s">
        <v>5447</v>
      </c>
      <c r="H445" s="228">
        <v>8628</v>
      </c>
      <c r="I445" s="228">
        <v>3974</v>
      </c>
      <c r="J445" s="228">
        <v>3974</v>
      </c>
      <c r="K445" s="233" t="s">
        <v>9158</v>
      </c>
      <c r="L445" s="233" t="s">
        <v>9156</v>
      </c>
      <c r="M445" s="233" t="s">
        <v>4258</v>
      </c>
      <c r="N445" s="228">
        <v>24</v>
      </c>
      <c r="O445" s="228">
        <v>46</v>
      </c>
      <c r="P445" s="228">
        <v>1104</v>
      </c>
      <c r="Q445" s="228">
        <v>13</v>
      </c>
      <c r="R445" s="228">
        <v>1700</v>
      </c>
      <c r="S445" s="228">
        <v>2500</v>
      </c>
      <c r="T445" s="227" t="s">
        <v>465</v>
      </c>
      <c r="U445" s="227">
        <v>1995</v>
      </c>
      <c r="V445" s="233">
        <v>1858</v>
      </c>
      <c r="W445" s="233">
        <v>400</v>
      </c>
      <c r="X445" s="233">
        <v>362</v>
      </c>
      <c r="Y445" s="233"/>
      <c r="Z445" s="228">
        <v>2620</v>
      </c>
      <c r="AA445" s="227"/>
      <c r="AB445" s="227"/>
      <c r="AC445" s="233"/>
      <c r="AD445" s="233"/>
      <c r="AE445" s="233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27"/>
      <c r="AU445" s="578"/>
    </row>
    <row r="446" spans="1:47" s="1530" customFormat="1" ht="24.6" customHeight="1">
      <c r="A446" s="154"/>
      <c r="B446" s="918"/>
      <c r="C446" s="227" t="s">
        <v>5447</v>
      </c>
      <c r="D446" s="233" t="s">
        <v>24040</v>
      </c>
      <c r="E446" s="228" t="s">
        <v>9157</v>
      </c>
      <c r="F446" s="233" t="s">
        <v>5447</v>
      </c>
      <c r="G446" s="233" t="s">
        <v>5447</v>
      </c>
      <c r="H446" s="228">
        <v>19803</v>
      </c>
      <c r="I446" s="228">
        <v>3423</v>
      </c>
      <c r="J446" s="228">
        <v>5119</v>
      </c>
      <c r="K446" s="233" t="s">
        <v>9158</v>
      </c>
      <c r="L446" s="233" t="s">
        <v>9159</v>
      </c>
      <c r="M446" s="233" t="s">
        <v>4258</v>
      </c>
      <c r="N446" s="228">
        <v>31</v>
      </c>
      <c r="O446" s="228">
        <v>40</v>
      </c>
      <c r="P446" s="228">
        <v>1225</v>
      </c>
      <c r="Q446" s="228">
        <v>16</v>
      </c>
      <c r="R446" s="228">
        <v>1030</v>
      </c>
      <c r="S446" s="228">
        <v>1500</v>
      </c>
      <c r="T446" s="227" t="s">
        <v>465</v>
      </c>
      <c r="U446" s="227">
        <v>2014</v>
      </c>
      <c r="V446" s="233">
        <v>13200</v>
      </c>
      <c r="W446" s="233"/>
      <c r="X446" s="233"/>
      <c r="Y446" s="233"/>
      <c r="Z446" s="228">
        <v>13200</v>
      </c>
      <c r="AA446" s="227"/>
      <c r="AB446" s="227"/>
      <c r="AC446" s="233"/>
      <c r="AD446" s="233"/>
      <c r="AE446" s="233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27"/>
      <c r="AU446" s="578"/>
    </row>
    <row r="447" spans="1:47" s="1530" customFormat="1" ht="24.6" customHeight="1">
      <c r="A447" s="154" t="s">
        <v>182</v>
      </c>
      <c r="B447" s="918"/>
      <c r="C447" s="227" t="s">
        <v>5447</v>
      </c>
      <c r="D447" s="233" t="s">
        <v>24099</v>
      </c>
      <c r="E447" s="228" t="s">
        <v>10482</v>
      </c>
      <c r="F447" s="233" t="s">
        <v>5447</v>
      </c>
      <c r="G447" s="233" t="s">
        <v>5447</v>
      </c>
      <c r="H447" s="228">
        <v>12939</v>
      </c>
      <c r="I447" s="228">
        <v>1832</v>
      </c>
      <c r="J447" s="228">
        <v>4788</v>
      </c>
      <c r="K447" s="233" t="s">
        <v>332</v>
      </c>
      <c r="L447" s="233" t="s">
        <v>10483</v>
      </c>
      <c r="M447" s="233" t="s">
        <v>4258</v>
      </c>
      <c r="N447" s="228">
        <v>24</v>
      </c>
      <c r="O447" s="228">
        <v>30</v>
      </c>
      <c r="P447" s="228">
        <v>720</v>
      </c>
      <c r="Q447" s="228">
        <v>13</v>
      </c>
      <c r="R447" s="228"/>
      <c r="S447" s="228"/>
      <c r="T447" s="227"/>
      <c r="U447" s="227">
        <v>2018</v>
      </c>
      <c r="V447" s="233">
        <v>4008</v>
      </c>
      <c r="W447" s="233"/>
      <c r="X447" s="233"/>
      <c r="Y447" s="233"/>
      <c r="Z447" s="228">
        <v>12200</v>
      </c>
      <c r="AA447" s="227"/>
      <c r="AB447" s="227"/>
      <c r="AC447" s="233"/>
      <c r="AD447" s="233"/>
      <c r="AE447" s="233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27"/>
      <c r="AU447" s="578"/>
    </row>
    <row r="448" spans="1:47" s="1530" customFormat="1" ht="24.6" customHeight="1">
      <c r="A448" s="154" t="s">
        <v>183</v>
      </c>
      <c r="B448" s="918"/>
      <c r="C448" s="227" t="s">
        <v>5452</v>
      </c>
      <c r="D448" s="233"/>
      <c r="E448" s="228" t="s">
        <v>17737</v>
      </c>
      <c r="F448" s="233" t="s">
        <v>5452</v>
      </c>
      <c r="G448" s="233" t="s">
        <v>5452</v>
      </c>
      <c r="H448" s="228">
        <v>51548</v>
      </c>
      <c r="I448" s="228">
        <v>7972</v>
      </c>
      <c r="J448" s="228">
        <v>17155</v>
      </c>
      <c r="K448" s="233" t="s">
        <v>1081</v>
      </c>
      <c r="L448" s="233" t="s">
        <v>9160</v>
      </c>
      <c r="M448" s="233" t="s">
        <v>54</v>
      </c>
      <c r="N448" s="228">
        <v>42</v>
      </c>
      <c r="O448" s="228">
        <v>72</v>
      </c>
      <c r="P448" s="228">
        <v>3024</v>
      </c>
      <c r="Q448" s="228">
        <v>14</v>
      </c>
      <c r="R448" s="228">
        <v>2730</v>
      </c>
      <c r="S448" s="228">
        <v>3500</v>
      </c>
      <c r="T448" s="227" t="s">
        <v>465</v>
      </c>
      <c r="U448" s="227">
        <v>2009</v>
      </c>
      <c r="V448" s="233"/>
      <c r="W448" s="233"/>
      <c r="X448" s="233"/>
      <c r="Y448" s="233"/>
      <c r="Z448" s="228">
        <v>37700</v>
      </c>
      <c r="AA448" s="227"/>
      <c r="AB448" s="227"/>
      <c r="AC448" s="233"/>
      <c r="AD448" s="233"/>
      <c r="AE448" s="233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27"/>
      <c r="AU448" s="578"/>
    </row>
    <row r="449" spans="1:47" s="1530" customFormat="1" ht="24.6" customHeight="1">
      <c r="A449" s="154"/>
      <c r="B449" s="918"/>
      <c r="C449" s="227" t="s">
        <v>5452</v>
      </c>
      <c r="D449" s="233"/>
      <c r="E449" s="228" t="s">
        <v>9161</v>
      </c>
      <c r="F449" s="233" t="s">
        <v>5452</v>
      </c>
      <c r="G449" s="233" t="s">
        <v>5452</v>
      </c>
      <c r="H449" s="228">
        <v>46752</v>
      </c>
      <c r="I449" s="228">
        <v>3349</v>
      </c>
      <c r="J449" s="228">
        <v>3840</v>
      </c>
      <c r="K449" s="233" t="s">
        <v>3216</v>
      </c>
      <c r="L449" s="233" t="s">
        <v>454</v>
      </c>
      <c r="M449" s="233" t="s">
        <v>54</v>
      </c>
      <c r="N449" s="228">
        <v>55</v>
      </c>
      <c r="O449" s="228">
        <v>30</v>
      </c>
      <c r="P449" s="228">
        <v>1650</v>
      </c>
      <c r="Q449" s="228">
        <v>15</v>
      </c>
      <c r="R449" s="228">
        <v>953</v>
      </c>
      <c r="S449" s="228">
        <v>2000</v>
      </c>
      <c r="T449" s="227" t="s">
        <v>465</v>
      </c>
      <c r="U449" s="227">
        <v>2012</v>
      </c>
      <c r="V449" s="233"/>
      <c r="W449" s="233"/>
      <c r="X449" s="233"/>
      <c r="Y449" s="233"/>
      <c r="Z449" s="228">
        <v>9700</v>
      </c>
      <c r="AA449" s="227"/>
      <c r="AB449" s="227"/>
      <c r="AC449" s="233"/>
      <c r="AD449" s="233"/>
      <c r="AE449" s="233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27"/>
      <c r="AU449" s="578"/>
    </row>
    <row r="450" spans="1:47" s="1530" customFormat="1" ht="24.6" customHeight="1">
      <c r="A450" s="154"/>
      <c r="B450" s="918"/>
      <c r="C450" s="227" t="s">
        <v>5457</v>
      </c>
      <c r="D450" s="233" t="s">
        <v>9162</v>
      </c>
      <c r="E450" s="228" t="s">
        <v>9163</v>
      </c>
      <c r="F450" s="233" t="s">
        <v>5457</v>
      </c>
      <c r="G450" s="233" t="s">
        <v>5457</v>
      </c>
      <c r="H450" s="228">
        <v>11941</v>
      </c>
      <c r="I450" s="228">
        <v>5213</v>
      </c>
      <c r="J450" s="228">
        <v>5145</v>
      </c>
      <c r="K450" s="233" t="s">
        <v>4278</v>
      </c>
      <c r="L450" s="233" t="s">
        <v>9164</v>
      </c>
      <c r="M450" s="233" t="s">
        <v>54</v>
      </c>
      <c r="N450" s="228">
        <v>26</v>
      </c>
      <c r="O450" s="228">
        <v>47</v>
      </c>
      <c r="P450" s="228">
        <v>1500</v>
      </c>
      <c r="Q450" s="228">
        <v>20</v>
      </c>
      <c r="R450" s="228">
        <v>2165</v>
      </c>
      <c r="S450" s="228">
        <v>3000</v>
      </c>
      <c r="T450" s="227" t="s">
        <v>465</v>
      </c>
      <c r="U450" s="227">
        <v>1999</v>
      </c>
      <c r="V450" s="233">
        <v>4217</v>
      </c>
      <c r="W450" s="233"/>
      <c r="X450" s="233">
        <v>580</v>
      </c>
      <c r="Y450" s="233"/>
      <c r="Z450" s="228">
        <v>4801</v>
      </c>
      <c r="AA450" s="227"/>
      <c r="AB450" s="227"/>
      <c r="AC450" s="233">
        <v>2</v>
      </c>
      <c r="AD450" s="233">
        <v>10</v>
      </c>
      <c r="AE450" s="233">
        <v>600</v>
      </c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27"/>
      <c r="AU450" s="578"/>
    </row>
    <row r="451" spans="1:47" s="1530" customFormat="1" ht="24.6" customHeight="1">
      <c r="A451" s="154"/>
      <c r="B451" s="918"/>
      <c r="C451" s="227" t="s">
        <v>202</v>
      </c>
      <c r="D451" s="233"/>
      <c r="E451" s="228" t="s">
        <v>9165</v>
      </c>
      <c r="F451" s="233" t="s">
        <v>202</v>
      </c>
      <c r="G451" s="233" t="s">
        <v>202</v>
      </c>
      <c r="H451" s="228">
        <v>26199</v>
      </c>
      <c r="I451" s="228">
        <v>3086</v>
      </c>
      <c r="J451" s="228">
        <v>5193</v>
      </c>
      <c r="K451" s="400" t="s">
        <v>4278</v>
      </c>
      <c r="L451" s="233" t="s">
        <v>1070</v>
      </c>
      <c r="M451" s="233" t="s">
        <v>4616</v>
      </c>
      <c r="N451" s="228">
        <v>35</v>
      </c>
      <c r="O451" s="228">
        <v>46</v>
      </c>
      <c r="P451" s="228">
        <v>1480</v>
      </c>
      <c r="Q451" s="228">
        <v>13</v>
      </c>
      <c r="R451" s="228">
        <v>2638</v>
      </c>
      <c r="S451" s="228">
        <v>3000</v>
      </c>
      <c r="T451" s="227" t="s">
        <v>465</v>
      </c>
      <c r="U451" s="227">
        <v>1993</v>
      </c>
      <c r="V451" s="233">
        <v>3952</v>
      </c>
      <c r="W451" s="233"/>
      <c r="X451" s="233">
        <v>348</v>
      </c>
      <c r="Y451" s="233"/>
      <c r="Z451" s="228">
        <v>4300</v>
      </c>
      <c r="AA451" s="227"/>
      <c r="AB451" s="227"/>
      <c r="AC451" s="233"/>
      <c r="AD451" s="233"/>
      <c r="AE451" s="233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27"/>
      <c r="AU451" s="578"/>
    </row>
    <row r="452" spans="1:47" s="1530" customFormat="1" ht="24.6" customHeight="1">
      <c r="A452" s="154"/>
      <c r="B452" s="918"/>
      <c r="C452" s="227" t="s">
        <v>202</v>
      </c>
      <c r="D452" s="233"/>
      <c r="E452" s="228" t="s">
        <v>9166</v>
      </c>
      <c r="F452" s="233" t="s">
        <v>202</v>
      </c>
      <c r="G452" s="233" t="s">
        <v>202</v>
      </c>
      <c r="H452" s="228">
        <v>1421</v>
      </c>
      <c r="I452" s="228">
        <v>946</v>
      </c>
      <c r="J452" s="228">
        <v>946</v>
      </c>
      <c r="K452" s="575" t="s">
        <v>6762</v>
      </c>
      <c r="L452" s="233" t="s">
        <v>1086</v>
      </c>
      <c r="M452" s="233" t="s">
        <v>4616</v>
      </c>
      <c r="N452" s="228">
        <v>35</v>
      </c>
      <c r="O452" s="228">
        <v>46</v>
      </c>
      <c r="P452" s="228">
        <v>1480</v>
      </c>
      <c r="Q452" s="228">
        <v>13</v>
      </c>
      <c r="R452" s="228">
        <v>216</v>
      </c>
      <c r="S452" s="228">
        <v>250</v>
      </c>
      <c r="T452" s="227" t="s">
        <v>465</v>
      </c>
      <c r="U452" s="227">
        <v>1994</v>
      </c>
      <c r="V452" s="233">
        <v>425</v>
      </c>
      <c r="W452" s="233"/>
      <c r="X452" s="233"/>
      <c r="Y452" s="233"/>
      <c r="Z452" s="228">
        <v>425</v>
      </c>
      <c r="AA452" s="227"/>
      <c r="AB452" s="227"/>
      <c r="AC452" s="233"/>
      <c r="AD452" s="233"/>
      <c r="AE452" s="233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27"/>
      <c r="AU452" s="578"/>
    </row>
    <row r="453" spans="1:47" s="1530" customFormat="1" ht="24.6" customHeight="1">
      <c r="A453" s="154"/>
      <c r="B453" s="918"/>
      <c r="C453" s="227" t="s">
        <v>202</v>
      </c>
      <c r="D453" s="233"/>
      <c r="E453" s="228" t="s">
        <v>9167</v>
      </c>
      <c r="F453" s="233" t="s">
        <v>202</v>
      </c>
      <c r="G453" s="233" t="s">
        <v>202</v>
      </c>
      <c r="H453" s="228">
        <v>7357</v>
      </c>
      <c r="I453" s="228">
        <v>1341</v>
      </c>
      <c r="J453" s="228">
        <v>1312</v>
      </c>
      <c r="K453" s="233" t="s">
        <v>466</v>
      </c>
      <c r="L453" s="233" t="s">
        <v>9168</v>
      </c>
      <c r="M453" s="233" t="s">
        <v>310</v>
      </c>
      <c r="N453" s="228">
        <v>24</v>
      </c>
      <c r="O453" s="228">
        <v>39</v>
      </c>
      <c r="P453" s="228">
        <v>936</v>
      </c>
      <c r="Q453" s="228">
        <v>8</v>
      </c>
      <c r="R453" s="228"/>
      <c r="S453" s="228"/>
      <c r="T453" s="227"/>
      <c r="U453" s="227">
        <v>2010</v>
      </c>
      <c r="V453" s="233"/>
      <c r="W453" s="233"/>
      <c r="X453" s="233"/>
      <c r="Y453" s="233"/>
      <c r="Z453" s="228">
        <v>1000</v>
      </c>
      <c r="AA453" s="227"/>
      <c r="AB453" s="227"/>
      <c r="AC453" s="233"/>
      <c r="AD453" s="233"/>
      <c r="AE453" s="233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27"/>
      <c r="AU453" s="578"/>
    </row>
    <row r="454" spans="1:47" s="1530" customFormat="1" ht="24.6" customHeight="1">
      <c r="A454" s="154" t="s">
        <v>150</v>
      </c>
      <c r="B454" s="918"/>
      <c r="C454" s="227" t="s">
        <v>202</v>
      </c>
      <c r="D454" s="233"/>
      <c r="E454" s="228" t="s">
        <v>9169</v>
      </c>
      <c r="F454" s="233" t="s">
        <v>202</v>
      </c>
      <c r="G454" s="233" t="s">
        <v>202</v>
      </c>
      <c r="H454" s="228">
        <v>5198</v>
      </c>
      <c r="I454" s="228">
        <v>2238</v>
      </c>
      <c r="J454" s="228">
        <v>2624</v>
      </c>
      <c r="K454" s="233" t="s">
        <v>9170</v>
      </c>
      <c r="L454" s="233" t="s">
        <v>1070</v>
      </c>
      <c r="M454" s="233" t="s">
        <v>4616</v>
      </c>
      <c r="N454" s="228">
        <v>30</v>
      </c>
      <c r="O454" s="228">
        <v>40</v>
      </c>
      <c r="P454" s="228">
        <v>1200</v>
      </c>
      <c r="Q454" s="228">
        <v>15</v>
      </c>
      <c r="R454" s="228">
        <v>350</v>
      </c>
      <c r="S454" s="228">
        <v>500</v>
      </c>
      <c r="T454" s="227" t="s">
        <v>465</v>
      </c>
      <c r="U454" s="227">
        <v>2012</v>
      </c>
      <c r="V454" s="233"/>
      <c r="W454" s="233"/>
      <c r="X454" s="233"/>
      <c r="Y454" s="233"/>
      <c r="Z454" s="228">
        <v>5100</v>
      </c>
      <c r="AA454" s="227"/>
      <c r="AB454" s="227"/>
      <c r="AC454" s="233"/>
      <c r="AD454" s="233"/>
      <c r="AE454" s="233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27"/>
      <c r="AU454" s="578"/>
    </row>
    <row r="455" spans="1:47" s="1530" customFormat="1" ht="24.6" customHeight="1">
      <c r="A455" s="154"/>
      <c r="B455" s="918"/>
      <c r="C455" s="227" t="s">
        <v>202</v>
      </c>
      <c r="D455" s="233"/>
      <c r="E455" s="228" t="s">
        <v>9171</v>
      </c>
      <c r="F455" s="233" t="s">
        <v>202</v>
      </c>
      <c r="G455" s="233" t="s">
        <v>202</v>
      </c>
      <c r="H455" s="228">
        <v>2198</v>
      </c>
      <c r="I455" s="228">
        <v>862</v>
      </c>
      <c r="J455" s="228">
        <v>862</v>
      </c>
      <c r="K455" s="233" t="s">
        <v>1155</v>
      </c>
      <c r="L455" s="233" t="s">
        <v>1325</v>
      </c>
      <c r="M455" s="233" t="s">
        <v>54</v>
      </c>
      <c r="N455" s="228"/>
      <c r="O455" s="228"/>
      <c r="P455" s="228"/>
      <c r="Q455" s="228"/>
      <c r="R455" s="228"/>
      <c r="S455" s="228">
        <v>267</v>
      </c>
      <c r="T455" s="227"/>
      <c r="U455" s="227">
        <v>2017</v>
      </c>
      <c r="V455" s="233"/>
      <c r="W455" s="233"/>
      <c r="X455" s="233"/>
      <c r="Y455" s="233"/>
      <c r="Z455" s="228">
        <v>1750</v>
      </c>
      <c r="AA455" s="227"/>
      <c r="AB455" s="227"/>
      <c r="AC455" s="233"/>
      <c r="AD455" s="233"/>
      <c r="AE455" s="233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27"/>
      <c r="AU455" s="578"/>
    </row>
    <row r="456" spans="1:47" s="1530" customFormat="1" ht="24.6" customHeight="1">
      <c r="A456" s="154"/>
      <c r="B456" s="918"/>
      <c r="C456" s="227" t="s">
        <v>5466</v>
      </c>
      <c r="D456" s="233" t="s">
        <v>9172</v>
      </c>
      <c r="E456" s="228" t="s">
        <v>9173</v>
      </c>
      <c r="F456" s="233" t="s">
        <v>5466</v>
      </c>
      <c r="G456" s="233" t="s">
        <v>13223</v>
      </c>
      <c r="H456" s="228">
        <v>13213</v>
      </c>
      <c r="I456" s="228">
        <v>5611</v>
      </c>
      <c r="J456" s="228">
        <v>8751</v>
      </c>
      <c r="K456" s="233" t="s">
        <v>1963</v>
      </c>
      <c r="L456" s="233" t="s">
        <v>9174</v>
      </c>
      <c r="M456" s="233" t="s">
        <v>54</v>
      </c>
      <c r="N456" s="228">
        <v>37.5</v>
      </c>
      <c r="O456" s="228">
        <v>52.5</v>
      </c>
      <c r="P456" s="228">
        <v>1968</v>
      </c>
      <c r="Q456" s="228">
        <v>10.199999999999999</v>
      </c>
      <c r="R456" s="228">
        <v>2540</v>
      </c>
      <c r="S456" s="228">
        <v>3000</v>
      </c>
      <c r="T456" s="227" t="s">
        <v>465</v>
      </c>
      <c r="U456" s="227">
        <v>1995</v>
      </c>
      <c r="V456" s="233">
        <v>4013</v>
      </c>
      <c r="W456" s="233">
        <v>400</v>
      </c>
      <c r="X456" s="233">
        <v>363</v>
      </c>
      <c r="Y456" s="233"/>
      <c r="Z456" s="228">
        <v>4776</v>
      </c>
      <c r="AA456" s="227"/>
      <c r="AB456" s="227"/>
      <c r="AC456" s="233"/>
      <c r="AD456" s="233"/>
      <c r="AE456" s="233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27"/>
      <c r="AU456" s="578"/>
    </row>
    <row r="457" spans="1:47" s="1530" customFormat="1" ht="24.6" customHeight="1">
      <c r="A457" s="154"/>
      <c r="B457" s="918"/>
      <c r="C457" s="227" t="s">
        <v>5466</v>
      </c>
      <c r="D457" s="233" t="s">
        <v>9175</v>
      </c>
      <c r="E457" s="228" t="s">
        <v>9176</v>
      </c>
      <c r="F457" s="233" t="s">
        <v>5466</v>
      </c>
      <c r="G457" s="233" t="s">
        <v>13223</v>
      </c>
      <c r="H457" s="228">
        <v>7873</v>
      </c>
      <c r="I457" s="228">
        <v>772</v>
      </c>
      <c r="J457" s="228">
        <v>8751</v>
      </c>
      <c r="K457" s="400" t="s">
        <v>1963</v>
      </c>
      <c r="L457" s="233" t="s">
        <v>9177</v>
      </c>
      <c r="M457" s="233" t="s">
        <v>703</v>
      </c>
      <c r="N457" s="228">
        <v>16</v>
      </c>
      <c r="O457" s="228">
        <v>24</v>
      </c>
      <c r="P457" s="228">
        <v>676</v>
      </c>
      <c r="Q457" s="228">
        <v>17</v>
      </c>
      <c r="R457" s="228">
        <v>1500</v>
      </c>
      <c r="S457" s="228">
        <v>3000</v>
      </c>
      <c r="T457" s="227" t="s">
        <v>465</v>
      </c>
      <c r="U457" s="227">
        <v>2004</v>
      </c>
      <c r="V457" s="233">
        <v>718</v>
      </c>
      <c r="W457" s="233"/>
      <c r="X457" s="233">
        <v>350</v>
      </c>
      <c r="Y457" s="233"/>
      <c r="Z457" s="228">
        <v>1420</v>
      </c>
      <c r="AA457" s="227"/>
      <c r="AB457" s="227"/>
      <c r="AC457" s="233"/>
      <c r="AD457" s="233"/>
      <c r="AE457" s="233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27"/>
      <c r="AU457" s="578"/>
    </row>
    <row r="458" spans="1:47" s="1530" customFormat="1" ht="24.6" customHeight="1">
      <c r="A458" s="154" t="s">
        <v>89</v>
      </c>
      <c r="B458" s="918"/>
      <c r="C458" s="227" t="s">
        <v>5466</v>
      </c>
      <c r="D458" s="233"/>
      <c r="E458" s="228" t="s">
        <v>9178</v>
      </c>
      <c r="F458" s="233" t="s">
        <v>5466</v>
      </c>
      <c r="G458" s="233" t="s">
        <v>5466</v>
      </c>
      <c r="H458" s="228">
        <v>136090</v>
      </c>
      <c r="I458" s="228">
        <v>1113</v>
      </c>
      <c r="J458" s="228">
        <v>1110</v>
      </c>
      <c r="K458" s="233" t="s">
        <v>1963</v>
      </c>
      <c r="L458" s="233" t="s">
        <v>9179</v>
      </c>
      <c r="M458" s="233" t="s">
        <v>54</v>
      </c>
      <c r="N458" s="228">
        <v>18.600000000000001</v>
      </c>
      <c r="O458" s="228">
        <v>39</v>
      </c>
      <c r="P458" s="228">
        <v>725</v>
      </c>
      <c r="Q458" s="228">
        <v>10</v>
      </c>
      <c r="R458" s="228">
        <v>160</v>
      </c>
      <c r="S458" s="228">
        <v>500</v>
      </c>
      <c r="T458" s="227" t="s">
        <v>465</v>
      </c>
      <c r="U458" s="227">
        <v>2010</v>
      </c>
      <c r="V458" s="233"/>
      <c r="W458" s="233"/>
      <c r="X458" s="233"/>
      <c r="Y458" s="233"/>
      <c r="Z458" s="228">
        <v>1920</v>
      </c>
      <c r="AA458" s="227"/>
      <c r="AB458" s="227"/>
      <c r="AC458" s="233"/>
      <c r="AD458" s="233"/>
      <c r="AE458" s="233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27"/>
      <c r="AU458" s="578"/>
    </row>
    <row r="459" spans="1:47" s="1530" customFormat="1" ht="24.6" customHeight="1">
      <c r="A459" s="154" t="s">
        <v>315</v>
      </c>
      <c r="B459" s="918"/>
      <c r="C459" s="227" t="s">
        <v>5471</v>
      </c>
      <c r="D459" s="233"/>
      <c r="E459" s="228" t="s">
        <v>12156</v>
      </c>
      <c r="F459" s="233" t="s">
        <v>5471</v>
      </c>
      <c r="G459" s="233" t="s">
        <v>5471</v>
      </c>
      <c r="H459" s="228">
        <v>8403</v>
      </c>
      <c r="I459" s="228">
        <v>1742</v>
      </c>
      <c r="J459" s="228">
        <v>1771</v>
      </c>
      <c r="K459" s="233" t="s">
        <v>1155</v>
      </c>
      <c r="L459" s="233" t="s">
        <v>12157</v>
      </c>
      <c r="M459" s="233" t="s">
        <v>54</v>
      </c>
      <c r="N459" s="228">
        <v>25.2</v>
      </c>
      <c r="O459" s="228">
        <v>45</v>
      </c>
      <c r="P459" s="228">
        <v>1134</v>
      </c>
      <c r="Q459" s="228">
        <v>11</v>
      </c>
      <c r="R459" s="228">
        <v>386</v>
      </c>
      <c r="S459" s="228">
        <v>386</v>
      </c>
      <c r="T459" s="227" t="s">
        <v>465</v>
      </c>
      <c r="U459" s="227">
        <v>1999</v>
      </c>
      <c r="V459" s="233"/>
      <c r="W459" s="233"/>
      <c r="X459" s="233"/>
      <c r="Y459" s="233"/>
      <c r="Z459" s="228">
        <v>1000</v>
      </c>
      <c r="AA459" s="227"/>
      <c r="AB459" s="227"/>
      <c r="AC459" s="233"/>
      <c r="AD459" s="233"/>
      <c r="AE459" s="233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27"/>
      <c r="AU459" s="578"/>
    </row>
    <row r="460" spans="1:47" s="1530" customFormat="1" ht="24.6" customHeight="1">
      <c r="A460" s="154" t="s">
        <v>316</v>
      </c>
      <c r="B460" s="918"/>
      <c r="C460" s="227" t="s">
        <v>5478</v>
      </c>
      <c r="D460" s="233" t="s">
        <v>9180</v>
      </c>
      <c r="E460" s="228" t="s">
        <v>9181</v>
      </c>
      <c r="F460" s="233" t="s">
        <v>5478</v>
      </c>
      <c r="G460" s="227" t="s">
        <v>13224</v>
      </c>
      <c r="H460" s="228">
        <v>14455.3</v>
      </c>
      <c r="I460" s="228">
        <v>820</v>
      </c>
      <c r="J460" s="228">
        <v>820</v>
      </c>
      <c r="K460" s="233" t="s">
        <v>1155</v>
      </c>
      <c r="L460" s="233" t="s">
        <v>454</v>
      </c>
      <c r="M460" s="233" t="s">
        <v>54</v>
      </c>
      <c r="N460" s="228">
        <v>20</v>
      </c>
      <c r="O460" s="228">
        <v>34.799999999999997</v>
      </c>
      <c r="P460" s="228">
        <v>696</v>
      </c>
      <c r="Q460" s="228">
        <v>11.1</v>
      </c>
      <c r="R460" s="228">
        <v>0</v>
      </c>
      <c r="S460" s="228">
        <v>0</v>
      </c>
      <c r="T460" s="227"/>
      <c r="U460" s="227">
        <v>2010</v>
      </c>
      <c r="V460" s="233"/>
      <c r="W460" s="233"/>
      <c r="X460" s="233"/>
      <c r="Y460" s="233"/>
      <c r="Z460" s="228">
        <v>630</v>
      </c>
      <c r="AA460" s="227"/>
      <c r="AB460" s="227"/>
      <c r="AC460" s="233"/>
      <c r="AD460" s="233"/>
      <c r="AE460" s="233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27"/>
      <c r="AU460" s="578"/>
    </row>
    <row r="461" spans="1:47" s="1530" customFormat="1" ht="24.6" customHeight="1">
      <c r="A461" s="154"/>
      <c r="B461" s="1509"/>
      <c r="C461" s="227" t="s">
        <v>5478</v>
      </c>
      <c r="D461" s="227" t="s">
        <v>9182</v>
      </c>
      <c r="E461" s="227" t="s">
        <v>9183</v>
      </c>
      <c r="F461" s="227" t="s">
        <v>5478</v>
      </c>
      <c r="G461" s="227" t="s">
        <v>13224</v>
      </c>
      <c r="H461" s="228">
        <v>27690.799999999999</v>
      </c>
      <c r="I461" s="228">
        <v>657.4</v>
      </c>
      <c r="J461" s="228">
        <v>657.4</v>
      </c>
      <c r="K461" s="228" t="s">
        <v>1155</v>
      </c>
      <c r="L461" s="228" t="s">
        <v>1172</v>
      </c>
      <c r="M461" s="228" t="s">
        <v>54</v>
      </c>
      <c r="N461" s="228">
        <v>11.1</v>
      </c>
      <c r="O461" s="228">
        <v>38</v>
      </c>
      <c r="P461" s="228">
        <v>421.8</v>
      </c>
      <c r="Q461" s="228">
        <v>7.3</v>
      </c>
      <c r="R461" s="228"/>
      <c r="S461" s="228">
        <v>0</v>
      </c>
      <c r="T461" s="228"/>
      <c r="U461" s="241">
        <v>2010</v>
      </c>
      <c r="V461" s="241"/>
      <c r="W461" s="241"/>
      <c r="X461" s="241"/>
      <c r="Y461" s="241"/>
      <c r="Z461" s="244">
        <v>560</v>
      </c>
      <c r="AA461" s="227"/>
      <c r="AB461" s="227"/>
      <c r="AC461" s="233"/>
      <c r="AD461" s="233"/>
      <c r="AE461" s="233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27"/>
      <c r="AU461" s="578"/>
    </row>
    <row r="462" spans="1:47" s="1530" customFormat="1" ht="24.6" customHeight="1">
      <c r="A462" s="154">
        <v>1</v>
      </c>
      <c r="B462" s="918"/>
      <c r="C462" s="227" t="s">
        <v>5484</v>
      </c>
      <c r="D462" s="227" t="s">
        <v>9184</v>
      </c>
      <c r="E462" s="227" t="s">
        <v>9185</v>
      </c>
      <c r="F462" s="227" t="s">
        <v>5484</v>
      </c>
      <c r="G462" s="227" t="s">
        <v>5484</v>
      </c>
      <c r="H462" s="228">
        <v>3874</v>
      </c>
      <c r="I462" s="228">
        <v>1718</v>
      </c>
      <c r="J462" s="228">
        <v>2266</v>
      </c>
      <c r="K462" s="228" t="s">
        <v>4278</v>
      </c>
      <c r="L462" s="228" t="s">
        <v>9186</v>
      </c>
      <c r="M462" s="228" t="s">
        <v>4616</v>
      </c>
      <c r="N462" s="228">
        <v>22</v>
      </c>
      <c r="O462" s="228">
        <v>41</v>
      </c>
      <c r="P462" s="228">
        <v>890</v>
      </c>
      <c r="Q462" s="228">
        <v>12</v>
      </c>
      <c r="R462" s="228">
        <v>270</v>
      </c>
      <c r="S462" s="228"/>
      <c r="T462" s="228" t="s">
        <v>465</v>
      </c>
      <c r="U462" s="241">
        <v>1988</v>
      </c>
      <c r="V462" s="241">
        <v>720</v>
      </c>
      <c r="W462" s="241"/>
      <c r="X462" s="241">
        <v>200</v>
      </c>
      <c r="Y462" s="241"/>
      <c r="Z462" s="244">
        <v>920</v>
      </c>
      <c r="AA462" s="227"/>
      <c r="AB462" s="227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27"/>
      <c r="AU462" s="578"/>
    </row>
    <row r="463" spans="1:47" s="1530" customFormat="1" ht="24.6" customHeight="1">
      <c r="A463" s="154" t="s">
        <v>317</v>
      </c>
      <c r="B463" s="918"/>
      <c r="C463" s="227" t="s">
        <v>5490</v>
      </c>
      <c r="D463" s="233" t="s">
        <v>24100</v>
      </c>
      <c r="E463" s="228" t="s">
        <v>24101</v>
      </c>
      <c r="F463" s="233" t="s">
        <v>5490</v>
      </c>
      <c r="G463" s="233" t="s">
        <v>24102</v>
      </c>
      <c r="H463" s="228">
        <v>24725</v>
      </c>
      <c r="I463" s="228">
        <v>512</v>
      </c>
      <c r="J463" s="228">
        <v>499</v>
      </c>
      <c r="K463" s="233" t="s">
        <v>9170</v>
      </c>
      <c r="L463" s="233" t="s">
        <v>1172</v>
      </c>
      <c r="M463" s="233" t="s">
        <v>54</v>
      </c>
      <c r="N463" s="228">
        <v>13</v>
      </c>
      <c r="O463" s="228">
        <v>31</v>
      </c>
      <c r="P463" s="228">
        <v>499</v>
      </c>
      <c r="Q463" s="228">
        <v>8</v>
      </c>
      <c r="R463" s="228"/>
      <c r="S463" s="228"/>
      <c r="T463" s="227"/>
      <c r="U463" s="227">
        <v>2017</v>
      </c>
      <c r="V463" s="233"/>
      <c r="W463" s="233"/>
      <c r="X463" s="233"/>
      <c r="Y463" s="233"/>
      <c r="Z463" s="228">
        <v>780</v>
      </c>
      <c r="AA463" s="227"/>
      <c r="AB463" s="227"/>
      <c r="AC463" s="233"/>
      <c r="AD463" s="233"/>
      <c r="AE463" s="233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27"/>
      <c r="AU463" s="578"/>
    </row>
    <row r="464" spans="1:47" s="1530" customFormat="1" ht="24.6" customHeight="1">
      <c r="A464" s="154"/>
      <c r="B464" s="918"/>
      <c r="C464" s="227" t="s">
        <v>5490</v>
      </c>
      <c r="D464" s="233" t="s">
        <v>24103</v>
      </c>
      <c r="E464" s="228" t="s">
        <v>24104</v>
      </c>
      <c r="F464" s="233" t="s">
        <v>5490</v>
      </c>
      <c r="G464" s="233" t="s">
        <v>5490</v>
      </c>
      <c r="H464" s="228">
        <v>98489</v>
      </c>
      <c r="I464" s="228">
        <v>3268</v>
      </c>
      <c r="J464" s="228">
        <v>5496</v>
      </c>
      <c r="K464" s="233" t="s">
        <v>466</v>
      </c>
      <c r="L464" s="233" t="s">
        <v>9187</v>
      </c>
      <c r="M464" s="233" t="s">
        <v>54</v>
      </c>
      <c r="N464" s="228">
        <v>30</v>
      </c>
      <c r="O464" s="228">
        <v>46</v>
      </c>
      <c r="P464" s="228">
        <v>1392</v>
      </c>
      <c r="Q464" s="228">
        <v>13</v>
      </c>
      <c r="R464" s="228">
        <v>1509</v>
      </c>
      <c r="S464" s="228">
        <v>3000</v>
      </c>
      <c r="T464" s="227" t="s">
        <v>465</v>
      </c>
      <c r="U464" s="227">
        <v>2010</v>
      </c>
      <c r="V464" s="233"/>
      <c r="W464" s="233"/>
      <c r="X464" s="233"/>
      <c r="Y464" s="233"/>
      <c r="Z464" s="228">
        <v>10000</v>
      </c>
      <c r="AA464" s="227"/>
      <c r="AB464" s="227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27"/>
      <c r="AU464" s="578"/>
    </row>
    <row r="465" spans="1:47" s="1530" customFormat="1" ht="24.6" customHeight="1">
      <c r="A465" s="154"/>
      <c r="B465" s="918"/>
      <c r="C465" s="227" t="s">
        <v>5490</v>
      </c>
      <c r="D465" s="233" t="s">
        <v>24103</v>
      </c>
      <c r="E465" s="228" t="s">
        <v>17341</v>
      </c>
      <c r="F465" s="233" t="s">
        <v>5490</v>
      </c>
      <c r="G465" s="233" t="s">
        <v>17342</v>
      </c>
      <c r="H465" s="228"/>
      <c r="I465" s="228">
        <v>777</v>
      </c>
      <c r="J465" s="228">
        <v>823</v>
      </c>
      <c r="K465" s="233" t="s">
        <v>12726</v>
      </c>
      <c r="L465" s="233" t="s">
        <v>2005</v>
      </c>
      <c r="M465" s="233" t="s">
        <v>54</v>
      </c>
      <c r="N465" s="228"/>
      <c r="O465" s="228"/>
      <c r="P465" s="228"/>
      <c r="Q465" s="228"/>
      <c r="R465" s="228"/>
      <c r="S465" s="228"/>
      <c r="T465" s="227"/>
      <c r="U465" s="227">
        <v>2019</v>
      </c>
      <c r="V465" s="233"/>
      <c r="W465" s="233"/>
      <c r="X465" s="233"/>
      <c r="Y465" s="233"/>
      <c r="Z465" s="228">
        <v>1300</v>
      </c>
      <c r="AA465" s="227"/>
      <c r="AB465" s="227"/>
      <c r="AC465" s="233"/>
      <c r="AD465" s="233"/>
      <c r="AE465" s="233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27" t="s">
        <v>13749</v>
      </c>
      <c r="AU465" s="578"/>
    </row>
    <row r="466" spans="1:47" s="1530" customFormat="1" ht="24.6" customHeight="1">
      <c r="A466" s="154" t="s">
        <v>318</v>
      </c>
      <c r="B466" s="918"/>
      <c r="C466" s="227" t="s">
        <v>5490</v>
      </c>
      <c r="D466" s="233" t="s">
        <v>24103</v>
      </c>
      <c r="E466" s="228" t="s">
        <v>17343</v>
      </c>
      <c r="F466" s="233" t="s">
        <v>5490</v>
      </c>
      <c r="G466" s="233" t="s">
        <v>17344</v>
      </c>
      <c r="H466" s="228"/>
      <c r="I466" s="228">
        <v>953</v>
      </c>
      <c r="J466" s="228">
        <v>944</v>
      </c>
      <c r="K466" s="233" t="s">
        <v>12726</v>
      </c>
      <c r="L466" s="233" t="s">
        <v>17345</v>
      </c>
      <c r="M466" s="233" t="s">
        <v>54</v>
      </c>
      <c r="N466" s="228"/>
      <c r="O466" s="228"/>
      <c r="P466" s="228"/>
      <c r="Q466" s="228"/>
      <c r="R466" s="228"/>
      <c r="S466" s="228"/>
      <c r="T466" s="227"/>
      <c r="U466" s="227">
        <v>2023</v>
      </c>
      <c r="V466" s="233"/>
      <c r="W466" s="233"/>
      <c r="X466" s="233"/>
      <c r="Y466" s="233"/>
      <c r="Z466" s="228">
        <v>3500</v>
      </c>
      <c r="AA466" s="227"/>
      <c r="AB466" s="227"/>
      <c r="AC466" s="233"/>
      <c r="AD466" s="233"/>
      <c r="AE466" s="233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27" t="s">
        <v>13749</v>
      </c>
      <c r="AU466" s="578"/>
    </row>
    <row r="467" spans="1:47" s="1530" customFormat="1" ht="24.6" customHeight="1">
      <c r="A467" s="154"/>
      <c r="B467" s="918"/>
      <c r="C467" s="227" t="s">
        <v>13151</v>
      </c>
      <c r="D467" s="233" t="s">
        <v>24105</v>
      </c>
      <c r="E467" s="228" t="s">
        <v>24106</v>
      </c>
      <c r="F467" s="233" t="s">
        <v>13151</v>
      </c>
      <c r="G467" s="233" t="s">
        <v>13151</v>
      </c>
      <c r="H467" s="228">
        <v>5290</v>
      </c>
      <c r="I467" s="228">
        <v>1018</v>
      </c>
      <c r="J467" s="228">
        <v>3832</v>
      </c>
      <c r="K467" s="233" t="s">
        <v>23103</v>
      </c>
      <c r="L467" s="233" t="s">
        <v>24107</v>
      </c>
      <c r="M467" s="233" t="s">
        <v>2059</v>
      </c>
      <c r="N467" s="228"/>
      <c r="O467" s="228"/>
      <c r="P467" s="228"/>
      <c r="Q467" s="228"/>
      <c r="R467" s="228"/>
      <c r="S467" s="228"/>
      <c r="T467" s="227"/>
      <c r="U467" s="227">
        <v>2023</v>
      </c>
      <c r="V467" s="233">
        <v>2500</v>
      </c>
      <c r="W467" s="233"/>
      <c r="X467" s="233"/>
      <c r="Y467" s="233"/>
      <c r="Z467" s="228"/>
      <c r="AA467" s="227"/>
      <c r="AB467" s="227"/>
      <c r="AC467" s="233"/>
      <c r="AD467" s="233"/>
      <c r="AE467" s="233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27" t="s">
        <v>13749</v>
      </c>
      <c r="AU467" s="578"/>
    </row>
    <row r="468" spans="1:47" s="1530" customFormat="1" ht="24.6" customHeight="1">
      <c r="A468" s="154"/>
      <c r="B468" s="1510"/>
      <c r="C468" s="227" t="s">
        <v>5492</v>
      </c>
      <c r="D468" s="233" t="s">
        <v>9184</v>
      </c>
      <c r="E468" s="260" t="s">
        <v>9188</v>
      </c>
      <c r="F468" s="233" t="s">
        <v>5492</v>
      </c>
      <c r="G468" s="233" t="s">
        <v>5492</v>
      </c>
      <c r="H468" s="228">
        <v>3408</v>
      </c>
      <c r="I468" s="228">
        <v>2329</v>
      </c>
      <c r="J468" s="228">
        <v>3408</v>
      </c>
      <c r="K468" s="233" t="s">
        <v>1963</v>
      </c>
      <c r="L468" s="233" t="s">
        <v>9189</v>
      </c>
      <c r="M468" s="233" t="s">
        <v>54</v>
      </c>
      <c r="N468" s="228">
        <v>31</v>
      </c>
      <c r="O468" s="228">
        <v>39</v>
      </c>
      <c r="P468" s="228">
        <v>1194</v>
      </c>
      <c r="Q468" s="228">
        <v>11</v>
      </c>
      <c r="R468" s="228">
        <v>1405</v>
      </c>
      <c r="S468" s="228">
        <v>1500</v>
      </c>
      <c r="T468" s="227" t="s">
        <v>465</v>
      </c>
      <c r="U468" s="227">
        <v>2005</v>
      </c>
      <c r="V468" s="233">
        <v>720</v>
      </c>
      <c r="W468" s="233"/>
      <c r="X468" s="233">
        <v>200</v>
      </c>
      <c r="Y468" s="233"/>
      <c r="Z468" s="228">
        <v>3862</v>
      </c>
      <c r="AA468" s="227"/>
      <c r="AB468" s="227"/>
      <c r="AC468" s="233"/>
      <c r="AD468" s="233"/>
      <c r="AE468" s="233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27"/>
      <c r="AU468" s="578"/>
    </row>
    <row r="469" spans="1:47" s="1520" customFormat="1" ht="24.6" customHeight="1">
      <c r="A469" s="1409" t="s">
        <v>319</v>
      </c>
      <c r="B469" s="1341" t="s">
        <v>58</v>
      </c>
      <c r="C469" s="314" t="s">
        <v>55</v>
      </c>
      <c r="D469" s="602"/>
      <c r="E469" s="315">
        <f>COUNTA(E470:E503)</f>
        <v>34</v>
      </c>
      <c r="F469" s="603"/>
      <c r="G469" s="603"/>
      <c r="H469" s="318">
        <f>SUM(H470:H503)</f>
        <v>803239.8</v>
      </c>
      <c r="I469" s="318">
        <f>SUM(I470:I503)</f>
        <v>98927.43</v>
      </c>
      <c r="J469" s="318">
        <f>SUM(J470:J503)</f>
        <v>170974.41</v>
      </c>
      <c r="K469" s="603"/>
      <c r="L469" s="603"/>
      <c r="M469" s="603"/>
      <c r="N469" s="604"/>
      <c r="O469" s="604"/>
      <c r="P469" s="604"/>
      <c r="Q469" s="604"/>
      <c r="R469" s="604"/>
      <c r="S469" s="604"/>
      <c r="T469" s="314"/>
      <c r="U469" s="603"/>
      <c r="V469" s="602"/>
      <c r="W469" s="602"/>
      <c r="X469" s="602"/>
      <c r="Y469" s="602"/>
      <c r="Z469" s="604"/>
      <c r="AA469" s="603"/>
      <c r="AB469" s="603"/>
      <c r="AC469" s="602"/>
      <c r="AD469" s="602"/>
      <c r="AE469" s="602"/>
      <c r="AF469" s="602"/>
      <c r="AG469" s="602"/>
      <c r="AH469" s="602"/>
      <c r="AI469" s="602"/>
      <c r="AJ469" s="602"/>
      <c r="AK469" s="602"/>
      <c r="AL469" s="602"/>
      <c r="AM469" s="602"/>
      <c r="AN469" s="602"/>
      <c r="AO469" s="602"/>
      <c r="AP469" s="602"/>
      <c r="AQ469" s="602"/>
      <c r="AR469" s="602"/>
      <c r="AS469" s="602"/>
      <c r="AT469" s="603"/>
      <c r="AU469" s="1502"/>
    </row>
    <row r="470" spans="1:47" s="1521" customFormat="1" ht="24.6" customHeight="1">
      <c r="A470" s="154"/>
      <c r="B470" s="918"/>
      <c r="C470" s="227" t="s">
        <v>5886</v>
      </c>
      <c r="D470" s="233" t="s">
        <v>24547</v>
      </c>
      <c r="E470" s="227" t="s">
        <v>6069</v>
      </c>
      <c r="F470" s="227" t="s">
        <v>5886</v>
      </c>
      <c r="G470" s="227" t="s">
        <v>13230</v>
      </c>
      <c r="H470" s="228">
        <v>10800</v>
      </c>
      <c r="I470" s="228">
        <v>4297</v>
      </c>
      <c r="J470" s="228">
        <v>10054</v>
      </c>
      <c r="K470" s="227" t="s">
        <v>466</v>
      </c>
      <c r="L470" s="227" t="s">
        <v>1106</v>
      </c>
      <c r="M470" s="227" t="s">
        <v>54</v>
      </c>
      <c r="N470" s="228">
        <v>32</v>
      </c>
      <c r="O470" s="228">
        <v>44</v>
      </c>
      <c r="P470" s="524">
        <v>1366</v>
      </c>
      <c r="Q470" s="228">
        <v>17</v>
      </c>
      <c r="R470" s="524">
        <v>2500</v>
      </c>
      <c r="S470" s="228">
        <v>3500</v>
      </c>
      <c r="T470" s="227" t="s">
        <v>465</v>
      </c>
      <c r="U470" s="227">
        <v>1984</v>
      </c>
      <c r="V470" s="233">
        <v>2425</v>
      </c>
      <c r="W470" s="233">
        <v>2425</v>
      </c>
      <c r="X470" s="233">
        <v>150</v>
      </c>
      <c r="Y470" s="233"/>
      <c r="Z470" s="228">
        <v>5000</v>
      </c>
      <c r="AA470" s="227"/>
      <c r="AB470" s="227"/>
      <c r="AC470" s="233">
        <v>1</v>
      </c>
      <c r="AD470" s="233">
        <v>30</v>
      </c>
      <c r="AE470" s="233">
        <v>105</v>
      </c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27"/>
      <c r="AU470" s="578"/>
    </row>
    <row r="471" spans="1:47" s="1521" customFormat="1" ht="24.6" customHeight="1">
      <c r="A471" s="154"/>
      <c r="B471" s="918"/>
      <c r="C471" s="227" t="s">
        <v>5886</v>
      </c>
      <c r="D471" s="233" t="s">
        <v>24548</v>
      </c>
      <c r="E471" s="227" t="s">
        <v>6070</v>
      </c>
      <c r="F471" s="227" t="s">
        <v>5886</v>
      </c>
      <c r="G471" s="227" t="s">
        <v>13230</v>
      </c>
      <c r="H471" s="228">
        <v>7924</v>
      </c>
      <c r="I471" s="228">
        <v>2173</v>
      </c>
      <c r="J471" s="228">
        <v>2783</v>
      </c>
      <c r="K471" s="227" t="s">
        <v>466</v>
      </c>
      <c r="L471" s="227" t="s">
        <v>6071</v>
      </c>
      <c r="M471" s="227" t="s">
        <v>54</v>
      </c>
      <c r="N471" s="228">
        <v>30</v>
      </c>
      <c r="O471" s="228">
        <v>40</v>
      </c>
      <c r="P471" s="524">
        <v>1040</v>
      </c>
      <c r="Q471" s="228">
        <v>18</v>
      </c>
      <c r="R471" s="524">
        <v>512</v>
      </c>
      <c r="S471" s="228">
        <v>1000</v>
      </c>
      <c r="T471" s="227" t="s">
        <v>465</v>
      </c>
      <c r="U471" s="227">
        <v>2003</v>
      </c>
      <c r="V471" s="233">
        <v>3429</v>
      </c>
      <c r="W471" s="233"/>
      <c r="X471" s="233">
        <v>362</v>
      </c>
      <c r="Y471" s="233"/>
      <c r="Z471" s="228">
        <v>3791</v>
      </c>
      <c r="AA471" s="227"/>
      <c r="AB471" s="227"/>
      <c r="AC471" s="233"/>
      <c r="AD471" s="233"/>
      <c r="AE471" s="233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27"/>
      <c r="AU471" s="578"/>
    </row>
    <row r="472" spans="1:47" s="1521" customFormat="1" ht="24.6" customHeight="1">
      <c r="A472" s="154"/>
      <c r="B472" s="918"/>
      <c r="C472" s="227" t="s">
        <v>5886</v>
      </c>
      <c r="D472" s="233" t="s">
        <v>24549</v>
      </c>
      <c r="E472" s="227" t="s">
        <v>6073</v>
      </c>
      <c r="F472" s="227" t="s">
        <v>5886</v>
      </c>
      <c r="G472" s="227" t="s">
        <v>13229</v>
      </c>
      <c r="H472" s="228">
        <v>920</v>
      </c>
      <c r="I472" s="228">
        <v>514</v>
      </c>
      <c r="J472" s="228">
        <v>514</v>
      </c>
      <c r="K472" s="227" t="s">
        <v>1057</v>
      </c>
      <c r="L472" s="227" t="s">
        <v>6072</v>
      </c>
      <c r="M472" s="227" t="s">
        <v>54</v>
      </c>
      <c r="N472" s="228">
        <v>15</v>
      </c>
      <c r="O472" s="228">
        <v>30</v>
      </c>
      <c r="P472" s="524">
        <v>450</v>
      </c>
      <c r="Q472" s="228">
        <v>12</v>
      </c>
      <c r="R472" s="524">
        <v>400</v>
      </c>
      <c r="S472" s="228">
        <v>400</v>
      </c>
      <c r="T472" s="227"/>
      <c r="U472" s="227">
        <v>2008</v>
      </c>
      <c r="V472" s="233"/>
      <c r="W472" s="233"/>
      <c r="X472" s="233"/>
      <c r="Y472" s="233"/>
      <c r="Z472" s="228">
        <v>352</v>
      </c>
      <c r="AA472" s="227"/>
      <c r="AB472" s="227"/>
      <c r="AC472" s="233"/>
      <c r="AD472" s="233"/>
      <c r="AE472" s="233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27"/>
      <c r="AU472" s="578"/>
    </row>
    <row r="473" spans="1:47" s="132" customFormat="1" ht="24.6" customHeight="1">
      <c r="A473" s="154"/>
      <c r="B473" s="918"/>
      <c r="C473" s="227" t="s">
        <v>5890</v>
      </c>
      <c r="D473" s="233" t="s">
        <v>6074</v>
      </c>
      <c r="E473" s="227" t="s">
        <v>6075</v>
      </c>
      <c r="F473" s="227" t="s">
        <v>5890</v>
      </c>
      <c r="G473" s="227" t="s">
        <v>9235</v>
      </c>
      <c r="H473" s="228">
        <v>21000</v>
      </c>
      <c r="I473" s="228">
        <v>9150</v>
      </c>
      <c r="J473" s="228">
        <v>15462</v>
      </c>
      <c r="K473" s="227" t="s">
        <v>466</v>
      </c>
      <c r="L473" s="227" t="s">
        <v>6076</v>
      </c>
      <c r="M473" s="227" t="s">
        <v>54</v>
      </c>
      <c r="N473" s="228">
        <v>32</v>
      </c>
      <c r="O473" s="228">
        <v>52</v>
      </c>
      <c r="P473" s="524">
        <v>1665</v>
      </c>
      <c r="Q473" s="228">
        <v>18</v>
      </c>
      <c r="R473" s="524">
        <v>6380</v>
      </c>
      <c r="S473" s="228">
        <v>8500</v>
      </c>
      <c r="T473" s="227" t="s">
        <v>6077</v>
      </c>
      <c r="U473" s="227">
        <v>1998</v>
      </c>
      <c r="V473" s="233"/>
      <c r="W473" s="233"/>
      <c r="X473" s="233"/>
      <c r="Y473" s="233"/>
      <c r="Z473" s="228">
        <v>24800</v>
      </c>
      <c r="AA473" s="227"/>
      <c r="AB473" s="227"/>
      <c r="AC473" s="233"/>
      <c r="AD473" s="233"/>
      <c r="AE473" s="233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27"/>
      <c r="AU473" s="578"/>
    </row>
    <row r="474" spans="1:47" s="132" customFormat="1" ht="24.6" customHeight="1">
      <c r="A474" s="154"/>
      <c r="B474" s="918"/>
      <c r="C474" s="227" t="s">
        <v>5896</v>
      </c>
      <c r="D474" s="233" t="s">
        <v>24350</v>
      </c>
      <c r="E474" s="227" t="s">
        <v>6078</v>
      </c>
      <c r="F474" s="227" t="s">
        <v>5896</v>
      </c>
      <c r="G474" s="227" t="s">
        <v>14673</v>
      </c>
      <c r="H474" s="228">
        <v>44029</v>
      </c>
      <c r="I474" s="228">
        <v>7003</v>
      </c>
      <c r="J474" s="228">
        <v>15589</v>
      </c>
      <c r="K474" s="227" t="s">
        <v>466</v>
      </c>
      <c r="L474" s="227" t="s">
        <v>6079</v>
      </c>
      <c r="M474" s="227" t="s">
        <v>54</v>
      </c>
      <c r="N474" s="228">
        <v>38</v>
      </c>
      <c r="O474" s="228">
        <v>46</v>
      </c>
      <c r="P474" s="524">
        <v>1748</v>
      </c>
      <c r="Q474" s="228">
        <v>25</v>
      </c>
      <c r="R474" s="524">
        <v>5503</v>
      </c>
      <c r="S474" s="228">
        <v>6000</v>
      </c>
      <c r="T474" s="227" t="s">
        <v>6077</v>
      </c>
      <c r="U474" s="227">
        <v>2005</v>
      </c>
      <c r="V474" s="233">
        <v>3429</v>
      </c>
      <c r="W474" s="233"/>
      <c r="X474" s="233">
        <v>362</v>
      </c>
      <c r="Y474" s="233"/>
      <c r="Z474" s="228">
        <v>38000</v>
      </c>
      <c r="AA474" s="227"/>
      <c r="AB474" s="227"/>
      <c r="AC474" s="233"/>
      <c r="AD474" s="233"/>
      <c r="AE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27"/>
      <c r="AU474" s="578"/>
    </row>
    <row r="475" spans="1:47" s="132" customFormat="1" ht="24.6" customHeight="1">
      <c r="A475" s="154"/>
      <c r="B475" s="918"/>
      <c r="C475" s="227" t="s">
        <v>13336</v>
      </c>
      <c r="D475" s="233" t="s">
        <v>24350</v>
      </c>
      <c r="E475" s="227" t="s">
        <v>14236</v>
      </c>
      <c r="F475" s="227" t="s">
        <v>13336</v>
      </c>
      <c r="G475" s="227" t="s">
        <v>14673</v>
      </c>
      <c r="H475" s="228">
        <v>1800</v>
      </c>
      <c r="I475" s="228">
        <v>1069</v>
      </c>
      <c r="J475" s="228">
        <v>1726</v>
      </c>
      <c r="K475" s="227" t="s">
        <v>1988</v>
      </c>
      <c r="L475" s="227" t="s">
        <v>2005</v>
      </c>
      <c r="M475" s="227" t="s">
        <v>2059</v>
      </c>
      <c r="N475" s="228">
        <v>45.5</v>
      </c>
      <c r="O475" s="228">
        <v>23.5</v>
      </c>
      <c r="P475" s="524">
        <v>1069</v>
      </c>
      <c r="Q475" s="228">
        <v>25</v>
      </c>
      <c r="R475" s="524">
        <v>365</v>
      </c>
      <c r="S475" s="228">
        <v>500</v>
      </c>
      <c r="T475" s="227" t="s">
        <v>1983</v>
      </c>
      <c r="U475" s="227"/>
      <c r="V475" s="233">
        <v>18390</v>
      </c>
      <c r="W475" s="233">
        <v>2350</v>
      </c>
      <c r="X475" s="233">
        <v>660</v>
      </c>
      <c r="Y475" s="233">
        <v>3400</v>
      </c>
      <c r="Z475" s="228"/>
      <c r="AA475" s="227"/>
      <c r="AB475" s="227"/>
      <c r="AC475" s="233">
        <v>2</v>
      </c>
      <c r="AD475" s="233"/>
      <c r="AE475" s="233">
        <v>1500</v>
      </c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27"/>
      <c r="AU475" s="578"/>
    </row>
    <row r="476" spans="1:47" s="1521" customFormat="1" ht="24.6" customHeight="1">
      <c r="A476" s="154"/>
      <c r="B476" s="918"/>
      <c r="C476" s="227" t="s">
        <v>13336</v>
      </c>
      <c r="D476" s="233" t="s">
        <v>24350</v>
      </c>
      <c r="E476" s="227" t="s">
        <v>14237</v>
      </c>
      <c r="F476" s="227" t="s">
        <v>13336</v>
      </c>
      <c r="G476" s="227" t="s">
        <v>14673</v>
      </c>
      <c r="H476" s="228">
        <v>2595</v>
      </c>
      <c r="I476" s="228">
        <v>966</v>
      </c>
      <c r="J476" s="228">
        <v>966</v>
      </c>
      <c r="K476" s="227" t="s">
        <v>1988</v>
      </c>
      <c r="L476" s="227" t="s">
        <v>14238</v>
      </c>
      <c r="M476" s="227" t="s">
        <v>2059</v>
      </c>
      <c r="N476" s="228">
        <v>38</v>
      </c>
      <c r="O476" s="228">
        <v>25</v>
      </c>
      <c r="P476" s="524">
        <v>966</v>
      </c>
      <c r="Q476" s="228">
        <v>10</v>
      </c>
      <c r="R476" s="524">
        <v>200</v>
      </c>
      <c r="S476" s="228">
        <v>200</v>
      </c>
      <c r="T476" s="227" t="s">
        <v>1983</v>
      </c>
      <c r="U476" s="227">
        <v>2018</v>
      </c>
      <c r="V476" s="233">
        <v>18390</v>
      </c>
      <c r="W476" s="233">
        <v>2350</v>
      </c>
      <c r="X476" s="233">
        <v>660</v>
      </c>
      <c r="Y476" s="233">
        <v>3400</v>
      </c>
      <c r="Z476" s="228">
        <v>2000</v>
      </c>
      <c r="AA476" s="227"/>
      <c r="AB476" s="227"/>
      <c r="AC476" s="233">
        <v>2</v>
      </c>
      <c r="AD476" s="233"/>
      <c r="AE476" s="233">
        <v>1500</v>
      </c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27"/>
      <c r="AU476" s="578"/>
    </row>
    <row r="477" spans="1:47" s="1521" customFormat="1" ht="24.6" customHeight="1">
      <c r="A477" s="154"/>
      <c r="B477" s="918"/>
      <c r="C477" s="227" t="s">
        <v>1874</v>
      </c>
      <c r="D477" s="233" t="s">
        <v>24550</v>
      </c>
      <c r="E477" s="227" t="s">
        <v>24551</v>
      </c>
      <c r="F477" s="227" t="s">
        <v>1874</v>
      </c>
      <c r="G477" s="227" t="s">
        <v>6080</v>
      </c>
      <c r="H477" s="228">
        <v>33206</v>
      </c>
      <c r="I477" s="228">
        <v>8038</v>
      </c>
      <c r="J477" s="228">
        <v>18509</v>
      </c>
      <c r="K477" s="227" t="s">
        <v>466</v>
      </c>
      <c r="L477" s="227" t="s">
        <v>6081</v>
      </c>
      <c r="M477" s="227" t="s">
        <v>54</v>
      </c>
      <c r="N477" s="228">
        <v>40</v>
      </c>
      <c r="O477" s="228">
        <v>52</v>
      </c>
      <c r="P477" s="524">
        <v>1716</v>
      </c>
      <c r="Q477" s="228">
        <v>25</v>
      </c>
      <c r="R477" s="524">
        <v>6209</v>
      </c>
      <c r="S477" s="228">
        <v>6262</v>
      </c>
      <c r="T477" s="227" t="s">
        <v>465</v>
      </c>
      <c r="U477" s="227">
        <v>2002</v>
      </c>
      <c r="V477" s="233">
        <v>31494</v>
      </c>
      <c r="W477" s="233"/>
      <c r="X477" s="233"/>
      <c r="Y477" s="233"/>
      <c r="Z477" s="228">
        <v>30165</v>
      </c>
      <c r="AA477" s="227"/>
      <c r="AB477" s="227"/>
      <c r="AC477" s="1909" t="s">
        <v>24552</v>
      </c>
      <c r="AD477" s="1909"/>
      <c r="AE477" s="233" t="s">
        <v>24553</v>
      </c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27"/>
      <c r="AU477" s="578"/>
    </row>
    <row r="478" spans="1:47" s="1521" customFormat="1" ht="24.6" customHeight="1">
      <c r="A478" s="154"/>
      <c r="B478" s="918"/>
      <c r="C478" s="227" t="s">
        <v>1877</v>
      </c>
      <c r="D478" s="233" t="s">
        <v>24554</v>
      </c>
      <c r="E478" s="227" t="s">
        <v>6082</v>
      </c>
      <c r="F478" s="227" t="s">
        <v>1877</v>
      </c>
      <c r="G478" s="227" t="s">
        <v>1877</v>
      </c>
      <c r="H478" s="228">
        <v>48453</v>
      </c>
      <c r="I478" s="228">
        <v>6909</v>
      </c>
      <c r="J478" s="228">
        <v>16519</v>
      </c>
      <c r="K478" s="227" t="s">
        <v>466</v>
      </c>
      <c r="L478" s="227" t="s">
        <v>1101</v>
      </c>
      <c r="M478" s="227" t="s">
        <v>54</v>
      </c>
      <c r="N478" s="228">
        <v>30</v>
      </c>
      <c r="O478" s="228">
        <v>47</v>
      </c>
      <c r="P478" s="524">
        <v>1925</v>
      </c>
      <c r="Q478" s="228">
        <v>28</v>
      </c>
      <c r="R478" s="524">
        <v>6277</v>
      </c>
      <c r="S478" s="228">
        <v>6277</v>
      </c>
      <c r="T478" s="227" t="s">
        <v>13245</v>
      </c>
      <c r="U478" s="227">
        <v>2000</v>
      </c>
      <c r="V478" s="233"/>
      <c r="W478" s="233"/>
      <c r="X478" s="233"/>
      <c r="Y478" s="233"/>
      <c r="Z478" s="228">
        <v>29399</v>
      </c>
      <c r="AA478" s="227"/>
      <c r="AB478" s="227"/>
      <c r="AC478" s="233"/>
      <c r="AD478" s="233"/>
      <c r="AE478" s="233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27"/>
      <c r="AU478" s="578"/>
    </row>
    <row r="479" spans="1:47" s="1521" customFormat="1" ht="36" customHeight="1">
      <c r="A479" s="154"/>
      <c r="B479" s="918"/>
      <c r="C479" s="227" t="s">
        <v>1877</v>
      </c>
      <c r="D479" s="233" t="s">
        <v>14239</v>
      </c>
      <c r="E479" s="244" t="s">
        <v>17738</v>
      </c>
      <c r="F479" s="241" t="s">
        <v>13267</v>
      </c>
      <c r="G479" s="241" t="s">
        <v>13267</v>
      </c>
      <c r="H479" s="244" t="s">
        <v>14240</v>
      </c>
      <c r="I479" s="244">
        <v>4959.32</v>
      </c>
      <c r="J479" s="244">
        <v>8726</v>
      </c>
      <c r="K479" s="241" t="s">
        <v>1988</v>
      </c>
      <c r="L479" s="241" t="s">
        <v>26575</v>
      </c>
      <c r="M479" s="241" t="s">
        <v>2059</v>
      </c>
      <c r="N479" s="244">
        <v>25</v>
      </c>
      <c r="O479" s="244">
        <v>45</v>
      </c>
      <c r="P479" s="244">
        <v>1430</v>
      </c>
      <c r="Q479" s="244">
        <v>14</v>
      </c>
      <c r="R479" s="244">
        <v>1016</v>
      </c>
      <c r="S479" s="244">
        <v>1016</v>
      </c>
      <c r="T479" s="241" t="s">
        <v>14241</v>
      </c>
      <c r="U479" s="241">
        <v>2020</v>
      </c>
      <c r="V479" s="233">
        <v>23620</v>
      </c>
      <c r="W479" s="233">
        <v>1135</v>
      </c>
      <c r="X479" s="233">
        <v>910</v>
      </c>
      <c r="Y479" s="233">
        <v>450</v>
      </c>
      <c r="Z479" s="244">
        <v>24400</v>
      </c>
      <c r="AA479" s="227"/>
      <c r="AB479" s="227"/>
      <c r="AC479" s="233">
        <v>1</v>
      </c>
      <c r="AD479" s="233">
        <v>1200</v>
      </c>
      <c r="AE479" s="233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41"/>
      <c r="AU479" s="578"/>
    </row>
    <row r="480" spans="1:47" s="1521" customFormat="1" ht="24.6" customHeight="1">
      <c r="A480" s="154"/>
      <c r="B480" s="918"/>
      <c r="C480" s="227" t="s">
        <v>5903</v>
      </c>
      <c r="D480" s="233" t="s">
        <v>24555</v>
      </c>
      <c r="E480" s="227" t="s">
        <v>11204</v>
      </c>
      <c r="F480" s="227" t="s">
        <v>5903</v>
      </c>
      <c r="G480" s="227" t="s">
        <v>26576</v>
      </c>
      <c r="H480" s="228">
        <v>2800</v>
      </c>
      <c r="I480" s="228">
        <v>907</v>
      </c>
      <c r="J480" s="228">
        <v>899</v>
      </c>
      <c r="K480" s="227" t="s">
        <v>466</v>
      </c>
      <c r="L480" s="227" t="s">
        <v>14363</v>
      </c>
      <c r="M480" s="227" t="s">
        <v>54</v>
      </c>
      <c r="N480" s="228">
        <v>18</v>
      </c>
      <c r="O480" s="228">
        <v>30</v>
      </c>
      <c r="P480" s="524">
        <v>907</v>
      </c>
      <c r="Q480" s="228">
        <v>10</v>
      </c>
      <c r="R480" s="524">
        <v>96</v>
      </c>
      <c r="S480" s="228">
        <v>100</v>
      </c>
      <c r="T480" s="227" t="s">
        <v>2004</v>
      </c>
      <c r="U480" s="227">
        <v>2009</v>
      </c>
      <c r="V480" s="233">
        <v>1850</v>
      </c>
      <c r="W480" s="233"/>
      <c r="X480" s="233"/>
      <c r="Y480" s="233"/>
      <c r="Z480" s="228">
        <v>1850</v>
      </c>
      <c r="AA480" s="227"/>
      <c r="AB480" s="227"/>
      <c r="AC480" s="233"/>
      <c r="AD480" s="233"/>
      <c r="AE480" s="233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27"/>
      <c r="AU480" s="578"/>
    </row>
    <row r="481" spans="1:47" s="1521" customFormat="1" ht="24.6" customHeight="1">
      <c r="A481" s="154"/>
      <c r="B481" s="916"/>
      <c r="C481" s="227" t="s">
        <v>5903</v>
      </c>
      <c r="D481" s="241" t="s">
        <v>14178</v>
      </c>
      <c r="E481" s="227" t="s">
        <v>6083</v>
      </c>
      <c r="F481" s="227" t="s">
        <v>5903</v>
      </c>
      <c r="G481" s="227" t="s">
        <v>5905</v>
      </c>
      <c r="H481" s="228">
        <v>1800</v>
      </c>
      <c r="I481" s="228">
        <v>1874</v>
      </c>
      <c r="J481" s="228">
        <v>2278</v>
      </c>
      <c r="K481" s="227" t="s">
        <v>466</v>
      </c>
      <c r="L481" s="227" t="s">
        <v>6084</v>
      </c>
      <c r="M481" s="227" t="s">
        <v>54</v>
      </c>
      <c r="N481" s="228">
        <v>26</v>
      </c>
      <c r="O481" s="228">
        <v>48</v>
      </c>
      <c r="P481" s="524">
        <v>1239</v>
      </c>
      <c r="Q481" s="228">
        <v>13</v>
      </c>
      <c r="R481" s="524">
        <v>500</v>
      </c>
      <c r="S481" s="228">
        <v>1000</v>
      </c>
      <c r="T481" s="227" t="s">
        <v>178</v>
      </c>
      <c r="U481" s="227">
        <v>1988</v>
      </c>
      <c r="V481" s="233">
        <v>720</v>
      </c>
      <c r="W481" s="233">
        <v>426</v>
      </c>
      <c r="X481" s="241"/>
      <c r="Y481" s="241"/>
      <c r="Z481" s="228">
        <v>1146</v>
      </c>
      <c r="AA481" s="241">
        <v>2018</v>
      </c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27"/>
      <c r="AU481" s="578"/>
    </row>
    <row r="482" spans="1:47" s="1521" customFormat="1" ht="24.6" customHeight="1">
      <c r="A482" s="154" t="s">
        <v>320</v>
      </c>
      <c r="B482" s="918"/>
      <c r="C482" s="227" t="s">
        <v>5906</v>
      </c>
      <c r="D482" s="233" t="s">
        <v>6086</v>
      </c>
      <c r="E482" s="227" t="s">
        <v>6087</v>
      </c>
      <c r="F482" s="227" t="s">
        <v>5906</v>
      </c>
      <c r="G482" s="227" t="s">
        <v>875</v>
      </c>
      <c r="H482" s="228">
        <v>21737</v>
      </c>
      <c r="I482" s="228">
        <v>3304</v>
      </c>
      <c r="J482" s="228">
        <v>6185</v>
      </c>
      <c r="K482" s="227" t="s">
        <v>466</v>
      </c>
      <c r="L482" s="227" t="s">
        <v>1070</v>
      </c>
      <c r="M482" s="227" t="s">
        <v>54</v>
      </c>
      <c r="N482" s="228">
        <v>26</v>
      </c>
      <c r="O482" s="228">
        <v>48</v>
      </c>
      <c r="P482" s="524">
        <v>1382</v>
      </c>
      <c r="Q482" s="228">
        <v>14</v>
      </c>
      <c r="R482" s="524">
        <v>2300</v>
      </c>
      <c r="S482" s="228">
        <v>3000</v>
      </c>
      <c r="T482" s="227" t="s">
        <v>465</v>
      </c>
      <c r="U482" s="227">
        <v>1998</v>
      </c>
      <c r="V482" s="233"/>
      <c r="W482" s="233"/>
      <c r="X482" s="233"/>
      <c r="Y482" s="233"/>
      <c r="Z482" s="228">
        <v>7860</v>
      </c>
      <c r="AA482" s="227"/>
      <c r="AB482" s="227"/>
      <c r="AC482" s="233"/>
      <c r="AD482" s="233"/>
      <c r="AE482" s="233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27"/>
      <c r="AU482" s="578"/>
    </row>
    <row r="483" spans="1:47" s="215" customFormat="1" ht="24.6" customHeight="1">
      <c r="A483" s="150"/>
      <c r="B483" s="918"/>
      <c r="C483" s="227" t="s">
        <v>5906</v>
      </c>
      <c r="D483" s="233" t="s">
        <v>6089</v>
      </c>
      <c r="E483" s="227" t="s">
        <v>6090</v>
      </c>
      <c r="F483" s="227" t="s">
        <v>5906</v>
      </c>
      <c r="G483" s="227" t="s">
        <v>875</v>
      </c>
      <c r="H483" s="228">
        <v>3035</v>
      </c>
      <c r="I483" s="228">
        <v>2186</v>
      </c>
      <c r="J483" s="228">
        <v>2214</v>
      </c>
      <c r="K483" s="227" t="s">
        <v>466</v>
      </c>
      <c r="L483" s="227" t="s">
        <v>1070</v>
      </c>
      <c r="M483" s="227" t="s">
        <v>54</v>
      </c>
      <c r="N483" s="228">
        <v>49</v>
      </c>
      <c r="O483" s="228">
        <v>29</v>
      </c>
      <c r="P483" s="524">
        <v>1432</v>
      </c>
      <c r="Q483" s="228">
        <v>8</v>
      </c>
      <c r="R483" s="524">
        <v>300</v>
      </c>
      <c r="S483" s="228">
        <v>300</v>
      </c>
      <c r="T483" s="227" t="s">
        <v>465</v>
      </c>
      <c r="U483" s="227">
        <v>1987</v>
      </c>
      <c r="V483" s="233">
        <v>583</v>
      </c>
      <c r="W483" s="233"/>
      <c r="X483" s="233">
        <v>300</v>
      </c>
      <c r="Y483" s="233"/>
      <c r="Z483" s="228">
        <v>969</v>
      </c>
      <c r="AA483" s="227">
        <v>1994</v>
      </c>
      <c r="AB483" s="227">
        <v>2002</v>
      </c>
      <c r="AC483" s="233" t="s">
        <v>6085</v>
      </c>
      <c r="AD483" s="233">
        <v>27</v>
      </c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27"/>
    </row>
    <row r="484" spans="1:47" s="1521" customFormat="1" ht="24.6" customHeight="1">
      <c r="A484" s="154" t="s">
        <v>321</v>
      </c>
      <c r="B484" s="918"/>
      <c r="C484" s="227" t="s">
        <v>5910</v>
      </c>
      <c r="D484" s="233" t="s">
        <v>24497</v>
      </c>
      <c r="E484" s="227" t="s">
        <v>17739</v>
      </c>
      <c r="F484" s="227" t="s">
        <v>5910</v>
      </c>
      <c r="G484" s="227" t="s">
        <v>9979</v>
      </c>
      <c r="H484" s="228">
        <v>7250</v>
      </c>
      <c r="I484" s="228">
        <v>2099</v>
      </c>
      <c r="J484" s="228">
        <v>2724</v>
      </c>
      <c r="K484" s="227" t="s">
        <v>466</v>
      </c>
      <c r="L484" s="227" t="s">
        <v>1070</v>
      </c>
      <c r="M484" s="227" t="s">
        <v>54</v>
      </c>
      <c r="N484" s="228">
        <v>24</v>
      </c>
      <c r="O484" s="228">
        <v>46</v>
      </c>
      <c r="P484" s="524">
        <v>1104</v>
      </c>
      <c r="Q484" s="228">
        <v>12</v>
      </c>
      <c r="R484" s="524">
        <v>480</v>
      </c>
      <c r="S484" s="228">
        <v>1000</v>
      </c>
      <c r="T484" s="227" t="s">
        <v>465</v>
      </c>
      <c r="U484" s="227">
        <v>1996</v>
      </c>
      <c r="V484" s="233">
        <v>1203</v>
      </c>
      <c r="W484" s="233">
        <v>522</v>
      </c>
      <c r="X484" s="233">
        <v>745</v>
      </c>
      <c r="Y484" s="233"/>
      <c r="Z484" s="228">
        <v>2470</v>
      </c>
      <c r="AA484" s="227"/>
      <c r="AB484" s="227"/>
      <c r="AC484" s="233">
        <v>1</v>
      </c>
      <c r="AD484" s="233">
        <v>30</v>
      </c>
      <c r="AE484" s="233" t="s">
        <v>6088</v>
      </c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27"/>
      <c r="AU484" s="578"/>
    </row>
    <row r="485" spans="1:47" s="1521" customFormat="1" ht="24.6" customHeight="1">
      <c r="A485" s="154"/>
      <c r="B485" s="918"/>
      <c r="C485" s="227" t="s">
        <v>5910</v>
      </c>
      <c r="D485" s="233" t="s">
        <v>24497</v>
      </c>
      <c r="E485" s="227" t="s">
        <v>26577</v>
      </c>
      <c r="F485" s="227" t="s">
        <v>5910</v>
      </c>
      <c r="G485" s="227" t="s">
        <v>9979</v>
      </c>
      <c r="H485" s="228">
        <v>233989</v>
      </c>
      <c r="I485" s="228">
        <v>6339</v>
      </c>
      <c r="J485" s="228">
        <v>12147</v>
      </c>
      <c r="K485" s="227" t="s">
        <v>466</v>
      </c>
      <c r="L485" s="227" t="s">
        <v>1070</v>
      </c>
      <c r="M485" s="302" t="s">
        <v>54</v>
      </c>
      <c r="N485" s="228">
        <v>32</v>
      </c>
      <c r="O485" s="228">
        <v>52</v>
      </c>
      <c r="P485" s="524">
        <v>2247</v>
      </c>
      <c r="Q485" s="228">
        <v>24</v>
      </c>
      <c r="R485" s="443">
        <v>5150</v>
      </c>
      <c r="S485" s="228">
        <v>6000</v>
      </c>
      <c r="T485" s="227" t="s">
        <v>6077</v>
      </c>
      <c r="U485" s="227">
        <v>2012</v>
      </c>
      <c r="V485" s="233">
        <v>30190</v>
      </c>
      <c r="W485" s="233">
        <v>147</v>
      </c>
      <c r="X485" s="233">
        <v>400</v>
      </c>
      <c r="Y485" s="233"/>
      <c r="Z485" s="228">
        <v>32590</v>
      </c>
      <c r="AA485" s="227">
        <v>1998</v>
      </c>
      <c r="AB485" s="227"/>
      <c r="AC485" s="233" t="s">
        <v>6091</v>
      </c>
      <c r="AD485" s="233"/>
      <c r="AE485" s="233" t="s">
        <v>6092</v>
      </c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27"/>
      <c r="AU485" s="578"/>
    </row>
    <row r="486" spans="1:47" s="1521" customFormat="1" ht="24.6" customHeight="1">
      <c r="A486" s="154" t="s">
        <v>322</v>
      </c>
      <c r="B486" s="918"/>
      <c r="C486" s="227" t="s">
        <v>5913</v>
      </c>
      <c r="D486" s="233" t="s">
        <v>14235</v>
      </c>
      <c r="E486" s="227" t="s">
        <v>6093</v>
      </c>
      <c r="F486" s="227" t="s">
        <v>5913</v>
      </c>
      <c r="G486" s="227" t="s">
        <v>5913</v>
      </c>
      <c r="H486" s="228">
        <v>9783</v>
      </c>
      <c r="I486" s="228">
        <v>2261.14</v>
      </c>
      <c r="J486" s="228">
        <v>3402.6</v>
      </c>
      <c r="K486" s="227" t="s">
        <v>466</v>
      </c>
      <c r="L486" s="227" t="s">
        <v>1072</v>
      </c>
      <c r="M486" s="227" t="s">
        <v>54</v>
      </c>
      <c r="N486" s="228">
        <v>25</v>
      </c>
      <c r="O486" s="228">
        <v>48</v>
      </c>
      <c r="P486" s="524">
        <v>2927</v>
      </c>
      <c r="Q486" s="228">
        <v>15</v>
      </c>
      <c r="R486" s="524">
        <v>900</v>
      </c>
      <c r="S486" s="228">
        <v>1500</v>
      </c>
      <c r="T486" s="227" t="s">
        <v>465</v>
      </c>
      <c r="U486" s="227">
        <v>1989</v>
      </c>
      <c r="V486" s="233"/>
      <c r="W486" s="233"/>
      <c r="X486" s="233"/>
      <c r="Y486" s="233"/>
      <c r="Z486" s="228">
        <v>800</v>
      </c>
      <c r="AA486" s="227"/>
      <c r="AB486" s="227"/>
      <c r="AC486" s="233"/>
      <c r="AD486" s="233"/>
      <c r="AE486" s="233" t="s">
        <v>24556</v>
      </c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27"/>
      <c r="AU486" s="578"/>
    </row>
    <row r="487" spans="1:47" s="1521" customFormat="1" ht="24.6" customHeight="1">
      <c r="A487" s="154" t="s">
        <v>323</v>
      </c>
      <c r="B487" s="918"/>
      <c r="C487" s="227" t="s">
        <v>5913</v>
      </c>
      <c r="D487" s="233" t="s">
        <v>14221</v>
      </c>
      <c r="E487" s="227" t="s">
        <v>6095</v>
      </c>
      <c r="F487" s="227" t="s">
        <v>5913</v>
      </c>
      <c r="G487" s="227" t="s">
        <v>5913</v>
      </c>
      <c r="H487" s="228">
        <v>3400</v>
      </c>
      <c r="I487" s="228">
        <v>1851</v>
      </c>
      <c r="J487" s="228">
        <v>2331</v>
      </c>
      <c r="K487" s="227" t="s">
        <v>26578</v>
      </c>
      <c r="L487" s="227" t="s">
        <v>1134</v>
      </c>
      <c r="M487" s="227" t="s">
        <v>54</v>
      </c>
      <c r="N487" s="228">
        <v>27</v>
      </c>
      <c r="O487" s="228">
        <v>49.75</v>
      </c>
      <c r="P487" s="524">
        <v>1350</v>
      </c>
      <c r="Q487" s="228">
        <v>13</v>
      </c>
      <c r="R487" s="524">
        <v>500</v>
      </c>
      <c r="S487" s="228">
        <v>2000</v>
      </c>
      <c r="T487" s="227" t="s">
        <v>6077</v>
      </c>
      <c r="U487" s="227">
        <v>2016</v>
      </c>
      <c r="V487" s="233"/>
      <c r="W487" s="233"/>
      <c r="X487" s="233"/>
      <c r="Y487" s="233"/>
      <c r="Z487" s="228">
        <v>3200</v>
      </c>
      <c r="AA487" s="227"/>
      <c r="AB487" s="227"/>
      <c r="AC487" s="400"/>
      <c r="AD487" s="233"/>
      <c r="AE487" s="233" t="s">
        <v>24556</v>
      </c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27"/>
      <c r="AU487" s="578"/>
    </row>
    <row r="488" spans="1:47" s="1521" customFormat="1" ht="24.6" customHeight="1">
      <c r="A488" s="154"/>
      <c r="B488" s="918"/>
      <c r="C488" s="227" t="s">
        <v>5934</v>
      </c>
      <c r="D488" s="233" t="s">
        <v>24363</v>
      </c>
      <c r="E488" s="227" t="s">
        <v>6096</v>
      </c>
      <c r="F488" s="227" t="s">
        <v>5934</v>
      </c>
      <c r="G488" s="227" t="s">
        <v>5934</v>
      </c>
      <c r="H488" s="228">
        <v>36375</v>
      </c>
      <c r="I488" s="228">
        <v>10573</v>
      </c>
      <c r="J488" s="228">
        <v>17851</v>
      </c>
      <c r="K488" s="227" t="s">
        <v>466</v>
      </c>
      <c r="L488" s="227" t="s">
        <v>6097</v>
      </c>
      <c r="M488" s="227" t="s">
        <v>54</v>
      </c>
      <c r="N488" s="228">
        <v>38</v>
      </c>
      <c r="O488" s="228">
        <v>58</v>
      </c>
      <c r="P488" s="524">
        <v>2107</v>
      </c>
      <c r="Q488" s="228">
        <v>24</v>
      </c>
      <c r="R488" s="524">
        <v>5036</v>
      </c>
      <c r="S488" s="228">
        <v>5036</v>
      </c>
      <c r="T488" s="227" t="s">
        <v>465</v>
      </c>
      <c r="U488" s="227">
        <v>2009</v>
      </c>
      <c r="V488" s="233">
        <v>230</v>
      </c>
      <c r="W488" s="233">
        <v>550</v>
      </c>
      <c r="X488" s="233"/>
      <c r="Y488" s="233"/>
      <c r="Z488" s="228">
        <v>49200</v>
      </c>
      <c r="AA488" s="227"/>
      <c r="AB488" s="227"/>
      <c r="AC488" s="233"/>
      <c r="AD488" s="233"/>
      <c r="AE488" s="233" t="s">
        <v>6094</v>
      </c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27"/>
      <c r="AU488" s="578"/>
    </row>
    <row r="489" spans="1:47" s="1521" customFormat="1" ht="24.6" customHeight="1">
      <c r="A489" s="154" t="s">
        <v>117</v>
      </c>
      <c r="B489" s="918"/>
      <c r="C489" s="227" t="s">
        <v>13345</v>
      </c>
      <c r="D489" s="244" t="s">
        <v>24557</v>
      </c>
      <c r="E489" s="227" t="s">
        <v>17158</v>
      </c>
      <c r="F489" s="227" t="s">
        <v>13345</v>
      </c>
      <c r="G489" s="244" t="s">
        <v>24558</v>
      </c>
      <c r="H489" s="228">
        <v>3323</v>
      </c>
      <c r="I489" s="228">
        <v>657</v>
      </c>
      <c r="J489" s="228">
        <v>621</v>
      </c>
      <c r="K489" s="227" t="s">
        <v>2060</v>
      </c>
      <c r="L489" s="227" t="s">
        <v>12747</v>
      </c>
      <c r="M489" s="227" t="s">
        <v>2059</v>
      </c>
      <c r="N489" s="228">
        <v>11</v>
      </c>
      <c r="O489" s="228">
        <v>28.2</v>
      </c>
      <c r="P489" s="524">
        <v>310.2</v>
      </c>
      <c r="Q489" s="228">
        <v>7.4</v>
      </c>
      <c r="R489" s="524">
        <v>100</v>
      </c>
      <c r="S489" s="228">
        <v>100</v>
      </c>
      <c r="T489" s="227" t="s">
        <v>14241</v>
      </c>
      <c r="U489" s="227">
        <v>2021</v>
      </c>
      <c r="V489" s="233">
        <v>230</v>
      </c>
      <c r="W489" s="233">
        <v>550</v>
      </c>
      <c r="X489" s="233"/>
      <c r="Y489" s="233"/>
      <c r="Z489" s="228">
        <v>1600</v>
      </c>
      <c r="AA489" s="227"/>
      <c r="AB489" s="227"/>
      <c r="AC489" s="233"/>
      <c r="AD489" s="233"/>
      <c r="AE489" s="233" t="s">
        <v>6094</v>
      </c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27"/>
      <c r="AU489" s="578"/>
    </row>
    <row r="490" spans="1:47" s="1521" customFormat="1" ht="24" customHeight="1">
      <c r="A490" s="154" t="s">
        <v>141</v>
      </c>
      <c r="B490" s="918"/>
      <c r="C490" s="227" t="s">
        <v>5919</v>
      </c>
      <c r="D490" s="233" t="s">
        <v>6099</v>
      </c>
      <c r="E490" s="227" t="s">
        <v>6100</v>
      </c>
      <c r="F490" s="227" t="s">
        <v>5919</v>
      </c>
      <c r="G490" s="227" t="s">
        <v>11197</v>
      </c>
      <c r="H490" s="228">
        <v>6376</v>
      </c>
      <c r="I490" s="228">
        <v>982</v>
      </c>
      <c r="J490" s="228">
        <v>1248</v>
      </c>
      <c r="K490" s="227" t="s">
        <v>466</v>
      </c>
      <c r="L490" s="227" t="s">
        <v>6101</v>
      </c>
      <c r="M490" s="227" t="s">
        <v>54</v>
      </c>
      <c r="N490" s="228">
        <v>20</v>
      </c>
      <c r="O490" s="228">
        <v>34</v>
      </c>
      <c r="P490" s="524">
        <v>663</v>
      </c>
      <c r="Q490" s="228">
        <v>13</v>
      </c>
      <c r="R490" s="524"/>
      <c r="S490" s="228">
        <v>600</v>
      </c>
      <c r="T490" s="227" t="s">
        <v>178</v>
      </c>
      <c r="U490" s="227">
        <v>1989</v>
      </c>
      <c r="V490" s="233">
        <v>676</v>
      </c>
      <c r="W490" s="233"/>
      <c r="X490" s="233">
        <v>350</v>
      </c>
      <c r="Y490" s="233"/>
      <c r="Z490" s="228">
        <v>410</v>
      </c>
      <c r="AA490" s="227">
        <v>2002</v>
      </c>
      <c r="AB490" s="227"/>
      <c r="AC490" s="233"/>
      <c r="AD490" s="233"/>
      <c r="AE490" s="233" t="s">
        <v>6098</v>
      </c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  <c r="AP490" s="233"/>
      <c r="AQ490" s="233"/>
      <c r="AR490" s="233"/>
      <c r="AS490" s="233"/>
      <c r="AT490" s="227"/>
      <c r="AU490" s="578"/>
    </row>
    <row r="491" spans="1:47" s="1521" customFormat="1" ht="24.6" customHeight="1">
      <c r="A491" s="154" t="s">
        <v>141</v>
      </c>
      <c r="B491" s="918"/>
      <c r="C491" s="227" t="s">
        <v>5919</v>
      </c>
      <c r="D491" s="233" t="s">
        <v>14242</v>
      </c>
      <c r="E491" s="227" t="s">
        <v>9980</v>
      </c>
      <c r="F491" s="227" t="s">
        <v>5919</v>
      </c>
      <c r="G491" s="227" t="s">
        <v>11197</v>
      </c>
      <c r="H491" s="228">
        <v>65825</v>
      </c>
      <c r="I491" s="228">
        <v>2928</v>
      </c>
      <c r="J491" s="228">
        <v>4324</v>
      </c>
      <c r="K491" s="227" t="s">
        <v>466</v>
      </c>
      <c r="L491" s="227" t="s">
        <v>6101</v>
      </c>
      <c r="M491" s="227" t="s">
        <v>54</v>
      </c>
      <c r="N491" s="228">
        <v>27</v>
      </c>
      <c r="O491" s="228">
        <v>72</v>
      </c>
      <c r="P491" s="524">
        <v>1944</v>
      </c>
      <c r="Q491" s="228">
        <v>14</v>
      </c>
      <c r="R491" s="524">
        <v>996</v>
      </c>
      <c r="S491" s="228">
        <v>996</v>
      </c>
      <c r="T491" s="227" t="s">
        <v>178</v>
      </c>
      <c r="U491" s="227">
        <v>2016</v>
      </c>
      <c r="V491" s="233">
        <v>210</v>
      </c>
      <c r="W491" s="233"/>
      <c r="X491" s="233">
        <v>200</v>
      </c>
      <c r="Y491" s="233"/>
      <c r="Z491" s="228">
        <v>8500</v>
      </c>
      <c r="AA491" s="227">
        <v>2001</v>
      </c>
      <c r="AB491" s="227"/>
      <c r="AC491" s="233"/>
      <c r="AD491" s="233"/>
      <c r="AE491" s="233">
        <v>20</v>
      </c>
      <c r="AF491" s="233"/>
      <c r="AG491" s="233" t="s">
        <v>454</v>
      </c>
      <c r="AH491" s="233">
        <v>4</v>
      </c>
      <c r="AI491" s="233">
        <v>663</v>
      </c>
      <c r="AJ491" s="233"/>
      <c r="AK491" s="233" t="s">
        <v>6102</v>
      </c>
      <c r="AL491" s="233" t="s">
        <v>1156</v>
      </c>
      <c r="AM491" s="233">
        <v>1</v>
      </c>
      <c r="AN491" s="233">
        <v>663</v>
      </c>
      <c r="AO491" s="233"/>
      <c r="AP491" s="233" t="s">
        <v>6102</v>
      </c>
      <c r="AQ491" s="233" t="s">
        <v>1357</v>
      </c>
      <c r="AR491" s="233">
        <v>1</v>
      </c>
      <c r="AS491" s="233">
        <v>663</v>
      </c>
      <c r="AT491" s="227"/>
      <c r="AU491" s="578"/>
    </row>
    <row r="492" spans="1:47" s="1521" customFormat="1" ht="24.6" customHeight="1">
      <c r="A492" s="154" t="s">
        <v>142</v>
      </c>
      <c r="B492" s="918"/>
      <c r="C492" s="227" t="s">
        <v>5921</v>
      </c>
      <c r="D492" s="233" t="s">
        <v>24559</v>
      </c>
      <c r="E492" s="227" t="s">
        <v>6103</v>
      </c>
      <c r="F492" s="227" t="s">
        <v>5921</v>
      </c>
      <c r="G492" s="227" t="s">
        <v>5921</v>
      </c>
      <c r="H492" s="228">
        <v>11834</v>
      </c>
      <c r="I492" s="228">
        <v>1919</v>
      </c>
      <c r="J492" s="228">
        <v>1919</v>
      </c>
      <c r="K492" s="233" t="s">
        <v>1081</v>
      </c>
      <c r="L492" s="233" t="s">
        <v>6104</v>
      </c>
      <c r="M492" s="233" t="s">
        <v>54</v>
      </c>
      <c r="N492" s="228">
        <v>27</v>
      </c>
      <c r="O492" s="228">
        <v>46</v>
      </c>
      <c r="P492" s="524">
        <v>1919</v>
      </c>
      <c r="Q492" s="228">
        <v>11</v>
      </c>
      <c r="R492" s="524">
        <v>448</v>
      </c>
      <c r="S492" s="228">
        <v>2500</v>
      </c>
      <c r="T492" s="233" t="s">
        <v>852</v>
      </c>
      <c r="U492" s="227">
        <v>1986</v>
      </c>
      <c r="V492" s="233">
        <v>210</v>
      </c>
      <c r="W492" s="233">
        <v>1000</v>
      </c>
      <c r="X492" s="233"/>
      <c r="Y492" s="233"/>
      <c r="Z492" s="228">
        <v>1210</v>
      </c>
      <c r="AA492" s="227"/>
      <c r="AB492" s="227"/>
      <c r="AC492" s="233"/>
      <c r="AD492" s="233"/>
      <c r="AE492" s="233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  <c r="AP492" s="233"/>
      <c r="AQ492" s="233"/>
      <c r="AR492" s="233"/>
      <c r="AS492" s="233"/>
      <c r="AT492" s="424"/>
      <c r="AU492" s="578"/>
    </row>
    <row r="493" spans="1:47" s="1521" customFormat="1" ht="24.6" customHeight="1">
      <c r="A493" s="154"/>
      <c r="B493" s="918"/>
      <c r="C493" s="227" t="s">
        <v>5925</v>
      </c>
      <c r="D493" s="233" t="s">
        <v>14996</v>
      </c>
      <c r="E493" s="227" t="s">
        <v>9236</v>
      </c>
      <c r="F493" s="227" t="s">
        <v>5925</v>
      </c>
      <c r="G493" s="227" t="s">
        <v>5925</v>
      </c>
      <c r="H493" s="228">
        <v>61000</v>
      </c>
      <c r="I493" s="228">
        <v>2322.4299999999998</v>
      </c>
      <c r="J493" s="228">
        <v>4102.99</v>
      </c>
      <c r="K493" s="227" t="s">
        <v>466</v>
      </c>
      <c r="L493" s="227" t="s">
        <v>9237</v>
      </c>
      <c r="M493" s="227" t="s">
        <v>54</v>
      </c>
      <c r="N493" s="228">
        <v>21.6</v>
      </c>
      <c r="O493" s="228">
        <v>42.5</v>
      </c>
      <c r="P493" s="524">
        <v>918</v>
      </c>
      <c r="Q493" s="228"/>
      <c r="R493" s="524">
        <v>796</v>
      </c>
      <c r="S493" s="228">
        <v>3000</v>
      </c>
      <c r="T493" s="227" t="s">
        <v>6077</v>
      </c>
      <c r="U493" s="227">
        <v>2017</v>
      </c>
      <c r="V493" s="233">
        <v>226</v>
      </c>
      <c r="W493" s="233">
        <v>400</v>
      </c>
      <c r="X493" s="233"/>
      <c r="Y493" s="233"/>
      <c r="Z493" s="228">
        <v>8450</v>
      </c>
      <c r="AA493" s="227"/>
      <c r="AB493" s="227"/>
      <c r="AC493" s="233"/>
      <c r="AD493" s="233"/>
      <c r="AE493" s="233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27"/>
      <c r="AU493" s="578"/>
    </row>
    <row r="494" spans="1:47" s="1521" customFormat="1" ht="24.6" customHeight="1">
      <c r="A494" s="154"/>
      <c r="B494" s="918"/>
      <c r="C494" s="227" t="s">
        <v>5979</v>
      </c>
      <c r="D494" s="233" t="s">
        <v>24560</v>
      </c>
      <c r="E494" s="227" t="s">
        <v>6105</v>
      </c>
      <c r="F494" s="227" t="s">
        <v>5979</v>
      </c>
      <c r="G494" s="227" t="s">
        <v>5979</v>
      </c>
      <c r="H494" s="228">
        <v>10807</v>
      </c>
      <c r="I494" s="228">
        <v>1159</v>
      </c>
      <c r="J494" s="228">
        <v>1389</v>
      </c>
      <c r="K494" s="227" t="s">
        <v>466</v>
      </c>
      <c r="L494" s="227" t="s">
        <v>3199</v>
      </c>
      <c r="M494" s="227" t="s">
        <v>54</v>
      </c>
      <c r="N494" s="228">
        <v>18</v>
      </c>
      <c r="O494" s="228">
        <v>36</v>
      </c>
      <c r="P494" s="524">
        <v>648</v>
      </c>
      <c r="Q494" s="228">
        <v>13</v>
      </c>
      <c r="R494" s="524">
        <v>678</v>
      </c>
      <c r="S494" s="228">
        <v>1000</v>
      </c>
      <c r="T494" s="227" t="s">
        <v>6077</v>
      </c>
      <c r="U494" s="227">
        <v>1975</v>
      </c>
      <c r="V494" s="233">
        <v>8450</v>
      </c>
      <c r="W494" s="233"/>
      <c r="X494" s="233"/>
      <c r="Y494" s="233"/>
      <c r="Z494" s="228">
        <v>40</v>
      </c>
      <c r="AA494" s="227"/>
      <c r="AB494" s="227"/>
      <c r="AC494" s="233"/>
      <c r="AD494" s="233"/>
      <c r="AE494" s="233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27"/>
      <c r="AU494" s="578"/>
    </row>
    <row r="495" spans="1:47" s="1521" customFormat="1" ht="24" customHeight="1">
      <c r="A495" s="154"/>
      <c r="B495" s="918"/>
      <c r="C495" s="227" t="s">
        <v>14211</v>
      </c>
      <c r="D495" s="233" t="s">
        <v>24561</v>
      </c>
      <c r="E495" s="227" t="s">
        <v>24562</v>
      </c>
      <c r="F495" s="227" t="s">
        <v>14211</v>
      </c>
      <c r="G495" s="227" t="s">
        <v>14211</v>
      </c>
      <c r="H495" s="228">
        <v>9980</v>
      </c>
      <c r="I495" s="228">
        <v>1981.55</v>
      </c>
      <c r="J495" s="228">
        <v>3991.56</v>
      </c>
      <c r="K495" s="227" t="s">
        <v>1988</v>
      </c>
      <c r="L495" s="227" t="s">
        <v>24563</v>
      </c>
      <c r="M495" s="227" t="s">
        <v>2059</v>
      </c>
      <c r="N495" s="228">
        <v>24.9</v>
      </c>
      <c r="O495" s="228">
        <v>46.2</v>
      </c>
      <c r="P495" s="524">
        <f>N495*O495</f>
        <v>1150.3800000000001</v>
      </c>
      <c r="Q495" s="228">
        <v>17.34</v>
      </c>
      <c r="R495" s="524">
        <v>746</v>
      </c>
      <c r="S495" s="228">
        <v>867.6</v>
      </c>
      <c r="T495" s="227" t="s">
        <v>24564</v>
      </c>
      <c r="U495" s="227">
        <v>2024</v>
      </c>
      <c r="V495" s="233">
        <v>20800</v>
      </c>
      <c r="W495" s="233"/>
      <c r="X495" s="233"/>
      <c r="Y495" s="233"/>
      <c r="Z495" s="228">
        <v>20800</v>
      </c>
      <c r="AA495" s="227"/>
      <c r="AB495" s="227"/>
      <c r="AC495" s="233"/>
      <c r="AD495" s="233"/>
      <c r="AE495" s="233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  <c r="AP495" s="233"/>
      <c r="AQ495" s="233"/>
      <c r="AR495" s="233"/>
      <c r="AS495" s="233"/>
      <c r="AT495" s="227" t="s">
        <v>13749</v>
      </c>
      <c r="AU495" s="578"/>
    </row>
    <row r="496" spans="1:47" s="1521" customFormat="1" ht="24.6" customHeight="1">
      <c r="A496" s="154"/>
      <c r="B496" s="918"/>
      <c r="C496" s="227" t="s">
        <v>1878</v>
      </c>
      <c r="D496" s="233" t="s">
        <v>24565</v>
      </c>
      <c r="E496" s="227" t="s">
        <v>17159</v>
      </c>
      <c r="F496" s="227" t="s">
        <v>1878</v>
      </c>
      <c r="G496" s="227" t="s">
        <v>1878</v>
      </c>
      <c r="H496" s="228">
        <v>2597</v>
      </c>
      <c r="I496" s="228">
        <v>1265</v>
      </c>
      <c r="J496" s="228">
        <v>1585</v>
      </c>
      <c r="K496" s="227" t="s">
        <v>1988</v>
      </c>
      <c r="L496" s="227" t="s">
        <v>1360</v>
      </c>
      <c r="M496" s="227" t="s">
        <v>1978</v>
      </c>
      <c r="N496" s="228">
        <v>24</v>
      </c>
      <c r="O496" s="228">
        <v>34</v>
      </c>
      <c r="P496" s="524">
        <v>816</v>
      </c>
      <c r="Q496" s="228">
        <v>13</v>
      </c>
      <c r="R496" s="524">
        <v>114</v>
      </c>
      <c r="S496" s="228">
        <v>900</v>
      </c>
      <c r="T496" s="227" t="s">
        <v>6077</v>
      </c>
      <c r="U496" s="227">
        <v>1989</v>
      </c>
      <c r="V496" s="233"/>
      <c r="W496" s="233">
        <v>27</v>
      </c>
      <c r="X496" s="233"/>
      <c r="Y496" s="233"/>
      <c r="Z496" s="228">
        <v>27</v>
      </c>
      <c r="AA496" s="227">
        <v>2023</v>
      </c>
      <c r="AB496" s="227"/>
      <c r="AC496" s="233"/>
      <c r="AD496" s="233"/>
      <c r="AE496" s="233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  <c r="AP496" s="233"/>
      <c r="AQ496" s="233"/>
      <c r="AR496" s="233"/>
      <c r="AS496" s="233"/>
      <c r="AT496" s="227"/>
      <c r="AU496" s="578"/>
    </row>
    <row r="497" spans="1:47" s="1521" customFormat="1" ht="24.6" customHeight="1">
      <c r="A497" s="154"/>
      <c r="B497" s="918"/>
      <c r="C497" s="227" t="s">
        <v>5937</v>
      </c>
      <c r="D497" s="233" t="s">
        <v>24566</v>
      </c>
      <c r="E497" s="227" t="s">
        <v>6110</v>
      </c>
      <c r="F497" s="227" t="s">
        <v>5937</v>
      </c>
      <c r="G497" s="227" t="s">
        <v>12196</v>
      </c>
      <c r="H497" s="228">
        <v>2400</v>
      </c>
      <c r="I497" s="228">
        <v>477.99</v>
      </c>
      <c r="J497" s="228">
        <v>802.76</v>
      </c>
      <c r="K497" s="227" t="s">
        <v>466</v>
      </c>
      <c r="L497" s="227" t="s">
        <v>1172</v>
      </c>
      <c r="M497" s="227" t="s">
        <v>54</v>
      </c>
      <c r="N497" s="228">
        <v>11</v>
      </c>
      <c r="O497" s="228">
        <v>30</v>
      </c>
      <c r="P497" s="524">
        <v>811</v>
      </c>
      <c r="Q497" s="228">
        <v>6</v>
      </c>
      <c r="R497" s="524"/>
      <c r="S497" s="228"/>
      <c r="T497" s="227"/>
      <c r="U497" s="227">
        <v>2012</v>
      </c>
      <c r="V497" s="233">
        <v>180</v>
      </c>
      <c r="W497" s="233">
        <v>190</v>
      </c>
      <c r="X497" s="233">
        <v>300</v>
      </c>
      <c r="Y497" s="233"/>
      <c r="Z497" s="228">
        <v>600</v>
      </c>
      <c r="AA497" s="227"/>
      <c r="AB497" s="227"/>
      <c r="AC497" s="233"/>
      <c r="AD497" s="233"/>
      <c r="AE497" s="233" t="s">
        <v>6098</v>
      </c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  <c r="AP497" s="233"/>
      <c r="AQ497" s="233"/>
      <c r="AR497" s="233"/>
      <c r="AS497" s="233"/>
      <c r="AT497" s="358" t="s">
        <v>12197</v>
      </c>
      <c r="AU497" s="578"/>
    </row>
    <row r="498" spans="1:47" s="1521" customFormat="1" ht="24.6" customHeight="1">
      <c r="A498" s="154" t="s">
        <v>315</v>
      </c>
      <c r="B498" s="918"/>
      <c r="C498" s="227" t="s">
        <v>5985</v>
      </c>
      <c r="D498" s="233" t="s">
        <v>6106</v>
      </c>
      <c r="E498" s="227" t="s">
        <v>6107</v>
      </c>
      <c r="F498" s="227" t="s">
        <v>5985</v>
      </c>
      <c r="G498" s="227" t="s">
        <v>24438</v>
      </c>
      <c r="H498" s="586">
        <v>7547</v>
      </c>
      <c r="I498" s="586">
        <v>2439</v>
      </c>
      <c r="J498" s="586">
        <v>2439</v>
      </c>
      <c r="K498" s="358" t="s">
        <v>466</v>
      </c>
      <c r="L498" s="227" t="s">
        <v>6108</v>
      </c>
      <c r="M498" s="227" t="s">
        <v>54</v>
      </c>
      <c r="N498" s="228">
        <v>25</v>
      </c>
      <c r="O498" s="228">
        <v>38</v>
      </c>
      <c r="P498" s="524">
        <v>961</v>
      </c>
      <c r="Q498" s="228">
        <v>12</v>
      </c>
      <c r="R498" s="524">
        <v>1115</v>
      </c>
      <c r="S498" s="228">
        <v>2500</v>
      </c>
      <c r="T498" s="227" t="s">
        <v>465</v>
      </c>
      <c r="U498" s="227">
        <v>1989</v>
      </c>
      <c r="V498" s="233"/>
      <c r="W498" s="233"/>
      <c r="X498" s="233"/>
      <c r="Y498" s="233"/>
      <c r="Z498" s="228">
        <v>1000</v>
      </c>
      <c r="AA498" s="227"/>
      <c r="AB498" s="227"/>
      <c r="AC498" s="233"/>
      <c r="AD498" s="233"/>
      <c r="AE498" s="233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  <c r="AP498" s="233"/>
      <c r="AQ498" s="233"/>
      <c r="AR498" s="233"/>
      <c r="AS498" s="233"/>
      <c r="AT498" s="227"/>
      <c r="AU498" s="578"/>
    </row>
    <row r="499" spans="1:47" s="1521" customFormat="1" ht="24.6" customHeight="1">
      <c r="A499" s="154" t="s">
        <v>150</v>
      </c>
      <c r="B499" s="1509"/>
      <c r="C499" s="227" t="s">
        <v>5985</v>
      </c>
      <c r="D499" s="233" t="s">
        <v>24567</v>
      </c>
      <c r="E499" s="227" t="s">
        <v>6109</v>
      </c>
      <c r="F499" s="227" t="s">
        <v>5985</v>
      </c>
      <c r="G499" s="227" t="s">
        <v>5985</v>
      </c>
      <c r="H499" s="228">
        <v>2793</v>
      </c>
      <c r="I499" s="228">
        <v>672</v>
      </c>
      <c r="J499" s="228">
        <v>656</v>
      </c>
      <c r="K499" s="227" t="s">
        <v>466</v>
      </c>
      <c r="L499" s="227" t="s">
        <v>6108</v>
      </c>
      <c r="M499" s="227" t="s">
        <v>54</v>
      </c>
      <c r="N499" s="228">
        <v>17</v>
      </c>
      <c r="O499" s="228">
        <v>32</v>
      </c>
      <c r="P499" s="524">
        <v>554</v>
      </c>
      <c r="Q499" s="228">
        <v>9</v>
      </c>
      <c r="R499" s="524"/>
      <c r="S499" s="228">
        <v>200</v>
      </c>
      <c r="T499" s="227"/>
      <c r="U499" s="227">
        <v>2011</v>
      </c>
      <c r="V499" s="233">
        <v>100</v>
      </c>
      <c r="W499" s="233"/>
      <c r="X499" s="233">
        <v>900</v>
      </c>
      <c r="Y499" s="233"/>
      <c r="Z499" s="228">
        <v>1394</v>
      </c>
      <c r="AA499" s="227"/>
      <c r="AB499" s="227"/>
      <c r="AC499" s="233"/>
      <c r="AD499" s="233"/>
      <c r="AE499" s="233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  <c r="AP499" s="233"/>
      <c r="AQ499" s="233"/>
      <c r="AR499" s="233"/>
      <c r="AS499" s="233"/>
      <c r="AT499" s="227"/>
      <c r="AU499" s="578"/>
    </row>
    <row r="500" spans="1:47" s="1521" customFormat="1" ht="24.6" customHeight="1">
      <c r="A500" s="154"/>
      <c r="B500" s="918"/>
      <c r="C500" s="227" t="s">
        <v>5938</v>
      </c>
      <c r="D500" s="233" t="s">
        <v>24568</v>
      </c>
      <c r="E500" s="227" t="s">
        <v>9238</v>
      </c>
      <c r="F500" s="227" t="s">
        <v>5938</v>
      </c>
      <c r="G500" s="227" t="s">
        <v>5938</v>
      </c>
      <c r="H500" s="228">
        <v>9792</v>
      </c>
      <c r="I500" s="228">
        <v>1856</v>
      </c>
      <c r="J500" s="228">
        <v>2145</v>
      </c>
      <c r="K500" s="227" t="s">
        <v>466</v>
      </c>
      <c r="L500" s="227" t="s">
        <v>6097</v>
      </c>
      <c r="M500" s="227" t="s">
        <v>54</v>
      </c>
      <c r="N500" s="228">
        <v>25</v>
      </c>
      <c r="O500" s="228">
        <v>38</v>
      </c>
      <c r="P500" s="524">
        <v>2145</v>
      </c>
      <c r="Q500" s="228">
        <v>9</v>
      </c>
      <c r="R500" s="524">
        <v>800</v>
      </c>
      <c r="S500" s="228">
        <v>2500</v>
      </c>
      <c r="T500" s="227" t="s">
        <v>465</v>
      </c>
      <c r="U500" s="227">
        <v>1989</v>
      </c>
      <c r="V500" s="233"/>
      <c r="W500" s="233"/>
      <c r="X500" s="233"/>
      <c r="Y500" s="233"/>
      <c r="Z500" s="228">
        <v>1026</v>
      </c>
      <c r="AA500" s="227"/>
      <c r="AB500" s="227"/>
      <c r="AC500" s="233"/>
      <c r="AD500" s="233"/>
      <c r="AE500" s="233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  <c r="AP500" s="233"/>
      <c r="AQ500" s="233"/>
      <c r="AR500" s="233"/>
      <c r="AS500" s="233"/>
      <c r="AT500" s="227"/>
      <c r="AU500" s="578"/>
    </row>
    <row r="501" spans="1:47" s="1521" customFormat="1" ht="24.6" customHeight="1">
      <c r="A501" s="154"/>
      <c r="B501" s="918"/>
      <c r="C501" s="241" t="s">
        <v>5938</v>
      </c>
      <c r="D501" s="233" t="s">
        <v>24569</v>
      </c>
      <c r="E501" s="244" t="s">
        <v>12198</v>
      </c>
      <c r="F501" s="241" t="s">
        <v>5938</v>
      </c>
      <c r="G501" s="241" t="s">
        <v>5938</v>
      </c>
      <c r="H501" s="244">
        <v>16427.8</v>
      </c>
      <c r="I501" s="244">
        <v>804</v>
      </c>
      <c r="J501" s="244">
        <v>999.5</v>
      </c>
      <c r="K501" s="241" t="s">
        <v>26579</v>
      </c>
      <c r="L501" s="241" t="s">
        <v>12199</v>
      </c>
      <c r="M501" s="241"/>
      <c r="N501" s="244">
        <v>25</v>
      </c>
      <c r="O501" s="244">
        <v>19</v>
      </c>
      <c r="P501" s="244">
        <v>999.5</v>
      </c>
      <c r="Q501" s="244"/>
      <c r="R501" s="244">
        <v>150</v>
      </c>
      <c r="S501" s="244">
        <v>500</v>
      </c>
      <c r="T501" s="241" t="s">
        <v>465</v>
      </c>
      <c r="U501" s="241">
        <v>2019</v>
      </c>
      <c r="V501" s="233">
        <v>676</v>
      </c>
      <c r="W501" s="233"/>
      <c r="X501" s="233">
        <v>350</v>
      </c>
      <c r="Y501" s="233"/>
      <c r="Z501" s="244"/>
      <c r="AA501" s="227">
        <v>2002</v>
      </c>
      <c r="AB501" s="227"/>
      <c r="AC501" s="233"/>
      <c r="AD501" s="233"/>
      <c r="AE501" s="233" t="s">
        <v>6098</v>
      </c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41"/>
      <c r="AU501" s="578"/>
    </row>
    <row r="502" spans="1:47" s="1521" customFormat="1" ht="24.6" customHeight="1">
      <c r="A502" s="154" t="s">
        <v>150</v>
      </c>
      <c r="B502" s="918"/>
      <c r="C502" s="241" t="s">
        <v>15122</v>
      </c>
      <c r="D502" s="227" t="s">
        <v>15141</v>
      </c>
      <c r="E502" s="244" t="s">
        <v>17160</v>
      </c>
      <c r="F502" s="241" t="s">
        <v>5938</v>
      </c>
      <c r="G502" s="241" t="s">
        <v>5938</v>
      </c>
      <c r="H502" s="228">
        <v>100652</v>
      </c>
      <c r="I502" s="228">
        <v>2649</v>
      </c>
      <c r="J502" s="228">
        <v>3529</v>
      </c>
      <c r="K502" s="227" t="s">
        <v>466</v>
      </c>
      <c r="L502" s="227" t="s">
        <v>6097</v>
      </c>
      <c r="M502" s="241"/>
      <c r="N502" s="244"/>
      <c r="O502" s="244"/>
      <c r="P502" s="244"/>
      <c r="Q502" s="244"/>
      <c r="R502" s="524">
        <v>507</v>
      </c>
      <c r="S502" s="228"/>
      <c r="T502" s="241" t="s">
        <v>465</v>
      </c>
      <c r="U502" s="227">
        <v>2021</v>
      </c>
      <c r="V502" s="241"/>
      <c r="W502" s="241"/>
      <c r="X502" s="241"/>
      <c r="Y502" s="241"/>
      <c r="Z502" s="244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578"/>
    </row>
    <row r="503" spans="1:47" s="1521" customFormat="1" ht="24.6" customHeight="1">
      <c r="A503" s="154"/>
      <c r="B503" s="1510"/>
      <c r="C503" s="227" t="s">
        <v>5942</v>
      </c>
      <c r="D503" s="233" t="s">
        <v>24570</v>
      </c>
      <c r="E503" s="227" t="s">
        <v>9981</v>
      </c>
      <c r="F503" s="227" t="s">
        <v>5942</v>
      </c>
      <c r="G503" s="227" t="s">
        <v>24571</v>
      </c>
      <c r="H503" s="228">
        <v>990</v>
      </c>
      <c r="I503" s="228">
        <v>343</v>
      </c>
      <c r="J503" s="228">
        <v>343</v>
      </c>
      <c r="K503" s="227" t="s">
        <v>1057</v>
      </c>
      <c r="L503" s="227" t="s">
        <v>454</v>
      </c>
      <c r="M503" s="227" t="s">
        <v>54</v>
      </c>
      <c r="N503" s="228">
        <v>18</v>
      </c>
      <c r="O503" s="228">
        <v>19</v>
      </c>
      <c r="P503" s="524">
        <v>343</v>
      </c>
      <c r="Q503" s="228">
        <v>12</v>
      </c>
      <c r="R503" s="524"/>
      <c r="S503" s="228"/>
      <c r="T503" s="227"/>
      <c r="U503" s="227">
        <v>2016</v>
      </c>
      <c r="V503" s="233"/>
      <c r="W503" s="233"/>
      <c r="X503" s="233"/>
      <c r="Y503" s="233"/>
      <c r="Z503" s="228">
        <v>600</v>
      </c>
      <c r="AA503" s="227"/>
      <c r="AB503" s="227"/>
      <c r="AC503" s="233"/>
      <c r="AD503" s="233"/>
      <c r="AE503" s="233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  <c r="AP503" s="233"/>
      <c r="AQ503" s="233"/>
      <c r="AR503" s="233"/>
      <c r="AS503" s="233"/>
      <c r="AT503" s="227"/>
      <c r="AU503" s="578"/>
    </row>
    <row r="504" spans="1:47" s="1503" customFormat="1" ht="24" customHeight="1">
      <c r="A504" s="1409" t="s">
        <v>171</v>
      </c>
      <c r="B504" s="1341" t="s">
        <v>60</v>
      </c>
      <c r="C504" s="314" t="s">
        <v>55</v>
      </c>
      <c r="D504" s="349"/>
      <c r="E504" s="315">
        <f>COUNTA(E505:E562)</f>
        <v>58</v>
      </c>
      <c r="F504" s="314"/>
      <c r="G504" s="314"/>
      <c r="H504" s="318">
        <f>SUM(H505:H562)</f>
        <v>1201165.1000000001</v>
      </c>
      <c r="I504" s="318">
        <f>SUM(I505:I562)</f>
        <v>110143.72</v>
      </c>
      <c r="J504" s="318">
        <f>SUM(J505:J562)</f>
        <v>160055.72999999998</v>
      </c>
      <c r="K504" s="314"/>
      <c r="L504" s="314"/>
      <c r="M504" s="314"/>
      <c r="N504" s="318"/>
      <c r="O504" s="318"/>
      <c r="P504" s="318"/>
      <c r="Q504" s="318"/>
      <c r="R504" s="318"/>
      <c r="S504" s="318"/>
      <c r="T504" s="314"/>
      <c r="U504" s="314"/>
      <c r="V504" s="349"/>
      <c r="W504" s="349"/>
      <c r="X504" s="349"/>
      <c r="Y504" s="349"/>
      <c r="Z504" s="318"/>
      <c r="AA504" s="314"/>
      <c r="AB504" s="314"/>
      <c r="AC504" s="349"/>
      <c r="AD504" s="349"/>
      <c r="AE504" s="349"/>
      <c r="AF504" s="349"/>
      <c r="AG504" s="349"/>
      <c r="AH504" s="349"/>
      <c r="AI504" s="349"/>
      <c r="AJ504" s="349"/>
      <c r="AK504" s="349"/>
      <c r="AL504" s="349"/>
      <c r="AM504" s="349"/>
      <c r="AN504" s="349"/>
      <c r="AO504" s="349"/>
      <c r="AP504" s="349"/>
      <c r="AQ504" s="349"/>
      <c r="AR504" s="349"/>
      <c r="AS504" s="349"/>
      <c r="AT504" s="314"/>
      <c r="AU504" s="1502"/>
    </row>
    <row r="505" spans="1:47" s="1499" customFormat="1" ht="24.6" customHeight="1">
      <c r="A505" s="154" t="s">
        <v>89</v>
      </c>
      <c r="B505" s="918"/>
      <c r="C505" s="227" t="s">
        <v>302</v>
      </c>
      <c r="D505" s="233" t="s">
        <v>6708</v>
      </c>
      <c r="E505" s="227" t="s">
        <v>6709</v>
      </c>
      <c r="F505" s="227" t="s">
        <v>302</v>
      </c>
      <c r="G505" s="227" t="s">
        <v>6710</v>
      </c>
      <c r="H505" s="228">
        <v>10836</v>
      </c>
      <c r="I505" s="228">
        <v>1444</v>
      </c>
      <c r="J505" s="228">
        <v>1444</v>
      </c>
      <c r="K505" s="227" t="s">
        <v>4287</v>
      </c>
      <c r="L505" s="227" t="s">
        <v>1160</v>
      </c>
      <c r="M505" s="227" t="s">
        <v>54</v>
      </c>
      <c r="N505" s="228">
        <v>40</v>
      </c>
      <c r="O505" s="228">
        <v>60</v>
      </c>
      <c r="P505" s="228">
        <v>900</v>
      </c>
      <c r="Q505" s="228">
        <v>8</v>
      </c>
      <c r="R505" s="228">
        <v>330</v>
      </c>
      <c r="S505" s="228">
        <v>500</v>
      </c>
      <c r="T505" s="227" t="s">
        <v>178</v>
      </c>
      <c r="U505" s="227">
        <v>1997</v>
      </c>
      <c r="V505" s="233">
        <v>1467</v>
      </c>
      <c r="W505" s="233"/>
      <c r="X505" s="233"/>
      <c r="Y505" s="233"/>
      <c r="Z505" s="228">
        <v>1467</v>
      </c>
      <c r="AA505" s="227"/>
      <c r="AB505" s="227"/>
      <c r="AC505" s="233"/>
      <c r="AD505" s="233"/>
      <c r="AE505" s="233">
        <v>1000</v>
      </c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27"/>
      <c r="AU505" s="578"/>
    </row>
    <row r="506" spans="1:47" s="132" customFormat="1" ht="24.6" customHeight="1">
      <c r="A506" s="154"/>
      <c r="B506" s="918"/>
      <c r="C506" s="227" t="s">
        <v>302</v>
      </c>
      <c r="D506" s="233" t="s">
        <v>303</v>
      </c>
      <c r="E506" s="227" t="s">
        <v>6711</v>
      </c>
      <c r="F506" s="227" t="s">
        <v>302</v>
      </c>
      <c r="G506" s="227" t="s">
        <v>305</v>
      </c>
      <c r="H506" s="228">
        <v>13840</v>
      </c>
      <c r="I506" s="228">
        <v>6225</v>
      </c>
      <c r="J506" s="228">
        <v>12366</v>
      </c>
      <c r="K506" s="227" t="s">
        <v>1963</v>
      </c>
      <c r="L506" s="227" t="s">
        <v>1964</v>
      </c>
      <c r="M506" s="227" t="s">
        <v>54</v>
      </c>
      <c r="N506" s="228">
        <v>29</v>
      </c>
      <c r="O506" s="228">
        <v>41</v>
      </c>
      <c r="P506" s="228">
        <v>1455</v>
      </c>
      <c r="Q506" s="228">
        <v>19</v>
      </c>
      <c r="R506" s="228">
        <v>5000</v>
      </c>
      <c r="S506" s="228">
        <v>5000</v>
      </c>
      <c r="T506" s="227" t="s">
        <v>465</v>
      </c>
      <c r="U506" s="227">
        <v>1980</v>
      </c>
      <c r="V506" s="233"/>
      <c r="W506" s="233">
        <v>1413000000</v>
      </c>
      <c r="X506" s="233">
        <v>1520000000</v>
      </c>
      <c r="Y506" s="233"/>
      <c r="Z506" s="228">
        <v>2933</v>
      </c>
      <c r="AA506" s="227"/>
      <c r="AB506" s="227"/>
      <c r="AC506" s="233">
        <v>3</v>
      </c>
      <c r="AD506" s="233">
        <v>600000000</v>
      </c>
      <c r="AE506" s="233" t="s">
        <v>6712</v>
      </c>
      <c r="AF506" s="233"/>
      <c r="AG506" s="233" t="s">
        <v>6713</v>
      </c>
      <c r="AH506" s="233">
        <v>1</v>
      </c>
      <c r="AI506" s="233">
        <v>1804</v>
      </c>
      <c r="AJ506" s="233" t="s">
        <v>466</v>
      </c>
      <c r="AK506" s="233" t="s">
        <v>308</v>
      </c>
      <c r="AL506" s="233"/>
      <c r="AM506" s="233"/>
      <c r="AN506" s="233"/>
      <c r="AO506" s="233"/>
      <c r="AP506" s="233"/>
      <c r="AQ506" s="233"/>
      <c r="AR506" s="233"/>
      <c r="AS506" s="233"/>
      <c r="AT506" s="227"/>
      <c r="AU506" s="578"/>
    </row>
    <row r="507" spans="1:47" s="1499" customFormat="1" ht="24.6" customHeight="1">
      <c r="A507" s="154"/>
      <c r="B507" s="918"/>
      <c r="C507" s="227" t="s">
        <v>302</v>
      </c>
      <c r="D507" s="233" t="s">
        <v>6424</v>
      </c>
      <c r="E507" s="227" t="s">
        <v>6714</v>
      </c>
      <c r="F507" s="227" t="s">
        <v>302</v>
      </c>
      <c r="G507" s="227" t="s">
        <v>6715</v>
      </c>
      <c r="H507" s="228">
        <v>27137</v>
      </c>
      <c r="I507" s="228">
        <v>1252</v>
      </c>
      <c r="J507" s="228">
        <v>1803</v>
      </c>
      <c r="K507" s="227" t="s">
        <v>6716</v>
      </c>
      <c r="L507" s="227" t="s">
        <v>3240</v>
      </c>
      <c r="M507" s="227" t="s">
        <v>54</v>
      </c>
      <c r="N507" s="228">
        <v>21</v>
      </c>
      <c r="O507" s="228">
        <v>35</v>
      </c>
      <c r="P507" s="228">
        <v>735</v>
      </c>
      <c r="Q507" s="228">
        <v>15</v>
      </c>
      <c r="R507" s="228">
        <v>318</v>
      </c>
      <c r="S507" s="228">
        <v>318</v>
      </c>
      <c r="T507" s="227" t="s">
        <v>465</v>
      </c>
      <c r="U507" s="227">
        <v>2003</v>
      </c>
      <c r="V507" s="233">
        <v>692000000</v>
      </c>
      <c r="W507" s="233">
        <v>500000000</v>
      </c>
      <c r="X507" s="233"/>
      <c r="Y507" s="233"/>
      <c r="Z507" s="228">
        <v>1192</v>
      </c>
      <c r="AA507" s="227"/>
      <c r="AB507" s="227"/>
      <c r="AC507" s="233"/>
      <c r="AD507" s="233"/>
      <c r="AE507" s="233" t="s">
        <v>6712</v>
      </c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  <c r="AP507" s="233"/>
      <c r="AQ507" s="233"/>
      <c r="AR507" s="233"/>
      <c r="AS507" s="233"/>
      <c r="AT507" s="227"/>
      <c r="AU507" s="578"/>
    </row>
    <row r="508" spans="1:47" s="1499" customFormat="1" ht="24.6" customHeight="1">
      <c r="A508" s="154"/>
      <c r="B508" s="918"/>
      <c r="C508" s="227" t="s">
        <v>302</v>
      </c>
      <c r="D508" s="233" t="s">
        <v>6717</v>
      </c>
      <c r="E508" s="227" t="s">
        <v>6718</v>
      </c>
      <c r="F508" s="227" t="s">
        <v>302</v>
      </c>
      <c r="G508" s="227" t="s">
        <v>302</v>
      </c>
      <c r="H508" s="228">
        <v>29685</v>
      </c>
      <c r="I508" s="228">
        <v>3964</v>
      </c>
      <c r="J508" s="228">
        <v>7025</v>
      </c>
      <c r="K508" s="227" t="s">
        <v>1963</v>
      </c>
      <c r="L508" s="227" t="s">
        <v>1072</v>
      </c>
      <c r="M508" s="227" t="s">
        <v>54</v>
      </c>
      <c r="N508" s="228">
        <v>35</v>
      </c>
      <c r="O508" s="228">
        <v>35</v>
      </c>
      <c r="P508" s="228">
        <v>875</v>
      </c>
      <c r="Q508" s="228">
        <v>12</v>
      </c>
      <c r="R508" s="228">
        <v>990</v>
      </c>
      <c r="S508" s="228">
        <v>2000</v>
      </c>
      <c r="T508" s="227" t="s">
        <v>465</v>
      </c>
      <c r="U508" s="227">
        <v>1993</v>
      </c>
      <c r="V508" s="233">
        <v>78</v>
      </c>
      <c r="W508" s="233"/>
      <c r="X508" s="233"/>
      <c r="Y508" s="233"/>
      <c r="Z508" s="228">
        <v>78</v>
      </c>
      <c r="AA508" s="227"/>
      <c r="AB508" s="227"/>
      <c r="AC508" s="233"/>
      <c r="AD508" s="233"/>
      <c r="AE508" s="233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  <c r="AP508" s="233"/>
      <c r="AQ508" s="233"/>
      <c r="AR508" s="233"/>
      <c r="AS508" s="233"/>
      <c r="AT508" s="227"/>
      <c r="AU508" s="578"/>
    </row>
    <row r="509" spans="1:47" s="1499" customFormat="1" ht="24.6" customHeight="1">
      <c r="A509" s="154"/>
      <c r="B509" s="918"/>
      <c r="C509" s="227" t="s">
        <v>302</v>
      </c>
      <c r="D509" s="233" t="s">
        <v>25481</v>
      </c>
      <c r="E509" s="227" t="s">
        <v>25556</v>
      </c>
      <c r="F509" s="227" t="s">
        <v>2046</v>
      </c>
      <c r="G509" s="227" t="s">
        <v>25557</v>
      </c>
      <c r="H509" s="228">
        <v>19360</v>
      </c>
      <c r="I509" s="228">
        <v>437</v>
      </c>
      <c r="J509" s="228">
        <v>437</v>
      </c>
      <c r="K509" s="227" t="s">
        <v>25558</v>
      </c>
      <c r="L509" s="227" t="s">
        <v>25559</v>
      </c>
      <c r="M509" s="227" t="s">
        <v>2059</v>
      </c>
      <c r="N509" s="228"/>
      <c r="O509" s="228"/>
      <c r="P509" s="228"/>
      <c r="Q509" s="228"/>
      <c r="R509" s="228"/>
      <c r="S509" s="228"/>
      <c r="T509" s="227"/>
      <c r="U509" s="227"/>
      <c r="V509" s="233"/>
      <c r="W509" s="233"/>
      <c r="X509" s="233"/>
      <c r="Y509" s="233"/>
      <c r="Z509" s="228"/>
      <c r="AA509" s="227"/>
      <c r="AB509" s="227"/>
      <c r="AC509" s="233"/>
      <c r="AD509" s="233"/>
      <c r="AE509" s="233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27"/>
      <c r="AU509" s="578"/>
    </row>
    <row r="510" spans="1:47" s="1499" customFormat="1" ht="24.6" customHeight="1">
      <c r="A510" s="154"/>
      <c r="B510" s="918"/>
      <c r="C510" s="227" t="s">
        <v>6301</v>
      </c>
      <c r="D510" s="233" t="s">
        <v>6719</v>
      </c>
      <c r="E510" s="227" t="s">
        <v>6720</v>
      </c>
      <c r="F510" s="227" t="s">
        <v>6301</v>
      </c>
      <c r="G510" s="227" t="s">
        <v>6301</v>
      </c>
      <c r="H510" s="228">
        <v>12315</v>
      </c>
      <c r="I510" s="228">
        <v>2483</v>
      </c>
      <c r="J510" s="228">
        <v>3869</v>
      </c>
      <c r="K510" s="227" t="s">
        <v>6721</v>
      </c>
      <c r="L510" s="227" t="s">
        <v>1072</v>
      </c>
      <c r="M510" s="227" t="s">
        <v>1036</v>
      </c>
      <c r="N510" s="228">
        <v>25</v>
      </c>
      <c r="O510" s="228">
        <v>46</v>
      </c>
      <c r="P510" s="228">
        <v>1200</v>
      </c>
      <c r="Q510" s="228">
        <v>13</v>
      </c>
      <c r="R510" s="228">
        <v>1268</v>
      </c>
      <c r="S510" s="228">
        <v>2500</v>
      </c>
      <c r="T510" s="227" t="s">
        <v>465</v>
      </c>
      <c r="U510" s="227">
        <v>1990</v>
      </c>
      <c r="V510" s="233">
        <v>1393</v>
      </c>
      <c r="W510" s="233"/>
      <c r="X510" s="233">
        <v>550</v>
      </c>
      <c r="Y510" s="233"/>
      <c r="Z510" s="228">
        <v>1893</v>
      </c>
      <c r="AA510" s="227"/>
      <c r="AB510" s="227"/>
      <c r="AC510" s="233">
        <v>1</v>
      </c>
      <c r="AD510" s="233">
        <v>20</v>
      </c>
      <c r="AE510" s="233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27"/>
      <c r="AU510" s="578"/>
    </row>
    <row r="511" spans="1:47" s="1499" customFormat="1" ht="24.6" customHeight="1">
      <c r="A511" s="154"/>
      <c r="B511" s="918"/>
      <c r="C511" s="227" t="s">
        <v>6301</v>
      </c>
      <c r="D511" s="233" t="s">
        <v>6722</v>
      </c>
      <c r="E511" s="227" t="s">
        <v>6723</v>
      </c>
      <c r="F511" s="227" t="s">
        <v>6301</v>
      </c>
      <c r="G511" s="227" t="s">
        <v>6301</v>
      </c>
      <c r="H511" s="228">
        <v>1958</v>
      </c>
      <c r="I511" s="228">
        <v>1958</v>
      </c>
      <c r="J511" s="228">
        <v>2910</v>
      </c>
      <c r="K511" s="227" t="s">
        <v>4278</v>
      </c>
      <c r="L511" s="227" t="s">
        <v>1072</v>
      </c>
      <c r="M511" s="227" t="s">
        <v>54</v>
      </c>
      <c r="N511" s="228">
        <v>24</v>
      </c>
      <c r="O511" s="228">
        <v>46</v>
      </c>
      <c r="P511" s="228">
        <v>1104</v>
      </c>
      <c r="Q511" s="228">
        <v>12.5</v>
      </c>
      <c r="R511" s="228">
        <v>500</v>
      </c>
      <c r="S511" s="228">
        <v>2390</v>
      </c>
      <c r="T511" s="227" t="s">
        <v>178</v>
      </c>
      <c r="U511" s="227">
        <v>1997</v>
      </c>
      <c r="V511" s="233">
        <v>2494</v>
      </c>
      <c r="W511" s="233"/>
      <c r="X511" s="233">
        <v>420</v>
      </c>
      <c r="Y511" s="233"/>
      <c r="Z511" s="228">
        <v>2894</v>
      </c>
      <c r="AA511" s="227"/>
      <c r="AB511" s="227"/>
      <c r="AC511" s="233">
        <v>1</v>
      </c>
      <c r="AD511" s="233">
        <v>25</v>
      </c>
      <c r="AE511" s="233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27"/>
      <c r="AU511" s="578"/>
    </row>
    <row r="512" spans="1:47" s="1499" customFormat="1" ht="24.6" customHeight="1">
      <c r="A512" s="154"/>
      <c r="B512" s="918"/>
      <c r="C512" s="227" t="s">
        <v>6301</v>
      </c>
      <c r="D512" s="468" t="s">
        <v>25560</v>
      </c>
      <c r="E512" s="227" t="s">
        <v>17740</v>
      </c>
      <c r="F512" s="227" t="s">
        <v>6301</v>
      </c>
      <c r="G512" s="227" t="s">
        <v>6301</v>
      </c>
      <c r="H512" s="228">
        <v>627</v>
      </c>
      <c r="I512" s="228">
        <v>472.5</v>
      </c>
      <c r="J512" s="228">
        <v>627</v>
      </c>
      <c r="K512" s="227" t="s">
        <v>6716</v>
      </c>
      <c r="L512" s="227" t="s">
        <v>13283</v>
      </c>
      <c r="M512" s="227" t="s">
        <v>54</v>
      </c>
      <c r="N512" s="228">
        <v>17</v>
      </c>
      <c r="O512" s="228">
        <v>27</v>
      </c>
      <c r="P512" s="228">
        <v>459</v>
      </c>
      <c r="Q512" s="228">
        <v>10</v>
      </c>
      <c r="R512" s="228"/>
      <c r="S512" s="228">
        <v>150</v>
      </c>
      <c r="T512" s="458"/>
      <c r="U512" s="227">
        <v>2021</v>
      </c>
      <c r="V512" s="458"/>
      <c r="W512" s="458"/>
      <c r="X512" s="458"/>
      <c r="Y512" s="458"/>
      <c r="Z512" s="587">
        <v>1264</v>
      </c>
      <c r="AA512" s="227"/>
      <c r="AB512" s="227"/>
      <c r="AC512" s="233"/>
      <c r="AD512" s="233"/>
      <c r="AE512" s="233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27"/>
      <c r="AU512" s="578"/>
    </row>
    <row r="513" spans="1:47" s="1499" customFormat="1" ht="24.6" customHeight="1">
      <c r="A513" s="154"/>
      <c r="B513" s="918"/>
      <c r="C513" s="227" t="s">
        <v>6301</v>
      </c>
      <c r="D513" s="233" t="s">
        <v>25561</v>
      </c>
      <c r="E513" s="227" t="s">
        <v>6724</v>
      </c>
      <c r="F513" s="227" t="s">
        <v>6301</v>
      </c>
      <c r="G513" s="227" t="s">
        <v>6301</v>
      </c>
      <c r="H513" s="228">
        <v>60522</v>
      </c>
      <c r="I513" s="228">
        <v>6608</v>
      </c>
      <c r="J513" s="228">
        <v>14764</v>
      </c>
      <c r="K513" s="227" t="s">
        <v>6716</v>
      </c>
      <c r="L513" s="227" t="s">
        <v>3240</v>
      </c>
      <c r="M513" s="227" t="s">
        <v>54</v>
      </c>
      <c r="N513" s="228">
        <v>46</v>
      </c>
      <c r="O513" s="228">
        <v>60</v>
      </c>
      <c r="P513" s="228">
        <v>2400</v>
      </c>
      <c r="Q513" s="228">
        <v>16</v>
      </c>
      <c r="R513" s="228">
        <v>5184</v>
      </c>
      <c r="S513" s="228">
        <v>6000</v>
      </c>
      <c r="T513" s="227" t="s">
        <v>465</v>
      </c>
      <c r="U513" s="227">
        <v>2008</v>
      </c>
      <c r="V513" s="233"/>
      <c r="W513" s="233"/>
      <c r="X513" s="233"/>
      <c r="Y513" s="233"/>
      <c r="Z513" s="228">
        <v>28000</v>
      </c>
      <c r="AA513" s="227"/>
      <c r="AB513" s="227"/>
      <c r="AC513" s="233"/>
      <c r="AD513" s="233"/>
      <c r="AE513" s="233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27"/>
      <c r="AU513" s="578"/>
    </row>
    <row r="514" spans="1:47" s="1499" customFormat="1" ht="24.6" customHeight="1">
      <c r="A514" s="154"/>
      <c r="B514" s="918"/>
      <c r="C514" s="227" t="s">
        <v>6305</v>
      </c>
      <c r="D514" s="233" t="s">
        <v>25562</v>
      </c>
      <c r="E514" s="227" t="s">
        <v>1088</v>
      </c>
      <c r="F514" s="227" t="s">
        <v>6305</v>
      </c>
      <c r="G514" s="227" t="s">
        <v>6305</v>
      </c>
      <c r="H514" s="228">
        <v>5158</v>
      </c>
      <c r="I514" s="228">
        <v>1400</v>
      </c>
      <c r="J514" s="228">
        <v>2638</v>
      </c>
      <c r="K514" s="227" t="s">
        <v>4287</v>
      </c>
      <c r="L514" s="227" t="s">
        <v>6725</v>
      </c>
      <c r="M514" s="227" t="s">
        <v>54</v>
      </c>
      <c r="N514" s="228">
        <v>23.7</v>
      </c>
      <c r="O514" s="228">
        <v>38.200000000000003</v>
      </c>
      <c r="P514" s="228">
        <v>1347</v>
      </c>
      <c r="Q514" s="228">
        <v>11</v>
      </c>
      <c r="R514" s="228">
        <v>1200</v>
      </c>
      <c r="S514" s="228">
        <v>2000</v>
      </c>
      <c r="T514" s="227" t="s">
        <v>465</v>
      </c>
      <c r="U514" s="227">
        <v>1988</v>
      </c>
      <c r="V514" s="233">
        <v>757</v>
      </c>
      <c r="W514" s="233">
        <v>200</v>
      </c>
      <c r="X514" s="233"/>
      <c r="Y514" s="233"/>
      <c r="Z514" s="228">
        <v>957</v>
      </c>
      <c r="AA514" s="227"/>
      <c r="AB514" s="227"/>
      <c r="AC514" s="233"/>
      <c r="AD514" s="233"/>
      <c r="AE514" s="233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27"/>
      <c r="AU514" s="578"/>
    </row>
    <row r="515" spans="1:47" s="1499" customFormat="1" ht="24.6" customHeight="1">
      <c r="A515" s="154" t="s">
        <v>315</v>
      </c>
      <c r="B515" s="918"/>
      <c r="C515" s="227" t="s">
        <v>6305</v>
      </c>
      <c r="D515" s="233" t="s">
        <v>25563</v>
      </c>
      <c r="E515" s="227" t="s">
        <v>11132</v>
      </c>
      <c r="F515" s="227" t="s">
        <v>6305</v>
      </c>
      <c r="G515" s="227" t="s">
        <v>6305</v>
      </c>
      <c r="H515" s="228">
        <v>13995</v>
      </c>
      <c r="I515" s="228">
        <v>4017</v>
      </c>
      <c r="J515" s="228">
        <v>5726</v>
      </c>
      <c r="K515" s="227" t="s">
        <v>6762</v>
      </c>
      <c r="L515" s="227" t="s">
        <v>17741</v>
      </c>
      <c r="M515" s="227" t="s">
        <v>54</v>
      </c>
      <c r="N515" s="228">
        <v>32</v>
      </c>
      <c r="O515" s="228">
        <v>51</v>
      </c>
      <c r="P515" s="228">
        <v>1632</v>
      </c>
      <c r="Q515" s="228">
        <v>12</v>
      </c>
      <c r="R515" s="228">
        <v>2398</v>
      </c>
      <c r="S515" s="228">
        <v>4000</v>
      </c>
      <c r="T515" s="227" t="s">
        <v>465</v>
      </c>
      <c r="U515" s="227">
        <v>2019</v>
      </c>
      <c r="V515" s="233"/>
      <c r="W515" s="233"/>
      <c r="X515" s="233"/>
      <c r="Y515" s="233"/>
      <c r="Z515" s="228">
        <v>16000</v>
      </c>
      <c r="AA515" s="227"/>
      <c r="AB515" s="227"/>
      <c r="AC515" s="233"/>
      <c r="AD515" s="233"/>
      <c r="AE515" s="233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  <c r="AP515" s="233"/>
      <c r="AQ515" s="233"/>
      <c r="AR515" s="233"/>
      <c r="AS515" s="233"/>
      <c r="AT515" s="227" t="s">
        <v>17742</v>
      </c>
      <c r="AU515" s="578"/>
    </row>
    <row r="516" spans="1:47" s="1499" customFormat="1" ht="24.6" customHeight="1">
      <c r="A516" s="154" t="s">
        <v>316</v>
      </c>
      <c r="B516" s="918"/>
      <c r="C516" s="227" t="s">
        <v>6310</v>
      </c>
      <c r="D516" s="233" t="s">
        <v>25564</v>
      </c>
      <c r="E516" s="227" t="s">
        <v>6726</v>
      </c>
      <c r="F516" s="227" t="s">
        <v>6310</v>
      </c>
      <c r="G516" s="227" t="s">
        <v>6310</v>
      </c>
      <c r="H516" s="228">
        <v>6934</v>
      </c>
      <c r="I516" s="228">
        <v>3112</v>
      </c>
      <c r="J516" s="228">
        <v>4129</v>
      </c>
      <c r="K516" s="227" t="s">
        <v>6727</v>
      </c>
      <c r="L516" s="227" t="s">
        <v>1070</v>
      </c>
      <c r="M516" s="227" t="s">
        <v>54</v>
      </c>
      <c r="N516" s="228">
        <v>48</v>
      </c>
      <c r="O516" s="228">
        <v>28</v>
      </c>
      <c r="P516" s="228">
        <v>1402</v>
      </c>
      <c r="Q516" s="228">
        <v>17</v>
      </c>
      <c r="R516" s="228">
        <v>1410</v>
      </c>
      <c r="S516" s="228">
        <v>2500</v>
      </c>
      <c r="T516" s="227" t="s">
        <v>465</v>
      </c>
      <c r="U516" s="227">
        <v>1996</v>
      </c>
      <c r="V516" s="233">
        <v>1963</v>
      </c>
      <c r="W516" s="233">
        <v>500</v>
      </c>
      <c r="X516" s="233">
        <v>420</v>
      </c>
      <c r="Y516" s="233"/>
      <c r="Z516" s="228">
        <v>2883</v>
      </c>
      <c r="AA516" s="227"/>
      <c r="AB516" s="227"/>
      <c r="AC516" s="233">
        <v>1</v>
      </c>
      <c r="AD516" s="233" t="s">
        <v>6627</v>
      </c>
      <c r="AE516" s="233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  <c r="AP516" s="233"/>
      <c r="AQ516" s="233"/>
      <c r="AR516" s="233"/>
      <c r="AS516" s="233"/>
      <c r="AT516" s="227"/>
      <c r="AU516" s="578"/>
    </row>
    <row r="517" spans="1:47" s="1499" customFormat="1" ht="24.6" customHeight="1">
      <c r="A517" s="154"/>
      <c r="B517" s="918"/>
      <c r="C517" s="227" t="s">
        <v>6310</v>
      </c>
      <c r="D517" s="233" t="s">
        <v>25565</v>
      </c>
      <c r="E517" s="227" t="s">
        <v>6728</v>
      </c>
      <c r="F517" s="227" t="s">
        <v>6310</v>
      </c>
      <c r="G517" s="227" t="s">
        <v>6310</v>
      </c>
      <c r="H517" s="228">
        <v>6754</v>
      </c>
      <c r="I517" s="228">
        <v>1799</v>
      </c>
      <c r="J517" s="228">
        <v>2839</v>
      </c>
      <c r="K517" s="227" t="s">
        <v>26580</v>
      </c>
      <c r="L517" s="227" t="s">
        <v>1070</v>
      </c>
      <c r="M517" s="227" t="s">
        <v>54</v>
      </c>
      <c r="N517" s="228">
        <v>48</v>
      </c>
      <c r="O517" s="228">
        <v>24</v>
      </c>
      <c r="P517" s="228">
        <v>1152</v>
      </c>
      <c r="Q517" s="228">
        <v>15</v>
      </c>
      <c r="R517" s="228">
        <v>500</v>
      </c>
      <c r="S517" s="228">
        <v>2000</v>
      </c>
      <c r="T517" s="227" t="s">
        <v>465</v>
      </c>
      <c r="U517" s="227">
        <v>1991</v>
      </c>
      <c r="V517" s="233">
        <v>457</v>
      </c>
      <c r="W517" s="233">
        <v>200</v>
      </c>
      <c r="X517" s="233">
        <v>350</v>
      </c>
      <c r="Y517" s="233"/>
      <c r="Z517" s="228">
        <v>1007</v>
      </c>
      <c r="AA517" s="227"/>
      <c r="AB517" s="227"/>
      <c r="AC517" s="233"/>
      <c r="AD517" s="233"/>
      <c r="AE517" s="233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  <c r="AP517" s="233"/>
      <c r="AQ517" s="233"/>
      <c r="AR517" s="233"/>
      <c r="AS517" s="233"/>
      <c r="AT517" s="227"/>
      <c r="AU517" s="578"/>
    </row>
    <row r="518" spans="1:47" s="1499" customFormat="1" ht="24.6" customHeight="1">
      <c r="A518" s="154" t="s">
        <v>150</v>
      </c>
      <c r="B518" s="918"/>
      <c r="C518" s="227" t="s">
        <v>6310</v>
      </c>
      <c r="D518" s="233" t="s">
        <v>25566</v>
      </c>
      <c r="E518" s="227" t="s">
        <v>6729</v>
      </c>
      <c r="F518" s="227" t="s">
        <v>6310</v>
      </c>
      <c r="G518" s="227" t="s">
        <v>6310</v>
      </c>
      <c r="H518" s="228">
        <v>2219</v>
      </c>
      <c r="I518" s="228">
        <v>825</v>
      </c>
      <c r="J518" s="228">
        <v>825</v>
      </c>
      <c r="K518" s="227" t="s">
        <v>466</v>
      </c>
      <c r="L518" s="227" t="s">
        <v>1160</v>
      </c>
      <c r="M518" s="227" t="s">
        <v>54</v>
      </c>
      <c r="N518" s="228">
        <v>33</v>
      </c>
      <c r="O518" s="228">
        <v>19.7</v>
      </c>
      <c r="P518" s="228">
        <v>773.08</v>
      </c>
      <c r="Q518" s="228">
        <v>11.2</v>
      </c>
      <c r="R518" s="228"/>
      <c r="S518" s="228">
        <v>500</v>
      </c>
      <c r="T518" s="227"/>
      <c r="U518" s="227">
        <v>2008</v>
      </c>
      <c r="V518" s="233"/>
      <c r="W518" s="233"/>
      <c r="X518" s="233"/>
      <c r="Y518" s="233"/>
      <c r="Z518" s="228">
        <v>850</v>
      </c>
      <c r="AA518" s="227"/>
      <c r="AB518" s="227"/>
      <c r="AC518" s="233"/>
      <c r="AD518" s="233"/>
      <c r="AE518" s="233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  <c r="AP518" s="233"/>
      <c r="AQ518" s="233"/>
      <c r="AR518" s="233"/>
      <c r="AS518" s="233"/>
      <c r="AT518" s="227"/>
      <c r="AU518" s="578"/>
    </row>
    <row r="519" spans="1:47" s="1499" customFormat="1" ht="24.6" customHeight="1">
      <c r="A519" s="154" t="s">
        <v>150</v>
      </c>
      <c r="B519" s="918"/>
      <c r="C519" s="227" t="s">
        <v>6310</v>
      </c>
      <c r="D519" s="233" t="s">
        <v>25567</v>
      </c>
      <c r="E519" s="227" t="s">
        <v>12245</v>
      </c>
      <c r="F519" s="227" t="s">
        <v>6310</v>
      </c>
      <c r="G519" s="227" t="s">
        <v>6310</v>
      </c>
      <c r="H519" s="228">
        <v>134966</v>
      </c>
      <c r="I519" s="228">
        <v>1404.07</v>
      </c>
      <c r="J519" s="228">
        <v>1374.83</v>
      </c>
      <c r="K519" s="227" t="s">
        <v>26581</v>
      </c>
      <c r="L519" s="227" t="s">
        <v>12246</v>
      </c>
      <c r="M519" s="227" t="s">
        <v>54</v>
      </c>
      <c r="N519" s="228">
        <v>32.4</v>
      </c>
      <c r="O519" s="228">
        <v>19.8</v>
      </c>
      <c r="P519" s="228">
        <v>641.52</v>
      </c>
      <c r="Q519" s="228">
        <v>14.5</v>
      </c>
      <c r="R519" s="228"/>
      <c r="S519" s="228">
        <v>200</v>
      </c>
      <c r="T519" s="227"/>
      <c r="U519" s="227">
        <v>2020</v>
      </c>
      <c r="V519" s="233"/>
      <c r="W519" s="233"/>
      <c r="X519" s="233"/>
      <c r="Y519" s="233"/>
      <c r="Z519" s="228">
        <v>3500</v>
      </c>
      <c r="AA519" s="227"/>
      <c r="AB519" s="227"/>
      <c r="AC519" s="233"/>
      <c r="AD519" s="233"/>
      <c r="AE519" s="233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  <c r="AP519" s="233"/>
      <c r="AQ519" s="233"/>
      <c r="AR519" s="233"/>
      <c r="AS519" s="233"/>
      <c r="AT519" s="588"/>
      <c r="AU519" s="578"/>
    </row>
    <row r="520" spans="1:47" s="1499" customFormat="1" ht="24.6" customHeight="1">
      <c r="A520" s="154" t="s">
        <v>150</v>
      </c>
      <c r="B520" s="918"/>
      <c r="C520" s="227" t="s">
        <v>704</v>
      </c>
      <c r="D520" s="233" t="s">
        <v>6730</v>
      </c>
      <c r="E520" s="227" t="s">
        <v>1506</v>
      </c>
      <c r="F520" s="227" t="s">
        <v>704</v>
      </c>
      <c r="G520" s="227" t="s">
        <v>6321</v>
      </c>
      <c r="H520" s="228">
        <v>4585</v>
      </c>
      <c r="I520" s="228">
        <v>3295</v>
      </c>
      <c r="J520" s="228">
        <v>3295</v>
      </c>
      <c r="K520" s="227" t="s">
        <v>6731</v>
      </c>
      <c r="L520" s="227" t="s">
        <v>3199</v>
      </c>
      <c r="M520" s="227" t="s">
        <v>54</v>
      </c>
      <c r="N520" s="228">
        <v>24</v>
      </c>
      <c r="O520" s="228">
        <v>43</v>
      </c>
      <c r="P520" s="228">
        <v>1032</v>
      </c>
      <c r="Q520" s="228">
        <v>25</v>
      </c>
      <c r="R520" s="228">
        <v>840</v>
      </c>
      <c r="S520" s="228">
        <v>1500</v>
      </c>
      <c r="T520" s="227" t="s">
        <v>465</v>
      </c>
      <c r="U520" s="227">
        <v>1989</v>
      </c>
      <c r="V520" s="233"/>
      <c r="W520" s="233"/>
      <c r="X520" s="233"/>
      <c r="Y520" s="233"/>
      <c r="Z520" s="228"/>
      <c r="AA520" s="227"/>
      <c r="AB520" s="227"/>
      <c r="AC520" s="233"/>
      <c r="AD520" s="233"/>
      <c r="AE520" s="233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  <c r="AP520" s="233"/>
      <c r="AQ520" s="233"/>
      <c r="AR520" s="233"/>
      <c r="AS520" s="233"/>
      <c r="AT520" s="588"/>
      <c r="AU520" s="578"/>
    </row>
    <row r="521" spans="1:47" s="1499" customFormat="1" ht="24.6" customHeight="1">
      <c r="A521" s="154"/>
      <c r="B521" s="918"/>
      <c r="C521" s="227" t="s">
        <v>704</v>
      </c>
      <c r="D521" s="233" t="s">
        <v>6323</v>
      </c>
      <c r="E521" s="227" t="s">
        <v>6732</v>
      </c>
      <c r="F521" s="227" t="s">
        <v>704</v>
      </c>
      <c r="G521" s="227" t="s">
        <v>9922</v>
      </c>
      <c r="H521" s="228">
        <v>73500</v>
      </c>
      <c r="I521" s="228">
        <v>1178</v>
      </c>
      <c r="J521" s="228">
        <v>1449</v>
      </c>
      <c r="K521" s="227" t="s">
        <v>6731</v>
      </c>
      <c r="L521" s="227" t="s">
        <v>3199</v>
      </c>
      <c r="M521" s="227" t="s">
        <v>54</v>
      </c>
      <c r="N521" s="228">
        <v>22</v>
      </c>
      <c r="O521" s="228">
        <v>34</v>
      </c>
      <c r="P521" s="228">
        <v>748</v>
      </c>
      <c r="Q521" s="228">
        <v>20</v>
      </c>
      <c r="R521" s="228">
        <v>106</v>
      </c>
      <c r="S521" s="228">
        <v>700</v>
      </c>
      <c r="T521" s="227" t="s">
        <v>465</v>
      </c>
      <c r="U521" s="227">
        <v>1997</v>
      </c>
      <c r="V521" s="233"/>
      <c r="W521" s="233"/>
      <c r="X521" s="233"/>
      <c r="Y521" s="233"/>
      <c r="Z521" s="228">
        <v>1458</v>
      </c>
      <c r="AA521" s="227"/>
      <c r="AB521" s="227"/>
      <c r="AC521" s="233"/>
      <c r="AD521" s="233"/>
      <c r="AE521" s="233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27"/>
      <c r="AU521" s="578"/>
    </row>
    <row r="522" spans="1:47" s="1499" customFormat="1" ht="24.6" customHeight="1">
      <c r="A522" s="154"/>
      <c r="B522" s="918"/>
      <c r="C522" s="227" t="s">
        <v>704</v>
      </c>
      <c r="D522" s="233" t="s">
        <v>6733</v>
      </c>
      <c r="E522" s="227" t="s">
        <v>6734</v>
      </c>
      <c r="F522" s="227" t="s">
        <v>704</v>
      </c>
      <c r="G522" s="227" t="s">
        <v>6735</v>
      </c>
      <c r="H522" s="228">
        <v>3083.2</v>
      </c>
      <c r="I522" s="228">
        <v>1305</v>
      </c>
      <c r="J522" s="228">
        <v>1245</v>
      </c>
      <c r="K522" s="227" t="s">
        <v>6731</v>
      </c>
      <c r="L522" s="227" t="s">
        <v>454</v>
      </c>
      <c r="M522" s="227" t="s">
        <v>54</v>
      </c>
      <c r="N522" s="228">
        <v>21</v>
      </c>
      <c r="O522" s="228">
        <v>30</v>
      </c>
      <c r="P522" s="228">
        <v>630</v>
      </c>
      <c r="Q522" s="228">
        <v>15</v>
      </c>
      <c r="R522" s="228">
        <v>70</v>
      </c>
      <c r="S522" s="228">
        <v>500</v>
      </c>
      <c r="T522" s="227" t="s">
        <v>465</v>
      </c>
      <c r="U522" s="227">
        <v>2002</v>
      </c>
      <c r="V522" s="233" t="s">
        <v>6736</v>
      </c>
      <c r="W522" s="233"/>
      <c r="X522" s="233"/>
      <c r="Y522" s="233"/>
      <c r="Z522" s="228">
        <v>1715</v>
      </c>
      <c r="AA522" s="227"/>
      <c r="AB522" s="227"/>
      <c r="AC522" s="233"/>
      <c r="AD522" s="233"/>
      <c r="AE522" s="233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  <c r="AP522" s="233"/>
      <c r="AQ522" s="233"/>
      <c r="AR522" s="233"/>
      <c r="AS522" s="233"/>
      <c r="AT522" s="227"/>
      <c r="AU522" s="578"/>
    </row>
    <row r="523" spans="1:47" s="1499" customFormat="1" ht="24.6" customHeight="1">
      <c r="A523" s="154" t="s">
        <v>150</v>
      </c>
      <c r="B523" s="918"/>
      <c r="C523" s="227" t="s">
        <v>704</v>
      </c>
      <c r="D523" s="233" t="s">
        <v>6737</v>
      </c>
      <c r="E523" s="227" t="s">
        <v>6738</v>
      </c>
      <c r="F523" s="227" t="s">
        <v>704</v>
      </c>
      <c r="G523" s="227" t="s">
        <v>6739</v>
      </c>
      <c r="H523" s="228">
        <v>12516</v>
      </c>
      <c r="I523" s="228">
        <v>1095</v>
      </c>
      <c r="J523" s="228">
        <v>1278</v>
      </c>
      <c r="K523" s="227" t="s">
        <v>6731</v>
      </c>
      <c r="L523" s="227" t="s">
        <v>454</v>
      </c>
      <c r="M523" s="227" t="s">
        <v>54</v>
      </c>
      <c r="N523" s="228">
        <v>21</v>
      </c>
      <c r="O523" s="228">
        <v>30</v>
      </c>
      <c r="P523" s="228">
        <v>630</v>
      </c>
      <c r="Q523" s="228">
        <v>15</v>
      </c>
      <c r="R523" s="228">
        <v>50</v>
      </c>
      <c r="S523" s="228">
        <v>400</v>
      </c>
      <c r="T523" s="227" t="s">
        <v>465</v>
      </c>
      <c r="U523" s="227">
        <v>2002</v>
      </c>
      <c r="V523" s="233" t="s">
        <v>6740</v>
      </c>
      <c r="W523" s="233"/>
      <c r="X523" s="233"/>
      <c r="Y523" s="233"/>
      <c r="Z523" s="228">
        <v>1200</v>
      </c>
      <c r="AA523" s="227"/>
      <c r="AB523" s="227"/>
      <c r="AC523" s="233"/>
      <c r="AD523" s="233"/>
      <c r="AE523" s="233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  <c r="AP523" s="233"/>
      <c r="AQ523" s="233"/>
      <c r="AR523" s="233"/>
      <c r="AS523" s="233"/>
      <c r="AT523" s="227"/>
      <c r="AU523" s="578"/>
    </row>
    <row r="524" spans="1:47" s="1499" customFormat="1" ht="24.6" customHeight="1">
      <c r="A524" s="154"/>
      <c r="B524" s="918"/>
      <c r="C524" s="227" t="s">
        <v>704</v>
      </c>
      <c r="D524" s="233" t="s">
        <v>25296</v>
      </c>
      <c r="E524" s="227" t="s">
        <v>6741</v>
      </c>
      <c r="F524" s="227" t="s">
        <v>704</v>
      </c>
      <c r="G524" s="227" t="s">
        <v>6321</v>
      </c>
      <c r="H524" s="228"/>
      <c r="I524" s="228">
        <v>3754</v>
      </c>
      <c r="J524" s="228">
        <v>7600</v>
      </c>
      <c r="K524" s="227" t="s">
        <v>1100</v>
      </c>
      <c r="L524" s="227" t="s">
        <v>1918</v>
      </c>
      <c r="M524" s="227" t="s">
        <v>6742</v>
      </c>
      <c r="N524" s="228">
        <v>33</v>
      </c>
      <c r="O524" s="228">
        <v>48</v>
      </c>
      <c r="P524" s="228">
        <v>1584</v>
      </c>
      <c r="Q524" s="228">
        <v>9</v>
      </c>
      <c r="R524" s="228">
        <v>2024</v>
      </c>
      <c r="S524" s="228">
        <v>3000</v>
      </c>
      <c r="T524" s="227" t="s">
        <v>465</v>
      </c>
      <c r="U524" s="227">
        <v>2004</v>
      </c>
      <c r="V524" s="233"/>
      <c r="W524" s="233"/>
      <c r="X524" s="233"/>
      <c r="Y524" s="233"/>
      <c r="Z524" s="228"/>
      <c r="AA524" s="227"/>
      <c r="AB524" s="227"/>
      <c r="AC524" s="233"/>
      <c r="AD524" s="233"/>
      <c r="AE524" s="233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  <c r="AP524" s="233"/>
      <c r="AQ524" s="233"/>
      <c r="AR524" s="233"/>
      <c r="AS524" s="233"/>
      <c r="AT524" s="227" t="s">
        <v>9923</v>
      </c>
      <c r="AU524" s="578"/>
    </row>
    <row r="525" spans="1:47" s="1499" customFormat="1" ht="24.6" customHeight="1">
      <c r="A525" s="154" t="s">
        <v>89</v>
      </c>
      <c r="B525" s="918"/>
      <c r="C525" s="227" t="s">
        <v>704</v>
      </c>
      <c r="D525" s="233" t="s">
        <v>25568</v>
      </c>
      <c r="E525" s="227" t="s">
        <v>6743</v>
      </c>
      <c r="F525" s="227" t="s">
        <v>704</v>
      </c>
      <c r="G525" s="227" t="s">
        <v>6321</v>
      </c>
      <c r="H525" s="228">
        <v>1524.6</v>
      </c>
      <c r="I525" s="228">
        <v>1055.21</v>
      </c>
      <c r="J525" s="228">
        <v>1658.93</v>
      </c>
      <c r="K525" s="227" t="s">
        <v>1100</v>
      </c>
      <c r="L525" s="227" t="s">
        <v>1918</v>
      </c>
      <c r="M525" s="227" t="s">
        <v>54</v>
      </c>
      <c r="N525" s="228">
        <v>22.4</v>
      </c>
      <c r="O525" s="228">
        <v>37</v>
      </c>
      <c r="P525" s="228">
        <v>828.8</v>
      </c>
      <c r="Q525" s="228">
        <v>15</v>
      </c>
      <c r="R525" s="228"/>
      <c r="S525" s="228">
        <v>300</v>
      </c>
      <c r="T525" s="227"/>
      <c r="U525" s="227">
        <v>2010</v>
      </c>
      <c r="V525" s="233"/>
      <c r="W525" s="233"/>
      <c r="X525" s="233"/>
      <c r="Y525" s="233"/>
      <c r="Z525" s="228">
        <v>3000</v>
      </c>
      <c r="AA525" s="227"/>
      <c r="AB525" s="227"/>
      <c r="AC525" s="233"/>
      <c r="AD525" s="233"/>
      <c r="AE525" s="233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27"/>
      <c r="AU525" s="578"/>
    </row>
    <row r="526" spans="1:47" s="1499" customFormat="1" ht="24.6" customHeight="1">
      <c r="A526" s="154" t="s">
        <v>150</v>
      </c>
      <c r="B526" s="918"/>
      <c r="C526" s="227" t="s">
        <v>704</v>
      </c>
      <c r="D526" s="233" t="s">
        <v>25569</v>
      </c>
      <c r="E526" s="228" t="s">
        <v>6744</v>
      </c>
      <c r="F526" s="233" t="s">
        <v>704</v>
      </c>
      <c r="G526" s="233" t="s">
        <v>6321</v>
      </c>
      <c r="H526" s="228">
        <v>1876</v>
      </c>
      <c r="I526" s="228">
        <v>1875.8</v>
      </c>
      <c r="J526" s="228">
        <v>2005</v>
      </c>
      <c r="K526" s="227" t="s">
        <v>1100</v>
      </c>
      <c r="L526" s="227" t="s">
        <v>1918</v>
      </c>
      <c r="M526" s="227" t="s">
        <v>54</v>
      </c>
      <c r="N526" s="228">
        <v>21.6</v>
      </c>
      <c r="O526" s="228">
        <v>36</v>
      </c>
      <c r="P526" s="228">
        <v>777.6</v>
      </c>
      <c r="Q526" s="228">
        <v>15</v>
      </c>
      <c r="R526" s="228">
        <v>500</v>
      </c>
      <c r="S526" s="228">
        <v>2000</v>
      </c>
      <c r="T526" s="227" t="s">
        <v>178</v>
      </c>
      <c r="U526" s="227">
        <v>2014</v>
      </c>
      <c r="V526" s="233"/>
      <c r="W526" s="233"/>
      <c r="X526" s="233"/>
      <c r="Y526" s="233"/>
      <c r="Z526" s="228">
        <v>4000</v>
      </c>
      <c r="AA526" s="227"/>
      <c r="AB526" s="227"/>
      <c r="AC526" s="233"/>
      <c r="AD526" s="233"/>
      <c r="AE526" s="233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  <c r="AP526" s="233"/>
      <c r="AQ526" s="233"/>
      <c r="AR526" s="233"/>
      <c r="AS526" s="233"/>
      <c r="AT526" s="227"/>
      <c r="AU526" s="578"/>
    </row>
    <row r="527" spans="1:47" s="1499" customFormat="1" ht="24.6" customHeight="1">
      <c r="A527" s="154" t="s">
        <v>89</v>
      </c>
      <c r="B527" s="918"/>
      <c r="C527" s="227" t="s">
        <v>6327</v>
      </c>
      <c r="D527" s="233" t="s">
        <v>25570</v>
      </c>
      <c r="E527" s="227" t="s">
        <v>11133</v>
      </c>
      <c r="F527" s="227" t="s">
        <v>6327</v>
      </c>
      <c r="G527" s="227" t="s">
        <v>9904</v>
      </c>
      <c r="H527" s="228">
        <v>72072</v>
      </c>
      <c r="I527" s="228">
        <v>5061</v>
      </c>
      <c r="J527" s="228">
        <v>7199</v>
      </c>
      <c r="K527" s="227" t="s">
        <v>11134</v>
      </c>
      <c r="L527" s="227" t="s">
        <v>454</v>
      </c>
      <c r="M527" s="227" t="s">
        <v>54</v>
      </c>
      <c r="N527" s="228">
        <v>37</v>
      </c>
      <c r="O527" s="228">
        <v>62</v>
      </c>
      <c r="P527" s="228">
        <v>2294</v>
      </c>
      <c r="Q527" s="228">
        <v>16</v>
      </c>
      <c r="R527" s="228">
        <v>2551</v>
      </c>
      <c r="S527" s="228">
        <v>4451</v>
      </c>
      <c r="T527" s="227" t="s">
        <v>3158</v>
      </c>
      <c r="U527" s="227">
        <v>2016</v>
      </c>
      <c r="V527" s="233"/>
      <c r="W527" s="233"/>
      <c r="X527" s="233"/>
      <c r="Y527" s="233"/>
      <c r="Z527" s="228">
        <v>18000</v>
      </c>
      <c r="AA527" s="227"/>
      <c r="AB527" s="227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27"/>
      <c r="AU527" s="578"/>
    </row>
    <row r="528" spans="1:47" s="1499" customFormat="1" ht="24.6" customHeight="1">
      <c r="A528" s="154" t="s">
        <v>150</v>
      </c>
      <c r="B528" s="918"/>
      <c r="C528" s="227" t="s">
        <v>6327</v>
      </c>
      <c r="D528" s="233" t="s">
        <v>6745</v>
      </c>
      <c r="E528" s="227" t="s">
        <v>11135</v>
      </c>
      <c r="F528" s="227" t="s">
        <v>6327</v>
      </c>
      <c r="G528" s="227" t="s">
        <v>9904</v>
      </c>
      <c r="H528" s="228">
        <v>4007</v>
      </c>
      <c r="I528" s="228">
        <v>1853</v>
      </c>
      <c r="J528" s="228">
        <v>2333</v>
      </c>
      <c r="K528" s="227" t="s">
        <v>4278</v>
      </c>
      <c r="L528" s="227" t="s">
        <v>1174</v>
      </c>
      <c r="M528" s="227" t="s">
        <v>54</v>
      </c>
      <c r="N528" s="228">
        <v>20</v>
      </c>
      <c r="O528" s="228">
        <v>40</v>
      </c>
      <c r="P528" s="228">
        <v>800</v>
      </c>
      <c r="Q528" s="228">
        <v>10</v>
      </c>
      <c r="R528" s="228">
        <v>514</v>
      </c>
      <c r="S528" s="228">
        <v>1500</v>
      </c>
      <c r="T528" s="227" t="s">
        <v>465</v>
      </c>
      <c r="U528" s="227">
        <v>1986</v>
      </c>
      <c r="V528" s="233"/>
      <c r="W528" s="233"/>
      <c r="X528" s="233"/>
      <c r="Y528" s="233"/>
      <c r="Z528" s="228">
        <v>900</v>
      </c>
      <c r="AA528" s="227"/>
      <c r="AB528" s="227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27"/>
      <c r="AU528" s="578"/>
    </row>
    <row r="529" spans="1:47" s="1499" customFormat="1" ht="24.6" customHeight="1">
      <c r="A529" s="154" t="s">
        <v>150</v>
      </c>
      <c r="B529" s="918"/>
      <c r="C529" s="227" t="s">
        <v>6336</v>
      </c>
      <c r="D529" s="233" t="s">
        <v>25571</v>
      </c>
      <c r="E529" s="227" t="s">
        <v>6749</v>
      </c>
      <c r="F529" s="227" t="s">
        <v>6336</v>
      </c>
      <c r="G529" s="227" t="s">
        <v>17743</v>
      </c>
      <c r="H529" s="228"/>
      <c r="I529" s="228">
        <v>2357</v>
      </c>
      <c r="J529" s="228">
        <v>2860</v>
      </c>
      <c r="K529" s="227" t="s">
        <v>6750</v>
      </c>
      <c r="L529" s="227" t="s">
        <v>1070</v>
      </c>
      <c r="M529" s="227" t="s">
        <v>54</v>
      </c>
      <c r="N529" s="228">
        <v>28.5</v>
      </c>
      <c r="O529" s="228">
        <v>46</v>
      </c>
      <c r="P529" s="228">
        <v>1334</v>
      </c>
      <c r="Q529" s="228">
        <v>18.5</v>
      </c>
      <c r="R529" s="228">
        <v>525</v>
      </c>
      <c r="S529" s="228">
        <v>800</v>
      </c>
      <c r="T529" s="227" t="s">
        <v>178</v>
      </c>
      <c r="U529" s="227">
        <v>2011</v>
      </c>
      <c r="V529" s="233"/>
      <c r="W529" s="233"/>
      <c r="X529" s="233"/>
      <c r="Y529" s="233"/>
      <c r="Z529" s="228">
        <v>7400</v>
      </c>
      <c r="AA529" s="227"/>
      <c r="AB529" s="227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27" t="s">
        <v>6751</v>
      </c>
      <c r="AU529" s="578"/>
    </row>
    <row r="530" spans="1:47" s="1499" customFormat="1" ht="24.6" customHeight="1">
      <c r="A530" s="154" t="s">
        <v>150</v>
      </c>
      <c r="B530" s="918"/>
      <c r="C530" s="227" t="s">
        <v>6336</v>
      </c>
      <c r="D530" s="233" t="s">
        <v>6752</v>
      </c>
      <c r="E530" s="227" t="s">
        <v>6753</v>
      </c>
      <c r="F530" s="227" t="s">
        <v>6336</v>
      </c>
      <c r="G530" s="227" t="s">
        <v>17743</v>
      </c>
      <c r="H530" s="228">
        <v>12209</v>
      </c>
      <c r="I530" s="228">
        <v>2399</v>
      </c>
      <c r="J530" s="228">
        <v>3637</v>
      </c>
      <c r="K530" s="227" t="s">
        <v>466</v>
      </c>
      <c r="L530" s="227" t="s">
        <v>6754</v>
      </c>
      <c r="M530" s="227" t="s">
        <v>6755</v>
      </c>
      <c r="N530" s="228">
        <v>24</v>
      </c>
      <c r="O530" s="228">
        <v>48</v>
      </c>
      <c r="P530" s="228">
        <v>1152</v>
      </c>
      <c r="Q530" s="228">
        <v>10.6</v>
      </c>
      <c r="R530" s="228">
        <v>1060</v>
      </c>
      <c r="S530" s="228">
        <v>3000</v>
      </c>
      <c r="T530" s="227" t="s">
        <v>465</v>
      </c>
      <c r="U530" s="227">
        <v>1993</v>
      </c>
      <c r="V530" s="233"/>
      <c r="W530" s="233">
        <v>1550</v>
      </c>
      <c r="X530" s="233">
        <v>850</v>
      </c>
      <c r="Y530" s="233"/>
      <c r="Z530" s="228">
        <v>2400</v>
      </c>
      <c r="AA530" s="227"/>
      <c r="AB530" s="227"/>
      <c r="AC530" s="233">
        <v>1</v>
      </c>
      <c r="AD530" s="233"/>
      <c r="AE530" s="233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27"/>
      <c r="AU530" s="578"/>
    </row>
    <row r="531" spans="1:47" s="1499" customFormat="1" ht="24.6" customHeight="1">
      <c r="A531" s="154" t="s">
        <v>150</v>
      </c>
      <c r="B531" s="918"/>
      <c r="C531" s="227" t="s">
        <v>6336</v>
      </c>
      <c r="D531" s="233" t="s">
        <v>25572</v>
      </c>
      <c r="E531" s="227" t="s">
        <v>6756</v>
      </c>
      <c r="F531" s="227" t="s">
        <v>6336</v>
      </c>
      <c r="G531" s="227" t="s">
        <v>6757</v>
      </c>
      <c r="H531" s="228">
        <v>1869</v>
      </c>
      <c r="I531" s="228">
        <v>1109</v>
      </c>
      <c r="J531" s="228">
        <v>1156</v>
      </c>
      <c r="K531" s="227" t="s">
        <v>466</v>
      </c>
      <c r="L531" s="227" t="s">
        <v>6758</v>
      </c>
      <c r="M531" s="227" t="s">
        <v>54</v>
      </c>
      <c r="N531" s="228">
        <v>35</v>
      </c>
      <c r="O531" s="228">
        <v>19</v>
      </c>
      <c r="P531" s="228">
        <v>655</v>
      </c>
      <c r="Q531" s="228">
        <v>14</v>
      </c>
      <c r="R531" s="228">
        <v>390</v>
      </c>
      <c r="S531" s="228">
        <v>1000</v>
      </c>
      <c r="T531" s="227" t="s">
        <v>465</v>
      </c>
      <c r="U531" s="227">
        <v>2010</v>
      </c>
      <c r="V531" s="233"/>
      <c r="W531" s="233"/>
      <c r="X531" s="233"/>
      <c r="Y531" s="233"/>
      <c r="Z531" s="228">
        <v>2252</v>
      </c>
      <c r="AA531" s="227"/>
      <c r="AB531" s="227"/>
      <c r="AC531" s="233"/>
      <c r="AD531" s="233"/>
      <c r="AE531" s="233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27"/>
      <c r="AU531" s="578"/>
    </row>
    <row r="532" spans="1:47" s="1499" customFormat="1" ht="24.6" customHeight="1">
      <c r="A532" s="154"/>
      <c r="B532" s="918"/>
      <c r="C532" s="227" t="s">
        <v>6336</v>
      </c>
      <c r="D532" s="233" t="s">
        <v>25573</v>
      </c>
      <c r="E532" s="227" t="s">
        <v>6759</v>
      </c>
      <c r="F532" s="227" t="s">
        <v>6336</v>
      </c>
      <c r="G532" s="227" t="s">
        <v>17744</v>
      </c>
      <c r="H532" s="228">
        <v>19277.3</v>
      </c>
      <c r="I532" s="228">
        <v>648</v>
      </c>
      <c r="J532" s="228">
        <v>672</v>
      </c>
      <c r="K532" s="227" t="s">
        <v>1155</v>
      </c>
      <c r="L532" s="227" t="s">
        <v>1172</v>
      </c>
      <c r="M532" s="227" t="s">
        <v>54</v>
      </c>
      <c r="N532" s="228">
        <v>12</v>
      </c>
      <c r="O532" s="228">
        <v>54</v>
      </c>
      <c r="P532" s="228">
        <v>648</v>
      </c>
      <c r="Q532" s="228">
        <v>8</v>
      </c>
      <c r="R532" s="228"/>
      <c r="S532" s="228"/>
      <c r="T532" s="227" t="s">
        <v>178</v>
      </c>
      <c r="U532" s="227">
        <v>2014</v>
      </c>
      <c r="V532" s="233"/>
      <c r="W532" s="233"/>
      <c r="X532" s="233"/>
      <c r="Y532" s="233"/>
      <c r="Z532" s="228">
        <v>980</v>
      </c>
      <c r="AA532" s="227"/>
      <c r="AB532" s="227"/>
      <c r="AC532" s="233"/>
      <c r="AD532" s="233"/>
      <c r="AE532" s="233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27"/>
      <c r="AU532" s="578"/>
    </row>
    <row r="533" spans="1:47" s="1499" customFormat="1" ht="24.6" customHeight="1">
      <c r="A533" s="154" t="s">
        <v>150</v>
      </c>
      <c r="B533" s="1531"/>
      <c r="C533" s="227" t="s">
        <v>6336</v>
      </c>
      <c r="D533" s="233" t="s">
        <v>25574</v>
      </c>
      <c r="E533" s="227" t="s">
        <v>25575</v>
      </c>
      <c r="F533" s="227" t="s">
        <v>6336</v>
      </c>
      <c r="G533" s="227" t="s">
        <v>17744</v>
      </c>
      <c r="H533" s="228"/>
      <c r="I533" s="228">
        <v>324</v>
      </c>
      <c r="J533" s="228"/>
      <c r="K533" s="227" t="s">
        <v>466</v>
      </c>
      <c r="L533" s="227" t="s">
        <v>12747</v>
      </c>
      <c r="M533" s="227" t="s">
        <v>54</v>
      </c>
      <c r="N533" s="228"/>
      <c r="O533" s="228"/>
      <c r="P533" s="228"/>
      <c r="Q533" s="228"/>
      <c r="R533" s="228"/>
      <c r="S533" s="228"/>
      <c r="T533" s="227"/>
      <c r="U533" s="227">
        <v>2024</v>
      </c>
      <c r="V533" s="233"/>
      <c r="W533" s="233"/>
      <c r="X533" s="233"/>
      <c r="Y533" s="233"/>
      <c r="Z533" s="228"/>
      <c r="AA533" s="227"/>
      <c r="AB533" s="227"/>
      <c r="AC533" s="233"/>
      <c r="AD533" s="233"/>
      <c r="AE533" s="233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  <c r="AP533" s="233"/>
      <c r="AQ533" s="233"/>
      <c r="AR533" s="233"/>
      <c r="AS533" s="233"/>
      <c r="AT533" s="227"/>
      <c r="AU533" s="578"/>
    </row>
    <row r="534" spans="1:47" s="1499" customFormat="1" ht="24.6" customHeight="1">
      <c r="A534" s="154"/>
      <c r="B534" s="918"/>
      <c r="C534" s="227" t="s">
        <v>706</v>
      </c>
      <c r="D534" s="233" t="s">
        <v>6346</v>
      </c>
      <c r="E534" s="227" t="s">
        <v>6760</v>
      </c>
      <c r="F534" s="227" t="s">
        <v>706</v>
      </c>
      <c r="G534" s="227" t="s">
        <v>6761</v>
      </c>
      <c r="H534" s="228">
        <v>11537</v>
      </c>
      <c r="I534" s="228">
        <v>3775.85</v>
      </c>
      <c r="J534" s="228">
        <v>6104.87</v>
      </c>
      <c r="K534" s="227" t="s">
        <v>6762</v>
      </c>
      <c r="L534" s="227" t="s">
        <v>1070</v>
      </c>
      <c r="M534" s="227" t="s">
        <v>54</v>
      </c>
      <c r="N534" s="228">
        <v>30</v>
      </c>
      <c r="O534" s="228">
        <v>42</v>
      </c>
      <c r="P534" s="228">
        <v>1377</v>
      </c>
      <c r="Q534" s="228">
        <v>23.6</v>
      </c>
      <c r="R534" s="228">
        <v>3426</v>
      </c>
      <c r="S534" s="228">
        <v>3426</v>
      </c>
      <c r="T534" s="227" t="s">
        <v>465</v>
      </c>
      <c r="U534" s="227">
        <v>2000</v>
      </c>
      <c r="V534" s="233">
        <v>15292</v>
      </c>
      <c r="W534" s="233">
        <v>2600</v>
      </c>
      <c r="X534" s="233">
        <v>792</v>
      </c>
      <c r="Y534" s="233"/>
      <c r="Z534" s="228">
        <v>18700</v>
      </c>
      <c r="AA534" s="227"/>
      <c r="AB534" s="227"/>
      <c r="AC534" s="233">
        <v>1</v>
      </c>
      <c r="AD534" s="233"/>
      <c r="AE534" s="233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  <c r="AP534" s="233"/>
      <c r="AQ534" s="233"/>
      <c r="AR534" s="233"/>
      <c r="AS534" s="233"/>
      <c r="AT534" s="538"/>
      <c r="AU534" s="578"/>
    </row>
    <row r="535" spans="1:47" s="1499" customFormat="1" ht="24.6" customHeight="1">
      <c r="A535" s="154" t="s">
        <v>89</v>
      </c>
      <c r="B535" s="918"/>
      <c r="C535" s="227" t="s">
        <v>706</v>
      </c>
      <c r="D535" s="233" t="s">
        <v>25576</v>
      </c>
      <c r="E535" s="227" t="s">
        <v>1154</v>
      </c>
      <c r="F535" s="227" t="s">
        <v>706</v>
      </c>
      <c r="G535" s="227" t="s">
        <v>706</v>
      </c>
      <c r="H535" s="228"/>
      <c r="I535" s="228">
        <v>994.8</v>
      </c>
      <c r="J535" s="228">
        <v>994.8</v>
      </c>
      <c r="K535" s="227" t="s">
        <v>1155</v>
      </c>
      <c r="L535" s="227" t="s">
        <v>1156</v>
      </c>
      <c r="M535" s="227" t="s">
        <v>1157</v>
      </c>
      <c r="N535" s="228">
        <v>20.7</v>
      </c>
      <c r="O535" s="228">
        <v>35</v>
      </c>
      <c r="P535" s="228">
        <v>994.8</v>
      </c>
      <c r="Q535" s="228">
        <v>16.399999999999999</v>
      </c>
      <c r="R535" s="228"/>
      <c r="S535" s="228"/>
      <c r="T535" s="227"/>
      <c r="U535" s="227">
        <v>2013</v>
      </c>
      <c r="V535" s="233"/>
      <c r="W535" s="233"/>
      <c r="X535" s="233"/>
      <c r="Y535" s="233"/>
      <c r="Z535" s="228">
        <v>1440</v>
      </c>
      <c r="AA535" s="227"/>
      <c r="AB535" s="227"/>
      <c r="AC535" s="233"/>
      <c r="AD535" s="233"/>
      <c r="AE535" s="233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  <c r="AP535" s="233"/>
      <c r="AQ535" s="233"/>
      <c r="AR535" s="233"/>
      <c r="AS535" s="233"/>
      <c r="AT535" s="227" t="s">
        <v>9925</v>
      </c>
      <c r="AU535" s="578"/>
    </row>
    <row r="536" spans="1:47" s="1499" customFormat="1" ht="24.6" customHeight="1">
      <c r="A536" s="154" t="s">
        <v>150</v>
      </c>
      <c r="B536" s="918"/>
      <c r="C536" s="227" t="s">
        <v>707</v>
      </c>
      <c r="D536" s="233" t="s">
        <v>25577</v>
      </c>
      <c r="E536" s="227" t="s">
        <v>11136</v>
      </c>
      <c r="F536" s="227" t="s">
        <v>707</v>
      </c>
      <c r="G536" s="227" t="s">
        <v>707</v>
      </c>
      <c r="H536" s="228">
        <v>4995</v>
      </c>
      <c r="I536" s="228">
        <v>999</v>
      </c>
      <c r="J536" s="228">
        <v>999</v>
      </c>
      <c r="K536" s="227" t="s">
        <v>1155</v>
      </c>
      <c r="L536" s="227" t="s">
        <v>1172</v>
      </c>
      <c r="M536" s="227" t="s">
        <v>17745</v>
      </c>
      <c r="N536" s="228">
        <v>20</v>
      </c>
      <c r="O536" s="228">
        <v>46</v>
      </c>
      <c r="P536" s="228">
        <v>920</v>
      </c>
      <c r="Q536" s="228">
        <v>9</v>
      </c>
      <c r="R536" s="228"/>
      <c r="S536" s="228"/>
      <c r="T536" s="227"/>
      <c r="U536" s="227">
        <v>2000</v>
      </c>
      <c r="V536" s="233"/>
      <c r="W536" s="233"/>
      <c r="X536" s="233"/>
      <c r="Y536" s="233"/>
      <c r="Z536" s="228"/>
      <c r="AA536" s="227"/>
      <c r="AB536" s="227"/>
      <c r="AC536" s="233"/>
      <c r="AD536" s="233"/>
      <c r="AE536" s="233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27"/>
      <c r="AU536" s="578"/>
    </row>
    <row r="537" spans="1:47" s="1499" customFormat="1" ht="24.6" customHeight="1">
      <c r="A537" s="154" t="s">
        <v>89</v>
      </c>
      <c r="B537" s="918"/>
      <c r="C537" s="227" t="s">
        <v>6360</v>
      </c>
      <c r="D537" s="233" t="s">
        <v>25578</v>
      </c>
      <c r="E537" s="227" t="s">
        <v>6763</v>
      </c>
      <c r="F537" s="227" t="s">
        <v>6360</v>
      </c>
      <c r="G537" s="227" t="s">
        <v>6764</v>
      </c>
      <c r="H537" s="228">
        <v>11404</v>
      </c>
      <c r="I537" s="228">
        <v>1568</v>
      </c>
      <c r="J537" s="228">
        <v>1568</v>
      </c>
      <c r="K537" s="227" t="s">
        <v>332</v>
      </c>
      <c r="L537" s="227" t="s">
        <v>3469</v>
      </c>
      <c r="M537" s="227" t="s">
        <v>54</v>
      </c>
      <c r="N537" s="228">
        <v>22</v>
      </c>
      <c r="O537" s="228">
        <v>35</v>
      </c>
      <c r="P537" s="228">
        <v>770</v>
      </c>
      <c r="Q537" s="228">
        <v>10.5</v>
      </c>
      <c r="R537" s="228">
        <v>400</v>
      </c>
      <c r="S537" s="228">
        <v>400</v>
      </c>
      <c r="T537" s="227" t="s">
        <v>178</v>
      </c>
      <c r="U537" s="227">
        <v>2008</v>
      </c>
      <c r="V537" s="233"/>
      <c r="W537" s="233"/>
      <c r="X537" s="233"/>
      <c r="Y537" s="233"/>
      <c r="Z537" s="228">
        <v>2800</v>
      </c>
      <c r="AA537" s="227"/>
      <c r="AB537" s="227"/>
      <c r="AC537" s="233"/>
      <c r="AD537" s="233"/>
      <c r="AE537" s="233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27"/>
      <c r="AU537" s="578"/>
    </row>
    <row r="538" spans="1:47" s="1499" customFormat="1" ht="24.6" customHeight="1">
      <c r="A538" s="154"/>
      <c r="B538" s="1532"/>
      <c r="C538" s="227" t="s">
        <v>6360</v>
      </c>
      <c r="D538" s="233" t="s">
        <v>25579</v>
      </c>
      <c r="E538" s="227" t="s">
        <v>6765</v>
      </c>
      <c r="F538" s="227" t="s">
        <v>6360</v>
      </c>
      <c r="G538" s="227" t="s">
        <v>6766</v>
      </c>
      <c r="H538" s="228">
        <v>2214</v>
      </c>
      <c r="I538" s="228">
        <v>585</v>
      </c>
      <c r="J538" s="228">
        <v>585</v>
      </c>
      <c r="K538" s="227" t="s">
        <v>332</v>
      </c>
      <c r="L538" s="227" t="s">
        <v>2576</v>
      </c>
      <c r="M538" s="227" t="s">
        <v>54</v>
      </c>
      <c r="N538" s="228">
        <v>16</v>
      </c>
      <c r="O538" s="228">
        <v>24</v>
      </c>
      <c r="P538" s="228">
        <v>384</v>
      </c>
      <c r="Q538" s="228">
        <v>10</v>
      </c>
      <c r="R538" s="228"/>
      <c r="S538" s="228"/>
      <c r="T538" s="227"/>
      <c r="U538" s="227">
        <v>2010</v>
      </c>
      <c r="V538" s="233"/>
      <c r="W538" s="233"/>
      <c r="X538" s="233"/>
      <c r="Y538" s="233"/>
      <c r="Z538" s="228">
        <v>1447</v>
      </c>
      <c r="AA538" s="227"/>
      <c r="AB538" s="227"/>
      <c r="AC538" s="233"/>
      <c r="AD538" s="233"/>
      <c r="AE538" s="233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27"/>
      <c r="AU538" s="578"/>
    </row>
    <row r="539" spans="1:47" s="1499" customFormat="1" ht="24.6" customHeight="1">
      <c r="A539" s="154" t="s">
        <v>150</v>
      </c>
      <c r="B539" s="1532"/>
      <c r="C539" s="227" t="s">
        <v>6366</v>
      </c>
      <c r="D539" s="233" t="s">
        <v>6767</v>
      </c>
      <c r="E539" s="227" t="s">
        <v>6768</v>
      </c>
      <c r="F539" s="227" t="s">
        <v>6366</v>
      </c>
      <c r="G539" s="227" t="s">
        <v>11108</v>
      </c>
      <c r="H539" s="228">
        <v>14602</v>
      </c>
      <c r="I539" s="228">
        <v>4105</v>
      </c>
      <c r="J539" s="228">
        <v>4105</v>
      </c>
      <c r="K539" s="227" t="s">
        <v>6721</v>
      </c>
      <c r="L539" s="227" t="s">
        <v>1096</v>
      </c>
      <c r="M539" s="227" t="s">
        <v>54</v>
      </c>
      <c r="N539" s="228">
        <v>26.4</v>
      </c>
      <c r="O539" s="228">
        <v>39.6</v>
      </c>
      <c r="P539" s="228">
        <v>1040</v>
      </c>
      <c r="Q539" s="228">
        <v>23.3</v>
      </c>
      <c r="R539" s="228">
        <v>936</v>
      </c>
      <c r="S539" s="228">
        <v>2800</v>
      </c>
      <c r="T539" s="227" t="s">
        <v>465</v>
      </c>
      <c r="U539" s="227">
        <v>1999</v>
      </c>
      <c r="V539" s="233">
        <v>46</v>
      </c>
      <c r="W539" s="233">
        <v>15</v>
      </c>
      <c r="X539" s="233">
        <v>19</v>
      </c>
      <c r="Y539" s="233"/>
      <c r="Z539" s="228">
        <v>80</v>
      </c>
      <c r="AA539" s="227"/>
      <c r="AB539" s="227"/>
      <c r="AC539" s="233"/>
      <c r="AD539" s="233"/>
      <c r="AE539" s="233" t="s">
        <v>6769</v>
      </c>
      <c r="AF539" s="233"/>
      <c r="AG539" s="233" t="s">
        <v>1884</v>
      </c>
      <c r="AH539" s="233">
        <v>1</v>
      </c>
      <c r="AI539" s="233">
        <v>86</v>
      </c>
      <c r="AJ539" s="233" t="s">
        <v>6770</v>
      </c>
      <c r="AK539" s="233" t="s">
        <v>611</v>
      </c>
      <c r="AL539" s="233"/>
      <c r="AM539" s="233"/>
      <c r="AN539" s="233"/>
      <c r="AO539" s="233"/>
      <c r="AP539" s="233"/>
      <c r="AQ539" s="233"/>
      <c r="AR539" s="233"/>
      <c r="AS539" s="233"/>
      <c r="AT539" s="227" t="s">
        <v>399</v>
      </c>
      <c r="AU539" s="578"/>
    </row>
    <row r="540" spans="1:47" s="1499" customFormat="1" ht="24.6" customHeight="1">
      <c r="A540" s="154" t="s">
        <v>150</v>
      </c>
      <c r="B540" s="1509"/>
      <c r="C540" s="227" t="s">
        <v>6366</v>
      </c>
      <c r="D540" s="233" t="s">
        <v>25580</v>
      </c>
      <c r="E540" s="227" t="s">
        <v>6771</v>
      </c>
      <c r="F540" s="227" t="s">
        <v>6366</v>
      </c>
      <c r="G540" s="227" t="s">
        <v>11108</v>
      </c>
      <c r="H540" s="228">
        <v>1533</v>
      </c>
      <c r="I540" s="228">
        <v>489</v>
      </c>
      <c r="J540" s="228">
        <v>489</v>
      </c>
      <c r="K540" s="227"/>
      <c r="L540" s="227" t="s">
        <v>1172</v>
      </c>
      <c r="M540" s="227" t="s">
        <v>54</v>
      </c>
      <c r="N540" s="228">
        <v>18</v>
      </c>
      <c r="O540" s="228">
        <v>22</v>
      </c>
      <c r="P540" s="228">
        <v>396</v>
      </c>
      <c r="Q540" s="228">
        <v>6.8</v>
      </c>
      <c r="R540" s="228">
        <v>0</v>
      </c>
      <c r="S540" s="228"/>
      <c r="T540" s="227"/>
      <c r="U540" s="227">
        <v>2015</v>
      </c>
      <c r="V540" s="233"/>
      <c r="W540" s="233"/>
      <c r="X540" s="233"/>
      <c r="Y540" s="233"/>
      <c r="Z540" s="228">
        <v>1150</v>
      </c>
      <c r="AA540" s="227"/>
      <c r="AB540" s="227"/>
      <c r="AC540" s="233"/>
      <c r="AD540" s="233"/>
      <c r="AE540" s="233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27" t="s">
        <v>9926</v>
      </c>
      <c r="AU540" s="578"/>
    </row>
    <row r="541" spans="1:47" s="1499" customFormat="1" ht="24.6" customHeight="1">
      <c r="A541" s="154"/>
      <c r="B541" s="1531"/>
      <c r="C541" s="227" t="s">
        <v>6366</v>
      </c>
      <c r="D541" s="233" t="s">
        <v>25581</v>
      </c>
      <c r="E541" s="227" t="s">
        <v>25582</v>
      </c>
      <c r="F541" s="227" t="s">
        <v>13333</v>
      </c>
      <c r="G541" s="227" t="s">
        <v>17523</v>
      </c>
      <c r="H541" s="228">
        <v>998</v>
      </c>
      <c r="I541" s="228">
        <v>490</v>
      </c>
      <c r="J541" s="228">
        <v>826</v>
      </c>
      <c r="K541" s="227"/>
      <c r="L541" s="227" t="s">
        <v>1096</v>
      </c>
      <c r="M541" s="227" t="s">
        <v>54</v>
      </c>
      <c r="N541" s="228">
        <v>14</v>
      </c>
      <c r="O541" s="228">
        <v>28</v>
      </c>
      <c r="P541" s="228">
        <v>392</v>
      </c>
      <c r="Q541" s="228"/>
      <c r="R541" s="228">
        <v>0</v>
      </c>
      <c r="S541" s="228"/>
      <c r="T541" s="227"/>
      <c r="U541" s="227">
        <v>2017</v>
      </c>
      <c r="V541" s="233"/>
      <c r="W541" s="233"/>
      <c r="X541" s="233"/>
      <c r="Y541" s="233"/>
      <c r="Z541" s="228"/>
      <c r="AA541" s="227"/>
      <c r="AB541" s="227"/>
      <c r="AC541" s="233"/>
      <c r="AD541" s="233"/>
      <c r="AE541" s="233"/>
      <c r="AF541" s="233"/>
      <c r="AG541" s="233" t="s">
        <v>25583</v>
      </c>
      <c r="AH541" s="233">
        <v>1</v>
      </c>
      <c r="AI541" s="233"/>
      <c r="AJ541" s="233" t="s">
        <v>25583</v>
      </c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27"/>
      <c r="AU541" s="578"/>
    </row>
    <row r="542" spans="1:47" s="1499" customFormat="1" ht="24.6" customHeight="1">
      <c r="A542" s="154"/>
      <c r="B542" s="1509"/>
      <c r="C542" s="227" t="s">
        <v>687</v>
      </c>
      <c r="D542" s="233" t="s">
        <v>6772</v>
      </c>
      <c r="E542" s="227" t="s">
        <v>6773</v>
      </c>
      <c r="F542" s="227" t="s">
        <v>687</v>
      </c>
      <c r="G542" s="227" t="s">
        <v>687</v>
      </c>
      <c r="H542" s="228">
        <v>11997</v>
      </c>
      <c r="I542" s="228">
        <v>2159.54</v>
      </c>
      <c r="J542" s="228">
        <v>2579.84</v>
      </c>
      <c r="K542" s="227" t="s">
        <v>4287</v>
      </c>
      <c r="L542" s="227" t="s">
        <v>3206</v>
      </c>
      <c r="M542" s="227" t="s">
        <v>54</v>
      </c>
      <c r="N542" s="228">
        <v>24</v>
      </c>
      <c r="O542" s="228">
        <v>47</v>
      </c>
      <c r="P542" s="228">
        <v>1152</v>
      </c>
      <c r="Q542" s="228">
        <v>9.3000000000000007</v>
      </c>
      <c r="R542" s="228">
        <v>600</v>
      </c>
      <c r="S542" s="228">
        <v>1500</v>
      </c>
      <c r="T542" s="227" t="s">
        <v>178</v>
      </c>
      <c r="U542" s="227">
        <v>1990</v>
      </c>
      <c r="V542" s="233"/>
      <c r="W542" s="233"/>
      <c r="X542" s="233" t="s">
        <v>6774</v>
      </c>
      <c r="Y542" s="233"/>
      <c r="Z542" s="228">
        <v>400</v>
      </c>
      <c r="AA542" s="227"/>
      <c r="AB542" s="227"/>
      <c r="AC542" s="233"/>
      <c r="AD542" s="233"/>
      <c r="AE542" s="233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27"/>
      <c r="AU542" s="578"/>
    </row>
    <row r="543" spans="1:47" s="1499" customFormat="1" ht="24.6" customHeight="1">
      <c r="A543" s="154"/>
      <c r="B543" s="918"/>
      <c r="C543" s="227" t="s">
        <v>687</v>
      </c>
      <c r="D543" s="233" t="s">
        <v>25584</v>
      </c>
      <c r="E543" s="227" t="s">
        <v>6775</v>
      </c>
      <c r="F543" s="227" t="s">
        <v>687</v>
      </c>
      <c r="G543" s="227" t="s">
        <v>6776</v>
      </c>
      <c r="H543" s="228">
        <v>4158</v>
      </c>
      <c r="I543" s="228">
        <v>791</v>
      </c>
      <c r="J543" s="228">
        <v>804.64</v>
      </c>
      <c r="K543" s="227" t="s">
        <v>332</v>
      </c>
      <c r="L543" s="227" t="s">
        <v>3206</v>
      </c>
      <c r="M543" s="227" t="s">
        <v>54</v>
      </c>
      <c r="N543" s="228">
        <v>20</v>
      </c>
      <c r="O543" s="228">
        <v>30</v>
      </c>
      <c r="P543" s="228">
        <v>600</v>
      </c>
      <c r="Q543" s="228">
        <v>12.5</v>
      </c>
      <c r="R543" s="228">
        <v>150</v>
      </c>
      <c r="S543" s="228">
        <v>150</v>
      </c>
      <c r="T543" s="227" t="s">
        <v>178</v>
      </c>
      <c r="U543" s="227">
        <v>2007</v>
      </c>
      <c r="V543" s="233"/>
      <c r="W543" s="233"/>
      <c r="X543" s="233"/>
      <c r="Y543" s="233"/>
      <c r="Z543" s="228">
        <v>1468</v>
      </c>
      <c r="AA543" s="227"/>
      <c r="AB543" s="227"/>
      <c r="AC543" s="233"/>
      <c r="AD543" s="233"/>
      <c r="AE543" s="233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27"/>
      <c r="AU543" s="578"/>
    </row>
    <row r="544" spans="1:47" s="1499" customFormat="1" ht="24.6" customHeight="1">
      <c r="A544" s="154" t="s">
        <v>150</v>
      </c>
      <c r="B544" s="918"/>
      <c r="C544" s="227" t="s">
        <v>687</v>
      </c>
      <c r="D544" s="233" t="s">
        <v>25585</v>
      </c>
      <c r="E544" s="227" t="s">
        <v>1158</v>
      </c>
      <c r="F544" s="227" t="s">
        <v>687</v>
      </c>
      <c r="G544" s="227" t="s">
        <v>687</v>
      </c>
      <c r="H544" s="228">
        <v>240500</v>
      </c>
      <c r="I544" s="228">
        <v>3426</v>
      </c>
      <c r="J544" s="228">
        <v>5791</v>
      </c>
      <c r="K544" s="227" t="s">
        <v>1159</v>
      </c>
      <c r="L544" s="227" t="s">
        <v>9234</v>
      </c>
      <c r="M544" s="227" t="s">
        <v>54</v>
      </c>
      <c r="N544" s="228">
        <v>41</v>
      </c>
      <c r="O544" s="228">
        <v>45</v>
      </c>
      <c r="P544" s="228">
        <v>1815</v>
      </c>
      <c r="Q544" s="228">
        <v>13</v>
      </c>
      <c r="R544" s="228">
        <v>1790</v>
      </c>
      <c r="S544" s="228">
        <v>3000</v>
      </c>
      <c r="T544" s="227" t="s">
        <v>1161</v>
      </c>
      <c r="U544" s="227">
        <v>2013</v>
      </c>
      <c r="V544" s="233"/>
      <c r="W544" s="233"/>
      <c r="X544" s="233"/>
      <c r="Y544" s="233"/>
      <c r="Z544" s="228">
        <v>10000</v>
      </c>
      <c r="AA544" s="227"/>
      <c r="AB544" s="227"/>
      <c r="AC544" s="233"/>
      <c r="AD544" s="233"/>
      <c r="AE544" s="233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  <c r="AP544" s="233"/>
      <c r="AQ544" s="233"/>
      <c r="AR544" s="233"/>
      <c r="AS544" s="233"/>
      <c r="AT544" s="227"/>
      <c r="AU544" s="578"/>
    </row>
    <row r="545" spans="1:47" s="1499" customFormat="1" ht="24.6" customHeight="1">
      <c r="A545" s="154"/>
      <c r="B545" s="918"/>
      <c r="C545" s="227" t="s">
        <v>6377</v>
      </c>
      <c r="D545" s="233" t="s">
        <v>25586</v>
      </c>
      <c r="E545" s="227" t="s">
        <v>6777</v>
      </c>
      <c r="F545" s="227" t="s">
        <v>6377</v>
      </c>
      <c r="G545" s="233" t="s">
        <v>14367</v>
      </c>
      <c r="H545" s="228">
        <v>8912</v>
      </c>
      <c r="I545" s="228">
        <v>3896.24</v>
      </c>
      <c r="J545" s="228">
        <v>5626.57</v>
      </c>
      <c r="K545" s="227" t="s">
        <v>332</v>
      </c>
      <c r="L545" s="227" t="s">
        <v>6778</v>
      </c>
      <c r="M545" s="227" t="s">
        <v>54</v>
      </c>
      <c r="N545" s="228">
        <v>26</v>
      </c>
      <c r="O545" s="228">
        <v>46</v>
      </c>
      <c r="P545" s="228">
        <v>1196</v>
      </c>
      <c r="Q545" s="228">
        <v>17</v>
      </c>
      <c r="R545" s="228">
        <v>2005</v>
      </c>
      <c r="S545" s="228">
        <v>3000</v>
      </c>
      <c r="T545" s="227" t="s">
        <v>465</v>
      </c>
      <c r="U545" s="227">
        <v>2008</v>
      </c>
      <c r="V545" s="233"/>
      <c r="W545" s="233"/>
      <c r="X545" s="233"/>
      <c r="Y545" s="233"/>
      <c r="Z545" s="228">
        <v>14100</v>
      </c>
      <c r="AA545" s="227"/>
      <c r="AB545" s="227"/>
      <c r="AC545" s="233"/>
      <c r="AD545" s="233"/>
      <c r="AE545" s="233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27" t="s">
        <v>9927</v>
      </c>
      <c r="AU545" s="578"/>
    </row>
    <row r="546" spans="1:47" s="1499" customFormat="1" ht="24.6" customHeight="1">
      <c r="A546" s="154" t="s">
        <v>315</v>
      </c>
      <c r="B546" s="918"/>
      <c r="C546" s="227" t="s">
        <v>6377</v>
      </c>
      <c r="D546" s="233" t="s">
        <v>25587</v>
      </c>
      <c r="E546" s="227" t="s">
        <v>6779</v>
      </c>
      <c r="F546" s="227" t="s">
        <v>6377</v>
      </c>
      <c r="G546" s="233" t="s">
        <v>25588</v>
      </c>
      <c r="H546" s="228">
        <v>1757</v>
      </c>
      <c r="I546" s="228">
        <v>628</v>
      </c>
      <c r="J546" s="228">
        <v>628</v>
      </c>
      <c r="K546" s="227" t="s">
        <v>3163</v>
      </c>
      <c r="L546" s="227" t="s">
        <v>1172</v>
      </c>
      <c r="M546" s="227" t="s">
        <v>54</v>
      </c>
      <c r="N546" s="228">
        <v>14</v>
      </c>
      <c r="O546" s="228">
        <v>34</v>
      </c>
      <c r="P546" s="228">
        <v>476</v>
      </c>
      <c r="Q546" s="228">
        <v>6.3</v>
      </c>
      <c r="R546" s="228"/>
      <c r="S546" s="228"/>
      <c r="T546" s="227"/>
      <c r="U546" s="227">
        <v>2009</v>
      </c>
      <c r="V546" s="233"/>
      <c r="W546" s="233"/>
      <c r="X546" s="233"/>
      <c r="Y546" s="233"/>
      <c r="Z546" s="228">
        <v>550</v>
      </c>
      <c r="AA546" s="227"/>
      <c r="AB546" s="227"/>
      <c r="AC546" s="233"/>
      <c r="AD546" s="233"/>
      <c r="AE546" s="233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27"/>
      <c r="AU546" s="578"/>
    </row>
    <row r="547" spans="1:47" s="1499" customFormat="1" ht="24.6" customHeight="1">
      <c r="A547" s="154" t="s">
        <v>316</v>
      </c>
      <c r="B547" s="918"/>
      <c r="C547" s="227" t="s">
        <v>6381</v>
      </c>
      <c r="D547" s="233" t="s">
        <v>25310</v>
      </c>
      <c r="E547" s="227" t="s">
        <v>6780</v>
      </c>
      <c r="F547" s="227" t="s">
        <v>6381</v>
      </c>
      <c r="G547" s="227" t="s">
        <v>9905</v>
      </c>
      <c r="H547" s="228"/>
      <c r="I547" s="228">
        <v>3082.81</v>
      </c>
      <c r="J547" s="228">
        <v>4825.55</v>
      </c>
      <c r="K547" s="227" t="s">
        <v>6484</v>
      </c>
      <c r="L547" s="227" t="s">
        <v>1070</v>
      </c>
      <c r="M547" s="227" t="s">
        <v>54</v>
      </c>
      <c r="N547" s="228">
        <v>24</v>
      </c>
      <c r="O547" s="228">
        <v>48</v>
      </c>
      <c r="P547" s="228">
        <v>1152</v>
      </c>
      <c r="Q547" s="228">
        <v>15.4</v>
      </c>
      <c r="R547" s="228">
        <v>1006</v>
      </c>
      <c r="S547" s="228">
        <v>3000</v>
      </c>
      <c r="T547" s="227" t="s">
        <v>465</v>
      </c>
      <c r="U547" s="227">
        <v>2000</v>
      </c>
      <c r="V547" s="233">
        <v>2117</v>
      </c>
      <c r="W547" s="233">
        <v>300</v>
      </c>
      <c r="X547" s="233">
        <v>420</v>
      </c>
      <c r="Y547" s="233"/>
      <c r="Z547" s="228">
        <v>4037</v>
      </c>
      <c r="AA547" s="227"/>
      <c r="AB547" s="227"/>
      <c r="AC547" s="233"/>
      <c r="AD547" s="233"/>
      <c r="AE547" s="233"/>
      <c r="AF547" s="233" t="s">
        <v>6781</v>
      </c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27" t="s">
        <v>6782</v>
      </c>
      <c r="AU547" s="578"/>
    </row>
    <row r="548" spans="1:47" s="1499" customFormat="1" ht="24.6" customHeight="1">
      <c r="A548" s="154"/>
      <c r="B548" s="918"/>
      <c r="C548" s="227" t="s">
        <v>6381</v>
      </c>
      <c r="D548" s="233" t="s">
        <v>25420</v>
      </c>
      <c r="E548" s="227" t="s">
        <v>17746</v>
      </c>
      <c r="F548" s="241" t="s">
        <v>6381</v>
      </c>
      <c r="G548" s="227" t="s">
        <v>9905</v>
      </c>
      <c r="H548" s="228">
        <v>12405</v>
      </c>
      <c r="I548" s="228">
        <v>1422</v>
      </c>
      <c r="J548" s="228">
        <v>1454</v>
      </c>
      <c r="K548" s="227" t="s">
        <v>6484</v>
      </c>
      <c r="L548" s="227" t="s">
        <v>1070</v>
      </c>
      <c r="M548" s="227" t="s">
        <v>54</v>
      </c>
      <c r="N548" s="228">
        <v>22</v>
      </c>
      <c r="O548" s="228">
        <v>39.200000000000003</v>
      </c>
      <c r="P548" s="228">
        <v>862</v>
      </c>
      <c r="Q548" s="228">
        <v>13.6</v>
      </c>
      <c r="R548" s="228">
        <v>100</v>
      </c>
      <c r="S548" s="228">
        <v>1000</v>
      </c>
      <c r="T548" s="227" t="s">
        <v>465</v>
      </c>
      <c r="U548" s="227">
        <v>2011</v>
      </c>
      <c r="V548" s="233">
        <v>2117</v>
      </c>
      <c r="W548" s="233">
        <v>300</v>
      </c>
      <c r="X548" s="233">
        <v>420</v>
      </c>
      <c r="Y548" s="233"/>
      <c r="Z548" s="228">
        <v>5172</v>
      </c>
      <c r="AA548" s="227"/>
      <c r="AB548" s="227"/>
      <c r="AC548" s="233"/>
      <c r="AD548" s="233"/>
      <c r="AE548" s="233"/>
      <c r="AF548" s="233" t="s">
        <v>6781</v>
      </c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27"/>
      <c r="AU548" s="578"/>
    </row>
    <row r="549" spans="1:47" s="1499" customFormat="1" ht="24.6" customHeight="1">
      <c r="A549" s="154"/>
      <c r="B549" s="918"/>
      <c r="C549" s="227" t="s">
        <v>14321</v>
      </c>
      <c r="D549" s="233" t="s">
        <v>25426</v>
      </c>
      <c r="E549" s="227" t="s">
        <v>14332</v>
      </c>
      <c r="F549" s="241" t="s">
        <v>14321</v>
      </c>
      <c r="G549" s="227" t="s">
        <v>14320</v>
      </c>
      <c r="H549" s="228">
        <v>6042</v>
      </c>
      <c r="I549" s="228">
        <v>757</v>
      </c>
      <c r="J549" s="228">
        <v>757</v>
      </c>
      <c r="K549" s="227" t="s">
        <v>12726</v>
      </c>
      <c r="L549" s="227" t="s">
        <v>14333</v>
      </c>
      <c r="M549" s="227" t="s">
        <v>2059</v>
      </c>
      <c r="N549" s="228">
        <v>24</v>
      </c>
      <c r="O549" s="228">
        <v>31</v>
      </c>
      <c r="P549" s="228">
        <v>757</v>
      </c>
      <c r="Q549" s="228">
        <v>10</v>
      </c>
      <c r="R549" s="228" t="s">
        <v>2009</v>
      </c>
      <c r="S549" s="228" t="s">
        <v>2009</v>
      </c>
      <c r="T549" s="227" t="s">
        <v>2009</v>
      </c>
      <c r="U549" s="227">
        <v>2021</v>
      </c>
      <c r="V549" s="233"/>
      <c r="W549" s="233"/>
      <c r="X549" s="233"/>
      <c r="Y549" s="233"/>
      <c r="Z549" s="228">
        <v>2200</v>
      </c>
      <c r="AA549" s="227"/>
      <c r="AB549" s="227"/>
      <c r="AC549" s="233"/>
      <c r="AD549" s="233"/>
      <c r="AE549" s="233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27"/>
      <c r="AU549" s="578"/>
    </row>
    <row r="550" spans="1:47" s="1499" customFormat="1" ht="24.6" customHeight="1">
      <c r="A550" s="154" t="s">
        <v>318</v>
      </c>
      <c r="B550" s="918"/>
      <c r="C550" s="227" t="s">
        <v>14321</v>
      </c>
      <c r="D550" s="233" t="s">
        <v>25425</v>
      </c>
      <c r="E550" s="227" t="s">
        <v>14334</v>
      </c>
      <c r="F550" s="241" t="s">
        <v>14321</v>
      </c>
      <c r="G550" s="227" t="s">
        <v>14320</v>
      </c>
      <c r="H550" s="228">
        <v>41207</v>
      </c>
      <c r="I550" s="228">
        <v>1138</v>
      </c>
      <c r="J550" s="228">
        <v>1138</v>
      </c>
      <c r="K550" s="227" t="s">
        <v>12726</v>
      </c>
      <c r="L550" s="227" t="s">
        <v>12477</v>
      </c>
      <c r="M550" s="227" t="s">
        <v>1979</v>
      </c>
      <c r="N550" s="228">
        <v>22</v>
      </c>
      <c r="O550" s="228">
        <v>50</v>
      </c>
      <c r="P550" s="228">
        <v>1100</v>
      </c>
      <c r="Q550" s="228">
        <v>5</v>
      </c>
      <c r="R550" s="228" t="s">
        <v>2009</v>
      </c>
      <c r="S550" s="228" t="s">
        <v>2009</v>
      </c>
      <c r="T550" s="227" t="s">
        <v>2009</v>
      </c>
      <c r="U550" s="227">
        <v>2022</v>
      </c>
      <c r="V550" s="233"/>
      <c r="W550" s="233"/>
      <c r="X550" s="233"/>
      <c r="Y550" s="233"/>
      <c r="Z550" s="228">
        <v>2000</v>
      </c>
      <c r="AA550" s="227"/>
      <c r="AB550" s="227"/>
      <c r="AC550" s="233"/>
      <c r="AD550" s="233"/>
      <c r="AE550" s="233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27"/>
      <c r="AU550" s="578"/>
    </row>
    <row r="551" spans="1:47" s="1499" customFormat="1" ht="24.6" customHeight="1">
      <c r="A551" s="154" t="s">
        <v>319</v>
      </c>
      <c r="B551" s="918"/>
      <c r="C551" s="227" t="s">
        <v>14321</v>
      </c>
      <c r="D551" s="233" t="s">
        <v>25589</v>
      </c>
      <c r="E551" s="227" t="s">
        <v>17470</v>
      </c>
      <c r="F551" s="241" t="s">
        <v>14321</v>
      </c>
      <c r="G551" s="227" t="s">
        <v>9905</v>
      </c>
      <c r="H551" s="228">
        <v>2829</v>
      </c>
      <c r="I551" s="228">
        <v>953</v>
      </c>
      <c r="J551" s="228">
        <v>885.5</v>
      </c>
      <c r="K551" s="227" t="s">
        <v>2013</v>
      </c>
      <c r="L551" s="227" t="s">
        <v>17471</v>
      </c>
      <c r="M551" s="227" t="s">
        <v>2059</v>
      </c>
      <c r="N551" s="228">
        <v>21</v>
      </c>
      <c r="O551" s="228">
        <v>35</v>
      </c>
      <c r="P551" s="228">
        <v>735</v>
      </c>
      <c r="Q551" s="228">
        <v>9</v>
      </c>
      <c r="R551" s="228" t="s">
        <v>2009</v>
      </c>
      <c r="S551" s="228" t="s">
        <v>2009</v>
      </c>
      <c r="T551" s="227" t="s">
        <v>2009</v>
      </c>
      <c r="U551" s="227">
        <v>2023</v>
      </c>
      <c r="V551" s="228">
        <v>3542</v>
      </c>
      <c r="W551" s="233"/>
      <c r="X551" s="233"/>
      <c r="Y551" s="233"/>
      <c r="Z551" s="228">
        <v>3542</v>
      </c>
      <c r="AA551" s="227"/>
      <c r="AB551" s="227"/>
      <c r="AC551" s="233"/>
      <c r="AD551" s="233"/>
      <c r="AE551" s="233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27"/>
      <c r="AU551" s="578"/>
    </row>
    <row r="552" spans="1:47" s="1499" customFormat="1" ht="24.6" customHeight="1">
      <c r="A552" s="154" t="s">
        <v>320</v>
      </c>
      <c r="B552" s="918"/>
      <c r="C552" s="227" t="s">
        <v>6384</v>
      </c>
      <c r="D552" s="233" t="s">
        <v>6675</v>
      </c>
      <c r="E552" s="227" t="s">
        <v>6783</v>
      </c>
      <c r="F552" s="241" t="s">
        <v>6384</v>
      </c>
      <c r="G552" s="227" t="s">
        <v>6384</v>
      </c>
      <c r="H552" s="228">
        <v>2055</v>
      </c>
      <c r="I552" s="228">
        <v>2055</v>
      </c>
      <c r="J552" s="228">
        <v>2855</v>
      </c>
      <c r="K552" s="227" t="s">
        <v>4278</v>
      </c>
      <c r="L552" s="227" t="s">
        <v>1070</v>
      </c>
      <c r="M552" s="227" t="s">
        <v>54</v>
      </c>
      <c r="N552" s="228">
        <v>24</v>
      </c>
      <c r="O552" s="228">
        <v>48</v>
      </c>
      <c r="P552" s="228">
        <v>1152</v>
      </c>
      <c r="Q552" s="228">
        <v>19.5</v>
      </c>
      <c r="R552" s="228">
        <v>622</v>
      </c>
      <c r="S552" s="228">
        <v>2000</v>
      </c>
      <c r="T552" s="227" t="s">
        <v>465</v>
      </c>
      <c r="U552" s="227">
        <v>1997</v>
      </c>
      <c r="V552" s="233">
        <v>710000000</v>
      </c>
      <c r="W552" s="233">
        <v>1002000000</v>
      </c>
      <c r="X552" s="233">
        <v>420000000</v>
      </c>
      <c r="Y552" s="233"/>
      <c r="Z552" s="228">
        <v>2132</v>
      </c>
      <c r="AA552" s="227"/>
      <c r="AB552" s="227"/>
      <c r="AC552" s="233"/>
      <c r="AD552" s="233"/>
      <c r="AE552" s="233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4"/>
      <c r="AU552" s="578"/>
    </row>
    <row r="553" spans="1:47" s="1499" customFormat="1" ht="24.6" customHeight="1">
      <c r="A553" s="154"/>
      <c r="B553" s="918"/>
      <c r="C553" s="227" t="s">
        <v>6384</v>
      </c>
      <c r="D553" s="233" t="s">
        <v>6675</v>
      </c>
      <c r="E553" s="227" t="s">
        <v>6784</v>
      </c>
      <c r="F553" s="227" t="s">
        <v>6384</v>
      </c>
      <c r="G553" s="227" t="s">
        <v>6384</v>
      </c>
      <c r="H553" s="228">
        <v>85519</v>
      </c>
      <c r="I553" s="228">
        <v>565</v>
      </c>
      <c r="J553" s="228">
        <v>565</v>
      </c>
      <c r="K553" s="227" t="s">
        <v>1155</v>
      </c>
      <c r="L553" s="227" t="s">
        <v>1172</v>
      </c>
      <c r="M553" s="227" t="s">
        <v>54</v>
      </c>
      <c r="N553" s="228">
        <v>14</v>
      </c>
      <c r="O553" s="228">
        <v>34</v>
      </c>
      <c r="P553" s="228">
        <v>476</v>
      </c>
      <c r="Q553" s="228">
        <v>5</v>
      </c>
      <c r="R553" s="228">
        <v>100</v>
      </c>
      <c r="S553" s="228">
        <v>100</v>
      </c>
      <c r="T553" s="227" t="s">
        <v>465</v>
      </c>
      <c r="U553" s="227">
        <v>2014</v>
      </c>
      <c r="V553" s="233"/>
      <c r="W553" s="233"/>
      <c r="X553" s="233"/>
      <c r="Y553" s="233"/>
      <c r="Z553" s="228">
        <v>600</v>
      </c>
      <c r="AA553" s="227"/>
      <c r="AB553" s="227"/>
      <c r="AC553" s="233"/>
      <c r="AD553" s="233"/>
      <c r="AE553" s="233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27"/>
      <c r="AU553" s="578"/>
    </row>
    <row r="554" spans="1:47" s="1499" customFormat="1" ht="24.6" customHeight="1">
      <c r="A554" s="154"/>
      <c r="B554" s="918"/>
      <c r="C554" s="227" t="s">
        <v>6384</v>
      </c>
      <c r="D554" s="233" t="s">
        <v>25590</v>
      </c>
      <c r="E554" s="227" t="s">
        <v>17472</v>
      </c>
      <c r="F554" s="227" t="s">
        <v>6384</v>
      </c>
      <c r="G554" s="227" t="s">
        <v>6384</v>
      </c>
      <c r="H554" s="228">
        <v>37539</v>
      </c>
      <c r="I554" s="228">
        <v>393</v>
      </c>
      <c r="J554" s="228">
        <v>467</v>
      </c>
      <c r="K554" s="227" t="s">
        <v>1155</v>
      </c>
      <c r="L554" s="227" t="s">
        <v>1172</v>
      </c>
      <c r="M554" s="227" t="s">
        <v>54</v>
      </c>
      <c r="N554" s="228"/>
      <c r="O554" s="228"/>
      <c r="P554" s="228"/>
      <c r="Q554" s="228"/>
      <c r="R554" s="228"/>
      <c r="S554" s="228"/>
      <c r="T554" s="227"/>
      <c r="U554" s="227">
        <v>2017</v>
      </c>
      <c r="V554" s="233"/>
      <c r="W554" s="233"/>
      <c r="X554" s="233"/>
      <c r="Y554" s="233"/>
      <c r="Z554" s="228">
        <v>400</v>
      </c>
      <c r="AA554" s="227"/>
      <c r="AB554" s="227"/>
      <c r="AC554" s="233"/>
      <c r="AD554" s="233"/>
      <c r="AE554" s="233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  <c r="AP554" s="233"/>
      <c r="AQ554" s="233"/>
      <c r="AR554" s="233"/>
      <c r="AS554" s="233"/>
      <c r="AT554" s="589"/>
      <c r="AU554" s="578"/>
    </row>
    <row r="555" spans="1:47" s="1499" customFormat="1" ht="24.6" customHeight="1">
      <c r="A555" s="154"/>
      <c r="B555" s="1509"/>
      <c r="C555" s="227" t="s">
        <v>6384</v>
      </c>
      <c r="D555" s="233" t="s">
        <v>25591</v>
      </c>
      <c r="E555" s="228" t="s">
        <v>9928</v>
      </c>
      <c r="F555" s="233" t="s">
        <v>6384</v>
      </c>
      <c r="G555" s="233" t="s">
        <v>6384</v>
      </c>
      <c r="H555" s="228">
        <v>4312</v>
      </c>
      <c r="I555" s="228">
        <v>434</v>
      </c>
      <c r="J555" s="228">
        <v>434</v>
      </c>
      <c r="K555" s="227" t="s">
        <v>1155</v>
      </c>
      <c r="L555" s="227" t="s">
        <v>1172</v>
      </c>
      <c r="M555" s="227" t="s">
        <v>54</v>
      </c>
      <c r="N555" s="228"/>
      <c r="O555" s="228"/>
      <c r="P555" s="228"/>
      <c r="Q555" s="228"/>
      <c r="R555" s="228"/>
      <c r="S555" s="228"/>
      <c r="T555" s="227"/>
      <c r="U555" s="227">
        <v>2017</v>
      </c>
      <c r="V555" s="233"/>
      <c r="W555" s="233"/>
      <c r="X555" s="233"/>
      <c r="Y555" s="233"/>
      <c r="Z555" s="228">
        <v>500</v>
      </c>
      <c r="AA555" s="227"/>
      <c r="AB555" s="227"/>
      <c r="AC555" s="233"/>
      <c r="AD555" s="233"/>
      <c r="AE555" s="233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  <c r="AP555" s="233"/>
      <c r="AQ555" s="233"/>
      <c r="AR555" s="233"/>
      <c r="AS555" s="233"/>
      <c r="AT555" s="227"/>
      <c r="AU555" s="578"/>
    </row>
    <row r="556" spans="1:47" s="1499" customFormat="1" ht="24.6" customHeight="1">
      <c r="A556" s="154"/>
      <c r="B556" s="918"/>
      <c r="C556" s="227" t="s">
        <v>6384</v>
      </c>
      <c r="D556" s="233" t="s">
        <v>6675</v>
      </c>
      <c r="E556" s="227" t="s">
        <v>2399</v>
      </c>
      <c r="F556" s="227" t="s">
        <v>6384</v>
      </c>
      <c r="G556" s="227" t="s">
        <v>6384</v>
      </c>
      <c r="H556" s="228">
        <v>85519</v>
      </c>
      <c r="I556" s="228">
        <v>988</v>
      </c>
      <c r="J556" s="228">
        <v>988</v>
      </c>
      <c r="K556" s="227" t="s">
        <v>1155</v>
      </c>
      <c r="L556" s="227" t="s">
        <v>11524</v>
      </c>
      <c r="M556" s="227" t="s">
        <v>54</v>
      </c>
      <c r="N556" s="228">
        <v>22</v>
      </c>
      <c r="O556" s="228">
        <v>46</v>
      </c>
      <c r="P556" s="228">
        <v>1012</v>
      </c>
      <c r="Q556" s="228">
        <v>13</v>
      </c>
      <c r="R556" s="228"/>
      <c r="S556" s="228"/>
      <c r="T556" s="227"/>
      <c r="U556" s="227">
        <v>2020</v>
      </c>
      <c r="V556" s="233"/>
      <c r="W556" s="233"/>
      <c r="X556" s="233"/>
      <c r="Y556" s="233"/>
      <c r="Z556" s="228">
        <v>1840</v>
      </c>
      <c r="AA556" s="227"/>
      <c r="AB556" s="227"/>
      <c r="AC556" s="233"/>
      <c r="AD556" s="233"/>
      <c r="AE556" s="233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  <c r="AP556" s="233"/>
      <c r="AQ556" s="233"/>
      <c r="AR556" s="233"/>
      <c r="AS556" s="233"/>
      <c r="AT556" s="227"/>
      <c r="AU556" s="578"/>
    </row>
    <row r="557" spans="1:47" s="1499" customFormat="1" ht="24.6" customHeight="1">
      <c r="A557" s="154"/>
      <c r="B557" s="918"/>
      <c r="C557" s="227" t="s">
        <v>6384</v>
      </c>
      <c r="D557" s="233" t="s">
        <v>25541</v>
      </c>
      <c r="E557" s="227" t="s">
        <v>17473</v>
      </c>
      <c r="F557" s="227" t="s">
        <v>6384</v>
      </c>
      <c r="G557" s="227" t="s">
        <v>6384</v>
      </c>
      <c r="H557" s="228">
        <v>23857</v>
      </c>
      <c r="I557" s="228">
        <v>349.2</v>
      </c>
      <c r="J557" s="228">
        <v>349.2</v>
      </c>
      <c r="K557" s="227" t="s">
        <v>1155</v>
      </c>
      <c r="L557" s="227" t="s">
        <v>1172</v>
      </c>
      <c r="M557" s="227" t="s">
        <v>54</v>
      </c>
      <c r="N557" s="228">
        <v>12</v>
      </c>
      <c r="O557" s="228">
        <v>31.5</v>
      </c>
      <c r="P557" s="228">
        <v>378</v>
      </c>
      <c r="Q557" s="228"/>
      <c r="R557" s="228"/>
      <c r="S557" s="228"/>
      <c r="T557" s="227"/>
      <c r="U557" s="227">
        <v>2021</v>
      </c>
      <c r="V557" s="233"/>
      <c r="W557" s="233"/>
      <c r="X557" s="233"/>
      <c r="Y557" s="233"/>
      <c r="Z557" s="228">
        <v>365</v>
      </c>
      <c r="AA557" s="227"/>
      <c r="AB557" s="227"/>
      <c r="AC557" s="233"/>
      <c r="AD557" s="233"/>
      <c r="AE557" s="233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  <c r="AP557" s="233"/>
      <c r="AQ557" s="233"/>
      <c r="AR557" s="233"/>
      <c r="AS557" s="233"/>
      <c r="AT557" s="589"/>
      <c r="AU557" s="578"/>
    </row>
    <row r="558" spans="1:47" s="1499" customFormat="1" ht="24.6" customHeight="1">
      <c r="A558" s="154"/>
      <c r="B558" s="918"/>
      <c r="C558" s="227" t="s">
        <v>708</v>
      </c>
      <c r="D558" s="233" t="s">
        <v>25592</v>
      </c>
      <c r="E558" s="227" t="s">
        <v>6785</v>
      </c>
      <c r="F558" s="227" t="s">
        <v>708</v>
      </c>
      <c r="G558" s="227" t="s">
        <v>708</v>
      </c>
      <c r="H558" s="228">
        <v>12450</v>
      </c>
      <c r="I558" s="228">
        <v>2249</v>
      </c>
      <c r="J558" s="228">
        <v>3021</v>
      </c>
      <c r="K558" s="227" t="s">
        <v>4287</v>
      </c>
      <c r="L558" s="227" t="s">
        <v>3217</v>
      </c>
      <c r="M558" s="227" t="s">
        <v>54</v>
      </c>
      <c r="N558" s="228">
        <v>24</v>
      </c>
      <c r="O558" s="228">
        <v>78</v>
      </c>
      <c r="P558" s="228">
        <v>1152</v>
      </c>
      <c r="Q558" s="228">
        <v>17</v>
      </c>
      <c r="R558" s="228">
        <v>724</v>
      </c>
      <c r="S558" s="228">
        <v>3000</v>
      </c>
      <c r="T558" s="227" t="s">
        <v>178</v>
      </c>
      <c r="U558" s="227">
        <v>2000</v>
      </c>
      <c r="V558" s="233">
        <v>2583</v>
      </c>
      <c r="W558" s="233">
        <v>950</v>
      </c>
      <c r="X558" s="233">
        <v>504</v>
      </c>
      <c r="Y558" s="233"/>
      <c r="Z558" s="228">
        <v>4037</v>
      </c>
      <c r="AA558" s="227"/>
      <c r="AB558" s="227"/>
      <c r="AC558" s="233"/>
      <c r="AD558" s="233"/>
      <c r="AE558" s="233" t="s">
        <v>1349</v>
      </c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27"/>
      <c r="AU558" s="578"/>
    </row>
    <row r="559" spans="1:47" s="1530" customFormat="1" ht="24.6" customHeight="1">
      <c r="A559" s="154"/>
      <c r="B559" s="918"/>
      <c r="C559" s="227" t="s">
        <v>708</v>
      </c>
      <c r="D559" s="233" t="s">
        <v>25592</v>
      </c>
      <c r="E559" s="227" t="s">
        <v>6786</v>
      </c>
      <c r="F559" s="227" t="s">
        <v>708</v>
      </c>
      <c r="G559" s="227" t="s">
        <v>708</v>
      </c>
      <c r="H559" s="228">
        <v>3057</v>
      </c>
      <c r="I559" s="228">
        <v>544</v>
      </c>
      <c r="J559" s="228">
        <v>544</v>
      </c>
      <c r="K559" s="227" t="s">
        <v>466</v>
      </c>
      <c r="L559" s="227" t="s">
        <v>1172</v>
      </c>
      <c r="M559" s="227" t="s">
        <v>54</v>
      </c>
      <c r="N559" s="228">
        <v>18</v>
      </c>
      <c r="O559" s="228">
        <v>22</v>
      </c>
      <c r="P559" s="228">
        <v>396</v>
      </c>
      <c r="Q559" s="228">
        <v>2.8</v>
      </c>
      <c r="R559" s="228" t="s">
        <v>389</v>
      </c>
      <c r="S559" s="228" t="s">
        <v>389</v>
      </c>
      <c r="T559" s="228" t="s">
        <v>389</v>
      </c>
      <c r="U559" s="227">
        <v>2010</v>
      </c>
      <c r="V559" s="233">
        <v>2583</v>
      </c>
      <c r="W559" s="233">
        <v>950</v>
      </c>
      <c r="X559" s="233">
        <v>504</v>
      </c>
      <c r="Y559" s="233"/>
      <c r="Z559" s="228">
        <v>495</v>
      </c>
      <c r="AA559" s="227"/>
      <c r="AB559" s="227"/>
      <c r="AC559" s="233"/>
      <c r="AD559" s="233"/>
      <c r="AE559" s="233" t="s">
        <v>1349</v>
      </c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  <c r="AP559" s="233"/>
      <c r="AQ559" s="233"/>
      <c r="AR559" s="233"/>
      <c r="AS559" s="233"/>
      <c r="AT559" s="227"/>
      <c r="AU559" s="578"/>
    </row>
    <row r="560" spans="1:47" s="1530" customFormat="1" ht="24.6" customHeight="1">
      <c r="A560" s="154"/>
      <c r="B560" s="918"/>
      <c r="C560" s="227" t="s">
        <v>1890</v>
      </c>
      <c r="D560" s="233" t="s">
        <v>6392</v>
      </c>
      <c r="E560" s="227" t="s">
        <v>6787</v>
      </c>
      <c r="F560" s="227" t="s">
        <v>1890</v>
      </c>
      <c r="G560" s="227" t="s">
        <v>1890</v>
      </c>
      <c r="H560" s="228">
        <v>1822</v>
      </c>
      <c r="I560" s="228">
        <v>1821.7</v>
      </c>
      <c r="J560" s="228">
        <v>2949</v>
      </c>
      <c r="K560" s="227" t="s">
        <v>4278</v>
      </c>
      <c r="L560" s="227" t="s">
        <v>6788</v>
      </c>
      <c r="M560" s="227" t="s">
        <v>54</v>
      </c>
      <c r="N560" s="228">
        <v>24</v>
      </c>
      <c r="O560" s="228">
        <v>48</v>
      </c>
      <c r="P560" s="228">
        <v>1152</v>
      </c>
      <c r="Q560" s="228">
        <v>17</v>
      </c>
      <c r="R560" s="228">
        <v>624</v>
      </c>
      <c r="S560" s="228">
        <v>1000</v>
      </c>
      <c r="T560" s="227" t="s">
        <v>465</v>
      </c>
      <c r="U560" s="227">
        <v>1993</v>
      </c>
      <c r="V560" s="233">
        <v>1284</v>
      </c>
      <c r="W560" s="233"/>
      <c r="X560" s="233">
        <v>350</v>
      </c>
      <c r="Y560" s="233"/>
      <c r="Z560" s="228">
        <v>1634</v>
      </c>
      <c r="AA560" s="227"/>
      <c r="AB560" s="227"/>
      <c r="AC560" s="233"/>
      <c r="AD560" s="233"/>
      <c r="AE560" s="233" t="s">
        <v>6789</v>
      </c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  <c r="AP560" s="233"/>
      <c r="AQ560" s="233"/>
      <c r="AR560" s="233"/>
      <c r="AS560" s="233"/>
      <c r="AT560" s="227"/>
      <c r="AU560" s="578"/>
    </row>
    <row r="561" spans="1:47" s="1530" customFormat="1" ht="24.6" customHeight="1">
      <c r="A561" s="154"/>
      <c r="B561" s="1531"/>
      <c r="C561" s="227" t="s">
        <v>13304</v>
      </c>
      <c r="D561" s="233" t="s">
        <v>25593</v>
      </c>
      <c r="E561" s="227" t="s">
        <v>25594</v>
      </c>
      <c r="F561" s="227" t="s">
        <v>25595</v>
      </c>
      <c r="G561" s="227" t="s">
        <v>13304</v>
      </c>
      <c r="H561" s="228">
        <v>9020</v>
      </c>
      <c r="I561" s="228">
        <v>3013</v>
      </c>
      <c r="J561" s="228">
        <v>2786</v>
      </c>
      <c r="K561" s="227" t="s">
        <v>1988</v>
      </c>
      <c r="L561" s="227" t="s">
        <v>25596</v>
      </c>
      <c r="M561" s="227" t="s">
        <v>2059</v>
      </c>
      <c r="N561" s="228">
        <v>32</v>
      </c>
      <c r="O561" s="228">
        <v>52</v>
      </c>
      <c r="P561" s="228">
        <v>1664</v>
      </c>
      <c r="Q561" s="228">
        <v>18</v>
      </c>
      <c r="R561" s="228">
        <v>724</v>
      </c>
      <c r="S561" s="228">
        <v>1000</v>
      </c>
      <c r="T561" s="227" t="s">
        <v>1983</v>
      </c>
      <c r="U561" s="227">
        <v>2024</v>
      </c>
      <c r="V561" s="233">
        <v>12000</v>
      </c>
      <c r="W561" s="233"/>
      <c r="X561" s="233"/>
      <c r="Y561" s="233"/>
      <c r="Z561" s="228">
        <f>(V561)</f>
        <v>12000</v>
      </c>
      <c r="AA561" s="227"/>
      <c r="AB561" s="227"/>
      <c r="AC561" s="233" t="s">
        <v>28</v>
      </c>
      <c r="AD561" s="233"/>
      <c r="AE561" s="233" t="s">
        <v>25597</v>
      </c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27"/>
      <c r="AU561" s="578"/>
    </row>
    <row r="562" spans="1:47" s="1499" customFormat="1" ht="24.6" customHeight="1">
      <c r="A562" s="154"/>
      <c r="B562" s="918"/>
      <c r="C562" s="227" t="s">
        <v>6395</v>
      </c>
      <c r="D562" s="233" t="s">
        <v>6790</v>
      </c>
      <c r="E562" s="227" t="s">
        <v>6791</v>
      </c>
      <c r="F562" s="227" t="s">
        <v>6395</v>
      </c>
      <c r="G562" s="227" t="s">
        <v>2311</v>
      </c>
      <c r="H562" s="228">
        <v>6100</v>
      </c>
      <c r="I562" s="228">
        <v>1762</v>
      </c>
      <c r="J562" s="228">
        <v>5771</v>
      </c>
      <c r="K562" s="227" t="s">
        <v>332</v>
      </c>
      <c r="L562" s="227" t="s">
        <v>1070</v>
      </c>
      <c r="M562" s="227" t="s">
        <v>54</v>
      </c>
      <c r="N562" s="228">
        <v>21.6</v>
      </c>
      <c r="O562" s="228">
        <v>40.5</v>
      </c>
      <c r="P562" s="228">
        <v>864</v>
      </c>
      <c r="Q562" s="228">
        <v>11</v>
      </c>
      <c r="R562" s="228">
        <v>1111</v>
      </c>
      <c r="S562" s="228">
        <v>3000</v>
      </c>
      <c r="T562" s="227" t="s">
        <v>465</v>
      </c>
      <c r="U562" s="227">
        <v>1998</v>
      </c>
      <c r="V562" s="233">
        <v>3492</v>
      </c>
      <c r="W562" s="233">
        <v>600</v>
      </c>
      <c r="X562" s="233">
        <v>3208</v>
      </c>
      <c r="Y562" s="233"/>
      <c r="Z562" s="228">
        <v>7300</v>
      </c>
      <c r="AA562" s="227"/>
      <c r="AB562" s="227"/>
      <c r="AC562" s="233"/>
      <c r="AD562" s="233"/>
      <c r="AE562" s="233"/>
      <c r="AF562" s="233"/>
      <c r="AG562" s="233" t="s">
        <v>6792</v>
      </c>
      <c r="AH562" s="233">
        <v>1</v>
      </c>
      <c r="AI562" s="233">
        <v>5771</v>
      </c>
      <c r="AJ562" s="233" t="s">
        <v>6793</v>
      </c>
      <c r="AK562" s="233" t="s">
        <v>2971</v>
      </c>
      <c r="AL562" s="233"/>
      <c r="AM562" s="233"/>
      <c r="AN562" s="233"/>
      <c r="AO562" s="233"/>
      <c r="AP562" s="233"/>
      <c r="AQ562" s="233"/>
      <c r="AR562" s="233"/>
      <c r="AS562" s="233"/>
      <c r="AT562" s="227"/>
      <c r="AU562" s="578"/>
    </row>
    <row r="563" spans="1:47" s="1529" customFormat="1" ht="24.6" customHeight="1">
      <c r="A563" s="1409"/>
      <c r="B563" s="1341" t="s">
        <v>80</v>
      </c>
      <c r="C563" s="314" t="s">
        <v>55</v>
      </c>
      <c r="D563" s="349"/>
      <c r="E563" s="315">
        <f>COUNTA(E564:E580)</f>
        <v>17</v>
      </c>
      <c r="F563" s="314"/>
      <c r="G563" s="314"/>
      <c r="H563" s="318">
        <f>SUM(H564:H580)</f>
        <v>220993</v>
      </c>
      <c r="I563" s="318">
        <f>SUM(I564:I580)</f>
        <v>31984.620000000003</v>
      </c>
      <c r="J563" s="318">
        <f>SUM(J564:J580)</f>
        <v>44024.750000000007</v>
      </c>
      <c r="K563" s="314"/>
      <c r="L563" s="314"/>
      <c r="M563" s="314"/>
      <c r="N563" s="318"/>
      <c r="O563" s="318"/>
      <c r="P563" s="318"/>
      <c r="Q563" s="318"/>
      <c r="R563" s="318"/>
      <c r="S563" s="318"/>
      <c r="T563" s="314"/>
      <c r="U563" s="314"/>
      <c r="V563" s="349"/>
      <c r="W563" s="349"/>
      <c r="X563" s="349"/>
      <c r="Y563" s="349"/>
      <c r="Z563" s="318"/>
      <c r="AA563" s="314"/>
      <c r="AB563" s="314"/>
      <c r="AC563" s="349"/>
      <c r="AD563" s="349"/>
      <c r="AE563" s="349"/>
      <c r="AF563" s="349"/>
      <c r="AG563" s="349"/>
      <c r="AH563" s="349"/>
      <c r="AI563" s="349"/>
      <c r="AJ563" s="349"/>
      <c r="AK563" s="349"/>
      <c r="AL563" s="349"/>
      <c r="AM563" s="349"/>
      <c r="AN563" s="349"/>
      <c r="AO563" s="349"/>
      <c r="AP563" s="349"/>
      <c r="AQ563" s="349"/>
      <c r="AR563" s="349"/>
      <c r="AS563" s="349"/>
      <c r="AT563" s="314"/>
      <c r="AU563" s="1502"/>
    </row>
    <row r="564" spans="1:47" s="1530" customFormat="1" ht="24.6" customHeight="1">
      <c r="A564" s="154" t="s">
        <v>321</v>
      </c>
      <c r="B564" s="577"/>
      <c r="C564" s="324" t="s">
        <v>7210</v>
      </c>
      <c r="D564" s="393" t="s">
        <v>7211</v>
      </c>
      <c r="E564" s="324" t="s">
        <v>17276</v>
      </c>
      <c r="F564" s="324" t="s">
        <v>7351</v>
      </c>
      <c r="G564" s="324" t="s">
        <v>7214</v>
      </c>
      <c r="H564" s="327">
        <v>5858</v>
      </c>
      <c r="I564" s="327">
        <v>3978</v>
      </c>
      <c r="J564" s="327">
        <v>8004.63</v>
      </c>
      <c r="K564" s="324" t="s">
        <v>4280</v>
      </c>
      <c r="L564" s="324" t="s">
        <v>7291</v>
      </c>
      <c r="M564" s="324" t="s">
        <v>54</v>
      </c>
      <c r="N564" s="327">
        <v>34</v>
      </c>
      <c r="O564" s="327">
        <v>50</v>
      </c>
      <c r="P564" s="327">
        <v>1801</v>
      </c>
      <c r="Q564" s="327">
        <v>12.5</v>
      </c>
      <c r="R564" s="327">
        <v>3718</v>
      </c>
      <c r="S564" s="327">
        <v>6000</v>
      </c>
      <c r="T564" s="324" t="s">
        <v>465</v>
      </c>
      <c r="U564" s="324">
        <v>1983</v>
      </c>
      <c r="V564" s="393"/>
      <c r="W564" s="393" t="s">
        <v>7292</v>
      </c>
      <c r="X564" s="393" t="s">
        <v>7293</v>
      </c>
      <c r="Y564" s="393"/>
      <c r="Z564" s="327">
        <v>4000</v>
      </c>
      <c r="AA564" s="324"/>
      <c r="AB564" s="324"/>
      <c r="AC564" s="393" t="s">
        <v>3227</v>
      </c>
      <c r="AD564" s="393" t="s">
        <v>2541</v>
      </c>
      <c r="AE564" s="393" t="s">
        <v>7294</v>
      </c>
      <c r="AF564" s="393"/>
      <c r="AG564" s="393"/>
      <c r="AH564" s="393"/>
      <c r="AI564" s="393"/>
      <c r="AJ564" s="393"/>
      <c r="AK564" s="393"/>
      <c r="AL564" s="393"/>
      <c r="AM564" s="393"/>
      <c r="AN564" s="393"/>
      <c r="AO564" s="393"/>
      <c r="AP564" s="393"/>
      <c r="AQ564" s="393"/>
      <c r="AR564" s="393"/>
      <c r="AS564" s="393"/>
      <c r="AT564" s="324" t="s">
        <v>11446</v>
      </c>
      <c r="AU564" s="578"/>
    </row>
    <row r="565" spans="1:47" s="1530" customFormat="1" ht="24.6" customHeight="1">
      <c r="A565" s="154" t="s">
        <v>322</v>
      </c>
      <c r="B565" s="577"/>
      <c r="C565" s="324" t="s">
        <v>7210</v>
      </c>
      <c r="D565" s="393" t="s">
        <v>7295</v>
      </c>
      <c r="E565" s="324" t="s">
        <v>7296</v>
      </c>
      <c r="F565" s="324" t="s">
        <v>7351</v>
      </c>
      <c r="G565" s="324" t="s">
        <v>7297</v>
      </c>
      <c r="H565" s="327">
        <v>10360</v>
      </c>
      <c r="I565" s="327">
        <v>1826</v>
      </c>
      <c r="J565" s="327">
        <v>2211</v>
      </c>
      <c r="K565" s="324" t="s">
        <v>7298</v>
      </c>
      <c r="L565" s="324" t="s">
        <v>4618</v>
      </c>
      <c r="M565" s="324" t="s">
        <v>54</v>
      </c>
      <c r="N565" s="327">
        <v>24</v>
      </c>
      <c r="O565" s="327">
        <v>48</v>
      </c>
      <c r="P565" s="327">
        <v>1171</v>
      </c>
      <c r="Q565" s="327">
        <v>15</v>
      </c>
      <c r="R565" s="327">
        <v>554</v>
      </c>
      <c r="S565" s="327">
        <v>650</v>
      </c>
      <c r="T565" s="324" t="s">
        <v>178</v>
      </c>
      <c r="U565" s="324">
        <v>1998</v>
      </c>
      <c r="V565" s="393" t="s">
        <v>7299</v>
      </c>
      <c r="W565" s="393" t="s">
        <v>1585</v>
      </c>
      <c r="X565" s="393" t="s">
        <v>6774</v>
      </c>
      <c r="Y565" s="393" t="s">
        <v>7300</v>
      </c>
      <c r="Z565" s="327">
        <v>2084</v>
      </c>
      <c r="AA565" s="324"/>
      <c r="AB565" s="324"/>
      <c r="AC565" s="393" t="s">
        <v>2502</v>
      </c>
      <c r="AD565" s="393" t="s">
        <v>7301</v>
      </c>
      <c r="AE565" s="393" t="s">
        <v>7302</v>
      </c>
      <c r="AF565" s="393"/>
      <c r="AG565" s="393"/>
      <c r="AH565" s="393"/>
      <c r="AI565" s="393"/>
      <c r="AJ565" s="393"/>
      <c r="AK565" s="393"/>
      <c r="AL565" s="393"/>
      <c r="AM565" s="393"/>
      <c r="AN565" s="393"/>
      <c r="AO565" s="393"/>
      <c r="AP565" s="393"/>
      <c r="AQ565" s="393"/>
      <c r="AR565" s="393"/>
      <c r="AS565" s="393"/>
      <c r="AT565" s="324"/>
      <c r="AU565" s="578"/>
    </row>
    <row r="566" spans="1:47" s="1530" customFormat="1" ht="24.6" customHeight="1">
      <c r="A566" s="154" t="s">
        <v>323</v>
      </c>
      <c r="B566" s="577"/>
      <c r="C566" s="324" t="s">
        <v>7210</v>
      </c>
      <c r="D566" s="393"/>
      <c r="E566" s="324" t="s">
        <v>7303</v>
      </c>
      <c r="F566" s="324" t="s">
        <v>7351</v>
      </c>
      <c r="G566" s="324" t="s">
        <v>7304</v>
      </c>
      <c r="H566" s="327">
        <v>22686</v>
      </c>
      <c r="I566" s="327">
        <v>2791</v>
      </c>
      <c r="J566" s="327">
        <v>2791</v>
      </c>
      <c r="K566" s="324" t="s">
        <v>332</v>
      </c>
      <c r="L566" s="324" t="s">
        <v>7305</v>
      </c>
      <c r="M566" s="324" t="s">
        <v>54</v>
      </c>
      <c r="N566" s="327">
        <v>28</v>
      </c>
      <c r="O566" s="327">
        <v>34</v>
      </c>
      <c r="P566" s="327">
        <v>658</v>
      </c>
      <c r="Q566" s="327">
        <v>18</v>
      </c>
      <c r="R566" s="327">
        <v>500</v>
      </c>
      <c r="S566" s="327">
        <v>1000</v>
      </c>
      <c r="T566" s="324" t="s">
        <v>465</v>
      </c>
      <c r="U566" s="324">
        <v>2015</v>
      </c>
      <c r="V566" s="393"/>
      <c r="W566" s="393"/>
      <c r="X566" s="393"/>
      <c r="Y566" s="393"/>
      <c r="Z566" s="327">
        <v>2754</v>
      </c>
      <c r="AA566" s="324"/>
      <c r="AB566" s="324"/>
      <c r="AC566" s="393"/>
      <c r="AD566" s="393"/>
      <c r="AE566" s="393"/>
      <c r="AF566" s="393"/>
      <c r="AG566" s="393"/>
      <c r="AH566" s="393"/>
      <c r="AI566" s="393"/>
      <c r="AJ566" s="393"/>
      <c r="AK566" s="393"/>
      <c r="AL566" s="393"/>
      <c r="AM566" s="393"/>
      <c r="AN566" s="393"/>
      <c r="AO566" s="393"/>
      <c r="AP566" s="393"/>
      <c r="AQ566" s="393"/>
      <c r="AR566" s="393"/>
      <c r="AS566" s="393"/>
      <c r="AT566" s="324"/>
      <c r="AU566" s="578"/>
    </row>
    <row r="567" spans="1:47" s="1530" customFormat="1" ht="24.6" customHeight="1">
      <c r="A567" s="154"/>
      <c r="B567" s="577"/>
      <c r="C567" s="324" t="s">
        <v>7210</v>
      </c>
      <c r="D567" s="393"/>
      <c r="E567" s="324" t="s">
        <v>12332</v>
      </c>
      <c r="F567" s="324" t="s">
        <v>7351</v>
      </c>
      <c r="G567" s="324" t="s">
        <v>7304</v>
      </c>
      <c r="H567" s="327">
        <v>19559</v>
      </c>
      <c r="I567" s="327">
        <v>1020.4</v>
      </c>
      <c r="J567" s="327">
        <v>999.32</v>
      </c>
      <c r="K567" s="324" t="s">
        <v>332</v>
      </c>
      <c r="L567" s="324" t="s">
        <v>7305</v>
      </c>
      <c r="M567" s="324" t="s">
        <v>54</v>
      </c>
      <c r="N567" s="327">
        <v>36</v>
      </c>
      <c r="O567" s="327">
        <v>22</v>
      </c>
      <c r="P567" s="327">
        <v>792</v>
      </c>
      <c r="Q567" s="327">
        <v>11</v>
      </c>
      <c r="R567" s="327" t="s">
        <v>389</v>
      </c>
      <c r="S567" s="327">
        <v>100</v>
      </c>
      <c r="T567" s="324" t="s">
        <v>389</v>
      </c>
      <c r="U567" s="324">
        <v>2020</v>
      </c>
      <c r="V567" s="393"/>
      <c r="W567" s="393"/>
      <c r="X567" s="393"/>
      <c r="Y567" s="393"/>
      <c r="Z567" s="327">
        <v>3300</v>
      </c>
      <c r="AA567" s="324"/>
      <c r="AB567" s="324"/>
      <c r="AC567" s="393"/>
      <c r="AD567" s="393"/>
      <c r="AE567" s="393"/>
      <c r="AF567" s="393"/>
      <c r="AG567" s="393"/>
      <c r="AH567" s="393"/>
      <c r="AI567" s="393"/>
      <c r="AJ567" s="393"/>
      <c r="AK567" s="393"/>
      <c r="AL567" s="393"/>
      <c r="AM567" s="393"/>
      <c r="AN567" s="393"/>
      <c r="AO567" s="393"/>
      <c r="AP567" s="393"/>
      <c r="AQ567" s="393"/>
      <c r="AR567" s="393"/>
      <c r="AS567" s="393"/>
      <c r="AT567" s="324"/>
      <c r="AU567" s="578"/>
    </row>
    <row r="568" spans="1:47" s="1530" customFormat="1" ht="24.6" customHeight="1">
      <c r="A568" s="154"/>
      <c r="B568" s="577"/>
      <c r="C568" s="324" t="s">
        <v>7210</v>
      </c>
      <c r="D568" s="393" t="s">
        <v>7218</v>
      </c>
      <c r="E568" s="324" t="s">
        <v>7306</v>
      </c>
      <c r="F568" s="324" t="s">
        <v>7351</v>
      </c>
      <c r="G568" s="324" t="s">
        <v>7290</v>
      </c>
      <c r="H568" s="327">
        <v>17428</v>
      </c>
      <c r="I568" s="327">
        <v>2980</v>
      </c>
      <c r="J568" s="327">
        <v>3820</v>
      </c>
      <c r="K568" s="324" t="s">
        <v>4287</v>
      </c>
      <c r="L568" s="324" t="s">
        <v>1070</v>
      </c>
      <c r="M568" s="324" t="s">
        <v>54</v>
      </c>
      <c r="N568" s="327">
        <v>28</v>
      </c>
      <c r="O568" s="327">
        <v>48</v>
      </c>
      <c r="P568" s="327">
        <v>1344</v>
      </c>
      <c r="Q568" s="327">
        <v>14.9</v>
      </c>
      <c r="R568" s="327">
        <v>760</v>
      </c>
      <c r="S568" s="327">
        <v>1000</v>
      </c>
      <c r="T568" s="324" t="s">
        <v>465</v>
      </c>
      <c r="U568" s="324">
        <v>1997</v>
      </c>
      <c r="V568" s="393" t="s">
        <v>7307</v>
      </c>
      <c r="W568" s="393" t="s">
        <v>7308</v>
      </c>
      <c r="X568" s="393" t="s">
        <v>7309</v>
      </c>
      <c r="Y568" s="393"/>
      <c r="Z568" s="327">
        <v>4835</v>
      </c>
      <c r="AA568" s="324"/>
      <c r="AB568" s="324"/>
      <c r="AC568" s="393" t="s">
        <v>7310</v>
      </c>
      <c r="AD568" s="393" t="s">
        <v>2631</v>
      </c>
      <c r="AE568" s="393" t="s">
        <v>6881</v>
      </c>
      <c r="AF568" s="393"/>
      <c r="AG568" s="393"/>
      <c r="AH568" s="393"/>
      <c r="AI568" s="393"/>
      <c r="AJ568" s="393"/>
      <c r="AK568" s="393"/>
      <c r="AL568" s="393"/>
      <c r="AM568" s="393"/>
      <c r="AN568" s="393"/>
      <c r="AO568" s="393"/>
      <c r="AP568" s="393"/>
      <c r="AQ568" s="393"/>
      <c r="AR568" s="393"/>
      <c r="AS568" s="393"/>
      <c r="AT568" s="324"/>
      <c r="AU568" s="578"/>
    </row>
    <row r="569" spans="1:47" s="1530" customFormat="1" ht="24.6" customHeight="1">
      <c r="A569" s="154" t="s">
        <v>140</v>
      </c>
      <c r="B569" s="577"/>
      <c r="C569" s="324" t="s">
        <v>7210</v>
      </c>
      <c r="D569" s="393" t="s">
        <v>7311</v>
      </c>
      <c r="E569" s="324" t="s">
        <v>7312</v>
      </c>
      <c r="F569" s="324" t="s">
        <v>7351</v>
      </c>
      <c r="G569" s="324" t="s">
        <v>7313</v>
      </c>
      <c r="H569" s="327">
        <v>10800</v>
      </c>
      <c r="I569" s="327">
        <v>1972</v>
      </c>
      <c r="J569" s="327">
        <v>2279</v>
      </c>
      <c r="K569" s="324" t="s">
        <v>4278</v>
      </c>
      <c r="L569" s="324" t="s">
        <v>1072</v>
      </c>
      <c r="M569" s="324" t="s">
        <v>54</v>
      </c>
      <c r="N569" s="327">
        <v>22</v>
      </c>
      <c r="O569" s="327">
        <v>35</v>
      </c>
      <c r="P569" s="327">
        <v>770</v>
      </c>
      <c r="Q569" s="327">
        <v>12</v>
      </c>
      <c r="R569" s="327">
        <v>508</v>
      </c>
      <c r="S569" s="327">
        <v>800</v>
      </c>
      <c r="T569" s="324" t="s">
        <v>465</v>
      </c>
      <c r="U569" s="324">
        <v>1994</v>
      </c>
      <c r="V569" s="393" t="s">
        <v>7314</v>
      </c>
      <c r="W569" s="393" t="s">
        <v>7315</v>
      </c>
      <c r="X569" s="393"/>
      <c r="Y569" s="393"/>
      <c r="Z569" s="327">
        <v>1919</v>
      </c>
      <c r="AA569" s="324"/>
      <c r="AB569" s="324"/>
      <c r="AC569" s="393" t="s">
        <v>3544</v>
      </c>
      <c r="AD569" s="393" t="s">
        <v>7316</v>
      </c>
      <c r="AE569" s="393" t="s">
        <v>6881</v>
      </c>
      <c r="AF569" s="393"/>
      <c r="AG569" s="393"/>
      <c r="AH569" s="393"/>
      <c r="AI569" s="393"/>
      <c r="AJ569" s="393"/>
      <c r="AK569" s="393"/>
      <c r="AL569" s="393"/>
      <c r="AM569" s="393"/>
      <c r="AN569" s="393"/>
      <c r="AO569" s="393"/>
      <c r="AP569" s="393"/>
      <c r="AQ569" s="393"/>
      <c r="AR569" s="393"/>
      <c r="AS569" s="393"/>
      <c r="AT569" s="324"/>
      <c r="AU569" s="578"/>
    </row>
    <row r="570" spans="1:47" s="1530" customFormat="1" ht="24.6" customHeight="1">
      <c r="A570" s="154" t="s">
        <v>142</v>
      </c>
      <c r="B570" s="577"/>
      <c r="C570" s="324" t="s">
        <v>7210</v>
      </c>
      <c r="D570" s="393" t="s">
        <v>7317</v>
      </c>
      <c r="E570" s="324" t="s">
        <v>7318</v>
      </c>
      <c r="F570" s="324" t="s">
        <v>7351</v>
      </c>
      <c r="G570" s="324" t="s">
        <v>7219</v>
      </c>
      <c r="H570" s="327">
        <v>10500</v>
      </c>
      <c r="I570" s="327">
        <v>2043</v>
      </c>
      <c r="J570" s="327">
        <v>2763</v>
      </c>
      <c r="K570" s="324" t="s">
        <v>4278</v>
      </c>
      <c r="L570" s="324" t="s">
        <v>1070</v>
      </c>
      <c r="M570" s="324" t="s">
        <v>54</v>
      </c>
      <c r="N570" s="327">
        <v>23</v>
      </c>
      <c r="O570" s="327">
        <v>48</v>
      </c>
      <c r="P570" s="327">
        <v>1104</v>
      </c>
      <c r="Q570" s="327">
        <v>12</v>
      </c>
      <c r="R570" s="327">
        <v>552</v>
      </c>
      <c r="S570" s="327">
        <v>900</v>
      </c>
      <c r="T570" s="324" t="s">
        <v>465</v>
      </c>
      <c r="U570" s="324">
        <v>1994</v>
      </c>
      <c r="V570" s="393" t="s">
        <v>7319</v>
      </c>
      <c r="W570" s="393" t="s">
        <v>6774</v>
      </c>
      <c r="X570" s="393" t="s">
        <v>7320</v>
      </c>
      <c r="Y570" s="393"/>
      <c r="Z570" s="327">
        <v>1842</v>
      </c>
      <c r="AA570" s="324"/>
      <c r="AB570" s="324"/>
      <c r="AC570" s="393" t="s">
        <v>7310</v>
      </c>
      <c r="AD570" s="393" t="s">
        <v>2631</v>
      </c>
      <c r="AE570" s="393" t="s">
        <v>6881</v>
      </c>
      <c r="AF570" s="393"/>
      <c r="AG570" s="393" t="s">
        <v>7220</v>
      </c>
      <c r="AH570" s="393" t="s">
        <v>7321</v>
      </c>
      <c r="AI570" s="393" t="s">
        <v>7322</v>
      </c>
      <c r="AJ570" s="393" t="s">
        <v>7221</v>
      </c>
      <c r="AK570" s="393" t="s">
        <v>1660</v>
      </c>
      <c r="AL570" s="393"/>
      <c r="AM570" s="393"/>
      <c r="AN570" s="393"/>
      <c r="AO570" s="393"/>
      <c r="AP570" s="393"/>
      <c r="AQ570" s="393"/>
      <c r="AR570" s="393"/>
      <c r="AS570" s="393"/>
      <c r="AT570" s="324"/>
      <c r="AU570" s="578"/>
    </row>
    <row r="571" spans="1:47" s="1530" customFormat="1" ht="24.6" customHeight="1">
      <c r="A571" s="154" t="s">
        <v>143</v>
      </c>
      <c r="B571" s="577"/>
      <c r="C571" s="324" t="s">
        <v>7210</v>
      </c>
      <c r="D571" s="393" t="s">
        <v>7323</v>
      </c>
      <c r="E571" s="324" t="s">
        <v>7324</v>
      </c>
      <c r="F571" s="324" t="s">
        <v>7351</v>
      </c>
      <c r="G571" s="324" t="s">
        <v>7325</v>
      </c>
      <c r="H571" s="327">
        <v>21370</v>
      </c>
      <c r="I571" s="327">
        <v>2848</v>
      </c>
      <c r="J571" s="327">
        <v>3182</v>
      </c>
      <c r="K571" s="324" t="s">
        <v>4278</v>
      </c>
      <c r="L571" s="324" t="s">
        <v>1072</v>
      </c>
      <c r="M571" s="324" t="s">
        <v>54</v>
      </c>
      <c r="N571" s="327">
        <v>21.4</v>
      </c>
      <c r="O571" s="327">
        <v>35</v>
      </c>
      <c r="P571" s="327">
        <v>749</v>
      </c>
      <c r="Q571" s="327">
        <v>14.9</v>
      </c>
      <c r="R571" s="327">
        <v>378</v>
      </c>
      <c r="S571" s="327">
        <v>700</v>
      </c>
      <c r="T571" s="324" t="s">
        <v>465</v>
      </c>
      <c r="U571" s="324">
        <v>1998</v>
      </c>
      <c r="V571" s="393" t="s">
        <v>7326</v>
      </c>
      <c r="W571" s="393" t="s">
        <v>7288</v>
      </c>
      <c r="X571" s="393" t="s">
        <v>639</v>
      </c>
      <c r="Y571" s="393"/>
      <c r="Z571" s="327">
        <v>2123</v>
      </c>
      <c r="AA571" s="324"/>
      <c r="AB571" s="324"/>
      <c r="AC571" s="393" t="s">
        <v>7310</v>
      </c>
      <c r="AD571" s="393" t="s">
        <v>2631</v>
      </c>
      <c r="AE571" s="393" t="s">
        <v>6881</v>
      </c>
      <c r="AF571" s="393"/>
      <c r="AG571" s="393"/>
      <c r="AH571" s="393"/>
      <c r="AI571" s="393"/>
      <c r="AJ571" s="393"/>
      <c r="AK571" s="393"/>
      <c r="AL571" s="393"/>
      <c r="AM571" s="393"/>
      <c r="AN571" s="393"/>
      <c r="AO571" s="393"/>
      <c r="AP571" s="393"/>
      <c r="AQ571" s="393"/>
      <c r="AR571" s="393"/>
      <c r="AS571" s="393"/>
      <c r="AT571" s="324"/>
      <c r="AU571" s="578"/>
    </row>
    <row r="572" spans="1:47" s="1530" customFormat="1" ht="24.6" customHeight="1">
      <c r="A572" s="154"/>
      <c r="B572" s="577"/>
      <c r="C572" s="324" t="s">
        <v>7210</v>
      </c>
      <c r="D572" s="393" t="s">
        <v>7212</v>
      </c>
      <c r="E572" s="324" t="s">
        <v>7327</v>
      </c>
      <c r="F572" s="324" t="s">
        <v>7351</v>
      </c>
      <c r="G572" s="324" t="s">
        <v>7328</v>
      </c>
      <c r="H572" s="327">
        <v>23293</v>
      </c>
      <c r="I572" s="327">
        <v>166</v>
      </c>
      <c r="J572" s="327">
        <v>166</v>
      </c>
      <c r="K572" s="324" t="s">
        <v>4278</v>
      </c>
      <c r="L572" s="324" t="s">
        <v>1072</v>
      </c>
      <c r="M572" s="324" t="s">
        <v>54</v>
      </c>
      <c r="N572" s="327">
        <v>21.3</v>
      </c>
      <c r="O572" s="327">
        <v>34.5</v>
      </c>
      <c r="P572" s="327">
        <v>735</v>
      </c>
      <c r="Q572" s="327">
        <v>14.9</v>
      </c>
      <c r="R572" s="327">
        <v>340</v>
      </c>
      <c r="S572" s="327">
        <v>700</v>
      </c>
      <c r="T572" s="324" t="s">
        <v>465</v>
      </c>
      <c r="U572" s="324">
        <v>1998</v>
      </c>
      <c r="V572" s="393" t="s">
        <v>7329</v>
      </c>
      <c r="W572" s="393" t="s">
        <v>7288</v>
      </c>
      <c r="X572" s="393" t="s">
        <v>639</v>
      </c>
      <c r="Y572" s="393"/>
      <c r="Z572" s="327">
        <v>1883</v>
      </c>
      <c r="AA572" s="324"/>
      <c r="AB572" s="324"/>
      <c r="AC572" s="393" t="s">
        <v>7310</v>
      </c>
      <c r="AD572" s="393" t="s">
        <v>2631</v>
      </c>
      <c r="AE572" s="393" t="s">
        <v>6881</v>
      </c>
      <c r="AF572" s="393"/>
      <c r="AG572" s="393"/>
      <c r="AH572" s="393"/>
      <c r="AI572" s="393"/>
      <c r="AJ572" s="393"/>
      <c r="AK572" s="393"/>
      <c r="AL572" s="393"/>
      <c r="AM572" s="393"/>
      <c r="AN572" s="393"/>
      <c r="AO572" s="393"/>
      <c r="AP572" s="393"/>
      <c r="AQ572" s="393"/>
      <c r="AR572" s="393"/>
      <c r="AS572" s="393"/>
      <c r="AT572" s="324"/>
      <c r="AU572" s="578"/>
    </row>
    <row r="573" spans="1:47" s="1530" customFormat="1" ht="24.6" customHeight="1">
      <c r="A573" s="154"/>
      <c r="B573" s="577"/>
      <c r="C573" s="346" t="s">
        <v>7210</v>
      </c>
      <c r="D573" s="346"/>
      <c r="E573" s="346" t="s">
        <v>7330</v>
      </c>
      <c r="F573" s="324" t="s">
        <v>7351</v>
      </c>
      <c r="G573" s="324" t="s">
        <v>7331</v>
      </c>
      <c r="H573" s="345">
        <v>5745</v>
      </c>
      <c r="I573" s="345">
        <v>1378.22</v>
      </c>
      <c r="J573" s="345">
        <v>1312.02</v>
      </c>
      <c r="K573" s="324" t="s">
        <v>4278</v>
      </c>
      <c r="L573" s="324" t="s">
        <v>1072</v>
      </c>
      <c r="M573" s="324" t="s">
        <v>54</v>
      </c>
      <c r="N573" s="345">
        <v>34</v>
      </c>
      <c r="O573" s="345">
        <v>20.5</v>
      </c>
      <c r="P573" s="345">
        <v>697</v>
      </c>
      <c r="Q573" s="345">
        <v>12</v>
      </c>
      <c r="R573" s="345">
        <v>180</v>
      </c>
      <c r="S573" s="345">
        <v>500</v>
      </c>
      <c r="T573" s="324" t="s">
        <v>465</v>
      </c>
      <c r="U573" s="346">
        <v>2009</v>
      </c>
      <c r="V573" s="346"/>
      <c r="W573" s="346"/>
      <c r="X573" s="346"/>
      <c r="Y573" s="346"/>
      <c r="Z573" s="345">
        <v>3317</v>
      </c>
      <c r="AA573" s="346"/>
      <c r="AB573" s="346"/>
      <c r="AC573" s="346"/>
      <c r="AD573" s="346"/>
      <c r="AE573" s="346"/>
      <c r="AF573" s="346"/>
      <c r="AG573" s="346"/>
      <c r="AH573" s="346"/>
      <c r="AI573" s="346"/>
      <c r="AJ573" s="346"/>
      <c r="AK573" s="346"/>
      <c r="AL573" s="346"/>
      <c r="AM573" s="346"/>
      <c r="AN573" s="346"/>
      <c r="AO573" s="346"/>
      <c r="AP573" s="346"/>
      <c r="AQ573" s="346"/>
      <c r="AR573" s="346"/>
      <c r="AS573" s="346"/>
      <c r="AT573" s="346"/>
      <c r="AU573" s="578"/>
    </row>
    <row r="574" spans="1:47" s="1530" customFormat="1" ht="24.6" customHeight="1">
      <c r="A574" s="1533"/>
      <c r="B574" s="719"/>
      <c r="C574" s="346" t="s">
        <v>7210</v>
      </c>
      <c r="D574" s="346"/>
      <c r="E574" s="346" t="s">
        <v>7332</v>
      </c>
      <c r="F574" s="324" t="s">
        <v>7351</v>
      </c>
      <c r="G574" s="324" t="s">
        <v>7333</v>
      </c>
      <c r="H574" s="345">
        <v>3118</v>
      </c>
      <c r="I574" s="345">
        <v>1072</v>
      </c>
      <c r="J574" s="345">
        <v>1204</v>
      </c>
      <c r="K574" s="346" t="s">
        <v>7298</v>
      </c>
      <c r="L574" s="324" t="s">
        <v>1072</v>
      </c>
      <c r="M574" s="324" t="s">
        <v>54</v>
      </c>
      <c r="N574" s="345">
        <v>25.9</v>
      </c>
      <c r="O574" s="345">
        <v>31</v>
      </c>
      <c r="P574" s="345">
        <v>802.9</v>
      </c>
      <c r="Q574" s="345">
        <v>13.36</v>
      </c>
      <c r="R574" s="345">
        <v>109</v>
      </c>
      <c r="S574" s="345">
        <v>500</v>
      </c>
      <c r="T574" s="324" t="s">
        <v>465</v>
      </c>
      <c r="U574" s="346">
        <v>2009</v>
      </c>
      <c r="V574" s="346"/>
      <c r="W574" s="346"/>
      <c r="X574" s="346"/>
      <c r="Y574" s="346"/>
      <c r="Z574" s="345">
        <v>1982</v>
      </c>
      <c r="AA574" s="346"/>
      <c r="AB574" s="346"/>
      <c r="AC574" s="346"/>
      <c r="AD574" s="346"/>
      <c r="AE574" s="346"/>
      <c r="AF574" s="346"/>
      <c r="AG574" s="346"/>
      <c r="AH574" s="346"/>
      <c r="AI574" s="346"/>
      <c r="AJ574" s="346"/>
      <c r="AK574" s="346"/>
      <c r="AL574" s="346"/>
      <c r="AM574" s="346"/>
      <c r="AN574" s="346"/>
      <c r="AO574" s="346"/>
      <c r="AP574" s="346"/>
      <c r="AQ574" s="346"/>
      <c r="AR574" s="346"/>
      <c r="AS574" s="346"/>
      <c r="AT574" s="346"/>
      <c r="AU574" s="578"/>
    </row>
    <row r="575" spans="1:47" s="1530" customFormat="1" ht="24.6" customHeight="1">
      <c r="A575" s="1533"/>
      <c r="B575" s="719"/>
      <c r="C575" s="346" t="s">
        <v>7210</v>
      </c>
      <c r="D575" s="346"/>
      <c r="E575" s="346" t="s">
        <v>26327</v>
      </c>
      <c r="F575" s="324" t="s">
        <v>7351</v>
      </c>
      <c r="G575" s="324" t="s">
        <v>7304</v>
      </c>
      <c r="H575" s="345">
        <v>10190</v>
      </c>
      <c r="I575" s="345">
        <v>633</v>
      </c>
      <c r="J575" s="345">
        <v>620</v>
      </c>
      <c r="K575" s="324" t="s">
        <v>332</v>
      </c>
      <c r="L575" s="324" t="s">
        <v>17277</v>
      </c>
      <c r="M575" s="324" t="s">
        <v>54</v>
      </c>
      <c r="N575" s="345">
        <v>15</v>
      </c>
      <c r="O575" s="345">
        <v>20</v>
      </c>
      <c r="P575" s="345"/>
      <c r="Q575" s="345"/>
      <c r="R575" s="345"/>
      <c r="S575" s="345"/>
      <c r="T575" s="324"/>
      <c r="U575" s="346">
        <v>2013</v>
      </c>
      <c r="V575" s="346"/>
      <c r="W575" s="346"/>
      <c r="X575" s="346"/>
      <c r="Y575" s="346"/>
      <c r="Z575" s="345"/>
      <c r="AA575" s="346"/>
      <c r="AB575" s="346"/>
      <c r="AC575" s="346"/>
      <c r="AD575" s="346"/>
      <c r="AE575" s="346"/>
      <c r="AF575" s="346"/>
      <c r="AG575" s="346"/>
      <c r="AH575" s="346"/>
      <c r="AI575" s="346"/>
      <c r="AJ575" s="346"/>
      <c r="AK575" s="346"/>
      <c r="AL575" s="346"/>
      <c r="AM575" s="346"/>
      <c r="AN575" s="346"/>
      <c r="AO575" s="346"/>
      <c r="AP575" s="346"/>
      <c r="AQ575" s="346"/>
      <c r="AR575" s="346"/>
      <c r="AS575" s="346"/>
      <c r="AT575" s="346"/>
      <c r="AU575" s="578"/>
    </row>
    <row r="576" spans="1:47" s="1530" customFormat="1" ht="24.6" customHeight="1">
      <c r="A576" s="1533"/>
      <c r="B576" s="719"/>
      <c r="C576" s="324" t="s">
        <v>7225</v>
      </c>
      <c r="D576" s="393" t="s">
        <v>7295</v>
      </c>
      <c r="E576" s="324" t="s">
        <v>11447</v>
      </c>
      <c r="F576" s="324" t="s">
        <v>7351</v>
      </c>
      <c r="G576" s="324" t="s">
        <v>7228</v>
      </c>
      <c r="H576" s="327">
        <v>10500</v>
      </c>
      <c r="I576" s="327">
        <v>2062</v>
      </c>
      <c r="J576" s="327">
        <v>2810</v>
      </c>
      <c r="K576" s="324" t="s">
        <v>4287</v>
      </c>
      <c r="L576" s="324" t="s">
        <v>4618</v>
      </c>
      <c r="M576" s="324" t="s">
        <v>54</v>
      </c>
      <c r="N576" s="327">
        <v>24</v>
      </c>
      <c r="O576" s="327">
        <v>48</v>
      </c>
      <c r="P576" s="327">
        <v>1152</v>
      </c>
      <c r="Q576" s="327">
        <v>14.9</v>
      </c>
      <c r="R576" s="327">
        <v>884</v>
      </c>
      <c r="S576" s="327">
        <v>884</v>
      </c>
      <c r="T576" s="324" t="s">
        <v>465</v>
      </c>
      <c r="U576" s="324">
        <v>1998</v>
      </c>
      <c r="V576" s="393" t="s">
        <v>7299</v>
      </c>
      <c r="W576" s="393" t="s">
        <v>1585</v>
      </c>
      <c r="X576" s="393" t="s">
        <v>6774</v>
      </c>
      <c r="Y576" s="393" t="s">
        <v>7300</v>
      </c>
      <c r="Z576" s="327">
        <v>1965</v>
      </c>
      <c r="AA576" s="324"/>
      <c r="AB576" s="324"/>
      <c r="AC576" s="393" t="s">
        <v>2502</v>
      </c>
      <c r="AD576" s="393" t="s">
        <v>7301</v>
      </c>
      <c r="AE576" s="393" t="s">
        <v>7302</v>
      </c>
      <c r="AF576" s="393"/>
      <c r="AG576" s="393"/>
      <c r="AH576" s="393"/>
      <c r="AI576" s="393"/>
      <c r="AJ576" s="393"/>
      <c r="AK576" s="393"/>
      <c r="AL576" s="393"/>
      <c r="AM576" s="393"/>
      <c r="AN576" s="393"/>
      <c r="AO576" s="393"/>
      <c r="AP576" s="393"/>
      <c r="AQ576" s="393"/>
      <c r="AR576" s="393"/>
      <c r="AS576" s="393"/>
      <c r="AT576" s="324"/>
      <c r="AU576" s="578"/>
    </row>
    <row r="577" spans="1:47" s="1530" customFormat="1" ht="24.6" customHeight="1">
      <c r="A577" s="1533"/>
      <c r="B577" s="719"/>
      <c r="C577" s="324" t="s">
        <v>7225</v>
      </c>
      <c r="D577" s="393" t="s">
        <v>7230</v>
      </c>
      <c r="E577" s="324" t="s">
        <v>7334</v>
      </c>
      <c r="F577" s="324" t="s">
        <v>7351</v>
      </c>
      <c r="G577" s="324" t="s">
        <v>7231</v>
      </c>
      <c r="H577" s="327"/>
      <c r="I577" s="327">
        <v>1029</v>
      </c>
      <c r="J577" s="327">
        <v>3850.65</v>
      </c>
      <c r="K577" s="324" t="s">
        <v>4278</v>
      </c>
      <c r="L577" s="324" t="s">
        <v>3274</v>
      </c>
      <c r="M577" s="324" t="s">
        <v>54</v>
      </c>
      <c r="N577" s="327">
        <v>20</v>
      </c>
      <c r="O577" s="327">
        <v>32</v>
      </c>
      <c r="P577" s="327">
        <v>640</v>
      </c>
      <c r="Q577" s="327">
        <v>12</v>
      </c>
      <c r="R577" s="327">
        <v>400</v>
      </c>
      <c r="S577" s="327">
        <v>400</v>
      </c>
      <c r="T577" s="324" t="s">
        <v>465</v>
      </c>
      <c r="U577" s="324">
        <v>1987</v>
      </c>
      <c r="V577" s="393" t="s">
        <v>7335</v>
      </c>
      <c r="W577" s="393"/>
      <c r="X577" s="393" t="s">
        <v>7288</v>
      </c>
      <c r="Y577" s="393"/>
      <c r="Z577" s="327">
        <v>870</v>
      </c>
      <c r="AA577" s="324"/>
      <c r="AB577" s="324"/>
      <c r="AC577" s="393" t="s">
        <v>7310</v>
      </c>
      <c r="AD577" s="393" t="s">
        <v>1013</v>
      </c>
      <c r="AE577" s="393" t="s">
        <v>6881</v>
      </c>
      <c r="AF577" s="393"/>
      <c r="AG577" s="393"/>
      <c r="AH577" s="393"/>
      <c r="AI577" s="393"/>
      <c r="AJ577" s="393"/>
      <c r="AK577" s="393"/>
      <c r="AL577" s="393"/>
      <c r="AM577" s="393"/>
      <c r="AN577" s="393"/>
      <c r="AO577" s="393"/>
      <c r="AP577" s="393"/>
      <c r="AQ577" s="393"/>
      <c r="AR577" s="393"/>
      <c r="AS577" s="393"/>
      <c r="AT577" s="324" t="s">
        <v>17747</v>
      </c>
      <c r="AU577" s="578"/>
    </row>
    <row r="578" spans="1:47" s="1530" customFormat="1" ht="24.6" customHeight="1">
      <c r="A578" s="1533"/>
      <c r="B578" s="719"/>
      <c r="C578" s="324" t="s">
        <v>7225</v>
      </c>
      <c r="D578" s="393" t="s">
        <v>7235</v>
      </c>
      <c r="E578" s="324" t="s">
        <v>7336</v>
      </c>
      <c r="F578" s="324" t="s">
        <v>7351</v>
      </c>
      <c r="G578" s="324" t="s">
        <v>7236</v>
      </c>
      <c r="H578" s="327"/>
      <c r="I578" s="327">
        <v>1847</v>
      </c>
      <c r="J578" s="327">
        <v>2663.3</v>
      </c>
      <c r="K578" s="324" t="s">
        <v>4278</v>
      </c>
      <c r="L578" s="324" t="s">
        <v>3274</v>
      </c>
      <c r="M578" s="324" t="s">
        <v>54</v>
      </c>
      <c r="N578" s="327">
        <v>22</v>
      </c>
      <c r="O578" s="327">
        <v>39</v>
      </c>
      <c r="P578" s="327">
        <v>877</v>
      </c>
      <c r="Q578" s="327">
        <v>18</v>
      </c>
      <c r="R578" s="327">
        <v>405</v>
      </c>
      <c r="S578" s="327">
        <v>405</v>
      </c>
      <c r="T578" s="324" t="s">
        <v>465</v>
      </c>
      <c r="U578" s="324">
        <v>1998</v>
      </c>
      <c r="V578" s="393" t="s">
        <v>7337</v>
      </c>
      <c r="W578" s="393" t="s">
        <v>7288</v>
      </c>
      <c r="X578" s="393" t="s">
        <v>7338</v>
      </c>
      <c r="Y578" s="393"/>
      <c r="Z578" s="327">
        <v>2431</v>
      </c>
      <c r="AA578" s="324"/>
      <c r="AB578" s="324"/>
      <c r="AC578" s="511" t="s">
        <v>7310</v>
      </c>
      <c r="AD578" s="511" t="s">
        <v>1013</v>
      </c>
      <c r="AE578" s="393" t="s">
        <v>6881</v>
      </c>
      <c r="AF578" s="393"/>
      <c r="AG578" s="393"/>
      <c r="AH578" s="393"/>
      <c r="AI578" s="393"/>
      <c r="AJ578" s="393"/>
      <c r="AK578" s="393"/>
      <c r="AL578" s="393"/>
      <c r="AM578" s="393"/>
      <c r="AN578" s="393"/>
      <c r="AO578" s="393"/>
      <c r="AP578" s="393"/>
      <c r="AQ578" s="393"/>
      <c r="AR578" s="393"/>
      <c r="AS578" s="393"/>
      <c r="AT578" s="324" t="s">
        <v>17748</v>
      </c>
      <c r="AU578" s="578"/>
    </row>
    <row r="579" spans="1:47" s="1530" customFormat="1" ht="24.6" customHeight="1">
      <c r="A579" s="1533"/>
      <c r="B579" s="719"/>
      <c r="C579" s="324" t="s">
        <v>7225</v>
      </c>
      <c r="D579" s="393" t="s">
        <v>7233</v>
      </c>
      <c r="E579" s="324" t="s">
        <v>7339</v>
      </c>
      <c r="F579" s="324" t="s">
        <v>7351</v>
      </c>
      <c r="G579" s="324" t="s">
        <v>7234</v>
      </c>
      <c r="H579" s="327">
        <v>49586</v>
      </c>
      <c r="I579" s="327">
        <v>1924</v>
      </c>
      <c r="J579" s="327">
        <v>2501.83</v>
      </c>
      <c r="K579" s="324" t="s">
        <v>4278</v>
      </c>
      <c r="L579" s="324" t="s">
        <v>3274</v>
      </c>
      <c r="M579" s="324" t="s">
        <v>54</v>
      </c>
      <c r="N579" s="327">
        <v>22</v>
      </c>
      <c r="O579" s="327">
        <v>36</v>
      </c>
      <c r="P579" s="327">
        <v>804</v>
      </c>
      <c r="Q579" s="327">
        <v>18</v>
      </c>
      <c r="R579" s="327">
        <v>416</v>
      </c>
      <c r="S579" s="327">
        <v>416</v>
      </c>
      <c r="T579" s="324" t="s">
        <v>465</v>
      </c>
      <c r="U579" s="324">
        <v>1998</v>
      </c>
      <c r="V579" s="393" t="s">
        <v>7340</v>
      </c>
      <c r="W579" s="393" t="s">
        <v>7288</v>
      </c>
      <c r="X579" s="393" t="s">
        <v>1762</v>
      </c>
      <c r="Y579" s="393"/>
      <c r="Z579" s="327">
        <v>2533</v>
      </c>
      <c r="AA579" s="324"/>
      <c r="AB579" s="324"/>
      <c r="AC579" s="511" t="s">
        <v>7310</v>
      </c>
      <c r="AD579" s="511" t="s">
        <v>1013</v>
      </c>
      <c r="AE579" s="393" t="s">
        <v>6881</v>
      </c>
      <c r="AF579" s="393"/>
      <c r="AG579" s="393"/>
      <c r="AH579" s="393"/>
      <c r="AI579" s="393"/>
      <c r="AJ579" s="393"/>
      <c r="AK579" s="393"/>
      <c r="AL579" s="393"/>
      <c r="AM579" s="393"/>
      <c r="AN579" s="393"/>
      <c r="AO579" s="393"/>
      <c r="AP579" s="393"/>
      <c r="AQ579" s="393"/>
      <c r="AR579" s="393"/>
      <c r="AS579" s="393"/>
      <c r="AT579" s="324" t="s">
        <v>17749</v>
      </c>
      <c r="AU579" s="578"/>
    </row>
    <row r="580" spans="1:47" s="1530" customFormat="1" ht="39" customHeight="1">
      <c r="A580" s="1533"/>
      <c r="B580" s="1534"/>
      <c r="C580" s="324" t="s">
        <v>7225</v>
      </c>
      <c r="D580" s="393"/>
      <c r="E580" s="324" t="s">
        <v>7341</v>
      </c>
      <c r="F580" s="324" t="s">
        <v>7351</v>
      </c>
      <c r="G580" s="324" t="s">
        <v>7228</v>
      </c>
      <c r="H580" s="327"/>
      <c r="I580" s="327">
        <v>2415</v>
      </c>
      <c r="J580" s="327">
        <v>2847</v>
      </c>
      <c r="K580" s="324" t="s">
        <v>1057</v>
      </c>
      <c r="L580" s="324" t="s">
        <v>7342</v>
      </c>
      <c r="M580" s="324" t="s">
        <v>54</v>
      </c>
      <c r="N580" s="327">
        <v>32</v>
      </c>
      <c r="O580" s="327">
        <v>49</v>
      </c>
      <c r="P580" s="327">
        <v>1568</v>
      </c>
      <c r="Q580" s="327">
        <v>14</v>
      </c>
      <c r="R580" s="327">
        <v>350</v>
      </c>
      <c r="S580" s="327">
        <v>350</v>
      </c>
      <c r="T580" s="324" t="s">
        <v>465</v>
      </c>
      <c r="U580" s="324">
        <v>2014</v>
      </c>
      <c r="V580" s="393"/>
      <c r="W580" s="393"/>
      <c r="X580" s="393"/>
      <c r="Y580" s="393"/>
      <c r="Z580" s="327">
        <v>3900</v>
      </c>
      <c r="AA580" s="324"/>
      <c r="AB580" s="324"/>
      <c r="AC580" s="511"/>
      <c r="AD580" s="511"/>
      <c r="AE580" s="393"/>
      <c r="AF580" s="393"/>
      <c r="AG580" s="393"/>
      <c r="AH580" s="393"/>
      <c r="AI580" s="393"/>
      <c r="AJ580" s="393"/>
      <c r="AK580" s="393"/>
      <c r="AL580" s="393"/>
      <c r="AM580" s="393"/>
      <c r="AN580" s="393"/>
      <c r="AO580" s="393"/>
      <c r="AP580" s="393"/>
      <c r="AQ580" s="393"/>
      <c r="AR580" s="393"/>
      <c r="AS580" s="393"/>
      <c r="AT580" s="324" t="s">
        <v>17750</v>
      </c>
      <c r="AU580" s="578"/>
    </row>
  </sheetData>
  <mergeCells count="26">
    <mergeCell ref="AG3:AK3"/>
    <mergeCell ref="A2:A3"/>
    <mergeCell ref="B2:B3"/>
    <mergeCell ref="C2:C3"/>
    <mergeCell ref="D2:D3"/>
    <mergeCell ref="AC3:AD3"/>
    <mergeCell ref="AC2:AF2"/>
    <mergeCell ref="L2:Q2"/>
    <mergeCell ref="R2:T2"/>
    <mergeCell ref="V2:Z3"/>
    <mergeCell ref="AC477:AD477"/>
    <mergeCell ref="AL3:AP3"/>
    <mergeCell ref="AQ3:AS3"/>
    <mergeCell ref="B1:E1"/>
    <mergeCell ref="T1:AT1"/>
    <mergeCell ref="E2:E3"/>
    <mergeCell ref="F2:F3"/>
    <mergeCell ref="G2:G3"/>
    <mergeCell ref="H2:H3"/>
    <mergeCell ref="I2:I3"/>
    <mergeCell ref="J2:J3"/>
    <mergeCell ref="K2:K3"/>
    <mergeCell ref="AT2:AT3"/>
    <mergeCell ref="U2:U3"/>
    <mergeCell ref="AG2:AS2"/>
    <mergeCell ref="AA2:AB2"/>
  </mergeCells>
  <phoneticPr fontId="5" type="noConversion"/>
  <conditionalFormatting sqref="C215 E215">
    <cfRule type="duplicateValues" dxfId="8" priority="1"/>
  </conditionalFormatting>
  <conditionalFormatting sqref="E26:E32">
    <cfRule type="duplicateValues" dxfId="7" priority="3"/>
  </conditionalFormatting>
  <conditionalFormatting sqref="E46">
    <cfRule type="duplicateValues" dxfId="6" priority="2"/>
  </conditionalFormatting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"/>
  <headerFooter alignWithMargins="0"/>
  <rowBreaks count="5" manualBreakCount="5">
    <brk id="25" min="1" max="45" man="1"/>
    <brk id="48" min="1" max="45" man="1"/>
    <brk id="69" min="1" max="45" man="1"/>
    <brk id="92" min="1" max="45" man="1"/>
    <brk id="330" min="1" max="45" man="1"/>
  </row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A1:BE65"/>
  <sheetViews>
    <sheetView view="pageBreakPreview" topLeftCell="B1" zoomScale="115" zoomScaleSheetLayoutView="115" workbookViewId="0">
      <pane ySplit="4" topLeftCell="A5" activePane="bottomLeft" state="frozen"/>
      <selection activeCell="B1" sqref="B1:H1"/>
      <selection pane="bottomLeft" activeCell="B1" sqref="A1:XFD1048576"/>
    </sheetView>
  </sheetViews>
  <sheetFormatPr defaultColWidth="8.88671875" defaultRowHeight="24.6" customHeight="1"/>
  <cols>
    <col min="1" max="1" width="5.21875" style="126" hidden="1" customWidth="1"/>
    <col min="2" max="2" width="3.77734375" style="126" customWidth="1"/>
    <col min="3" max="3" width="5.33203125" style="126" customWidth="1"/>
    <col min="4" max="4" width="22" style="126" hidden="1" customWidth="1"/>
    <col min="5" max="5" width="12.88671875" style="1543" customWidth="1"/>
    <col min="6" max="6" width="8.109375" style="126" customWidth="1"/>
    <col min="7" max="7" width="32.88671875" style="126" hidden="1" customWidth="1"/>
    <col min="8" max="8" width="12.6640625" style="126" customWidth="1"/>
    <col min="9" max="9" width="8" style="126" hidden="1" customWidth="1"/>
    <col min="10" max="10" width="25.33203125" style="126" hidden="1" customWidth="1"/>
    <col min="11" max="11" width="7.77734375" style="125" customWidth="1"/>
    <col min="12" max="13" width="7.44140625" style="125" customWidth="1"/>
    <col min="14" max="14" width="7.77734375" style="126" customWidth="1"/>
    <col min="15" max="15" width="12.6640625" style="126" customWidth="1"/>
    <col min="16" max="17" width="14.6640625" style="126" hidden="1" customWidth="1"/>
    <col min="18" max="18" width="16.6640625" style="126" hidden="1" customWidth="1"/>
    <col min="19" max="19" width="20" style="126" hidden="1" customWidth="1"/>
    <col min="20" max="20" width="7" style="126" customWidth="1"/>
    <col min="21" max="21" width="4" style="1478" customWidth="1"/>
    <col min="22" max="22" width="4.33203125" style="1478" customWidth="1"/>
    <col min="23" max="23" width="4.5546875" style="1478" customWidth="1"/>
    <col min="24" max="24" width="4" style="1478" customWidth="1"/>
    <col min="25" max="25" width="5.6640625" style="125" bestFit="1" customWidth="1"/>
    <col min="26" max="26" width="5.21875" style="1478" customWidth="1"/>
    <col min="27" max="27" width="5.44140625" style="126" bestFit="1" customWidth="1"/>
    <col min="28" max="28" width="4.77734375" style="126" customWidth="1"/>
    <col min="29" max="29" width="9.44140625" style="1535" hidden="1" customWidth="1"/>
    <col min="30" max="30" width="14.44140625" style="126" hidden="1" customWidth="1"/>
    <col min="31" max="31" width="10.77734375" style="126" hidden="1" customWidth="1"/>
    <col min="32" max="32" width="15.33203125" style="126" hidden="1" customWidth="1"/>
    <col min="33" max="33" width="2.6640625" style="126" hidden="1" customWidth="1"/>
    <col min="34" max="34" width="3.21875" style="126" hidden="1" customWidth="1"/>
    <col min="35" max="35" width="6.21875" style="125" customWidth="1"/>
    <col min="36" max="36" width="10.77734375" style="126" hidden="1" customWidth="1"/>
    <col min="37" max="37" width="5.77734375" style="126" hidden="1" customWidth="1"/>
    <col min="38" max="38" width="23.6640625" style="126" hidden="1" customWidth="1"/>
    <col min="39" max="39" width="9.5546875" style="126" hidden="1" customWidth="1"/>
    <col min="40" max="40" width="15.33203125" style="126" hidden="1" customWidth="1"/>
    <col min="41" max="41" width="25.88671875" style="126" hidden="1" customWidth="1"/>
    <col min="42" max="42" width="28.44140625" style="126" hidden="1" customWidth="1"/>
    <col min="43" max="43" width="18.109375" style="126" hidden="1" customWidth="1"/>
    <col min="44" max="44" width="17.5546875" style="126" hidden="1" customWidth="1"/>
    <col min="45" max="45" width="21.88671875" style="126" hidden="1" customWidth="1"/>
    <col min="46" max="46" width="19.5546875" style="126" hidden="1" customWidth="1"/>
    <col min="47" max="47" width="21" style="126" hidden="1" customWidth="1"/>
    <col min="48" max="48" width="22.21875" style="126" hidden="1" customWidth="1"/>
    <col min="49" max="49" width="12.21875" style="126" hidden="1" customWidth="1"/>
    <col min="50" max="50" width="20.44140625" style="126" hidden="1" customWidth="1"/>
    <col min="51" max="51" width="18.109375" style="126" hidden="1" customWidth="1"/>
    <col min="52" max="52" width="22" style="126" hidden="1" customWidth="1"/>
    <col min="53" max="53" width="12.21875" style="126" hidden="1" customWidth="1"/>
    <col min="54" max="54" width="7.77734375" style="126" hidden="1" customWidth="1"/>
    <col min="55" max="55" width="22.5546875" style="126" hidden="1" customWidth="1"/>
    <col min="56" max="56" width="18.109375" style="126" hidden="1" customWidth="1"/>
    <col min="57" max="57" width="9.44140625" style="126" customWidth="1"/>
    <col min="58" max="16384" width="8.88671875" style="80"/>
  </cols>
  <sheetData>
    <row r="1" spans="1:57" ht="24.6" customHeight="1">
      <c r="B1" s="1946" t="s">
        <v>49</v>
      </c>
      <c r="C1" s="1946"/>
      <c r="D1" s="1946"/>
      <c r="E1" s="1946"/>
      <c r="AA1" s="1942" t="s">
        <v>258</v>
      </c>
      <c r="AB1" s="1942"/>
      <c r="AC1" s="1942"/>
      <c r="AD1" s="1942"/>
      <c r="AE1" s="1942"/>
      <c r="AF1" s="1942"/>
      <c r="AG1" s="1942"/>
      <c r="AH1" s="1942"/>
      <c r="AI1" s="1942"/>
      <c r="AJ1" s="1942"/>
      <c r="AK1" s="1942"/>
      <c r="AL1" s="1942"/>
      <c r="AM1" s="1942"/>
      <c r="AN1" s="1942"/>
      <c r="AO1" s="1942"/>
      <c r="AP1" s="1942"/>
      <c r="AQ1" s="1942"/>
      <c r="AR1" s="1942"/>
      <c r="AS1" s="1942"/>
      <c r="AT1" s="1942"/>
      <c r="AU1" s="1942"/>
      <c r="AV1" s="1942"/>
      <c r="AW1" s="1942"/>
      <c r="AX1" s="1942"/>
      <c r="AY1" s="1942"/>
      <c r="AZ1" s="1942"/>
      <c r="BA1" s="1942"/>
      <c r="BB1" s="1942"/>
      <c r="BC1" s="1942"/>
      <c r="BD1" s="1942"/>
      <c r="BE1" s="1942"/>
    </row>
    <row r="2" spans="1:57" ht="24.6" customHeight="1">
      <c r="A2" s="1948" t="s">
        <v>368</v>
      </c>
      <c r="B2" s="1959" t="s">
        <v>369</v>
      </c>
      <c r="C2" s="1959" t="s">
        <v>370</v>
      </c>
      <c r="D2" s="1959" t="s">
        <v>371</v>
      </c>
      <c r="E2" s="1959" t="s">
        <v>372</v>
      </c>
      <c r="F2" s="1959" t="s">
        <v>373</v>
      </c>
      <c r="G2" s="1959" t="s">
        <v>26386</v>
      </c>
      <c r="H2" s="1959" t="s">
        <v>374</v>
      </c>
      <c r="I2" s="1959" t="s">
        <v>375</v>
      </c>
      <c r="J2" s="1959" t="s">
        <v>376</v>
      </c>
      <c r="K2" s="1959" t="s">
        <v>377</v>
      </c>
      <c r="L2" s="1959" t="s">
        <v>378</v>
      </c>
      <c r="M2" s="1959" t="s">
        <v>379</v>
      </c>
      <c r="N2" s="1959" t="s">
        <v>442</v>
      </c>
      <c r="O2" s="1959" t="s">
        <v>380</v>
      </c>
      <c r="P2" s="1959"/>
      <c r="Q2" s="1959"/>
      <c r="R2" s="1959"/>
      <c r="S2" s="1959"/>
      <c r="T2" s="1959"/>
      <c r="U2" s="1959"/>
      <c r="V2" s="1959"/>
      <c r="W2" s="1959"/>
      <c r="X2" s="1959"/>
      <c r="Y2" s="1959" t="s">
        <v>216</v>
      </c>
      <c r="Z2" s="1959"/>
      <c r="AA2" s="1959"/>
      <c r="AB2" s="1959" t="s">
        <v>158</v>
      </c>
      <c r="AC2" s="2053" t="s">
        <v>470</v>
      </c>
      <c r="AD2" s="2053"/>
      <c r="AE2" s="2053"/>
      <c r="AF2" s="2053"/>
      <c r="AG2" s="2053"/>
      <c r="AH2" s="2053"/>
      <c r="AI2" s="2053"/>
      <c r="AJ2" s="1959" t="s">
        <v>383</v>
      </c>
      <c r="AK2" s="1959"/>
      <c r="AL2" s="1959" t="s">
        <v>384</v>
      </c>
      <c r="AM2" s="1959"/>
      <c r="AN2" s="1959"/>
      <c r="AO2" s="1960"/>
      <c r="AP2" s="1959" t="s">
        <v>385</v>
      </c>
      <c r="AQ2" s="1960"/>
      <c r="AR2" s="1960"/>
      <c r="AS2" s="1960"/>
      <c r="AT2" s="1960"/>
      <c r="AU2" s="1960"/>
      <c r="AV2" s="1960"/>
      <c r="AW2" s="1960"/>
      <c r="AX2" s="1960"/>
      <c r="AY2" s="1960"/>
      <c r="AZ2" s="1960"/>
      <c r="BA2" s="1960"/>
      <c r="BB2" s="1960"/>
      <c r="BC2" s="1960"/>
      <c r="BD2" s="1960"/>
      <c r="BE2" s="1959" t="s">
        <v>386</v>
      </c>
    </row>
    <row r="3" spans="1:57" ht="24.6" customHeight="1">
      <c r="A3" s="1948"/>
      <c r="B3" s="1959"/>
      <c r="C3" s="1959"/>
      <c r="D3" s="1959"/>
      <c r="E3" s="1959"/>
      <c r="F3" s="1959"/>
      <c r="G3" s="1959"/>
      <c r="H3" s="1959"/>
      <c r="I3" s="1959"/>
      <c r="J3" s="1959"/>
      <c r="K3" s="1959"/>
      <c r="L3" s="1959"/>
      <c r="M3" s="1959"/>
      <c r="N3" s="1959"/>
      <c r="O3" s="1480" t="s">
        <v>217</v>
      </c>
      <c r="P3" s="1481" t="s">
        <v>218</v>
      </c>
      <c r="Q3" s="1481" t="s">
        <v>219</v>
      </c>
      <c r="R3" s="1481" t="s">
        <v>460</v>
      </c>
      <c r="S3" s="1481" t="s">
        <v>328</v>
      </c>
      <c r="T3" s="1480" t="s">
        <v>162</v>
      </c>
      <c r="U3" s="1481" t="s">
        <v>151</v>
      </c>
      <c r="V3" s="1481" t="s">
        <v>152</v>
      </c>
      <c r="W3" s="1481" t="s">
        <v>139</v>
      </c>
      <c r="X3" s="1481" t="s">
        <v>220</v>
      </c>
      <c r="Y3" s="1480" t="s">
        <v>439</v>
      </c>
      <c r="Z3" s="1480" t="s">
        <v>293</v>
      </c>
      <c r="AA3" s="1480" t="s">
        <v>70</v>
      </c>
      <c r="AB3" s="1959"/>
      <c r="AC3" s="2054"/>
      <c r="AD3" s="2054"/>
      <c r="AE3" s="2054"/>
      <c r="AF3" s="2054"/>
      <c r="AG3" s="2054"/>
      <c r="AH3" s="2054"/>
      <c r="AI3" s="2054"/>
      <c r="AJ3" s="1480" t="s">
        <v>443</v>
      </c>
      <c r="AK3" s="1480" t="s">
        <v>444</v>
      </c>
      <c r="AL3" s="1959" t="s">
        <v>445</v>
      </c>
      <c r="AM3" s="1959"/>
      <c r="AN3" s="1481" t="s">
        <v>221</v>
      </c>
      <c r="AO3" s="1481" t="s">
        <v>447</v>
      </c>
      <c r="AP3" s="1959" t="s">
        <v>448</v>
      </c>
      <c r="AQ3" s="1960"/>
      <c r="AR3" s="1960"/>
      <c r="AS3" s="1960"/>
      <c r="AT3" s="1960"/>
      <c r="AU3" s="1959" t="s">
        <v>449</v>
      </c>
      <c r="AV3" s="1960"/>
      <c r="AW3" s="1960"/>
      <c r="AX3" s="1960"/>
      <c r="AY3" s="1960"/>
      <c r="AZ3" s="1959" t="s">
        <v>161</v>
      </c>
      <c r="BA3" s="1960"/>
      <c r="BB3" s="1960"/>
      <c r="BC3" s="1960"/>
      <c r="BD3" s="1960"/>
      <c r="BE3" s="1959"/>
    </row>
    <row r="4" spans="1:57" s="1433" customFormat="1" ht="24.6" customHeight="1">
      <c r="A4" s="1396"/>
      <c r="B4" s="314" t="s">
        <v>48</v>
      </c>
      <c r="C4" s="314" t="s">
        <v>1</v>
      </c>
      <c r="D4" s="349"/>
      <c r="E4" s="315">
        <f>COUNTA(E6:E6,E8:E9,E11:E14,E16:E18,E20:E20,E22:E26,E28:E37,E39:E41,E43:E44,E46:E46,E48:E53,E55:E59,E61:E64,E65)</f>
        <v>48</v>
      </c>
      <c r="F4" s="315"/>
      <c r="G4" s="315">
        <f>COUNTA(G6:G6,G8:G9,G11:G14,G16:G18,G20:G20,G22:G26,G28:G37,G39:G41,G42,G46:G46,G48:G53,G55:G59,G61:G64,G65)</f>
        <v>25</v>
      </c>
      <c r="H4" s="315"/>
      <c r="I4" s="315">
        <f>COUNTA(I6:I6,I8:I9,I11:I14,I16:I18,I20:I20,I22:I26,I28:I37,I39:I41,I42,I46:I46,I48:I53,I55:I59,I61:I64,I65)</f>
        <v>17</v>
      </c>
      <c r="J4" s="315">
        <f>COUNTA(J6:J6,J8:J9,J11:J14,J16:J18,J20:J20,J22:J26,J28:J37,J39:J41,J42,J46:J46,J48:J53,J55:J59,J61:J64,J65)</f>
        <v>17</v>
      </c>
      <c r="K4" s="318">
        <f>SUM(K6:K6,K8:K9,K11:K14,K16:K18,K20:K20,K22:K26,K28:K37,K39:K41,K42,K46:K46,K48:K53,K55:K59,K61:K64,K65)</f>
        <v>1493303.38</v>
      </c>
      <c r="L4" s="318">
        <f>SUM(L6:L6,L8:L9,L11:L14,L16:L18,L20:L20,L22:L26,L28:L37,L39:L41,L42,L46:L46,L48:L53,L55:L59,L61:L64,L65)</f>
        <v>76934.149999999994</v>
      </c>
      <c r="M4" s="318">
        <f>SUM(M6:M6,M8:M9,M11:M14,M16:M18,M20:M20,M22:M26,M28:M37,M39:M41,M42,M46:M46,M48:M53,M55:M59,M61:M64,M65)</f>
        <v>145485.58999999997</v>
      </c>
      <c r="N4" s="314"/>
      <c r="O4" s="349"/>
      <c r="P4" s="381"/>
      <c r="Q4" s="381"/>
      <c r="R4" s="381"/>
      <c r="S4" s="381"/>
      <c r="T4" s="349"/>
      <c r="U4" s="380"/>
      <c r="V4" s="380"/>
      <c r="W4" s="380"/>
      <c r="X4" s="380"/>
      <c r="Y4" s="318"/>
      <c r="Z4" s="318"/>
      <c r="AA4" s="314"/>
      <c r="AB4" s="314"/>
      <c r="AC4" s="349"/>
      <c r="AD4" s="349"/>
      <c r="AE4" s="349"/>
      <c r="AF4" s="349"/>
      <c r="AG4" s="349"/>
      <c r="AH4" s="349"/>
      <c r="AI4" s="318"/>
      <c r="AJ4" s="314"/>
      <c r="AK4" s="314"/>
      <c r="AL4" s="349"/>
      <c r="AM4" s="349"/>
      <c r="AN4" s="349"/>
      <c r="AO4" s="381"/>
      <c r="AP4" s="381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</row>
    <row r="5" spans="1:57" s="1433" customFormat="1" ht="24.6" customHeight="1">
      <c r="A5" s="1396"/>
      <c r="B5" s="904" t="s">
        <v>56</v>
      </c>
      <c r="C5" s="314" t="s">
        <v>55</v>
      </c>
      <c r="D5" s="349"/>
      <c r="E5" s="315">
        <f>COUNTA(E6:E6)</f>
        <v>1</v>
      </c>
      <c r="F5" s="349"/>
      <c r="G5" s="349"/>
      <c r="H5" s="349"/>
      <c r="I5" s="349"/>
      <c r="J5" s="349"/>
      <c r="K5" s="318">
        <f>SUM(K6:K6)</f>
        <v>12817</v>
      </c>
      <c r="L5" s="318">
        <f>SUM(L6:L6)</f>
        <v>5778</v>
      </c>
      <c r="M5" s="318">
        <f>SUM(M6:M6)</f>
        <v>12817</v>
      </c>
      <c r="N5" s="314"/>
      <c r="O5" s="349"/>
      <c r="P5" s="381"/>
      <c r="Q5" s="381"/>
      <c r="R5" s="381"/>
      <c r="S5" s="381"/>
      <c r="T5" s="314"/>
      <c r="U5" s="380"/>
      <c r="V5" s="380"/>
      <c r="W5" s="380"/>
      <c r="X5" s="380"/>
      <c r="Y5" s="318"/>
      <c r="Z5" s="318"/>
      <c r="AA5" s="314"/>
      <c r="AB5" s="314"/>
      <c r="AC5" s="349"/>
      <c r="AD5" s="349"/>
      <c r="AE5" s="349"/>
      <c r="AF5" s="349"/>
      <c r="AG5" s="349"/>
      <c r="AH5" s="349"/>
      <c r="AI5" s="318"/>
      <c r="AJ5" s="314"/>
      <c r="AK5" s="314"/>
      <c r="AL5" s="349"/>
      <c r="AM5" s="349"/>
      <c r="AN5" s="349"/>
      <c r="AO5" s="381"/>
      <c r="AP5" s="381"/>
      <c r="AQ5" s="349"/>
      <c r="AR5" s="349"/>
      <c r="AS5" s="349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</row>
    <row r="6" spans="1:57" ht="24.6" customHeight="1">
      <c r="A6" s="261" t="s">
        <v>150</v>
      </c>
      <c r="B6" s="903"/>
      <c r="C6" s="227" t="s">
        <v>554</v>
      </c>
      <c r="D6" s="233"/>
      <c r="E6" s="227" t="s">
        <v>10199</v>
      </c>
      <c r="F6" s="227" t="s">
        <v>920</v>
      </c>
      <c r="G6" s="227" t="s">
        <v>548</v>
      </c>
      <c r="H6" s="227" t="s">
        <v>8784</v>
      </c>
      <c r="I6" s="233"/>
      <c r="J6" s="233" t="s">
        <v>10200</v>
      </c>
      <c r="K6" s="228">
        <v>12817</v>
      </c>
      <c r="L6" s="228">
        <v>5778</v>
      </c>
      <c r="M6" s="228">
        <v>12817</v>
      </c>
      <c r="N6" s="227" t="s">
        <v>10201</v>
      </c>
      <c r="O6" s="233" t="s">
        <v>1166</v>
      </c>
      <c r="P6" s="233">
        <v>0</v>
      </c>
      <c r="Q6" s="301">
        <v>0</v>
      </c>
      <c r="R6" s="233"/>
      <c r="S6" s="233"/>
      <c r="T6" s="227" t="s">
        <v>54</v>
      </c>
      <c r="U6" s="228">
        <v>14</v>
      </c>
      <c r="V6" s="228">
        <v>14</v>
      </c>
      <c r="W6" s="228">
        <v>604</v>
      </c>
      <c r="X6" s="228">
        <v>22</v>
      </c>
      <c r="Y6" s="228">
        <v>1184</v>
      </c>
      <c r="Z6" s="228"/>
      <c r="AA6" s="227" t="s">
        <v>465</v>
      </c>
      <c r="AB6" s="227">
        <v>1986</v>
      </c>
      <c r="AC6" s="233"/>
      <c r="AD6" s="233"/>
      <c r="AE6" s="233"/>
      <c r="AF6" s="233"/>
      <c r="AG6" s="233"/>
      <c r="AH6" s="233"/>
      <c r="AI6" s="228"/>
      <c r="AJ6" s="227"/>
      <c r="AK6" s="227"/>
      <c r="AL6" s="233" t="s">
        <v>552</v>
      </c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</row>
    <row r="7" spans="1:57" s="1433" customFormat="1" ht="24.6" customHeight="1">
      <c r="A7" s="1398"/>
      <c r="B7" s="1536" t="s">
        <v>1791</v>
      </c>
      <c r="C7" s="314" t="s">
        <v>544</v>
      </c>
      <c r="D7" s="349"/>
      <c r="E7" s="315">
        <f>COUNTA(E8:E9)</f>
        <v>2</v>
      </c>
      <c r="F7" s="349"/>
      <c r="G7" s="349"/>
      <c r="H7" s="349"/>
      <c r="I7" s="349"/>
      <c r="J7" s="349"/>
      <c r="K7" s="318">
        <f>SUM(K8:K9)</f>
        <v>6893</v>
      </c>
      <c r="L7" s="318">
        <f>SUM(L8:L9)</f>
        <v>2447</v>
      </c>
      <c r="M7" s="318">
        <f>SUM(M8:M9)</f>
        <v>5355</v>
      </c>
      <c r="N7" s="314"/>
      <c r="O7" s="349"/>
      <c r="P7" s="349"/>
      <c r="Q7" s="352"/>
      <c r="R7" s="349"/>
      <c r="S7" s="349"/>
      <c r="T7" s="314"/>
      <c r="U7" s="318"/>
      <c r="V7" s="318"/>
      <c r="W7" s="318"/>
      <c r="X7" s="318"/>
      <c r="Y7" s="318"/>
      <c r="Z7" s="318"/>
      <c r="AA7" s="314"/>
      <c r="AB7" s="314"/>
      <c r="AC7" s="349"/>
      <c r="AD7" s="349"/>
      <c r="AE7" s="349"/>
      <c r="AF7" s="349"/>
      <c r="AG7" s="349"/>
      <c r="AH7" s="349"/>
      <c r="AI7" s="318"/>
      <c r="AJ7" s="314"/>
      <c r="AK7" s="314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49"/>
      <c r="AZ7" s="349"/>
      <c r="BA7" s="349"/>
      <c r="BB7" s="349"/>
      <c r="BC7" s="349"/>
      <c r="BD7" s="349"/>
      <c r="BE7" s="349"/>
    </row>
    <row r="8" spans="1:57" ht="33.75">
      <c r="A8" s="133" t="s">
        <v>390</v>
      </c>
      <c r="B8" s="903"/>
      <c r="C8" s="227" t="s">
        <v>563</v>
      </c>
      <c r="D8" s="233" t="s">
        <v>1162</v>
      </c>
      <c r="E8" s="227" t="s">
        <v>26383</v>
      </c>
      <c r="F8" s="227" t="s">
        <v>566</v>
      </c>
      <c r="G8" s="227" t="s">
        <v>567</v>
      </c>
      <c r="H8" s="227" t="s">
        <v>875</v>
      </c>
      <c r="I8" s="233"/>
      <c r="J8" s="233"/>
      <c r="K8" s="228">
        <v>3101</v>
      </c>
      <c r="L8" s="228">
        <v>1037</v>
      </c>
      <c r="M8" s="228">
        <v>3513</v>
      </c>
      <c r="N8" s="227" t="s">
        <v>1163</v>
      </c>
      <c r="O8" s="233" t="s">
        <v>1806</v>
      </c>
      <c r="P8" s="233" t="s">
        <v>1164</v>
      </c>
      <c r="Q8" s="301" t="s">
        <v>453</v>
      </c>
      <c r="R8" s="233" t="s">
        <v>1165</v>
      </c>
      <c r="S8" s="233" t="s">
        <v>1166</v>
      </c>
      <c r="T8" s="227" t="s">
        <v>1167</v>
      </c>
      <c r="U8" s="228">
        <v>15</v>
      </c>
      <c r="V8" s="228">
        <v>26</v>
      </c>
      <c r="W8" s="228">
        <v>1812</v>
      </c>
      <c r="X8" s="228"/>
      <c r="Y8" s="228"/>
      <c r="Z8" s="228">
        <v>600</v>
      </c>
      <c r="AA8" s="227" t="s">
        <v>178</v>
      </c>
      <c r="AB8" s="227">
        <v>1987</v>
      </c>
      <c r="AC8" s="233"/>
      <c r="AD8" s="233"/>
      <c r="AE8" s="233"/>
      <c r="AF8" s="233">
        <v>83</v>
      </c>
      <c r="AG8" s="233"/>
      <c r="AH8" s="233"/>
      <c r="AI8" s="228">
        <v>804</v>
      </c>
      <c r="AJ8" s="227"/>
      <c r="AK8" s="227"/>
      <c r="AL8" s="233"/>
      <c r="AM8" s="233"/>
      <c r="AN8" s="233">
        <v>870</v>
      </c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</row>
    <row r="9" spans="1:57" ht="33.75">
      <c r="A9" s="133" t="s">
        <v>391</v>
      </c>
      <c r="B9" s="921"/>
      <c r="C9" s="227" t="s">
        <v>563</v>
      </c>
      <c r="D9" s="233" t="s">
        <v>1162</v>
      </c>
      <c r="E9" s="227" t="s">
        <v>1168</v>
      </c>
      <c r="F9" s="227" t="s">
        <v>566</v>
      </c>
      <c r="G9" s="227" t="s">
        <v>567</v>
      </c>
      <c r="H9" s="227" t="s">
        <v>875</v>
      </c>
      <c r="I9" s="233"/>
      <c r="J9" s="233" t="s">
        <v>1169</v>
      </c>
      <c r="K9" s="228">
        <v>3792</v>
      </c>
      <c r="L9" s="228">
        <v>1410</v>
      </c>
      <c r="M9" s="228">
        <v>1842</v>
      </c>
      <c r="N9" s="227" t="s">
        <v>1163</v>
      </c>
      <c r="O9" s="233" t="s">
        <v>1170</v>
      </c>
      <c r="P9" s="233"/>
      <c r="Q9" s="301"/>
      <c r="R9" s="233"/>
      <c r="S9" s="233"/>
      <c r="T9" s="227" t="s">
        <v>54</v>
      </c>
      <c r="U9" s="228">
        <v>27</v>
      </c>
      <c r="V9" s="228">
        <v>36</v>
      </c>
      <c r="W9" s="228">
        <v>972</v>
      </c>
      <c r="X9" s="228"/>
      <c r="Y9" s="228">
        <v>436</v>
      </c>
      <c r="Z9" s="228">
        <v>500</v>
      </c>
      <c r="AA9" s="227" t="s">
        <v>178</v>
      </c>
      <c r="AB9" s="227">
        <v>1985</v>
      </c>
      <c r="AC9" s="233"/>
      <c r="AD9" s="233"/>
      <c r="AE9" s="233"/>
      <c r="AF9" s="233"/>
      <c r="AG9" s="233"/>
      <c r="AH9" s="233"/>
      <c r="AI9" s="228">
        <v>491</v>
      </c>
      <c r="AJ9" s="227"/>
      <c r="AK9" s="227"/>
      <c r="AL9" s="233"/>
      <c r="AM9" s="233"/>
      <c r="AN9" s="233">
        <v>1040</v>
      </c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</row>
    <row r="10" spans="1:57" s="1433" customFormat="1" ht="24.6" customHeight="1">
      <c r="A10" s="1537"/>
      <c r="B10" s="1536" t="s">
        <v>271</v>
      </c>
      <c r="C10" s="314" t="s">
        <v>55</v>
      </c>
      <c r="D10" s="349"/>
      <c r="E10" s="315">
        <f>COUNTA(E11:E14)</f>
        <v>4</v>
      </c>
      <c r="F10" s="349"/>
      <c r="G10" s="349"/>
      <c r="H10" s="349"/>
      <c r="I10" s="349"/>
      <c r="J10" s="349"/>
      <c r="K10" s="318">
        <f>SUM(K11:K14)</f>
        <v>5725</v>
      </c>
      <c r="L10" s="318">
        <f>SUM(L11:L14)</f>
        <v>2920</v>
      </c>
      <c r="M10" s="318">
        <f>SUM(M11:M14)</f>
        <v>3546</v>
      </c>
      <c r="N10" s="314"/>
      <c r="O10" s="349"/>
      <c r="P10" s="349"/>
      <c r="Q10" s="349"/>
      <c r="R10" s="349"/>
      <c r="S10" s="349"/>
      <c r="T10" s="314"/>
      <c r="U10" s="318"/>
      <c r="V10" s="318"/>
      <c r="W10" s="318"/>
      <c r="X10" s="318"/>
      <c r="Y10" s="318"/>
      <c r="Z10" s="318"/>
      <c r="AA10" s="314"/>
      <c r="AB10" s="349"/>
      <c r="AC10" s="349"/>
      <c r="AD10" s="349"/>
      <c r="AE10" s="349"/>
      <c r="AF10" s="349"/>
      <c r="AG10" s="349"/>
      <c r="AH10" s="349"/>
      <c r="AI10" s="318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  <c r="AW10" s="349"/>
      <c r="AX10" s="349"/>
      <c r="AY10" s="349"/>
      <c r="AZ10" s="349"/>
      <c r="BA10" s="349"/>
      <c r="BB10" s="349"/>
      <c r="BC10" s="349"/>
      <c r="BD10" s="349"/>
      <c r="BE10" s="349"/>
    </row>
    <row r="11" spans="1:57" ht="24.6" customHeight="1">
      <c r="A11" s="154">
        <v>4</v>
      </c>
      <c r="B11" s="903"/>
      <c r="C11" s="227" t="s">
        <v>2057</v>
      </c>
      <c r="D11" s="233" t="s">
        <v>2062</v>
      </c>
      <c r="E11" s="227" t="s">
        <v>2063</v>
      </c>
      <c r="F11" s="227" t="s">
        <v>1977</v>
      </c>
      <c r="G11" s="227" t="s">
        <v>1980</v>
      </c>
      <c r="H11" s="306" t="s">
        <v>13498</v>
      </c>
      <c r="I11" s="227">
        <v>2</v>
      </c>
      <c r="J11" s="233" t="s">
        <v>2064</v>
      </c>
      <c r="K11" s="228">
        <v>1500</v>
      </c>
      <c r="L11" s="228">
        <v>824</v>
      </c>
      <c r="M11" s="228">
        <v>985</v>
      </c>
      <c r="N11" s="227" t="s">
        <v>2061</v>
      </c>
      <c r="O11" s="233" t="s">
        <v>2065</v>
      </c>
      <c r="P11" s="233"/>
      <c r="Q11" s="301"/>
      <c r="R11" s="233"/>
      <c r="S11" s="233"/>
      <c r="T11" s="227" t="s">
        <v>2059</v>
      </c>
      <c r="U11" s="228">
        <v>20</v>
      </c>
      <c r="V11" s="228">
        <v>38</v>
      </c>
      <c r="W11" s="228">
        <v>697</v>
      </c>
      <c r="X11" s="228">
        <v>6</v>
      </c>
      <c r="Y11" s="228">
        <v>70</v>
      </c>
      <c r="Z11" s="228">
        <v>150</v>
      </c>
      <c r="AA11" s="227" t="s">
        <v>1983</v>
      </c>
      <c r="AB11" s="227">
        <v>1980</v>
      </c>
      <c r="AC11" s="233"/>
      <c r="AD11" s="233" t="s">
        <v>2066</v>
      </c>
      <c r="AE11" s="233"/>
      <c r="AF11" s="233"/>
      <c r="AG11" s="233"/>
      <c r="AH11" s="233"/>
      <c r="AI11" s="228">
        <v>216</v>
      </c>
      <c r="AJ11" s="227"/>
      <c r="AK11" s="227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</row>
    <row r="12" spans="1:57" ht="24.6" customHeight="1">
      <c r="A12" s="1410">
        <v>5</v>
      </c>
      <c r="B12" s="903"/>
      <c r="C12" s="227" t="s">
        <v>2057</v>
      </c>
      <c r="D12" s="233" t="s">
        <v>2058</v>
      </c>
      <c r="E12" s="227" t="s">
        <v>2067</v>
      </c>
      <c r="F12" s="227" t="s">
        <v>1977</v>
      </c>
      <c r="G12" s="227" t="s">
        <v>1980</v>
      </c>
      <c r="H12" s="306" t="s">
        <v>13499</v>
      </c>
      <c r="I12" s="227">
        <v>1</v>
      </c>
      <c r="J12" s="233" t="s">
        <v>2068</v>
      </c>
      <c r="K12" s="228">
        <v>1500</v>
      </c>
      <c r="L12" s="228">
        <v>824</v>
      </c>
      <c r="M12" s="228">
        <v>795</v>
      </c>
      <c r="N12" s="227" t="s">
        <v>2061</v>
      </c>
      <c r="O12" s="233" t="s">
        <v>2069</v>
      </c>
      <c r="P12" s="233"/>
      <c r="Q12" s="301"/>
      <c r="R12" s="233"/>
      <c r="S12" s="233"/>
      <c r="T12" s="227" t="s">
        <v>2059</v>
      </c>
      <c r="U12" s="228">
        <v>20</v>
      </c>
      <c r="V12" s="228">
        <v>35</v>
      </c>
      <c r="W12" s="228">
        <v>581</v>
      </c>
      <c r="X12" s="228">
        <v>6</v>
      </c>
      <c r="Y12" s="228">
        <v>70</v>
      </c>
      <c r="Z12" s="228">
        <v>150</v>
      </c>
      <c r="AA12" s="227" t="s">
        <v>1983</v>
      </c>
      <c r="AB12" s="227">
        <v>1980</v>
      </c>
      <c r="AC12" s="233"/>
      <c r="AD12" s="233" t="s">
        <v>2066</v>
      </c>
      <c r="AE12" s="233"/>
      <c r="AF12" s="233"/>
      <c r="AG12" s="233"/>
      <c r="AH12" s="233"/>
      <c r="AI12" s="228">
        <v>216</v>
      </c>
      <c r="AJ12" s="227"/>
      <c r="AK12" s="227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</row>
    <row r="13" spans="1:57" ht="24.6" customHeight="1">
      <c r="A13" s="154">
        <v>6</v>
      </c>
      <c r="B13" s="903"/>
      <c r="C13" s="227" t="s">
        <v>2070</v>
      </c>
      <c r="D13" s="233" t="s">
        <v>2062</v>
      </c>
      <c r="E13" s="227" t="s">
        <v>2071</v>
      </c>
      <c r="F13" s="227" t="s">
        <v>1977</v>
      </c>
      <c r="G13" s="227" t="s">
        <v>1980</v>
      </c>
      <c r="H13" s="306" t="s">
        <v>13487</v>
      </c>
      <c r="I13" s="227">
        <v>1</v>
      </c>
      <c r="J13" s="233" t="s">
        <v>2072</v>
      </c>
      <c r="K13" s="228">
        <v>442</v>
      </c>
      <c r="L13" s="228">
        <v>294</v>
      </c>
      <c r="M13" s="228">
        <v>312</v>
      </c>
      <c r="N13" s="227" t="s">
        <v>2061</v>
      </c>
      <c r="O13" s="233" t="s">
        <v>2073</v>
      </c>
      <c r="P13" s="233"/>
      <c r="Q13" s="301"/>
      <c r="R13" s="233"/>
      <c r="S13" s="233"/>
      <c r="T13" s="227" t="s">
        <v>2074</v>
      </c>
      <c r="U13" s="228">
        <v>12</v>
      </c>
      <c r="V13" s="228">
        <v>18</v>
      </c>
      <c r="W13" s="228">
        <v>216</v>
      </c>
      <c r="X13" s="228">
        <v>3.5</v>
      </c>
      <c r="Y13" s="228">
        <v>20</v>
      </c>
      <c r="Z13" s="228">
        <v>100</v>
      </c>
      <c r="AA13" s="227" t="s">
        <v>1983</v>
      </c>
      <c r="AB13" s="227">
        <v>2003</v>
      </c>
      <c r="AC13" s="233"/>
      <c r="AD13" s="233" t="s">
        <v>2023</v>
      </c>
      <c r="AE13" s="233"/>
      <c r="AF13" s="233"/>
      <c r="AG13" s="233"/>
      <c r="AH13" s="233"/>
      <c r="AI13" s="228">
        <v>300</v>
      </c>
      <c r="AJ13" s="227"/>
      <c r="AK13" s="227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</row>
    <row r="14" spans="1:57" ht="24.6" customHeight="1">
      <c r="A14" s="1410">
        <v>7</v>
      </c>
      <c r="B14" s="921"/>
      <c r="C14" s="227" t="s">
        <v>2055</v>
      </c>
      <c r="D14" s="233" t="s">
        <v>2075</v>
      </c>
      <c r="E14" s="227" t="s">
        <v>2076</v>
      </c>
      <c r="F14" s="227" t="s">
        <v>1977</v>
      </c>
      <c r="G14" s="227" t="s">
        <v>1980</v>
      </c>
      <c r="H14" s="306" t="s">
        <v>13498</v>
      </c>
      <c r="I14" s="227">
        <v>2</v>
      </c>
      <c r="J14" s="233" t="s">
        <v>2077</v>
      </c>
      <c r="K14" s="228">
        <v>2283</v>
      </c>
      <c r="L14" s="228">
        <v>978</v>
      </c>
      <c r="M14" s="228">
        <v>1454</v>
      </c>
      <c r="N14" s="227" t="s">
        <v>2061</v>
      </c>
      <c r="O14" s="233" t="s">
        <v>2065</v>
      </c>
      <c r="P14" s="233"/>
      <c r="Q14" s="301"/>
      <c r="R14" s="233"/>
      <c r="S14" s="233"/>
      <c r="T14" s="227" t="s">
        <v>2078</v>
      </c>
      <c r="U14" s="228">
        <v>15</v>
      </c>
      <c r="V14" s="228">
        <v>27</v>
      </c>
      <c r="W14" s="228">
        <v>588</v>
      </c>
      <c r="X14" s="228">
        <v>8</v>
      </c>
      <c r="Y14" s="228">
        <v>50</v>
      </c>
      <c r="Z14" s="228">
        <v>300</v>
      </c>
      <c r="AA14" s="227" t="s">
        <v>1983</v>
      </c>
      <c r="AB14" s="227">
        <v>1987</v>
      </c>
      <c r="AC14" s="233"/>
      <c r="AD14" s="233" t="s">
        <v>2079</v>
      </c>
      <c r="AE14" s="233" t="s">
        <v>2080</v>
      </c>
      <c r="AF14" s="233"/>
      <c r="AG14" s="233"/>
      <c r="AH14" s="233"/>
      <c r="AI14" s="228">
        <v>490</v>
      </c>
      <c r="AJ14" s="227"/>
      <c r="AK14" s="227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 t="s">
        <v>2081</v>
      </c>
    </row>
    <row r="15" spans="1:57" s="1442" customFormat="1" ht="24.6" customHeight="1">
      <c r="A15" s="1538"/>
      <c r="B15" s="1299" t="s">
        <v>13527</v>
      </c>
      <c r="C15" s="340" t="s">
        <v>13537</v>
      </c>
      <c r="D15" s="477"/>
      <c r="E15" s="341">
        <f>COUNTA(E16:E18)</f>
        <v>3</v>
      </c>
      <c r="F15" s="340"/>
      <c r="G15" s="340"/>
      <c r="H15" s="340"/>
      <c r="I15" s="340"/>
      <c r="J15" s="477"/>
      <c r="K15" s="343">
        <f>SUM(K16:K18)</f>
        <v>357431</v>
      </c>
      <c r="L15" s="343">
        <f>SUM(L16:L18)</f>
        <v>23322</v>
      </c>
      <c r="M15" s="343">
        <f>SUM(M16:M18)</f>
        <v>54818</v>
      </c>
      <c r="N15" s="340"/>
      <c r="O15" s="477"/>
      <c r="P15" s="477"/>
      <c r="Q15" s="610"/>
      <c r="R15" s="477"/>
      <c r="S15" s="477"/>
      <c r="T15" s="340"/>
      <c r="U15" s="343"/>
      <c r="V15" s="343"/>
      <c r="W15" s="343"/>
      <c r="X15" s="343"/>
      <c r="Y15" s="343"/>
      <c r="Z15" s="343"/>
      <c r="AA15" s="340"/>
      <c r="AB15" s="340"/>
      <c r="AC15" s="477"/>
      <c r="AD15" s="477"/>
      <c r="AE15" s="477"/>
      <c r="AF15" s="477"/>
      <c r="AG15" s="477"/>
      <c r="AH15" s="477"/>
      <c r="AI15" s="343"/>
      <c r="AJ15" s="340"/>
      <c r="AK15" s="340"/>
      <c r="AL15" s="477"/>
      <c r="AM15" s="477"/>
      <c r="AN15" s="477"/>
      <c r="AO15" s="477"/>
      <c r="AP15" s="477"/>
      <c r="AQ15" s="477"/>
      <c r="AR15" s="477"/>
      <c r="AS15" s="477"/>
      <c r="AT15" s="477"/>
      <c r="AU15" s="477"/>
      <c r="AV15" s="477"/>
      <c r="AW15" s="477"/>
      <c r="AX15" s="477"/>
      <c r="AY15" s="477"/>
      <c r="AZ15" s="477"/>
      <c r="BA15" s="477"/>
      <c r="BB15" s="477"/>
      <c r="BC15" s="477"/>
      <c r="BD15" s="477"/>
      <c r="BE15" s="477"/>
    </row>
    <row r="16" spans="1:57" s="1445" customFormat="1" ht="24.6" customHeight="1">
      <c r="A16" s="1539"/>
      <c r="B16" s="1290"/>
      <c r="C16" s="324" t="s">
        <v>769</v>
      </c>
      <c r="D16" s="393"/>
      <c r="E16" s="324" t="s">
        <v>11799</v>
      </c>
      <c r="F16" s="324" t="s">
        <v>582</v>
      </c>
      <c r="G16" s="324"/>
      <c r="H16" s="324" t="s">
        <v>807</v>
      </c>
      <c r="I16" s="324"/>
      <c r="J16" s="393"/>
      <c r="K16" s="327">
        <v>68482</v>
      </c>
      <c r="L16" s="327">
        <v>13188</v>
      </c>
      <c r="M16" s="327">
        <v>31818</v>
      </c>
      <c r="N16" s="324" t="s">
        <v>1100</v>
      </c>
      <c r="O16" s="393" t="s">
        <v>1170</v>
      </c>
      <c r="P16" s="393"/>
      <c r="Q16" s="611"/>
      <c r="R16" s="393"/>
      <c r="S16" s="393"/>
      <c r="T16" s="324"/>
      <c r="U16" s="327"/>
      <c r="V16" s="327"/>
      <c r="W16" s="327"/>
      <c r="X16" s="327"/>
      <c r="Y16" s="327">
        <v>8828</v>
      </c>
      <c r="Z16" s="327"/>
      <c r="AA16" s="324" t="s">
        <v>465</v>
      </c>
      <c r="AB16" s="324">
        <v>2013</v>
      </c>
      <c r="AC16" s="393"/>
      <c r="AD16" s="393"/>
      <c r="AE16" s="393"/>
      <c r="AF16" s="393"/>
      <c r="AG16" s="393"/>
      <c r="AH16" s="393"/>
      <c r="AI16" s="327"/>
      <c r="AJ16" s="324"/>
      <c r="AK16" s="324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</row>
    <row r="17" spans="1:57" s="1445" customFormat="1" ht="24.6" customHeight="1">
      <c r="A17" s="1539"/>
      <c r="B17" s="1290"/>
      <c r="C17" s="324" t="s">
        <v>785</v>
      </c>
      <c r="D17" s="393"/>
      <c r="E17" s="324" t="s">
        <v>11800</v>
      </c>
      <c r="F17" s="324" t="s">
        <v>582</v>
      </c>
      <c r="G17" s="324"/>
      <c r="H17" s="324" t="s">
        <v>13559</v>
      </c>
      <c r="I17" s="324"/>
      <c r="J17" s="393"/>
      <c r="K17" s="327">
        <v>46465</v>
      </c>
      <c r="L17" s="327">
        <v>6357</v>
      </c>
      <c r="M17" s="327">
        <v>16200</v>
      </c>
      <c r="N17" s="324" t="s">
        <v>1100</v>
      </c>
      <c r="O17" s="393" t="s">
        <v>13562</v>
      </c>
      <c r="P17" s="393"/>
      <c r="Q17" s="611"/>
      <c r="R17" s="393"/>
      <c r="S17" s="393"/>
      <c r="T17" s="324"/>
      <c r="U17" s="327"/>
      <c r="V17" s="327"/>
      <c r="W17" s="327"/>
      <c r="X17" s="327"/>
      <c r="Y17" s="327">
        <v>4043</v>
      </c>
      <c r="Z17" s="327"/>
      <c r="AA17" s="324" t="s">
        <v>465</v>
      </c>
      <c r="AB17" s="324">
        <v>2013</v>
      </c>
      <c r="AC17" s="393"/>
      <c r="AD17" s="393"/>
      <c r="AE17" s="393"/>
      <c r="AF17" s="393"/>
      <c r="AG17" s="393"/>
      <c r="AH17" s="393"/>
      <c r="AI17" s="327"/>
      <c r="AJ17" s="324"/>
      <c r="AK17" s="324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</row>
    <row r="18" spans="1:57" s="1445" customFormat="1" ht="24.6" customHeight="1">
      <c r="A18" s="1539"/>
      <c r="B18" s="1290"/>
      <c r="C18" s="324" t="s">
        <v>804</v>
      </c>
      <c r="D18" s="393"/>
      <c r="E18" s="324" t="s">
        <v>11801</v>
      </c>
      <c r="F18" s="324" t="s">
        <v>582</v>
      </c>
      <c r="G18" s="324"/>
      <c r="H18" s="324" t="s">
        <v>807</v>
      </c>
      <c r="I18" s="324"/>
      <c r="J18" s="393"/>
      <c r="K18" s="327">
        <v>242484</v>
      </c>
      <c r="L18" s="327">
        <v>3777</v>
      </c>
      <c r="M18" s="327">
        <v>6800</v>
      </c>
      <c r="N18" s="324" t="s">
        <v>1100</v>
      </c>
      <c r="O18" s="393" t="s">
        <v>11802</v>
      </c>
      <c r="P18" s="393"/>
      <c r="Q18" s="611"/>
      <c r="R18" s="393"/>
      <c r="S18" s="393"/>
      <c r="T18" s="324"/>
      <c r="U18" s="327"/>
      <c r="V18" s="327"/>
      <c r="W18" s="327"/>
      <c r="X18" s="327"/>
      <c r="Y18" s="327">
        <v>2033</v>
      </c>
      <c r="Z18" s="327"/>
      <c r="AA18" s="324" t="s">
        <v>465</v>
      </c>
      <c r="AB18" s="324">
        <v>2014</v>
      </c>
      <c r="AC18" s="393"/>
      <c r="AD18" s="393"/>
      <c r="AE18" s="393"/>
      <c r="AF18" s="393"/>
      <c r="AG18" s="393"/>
      <c r="AH18" s="393"/>
      <c r="AI18" s="327">
        <v>157687</v>
      </c>
      <c r="AJ18" s="324"/>
      <c r="AK18" s="324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</row>
    <row r="19" spans="1:57" s="1433" customFormat="1" ht="24.6" customHeight="1">
      <c r="A19" s="1417"/>
      <c r="B19" s="1540" t="s">
        <v>327</v>
      </c>
      <c r="C19" s="314" t="s">
        <v>13537</v>
      </c>
      <c r="D19" s="349"/>
      <c r="E19" s="315">
        <f>COUNTA(E20:E20)</f>
        <v>1</v>
      </c>
      <c r="F19" s="349"/>
      <c r="G19" s="349"/>
      <c r="H19" s="349"/>
      <c r="I19" s="349"/>
      <c r="J19" s="349"/>
      <c r="K19" s="318">
        <f>SUM(K20:K20)</f>
        <v>1576</v>
      </c>
      <c r="L19" s="318">
        <f>SUM(L20:L20)</f>
        <v>690</v>
      </c>
      <c r="M19" s="318">
        <f>SUM(M20:M20)</f>
        <v>795</v>
      </c>
      <c r="N19" s="314"/>
      <c r="O19" s="349"/>
      <c r="P19" s="349"/>
      <c r="Q19" s="352"/>
      <c r="R19" s="349"/>
      <c r="S19" s="349"/>
      <c r="T19" s="314"/>
      <c r="U19" s="318"/>
      <c r="V19" s="318"/>
      <c r="W19" s="318"/>
      <c r="X19" s="318"/>
      <c r="Y19" s="318"/>
      <c r="Z19" s="318"/>
      <c r="AA19" s="314"/>
      <c r="AB19" s="314"/>
      <c r="AC19" s="349"/>
      <c r="AD19" s="349"/>
      <c r="AE19" s="349"/>
      <c r="AF19" s="349"/>
      <c r="AG19" s="349"/>
      <c r="AH19" s="349"/>
      <c r="AI19" s="318"/>
      <c r="AJ19" s="314"/>
      <c r="AK19" s="314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</row>
    <row r="20" spans="1:57" ht="24.6" customHeight="1">
      <c r="A20" s="133" t="s">
        <v>315</v>
      </c>
      <c r="B20" s="903"/>
      <c r="C20" s="227" t="s">
        <v>573</v>
      </c>
      <c r="D20" s="233" t="s">
        <v>19044</v>
      </c>
      <c r="E20" s="227" t="s">
        <v>8170</v>
      </c>
      <c r="F20" s="227" t="s">
        <v>590</v>
      </c>
      <c r="G20" s="227" t="s">
        <v>19068</v>
      </c>
      <c r="H20" s="227" t="s">
        <v>591</v>
      </c>
      <c r="I20" s="233"/>
      <c r="J20" s="233" t="s">
        <v>19069</v>
      </c>
      <c r="K20" s="524">
        <v>1576</v>
      </c>
      <c r="L20" s="228">
        <v>690</v>
      </c>
      <c r="M20" s="228">
        <v>795</v>
      </c>
      <c r="N20" s="227" t="s">
        <v>1100</v>
      </c>
      <c r="O20" s="233" t="s">
        <v>1164</v>
      </c>
      <c r="P20" s="233"/>
      <c r="Q20" s="301"/>
      <c r="R20" s="233" t="s">
        <v>54</v>
      </c>
      <c r="S20" s="228">
        <v>17</v>
      </c>
      <c r="T20" s="227" t="s">
        <v>54</v>
      </c>
      <c r="U20" s="228">
        <v>17</v>
      </c>
      <c r="V20" s="228">
        <v>29</v>
      </c>
      <c r="W20" s="228">
        <v>459</v>
      </c>
      <c r="X20" s="228">
        <v>12</v>
      </c>
      <c r="Y20" s="228">
        <v>108</v>
      </c>
      <c r="Z20" s="227">
        <v>130</v>
      </c>
      <c r="AA20" s="227" t="s">
        <v>465</v>
      </c>
      <c r="AB20" s="227">
        <v>1997</v>
      </c>
      <c r="AC20" s="233"/>
      <c r="AD20" s="233"/>
      <c r="AE20" s="233"/>
      <c r="AF20" s="233"/>
      <c r="AG20" s="228">
        <v>787</v>
      </c>
      <c r="AH20" s="227"/>
      <c r="AI20" s="228">
        <v>810</v>
      </c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41"/>
      <c r="BC20" s="241"/>
      <c r="BD20" s="241"/>
      <c r="BE20" s="233" t="s">
        <v>2551</v>
      </c>
    </row>
    <row r="21" spans="1:57" s="1433" customFormat="1" ht="24.6" customHeight="1">
      <c r="A21" s="1417"/>
      <c r="B21" s="1540" t="s">
        <v>2082</v>
      </c>
      <c r="C21" s="314" t="s">
        <v>13537</v>
      </c>
      <c r="D21" s="349"/>
      <c r="E21" s="315">
        <f>COUNTA(E22:E26)</f>
        <v>5</v>
      </c>
      <c r="F21" s="349"/>
      <c r="G21" s="349"/>
      <c r="H21" s="349"/>
      <c r="I21" s="349"/>
      <c r="J21" s="349"/>
      <c r="K21" s="318">
        <f>SUM(K22:K26)</f>
        <v>605841.19999999995</v>
      </c>
      <c r="L21" s="318">
        <f>SUM(L22:L26)</f>
        <v>5989.8499999999995</v>
      </c>
      <c r="M21" s="318">
        <f>SUM(M22:M26)</f>
        <v>6799.25</v>
      </c>
      <c r="N21" s="314"/>
      <c r="O21" s="349"/>
      <c r="P21" s="381"/>
      <c r="Q21" s="381"/>
      <c r="R21" s="381"/>
      <c r="S21" s="381"/>
      <c r="T21" s="314"/>
      <c r="U21" s="380"/>
      <c r="V21" s="380"/>
      <c r="W21" s="380"/>
      <c r="X21" s="380"/>
      <c r="Y21" s="318"/>
      <c r="Z21" s="318"/>
      <c r="AA21" s="314"/>
      <c r="AB21" s="314"/>
      <c r="AC21" s="349"/>
      <c r="AD21" s="349"/>
      <c r="AE21" s="349"/>
      <c r="AF21" s="349"/>
      <c r="AG21" s="349"/>
      <c r="AH21" s="349"/>
      <c r="AI21" s="318"/>
      <c r="AJ21" s="314"/>
      <c r="AK21" s="314"/>
      <c r="AL21" s="349"/>
      <c r="AM21" s="349"/>
      <c r="AN21" s="349"/>
      <c r="AO21" s="381"/>
      <c r="AP21" s="381"/>
      <c r="AQ21" s="349"/>
      <c r="AR21" s="349"/>
      <c r="AS21" s="349"/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</row>
    <row r="22" spans="1:57" ht="24.6" customHeight="1">
      <c r="A22" s="154" t="s">
        <v>150</v>
      </c>
      <c r="B22" s="909"/>
      <c r="C22" s="227" t="s">
        <v>1850</v>
      </c>
      <c r="D22" s="227" t="s">
        <v>20593</v>
      </c>
      <c r="E22" s="227" t="s">
        <v>8454</v>
      </c>
      <c r="F22" s="227" t="s">
        <v>1850</v>
      </c>
      <c r="G22" s="227" t="s">
        <v>8455</v>
      </c>
      <c r="H22" s="227" t="s">
        <v>8456</v>
      </c>
      <c r="I22" s="233">
        <v>3</v>
      </c>
      <c r="J22" s="233" t="s">
        <v>8457</v>
      </c>
      <c r="K22" s="228">
        <v>6749</v>
      </c>
      <c r="L22" s="228">
        <v>1348.44</v>
      </c>
      <c r="M22" s="228">
        <v>1707.84</v>
      </c>
      <c r="N22" s="227" t="s">
        <v>3284</v>
      </c>
      <c r="O22" s="233" t="s">
        <v>453</v>
      </c>
      <c r="P22" s="233"/>
      <c r="Q22" s="301"/>
      <c r="R22" s="233"/>
      <c r="S22" s="233"/>
      <c r="T22" s="227" t="s">
        <v>147</v>
      </c>
      <c r="U22" s="228">
        <v>25</v>
      </c>
      <c r="V22" s="228">
        <v>37</v>
      </c>
      <c r="W22" s="228">
        <v>925</v>
      </c>
      <c r="X22" s="228">
        <v>10.6</v>
      </c>
      <c r="Y22" s="228">
        <v>500</v>
      </c>
      <c r="Z22" s="228">
        <v>500</v>
      </c>
      <c r="AA22" s="227" t="s">
        <v>178</v>
      </c>
      <c r="AB22" s="227">
        <v>2002</v>
      </c>
      <c r="AC22" s="233"/>
      <c r="AD22" s="233">
        <v>1250</v>
      </c>
      <c r="AE22" s="233"/>
      <c r="AF22" s="233"/>
      <c r="AG22" s="233">
        <v>200</v>
      </c>
      <c r="AH22" s="233"/>
      <c r="AI22" s="228">
        <v>1450</v>
      </c>
      <c r="AJ22" s="227"/>
      <c r="AK22" s="227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 t="s">
        <v>8458</v>
      </c>
    </row>
    <row r="23" spans="1:57" ht="24.6" customHeight="1">
      <c r="A23" s="154"/>
      <c r="B23" s="903"/>
      <c r="C23" s="227" t="s">
        <v>1850</v>
      </c>
      <c r="D23" s="227" t="s">
        <v>20594</v>
      </c>
      <c r="E23" s="227" t="s">
        <v>8459</v>
      </c>
      <c r="F23" s="227" t="s">
        <v>1850</v>
      </c>
      <c r="G23" s="227"/>
      <c r="H23" s="227" t="s">
        <v>8456</v>
      </c>
      <c r="I23" s="233"/>
      <c r="J23" s="233"/>
      <c r="K23" s="228">
        <v>8265</v>
      </c>
      <c r="L23" s="228">
        <v>1491</v>
      </c>
      <c r="M23" s="228">
        <v>1941</v>
      </c>
      <c r="N23" s="227" t="s">
        <v>1081</v>
      </c>
      <c r="O23" s="233" t="s">
        <v>1164</v>
      </c>
      <c r="P23" s="233"/>
      <c r="Q23" s="301"/>
      <c r="R23" s="233"/>
      <c r="S23" s="233"/>
      <c r="T23" s="227" t="s">
        <v>54</v>
      </c>
      <c r="U23" s="228">
        <v>20</v>
      </c>
      <c r="V23" s="228">
        <v>48</v>
      </c>
      <c r="W23" s="228">
        <v>960</v>
      </c>
      <c r="X23" s="228">
        <v>7</v>
      </c>
      <c r="Y23" s="228">
        <v>450</v>
      </c>
      <c r="Z23" s="228">
        <v>450</v>
      </c>
      <c r="AA23" s="227" t="s">
        <v>178</v>
      </c>
      <c r="AB23" s="227">
        <v>2006</v>
      </c>
      <c r="AC23" s="233"/>
      <c r="AD23" s="233"/>
      <c r="AE23" s="233"/>
      <c r="AF23" s="233"/>
      <c r="AG23" s="233"/>
      <c r="AH23" s="233"/>
      <c r="AI23" s="228">
        <v>4500</v>
      </c>
      <c r="AJ23" s="227"/>
      <c r="AK23" s="227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 t="s">
        <v>8458</v>
      </c>
    </row>
    <row r="24" spans="1:57" ht="24.6" customHeight="1">
      <c r="A24" s="154"/>
      <c r="B24" s="903"/>
      <c r="C24" s="227" t="s">
        <v>2716</v>
      </c>
      <c r="D24" s="227" t="s">
        <v>20595</v>
      </c>
      <c r="E24" s="227" t="s">
        <v>8170</v>
      </c>
      <c r="F24" s="227" t="s">
        <v>2716</v>
      </c>
      <c r="G24" s="227" t="s">
        <v>12832</v>
      </c>
      <c r="H24" s="227" t="s">
        <v>8216</v>
      </c>
      <c r="I24" s="233"/>
      <c r="J24" s="233"/>
      <c r="K24" s="228">
        <v>584294</v>
      </c>
      <c r="L24" s="228">
        <v>380.21</v>
      </c>
      <c r="M24" s="228">
        <v>380.21</v>
      </c>
      <c r="N24" s="227" t="s">
        <v>1081</v>
      </c>
      <c r="O24" s="233" t="s">
        <v>1164</v>
      </c>
      <c r="P24" s="233"/>
      <c r="Q24" s="301"/>
      <c r="R24" s="233"/>
      <c r="S24" s="233"/>
      <c r="T24" s="227" t="s">
        <v>54</v>
      </c>
      <c r="U24" s="228">
        <v>10.56</v>
      </c>
      <c r="V24" s="228">
        <v>27.2</v>
      </c>
      <c r="W24" s="228">
        <v>287.27999999999997</v>
      </c>
      <c r="X24" s="228">
        <v>4.5</v>
      </c>
      <c r="Y24" s="228" t="s">
        <v>389</v>
      </c>
      <c r="Z24" s="228" t="s">
        <v>389</v>
      </c>
      <c r="AA24" s="227" t="s">
        <v>389</v>
      </c>
      <c r="AB24" s="227">
        <v>2005</v>
      </c>
      <c r="AC24" s="233"/>
      <c r="AD24" s="233"/>
      <c r="AE24" s="233"/>
      <c r="AF24" s="233"/>
      <c r="AG24" s="233"/>
      <c r="AH24" s="233"/>
      <c r="AI24" s="228">
        <v>116</v>
      </c>
      <c r="AJ24" s="227"/>
      <c r="AK24" s="227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 t="s">
        <v>12908</v>
      </c>
    </row>
    <row r="25" spans="1:57" ht="65.099999999999994" customHeight="1">
      <c r="A25" s="154"/>
      <c r="B25" s="903"/>
      <c r="C25" s="227" t="s">
        <v>2797</v>
      </c>
      <c r="D25" s="227" t="s">
        <v>20596</v>
      </c>
      <c r="E25" s="227" t="s">
        <v>8460</v>
      </c>
      <c r="F25" s="227" t="s">
        <v>2807</v>
      </c>
      <c r="G25" s="227"/>
      <c r="H25" s="227" t="s">
        <v>2807</v>
      </c>
      <c r="I25" s="233"/>
      <c r="J25" s="233"/>
      <c r="K25" s="228">
        <v>2566</v>
      </c>
      <c r="L25" s="228">
        <v>2566</v>
      </c>
      <c r="M25" s="228">
        <v>2566</v>
      </c>
      <c r="N25" s="227"/>
      <c r="O25" s="233" t="s">
        <v>8461</v>
      </c>
      <c r="P25" s="233"/>
      <c r="Q25" s="301"/>
      <c r="R25" s="233"/>
      <c r="S25" s="233"/>
      <c r="T25" s="227"/>
      <c r="U25" s="228"/>
      <c r="V25" s="228"/>
      <c r="W25" s="228">
        <v>1000</v>
      </c>
      <c r="X25" s="228"/>
      <c r="Y25" s="228"/>
      <c r="Z25" s="228"/>
      <c r="AA25" s="227"/>
      <c r="AB25" s="227">
        <v>2009</v>
      </c>
      <c r="AC25" s="233"/>
      <c r="AD25" s="233"/>
      <c r="AE25" s="233"/>
      <c r="AF25" s="233"/>
      <c r="AG25" s="233"/>
      <c r="AH25" s="233"/>
      <c r="AI25" s="228">
        <v>1500</v>
      </c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 t="s">
        <v>26582</v>
      </c>
    </row>
    <row r="26" spans="1:57" ht="24.6" customHeight="1">
      <c r="A26" s="154"/>
      <c r="B26" s="903"/>
      <c r="C26" s="227" t="s">
        <v>2810</v>
      </c>
      <c r="D26" s="227" t="s">
        <v>20597</v>
      </c>
      <c r="E26" s="227" t="s">
        <v>16393</v>
      </c>
      <c r="F26" s="227" t="s">
        <v>2810</v>
      </c>
      <c r="G26" s="227"/>
      <c r="H26" s="236" t="s">
        <v>19990</v>
      </c>
      <c r="I26" s="233"/>
      <c r="J26" s="233"/>
      <c r="K26" s="228">
        <v>3967.2</v>
      </c>
      <c r="L26" s="228">
        <v>204.2</v>
      </c>
      <c r="M26" s="228">
        <v>204.2</v>
      </c>
      <c r="N26" s="227" t="s">
        <v>1005</v>
      </c>
      <c r="O26" s="233" t="s">
        <v>1165</v>
      </c>
      <c r="P26" s="233"/>
      <c r="Q26" s="301"/>
      <c r="R26" s="233"/>
      <c r="S26" s="233"/>
      <c r="T26" s="227" t="s">
        <v>3300</v>
      </c>
      <c r="U26" s="228">
        <v>5</v>
      </c>
      <c r="V26" s="228">
        <v>5</v>
      </c>
      <c r="W26" s="228">
        <v>25</v>
      </c>
      <c r="X26" s="228"/>
      <c r="Y26" s="228" t="s">
        <v>389</v>
      </c>
      <c r="Z26" s="228" t="s">
        <v>389</v>
      </c>
      <c r="AA26" s="227" t="s">
        <v>389</v>
      </c>
      <c r="AB26" s="227">
        <v>2003</v>
      </c>
      <c r="AC26" s="233"/>
      <c r="AD26" s="233"/>
      <c r="AE26" s="233"/>
      <c r="AF26" s="233"/>
      <c r="AG26" s="233"/>
      <c r="AH26" s="233"/>
      <c r="AI26" s="228">
        <v>70</v>
      </c>
      <c r="AJ26" s="227"/>
      <c r="AK26" s="227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356"/>
    </row>
    <row r="27" spans="1:57" s="1433" customFormat="1" ht="24.6" customHeight="1">
      <c r="A27" s="1409"/>
      <c r="B27" s="906" t="s">
        <v>57</v>
      </c>
      <c r="C27" s="349" t="s">
        <v>13537</v>
      </c>
      <c r="D27" s="349"/>
      <c r="E27" s="315">
        <f>COUNTA(E28:E37)</f>
        <v>10</v>
      </c>
      <c r="F27" s="349"/>
      <c r="G27" s="349"/>
      <c r="H27" s="349"/>
      <c r="I27" s="349"/>
      <c r="J27" s="349"/>
      <c r="K27" s="318">
        <f>SUM(K28:K37)</f>
        <v>98926</v>
      </c>
      <c r="L27" s="318">
        <f>SUM(L28:L37)</f>
        <v>8506.0300000000007</v>
      </c>
      <c r="M27" s="318">
        <f>SUM(M28:M37)</f>
        <v>14135.43</v>
      </c>
      <c r="N27" s="318"/>
      <c r="O27" s="318"/>
      <c r="P27" s="318">
        <f>SUM(P29:P37)</f>
        <v>0</v>
      </c>
      <c r="Q27" s="318">
        <f>SUM(Q29:Q37)</f>
        <v>0</v>
      </c>
      <c r="R27" s="318">
        <f>SUM(R29:R37)</f>
        <v>0</v>
      </c>
      <c r="S27" s="318">
        <f>SUM(S29:S37)</f>
        <v>0</v>
      </c>
      <c r="T27" s="318"/>
      <c r="U27" s="318"/>
      <c r="V27" s="318"/>
      <c r="W27" s="318"/>
      <c r="X27" s="318"/>
      <c r="Y27" s="318"/>
      <c r="Z27" s="318"/>
      <c r="AA27" s="318"/>
      <c r="AB27" s="318"/>
      <c r="AC27" s="318">
        <f t="shared" ref="AC27:AH27" si="0">SUM(AC29:AC37)</f>
        <v>0</v>
      </c>
      <c r="AD27" s="318">
        <f t="shared" si="0"/>
        <v>0</v>
      </c>
      <c r="AE27" s="318">
        <f t="shared" si="0"/>
        <v>0</v>
      </c>
      <c r="AF27" s="318">
        <f t="shared" si="0"/>
        <v>0</v>
      </c>
      <c r="AG27" s="318">
        <f t="shared" si="0"/>
        <v>0</v>
      </c>
      <c r="AH27" s="318">
        <f t="shared" si="0"/>
        <v>0</v>
      </c>
      <c r="AI27" s="318">
        <f>SUM(AI28:AI37)</f>
        <v>16302</v>
      </c>
      <c r="AJ27" s="314"/>
      <c r="AK27" s="314"/>
      <c r="AL27" s="349"/>
      <c r="AM27" s="349"/>
      <c r="AN27" s="349"/>
      <c r="AO27" s="381"/>
      <c r="AP27" s="381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</row>
    <row r="28" spans="1:57" ht="24.6" customHeight="1">
      <c r="A28" s="1449" t="s">
        <v>142</v>
      </c>
      <c r="B28" s="221"/>
      <c r="C28" s="233" t="s">
        <v>1698</v>
      </c>
      <c r="D28" s="233"/>
      <c r="E28" s="260" t="s">
        <v>3888</v>
      </c>
      <c r="F28" s="233" t="s">
        <v>1701</v>
      </c>
      <c r="G28" s="233"/>
      <c r="H28" s="233" t="s">
        <v>1701</v>
      </c>
      <c r="I28" s="233"/>
      <c r="J28" s="233"/>
      <c r="K28" s="228">
        <v>1225</v>
      </c>
      <c r="L28" s="228">
        <v>588</v>
      </c>
      <c r="M28" s="228">
        <v>701</v>
      </c>
      <c r="N28" s="228"/>
      <c r="O28" s="228" t="s">
        <v>1507</v>
      </c>
      <c r="P28" s="228"/>
      <c r="Q28" s="228"/>
      <c r="R28" s="228"/>
      <c r="S28" s="228"/>
      <c r="T28" s="228"/>
      <c r="U28" s="228">
        <v>18.12</v>
      </c>
      <c r="V28" s="228">
        <v>25</v>
      </c>
      <c r="W28" s="228">
        <v>453</v>
      </c>
      <c r="X28" s="228"/>
      <c r="Y28" s="228"/>
      <c r="Z28" s="228"/>
      <c r="AA28" s="228"/>
      <c r="AB28" s="227">
        <v>2008</v>
      </c>
      <c r="AC28" s="228"/>
      <c r="AD28" s="228"/>
      <c r="AE28" s="228"/>
      <c r="AF28" s="228"/>
      <c r="AG28" s="228"/>
      <c r="AH28" s="228"/>
      <c r="AI28" s="228">
        <v>1000</v>
      </c>
      <c r="AJ28" s="227"/>
      <c r="AK28" s="227"/>
      <c r="AL28" s="233"/>
      <c r="AM28" s="233"/>
      <c r="AN28" s="233"/>
      <c r="AO28" s="241"/>
      <c r="AP28" s="241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</row>
    <row r="29" spans="1:57" ht="26.1" customHeight="1">
      <c r="A29" s="1413"/>
      <c r="B29" s="221"/>
      <c r="C29" s="233" t="s">
        <v>613</v>
      </c>
      <c r="D29" s="233"/>
      <c r="E29" s="260" t="s">
        <v>3889</v>
      </c>
      <c r="F29" s="233" t="s">
        <v>613</v>
      </c>
      <c r="G29" s="233"/>
      <c r="H29" s="233" t="s">
        <v>3802</v>
      </c>
      <c r="I29" s="233"/>
      <c r="J29" s="233"/>
      <c r="K29" s="228">
        <v>71644</v>
      </c>
      <c r="L29" s="228">
        <v>939</v>
      </c>
      <c r="M29" s="228">
        <v>3284</v>
      </c>
      <c r="N29" s="233" t="s">
        <v>1100</v>
      </c>
      <c r="O29" s="233" t="s">
        <v>3890</v>
      </c>
      <c r="P29" s="241"/>
      <c r="Q29" s="241"/>
      <c r="R29" s="241"/>
      <c r="S29" s="241"/>
      <c r="T29" s="233" t="s">
        <v>54</v>
      </c>
      <c r="U29" s="244">
        <v>16</v>
      </c>
      <c r="V29" s="244">
        <v>17</v>
      </c>
      <c r="W29" s="244">
        <v>272</v>
      </c>
      <c r="X29" s="244">
        <v>5</v>
      </c>
      <c r="Y29" s="228"/>
      <c r="Z29" s="228"/>
      <c r="AA29" s="233"/>
      <c r="AB29" s="227">
        <v>2006</v>
      </c>
      <c r="AC29" s="233"/>
      <c r="AD29" s="233"/>
      <c r="AE29" s="233"/>
      <c r="AF29" s="233"/>
      <c r="AG29" s="233"/>
      <c r="AH29" s="233"/>
      <c r="AI29" s="228">
        <v>3644</v>
      </c>
      <c r="AJ29" s="227"/>
      <c r="AK29" s="227"/>
      <c r="AL29" s="233"/>
      <c r="AM29" s="233"/>
      <c r="AN29" s="233"/>
      <c r="AO29" s="241"/>
      <c r="AP29" s="241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</row>
    <row r="30" spans="1:57" ht="26.1" customHeight="1">
      <c r="A30" s="1413"/>
      <c r="B30" s="221"/>
      <c r="C30" s="233" t="s">
        <v>618</v>
      </c>
      <c r="D30" s="233"/>
      <c r="E30" s="260" t="s">
        <v>3891</v>
      </c>
      <c r="F30" s="233" t="s">
        <v>618</v>
      </c>
      <c r="G30" s="233"/>
      <c r="H30" s="233" t="s">
        <v>12910</v>
      </c>
      <c r="I30" s="233"/>
      <c r="J30" s="233"/>
      <c r="K30" s="228">
        <v>12831</v>
      </c>
      <c r="L30" s="228">
        <v>1526</v>
      </c>
      <c r="M30" s="228">
        <v>2897</v>
      </c>
      <c r="N30" s="233" t="s">
        <v>1100</v>
      </c>
      <c r="O30" s="233" t="s">
        <v>3892</v>
      </c>
      <c r="P30" s="241"/>
      <c r="Q30" s="241"/>
      <c r="R30" s="241"/>
      <c r="S30" s="241"/>
      <c r="T30" s="233" t="s">
        <v>54</v>
      </c>
      <c r="U30" s="244">
        <v>29</v>
      </c>
      <c r="V30" s="244">
        <v>57</v>
      </c>
      <c r="W30" s="244">
        <v>1653</v>
      </c>
      <c r="X30" s="244">
        <v>17</v>
      </c>
      <c r="Y30" s="228"/>
      <c r="Z30" s="228"/>
      <c r="AA30" s="233"/>
      <c r="AB30" s="227">
        <v>2009</v>
      </c>
      <c r="AC30" s="233"/>
      <c r="AD30" s="233"/>
      <c r="AE30" s="233"/>
      <c r="AF30" s="233"/>
      <c r="AG30" s="233"/>
      <c r="AH30" s="233"/>
      <c r="AI30" s="228">
        <v>5343</v>
      </c>
      <c r="AJ30" s="227"/>
      <c r="AK30" s="227"/>
      <c r="AL30" s="233"/>
      <c r="AM30" s="233"/>
      <c r="AN30" s="233"/>
      <c r="AO30" s="241"/>
      <c r="AP30" s="241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</row>
    <row r="31" spans="1:57" ht="26.1" customHeight="1">
      <c r="A31" s="1413"/>
      <c r="B31" s="221"/>
      <c r="C31" s="227" t="s">
        <v>1481</v>
      </c>
      <c r="D31" s="227" t="s">
        <v>3893</v>
      </c>
      <c r="E31" s="260" t="s">
        <v>3893</v>
      </c>
      <c r="F31" s="227" t="s">
        <v>1481</v>
      </c>
      <c r="G31" s="233"/>
      <c r="H31" s="227" t="s">
        <v>1481</v>
      </c>
      <c r="I31" s="233"/>
      <c r="J31" s="233"/>
      <c r="K31" s="228">
        <v>500</v>
      </c>
      <c r="L31" s="228">
        <v>255.03</v>
      </c>
      <c r="M31" s="228">
        <v>353.43</v>
      </c>
      <c r="N31" s="227" t="s">
        <v>3894</v>
      </c>
      <c r="O31" s="233" t="s">
        <v>1165</v>
      </c>
      <c r="P31" s="241"/>
      <c r="Q31" s="241"/>
      <c r="R31" s="241"/>
      <c r="S31" s="241"/>
      <c r="T31" s="227" t="s">
        <v>54</v>
      </c>
      <c r="U31" s="244">
        <v>15.6</v>
      </c>
      <c r="V31" s="244">
        <v>11.1</v>
      </c>
      <c r="W31" s="244">
        <v>173.16</v>
      </c>
      <c r="X31" s="244">
        <v>3.5</v>
      </c>
      <c r="Y31" s="228"/>
      <c r="Z31" s="228"/>
      <c r="AA31" s="227"/>
      <c r="AB31" s="227">
        <v>2007</v>
      </c>
      <c r="AC31" s="233"/>
      <c r="AD31" s="233"/>
      <c r="AE31" s="233"/>
      <c r="AF31" s="233"/>
      <c r="AG31" s="233"/>
      <c r="AH31" s="233"/>
      <c r="AI31" s="228">
        <v>275</v>
      </c>
      <c r="AJ31" s="228">
        <v>275</v>
      </c>
      <c r="AK31" s="227"/>
      <c r="AL31" s="233"/>
      <c r="AM31" s="233"/>
      <c r="AN31" s="233"/>
      <c r="AO31" s="241"/>
      <c r="AP31" s="241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 t="s">
        <v>914</v>
      </c>
    </row>
    <row r="32" spans="1:57" ht="26.1" customHeight="1">
      <c r="A32" s="1413"/>
      <c r="B32" s="221"/>
      <c r="C32" s="233" t="s">
        <v>331</v>
      </c>
      <c r="D32" s="233"/>
      <c r="E32" s="260" t="s">
        <v>3895</v>
      </c>
      <c r="F32" s="233" t="s">
        <v>331</v>
      </c>
      <c r="G32" s="233"/>
      <c r="H32" s="233" t="s">
        <v>12963</v>
      </c>
      <c r="I32" s="233"/>
      <c r="J32" s="233"/>
      <c r="K32" s="228">
        <v>1999</v>
      </c>
      <c r="L32" s="228">
        <v>291</v>
      </c>
      <c r="M32" s="228">
        <v>758</v>
      </c>
      <c r="N32" s="233" t="s">
        <v>1100</v>
      </c>
      <c r="O32" s="233" t="s">
        <v>1165</v>
      </c>
      <c r="P32" s="241"/>
      <c r="Q32" s="241"/>
      <c r="R32" s="241"/>
      <c r="S32" s="241"/>
      <c r="T32" s="233" t="s">
        <v>54</v>
      </c>
      <c r="U32" s="244">
        <v>14</v>
      </c>
      <c r="V32" s="244">
        <v>11</v>
      </c>
      <c r="W32" s="244">
        <v>154</v>
      </c>
      <c r="X32" s="244">
        <v>13</v>
      </c>
      <c r="Y32" s="228"/>
      <c r="Z32" s="228">
        <v>50</v>
      </c>
      <c r="AA32" s="233"/>
      <c r="AB32" s="227">
        <v>1995</v>
      </c>
      <c r="AC32" s="233"/>
      <c r="AD32" s="233"/>
      <c r="AE32" s="233"/>
      <c r="AF32" s="233"/>
      <c r="AG32" s="233"/>
      <c r="AH32" s="233"/>
      <c r="AI32" s="228">
        <v>165</v>
      </c>
      <c r="AJ32" s="227"/>
      <c r="AK32" s="227"/>
      <c r="AL32" s="233"/>
      <c r="AM32" s="233"/>
      <c r="AN32" s="233"/>
      <c r="AO32" s="241"/>
      <c r="AP32" s="241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</row>
    <row r="33" spans="1:57" ht="26.1" customHeight="1">
      <c r="A33" s="1413"/>
      <c r="B33" s="221"/>
      <c r="C33" s="233" t="s">
        <v>649</v>
      </c>
      <c r="D33" s="233" t="s">
        <v>3896</v>
      </c>
      <c r="E33" s="300" t="s">
        <v>3897</v>
      </c>
      <c r="F33" s="233" t="s">
        <v>649</v>
      </c>
      <c r="G33" s="233" t="s">
        <v>3898</v>
      </c>
      <c r="H33" s="233" t="s">
        <v>649</v>
      </c>
      <c r="I33" s="233">
        <v>2</v>
      </c>
      <c r="J33" s="233" t="s">
        <v>3899</v>
      </c>
      <c r="K33" s="228">
        <v>499</v>
      </c>
      <c r="L33" s="228">
        <v>499</v>
      </c>
      <c r="M33" s="228">
        <v>490</v>
      </c>
      <c r="N33" s="233" t="s">
        <v>1057</v>
      </c>
      <c r="O33" s="233" t="s">
        <v>3900</v>
      </c>
      <c r="P33" s="233" t="s">
        <v>453</v>
      </c>
      <c r="Q33" s="233" t="s">
        <v>1172</v>
      </c>
      <c r="R33" s="233"/>
      <c r="S33" s="233"/>
      <c r="T33" s="233" t="s">
        <v>703</v>
      </c>
      <c r="U33" s="228">
        <v>15</v>
      </c>
      <c r="V33" s="228">
        <v>20</v>
      </c>
      <c r="W33" s="228">
        <v>300</v>
      </c>
      <c r="X33" s="228">
        <v>6</v>
      </c>
      <c r="Y33" s="228">
        <v>100</v>
      </c>
      <c r="Z33" s="228">
        <v>100</v>
      </c>
      <c r="AA33" s="233" t="s">
        <v>3901</v>
      </c>
      <c r="AB33" s="300">
        <v>2001</v>
      </c>
      <c r="AC33" s="233" t="s">
        <v>3902</v>
      </c>
      <c r="AD33" s="233"/>
      <c r="AE33" s="233"/>
      <c r="AF33" s="233"/>
      <c r="AG33" s="233"/>
      <c r="AH33" s="233"/>
      <c r="AI33" s="228">
        <v>380</v>
      </c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</row>
    <row r="34" spans="1:57" ht="26.1" customHeight="1">
      <c r="A34" s="1413"/>
      <c r="B34" s="221"/>
      <c r="C34" s="233" t="s">
        <v>671</v>
      </c>
      <c r="D34" s="233"/>
      <c r="E34" s="300" t="s">
        <v>13836</v>
      </c>
      <c r="F34" s="233" t="s">
        <v>671</v>
      </c>
      <c r="G34" s="233"/>
      <c r="H34" s="233" t="s">
        <v>3903</v>
      </c>
      <c r="I34" s="233"/>
      <c r="J34" s="233"/>
      <c r="K34" s="228">
        <v>453</v>
      </c>
      <c r="L34" s="228">
        <v>198</v>
      </c>
      <c r="M34" s="228">
        <v>396</v>
      </c>
      <c r="N34" s="233" t="s">
        <v>1100</v>
      </c>
      <c r="O34" s="233" t="s">
        <v>1482</v>
      </c>
      <c r="P34" s="233"/>
      <c r="Q34" s="233"/>
      <c r="R34" s="233"/>
      <c r="S34" s="233"/>
      <c r="T34" s="233" t="s">
        <v>54</v>
      </c>
      <c r="U34" s="228">
        <v>15</v>
      </c>
      <c r="V34" s="228">
        <v>11</v>
      </c>
      <c r="W34" s="228">
        <v>165</v>
      </c>
      <c r="X34" s="228">
        <v>3</v>
      </c>
      <c r="Y34" s="228"/>
      <c r="Z34" s="228"/>
      <c r="AA34" s="233"/>
      <c r="AB34" s="300">
        <v>1999</v>
      </c>
      <c r="AC34" s="233"/>
      <c r="AD34" s="233"/>
      <c r="AE34" s="233"/>
      <c r="AF34" s="233"/>
      <c r="AG34" s="233"/>
      <c r="AH34" s="233"/>
      <c r="AI34" s="228">
        <v>242</v>
      </c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</row>
    <row r="35" spans="1:57" ht="26.1" customHeight="1">
      <c r="A35" s="1413"/>
      <c r="B35" s="221"/>
      <c r="C35" s="233" t="s">
        <v>671</v>
      </c>
      <c r="D35" s="233"/>
      <c r="E35" s="300" t="s">
        <v>13837</v>
      </c>
      <c r="F35" s="233" t="s">
        <v>12913</v>
      </c>
      <c r="G35" s="233"/>
      <c r="H35" s="233" t="s">
        <v>12913</v>
      </c>
      <c r="I35" s="233"/>
      <c r="J35" s="233"/>
      <c r="K35" s="228">
        <v>625</v>
      </c>
      <c r="L35" s="228">
        <v>625</v>
      </c>
      <c r="M35" s="228">
        <v>625</v>
      </c>
      <c r="N35" s="233" t="s">
        <v>26583</v>
      </c>
      <c r="O35" s="233" t="s">
        <v>2065</v>
      </c>
      <c r="P35" s="233"/>
      <c r="Q35" s="233"/>
      <c r="R35" s="233"/>
      <c r="S35" s="233"/>
      <c r="T35" s="233" t="s">
        <v>2059</v>
      </c>
      <c r="U35" s="244">
        <v>20</v>
      </c>
      <c r="V35" s="228">
        <v>30</v>
      </c>
      <c r="W35" s="228">
        <v>500</v>
      </c>
      <c r="X35" s="228">
        <v>7.1</v>
      </c>
      <c r="Y35" s="228"/>
      <c r="Z35" s="228"/>
      <c r="AA35" s="233"/>
      <c r="AB35" s="300">
        <v>2004</v>
      </c>
      <c r="AC35" s="233"/>
      <c r="AD35" s="233"/>
      <c r="AE35" s="233"/>
      <c r="AF35" s="233"/>
      <c r="AG35" s="233"/>
      <c r="AH35" s="233"/>
      <c r="AI35" s="228">
        <v>453</v>
      </c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</row>
    <row r="36" spans="1:57" ht="26.1" customHeight="1">
      <c r="A36" s="1413"/>
      <c r="B36" s="221"/>
      <c r="C36" s="233" t="s">
        <v>675</v>
      </c>
      <c r="D36" s="233"/>
      <c r="E36" s="300" t="s">
        <v>3904</v>
      </c>
      <c r="F36" s="233" t="s">
        <v>675</v>
      </c>
      <c r="G36" s="233"/>
      <c r="H36" s="233" t="s">
        <v>13828</v>
      </c>
      <c r="I36" s="233"/>
      <c r="J36" s="233"/>
      <c r="K36" s="228">
        <v>6120</v>
      </c>
      <c r="L36" s="228">
        <v>2108</v>
      </c>
      <c r="M36" s="228">
        <v>3154</v>
      </c>
      <c r="N36" s="233" t="s">
        <v>3905</v>
      </c>
      <c r="O36" s="233" t="s">
        <v>3906</v>
      </c>
      <c r="P36" s="233"/>
      <c r="Q36" s="233"/>
      <c r="R36" s="233"/>
      <c r="S36" s="233"/>
      <c r="T36" s="233" t="s">
        <v>54</v>
      </c>
      <c r="U36" s="228">
        <v>18</v>
      </c>
      <c r="V36" s="228">
        <v>25</v>
      </c>
      <c r="W36" s="228">
        <v>450</v>
      </c>
      <c r="X36" s="228">
        <v>4.5</v>
      </c>
      <c r="Y36" s="228"/>
      <c r="Z36" s="228"/>
      <c r="AA36" s="233"/>
      <c r="AB36" s="300">
        <v>2014</v>
      </c>
      <c r="AC36" s="233"/>
      <c r="AD36" s="233"/>
      <c r="AE36" s="233"/>
      <c r="AF36" s="233"/>
      <c r="AG36" s="233"/>
      <c r="AH36" s="233"/>
      <c r="AI36" s="228">
        <v>2600</v>
      </c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466"/>
    </row>
    <row r="37" spans="1:57" ht="26.1" customHeight="1">
      <c r="A37" s="1413"/>
      <c r="B37" s="221"/>
      <c r="C37" s="233" t="s">
        <v>675</v>
      </c>
      <c r="D37" s="233"/>
      <c r="E37" s="300" t="s">
        <v>3907</v>
      </c>
      <c r="F37" s="233" t="s">
        <v>675</v>
      </c>
      <c r="G37" s="233"/>
      <c r="H37" s="233" t="s">
        <v>675</v>
      </c>
      <c r="I37" s="233"/>
      <c r="J37" s="233"/>
      <c r="K37" s="228">
        <v>3030</v>
      </c>
      <c r="L37" s="228">
        <v>1477</v>
      </c>
      <c r="M37" s="228">
        <v>1477</v>
      </c>
      <c r="N37" s="233" t="s">
        <v>1100</v>
      </c>
      <c r="O37" s="233" t="s">
        <v>3908</v>
      </c>
      <c r="P37" s="233"/>
      <c r="Q37" s="233"/>
      <c r="R37" s="233"/>
      <c r="S37" s="233"/>
      <c r="T37" s="233" t="s">
        <v>54</v>
      </c>
      <c r="U37" s="228">
        <v>26</v>
      </c>
      <c r="V37" s="228">
        <v>34</v>
      </c>
      <c r="W37" s="228">
        <v>884</v>
      </c>
      <c r="X37" s="228">
        <v>10</v>
      </c>
      <c r="Y37" s="228">
        <v>353</v>
      </c>
      <c r="Z37" s="228">
        <v>400</v>
      </c>
      <c r="AA37" s="233" t="s">
        <v>465</v>
      </c>
      <c r="AB37" s="300">
        <v>2004</v>
      </c>
      <c r="AC37" s="233"/>
      <c r="AD37" s="233"/>
      <c r="AE37" s="233"/>
      <c r="AF37" s="233"/>
      <c r="AG37" s="233"/>
      <c r="AH37" s="233"/>
      <c r="AI37" s="228">
        <v>2200</v>
      </c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</row>
    <row r="38" spans="1:57" s="1433" customFormat="1" ht="24.6" customHeight="1">
      <c r="A38" s="1406" t="s">
        <v>171</v>
      </c>
      <c r="B38" s="904" t="s">
        <v>59</v>
      </c>
      <c r="C38" s="314" t="s">
        <v>55</v>
      </c>
      <c r="D38" s="349"/>
      <c r="E38" s="315">
        <f>COUNTA(E39:E41)</f>
        <v>3</v>
      </c>
      <c r="F38" s="349"/>
      <c r="G38" s="349"/>
      <c r="H38" s="349"/>
      <c r="I38" s="349"/>
      <c r="J38" s="349"/>
      <c r="K38" s="318">
        <f>SUM(K39:K41)</f>
        <v>18623</v>
      </c>
      <c r="L38" s="318">
        <f>SUM(L39:L41)</f>
        <v>4762</v>
      </c>
      <c r="M38" s="318">
        <f>SUM(M39:M41)</f>
        <v>16139</v>
      </c>
      <c r="N38" s="314"/>
      <c r="O38" s="349"/>
      <c r="P38" s="381"/>
      <c r="Q38" s="381"/>
      <c r="R38" s="381"/>
      <c r="S38" s="381"/>
      <c r="T38" s="314"/>
      <c r="U38" s="380"/>
      <c r="V38" s="380"/>
      <c r="W38" s="380"/>
      <c r="X38" s="380"/>
      <c r="Y38" s="318"/>
      <c r="Z38" s="318"/>
      <c r="AA38" s="314"/>
      <c r="AB38" s="314"/>
      <c r="AC38" s="349"/>
      <c r="AD38" s="349"/>
      <c r="AE38" s="349"/>
      <c r="AF38" s="349"/>
      <c r="AG38" s="349"/>
      <c r="AH38" s="349"/>
      <c r="AI38" s="318"/>
      <c r="AJ38" s="314"/>
      <c r="AK38" s="314"/>
      <c r="AL38" s="349"/>
      <c r="AM38" s="349"/>
      <c r="AN38" s="349"/>
      <c r="AO38" s="381"/>
      <c r="AP38" s="381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</row>
    <row r="39" spans="1:57" ht="26.1" customHeight="1">
      <c r="A39" s="261"/>
      <c r="B39" s="903"/>
      <c r="C39" s="227" t="s">
        <v>461</v>
      </c>
      <c r="D39" s="471" t="s">
        <v>22539</v>
      </c>
      <c r="E39" s="227" t="s">
        <v>4290</v>
      </c>
      <c r="F39" s="227" t="s">
        <v>461</v>
      </c>
      <c r="G39" s="227" t="s">
        <v>1705</v>
      </c>
      <c r="H39" s="227" t="s">
        <v>4291</v>
      </c>
      <c r="I39" s="233">
        <v>83</v>
      </c>
      <c r="J39" s="233" t="s">
        <v>4292</v>
      </c>
      <c r="K39" s="228">
        <v>5830</v>
      </c>
      <c r="L39" s="228">
        <v>1253</v>
      </c>
      <c r="M39" s="228">
        <v>1253</v>
      </c>
      <c r="N39" s="227" t="s">
        <v>1100</v>
      </c>
      <c r="O39" s="233" t="s">
        <v>453</v>
      </c>
      <c r="P39" s="233"/>
      <c r="Q39" s="301"/>
      <c r="R39" s="233"/>
      <c r="S39" s="233"/>
      <c r="T39" s="227" t="s">
        <v>4293</v>
      </c>
      <c r="U39" s="228">
        <v>23</v>
      </c>
      <c r="V39" s="228">
        <v>26</v>
      </c>
      <c r="W39" s="228">
        <v>598</v>
      </c>
      <c r="X39" s="228">
        <v>8</v>
      </c>
      <c r="Y39" s="228">
        <v>489</v>
      </c>
      <c r="Z39" s="228">
        <v>700</v>
      </c>
      <c r="AA39" s="227" t="s">
        <v>178</v>
      </c>
      <c r="AB39" s="227">
        <v>1979</v>
      </c>
      <c r="AC39" s="233"/>
      <c r="AD39" s="233">
        <v>306</v>
      </c>
      <c r="AE39" s="233">
        <v>84</v>
      </c>
      <c r="AF39" s="233"/>
      <c r="AG39" s="233"/>
      <c r="AH39" s="233"/>
      <c r="AI39" s="228">
        <v>390</v>
      </c>
      <c r="AJ39" s="227">
        <v>1990</v>
      </c>
      <c r="AK39" s="227">
        <v>1999</v>
      </c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</row>
    <row r="40" spans="1:57" ht="26.1" customHeight="1">
      <c r="A40" s="261"/>
      <c r="B40" s="903"/>
      <c r="C40" s="227" t="s">
        <v>461</v>
      </c>
      <c r="D40" s="471" t="s">
        <v>22540</v>
      </c>
      <c r="E40" s="227" t="s">
        <v>4295</v>
      </c>
      <c r="F40" s="227" t="s">
        <v>461</v>
      </c>
      <c r="G40" s="227" t="s">
        <v>4296</v>
      </c>
      <c r="H40" s="227" t="s">
        <v>4291</v>
      </c>
      <c r="I40" s="233" t="s">
        <v>4297</v>
      </c>
      <c r="J40" s="233" t="s">
        <v>4298</v>
      </c>
      <c r="K40" s="228">
        <v>9105</v>
      </c>
      <c r="L40" s="228">
        <v>1805</v>
      </c>
      <c r="M40" s="228">
        <v>3761</v>
      </c>
      <c r="N40" s="227" t="s">
        <v>1100</v>
      </c>
      <c r="O40" s="233" t="s">
        <v>453</v>
      </c>
      <c r="P40" s="233"/>
      <c r="Q40" s="301"/>
      <c r="R40" s="233"/>
      <c r="S40" s="233"/>
      <c r="T40" s="227" t="s">
        <v>4293</v>
      </c>
      <c r="U40" s="228">
        <v>22</v>
      </c>
      <c r="V40" s="228">
        <v>56</v>
      </c>
      <c r="W40" s="228">
        <v>1216</v>
      </c>
      <c r="X40" s="228">
        <v>8</v>
      </c>
      <c r="Y40" s="228">
        <v>300</v>
      </c>
      <c r="Z40" s="228">
        <v>600</v>
      </c>
      <c r="AA40" s="227" t="s">
        <v>178</v>
      </c>
      <c r="AB40" s="227">
        <v>2004</v>
      </c>
      <c r="AC40" s="366">
        <v>21</v>
      </c>
      <c r="AD40" s="366"/>
      <c r="AE40" s="366">
        <v>65</v>
      </c>
      <c r="AF40" s="366">
        <v>45</v>
      </c>
      <c r="AG40" s="366"/>
      <c r="AH40" s="233"/>
      <c r="AI40" s="228">
        <v>5544</v>
      </c>
      <c r="AJ40" s="227"/>
      <c r="AK40" s="227">
        <v>2003</v>
      </c>
      <c r="AL40" s="233"/>
      <c r="AM40" s="233"/>
      <c r="AN40" s="233" t="s">
        <v>4299</v>
      </c>
      <c r="AO40" s="233"/>
      <c r="AP40" s="233" t="s">
        <v>606</v>
      </c>
      <c r="AQ40" s="233" t="s">
        <v>1856</v>
      </c>
      <c r="AR40" s="608">
        <v>4452</v>
      </c>
      <c r="AS40" s="233" t="s">
        <v>4300</v>
      </c>
      <c r="AT40" s="233" t="s">
        <v>611</v>
      </c>
      <c r="AU40" s="233"/>
      <c r="AV40" s="233"/>
      <c r="AW40" s="608">
        <v>748</v>
      </c>
      <c r="AX40" s="233"/>
      <c r="AY40" s="233"/>
      <c r="AZ40" s="233"/>
      <c r="BA40" s="233"/>
      <c r="BB40" s="233"/>
      <c r="BC40" s="233"/>
      <c r="BD40" s="233"/>
      <c r="BE40" s="233"/>
    </row>
    <row r="41" spans="1:57" ht="26.1" customHeight="1">
      <c r="A41" s="261"/>
      <c r="B41" s="921"/>
      <c r="C41" s="227" t="s">
        <v>461</v>
      </c>
      <c r="D41" s="471" t="s">
        <v>22541</v>
      </c>
      <c r="E41" s="227" t="s">
        <v>4301</v>
      </c>
      <c r="F41" s="227" t="s">
        <v>461</v>
      </c>
      <c r="G41" s="227" t="s">
        <v>1706</v>
      </c>
      <c r="H41" s="227" t="s">
        <v>4302</v>
      </c>
      <c r="I41" s="233" t="s">
        <v>1707</v>
      </c>
      <c r="J41" s="233" t="s">
        <v>4298</v>
      </c>
      <c r="K41" s="228">
        <v>3688</v>
      </c>
      <c r="L41" s="228">
        <v>1704</v>
      </c>
      <c r="M41" s="228">
        <v>11125</v>
      </c>
      <c r="N41" s="227" t="s">
        <v>1100</v>
      </c>
      <c r="O41" s="233" t="s">
        <v>4303</v>
      </c>
      <c r="P41" s="233"/>
      <c r="Q41" s="301"/>
      <c r="R41" s="233"/>
      <c r="S41" s="233"/>
      <c r="T41" s="227" t="s">
        <v>54</v>
      </c>
      <c r="U41" s="228">
        <v>25</v>
      </c>
      <c r="V41" s="228">
        <v>43</v>
      </c>
      <c r="W41" s="228">
        <v>1625</v>
      </c>
      <c r="X41" s="228">
        <v>12</v>
      </c>
      <c r="Y41" s="228">
        <v>300</v>
      </c>
      <c r="Z41" s="228">
        <v>350</v>
      </c>
      <c r="AA41" s="227" t="s">
        <v>465</v>
      </c>
      <c r="AB41" s="227">
        <v>2004</v>
      </c>
      <c r="AC41" s="366">
        <v>21</v>
      </c>
      <c r="AD41" s="366"/>
      <c r="AE41" s="366">
        <v>65</v>
      </c>
      <c r="AF41" s="366">
        <v>45</v>
      </c>
      <c r="AG41" s="366"/>
      <c r="AH41" s="233"/>
      <c r="AI41" s="228">
        <v>12711</v>
      </c>
      <c r="AJ41" s="227"/>
      <c r="AK41" s="227">
        <v>2003</v>
      </c>
      <c r="AL41" s="233"/>
      <c r="AM41" s="233"/>
      <c r="AN41" s="233" t="s">
        <v>1708</v>
      </c>
      <c r="AO41" s="233"/>
      <c r="AP41" s="233" t="s">
        <v>606</v>
      </c>
      <c r="AQ41" s="233" t="s">
        <v>1709</v>
      </c>
      <c r="AR41" s="608">
        <v>4453</v>
      </c>
      <c r="AS41" s="233" t="s">
        <v>4300</v>
      </c>
      <c r="AT41" s="233" t="s">
        <v>611</v>
      </c>
      <c r="AU41" s="233"/>
      <c r="AV41" s="233"/>
      <c r="AW41" s="608">
        <v>749</v>
      </c>
      <c r="AX41" s="233"/>
      <c r="AY41" s="233"/>
      <c r="AZ41" s="233"/>
      <c r="BA41" s="233"/>
      <c r="BB41" s="233"/>
      <c r="BC41" s="233"/>
      <c r="BD41" s="233"/>
      <c r="BE41" s="233"/>
    </row>
    <row r="42" spans="1:57" s="1433" customFormat="1" ht="24.6" customHeight="1">
      <c r="A42" s="1406"/>
      <c r="B42" s="904" t="s">
        <v>90</v>
      </c>
      <c r="C42" s="314" t="s">
        <v>55</v>
      </c>
      <c r="D42" s="349"/>
      <c r="E42" s="315">
        <f>COUNTA(E43:E44)</f>
        <v>2</v>
      </c>
      <c r="F42" s="314"/>
      <c r="G42" s="314"/>
      <c r="H42" s="314"/>
      <c r="I42" s="349"/>
      <c r="J42" s="349"/>
      <c r="K42" s="318">
        <f>SUM(K43:K44)</f>
        <v>98988.62999999999</v>
      </c>
      <c r="L42" s="318">
        <f>SUM(L43:L44)</f>
        <v>5318.52</v>
      </c>
      <c r="M42" s="318">
        <f>SUM(M43:M44)</f>
        <v>7964.85</v>
      </c>
      <c r="N42" s="314"/>
      <c r="O42" s="349"/>
      <c r="P42" s="349"/>
      <c r="Q42" s="352"/>
      <c r="R42" s="349"/>
      <c r="S42" s="349"/>
      <c r="T42" s="314"/>
      <c r="U42" s="318">
        <f>SUM(U44)</f>
        <v>22</v>
      </c>
      <c r="V42" s="318">
        <f t="shared" ref="V42:Z42" si="1">SUM(V44)</f>
        <v>22</v>
      </c>
      <c r="W42" s="318">
        <f t="shared" si="1"/>
        <v>484</v>
      </c>
      <c r="X42" s="318">
        <f t="shared" si="1"/>
        <v>15</v>
      </c>
      <c r="Y42" s="318">
        <f t="shared" si="1"/>
        <v>0</v>
      </c>
      <c r="Z42" s="318">
        <f t="shared" si="1"/>
        <v>0</v>
      </c>
      <c r="AA42" s="314"/>
      <c r="AB42" s="314"/>
      <c r="AC42" s="378"/>
      <c r="AD42" s="378"/>
      <c r="AE42" s="378"/>
      <c r="AF42" s="378"/>
      <c r="AG42" s="378"/>
      <c r="AH42" s="349"/>
      <c r="AI42" s="318"/>
      <c r="AJ42" s="314"/>
      <c r="AK42" s="314"/>
      <c r="AL42" s="349"/>
      <c r="AM42" s="349"/>
      <c r="AN42" s="349"/>
      <c r="AO42" s="349"/>
      <c r="AP42" s="349"/>
      <c r="AQ42" s="349"/>
      <c r="AR42" s="612"/>
      <c r="AS42" s="349"/>
      <c r="AT42" s="349"/>
      <c r="AU42" s="349"/>
      <c r="AV42" s="349"/>
      <c r="AW42" s="612"/>
      <c r="AX42" s="349"/>
      <c r="AY42" s="349"/>
      <c r="AZ42" s="349"/>
      <c r="BA42" s="349"/>
      <c r="BB42" s="349"/>
      <c r="BC42" s="349"/>
      <c r="BD42" s="349"/>
      <c r="BE42" s="349"/>
    </row>
    <row r="43" spans="1:57" s="1433" customFormat="1" ht="26.1" customHeight="1">
      <c r="A43" s="1406"/>
      <c r="B43" s="903"/>
      <c r="C43" s="260" t="s">
        <v>14525</v>
      </c>
      <c r="D43" s="349"/>
      <c r="E43" s="233" t="s">
        <v>17017</v>
      </c>
      <c r="F43" s="228" t="s">
        <v>4492</v>
      </c>
      <c r="G43" s="314"/>
      <c r="H43" s="228" t="s">
        <v>4492</v>
      </c>
      <c r="I43" s="349"/>
      <c r="J43" s="349"/>
      <c r="K43" s="227">
        <v>701.73</v>
      </c>
      <c r="L43" s="244">
        <v>701.73</v>
      </c>
      <c r="M43" s="244">
        <v>701.73</v>
      </c>
      <c r="N43" s="244" t="s">
        <v>466</v>
      </c>
      <c r="O43" s="244"/>
      <c r="P43" s="349"/>
      <c r="Q43" s="352"/>
      <c r="R43" s="349"/>
      <c r="S43" s="349"/>
      <c r="T43" s="314"/>
      <c r="U43" s="318"/>
      <c r="V43" s="318"/>
      <c r="W43" s="318"/>
      <c r="X43" s="318"/>
      <c r="Y43" s="318"/>
      <c r="Z43" s="318"/>
      <c r="AA43" s="314"/>
      <c r="AB43" s="314"/>
      <c r="AC43" s="378"/>
      <c r="AD43" s="378"/>
      <c r="AE43" s="378"/>
      <c r="AF43" s="378"/>
      <c r="AG43" s="378"/>
      <c r="AH43" s="349"/>
      <c r="AI43" s="318"/>
      <c r="AJ43" s="314"/>
      <c r="AK43" s="314"/>
      <c r="AL43" s="349"/>
      <c r="AM43" s="349"/>
      <c r="AN43" s="349"/>
      <c r="AO43" s="349"/>
      <c r="AP43" s="349"/>
      <c r="AQ43" s="349"/>
      <c r="AR43" s="612"/>
      <c r="AS43" s="349"/>
      <c r="AT43" s="349"/>
      <c r="AU43" s="349"/>
      <c r="AV43" s="349"/>
      <c r="AW43" s="612"/>
      <c r="AX43" s="349"/>
      <c r="AY43" s="349"/>
      <c r="AZ43" s="349"/>
      <c r="BA43" s="349"/>
      <c r="BB43" s="349"/>
      <c r="BC43" s="349"/>
      <c r="BD43" s="349"/>
      <c r="BE43" s="349"/>
    </row>
    <row r="44" spans="1:57" ht="26.1" customHeight="1">
      <c r="A44" s="261"/>
      <c r="B44" s="921"/>
      <c r="C44" s="227" t="s">
        <v>4583</v>
      </c>
      <c r="D44" s="233" t="s">
        <v>1704</v>
      </c>
      <c r="E44" s="260" t="s">
        <v>13054</v>
      </c>
      <c r="F44" s="233" t="s">
        <v>4583</v>
      </c>
      <c r="G44" s="233" t="s">
        <v>1705</v>
      </c>
      <c r="H44" s="233" t="s">
        <v>4583</v>
      </c>
      <c r="I44" s="233">
        <v>83</v>
      </c>
      <c r="J44" s="233" t="s">
        <v>4292</v>
      </c>
      <c r="K44" s="228">
        <v>98286.9</v>
      </c>
      <c r="L44" s="228">
        <v>4616.79</v>
      </c>
      <c r="M44" s="228">
        <v>7263.12</v>
      </c>
      <c r="N44" s="227" t="s">
        <v>1100</v>
      </c>
      <c r="O44" s="233" t="s">
        <v>1482</v>
      </c>
      <c r="P44" s="241"/>
      <c r="Q44" s="241"/>
      <c r="R44" s="241"/>
      <c r="S44" s="241"/>
      <c r="T44" s="227" t="s">
        <v>54</v>
      </c>
      <c r="U44" s="244">
        <v>22</v>
      </c>
      <c r="V44" s="244">
        <v>22</v>
      </c>
      <c r="W44" s="244">
        <v>484</v>
      </c>
      <c r="X44" s="244">
        <v>15</v>
      </c>
      <c r="Y44" s="228"/>
      <c r="Z44" s="228"/>
      <c r="AA44" s="227"/>
      <c r="AB44" s="227">
        <v>2021</v>
      </c>
      <c r="AC44" s="233"/>
      <c r="AD44" s="233">
        <v>306</v>
      </c>
      <c r="AE44" s="233">
        <v>84</v>
      </c>
      <c r="AF44" s="233"/>
      <c r="AG44" s="233"/>
      <c r="AH44" s="233"/>
      <c r="AI44" s="228">
        <v>400</v>
      </c>
      <c r="AJ44" s="227"/>
      <c r="AK44" s="227"/>
      <c r="AL44" s="233"/>
      <c r="AM44" s="233"/>
      <c r="AN44" s="233"/>
      <c r="AO44" s="241"/>
      <c r="AP44" s="241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</row>
    <row r="45" spans="1:57" s="1433" customFormat="1" ht="24.6" customHeight="1">
      <c r="A45" s="1417" t="s">
        <v>117</v>
      </c>
      <c r="B45" s="904" t="s">
        <v>91</v>
      </c>
      <c r="C45" s="314" t="s">
        <v>55</v>
      </c>
      <c r="D45" s="372"/>
      <c r="E45" s="315">
        <f>COUNTA(E46:E46)</f>
        <v>1</v>
      </c>
      <c r="F45" s="372"/>
      <c r="G45" s="372"/>
      <c r="H45" s="372" t="s">
        <v>2006</v>
      </c>
      <c r="I45" s="372"/>
      <c r="J45" s="372"/>
      <c r="K45" s="318">
        <f>SUM(K46:K46)</f>
        <v>660</v>
      </c>
      <c r="L45" s="318">
        <f>SUM(L46:L46)</f>
        <v>552</v>
      </c>
      <c r="M45" s="318">
        <f>SUM(M46:M46)</f>
        <v>552</v>
      </c>
      <c r="N45" s="314"/>
      <c r="O45" s="318"/>
      <c r="P45" s="318">
        <f>SUM(P46:P46)</f>
        <v>0</v>
      </c>
      <c r="Q45" s="318">
        <f>SUM(Q46:Q46)</f>
        <v>0</v>
      </c>
      <c r="R45" s="318">
        <f>SUM(R46:R46)</f>
        <v>0</v>
      </c>
      <c r="S45" s="318">
        <f>SUM(S46:S46)</f>
        <v>0</v>
      </c>
      <c r="T45" s="314"/>
      <c r="U45" s="318"/>
      <c r="V45" s="318"/>
      <c r="W45" s="318"/>
      <c r="X45" s="318"/>
      <c r="Y45" s="318"/>
      <c r="Z45" s="318"/>
      <c r="AA45" s="314"/>
      <c r="AB45" s="318"/>
      <c r="AC45" s="318">
        <f t="shared" ref="AC45:AH45" si="2">SUM(AC46:AC46)</f>
        <v>21</v>
      </c>
      <c r="AD45" s="318">
        <f t="shared" si="2"/>
        <v>0</v>
      </c>
      <c r="AE45" s="318">
        <f t="shared" si="2"/>
        <v>65</v>
      </c>
      <c r="AF45" s="318">
        <f t="shared" si="2"/>
        <v>45</v>
      </c>
      <c r="AG45" s="318">
        <f t="shared" si="2"/>
        <v>0</v>
      </c>
      <c r="AH45" s="318">
        <f t="shared" si="2"/>
        <v>0</v>
      </c>
      <c r="AI45" s="318"/>
      <c r="AJ45" s="318">
        <f t="shared" ref="AJ45:BD45" si="3">SUM(AJ46)</f>
        <v>0</v>
      </c>
      <c r="AK45" s="318">
        <f t="shared" si="3"/>
        <v>2003</v>
      </c>
      <c r="AL45" s="318">
        <f t="shared" si="3"/>
        <v>0</v>
      </c>
      <c r="AM45" s="318">
        <f t="shared" si="3"/>
        <v>0</v>
      </c>
      <c r="AN45" s="318">
        <f t="shared" si="3"/>
        <v>0</v>
      </c>
      <c r="AO45" s="318">
        <f t="shared" si="3"/>
        <v>0</v>
      </c>
      <c r="AP45" s="318">
        <f t="shared" si="3"/>
        <v>0</v>
      </c>
      <c r="AQ45" s="318">
        <f t="shared" si="3"/>
        <v>0</v>
      </c>
      <c r="AR45" s="318">
        <f t="shared" si="3"/>
        <v>4452</v>
      </c>
      <c r="AS45" s="318">
        <f t="shared" si="3"/>
        <v>0</v>
      </c>
      <c r="AT45" s="318">
        <f t="shared" si="3"/>
        <v>0</v>
      </c>
      <c r="AU45" s="318">
        <f t="shared" si="3"/>
        <v>0</v>
      </c>
      <c r="AV45" s="318">
        <f t="shared" si="3"/>
        <v>0</v>
      </c>
      <c r="AW45" s="318">
        <f t="shared" si="3"/>
        <v>748</v>
      </c>
      <c r="AX45" s="318">
        <f t="shared" si="3"/>
        <v>0</v>
      </c>
      <c r="AY45" s="318">
        <f t="shared" si="3"/>
        <v>0</v>
      </c>
      <c r="AZ45" s="318">
        <f t="shared" si="3"/>
        <v>0</v>
      </c>
      <c r="BA45" s="318">
        <f t="shared" si="3"/>
        <v>0</v>
      </c>
      <c r="BB45" s="318">
        <f t="shared" si="3"/>
        <v>0</v>
      </c>
      <c r="BC45" s="318">
        <f t="shared" si="3"/>
        <v>0</v>
      </c>
      <c r="BD45" s="318">
        <f t="shared" si="3"/>
        <v>0</v>
      </c>
      <c r="BE45" s="318"/>
    </row>
    <row r="46" spans="1:57" ht="24.6" customHeight="1">
      <c r="A46" s="133"/>
      <c r="B46" s="903"/>
      <c r="C46" s="227" t="s">
        <v>4970</v>
      </c>
      <c r="D46" s="471" t="s">
        <v>23606</v>
      </c>
      <c r="E46" s="227" t="s">
        <v>9262</v>
      </c>
      <c r="F46" s="227" t="s">
        <v>4970</v>
      </c>
      <c r="G46" s="227" t="s">
        <v>23607</v>
      </c>
      <c r="H46" s="227" t="s">
        <v>4970</v>
      </c>
      <c r="I46" s="373" t="s">
        <v>4297</v>
      </c>
      <c r="J46" s="373" t="s">
        <v>4298</v>
      </c>
      <c r="K46" s="228">
        <v>660</v>
      </c>
      <c r="L46" s="228">
        <v>552</v>
      </c>
      <c r="M46" s="228">
        <v>552</v>
      </c>
      <c r="N46" s="227" t="s">
        <v>1100</v>
      </c>
      <c r="O46" s="373" t="s">
        <v>1165</v>
      </c>
      <c r="P46" s="373"/>
      <c r="Q46" s="301"/>
      <c r="R46" s="373"/>
      <c r="S46" s="373"/>
      <c r="T46" s="227" t="s">
        <v>54</v>
      </c>
      <c r="U46" s="228">
        <v>11.7</v>
      </c>
      <c r="V46" s="228">
        <v>21.7</v>
      </c>
      <c r="W46" s="228">
        <v>253.9</v>
      </c>
      <c r="X46" s="228">
        <v>3.35</v>
      </c>
      <c r="Y46" s="228"/>
      <c r="Z46" s="228">
        <v>100</v>
      </c>
      <c r="AA46" s="227"/>
      <c r="AB46" s="227">
        <v>1986</v>
      </c>
      <c r="AC46" s="366">
        <v>21</v>
      </c>
      <c r="AD46" s="366"/>
      <c r="AE46" s="366">
        <v>65</v>
      </c>
      <c r="AF46" s="366">
        <v>45</v>
      </c>
      <c r="AG46" s="366"/>
      <c r="AH46" s="373"/>
      <c r="AI46" s="228">
        <v>131</v>
      </c>
      <c r="AJ46" s="227"/>
      <c r="AK46" s="227">
        <v>2003</v>
      </c>
      <c r="AL46" s="373"/>
      <c r="AM46" s="373"/>
      <c r="AN46" s="373" t="s">
        <v>4299</v>
      </c>
      <c r="AO46" s="373"/>
      <c r="AP46" s="373" t="s">
        <v>606</v>
      </c>
      <c r="AQ46" s="373" t="s">
        <v>1856</v>
      </c>
      <c r="AR46" s="608">
        <v>4452</v>
      </c>
      <c r="AS46" s="373" t="s">
        <v>4300</v>
      </c>
      <c r="AT46" s="373" t="s">
        <v>611</v>
      </c>
      <c r="AU46" s="373"/>
      <c r="AV46" s="373"/>
      <c r="AW46" s="608">
        <v>748</v>
      </c>
      <c r="AX46" s="373"/>
      <c r="AY46" s="373"/>
      <c r="AZ46" s="373"/>
      <c r="BA46" s="373"/>
      <c r="BB46" s="373"/>
      <c r="BC46" s="373"/>
      <c r="BD46" s="373"/>
      <c r="BE46" s="373"/>
    </row>
    <row r="47" spans="1:57" ht="24.6" customHeight="1">
      <c r="A47" s="133"/>
      <c r="B47" s="904" t="s">
        <v>0</v>
      </c>
      <c r="C47" s="314" t="s">
        <v>55</v>
      </c>
      <c r="D47" s="552"/>
      <c r="E47" s="315">
        <f>COUNTA(E48:E53)</f>
        <v>6</v>
      </c>
      <c r="F47" s="552"/>
      <c r="G47" s="552"/>
      <c r="H47" s="552"/>
      <c r="I47" s="552"/>
      <c r="J47" s="552"/>
      <c r="K47" s="318">
        <f>SUM(K48:K53)</f>
        <v>124634</v>
      </c>
      <c r="L47" s="318">
        <f>SUM(L48:L53)</f>
        <v>6771.63</v>
      </c>
      <c r="M47" s="318">
        <f>SUM(M48:M53)</f>
        <v>8536.43</v>
      </c>
      <c r="N47" s="314"/>
      <c r="O47" s="552"/>
      <c r="P47" s="552"/>
      <c r="Q47" s="552"/>
      <c r="R47" s="552"/>
      <c r="S47" s="552"/>
      <c r="T47" s="314"/>
      <c r="U47" s="318"/>
      <c r="V47" s="318"/>
      <c r="W47" s="318"/>
      <c r="X47" s="318"/>
      <c r="Y47" s="318"/>
      <c r="Z47" s="318"/>
      <c r="AA47" s="314"/>
      <c r="AB47" s="552"/>
      <c r="AC47" s="378"/>
      <c r="AD47" s="378"/>
      <c r="AE47" s="378"/>
      <c r="AF47" s="378"/>
      <c r="AG47" s="378"/>
      <c r="AH47" s="552"/>
      <c r="AI47" s="318"/>
      <c r="AJ47" s="552"/>
      <c r="AK47" s="552"/>
      <c r="AL47" s="552"/>
      <c r="AM47" s="601"/>
      <c r="AN47" s="552"/>
      <c r="AO47" s="552"/>
      <c r="AP47" s="552"/>
      <c r="AQ47" s="552"/>
      <c r="AR47" s="552"/>
      <c r="AS47" s="552"/>
      <c r="AT47" s="552"/>
      <c r="AU47" s="552"/>
      <c r="AV47" s="552"/>
      <c r="AW47" s="349"/>
      <c r="AX47" s="349"/>
      <c r="AY47" s="349"/>
      <c r="AZ47" s="349"/>
      <c r="BA47" s="349"/>
      <c r="BB47" s="349"/>
      <c r="BC47" s="349"/>
      <c r="BD47" s="349"/>
      <c r="BE47" s="349"/>
    </row>
    <row r="48" spans="1:57" ht="24.6" customHeight="1">
      <c r="A48" s="133" t="s">
        <v>319</v>
      </c>
      <c r="B48" s="909"/>
      <c r="C48" s="227" t="s">
        <v>1744</v>
      </c>
      <c r="D48" s="233" t="s">
        <v>8453</v>
      </c>
      <c r="E48" s="227" t="s">
        <v>9247</v>
      </c>
      <c r="F48" s="227" t="s">
        <v>1744</v>
      </c>
      <c r="G48" s="227" t="s">
        <v>8455</v>
      </c>
      <c r="H48" s="227" t="s">
        <v>1744</v>
      </c>
      <c r="I48" s="233">
        <v>3</v>
      </c>
      <c r="J48" s="233" t="s">
        <v>8457</v>
      </c>
      <c r="K48" s="228">
        <v>796</v>
      </c>
      <c r="L48" s="228">
        <v>796</v>
      </c>
      <c r="M48" s="228">
        <v>796</v>
      </c>
      <c r="N48" s="227" t="s">
        <v>1100</v>
      </c>
      <c r="O48" s="233" t="s">
        <v>453</v>
      </c>
      <c r="P48" s="233"/>
      <c r="Q48" s="301"/>
      <c r="R48" s="233"/>
      <c r="S48" s="233"/>
      <c r="T48" s="227" t="s">
        <v>9248</v>
      </c>
      <c r="U48" s="228">
        <v>18</v>
      </c>
      <c r="V48" s="228">
        <v>25</v>
      </c>
      <c r="W48" s="228">
        <v>380</v>
      </c>
      <c r="X48" s="228">
        <v>5</v>
      </c>
      <c r="Y48" s="228">
        <v>70</v>
      </c>
      <c r="Z48" s="228">
        <v>100</v>
      </c>
      <c r="AA48" s="227" t="s">
        <v>465</v>
      </c>
      <c r="AB48" s="227">
        <v>1990</v>
      </c>
      <c r="AC48" s="233"/>
      <c r="AD48" s="233">
        <v>1250</v>
      </c>
      <c r="AE48" s="233"/>
      <c r="AF48" s="233"/>
      <c r="AG48" s="233">
        <v>200</v>
      </c>
      <c r="AH48" s="233"/>
      <c r="AI48" s="228"/>
      <c r="AJ48" s="227"/>
      <c r="AK48" s="227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466"/>
    </row>
    <row r="49" spans="1:57" ht="24.6" customHeight="1">
      <c r="A49" s="133"/>
      <c r="B49" s="903"/>
      <c r="C49" s="227" t="s">
        <v>5423</v>
      </c>
      <c r="D49" s="233" t="s">
        <v>9249</v>
      </c>
      <c r="E49" s="227" t="s">
        <v>2399</v>
      </c>
      <c r="F49" s="227" t="s">
        <v>5423</v>
      </c>
      <c r="G49" s="227" t="s">
        <v>5426</v>
      </c>
      <c r="H49" s="227" t="s">
        <v>14079</v>
      </c>
      <c r="I49" s="553">
        <v>5.5555555555555552E-2</v>
      </c>
      <c r="J49" s="233"/>
      <c r="K49" s="228">
        <v>3299</v>
      </c>
      <c r="L49" s="228">
        <v>266</v>
      </c>
      <c r="M49" s="228">
        <v>522</v>
      </c>
      <c r="N49" s="227" t="s">
        <v>9250</v>
      </c>
      <c r="O49" s="233" t="s">
        <v>9251</v>
      </c>
      <c r="P49" s="233" t="s">
        <v>453</v>
      </c>
      <c r="Q49" s="301"/>
      <c r="R49" s="233"/>
      <c r="S49" s="233"/>
      <c r="T49" s="227" t="s">
        <v>54</v>
      </c>
      <c r="U49" s="228">
        <v>15</v>
      </c>
      <c r="V49" s="228">
        <v>15</v>
      </c>
      <c r="W49" s="228">
        <v>364</v>
      </c>
      <c r="X49" s="228">
        <v>4</v>
      </c>
      <c r="Y49" s="228"/>
      <c r="Z49" s="228">
        <v>100</v>
      </c>
      <c r="AA49" s="227"/>
      <c r="AB49" s="227">
        <v>2000</v>
      </c>
      <c r="AC49" s="233">
        <v>396</v>
      </c>
      <c r="AD49" s="233"/>
      <c r="AE49" s="233"/>
      <c r="AF49" s="233"/>
      <c r="AG49" s="233"/>
      <c r="AH49" s="233"/>
      <c r="AI49" s="228">
        <v>396</v>
      </c>
      <c r="AJ49" s="227"/>
      <c r="AK49" s="227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 t="s">
        <v>17322</v>
      </c>
    </row>
    <row r="50" spans="1:57" ht="24.6" customHeight="1">
      <c r="A50" s="133"/>
      <c r="B50" s="903"/>
      <c r="C50" s="227" t="s">
        <v>9044</v>
      </c>
      <c r="D50" s="233"/>
      <c r="E50" s="227" t="s">
        <v>17751</v>
      </c>
      <c r="F50" s="227" t="s">
        <v>9044</v>
      </c>
      <c r="G50" s="227"/>
      <c r="H50" s="227" t="s">
        <v>9044</v>
      </c>
      <c r="I50" s="553"/>
      <c r="J50" s="233"/>
      <c r="K50" s="228">
        <v>6950</v>
      </c>
      <c r="L50" s="228">
        <v>2934.43</v>
      </c>
      <c r="M50" s="228">
        <v>2934.43</v>
      </c>
      <c r="N50" s="227" t="s">
        <v>2061</v>
      </c>
      <c r="O50" s="233" t="s">
        <v>2065</v>
      </c>
      <c r="P50" s="233"/>
      <c r="Q50" s="301"/>
      <c r="R50" s="233"/>
      <c r="S50" s="233"/>
      <c r="T50" s="227" t="s">
        <v>17346</v>
      </c>
      <c r="U50" s="228"/>
      <c r="V50" s="228"/>
      <c r="W50" s="228"/>
      <c r="X50" s="228"/>
      <c r="Y50" s="228"/>
      <c r="Z50" s="228">
        <v>100</v>
      </c>
      <c r="AA50" s="227"/>
      <c r="AB50" s="227">
        <v>2022</v>
      </c>
      <c r="AC50" s="233"/>
      <c r="AD50" s="233"/>
      <c r="AE50" s="233"/>
      <c r="AF50" s="233"/>
      <c r="AG50" s="233"/>
      <c r="AH50" s="233"/>
      <c r="AI50" s="228"/>
      <c r="AJ50" s="227"/>
      <c r="AK50" s="227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 t="s">
        <v>17322</v>
      </c>
    </row>
    <row r="51" spans="1:57" ht="24.6" customHeight="1">
      <c r="A51" s="133" t="s">
        <v>323</v>
      </c>
      <c r="B51" s="903"/>
      <c r="C51" s="227" t="s">
        <v>5428</v>
      </c>
      <c r="D51" s="233" t="s">
        <v>24085</v>
      </c>
      <c r="E51" s="227" t="s">
        <v>9252</v>
      </c>
      <c r="F51" s="227" t="s">
        <v>9253</v>
      </c>
      <c r="G51" s="227" t="s">
        <v>9254</v>
      </c>
      <c r="H51" s="227" t="s">
        <v>9255</v>
      </c>
      <c r="I51" s="233"/>
      <c r="J51" s="233"/>
      <c r="K51" s="228">
        <v>6045</v>
      </c>
      <c r="L51" s="228">
        <v>1448</v>
      </c>
      <c r="M51" s="228">
        <v>2305</v>
      </c>
      <c r="N51" s="227" t="s">
        <v>1100</v>
      </c>
      <c r="O51" s="233" t="s">
        <v>9256</v>
      </c>
      <c r="P51" s="233" t="s">
        <v>1170</v>
      </c>
      <c r="Q51" s="301" t="s">
        <v>9257</v>
      </c>
      <c r="R51" s="233" t="s">
        <v>453</v>
      </c>
      <c r="S51" s="233"/>
      <c r="T51" s="227" t="s">
        <v>54</v>
      </c>
      <c r="U51" s="228" t="s">
        <v>9258</v>
      </c>
      <c r="V51" s="228" t="s">
        <v>9259</v>
      </c>
      <c r="W51" s="228">
        <v>1528</v>
      </c>
      <c r="X51" s="228">
        <v>10</v>
      </c>
      <c r="Y51" s="228"/>
      <c r="Z51" s="228"/>
      <c r="AA51" s="227"/>
      <c r="AB51" s="227">
        <v>1991</v>
      </c>
      <c r="AC51" s="233">
        <v>689</v>
      </c>
      <c r="AD51" s="233"/>
      <c r="AE51" s="233">
        <v>300</v>
      </c>
      <c r="AF51" s="233"/>
      <c r="AG51" s="233"/>
      <c r="AH51" s="233"/>
      <c r="AI51" s="228">
        <v>989</v>
      </c>
      <c r="AJ51" s="227"/>
      <c r="AK51" s="227"/>
      <c r="AL51" s="233"/>
      <c r="AM51" s="233"/>
      <c r="AN51" s="233"/>
      <c r="AO51" s="233" t="s">
        <v>9260</v>
      </c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</row>
    <row r="52" spans="1:57" ht="24.6" customHeight="1">
      <c r="A52" s="133"/>
      <c r="B52" s="903"/>
      <c r="C52" s="227" t="s">
        <v>5447</v>
      </c>
      <c r="D52" s="233" t="s">
        <v>24099</v>
      </c>
      <c r="E52" s="260" t="s">
        <v>9261</v>
      </c>
      <c r="F52" s="233" t="s">
        <v>5447</v>
      </c>
      <c r="G52" s="233" t="s">
        <v>24108</v>
      </c>
      <c r="H52" s="233" t="s">
        <v>5447</v>
      </c>
      <c r="I52" s="233">
        <v>1</v>
      </c>
      <c r="J52" s="233" t="s">
        <v>24109</v>
      </c>
      <c r="K52" s="240">
        <v>12427</v>
      </c>
      <c r="L52" s="240">
        <v>613</v>
      </c>
      <c r="M52" s="228">
        <v>989</v>
      </c>
      <c r="N52" s="227" t="s">
        <v>1100</v>
      </c>
      <c r="O52" s="233" t="s">
        <v>1166</v>
      </c>
      <c r="P52" s="241"/>
      <c r="Q52" s="241"/>
      <c r="R52" s="241"/>
      <c r="S52" s="241"/>
      <c r="T52" s="233" t="s">
        <v>3300</v>
      </c>
      <c r="U52" s="244"/>
      <c r="V52" s="244"/>
      <c r="W52" s="244"/>
      <c r="X52" s="244"/>
      <c r="Y52" s="228"/>
      <c r="Z52" s="228"/>
      <c r="AA52" s="227"/>
      <c r="AB52" s="227">
        <v>2015</v>
      </c>
      <c r="AC52" s="233">
        <v>2500</v>
      </c>
      <c r="AD52" s="233"/>
      <c r="AE52" s="233"/>
      <c r="AF52" s="233"/>
      <c r="AG52" s="233"/>
      <c r="AH52" s="233"/>
      <c r="AI52" s="228">
        <v>2500</v>
      </c>
      <c r="AJ52" s="227"/>
      <c r="AK52" s="227"/>
      <c r="AL52" s="233"/>
      <c r="AM52" s="233"/>
      <c r="AN52" s="233"/>
      <c r="AO52" s="241"/>
      <c r="AP52" s="241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424"/>
    </row>
    <row r="53" spans="1:57" ht="24.6" customHeight="1">
      <c r="A53" s="133"/>
      <c r="B53" s="903"/>
      <c r="C53" s="227" t="s">
        <v>5452</v>
      </c>
      <c r="D53" s="233" t="s">
        <v>24042</v>
      </c>
      <c r="E53" s="260" t="s">
        <v>24110</v>
      </c>
      <c r="F53" s="233" t="s">
        <v>5452</v>
      </c>
      <c r="G53" s="233" t="s">
        <v>5452</v>
      </c>
      <c r="H53" s="233" t="s">
        <v>5452</v>
      </c>
      <c r="I53" s="233">
        <v>3</v>
      </c>
      <c r="J53" s="233" t="s">
        <v>8457</v>
      </c>
      <c r="K53" s="240">
        <v>95117</v>
      </c>
      <c r="L53" s="240">
        <v>714.2</v>
      </c>
      <c r="M53" s="228">
        <v>990</v>
      </c>
      <c r="N53" s="227" t="s">
        <v>26584</v>
      </c>
      <c r="O53" s="233" t="s">
        <v>1165</v>
      </c>
      <c r="P53" s="241"/>
      <c r="Q53" s="241"/>
      <c r="R53" s="241"/>
      <c r="S53" s="241"/>
      <c r="T53" s="233" t="s">
        <v>703</v>
      </c>
      <c r="U53" s="244">
        <v>25.8</v>
      </c>
      <c r="V53" s="244">
        <v>25.8</v>
      </c>
      <c r="W53" s="244">
        <v>990</v>
      </c>
      <c r="X53" s="244">
        <v>10.3</v>
      </c>
      <c r="Y53" s="228">
        <v>170</v>
      </c>
      <c r="Z53" s="228">
        <v>170</v>
      </c>
      <c r="AA53" s="227" t="s">
        <v>8376</v>
      </c>
      <c r="AB53" s="227">
        <v>2020</v>
      </c>
      <c r="AC53" s="233"/>
      <c r="AD53" s="233">
        <v>1250</v>
      </c>
      <c r="AE53" s="233"/>
      <c r="AF53" s="233"/>
      <c r="AG53" s="233">
        <v>200</v>
      </c>
      <c r="AH53" s="233"/>
      <c r="AI53" s="228">
        <v>2400</v>
      </c>
      <c r="AJ53" s="227"/>
      <c r="AK53" s="227"/>
      <c r="AL53" s="233"/>
      <c r="AM53" s="233"/>
      <c r="AN53" s="233"/>
      <c r="AO53" s="241"/>
      <c r="AP53" s="241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466"/>
    </row>
    <row r="54" spans="1:57" s="1433" customFormat="1" ht="24.6" customHeight="1">
      <c r="A54" s="1417"/>
      <c r="B54" s="904" t="s">
        <v>58</v>
      </c>
      <c r="C54" s="314" t="s">
        <v>55</v>
      </c>
      <c r="D54" s="349"/>
      <c r="E54" s="315">
        <f>COUNTA(E55:E59)</f>
        <v>5</v>
      </c>
      <c r="F54" s="349"/>
      <c r="G54" s="349"/>
      <c r="H54" s="349"/>
      <c r="I54" s="349"/>
      <c r="J54" s="349"/>
      <c r="K54" s="318">
        <f>SUM(K55:K59)</f>
        <v>126338.55</v>
      </c>
      <c r="L54" s="318">
        <f>SUM(L55:L59)</f>
        <v>5162.46</v>
      </c>
      <c r="M54" s="318">
        <f>SUM(M55:M59)</f>
        <v>8844.43</v>
      </c>
      <c r="N54" s="314"/>
      <c r="O54" s="349"/>
      <c r="P54" s="349"/>
      <c r="Q54" s="352"/>
      <c r="R54" s="349"/>
      <c r="S54" s="349"/>
      <c r="T54" s="314"/>
      <c r="U54" s="318"/>
      <c r="V54" s="318"/>
      <c r="W54" s="318"/>
      <c r="X54" s="318"/>
      <c r="Y54" s="318"/>
      <c r="Z54" s="318"/>
      <c r="AA54" s="314"/>
      <c r="AB54" s="314"/>
      <c r="AC54" s="349"/>
      <c r="AD54" s="349"/>
      <c r="AE54" s="349"/>
      <c r="AF54" s="349"/>
      <c r="AG54" s="349"/>
      <c r="AH54" s="349"/>
      <c r="AI54" s="318"/>
      <c r="AJ54" s="314"/>
      <c r="AK54" s="314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  <c r="AW54" s="349"/>
      <c r="AX54" s="349"/>
      <c r="AY54" s="349"/>
      <c r="AZ54" s="349"/>
      <c r="BA54" s="349"/>
      <c r="BB54" s="349"/>
      <c r="BC54" s="349"/>
      <c r="BD54" s="349"/>
      <c r="BE54" s="349"/>
    </row>
    <row r="55" spans="1:57" ht="24.6" customHeight="1">
      <c r="A55" s="154">
        <v>1</v>
      </c>
      <c r="B55" s="909"/>
      <c r="C55" s="233" t="s">
        <v>5903</v>
      </c>
      <c r="D55" s="233" t="s">
        <v>14178</v>
      </c>
      <c r="E55" s="300" t="s">
        <v>11205</v>
      </c>
      <c r="F55" s="233" t="s">
        <v>5903</v>
      </c>
      <c r="G55" s="233" t="s">
        <v>24356</v>
      </c>
      <c r="H55" s="233" t="s">
        <v>5905</v>
      </c>
      <c r="I55" s="233">
        <v>1</v>
      </c>
      <c r="J55" s="233" t="s">
        <v>9267</v>
      </c>
      <c r="K55" s="228">
        <v>18400</v>
      </c>
      <c r="L55" s="228">
        <v>721</v>
      </c>
      <c r="M55" s="228">
        <v>1139</v>
      </c>
      <c r="N55" s="233" t="s">
        <v>9268</v>
      </c>
      <c r="O55" s="233" t="s">
        <v>11206</v>
      </c>
      <c r="P55" s="233"/>
      <c r="Q55" s="301"/>
      <c r="R55" s="233"/>
      <c r="S55" s="233"/>
      <c r="T55" s="233" t="s">
        <v>9269</v>
      </c>
      <c r="U55" s="228">
        <v>18</v>
      </c>
      <c r="V55" s="228">
        <v>20</v>
      </c>
      <c r="W55" s="228">
        <v>360</v>
      </c>
      <c r="X55" s="228">
        <v>4</v>
      </c>
      <c r="Y55" s="228" t="s">
        <v>389</v>
      </c>
      <c r="Z55" s="228" t="s">
        <v>389</v>
      </c>
      <c r="AA55" s="233" t="s">
        <v>389</v>
      </c>
      <c r="AB55" s="227">
        <v>2006</v>
      </c>
      <c r="AC55" s="233">
        <v>54</v>
      </c>
      <c r="AD55" s="233"/>
      <c r="AE55" s="233"/>
      <c r="AF55" s="233"/>
      <c r="AG55" s="233"/>
      <c r="AH55" s="233"/>
      <c r="AI55" s="228">
        <v>1600</v>
      </c>
      <c r="AJ55" s="227">
        <v>2000</v>
      </c>
      <c r="AK55" s="227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424"/>
    </row>
    <row r="56" spans="1:57" ht="24.6" customHeight="1">
      <c r="A56" s="154"/>
      <c r="B56" s="909"/>
      <c r="C56" s="233" t="s">
        <v>5903</v>
      </c>
      <c r="D56" s="233" t="s">
        <v>14178</v>
      </c>
      <c r="E56" s="300" t="s">
        <v>11207</v>
      </c>
      <c r="F56" s="233" t="s">
        <v>5903</v>
      </c>
      <c r="G56" s="233" t="s">
        <v>24572</v>
      </c>
      <c r="H56" s="233" t="s">
        <v>5903</v>
      </c>
      <c r="I56" s="233">
        <v>3</v>
      </c>
      <c r="J56" s="233"/>
      <c r="K56" s="228">
        <v>65833.55</v>
      </c>
      <c r="L56" s="228">
        <v>2004.46</v>
      </c>
      <c r="M56" s="228">
        <v>4452.43</v>
      </c>
      <c r="N56" s="233" t="s">
        <v>9268</v>
      </c>
      <c r="O56" s="233" t="s">
        <v>1165</v>
      </c>
      <c r="P56" s="233"/>
      <c r="Q56" s="301"/>
      <c r="R56" s="233"/>
      <c r="S56" s="233"/>
      <c r="T56" s="233" t="s">
        <v>9275</v>
      </c>
      <c r="U56" s="228">
        <v>30</v>
      </c>
      <c r="V56" s="228">
        <v>33</v>
      </c>
      <c r="W56" s="228">
        <v>990</v>
      </c>
      <c r="X56" s="228">
        <v>12.3</v>
      </c>
      <c r="Y56" s="228" t="s">
        <v>389</v>
      </c>
      <c r="Z56" s="228" t="s">
        <v>389</v>
      </c>
      <c r="AA56" s="233" t="s">
        <v>389</v>
      </c>
      <c r="AB56" s="227">
        <v>2019</v>
      </c>
      <c r="AC56" s="233"/>
      <c r="AD56" s="233"/>
      <c r="AE56" s="233"/>
      <c r="AF56" s="233"/>
      <c r="AG56" s="233"/>
      <c r="AH56" s="233"/>
      <c r="AI56" s="228">
        <v>1000</v>
      </c>
      <c r="AJ56" s="227"/>
      <c r="AK56" s="227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424"/>
    </row>
    <row r="57" spans="1:57" ht="24.6" customHeight="1">
      <c r="A57" s="154"/>
      <c r="B57" s="903"/>
      <c r="C57" s="227" t="s">
        <v>5906</v>
      </c>
      <c r="D57" s="233" t="s">
        <v>24573</v>
      </c>
      <c r="E57" s="227" t="s">
        <v>9270</v>
      </c>
      <c r="F57" s="227" t="s">
        <v>5906</v>
      </c>
      <c r="G57" s="227" t="s">
        <v>24574</v>
      </c>
      <c r="H57" s="227" t="s">
        <v>3804</v>
      </c>
      <c r="I57" s="233"/>
      <c r="J57" s="233"/>
      <c r="K57" s="228">
        <v>40117</v>
      </c>
      <c r="L57" s="228">
        <v>1826</v>
      </c>
      <c r="M57" s="228">
        <v>2645</v>
      </c>
      <c r="N57" s="227" t="s">
        <v>1100</v>
      </c>
      <c r="O57" s="233" t="s">
        <v>1482</v>
      </c>
      <c r="P57" s="233"/>
      <c r="Q57" s="301"/>
      <c r="R57" s="233"/>
      <c r="S57" s="233"/>
      <c r="T57" s="227" t="s">
        <v>54</v>
      </c>
      <c r="U57" s="228">
        <v>21</v>
      </c>
      <c r="V57" s="228">
        <v>48</v>
      </c>
      <c r="W57" s="228">
        <v>1008</v>
      </c>
      <c r="X57" s="228">
        <v>12</v>
      </c>
      <c r="Y57" s="228">
        <v>504</v>
      </c>
      <c r="Z57" s="228">
        <v>600</v>
      </c>
      <c r="AA57" s="227" t="s">
        <v>465</v>
      </c>
      <c r="AB57" s="227">
        <v>2006</v>
      </c>
      <c r="AC57" s="233"/>
      <c r="AD57" s="233"/>
      <c r="AE57" s="233"/>
      <c r="AF57" s="233"/>
      <c r="AG57" s="233"/>
      <c r="AH57" s="233"/>
      <c r="AI57" s="228">
        <v>3925</v>
      </c>
      <c r="AJ57" s="227"/>
      <c r="AK57" s="227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</row>
    <row r="58" spans="1:57" ht="24.6" customHeight="1">
      <c r="A58" s="154"/>
      <c r="B58" s="909"/>
      <c r="C58" s="227" t="s">
        <v>5910</v>
      </c>
      <c r="D58" s="233" t="s">
        <v>24497</v>
      </c>
      <c r="E58" s="227" t="s">
        <v>9271</v>
      </c>
      <c r="F58" s="227" t="s">
        <v>5910</v>
      </c>
      <c r="G58" s="609" t="s">
        <v>24498</v>
      </c>
      <c r="H58" s="227" t="s">
        <v>5910</v>
      </c>
      <c r="I58" s="233"/>
      <c r="J58" s="233"/>
      <c r="K58" s="228">
        <v>600</v>
      </c>
      <c r="L58" s="228">
        <v>207</v>
      </c>
      <c r="M58" s="228">
        <v>204</v>
      </c>
      <c r="N58" s="227" t="s">
        <v>1005</v>
      </c>
      <c r="O58" s="233" t="s">
        <v>1165</v>
      </c>
      <c r="P58" s="233"/>
      <c r="Q58" s="301"/>
      <c r="R58" s="233"/>
      <c r="S58" s="233"/>
      <c r="T58" s="227" t="s">
        <v>9269</v>
      </c>
      <c r="U58" s="228">
        <v>7</v>
      </c>
      <c r="V58" s="228">
        <v>7</v>
      </c>
      <c r="W58" s="228">
        <v>51</v>
      </c>
      <c r="X58" s="228">
        <v>4</v>
      </c>
      <c r="Y58" s="228" t="s">
        <v>389</v>
      </c>
      <c r="Z58" s="228" t="s">
        <v>389</v>
      </c>
      <c r="AA58" s="227" t="s">
        <v>389</v>
      </c>
      <c r="AB58" s="227">
        <v>2002</v>
      </c>
      <c r="AC58" s="233"/>
      <c r="AD58" s="233"/>
      <c r="AE58" s="233"/>
      <c r="AF58" s="233"/>
      <c r="AG58" s="233"/>
      <c r="AH58" s="233"/>
      <c r="AI58" s="228">
        <v>70</v>
      </c>
      <c r="AJ58" s="227"/>
      <c r="AK58" s="227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</row>
    <row r="59" spans="1:57" ht="24.6" customHeight="1">
      <c r="A59" s="1541">
        <v>3</v>
      </c>
      <c r="B59" s="921"/>
      <c r="C59" s="227" t="s">
        <v>5925</v>
      </c>
      <c r="D59" s="233" t="s">
        <v>24575</v>
      </c>
      <c r="E59" s="260" t="s">
        <v>9272</v>
      </c>
      <c r="F59" s="233" t="s">
        <v>5925</v>
      </c>
      <c r="G59" s="233"/>
      <c r="H59" s="233" t="s">
        <v>5925</v>
      </c>
      <c r="I59" s="233"/>
      <c r="J59" s="233"/>
      <c r="K59" s="228">
        <v>1388</v>
      </c>
      <c r="L59" s="228">
        <v>404</v>
      </c>
      <c r="M59" s="228">
        <v>404</v>
      </c>
      <c r="N59" s="227" t="s">
        <v>9273</v>
      </c>
      <c r="O59" s="233" t="s">
        <v>9274</v>
      </c>
      <c r="P59" s="233"/>
      <c r="Q59" s="301"/>
      <c r="R59" s="233"/>
      <c r="S59" s="233"/>
      <c r="T59" s="227" t="s">
        <v>9275</v>
      </c>
      <c r="U59" s="228">
        <v>12</v>
      </c>
      <c r="V59" s="228">
        <v>23</v>
      </c>
      <c r="W59" s="228">
        <v>290</v>
      </c>
      <c r="X59" s="228">
        <v>3</v>
      </c>
      <c r="Y59" s="228" t="s">
        <v>389</v>
      </c>
      <c r="Z59" s="228" t="s">
        <v>389</v>
      </c>
      <c r="AA59" s="227" t="s">
        <v>389</v>
      </c>
      <c r="AB59" s="227">
        <v>2013</v>
      </c>
      <c r="AC59" s="233"/>
      <c r="AD59" s="233"/>
      <c r="AE59" s="233"/>
      <c r="AF59" s="233"/>
      <c r="AG59" s="233"/>
      <c r="AH59" s="233"/>
      <c r="AI59" s="228">
        <v>620</v>
      </c>
      <c r="AJ59" s="227"/>
      <c r="AK59" s="227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</row>
    <row r="60" spans="1:57" s="1433" customFormat="1" ht="24.6" customHeight="1">
      <c r="A60" s="1542"/>
      <c r="B60" s="1522" t="s">
        <v>60</v>
      </c>
      <c r="C60" s="314" t="s">
        <v>55</v>
      </c>
      <c r="D60" s="349"/>
      <c r="E60" s="315">
        <f>COUNTA(E61:E64)</f>
        <v>4</v>
      </c>
      <c r="F60" s="349"/>
      <c r="G60" s="349"/>
      <c r="H60" s="349"/>
      <c r="I60" s="349"/>
      <c r="J60" s="349"/>
      <c r="K60" s="318">
        <f>SUM(K61:K64)</f>
        <v>33207</v>
      </c>
      <c r="L60" s="318">
        <f>SUM(L61:L64)</f>
        <v>3757.66</v>
      </c>
      <c r="M60" s="318">
        <f>SUM(M61:M64)</f>
        <v>4226.2</v>
      </c>
      <c r="N60" s="314"/>
      <c r="O60" s="349"/>
      <c r="P60" s="349"/>
      <c r="Q60" s="352"/>
      <c r="R60" s="349"/>
      <c r="S60" s="318"/>
      <c r="T60" s="314"/>
      <c r="U60" s="318"/>
      <c r="V60" s="318"/>
      <c r="W60" s="318"/>
      <c r="X60" s="318"/>
      <c r="Y60" s="349"/>
      <c r="Z60" s="314"/>
      <c r="AA60" s="314"/>
      <c r="AB60" s="349"/>
      <c r="AC60" s="349"/>
      <c r="AD60" s="349"/>
      <c r="AE60" s="349"/>
      <c r="AF60" s="349"/>
      <c r="AG60" s="318"/>
      <c r="AH60" s="314"/>
      <c r="AI60" s="318"/>
      <c r="AJ60" s="349"/>
      <c r="AK60" s="349"/>
      <c r="AL60" s="349"/>
      <c r="AM60" s="349"/>
      <c r="AN60" s="349"/>
      <c r="AO60" s="349"/>
      <c r="AP60" s="349"/>
      <c r="AQ60" s="349"/>
      <c r="AR60" s="349"/>
      <c r="AS60" s="349"/>
      <c r="AT60" s="349"/>
      <c r="AU60" s="349"/>
      <c r="AV60" s="349"/>
      <c r="AW60" s="349"/>
      <c r="AX60" s="349"/>
      <c r="AY60" s="349"/>
      <c r="AZ60" s="349"/>
      <c r="BA60" s="349"/>
      <c r="BB60" s="381"/>
      <c r="BC60" s="381"/>
      <c r="BD60" s="381"/>
      <c r="BE60" s="381"/>
    </row>
    <row r="61" spans="1:57" ht="54.75" customHeight="1">
      <c r="A61" s="261"/>
      <c r="B61" s="903"/>
      <c r="C61" s="227" t="s">
        <v>6310</v>
      </c>
      <c r="D61" s="233" t="s">
        <v>25598</v>
      </c>
      <c r="E61" s="227" t="s">
        <v>9263</v>
      </c>
      <c r="F61" s="227" t="s">
        <v>6310</v>
      </c>
      <c r="G61" s="227"/>
      <c r="H61" s="227" t="s">
        <v>17474</v>
      </c>
      <c r="I61" s="233"/>
      <c r="J61" s="233"/>
      <c r="K61" s="228">
        <v>3545</v>
      </c>
      <c r="L61" s="228">
        <v>692</v>
      </c>
      <c r="M61" s="228">
        <v>835</v>
      </c>
      <c r="N61" s="227" t="s">
        <v>1100</v>
      </c>
      <c r="O61" s="233" t="s">
        <v>453</v>
      </c>
      <c r="P61" s="301"/>
      <c r="Q61" s="233"/>
      <c r="R61" s="233"/>
      <c r="S61" s="233"/>
      <c r="T61" s="227" t="s">
        <v>54</v>
      </c>
      <c r="U61" s="228">
        <v>13</v>
      </c>
      <c r="V61" s="228">
        <v>25</v>
      </c>
      <c r="W61" s="228">
        <v>325</v>
      </c>
      <c r="X61" s="228"/>
      <c r="Y61" s="228">
        <v>128</v>
      </c>
      <c r="Z61" s="228">
        <v>300</v>
      </c>
      <c r="AA61" s="227" t="s">
        <v>4128</v>
      </c>
      <c r="AB61" s="227">
        <v>2013</v>
      </c>
      <c r="AC61" s="233"/>
      <c r="AD61" s="233"/>
      <c r="AE61" s="233"/>
      <c r="AF61" s="233"/>
      <c r="AG61" s="233"/>
      <c r="AH61" s="233"/>
      <c r="AI61" s="228">
        <v>1250</v>
      </c>
      <c r="AJ61" s="227"/>
      <c r="AK61" s="227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</row>
    <row r="62" spans="1:57" ht="24.6" customHeight="1">
      <c r="A62" s="208"/>
      <c r="B62" s="903"/>
      <c r="C62" s="227" t="s">
        <v>687</v>
      </c>
      <c r="D62" s="233" t="s">
        <v>25599</v>
      </c>
      <c r="E62" s="227" t="s">
        <v>9264</v>
      </c>
      <c r="F62" s="227" t="s">
        <v>687</v>
      </c>
      <c r="G62" s="227" t="s">
        <v>6303</v>
      </c>
      <c r="H62" s="227" t="s">
        <v>687</v>
      </c>
      <c r="I62" s="233">
        <v>1</v>
      </c>
      <c r="J62" s="233"/>
      <c r="K62" s="228">
        <v>1575</v>
      </c>
      <c r="L62" s="228">
        <v>453</v>
      </c>
      <c r="M62" s="228">
        <v>441</v>
      </c>
      <c r="N62" s="227" t="s">
        <v>1100</v>
      </c>
      <c r="O62" s="233" t="s">
        <v>9265</v>
      </c>
      <c r="P62" s="301"/>
      <c r="Q62" s="233"/>
      <c r="R62" s="233"/>
      <c r="S62" s="233"/>
      <c r="T62" s="227" t="s">
        <v>54</v>
      </c>
      <c r="U62" s="228">
        <v>14.4</v>
      </c>
      <c r="V62" s="228">
        <v>30.6</v>
      </c>
      <c r="W62" s="228">
        <v>441</v>
      </c>
      <c r="X62" s="228">
        <v>3</v>
      </c>
      <c r="Y62" s="228" t="s">
        <v>389</v>
      </c>
      <c r="Z62" s="228" t="s">
        <v>389</v>
      </c>
      <c r="AA62" s="234"/>
      <c r="AB62" s="227">
        <v>2006</v>
      </c>
      <c r="AC62" s="233">
        <v>55</v>
      </c>
      <c r="AD62" s="233"/>
      <c r="AE62" s="233">
        <v>80</v>
      </c>
      <c r="AF62" s="233"/>
      <c r="AG62" s="233"/>
      <c r="AH62" s="233"/>
      <c r="AI62" s="228">
        <v>2688</v>
      </c>
      <c r="AJ62" s="227"/>
      <c r="AK62" s="227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</row>
    <row r="63" spans="1:57" ht="24.6" customHeight="1">
      <c r="B63" s="909"/>
      <c r="C63" s="227" t="s">
        <v>687</v>
      </c>
      <c r="D63" s="233" t="s">
        <v>25585</v>
      </c>
      <c r="E63" s="227" t="s">
        <v>9266</v>
      </c>
      <c r="F63" s="227" t="s">
        <v>687</v>
      </c>
      <c r="G63" s="227"/>
      <c r="H63" s="227" t="s">
        <v>687</v>
      </c>
      <c r="I63" s="233"/>
      <c r="J63" s="233"/>
      <c r="K63" s="228">
        <v>1877</v>
      </c>
      <c r="L63" s="228">
        <v>1877.36</v>
      </c>
      <c r="M63" s="228">
        <v>2214.9</v>
      </c>
      <c r="N63" s="227"/>
      <c r="O63" s="233" t="s">
        <v>1166</v>
      </c>
      <c r="P63" s="301"/>
      <c r="Q63" s="233"/>
      <c r="R63" s="233"/>
      <c r="S63" s="233"/>
      <c r="T63" s="227"/>
      <c r="U63" s="228"/>
      <c r="V63" s="228"/>
      <c r="W63" s="228">
        <v>1291</v>
      </c>
      <c r="X63" s="228"/>
      <c r="Y63" s="228">
        <v>342</v>
      </c>
      <c r="Z63" s="228"/>
      <c r="AA63" s="234" t="s">
        <v>465</v>
      </c>
      <c r="AB63" s="227">
        <v>2011</v>
      </c>
      <c r="AC63" s="233"/>
      <c r="AD63" s="233"/>
      <c r="AE63" s="233"/>
      <c r="AF63" s="233"/>
      <c r="AG63" s="233"/>
      <c r="AH63" s="233"/>
      <c r="AI63" s="228">
        <v>3823</v>
      </c>
      <c r="AJ63" s="227"/>
      <c r="AK63" s="227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</row>
    <row r="64" spans="1:57" ht="24.6" customHeight="1">
      <c r="B64" s="1488"/>
      <c r="C64" s="227" t="s">
        <v>16920</v>
      </c>
      <c r="D64" s="233" t="s">
        <v>25600</v>
      </c>
      <c r="E64" s="227" t="s">
        <v>26585</v>
      </c>
      <c r="F64" s="227" t="s">
        <v>687</v>
      </c>
      <c r="G64" s="227"/>
      <c r="H64" s="227" t="s">
        <v>687</v>
      </c>
      <c r="I64" s="233"/>
      <c r="J64" s="233"/>
      <c r="K64" s="228">
        <v>26210</v>
      </c>
      <c r="L64" s="228">
        <v>735.3</v>
      </c>
      <c r="M64" s="228">
        <v>735.3</v>
      </c>
      <c r="N64" s="227"/>
      <c r="O64" s="233" t="s">
        <v>25601</v>
      </c>
      <c r="P64" s="301"/>
      <c r="Q64" s="233"/>
      <c r="R64" s="233"/>
      <c r="S64" s="233"/>
      <c r="T64" s="227"/>
      <c r="U64" s="228"/>
      <c r="V64" s="228"/>
      <c r="W64" s="228"/>
      <c r="X64" s="228"/>
      <c r="Y64" s="228"/>
      <c r="Z64" s="228"/>
      <c r="AA64" s="234"/>
      <c r="AB64" s="227">
        <v>2024</v>
      </c>
      <c r="AC64" s="233"/>
      <c r="AD64" s="233"/>
      <c r="AE64" s="233"/>
      <c r="AF64" s="233"/>
      <c r="AG64" s="233"/>
      <c r="AH64" s="233"/>
      <c r="AI64" s="228"/>
      <c r="AJ64" s="227"/>
      <c r="AK64" s="227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</row>
    <row r="65" spans="1:57" s="1433" customFormat="1" ht="37.5" customHeight="1">
      <c r="A65" s="1418"/>
      <c r="B65" s="314" t="s">
        <v>8204</v>
      </c>
      <c r="C65" s="314" t="s">
        <v>7210</v>
      </c>
      <c r="D65" s="349"/>
      <c r="E65" s="314" t="s">
        <v>26586</v>
      </c>
      <c r="F65" s="314" t="s">
        <v>7212</v>
      </c>
      <c r="G65" s="314"/>
      <c r="H65" s="314" t="s">
        <v>7343</v>
      </c>
      <c r="I65" s="349"/>
      <c r="J65" s="349"/>
      <c r="K65" s="318">
        <v>1643</v>
      </c>
      <c r="L65" s="318">
        <v>957</v>
      </c>
      <c r="M65" s="318">
        <v>957</v>
      </c>
      <c r="N65" s="314" t="s">
        <v>1163</v>
      </c>
      <c r="O65" s="349" t="s">
        <v>453</v>
      </c>
      <c r="P65" s="349"/>
      <c r="Q65" s="352"/>
      <c r="R65" s="349"/>
      <c r="S65" s="349"/>
      <c r="T65" s="314" t="s">
        <v>54</v>
      </c>
      <c r="U65" s="318">
        <v>22</v>
      </c>
      <c r="V65" s="318">
        <v>36</v>
      </c>
      <c r="W65" s="318">
        <v>792</v>
      </c>
      <c r="X65" s="318">
        <v>10</v>
      </c>
      <c r="Y65" s="318"/>
      <c r="Z65" s="318">
        <v>100</v>
      </c>
      <c r="AA65" s="314" t="s">
        <v>465</v>
      </c>
      <c r="AB65" s="314">
        <v>2002</v>
      </c>
      <c r="AC65" s="349"/>
      <c r="AD65" s="349"/>
      <c r="AE65" s="349"/>
      <c r="AF65" s="349"/>
      <c r="AG65" s="349"/>
      <c r="AH65" s="349"/>
      <c r="AI65" s="318">
        <v>1300</v>
      </c>
      <c r="AJ65" s="314"/>
      <c r="AK65" s="314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</row>
  </sheetData>
  <mergeCells count="28">
    <mergeCell ref="B1:E1"/>
    <mergeCell ref="A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BE2:BE3"/>
    <mergeCell ref="AP3:AT3"/>
    <mergeCell ref="AP2:BD2"/>
    <mergeCell ref="AU3:AY3"/>
    <mergeCell ref="AZ3:BD3"/>
    <mergeCell ref="M2:M3"/>
    <mergeCell ref="N2:N3"/>
    <mergeCell ref="O2:X2"/>
    <mergeCell ref="AL3:AM3"/>
    <mergeCell ref="Y2:AA2"/>
    <mergeCell ref="AB2:AB3"/>
    <mergeCell ref="AJ2:AK2"/>
    <mergeCell ref="AL2:AO2"/>
    <mergeCell ref="AC2:AI3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7" fitToHeight="0" orientation="landscape" r:id="rId1"/>
  <headerFooter alignWithMargins="0"/>
  <rowBreaks count="1" manualBreakCount="1">
    <brk id="44" min="1" max="5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XFD945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24" customHeight="1"/>
  <cols>
    <col min="1" max="1" width="5.21875" style="150" hidden="1" customWidth="1"/>
    <col min="2" max="2" width="3.6640625" style="150" customWidth="1"/>
    <col min="3" max="3" width="6.5546875" style="150" customWidth="1"/>
    <col min="4" max="4" width="12.33203125" style="150" hidden="1" customWidth="1"/>
    <col min="5" max="5" width="14.109375" style="1331" bestFit="1" customWidth="1"/>
    <col min="6" max="6" width="7.21875" style="150" customWidth="1"/>
    <col min="7" max="7" width="15.44140625" style="150" customWidth="1"/>
    <col min="8" max="8" width="10.33203125" style="115" customWidth="1"/>
    <col min="9" max="9" width="8" style="115" bestFit="1" customWidth="1"/>
    <col min="10" max="10" width="7.88671875" style="115" bestFit="1" customWidth="1"/>
    <col min="11" max="12" width="14.6640625" style="150" hidden="1" customWidth="1"/>
    <col min="13" max="13" width="16.6640625" style="150" hidden="1" customWidth="1"/>
    <col min="14" max="14" width="20" style="150" hidden="1" customWidth="1"/>
    <col min="15" max="15" width="6.44140625" style="115" customWidth="1"/>
    <col min="16" max="16" width="8.21875" style="115" customWidth="1"/>
    <col min="17" max="17" width="11.109375" style="115" customWidth="1"/>
    <col min="18" max="18" width="12.6640625" style="150" customWidth="1"/>
    <col min="19" max="19" width="6.44140625" style="115" bestFit="1" customWidth="1"/>
    <col min="20" max="20" width="12.21875" style="115" customWidth="1"/>
    <col min="21" max="21" width="5.44140625" style="115" customWidth="1"/>
    <col min="22" max="22" width="9.44140625" style="150" hidden="1" customWidth="1"/>
    <col min="23" max="23" width="15.44140625" style="150" customWidth="1"/>
    <col min="24" max="24" width="10.77734375" style="150" hidden="1" customWidth="1"/>
    <col min="25" max="25" width="5.77734375" style="150" hidden="1" customWidth="1"/>
    <col min="26" max="26" width="23.6640625" style="150" hidden="1" customWidth="1"/>
    <col min="27" max="27" width="9.5546875" style="150" hidden="1" customWidth="1"/>
    <col min="28" max="28" width="15.33203125" style="150" hidden="1" customWidth="1"/>
    <col min="29" max="29" width="25.88671875" style="150" hidden="1" customWidth="1"/>
    <col min="30" max="30" width="4.5546875" style="150" customWidth="1"/>
    <col min="31" max="31" width="9.44140625" style="150" hidden="1" customWidth="1"/>
    <col min="32" max="32" width="14.44140625" style="150" hidden="1" customWidth="1"/>
    <col min="33" max="33" width="10.77734375" style="150" hidden="1" customWidth="1"/>
    <col min="34" max="34" width="15.33203125" style="150" hidden="1" customWidth="1"/>
    <col min="35" max="35" width="6.33203125" style="115" hidden="1" customWidth="1"/>
    <col min="36" max="36" width="11.88671875" style="115" customWidth="1"/>
    <col min="37" max="16384" width="8.88671875" style="215"/>
  </cols>
  <sheetData>
    <row r="1" spans="1:36" ht="24" customHeight="1">
      <c r="B1" s="2056" t="s">
        <v>50</v>
      </c>
      <c r="C1" s="2056"/>
      <c r="D1" s="2056"/>
      <c r="E1" s="2056"/>
      <c r="F1" s="2056"/>
      <c r="G1" s="2056"/>
      <c r="V1" s="2057"/>
      <c r="W1" s="2057"/>
      <c r="X1" s="2057"/>
      <c r="Y1" s="2057"/>
      <c r="Z1" s="2057"/>
      <c r="AA1" s="2057"/>
      <c r="AB1" s="2057"/>
      <c r="AC1" s="2057"/>
      <c r="AD1" s="2057"/>
      <c r="AJ1" s="150"/>
    </row>
    <row r="2" spans="1:36" ht="24" customHeight="1">
      <c r="A2" s="1958" t="s">
        <v>277</v>
      </c>
      <c r="B2" s="1959" t="s">
        <v>278</v>
      </c>
      <c r="C2" s="1959" t="s">
        <v>370</v>
      </c>
      <c r="D2" s="1944" t="s">
        <v>18535</v>
      </c>
      <c r="E2" s="1959" t="s">
        <v>280</v>
      </c>
      <c r="F2" s="1959" t="s">
        <v>373</v>
      </c>
      <c r="G2" s="1959" t="s">
        <v>222</v>
      </c>
      <c r="H2" s="1959" t="s">
        <v>223</v>
      </c>
      <c r="I2" s="1959" t="s">
        <v>224</v>
      </c>
      <c r="J2" s="1959" t="s">
        <v>225</v>
      </c>
      <c r="K2" s="1959" t="s">
        <v>380</v>
      </c>
      <c r="L2" s="1959"/>
      <c r="M2" s="1959"/>
      <c r="N2" s="1959"/>
      <c r="O2" s="1959"/>
      <c r="P2" s="1959"/>
      <c r="Q2" s="1959"/>
      <c r="R2" s="1959"/>
      <c r="S2" s="1959"/>
      <c r="T2" s="1959"/>
      <c r="U2" s="1959"/>
      <c r="V2" s="2055" t="s">
        <v>382</v>
      </c>
      <c r="W2" s="2053" t="s">
        <v>297</v>
      </c>
      <c r="X2" s="1544"/>
      <c r="Y2" s="1959" t="s">
        <v>229</v>
      </c>
      <c r="Z2" s="1959"/>
      <c r="AA2" s="1959" t="s">
        <v>230</v>
      </c>
      <c r="AB2" s="1959"/>
      <c r="AC2" s="1959"/>
      <c r="AD2" s="1959" t="s">
        <v>227</v>
      </c>
      <c r="AE2" s="2053" t="s">
        <v>228</v>
      </c>
      <c r="AF2" s="2053"/>
      <c r="AG2" s="2053"/>
      <c r="AH2" s="2053"/>
      <c r="AI2" s="2053"/>
      <c r="AJ2" s="2060" t="s">
        <v>298</v>
      </c>
    </row>
    <row r="3" spans="1:36" ht="24" customHeight="1">
      <c r="A3" s="1958"/>
      <c r="B3" s="1959"/>
      <c r="C3" s="1959"/>
      <c r="D3" s="1912"/>
      <c r="E3" s="1959"/>
      <c r="F3" s="1959"/>
      <c r="G3" s="1959"/>
      <c r="H3" s="1959"/>
      <c r="I3" s="1959"/>
      <c r="J3" s="1959"/>
      <c r="K3" s="1959" t="s">
        <v>217</v>
      </c>
      <c r="L3" s="1960" t="s">
        <v>218</v>
      </c>
      <c r="M3" s="1960" t="s">
        <v>219</v>
      </c>
      <c r="N3" s="1960" t="s">
        <v>460</v>
      </c>
      <c r="O3" s="2058" t="s">
        <v>118</v>
      </c>
      <c r="P3" s="1960" t="s">
        <v>388</v>
      </c>
      <c r="Q3" s="1960"/>
      <c r="R3" s="1960"/>
      <c r="S3" s="1960" t="s">
        <v>119</v>
      </c>
      <c r="T3" s="1960"/>
      <c r="U3" s="2053" t="s">
        <v>402</v>
      </c>
      <c r="V3" s="1912"/>
      <c r="W3" s="1912"/>
      <c r="X3" s="939"/>
      <c r="Y3" s="1480" t="s">
        <v>236</v>
      </c>
      <c r="Z3" s="1480" t="s">
        <v>237</v>
      </c>
      <c r="AA3" s="1959" t="s">
        <v>238</v>
      </c>
      <c r="AB3" s="1959"/>
      <c r="AC3" s="1481" t="s">
        <v>221</v>
      </c>
      <c r="AD3" s="1959"/>
      <c r="AE3" s="1912"/>
      <c r="AF3" s="1912"/>
      <c r="AG3" s="1912"/>
      <c r="AH3" s="1912"/>
      <c r="AI3" s="1912"/>
      <c r="AJ3" s="1892"/>
    </row>
    <row r="4" spans="1:36" ht="24" customHeight="1">
      <c r="A4" s="1958"/>
      <c r="B4" s="1959"/>
      <c r="C4" s="1959"/>
      <c r="D4" s="1913"/>
      <c r="E4" s="1959"/>
      <c r="F4" s="1959"/>
      <c r="G4" s="1959"/>
      <c r="H4" s="1959"/>
      <c r="I4" s="1959"/>
      <c r="J4" s="1959"/>
      <c r="K4" s="1959"/>
      <c r="L4" s="1960"/>
      <c r="M4" s="1960"/>
      <c r="N4" s="1960"/>
      <c r="O4" s="2059"/>
      <c r="P4" s="1481" t="s">
        <v>139</v>
      </c>
      <c r="Q4" s="1481" t="s">
        <v>299</v>
      </c>
      <c r="R4" s="1480" t="s">
        <v>217</v>
      </c>
      <c r="S4" s="1481" t="s">
        <v>139</v>
      </c>
      <c r="T4" s="1481" t="s">
        <v>299</v>
      </c>
      <c r="U4" s="2054"/>
      <c r="V4" s="1913"/>
      <c r="W4" s="2054"/>
      <c r="X4" s="1545"/>
      <c r="Y4" s="1545"/>
      <c r="Z4" s="1480"/>
      <c r="AA4" s="1480"/>
      <c r="AB4" s="1480" t="s">
        <v>245</v>
      </c>
      <c r="AC4" s="1480" t="s">
        <v>246</v>
      </c>
      <c r="AD4" s="1959"/>
      <c r="AE4" s="2054"/>
      <c r="AF4" s="2054"/>
      <c r="AG4" s="2054"/>
      <c r="AH4" s="2054"/>
      <c r="AI4" s="2054"/>
      <c r="AJ4" s="1895"/>
    </row>
    <row r="5" spans="1:36" s="1546" customFormat="1" ht="24" customHeight="1">
      <c r="A5" s="1396"/>
      <c r="B5" s="1501" t="s">
        <v>48</v>
      </c>
      <c r="C5" s="314" t="s">
        <v>1</v>
      </c>
      <c r="D5" s="314"/>
      <c r="E5" s="315">
        <f>COUNTA(E7:E120,E122:E153,E155:E182,E184:E227,E229:E253,E255:E271,E273:E288,E290:E314,E316:E498,E500:E568,E570:E609,E611:E649,E651:E724,E726:E773,E775:E856,E858:E927,E929:E945)</f>
        <v>923</v>
      </c>
      <c r="F5" s="315"/>
      <c r="G5" s="315"/>
      <c r="H5" s="318">
        <f>SUM(H7:H120,H122:H153,H155:H182,H184:H227,H229:H253,H255:H271,H273:H288,H290:H314,H316:H498,H500:H568,H570:H609,H611:H649,H651:H724,H726:H773,H775:H856,H858:H927,H929:H945)</f>
        <v>21891742.289999999</v>
      </c>
      <c r="I5" s="318">
        <f t="shared" ref="I5:J5" si="0">SUM(I7:I120,I122:I153,I155:I182,I184:I227,I229:I253,I255:I271,I273:I288,I290:I314,I316:I498,I500:I568,I570:I609,I611:I649,I651:I724,I726:I773,I775:I856,I858:I927,I929:I945)</f>
        <v>1987846.6459999999</v>
      </c>
      <c r="J5" s="318">
        <f t="shared" si="0"/>
        <v>4118680.151000001</v>
      </c>
      <c r="K5" s="318"/>
      <c r="L5" s="318"/>
      <c r="M5" s="318"/>
      <c r="N5" s="318"/>
      <c r="O5" s="318"/>
      <c r="P5" s="318"/>
      <c r="Q5" s="318"/>
      <c r="R5" s="314"/>
      <c r="S5" s="318"/>
      <c r="T5" s="380"/>
      <c r="U5" s="318"/>
      <c r="V5" s="349"/>
      <c r="W5" s="314"/>
      <c r="X5" s="314"/>
      <c r="Y5" s="314"/>
      <c r="Z5" s="314"/>
      <c r="AA5" s="314"/>
      <c r="AB5" s="314"/>
      <c r="AC5" s="381"/>
      <c r="AD5" s="314"/>
      <c r="AE5" s="349"/>
      <c r="AF5" s="349"/>
      <c r="AG5" s="349"/>
      <c r="AH5" s="349"/>
      <c r="AI5" s="318"/>
      <c r="AJ5" s="318"/>
    </row>
    <row r="6" spans="1:36" s="1546" customFormat="1" ht="24" customHeight="1">
      <c r="A6" s="1547"/>
      <c r="B6" s="904" t="s">
        <v>56</v>
      </c>
      <c r="C6" s="314" t="s">
        <v>55</v>
      </c>
      <c r="D6" s="314"/>
      <c r="E6" s="315">
        <f>COUNTA(E7:E120)</f>
        <v>114</v>
      </c>
      <c r="F6" s="349"/>
      <c r="G6" s="349"/>
      <c r="H6" s="318">
        <f t="shared" ref="H6:J6" si="1">SUM(H7:H120)</f>
        <v>1177935.22</v>
      </c>
      <c r="I6" s="318">
        <f t="shared" si="1"/>
        <v>223274.67</v>
      </c>
      <c r="J6" s="318">
        <f t="shared" si="1"/>
        <v>631686.9800000001</v>
      </c>
      <c r="K6" s="318"/>
      <c r="L6" s="318"/>
      <c r="M6" s="318"/>
      <c r="N6" s="318"/>
      <c r="O6" s="318"/>
      <c r="P6" s="318"/>
      <c r="Q6" s="380"/>
      <c r="R6" s="381"/>
      <c r="S6" s="318"/>
      <c r="T6" s="380"/>
      <c r="U6" s="318"/>
      <c r="V6" s="349"/>
      <c r="W6" s="314"/>
      <c r="X6" s="314"/>
      <c r="Y6" s="314"/>
      <c r="Z6" s="314"/>
      <c r="AA6" s="314"/>
      <c r="AB6" s="314"/>
      <c r="AC6" s="381"/>
      <c r="AD6" s="314"/>
      <c r="AE6" s="349"/>
      <c r="AF6" s="349"/>
      <c r="AG6" s="349"/>
      <c r="AH6" s="349"/>
      <c r="AI6" s="318"/>
      <c r="AJ6" s="318"/>
    </row>
    <row r="7" spans="1:36" s="214" customFormat="1" ht="24" customHeight="1">
      <c r="A7" s="261">
        <v>5</v>
      </c>
      <c r="B7" s="903"/>
      <c r="C7" s="227" t="s">
        <v>7418</v>
      </c>
      <c r="D7" s="227"/>
      <c r="E7" s="227" t="s">
        <v>938</v>
      </c>
      <c r="F7" s="227" t="s">
        <v>7418</v>
      </c>
      <c r="G7" s="263" t="s">
        <v>7842</v>
      </c>
      <c r="H7" s="228">
        <v>6351</v>
      </c>
      <c r="I7" s="228">
        <v>3440</v>
      </c>
      <c r="J7" s="228">
        <v>12127</v>
      </c>
      <c r="K7" s="228"/>
      <c r="L7" s="228"/>
      <c r="M7" s="228"/>
      <c r="N7" s="228"/>
      <c r="O7" s="228">
        <v>3892.6</v>
      </c>
      <c r="P7" s="228">
        <v>1795</v>
      </c>
      <c r="Q7" s="233" t="s">
        <v>7565</v>
      </c>
      <c r="R7" s="227" t="s">
        <v>7566</v>
      </c>
      <c r="S7" s="382">
        <v>1332</v>
      </c>
      <c r="T7" s="328" t="s">
        <v>12402</v>
      </c>
      <c r="U7" s="328">
        <v>765.6</v>
      </c>
      <c r="V7" s="227">
        <v>1991</v>
      </c>
      <c r="W7" s="227" t="s">
        <v>7567</v>
      </c>
      <c r="X7" s="227">
        <v>4110</v>
      </c>
      <c r="Y7" s="227"/>
      <c r="Z7" s="227"/>
      <c r="AA7" s="227"/>
      <c r="AB7" s="227"/>
      <c r="AC7" s="227"/>
      <c r="AD7" s="227">
        <v>1991</v>
      </c>
      <c r="AE7" s="233"/>
      <c r="AF7" s="233"/>
      <c r="AG7" s="233"/>
      <c r="AH7" s="233"/>
      <c r="AI7" s="228">
        <v>11888</v>
      </c>
      <c r="AJ7" s="328"/>
    </row>
    <row r="8" spans="1:36" s="214" customFormat="1" ht="24" customHeight="1">
      <c r="A8" s="261"/>
      <c r="B8" s="903"/>
      <c r="C8" s="227" t="s">
        <v>7418</v>
      </c>
      <c r="D8" s="227"/>
      <c r="E8" s="227" t="s">
        <v>7568</v>
      </c>
      <c r="F8" s="227" t="s">
        <v>7418</v>
      </c>
      <c r="G8" s="263" t="s">
        <v>7842</v>
      </c>
      <c r="H8" s="228">
        <v>3975</v>
      </c>
      <c r="I8" s="228">
        <v>1730</v>
      </c>
      <c r="J8" s="228">
        <v>11262</v>
      </c>
      <c r="K8" s="228"/>
      <c r="L8" s="228"/>
      <c r="M8" s="228"/>
      <c r="N8" s="228"/>
      <c r="O8" s="228">
        <v>2623</v>
      </c>
      <c r="P8" s="228">
        <v>960</v>
      </c>
      <c r="Q8" s="233" t="s">
        <v>7569</v>
      </c>
      <c r="R8" s="227" t="s">
        <v>7570</v>
      </c>
      <c r="S8" s="382">
        <v>1071</v>
      </c>
      <c r="T8" s="328" t="s">
        <v>10202</v>
      </c>
      <c r="U8" s="328">
        <v>331</v>
      </c>
      <c r="V8" s="227">
        <v>1991</v>
      </c>
      <c r="W8" s="227" t="s">
        <v>7571</v>
      </c>
      <c r="X8" s="227">
        <v>4110</v>
      </c>
      <c r="Y8" s="227"/>
      <c r="Z8" s="227"/>
      <c r="AA8" s="227"/>
      <c r="AB8" s="227"/>
      <c r="AC8" s="227"/>
      <c r="AD8" s="227">
        <v>2000</v>
      </c>
      <c r="AE8" s="233"/>
      <c r="AF8" s="233"/>
      <c r="AG8" s="233"/>
      <c r="AH8" s="233"/>
      <c r="AI8" s="228">
        <v>24647</v>
      </c>
      <c r="AJ8" s="328"/>
    </row>
    <row r="9" spans="1:36" s="214" customFormat="1" ht="24" customHeight="1">
      <c r="A9" s="261"/>
      <c r="B9" s="903"/>
      <c r="C9" s="227" t="s">
        <v>7418</v>
      </c>
      <c r="D9" s="227"/>
      <c r="E9" s="227" t="s">
        <v>7572</v>
      </c>
      <c r="F9" s="227" t="s">
        <v>7418</v>
      </c>
      <c r="G9" s="263" t="s">
        <v>7842</v>
      </c>
      <c r="H9" s="228">
        <v>3069.8</v>
      </c>
      <c r="I9" s="228">
        <v>2083.35</v>
      </c>
      <c r="J9" s="228">
        <v>6756.14</v>
      </c>
      <c r="K9" s="228"/>
      <c r="L9" s="228"/>
      <c r="M9" s="228"/>
      <c r="N9" s="228"/>
      <c r="O9" s="228">
        <v>1878.3500000000001</v>
      </c>
      <c r="P9" s="228">
        <v>734.02</v>
      </c>
      <c r="Q9" s="233" t="s">
        <v>7573</v>
      </c>
      <c r="R9" s="227" t="s">
        <v>7574</v>
      </c>
      <c r="S9" s="382">
        <v>775.63</v>
      </c>
      <c r="T9" s="328" t="s">
        <v>7575</v>
      </c>
      <c r="U9" s="328">
        <v>368.7</v>
      </c>
      <c r="V9" s="227"/>
      <c r="W9" s="227" t="s">
        <v>7576</v>
      </c>
      <c r="X9" s="227"/>
      <c r="Y9" s="227"/>
      <c r="Z9" s="227"/>
      <c r="AA9" s="227"/>
      <c r="AB9" s="227"/>
      <c r="AC9" s="227"/>
      <c r="AD9" s="227">
        <v>2007</v>
      </c>
      <c r="AE9" s="233"/>
      <c r="AF9" s="233"/>
      <c r="AG9" s="233"/>
      <c r="AH9" s="233"/>
      <c r="AI9" s="228">
        <v>16254</v>
      </c>
      <c r="AJ9" s="328"/>
    </row>
    <row r="10" spans="1:36" s="214" customFormat="1" ht="24" customHeight="1">
      <c r="A10" s="261"/>
      <c r="B10" s="903"/>
      <c r="C10" s="227" t="s">
        <v>16040</v>
      </c>
      <c r="D10" s="227"/>
      <c r="E10" s="227" t="s">
        <v>16041</v>
      </c>
      <c r="F10" s="227" t="s">
        <v>16040</v>
      </c>
      <c r="G10" s="263" t="s">
        <v>16042</v>
      </c>
      <c r="H10" s="228">
        <v>1244</v>
      </c>
      <c r="I10" s="228">
        <v>939</v>
      </c>
      <c r="J10" s="228">
        <v>5273</v>
      </c>
      <c r="K10" s="228"/>
      <c r="L10" s="228"/>
      <c r="M10" s="228"/>
      <c r="N10" s="228"/>
      <c r="O10" s="228"/>
      <c r="P10" s="228"/>
      <c r="Q10" s="233"/>
      <c r="R10" s="227" t="s">
        <v>16043</v>
      </c>
      <c r="S10" s="382"/>
      <c r="T10" s="328"/>
      <c r="U10" s="328">
        <v>487</v>
      </c>
      <c r="V10" s="227"/>
      <c r="W10" s="227" t="s">
        <v>16044</v>
      </c>
      <c r="X10" s="227"/>
      <c r="Y10" s="227"/>
      <c r="Z10" s="227"/>
      <c r="AA10" s="227"/>
      <c r="AB10" s="227"/>
      <c r="AC10" s="227"/>
      <c r="AD10" s="227">
        <v>2018</v>
      </c>
      <c r="AE10" s="233"/>
      <c r="AF10" s="233"/>
      <c r="AG10" s="233"/>
      <c r="AH10" s="233"/>
      <c r="AI10" s="228">
        <v>17769</v>
      </c>
      <c r="AJ10" s="328"/>
    </row>
    <row r="11" spans="1:36" s="214" customFormat="1" ht="24" customHeight="1">
      <c r="A11" s="261"/>
      <c r="B11" s="903"/>
      <c r="C11" s="227" t="s">
        <v>595</v>
      </c>
      <c r="D11" s="227"/>
      <c r="E11" s="227" t="s">
        <v>11525</v>
      </c>
      <c r="F11" s="227" t="s">
        <v>595</v>
      </c>
      <c r="G11" s="263" t="s">
        <v>2348</v>
      </c>
      <c r="H11" s="228">
        <v>5180</v>
      </c>
      <c r="I11" s="228">
        <v>2930</v>
      </c>
      <c r="J11" s="228">
        <v>10732</v>
      </c>
      <c r="K11" s="228"/>
      <c r="L11" s="228"/>
      <c r="M11" s="228"/>
      <c r="N11" s="228"/>
      <c r="O11" s="228">
        <v>2994</v>
      </c>
      <c r="P11" s="228">
        <v>1136</v>
      </c>
      <c r="Q11" s="233" t="s">
        <v>7577</v>
      </c>
      <c r="R11" s="227" t="s">
        <v>7578</v>
      </c>
      <c r="S11" s="382">
        <v>1337</v>
      </c>
      <c r="T11" s="328" t="s">
        <v>7579</v>
      </c>
      <c r="U11" s="328">
        <v>521</v>
      </c>
      <c r="V11" s="227"/>
      <c r="W11" s="227" t="s">
        <v>7580</v>
      </c>
      <c r="X11" s="227"/>
      <c r="Y11" s="227"/>
      <c r="Z11" s="227"/>
      <c r="AA11" s="227"/>
      <c r="AB11" s="227"/>
      <c r="AC11" s="227"/>
      <c r="AD11" s="227">
        <v>2005</v>
      </c>
      <c r="AE11" s="233"/>
      <c r="AF11" s="233"/>
      <c r="AG11" s="233"/>
      <c r="AH11" s="233"/>
      <c r="AI11" s="228">
        <v>33094</v>
      </c>
      <c r="AJ11" s="328"/>
    </row>
    <row r="12" spans="1:36" s="214" customFormat="1" ht="24" customHeight="1">
      <c r="A12" s="261"/>
      <c r="B12" s="903"/>
      <c r="C12" s="227" t="s">
        <v>595</v>
      </c>
      <c r="D12" s="227"/>
      <c r="E12" s="227" t="s">
        <v>11526</v>
      </c>
      <c r="F12" s="227" t="s">
        <v>595</v>
      </c>
      <c r="G12" s="263" t="s">
        <v>2348</v>
      </c>
      <c r="H12" s="228">
        <v>3343</v>
      </c>
      <c r="I12" s="228">
        <v>609</v>
      </c>
      <c r="J12" s="228">
        <v>1077</v>
      </c>
      <c r="K12" s="228"/>
      <c r="L12" s="228"/>
      <c r="M12" s="228"/>
      <c r="N12" s="228"/>
      <c r="O12" s="228">
        <v>165</v>
      </c>
      <c r="P12" s="228"/>
      <c r="Q12" s="233"/>
      <c r="R12" s="227" t="s">
        <v>1884</v>
      </c>
      <c r="S12" s="382"/>
      <c r="T12" s="328"/>
      <c r="U12" s="328">
        <v>165</v>
      </c>
      <c r="V12" s="227"/>
      <c r="W12" s="227" t="s">
        <v>7581</v>
      </c>
      <c r="X12" s="227"/>
      <c r="Y12" s="227"/>
      <c r="Z12" s="227"/>
      <c r="AA12" s="227"/>
      <c r="AB12" s="227"/>
      <c r="AC12" s="227"/>
      <c r="AD12" s="227">
        <v>2004</v>
      </c>
      <c r="AE12" s="233"/>
      <c r="AF12" s="233"/>
      <c r="AG12" s="233"/>
      <c r="AH12" s="233"/>
      <c r="AI12" s="228"/>
      <c r="AJ12" s="328"/>
    </row>
    <row r="13" spans="1:36" s="214" customFormat="1" ht="24" customHeight="1">
      <c r="A13" s="261"/>
      <c r="B13" s="903"/>
      <c r="C13" s="227" t="s">
        <v>595</v>
      </c>
      <c r="D13" s="227"/>
      <c r="E13" s="227" t="s">
        <v>26587</v>
      </c>
      <c r="F13" s="227" t="s">
        <v>595</v>
      </c>
      <c r="G13" s="263" t="s">
        <v>2348</v>
      </c>
      <c r="H13" s="228">
        <v>2830</v>
      </c>
      <c r="I13" s="228">
        <v>1238</v>
      </c>
      <c r="J13" s="228">
        <v>5306</v>
      </c>
      <c r="K13" s="228"/>
      <c r="L13" s="228"/>
      <c r="M13" s="228"/>
      <c r="N13" s="228"/>
      <c r="O13" s="228">
        <v>1932</v>
      </c>
      <c r="P13" s="228"/>
      <c r="Q13" s="233"/>
      <c r="R13" s="227" t="s">
        <v>1884</v>
      </c>
      <c r="S13" s="382">
        <v>1115</v>
      </c>
      <c r="T13" s="328" t="s">
        <v>7582</v>
      </c>
      <c r="U13" s="328">
        <v>817</v>
      </c>
      <c r="V13" s="227"/>
      <c r="W13" s="227" t="s">
        <v>17754</v>
      </c>
      <c r="X13" s="227"/>
      <c r="Y13" s="227"/>
      <c r="Z13" s="227"/>
      <c r="AA13" s="227"/>
      <c r="AB13" s="227"/>
      <c r="AC13" s="227"/>
      <c r="AD13" s="227">
        <v>2008</v>
      </c>
      <c r="AE13" s="233"/>
      <c r="AF13" s="233"/>
      <c r="AG13" s="233"/>
      <c r="AH13" s="233"/>
      <c r="AI13" s="228">
        <v>15450</v>
      </c>
      <c r="AJ13" s="328"/>
    </row>
    <row r="14" spans="1:36" s="214" customFormat="1" ht="24" customHeight="1">
      <c r="A14" s="261"/>
      <c r="B14" s="903"/>
      <c r="C14" s="227" t="s">
        <v>595</v>
      </c>
      <c r="D14" s="227"/>
      <c r="E14" s="227" t="s">
        <v>7583</v>
      </c>
      <c r="F14" s="227" t="s">
        <v>595</v>
      </c>
      <c r="G14" s="263" t="s">
        <v>2348</v>
      </c>
      <c r="H14" s="228">
        <v>1740.6</v>
      </c>
      <c r="I14" s="228">
        <v>1035.96</v>
      </c>
      <c r="J14" s="228">
        <v>4637.72</v>
      </c>
      <c r="K14" s="228"/>
      <c r="L14" s="228"/>
      <c r="M14" s="228"/>
      <c r="N14" s="228"/>
      <c r="O14" s="228">
        <v>413</v>
      </c>
      <c r="P14" s="228"/>
      <c r="Q14" s="233"/>
      <c r="R14" s="227" t="s">
        <v>1884</v>
      </c>
      <c r="S14" s="382"/>
      <c r="T14" s="328"/>
      <c r="U14" s="328">
        <v>413</v>
      </c>
      <c r="V14" s="227"/>
      <c r="W14" s="227" t="s">
        <v>17755</v>
      </c>
      <c r="X14" s="227"/>
      <c r="Y14" s="227"/>
      <c r="Z14" s="227"/>
      <c r="AA14" s="227"/>
      <c r="AB14" s="227"/>
      <c r="AC14" s="227"/>
      <c r="AD14" s="227">
        <v>2005</v>
      </c>
      <c r="AE14" s="233"/>
      <c r="AF14" s="233"/>
      <c r="AG14" s="233"/>
      <c r="AH14" s="233"/>
      <c r="AI14" s="228">
        <v>1420</v>
      </c>
      <c r="AJ14" s="328"/>
    </row>
    <row r="15" spans="1:36" s="214" customFormat="1" ht="24" customHeight="1">
      <c r="A15" s="261"/>
      <c r="B15" s="903"/>
      <c r="C15" s="227" t="s">
        <v>595</v>
      </c>
      <c r="D15" s="227"/>
      <c r="E15" s="227" t="s">
        <v>11527</v>
      </c>
      <c r="F15" s="227" t="s">
        <v>595</v>
      </c>
      <c r="G15" s="263" t="s">
        <v>2348</v>
      </c>
      <c r="H15" s="228">
        <v>577</v>
      </c>
      <c r="I15" s="228">
        <v>273.82</v>
      </c>
      <c r="J15" s="228">
        <v>1850.75</v>
      </c>
      <c r="K15" s="228"/>
      <c r="L15" s="228"/>
      <c r="M15" s="228"/>
      <c r="N15" s="228"/>
      <c r="O15" s="228">
        <v>294</v>
      </c>
      <c r="P15" s="228">
        <v>169</v>
      </c>
      <c r="Q15" s="233"/>
      <c r="R15" s="227" t="s">
        <v>10203</v>
      </c>
      <c r="S15" s="382"/>
      <c r="T15" s="328"/>
      <c r="U15" s="328">
        <v>125</v>
      </c>
      <c r="V15" s="227"/>
      <c r="W15" s="227" t="s">
        <v>7584</v>
      </c>
      <c r="X15" s="227"/>
      <c r="Y15" s="227"/>
      <c r="Z15" s="227"/>
      <c r="AA15" s="227"/>
      <c r="AB15" s="227"/>
      <c r="AC15" s="227"/>
      <c r="AD15" s="227">
        <v>2010</v>
      </c>
      <c r="AE15" s="233"/>
      <c r="AF15" s="233"/>
      <c r="AG15" s="233"/>
      <c r="AH15" s="233"/>
      <c r="AI15" s="228">
        <v>3500</v>
      </c>
      <c r="AJ15" s="328"/>
    </row>
    <row r="16" spans="1:36" s="214" customFormat="1" ht="24" customHeight="1">
      <c r="A16" s="261"/>
      <c r="B16" s="903"/>
      <c r="C16" s="227" t="s">
        <v>7424</v>
      </c>
      <c r="D16" s="227"/>
      <c r="E16" s="227" t="s">
        <v>17757</v>
      </c>
      <c r="F16" s="227" t="s">
        <v>7424</v>
      </c>
      <c r="G16" s="263" t="s">
        <v>18517</v>
      </c>
      <c r="H16" s="228">
        <v>1201.9000000000001</v>
      </c>
      <c r="I16" s="228">
        <v>650.61</v>
      </c>
      <c r="J16" s="228">
        <v>3840.52</v>
      </c>
      <c r="K16" s="228"/>
      <c r="L16" s="228"/>
      <c r="M16" s="228"/>
      <c r="N16" s="228"/>
      <c r="O16" s="228">
        <v>1210.1000000000001</v>
      </c>
      <c r="P16" s="228">
        <v>264.42</v>
      </c>
      <c r="Q16" s="233" t="s">
        <v>7585</v>
      </c>
      <c r="R16" s="227" t="s">
        <v>12403</v>
      </c>
      <c r="S16" s="382">
        <v>746</v>
      </c>
      <c r="T16" s="328" t="s">
        <v>1188</v>
      </c>
      <c r="U16" s="328">
        <v>199.68</v>
      </c>
      <c r="V16" s="227"/>
      <c r="W16" s="227" t="s">
        <v>12404</v>
      </c>
      <c r="X16" s="227"/>
      <c r="Y16" s="227"/>
      <c r="Z16" s="227"/>
      <c r="AA16" s="227"/>
      <c r="AB16" s="227"/>
      <c r="AC16" s="227"/>
      <c r="AD16" s="227">
        <v>1998</v>
      </c>
      <c r="AE16" s="233"/>
      <c r="AF16" s="233"/>
      <c r="AG16" s="233"/>
      <c r="AH16" s="233"/>
      <c r="AI16" s="228">
        <v>7485</v>
      </c>
      <c r="AJ16" s="328"/>
    </row>
    <row r="17" spans="1:36" s="214" customFormat="1" ht="24" customHeight="1">
      <c r="A17" s="261"/>
      <c r="B17" s="903"/>
      <c r="C17" s="227" t="s">
        <v>7424</v>
      </c>
      <c r="D17" s="227"/>
      <c r="E17" s="227" t="s">
        <v>17758</v>
      </c>
      <c r="F17" s="227" t="s">
        <v>7424</v>
      </c>
      <c r="G17" s="263" t="s">
        <v>7850</v>
      </c>
      <c r="H17" s="228">
        <v>1627</v>
      </c>
      <c r="I17" s="228">
        <v>877</v>
      </c>
      <c r="J17" s="228">
        <v>6358</v>
      </c>
      <c r="K17" s="228"/>
      <c r="L17" s="228"/>
      <c r="M17" s="228"/>
      <c r="N17" s="228"/>
      <c r="O17" s="228"/>
      <c r="P17" s="228">
        <v>328</v>
      </c>
      <c r="Q17" s="233"/>
      <c r="R17" s="227" t="s">
        <v>7586</v>
      </c>
      <c r="S17" s="382">
        <v>886</v>
      </c>
      <c r="T17" s="328" t="s">
        <v>7587</v>
      </c>
      <c r="U17" s="328">
        <v>343</v>
      </c>
      <c r="V17" s="227"/>
      <c r="W17" s="227" t="s">
        <v>26588</v>
      </c>
      <c r="X17" s="227"/>
      <c r="Y17" s="227"/>
      <c r="Z17" s="227"/>
      <c r="AA17" s="227"/>
      <c r="AB17" s="227"/>
      <c r="AC17" s="227"/>
      <c r="AD17" s="227">
        <v>2001</v>
      </c>
      <c r="AE17" s="233"/>
      <c r="AF17" s="233"/>
      <c r="AG17" s="233"/>
      <c r="AH17" s="233"/>
      <c r="AI17" s="228">
        <v>12592</v>
      </c>
      <c r="AJ17" s="328"/>
    </row>
    <row r="18" spans="1:36" s="214" customFormat="1" ht="24" customHeight="1">
      <c r="A18" s="261"/>
      <c r="B18" s="903"/>
      <c r="C18" s="227" t="s">
        <v>7424</v>
      </c>
      <c r="D18" s="227"/>
      <c r="E18" s="227" t="s">
        <v>7589</v>
      </c>
      <c r="F18" s="227" t="s">
        <v>7424</v>
      </c>
      <c r="G18" s="263" t="s">
        <v>7848</v>
      </c>
      <c r="H18" s="228">
        <v>1270</v>
      </c>
      <c r="I18" s="228">
        <v>762</v>
      </c>
      <c r="J18" s="228">
        <v>5919</v>
      </c>
      <c r="K18" s="228"/>
      <c r="L18" s="228"/>
      <c r="M18" s="228"/>
      <c r="N18" s="228"/>
      <c r="O18" s="228">
        <v>2360</v>
      </c>
      <c r="P18" s="228">
        <v>721</v>
      </c>
      <c r="Q18" s="233"/>
      <c r="R18" s="227" t="s">
        <v>1504</v>
      </c>
      <c r="S18" s="382">
        <v>932</v>
      </c>
      <c r="T18" s="328" t="s">
        <v>7590</v>
      </c>
      <c r="U18" s="328">
        <v>707</v>
      </c>
      <c r="V18" s="227"/>
      <c r="W18" s="227" t="s">
        <v>7588</v>
      </c>
      <c r="X18" s="227"/>
      <c r="Y18" s="227"/>
      <c r="Z18" s="227"/>
      <c r="AA18" s="227"/>
      <c r="AB18" s="227"/>
      <c r="AC18" s="227"/>
      <c r="AD18" s="227">
        <v>2005</v>
      </c>
      <c r="AE18" s="233"/>
      <c r="AF18" s="233"/>
      <c r="AG18" s="233"/>
      <c r="AH18" s="233"/>
      <c r="AI18" s="228">
        <v>16000</v>
      </c>
      <c r="AJ18" s="328"/>
    </row>
    <row r="19" spans="1:36" s="214" customFormat="1" ht="24" customHeight="1">
      <c r="A19" s="261">
        <v>7</v>
      </c>
      <c r="B19" s="903"/>
      <c r="C19" s="227" t="s">
        <v>7424</v>
      </c>
      <c r="D19" s="227"/>
      <c r="E19" s="227" t="s">
        <v>13445</v>
      </c>
      <c r="F19" s="227" t="s">
        <v>7424</v>
      </c>
      <c r="G19" s="263" t="s">
        <v>7848</v>
      </c>
      <c r="H19" s="228">
        <v>1333</v>
      </c>
      <c r="I19" s="228">
        <v>666</v>
      </c>
      <c r="J19" s="228">
        <v>6497</v>
      </c>
      <c r="K19" s="228"/>
      <c r="L19" s="228"/>
      <c r="M19" s="228"/>
      <c r="N19" s="228"/>
      <c r="O19" s="228">
        <v>1098</v>
      </c>
      <c r="P19" s="228">
        <v>257</v>
      </c>
      <c r="Q19" s="233" t="s">
        <v>12405</v>
      </c>
      <c r="R19" s="227" t="s">
        <v>12406</v>
      </c>
      <c r="S19" s="382">
        <v>500</v>
      </c>
      <c r="T19" s="328" t="s">
        <v>1730</v>
      </c>
      <c r="U19" s="328">
        <v>341</v>
      </c>
      <c r="V19" s="227"/>
      <c r="W19" s="227" t="s">
        <v>17756</v>
      </c>
      <c r="X19" s="227"/>
      <c r="Y19" s="227"/>
      <c r="Z19" s="227"/>
      <c r="AA19" s="227"/>
      <c r="AB19" s="227"/>
      <c r="AC19" s="227"/>
      <c r="AD19" s="227">
        <v>2006</v>
      </c>
      <c r="AE19" s="233"/>
      <c r="AF19" s="233"/>
      <c r="AG19" s="233"/>
      <c r="AH19" s="233"/>
      <c r="AI19" s="228">
        <v>14700</v>
      </c>
      <c r="AJ19" s="328"/>
    </row>
    <row r="20" spans="1:36" s="214" customFormat="1" ht="24" customHeight="1">
      <c r="A20" s="261">
        <v>8</v>
      </c>
      <c r="B20" s="903"/>
      <c r="C20" s="227" t="s">
        <v>7424</v>
      </c>
      <c r="D20" s="227"/>
      <c r="E20" s="227" t="s">
        <v>16045</v>
      </c>
      <c r="F20" s="227" t="s">
        <v>13360</v>
      </c>
      <c r="G20" s="263" t="s">
        <v>16046</v>
      </c>
      <c r="H20" s="228">
        <v>119.9</v>
      </c>
      <c r="I20" s="228">
        <v>66</v>
      </c>
      <c r="J20" s="228">
        <v>224.48</v>
      </c>
      <c r="K20" s="228"/>
      <c r="L20" s="228"/>
      <c r="M20" s="228"/>
      <c r="N20" s="228"/>
      <c r="O20" s="228"/>
      <c r="P20" s="228">
        <v>66</v>
      </c>
      <c r="Q20" s="233"/>
      <c r="R20" s="227" t="s">
        <v>16043</v>
      </c>
      <c r="S20" s="382"/>
      <c r="T20" s="328"/>
      <c r="U20" s="328">
        <v>65.52</v>
      </c>
      <c r="V20" s="227"/>
      <c r="W20" s="227" t="s">
        <v>13921</v>
      </c>
      <c r="X20" s="227"/>
      <c r="Y20" s="227"/>
      <c r="Z20" s="227"/>
      <c r="AA20" s="227"/>
      <c r="AB20" s="227"/>
      <c r="AC20" s="227"/>
      <c r="AD20" s="227">
        <v>1984</v>
      </c>
      <c r="AE20" s="233"/>
      <c r="AF20" s="233"/>
      <c r="AG20" s="233"/>
      <c r="AH20" s="233"/>
      <c r="AI20" s="228"/>
      <c r="AJ20" s="617"/>
    </row>
    <row r="21" spans="1:36" s="214" customFormat="1" ht="24" customHeight="1">
      <c r="A21" s="261">
        <v>9</v>
      </c>
      <c r="B21" s="903"/>
      <c r="C21" s="227" t="s">
        <v>7424</v>
      </c>
      <c r="D21" s="227"/>
      <c r="E21" s="227" t="s">
        <v>12407</v>
      </c>
      <c r="F21" s="227" t="s">
        <v>7424</v>
      </c>
      <c r="G21" s="263" t="s">
        <v>7848</v>
      </c>
      <c r="H21" s="228"/>
      <c r="I21" s="228">
        <v>732</v>
      </c>
      <c r="J21" s="228"/>
      <c r="K21" s="228"/>
      <c r="L21" s="228"/>
      <c r="M21" s="228"/>
      <c r="N21" s="228"/>
      <c r="O21" s="228">
        <v>732</v>
      </c>
      <c r="P21" s="228">
        <v>160</v>
      </c>
      <c r="Q21" s="233"/>
      <c r="R21" s="227" t="s">
        <v>1172</v>
      </c>
      <c r="S21" s="382"/>
      <c r="T21" s="328"/>
      <c r="U21" s="328">
        <v>265</v>
      </c>
      <c r="V21" s="227"/>
      <c r="W21" s="227" t="s">
        <v>12408</v>
      </c>
      <c r="X21" s="227"/>
      <c r="Y21" s="227"/>
      <c r="Z21" s="227"/>
      <c r="AA21" s="227"/>
      <c r="AB21" s="227"/>
      <c r="AC21" s="227"/>
      <c r="AD21" s="227">
        <v>2020</v>
      </c>
      <c r="AE21" s="233"/>
      <c r="AF21" s="233"/>
      <c r="AG21" s="233"/>
      <c r="AH21" s="233"/>
      <c r="AI21" s="228"/>
      <c r="AJ21" s="328"/>
    </row>
    <row r="22" spans="1:36" s="214" customFormat="1" ht="24" customHeight="1">
      <c r="A22" s="261">
        <v>10</v>
      </c>
      <c r="B22" s="903"/>
      <c r="C22" s="227" t="s">
        <v>7414</v>
      </c>
      <c r="D22" s="227"/>
      <c r="E22" s="227" t="s">
        <v>7592</v>
      </c>
      <c r="F22" s="227" t="s">
        <v>7414</v>
      </c>
      <c r="G22" s="263" t="s">
        <v>11529</v>
      </c>
      <c r="H22" s="228">
        <v>6279</v>
      </c>
      <c r="I22" s="228">
        <v>1998</v>
      </c>
      <c r="J22" s="228">
        <v>5950</v>
      </c>
      <c r="K22" s="228" t="s">
        <v>1156</v>
      </c>
      <c r="L22" s="228" t="s">
        <v>454</v>
      </c>
      <c r="M22" s="228" t="s">
        <v>1357</v>
      </c>
      <c r="N22" s="228" t="s">
        <v>1482</v>
      </c>
      <c r="O22" s="228">
        <v>2090</v>
      </c>
      <c r="P22" s="228">
        <v>756</v>
      </c>
      <c r="Q22" s="233" t="s">
        <v>7593</v>
      </c>
      <c r="R22" s="227" t="s">
        <v>7594</v>
      </c>
      <c r="S22" s="382">
        <v>1053</v>
      </c>
      <c r="T22" s="328" t="s">
        <v>7595</v>
      </c>
      <c r="U22" s="328">
        <v>281</v>
      </c>
      <c r="V22" s="227">
        <v>5845</v>
      </c>
      <c r="W22" s="227" t="s">
        <v>7596</v>
      </c>
      <c r="X22" s="227"/>
      <c r="Y22" s="227"/>
      <c r="Z22" s="227"/>
      <c r="AA22" s="227"/>
      <c r="AB22" s="227"/>
      <c r="AC22" s="227"/>
      <c r="AD22" s="227">
        <v>1994</v>
      </c>
      <c r="AE22" s="233"/>
      <c r="AF22" s="233">
        <v>306</v>
      </c>
      <c r="AG22" s="233">
        <v>84</v>
      </c>
      <c r="AH22" s="233"/>
      <c r="AI22" s="228">
        <v>5845</v>
      </c>
      <c r="AJ22" s="328"/>
    </row>
    <row r="23" spans="1:36" s="214" customFormat="1" ht="24" customHeight="1">
      <c r="A23" s="261"/>
      <c r="B23" s="903"/>
      <c r="C23" s="227" t="s">
        <v>7414</v>
      </c>
      <c r="D23" s="227"/>
      <c r="E23" s="227" t="s">
        <v>17759</v>
      </c>
      <c r="F23" s="227" t="s">
        <v>18518</v>
      </c>
      <c r="G23" s="263" t="s">
        <v>11529</v>
      </c>
      <c r="H23" s="228">
        <v>4587</v>
      </c>
      <c r="I23" s="228"/>
      <c r="J23" s="228">
        <v>4587</v>
      </c>
      <c r="K23" s="228"/>
      <c r="L23" s="228"/>
      <c r="M23" s="228"/>
      <c r="N23" s="228"/>
      <c r="O23" s="228"/>
      <c r="P23" s="228">
        <v>689</v>
      </c>
      <c r="Q23" s="233"/>
      <c r="R23" s="227" t="s">
        <v>3316</v>
      </c>
      <c r="S23" s="382">
        <v>911</v>
      </c>
      <c r="T23" s="328" t="s">
        <v>1518</v>
      </c>
      <c r="U23" s="328">
        <v>136</v>
      </c>
      <c r="V23" s="227"/>
      <c r="W23" s="227" t="s">
        <v>7597</v>
      </c>
      <c r="X23" s="227"/>
      <c r="Y23" s="227"/>
      <c r="Z23" s="227"/>
      <c r="AA23" s="227"/>
      <c r="AB23" s="227"/>
      <c r="AC23" s="227"/>
      <c r="AD23" s="227">
        <v>2002</v>
      </c>
      <c r="AE23" s="233"/>
      <c r="AF23" s="233"/>
      <c r="AG23" s="233"/>
      <c r="AH23" s="233"/>
      <c r="AI23" s="228">
        <v>11688</v>
      </c>
      <c r="AJ23" s="328"/>
    </row>
    <row r="24" spans="1:36" s="214" customFormat="1" ht="24" customHeight="1">
      <c r="A24" s="261"/>
      <c r="B24" s="903"/>
      <c r="C24" s="227" t="s">
        <v>7414</v>
      </c>
      <c r="D24" s="227"/>
      <c r="E24" s="227" t="s">
        <v>7598</v>
      </c>
      <c r="F24" s="227" t="s">
        <v>7414</v>
      </c>
      <c r="G24" s="263" t="s">
        <v>11529</v>
      </c>
      <c r="H24" s="228">
        <v>3044</v>
      </c>
      <c r="I24" s="228"/>
      <c r="J24" s="228">
        <v>1894</v>
      </c>
      <c r="K24" s="228"/>
      <c r="L24" s="228"/>
      <c r="M24" s="228"/>
      <c r="N24" s="228"/>
      <c r="O24" s="228"/>
      <c r="P24" s="228"/>
      <c r="Q24" s="233"/>
      <c r="R24" s="227"/>
      <c r="S24" s="382">
        <v>1105</v>
      </c>
      <c r="T24" s="328" t="s">
        <v>7599</v>
      </c>
      <c r="U24" s="328">
        <v>116</v>
      </c>
      <c r="V24" s="227"/>
      <c r="W24" s="227" t="s">
        <v>7597</v>
      </c>
      <c r="X24" s="227"/>
      <c r="Y24" s="227"/>
      <c r="Z24" s="227"/>
      <c r="AA24" s="227"/>
      <c r="AB24" s="227"/>
      <c r="AC24" s="227"/>
      <c r="AD24" s="227">
        <v>2004</v>
      </c>
      <c r="AE24" s="233"/>
      <c r="AF24" s="233"/>
      <c r="AG24" s="233"/>
      <c r="AH24" s="233"/>
      <c r="AI24" s="228">
        <v>8200</v>
      </c>
      <c r="AJ24" s="328"/>
    </row>
    <row r="25" spans="1:36" s="214" customFormat="1" ht="24" customHeight="1">
      <c r="A25" s="261"/>
      <c r="B25" s="903"/>
      <c r="C25" s="227" t="s">
        <v>7414</v>
      </c>
      <c r="D25" s="227"/>
      <c r="E25" s="227" t="s">
        <v>7600</v>
      </c>
      <c r="F25" s="227" t="s">
        <v>7414</v>
      </c>
      <c r="G25" s="263" t="s">
        <v>11529</v>
      </c>
      <c r="H25" s="228">
        <v>7839</v>
      </c>
      <c r="I25" s="228">
        <v>2236</v>
      </c>
      <c r="J25" s="228">
        <v>2193</v>
      </c>
      <c r="K25" s="228"/>
      <c r="L25" s="228"/>
      <c r="M25" s="228"/>
      <c r="N25" s="228"/>
      <c r="O25" s="228">
        <v>1550</v>
      </c>
      <c r="P25" s="228">
        <v>1745</v>
      </c>
      <c r="Q25" s="233" t="s">
        <v>7601</v>
      </c>
      <c r="R25" s="227" t="s">
        <v>10208</v>
      </c>
      <c r="S25" s="382"/>
      <c r="T25" s="328"/>
      <c r="U25" s="328">
        <v>195</v>
      </c>
      <c r="V25" s="227"/>
      <c r="W25" s="227" t="s">
        <v>7602</v>
      </c>
      <c r="X25" s="227"/>
      <c r="Y25" s="227"/>
      <c r="Z25" s="227"/>
      <c r="AA25" s="227"/>
      <c r="AB25" s="227"/>
      <c r="AC25" s="227"/>
      <c r="AD25" s="227">
        <v>2017</v>
      </c>
      <c r="AE25" s="233"/>
      <c r="AF25" s="233"/>
      <c r="AG25" s="233"/>
      <c r="AH25" s="233"/>
      <c r="AI25" s="228">
        <v>3900</v>
      </c>
      <c r="AJ25" s="328"/>
    </row>
    <row r="26" spans="1:36" s="214" customFormat="1" ht="24" customHeight="1">
      <c r="A26" s="261"/>
      <c r="B26" s="903"/>
      <c r="C26" s="227" t="s">
        <v>7414</v>
      </c>
      <c r="D26" s="227"/>
      <c r="E26" s="227" t="s">
        <v>11726</v>
      </c>
      <c r="F26" s="227" t="s">
        <v>18519</v>
      </c>
      <c r="G26" s="227" t="s">
        <v>11529</v>
      </c>
      <c r="H26" s="228"/>
      <c r="I26" s="228"/>
      <c r="J26" s="228">
        <v>1889</v>
      </c>
      <c r="K26" s="228"/>
      <c r="L26" s="228"/>
      <c r="M26" s="228"/>
      <c r="N26" s="228"/>
      <c r="O26" s="228"/>
      <c r="P26" s="228">
        <v>1161</v>
      </c>
      <c r="Q26" s="233"/>
      <c r="R26" s="227"/>
      <c r="S26" s="328">
        <v>913</v>
      </c>
      <c r="T26" s="328" t="s">
        <v>11727</v>
      </c>
      <c r="U26" s="328">
        <v>248</v>
      </c>
      <c r="V26" s="233"/>
      <c r="W26" s="227" t="s">
        <v>11728</v>
      </c>
      <c r="X26" s="227"/>
      <c r="Y26" s="227"/>
      <c r="Z26" s="227"/>
      <c r="AA26" s="227"/>
      <c r="AB26" s="227"/>
      <c r="AC26" s="227"/>
      <c r="AD26" s="227">
        <v>2020</v>
      </c>
      <c r="AE26" s="233"/>
      <c r="AF26" s="233"/>
      <c r="AG26" s="233"/>
      <c r="AH26" s="233"/>
      <c r="AI26" s="228"/>
      <c r="AJ26" s="328"/>
    </row>
    <row r="27" spans="1:36" s="1548" customFormat="1" ht="24" customHeight="1">
      <c r="A27" s="261"/>
      <c r="B27" s="903"/>
      <c r="C27" s="227" t="s">
        <v>7414</v>
      </c>
      <c r="D27" s="227" t="s">
        <v>18597</v>
      </c>
      <c r="E27" s="227" t="s">
        <v>13429</v>
      </c>
      <c r="F27" s="227" t="s">
        <v>64</v>
      </c>
      <c r="G27" s="227" t="s">
        <v>7603</v>
      </c>
      <c r="H27" s="228">
        <v>20676</v>
      </c>
      <c r="I27" s="228">
        <v>1175.83</v>
      </c>
      <c r="J27" s="228">
        <v>6856</v>
      </c>
      <c r="K27" s="228"/>
      <c r="L27" s="228"/>
      <c r="M27" s="228"/>
      <c r="N27" s="228"/>
      <c r="O27" s="233">
        <f t="shared" ref="O27" si="2">SUBTOTAL(9,P27,S27,U27)</f>
        <v>1119</v>
      </c>
      <c r="P27" s="233">
        <v>258</v>
      </c>
      <c r="Q27" s="233" t="s">
        <v>7604</v>
      </c>
      <c r="R27" s="227" t="s">
        <v>18598</v>
      </c>
      <c r="S27" s="233">
        <v>861</v>
      </c>
      <c r="T27" s="328" t="s">
        <v>7605</v>
      </c>
      <c r="U27" s="233" t="s">
        <v>18599</v>
      </c>
      <c r="V27" s="233"/>
      <c r="W27" s="227" t="s">
        <v>7591</v>
      </c>
      <c r="X27" s="227"/>
      <c r="Y27" s="227"/>
      <c r="Z27" s="227"/>
      <c r="AA27" s="227"/>
      <c r="AB27" s="227"/>
      <c r="AC27" s="227"/>
      <c r="AD27" s="227">
        <v>2004</v>
      </c>
      <c r="AE27" s="233"/>
      <c r="AF27" s="233"/>
      <c r="AG27" s="233"/>
      <c r="AH27" s="233"/>
      <c r="AI27" s="228">
        <v>12093</v>
      </c>
      <c r="AJ27" s="328"/>
    </row>
    <row r="28" spans="1:36" s="214" customFormat="1" ht="36" customHeight="1">
      <c r="A28" s="261"/>
      <c r="B28" s="903"/>
      <c r="C28" s="227" t="s">
        <v>13355</v>
      </c>
      <c r="D28" s="227"/>
      <c r="E28" s="227" t="s">
        <v>26589</v>
      </c>
      <c r="F28" s="227" t="s">
        <v>13355</v>
      </c>
      <c r="G28" s="227" t="s">
        <v>13356</v>
      </c>
      <c r="H28" s="228">
        <v>12172</v>
      </c>
      <c r="I28" s="228"/>
      <c r="J28" s="228">
        <v>5590</v>
      </c>
      <c r="K28" s="228"/>
      <c r="L28" s="228"/>
      <c r="M28" s="228"/>
      <c r="N28" s="228"/>
      <c r="O28" s="228"/>
      <c r="P28" s="228">
        <v>528</v>
      </c>
      <c r="Q28" s="233"/>
      <c r="R28" s="227" t="s">
        <v>18600</v>
      </c>
      <c r="S28" s="328">
        <v>674</v>
      </c>
      <c r="T28" s="328"/>
      <c r="U28" s="328">
        <v>139</v>
      </c>
      <c r="V28" s="233"/>
      <c r="W28" s="227" t="s">
        <v>13357</v>
      </c>
      <c r="X28" s="227"/>
      <c r="Y28" s="227"/>
      <c r="Z28" s="227"/>
      <c r="AA28" s="227"/>
      <c r="AB28" s="227"/>
      <c r="AC28" s="227"/>
      <c r="AD28" s="227">
        <v>2022</v>
      </c>
      <c r="AE28" s="233"/>
      <c r="AF28" s="233"/>
      <c r="AG28" s="233"/>
      <c r="AH28" s="233"/>
      <c r="AI28" s="228"/>
      <c r="AJ28" s="328" t="s">
        <v>1790</v>
      </c>
    </row>
    <row r="29" spans="1:36" s="214" customFormat="1" ht="24.95" customHeight="1">
      <c r="A29" s="261"/>
      <c r="B29" s="903"/>
      <c r="C29" s="227" t="s">
        <v>873</v>
      </c>
      <c r="D29" s="227"/>
      <c r="E29" s="227" t="s">
        <v>26590</v>
      </c>
      <c r="F29" s="227" t="s">
        <v>64</v>
      </c>
      <c r="G29" s="227" t="s">
        <v>18601</v>
      </c>
      <c r="H29" s="228">
        <v>3312</v>
      </c>
      <c r="I29" s="228">
        <v>1896</v>
      </c>
      <c r="J29" s="228">
        <v>7406</v>
      </c>
      <c r="K29" s="228"/>
      <c r="L29" s="228"/>
      <c r="M29" s="228"/>
      <c r="N29" s="228"/>
      <c r="O29" s="228"/>
      <c r="P29" s="228"/>
      <c r="Q29" s="233"/>
      <c r="R29" s="227"/>
      <c r="S29" s="328">
        <v>896</v>
      </c>
      <c r="T29" s="328" t="s">
        <v>7607</v>
      </c>
      <c r="U29" s="328"/>
      <c r="V29" s="233"/>
      <c r="W29" s="227" t="s">
        <v>399</v>
      </c>
      <c r="X29" s="227"/>
      <c r="Y29" s="227"/>
      <c r="Z29" s="227"/>
      <c r="AA29" s="227"/>
      <c r="AB29" s="227"/>
      <c r="AC29" s="227"/>
      <c r="AD29" s="227">
        <v>2002</v>
      </c>
      <c r="AE29" s="233"/>
      <c r="AF29" s="233"/>
      <c r="AG29" s="233"/>
      <c r="AH29" s="233"/>
      <c r="AI29" s="228">
        <v>12125</v>
      </c>
      <c r="AJ29" s="328"/>
    </row>
    <row r="30" spans="1:36" s="214" customFormat="1" ht="26.1" customHeight="1">
      <c r="A30" s="261"/>
      <c r="B30" s="903"/>
      <c r="C30" s="227" t="s">
        <v>873</v>
      </c>
      <c r="D30" s="227"/>
      <c r="E30" s="227" t="s">
        <v>18602</v>
      </c>
      <c r="F30" s="227" t="s">
        <v>873</v>
      </c>
      <c r="G30" s="227" t="s">
        <v>7521</v>
      </c>
      <c r="H30" s="228">
        <v>18853</v>
      </c>
      <c r="I30" s="228">
        <v>2520</v>
      </c>
      <c r="J30" s="228">
        <v>3817</v>
      </c>
      <c r="K30" s="228"/>
      <c r="L30" s="228"/>
      <c r="M30" s="228"/>
      <c r="N30" s="228"/>
      <c r="O30" s="228">
        <v>1335</v>
      </c>
      <c r="P30" s="228">
        <v>198</v>
      </c>
      <c r="Q30" s="233"/>
      <c r="R30" s="227" t="s">
        <v>11729</v>
      </c>
      <c r="S30" s="328">
        <v>300</v>
      </c>
      <c r="T30" s="328" t="s">
        <v>10209</v>
      </c>
      <c r="U30" s="328">
        <v>33</v>
      </c>
      <c r="V30" s="233"/>
      <c r="W30" s="227" t="s">
        <v>11730</v>
      </c>
      <c r="X30" s="227"/>
      <c r="Y30" s="227"/>
      <c r="Z30" s="227"/>
      <c r="AA30" s="227"/>
      <c r="AB30" s="227"/>
      <c r="AC30" s="227"/>
      <c r="AD30" s="227">
        <v>2004</v>
      </c>
      <c r="AE30" s="233"/>
      <c r="AF30" s="233"/>
      <c r="AG30" s="233"/>
      <c r="AH30" s="233"/>
      <c r="AI30" s="228">
        <v>38307</v>
      </c>
      <c r="AJ30" s="328"/>
    </row>
    <row r="31" spans="1:36" s="214" customFormat="1" ht="26.1" customHeight="1">
      <c r="A31" s="133"/>
      <c r="B31" s="903"/>
      <c r="C31" s="227" t="s">
        <v>873</v>
      </c>
      <c r="D31" s="227"/>
      <c r="E31" s="227" t="s">
        <v>18603</v>
      </c>
      <c r="F31" s="227" t="s">
        <v>873</v>
      </c>
      <c r="G31" s="227" t="s">
        <v>18604</v>
      </c>
      <c r="H31" s="228">
        <v>10921</v>
      </c>
      <c r="I31" s="228">
        <v>1853</v>
      </c>
      <c r="J31" s="228">
        <v>7997</v>
      </c>
      <c r="K31" s="228"/>
      <c r="L31" s="228"/>
      <c r="M31" s="228"/>
      <c r="N31" s="228"/>
      <c r="O31" s="228">
        <v>2433</v>
      </c>
      <c r="P31" s="228">
        <v>727</v>
      </c>
      <c r="Q31" s="233" t="s">
        <v>18605</v>
      </c>
      <c r="R31" s="227" t="s">
        <v>18606</v>
      </c>
      <c r="S31" s="328">
        <v>958</v>
      </c>
      <c r="T31" s="328" t="s">
        <v>7606</v>
      </c>
      <c r="U31" s="328">
        <v>429</v>
      </c>
      <c r="V31" s="233"/>
      <c r="W31" s="227" t="s">
        <v>11731</v>
      </c>
      <c r="X31" s="227"/>
      <c r="Y31" s="227"/>
      <c r="Z31" s="227"/>
      <c r="AA31" s="227"/>
      <c r="AB31" s="227"/>
      <c r="AC31" s="227"/>
      <c r="AD31" s="227">
        <v>2006</v>
      </c>
      <c r="AE31" s="233"/>
      <c r="AF31" s="233"/>
      <c r="AG31" s="233"/>
      <c r="AH31" s="233"/>
      <c r="AI31" s="228">
        <v>27049</v>
      </c>
      <c r="AJ31" s="328"/>
    </row>
    <row r="32" spans="1:36" s="214" customFormat="1" ht="26.1" customHeight="1">
      <c r="A32" s="261"/>
      <c r="B32" s="903"/>
      <c r="C32" s="227" t="s">
        <v>873</v>
      </c>
      <c r="D32" s="227"/>
      <c r="E32" s="227" t="s">
        <v>18607</v>
      </c>
      <c r="F32" s="227" t="s">
        <v>873</v>
      </c>
      <c r="G32" s="227" t="s">
        <v>18604</v>
      </c>
      <c r="H32" s="228">
        <v>3690</v>
      </c>
      <c r="I32" s="228">
        <v>2050</v>
      </c>
      <c r="J32" s="228">
        <v>8176</v>
      </c>
      <c r="K32" s="228"/>
      <c r="L32" s="228"/>
      <c r="M32" s="228"/>
      <c r="N32" s="228"/>
      <c r="O32" s="228">
        <v>1515</v>
      </c>
      <c r="P32" s="228">
        <v>665</v>
      </c>
      <c r="Q32" s="233"/>
      <c r="R32" s="227" t="s">
        <v>18608</v>
      </c>
      <c r="S32" s="328">
        <v>676</v>
      </c>
      <c r="T32" s="328" t="s">
        <v>7608</v>
      </c>
      <c r="U32" s="328">
        <v>231</v>
      </c>
      <c r="V32" s="233"/>
      <c r="W32" s="227" t="s">
        <v>18609</v>
      </c>
      <c r="X32" s="227"/>
      <c r="Y32" s="227"/>
      <c r="Z32" s="227"/>
      <c r="AA32" s="227"/>
      <c r="AB32" s="227"/>
      <c r="AC32" s="227"/>
      <c r="AD32" s="227">
        <v>2008</v>
      </c>
      <c r="AE32" s="233"/>
      <c r="AF32" s="233"/>
      <c r="AG32" s="233"/>
      <c r="AH32" s="233"/>
      <c r="AI32" s="228">
        <v>24452</v>
      </c>
      <c r="AJ32" s="328"/>
    </row>
    <row r="33" spans="1:36" s="214" customFormat="1" ht="26.1" customHeight="1">
      <c r="A33" s="261"/>
      <c r="B33" s="903"/>
      <c r="C33" s="227" t="s">
        <v>873</v>
      </c>
      <c r="D33" s="227"/>
      <c r="E33" s="335" t="s">
        <v>18610</v>
      </c>
      <c r="F33" s="227" t="s">
        <v>873</v>
      </c>
      <c r="G33" s="227" t="s">
        <v>7521</v>
      </c>
      <c r="H33" s="228">
        <v>18235</v>
      </c>
      <c r="I33" s="228">
        <v>1230</v>
      </c>
      <c r="J33" s="228">
        <v>1350</v>
      </c>
      <c r="K33" s="254"/>
      <c r="L33" s="254"/>
      <c r="M33" s="254"/>
      <c r="N33" s="254"/>
      <c r="O33" s="254"/>
      <c r="P33" s="228">
        <v>777</v>
      </c>
      <c r="Q33" s="382"/>
      <c r="R33" s="236" t="s">
        <v>2399</v>
      </c>
      <c r="S33" s="382"/>
      <c r="T33" s="382"/>
      <c r="U33" s="328"/>
      <c r="V33" s="233"/>
      <c r="W33" s="227" t="s">
        <v>11530</v>
      </c>
      <c r="X33" s="227"/>
      <c r="Y33" s="227"/>
      <c r="Z33" s="227"/>
      <c r="AA33" s="227"/>
      <c r="AB33" s="227"/>
      <c r="AC33" s="236"/>
      <c r="AD33" s="227">
        <v>2019</v>
      </c>
      <c r="AE33" s="233"/>
      <c r="AF33" s="233"/>
      <c r="AG33" s="233"/>
      <c r="AH33" s="233"/>
      <c r="AI33" s="228">
        <v>7874</v>
      </c>
      <c r="AJ33" s="328"/>
    </row>
    <row r="34" spans="1:36" s="214" customFormat="1" ht="26.1" customHeight="1">
      <c r="A34" s="261"/>
      <c r="B34" s="903"/>
      <c r="C34" s="227" t="s">
        <v>7437</v>
      </c>
      <c r="D34" s="227"/>
      <c r="E34" s="335" t="s">
        <v>18611</v>
      </c>
      <c r="F34" s="227" t="s">
        <v>14410</v>
      </c>
      <c r="G34" s="227" t="s">
        <v>14411</v>
      </c>
      <c r="H34" s="228">
        <v>3429</v>
      </c>
      <c r="I34" s="228">
        <v>977</v>
      </c>
      <c r="J34" s="228">
        <v>5157</v>
      </c>
      <c r="K34" s="254" t="s">
        <v>1156</v>
      </c>
      <c r="L34" s="254" t="s">
        <v>454</v>
      </c>
      <c r="M34" s="254"/>
      <c r="N34" s="254"/>
      <c r="O34" s="254">
        <v>1844</v>
      </c>
      <c r="P34" s="228">
        <v>769</v>
      </c>
      <c r="Q34" s="382" t="s">
        <v>7609</v>
      </c>
      <c r="R34" s="236" t="s">
        <v>18612</v>
      </c>
      <c r="S34" s="382">
        <v>894</v>
      </c>
      <c r="T34" s="382" t="s">
        <v>7611</v>
      </c>
      <c r="U34" s="328">
        <v>181</v>
      </c>
      <c r="V34" s="233"/>
      <c r="W34" s="227" t="s">
        <v>7612</v>
      </c>
      <c r="X34" s="227"/>
      <c r="Y34" s="227"/>
      <c r="Z34" s="227"/>
      <c r="AA34" s="227"/>
      <c r="AB34" s="227"/>
      <c r="AC34" s="236"/>
      <c r="AD34" s="227">
        <v>1992</v>
      </c>
      <c r="AE34" s="233">
        <v>5400</v>
      </c>
      <c r="AF34" s="233"/>
      <c r="AG34" s="233"/>
      <c r="AH34" s="233"/>
      <c r="AI34" s="228">
        <v>3546</v>
      </c>
      <c r="AJ34" s="328"/>
    </row>
    <row r="35" spans="1:36" s="214" customFormat="1" ht="26.1" customHeight="1">
      <c r="A35" s="261"/>
      <c r="B35" s="903"/>
      <c r="C35" s="227" t="s">
        <v>7437</v>
      </c>
      <c r="D35" s="227"/>
      <c r="E35" s="227" t="s">
        <v>18613</v>
      </c>
      <c r="F35" s="227" t="s">
        <v>2955</v>
      </c>
      <c r="G35" s="227" t="s">
        <v>18614</v>
      </c>
      <c r="H35" s="228">
        <v>4133</v>
      </c>
      <c r="I35" s="228">
        <v>1179</v>
      </c>
      <c r="J35" s="228">
        <v>3394</v>
      </c>
      <c r="K35" s="228" t="s">
        <v>1156</v>
      </c>
      <c r="L35" s="228" t="s">
        <v>454</v>
      </c>
      <c r="M35" s="228"/>
      <c r="N35" s="228"/>
      <c r="O35" s="228" t="s">
        <v>389</v>
      </c>
      <c r="P35" s="228" t="s">
        <v>389</v>
      </c>
      <c r="Q35" s="233" t="s">
        <v>389</v>
      </c>
      <c r="R35" s="227" t="s">
        <v>389</v>
      </c>
      <c r="S35" s="328"/>
      <c r="T35" s="328"/>
      <c r="U35" s="328">
        <v>274</v>
      </c>
      <c r="V35" s="233"/>
      <c r="W35" s="227" t="s">
        <v>7613</v>
      </c>
      <c r="X35" s="227"/>
      <c r="Y35" s="227"/>
      <c r="Z35" s="227"/>
      <c r="AA35" s="227"/>
      <c r="AB35" s="227"/>
      <c r="AC35" s="227"/>
      <c r="AD35" s="227">
        <v>2005</v>
      </c>
      <c r="AE35" s="233">
        <v>5400</v>
      </c>
      <c r="AF35" s="233"/>
      <c r="AG35" s="233"/>
      <c r="AH35" s="233"/>
      <c r="AI35" s="228">
        <v>4850</v>
      </c>
      <c r="AJ35" s="328"/>
    </row>
    <row r="36" spans="1:36" s="1548" customFormat="1" ht="26.1" customHeight="1">
      <c r="A36" s="261"/>
      <c r="B36" s="903"/>
      <c r="C36" s="227" t="s">
        <v>7437</v>
      </c>
      <c r="D36" s="227" t="s">
        <v>18615</v>
      </c>
      <c r="E36" s="227" t="s">
        <v>13428</v>
      </c>
      <c r="F36" s="227" t="s">
        <v>64</v>
      </c>
      <c r="G36" s="227" t="s">
        <v>13414</v>
      </c>
      <c r="H36" s="228">
        <v>2899</v>
      </c>
      <c r="I36" s="228">
        <v>1297</v>
      </c>
      <c r="J36" s="228">
        <v>4929</v>
      </c>
      <c r="K36" s="228"/>
      <c r="L36" s="228"/>
      <c r="M36" s="228"/>
      <c r="N36" s="228"/>
      <c r="O36" s="233">
        <f t="shared" ref="O36" si="3">SUBTOTAL(9,P36,S36,U36)</f>
        <v>1062</v>
      </c>
      <c r="P36" s="233">
        <v>218</v>
      </c>
      <c r="Q36" s="228" t="s">
        <v>7614</v>
      </c>
      <c r="R36" s="227" t="s">
        <v>18616</v>
      </c>
      <c r="S36" s="233">
        <v>630</v>
      </c>
      <c r="T36" s="228" t="s">
        <v>7605</v>
      </c>
      <c r="U36" s="233">
        <v>214</v>
      </c>
      <c r="V36" s="233"/>
      <c r="W36" s="227" t="s">
        <v>7615</v>
      </c>
      <c r="X36" s="227"/>
      <c r="Y36" s="227"/>
      <c r="Z36" s="227"/>
      <c r="AA36" s="227"/>
      <c r="AB36" s="227"/>
      <c r="AC36" s="227"/>
      <c r="AD36" s="227">
        <v>2003</v>
      </c>
      <c r="AE36" s="233"/>
      <c r="AF36" s="233"/>
      <c r="AG36" s="233"/>
      <c r="AH36" s="233"/>
      <c r="AI36" s="228">
        <v>11570</v>
      </c>
      <c r="AJ36" s="228"/>
    </row>
    <row r="37" spans="1:36" s="214" customFormat="1" ht="26.1" customHeight="1">
      <c r="A37" s="261"/>
      <c r="B37" s="903"/>
      <c r="C37" s="227" t="s">
        <v>7437</v>
      </c>
      <c r="D37" s="227"/>
      <c r="E37" s="227" t="s">
        <v>18617</v>
      </c>
      <c r="F37" s="227" t="s">
        <v>7437</v>
      </c>
      <c r="G37" s="227" t="s">
        <v>18618</v>
      </c>
      <c r="H37" s="228">
        <v>1849</v>
      </c>
      <c r="I37" s="228">
        <v>1105</v>
      </c>
      <c r="J37" s="228">
        <v>7464</v>
      </c>
      <c r="K37" s="228"/>
      <c r="L37" s="228"/>
      <c r="M37" s="228"/>
      <c r="N37" s="228"/>
      <c r="O37" s="228">
        <v>1749</v>
      </c>
      <c r="P37" s="228">
        <v>340</v>
      </c>
      <c r="Q37" s="233"/>
      <c r="R37" s="227" t="s">
        <v>7616</v>
      </c>
      <c r="S37" s="228">
        <v>1184</v>
      </c>
      <c r="T37" s="228" t="s">
        <v>7617</v>
      </c>
      <c r="U37" s="228">
        <v>225</v>
      </c>
      <c r="V37" s="233"/>
      <c r="W37" s="227" t="s">
        <v>7618</v>
      </c>
      <c r="X37" s="227"/>
      <c r="Y37" s="227"/>
      <c r="Z37" s="227"/>
      <c r="AA37" s="227"/>
      <c r="AB37" s="227"/>
      <c r="AC37" s="227"/>
      <c r="AD37" s="227">
        <v>2000</v>
      </c>
      <c r="AE37" s="233"/>
      <c r="AF37" s="233"/>
      <c r="AG37" s="233"/>
      <c r="AH37" s="233"/>
      <c r="AI37" s="228"/>
      <c r="AJ37" s="228"/>
    </row>
    <row r="38" spans="1:36" s="214" customFormat="1" ht="26.1" customHeight="1">
      <c r="A38" s="261"/>
      <c r="B38" s="903"/>
      <c r="C38" s="227" t="s">
        <v>7407</v>
      </c>
      <c r="D38" s="227" t="s">
        <v>18619</v>
      </c>
      <c r="E38" s="227" t="s">
        <v>18620</v>
      </c>
      <c r="F38" s="227" t="s">
        <v>7407</v>
      </c>
      <c r="G38" s="227" t="s">
        <v>18557</v>
      </c>
      <c r="H38" s="228">
        <v>3248</v>
      </c>
      <c r="I38" s="228">
        <v>1500</v>
      </c>
      <c r="J38" s="228">
        <v>6302</v>
      </c>
      <c r="K38" s="228"/>
      <c r="L38" s="228"/>
      <c r="M38" s="228"/>
      <c r="N38" s="228"/>
      <c r="O38" s="228">
        <v>3260</v>
      </c>
      <c r="P38" s="228">
        <v>1601</v>
      </c>
      <c r="Q38" s="233" t="s">
        <v>18621</v>
      </c>
      <c r="R38" s="227" t="s">
        <v>18622</v>
      </c>
      <c r="S38" s="228">
        <v>1082</v>
      </c>
      <c r="T38" s="228" t="s">
        <v>18623</v>
      </c>
      <c r="U38" s="228">
        <v>577</v>
      </c>
      <c r="V38" s="233" t="s">
        <v>7619</v>
      </c>
      <c r="W38" s="227" t="s">
        <v>18624</v>
      </c>
      <c r="X38" s="227"/>
      <c r="Y38" s="227"/>
      <c r="Z38" s="227"/>
      <c r="AA38" s="227"/>
      <c r="AB38" s="227"/>
      <c r="AC38" s="227"/>
      <c r="AD38" s="227">
        <v>1999</v>
      </c>
      <c r="AE38" s="233"/>
      <c r="AF38" s="233" t="s">
        <v>7320</v>
      </c>
      <c r="AG38" s="233" t="s">
        <v>7620</v>
      </c>
      <c r="AH38" s="233"/>
      <c r="AI38" s="228">
        <v>13510</v>
      </c>
      <c r="AJ38" s="228"/>
    </row>
    <row r="39" spans="1:36" s="214" customFormat="1" ht="26.1" customHeight="1">
      <c r="A39" s="261"/>
      <c r="B39" s="903"/>
      <c r="C39" s="227" t="s">
        <v>7407</v>
      </c>
      <c r="D39" s="227" t="s">
        <v>18625</v>
      </c>
      <c r="E39" s="227" t="s">
        <v>7621</v>
      </c>
      <c r="F39" s="227" t="s">
        <v>7407</v>
      </c>
      <c r="G39" s="227" t="s">
        <v>7526</v>
      </c>
      <c r="H39" s="228">
        <v>1731</v>
      </c>
      <c r="I39" s="228">
        <v>1731</v>
      </c>
      <c r="J39" s="228">
        <v>1731</v>
      </c>
      <c r="K39" s="228"/>
      <c r="L39" s="228"/>
      <c r="M39" s="228"/>
      <c r="N39" s="228"/>
      <c r="O39" s="228"/>
      <c r="P39" s="228"/>
      <c r="Q39" s="233"/>
      <c r="R39" s="227" t="s">
        <v>3469</v>
      </c>
      <c r="S39" s="228"/>
      <c r="T39" s="233"/>
      <c r="U39" s="228"/>
      <c r="V39" s="233"/>
      <c r="W39" s="227"/>
      <c r="X39" s="227"/>
      <c r="Y39" s="227"/>
      <c r="Z39" s="227"/>
      <c r="AA39" s="227"/>
      <c r="AB39" s="227"/>
      <c r="AC39" s="227"/>
      <c r="AD39" s="227">
        <v>2010</v>
      </c>
      <c r="AE39" s="233"/>
      <c r="AF39" s="233"/>
      <c r="AG39" s="233"/>
      <c r="AH39" s="233"/>
      <c r="AI39" s="228">
        <v>1000</v>
      </c>
      <c r="AJ39" s="228"/>
    </row>
    <row r="40" spans="1:36" s="214" customFormat="1" ht="26.1" customHeight="1">
      <c r="A40" s="261"/>
      <c r="B40" s="903"/>
      <c r="C40" s="227" t="s">
        <v>7407</v>
      </c>
      <c r="D40" s="227" t="s">
        <v>18626</v>
      </c>
      <c r="E40" s="227" t="s">
        <v>7622</v>
      </c>
      <c r="F40" s="227" t="s">
        <v>7407</v>
      </c>
      <c r="G40" s="227" t="s">
        <v>7526</v>
      </c>
      <c r="H40" s="228">
        <v>6998</v>
      </c>
      <c r="I40" s="228">
        <v>1517</v>
      </c>
      <c r="J40" s="228">
        <v>5075</v>
      </c>
      <c r="K40" s="228"/>
      <c r="L40" s="228"/>
      <c r="M40" s="228"/>
      <c r="N40" s="228"/>
      <c r="O40" s="228">
        <v>2019</v>
      </c>
      <c r="P40" s="228">
        <v>950</v>
      </c>
      <c r="Q40" s="254" t="s">
        <v>7623</v>
      </c>
      <c r="R40" s="227" t="s">
        <v>3316</v>
      </c>
      <c r="S40" s="228">
        <v>709</v>
      </c>
      <c r="T40" s="254" t="s">
        <v>7624</v>
      </c>
      <c r="U40" s="228">
        <v>360</v>
      </c>
      <c r="V40" s="233"/>
      <c r="W40" s="227" t="s">
        <v>7625</v>
      </c>
      <c r="X40" s="227"/>
      <c r="Y40" s="227"/>
      <c r="Z40" s="227"/>
      <c r="AA40" s="227"/>
      <c r="AB40" s="227"/>
      <c r="AC40" s="236"/>
      <c r="AD40" s="227">
        <v>2006</v>
      </c>
      <c r="AE40" s="233"/>
      <c r="AF40" s="233"/>
      <c r="AG40" s="233"/>
      <c r="AH40" s="233"/>
      <c r="AI40" s="228">
        <v>15548</v>
      </c>
      <c r="AJ40" s="228"/>
    </row>
    <row r="41" spans="1:36" s="1548" customFormat="1" ht="33.950000000000003" customHeight="1">
      <c r="A41" s="261"/>
      <c r="B41" s="903"/>
      <c r="C41" s="227" t="s">
        <v>7407</v>
      </c>
      <c r="D41" s="227" t="s">
        <v>18627</v>
      </c>
      <c r="E41" s="227" t="s">
        <v>13417</v>
      </c>
      <c r="F41" s="227" t="s">
        <v>64</v>
      </c>
      <c r="G41" s="227" t="s">
        <v>26591</v>
      </c>
      <c r="H41" s="228">
        <v>7710</v>
      </c>
      <c r="I41" s="228">
        <v>1313</v>
      </c>
      <c r="J41" s="228">
        <v>5084</v>
      </c>
      <c r="K41" s="228"/>
      <c r="L41" s="228"/>
      <c r="M41" s="228"/>
      <c r="N41" s="228"/>
      <c r="O41" s="233">
        <f t="shared" ref="O41" si="4">SUBTOTAL(9,P41,S41,U41)</f>
        <v>1273</v>
      </c>
      <c r="P41" s="233">
        <v>486</v>
      </c>
      <c r="Q41" s="254"/>
      <c r="R41" s="227" t="s">
        <v>1385</v>
      </c>
      <c r="S41" s="233">
        <v>593</v>
      </c>
      <c r="T41" s="228" t="s">
        <v>7605</v>
      </c>
      <c r="U41" s="233">
        <v>194</v>
      </c>
      <c r="V41" s="233"/>
      <c r="W41" s="227" t="s">
        <v>7626</v>
      </c>
      <c r="X41" s="227"/>
      <c r="Y41" s="227"/>
      <c r="Z41" s="227"/>
      <c r="AA41" s="227"/>
      <c r="AB41" s="227"/>
      <c r="AC41" s="236"/>
      <c r="AD41" s="227">
        <v>2006</v>
      </c>
      <c r="AE41" s="233"/>
      <c r="AF41" s="233"/>
      <c r="AG41" s="233"/>
      <c r="AH41" s="233"/>
      <c r="AI41" s="228">
        <v>13301</v>
      </c>
      <c r="AJ41" s="228"/>
    </row>
    <row r="42" spans="1:36" s="214" customFormat="1" ht="26.1" customHeight="1">
      <c r="A42" s="261"/>
      <c r="B42" s="903"/>
      <c r="C42" s="227" t="s">
        <v>397</v>
      </c>
      <c r="D42" s="227"/>
      <c r="E42" s="227" t="s">
        <v>17760</v>
      </c>
      <c r="F42" s="227" t="s">
        <v>397</v>
      </c>
      <c r="G42" s="227" t="s">
        <v>7865</v>
      </c>
      <c r="H42" s="228">
        <v>2973</v>
      </c>
      <c r="I42" s="228">
        <v>1674</v>
      </c>
      <c r="J42" s="228">
        <v>8659</v>
      </c>
      <c r="K42" s="228"/>
      <c r="L42" s="228"/>
      <c r="M42" s="228"/>
      <c r="N42" s="228"/>
      <c r="O42" s="228">
        <v>1680</v>
      </c>
      <c r="P42" s="228">
        <v>258</v>
      </c>
      <c r="Q42" s="254" t="s">
        <v>7627</v>
      </c>
      <c r="R42" s="227" t="s">
        <v>7628</v>
      </c>
      <c r="S42" s="228">
        <v>1085</v>
      </c>
      <c r="T42" s="254" t="s">
        <v>7629</v>
      </c>
      <c r="U42" s="228">
        <v>337</v>
      </c>
      <c r="V42" s="233" t="s">
        <v>7630</v>
      </c>
      <c r="W42" s="227" t="s">
        <v>7632</v>
      </c>
      <c r="X42" s="227"/>
      <c r="Y42" s="227"/>
      <c r="Z42" s="227"/>
      <c r="AA42" s="227"/>
      <c r="AB42" s="227"/>
      <c r="AC42" s="236"/>
      <c r="AD42" s="227">
        <v>2001</v>
      </c>
      <c r="AE42" s="233"/>
      <c r="AF42" s="233">
        <v>1110</v>
      </c>
      <c r="AG42" s="233">
        <v>3000</v>
      </c>
      <c r="AH42" s="233"/>
      <c r="AI42" s="228">
        <v>7504</v>
      </c>
      <c r="AJ42" s="228"/>
    </row>
    <row r="43" spans="1:36" s="214" customFormat="1" ht="26.1" customHeight="1">
      <c r="A43" s="261"/>
      <c r="B43" s="903"/>
      <c r="C43" s="227" t="s">
        <v>397</v>
      </c>
      <c r="D43" s="227"/>
      <c r="E43" s="227" t="s">
        <v>7633</v>
      </c>
      <c r="F43" s="227" t="s">
        <v>397</v>
      </c>
      <c r="G43" s="263" t="s">
        <v>7865</v>
      </c>
      <c r="H43" s="228">
        <v>3985</v>
      </c>
      <c r="I43" s="228">
        <v>1505</v>
      </c>
      <c r="J43" s="228">
        <v>2041</v>
      </c>
      <c r="K43" s="228" t="s">
        <v>1156</v>
      </c>
      <c r="L43" s="228" t="s">
        <v>1172</v>
      </c>
      <c r="M43" s="228" t="s">
        <v>454</v>
      </c>
      <c r="N43" s="228" t="s">
        <v>7634</v>
      </c>
      <c r="O43" s="228">
        <v>1224</v>
      </c>
      <c r="P43" s="228">
        <v>1054</v>
      </c>
      <c r="Q43" s="233" t="s">
        <v>7635</v>
      </c>
      <c r="R43" s="227" t="s">
        <v>3316</v>
      </c>
      <c r="S43" s="382"/>
      <c r="T43" s="328"/>
      <c r="U43" s="328">
        <v>170</v>
      </c>
      <c r="V43" s="227" t="s">
        <v>7636</v>
      </c>
      <c r="W43" s="227" t="s">
        <v>7637</v>
      </c>
      <c r="X43" s="227"/>
      <c r="Y43" s="227"/>
      <c r="Z43" s="227"/>
      <c r="AA43" s="227"/>
      <c r="AB43" s="227"/>
      <c r="AC43" s="227"/>
      <c r="AD43" s="227">
        <v>1993</v>
      </c>
      <c r="AE43" s="233"/>
      <c r="AF43" s="233"/>
      <c r="AG43" s="233"/>
      <c r="AH43" s="233"/>
      <c r="AI43" s="228">
        <v>1381</v>
      </c>
      <c r="AJ43" s="328"/>
    </row>
    <row r="44" spans="1:36" s="214" customFormat="1" ht="26.1" customHeight="1">
      <c r="A44" s="261"/>
      <c r="B44" s="903"/>
      <c r="C44" s="227" t="s">
        <v>397</v>
      </c>
      <c r="D44" s="227"/>
      <c r="E44" s="227" t="s">
        <v>7638</v>
      </c>
      <c r="F44" s="227" t="s">
        <v>397</v>
      </c>
      <c r="G44" s="227" t="s">
        <v>7865</v>
      </c>
      <c r="H44" s="228">
        <v>5316</v>
      </c>
      <c r="I44" s="228">
        <v>1524</v>
      </c>
      <c r="J44" s="228">
        <v>3273</v>
      </c>
      <c r="K44" s="228"/>
      <c r="L44" s="228"/>
      <c r="M44" s="228"/>
      <c r="N44" s="228"/>
      <c r="O44" s="228" t="s">
        <v>389</v>
      </c>
      <c r="P44" s="228" t="s">
        <v>389</v>
      </c>
      <c r="Q44" s="233" t="s">
        <v>389</v>
      </c>
      <c r="R44" s="227" t="s">
        <v>389</v>
      </c>
      <c r="S44" s="228">
        <v>737</v>
      </c>
      <c r="T44" s="228" t="s">
        <v>7639</v>
      </c>
      <c r="U44" s="228">
        <v>281</v>
      </c>
      <c r="V44" s="233" t="s">
        <v>2499</v>
      </c>
      <c r="W44" s="227" t="s">
        <v>7640</v>
      </c>
      <c r="X44" s="227"/>
      <c r="Y44" s="227"/>
      <c r="Z44" s="227"/>
      <c r="AA44" s="227"/>
      <c r="AB44" s="227"/>
      <c r="AC44" s="227"/>
      <c r="AD44" s="227">
        <v>2000</v>
      </c>
      <c r="AE44" s="233" t="s">
        <v>3902</v>
      </c>
      <c r="AF44" s="233"/>
      <c r="AG44" s="233"/>
      <c r="AH44" s="233"/>
      <c r="AI44" s="228">
        <v>5227</v>
      </c>
      <c r="AJ44" s="228"/>
    </row>
    <row r="45" spans="1:36" s="214" customFormat="1" ht="26.1" customHeight="1">
      <c r="A45" s="261"/>
      <c r="B45" s="903"/>
      <c r="C45" s="227" t="s">
        <v>397</v>
      </c>
      <c r="D45" s="227"/>
      <c r="E45" s="227" t="s">
        <v>10213</v>
      </c>
      <c r="F45" s="227" t="s">
        <v>397</v>
      </c>
      <c r="G45" s="227" t="s">
        <v>7865</v>
      </c>
      <c r="H45" s="228">
        <v>604.5</v>
      </c>
      <c r="I45" s="228">
        <v>301.31</v>
      </c>
      <c r="J45" s="228">
        <v>636.58000000000004</v>
      </c>
      <c r="K45" s="228"/>
      <c r="L45" s="228"/>
      <c r="M45" s="228"/>
      <c r="N45" s="228"/>
      <c r="O45" s="228">
        <v>587</v>
      </c>
      <c r="P45" s="228">
        <v>288.5</v>
      </c>
      <c r="Q45" s="228" t="s">
        <v>389</v>
      </c>
      <c r="R45" s="227" t="s">
        <v>1884</v>
      </c>
      <c r="S45" s="228">
        <v>298.2</v>
      </c>
      <c r="T45" s="228" t="s">
        <v>389</v>
      </c>
      <c r="U45" s="228"/>
      <c r="V45" s="233"/>
      <c r="W45" s="227" t="s">
        <v>10214</v>
      </c>
      <c r="X45" s="227"/>
      <c r="Y45" s="227"/>
      <c r="Z45" s="227"/>
      <c r="AA45" s="227"/>
      <c r="AB45" s="227"/>
      <c r="AC45" s="227"/>
      <c r="AD45" s="227">
        <v>2018</v>
      </c>
      <c r="AE45" s="233"/>
      <c r="AF45" s="233"/>
      <c r="AG45" s="233"/>
      <c r="AH45" s="233"/>
      <c r="AI45" s="228">
        <v>12000</v>
      </c>
      <c r="AJ45" s="228"/>
    </row>
    <row r="46" spans="1:36" s="214" customFormat="1" ht="26.1" customHeight="1">
      <c r="A46" s="261"/>
      <c r="B46" s="903"/>
      <c r="C46" s="227" t="s">
        <v>397</v>
      </c>
      <c r="D46" s="227"/>
      <c r="E46" s="227" t="s">
        <v>398</v>
      </c>
      <c r="F46" s="227" t="s">
        <v>397</v>
      </c>
      <c r="G46" s="227" t="s">
        <v>7865</v>
      </c>
      <c r="H46" s="228">
        <v>690</v>
      </c>
      <c r="I46" s="228">
        <v>36713</v>
      </c>
      <c r="J46" s="228">
        <v>643</v>
      </c>
      <c r="K46" s="228"/>
      <c r="L46" s="228"/>
      <c r="M46" s="228"/>
      <c r="N46" s="228"/>
      <c r="O46" s="228">
        <v>643</v>
      </c>
      <c r="P46" s="228" t="s">
        <v>389</v>
      </c>
      <c r="Q46" s="233" t="s">
        <v>389</v>
      </c>
      <c r="R46" s="227" t="s">
        <v>389</v>
      </c>
      <c r="S46" s="228" t="s">
        <v>389</v>
      </c>
      <c r="T46" s="233" t="s">
        <v>389</v>
      </c>
      <c r="U46" s="228">
        <v>643</v>
      </c>
      <c r="V46" s="233"/>
      <c r="W46" s="227" t="s">
        <v>11532</v>
      </c>
      <c r="X46" s="227"/>
      <c r="Y46" s="227"/>
      <c r="Z46" s="227"/>
      <c r="AA46" s="227"/>
      <c r="AB46" s="227"/>
      <c r="AC46" s="227"/>
      <c r="AD46" s="227">
        <v>2009</v>
      </c>
      <c r="AE46" s="233"/>
      <c r="AF46" s="233"/>
      <c r="AG46" s="233"/>
      <c r="AH46" s="233"/>
      <c r="AI46" s="228">
        <v>1389</v>
      </c>
      <c r="AJ46" s="228"/>
    </row>
    <row r="47" spans="1:36" s="214" customFormat="1" ht="26.1" customHeight="1">
      <c r="A47" s="261"/>
      <c r="B47" s="903"/>
      <c r="C47" s="227" t="s">
        <v>397</v>
      </c>
      <c r="D47" s="227"/>
      <c r="E47" s="227" t="s">
        <v>11732</v>
      </c>
      <c r="F47" s="227" t="s">
        <v>397</v>
      </c>
      <c r="G47" s="227" t="s">
        <v>7446</v>
      </c>
      <c r="H47" s="228">
        <v>385</v>
      </c>
      <c r="I47" s="228">
        <v>385</v>
      </c>
      <c r="J47" s="228">
        <v>385</v>
      </c>
      <c r="K47" s="228"/>
      <c r="L47" s="228"/>
      <c r="M47" s="228"/>
      <c r="N47" s="228"/>
      <c r="O47" s="228">
        <v>0.38500000000000001</v>
      </c>
      <c r="P47" s="228"/>
      <c r="Q47" s="233"/>
      <c r="R47" s="227" t="s">
        <v>1884</v>
      </c>
      <c r="S47" s="228"/>
      <c r="T47" s="233"/>
      <c r="U47" s="228"/>
      <c r="V47" s="233"/>
      <c r="W47" s="227" t="s">
        <v>1884</v>
      </c>
      <c r="X47" s="227"/>
      <c r="Y47" s="227"/>
      <c r="Z47" s="227"/>
      <c r="AA47" s="227"/>
      <c r="AB47" s="227"/>
      <c r="AC47" s="227"/>
      <c r="AD47" s="227">
        <v>2020</v>
      </c>
      <c r="AE47" s="233"/>
      <c r="AF47" s="233"/>
      <c r="AG47" s="233"/>
      <c r="AH47" s="233"/>
      <c r="AI47" s="228">
        <v>525</v>
      </c>
      <c r="AJ47" s="228"/>
    </row>
    <row r="48" spans="1:36" s="214" customFormat="1" ht="26.1" customHeight="1">
      <c r="A48" s="261"/>
      <c r="B48" s="903"/>
      <c r="C48" s="227" t="s">
        <v>397</v>
      </c>
      <c r="D48" s="227"/>
      <c r="E48" s="227" t="s">
        <v>11531</v>
      </c>
      <c r="F48" s="227" t="s">
        <v>13365</v>
      </c>
      <c r="G48" s="227" t="s">
        <v>7865</v>
      </c>
      <c r="H48" s="228"/>
      <c r="I48" s="228"/>
      <c r="J48" s="228">
        <v>397</v>
      </c>
      <c r="K48" s="228"/>
      <c r="L48" s="228"/>
      <c r="M48" s="228"/>
      <c r="N48" s="228"/>
      <c r="O48" s="228"/>
      <c r="P48" s="228"/>
      <c r="Q48" s="233"/>
      <c r="R48" s="227"/>
      <c r="S48" s="228"/>
      <c r="T48" s="228"/>
      <c r="U48" s="228"/>
      <c r="V48" s="233"/>
      <c r="W48" s="227" t="s">
        <v>399</v>
      </c>
      <c r="X48" s="227"/>
      <c r="Y48" s="227"/>
      <c r="Z48" s="227"/>
      <c r="AA48" s="227"/>
      <c r="AB48" s="227"/>
      <c r="AC48" s="227"/>
      <c r="AD48" s="227">
        <v>2003</v>
      </c>
      <c r="AE48" s="233"/>
      <c r="AF48" s="233"/>
      <c r="AG48" s="233"/>
      <c r="AH48" s="233"/>
      <c r="AI48" s="228"/>
      <c r="AJ48" s="228"/>
    </row>
    <row r="49" spans="1:36" s="214" customFormat="1" ht="26.1" customHeight="1">
      <c r="A49" s="261"/>
      <c r="B49" s="903"/>
      <c r="C49" s="227" t="s">
        <v>397</v>
      </c>
      <c r="D49" s="227"/>
      <c r="E49" s="227" t="s">
        <v>12411</v>
      </c>
      <c r="F49" s="227" t="s">
        <v>397</v>
      </c>
      <c r="G49" s="227" t="s">
        <v>7446</v>
      </c>
      <c r="H49" s="228"/>
      <c r="I49" s="228"/>
      <c r="J49" s="228">
        <v>450</v>
      </c>
      <c r="K49" s="228"/>
      <c r="L49" s="228"/>
      <c r="M49" s="228"/>
      <c r="N49" s="228"/>
      <c r="O49" s="228"/>
      <c r="P49" s="228"/>
      <c r="Q49" s="233"/>
      <c r="R49" s="227" t="s">
        <v>1884</v>
      </c>
      <c r="S49" s="228">
        <v>214</v>
      </c>
      <c r="T49" s="228"/>
      <c r="U49" s="228"/>
      <c r="V49" s="233"/>
      <c r="W49" s="227"/>
      <c r="X49" s="227"/>
      <c r="Y49" s="227"/>
      <c r="Z49" s="227"/>
      <c r="AA49" s="227"/>
      <c r="AB49" s="227"/>
      <c r="AC49" s="227"/>
      <c r="AD49" s="227">
        <v>2020</v>
      </c>
      <c r="AE49" s="233"/>
      <c r="AF49" s="233"/>
      <c r="AG49" s="233"/>
      <c r="AH49" s="233"/>
      <c r="AI49" s="228">
        <v>20</v>
      </c>
      <c r="AJ49" s="228"/>
    </row>
    <row r="50" spans="1:36" s="1548" customFormat="1" ht="45" customHeight="1">
      <c r="A50" s="261"/>
      <c r="B50" s="903"/>
      <c r="C50" s="227" t="s">
        <v>7528</v>
      </c>
      <c r="D50" s="227" t="s">
        <v>18628</v>
      </c>
      <c r="E50" s="227" t="s">
        <v>13430</v>
      </c>
      <c r="F50" s="227" t="s">
        <v>64</v>
      </c>
      <c r="G50" s="227" t="s">
        <v>7647</v>
      </c>
      <c r="H50" s="228">
        <v>6801</v>
      </c>
      <c r="I50" s="228">
        <v>1778</v>
      </c>
      <c r="J50" s="228">
        <v>5542</v>
      </c>
      <c r="K50" s="228"/>
      <c r="L50" s="228"/>
      <c r="M50" s="228"/>
      <c r="N50" s="228"/>
      <c r="O50" s="233">
        <v>1602</v>
      </c>
      <c r="P50" s="233">
        <v>717</v>
      </c>
      <c r="Q50" s="233" t="s">
        <v>7648</v>
      </c>
      <c r="R50" s="227" t="s">
        <v>26592</v>
      </c>
      <c r="S50" s="233">
        <v>605</v>
      </c>
      <c r="T50" s="228" t="s">
        <v>7649</v>
      </c>
      <c r="U50" s="233">
        <v>280</v>
      </c>
      <c r="V50" s="233"/>
      <c r="W50" s="227" t="s">
        <v>7650</v>
      </c>
      <c r="X50" s="227"/>
      <c r="Y50" s="227"/>
      <c r="Z50" s="227"/>
      <c r="AA50" s="227"/>
      <c r="AB50" s="227"/>
      <c r="AC50" s="227"/>
      <c r="AD50" s="227">
        <v>2001</v>
      </c>
      <c r="AE50" s="233"/>
      <c r="AF50" s="233"/>
      <c r="AG50" s="233"/>
      <c r="AH50" s="233"/>
      <c r="AI50" s="228">
        <v>13188</v>
      </c>
      <c r="AJ50" s="228"/>
    </row>
    <row r="51" spans="1:36" s="214" customFormat="1" ht="26.1" customHeight="1">
      <c r="A51" s="261"/>
      <c r="B51" s="903"/>
      <c r="C51" s="227" t="s">
        <v>7528</v>
      </c>
      <c r="D51" s="227"/>
      <c r="E51" s="227" t="s">
        <v>7643</v>
      </c>
      <c r="F51" s="227" t="s">
        <v>7528</v>
      </c>
      <c r="G51" s="227" t="s">
        <v>7872</v>
      </c>
      <c r="H51" s="228">
        <v>4539</v>
      </c>
      <c r="I51" s="228">
        <v>3465.36</v>
      </c>
      <c r="J51" s="228">
        <v>6828</v>
      </c>
      <c r="K51" s="228"/>
      <c r="L51" s="228"/>
      <c r="M51" s="228"/>
      <c r="N51" s="228"/>
      <c r="O51" s="228">
        <v>2605.9</v>
      </c>
      <c r="P51" s="228">
        <v>1458.4</v>
      </c>
      <c r="Q51" s="233" t="s">
        <v>7644</v>
      </c>
      <c r="R51" s="227" t="s">
        <v>7645</v>
      </c>
      <c r="S51" s="228">
        <v>832.5</v>
      </c>
      <c r="T51" s="228" t="s">
        <v>7646</v>
      </c>
      <c r="U51" s="228">
        <v>315</v>
      </c>
      <c r="V51" s="233"/>
      <c r="W51" s="227" t="s">
        <v>17761</v>
      </c>
      <c r="X51" s="227"/>
      <c r="Y51" s="227"/>
      <c r="Z51" s="227"/>
      <c r="AA51" s="227"/>
      <c r="AB51" s="227"/>
      <c r="AC51" s="227"/>
      <c r="AD51" s="227">
        <v>2005</v>
      </c>
      <c r="AE51" s="233"/>
      <c r="AF51" s="233"/>
      <c r="AG51" s="233"/>
      <c r="AH51" s="233"/>
      <c r="AI51" s="228">
        <v>14317</v>
      </c>
      <c r="AJ51" s="228"/>
    </row>
    <row r="52" spans="1:36" s="214" customFormat="1" ht="26.1" customHeight="1">
      <c r="A52" s="261"/>
      <c r="B52" s="903"/>
      <c r="C52" s="227" t="s">
        <v>7528</v>
      </c>
      <c r="D52" s="227"/>
      <c r="E52" s="227" t="s">
        <v>11733</v>
      </c>
      <c r="F52" s="227" t="s">
        <v>7528</v>
      </c>
      <c r="G52" s="227" t="s">
        <v>7529</v>
      </c>
      <c r="H52" s="228">
        <v>13478</v>
      </c>
      <c r="I52" s="228">
        <v>5826</v>
      </c>
      <c r="J52" s="228">
        <v>11228</v>
      </c>
      <c r="K52" s="228"/>
      <c r="L52" s="228"/>
      <c r="M52" s="228"/>
      <c r="N52" s="228"/>
      <c r="O52" s="228">
        <v>1134</v>
      </c>
      <c r="P52" s="228"/>
      <c r="Q52" s="233"/>
      <c r="R52" s="227"/>
      <c r="S52" s="228">
        <v>953</v>
      </c>
      <c r="T52" s="233" t="s">
        <v>7651</v>
      </c>
      <c r="U52" s="228">
        <v>181</v>
      </c>
      <c r="V52" s="233" t="s">
        <v>7652</v>
      </c>
      <c r="W52" s="227" t="s">
        <v>17762</v>
      </c>
      <c r="X52" s="227"/>
      <c r="Y52" s="227"/>
      <c r="Z52" s="227"/>
      <c r="AA52" s="227"/>
      <c r="AB52" s="227"/>
      <c r="AC52" s="227"/>
      <c r="AD52" s="227">
        <v>2001</v>
      </c>
      <c r="AE52" s="233"/>
      <c r="AF52" s="233"/>
      <c r="AG52" s="233"/>
      <c r="AH52" s="233"/>
      <c r="AI52" s="228">
        <v>34089</v>
      </c>
      <c r="AJ52" s="228"/>
    </row>
    <row r="53" spans="1:36" s="214" customFormat="1" ht="26.1" customHeight="1">
      <c r="A53" s="261"/>
      <c r="B53" s="903"/>
      <c r="C53" s="227" t="s">
        <v>7528</v>
      </c>
      <c r="D53" s="227"/>
      <c r="E53" s="227" t="s">
        <v>16047</v>
      </c>
      <c r="F53" s="227" t="s">
        <v>7528</v>
      </c>
      <c r="G53" s="227" t="s">
        <v>16048</v>
      </c>
      <c r="H53" s="228">
        <v>1704</v>
      </c>
      <c r="I53" s="228">
        <v>849.58</v>
      </c>
      <c r="J53" s="228">
        <v>2645.89</v>
      </c>
      <c r="K53" s="228"/>
      <c r="L53" s="228"/>
      <c r="M53" s="228"/>
      <c r="N53" s="228"/>
      <c r="O53" s="228"/>
      <c r="P53" s="228"/>
      <c r="Q53" s="233"/>
      <c r="R53" s="227"/>
      <c r="S53" s="228">
        <v>585</v>
      </c>
      <c r="T53" s="328" t="s">
        <v>16049</v>
      </c>
      <c r="U53" s="228">
        <v>52.44</v>
      </c>
      <c r="V53" s="233"/>
      <c r="W53" s="227" t="s">
        <v>16050</v>
      </c>
      <c r="X53" s="227"/>
      <c r="Y53" s="227"/>
      <c r="Z53" s="227"/>
      <c r="AA53" s="227"/>
      <c r="AB53" s="227"/>
      <c r="AC53" s="227"/>
      <c r="AD53" s="227">
        <v>2023</v>
      </c>
      <c r="AE53" s="233"/>
      <c r="AF53" s="233"/>
      <c r="AG53" s="233"/>
      <c r="AH53" s="233"/>
      <c r="AI53" s="228">
        <v>25376</v>
      </c>
      <c r="AJ53" s="228"/>
    </row>
    <row r="54" spans="1:36" s="214" customFormat="1" ht="51" customHeight="1">
      <c r="A54" s="261"/>
      <c r="B54" s="903"/>
      <c r="C54" s="227" t="s">
        <v>7447</v>
      </c>
      <c r="D54" s="404" t="s">
        <v>18629</v>
      </c>
      <c r="E54" s="227" t="s">
        <v>7653</v>
      </c>
      <c r="F54" s="227" t="s">
        <v>64</v>
      </c>
      <c r="G54" s="227" t="s">
        <v>7531</v>
      </c>
      <c r="H54" s="228">
        <v>11569</v>
      </c>
      <c r="I54" s="228">
        <v>11050</v>
      </c>
      <c r="J54" s="228">
        <v>14246</v>
      </c>
      <c r="K54" s="228"/>
      <c r="L54" s="228"/>
      <c r="M54" s="228"/>
      <c r="N54" s="228"/>
      <c r="O54" s="228"/>
      <c r="P54" s="228">
        <v>1036</v>
      </c>
      <c r="Q54" s="233" t="s">
        <v>7654</v>
      </c>
      <c r="R54" s="227" t="s">
        <v>1231</v>
      </c>
      <c r="S54" s="328">
        <v>480</v>
      </c>
      <c r="T54" s="328" t="s">
        <v>7655</v>
      </c>
      <c r="U54" s="328">
        <v>139</v>
      </c>
      <c r="V54" s="233"/>
      <c r="W54" s="227" t="s">
        <v>17763</v>
      </c>
      <c r="X54" s="227"/>
      <c r="Y54" s="227"/>
      <c r="Z54" s="227"/>
      <c r="AA54" s="227"/>
      <c r="AB54" s="227"/>
      <c r="AC54" s="227"/>
      <c r="AD54" s="227">
        <v>2005</v>
      </c>
      <c r="AE54" s="233"/>
      <c r="AF54" s="233"/>
      <c r="AG54" s="233"/>
      <c r="AH54" s="233"/>
      <c r="AI54" s="228">
        <v>28735</v>
      </c>
      <c r="AJ54" s="328"/>
    </row>
    <row r="55" spans="1:36" s="214" customFormat="1" ht="26.1" customHeight="1">
      <c r="A55" s="261"/>
      <c r="B55" s="903"/>
      <c r="C55" s="227" t="s">
        <v>7447</v>
      </c>
      <c r="D55" s="404" t="s">
        <v>18630</v>
      </c>
      <c r="E55" s="227" t="s">
        <v>18631</v>
      </c>
      <c r="F55" s="227" t="s">
        <v>7447</v>
      </c>
      <c r="G55" s="227" t="s">
        <v>7531</v>
      </c>
      <c r="H55" s="228">
        <v>3494</v>
      </c>
      <c r="I55" s="228">
        <v>1691</v>
      </c>
      <c r="J55" s="228">
        <v>5724</v>
      </c>
      <c r="K55" s="228"/>
      <c r="L55" s="228">
        <v>730</v>
      </c>
      <c r="M55" s="228" t="s">
        <v>12412</v>
      </c>
      <c r="N55" s="228" t="s">
        <v>3332</v>
      </c>
      <c r="O55" s="228"/>
      <c r="P55" s="228">
        <v>730</v>
      </c>
      <c r="Q55" s="233" t="s">
        <v>18632</v>
      </c>
      <c r="R55" s="227" t="s">
        <v>3332</v>
      </c>
      <c r="S55" s="228">
        <v>280</v>
      </c>
      <c r="T55" s="328" t="s">
        <v>7655</v>
      </c>
      <c r="U55" s="228">
        <v>200</v>
      </c>
      <c r="V55" s="236"/>
      <c r="W55" s="236" t="s">
        <v>12413</v>
      </c>
      <c r="X55" s="236"/>
      <c r="Y55" s="236"/>
      <c r="Z55" s="236"/>
      <c r="AA55" s="236"/>
      <c r="AB55" s="236"/>
      <c r="AC55" s="236"/>
      <c r="AD55" s="227">
        <v>2021</v>
      </c>
      <c r="AE55" s="228">
        <v>18000</v>
      </c>
      <c r="AF55" s="227" t="s">
        <v>12414</v>
      </c>
      <c r="AG55" s="236"/>
      <c r="AH55" s="236"/>
      <c r="AI55" s="228">
        <v>18000</v>
      </c>
      <c r="AJ55" s="328"/>
    </row>
    <row r="56" spans="1:36" s="214" customFormat="1" ht="24" customHeight="1">
      <c r="A56" s="261"/>
      <c r="B56" s="903"/>
      <c r="C56" s="227" t="s">
        <v>7447</v>
      </c>
      <c r="D56" s="227" t="s">
        <v>18633</v>
      </c>
      <c r="E56" s="227" t="s">
        <v>18634</v>
      </c>
      <c r="F56" s="227" t="s">
        <v>7447</v>
      </c>
      <c r="G56" s="227" t="s">
        <v>7531</v>
      </c>
      <c r="H56" s="228">
        <v>3660</v>
      </c>
      <c r="I56" s="228">
        <v>1763</v>
      </c>
      <c r="J56" s="228">
        <v>4991</v>
      </c>
      <c r="K56" s="228"/>
      <c r="L56" s="228"/>
      <c r="M56" s="228"/>
      <c r="N56" s="228"/>
      <c r="O56" s="228"/>
      <c r="P56" s="228">
        <v>644</v>
      </c>
      <c r="Q56" s="236" t="s">
        <v>18635</v>
      </c>
      <c r="R56" s="227" t="s">
        <v>18636</v>
      </c>
      <c r="S56" s="228">
        <v>686.88</v>
      </c>
      <c r="T56" s="328" t="s">
        <v>7655</v>
      </c>
      <c r="U56" s="228">
        <v>611</v>
      </c>
      <c r="V56" s="236"/>
      <c r="W56" s="236" t="s">
        <v>18637</v>
      </c>
      <c r="X56" s="236"/>
      <c r="Y56" s="236"/>
      <c r="Z56" s="236"/>
      <c r="AA56" s="236"/>
      <c r="AB56" s="236"/>
      <c r="AC56" s="236"/>
      <c r="AD56" s="227">
        <v>2024</v>
      </c>
      <c r="AE56" s="228">
        <v>27085</v>
      </c>
      <c r="AF56" s="227" t="s">
        <v>18638</v>
      </c>
      <c r="AG56" s="236"/>
      <c r="AH56" s="236"/>
      <c r="AI56" s="228">
        <v>27085</v>
      </c>
      <c r="AJ56" s="227"/>
    </row>
    <row r="57" spans="1:36" s="214" customFormat="1" ht="24" customHeight="1">
      <c r="A57" s="261"/>
      <c r="B57" s="903"/>
      <c r="C57" s="227" t="s">
        <v>324</v>
      </c>
      <c r="D57" s="227"/>
      <c r="E57" s="227" t="s">
        <v>12415</v>
      </c>
      <c r="F57" s="227" t="s">
        <v>324</v>
      </c>
      <c r="G57" s="227" t="s">
        <v>18639</v>
      </c>
      <c r="H57" s="228">
        <v>4777</v>
      </c>
      <c r="I57" s="228">
        <v>1637</v>
      </c>
      <c r="J57" s="228">
        <v>5856</v>
      </c>
      <c r="K57" s="228"/>
      <c r="L57" s="228"/>
      <c r="M57" s="228"/>
      <c r="N57" s="228"/>
      <c r="O57" s="228">
        <v>1747</v>
      </c>
      <c r="P57" s="228">
        <v>1075</v>
      </c>
      <c r="Q57" s="233" t="s">
        <v>7657</v>
      </c>
      <c r="R57" s="227" t="s">
        <v>1234</v>
      </c>
      <c r="S57" s="328">
        <v>460</v>
      </c>
      <c r="T57" s="328" t="s">
        <v>7658</v>
      </c>
      <c r="U57" s="328">
        <v>212</v>
      </c>
      <c r="V57" s="233">
        <v>7448</v>
      </c>
      <c r="W57" s="227" t="s">
        <v>11734</v>
      </c>
      <c r="X57" s="227"/>
      <c r="Y57" s="227"/>
      <c r="Z57" s="227"/>
      <c r="AA57" s="227"/>
      <c r="AB57" s="227"/>
      <c r="AC57" s="227"/>
      <c r="AD57" s="227">
        <v>1998</v>
      </c>
      <c r="AE57" s="233"/>
      <c r="AF57" s="233"/>
      <c r="AG57" s="233"/>
      <c r="AH57" s="233"/>
      <c r="AI57" s="228">
        <v>7448</v>
      </c>
      <c r="AJ57" s="328"/>
    </row>
    <row r="58" spans="1:36" s="214" customFormat="1" ht="24" customHeight="1">
      <c r="A58" s="261"/>
      <c r="B58" s="903"/>
      <c r="C58" s="227" t="s">
        <v>324</v>
      </c>
      <c r="D58" s="227"/>
      <c r="E58" s="227" t="s">
        <v>12416</v>
      </c>
      <c r="F58" s="227" t="s">
        <v>324</v>
      </c>
      <c r="G58" s="227" t="s">
        <v>18639</v>
      </c>
      <c r="H58" s="228">
        <v>261303</v>
      </c>
      <c r="I58" s="228">
        <v>2381</v>
      </c>
      <c r="J58" s="228">
        <v>8000</v>
      </c>
      <c r="K58" s="228"/>
      <c r="L58" s="228"/>
      <c r="M58" s="228"/>
      <c r="N58" s="228"/>
      <c r="O58" s="228">
        <v>2645</v>
      </c>
      <c r="P58" s="228">
        <v>1389</v>
      </c>
      <c r="Q58" s="328" t="s">
        <v>7659</v>
      </c>
      <c r="R58" s="227" t="s">
        <v>3469</v>
      </c>
      <c r="S58" s="328">
        <v>840</v>
      </c>
      <c r="T58" s="328" t="s">
        <v>7660</v>
      </c>
      <c r="U58" s="328">
        <v>416</v>
      </c>
      <c r="V58" s="233"/>
      <c r="W58" s="227" t="s">
        <v>7661</v>
      </c>
      <c r="X58" s="227"/>
      <c r="Y58" s="227"/>
      <c r="Z58" s="227"/>
      <c r="AA58" s="227"/>
      <c r="AB58" s="227"/>
      <c r="AC58" s="227"/>
      <c r="AD58" s="227">
        <v>2017</v>
      </c>
      <c r="AE58" s="233"/>
      <c r="AF58" s="233"/>
      <c r="AG58" s="233"/>
      <c r="AH58" s="233"/>
      <c r="AI58" s="228">
        <v>24230</v>
      </c>
      <c r="AJ58" s="328"/>
    </row>
    <row r="59" spans="1:36" s="1548" customFormat="1" ht="24" customHeight="1">
      <c r="A59" s="261"/>
      <c r="B59" s="903"/>
      <c r="C59" s="227" t="s">
        <v>13404</v>
      </c>
      <c r="D59" s="227" t="s">
        <v>18640</v>
      </c>
      <c r="E59" s="227" t="s">
        <v>18641</v>
      </c>
      <c r="F59" s="227" t="s">
        <v>13404</v>
      </c>
      <c r="G59" s="227" t="s">
        <v>18639</v>
      </c>
      <c r="H59" s="228">
        <v>950</v>
      </c>
      <c r="I59" s="228">
        <v>567.67999999999995</v>
      </c>
      <c r="J59" s="228">
        <v>4180.8599999999997</v>
      </c>
      <c r="K59" s="228"/>
      <c r="L59" s="228"/>
      <c r="M59" s="228"/>
      <c r="N59" s="228"/>
      <c r="O59" s="228">
        <v>1147</v>
      </c>
      <c r="P59" s="228">
        <v>404</v>
      </c>
      <c r="Q59" s="328" t="s">
        <v>18642</v>
      </c>
      <c r="R59" s="227" t="s">
        <v>14021</v>
      </c>
      <c r="S59" s="328">
        <v>463</v>
      </c>
      <c r="T59" s="233" t="s">
        <v>18643</v>
      </c>
      <c r="U59" s="328">
        <v>280</v>
      </c>
      <c r="V59" s="233">
        <v>2024</v>
      </c>
      <c r="W59" s="227" t="s">
        <v>18644</v>
      </c>
      <c r="X59" s="227"/>
      <c r="Y59" s="227"/>
      <c r="Z59" s="227"/>
      <c r="AA59" s="227"/>
      <c r="AB59" s="227"/>
      <c r="AC59" s="227"/>
      <c r="AD59" s="227">
        <v>2024</v>
      </c>
      <c r="AE59" s="233"/>
      <c r="AF59" s="233"/>
      <c r="AG59" s="233"/>
      <c r="AH59" s="233"/>
      <c r="AI59" s="228"/>
      <c r="AJ59" s="328" t="s">
        <v>18645</v>
      </c>
    </row>
    <row r="60" spans="1:36" s="1548" customFormat="1" ht="24" customHeight="1">
      <c r="A60" s="261"/>
      <c r="B60" s="903"/>
      <c r="C60" s="227" t="s">
        <v>324</v>
      </c>
      <c r="D60" s="227" t="s">
        <v>18646</v>
      </c>
      <c r="E60" s="227" t="s">
        <v>13431</v>
      </c>
      <c r="F60" s="227" t="s">
        <v>64</v>
      </c>
      <c r="G60" s="227" t="s">
        <v>18647</v>
      </c>
      <c r="H60" s="228">
        <v>1706</v>
      </c>
      <c r="I60" s="228">
        <v>1706</v>
      </c>
      <c r="J60" s="228">
        <v>8246.15</v>
      </c>
      <c r="K60" s="228"/>
      <c r="L60" s="228"/>
      <c r="M60" s="228"/>
      <c r="N60" s="228"/>
      <c r="O60" s="233">
        <f>SUBTOTAL(9,P60,S60,U60)</f>
        <v>1852.42</v>
      </c>
      <c r="P60" s="233">
        <v>642.41999999999996</v>
      </c>
      <c r="Q60" s="233" t="s">
        <v>18648</v>
      </c>
      <c r="R60" s="227" t="s">
        <v>26593</v>
      </c>
      <c r="S60" s="233">
        <v>972</v>
      </c>
      <c r="T60" s="233" t="s">
        <v>7641</v>
      </c>
      <c r="U60" s="233">
        <v>238</v>
      </c>
      <c r="V60" s="233"/>
      <c r="W60" s="227" t="s">
        <v>7642</v>
      </c>
      <c r="X60" s="227"/>
      <c r="Y60" s="227"/>
      <c r="Z60" s="227"/>
      <c r="AA60" s="227"/>
      <c r="AB60" s="227"/>
      <c r="AC60" s="227"/>
      <c r="AD60" s="227">
        <v>1997</v>
      </c>
      <c r="AE60" s="233"/>
      <c r="AF60" s="233"/>
      <c r="AG60" s="233"/>
      <c r="AH60" s="233"/>
      <c r="AI60" s="228">
        <v>7660</v>
      </c>
      <c r="AJ60" s="228"/>
    </row>
    <row r="61" spans="1:36" s="214" customFormat="1" ht="24" customHeight="1">
      <c r="A61" s="261"/>
      <c r="B61" s="903"/>
      <c r="C61" s="227" t="s">
        <v>7453</v>
      </c>
      <c r="D61" s="227"/>
      <c r="E61" s="227" t="s">
        <v>7662</v>
      </c>
      <c r="F61" s="227" t="s">
        <v>7453</v>
      </c>
      <c r="G61" s="227" t="s">
        <v>7894</v>
      </c>
      <c r="H61" s="228">
        <v>9988</v>
      </c>
      <c r="I61" s="228">
        <v>2508</v>
      </c>
      <c r="J61" s="338">
        <v>8847.27</v>
      </c>
      <c r="K61" s="338" t="s">
        <v>2464</v>
      </c>
      <c r="L61" s="338" t="s">
        <v>1172</v>
      </c>
      <c r="M61" s="338"/>
      <c r="N61" s="338"/>
      <c r="O61" s="228">
        <v>2081</v>
      </c>
      <c r="P61" s="305">
        <v>791</v>
      </c>
      <c r="Q61" s="618" t="s">
        <v>7663</v>
      </c>
      <c r="R61" s="618" t="s">
        <v>11735</v>
      </c>
      <c r="S61" s="618">
        <v>1031</v>
      </c>
      <c r="T61" s="618" t="s">
        <v>7664</v>
      </c>
      <c r="U61" s="328">
        <v>259</v>
      </c>
      <c r="V61" s="233">
        <v>9669251250</v>
      </c>
      <c r="W61" s="227" t="s">
        <v>7665</v>
      </c>
      <c r="X61" s="227"/>
      <c r="Y61" s="227"/>
      <c r="Z61" s="227">
        <v>1</v>
      </c>
      <c r="AA61" s="227"/>
      <c r="AB61" s="227"/>
      <c r="AC61" s="227"/>
      <c r="AD61" s="227">
        <v>2003</v>
      </c>
      <c r="AE61" s="233"/>
      <c r="AF61" s="233"/>
      <c r="AG61" s="233"/>
      <c r="AH61" s="233"/>
      <c r="AI61" s="228">
        <v>17309</v>
      </c>
      <c r="AJ61" s="328"/>
    </row>
    <row r="62" spans="1:36" s="1548" customFormat="1" ht="24" customHeight="1">
      <c r="A62" s="261"/>
      <c r="B62" s="903"/>
      <c r="C62" s="236" t="s">
        <v>7453</v>
      </c>
      <c r="D62" s="346" t="s">
        <v>18649</v>
      </c>
      <c r="E62" s="236" t="s">
        <v>13432</v>
      </c>
      <c r="F62" s="236" t="s">
        <v>64</v>
      </c>
      <c r="G62" s="236" t="s">
        <v>18650</v>
      </c>
      <c r="H62" s="254">
        <v>13500</v>
      </c>
      <c r="I62" s="254">
        <v>2154</v>
      </c>
      <c r="J62" s="254">
        <v>4963</v>
      </c>
      <c r="K62" s="254"/>
      <c r="L62" s="254"/>
      <c r="M62" s="254"/>
      <c r="N62" s="254"/>
      <c r="O62" s="233">
        <f>SUBTOTAL(9,P62,S62,U62)</f>
        <v>1534</v>
      </c>
      <c r="P62" s="233">
        <v>621</v>
      </c>
      <c r="Q62" s="382"/>
      <c r="R62" s="236" t="s">
        <v>18651</v>
      </c>
      <c r="S62" s="233">
        <v>692</v>
      </c>
      <c r="T62" s="382" t="s">
        <v>7641</v>
      </c>
      <c r="U62" s="233">
        <v>221</v>
      </c>
      <c r="V62" s="236"/>
      <c r="W62" s="236" t="s">
        <v>18652</v>
      </c>
      <c r="X62" s="236"/>
      <c r="Y62" s="236"/>
      <c r="Z62" s="236"/>
      <c r="AA62" s="236"/>
      <c r="AB62" s="236"/>
      <c r="AC62" s="236"/>
      <c r="AD62" s="236">
        <v>2003</v>
      </c>
      <c r="AE62" s="236"/>
      <c r="AF62" s="236"/>
      <c r="AG62" s="236"/>
      <c r="AH62" s="236"/>
      <c r="AI62" s="254">
        <v>16723</v>
      </c>
      <c r="AJ62" s="382"/>
    </row>
    <row r="63" spans="1:36" s="214" customFormat="1" ht="24" customHeight="1">
      <c r="A63" s="261"/>
      <c r="B63" s="903"/>
      <c r="C63" s="236" t="s">
        <v>13367</v>
      </c>
      <c r="D63" s="236"/>
      <c r="E63" s="236" t="s">
        <v>13368</v>
      </c>
      <c r="F63" s="236" t="s">
        <v>13367</v>
      </c>
      <c r="G63" s="236" t="s">
        <v>13369</v>
      </c>
      <c r="H63" s="254">
        <v>1703.7</v>
      </c>
      <c r="I63" s="254">
        <v>1020.96</v>
      </c>
      <c r="J63" s="254">
        <v>5307</v>
      </c>
      <c r="K63" s="254"/>
      <c r="L63" s="254"/>
      <c r="M63" s="254"/>
      <c r="N63" s="254"/>
      <c r="O63" s="254">
        <v>932</v>
      </c>
      <c r="P63" s="254">
        <v>613.80999999999995</v>
      </c>
      <c r="Q63" s="382" t="s">
        <v>13370</v>
      </c>
      <c r="R63" s="236" t="s">
        <v>13371</v>
      </c>
      <c r="S63" s="382"/>
      <c r="T63" s="382"/>
      <c r="U63" s="382">
        <v>318</v>
      </c>
      <c r="V63" s="236"/>
      <c r="W63" s="236" t="s">
        <v>13372</v>
      </c>
      <c r="X63" s="236"/>
      <c r="Y63" s="236"/>
      <c r="Z63" s="236"/>
      <c r="AA63" s="236"/>
      <c r="AB63" s="236"/>
      <c r="AC63" s="236"/>
      <c r="AD63" s="236">
        <v>2021</v>
      </c>
      <c r="AE63" s="236"/>
      <c r="AF63" s="236"/>
      <c r="AG63" s="236"/>
      <c r="AH63" s="236"/>
      <c r="AI63" s="254">
        <v>28430</v>
      </c>
      <c r="AJ63" s="382" t="s">
        <v>1790</v>
      </c>
    </row>
    <row r="64" spans="1:36" s="214" customFormat="1" ht="24" customHeight="1">
      <c r="A64" s="261"/>
      <c r="B64" s="903"/>
      <c r="C64" s="236" t="s">
        <v>7458</v>
      </c>
      <c r="D64" s="236"/>
      <c r="E64" s="236" t="s">
        <v>11736</v>
      </c>
      <c r="F64" s="236" t="s">
        <v>7458</v>
      </c>
      <c r="G64" s="236" t="s">
        <v>7666</v>
      </c>
      <c r="H64" s="254">
        <v>11326</v>
      </c>
      <c r="I64" s="254">
        <v>5249</v>
      </c>
      <c r="J64" s="254">
        <v>9482</v>
      </c>
      <c r="K64" s="254" t="s">
        <v>1156</v>
      </c>
      <c r="L64" s="254" t="s">
        <v>5212</v>
      </c>
      <c r="M64" s="254" t="s">
        <v>1357</v>
      </c>
      <c r="N64" s="254"/>
      <c r="O64" s="254">
        <v>2089</v>
      </c>
      <c r="P64" s="254">
        <v>744</v>
      </c>
      <c r="Q64" s="382" t="s">
        <v>7667</v>
      </c>
      <c r="R64" s="236" t="s">
        <v>7668</v>
      </c>
      <c r="S64" s="382">
        <v>973</v>
      </c>
      <c r="T64" s="382" t="s">
        <v>7669</v>
      </c>
      <c r="U64" s="382">
        <v>379</v>
      </c>
      <c r="V64" s="236"/>
      <c r="W64" s="236" t="s">
        <v>1211</v>
      </c>
      <c r="X64" s="236"/>
      <c r="Y64" s="236"/>
      <c r="Z64" s="236"/>
      <c r="AA64" s="236"/>
      <c r="AB64" s="236"/>
      <c r="AC64" s="236"/>
      <c r="AD64" s="236">
        <v>1993</v>
      </c>
      <c r="AE64" s="236"/>
      <c r="AF64" s="236"/>
      <c r="AG64" s="236"/>
      <c r="AH64" s="236"/>
      <c r="AI64" s="254">
        <v>4115</v>
      </c>
      <c r="AJ64" s="382"/>
    </row>
    <row r="65" spans="1:36" s="1548" customFormat="1" ht="24" customHeight="1">
      <c r="A65" s="261"/>
      <c r="B65" s="903"/>
      <c r="C65" s="236" t="s">
        <v>7458</v>
      </c>
      <c r="D65" s="236" t="s">
        <v>18653</v>
      </c>
      <c r="E65" s="236" t="s">
        <v>13433</v>
      </c>
      <c r="F65" s="236" t="s">
        <v>64</v>
      </c>
      <c r="G65" s="236" t="s">
        <v>7670</v>
      </c>
      <c r="H65" s="254">
        <v>6257</v>
      </c>
      <c r="I65" s="254">
        <v>1520</v>
      </c>
      <c r="J65" s="254">
        <v>4937</v>
      </c>
      <c r="K65" s="254"/>
      <c r="L65" s="254"/>
      <c r="M65" s="254"/>
      <c r="N65" s="254"/>
      <c r="O65" s="233">
        <v>1354</v>
      </c>
      <c r="P65" s="233">
        <v>608</v>
      </c>
      <c r="Q65" s="328" t="s">
        <v>7671</v>
      </c>
      <c r="R65" s="236" t="s">
        <v>7672</v>
      </c>
      <c r="S65" s="233">
        <v>616</v>
      </c>
      <c r="T65" s="328" t="s">
        <v>7673</v>
      </c>
      <c r="U65" s="233">
        <v>130</v>
      </c>
      <c r="V65" s="236"/>
      <c r="W65" s="236" t="s">
        <v>7674</v>
      </c>
      <c r="X65" s="236"/>
      <c r="Y65" s="236"/>
      <c r="Z65" s="236"/>
      <c r="AA65" s="236"/>
      <c r="AB65" s="236"/>
      <c r="AC65" s="236"/>
      <c r="AD65" s="227">
        <v>2005</v>
      </c>
      <c r="AE65" s="233"/>
      <c r="AF65" s="233"/>
      <c r="AG65" s="233"/>
      <c r="AH65" s="233"/>
      <c r="AI65" s="228"/>
      <c r="AJ65" s="328"/>
    </row>
    <row r="66" spans="1:36" s="214" customFormat="1" ht="24" customHeight="1">
      <c r="A66" s="261"/>
      <c r="B66" s="903"/>
      <c r="C66" s="236" t="s">
        <v>876</v>
      </c>
      <c r="D66" s="236"/>
      <c r="E66" s="236" t="s">
        <v>11533</v>
      </c>
      <c r="F66" s="236" t="s">
        <v>876</v>
      </c>
      <c r="G66" s="236" t="s">
        <v>7675</v>
      </c>
      <c r="H66" s="254">
        <v>8388</v>
      </c>
      <c r="I66" s="254">
        <v>4676</v>
      </c>
      <c r="J66" s="254">
        <v>20716</v>
      </c>
      <c r="K66" s="254"/>
      <c r="L66" s="254"/>
      <c r="M66" s="254"/>
      <c r="N66" s="254"/>
      <c r="O66" s="228">
        <v>1613</v>
      </c>
      <c r="P66" s="254">
        <v>912</v>
      </c>
      <c r="Q66" s="382" t="s">
        <v>7676</v>
      </c>
      <c r="R66" s="236" t="s">
        <v>7677</v>
      </c>
      <c r="S66" s="328">
        <v>353</v>
      </c>
      <c r="T66" s="382" t="s">
        <v>7678</v>
      </c>
      <c r="U66" s="382">
        <v>403</v>
      </c>
      <c r="V66" s="236"/>
      <c r="W66" s="236" t="s">
        <v>7679</v>
      </c>
      <c r="X66" s="236"/>
      <c r="Y66" s="236"/>
      <c r="Z66" s="236"/>
      <c r="AA66" s="236"/>
      <c r="AB66" s="236"/>
      <c r="AC66" s="236"/>
      <c r="AD66" s="227">
        <v>2002</v>
      </c>
      <c r="AE66" s="233"/>
      <c r="AF66" s="233"/>
      <c r="AG66" s="233"/>
      <c r="AH66" s="233"/>
      <c r="AI66" s="228">
        <v>44656</v>
      </c>
      <c r="AJ66" s="328"/>
    </row>
    <row r="67" spans="1:36" s="1548" customFormat="1" ht="24" customHeight="1">
      <c r="A67" s="261"/>
      <c r="B67" s="903"/>
      <c r="C67" s="227" t="s">
        <v>876</v>
      </c>
      <c r="D67" s="227" t="s">
        <v>18654</v>
      </c>
      <c r="E67" s="227" t="s">
        <v>13434</v>
      </c>
      <c r="F67" s="227" t="s">
        <v>13360</v>
      </c>
      <c r="G67" s="227" t="s">
        <v>13422</v>
      </c>
      <c r="H67" s="228">
        <v>2286</v>
      </c>
      <c r="I67" s="228">
        <v>1113.8900000000001</v>
      </c>
      <c r="J67" s="228">
        <v>5209</v>
      </c>
      <c r="K67" s="228"/>
      <c r="L67" s="228"/>
      <c r="M67" s="228"/>
      <c r="N67" s="228"/>
      <c r="O67" s="233">
        <v>968.75</v>
      </c>
      <c r="P67" s="233">
        <v>656.25</v>
      </c>
      <c r="Q67" s="233" t="s">
        <v>7680</v>
      </c>
      <c r="R67" s="227" t="s">
        <v>18655</v>
      </c>
      <c r="S67" s="233">
        <v>312.5</v>
      </c>
      <c r="T67" s="228" t="s">
        <v>7682</v>
      </c>
      <c r="U67" s="233">
        <v>0</v>
      </c>
      <c r="V67" s="233"/>
      <c r="W67" s="227" t="s">
        <v>7683</v>
      </c>
      <c r="X67" s="227"/>
      <c r="Y67" s="227"/>
      <c r="Z67" s="227"/>
      <c r="AA67" s="227"/>
      <c r="AB67" s="227"/>
      <c r="AC67" s="227"/>
      <c r="AD67" s="227">
        <v>2008</v>
      </c>
      <c r="AE67" s="233"/>
      <c r="AF67" s="233"/>
      <c r="AG67" s="233"/>
      <c r="AH67" s="233"/>
      <c r="AI67" s="228"/>
      <c r="AJ67" s="228"/>
    </row>
    <row r="68" spans="1:36" s="214" customFormat="1" ht="24" customHeight="1">
      <c r="A68" s="261"/>
      <c r="B68" s="903"/>
      <c r="C68" s="227" t="s">
        <v>876</v>
      </c>
      <c r="D68" s="227"/>
      <c r="E68" s="227" t="s">
        <v>7684</v>
      </c>
      <c r="F68" s="227" t="s">
        <v>876</v>
      </c>
      <c r="G68" s="227" t="s">
        <v>17765</v>
      </c>
      <c r="H68" s="228">
        <v>2483</v>
      </c>
      <c r="I68" s="228">
        <v>1544</v>
      </c>
      <c r="J68" s="228">
        <v>1811</v>
      </c>
      <c r="K68" s="228" t="s">
        <v>1357</v>
      </c>
      <c r="L68" s="228"/>
      <c r="M68" s="228"/>
      <c r="N68" s="228"/>
      <c r="O68" s="228">
        <v>794</v>
      </c>
      <c r="P68" s="228">
        <v>794</v>
      </c>
      <c r="Q68" s="233" t="s">
        <v>7685</v>
      </c>
      <c r="R68" s="227" t="s">
        <v>11737</v>
      </c>
      <c r="S68" s="228"/>
      <c r="T68" s="233"/>
      <c r="U68" s="228"/>
      <c r="V68" s="233">
        <v>3000000000</v>
      </c>
      <c r="W68" s="227" t="s">
        <v>7686</v>
      </c>
      <c r="X68" s="227"/>
      <c r="Y68" s="227"/>
      <c r="Z68" s="227"/>
      <c r="AA68" s="227"/>
      <c r="AB68" s="227" t="s">
        <v>6807</v>
      </c>
      <c r="AC68" s="227"/>
      <c r="AD68" s="227">
        <v>2011</v>
      </c>
      <c r="AE68" s="233"/>
      <c r="AF68" s="233"/>
      <c r="AG68" s="233"/>
      <c r="AH68" s="233"/>
      <c r="AI68" s="228">
        <v>4524</v>
      </c>
      <c r="AJ68" s="228"/>
    </row>
    <row r="69" spans="1:36" s="214" customFormat="1" ht="24" customHeight="1">
      <c r="A69" s="261"/>
      <c r="B69" s="903"/>
      <c r="C69" s="227" t="s">
        <v>876</v>
      </c>
      <c r="D69" s="227"/>
      <c r="E69" s="227" t="s">
        <v>7687</v>
      </c>
      <c r="F69" s="227" t="s">
        <v>64</v>
      </c>
      <c r="G69" s="227" t="s">
        <v>17765</v>
      </c>
      <c r="H69" s="228">
        <v>103961.7</v>
      </c>
      <c r="I69" s="228">
        <v>1464.49</v>
      </c>
      <c r="J69" s="228">
        <v>1723.52</v>
      </c>
      <c r="K69" s="228"/>
      <c r="L69" s="228"/>
      <c r="M69" s="228"/>
      <c r="N69" s="228"/>
      <c r="O69" s="228">
        <v>1436</v>
      </c>
      <c r="P69" s="228">
        <v>1142.4000000000001</v>
      </c>
      <c r="Q69" s="328" t="s">
        <v>7688</v>
      </c>
      <c r="R69" s="227" t="s">
        <v>454</v>
      </c>
      <c r="S69" s="328"/>
      <c r="T69" s="328"/>
      <c r="U69" s="328"/>
      <c r="V69" s="233"/>
      <c r="W69" s="227" t="s">
        <v>7689</v>
      </c>
      <c r="X69" s="227"/>
      <c r="Y69" s="227"/>
      <c r="Z69" s="227"/>
      <c r="AA69" s="227"/>
      <c r="AB69" s="227"/>
      <c r="AC69" s="227"/>
      <c r="AD69" s="227" t="s">
        <v>7690</v>
      </c>
      <c r="AE69" s="233"/>
      <c r="AF69" s="233"/>
      <c r="AG69" s="233"/>
      <c r="AH69" s="233"/>
      <c r="AI69" s="228">
        <v>3000</v>
      </c>
      <c r="AJ69" s="328"/>
    </row>
    <row r="70" spans="1:36" s="214" customFormat="1" ht="24" customHeight="1">
      <c r="A70" s="261"/>
      <c r="B70" s="903"/>
      <c r="C70" s="227" t="s">
        <v>876</v>
      </c>
      <c r="D70" s="227"/>
      <c r="E70" s="227" t="s">
        <v>7691</v>
      </c>
      <c r="F70" s="227" t="s">
        <v>876</v>
      </c>
      <c r="G70" s="227" t="s">
        <v>17766</v>
      </c>
      <c r="H70" s="228">
        <v>52577</v>
      </c>
      <c r="I70" s="228">
        <v>4614</v>
      </c>
      <c r="J70" s="228">
        <v>8255</v>
      </c>
      <c r="K70" s="228"/>
      <c r="L70" s="228"/>
      <c r="M70" s="228"/>
      <c r="N70" s="228"/>
      <c r="O70" s="228">
        <v>4530</v>
      </c>
      <c r="P70" s="228">
        <v>2744</v>
      </c>
      <c r="Q70" s="233" t="s">
        <v>7692</v>
      </c>
      <c r="R70" s="227" t="s">
        <v>7693</v>
      </c>
      <c r="S70" s="228"/>
      <c r="T70" s="233"/>
      <c r="U70" s="228">
        <v>382</v>
      </c>
      <c r="V70" s="233"/>
      <c r="W70" s="227" t="s">
        <v>7694</v>
      </c>
      <c r="X70" s="227"/>
      <c r="Y70" s="227"/>
      <c r="Z70" s="227"/>
      <c r="AA70" s="227"/>
      <c r="AB70" s="227"/>
      <c r="AC70" s="227"/>
      <c r="AD70" s="227" t="s">
        <v>5681</v>
      </c>
      <c r="AE70" s="233"/>
      <c r="AF70" s="233"/>
      <c r="AG70" s="233"/>
      <c r="AH70" s="233"/>
      <c r="AI70" s="228">
        <v>18415</v>
      </c>
      <c r="AJ70" s="228"/>
    </row>
    <row r="71" spans="1:36" s="214" customFormat="1" ht="35.1" customHeight="1">
      <c r="A71" s="261"/>
      <c r="B71" s="903"/>
      <c r="C71" s="227" t="s">
        <v>14416</v>
      </c>
      <c r="D71" s="227"/>
      <c r="E71" s="227" t="s">
        <v>18656</v>
      </c>
      <c r="F71" s="227" t="s">
        <v>13411</v>
      </c>
      <c r="G71" s="227" t="s">
        <v>18657</v>
      </c>
      <c r="H71" s="228">
        <v>1524</v>
      </c>
      <c r="I71" s="228">
        <v>762</v>
      </c>
      <c r="J71" s="228">
        <v>4774</v>
      </c>
      <c r="K71" s="228"/>
      <c r="L71" s="228"/>
      <c r="M71" s="228"/>
      <c r="N71" s="228"/>
      <c r="O71" s="228">
        <v>0</v>
      </c>
      <c r="P71" s="228"/>
      <c r="Q71" s="233">
        <v>0</v>
      </c>
      <c r="R71" s="227"/>
      <c r="S71" s="328" t="s">
        <v>2009</v>
      </c>
      <c r="T71" s="328" t="s">
        <v>2009</v>
      </c>
      <c r="U71" s="328">
        <v>561</v>
      </c>
      <c r="V71" s="233">
        <v>2010</v>
      </c>
      <c r="W71" s="227" t="s">
        <v>18658</v>
      </c>
      <c r="X71" s="227"/>
      <c r="Y71" s="227"/>
      <c r="Z71" s="227"/>
      <c r="AA71" s="227"/>
      <c r="AB71" s="227"/>
      <c r="AC71" s="227"/>
      <c r="AD71" s="227">
        <v>2010</v>
      </c>
      <c r="AE71" s="233"/>
      <c r="AF71" s="233"/>
      <c r="AG71" s="233"/>
      <c r="AH71" s="233"/>
      <c r="AI71" s="228"/>
      <c r="AJ71" s="328"/>
    </row>
    <row r="72" spans="1:36" s="214" customFormat="1" ht="24" customHeight="1">
      <c r="A72" s="261"/>
      <c r="B72" s="903"/>
      <c r="C72" s="227" t="s">
        <v>876</v>
      </c>
      <c r="D72" s="227"/>
      <c r="E72" s="227" t="s">
        <v>11738</v>
      </c>
      <c r="F72" s="227" t="s">
        <v>876</v>
      </c>
      <c r="G72" s="227" t="s">
        <v>11739</v>
      </c>
      <c r="H72" s="228"/>
      <c r="I72" s="228">
        <v>759</v>
      </c>
      <c r="J72" s="228">
        <v>996</v>
      </c>
      <c r="K72" s="228"/>
      <c r="L72" s="228"/>
      <c r="M72" s="228"/>
      <c r="N72" s="228"/>
      <c r="O72" s="228">
        <v>693</v>
      </c>
      <c r="P72" s="228">
        <v>648</v>
      </c>
      <c r="Q72" s="233" t="s">
        <v>11740</v>
      </c>
      <c r="R72" s="227" t="s">
        <v>16051</v>
      </c>
      <c r="S72" s="328"/>
      <c r="T72" s="328"/>
      <c r="U72" s="328">
        <v>45</v>
      </c>
      <c r="V72" s="233"/>
      <c r="W72" s="227" t="s">
        <v>399</v>
      </c>
      <c r="X72" s="227"/>
      <c r="Y72" s="227"/>
      <c r="Z72" s="227"/>
      <c r="AA72" s="227"/>
      <c r="AB72" s="227"/>
      <c r="AC72" s="227"/>
      <c r="AD72" s="227">
        <v>2020</v>
      </c>
      <c r="AE72" s="233"/>
      <c r="AF72" s="233"/>
      <c r="AG72" s="233"/>
      <c r="AH72" s="233"/>
      <c r="AI72" s="228"/>
      <c r="AJ72" s="328"/>
    </row>
    <row r="73" spans="1:36" s="214" customFormat="1" ht="24" customHeight="1">
      <c r="A73" s="261">
        <v>11</v>
      </c>
      <c r="B73" s="903"/>
      <c r="C73" s="227" t="s">
        <v>545</v>
      </c>
      <c r="D73" s="227"/>
      <c r="E73" s="227" t="s">
        <v>7695</v>
      </c>
      <c r="F73" s="227" t="s">
        <v>545</v>
      </c>
      <c r="G73" s="227" t="s">
        <v>7902</v>
      </c>
      <c r="H73" s="228">
        <v>6877</v>
      </c>
      <c r="I73" s="228">
        <v>2637</v>
      </c>
      <c r="J73" s="228">
        <v>8062</v>
      </c>
      <c r="K73" s="228"/>
      <c r="L73" s="228"/>
      <c r="M73" s="228"/>
      <c r="N73" s="228"/>
      <c r="O73" s="228">
        <v>2552</v>
      </c>
      <c r="P73" s="228">
        <v>1342</v>
      </c>
      <c r="Q73" s="233" t="s">
        <v>7569</v>
      </c>
      <c r="R73" s="227" t="s">
        <v>7696</v>
      </c>
      <c r="S73" s="328">
        <v>1062</v>
      </c>
      <c r="T73" s="328" t="s">
        <v>7697</v>
      </c>
      <c r="U73" s="328">
        <v>148</v>
      </c>
      <c r="V73" s="233">
        <v>7686</v>
      </c>
      <c r="W73" s="227" t="s">
        <v>7698</v>
      </c>
      <c r="X73" s="227"/>
      <c r="Y73" s="227"/>
      <c r="Z73" s="227"/>
      <c r="AA73" s="227"/>
      <c r="AB73" s="227"/>
      <c r="AC73" s="227"/>
      <c r="AD73" s="227">
        <v>1995</v>
      </c>
      <c r="AE73" s="233"/>
      <c r="AF73" s="233"/>
      <c r="AG73" s="233"/>
      <c r="AH73" s="233"/>
      <c r="AI73" s="228">
        <v>9186</v>
      </c>
      <c r="AJ73" s="328"/>
    </row>
    <row r="74" spans="1:36" s="214" customFormat="1" ht="24" customHeight="1">
      <c r="A74" s="261">
        <v>22</v>
      </c>
      <c r="B74" s="903"/>
      <c r="C74" s="227" t="s">
        <v>545</v>
      </c>
      <c r="D74" s="227"/>
      <c r="E74" s="227" t="s">
        <v>7699</v>
      </c>
      <c r="F74" s="227" t="s">
        <v>545</v>
      </c>
      <c r="G74" s="227" t="s">
        <v>7902</v>
      </c>
      <c r="H74" s="228">
        <v>1500</v>
      </c>
      <c r="I74" s="228">
        <v>839</v>
      </c>
      <c r="J74" s="228">
        <v>3144</v>
      </c>
      <c r="K74" s="228"/>
      <c r="L74" s="228"/>
      <c r="M74" s="228"/>
      <c r="N74" s="228"/>
      <c r="O74" s="228">
        <v>1136</v>
      </c>
      <c r="P74" s="228">
        <v>381</v>
      </c>
      <c r="Q74" s="233" t="s">
        <v>7700</v>
      </c>
      <c r="R74" s="227" t="s">
        <v>3324</v>
      </c>
      <c r="S74" s="328">
        <v>623</v>
      </c>
      <c r="T74" s="328" t="s">
        <v>7701</v>
      </c>
      <c r="U74" s="328">
        <v>132</v>
      </c>
      <c r="V74" s="233">
        <v>7686</v>
      </c>
      <c r="W74" s="227" t="s">
        <v>7702</v>
      </c>
      <c r="X74" s="227"/>
      <c r="Y74" s="227"/>
      <c r="Z74" s="227"/>
      <c r="AA74" s="227"/>
      <c r="AB74" s="227"/>
      <c r="AC74" s="227"/>
      <c r="AD74" s="227">
        <v>1999</v>
      </c>
      <c r="AE74" s="233"/>
      <c r="AF74" s="233"/>
      <c r="AG74" s="233"/>
      <c r="AH74" s="233"/>
      <c r="AI74" s="228">
        <v>8238</v>
      </c>
      <c r="AJ74" s="328"/>
    </row>
    <row r="75" spans="1:36" s="214" customFormat="1" ht="24" customHeight="1">
      <c r="A75" s="261">
        <v>13</v>
      </c>
      <c r="B75" s="903"/>
      <c r="C75" s="227" t="s">
        <v>545</v>
      </c>
      <c r="D75" s="227"/>
      <c r="E75" s="227" t="s">
        <v>7703</v>
      </c>
      <c r="F75" s="233" t="s">
        <v>545</v>
      </c>
      <c r="G75" s="233" t="s">
        <v>7902</v>
      </c>
      <c r="H75" s="228">
        <v>2209</v>
      </c>
      <c r="I75" s="228">
        <v>1061.5899999999999</v>
      </c>
      <c r="J75" s="228">
        <v>3322</v>
      </c>
      <c r="K75" s="228"/>
      <c r="L75" s="228"/>
      <c r="M75" s="228"/>
      <c r="N75" s="228"/>
      <c r="O75" s="228">
        <v>1389</v>
      </c>
      <c r="P75" s="228">
        <v>620</v>
      </c>
      <c r="Q75" s="389" t="s">
        <v>7704</v>
      </c>
      <c r="R75" s="227" t="s">
        <v>7610</v>
      </c>
      <c r="S75" s="389">
        <v>564</v>
      </c>
      <c r="T75" s="328" t="s">
        <v>7705</v>
      </c>
      <c r="U75" s="233">
        <v>205</v>
      </c>
      <c r="V75" s="233"/>
      <c r="W75" s="227" t="s">
        <v>7706</v>
      </c>
      <c r="X75" s="227"/>
      <c r="Y75" s="227"/>
      <c r="Z75" s="227"/>
      <c r="AA75" s="227"/>
      <c r="AB75" s="227"/>
      <c r="AC75" s="227"/>
      <c r="AD75" s="227">
        <v>2007</v>
      </c>
      <c r="AE75" s="233"/>
      <c r="AF75" s="233"/>
      <c r="AG75" s="233"/>
      <c r="AH75" s="233"/>
      <c r="AI75" s="228">
        <v>9390</v>
      </c>
      <c r="AJ75" s="328"/>
    </row>
    <row r="76" spans="1:36" s="214" customFormat="1" ht="33.950000000000003" customHeight="1">
      <c r="A76" s="261">
        <v>14</v>
      </c>
      <c r="B76" s="903"/>
      <c r="C76" s="233" t="s">
        <v>545</v>
      </c>
      <c r="D76" s="233"/>
      <c r="E76" s="233" t="s">
        <v>7707</v>
      </c>
      <c r="F76" s="227" t="s">
        <v>13411</v>
      </c>
      <c r="G76" s="233" t="s">
        <v>17767</v>
      </c>
      <c r="H76" s="228">
        <v>2632</v>
      </c>
      <c r="I76" s="228">
        <v>1822</v>
      </c>
      <c r="J76" s="228">
        <v>5842</v>
      </c>
      <c r="K76" s="228"/>
      <c r="L76" s="228"/>
      <c r="M76" s="228"/>
      <c r="N76" s="228"/>
      <c r="O76" s="228">
        <v>1915</v>
      </c>
      <c r="P76" s="228">
        <v>570</v>
      </c>
      <c r="Q76" s="233" t="s">
        <v>12417</v>
      </c>
      <c r="R76" s="233" t="s">
        <v>12418</v>
      </c>
      <c r="S76" s="233">
        <v>917</v>
      </c>
      <c r="T76" s="233" t="s">
        <v>12419</v>
      </c>
      <c r="U76" s="233">
        <v>429</v>
      </c>
      <c r="V76" s="233">
        <v>1991</v>
      </c>
      <c r="W76" s="233" t="s">
        <v>17764</v>
      </c>
      <c r="X76" s="233">
        <v>4110</v>
      </c>
      <c r="Y76" s="233"/>
      <c r="Z76" s="233"/>
      <c r="AA76" s="233"/>
      <c r="AB76" s="233"/>
      <c r="AC76" s="233"/>
      <c r="AD76" s="389">
        <v>1999</v>
      </c>
      <c r="AE76" s="233"/>
      <c r="AF76" s="233"/>
      <c r="AG76" s="233"/>
      <c r="AH76" s="233"/>
      <c r="AI76" s="240">
        <v>8112</v>
      </c>
      <c r="AJ76" s="254"/>
    </row>
    <row r="77" spans="1:36" s="1548" customFormat="1" ht="24" customHeight="1">
      <c r="A77" s="261">
        <v>15</v>
      </c>
      <c r="B77" s="903"/>
      <c r="C77" s="233" t="s">
        <v>545</v>
      </c>
      <c r="D77" s="233" t="s">
        <v>18659</v>
      </c>
      <c r="E77" s="233" t="s">
        <v>13435</v>
      </c>
      <c r="F77" s="233" t="s">
        <v>64</v>
      </c>
      <c r="G77" s="233" t="s">
        <v>18660</v>
      </c>
      <c r="H77" s="228">
        <v>5762</v>
      </c>
      <c r="I77" s="228">
        <v>3342</v>
      </c>
      <c r="J77" s="228">
        <v>6203</v>
      </c>
      <c r="K77" s="228"/>
      <c r="L77" s="228"/>
      <c r="M77" s="228"/>
      <c r="N77" s="228"/>
      <c r="O77" s="233">
        <f>SUBTOTAL(9,P77,S77,U77)</f>
        <v>1751</v>
      </c>
      <c r="P77" s="233">
        <v>785</v>
      </c>
      <c r="Q77" s="233" t="s">
        <v>7708</v>
      </c>
      <c r="R77" s="233" t="s">
        <v>7709</v>
      </c>
      <c r="S77" s="233">
        <v>794</v>
      </c>
      <c r="T77" s="233" t="s">
        <v>7641</v>
      </c>
      <c r="U77" s="233">
        <v>172</v>
      </c>
      <c r="V77" s="233"/>
      <c r="W77" s="233" t="s">
        <v>7642</v>
      </c>
      <c r="X77" s="233"/>
      <c r="Y77" s="233"/>
      <c r="Z77" s="233"/>
      <c r="AA77" s="233"/>
      <c r="AB77" s="233"/>
      <c r="AC77" s="233"/>
      <c r="AD77" s="389">
        <v>1988</v>
      </c>
      <c r="AE77" s="233"/>
      <c r="AF77" s="233"/>
      <c r="AG77" s="233"/>
      <c r="AH77" s="233"/>
      <c r="AI77" s="240">
        <v>3638</v>
      </c>
      <c r="AJ77" s="254"/>
    </row>
    <row r="78" spans="1:36" s="214" customFormat="1" ht="24" customHeight="1">
      <c r="A78" s="133">
        <v>16</v>
      </c>
      <c r="B78" s="903"/>
      <c r="C78" s="233" t="s">
        <v>713</v>
      </c>
      <c r="D78" s="233"/>
      <c r="E78" s="233" t="s">
        <v>17768</v>
      </c>
      <c r="F78" s="233" t="s">
        <v>713</v>
      </c>
      <c r="G78" s="233" t="s">
        <v>7907</v>
      </c>
      <c r="H78" s="228">
        <v>3011</v>
      </c>
      <c r="I78" s="228">
        <v>1796</v>
      </c>
      <c r="J78" s="228">
        <v>11357</v>
      </c>
      <c r="K78" s="228" t="s">
        <v>1207</v>
      </c>
      <c r="L78" s="228" t="s">
        <v>1156</v>
      </c>
      <c r="M78" s="228"/>
      <c r="N78" s="228"/>
      <c r="O78" s="228">
        <v>2384</v>
      </c>
      <c r="P78" s="228">
        <v>745</v>
      </c>
      <c r="Q78" s="233" t="s">
        <v>7710</v>
      </c>
      <c r="R78" s="233" t="s">
        <v>7711</v>
      </c>
      <c r="S78" s="233">
        <v>894</v>
      </c>
      <c r="T78" s="233" t="s">
        <v>7712</v>
      </c>
      <c r="U78" s="233">
        <v>745</v>
      </c>
      <c r="V78" s="233">
        <v>4838</v>
      </c>
      <c r="W78" s="233" t="s">
        <v>7713</v>
      </c>
      <c r="X78" s="233"/>
      <c r="Y78" s="233"/>
      <c r="Z78" s="233"/>
      <c r="AA78" s="233"/>
      <c r="AB78" s="233"/>
      <c r="AC78" s="233"/>
      <c r="AD78" s="389">
        <v>2000</v>
      </c>
      <c r="AE78" s="233"/>
      <c r="AF78" s="233"/>
      <c r="AG78" s="233"/>
      <c r="AH78" s="233"/>
      <c r="AI78" s="240">
        <v>17219</v>
      </c>
      <c r="AJ78" s="254"/>
    </row>
    <row r="79" spans="1:36" s="214" customFormat="1" ht="36" customHeight="1">
      <c r="A79" s="133">
        <v>17</v>
      </c>
      <c r="B79" s="903"/>
      <c r="C79" s="227" t="s">
        <v>713</v>
      </c>
      <c r="D79" s="227"/>
      <c r="E79" s="227" t="s">
        <v>7714</v>
      </c>
      <c r="F79" s="227" t="s">
        <v>713</v>
      </c>
      <c r="G79" s="227" t="s">
        <v>7907</v>
      </c>
      <c r="H79" s="228">
        <v>1146</v>
      </c>
      <c r="I79" s="228">
        <v>1141.5999999999999</v>
      </c>
      <c r="J79" s="228">
        <v>4079.03</v>
      </c>
      <c r="K79" s="228" t="s">
        <v>2464</v>
      </c>
      <c r="L79" s="228" t="s">
        <v>1172</v>
      </c>
      <c r="M79" s="228"/>
      <c r="N79" s="228"/>
      <c r="O79" s="228">
        <v>2081</v>
      </c>
      <c r="P79" s="228">
        <v>791</v>
      </c>
      <c r="Q79" s="228" t="s">
        <v>7715</v>
      </c>
      <c r="R79" s="227" t="s">
        <v>17769</v>
      </c>
      <c r="S79" s="228">
        <v>727</v>
      </c>
      <c r="T79" s="228" t="s">
        <v>7716</v>
      </c>
      <c r="U79" s="228">
        <v>273.60000000000002</v>
      </c>
      <c r="V79" s="233">
        <v>9669251250</v>
      </c>
      <c r="W79" s="227" t="s">
        <v>7717</v>
      </c>
      <c r="X79" s="227"/>
      <c r="Y79" s="227"/>
      <c r="Z79" s="227">
        <v>1</v>
      </c>
      <c r="AA79" s="227"/>
      <c r="AB79" s="227"/>
      <c r="AC79" s="227"/>
      <c r="AD79" s="227">
        <v>2006</v>
      </c>
      <c r="AE79" s="233"/>
      <c r="AF79" s="233"/>
      <c r="AG79" s="233"/>
      <c r="AH79" s="233"/>
      <c r="AI79" s="228">
        <v>13120</v>
      </c>
      <c r="AJ79" s="227"/>
    </row>
    <row r="80" spans="1:36" s="214" customFormat="1" ht="24.95" customHeight="1">
      <c r="A80" s="133"/>
      <c r="B80" s="903"/>
      <c r="C80" s="227" t="s">
        <v>7410</v>
      </c>
      <c r="D80" s="227" t="s">
        <v>18661</v>
      </c>
      <c r="E80" s="227" t="s">
        <v>7718</v>
      </c>
      <c r="F80" s="227" t="s">
        <v>7410</v>
      </c>
      <c r="G80" s="227" t="s">
        <v>7479</v>
      </c>
      <c r="H80" s="228">
        <v>4174</v>
      </c>
      <c r="I80" s="228">
        <v>1306</v>
      </c>
      <c r="J80" s="228">
        <v>5263</v>
      </c>
      <c r="K80" s="228" t="s">
        <v>1156</v>
      </c>
      <c r="L80" s="228" t="s">
        <v>1583</v>
      </c>
      <c r="M80" s="228" t="s">
        <v>1474</v>
      </c>
      <c r="N80" s="228"/>
      <c r="O80" s="228">
        <v>1543</v>
      </c>
      <c r="P80" s="228">
        <v>673</v>
      </c>
      <c r="Q80" s="228" t="s">
        <v>7719</v>
      </c>
      <c r="R80" s="227" t="s">
        <v>7720</v>
      </c>
      <c r="S80" s="228">
        <v>744</v>
      </c>
      <c r="T80" s="228" t="s">
        <v>7721</v>
      </c>
      <c r="U80" s="228">
        <v>126</v>
      </c>
      <c r="V80" s="233"/>
      <c r="W80" s="227" t="s">
        <v>1211</v>
      </c>
      <c r="X80" s="227">
        <v>2001</v>
      </c>
      <c r="Y80" s="227">
        <v>2002</v>
      </c>
      <c r="Z80" s="227"/>
      <c r="AA80" s="227"/>
      <c r="AB80" s="227"/>
      <c r="AC80" s="227"/>
      <c r="AD80" s="227">
        <v>1992</v>
      </c>
      <c r="AE80" s="233"/>
      <c r="AF80" s="233" t="s">
        <v>7722</v>
      </c>
      <c r="AG80" s="233"/>
      <c r="AH80" s="233"/>
      <c r="AI80" s="228">
        <v>3796</v>
      </c>
      <c r="AJ80" s="227"/>
    </row>
    <row r="81" spans="1:36" s="214" customFormat="1" ht="24.95" customHeight="1">
      <c r="A81" s="261"/>
      <c r="B81" s="903"/>
      <c r="C81" s="227" t="s">
        <v>7410</v>
      </c>
      <c r="D81" s="227" t="s">
        <v>18662</v>
      </c>
      <c r="E81" s="227" t="s">
        <v>7723</v>
      </c>
      <c r="F81" s="227" t="s">
        <v>7410</v>
      </c>
      <c r="G81" s="263" t="s">
        <v>7410</v>
      </c>
      <c r="H81" s="228">
        <v>1600</v>
      </c>
      <c r="I81" s="228">
        <v>673</v>
      </c>
      <c r="J81" s="228">
        <v>673</v>
      </c>
      <c r="K81" s="228" t="s">
        <v>1358</v>
      </c>
      <c r="L81" s="228" t="s">
        <v>1172</v>
      </c>
      <c r="M81" s="228" t="s">
        <v>1357</v>
      </c>
      <c r="N81" s="228" t="s">
        <v>7724</v>
      </c>
      <c r="O81" s="228">
        <v>1600</v>
      </c>
      <c r="P81" s="228">
        <v>1600</v>
      </c>
      <c r="Q81" s="233" t="s">
        <v>7725</v>
      </c>
      <c r="R81" s="227" t="s">
        <v>7726</v>
      </c>
      <c r="S81" s="254" t="s">
        <v>389</v>
      </c>
      <c r="T81" s="228" t="s">
        <v>389</v>
      </c>
      <c r="U81" s="228" t="s">
        <v>389</v>
      </c>
      <c r="V81" s="227"/>
      <c r="W81" s="227" t="s">
        <v>7727</v>
      </c>
      <c r="X81" s="227">
        <v>2001</v>
      </c>
      <c r="Y81" s="227"/>
      <c r="Z81" s="227"/>
      <c r="AA81" s="227"/>
      <c r="AB81" s="227"/>
      <c r="AC81" s="227"/>
      <c r="AD81" s="227">
        <v>1991</v>
      </c>
      <c r="AE81" s="233"/>
      <c r="AF81" s="233" t="s">
        <v>7722</v>
      </c>
      <c r="AG81" s="233"/>
      <c r="AH81" s="233"/>
      <c r="AI81" s="228">
        <v>89</v>
      </c>
      <c r="AJ81" s="228"/>
    </row>
    <row r="82" spans="1:36" s="1548" customFormat="1" ht="24.95" customHeight="1">
      <c r="A82" s="261">
        <v>18</v>
      </c>
      <c r="B82" s="903"/>
      <c r="C82" s="227" t="s">
        <v>7410</v>
      </c>
      <c r="D82" s="227" t="s">
        <v>18663</v>
      </c>
      <c r="E82" s="227" t="s">
        <v>13436</v>
      </c>
      <c r="F82" s="227" t="s">
        <v>64</v>
      </c>
      <c r="G82" s="227" t="s">
        <v>13414</v>
      </c>
      <c r="H82" s="228">
        <v>1762</v>
      </c>
      <c r="I82" s="228">
        <v>1254</v>
      </c>
      <c r="J82" s="228">
        <v>4986</v>
      </c>
      <c r="K82" s="228"/>
      <c r="L82" s="228"/>
      <c r="M82" s="228"/>
      <c r="N82" s="228"/>
      <c r="O82" s="233">
        <f>SUBTOTAL(9,P82,S82,U82)</f>
        <v>1013</v>
      </c>
      <c r="P82" s="233">
        <v>195</v>
      </c>
      <c r="Q82" s="233" t="s">
        <v>7728</v>
      </c>
      <c r="R82" s="227" t="s">
        <v>1385</v>
      </c>
      <c r="S82" s="233">
        <v>658</v>
      </c>
      <c r="T82" s="233" t="s">
        <v>7641</v>
      </c>
      <c r="U82" s="233">
        <v>160</v>
      </c>
      <c r="V82" s="233"/>
      <c r="W82" s="227" t="s">
        <v>7591</v>
      </c>
      <c r="X82" s="227"/>
      <c r="Y82" s="227"/>
      <c r="Z82" s="227"/>
      <c r="AA82" s="227"/>
      <c r="AB82" s="227"/>
      <c r="AC82" s="227"/>
      <c r="AD82" s="227">
        <v>2002</v>
      </c>
      <c r="AE82" s="233"/>
      <c r="AF82" s="233"/>
      <c r="AG82" s="233"/>
      <c r="AH82" s="233"/>
      <c r="AI82" s="228">
        <v>11971</v>
      </c>
      <c r="AJ82" s="228"/>
    </row>
    <row r="83" spans="1:36" s="214" customFormat="1" ht="24" customHeight="1">
      <c r="A83" s="133">
        <v>19</v>
      </c>
      <c r="B83" s="903"/>
      <c r="C83" s="227" t="s">
        <v>7410</v>
      </c>
      <c r="D83" s="227" t="s">
        <v>18664</v>
      </c>
      <c r="E83" s="227" t="s">
        <v>7729</v>
      </c>
      <c r="F83" s="227" t="s">
        <v>7410</v>
      </c>
      <c r="G83" s="227" t="s">
        <v>10192</v>
      </c>
      <c r="H83" s="228">
        <v>1125</v>
      </c>
      <c r="I83" s="228">
        <v>674</v>
      </c>
      <c r="J83" s="228">
        <v>3669</v>
      </c>
      <c r="K83" s="228"/>
      <c r="L83" s="228"/>
      <c r="M83" s="228"/>
      <c r="N83" s="228"/>
      <c r="O83" s="228">
        <v>912</v>
      </c>
      <c r="P83" s="228" t="s">
        <v>7730</v>
      </c>
      <c r="Q83" s="228" t="s">
        <v>7730</v>
      </c>
      <c r="R83" s="227"/>
      <c r="S83" s="228">
        <v>300</v>
      </c>
      <c r="T83" s="228" t="s">
        <v>7731</v>
      </c>
      <c r="U83" s="228">
        <v>612</v>
      </c>
      <c r="V83" s="233"/>
      <c r="W83" s="227" t="s">
        <v>7732</v>
      </c>
      <c r="X83" s="227"/>
      <c r="Y83" s="227"/>
      <c r="Z83" s="227"/>
      <c r="AA83" s="227"/>
      <c r="AB83" s="227"/>
      <c r="AC83" s="227"/>
      <c r="AD83" s="227">
        <v>2014</v>
      </c>
      <c r="AE83" s="233"/>
      <c r="AF83" s="233"/>
      <c r="AG83" s="233"/>
      <c r="AH83" s="233"/>
      <c r="AI83" s="228">
        <v>9689</v>
      </c>
      <c r="AJ83" s="228"/>
    </row>
    <row r="84" spans="1:36" s="214" customFormat="1" ht="24" customHeight="1">
      <c r="A84" s="261">
        <v>20</v>
      </c>
      <c r="B84" s="903"/>
      <c r="C84" s="227" t="s">
        <v>7410</v>
      </c>
      <c r="D84" s="227" t="s">
        <v>18665</v>
      </c>
      <c r="E84" s="227" t="s">
        <v>7733</v>
      </c>
      <c r="F84" s="227" t="s">
        <v>7410</v>
      </c>
      <c r="G84" s="227" t="s">
        <v>7479</v>
      </c>
      <c r="H84" s="228">
        <v>10250</v>
      </c>
      <c r="I84" s="228">
        <v>788</v>
      </c>
      <c r="J84" s="228">
        <v>1072</v>
      </c>
      <c r="K84" s="228"/>
      <c r="L84" s="228"/>
      <c r="M84" s="228"/>
      <c r="N84" s="228"/>
      <c r="O84" s="228">
        <v>327</v>
      </c>
      <c r="P84" s="228">
        <v>327</v>
      </c>
      <c r="Q84" s="228" t="s">
        <v>11741</v>
      </c>
      <c r="R84" s="227" t="s">
        <v>7734</v>
      </c>
      <c r="S84" s="228" t="s">
        <v>389</v>
      </c>
      <c r="T84" s="228" t="s">
        <v>389</v>
      </c>
      <c r="U84" s="228">
        <v>288</v>
      </c>
      <c r="V84" s="233"/>
      <c r="W84" s="227" t="s">
        <v>399</v>
      </c>
      <c r="X84" s="227"/>
      <c r="Y84" s="227"/>
      <c r="Z84" s="227"/>
      <c r="AA84" s="227"/>
      <c r="AB84" s="227"/>
      <c r="AC84" s="227"/>
      <c r="AD84" s="227">
        <v>2014</v>
      </c>
      <c r="AE84" s="233"/>
      <c r="AF84" s="233"/>
      <c r="AG84" s="233"/>
      <c r="AH84" s="233"/>
      <c r="AI84" s="228">
        <v>3346</v>
      </c>
      <c r="AJ84" s="228"/>
    </row>
    <row r="85" spans="1:36" s="214" customFormat="1" ht="24" customHeight="1">
      <c r="A85" s="261"/>
      <c r="B85" s="903"/>
      <c r="C85" s="227" t="s">
        <v>7410</v>
      </c>
      <c r="D85" s="227" t="s">
        <v>18666</v>
      </c>
      <c r="E85" s="227" t="s">
        <v>11742</v>
      </c>
      <c r="F85" s="227" t="s">
        <v>7410</v>
      </c>
      <c r="G85" s="227" t="s">
        <v>7479</v>
      </c>
      <c r="H85" s="228">
        <v>12813</v>
      </c>
      <c r="I85" s="228">
        <v>1234</v>
      </c>
      <c r="J85" s="228">
        <v>2884</v>
      </c>
      <c r="K85" s="228"/>
      <c r="L85" s="228"/>
      <c r="M85" s="228"/>
      <c r="N85" s="228"/>
      <c r="O85" s="228">
        <v>1123</v>
      </c>
      <c r="P85" s="228">
        <v>1123</v>
      </c>
      <c r="Q85" s="228" t="s">
        <v>11743</v>
      </c>
      <c r="R85" s="227" t="s">
        <v>2555</v>
      </c>
      <c r="S85" s="228"/>
      <c r="T85" s="228"/>
      <c r="U85" s="228"/>
      <c r="V85" s="233"/>
      <c r="W85" s="227" t="s">
        <v>6114</v>
      </c>
      <c r="X85" s="227"/>
      <c r="Y85" s="227"/>
      <c r="Z85" s="227"/>
      <c r="AA85" s="227"/>
      <c r="AB85" s="227"/>
      <c r="AC85" s="227"/>
      <c r="AD85" s="227">
        <v>2020</v>
      </c>
      <c r="AE85" s="233"/>
      <c r="AF85" s="233"/>
      <c r="AG85" s="233"/>
      <c r="AH85" s="233"/>
      <c r="AI85" s="228">
        <v>11234</v>
      </c>
      <c r="AJ85" s="228"/>
    </row>
    <row r="86" spans="1:36" s="214" customFormat="1" ht="24.6" customHeight="1">
      <c r="A86" s="261">
        <v>21</v>
      </c>
      <c r="B86" s="903"/>
      <c r="C86" s="227" t="s">
        <v>7480</v>
      </c>
      <c r="D86" s="227"/>
      <c r="E86" s="227" t="s">
        <v>7735</v>
      </c>
      <c r="F86" s="227" t="s">
        <v>7480</v>
      </c>
      <c r="G86" s="227" t="s">
        <v>7736</v>
      </c>
      <c r="H86" s="228">
        <v>5090</v>
      </c>
      <c r="I86" s="228">
        <v>2159</v>
      </c>
      <c r="J86" s="228">
        <v>9115</v>
      </c>
      <c r="K86" s="228" t="s">
        <v>1207</v>
      </c>
      <c r="L86" s="228" t="s">
        <v>1156</v>
      </c>
      <c r="M86" s="228" t="s">
        <v>1172</v>
      </c>
      <c r="N86" s="228" t="s">
        <v>7737</v>
      </c>
      <c r="O86" s="228">
        <v>1868</v>
      </c>
      <c r="P86" s="228">
        <v>818</v>
      </c>
      <c r="Q86" s="233" t="s">
        <v>7738</v>
      </c>
      <c r="R86" s="227" t="s">
        <v>7739</v>
      </c>
      <c r="S86" s="328">
        <v>859</v>
      </c>
      <c r="T86" s="328" t="s">
        <v>7740</v>
      </c>
      <c r="U86" s="328">
        <v>191</v>
      </c>
      <c r="V86" s="233" t="s">
        <v>7741</v>
      </c>
      <c r="W86" s="227" t="s">
        <v>7742</v>
      </c>
      <c r="X86" s="227"/>
      <c r="Y86" s="227"/>
      <c r="Z86" s="227">
        <v>1</v>
      </c>
      <c r="AA86" s="227" t="s">
        <v>7743</v>
      </c>
      <c r="AB86" s="227" t="s">
        <v>7744</v>
      </c>
      <c r="AC86" s="227" t="s">
        <v>7745</v>
      </c>
      <c r="AD86" s="227">
        <v>2001</v>
      </c>
      <c r="AE86" s="233"/>
      <c r="AF86" s="233" t="s">
        <v>7288</v>
      </c>
      <c r="AG86" s="233"/>
      <c r="AH86" s="233"/>
      <c r="AI86" s="228">
        <v>15432</v>
      </c>
      <c r="AJ86" s="328"/>
    </row>
    <row r="87" spans="1:36" s="1548" customFormat="1" ht="24.6" customHeight="1">
      <c r="A87" s="261">
        <v>22</v>
      </c>
      <c r="B87" s="903"/>
      <c r="C87" s="227" t="s">
        <v>7480</v>
      </c>
      <c r="D87" s="227" t="s">
        <v>18667</v>
      </c>
      <c r="E87" s="227" t="s">
        <v>13437</v>
      </c>
      <c r="F87" s="227" t="s">
        <v>64</v>
      </c>
      <c r="G87" s="227" t="s">
        <v>18647</v>
      </c>
      <c r="H87" s="228">
        <v>6268</v>
      </c>
      <c r="I87" s="228">
        <v>1246</v>
      </c>
      <c r="J87" s="228">
        <v>5055</v>
      </c>
      <c r="K87" s="228"/>
      <c r="L87" s="228"/>
      <c r="M87" s="228"/>
      <c r="N87" s="228"/>
      <c r="O87" s="233">
        <f>SUBTOTAL(9,P87,S87,U87)</f>
        <v>1118</v>
      </c>
      <c r="P87" s="233">
        <v>200</v>
      </c>
      <c r="Q87" s="233"/>
      <c r="R87" s="227" t="s">
        <v>1385</v>
      </c>
      <c r="S87" s="233">
        <v>730</v>
      </c>
      <c r="T87" s="328" t="s">
        <v>7641</v>
      </c>
      <c r="U87" s="233">
        <v>188</v>
      </c>
      <c r="V87" s="233"/>
      <c r="W87" s="227" t="s">
        <v>7642</v>
      </c>
      <c r="X87" s="227"/>
      <c r="Y87" s="227"/>
      <c r="Z87" s="227"/>
      <c r="AA87" s="227"/>
      <c r="AB87" s="227"/>
      <c r="AC87" s="227"/>
      <c r="AD87" s="227">
        <v>2004</v>
      </c>
      <c r="AE87" s="233"/>
      <c r="AF87" s="233"/>
      <c r="AG87" s="233"/>
      <c r="AH87" s="233"/>
      <c r="AI87" s="228">
        <v>12940</v>
      </c>
      <c r="AJ87" s="328"/>
    </row>
    <row r="88" spans="1:36" s="214" customFormat="1" ht="24.6" customHeight="1">
      <c r="A88" s="261">
        <v>23</v>
      </c>
      <c r="B88" s="200"/>
      <c r="C88" s="227" t="s">
        <v>7480</v>
      </c>
      <c r="D88" s="227"/>
      <c r="E88" s="227" t="s">
        <v>7746</v>
      </c>
      <c r="F88" s="227" t="s">
        <v>7480</v>
      </c>
      <c r="G88" s="227" t="s">
        <v>7736</v>
      </c>
      <c r="H88" s="228">
        <v>5972</v>
      </c>
      <c r="I88" s="228">
        <v>2990</v>
      </c>
      <c r="J88" s="228">
        <v>3066</v>
      </c>
      <c r="K88" s="228"/>
      <c r="L88" s="228"/>
      <c r="M88" s="228"/>
      <c r="N88" s="228"/>
      <c r="O88" s="228">
        <v>608</v>
      </c>
      <c r="P88" s="228">
        <v>243</v>
      </c>
      <c r="Q88" s="233" t="s">
        <v>7747</v>
      </c>
      <c r="R88" s="227" t="s">
        <v>26594</v>
      </c>
      <c r="S88" s="228"/>
      <c r="T88" s="233"/>
      <c r="U88" s="228">
        <v>365</v>
      </c>
      <c r="V88" s="233"/>
      <c r="W88" s="227" t="s">
        <v>7748</v>
      </c>
      <c r="X88" s="227"/>
      <c r="Y88" s="227"/>
      <c r="Z88" s="227"/>
      <c r="AA88" s="227"/>
      <c r="AB88" s="227"/>
      <c r="AC88" s="227"/>
      <c r="AD88" s="227">
        <v>2007</v>
      </c>
      <c r="AE88" s="233"/>
      <c r="AF88" s="233"/>
      <c r="AG88" s="233"/>
      <c r="AH88" s="233"/>
      <c r="AI88" s="228">
        <v>2100</v>
      </c>
      <c r="AJ88" s="228"/>
    </row>
    <row r="89" spans="1:36" s="214" customFormat="1" ht="24.6" customHeight="1">
      <c r="A89" s="133"/>
      <c r="B89" s="200"/>
      <c r="C89" s="227" t="s">
        <v>7480</v>
      </c>
      <c r="D89" s="227"/>
      <c r="E89" s="397" t="s">
        <v>13376</v>
      </c>
      <c r="F89" s="236" t="s">
        <v>7480</v>
      </c>
      <c r="G89" s="227" t="s">
        <v>7736</v>
      </c>
      <c r="H89" s="254">
        <v>2627</v>
      </c>
      <c r="I89" s="254">
        <v>1567</v>
      </c>
      <c r="J89" s="254">
        <v>8305</v>
      </c>
      <c r="K89" s="254"/>
      <c r="L89" s="254"/>
      <c r="M89" s="254"/>
      <c r="N89" s="254"/>
      <c r="O89" s="254">
        <v>1914</v>
      </c>
      <c r="P89" s="254">
        <v>812</v>
      </c>
      <c r="Q89" s="254" t="s">
        <v>11744</v>
      </c>
      <c r="R89" s="236" t="s">
        <v>1136</v>
      </c>
      <c r="S89" s="254">
        <v>885</v>
      </c>
      <c r="T89" s="254" t="s">
        <v>1518</v>
      </c>
      <c r="U89" s="254">
        <v>217</v>
      </c>
      <c r="V89" s="236"/>
      <c r="W89" s="236" t="s">
        <v>11745</v>
      </c>
      <c r="X89" s="236"/>
      <c r="Y89" s="236"/>
      <c r="Z89" s="236"/>
      <c r="AA89" s="236"/>
      <c r="AB89" s="236"/>
      <c r="AC89" s="236"/>
      <c r="AD89" s="236">
        <v>2020</v>
      </c>
      <c r="AE89" s="236"/>
      <c r="AF89" s="236"/>
      <c r="AG89" s="236"/>
      <c r="AH89" s="236"/>
      <c r="AI89" s="254">
        <v>28700</v>
      </c>
      <c r="AJ89" s="254"/>
    </row>
    <row r="90" spans="1:36" s="214" customFormat="1" ht="24.6" customHeight="1">
      <c r="A90" s="133">
        <v>24</v>
      </c>
      <c r="B90" s="200"/>
      <c r="C90" s="227" t="s">
        <v>7480</v>
      </c>
      <c r="D90" s="227"/>
      <c r="E90" s="397" t="s">
        <v>12420</v>
      </c>
      <c r="F90" s="236" t="s">
        <v>7480</v>
      </c>
      <c r="G90" s="227" t="s">
        <v>7736</v>
      </c>
      <c r="H90" s="254">
        <v>648</v>
      </c>
      <c r="I90" s="254">
        <v>319</v>
      </c>
      <c r="J90" s="254">
        <v>438</v>
      </c>
      <c r="K90" s="254"/>
      <c r="L90" s="254"/>
      <c r="M90" s="254"/>
      <c r="N90" s="254"/>
      <c r="O90" s="254">
        <v>154</v>
      </c>
      <c r="P90" s="254">
        <v>154</v>
      </c>
      <c r="Q90" s="236"/>
      <c r="R90" s="236" t="s">
        <v>12421</v>
      </c>
      <c r="S90" s="254"/>
      <c r="T90" s="254"/>
      <c r="U90" s="254"/>
      <c r="V90" s="236"/>
      <c r="W90" s="236"/>
      <c r="X90" s="236"/>
      <c r="Y90" s="236"/>
      <c r="Z90" s="236"/>
      <c r="AA90" s="236"/>
      <c r="AB90" s="236"/>
      <c r="AC90" s="236"/>
      <c r="AD90" s="236">
        <v>2021</v>
      </c>
      <c r="AE90" s="236"/>
      <c r="AF90" s="236"/>
      <c r="AG90" s="236"/>
      <c r="AH90" s="236"/>
      <c r="AI90" s="254">
        <v>1875</v>
      </c>
      <c r="AJ90" s="254"/>
    </row>
    <row r="91" spans="1:36" s="214" customFormat="1" ht="24.6" customHeight="1">
      <c r="A91" s="133">
        <v>25</v>
      </c>
      <c r="B91" s="903"/>
      <c r="C91" s="236" t="s">
        <v>292</v>
      </c>
      <c r="D91" s="236"/>
      <c r="E91" s="397" t="s">
        <v>7749</v>
      </c>
      <c r="F91" s="236" t="s">
        <v>292</v>
      </c>
      <c r="G91" s="227" t="s">
        <v>7750</v>
      </c>
      <c r="H91" s="254">
        <v>5380</v>
      </c>
      <c r="I91" s="254">
        <v>1456</v>
      </c>
      <c r="J91" s="254">
        <v>9169</v>
      </c>
      <c r="K91" s="254"/>
      <c r="L91" s="254"/>
      <c r="M91" s="254"/>
      <c r="N91" s="254"/>
      <c r="O91" s="254">
        <v>1607</v>
      </c>
      <c r="P91" s="254">
        <v>651</v>
      </c>
      <c r="Q91" s="254"/>
      <c r="R91" s="236" t="s">
        <v>7751</v>
      </c>
      <c r="S91" s="619">
        <v>421</v>
      </c>
      <c r="T91" s="619" t="s">
        <v>7716</v>
      </c>
      <c r="U91" s="254">
        <v>535</v>
      </c>
      <c r="V91" s="236"/>
      <c r="W91" s="236" t="s">
        <v>13391</v>
      </c>
      <c r="X91" s="236"/>
      <c r="Y91" s="236"/>
      <c r="Z91" s="236"/>
      <c r="AA91" s="236"/>
      <c r="AB91" s="236"/>
      <c r="AC91" s="236"/>
      <c r="AD91" s="236">
        <v>2004</v>
      </c>
      <c r="AE91" s="236"/>
      <c r="AF91" s="236"/>
      <c r="AG91" s="236"/>
      <c r="AH91" s="236"/>
      <c r="AI91" s="254">
        <v>15888</v>
      </c>
      <c r="AJ91" s="254"/>
    </row>
    <row r="92" spans="1:36" s="214" customFormat="1" ht="24.6" customHeight="1">
      <c r="A92" s="261">
        <v>27</v>
      </c>
      <c r="B92" s="903"/>
      <c r="C92" s="227" t="s">
        <v>292</v>
      </c>
      <c r="D92" s="227"/>
      <c r="E92" s="227" t="s">
        <v>7752</v>
      </c>
      <c r="F92" s="227" t="s">
        <v>292</v>
      </c>
      <c r="G92" s="227" t="s">
        <v>7750</v>
      </c>
      <c r="H92" s="228">
        <v>1509</v>
      </c>
      <c r="I92" s="228">
        <v>893</v>
      </c>
      <c r="J92" s="228">
        <v>6674</v>
      </c>
      <c r="K92" s="228"/>
      <c r="L92" s="228"/>
      <c r="M92" s="228"/>
      <c r="N92" s="228"/>
      <c r="O92" s="228">
        <v>1647</v>
      </c>
      <c r="P92" s="228">
        <v>553</v>
      </c>
      <c r="Q92" s="233" t="s">
        <v>7753</v>
      </c>
      <c r="R92" s="227" t="s">
        <v>7754</v>
      </c>
      <c r="S92" s="328">
        <v>759</v>
      </c>
      <c r="T92" s="328" t="s">
        <v>7755</v>
      </c>
      <c r="U92" s="328">
        <v>335</v>
      </c>
      <c r="V92" s="233"/>
      <c r="W92" s="227" t="s">
        <v>13392</v>
      </c>
      <c r="X92" s="227"/>
      <c r="Y92" s="227"/>
      <c r="Z92" s="227"/>
      <c r="AA92" s="227"/>
      <c r="AB92" s="227"/>
      <c r="AC92" s="227"/>
      <c r="AD92" s="227">
        <v>2014</v>
      </c>
      <c r="AE92" s="233"/>
      <c r="AF92" s="233"/>
      <c r="AG92" s="233"/>
      <c r="AH92" s="233"/>
      <c r="AI92" s="228">
        <v>22516</v>
      </c>
      <c r="AJ92" s="328"/>
    </row>
    <row r="93" spans="1:36" s="214" customFormat="1" ht="24.6" customHeight="1">
      <c r="A93" s="261">
        <v>28</v>
      </c>
      <c r="B93" s="903"/>
      <c r="C93" s="227" t="s">
        <v>292</v>
      </c>
      <c r="D93" s="227"/>
      <c r="E93" s="227" t="s">
        <v>17772</v>
      </c>
      <c r="F93" s="227" t="s">
        <v>292</v>
      </c>
      <c r="G93" s="227" t="s">
        <v>7756</v>
      </c>
      <c r="H93" s="228">
        <v>1989</v>
      </c>
      <c r="I93" s="228">
        <v>6287</v>
      </c>
      <c r="J93" s="228">
        <v>6509</v>
      </c>
      <c r="K93" s="228"/>
      <c r="L93" s="228"/>
      <c r="M93" s="228"/>
      <c r="N93" s="228"/>
      <c r="O93" s="228">
        <v>691</v>
      </c>
      <c r="P93" s="228"/>
      <c r="Q93" s="233"/>
      <c r="R93" s="227"/>
      <c r="S93" s="228">
        <v>467</v>
      </c>
      <c r="T93" s="233" t="s">
        <v>7716</v>
      </c>
      <c r="U93" s="228">
        <v>224</v>
      </c>
      <c r="V93" s="233"/>
      <c r="W93" s="227"/>
      <c r="X93" s="227"/>
      <c r="Y93" s="227"/>
      <c r="Z93" s="227"/>
      <c r="AA93" s="227"/>
      <c r="AB93" s="227"/>
      <c r="AC93" s="227"/>
      <c r="AD93" s="227">
        <v>2003</v>
      </c>
      <c r="AE93" s="233"/>
      <c r="AF93" s="233"/>
      <c r="AG93" s="233"/>
      <c r="AH93" s="233"/>
      <c r="AI93" s="228"/>
      <c r="AJ93" s="228"/>
    </row>
    <row r="94" spans="1:36" s="1548" customFormat="1" ht="38.1" customHeight="1">
      <c r="A94" s="261">
        <v>29</v>
      </c>
      <c r="B94" s="903"/>
      <c r="C94" s="227" t="s">
        <v>292</v>
      </c>
      <c r="D94" s="227" t="s">
        <v>18668</v>
      </c>
      <c r="E94" s="227" t="s">
        <v>13438</v>
      </c>
      <c r="F94" s="227" t="s">
        <v>64</v>
      </c>
      <c r="G94" s="227" t="s">
        <v>13426</v>
      </c>
      <c r="H94" s="228">
        <v>2314</v>
      </c>
      <c r="I94" s="228">
        <v>1202</v>
      </c>
      <c r="J94" s="228">
        <v>5611</v>
      </c>
      <c r="K94" s="228"/>
      <c r="L94" s="228"/>
      <c r="M94" s="228"/>
      <c r="N94" s="228"/>
      <c r="O94" s="233">
        <v>1200</v>
      </c>
      <c r="P94" s="233">
        <v>520</v>
      </c>
      <c r="Q94" s="233" t="s">
        <v>18669</v>
      </c>
      <c r="R94" s="227" t="s">
        <v>18670</v>
      </c>
      <c r="S94" s="233">
        <v>545</v>
      </c>
      <c r="T94" s="233" t="s">
        <v>18671</v>
      </c>
      <c r="U94" s="233">
        <v>135</v>
      </c>
      <c r="V94" s="233"/>
      <c r="W94" s="227" t="s">
        <v>18672</v>
      </c>
      <c r="X94" s="227"/>
      <c r="Y94" s="227">
        <v>2022</v>
      </c>
      <c r="Z94" s="227"/>
      <c r="AA94" s="227"/>
      <c r="AB94" s="227"/>
      <c r="AC94" s="227"/>
      <c r="AD94" s="227">
        <v>2010</v>
      </c>
      <c r="AE94" s="233"/>
      <c r="AF94" s="233"/>
      <c r="AG94" s="233"/>
      <c r="AH94" s="233"/>
      <c r="AI94" s="228">
        <v>9600</v>
      </c>
      <c r="AJ94" s="228"/>
    </row>
    <row r="95" spans="1:36" s="214" customFormat="1" ht="24" customHeight="1">
      <c r="A95" s="133">
        <v>30</v>
      </c>
      <c r="B95" s="903"/>
      <c r="C95" s="227" t="s">
        <v>7486</v>
      </c>
      <c r="D95" s="227"/>
      <c r="E95" s="227" t="s">
        <v>7757</v>
      </c>
      <c r="F95" s="227" t="s">
        <v>7486</v>
      </c>
      <c r="G95" s="227" t="s">
        <v>11534</v>
      </c>
      <c r="H95" s="228">
        <v>3352</v>
      </c>
      <c r="I95" s="228">
        <v>1314</v>
      </c>
      <c r="J95" s="228">
        <v>3629</v>
      </c>
      <c r="K95" s="228" t="s">
        <v>1156</v>
      </c>
      <c r="L95" s="228" t="s">
        <v>454</v>
      </c>
      <c r="M95" s="228"/>
      <c r="N95" s="228"/>
      <c r="O95" s="228">
        <v>1228</v>
      </c>
      <c r="P95" s="228">
        <v>565</v>
      </c>
      <c r="Q95" s="228" t="s">
        <v>10219</v>
      </c>
      <c r="R95" s="227" t="s">
        <v>10220</v>
      </c>
      <c r="S95" s="228">
        <v>568</v>
      </c>
      <c r="T95" s="228" t="s">
        <v>7758</v>
      </c>
      <c r="U95" s="228">
        <v>204</v>
      </c>
      <c r="V95" s="233">
        <v>331</v>
      </c>
      <c r="W95" s="227" t="s">
        <v>11535</v>
      </c>
      <c r="X95" s="227">
        <v>2002</v>
      </c>
      <c r="Y95" s="227"/>
      <c r="Z95" s="227"/>
      <c r="AA95" s="227"/>
      <c r="AB95" s="227"/>
      <c r="AC95" s="227"/>
      <c r="AD95" s="227">
        <v>1998</v>
      </c>
      <c r="AE95" s="233"/>
      <c r="AF95" s="233"/>
      <c r="AG95" s="233"/>
      <c r="AH95" s="233"/>
      <c r="AI95" s="228">
        <v>4291</v>
      </c>
      <c r="AJ95" s="228"/>
    </row>
    <row r="96" spans="1:36" s="214" customFormat="1" ht="38.25" customHeight="1">
      <c r="A96" s="133">
        <v>31</v>
      </c>
      <c r="B96" s="903"/>
      <c r="C96" s="227" t="s">
        <v>7486</v>
      </c>
      <c r="D96" s="227"/>
      <c r="E96" s="227" t="s">
        <v>7759</v>
      </c>
      <c r="F96" s="227" t="s">
        <v>7486</v>
      </c>
      <c r="G96" s="227" t="s">
        <v>11534</v>
      </c>
      <c r="H96" s="228">
        <v>4709</v>
      </c>
      <c r="I96" s="228">
        <v>2796</v>
      </c>
      <c r="J96" s="228">
        <v>8650</v>
      </c>
      <c r="K96" s="228" t="s">
        <v>1156</v>
      </c>
      <c r="L96" s="228" t="s">
        <v>454</v>
      </c>
      <c r="M96" s="228"/>
      <c r="N96" s="228"/>
      <c r="O96" s="228">
        <v>2185</v>
      </c>
      <c r="P96" s="228">
        <v>660</v>
      </c>
      <c r="Q96" s="228" t="s">
        <v>7760</v>
      </c>
      <c r="R96" s="227" t="s">
        <v>7761</v>
      </c>
      <c r="S96" s="228">
        <v>875</v>
      </c>
      <c r="T96" s="228" t="s">
        <v>7762</v>
      </c>
      <c r="U96" s="228">
        <v>650</v>
      </c>
      <c r="V96" s="233">
        <v>8144</v>
      </c>
      <c r="W96" s="227" t="s">
        <v>17770</v>
      </c>
      <c r="X96" s="227"/>
      <c r="Y96" s="227"/>
      <c r="Z96" s="227"/>
      <c r="AA96" s="227"/>
      <c r="AB96" s="227"/>
      <c r="AC96" s="227"/>
      <c r="AD96" s="227">
        <v>2002</v>
      </c>
      <c r="AE96" s="233"/>
      <c r="AF96" s="233"/>
      <c r="AG96" s="233"/>
      <c r="AH96" s="233"/>
      <c r="AI96" s="228">
        <v>1650</v>
      </c>
      <c r="AJ96" s="228"/>
    </row>
    <row r="97" spans="1:36" s="214" customFormat="1" ht="24" customHeight="1">
      <c r="A97" s="133"/>
      <c r="B97" s="903"/>
      <c r="C97" s="227" t="s">
        <v>7486</v>
      </c>
      <c r="D97" s="227"/>
      <c r="E97" s="227" t="s">
        <v>7763</v>
      </c>
      <c r="F97" s="227" t="s">
        <v>7486</v>
      </c>
      <c r="G97" s="227" t="s">
        <v>11534</v>
      </c>
      <c r="H97" s="228">
        <v>949</v>
      </c>
      <c r="I97" s="228">
        <v>567</v>
      </c>
      <c r="J97" s="228">
        <v>2990</v>
      </c>
      <c r="K97" s="228"/>
      <c r="L97" s="228"/>
      <c r="M97" s="228"/>
      <c r="N97" s="228"/>
      <c r="O97" s="228">
        <v>1167</v>
      </c>
      <c r="P97" s="228"/>
      <c r="Q97" s="228"/>
      <c r="R97" s="227"/>
      <c r="S97" s="228">
        <v>683</v>
      </c>
      <c r="T97" s="228" t="s">
        <v>7764</v>
      </c>
      <c r="U97" s="228">
        <v>484</v>
      </c>
      <c r="V97" s="233"/>
      <c r="W97" s="227" t="s">
        <v>7765</v>
      </c>
      <c r="X97" s="227"/>
      <c r="Y97" s="227"/>
      <c r="Z97" s="227"/>
      <c r="AA97" s="227"/>
      <c r="AB97" s="227"/>
      <c r="AC97" s="227"/>
      <c r="AD97" s="227">
        <v>2002</v>
      </c>
      <c r="AE97" s="233"/>
      <c r="AF97" s="233"/>
      <c r="AG97" s="233"/>
      <c r="AH97" s="233"/>
      <c r="AI97" s="228">
        <v>7039</v>
      </c>
      <c r="AJ97" s="228"/>
    </row>
    <row r="98" spans="1:36" s="214" customFormat="1" ht="49.5" customHeight="1">
      <c r="A98" s="261">
        <v>32</v>
      </c>
      <c r="B98" s="903"/>
      <c r="C98" s="227" t="s">
        <v>7486</v>
      </c>
      <c r="D98" s="227"/>
      <c r="E98" s="227" t="s">
        <v>7766</v>
      </c>
      <c r="F98" s="227" t="s">
        <v>7486</v>
      </c>
      <c r="G98" s="227" t="s">
        <v>11534</v>
      </c>
      <c r="H98" s="228">
        <v>15020</v>
      </c>
      <c r="I98" s="228">
        <v>3202</v>
      </c>
      <c r="J98" s="228">
        <v>7102</v>
      </c>
      <c r="K98" s="228"/>
      <c r="L98" s="228"/>
      <c r="M98" s="228"/>
      <c r="N98" s="228"/>
      <c r="O98" s="228">
        <v>1939</v>
      </c>
      <c r="P98" s="228">
        <v>1620</v>
      </c>
      <c r="Q98" s="228" t="s">
        <v>7767</v>
      </c>
      <c r="R98" s="227" t="s">
        <v>7768</v>
      </c>
      <c r="S98" s="228"/>
      <c r="T98" s="228"/>
      <c r="U98" s="228">
        <v>319</v>
      </c>
      <c r="V98" s="233"/>
      <c r="W98" s="227" t="s">
        <v>17771</v>
      </c>
      <c r="X98" s="227"/>
      <c r="Y98" s="227"/>
      <c r="Z98" s="227"/>
      <c r="AA98" s="227"/>
      <c r="AB98" s="227"/>
      <c r="AC98" s="227"/>
      <c r="AD98" s="227">
        <v>2017</v>
      </c>
      <c r="AE98" s="233"/>
      <c r="AF98" s="233"/>
      <c r="AG98" s="233"/>
      <c r="AH98" s="233"/>
      <c r="AI98" s="228">
        <v>21920</v>
      </c>
      <c r="AJ98" s="228"/>
    </row>
    <row r="99" spans="1:36" s="214" customFormat="1" ht="24" customHeight="1">
      <c r="A99" s="133">
        <v>34</v>
      </c>
      <c r="B99" s="903"/>
      <c r="C99" s="227" t="s">
        <v>7486</v>
      </c>
      <c r="D99" s="227"/>
      <c r="E99" s="227" t="s">
        <v>17773</v>
      </c>
      <c r="F99" s="227" t="s">
        <v>64</v>
      </c>
      <c r="G99" s="227" t="s">
        <v>17775</v>
      </c>
      <c r="H99" s="228">
        <v>6487</v>
      </c>
      <c r="I99" s="228">
        <v>2144</v>
      </c>
      <c r="J99" s="228">
        <v>22520</v>
      </c>
      <c r="K99" s="228"/>
      <c r="L99" s="228"/>
      <c r="M99" s="228"/>
      <c r="N99" s="228"/>
      <c r="O99" s="228">
        <v>1179</v>
      </c>
      <c r="P99" s="228"/>
      <c r="Q99" s="228"/>
      <c r="R99" s="227"/>
      <c r="S99" s="254">
        <v>1004</v>
      </c>
      <c r="T99" s="228" t="s">
        <v>10221</v>
      </c>
      <c r="U99" s="228">
        <v>175</v>
      </c>
      <c r="V99" s="227"/>
      <c r="W99" s="227" t="s">
        <v>6868</v>
      </c>
      <c r="X99" s="227"/>
      <c r="Y99" s="227"/>
      <c r="Z99" s="227"/>
      <c r="AA99" s="227"/>
      <c r="AB99" s="227"/>
      <c r="AC99" s="227"/>
      <c r="AD99" s="227">
        <v>2002</v>
      </c>
      <c r="AE99" s="233"/>
      <c r="AF99" s="233"/>
      <c r="AG99" s="233"/>
      <c r="AH99" s="233"/>
      <c r="AI99" s="228">
        <v>22348</v>
      </c>
      <c r="AJ99" s="228"/>
    </row>
    <row r="100" spans="1:36" s="214" customFormat="1" ht="24" customHeight="1">
      <c r="A100" s="133">
        <v>35</v>
      </c>
      <c r="B100" s="903"/>
      <c r="C100" s="227" t="s">
        <v>7493</v>
      </c>
      <c r="D100" s="227"/>
      <c r="E100" s="227" t="s">
        <v>11536</v>
      </c>
      <c r="F100" s="227" t="s">
        <v>7493</v>
      </c>
      <c r="G100" s="227" t="s">
        <v>11537</v>
      </c>
      <c r="H100" s="228">
        <v>10357</v>
      </c>
      <c r="I100" s="228">
        <v>1924.19</v>
      </c>
      <c r="J100" s="228">
        <v>6985</v>
      </c>
      <c r="K100" s="228" t="s">
        <v>454</v>
      </c>
      <c r="L100" s="228"/>
      <c r="M100" s="228"/>
      <c r="N100" s="228"/>
      <c r="O100" s="228">
        <v>1848</v>
      </c>
      <c r="P100" s="228">
        <v>760</v>
      </c>
      <c r="Q100" s="228" t="s">
        <v>7769</v>
      </c>
      <c r="R100" s="227" t="s">
        <v>3324</v>
      </c>
      <c r="S100" s="228">
        <v>902</v>
      </c>
      <c r="T100" s="228" t="s">
        <v>291</v>
      </c>
      <c r="U100" s="228">
        <v>186</v>
      </c>
      <c r="V100" s="310" t="s">
        <v>7770</v>
      </c>
      <c r="W100" s="227" t="s">
        <v>7771</v>
      </c>
      <c r="X100" s="227"/>
      <c r="Y100" s="227"/>
      <c r="Z100" s="227"/>
      <c r="AA100" s="227"/>
      <c r="AB100" s="227"/>
      <c r="AC100" s="227"/>
      <c r="AD100" s="227">
        <v>2000</v>
      </c>
      <c r="AE100" s="233"/>
      <c r="AF100" s="233">
        <v>1250</v>
      </c>
      <c r="AG100" s="233"/>
      <c r="AH100" s="233"/>
      <c r="AI100" s="228">
        <v>14436</v>
      </c>
      <c r="AJ100" s="305"/>
    </row>
    <row r="101" spans="1:36" s="214" customFormat="1" ht="24" customHeight="1">
      <c r="A101" s="133"/>
      <c r="B101" s="903"/>
      <c r="C101" s="227" t="s">
        <v>7493</v>
      </c>
      <c r="D101" s="227"/>
      <c r="E101" s="227" t="s">
        <v>7772</v>
      </c>
      <c r="F101" s="227" t="s">
        <v>7493</v>
      </c>
      <c r="G101" s="227" t="s">
        <v>11538</v>
      </c>
      <c r="H101" s="228">
        <v>1864</v>
      </c>
      <c r="I101" s="228">
        <v>972.56</v>
      </c>
      <c r="J101" s="228">
        <v>1978.41</v>
      </c>
      <c r="K101" s="228"/>
      <c r="L101" s="228"/>
      <c r="M101" s="228"/>
      <c r="N101" s="228"/>
      <c r="O101" s="228">
        <v>669</v>
      </c>
      <c r="P101" s="228" t="s">
        <v>389</v>
      </c>
      <c r="Q101" s="228" t="s">
        <v>389</v>
      </c>
      <c r="R101" s="227" t="s">
        <v>389</v>
      </c>
      <c r="S101" s="228">
        <v>669</v>
      </c>
      <c r="T101" s="228" t="s">
        <v>7773</v>
      </c>
      <c r="U101" s="228">
        <v>169</v>
      </c>
      <c r="V101" s="310" t="s">
        <v>2499</v>
      </c>
      <c r="W101" s="227" t="s">
        <v>7774</v>
      </c>
      <c r="X101" s="227"/>
      <c r="Y101" s="227"/>
      <c r="Z101" s="227"/>
      <c r="AA101" s="227"/>
      <c r="AB101" s="227"/>
      <c r="AC101" s="227"/>
      <c r="AD101" s="227">
        <v>2006</v>
      </c>
      <c r="AE101" s="233" t="s">
        <v>3902</v>
      </c>
      <c r="AF101" s="233"/>
      <c r="AG101" s="233"/>
      <c r="AH101" s="233"/>
      <c r="AI101" s="228">
        <v>3966</v>
      </c>
      <c r="AJ101" s="228"/>
    </row>
    <row r="102" spans="1:36" s="214" customFormat="1" ht="24" customHeight="1">
      <c r="A102" s="1410"/>
      <c r="B102" s="903"/>
      <c r="C102" s="227" t="s">
        <v>7493</v>
      </c>
      <c r="D102" s="227"/>
      <c r="E102" s="227" t="s">
        <v>10223</v>
      </c>
      <c r="F102" s="227" t="s">
        <v>7493</v>
      </c>
      <c r="G102" s="227" t="s">
        <v>11538</v>
      </c>
      <c r="H102" s="228">
        <v>987.9</v>
      </c>
      <c r="I102" s="228">
        <v>349.8</v>
      </c>
      <c r="J102" s="228">
        <v>349.8</v>
      </c>
      <c r="K102" s="228">
        <v>349.8</v>
      </c>
      <c r="L102" s="228" t="s">
        <v>389</v>
      </c>
      <c r="M102" s="228" t="s">
        <v>389</v>
      </c>
      <c r="N102" s="228" t="s">
        <v>389</v>
      </c>
      <c r="O102" s="228">
        <v>350</v>
      </c>
      <c r="P102" s="228" t="s">
        <v>389</v>
      </c>
      <c r="Q102" s="228" t="s">
        <v>389</v>
      </c>
      <c r="R102" s="227" t="s">
        <v>389</v>
      </c>
      <c r="S102" s="228" t="s">
        <v>389</v>
      </c>
      <c r="T102" s="228" t="s">
        <v>389</v>
      </c>
      <c r="U102" s="228">
        <v>92</v>
      </c>
      <c r="V102" s="310"/>
      <c r="W102" s="227" t="s">
        <v>10224</v>
      </c>
      <c r="X102" s="227"/>
      <c r="Y102" s="227"/>
      <c r="Z102" s="227"/>
      <c r="AA102" s="227"/>
      <c r="AB102" s="227"/>
      <c r="AC102" s="227"/>
      <c r="AD102" s="227">
        <v>2018</v>
      </c>
      <c r="AE102" s="233"/>
      <c r="AF102" s="233"/>
      <c r="AG102" s="233"/>
      <c r="AH102" s="233"/>
      <c r="AI102" s="228">
        <v>160</v>
      </c>
      <c r="AJ102" s="228"/>
    </row>
    <row r="103" spans="1:36" s="214" customFormat="1" ht="24" customHeight="1">
      <c r="A103" s="154">
        <v>36</v>
      </c>
      <c r="B103" s="903"/>
      <c r="C103" s="227" t="s">
        <v>13400</v>
      </c>
      <c r="D103" s="227"/>
      <c r="E103" s="227" t="s">
        <v>16052</v>
      </c>
      <c r="F103" s="227" t="s">
        <v>7493</v>
      </c>
      <c r="G103" s="227" t="s">
        <v>11538</v>
      </c>
      <c r="H103" s="228">
        <v>2212</v>
      </c>
      <c r="I103" s="228"/>
      <c r="J103" s="228">
        <v>2212.25</v>
      </c>
      <c r="K103" s="228"/>
      <c r="L103" s="228"/>
      <c r="M103" s="228"/>
      <c r="N103" s="228"/>
      <c r="O103" s="228">
        <v>1719</v>
      </c>
      <c r="P103" s="228" t="s">
        <v>2009</v>
      </c>
      <c r="Q103" s="228" t="s">
        <v>2009</v>
      </c>
      <c r="R103" s="227" t="s">
        <v>2009</v>
      </c>
      <c r="S103" s="228" t="s">
        <v>389</v>
      </c>
      <c r="T103" s="228" t="s">
        <v>389</v>
      </c>
      <c r="U103" s="228">
        <v>480</v>
      </c>
      <c r="V103" s="310"/>
      <c r="W103" s="227" t="s">
        <v>16053</v>
      </c>
      <c r="X103" s="227"/>
      <c r="Y103" s="227"/>
      <c r="Z103" s="227"/>
      <c r="AA103" s="227"/>
      <c r="AB103" s="227"/>
      <c r="AC103" s="227"/>
      <c r="AD103" s="227">
        <v>2022</v>
      </c>
      <c r="AE103" s="233"/>
      <c r="AF103" s="233"/>
      <c r="AG103" s="233"/>
      <c r="AH103" s="233"/>
      <c r="AI103" s="228"/>
      <c r="AJ103" s="228" t="s">
        <v>13406</v>
      </c>
    </row>
    <row r="104" spans="1:36" s="214" customFormat="1" ht="24" customHeight="1">
      <c r="A104" s="261"/>
      <c r="B104" s="903"/>
      <c r="C104" s="227" t="s">
        <v>7495</v>
      </c>
      <c r="D104" s="227"/>
      <c r="E104" s="227" t="s">
        <v>7775</v>
      </c>
      <c r="F104" s="227" t="s">
        <v>7495</v>
      </c>
      <c r="G104" s="227" t="s">
        <v>2553</v>
      </c>
      <c r="H104" s="228">
        <v>26092</v>
      </c>
      <c r="I104" s="228">
        <v>1724</v>
      </c>
      <c r="J104" s="228">
        <v>7380</v>
      </c>
      <c r="K104" s="228" t="s">
        <v>7776</v>
      </c>
      <c r="L104" s="228"/>
      <c r="M104" s="228"/>
      <c r="N104" s="228"/>
      <c r="O104" s="228">
        <v>2636</v>
      </c>
      <c r="P104" s="228">
        <v>891</v>
      </c>
      <c r="Q104" s="228" t="s">
        <v>7777</v>
      </c>
      <c r="R104" s="227" t="s">
        <v>3324</v>
      </c>
      <c r="S104" s="228">
        <v>1283</v>
      </c>
      <c r="T104" s="228" t="s">
        <v>7778</v>
      </c>
      <c r="U104" s="228">
        <v>462</v>
      </c>
      <c r="V104" s="233" t="s">
        <v>7779</v>
      </c>
      <c r="W104" s="227" t="s">
        <v>7780</v>
      </c>
      <c r="X104" s="227" t="s">
        <v>7781</v>
      </c>
      <c r="Y104" s="227"/>
      <c r="Z104" s="227"/>
      <c r="AA104" s="227"/>
      <c r="AB104" s="227"/>
      <c r="AC104" s="227"/>
      <c r="AD104" s="227">
        <v>1994</v>
      </c>
      <c r="AE104" s="233">
        <v>21</v>
      </c>
      <c r="AF104" s="233"/>
      <c r="AG104" s="233">
        <v>65</v>
      </c>
      <c r="AH104" s="233">
        <v>45</v>
      </c>
      <c r="AI104" s="228">
        <v>7290</v>
      </c>
      <c r="AJ104" s="228"/>
    </row>
    <row r="105" spans="1:36" s="214" customFormat="1" ht="24" customHeight="1">
      <c r="A105" s="261"/>
      <c r="B105" s="903"/>
      <c r="C105" s="227" t="s">
        <v>7495</v>
      </c>
      <c r="D105" s="227"/>
      <c r="E105" s="227" t="s">
        <v>17774</v>
      </c>
      <c r="F105" s="227" t="s">
        <v>7495</v>
      </c>
      <c r="G105" s="227" t="s">
        <v>11539</v>
      </c>
      <c r="H105" s="228">
        <v>76544</v>
      </c>
      <c r="I105" s="228">
        <v>766</v>
      </c>
      <c r="J105" s="228">
        <v>1501</v>
      </c>
      <c r="K105" s="228"/>
      <c r="L105" s="228"/>
      <c r="M105" s="228"/>
      <c r="N105" s="228"/>
      <c r="O105" s="228"/>
      <c r="P105" s="228"/>
      <c r="Q105" s="228"/>
      <c r="R105" s="227"/>
      <c r="S105" s="228"/>
      <c r="T105" s="228"/>
      <c r="U105" s="228">
        <v>189</v>
      </c>
      <c r="V105" s="233"/>
      <c r="W105" s="227" t="s">
        <v>7782</v>
      </c>
      <c r="X105" s="227"/>
      <c r="Y105" s="227"/>
      <c r="Z105" s="227"/>
      <c r="AA105" s="227"/>
      <c r="AB105" s="227"/>
      <c r="AC105" s="227"/>
      <c r="AD105" s="227">
        <v>2008</v>
      </c>
      <c r="AE105" s="366"/>
      <c r="AF105" s="366"/>
      <c r="AG105" s="366"/>
      <c r="AH105" s="366"/>
      <c r="AI105" s="228">
        <v>1180</v>
      </c>
      <c r="AJ105" s="228"/>
    </row>
    <row r="106" spans="1:36" s="214" customFormat="1" ht="24" customHeight="1">
      <c r="A106" s="261"/>
      <c r="B106" s="903"/>
      <c r="C106" s="227" t="s">
        <v>7495</v>
      </c>
      <c r="D106" s="227"/>
      <c r="E106" s="227" t="s">
        <v>10226</v>
      </c>
      <c r="F106" s="227" t="s">
        <v>7495</v>
      </c>
      <c r="G106" s="227" t="s">
        <v>10227</v>
      </c>
      <c r="H106" s="228">
        <v>2262</v>
      </c>
      <c r="I106" s="228">
        <v>1097</v>
      </c>
      <c r="J106" s="228">
        <v>13594</v>
      </c>
      <c r="K106" s="228"/>
      <c r="L106" s="228"/>
      <c r="M106" s="228"/>
      <c r="N106" s="228"/>
      <c r="O106" s="228">
        <v>1239</v>
      </c>
      <c r="P106" s="228"/>
      <c r="Q106" s="228" t="s">
        <v>389</v>
      </c>
      <c r="R106" s="227"/>
      <c r="S106" s="228">
        <v>654</v>
      </c>
      <c r="T106" s="228"/>
      <c r="U106" s="228">
        <v>585</v>
      </c>
      <c r="V106" s="233"/>
      <c r="W106" s="227" t="s">
        <v>10228</v>
      </c>
      <c r="X106" s="227"/>
      <c r="Y106" s="227"/>
      <c r="Z106" s="227"/>
      <c r="AA106" s="227"/>
      <c r="AB106" s="227"/>
      <c r="AC106" s="227"/>
      <c r="AD106" s="227">
        <v>2013</v>
      </c>
      <c r="AE106" s="366"/>
      <c r="AF106" s="366"/>
      <c r="AG106" s="366"/>
      <c r="AH106" s="366"/>
      <c r="AI106" s="228">
        <v>73300</v>
      </c>
      <c r="AJ106" s="228"/>
    </row>
    <row r="107" spans="1:36" s="214" customFormat="1" ht="24" customHeight="1">
      <c r="A107" s="261"/>
      <c r="B107" s="903"/>
      <c r="C107" s="236" t="s">
        <v>7495</v>
      </c>
      <c r="D107" s="236"/>
      <c r="E107" s="236" t="s">
        <v>10229</v>
      </c>
      <c r="F107" s="236" t="s">
        <v>7495</v>
      </c>
      <c r="G107" s="236" t="s">
        <v>10227</v>
      </c>
      <c r="H107" s="254">
        <v>20923</v>
      </c>
      <c r="I107" s="613">
        <v>3167</v>
      </c>
      <c r="J107" s="254">
        <v>6320</v>
      </c>
      <c r="K107" s="228"/>
      <c r="L107" s="228"/>
      <c r="M107" s="228"/>
      <c r="N107" s="228"/>
      <c r="O107" s="228">
        <v>2593</v>
      </c>
      <c r="P107" s="228">
        <v>1513</v>
      </c>
      <c r="Q107" s="228"/>
      <c r="R107" s="314" t="s">
        <v>16054</v>
      </c>
      <c r="S107" s="228">
        <v>772</v>
      </c>
      <c r="T107" s="318" t="s">
        <v>13784</v>
      </c>
      <c r="U107" s="228">
        <v>308</v>
      </c>
      <c r="V107" s="233"/>
      <c r="W107" s="314" t="s">
        <v>16055</v>
      </c>
      <c r="X107" s="227"/>
      <c r="Y107" s="227"/>
      <c r="Z107" s="227"/>
      <c r="AA107" s="227"/>
      <c r="AB107" s="227"/>
      <c r="AC107" s="227"/>
      <c r="AD107" s="227">
        <v>2018</v>
      </c>
      <c r="AE107" s="366"/>
      <c r="AF107" s="366"/>
      <c r="AG107" s="366"/>
      <c r="AH107" s="366"/>
      <c r="AI107" s="228">
        <v>25957</v>
      </c>
      <c r="AJ107" s="228"/>
    </row>
    <row r="108" spans="1:36" s="214" customFormat="1" ht="24" customHeight="1">
      <c r="A108" s="261"/>
      <c r="B108" s="903"/>
      <c r="C108" s="227" t="s">
        <v>7501</v>
      </c>
      <c r="D108" s="227"/>
      <c r="E108" s="227" t="s">
        <v>7783</v>
      </c>
      <c r="F108" s="227" t="s">
        <v>7501</v>
      </c>
      <c r="G108" s="227" t="s">
        <v>11540</v>
      </c>
      <c r="H108" s="228">
        <v>50362</v>
      </c>
      <c r="I108" s="228">
        <v>979</v>
      </c>
      <c r="J108" s="228">
        <v>2494</v>
      </c>
      <c r="K108" s="228" t="s">
        <v>1156</v>
      </c>
      <c r="L108" s="228" t="s">
        <v>2784</v>
      </c>
      <c r="M108" s="228" t="s">
        <v>454</v>
      </c>
      <c r="N108" s="228" t="s">
        <v>7784</v>
      </c>
      <c r="O108" s="228">
        <v>933</v>
      </c>
      <c r="P108" s="228">
        <v>636</v>
      </c>
      <c r="Q108" s="228" t="s">
        <v>7785</v>
      </c>
      <c r="R108" s="227" t="s">
        <v>7786</v>
      </c>
      <c r="S108" s="228"/>
      <c r="T108" s="323"/>
      <c r="U108" s="228">
        <v>297</v>
      </c>
      <c r="V108" s="233">
        <v>2311</v>
      </c>
      <c r="W108" s="227" t="s">
        <v>7787</v>
      </c>
      <c r="X108" s="227"/>
      <c r="Y108" s="227"/>
      <c r="Z108" s="227"/>
      <c r="AA108" s="227"/>
      <c r="AB108" s="227"/>
      <c r="AC108" s="227"/>
      <c r="AD108" s="227" t="s">
        <v>7788</v>
      </c>
      <c r="AE108" s="366"/>
      <c r="AF108" s="366"/>
      <c r="AG108" s="366"/>
      <c r="AH108" s="366"/>
      <c r="AI108" s="228">
        <v>2311</v>
      </c>
      <c r="AJ108" s="228"/>
    </row>
    <row r="109" spans="1:36" s="214" customFormat="1" ht="24" customHeight="1">
      <c r="A109" s="261"/>
      <c r="B109" s="903"/>
      <c r="C109" s="227" t="s">
        <v>7501</v>
      </c>
      <c r="D109" s="227"/>
      <c r="E109" s="227" t="s">
        <v>7789</v>
      </c>
      <c r="F109" s="227" t="s">
        <v>7501</v>
      </c>
      <c r="G109" s="227" t="s">
        <v>11540</v>
      </c>
      <c r="H109" s="228">
        <v>12587</v>
      </c>
      <c r="I109" s="228">
        <v>796</v>
      </c>
      <c r="J109" s="228">
        <v>795</v>
      </c>
      <c r="K109" s="228" t="s">
        <v>7790</v>
      </c>
      <c r="L109" s="228" t="s">
        <v>1358</v>
      </c>
      <c r="M109" s="228" t="s">
        <v>1884</v>
      </c>
      <c r="N109" s="228" t="s">
        <v>7791</v>
      </c>
      <c r="O109" s="228">
        <v>540</v>
      </c>
      <c r="P109" s="228">
        <v>540</v>
      </c>
      <c r="Q109" s="228" t="s">
        <v>7792</v>
      </c>
      <c r="R109" s="227" t="s">
        <v>5197</v>
      </c>
      <c r="S109" s="228"/>
      <c r="T109" s="323"/>
      <c r="U109" s="228"/>
      <c r="V109" s="233">
        <v>48</v>
      </c>
      <c r="W109" s="227"/>
      <c r="X109" s="227"/>
      <c r="Y109" s="227"/>
      <c r="Z109" s="227"/>
      <c r="AA109" s="227"/>
      <c r="AB109" s="227"/>
      <c r="AC109" s="227"/>
      <c r="AD109" s="227">
        <v>1997</v>
      </c>
      <c r="AE109" s="233">
        <v>55</v>
      </c>
      <c r="AF109" s="233"/>
      <c r="AG109" s="233">
        <v>80</v>
      </c>
      <c r="AH109" s="233"/>
      <c r="AI109" s="228">
        <v>698</v>
      </c>
      <c r="AJ109" s="228"/>
    </row>
    <row r="110" spans="1:36" s="214" customFormat="1" ht="24" customHeight="1">
      <c r="A110" s="261"/>
      <c r="B110" s="903"/>
      <c r="C110" s="227" t="s">
        <v>7501</v>
      </c>
      <c r="D110" s="227"/>
      <c r="E110" s="227" t="s">
        <v>17776</v>
      </c>
      <c r="F110" s="227" t="s">
        <v>7501</v>
      </c>
      <c r="G110" s="227" t="s">
        <v>11540</v>
      </c>
      <c r="H110" s="228">
        <v>3304</v>
      </c>
      <c r="I110" s="228">
        <v>1571</v>
      </c>
      <c r="J110" s="228">
        <v>9914</v>
      </c>
      <c r="K110" s="228" t="s">
        <v>7791</v>
      </c>
      <c r="L110" s="228" t="s">
        <v>1357</v>
      </c>
      <c r="M110" s="228" t="s">
        <v>7793</v>
      </c>
      <c r="N110" s="228" t="s">
        <v>1164</v>
      </c>
      <c r="O110" s="228">
        <v>2557</v>
      </c>
      <c r="P110" s="228">
        <v>1080</v>
      </c>
      <c r="Q110" s="228" t="s">
        <v>7794</v>
      </c>
      <c r="R110" s="227" t="s">
        <v>7795</v>
      </c>
      <c r="S110" s="228">
        <v>969</v>
      </c>
      <c r="T110" s="228" t="s">
        <v>7796</v>
      </c>
      <c r="U110" s="228">
        <v>508</v>
      </c>
      <c r="V110" s="233">
        <v>40</v>
      </c>
      <c r="W110" s="227" t="s">
        <v>10231</v>
      </c>
      <c r="X110" s="227"/>
      <c r="Y110" s="227"/>
      <c r="Z110" s="227"/>
      <c r="AA110" s="227"/>
      <c r="AB110" s="227"/>
      <c r="AC110" s="227"/>
      <c r="AD110" s="227">
        <v>2004</v>
      </c>
      <c r="AE110" s="233"/>
      <c r="AF110" s="233"/>
      <c r="AG110" s="233"/>
      <c r="AH110" s="233"/>
      <c r="AI110" s="228">
        <v>19000</v>
      </c>
      <c r="AJ110" s="228"/>
    </row>
    <row r="111" spans="1:36" s="214" customFormat="1" ht="38.1" customHeight="1">
      <c r="A111" s="261"/>
      <c r="B111" s="903"/>
      <c r="C111" s="227" t="s">
        <v>13395</v>
      </c>
      <c r="D111" s="227"/>
      <c r="E111" s="227" t="s">
        <v>13396</v>
      </c>
      <c r="F111" s="227" t="s">
        <v>13395</v>
      </c>
      <c r="G111" s="227" t="s">
        <v>13397</v>
      </c>
      <c r="H111" s="228">
        <v>64598.400000000001</v>
      </c>
      <c r="I111" s="228">
        <v>2650.09</v>
      </c>
      <c r="J111" s="228">
        <v>9682.27</v>
      </c>
      <c r="K111" s="228"/>
      <c r="L111" s="228"/>
      <c r="M111" s="228"/>
      <c r="N111" s="228"/>
      <c r="O111" s="228" t="s">
        <v>2009</v>
      </c>
      <c r="P111" s="228" t="s">
        <v>2009</v>
      </c>
      <c r="Q111" s="228" t="s">
        <v>2009</v>
      </c>
      <c r="R111" s="227" t="s">
        <v>2009</v>
      </c>
      <c r="S111" s="228" t="s">
        <v>2009</v>
      </c>
      <c r="T111" s="228" t="s">
        <v>2009</v>
      </c>
      <c r="U111" s="228" t="s">
        <v>2009</v>
      </c>
      <c r="V111" s="233"/>
      <c r="W111" s="227" t="s">
        <v>13398</v>
      </c>
      <c r="X111" s="227"/>
      <c r="Y111" s="227"/>
      <c r="Z111" s="227"/>
      <c r="AA111" s="227"/>
      <c r="AB111" s="227"/>
      <c r="AC111" s="227"/>
      <c r="AD111" s="227">
        <v>2021</v>
      </c>
      <c r="AE111" s="233"/>
      <c r="AF111" s="233"/>
      <c r="AG111" s="233"/>
      <c r="AH111" s="233"/>
      <c r="AI111" s="228">
        <v>12122</v>
      </c>
      <c r="AJ111" s="228" t="s">
        <v>1790</v>
      </c>
    </row>
    <row r="112" spans="1:36" s="1548" customFormat="1" ht="24" customHeight="1">
      <c r="A112" s="261"/>
      <c r="B112" s="903"/>
      <c r="C112" s="227" t="s">
        <v>7501</v>
      </c>
      <c r="D112" s="227"/>
      <c r="E112" s="236" t="s">
        <v>13446</v>
      </c>
      <c r="F112" s="227" t="s">
        <v>7501</v>
      </c>
      <c r="G112" s="236" t="s">
        <v>7797</v>
      </c>
      <c r="H112" s="254">
        <v>1372</v>
      </c>
      <c r="I112" s="254"/>
      <c r="J112" s="254">
        <v>7048</v>
      </c>
      <c r="K112" s="254"/>
      <c r="L112" s="254"/>
      <c r="M112" s="254"/>
      <c r="N112" s="254"/>
      <c r="O112" s="254"/>
      <c r="P112" s="254">
        <v>214</v>
      </c>
      <c r="Q112" s="254" t="s">
        <v>7798</v>
      </c>
      <c r="R112" s="236" t="s">
        <v>2411</v>
      </c>
      <c r="S112" s="254">
        <v>700</v>
      </c>
      <c r="T112" s="254" t="s">
        <v>7799</v>
      </c>
      <c r="U112" s="254">
        <v>181</v>
      </c>
      <c r="V112" s="236"/>
      <c r="W112" s="236" t="s">
        <v>7800</v>
      </c>
      <c r="X112" s="236"/>
      <c r="Y112" s="236"/>
      <c r="Z112" s="236"/>
      <c r="AA112" s="236"/>
      <c r="AB112" s="236"/>
      <c r="AC112" s="236"/>
      <c r="AD112" s="236">
        <v>2004</v>
      </c>
      <c r="AE112" s="236"/>
      <c r="AF112" s="236"/>
      <c r="AG112" s="236"/>
      <c r="AH112" s="236"/>
      <c r="AI112" s="254">
        <v>18700</v>
      </c>
      <c r="AJ112" s="254"/>
    </row>
    <row r="113" spans="1:36" s="214" customFormat="1" ht="33.950000000000003" customHeight="1">
      <c r="A113" s="261"/>
      <c r="B113" s="903"/>
      <c r="C113" s="227" t="s">
        <v>7501</v>
      </c>
      <c r="D113" s="227"/>
      <c r="E113" s="227" t="s">
        <v>7801</v>
      </c>
      <c r="F113" s="227" t="s">
        <v>13411</v>
      </c>
      <c r="G113" s="263" t="s">
        <v>7802</v>
      </c>
      <c r="H113" s="228">
        <v>6408</v>
      </c>
      <c r="I113" s="228">
        <v>2803</v>
      </c>
      <c r="J113" s="228">
        <v>9716</v>
      </c>
      <c r="K113" s="228"/>
      <c r="L113" s="228"/>
      <c r="M113" s="228"/>
      <c r="N113" s="228"/>
      <c r="O113" s="228">
        <v>4770</v>
      </c>
      <c r="P113" s="228"/>
      <c r="Q113" s="233">
        <v>0</v>
      </c>
      <c r="R113" s="227"/>
      <c r="S113" s="254">
        <v>2806</v>
      </c>
      <c r="T113" s="228" t="s">
        <v>7803</v>
      </c>
      <c r="U113" s="228">
        <v>1964</v>
      </c>
      <c r="V113" s="227">
        <v>1991</v>
      </c>
      <c r="W113" s="227" t="s">
        <v>7804</v>
      </c>
      <c r="X113" s="227">
        <v>4110</v>
      </c>
      <c r="Y113" s="227"/>
      <c r="Z113" s="227"/>
      <c r="AA113" s="227"/>
      <c r="AB113" s="227"/>
      <c r="AC113" s="227"/>
      <c r="AD113" s="227">
        <v>2001</v>
      </c>
      <c r="AE113" s="233"/>
      <c r="AF113" s="233"/>
      <c r="AG113" s="233"/>
      <c r="AH113" s="233"/>
      <c r="AI113" s="228">
        <v>9423</v>
      </c>
      <c r="AJ113" s="228"/>
    </row>
    <row r="114" spans="1:36" s="1548" customFormat="1" ht="24" customHeight="1">
      <c r="A114" s="261"/>
      <c r="B114" s="903"/>
      <c r="C114" s="227" t="s">
        <v>7501</v>
      </c>
      <c r="D114" s="227" t="s">
        <v>18673</v>
      </c>
      <c r="E114" s="236" t="s">
        <v>13439</v>
      </c>
      <c r="F114" s="236" t="s">
        <v>64</v>
      </c>
      <c r="G114" s="236" t="s">
        <v>18674</v>
      </c>
      <c r="H114" s="254">
        <v>41328</v>
      </c>
      <c r="I114" s="254">
        <v>2095</v>
      </c>
      <c r="J114" s="254">
        <v>6381</v>
      </c>
      <c r="K114" s="254"/>
      <c r="L114" s="254"/>
      <c r="M114" s="254"/>
      <c r="N114" s="254"/>
      <c r="O114" s="233">
        <v>1672</v>
      </c>
      <c r="P114" s="233">
        <v>846</v>
      </c>
      <c r="Q114" s="254" t="s">
        <v>18675</v>
      </c>
      <c r="R114" s="236" t="s">
        <v>2570</v>
      </c>
      <c r="S114" s="233">
        <v>655</v>
      </c>
      <c r="T114" s="254" t="s">
        <v>3915</v>
      </c>
      <c r="U114" s="233">
        <v>171</v>
      </c>
      <c r="V114" s="236"/>
      <c r="W114" s="236" t="s">
        <v>26595</v>
      </c>
      <c r="X114" s="236"/>
      <c r="Y114" s="236"/>
      <c r="Z114" s="236"/>
      <c r="AA114" s="236"/>
      <c r="AB114" s="236"/>
      <c r="AC114" s="236"/>
      <c r="AD114" s="236">
        <v>1994</v>
      </c>
      <c r="AE114" s="236"/>
      <c r="AF114" s="236"/>
      <c r="AG114" s="236"/>
      <c r="AH114" s="236"/>
      <c r="AI114" s="254">
        <v>5150</v>
      </c>
      <c r="AJ114" s="254"/>
    </row>
    <row r="115" spans="1:36" s="214" customFormat="1" ht="24" customHeight="1">
      <c r="A115" s="261"/>
      <c r="B115" s="903"/>
      <c r="C115" s="227" t="s">
        <v>554</v>
      </c>
      <c r="D115" s="227"/>
      <c r="E115" s="227" t="s">
        <v>18676</v>
      </c>
      <c r="F115" s="227" t="s">
        <v>554</v>
      </c>
      <c r="G115" s="227" t="s">
        <v>7557</v>
      </c>
      <c r="H115" s="228">
        <v>4426</v>
      </c>
      <c r="I115" s="228">
        <v>2637</v>
      </c>
      <c r="J115" s="228">
        <v>9011</v>
      </c>
      <c r="K115" s="228"/>
      <c r="L115" s="228"/>
      <c r="M115" s="228"/>
      <c r="N115" s="228"/>
      <c r="O115" s="228">
        <v>1782</v>
      </c>
      <c r="P115" s="228">
        <v>917</v>
      </c>
      <c r="Q115" s="233" t="s">
        <v>7805</v>
      </c>
      <c r="R115" s="227" t="s">
        <v>7806</v>
      </c>
      <c r="S115" s="328">
        <v>865</v>
      </c>
      <c r="T115" s="328" t="s">
        <v>291</v>
      </c>
      <c r="U115" s="328">
        <v>356</v>
      </c>
      <c r="V115" s="233"/>
      <c r="W115" s="227" t="s">
        <v>7807</v>
      </c>
      <c r="X115" s="227"/>
      <c r="Y115" s="227"/>
      <c r="Z115" s="227"/>
      <c r="AA115" s="227"/>
      <c r="AB115" s="227"/>
      <c r="AC115" s="227"/>
      <c r="AD115" s="227">
        <v>2004</v>
      </c>
      <c r="AE115" s="233"/>
      <c r="AF115" s="233"/>
      <c r="AG115" s="233"/>
      <c r="AH115" s="233"/>
      <c r="AI115" s="228">
        <v>19123</v>
      </c>
      <c r="AJ115" s="328"/>
    </row>
    <row r="116" spans="1:36" s="214" customFormat="1" ht="37.5" customHeight="1">
      <c r="A116" s="261"/>
      <c r="B116" s="903"/>
      <c r="C116" s="227" t="s">
        <v>554</v>
      </c>
      <c r="D116" s="227"/>
      <c r="E116" s="227" t="s">
        <v>7808</v>
      </c>
      <c r="F116" s="227" t="s">
        <v>11541</v>
      </c>
      <c r="G116" s="227" t="s">
        <v>13410</v>
      </c>
      <c r="H116" s="228">
        <v>4799</v>
      </c>
      <c r="I116" s="228">
        <v>1873</v>
      </c>
      <c r="J116" s="228">
        <v>7603</v>
      </c>
      <c r="K116" s="228"/>
      <c r="L116" s="228"/>
      <c r="M116" s="228"/>
      <c r="N116" s="228"/>
      <c r="O116" s="228"/>
      <c r="P116" s="228">
        <v>792</v>
      </c>
      <c r="Q116" s="233" t="s">
        <v>7809</v>
      </c>
      <c r="R116" s="227"/>
      <c r="S116" s="328">
        <v>2687</v>
      </c>
      <c r="T116" s="328" t="s">
        <v>7810</v>
      </c>
      <c r="U116" s="328">
        <v>297</v>
      </c>
      <c r="V116" s="233"/>
      <c r="W116" s="227" t="s">
        <v>7811</v>
      </c>
      <c r="X116" s="227"/>
      <c r="Y116" s="227"/>
      <c r="Z116" s="227"/>
      <c r="AA116" s="227"/>
      <c r="AB116" s="227"/>
      <c r="AC116" s="227"/>
      <c r="AD116" s="227">
        <v>1995</v>
      </c>
      <c r="AE116" s="233"/>
      <c r="AF116" s="233"/>
      <c r="AG116" s="233"/>
      <c r="AH116" s="233"/>
      <c r="AI116" s="228"/>
      <c r="AJ116" s="328"/>
    </row>
    <row r="117" spans="1:36" s="214" customFormat="1" ht="23.1" customHeight="1">
      <c r="A117" s="261"/>
      <c r="B117" s="903"/>
      <c r="C117" s="227" t="s">
        <v>883</v>
      </c>
      <c r="D117" s="227"/>
      <c r="E117" s="227" t="s">
        <v>7812</v>
      </c>
      <c r="F117" s="227" t="s">
        <v>883</v>
      </c>
      <c r="G117" s="227" t="s">
        <v>10159</v>
      </c>
      <c r="H117" s="228">
        <v>6490</v>
      </c>
      <c r="I117" s="228">
        <v>3398</v>
      </c>
      <c r="J117" s="228">
        <v>7954</v>
      </c>
      <c r="K117" s="228" t="s">
        <v>1172</v>
      </c>
      <c r="L117" s="228" t="s">
        <v>1156</v>
      </c>
      <c r="M117" s="228" t="s">
        <v>1474</v>
      </c>
      <c r="N117" s="228" t="s">
        <v>1170</v>
      </c>
      <c r="O117" s="228">
        <v>2190</v>
      </c>
      <c r="P117" s="228">
        <v>991</v>
      </c>
      <c r="Q117" s="228" t="s">
        <v>7813</v>
      </c>
      <c r="R117" s="227" t="s">
        <v>7814</v>
      </c>
      <c r="S117" s="228">
        <v>840</v>
      </c>
      <c r="T117" s="228" t="s">
        <v>7815</v>
      </c>
      <c r="U117" s="228">
        <v>359</v>
      </c>
      <c r="V117" s="233" t="s">
        <v>7816</v>
      </c>
      <c r="W117" s="227" t="s">
        <v>7817</v>
      </c>
      <c r="X117" s="227"/>
      <c r="Y117" s="227"/>
      <c r="Z117" s="227"/>
      <c r="AA117" s="227"/>
      <c r="AB117" s="227"/>
      <c r="AC117" s="227"/>
      <c r="AD117" s="227">
        <v>2003</v>
      </c>
      <c r="AE117" s="233"/>
      <c r="AF117" s="233">
        <v>3900</v>
      </c>
      <c r="AG117" s="233"/>
      <c r="AH117" s="233"/>
      <c r="AI117" s="228">
        <v>14823</v>
      </c>
      <c r="AJ117" s="228"/>
    </row>
    <row r="118" spans="1:36" s="214" customFormat="1" ht="23.1" customHeight="1">
      <c r="A118" s="261"/>
      <c r="B118" s="903"/>
      <c r="C118" s="227" t="s">
        <v>883</v>
      </c>
      <c r="D118" s="227"/>
      <c r="E118" s="227" t="s">
        <v>7818</v>
      </c>
      <c r="F118" s="227" t="s">
        <v>883</v>
      </c>
      <c r="G118" s="227" t="s">
        <v>10159</v>
      </c>
      <c r="H118" s="228">
        <v>1967</v>
      </c>
      <c r="I118" s="228">
        <v>967</v>
      </c>
      <c r="J118" s="228">
        <v>1347</v>
      </c>
      <c r="K118" s="228" t="s">
        <v>454</v>
      </c>
      <c r="L118" s="228" t="s">
        <v>1156</v>
      </c>
      <c r="M118" s="228" t="s">
        <v>1170</v>
      </c>
      <c r="N118" s="228" t="s">
        <v>7819</v>
      </c>
      <c r="O118" s="228">
        <v>720</v>
      </c>
      <c r="P118" s="228">
        <v>720</v>
      </c>
      <c r="Q118" s="228" t="s">
        <v>7820</v>
      </c>
      <c r="R118" s="227" t="s">
        <v>7821</v>
      </c>
      <c r="S118" s="228"/>
      <c r="T118" s="228"/>
      <c r="U118" s="228"/>
      <c r="V118" s="233" t="s">
        <v>7822</v>
      </c>
      <c r="W118" s="227"/>
      <c r="X118" s="227" t="s">
        <v>7781</v>
      </c>
      <c r="Y118" s="227"/>
      <c r="Z118" s="227"/>
      <c r="AA118" s="227"/>
      <c r="AB118" s="227"/>
      <c r="AC118" s="227"/>
      <c r="AD118" s="227">
        <v>2002</v>
      </c>
      <c r="AE118" s="233"/>
      <c r="AF118" s="233" t="s">
        <v>7823</v>
      </c>
      <c r="AG118" s="233"/>
      <c r="AH118" s="233"/>
      <c r="AI118" s="228">
        <v>3400</v>
      </c>
      <c r="AJ118" s="228"/>
    </row>
    <row r="119" spans="1:36" s="214" customFormat="1" ht="23.1" customHeight="1">
      <c r="A119" s="261"/>
      <c r="B119" s="903"/>
      <c r="C119" s="227" t="s">
        <v>883</v>
      </c>
      <c r="D119" s="227"/>
      <c r="E119" s="227" t="s">
        <v>7824</v>
      </c>
      <c r="F119" s="227" t="s">
        <v>883</v>
      </c>
      <c r="G119" s="227" t="s">
        <v>10159</v>
      </c>
      <c r="H119" s="228">
        <v>2000</v>
      </c>
      <c r="I119" s="228">
        <v>982</v>
      </c>
      <c r="J119" s="228">
        <v>2869</v>
      </c>
      <c r="K119" s="228" t="s">
        <v>454</v>
      </c>
      <c r="L119" s="228" t="s">
        <v>1156</v>
      </c>
      <c r="M119" s="228" t="s">
        <v>1170</v>
      </c>
      <c r="N119" s="228" t="s">
        <v>7819</v>
      </c>
      <c r="O119" s="228">
        <v>748</v>
      </c>
      <c r="P119" s="228">
        <v>548</v>
      </c>
      <c r="Q119" s="228" t="s">
        <v>7825</v>
      </c>
      <c r="R119" s="227" t="s">
        <v>7826</v>
      </c>
      <c r="S119" s="228">
        <v>200</v>
      </c>
      <c r="T119" s="228" t="s">
        <v>7827</v>
      </c>
      <c r="U119" s="228"/>
      <c r="V119" s="233" t="s">
        <v>7822</v>
      </c>
      <c r="W119" s="227" t="s">
        <v>2164</v>
      </c>
      <c r="X119" s="227" t="s">
        <v>7781</v>
      </c>
      <c r="Y119" s="227"/>
      <c r="Z119" s="227"/>
      <c r="AA119" s="227"/>
      <c r="AB119" s="227"/>
      <c r="AC119" s="227"/>
      <c r="AD119" s="227">
        <v>2014</v>
      </c>
      <c r="AE119" s="233"/>
      <c r="AF119" s="233" t="s">
        <v>7823</v>
      </c>
      <c r="AG119" s="233"/>
      <c r="AH119" s="233"/>
      <c r="AI119" s="228">
        <v>11120</v>
      </c>
      <c r="AJ119" s="228"/>
    </row>
    <row r="120" spans="1:36" s="214" customFormat="1" ht="23.1" customHeight="1">
      <c r="A120" s="261"/>
      <c r="B120" s="365"/>
      <c r="C120" s="227" t="s">
        <v>883</v>
      </c>
      <c r="D120" s="227"/>
      <c r="E120" s="227" t="s">
        <v>18677</v>
      </c>
      <c r="F120" s="227" t="s">
        <v>883</v>
      </c>
      <c r="G120" s="227" t="s">
        <v>10159</v>
      </c>
      <c r="H120" s="228">
        <v>2480.8200000000002</v>
      </c>
      <c r="I120" s="228"/>
      <c r="J120" s="228">
        <v>7468.34</v>
      </c>
      <c r="K120" s="228" t="s">
        <v>454</v>
      </c>
      <c r="L120" s="228" t="s">
        <v>17181</v>
      </c>
      <c r="M120" s="228" t="s">
        <v>16113</v>
      </c>
      <c r="N120" s="228" t="s">
        <v>7819</v>
      </c>
      <c r="O120" s="228">
        <v>748</v>
      </c>
      <c r="P120" s="228">
        <v>1043.23</v>
      </c>
      <c r="Q120" s="228"/>
      <c r="R120" s="227" t="s">
        <v>18678</v>
      </c>
      <c r="S120" s="228">
        <v>1738.09</v>
      </c>
      <c r="T120" s="228" t="s">
        <v>18679</v>
      </c>
      <c r="U120" s="228">
        <v>811.97</v>
      </c>
      <c r="V120" s="233"/>
      <c r="W120" s="227" t="s">
        <v>18680</v>
      </c>
      <c r="X120" s="227"/>
      <c r="Y120" s="227"/>
      <c r="Z120" s="227"/>
      <c r="AA120" s="227"/>
      <c r="AB120" s="227"/>
      <c r="AC120" s="227"/>
      <c r="AD120" s="227">
        <v>2024</v>
      </c>
      <c r="AE120" s="233"/>
      <c r="AF120" s="233"/>
      <c r="AG120" s="233"/>
      <c r="AH120" s="233"/>
      <c r="AI120" s="228"/>
      <c r="AJ120" s="228"/>
    </row>
    <row r="121" spans="1:36" s="1546" customFormat="1" ht="23.1" customHeight="1">
      <c r="A121" s="1406" t="s">
        <v>255</v>
      </c>
      <c r="B121" s="904" t="s">
        <v>1791</v>
      </c>
      <c r="C121" s="314" t="s">
        <v>544</v>
      </c>
      <c r="D121" s="314"/>
      <c r="E121" s="315">
        <f>COUNTA(E122:E153)</f>
        <v>32</v>
      </c>
      <c r="F121" s="349"/>
      <c r="G121" s="349"/>
      <c r="H121" s="318">
        <f>SUM(H122:H153)</f>
        <v>407945.56</v>
      </c>
      <c r="I121" s="318">
        <f t="shared" ref="I121:J121" si="5">SUM(I122:I153)</f>
        <v>57768.15</v>
      </c>
      <c r="J121" s="318">
        <f t="shared" si="5"/>
        <v>153329.69</v>
      </c>
      <c r="K121" s="318"/>
      <c r="L121" s="318"/>
      <c r="M121" s="318"/>
      <c r="N121" s="318"/>
      <c r="O121" s="318"/>
      <c r="P121" s="318"/>
      <c r="Q121" s="318"/>
      <c r="R121" s="314"/>
      <c r="S121" s="318"/>
      <c r="T121" s="318"/>
      <c r="U121" s="318"/>
      <c r="V121" s="349"/>
      <c r="W121" s="314"/>
      <c r="X121" s="314"/>
      <c r="Y121" s="314"/>
      <c r="Z121" s="314"/>
      <c r="AA121" s="314"/>
      <c r="AB121" s="314"/>
      <c r="AC121" s="314"/>
      <c r="AD121" s="314"/>
      <c r="AE121" s="349"/>
      <c r="AF121" s="349"/>
      <c r="AG121" s="349"/>
      <c r="AH121" s="349"/>
      <c r="AI121" s="318"/>
      <c r="AJ121" s="318"/>
    </row>
    <row r="122" spans="1:36" s="214" customFormat="1" ht="23.1" customHeight="1">
      <c r="A122" s="261"/>
      <c r="B122" s="903"/>
      <c r="C122" s="227" t="s">
        <v>595</v>
      </c>
      <c r="D122" s="227"/>
      <c r="E122" s="227" t="s">
        <v>12454</v>
      </c>
      <c r="F122" s="227" t="s">
        <v>595</v>
      </c>
      <c r="G122" s="227" t="s">
        <v>2002</v>
      </c>
      <c r="H122" s="228">
        <v>1324</v>
      </c>
      <c r="I122" s="228">
        <v>786</v>
      </c>
      <c r="J122" s="228">
        <v>1720</v>
      </c>
      <c r="K122" s="228"/>
      <c r="L122" s="228"/>
      <c r="M122" s="228"/>
      <c r="N122" s="228"/>
      <c r="O122" s="228">
        <v>1150</v>
      </c>
      <c r="P122" s="228">
        <v>760</v>
      </c>
      <c r="Q122" s="228" t="s">
        <v>1180</v>
      </c>
      <c r="R122" s="227" t="s">
        <v>1181</v>
      </c>
      <c r="S122" s="228"/>
      <c r="T122" s="228"/>
      <c r="U122" s="228">
        <v>390</v>
      </c>
      <c r="V122" s="233"/>
      <c r="W122" s="227" t="s">
        <v>1182</v>
      </c>
      <c r="X122" s="227"/>
      <c r="Y122" s="227"/>
      <c r="Z122" s="227"/>
      <c r="AA122" s="227"/>
      <c r="AB122" s="227"/>
      <c r="AC122" s="227"/>
      <c r="AD122" s="241">
        <v>2007</v>
      </c>
      <c r="AE122" s="241"/>
      <c r="AF122" s="241"/>
      <c r="AG122" s="241"/>
      <c r="AH122" s="241"/>
      <c r="AI122" s="244">
        <v>3830</v>
      </c>
      <c r="AJ122" s="244"/>
    </row>
    <row r="123" spans="1:36" s="214" customFormat="1" ht="23.1" customHeight="1">
      <c r="A123" s="261"/>
      <c r="B123" s="903"/>
      <c r="C123" s="227" t="s">
        <v>573</v>
      </c>
      <c r="D123" s="227"/>
      <c r="E123" s="227" t="s">
        <v>1171</v>
      </c>
      <c r="F123" s="227" t="s">
        <v>566</v>
      </c>
      <c r="G123" s="227" t="s">
        <v>18822</v>
      </c>
      <c r="H123" s="228">
        <v>5161</v>
      </c>
      <c r="I123" s="228">
        <v>1716</v>
      </c>
      <c r="J123" s="228">
        <v>4707</v>
      </c>
      <c r="K123" s="228" t="s">
        <v>2005</v>
      </c>
      <c r="L123" s="228" t="s">
        <v>12747</v>
      </c>
      <c r="M123" s="228" t="s">
        <v>16113</v>
      </c>
      <c r="N123" s="228"/>
      <c r="O123" s="228">
        <v>1887</v>
      </c>
      <c r="P123" s="228">
        <v>719</v>
      </c>
      <c r="Q123" s="228" t="s">
        <v>1173</v>
      </c>
      <c r="R123" s="227" t="s">
        <v>18808</v>
      </c>
      <c r="S123" s="228">
        <v>963</v>
      </c>
      <c r="T123" s="228" t="s">
        <v>1175</v>
      </c>
      <c r="U123" s="228">
        <v>205</v>
      </c>
      <c r="V123" s="233"/>
      <c r="W123" s="227" t="s">
        <v>1176</v>
      </c>
      <c r="X123" s="227"/>
      <c r="Y123" s="227"/>
      <c r="Z123" s="227" t="s">
        <v>1073</v>
      </c>
      <c r="AA123" s="227">
        <v>150</v>
      </c>
      <c r="AB123" s="227">
        <v>1500</v>
      </c>
      <c r="AC123" s="227"/>
      <c r="AD123" s="241">
        <v>2002</v>
      </c>
      <c r="AE123" s="241"/>
      <c r="AF123" s="241"/>
      <c r="AG123" s="241"/>
      <c r="AH123" s="241"/>
      <c r="AI123" s="244">
        <v>7250</v>
      </c>
      <c r="AJ123" s="244"/>
    </row>
    <row r="124" spans="1:36" s="214" customFormat="1" ht="23.1" customHeight="1">
      <c r="A124" s="261"/>
      <c r="B124" s="903"/>
      <c r="C124" s="227" t="s">
        <v>573</v>
      </c>
      <c r="D124" s="227"/>
      <c r="E124" s="227" t="s">
        <v>1177</v>
      </c>
      <c r="F124" s="227" t="s">
        <v>573</v>
      </c>
      <c r="G124" s="227" t="s">
        <v>7987</v>
      </c>
      <c r="H124" s="228">
        <v>845</v>
      </c>
      <c r="I124" s="228">
        <v>571.88</v>
      </c>
      <c r="J124" s="228">
        <v>3043.92</v>
      </c>
      <c r="K124" s="228"/>
      <c r="L124" s="228"/>
      <c r="M124" s="228"/>
      <c r="N124" s="228"/>
      <c r="O124" s="228">
        <v>992.33</v>
      </c>
      <c r="P124" s="228"/>
      <c r="Q124" s="228"/>
      <c r="R124" s="227"/>
      <c r="S124" s="228">
        <v>375</v>
      </c>
      <c r="T124" s="228" t="s">
        <v>1178</v>
      </c>
      <c r="U124" s="228">
        <v>617.33000000000004</v>
      </c>
      <c r="V124" s="233"/>
      <c r="W124" s="227" t="s">
        <v>1179</v>
      </c>
      <c r="X124" s="227"/>
      <c r="Y124" s="227"/>
      <c r="Z124" s="227"/>
      <c r="AA124" s="227"/>
      <c r="AB124" s="227"/>
      <c r="AC124" s="227"/>
      <c r="AD124" s="227">
        <v>2012</v>
      </c>
      <c r="AE124" s="233"/>
      <c r="AF124" s="233"/>
      <c r="AG124" s="233"/>
      <c r="AH124" s="233"/>
      <c r="AI124" s="228">
        <v>5898</v>
      </c>
      <c r="AJ124" s="228"/>
    </row>
    <row r="125" spans="1:36" s="214" customFormat="1" ht="23.1" customHeight="1">
      <c r="A125" s="261"/>
      <c r="B125" s="903"/>
      <c r="C125" s="241" t="s">
        <v>777</v>
      </c>
      <c r="D125" s="241"/>
      <c r="E125" s="243" t="s">
        <v>7988</v>
      </c>
      <c r="F125" s="241" t="s">
        <v>777</v>
      </c>
      <c r="G125" s="241" t="s">
        <v>777</v>
      </c>
      <c r="H125" s="244">
        <v>2818</v>
      </c>
      <c r="I125" s="244">
        <v>1539</v>
      </c>
      <c r="J125" s="244">
        <v>5720</v>
      </c>
      <c r="K125" s="244"/>
      <c r="L125" s="244"/>
      <c r="M125" s="244"/>
      <c r="N125" s="244"/>
      <c r="O125" s="244">
        <v>1837</v>
      </c>
      <c r="P125" s="244">
        <v>929</v>
      </c>
      <c r="Q125" s="228" t="s">
        <v>7989</v>
      </c>
      <c r="R125" s="241" t="s">
        <v>26596</v>
      </c>
      <c r="S125" s="244">
        <v>690</v>
      </c>
      <c r="T125" s="228" t="s">
        <v>7990</v>
      </c>
      <c r="U125" s="244">
        <v>218</v>
      </c>
      <c r="V125" s="241"/>
      <c r="W125" s="241" t="s">
        <v>7991</v>
      </c>
      <c r="X125" s="241"/>
      <c r="Y125" s="241"/>
      <c r="Z125" s="241"/>
      <c r="AA125" s="241"/>
      <c r="AB125" s="241"/>
      <c r="AC125" s="241"/>
      <c r="AD125" s="241">
        <v>2017</v>
      </c>
      <c r="AE125" s="241"/>
      <c r="AF125" s="241"/>
      <c r="AG125" s="241"/>
      <c r="AH125" s="241"/>
      <c r="AI125" s="244"/>
      <c r="AJ125" s="244"/>
    </row>
    <row r="126" spans="1:36" s="214" customFormat="1" ht="23.1" customHeight="1">
      <c r="A126" s="261"/>
      <c r="B126" s="903"/>
      <c r="C126" s="227" t="s">
        <v>777</v>
      </c>
      <c r="D126" s="227"/>
      <c r="E126" s="260" t="s">
        <v>7992</v>
      </c>
      <c r="F126" s="233" t="s">
        <v>777</v>
      </c>
      <c r="G126" s="233" t="s">
        <v>777</v>
      </c>
      <c r="H126" s="228">
        <v>11693</v>
      </c>
      <c r="I126" s="228">
        <v>341</v>
      </c>
      <c r="J126" s="228">
        <v>341</v>
      </c>
      <c r="K126" s="228"/>
      <c r="L126" s="228"/>
      <c r="M126" s="228"/>
      <c r="N126" s="228"/>
      <c r="O126" s="228"/>
      <c r="P126" s="228">
        <v>341</v>
      </c>
      <c r="Q126" s="228" t="s">
        <v>7993</v>
      </c>
      <c r="R126" s="227" t="s">
        <v>454</v>
      </c>
      <c r="S126" s="228"/>
      <c r="T126" s="228"/>
      <c r="U126" s="228"/>
      <c r="V126" s="233"/>
      <c r="W126" s="227"/>
      <c r="X126" s="227"/>
      <c r="Y126" s="227"/>
      <c r="Z126" s="227"/>
      <c r="AA126" s="227"/>
      <c r="AB126" s="227"/>
      <c r="AC126" s="227"/>
      <c r="AD126" s="227">
        <v>2017</v>
      </c>
      <c r="AE126" s="233"/>
      <c r="AF126" s="233"/>
      <c r="AG126" s="233"/>
      <c r="AH126" s="233"/>
      <c r="AI126" s="228">
        <v>305</v>
      </c>
      <c r="AJ126" s="228"/>
    </row>
    <row r="127" spans="1:36" s="214" customFormat="1" ht="23.1" customHeight="1">
      <c r="A127" s="261"/>
      <c r="B127" s="903"/>
      <c r="C127" s="227" t="s">
        <v>777</v>
      </c>
      <c r="D127" s="227"/>
      <c r="E127" s="227" t="s">
        <v>11780</v>
      </c>
      <c r="F127" s="227" t="s">
        <v>777</v>
      </c>
      <c r="G127" s="227" t="s">
        <v>777</v>
      </c>
      <c r="H127" s="228">
        <v>23032</v>
      </c>
      <c r="I127" s="228">
        <v>334</v>
      </c>
      <c r="J127" s="228">
        <v>334</v>
      </c>
      <c r="K127" s="228"/>
      <c r="L127" s="228"/>
      <c r="M127" s="228"/>
      <c r="N127" s="228"/>
      <c r="O127" s="228"/>
      <c r="P127" s="228">
        <v>334</v>
      </c>
      <c r="Q127" s="228" t="s">
        <v>11781</v>
      </c>
      <c r="R127" s="227" t="s">
        <v>454</v>
      </c>
      <c r="S127" s="228"/>
      <c r="T127" s="228"/>
      <c r="U127" s="228"/>
      <c r="V127" s="233"/>
      <c r="W127" s="227"/>
      <c r="X127" s="227"/>
      <c r="Y127" s="227"/>
      <c r="Z127" s="227"/>
      <c r="AA127" s="227"/>
      <c r="AB127" s="227"/>
      <c r="AC127" s="227"/>
      <c r="AD127" s="227">
        <v>2020</v>
      </c>
      <c r="AE127" s="233"/>
      <c r="AF127" s="233"/>
      <c r="AG127" s="233"/>
      <c r="AH127" s="233"/>
      <c r="AI127" s="228">
        <v>364</v>
      </c>
      <c r="AJ127" s="228"/>
    </row>
    <row r="128" spans="1:36" s="214" customFormat="1" ht="23.1" customHeight="1">
      <c r="A128" s="261"/>
      <c r="B128" s="903"/>
      <c r="C128" s="227" t="s">
        <v>2007</v>
      </c>
      <c r="D128" s="227"/>
      <c r="E128" s="227" t="s">
        <v>18809</v>
      </c>
      <c r="F128" s="227" t="s">
        <v>2007</v>
      </c>
      <c r="G128" s="227" t="s">
        <v>2007</v>
      </c>
      <c r="H128" s="228">
        <v>836.8</v>
      </c>
      <c r="I128" s="228">
        <v>4680</v>
      </c>
      <c r="J128" s="228">
        <v>4680</v>
      </c>
      <c r="K128" s="228"/>
      <c r="L128" s="228"/>
      <c r="M128" s="228"/>
      <c r="N128" s="228"/>
      <c r="O128" s="228"/>
      <c r="P128" s="228">
        <v>961</v>
      </c>
      <c r="Q128" s="228"/>
      <c r="R128" s="227" t="s">
        <v>12747</v>
      </c>
      <c r="S128" s="228"/>
      <c r="T128" s="228" t="s">
        <v>16092</v>
      </c>
      <c r="U128" s="228" t="s">
        <v>16092</v>
      </c>
      <c r="V128" s="233"/>
      <c r="W128" s="227" t="s">
        <v>26597</v>
      </c>
      <c r="X128" s="227"/>
      <c r="Y128" s="227"/>
      <c r="Z128" s="227"/>
      <c r="AA128" s="227"/>
      <c r="AB128" s="227"/>
      <c r="AC128" s="227"/>
      <c r="AD128" s="227">
        <v>2024</v>
      </c>
      <c r="AE128" s="233"/>
      <c r="AF128" s="233"/>
      <c r="AG128" s="233"/>
      <c r="AH128" s="233"/>
      <c r="AI128" s="228">
        <v>2694</v>
      </c>
      <c r="AJ128" s="228"/>
    </row>
    <row r="129" spans="1:36" s="214" customFormat="1" ht="24" customHeight="1">
      <c r="A129" s="261"/>
      <c r="B129" s="903"/>
      <c r="C129" s="227" t="s">
        <v>720</v>
      </c>
      <c r="D129" s="227"/>
      <c r="E129" s="227" t="s">
        <v>1187</v>
      </c>
      <c r="F129" s="227" t="s">
        <v>720</v>
      </c>
      <c r="G129" s="227" t="s">
        <v>16089</v>
      </c>
      <c r="H129" s="228">
        <v>27236</v>
      </c>
      <c r="I129" s="228">
        <v>2337</v>
      </c>
      <c r="J129" s="228">
        <v>7890</v>
      </c>
      <c r="K129" s="228"/>
      <c r="L129" s="228"/>
      <c r="M129" s="228"/>
      <c r="N129" s="228"/>
      <c r="O129" s="228">
        <v>834</v>
      </c>
      <c r="P129" s="228"/>
      <c r="Q129" s="228"/>
      <c r="R129" s="227"/>
      <c r="S129" s="228">
        <v>375</v>
      </c>
      <c r="T129" s="228" t="s">
        <v>1188</v>
      </c>
      <c r="U129" s="228">
        <v>459</v>
      </c>
      <c r="V129" s="233"/>
      <c r="W129" s="227" t="s">
        <v>1189</v>
      </c>
      <c r="X129" s="227"/>
      <c r="Y129" s="227"/>
      <c r="Z129" s="227"/>
      <c r="AA129" s="227"/>
      <c r="AB129" s="227"/>
      <c r="AC129" s="227"/>
      <c r="AD129" s="241">
        <v>2009</v>
      </c>
      <c r="AE129" s="241"/>
      <c r="AF129" s="241"/>
      <c r="AG129" s="241"/>
      <c r="AH129" s="241"/>
      <c r="AI129" s="244">
        <v>11500</v>
      </c>
      <c r="AJ129" s="244"/>
    </row>
    <row r="130" spans="1:36" s="214" customFormat="1" ht="24" customHeight="1">
      <c r="A130" s="261"/>
      <c r="B130" s="903"/>
      <c r="C130" s="227" t="s">
        <v>12441</v>
      </c>
      <c r="D130" s="227"/>
      <c r="E130" s="227" t="s">
        <v>16088</v>
      </c>
      <c r="F130" s="227" t="s">
        <v>12441</v>
      </c>
      <c r="G130" s="227" t="s">
        <v>16089</v>
      </c>
      <c r="H130" s="228">
        <v>8365</v>
      </c>
      <c r="I130" s="228">
        <v>1599.64</v>
      </c>
      <c r="J130" s="228">
        <v>2605.86</v>
      </c>
      <c r="K130" s="228"/>
      <c r="L130" s="228"/>
      <c r="M130" s="228"/>
      <c r="N130" s="228"/>
      <c r="O130" s="228">
        <v>919</v>
      </c>
      <c r="P130" s="228">
        <v>918.97</v>
      </c>
      <c r="Q130" s="228" t="s">
        <v>16090</v>
      </c>
      <c r="R130" s="227" t="s">
        <v>16091</v>
      </c>
      <c r="S130" s="228"/>
      <c r="T130" s="228" t="s">
        <v>16092</v>
      </c>
      <c r="U130" s="228" t="s">
        <v>16092</v>
      </c>
      <c r="V130" s="233"/>
      <c r="W130" s="227" t="s">
        <v>16093</v>
      </c>
      <c r="X130" s="227"/>
      <c r="Y130" s="227"/>
      <c r="Z130" s="227"/>
      <c r="AA130" s="227"/>
      <c r="AB130" s="227"/>
      <c r="AC130" s="227"/>
      <c r="AD130" s="241">
        <v>2023</v>
      </c>
      <c r="AE130" s="241"/>
      <c r="AF130" s="241"/>
      <c r="AG130" s="241"/>
      <c r="AH130" s="241"/>
      <c r="AI130" s="244">
        <v>10521</v>
      </c>
      <c r="AJ130" s="244"/>
    </row>
    <row r="131" spans="1:36" s="214" customFormat="1" ht="24" customHeight="1">
      <c r="A131" s="261"/>
      <c r="B131" s="903"/>
      <c r="C131" s="227" t="s">
        <v>1198</v>
      </c>
      <c r="D131" s="227"/>
      <c r="E131" s="227" t="s">
        <v>1199</v>
      </c>
      <c r="F131" s="227" t="s">
        <v>1198</v>
      </c>
      <c r="G131" s="227" t="s">
        <v>1198</v>
      </c>
      <c r="H131" s="228">
        <v>4600</v>
      </c>
      <c r="I131" s="228">
        <v>632</v>
      </c>
      <c r="J131" s="228">
        <v>878</v>
      </c>
      <c r="K131" s="228"/>
      <c r="L131" s="228"/>
      <c r="M131" s="228"/>
      <c r="N131" s="228"/>
      <c r="O131" s="228">
        <v>632</v>
      </c>
      <c r="P131" s="228">
        <v>632</v>
      </c>
      <c r="Q131" s="228" t="s">
        <v>1200</v>
      </c>
      <c r="R131" s="227" t="s">
        <v>1201</v>
      </c>
      <c r="S131" s="228"/>
      <c r="T131" s="228"/>
      <c r="U131" s="228"/>
      <c r="V131" s="233" t="s">
        <v>1202</v>
      </c>
      <c r="W131" s="227" t="s">
        <v>11775</v>
      </c>
      <c r="X131" s="227">
        <v>2006</v>
      </c>
      <c r="Y131" s="227" t="s">
        <v>1203</v>
      </c>
      <c r="Z131" s="227"/>
      <c r="AA131" s="227"/>
      <c r="AB131" s="227"/>
      <c r="AC131" s="227"/>
      <c r="AD131" s="241">
        <v>2006</v>
      </c>
      <c r="AE131" s="241"/>
      <c r="AF131" s="241"/>
      <c r="AG131" s="241"/>
      <c r="AH131" s="241"/>
      <c r="AI131" s="244">
        <v>1000</v>
      </c>
      <c r="AJ131" s="244"/>
    </row>
    <row r="132" spans="1:36" s="214" customFormat="1" ht="24" customHeight="1">
      <c r="A132" s="261"/>
      <c r="B132" s="903"/>
      <c r="C132" s="227" t="s">
        <v>1198</v>
      </c>
      <c r="D132" s="227"/>
      <c r="E132" s="227" t="s">
        <v>10069</v>
      </c>
      <c r="F132" s="227" t="s">
        <v>1198</v>
      </c>
      <c r="G132" s="227" t="s">
        <v>10070</v>
      </c>
      <c r="H132" s="228">
        <v>3881</v>
      </c>
      <c r="I132" s="228">
        <v>2068</v>
      </c>
      <c r="J132" s="228">
        <v>3881</v>
      </c>
      <c r="K132" s="228"/>
      <c r="L132" s="228"/>
      <c r="M132" s="228"/>
      <c r="N132" s="228"/>
      <c r="O132" s="228">
        <v>1897</v>
      </c>
      <c r="P132" s="228">
        <v>1897</v>
      </c>
      <c r="Q132" s="228"/>
      <c r="R132" s="227" t="s">
        <v>1360</v>
      </c>
      <c r="S132" s="228"/>
      <c r="T132" s="228"/>
      <c r="U132" s="228"/>
      <c r="V132" s="233" t="s">
        <v>1202</v>
      </c>
      <c r="W132" s="227"/>
      <c r="X132" s="227">
        <v>2006</v>
      </c>
      <c r="Y132" s="227" t="s">
        <v>1203</v>
      </c>
      <c r="Z132" s="227"/>
      <c r="AA132" s="227"/>
      <c r="AB132" s="227"/>
      <c r="AC132" s="227"/>
      <c r="AD132" s="241">
        <v>2018</v>
      </c>
      <c r="AE132" s="241"/>
      <c r="AF132" s="241"/>
      <c r="AG132" s="241"/>
      <c r="AH132" s="241"/>
      <c r="AI132" s="244"/>
      <c r="AJ132" s="244"/>
    </row>
    <row r="133" spans="1:36" s="214" customFormat="1" ht="37.5" customHeight="1">
      <c r="A133" s="261"/>
      <c r="B133" s="903"/>
      <c r="C133" s="227" t="s">
        <v>1198</v>
      </c>
      <c r="D133" s="227"/>
      <c r="E133" s="227" t="s">
        <v>7994</v>
      </c>
      <c r="F133" s="227" t="s">
        <v>1198</v>
      </c>
      <c r="G133" s="227" t="s">
        <v>16094</v>
      </c>
      <c r="H133" s="228">
        <v>3499</v>
      </c>
      <c r="I133" s="228">
        <v>566</v>
      </c>
      <c r="J133" s="228">
        <v>6148</v>
      </c>
      <c r="K133" s="228"/>
      <c r="L133" s="228"/>
      <c r="M133" s="228"/>
      <c r="N133" s="228"/>
      <c r="O133" s="228">
        <v>1823</v>
      </c>
      <c r="P133" s="228">
        <v>864</v>
      </c>
      <c r="Q133" s="228" t="s">
        <v>7996</v>
      </c>
      <c r="R133" s="227" t="s">
        <v>7997</v>
      </c>
      <c r="S133" s="228">
        <v>727</v>
      </c>
      <c r="T133" s="228" t="s">
        <v>1351</v>
      </c>
      <c r="U133" s="228">
        <v>232</v>
      </c>
      <c r="V133" s="233"/>
      <c r="W133" s="227" t="s">
        <v>17777</v>
      </c>
      <c r="X133" s="227"/>
      <c r="Y133" s="227"/>
      <c r="Z133" s="227"/>
      <c r="AA133" s="227"/>
      <c r="AB133" s="227"/>
      <c r="AC133" s="227"/>
      <c r="AD133" s="241">
        <v>2017</v>
      </c>
      <c r="AE133" s="241"/>
      <c r="AF133" s="241"/>
      <c r="AG133" s="241"/>
      <c r="AH133" s="241"/>
      <c r="AI133" s="244">
        <v>11490</v>
      </c>
      <c r="AJ133" s="244"/>
    </row>
    <row r="134" spans="1:36" s="214" customFormat="1" ht="24" customHeight="1">
      <c r="A134" s="261"/>
      <c r="B134" s="903"/>
      <c r="C134" s="227" t="s">
        <v>735</v>
      </c>
      <c r="D134" s="227"/>
      <c r="E134" s="227" t="s">
        <v>1204</v>
      </c>
      <c r="F134" s="227" t="s">
        <v>566</v>
      </c>
      <c r="G134" s="227" t="s">
        <v>1196</v>
      </c>
      <c r="H134" s="228">
        <v>13119</v>
      </c>
      <c r="I134" s="228">
        <v>2142</v>
      </c>
      <c r="J134" s="228">
        <v>10677</v>
      </c>
      <c r="K134" s="228"/>
      <c r="L134" s="228"/>
      <c r="M134" s="228"/>
      <c r="N134" s="228"/>
      <c r="O134" s="228">
        <v>2075</v>
      </c>
      <c r="P134" s="228">
        <v>2075</v>
      </c>
      <c r="Q134" s="228" t="s">
        <v>11776</v>
      </c>
      <c r="R134" s="227" t="s">
        <v>1205</v>
      </c>
      <c r="S134" s="228"/>
      <c r="T134" s="228"/>
      <c r="U134" s="228">
        <v>1262</v>
      </c>
      <c r="V134" s="233"/>
      <c r="W134" s="227" t="s">
        <v>1206</v>
      </c>
      <c r="X134" s="227"/>
      <c r="Y134" s="227"/>
      <c r="Z134" s="227"/>
      <c r="AA134" s="227"/>
      <c r="AB134" s="227"/>
      <c r="AC134" s="227"/>
      <c r="AD134" s="227">
        <v>2008</v>
      </c>
      <c r="AE134" s="233"/>
      <c r="AF134" s="233"/>
      <c r="AG134" s="233"/>
      <c r="AH134" s="233"/>
      <c r="AI134" s="228">
        <v>19913</v>
      </c>
      <c r="AJ134" s="228"/>
    </row>
    <row r="135" spans="1:36" s="214" customFormat="1" ht="24" customHeight="1">
      <c r="A135" s="261" t="s">
        <v>89</v>
      </c>
      <c r="B135" s="903"/>
      <c r="C135" s="227" t="s">
        <v>735</v>
      </c>
      <c r="D135" s="227"/>
      <c r="E135" s="227" t="s">
        <v>1811</v>
      </c>
      <c r="F135" s="227" t="s">
        <v>735</v>
      </c>
      <c r="G135" s="227" t="s">
        <v>12455</v>
      </c>
      <c r="H135" s="228">
        <v>1822</v>
      </c>
      <c r="I135" s="228">
        <v>1389</v>
      </c>
      <c r="J135" s="228">
        <v>4869</v>
      </c>
      <c r="K135" s="228"/>
      <c r="L135" s="228"/>
      <c r="M135" s="228"/>
      <c r="N135" s="228"/>
      <c r="O135" s="228">
        <v>718</v>
      </c>
      <c r="P135" s="228"/>
      <c r="Q135" s="228"/>
      <c r="R135" s="227"/>
      <c r="S135" s="228">
        <v>325</v>
      </c>
      <c r="T135" s="228" t="s">
        <v>291</v>
      </c>
      <c r="U135" s="228">
        <v>393</v>
      </c>
      <c r="V135" s="233"/>
      <c r="W135" s="227" t="s">
        <v>1812</v>
      </c>
      <c r="X135" s="227"/>
      <c r="Y135" s="227"/>
      <c r="Z135" s="227"/>
      <c r="AA135" s="227"/>
      <c r="AB135" s="227"/>
      <c r="AC135" s="227"/>
      <c r="AD135" s="227">
        <v>2014</v>
      </c>
      <c r="AE135" s="233"/>
      <c r="AF135" s="233"/>
      <c r="AG135" s="233"/>
      <c r="AH135" s="233"/>
      <c r="AI135" s="228">
        <v>14600</v>
      </c>
      <c r="AJ135" s="228"/>
    </row>
    <row r="136" spans="1:36" s="214" customFormat="1" ht="24" customHeight="1">
      <c r="A136" s="261"/>
      <c r="B136" s="903"/>
      <c r="C136" s="227" t="s">
        <v>580</v>
      </c>
      <c r="D136" s="227"/>
      <c r="E136" s="227" t="s">
        <v>1183</v>
      </c>
      <c r="F136" s="227" t="s">
        <v>580</v>
      </c>
      <c r="G136" s="227" t="s">
        <v>580</v>
      </c>
      <c r="H136" s="228">
        <v>10900</v>
      </c>
      <c r="I136" s="228">
        <v>2130.9499999999998</v>
      </c>
      <c r="J136" s="228">
        <v>5558.87</v>
      </c>
      <c r="K136" s="228"/>
      <c r="L136" s="228"/>
      <c r="M136" s="228"/>
      <c r="N136" s="228"/>
      <c r="O136" s="228">
        <v>2155.65</v>
      </c>
      <c r="P136" s="228">
        <v>884.47</v>
      </c>
      <c r="Q136" s="228" t="s">
        <v>1184</v>
      </c>
      <c r="R136" s="227" t="s">
        <v>2157</v>
      </c>
      <c r="S136" s="228">
        <v>837</v>
      </c>
      <c r="T136" s="228" t="s">
        <v>1185</v>
      </c>
      <c r="U136" s="228">
        <v>434.18</v>
      </c>
      <c r="V136" s="233"/>
      <c r="W136" s="227" t="s">
        <v>1186</v>
      </c>
      <c r="X136" s="227"/>
      <c r="Y136" s="227"/>
      <c r="Z136" s="227"/>
      <c r="AA136" s="227"/>
      <c r="AB136" s="227"/>
      <c r="AC136" s="227"/>
      <c r="AD136" s="241">
        <v>2010</v>
      </c>
      <c r="AE136" s="241"/>
      <c r="AF136" s="241"/>
      <c r="AG136" s="241"/>
      <c r="AH136" s="241"/>
      <c r="AI136" s="244">
        <v>10700</v>
      </c>
      <c r="AJ136" s="244"/>
    </row>
    <row r="137" spans="1:36" s="214" customFormat="1" ht="36.75" customHeight="1">
      <c r="A137" s="261"/>
      <c r="B137" s="903"/>
      <c r="C137" s="227" t="s">
        <v>603</v>
      </c>
      <c r="D137" s="227"/>
      <c r="E137" s="227" t="s">
        <v>1190</v>
      </c>
      <c r="F137" s="227" t="s">
        <v>603</v>
      </c>
      <c r="G137" s="227" t="s">
        <v>2158</v>
      </c>
      <c r="H137" s="228">
        <v>33618</v>
      </c>
      <c r="I137" s="228">
        <v>922</v>
      </c>
      <c r="J137" s="228">
        <v>907</v>
      </c>
      <c r="K137" s="228"/>
      <c r="L137" s="228"/>
      <c r="M137" s="228"/>
      <c r="N137" s="228"/>
      <c r="O137" s="228">
        <v>711</v>
      </c>
      <c r="P137" s="228">
        <v>711</v>
      </c>
      <c r="Q137" s="228" t="s">
        <v>1191</v>
      </c>
      <c r="R137" s="227" t="s">
        <v>1192</v>
      </c>
      <c r="S137" s="228"/>
      <c r="T137" s="228"/>
      <c r="U137" s="228"/>
      <c r="V137" s="233"/>
      <c r="W137" s="227" t="s">
        <v>1193</v>
      </c>
      <c r="X137" s="227"/>
      <c r="Y137" s="227"/>
      <c r="Z137" s="227"/>
      <c r="AA137" s="227"/>
      <c r="AB137" s="227"/>
      <c r="AC137" s="227"/>
      <c r="AD137" s="241">
        <v>2006</v>
      </c>
      <c r="AE137" s="241"/>
      <c r="AF137" s="241"/>
      <c r="AG137" s="241"/>
      <c r="AH137" s="241"/>
      <c r="AI137" s="244">
        <v>1451</v>
      </c>
      <c r="AJ137" s="244" t="s">
        <v>17778</v>
      </c>
    </row>
    <row r="138" spans="1:36" s="214" customFormat="1" ht="38.25" customHeight="1">
      <c r="A138" s="261"/>
      <c r="B138" s="903"/>
      <c r="C138" s="227" t="s">
        <v>603</v>
      </c>
      <c r="D138" s="227"/>
      <c r="E138" s="227" t="s">
        <v>1194</v>
      </c>
      <c r="F138" s="227" t="s">
        <v>1195</v>
      </c>
      <c r="G138" s="227" t="s">
        <v>1196</v>
      </c>
      <c r="H138" s="228">
        <v>13453</v>
      </c>
      <c r="I138" s="228">
        <v>1350</v>
      </c>
      <c r="J138" s="228">
        <v>3639</v>
      </c>
      <c r="K138" s="228"/>
      <c r="L138" s="228"/>
      <c r="M138" s="228"/>
      <c r="N138" s="228"/>
      <c r="O138" s="228">
        <v>1497</v>
      </c>
      <c r="P138" s="228">
        <v>600</v>
      </c>
      <c r="Q138" s="228" t="s">
        <v>476</v>
      </c>
      <c r="R138" s="227" t="s">
        <v>1134</v>
      </c>
      <c r="S138" s="228">
        <v>641</v>
      </c>
      <c r="T138" s="228" t="s">
        <v>291</v>
      </c>
      <c r="U138" s="228">
        <v>256</v>
      </c>
      <c r="V138" s="233"/>
      <c r="W138" s="227" t="s">
        <v>1197</v>
      </c>
      <c r="X138" s="227"/>
      <c r="Y138" s="227"/>
      <c r="Z138" s="227"/>
      <c r="AA138" s="227"/>
      <c r="AB138" s="227"/>
      <c r="AC138" s="227"/>
      <c r="AD138" s="241">
        <v>2011</v>
      </c>
      <c r="AE138" s="241"/>
      <c r="AF138" s="241"/>
      <c r="AG138" s="241"/>
      <c r="AH138" s="241"/>
      <c r="AI138" s="244">
        <v>7100</v>
      </c>
      <c r="AJ138" s="244" t="s">
        <v>17779</v>
      </c>
    </row>
    <row r="139" spans="1:36" s="214" customFormat="1" ht="33.950000000000003" customHeight="1">
      <c r="A139" s="261"/>
      <c r="B139" s="903"/>
      <c r="C139" s="227" t="s">
        <v>716</v>
      </c>
      <c r="D139" s="227"/>
      <c r="E139" s="227" t="s">
        <v>938</v>
      </c>
      <c r="F139" s="227" t="s">
        <v>566</v>
      </c>
      <c r="G139" s="227" t="s">
        <v>18810</v>
      </c>
      <c r="H139" s="228">
        <v>21214</v>
      </c>
      <c r="I139" s="228">
        <v>2800</v>
      </c>
      <c r="J139" s="228">
        <v>6959</v>
      </c>
      <c r="K139" s="228" t="s">
        <v>1207</v>
      </c>
      <c r="L139" s="228" t="s">
        <v>1156</v>
      </c>
      <c r="M139" s="228" t="s">
        <v>454</v>
      </c>
      <c r="N139" s="228" t="s">
        <v>1172</v>
      </c>
      <c r="O139" s="228">
        <v>1904</v>
      </c>
      <c r="P139" s="228">
        <v>1320</v>
      </c>
      <c r="Q139" s="228" t="s">
        <v>1208</v>
      </c>
      <c r="R139" s="227" t="s">
        <v>1209</v>
      </c>
      <c r="S139" s="228">
        <v>471</v>
      </c>
      <c r="T139" s="228" t="s">
        <v>1210</v>
      </c>
      <c r="U139" s="228">
        <v>113</v>
      </c>
      <c r="V139" s="233"/>
      <c r="W139" s="227" t="s">
        <v>1211</v>
      </c>
      <c r="X139" s="227"/>
      <c r="Y139" s="227"/>
      <c r="Z139" s="227" t="s">
        <v>1071</v>
      </c>
      <c r="AA139" s="227">
        <v>214</v>
      </c>
      <c r="AB139" s="227">
        <v>3671</v>
      </c>
      <c r="AC139" s="227"/>
      <c r="AD139" s="227">
        <v>1991</v>
      </c>
      <c r="AE139" s="233"/>
      <c r="AF139" s="233"/>
      <c r="AG139" s="233"/>
      <c r="AH139" s="233"/>
      <c r="AI139" s="228">
        <v>4630</v>
      </c>
      <c r="AJ139" s="228"/>
    </row>
    <row r="140" spans="1:36" s="214" customFormat="1" ht="24" customHeight="1">
      <c r="A140" s="133"/>
      <c r="B140" s="903"/>
      <c r="C140" s="227" t="s">
        <v>716</v>
      </c>
      <c r="D140" s="227"/>
      <c r="E140" s="227" t="s">
        <v>1212</v>
      </c>
      <c r="F140" s="227" t="s">
        <v>566</v>
      </c>
      <c r="G140" s="227" t="s">
        <v>1213</v>
      </c>
      <c r="H140" s="228">
        <v>10390</v>
      </c>
      <c r="I140" s="228">
        <v>2383</v>
      </c>
      <c r="J140" s="228">
        <v>7708</v>
      </c>
      <c r="K140" s="228">
        <v>812</v>
      </c>
      <c r="L140" s="228" t="s">
        <v>1214</v>
      </c>
      <c r="M140" s="228">
        <v>204</v>
      </c>
      <c r="N140" s="228" t="s">
        <v>1215</v>
      </c>
      <c r="O140" s="228">
        <v>2378.58</v>
      </c>
      <c r="P140" s="228">
        <v>1158.58</v>
      </c>
      <c r="Q140" s="228" t="s">
        <v>1216</v>
      </c>
      <c r="R140" s="227" t="s">
        <v>1217</v>
      </c>
      <c r="S140" s="228">
        <v>812</v>
      </c>
      <c r="T140" s="228" t="s">
        <v>1214</v>
      </c>
      <c r="U140" s="228">
        <v>408</v>
      </c>
      <c r="V140" s="233"/>
      <c r="W140" s="227" t="s">
        <v>1218</v>
      </c>
      <c r="X140" s="227">
        <v>2007</v>
      </c>
      <c r="Y140" s="227">
        <v>9989</v>
      </c>
      <c r="Z140" s="227"/>
      <c r="AA140" s="227"/>
      <c r="AB140" s="227"/>
      <c r="AC140" s="227"/>
      <c r="AD140" s="227">
        <v>2007</v>
      </c>
      <c r="AE140" s="233">
        <v>9989</v>
      </c>
      <c r="AF140" s="233"/>
      <c r="AG140" s="233"/>
      <c r="AH140" s="233"/>
      <c r="AI140" s="228">
        <v>9989</v>
      </c>
      <c r="AJ140" s="228"/>
    </row>
    <row r="141" spans="1:36" s="214" customFormat="1" ht="24" customHeight="1">
      <c r="A141" s="261"/>
      <c r="B141" s="903"/>
      <c r="C141" s="227" t="s">
        <v>757</v>
      </c>
      <c r="D141" s="227" t="s">
        <v>18811</v>
      </c>
      <c r="E141" s="227" t="s">
        <v>1219</v>
      </c>
      <c r="F141" s="227" t="s">
        <v>757</v>
      </c>
      <c r="G141" s="227" t="s">
        <v>18812</v>
      </c>
      <c r="H141" s="228">
        <v>3656</v>
      </c>
      <c r="I141" s="228">
        <v>1942</v>
      </c>
      <c r="J141" s="228">
        <v>7251</v>
      </c>
      <c r="K141" s="228"/>
      <c r="L141" s="228"/>
      <c r="M141" s="228"/>
      <c r="N141" s="228"/>
      <c r="O141" s="228">
        <v>1614</v>
      </c>
      <c r="P141" s="228">
        <v>622</v>
      </c>
      <c r="Q141" s="228" t="s">
        <v>1220</v>
      </c>
      <c r="R141" s="227" t="s">
        <v>1221</v>
      </c>
      <c r="S141" s="228">
        <v>798</v>
      </c>
      <c r="T141" s="228" t="s">
        <v>1222</v>
      </c>
      <c r="U141" s="228">
        <v>194</v>
      </c>
      <c r="V141" s="233"/>
      <c r="W141" s="227" t="s">
        <v>1223</v>
      </c>
      <c r="X141" s="227">
        <v>2024</v>
      </c>
      <c r="Y141" s="227"/>
      <c r="Z141" s="227"/>
      <c r="AA141" s="227"/>
      <c r="AB141" s="227"/>
      <c r="AC141" s="227"/>
      <c r="AD141" s="227">
        <v>2005</v>
      </c>
      <c r="AE141" s="233"/>
      <c r="AF141" s="233"/>
      <c r="AG141" s="233"/>
      <c r="AH141" s="233"/>
      <c r="AI141" s="228">
        <v>13700</v>
      </c>
      <c r="AJ141" s="228"/>
    </row>
    <row r="142" spans="1:36" s="214" customFormat="1" ht="24" customHeight="1">
      <c r="A142" s="261"/>
      <c r="B142" s="903"/>
      <c r="C142" s="227" t="s">
        <v>757</v>
      </c>
      <c r="D142" s="227" t="s">
        <v>18813</v>
      </c>
      <c r="E142" s="227" t="s">
        <v>11287</v>
      </c>
      <c r="F142" s="227" t="s">
        <v>757</v>
      </c>
      <c r="G142" s="227" t="s">
        <v>18814</v>
      </c>
      <c r="H142" s="228">
        <v>11107</v>
      </c>
      <c r="I142" s="228">
        <v>2195</v>
      </c>
      <c r="J142" s="228">
        <v>4007.61</v>
      </c>
      <c r="K142" s="228"/>
      <c r="L142" s="228"/>
      <c r="M142" s="228"/>
      <c r="N142" s="228"/>
      <c r="O142" s="228">
        <v>1667</v>
      </c>
      <c r="P142" s="228">
        <v>700</v>
      </c>
      <c r="Q142" s="228" t="s">
        <v>11288</v>
      </c>
      <c r="R142" s="227" t="s">
        <v>11289</v>
      </c>
      <c r="S142" s="228">
        <v>625.16</v>
      </c>
      <c r="T142" s="228" t="s">
        <v>1188</v>
      </c>
      <c r="U142" s="228">
        <v>342</v>
      </c>
      <c r="V142" s="233"/>
      <c r="W142" s="227" t="s">
        <v>11290</v>
      </c>
      <c r="X142" s="227"/>
      <c r="Y142" s="227"/>
      <c r="Z142" s="227"/>
      <c r="AA142" s="227"/>
      <c r="AB142" s="227"/>
      <c r="AC142" s="227"/>
      <c r="AD142" s="227">
        <v>2018</v>
      </c>
      <c r="AE142" s="233"/>
      <c r="AF142" s="233"/>
      <c r="AG142" s="233"/>
      <c r="AH142" s="233"/>
      <c r="AI142" s="228">
        <v>13200</v>
      </c>
      <c r="AJ142" s="228"/>
    </row>
    <row r="143" spans="1:36" s="214" customFormat="1" ht="24" customHeight="1">
      <c r="A143" s="261"/>
      <c r="B143" s="903"/>
      <c r="C143" s="227" t="s">
        <v>726</v>
      </c>
      <c r="D143" s="227"/>
      <c r="E143" s="227" t="s">
        <v>1224</v>
      </c>
      <c r="F143" s="227" t="s">
        <v>726</v>
      </c>
      <c r="G143" s="227" t="s">
        <v>726</v>
      </c>
      <c r="H143" s="228">
        <v>1140</v>
      </c>
      <c r="I143" s="228">
        <v>1140</v>
      </c>
      <c r="J143" s="228">
        <v>1140</v>
      </c>
      <c r="K143" s="228"/>
      <c r="L143" s="228"/>
      <c r="M143" s="228"/>
      <c r="N143" s="228"/>
      <c r="O143" s="228">
        <v>1140</v>
      </c>
      <c r="P143" s="228">
        <v>1140</v>
      </c>
      <c r="Q143" s="228" t="s">
        <v>1225</v>
      </c>
      <c r="R143" s="227" t="s">
        <v>1226</v>
      </c>
      <c r="S143" s="228"/>
      <c r="T143" s="228"/>
      <c r="U143" s="228"/>
      <c r="V143" s="233"/>
      <c r="W143" s="227"/>
      <c r="X143" s="227"/>
      <c r="Y143" s="227"/>
      <c r="Z143" s="227"/>
      <c r="AA143" s="227"/>
      <c r="AB143" s="227"/>
      <c r="AC143" s="227"/>
      <c r="AD143" s="227">
        <v>2006</v>
      </c>
      <c r="AE143" s="233"/>
      <c r="AF143" s="233"/>
      <c r="AG143" s="233"/>
      <c r="AH143" s="233"/>
      <c r="AI143" s="228">
        <v>1500</v>
      </c>
      <c r="AJ143" s="228"/>
    </row>
    <row r="144" spans="1:36" s="214" customFormat="1" ht="24" customHeight="1">
      <c r="A144" s="261"/>
      <c r="B144" s="903"/>
      <c r="C144" s="227" t="s">
        <v>726</v>
      </c>
      <c r="D144" s="227"/>
      <c r="E144" s="227" t="s">
        <v>1227</v>
      </c>
      <c r="F144" s="227" t="s">
        <v>726</v>
      </c>
      <c r="G144" s="227" t="s">
        <v>726</v>
      </c>
      <c r="H144" s="228">
        <v>5694</v>
      </c>
      <c r="I144" s="228">
        <v>133</v>
      </c>
      <c r="J144" s="228">
        <v>4786</v>
      </c>
      <c r="K144" s="228"/>
      <c r="L144" s="228"/>
      <c r="M144" s="228"/>
      <c r="N144" s="228"/>
      <c r="O144" s="228">
        <v>1319</v>
      </c>
      <c r="P144" s="228"/>
      <c r="Q144" s="228"/>
      <c r="R144" s="227"/>
      <c r="S144" s="228">
        <v>923</v>
      </c>
      <c r="T144" s="228" t="s">
        <v>1228</v>
      </c>
      <c r="U144" s="228">
        <v>396</v>
      </c>
      <c r="V144" s="233"/>
      <c r="W144" s="227" t="s">
        <v>1229</v>
      </c>
      <c r="X144" s="227"/>
      <c r="Y144" s="227"/>
      <c r="Z144" s="227"/>
      <c r="AA144" s="227"/>
      <c r="AB144" s="227"/>
      <c r="AC144" s="227"/>
      <c r="AD144" s="227">
        <v>2007</v>
      </c>
      <c r="AE144" s="233"/>
      <c r="AF144" s="233"/>
      <c r="AG144" s="233"/>
      <c r="AH144" s="233"/>
      <c r="AI144" s="228">
        <v>7700</v>
      </c>
      <c r="AJ144" s="228"/>
    </row>
    <row r="145" spans="1:36" s="214" customFormat="1" ht="24" customHeight="1">
      <c r="A145" s="261">
        <v>9</v>
      </c>
      <c r="B145" s="903"/>
      <c r="C145" s="227" t="s">
        <v>713</v>
      </c>
      <c r="D145" s="227"/>
      <c r="E145" s="227" t="s">
        <v>1241</v>
      </c>
      <c r="F145" s="227" t="s">
        <v>713</v>
      </c>
      <c r="G145" s="227" t="s">
        <v>713</v>
      </c>
      <c r="H145" s="228">
        <v>7471</v>
      </c>
      <c r="I145" s="228">
        <v>3080</v>
      </c>
      <c r="J145" s="228">
        <v>5111</v>
      </c>
      <c r="K145" s="228"/>
      <c r="L145" s="228"/>
      <c r="M145" s="228"/>
      <c r="N145" s="228"/>
      <c r="O145" s="228">
        <v>1864</v>
      </c>
      <c r="P145" s="228">
        <v>839</v>
      </c>
      <c r="Q145" s="228" t="s">
        <v>1242</v>
      </c>
      <c r="R145" s="227" t="s">
        <v>1134</v>
      </c>
      <c r="S145" s="228">
        <v>787</v>
      </c>
      <c r="T145" s="228" t="s">
        <v>1188</v>
      </c>
      <c r="U145" s="228">
        <v>238</v>
      </c>
      <c r="V145" s="233"/>
      <c r="W145" s="227" t="s">
        <v>1243</v>
      </c>
      <c r="X145" s="227"/>
      <c r="Y145" s="227"/>
      <c r="Z145" s="227"/>
      <c r="AA145" s="227"/>
      <c r="AB145" s="227"/>
      <c r="AC145" s="227"/>
      <c r="AD145" s="241">
        <v>2013</v>
      </c>
      <c r="AE145" s="241"/>
      <c r="AF145" s="241"/>
      <c r="AG145" s="241"/>
      <c r="AH145" s="241"/>
      <c r="AI145" s="244">
        <v>12331</v>
      </c>
      <c r="AJ145" s="244"/>
    </row>
    <row r="146" spans="1:36" s="214" customFormat="1" ht="24" customHeight="1">
      <c r="A146" s="261"/>
      <c r="B146" s="903"/>
      <c r="C146" s="227" t="s">
        <v>713</v>
      </c>
      <c r="D146" s="227"/>
      <c r="E146" s="227" t="s">
        <v>1813</v>
      </c>
      <c r="F146" s="227" t="s">
        <v>566</v>
      </c>
      <c r="G146" s="227" t="s">
        <v>1814</v>
      </c>
      <c r="H146" s="228">
        <v>3899</v>
      </c>
      <c r="I146" s="228">
        <v>1380.28</v>
      </c>
      <c r="J146" s="228">
        <v>3629</v>
      </c>
      <c r="K146" s="228"/>
      <c r="L146" s="228"/>
      <c r="M146" s="228"/>
      <c r="N146" s="228"/>
      <c r="O146" s="228">
        <v>2235</v>
      </c>
      <c r="P146" s="228"/>
      <c r="Q146" s="228"/>
      <c r="R146" s="227"/>
      <c r="S146" s="228">
        <v>1318</v>
      </c>
      <c r="T146" s="228" t="s">
        <v>1815</v>
      </c>
      <c r="U146" s="228">
        <v>917</v>
      </c>
      <c r="V146" s="233"/>
      <c r="W146" s="227" t="s">
        <v>1816</v>
      </c>
      <c r="X146" s="227"/>
      <c r="Y146" s="227"/>
      <c r="Z146" s="227"/>
      <c r="AA146" s="227"/>
      <c r="AB146" s="227"/>
      <c r="AC146" s="227"/>
      <c r="AD146" s="227">
        <v>2003</v>
      </c>
      <c r="AE146" s="233"/>
      <c r="AF146" s="233"/>
      <c r="AG146" s="233"/>
      <c r="AH146" s="233"/>
      <c r="AI146" s="228"/>
      <c r="AJ146" s="228"/>
    </row>
    <row r="147" spans="1:36" s="214" customFormat="1" ht="24" customHeight="1">
      <c r="A147" s="261"/>
      <c r="B147" s="903"/>
      <c r="C147" s="291" t="s">
        <v>563</v>
      </c>
      <c r="D147" s="291"/>
      <c r="E147" s="291" t="s">
        <v>1239</v>
      </c>
      <c r="F147" s="323" t="s">
        <v>563</v>
      </c>
      <c r="G147" s="291" t="s">
        <v>563</v>
      </c>
      <c r="H147" s="228">
        <v>17286</v>
      </c>
      <c r="I147" s="450">
        <v>2004</v>
      </c>
      <c r="J147" s="450">
        <v>7693</v>
      </c>
      <c r="K147" s="450"/>
      <c r="L147" s="450"/>
      <c r="M147" s="450"/>
      <c r="N147" s="228"/>
      <c r="O147" s="450">
        <v>2007</v>
      </c>
      <c r="P147" s="450">
        <v>848</v>
      </c>
      <c r="Q147" s="233" t="s">
        <v>11777</v>
      </c>
      <c r="R147" s="227" t="s">
        <v>1240</v>
      </c>
      <c r="S147" s="474">
        <v>810</v>
      </c>
      <c r="T147" s="474" t="s">
        <v>11778</v>
      </c>
      <c r="U147" s="474">
        <v>349</v>
      </c>
      <c r="V147" s="233"/>
      <c r="W147" s="227" t="s">
        <v>11779</v>
      </c>
      <c r="X147" s="323"/>
      <c r="Y147" s="588"/>
      <c r="Z147" s="227"/>
      <c r="AA147" s="227"/>
      <c r="AB147" s="227"/>
      <c r="AC147" s="227"/>
      <c r="AD147" s="323">
        <v>2013</v>
      </c>
      <c r="AE147" s="474"/>
      <c r="AF147" s="233"/>
      <c r="AG147" s="233"/>
      <c r="AH147" s="233"/>
      <c r="AI147" s="450">
        <v>14517</v>
      </c>
      <c r="AJ147" s="228"/>
    </row>
    <row r="148" spans="1:36" s="214" customFormat="1" ht="24" customHeight="1">
      <c r="A148" s="261"/>
      <c r="B148" s="200"/>
      <c r="C148" s="227" t="s">
        <v>563</v>
      </c>
      <c r="D148" s="227"/>
      <c r="E148" s="227" t="s">
        <v>6749</v>
      </c>
      <c r="F148" s="227" t="s">
        <v>563</v>
      </c>
      <c r="G148" s="227" t="s">
        <v>12456</v>
      </c>
      <c r="H148" s="228">
        <v>9006.76</v>
      </c>
      <c r="I148" s="228">
        <v>3864.4</v>
      </c>
      <c r="J148" s="228">
        <v>1593.67</v>
      </c>
      <c r="K148" s="228"/>
      <c r="L148" s="228"/>
      <c r="M148" s="228"/>
      <c r="N148" s="228"/>
      <c r="O148" s="228">
        <v>657.47</v>
      </c>
      <c r="P148" s="228"/>
      <c r="Q148" s="228"/>
      <c r="R148" s="227"/>
      <c r="S148" s="228"/>
      <c r="T148" s="228"/>
      <c r="U148" s="228">
        <v>657.47</v>
      </c>
      <c r="V148" s="233"/>
      <c r="W148" s="227" t="s">
        <v>12457</v>
      </c>
      <c r="X148" s="227"/>
      <c r="Y148" s="227"/>
      <c r="Z148" s="227"/>
      <c r="AA148" s="227"/>
      <c r="AB148" s="227"/>
      <c r="AC148" s="227"/>
      <c r="AD148" s="241">
        <v>2020</v>
      </c>
      <c r="AE148" s="241"/>
      <c r="AF148" s="241"/>
      <c r="AG148" s="241"/>
      <c r="AH148" s="241"/>
      <c r="AI148" s="244">
        <v>2193</v>
      </c>
      <c r="AJ148" s="244"/>
    </row>
    <row r="149" spans="1:36" s="214" customFormat="1" ht="24" customHeight="1">
      <c r="A149" s="1410"/>
      <c r="B149" s="200"/>
      <c r="C149" s="227" t="s">
        <v>1807</v>
      </c>
      <c r="D149" s="227"/>
      <c r="E149" s="227" t="s">
        <v>1808</v>
      </c>
      <c r="F149" s="227" t="s">
        <v>1807</v>
      </c>
      <c r="G149" s="227" t="s">
        <v>12458</v>
      </c>
      <c r="H149" s="228">
        <v>17589</v>
      </c>
      <c r="I149" s="228">
        <v>1166</v>
      </c>
      <c r="J149" s="228">
        <v>2978.76</v>
      </c>
      <c r="K149" s="228"/>
      <c r="L149" s="228"/>
      <c r="M149" s="228"/>
      <c r="N149" s="228"/>
      <c r="O149" s="228">
        <v>936</v>
      </c>
      <c r="P149" s="228">
        <v>739</v>
      </c>
      <c r="Q149" s="228" t="s">
        <v>1809</v>
      </c>
      <c r="R149" s="227" t="s">
        <v>1810</v>
      </c>
      <c r="S149" s="228"/>
      <c r="T149" s="228"/>
      <c r="U149" s="228">
        <v>196.56</v>
      </c>
      <c r="V149" s="233"/>
      <c r="W149" s="227" t="s">
        <v>12459</v>
      </c>
      <c r="X149" s="227"/>
      <c r="Y149" s="227"/>
      <c r="Z149" s="227"/>
      <c r="AA149" s="227"/>
      <c r="AB149" s="227"/>
      <c r="AC149" s="227"/>
      <c r="AD149" s="241">
        <v>2014</v>
      </c>
      <c r="AE149" s="241"/>
      <c r="AF149" s="241"/>
      <c r="AG149" s="241"/>
      <c r="AH149" s="241"/>
      <c r="AI149" s="244">
        <v>5086</v>
      </c>
      <c r="AJ149" s="244"/>
    </row>
    <row r="150" spans="1:36" s="214" customFormat="1" ht="24" customHeight="1">
      <c r="A150" s="1410"/>
      <c r="B150" s="200"/>
      <c r="C150" s="227" t="s">
        <v>1807</v>
      </c>
      <c r="D150" s="227"/>
      <c r="E150" s="227" t="s">
        <v>11283</v>
      </c>
      <c r="F150" s="227" t="s">
        <v>1807</v>
      </c>
      <c r="G150" s="227" t="s">
        <v>7995</v>
      </c>
      <c r="H150" s="228">
        <v>9957</v>
      </c>
      <c r="I150" s="228">
        <v>2884</v>
      </c>
      <c r="J150" s="228">
        <v>4995</v>
      </c>
      <c r="K150" s="228"/>
      <c r="L150" s="228"/>
      <c r="M150" s="228"/>
      <c r="N150" s="228"/>
      <c r="O150" s="228">
        <v>1995</v>
      </c>
      <c r="P150" s="228">
        <v>806</v>
      </c>
      <c r="Q150" s="228" t="s">
        <v>11284</v>
      </c>
      <c r="R150" s="227" t="s">
        <v>3324</v>
      </c>
      <c r="S150" s="228">
        <v>917</v>
      </c>
      <c r="T150" s="228" t="s">
        <v>11285</v>
      </c>
      <c r="U150" s="228">
        <v>272</v>
      </c>
      <c r="V150" s="323"/>
      <c r="W150" s="227" t="s">
        <v>11286</v>
      </c>
      <c r="X150" s="323"/>
      <c r="Y150" s="323"/>
      <c r="Z150" s="227"/>
      <c r="AA150" s="227"/>
      <c r="AB150" s="227"/>
      <c r="AC150" s="227"/>
      <c r="AD150" s="227">
        <v>2019</v>
      </c>
      <c r="AE150" s="233"/>
      <c r="AF150" s="233"/>
      <c r="AG150" s="233"/>
      <c r="AH150" s="233"/>
      <c r="AI150" s="228">
        <v>24185</v>
      </c>
      <c r="AJ150" s="228"/>
    </row>
    <row r="151" spans="1:36" s="214" customFormat="1" ht="24" customHeight="1">
      <c r="A151" s="1410"/>
      <c r="B151" s="200"/>
      <c r="C151" s="227" t="s">
        <v>745</v>
      </c>
      <c r="D151" s="227"/>
      <c r="E151" s="227" t="s">
        <v>1235</v>
      </c>
      <c r="F151" s="227" t="s">
        <v>745</v>
      </c>
      <c r="G151" s="227" t="s">
        <v>17780</v>
      </c>
      <c r="H151" s="228">
        <v>6520</v>
      </c>
      <c r="I151" s="228">
        <v>7692</v>
      </c>
      <c r="J151" s="228">
        <v>17883</v>
      </c>
      <c r="K151" s="228"/>
      <c r="L151" s="228"/>
      <c r="M151" s="228"/>
      <c r="N151" s="228"/>
      <c r="O151" s="228">
        <v>3799</v>
      </c>
      <c r="P151" s="228">
        <v>1450</v>
      </c>
      <c r="Q151" s="228" t="s">
        <v>1236</v>
      </c>
      <c r="R151" s="227" t="s">
        <v>1237</v>
      </c>
      <c r="S151" s="228">
        <v>1483</v>
      </c>
      <c r="T151" s="228" t="s">
        <v>1238</v>
      </c>
      <c r="U151" s="228">
        <v>866</v>
      </c>
      <c r="V151" s="233"/>
      <c r="W151" s="227" t="s">
        <v>26362</v>
      </c>
      <c r="X151" s="227"/>
      <c r="Y151" s="227"/>
      <c r="Z151" s="227"/>
      <c r="AA151" s="227"/>
      <c r="AB151" s="227"/>
      <c r="AC151" s="227"/>
      <c r="AD151" s="227">
        <v>2012</v>
      </c>
      <c r="AE151" s="233"/>
      <c r="AF151" s="233"/>
      <c r="AG151" s="233"/>
      <c r="AH151" s="233"/>
      <c r="AI151" s="228">
        <v>11189</v>
      </c>
      <c r="AJ151" s="228"/>
    </row>
    <row r="152" spans="1:36" s="214" customFormat="1" ht="24" customHeight="1">
      <c r="A152" s="1410"/>
      <c r="B152" s="200"/>
      <c r="C152" s="227" t="s">
        <v>760</v>
      </c>
      <c r="D152" s="227"/>
      <c r="E152" s="227" t="s">
        <v>1230</v>
      </c>
      <c r="F152" s="227" t="s">
        <v>760</v>
      </c>
      <c r="G152" s="227" t="s">
        <v>762</v>
      </c>
      <c r="H152" s="228">
        <v>8588</v>
      </c>
      <c r="I152" s="228"/>
      <c r="J152" s="228">
        <v>4882</v>
      </c>
      <c r="K152" s="228"/>
      <c r="L152" s="228"/>
      <c r="M152" s="228"/>
      <c r="N152" s="228"/>
      <c r="O152" s="228">
        <v>1816</v>
      </c>
      <c r="P152" s="228"/>
      <c r="Q152" s="228"/>
      <c r="R152" s="313"/>
      <c r="S152" s="228">
        <v>1191</v>
      </c>
      <c r="T152" s="228" t="s">
        <v>1228</v>
      </c>
      <c r="U152" s="228">
        <v>625</v>
      </c>
      <c r="V152" s="323"/>
      <c r="W152" s="227" t="s">
        <v>1232</v>
      </c>
      <c r="X152" s="323"/>
      <c r="Y152" s="323"/>
      <c r="Z152" s="227"/>
      <c r="AA152" s="227"/>
      <c r="AB152" s="227"/>
      <c r="AC152" s="227"/>
      <c r="AD152" s="227">
        <v>2012</v>
      </c>
      <c r="AE152" s="233"/>
      <c r="AF152" s="233"/>
      <c r="AG152" s="233"/>
      <c r="AH152" s="233"/>
      <c r="AI152" s="228"/>
      <c r="AJ152" s="228"/>
    </row>
    <row r="153" spans="1:36" s="214" customFormat="1" ht="24" customHeight="1">
      <c r="A153" s="1410"/>
      <c r="B153" s="200"/>
      <c r="C153" s="227" t="s">
        <v>760</v>
      </c>
      <c r="D153" s="227"/>
      <c r="E153" s="227" t="s">
        <v>1233</v>
      </c>
      <c r="F153" s="227" t="s">
        <v>760</v>
      </c>
      <c r="G153" s="227" t="s">
        <v>762</v>
      </c>
      <c r="H153" s="228">
        <v>108225</v>
      </c>
      <c r="I153" s="228"/>
      <c r="J153" s="228">
        <v>5113</v>
      </c>
      <c r="K153" s="228"/>
      <c r="L153" s="228"/>
      <c r="M153" s="228"/>
      <c r="N153" s="228"/>
      <c r="O153" s="228">
        <v>4350</v>
      </c>
      <c r="P153" s="228">
        <v>897</v>
      </c>
      <c r="Q153" s="228"/>
      <c r="R153" s="227" t="s">
        <v>1234</v>
      </c>
      <c r="S153" s="228">
        <v>787</v>
      </c>
      <c r="T153" s="228" t="s">
        <v>12460</v>
      </c>
      <c r="U153" s="228">
        <v>304</v>
      </c>
      <c r="V153" s="323"/>
      <c r="W153" s="227" t="s">
        <v>12461</v>
      </c>
      <c r="X153" s="323"/>
      <c r="Y153" s="323"/>
      <c r="Z153" s="227"/>
      <c r="AA153" s="227"/>
      <c r="AB153" s="227"/>
      <c r="AC153" s="227"/>
      <c r="AD153" s="227">
        <v>2012</v>
      </c>
      <c r="AE153" s="233"/>
      <c r="AF153" s="233"/>
      <c r="AG153" s="233"/>
      <c r="AH153" s="233"/>
      <c r="AI153" s="228"/>
      <c r="AJ153" s="228"/>
    </row>
    <row r="154" spans="1:36" s="1546" customFormat="1" ht="24" customHeight="1">
      <c r="A154" s="1486"/>
      <c r="B154" s="904" t="s">
        <v>271</v>
      </c>
      <c r="C154" s="314" t="s">
        <v>55</v>
      </c>
      <c r="D154" s="314"/>
      <c r="E154" s="315">
        <f>COUNTA(E155:E182)</f>
        <v>28</v>
      </c>
      <c r="F154" s="349"/>
      <c r="G154" s="349"/>
      <c r="H154" s="318">
        <f>SUM(H155:H182)</f>
        <v>411165</v>
      </c>
      <c r="I154" s="318">
        <f t="shared" ref="I154:J154" si="6">SUM(I155:I182)</f>
        <v>65518.579999999994</v>
      </c>
      <c r="J154" s="318">
        <f t="shared" si="6"/>
        <v>131054.56</v>
      </c>
      <c r="K154" s="318"/>
      <c r="L154" s="318"/>
      <c r="M154" s="318"/>
      <c r="N154" s="318"/>
      <c r="O154" s="318"/>
      <c r="P154" s="318"/>
      <c r="Q154" s="318"/>
      <c r="R154" s="314"/>
      <c r="S154" s="318"/>
      <c r="T154" s="318"/>
      <c r="U154" s="318"/>
      <c r="V154" s="349"/>
      <c r="W154" s="314"/>
      <c r="X154" s="314"/>
      <c r="Y154" s="314"/>
      <c r="Z154" s="314"/>
      <c r="AA154" s="314"/>
      <c r="AB154" s="314"/>
      <c r="AC154" s="314"/>
      <c r="AD154" s="381"/>
      <c r="AE154" s="381"/>
      <c r="AF154" s="381"/>
      <c r="AG154" s="381"/>
      <c r="AH154" s="381"/>
      <c r="AI154" s="380"/>
      <c r="AJ154" s="380"/>
    </row>
    <row r="155" spans="1:36" s="214" customFormat="1" ht="36.950000000000003" customHeight="1">
      <c r="A155" s="1410"/>
      <c r="B155" s="903"/>
      <c r="C155" s="227" t="s">
        <v>2002</v>
      </c>
      <c r="D155" s="227" t="s">
        <v>18875</v>
      </c>
      <c r="E155" s="260" t="s">
        <v>17781</v>
      </c>
      <c r="F155" s="233" t="s">
        <v>2002</v>
      </c>
      <c r="G155" s="620" t="s">
        <v>12524</v>
      </c>
      <c r="H155" s="621">
        <v>7960</v>
      </c>
      <c r="I155" s="621">
        <v>1878</v>
      </c>
      <c r="J155" s="621">
        <v>5370</v>
      </c>
      <c r="K155" s="228"/>
      <c r="L155" s="228"/>
      <c r="M155" s="228"/>
      <c r="N155" s="228"/>
      <c r="O155" s="228">
        <f>SUM(P155,U155)</f>
        <v>1277</v>
      </c>
      <c r="P155" s="621">
        <v>1104</v>
      </c>
      <c r="Q155" s="622" t="s">
        <v>12525</v>
      </c>
      <c r="R155" s="620" t="s">
        <v>2431</v>
      </c>
      <c r="S155" s="228"/>
      <c r="T155" s="228"/>
      <c r="U155" s="623">
        <v>173</v>
      </c>
      <c r="V155" s="233"/>
      <c r="W155" s="624" t="s">
        <v>12526</v>
      </c>
      <c r="X155" s="227"/>
      <c r="Y155" s="227"/>
      <c r="Z155" s="227"/>
      <c r="AA155" s="227"/>
      <c r="AB155" s="227"/>
      <c r="AC155" s="227"/>
      <c r="AD155" s="241">
        <v>2021</v>
      </c>
      <c r="AE155" s="241"/>
      <c r="AF155" s="241"/>
      <c r="AG155" s="241"/>
      <c r="AH155" s="241"/>
      <c r="AI155" s="547">
        <v>15756</v>
      </c>
      <c r="AJ155" s="244" t="s">
        <v>16114</v>
      </c>
    </row>
    <row r="156" spans="1:36" s="214" customFormat="1" ht="24" customHeight="1">
      <c r="A156" s="1410"/>
      <c r="B156" s="903"/>
      <c r="C156" s="227" t="s">
        <v>777</v>
      </c>
      <c r="D156" s="227"/>
      <c r="E156" s="227" t="s">
        <v>2243</v>
      </c>
      <c r="F156" s="227" t="s">
        <v>777</v>
      </c>
      <c r="G156" s="227" t="s">
        <v>2244</v>
      </c>
      <c r="H156" s="228">
        <v>25057</v>
      </c>
      <c r="I156" s="228">
        <v>5152</v>
      </c>
      <c r="J156" s="228">
        <v>11978</v>
      </c>
      <c r="K156" s="228"/>
      <c r="L156" s="228"/>
      <c r="M156" s="228"/>
      <c r="N156" s="228"/>
      <c r="O156" s="228">
        <v>3384</v>
      </c>
      <c r="P156" s="228">
        <v>1265</v>
      </c>
      <c r="Q156" s="228" t="s">
        <v>1809</v>
      </c>
      <c r="R156" s="227" t="s">
        <v>2245</v>
      </c>
      <c r="S156" s="228">
        <v>1548</v>
      </c>
      <c r="T156" s="228" t="s">
        <v>2246</v>
      </c>
      <c r="U156" s="228">
        <v>571</v>
      </c>
      <c r="V156" s="233"/>
      <c r="W156" s="227" t="s">
        <v>2247</v>
      </c>
      <c r="X156" s="227"/>
      <c r="Y156" s="227"/>
      <c r="Z156" s="227"/>
      <c r="AA156" s="227"/>
      <c r="AB156" s="227"/>
      <c r="AC156" s="227"/>
      <c r="AD156" s="241">
        <v>2004</v>
      </c>
      <c r="AE156" s="241"/>
      <c r="AF156" s="241"/>
      <c r="AG156" s="241"/>
      <c r="AH156" s="241"/>
      <c r="AI156" s="244">
        <v>304</v>
      </c>
      <c r="AJ156" s="244" t="s">
        <v>16115</v>
      </c>
    </row>
    <row r="157" spans="1:36" s="214" customFormat="1" ht="24" customHeight="1">
      <c r="A157" s="1410"/>
      <c r="B157" s="903"/>
      <c r="C157" s="227" t="s">
        <v>777</v>
      </c>
      <c r="D157" s="227"/>
      <c r="E157" s="227" t="s">
        <v>2248</v>
      </c>
      <c r="F157" s="227" t="s">
        <v>777</v>
      </c>
      <c r="G157" s="227" t="s">
        <v>2249</v>
      </c>
      <c r="H157" s="228">
        <v>1650</v>
      </c>
      <c r="I157" s="228">
        <v>988.19</v>
      </c>
      <c r="J157" s="228">
        <v>1441.3</v>
      </c>
      <c r="K157" s="228"/>
      <c r="L157" s="228"/>
      <c r="M157" s="228"/>
      <c r="N157" s="228"/>
      <c r="O157" s="228" t="s">
        <v>2250</v>
      </c>
      <c r="P157" s="228" t="s">
        <v>2250</v>
      </c>
      <c r="Q157" s="228" t="s">
        <v>2251</v>
      </c>
      <c r="R157" s="227" t="s">
        <v>26598</v>
      </c>
      <c r="S157" s="228" t="s">
        <v>389</v>
      </c>
      <c r="T157" s="228" t="s">
        <v>389</v>
      </c>
      <c r="U157" s="228" t="s">
        <v>389</v>
      </c>
      <c r="V157" s="233"/>
      <c r="W157" s="227" t="s">
        <v>389</v>
      </c>
      <c r="X157" s="227"/>
      <c r="Y157" s="227"/>
      <c r="Z157" s="227"/>
      <c r="AA157" s="227"/>
      <c r="AB157" s="227"/>
      <c r="AC157" s="227"/>
      <c r="AD157" s="241">
        <v>2014</v>
      </c>
      <c r="AE157" s="241"/>
      <c r="AF157" s="241"/>
      <c r="AG157" s="241"/>
      <c r="AH157" s="241"/>
      <c r="AI157" s="244">
        <v>5445</v>
      </c>
      <c r="AJ157" s="244"/>
    </row>
    <row r="158" spans="1:36" s="214" customFormat="1" ht="24" customHeight="1">
      <c r="A158" s="1410"/>
      <c r="B158" s="903"/>
      <c r="C158" s="227" t="s">
        <v>573</v>
      </c>
      <c r="D158" s="227"/>
      <c r="E158" s="227" t="s">
        <v>1371</v>
      </c>
      <c r="F158" s="227" t="s">
        <v>573</v>
      </c>
      <c r="G158" s="227" t="s">
        <v>573</v>
      </c>
      <c r="H158" s="228">
        <v>6514</v>
      </c>
      <c r="I158" s="228">
        <v>2994</v>
      </c>
      <c r="J158" s="228">
        <v>2994</v>
      </c>
      <c r="K158" s="228"/>
      <c r="L158" s="228"/>
      <c r="M158" s="228"/>
      <c r="N158" s="228"/>
      <c r="O158" s="228">
        <v>1163</v>
      </c>
      <c r="P158" s="228">
        <v>702</v>
      </c>
      <c r="Q158" s="228" t="s">
        <v>2252</v>
      </c>
      <c r="R158" s="227" t="s">
        <v>2253</v>
      </c>
      <c r="S158" s="305"/>
      <c r="T158" s="305"/>
      <c r="U158" s="305">
        <v>461</v>
      </c>
      <c r="V158" s="233"/>
      <c r="W158" s="234"/>
      <c r="X158" s="227"/>
      <c r="Y158" s="227"/>
      <c r="Z158" s="227"/>
      <c r="AA158" s="227"/>
      <c r="AB158" s="227"/>
      <c r="AC158" s="227"/>
      <c r="AD158" s="241">
        <v>2009</v>
      </c>
      <c r="AE158" s="241"/>
      <c r="AF158" s="241"/>
      <c r="AG158" s="241"/>
      <c r="AH158" s="241"/>
      <c r="AI158" s="244">
        <v>6400</v>
      </c>
      <c r="AJ158" s="244"/>
    </row>
    <row r="159" spans="1:36" s="214" customFormat="1" ht="24" customHeight="1">
      <c r="A159" s="1410"/>
      <c r="B159" s="903"/>
      <c r="C159" s="227" t="s">
        <v>580</v>
      </c>
      <c r="D159" s="227"/>
      <c r="E159" s="227" t="s">
        <v>8084</v>
      </c>
      <c r="F159" s="227" t="s">
        <v>580</v>
      </c>
      <c r="G159" s="227" t="s">
        <v>8085</v>
      </c>
      <c r="H159" s="228">
        <v>4945</v>
      </c>
      <c r="I159" s="228">
        <v>1330</v>
      </c>
      <c r="J159" s="228">
        <v>2508</v>
      </c>
      <c r="K159" s="228"/>
      <c r="L159" s="228"/>
      <c r="M159" s="228"/>
      <c r="N159" s="228"/>
      <c r="O159" s="228">
        <v>1285</v>
      </c>
      <c r="P159" s="228">
        <v>1007</v>
      </c>
      <c r="Q159" s="228" t="s">
        <v>8086</v>
      </c>
      <c r="R159" s="227" t="s">
        <v>8087</v>
      </c>
      <c r="S159" s="305" t="s">
        <v>389</v>
      </c>
      <c r="T159" s="305" t="s">
        <v>389</v>
      </c>
      <c r="U159" s="305">
        <v>278</v>
      </c>
      <c r="V159" s="233"/>
      <c r="W159" s="234" t="s">
        <v>8088</v>
      </c>
      <c r="X159" s="227"/>
      <c r="Y159" s="227"/>
      <c r="Z159" s="227"/>
      <c r="AA159" s="227"/>
      <c r="AB159" s="227"/>
      <c r="AC159" s="227"/>
      <c r="AD159" s="241">
        <v>2017</v>
      </c>
      <c r="AE159" s="241"/>
      <c r="AF159" s="241"/>
      <c r="AG159" s="241"/>
      <c r="AH159" s="241"/>
      <c r="AI159" s="244">
        <v>7900</v>
      </c>
      <c r="AJ159" s="244"/>
    </row>
    <row r="160" spans="1:36" s="214" customFormat="1" ht="24" customHeight="1">
      <c r="A160" s="1410"/>
      <c r="B160" s="903"/>
      <c r="C160" s="227" t="s">
        <v>603</v>
      </c>
      <c r="D160" s="227"/>
      <c r="E160" s="227" t="s">
        <v>2254</v>
      </c>
      <c r="F160" s="227" t="s">
        <v>603</v>
      </c>
      <c r="G160" s="227" t="s">
        <v>11791</v>
      </c>
      <c r="H160" s="228">
        <v>3504</v>
      </c>
      <c r="I160" s="228"/>
      <c r="J160" s="228">
        <v>3310</v>
      </c>
      <c r="K160" s="228"/>
      <c r="L160" s="228"/>
      <c r="M160" s="228"/>
      <c r="N160" s="228"/>
      <c r="O160" s="228"/>
      <c r="P160" s="228" t="s">
        <v>2255</v>
      </c>
      <c r="Q160" s="228" t="s">
        <v>2256</v>
      </c>
      <c r="R160" s="227" t="s">
        <v>2257</v>
      </c>
      <c r="S160" s="305"/>
      <c r="T160" s="305"/>
      <c r="U160" s="305"/>
      <c r="V160" s="233"/>
      <c r="W160" s="234" t="s">
        <v>2258</v>
      </c>
      <c r="X160" s="227"/>
      <c r="Y160" s="227"/>
      <c r="Z160" s="227"/>
      <c r="AA160" s="227"/>
      <c r="AB160" s="227"/>
      <c r="AC160" s="227"/>
      <c r="AD160" s="241">
        <v>2015</v>
      </c>
      <c r="AE160" s="241"/>
      <c r="AF160" s="241"/>
      <c r="AG160" s="241"/>
      <c r="AH160" s="241"/>
      <c r="AI160" s="244">
        <v>14500</v>
      </c>
      <c r="AJ160" s="244"/>
    </row>
    <row r="161" spans="1:37" s="214" customFormat="1" ht="24" customHeight="1">
      <c r="A161" s="1410"/>
      <c r="B161" s="903"/>
      <c r="C161" s="227" t="s">
        <v>2054</v>
      </c>
      <c r="D161" s="227"/>
      <c r="E161" s="306" t="s">
        <v>12527</v>
      </c>
      <c r="F161" s="306" t="s">
        <v>1977</v>
      </c>
      <c r="G161" s="306" t="s">
        <v>13492</v>
      </c>
      <c r="H161" s="228">
        <v>1160</v>
      </c>
      <c r="I161" s="228"/>
      <c r="J161" s="228">
        <v>2081</v>
      </c>
      <c r="K161" s="228"/>
      <c r="L161" s="228"/>
      <c r="M161" s="228"/>
      <c r="N161" s="228"/>
      <c r="O161" s="228">
        <v>1200</v>
      </c>
      <c r="P161" s="228" t="s">
        <v>12528</v>
      </c>
      <c r="Q161" s="228"/>
      <c r="R161" s="227" t="s">
        <v>12529</v>
      </c>
      <c r="S161" s="305"/>
      <c r="T161" s="305"/>
      <c r="U161" s="305">
        <v>296.10000000000002</v>
      </c>
      <c r="V161" s="233"/>
      <c r="W161" s="234" t="s">
        <v>17784</v>
      </c>
      <c r="X161" s="227"/>
      <c r="Y161" s="227"/>
      <c r="Z161" s="227"/>
      <c r="AA161" s="227"/>
      <c r="AB161" s="227"/>
      <c r="AC161" s="227"/>
      <c r="AD161" s="241">
        <v>2021</v>
      </c>
      <c r="AE161" s="241"/>
      <c r="AF161" s="241"/>
      <c r="AG161" s="241"/>
      <c r="AH161" s="241"/>
      <c r="AI161" s="244"/>
      <c r="AJ161" s="244"/>
    </row>
    <row r="162" spans="1:37" s="214" customFormat="1" ht="24" customHeight="1">
      <c r="A162" s="1410"/>
      <c r="B162" s="903"/>
      <c r="C162" s="227" t="s">
        <v>2189</v>
      </c>
      <c r="D162" s="227"/>
      <c r="E162" s="306" t="s">
        <v>11251</v>
      </c>
      <c r="F162" s="306" t="s">
        <v>1914</v>
      </c>
      <c r="G162" s="306" t="s">
        <v>13500</v>
      </c>
      <c r="H162" s="228">
        <v>3000</v>
      </c>
      <c r="I162" s="228">
        <v>1745</v>
      </c>
      <c r="J162" s="228">
        <v>3991</v>
      </c>
      <c r="K162" s="228"/>
      <c r="L162" s="228"/>
      <c r="M162" s="228"/>
      <c r="N162" s="228"/>
      <c r="O162" s="228">
        <v>943</v>
      </c>
      <c r="P162" s="228" t="s">
        <v>11252</v>
      </c>
      <c r="Q162" s="228" t="s">
        <v>11253</v>
      </c>
      <c r="R162" s="227" t="s">
        <v>11254</v>
      </c>
      <c r="S162" s="305" t="s">
        <v>389</v>
      </c>
      <c r="T162" s="305" t="s">
        <v>389</v>
      </c>
      <c r="U162" s="305">
        <v>221</v>
      </c>
      <c r="V162" s="233"/>
      <c r="W162" s="234" t="s">
        <v>17785</v>
      </c>
      <c r="X162" s="227"/>
      <c r="Y162" s="227"/>
      <c r="Z162" s="227"/>
      <c r="AA162" s="227"/>
      <c r="AB162" s="227"/>
      <c r="AC162" s="227"/>
      <c r="AD162" s="241">
        <v>2019</v>
      </c>
      <c r="AE162" s="241"/>
      <c r="AF162" s="241"/>
      <c r="AG162" s="241"/>
      <c r="AH162" s="241"/>
      <c r="AI162" s="244">
        <v>10000</v>
      </c>
      <c r="AJ162" s="244"/>
    </row>
    <row r="163" spans="1:37" s="214" customFormat="1" ht="24" customHeight="1">
      <c r="A163" s="1410"/>
      <c r="B163" s="903"/>
      <c r="C163" s="227" t="s">
        <v>2189</v>
      </c>
      <c r="D163" s="227"/>
      <c r="E163" s="306" t="s">
        <v>2259</v>
      </c>
      <c r="F163" s="306" t="s">
        <v>2189</v>
      </c>
      <c r="G163" s="306" t="s">
        <v>2260</v>
      </c>
      <c r="H163" s="228">
        <v>6598</v>
      </c>
      <c r="I163" s="228">
        <v>1318</v>
      </c>
      <c r="J163" s="228">
        <v>2759</v>
      </c>
      <c r="K163" s="228"/>
      <c r="L163" s="228"/>
      <c r="M163" s="228"/>
      <c r="N163" s="228"/>
      <c r="O163" s="228">
        <v>753</v>
      </c>
      <c r="P163" s="228">
        <v>753</v>
      </c>
      <c r="Q163" s="228" t="s">
        <v>2261</v>
      </c>
      <c r="R163" s="227" t="s">
        <v>1810</v>
      </c>
      <c r="S163" s="305"/>
      <c r="T163" s="305"/>
      <c r="U163" s="305"/>
      <c r="V163" s="233"/>
      <c r="W163" s="234" t="s">
        <v>2262</v>
      </c>
      <c r="X163" s="227"/>
      <c r="Y163" s="227"/>
      <c r="Z163" s="227"/>
      <c r="AA163" s="227"/>
      <c r="AB163" s="227"/>
      <c r="AC163" s="227"/>
      <c r="AD163" s="241">
        <v>1996</v>
      </c>
      <c r="AE163" s="241"/>
      <c r="AF163" s="241"/>
      <c r="AG163" s="241"/>
      <c r="AH163" s="241"/>
      <c r="AI163" s="244">
        <v>150</v>
      </c>
      <c r="AJ163" s="244"/>
    </row>
    <row r="164" spans="1:37" s="214" customFormat="1" ht="24" customHeight="1">
      <c r="A164" s="1410"/>
      <c r="B164" s="200"/>
      <c r="C164" s="227" t="s">
        <v>2189</v>
      </c>
      <c r="D164" s="227"/>
      <c r="E164" s="306" t="s">
        <v>2263</v>
      </c>
      <c r="F164" s="306" t="s">
        <v>2189</v>
      </c>
      <c r="G164" s="306" t="s">
        <v>2189</v>
      </c>
      <c r="H164" s="228">
        <v>10851</v>
      </c>
      <c r="I164" s="228">
        <v>2070</v>
      </c>
      <c r="J164" s="228">
        <v>3394</v>
      </c>
      <c r="K164" s="228"/>
      <c r="L164" s="228"/>
      <c r="M164" s="228"/>
      <c r="N164" s="228"/>
      <c r="O164" s="228">
        <v>1732</v>
      </c>
      <c r="P164" s="228">
        <v>1446</v>
      </c>
      <c r="Q164" s="228" t="s">
        <v>2264</v>
      </c>
      <c r="R164" s="227" t="s">
        <v>2265</v>
      </c>
      <c r="S164" s="228"/>
      <c r="T164" s="228"/>
      <c r="U164" s="228">
        <v>286</v>
      </c>
      <c r="V164" s="233"/>
      <c r="W164" s="227" t="s">
        <v>10044</v>
      </c>
      <c r="X164" s="227"/>
      <c r="Y164" s="227"/>
      <c r="Z164" s="227"/>
      <c r="AA164" s="227"/>
      <c r="AB164" s="227"/>
      <c r="AC164" s="227"/>
      <c r="AD164" s="241">
        <v>2016</v>
      </c>
      <c r="AE164" s="241"/>
      <c r="AF164" s="241"/>
      <c r="AG164" s="241"/>
      <c r="AH164" s="241"/>
      <c r="AI164" s="244">
        <v>11146</v>
      </c>
      <c r="AJ164" s="244"/>
    </row>
    <row r="165" spans="1:37" s="214" customFormat="1" ht="24" customHeight="1">
      <c r="A165" s="1410"/>
      <c r="B165" s="903"/>
      <c r="C165" s="260" t="s">
        <v>1984</v>
      </c>
      <c r="D165" s="260"/>
      <c r="E165" s="522" t="s">
        <v>12515</v>
      </c>
      <c r="F165" s="522" t="s">
        <v>1977</v>
      </c>
      <c r="G165" s="522" t="s">
        <v>13487</v>
      </c>
      <c r="H165" s="228">
        <v>32853</v>
      </c>
      <c r="I165" s="228">
        <v>5788</v>
      </c>
      <c r="J165" s="228">
        <v>5480</v>
      </c>
      <c r="K165" s="228"/>
      <c r="L165" s="228"/>
      <c r="M165" s="228"/>
      <c r="N165" s="244"/>
      <c r="O165" s="244"/>
      <c r="P165" s="244">
        <v>2074</v>
      </c>
      <c r="Q165" s="522" t="s">
        <v>12516</v>
      </c>
      <c r="R165" s="244" t="s">
        <v>12517</v>
      </c>
      <c r="S165" s="241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1">
        <v>2016</v>
      </c>
      <c r="AE165" s="244"/>
      <c r="AF165" s="244"/>
      <c r="AG165" s="244"/>
      <c r="AH165" s="244"/>
      <c r="AI165" s="244">
        <v>8371</v>
      </c>
      <c r="AJ165" s="244"/>
    </row>
    <row r="166" spans="1:37" s="214" customFormat="1" ht="24" customHeight="1">
      <c r="A166" s="1410"/>
      <c r="B166" s="903"/>
      <c r="C166" s="227" t="s">
        <v>1984</v>
      </c>
      <c r="D166" s="227" t="s">
        <v>18873</v>
      </c>
      <c r="E166" s="227" t="s">
        <v>18876</v>
      </c>
      <c r="F166" s="227" t="s">
        <v>1984</v>
      </c>
      <c r="G166" s="227" t="s">
        <v>1984</v>
      </c>
      <c r="H166" s="228">
        <v>7336</v>
      </c>
      <c r="I166" s="228">
        <v>810.26</v>
      </c>
      <c r="J166" s="228">
        <v>820.26</v>
      </c>
      <c r="K166" s="228" t="s">
        <v>2005</v>
      </c>
      <c r="L166" s="228"/>
      <c r="M166" s="228"/>
      <c r="N166" s="228"/>
      <c r="O166" s="228">
        <v>811</v>
      </c>
      <c r="P166" s="228">
        <v>663</v>
      </c>
      <c r="Q166" s="228" t="s">
        <v>18877</v>
      </c>
      <c r="R166" s="227" t="s">
        <v>2005</v>
      </c>
      <c r="S166" s="228"/>
      <c r="T166" s="228"/>
      <c r="U166" s="228"/>
      <c r="V166" s="233">
        <v>2025</v>
      </c>
      <c r="W166" s="227" t="s">
        <v>18878</v>
      </c>
      <c r="X166" s="227"/>
      <c r="Y166" s="227"/>
      <c r="Z166" s="227"/>
      <c r="AA166" s="227"/>
      <c r="AB166" s="227"/>
      <c r="AC166" s="227"/>
      <c r="AD166" s="241">
        <v>2025</v>
      </c>
      <c r="AE166" s="241"/>
      <c r="AF166" s="241"/>
      <c r="AG166" s="241"/>
      <c r="AH166" s="241"/>
      <c r="AI166" s="244"/>
      <c r="AJ166" s="244"/>
    </row>
    <row r="167" spans="1:37" s="214" customFormat="1" ht="24" customHeight="1">
      <c r="A167" s="1410"/>
      <c r="B167" s="903"/>
      <c r="C167" s="227" t="s">
        <v>1912</v>
      </c>
      <c r="D167" s="227"/>
      <c r="E167" s="227" t="s">
        <v>1361</v>
      </c>
      <c r="F167" s="227" t="s">
        <v>1914</v>
      </c>
      <c r="G167" s="227" t="s">
        <v>13501</v>
      </c>
      <c r="H167" s="228">
        <v>9918</v>
      </c>
      <c r="I167" s="228">
        <v>2014</v>
      </c>
      <c r="J167" s="228">
        <v>6572</v>
      </c>
      <c r="K167" s="228" t="s">
        <v>1207</v>
      </c>
      <c r="L167" s="228" t="s">
        <v>1156</v>
      </c>
      <c r="M167" s="228"/>
      <c r="N167" s="228"/>
      <c r="O167" s="228">
        <v>2667</v>
      </c>
      <c r="P167" s="228">
        <v>1152</v>
      </c>
      <c r="Q167" s="228" t="s">
        <v>2267</v>
      </c>
      <c r="R167" s="227" t="s">
        <v>2005</v>
      </c>
      <c r="S167" s="228">
        <v>1152</v>
      </c>
      <c r="T167" s="228" t="s">
        <v>1364</v>
      </c>
      <c r="U167" s="228">
        <v>363</v>
      </c>
      <c r="V167" s="233"/>
      <c r="W167" s="227" t="s">
        <v>13502</v>
      </c>
      <c r="X167" s="227"/>
      <c r="Y167" s="227"/>
      <c r="Z167" s="227"/>
      <c r="AA167" s="227"/>
      <c r="AB167" s="227"/>
      <c r="AC167" s="227"/>
      <c r="AD167" s="241">
        <v>1991</v>
      </c>
      <c r="AE167" s="241"/>
      <c r="AF167" s="241"/>
      <c r="AG167" s="241"/>
      <c r="AH167" s="241"/>
      <c r="AI167" s="244">
        <v>9000</v>
      </c>
      <c r="AJ167" s="244"/>
    </row>
    <row r="168" spans="1:37" s="214" customFormat="1" ht="24" customHeight="1">
      <c r="A168" s="1410"/>
      <c r="B168" s="903"/>
      <c r="C168" s="227" t="s">
        <v>1912</v>
      </c>
      <c r="D168" s="227"/>
      <c r="E168" s="227" t="s">
        <v>2270</v>
      </c>
      <c r="F168" s="227" t="s">
        <v>1914</v>
      </c>
      <c r="G168" s="227" t="s">
        <v>2271</v>
      </c>
      <c r="H168" s="228">
        <v>23275</v>
      </c>
      <c r="I168" s="228">
        <v>4143</v>
      </c>
      <c r="J168" s="228">
        <v>10124</v>
      </c>
      <c r="K168" s="228"/>
      <c r="L168" s="228"/>
      <c r="M168" s="228"/>
      <c r="N168" s="228"/>
      <c r="O168" s="228">
        <v>972</v>
      </c>
      <c r="P168" s="228">
        <v>972</v>
      </c>
      <c r="Q168" s="228" t="s">
        <v>2272</v>
      </c>
      <c r="R168" s="227" t="s">
        <v>1810</v>
      </c>
      <c r="S168" s="228"/>
      <c r="T168" s="228"/>
      <c r="U168" s="228"/>
      <c r="V168" s="233"/>
      <c r="W168" s="227" t="s">
        <v>2273</v>
      </c>
      <c r="X168" s="227"/>
      <c r="Y168" s="227"/>
      <c r="Z168" s="227"/>
      <c r="AA168" s="227"/>
      <c r="AB168" s="227"/>
      <c r="AC168" s="227"/>
      <c r="AD168" s="241">
        <v>1994</v>
      </c>
      <c r="AE168" s="241"/>
      <c r="AF168" s="241"/>
      <c r="AG168" s="241"/>
      <c r="AH168" s="241"/>
      <c r="AI168" s="244">
        <v>11232</v>
      </c>
      <c r="AJ168" s="244"/>
    </row>
    <row r="169" spans="1:37" s="214" customFormat="1" ht="24" customHeight="1">
      <c r="A169" s="1410"/>
      <c r="B169" s="903"/>
      <c r="C169" s="227" t="s">
        <v>1912</v>
      </c>
      <c r="D169" s="227"/>
      <c r="E169" s="227" t="s">
        <v>2274</v>
      </c>
      <c r="F169" s="227" t="s">
        <v>1912</v>
      </c>
      <c r="G169" s="227" t="s">
        <v>16116</v>
      </c>
      <c r="H169" s="228">
        <v>6489</v>
      </c>
      <c r="I169" s="228">
        <v>1477</v>
      </c>
      <c r="J169" s="228">
        <v>4125</v>
      </c>
      <c r="K169" s="228"/>
      <c r="L169" s="228"/>
      <c r="M169" s="228"/>
      <c r="N169" s="228"/>
      <c r="O169" s="228">
        <v>1567</v>
      </c>
      <c r="P169" s="228">
        <v>819</v>
      </c>
      <c r="Q169" s="228" t="s">
        <v>2275</v>
      </c>
      <c r="R169" s="227" t="s">
        <v>1810</v>
      </c>
      <c r="S169" s="228">
        <v>748</v>
      </c>
      <c r="T169" s="228" t="s">
        <v>291</v>
      </c>
      <c r="U169" s="228"/>
      <c r="V169" s="233"/>
      <c r="W169" s="227" t="s">
        <v>2262</v>
      </c>
      <c r="X169" s="227"/>
      <c r="Y169" s="227"/>
      <c r="Z169" s="227"/>
      <c r="AA169" s="227"/>
      <c r="AB169" s="227"/>
      <c r="AC169" s="227"/>
      <c r="AD169" s="241">
        <v>1999</v>
      </c>
      <c r="AE169" s="241"/>
      <c r="AF169" s="241"/>
      <c r="AG169" s="241"/>
      <c r="AH169" s="241"/>
      <c r="AI169" s="244">
        <v>6300</v>
      </c>
      <c r="AJ169" s="244"/>
    </row>
    <row r="170" spans="1:37" s="214" customFormat="1" ht="24" customHeight="1">
      <c r="A170" s="1410"/>
      <c r="B170" s="200"/>
      <c r="C170" s="227" t="s">
        <v>2055</v>
      </c>
      <c r="D170" s="227"/>
      <c r="E170" s="227" t="s">
        <v>17782</v>
      </c>
      <c r="F170" s="227" t="s">
        <v>12518</v>
      </c>
      <c r="G170" s="227" t="s">
        <v>12519</v>
      </c>
      <c r="H170" s="228">
        <v>25768</v>
      </c>
      <c r="I170" s="228">
        <v>10539</v>
      </c>
      <c r="J170" s="228">
        <v>23312</v>
      </c>
      <c r="K170" s="228"/>
      <c r="L170" s="228"/>
      <c r="M170" s="228"/>
      <c r="N170" s="228"/>
      <c r="O170" s="228"/>
      <c r="P170" s="228">
        <v>1197</v>
      </c>
      <c r="Q170" s="228"/>
      <c r="R170" s="227" t="s">
        <v>12520</v>
      </c>
      <c r="S170" s="228">
        <v>1050</v>
      </c>
      <c r="T170" s="228" t="s">
        <v>12521</v>
      </c>
      <c r="U170" s="228"/>
      <c r="V170" s="233"/>
      <c r="W170" s="227" t="s">
        <v>12519</v>
      </c>
      <c r="X170" s="227"/>
      <c r="Y170" s="227"/>
      <c r="Z170" s="227"/>
      <c r="AA170" s="227"/>
      <c r="AB170" s="227"/>
      <c r="AC170" s="227"/>
      <c r="AD170" s="241">
        <v>2002</v>
      </c>
      <c r="AE170" s="241"/>
      <c r="AF170" s="241"/>
      <c r="AG170" s="241"/>
      <c r="AH170" s="241"/>
      <c r="AI170" s="244"/>
      <c r="AJ170" s="244"/>
    </row>
    <row r="171" spans="1:37" s="214" customFormat="1" ht="24" customHeight="1">
      <c r="A171" s="1410"/>
      <c r="B171" s="200"/>
      <c r="C171" s="227" t="s">
        <v>1912</v>
      </c>
      <c r="D171" s="227"/>
      <c r="E171" s="227" t="s">
        <v>8089</v>
      </c>
      <c r="F171" s="227" t="s">
        <v>1914</v>
      </c>
      <c r="G171" s="227" t="s">
        <v>2276</v>
      </c>
      <c r="H171" s="228">
        <v>9910</v>
      </c>
      <c r="I171" s="228">
        <v>1838</v>
      </c>
      <c r="J171" s="228">
        <v>4633</v>
      </c>
      <c r="K171" s="228"/>
      <c r="L171" s="228"/>
      <c r="M171" s="228"/>
      <c r="N171" s="228"/>
      <c r="O171" s="228">
        <v>1764</v>
      </c>
      <c r="P171" s="228">
        <v>864</v>
      </c>
      <c r="Q171" s="228" t="s">
        <v>2277</v>
      </c>
      <c r="R171" s="227" t="s">
        <v>1810</v>
      </c>
      <c r="S171" s="228">
        <v>750</v>
      </c>
      <c r="T171" s="228" t="s">
        <v>2278</v>
      </c>
      <c r="U171" s="228">
        <v>150</v>
      </c>
      <c r="V171" s="233"/>
      <c r="W171" s="227" t="s">
        <v>2279</v>
      </c>
      <c r="X171" s="227"/>
      <c r="Y171" s="227"/>
      <c r="Z171" s="227"/>
      <c r="AA171" s="227"/>
      <c r="AB171" s="227"/>
      <c r="AC171" s="227"/>
      <c r="AD171" s="241">
        <v>2000</v>
      </c>
      <c r="AE171" s="241"/>
      <c r="AF171" s="241"/>
      <c r="AG171" s="241"/>
      <c r="AH171" s="241"/>
      <c r="AI171" s="244">
        <v>8600</v>
      </c>
      <c r="AJ171" s="244" t="s">
        <v>17786</v>
      </c>
    </row>
    <row r="172" spans="1:37" s="214" customFormat="1" ht="37.5" customHeight="1">
      <c r="A172" s="1410"/>
      <c r="B172" s="200"/>
      <c r="C172" s="227" t="s">
        <v>2055</v>
      </c>
      <c r="D172" s="227"/>
      <c r="E172" s="227" t="s">
        <v>12522</v>
      </c>
      <c r="F172" s="227" t="s">
        <v>1977</v>
      </c>
      <c r="G172" s="306" t="s">
        <v>13492</v>
      </c>
      <c r="H172" s="228">
        <v>44668</v>
      </c>
      <c r="I172" s="228">
        <v>1323</v>
      </c>
      <c r="J172" s="228">
        <v>2202</v>
      </c>
      <c r="K172" s="228"/>
      <c r="L172" s="228"/>
      <c r="M172" s="228"/>
      <c r="N172" s="228"/>
      <c r="O172" s="228">
        <v>687</v>
      </c>
      <c r="P172" s="228"/>
      <c r="Q172" s="228"/>
      <c r="R172" s="227"/>
      <c r="S172" s="228">
        <v>325</v>
      </c>
      <c r="T172" s="228" t="s">
        <v>17787</v>
      </c>
      <c r="U172" s="228">
        <v>362</v>
      </c>
      <c r="V172" s="233"/>
      <c r="W172" s="227" t="s">
        <v>12523</v>
      </c>
      <c r="X172" s="227"/>
      <c r="Y172" s="227"/>
      <c r="Z172" s="227"/>
      <c r="AA172" s="227"/>
      <c r="AB172" s="227"/>
      <c r="AC172" s="227"/>
      <c r="AD172" s="241">
        <v>2007</v>
      </c>
      <c r="AE172" s="241"/>
      <c r="AF172" s="241"/>
      <c r="AG172" s="241"/>
      <c r="AH172" s="241"/>
      <c r="AI172" s="244">
        <v>4500</v>
      </c>
      <c r="AJ172" s="244"/>
    </row>
    <row r="173" spans="1:37" s="214" customFormat="1" ht="33.950000000000003" customHeight="1">
      <c r="A173" s="1410"/>
      <c r="B173" s="200"/>
      <c r="C173" s="227" t="s">
        <v>1912</v>
      </c>
      <c r="D173" s="227"/>
      <c r="E173" s="227" t="s">
        <v>17783</v>
      </c>
      <c r="F173" s="227" t="s">
        <v>1914</v>
      </c>
      <c r="G173" s="227" t="s">
        <v>10045</v>
      </c>
      <c r="H173" s="228">
        <v>68581</v>
      </c>
      <c r="I173" s="228">
        <v>3148</v>
      </c>
      <c r="J173" s="228">
        <v>3902</v>
      </c>
      <c r="K173" s="228"/>
      <c r="L173" s="228"/>
      <c r="M173" s="228"/>
      <c r="N173" s="228"/>
      <c r="O173" s="228">
        <v>3651</v>
      </c>
      <c r="P173" s="228">
        <v>3651</v>
      </c>
      <c r="Q173" s="228" t="s">
        <v>2280</v>
      </c>
      <c r="R173" s="227" t="s">
        <v>2281</v>
      </c>
      <c r="S173" s="228"/>
      <c r="T173" s="228"/>
      <c r="U173" s="228"/>
      <c r="V173" s="233"/>
      <c r="W173" s="227" t="s">
        <v>2282</v>
      </c>
      <c r="X173" s="227"/>
      <c r="Y173" s="227"/>
      <c r="Z173" s="227"/>
      <c r="AA173" s="227"/>
      <c r="AB173" s="227"/>
      <c r="AC173" s="227"/>
      <c r="AD173" s="241">
        <v>2016</v>
      </c>
      <c r="AE173" s="241"/>
      <c r="AF173" s="241"/>
      <c r="AG173" s="241"/>
      <c r="AH173" s="241"/>
      <c r="AI173" s="244">
        <v>5510</v>
      </c>
      <c r="AJ173" s="244"/>
    </row>
    <row r="174" spans="1:37" s="214" customFormat="1" ht="24" customHeight="1">
      <c r="A174" s="1410"/>
      <c r="B174" s="200"/>
      <c r="C174" s="227" t="s">
        <v>1912</v>
      </c>
      <c r="D174" s="227"/>
      <c r="E174" s="227" t="s">
        <v>10046</v>
      </c>
      <c r="F174" s="227" t="s">
        <v>1912</v>
      </c>
      <c r="G174" s="227" t="s">
        <v>11255</v>
      </c>
      <c r="H174" s="228">
        <v>36100</v>
      </c>
      <c r="I174" s="228">
        <v>1507</v>
      </c>
      <c r="J174" s="228">
        <v>2580</v>
      </c>
      <c r="K174" s="228"/>
      <c r="L174" s="228"/>
      <c r="M174" s="228"/>
      <c r="N174" s="228"/>
      <c r="O174" s="228">
        <v>1121</v>
      </c>
      <c r="P174" s="228">
        <v>1121</v>
      </c>
      <c r="Q174" s="228" t="s">
        <v>10047</v>
      </c>
      <c r="R174" s="227" t="s">
        <v>10048</v>
      </c>
      <c r="S174" s="228"/>
      <c r="T174" s="228"/>
      <c r="U174" s="228" t="s">
        <v>10049</v>
      </c>
      <c r="V174" s="233"/>
      <c r="W174" s="227"/>
      <c r="X174" s="227"/>
      <c r="Y174" s="227"/>
      <c r="Z174" s="227"/>
      <c r="AA174" s="227"/>
      <c r="AB174" s="227"/>
      <c r="AC174" s="227"/>
      <c r="AD174" s="241">
        <v>2018</v>
      </c>
      <c r="AE174" s="241"/>
      <c r="AF174" s="241"/>
      <c r="AG174" s="241"/>
      <c r="AH174" s="241"/>
      <c r="AI174" s="244">
        <v>6100</v>
      </c>
      <c r="AJ174" s="244"/>
    </row>
    <row r="175" spans="1:37" s="214" customFormat="1" ht="24" customHeight="1">
      <c r="A175" s="1410"/>
      <c r="B175" s="200"/>
      <c r="C175" s="227" t="s">
        <v>1912</v>
      </c>
      <c r="D175" s="227"/>
      <c r="E175" s="227" t="s">
        <v>10050</v>
      </c>
      <c r="F175" s="227" t="s">
        <v>1912</v>
      </c>
      <c r="G175" s="227" t="s">
        <v>11255</v>
      </c>
      <c r="H175" s="228">
        <v>1540</v>
      </c>
      <c r="I175" s="228">
        <v>381</v>
      </c>
      <c r="J175" s="228">
        <v>801</v>
      </c>
      <c r="K175" s="228"/>
      <c r="L175" s="228"/>
      <c r="M175" s="228"/>
      <c r="N175" s="228"/>
      <c r="O175" s="228">
        <v>354</v>
      </c>
      <c r="P175" s="228">
        <v>354</v>
      </c>
      <c r="Q175" s="228" t="s">
        <v>10051</v>
      </c>
      <c r="R175" s="227" t="s">
        <v>10052</v>
      </c>
      <c r="S175" s="228"/>
      <c r="T175" s="228"/>
      <c r="U175" s="228" t="s">
        <v>10053</v>
      </c>
      <c r="V175" s="233"/>
      <c r="W175" s="227"/>
      <c r="X175" s="227"/>
      <c r="Y175" s="227"/>
      <c r="Z175" s="227"/>
      <c r="AA175" s="227"/>
      <c r="AB175" s="227"/>
      <c r="AC175" s="227"/>
      <c r="AD175" s="241">
        <v>2018</v>
      </c>
      <c r="AE175" s="241"/>
      <c r="AF175" s="241"/>
      <c r="AG175" s="241"/>
      <c r="AH175" s="241"/>
      <c r="AI175" s="244">
        <v>2500</v>
      </c>
      <c r="AJ175" s="244"/>
    </row>
    <row r="176" spans="1:37" s="214" customFormat="1" ht="24" customHeight="1">
      <c r="A176" s="1410"/>
      <c r="B176" s="200"/>
      <c r="C176" s="227" t="s">
        <v>2055</v>
      </c>
      <c r="D176" s="227" t="s">
        <v>18879</v>
      </c>
      <c r="E176" s="227" t="s">
        <v>18880</v>
      </c>
      <c r="F176" s="227" t="s">
        <v>12518</v>
      </c>
      <c r="G176" s="227" t="s">
        <v>18881</v>
      </c>
      <c r="H176" s="228">
        <v>1284</v>
      </c>
      <c r="I176" s="228">
        <v>1284.1300000000001</v>
      </c>
      <c r="J176" s="228">
        <v>1284</v>
      </c>
      <c r="K176" s="228"/>
      <c r="L176" s="228"/>
      <c r="M176" s="228"/>
      <c r="N176" s="228"/>
      <c r="O176" s="228"/>
      <c r="P176" s="228">
        <v>750</v>
      </c>
      <c r="Q176" s="228"/>
      <c r="R176" s="227" t="s">
        <v>18882</v>
      </c>
      <c r="S176" s="228"/>
      <c r="T176" s="228"/>
      <c r="U176" s="228" t="s">
        <v>18883</v>
      </c>
      <c r="V176" s="233"/>
      <c r="W176" s="227" t="s">
        <v>18878</v>
      </c>
      <c r="X176" s="227"/>
      <c r="Y176" s="227"/>
      <c r="Z176" s="227"/>
      <c r="AA176" s="227"/>
      <c r="AB176" s="227"/>
      <c r="AC176" s="227"/>
      <c r="AD176" s="241">
        <v>2025</v>
      </c>
      <c r="AE176" s="241"/>
      <c r="AF176" s="241"/>
      <c r="AG176" s="241"/>
      <c r="AH176" s="241"/>
      <c r="AI176" s="244"/>
      <c r="AJ176" s="244" t="s">
        <v>18884</v>
      </c>
      <c r="AK176" s="214" t="s">
        <v>18885</v>
      </c>
    </row>
    <row r="177" spans="1:36" s="214" customFormat="1" ht="24" customHeight="1">
      <c r="A177" s="1410"/>
      <c r="B177" s="200"/>
      <c r="C177" s="227" t="s">
        <v>1924</v>
      </c>
      <c r="D177" s="227"/>
      <c r="E177" s="227" t="s">
        <v>2283</v>
      </c>
      <c r="F177" s="227" t="s">
        <v>1924</v>
      </c>
      <c r="G177" s="227" t="s">
        <v>2284</v>
      </c>
      <c r="H177" s="228">
        <v>9917</v>
      </c>
      <c r="I177" s="228">
        <v>2270</v>
      </c>
      <c r="J177" s="228">
        <v>3805</v>
      </c>
      <c r="K177" s="228"/>
      <c r="L177" s="228"/>
      <c r="M177" s="228"/>
      <c r="N177" s="228"/>
      <c r="O177" s="228">
        <v>648</v>
      </c>
      <c r="P177" s="228">
        <v>648</v>
      </c>
      <c r="Q177" s="228" t="s">
        <v>2285</v>
      </c>
      <c r="R177" s="227" t="s">
        <v>1810</v>
      </c>
      <c r="S177" s="228"/>
      <c r="T177" s="228"/>
      <c r="U177" s="228"/>
      <c r="V177" s="233"/>
      <c r="W177" s="227" t="s">
        <v>2262</v>
      </c>
      <c r="X177" s="227"/>
      <c r="Y177" s="227"/>
      <c r="Z177" s="227"/>
      <c r="AA177" s="227"/>
      <c r="AB177" s="227"/>
      <c r="AC177" s="227"/>
      <c r="AD177" s="241">
        <v>2008</v>
      </c>
      <c r="AE177" s="241"/>
      <c r="AF177" s="241"/>
      <c r="AG177" s="241"/>
      <c r="AH177" s="241"/>
      <c r="AI177" s="244">
        <v>6600</v>
      </c>
      <c r="AJ177" s="244"/>
    </row>
    <row r="178" spans="1:36" s="214" customFormat="1" ht="24" customHeight="1">
      <c r="A178" s="1410"/>
      <c r="B178" s="200"/>
      <c r="C178" s="227" t="s">
        <v>1916</v>
      </c>
      <c r="D178" s="227"/>
      <c r="E178" s="227" t="s">
        <v>1917</v>
      </c>
      <c r="F178" s="227" t="s">
        <v>1914</v>
      </c>
      <c r="G178" s="227" t="s">
        <v>26599</v>
      </c>
      <c r="H178" s="228">
        <v>30790</v>
      </c>
      <c r="I178" s="228">
        <v>3822</v>
      </c>
      <c r="J178" s="228">
        <v>5905</v>
      </c>
      <c r="K178" s="228"/>
      <c r="L178" s="228"/>
      <c r="M178" s="228"/>
      <c r="N178" s="228"/>
      <c r="O178" s="228">
        <f>P178+S178+U178</f>
        <v>1930</v>
      </c>
      <c r="P178" s="228">
        <v>688</v>
      </c>
      <c r="Q178" s="228" t="s">
        <v>1173</v>
      </c>
      <c r="R178" s="227" t="s">
        <v>1918</v>
      </c>
      <c r="S178" s="228">
        <v>838</v>
      </c>
      <c r="T178" s="228" t="s">
        <v>1919</v>
      </c>
      <c r="U178" s="228">
        <v>404</v>
      </c>
      <c r="V178" s="233"/>
      <c r="W178" s="227" t="s">
        <v>13504</v>
      </c>
      <c r="X178" s="227"/>
      <c r="Y178" s="227"/>
      <c r="Z178" s="227"/>
      <c r="AA178" s="227"/>
      <c r="AB178" s="227"/>
      <c r="AC178" s="227"/>
      <c r="AD178" s="241">
        <v>2015</v>
      </c>
      <c r="AE178" s="241"/>
      <c r="AF178" s="241"/>
      <c r="AG178" s="241"/>
      <c r="AH178" s="241"/>
      <c r="AI178" s="244">
        <v>16500</v>
      </c>
      <c r="AJ178" s="244"/>
    </row>
    <row r="179" spans="1:36" s="214" customFormat="1" ht="24" customHeight="1">
      <c r="A179" s="1410"/>
      <c r="B179" s="200"/>
      <c r="C179" s="227" t="s">
        <v>1916</v>
      </c>
      <c r="D179" s="227"/>
      <c r="E179" s="227" t="s">
        <v>2286</v>
      </c>
      <c r="F179" s="227" t="s">
        <v>1924</v>
      </c>
      <c r="G179" s="227" t="s">
        <v>2241</v>
      </c>
      <c r="H179" s="228">
        <v>4968</v>
      </c>
      <c r="I179" s="228">
        <v>1698</v>
      </c>
      <c r="J179" s="228">
        <v>2625</v>
      </c>
      <c r="K179" s="228"/>
      <c r="L179" s="228"/>
      <c r="M179" s="228"/>
      <c r="N179" s="228"/>
      <c r="O179" s="228">
        <v>1090</v>
      </c>
      <c r="P179" s="228"/>
      <c r="Q179" s="228"/>
      <c r="R179" s="227"/>
      <c r="S179" s="228">
        <v>800</v>
      </c>
      <c r="T179" s="228" t="s">
        <v>2287</v>
      </c>
      <c r="U179" s="228">
        <v>290</v>
      </c>
      <c r="V179" s="233"/>
      <c r="W179" s="227" t="s">
        <v>2288</v>
      </c>
      <c r="X179" s="227"/>
      <c r="Y179" s="227"/>
      <c r="Z179" s="227"/>
      <c r="AA179" s="227"/>
      <c r="AB179" s="227"/>
      <c r="AC179" s="227"/>
      <c r="AD179" s="241">
        <v>2013</v>
      </c>
      <c r="AE179" s="241"/>
      <c r="AF179" s="241"/>
      <c r="AG179" s="241"/>
      <c r="AH179" s="241"/>
      <c r="AI179" s="244">
        <v>7815</v>
      </c>
      <c r="AJ179" s="244" t="s">
        <v>18886</v>
      </c>
    </row>
    <row r="180" spans="1:36" s="214" customFormat="1" ht="36.75" customHeight="1">
      <c r="A180" s="1410"/>
      <c r="B180" s="903"/>
      <c r="C180" s="227" t="s">
        <v>1924</v>
      </c>
      <c r="D180" s="227"/>
      <c r="E180" s="227" t="s">
        <v>8090</v>
      </c>
      <c r="F180" s="227" t="s">
        <v>1924</v>
      </c>
      <c r="G180" s="227" t="s">
        <v>2241</v>
      </c>
      <c r="H180" s="228">
        <v>11478</v>
      </c>
      <c r="I180" s="228">
        <v>2275</v>
      </c>
      <c r="J180" s="228">
        <v>6052</v>
      </c>
      <c r="K180" s="228"/>
      <c r="L180" s="228"/>
      <c r="M180" s="228"/>
      <c r="N180" s="228"/>
      <c r="O180" s="228">
        <v>2289</v>
      </c>
      <c r="P180" s="228">
        <v>2289</v>
      </c>
      <c r="Q180" s="228" t="s">
        <v>8091</v>
      </c>
      <c r="R180" s="227" t="s">
        <v>1160</v>
      </c>
      <c r="S180" s="228"/>
      <c r="T180" s="228"/>
      <c r="U180" s="228"/>
      <c r="V180" s="233">
        <v>2017</v>
      </c>
      <c r="W180" s="227" t="s">
        <v>17788</v>
      </c>
      <c r="X180" s="227">
        <v>1930</v>
      </c>
      <c r="Y180" s="227"/>
      <c r="Z180" s="227"/>
      <c r="AA180" s="227"/>
      <c r="AB180" s="227"/>
      <c r="AC180" s="227"/>
      <c r="AD180" s="241">
        <v>2017</v>
      </c>
      <c r="AE180" s="241"/>
      <c r="AF180" s="241"/>
      <c r="AG180" s="241"/>
      <c r="AH180" s="241"/>
      <c r="AI180" s="244">
        <v>1930</v>
      </c>
      <c r="AJ180" s="244"/>
    </row>
    <row r="181" spans="1:36" s="214" customFormat="1" ht="24" customHeight="1">
      <c r="A181" s="1410"/>
      <c r="B181" s="903"/>
      <c r="C181" s="241" t="s">
        <v>5973</v>
      </c>
      <c r="D181" s="241"/>
      <c r="E181" s="241" t="s">
        <v>6156</v>
      </c>
      <c r="F181" s="241" t="s">
        <v>5973</v>
      </c>
      <c r="G181" s="241" t="s">
        <v>5973</v>
      </c>
      <c r="H181" s="244">
        <v>9070</v>
      </c>
      <c r="I181" s="244">
        <v>1440</v>
      </c>
      <c r="J181" s="244">
        <v>4622</v>
      </c>
      <c r="K181" s="244" t="s">
        <v>1207</v>
      </c>
      <c r="L181" s="244" t="s">
        <v>454</v>
      </c>
      <c r="M181" s="244" t="s">
        <v>1172</v>
      </c>
      <c r="N181" s="244"/>
      <c r="O181" s="244">
        <v>1712</v>
      </c>
      <c r="P181" s="244">
        <v>714</v>
      </c>
      <c r="Q181" s="228" t="s">
        <v>6157</v>
      </c>
      <c r="R181" s="227" t="s">
        <v>1234</v>
      </c>
      <c r="S181" s="244">
        <v>300</v>
      </c>
      <c r="T181" s="228" t="s">
        <v>6158</v>
      </c>
      <c r="U181" s="244">
        <v>698</v>
      </c>
      <c r="V181" s="241">
        <v>1478</v>
      </c>
      <c r="W181" s="241" t="s">
        <v>9297</v>
      </c>
      <c r="X181" s="241"/>
      <c r="Y181" s="241"/>
      <c r="Z181" s="241"/>
      <c r="AA181" s="241"/>
      <c r="AB181" s="241"/>
      <c r="AC181" s="241"/>
      <c r="AD181" s="241">
        <v>2003</v>
      </c>
      <c r="AE181" s="241"/>
      <c r="AF181" s="241"/>
      <c r="AG181" s="241"/>
      <c r="AH181" s="241"/>
      <c r="AI181" s="244">
        <v>6678</v>
      </c>
      <c r="AJ181" s="244"/>
    </row>
    <row r="182" spans="1:36" s="214" customFormat="1" ht="24" customHeight="1">
      <c r="A182" s="1410"/>
      <c r="B182" s="903"/>
      <c r="C182" s="241" t="s">
        <v>13253</v>
      </c>
      <c r="D182" s="241"/>
      <c r="E182" s="241" t="s">
        <v>17790</v>
      </c>
      <c r="F182" s="241" t="s">
        <v>13253</v>
      </c>
      <c r="G182" s="241" t="s">
        <v>13254</v>
      </c>
      <c r="H182" s="244">
        <v>5981</v>
      </c>
      <c r="I182" s="244">
        <v>2286</v>
      </c>
      <c r="J182" s="244">
        <v>2384</v>
      </c>
      <c r="K182" s="244"/>
      <c r="L182" s="244"/>
      <c r="M182" s="244"/>
      <c r="N182" s="244"/>
      <c r="O182" s="244">
        <v>976</v>
      </c>
      <c r="P182" s="244">
        <v>724.5</v>
      </c>
      <c r="Q182" s="228"/>
      <c r="R182" s="227" t="s">
        <v>13255</v>
      </c>
      <c r="S182" s="244"/>
      <c r="T182" s="228"/>
      <c r="U182" s="244">
        <v>251.91</v>
      </c>
      <c r="V182" s="241"/>
      <c r="W182" s="241" t="s">
        <v>17789</v>
      </c>
      <c r="X182" s="241"/>
      <c r="Y182" s="241"/>
      <c r="Z182" s="241"/>
      <c r="AA182" s="241"/>
      <c r="AB182" s="241"/>
      <c r="AC182" s="241"/>
      <c r="AD182" s="241">
        <v>2021</v>
      </c>
      <c r="AE182" s="241"/>
      <c r="AF182" s="241"/>
      <c r="AG182" s="241"/>
      <c r="AH182" s="241"/>
      <c r="AI182" s="244">
        <v>7611</v>
      </c>
      <c r="AJ182" s="244"/>
    </row>
    <row r="183" spans="1:36" s="1549" customFormat="1" ht="24" customHeight="1">
      <c r="A183" s="1486"/>
      <c r="B183" s="904" t="s">
        <v>13527</v>
      </c>
      <c r="C183" s="314" t="s">
        <v>544</v>
      </c>
      <c r="D183" s="314"/>
      <c r="E183" s="315">
        <f>COUNTA(E184:E227)</f>
        <v>44</v>
      </c>
      <c r="F183" s="349"/>
      <c r="G183" s="349"/>
      <c r="H183" s="318">
        <f>SUM(H184:H227)</f>
        <v>1809816.5999999999</v>
      </c>
      <c r="I183" s="318">
        <f t="shared" ref="I183:J183" si="7">SUM(I184:I227)</f>
        <v>76749.73</v>
      </c>
      <c r="J183" s="318">
        <f t="shared" si="7"/>
        <v>178057.78999999995</v>
      </c>
      <c r="K183" s="318"/>
      <c r="L183" s="318"/>
      <c r="M183" s="318"/>
      <c r="N183" s="318"/>
      <c r="O183" s="318"/>
      <c r="P183" s="318"/>
      <c r="Q183" s="318"/>
      <c r="R183" s="314"/>
      <c r="S183" s="318"/>
      <c r="T183" s="318"/>
      <c r="U183" s="318"/>
      <c r="V183" s="349"/>
      <c r="W183" s="314"/>
      <c r="X183" s="314"/>
      <c r="Y183" s="314"/>
      <c r="Z183" s="314"/>
      <c r="AA183" s="314"/>
      <c r="AB183" s="314"/>
      <c r="AC183" s="314"/>
      <c r="AD183" s="241"/>
      <c r="AE183" s="568"/>
      <c r="AF183" s="568"/>
      <c r="AG183" s="568"/>
      <c r="AH183" s="568"/>
      <c r="AI183" s="613"/>
      <c r="AJ183" s="613"/>
    </row>
    <row r="184" spans="1:36" s="1315" customFormat="1" ht="39" customHeight="1">
      <c r="A184" s="1539"/>
      <c r="B184" s="1290"/>
      <c r="C184" s="324" t="s">
        <v>777</v>
      </c>
      <c r="D184" s="324" t="s">
        <v>18950</v>
      </c>
      <c r="E184" s="456" t="s">
        <v>13560</v>
      </c>
      <c r="F184" s="393" t="s">
        <v>582</v>
      </c>
      <c r="G184" s="324" t="s">
        <v>13559</v>
      </c>
      <c r="H184" s="327">
        <v>28994</v>
      </c>
      <c r="I184" s="327">
        <v>9446</v>
      </c>
      <c r="J184" s="327">
        <v>22734</v>
      </c>
      <c r="K184" s="327" t="s">
        <v>1156</v>
      </c>
      <c r="L184" s="327" t="s">
        <v>454</v>
      </c>
      <c r="M184" s="327"/>
      <c r="N184" s="327"/>
      <c r="O184" s="327">
        <v>5071</v>
      </c>
      <c r="P184" s="327">
        <v>3882</v>
      </c>
      <c r="Q184" s="327" t="s">
        <v>18951</v>
      </c>
      <c r="R184" s="324" t="s">
        <v>5653</v>
      </c>
      <c r="S184" s="327">
        <v>1189</v>
      </c>
      <c r="T184" s="327" t="s">
        <v>13563</v>
      </c>
      <c r="U184" s="327"/>
      <c r="V184" s="393"/>
      <c r="W184" s="324" t="s">
        <v>18952</v>
      </c>
      <c r="X184" s="324"/>
      <c r="Y184" s="324"/>
      <c r="Z184" s="324"/>
      <c r="AA184" s="324"/>
      <c r="AB184" s="324"/>
      <c r="AC184" s="324"/>
      <c r="AD184" s="346">
        <v>2013</v>
      </c>
      <c r="AE184" s="346"/>
      <c r="AF184" s="346"/>
      <c r="AG184" s="346"/>
      <c r="AH184" s="346"/>
      <c r="AI184" s="345">
        <v>3599</v>
      </c>
      <c r="AJ184" s="345" t="s">
        <v>16168</v>
      </c>
    </row>
    <row r="185" spans="1:36" s="1315" customFormat="1" ht="24" customHeight="1">
      <c r="A185" s="1539"/>
      <c r="B185" s="1290"/>
      <c r="C185" s="324" t="s">
        <v>777</v>
      </c>
      <c r="D185" s="324"/>
      <c r="E185" s="456" t="s">
        <v>13564</v>
      </c>
      <c r="F185" s="393" t="s">
        <v>777</v>
      </c>
      <c r="G185" s="324" t="s">
        <v>777</v>
      </c>
      <c r="H185" s="327">
        <v>5800</v>
      </c>
      <c r="I185" s="327">
        <v>1659</v>
      </c>
      <c r="J185" s="327">
        <v>8011</v>
      </c>
      <c r="K185" s="327"/>
      <c r="L185" s="327"/>
      <c r="M185" s="327"/>
      <c r="N185" s="327"/>
      <c r="O185" s="327">
        <v>991</v>
      </c>
      <c r="P185" s="327"/>
      <c r="Q185" s="327"/>
      <c r="R185" s="324"/>
      <c r="S185" s="327">
        <v>747</v>
      </c>
      <c r="T185" s="327" t="s">
        <v>13565</v>
      </c>
      <c r="U185" s="327">
        <v>244</v>
      </c>
      <c r="V185" s="393"/>
      <c r="W185" s="324"/>
      <c r="X185" s="324"/>
      <c r="Y185" s="324"/>
      <c r="Z185" s="324"/>
      <c r="AA185" s="324"/>
      <c r="AB185" s="324"/>
      <c r="AC185" s="324"/>
      <c r="AD185" s="346">
        <v>2021</v>
      </c>
      <c r="AE185" s="346"/>
      <c r="AF185" s="346"/>
      <c r="AG185" s="346"/>
      <c r="AH185" s="346"/>
      <c r="AI185" s="345">
        <v>37800</v>
      </c>
      <c r="AJ185" s="345"/>
    </row>
    <row r="186" spans="1:36" s="1315" customFormat="1" ht="24" customHeight="1">
      <c r="A186" s="1539"/>
      <c r="B186" s="1290"/>
      <c r="C186" s="324" t="s">
        <v>779</v>
      </c>
      <c r="D186" s="324"/>
      <c r="E186" s="324" t="s">
        <v>2378</v>
      </c>
      <c r="F186" s="324" t="s">
        <v>582</v>
      </c>
      <c r="G186" s="324" t="s">
        <v>2266</v>
      </c>
      <c r="H186" s="327">
        <v>8570</v>
      </c>
      <c r="I186" s="327">
        <v>2635.64</v>
      </c>
      <c r="J186" s="327">
        <v>4814.7299999999996</v>
      </c>
      <c r="K186" s="327"/>
      <c r="L186" s="327"/>
      <c r="M186" s="327"/>
      <c r="N186" s="327"/>
      <c r="O186" s="327">
        <v>2633</v>
      </c>
      <c r="P186" s="327">
        <v>807</v>
      </c>
      <c r="Q186" s="327" t="s">
        <v>2379</v>
      </c>
      <c r="R186" s="324" t="s">
        <v>1363</v>
      </c>
      <c r="S186" s="327">
        <v>1381</v>
      </c>
      <c r="T186" s="327" t="s">
        <v>1210</v>
      </c>
      <c r="U186" s="327">
        <v>445</v>
      </c>
      <c r="V186" s="393"/>
      <c r="W186" s="324" t="s">
        <v>2247</v>
      </c>
      <c r="X186" s="324"/>
      <c r="Y186" s="324"/>
      <c r="Z186" s="324"/>
      <c r="AA186" s="324"/>
      <c r="AB186" s="324"/>
      <c r="AC186" s="324"/>
      <c r="AD186" s="346">
        <v>2002</v>
      </c>
      <c r="AE186" s="346"/>
      <c r="AF186" s="346"/>
      <c r="AG186" s="346"/>
      <c r="AH186" s="346"/>
      <c r="AI186" s="345">
        <v>5740</v>
      </c>
      <c r="AJ186" s="345"/>
    </row>
    <row r="187" spans="1:36" s="1315" customFormat="1" ht="24" customHeight="1">
      <c r="A187" s="1539"/>
      <c r="B187" s="1290"/>
      <c r="C187" s="324" t="s">
        <v>779</v>
      </c>
      <c r="D187" s="324"/>
      <c r="E187" s="324" t="s">
        <v>2380</v>
      </c>
      <c r="F187" s="324" t="s">
        <v>779</v>
      </c>
      <c r="G187" s="324" t="s">
        <v>2381</v>
      </c>
      <c r="H187" s="327">
        <v>12966</v>
      </c>
      <c r="I187" s="327">
        <v>378</v>
      </c>
      <c r="J187" s="327">
        <v>1770</v>
      </c>
      <c r="K187" s="327"/>
      <c r="L187" s="327"/>
      <c r="M187" s="327"/>
      <c r="N187" s="327"/>
      <c r="O187" s="327">
        <v>1080</v>
      </c>
      <c r="P187" s="327">
        <v>1080</v>
      </c>
      <c r="Q187" s="327" t="s">
        <v>2382</v>
      </c>
      <c r="R187" s="324" t="s">
        <v>2383</v>
      </c>
      <c r="S187" s="327"/>
      <c r="T187" s="327"/>
      <c r="U187" s="327"/>
      <c r="V187" s="393"/>
      <c r="W187" s="324" t="s">
        <v>2384</v>
      </c>
      <c r="X187" s="324"/>
      <c r="Y187" s="324"/>
      <c r="Z187" s="324"/>
      <c r="AA187" s="324"/>
      <c r="AB187" s="324"/>
      <c r="AC187" s="324"/>
      <c r="AD187" s="346">
        <v>2011</v>
      </c>
      <c r="AE187" s="346"/>
      <c r="AF187" s="346"/>
      <c r="AG187" s="346"/>
      <c r="AH187" s="346"/>
      <c r="AI187" s="345">
        <v>9000</v>
      </c>
      <c r="AJ187" s="345"/>
    </row>
    <row r="188" spans="1:36" s="1315" customFormat="1" ht="24" customHeight="1">
      <c r="A188" s="1539"/>
      <c r="B188" s="1290"/>
      <c r="C188" s="324" t="s">
        <v>779</v>
      </c>
      <c r="D188" s="324"/>
      <c r="E188" s="324" t="s">
        <v>2385</v>
      </c>
      <c r="F188" s="324" t="s">
        <v>779</v>
      </c>
      <c r="G188" s="324" t="s">
        <v>2381</v>
      </c>
      <c r="H188" s="327">
        <v>2064</v>
      </c>
      <c r="I188" s="327">
        <v>1442</v>
      </c>
      <c r="J188" s="327">
        <v>2346</v>
      </c>
      <c r="K188" s="327"/>
      <c r="L188" s="327"/>
      <c r="M188" s="327"/>
      <c r="N188" s="327"/>
      <c r="O188" s="327">
        <v>1121</v>
      </c>
      <c r="P188" s="327">
        <v>1005</v>
      </c>
      <c r="Q188" s="327" t="s">
        <v>2386</v>
      </c>
      <c r="R188" s="324" t="s">
        <v>1360</v>
      </c>
      <c r="S188" s="327"/>
      <c r="T188" s="327"/>
      <c r="U188" s="327">
        <v>116</v>
      </c>
      <c r="V188" s="393"/>
      <c r="W188" s="324" t="s">
        <v>2387</v>
      </c>
      <c r="X188" s="324"/>
      <c r="Y188" s="324"/>
      <c r="Z188" s="324"/>
      <c r="AA188" s="324"/>
      <c r="AB188" s="324"/>
      <c r="AC188" s="324"/>
      <c r="AD188" s="346">
        <v>2015</v>
      </c>
      <c r="AE188" s="346"/>
      <c r="AF188" s="346"/>
      <c r="AG188" s="346"/>
      <c r="AH188" s="346"/>
      <c r="AI188" s="345">
        <v>8260</v>
      </c>
      <c r="AJ188" s="345"/>
    </row>
    <row r="189" spans="1:36" s="1315" customFormat="1" ht="24" customHeight="1">
      <c r="A189" s="1539"/>
      <c r="B189" s="1290"/>
      <c r="C189" s="324" t="s">
        <v>779</v>
      </c>
      <c r="D189" s="324"/>
      <c r="E189" s="324" t="s">
        <v>8936</v>
      </c>
      <c r="F189" s="324" t="s">
        <v>779</v>
      </c>
      <c r="G189" s="324" t="s">
        <v>2381</v>
      </c>
      <c r="H189" s="327">
        <v>2440</v>
      </c>
      <c r="I189" s="327">
        <v>600</v>
      </c>
      <c r="J189" s="327">
        <v>600</v>
      </c>
      <c r="K189" s="327"/>
      <c r="L189" s="327"/>
      <c r="M189" s="327"/>
      <c r="N189" s="327"/>
      <c r="O189" s="327">
        <v>600</v>
      </c>
      <c r="P189" s="327">
        <v>600</v>
      </c>
      <c r="Q189" s="327" t="s">
        <v>8937</v>
      </c>
      <c r="R189" s="324" t="s">
        <v>1360</v>
      </c>
      <c r="S189" s="327"/>
      <c r="T189" s="327"/>
      <c r="U189" s="327"/>
      <c r="V189" s="393"/>
      <c r="W189" s="324" t="s">
        <v>610</v>
      </c>
      <c r="X189" s="324"/>
      <c r="Y189" s="324"/>
      <c r="Z189" s="324"/>
      <c r="AA189" s="324"/>
      <c r="AB189" s="324"/>
      <c r="AC189" s="324"/>
      <c r="AD189" s="346">
        <v>2017</v>
      </c>
      <c r="AE189" s="346"/>
      <c r="AF189" s="346"/>
      <c r="AG189" s="346"/>
      <c r="AH189" s="346"/>
      <c r="AI189" s="345">
        <v>3000</v>
      </c>
      <c r="AJ189" s="345"/>
    </row>
    <row r="190" spans="1:36" s="1315" customFormat="1" ht="39.75" customHeight="1">
      <c r="A190" s="1539"/>
      <c r="B190" s="1290"/>
      <c r="C190" s="324" t="s">
        <v>779</v>
      </c>
      <c r="D190" s="324"/>
      <c r="E190" s="393" t="s">
        <v>13551</v>
      </c>
      <c r="F190" s="324" t="s">
        <v>779</v>
      </c>
      <c r="G190" s="324" t="s">
        <v>13552</v>
      </c>
      <c r="H190" s="327">
        <v>6615</v>
      </c>
      <c r="I190" s="327">
        <v>0</v>
      </c>
      <c r="J190" s="327">
        <v>0</v>
      </c>
      <c r="K190" s="327"/>
      <c r="L190" s="327"/>
      <c r="M190" s="327"/>
      <c r="N190" s="327"/>
      <c r="O190" s="327">
        <v>1224</v>
      </c>
      <c r="P190" s="327">
        <v>1224</v>
      </c>
      <c r="Q190" s="327">
        <v>1224</v>
      </c>
      <c r="R190" s="327" t="s">
        <v>454</v>
      </c>
      <c r="S190" s="327"/>
      <c r="T190" s="327"/>
      <c r="U190" s="324"/>
      <c r="V190" s="393"/>
      <c r="W190" s="393" t="s">
        <v>11101</v>
      </c>
      <c r="X190" s="324"/>
      <c r="Y190" s="324"/>
      <c r="Z190" s="324"/>
      <c r="AA190" s="324"/>
      <c r="AB190" s="324"/>
      <c r="AC190" s="324"/>
      <c r="AD190" s="346">
        <v>2000</v>
      </c>
      <c r="AE190" s="346"/>
      <c r="AF190" s="346"/>
      <c r="AG190" s="346"/>
      <c r="AH190" s="346"/>
      <c r="AI190" s="324">
        <v>425</v>
      </c>
      <c r="AJ190" s="324" t="s">
        <v>18953</v>
      </c>
    </row>
    <row r="191" spans="1:36" s="1315" customFormat="1" ht="24" customHeight="1">
      <c r="A191" s="1539"/>
      <c r="B191" s="1290"/>
      <c r="C191" s="324" t="s">
        <v>779</v>
      </c>
      <c r="D191" s="324"/>
      <c r="E191" s="393" t="s">
        <v>13566</v>
      </c>
      <c r="F191" s="324" t="s">
        <v>779</v>
      </c>
      <c r="G191" s="324" t="s">
        <v>13552</v>
      </c>
      <c r="H191" s="327">
        <v>2978</v>
      </c>
      <c r="I191" s="327">
        <v>1601</v>
      </c>
      <c r="J191" s="327">
        <v>2999</v>
      </c>
      <c r="K191" s="327"/>
      <c r="L191" s="327"/>
      <c r="M191" s="327"/>
      <c r="N191" s="327"/>
      <c r="O191" s="327"/>
      <c r="P191" s="327">
        <v>875</v>
      </c>
      <c r="Q191" s="327" t="s">
        <v>13567</v>
      </c>
      <c r="R191" s="327" t="s">
        <v>13568</v>
      </c>
      <c r="S191" s="327"/>
      <c r="T191" s="327"/>
      <c r="U191" s="324">
        <v>228</v>
      </c>
      <c r="V191" s="393"/>
      <c r="W191" s="393" t="s">
        <v>13569</v>
      </c>
      <c r="X191" s="324"/>
      <c r="Y191" s="324"/>
      <c r="Z191" s="324"/>
      <c r="AA191" s="324"/>
      <c r="AB191" s="324"/>
      <c r="AC191" s="324"/>
      <c r="AD191" s="346">
        <v>2022</v>
      </c>
      <c r="AE191" s="346"/>
      <c r="AF191" s="346"/>
      <c r="AG191" s="346"/>
      <c r="AH191" s="346"/>
      <c r="AI191" s="512">
        <v>14842</v>
      </c>
      <c r="AJ191" s="324" t="s">
        <v>2928</v>
      </c>
    </row>
    <row r="192" spans="1:36" s="1315" customFormat="1" ht="33.75">
      <c r="A192" s="1539"/>
      <c r="B192" s="1290"/>
      <c r="C192" s="324" t="s">
        <v>769</v>
      </c>
      <c r="D192" s="324"/>
      <c r="E192" s="450" t="s">
        <v>1361</v>
      </c>
      <c r="F192" s="450" t="s">
        <v>582</v>
      </c>
      <c r="G192" s="450" t="s">
        <v>807</v>
      </c>
      <c r="H192" s="499">
        <v>33252.5</v>
      </c>
      <c r="I192" s="499">
        <v>2371.54</v>
      </c>
      <c r="J192" s="499">
        <v>6619.3</v>
      </c>
      <c r="K192" s="441"/>
      <c r="L192" s="441"/>
      <c r="M192" s="441"/>
      <c r="N192" s="441"/>
      <c r="O192" s="499">
        <v>2784</v>
      </c>
      <c r="P192" s="499">
        <v>1220</v>
      </c>
      <c r="Q192" s="499" t="s">
        <v>2267</v>
      </c>
      <c r="R192" s="450" t="s">
        <v>12780</v>
      </c>
      <c r="S192" s="499">
        <v>1286</v>
      </c>
      <c r="T192" s="499" t="s">
        <v>2388</v>
      </c>
      <c r="U192" s="499">
        <v>278</v>
      </c>
      <c r="V192" s="228"/>
      <c r="W192" s="450" t="s">
        <v>18954</v>
      </c>
      <c r="X192" s="236"/>
      <c r="Y192" s="236" t="s">
        <v>18955</v>
      </c>
      <c r="Z192" s="236" t="s">
        <v>18956</v>
      </c>
      <c r="AA192" s="236"/>
      <c r="AB192" s="236"/>
      <c r="AC192" s="236"/>
      <c r="AD192" s="327">
        <v>1992</v>
      </c>
      <c r="AE192" s="324"/>
      <c r="AF192" s="324"/>
      <c r="AG192" s="324"/>
      <c r="AH192" s="324"/>
      <c r="AI192" s="346">
        <v>3422</v>
      </c>
      <c r="AJ192" s="613"/>
    </row>
    <row r="193" spans="1:36" s="1315" customFormat="1" ht="24" customHeight="1">
      <c r="A193" s="1539"/>
      <c r="B193" s="1290"/>
      <c r="C193" s="324" t="s">
        <v>769</v>
      </c>
      <c r="D193" s="324"/>
      <c r="E193" s="324" t="s">
        <v>2389</v>
      </c>
      <c r="F193" s="324" t="s">
        <v>769</v>
      </c>
      <c r="G193" s="324" t="s">
        <v>769</v>
      </c>
      <c r="H193" s="327">
        <v>994</v>
      </c>
      <c r="I193" s="327">
        <v>497</v>
      </c>
      <c r="J193" s="327">
        <v>497</v>
      </c>
      <c r="K193" s="327"/>
      <c r="L193" s="327"/>
      <c r="M193" s="327"/>
      <c r="N193" s="327"/>
      <c r="O193" s="327">
        <v>497</v>
      </c>
      <c r="P193" s="327">
        <v>497</v>
      </c>
      <c r="Q193" s="327"/>
      <c r="R193" s="324" t="s">
        <v>454</v>
      </c>
      <c r="S193" s="327"/>
      <c r="T193" s="327"/>
      <c r="U193" s="327"/>
      <c r="V193" s="393"/>
      <c r="W193" s="324" t="s">
        <v>2390</v>
      </c>
      <c r="X193" s="324"/>
      <c r="Y193" s="324"/>
      <c r="Z193" s="324"/>
      <c r="AA193" s="324"/>
      <c r="AB193" s="324"/>
      <c r="AC193" s="324"/>
      <c r="AD193" s="346">
        <v>2013</v>
      </c>
      <c r="AE193" s="346"/>
      <c r="AF193" s="346"/>
      <c r="AG193" s="346"/>
      <c r="AH193" s="346"/>
      <c r="AI193" s="345">
        <v>1230</v>
      </c>
      <c r="AJ193" s="345"/>
    </row>
    <row r="194" spans="1:36" s="1315" customFormat="1" ht="24" customHeight="1">
      <c r="A194" s="1539"/>
      <c r="B194" s="1290"/>
      <c r="C194" s="324" t="s">
        <v>10277</v>
      </c>
      <c r="D194" s="324"/>
      <c r="E194" s="324" t="s">
        <v>11348</v>
      </c>
      <c r="F194" s="324" t="s">
        <v>10277</v>
      </c>
      <c r="G194" s="324" t="s">
        <v>11349</v>
      </c>
      <c r="H194" s="327">
        <v>5056</v>
      </c>
      <c r="I194" s="327">
        <v>1775.4</v>
      </c>
      <c r="J194" s="327">
        <v>4490</v>
      </c>
      <c r="K194" s="327">
        <v>1224</v>
      </c>
      <c r="L194" s="327" t="s">
        <v>3284</v>
      </c>
      <c r="M194" s="327" t="s">
        <v>454</v>
      </c>
      <c r="N194" s="327" t="s">
        <v>54</v>
      </c>
      <c r="O194" s="327">
        <v>3286</v>
      </c>
      <c r="P194" s="327">
        <v>965.85</v>
      </c>
      <c r="Q194" s="327" t="s">
        <v>11803</v>
      </c>
      <c r="R194" s="324" t="s">
        <v>3188</v>
      </c>
      <c r="S194" s="327">
        <v>1697</v>
      </c>
      <c r="T194" s="327" t="s">
        <v>1188</v>
      </c>
      <c r="U194" s="327">
        <v>623</v>
      </c>
      <c r="V194" s="324">
        <v>2013</v>
      </c>
      <c r="W194" s="324" t="s">
        <v>11804</v>
      </c>
      <c r="X194" s="327">
        <v>425</v>
      </c>
      <c r="Y194" s="324" t="s">
        <v>2166</v>
      </c>
      <c r="Z194" s="324"/>
      <c r="AA194" s="393"/>
      <c r="AB194" s="393"/>
      <c r="AC194" s="393"/>
      <c r="AD194" s="346">
        <v>2018</v>
      </c>
      <c r="AE194" s="393"/>
      <c r="AF194" s="393"/>
      <c r="AG194" s="393"/>
      <c r="AH194" s="393"/>
      <c r="AI194" s="345">
        <v>12650</v>
      </c>
      <c r="AJ194" s="345"/>
    </row>
    <row r="195" spans="1:36" s="1315" customFormat="1" ht="24" customHeight="1">
      <c r="A195" s="1539"/>
      <c r="B195" s="1290"/>
      <c r="C195" s="324" t="s">
        <v>10277</v>
      </c>
      <c r="D195" s="324"/>
      <c r="E195" s="324" t="s">
        <v>11350</v>
      </c>
      <c r="F195" s="324" t="s">
        <v>10277</v>
      </c>
      <c r="G195" s="324" t="s">
        <v>11351</v>
      </c>
      <c r="H195" s="327">
        <v>239.5</v>
      </c>
      <c r="I195" s="327">
        <v>138.53</v>
      </c>
      <c r="J195" s="327">
        <v>498.82</v>
      </c>
      <c r="K195" s="327">
        <v>1224</v>
      </c>
      <c r="L195" s="327" t="s">
        <v>3284</v>
      </c>
      <c r="M195" s="327" t="s">
        <v>454</v>
      </c>
      <c r="N195" s="327" t="s">
        <v>54</v>
      </c>
      <c r="O195" s="327">
        <v>261.83</v>
      </c>
      <c r="P195" s="327"/>
      <c r="Q195" s="327"/>
      <c r="R195" s="324"/>
      <c r="S195" s="327"/>
      <c r="T195" s="327"/>
      <c r="U195" s="327">
        <v>261.83</v>
      </c>
      <c r="V195" s="324">
        <v>2013</v>
      </c>
      <c r="W195" s="324" t="s">
        <v>26600</v>
      </c>
      <c r="X195" s="327">
        <v>425</v>
      </c>
      <c r="Y195" s="324" t="s">
        <v>2166</v>
      </c>
      <c r="Z195" s="324"/>
      <c r="AA195" s="393"/>
      <c r="AB195" s="393"/>
      <c r="AC195" s="393"/>
      <c r="AD195" s="346">
        <v>2013</v>
      </c>
      <c r="AE195" s="393"/>
      <c r="AF195" s="393"/>
      <c r="AG195" s="393"/>
      <c r="AH195" s="393"/>
      <c r="AI195" s="345"/>
      <c r="AJ195" s="345"/>
    </row>
    <row r="196" spans="1:36" s="1315" customFormat="1" ht="24" customHeight="1">
      <c r="A196" s="1539"/>
      <c r="B196" s="1290"/>
      <c r="C196" s="324" t="s">
        <v>10277</v>
      </c>
      <c r="D196" s="324"/>
      <c r="E196" s="324" t="s">
        <v>16159</v>
      </c>
      <c r="F196" s="324" t="s">
        <v>10277</v>
      </c>
      <c r="G196" s="324" t="s">
        <v>16160</v>
      </c>
      <c r="H196" s="327">
        <v>1884</v>
      </c>
      <c r="I196" s="327">
        <v>838</v>
      </c>
      <c r="J196" s="327">
        <v>1969</v>
      </c>
      <c r="K196" s="327"/>
      <c r="L196" s="327"/>
      <c r="M196" s="327"/>
      <c r="N196" s="327"/>
      <c r="O196" s="327">
        <f>P196+U196</f>
        <v>372</v>
      </c>
      <c r="P196" s="327">
        <v>151</v>
      </c>
      <c r="Q196" s="327" t="s">
        <v>16164</v>
      </c>
      <c r="R196" s="324" t="s">
        <v>1172</v>
      </c>
      <c r="S196" s="327"/>
      <c r="T196" s="327"/>
      <c r="U196" s="327">
        <v>221</v>
      </c>
      <c r="V196" s="393"/>
      <c r="W196" s="324" t="s">
        <v>16166</v>
      </c>
      <c r="X196" s="324"/>
      <c r="Y196" s="324"/>
      <c r="Z196" s="324"/>
      <c r="AA196" s="324"/>
      <c r="AB196" s="324"/>
      <c r="AC196" s="324"/>
      <c r="AD196" s="346">
        <v>2023</v>
      </c>
      <c r="AE196" s="346"/>
      <c r="AF196" s="346"/>
      <c r="AG196" s="346"/>
      <c r="AH196" s="346"/>
      <c r="AI196" s="345">
        <v>7343</v>
      </c>
      <c r="AJ196" s="345" t="s">
        <v>2928</v>
      </c>
    </row>
    <row r="197" spans="1:36" s="1315" customFormat="1" ht="24" customHeight="1">
      <c r="A197" s="1539"/>
      <c r="B197" s="1290"/>
      <c r="C197" s="324" t="s">
        <v>792</v>
      </c>
      <c r="D197" s="324"/>
      <c r="E197" s="324" t="s">
        <v>2391</v>
      </c>
      <c r="F197" s="324" t="s">
        <v>792</v>
      </c>
      <c r="G197" s="324" t="s">
        <v>958</v>
      </c>
      <c r="H197" s="327">
        <v>8745</v>
      </c>
      <c r="I197" s="327">
        <v>1291</v>
      </c>
      <c r="J197" s="327">
        <v>2204.71</v>
      </c>
      <c r="K197" s="327"/>
      <c r="L197" s="327"/>
      <c r="M197" s="327"/>
      <c r="N197" s="327"/>
      <c r="O197" s="327">
        <v>938</v>
      </c>
      <c r="P197" s="327"/>
      <c r="Q197" s="327"/>
      <c r="R197" s="324"/>
      <c r="S197" s="327">
        <v>420</v>
      </c>
      <c r="T197" s="327" t="s">
        <v>10274</v>
      </c>
      <c r="U197" s="327">
        <v>518</v>
      </c>
      <c r="V197" s="393"/>
      <c r="W197" s="324" t="s">
        <v>399</v>
      </c>
      <c r="X197" s="324"/>
      <c r="Y197" s="324"/>
      <c r="Z197" s="324"/>
      <c r="AA197" s="324"/>
      <c r="AB197" s="324"/>
      <c r="AC197" s="324"/>
      <c r="AD197" s="346">
        <v>2004</v>
      </c>
      <c r="AE197" s="346"/>
      <c r="AF197" s="346"/>
      <c r="AG197" s="346"/>
      <c r="AH197" s="346"/>
      <c r="AI197" s="345">
        <v>4430</v>
      </c>
      <c r="AJ197" s="345"/>
    </row>
    <row r="198" spans="1:36" s="1315" customFormat="1" ht="24" customHeight="1">
      <c r="A198" s="1443" t="s">
        <v>89</v>
      </c>
      <c r="B198" s="1290"/>
      <c r="C198" s="324" t="s">
        <v>792</v>
      </c>
      <c r="D198" s="324"/>
      <c r="E198" s="324" t="s">
        <v>2393</v>
      </c>
      <c r="F198" s="324" t="s">
        <v>792</v>
      </c>
      <c r="G198" s="324" t="s">
        <v>795</v>
      </c>
      <c r="H198" s="327">
        <v>18311</v>
      </c>
      <c r="I198" s="327">
        <v>1449.43</v>
      </c>
      <c r="J198" s="327">
        <v>1846</v>
      </c>
      <c r="K198" s="327"/>
      <c r="L198" s="327"/>
      <c r="M198" s="327"/>
      <c r="N198" s="327"/>
      <c r="O198" s="327">
        <v>888.75</v>
      </c>
      <c r="P198" s="327">
        <v>888.75</v>
      </c>
      <c r="Q198" s="327" t="s">
        <v>2394</v>
      </c>
      <c r="R198" s="324" t="s">
        <v>8938</v>
      </c>
      <c r="S198" s="327"/>
      <c r="T198" s="327"/>
      <c r="U198" s="327"/>
      <c r="V198" s="393"/>
      <c r="W198" s="324" t="s">
        <v>2395</v>
      </c>
      <c r="X198" s="324"/>
      <c r="Y198" s="324"/>
      <c r="Z198" s="324"/>
      <c r="AA198" s="324"/>
      <c r="AB198" s="324"/>
      <c r="AC198" s="324"/>
      <c r="AD198" s="346">
        <v>2015</v>
      </c>
      <c r="AE198" s="346"/>
      <c r="AF198" s="346"/>
      <c r="AG198" s="346"/>
      <c r="AH198" s="346"/>
      <c r="AI198" s="345">
        <v>4486</v>
      </c>
      <c r="AJ198" s="345" t="s">
        <v>26601</v>
      </c>
    </row>
    <row r="199" spans="1:36" s="1315" customFormat="1" ht="39.950000000000003" customHeight="1">
      <c r="A199" s="1443"/>
      <c r="B199" s="1290"/>
      <c r="C199" s="324" t="s">
        <v>792</v>
      </c>
      <c r="D199" s="324"/>
      <c r="E199" s="324" t="s">
        <v>8963</v>
      </c>
      <c r="F199" s="324" t="s">
        <v>582</v>
      </c>
      <c r="G199" s="324" t="s">
        <v>807</v>
      </c>
      <c r="H199" s="327">
        <v>142968.9</v>
      </c>
      <c r="I199" s="327">
        <v>11960.04</v>
      </c>
      <c r="J199" s="327">
        <v>26723.25</v>
      </c>
      <c r="K199" s="327"/>
      <c r="L199" s="327"/>
      <c r="M199" s="327"/>
      <c r="N199" s="327"/>
      <c r="O199" s="327"/>
      <c r="P199" s="327">
        <v>754.48</v>
      </c>
      <c r="Q199" s="327" t="s">
        <v>12539</v>
      </c>
      <c r="R199" s="324" t="s">
        <v>1884</v>
      </c>
      <c r="S199" s="327">
        <v>829.89</v>
      </c>
      <c r="T199" s="327" t="s">
        <v>12540</v>
      </c>
      <c r="U199" s="327"/>
      <c r="V199" s="393"/>
      <c r="W199" s="324" t="s">
        <v>12542</v>
      </c>
      <c r="X199" s="324"/>
      <c r="Y199" s="324"/>
      <c r="Z199" s="324"/>
      <c r="AA199" s="324"/>
      <c r="AB199" s="324"/>
      <c r="AC199" s="324"/>
      <c r="AD199" s="346">
        <v>2013</v>
      </c>
      <c r="AE199" s="346"/>
      <c r="AF199" s="346"/>
      <c r="AG199" s="346"/>
      <c r="AH199" s="346"/>
      <c r="AI199" s="345">
        <v>41706</v>
      </c>
      <c r="AJ199" s="345"/>
    </row>
    <row r="200" spans="1:36" s="1315" customFormat="1" ht="24" customHeight="1">
      <c r="A200" s="1443"/>
      <c r="B200" s="1290"/>
      <c r="C200" s="324" t="s">
        <v>792</v>
      </c>
      <c r="D200" s="324"/>
      <c r="E200" s="324" t="s">
        <v>16161</v>
      </c>
      <c r="F200" s="324" t="s">
        <v>792</v>
      </c>
      <c r="G200" s="324" t="s">
        <v>958</v>
      </c>
      <c r="H200" s="327">
        <v>11368</v>
      </c>
      <c r="I200" s="327">
        <v>2181.9499999999998</v>
      </c>
      <c r="J200" s="327">
        <v>7756.97</v>
      </c>
      <c r="K200" s="327"/>
      <c r="L200" s="327"/>
      <c r="M200" s="327"/>
      <c r="N200" s="327"/>
      <c r="O200" s="327"/>
      <c r="P200" s="327"/>
      <c r="Q200" s="327"/>
      <c r="R200" s="324" t="s">
        <v>16165</v>
      </c>
      <c r="S200" s="327"/>
      <c r="T200" s="327"/>
      <c r="U200" s="327"/>
      <c r="V200" s="393"/>
      <c r="W200" s="324" t="s">
        <v>11804</v>
      </c>
      <c r="X200" s="324"/>
      <c r="Y200" s="324"/>
      <c r="Z200" s="324"/>
      <c r="AA200" s="324"/>
      <c r="AB200" s="324"/>
      <c r="AC200" s="324"/>
      <c r="AD200" s="346">
        <v>2023</v>
      </c>
      <c r="AE200" s="346"/>
      <c r="AF200" s="346"/>
      <c r="AG200" s="346"/>
      <c r="AH200" s="346"/>
      <c r="AI200" s="345">
        <v>40636</v>
      </c>
      <c r="AJ200" s="345" t="s">
        <v>2928</v>
      </c>
    </row>
    <row r="201" spans="1:36" s="1315" customFormat="1" ht="24" customHeight="1">
      <c r="A201" s="1443"/>
      <c r="B201" s="1290"/>
      <c r="C201" s="324" t="s">
        <v>595</v>
      </c>
      <c r="D201" s="324"/>
      <c r="E201" s="324" t="s">
        <v>1348</v>
      </c>
      <c r="F201" s="324" t="s">
        <v>595</v>
      </c>
      <c r="G201" s="324" t="s">
        <v>2396</v>
      </c>
      <c r="H201" s="327">
        <v>50555</v>
      </c>
      <c r="I201" s="327">
        <v>1379</v>
      </c>
      <c r="J201" s="327">
        <v>5519</v>
      </c>
      <c r="K201" s="327" t="s">
        <v>1207</v>
      </c>
      <c r="L201" s="327" t="s">
        <v>1156</v>
      </c>
      <c r="M201" s="327" t="s">
        <v>454</v>
      </c>
      <c r="N201" s="327"/>
      <c r="O201" s="327"/>
      <c r="P201" s="327">
        <v>4621</v>
      </c>
      <c r="Q201" s="327"/>
      <c r="R201" s="324" t="s">
        <v>2397</v>
      </c>
      <c r="S201" s="327">
        <v>561</v>
      </c>
      <c r="T201" s="327" t="s">
        <v>2398</v>
      </c>
      <c r="U201" s="327">
        <v>337</v>
      </c>
      <c r="V201" s="393"/>
      <c r="W201" s="324"/>
      <c r="X201" s="324"/>
      <c r="Y201" s="324"/>
      <c r="Z201" s="324">
        <v>1</v>
      </c>
      <c r="AA201" s="324"/>
      <c r="AB201" s="324"/>
      <c r="AC201" s="324"/>
      <c r="AD201" s="346">
        <v>2012</v>
      </c>
      <c r="AE201" s="346"/>
      <c r="AF201" s="346"/>
      <c r="AG201" s="346"/>
      <c r="AH201" s="346"/>
      <c r="AI201" s="345">
        <v>15624</v>
      </c>
      <c r="AJ201" s="345"/>
    </row>
    <row r="202" spans="1:36" s="1315" customFormat="1" ht="24" customHeight="1">
      <c r="A202" s="1443"/>
      <c r="B202" s="1290"/>
      <c r="C202" s="324" t="s">
        <v>595</v>
      </c>
      <c r="D202" s="324"/>
      <c r="E202" s="324" t="s">
        <v>2399</v>
      </c>
      <c r="F202" s="324" t="s">
        <v>595</v>
      </c>
      <c r="G202" s="324" t="s">
        <v>2396</v>
      </c>
      <c r="H202" s="327">
        <v>932</v>
      </c>
      <c r="I202" s="327">
        <v>932</v>
      </c>
      <c r="J202" s="327">
        <v>932.4</v>
      </c>
      <c r="K202" s="327"/>
      <c r="L202" s="327"/>
      <c r="M202" s="327"/>
      <c r="N202" s="327"/>
      <c r="O202" s="327"/>
      <c r="P202" s="327">
        <v>932</v>
      </c>
      <c r="Q202" s="327"/>
      <c r="R202" s="324" t="s">
        <v>1385</v>
      </c>
      <c r="S202" s="327"/>
      <c r="T202" s="327"/>
      <c r="U202" s="327"/>
      <c r="V202" s="393"/>
      <c r="W202" s="324"/>
      <c r="X202" s="324"/>
      <c r="Y202" s="324"/>
      <c r="Z202" s="324"/>
      <c r="AA202" s="324"/>
      <c r="AB202" s="324"/>
      <c r="AC202" s="324"/>
      <c r="AD202" s="346">
        <v>2012</v>
      </c>
      <c r="AE202" s="346"/>
      <c r="AF202" s="346"/>
      <c r="AG202" s="346"/>
      <c r="AH202" s="346"/>
      <c r="AI202" s="345">
        <v>983</v>
      </c>
      <c r="AJ202" s="345"/>
    </row>
    <row r="203" spans="1:36" s="1315" customFormat="1" ht="23.1" customHeight="1">
      <c r="A203" s="1443"/>
      <c r="B203" s="1290"/>
      <c r="C203" s="324" t="s">
        <v>573</v>
      </c>
      <c r="D203" s="324"/>
      <c r="E203" s="324" t="s">
        <v>2400</v>
      </c>
      <c r="F203" s="324" t="s">
        <v>573</v>
      </c>
      <c r="G203" s="324" t="s">
        <v>2266</v>
      </c>
      <c r="H203" s="327">
        <v>14760</v>
      </c>
      <c r="I203" s="327">
        <v>2235</v>
      </c>
      <c r="J203" s="327">
        <v>3895</v>
      </c>
      <c r="K203" s="327"/>
      <c r="L203" s="327"/>
      <c r="M203" s="327"/>
      <c r="N203" s="327"/>
      <c r="O203" s="327">
        <v>2881</v>
      </c>
      <c r="P203" s="327">
        <v>792</v>
      </c>
      <c r="Q203" s="327" t="s">
        <v>2401</v>
      </c>
      <c r="R203" s="324" t="s">
        <v>2402</v>
      </c>
      <c r="S203" s="327">
        <v>1872</v>
      </c>
      <c r="T203" s="327" t="s">
        <v>2403</v>
      </c>
      <c r="U203" s="327">
        <v>217</v>
      </c>
      <c r="V203" s="393"/>
      <c r="W203" s="324" t="s">
        <v>2404</v>
      </c>
      <c r="X203" s="324"/>
      <c r="Y203" s="324"/>
      <c r="Z203" s="324"/>
      <c r="AA203" s="324"/>
      <c r="AB203" s="324"/>
      <c r="AC203" s="324"/>
      <c r="AD203" s="346">
        <v>2000</v>
      </c>
      <c r="AE203" s="346"/>
      <c r="AF203" s="346"/>
      <c r="AG203" s="346"/>
      <c r="AH203" s="346"/>
      <c r="AI203" s="345">
        <v>14650</v>
      </c>
      <c r="AJ203" s="345"/>
    </row>
    <row r="204" spans="1:36" s="1315" customFormat="1" ht="23.1" customHeight="1">
      <c r="A204" s="1443"/>
      <c r="B204" s="1290"/>
      <c r="C204" s="324" t="s">
        <v>573</v>
      </c>
      <c r="D204" s="324"/>
      <c r="E204" s="324" t="s">
        <v>2405</v>
      </c>
      <c r="F204" s="324" t="s">
        <v>573</v>
      </c>
      <c r="G204" s="324" t="s">
        <v>2266</v>
      </c>
      <c r="H204" s="327">
        <v>9921</v>
      </c>
      <c r="I204" s="327">
        <v>1363</v>
      </c>
      <c r="J204" s="327">
        <v>5505</v>
      </c>
      <c r="K204" s="327"/>
      <c r="L204" s="327"/>
      <c r="M204" s="327"/>
      <c r="N204" s="327"/>
      <c r="O204" s="327">
        <v>1043</v>
      </c>
      <c r="P204" s="327">
        <v>121.68</v>
      </c>
      <c r="Q204" s="327" t="s">
        <v>2406</v>
      </c>
      <c r="R204" s="324" t="s">
        <v>2407</v>
      </c>
      <c r="S204" s="327">
        <v>921</v>
      </c>
      <c r="T204" s="327" t="s">
        <v>2408</v>
      </c>
      <c r="U204" s="327" t="s">
        <v>914</v>
      </c>
      <c r="V204" s="393"/>
      <c r="W204" s="324" t="s">
        <v>2409</v>
      </c>
      <c r="X204" s="324"/>
      <c r="Y204" s="324"/>
      <c r="Z204" s="324"/>
      <c r="AA204" s="324"/>
      <c r="AB204" s="324"/>
      <c r="AC204" s="324"/>
      <c r="AD204" s="346">
        <v>2005</v>
      </c>
      <c r="AE204" s="346"/>
      <c r="AF204" s="346"/>
      <c r="AG204" s="346"/>
      <c r="AH204" s="346"/>
      <c r="AI204" s="345">
        <v>12479</v>
      </c>
      <c r="AJ204" s="345"/>
    </row>
    <row r="205" spans="1:36" s="1315" customFormat="1" ht="23.1" customHeight="1">
      <c r="A205" s="1443"/>
      <c r="B205" s="1290"/>
      <c r="C205" s="324" t="s">
        <v>573</v>
      </c>
      <c r="D205" s="324"/>
      <c r="E205" s="324" t="s">
        <v>1371</v>
      </c>
      <c r="F205" s="324" t="s">
        <v>573</v>
      </c>
      <c r="G205" s="324" t="s">
        <v>2266</v>
      </c>
      <c r="H205" s="327">
        <v>12475</v>
      </c>
      <c r="I205" s="327">
        <v>1847.33</v>
      </c>
      <c r="J205" s="327">
        <v>5354</v>
      </c>
      <c r="K205" s="327"/>
      <c r="L205" s="327"/>
      <c r="M205" s="327"/>
      <c r="N205" s="327"/>
      <c r="O205" s="327">
        <v>3520</v>
      </c>
      <c r="P205" s="327">
        <v>949</v>
      </c>
      <c r="Q205" s="327" t="s">
        <v>2410</v>
      </c>
      <c r="R205" s="324" t="s">
        <v>2411</v>
      </c>
      <c r="S205" s="327">
        <v>1622</v>
      </c>
      <c r="T205" s="327" t="s">
        <v>291</v>
      </c>
      <c r="U205" s="327">
        <v>949</v>
      </c>
      <c r="V205" s="393"/>
      <c r="W205" s="324" t="s">
        <v>2412</v>
      </c>
      <c r="X205" s="324"/>
      <c r="Y205" s="324"/>
      <c r="Z205" s="324"/>
      <c r="AA205" s="324"/>
      <c r="AB205" s="324"/>
      <c r="AC205" s="324"/>
      <c r="AD205" s="346">
        <v>2008</v>
      </c>
      <c r="AE205" s="346"/>
      <c r="AF205" s="346"/>
      <c r="AG205" s="346"/>
      <c r="AH205" s="346"/>
      <c r="AI205" s="345">
        <v>9700</v>
      </c>
      <c r="AJ205" s="345"/>
    </row>
    <row r="206" spans="1:36" s="1315" customFormat="1" ht="23.1" customHeight="1">
      <c r="A206" s="1443"/>
      <c r="B206" s="1290"/>
      <c r="C206" s="324" t="s">
        <v>573</v>
      </c>
      <c r="D206" s="324"/>
      <c r="E206" s="324" t="s">
        <v>16162</v>
      </c>
      <c r="F206" s="324" t="s">
        <v>573</v>
      </c>
      <c r="G206" s="324" t="s">
        <v>2266</v>
      </c>
      <c r="H206" s="327">
        <v>1409.5</v>
      </c>
      <c r="I206" s="327">
        <v>983.81</v>
      </c>
      <c r="J206" s="327">
        <v>3520.78</v>
      </c>
      <c r="K206" s="327"/>
      <c r="L206" s="327"/>
      <c r="M206" s="327"/>
      <c r="N206" s="327"/>
      <c r="O206" s="327">
        <v>1134</v>
      </c>
      <c r="P206" s="327">
        <v>430</v>
      </c>
      <c r="Q206" s="327"/>
      <c r="R206" s="324" t="s">
        <v>2555</v>
      </c>
      <c r="S206" s="327">
        <v>599.38</v>
      </c>
      <c r="T206" s="327" t="s">
        <v>291</v>
      </c>
      <c r="U206" s="327">
        <v>104.54</v>
      </c>
      <c r="V206" s="393"/>
      <c r="W206" s="324" t="s">
        <v>399</v>
      </c>
      <c r="X206" s="324">
        <v>2015</v>
      </c>
      <c r="Y206" s="324">
        <v>4486</v>
      </c>
      <c r="Z206" s="324" t="s">
        <v>2395</v>
      </c>
      <c r="AA206" s="324">
        <v>2015</v>
      </c>
      <c r="AB206" s="324">
        <v>4486</v>
      </c>
      <c r="AC206" s="324" t="s">
        <v>2395</v>
      </c>
      <c r="AD206" s="346">
        <v>2023</v>
      </c>
      <c r="AE206" s="346">
        <v>4486</v>
      </c>
      <c r="AF206" s="346" t="s">
        <v>2395</v>
      </c>
      <c r="AG206" s="346">
        <v>2015</v>
      </c>
      <c r="AH206" s="346">
        <v>4486</v>
      </c>
      <c r="AI206" s="345">
        <v>17733</v>
      </c>
      <c r="AJ206" s="345"/>
    </row>
    <row r="207" spans="1:36" s="1315" customFormat="1" ht="23.1" customHeight="1">
      <c r="A207" s="1443"/>
      <c r="B207" s="1290"/>
      <c r="C207" s="324" t="s">
        <v>573</v>
      </c>
      <c r="D207" s="324"/>
      <c r="E207" s="324" t="s">
        <v>16163</v>
      </c>
      <c r="F207" s="324" t="s">
        <v>573</v>
      </c>
      <c r="G207" s="324" t="s">
        <v>2266</v>
      </c>
      <c r="H207" s="327">
        <v>1951.5</v>
      </c>
      <c r="I207" s="327">
        <v>1354.56</v>
      </c>
      <c r="J207" s="327">
        <v>4819.79</v>
      </c>
      <c r="K207" s="327"/>
      <c r="L207" s="327"/>
      <c r="M207" s="327"/>
      <c r="N207" s="327"/>
      <c r="O207" s="327">
        <v>1458</v>
      </c>
      <c r="P207" s="327">
        <v>545.4</v>
      </c>
      <c r="Q207" s="327"/>
      <c r="R207" s="324" t="s">
        <v>2555</v>
      </c>
      <c r="S207" s="327">
        <v>912.15</v>
      </c>
      <c r="T207" s="327" t="s">
        <v>291</v>
      </c>
      <c r="U207" s="327"/>
      <c r="V207" s="393"/>
      <c r="W207" s="324" t="s">
        <v>16167</v>
      </c>
      <c r="X207" s="324"/>
      <c r="Y207" s="324"/>
      <c r="Z207" s="324"/>
      <c r="AA207" s="324"/>
      <c r="AB207" s="324"/>
      <c r="AC207" s="324"/>
      <c r="AD207" s="346">
        <v>2023</v>
      </c>
      <c r="AE207" s="346"/>
      <c r="AF207" s="346"/>
      <c r="AG207" s="346"/>
      <c r="AH207" s="346"/>
      <c r="AI207" s="345">
        <v>20333</v>
      </c>
      <c r="AJ207" s="345"/>
    </row>
    <row r="208" spans="1:36" s="1315" customFormat="1" ht="23.1" customHeight="1">
      <c r="A208" s="1443" t="s">
        <v>315</v>
      </c>
      <c r="B208" s="1290"/>
      <c r="C208" s="324" t="s">
        <v>573</v>
      </c>
      <c r="D208" s="324"/>
      <c r="E208" s="324" t="s">
        <v>1345</v>
      </c>
      <c r="F208" s="324" t="s">
        <v>582</v>
      </c>
      <c r="G208" s="324" t="s">
        <v>2413</v>
      </c>
      <c r="H208" s="327">
        <v>4240</v>
      </c>
      <c r="I208" s="327">
        <v>2044.95</v>
      </c>
      <c r="J208" s="327">
        <v>7109.38</v>
      </c>
      <c r="K208" s="327"/>
      <c r="L208" s="327"/>
      <c r="M208" s="327"/>
      <c r="N208" s="327"/>
      <c r="O208" s="327">
        <v>1280</v>
      </c>
      <c r="P208" s="327">
        <v>185</v>
      </c>
      <c r="Q208" s="327"/>
      <c r="R208" s="324" t="s">
        <v>2414</v>
      </c>
      <c r="S208" s="327">
        <v>902</v>
      </c>
      <c r="T208" s="327" t="s">
        <v>291</v>
      </c>
      <c r="U208" s="327">
        <v>193</v>
      </c>
      <c r="V208" s="393"/>
      <c r="W208" s="324" t="s">
        <v>2415</v>
      </c>
      <c r="X208" s="324"/>
      <c r="Y208" s="324"/>
      <c r="Z208" s="324"/>
      <c r="AA208" s="324"/>
      <c r="AB208" s="324"/>
      <c r="AC208" s="324"/>
      <c r="AD208" s="346">
        <v>2010</v>
      </c>
      <c r="AE208" s="346"/>
      <c r="AF208" s="346"/>
      <c r="AG208" s="346"/>
      <c r="AH208" s="346"/>
      <c r="AI208" s="345">
        <v>17000</v>
      </c>
      <c r="AJ208" s="345"/>
    </row>
    <row r="209" spans="1:36" s="1315" customFormat="1" ht="33.75">
      <c r="A209" s="1443"/>
      <c r="B209" s="1290"/>
      <c r="C209" s="324" t="s">
        <v>573</v>
      </c>
      <c r="D209" s="324"/>
      <c r="E209" s="324" t="s">
        <v>18957</v>
      </c>
      <c r="F209" s="324" t="s">
        <v>582</v>
      </c>
      <c r="G209" s="324" t="s">
        <v>8944</v>
      </c>
      <c r="H209" s="327">
        <v>623856</v>
      </c>
      <c r="I209" s="327">
        <v>1723</v>
      </c>
      <c r="J209" s="327">
        <v>4080</v>
      </c>
      <c r="K209" s="327" t="s">
        <v>454</v>
      </c>
      <c r="L209" s="327" t="s">
        <v>1172</v>
      </c>
      <c r="M209" s="327" t="s">
        <v>10889</v>
      </c>
      <c r="N209" s="327"/>
      <c r="O209" s="327">
        <v>1594</v>
      </c>
      <c r="P209" s="327">
        <v>687</v>
      </c>
      <c r="Q209" s="327" t="s">
        <v>18958</v>
      </c>
      <c r="R209" s="324" t="s">
        <v>454</v>
      </c>
      <c r="S209" s="327">
        <v>667</v>
      </c>
      <c r="T209" s="327" t="s">
        <v>18959</v>
      </c>
      <c r="U209" s="327">
        <v>240</v>
      </c>
      <c r="V209" s="393"/>
      <c r="W209" s="324" t="s">
        <v>18960</v>
      </c>
      <c r="X209" s="324"/>
      <c r="Y209" s="324"/>
      <c r="Z209" s="324"/>
      <c r="AA209" s="324"/>
      <c r="AB209" s="324"/>
      <c r="AC209" s="324"/>
      <c r="AD209" s="346">
        <v>2024</v>
      </c>
      <c r="AE209" s="346"/>
      <c r="AF209" s="346"/>
      <c r="AG209" s="346"/>
      <c r="AH209" s="346"/>
      <c r="AI209" s="345">
        <v>16000</v>
      </c>
      <c r="AJ209" s="345" t="s">
        <v>13583</v>
      </c>
    </row>
    <row r="210" spans="1:36" s="1315" customFormat="1" ht="23.1" customHeight="1">
      <c r="A210" s="1443"/>
      <c r="B210" s="1290"/>
      <c r="C210" s="346" t="s">
        <v>785</v>
      </c>
      <c r="D210" s="346"/>
      <c r="E210" s="394" t="s">
        <v>2416</v>
      </c>
      <c r="F210" s="346" t="s">
        <v>785</v>
      </c>
      <c r="G210" s="346" t="s">
        <v>785</v>
      </c>
      <c r="H210" s="345">
        <v>10434</v>
      </c>
      <c r="I210" s="345">
        <v>1341</v>
      </c>
      <c r="J210" s="345">
        <v>2632</v>
      </c>
      <c r="K210" s="327"/>
      <c r="L210" s="327"/>
      <c r="M210" s="327"/>
      <c r="N210" s="327"/>
      <c r="O210" s="345">
        <v>1431</v>
      </c>
      <c r="P210" s="345">
        <v>651</v>
      </c>
      <c r="Q210" s="346" t="s">
        <v>2418</v>
      </c>
      <c r="R210" s="327" t="s">
        <v>2419</v>
      </c>
      <c r="S210" s="345"/>
      <c r="T210" s="327"/>
      <c r="U210" s="345">
        <v>68</v>
      </c>
      <c r="V210" s="393"/>
      <c r="W210" s="345" t="s">
        <v>2420</v>
      </c>
      <c r="X210" s="324"/>
      <c r="Y210" s="324"/>
      <c r="Z210" s="324"/>
      <c r="AA210" s="324"/>
      <c r="AB210" s="324"/>
      <c r="AC210" s="324"/>
      <c r="AD210" s="346">
        <v>2007</v>
      </c>
      <c r="AE210" s="346"/>
      <c r="AF210" s="346"/>
      <c r="AG210" s="346"/>
      <c r="AH210" s="346"/>
      <c r="AI210" s="345">
        <v>3700</v>
      </c>
      <c r="AJ210" s="346"/>
    </row>
    <row r="211" spans="1:36" s="1315" customFormat="1" ht="23.1" customHeight="1">
      <c r="A211" s="1443"/>
      <c r="B211" s="1290"/>
      <c r="C211" s="346" t="s">
        <v>785</v>
      </c>
      <c r="D211" s="346"/>
      <c r="E211" s="394" t="s">
        <v>1199</v>
      </c>
      <c r="F211" s="346" t="s">
        <v>785</v>
      </c>
      <c r="G211" s="346" t="s">
        <v>13570</v>
      </c>
      <c r="H211" s="345">
        <v>48137.4</v>
      </c>
      <c r="I211" s="345">
        <v>1003.14</v>
      </c>
      <c r="J211" s="345">
        <v>1219.8599999999999</v>
      </c>
      <c r="K211" s="327"/>
      <c r="L211" s="327"/>
      <c r="M211" s="327"/>
      <c r="N211" s="327"/>
      <c r="O211" s="345">
        <f>P211+U211</f>
        <v>1219.9000000000001</v>
      </c>
      <c r="P211" s="345">
        <v>666.9</v>
      </c>
      <c r="Q211" s="346" t="s">
        <v>13571</v>
      </c>
      <c r="R211" s="327" t="s">
        <v>1385</v>
      </c>
      <c r="S211" s="345"/>
      <c r="T211" s="327"/>
      <c r="U211" s="345">
        <v>553</v>
      </c>
      <c r="V211" s="393"/>
      <c r="W211" s="345" t="s">
        <v>13572</v>
      </c>
      <c r="X211" s="324"/>
      <c r="Y211" s="324"/>
      <c r="Z211" s="324"/>
      <c r="AA211" s="324"/>
      <c r="AB211" s="324"/>
      <c r="AC211" s="324"/>
      <c r="AD211" s="346">
        <v>2021</v>
      </c>
      <c r="AE211" s="346"/>
      <c r="AF211" s="346"/>
      <c r="AG211" s="346"/>
      <c r="AH211" s="346"/>
      <c r="AI211" s="345">
        <v>2300</v>
      </c>
      <c r="AJ211" s="346" t="s">
        <v>16169</v>
      </c>
    </row>
    <row r="212" spans="1:36" s="1315" customFormat="1" ht="23.1" customHeight="1">
      <c r="A212" s="1443"/>
      <c r="B212" s="1290"/>
      <c r="C212" s="346" t="s">
        <v>769</v>
      </c>
      <c r="D212" s="346"/>
      <c r="E212" s="346" t="s">
        <v>2421</v>
      </c>
      <c r="F212" s="346" t="s">
        <v>769</v>
      </c>
      <c r="G212" s="346" t="s">
        <v>8912</v>
      </c>
      <c r="H212" s="345">
        <v>12528</v>
      </c>
      <c r="I212" s="345">
        <v>1683</v>
      </c>
      <c r="J212" s="345">
        <v>4712</v>
      </c>
      <c r="K212" s="327"/>
      <c r="L212" s="327"/>
      <c r="M212" s="327"/>
      <c r="N212" s="327"/>
      <c r="O212" s="327">
        <v>2633</v>
      </c>
      <c r="P212" s="345">
        <v>840</v>
      </c>
      <c r="Q212" s="345" t="s">
        <v>2422</v>
      </c>
      <c r="R212" s="346" t="s">
        <v>11805</v>
      </c>
      <c r="S212" s="327">
        <v>1572</v>
      </c>
      <c r="T212" s="327" t="s">
        <v>1188</v>
      </c>
      <c r="U212" s="345">
        <v>221</v>
      </c>
      <c r="V212" s="393"/>
      <c r="W212" s="346" t="s">
        <v>2423</v>
      </c>
      <c r="X212" s="324"/>
      <c r="Y212" s="324"/>
      <c r="Z212" s="324"/>
      <c r="AA212" s="324"/>
      <c r="AB212" s="324"/>
      <c r="AC212" s="324"/>
      <c r="AD212" s="346">
        <v>2006</v>
      </c>
      <c r="AE212" s="346"/>
      <c r="AF212" s="346"/>
      <c r="AG212" s="346"/>
      <c r="AH212" s="346"/>
      <c r="AI212" s="345">
        <v>9140</v>
      </c>
      <c r="AJ212" s="345"/>
    </row>
    <row r="213" spans="1:36" s="1315" customFormat="1" ht="23.1" customHeight="1">
      <c r="A213" s="1443"/>
      <c r="B213" s="1290"/>
      <c r="C213" s="346" t="s">
        <v>769</v>
      </c>
      <c r="D213" s="346"/>
      <c r="E213" s="346" t="s">
        <v>2424</v>
      </c>
      <c r="F213" s="346" t="s">
        <v>582</v>
      </c>
      <c r="G213" s="346" t="s">
        <v>305</v>
      </c>
      <c r="H213" s="345">
        <v>29478</v>
      </c>
      <c r="I213" s="345">
        <v>2883</v>
      </c>
      <c r="J213" s="345">
        <v>4810</v>
      </c>
      <c r="K213" s="327"/>
      <c r="L213" s="327"/>
      <c r="M213" s="327"/>
      <c r="N213" s="327"/>
      <c r="O213" s="327">
        <v>2229</v>
      </c>
      <c r="P213" s="345">
        <v>931</v>
      </c>
      <c r="Q213" s="345"/>
      <c r="R213" s="346" t="s">
        <v>2425</v>
      </c>
      <c r="S213" s="327">
        <v>975</v>
      </c>
      <c r="T213" s="327" t="s">
        <v>2426</v>
      </c>
      <c r="U213" s="345">
        <v>323</v>
      </c>
      <c r="V213" s="393"/>
      <c r="W213" s="346" t="s">
        <v>2427</v>
      </c>
      <c r="X213" s="324"/>
      <c r="Y213" s="324"/>
      <c r="Z213" s="324"/>
      <c r="AA213" s="324"/>
      <c r="AB213" s="324"/>
      <c r="AC213" s="324"/>
      <c r="AD213" s="346">
        <v>2009</v>
      </c>
      <c r="AE213" s="346"/>
      <c r="AF213" s="346"/>
      <c r="AG213" s="346"/>
      <c r="AH213" s="346"/>
      <c r="AI213" s="345">
        <v>11755</v>
      </c>
      <c r="AJ213" s="345"/>
    </row>
    <row r="214" spans="1:36" s="1315" customFormat="1" ht="23.1" customHeight="1">
      <c r="A214" s="1443"/>
      <c r="B214" s="1290"/>
      <c r="C214" s="346" t="s">
        <v>769</v>
      </c>
      <c r="D214" s="346"/>
      <c r="E214" s="394" t="s">
        <v>2428</v>
      </c>
      <c r="F214" s="346" t="s">
        <v>769</v>
      </c>
      <c r="G214" s="346" t="s">
        <v>769</v>
      </c>
      <c r="H214" s="345">
        <v>578.20000000000005</v>
      </c>
      <c r="I214" s="345">
        <v>346</v>
      </c>
      <c r="J214" s="345">
        <v>691</v>
      </c>
      <c r="K214" s="327"/>
      <c r="L214" s="327"/>
      <c r="M214" s="327"/>
      <c r="N214" s="327"/>
      <c r="O214" s="345">
        <v>615</v>
      </c>
      <c r="P214" s="345">
        <v>615</v>
      </c>
      <c r="Q214" s="345"/>
      <c r="R214" s="346" t="s">
        <v>1385</v>
      </c>
      <c r="S214" s="345"/>
      <c r="T214" s="345"/>
      <c r="U214" s="345"/>
      <c r="V214" s="393"/>
      <c r="W214" s="346" t="s">
        <v>2429</v>
      </c>
      <c r="X214" s="324"/>
      <c r="Y214" s="324"/>
      <c r="Z214" s="324"/>
      <c r="AA214" s="324"/>
      <c r="AB214" s="324"/>
      <c r="AC214" s="324"/>
      <c r="AD214" s="346">
        <v>2011</v>
      </c>
      <c r="AE214" s="346"/>
      <c r="AF214" s="346"/>
      <c r="AG214" s="346"/>
      <c r="AH214" s="346"/>
      <c r="AI214" s="345">
        <v>700</v>
      </c>
      <c r="AJ214" s="345"/>
    </row>
    <row r="215" spans="1:36" s="1315" customFormat="1" ht="23.1" customHeight="1">
      <c r="A215" s="1443"/>
      <c r="B215" s="1290"/>
      <c r="C215" s="346" t="s">
        <v>769</v>
      </c>
      <c r="D215" s="346"/>
      <c r="E215" s="394" t="s">
        <v>8939</v>
      </c>
      <c r="F215" s="346" t="s">
        <v>769</v>
      </c>
      <c r="G215" s="346" t="s">
        <v>769</v>
      </c>
      <c r="H215" s="345">
        <v>1415</v>
      </c>
      <c r="I215" s="345">
        <v>649</v>
      </c>
      <c r="J215" s="345">
        <v>649</v>
      </c>
      <c r="K215" s="345" t="s">
        <v>888</v>
      </c>
      <c r="L215" s="345" t="s">
        <v>2417</v>
      </c>
      <c r="M215" s="345"/>
      <c r="N215" s="345"/>
      <c r="O215" s="345">
        <v>649</v>
      </c>
      <c r="P215" s="345">
        <v>649</v>
      </c>
      <c r="Q215" s="345"/>
      <c r="R215" s="327" t="s">
        <v>454</v>
      </c>
      <c r="S215" s="345"/>
      <c r="T215" s="345"/>
      <c r="U215" s="345"/>
      <c r="V215" s="346"/>
      <c r="W215" s="346" t="s">
        <v>2390</v>
      </c>
      <c r="X215" s="346"/>
      <c r="Y215" s="346"/>
      <c r="Z215" s="346"/>
      <c r="AA215" s="346"/>
      <c r="AB215" s="346"/>
      <c r="AC215" s="346"/>
      <c r="AD215" s="346">
        <v>2011</v>
      </c>
      <c r="AE215" s="346"/>
      <c r="AF215" s="346"/>
      <c r="AG215" s="346"/>
      <c r="AH215" s="346"/>
      <c r="AI215" s="345">
        <v>700</v>
      </c>
      <c r="AJ215" s="345"/>
    </row>
    <row r="216" spans="1:36" s="1315" customFormat="1" ht="34.5" customHeight="1">
      <c r="A216" s="1443"/>
      <c r="B216" s="1290"/>
      <c r="C216" s="324" t="s">
        <v>769</v>
      </c>
      <c r="D216" s="324"/>
      <c r="E216" s="324" t="s">
        <v>11806</v>
      </c>
      <c r="F216" s="324" t="s">
        <v>769</v>
      </c>
      <c r="G216" s="324" t="s">
        <v>8912</v>
      </c>
      <c r="H216" s="327">
        <v>2028.9</v>
      </c>
      <c r="I216" s="327">
        <v>926.96</v>
      </c>
      <c r="J216" s="327">
        <v>4865</v>
      </c>
      <c r="K216" s="345"/>
      <c r="L216" s="345"/>
      <c r="M216" s="345"/>
      <c r="N216" s="345"/>
      <c r="O216" s="327">
        <v>1630.78</v>
      </c>
      <c r="P216" s="327">
        <v>1406.78</v>
      </c>
      <c r="Q216" s="327"/>
      <c r="R216" s="324" t="s">
        <v>3188</v>
      </c>
      <c r="S216" s="327"/>
      <c r="T216" s="327"/>
      <c r="U216" s="327">
        <v>223.68</v>
      </c>
      <c r="V216" s="346"/>
      <c r="W216" s="324" t="s">
        <v>11808</v>
      </c>
      <c r="X216" s="346"/>
      <c r="Y216" s="346"/>
      <c r="Z216" s="346"/>
      <c r="AA216" s="346"/>
      <c r="AB216" s="346"/>
      <c r="AC216" s="346"/>
      <c r="AD216" s="346"/>
      <c r="AE216" s="346"/>
      <c r="AF216" s="346"/>
      <c r="AG216" s="346"/>
      <c r="AH216" s="346"/>
      <c r="AI216" s="345"/>
      <c r="AJ216" s="345" t="s">
        <v>18961</v>
      </c>
    </row>
    <row r="217" spans="1:36" s="1315" customFormat="1" ht="23.1" customHeight="1">
      <c r="A217" s="1443"/>
      <c r="B217" s="1290"/>
      <c r="C217" s="324" t="s">
        <v>769</v>
      </c>
      <c r="D217" s="324"/>
      <c r="E217" s="324" t="s">
        <v>13573</v>
      </c>
      <c r="F217" s="324" t="s">
        <v>582</v>
      </c>
      <c r="G217" s="324" t="s">
        <v>769</v>
      </c>
      <c r="H217" s="327">
        <v>102117</v>
      </c>
      <c r="I217" s="327">
        <v>2383</v>
      </c>
      <c r="J217" s="327">
        <v>2835</v>
      </c>
      <c r="K217" s="345"/>
      <c r="L217" s="345">
        <v>29478</v>
      </c>
      <c r="M217" s="345">
        <v>2883</v>
      </c>
      <c r="N217" s="345">
        <v>4810</v>
      </c>
      <c r="O217" s="327">
        <v>2260</v>
      </c>
      <c r="P217" s="327">
        <v>2260</v>
      </c>
      <c r="Q217" s="327"/>
      <c r="R217" s="324" t="s">
        <v>1385</v>
      </c>
      <c r="S217" s="327"/>
      <c r="T217" s="327"/>
      <c r="U217" s="327"/>
      <c r="V217" s="346"/>
      <c r="W217" s="324" t="s">
        <v>26602</v>
      </c>
      <c r="X217" s="346"/>
      <c r="Y217" s="345"/>
      <c r="Z217" s="346"/>
      <c r="AA217" s="346"/>
      <c r="AB217" s="345"/>
      <c r="AC217" s="346"/>
      <c r="AD217" s="346">
        <v>2018</v>
      </c>
      <c r="AE217" s="345"/>
      <c r="AF217" s="346"/>
      <c r="AG217" s="346"/>
      <c r="AH217" s="345"/>
      <c r="AI217" s="345">
        <v>3340</v>
      </c>
      <c r="AJ217" s="345"/>
    </row>
    <row r="218" spans="1:36" s="1315" customFormat="1" ht="23.1" customHeight="1">
      <c r="A218" s="1443" t="s">
        <v>316</v>
      </c>
      <c r="B218" s="1290"/>
      <c r="C218" s="324" t="s">
        <v>769</v>
      </c>
      <c r="D218" s="324"/>
      <c r="E218" s="324" t="s">
        <v>13574</v>
      </c>
      <c r="F218" s="324" t="s">
        <v>769</v>
      </c>
      <c r="G218" s="324" t="s">
        <v>769</v>
      </c>
      <c r="H218" s="327">
        <v>53961</v>
      </c>
      <c r="I218" s="327">
        <v>816</v>
      </c>
      <c r="J218" s="327">
        <v>816</v>
      </c>
      <c r="K218" s="345"/>
      <c r="L218" s="345"/>
      <c r="M218" s="345"/>
      <c r="N218" s="345"/>
      <c r="O218" s="327">
        <v>760</v>
      </c>
      <c r="P218" s="327">
        <v>760</v>
      </c>
      <c r="Q218" s="327"/>
      <c r="R218" s="324" t="s">
        <v>1385</v>
      </c>
      <c r="S218" s="327"/>
      <c r="T218" s="327"/>
      <c r="U218" s="327"/>
      <c r="V218" s="346"/>
      <c r="W218" s="324" t="s">
        <v>13575</v>
      </c>
      <c r="X218" s="346"/>
      <c r="Y218" s="346"/>
      <c r="Z218" s="346"/>
      <c r="AA218" s="346"/>
      <c r="AB218" s="346"/>
      <c r="AC218" s="346"/>
      <c r="AD218" s="346">
        <v>2021</v>
      </c>
      <c r="AE218" s="346"/>
      <c r="AF218" s="346"/>
      <c r="AG218" s="346"/>
      <c r="AH218" s="346"/>
      <c r="AI218" s="345">
        <v>2500</v>
      </c>
      <c r="AJ218" s="345"/>
    </row>
    <row r="219" spans="1:36" s="1315" customFormat="1" ht="23.1" customHeight="1">
      <c r="A219" s="1443"/>
      <c r="B219" s="1290"/>
      <c r="C219" s="324" t="s">
        <v>785</v>
      </c>
      <c r="D219" s="324"/>
      <c r="E219" s="324" t="s">
        <v>11809</v>
      </c>
      <c r="F219" s="324" t="s">
        <v>785</v>
      </c>
      <c r="G219" s="324" t="s">
        <v>785</v>
      </c>
      <c r="H219" s="327">
        <v>3050</v>
      </c>
      <c r="I219" s="327">
        <v>1220</v>
      </c>
      <c r="J219" s="327">
        <v>1220</v>
      </c>
      <c r="K219" s="345"/>
      <c r="L219" s="345"/>
      <c r="M219" s="345"/>
      <c r="N219" s="345"/>
      <c r="O219" s="327">
        <v>680</v>
      </c>
      <c r="P219" s="327">
        <v>680</v>
      </c>
      <c r="Q219" s="327" t="s">
        <v>11810</v>
      </c>
      <c r="R219" s="324" t="s">
        <v>11811</v>
      </c>
      <c r="S219" s="327"/>
      <c r="T219" s="327"/>
      <c r="U219" s="327"/>
      <c r="V219" s="346"/>
      <c r="W219" s="324" t="s">
        <v>11812</v>
      </c>
      <c r="X219" s="346"/>
      <c r="Y219" s="346"/>
      <c r="Z219" s="346"/>
      <c r="AA219" s="346"/>
      <c r="AB219" s="346"/>
      <c r="AC219" s="346"/>
      <c r="AD219" s="346">
        <v>2021</v>
      </c>
      <c r="AE219" s="346"/>
      <c r="AF219" s="346"/>
      <c r="AG219" s="346"/>
      <c r="AH219" s="346"/>
      <c r="AI219" s="345">
        <v>2300</v>
      </c>
      <c r="AJ219" s="345"/>
    </row>
    <row r="220" spans="1:36" s="1315" customFormat="1" ht="23.1" customHeight="1">
      <c r="A220" s="1285"/>
      <c r="B220" s="1290"/>
      <c r="C220" s="324" t="s">
        <v>797</v>
      </c>
      <c r="D220" s="324"/>
      <c r="E220" s="324" t="s">
        <v>2430</v>
      </c>
      <c r="F220" s="324" t="s">
        <v>797</v>
      </c>
      <c r="G220" s="324" t="s">
        <v>797</v>
      </c>
      <c r="H220" s="327">
        <v>130547</v>
      </c>
      <c r="I220" s="327">
        <v>2015</v>
      </c>
      <c r="J220" s="327">
        <v>1693</v>
      </c>
      <c r="K220" s="327">
        <v>1564.48</v>
      </c>
      <c r="L220" s="327">
        <v>1564.48</v>
      </c>
      <c r="M220" s="327"/>
      <c r="N220" s="327" t="s">
        <v>11807</v>
      </c>
      <c r="O220" s="327">
        <v>963</v>
      </c>
      <c r="P220" s="327">
        <v>904</v>
      </c>
      <c r="Q220" s="327"/>
      <c r="R220" s="324" t="s">
        <v>2431</v>
      </c>
      <c r="S220" s="327"/>
      <c r="T220" s="327"/>
      <c r="U220" s="327">
        <v>59</v>
      </c>
      <c r="V220" s="393"/>
      <c r="W220" s="324" t="s">
        <v>2432</v>
      </c>
      <c r="X220" s="324"/>
      <c r="Y220" s="324"/>
      <c r="Z220" s="324"/>
      <c r="AA220" s="324"/>
      <c r="AB220" s="324"/>
      <c r="AC220" s="324"/>
      <c r="AD220" s="346">
        <v>2016</v>
      </c>
      <c r="AE220" s="346"/>
      <c r="AF220" s="346"/>
      <c r="AG220" s="346"/>
      <c r="AH220" s="346"/>
      <c r="AI220" s="345">
        <v>4895</v>
      </c>
      <c r="AJ220" s="345"/>
    </row>
    <row r="221" spans="1:36" s="1315" customFormat="1" ht="23.1" customHeight="1">
      <c r="A221" s="1285"/>
      <c r="B221" s="1290"/>
      <c r="C221" s="324" t="s">
        <v>797</v>
      </c>
      <c r="D221" s="324"/>
      <c r="E221" s="324" t="s">
        <v>13576</v>
      </c>
      <c r="F221" s="324" t="s">
        <v>797</v>
      </c>
      <c r="G221" s="324" t="s">
        <v>797</v>
      </c>
      <c r="H221" s="327">
        <v>10538</v>
      </c>
      <c r="I221" s="327"/>
      <c r="J221" s="327">
        <v>1190</v>
      </c>
      <c r="K221" s="327"/>
      <c r="L221" s="327"/>
      <c r="M221" s="327"/>
      <c r="N221" s="327"/>
      <c r="O221" s="327">
        <v>700</v>
      </c>
      <c r="P221" s="327">
        <v>700</v>
      </c>
      <c r="Q221" s="327" t="s">
        <v>13577</v>
      </c>
      <c r="R221" s="324" t="s">
        <v>13578</v>
      </c>
      <c r="S221" s="327"/>
      <c r="T221" s="327"/>
      <c r="U221" s="327"/>
      <c r="V221" s="393"/>
      <c r="W221" s="324" t="s">
        <v>13579</v>
      </c>
      <c r="X221" s="324"/>
      <c r="Y221" s="324"/>
      <c r="Z221" s="324"/>
      <c r="AA221" s="324"/>
      <c r="AB221" s="324"/>
      <c r="AC221" s="324"/>
      <c r="AD221" s="346">
        <v>2021</v>
      </c>
      <c r="AE221" s="346"/>
      <c r="AF221" s="346"/>
      <c r="AG221" s="346"/>
      <c r="AH221" s="346"/>
      <c r="AI221" s="345">
        <v>4899</v>
      </c>
      <c r="AJ221" s="345"/>
    </row>
    <row r="222" spans="1:36" s="1315" customFormat="1" ht="23.1" customHeight="1">
      <c r="A222" s="1285"/>
      <c r="B222" s="1290"/>
      <c r="C222" s="324" t="s">
        <v>797</v>
      </c>
      <c r="D222" s="324"/>
      <c r="E222" s="324" t="s">
        <v>13580</v>
      </c>
      <c r="F222" s="324" t="s">
        <v>797</v>
      </c>
      <c r="G222" s="324" t="s">
        <v>797</v>
      </c>
      <c r="H222" s="327">
        <v>49196</v>
      </c>
      <c r="I222" s="327"/>
      <c r="J222" s="327">
        <v>1102</v>
      </c>
      <c r="K222" s="327"/>
      <c r="L222" s="327"/>
      <c r="M222" s="327"/>
      <c r="N222" s="327"/>
      <c r="O222" s="327">
        <v>700</v>
      </c>
      <c r="P222" s="327">
        <v>700</v>
      </c>
      <c r="Q222" s="327" t="s">
        <v>13577</v>
      </c>
      <c r="R222" s="324" t="s">
        <v>13578</v>
      </c>
      <c r="S222" s="327"/>
      <c r="T222" s="327"/>
      <c r="U222" s="327"/>
      <c r="V222" s="393"/>
      <c r="W222" s="324" t="s">
        <v>13579</v>
      </c>
      <c r="X222" s="324"/>
      <c r="Y222" s="324"/>
      <c r="Z222" s="324"/>
      <c r="AA222" s="324"/>
      <c r="AB222" s="324"/>
      <c r="AC222" s="324"/>
      <c r="AD222" s="346">
        <v>2021</v>
      </c>
      <c r="AE222" s="346"/>
      <c r="AF222" s="346"/>
      <c r="AG222" s="346"/>
      <c r="AH222" s="346"/>
      <c r="AI222" s="345">
        <v>5325</v>
      </c>
      <c r="AJ222" s="345"/>
    </row>
    <row r="223" spans="1:36" s="1315" customFormat="1" ht="23.1" customHeight="1">
      <c r="A223" s="1285"/>
      <c r="B223" s="1290"/>
      <c r="C223" s="346" t="s">
        <v>797</v>
      </c>
      <c r="D223" s="346"/>
      <c r="E223" s="346" t="s">
        <v>10275</v>
      </c>
      <c r="F223" s="346" t="s">
        <v>797</v>
      </c>
      <c r="G223" s="346" t="s">
        <v>797</v>
      </c>
      <c r="H223" s="345">
        <v>80316</v>
      </c>
      <c r="I223" s="345">
        <v>1346.62</v>
      </c>
      <c r="J223" s="345">
        <v>1879.52</v>
      </c>
      <c r="K223" s="327"/>
      <c r="L223" s="327"/>
      <c r="M223" s="327"/>
      <c r="N223" s="327"/>
      <c r="O223" s="327"/>
      <c r="P223" s="327">
        <v>700</v>
      </c>
      <c r="Q223" s="327" t="s">
        <v>13577</v>
      </c>
      <c r="R223" s="324" t="s">
        <v>18962</v>
      </c>
      <c r="S223" s="327"/>
      <c r="T223" s="327"/>
      <c r="U223" s="327"/>
      <c r="V223" s="393"/>
      <c r="W223" s="324" t="s">
        <v>2432</v>
      </c>
      <c r="X223" s="324"/>
      <c r="Y223" s="324"/>
      <c r="Z223" s="324"/>
      <c r="AA223" s="324"/>
      <c r="AB223" s="324"/>
      <c r="AC223" s="324"/>
      <c r="AD223" s="346">
        <v>2018</v>
      </c>
      <c r="AE223" s="346"/>
      <c r="AF223" s="346"/>
      <c r="AG223" s="346"/>
      <c r="AH223" s="346"/>
      <c r="AI223" s="345">
        <v>4590</v>
      </c>
      <c r="AJ223" s="345"/>
    </row>
    <row r="224" spans="1:36" s="1315" customFormat="1" ht="23.1" customHeight="1">
      <c r="A224" s="1285"/>
      <c r="B224" s="1290"/>
      <c r="C224" s="324" t="s">
        <v>804</v>
      </c>
      <c r="D224" s="324"/>
      <c r="E224" s="324" t="s">
        <v>8940</v>
      </c>
      <c r="F224" s="324" t="s">
        <v>804</v>
      </c>
      <c r="G224" s="324" t="s">
        <v>804</v>
      </c>
      <c r="H224" s="327">
        <v>2604</v>
      </c>
      <c r="I224" s="327">
        <v>516</v>
      </c>
      <c r="J224" s="327">
        <v>634</v>
      </c>
      <c r="K224" s="327"/>
      <c r="L224" s="327"/>
      <c r="M224" s="327"/>
      <c r="N224" s="327"/>
      <c r="O224" s="327">
        <v>445</v>
      </c>
      <c r="P224" s="327">
        <v>445</v>
      </c>
      <c r="Q224" s="327"/>
      <c r="R224" s="324" t="s">
        <v>8941</v>
      </c>
      <c r="S224" s="327"/>
      <c r="T224" s="327"/>
      <c r="U224" s="327"/>
      <c r="V224" s="393"/>
      <c r="W224" s="324" t="s">
        <v>8942</v>
      </c>
      <c r="X224" s="324"/>
      <c r="Y224" s="324"/>
      <c r="Z224" s="324"/>
      <c r="AA224" s="324"/>
      <c r="AB224" s="324"/>
      <c r="AC224" s="324"/>
      <c r="AD224" s="346">
        <v>2017</v>
      </c>
      <c r="AE224" s="393"/>
      <c r="AF224" s="346"/>
      <c r="AG224" s="346"/>
      <c r="AH224" s="346"/>
      <c r="AI224" s="345">
        <v>4441</v>
      </c>
      <c r="AJ224" s="345"/>
    </row>
    <row r="225" spans="1:36" s="1315" customFormat="1" ht="37.5" customHeight="1">
      <c r="A225" s="1285"/>
      <c r="B225" s="1290"/>
      <c r="C225" s="346" t="s">
        <v>804</v>
      </c>
      <c r="D225" s="346"/>
      <c r="E225" s="346" t="s">
        <v>11813</v>
      </c>
      <c r="F225" s="346" t="s">
        <v>804</v>
      </c>
      <c r="G225" s="346" t="s">
        <v>11814</v>
      </c>
      <c r="H225" s="345">
        <v>4131.5</v>
      </c>
      <c r="I225" s="345">
        <v>2460.17</v>
      </c>
      <c r="J225" s="345">
        <v>5632.28</v>
      </c>
      <c r="K225" s="345"/>
      <c r="L225" s="345"/>
      <c r="M225" s="345"/>
      <c r="N225" s="345"/>
      <c r="O225" s="345">
        <v>3819</v>
      </c>
      <c r="P225" s="345">
        <v>1620</v>
      </c>
      <c r="Q225" s="345" t="s">
        <v>11815</v>
      </c>
      <c r="R225" s="324" t="s">
        <v>3324</v>
      </c>
      <c r="S225" s="345">
        <v>1315</v>
      </c>
      <c r="T225" s="327" t="s">
        <v>1188</v>
      </c>
      <c r="U225" s="345">
        <v>884</v>
      </c>
      <c r="V225" s="346"/>
      <c r="W225" s="346" t="s">
        <v>26603</v>
      </c>
      <c r="X225" s="346"/>
      <c r="Y225" s="346"/>
      <c r="Z225" s="346"/>
      <c r="AA225" s="346"/>
      <c r="AB225" s="346"/>
      <c r="AC225" s="346"/>
      <c r="AD225" s="346">
        <v>2019</v>
      </c>
      <c r="AE225" s="346"/>
      <c r="AF225" s="346"/>
      <c r="AG225" s="346"/>
      <c r="AH225" s="346"/>
      <c r="AI225" s="345">
        <v>13405</v>
      </c>
      <c r="AJ225" s="345"/>
    </row>
    <row r="226" spans="1:36" s="1315" customFormat="1" ht="48" customHeight="1">
      <c r="A226" s="1539"/>
      <c r="B226" s="1290"/>
      <c r="C226" s="346" t="s">
        <v>804</v>
      </c>
      <c r="D226" s="346"/>
      <c r="E226" s="394" t="s">
        <v>8943</v>
      </c>
      <c r="F226" s="346" t="s">
        <v>582</v>
      </c>
      <c r="G226" s="346" t="s">
        <v>8944</v>
      </c>
      <c r="H226" s="345">
        <v>242484.7</v>
      </c>
      <c r="I226" s="345">
        <v>2079.66</v>
      </c>
      <c r="J226" s="345">
        <v>3908</v>
      </c>
      <c r="K226" s="345" t="s">
        <v>1207</v>
      </c>
      <c r="L226" s="345" t="s">
        <v>1156</v>
      </c>
      <c r="M226" s="345" t="s">
        <v>454</v>
      </c>
      <c r="N226" s="345" t="s">
        <v>1172</v>
      </c>
      <c r="O226" s="345">
        <v>1351.8</v>
      </c>
      <c r="P226" s="345">
        <v>557.79999999999995</v>
      </c>
      <c r="Q226" s="346" t="s">
        <v>8945</v>
      </c>
      <c r="R226" s="327" t="s">
        <v>18963</v>
      </c>
      <c r="S226" s="345">
        <v>680</v>
      </c>
      <c r="T226" s="327" t="s">
        <v>8946</v>
      </c>
      <c r="U226" s="345">
        <v>114</v>
      </c>
      <c r="V226" s="346"/>
      <c r="W226" s="345" t="s">
        <v>18964</v>
      </c>
      <c r="X226" s="346"/>
      <c r="Y226" s="346"/>
      <c r="Z226" s="346"/>
      <c r="AA226" s="346"/>
      <c r="AB226" s="346">
        <v>1</v>
      </c>
      <c r="AC226" s="346"/>
      <c r="AD226" s="346">
        <v>2017</v>
      </c>
      <c r="AE226" s="346"/>
      <c r="AF226" s="346"/>
      <c r="AG226" s="346"/>
      <c r="AH226" s="346"/>
      <c r="AI226" s="345">
        <v>9355</v>
      </c>
      <c r="AJ226" s="346"/>
    </row>
    <row r="227" spans="1:36" s="1315" customFormat="1" ht="24" customHeight="1">
      <c r="A227" s="1443"/>
      <c r="B227" s="1550"/>
      <c r="C227" s="346" t="s">
        <v>804</v>
      </c>
      <c r="D227" s="346"/>
      <c r="E227" s="394" t="s">
        <v>6150</v>
      </c>
      <c r="F227" s="346" t="s">
        <v>582</v>
      </c>
      <c r="G227" s="346" t="s">
        <v>8944</v>
      </c>
      <c r="H227" s="345">
        <v>12926</v>
      </c>
      <c r="I227" s="345">
        <v>954</v>
      </c>
      <c r="J227" s="345">
        <v>954</v>
      </c>
      <c r="K227" s="345" t="s">
        <v>1207</v>
      </c>
      <c r="L227" s="345" t="s">
        <v>8947</v>
      </c>
      <c r="M227" s="345" t="s">
        <v>454</v>
      </c>
      <c r="N227" s="345" t="s">
        <v>1172</v>
      </c>
      <c r="O227" s="345">
        <v>900</v>
      </c>
      <c r="P227" s="345">
        <v>900</v>
      </c>
      <c r="Q227" s="346" t="s">
        <v>8948</v>
      </c>
      <c r="R227" s="327" t="s">
        <v>18965</v>
      </c>
      <c r="S227" s="345"/>
      <c r="T227" s="327"/>
      <c r="U227" s="345"/>
      <c r="V227" s="346"/>
      <c r="W227" s="345" t="s">
        <v>18966</v>
      </c>
      <c r="X227" s="346"/>
      <c r="Y227" s="346" t="s">
        <v>8949</v>
      </c>
      <c r="Z227" s="346"/>
      <c r="AA227" s="346"/>
      <c r="AB227" s="346">
        <v>1</v>
      </c>
      <c r="AC227" s="346"/>
      <c r="AD227" s="346">
        <v>2002</v>
      </c>
      <c r="AE227" s="346"/>
      <c r="AF227" s="346"/>
      <c r="AG227" s="346"/>
      <c r="AH227" s="346"/>
      <c r="AI227" s="345"/>
      <c r="AJ227" s="346"/>
    </row>
    <row r="228" spans="1:36" s="1546" customFormat="1" ht="24" customHeight="1">
      <c r="A228" s="1417"/>
      <c r="B228" s="904" t="s">
        <v>327</v>
      </c>
      <c r="C228" s="314" t="s">
        <v>55</v>
      </c>
      <c r="D228" s="314"/>
      <c r="E228" s="315">
        <f>COUNTA(E229:E253)</f>
        <v>25</v>
      </c>
      <c r="F228" s="349"/>
      <c r="G228" s="349"/>
      <c r="H228" s="318">
        <f>SUM(H229:H253)</f>
        <v>306315.30000000005</v>
      </c>
      <c r="I228" s="318">
        <f t="shared" ref="I228:J228" si="8">SUM(I229:I253)</f>
        <v>51001.755000000005</v>
      </c>
      <c r="J228" s="318">
        <f t="shared" si="8"/>
        <v>110784.95</v>
      </c>
      <c r="K228" s="318"/>
      <c r="L228" s="318"/>
      <c r="M228" s="318"/>
      <c r="N228" s="318"/>
      <c r="O228" s="318"/>
      <c r="P228" s="318"/>
      <c r="Q228" s="318"/>
      <c r="R228" s="314"/>
      <c r="S228" s="318"/>
      <c r="T228" s="318"/>
      <c r="U228" s="318"/>
      <c r="V228" s="349"/>
      <c r="W228" s="314"/>
      <c r="X228" s="314"/>
      <c r="Y228" s="314"/>
      <c r="Z228" s="314"/>
      <c r="AA228" s="314"/>
      <c r="AB228" s="314"/>
      <c r="AC228" s="314"/>
      <c r="AD228" s="241"/>
      <c r="AE228" s="381"/>
      <c r="AF228" s="381"/>
      <c r="AG228" s="381"/>
      <c r="AH228" s="381"/>
      <c r="AI228" s="380"/>
      <c r="AJ228" s="380"/>
    </row>
    <row r="229" spans="1:36" s="214" customFormat="1" ht="27" customHeight="1">
      <c r="A229" s="133"/>
      <c r="B229" s="903"/>
      <c r="C229" s="227" t="s">
        <v>777</v>
      </c>
      <c r="D229" s="227" t="s">
        <v>19070</v>
      </c>
      <c r="E229" s="227" t="s">
        <v>2545</v>
      </c>
      <c r="F229" s="227" t="s">
        <v>777</v>
      </c>
      <c r="G229" s="227" t="s">
        <v>11856</v>
      </c>
      <c r="H229" s="228">
        <v>6230</v>
      </c>
      <c r="I229" s="228">
        <v>1044</v>
      </c>
      <c r="J229" s="228">
        <v>3907</v>
      </c>
      <c r="K229" s="228" t="s">
        <v>1156</v>
      </c>
      <c r="L229" s="228" t="s">
        <v>16113</v>
      </c>
      <c r="M229" s="228"/>
      <c r="N229" s="228"/>
      <c r="O229" s="228">
        <v>652</v>
      </c>
      <c r="P229" s="228">
        <v>652</v>
      </c>
      <c r="Q229" s="228" t="s">
        <v>2546</v>
      </c>
      <c r="R229" s="227" t="s">
        <v>2547</v>
      </c>
      <c r="S229" s="228"/>
      <c r="T229" s="228"/>
      <c r="U229" s="228"/>
      <c r="V229" s="233" t="s">
        <v>2548</v>
      </c>
      <c r="W229" s="227" t="s">
        <v>11857</v>
      </c>
      <c r="X229" s="227"/>
      <c r="Y229" s="227"/>
      <c r="Z229" s="227"/>
      <c r="AA229" s="227"/>
      <c r="AB229" s="227"/>
      <c r="AC229" s="227"/>
      <c r="AD229" s="241">
        <v>1999</v>
      </c>
      <c r="AE229" s="241"/>
      <c r="AF229" s="241"/>
      <c r="AG229" s="241"/>
      <c r="AH229" s="241"/>
      <c r="AI229" s="244">
        <v>5867</v>
      </c>
      <c r="AJ229" s="244"/>
    </row>
    <row r="230" spans="1:36" s="214" customFormat="1" ht="27" customHeight="1">
      <c r="A230" s="133"/>
      <c r="B230" s="903"/>
      <c r="C230" s="227" t="s">
        <v>777</v>
      </c>
      <c r="D230" s="227" t="s">
        <v>19071</v>
      </c>
      <c r="E230" s="260" t="s">
        <v>2549</v>
      </c>
      <c r="F230" s="233" t="s">
        <v>777</v>
      </c>
      <c r="G230" s="233" t="s">
        <v>16189</v>
      </c>
      <c r="H230" s="228">
        <v>2887</v>
      </c>
      <c r="I230" s="228">
        <v>1441</v>
      </c>
      <c r="J230" s="228">
        <v>4520</v>
      </c>
      <c r="K230" s="228" t="s">
        <v>16113</v>
      </c>
      <c r="L230" s="228" t="s">
        <v>17181</v>
      </c>
      <c r="M230" s="228" t="s">
        <v>2005</v>
      </c>
      <c r="N230" s="228"/>
      <c r="O230" s="228">
        <v>2044</v>
      </c>
      <c r="P230" s="228">
        <v>837</v>
      </c>
      <c r="Q230" s="228" t="s">
        <v>2550</v>
      </c>
      <c r="R230" s="227" t="s">
        <v>1918</v>
      </c>
      <c r="S230" s="228">
        <v>978</v>
      </c>
      <c r="T230" s="228" t="s">
        <v>1377</v>
      </c>
      <c r="U230" s="228">
        <v>229</v>
      </c>
      <c r="V230" s="233"/>
      <c r="W230" s="227" t="s">
        <v>26604</v>
      </c>
      <c r="X230" s="227"/>
      <c r="Y230" s="227"/>
      <c r="Z230" s="227"/>
      <c r="AA230" s="227"/>
      <c r="AB230" s="227"/>
      <c r="AC230" s="227"/>
      <c r="AD230" s="241">
        <v>2009</v>
      </c>
      <c r="AE230" s="241"/>
      <c r="AF230" s="241"/>
      <c r="AG230" s="241"/>
      <c r="AH230" s="241"/>
      <c r="AI230" s="244">
        <v>10550</v>
      </c>
      <c r="AJ230" s="244"/>
    </row>
    <row r="231" spans="1:36" s="214" customFormat="1" ht="27" customHeight="1">
      <c r="A231" s="133"/>
      <c r="B231" s="903"/>
      <c r="C231" s="227" t="s">
        <v>777</v>
      </c>
      <c r="D231" s="227" t="s">
        <v>19072</v>
      </c>
      <c r="E231" s="260" t="s">
        <v>11220</v>
      </c>
      <c r="F231" s="233" t="s">
        <v>777</v>
      </c>
      <c r="G231" s="233" t="s">
        <v>11221</v>
      </c>
      <c r="H231" s="228">
        <v>15519</v>
      </c>
      <c r="I231" s="228">
        <v>2795.92</v>
      </c>
      <c r="J231" s="228">
        <v>4019.42</v>
      </c>
      <c r="K231" s="228" t="s">
        <v>16113</v>
      </c>
      <c r="L231" s="228" t="s">
        <v>19073</v>
      </c>
      <c r="M231" s="228" t="s">
        <v>2005</v>
      </c>
      <c r="N231" s="228" t="s">
        <v>12747</v>
      </c>
      <c r="O231" s="228">
        <v>1592</v>
      </c>
      <c r="P231" s="228">
        <v>1592.31</v>
      </c>
      <c r="Q231" s="228" t="s">
        <v>11222</v>
      </c>
      <c r="R231" s="227" t="s">
        <v>7536</v>
      </c>
      <c r="S231" s="228"/>
      <c r="T231" s="228"/>
      <c r="U231" s="228"/>
      <c r="V231" s="233"/>
      <c r="W231" s="227" t="s">
        <v>17791</v>
      </c>
      <c r="X231" s="227"/>
      <c r="Y231" s="227"/>
      <c r="Z231" s="227"/>
      <c r="AA231" s="227"/>
      <c r="AB231" s="227"/>
      <c r="AC231" s="227"/>
      <c r="AD231" s="241">
        <v>2018</v>
      </c>
      <c r="AE231" s="241"/>
      <c r="AF231" s="241"/>
      <c r="AG231" s="241"/>
      <c r="AH231" s="241"/>
      <c r="AI231" s="244">
        <v>9900</v>
      </c>
      <c r="AJ231" s="244"/>
    </row>
    <row r="232" spans="1:36" s="214" customFormat="1" ht="27" customHeight="1">
      <c r="A232" s="133"/>
      <c r="B232" s="903"/>
      <c r="C232" s="227" t="s">
        <v>777</v>
      </c>
      <c r="D232" s="227" t="s">
        <v>19074</v>
      </c>
      <c r="E232" s="260" t="s">
        <v>11223</v>
      </c>
      <c r="F232" s="233" t="s">
        <v>777</v>
      </c>
      <c r="G232" s="233" t="s">
        <v>16189</v>
      </c>
      <c r="H232" s="228">
        <v>2709.1</v>
      </c>
      <c r="I232" s="228">
        <v>1404.62</v>
      </c>
      <c r="J232" s="228">
        <v>3650.21</v>
      </c>
      <c r="K232" s="228" t="s">
        <v>16113</v>
      </c>
      <c r="L232" s="228" t="s">
        <v>12747</v>
      </c>
      <c r="M232" s="228" t="s">
        <v>2005</v>
      </c>
      <c r="N232" s="228"/>
      <c r="O232" s="228">
        <v>1748</v>
      </c>
      <c r="P232" s="228">
        <v>624</v>
      </c>
      <c r="Q232" s="228" t="s">
        <v>11224</v>
      </c>
      <c r="R232" s="227" t="s">
        <v>8941</v>
      </c>
      <c r="S232" s="228">
        <v>741.83</v>
      </c>
      <c r="T232" s="228" t="s">
        <v>1377</v>
      </c>
      <c r="U232" s="228">
        <v>381.76</v>
      </c>
      <c r="V232" s="233"/>
      <c r="W232" s="227" t="s">
        <v>11225</v>
      </c>
      <c r="X232" s="227"/>
      <c r="Y232" s="227"/>
      <c r="Z232" s="227"/>
      <c r="AA232" s="227"/>
      <c r="AB232" s="227"/>
      <c r="AC232" s="227"/>
      <c r="AD232" s="241">
        <v>2019</v>
      </c>
      <c r="AE232" s="241"/>
      <c r="AF232" s="241"/>
      <c r="AG232" s="241"/>
      <c r="AH232" s="241"/>
      <c r="AI232" s="244">
        <v>1850</v>
      </c>
      <c r="AJ232" s="244"/>
    </row>
    <row r="233" spans="1:36" s="214" customFormat="1" ht="27" customHeight="1">
      <c r="A233" s="133"/>
      <c r="B233" s="903"/>
      <c r="C233" s="227" t="s">
        <v>573</v>
      </c>
      <c r="D233" s="227" t="s">
        <v>19075</v>
      </c>
      <c r="E233" s="227" t="s">
        <v>2552</v>
      </c>
      <c r="F233" s="227" t="s">
        <v>573</v>
      </c>
      <c r="G233" s="227" t="s">
        <v>19076</v>
      </c>
      <c r="H233" s="524">
        <v>18267</v>
      </c>
      <c r="I233" s="228">
        <v>2272</v>
      </c>
      <c r="J233" s="228">
        <v>8600</v>
      </c>
      <c r="K233" s="228"/>
      <c r="L233" s="228"/>
      <c r="M233" s="228"/>
      <c r="N233" s="228"/>
      <c r="O233" s="228">
        <v>206</v>
      </c>
      <c r="P233" s="228">
        <v>206</v>
      </c>
      <c r="Q233" s="228" t="s">
        <v>2554</v>
      </c>
      <c r="R233" s="227" t="s">
        <v>1172</v>
      </c>
      <c r="S233" s="228"/>
      <c r="T233" s="228"/>
      <c r="U233" s="228">
        <v>186</v>
      </c>
      <c r="V233" s="300">
        <v>2000</v>
      </c>
      <c r="W233" s="227" t="s">
        <v>19077</v>
      </c>
      <c r="X233" s="227"/>
      <c r="Y233" s="227">
        <v>2018</v>
      </c>
      <c r="Z233" s="227">
        <v>2024</v>
      </c>
      <c r="AA233" s="227"/>
      <c r="AB233" s="227"/>
      <c r="AC233" s="227"/>
      <c r="AD233" s="241">
        <v>2000</v>
      </c>
      <c r="AE233" s="244"/>
      <c r="AF233" s="241"/>
      <c r="AG233" s="241"/>
      <c r="AH233" s="241"/>
      <c r="AI233" s="244">
        <v>9601</v>
      </c>
      <c r="AJ233" s="244"/>
    </row>
    <row r="234" spans="1:36" s="214" customFormat="1" ht="27" customHeight="1">
      <c r="A234" s="133"/>
      <c r="B234" s="903"/>
      <c r="C234" s="227" t="s">
        <v>573</v>
      </c>
      <c r="D234" s="227" t="s">
        <v>19078</v>
      </c>
      <c r="E234" s="227" t="s">
        <v>13633</v>
      </c>
      <c r="F234" s="227" t="s">
        <v>573</v>
      </c>
      <c r="G234" s="227" t="s">
        <v>13634</v>
      </c>
      <c r="H234" s="524">
        <v>3337</v>
      </c>
      <c r="I234" s="228">
        <v>1200</v>
      </c>
      <c r="J234" s="524">
        <v>3337</v>
      </c>
      <c r="K234" s="228" t="s">
        <v>16043</v>
      </c>
      <c r="L234" s="228" t="s">
        <v>2069</v>
      </c>
      <c r="M234" s="228" t="s">
        <v>19079</v>
      </c>
      <c r="N234" s="228" t="s">
        <v>19080</v>
      </c>
      <c r="O234" s="228">
        <f>P234+S234</f>
        <v>1306</v>
      </c>
      <c r="P234" s="228">
        <v>645</v>
      </c>
      <c r="Q234" s="228" t="s">
        <v>476</v>
      </c>
      <c r="R234" s="227" t="s">
        <v>13635</v>
      </c>
      <c r="S234" s="228">
        <v>661</v>
      </c>
      <c r="T234" s="228" t="s">
        <v>19081</v>
      </c>
      <c r="U234" s="228">
        <v>200</v>
      </c>
      <c r="V234" s="300">
        <v>2023</v>
      </c>
      <c r="W234" s="227" t="s">
        <v>13636</v>
      </c>
      <c r="X234" s="227"/>
      <c r="Y234" s="227"/>
      <c r="Z234" s="227"/>
      <c r="AA234" s="227"/>
      <c r="AB234" s="227"/>
      <c r="AC234" s="227"/>
      <c r="AD234" s="241">
        <v>2023</v>
      </c>
      <c r="AE234" s="244"/>
      <c r="AF234" s="241"/>
      <c r="AG234" s="241"/>
      <c r="AH234" s="241"/>
      <c r="AI234" s="244">
        <v>11000</v>
      </c>
      <c r="AJ234" s="244"/>
    </row>
    <row r="235" spans="1:36" s="214" customFormat="1" ht="27" customHeight="1">
      <c r="A235" s="133"/>
      <c r="B235" s="903"/>
      <c r="C235" s="227" t="s">
        <v>573</v>
      </c>
      <c r="D235" s="227" t="s">
        <v>19082</v>
      </c>
      <c r="E235" s="227" t="s">
        <v>13637</v>
      </c>
      <c r="F235" s="227" t="s">
        <v>573</v>
      </c>
      <c r="G235" s="227" t="s">
        <v>13634</v>
      </c>
      <c r="H235" s="524">
        <v>4398</v>
      </c>
      <c r="I235" s="228">
        <v>870</v>
      </c>
      <c r="J235" s="228">
        <v>1868</v>
      </c>
      <c r="K235" s="228" t="s">
        <v>16043</v>
      </c>
      <c r="L235" s="228" t="s">
        <v>17350</v>
      </c>
      <c r="M235" s="228" t="s">
        <v>19080</v>
      </c>
      <c r="N235" s="228" t="s">
        <v>19079</v>
      </c>
      <c r="O235" s="228">
        <v>870</v>
      </c>
      <c r="P235" s="228">
        <v>870</v>
      </c>
      <c r="Q235" s="228" t="s">
        <v>476</v>
      </c>
      <c r="R235" s="227" t="s">
        <v>2555</v>
      </c>
      <c r="S235" s="228"/>
      <c r="T235" s="228"/>
      <c r="U235" s="228"/>
      <c r="V235" s="300">
        <v>2004</v>
      </c>
      <c r="W235" s="227" t="s">
        <v>2556</v>
      </c>
      <c r="X235" s="227"/>
      <c r="Y235" s="227">
        <v>2022</v>
      </c>
      <c r="Z235" s="227"/>
      <c r="AA235" s="227"/>
      <c r="AB235" s="227"/>
      <c r="AC235" s="227"/>
      <c r="AD235" s="241">
        <v>2004</v>
      </c>
      <c r="AE235" s="244"/>
      <c r="AF235" s="241"/>
      <c r="AG235" s="241"/>
      <c r="AH235" s="241"/>
      <c r="AI235" s="244">
        <v>3000</v>
      </c>
      <c r="AJ235" s="244"/>
    </row>
    <row r="236" spans="1:36" s="214" customFormat="1" ht="27" customHeight="1">
      <c r="A236" s="133"/>
      <c r="B236" s="903"/>
      <c r="C236" s="227" t="s">
        <v>573</v>
      </c>
      <c r="D236" s="227" t="s">
        <v>19044</v>
      </c>
      <c r="E236" s="227" t="s">
        <v>2557</v>
      </c>
      <c r="F236" s="227" t="s">
        <v>590</v>
      </c>
      <c r="G236" s="227" t="s">
        <v>12550</v>
      </c>
      <c r="H236" s="228">
        <v>7220</v>
      </c>
      <c r="I236" s="228">
        <v>2737</v>
      </c>
      <c r="J236" s="228">
        <v>9058.7000000000007</v>
      </c>
      <c r="K236" s="228" t="s">
        <v>12747</v>
      </c>
      <c r="L236" s="228" t="s">
        <v>14238</v>
      </c>
      <c r="M236" s="228" t="s">
        <v>19083</v>
      </c>
      <c r="N236" s="228" t="s">
        <v>2005</v>
      </c>
      <c r="O236" s="228">
        <v>1050.28</v>
      </c>
      <c r="P236" s="228">
        <v>1050.28</v>
      </c>
      <c r="Q236" s="228" t="s">
        <v>2558</v>
      </c>
      <c r="R236" s="227" t="s">
        <v>2555</v>
      </c>
      <c r="S236" s="228"/>
      <c r="T236" s="228"/>
      <c r="U236" s="228">
        <v>451.03</v>
      </c>
      <c r="V236" s="233"/>
      <c r="W236" s="227" t="s">
        <v>26605</v>
      </c>
      <c r="X236" s="227"/>
      <c r="Y236" s="227"/>
      <c r="Z236" s="227"/>
      <c r="AA236" s="227"/>
      <c r="AB236" s="227"/>
      <c r="AC236" s="227"/>
      <c r="AD236" s="241">
        <v>2015</v>
      </c>
      <c r="AE236" s="241"/>
      <c r="AF236" s="241"/>
      <c r="AG236" s="241"/>
      <c r="AH236" s="241"/>
      <c r="AI236" s="244">
        <v>23700</v>
      </c>
      <c r="AJ236" s="244"/>
    </row>
    <row r="237" spans="1:36" s="214" customFormat="1" ht="27" customHeight="1">
      <c r="A237" s="133"/>
      <c r="B237" s="903"/>
      <c r="C237" s="227" t="s">
        <v>573</v>
      </c>
      <c r="D237" s="227" t="s">
        <v>19044</v>
      </c>
      <c r="E237" s="227" t="s">
        <v>17793</v>
      </c>
      <c r="F237" s="227" t="s">
        <v>590</v>
      </c>
      <c r="G237" s="227" t="s">
        <v>2559</v>
      </c>
      <c r="H237" s="228">
        <v>3004</v>
      </c>
      <c r="I237" s="228">
        <v>1896</v>
      </c>
      <c r="J237" s="228">
        <v>3799</v>
      </c>
      <c r="K237" s="228" t="s">
        <v>2073</v>
      </c>
      <c r="L237" s="228" t="s">
        <v>19084</v>
      </c>
      <c r="M237" s="228"/>
      <c r="N237" s="228"/>
      <c r="O237" s="228">
        <v>908.71</v>
      </c>
      <c r="P237" s="228">
        <v>908.71</v>
      </c>
      <c r="Q237" s="228" t="s">
        <v>2560</v>
      </c>
      <c r="R237" s="227" t="s">
        <v>2561</v>
      </c>
      <c r="S237" s="228"/>
      <c r="T237" s="228"/>
      <c r="U237" s="228">
        <v>198.08</v>
      </c>
      <c r="V237" s="233"/>
      <c r="W237" s="227" t="s">
        <v>17792</v>
      </c>
      <c r="X237" s="227"/>
      <c r="Y237" s="227"/>
      <c r="Z237" s="227"/>
      <c r="AA237" s="227"/>
      <c r="AB237" s="227"/>
      <c r="AC237" s="227"/>
      <c r="AD237" s="241">
        <v>2015</v>
      </c>
      <c r="AE237" s="241"/>
      <c r="AF237" s="241"/>
      <c r="AG237" s="241"/>
      <c r="AH237" s="241"/>
      <c r="AI237" s="244">
        <v>7600</v>
      </c>
      <c r="AJ237" s="244"/>
    </row>
    <row r="238" spans="1:36" s="214" customFormat="1" ht="27" customHeight="1">
      <c r="A238" s="133"/>
      <c r="B238" s="903"/>
      <c r="C238" s="227" t="s">
        <v>580</v>
      </c>
      <c r="D238" s="227" t="s">
        <v>19085</v>
      </c>
      <c r="E238" s="227" t="s">
        <v>2562</v>
      </c>
      <c r="F238" s="227" t="s">
        <v>590</v>
      </c>
      <c r="G238" s="227" t="s">
        <v>2563</v>
      </c>
      <c r="H238" s="228">
        <v>2574</v>
      </c>
      <c r="I238" s="228">
        <v>2574</v>
      </c>
      <c r="J238" s="228">
        <v>6067</v>
      </c>
      <c r="K238" s="228" t="s">
        <v>16043</v>
      </c>
      <c r="L238" s="228" t="s">
        <v>19086</v>
      </c>
      <c r="M238" s="228" t="s">
        <v>12747</v>
      </c>
      <c r="N238" s="228" t="s">
        <v>19080</v>
      </c>
      <c r="O238" s="228">
        <v>2075</v>
      </c>
      <c r="P238" s="228">
        <v>1140</v>
      </c>
      <c r="Q238" s="228"/>
      <c r="R238" s="227" t="s">
        <v>2564</v>
      </c>
      <c r="S238" s="228">
        <v>935</v>
      </c>
      <c r="T238" s="228" t="s">
        <v>1351</v>
      </c>
      <c r="U238" s="228"/>
      <c r="V238" s="233"/>
      <c r="W238" s="227" t="s">
        <v>2556</v>
      </c>
      <c r="X238" s="227"/>
      <c r="Y238" s="227"/>
      <c r="Z238" s="227"/>
      <c r="AA238" s="227"/>
      <c r="AB238" s="227"/>
      <c r="AC238" s="227"/>
      <c r="AD238" s="241">
        <v>2009</v>
      </c>
      <c r="AE238" s="241"/>
      <c r="AF238" s="241"/>
      <c r="AG238" s="241"/>
      <c r="AH238" s="241"/>
      <c r="AI238" s="244">
        <v>70000</v>
      </c>
      <c r="AJ238" s="244"/>
    </row>
    <row r="239" spans="1:36" ht="27" customHeight="1">
      <c r="A239" s="133"/>
      <c r="B239" s="903"/>
      <c r="C239" s="227" t="s">
        <v>580</v>
      </c>
      <c r="D239" s="227" t="s">
        <v>19087</v>
      </c>
      <c r="E239" s="227" t="s">
        <v>2565</v>
      </c>
      <c r="F239" s="227" t="s">
        <v>580</v>
      </c>
      <c r="G239" s="227" t="s">
        <v>16178</v>
      </c>
      <c r="H239" s="228">
        <v>13062.8</v>
      </c>
      <c r="I239" s="228">
        <v>2588</v>
      </c>
      <c r="J239" s="228">
        <v>6161.42</v>
      </c>
      <c r="K239" s="228"/>
      <c r="L239" s="228"/>
      <c r="M239" s="228"/>
      <c r="N239" s="228"/>
      <c r="O239" s="228">
        <v>3798</v>
      </c>
      <c r="P239" s="228">
        <v>2114.73</v>
      </c>
      <c r="Q239" s="228"/>
      <c r="R239" s="227" t="s">
        <v>2566</v>
      </c>
      <c r="S239" s="228">
        <v>1254.56</v>
      </c>
      <c r="T239" s="228" t="s">
        <v>1351</v>
      </c>
      <c r="U239" s="228">
        <v>428</v>
      </c>
      <c r="V239" s="233"/>
      <c r="W239" s="227" t="s">
        <v>2567</v>
      </c>
      <c r="X239" s="227"/>
      <c r="Y239" s="227"/>
      <c r="Z239" s="227"/>
      <c r="AA239" s="227"/>
      <c r="AB239" s="227"/>
      <c r="AC239" s="227"/>
      <c r="AD239" s="241">
        <v>2016</v>
      </c>
      <c r="AE239" s="241"/>
      <c r="AF239" s="241"/>
      <c r="AG239" s="241"/>
      <c r="AH239" s="241"/>
      <c r="AI239" s="244">
        <v>17808</v>
      </c>
      <c r="AJ239" s="244"/>
    </row>
    <row r="240" spans="1:36" ht="27" customHeight="1">
      <c r="A240" s="133"/>
      <c r="B240" s="903"/>
      <c r="C240" s="227" t="s">
        <v>580</v>
      </c>
      <c r="D240" s="227" t="s">
        <v>19088</v>
      </c>
      <c r="E240" s="227" t="s">
        <v>16185</v>
      </c>
      <c r="F240" s="227" t="s">
        <v>580</v>
      </c>
      <c r="G240" s="227" t="s">
        <v>16186</v>
      </c>
      <c r="H240" s="228">
        <v>148918</v>
      </c>
      <c r="I240" s="228">
        <v>2222</v>
      </c>
      <c r="J240" s="228">
        <v>4381</v>
      </c>
      <c r="K240" s="228"/>
      <c r="L240" s="228"/>
      <c r="M240" s="228"/>
      <c r="N240" s="228"/>
      <c r="O240" s="228">
        <v>1843</v>
      </c>
      <c r="P240" s="228">
        <v>634</v>
      </c>
      <c r="Q240" s="228"/>
      <c r="R240" s="227" t="s">
        <v>2566</v>
      </c>
      <c r="S240" s="228">
        <v>880</v>
      </c>
      <c r="T240" s="228" t="s">
        <v>16187</v>
      </c>
      <c r="U240" s="228">
        <v>329</v>
      </c>
      <c r="V240" s="233"/>
      <c r="W240" s="227" t="s">
        <v>16188</v>
      </c>
      <c r="X240" s="227"/>
      <c r="Y240" s="227"/>
      <c r="Z240" s="227"/>
      <c r="AA240" s="227"/>
      <c r="AB240" s="227"/>
      <c r="AC240" s="227"/>
      <c r="AD240" s="241">
        <v>2023</v>
      </c>
      <c r="AE240" s="241"/>
      <c r="AF240" s="241"/>
      <c r="AG240" s="241"/>
      <c r="AH240" s="241"/>
      <c r="AI240" s="244">
        <v>16300</v>
      </c>
      <c r="AJ240" s="244"/>
    </row>
    <row r="241" spans="1:36" ht="27" customHeight="1">
      <c r="A241" s="133"/>
      <c r="B241" s="903"/>
      <c r="C241" s="227" t="s">
        <v>603</v>
      </c>
      <c r="D241" s="227"/>
      <c r="E241" s="227" t="s">
        <v>2568</v>
      </c>
      <c r="F241" s="227" t="s">
        <v>603</v>
      </c>
      <c r="G241" s="227" t="s">
        <v>12552</v>
      </c>
      <c r="H241" s="228">
        <v>3305</v>
      </c>
      <c r="I241" s="228">
        <v>1704.15</v>
      </c>
      <c r="J241" s="228">
        <v>5030.2</v>
      </c>
      <c r="K241" s="228"/>
      <c r="L241" s="228"/>
      <c r="M241" s="228"/>
      <c r="N241" s="228"/>
      <c r="O241" s="228">
        <v>686</v>
      </c>
      <c r="P241" s="228">
        <v>686</v>
      </c>
      <c r="Q241" s="228" t="s">
        <v>2569</v>
      </c>
      <c r="R241" s="227" t="s">
        <v>2570</v>
      </c>
      <c r="S241" s="228"/>
      <c r="T241" s="228"/>
      <c r="U241" s="228"/>
      <c r="V241" s="233"/>
      <c r="W241" s="227" t="s">
        <v>2571</v>
      </c>
      <c r="X241" s="227"/>
      <c r="Y241" s="227"/>
      <c r="Z241" s="227"/>
      <c r="AA241" s="227"/>
      <c r="AB241" s="227"/>
      <c r="AC241" s="227"/>
      <c r="AD241" s="241">
        <v>1995</v>
      </c>
      <c r="AE241" s="241"/>
      <c r="AF241" s="241"/>
      <c r="AG241" s="241"/>
      <c r="AH241" s="241"/>
      <c r="AI241" s="244">
        <v>3100</v>
      </c>
      <c r="AJ241" s="244"/>
    </row>
    <row r="242" spans="1:36" s="214" customFormat="1" ht="27" customHeight="1">
      <c r="A242" s="133"/>
      <c r="B242" s="903"/>
      <c r="C242" s="227" t="s">
        <v>603</v>
      </c>
      <c r="D242" s="227"/>
      <c r="E242" s="227" t="s">
        <v>2572</v>
      </c>
      <c r="F242" s="227" t="s">
        <v>2573</v>
      </c>
      <c r="G242" s="227" t="s">
        <v>2574</v>
      </c>
      <c r="H242" s="228">
        <v>1980</v>
      </c>
      <c r="I242" s="228">
        <v>970.32</v>
      </c>
      <c r="J242" s="228">
        <v>2246</v>
      </c>
      <c r="K242" s="228"/>
      <c r="L242" s="228"/>
      <c r="M242" s="228"/>
      <c r="N242" s="228"/>
      <c r="O242" s="228">
        <v>847</v>
      </c>
      <c r="P242" s="228">
        <v>480</v>
      </c>
      <c r="Q242" s="228" t="s">
        <v>2575</v>
      </c>
      <c r="R242" s="227" t="s">
        <v>2576</v>
      </c>
      <c r="S242" s="228"/>
      <c r="T242" s="228"/>
      <c r="U242" s="228">
        <v>367</v>
      </c>
      <c r="V242" s="233"/>
      <c r="W242" s="227" t="s">
        <v>2577</v>
      </c>
      <c r="X242" s="227"/>
      <c r="Y242" s="227"/>
      <c r="Z242" s="227"/>
      <c r="AA242" s="227"/>
      <c r="AB242" s="227"/>
      <c r="AC242" s="227"/>
      <c r="AD242" s="241">
        <v>2006</v>
      </c>
      <c r="AE242" s="241"/>
      <c r="AF242" s="241"/>
      <c r="AG242" s="241"/>
      <c r="AH242" s="241"/>
      <c r="AI242" s="244">
        <v>2844</v>
      </c>
      <c r="AJ242" s="244"/>
    </row>
    <row r="243" spans="1:36" s="214" customFormat="1" ht="27" customHeight="1">
      <c r="A243" s="133"/>
      <c r="B243" s="903"/>
      <c r="C243" s="227" t="s">
        <v>603</v>
      </c>
      <c r="D243" s="227"/>
      <c r="E243" s="227" t="s">
        <v>2578</v>
      </c>
      <c r="F243" s="227" t="s">
        <v>590</v>
      </c>
      <c r="G243" s="227" t="s">
        <v>2579</v>
      </c>
      <c r="H243" s="228">
        <v>7736</v>
      </c>
      <c r="I243" s="228">
        <v>3218</v>
      </c>
      <c r="J243" s="228">
        <v>3218</v>
      </c>
      <c r="K243" s="228"/>
      <c r="L243" s="228"/>
      <c r="M243" s="228"/>
      <c r="N243" s="228"/>
      <c r="O243" s="228">
        <v>1404</v>
      </c>
      <c r="P243" s="228">
        <v>936</v>
      </c>
      <c r="Q243" s="228" t="s">
        <v>2580</v>
      </c>
      <c r="R243" s="227" t="s">
        <v>2581</v>
      </c>
      <c r="S243" s="228">
        <v>336</v>
      </c>
      <c r="T243" s="228" t="s">
        <v>2582</v>
      </c>
      <c r="U243" s="228">
        <v>132</v>
      </c>
      <c r="V243" s="233"/>
      <c r="W243" s="227" t="s">
        <v>2583</v>
      </c>
      <c r="X243" s="227"/>
      <c r="Y243" s="227"/>
      <c r="Z243" s="227"/>
      <c r="AA243" s="227"/>
      <c r="AB243" s="227"/>
      <c r="AC243" s="227"/>
      <c r="AD243" s="241">
        <v>1995</v>
      </c>
      <c r="AE243" s="241"/>
      <c r="AF243" s="241"/>
      <c r="AG243" s="241"/>
      <c r="AH243" s="241"/>
      <c r="AI243" s="244">
        <v>3663</v>
      </c>
      <c r="AJ243" s="244"/>
    </row>
    <row r="244" spans="1:36" s="214" customFormat="1" ht="27" customHeight="1">
      <c r="A244" s="133"/>
      <c r="B244" s="903"/>
      <c r="C244" s="227" t="s">
        <v>603</v>
      </c>
      <c r="D244" s="227" t="s">
        <v>19089</v>
      </c>
      <c r="E244" s="227" t="s">
        <v>2584</v>
      </c>
      <c r="F244" s="227" t="s">
        <v>590</v>
      </c>
      <c r="G244" s="227" t="s">
        <v>591</v>
      </c>
      <c r="H244" s="228">
        <v>7185</v>
      </c>
      <c r="I244" s="228">
        <v>1740</v>
      </c>
      <c r="J244" s="228">
        <v>1752</v>
      </c>
      <c r="K244" s="228"/>
      <c r="L244" s="228"/>
      <c r="M244" s="228"/>
      <c r="N244" s="228"/>
      <c r="O244" s="228">
        <v>1145</v>
      </c>
      <c r="P244" s="228">
        <v>1145</v>
      </c>
      <c r="Q244" s="228" t="s">
        <v>2585</v>
      </c>
      <c r="R244" s="227" t="s">
        <v>2586</v>
      </c>
      <c r="S244" s="228"/>
      <c r="T244" s="228"/>
      <c r="U244" s="228"/>
      <c r="V244" s="233"/>
      <c r="W244" s="227" t="s">
        <v>2587</v>
      </c>
      <c r="X244" s="227"/>
      <c r="Y244" s="227"/>
      <c r="Z244" s="227"/>
      <c r="AA244" s="227"/>
      <c r="AB244" s="227"/>
      <c r="AC244" s="227"/>
      <c r="AD244" s="241">
        <v>2011</v>
      </c>
      <c r="AE244" s="241"/>
      <c r="AF244" s="241"/>
      <c r="AG244" s="241"/>
      <c r="AH244" s="241"/>
      <c r="AI244" s="244">
        <v>4645</v>
      </c>
      <c r="AJ244" s="244"/>
    </row>
    <row r="245" spans="1:36" s="214" customFormat="1" ht="27" customHeight="1">
      <c r="A245" s="133" t="s">
        <v>317</v>
      </c>
      <c r="B245" s="903"/>
      <c r="C245" s="227" t="s">
        <v>603</v>
      </c>
      <c r="D245" s="227" t="s">
        <v>19090</v>
      </c>
      <c r="E245" s="227" t="s">
        <v>2588</v>
      </c>
      <c r="F245" s="227" t="s">
        <v>603</v>
      </c>
      <c r="G245" s="227" t="s">
        <v>12553</v>
      </c>
      <c r="H245" s="228">
        <v>1355.4</v>
      </c>
      <c r="I245" s="228">
        <v>810.85500000000002</v>
      </c>
      <c r="J245" s="228">
        <v>1032</v>
      </c>
      <c r="K245" s="228"/>
      <c r="L245" s="228"/>
      <c r="M245" s="228"/>
      <c r="N245" s="228"/>
      <c r="O245" s="228">
        <v>555.75</v>
      </c>
      <c r="P245" s="228">
        <v>555.75</v>
      </c>
      <c r="Q245" s="228" t="s">
        <v>2589</v>
      </c>
      <c r="R245" s="227" t="s">
        <v>2590</v>
      </c>
      <c r="S245" s="228"/>
      <c r="T245" s="228"/>
      <c r="U245" s="228"/>
      <c r="V245" s="233"/>
      <c r="W245" s="227" t="s">
        <v>2587</v>
      </c>
      <c r="X245" s="227"/>
      <c r="Y245" s="227"/>
      <c r="Z245" s="227"/>
      <c r="AA245" s="227"/>
      <c r="AB245" s="227"/>
      <c r="AC245" s="227"/>
      <c r="AD245" s="241">
        <v>2015</v>
      </c>
      <c r="AE245" s="241"/>
      <c r="AF245" s="241"/>
      <c r="AG245" s="241"/>
      <c r="AH245" s="241"/>
      <c r="AI245" s="244">
        <v>5048</v>
      </c>
      <c r="AJ245" s="244"/>
    </row>
    <row r="246" spans="1:36" s="214" customFormat="1" ht="27" customHeight="1">
      <c r="A246" s="133"/>
      <c r="B246" s="903"/>
      <c r="C246" s="227" t="s">
        <v>2054</v>
      </c>
      <c r="D246" s="227" t="s">
        <v>19091</v>
      </c>
      <c r="E246" s="227" t="s">
        <v>13638</v>
      </c>
      <c r="F246" s="227" t="s">
        <v>2054</v>
      </c>
      <c r="G246" s="227" t="s">
        <v>12553</v>
      </c>
      <c r="H246" s="228">
        <v>2200</v>
      </c>
      <c r="I246" s="228">
        <v>1869.02</v>
      </c>
      <c r="J246" s="228">
        <v>4621</v>
      </c>
      <c r="K246" s="228"/>
      <c r="L246" s="228"/>
      <c r="M246" s="228"/>
      <c r="N246" s="228"/>
      <c r="O246" s="228">
        <v>1482</v>
      </c>
      <c r="P246" s="228">
        <v>449</v>
      </c>
      <c r="Q246" s="228" t="s">
        <v>13639</v>
      </c>
      <c r="R246" s="227" t="s">
        <v>17795</v>
      </c>
      <c r="S246" s="228">
        <v>832</v>
      </c>
      <c r="T246" s="228" t="s">
        <v>13640</v>
      </c>
      <c r="U246" s="228">
        <v>200</v>
      </c>
      <c r="V246" s="233"/>
      <c r="W246" s="227" t="s">
        <v>13641</v>
      </c>
      <c r="X246" s="227"/>
      <c r="Y246" s="227"/>
      <c r="Z246" s="227"/>
      <c r="AA246" s="227"/>
      <c r="AB246" s="227"/>
      <c r="AC246" s="227"/>
      <c r="AD246" s="241">
        <v>2022</v>
      </c>
      <c r="AE246" s="241"/>
      <c r="AF246" s="241"/>
      <c r="AG246" s="241"/>
      <c r="AH246" s="241"/>
      <c r="AI246" s="244">
        <v>14330</v>
      </c>
      <c r="AJ246" s="244"/>
    </row>
    <row r="247" spans="1:36" s="214" customFormat="1" ht="27" customHeight="1">
      <c r="A247" s="133"/>
      <c r="B247" s="903"/>
      <c r="C247" s="227" t="s">
        <v>2054</v>
      </c>
      <c r="D247" s="227" t="s">
        <v>19092</v>
      </c>
      <c r="E247" s="227" t="s">
        <v>13642</v>
      </c>
      <c r="F247" s="227" t="s">
        <v>2054</v>
      </c>
      <c r="G247" s="227" t="s">
        <v>12553</v>
      </c>
      <c r="H247" s="228">
        <v>21176</v>
      </c>
      <c r="I247" s="228">
        <v>2907.87</v>
      </c>
      <c r="J247" s="228">
        <v>4995</v>
      </c>
      <c r="K247" s="228"/>
      <c r="L247" s="228"/>
      <c r="M247" s="228"/>
      <c r="N247" s="228"/>
      <c r="O247" s="228">
        <v>2066</v>
      </c>
      <c r="P247" s="228">
        <v>2066</v>
      </c>
      <c r="Q247" s="228" t="s">
        <v>13643</v>
      </c>
      <c r="R247" s="227" t="s">
        <v>13644</v>
      </c>
      <c r="S247" s="228"/>
      <c r="T247" s="228"/>
      <c r="U247" s="228"/>
      <c r="V247" s="233"/>
      <c r="W247" s="227" t="s">
        <v>13645</v>
      </c>
      <c r="X247" s="227"/>
      <c r="Y247" s="227"/>
      <c r="Z247" s="227"/>
      <c r="AA247" s="227"/>
      <c r="AB247" s="227"/>
      <c r="AC247" s="227"/>
      <c r="AD247" s="241">
        <v>2022</v>
      </c>
      <c r="AE247" s="241"/>
      <c r="AF247" s="241"/>
      <c r="AG247" s="241"/>
      <c r="AH247" s="241"/>
      <c r="AI247" s="244">
        <v>16000</v>
      </c>
      <c r="AJ247" s="244"/>
    </row>
    <row r="248" spans="1:36" s="214" customFormat="1" ht="27" customHeight="1">
      <c r="A248" s="133"/>
      <c r="B248" s="903"/>
      <c r="C248" s="227" t="s">
        <v>2054</v>
      </c>
      <c r="D248" s="227" t="s">
        <v>19093</v>
      </c>
      <c r="E248" s="227" t="s">
        <v>13646</v>
      </c>
      <c r="F248" s="227" t="s">
        <v>2054</v>
      </c>
      <c r="G248" s="227" t="s">
        <v>12553</v>
      </c>
      <c r="H248" s="228">
        <v>3957</v>
      </c>
      <c r="I248" s="228"/>
      <c r="J248" s="228">
        <v>3295</v>
      </c>
      <c r="K248" s="228"/>
      <c r="L248" s="228"/>
      <c r="M248" s="228"/>
      <c r="N248" s="228"/>
      <c r="O248" s="228">
        <v>445</v>
      </c>
      <c r="P248" s="228">
        <v>445</v>
      </c>
      <c r="Q248" s="228" t="s">
        <v>13647</v>
      </c>
      <c r="R248" s="227" t="s">
        <v>12814</v>
      </c>
      <c r="S248" s="228"/>
      <c r="T248" s="228"/>
      <c r="U248" s="228"/>
      <c r="V248" s="233"/>
      <c r="W248" s="227" t="s">
        <v>13648</v>
      </c>
      <c r="X248" s="227"/>
      <c r="Y248" s="227"/>
      <c r="Z248" s="227"/>
      <c r="AA248" s="227"/>
      <c r="AB248" s="227"/>
      <c r="AC248" s="227"/>
      <c r="AD248" s="241">
        <v>2022</v>
      </c>
      <c r="AE248" s="241"/>
      <c r="AF248" s="241"/>
      <c r="AG248" s="241"/>
      <c r="AH248" s="241"/>
      <c r="AI248" s="244">
        <v>5667</v>
      </c>
      <c r="AJ248" s="244"/>
    </row>
    <row r="249" spans="1:36" s="214" customFormat="1" ht="27" customHeight="1">
      <c r="A249" s="133"/>
      <c r="B249" s="903"/>
      <c r="C249" s="447" t="s">
        <v>2054</v>
      </c>
      <c r="D249" s="447" t="s">
        <v>19094</v>
      </c>
      <c r="E249" s="447" t="s">
        <v>19095</v>
      </c>
      <c r="F249" s="227" t="s">
        <v>2054</v>
      </c>
      <c r="G249" s="227" t="s">
        <v>12553</v>
      </c>
      <c r="H249" s="587">
        <v>2300</v>
      </c>
      <c r="I249" s="447"/>
      <c r="J249" s="587">
        <v>4170</v>
      </c>
      <c r="K249" s="447"/>
      <c r="L249" s="447"/>
      <c r="M249" s="447"/>
      <c r="N249" s="447"/>
      <c r="O249" s="587">
        <v>1325</v>
      </c>
      <c r="P249" s="587">
        <v>1325</v>
      </c>
      <c r="Q249" s="447"/>
      <c r="R249" s="447" t="s">
        <v>19096</v>
      </c>
      <c r="S249" s="447"/>
      <c r="T249" s="447"/>
      <c r="U249" s="447"/>
      <c r="V249" s="447"/>
      <c r="W249" s="447" t="s">
        <v>19097</v>
      </c>
      <c r="X249" s="227"/>
      <c r="Y249" s="227"/>
      <c r="Z249" s="227"/>
      <c r="AA249" s="227"/>
      <c r="AB249" s="227"/>
      <c r="AC249" s="227"/>
      <c r="AD249" s="447">
        <v>2024</v>
      </c>
      <c r="AE249" s="447"/>
      <c r="AF249" s="447"/>
      <c r="AG249" s="447"/>
      <c r="AH249" s="447"/>
      <c r="AI249" s="587">
        <v>4346</v>
      </c>
      <c r="AJ249" s="244"/>
    </row>
    <row r="250" spans="1:36" s="214" customFormat="1" ht="27" customHeight="1">
      <c r="A250" s="133"/>
      <c r="B250" s="903"/>
      <c r="C250" s="227" t="s">
        <v>810</v>
      </c>
      <c r="D250" s="227" t="s">
        <v>19098</v>
      </c>
      <c r="E250" s="227" t="s">
        <v>2591</v>
      </c>
      <c r="F250" s="227" t="s">
        <v>810</v>
      </c>
      <c r="G250" s="227" t="s">
        <v>2498</v>
      </c>
      <c r="H250" s="228">
        <v>10538</v>
      </c>
      <c r="I250" s="228">
        <v>10538</v>
      </c>
      <c r="J250" s="228">
        <v>10538</v>
      </c>
      <c r="K250" s="228" t="s">
        <v>1207</v>
      </c>
      <c r="L250" s="228" t="s">
        <v>1156</v>
      </c>
      <c r="M250" s="228"/>
      <c r="N250" s="228"/>
      <c r="O250" s="228">
        <v>3335</v>
      </c>
      <c r="P250" s="228">
        <v>1061</v>
      </c>
      <c r="Q250" s="228" t="s">
        <v>2592</v>
      </c>
      <c r="R250" s="227" t="s">
        <v>2593</v>
      </c>
      <c r="S250" s="228">
        <v>844</v>
      </c>
      <c r="T250" s="228" t="s">
        <v>1351</v>
      </c>
      <c r="U250" s="228">
        <v>1430</v>
      </c>
      <c r="V250" s="233" t="s">
        <v>2594</v>
      </c>
      <c r="W250" s="227" t="s">
        <v>2595</v>
      </c>
      <c r="X250" s="227"/>
      <c r="Y250" s="227"/>
      <c r="Z250" s="227"/>
      <c r="AA250" s="227"/>
      <c r="AB250" s="227"/>
      <c r="AC250" s="227"/>
      <c r="AD250" s="241">
        <v>2003</v>
      </c>
      <c r="AE250" s="241"/>
      <c r="AF250" s="241"/>
      <c r="AG250" s="241"/>
      <c r="AH250" s="241"/>
      <c r="AI250" s="244">
        <v>12505</v>
      </c>
      <c r="AJ250" s="244"/>
    </row>
    <row r="251" spans="1:36" ht="27" customHeight="1">
      <c r="A251" s="133" t="s">
        <v>318</v>
      </c>
      <c r="B251" s="903"/>
      <c r="C251" s="227" t="s">
        <v>810</v>
      </c>
      <c r="D251" s="227" t="s">
        <v>19099</v>
      </c>
      <c r="E251" s="227" t="s">
        <v>17794</v>
      </c>
      <c r="F251" s="227" t="s">
        <v>810</v>
      </c>
      <c r="G251" s="227" t="s">
        <v>2498</v>
      </c>
      <c r="H251" s="228">
        <v>999</v>
      </c>
      <c r="I251" s="228">
        <v>999</v>
      </c>
      <c r="J251" s="228">
        <v>999</v>
      </c>
      <c r="K251" s="228"/>
      <c r="L251" s="228"/>
      <c r="M251" s="228"/>
      <c r="N251" s="228"/>
      <c r="O251" s="228">
        <v>999</v>
      </c>
      <c r="P251" s="228">
        <v>999</v>
      </c>
      <c r="Q251" s="228" t="s">
        <v>2596</v>
      </c>
      <c r="R251" s="227" t="s">
        <v>2576</v>
      </c>
      <c r="S251" s="228"/>
      <c r="T251" s="228"/>
      <c r="U251" s="228"/>
      <c r="V251" s="233"/>
      <c r="W251" s="227" t="s">
        <v>2598</v>
      </c>
      <c r="X251" s="227"/>
      <c r="Y251" s="227"/>
      <c r="Z251" s="227"/>
      <c r="AA251" s="227"/>
      <c r="AB251" s="227"/>
      <c r="AC251" s="227"/>
      <c r="AD251" s="241">
        <v>2015</v>
      </c>
      <c r="AE251" s="241"/>
      <c r="AF251" s="241"/>
      <c r="AG251" s="241"/>
      <c r="AH251" s="241"/>
      <c r="AI251" s="244">
        <v>1998</v>
      </c>
      <c r="AJ251" s="244"/>
    </row>
    <row r="252" spans="1:36" s="214" customFormat="1" ht="26.1" customHeight="1">
      <c r="A252" s="133"/>
      <c r="B252" s="903"/>
      <c r="C252" s="227" t="s">
        <v>810</v>
      </c>
      <c r="D252" s="227" t="s">
        <v>19100</v>
      </c>
      <c r="E252" s="227" t="s">
        <v>8171</v>
      </c>
      <c r="F252" s="227" t="s">
        <v>810</v>
      </c>
      <c r="G252" s="227" t="s">
        <v>2498</v>
      </c>
      <c r="H252" s="228">
        <v>3485</v>
      </c>
      <c r="I252" s="228">
        <v>807</v>
      </c>
      <c r="J252" s="228">
        <v>807</v>
      </c>
      <c r="K252" s="228" t="s">
        <v>1207</v>
      </c>
      <c r="L252" s="228" t="s">
        <v>1156</v>
      </c>
      <c r="M252" s="228"/>
      <c r="N252" s="228"/>
      <c r="O252" s="228">
        <v>693</v>
      </c>
      <c r="P252" s="228">
        <v>693</v>
      </c>
      <c r="Q252" s="228" t="s">
        <v>2597</v>
      </c>
      <c r="R252" s="227" t="s">
        <v>454</v>
      </c>
      <c r="S252" s="228"/>
      <c r="T252" s="228"/>
      <c r="U252" s="228"/>
      <c r="V252" s="233"/>
      <c r="W252" s="227" t="s">
        <v>2598</v>
      </c>
      <c r="X252" s="227"/>
      <c r="Y252" s="227"/>
      <c r="Z252" s="227"/>
      <c r="AA252" s="227"/>
      <c r="AB252" s="227"/>
      <c r="AC252" s="227"/>
      <c r="AD252" s="241">
        <v>2005</v>
      </c>
      <c r="AE252" s="241"/>
      <c r="AF252" s="241"/>
      <c r="AG252" s="241"/>
      <c r="AH252" s="241"/>
      <c r="AI252" s="244">
        <v>470</v>
      </c>
      <c r="AJ252" s="244"/>
    </row>
    <row r="253" spans="1:36" s="214" customFormat="1" ht="26.1" customHeight="1">
      <c r="A253" s="133"/>
      <c r="B253" s="365"/>
      <c r="C253" s="227" t="s">
        <v>12554</v>
      </c>
      <c r="D253" s="227" t="s">
        <v>19101</v>
      </c>
      <c r="E253" s="227" t="s">
        <v>12555</v>
      </c>
      <c r="F253" s="227" t="s">
        <v>12554</v>
      </c>
      <c r="G253" s="227" t="s">
        <v>12556</v>
      </c>
      <c r="H253" s="228">
        <v>11973</v>
      </c>
      <c r="I253" s="228">
        <v>2393</v>
      </c>
      <c r="J253" s="228">
        <v>8713</v>
      </c>
      <c r="K253" s="228"/>
      <c r="L253" s="228"/>
      <c r="M253" s="228"/>
      <c r="N253" s="228"/>
      <c r="O253" s="228">
        <v>1631</v>
      </c>
      <c r="P253" s="228">
        <v>1193</v>
      </c>
      <c r="Q253" s="228" t="s">
        <v>12557</v>
      </c>
      <c r="R253" s="227" t="s">
        <v>12558</v>
      </c>
      <c r="S253" s="228"/>
      <c r="T253" s="228"/>
      <c r="U253" s="228">
        <v>438</v>
      </c>
      <c r="V253" s="233"/>
      <c r="W253" s="227" t="s">
        <v>12559</v>
      </c>
      <c r="X253" s="227"/>
      <c r="Y253" s="227"/>
      <c r="Z253" s="227"/>
      <c r="AA253" s="227"/>
      <c r="AB253" s="227"/>
      <c r="AC253" s="227"/>
      <c r="AD253" s="241">
        <v>2021</v>
      </c>
      <c r="AE253" s="241"/>
      <c r="AF253" s="241"/>
      <c r="AG253" s="241"/>
      <c r="AH253" s="241"/>
      <c r="AI253" s="244">
        <v>20050</v>
      </c>
      <c r="AJ253" s="244"/>
    </row>
    <row r="254" spans="1:36" s="1546" customFormat="1" ht="26.1" customHeight="1">
      <c r="A254" s="1417"/>
      <c r="B254" s="1522" t="s">
        <v>131</v>
      </c>
      <c r="C254" s="314" t="s">
        <v>55</v>
      </c>
      <c r="D254" s="314"/>
      <c r="E254" s="315">
        <f>COUNTA(E255:E271)</f>
        <v>17</v>
      </c>
      <c r="F254" s="349"/>
      <c r="G254" s="349"/>
      <c r="H254" s="318">
        <f>SUM(H255:H271)</f>
        <v>317270.7</v>
      </c>
      <c r="I254" s="318">
        <f t="shared" ref="I254:J254" si="9">SUM(I255:I271)</f>
        <v>31951.78</v>
      </c>
      <c r="J254" s="318">
        <f t="shared" si="9"/>
        <v>67744.739999999991</v>
      </c>
      <c r="K254" s="318"/>
      <c r="L254" s="318"/>
      <c r="M254" s="318"/>
      <c r="N254" s="318"/>
      <c r="O254" s="318"/>
      <c r="P254" s="318"/>
      <c r="Q254" s="318"/>
      <c r="R254" s="314"/>
      <c r="S254" s="318"/>
      <c r="T254" s="318"/>
      <c r="U254" s="318"/>
      <c r="V254" s="349"/>
      <c r="W254" s="314"/>
      <c r="X254" s="314"/>
      <c r="Y254" s="314"/>
      <c r="Z254" s="314"/>
      <c r="AA254" s="314"/>
      <c r="AB254" s="314"/>
      <c r="AC254" s="314"/>
      <c r="AD254" s="241"/>
      <c r="AE254" s="381"/>
      <c r="AF254" s="381"/>
      <c r="AG254" s="381"/>
      <c r="AH254" s="381"/>
      <c r="AI254" s="380"/>
      <c r="AJ254" s="380"/>
    </row>
    <row r="255" spans="1:36" s="214" customFormat="1" ht="26.1" customHeight="1">
      <c r="A255" s="133" t="s">
        <v>315</v>
      </c>
      <c r="B255" s="1522"/>
      <c r="C255" s="227" t="s">
        <v>777</v>
      </c>
      <c r="D255" s="227"/>
      <c r="E255" s="260" t="s">
        <v>2643</v>
      </c>
      <c r="F255" s="233" t="s">
        <v>777</v>
      </c>
      <c r="G255" s="233" t="s">
        <v>777</v>
      </c>
      <c r="H255" s="228">
        <v>4260</v>
      </c>
      <c r="I255" s="228">
        <v>1620</v>
      </c>
      <c r="J255" s="228">
        <v>4984</v>
      </c>
      <c r="K255" s="228"/>
      <c r="L255" s="228"/>
      <c r="M255" s="228"/>
      <c r="N255" s="228"/>
      <c r="O255" s="228"/>
      <c r="P255" s="228">
        <v>764</v>
      </c>
      <c r="Q255" s="228" t="s">
        <v>1349</v>
      </c>
      <c r="R255" s="227" t="s">
        <v>1350</v>
      </c>
      <c r="S255" s="228">
        <v>754.72</v>
      </c>
      <c r="T255" s="228" t="s">
        <v>1351</v>
      </c>
      <c r="U255" s="228">
        <v>238.55</v>
      </c>
      <c r="V255" s="233"/>
      <c r="W255" s="227" t="s">
        <v>1352</v>
      </c>
      <c r="X255" s="227"/>
      <c r="Y255" s="227"/>
      <c r="Z255" s="227"/>
      <c r="AA255" s="227"/>
      <c r="AB255" s="227"/>
      <c r="AC255" s="227"/>
      <c r="AD255" s="241">
        <v>2014</v>
      </c>
      <c r="AE255" s="241"/>
      <c r="AF255" s="241"/>
      <c r="AG255" s="241"/>
      <c r="AH255" s="241"/>
      <c r="AI255" s="244">
        <v>14200</v>
      </c>
      <c r="AJ255" s="244"/>
    </row>
    <row r="256" spans="1:36" s="214" customFormat="1" ht="26.1" customHeight="1">
      <c r="A256" s="133"/>
      <c r="B256" s="1522"/>
      <c r="C256" s="227" t="s">
        <v>595</v>
      </c>
      <c r="D256" s="227"/>
      <c r="E256" s="260" t="s">
        <v>1348</v>
      </c>
      <c r="F256" s="233" t="s">
        <v>595</v>
      </c>
      <c r="G256" s="233" t="s">
        <v>595</v>
      </c>
      <c r="H256" s="228">
        <v>2034.6</v>
      </c>
      <c r="I256" s="228">
        <v>1195</v>
      </c>
      <c r="J256" s="228">
        <v>4423</v>
      </c>
      <c r="K256" s="228"/>
      <c r="L256" s="228"/>
      <c r="M256" s="228"/>
      <c r="N256" s="228"/>
      <c r="O256" s="228">
        <v>1758</v>
      </c>
      <c r="P256" s="228">
        <v>764.28</v>
      </c>
      <c r="Q256" s="228" t="s">
        <v>1349</v>
      </c>
      <c r="R256" s="227" t="s">
        <v>1350</v>
      </c>
      <c r="S256" s="228">
        <v>754.72</v>
      </c>
      <c r="T256" s="228" t="s">
        <v>1351</v>
      </c>
      <c r="U256" s="228">
        <v>238.55</v>
      </c>
      <c r="V256" s="233"/>
      <c r="W256" s="227" t="s">
        <v>1352</v>
      </c>
      <c r="X256" s="227"/>
      <c r="Y256" s="227"/>
      <c r="Z256" s="227"/>
      <c r="AA256" s="227"/>
      <c r="AB256" s="227"/>
      <c r="AC256" s="227"/>
      <c r="AD256" s="241">
        <v>2010</v>
      </c>
      <c r="AE256" s="241"/>
      <c r="AF256" s="241"/>
      <c r="AG256" s="241"/>
      <c r="AH256" s="241"/>
      <c r="AI256" s="244">
        <v>9200</v>
      </c>
      <c r="AJ256" s="244" t="s">
        <v>11865</v>
      </c>
    </row>
    <row r="257" spans="1:16376" s="214" customFormat="1" ht="26.1" customHeight="1">
      <c r="A257" s="133"/>
      <c r="B257" s="1522"/>
      <c r="C257" s="227" t="s">
        <v>595</v>
      </c>
      <c r="D257" s="227"/>
      <c r="E257" s="260" t="s">
        <v>1353</v>
      </c>
      <c r="F257" s="233" t="s">
        <v>597</v>
      </c>
      <c r="G257" s="233" t="s">
        <v>1354</v>
      </c>
      <c r="H257" s="228">
        <v>3637.1</v>
      </c>
      <c r="I257" s="228">
        <v>939.57</v>
      </c>
      <c r="J257" s="228">
        <v>412.79</v>
      </c>
      <c r="K257" s="228"/>
      <c r="L257" s="228"/>
      <c r="M257" s="228"/>
      <c r="N257" s="228"/>
      <c r="O257" s="228">
        <v>938</v>
      </c>
      <c r="P257" s="228"/>
      <c r="Q257" s="228"/>
      <c r="R257" s="227"/>
      <c r="S257" s="228">
        <v>719.52</v>
      </c>
      <c r="T257" s="228" t="s">
        <v>1355</v>
      </c>
      <c r="U257" s="228">
        <v>217.53</v>
      </c>
      <c r="V257" s="233"/>
      <c r="W257" s="227" t="s">
        <v>1139</v>
      </c>
      <c r="X257" s="227"/>
      <c r="Y257" s="227"/>
      <c r="Z257" s="227"/>
      <c r="AA257" s="227"/>
      <c r="AB257" s="227"/>
      <c r="AC257" s="227"/>
      <c r="AD257" s="241">
        <v>2000</v>
      </c>
      <c r="AE257" s="241"/>
      <c r="AF257" s="241"/>
      <c r="AG257" s="241"/>
      <c r="AH257" s="241"/>
      <c r="AI257" s="244">
        <v>2526</v>
      </c>
      <c r="AJ257" s="244"/>
    </row>
    <row r="258" spans="1:16376" s="214" customFormat="1" ht="26.1" customHeight="1">
      <c r="A258" s="133"/>
      <c r="B258" s="1522"/>
      <c r="C258" s="227" t="s">
        <v>595</v>
      </c>
      <c r="D258" s="227" t="s">
        <v>19245</v>
      </c>
      <c r="E258" s="260" t="s">
        <v>1356</v>
      </c>
      <c r="F258" s="233" t="s">
        <v>597</v>
      </c>
      <c r="G258" s="233" t="s">
        <v>305</v>
      </c>
      <c r="H258" s="228">
        <v>8602</v>
      </c>
      <c r="I258" s="228">
        <v>1011</v>
      </c>
      <c r="J258" s="228">
        <v>2111.8200000000002</v>
      </c>
      <c r="K258" s="228" t="s">
        <v>1172</v>
      </c>
      <c r="L258" s="228" t="s">
        <v>454</v>
      </c>
      <c r="M258" s="228" t="s">
        <v>1358</v>
      </c>
      <c r="N258" s="228" t="s">
        <v>1359</v>
      </c>
      <c r="O258" s="228">
        <v>1922</v>
      </c>
      <c r="P258" s="228">
        <v>1816</v>
      </c>
      <c r="Q258" s="228">
        <v>506</v>
      </c>
      <c r="R258" s="227" t="s">
        <v>1360</v>
      </c>
      <c r="S258" s="228"/>
      <c r="T258" s="228"/>
      <c r="U258" s="228">
        <v>106</v>
      </c>
      <c r="V258" s="233">
        <v>1124</v>
      </c>
      <c r="W258" s="227" t="s">
        <v>2644</v>
      </c>
      <c r="X258" s="227"/>
      <c r="Y258" s="227"/>
      <c r="Z258" s="227"/>
      <c r="AA258" s="227"/>
      <c r="AB258" s="227"/>
      <c r="AC258" s="227"/>
      <c r="AD258" s="241">
        <v>1997</v>
      </c>
      <c r="AE258" s="241"/>
      <c r="AF258" s="241"/>
      <c r="AG258" s="241"/>
      <c r="AH258" s="241"/>
      <c r="AI258" s="244">
        <v>1124</v>
      </c>
      <c r="AJ258" s="244"/>
    </row>
    <row r="259" spans="1:16376" s="214" customFormat="1" ht="26.1" customHeight="1">
      <c r="A259" s="133"/>
      <c r="B259" s="1522"/>
      <c r="C259" s="227" t="s">
        <v>2002</v>
      </c>
      <c r="D259" s="227" t="s">
        <v>19246</v>
      </c>
      <c r="E259" s="227" t="s">
        <v>19247</v>
      </c>
      <c r="F259" s="227" t="s">
        <v>13657</v>
      </c>
      <c r="G259" s="227" t="s">
        <v>2010</v>
      </c>
      <c r="H259" s="228">
        <v>2664</v>
      </c>
      <c r="I259" s="228">
        <v>1229</v>
      </c>
      <c r="J259" s="228">
        <v>3172</v>
      </c>
      <c r="K259" s="228" t="s">
        <v>19248</v>
      </c>
      <c r="L259" s="228" t="s">
        <v>2005</v>
      </c>
      <c r="M259" s="228" t="s">
        <v>12747</v>
      </c>
      <c r="N259" s="228"/>
      <c r="O259" s="228">
        <v>3172</v>
      </c>
      <c r="P259" s="228">
        <v>412</v>
      </c>
      <c r="Q259" s="228"/>
      <c r="R259" s="227" t="s">
        <v>12541</v>
      </c>
      <c r="S259" s="228">
        <v>547</v>
      </c>
      <c r="T259" s="228" t="s">
        <v>12785</v>
      </c>
      <c r="U259" s="228"/>
      <c r="V259" s="233"/>
      <c r="W259" s="227" t="s">
        <v>19249</v>
      </c>
      <c r="X259" s="227"/>
      <c r="Y259" s="227"/>
      <c r="Z259" s="227"/>
      <c r="AA259" s="227"/>
      <c r="AB259" s="227"/>
      <c r="AC259" s="227"/>
      <c r="AD259" s="241">
        <v>2024</v>
      </c>
      <c r="AE259" s="241"/>
      <c r="AF259" s="241"/>
      <c r="AG259" s="241"/>
      <c r="AH259" s="241"/>
      <c r="AI259" s="244">
        <v>22930</v>
      </c>
      <c r="AJ259" s="244"/>
    </row>
    <row r="260" spans="1:16376" s="214" customFormat="1" ht="26.1" customHeight="1">
      <c r="A260" s="133"/>
      <c r="B260" s="1522"/>
      <c r="C260" s="227" t="s">
        <v>573</v>
      </c>
      <c r="D260" s="227" t="s">
        <v>19250</v>
      </c>
      <c r="E260" s="227" t="s">
        <v>1361</v>
      </c>
      <c r="F260" s="227" t="s">
        <v>597</v>
      </c>
      <c r="G260" s="227" t="s">
        <v>305</v>
      </c>
      <c r="H260" s="228">
        <v>14047</v>
      </c>
      <c r="I260" s="228">
        <v>1710</v>
      </c>
      <c r="J260" s="228">
        <v>6390</v>
      </c>
      <c r="K260" s="228" t="s">
        <v>1172</v>
      </c>
      <c r="L260" s="228" t="s">
        <v>454</v>
      </c>
      <c r="M260" s="228"/>
      <c r="N260" s="228"/>
      <c r="O260" s="228">
        <v>3331</v>
      </c>
      <c r="P260" s="228">
        <v>1152</v>
      </c>
      <c r="Q260" s="228" t="s">
        <v>1362</v>
      </c>
      <c r="R260" s="227" t="s">
        <v>1385</v>
      </c>
      <c r="S260" s="228">
        <v>1008</v>
      </c>
      <c r="T260" s="228" t="s">
        <v>1364</v>
      </c>
      <c r="U260" s="228">
        <v>418</v>
      </c>
      <c r="V260" s="233"/>
      <c r="W260" s="227" t="s">
        <v>1365</v>
      </c>
      <c r="X260" s="227"/>
      <c r="Y260" s="227"/>
      <c r="Z260" s="227"/>
      <c r="AA260" s="227"/>
      <c r="AB260" s="227"/>
      <c r="AC260" s="227"/>
      <c r="AD260" s="241">
        <v>1991</v>
      </c>
      <c r="AE260" s="241"/>
      <c r="AF260" s="241"/>
      <c r="AG260" s="241"/>
      <c r="AH260" s="241"/>
      <c r="AI260" s="244">
        <v>3100</v>
      </c>
      <c r="AJ260" s="244"/>
    </row>
    <row r="261" spans="1:16376" s="214" customFormat="1" ht="26.1" customHeight="1">
      <c r="A261" s="133" t="s">
        <v>318</v>
      </c>
      <c r="B261" s="1522"/>
      <c r="C261" s="227" t="s">
        <v>573</v>
      </c>
      <c r="D261" s="227"/>
      <c r="E261" s="227" t="s">
        <v>1366</v>
      </c>
      <c r="F261" s="227" t="s">
        <v>573</v>
      </c>
      <c r="G261" s="227" t="s">
        <v>11866</v>
      </c>
      <c r="H261" s="228">
        <v>148587</v>
      </c>
      <c r="I261" s="228">
        <v>7845</v>
      </c>
      <c r="J261" s="228">
        <v>12123</v>
      </c>
      <c r="K261" s="228"/>
      <c r="L261" s="228"/>
      <c r="M261" s="228"/>
      <c r="N261" s="228"/>
      <c r="O261" s="228">
        <v>2866</v>
      </c>
      <c r="P261" s="228">
        <v>546</v>
      </c>
      <c r="Q261" s="228" t="s">
        <v>1367</v>
      </c>
      <c r="R261" s="227" t="s">
        <v>1368</v>
      </c>
      <c r="S261" s="228">
        <v>1965</v>
      </c>
      <c r="T261" s="228" t="s">
        <v>1369</v>
      </c>
      <c r="U261" s="228">
        <v>355</v>
      </c>
      <c r="V261" s="233"/>
      <c r="W261" s="227" t="s">
        <v>1370</v>
      </c>
      <c r="X261" s="227"/>
      <c r="Y261" s="227"/>
      <c r="Z261" s="227"/>
      <c r="AA261" s="227"/>
      <c r="AB261" s="227"/>
      <c r="AC261" s="227"/>
      <c r="AD261" s="241">
        <v>2002</v>
      </c>
      <c r="AE261" s="241"/>
      <c r="AF261" s="241"/>
      <c r="AG261" s="241"/>
      <c r="AH261" s="241"/>
      <c r="AI261" s="244">
        <v>21522</v>
      </c>
      <c r="AJ261" s="244"/>
    </row>
    <row r="262" spans="1:16376" s="214" customFormat="1" ht="26.1" customHeight="1">
      <c r="A262" s="133"/>
      <c r="B262" s="1522"/>
      <c r="C262" s="227" t="s">
        <v>573</v>
      </c>
      <c r="D262" s="227"/>
      <c r="E262" s="227" t="s">
        <v>1371</v>
      </c>
      <c r="F262" s="227" t="s">
        <v>573</v>
      </c>
      <c r="G262" s="227" t="s">
        <v>10065</v>
      </c>
      <c r="H262" s="228">
        <v>10004</v>
      </c>
      <c r="I262" s="228">
        <v>1258</v>
      </c>
      <c r="J262" s="228">
        <v>2389.34</v>
      </c>
      <c r="K262" s="228"/>
      <c r="L262" s="228"/>
      <c r="M262" s="228"/>
      <c r="N262" s="228"/>
      <c r="O262" s="228"/>
      <c r="P262" s="228"/>
      <c r="Q262" s="228"/>
      <c r="R262" s="227" t="s">
        <v>1372</v>
      </c>
      <c r="S262" s="228">
        <v>1198</v>
      </c>
      <c r="T262" s="228" t="s">
        <v>1351</v>
      </c>
      <c r="U262" s="228">
        <v>584</v>
      </c>
      <c r="V262" s="233"/>
      <c r="W262" s="227" t="s">
        <v>1139</v>
      </c>
      <c r="X262" s="227"/>
      <c r="Y262" s="227"/>
      <c r="Z262" s="227"/>
      <c r="AA262" s="227"/>
      <c r="AB262" s="227"/>
      <c r="AC262" s="227"/>
      <c r="AD262" s="241">
        <v>2006</v>
      </c>
      <c r="AE262" s="241"/>
      <c r="AF262" s="241"/>
      <c r="AG262" s="241"/>
      <c r="AH262" s="241"/>
      <c r="AI262" s="244">
        <v>4683</v>
      </c>
      <c r="AJ262" s="244"/>
    </row>
    <row r="263" spans="1:16376" s="214" customFormat="1" ht="26.1" customHeight="1">
      <c r="A263" s="133" t="s">
        <v>321</v>
      </c>
      <c r="B263" s="1522"/>
      <c r="C263" s="227" t="s">
        <v>573</v>
      </c>
      <c r="D263" s="227"/>
      <c r="E263" s="227" t="s">
        <v>2645</v>
      </c>
      <c r="F263" s="227" t="s">
        <v>573</v>
      </c>
      <c r="G263" s="227" t="s">
        <v>15428</v>
      </c>
      <c r="H263" s="228">
        <v>12438</v>
      </c>
      <c r="I263" s="228">
        <v>1129.21</v>
      </c>
      <c r="J263" s="228">
        <v>2535.15</v>
      </c>
      <c r="K263" s="228"/>
      <c r="L263" s="228"/>
      <c r="M263" s="228"/>
      <c r="N263" s="228"/>
      <c r="O263" s="228">
        <v>1989</v>
      </c>
      <c r="P263" s="228">
        <v>980.5</v>
      </c>
      <c r="Q263" s="228" t="s">
        <v>2646</v>
      </c>
      <c r="R263" s="227" t="s">
        <v>2647</v>
      </c>
      <c r="S263" s="228">
        <v>1009</v>
      </c>
      <c r="T263" s="228" t="s">
        <v>1351</v>
      </c>
      <c r="U263" s="228"/>
      <c r="V263" s="233"/>
      <c r="W263" s="227"/>
      <c r="X263" s="227"/>
      <c r="Y263" s="227"/>
      <c r="Z263" s="227"/>
      <c r="AA263" s="227"/>
      <c r="AB263" s="227"/>
      <c r="AC263" s="227"/>
      <c r="AD263" s="241">
        <v>2016</v>
      </c>
      <c r="AE263" s="241"/>
      <c r="AF263" s="241"/>
      <c r="AG263" s="241"/>
      <c r="AH263" s="241"/>
      <c r="AI263" s="244">
        <v>6100</v>
      </c>
      <c r="AJ263" s="244"/>
    </row>
    <row r="264" spans="1:16376" s="214" customFormat="1" ht="26.1" customHeight="1">
      <c r="A264" s="133" t="s">
        <v>322</v>
      </c>
      <c r="B264" s="1522"/>
      <c r="C264" s="227" t="s">
        <v>1373</v>
      </c>
      <c r="D264" s="227"/>
      <c r="E264" s="227" t="s">
        <v>1374</v>
      </c>
      <c r="F264" s="227" t="s">
        <v>1373</v>
      </c>
      <c r="G264" s="227" t="s">
        <v>2648</v>
      </c>
      <c r="H264" s="228">
        <v>10155</v>
      </c>
      <c r="I264" s="228">
        <v>1152</v>
      </c>
      <c r="J264" s="228">
        <v>2289</v>
      </c>
      <c r="K264" s="228">
        <v>1963</v>
      </c>
      <c r="L264" s="228">
        <v>993</v>
      </c>
      <c r="M264" s="228" t="s">
        <v>1207</v>
      </c>
      <c r="N264" s="228" t="s">
        <v>1172</v>
      </c>
      <c r="O264" s="228">
        <v>1963</v>
      </c>
      <c r="P264" s="228">
        <v>993</v>
      </c>
      <c r="Q264" s="228" t="s">
        <v>1375</v>
      </c>
      <c r="R264" s="227" t="s">
        <v>12541</v>
      </c>
      <c r="S264" s="228">
        <v>970</v>
      </c>
      <c r="T264" s="228" t="s">
        <v>1377</v>
      </c>
      <c r="U264" s="228"/>
      <c r="V264" s="227">
        <v>2000</v>
      </c>
      <c r="W264" s="227"/>
      <c r="X264" s="227"/>
      <c r="Y264" s="227"/>
      <c r="Z264" s="227"/>
      <c r="AA264" s="227"/>
      <c r="AB264" s="227"/>
      <c r="AC264" s="227"/>
      <c r="AD264" s="241">
        <v>2000</v>
      </c>
      <c r="AE264" s="241"/>
      <c r="AF264" s="241"/>
      <c r="AG264" s="241"/>
      <c r="AH264" s="241"/>
      <c r="AI264" s="244">
        <v>3117</v>
      </c>
      <c r="AJ264" s="244"/>
    </row>
    <row r="265" spans="1:16376" s="214" customFormat="1" ht="26.1" customHeight="1">
      <c r="A265" s="133"/>
      <c r="B265" s="1522"/>
      <c r="C265" s="227" t="s">
        <v>1373</v>
      </c>
      <c r="D265" s="227"/>
      <c r="E265" s="227" t="s">
        <v>1378</v>
      </c>
      <c r="F265" s="227" t="s">
        <v>1373</v>
      </c>
      <c r="G265" s="227" t="s">
        <v>2648</v>
      </c>
      <c r="H265" s="228">
        <v>19703</v>
      </c>
      <c r="I265" s="228">
        <v>1082</v>
      </c>
      <c r="J265" s="228">
        <v>2340</v>
      </c>
      <c r="K265" s="228">
        <v>1993</v>
      </c>
      <c r="L265" s="228">
        <v>999</v>
      </c>
      <c r="M265" s="228" t="s">
        <v>1207</v>
      </c>
      <c r="N265" s="228" t="s">
        <v>1172</v>
      </c>
      <c r="O265" s="228">
        <v>1993</v>
      </c>
      <c r="P265" s="228">
        <v>999</v>
      </c>
      <c r="Q265" s="228" t="s">
        <v>1375</v>
      </c>
      <c r="R265" s="227" t="s">
        <v>12541</v>
      </c>
      <c r="S265" s="228">
        <v>994</v>
      </c>
      <c r="T265" s="228" t="s">
        <v>1377</v>
      </c>
      <c r="U265" s="228"/>
      <c r="V265" s="227">
        <v>2002</v>
      </c>
      <c r="W265" s="227" t="s">
        <v>13195</v>
      </c>
      <c r="X265" s="227"/>
      <c r="Y265" s="227"/>
      <c r="Z265" s="227"/>
      <c r="AA265" s="227"/>
      <c r="AB265" s="227"/>
      <c r="AC265" s="227"/>
      <c r="AD265" s="241">
        <v>2002</v>
      </c>
      <c r="AE265" s="241"/>
      <c r="AF265" s="241"/>
      <c r="AG265" s="241"/>
      <c r="AH265" s="241"/>
      <c r="AI265" s="244">
        <v>3887</v>
      </c>
      <c r="AJ265" s="244"/>
    </row>
    <row r="266" spans="1:16376" s="214" customFormat="1" ht="26.1" customHeight="1">
      <c r="A266" s="133">
        <v>0</v>
      </c>
      <c r="B266" s="1522"/>
      <c r="C266" s="227" t="s">
        <v>1373</v>
      </c>
      <c r="D266" s="227"/>
      <c r="E266" s="227" t="s">
        <v>11867</v>
      </c>
      <c r="F266" s="227" t="s">
        <v>1373</v>
      </c>
      <c r="G266" s="227" t="s">
        <v>11868</v>
      </c>
      <c r="H266" s="228">
        <v>23780</v>
      </c>
      <c r="I266" s="228">
        <v>3306</v>
      </c>
      <c r="J266" s="228">
        <v>4986</v>
      </c>
      <c r="K266" s="228"/>
      <c r="L266" s="228"/>
      <c r="M266" s="228"/>
      <c r="N266" s="228"/>
      <c r="O266" s="228">
        <v>1746</v>
      </c>
      <c r="P266" s="228">
        <v>1537.99</v>
      </c>
      <c r="Q266" s="228"/>
      <c r="R266" s="227" t="s">
        <v>12570</v>
      </c>
      <c r="S266" s="228"/>
      <c r="T266" s="228"/>
      <c r="U266" s="228">
        <v>208.02</v>
      </c>
      <c r="V266" s="227">
        <v>2020</v>
      </c>
      <c r="W266" s="227" t="s">
        <v>19251</v>
      </c>
      <c r="X266" s="227"/>
      <c r="Y266" s="227"/>
      <c r="Z266" s="227"/>
      <c r="AA266" s="227"/>
      <c r="AB266" s="227"/>
      <c r="AC266" s="227"/>
      <c r="AD266" s="241">
        <v>2020</v>
      </c>
      <c r="AE266" s="241"/>
      <c r="AF266" s="241"/>
      <c r="AG266" s="241"/>
      <c r="AH266" s="241"/>
      <c r="AI266" s="244">
        <v>22100</v>
      </c>
      <c r="AJ266" s="244"/>
    </row>
    <row r="267" spans="1:16376" s="214" customFormat="1" ht="26.1" customHeight="1">
      <c r="A267" s="133">
        <v>0</v>
      </c>
      <c r="B267" s="1522"/>
      <c r="C267" s="227" t="s">
        <v>1373</v>
      </c>
      <c r="D267" s="227"/>
      <c r="E267" s="227" t="s">
        <v>19252</v>
      </c>
      <c r="F267" s="227" t="s">
        <v>1373</v>
      </c>
      <c r="G267" s="227" t="s">
        <v>11868</v>
      </c>
      <c r="H267" s="228">
        <v>23780</v>
      </c>
      <c r="I267" s="228">
        <v>1439</v>
      </c>
      <c r="J267" s="228">
        <v>3581.64</v>
      </c>
      <c r="K267" s="228"/>
      <c r="L267" s="228"/>
      <c r="M267" s="228"/>
      <c r="N267" s="228"/>
      <c r="O267" s="228">
        <v>1664</v>
      </c>
      <c r="P267" s="228">
        <v>648</v>
      </c>
      <c r="Q267" s="228" t="s">
        <v>19253</v>
      </c>
      <c r="R267" s="227" t="s">
        <v>12570</v>
      </c>
      <c r="S267" s="228">
        <v>909</v>
      </c>
      <c r="T267" s="228" t="s">
        <v>12793</v>
      </c>
      <c r="U267" s="228">
        <v>107</v>
      </c>
      <c r="V267" s="227">
        <v>2024</v>
      </c>
      <c r="W267" s="227" t="s">
        <v>19254</v>
      </c>
      <c r="X267" s="227"/>
      <c r="Y267" s="227"/>
      <c r="Z267" s="227"/>
      <c r="AA267" s="227"/>
      <c r="AB267" s="227"/>
      <c r="AC267" s="227"/>
      <c r="AD267" s="241">
        <v>2024</v>
      </c>
      <c r="AE267" s="241"/>
      <c r="AF267" s="241"/>
      <c r="AG267" s="241"/>
      <c r="AH267" s="241"/>
      <c r="AI267" s="244">
        <v>14800</v>
      </c>
      <c r="AJ267" s="244"/>
    </row>
    <row r="268" spans="1:16376" s="214" customFormat="1" ht="26.1" customHeight="1">
      <c r="A268" s="133"/>
      <c r="B268" s="1522"/>
      <c r="C268" s="227" t="s">
        <v>1373</v>
      </c>
      <c r="D268" s="227" t="s">
        <v>19255</v>
      </c>
      <c r="E268" s="227" t="s">
        <v>8125</v>
      </c>
      <c r="F268" s="227" t="s">
        <v>597</v>
      </c>
      <c r="G268" s="227" t="s">
        <v>305</v>
      </c>
      <c r="H268" s="228">
        <v>7819</v>
      </c>
      <c r="I268" s="228">
        <v>3055</v>
      </c>
      <c r="J268" s="228">
        <v>4463</v>
      </c>
      <c r="K268" s="228">
        <v>0</v>
      </c>
      <c r="L268" s="228">
        <v>0</v>
      </c>
      <c r="M268" s="228">
        <v>0</v>
      </c>
      <c r="N268" s="228">
        <v>0</v>
      </c>
      <c r="O268" s="228">
        <v>1466.25</v>
      </c>
      <c r="P268" s="228">
        <v>1466.25</v>
      </c>
      <c r="Q268" s="228">
        <v>1275</v>
      </c>
      <c r="R268" s="227" t="s">
        <v>26606</v>
      </c>
      <c r="S268" s="228">
        <v>0</v>
      </c>
      <c r="T268" s="228">
        <v>0</v>
      </c>
      <c r="U268" s="228">
        <v>0</v>
      </c>
      <c r="V268" s="227">
        <v>2024</v>
      </c>
      <c r="W268" s="227" t="s">
        <v>8126</v>
      </c>
      <c r="X268" s="227">
        <v>0</v>
      </c>
      <c r="Y268" s="227">
        <v>0</v>
      </c>
      <c r="Z268" s="227">
        <v>0</v>
      </c>
      <c r="AA268" s="227">
        <v>0</v>
      </c>
      <c r="AB268" s="227">
        <v>0</v>
      </c>
      <c r="AC268" s="227">
        <v>0</v>
      </c>
      <c r="AD268" s="241">
        <v>2017</v>
      </c>
      <c r="AE268" s="241">
        <v>0</v>
      </c>
      <c r="AF268" s="241">
        <v>0</v>
      </c>
      <c r="AG268" s="241">
        <v>0</v>
      </c>
      <c r="AH268" s="241">
        <v>0</v>
      </c>
      <c r="AI268" s="244">
        <v>9390</v>
      </c>
      <c r="AJ268" s="244"/>
      <c r="AP268" s="214">
        <v>0</v>
      </c>
      <c r="AQ268" s="214">
        <v>0</v>
      </c>
      <c r="AR268" s="214">
        <v>0</v>
      </c>
      <c r="AS268" s="214">
        <v>0</v>
      </c>
      <c r="AT268" s="214">
        <v>0</v>
      </c>
      <c r="AU268" s="214">
        <v>0</v>
      </c>
      <c r="AV268" s="214">
        <v>0</v>
      </c>
      <c r="AW268" s="214" t="e">
        <v>#N/A</v>
      </c>
      <c r="AX268" s="214" t="e">
        <v>#N/A</v>
      </c>
      <c r="AY268" s="214" t="e">
        <v>#N/A</v>
      </c>
      <c r="AZ268" s="214" t="e">
        <v>#N/A</v>
      </c>
      <c r="BA268" s="214" t="e">
        <v>#N/A</v>
      </c>
      <c r="BB268" s="214" t="e">
        <v>#N/A</v>
      </c>
      <c r="BC268" s="214" t="e">
        <v>#N/A</v>
      </c>
      <c r="BD268" s="214" t="e">
        <v>#N/A</v>
      </c>
      <c r="BE268" s="214" t="e">
        <v>#N/A</v>
      </c>
      <c r="BF268" s="214" t="e">
        <v>#N/A</v>
      </c>
      <c r="BG268" s="214" t="e">
        <v>#N/A</v>
      </c>
      <c r="BH268" s="214" t="e">
        <v>#N/A</v>
      </c>
      <c r="BI268" s="214" t="e">
        <v>#N/A</v>
      </c>
      <c r="BJ268" s="214" t="e">
        <v>#N/A</v>
      </c>
      <c r="BK268" s="214" t="e">
        <v>#N/A</v>
      </c>
      <c r="BL268" s="214" t="e">
        <v>#N/A</v>
      </c>
      <c r="BM268" s="214" t="e">
        <v>#N/A</v>
      </c>
      <c r="BN268" s="214" t="e">
        <v>#N/A</v>
      </c>
      <c r="BO268" s="214" t="e">
        <v>#N/A</v>
      </c>
      <c r="BP268" s="214" t="e">
        <v>#N/A</v>
      </c>
      <c r="BQ268" s="214" t="e">
        <v>#N/A</v>
      </c>
      <c r="BR268" s="214" t="e">
        <v>#N/A</v>
      </c>
      <c r="BS268" s="214" t="e">
        <v>#N/A</v>
      </c>
      <c r="BT268" s="214" t="e">
        <v>#N/A</v>
      </c>
      <c r="BU268" s="214" t="e">
        <v>#N/A</v>
      </c>
      <c r="BV268" s="214" t="e">
        <v>#N/A</v>
      </c>
      <c r="BW268" s="214" t="e">
        <v>#N/A</v>
      </c>
      <c r="BX268" s="214" t="e">
        <v>#N/A</v>
      </c>
      <c r="BY268" s="214" t="e">
        <v>#N/A</v>
      </c>
      <c r="BZ268" s="214" t="e">
        <v>#N/A</v>
      </c>
      <c r="CA268" s="214" t="e">
        <v>#N/A</v>
      </c>
      <c r="CB268" s="214" t="e">
        <v>#N/A</v>
      </c>
      <c r="CC268" s="214" t="e">
        <v>#N/A</v>
      </c>
      <c r="CD268" s="214" t="e">
        <v>#N/A</v>
      </c>
      <c r="CE268" s="214" t="e">
        <v>#N/A</v>
      </c>
      <c r="CF268" s="214" t="e">
        <v>#N/A</v>
      </c>
      <c r="CG268" s="214" t="e">
        <v>#N/A</v>
      </c>
      <c r="CH268" s="214" t="e">
        <v>#N/A</v>
      </c>
      <c r="CI268" s="214" t="e">
        <v>#N/A</v>
      </c>
      <c r="CJ268" s="214" t="e">
        <v>#N/A</v>
      </c>
      <c r="CK268" s="214" t="e">
        <v>#N/A</v>
      </c>
      <c r="CL268" s="214" t="e">
        <v>#N/A</v>
      </c>
      <c r="CM268" s="214" t="e">
        <v>#N/A</v>
      </c>
      <c r="CN268" s="214" t="e">
        <v>#N/A</v>
      </c>
      <c r="CO268" s="214" t="e">
        <v>#N/A</v>
      </c>
      <c r="CP268" s="214" t="e">
        <v>#N/A</v>
      </c>
      <c r="CQ268" s="214" t="e">
        <v>#N/A</v>
      </c>
      <c r="CR268" s="214" t="e">
        <v>#N/A</v>
      </c>
      <c r="CS268" s="214" t="e">
        <v>#N/A</v>
      </c>
      <c r="CT268" s="214" t="e">
        <v>#N/A</v>
      </c>
      <c r="CU268" s="214" t="e">
        <v>#N/A</v>
      </c>
      <c r="CV268" s="214" t="e">
        <v>#N/A</v>
      </c>
      <c r="CW268" s="214" t="e">
        <v>#N/A</v>
      </c>
      <c r="CX268" s="214" t="e">
        <v>#N/A</v>
      </c>
      <c r="CY268" s="214" t="e">
        <v>#N/A</v>
      </c>
      <c r="CZ268" s="214" t="e">
        <v>#N/A</v>
      </c>
      <c r="DA268" s="214" t="e">
        <v>#N/A</v>
      </c>
      <c r="DB268" s="214" t="e">
        <v>#N/A</v>
      </c>
      <c r="DC268" s="214" t="e">
        <v>#N/A</v>
      </c>
      <c r="DD268" s="214" t="e">
        <v>#N/A</v>
      </c>
      <c r="DE268" s="214" t="e">
        <v>#N/A</v>
      </c>
      <c r="DF268" s="214" t="e">
        <v>#N/A</v>
      </c>
      <c r="DG268" s="214" t="e">
        <v>#N/A</v>
      </c>
      <c r="DH268" s="214" t="e">
        <v>#N/A</v>
      </c>
      <c r="DI268" s="214" t="e">
        <v>#N/A</v>
      </c>
      <c r="DJ268" s="214" t="e">
        <v>#N/A</v>
      </c>
      <c r="DK268" s="214" t="e">
        <v>#N/A</v>
      </c>
      <c r="DL268" s="214" t="e">
        <v>#N/A</v>
      </c>
      <c r="DM268" s="214" t="e">
        <v>#N/A</v>
      </c>
      <c r="DN268" s="214" t="e">
        <v>#N/A</v>
      </c>
      <c r="DO268" s="214" t="e">
        <v>#N/A</v>
      </c>
      <c r="DP268" s="214" t="e">
        <v>#N/A</v>
      </c>
      <c r="DQ268" s="214" t="e">
        <v>#N/A</v>
      </c>
      <c r="DR268" s="214" t="e">
        <v>#N/A</v>
      </c>
      <c r="DS268" s="214" t="e">
        <v>#N/A</v>
      </c>
      <c r="DT268" s="214" t="e">
        <v>#N/A</v>
      </c>
      <c r="DU268" s="214" t="e">
        <v>#N/A</v>
      </c>
      <c r="DV268" s="214" t="e">
        <v>#N/A</v>
      </c>
      <c r="DW268" s="214" t="e">
        <v>#N/A</v>
      </c>
      <c r="DX268" s="214" t="e">
        <v>#N/A</v>
      </c>
      <c r="DY268" s="214" t="e">
        <v>#N/A</v>
      </c>
      <c r="DZ268" s="214" t="e">
        <v>#N/A</v>
      </c>
      <c r="EA268" s="214" t="e">
        <v>#N/A</v>
      </c>
      <c r="EB268" s="214" t="e">
        <v>#N/A</v>
      </c>
      <c r="EC268" s="214" t="e">
        <v>#N/A</v>
      </c>
      <c r="ED268" s="214" t="e">
        <v>#N/A</v>
      </c>
      <c r="EE268" s="214" t="e">
        <v>#N/A</v>
      </c>
      <c r="EF268" s="214" t="e">
        <v>#N/A</v>
      </c>
      <c r="EG268" s="214" t="e">
        <v>#N/A</v>
      </c>
      <c r="EH268" s="214" t="e">
        <v>#N/A</v>
      </c>
      <c r="EI268" s="214" t="e">
        <v>#N/A</v>
      </c>
      <c r="EJ268" s="214" t="e">
        <v>#N/A</v>
      </c>
      <c r="EK268" s="214" t="e">
        <v>#N/A</v>
      </c>
      <c r="EL268" s="214" t="e">
        <v>#N/A</v>
      </c>
      <c r="EM268" s="214" t="e">
        <v>#N/A</v>
      </c>
      <c r="EN268" s="214" t="e">
        <v>#N/A</v>
      </c>
      <c r="EO268" s="214" t="e">
        <v>#N/A</v>
      </c>
      <c r="EP268" s="214" t="e">
        <v>#N/A</v>
      </c>
      <c r="EQ268" s="214" t="e">
        <v>#N/A</v>
      </c>
      <c r="ER268" s="214" t="e">
        <v>#N/A</v>
      </c>
      <c r="ES268" s="214" t="e">
        <v>#N/A</v>
      </c>
      <c r="ET268" s="214" t="e">
        <v>#N/A</v>
      </c>
      <c r="EU268" s="214" t="e">
        <v>#N/A</v>
      </c>
      <c r="EV268" s="214" t="e">
        <v>#N/A</v>
      </c>
      <c r="EW268" s="214" t="e">
        <v>#N/A</v>
      </c>
      <c r="EX268" s="214" t="e">
        <v>#N/A</v>
      </c>
      <c r="EY268" s="214" t="e">
        <v>#N/A</v>
      </c>
      <c r="EZ268" s="214" t="e">
        <v>#N/A</v>
      </c>
      <c r="FA268" s="214" t="e">
        <v>#N/A</v>
      </c>
      <c r="FB268" s="214" t="e">
        <v>#N/A</v>
      </c>
      <c r="FC268" s="214" t="e">
        <v>#N/A</v>
      </c>
      <c r="FD268" s="214" t="e">
        <v>#N/A</v>
      </c>
      <c r="FE268" s="214" t="e">
        <v>#N/A</v>
      </c>
      <c r="FF268" s="214" t="e">
        <v>#N/A</v>
      </c>
      <c r="FG268" s="214" t="e">
        <v>#N/A</v>
      </c>
      <c r="FH268" s="214" t="e">
        <v>#N/A</v>
      </c>
      <c r="FI268" s="214" t="e">
        <v>#N/A</v>
      </c>
      <c r="FJ268" s="214" t="e">
        <v>#N/A</v>
      </c>
      <c r="FK268" s="214" t="e">
        <v>#N/A</v>
      </c>
      <c r="FL268" s="214" t="e">
        <v>#N/A</v>
      </c>
      <c r="FM268" s="214" t="e">
        <v>#N/A</v>
      </c>
      <c r="FN268" s="214" t="e">
        <v>#N/A</v>
      </c>
      <c r="FO268" s="214" t="e">
        <v>#N/A</v>
      </c>
      <c r="FP268" s="214" t="e">
        <v>#N/A</v>
      </c>
      <c r="FQ268" s="214" t="e">
        <v>#N/A</v>
      </c>
      <c r="FR268" s="214" t="e">
        <v>#N/A</v>
      </c>
      <c r="FS268" s="214" t="e">
        <v>#N/A</v>
      </c>
      <c r="FT268" s="214" t="e">
        <v>#N/A</v>
      </c>
      <c r="FU268" s="214" t="e">
        <v>#N/A</v>
      </c>
      <c r="FV268" s="214" t="e">
        <v>#N/A</v>
      </c>
      <c r="FW268" s="214" t="e">
        <v>#N/A</v>
      </c>
      <c r="FX268" s="214" t="e">
        <v>#N/A</v>
      </c>
      <c r="FY268" s="214" t="e">
        <v>#N/A</v>
      </c>
      <c r="FZ268" s="214" t="e">
        <v>#N/A</v>
      </c>
      <c r="GA268" s="214" t="e">
        <v>#N/A</v>
      </c>
      <c r="GB268" s="214" t="e">
        <v>#N/A</v>
      </c>
      <c r="GC268" s="214" t="e">
        <v>#N/A</v>
      </c>
      <c r="GD268" s="214" t="e">
        <v>#N/A</v>
      </c>
      <c r="GE268" s="214" t="e">
        <v>#N/A</v>
      </c>
      <c r="GF268" s="214" t="e">
        <v>#N/A</v>
      </c>
      <c r="GG268" s="214" t="e">
        <v>#N/A</v>
      </c>
      <c r="GH268" s="214" t="e">
        <v>#N/A</v>
      </c>
      <c r="GI268" s="214" t="e">
        <v>#N/A</v>
      </c>
      <c r="GJ268" s="214" t="e">
        <v>#N/A</v>
      </c>
      <c r="GK268" s="214" t="e">
        <v>#N/A</v>
      </c>
      <c r="GL268" s="214" t="e">
        <v>#N/A</v>
      </c>
      <c r="GM268" s="214" t="e">
        <v>#N/A</v>
      </c>
      <c r="GN268" s="214" t="e">
        <v>#N/A</v>
      </c>
      <c r="GO268" s="214" t="e">
        <v>#N/A</v>
      </c>
      <c r="GP268" s="214" t="e">
        <v>#N/A</v>
      </c>
      <c r="GQ268" s="214" t="e">
        <v>#N/A</v>
      </c>
      <c r="GR268" s="214" t="e">
        <v>#N/A</v>
      </c>
      <c r="GS268" s="214" t="e">
        <v>#N/A</v>
      </c>
      <c r="GT268" s="214" t="e">
        <v>#N/A</v>
      </c>
      <c r="GU268" s="214" t="e">
        <v>#N/A</v>
      </c>
      <c r="GV268" s="214" t="e">
        <v>#N/A</v>
      </c>
      <c r="GW268" s="214" t="e">
        <v>#N/A</v>
      </c>
      <c r="GX268" s="214" t="e">
        <v>#N/A</v>
      </c>
      <c r="GY268" s="214" t="e">
        <v>#N/A</v>
      </c>
      <c r="GZ268" s="214" t="e">
        <v>#N/A</v>
      </c>
      <c r="HA268" s="214" t="e">
        <v>#N/A</v>
      </c>
      <c r="HB268" s="214" t="e">
        <v>#N/A</v>
      </c>
      <c r="HC268" s="214" t="e">
        <v>#N/A</v>
      </c>
      <c r="HD268" s="214" t="e">
        <v>#N/A</v>
      </c>
      <c r="HE268" s="214" t="e">
        <v>#N/A</v>
      </c>
      <c r="HF268" s="214" t="e">
        <v>#N/A</v>
      </c>
      <c r="HG268" s="214" t="e">
        <v>#N/A</v>
      </c>
      <c r="HH268" s="214" t="e">
        <v>#N/A</v>
      </c>
      <c r="HI268" s="214" t="e">
        <v>#N/A</v>
      </c>
      <c r="HJ268" s="214" t="e">
        <v>#N/A</v>
      </c>
      <c r="HK268" s="214" t="e">
        <v>#N/A</v>
      </c>
      <c r="HL268" s="214" t="e">
        <v>#N/A</v>
      </c>
      <c r="HM268" s="214" t="e">
        <v>#N/A</v>
      </c>
      <c r="HN268" s="214" t="e">
        <v>#N/A</v>
      </c>
      <c r="HO268" s="214" t="e">
        <v>#N/A</v>
      </c>
      <c r="HP268" s="214" t="e">
        <v>#N/A</v>
      </c>
      <c r="HQ268" s="214" t="e">
        <v>#N/A</v>
      </c>
      <c r="HR268" s="214" t="e">
        <v>#N/A</v>
      </c>
      <c r="HS268" s="214" t="e">
        <v>#N/A</v>
      </c>
      <c r="HT268" s="214" t="e">
        <v>#N/A</v>
      </c>
      <c r="HU268" s="214" t="e">
        <v>#N/A</v>
      </c>
      <c r="HV268" s="214" t="e">
        <v>#N/A</v>
      </c>
      <c r="HW268" s="214" t="e">
        <v>#N/A</v>
      </c>
      <c r="HX268" s="214" t="e">
        <v>#N/A</v>
      </c>
      <c r="HY268" s="214" t="e">
        <v>#N/A</v>
      </c>
      <c r="HZ268" s="214" t="e">
        <v>#N/A</v>
      </c>
      <c r="IA268" s="214" t="e">
        <v>#N/A</v>
      </c>
      <c r="IB268" s="214" t="e">
        <v>#N/A</v>
      </c>
      <c r="IC268" s="214" t="e">
        <v>#N/A</v>
      </c>
      <c r="ID268" s="214" t="e">
        <v>#N/A</v>
      </c>
      <c r="IE268" s="214" t="e">
        <v>#N/A</v>
      </c>
      <c r="IF268" s="214" t="e">
        <v>#N/A</v>
      </c>
      <c r="IG268" s="214" t="e">
        <v>#N/A</v>
      </c>
      <c r="IH268" s="214" t="e">
        <v>#N/A</v>
      </c>
      <c r="II268" s="214" t="e">
        <v>#N/A</v>
      </c>
      <c r="IJ268" s="214" t="e">
        <v>#N/A</v>
      </c>
      <c r="IK268" s="214" t="e">
        <v>#N/A</v>
      </c>
      <c r="IL268" s="214" t="e">
        <v>#N/A</v>
      </c>
      <c r="IM268" s="214" t="e">
        <v>#N/A</v>
      </c>
      <c r="IN268" s="214" t="e">
        <v>#N/A</v>
      </c>
      <c r="IO268" s="214" t="e">
        <v>#N/A</v>
      </c>
      <c r="IP268" s="214" t="e">
        <v>#N/A</v>
      </c>
      <c r="IQ268" s="214" t="e">
        <v>#N/A</v>
      </c>
      <c r="IR268" s="214" t="e">
        <v>#N/A</v>
      </c>
      <c r="IS268" s="214" t="e">
        <v>#N/A</v>
      </c>
      <c r="IT268" s="214" t="e">
        <v>#N/A</v>
      </c>
      <c r="IU268" s="214" t="e">
        <v>#N/A</v>
      </c>
      <c r="IV268" s="214" t="e">
        <v>#N/A</v>
      </c>
      <c r="IW268" s="214" t="e">
        <v>#N/A</v>
      </c>
      <c r="IX268" s="214" t="e">
        <v>#N/A</v>
      </c>
      <c r="IY268" s="214" t="e">
        <v>#N/A</v>
      </c>
      <c r="IZ268" s="214" t="e">
        <v>#N/A</v>
      </c>
      <c r="JA268" s="214" t="e">
        <v>#N/A</v>
      </c>
      <c r="JB268" s="214" t="e">
        <v>#N/A</v>
      </c>
      <c r="JC268" s="214" t="e">
        <v>#N/A</v>
      </c>
      <c r="JD268" s="214" t="e">
        <v>#N/A</v>
      </c>
      <c r="JE268" s="214" t="e">
        <v>#N/A</v>
      </c>
      <c r="JF268" s="214" t="e">
        <v>#N/A</v>
      </c>
      <c r="JG268" s="214" t="e">
        <v>#N/A</v>
      </c>
      <c r="JH268" s="214" t="e">
        <v>#N/A</v>
      </c>
      <c r="JI268" s="214" t="e">
        <v>#N/A</v>
      </c>
      <c r="JJ268" s="214" t="e">
        <v>#N/A</v>
      </c>
      <c r="JK268" s="214" t="e">
        <v>#N/A</v>
      </c>
      <c r="JL268" s="214" t="e">
        <v>#N/A</v>
      </c>
      <c r="JM268" s="214" t="e">
        <v>#N/A</v>
      </c>
      <c r="JN268" s="214" t="e">
        <v>#N/A</v>
      </c>
      <c r="JO268" s="214" t="e">
        <v>#N/A</v>
      </c>
      <c r="JP268" s="214" t="e">
        <v>#N/A</v>
      </c>
      <c r="JQ268" s="214" t="e">
        <v>#N/A</v>
      </c>
      <c r="JR268" s="214" t="e">
        <v>#N/A</v>
      </c>
      <c r="JS268" s="214" t="e">
        <v>#N/A</v>
      </c>
      <c r="JT268" s="214" t="e">
        <v>#N/A</v>
      </c>
      <c r="JU268" s="214" t="e">
        <v>#N/A</v>
      </c>
      <c r="JV268" s="214" t="e">
        <v>#N/A</v>
      </c>
      <c r="JW268" s="214" t="e">
        <v>#N/A</v>
      </c>
      <c r="JX268" s="214" t="e">
        <v>#N/A</v>
      </c>
      <c r="JY268" s="214" t="e">
        <v>#N/A</v>
      </c>
      <c r="JZ268" s="214" t="e">
        <v>#N/A</v>
      </c>
      <c r="KA268" s="214" t="e">
        <v>#N/A</v>
      </c>
      <c r="KB268" s="214" t="e">
        <v>#N/A</v>
      </c>
      <c r="KC268" s="214" t="e">
        <v>#N/A</v>
      </c>
      <c r="KD268" s="214" t="e">
        <v>#N/A</v>
      </c>
      <c r="KE268" s="214" t="e">
        <v>#N/A</v>
      </c>
      <c r="KF268" s="214" t="e">
        <v>#N/A</v>
      </c>
      <c r="KG268" s="214" t="e">
        <v>#N/A</v>
      </c>
      <c r="KH268" s="214" t="e">
        <v>#N/A</v>
      </c>
      <c r="KI268" s="214" t="e">
        <v>#N/A</v>
      </c>
      <c r="KJ268" s="214" t="e">
        <v>#N/A</v>
      </c>
      <c r="KK268" s="214" t="e">
        <v>#N/A</v>
      </c>
      <c r="KL268" s="214" t="e">
        <v>#N/A</v>
      </c>
      <c r="KM268" s="214" t="e">
        <v>#N/A</v>
      </c>
      <c r="KN268" s="214" t="e">
        <v>#N/A</v>
      </c>
      <c r="KO268" s="214" t="e">
        <v>#N/A</v>
      </c>
      <c r="KP268" s="214" t="e">
        <v>#N/A</v>
      </c>
      <c r="KQ268" s="214" t="e">
        <v>#N/A</v>
      </c>
      <c r="KR268" s="214" t="e">
        <v>#N/A</v>
      </c>
      <c r="KS268" s="214" t="e">
        <v>#N/A</v>
      </c>
      <c r="KT268" s="214" t="e">
        <v>#N/A</v>
      </c>
      <c r="KU268" s="214" t="e">
        <v>#N/A</v>
      </c>
      <c r="KV268" s="214" t="e">
        <v>#N/A</v>
      </c>
      <c r="KW268" s="214" t="e">
        <v>#N/A</v>
      </c>
      <c r="KX268" s="214" t="e">
        <v>#N/A</v>
      </c>
      <c r="KY268" s="214" t="e">
        <v>#N/A</v>
      </c>
      <c r="KZ268" s="214" t="e">
        <v>#N/A</v>
      </c>
      <c r="LA268" s="214" t="e">
        <v>#N/A</v>
      </c>
      <c r="LB268" s="214" t="e">
        <v>#N/A</v>
      </c>
      <c r="LC268" s="214" t="e">
        <v>#N/A</v>
      </c>
      <c r="LD268" s="214" t="e">
        <v>#N/A</v>
      </c>
      <c r="LE268" s="214" t="e">
        <v>#N/A</v>
      </c>
      <c r="LF268" s="214" t="e">
        <v>#N/A</v>
      </c>
      <c r="LG268" s="214" t="e">
        <v>#N/A</v>
      </c>
      <c r="LH268" s="214" t="e">
        <v>#N/A</v>
      </c>
      <c r="LI268" s="214" t="e">
        <v>#N/A</v>
      </c>
      <c r="LJ268" s="214" t="e">
        <v>#N/A</v>
      </c>
      <c r="LK268" s="214" t="e">
        <v>#N/A</v>
      </c>
      <c r="LL268" s="214" t="e">
        <v>#N/A</v>
      </c>
      <c r="LM268" s="214" t="e">
        <v>#N/A</v>
      </c>
      <c r="LN268" s="214" t="e">
        <v>#N/A</v>
      </c>
      <c r="LO268" s="214" t="e">
        <v>#N/A</v>
      </c>
      <c r="LP268" s="214" t="e">
        <v>#N/A</v>
      </c>
      <c r="LQ268" s="214" t="e">
        <v>#N/A</v>
      </c>
      <c r="LR268" s="214" t="e">
        <v>#N/A</v>
      </c>
      <c r="LS268" s="214" t="e">
        <v>#N/A</v>
      </c>
      <c r="LT268" s="214" t="e">
        <v>#N/A</v>
      </c>
      <c r="LU268" s="214" t="e">
        <v>#N/A</v>
      </c>
      <c r="LV268" s="214" t="e">
        <v>#N/A</v>
      </c>
      <c r="LW268" s="214" t="e">
        <v>#N/A</v>
      </c>
      <c r="LX268" s="214" t="e">
        <v>#N/A</v>
      </c>
      <c r="LY268" s="214" t="e">
        <v>#N/A</v>
      </c>
      <c r="LZ268" s="214" t="e">
        <v>#N/A</v>
      </c>
      <c r="MA268" s="214" t="e">
        <v>#N/A</v>
      </c>
      <c r="MB268" s="214" t="e">
        <v>#N/A</v>
      </c>
      <c r="MC268" s="214" t="e">
        <v>#N/A</v>
      </c>
      <c r="MD268" s="214" t="e">
        <v>#N/A</v>
      </c>
      <c r="ME268" s="214" t="e">
        <v>#N/A</v>
      </c>
      <c r="MF268" s="214" t="e">
        <v>#N/A</v>
      </c>
      <c r="MG268" s="214" t="e">
        <v>#N/A</v>
      </c>
      <c r="MH268" s="214" t="e">
        <v>#N/A</v>
      </c>
      <c r="MI268" s="214" t="e">
        <v>#N/A</v>
      </c>
      <c r="MJ268" s="214" t="e">
        <v>#N/A</v>
      </c>
      <c r="MK268" s="214" t="e">
        <v>#N/A</v>
      </c>
      <c r="ML268" s="214" t="e">
        <v>#N/A</v>
      </c>
      <c r="MM268" s="214" t="e">
        <v>#N/A</v>
      </c>
      <c r="MN268" s="214" t="e">
        <v>#N/A</v>
      </c>
      <c r="MO268" s="214" t="e">
        <v>#N/A</v>
      </c>
      <c r="MP268" s="214" t="e">
        <v>#N/A</v>
      </c>
      <c r="MQ268" s="214" t="e">
        <v>#N/A</v>
      </c>
      <c r="MR268" s="214" t="e">
        <v>#N/A</v>
      </c>
      <c r="MS268" s="214" t="e">
        <v>#N/A</v>
      </c>
      <c r="MT268" s="214" t="e">
        <v>#N/A</v>
      </c>
      <c r="MU268" s="214" t="e">
        <v>#N/A</v>
      </c>
      <c r="MV268" s="214" t="e">
        <v>#N/A</v>
      </c>
      <c r="MW268" s="214" t="e">
        <v>#N/A</v>
      </c>
      <c r="MX268" s="214" t="e">
        <v>#N/A</v>
      </c>
      <c r="MY268" s="214" t="e">
        <v>#N/A</v>
      </c>
      <c r="MZ268" s="214" t="e">
        <v>#N/A</v>
      </c>
      <c r="NA268" s="214" t="e">
        <v>#N/A</v>
      </c>
      <c r="NB268" s="214" t="e">
        <v>#N/A</v>
      </c>
      <c r="NC268" s="214" t="e">
        <v>#N/A</v>
      </c>
      <c r="ND268" s="214" t="e">
        <v>#N/A</v>
      </c>
      <c r="NE268" s="214" t="e">
        <v>#N/A</v>
      </c>
      <c r="NF268" s="214" t="e">
        <v>#N/A</v>
      </c>
      <c r="NG268" s="214" t="e">
        <v>#N/A</v>
      </c>
      <c r="NH268" s="214" t="e">
        <v>#N/A</v>
      </c>
      <c r="NI268" s="214" t="e">
        <v>#N/A</v>
      </c>
      <c r="NJ268" s="214" t="e">
        <v>#N/A</v>
      </c>
      <c r="NK268" s="214" t="e">
        <v>#N/A</v>
      </c>
      <c r="NL268" s="214" t="e">
        <v>#N/A</v>
      </c>
      <c r="NM268" s="214" t="e">
        <v>#N/A</v>
      </c>
      <c r="NN268" s="214" t="e">
        <v>#N/A</v>
      </c>
      <c r="NO268" s="214" t="e">
        <v>#N/A</v>
      </c>
      <c r="NP268" s="214" t="e">
        <v>#N/A</v>
      </c>
      <c r="NQ268" s="214" t="e">
        <v>#N/A</v>
      </c>
      <c r="NR268" s="214" t="e">
        <v>#N/A</v>
      </c>
      <c r="NS268" s="214" t="e">
        <v>#N/A</v>
      </c>
      <c r="NT268" s="214" t="e">
        <v>#N/A</v>
      </c>
      <c r="NU268" s="214" t="e">
        <v>#N/A</v>
      </c>
      <c r="NV268" s="214" t="e">
        <v>#N/A</v>
      </c>
      <c r="NW268" s="214" t="e">
        <v>#N/A</v>
      </c>
      <c r="NX268" s="214" t="e">
        <v>#N/A</v>
      </c>
      <c r="NY268" s="214" t="e">
        <v>#N/A</v>
      </c>
      <c r="NZ268" s="214" t="e">
        <v>#N/A</v>
      </c>
      <c r="OA268" s="214" t="e">
        <v>#N/A</v>
      </c>
      <c r="OB268" s="214" t="e">
        <v>#N/A</v>
      </c>
      <c r="OC268" s="214" t="e">
        <v>#N/A</v>
      </c>
      <c r="OD268" s="214" t="e">
        <v>#N/A</v>
      </c>
      <c r="OE268" s="214" t="e">
        <v>#N/A</v>
      </c>
      <c r="OF268" s="214" t="e">
        <v>#N/A</v>
      </c>
      <c r="OG268" s="214" t="e">
        <v>#N/A</v>
      </c>
      <c r="OH268" s="214" t="e">
        <v>#N/A</v>
      </c>
      <c r="OI268" s="214" t="e">
        <v>#N/A</v>
      </c>
      <c r="OJ268" s="214" t="e">
        <v>#N/A</v>
      </c>
      <c r="OK268" s="214" t="e">
        <v>#N/A</v>
      </c>
      <c r="OL268" s="214" t="e">
        <v>#N/A</v>
      </c>
      <c r="OM268" s="214" t="e">
        <v>#N/A</v>
      </c>
      <c r="ON268" s="214" t="e">
        <v>#N/A</v>
      </c>
      <c r="OO268" s="214" t="e">
        <v>#N/A</v>
      </c>
      <c r="OP268" s="214" t="e">
        <v>#N/A</v>
      </c>
      <c r="OQ268" s="214" t="e">
        <v>#N/A</v>
      </c>
      <c r="OR268" s="214" t="e">
        <v>#N/A</v>
      </c>
      <c r="OS268" s="214" t="e">
        <v>#N/A</v>
      </c>
      <c r="OT268" s="214" t="e">
        <v>#N/A</v>
      </c>
      <c r="OU268" s="214" t="e">
        <v>#N/A</v>
      </c>
      <c r="OV268" s="214" t="e">
        <v>#N/A</v>
      </c>
      <c r="OW268" s="214" t="e">
        <v>#N/A</v>
      </c>
      <c r="OX268" s="214" t="e">
        <v>#N/A</v>
      </c>
      <c r="OY268" s="214" t="e">
        <v>#N/A</v>
      </c>
      <c r="OZ268" s="214" t="e">
        <v>#N/A</v>
      </c>
      <c r="PA268" s="214" t="e">
        <v>#N/A</v>
      </c>
      <c r="PB268" s="214" t="e">
        <v>#N/A</v>
      </c>
      <c r="PC268" s="214" t="e">
        <v>#N/A</v>
      </c>
      <c r="PD268" s="214" t="e">
        <v>#N/A</v>
      </c>
      <c r="PE268" s="214" t="e">
        <v>#N/A</v>
      </c>
      <c r="PF268" s="214" t="e">
        <v>#N/A</v>
      </c>
      <c r="PG268" s="214" t="e">
        <v>#N/A</v>
      </c>
      <c r="PH268" s="214" t="e">
        <v>#N/A</v>
      </c>
      <c r="PI268" s="214" t="e">
        <v>#N/A</v>
      </c>
      <c r="PJ268" s="214" t="e">
        <v>#N/A</v>
      </c>
      <c r="PK268" s="214" t="e">
        <v>#N/A</v>
      </c>
      <c r="PL268" s="214" t="e">
        <v>#N/A</v>
      </c>
      <c r="PM268" s="214" t="e">
        <v>#N/A</v>
      </c>
      <c r="PN268" s="214" t="e">
        <v>#N/A</v>
      </c>
      <c r="PO268" s="214" t="e">
        <v>#N/A</v>
      </c>
      <c r="PP268" s="214" t="e">
        <v>#N/A</v>
      </c>
      <c r="PQ268" s="214" t="e">
        <v>#N/A</v>
      </c>
      <c r="PR268" s="214" t="e">
        <v>#N/A</v>
      </c>
      <c r="PS268" s="214" t="e">
        <v>#N/A</v>
      </c>
      <c r="PT268" s="214" t="e">
        <v>#N/A</v>
      </c>
      <c r="PU268" s="214" t="e">
        <v>#N/A</v>
      </c>
      <c r="PV268" s="214" t="e">
        <v>#N/A</v>
      </c>
      <c r="PW268" s="214" t="e">
        <v>#N/A</v>
      </c>
      <c r="PX268" s="214" t="e">
        <v>#N/A</v>
      </c>
      <c r="PY268" s="214" t="e">
        <v>#N/A</v>
      </c>
      <c r="PZ268" s="214" t="e">
        <v>#N/A</v>
      </c>
      <c r="QA268" s="214" t="e">
        <v>#N/A</v>
      </c>
      <c r="QB268" s="214" t="e">
        <v>#N/A</v>
      </c>
      <c r="QC268" s="214" t="e">
        <v>#N/A</v>
      </c>
      <c r="QD268" s="214" t="e">
        <v>#N/A</v>
      </c>
      <c r="QE268" s="214" t="e">
        <v>#N/A</v>
      </c>
      <c r="QF268" s="214" t="e">
        <v>#N/A</v>
      </c>
      <c r="QG268" s="214" t="e">
        <v>#N/A</v>
      </c>
      <c r="QH268" s="214" t="e">
        <v>#N/A</v>
      </c>
      <c r="QI268" s="214" t="e">
        <v>#N/A</v>
      </c>
      <c r="QJ268" s="214" t="e">
        <v>#N/A</v>
      </c>
      <c r="QK268" s="214" t="e">
        <v>#N/A</v>
      </c>
      <c r="QL268" s="214" t="e">
        <v>#N/A</v>
      </c>
      <c r="QM268" s="214" t="e">
        <v>#N/A</v>
      </c>
      <c r="QN268" s="214" t="e">
        <v>#N/A</v>
      </c>
      <c r="QO268" s="214" t="e">
        <v>#N/A</v>
      </c>
      <c r="QP268" s="214" t="e">
        <v>#N/A</v>
      </c>
      <c r="QQ268" s="214" t="e">
        <v>#N/A</v>
      </c>
      <c r="QR268" s="214" t="e">
        <v>#N/A</v>
      </c>
      <c r="QS268" s="214" t="e">
        <v>#N/A</v>
      </c>
      <c r="QT268" s="214" t="e">
        <v>#N/A</v>
      </c>
      <c r="QU268" s="214" t="e">
        <v>#N/A</v>
      </c>
      <c r="QV268" s="214" t="e">
        <v>#N/A</v>
      </c>
      <c r="QW268" s="214" t="e">
        <v>#N/A</v>
      </c>
      <c r="QX268" s="214" t="e">
        <v>#N/A</v>
      </c>
      <c r="QY268" s="214" t="e">
        <v>#N/A</v>
      </c>
      <c r="QZ268" s="214" t="e">
        <v>#N/A</v>
      </c>
      <c r="RA268" s="214" t="e">
        <v>#N/A</v>
      </c>
      <c r="RB268" s="214" t="e">
        <v>#N/A</v>
      </c>
      <c r="RC268" s="214" t="e">
        <v>#N/A</v>
      </c>
      <c r="RD268" s="214" t="e">
        <v>#N/A</v>
      </c>
      <c r="RE268" s="214" t="e">
        <v>#N/A</v>
      </c>
      <c r="RF268" s="214" t="e">
        <v>#N/A</v>
      </c>
      <c r="RG268" s="214" t="e">
        <v>#N/A</v>
      </c>
      <c r="RH268" s="214" t="e">
        <v>#N/A</v>
      </c>
      <c r="RI268" s="214" t="e">
        <v>#N/A</v>
      </c>
      <c r="RJ268" s="214" t="e">
        <v>#N/A</v>
      </c>
      <c r="RK268" s="214" t="e">
        <v>#N/A</v>
      </c>
      <c r="RL268" s="214" t="e">
        <v>#N/A</v>
      </c>
      <c r="RM268" s="214" t="e">
        <v>#N/A</v>
      </c>
      <c r="RN268" s="214" t="e">
        <v>#N/A</v>
      </c>
      <c r="RO268" s="214" t="e">
        <v>#N/A</v>
      </c>
      <c r="RP268" s="214" t="e">
        <v>#N/A</v>
      </c>
      <c r="RQ268" s="214" t="e">
        <v>#N/A</v>
      </c>
      <c r="RR268" s="214" t="e">
        <v>#N/A</v>
      </c>
      <c r="RS268" s="214" t="e">
        <v>#N/A</v>
      </c>
      <c r="RT268" s="214" t="e">
        <v>#N/A</v>
      </c>
      <c r="RU268" s="214" t="e">
        <v>#N/A</v>
      </c>
      <c r="RV268" s="214" t="e">
        <v>#N/A</v>
      </c>
      <c r="RW268" s="214" t="e">
        <v>#N/A</v>
      </c>
      <c r="RX268" s="214" t="e">
        <v>#N/A</v>
      </c>
      <c r="RY268" s="214" t="e">
        <v>#N/A</v>
      </c>
      <c r="RZ268" s="214" t="e">
        <v>#N/A</v>
      </c>
      <c r="SA268" s="214" t="e">
        <v>#N/A</v>
      </c>
      <c r="SB268" s="214" t="e">
        <v>#N/A</v>
      </c>
      <c r="SC268" s="214" t="e">
        <v>#N/A</v>
      </c>
      <c r="SD268" s="214" t="e">
        <v>#N/A</v>
      </c>
      <c r="SE268" s="214" t="e">
        <v>#N/A</v>
      </c>
      <c r="SF268" s="214" t="e">
        <v>#N/A</v>
      </c>
      <c r="SG268" s="214" t="e">
        <v>#N/A</v>
      </c>
      <c r="SH268" s="214" t="e">
        <v>#N/A</v>
      </c>
      <c r="SI268" s="214" t="e">
        <v>#N/A</v>
      </c>
      <c r="SJ268" s="214" t="e">
        <v>#N/A</v>
      </c>
      <c r="SK268" s="214" t="e">
        <v>#N/A</v>
      </c>
      <c r="SL268" s="214" t="e">
        <v>#N/A</v>
      </c>
      <c r="SM268" s="214" t="e">
        <v>#N/A</v>
      </c>
      <c r="SN268" s="214" t="e">
        <v>#N/A</v>
      </c>
      <c r="SO268" s="214" t="e">
        <v>#N/A</v>
      </c>
      <c r="SP268" s="214" t="e">
        <v>#N/A</v>
      </c>
      <c r="SQ268" s="214" t="e">
        <v>#N/A</v>
      </c>
      <c r="SR268" s="214" t="e">
        <v>#N/A</v>
      </c>
      <c r="SS268" s="214" t="e">
        <v>#N/A</v>
      </c>
      <c r="ST268" s="214" t="e">
        <v>#N/A</v>
      </c>
      <c r="SU268" s="214" t="e">
        <v>#N/A</v>
      </c>
      <c r="SV268" s="214" t="e">
        <v>#N/A</v>
      </c>
      <c r="SW268" s="214" t="e">
        <v>#N/A</v>
      </c>
      <c r="SX268" s="214" t="e">
        <v>#N/A</v>
      </c>
      <c r="SY268" s="214" t="e">
        <v>#N/A</v>
      </c>
      <c r="SZ268" s="214" t="e">
        <v>#N/A</v>
      </c>
      <c r="TA268" s="214" t="e">
        <v>#N/A</v>
      </c>
      <c r="TB268" s="214" t="e">
        <v>#N/A</v>
      </c>
      <c r="TC268" s="214" t="e">
        <v>#N/A</v>
      </c>
      <c r="TD268" s="214" t="e">
        <v>#N/A</v>
      </c>
      <c r="TE268" s="214" t="e">
        <v>#N/A</v>
      </c>
      <c r="TF268" s="214" t="e">
        <v>#N/A</v>
      </c>
      <c r="TG268" s="214" t="e">
        <v>#N/A</v>
      </c>
      <c r="TH268" s="214" t="e">
        <v>#N/A</v>
      </c>
      <c r="TI268" s="214" t="e">
        <v>#N/A</v>
      </c>
      <c r="TJ268" s="214" t="e">
        <v>#N/A</v>
      </c>
      <c r="TK268" s="214" t="e">
        <v>#N/A</v>
      </c>
      <c r="TL268" s="214" t="e">
        <v>#N/A</v>
      </c>
      <c r="TM268" s="214" t="e">
        <v>#N/A</v>
      </c>
      <c r="TN268" s="214" t="e">
        <v>#N/A</v>
      </c>
      <c r="TO268" s="214" t="e">
        <v>#N/A</v>
      </c>
      <c r="TP268" s="214" t="e">
        <v>#N/A</v>
      </c>
      <c r="TQ268" s="214" t="e">
        <v>#N/A</v>
      </c>
      <c r="TR268" s="214" t="e">
        <v>#N/A</v>
      </c>
      <c r="TS268" s="214" t="e">
        <v>#N/A</v>
      </c>
      <c r="TT268" s="214" t="e">
        <v>#N/A</v>
      </c>
      <c r="TU268" s="214" t="e">
        <v>#N/A</v>
      </c>
      <c r="TV268" s="214" t="e">
        <v>#N/A</v>
      </c>
      <c r="TW268" s="214" t="e">
        <v>#N/A</v>
      </c>
      <c r="TX268" s="214" t="e">
        <v>#N/A</v>
      </c>
      <c r="TY268" s="214" t="e">
        <v>#N/A</v>
      </c>
      <c r="TZ268" s="214" t="e">
        <v>#N/A</v>
      </c>
      <c r="UA268" s="214" t="e">
        <v>#N/A</v>
      </c>
      <c r="UB268" s="214" t="e">
        <v>#N/A</v>
      </c>
      <c r="UC268" s="214" t="e">
        <v>#N/A</v>
      </c>
      <c r="UD268" s="214" t="e">
        <v>#N/A</v>
      </c>
      <c r="UE268" s="214" t="e">
        <v>#N/A</v>
      </c>
      <c r="UF268" s="214" t="e">
        <v>#N/A</v>
      </c>
      <c r="UG268" s="214" t="e">
        <v>#N/A</v>
      </c>
      <c r="UH268" s="214" t="e">
        <v>#N/A</v>
      </c>
      <c r="UI268" s="214" t="e">
        <v>#N/A</v>
      </c>
      <c r="UJ268" s="214" t="e">
        <v>#N/A</v>
      </c>
      <c r="UK268" s="214" t="e">
        <v>#N/A</v>
      </c>
      <c r="UL268" s="214" t="e">
        <v>#N/A</v>
      </c>
      <c r="UM268" s="214" t="e">
        <v>#N/A</v>
      </c>
      <c r="UN268" s="214" t="e">
        <v>#N/A</v>
      </c>
      <c r="UO268" s="214" t="e">
        <v>#N/A</v>
      </c>
      <c r="UP268" s="214" t="e">
        <v>#N/A</v>
      </c>
      <c r="UQ268" s="214" t="e">
        <v>#N/A</v>
      </c>
      <c r="UR268" s="214" t="e">
        <v>#N/A</v>
      </c>
      <c r="US268" s="214" t="e">
        <v>#N/A</v>
      </c>
      <c r="UT268" s="214" t="e">
        <v>#N/A</v>
      </c>
      <c r="UU268" s="214" t="e">
        <v>#N/A</v>
      </c>
      <c r="UV268" s="214" t="e">
        <v>#N/A</v>
      </c>
      <c r="UW268" s="214" t="e">
        <v>#N/A</v>
      </c>
      <c r="UX268" s="214" t="e">
        <v>#N/A</v>
      </c>
      <c r="UY268" s="214" t="e">
        <v>#N/A</v>
      </c>
      <c r="UZ268" s="214" t="e">
        <v>#N/A</v>
      </c>
      <c r="VA268" s="214" t="e">
        <v>#N/A</v>
      </c>
      <c r="VB268" s="214" t="e">
        <v>#N/A</v>
      </c>
      <c r="VC268" s="214" t="e">
        <v>#N/A</v>
      </c>
      <c r="VD268" s="214" t="e">
        <v>#N/A</v>
      </c>
      <c r="VE268" s="214" t="e">
        <v>#N/A</v>
      </c>
      <c r="VF268" s="214" t="e">
        <v>#N/A</v>
      </c>
      <c r="VG268" s="214" t="e">
        <v>#N/A</v>
      </c>
      <c r="VH268" s="214" t="e">
        <v>#N/A</v>
      </c>
      <c r="VI268" s="214" t="e">
        <v>#N/A</v>
      </c>
      <c r="VJ268" s="214" t="e">
        <v>#N/A</v>
      </c>
      <c r="VK268" s="214" t="e">
        <v>#N/A</v>
      </c>
      <c r="VL268" s="214" t="e">
        <v>#N/A</v>
      </c>
      <c r="VM268" s="214" t="e">
        <v>#N/A</v>
      </c>
      <c r="VN268" s="214" t="e">
        <v>#N/A</v>
      </c>
      <c r="VO268" s="214" t="e">
        <v>#N/A</v>
      </c>
      <c r="VP268" s="214" t="e">
        <v>#N/A</v>
      </c>
      <c r="VQ268" s="214" t="e">
        <v>#N/A</v>
      </c>
      <c r="VR268" s="214" t="e">
        <v>#N/A</v>
      </c>
      <c r="VS268" s="214" t="e">
        <v>#N/A</v>
      </c>
      <c r="VT268" s="214" t="e">
        <v>#N/A</v>
      </c>
      <c r="VU268" s="214" t="e">
        <v>#N/A</v>
      </c>
      <c r="VV268" s="214" t="e">
        <v>#N/A</v>
      </c>
      <c r="VW268" s="214" t="e">
        <v>#N/A</v>
      </c>
      <c r="VX268" s="214" t="e">
        <v>#N/A</v>
      </c>
      <c r="VY268" s="214" t="e">
        <v>#N/A</v>
      </c>
      <c r="VZ268" s="214" t="e">
        <v>#N/A</v>
      </c>
      <c r="WA268" s="214" t="e">
        <v>#N/A</v>
      </c>
      <c r="WB268" s="214" t="e">
        <v>#N/A</v>
      </c>
      <c r="WC268" s="214" t="e">
        <v>#N/A</v>
      </c>
      <c r="WD268" s="214" t="e">
        <v>#N/A</v>
      </c>
      <c r="WE268" s="214" t="e">
        <v>#N/A</v>
      </c>
      <c r="WF268" s="214" t="e">
        <v>#N/A</v>
      </c>
      <c r="WG268" s="214" t="e">
        <v>#N/A</v>
      </c>
      <c r="WH268" s="214" t="e">
        <v>#N/A</v>
      </c>
      <c r="WI268" s="214" t="e">
        <v>#N/A</v>
      </c>
      <c r="WJ268" s="214" t="e">
        <v>#N/A</v>
      </c>
      <c r="WK268" s="214" t="e">
        <v>#N/A</v>
      </c>
      <c r="WL268" s="214" t="e">
        <v>#N/A</v>
      </c>
      <c r="WM268" s="214" t="e">
        <v>#N/A</v>
      </c>
      <c r="WN268" s="214" t="e">
        <v>#N/A</v>
      </c>
      <c r="WO268" s="214" t="e">
        <v>#N/A</v>
      </c>
      <c r="WP268" s="214" t="e">
        <v>#N/A</v>
      </c>
      <c r="WQ268" s="214" t="e">
        <v>#N/A</v>
      </c>
      <c r="WR268" s="214" t="e">
        <v>#N/A</v>
      </c>
      <c r="WS268" s="214" t="e">
        <v>#N/A</v>
      </c>
      <c r="WT268" s="214" t="e">
        <v>#N/A</v>
      </c>
      <c r="WU268" s="214" t="e">
        <v>#N/A</v>
      </c>
      <c r="WV268" s="214" t="e">
        <v>#N/A</v>
      </c>
      <c r="WW268" s="214" t="e">
        <v>#N/A</v>
      </c>
      <c r="WX268" s="214" t="e">
        <v>#N/A</v>
      </c>
      <c r="WY268" s="214" t="e">
        <v>#N/A</v>
      </c>
      <c r="WZ268" s="214" t="e">
        <v>#N/A</v>
      </c>
      <c r="XA268" s="214" t="e">
        <v>#N/A</v>
      </c>
      <c r="XB268" s="214" t="e">
        <v>#N/A</v>
      </c>
      <c r="XC268" s="214" t="e">
        <v>#N/A</v>
      </c>
      <c r="XD268" s="214" t="e">
        <v>#N/A</v>
      </c>
      <c r="XE268" s="214" t="e">
        <v>#N/A</v>
      </c>
      <c r="XF268" s="214" t="e">
        <v>#N/A</v>
      </c>
      <c r="XG268" s="214" t="e">
        <v>#N/A</v>
      </c>
      <c r="XH268" s="214" t="e">
        <v>#N/A</v>
      </c>
      <c r="XI268" s="214" t="e">
        <v>#N/A</v>
      </c>
      <c r="XJ268" s="214" t="e">
        <v>#N/A</v>
      </c>
      <c r="XK268" s="214" t="e">
        <v>#N/A</v>
      </c>
      <c r="XL268" s="214" t="e">
        <v>#N/A</v>
      </c>
      <c r="XM268" s="214" t="e">
        <v>#N/A</v>
      </c>
      <c r="XN268" s="214" t="e">
        <v>#N/A</v>
      </c>
      <c r="XO268" s="214" t="e">
        <v>#N/A</v>
      </c>
      <c r="XP268" s="214" t="e">
        <v>#N/A</v>
      </c>
      <c r="XQ268" s="214" t="e">
        <v>#N/A</v>
      </c>
      <c r="XR268" s="214" t="e">
        <v>#N/A</v>
      </c>
      <c r="XS268" s="214" t="e">
        <v>#N/A</v>
      </c>
      <c r="XT268" s="214" t="e">
        <v>#N/A</v>
      </c>
      <c r="XU268" s="214" t="e">
        <v>#N/A</v>
      </c>
      <c r="XV268" s="214" t="e">
        <v>#N/A</v>
      </c>
      <c r="XW268" s="214" t="e">
        <v>#N/A</v>
      </c>
      <c r="XX268" s="214" t="e">
        <v>#N/A</v>
      </c>
      <c r="XY268" s="214" t="e">
        <v>#N/A</v>
      </c>
      <c r="XZ268" s="214" t="e">
        <v>#N/A</v>
      </c>
      <c r="YA268" s="214" t="e">
        <v>#N/A</v>
      </c>
      <c r="YB268" s="214" t="e">
        <v>#N/A</v>
      </c>
      <c r="YC268" s="214" t="e">
        <v>#N/A</v>
      </c>
      <c r="YD268" s="214" t="e">
        <v>#N/A</v>
      </c>
      <c r="YE268" s="214" t="e">
        <v>#N/A</v>
      </c>
      <c r="YF268" s="214" t="e">
        <v>#N/A</v>
      </c>
      <c r="YG268" s="214" t="e">
        <v>#N/A</v>
      </c>
      <c r="YH268" s="214" t="e">
        <v>#N/A</v>
      </c>
      <c r="YI268" s="214" t="e">
        <v>#N/A</v>
      </c>
      <c r="YJ268" s="214" t="e">
        <v>#N/A</v>
      </c>
      <c r="YK268" s="214" t="e">
        <v>#N/A</v>
      </c>
      <c r="YL268" s="214" t="e">
        <v>#N/A</v>
      </c>
      <c r="YM268" s="214" t="e">
        <v>#N/A</v>
      </c>
      <c r="YN268" s="214" t="e">
        <v>#N/A</v>
      </c>
      <c r="YO268" s="214" t="e">
        <v>#N/A</v>
      </c>
      <c r="YP268" s="214" t="e">
        <v>#N/A</v>
      </c>
      <c r="YQ268" s="214" t="e">
        <v>#N/A</v>
      </c>
      <c r="YR268" s="214" t="e">
        <v>#N/A</v>
      </c>
      <c r="YS268" s="214" t="e">
        <v>#N/A</v>
      </c>
      <c r="YT268" s="214" t="e">
        <v>#N/A</v>
      </c>
      <c r="YU268" s="214" t="e">
        <v>#N/A</v>
      </c>
      <c r="YV268" s="214" t="e">
        <v>#N/A</v>
      </c>
      <c r="YW268" s="214" t="e">
        <v>#N/A</v>
      </c>
      <c r="YX268" s="214" t="e">
        <v>#N/A</v>
      </c>
      <c r="YY268" s="214" t="e">
        <v>#N/A</v>
      </c>
      <c r="YZ268" s="214" t="e">
        <v>#N/A</v>
      </c>
      <c r="ZA268" s="214" t="e">
        <v>#N/A</v>
      </c>
      <c r="ZB268" s="214" t="e">
        <v>#N/A</v>
      </c>
      <c r="ZC268" s="214" t="e">
        <v>#N/A</v>
      </c>
      <c r="ZD268" s="214" t="e">
        <v>#N/A</v>
      </c>
      <c r="ZE268" s="214" t="e">
        <v>#N/A</v>
      </c>
      <c r="ZF268" s="214" t="e">
        <v>#N/A</v>
      </c>
      <c r="ZG268" s="214" t="e">
        <v>#N/A</v>
      </c>
      <c r="ZH268" s="214" t="e">
        <v>#N/A</v>
      </c>
      <c r="ZI268" s="214" t="e">
        <v>#N/A</v>
      </c>
      <c r="ZJ268" s="214" t="e">
        <v>#N/A</v>
      </c>
      <c r="ZK268" s="214" t="e">
        <v>#N/A</v>
      </c>
      <c r="ZL268" s="214" t="e">
        <v>#N/A</v>
      </c>
      <c r="ZM268" s="214" t="e">
        <v>#N/A</v>
      </c>
      <c r="ZN268" s="214" t="e">
        <v>#N/A</v>
      </c>
      <c r="ZO268" s="214" t="e">
        <v>#N/A</v>
      </c>
      <c r="ZP268" s="214" t="e">
        <v>#N/A</v>
      </c>
      <c r="ZQ268" s="214" t="e">
        <v>#N/A</v>
      </c>
      <c r="ZR268" s="214" t="e">
        <v>#N/A</v>
      </c>
      <c r="ZS268" s="214" t="e">
        <v>#N/A</v>
      </c>
      <c r="ZT268" s="214" t="e">
        <v>#N/A</v>
      </c>
      <c r="ZU268" s="214" t="e">
        <v>#N/A</v>
      </c>
      <c r="ZV268" s="214" t="e">
        <v>#N/A</v>
      </c>
      <c r="ZW268" s="214" t="e">
        <v>#N/A</v>
      </c>
      <c r="ZX268" s="214" t="e">
        <v>#N/A</v>
      </c>
      <c r="ZY268" s="214" t="e">
        <v>#N/A</v>
      </c>
      <c r="ZZ268" s="214" t="e">
        <v>#N/A</v>
      </c>
      <c r="AAA268" s="214" t="e">
        <v>#N/A</v>
      </c>
      <c r="AAB268" s="214" t="e">
        <v>#N/A</v>
      </c>
      <c r="AAC268" s="214" t="e">
        <v>#N/A</v>
      </c>
      <c r="AAD268" s="214" t="e">
        <v>#N/A</v>
      </c>
      <c r="AAE268" s="214" t="e">
        <v>#N/A</v>
      </c>
      <c r="AAF268" s="214" t="e">
        <v>#N/A</v>
      </c>
      <c r="AAG268" s="214" t="e">
        <v>#N/A</v>
      </c>
      <c r="AAH268" s="214" t="e">
        <v>#N/A</v>
      </c>
      <c r="AAI268" s="214" t="e">
        <v>#N/A</v>
      </c>
      <c r="AAJ268" s="214" t="e">
        <v>#N/A</v>
      </c>
      <c r="AAK268" s="214" t="e">
        <v>#N/A</v>
      </c>
      <c r="AAL268" s="214" t="e">
        <v>#N/A</v>
      </c>
      <c r="AAM268" s="214" t="e">
        <v>#N/A</v>
      </c>
      <c r="AAN268" s="214" t="e">
        <v>#N/A</v>
      </c>
      <c r="AAO268" s="214" t="e">
        <v>#N/A</v>
      </c>
      <c r="AAP268" s="214" t="e">
        <v>#N/A</v>
      </c>
      <c r="AAQ268" s="214" t="e">
        <v>#N/A</v>
      </c>
      <c r="AAR268" s="214" t="e">
        <v>#N/A</v>
      </c>
      <c r="AAS268" s="214" t="e">
        <v>#N/A</v>
      </c>
      <c r="AAT268" s="214" t="e">
        <v>#N/A</v>
      </c>
      <c r="AAU268" s="214" t="e">
        <v>#N/A</v>
      </c>
      <c r="AAV268" s="214" t="e">
        <v>#N/A</v>
      </c>
      <c r="AAW268" s="214" t="e">
        <v>#N/A</v>
      </c>
      <c r="AAX268" s="214" t="e">
        <v>#N/A</v>
      </c>
      <c r="AAY268" s="214" t="e">
        <v>#N/A</v>
      </c>
      <c r="AAZ268" s="214" t="e">
        <v>#N/A</v>
      </c>
      <c r="ABA268" s="214" t="e">
        <v>#N/A</v>
      </c>
      <c r="ABB268" s="214" t="e">
        <v>#N/A</v>
      </c>
      <c r="ABC268" s="214" t="e">
        <v>#N/A</v>
      </c>
      <c r="ABD268" s="214" t="e">
        <v>#N/A</v>
      </c>
      <c r="ABE268" s="214" t="e">
        <v>#N/A</v>
      </c>
      <c r="ABF268" s="214" t="e">
        <v>#N/A</v>
      </c>
      <c r="ABG268" s="214" t="e">
        <v>#N/A</v>
      </c>
      <c r="ABH268" s="214" t="e">
        <v>#N/A</v>
      </c>
      <c r="ABI268" s="214" t="e">
        <v>#N/A</v>
      </c>
      <c r="ABJ268" s="214" t="e">
        <v>#N/A</v>
      </c>
      <c r="ABK268" s="214" t="e">
        <v>#N/A</v>
      </c>
      <c r="ABL268" s="214" t="e">
        <v>#N/A</v>
      </c>
      <c r="ABM268" s="214" t="e">
        <v>#N/A</v>
      </c>
      <c r="ABN268" s="214" t="e">
        <v>#N/A</v>
      </c>
      <c r="ABO268" s="214" t="e">
        <v>#N/A</v>
      </c>
      <c r="ABP268" s="214" t="e">
        <v>#N/A</v>
      </c>
      <c r="ABQ268" s="214" t="e">
        <v>#N/A</v>
      </c>
      <c r="ABR268" s="214" t="e">
        <v>#N/A</v>
      </c>
      <c r="ABS268" s="214" t="e">
        <v>#N/A</v>
      </c>
      <c r="ABT268" s="214" t="e">
        <v>#N/A</v>
      </c>
      <c r="ABU268" s="214" t="e">
        <v>#N/A</v>
      </c>
      <c r="ABV268" s="214" t="e">
        <v>#N/A</v>
      </c>
      <c r="ABW268" s="214" t="e">
        <v>#N/A</v>
      </c>
      <c r="ABX268" s="214" t="e">
        <v>#N/A</v>
      </c>
      <c r="ABY268" s="214" t="e">
        <v>#N/A</v>
      </c>
      <c r="ABZ268" s="214" t="e">
        <v>#N/A</v>
      </c>
      <c r="ACA268" s="214" t="e">
        <v>#N/A</v>
      </c>
      <c r="ACB268" s="214" t="e">
        <v>#N/A</v>
      </c>
      <c r="ACC268" s="214" t="e">
        <v>#N/A</v>
      </c>
      <c r="ACD268" s="214" t="e">
        <v>#N/A</v>
      </c>
      <c r="ACE268" s="214" t="e">
        <v>#N/A</v>
      </c>
      <c r="ACF268" s="214" t="e">
        <v>#N/A</v>
      </c>
      <c r="ACG268" s="214" t="e">
        <v>#N/A</v>
      </c>
      <c r="ACH268" s="214" t="e">
        <v>#N/A</v>
      </c>
      <c r="ACI268" s="214" t="e">
        <v>#N/A</v>
      </c>
      <c r="ACJ268" s="214" t="e">
        <v>#N/A</v>
      </c>
      <c r="ACK268" s="214" t="e">
        <v>#N/A</v>
      </c>
      <c r="ACL268" s="214" t="e">
        <v>#N/A</v>
      </c>
      <c r="ACM268" s="214" t="e">
        <v>#N/A</v>
      </c>
      <c r="ACN268" s="214" t="e">
        <v>#N/A</v>
      </c>
      <c r="ACO268" s="214" t="e">
        <v>#N/A</v>
      </c>
      <c r="ACP268" s="214" t="e">
        <v>#N/A</v>
      </c>
      <c r="ACQ268" s="214" t="e">
        <v>#N/A</v>
      </c>
      <c r="ACR268" s="214" t="e">
        <v>#N/A</v>
      </c>
      <c r="ACS268" s="214" t="e">
        <v>#N/A</v>
      </c>
      <c r="ACT268" s="214" t="e">
        <v>#N/A</v>
      </c>
      <c r="ACU268" s="214" t="e">
        <v>#N/A</v>
      </c>
      <c r="ACV268" s="214" t="e">
        <v>#N/A</v>
      </c>
      <c r="ACW268" s="214" t="e">
        <v>#N/A</v>
      </c>
      <c r="ACX268" s="214" t="e">
        <v>#N/A</v>
      </c>
      <c r="ACY268" s="214" t="e">
        <v>#N/A</v>
      </c>
      <c r="ACZ268" s="214" t="e">
        <v>#N/A</v>
      </c>
      <c r="ADA268" s="214" t="e">
        <v>#N/A</v>
      </c>
      <c r="ADB268" s="214" t="e">
        <v>#N/A</v>
      </c>
      <c r="ADC268" s="214" t="e">
        <v>#N/A</v>
      </c>
      <c r="ADD268" s="214" t="e">
        <v>#N/A</v>
      </c>
      <c r="ADE268" s="214" t="e">
        <v>#N/A</v>
      </c>
      <c r="ADF268" s="214" t="e">
        <v>#N/A</v>
      </c>
      <c r="ADG268" s="214" t="e">
        <v>#N/A</v>
      </c>
      <c r="ADH268" s="214" t="e">
        <v>#N/A</v>
      </c>
      <c r="ADI268" s="214" t="e">
        <v>#N/A</v>
      </c>
      <c r="ADJ268" s="214" t="e">
        <v>#N/A</v>
      </c>
      <c r="ADK268" s="214" t="e">
        <v>#N/A</v>
      </c>
      <c r="ADL268" s="214" t="e">
        <v>#N/A</v>
      </c>
      <c r="ADM268" s="214" t="e">
        <v>#N/A</v>
      </c>
      <c r="ADN268" s="214" t="e">
        <v>#N/A</v>
      </c>
      <c r="ADO268" s="214" t="e">
        <v>#N/A</v>
      </c>
      <c r="ADP268" s="214" t="e">
        <v>#N/A</v>
      </c>
      <c r="ADQ268" s="214" t="e">
        <v>#N/A</v>
      </c>
      <c r="ADR268" s="214" t="e">
        <v>#N/A</v>
      </c>
      <c r="ADS268" s="214" t="e">
        <v>#N/A</v>
      </c>
      <c r="ADT268" s="214" t="e">
        <v>#N/A</v>
      </c>
      <c r="ADU268" s="214" t="e">
        <v>#N/A</v>
      </c>
      <c r="ADV268" s="214" t="e">
        <v>#N/A</v>
      </c>
      <c r="ADW268" s="214" t="e">
        <v>#N/A</v>
      </c>
      <c r="ADX268" s="214" t="e">
        <v>#N/A</v>
      </c>
      <c r="ADY268" s="214" t="e">
        <v>#N/A</v>
      </c>
      <c r="ADZ268" s="214" t="e">
        <v>#N/A</v>
      </c>
      <c r="AEA268" s="214" t="e">
        <v>#N/A</v>
      </c>
      <c r="AEB268" s="214" t="e">
        <v>#N/A</v>
      </c>
      <c r="AEC268" s="214" t="e">
        <v>#N/A</v>
      </c>
      <c r="AED268" s="214" t="e">
        <v>#N/A</v>
      </c>
      <c r="AEE268" s="214" t="e">
        <v>#N/A</v>
      </c>
      <c r="AEF268" s="214" t="e">
        <v>#N/A</v>
      </c>
      <c r="AEG268" s="214" t="e">
        <v>#N/A</v>
      </c>
      <c r="AEH268" s="214" t="e">
        <v>#N/A</v>
      </c>
      <c r="AEI268" s="214" t="e">
        <v>#N/A</v>
      </c>
      <c r="AEJ268" s="214" t="e">
        <v>#N/A</v>
      </c>
      <c r="AEK268" s="214" t="e">
        <v>#N/A</v>
      </c>
      <c r="AEL268" s="214" t="e">
        <v>#N/A</v>
      </c>
      <c r="AEM268" s="214" t="e">
        <v>#N/A</v>
      </c>
      <c r="AEN268" s="214" t="e">
        <v>#N/A</v>
      </c>
      <c r="AEO268" s="214" t="e">
        <v>#N/A</v>
      </c>
      <c r="AEP268" s="214" t="e">
        <v>#N/A</v>
      </c>
      <c r="AEQ268" s="214" t="e">
        <v>#N/A</v>
      </c>
      <c r="AER268" s="214" t="e">
        <v>#N/A</v>
      </c>
      <c r="AES268" s="214" t="e">
        <v>#N/A</v>
      </c>
      <c r="AET268" s="214" t="e">
        <v>#N/A</v>
      </c>
      <c r="AEU268" s="214" t="e">
        <v>#N/A</v>
      </c>
      <c r="AEV268" s="214" t="e">
        <v>#N/A</v>
      </c>
      <c r="AEW268" s="214" t="e">
        <v>#N/A</v>
      </c>
      <c r="AEX268" s="214" t="e">
        <v>#N/A</v>
      </c>
      <c r="AEY268" s="214" t="e">
        <v>#N/A</v>
      </c>
      <c r="AEZ268" s="214" t="e">
        <v>#N/A</v>
      </c>
      <c r="AFA268" s="214" t="e">
        <v>#N/A</v>
      </c>
      <c r="AFB268" s="214" t="e">
        <v>#N/A</v>
      </c>
      <c r="AFC268" s="214" t="e">
        <v>#N/A</v>
      </c>
      <c r="AFD268" s="214" t="e">
        <v>#N/A</v>
      </c>
      <c r="AFE268" s="214" t="e">
        <v>#N/A</v>
      </c>
      <c r="AFF268" s="214" t="e">
        <v>#N/A</v>
      </c>
      <c r="AFG268" s="214" t="e">
        <v>#N/A</v>
      </c>
      <c r="AFH268" s="214" t="e">
        <v>#N/A</v>
      </c>
      <c r="AFI268" s="214" t="e">
        <v>#N/A</v>
      </c>
      <c r="AFJ268" s="214" t="e">
        <v>#N/A</v>
      </c>
      <c r="AFK268" s="214" t="e">
        <v>#N/A</v>
      </c>
      <c r="AFL268" s="214" t="e">
        <v>#N/A</v>
      </c>
      <c r="AFM268" s="214" t="e">
        <v>#N/A</v>
      </c>
      <c r="AFN268" s="214" t="e">
        <v>#N/A</v>
      </c>
      <c r="AFO268" s="214" t="e">
        <v>#N/A</v>
      </c>
      <c r="AFP268" s="214" t="e">
        <v>#N/A</v>
      </c>
      <c r="AFQ268" s="214" t="e">
        <v>#N/A</v>
      </c>
      <c r="AFR268" s="214" t="e">
        <v>#N/A</v>
      </c>
      <c r="AFS268" s="214" t="e">
        <v>#N/A</v>
      </c>
      <c r="AFT268" s="214" t="e">
        <v>#N/A</v>
      </c>
      <c r="AFU268" s="214" t="e">
        <v>#N/A</v>
      </c>
      <c r="AFV268" s="214" t="e">
        <v>#N/A</v>
      </c>
      <c r="AFW268" s="214" t="e">
        <v>#N/A</v>
      </c>
      <c r="AFX268" s="214" t="e">
        <v>#N/A</v>
      </c>
      <c r="AFY268" s="214" t="e">
        <v>#N/A</v>
      </c>
      <c r="AFZ268" s="214" t="e">
        <v>#N/A</v>
      </c>
      <c r="AGA268" s="214" t="e">
        <v>#N/A</v>
      </c>
      <c r="AGB268" s="214" t="e">
        <v>#N/A</v>
      </c>
      <c r="AGC268" s="214" t="e">
        <v>#N/A</v>
      </c>
      <c r="AGD268" s="214" t="e">
        <v>#N/A</v>
      </c>
      <c r="AGE268" s="214" t="e">
        <v>#N/A</v>
      </c>
      <c r="AGF268" s="214" t="e">
        <v>#N/A</v>
      </c>
      <c r="AGG268" s="214" t="e">
        <v>#N/A</v>
      </c>
      <c r="AGH268" s="214" t="e">
        <v>#N/A</v>
      </c>
      <c r="AGI268" s="214" t="e">
        <v>#N/A</v>
      </c>
      <c r="AGJ268" s="214" t="e">
        <v>#N/A</v>
      </c>
      <c r="AGK268" s="214" t="e">
        <v>#N/A</v>
      </c>
      <c r="AGL268" s="214" t="e">
        <v>#N/A</v>
      </c>
      <c r="AGM268" s="214" t="e">
        <v>#N/A</v>
      </c>
      <c r="AGN268" s="214" t="e">
        <v>#N/A</v>
      </c>
      <c r="AGO268" s="214" t="e">
        <v>#N/A</v>
      </c>
      <c r="AGP268" s="214" t="e">
        <v>#N/A</v>
      </c>
      <c r="AGQ268" s="214" t="e">
        <v>#N/A</v>
      </c>
      <c r="AGR268" s="214" t="e">
        <v>#N/A</v>
      </c>
      <c r="AGS268" s="214" t="e">
        <v>#N/A</v>
      </c>
      <c r="AGT268" s="214" t="e">
        <v>#N/A</v>
      </c>
      <c r="AGU268" s="214" t="e">
        <v>#N/A</v>
      </c>
      <c r="AGV268" s="214" t="e">
        <v>#N/A</v>
      </c>
      <c r="AGW268" s="214" t="e">
        <v>#N/A</v>
      </c>
      <c r="AGX268" s="214" t="e">
        <v>#N/A</v>
      </c>
      <c r="AGY268" s="214" t="e">
        <v>#N/A</v>
      </c>
      <c r="AGZ268" s="214" t="e">
        <v>#N/A</v>
      </c>
      <c r="AHA268" s="214" t="e">
        <v>#N/A</v>
      </c>
      <c r="AHB268" s="214" t="e">
        <v>#N/A</v>
      </c>
      <c r="AHC268" s="214" t="e">
        <v>#N/A</v>
      </c>
      <c r="AHD268" s="214" t="e">
        <v>#N/A</v>
      </c>
      <c r="AHE268" s="214" t="e">
        <v>#N/A</v>
      </c>
      <c r="AHF268" s="214" t="e">
        <v>#N/A</v>
      </c>
      <c r="AHG268" s="214" t="e">
        <v>#N/A</v>
      </c>
      <c r="AHH268" s="214" t="e">
        <v>#N/A</v>
      </c>
      <c r="AHI268" s="214" t="e">
        <v>#N/A</v>
      </c>
      <c r="AHJ268" s="214" t="e">
        <v>#N/A</v>
      </c>
      <c r="AHK268" s="214" t="e">
        <v>#N/A</v>
      </c>
      <c r="AHL268" s="214" t="e">
        <v>#N/A</v>
      </c>
      <c r="AHM268" s="214" t="e">
        <v>#N/A</v>
      </c>
      <c r="AHN268" s="214" t="e">
        <v>#N/A</v>
      </c>
      <c r="AHO268" s="214" t="e">
        <v>#N/A</v>
      </c>
      <c r="AHP268" s="214" t="e">
        <v>#N/A</v>
      </c>
      <c r="AHQ268" s="214" t="e">
        <v>#N/A</v>
      </c>
      <c r="AHR268" s="214" t="e">
        <v>#N/A</v>
      </c>
      <c r="AHS268" s="214" t="e">
        <v>#N/A</v>
      </c>
      <c r="AHT268" s="214" t="e">
        <v>#N/A</v>
      </c>
      <c r="AHU268" s="214" t="e">
        <v>#N/A</v>
      </c>
      <c r="AHV268" s="214" t="e">
        <v>#N/A</v>
      </c>
      <c r="AHW268" s="214" t="e">
        <v>#N/A</v>
      </c>
      <c r="AHX268" s="214" t="e">
        <v>#N/A</v>
      </c>
      <c r="AHY268" s="214" t="e">
        <v>#N/A</v>
      </c>
      <c r="AHZ268" s="214" t="e">
        <v>#N/A</v>
      </c>
      <c r="AIA268" s="214" t="e">
        <v>#N/A</v>
      </c>
      <c r="AIB268" s="214" t="e">
        <v>#N/A</v>
      </c>
      <c r="AIC268" s="214" t="e">
        <v>#N/A</v>
      </c>
      <c r="AID268" s="214" t="e">
        <v>#N/A</v>
      </c>
      <c r="AIE268" s="214" t="e">
        <v>#N/A</v>
      </c>
      <c r="AIF268" s="214" t="e">
        <v>#N/A</v>
      </c>
      <c r="AIG268" s="214" t="e">
        <v>#N/A</v>
      </c>
      <c r="AIH268" s="214" t="e">
        <v>#N/A</v>
      </c>
      <c r="AII268" s="214" t="e">
        <v>#N/A</v>
      </c>
      <c r="AIJ268" s="214" t="e">
        <v>#N/A</v>
      </c>
      <c r="AIK268" s="214" t="e">
        <v>#N/A</v>
      </c>
      <c r="AIL268" s="214" t="e">
        <v>#N/A</v>
      </c>
      <c r="AIM268" s="214" t="e">
        <v>#N/A</v>
      </c>
      <c r="AIN268" s="214" t="e">
        <v>#N/A</v>
      </c>
      <c r="AIO268" s="214" t="e">
        <v>#N/A</v>
      </c>
      <c r="AIP268" s="214" t="e">
        <v>#N/A</v>
      </c>
      <c r="AIQ268" s="214" t="e">
        <v>#N/A</v>
      </c>
      <c r="AIR268" s="214" t="e">
        <v>#N/A</v>
      </c>
      <c r="AIS268" s="214" t="e">
        <v>#N/A</v>
      </c>
      <c r="AIT268" s="214" t="e">
        <v>#N/A</v>
      </c>
      <c r="AIU268" s="214" t="e">
        <v>#N/A</v>
      </c>
      <c r="AIV268" s="214" t="e">
        <v>#N/A</v>
      </c>
      <c r="AIW268" s="214" t="e">
        <v>#N/A</v>
      </c>
      <c r="AIX268" s="214" t="e">
        <v>#N/A</v>
      </c>
      <c r="AIY268" s="214" t="e">
        <v>#N/A</v>
      </c>
      <c r="AIZ268" s="214" t="e">
        <v>#N/A</v>
      </c>
      <c r="AJA268" s="214" t="e">
        <v>#N/A</v>
      </c>
      <c r="AJB268" s="214" t="e">
        <v>#N/A</v>
      </c>
      <c r="AJC268" s="214" t="e">
        <v>#N/A</v>
      </c>
      <c r="AJD268" s="214" t="e">
        <v>#N/A</v>
      </c>
      <c r="AJE268" s="214" t="e">
        <v>#N/A</v>
      </c>
      <c r="AJF268" s="214" t="e">
        <v>#N/A</v>
      </c>
      <c r="AJG268" s="214" t="e">
        <v>#N/A</v>
      </c>
      <c r="AJH268" s="214" t="e">
        <v>#N/A</v>
      </c>
      <c r="AJI268" s="214" t="e">
        <v>#N/A</v>
      </c>
      <c r="AJJ268" s="214" t="e">
        <v>#N/A</v>
      </c>
      <c r="AJK268" s="214" t="e">
        <v>#N/A</v>
      </c>
      <c r="AJL268" s="214" t="e">
        <v>#N/A</v>
      </c>
      <c r="AJM268" s="214" t="e">
        <v>#N/A</v>
      </c>
      <c r="AJN268" s="214" t="e">
        <v>#N/A</v>
      </c>
      <c r="AJO268" s="214" t="e">
        <v>#N/A</v>
      </c>
      <c r="AJP268" s="214" t="e">
        <v>#N/A</v>
      </c>
      <c r="AJQ268" s="214" t="e">
        <v>#N/A</v>
      </c>
      <c r="AJR268" s="214" t="e">
        <v>#N/A</v>
      </c>
      <c r="AJS268" s="214" t="e">
        <v>#N/A</v>
      </c>
      <c r="AJT268" s="214" t="e">
        <v>#N/A</v>
      </c>
      <c r="AJU268" s="214" t="e">
        <v>#N/A</v>
      </c>
      <c r="AJV268" s="214" t="e">
        <v>#N/A</v>
      </c>
      <c r="AJW268" s="214" t="e">
        <v>#N/A</v>
      </c>
      <c r="AJX268" s="214" t="e">
        <v>#N/A</v>
      </c>
      <c r="AJY268" s="214" t="e">
        <v>#N/A</v>
      </c>
      <c r="AJZ268" s="214" t="e">
        <v>#N/A</v>
      </c>
      <c r="AKA268" s="214" t="e">
        <v>#N/A</v>
      </c>
      <c r="AKB268" s="214" t="e">
        <v>#N/A</v>
      </c>
      <c r="AKC268" s="214" t="e">
        <v>#N/A</v>
      </c>
      <c r="AKD268" s="214" t="e">
        <v>#N/A</v>
      </c>
      <c r="AKE268" s="214" t="e">
        <v>#N/A</v>
      </c>
      <c r="AKF268" s="214" t="e">
        <v>#N/A</v>
      </c>
      <c r="AKG268" s="214" t="e">
        <v>#N/A</v>
      </c>
      <c r="AKH268" s="214" t="e">
        <v>#N/A</v>
      </c>
      <c r="AKI268" s="214" t="e">
        <v>#N/A</v>
      </c>
      <c r="AKJ268" s="214" t="e">
        <v>#N/A</v>
      </c>
      <c r="AKK268" s="214" t="e">
        <v>#N/A</v>
      </c>
      <c r="AKL268" s="214" t="e">
        <v>#N/A</v>
      </c>
      <c r="AKM268" s="214" t="e">
        <v>#N/A</v>
      </c>
      <c r="AKN268" s="214" t="e">
        <v>#N/A</v>
      </c>
      <c r="AKO268" s="214" t="e">
        <v>#N/A</v>
      </c>
      <c r="AKP268" s="214" t="e">
        <v>#N/A</v>
      </c>
      <c r="AKQ268" s="214" t="e">
        <v>#N/A</v>
      </c>
      <c r="AKR268" s="214" t="e">
        <v>#N/A</v>
      </c>
      <c r="AKS268" s="214" t="e">
        <v>#N/A</v>
      </c>
      <c r="AKT268" s="214" t="e">
        <v>#N/A</v>
      </c>
      <c r="AKU268" s="214" t="e">
        <v>#N/A</v>
      </c>
      <c r="AKV268" s="214" t="e">
        <v>#N/A</v>
      </c>
      <c r="AKW268" s="214" t="e">
        <v>#N/A</v>
      </c>
      <c r="AKX268" s="214" t="e">
        <v>#N/A</v>
      </c>
      <c r="AKY268" s="214" t="e">
        <v>#N/A</v>
      </c>
      <c r="AKZ268" s="214" t="e">
        <v>#N/A</v>
      </c>
      <c r="ALA268" s="214" t="e">
        <v>#N/A</v>
      </c>
      <c r="ALB268" s="214" t="e">
        <v>#N/A</v>
      </c>
      <c r="ALC268" s="214" t="e">
        <v>#N/A</v>
      </c>
      <c r="ALD268" s="214" t="e">
        <v>#N/A</v>
      </c>
      <c r="ALE268" s="214" t="e">
        <v>#N/A</v>
      </c>
      <c r="ALF268" s="214" t="e">
        <v>#N/A</v>
      </c>
      <c r="ALG268" s="214" t="e">
        <v>#N/A</v>
      </c>
      <c r="ALH268" s="214" t="e">
        <v>#N/A</v>
      </c>
      <c r="ALI268" s="214" t="e">
        <v>#N/A</v>
      </c>
      <c r="ALJ268" s="214" t="e">
        <v>#N/A</v>
      </c>
      <c r="ALK268" s="214" t="e">
        <v>#N/A</v>
      </c>
      <c r="ALL268" s="214" t="e">
        <v>#N/A</v>
      </c>
      <c r="ALM268" s="214" t="e">
        <v>#N/A</v>
      </c>
      <c r="ALN268" s="214" t="e">
        <v>#N/A</v>
      </c>
      <c r="ALO268" s="214" t="e">
        <v>#N/A</v>
      </c>
      <c r="ALP268" s="214" t="e">
        <v>#N/A</v>
      </c>
      <c r="ALQ268" s="214" t="e">
        <v>#N/A</v>
      </c>
      <c r="ALR268" s="214" t="e">
        <v>#N/A</v>
      </c>
      <c r="ALS268" s="214" t="e">
        <v>#N/A</v>
      </c>
      <c r="ALT268" s="214" t="e">
        <v>#N/A</v>
      </c>
      <c r="ALU268" s="214" t="e">
        <v>#N/A</v>
      </c>
      <c r="ALV268" s="214" t="e">
        <v>#N/A</v>
      </c>
      <c r="ALW268" s="214" t="e">
        <v>#N/A</v>
      </c>
      <c r="ALX268" s="214" t="e">
        <v>#N/A</v>
      </c>
      <c r="ALY268" s="214" t="e">
        <v>#N/A</v>
      </c>
      <c r="ALZ268" s="214" t="e">
        <v>#N/A</v>
      </c>
      <c r="AMA268" s="214" t="e">
        <v>#N/A</v>
      </c>
      <c r="AMB268" s="214" t="e">
        <v>#N/A</v>
      </c>
      <c r="AMC268" s="214" t="e">
        <v>#N/A</v>
      </c>
      <c r="AMD268" s="214" t="e">
        <v>#N/A</v>
      </c>
      <c r="AME268" s="214" t="e">
        <v>#N/A</v>
      </c>
      <c r="AMF268" s="214" t="e">
        <v>#N/A</v>
      </c>
      <c r="AMG268" s="214" t="e">
        <v>#N/A</v>
      </c>
      <c r="AMH268" s="214" t="e">
        <v>#N/A</v>
      </c>
      <c r="AMI268" s="214" t="e">
        <v>#N/A</v>
      </c>
      <c r="AMJ268" s="214" t="e">
        <v>#N/A</v>
      </c>
      <c r="AMK268" s="214" t="e">
        <v>#N/A</v>
      </c>
      <c r="AML268" s="214" t="e">
        <v>#N/A</v>
      </c>
      <c r="AMM268" s="214" t="e">
        <v>#N/A</v>
      </c>
      <c r="AMN268" s="214" t="e">
        <v>#N/A</v>
      </c>
      <c r="AMO268" s="214" t="e">
        <v>#N/A</v>
      </c>
      <c r="AMP268" s="214" t="e">
        <v>#N/A</v>
      </c>
      <c r="AMQ268" s="214" t="e">
        <v>#N/A</v>
      </c>
      <c r="AMR268" s="214" t="e">
        <v>#N/A</v>
      </c>
      <c r="AMS268" s="214" t="e">
        <v>#N/A</v>
      </c>
      <c r="AMT268" s="214" t="e">
        <v>#N/A</v>
      </c>
      <c r="AMU268" s="214" t="e">
        <v>#N/A</v>
      </c>
      <c r="AMV268" s="214" t="e">
        <v>#N/A</v>
      </c>
      <c r="AMW268" s="214" t="e">
        <v>#N/A</v>
      </c>
      <c r="AMX268" s="214" t="e">
        <v>#N/A</v>
      </c>
      <c r="AMY268" s="214" t="e">
        <v>#N/A</v>
      </c>
      <c r="AMZ268" s="214" t="e">
        <v>#N/A</v>
      </c>
      <c r="ANA268" s="214" t="e">
        <v>#N/A</v>
      </c>
      <c r="ANB268" s="214" t="e">
        <v>#N/A</v>
      </c>
      <c r="ANC268" s="214" t="e">
        <v>#N/A</v>
      </c>
      <c r="AND268" s="214" t="e">
        <v>#N/A</v>
      </c>
      <c r="ANE268" s="214" t="e">
        <v>#N/A</v>
      </c>
      <c r="ANF268" s="214" t="e">
        <v>#N/A</v>
      </c>
      <c r="ANG268" s="214" t="e">
        <v>#N/A</v>
      </c>
      <c r="ANH268" s="214" t="e">
        <v>#N/A</v>
      </c>
      <c r="ANI268" s="214" t="e">
        <v>#N/A</v>
      </c>
      <c r="ANJ268" s="214" t="e">
        <v>#N/A</v>
      </c>
      <c r="ANK268" s="214" t="e">
        <v>#N/A</v>
      </c>
      <c r="ANL268" s="214" t="e">
        <v>#N/A</v>
      </c>
      <c r="ANM268" s="214" t="e">
        <v>#N/A</v>
      </c>
      <c r="ANN268" s="214" t="e">
        <v>#N/A</v>
      </c>
      <c r="ANO268" s="214" t="e">
        <v>#N/A</v>
      </c>
      <c r="ANP268" s="214" t="e">
        <v>#N/A</v>
      </c>
      <c r="ANQ268" s="214" t="e">
        <v>#N/A</v>
      </c>
      <c r="ANR268" s="214" t="e">
        <v>#N/A</v>
      </c>
      <c r="ANS268" s="214" t="e">
        <v>#N/A</v>
      </c>
      <c r="ANT268" s="214" t="e">
        <v>#N/A</v>
      </c>
      <c r="ANU268" s="214" t="e">
        <v>#N/A</v>
      </c>
      <c r="ANV268" s="214" t="e">
        <v>#N/A</v>
      </c>
      <c r="ANW268" s="214" t="e">
        <v>#N/A</v>
      </c>
      <c r="ANX268" s="214" t="e">
        <v>#N/A</v>
      </c>
      <c r="ANY268" s="214" t="e">
        <v>#N/A</v>
      </c>
      <c r="ANZ268" s="214" t="e">
        <v>#N/A</v>
      </c>
      <c r="AOA268" s="214" t="e">
        <v>#N/A</v>
      </c>
      <c r="AOB268" s="214" t="e">
        <v>#N/A</v>
      </c>
      <c r="AOC268" s="214" t="e">
        <v>#N/A</v>
      </c>
      <c r="AOD268" s="214" t="e">
        <v>#N/A</v>
      </c>
      <c r="AOE268" s="214" t="e">
        <v>#N/A</v>
      </c>
      <c r="AOF268" s="214" t="e">
        <v>#N/A</v>
      </c>
      <c r="AOG268" s="214" t="e">
        <v>#N/A</v>
      </c>
      <c r="AOH268" s="214" t="e">
        <v>#N/A</v>
      </c>
      <c r="AOI268" s="214" t="e">
        <v>#N/A</v>
      </c>
      <c r="AOJ268" s="214" t="e">
        <v>#N/A</v>
      </c>
      <c r="AOK268" s="214" t="e">
        <v>#N/A</v>
      </c>
      <c r="AOL268" s="214" t="e">
        <v>#N/A</v>
      </c>
      <c r="AOM268" s="214" t="e">
        <v>#N/A</v>
      </c>
      <c r="AON268" s="214" t="e">
        <v>#N/A</v>
      </c>
      <c r="AOO268" s="214" t="e">
        <v>#N/A</v>
      </c>
      <c r="AOP268" s="214" t="e">
        <v>#N/A</v>
      </c>
      <c r="AOQ268" s="214" t="e">
        <v>#N/A</v>
      </c>
      <c r="AOR268" s="214" t="e">
        <v>#N/A</v>
      </c>
      <c r="AOS268" s="214" t="e">
        <v>#N/A</v>
      </c>
      <c r="AOT268" s="214" t="e">
        <v>#N/A</v>
      </c>
      <c r="AOU268" s="214" t="e">
        <v>#N/A</v>
      </c>
      <c r="AOV268" s="214" t="e">
        <v>#N/A</v>
      </c>
      <c r="AOW268" s="214" t="e">
        <v>#N/A</v>
      </c>
      <c r="AOX268" s="214" t="e">
        <v>#N/A</v>
      </c>
      <c r="AOY268" s="214" t="e">
        <v>#N/A</v>
      </c>
      <c r="AOZ268" s="214" t="e">
        <v>#N/A</v>
      </c>
      <c r="APA268" s="214" t="e">
        <v>#N/A</v>
      </c>
      <c r="APB268" s="214" t="e">
        <v>#N/A</v>
      </c>
      <c r="APC268" s="214" t="e">
        <v>#N/A</v>
      </c>
      <c r="APD268" s="214" t="e">
        <v>#N/A</v>
      </c>
      <c r="APE268" s="214" t="e">
        <v>#N/A</v>
      </c>
      <c r="APF268" s="214" t="e">
        <v>#N/A</v>
      </c>
      <c r="APG268" s="214" t="e">
        <v>#N/A</v>
      </c>
      <c r="APH268" s="214" t="e">
        <v>#N/A</v>
      </c>
      <c r="API268" s="214" t="e">
        <v>#N/A</v>
      </c>
      <c r="APJ268" s="214" t="e">
        <v>#N/A</v>
      </c>
      <c r="APK268" s="214" t="e">
        <v>#N/A</v>
      </c>
      <c r="APL268" s="214" t="e">
        <v>#N/A</v>
      </c>
      <c r="APM268" s="214" t="e">
        <v>#N/A</v>
      </c>
      <c r="APN268" s="214" t="e">
        <v>#N/A</v>
      </c>
      <c r="APO268" s="214" t="e">
        <v>#N/A</v>
      </c>
      <c r="APP268" s="214" t="e">
        <v>#N/A</v>
      </c>
      <c r="APQ268" s="214" t="e">
        <v>#N/A</v>
      </c>
      <c r="APR268" s="214" t="e">
        <v>#N/A</v>
      </c>
      <c r="APS268" s="214" t="e">
        <v>#N/A</v>
      </c>
      <c r="APT268" s="214" t="e">
        <v>#N/A</v>
      </c>
      <c r="APU268" s="214" t="e">
        <v>#N/A</v>
      </c>
      <c r="APV268" s="214" t="e">
        <v>#N/A</v>
      </c>
      <c r="APW268" s="214" t="e">
        <v>#N/A</v>
      </c>
      <c r="APX268" s="214" t="e">
        <v>#N/A</v>
      </c>
      <c r="APY268" s="214" t="e">
        <v>#N/A</v>
      </c>
      <c r="APZ268" s="214" t="e">
        <v>#N/A</v>
      </c>
      <c r="AQA268" s="214" t="e">
        <v>#N/A</v>
      </c>
      <c r="AQB268" s="214" t="e">
        <v>#N/A</v>
      </c>
      <c r="AQC268" s="214" t="e">
        <v>#N/A</v>
      </c>
      <c r="AQD268" s="214" t="e">
        <v>#N/A</v>
      </c>
      <c r="AQE268" s="214" t="e">
        <v>#N/A</v>
      </c>
      <c r="AQF268" s="214" t="e">
        <v>#N/A</v>
      </c>
      <c r="AQG268" s="214" t="e">
        <v>#N/A</v>
      </c>
      <c r="AQH268" s="214" t="e">
        <v>#N/A</v>
      </c>
      <c r="AQI268" s="214" t="e">
        <v>#N/A</v>
      </c>
      <c r="AQJ268" s="214" t="e">
        <v>#N/A</v>
      </c>
      <c r="AQK268" s="214" t="e">
        <v>#N/A</v>
      </c>
      <c r="AQL268" s="214" t="e">
        <v>#N/A</v>
      </c>
      <c r="AQM268" s="214" t="e">
        <v>#N/A</v>
      </c>
      <c r="AQN268" s="214" t="e">
        <v>#N/A</v>
      </c>
      <c r="AQO268" s="214" t="e">
        <v>#N/A</v>
      </c>
      <c r="AQP268" s="214" t="e">
        <v>#N/A</v>
      </c>
      <c r="AQQ268" s="214" t="e">
        <v>#N/A</v>
      </c>
      <c r="AQR268" s="214" t="e">
        <v>#N/A</v>
      </c>
      <c r="AQS268" s="214" t="e">
        <v>#N/A</v>
      </c>
      <c r="AQT268" s="214" t="e">
        <v>#N/A</v>
      </c>
      <c r="AQU268" s="214" t="e">
        <v>#N/A</v>
      </c>
      <c r="AQV268" s="214" t="e">
        <v>#N/A</v>
      </c>
      <c r="AQW268" s="214" t="e">
        <v>#N/A</v>
      </c>
      <c r="AQX268" s="214" t="e">
        <v>#N/A</v>
      </c>
      <c r="AQY268" s="214" t="e">
        <v>#N/A</v>
      </c>
      <c r="AQZ268" s="214" t="e">
        <v>#N/A</v>
      </c>
      <c r="ARA268" s="214" t="e">
        <v>#N/A</v>
      </c>
      <c r="ARB268" s="214" t="e">
        <v>#N/A</v>
      </c>
      <c r="ARC268" s="214" t="e">
        <v>#N/A</v>
      </c>
      <c r="ARD268" s="214" t="e">
        <v>#N/A</v>
      </c>
      <c r="ARE268" s="214" t="e">
        <v>#N/A</v>
      </c>
      <c r="ARF268" s="214" t="e">
        <v>#N/A</v>
      </c>
      <c r="ARG268" s="214" t="e">
        <v>#N/A</v>
      </c>
      <c r="ARH268" s="214" t="e">
        <v>#N/A</v>
      </c>
      <c r="ARI268" s="214" t="e">
        <v>#N/A</v>
      </c>
      <c r="ARJ268" s="214" t="e">
        <v>#N/A</v>
      </c>
      <c r="ARK268" s="214" t="e">
        <v>#N/A</v>
      </c>
      <c r="ARL268" s="214" t="e">
        <v>#N/A</v>
      </c>
      <c r="ARM268" s="214" t="e">
        <v>#N/A</v>
      </c>
      <c r="ARN268" s="214" t="e">
        <v>#N/A</v>
      </c>
      <c r="ARO268" s="214" t="e">
        <v>#N/A</v>
      </c>
      <c r="ARP268" s="214" t="e">
        <v>#N/A</v>
      </c>
      <c r="ARQ268" s="214" t="e">
        <v>#N/A</v>
      </c>
      <c r="ARR268" s="214" t="e">
        <v>#N/A</v>
      </c>
      <c r="ARS268" s="214" t="e">
        <v>#N/A</v>
      </c>
      <c r="ART268" s="214" t="e">
        <v>#N/A</v>
      </c>
      <c r="ARU268" s="214" t="e">
        <v>#N/A</v>
      </c>
      <c r="ARV268" s="214" t="e">
        <v>#N/A</v>
      </c>
      <c r="ARW268" s="214" t="e">
        <v>#N/A</v>
      </c>
      <c r="ARX268" s="214" t="e">
        <v>#N/A</v>
      </c>
      <c r="ARY268" s="214" t="e">
        <v>#N/A</v>
      </c>
      <c r="ARZ268" s="214" t="e">
        <v>#N/A</v>
      </c>
      <c r="ASA268" s="214" t="e">
        <v>#N/A</v>
      </c>
      <c r="ASB268" s="214" t="e">
        <v>#N/A</v>
      </c>
      <c r="ASC268" s="214" t="e">
        <v>#N/A</v>
      </c>
      <c r="ASD268" s="214" t="e">
        <v>#N/A</v>
      </c>
      <c r="ASE268" s="214" t="e">
        <v>#N/A</v>
      </c>
      <c r="ASF268" s="214" t="e">
        <v>#N/A</v>
      </c>
      <c r="ASG268" s="214" t="e">
        <v>#N/A</v>
      </c>
      <c r="ASH268" s="214" t="e">
        <v>#N/A</v>
      </c>
      <c r="ASI268" s="214" t="e">
        <v>#N/A</v>
      </c>
      <c r="ASJ268" s="214" t="e">
        <v>#N/A</v>
      </c>
      <c r="ASK268" s="214" t="e">
        <v>#N/A</v>
      </c>
      <c r="ASL268" s="214" t="e">
        <v>#N/A</v>
      </c>
      <c r="ASM268" s="214" t="e">
        <v>#N/A</v>
      </c>
      <c r="ASN268" s="214" t="e">
        <v>#N/A</v>
      </c>
      <c r="ASO268" s="214" t="e">
        <v>#N/A</v>
      </c>
      <c r="ASP268" s="214" t="e">
        <v>#N/A</v>
      </c>
      <c r="ASQ268" s="214" t="e">
        <v>#N/A</v>
      </c>
      <c r="ASR268" s="214" t="e">
        <v>#N/A</v>
      </c>
      <c r="ASS268" s="214" t="e">
        <v>#N/A</v>
      </c>
      <c r="AST268" s="214" t="e">
        <v>#N/A</v>
      </c>
      <c r="ASU268" s="214" t="e">
        <v>#N/A</v>
      </c>
      <c r="ASV268" s="214" t="e">
        <v>#N/A</v>
      </c>
      <c r="ASW268" s="214" t="e">
        <v>#N/A</v>
      </c>
      <c r="ASX268" s="214" t="e">
        <v>#N/A</v>
      </c>
      <c r="ASY268" s="214" t="e">
        <v>#N/A</v>
      </c>
      <c r="ASZ268" s="214" t="e">
        <v>#N/A</v>
      </c>
      <c r="ATA268" s="214" t="e">
        <v>#N/A</v>
      </c>
      <c r="ATB268" s="214" t="e">
        <v>#N/A</v>
      </c>
      <c r="ATC268" s="214" t="e">
        <v>#N/A</v>
      </c>
      <c r="ATD268" s="214" t="e">
        <v>#N/A</v>
      </c>
      <c r="ATE268" s="214" t="e">
        <v>#N/A</v>
      </c>
      <c r="ATF268" s="214" t="e">
        <v>#N/A</v>
      </c>
      <c r="ATG268" s="214" t="e">
        <v>#N/A</v>
      </c>
      <c r="ATH268" s="214" t="e">
        <v>#N/A</v>
      </c>
      <c r="ATI268" s="214" t="e">
        <v>#N/A</v>
      </c>
      <c r="ATJ268" s="214" t="e">
        <v>#N/A</v>
      </c>
      <c r="ATK268" s="214" t="e">
        <v>#N/A</v>
      </c>
      <c r="ATL268" s="214" t="e">
        <v>#N/A</v>
      </c>
      <c r="ATM268" s="214" t="e">
        <v>#N/A</v>
      </c>
      <c r="ATN268" s="214" t="e">
        <v>#N/A</v>
      </c>
      <c r="ATO268" s="214" t="e">
        <v>#N/A</v>
      </c>
      <c r="ATP268" s="214" t="e">
        <v>#N/A</v>
      </c>
      <c r="ATQ268" s="214" t="e">
        <v>#N/A</v>
      </c>
      <c r="ATR268" s="214" t="e">
        <v>#N/A</v>
      </c>
      <c r="ATS268" s="214" t="e">
        <v>#N/A</v>
      </c>
      <c r="ATT268" s="214" t="e">
        <v>#N/A</v>
      </c>
      <c r="ATU268" s="214" t="e">
        <v>#N/A</v>
      </c>
      <c r="ATV268" s="214" t="e">
        <v>#N/A</v>
      </c>
      <c r="ATW268" s="214" t="e">
        <v>#N/A</v>
      </c>
      <c r="ATX268" s="214" t="e">
        <v>#N/A</v>
      </c>
      <c r="ATY268" s="214" t="e">
        <v>#N/A</v>
      </c>
      <c r="ATZ268" s="214" t="e">
        <v>#N/A</v>
      </c>
      <c r="AUA268" s="214" t="e">
        <v>#N/A</v>
      </c>
      <c r="AUB268" s="214" t="e">
        <v>#N/A</v>
      </c>
      <c r="AUC268" s="214" t="e">
        <v>#N/A</v>
      </c>
      <c r="AUD268" s="214" t="e">
        <v>#N/A</v>
      </c>
      <c r="AUE268" s="214" t="e">
        <v>#N/A</v>
      </c>
      <c r="AUF268" s="214" t="e">
        <v>#N/A</v>
      </c>
      <c r="AUG268" s="214" t="e">
        <v>#N/A</v>
      </c>
      <c r="AUH268" s="214" t="e">
        <v>#N/A</v>
      </c>
      <c r="AUI268" s="214" t="e">
        <v>#N/A</v>
      </c>
      <c r="AUJ268" s="214" t="e">
        <v>#N/A</v>
      </c>
      <c r="AUK268" s="214" t="e">
        <v>#N/A</v>
      </c>
      <c r="AUL268" s="214" t="e">
        <v>#N/A</v>
      </c>
      <c r="AUM268" s="214" t="e">
        <v>#N/A</v>
      </c>
      <c r="AUN268" s="214" t="e">
        <v>#N/A</v>
      </c>
      <c r="AUO268" s="214" t="e">
        <v>#N/A</v>
      </c>
      <c r="AUP268" s="214" t="e">
        <v>#N/A</v>
      </c>
      <c r="AUQ268" s="214" t="e">
        <v>#N/A</v>
      </c>
      <c r="AUR268" s="214" t="e">
        <v>#N/A</v>
      </c>
      <c r="AUS268" s="214" t="e">
        <v>#N/A</v>
      </c>
      <c r="AUT268" s="214" t="e">
        <v>#N/A</v>
      </c>
      <c r="AUU268" s="214" t="e">
        <v>#N/A</v>
      </c>
      <c r="AUV268" s="214" t="e">
        <v>#N/A</v>
      </c>
      <c r="AUW268" s="214" t="e">
        <v>#N/A</v>
      </c>
      <c r="AUX268" s="214" t="e">
        <v>#N/A</v>
      </c>
      <c r="AUY268" s="214" t="e">
        <v>#N/A</v>
      </c>
      <c r="AUZ268" s="214" t="e">
        <v>#N/A</v>
      </c>
      <c r="AVA268" s="214" t="e">
        <v>#N/A</v>
      </c>
      <c r="AVB268" s="214" t="e">
        <v>#N/A</v>
      </c>
      <c r="AVC268" s="214" t="e">
        <v>#N/A</v>
      </c>
      <c r="AVD268" s="214" t="e">
        <v>#N/A</v>
      </c>
      <c r="AVE268" s="214" t="e">
        <v>#N/A</v>
      </c>
      <c r="AVF268" s="214" t="e">
        <v>#N/A</v>
      </c>
      <c r="AVG268" s="214" t="e">
        <v>#N/A</v>
      </c>
      <c r="AVH268" s="214" t="e">
        <v>#N/A</v>
      </c>
      <c r="AVI268" s="214" t="e">
        <v>#N/A</v>
      </c>
      <c r="AVJ268" s="214" t="e">
        <v>#N/A</v>
      </c>
      <c r="AVK268" s="214" t="e">
        <v>#N/A</v>
      </c>
      <c r="AVL268" s="214" t="e">
        <v>#N/A</v>
      </c>
      <c r="AVM268" s="214" t="e">
        <v>#N/A</v>
      </c>
      <c r="AVN268" s="214" t="e">
        <v>#N/A</v>
      </c>
      <c r="AVO268" s="214" t="e">
        <v>#N/A</v>
      </c>
      <c r="AVP268" s="214" t="e">
        <v>#N/A</v>
      </c>
      <c r="AVQ268" s="214" t="e">
        <v>#N/A</v>
      </c>
      <c r="AVR268" s="214" t="e">
        <v>#N/A</v>
      </c>
      <c r="AVS268" s="214" t="e">
        <v>#N/A</v>
      </c>
      <c r="AVT268" s="214" t="e">
        <v>#N/A</v>
      </c>
      <c r="AVU268" s="214" t="e">
        <v>#N/A</v>
      </c>
      <c r="AVV268" s="214" t="e">
        <v>#N/A</v>
      </c>
      <c r="AVW268" s="214" t="e">
        <v>#N/A</v>
      </c>
      <c r="AVX268" s="214" t="e">
        <v>#N/A</v>
      </c>
      <c r="AVY268" s="214" t="e">
        <v>#N/A</v>
      </c>
      <c r="AVZ268" s="214" t="e">
        <v>#N/A</v>
      </c>
      <c r="AWA268" s="214" t="e">
        <v>#N/A</v>
      </c>
      <c r="AWB268" s="214" t="e">
        <v>#N/A</v>
      </c>
      <c r="AWC268" s="214" t="e">
        <v>#N/A</v>
      </c>
      <c r="AWD268" s="214" t="e">
        <v>#N/A</v>
      </c>
      <c r="AWE268" s="214" t="e">
        <v>#N/A</v>
      </c>
      <c r="AWF268" s="214" t="e">
        <v>#N/A</v>
      </c>
      <c r="AWG268" s="214" t="e">
        <v>#N/A</v>
      </c>
      <c r="AWH268" s="214" t="e">
        <v>#N/A</v>
      </c>
      <c r="AWI268" s="214" t="e">
        <v>#N/A</v>
      </c>
      <c r="AWJ268" s="214" t="e">
        <v>#N/A</v>
      </c>
      <c r="AWK268" s="214" t="e">
        <v>#N/A</v>
      </c>
      <c r="AWL268" s="214" t="e">
        <v>#N/A</v>
      </c>
      <c r="AWM268" s="214" t="e">
        <v>#N/A</v>
      </c>
      <c r="AWN268" s="214" t="e">
        <v>#N/A</v>
      </c>
      <c r="AWO268" s="214" t="e">
        <v>#N/A</v>
      </c>
      <c r="AWP268" s="214" t="e">
        <v>#N/A</v>
      </c>
      <c r="AWQ268" s="214" t="e">
        <v>#N/A</v>
      </c>
      <c r="AWR268" s="214" t="e">
        <v>#N/A</v>
      </c>
      <c r="AWS268" s="214" t="e">
        <v>#N/A</v>
      </c>
      <c r="AWT268" s="214" t="e">
        <v>#N/A</v>
      </c>
      <c r="AWU268" s="214" t="e">
        <v>#N/A</v>
      </c>
      <c r="AWV268" s="214" t="e">
        <v>#N/A</v>
      </c>
      <c r="AWW268" s="214" t="e">
        <v>#N/A</v>
      </c>
      <c r="AWX268" s="214" t="e">
        <v>#N/A</v>
      </c>
      <c r="AWY268" s="214" t="e">
        <v>#N/A</v>
      </c>
      <c r="AWZ268" s="214" t="e">
        <v>#N/A</v>
      </c>
      <c r="AXA268" s="214" t="e">
        <v>#N/A</v>
      </c>
      <c r="AXB268" s="214" t="e">
        <v>#N/A</v>
      </c>
      <c r="AXC268" s="214" t="e">
        <v>#N/A</v>
      </c>
      <c r="AXD268" s="214" t="e">
        <v>#N/A</v>
      </c>
      <c r="AXE268" s="214" t="e">
        <v>#N/A</v>
      </c>
      <c r="AXF268" s="214" t="e">
        <v>#N/A</v>
      </c>
      <c r="AXG268" s="214" t="e">
        <v>#N/A</v>
      </c>
      <c r="AXH268" s="214" t="e">
        <v>#N/A</v>
      </c>
      <c r="AXI268" s="214" t="e">
        <v>#N/A</v>
      </c>
      <c r="AXJ268" s="214" t="e">
        <v>#N/A</v>
      </c>
      <c r="AXK268" s="214" t="e">
        <v>#N/A</v>
      </c>
      <c r="AXL268" s="214" t="e">
        <v>#N/A</v>
      </c>
      <c r="AXM268" s="214" t="e">
        <v>#N/A</v>
      </c>
      <c r="AXN268" s="214" t="e">
        <v>#N/A</v>
      </c>
      <c r="AXO268" s="214" t="e">
        <v>#N/A</v>
      </c>
      <c r="AXP268" s="214" t="e">
        <v>#N/A</v>
      </c>
      <c r="AXQ268" s="214" t="e">
        <v>#N/A</v>
      </c>
      <c r="AXR268" s="214" t="e">
        <v>#N/A</v>
      </c>
      <c r="AXS268" s="214" t="e">
        <v>#N/A</v>
      </c>
      <c r="AXT268" s="214" t="e">
        <v>#N/A</v>
      </c>
      <c r="AXU268" s="214" t="e">
        <v>#N/A</v>
      </c>
      <c r="AXV268" s="214" t="e">
        <v>#N/A</v>
      </c>
      <c r="AXW268" s="214" t="e">
        <v>#N/A</v>
      </c>
      <c r="AXX268" s="214" t="e">
        <v>#N/A</v>
      </c>
      <c r="AXY268" s="214" t="e">
        <v>#N/A</v>
      </c>
      <c r="AXZ268" s="214" t="e">
        <v>#N/A</v>
      </c>
      <c r="AYA268" s="214" t="e">
        <v>#N/A</v>
      </c>
      <c r="AYB268" s="214" t="e">
        <v>#N/A</v>
      </c>
      <c r="AYC268" s="214" t="e">
        <v>#N/A</v>
      </c>
      <c r="AYD268" s="214" t="e">
        <v>#N/A</v>
      </c>
      <c r="AYE268" s="214" t="e">
        <v>#N/A</v>
      </c>
      <c r="AYF268" s="214" t="e">
        <v>#N/A</v>
      </c>
      <c r="AYG268" s="214" t="e">
        <v>#N/A</v>
      </c>
      <c r="AYH268" s="214" t="e">
        <v>#N/A</v>
      </c>
      <c r="AYI268" s="214" t="e">
        <v>#N/A</v>
      </c>
      <c r="AYJ268" s="214" t="e">
        <v>#N/A</v>
      </c>
      <c r="AYK268" s="214" t="e">
        <v>#N/A</v>
      </c>
      <c r="AYL268" s="214" t="e">
        <v>#N/A</v>
      </c>
      <c r="AYM268" s="214" t="e">
        <v>#N/A</v>
      </c>
      <c r="AYN268" s="214" t="e">
        <v>#N/A</v>
      </c>
      <c r="AYO268" s="214" t="e">
        <v>#N/A</v>
      </c>
      <c r="AYP268" s="214" t="e">
        <v>#N/A</v>
      </c>
      <c r="AYQ268" s="214" t="e">
        <v>#N/A</v>
      </c>
      <c r="AYR268" s="214" t="e">
        <v>#N/A</v>
      </c>
      <c r="AYS268" s="214" t="e">
        <v>#N/A</v>
      </c>
      <c r="AYT268" s="214" t="e">
        <v>#N/A</v>
      </c>
      <c r="AYU268" s="214" t="e">
        <v>#N/A</v>
      </c>
      <c r="AYV268" s="214" t="e">
        <v>#N/A</v>
      </c>
      <c r="AYW268" s="214" t="e">
        <v>#N/A</v>
      </c>
      <c r="AYX268" s="214" t="e">
        <v>#N/A</v>
      </c>
      <c r="AYY268" s="214" t="e">
        <v>#N/A</v>
      </c>
      <c r="AYZ268" s="214" t="e">
        <v>#N/A</v>
      </c>
      <c r="AZA268" s="214" t="e">
        <v>#N/A</v>
      </c>
      <c r="AZB268" s="214" t="e">
        <v>#N/A</v>
      </c>
      <c r="AZC268" s="214" t="e">
        <v>#N/A</v>
      </c>
      <c r="AZD268" s="214" t="e">
        <v>#N/A</v>
      </c>
      <c r="AZE268" s="214" t="e">
        <v>#N/A</v>
      </c>
      <c r="AZF268" s="214" t="e">
        <v>#N/A</v>
      </c>
      <c r="AZG268" s="214" t="e">
        <v>#N/A</v>
      </c>
      <c r="AZH268" s="214" t="e">
        <v>#N/A</v>
      </c>
      <c r="AZI268" s="214" t="e">
        <v>#N/A</v>
      </c>
      <c r="AZJ268" s="214" t="e">
        <v>#N/A</v>
      </c>
      <c r="AZK268" s="214" t="e">
        <v>#N/A</v>
      </c>
      <c r="AZL268" s="214" t="e">
        <v>#N/A</v>
      </c>
      <c r="AZM268" s="214" t="e">
        <v>#N/A</v>
      </c>
      <c r="AZN268" s="214" t="e">
        <v>#N/A</v>
      </c>
      <c r="AZO268" s="214" t="e">
        <v>#N/A</v>
      </c>
      <c r="AZP268" s="214" t="e">
        <v>#N/A</v>
      </c>
      <c r="AZQ268" s="214" t="e">
        <v>#N/A</v>
      </c>
      <c r="AZR268" s="214" t="e">
        <v>#N/A</v>
      </c>
      <c r="AZS268" s="214" t="e">
        <v>#N/A</v>
      </c>
      <c r="AZT268" s="214" t="e">
        <v>#N/A</v>
      </c>
      <c r="AZU268" s="214" t="e">
        <v>#N/A</v>
      </c>
      <c r="AZV268" s="214" t="e">
        <v>#N/A</v>
      </c>
      <c r="AZW268" s="214" t="e">
        <v>#N/A</v>
      </c>
      <c r="AZX268" s="214" t="e">
        <v>#N/A</v>
      </c>
      <c r="AZY268" s="214" t="e">
        <v>#N/A</v>
      </c>
      <c r="AZZ268" s="214" t="e">
        <v>#N/A</v>
      </c>
      <c r="BAA268" s="214" t="e">
        <v>#N/A</v>
      </c>
      <c r="BAB268" s="214" t="e">
        <v>#N/A</v>
      </c>
      <c r="BAC268" s="214" t="e">
        <v>#N/A</v>
      </c>
      <c r="BAD268" s="214" t="e">
        <v>#N/A</v>
      </c>
      <c r="BAE268" s="214" t="e">
        <v>#N/A</v>
      </c>
      <c r="BAF268" s="214" t="e">
        <v>#N/A</v>
      </c>
      <c r="BAG268" s="214" t="e">
        <v>#N/A</v>
      </c>
      <c r="BAH268" s="214" t="e">
        <v>#N/A</v>
      </c>
      <c r="BAI268" s="214" t="e">
        <v>#N/A</v>
      </c>
      <c r="BAJ268" s="214" t="e">
        <v>#N/A</v>
      </c>
      <c r="BAK268" s="214" t="e">
        <v>#N/A</v>
      </c>
      <c r="BAL268" s="214" t="e">
        <v>#N/A</v>
      </c>
      <c r="BAM268" s="214" t="e">
        <v>#N/A</v>
      </c>
      <c r="BAN268" s="214" t="e">
        <v>#N/A</v>
      </c>
      <c r="BAO268" s="214" t="e">
        <v>#N/A</v>
      </c>
      <c r="BAP268" s="214" t="e">
        <v>#N/A</v>
      </c>
      <c r="BAQ268" s="214" t="e">
        <v>#N/A</v>
      </c>
      <c r="BAR268" s="214" t="e">
        <v>#N/A</v>
      </c>
      <c r="BAS268" s="214" t="e">
        <v>#N/A</v>
      </c>
      <c r="BAT268" s="214" t="e">
        <v>#N/A</v>
      </c>
      <c r="BAU268" s="214" t="e">
        <v>#N/A</v>
      </c>
      <c r="BAV268" s="214" t="e">
        <v>#N/A</v>
      </c>
      <c r="BAW268" s="214" t="e">
        <v>#N/A</v>
      </c>
      <c r="BAX268" s="214" t="e">
        <v>#N/A</v>
      </c>
      <c r="BAY268" s="214" t="e">
        <v>#N/A</v>
      </c>
      <c r="BAZ268" s="214" t="e">
        <v>#N/A</v>
      </c>
      <c r="BBA268" s="214" t="e">
        <v>#N/A</v>
      </c>
      <c r="BBB268" s="214" t="e">
        <v>#N/A</v>
      </c>
      <c r="BBC268" s="214" t="e">
        <v>#N/A</v>
      </c>
      <c r="BBD268" s="214" t="e">
        <v>#N/A</v>
      </c>
      <c r="BBE268" s="214" t="e">
        <v>#N/A</v>
      </c>
      <c r="BBF268" s="214" t="e">
        <v>#N/A</v>
      </c>
      <c r="BBG268" s="214" t="e">
        <v>#N/A</v>
      </c>
      <c r="BBH268" s="214" t="e">
        <v>#N/A</v>
      </c>
      <c r="BBI268" s="214" t="e">
        <v>#N/A</v>
      </c>
      <c r="BBJ268" s="214" t="e">
        <v>#N/A</v>
      </c>
      <c r="BBK268" s="214" t="e">
        <v>#N/A</v>
      </c>
      <c r="BBL268" s="214" t="e">
        <v>#N/A</v>
      </c>
      <c r="BBM268" s="214" t="e">
        <v>#N/A</v>
      </c>
      <c r="BBN268" s="214" t="e">
        <v>#N/A</v>
      </c>
      <c r="BBO268" s="214" t="e">
        <v>#N/A</v>
      </c>
      <c r="BBP268" s="214" t="e">
        <v>#N/A</v>
      </c>
      <c r="BBQ268" s="214" t="e">
        <v>#N/A</v>
      </c>
      <c r="BBR268" s="214" t="e">
        <v>#N/A</v>
      </c>
      <c r="BBS268" s="214" t="e">
        <v>#N/A</v>
      </c>
      <c r="BBT268" s="214" t="e">
        <v>#N/A</v>
      </c>
      <c r="BBU268" s="214" t="e">
        <v>#N/A</v>
      </c>
      <c r="BBV268" s="214" t="e">
        <v>#N/A</v>
      </c>
      <c r="BBW268" s="214" t="e">
        <v>#N/A</v>
      </c>
      <c r="BBX268" s="214" t="e">
        <v>#N/A</v>
      </c>
      <c r="BBY268" s="214" t="e">
        <v>#N/A</v>
      </c>
      <c r="BBZ268" s="214" t="e">
        <v>#N/A</v>
      </c>
      <c r="BCA268" s="214" t="e">
        <v>#N/A</v>
      </c>
      <c r="BCB268" s="214" t="e">
        <v>#N/A</v>
      </c>
      <c r="BCC268" s="214" t="e">
        <v>#N/A</v>
      </c>
      <c r="BCD268" s="214" t="e">
        <v>#N/A</v>
      </c>
      <c r="BCE268" s="214" t="e">
        <v>#N/A</v>
      </c>
      <c r="BCF268" s="214" t="e">
        <v>#N/A</v>
      </c>
      <c r="BCG268" s="214" t="e">
        <v>#N/A</v>
      </c>
      <c r="BCH268" s="214" t="e">
        <v>#N/A</v>
      </c>
      <c r="BCI268" s="214" t="e">
        <v>#N/A</v>
      </c>
      <c r="BCJ268" s="214" t="e">
        <v>#N/A</v>
      </c>
      <c r="BCK268" s="214" t="e">
        <v>#N/A</v>
      </c>
      <c r="BCL268" s="214" t="e">
        <v>#N/A</v>
      </c>
      <c r="BCM268" s="214" t="e">
        <v>#N/A</v>
      </c>
      <c r="BCN268" s="214" t="e">
        <v>#N/A</v>
      </c>
      <c r="BCO268" s="214" t="e">
        <v>#N/A</v>
      </c>
      <c r="BCP268" s="214" t="e">
        <v>#N/A</v>
      </c>
      <c r="BCQ268" s="214" t="e">
        <v>#N/A</v>
      </c>
      <c r="BCR268" s="214" t="e">
        <v>#N/A</v>
      </c>
      <c r="BCS268" s="214" t="e">
        <v>#N/A</v>
      </c>
      <c r="BCT268" s="214" t="e">
        <v>#N/A</v>
      </c>
      <c r="BCU268" s="214" t="e">
        <v>#N/A</v>
      </c>
      <c r="BCV268" s="214" t="e">
        <v>#N/A</v>
      </c>
      <c r="BCW268" s="214" t="e">
        <v>#N/A</v>
      </c>
      <c r="BCX268" s="214" t="e">
        <v>#N/A</v>
      </c>
      <c r="BCY268" s="214" t="e">
        <v>#N/A</v>
      </c>
      <c r="BCZ268" s="214" t="e">
        <v>#N/A</v>
      </c>
      <c r="BDA268" s="214" t="e">
        <v>#N/A</v>
      </c>
      <c r="BDB268" s="214" t="e">
        <v>#N/A</v>
      </c>
      <c r="BDC268" s="214" t="e">
        <v>#N/A</v>
      </c>
      <c r="BDD268" s="214" t="e">
        <v>#N/A</v>
      </c>
      <c r="BDE268" s="214" t="e">
        <v>#N/A</v>
      </c>
      <c r="BDF268" s="214" t="e">
        <v>#N/A</v>
      </c>
      <c r="BDG268" s="214" t="e">
        <v>#N/A</v>
      </c>
      <c r="BDH268" s="214" t="e">
        <v>#N/A</v>
      </c>
      <c r="BDI268" s="214" t="e">
        <v>#N/A</v>
      </c>
      <c r="BDJ268" s="214" t="e">
        <v>#N/A</v>
      </c>
      <c r="BDK268" s="214" t="e">
        <v>#N/A</v>
      </c>
      <c r="BDL268" s="214" t="e">
        <v>#N/A</v>
      </c>
      <c r="BDM268" s="214" t="e">
        <v>#N/A</v>
      </c>
      <c r="BDN268" s="214" t="e">
        <v>#N/A</v>
      </c>
      <c r="BDO268" s="214" t="e">
        <v>#N/A</v>
      </c>
      <c r="BDP268" s="214" t="e">
        <v>#N/A</v>
      </c>
      <c r="BDQ268" s="214" t="e">
        <v>#N/A</v>
      </c>
      <c r="BDR268" s="214" t="e">
        <v>#N/A</v>
      </c>
      <c r="BDS268" s="214" t="e">
        <v>#N/A</v>
      </c>
      <c r="BDT268" s="214" t="e">
        <v>#N/A</v>
      </c>
      <c r="BDU268" s="214" t="e">
        <v>#N/A</v>
      </c>
      <c r="BDV268" s="214" t="e">
        <v>#N/A</v>
      </c>
      <c r="BDW268" s="214" t="e">
        <v>#N/A</v>
      </c>
      <c r="BDX268" s="214" t="e">
        <v>#N/A</v>
      </c>
      <c r="BDY268" s="214" t="e">
        <v>#N/A</v>
      </c>
      <c r="BDZ268" s="214" t="e">
        <v>#N/A</v>
      </c>
      <c r="BEA268" s="214" t="e">
        <v>#N/A</v>
      </c>
      <c r="BEB268" s="214" t="e">
        <v>#N/A</v>
      </c>
      <c r="BEC268" s="214" t="e">
        <v>#N/A</v>
      </c>
      <c r="BED268" s="214" t="e">
        <v>#N/A</v>
      </c>
      <c r="BEE268" s="214" t="e">
        <v>#N/A</v>
      </c>
      <c r="BEF268" s="214" t="e">
        <v>#N/A</v>
      </c>
      <c r="BEG268" s="214" t="e">
        <v>#N/A</v>
      </c>
      <c r="BEH268" s="214" t="e">
        <v>#N/A</v>
      </c>
      <c r="BEI268" s="214" t="e">
        <v>#N/A</v>
      </c>
      <c r="BEJ268" s="214" t="e">
        <v>#N/A</v>
      </c>
      <c r="BEK268" s="214" t="e">
        <v>#N/A</v>
      </c>
      <c r="BEL268" s="214" t="e">
        <v>#N/A</v>
      </c>
      <c r="BEM268" s="214" t="e">
        <v>#N/A</v>
      </c>
      <c r="BEN268" s="214" t="e">
        <v>#N/A</v>
      </c>
      <c r="BEO268" s="214" t="e">
        <v>#N/A</v>
      </c>
      <c r="BEP268" s="214" t="e">
        <v>#N/A</v>
      </c>
      <c r="BEQ268" s="214" t="e">
        <v>#N/A</v>
      </c>
      <c r="BER268" s="214" t="e">
        <v>#N/A</v>
      </c>
      <c r="BES268" s="214" t="e">
        <v>#N/A</v>
      </c>
      <c r="BET268" s="214" t="e">
        <v>#N/A</v>
      </c>
      <c r="BEU268" s="214" t="e">
        <v>#N/A</v>
      </c>
      <c r="BEV268" s="214" t="e">
        <v>#N/A</v>
      </c>
      <c r="BEW268" s="214" t="e">
        <v>#N/A</v>
      </c>
      <c r="BEX268" s="214" t="e">
        <v>#N/A</v>
      </c>
      <c r="BEY268" s="214" t="e">
        <v>#N/A</v>
      </c>
      <c r="BEZ268" s="214" t="e">
        <v>#N/A</v>
      </c>
      <c r="BFA268" s="214" t="e">
        <v>#N/A</v>
      </c>
      <c r="BFB268" s="214" t="e">
        <v>#N/A</v>
      </c>
      <c r="BFC268" s="214" t="e">
        <v>#N/A</v>
      </c>
      <c r="BFD268" s="214" t="e">
        <v>#N/A</v>
      </c>
      <c r="BFE268" s="214" t="e">
        <v>#N/A</v>
      </c>
      <c r="BFF268" s="214" t="e">
        <v>#N/A</v>
      </c>
      <c r="BFG268" s="214" t="e">
        <v>#N/A</v>
      </c>
      <c r="BFH268" s="214" t="e">
        <v>#N/A</v>
      </c>
      <c r="BFI268" s="214" t="e">
        <v>#N/A</v>
      </c>
      <c r="BFJ268" s="214" t="e">
        <v>#N/A</v>
      </c>
      <c r="BFK268" s="214" t="e">
        <v>#N/A</v>
      </c>
      <c r="BFL268" s="214" t="e">
        <v>#N/A</v>
      </c>
      <c r="BFM268" s="214" t="e">
        <v>#N/A</v>
      </c>
      <c r="BFN268" s="214" t="e">
        <v>#N/A</v>
      </c>
      <c r="BFO268" s="214" t="e">
        <v>#N/A</v>
      </c>
      <c r="BFP268" s="214" t="e">
        <v>#N/A</v>
      </c>
      <c r="BFQ268" s="214" t="e">
        <v>#N/A</v>
      </c>
      <c r="BFR268" s="214" t="e">
        <v>#N/A</v>
      </c>
      <c r="BFS268" s="214" t="e">
        <v>#N/A</v>
      </c>
      <c r="BFT268" s="214" t="e">
        <v>#N/A</v>
      </c>
      <c r="BFU268" s="214" t="e">
        <v>#N/A</v>
      </c>
      <c r="BFV268" s="214" t="e">
        <v>#N/A</v>
      </c>
      <c r="BFW268" s="214" t="e">
        <v>#N/A</v>
      </c>
      <c r="BFX268" s="214" t="e">
        <v>#N/A</v>
      </c>
      <c r="BFY268" s="214" t="e">
        <v>#N/A</v>
      </c>
      <c r="BFZ268" s="214" t="e">
        <v>#N/A</v>
      </c>
      <c r="BGA268" s="214" t="e">
        <v>#N/A</v>
      </c>
      <c r="BGB268" s="214" t="e">
        <v>#N/A</v>
      </c>
      <c r="BGC268" s="214" t="e">
        <v>#N/A</v>
      </c>
      <c r="BGD268" s="214" t="e">
        <v>#N/A</v>
      </c>
      <c r="BGE268" s="214" t="e">
        <v>#N/A</v>
      </c>
      <c r="BGF268" s="214" t="e">
        <v>#N/A</v>
      </c>
      <c r="BGG268" s="214" t="e">
        <v>#N/A</v>
      </c>
      <c r="BGH268" s="214" t="e">
        <v>#N/A</v>
      </c>
      <c r="BGI268" s="214" t="e">
        <v>#N/A</v>
      </c>
      <c r="BGJ268" s="214" t="e">
        <v>#N/A</v>
      </c>
      <c r="BGK268" s="214" t="e">
        <v>#N/A</v>
      </c>
      <c r="BGL268" s="214" t="e">
        <v>#N/A</v>
      </c>
      <c r="BGM268" s="214" t="e">
        <v>#N/A</v>
      </c>
      <c r="BGN268" s="214" t="e">
        <v>#N/A</v>
      </c>
      <c r="BGO268" s="214" t="e">
        <v>#N/A</v>
      </c>
      <c r="BGP268" s="214" t="e">
        <v>#N/A</v>
      </c>
      <c r="BGQ268" s="214" t="e">
        <v>#N/A</v>
      </c>
      <c r="BGR268" s="214" t="e">
        <v>#N/A</v>
      </c>
      <c r="BGS268" s="214" t="e">
        <v>#N/A</v>
      </c>
      <c r="BGT268" s="214" t="e">
        <v>#N/A</v>
      </c>
      <c r="BGU268" s="214" t="e">
        <v>#N/A</v>
      </c>
      <c r="BGV268" s="214" t="e">
        <v>#N/A</v>
      </c>
      <c r="BGW268" s="214" t="e">
        <v>#N/A</v>
      </c>
      <c r="BGX268" s="214" t="e">
        <v>#N/A</v>
      </c>
      <c r="BGY268" s="214" t="e">
        <v>#N/A</v>
      </c>
      <c r="BGZ268" s="214" t="e">
        <v>#N/A</v>
      </c>
      <c r="BHA268" s="214" t="e">
        <v>#N/A</v>
      </c>
      <c r="BHB268" s="214" t="e">
        <v>#N/A</v>
      </c>
      <c r="BHC268" s="214" t="e">
        <v>#N/A</v>
      </c>
      <c r="BHD268" s="214" t="e">
        <v>#N/A</v>
      </c>
      <c r="BHE268" s="214" t="e">
        <v>#N/A</v>
      </c>
      <c r="BHF268" s="214" t="e">
        <v>#N/A</v>
      </c>
      <c r="BHG268" s="214" t="e">
        <v>#N/A</v>
      </c>
      <c r="BHH268" s="214" t="e">
        <v>#N/A</v>
      </c>
      <c r="BHI268" s="214" t="e">
        <v>#N/A</v>
      </c>
      <c r="BHJ268" s="214" t="e">
        <v>#N/A</v>
      </c>
      <c r="BHK268" s="214" t="e">
        <v>#N/A</v>
      </c>
      <c r="BHL268" s="214" t="e">
        <v>#N/A</v>
      </c>
      <c r="BHM268" s="214" t="e">
        <v>#N/A</v>
      </c>
      <c r="BHN268" s="214" t="e">
        <v>#N/A</v>
      </c>
      <c r="BHO268" s="214" t="e">
        <v>#N/A</v>
      </c>
      <c r="BHP268" s="214" t="e">
        <v>#N/A</v>
      </c>
      <c r="BHQ268" s="214" t="e">
        <v>#N/A</v>
      </c>
      <c r="BHR268" s="214" t="e">
        <v>#N/A</v>
      </c>
      <c r="BHS268" s="214" t="e">
        <v>#N/A</v>
      </c>
      <c r="BHT268" s="214" t="e">
        <v>#N/A</v>
      </c>
      <c r="BHU268" s="214" t="e">
        <v>#N/A</v>
      </c>
      <c r="BHV268" s="214" t="e">
        <v>#N/A</v>
      </c>
      <c r="BHW268" s="214" t="e">
        <v>#N/A</v>
      </c>
      <c r="BHX268" s="214" t="e">
        <v>#N/A</v>
      </c>
      <c r="BHY268" s="214" t="e">
        <v>#N/A</v>
      </c>
      <c r="BHZ268" s="214" t="e">
        <v>#N/A</v>
      </c>
      <c r="BIA268" s="214" t="e">
        <v>#N/A</v>
      </c>
      <c r="BIB268" s="214" t="e">
        <v>#N/A</v>
      </c>
      <c r="BIC268" s="214" t="e">
        <v>#N/A</v>
      </c>
      <c r="BID268" s="214" t="e">
        <v>#N/A</v>
      </c>
      <c r="BIE268" s="214" t="e">
        <v>#N/A</v>
      </c>
      <c r="BIF268" s="214" t="e">
        <v>#N/A</v>
      </c>
      <c r="BIG268" s="214" t="e">
        <v>#N/A</v>
      </c>
      <c r="BIH268" s="214" t="e">
        <v>#N/A</v>
      </c>
      <c r="BII268" s="214" t="e">
        <v>#N/A</v>
      </c>
      <c r="BIJ268" s="214" t="e">
        <v>#N/A</v>
      </c>
      <c r="BIK268" s="214" t="e">
        <v>#N/A</v>
      </c>
      <c r="BIL268" s="214" t="e">
        <v>#N/A</v>
      </c>
      <c r="BIM268" s="214" t="e">
        <v>#N/A</v>
      </c>
      <c r="BIN268" s="214" t="e">
        <v>#N/A</v>
      </c>
      <c r="BIO268" s="214" t="e">
        <v>#N/A</v>
      </c>
      <c r="BIP268" s="214" t="e">
        <v>#N/A</v>
      </c>
      <c r="BIQ268" s="214" t="e">
        <v>#N/A</v>
      </c>
      <c r="BIR268" s="214" t="e">
        <v>#N/A</v>
      </c>
      <c r="BIS268" s="214" t="e">
        <v>#N/A</v>
      </c>
      <c r="BIT268" s="214" t="e">
        <v>#N/A</v>
      </c>
      <c r="BIU268" s="214" t="e">
        <v>#N/A</v>
      </c>
      <c r="BIV268" s="214" t="e">
        <v>#N/A</v>
      </c>
      <c r="BIW268" s="214" t="e">
        <v>#N/A</v>
      </c>
      <c r="BIX268" s="214" t="e">
        <v>#N/A</v>
      </c>
      <c r="BIY268" s="214" t="e">
        <v>#N/A</v>
      </c>
      <c r="BIZ268" s="214" t="e">
        <v>#N/A</v>
      </c>
      <c r="BJA268" s="214" t="e">
        <v>#N/A</v>
      </c>
      <c r="BJB268" s="214" t="e">
        <v>#N/A</v>
      </c>
      <c r="BJC268" s="214" t="e">
        <v>#N/A</v>
      </c>
      <c r="BJD268" s="214" t="e">
        <v>#N/A</v>
      </c>
      <c r="BJE268" s="214" t="e">
        <v>#N/A</v>
      </c>
      <c r="BJF268" s="214" t="e">
        <v>#N/A</v>
      </c>
      <c r="BJG268" s="214" t="e">
        <v>#N/A</v>
      </c>
      <c r="BJH268" s="214" t="e">
        <v>#N/A</v>
      </c>
      <c r="BJI268" s="214" t="e">
        <v>#N/A</v>
      </c>
      <c r="BJJ268" s="214" t="e">
        <v>#N/A</v>
      </c>
      <c r="BJK268" s="214" t="e">
        <v>#N/A</v>
      </c>
      <c r="BJL268" s="214" t="e">
        <v>#N/A</v>
      </c>
      <c r="BJM268" s="214" t="e">
        <v>#N/A</v>
      </c>
      <c r="BJN268" s="214" t="e">
        <v>#N/A</v>
      </c>
      <c r="BJO268" s="214" t="e">
        <v>#N/A</v>
      </c>
      <c r="BJP268" s="214" t="e">
        <v>#N/A</v>
      </c>
      <c r="BJQ268" s="214" t="e">
        <v>#N/A</v>
      </c>
      <c r="BJR268" s="214" t="e">
        <v>#N/A</v>
      </c>
      <c r="BJS268" s="214" t="e">
        <v>#N/A</v>
      </c>
      <c r="BJT268" s="214" t="e">
        <v>#N/A</v>
      </c>
      <c r="BJU268" s="214" t="e">
        <v>#N/A</v>
      </c>
      <c r="BJV268" s="214" t="e">
        <v>#N/A</v>
      </c>
      <c r="BJW268" s="214" t="e">
        <v>#N/A</v>
      </c>
      <c r="BJX268" s="214" t="e">
        <v>#N/A</v>
      </c>
      <c r="BJY268" s="214" t="e">
        <v>#N/A</v>
      </c>
      <c r="BJZ268" s="214" t="e">
        <v>#N/A</v>
      </c>
      <c r="BKA268" s="214" t="e">
        <v>#N/A</v>
      </c>
      <c r="BKB268" s="214" t="e">
        <v>#N/A</v>
      </c>
      <c r="BKC268" s="214" t="e">
        <v>#N/A</v>
      </c>
      <c r="BKD268" s="214" t="e">
        <v>#N/A</v>
      </c>
      <c r="BKE268" s="214" t="e">
        <v>#N/A</v>
      </c>
      <c r="BKF268" s="214" t="e">
        <v>#N/A</v>
      </c>
      <c r="BKG268" s="214" t="e">
        <v>#N/A</v>
      </c>
      <c r="BKH268" s="214" t="e">
        <v>#N/A</v>
      </c>
      <c r="BKI268" s="214" t="e">
        <v>#N/A</v>
      </c>
      <c r="BKJ268" s="214" t="e">
        <v>#N/A</v>
      </c>
      <c r="BKK268" s="214" t="e">
        <v>#N/A</v>
      </c>
      <c r="BKL268" s="214" t="e">
        <v>#N/A</v>
      </c>
      <c r="BKM268" s="214" t="e">
        <v>#N/A</v>
      </c>
      <c r="BKN268" s="214" t="e">
        <v>#N/A</v>
      </c>
      <c r="BKO268" s="214" t="e">
        <v>#N/A</v>
      </c>
      <c r="BKP268" s="214" t="e">
        <v>#N/A</v>
      </c>
      <c r="BKQ268" s="214" t="e">
        <v>#N/A</v>
      </c>
      <c r="BKR268" s="214" t="e">
        <v>#N/A</v>
      </c>
      <c r="BKS268" s="214" t="e">
        <v>#N/A</v>
      </c>
      <c r="BKT268" s="214" t="e">
        <v>#N/A</v>
      </c>
      <c r="BKU268" s="214" t="e">
        <v>#N/A</v>
      </c>
      <c r="BKV268" s="214" t="e">
        <v>#N/A</v>
      </c>
      <c r="BKW268" s="214" t="e">
        <v>#N/A</v>
      </c>
      <c r="BKX268" s="214" t="e">
        <v>#N/A</v>
      </c>
      <c r="BKY268" s="214" t="e">
        <v>#N/A</v>
      </c>
      <c r="BKZ268" s="214" t="e">
        <v>#N/A</v>
      </c>
      <c r="BLA268" s="214" t="e">
        <v>#N/A</v>
      </c>
      <c r="BLB268" s="214" t="e">
        <v>#N/A</v>
      </c>
      <c r="BLC268" s="214" t="e">
        <v>#N/A</v>
      </c>
      <c r="BLD268" s="214" t="e">
        <v>#N/A</v>
      </c>
      <c r="BLE268" s="214" t="e">
        <v>#N/A</v>
      </c>
      <c r="BLF268" s="214" t="e">
        <v>#N/A</v>
      </c>
      <c r="BLG268" s="214" t="e">
        <v>#N/A</v>
      </c>
      <c r="BLH268" s="214" t="e">
        <v>#N/A</v>
      </c>
      <c r="BLI268" s="214" t="e">
        <v>#N/A</v>
      </c>
      <c r="BLJ268" s="214" t="e">
        <v>#N/A</v>
      </c>
      <c r="BLK268" s="214" t="e">
        <v>#N/A</v>
      </c>
      <c r="BLL268" s="214" t="e">
        <v>#N/A</v>
      </c>
      <c r="BLM268" s="214" t="e">
        <v>#N/A</v>
      </c>
      <c r="BLN268" s="214" t="e">
        <v>#N/A</v>
      </c>
      <c r="BLO268" s="214" t="e">
        <v>#N/A</v>
      </c>
      <c r="BLP268" s="214" t="e">
        <v>#N/A</v>
      </c>
      <c r="BLQ268" s="214" t="e">
        <v>#N/A</v>
      </c>
      <c r="BLR268" s="214" t="e">
        <v>#N/A</v>
      </c>
      <c r="BLS268" s="214" t="e">
        <v>#N/A</v>
      </c>
      <c r="BLT268" s="214" t="e">
        <v>#N/A</v>
      </c>
      <c r="BLU268" s="214" t="e">
        <v>#N/A</v>
      </c>
      <c r="BLV268" s="214" t="e">
        <v>#N/A</v>
      </c>
      <c r="BLW268" s="214" t="e">
        <v>#N/A</v>
      </c>
      <c r="BLX268" s="214" t="e">
        <v>#N/A</v>
      </c>
      <c r="BLY268" s="214" t="e">
        <v>#N/A</v>
      </c>
      <c r="BLZ268" s="214" t="e">
        <v>#N/A</v>
      </c>
      <c r="BMA268" s="214" t="e">
        <v>#N/A</v>
      </c>
      <c r="BMB268" s="214" t="e">
        <v>#N/A</v>
      </c>
      <c r="BMC268" s="214" t="e">
        <v>#N/A</v>
      </c>
      <c r="BMD268" s="214" t="e">
        <v>#N/A</v>
      </c>
      <c r="BME268" s="214" t="e">
        <v>#N/A</v>
      </c>
      <c r="BMF268" s="214" t="e">
        <v>#N/A</v>
      </c>
      <c r="BMG268" s="214" t="e">
        <v>#N/A</v>
      </c>
      <c r="BMH268" s="214" t="e">
        <v>#N/A</v>
      </c>
      <c r="BMI268" s="214" t="e">
        <v>#N/A</v>
      </c>
      <c r="BMJ268" s="214" t="e">
        <v>#N/A</v>
      </c>
      <c r="BMK268" s="214" t="e">
        <v>#N/A</v>
      </c>
      <c r="BML268" s="214" t="e">
        <v>#N/A</v>
      </c>
      <c r="BMM268" s="214" t="e">
        <v>#N/A</v>
      </c>
      <c r="BMN268" s="214" t="e">
        <v>#N/A</v>
      </c>
      <c r="BMO268" s="214" t="e">
        <v>#N/A</v>
      </c>
      <c r="BMP268" s="214" t="e">
        <v>#N/A</v>
      </c>
      <c r="BMQ268" s="214" t="e">
        <v>#N/A</v>
      </c>
      <c r="BMR268" s="214" t="e">
        <v>#N/A</v>
      </c>
      <c r="BMS268" s="214" t="e">
        <v>#N/A</v>
      </c>
      <c r="BMT268" s="214" t="e">
        <v>#N/A</v>
      </c>
      <c r="BMU268" s="214" t="e">
        <v>#N/A</v>
      </c>
      <c r="BMV268" s="214" t="e">
        <v>#N/A</v>
      </c>
      <c r="BMW268" s="214" t="e">
        <v>#N/A</v>
      </c>
      <c r="BMX268" s="214" t="e">
        <v>#N/A</v>
      </c>
      <c r="BMY268" s="214" t="e">
        <v>#N/A</v>
      </c>
      <c r="BMZ268" s="214" t="e">
        <v>#N/A</v>
      </c>
      <c r="BNA268" s="214" t="e">
        <v>#N/A</v>
      </c>
      <c r="BNB268" s="214" t="e">
        <v>#N/A</v>
      </c>
      <c r="BNC268" s="214" t="e">
        <v>#N/A</v>
      </c>
      <c r="BND268" s="214" t="e">
        <v>#N/A</v>
      </c>
      <c r="BNE268" s="214" t="e">
        <v>#N/A</v>
      </c>
      <c r="BNF268" s="214" t="e">
        <v>#N/A</v>
      </c>
      <c r="BNG268" s="214" t="e">
        <v>#N/A</v>
      </c>
      <c r="BNH268" s="214" t="e">
        <v>#N/A</v>
      </c>
      <c r="BNI268" s="214" t="e">
        <v>#N/A</v>
      </c>
      <c r="BNJ268" s="214" t="e">
        <v>#N/A</v>
      </c>
      <c r="BNK268" s="214" t="e">
        <v>#N/A</v>
      </c>
      <c r="BNL268" s="214" t="e">
        <v>#N/A</v>
      </c>
      <c r="BNM268" s="214" t="e">
        <v>#N/A</v>
      </c>
      <c r="BNN268" s="214" t="e">
        <v>#N/A</v>
      </c>
      <c r="BNO268" s="214" t="e">
        <v>#N/A</v>
      </c>
      <c r="BNP268" s="214" t="e">
        <v>#N/A</v>
      </c>
      <c r="BNQ268" s="214" t="e">
        <v>#N/A</v>
      </c>
      <c r="BNR268" s="214" t="e">
        <v>#N/A</v>
      </c>
      <c r="BNS268" s="214" t="e">
        <v>#N/A</v>
      </c>
      <c r="BNT268" s="214" t="e">
        <v>#N/A</v>
      </c>
      <c r="BNU268" s="214" t="e">
        <v>#N/A</v>
      </c>
      <c r="BNV268" s="214" t="e">
        <v>#N/A</v>
      </c>
      <c r="BNW268" s="214" t="e">
        <v>#N/A</v>
      </c>
      <c r="BNX268" s="214" t="e">
        <v>#N/A</v>
      </c>
      <c r="BNY268" s="214" t="e">
        <v>#N/A</v>
      </c>
      <c r="BNZ268" s="214" t="e">
        <v>#N/A</v>
      </c>
      <c r="BOA268" s="214" t="e">
        <v>#N/A</v>
      </c>
      <c r="BOB268" s="214" t="e">
        <v>#N/A</v>
      </c>
      <c r="BOC268" s="214" t="e">
        <v>#N/A</v>
      </c>
      <c r="BOD268" s="214" t="e">
        <v>#N/A</v>
      </c>
      <c r="BOE268" s="214" t="e">
        <v>#N/A</v>
      </c>
      <c r="BOF268" s="214" t="e">
        <v>#N/A</v>
      </c>
      <c r="BOG268" s="214" t="e">
        <v>#N/A</v>
      </c>
      <c r="BOH268" s="214" t="e">
        <v>#N/A</v>
      </c>
      <c r="BOI268" s="214" t="e">
        <v>#N/A</v>
      </c>
      <c r="BOJ268" s="214" t="e">
        <v>#N/A</v>
      </c>
      <c r="BOK268" s="214" t="e">
        <v>#N/A</v>
      </c>
      <c r="BOL268" s="214" t="e">
        <v>#N/A</v>
      </c>
      <c r="BOM268" s="214" t="e">
        <v>#N/A</v>
      </c>
      <c r="BON268" s="214" t="e">
        <v>#N/A</v>
      </c>
      <c r="BOO268" s="214" t="e">
        <v>#N/A</v>
      </c>
      <c r="BOP268" s="214" t="e">
        <v>#N/A</v>
      </c>
      <c r="BOQ268" s="214" t="e">
        <v>#N/A</v>
      </c>
      <c r="BOR268" s="214" t="e">
        <v>#N/A</v>
      </c>
      <c r="BOS268" s="214" t="e">
        <v>#N/A</v>
      </c>
      <c r="BOT268" s="214" t="e">
        <v>#N/A</v>
      </c>
      <c r="BOU268" s="214" t="e">
        <v>#N/A</v>
      </c>
      <c r="BOV268" s="214" t="e">
        <v>#N/A</v>
      </c>
      <c r="BOW268" s="214" t="e">
        <v>#N/A</v>
      </c>
      <c r="BOX268" s="214" t="e">
        <v>#N/A</v>
      </c>
      <c r="BOY268" s="214" t="e">
        <v>#N/A</v>
      </c>
      <c r="BOZ268" s="214" t="e">
        <v>#N/A</v>
      </c>
      <c r="BPA268" s="214" t="e">
        <v>#N/A</v>
      </c>
      <c r="BPB268" s="214" t="e">
        <v>#N/A</v>
      </c>
      <c r="BPC268" s="214" t="e">
        <v>#N/A</v>
      </c>
      <c r="BPD268" s="214" t="e">
        <v>#N/A</v>
      </c>
      <c r="BPE268" s="214" t="e">
        <v>#N/A</v>
      </c>
      <c r="BPF268" s="214" t="e">
        <v>#N/A</v>
      </c>
      <c r="BPG268" s="214" t="e">
        <v>#N/A</v>
      </c>
      <c r="BPH268" s="214" t="e">
        <v>#N/A</v>
      </c>
      <c r="BPI268" s="214" t="e">
        <v>#N/A</v>
      </c>
      <c r="BPJ268" s="214" t="e">
        <v>#N/A</v>
      </c>
      <c r="BPK268" s="214" t="e">
        <v>#N/A</v>
      </c>
      <c r="BPL268" s="214" t="e">
        <v>#N/A</v>
      </c>
      <c r="BPM268" s="214" t="e">
        <v>#N/A</v>
      </c>
      <c r="BPN268" s="214" t="e">
        <v>#N/A</v>
      </c>
      <c r="BPO268" s="214" t="e">
        <v>#N/A</v>
      </c>
      <c r="BPP268" s="214" t="e">
        <v>#N/A</v>
      </c>
      <c r="BPQ268" s="214" t="e">
        <v>#N/A</v>
      </c>
      <c r="BPR268" s="214" t="e">
        <v>#N/A</v>
      </c>
      <c r="BPS268" s="214" t="e">
        <v>#N/A</v>
      </c>
      <c r="BPT268" s="214" t="e">
        <v>#N/A</v>
      </c>
      <c r="BPU268" s="214" t="e">
        <v>#N/A</v>
      </c>
      <c r="BPV268" s="214" t="e">
        <v>#N/A</v>
      </c>
      <c r="BPW268" s="214" t="e">
        <v>#N/A</v>
      </c>
      <c r="BPX268" s="214" t="e">
        <v>#N/A</v>
      </c>
      <c r="BPY268" s="214" t="e">
        <v>#N/A</v>
      </c>
      <c r="BPZ268" s="214" t="e">
        <v>#N/A</v>
      </c>
      <c r="BQA268" s="214" t="e">
        <v>#N/A</v>
      </c>
      <c r="BQB268" s="214" t="e">
        <v>#N/A</v>
      </c>
      <c r="BQC268" s="214" t="e">
        <v>#N/A</v>
      </c>
      <c r="BQD268" s="214" t="e">
        <v>#N/A</v>
      </c>
      <c r="BQE268" s="214" t="e">
        <v>#N/A</v>
      </c>
      <c r="BQF268" s="214" t="e">
        <v>#N/A</v>
      </c>
      <c r="BQG268" s="214" t="e">
        <v>#N/A</v>
      </c>
      <c r="BQH268" s="214" t="e">
        <v>#N/A</v>
      </c>
      <c r="BQI268" s="214" t="e">
        <v>#N/A</v>
      </c>
      <c r="BQJ268" s="214" t="e">
        <v>#N/A</v>
      </c>
      <c r="BQK268" s="214" t="e">
        <v>#N/A</v>
      </c>
      <c r="BQL268" s="214" t="e">
        <v>#N/A</v>
      </c>
      <c r="BQM268" s="214" t="e">
        <v>#N/A</v>
      </c>
      <c r="BQN268" s="214" t="e">
        <v>#N/A</v>
      </c>
      <c r="BQO268" s="214" t="e">
        <v>#N/A</v>
      </c>
      <c r="BQP268" s="214" t="e">
        <v>#N/A</v>
      </c>
      <c r="BQQ268" s="214" t="e">
        <v>#N/A</v>
      </c>
      <c r="BQR268" s="214" t="e">
        <v>#N/A</v>
      </c>
      <c r="BQS268" s="214" t="e">
        <v>#N/A</v>
      </c>
      <c r="BQT268" s="214" t="e">
        <v>#N/A</v>
      </c>
      <c r="BQU268" s="214" t="e">
        <v>#N/A</v>
      </c>
      <c r="BQV268" s="214" t="e">
        <v>#N/A</v>
      </c>
      <c r="BQW268" s="214" t="e">
        <v>#N/A</v>
      </c>
      <c r="BQX268" s="214" t="e">
        <v>#N/A</v>
      </c>
      <c r="BQY268" s="214" t="e">
        <v>#N/A</v>
      </c>
      <c r="BQZ268" s="214" t="e">
        <v>#N/A</v>
      </c>
      <c r="BRA268" s="214" t="e">
        <v>#N/A</v>
      </c>
      <c r="BRB268" s="214" t="e">
        <v>#N/A</v>
      </c>
      <c r="BRC268" s="214" t="e">
        <v>#N/A</v>
      </c>
      <c r="BRD268" s="214" t="e">
        <v>#N/A</v>
      </c>
      <c r="BRE268" s="214" t="e">
        <v>#N/A</v>
      </c>
      <c r="BRF268" s="214" t="e">
        <v>#N/A</v>
      </c>
      <c r="BRG268" s="214" t="e">
        <v>#N/A</v>
      </c>
      <c r="BRH268" s="214" t="e">
        <v>#N/A</v>
      </c>
      <c r="BRI268" s="214" t="e">
        <v>#N/A</v>
      </c>
      <c r="BRJ268" s="214" t="e">
        <v>#N/A</v>
      </c>
      <c r="BRK268" s="214" t="e">
        <v>#N/A</v>
      </c>
      <c r="BRL268" s="214" t="e">
        <v>#N/A</v>
      </c>
      <c r="BRM268" s="214" t="e">
        <v>#N/A</v>
      </c>
      <c r="BRN268" s="214" t="e">
        <v>#N/A</v>
      </c>
      <c r="BRO268" s="214" t="e">
        <v>#N/A</v>
      </c>
      <c r="BRP268" s="214" t="e">
        <v>#N/A</v>
      </c>
      <c r="BRQ268" s="214" t="e">
        <v>#N/A</v>
      </c>
      <c r="BRR268" s="214" t="e">
        <v>#N/A</v>
      </c>
      <c r="BRS268" s="214" t="e">
        <v>#N/A</v>
      </c>
      <c r="BRT268" s="214" t="e">
        <v>#N/A</v>
      </c>
      <c r="BRU268" s="214" t="e">
        <v>#N/A</v>
      </c>
      <c r="BRV268" s="214" t="e">
        <v>#N/A</v>
      </c>
      <c r="BRW268" s="214" t="e">
        <v>#N/A</v>
      </c>
      <c r="BRX268" s="214" t="e">
        <v>#N/A</v>
      </c>
      <c r="BRY268" s="214" t="e">
        <v>#N/A</v>
      </c>
      <c r="BRZ268" s="214" t="e">
        <v>#N/A</v>
      </c>
      <c r="BSA268" s="214" t="e">
        <v>#N/A</v>
      </c>
      <c r="BSB268" s="214" t="e">
        <v>#N/A</v>
      </c>
      <c r="BSC268" s="214" t="e">
        <v>#N/A</v>
      </c>
      <c r="BSD268" s="214" t="e">
        <v>#N/A</v>
      </c>
      <c r="BSE268" s="214" t="e">
        <v>#N/A</v>
      </c>
      <c r="BSF268" s="214" t="e">
        <v>#N/A</v>
      </c>
      <c r="BSG268" s="214" t="e">
        <v>#N/A</v>
      </c>
      <c r="BSH268" s="214" t="e">
        <v>#N/A</v>
      </c>
      <c r="BSI268" s="214" t="e">
        <v>#N/A</v>
      </c>
      <c r="BSJ268" s="214" t="e">
        <v>#N/A</v>
      </c>
      <c r="BSK268" s="214" t="e">
        <v>#N/A</v>
      </c>
      <c r="BSL268" s="214" t="e">
        <v>#N/A</v>
      </c>
      <c r="BSM268" s="214" t="e">
        <v>#N/A</v>
      </c>
      <c r="BSN268" s="214" t="e">
        <v>#N/A</v>
      </c>
      <c r="BSO268" s="214" t="e">
        <v>#N/A</v>
      </c>
      <c r="BSP268" s="214" t="e">
        <v>#N/A</v>
      </c>
      <c r="BSQ268" s="214" t="e">
        <v>#N/A</v>
      </c>
      <c r="BSR268" s="214" t="e">
        <v>#N/A</v>
      </c>
      <c r="BSS268" s="214" t="e">
        <v>#N/A</v>
      </c>
      <c r="BST268" s="214" t="e">
        <v>#N/A</v>
      </c>
      <c r="BSU268" s="214" t="e">
        <v>#N/A</v>
      </c>
      <c r="BSV268" s="214" t="e">
        <v>#N/A</v>
      </c>
      <c r="BSW268" s="214" t="e">
        <v>#N/A</v>
      </c>
      <c r="BSX268" s="214" t="e">
        <v>#N/A</v>
      </c>
      <c r="BSY268" s="214" t="e">
        <v>#N/A</v>
      </c>
      <c r="BSZ268" s="214" t="e">
        <v>#N/A</v>
      </c>
      <c r="BTA268" s="214" t="e">
        <v>#N/A</v>
      </c>
      <c r="BTB268" s="214" t="e">
        <v>#N/A</v>
      </c>
      <c r="BTC268" s="214" t="e">
        <v>#N/A</v>
      </c>
      <c r="BTD268" s="214" t="e">
        <v>#N/A</v>
      </c>
      <c r="BTE268" s="214" t="e">
        <v>#N/A</v>
      </c>
      <c r="BTF268" s="214" t="e">
        <v>#N/A</v>
      </c>
      <c r="BTG268" s="214" t="e">
        <v>#N/A</v>
      </c>
      <c r="BTH268" s="214" t="e">
        <v>#N/A</v>
      </c>
      <c r="BTI268" s="214" t="e">
        <v>#N/A</v>
      </c>
      <c r="BTJ268" s="214" t="e">
        <v>#N/A</v>
      </c>
      <c r="BTK268" s="214" t="e">
        <v>#N/A</v>
      </c>
      <c r="BTL268" s="214" t="e">
        <v>#N/A</v>
      </c>
      <c r="BTM268" s="214" t="e">
        <v>#N/A</v>
      </c>
      <c r="BTN268" s="214" t="e">
        <v>#N/A</v>
      </c>
      <c r="BTO268" s="214" t="e">
        <v>#N/A</v>
      </c>
      <c r="BTP268" s="214" t="e">
        <v>#N/A</v>
      </c>
      <c r="BTQ268" s="214" t="e">
        <v>#N/A</v>
      </c>
      <c r="BTR268" s="214" t="e">
        <v>#N/A</v>
      </c>
      <c r="BTS268" s="214" t="e">
        <v>#N/A</v>
      </c>
      <c r="BTT268" s="214" t="e">
        <v>#N/A</v>
      </c>
      <c r="BTU268" s="214" t="e">
        <v>#N/A</v>
      </c>
      <c r="BTV268" s="214" t="e">
        <v>#N/A</v>
      </c>
      <c r="BTW268" s="214" t="e">
        <v>#N/A</v>
      </c>
      <c r="BTX268" s="214" t="e">
        <v>#N/A</v>
      </c>
      <c r="BTY268" s="214" t="e">
        <v>#N/A</v>
      </c>
      <c r="BTZ268" s="214" t="e">
        <v>#N/A</v>
      </c>
      <c r="BUA268" s="214" t="e">
        <v>#N/A</v>
      </c>
      <c r="BUB268" s="214" t="e">
        <v>#N/A</v>
      </c>
      <c r="BUC268" s="214" t="e">
        <v>#N/A</v>
      </c>
      <c r="BUD268" s="214" t="e">
        <v>#N/A</v>
      </c>
      <c r="BUE268" s="214" t="e">
        <v>#N/A</v>
      </c>
      <c r="BUF268" s="214" t="e">
        <v>#N/A</v>
      </c>
      <c r="BUG268" s="214" t="e">
        <v>#N/A</v>
      </c>
      <c r="BUH268" s="214" t="e">
        <v>#N/A</v>
      </c>
      <c r="BUI268" s="214" t="e">
        <v>#N/A</v>
      </c>
      <c r="BUJ268" s="214" t="e">
        <v>#N/A</v>
      </c>
      <c r="BUK268" s="214" t="e">
        <v>#N/A</v>
      </c>
      <c r="BUL268" s="214" t="e">
        <v>#N/A</v>
      </c>
      <c r="BUM268" s="214" t="e">
        <v>#N/A</v>
      </c>
      <c r="BUN268" s="214" t="e">
        <v>#N/A</v>
      </c>
      <c r="BUO268" s="214" t="e">
        <v>#N/A</v>
      </c>
      <c r="BUP268" s="214" t="e">
        <v>#N/A</v>
      </c>
      <c r="BUQ268" s="214" t="e">
        <v>#N/A</v>
      </c>
      <c r="BUR268" s="214" t="e">
        <v>#N/A</v>
      </c>
      <c r="BUS268" s="214" t="e">
        <v>#N/A</v>
      </c>
      <c r="BUT268" s="214" t="e">
        <v>#N/A</v>
      </c>
      <c r="BUU268" s="214" t="e">
        <v>#N/A</v>
      </c>
      <c r="BUV268" s="214" t="e">
        <v>#N/A</v>
      </c>
      <c r="BUW268" s="214" t="e">
        <v>#N/A</v>
      </c>
      <c r="BUX268" s="214" t="e">
        <v>#N/A</v>
      </c>
      <c r="BUY268" s="214" t="e">
        <v>#N/A</v>
      </c>
      <c r="BUZ268" s="214" t="e">
        <v>#N/A</v>
      </c>
      <c r="BVA268" s="214" t="e">
        <v>#N/A</v>
      </c>
      <c r="BVB268" s="214" t="e">
        <v>#N/A</v>
      </c>
      <c r="BVC268" s="214" t="e">
        <v>#N/A</v>
      </c>
      <c r="BVD268" s="214" t="e">
        <v>#N/A</v>
      </c>
      <c r="BVE268" s="214" t="e">
        <v>#N/A</v>
      </c>
      <c r="BVF268" s="214" t="e">
        <v>#N/A</v>
      </c>
      <c r="BVG268" s="214" t="e">
        <v>#N/A</v>
      </c>
      <c r="BVH268" s="214" t="e">
        <v>#N/A</v>
      </c>
      <c r="BVI268" s="214" t="e">
        <v>#N/A</v>
      </c>
      <c r="BVJ268" s="214" t="e">
        <v>#N/A</v>
      </c>
      <c r="BVK268" s="214" t="e">
        <v>#N/A</v>
      </c>
      <c r="BVL268" s="214" t="e">
        <v>#N/A</v>
      </c>
      <c r="BVM268" s="214" t="e">
        <v>#N/A</v>
      </c>
      <c r="BVN268" s="214" t="e">
        <v>#N/A</v>
      </c>
      <c r="BVO268" s="214" t="e">
        <v>#N/A</v>
      </c>
      <c r="BVP268" s="214" t="e">
        <v>#N/A</v>
      </c>
      <c r="BVQ268" s="214" t="e">
        <v>#N/A</v>
      </c>
      <c r="BVR268" s="214" t="e">
        <v>#N/A</v>
      </c>
      <c r="BVS268" s="214" t="e">
        <v>#N/A</v>
      </c>
      <c r="BVT268" s="214" t="e">
        <v>#N/A</v>
      </c>
      <c r="BVU268" s="214" t="e">
        <v>#N/A</v>
      </c>
      <c r="BVV268" s="214" t="e">
        <v>#N/A</v>
      </c>
      <c r="BVW268" s="214" t="e">
        <v>#N/A</v>
      </c>
      <c r="BVX268" s="214" t="e">
        <v>#N/A</v>
      </c>
      <c r="BVY268" s="214" t="e">
        <v>#N/A</v>
      </c>
      <c r="BVZ268" s="214" t="e">
        <v>#N/A</v>
      </c>
      <c r="BWA268" s="214" t="e">
        <v>#N/A</v>
      </c>
      <c r="BWB268" s="214" t="e">
        <v>#N/A</v>
      </c>
      <c r="BWC268" s="214" t="e">
        <v>#N/A</v>
      </c>
      <c r="BWD268" s="214" t="e">
        <v>#N/A</v>
      </c>
      <c r="BWE268" s="214" t="e">
        <v>#N/A</v>
      </c>
      <c r="BWF268" s="214" t="e">
        <v>#N/A</v>
      </c>
      <c r="BWG268" s="214" t="e">
        <v>#N/A</v>
      </c>
      <c r="BWH268" s="214" t="e">
        <v>#N/A</v>
      </c>
      <c r="BWI268" s="214" t="e">
        <v>#N/A</v>
      </c>
      <c r="BWJ268" s="214" t="e">
        <v>#N/A</v>
      </c>
      <c r="BWK268" s="214" t="e">
        <v>#N/A</v>
      </c>
      <c r="BWL268" s="214" t="e">
        <v>#N/A</v>
      </c>
      <c r="BWM268" s="214" t="e">
        <v>#N/A</v>
      </c>
      <c r="BWN268" s="214" t="e">
        <v>#N/A</v>
      </c>
      <c r="BWO268" s="214" t="e">
        <v>#N/A</v>
      </c>
      <c r="BWP268" s="214" t="e">
        <v>#N/A</v>
      </c>
      <c r="BWQ268" s="214" t="e">
        <v>#N/A</v>
      </c>
      <c r="BWR268" s="214" t="e">
        <v>#N/A</v>
      </c>
      <c r="BWS268" s="214" t="e">
        <v>#N/A</v>
      </c>
      <c r="BWT268" s="214" t="e">
        <v>#N/A</v>
      </c>
      <c r="BWU268" s="214" t="e">
        <v>#N/A</v>
      </c>
      <c r="BWV268" s="214" t="e">
        <v>#N/A</v>
      </c>
      <c r="BWW268" s="214" t="e">
        <v>#N/A</v>
      </c>
      <c r="BWX268" s="214" t="e">
        <v>#N/A</v>
      </c>
      <c r="BWY268" s="214" t="e">
        <v>#N/A</v>
      </c>
      <c r="BWZ268" s="214" t="e">
        <v>#N/A</v>
      </c>
      <c r="BXA268" s="214" t="e">
        <v>#N/A</v>
      </c>
      <c r="BXB268" s="214" t="e">
        <v>#N/A</v>
      </c>
      <c r="BXC268" s="214" t="e">
        <v>#N/A</v>
      </c>
      <c r="BXD268" s="214" t="e">
        <v>#N/A</v>
      </c>
      <c r="BXE268" s="214" t="e">
        <v>#N/A</v>
      </c>
      <c r="BXF268" s="214" t="e">
        <v>#N/A</v>
      </c>
      <c r="BXG268" s="214" t="e">
        <v>#N/A</v>
      </c>
      <c r="BXH268" s="214" t="e">
        <v>#N/A</v>
      </c>
      <c r="BXI268" s="214" t="e">
        <v>#N/A</v>
      </c>
      <c r="BXJ268" s="214" t="e">
        <v>#N/A</v>
      </c>
      <c r="BXK268" s="214" t="e">
        <v>#N/A</v>
      </c>
      <c r="BXL268" s="214" t="e">
        <v>#N/A</v>
      </c>
      <c r="BXM268" s="214" t="e">
        <v>#N/A</v>
      </c>
      <c r="BXN268" s="214" t="e">
        <v>#N/A</v>
      </c>
      <c r="BXO268" s="214" t="e">
        <v>#N/A</v>
      </c>
      <c r="BXP268" s="214" t="e">
        <v>#N/A</v>
      </c>
      <c r="BXQ268" s="214" t="e">
        <v>#N/A</v>
      </c>
      <c r="BXR268" s="214" t="e">
        <v>#N/A</v>
      </c>
      <c r="BXS268" s="214" t="e">
        <v>#N/A</v>
      </c>
      <c r="BXT268" s="214" t="e">
        <v>#N/A</v>
      </c>
      <c r="BXU268" s="214" t="e">
        <v>#N/A</v>
      </c>
      <c r="BXV268" s="214" t="e">
        <v>#N/A</v>
      </c>
      <c r="BXW268" s="214" t="e">
        <v>#N/A</v>
      </c>
      <c r="BXX268" s="214" t="e">
        <v>#N/A</v>
      </c>
      <c r="BXY268" s="214" t="e">
        <v>#N/A</v>
      </c>
      <c r="BXZ268" s="214" t="e">
        <v>#N/A</v>
      </c>
      <c r="BYA268" s="214" t="e">
        <v>#N/A</v>
      </c>
      <c r="BYB268" s="214" t="e">
        <v>#N/A</v>
      </c>
      <c r="BYC268" s="214" t="e">
        <v>#N/A</v>
      </c>
      <c r="BYD268" s="214" t="e">
        <v>#N/A</v>
      </c>
      <c r="BYE268" s="214" t="e">
        <v>#N/A</v>
      </c>
      <c r="BYF268" s="214" t="e">
        <v>#N/A</v>
      </c>
      <c r="BYG268" s="214" t="e">
        <v>#N/A</v>
      </c>
      <c r="BYH268" s="214" t="e">
        <v>#N/A</v>
      </c>
      <c r="BYI268" s="214" t="e">
        <v>#N/A</v>
      </c>
      <c r="BYJ268" s="214" t="e">
        <v>#N/A</v>
      </c>
      <c r="BYK268" s="214" t="e">
        <v>#N/A</v>
      </c>
      <c r="BYL268" s="214" t="e">
        <v>#N/A</v>
      </c>
      <c r="BYM268" s="214" t="e">
        <v>#N/A</v>
      </c>
      <c r="BYN268" s="214" t="e">
        <v>#N/A</v>
      </c>
      <c r="BYO268" s="214" t="e">
        <v>#N/A</v>
      </c>
      <c r="BYP268" s="214" t="e">
        <v>#N/A</v>
      </c>
      <c r="BYQ268" s="214" t="e">
        <v>#N/A</v>
      </c>
      <c r="BYR268" s="214" t="e">
        <v>#N/A</v>
      </c>
      <c r="BYS268" s="214" t="e">
        <v>#N/A</v>
      </c>
      <c r="BYT268" s="214" t="e">
        <v>#N/A</v>
      </c>
      <c r="BYU268" s="214" t="e">
        <v>#N/A</v>
      </c>
      <c r="BYV268" s="214" t="e">
        <v>#N/A</v>
      </c>
      <c r="BYW268" s="214" t="e">
        <v>#N/A</v>
      </c>
      <c r="BYX268" s="214" t="e">
        <v>#N/A</v>
      </c>
      <c r="BYY268" s="214" t="e">
        <v>#N/A</v>
      </c>
      <c r="BYZ268" s="214" t="e">
        <v>#N/A</v>
      </c>
      <c r="BZA268" s="214" t="e">
        <v>#N/A</v>
      </c>
      <c r="BZB268" s="214" t="e">
        <v>#N/A</v>
      </c>
      <c r="BZC268" s="214" t="e">
        <v>#N/A</v>
      </c>
      <c r="BZD268" s="214" t="e">
        <v>#N/A</v>
      </c>
      <c r="BZE268" s="214" t="e">
        <v>#N/A</v>
      </c>
      <c r="BZF268" s="214" t="e">
        <v>#N/A</v>
      </c>
      <c r="BZG268" s="214" t="e">
        <v>#N/A</v>
      </c>
      <c r="BZH268" s="214" t="e">
        <v>#N/A</v>
      </c>
      <c r="BZI268" s="214" t="e">
        <v>#N/A</v>
      </c>
      <c r="BZJ268" s="214" t="e">
        <v>#N/A</v>
      </c>
      <c r="BZK268" s="214" t="e">
        <v>#N/A</v>
      </c>
      <c r="BZL268" s="214" t="e">
        <v>#N/A</v>
      </c>
      <c r="BZM268" s="214" t="e">
        <v>#N/A</v>
      </c>
      <c r="BZN268" s="214" t="e">
        <v>#N/A</v>
      </c>
      <c r="BZO268" s="214" t="e">
        <v>#N/A</v>
      </c>
      <c r="BZP268" s="214" t="e">
        <v>#N/A</v>
      </c>
      <c r="BZQ268" s="214" t="e">
        <v>#N/A</v>
      </c>
      <c r="BZR268" s="214" t="e">
        <v>#N/A</v>
      </c>
      <c r="BZS268" s="214" t="e">
        <v>#N/A</v>
      </c>
      <c r="BZT268" s="214" t="e">
        <v>#N/A</v>
      </c>
      <c r="BZU268" s="214" t="e">
        <v>#N/A</v>
      </c>
      <c r="BZV268" s="214" t="e">
        <v>#N/A</v>
      </c>
      <c r="BZW268" s="214" t="e">
        <v>#N/A</v>
      </c>
      <c r="BZX268" s="214" t="e">
        <v>#N/A</v>
      </c>
      <c r="BZY268" s="214" t="e">
        <v>#N/A</v>
      </c>
      <c r="BZZ268" s="214" t="e">
        <v>#N/A</v>
      </c>
      <c r="CAA268" s="214" t="e">
        <v>#N/A</v>
      </c>
      <c r="CAB268" s="214" t="e">
        <v>#N/A</v>
      </c>
      <c r="CAC268" s="214" t="e">
        <v>#N/A</v>
      </c>
      <c r="CAD268" s="214" t="e">
        <v>#N/A</v>
      </c>
      <c r="CAE268" s="214" t="e">
        <v>#N/A</v>
      </c>
      <c r="CAF268" s="214" t="e">
        <v>#N/A</v>
      </c>
      <c r="CAG268" s="214" t="e">
        <v>#N/A</v>
      </c>
      <c r="CAH268" s="214" t="e">
        <v>#N/A</v>
      </c>
      <c r="CAI268" s="214" t="e">
        <v>#N/A</v>
      </c>
      <c r="CAJ268" s="214" t="e">
        <v>#N/A</v>
      </c>
      <c r="CAK268" s="214" t="e">
        <v>#N/A</v>
      </c>
      <c r="CAL268" s="214" t="e">
        <v>#N/A</v>
      </c>
      <c r="CAM268" s="214" t="e">
        <v>#N/A</v>
      </c>
      <c r="CAN268" s="214" t="e">
        <v>#N/A</v>
      </c>
      <c r="CAO268" s="214" t="e">
        <v>#N/A</v>
      </c>
      <c r="CAP268" s="214" t="e">
        <v>#N/A</v>
      </c>
      <c r="CAQ268" s="214" t="e">
        <v>#N/A</v>
      </c>
      <c r="CAR268" s="214" t="e">
        <v>#N/A</v>
      </c>
      <c r="CAS268" s="214" t="e">
        <v>#N/A</v>
      </c>
      <c r="CAT268" s="214" t="e">
        <v>#N/A</v>
      </c>
      <c r="CAU268" s="214" t="e">
        <v>#N/A</v>
      </c>
      <c r="CAV268" s="214" t="e">
        <v>#N/A</v>
      </c>
      <c r="CAW268" s="214" t="e">
        <v>#N/A</v>
      </c>
      <c r="CAX268" s="214" t="e">
        <v>#N/A</v>
      </c>
      <c r="CAY268" s="214" t="e">
        <v>#N/A</v>
      </c>
      <c r="CAZ268" s="214" t="e">
        <v>#N/A</v>
      </c>
      <c r="CBA268" s="214" t="e">
        <v>#N/A</v>
      </c>
      <c r="CBB268" s="214" t="e">
        <v>#N/A</v>
      </c>
      <c r="CBC268" s="214" t="e">
        <v>#N/A</v>
      </c>
      <c r="CBD268" s="214" t="e">
        <v>#N/A</v>
      </c>
      <c r="CBE268" s="214" t="e">
        <v>#N/A</v>
      </c>
      <c r="CBF268" s="214" t="e">
        <v>#N/A</v>
      </c>
      <c r="CBG268" s="214" t="e">
        <v>#N/A</v>
      </c>
      <c r="CBH268" s="214" t="e">
        <v>#N/A</v>
      </c>
      <c r="CBI268" s="214" t="e">
        <v>#N/A</v>
      </c>
      <c r="CBJ268" s="214" t="e">
        <v>#N/A</v>
      </c>
      <c r="CBK268" s="214" t="e">
        <v>#N/A</v>
      </c>
      <c r="CBL268" s="214" t="e">
        <v>#N/A</v>
      </c>
      <c r="CBM268" s="214" t="e">
        <v>#N/A</v>
      </c>
      <c r="CBN268" s="214" t="e">
        <v>#N/A</v>
      </c>
      <c r="CBO268" s="214" t="e">
        <v>#N/A</v>
      </c>
      <c r="CBP268" s="214" t="e">
        <v>#N/A</v>
      </c>
      <c r="CBQ268" s="214" t="e">
        <v>#N/A</v>
      </c>
      <c r="CBR268" s="214" t="e">
        <v>#N/A</v>
      </c>
      <c r="CBS268" s="214" t="e">
        <v>#N/A</v>
      </c>
      <c r="CBT268" s="214" t="e">
        <v>#N/A</v>
      </c>
      <c r="CBU268" s="214" t="e">
        <v>#N/A</v>
      </c>
      <c r="CBV268" s="214" t="e">
        <v>#N/A</v>
      </c>
      <c r="CBW268" s="214" t="e">
        <v>#N/A</v>
      </c>
      <c r="CBX268" s="214" t="e">
        <v>#N/A</v>
      </c>
      <c r="CBY268" s="214" t="e">
        <v>#N/A</v>
      </c>
      <c r="CBZ268" s="214" t="e">
        <v>#N/A</v>
      </c>
      <c r="CCA268" s="214" t="e">
        <v>#N/A</v>
      </c>
      <c r="CCB268" s="214" t="e">
        <v>#N/A</v>
      </c>
      <c r="CCC268" s="214" t="e">
        <v>#N/A</v>
      </c>
      <c r="CCD268" s="214" t="e">
        <v>#N/A</v>
      </c>
      <c r="CCE268" s="214" t="e">
        <v>#N/A</v>
      </c>
      <c r="CCF268" s="214" t="e">
        <v>#N/A</v>
      </c>
      <c r="CCG268" s="214" t="e">
        <v>#N/A</v>
      </c>
      <c r="CCH268" s="214" t="e">
        <v>#N/A</v>
      </c>
      <c r="CCI268" s="214" t="e">
        <v>#N/A</v>
      </c>
      <c r="CCJ268" s="214" t="e">
        <v>#N/A</v>
      </c>
      <c r="CCK268" s="214" t="e">
        <v>#N/A</v>
      </c>
      <c r="CCL268" s="214" t="e">
        <v>#N/A</v>
      </c>
      <c r="CCM268" s="214" t="e">
        <v>#N/A</v>
      </c>
      <c r="CCN268" s="214" t="e">
        <v>#N/A</v>
      </c>
      <c r="CCO268" s="214" t="e">
        <v>#N/A</v>
      </c>
      <c r="CCP268" s="214" t="e">
        <v>#N/A</v>
      </c>
      <c r="CCQ268" s="214" t="e">
        <v>#N/A</v>
      </c>
      <c r="CCR268" s="214" t="e">
        <v>#N/A</v>
      </c>
      <c r="CCS268" s="214" t="e">
        <v>#N/A</v>
      </c>
      <c r="CCT268" s="214" t="e">
        <v>#N/A</v>
      </c>
      <c r="CCU268" s="214" t="e">
        <v>#N/A</v>
      </c>
      <c r="CCV268" s="214" t="e">
        <v>#N/A</v>
      </c>
      <c r="CCW268" s="214" t="e">
        <v>#N/A</v>
      </c>
      <c r="CCX268" s="214" t="e">
        <v>#N/A</v>
      </c>
      <c r="CCY268" s="214" t="e">
        <v>#N/A</v>
      </c>
      <c r="CCZ268" s="214" t="e">
        <v>#N/A</v>
      </c>
      <c r="CDA268" s="214" t="e">
        <v>#N/A</v>
      </c>
      <c r="CDB268" s="214" t="e">
        <v>#N/A</v>
      </c>
      <c r="CDC268" s="214" t="e">
        <v>#N/A</v>
      </c>
      <c r="CDD268" s="214" t="e">
        <v>#N/A</v>
      </c>
      <c r="CDE268" s="214" t="e">
        <v>#N/A</v>
      </c>
      <c r="CDF268" s="214" t="e">
        <v>#N/A</v>
      </c>
      <c r="CDG268" s="214" t="e">
        <v>#N/A</v>
      </c>
      <c r="CDH268" s="214" t="e">
        <v>#N/A</v>
      </c>
      <c r="CDI268" s="214" t="e">
        <v>#N/A</v>
      </c>
      <c r="CDJ268" s="214" t="e">
        <v>#N/A</v>
      </c>
      <c r="CDK268" s="214" t="e">
        <v>#N/A</v>
      </c>
      <c r="CDL268" s="214" t="e">
        <v>#N/A</v>
      </c>
      <c r="CDM268" s="214" t="e">
        <v>#N/A</v>
      </c>
      <c r="CDN268" s="214" t="e">
        <v>#N/A</v>
      </c>
      <c r="CDO268" s="214" t="e">
        <v>#N/A</v>
      </c>
      <c r="CDP268" s="214" t="e">
        <v>#N/A</v>
      </c>
      <c r="CDQ268" s="214" t="e">
        <v>#N/A</v>
      </c>
      <c r="CDR268" s="214" t="e">
        <v>#N/A</v>
      </c>
      <c r="CDS268" s="214" t="e">
        <v>#N/A</v>
      </c>
      <c r="CDT268" s="214" t="e">
        <v>#N/A</v>
      </c>
      <c r="CDU268" s="214" t="e">
        <v>#N/A</v>
      </c>
      <c r="CDV268" s="214" t="e">
        <v>#N/A</v>
      </c>
      <c r="CDW268" s="214" t="e">
        <v>#N/A</v>
      </c>
      <c r="CDX268" s="214" t="e">
        <v>#N/A</v>
      </c>
      <c r="CDY268" s="214" t="e">
        <v>#N/A</v>
      </c>
      <c r="CDZ268" s="214" t="e">
        <v>#N/A</v>
      </c>
      <c r="CEA268" s="214" t="e">
        <v>#N/A</v>
      </c>
      <c r="CEB268" s="214" t="e">
        <v>#N/A</v>
      </c>
      <c r="CEC268" s="214" t="e">
        <v>#N/A</v>
      </c>
      <c r="CED268" s="214" t="e">
        <v>#N/A</v>
      </c>
      <c r="CEE268" s="214" t="e">
        <v>#N/A</v>
      </c>
      <c r="CEF268" s="214" t="e">
        <v>#N/A</v>
      </c>
      <c r="CEG268" s="214" t="e">
        <v>#N/A</v>
      </c>
      <c r="CEH268" s="214" t="e">
        <v>#N/A</v>
      </c>
      <c r="CEI268" s="214" t="e">
        <v>#N/A</v>
      </c>
      <c r="CEJ268" s="214" t="e">
        <v>#N/A</v>
      </c>
      <c r="CEK268" s="214" t="e">
        <v>#N/A</v>
      </c>
      <c r="CEL268" s="214" t="e">
        <v>#N/A</v>
      </c>
      <c r="CEM268" s="214" t="e">
        <v>#N/A</v>
      </c>
      <c r="CEN268" s="214" t="e">
        <v>#N/A</v>
      </c>
      <c r="CEO268" s="214" t="e">
        <v>#N/A</v>
      </c>
      <c r="CEP268" s="214" t="e">
        <v>#N/A</v>
      </c>
      <c r="CEQ268" s="214" t="e">
        <v>#N/A</v>
      </c>
      <c r="CER268" s="214" t="e">
        <v>#N/A</v>
      </c>
      <c r="CES268" s="214" t="e">
        <v>#N/A</v>
      </c>
      <c r="CET268" s="214" t="e">
        <v>#N/A</v>
      </c>
      <c r="CEU268" s="214" t="e">
        <v>#N/A</v>
      </c>
      <c r="CEV268" s="214" t="e">
        <v>#N/A</v>
      </c>
      <c r="CEW268" s="214" t="e">
        <v>#N/A</v>
      </c>
      <c r="CEX268" s="214" t="e">
        <v>#N/A</v>
      </c>
      <c r="CEY268" s="214" t="e">
        <v>#N/A</v>
      </c>
      <c r="CEZ268" s="214" t="e">
        <v>#N/A</v>
      </c>
      <c r="CFA268" s="214" t="e">
        <v>#N/A</v>
      </c>
      <c r="CFB268" s="214" t="e">
        <v>#N/A</v>
      </c>
      <c r="CFC268" s="214" t="e">
        <v>#N/A</v>
      </c>
      <c r="CFD268" s="214" t="e">
        <v>#N/A</v>
      </c>
      <c r="CFE268" s="214" t="e">
        <v>#N/A</v>
      </c>
      <c r="CFF268" s="214" t="e">
        <v>#N/A</v>
      </c>
      <c r="CFG268" s="214" t="e">
        <v>#N/A</v>
      </c>
      <c r="CFH268" s="214" t="e">
        <v>#N/A</v>
      </c>
      <c r="CFI268" s="214" t="e">
        <v>#N/A</v>
      </c>
      <c r="CFJ268" s="214" t="e">
        <v>#N/A</v>
      </c>
      <c r="CFK268" s="214" t="e">
        <v>#N/A</v>
      </c>
      <c r="CFL268" s="214" t="e">
        <v>#N/A</v>
      </c>
      <c r="CFM268" s="214" t="e">
        <v>#N/A</v>
      </c>
      <c r="CFN268" s="214" t="e">
        <v>#N/A</v>
      </c>
      <c r="CFO268" s="214" t="e">
        <v>#N/A</v>
      </c>
      <c r="CFP268" s="214" t="e">
        <v>#N/A</v>
      </c>
      <c r="CFQ268" s="214" t="e">
        <v>#N/A</v>
      </c>
      <c r="CFR268" s="214" t="e">
        <v>#N/A</v>
      </c>
      <c r="CFS268" s="214" t="e">
        <v>#N/A</v>
      </c>
      <c r="CFT268" s="214" t="e">
        <v>#N/A</v>
      </c>
      <c r="CFU268" s="214" t="e">
        <v>#N/A</v>
      </c>
      <c r="CFV268" s="214" t="e">
        <v>#N/A</v>
      </c>
      <c r="CFW268" s="214" t="e">
        <v>#N/A</v>
      </c>
      <c r="CFX268" s="214" t="e">
        <v>#N/A</v>
      </c>
      <c r="CFY268" s="214" t="e">
        <v>#N/A</v>
      </c>
      <c r="CFZ268" s="214" t="e">
        <v>#N/A</v>
      </c>
      <c r="CGA268" s="214" t="e">
        <v>#N/A</v>
      </c>
      <c r="CGB268" s="214" t="e">
        <v>#N/A</v>
      </c>
      <c r="CGC268" s="214" t="e">
        <v>#N/A</v>
      </c>
      <c r="CGD268" s="214" t="e">
        <v>#N/A</v>
      </c>
      <c r="CGE268" s="214" t="e">
        <v>#N/A</v>
      </c>
      <c r="CGF268" s="214" t="e">
        <v>#N/A</v>
      </c>
      <c r="CGG268" s="214" t="e">
        <v>#N/A</v>
      </c>
      <c r="CGH268" s="214" t="e">
        <v>#N/A</v>
      </c>
      <c r="CGI268" s="214" t="e">
        <v>#N/A</v>
      </c>
      <c r="CGJ268" s="214" t="e">
        <v>#N/A</v>
      </c>
      <c r="CGK268" s="214" t="e">
        <v>#N/A</v>
      </c>
      <c r="CGL268" s="214" t="e">
        <v>#N/A</v>
      </c>
      <c r="CGM268" s="214" t="e">
        <v>#N/A</v>
      </c>
      <c r="CGN268" s="214" t="e">
        <v>#N/A</v>
      </c>
      <c r="CGO268" s="214" t="e">
        <v>#N/A</v>
      </c>
      <c r="CGP268" s="214" t="e">
        <v>#N/A</v>
      </c>
      <c r="CGQ268" s="214" t="e">
        <v>#N/A</v>
      </c>
      <c r="CGR268" s="214" t="e">
        <v>#N/A</v>
      </c>
      <c r="CGS268" s="214" t="e">
        <v>#N/A</v>
      </c>
      <c r="CGT268" s="214" t="e">
        <v>#N/A</v>
      </c>
      <c r="CGU268" s="214" t="e">
        <v>#N/A</v>
      </c>
      <c r="CGV268" s="214" t="e">
        <v>#N/A</v>
      </c>
      <c r="CGW268" s="214" t="e">
        <v>#N/A</v>
      </c>
      <c r="CGX268" s="214" t="e">
        <v>#N/A</v>
      </c>
      <c r="CGY268" s="214" t="e">
        <v>#N/A</v>
      </c>
      <c r="CGZ268" s="214" t="e">
        <v>#N/A</v>
      </c>
      <c r="CHA268" s="214" t="e">
        <v>#N/A</v>
      </c>
      <c r="CHB268" s="214" t="e">
        <v>#N/A</v>
      </c>
      <c r="CHC268" s="214" t="e">
        <v>#N/A</v>
      </c>
      <c r="CHD268" s="214" t="e">
        <v>#N/A</v>
      </c>
      <c r="CHE268" s="214" t="e">
        <v>#N/A</v>
      </c>
      <c r="CHF268" s="214" t="e">
        <v>#N/A</v>
      </c>
      <c r="CHG268" s="214" t="e">
        <v>#N/A</v>
      </c>
      <c r="CHH268" s="214" t="e">
        <v>#N/A</v>
      </c>
      <c r="CHI268" s="214" t="e">
        <v>#N/A</v>
      </c>
      <c r="CHJ268" s="214" t="e">
        <v>#N/A</v>
      </c>
      <c r="CHK268" s="214" t="e">
        <v>#N/A</v>
      </c>
      <c r="CHL268" s="214" t="e">
        <v>#N/A</v>
      </c>
      <c r="CHM268" s="214" t="e">
        <v>#N/A</v>
      </c>
      <c r="CHN268" s="214" t="e">
        <v>#N/A</v>
      </c>
      <c r="CHO268" s="214" t="e">
        <v>#N/A</v>
      </c>
      <c r="CHP268" s="214" t="e">
        <v>#N/A</v>
      </c>
      <c r="CHQ268" s="214" t="e">
        <v>#N/A</v>
      </c>
      <c r="CHR268" s="214" t="e">
        <v>#N/A</v>
      </c>
      <c r="CHS268" s="214" t="e">
        <v>#N/A</v>
      </c>
      <c r="CHT268" s="214" t="e">
        <v>#N/A</v>
      </c>
      <c r="CHU268" s="214" t="e">
        <v>#N/A</v>
      </c>
      <c r="CHV268" s="214" t="e">
        <v>#N/A</v>
      </c>
      <c r="CHW268" s="214" t="e">
        <v>#N/A</v>
      </c>
      <c r="CHX268" s="214" t="e">
        <v>#N/A</v>
      </c>
      <c r="CHY268" s="214" t="e">
        <v>#N/A</v>
      </c>
      <c r="CHZ268" s="214" t="e">
        <v>#N/A</v>
      </c>
      <c r="CIA268" s="214" t="e">
        <v>#N/A</v>
      </c>
      <c r="CIB268" s="214" t="e">
        <v>#N/A</v>
      </c>
      <c r="CIC268" s="214" t="e">
        <v>#N/A</v>
      </c>
      <c r="CID268" s="214" t="e">
        <v>#N/A</v>
      </c>
      <c r="CIE268" s="214" t="e">
        <v>#N/A</v>
      </c>
      <c r="CIF268" s="214" t="e">
        <v>#N/A</v>
      </c>
      <c r="CIG268" s="214" t="e">
        <v>#N/A</v>
      </c>
      <c r="CIH268" s="214" t="e">
        <v>#N/A</v>
      </c>
      <c r="CII268" s="214" t="e">
        <v>#N/A</v>
      </c>
      <c r="CIJ268" s="214" t="e">
        <v>#N/A</v>
      </c>
      <c r="CIK268" s="214" t="e">
        <v>#N/A</v>
      </c>
      <c r="CIL268" s="214" t="e">
        <v>#N/A</v>
      </c>
      <c r="CIM268" s="214" t="e">
        <v>#N/A</v>
      </c>
      <c r="CIN268" s="214" t="e">
        <v>#N/A</v>
      </c>
      <c r="CIO268" s="214" t="e">
        <v>#N/A</v>
      </c>
      <c r="CIP268" s="214" t="e">
        <v>#N/A</v>
      </c>
      <c r="CIQ268" s="214" t="e">
        <v>#N/A</v>
      </c>
      <c r="CIR268" s="214" t="e">
        <v>#N/A</v>
      </c>
      <c r="CIS268" s="214" t="e">
        <v>#N/A</v>
      </c>
      <c r="CIT268" s="214" t="e">
        <v>#N/A</v>
      </c>
      <c r="CIU268" s="214" t="e">
        <v>#N/A</v>
      </c>
      <c r="CIV268" s="214" t="e">
        <v>#N/A</v>
      </c>
      <c r="CIW268" s="214" t="e">
        <v>#N/A</v>
      </c>
      <c r="CIX268" s="214" t="e">
        <v>#N/A</v>
      </c>
      <c r="CIY268" s="214" t="e">
        <v>#N/A</v>
      </c>
      <c r="CIZ268" s="214" t="e">
        <v>#N/A</v>
      </c>
      <c r="CJA268" s="214" t="e">
        <v>#N/A</v>
      </c>
      <c r="CJB268" s="214" t="e">
        <v>#N/A</v>
      </c>
      <c r="CJC268" s="214" t="e">
        <v>#N/A</v>
      </c>
      <c r="CJD268" s="214" t="e">
        <v>#N/A</v>
      </c>
      <c r="CJE268" s="214" t="e">
        <v>#N/A</v>
      </c>
      <c r="CJF268" s="214" t="e">
        <v>#N/A</v>
      </c>
      <c r="CJG268" s="214" t="e">
        <v>#N/A</v>
      </c>
      <c r="CJH268" s="214" t="e">
        <v>#N/A</v>
      </c>
      <c r="CJI268" s="214" t="e">
        <v>#N/A</v>
      </c>
      <c r="CJJ268" s="214" t="e">
        <v>#N/A</v>
      </c>
      <c r="CJK268" s="214" t="e">
        <v>#N/A</v>
      </c>
      <c r="CJL268" s="214" t="e">
        <v>#N/A</v>
      </c>
      <c r="CJM268" s="214" t="e">
        <v>#N/A</v>
      </c>
      <c r="CJN268" s="214" t="e">
        <v>#N/A</v>
      </c>
      <c r="CJO268" s="214" t="e">
        <v>#N/A</v>
      </c>
      <c r="CJP268" s="214" t="e">
        <v>#N/A</v>
      </c>
      <c r="CJQ268" s="214" t="e">
        <v>#N/A</v>
      </c>
      <c r="CJR268" s="214" t="e">
        <v>#N/A</v>
      </c>
      <c r="CJS268" s="214" t="e">
        <v>#N/A</v>
      </c>
      <c r="CJT268" s="214" t="e">
        <v>#N/A</v>
      </c>
      <c r="CJU268" s="214" t="e">
        <v>#N/A</v>
      </c>
      <c r="CJV268" s="214" t="e">
        <v>#N/A</v>
      </c>
      <c r="CJW268" s="214" t="e">
        <v>#N/A</v>
      </c>
      <c r="CJX268" s="214" t="e">
        <v>#N/A</v>
      </c>
      <c r="CJY268" s="214" t="e">
        <v>#N/A</v>
      </c>
      <c r="CJZ268" s="214" t="e">
        <v>#N/A</v>
      </c>
      <c r="CKA268" s="214" t="e">
        <v>#N/A</v>
      </c>
      <c r="CKB268" s="214" t="e">
        <v>#N/A</v>
      </c>
      <c r="CKC268" s="214" t="e">
        <v>#N/A</v>
      </c>
      <c r="CKD268" s="214" t="e">
        <v>#N/A</v>
      </c>
      <c r="CKE268" s="214" t="e">
        <v>#N/A</v>
      </c>
      <c r="CKF268" s="214" t="e">
        <v>#N/A</v>
      </c>
      <c r="CKG268" s="214" t="e">
        <v>#N/A</v>
      </c>
      <c r="CKH268" s="214" t="e">
        <v>#N/A</v>
      </c>
      <c r="CKI268" s="214" t="e">
        <v>#N/A</v>
      </c>
      <c r="CKJ268" s="214" t="e">
        <v>#N/A</v>
      </c>
      <c r="CKK268" s="214" t="e">
        <v>#N/A</v>
      </c>
      <c r="CKL268" s="214" t="e">
        <v>#N/A</v>
      </c>
      <c r="CKM268" s="214" t="e">
        <v>#N/A</v>
      </c>
      <c r="CKN268" s="214" t="e">
        <v>#N/A</v>
      </c>
      <c r="CKO268" s="214" t="e">
        <v>#N/A</v>
      </c>
      <c r="CKP268" s="214" t="e">
        <v>#N/A</v>
      </c>
      <c r="CKQ268" s="214" t="e">
        <v>#N/A</v>
      </c>
      <c r="CKR268" s="214" t="e">
        <v>#N/A</v>
      </c>
      <c r="CKS268" s="214" t="e">
        <v>#N/A</v>
      </c>
      <c r="CKT268" s="214" t="e">
        <v>#N/A</v>
      </c>
      <c r="CKU268" s="214" t="e">
        <v>#N/A</v>
      </c>
      <c r="CKV268" s="214" t="e">
        <v>#N/A</v>
      </c>
      <c r="CKW268" s="214" t="e">
        <v>#N/A</v>
      </c>
      <c r="CKX268" s="214" t="e">
        <v>#N/A</v>
      </c>
      <c r="CKY268" s="214" t="e">
        <v>#N/A</v>
      </c>
      <c r="CKZ268" s="214" t="e">
        <v>#N/A</v>
      </c>
      <c r="CLA268" s="214" t="e">
        <v>#N/A</v>
      </c>
      <c r="CLB268" s="214" t="e">
        <v>#N/A</v>
      </c>
      <c r="CLC268" s="214" t="e">
        <v>#N/A</v>
      </c>
      <c r="CLD268" s="214" t="e">
        <v>#N/A</v>
      </c>
      <c r="CLE268" s="214" t="e">
        <v>#N/A</v>
      </c>
      <c r="CLF268" s="214" t="e">
        <v>#N/A</v>
      </c>
      <c r="CLG268" s="214" t="e">
        <v>#N/A</v>
      </c>
      <c r="CLH268" s="214" t="e">
        <v>#N/A</v>
      </c>
      <c r="CLI268" s="214" t="e">
        <v>#N/A</v>
      </c>
      <c r="CLJ268" s="214" t="e">
        <v>#N/A</v>
      </c>
      <c r="CLK268" s="214" t="e">
        <v>#N/A</v>
      </c>
      <c r="CLL268" s="214" t="e">
        <v>#N/A</v>
      </c>
      <c r="CLM268" s="214" t="e">
        <v>#N/A</v>
      </c>
      <c r="CLN268" s="214" t="e">
        <v>#N/A</v>
      </c>
      <c r="CLO268" s="214" t="e">
        <v>#N/A</v>
      </c>
      <c r="CLP268" s="214" t="e">
        <v>#N/A</v>
      </c>
      <c r="CLQ268" s="214" t="e">
        <v>#N/A</v>
      </c>
      <c r="CLR268" s="214" t="e">
        <v>#N/A</v>
      </c>
      <c r="CLS268" s="214" t="e">
        <v>#N/A</v>
      </c>
      <c r="CLT268" s="214" t="e">
        <v>#N/A</v>
      </c>
      <c r="CLU268" s="214" t="e">
        <v>#N/A</v>
      </c>
      <c r="CLV268" s="214" t="e">
        <v>#N/A</v>
      </c>
      <c r="CLW268" s="214" t="e">
        <v>#N/A</v>
      </c>
      <c r="CLX268" s="214" t="e">
        <v>#N/A</v>
      </c>
      <c r="CLY268" s="214" t="e">
        <v>#N/A</v>
      </c>
      <c r="CLZ268" s="214" t="e">
        <v>#N/A</v>
      </c>
      <c r="CMA268" s="214" t="e">
        <v>#N/A</v>
      </c>
      <c r="CMB268" s="214" t="e">
        <v>#N/A</v>
      </c>
      <c r="CMC268" s="214" t="e">
        <v>#N/A</v>
      </c>
      <c r="CMD268" s="214" t="e">
        <v>#N/A</v>
      </c>
      <c r="CME268" s="214" t="e">
        <v>#N/A</v>
      </c>
      <c r="CMF268" s="214" t="e">
        <v>#N/A</v>
      </c>
      <c r="CMG268" s="214" t="e">
        <v>#N/A</v>
      </c>
      <c r="CMH268" s="214" t="e">
        <v>#N/A</v>
      </c>
      <c r="CMI268" s="214" t="e">
        <v>#N/A</v>
      </c>
      <c r="CMJ268" s="214" t="e">
        <v>#N/A</v>
      </c>
      <c r="CMK268" s="214" t="e">
        <v>#N/A</v>
      </c>
      <c r="CML268" s="214" t="e">
        <v>#N/A</v>
      </c>
      <c r="CMM268" s="214" t="e">
        <v>#N/A</v>
      </c>
      <c r="CMN268" s="214" t="e">
        <v>#N/A</v>
      </c>
      <c r="CMO268" s="214" t="e">
        <v>#N/A</v>
      </c>
      <c r="CMP268" s="214" t="e">
        <v>#N/A</v>
      </c>
      <c r="CMQ268" s="214" t="e">
        <v>#N/A</v>
      </c>
      <c r="CMR268" s="214" t="e">
        <v>#N/A</v>
      </c>
      <c r="CMS268" s="214" t="e">
        <v>#N/A</v>
      </c>
      <c r="CMT268" s="214" t="e">
        <v>#N/A</v>
      </c>
      <c r="CMU268" s="214" t="e">
        <v>#N/A</v>
      </c>
      <c r="CMV268" s="214" t="e">
        <v>#N/A</v>
      </c>
      <c r="CMW268" s="214" t="e">
        <v>#N/A</v>
      </c>
      <c r="CMX268" s="214" t="e">
        <v>#N/A</v>
      </c>
      <c r="CMY268" s="214" t="e">
        <v>#N/A</v>
      </c>
      <c r="CMZ268" s="214" t="e">
        <v>#N/A</v>
      </c>
      <c r="CNA268" s="214" t="e">
        <v>#N/A</v>
      </c>
      <c r="CNB268" s="214" t="e">
        <v>#N/A</v>
      </c>
      <c r="CNC268" s="214" t="e">
        <v>#N/A</v>
      </c>
      <c r="CND268" s="214" t="e">
        <v>#N/A</v>
      </c>
      <c r="CNE268" s="214" t="e">
        <v>#N/A</v>
      </c>
      <c r="CNF268" s="214" t="e">
        <v>#N/A</v>
      </c>
      <c r="CNG268" s="214" t="e">
        <v>#N/A</v>
      </c>
      <c r="CNH268" s="214" t="e">
        <v>#N/A</v>
      </c>
      <c r="CNI268" s="214" t="e">
        <v>#N/A</v>
      </c>
      <c r="CNJ268" s="214" t="e">
        <v>#N/A</v>
      </c>
      <c r="CNK268" s="214" t="e">
        <v>#N/A</v>
      </c>
      <c r="CNL268" s="214" t="e">
        <v>#N/A</v>
      </c>
      <c r="CNM268" s="214" t="e">
        <v>#N/A</v>
      </c>
      <c r="CNN268" s="214" t="e">
        <v>#N/A</v>
      </c>
      <c r="CNO268" s="214" t="e">
        <v>#N/A</v>
      </c>
      <c r="CNP268" s="214" t="e">
        <v>#N/A</v>
      </c>
      <c r="CNQ268" s="214" t="e">
        <v>#N/A</v>
      </c>
      <c r="CNR268" s="214" t="e">
        <v>#N/A</v>
      </c>
      <c r="CNS268" s="214" t="e">
        <v>#N/A</v>
      </c>
      <c r="CNT268" s="214" t="e">
        <v>#N/A</v>
      </c>
      <c r="CNU268" s="214" t="e">
        <v>#N/A</v>
      </c>
      <c r="CNV268" s="214" t="e">
        <v>#N/A</v>
      </c>
      <c r="CNW268" s="214" t="e">
        <v>#N/A</v>
      </c>
      <c r="CNX268" s="214" t="e">
        <v>#N/A</v>
      </c>
      <c r="CNY268" s="214" t="e">
        <v>#N/A</v>
      </c>
      <c r="CNZ268" s="214" t="e">
        <v>#N/A</v>
      </c>
      <c r="COA268" s="214" t="e">
        <v>#N/A</v>
      </c>
      <c r="COB268" s="214" t="e">
        <v>#N/A</v>
      </c>
      <c r="COC268" s="214" t="e">
        <v>#N/A</v>
      </c>
      <c r="COD268" s="214" t="e">
        <v>#N/A</v>
      </c>
      <c r="COE268" s="214" t="e">
        <v>#N/A</v>
      </c>
      <c r="COF268" s="214" t="e">
        <v>#N/A</v>
      </c>
      <c r="COG268" s="214" t="e">
        <v>#N/A</v>
      </c>
      <c r="COH268" s="214" t="e">
        <v>#N/A</v>
      </c>
      <c r="COI268" s="214" t="e">
        <v>#N/A</v>
      </c>
      <c r="COJ268" s="214" t="e">
        <v>#N/A</v>
      </c>
      <c r="COK268" s="214" t="e">
        <v>#N/A</v>
      </c>
      <c r="COL268" s="214" t="e">
        <v>#N/A</v>
      </c>
      <c r="COM268" s="214" t="e">
        <v>#N/A</v>
      </c>
      <c r="CON268" s="214" t="e">
        <v>#N/A</v>
      </c>
      <c r="COO268" s="214" t="e">
        <v>#N/A</v>
      </c>
      <c r="COP268" s="214" t="e">
        <v>#N/A</v>
      </c>
      <c r="COQ268" s="214" t="e">
        <v>#N/A</v>
      </c>
      <c r="COR268" s="214" t="e">
        <v>#N/A</v>
      </c>
      <c r="COS268" s="214" t="e">
        <v>#N/A</v>
      </c>
      <c r="COT268" s="214" t="e">
        <v>#N/A</v>
      </c>
      <c r="COU268" s="214" t="e">
        <v>#N/A</v>
      </c>
      <c r="COV268" s="214" t="e">
        <v>#N/A</v>
      </c>
      <c r="COW268" s="214" t="e">
        <v>#N/A</v>
      </c>
      <c r="COX268" s="214" t="e">
        <v>#N/A</v>
      </c>
      <c r="COY268" s="214" t="e">
        <v>#N/A</v>
      </c>
      <c r="COZ268" s="214" t="e">
        <v>#N/A</v>
      </c>
      <c r="CPA268" s="214" t="e">
        <v>#N/A</v>
      </c>
      <c r="CPB268" s="214" t="e">
        <v>#N/A</v>
      </c>
      <c r="CPC268" s="214" t="e">
        <v>#N/A</v>
      </c>
      <c r="CPD268" s="214" t="e">
        <v>#N/A</v>
      </c>
      <c r="CPE268" s="214" t="e">
        <v>#N/A</v>
      </c>
      <c r="CPF268" s="214" t="e">
        <v>#N/A</v>
      </c>
      <c r="CPG268" s="214" t="e">
        <v>#N/A</v>
      </c>
      <c r="CPH268" s="214" t="e">
        <v>#N/A</v>
      </c>
      <c r="CPI268" s="214" t="e">
        <v>#N/A</v>
      </c>
      <c r="CPJ268" s="214" t="e">
        <v>#N/A</v>
      </c>
      <c r="CPK268" s="214" t="e">
        <v>#N/A</v>
      </c>
      <c r="CPL268" s="214" t="e">
        <v>#N/A</v>
      </c>
      <c r="CPM268" s="214" t="e">
        <v>#N/A</v>
      </c>
      <c r="CPN268" s="214" t="e">
        <v>#N/A</v>
      </c>
      <c r="CPO268" s="214" t="e">
        <v>#N/A</v>
      </c>
      <c r="CPP268" s="214" t="e">
        <v>#N/A</v>
      </c>
      <c r="CPQ268" s="214" t="e">
        <v>#N/A</v>
      </c>
      <c r="CPR268" s="214" t="e">
        <v>#N/A</v>
      </c>
      <c r="CPS268" s="214" t="e">
        <v>#N/A</v>
      </c>
      <c r="CPT268" s="214" t="e">
        <v>#N/A</v>
      </c>
      <c r="CPU268" s="214" t="e">
        <v>#N/A</v>
      </c>
      <c r="CPV268" s="214" t="e">
        <v>#N/A</v>
      </c>
      <c r="CPW268" s="214" t="e">
        <v>#N/A</v>
      </c>
      <c r="CPX268" s="214" t="e">
        <v>#N/A</v>
      </c>
      <c r="CPY268" s="214" t="e">
        <v>#N/A</v>
      </c>
      <c r="CPZ268" s="214" t="e">
        <v>#N/A</v>
      </c>
      <c r="CQA268" s="214" t="e">
        <v>#N/A</v>
      </c>
      <c r="CQB268" s="214" t="e">
        <v>#N/A</v>
      </c>
      <c r="CQC268" s="214" t="e">
        <v>#N/A</v>
      </c>
      <c r="CQD268" s="214" t="e">
        <v>#N/A</v>
      </c>
      <c r="CQE268" s="214" t="e">
        <v>#N/A</v>
      </c>
      <c r="CQF268" s="214" t="e">
        <v>#N/A</v>
      </c>
      <c r="CQG268" s="214" t="e">
        <v>#N/A</v>
      </c>
      <c r="CQH268" s="214" t="e">
        <v>#N/A</v>
      </c>
      <c r="CQI268" s="214" t="e">
        <v>#N/A</v>
      </c>
      <c r="CQJ268" s="214" t="e">
        <v>#N/A</v>
      </c>
      <c r="CQK268" s="214" t="e">
        <v>#N/A</v>
      </c>
      <c r="CQL268" s="214" t="e">
        <v>#N/A</v>
      </c>
      <c r="CQM268" s="214" t="e">
        <v>#N/A</v>
      </c>
      <c r="CQN268" s="214" t="e">
        <v>#N/A</v>
      </c>
      <c r="CQO268" s="214" t="e">
        <v>#N/A</v>
      </c>
      <c r="CQP268" s="214" t="e">
        <v>#N/A</v>
      </c>
      <c r="CQQ268" s="214" t="e">
        <v>#N/A</v>
      </c>
      <c r="CQR268" s="214" t="e">
        <v>#N/A</v>
      </c>
      <c r="CQS268" s="214" t="e">
        <v>#N/A</v>
      </c>
      <c r="CQT268" s="214" t="e">
        <v>#N/A</v>
      </c>
      <c r="CQU268" s="214" t="e">
        <v>#N/A</v>
      </c>
      <c r="CQV268" s="214" t="e">
        <v>#N/A</v>
      </c>
      <c r="CQW268" s="214" t="e">
        <v>#N/A</v>
      </c>
      <c r="CQX268" s="214" t="e">
        <v>#N/A</v>
      </c>
      <c r="CQY268" s="214" t="e">
        <v>#N/A</v>
      </c>
      <c r="CQZ268" s="214" t="e">
        <v>#N/A</v>
      </c>
      <c r="CRA268" s="214" t="e">
        <v>#N/A</v>
      </c>
      <c r="CRB268" s="214" t="e">
        <v>#N/A</v>
      </c>
      <c r="CRC268" s="214" t="e">
        <v>#N/A</v>
      </c>
      <c r="CRD268" s="214" t="e">
        <v>#N/A</v>
      </c>
      <c r="CRE268" s="214" t="e">
        <v>#N/A</v>
      </c>
      <c r="CRF268" s="214" t="e">
        <v>#N/A</v>
      </c>
      <c r="CRG268" s="214" t="e">
        <v>#N/A</v>
      </c>
      <c r="CRH268" s="214" t="e">
        <v>#N/A</v>
      </c>
      <c r="CRI268" s="214" t="e">
        <v>#N/A</v>
      </c>
      <c r="CRJ268" s="214" t="e">
        <v>#N/A</v>
      </c>
      <c r="CRK268" s="214" t="e">
        <v>#N/A</v>
      </c>
      <c r="CRL268" s="214" t="e">
        <v>#N/A</v>
      </c>
      <c r="CRM268" s="214" t="e">
        <v>#N/A</v>
      </c>
      <c r="CRN268" s="214" t="e">
        <v>#N/A</v>
      </c>
      <c r="CRO268" s="214" t="e">
        <v>#N/A</v>
      </c>
      <c r="CRP268" s="214" t="e">
        <v>#N/A</v>
      </c>
      <c r="CRQ268" s="214" t="e">
        <v>#N/A</v>
      </c>
      <c r="CRR268" s="214" t="e">
        <v>#N/A</v>
      </c>
      <c r="CRS268" s="214" t="e">
        <v>#N/A</v>
      </c>
      <c r="CRT268" s="214" t="e">
        <v>#N/A</v>
      </c>
      <c r="CRU268" s="214" t="e">
        <v>#N/A</v>
      </c>
      <c r="CRV268" s="214" t="e">
        <v>#N/A</v>
      </c>
      <c r="CRW268" s="214" t="e">
        <v>#N/A</v>
      </c>
      <c r="CRX268" s="214" t="e">
        <v>#N/A</v>
      </c>
      <c r="CRY268" s="214" t="e">
        <v>#N/A</v>
      </c>
      <c r="CRZ268" s="214" t="e">
        <v>#N/A</v>
      </c>
      <c r="CSA268" s="214" t="e">
        <v>#N/A</v>
      </c>
      <c r="CSB268" s="214" t="e">
        <v>#N/A</v>
      </c>
      <c r="CSC268" s="214" t="e">
        <v>#N/A</v>
      </c>
      <c r="CSD268" s="214" t="e">
        <v>#N/A</v>
      </c>
      <c r="CSE268" s="214" t="e">
        <v>#N/A</v>
      </c>
      <c r="CSF268" s="214" t="e">
        <v>#N/A</v>
      </c>
      <c r="CSG268" s="214" t="e">
        <v>#N/A</v>
      </c>
      <c r="CSH268" s="214" t="e">
        <v>#N/A</v>
      </c>
      <c r="CSI268" s="214" t="e">
        <v>#N/A</v>
      </c>
      <c r="CSJ268" s="214" t="e">
        <v>#N/A</v>
      </c>
      <c r="CSK268" s="214" t="e">
        <v>#N/A</v>
      </c>
      <c r="CSL268" s="214" t="e">
        <v>#N/A</v>
      </c>
      <c r="CSM268" s="214" t="e">
        <v>#N/A</v>
      </c>
      <c r="CSN268" s="214" t="e">
        <v>#N/A</v>
      </c>
      <c r="CSO268" s="214" t="e">
        <v>#N/A</v>
      </c>
      <c r="CSP268" s="214" t="e">
        <v>#N/A</v>
      </c>
      <c r="CSQ268" s="214" t="e">
        <v>#N/A</v>
      </c>
      <c r="CSR268" s="214" t="e">
        <v>#N/A</v>
      </c>
      <c r="CSS268" s="214" t="e">
        <v>#N/A</v>
      </c>
      <c r="CST268" s="214" t="e">
        <v>#N/A</v>
      </c>
      <c r="CSU268" s="214" t="e">
        <v>#N/A</v>
      </c>
      <c r="CSV268" s="214" t="e">
        <v>#N/A</v>
      </c>
      <c r="CSW268" s="214" t="e">
        <v>#N/A</v>
      </c>
      <c r="CSX268" s="214" t="e">
        <v>#N/A</v>
      </c>
      <c r="CSY268" s="214" t="e">
        <v>#N/A</v>
      </c>
      <c r="CSZ268" s="214" t="e">
        <v>#N/A</v>
      </c>
      <c r="CTA268" s="214" t="e">
        <v>#N/A</v>
      </c>
      <c r="CTB268" s="214" t="e">
        <v>#N/A</v>
      </c>
      <c r="CTC268" s="214" t="e">
        <v>#N/A</v>
      </c>
      <c r="CTD268" s="214" t="e">
        <v>#N/A</v>
      </c>
      <c r="CTE268" s="214" t="e">
        <v>#N/A</v>
      </c>
      <c r="CTF268" s="214" t="e">
        <v>#N/A</v>
      </c>
      <c r="CTG268" s="214" t="e">
        <v>#N/A</v>
      </c>
      <c r="CTH268" s="214" t="e">
        <v>#N/A</v>
      </c>
      <c r="CTI268" s="214" t="e">
        <v>#N/A</v>
      </c>
      <c r="CTJ268" s="214" t="e">
        <v>#N/A</v>
      </c>
      <c r="CTK268" s="214" t="e">
        <v>#N/A</v>
      </c>
      <c r="CTL268" s="214" t="e">
        <v>#N/A</v>
      </c>
      <c r="CTM268" s="214" t="e">
        <v>#N/A</v>
      </c>
      <c r="CTN268" s="214" t="e">
        <v>#N/A</v>
      </c>
      <c r="CTO268" s="214" t="e">
        <v>#N/A</v>
      </c>
      <c r="CTP268" s="214" t="e">
        <v>#N/A</v>
      </c>
      <c r="CTQ268" s="214" t="e">
        <v>#N/A</v>
      </c>
      <c r="CTR268" s="214" t="e">
        <v>#N/A</v>
      </c>
      <c r="CTS268" s="214" t="e">
        <v>#N/A</v>
      </c>
      <c r="CTT268" s="214" t="e">
        <v>#N/A</v>
      </c>
      <c r="CTU268" s="214" t="e">
        <v>#N/A</v>
      </c>
      <c r="CTV268" s="214" t="e">
        <v>#N/A</v>
      </c>
      <c r="CTW268" s="214" t="e">
        <v>#N/A</v>
      </c>
      <c r="CTX268" s="214" t="e">
        <v>#N/A</v>
      </c>
      <c r="CTY268" s="214" t="e">
        <v>#N/A</v>
      </c>
      <c r="CTZ268" s="214" t="e">
        <v>#N/A</v>
      </c>
      <c r="CUA268" s="214" t="e">
        <v>#N/A</v>
      </c>
      <c r="CUB268" s="214" t="e">
        <v>#N/A</v>
      </c>
      <c r="CUC268" s="214" t="e">
        <v>#N/A</v>
      </c>
      <c r="CUD268" s="214" t="e">
        <v>#N/A</v>
      </c>
      <c r="CUE268" s="214" t="e">
        <v>#N/A</v>
      </c>
      <c r="CUF268" s="214" t="e">
        <v>#N/A</v>
      </c>
      <c r="CUG268" s="214" t="e">
        <v>#N/A</v>
      </c>
      <c r="CUH268" s="214" t="e">
        <v>#N/A</v>
      </c>
      <c r="CUI268" s="214" t="e">
        <v>#N/A</v>
      </c>
      <c r="CUJ268" s="214" t="e">
        <v>#N/A</v>
      </c>
      <c r="CUK268" s="214" t="e">
        <v>#N/A</v>
      </c>
      <c r="CUL268" s="214" t="e">
        <v>#N/A</v>
      </c>
      <c r="CUM268" s="214" t="e">
        <v>#N/A</v>
      </c>
      <c r="CUN268" s="214" t="e">
        <v>#N/A</v>
      </c>
      <c r="CUO268" s="214" t="e">
        <v>#N/A</v>
      </c>
      <c r="CUP268" s="214" t="e">
        <v>#N/A</v>
      </c>
      <c r="CUQ268" s="214" t="e">
        <v>#N/A</v>
      </c>
      <c r="CUR268" s="214" t="e">
        <v>#N/A</v>
      </c>
      <c r="CUS268" s="214" t="e">
        <v>#N/A</v>
      </c>
      <c r="CUT268" s="214" t="e">
        <v>#N/A</v>
      </c>
      <c r="CUU268" s="214" t="e">
        <v>#N/A</v>
      </c>
      <c r="CUV268" s="214" t="e">
        <v>#N/A</v>
      </c>
      <c r="CUW268" s="214" t="e">
        <v>#N/A</v>
      </c>
      <c r="CUX268" s="214" t="e">
        <v>#N/A</v>
      </c>
      <c r="CUY268" s="214" t="e">
        <v>#N/A</v>
      </c>
      <c r="CUZ268" s="214" t="e">
        <v>#N/A</v>
      </c>
      <c r="CVA268" s="214" t="e">
        <v>#N/A</v>
      </c>
      <c r="CVB268" s="214" t="e">
        <v>#N/A</v>
      </c>
      <c r="CVC268" s="214" t="e">
        <v>#N/A</v>
      </c>
      <c r="CVD268" s="214" t="e">
        <v>#N/A</v>
      </c>
      <c r="CVE268" s="214" t="e">
        <v>#N/A</v>
      </c>
      <c r="CVF268" s="214" t="e">
        <v>#N/A</v>
      </c>
      <c r="CVG268" s="214" t="e">
        <v>#N/A</v>
      </c>
      <c r="CVH268" s="214" t="e">
        <v>#N/A</v>
      </c>
      <c r="CVI268" s="214" t="e">
        <v>#N/A</v>
      </c>
      <c r="CVJ268" s="214" t="e">
        <v>#N/A</v>
      </c>
      <c r="CVK268" s="214" t="e">
        <v>#N/A</v>
      </c>
      <c r="CVL268" s="214" t="e">
        <v>#N/A</v>
      </c>
      <c r="CVM268" s="214" t="e">
        <v>#N/A</v>
      </c>
      <c r="CVN268" s="214" t="e">
        <v>#N/A</v>
      </c>
      <c r="CVO268" s="214" t="e">
        <v>#N/A</v>
      </c>
      <c r="CVP268" s="214" t="e">
        <v>#N/A</v>
      </c>
      <c r="CVQ268" s="214" t="e">
        <v>#N/A</v>
      </c>
      <c r="CVR268" s="214" t="e">
        <v>#N/A</v>
      </c>
      <c r="CVS268" s="214" t="e">
        <v>#N/A</v>
      </c>
      <c r="CVT268" s="214" t="e">
        <v>#N/A</v>
      </c>
      <c r="CVU268" s="214" t="e">
        <v>#N/A</v>
      </c>
      <c r="CVV268" s="214" t="e">
        <v>#N/A</v>
      </c>
      <c r="CVW268" s="214" t="e">
        <v>#N/A</v>
      </c>
      <c r="CVX268" s="214" t="e">
        <v>#N/A</v>
      </c>
      <c r="CVY268" s="214" t="e">
        <v>#N/A</v>
      </c>
      <c r="CVZ268" s="214" t="e">
        <v>#N/A</v>
      </c>
      <c r="CWA268" s="214" t="e">
        <v>#N/A</v>
      </c>
      <c r="CWB268" s="214" t="e">
        <v>#N/A</v>
      </c>
      <c r="CWC268" s="214" t="e">
        <v>#N/A</v>
      </c>
      <c r="CWD268" s="214" t="e">
        <v>#N/A</v>
      </c>
      <c r="CWE268" s="214" t="e">
        <v>#N/A</v>
      </c>
      <c r="CWF268" s="214" t="e">
        <v>#N/A</v>
      </c>
      <c r="CWG268" s="214" t="e">
        <v>#N/A</v>
      </c>
      <c r="CWH268" s="214" t="e">
        <v>#N/A</v>
      </c>
      <c r="CWI268" s="214" t="e">
        <v>#N/A</v>
      </c>
      <c r="CWJ268" s="214" t="e">
        <v>#N/A</v>
      </c>
      <c r="CWK268" s="214" t="e">
        <v>#N/A</v>
      </c>
      <c r="CWL268" s="214" t="e">
        <v>#N/A</v>
      </c>
      <c r="CWM268" s="214" t="e">
        <v>#N/A</v>
      </c>
      <c r="CWN268" s="214" t="e">
        <v>#N/A</v>
      </c>
      <c r="CWO268" s="214" t="e">
        <v>#N/A</v>
      </c>
      <c r="CWP268" s="214" t="e">
        <v>#N/A</v>
      </c>
      <c r="CWQ268" s="214" t="e">
        <v>#N/A</v>
      </c>
      <c r="CWR268" s="214" t="e">
        <v>#N/A</v>
      </c>
      <c r="CWS268" s="214" t="e">
        <v>#N/A</v>
      </c>
      <c r="CWT268" s="214" t="e">
        <v>#N/A</v>
      </c>
      <c r="CWU268" s="214" t="e">
        <v>#N/A</v>
      </c>
      <c r="CWV268" s="214" t="e">
        <v>#N/A</v>
      </c>
      <c r="CWW268" s="214" t="e">
        <v>#N/A</v>
      </c>
      <c r="CWX268" s="214" t="e">
        <v>#N/A</v>
      </c>
      <c r="CWY268" s="214" t="e">
        <v>#N/A</v>
      </c>
      <c r="CWZ268" s="214" t="e">
        <v>#N/A</v>
      </c>
      <c r="CXA268" s="214" t="e">
        <v>#N/A</v>
      </c>
      <c r="CXB268" s="214" t="e">
        <v>#N/A</v>
      </c>
      <c r="CXC268" s="214" t="e">
        <v>#N/A</v>
      </c>
      <c r="CXD268" s="214" t="e">
        <v>#N/A</v>
      </c>
      <c r="CXE268" s="214" t="e">
        <v>#N/A</v>
      </c>
      <c r="CXF268" s="214" t="e">
        <v>#N/A</v>
      </c>
      <c r="CXG268" s="214" t="e">
        <v>#N/A</v>
      </c>
      <c r="CXH268" s="214" t="e">
        <v>#N/A</v>
      </c>
      <c r="CXI268" s="214" t="e">
        <v>#N/A</v>
      </c>
      <c r="CXJ268" s="214" t="e">
        <v>#N/A</v>
      </c>
      <c r="CXK268" s="214" t="e">
        <v>#N/A</v>
      </c>
      <c r="CXL268" s="214" t="e">
        <v>#N/A</v>
      </c>
      <c r="CXM268" s="214" t="e">
        <v>#N/A</v>
      </c>
      <c r="CXN268" s="214" t="e">
        <v>#N/A</v>
      </c>
      <c r="CXO268" s="214" t="e">
        <v>#N/A</v>
      </c>
      <c r="CXP268" s="214" t="e">
        <v>#N/A</v>
      </c>
      <c r="CXQ268" s="214" t="e">
        <v>#N/A</v>
      </c>
      <c r="CXR268" s="214" t="e">
        <v>#N/A</v>
      </c>
      <c r="CXS268" s="214" t="e">
        <v>#N/A</v>
      </c>
      <c r="CXT268" s="214" t="e">
        <v>#N/A</v>
      </c>
      <c r="CXU268" s="214" t="e">
        <v>#N/A</v>
      </c>
      <c r="CXV268" s="214" t="e">
        <v>#N/A</v>
      </c>
      <c r="CXW268" s="214" t="e">
        <v>#N/A</v>
      </c>
      <c r="CXX268" s="214" t="e">
        <v>#N/A</v>
      </c>
      <c r="CXY268" s="214" t="e">
        <v>#N/A</v>
      </c>
      <c r="CXZ268" s="214" t="e">
        <v>#N/A</v>
      </c>
      <c r="CYA268" s="214" t="e">
        <v>#N/A</v>
      </c>
      <c r="CYB268" s="214" t="e">
        <v>#N/A</v>
      </c>
      <c r="CYC268" s="214" t="e">
        <v>#N/A</v>
      </c>
      <c r="CYD268" s="214" t="e">
        <v>#N/A</v>
      </c>
      <c r="CYE268" s="214" t="e">
        <v>#N/A</v>
      </c>
      <c r="CYF268" s="214" t="e">
        <v>#N/A</v>
      </c>
      <c r="CYG268" s="214" t="e">
        <v>#N/A</v>
      </c>
      <c r="CYH268" s="214" t="e">
        <v>#N/A</v>
      </c>
      <c r="CYI268" s="214" t="e">
        <v>#N/A</v>
      </c>
      <c r="CYJ268" s="214" t="e">
        <v>#N/A</v>
      </c>
      <c r="CYK268" s="214" t="e">
        <v>#N/A</v>
      </c>
      <c r="CYL268" s="214" t="e">
        <v>#N/A</v>
      </c>
      <c r="CYM268" s="214" t="e">
        <v>#N/A</v>
      </c>
      <c r="CYN268" s="214" t="e">
        <v>#N/A</v>
      </c>
      <c r="CYO268" s="214" t="e">
        <v>#N/A</v>
      </c>
      <c r="CYP268" s="214" t="e">
        <v>#N/A</v>
      </c>
      <c r="CYQ268" s="214" t="e">
        <v>#N/A</v>
      </c>
      <c r="CYR268" s="214" t="e">
        <v>#N/A</v>
      </c>
      <c r="CYS268" s="214" t="e">
        <v>#N/A</v>
      </c>
      <c r="CYT268" s="214" t="e">
        <v>#N/A</v>
      </c>
      <c r="CYU268" s="214" t="e">
        <v>#N/A</v>
      </c>
      <c r="CYV268" s="214" t="e">
        <v>#N/A</v>
      </c>
      <c r="CYW268" s="214" t="e">
        <v>#N/A</v>
      </c>
      <c r="CYX268" s="214" t="e">
        <v>#N/A</v>
      </c>
      <c r="CYY268" s="214" t="e">
        <v>#N/A</v>
      </c>
      <c r="CYZ268" s="214" t="e">
        <v>#N/A</v>
      </c>
      <c r="CZA268" s="214" t="e">
        <v>#N/A</v>
      </c>
      <c r="CZB268" s="214" t="e">
        <v>#N/A</v>
      </c>
      <c r="CZC268" s="214" t="e">
        <v>#N/A</v>
      </c>
      <c r="CZD268" s="214" t="e">
        <v>#N/A</v>
      </c>
      <c r="CZE268" s="214" t="e">
        <v>#N/A</v>
      </c>
      <c r="CZF268" s="214" t="e">
        <v>#N/A</v>
      </c>
      <c r="CZG268" s="214" t="e">
        <v>#N/A</v>
      </c>
      <c r="CZH268" s="214" t="e">
        <v>#N/A</v>
      </c>
      <c r="CZI268" s="214" t="e">
        <v>#N/A</v>
      </c>
      <c r="CZJ268" s="214" t="e">
        <v>#N/A</v>
      </c>
      <c r="CZK268" s="214" t="e">
        <v>#N/A</v>
      </c>
      <c r="CZL268" s="214" t="e">
        <v>#N/A</v>
      </c>
      <c r="CZM268" s="214" t="e">
        <v>#N/A</v>
      </c>
      <c r="CZN268" s="214" t="e">
        <v>#N/A</v>
      </c>
      <c r="CZO268" s="214" t="e">
        <v>#N/A</v>
      </c>
      <c r="CZP268" s="214" t="e">
        <v>#N/A</v>
      </c>
      <c r="CZQ268" s="214" t="e">
        <v>#N/A</v>
      </c>
      <c r="CZR268" s="214" t="e">
        <v>#N/A</v>
      </c>
      <c r="CZS268" s="214" t="e">
        <v>#N/A</v>
      </c>
      <c r="CZT268" s="214" t="e">
        <v>#N/A</v>
      </c>
      <c r="CZU268" s="214" t="e">
        <v>#N/A</v>
      </c>
      <c r="CZV268" s="214" t="e">
        <v>#N/A</v>
      </c>
      <c r="CZW268" s="214" t="e">
        <v>#N/A</v>
      </c>
      <c r="CZX268" s="214" t="e">
        <v>#N/A</v>
      </c>
      <c r="CZY268" s="214" t="e">
        <v>#N/A</v>
      </c>
      <c r="CZZ268" s="214" t="e">
        <v>#N/A</v>
      </c>
      <c r="DAA268" s="214" t="e">
        <v>#N/A</v>
      </c>
      <c r="DAB268" s="214" t="e">
        <v>#N/A</v>
      </c>
      <c r="DAC268" s="214" t="e">
        <v>#N/A</v>
      </c>
      <c r="DAD268" s="214" t="e">
        <v>#N/A</v>
      </c>
      <c r="DAE268" s="214" t="e">
        <v>#N/A</v>
      </c>
      <c r="DAF268" s="214" t="e">
        <v>#N/A</v>
      </c>
      <c r="DAG268" s="214" t="e">
        <v>#N/A</v>
      </c>
      <c r="DAH268" s="214" t="e">
        <v>#N/A</v>
      </c>
      <c r="DAI268" s="214" t="e">
        <v>#N/A</v>
      </c>
      <c r="DAJ268" s="214" t="e">
        <v>#N/A</v>
      </c>
      <c r="DAK268" s="214" t="e">
        <v>#N/A</v>
      </c>
      <c r="DAL268" s="214" t="e">
        <v>#N/A</v>
      </c>
      <c r="DAM268" s="214" t="e">
        <v>#N/A</v>
      </c>
      <c r="DAN268" s="214" t="e">
        <v>#N/A</v>
      </c>
      <c r="DAO268" s="214" t="e">
        <v>#N/A</v>
      </c>
      <c r="DAP268" s="214" t="e">
        <v>#N/A</v>
      </c>
      <c r="DAQ268" s="214" t="e">
        <v>#N/A</v>
      </c>
      <c r="DAR268" s="214" t="e">
        <v>#N/A</v>
      </c>
      <c r="DAS268" s="214" t="e">
        <v>#N/A</v>
      </c>
      <c r="DAT268" s="214" t="e">
        <v>#N/A</v>
      </c>
      <c r="DAU268" s="214" t="e">
        <v>#N/A</v>
      </c>
      <c r="DAV268" s="214" t="e">
        <v>#N/A</v>
      </c>
      <c r="DAW268" s="214" t="e">
        <v>#N/A</v>
      </c>
      <c r="DAX268" s="214" t="e">
        <v>#N/A</v>
      </c>
      <c r="DAY268" s="214" t="e">
        <v>#N/A</v>
      </c>
      <c r="DAZ268" s="214" t="e">
        <v>#N/A</v>
      </c>
      <c r="DBA268" s="214" t="e">
        <v>#N/A</v>
      </c>
      <c r="DBB268" s="214" t="e">
        <v>#N/A</v>
      </c>
      <c r="DBC268" s="214" t="e">
        <v>#N/A</v>
      </c>
      <c r="DBD268" s="214" t="e">
        <v>#N/A</v>
      </c>
      <c r="DBE268" s="214" t="e">
        <v>#N/A</v>
      </c>
      <c r="DBF268" s="214" t="e">
        <v>#N/A</v>
      </c>
      <c r="DBG268" s="214" t="e">
        <v>#N/A</v>
      </c>
      <c r="DBH268" s="214" t="e">
        <v>#N/A</v>
      </c>
      <c r="DBI268" s="214" t="e">
        <v>#N/A</v>
      </c>
      <c r="DBJ268" s="214" t="e">
        <v>#N/A</v>
      </c>
      <c r="DBK268" s="214" t="e">
        <v>#N/A</v>
      </c>
      <c r="DBL268" s="214" t="e">
        <v>#N/A</v>
      </c>
      <c r="DBM268" s="214" t="e">
        <v>#N/A</v>
      </c>
      <c r="DBN268" s="214" t="e">
        <v>#N/A</v>
      </c>
      <c r="DBO268" s="214" t="e">
        <v>#N/A</v>
      </c>
      <c r="DBP268" s="214" t="e">
        <v>#N/A</v>
      </c>
      <c r="DBQ268" s="214" t="e">
        <v>#N/A</v>
      </c>
      <c r="DBR268" s="214" t="e">
        <v>#N/A</v>
      </c>
      <c r="DBS268" s="214" t="e">
        <v>#N/A</v>
      </c>
      <c r="DBT268" s="214" t="e">
        <v>#N/A</v>
      </c>
      <c r="DBU268" s="214" t="e">
        <v>#N/A</v>
      </c>
      <c r="DBV268" s="214" t="e">
        <v>#N/A</v>
      </c>
      <c r="DBW268" s="214" t="e">
        <v>#N/A</v>
      </c>
      <c r="DBX268" s="214" t="e">
        <v>#N/A</v>
      </c>
      <c r="DBY268" s="214" t="e">
        <v>#N/A</v>
      </c>
      <c r="DBZ268" s="214" t="e">
        <v>#N/A</v>
      </c>
      <c r="DCA268" s="214" t="e">
        <v>#N/A</v>
      </c>
      <c r="DCB268" s="214" t="e">
        <v>#N/A</v>
      </c>
      <c r="DCC268" s="214" t="e">
        <v>#N/A</v>
      </c>
      <c r="DCD268" s="214" t="e">
        <v>#N/A</v>
      </c>
      <c r="DCE268" s="214" t="e">
        <v>#N/A</v>
      </c>
      <c r="DCF268" s="214" t="e">
        <v>#N/A</v>
      </c>
      <c r="DCG268" s="214" t="e">
        <v>#N/A</v>
      </c>
      <c r="DCH268" s="214" t="e">
        <v>#N/A</v>
      </c>
      <c r="DCI268" s="214" t="e">
        <v>#N/A</v>
      </c>
      <c r="DCJ268" s="214" t="e">
        <v>#N/A</v>
      </c>
      <c r="DCK268" s="214" t="e">
        <v>#N/A</v>
      </c>
      <c r="DCL268" s="214" t="e">
        <v>#N/A</v>
      </c>
      <c r="DCM268" s="214" t="e">
        <v>#N/A</v>
      </c>
      <c r="DCN268" s="214" t="e">
        <v>#N/A</v>
      </c>
      <c r="DCO268" s="214" t="e">
        <v>#N/A</v>
      </c>
      <c r="DCP268" s="214" t="e">
        <v>#N/A</v>
      </c>
      <c r="DCQ268" s="214" t="e">
        <v>#N/A</v>
      </c>
      <c r="DCR268" s="214" t="e">
        <v>#N/A</v>
      </c>
      <c r="DCS268" s="214" t="e">
        <v>#N/A</v>
      </c>
      <c r="DCT268" s="214" t="e">
        <v>#N/A</v>
      </c>
      <c r="DCU268" s="214" t="e">
        <v>#N/A</v>
      </c>
      <c r="DCV268" s="214" t="e">
        <v>#N/A</v>
      </c>
      <c r="DCW268" s="214" t="e">
        <v>#N/A</v>
      </c>
      <c r="DCX268" s="214" t="e">
        <v>#N/A</v>
      </c>
      <c r="DCY268" s="214" t="e">
        <v>#N/A</v>
      </c>
      <c r="DCZ268" s="214" t="e">
        <v>#N/A</v>
      </c>
      <c r="DDA268" s="214" t="e">
        <v>#N/A</v>
      </c>
      <c r="DDB268" s="214" t="e">
        <v>#N/A</v>
      </c>
      <c r="DDC268" s="214" t="e">
        <v>#N/A</v>
      </c>
      <c r="DDD268" s="214" t="e">
        <v>#N/A</v>
      </c>
      <c r="DDE268" s="214" t="e">
        <v>#N/A</v>
      </c>
      <c r="DDF268" s="214" t="e">
        <v>#N/A</v>
      </c>
      <c r="DDG268" s="214" t="e">
        <v>#N/A</v>
      </c>
      <c r="DDH268" s="214" t="e">
        <v>#N/A</v>
      </c>
      <c r="DDI268" s="214" t="e">
        <v>#N/A</v>
      </c>
      <c r="DDJ268" s="214" t="e">
        <v>#N/A</v>
      </c>
      <c r="DDK268" s="214" t="e">
        <v>#N/A</v>
      </c>
      <c r="DDL268" s="214" t="e">
        <v>#N/A</v>
      </c>
      <c r="DDM268" s="214" t="e">
        <v>#N/A</v>
      </c>
      <c r="DDN268" s="214" t="e">
        <v>#N/A</v>
      </c>
      <c r="DDO268" s="214" t="e">
        <v>#N/A</v>
      </c>
      <c r="DDP268" s="214" t="e">
        <v>#N/A</v>
      </c>
      <c r="DDQ268" s="214" t="e">
        <v>#N/A</v>
      </c>
      <c r="DDR268" s="214" t="e">
        <v>#N/A</v>
      </c>
      <c r="DDS268" s="214" t="e">
        <v>#N/A</v>
      </c>
      <c r="DDT268" s="214" t="e">
        <v>#N/A</v>
      </c>
      <c r="DDU268" s="214" t="e">
        <v>#N/A</v>
      </c>
      <c r="DDV268" s="214" t="e">
        <v>#N/A</v>
      </c>
      <c r="DDW268" s="214" t="e">
        <v>#N/A</v>
      </c>
      <c r="DDX268" s="214" t="e">
        <v>#N/A</v>
      </c>
      <c r="DDY268" s="214" t="e">
        <v>#N/A</v>
      </c>
      <c r="DDZ268" s="214" t="e">
        <v>#N/A</v>
      </c>
      <c r="DEA268" s="214" t="e">
        <v>#N/A</v>
      </c>
      <c r="DEB268" s="214" t="e">
        <v>#N/A</v>
      </c>
      <c r="DEC268" s="214" t="e">
        <v>#N/A</v>
      </c>
      <c r="DED268" s="214" t="e">
        <v>#N/A</v>
      </c>
      <c r="DEE268" s="214" t="e">
        <v>#N/A</v>
      </c>
      <c r="DEF268" s="214" t="e">
        <v>#N/A</v>
      </c>
      <c r="DEG268" s="214" t="e">
        <v>#N/A</v>
      </c>
      <c r="DEH268" s="214" t="e">
        <v>#N/A</v>
      </c>
      <c r="DEI268" s="214" t="e">
        <v>#N/A</v>
      </c>
      <c r="DEJ268" s="214" t="e">
        <v>#N/A</v>
      </c>
      <c r="DEK268" s="214" t="e">
        <v>#N/A</v>
      </c>
      <c r="DEL268" s="214" t="e">
        <v>#N/A</v>
      </c>
      <c r="DEM268" s="214" t="e">
        <v>#N/A</v>
      </c>
      <c r="DEN268" s="214" t="e">
        <v>#N/A</v>
      </c>
      <c r="DEO268" s="214" t="e">
        <v>#N/A</v>
      </c>
      <c r="DEP268" s="214" t="e">
        <v>#N/A</v>
      </c>
      <c r="DEQ268" s="214" t="e">
        <v>#N/A</v>
      </c>
      <c r="DER268" s="214" t="e">
        <v>#N/A</v>
      </c>
      <c r="DES268" s="214" t="e">
        <v>#N/A</v>
      </c>
      <c r="DET268" s="214" t="e">
        <v>#N/A</v>
      </c>
      <c r="DEU268" s="214" t="e">
        <v>#N/A</v>
      </c>
      <c r="DEV268" s="214" t="e">
        <v>#N/A</v>
      </c>
      <c r="DEW268" s="214" t="e">
        <v>#N/A</v>
      </c>
      <c r="DEX268" s="214" t="e">
        <v>#N/A</v>
      </c>
      <c r="DEY268" s="214" t="e">
        <v>#N/A</v>
      </c>
      <c r="DEZ268" s="214" t="e">
        <v>#N/A</v>
      </c>
      <c r="DFA268" s="214" t="e">
        <v>#N/A</v>
      </c>
      <c r="DFB268" s="214" t="e">
        <v>#N/A</v>
      </c>
      <c r="DFC268" s="214" t="e">
        <v>#N/A</v>
      </c>
      <c r="DFD268" s="214" t="e">
        <v>#N/A</v>
      </c>
      <c r="DFE268" s="214" t="e">
        <v>#N/A</v>
      </c>
      <c r="DFF268" s="214" t="e">
        <v>#N/A</v>
      </c>
      <c r="DFG268" s="214" t="e">
        <v>#N/A</v>
      </c>
      <c r="DFH268" s="214" t="e">
        <v>#N/A</v>
      </c>
      <c r="DFI268" s="214" t="e">
        <v>#N/A</v>
      </c>
      <c r="DFJ268" s="214" t="e">
        <v>#N/A</v>
      </c>
      <c r="DFK268" s="214" t="e">
        <v>#N/A</v>
      </c>
      <c r="DFL268" s="214" t="e">
        <v>#N/A</v>
      </c>
      <c r="DFM268" s="214" t="e">
        <v>#N/A</v>
      </c>
      <c r="DFN268" s="214" t="e">
        <v>#N/A</v>
      </c>
      <c r="DFO268" s="214" t="e">
        <v>#N/A</v>
      </c>
      <c r="DFP268" s="214" t="e">
        <v>#N/A</v>
      </c>
      <c r="DFQ268" s="214" t="e">
        <v>#N/A</v>
      </c>
      <c r="DFR268" s="214" t="e">
        <v>#N/A</v>
      </c>
      <c r="DFS268" s="214" t="e">
        <v>#N/A</v>
      </c>
      <c r="DFT268" s="214" t="e">
        <v>#N/A</v>
      </c>
      <c r="DFU268" s="214" t="e">
        <v>#N/A</v>
      </c>
      <c r="DFV268" s="214" t="e">
        <v>#N/A</v>
      </c>
      <c r="DFW268" s="214" t="e">
        <v>#N/A</v>
      </c>
      <c r="DFX268" s="214" t="e">
        <v>#N/A</v>
      </c>
      <c r="DFY268" s="214" t="e">
        <v>#N/A</v>
      </c>
      <c r="DFZ268" s="214" t="e">
        <v>#N/A</v>
      </c>
      <c r="DGA268" s="214" t="e">
        <v>#N/A</v>
      </c>
      <c r="DGB268" s="214" t="e">
        <v>#N/A</v>
      </c>
      <c r="DGC268" s="214" t="e">
        <v>#N/A</v>
      </c>
      <c r="DGD268" s="214" t="e">
        <v>#N/A</v>
      </c>
      <c r="DGE268" s="214" t="e">
        <v>#N/A</v>
      </c>
      <c r="DGF268" s="214" t="e">
        <v>#N/A</v>
      </c>
      <c r="DGG268" s="214" t="e">
        <v>#N/A</v>
      </c>
      <c r="DGH268" s="214" t="e">
        <v>#N/A</v>
      </c>
      <c r="DGI268" s="214" t="e">
        <v>#N/A</v>
      </c>
      <c r="DGJ268" s="214" t="e">
        <v>#N/A</v>
      </c>
      <c r="DGK268" s="214" t="e">
        <v>#N/A</v>
      </c>
      <c r="DGL268" s="214" t="e">
        <v>#N/A</v>
      </c>
      <c r="DGM268" s="214" t="e">
        <v>#N/A</v>
      </c>
      <c r="DGN268" s="214" t="e">
        <v>#N/A</v>
      </c>
      <c r="DGO268" s="214" t="e">
        <v>#N/A</v>
      </c>
      <c r="DGP268" s="214" t="e">
        <v>#N/A</v>
      </c>
      <c r="DGQ268" s="214" t="e">
        <v>#N/A</v>
      </c>
      <c r="DGR268" s="214" t="e">
        <v>#N/A</v>
      </c>
      <c r="DGS268" s="214" t="e">
        <v>#N/A</v>
      </c>
      <c r="DGT268" s="214" t="e">
        <v>#N/A</v>
      </c>
      <c r="DGU268" s="214" t="e">
        <v>#N/A</v>
      </c>
      <c r="DGV268" s="214" t="e">
        <v>#N/A</v>
      </c>
      <c r="DGW268" s="214" t="e">
        <v>#N/A</v>
      </c>
      <c r="DGX268" s="214" t="e">
        <v>#N/A</v>
      </c>
      <c r="DGY268" s="214" t="e">
        <v>#N/A</v>
      </c>
      <c r="DGZ268" s="214" t="e">
        <v>#N/A</v>
      </c>
      <c r="DHA268" s="214" t="e">
        <v>#N/A</v>
      </c>
      <c r="DHB268" s="214" t="e">
        <v>#N/A</v>
      </c>
      <c r="DHC268" s="214" t="e">
        <v>#N/A</v>
      </c>
      <c r="DHD268" s="214" t="e">
        <v>#N/A</v>
      </c>
      <c r="DHE268" s="214" t="e">
        <v>#N/A</v>
      </c>
      <c r="DHF268" s="214" t="e">
        <v>#N/A</v>
      </c>
      <c r="DHG268" s="214" t="e">
        <v>#N/A</v>
      </c>
      <c r="DHH268" s="214" t="e">
        <v>#N/A</v>
      </c>
      <c r="DHI268" s="214" t="e">
        <v>#N/A</v>
      </c>
      <c r="DHJ268" s="214" t="e">
        <v>#N/A</v>
      </c>
      <c r="DHK268" s="214" t="e">
        <v>#N/A</v>
      </c>
      <c r="DHL268" s="214" t="e">
        <v>#N/A</v>
      </c>
      <c r="DHM268" s="214" t="e">
        <v>#N/A</v>
      </c>
      <c r="DHN268" s="214" t="e">
        <v>#N/A</v>
      </c>
      <c r="DHO268" s="214" t="e">
        <v>#N/A</v>
      </c>
      <c r="DHP268" s="214" t="e">
        <v>#N/A</v>
      </c>
      <c r="DHQ268" s="214" t="e">
        <v>#N/A</v>
      </c>
      <c r="DHR268" s="214" t="e">
        <v>#N/A</v>
      </c>
      <c r="DHS268" s="214" t="e">
        <v>#N/A</v>
      </c>
      <c r="DHT268" s="214" t="e">
        <v>#N/A</v>
      </c>
      <c r="DHU268" s="214" t="e">
        <v>#N/A</v>
      </c>
      <c r="DHV268" s="214" t="e">
        <v>#N/A</v>
      </c>
      <c r="DHW268" s="214" t="e">
        <v>#N/A</v>
      </c>
      <c r="DHX268" s="214" t="e">
        <v>#N/A</v>
      </c>
      <c r="DHY268" s="214" t="e">
        <v>#N/A</v>
      </c>
      <c r="DHZ268" s="214" t="e">
        <v>#N/A</v>
      </c>
      <c r="DIA268" s="214" t="e">
        <v>#N/A</v>
      </c>
      <c r="DIB268" s="214" t="e">
        <v>#N/A</v>
      </c>
      <c r="DIC268" s="214" t="e">
        <v>#N/A</v>
      </c>
      <c r="DID268" s="214" t="e">
        <v>#N/A</v>
      </c>
      <c r="DIE268" s="214" t="e">
        <v>#N/A</v>
      </c>
      <c r="DIF268" s="214" t="e">
        <v>#N/A</v>
      </c>
      <c r="DIG268" s="214" t="e">
        <v>#N/A</v>
      </c>
      <c r="DIH268" s="214" t="e">
        <v>#N/A</v>
      </c>
      <c r="DII268" s="214" t="e">
        <v>#N/A</v>
      </c>
      <c r="DIJ268" s="214" t="e">
        <v>#N/A</v>
      </c>
      <c r="DIK268" s="214" t="e">
        <v>#N/A</v>
      </c>
      <c r="DIL268" s="214" t="e">
        <v>#N/A</v>
      </c>
      <c r="DIM268" s="214" t="e">
        <v>#N/A</v>
      </c>
      <c r="DIN268" s="214" t="e">
        <v>#N/A</v>
      </c>
      <c r="DIO268" s="214" t="e">
        <v>#N/A</v>
      </c>
      <c r="DIP268" s="214" t="e">
        <v>#N/A</v>
      </c>
      <c r="DIQ268" s="214" t="e">
        <v>#N/A</v>
      </c>
      <c r="DIR268" s="214" t="e">
        <v>#N/A</v>
      </c>
      <c r="DIS268" s="214" t="e">
        <v>#N/A</v>
      </c>
      <c r="DIT268" s="214" t="e">
        <v>#N/A</v>
      </c>
      <c r="DIU268" s="214" t="e">
        <v>#N/A</v>
      </c>
      <c r="DIV268" s="214" t="e">
        <v>#N/A</v>
      </c>
      <c r="DIW268" s="214" t="e">
        <v>#N/A</v>
      </c>
      <c r="DIX268" s="214" t="e">
        <v>#N/A</v>
      </c>
      <c r="DIY268" s="214" t="e">
        <v>#N/A</v>
      </c>
      <c r="DIZ268" s="214" t="e">
        <v>#N/A</v>
      </c>
      <c r="DJA268" s="214" t="e">
        <v>#N/A</v>
      </c>
      <c r="DJB268" s="214" t="e">
        <v>#N/A</v>
      </c>
      <c r="DJC268" s="214" t="e">
        <v>#N/A</v>
      </c>
      <c r="DJD268" s="214" t="e">
        <v>#N/A</v>
      </c>
      <c r="DJE268" s="214" t="e">
        <v>#N/A</v>
      </c>
      <c r="DJF268" s="214" t="e">
        <v>#N/A</v>
      </c>
      <c r="DJG268" s="214" t="e">
        <v>#N/A</v>
      </c>
      <c r="DJH268" s="214" t="e">
        <v>#N/A</v>
      </c>
      <c r="DJI268" s="214" t="e">
        <v>#N/A</v>
      </c>
      <c r="DJJ268" s="214" t="e">
        <v>#N/A</v>
      </c>
      <c r="DJK268" s="214" t="e">
        <v>#N/A</v>
      </c>
      <c r="DJL268" s="214" t="e">
        <v>#N/A</v>
      </c>
      <c r="DJM268" s="214" t="e">
        <v>#N/A</v>
      </c>
      <c r="DJN268" s="214" t="e">
        <v>#N/A</v>
      </c>
      <c r="DJO268" s="214" t="e">
        <v>#N/A</v>
      </c>
      <c r="DJP268" s="214" t="e">
        <v>#N/A</v>
      </c>
      <c r="DJQ268" s="214" t="e">
        <v>#N/A</v>
      </c>
      <c r="DJR268" s="214" t="e">
        <v>#N/A</v>
      </c>
      <c r="DJS268" s="214" t="e">
        <v>#N/A</v>
      </c>
      <c r="DJT268" s="214" t="e">
        <v>#N/A</v>
      </c>
      <c r="DJU268" s="214" t="e">
        <v>#N/A</v>
      </c>
      <c r="DJV268" s="214" t="e">
        <v>#N/A</v>
      </c>
      <c r="DJW268" s="214" t="e">
        <v>#N/A</v>
      </c>
      <c r="DJX268" s="214" t="e">
        <v>#N/A</v>
      </c>
      <c r="DJY268" s="214" t="e">
        <v>#N/A</v>
      </c>
      <c r="DJZ268" s="214" t="e">
        <v>#N/A</v>
      </c>
      <c r="DKA268" s="214" t="e">
        <v>#N/A</v>
      </c>
      <c r="DKB268" s="214" t="e">
        <v>#N/A</v>
      </c>
      <c r="DKC268" s="214" t="e">
        <v>#N/A</v>
      </c>
      <c r="DKD268" s="214" t="e">
        <v>#N/A</v>
      </c>
      <c r="DKE268" s="214" t="e">
        <v>#N/A</v>
      </c>
      <c r="DKF268" s="214" t="e">
        <v>#N/A</v>
      </c>
      <c r="DKG268" s="214" t="e">
        <v>#N/A</v>
      </c>
      <c r="DKH268" s="214" t="e">
        <v>#N/A</v>
      </c>
      <c r="DKI268" s="214" t="e">
        <v>#N/A</v>
      </c>
      <c r="DKJ268" s="214" t="e">
        <v>#N/A</v>
      </c>
      <c r="DKK268" s="214" t="e">
        <v>#N/A</v>
      </c>
      <c r="DKL268" s="214" t="e">
        <v>#N/A</v>
      </c>
      <c r="DKM268" s="214" t="e">
        <v>#N/A</v>
      </c>
      <c r="DKN268" s="214" t="e">
        <v>#N/A</v>
      </c>
      <c r="DKO268" s="214" t="e">
        <v>#N/A</v>
      </c>
      <c r="DKP268" s="214" t="e">
        <v>#N/A</v>
      </c>
      <c r="DKQ268" s="214" t="e">
        <v>#N/A</v>
      </c>
      <c r="DKR268" s="214" t="e">
        <v>#N/A</v>
      </c>
      <c r="DKS268" s="214" t="e">
        <v>#N/A</v>
      </c>
      <c r="DKT268" s="214" t="e">
        <v>#N/A</v>
      </c>
      <c r="DKU268" s="214" t="e">
        <v>#N/A</v>
      </c>
      <c r="DKV268" s="214" t="e">
        <v>#N/A</v>
      </c>
      <c r="DKW268" s="214" t="e">
        <v>#N/A</v>
      </c>
      <c r="DKX268" s="214" t="e">
        <v>#N/A</v>
      </c>
      <c r="DKY268" s="214" t="e">
        <v>#N/A</v>
      </c>
      <c r="DKZ268" s="214" t="e">
        <v>#N/A</v>
      </c>
      <c r="DLA268" s="214" t="e">
        <v>#N/A</v>
      </c>
      <c r="DLB268" s="214" t="e">
        <v>#N/A</v>
      </c>
      <c r="DLC268" s="214" t="e">
        <v>#N/A</v>
      </c>
      <c r="DLD268" s="214" t="e">
        <v>#N/A</v>
      </c>
      <c r="DLE268" s="214" t="e">
        <v>#N/A</v>
      </c>
      <c r="DLF268" s="214" t="e">
        <v>#N/A</v>
      </c>
      <c r="DLG268" s="214" t="e">
        <v>#N/A</v>
      </c>
      <c r="DLH268" s="214" t="e">
        <v>#N/A</v>
      </c>
      <c r="DLI268" s="214" t="e">
        <v>#N/A</v>
      </c>
      <c r="DLJ268" s="214" t="e">
        <v>#N/A</v>
      </c>
      <c r="DLK268" s="214" t="e">
        <v>#N/A</v>
      </c>
      <c r="DLL268" s="214" t="e">
        <v>#N/A</v>
      </c>
      <c r="DLM268" s="214" t="e">
        <v>#N/A</v>
      </c>
      <c r="DLN268" s="214" t="e">
        <v>#N/A</v>
      </c>
      <c r="DLO268" s="214" t="e">
        <v>#N/A</v>
      </c>
      <c r="DLP268" s="214" t="e">
        <v>#N/A</v>
      </c>
      <c r="DLQ268" s="214" t="e">
        <v>#N/A</v>
      </c>
      <c r="DLR268" s="214" t="e">
        <v>#N/A</v>
      </c>
      <c r="DLS268" s="214" t="e">
        <v>#N/A</v>
      </c>
      <c r="DLT268" s="214" t="e">
        <v>#N/A</v>
      </c>
      <c r="DLU268" s="214" t="e">
        <v>#N/A</v>
      </c>
      <c r="DLV268" s="214" t="e">
        <v>#N/A</v>
      </c>
      <c r="DLW268" s="214" t="e">
        <v>#N/A</v>
      </c>
      <c r="DLX268" s="214" t="e">
        <v>#N/A</v>
      </c>
      <c r="DLY268" s="214" t="e">
        <v>#N/A</v>
      </c>
      <c r="DLZ268" s="214" t="e">
        <v>#N/A</v>
      </c>
      <c r="DMA268" s="214" t="e">
        <v>#N/A</v>
      </c>
      <c r="DMB268" s="214" t="e">
        <v>#N/A</v>
      </c>
      <c r="DMC268" s="214" t="e">
        <v>#N/A</v>
      </c>
      <c r="DMD268" s="214" t="e">
        <v>#N/A</v>
      </c>
      <c r="DME268" s="214" t="e">
        <v>#N/A</v>
      </c>
      <c r="DMF268" s="214" t="e">
        <v>#N/A</v>
      </c>
      <c r="DMG268" s="214" t="e">
        <v>#N/A</v>
      </c>
      <c r="DMH268" s="214" t="e">
        <v>#N/A</v>
      </c>
      <c r="DMI268" s="214" t="e">
        <v>#N/A</v>
      </c>
      <c r="DMJ268" s="214" t="e">
        <v>#N/A</v>
      </c>
      <c r="DMK268" s="214" t="e">
        <v>#N/A</v>
      </c>
      <c r="DML268" s="214" t="e">
        <v>#N/A</v>
      </c>
      <c r="DMM268" s="214" t="e">
        <v>#N/A</v>
      </c>
      <c r="DMN268" s="214" t="e">
        <v>#N/A</v>
      </c>
      <c r="DMO268" s="214" t="e">
        <v>#N/A</v>
      </c>
      <c r="DMP268" s="214" t="e">
        <v>#N/A</v>
      </c>
      <c r="DMQ268" s="214" t="e">
        <v>#N/A</v>
      </c>
      <c r="DMR268" s="214" t="e">
        <v>#N/A</v>
      </c>
      <c r="DMS268" s="214" t="e">
        <v>#N/A</v>
      </c>
      <c r="DMT268" s="214" t="e">
        <v>#N/A</v>
      </c>
      <c r="DMU268" s="214" t="e">
        <v>#N/A</v>
      </c>
      <c r="DMV268" s="214" t="e">
        <v>#N/A</v>
      </c>
      <c r="DMW268" s="214" t="e">
        <v>#N/A</v>
      </c>
      <c r="DMX268" s="214" t="e">
        <v>#N/A</v>
      </c>
      <c r="DMY268" s="214" t="e">
        <v>#N/A</v>
      </c>
      <c r="DMZ268" s="214" t="e">
        <v>#N/A</v>
      </c>
      <c r="DNA268" s="214" t="e">
        <v>#N/A</v>
      </c>
      <c r="DNB268" s="214" t="e">
        <v>#N/A</v>
      </c>
      <c r="DNC268" s="214" t="e">
        <v>#N/A</v>
      </c>
      <c r="DND268" s="214" t="e">
        <v>#N/A</v>
      </c>
      <c r="DNE268" s="214" t="e">
        <v>#N/A</v>
      </c>
      <c r="DNF268" s="214" t="e">
        <v>#N/A</v>
      </c>
      <c r="DNG268" s="214" t="e">
        <v>#N/A</v>
      </c>
      <c r="DNH268" s="214" t="e">
        <v>#N/A</v>
      </c>
      <c r="DNI268" s="214" t="e">
        <v>#N/A</v>
      </c>
      <c r="DNJ268" s="214" t="e">
        <v>#N/A</v>
      </c>
      <c r="DNK268" s="214" t="e">
        <v>#N/A</v>
      </c>
      <c r="DNL268" s="214" t="e">
        <v>#N/A</v>
      </c>
      <c r="DNM268" s="214" t="e">
        <v>#N/A</v>
      </c>
      <c r="DNN268" s="214" t="e">
        <v>#N/A</v>
      </c>
      <c r="DNO268" s="214" t="e">
        <v>#N/A</v>
      </c>
      <c r="DNP268" s="214" t="e">
        <v>#N/A</v>
      </c>
      <c r="DNQ268" s="214" t="e">
        <v>#N/A</v>
      </c>
      <c r="DNR268" s="214" t="e">
        <v>#N/A</v>
      </c>
      <c r="DNS268" s="214" t="e">
        <v>#N/A</v>
      </c>
      <c r="DNT268" s="214" t="e">
        <v>#N/A</v>
      </c>
      <c r="DNU268" s="214" t="e">
        <v>#N/A</v>
      </c>
      <c r="DNV268" s="214" t="e">
        <v>#N/A</v>
      </c>
      <c r="DNW268" s="214" t="e">
        <v>#N/A</v>
      </c>
      <c r="DNX268" s="214" t="e">
        <v>#N/A</v>
      </c>
      <c r="DNY268" s="214" t="e">
        <v>#N/A</v>
      </c>
      <c r="DNZ268" s="214" t="e">
        <v>#N/A</v>
      </c>
      <c r="DOA268" s="214" t="e">
        <v>#N/A</v>
      </c>
      <c r="DOB268" s="214" t="e">
        <v>#N/A</v>
      </c>
      <c r="DOC268" s="214" t="e">
        <v>#N/A</v>
      </c>
      <c r="DOD268" s="214" t="e">
        <v>#N/A</v>
      </c>
      <c r="DOE268" s="214" t="e">
        <v>#N/A</v>
      </c>
      <c r="DOF268" s="214" t="e">
        <v>#N/A</v>
      </c>
      <c r="DOG268" s="214" t="e">
        <v>#N/A</v>
      </c>
      <c r="DOH268" s="214" t="e">
        <v>#N/A</v>
      </c>
      <c r="DOI268" s="214" t="e">
        <v>#N/A</v>
      </c>
      <c r="DOJ268" s="214" t="e">
        <v>#N/A</v>
      </c>
      <c r="DOK268" s="214" t="e">
        <v>#N/A</v>
      </c>
      <c r="DOL268" s="214" t="e">
        <v>#N/A</v>
      </c>
      <c r="DOM268" s="214" t="e">
        <v>#N/A</v>
      </c>
      <c r="DON268" s="214" t="e">
        <v>#N/A</v>
      </c>
      <c r="DOO268" s="214" t="e">
        <v>#N/A</v>
      </c>
      <c r="DOP268" s="214" t="e">
        <v>#N/A</v>
      </c>
      <c r="DOQ268" s="214" t="e">
        <v>#N/A</v>
      </c>
      <c r="DOR268" s="214" t="e">
        <v>#N/A</v>
      </c>
      <c r="DOS268" s="214" t="e">
        <v>#N/A</v>
      </c>
      <c r="DOT268" s="214" t="e">
        <v>#N/A</v>
      </c>
      <c r="DOU268" s="214" t="e">
        <v>#N/A</v>
      </c>
      <c r="DOV268" s="214" t="e">
        <v>#N/A</v>
      </c>
      <c r="DOW268" s="214" t="e">
        <v>#N/A</v>
      </c>
      <c r="DOX268" s="214" t="e">
        <v>#N/A</v>
      </c>
      <c r="DOY268" s="214" t="e">
        <v>#N/A</v>
      </c>
      <c r="DOZ268" s="214" t="e">
        <v>#N/A</v>
      </c>
      <c r="DPA268" s="214" t="e">
        <v>#N/A</v>
      </c>
      <c r="DPB268" s="214" t="e">
        <v>#N/A</v>
      </c>
      <c r="DPC268" s="214" t="e">
        <v>#N/A</v>
      </c>
      <c r="DPD268" s="214" t="e">
        <v>#N/A</v>
      </c>
      <c r="DPE268" s="214" t="e">
        <v>#N/A</v>
      </c>
      <c r="DPF268" s="214" t="e">
        <v>#N/A</v>
      </c>
      <c r="DPG268" s="214" t="e">
        <v>#N/A</v>
      </c>
      <c r="DPH268" s="214" t="e">
        <v>#N/A</v>
      </c>
      <c r="DPI268" s="214" t="e">
        <v>#N/A</v>
      </c>
      <c r="DPJ268" s="214" t="e">
        <v>#N/A</v>
      </c>
      <c r="DPK268" s="214" t="e">
        <v>#N/A</v>
      </c>
      <c r="DPL268" s="214" t="e">
        <v>#N/A</v>
      </c>
      <c r="DPM268" s="214" t="e">
        <v>#N/A</v>
      </c>
      <c r="DPN268" s="214" t="e">
        <v>#N/A</v>
      </c>
      <c r="DPO268" s="214" t="e">
        <v>#N/A</v>
      </c>
      <c r="DPP268" s="214" t="e">
        <v>#N/A</v>
      </c>
      <c r="DPQ268" s="214" t="e">
        <v>#N/A</v>
      </c>
      <c r="DPR268" s="214" t="e">
        <v>#N/A</v>
      </c>
      <c r="DPS268" s="214" t="e">
        <v>#N/A</v>
      </c>
      <c r="DPT268" s="214" t="e">
        <v>#N/A</v>
      </c>
      <c r="DPU268" s="214" t="e">
        <v>#N/A</v>
      </c>
      <c r="DPV268" s="214" t="e">
        <v>#N/A</v>
      </c>
      <c r="DPW268" s="214" t="e">
        <v>#N/A</v>
      </c>
      <c r="DPX268" s="214" t="e">
        <v>#N/A</v>
      </c>
      <c r="DPY268" s="214" t="e">
        <v>#N/A</v>
      </c>
      <c r="DPZ268" s="214" t="e">
        <v>#N/A</v>
      </c>
      <c r="DQA268" s="214" t="e">
        <v>#N/A</v>
      </c>
      <c r="DQB268" s="214" t="e">
        <v>#N/A</v>
      </c>
      <c r="DQC268" s="214" t="e">
        <v>#N/A</v>
      </c>
      <c r="DQD268" s="214" t="e">
        <v>#N/A</v>
      </c>
      <c r="DQE268" s="214" t="e">
        <v>#N/A</v>
      </c>
      <c r="DQF268" s="214" t="e">
        <v>#N/A</v>
      </c>
      <c r="DQG268" s="214" t="e">
        <v>#N/A</v>
      </c>
      <c r="DQH268" s="214" t="e">
        <v>#N/A</v>
      </c>
      <c r="DQI268" s="214" t="e">
        <v>#N/A</v>
      </c>
      <c r="DQJ268" s="214" t="e">
        <v>#N/A</v>
      </c>
      <c r="DQK268" s="214" t="e">
        <v>#N/A</v>
      </c>
      <c r="DQL268" s="214" t="e">
        <v>#N/A</v>
      </c>
      <c r="DQM268" s="214" t="e">
        <v>#N/A</v>
      </c>
      <c r="DQN268" s="214" t="e">
        <v>#N/A</v>
      </c>
      <c r="DQO268" s="214" t="e">
        <v>#N/A</v>
      </c>
      <c r="DQP268" s="214" t="e">
        <v>#N/A</v>
      </c>
      <c r="DQQ268" s="214" t="e">
        <v>#N/A</v>
      </c>
      <c r="DQR268" s="214" t="e">
        <v>#N/A</v>
      </c>
      <c r="DQS268" s="214" t="e">
        <v>#N/A</v>
      </c>
      <c r="DQT268" s="214" t="e">
        <v>#N/A</v>
      </c>
      <c r="DQU268" s="214" t="e">
        <v>#N/A</v>
      </c>
      <c r="DQV268" s="214" t="e">
        <v>#N/A</v>
      </c>
      <c r="DQW268" s="214" t="e">
        <v>#N/A</v>
      </c>
      <c r="DQX268" s="214" t="e">
        <v>#N/A</v>
      </c>
      <c r="DQY268" s="214" t="e">
        <v>#N/A</v>
      </c>
      <c r="DQZ268" s="214" t="e">
        <v>#N/A</v>
      </c>
      <c r="DRA268" s="214" t="e">
        <v>#N/A</v>
      </c>
      <c r="DRB268" s="214" t="e">
        <v>#N/A</v>
      </c>
      <c r="DRC268" s="214" t="e">
        <v>#N/A</v>
      </c>
      <c r="DRD268" s="214" t="e">
        <v>#N/A</v>
      </c>
      <c r="DRE268" s="214" t="e">
        <v>#N/A</v>
      </c>
      <c r="DRF268" s="214" t="e">
        <v>#N/A</v>
      </c>
      <c r="DRG268" s="214" t="e">
        <v>#N/A</v>
      </c>
      <c r="DRH268" s="214" t="e">
        <v>#N/A</v>
      </c>
      <c r="DRI268" s="214" t="e">
        <v>#N/A</v>
      </c>
      <c r="DRJ268" s="214" t="e">
        <v>#N/A</v>
      </c>
      <c r="DRK268" s="214" t="e">
        <v>#N/A</v>
      </c>
      <c r="DRL268" s="214" t="e">
        <v>#N/A</v>
      </c>
      <c r="DRM268" s="214" t="e">
        <v>#N/A</v>
      </c>
      <c r="DRN268" s="214" t="e">
        <v>#N/A</v>
      </c>
      <c r="DRO268" s="214" t="e">
        <v>#N/A</v>
      </c>
      <c r="DRP268" s="214" t="e">
        <v>#N/A</v>
      </c>
      <c r="DRQ268" s="214" t="e">
        <v>#N/A</v>
      </c>
      <c r="DRR268" s="214" t="e">
        <v>#N/A</v>
      </c>
      <c r="DRS268" s="214" t="e">
        <v>#N/A</v>
      </c>
      <c r="DRT268" s="214" t="e">
        <v>#N/A</v>
      </c>
      <c r="DRU268" s="214" t="e">
        <v>#N/A</v>
      </c>
      <c r="DRV268" s="214" t="e">
        <v>#N/A</v>
      </c>
      <c r="DRW268" s="214" t="e">
        <v>#N/A</v>
      </c>
      <c r="DRX268" s="214" t="e">
        <v>#N/A</v>
      </c>
      <c r="DRY268" s="214" t="e">
        <v>#N/A</v>
      </c>
      <c r="DRZ268" s="214" t="e">
        <v>#N/A</v>
      </c>
      <c r="DSA268" s="214" t="e">
        <v>#N/A</v>
      </c>
      <c r="DSB268" s="214" t="e">
        <v>#N/A</v>
      </c>
      <c r="DSC268" s="214" t="e">
        <v>#N/A</v>
      </c>
      <c r="DSD268" s="214" t="e">
        <v>#N/A</v>
      </c>
      <c r="DSE268" s="214" t="e">
        <v>#N/A</v>
      </c>
      <c r="DSF268" s="214" t="e">
        <v>#N/A</v>
      </c>
      <c r="DSG268" s="214" t="e">
        <v>#N/A</v>
      </c>
      <c r="DSH268" s="214" t="e">
        <v>#N/A</v>
      </c>
      <c r="DSI268" s="214" t="e">
        <v>#N/A</v>
      </c>
      <c r="DSJ268" s="214" t="e">
        <v>#N/A</v>
      </c>
      <c r="DSK268" s="214" t="e">
        <v>#N/A</v>
      </c>
      <c r="DSL268" s="214" t="e">
        <v>#N/A</v>
      </c>
      <c r="DSM268" s="214" t="e">
        <v>#N/A</v>
      </c>
      <c r="DSN268" s="214" t="e">
        <v>#N/A</v>
      </c>
      <c r="DSO268" s="214" t="e">
        <v>#N/A</v>
      </c>
      <c r="DSP268" s="214" t="e">
        <v>#N/A</v>
      </c>
      <c r="DSQ268" s="214" t="e">
        <v>#N/A</v>
      </c>
      <c r="DSR268" s="214" t="e">
        <v>#N/A</v>
      </c>
      <c r="DSS268" s="214" t="e">
        <v>#N/A</v>
      </c>
      <c r="DST268" s="214" t="e">
        <v>#N/A</v>
      </c>
      <c r="DSU268" s="214" t="e">
        <v>#N/A</v>
      </c>
      <c r="DSV268" s="214" t="e">
        <v>#N/A</v>
      </c>
      <c r="DSW268" s="214" t="e">
        <v>#N/A</v>
      </c>
      <c r="DSX268" s="214" t="e">
        <v>#N/A</v>
      </c>
      <c r="DSY268" s="214" t="e">
        <v>#N/A</v>
      </c>
      <c r="DSZ268" s="214" t="e">
        <v>#N/A</v>
      </c>
      <c r="DTA268" s="214" t="e">
        <v>#N/A</v>
      </c>
      <c r="DTB268" s="214" t="e">
        <v>#N/A</v>
      </c>
      <c r="DTC268" s="214" t="e">
        <v>#N/A</v>
      </c>
      <c r="DTD268" s="214" t="e">
        <v>#N/A</v>
      </c>
      <c r="DTE268" s="214" t="e">
        <v>#N/A</v>
      </c>
      <c r="DTF268" s="214" t="e">
        <v>#N/A</v>
      </c>
      <c r="DTG268" s="214" t="e">
        <v>#N/A</v>
      </c>
      <c r="DTH268" s="214" t="e">
        <v>#N/A</v>
      </c>
      <c r="DTI268" s="214" t="e">
        <v>#N/A</v>
      </c>
      <c r="DTJ268" s="214" t="e">
        <v>#N/A</v>
      </c>
      <c r="DTK268" s="214" t="e">
        <v>#N/A</v>
      </c>
      <c r="DTL268" s="214" t="e">
        <v>#N/A</v>
      </c>
      <c r="DTM268" s="214" t="e">
        <v>#N/A</v>
      </c>
      <c r="DTN268" s="214" t="e">
        <v>#N/A</v>
      </c>
      <c r="DTO268" s="214" t="e">
        <v>#N/A</v>
      </c>
      <c r="DTP268" s="214" t="e">
        <v>#N/A</v>
      </c>
      <c r="DTQ268" s="214" t="e">
        <v>#N/A</v>
      </c>
      <c r="DTR268" s="214" t="e">
        <v>#N/A</v>
      </c>
      <c r="DTS268" s="214" t="e">
        <v>#N/A</v>
      </c>
      <c r="DTT268" s="214" t="e">
        <v>#N/A</v>
      </c>
      <c r="DTU268" s="214" t="e">
        <v>#N/A</v>
      </c>
      <c r="DTV268" s="214" t="e">
        <v>#N/A</v>
      </c>
      <c r="DTW268" s="214" t="e">
        <v>#N/A</v>
      </c>
      <c r="DTX268" s="214" t="e">
        <v>#N/A</v>
      </c>
      <c r="DTY268" s="214" t="e">
        <v>#N/A</v>
      </c>
      <c r="DTZ268" s="214" t="e">
        <v>#N/A</v>
      </c>
      <c r="DUA268" s="214" t="e">
        <v>#N/A</v>
      </c>
      <c r="DUB268" s="214" t="e">
        <v>#N/A</v>
      </c>
      <c r="DUC268" s="214" t="e">
        <v>#N/A</v>
      </c>
      <c r="DUD268" s="214" t="e">
        <v>#N/A</v>
      </c>
      <c r="DUE268" s="214" t="e">
        <v>#N/A</v>
      </c>
      <c r="DUF268" s="214" t="e">
        <v>#N/A</v>
      </c>
      <c r="DUG268" s="214" t="e">
        <v>#N/A</v>
      </c>
      <c r="DUH268" s="214" t="e">
        <v>#N/A</v>
      </c>
      <c r="DUI268" s="214" t="e">
        <v>#N/A</v>
      </c>
      <c r="DUJ268" s="214" t="e">
        <v>#N/A</v>
      </c>
      <c r="DUK268" s="214" t="e">
        <v>#N/A</v>
      </c>
      <c r="DUL268" s="214" t="e">
        <v>#N/A</v>
      </c>
      <c r="DUM268" s="214" t="e">
        <v>#N/A</v>
      </c>
      <c r="DUN268" s="214" t="e">
        <v>#N/A</v>
      </c>
      <c r="DUO268" s="214" t="e">
        <v>#N/A</v>
      </c>
      <c r="DUP268" s="214" t="e">
        <v>#N/A</v>
      </c>
      <c r="DUQ268" s="214" t="e">
        <v>#N/A</v>
      </c>
      <c r="DUR268" s="214" t="e">
        <v>#N/A</v>
      </c>
      <c r="DUS268" s="214" t="e">
        <v>#N/A</v>
      </c>
      <c r="DUT268" s="214" t="e">
        <v>#N/A</v>
      </c>
      <c r="DUU268" s="214" t="e">
        <v>#N/A</v>
      </c>
      <c r="DUV268" s="214" t="e">
        <v>#N/A</v>
      </c>
      <c r="DUW268" s="214" t="e">
        <v>#N/A</v>
      </c>
      <c r="DUX268" s="214" t="e">
        <v>#N/A</v>
      </c>
      <c r="DUY268" s="214" t="e">
        <v>#N/A</v>
      </c>
      <c r="DUZ268" s="214" t="e">
        <v>#N/A</v>
      </c>
      <c r="DVA268" s="214" t="e">
        <v>#N/A</v>
      </c>
      <c r="DVB268" s="214" t="e">
        <v>#N/A</v>
      </c>
      <c r="DVC268" s="214" t="e">
        <v>#N/A</v>
      </c>
      <c r="DVD268" s="214" t="e">
        <v>#N/A</v>
      </c>
      <c r="DVE268" s="214" t="e">
        <v>#N/A</v>
      </c>
      <c r="DVF268" s="214" t="e">
        <v>#N/A</v>
      </c>
      <c r="DVG268" s="214" t="e">
        <v>#N/A</v>
      </c>
      <c r="DVH268" s="214" t="e">
        <v>#N/A</v>
      </c>
      <c r="DVI268" s="214" t="e">
        <v>#N/A</v>
      </c>
      <c r="DVJ268" s="214" t="e">
        <v>#N/A</v>
      </c>
      <c r="DVK268" s="214" t="e">
        <v>#N/A</v>
      </c>
      <c r="DVL268" s="214" t="e">
        <v>#N/A</v>
      </c>
      <c r="DVM268" s="214" t="e">
        <v>#N/A</v>
      </c>
      <c r="DVN268" s="214" t="e">
        <v>#N/A</v>
      </c>
      <c r="DVO268" s="214" t="e">
        <v>#N/A</v>
      </c>
      <c r="DVP268" s="214" t="e">
        <v>#N/A</v>
      </c>
      <c r="DVQ268" s="214" t="e">
        <v>#N/A</v>
      </c>
      <c r="DVR268" s="214" t="e">
        <v>#N/A</v>
      </c>
      <c r="DVS268" s="214" t="e">
        <v>#N/A</v>
      </c>
      <c r="DVT268" s="214" t="e">
        <v>#N/A</v>
      </c>
      <c r="DVU268" s="214" t="e">
        <v>#N/A</v>
      </c>
      <c r="DVV268" s="214" t="e">
        <v>#N/A</v>
      </c>
      <c r="DVW268" s="214" t="e">
        <v>#N/A</v>
      </c>
      <c r="DVX268" s="214" t="e">
        <v>#N/A</v>
      </c>
      <c r="DVY268" s="214" t="e">
        <v>#N/A</v>
      </c>
      <c r="DVZ268" s="214" t="e">
        <v>#N/A</v>
      </c>
      <c r="DWA268" s="214" t="e">
        <v>#N/A</v>
      </c>
      <c r="DWB268" s="214" t="e">
        <v>#N/A</v>
      </c>
      <c r="DWC268" s="214" t="e">
        <v>#N/A</v>
      </c>
      <c r="DWD268" s="214" t="e">
        <v>#N/A</v>
      </c>
      <c r="DWE268" s="214" t="e">
        <v>#N/A</v>
      </c>
      <c r="DWF268" s="214" t="e">
        <v>#N/A</v>
      </c>
      <c r="DWG268" s="214" t="e">
        <v>#N/A</v>
      </c>
      <c r="DWH268" s="214" t="e">
        <v>#N/A</v>
      </c>
      <c r="DWI268" s="214" t="e">
        <v>#N/A</v>
      </c>
      <c r="DWJ268" s="214" t="e">
        <v>#N/A</v>
      </c>
      <c r="DWK268" s="214" t="e">
        <v>#N/A</v>
      </c>
      <c r="DWL268" s="214" t="e">
        <v>#N/A</v>
      </c>
      <c r="DWM268" s="214" t="e">
        <v>#N/A</v>
      </c>
      <c r="DWN268" s="214" t="e">
        <v>#N/A</v>
      </c>
      <c r="DWO268" s="214" t="e">
        <v>#N/A</v>
      </c>
      <c r="DWP268" s="214" t="e">
        <v>#N/A</v>
      </c>
      <c r="DWQ268" s="214" t="e">
        <v>#N/A</v>
      </c>
      <c r="DWR268" s="214" t="e">
        <v>#N/A</v>
      </c>
      <c r="DWS268" s="214" t="e">
        <v>#N/A</v>
      </c>
      <c r="DWT268" s="214" t="e">
        <v>#N/A</v>
      </c>
      <c r="DWU268" s="214" t="e">
        <v>#N/A</v>
      </c>
      <c r="DWV268" s="214" t="e">
        <v>#N/A</v>
      </c>
      <c r="DWW268" s="214" t="e">
        <v>#N/A</v>
      </c>
      <c r="DWX268" s="214" t="e">
        <v>#N/A</v>
      </c>
      <c r="DWY268" s="214" t="e">
        <v>#N/A</v>
      </c>
      <c r="DWZ268" s="214" t="e">
        <v>#N/A</v>
      </c>
      <c r="DXA268" s="214" t="e">
        <v>#N/A</v>
      </c>
      <c r="DXB268" s="214" t="e">
        <v>#N/A</v>
      </c>
      <c r="DXC268" s="214" t="e">
        <v>#N/A</v>
      </c>
      <c r="DXD268" s="214" t="e">
        <v>#N/A</v>
      </c>
      <c r="DXE268" s="214" t="e">
        <v>#N/A</v>
      </c>
      <c r="DXF268" s="214" t="e">
        <v>#N/A</v>
      </c>
      <c r="DXG268" s="214" t="e">
        <v>#N/A</v>
      </c>
      <c r="DXH268" s="214" t="e">
        <v>#N/A</v>
      </c>
      <c r="DXI268" s="214" t="e">
        <v>#N/A</v>
      </c>
      <c r="DXJ268" s="214" t="e">
        <v>#N/A</v>
      </c>
      <c r="DXK268" s="214" t="e">
        <v>#N/A</v>
      </c>
      <c r="DXL268" s="214" t="e">
        <v>#N/A</v>
      </c>
      <c r="DXM268" s="214" t="e">
        <v>#N/A</v>
      </c>
      <c r="DXN268" s="214" t="e">
        <v>#N/A</v>
      </c>
      <c r="DXO268" s="214" t="e">
        <v>#N/A</v>
      </c>
      <c r="DXP268" s="214" t="e">
        <v>#N/A</v>
      </c>
      <c r="DXQ268" s="214" t="e">
        <v>#N/A</v>
      </c>
      <c r="DXR268" s="214" t="e">
        <v>#N/A</v>
      </c>
      <c r="DXS268" s="214" t="e">
        <v>#N/A</v>
      </c>
      <c r="DXT268" s="214" t="e">
        <v>#N/A</v>
      </c>
      <c r="DXU268" s="214" t="e">
        <v>#N/A</v>
      </c>
      <c r="DXV268" s="214" t="e">
        <v>#N/A</v>
      </c>
      <c r="DXW268" s="214" t="e">
        <v>#N/A</v>
      </c>
      <c r="DXX268" s="214" t="e">
        <v>#N/A</v>
      </c>
      <c r="DXY268" s="214" t="e">
        <v>#N/A</v>
      </c>
      <c r="DXZ268" s="214" t="e">
        <v>#N/A</v>
      </c>
      <c r="DYA268" s="214" t="e">
        <v>#N/A</v>
      </c>
      <c r="DYB268" s="214" t="e">
        <v>#N/A</v>
      </c>
      <c r="DYC268" s="214" t="e">
        <v>#N/A</v>
      </c>
      <c r="DYD268" s="214" t="e">
        <v>#N/A</v>
      </c>
      <c r="DYE268" s="214" t="e">
        <v>#N/A</v>
      </c>
      <c r="DYF268" s="214" t="e">
        <v>#N/A</v>
      </c>
      <c r="DYG268" s="214" t="e">
        <v>#N/A</v>
      </c>
      <c r="DYH268" s="214" t="e">
        <v>#N/A</v>
      </c>
      <c r="DYI268" s="214" t="e">
        <v>#N/A</v>
      </c>
      <c r="DYJ268" s="214" t="e">
        <v>#N/A</v>
      </c>
      <c r="DYK268" s="214" t="e">
        <v>#N/A</v>
      </c>
      <c r="DYL268" s="214" t="e">
        <v>#N/A</v>
      </c>
      <c r="DYM268" s="214" t="e">
        <v>#N/A</v>
      </c>
      <c r="DYN268" s="214" t="e">
        <v>#N/A</v>
      </c>
      <c r="DYO268" s="214" t="e">
        <v>#N/A</v>
      </c>
      <c r="DYP268" s="214" t="e">
        <v>#N/A</v>
      </c>
      <c r="DYQ268" s="214" t="e">
        <v>#N/A</v>
      </c>
      <c r="DYR268" s="214" t="e">
        <v>#N/A</v>
      </c>
      <c r="DYS268" s="214" t="e">
        <v>#N/A</v>
      </c>
      <c r="DYT268" s="214" t="e">
        <v>#N/A</v>
      </c>
      <c r="DYU268" s="214" t="e">
        <v>#N/A</v>
      </c>
      <c r="DYV268" s="214" t="e">
        <v>#N/A</v>
      </c>
      <c r="DYW268" s="214" t="e">
        <v>#N/A</v>
      </c>
      <c r="DYX268" s="214" t="e">
        <v>#N/A</v>
      </c>
      <c r="DYY268" s="214" t="e">
        <v>#N/A</v>
      </c>
      <c r="DYZ268" s="214" t="e">
        <v>#N/A</v>
      </c>
      <c r="DZA268" s="214" t="e">
        <v>#N/A</v>
      </c>
      <c r="DZB268" s="214" t="e">
        <v>#N/A</v>
      </c>
      <c r="DZC268" s="214" t="e">
        <v>#N/A</v>
      </c>
      <c r="DZD268" s="214" t="e">
        <v>#N/A</v>
      </c>
      <c r="DZE268" s="214" t="e">
        <v>#N/A</v>
      </c>
      <c r="DZF268" s="214" t="e">
        <v>#N/A</v>
      </c>
      <c r="DZG268" s="214" t="e">
        <v>#N/A</v>
      </c>
      <c r="DZH268" s="214" t="e">
        <v>#N/A</v>
      </c>
      <c r="DZI268" s="214" t="e">
        <v>#N/A</v>
      </c>
      <c r="DZJ268" s="214" t="e">
        <v>#N/A</v>
      </c>
      <c r="DZK268" s="214" t="e">
        <v>#N/A</v>
      </c>
      <c r="DZL268" s="214" t="e">
        <v>#N/A</v>
      </c>
      <c r="DZM268" s="214" t="e">
        <v>#N/A</v>
      </c>
      <c r="DZN268" s="214" t="e">
        <v>#N/A</v>
      </c>
      <c r="DZO268" s="214" t="e">
        <v>#N/A</v>
      </c>
      <c r="DZP268" s="214" t="e">
        <v>#N/A</v>
      </c>
      <c r="DZQ268" s="214" t="e">
        <v>#N/A</v>
      </c>
      <c r="DZR268" s="214" t="e">
        <v>#N/A</v>
      </c>
      <c r="DZS268" s="214" t="e">
        <v>#N/A</v>
      </c>
      <c r="DZT268" s="214" t="e">
        <v>#N/A</v>
      </c>
      <c r="DZU268" s="214" t="e">
        <v>#N/A</v>
      </c>
      <c r="DZV268" s="214" t="e">
        <v>#N/A</v>
      </c>
      <c r="DZW268" s="214" t="e">
        <v>#N/A</v>
      </c>
      <c r="DZX268" s="214" t="e">
        <v>#N/A</v>
      </c>
      <c r="DZY268" s="214" t="e">
        <v>#N/A</v>
      </c>
      <c r="DZZ268" s="214" t="e">
        <v>#N/A</v>
      </c>
      <c r="EAA268" s="214" t="e">
        <v>#N/A</v>
      </c>
      <c r="EAB268" s="214" t="e">
        <v>#N/A</v>
      </c>
      <c r="EAC268" s="214" t="e">
        <v>#N/A</v>
      </c>
      <c r="EAD268" s="214" t="e">
        <v>#N/A</v>
      </c>
      <c r="EAE268" s="214" t="e">
        <v>#N/A</v>
      </c>
      <c r="EAF268" s="214" t="e">
        <v>#N/A</v>
      </c>
      <c r="EAG268" s="214" t="e">
        <v>#N/A</v>
      </c>
      <c r="EAH268" s="214" t="e">
        <v>#N/A</v>
      </c>
      <c r="EAI268" s="214" t="e">
        <v>#N/A</v>
      </c>
      <c r="EAJ268" s="214" t="e">
        <v>#N/A</v>
      </c>
      <c r="EAK268" s="214" t="e">
        <v>#N/A</v>
      </c>
      <c r="EAL268" s="214" t="e">
        <v>#N/A</v>
      </c>
      <c r="EAM268" s="214" t="e">
        <v>#N/A</v>
      </c>
      <c r="EAN268" s="214" t="e">
        <v>#N/A</v>
      </c>
      <c r="EAO268" s="214" t="e">
        <v>#N/A</v>
      </c>
      <c r="EAP268" s="214" t="e">
        <v>#N/A</v>
      </c>
      <c r="EAQ268" s="214" t="e">
        <v>#N/A</v>
      </c>
      <c r="EAR268" s="214" t="e">
        <v>#N/A</v>
      </c>
      <c r="EAS268" s="214" t="e">
        <v>#N/A</v>
      </c>
      <c r="EAT268" s="214" t="e">
        <v>#N/A</v>
      </c>
      <c r="EAU268" s="214" t="e">
        <v>#N/A</v>
      </c>
      <c r="EAV268" s="214" t="e">
        <v>#N/A</v>
      </c>
      <c r="EAW268" s="214" t="e">
        <v>#N/A</v>
      </c>
      <c r="EAX268" s="214" t="e">
        <v>#N/A</v>
      </c>
      <c r="EAY268" s="214" t="e">
        <v>#N/A</v>
      </c>
      <c r="EAZ268" s="214" t="e">
        <v>#N/A</v>
      </c>
      <c r="EBA268" s="214" t="e">
        <v>#N/A</v>
      </c>
      <c r="EBB268" s="214" t="e">
        <v>#N/A</v>
      </c>
      <c r="EBC268" s="214" t="e">
        <v>#N/A</v>
      </c>
      <c r="EBD268" s="214" t="e">
        <v>#N/A</v>
      </c>
      <c r="EBE268" s="214" t="e">
        <v>#N/A</v>
      </c>
      <c r="EBF268" s="214" t="e">
        <v>#N/A</v>
      </c>
      <c r="EBG268" s="214" t="e">
        <v>#N/A</v>
      </c>
      <c r="EBH268" s="214" t="e">
        <v>#N/A</v>
      </c>
      <c r="EBI268" s="214" t="e">
        <v>#N/A</v>
      </c>
      <c r="EBJ268" s="214" t="e">
        <v>#N/A</v>
      </c>
      <c r="EBK268" s="214" t="e">
        <v>#N/A</v>
      </c>
      <c r="EBL268" s="214" t="e">
        <v>#N/A</v>
      </c>
      <c r="EBM268" s="214" t="e">
        <v>#N/A</v>
      </c>
      <c r="EBN268" s="214" t="e">
        <v>#N/A</v>
      </c>
      <c r="EBO268" s="214" t="e">
        <v>#N/A</v>
      </c>
      <c r="EBP268" s="214" t="e">
        <v>#N/A</v>
      </c>
      <c r="EBQ268" s="214" t="e">
        <v>#N/A</v>
      </c>
      <c r="EBR268" s="214" t="e">
        <v>#N/A</v>
      </c>
      <c r="EBS268" s="214" t="e">
        <v>#N/A</v>
      </c>
      <c r="EBT268" s="214" t="e">
        <v>#N/A</v>
      </c>
      <c r="EBU268" s="214" t="e">
        <v>#N/A</v>
      </c>
      <c r="EBV268" s="214" t="e">
        <v>#N/A</v>
      </c>
      <c r="EBW268" s="214" t="e">
        <v>#N/A</v>
      </c>
      <c r="EBX268" s="214" t="e">
        <v>#N/A</v>
      </c>
      <c r="EBY268" s="214" t="e">
        <v>#N/A</v>
      </c>
      <c r="EBZ268" s="214" t="e">
        <v>#N/A</v>
      </c>
      <c r="ECA268" s="214" t="e">
        <v>#N/A</v>
      </c>
      <c r="ECB268" s="214" t="e">
        <v>#N/A</v>
      </c>
      <c r="ECC268" s="214" t="e">
        <v>#N/A</v>
      </c>
      <c r="ECD268" s="214" t="e">
        <v>#N/A</v>
      </c>
      <c r="ECE268" s="214" t="e">
        <v>#N/A</v>
      </c>
      <c r="ECF268" s="214" t="e">
        <v>#N/A</v>
      </c>
      <c r="ECG268" s="214" t="e">
        <v>#N/A</v>
      </c>
      <c r="ECH268" s="214" t="e">
        <v>#N/A</v>
      </c>
      <c r="ECI268" s="214" t="e">
        <v>#N/A</v>
      </c>
      <c r="ECJ268" s="214" t="e">
        <v>#N/A</v>
      </c>
      <c r="ECK268" s="214" t="e">
        <v>#N/A</v>
      </c>
      <c r="ECL268" s="214" t="e">
        <v>#N/A</v>
      </c>
      <c r="ECM268" s="214" t="e">
        <v>#N/A</v>
      </c>
      <c r="ECN268" s="214" t="e">
        <v>#N/A</v>
      </c>
      <c r="ECO268" s="214" t="e">
        <v>#N/A</v>
      </c>
      <c r="ECP268" s="214" t="e">
        <v>#N/A</v>
      </c>
      <c r="ECQ268" s="214" t="e">
        <v>#N/A</v>
      </c>
      <c r="ECR268" s="214" t="e">
        <v>#N/A</v>
      </c>
      <c r="ECS268" s="214" t="e">
        <v>#N/A</v>
      </c>
      <c r="ECT268" s="214" t="e">
        <v>#N/A</v>
      </c>
      <c r="ECU268" s="214" t="e">
        <v>#N/A</v>
      </c>
      <c r="ECV268" s="214" t="e">
        <v>#N/A</v>
      </c>
      <c r="ECW268" s="214" t="e">
        <v>#N/A</v>
      </c>
      <c r="ECX268" s="214" t="e">
        <v>#N/A</v>
      </c>
      <c r="ECY268" s="214" t="e">
        <v>#N/A</v>
      </c>
      <c r="ECZ268" s="214" t="e">
        <v>#N/A</v>
      </c>
      <c r="EDA268" s="214" t="e">
        <v>#N/A</v>
      </c>
      <c r="EDB268" s="214" t="e">
        <v>#N/A</v>
      </c>
      <c r="EDC268" s="214" t="e">
        <v>#N/A</v>
      </c>
      <c r="EDD268" s="214" t="e">
        <v>#N/A</v>
      </c>
      <c r="EDE268" s="214" t="e">
        <v>#N/A</v>
      </c>
      <c r="EDF268" s="214" t="e">
        <v>#N/A</v>
      </c>
      <c r="EDG268" s="214" t="e">
        <v>#N/A</v>
      </c>
      <c r="EDH268" s="214" t="e">
        <v>#N/A</v>
      </c>
      <c r="EDI268" s="214" t="e">
        <v>#N/A</v>
      </c>
      <c r="EDJ268" s="214" t="e">
        <v>#N/A</v>
      </c>
      <c r="EDK268" s="214" t="e">
        <v>#N/A</v>
      </c>
      <c r="EDL268" s="214" t="e">
        <v>#N/A</v>
      </c>
      <c r="EDM268" s="214" t="e">
        <v>#N/A</v>
      </c>
      <c r="EDN268" s="214" t="e">
        <v>#N/A</v>
      </c>
      <c r="EDO268" s="214" t="e">
        <v>#N/A</v>
      </c>
      <c r="EDP268" s="214" t="e">
        <v>#N/A</v>
      </c>
      <c r="EDQ268" s="214" t="e">
        <v>#N/A</v>
      </c>
      <c r="EDR268" s="214" t="e">
        <v>#N/A</v>
      </c>
      <c r="EDS268" s="214" t="e">
        <v>#N/A</v>
      </c>
      <c r="EDT268" s="214" t="e">
        <v>#N/A</v>
      </c>
      <c r="EDU268" s="214" t="e">
        <v>#N/A</v>
      </c>
      <c r="EDV268" s="214" t="e">
        <v>#N/A</v>
      </c>
      <c r="EDW268" s="214" t="e">
        <v>#N/A</v>
      </c>
      <c r="EDX268" s="214" t="e">
        <v>#N/A</v>
      </c>
      <c r="EDY268" s="214" t="e">
        <v>#N/A</v>
      </c>
      <c r="EDZ268" s="214" t="e">
        <v>#N/A</v>
      </c>
      <c r="EEA268" s="214" t="e">
        <v>#N/A</v>
      </c>
      <c r="EEB268" s="214" t="e">
        <v>#N/A</v>
      </c>
      <c r="EEC268" s="214" t="e">
        <v>#N/A</v>
      </c>
      <c r="EED268" s="214" t="e">
        <v>#N/A</v>
      </c>
      <c r="EEE268" s="214" t="e">
        <v>#N/A</v>
      </c>
      <c r="EEF268" s="214" t="e">
        <v>#N/A</v>
      </c>
      <c r="EEG268" s="214" t="e">
        <v>#N/A</v>
      </c>
      <c r="EEH268" s="214" t="e">
        <v>#N/A</v>
      </c>
      <c r="EEI268" s="214" t="e">
        <v>#N/A</v>
      </c>
      <c r="EEJ268" s="214" t="e">
        <v>#N/A</v>
      </c>
      <c r="EEK268" s="214" t="e">
        <v>#N/A</v>
      </c>
      <c r="EEL268" s="214" t="e">
        <v>#N/A</v>
      </c>
      <c r="EEM268" s="214" t="e">
        <v>#N/A</v>
      </c>
      <c r="EEN268" s="214" t="e">
        <v>#N/A</v>
      </c>
      <c r="EEO268" s="214" t="e">
        <v>#N/A</v>
      </c>
      <c r="EEP268" s="214" t="e">
        <v>#N/A</v>
      </c>
      <c r="EEQ268" s="214" t="e">
        <v>#N/A</v>
      </c>
      <c r="EER268" s="214" t="e">
        <v>#N/A</v>
      </c>
      <c r="EES268" s="214" t="e">
        <v>#N/A</v>
      </c>
      <c r="EET268" s="214" t="e">
        <v>#N/A</v>
      </c>
      <c r="EEU268" s="214" t="e">
        <v>#N/A</v>
      </c>
      <c r="EEV268" s="214" t="e">
        <v>#N/A</v>
      </c>
      <c r="EEW268" s="214" t="e">
        <v>#N/A</v>
      </c>
      <c r="EEX268" s="214" t="e">
        <v>#N/A</v>
      </c>
      <c r="EEY268" s="214" t="e">
        <v>#N/A</v>
      </c>
      <c r="EEZ268" s="214" t="e">
        <v>#N/A</v>
      </c>
      <c r="EFA268" s="214" t="e">
        <v>#N/A</v>
      </c>
      <c r="EFB268" s="214" t="e">
        <v>#N/A</v>
      </c>
      <c r="EFC268" s="214" t="e">
        <v>#N/A</v>
      </c>
      <c r="EFD268" s="214" t="e">
        <v>#N/A</v>
      </c>
      <c r="EFE268" s="214" t="e">
        <v>#N/A</v>
      </c>
      <c r="EFF268" s="214" t="e">
        <v>#N/A</v>
      </c>
      <c r="EFG268" s="214" t="e">
        <v>#N/A</v>
      </c>
      <c r="EFH268" s="214" t="e">
        <v>#N/A</v>
      </c>
      <c r="EFI268" s="214" t="e">
        <v>#N/A</v>
      </c>
      <c r="EFJ268" s="214" t="e">
        <v>#N/A</v>
      </c>
      <c r="EFK268" s="214" t="e">
        <v>#N/A</v>
      </c>
      <c r="EFL268" s="214" t="e">
        <v>#N/A</v>
      </c>
      <c r="EFM268" s="214" t="e">
        <v>#N/A</v>
      </c>
      <c r="EFN268" s="214" t="e">
        <v>#N/A</v>
      </c>
      <c r="EFO268" s="214" t="e">
        <v>#N/A</v>
      </c>
      <c r="EFP268" s="214" t="e">
        <v>#N/A</v>
      </c>
      <c r="EFQ268" s="214" t="e">
        <v>#N/A</v>
      </c>
      <c r="EFR268" s="214" t="e">
        <v>#N/A</v>
      </c>
      <c r="EFS268" s="214" t="e">
        <v>#N/A</v>
      </c>
      <c r="EFT268" s="214" t="e">
        <v>#N/A</v>
      </c>
      <c r="EFU268" s="214" t="e">
        <v>#N/A</v>
      </c>
      <c r="EFV268" s="214" t="e">
        <v>#N/A</v>
      </c>
      <c r="EFW268" s="214" t="e">
        <v>#N/A</v>
      </c>
      <c r="EFX268" s="214" t="e">
        <v>#N/A</v>
      </c>
      <c r="EFY268" s="214" t="e">
        <v>#N/A</v>
      </c>
      <c r="EFZ268" s="214" t="e">
        <v>#N/A</v>
      </c>
      <c r="EGA268" s="214" t="e">
        <v>#N/A</v>
      </c>
      <c r="EGB268" s="214" t="e">
        <v>#N/A</v>
      </c>
      <c r="EGC268" s="214" t="e">
        <v>#N/A</v>
      </c>
      <c r="EGD268" s="214" t="e">
        <v>#N/A</v>
      </c>
      <c r="EGE268" s="214" t="e">
        <v>#N/A</v>
      </c>
      <c r="EGF268" s="214" t="e">
        <v>#N/A</v>
      </c>
      <c r="EGG268" s="214" t="e">
        <v>#N/A</v>
      </c>
      <c r="EGH268" s="214" t="e">
        <v>#N/A</v>
      </c>
      <c r="EGI268" s="214" t="e">
        <v>#N/A</v>
      </c>
      <c r="EGJ268" s="214" t="e">
        <v>#N/A</v>
      </c>
      <c r="EGK268" s="214" t="e">
        <v>#N/A</v>
      </c>
      <c r="EGL268" s="214" t="e">
        <v>#N/A</v>
      </c>
      <c r="EGM268" s="214" t="e">
        <v>#N/A</v>
      </c>
      <c r="EGN268" s="214" t="e">
        <v>#N/A</v>
      </c>
      <c r="EGO268" s="214" t="e">
        <v>#N/A</v>
      </c>
      <c r="EGP268" s="214" t="e">
        <v>#N/A</v>
      </c>
      <c r="EGQ268" s="214" t="e">
        <v>#N/A</v>
      </c>
      <c r="EGR268" s="214" t="e">
        <v>#N/A</v>
      </c>
      <c r="EGS268" s="214" t="e">
        <v>#N/A</v>
      </c>
      <c r="EGT268" s="214" t="e">
        <v>#N/A</v>
      </c>
      <c r="EGU268" s="214" t="e">
        <v>#N/A</v>
      </c>
      <c r="EGV268" s="214" t="e">
        <v>#N/A</v>
      </c>
      <c r="EGW268" s="214" t="e">
        <v>#N/A</v>
      </c>
      <c r="EGX268" s="214" t="e">
        <v>#N/A</v>
      </c>
      <c r="EGY268" s="214" t="e">
        <v>#N/A</v>
      </c>
      <c r="EGZ268" s="214" t="e">
        <v>#N/A</v>
      </c>
      <c r="EHA268" s="214" t="e">
        <v>#N/A</v>
      </c>
      <c r="EHB268" s="214" t="e">
        <v>#N/A</v>
      </c>
      <c r="EHC268" s="214" t="e">
        <v>#N/A</v>
      </c>
      <c r="EHD268" s="214" t="e">
        <v>#N/A</v>
      </c>
      <c r="EHE268" s="214" t="e">
        <v>#N/A</v>
      </c>
      <c r="EHF268" s="214" t="e">
        <v>#N/A</v>
      </c>
      <c r="EHG268" s="214" t="e">
        <v>#N/A</v>
      </c>
      <c r="EHH268" s="214" t="e">
        <v>#N/A</v>
      </c>
      <c r="EHI268" s="214" t="e">
        <v>#N/A</v>
      </c>
      <c r="EHJ268" s="214" t="e">
        <v>#N/A</v>
      </c>
      <c r="EHK268" s="214" t="e">
        <v>#N/A</v>
      </c>
      <c r="EHL268" s="214" t="e">
        <v>#N/A</v>
      </c>
      <c r="EHM268" s="214" t="e">
        <v>#N/A</v>
      </c>
      <c r="EHN268" s="214" t="e">
        <v>#N/A</v>
      </c>
      <c r="EHO268" s="214" t="e">
        <v>#N/A</v>
      </c>
      <c r="EHP268" s="214" t="e">
        <v>#N/A</v>
      </c>
      <c r="EHQ268" s="214" t="e">
        <v>#N/A</v>
      </c>
      <c r="EHR268" s="214" t="e">
        <v>#N/A</v>
      </c>
      <c r="EHS268" s="214" t="e">
        <v>#N/A</v>
      </c>
      <c r="EHT268" s="214" t="e">
        <v>#N/A</v>
      </c>
      <c r="EHU268" s="214" t="e">
        <v>#N/A</v>
      </c>
      <c r="EHV268" s="214" t="e">
        <v>#N/A</v>
      </c>
      <c r="EHW268" s="214" t="e">
        <v>#N/A</v>
      </c>
      <c r="EHX268" s="214" t="e">
        <v>#N/A</v>
      </c>
      <c r="EHY268" s="214" t="e">
        <v>#N/A</v>
      </c>
      <c r="EHZ268" s="214" t="e">
        <v>#N/A</v>
      </c>
      <c r="EIA268" s="214" t="e">
        <v>#N/A</v>
      </c>
      <c r="EIB268" s="214" t="e">
        <v>#N/A</v>
      </c>
      <c r="EIC268" s="214" t="e">
        <v>#N/A</v>
      </c>
      <c r="EID268" s="214" t="e">
        <v>#N/A</v>
      </c>
      <c r="EIE268" s="214" t="e">
        <v>#N/A</v>
      </c>
      <c r="EIF268" s="214" t="e">
        <v>#N/A</v>
      </c>
      <c r="EIG268" s="214" t="e">
        <v>#N/A</v>
      </c>
      <c r="EIH268" s="214" t="e">
        <v>#N/A</v>
      </c>
      <c r="EII268" s="214" t="e">
        <v>#N/A</v>
      </c>
      <c r="EIJ268" s="214" t="e">
        <v>#N/A</v>
      </c>
      <c r="EIK268" s="214" t="e">
        <v>#N/A</v>
      </c>
      <c r="EIL268" s="214" t="e">
        <v>#N/A</v>
      </c>
      <c r="EIM268" s="214" t="e">
        <v>#N/A</v>
      </c>
      <c r="EIN268" s="214" t="e">
        <v>#N/A</v>
      </c>
      <c r="EIO268" s="214" t="e">
        <v>#N/A</v>
      </c>
      <c r="EIP268" s="214" t="e">
        <v>#N/A</v>
      </c>
      <c r="EIQ268" s="214" t="e">
        <v>#N/A</v>
      </c>
      <c r="EIR268" s="214" t="e">
        <v>#N/A</v>
      </c>
      <c r="EIS268" s="214" t="e">
        <v>#N/A</v>
      </c>
      <c r="EIT268" s="214" t="e">
        <v>#N/A</v>
      </c>
      <c r="EIU268" s="214" t="e">
        <v>#N/A</v>
      </c>
      <c r="EIV268" s="214" t="e">
        <v>#N/A</v>
      </c>
      <c r="EIW268" s="214" t="e">
        <v>#N/A</v>
      </c>
      <c r="EIX268" s="214" t="e">
        <v>#N/A</v>
      </c>
      <c r="EIY268" s="214" t="e">
        <v>#N/A</v>
      </c>
      <c r="EIZ268" s="214" t="e">
        <v>#N/A</v>
      </c>
      <c r="EJA268" s="214" t="e">
        <v>#N/A</v>
      </c>
      <c r="EJB268" s="214" t="e">
        <v>#N/A</v>
      </c>
      <c r="EJC268" s="214" t="e">
        <v>#N/A</v>
      </c>
      <c r="EJD268" s="214" t="e">
        <v>#N/A</v>
      </c>
      <c r="EJE268" s="214" t="e">
        <v>#N/A</v>
      </c>
      <c r="EJF268" s="214" t="e">
        <v>#N/A</v>
      </c>
      <c r="EJG268" s="214" t="e">
        <v>#N/A</v>
      </c>
      <c r="EJH268" s="214" t="e">
        <v>#N/A</v>
      </c>
      <c r="EJI268" s="214" t="e">
        <v>#N/A</v>
      </c>
      <c r="EJJ268" s="214" t="e">
        <v>#N/A</v>
      </c>
      <c r="EJK268" s="214" t="e">
        <v>#N/A</v>
      </c>
      <c r="EJL268" s="214" t="e">
        <v>#N/A</v>
      </c>
      <c r="EJM268" s="214" t="e">
        <v>#N/A</v>
      </c>
      <c r="EJN268" s="214" t="e">
        <v>#N/A</v>
      </c>
      <c r="EJO268" s="214" t="e">
        <v>#N/A</v>
      </c>
      <c r="EJP268" s="214" t="e">
        <v>#N/A</v>
      </c>
      <c r="EJQ268" s="214" t="e">
        <v>#N/A</v>
      </c>
      <c r="EJR268" s="214" t="e">
        <v>#N/A</v>
      </c>
      <c r="EJS268" s="214" t="e">
        <v>#N/A</v>
      </c>
      <c r="EJT268" s="214" t="e">
        <v>#N/A</v>
      </c>
      <c r="EJU268" s="214" t="e">
        <v>#N/A</v>
      </c>
      <c r="EJV268" s="214" t="e">
        <v>#N/A</v>
      </c>
      <c r="EJW268" s="214" t="e">
        <v>#N/A</v>
      </c>
      <c r="EJX268" s="214" t="e">
        <v>#N/A</v>
      </c>
      <c r="EJY268" s="214" t="e">
        <v>#N/A</v>
      </c>
      <c r="EJZ268" s="214" t="e">
        <v>#N/A</v>
      </c>
      <c r="EKA268" s="214" t="e">
        <v>#N/A</v>
      </c>
      <c r="EKB268" s="214" t="e">
        <v>#N/A</v>
      </c>
      <c r="EKC268" s="214" t="e">
        <v>#N/A</v>
      </c>
      <c r="EKD268" s="214" t="e">
        <v>#N/A</v>
      </c>
      <c r="EKE268" s="214" t="e">
        <v>#N/A</v>
      </c>
      <c r="EKF268" s="214" t="e">
        <v>#N/A</v>
      </c>
      <c r="EKG268" s="214" t="e">
        <v>#N/A</v>
      </c>
      <c r="EKH268" s="214" t="e">
        <v>#N/A</v>
      </c>
      <c r="EKI268" s="214" t="e">
        <v>#N/A</v>
      </c>
      <c r="EKJ268" s="214" t="e">
        <v>#N/A</v>
      </c>
      <c r="EKK268" s="214" t="e">
        <v>#N/A</v>
      </c>
      <c r="EKL268" s="214" t="e">
        <v>#N/A</v>
      </c>
      <c r="EKM268" s="214" t="e">
        <v>#N/A</v>
      </c>
      <c r="EKN268" s="214" t="e">
        <v>#N/A</v>
      </c>
      <c r="EKO268" s="214" t="e">
        <v>#N/A</v>
      </c>
      <c r="EKP268" s="214" t="e">
        <v>#N/A</v>
      </c>
      <c r="EKQ268" s="214" t="e">
        <v>#N/A</v>
      </c>
      <c r="EKR268" s="214" t="e">
        <v>#N/A</v>
      </c>
      <c r="EKS268" s="214" t="e">
        <v>#N/A</v>
      </c>
      <c r="EKT268" s="214" t="e">
        <v>#N/A</v>
      </c>
      <c r="EKU268" s="214" t="e">
        <v>#N/A</v>
      </c>
      <c r="EKV268" s="214" t="e">
        <v>#N/A</v>
      </c>
      <c r="EKW268" s="214" t="e">
        <v>#N/A</v>
      </c>
      <c r="EKX268" s="214" t="e">
        <v>#N/A</v>
      </c>
      <c r="EKY268" s="214" t="e">
        <v>#N/A</v>
      </c>
      <c r="EKZ268" s="214" t="e">
        <v>#N/A</v>
      </c>
      <c r="ELA268" s="214" t="e">
        <v>#N/A</v>
      </c>
      <c r="ELB268" s="214" t="e">
        <v>#N/A</v>
      </c>
      <c r="ELC268" s="214" t="e">
        <v>#N/A</v>
      </c>
      <c r="ELD268" s="214" t="e">
        <v>#N/A</v>
      </c>
      <c r="ELE268" s="214" t="e">
        <v>#N/A</v>
      </c>
      <c r="ELF268" s="214" t="e">
        <v>#N/A</v>
      </c>
      <c r="ELG268" s="214" t="e">
        <v>#N/A</v>
      </c>
      <c r="ELH268" s="214" t="e">
        <v>#N/A</v>
      </c>
      <c r="ELI268" s="214" t="e">
        <v>#N/A</v>
      </c>
      <c r="ELJ268" s="214" t="e">
        <v>#N/A</v>
      </c>
      <c r="ELK268" s="214" t="e">
        <v>#N/A</v>
      </c>
      <c r="ELL268" s="214" t="e">
        <v>#N/A</v>
      </c>
      <c r="ELM268" s="214" t="e">
        <v>#N/A</v>
      </c>
      <c r="ELN268" s="214" t="e">
        <v>#N/A</v>
      </c>
      <c r="ELO268" s="214" t="e">
        <v>#N/A</v>
      </c>
      <c r="ELP268" s="214" t="e">
        <v>#N/A</v>
      </c>
      <c r="ELQ268" s="214" t="e">
        <v>#N/A</v>
      </c>
      <c r="ELR268" s="214" t="e">
        <v>#N/A</v>
      </c>
      <c r="ELS268" s="214" t="e">
        <v>#N/A</v>
      </c>
      <c r="ELT268" s="214" t="e">
        <v>#N/A</v>
      </c>
      <c r="ELU268" s="214" t="e">
        <v>#N/A</v>
      </c>
      <c r="ELV268" s="214" t="e">
        <v>#N/A</v>
      </c>
      <c r="ELW268" s="214" t="e">
        <v>#N/A</v>
      </c>
      <c r="ELX268" s="214" t="e">
        <v>#N/A</v>
      </c>
      <c r="ELY268" s="214" t="e">
        <v>#N/A</v>
      </c>
      <c r="ELZ268" s="214" t="e">
        <v>#N/A</v>
      </c>
      <c r="EMA268" s="214" t="e">
        <v>#N/A</v>
      </c>
      <c r="EMB268" s="214" t="e">
        <v>#N/A</v>
      </c>
      <c r="EMC268" s="214" t="e">
        <v>#N/A</v>
      </c>
      <c r="EMD268" s="214" t="e">
        <v>#N/A</v>
      </c>
      <c r="EME268" s="214" t="e">
        <v>#N/A</v>
      </c>
      <c r="EMF268" s="214" t="e">
        <v>#N/A</v>
      </c>
      <c r="EMG268" s="214" t="e">
        <v>#N/A</v>
      </c>
      <c r="EMH268" s="214" t="e">
        <v>#N/A</v>
      </c>
      <c r="EMI268" s="214" t="e">
        <v>#N/A</v>
      </c>
      <c r="EMJ268" s="214" t="e">
        <v>#N/A</v>
      </c>
      <c r="EMK268" s="214" t="e">
        <v>#N/A</v>
      </c>
      <c r="EML268" s="214" t="e">
        <v>#N/A</v>
      </c>
      <c r="EMM268" s="214" t="e">
        <v>#N/A</v>
      </c>
      <c r="EMN268" s="214" t="e">
        <v>#N/A</v>
      </c>
      <c r="EMO268" s="214" t="e">
        <v>#N/A</v>
      </c>
      <c r="EMP268" s="214" t="e">
        <v>#N/A</v>
      </c>
      <c r="EMQ268" s="214" t="e">
        <v>#N/A</v>
      </c>
      <c r="EMR268" s="214" t="e">
        <v>#N/A</v>
      </c>
      <c r="EMS268" s="214" t="e">
        <v>#N/A</v>
      </c>
      <c r="EMT268" s="214" t="e">
        <v>#N/A</v>
      </c>
      <c r="EMU268" s="214" t="e">
        <v>#N/A</v>
      </c>
      <c r="EMV268" s="214" t="e">
        <v>#N/A</v>
      </c>
      <c r="EMW268" s="214" t="e">
        <v>#N/A</v>
      </c>
      <c r="EMX268" s="214" t="e">
        <v>#N/A</v>
      </c>
      <c r="EMY268" s="214" t="e">
        <v>#N/A</v>
      </c>
      <c r="EMZ268" s="214" t="e">
        <v>#N/A</v>
      </c>
      <c r="ENA268" s="214" t="e">
        <v>#N/A</v>
      </c>
      <c r="ENB268" s="214" t="e">
        <v>#N/A</v>
      </c>
      <c r="ENC268" s="214" t="e">
        <v>#N/A</v>
      </c>
      <c r="END268" s="214" t="e">
        <v>#N/A</v>
      </c>
      <c r="ENE268" s="214" t="e">
        <v>#N/A</v>
      </c>
      <c r="ENF268" s="214" t="e">
        <v>#N/A</v>
      </c>
      <c r="ENG268" s="214" t="e">
        <v>#N/A</v>
      </c>
      <c r="ENH268" s="214" t="e">
        <v>#N/A</v>
      </c>
      <c r="ENI268" s="214" t="e">
        <v>#N/A</v>
      </c>
      <c r="ENJ268" s="214" t="e">
        <v>#N/A</v>
      </c>
      <c r="ENK268" s="214" t="e">
        <v>#N/A</v>
      </c>
      <c r="ENL268" s="214" t="e">
        <v>#N/A</v>
      </c>
      <c r="ENM268" s="214" t="e">
        <v>#N/A</v>
      </c>
      <c r="ENN268" s="214" t="e">
        <v>#N/A</v>
      </c>
      <c r="ENO268" s="214" t="e">
        <v>#N/A</v>
      </c>
      <c r="ENP268" s="214" t="e">
        <v>#N/A</v>
      </c>
      <c r="ENQ268" s="214" t="e">
        <v>#N/A</v>
      </c>
      <c r="ENR268" s="214" t="e">
        <v>#N/A</v>
      </c>
      <c r="ENS268" s="214" t="e">
        <v>#N/A</v>
      </c>
      <c r="ENT268" s="214" t="e">
        <v>#N/A</v>
      </c>
      <c r="ENU268" s="214" t="e">
        <v>#N/A</v>
      </c>
      <c r="ENV268" s="214" t="e">
        <v>#N/A</v>
      </c>
      <c r="ENW268" s="214" t="e">
        <v>#N/A</v>
      </c>
      <c r="ENX268" s="214" t="e">
        <v>#N/A</v>
      </c>
      <c r="ENY268" s="214" t="e">
        <v>#N/A</v>
      </c>
      <c r="ENZ268" s="214" t="e">
        <v>#N/A</v>
      </c>
      <c r="EOA268" s="214" t="e">
        <v>#N/A</v>
      </c>
      <c r="EOB268" s="214" t="e">
        <v>#N/A</v>
      </c>
      <c r="EOC268" s="214" t="e">
        <v>#N/A</v>
      </c>
      <c r="EOD268" s="214" t="e">
        <v>#N/A</v>
      </c>
      <c r="EOE268" s="214" t="e">
        <v>#N/A</v>
      </c>
      <c r="EOF268" s="214" t="e">
        <v>#N/A</v>
      </c>
      <c r="EOG268" s="214" t="e">
        <v>#N/A</v>
      </c>
      <c r="EOH268" s="214" t="e">
        <v>#N/A</v>
      </c>
      <c r="EOI268" s="214" t="e">
        <v>#N/A</v>
      </c>
      <c r="EOJ268" s="214" t="e">
        <v>#N/A</v>
      </c>
      <c r="EOK268" s="214" t="e">
        <v>#N/A</v>
      </c>
      <c r="EOL268" s="214" t="e">
        <v>#N/A</v>
      </c>
      <c r="EOM268" s="214" t="e">
        <v>#N/A</v>
      </c>
      <c r="EON268" s="214" t="e">
        <v>#N/A</v>
      </c>
      <c r="EOO268" s="214" t="e">
        <v>#N/A</v>
      </c>
      <c r="EOP268" s="214" t="e">
        <v>#N/A</v>
      </c>
      <c r="EOQ268" s="214" t="e">
        <v>#N/A</v>
      </c>
      <c r="EOR268" s="214" t="e">
        <v>#N/A</v>
      </c>
      <c r="EOS268" s="214" t="e">
        <v>#N/A</v>
      </c>
      <c r="EOT268" s="214" t="e">
        <v>#N/A</v>
      </c>
      <c r="EOU268" s="214" t="e">
        <v>#N/A</v>
      </c>
      <c r="EOV268" s="214" t="e">
        <v>#N/A</v>
      </c>
      <c r="EOW268" s="214" t="e">
        <v>#N/A</v>
      </c>
      <c r="EOX268" s="214" t="e">
        <v>#N/A</v>
      </c>
      <c r="EOY268" s="214" t="e">
        <v>#N/A</v>
      </c>
      <c r="EOZ268" s="214" t="e">
        <v>#N/A</v>
      </c>
      <c r="EPA268" s="214" t="e">
        <v>#N/A</v>
      </c>
      <c r="EPB268" s="214" t="e">
        <v>#N/A</v>
      </c>
      <c r="EPC268" s="214" t="e">
        <v>#N/A</v>
      </c>
      <c r="EPD268" s="214" t="e">
        <v>#N/A</v>
      </c>
      <c r="EPE268" s="214" t="e">
        <v>#N/A</v>
      </c>
      <c r="EPF268" s="214" t="e">
        <v>#N/A</v>
      </c>
      <c r="EPG268" s="214" t="e">
        <v>#N/A</v>
      </c>
      <c r="EPH268" s="214" t="e">
        <v>#N/A</v>
      </c>
      <c r="EPI268" s="214" t="e">
        <v>#N/A</v>
      </c>
      <c r="EPJ268" s="214" t="e">
        <v>#N/A</v>
      </c>
      <c r="EPK268" s="214" t="e">
        <v>#N/A</v>
      </c>
      <c r="EPL268" s="214" t="e">
        <v>#N/A</v>
      </c>
      <c r="EPM268" s="214" t="e">
        <v>#N/A</v>
      </c>
      <c r="EPN268" s="214" t="e">
        <v>#N/A</v>
      </c>
      <c r="EPO268" s="214" t="e">
        <v>#N/A</v>
      </c>
      <c r="EPP268" s="214" t="e">
        <v>#N/A</v>
      </c>
      <c r="EPQ268" s="214" t="e">
        <v>#N/A</v>
      </c>
      <c r="EPR268" s="214" t="e">
        <v>#N/A</v>
      </c>
      <c r="EPS268" s="214" t="e">
        <v>#N/A</v>
      </c>
      <c r="EPT268" s="214" t="e">
        <v>#N/A</v>
      </c>
      <c r="EPU268" s="214" t="e">
        <v>#N/A</v>
      </c>
      <c r="EPV268" s="214" t="e">
        <v>#N/A</v>
      </c>
      <c r="EPW268" s="214" t="e">
        <v>#N/A</v>
      </c>
      <c r="EPX268" s="214" t="e">
        <v>#N/A</v>
      </c>
      <c r="EPY268" s="214" t="e">
        <v>#N/A</v>
      </c>
      <c r="EPZ268" s="214" t="e">
        <v>#N/A</v>
      </c>
      <c r="EQA268" s="214" t="e">
        <v>#N/A</v>
      </c>
      <c r="EQB268" s="214" t="e">
        <v>#N/A</v>
      </c>
      <c r="EQC268" s="214" t="e">
        <v>#N/A</v>
      </c>
      <c r="EQD268" s="214" t="e">
        <v>#N/A</v>
      </c>
      <c r="EQE268" s="214" t="e">
        <v>#N/A</v>
      </c>
      <c r="EQF268" s="214" t="e">
        <v>#N/A</v>
      </c>
      <c r="EQG268" s="214" t="e">
        <v>#N/A</v>
      </c>
      <c r="EQH268" s="214" t="e">
        <v>#N/A</v>
      </c>
      <c r="EQI268" s="214" t="e">
        <v>#N/A</v>
      </c>
      <c r="EQJ268" s="214" t="e">
        <v>#N/A</v>
      </c>
      <c r="EQK268" s="214" t="e">
        <v>#N/A</v>
      </c>
      <c r="EQL268" s="214" t="e">
        <v>#N/A</v>
      </c>
      <c r="EQM268" s="214" t="e">
        <v>#N/A</v>
      </c>
      <c r="EQN268" s="214" t="e">
        <v>#N/A</v>
      </c>
      <c r="EQO268" s="214" t="e">
        <v>#N/A</v>
      </c>
      <c r="EQP268" s="214" t="e">
        <v>#N/A</v>
      </c>
      <c r="EQQ268" s="214" t="e">
        <v>#N/A</v>
      </c>
      <c r="EQR268" s="214" t="e">
        <v>#N/A</v>
      </c>
      <c r="EQS268" s="214" t="e">
        <v>#N/A</v>
      </c>
      <c r="EQT268" s="214" t="e">
        <v>#N/A</v>
      </c>
      <c r="EQU268" s="214" t="e">
        <v>#N/A</v>
      </c>
      <c r="EQV268" s="214" t="e">
        <v>#N/A</v>
      </c>
      <c r="EQW268" s="214" t="e">
        <v>#N/A</v>
      </c>
      <c r="EQX268" s="214" t="e">
        <v>#N/A</v>
      </c>
      <c r="EQY268" s="214" t="e">
        <v>#N/A</v>
      </c>
      <c r="EQZ268" s="214" t="e">
        <v>#N/A</v>
      </c>
      <c r="ERA268" s="214" t="e">
        <v>#N/A</v>
      </c>
      <c r="ERB268" s="214" t="e">
        <v>#N/A</v>
      </c>
      <c r="ERC268" s="214" t="e">
        <v>#N/A</v>
      </c>
      <c r="ERD268" s="214" t="e">
        <v>#N/A</v>
      </c>
      <c r="ERE268" s="214" t="e">
        <v>#N/A</v>
      </c>
      <c r="ERF268" s="214" t="e">
        <v>#N/A</v>
      </c>
      <c r="ERG268" s="214" t="e">
        <v>#N/A</v>
      </c>
      <c r="ERH268" s="214" t="e">
        <v>#N/A</v>
      </c>
      <c r="ERI268" s="214" t="e">
        <v>#N/A</v>
      </c>
      <c r="ERJ268" s="214" t="e">
        <v>#N/A</v>
      </c>
      <c r="ERK268" s="214" t="e">
        <v>#N/A</v>
      </c>
      <c r="ERL268" s="214" t="e">
        <v>#N/A</v>
      </c>
      <c r="ERM268" s="214" t="e">
        <v>#N/A</v>
      </c>
      <c r="ERN268" s="214" t="e">
        <v>#N/A</v>
      </c>
      <c r="ERO268" s="214" t="e">
        <v>#N/A</v>
      </c>
      <c r="ERP268" s="214" t="e">
        <v>#N/A</v>
      </c>
      <c r="ERQ268" s="214" t="e">
        <v>#N/A</v>
      </c>
      <c r="ERR268" s="214" t="e">
        <v>#N/A</v>
      </c>
      <c r="ERS268" s="214" t="e">
        <v>#N/A</v>
      </c>
      <c r="ERT268" s="214" t="e">
        <v>#N/A</v>
      </c>
      <c r="ERU268" s="214" t="e">
        <v>#N/A</v>
      </c>
      <c r="ERV268" s="214" t="e">
        <v>#N/A</v>
      </c>
      <c r="ERW268" s="214" t="e">
        <v>#N/A</v>
      </c>
      <c r="ERX268" s="214" t="e">
        <v>#N/A</v>
      </c>
      <c r="ERY268" s="214" t="e">
        <v>#N/A</v>
      </c>
      <c r="ERZ268" s="214" t="e">
        <v>#N/A</v>
      </c>
      <c r="ESA268" s="214" t="e">
        <v>#N/A</v>
      </c>
      <c r="ESB268" s="214" t="e">
        <v>#N/A</v>
      </c>
      <c r="ESC268" s="214" t="e">
        <v>#N/A</v>
      </c>
      <c r="ESD268" s="214" t="e">
        <v>#N/A</v>
      </c>
      <c r="ESE268" s="214" t="e">
        <v>#N/A</v>
      </c>
      <c r="ESF268" s="214" t="e">
        <v>#N/A</v>
      </c>
      <c r="ESG268" s="214" t="e">
        <v>#N/A</v>
      </c>
      <c r="ESH268" s="214" t="e">
        <v>#N/A</v>
      </c>
      <c r="ESI268" s="214" t="e">
        <v>#N/A</v>
      </c>
      <c r="ESJ268" s="214" t="e">
        <v>#N/A</v>
      </c>
      <c r="ESK268" s="214" t="e">
        <v>#N/A</v>
      </c>
      <c r="ESL268" s="214" t="e">
        <v>#N/A</v>
      </c>
      <c r="ESM268" s="214" t="e">
        <v>#N/A</v>
      </c>
      <c r="ESN268" s="214" t="e">
        <v>#N/A</v>
      </c>
      <c r="ESO268" s="214" t="e">
        <v>#N/A</v>
      </c>
      <c r="ESP268" s="214" t="e">
        <v>#N/A</v>
      </c>
      <c r="ESQ268" s="214" t="e">
        <v>#N/A</v>
      </c>
      <c r="ESR268" s="214" t="e">
        <v>#N/A</v>
      </c>
      <c r="ESS268" s="214" t="e">
        <v>#N/A</v>
      </c>
      <c r="EST268" s="214" t="e">
        <v>#N/A</v>
      </c>
      <c r="ESU268" s="214" t="e">
        <v>#N/A</v>
      </c>
      <c r="ESV268" s="214" t="e">
        <v>#N/A</v>
      </c>
      <c r="ESW268" s="214" t="e">
        <v>#N/A</v>
      </c>
      <c r="ESX268" s="214" t="e">
        <v>#N/A</v>
      </c>
      <c r="ESY268" s="214" t="e">
        <v>#N/A</v>
      </c>
      <c r="ESZ268" s="214" t="e">
        <v>#N/A</v>
      </c>
      <c r="ETA268" s="214" t="e">
        <v>#N/A</v>
      </c>
      <c r="ETB268" s="214" t="e">
        <v>#N/A</v>
      </c>
      <c r="ETC268" s="214" t="e">
        <v>#N/A</v>
      </c>
      <c r="ETD268" s="214" t="e">
        <v>#N/A</v>
      </c>
      <c r="ETE268" s="214" t="e">
        <v>#N/A</v>
      </c>
      <c r="ETF268" s="214" t="e">
        <v>#N/A</v>
      </c>
      <c r="ETG268" s="214" t="e">
        <v>#N/A</v>
      </c>
      <c r="ETH268" s="214" t="e">
        <v>#N/A</v>
      </c>
      <c r="ETI268" s="214" t="e">
        <v>#N/A</v>
      </c>
      <c r="ETJ268" s="214" t="e">
        <v>#N/A</v>
      </c>
      <c r="ETK268" s="214" t="e">
        <v>#N/A</v>
      </c>
      <c r="ETL268" s="214" t="e">
        <v>#N/A</v>
      </c>
      <c r="ETM268" s="214" t="e">
        <v>#N/A</v>
      </c>
      <c r="ETN268" s="214" t="e">
        <v>#N/A</v>
      </c>
      <c r="ETO268" s="214" t="e">
        <v>#N/A</v>
      </c>
      <c r="ETP268" s="214" t="e">
        <v>#N/A</v>
      </c>
      <c r="ETQ268" s="214" t="e">
        <v>#N/A</v>
      </c>
      <c r="ETR268" s="214" t="e">
        <v>#N/A</v>
      </c>
      <c r="ETS268" s="214" t="e">
        <v>#N/A</v>
      </c>
      <c r="ETT268" s="214" t="e">
        <v>#N/A</v>
      </c>
      <c r="ETU268" s="214" t="e">
        <v>#N/A</v>
      </c>
      <c r="ETV268" s="214" t="e">
        <v>#N/A</v>
      </c>
      <c r="ETW268" s="214" t="e">
        <v>#N/A</v>
      </c>
      <c r="ETX268" s="214" t="e">
        <v>#N/A</v>
      </c>
      <c r="ETY268" s="214" t="e">
        <v>#N/A</v>
      </c>
      <c r="ETZ268" s="214" t="e">
        <v>#N/A</v>
      </c>
      <c r="EUA268" s="214" t="e">
        <v>#N/A</v>
      </c>
      <c r="EUB268" s="214" t="e">
        <v>#N/A</v>
      </c>
      <c r="EUC268" s="214" t="e">
        <v>#N/A</v>
      </c>
      <c r="EUD268" s="214" t="e">
        <v>#N/A</v>
      </c>
      <c r="EUE268" s="214" t="e">
        <v>#N/A</v>
      </c>
      <c r="EUF268" s="214" t="e">
        <v>#N/A</v>
      </c>
      <c r="EUG268" s="214" t="e">
        <v>#N/A</v>
      </c>
      <c r="EUH268" s="214" t="e">
        <v>#N/A</v>
      </c>
      <c r="EUI268" s="214" t="e">
        <v>#N/A</v>
      </c>
      <c r="EUJ268" s="214" t="e">
        <v>#N/A</v>
      </c>
      <c r="EUK268" s="214" t="e">
        <v>#N/A</v>
      </c>
      <c r="EUL268" s="214" t="e">
        <v>#N/A</v>
      </c>
      <c r="EUM268" s="214" t="e">
        <v>#N/A</v>
      </c>
      <c r="EUN268" s="214" t="e">
        <v>#N/A</v>
      </c>
      <c r="EUO268" s="214" t="e">
        <v>#N/A</v>
      </c>
      <c r="EUP268" s="214" t="e">
        <v>#N/A</v>
      </c>
      <c r="EUQ268" s="214" t="e">
        <v>#N/A</v>
      </c>
      <c r="EUR268" s="214" t="e">
        <v>#N/A</v>
      </c>
      <c r="EUS268" s="214" t="e">
        <v>#N/A</v>
      </c>
      <c r="EUT268" s="214" t="e">
        <v>#N/A</v>
      </c>
      <c r="EUU268" s="214" t="e">
        <v>#N/A</v>
      </c>
      <c r="EUV268" s="214" t="e">
        <v>#N/A</v>
      </c>
      <c r="EUW268" s="214" t="e">
        <v>#N/A</v>
      </c>
      <c r="EUX268" s="214" t="e">
        <v>#N/A</v>
      </c>
      <c r="EUY268" s="214" t="e">
        <v>#N/A</v>
      </c>
      <c r="EUZ268" s="214" t="e">
        <v>#N/A</v>
      </c>
      <c r="EVA268" s="214" t="e">
        <v>#N/A</v>
      </c>
      <c r="EVB268" s="214" t="e">
        <v>#N/A</v>
      </c>
      <c r="EVC268" s="214" t="e">
        <v>#N/A</v>
      </c>
      <c r="EVD268" s="214" t="e">
        <v>#N/A</v>
      </c>
      <c r="EVE268" s="214" t="e">
        <v>#N/A</v>
      </c>
      <c r="EVF268" s="214" t="e">
        <v>#N/A</v>
      </c>
      <c r="EVG268" s="214" t="e">
        <v>#N/A</v>
      </c>
      <c r="EVH268" s="214" t="e">
        <v>#N/A</v>
      </c>
      <c r="EVI268" s="214" t="e">
        <v>#N/A</v>
      </c>
      <c r="EVJ268" s="214" t="e">
        <v>#N/A</v>
      </c>
      <c r="EVK268" s="214" t="e">
        <v>#N/A</v>
      </c>
      <c r="EVL268" s="214" t="e">
        <v>#N/A</v>
      </c>
      <c r="EVM268" s="214" t="e">
        <v>#N/A</v>
      </c>
      <c r="EVN268" s="214" t="e">
        <v>#N/A</v>
      </c>
      <c r="EVO268" s="214" t="e">
        <v>#N/A</v>
      </c>
      <c r="EVP268" s="214" t="e">
        <v>#N/A</v>
      </c>
      <c r="EVQ268" s="214" t="e">
        <v>#N/A</v>
      </c>
      <c r="EVR268" s="214" t="e">
        <v>#N/A</v>
      </c>
      <c r="EVS268" s="214" t="e">
        <v>#N/A</v>
      </c>
      <c r="EVT268" s="214" t="e">
        <v>#N/A</v>
      </c>
      <c r="EVU268" s="214" t="e">
        <v>#N/A</v>
      </c>
      <c r="EVV268" s="214" t="e">
        <v>#N/A</v>
      </c>
      <c r="EVW268" s="214" t="e">
        <v>#N/A</v>
      </c>
      <c r="EVX268" s="214" t="e">
        <v>#N/A</v>
      </c>
      <c r="EVY268" s="214" t="e">
        <v>#N/A</v>
      </c>
      <c r="EVZ268" s="214" t="e">
        <v>#N/A</v>
      </c>
      <c r="EWA268" s="214" t="e">
        <v>#N/A</v>
      </c>
      <c r="EWB268" s="214" t="e">
        <v>#N/A</v>
      </c>
      <c r="EWC268" s="214" t="e">
        <v>#N/A</v>
      </c>
      <c r="EWD268" s="214" t="e">
        <v>#N/A</v>
      </c>
      <c r="EWE268" s="214" t="e">
        <v>#N/A</v>
      </c>
      <c r="EWF268" s="214" t="e">
        <v>#N/A</v>
      </c>
      <c r="EWG268" s="214" t="e">
        <v>#N/A</v>
      </c>
      <c r="EWH268" s="214" t="e">
        <v>#N/A</v>
      </c>
      <c r="EWI268" s="214" t="e">
        <v>#N/A</v>
      </c>
      <c r="EWJ268" s="214" t="e">
        <v>#N/A</v>
      </c>
      <c r="EWK268" s="214" t="e">
        <v>#N/A</v>
      </c>
      <c r="EWL268" s="214" t="e">
        <v>#N/A</v>
      </c>
      <c r="EWM268" s="214" t="e">
        <v>#N/A</v>
      </c>
      <c r="EWN268" s="214" t="e">
        <v>#N/A</v>
      </c>
      <c r="EWO268" s="214" t="e">
        <v>#N/A</v>
      </c>
      <c r="EWP268" s="214" t="e">
        <v>#N/A</v>
      </c>
      <c r="EWQ268" s="214" t="e">
        <v>#N/A</v>
      </c>
      <c r="EWR268" s="214" t="e">
        <v>#N/A</v>
      </c>
      <c r="EWS268" s="214" t="e">
        <v>#N/A</v>
      </c>
      <c r="EWT268" s="214" t="e">
        <v>#N/A</v>
      </c>
      <c r="EWU268" s="214" t="e">
        <v>#N/A</v>
      </c>
      <c r="EWV268" s="214" t="e">
        <v>#N/A</v>
      </c>
      <c r="EWW268" s="214" t="e">
        <v>#N/A</v>
      </c>
      <c r="EWX268" s="214" t="e">
        <v>#N/A</v>
      </c>
      <c r="EWY268" s="214" t="e">
        <v>#N/A</v>
      </c>
      <c r="EWZ268" s="214" t="e">
        <v>#N/A</v>
      </c>
      <c r="EXA268" s="214" t="e">
        <v>#N/A</v>
      </c>
      <c r="EXB268" s="214" t="e">
        <v>#N/A</v>
      </c>
      <c r="EXC268" s="214" t="e">
        <v>#N/A</v>
      </c>
      <c r="EXD268" s="214" t="e">
        <v>#N/A</v>
      </c>
      <c r="EXE268" s="214" t="e">
        <v>#N/A</v>
      </c>
      <c r="EXF268" s="214" t="e">
        <v>#N/A</v>
      </c>
      <c r="EXG268" s="214" t="e">
        <v>#N/A</v>
      </c>
      <c r="EXH268" s="214" t="e">
        <v>#N/A</v>
      </c>
      <c r="EXI268" s="214" t="e">
        <v>#N/A</v>
      </c>
      <c r="EXJ268" s="214" t="e">
        <v>#N/A</v>
      </c>
      <c r="EXK268" s="214" t="e">
        <v>#N/A</v>
      </c>
      <c r="EXL268" s="214" t="e">
        <v>#N/A</v>
      </c>
      <c r="EXM268" s="214" t="e">
        <v>#N/A</v>
      </c>
      <c r="EXN268" s="214" t="e">
        <v>#N/A</v>
      </c>
      <c r="EXO268" s="214" t="e">
        <v>#N/A</v>
      </c>
      <c r="EXP268" s="214" t="e">
        <v>#N/A</v>
      </c>
      <c r="EXQ268" s="214" t="e">
        <v>#N/A</v>
      </c>
      <c r="EXR268" s="214" t="e">
        <v>#N/A</v>
      </c>
      <c r="EXS268" s="214" t="e">
        <v>#N/A</v>
      </c>
      <c r="EXT268" s="214" t="e">
        <v>#N/A</v>
      </c>
      <c r="EXU268" s="214" t="e">
        <v>#N/A</v>
      </c>
      <c r="EXV268" s="214" t="e">
        <v>#N/A</v>
      </c>
      <c r="EXW268" s="214" t="e">
        <v>#N/A</v>
      </c>
      <c r="EXX268" s="214" t="e">
        <v>#N/A</v>
      </c>
      <c r="EXY268" s="214" t="e">
        <v>#N/A</v>
      </c>
      <c r="EXZ268" s="214" t="e">
        <v>#N/A</v>
      </c>
      <c r="EYA268" s="214" t="e">
        <v>#N/A</v>
      </c>
      <c r="EYB268" s="214" t="e">
        <v>#N/A</v>
      </c>
      <c r="EYC268" s="214" t="e">
        <v>#N/A</v>
      </c>
      <c r="EYD268" s="214" t="e">
        <v>#N/A</v>
      </c>
      <c r="EYE268" s="214" t="e">
        <v>#N/A</v>
      </c>
      <c r="EYF268" s="214" t="e">
        <v>#N/A</v>
      </c>
      <c r="EYG268" s="214" t="e">
        <v>#N/A</v>
      </c>
      <c r="EYH268" s="214" t="e">
        <v>#N/A</v>
      </c>
      <c r="EYI268" s="214" t="e">
        <v>#N/A</v>
      </c>
      <c r="EYJ268" s="214" t="e">
        <v>#N/A</v>
      </c>
      <c r="EYK268" s="214" t="e">
        <v>#N/A</v>
      </c>
      <c r="EYL268" s="214" t="e">
        <v>#N/A</v>
      </c>
      <c r="EYM268" s="214" t="e">
        <v>#N/A</v>
      </c>
      <c r="EYN268" s="214" t="e">
        <v>#N/A</v>
      </c>
      <c r="EYO268" s="214" t="e">
        <v>#N/A</v>
      </c>
      <c r="EYP268" s="214" t="e">
        <v>#N/A</v>
      </c>
      <c r="EYQ268" s="214" t="e">
        <v>#N/A</v>
      </c>
      <c r="EYR268" s="214" t="e">
        <v>#N/A</v>
      </c>
      <c r="EYS268" s="214" t="e">
        <v>#N/A</v>
      </c>
      <c r="EYT268" s="214" t="e">
        <v>#N/A</v>
      </c>
      <c r="EYU268" s="214" t="e">
        <v>#N/A</v>
      </c>
      <c r="EYV268" s="214" t="e">
        <v>#N/A</v>
      </c>
      <c r="EYW268" s="214" t="e">
        <v>#N/A</v>
      </c>
      <c r="EYX268" s="214" t="e">
        <v>#N/A</v>
      </c>
      <c r="EYY268" s="214" t="e">
        <v>#N/A</v>
      </c>
      <c r="EYZ268" s="214" t="e">
        <v>#N/A</v>
      </c>
      <c r="EZA268" s="214" t="e">
        <v>#N/A</v>
      </c>
      <c r="EZB268" s="214" t="e">
        <v>#N/A</v>
      </c>
      <c r="EZC268" s="214" t="e">
        <v>#N/A</v>
      </c>
      <c r="EZD268" s="214" t="e">
        <v>#N/A</v>
      </c>
      <c r="EZE268" s="214" t="e">
        <v>#N/A</v>
      </c>
      <c r="EZF268" s="214" t="e">
        <v>#N/A</v>
      </c>
      <c r="EZG268" s="214" t="e">
        <v>#N/A</v>
      </c>
      <c r="EZH268" s="214" t="e">
        <v>#N/A</v>
      </c>
      <c r="EZI268" s="214" t="e">
        <v>#N/A</v>
      </c>
      <c r="EZJ268" s="214" t="e">
        <v>#N/A</v>
      </c>
      <c r="EZK268" s="214" t="e">
        <v>#N/A</v>
      </c>
      <c r="EZL268" s="214" t="e">
        <v>#N/A</v>
      </c>
      <c r="EZM268" s="214" t="e">
        <v>#N/A</v>
      </c>
      <c r="EZN268" s="214" t="e">
        <v>#N/A</v>
      </c>
      <c r="EZO268" s="214" t="e">
        <v>#N/A</v>
      </c>
      <c r="EZP268" s="214" t="e">
        <v>#N/A</v>
      </c>
      <c r="EZQ268" s="214" t="e">
        <v>#N/A</v>
      </c>
      <c r="EZR268" s="214" t="e">
        <v>#N/A</v>
      </c>
      <c r="EZS268" s="214" t="e">
        <v>#N/A</v>
      </c>
      <c r="EZT268" s="214" t="e">
        <v>#N/A</v>
      </c>
      <c r="EZU268" s="214" t="e">
        <v>#N/A</v>
      </c>
      <c r="EZV268" s="214" t="e">
        <v>#N/A</v>
      </c>
      <c r="EZW268" s="214" t="e">
        <v>#N/A</v>
      </c>
      <c r="EZX268" s="214" t="e">
        <v>#N/A</v>
      </c>
      <c r="EZY268" s="214" t="e">
        <v>#N/A</v>
      </c>
      <c r="EZZ268" s="214" t="e">
        <v>#N/A</v>
      </c>
      <c r="FAA268" s="214" t="e">
        <v>#N/A</v>
      </c>
      <c r="FAB268" s="214" t="e">
        <v>#N/A</v>
      </c>
      <c r="FAC268" s="214" t="e">
        <v>#N/A</v>
      </c>
      <c r="FAD268" s="214" t="e">
        <v>#N/A</v>
      </c>
      <c r="FAE268" s="214" t="e">
        <v>#N/A</v>
      </c>
      <c r="FAF268" s="214" t="e">
        <v>#N/A</v>
      </c>
      <c r="FAG268" s="214" t="e">
        <v>#N/A</v>
      </c>
      <c r="FAH268" s="214" t="e">
        <v>#N/A</v>
      </c>
      <c r="FAI268" s="214" t="e">
        <v>#N/A</v>
      </c>
      <c r="FAJ268" s="214" t="e">
        <v>#N/A</v>
      </c>
      <c r="FAK268" s="214" t="e">
        <v>#N/A</v>
      </c>
      <c r="FAL268" s="214" t="e">
        <v>#N/A</v>
      </c>
      <c r="FAM268" s="214" t="e">
        <v>#N/A</v>
      </c>
      <c r="FAN268" s="214" t="e">
        <v>#N/A</v>
      </c>
      <c r="FAO268" s="214" t="e">
        <v>#N/A</v>
      </c>
      <c r="FAP268" s="214" t="e">
        <v>#N/A</v>
      </c>
      <c r="FAQ268" s="214" t="e">
        <v>#N/A</v>
      </c>
      <c r="FAR268" s="214" t="e">
        <v>#N/A</v>
      </c>
      <c r="FAS268" s="214" t="e">
        <v>#N/A</v>
      </c>
      <c r="FAT268" s="214" t="e">
        <v>#N/A</v>
      </c>
      <c r="FAU268" s="214" t="e">
        <v>#N/A</v>
      </c>
      <c r="FAV268" s="214" t="e">
        <v>#N/A</v>
      </c>
      <c r="FAW268" s="214" t="e">
        <v>#N/A</v>
      </c>
      <c r="FAX268" s="214" t="e">
        <v>#N/A</v>
      </c>
      <c r="FAY268" s="214" t="e">
        <v>#N/A</v>
      </c>
      <c r="FAZ268" s="214" t="e">
        <v>#N/A</v>
      </c>
      <c r="FBA268" s="214" t="e">
        <v>#N/A</v>
      </c>
      <c r="FBB268" s="214" t="e">
        <v>#N/A</v>
      </c>
      <c r="FBC268" s="214" t="e">
        <v>#N/A</v>
      </c>
      <c r="FBD268" s="214" t="e">
        <v>#N/A</v>
      </c>
      <c r="FBE268" s="214" t="e">
        <v>#N/A</v>
      </c>
      <c r="FBF268" s="214" t="e">
        <v>#N/A</v>
      </c>
      <c r="FBG268" s="214" t="e">
        <v>#N/A</v>
      </c>
      <c r="FBH268" s="214" t="e">
        <v>#N/A</v>
      </c>
      <c r="FBI268" s="214" t="e">
        <v>#N/A</v>
      </c>
      <c r="FBJ268" s="214" t="e">
        <v>#N/A</v>
      </c>
      <c r="FBK268" s="214" t="e">
        <v>#N/A</v>
      </c>
      <c r="FBL268" s="214" t="e">
        <v>#N/A</v>
      </c>
      <c r="FBM268" s="214" t="e">
        <v>#N/A</v>
      </c>
      <c r="FBN268" s="214" t="e">
        <v>#N/A</v>
      </c>
      <c r="FBO268" s="214" t="e">
        <v>#N/A</v>
      </c>
      <c r="FBP268" s="214" t="e">
        <v>#N/A</v>
      </c>
      <c r="FBQ268" s="214" t="e">
        <v>#N/A</v>
      </c>
      <c r="FBR268" s="214" t="e">
        <v>#N/A</v>
      </c>
      <c r="FBS268" s="214" t="e">
        <v>#N/A</v>
      </c>
      <c r="FBT268" s="214" t="e">
        <v>#N/A</v>
      </c>
      <c r="FBU268" s="214" t="e">
        <v>#N/A</v>
      </c>
      <c r="FBV268" s="214" t="e">
        <v>#N/A</v>
      </c>
      <c r="FBW268" s="214" t="e">
        <v>#N/A</v>
      </c>
      <c r="FBX268" s="214" t="e">
        <v>#N/A</v>
      </c>
      <c r="FBY268" s="214" t="e">
        <v>#N/A</v>
      </c>
      <c r="FBZ268" s="214" t="e">
        <v>#N/A</v>
      </c>
      <c r="FCA268" s="214" t="e">
        <v>#N/A</v>
      </c>
      <c r="FCB268" s="214" t="e">
        <v>#N/A</v>
      </c>
      <c r="FCC268" s="214" t="e">
        <v>#N/A</v>
      </c>
      <c r="FCD268" s="214" t="e">
        <v>#N/A</v>
      </c>
      <c r="FCE268" s="214" t="e">
        <v>#N/A</v>
      </c>
      <c r="FCF268" s="214" t="e">
        <v>#N/A</v>
      </c>
      <c r="FCG268" s="214" t="e">
        <v>#N/A</v>
      </c>
      <c r="FCH268" s="214" t="e">
        <v>#N/A</v>
      </c>
      <c r="FCI268" s="214" t="e">
        <v>#N/A</v>
      </c>
      <c r="FCJ268" s="214" t="e">
        <v>#N/A</v>
      </c>
      <c r="FCK268" s="214" t="e">
        <v>#N/A</v>
      </c>
      <c r="FCL268" s="214" t="e">
        <v>#N/A</v>
      </c>
      <c r="FCM268" s="214" t="e">
        <v>#N/A</v>
      </c>
      <c r="FCN268" s="214" t="e">
        <v>#N/A</v>
      </c>
      <c r="FCO268" s="214" t="e">
        <v>#N/A</v>
      </c>
      <c r="FCP268" s="214" t="e">
        <v>#N/A</v>
      </c>
      <c r="FCQ268" s="214" t="e">
        <v>#N/A</v>
      </c>
      <c r="FCR268" s="214" t="e">
        <v>#N/A</v>
      </c>
      <c r="FCS268" s="214" t="e">
        <v>#N/A</v>
      </c>
      <c r="FCT268" s="214" t="e">
        <v>#N/A</v>
      </c>
      <c r="FCU268" s="214" t="e">
        <v>#N/A</v>
      </c>
      <c r="FCV268" s="214" t="e">
        <v>#N/A</v>
      </c>
      <c r="FCW268" s="214" t="e">
        <v>#N/A</v>
      </c>
      <c r="FCX268" s="214" t="e">
        <v>#N/A</v>
      </c>
      <c r="FCY268" s="214" t="e">
        <v>#N/A</v>
      </c>
      <c r="FCZ268" s="214" t="e">
        <v>#N/A</v>
      </c>
      <c r="FDA268" s="214" t="e">
        <v>#N/A</v>
      </c>
      <c r="FDB268" s="214" t="e">
        <v>#N/A</v>
      </c>
      <c r="FDC268" s="214" t="e">
        <v>#N/A</v>
      </c>
      <c r="FDD268" s="214" t="e">
        <v>#N/A</v>
      </c>
      <c r="FDE268" s="214" t="e">
        <v>#N/A</v>
      </c>
      <c r="FDF268" s="214" t="e">
        <v>#N/A</v>
      </c>
      <c r="FDG268" s="214" t="e">
        <v>#N/A</v>
      </c>
      <c r="FDH268" s="214" t="e">
        <v>#N/A</v>
      </c>
      <c r="FDI268" s="214" t="e">
        <v>#N/A</v>
      </c>
      <c r="FDJ268" s="214" t="e">
        <v>#N/A</v>
      </c>
      <c r="FDK268" s="214" t="e">
        <v>#N/A</v>
      </c>
      <c r="FDL268" s="214" t="e">
        <v>#N/A</v>
      </c>
      <c r="FDM268" s="214" t="e">
        <v>#N/A</v>
      </c>
      <c r="FDN268" s="214" t="e">
        <v>#N/A</v>
      </c>
      <c r="FDO268" s="214" t="e">
        <v>#N/A</v>
      </c>
      <c r="FDP268" s="214" t="e">
        <v>#N/A</v>
      </c>
      <c r="FDQ268" s="214" t="e">
        <v>#N/A</v>
      </c>
      <c r="FDR268" s="214" t="e">
        <v>#N/A</v>
      </c>
      <c r="FDS268" s="214" t="e">
        <v>#N/A</v>
      </c>
      <c r="FDT268" s="214" t="e">
        <v>#N/A</v>
      </c>
      <c r="FDU268" s="214" t="e">
        <v>#N/A</v>
      </c>
      <c r="FDV268" s="214" t="e">
        <v>#N/A</v>
      </c>
      <c r="FDW268" s="214" t="e">
        <v>#N/A</v>
      </c>
      <c r="FDX268" s="214" t="e">
        <v>#N/A</v>
      </c>
      <c r="FDY268" s="214" t="e">
        <v>#N/A</v>
      </c>
      <c r="FDZ268" s="214" t="e">
        <v>#N/A</v>
      </c>
      <c r="FEA268" s="214" t="e">
        <v>#N/A</v>
      </c>
      <c r="FEB268" s="214" t="e">
        <v>#N/A</v>
      </c>
      <c r="FEC268" s="214" t="e">
        <v>#N/A</v>
      </c>
      <c r="FED268" s="214" t="e">
        <v>#N/A</v>
      </c>
      <c r="FEE268" s="214" t="e">
        <v>#N/A</v>
      </c>
      <c r="FEF268" s="214" t="e">
        <v>#N/A</v>
      </c>
      <c r="FEG268" s="214" t="e">
        <v>#N/A</v>
      </c>
      <c r="FEH268" s="214" t="e">
        <v>#N/A</v>
      </c>
      <c r="FEI268" s="214" t="e">
        <v>#N/A</v>
      </c>
      <c r="FEJ268" s="214" t="e">
        <v>#N/A</v>
      </c>
      <c r="FEK268" s="214" t="e">
        <v>#N/A</v>
      </c>
      <c r="FEL268" s="214" t="e">
        <v>#N/A</v>
      </c>
      <c r="FEM268" s="214" t="e">
        <v>#N/A</v>
      </c>
      <c r="FEN268" s="214" t="e">
        <v>#N/A</v>
      </c>
      <c r="FEO268" s="214" t="e">
        <v>#N/A</v>
      </c>
      <c r="FEP268" s="214" t="e">
        <v>#N/A</v>
      </c>
      <c r="FEQ268" s="214" t="e">
        <v>#N/A</v>
      </c>
      <c r="FER268" s="214" t="e">
        <v>#N/A</v>
      </c>
      <c r="FES268" s="214" t="e">
        <v>#N/A</v>
      </c>
      <c r="FET268" s="214" t="e">
        <v>#N/A</v>
      </c>
      <c r="FEU268" s="214" t="e">
        <v>#N/A</v>
      </c>
      <c r="FEV268" s="214" t="e">
        <v>#N/A</v>
      </c>
      <c r="FEW268" s="214" t="e">
        <v>#N/A</v>
      </c>
      <c r="FEX268" s="214" t="e">
        <v>#N/A</v>
      </c>
      <c r="FEY268" s="214" t="e">
        <v>#N/A</v>
      </c>
      <c r="FEZ268" s="214" t="e">
        <v>#N/A</v>
      </c>
      <c r="FFA268" s="214" t="e">
        <v>#N/A</v>
      </c>
      <c r="FFB268" s="214" t="e">
        <v>#N/A</v>
      </c>
      <c r="FFC268" s="214" t="e">
        <v>#N/A</v>
      </c>
      <c r="FFD268" s="214" t="e">
        <v>#N/A</v>
      </c>
      <c r="FFE268" s="214" t="e">
        <v>#N/A</v>
      </c>
      <c r="FFF268" s="214" t="e">
        <v>#N/A</v>
      </c>
      <c r="FFG268" s="214" t="e">
        <v>#N/A</v>
      </c>
      <c r="FFH268" s="214" t="e">
        <v>#N/A</v>
      </c>
      <c r="FFI268" s="214" t="e">
        <v>#N/A</v>
      </c>
      <c r="FFJ268" s="214" t="e">
        <v>#N/A</v>
      </c>
      <c r="FFK268" s="214" t="e">
        <v>#N/A</v>
      </c>
      <c r="FFL268" s="214" t="e">
        <v>#N/A</v>
      </c>
      <c r="FFM268" s="214" t="e">
        <v>#N/A</v>
      </c>
      <c r="FFN268" s="214" t="e">
        <v>#N/A</v>
      </c>
      <c r="FFO268" s="214" t="e">
        <v>#N/A</v>
      </c>
      <c r="FFP268" s="214" t="e">
        <v>#N/A</v>
      </c>
      <c r="FFQ268" s="214" t="e">
        <v>#N/A</v>
      </c>
      <c r="FFR268" s="214" t="e">
        <v>#N/A</v>
      </c>
      <c r="FFS268" s="214" t="e">
        <v>#N/A</v>
      </c>
      <c r="FFT268" s="214" t="e">
        <v>#N/A</v>
      </c>
      <c r="FFU268" s="214" t="e">
        <v>#N/A</v>
      </c>
      <c r="FFV268" s="214" t="e">
        <v>#N/A</v>
      </c>
      <c r="FFW268" s="214" t="e">
        <v>#N/A</v>
      </c>
      <c r="FFX268" s="214" t="e">
        <v>#N/A</v>
      </c>
      <c r="FFY268" s="214" t="e">
        <v>#N/A</v>
      </c>
      <c r="FFZ268" s="214" t="e">
        <v>#N/A</v>
      </c>
      <c r="FGA268" s="214" t="e">
        <v>#N/A</v>
      </c>
      <c r="FGB268" s="214" t="e">
        <v>#N/A</v>
      </c>
      <c r="FGC268" s="214" t="e">
        <v>#N/A</v>
      </c>
      <c r="FGD268" s="214" t="e">
        <v>#N/A</v>
      </c>
      <c r="FGE268" s="214" t="e">
        <v>#N/A</v>
      </c>
      <c r="FGF268" s="214" t="e">
        <v>#N/A</v>
      </c>
      <c r="FGG268" s="214" t="e">
        <v>#N/A</v>
      </c>
      <c r="FGH268" s="214" t="e">
        <v>#N/A</v>
      </c>
      <c r="FGI268" s="214" t="e">
        <v>#N/A</v>
      </c>
      <c r="FGJ268" s="214" t="e">
        <v>#N/A</v>
      </c>
      <c r="FGK268" s="214" t="e">
        <v>#N/A</v>
      </c>
      <c r="FGL268" s="214" t="e">
        <v>#N/A</v>
      </c>
      <c r="FGM268" s="214" t="e">
        <v>#N/A</v>
      </c>
      <c r="FGN268" s="214" t="e">
        <v>#N/A</v>
      </c>
      <c r="FGO268" s="214" t="e">
        <v>#N/A</v>
      </c>
      <c r="FGP268" s="214" t="e">
        <v>#N/A</v>
      </c>
      <c r="FGQ268" s="214" t="e">
        <v>#N/A</v>
      </c>
      <c r="FGR268" s="214" t="e">
        <v>#N/A</v>
      </c>
      <c r="FGS268" s="214" t="e">
        <v>#N/A</v>
      </c>
      <c r="FGT268" s="214" t="e">
        <v>#N/A</v>
      </c>
      <c r="FGU268" s="214" t="e">
        <v>#N/A</v>
      </c>
      <c r="FGV268" s="214" t="e">
        <v>#N/A</v>
      </c>
      <c r="FGW268" s="214" t="e">
        <v>#N/A</v>
      </c>
      <c r="FGX268" s="214" t="e">
        <v>#N/A</v>
      </c>
      <c r="FGY268" s="214" t="e">
        <v>#N/A</v>
      </c>
      <c r="FGZ268" s="214" t="e">
        <v>#N/A</v>
      </c>
      <c r="FHA268" s="214" t="e">
        <v>#N/A</v>
      </c>
      <c r="FHB268" s="214" t="e">
        <v>#N/A</v>
      </c>
      <c r="FHC268" s="214" t="e">
        <v>#N/A</v>
      </c>
      <c r="FHD268" s="214" t="e">
        <v>#N/A</v>
      </c>
      <c r="FHE268" s="214" t="e">
        <v>#N/A</v>
      </c>
      <c r="FHF268" s="214" t="e">
        <v>#N/A</v>
      </c>
      <c r="FHG268" s="214" t="e">
        <v>#N/A</v>
      </c>
      <c r="FHH268" s="214" t="e">
        <v>#N/A</v>
      </c>
      <c r="FHI268" s="214" t="e">
        <v>#N/A</v>
      </c>
      <c r="FHJ268" s="214" t="e">
        <v>#N/A</v>
      </c>
      <c r="FHK268" s="214" t="e">
        <v>#N/A</v>
      </c>
      <c r="FHL268" s="214" t="e">
        <v>#N/A</v>
      </c>
      <c r="FHM268" s="214" t="e">
        <v>#N/A</v>
      </c>
      <c r="FHN268" s="214" t="e">
        <v>#N/A</v>
      </c>
      <c r="FHO268" s="214" t="e">
        <v>#N/A</v>
      </c>
      <c r="FHP268" s="214" t="e">
        <v>#N/A</v>
      </c>
      <c r="FHQ268" s="214" t="e">
        <v>#N/A</v>
      </c>
      <c r="FHR268" s="214" t="e">
        <v>#N/A</v>
      </c>
      <c r="FHS268" s="214" t="e">
        <v>#N/A</v>
      </c>
      <c r="FHT268" s="214" t="e">
        <v>#N/A</v>
      </c>
      <c r="FHU268" s="214" t="e">
        <v>#N/A</v>
      </c>
      <c r="FHV268" s="214" t="e">
        <v>#N/A</v>
      </c>
      <c r="FHW268" s="214" t="e">
        <v>#N/A</v>
      </c>
      <c r="FHX268" s="214" t="e">
        <v>#N/A</v>
      </c>
      <c r="FHY268" s="214" t="e">
        <v>#N/A</v>
      </c>
      <c r="FHZ268" s="214" t="e">
        <v>#N/A</v>
      </c>
      <c r="FIA268" s="214" t="e">
        <v>#N/A</v>
      </c>
      <c r="FIB268" s="214" t="e">
        <v>#N/A</v>
      </c>
      <c r="FIC268" s="214" t="e">
        <v>#N/A</v>
      </c>
      <c r="FID268" s="214" t="e">
        <v>#N/A</v>
      </c>
      <c r="FIE268" s="214" t="e">
        <v>#N/A</v>
      </c>
      <c r="FIF268" s="214" t="e">
        <v>#N/A</v>
      </c>
      <c r="FIG268" s="214" t="e">
        <v>#N/A</v>
      </c>
      <c r="FIH268" s="214" t="e">
        <v>#N/A</v>
      </c>
      <c r="FII268" s="214" t="e">
        <v>#N/A</v>
      </c>
      <c r="FIJ268" s="214" t="e">
        <v>#N/A</v>
      </c>
      <c r="FIK268" s="214" t="e">
        <v>#N/A</v>
      </c>
      <c r="FIL268" s="214" t="e">
        <v>#N/A</v>
      </c>
      <c r="FIM268" s="214" t="e">
        <v>#N/A</v>
      </c>
      <c r="FIN268" s="214" t="e">
        <v>#N/A</v>
      </c>
      <c r="FIO268" s="214" t="e">
        <v>#N/A</v>
      </c>
      <c r="FIP268" s="214" t="e">
        <v>#N/A</v>
      </c>
      <c r="FIQ268" s="214" t="e">
        <v>#N/A</v>
      </c>
      <c r="FIR268" s="214" t="e">
        <v>#N/A</v>
      </c>
      <c r="FIS268" s="214" t="e">
        <v>#N/A</v>
      </c>
      <c r="FIT268" s="214" t="e">
        <v>#N/A</v>
      </c>
      <c r="FIU268" s="214" t="e">
        <v>#N/A</v>
      </c>
      <c r="FIV268" s="214" t="e">
        <v>#N/A</v>
      </c>
      <c r="FIW268" s="214" t="e">
        <v>#N/A</v>
      </c>
      <c r="FIX268" s="214" t="e">
        <v>#N/A</v>
      </c>
      <c r="FIY268" s="214" t="e">
        <v>#N/A</v>
      </c>
      <c r="FIZ268" s="214" t="e">
        <v>#N/A</v>
      </c>
      <c r="FJA268" s="214" t="e">
        <v>#N/A</v>
      </c>
      <c r="FJB268" s="214" t="e">
        <v>#N/A</v>
      </c>
      <c r="FJC268" s="214" t="e">
        <v>#N/A</v>
      </c>
      <c r="FJD268" s="214" t="e">
        <v>#N/A</v>
      </c>
      <c r="FJE268" s="214" t="e">
        <v>#N/A</v>
      </c>
      <c r="FJF268" s="214" t="e">
        <v>#N/A</v>
      </c>
      <c r="FJG268" s="214" t="e">
        <v>#N/A</v>
      </c>
      <c r="FJH268" s="214" t="e">
        <v>#N/A</v>
      </c>
      <c r="FJI268" s="214" t="e">
        <v>#N/A</v>
      </c>
      <c r="FJJ268" s="214" t="e">
        <v>#N/A</v>
      </c>
      <c r="FJK268" s="214" t="e">
        <v>#N/A</v>
      </c>
      <c r="FJL268" s="214" t="e">
        <v>#N/A</v>
      </c>
      <c r="FJM268" s="214" t="e">
        <v>#N/A</v>
      </c>
      <c r="FJN268" s="214" t="e">
        <v>#N/A</v>
      </c>
      <c r="FJO268" s="214" t="e">
        <v>#N/A</v>
      </c>
      <c r="FJP268" s="214" t="e">
        <v>#N/A</v>
      </c>
      <c r="FJQ268" s="214" t="e">
        <v>#N/A</v>
      </c>
      <c r="FJR268" s="214" t="e">
        <v>#N/A</v>
      </c>
      <c r="FJS268" s="214" t="e">
        <v>#N/A</v>
      </c>
      <c r="FJT268" s="214" t="e">
        <v>#N/A</v>
      </c>
      <c r="FJU268" s="214" t="e">
        <v>#N/A</v>
      </c>
      <c r="FJV268" s="214" t="e">
        <v>#N/A</v>
      </c>
      <c r="FJW268" s="214" t="e">
        <v>#N/A</v>
      </c>
      <c r="FJX268" s="214" t="e">
        <v>#N/A</v>
      </c>
      <c r="FJY268" s="214" t="e">
        <v>#N/A</v>
      </c>
      <c r="FJZ268" s="214" t="e">
        <v>#N/A</v>
      </c>
      <c r="FKA268" s="214" t="e">
        <v>#N/A</v>
      </c>
      <c r="FKB268" s="214" t="e">
        <v>#N/A</v>
      </c>
      <c r="FKC268" s="214" t="e">
        <v>#N/A</v>
      </c>
      <c r="FKD268" s="214" t="e">
        <v>#N/A</v>
      </c>
      <c r="FKE268" s="214" t="e">
        <v>#N/A</v>
      </c>
      <c r="FKF268" s="214" t="e">
        <v>#N/A</v>
      </c>
      <c r="FKG268" s="214" t="e">
        <v>#N/A</v>
      </c>
      <c r="FKH268" s="214" t="e">
        <v>#N/A</v>
      </c>
      <c r="FKI268" s="214" t="e">
        <v>#N/A</v>
      </c>
      <c r="FKJ268" s="214" t="e">
        <v>#N/A</v>
      </c>
      <c r="FKK268" s="214" t="e">
        <v>#N/A</v>
      </c>
      <c r="FKL268" s="214" t="e">
        <v>#N/A</v>
      </c>
      <c r="FKM268" s="214" t="e">
        <v>#N/A</v>
      </c>
      <c r="FKN268" s="214" t="e">
        <v>#N/A</v>
      </c>
      <c r="FKO268" s="214" t="e">
        <v>#N/A</v>
      </c>
      <c r="FKP268" s="214" t="e">
        <v>#N/A</v>
      </c>
      <c r="FKQ268" s="214" t="e">
        <v>#N/A</v>
      </c>
      <c r="FKR268" s="214" t="e">
        <v>#N/A</v>
      </c>
      <c r="FKS268" s="214" t="e">
        <v>#N/A</v>
      </c>
      <c r="FKT268" s="214" t="e">
        <v>#N/A</v>
      </c>
      <c r="FKU268" s="214" t="e">
        <v>#N/A</v>
      </c>
      <c r="FKV268" s="214" t="e">
        <v>#N/A</v>
      </c>
      <c r="FKW268" s="214" t="e">
        <v>#N/A</v>
      </c>
      <c r="FKX268" s="214" t="e">
        <v>#N/A</v>
      </c>
      <c r="FKY268" s="214" t="e">
        <v>#N/A</v>
      </c>
      <c r="FKZ268" s="214" t="e">
        <v>#N/A</v>
      </c>
      <c r="FLA268" s="214" t="e">
        <v>#N/A</v>
      </c>
      <c r="FLB268" s="214" t="e">
        <v>#N/A</v>
      </c>
      <c r="FLC268" s="214" t="e">
        <v>#N/A</v>
      </c>
      <c r="FLD268" s="214" t="e">
        <v>#N/A</v>
      </c>
      <c r="FLE268" s="214" t="e">
        <v>#N/A</v>
      </c>
      <c r="FLF268" s="214" t="e">
        <v>#N/A</v>
      </c>
      <c r="FLG268" s="214" t="e">
        <v>#N/A</v>
      </c>
      <c r="FLH268" s="214" t="e">
        <v>#N/A</v>
      </c>
      <c r="FLI268" s="214" t="e">
        <v>#N/A</v>
      </c>
      <c r="FLJ268" s="214" t="e">
        <v>#N/A</v>
      </c>
      <c r="FLK268" s="214" t="e">
        <v>#N/A</v>
      </c>
      <c r="FLL268" s="214" t="e">
        <v>#N/A</v>
      </c>
      <c r="FLM268" s="214" t="e">
        <v>#N/A</v>
      </c>
      <c r="FLN268" s="214" t="e">
        <v>#N/A</v>
      </c>
      <c r="FLO268" s="214" t="e">
        <v>#N/A</v>
      </c>
      <c r="FLP268" s="214" t="e">
        <v>#N/A</v>
      </c>
      <c r="FLQ268" s="214" t="e">
        <v>#N/A</v>
      </c>
      <c r="FLR268" s="214" t="e">
        <v>#N/A</v>
      </c>
      <c r="FLS268" s="214" t="e">
        <v>#N/A</v>
      </c>
      <c r="FLT268" s="214" t="e">
        <v>#N/A</v>
      </c>
      <c r="FLU268" s="214" t="e">
        <v>#N/A</v>
      </c>
      <c r="FLV268" s="214" t="e">
        <v>#N/A</v>
      </c>
      <c r="FLW268" s="214" t="e">
        <v>#N/A</v>
      </c>
      <c r="FLX268" s="214" t="e">
        <v>#N/A</v>
      </c>
      <c r="FLY268" s="214" t="e">
        <v>#N/A</v>
      </c>
      <c r="FLZ268" s="214" t="e">
        <v>#N/A</v>
      </c>
      <c r="FMA268" s="214" t="e">
        <v>#N/A</v>
      </c>
      <c r="FMB268" s="214" t="e">
        <v>#N/A</v>
      </c>
      <c r="FMC268" s="214" t="e">
        <v>#N/A</v>
      </c>
      <c r="FMD268" s="214" t="e">
        <v>#N/A</v>
      </c>
      <c r="FME268" s="214" t="e">
        <v>#N/A</v>
      </c>
      <c r="FMF268" s="214" t="e">
        <v>#N/A</v>
      </c>
      <c r="FMG268" s="214" t="e">
        <v>#N/A</v>
      </c>
      <c r="FMH268" s="214" t="e">
        <v>#N/A</v>
      </c>
      <c r="FMI268" s="214" t="e">
        <v>#N/A</v>
      </c>
      <c r="FMJ268" s="214" t="e">
        <v>#N/A</v>
      </c>
      <c r="FMK268" s="214" t="e">
        <v>#N/A</v>
      </c>
      <c r="FML268" s="214" t="e">
        <v>#N/A</v>
      </c>
      <c r="FMM268" s="214" t="e">
        <v>#N/A</v>
      </c>
      <c r="FMN268" s="214" t="e">
        <v>#N/A</v>
      </c>
      <c r="FMO268" s="214" t="e">
        <v>#N/A</v>
      </c>
      <c r="FMP268" s="214" t="e">
        <v>#N/A</v>
      </c>
      <c r="FMQ268" s="214" t="e">
        <v>#N/A</v>
      </c>
      <c r="FMR268" s="214" t="e">
        <v>#N/A</v>
      </c>
      <c r="FMS268" s="214" t="e">
        <v>#N/A</v>
      </c>
      <c r="FMT268" s="214" t="e">
        <v>#N/A</v>
      </c>
      <c r="FMU268" s="214" t="e">
        <v>#N/A</v>
      </c>
      <c r="FMV268" s="214" t="e">
        <v>#N/A</v>
      </c>
      <c r="FMW268" s="214" t="e">
        <v>#N/A</v>
      </c>
      <c r="FMX268" s="214" t="e">
        <v>#N/A</v>
      </c>
      <c r="FMY268" s="214" t="e">
        <v>#N/A</v>
      </c>
      <c r="FMZ268" s="214" t="e">
        <v>#N/A</v>
      </c>
      <c r="FNA268" s="214" t="e">
        <v>#N/A</v>
      </c>
      <c r="FNB268" s="214" t="e">
        <v>#N/A</v>
      </c>
      <c r="FNC268" s="214" t="e">
        <v>#N/A</v>
      </c>
      <c r="FND268" s="214" t="e">
        <v>#N/A</v>
      </c>
      <c r="FNE268" s="214" t="e">
        <v>#N/A</v>
      </c>
      <c r="FNF268" s="214" t="e">
        <v>#N/A</v>
      </c>
      <c r="FNG268" s="214" t="e">
        <v>#N/A</v>
      </c>
      <c r="FNH268" s="214" t="e">
        <v>#N/A</v>
      </c>
      <c r="FNI268" s="214" t="e">
        <v>#N/A</v>
      </c>
      <c r="FNJ268" s="214" t="e">
        <v>#N/A</v>
      </c>
      <c r="FNK268" s="214" t="e">
        <v>#N/A</v>
      </c>
      <c r="FNL268" s="214" t="e">
        <v>#N/A</v>
      </c>
      <c r="FNM268" s="214" t="e">
        <v>#N/A</v>
      </c>
      <c r="FNN268" s="214" t="e">
        <v>#N/A</v>
      </c>
      <c r="FNO268" s="214" t="e">
        <v>#N/A</v>
      </c>
      <c r="FNP268" s="214" t="e">
        <v>#N/A</v>
      </c>
      <c r="FNQ268" s="214" t="e">
        <v>#N/A</v>
      </c>
      <c r="FNR268" s="214" t="e">
        <v>#N/A</v>
      </c>
      <c r="FNS268" s="214" t="e">
        <v>#N/A</v>
      </c>
      <c r="FNT268" s="214" t="e">
        <v>#N/A</v>
      </c>
      <c r="FNU268" s="214" t="e">
        <v>#N/A</v>
      </c>
      <c r="FNV268" s="214" t="e">
        <v>#N/A</v>
      </c>
      <c r="FNW268" s="214" t="e">
        <v>#N/A</v>
      </c>
      <c r="FNX268" s="214" t="e">
        <v>#N/A</v>
      </c>
      <c r="FNY268" s="214" t="e">
        <v>#N/A</v>
      </c>
      <c r="FNZ268" s="214" t="e">
        <v>#N/A</v>
      </c>
      <c r="FOA268" s="214" t="e">
        <v>#N/A</v>
      </c>
      <c r="FOB268" s="214" t="e">
        <v>#N/A</v>
      </c>
      <c r="FOC268" s="214" t="e">
        <v>#N/A</v>
      </c>
      <c r="FOD268" s="214" t="e">
        <v>#N/A</v>
      </c>
      <c r="FOE268" s="214" t="e">
        <v>#N/A</v>
      </c>
      <c r="FOF268" s="214" t="e">
        <v>#N/A</v>
      </c>
      <c r="FOG268" s="214" t="e">
        <v>#N/A</v>
      </c>
      <c r="FOH268" s="214" t="e">
        <v>#N/A</v>
      </c>
      <c r="FOI268" s="214" t="e">
        <v>#N/A</v>
      </c>
      <c r="FOJ268" s="214" t="e">
        <v>#N/A</v>
      </c>
      <c r="FOK268" s="214" t="e">
        <v>#N/A</v>
      </c>
      <c r="FOL268" s="214" t="e">
        <v>#N/A</v>
      </c>
      <c r="FOM268" s="214" t="e">
        <v>#N/A</v>
      </c>
      <c r="FON268" s="214" t="e">
        <v>#N/A</v>
      </c>
      <c r="FOO268" s="214" t="e">
        <v>#N/A</v>
      </c>
      <c r="FOP268" s="214" t="e">
        <v>#N/A</v>
      </c>
      <c r="FOQ268" s="214" t="e">
        <v>#N/A</v>
      </c>
      <c r="FOR268" s="214" t="e">
        <v>#N/A</v>
      </c>
      <c r="FOS268" s="214" t="e">
        <v>#N/A</v>
      </c>
      <c r="FOT268" s="214" t="e">
        <v>#N/A</v>
      </c>
      <c r="FOU268" s="214" t="e">
        <v>#N/A</v>
      </c>
      <c r="FOV268" s="214" t="e">
        <v>#N/A</v>
      </c>
      <c r="FOW268" s="214" t="e">
        <v>#N/A</v>
      </c>
      <c r="FOX268" s="214" t="e">
        <v>#N/A</v>
      </c>
      <c r="FOY268" s="214" t="e">
        <v>#N/A</v>
      </c>
      <c r="FOZ268" s="214" t="e">
        <v>#N/A</v>
      </c>
      <c r="FPA268" s="214" t="e">
        <v>#N/A</v>
      </c>
      <c r="FPB268" s="214" t="e">
        <v>#N/A</v>
      </c>
      <c r="FPC268" s="214" t="e">
        <v>#N/A</v>
      </c>
      <c r="FPD268" s="214" t="e">
        <v>#N/A</v>
      </c>
      <c r="FPE268" s="214" t="e">
        <v>#N/A</v>
      </c>
      <c r="FPF268" s="214" t="e">
        <v>#N/A</v>
      </c>
      <c r="FPG268" s="214" t="e">
        <v>#N/A</v>
      </c>
      <c r="FPH268" s="214" t="e">
        <v>#N/A</v>
      </c>
      <c r="FPI268" s="214" t="e">
        <v>#N/A</v>
      </c>
      <c r="FPJ268" s="214" t="e">
        <v>#N/A</v>
      </c>
      <c r="FPK268" s="214" t="e">
        <v>#N/A</v>
      </c>
      <c r="FPL268" s="214" t="e">
        <v>#N/A</v>
      </c>
      <c r="FPM268" s="214" t="e">
        <v>#N/A</v>
      </c>
      <c r="FPN268" s="214" t="e">
        <v>#N/A</v>
      </c>
      <c r="FPO268" s="214" t="e">
        <v>#N/A</v>
      </c>
      <c r="FPP268" s="214" t="e">
        <v>#N/A</v>
      </c>
      <c r="FPQ268" s="214" t="e">
        <v>#N/A</v>
      </c>
      <c r="FPR268" s="214" t="e">
        <v>#N/A</v>
      </c>
      <c r="FPS268" s="214" t="e">
        <v>#N/A</v>
      </c>
      <c r="FPT268" s="214" t="e">
        <v>#N/A</v>
      </c>
      <c r="FPU268" s="214" t="e">
        <v>#N/A</v>
      </c>
      <c r="FPV268" s="214" t="e">
        <v>#N/A</v>
      </c>
      <c r="FPW268" s="214" t="e">
        <v>#N/A</v>
      </c>
      <c r="FPX268" s="214" t="e">
        <v>#N/A</v>
      </c>
      <c r="FPY268" s="214" t="e">
        <v>#N/A</v>
      </c>
      <c r="FPZ268" s="214" t="e">
        <v>#N/A</v>
      </c>
      <c r="FQA268" s="214" t="e">
        <v>#N/A</v>
      </c>
      <c r="FQB268" s="214" t="e">
        <v>#N/A</v>
      </c>
      <c r="FQC268" s="214" t="e">
        <v>#N/A</v>
      </c>
      <c r="FQD268" s="214" t="e">
        <v>#N/A</v>
      </c>
      <c r="FQE268" s="214" t="e">
        <v>#N/A</v>
      </c>
      <c r="FQF268" s="214" t="e">
        <v>#N/A</v>
      </c>
      <c r="FQG268" s="214" t="e">
        <v>#N/A</v>
      </c>
      <c r="FQH268" s="214" t="e">
        <v>#N/A</v>
      </c>
      <c r="FQI268" s="214" t="e">
        <v>#N/A</v>
      </c>
      <c r="FQJ268" s="214" t="e">
        <v>#N/A</v>
      </c>
      <c r="FQK268" s="214" t="e">
        <v>#N/A</v>
      </c>
      <c r="FQL268" s="214" t="e">
        <v>#N/A</v>
      </c>
      <c r="FQM268" s="214" t="e">
        <v>#N/A</v>
      </c>
      <c r="FQN268" s="214" t="e">
        <v>#N/A</v>
      </c>
      <c r="FQO268" s="214" t="e">
        <v>#N/A</v>
      </c>
      <c r="FQP268" s="214" t="e">
        <v>#N/A</v>
      </c>
      <c r="FQQ268" s="214" t="e">
        <v>#N/A</v>
      </c>
      <c r="FQR268" s="214" t="e">
        <v>#N/A</v>
      </c>
      <c r="FQS268" s="214" t="e">
        <v>#N/A</v>
      </c>
      <c r="FQT268" s="214" t="e">
        <v>#N/A</v>
      </c>
      <c r="FQU268" s="214" t="e">
        <v>#N/A</v>
      </c>
      <c r="FQV268" s="214" t="e">
        <v>#N/A</v>
      </c>
      <c r="FQW268" s="214" t="e">
        <v>#N/A</v>
      </c>
      <c r="FQX268" s="214" t="e">
        <v>#N/A</v>
      </c>
      <c r="FQY268" s="214" t="e">
        <v>#N/A</v>
      </c>
      <c r="FQZ268" s="214" t="e">
        <v>#N/A</v>
      </c>
      <c r="FRA268" s="214" t="e">
        <v>#N/A</v>
      </c>
      <c r="FRB268" s="214" t="e">
        <v>#N/A</v>
      </c>
      <c r="FRC268" s="214" t="e">
        <v>#N/A</v>
      </c>
      <c r="FRD268" s="214" t="e">
        <v>#N/A</v>
      </c>
      <c r="FRE268" s="214" t="e">
        <v>#N/A</v>
      </c>
      <c r="FRF268" s="214" t="e">
        <v>#N/A</v>
      </c>
      <c r="FRG268" s="214" t="e">
        <v>#N/A</v>
      </c>
      <c r="FRH268" s="214" t="e">
        <v>#N/A</v>
      </c>
      <c r="FRI268" s="214" t="e">
        <v>#N/A</v>
      </c>
      <c r="FRJ268" s="214" t="e">
        <v>#N/A</v>
      </c>
      <c r="FRK268" s="214" t="e">
        <v>#N/A</v>
      </c>
      <c r="FRL268" s="214" t="e">
        <v>#N/A</v>
      </c>
      <c r="FRM268" s="214" t="e">
        <v>#N/A</v>
      </c>
      <c r="FRN268" s="214" t="e">
        <v>#N/A</v>
      </c>
      <c r="FRO268" s="214" t="e">
        <v>#N/A</v>
      </c>
      <c r="FRP268" s="214" t="e">
        <v>#N/A</v>
      </c>
      <c r="FRQ268" s="214" t="e">
        <v>#N/A</v>
      </c>
      <c r="FRR268" s="214" t="e">
        <v>#N/A</v>
      </c>
      <c r="FRS268" s="214" t="e">
        <v>#N/A</v>
      </c>
      <c r="FRT268" s="214" t="e">
        <v>#N/A</v>
      </c>
      <c r="FRU268" s="214" t="e">
        <v>#N/A</v>
      </c>
      <c r="FRV268" s="214" t="e">
        <v>#N/A</v>
      </c>
      <c r="FRW268" s="214" t="e">
        <v>#N/A</v>
      </c>
      <c r="FRX268" s="214" t="e">
        <v>#N/A</v>
      </c>
      <c r="FRY268" s="214" t="e">
        <v>#N/A</v>
      </c>
      <c r="FRZ268" s="214" t="e">
        <v>#N/A</v>
      </c>
      <c r="FSA268" s="214" t="e">
        <v>#N/A</v>
      </c>
      <c r="FSB268" s="214" t="e">
        <v>#N/A</v>
      </c>
      <c r="FSC268" s="214" t="e">
        <v>#N/A</v>
      </c>
      <c r="FSD268" s="214" t="e">
        <v>#N/A</v>
      </c>
      <c r="FSE268" s="214" t="e">
        <v>#N/A</v>
      </c>
      <c r="FSF268" s="214" t="e">
        <v>#N/A</v>
      </c>
      <c r="FSG268" s="214" t="e">
        <v>#N/A</v>
      </c>
      <c r="FSH268" s="214" t="e">
        <v>#N/A</v>
      </c>
      <c r="FSI268" s="214" t="e">
        <v>#N/A</v>
      </c>
      <c r="FSJ268" s="214" t="e">
        <v>#N/A</v>
      </c>
      <c r="FSK268" s="214" t="e">
        <v>#N/A</v>
      </c>
      <c r="FSL268" s="214" t="e">
        <v>#N/A</v>
      </c>
      <c r="FSM268" s="214" t="e">
        <v>#N/A</v>
      </c>
      <c r="FSN268" s="214" t="e">
        <v>#N/A</v>
      </c>
      <c r="FSO268" s="214" t="e">
        <v>#N/A</v>
      </c>
      <c r="FSP268" s="214" t="e">
        <v>#N/A</v>
      </c>
      <c r="FSQ268" s="214" t="e">
        <v>#N/A</v>
      </c>
      <c r="FSR268" s="214" t="e">
        <v>#N/A</v>
      </c>
      <c r="FSS268" s="214" t="e">
        <v>#N/A</v>
      </c>
      <c r="FST268" s="214" t="e">
        <v>#N/A</v>
      </c>
      <c r="FSU268" s="214" t="e">
        <v>#N/A</v>
      </c>
      <c r="FSV268" s="214" t="e">
        <v>#N/A</v>
      </c>
      <c r="FSW268" s="214" t="e">
        <v>#N/A</v>
      </c>
      <c r="FSX268" s="214" t="e">
        <v>#N/A</v>
      </c>
      <c r="FSY268" s="214" t="e">
        <v>#N/A</v>
      </c>
      <c r="FSZ268" s="214" t="e">
        <v>#N/A</v>
      </c>
      <c r="FTA268" s="214" t="e">
        <v>#N/A</v>
      </c>
      <c r="FTB268" s="214" t="e">
        <v>#N/A</v>
      </c>
      <c r="FTC268" s="214" t="e">
        <v>#N/A</v>
      </c>
      <c r="FTD268" s="214" t="e">
        <v>#N/A</v>
      </c>
      <c r="FTE268" s="214" t="e">
        <v>#N/A</v>
      </c>
      <c r="FTF268" s="214" t="e">
        <v>#N/A</v>
      </c>
      <c r="FTG268" s="214" t="e">
        <v>#N/A</v>
      </c>
      <c r="FTH268" s="214" t="e">
        <v>#N/A</v>
      </c>
      <c r="FTI268" s="214" t="e">
        <v>#N/A</v>
      </c>
      <c r="FTJ268" s="214" t="e">
        <v>#N/A</v>
      </c>
      <c r="FTK268" s="214" t="e">
        <v>#N/A</v>
      </c>
      <c r="FTL268" s="214" t="e">
        <v>#N/A</v>
      </c>
      <c r="FTM268" s="214" t="e">
        <v>#N/A</v>
      </c>
      <c r="FTN268" s="214" t="e">
        <v>#N/A</v>
      </c>
      <c r="FTO268" s="214" t="e">
        <v>#N/A</v>
      </c>
      <c r="FTP268" s="214" t="e">
        <v>#N/A</v>
      </c>
      <c r="FTQ268" s="214" t="e">
        <v>#N/A</v>
      </c>
      <c r="FTR268" s="214" t="e">
        <v>#N/A</v>
      </c>
      <c r="FTS268" s="214" t="e">
        <v>#N/A</v>
      </c>
      <c r="FTT268" s="214" t="e">
        <v>#N/A</v>
      </c>
      <c r="FTU268" s="214" t="e">
        <v>#N/A</v>
      </c>
      <c r="FTV268" s="214" t="e">
        <v>#N/A</v>
      </c>
      <c r="FTW268" s="214" t="e">
        <v>#N/A</v>
      </c>
      <c r="FTX268" s="214" t="e">
        <v>#N/A</v>
      </c>
      <c r="FTY268" s="214" t="e">
        <v>#N/A</v>
      </c>
      <c r="FTZ268" s="214" t="e">
        <v>#N/A</v>
      </c>
      <c r="FUA268" s="214" t="e">
        <v>#N/A</v>
      </c>
      <c r="FUB268" s="214" t="e">
        <v>#N/A</v>
      </c>
      <c r="FUC268" s="214" t="e">
        <v>#N/A</v>
      </c>
      <c r="FUD268" s="214" t="e">
        <v>#N/A</v>
      </c>
      <c r="FUE268" s="214" t="e">
        <v>#N/A</v>
      </c>
      <c r="FUF268" s="214" t="e">
        <v>#N/A</v>
      </c>
      <c r="FUG268" s="214" t="e">
        <v>#N/A</v>
      </c>
      <c r="FUH268" s="214" t="e">
        <v>#N/A</v>
      </c>
      <c r="FUI268" s="214" t="e">
        <v>#N/A</v>
      </c>
      <c r="FUJ268" s="214" t="e">
        <v>#N/A</v>
      </c>
      <c r="FUK268" s="214" t="e">
        <v>#N/A</v>
      </c>
      <c r="FUL268" s="214" t="e">
        <v>#N/A</v>
      </c>
      <c r="FUM268" s="214" t="e">
        <v>#N/A</v>
      </c>
      <c r="FUN268" s="214" t="e">
        <v>#N/A</v>
      </c>
      <c r="FUO268" s="214" t="e">
        <v>#N/A</v>
      </c>
      <c r="FUP268" s="214" t="e">
        <v>#N/A</v>
      </c>
      <c r="FUQ268" s="214" t="e">
        <v>#N/A</v>
      </c>
      <c r="FUR268" s="214" t="e">
        <v>#N/A</v>
      </c>
      <c r="FUS268" s="214" t="e">
        <v>#N/A</v>
      </c>
      <c r="FUT268" s="214" t="e">
        <v>#N/A</v>
      </c>
      <c r="FUU268" s="214" t="e">
        <v>#N/A</v>
      </c>
      <c r="FUV268" s="214" t="e">
        <v>#N/A</v>
      </c>
      <c r="FUW268" s="214" t="e">
        <v>#N/A</v>
      </c>
      <c r="FUX268" s="214" t="e">
        <v>#N/A</v>
      </c>
      <c r="FUY268" s="214" t="e">
        <v>#N/A</v>
      </c>
      <c r="FUZ268" s="214" t="e">
        <v>#N/A</v>
      </c>
      <c r="FVA268" s="214" t="e">
        <v>#N/A</v>
      </c>
      <c r="FVB268" s="214" t="e">
        <v>#N/A</v>
      </c>
      <c r="FVC268" s="214" t="e">
        <v>#N/A</v>
      </c>
      <c r="FVD268" s="214" t="e">
        <v>#N/A</v>
      </c>
      <c r="FVE268" s="214" t="e">
        <v>#N/A</v>
      </c>
      <c r="FVF268" s="214" t="e">
        <v>#N/A</v>
      </c>
      <c r="FVG268" s="214" t="e">
        <v>#N/A</v>
      </c>
      <c r="FVH268" s="214" t="e">
        <v>#N/A</v>
      </c>
      <c r="FVI268" s="214" t="e">
        <v>#N/A</v>
      </c>
      <c r="FVJ268" s="214" t="e">
        <v>#N/A</v>
      </c>
      <c r="FVK268" s="214" t="e">
        <v>#N/A</v>
      </c>
      <c r="FVL268" s="214" t="e">
        <v>#N/A</v>
      </c>
      <c r="FVM268" s="214" t="e">
        <v>#N/A</v>
      </c>
      <c r="FVN268" s="214" t="e">
        <v>#N/A</v>
      </c>
      <c r="FVO268" s="214" t="e">
        <v>#N/A</v>
      </c>
      <c r="FVP268" s="214" t="e">
        <v>#N/A</v>
      </c>
      <c r="FVQ268" s="214" t="e">
        <v>#N/A</v>
      </c>
      <c r="FVR268" s="214" t="e">
        <v>#N/A</v>
      </c>
      <c r="FVS268" s="214" t="e">
        <v>#N/A</v>
      </c>
      <c r="FVT268" s="214" t="e">
        <v>#N/A</v>
      </c>
      <c r="FVU268" s="214" t="e">
        <v>#N/A</v>
      </c>
      <c r="FVV268" s="214" t="e">
        <v>#N/A</v>
      </c>
      <c r="FVW268" s="214" t="e">
        <v>#N/A</v>
      </c>
      <c r="FVX268" s="214" t="e">
        <v>#N/A</v>
      </c>
      <c r="FVY268" s="214" t="e">
        <v>#N/A</v>
      </c>
      <c r="FVZ268" s="214" t="e">
        <v>#N/A</v>
      </c>
      <c r="FWA268" s="214" t="e">
        <v>#N/A</v>
      </c>
      <c r="FWB268" s="214" t="e">
        <v>#N/A</v>
      </c>
      <c r="FWC268" s="214" t="e">
        <v>#N/A</v>
      </c>
      <c r="FWD268" s="214" t="e">
        <v>#N/A</v>
      </c>
      <c r="FWE268" s="214" t="e">
        <v>#N/A</v>
      </c>
      <c r="FWF268" s="214" t="e">
        <v>#N/A</v>
      </c>
      <c r="FWG268" s="214" t="e">
        <v>#N/A</v>
      </c>
      <c r="FWH268" s="214" t="e">
        <v>#N/A</v>
      </c>
      <c r="FWI268" s="214" t="e">
        <v>#N/A</v>
      </c>
      <c r="FWJ268" s="214" t="e">
        <v>#N/A</v>
      </c>
      <c r="FWK268" s="214" t="e">
        <v>#N/A</v>
      </c>
      <c r="FWL268" s="214" t="e">
        <v>#N/A</v>
      </c>
      <c r="FWM268" s="214" t="e">
        <v>#N/A</v>
      </c>
      <c r="FWN268" s="214" t="e">
        <v>#N/A</v>
      </c>
      <c r="FWO268" s="214" t="e">
        <v>#N/A</v>
      </c>
      <c r="FWP268" s="214" t="e">
        <v>#N/A</v>
      </c>
      <c r="FWQ268" s="214" t="e">
        <v>#N/A</v>
      </c>
      <c r="FWR268" s="214" t="e">
        <v>#N/A</v>
      </c>
      <c r="FWS268" s="214" t="e">
        <v>#N/A</v>
      </c>
      <c r="FWT268" s="214" t="e">
        <v>#N/A</v>
      </c>
      <c r="FWU268" s="214" t="e">
        <v>#N/A</v>
      </c>
      <c r="FWV268" s="214" t="e">
        <v>#N/A</v>
      </c>
      <c r="FWW268" s="214" t="e">
        <v>#N/A</v>
      </c>
      <c r="FWX268" s="214" t="e">
        <v>#N/A</v>
      </c>
      <c r="FWY268" s="214" t="e">
        <v>#N/A</v>
      </c>
      <c r="FWZ268" s="214" t="e">
        <v>#N/A</v>
      </c>
      <c r="FXA268" s="214" t="e">
        <v>#N/A</v>
      </c>
      <c r="FXB268" s="214" t="e">
        <v>#N/A</v>
      </c>
      <c r="FXC268" s="214" t="e">
        <v>#N/A</v>
      </c>
      <c r="FXD268" s="214" t="e">
        <v>#N/A</v>
      </c>
      <c r="FXE268" s="214" t="e">
        <v>#N/A</v>
      </c>
      <c r="FXF268" s="214" t="e">
        <v>#N/A</v>
      </c>
      <c r="FXG268" s="214" t="e">
        <v>#N/A</v>
      </c>
      <c r="FXH268" s="214" t="e">
        <v>#N/A</v>
      </c>
      <c r="FXI268" s="214" t="e">
        <v>#N/A</v>
      </c>
      <c r="FXJ268" s="214" t="e">
        <v>#N/A</v>
      </c>
      <c r="FXK268" s="214" t="e">
        <v>#N/A</v>
      </c>
      <c r="FXL268" s="214" t="e">
        <v>#N/A</v>
      </c>
      <c r="FXM268" s="214" t="e">
        <v>#N/A</v>
      </c>
      <c r="FXN268" s="214" t="e">
        <v>#N/A</v>
      </c>
      <c r="FXO268" s="214" t="e">
        <v>#N/A</v>
      </c>
      <c r="FXP268" s="214" t="e">
        <v>#N/A</v>
      </c>
      <c r="FXQ268" s="214" t="e">
        <v>#N/A</v>
      </c>
      <c r="FXR268" s="214" t="e">
        <v>#N/A</v>
      </c>
      <c r="FXS268" s="214" t="e">
        <v>#N/A</v>
      </c>
      <c r="FXT268" s="214" t="e">
        <v>#N/A</v>
      </c>
      <c r="FXU268" s="214" t="e">
        <v>#N/A</v>
      </c>
      <c r="FXV268" s="214" t="e">
        <v>#N/A</v>
      </c>
      <c r="FXW268" s="214" t="e">
        <v>#N/A</v>
      </c>
      <c r="FXX268" s="214" t="e">
        <v>#N/A</v>
      </c>
      <c r="FXY268" s="214" t="e">
        <v>#N/A</v>
      </c>
      <c r="FXZ268" s="214" t="e">
        <v>#N/A</v>
      </c>
      <c r="FYA268" s="214" t="e">
        <v>#N/A</v>
      </c>
      <c r="FYB268" s="214" t="e">
        <v>#N/A</v>
      </c>
      <c r="FYC268" s="214" t="e">
        <v>#N/A</v>
      </c>
      <c r="FYD268" s="214" t="e">
        <v>#N/A</v>
      </c>
      <c r="FYE268" s="214" t="e">
        <v>#N/A</v>
      </c>
      <c r="FYF268" s="214" t="e">
        <v>#N/A</v>
      </c>
      <c r="FYG268" s="214" t="e">
        <v>#N/A</v>
      </c>
      <c r="FYH268" s="214" t="e">
        <v>#N/A</v>
      </c>
      <c r="FYI268" s="214" t="e">
        <v>#N/A</v>
      </c>
      <c r="FYJ268" s="214" t="e">
        <v>#N/A</v>
      </c>
      <c r="FYK268" s="214" t="e">
        <v>#N/A</v>
      </c>
      <c r="FYL268" s="214" t="e">
        <v>#N/A</v>
      </c>
      <c r="FYM268" s="214" t="e">
        <v>#N/A</v>
      </c>
      <c r="FYN268" s="214" t="e">
        <v>#N/A</v>
      </c>
      <c r="FYO268" s="214" t="e">
        <v>#N/A</v>
      </c>
      <c r="FYP268" s="214" t="e">
        <v>#N/A</v>
      </c>
      <c r="FYQ268" s="214" t="e">
        <v>#N/A</v>
      </c>
      <c r="FYR268" s="214" t="e">
        <v>#N/A</v>
      </c>
      <c r="FYS268" s="214" t="e">
        <v>#N/A</v>
      </c>
      <c r="FYT268" s="214" t="e">
        <v>#N/A</v>
      </c>
      <c r="FYU268" s="214" t="e">
        <v>#N/A</v>
      </c>
      <c r="FYV268" s="214" t="e">
        <v>#N/A</v>
      </c>
      <c r="FYW268" s="214" t="e">
        <v>#N/A</v>
      </c>
      <c r="FYX268" s="214" t="e">
        <v>#N/A</v>
      </c>
      <c r="FYY268" s="214" t="e">
        <v>#N/A</v>
      </c>
      <c r="FYZ268" s="214" t="e">
        <v>#N/A</v>
      </c>
      <c r="FZA268" s="214" t="e">
        <v>#N/A</v>
      </c>
      <c r="FZB268" s="214" t="e">
        <v>#N/A</v>
      </c>
      <c r="FZC268" s="214" t="e">
        <v>#N/A</v>
      </c>
      <c r="FZD268" s="214" t="e">
        <v>#N/A</v>
      </c>
      <c r="FZE268" s="214" t="e">
        <v>#N/A</v>
      </c>
      <c r="FZF268" s="214" t="e">
        <v>#N/A</v>
      </c>
      <c r="FZG268" s="214" t="e">
        <v>#N/A</v>
      </c>
      <c r="FZH268" s="214" t="e">
        <v>#N/A</v>
      </c>
      <c r="FZI268" s="214" t="e">
        <v>#N/A</v>
      </c>
      <c r="FZJ268" s="214" t="e">
        <v>#N/A</v>
      </c>
      <c r="FZK268" s="214" t="e">
        <v>#N/A</v>
      </c>
      <c r="FZL268" s="214" t="e">
        <v>#N/A</v>
      </c>
      <c r="FZM268" s="214" t="e">
        <v>#N/A</v>
      </c>
      <c r="FZN268" s="214" t="e">
        <v>#N/A</v>
      </c>
      <c r="FZO268" s="214" t="e">
        <v>#N/A</v>
      </c>
      <c r="FZP268" s="214" t="e">
        <v>#N/A</v>
      </c>
      <c r="FZQ268" s="214" t="e">
        <v>#N/A</v>
      </c>
      <c r="FZR268" s="214" t="e">
        <v>#N/A</v>
      </c>
      <c r="FZS268" s="214" t="e">
        <v>#N/A</v>
      </c>
      <c r="FZT268" s="214" t="e">
        <v>#N/A</v>
      </c>
      <c r="FZU268" s="214" t="e">
        <v>#N/A</v>
      </c>
      <c r="FZV268" s="214" t="e">
        <v>#N/A</v>
      </c>
      <c r="FZW268" s="214" t="e">
        <v>#N/A</v>
      </c>
      <c r="FZX268" s="214" t="e">
        <v>#N/A</v>
      </c>
      <c r="FZY268" s="214" t="e">
        <v>#N/A</v>
      </c>
      <c r="FZZ268" s="214" t="e">
        <v>#N/A</v>
      </c>
      <c r="GAA268" s="214" t="e">
        <v>#N/A</v>
      </c>
      <c r="GAB268" s="214" t="e">
        <v>#N/A</v>
      </c>
      <c r="GAC268" s="214" t="e">
        <v>#N/A</v>
      </c>
      <c r="GAD268" s="214" t="e">
        <v>#N/A</v>
      </c>
      <c r="GAE268" s="214" t="e">
        <v>#N/A</v>
      </c>
      <c r="GAF268" s="214" t="e">
        <v>#N/A</v>
      </c>
      <c r="GAG268" s="214" t="e">
        <v>#N/A</v>
      </c>
      <c r="GAH268" s="214" t="e">
        <v>#N/A</v>
      </c>
      <c r="GAI268" s="214" t="e">
        <v>#N/A</v>
      </c>
      <c r="GAJ268" s="214" t="e">
        <v>#N/A</v>
      </c>
      <c r="GAK268" s="214" t="e">
        <v>#N/A</v>
      </c>
      <c r="GAL268" s="214" t="e">
        <v>#N/A</v>
      </c>
      <c r="GAM268" s="214" t="e">
        <v>#N/A</v>
      </c>
      <c r="GAN268" s="214" t="e">
        <v>#N/A</v>
      </c>
      <c r="GAO268" s="214" t="e">
        <v>#N/A</v>
      </c>
      <c r="GAP268" s="214" t="e">
        <v>#N/A</v>
      </c>
      <c r="GAQ268" s="214" t="e">
        <v>#N/A</v>
      </c>
      <c r="GAR268" s="214" t="e">
        <v>#N/A</v>
      </c>
      <c r="GAS268" s="214" t="e">
        <v>#N/A</v>
      </c>
      <c r="GAT268" s="214" t="e">
        <v>#N/A</v>
      </c>
      <c r="GAU268" s="214" t="e">
        <v>#N/A</v>
      </c>
      <c r="GAV268" s="214" t="e">
        <v>#N/A</v>
      </c>
      <c r="GAW268" s="214" t="e">
        <v>#N/A</v>
      </c>
      <c r="GAX268" s="214" t="e">
        <v>#N/A</v>
      </c>
      <c r="GAY268" s="214" t="e">
        <v>#N/A</v>
      </c>
      <c r="GAZ268" s="214" t="e">
        <v>#N/A</v>
      </c>
      <c r="GBA268" s="214" t="e">
        <v>#N/A</v>
      </c>
      <c r="GBB268" s="214" t="e">
        <v>#N/A</v>
      </c>
      <c r="GBC268" s="214" t="e">
        <v>#N/A</v>
      </c>
      <c r="GBD268" s="214" t="e">
        <v>#N/A</v>
      </c>
      <c r="GBE268" s="214" t="e">
        <v>#N/A</v>
      </c>
      <c r="GBF268" s="214" t="e">
        <v>#N/A</v>
      </c>
      <c r="GBG268" s="214" t="e">
        <v>#N/A</v>
      </c>
      <c r="GBH268" s="214" t="e">
        <v>#N/A</v>
      </c>
      <c r="GBI268" s="214" t="e">
        <v>#N/A</v>
      </c>
      <c r="GBJ268" s="214" t="e">
        <v>#N/A</v>
      </c>
      <c r="GBK268" s="214" t="e">
        <v>#N/A</v>
      </c>
      <c r="GBL268" s="214" t="e">
        <v>#N/A</v>
      </c>
      <c r="GBM268" s="214" t="e">
        <v>#N/A</v>
      </c>
      <c r="GBN268" s="214" t="e">
        <v>#N/A</v>
      </c>
      <c r="GBO268" s="214" t="e">
        <v>#N/A</v>
      </c>
      <c r="GBP268" s="214" t="e">
        <v>#N/A</v>
      </c>
      <c r="GBQ268" s="214" t="e">
        <v>#N/A</v>
      </c>
      <c r="GBR268" s="214" t="e">
        <v>#N/A</v>
      </c>
      <c r="GBS268" s="214" t="e">
        <v>#N/A</v>
      </c>
      <c r="GBT268" s="214" t="e">
        <v>#N/A</v>
      </c>
      <c r="GBU268" s="214" t="e">
        <v>#N/A</v>
      </c>
      <c r="GBV268" s="214" t="e">
        <v>#N/A</v>
      </c>
      <c r="GBW268" s="214" t="e">
        <v>#N/A</v>
      </c>
      <c r="GBX268" s="214" t="e">
        <v>#N/A</v>
      </c>
      <c r="GBY268" s="214" t="e">
        <v>#N/A</v>
      </c>
      <c r="GBZ268" s="214" t="e">
        <v>#N/A</v>
      </c>
      <c r="GCA268" s="214" t="e">
        <v>#N/A</v>
      </c>
      <c r="GCB268" s="214" t="e">
        <v>#N/A</v>
      </c>
      <c r="GCC268" s="214" t="e">
        <v>#N/A</v>
      </c>
      <c r="GCD268" s="214" t="e">
        <v>#N/A</v>
      </c>
      <c r="GCE268" s="214" t="e">
        <v>#N/A</v>
      </c>
      <c r="GCF268" s="214" t="e">
        <v>#N/A</v>
      </c>
      <c r="GCG268" s="214" t="e">
        <v>#N/A</v>
      </c>
      <c r="GCH268" s="214" t="e">
        <v>#N/A</v>
      </c>
      <c r="GCI268" s="214" t="e">
        <v>#N/A</v>
      </c>
      <c r="GCJ268" s="214" t="e">
        <v>#N/A</v>
      </c>
      <c r="GCK268" s="214" t="e">
        <v>#N/A</v>
      </c>
      <c r="GCL268" s="214" t="e">
        <v>#N/A</v>
      </c>
      <c r="GCM268" s="214" t="e">
        <v>#N/A</v>
      </c>
      <c r="GCN268" s="214" t="e">
        <v>#N/A</v>
      </c>
      <c r="GCO268" s="214" t="e">
        <v>#N/A</v>
      </c>
      <c r="GCP268" s="214" t="e">
        <v>#N/A</v>
      </c>
      <c r="GCQ268" s="214" t="e">
        <v>#N/A</v>
      </c>
      <c r="GCR268" s="214" t="e">
        <v>#N/A</v>
      </c>
      <c r="GCS268" s="214" t="e">
        <v>#N/A</v>
      </c>
      <c r="GCT268" s="214" t="e">
        <v>#N/A</v>
      </c>
      <c r="GCU268" s="214" t="e">
        <v>#N/A</v>
      </c>
      <c r="GCV268" s="214" t="e">
        <v>#N/A</v>
      </c>
      <c r="GCW268" s="214" t="e">
        <v>#N/A</v>
      </c>
      <c r="GCX268" s="214" t="e">
        <v>#N/A</v>
      </c>
      <c r="GCY268" s="214" t="e">
        <v>#N/A</v>
      </c>
      <c r="GCZ268" s="214" t="e">
        <v>#N/A</v>
      </c>
      <c r="GDA268" s="214" t="e">
        <v>#N/A</v>
      </c>
      <c r="GDB268" s="214" t="e">
        <v>#N/A</v>
      </c>
      <c r="GDC268" s="214" t="e">
        <v>#N/A</v>
      </c>
      <c r="GDD268" s="214" t="e">
        <v>#N/A</v>
      </c>
      <c r="GDE268" s="214" t="e">
        <v>#N/A</v>
      </c>
      <c r="GDF268" s="214" t="e">
        <v>#N/A</v>
      </c>
      <c r="GDG268" s="214" t="e">
        <v>#N/A</v>
      </c>
      <c r="GDH268" s="214" t="e">
        <v>#N/A</v>
      </c>
      <c r="GDI268" s="214" t="e">
        <v>#N/A</v>
      </c>
      <c r="GDJ268" s="214" t="e">
        <v>#N/A</v>
      </c>
      <c r="GDK268" s="214" t="e">
        <v>#N/A</v>
      </c>
      <c r="GDL268" s="214" t="e">
        <v>#N/A</v>
      </c>
      <c r="GDM268" s="214" t="e">
        <v>#N/A</v>
      </c>
      <c r="GDN268" s="214" t="e">
        <v>#N/A</v>
      </c>
      <c r="GDO268" s="214" t="e">
        <v>#N/A</v>
      </c>
      <c r="GDP268" s="214" t="e">
        <v>#N/A</v>
      </c>
      <c r="GDQ268" s="214" t="e">
        <v>#N/A</v>
      </c>
      <c r="GDR268" s="214" t="e">
        <v>#N/A</v>
      </c>
      <c r="GDS268" s="214" t="e">
        <v>#N/A</v>
      </c>
      <c r="GDT268" s="214" t="e">
        <v>#N/A</v>
      </c>
      <c r="GDU268" s="214" t="e">
        <v>#N/A</v>
      </c>
      <c r="GDV268" s="214" t="e">
        <v>#N/A</v>
      </c>
      <c r="GDW268" s="214" t="e">
        <v>#N/A</v>
      </c>
      <c r="GDX268" s="214" t="e">
        <v>#N/A</v>
      </c>
      <c r="GDY268" s="214" t="e">
        <v>#N/A</v>
      </c>
      <c r="GDZ268" s="214" t="e">
        <v>#N/A</v>
      </c>
      <c r="GEA268" s="214" t="e">
        <v>#N/A</v>
      </c>
      <c r="GEB268" s="214" t="e">
        <v>#N/A</v>
      </c>
      <c r="GEC268" s="214" t="e">
        <v>#N/A</v>
      </c>
      <c r="GED268" s="214" t="e">
        <v>#N/A</v>
      </c>
      <c r="GEE268" s="214" t="e">
        <v>#N/A</v>
      </c>
      <c r="GEF268" s="214" t="e">
        <v>#N/A</v>
      </c>
      <c r="GEG268" s="214" t="e">
        <v>#N/A</v>
      </c>
      <c r="GEH268" s="214" t="e">
        <v>#N/A</v>
      </c>
      <c r="GEI268" s="214" t="e">
        <v>#N/A</v>
      </c>
      <c r="GEJ268" s="214" t="e">
        <v>#N/A</v>
      </c>
      <c r="GEK268" s="214" t="e">
        <v>#N/A</v>
      </c>
      <c r="GEL268" s="214" t="e">
        <v>#N/A</v>
      </c>
      <c r="GEM268" s="214" t="e">
        <v>#N/A</v>
      </c>
      <c r="GEN268" s="214" t="e">
        <v>#N/A</v>
      </c>
      <c r="GEO268" s="214" t="e">
        <v>#N/A</v>
      </c>
      <c r="GEP268" s="214" t="e">
        <v>#N/A</v>
      </c>
      <c r="GEQ268" s="214" t="e">
        <v>#N/A</v>
      </c>
      <c r="GER268" s="214" t="e">
        <v>#N/A</v>
      </c>
      <c r="GES268" s="214" t="e">
        <v>#N/A</v>
      </c>
      <c r="GET268" s="214" t="e">
        <v>#N/A</v>
      </c>
      <c r="GEU268" s="214" t="e">
        <v>#N/A</v>
      </c>
      <c r="GEV268" s="214" t="e">
        <v>#N/A</v>
      </c>
      <c r="GEW268" s="214" t="e">
        <v>#N/A</v>
      </c>
      <c r="GEX268" s="214" t="e">
        <v>#N/A</v>
      </c>
      <c r="GEY268" s="214" t="e">
        <v>#N/A</v>
      </c>
      <c r="GEZ268" s="214" t="e">
        <v>#N/A</v>
      </c>
      <c r="GFA268" s="214" t="e">
        <v>#N/A</v>
      </c>
      <c r="GFB268" s="214" t="e">
        <v>#N/A</v>
      </c>
      <c r="GFC268" s="214" t="e">
        <v>#N/A</v>
      </c>
      <c r="GFD268" s="214" t="e">
        <v>#N/A</v>
      </c>
      <c r="GFE268" s="214" t="e">
        <v>#N/A</v>
      </c>
      <c r="GFF268" s="214" t="e">
        <v>#N/A</v>
      </c>
      <c r="GFG268" s="214" t="e">
        <v>#N/A</v>
      </c>
      <c r="GFH268" s="214" t="e">
        <v>#N/A</v>
      </c>
      <c r="GFI268" s="214" t="e">
        <v>#N/A</v>
      </c>
      <c r="GFJ268" s="214" t="e">
        <v>#N/A</v>
      </c>
      <c r="GFK268" s="214" t="e">
        <v>#N/A</v>
      </c>
      <c r="GFL268" s="214" t="e">
        <v>#N/A</v>
      </c>
      <c r="GFM268" s="214" t="e">
        <v>#N/A</v>
      </c>
      <c r="GFN268" s="214" t="e">
        <v>#N/A</v>
      </c>
      <c r="GFO268" s="214" t="e">
        <v>#N/A</v>
      </c>
      <c r="GFP268" s="214" t="e">
        <v>#N/A</v>
      </c>
      <c r="GFQ268" s="214" t="e">
        <v>#N/A</v>
      </c>
      <c r="GFR268" s="214" t="e">
        <v>#N/A</v>
      </c>
      <c r="GFS268" s="214" t="e">
        <v>#N/A</v>
      </c>
      <c r="GFT268" s="214" t="e">
        <v>#N/A</v>
      </c>
      <c r="GFU268" s="214" t="e">
        <v>#N/A</v>
      </c>
      <c r="GFV268" s="214" t="e">
        <v>#N/A</v>
      </c>
      <c r="GFW268" s="214" t="e">
        <v>#N/A</v>
      </c>
      <c r="GFX268" s="214" t="e">
        <v>#N/A</v>
      </c>
      <c r="GFY268" s="214" t="e">
        <v>#N/A</v>
      </c>
      <c r="GFZ268" s="214" t="e">
        <v>#N/A</v>
      </c>
      <c r="GGA268" s="214" t="e">
        <v>#N/A</v>
      </c>
      <c r="GGB268" s="214" t="e">
        <v>#N/A</v>
      </c>
      <c r="GGC268" s="214" t="e">
        <v>#N/A</v>
      </c>
      <c r="GGD268" s="214" t="e">
        <v>#N/A</v>
      </c>
      <c r="GGE268" s="214" t="e">
        <v>#N/A</v>
      </c>
      <c r="GGF268" s="214" t="e">
        <v>#N/A</v>
      </c>
      <c r="GGG268" s="214" t="e">
        <v>#N/A</v>
      </c>
      <c r="GGH268" s="214" t="e">
        <v>#N/A</v>
      </c>
      <c r="GGI268" s="214" t="e">
        <v>#N/A</v>
      </c>
      <c r="GGJ268" s="214" t="e">
        <v>#N/A</v>
      </c>
      <c r="GGK268" s="214" t="e">
        <v>#N/A</v>
      </c>
      <c r="GGL268" s="214" t="e">
        <v>#N/A</v>
      </c>
      <c r="GGM268" s="214" t="e">
        <v>#N/A</v>
      </c>
      <c r="GGN268" s="214" t="e">
        <v>#N/A</v>
      </c>
      <c r="GGO268" s="214" t="e">
        <v>#N/A</v>
      </c>
      <c r="GGP268" s="214" t="e">
        <v>#N/A</v>
      </c>
      <c r="GGQ268" s="214" t="e">
        <v>#N/A</v>
      </c>
      <c r="GGR268" s="214" t="e">
        <v>#N/A</v>
      </c>
      <c r="GGS268" s="214" t="e">
        <v>#N/A</v>
      </c>
      <c r="GGT268" s="214" t="e">
        <v>#N/A</v>
      </c>
      <c r="GGU268" s="214" t="e">
        <v>#N/A</v>
      </c>
      <c r="GGV268" s="214" t="e">
        <v>#N/A</v>
      </c>
      <c r="GGW268" s="214" t="e">
        <v>#N/A</v>
      </c>
      <c r="GGX268" s="214" t="e">
        <v>#N/A</v>
      </c>
      <c r="GGY268" s="214" t="e">
        <v>#N/A</v>
      </c>
      <c r="GGZ268" s="214" t="e">
        <v>#N/A</v>
      </c>
      <c r="GHA268" s="214" t="e">
        <v>#N/A</v>
      </c>
      <c r="GHB268" s="214" t="e">
        <v>#N/A</v>
      </c>
      <c r="GHC268" s="214" t="e">
        <v>#N/A</v>
      </c>
      <c r="GHD268" s="214" t="e">
        <v>#N/A</v>
      </c>
      <c r="GHE268" s="214" t="e">
        <v>#N/A</v>
      </c>
      <c r="GHF268" s="214" t="e">
        <v>#N/A</v>
      </c>
      <c r="GHG268" s="214" t="e">
        <v>#N/A</v>
      </c>
      <c r="GHH268" s="214" t="e">
        <v>#N/A</v>
      </c>
      <c r="GHI268" s="214" t="e">
        <v>#N/A</v>
      </c>
      <c r="GHJ268" s="214" t="e">
        <v>#N/A</v>
      </c>
      <c r="GHK268" s="214" t="e">
        <v>#N/A</v>
      </c>
      <c r="GHL268" s="214" t="e">
        <v>#N/A</v>
      </c>
      <c r="GHM268" s="214" t="e">
        <v>#N/A</v>
      </c>
      <c r="GHN268" s="214" t="e">
        <v>#N/A</v>
      </c>
      <c r="GHO268" s="214" t="e">
        <v>#N/A</v>
      </c>
      <c r="GHP268" s="214" t="e">
        <v>#N/A</v>
      </c>
      <c r="GHQ268" s="214" t="e">
        <v>#N/A</v>
      </c>
      <c r="GHR268" s="214" t="e">
        <v>#N/A</v>
      </c>
      <c r="GHS268" s="214" t="e">
        <v>#N/A</v>
      </c>
      <c r="GHT268" s="214" t="e">
        <v>#N/A</v>
      </c>
      <c r="GHU268" s="214" t="e">
        <v>#N/A</v>
      </c>
      <c r="GHV268" s="214" t="e">
        <v>#N/A</v>
      </c>
      <c r="GHW268" s="214" t="e">
        <v>#N/A</v>
      </c>
      <c r="GHX268" s="214" t="e">
        <v>#N/A</v>
      </c>
      <c r="GHY268" s="214" t="e">
        <v>#N/A</v>
      </c>
      <c r="GHZ268" s="214" t="e">
        <v>#N/A</v>
      </c>
      <c r="GIA268" s="214" t="e">
        <v>#N/A</v>
      </c>
      <c r="GIB268" s="214" t="e">
        <v>#N/A</v>
      </c>
      <c r="GIC268" s="214" t="e">
        <v>#N/A</v>
      </c>
      <c r="GID268" s="214" t="e">
        <v>#N/A</v>
      </c>
      <c r="GIE268" s="214" t="e">
        <v>#N/A</v>
      </c>
      <c r="GIF268" s="214" t="e">
        <v>#N/A</v>
      </c>
      <c r="GIG268" s="214" t="e">
        <v>#N/A</v>
      </c>
      <c r="GIH268" s="214" t="e">
        <v>#N/A</v>
      </c>
      <c r="GII268" s="214" t="e">
        <v>#N/A</v>
      </c>
      <c r="GIJ268" s="214" t="e">
        <v>#N/A</v>
      </c>
      <c r="GIK268" s="214" t="e">
        <v>#N/A</v>
      </c>
      <c r="GIL268" s="214" t="e">
        <v>#N/A</v>
      </c>
      <c r="GIM268" s="214" t="e">
        <v>#N/A</v>
      </c>
      <c r="GIN268" s="214" t="e">
        <v>#N/A</v>
      </c>
      <c r="GIO268" s="214" t="e">
        <v>#N/A</v>
      </c>
      <c r="GIP268" s="214" t="e">
        <v>#N/A</v>
      </c>
      <c r="GIQ268" s="214" t="e">
        <v>#N/A</v>
      </c>
      <c r="GIR268" s="214" t="e">
        <v>#N/A</v>
      </c>
      <c r="GIS268" s="214" t="e">
        <v>#N/A</v>
      </c>
      <c r="GIT268" s="214" t="e">
        <v>#N/A</v>
      </c>
      <c r="GIU268" s="214" t="e">
        <v>#N/A</v>
      </c>
      <c r="GIV268" s="214" t="e">
        <v>#N/A</v>
      </c>
      <c r="GIW268" s="214" t="e">
        <v>#N/A</v>
      </c>
      <c r="GIX268" s="214" t="e">
        <v>#N/A</v>
      </c>
      <c r="GIY268" s="214" t="e">
        <v>#N/A</v>
      </c>
      <c r="GIZ268" s="214" t="e">
        <v>#N/A</v>
      </c>
      <c r="GJA268" s="214" t="e">
        <v>#N/A</v>
      </c>
      <c r="GJB268" s="214" t="e">
        <v>#N/A</v>
      </c>
      <c r="GJC268" s="214" t="e">
        <v>#N/A</v>
      </c>
      <c r="GJD268" s="214" t="e">
        <v>#N/A</v>
      </c>
      <c r="GJE268" s="214" t="e">
        <v>#N/A</v>
      </c>
      <c r="GJF268" s="214" t="e">
        <v>#N/A</v>
      </c>
      <c r="GJG268" s="214" t="e">
        <v>#N/A</v>
      </c>
      <c r="GJH268" s="214" t="e">
        <v>#N/A</v>
      </c>
      <c r="GJI268" s="214" t="e">
        <v>#N/A</v>
      </c>
      <c r="GJJ268" s="214" t="e">
        <v>#N/A</v>
      </c>
      <c r="GJK268" s="214" t="e">
        <v>#N/A</v>
      </c>
      <c r="GJL268" s="214" t="e">
        <v>#N/A</v>
      </c>
      <c r="GJM268" s="214" t="e">
        <v>#N/A</v>
      </c>
      <c r="GJN268" s="214" t="e">
        <v>#N/A</v>
      </c>
      <c r="GJO268" s="214" t="e">
        <v>#N/A</v>
      </c>
      <c r="GJP268" s="214" t="e">
        <v>#N/A</v>
      </c>
      <c r="GJQ268" s="214" t="e">
        <v>#N/A</v>
      </c>
      <c r="GJR268" s="214" t="e">
        <v>#N/A</v>
      </c>
      <c r="GJS268" s="214" t="e">
        <v>#N/A</v>
      </c>
      <c r="GJT268" s="214" t="e">
        <v>#N/A</v>
      </c>
      <c r="GJU268" s="214" t="e">
        <v>#N/A</v>
      </c>
      <c r="GJV268" s="214" t="e">
        <v>#N/A</v>
      </c>
      <c r="GJW268" s="214" t="e">
        <v>#N/A</v>
      </c>
      <c r="GJX268" s="214" t="e">
        <v>#N/A</v>
      </c>
      <c r="GJY268" s="214" t="e">
        <v>#N/A</v>
      </c>
      <c r="GJZ268" s="214" t="e">
        <v>#N/A</v>
      </c>
      <c r="GKA268" s="214" t="e">
        <v>#N/A</v>
      </c>
      <c r="GKB268" s="214" t="e">
        <v>#N/A</v>
      </c>
      <c r="GKC268" s="214" t="e">
        <v>#N/A</v>
      </c>
      <c r="GKD268" s="214" t="e">
        <v>#N/A</v>
      </c>
      <c r="GKE268" s="214" t="e">
        <v>#N/A</v>
      </c>
      <c r="GKF268" s="214" t="e">
        <v>#N/A</v>
      </c>
      <c r="GKG268" s="214" t="e">
        <v>#N/A</v>
      </c>
      <c r="GKH268" s="214" t="e">
        <v>#N/A</v>
      </c>
      <c r="GKI268" s="214" t="e">
        <v>#N/A</v>
      </c>
      <c r="GKJ268" s="214" t="e">
        <v>#N/A</v>
      </c>
      <c r="GKK268" s="214" t="e">
        <v>#N/A</v>
      </c>
      <c r="GKL268" s="214" t="e">
        <v>#N/A</v>
      </c>
      <c r="GKM268" s="214" t="e">
        <v>#N/A</v>
      </c>
      <c r="GKN268" s="214" t="e">
        <v>#N/A</v>
      </c>
      <c r="GKO268" s="214" t="e">
        <v>#N/A</v>
      </c>
      <c r="GKP268" s="214" t="e">
        <v>#N/A</v>
      </c>
      <c r="GKQ268" s="214" t="e">
        <v>#N/A</v>
      </c>
      <c r="GKR268" s="214" t="e">
        <v>#N/A</v>
      </c>
      <c r="GKS268" s="214" t="e">
        <v>#N/A</v>
      </c>
      <c r="GKT268" s="214" t="e">
        <v>#N/A</v>
      </c>
      <c r="GKU268" s="214" t="e">
        <v>#N/A</v>
      </c>
      <c r="GKV268" s="214" t="e">
        <v>#N/A</v>
      </c>
      <c r="GKW268" s="214" t="e">
        <v>#N/A</v>
      </c>
      <c r="GKX268" s="214" t="e">
        <v>#N/A</v>
      </c>
      <c r="GKY268" s="214" t="e">
        <v>#N/A</v>
      </c>
      <c r="GKZ268" s="214" t="e">
        <v>#N/A</v>
      </c>
      <c r="GLA268" s="214" t="e">
        <v>#N/A</v>
      </c>
      <c r="GLB268" s="214" t="e">
        <v>#N/A</v>
      </c>
      <c r="GLC268" s="214" t="e">
        <v>#N/A</v>
      </c>
      <c r="GLD268" s="214" t="e">
        <v>#N/A</v>
      </c>
      <c r="GLE268" s="214" t="e">
        <v>#N/A</v>
      </c>
      <c r="GLF268" s="214" t="e">
        <v>#N/A</v>
      </c>
      <c r="GLG268" s="214" t="e">
        <v>#N/A</v>
      </c>
      <c r="GLH268" s="214" t="e">
        <v>#N/A</v>
      </c>
      <c r="GLI268" s="214" t="e">
        <v>#N/A</v>
      </c>
      <c r="GLJ268" s="214" t="e">
        <v>#N/A</v>
      </c>
      <c r="GLK268" s="214" t="e">
        <v>#N/A</v>
      </c>
      <c r="GLL268" s="214" t="e">
        <v>#N/A</v>
      </c>
      <c r="GLM268" s="214" t="e">
        <v>#N/A</v>
      </c>
      <c r="GLN268" s="214" t="e">
        <v>#N/A</v>
      </c>
      <c r="GLO268" s="214" t="e">
        <v>#N/A</v>
      </c>
      <c r="GLP268" s="214" t="e">
        <v>#N/A</v>
      </c>
      <c r="GLQ268" s="214" t="e">
        <v>#N/A</v>
      </c>
      <c r="GLR268" s="214" t="e">
        <v>#N/A</v>
      </c>
      <c r="GLS268" s="214" t="e">
        <v>#N/A</v>
      </c>
      <c r="GLT268" s="214" t="e">
        <v>#N/A</v>
      </c>
      <c r="GLU268" s="214" t="e">
        <v>#N/A</v>
      </c>
      <c r="GLV268" s="214" t="e">
        <v>#N/A</v>
      </c>
      <c r="GLW268" s="214" t="e">
        <v>#N/A</v>
      </c>
      <c r="GLX268" s="214" t="e">
        <v>#N/A</v>
      </c>
      <c r="GLY268" s="214" t="e">
        <v>#N/A</v>
      </c>
      <c r="GLZ268" s="214" t="e">
        <v>#N/A</v>
      </c>
      <c r="GMA268" s="214" t="e">
        <v>#N/A</v>
      </c>
      <c r="GMB268" s="214" t="e">
        <v>#N/A</v>
      </c>
      <c r="GMC268" s="214" t="e">
        <v>#N/A</v>
      </c>
      <c r="GMD268" s="214" t="e">
        <v>#N/A</v>
      </c>
      <c r="GME268" s="214" t="e">
        <v>#N/A</v>
      </c>
      <c r="GMF268" s="214" t="e">
        <v>#N/A</v>
      </c>
      <c r="GMG268" s="214" t="e">
        <v>#N/A</v>
      </c>
      <c r="GMH268" s="214" t="e">
        <v>#N/A</v>
      </c>
      <c r="GMI268" s="214" t="e">
        <v>#N/A</v>
      </c>
      <c r="GMJ268" s="214" t="e">
        <v>#N/A</v>
      </c>
      <c r="GMK268" s="214" t="e">
        <v>#N/A</v>
      </c>
      <c r="GML268" s="214" t="e">
        <v>#N/A</v>
      </c>
      <c r="GMM268" s="214" t="e">
        <v>#N/A</v>
      </c>
      <c r="GMN268" s="214" t="e">
        <v>#N/A</v>
      </c>
      <c r="GMO268" s="214" t="e">
        <v>#N/A</v>
      </c>
      <c r="GMP268" s="214" t="e">
        <v>#N/A</v>
      </c>
      <c r="GMQ268" s="214" t="e">
        <v>#N/A</v>
      </c>
      <c r="GMR268" s="214" t="e">
        <v>#N/A</v>
      </c>
      <c r="GMS268" s="214" t="e">
        <v>#N/A</v>
      </c>
      <c r="GMT268" s="214" t="e">
        <v>#N/A</v>
      </c>
      <c r="GMU268" s="214" t="e">
        <v>#N/A</v>
      </c>
      <c r="GMV268" s="214" t="e">
        <v>#N/A</v>
      </c>
      <c r="GMW268" s="214" t="e">
        <v>#N/A</v>
      </c>
      <c r="GMX268" s="214" t="e">
        <v>#N/A</v>
      </c>
      <c r="GMY268" s="214" t="e">
        <v>#N/A</v>
      </c>
      <c r="GMZ268" s="214" t="e">
        <v>#N/A</v>
      </c>
      <c r="GNA268" s="214" t="e">
        <v>#N/A</v>
      </c>
      <c r="GNB268" s="214" t="e">
        <v>#N/A</v>
      </c>
      <c r="GNC268" s="214" t="e">
        <v>#N/A</v>
      </c>
      <c r="GND268" s="214" t="e">
        <v>#N/A</v>
      </c>
      <c r="GNE268" s="214" t="e">
        <v>#N/A</v>
      </c>
      <c r="GNF268" s="214" t="e">
        <v>#N/A</v>
      </c>
      <c r="GNG268" s="214" t="e">
        <v>#N/A</v>
      </c>
      <c r="GNH268" s="214" t="e">
        <v>#N/A</v>
      </c>
      <c r="GNI268" s="214" t="e">
        <v>#N/A</v>
      </c>
      <c r="GNJ268" s="214" t="e">
        <v>#N/A</v>
      </c>
      <c r="GNK268" s="214" t="e">
        <v>#N/A</v>
      </c>
      <c r="GNL268" s="214" t="e">
        <v>#N/A</v>
      </c>
      <c r="GNM268" s="214" t="e">
        <v>#N/A</v>
      </c>
      <c r="GNN268" s="214" t="e">
        <v>#N/A</v>
      </c>
      <c r="GNO268" s="214" t="e">
        <v>#N/A</v>
      </c>
      <c r="GNP268" s="214" t="e">
        <v>#N/A</v>
      </c>
      <c r="GNQ268" s="214" t="e">
        <v>#N/A</v>
      </c>
      <c r="GNR268" s="214" t="e">
        <v>#N/A</v>
      </c>
      <c r="GNS268" s="214" t="e">
        <v>#N/A</v>
      </c>
      <c r="GNT268" s="214" t="e">
        <v>#N/A</v>
      </c>
      <c r="GNU268" s="214" t="e">
        <v>#N/A</v>
      </c>
      <c r="GNV268" s="214" t="e">
        <v>#N/A</v>
      </c>
      <c r="GNW268" s="214" t="e">
        <v>#N/A</v>
      </c>
      <c r="GNX268" s="214" t="e">
        <v>#N/A</v>
      </c>
      <c r="GNY268" s="214" t="e">
        <v>#N/A</v>
      </c>
      <c r="GNZ268" s="214" t="e">
        <v>#N/A</v>
      </c>
      <c r="GOA268" s="214" t="e">
        <v>#N/A</v>
      </c>
      <c r="GOB268" s="214" t="e">
        <v>#N/A</v>
      </c>
      <c r="GOC268" s="214" t="e">
        <v>#N/A</v>
      </c>
      <c r="GOD268" s="214" t="e">
        <v>#N/A</v>
      </c>
      <c r="GOE268" s="214" t="e">
        <v>#N/A</v>
      </c>
      <c r="GOF268" s="214" t="e">
        <v>#N/A</v>
      </c>
      <c r="GOG268" s="214" t="e">
        <v>#N/A</v>
      </c>
      <c r="GOH268" s="214" t="e">
        <v>#N/A</v>
      </c>
      <c r="GOI268" s="214" t="e">
        <v>#N/A</v>
      </c>
      <c r="GOJ268" s="214" t="e">
        <v>#N/A</v>
      </c>
      <c r="GOK268" s="214" t="e">
        <v>#N/A</v>
      </c>
      <c r="GOL268" s="214" t="e">
        <v>#N/A</v>
      </c>
      <c r="GOM268" s="214" t="e">
        <v>#N/A</v>
      </c>
      <c r="GON268" s="214" t="e">
        <v>#N/A</v>
      </c>
      <c r="GOO268" s="214" t="e">
        <v>#N/A</v>
      </c>
      <c r="GOP268" s="214" t="e">
        <v>#N/A</v>
      </c>
      <c r="GOQ268" s="214" t="e">
        <v>#N/A</v>
      </c>
      <c r="GOR268" s="214" t="e">
        <v>#N/A</v>
      </c>
      <c r="GOS268" s="214" t="e">
        <v>#N/A</v>
      </c>
      <c r="GOT268" s="214" t="e">
        <v>#N/A</v>
      </c>
      <c r="GOU268" s="214" t="e">
        <v>#N/A</v>
      </c>
      <c r="GOV268" s="214" t="e">
        <v>#N/A</v>
      </c>
      <c r="GOW268" s="214" t="e">
        <v>#N/A</v>
      </c>
      <c r="GOX268" s="214" t="e">
        <v>#N/A</v>
      </c>
      <c r="GOY268" s="214" t="e">
        <v>#N/A</v>
      </c>
      <c r="GOZ268" s="214" t="e">
        <v>#N/A</v>
      </c>
      <c r="GPA268" s="214" t="e">
        <v>#N/A</v>
      </c>
      <c r="GPB268" s="214" t="e">
        <v>#N/A</v>
      </c>
      <c r="GPC268" s="214" t="e">
        <v>#N/A</v>
      </c>
      <c r="GPD268" s="214" t="e">
        <v>#N/A</v>
      </c>
      <c r="GPE268" s="214" t="e">
        <v>#N/A</v>
      </c>
      <c r="GPF268" s="214" t="e">
        <v>#N/A</v>
      </c>
      <c r="GPG268" s="214" t="e">
        <v>#N/A</v>
      </c>
      <c r="GPH268" s="214" t="e">
        <v>#N/A</v>
      </c>
      <c r="GPI268" s="214" t="e">
        <v>#N/A</v>
      </c>
      <c r="GPJ268" s="214" t="e">
        <v>#N/A</v>
      </c>
      <c r="GPK268" s="214" t="e">
        <v>#N/A</v>
      </c>
      <c r="GPL268" s="214" t="e">
        <v>#N/A</v>
      </c>
      <c r="GPM268" s="214" t="e">
        <v>#N/A</v>
      </c>
      <c r="GPN268" s="214" t="e">
        <v>#N/A</v>
      </c>
      <c r="GPO268" s="214" t="e">
        <v>#N/A</v>
      </c>
      <c r="GPP268" s="214" t="e">
        <v>#N/A</v>
      </c>
      <c r="GPQ268" s="214" t="e">
        <v>#N/A</v>
      </c>
      <c r="GPR268" s="214" t="e">
        <v>#N/A</v>
      </c>
      <c r="GPS268" s="214" t="e">
        <v>#N/A</v>
      </c>
      <c r="GPT268" s="214" t="e">
        <v>#N/A</v>
      </c>
      <c r="GPU268" s="214" t="e">
        <v>#N/A</v>
      </c>
      <c r="GPV268" s="214" t="e">
        <v>#N/A</v>
      </c>
      <c r="GPW268" s="214" t="e">
        <v>#N/A</v>
      </c>
      <c r="GPX268" s="214" t="e">
        <v>#N/A</v>
      </c>
      <c r="GPY268" s="214" t="e">
        <v>#N/A</v>
      </c>
      <c r="GPZ268" s="214" t="e">
        <v>#N/A</v>
      </c>
      <c r="GQA268" s="214" t="e">
        <v>#N/A</v>
      </c>
      <c r="GQB268" s="214" t="e">
        <v>#N/A</v>
      </c>
      <c r="GQC268" s="214" t="e">
        <v>#N/A</v>
      </c>
      <c r="GQD268" s="214" t="e">
        <v>#N/A</v>
      </c>
      <c r="GQE268" s="214" t="e">
        <v>#N/A</v>
      </c>
      <c r="GQF268" s="214" t="e">
        <v>#N/A</v>
      </c>
      <c r="GQG268" s="214" t="e">
        <v>#N/A</v>
      </c>
      <c r="GQH268" s="214" t="e">
        <v>#N/A</v>
      </c>
      <c r="GQI268" s="214" t="e">
        <v>#N/A</v>
      </c>
      <c r="GQJ268" s="214" t="e">
        <v>#N/A</v>
      </c>
      <c r="GQK268" s="214" t="e">
        <v>#N/A</v>
      </c>
      <c r="GQL268" s="214" t="e">
        <v>#N/A</v>
      </c>
      <c r="GQM268" s="214" t="e">
        <v>#N/A</v>
      </c>
      <c r="GQN268" s="214" t="e">
        <v>#N/A</v>
      </c>
      <c r="GQO268" s="214" t="e">
        <v>#N/A</v>
      </c>
      <c r="GQP268" s="214" t="e">
        <v>#N/A</v>
      </c>
      <c r="GQQ268" s="214" t="e">
        <v>#N/A</v>
      </c>
      <c r="GQR268" s="214" t="e">
        <v>#N/A</v>
      </c>
      <c r="GQS268" s="214" t="e">
        <v>#N/A</v>
      </c>
      <c r="GQT268" s="214" t="e">
        <v>#N/A</v>
      </c>
      <c r="GQU268" s="214" t="e">
        <v>#N/A</v>
      </c>
      <c r="GQV268" s="214" t="e">
        <v>#N/A</v>
      </c>
      <c r="GQW268" s="214" t="e">
        <v>#N/A</v>
      </c>
      <c r="GQX268" s="214" t="e">
        <v>#N/A</v>
      </c>
      <c r="GQY268" s="214" t="e">
        <v>#N/A</v>
      </c>
      <c r="GQZ268" s="214" t="e">
        <v>#N/A</v>
      </c>
      <c r="GRA268" s="214" t="e">
        <v>#N/A</v>
      </c>
      <c r="GRB268" s="214" t="e">
        <v>#N/A</v>
      </c>
      <c r="GRC268" s="214" t="e">
        <v>#N/A</v>
      </c>
      <c r="GRD268" s="214" t="e">
        <v>#N/A</v>
      </c>
      <c r="GRE268" s="214" t="e">
        <v>#N/A</v>
      </c>
      <c r="GRF268" s="214" t="e">
        <v>#N/A</v>
      </c>
      <c r="GRG268" s="214" t="e">
        <v>#N/A</v>
      </c>
      <c r="GRH268" s="214" t="e">
        <v>#N/A</v>
      </c>
      <c r="GRI268" s="214" t="e">
        <v>#N/A</v>
      </c>
      <c r="GRJ268" s="214" t="e">
        <v>#N/A</v>
      </c>
      <c r="GRK268" s="214" t="e">
        <v>#N/A</v>
      </c>
      <c r="GRL268" s="214" t="e">
        <v>#N/A</v>
      </c>
      <c r="GRM268" s="214" t="e">
        <v>#N/A</v>
      </c>
      <c r="GRN268" s="214" t="e">
        <v>#N/A</v>
      </c>
      <c r="GRO268" s="214" t="e">
        <v>#N/A</v>
      </c>
      <c r="GRP268" s="214" t="e">
        <v>#N/A</v>
      </c>
      <c r="GRQ268" s="214" t="e">
        <v>#N/A</v>
      </c>
      <c r="GRR268" s="214" t="e">
        <v>#N/A</v>
      </c>
      <c r="GRS268" s="214" t="e">
        <v>#N/A</v>
      </c>
      <c r="GRT268" s="214" t="e">
        <v>#N/A</v>
      </c>
      <c r="GRU268" s="214" t="e">
        <v>#N/A</v>
      </c>
      <c r="GRV268" s="214" t="e">
        <v>#N/A</v>
      </c>
      <c r="GRW268" s="214" t="e">
        <v>#N/A</v>
      </c>
      <c r="GRX268" s="214" t="e">
        <v>#N/A</v>
      </c>
      <c r="GRY268" s="214" t="e">
        <v>#N/A</v>
      </c>
      <c r="GRZ268" s="214" t="e">
        <v>#N/A</v>
      </c>
      <c r="GSA268" s="214" t="e">
        <v>#N/A</v>
      </c>
      <c r="GSB268" s="214" t="e">
        <v>#N/A</v>
      </c>
      <c r="GSC268" s="214" t="e">
        <v>#N/A</v>
      </c>
      <c r="GSD268" s="214" t="e">
        <v>#N/A</v>
      </c>
      <c r="GSE268" s="214" t="e">
        <v>#N/A</v>
      </c>
      <c r="GSF268" s="214" t="e">
        <v>#N/A</v>
      </c>
      <c r="GSG268" s="214" t="e">
        <v>#N/A</v>
      </c>
      <c r="GSH268" s="214" t="e">
        <v>#N/A</v>
      </c>
      <c r="GSI268" s="214" t="e">
        <v>#N/A</v>
      </c>
      <c r="GSJ268" s="214" t="e">
        <v>#N/A</v>
      </c>
      <c r="GSK268" s="214" t="e">
        <v>#N/A</v>
      </c>
      <c r="GSL268" s="214" t="e">
        <v>#N/A</v>
      </c>
      <c r="GSM268" s="214" t="e">
        <v>#N/A</v>
      </c>
      <c r="GSN268" s="214" t="e">
        <v>#N/A</v>
      </c>
      <c r="GSO268" s="214" t="e">
        <v>#N/A</v>
      </c>
      <c r="GSP268" s="214" t="e">
        <v>#N/A</v>
      </c>
      <c r="GSQ268" s="214" t="e">
        <v>#N/A</v>
      </c>
      <c r="GSR268" s="214" t="e">
        <v>#N/A</v>
      </c>
      <c r="GSS268" s="214" t="e">
        <v>#N/A</v>
      </c>
      <c r="GST268" s="214" t="e">
        <v>#N/A</v>
      </c>
      <c r="GSU268" s="214" t="e">
        <v>#N/A</v>
      </c>
      <c r="GSV268" s="214" t="e">
        <v>#N/A</v>
      </c>
      <c r="GSW268" s="214" t="e">
        <v>#N/A</v>
      </c>
      <c r="GSX268" s="214" t="e">
        <v>#N/A</v>
      </c>
      <c r="GSY268" s="214" t="e">
        <v>#N/A</v>
      </c>
      <c r="GSZ268" s="214" t="e">
        <v>#N/A</v>
      </c>
      <c r="GTA268" s="214" t="e">
        <v>#N/A</v>
      </c>
      <c r="GTB268" s="214" t="e">
        <v>#N/A</v>
      </c>
      <c r="GTC268" s="214" t="e">
        <v>#N/A</v>
      </c>
      <c r="GTD268" s="214" t="e">
        <v>#N/A</v>
      </c>
      <c r="GTE268" s="214" t="e">
        <v>#N/A</v>
      </c>
      <c r="GTF268" s="214" t="e">
        <v>#N/A</v>
      </c>
      <c r="GTG268" s="214" t="e">
        <v>#N/A</v>
      </c>
      <c r="GTH268" s="214" t="e">
        <v>#N/A</v>
      </c>
      <c r="GTI268" s="214" t="e">
        <v>#N/A</v>
      </c>
      <c r="GTJ268" s="214" t="e">
        <v>#N/A</v>
      </c>
      <c r="GTK268" s="214" t="e">
        <v>#N/A</v>
      </c>
      <c r="GTL268" s="214" t="e">
        <v>#N/A</v>
      </c>
      <c r="GTM268" s="214" t="e">
        <v>#N/A</v>
      </c>
      <c r="GTN268" s="214" t="e">
        <v>#N/A</v>
      </c>
      <c r="GTO268" s="214" t="e">
        <v>#N/A</v>
      </c>
      <c r="GTP268" s="214" t="e">
        <v>#N/A</v>
      </c>
      <c r="GTQ268" s="214" t="e">
        <v>#N/A</v>
      </c>
      <c r="GTR268" s="214" t="e">
        <v>#N/A</v>
      </c>
      <c r="GTS268" s="214" t="e">
        <v>#N/A</v>
      </c>
      <c r="GTT268" s="214" t="e">
        <v>#N/A</v>
      </c>
      <c r="GTU268" s="214" t="e">
        <v>#N/A</v>
      </c>
      <c r="GTV268" s="214" t="e">
        <v>#N/A</v>
      </c>
      <c r="GTW268" s="214" t="e">
        <v>#N/A</v>
      </c>
      <c r="GTX268" s="214" t="e">
        <v>#N/A</v>
      </c>
      <c r="GTY268" s="214" t="e">
        <v>#N/A</v>
      </c>
      <c r="GTZ268" s="214" t="e">
        <v>#N/A</v>
      </c>
      <c r="GUA268" s="214" t="e">
        <v>#N/A</v>
      </c>
      <c r="GUB268" s="214" t="e">
        <v>#N/A</v>
      </c>
      <c r="GUC268" s="214" t="e">
        <v>#N/A</v>
      </c>
      <c r="GUD268" s="214" t="e">
        <v>#N/A</v>
      </c>
      <c r="GUE268" s="214" t="e">
        <v>#N/A</v>
      </c>
      <c r="GUF268" s="214" t="e">
        <v>#N/A</v>
      </c>
      <c r="GUG268" s="214" t="e">
        <v>#N/A</v>
      </c>
      <c r="GUH268" s="214" t="e">
        <v>#N/A</v>
      </c>
      <c r="GUI268" s="214" t="e">
        <v>#N/A</v>
      </c>
      <c r="GUJ268" s="214" t="e">
        <v>#N/A</v>
      </c>
      <c r="GUK268" s="214" t="e">
        <v>#N/A</v>
      </c>
      <c r="GUL268" s="214" t="e">
        <v>#N/A</v>
      </c>
      <c r="GUM268" s="214" t="e">
        <v>#N/A</v>
      </c>
      <c r="GUN268" s="214" t="e">
        <v>#N/A</v>
      </c>
      <c r="GUO268" s="214" t="e">
        <v>#N/A</v>
      </c>
      <c r="GUP268" s="214" t="e">
        <v>#N/A</v>
      </c>
      <c r="GUQ268" s="214" t="e">
        <v>#N/A</v>
      </c>
      <c r="GUR268" s="214" t="e">
        <v>#N/A</v>
      </c>
      <c r="GUS268" s="214" t="e">
        <v>#N/A</v>
      </c>
      <c r="GUT268" s="214" t="e">
        <v>#N/A</v>
      </c>
      <c r="GUU268" s="214" t="e">
        <v>#N/A</v>
      </c>
      <c r="GUV268" s="214" t="e">
        <v>#N/A</v>
      </c>
      <c r="GUW268" s="214" t="e">
        <v>#N/A</v>
      </c>
      <c r="GUX268" s="214" t="e">
        <v>#N/A</v>
      </c>
      <c r="GUY268" s="214" t="e">
        <v>#N/A</v>
      </c>
      <c r="GUZ268" s="214" t="e">
        <v>#N/A</v>
      </c>
      <c r="GVA268" s="214" t="e">
        <v>#N/A</v>
      </c>
      <c r="GVB268" s="214" t="e">
        <v>#N/A</v>
      </c>
      <c r="GVC268" s="214" t="e">
        <v>#N/A</v>
      </c>
      <c r="GVD268" s="214" t="e">
        <v>#N/A</v>
      </c>
      <c r="GVE268" s="214" t="e">
        <v>#N/A</v>
      </c>
      <c r="GVF268" s="214" t="e">
        <v>#N/A</v>
      </c>
      <c r="GVG268" s="214" t="e">
        <v>#N/A</v>
      </c>
      <c r="GVH268" s="214" t="e">
        <v>#N/A</v>
      </c>
      <c r="GVI268" s="214" t="e">
        <v>#N/A</v>
      </c>
      <c r="GVJ268" s="214" t="e">
        <v>#N/A</v>
      </c>
      <c r="GVK268" s="214" t="e">
        <v>#N/A</v>
      </c>
      <c r="GVL268" s="214" t="e">
        <v>#N/A</v>
      </c>
      <c r="GVM268" s="214" t="e">
        <v>#N/A</v>
      </c>
      <c r="GVN268" s="214" t="e">
        <v>#N/A</v>
      </c>
      <c r="GVO268" s="214" t="e">
        <v>#N/A</v>
      </c>
      <c r="GVP268" s="214" t="e">
        <v>#N/A</v>
      </c>
      <c r="GVQ268" s="214" t="e">
        <v>#N/A</v>
      </c>
      <c r="GVR268" s="214" t="e">
        <v>#N/A</v>
      </c>
      <c r="GVS268" s="214" t="e">
        <v>#N/A</v>
      </c>
      <c r="GVT268" s="214" t="e">
        <v>#N/A</v>
      </c>
      <c r="GVU268" s="214" t="e">
        <v>#N/A</v>
      </c>
      <c r="GVV268" s="214" t="e">
        <v>#N/A</v>
      </c>
      <c r="GVW268" s="214" t="e">
        <v>#N/A</v>
      </c>
      <c r="GVX268" s="214" t="e">
        <v>#N/A</v>
      </c>
      <c r="GVY268" s="214" t="e">
        <v>#N/A</v>
      </c>
      <c r="GVZ268" s="214" t="e">
        <v>#N/A</v>
      </c>
      <c r="GWA268" s="214" t="e">
        <v>#N/A</v>
      </c>
      <c r="GWB268" s="214" t="e">
        <v>#N/A</v>
      </c>
      <c r="GWC268" s="214" t="e">
        <v>#N/A</v>
      </c>
      <c r="GWD268" s="214" t="e">
        <v>#N/A</v>
      </c>
      <c r="GWE268" s="214" t="e">
        <v>#N/A</v>
      </c>
      <c r="GWF268" s="214" t="e">
        <v>#N/A</v>
      </c>
      <c r="GWG268" s="214" t="e">
        <v>#N/A</v>
      </c>
      <c r="GWH268" s="214" t="e">
        <v>#N/A</v>
      </c>
      <c r="GWI268" s="214" t="e">
        <v>#N/A</v>
      </c>
      <c r="GWJ268" s="214" t="e">
        <v>#N/A</v>
      </c>
      <c r="GWK268" s="214" t="e">
        <v>#N/A</v>
      </c>
      <c r="GWL268" s="214" t="e">
        <v>#N/A</v>
      </c>
      <c r="GWM268" s="214" t="e">
        <v>#N/A</v>
      </c>
      <c r="GWN268" s="214" t="e">
        <v>#N/A</v>
      </c>
      <c r="GWO268" s="214" t="e">
        <v>#N/A</v>
      </c>
      <c r="GWP268" s="214" t="e">
        <v>#N/A</v>
      </c>
      <c r="GWQ268" s="214" t="e">
        <v>#N/A</v>
      </c>
      <c r="GWR268" s="214" t="e">
        <v>#N/A</v>
      </c>
      <c r="GWS268" s="214" t="e">
        <v>#N/A</v>
      </c>
      <c r="GWT268" s="214" t="e">
        <v>#N/A</v>
      </c>
      <c r="GWU268" s="214" t="e">
        <v>#N/A</v>
      </c>
      <c r="GWV268" s="214" t="e">
        <v>#N/A</v>
      </c>
      <c r="GWW268" s="214" t="e">
        <v>#N/A</v>
      </c>
      <c r="GWX268" s="214" t="e">
        <v>#N/A</v>
      </c>
      <c r="GWY268" s="214" t="e">
        <v>#N/A</v>
      </c>
      <c r="GWZ268" s="214" t="e">
        <v>#N/A</v>
      </c>
      <c r="GXA268" s="214" t="e">
        <v>#N/A</v>
      </c>
      <c r="GXB268" s="214" t="e">
        <v>#N/A</v>
      </c>
      <c r="GXC268" s="214" t="e">
        <v>#N/A</v>
      </c>
      <c r="GXD268" s="214" t="e">
        <v>#N/A</v>
      </c>
      <c r="GXE268" s="214" t="e">
        <v>#N/A</v>
      </c>
      <c r="GXF268" s="214" t="e">
        <v>#N/A</v>
      </c>
      <c r="GXG268" s="214" t="e">
        <v>#N/A</v>
      </c>
      <c r="GXH268" s="214" t="e">
        <v>#N/A</v>
      </c>
      <c r="GXI268" s="214" t="e">
        <v>#N/A</v>
      </c>
      <c r="GXJ268" s="214" t="e">
        <v>#N/A</v>
      </c>
      <c r="GXK268" s="214" t="e">
        <v>#N/A</v>
      </c>
      <c r="GXL268" s="214" t="e">
        <v>#N/A</v>
      </c>
      <c r="GXM268" s="214" t="e">
        <v>#N/A</v>
      </c>
      <c r="GXN268" s="214" t="e">
        <v>#N/A</v>
      </c>
      <c r="GXO268" s="214" t="e">
        <v>#N/A</v>
      </c>
      <c r="GXP268" s="214" t="e">
        <v>#N/A</v>
      </c>
      <c r="GXQ268" s="214" t="e">
        <v>#N/A</v>
      </c>
      <c r="GXR268" s="214" t="e">
        <v>#N/A</v>
      </c>
      <c r="GXS268" s="214" t="e">
        <v>#N/A</v>
      </c>
      <c r="GXT268" s="214" t="e">
        <v>#N/A</v>
      </c>
      <c r="GXU268" s="214" t="e">
        <v>#N/A</v>
      </c>
      <c r="GXV268" s="214" t="e">
        <v>#N/A</v>
      </c>
      <c r="GXW268" s="214" t="e">
        <v>#N/A</v>
      </c>
      <c r="GXX268" s="214" t="e">
        <v>#N/A</v>
      </c>
      <c r="GXY268" s="214" t="e">
        <v>#N/A</v>
      </c>
      <c r="GXZ268" s="214" t="e">
        <v>#N/A</v>
      </c>
      <c r="GYA268" s="214" t="e">
        <v>#N/A</v>
      </c>
      <c r="GYB268" s="214" t="e">
        <v>#N/A</v>
      </c>
      <c r="GYC268" s="214" t="e">
        <v>#N/A</v>
      </c>
      <c r="GYD268" s="214" t="e">
        <v>#N/A</v>
      </c>
      <c r="GYE268" s="214" t="e">
        <v>#N/A</v>
      </c>
      <c r="GYF268" s="214" t="e">
        <v>#N/A</v>
      </c>
      <c r="GYG268" s="214" t="e">
        <v>#N/A</v>
      </c>
      <c r="GYH268" s="214" t="e">
        <v>#N/A</v>
      </c>
      <c r="GYI268" s="214" t="e">
        <v>#N/A</v>
      </c>
      <c r="GYJ268" s="214" t="e">
        <v>#N/A</v>
      </c>
      <c r="GYK268" s="214" t="e">
        <v>#N/A</v>
      </c>
      <c r="GYL268" s="214" t="e">
        <v>#N/A</v>
      </c>
      <c r="GYM268" s="214" t="e">
        <v>#N/A</v>
      </c>
      <c r="GYN268" s="214" t="e">
        <v>#N/A</v>
      </c>
      <c r="GYO268" s="214" t="e">
        <v>#N/A</v>
      </c>
      <c r="GYP268" s="214" t="e">
        <v>#N/A</v>
      </c>
      <c r="GYQ268" s="214" t="e">
        <v>#N/A</v>
      </c>
      <c r="GYR268" s="214" t="e">
        <v>#N/A</v>
      </c>
      <c r="GYS268" s="214" t="e">
        <v>#N/A</v>
      </c>
      <c r="GYT268" s="214" t="e">
        <v>#N/A</v>
      </c>
      <c r="GYU268" s="214" t="e">
        <v>#N/A</v>
      </c>
      <c r="GYV268" s="214" t="e">
        <v>#N/A</v>
      </c>
      <c r="GYW268" s="214" t="e">
        <v>#N/A</v>
      </c>
      <c r="GYX268" s="214" t="e">
        <v>#N/A</v>
      </c>
      <c r="GYY268" s="214" t="e">
        <v>#N/A</v>
      </c>
      <c r="GYZ268" s="214" t="e">
        <v>#N/A</v>
      </c>
      <c r="GZA268" s="214" t="e">
        <v>#N/A</v>
      </c>
      <c r="GZB268" s="214" t="e">
        <v>#N/A</v>
      </c>
      <c r="GZC268" s="214" t="e">
        <v>#N/A</v>
      </c>
      <c r="GZD268" s="214" t="e">
        <v>#N/A</v>
      </c>
      <c r="GZE268" s="214" t="e">
        <v>#N/A</v>
      </c>
      <c r="GZF268" s="214" t="e">
        <v>#N/A</v>
      </c>
      <c r="GZG268" s="214" t="e">
        <v>#N/A</v>
      </c>
      <c r="GZH268" s="214" t="e">
        <v>#N/A</v>
      </c>
      <c r="GZI268" s="214" t="e">
        <v>#N/A</v>
      </c>
      <c r="GZJ268" s="214" t="e">
        <v>#N/A</v>
      </c>
      <c r="GZK268" s="214" t="e">
        <v>#N/A</v>
      </c>
      <c r="GZL268" s="214" t="e">
        <v>#N/A</v>
      </c>
      <c r="GZM268" s="214" t="e">
        <v>#N/A</v>
      </c>
      <c r="GZN268" s="214" t="e">
        <v>#N/A</v>
      </c>
      <c r="GZO268" s="214" t="e">
        <v>#N/A</v>
      </c>
      <c r="GZP268" s="214" t="e">
        <v>#N/A</v>
      </c>
      <c r="GZQ268" s="214" t="e">
        <v>#N/A</v>
      </c>
      <c r="GZR268" s="214" t="e">
        <v>#N/A</v>
      </c>
      <c r="GZS268" s="214" t="e">
        <v>#N/A</v>
      </c>
      <c r="GZT268" s="214" t="e">
        <v>#N/A</v>
      </c>
      <c r="GZU268" s="214" t="e">
        <v>#N/A</v>
      </c>
      <c r="GZV268" s="214" t="e">
        <v>#N/A</v>
      </c>
      <c r="GZW268" s="214" t="e">
        <v>#N/A</v>
      </c>
      <c r="GZX268" s="214" t="e">
        <v>#N/A</v>
      </c>
      <c r="GZY268" s="214" t="e">
        <v>#N/A</v>
      </c>
      <c r="GZZ268" s="214" t="e">
        <v>#N/A</v>
      </c>
      <c r="HAA268" s="214" t="e">
        <v>#N/A</v>
      </c>
      <c r="HAB268" s="214" t="e">
        <v>#N/A</v>
      </c>
      <c r="HAC268" s="214" t="e">
        <v>#N/A</v>
      </c>
      <c r="HAD268" s="214" t="e">
        <v>#N/A</v>
      </c>
      <c r="HAE268" s="214" t="e">
        <v>#N/A</v>
      </c>
      <c r="HAF268" s="214" t="e">
        <v>#N/A</v>
      </c>
      <c r="HAG268" s="214" t="e">
        <v>#N/A</v>
      </c>
      <c r="HAH268" s="214" t="e">
        <v>#N/A</v>
      </c>
      <c r="HAI268" s="214" t="e">
        <v>#N/A</v>
      </c>
      <c r="HAJ268" s="214" t="e">
        <v>#N/A</v>
      </c>
      <c r="HAK268" s="214" t="e">
        <v>#N/A</v>
      </c>
      <c r="HAL268" s="214" t="e">
        <v>#N/A</v>
      </c>
      <c r="HAM268" s="214" t="e">
        <v>#N/A</v>
      </c>
      <c r="HAN268" s="214" t="e">
        <v>#N/A</v>
      </c>
      <c r="HAO268" s="214" t="e">
        <v>#N/A</v>
      </c>
      <c r="HAP268" s="214" t="e">
        <v>#N/A</v>
      </c>
      <c r="HAQ268" s="214" t="e">
        <v>#N/A</v>
      </c>
      <c r="HAR268" s="214" t="e">
        <v>#N/A</v>
      </c>
      <c r="HAS268" s="214" t="e">
        <v>#N/A</v>
      </c>
      <c r="HAT268" s="214" t="e">
        <v>#N/A</v>
      </c>
      <c r="HAU268" s="214" t="e">
        <v>#N/A</v>
      </c>
      <c r="HAV268" s="214" t="e">
        <v>#N/A</v>
      </c>
      <c r="HAW268" s="214" t="e">
        <v>#N/A</v>
      </c>
      <c r="HAX268" s="214" t="e">
        <v>#N/A</v>
      </c>
      <c r="HAY268" s="214" t="e">
        <v>#N/A</v>
      </c>
      <c r="HAZ268" s="214" t="e">
        <v>#N/A</v>
      </c>
      <c r="HBA268" s="214" t="e">
        <v>#N/A</v>
      </c>
      <c r="HBB268" s="214" t="e">
        <v>#N/A</v>
      </c>
      <c r="HBC268" s="214" t="e">
        <v>#N/A</v>
      </c>
      <c r="HBD268" s="214" t="e">
        <v>#N/A</v>
      </c>
      <c r="HBE268" s="214" t="e">
        <v>#N/A</v>
      </c>
      <c r="HBF268" s="214" t="e">
        <v>#N/A</v>
      </c>
      <c r="HBG268" s="214" t="e">
        <v>#N/A</v>
      </c>
      <c r="HBH268" s="214" t="e">
        <v>#N/A</v>
      </c>
      <c r="HBI268" s="214" t="e">
        <v>#N/A</v>
      </c>
      <c r="HBJ268" s="214" t="e">
        <v>#N/A</v>
      </c>
      <c r="HBK268" s="214" t="e">
        <v>#N/A</v>
      </c>
      <c r="HBL268" s="214" t="e">
        <v>#N/A</v>
      </c>
      <c r="HBM268" s="214" t="e">
        <v>#N/A</v>
      </c>
      <c r="HBN268" s="214" t="e">
        <v>#N/A</v>
      </c>
      <c r="HBO268" s="214" t="e">
        <v>#N/A</v>
      </c>
      <c r="HBP268" s="214" t="e">
        <v>#N/A</v>
      </c>
      <c r="HBQ268" s="214" t="e">
        <v>#N/A</v>
      </c>
      <c r="HBR268" s="214" t="e">
        <v>#N/A</v>
      </c>
      <c r="HBS268" s="214" t="e">
        <v>#N/A</v>
      </c>
      <c r="HBT268" s="214" t="e">
        <v>#N/A</v>
      </c>
      <c r="HBU268" s="214" t="e">
        <v>#N/A</v>
      </c>
      <c r="HBV268" s="214" t="e">
        <v>#N/A</v>
      </c>
      <c r="HBW268" s="214" t="e">
        <v>#N/A</v>
      </c>
      <c r="HBX268" s="214" t="e">
        <v>#N/A</v>
      </c>
      <c r="HBY268" s="214" t="e">
        <v>#N/A</v>
      </c>
      <c r="HBZ268" s="214" t="e">
        <v>#N/A</v>
      </c>
      <c r="HCA268" s="214" t="e">
        <v>#N/A</v>
      </c>
      <c r="HCB268" s="214" t="e">
        <v>#N/A</v>
      </c>
      <c r="HCC268" s="214" t="e">
        <v>#N/A</v>
      </c>
      <c r="HCD268" s="214" t="e">
        <v>#N/A</v>
      </c>
      <c r="HCE268" s="214" t="e">
        <v>#N/A</v>
      </c>
      <c r="HCF268" s="214" t="e">
        <v>#N/A</v>
      </c>
      <c r="HCG268" s="214" t="e">
        <v>#N/A</v>
      </c>
      <c r="HCH268" s="214" t="e">
        <v>#N/A</v>
      </c>
      <c r="HCI268" s="214" t="e">
        <v>#N/A</v>
      </c>
      <c r="HCJ268" s="214" t="e">
        <v>#N/A</v>
      </c>
      <c r="HCK268" s="214" t="e">
        <v>#N/A</v>
      </c>
      <c r="HCL268" s="214" t="e">
        <v>#N/A</v>
      </c>
      <c r="HCM268" s="214" t="e">
        <v>#N/A</v>
      </c>
      <c r="HCN268" s="214" t="e">
        <v>#N/A</v>
      </c>
      <c r="HCO268" s="214" t="e">
        <v>#N/A</v>
      </c>
      <c r="HCP268" s="214" t="e">
        <v>#N/A</v>
      </c>
      <c r="HCQ268" s="214" t="e">
        <v>#N/A</v>
      </c>
      <c r="HCR268" s="214" t="e">
        <v>#N/A</v>
      </c>
      <c r="HCS268" s="214" t="e">
        <v>#N/A</v>
      </c>
      <c r="HCT268" s="214" t="e">
        <v>#N/A</v>
      </c>
      <c r="HCU268" s="214" t="e">
        <v>#N/A</v>
      </c>
      <c r="HCV268" s="214" t="e">
        <v>#N/A</v>
      </c>
      <c r="HCW268" s="214" t="e">
        <v>#N/A</v>
      </c>
      <c r="HCX268" s="214" t="e">
        <v>#N/A</v>
      </c>
      <c r="HCY268" s="214" t="e">
        <v>#N/A</v>
      </c>
      <c r="HCZ268" s="214" t="e">
        <v>#N/A</v>
      </c>
      <c r="HDA268" s="214" t="e">
        <v>#N/A</v>
      </c>
      <c r="HDB268" s="214" t="e">
        <v>#N/A</v>
      </c>
      <c r="HDC268" s="214" t="e">
        <v>#N/A</v>
      </c>
      <c r="HDD268" s="214" t="e">
        <v>#N/A</v>
      </c>
      <c r="HDE268" s="214" t="e">
        <v>#N/A</v>
      </c>
      <c r="HDF268" s="214" t="e">
        <v>#N/A</v>
      </c>
      <c r="HDG268" s="214" t="e">
        <v>#N/A</v>
      </c>
      <c r="HDH268" s="214" t="e">
        <v>#N/A</v>
      </c>
      <c r="HDI268" s="214" t="e">
        <v>#N/A</v>
      </c>
      <c r="HDJ268" s="214" t="e">
        <v>#N/A</v>
      </c>
      <c r="HDK268" s="214" t="e">
        <v>#N/A</v>
      </c>
      <c r="HDL268" s="214" t="e">
        <v>#N/A</v>
      </c>
      <c r="HDM268" s="214" t="e">
        <v>#N/A</v>
      </c>
      <c r="HDN268" s="214" t="e">
        <v>#N/A</v>
      </c>
      <c r="HDO268" s="214" t="e">
        <v>#N/A</v>
      </c>
      <c r="HDP268" s="214" t="e">
        <v>#N/A</v>
      </c>
      <c r="HDQ268" s="214" t="e">
        <v>#N/A</v>
      </c>
      <c r="HDR268" s="214" t="e">
        <v>#N/A</v>
      </c>
      <c r="HDS268" s="214" t="e">
        <v>#N/A</v>
      </c>
      <c r="HDT268" s="214" t="e">
        <v>#N/A</v>
      </c>
      <c r="HDU268" s="214" t="e">
        <v>#N/A</v>
      </c>
      <c r="HDV268" s="214" t="e">
        <v>#N/A</v>
      </c>
      <c r="HDW268" s="214" t="e">
        <v>#N/A</v>
      </c>
      <c r="HDX268" s="214" t="e">
        <v>#N/A</v>
      </c>
      <c r="HDY268" s="214" t="e">
        <v>#N/A</v>
      </c>
      <c r="HDZ268" s="214" t="e">
        <v>#N/A</v>
      </c>
      <c r="HEA268" s="214" t="e">
        <v>#N/A</v>
      </c>
      <c r="HEB268" s="214" t="e">
        <v>#N/A</v>
      </c>
      <c r="HEC268" s="214" t="e">
        <v>#N/A</v>
      </c>
      <c r="HED268" s="214" t="e">
        <v>#N/A</v>
      </c>
      <c r="HEE268" s="214" t="e">
        <v>#N/A</v>
      </c>
      <c r="HEF268" s="214" t="e">
        <v>#N/A</v>
      </c>
      <c r="HEG268" s="214" t="e">
        <v>#N/A</v>
      </c>
      <c r="HEH268" s="214" t="e">
        <v>#N/A</v>
      </c>
      <c r="HEI268" s="214" t="e">
        <v>#N/A</v>
      </c>
      <c r="HEJ268" s="214" t="e">
        <v>#N/A</v>
      </c>
      <c r="HEK268" s="214" t="e">
        <v>#N/A</v>
      </c>
      <c r="HEL268" s="214" t="e">
        <v>#N/A</v>
      </c>
      <c r="HEM268" s="214" t="e">
        <v>#N/A</v>
      </c>
      <c r="HEN268" s="214" t="e">
        <v>#N/A</v>
      </c>
      <c r="HEO268" s="214" t="e">
        <v>#N/A</v>
      </c>
      <c r="HEP268" s="214" t="e">
        <v>#N/A</v>
      </c>
      <c r="HEQ268" s="214" t="e">
        <v>#N/A</v>
      </c>
      <c r="HER268" s="214" t="e">
        <v>#N/A</v>
      </c>
      <c r="HES268" s="214" t="e">
        <v>#N/A</v>
      </c>
      <c r="HET268" s="214" t="e">
        <v>#N/A</v>
      </c>
      <c r="HEU268" s="214" t="e">
        <v>#N/A</v>
      </c>
      <c r="HEV268" s="214" t="e">
        <v>#N/A</v>
      </c>
      <c r="HEW268" s="214" t="e">
        <v>#N/A</v>
      </c>
      <c r="HEX268" s="214" t="e">
        <v>#N/A</v>
      </c>
      <c r="HEY268" s="214" t="e">
        <v>#N/A</v>
      </c>
      <c r="HEZ268" s="214" t="e">
        <v>#N/A</v>
      </c>
      <c r="HFA268" s="214" t="e">
        <v>#N/A</v>
      </c>
      <c r="HFB268" s="214" t="e">
        <v>#N/A</v>
      </c>
      <c r="HFC268" s="214" t="e">
        <v>#N/A</v>
      </c>
      <c r="HFD268" s="214" t="e">
        <v>#N/A</v>
      </c>
      <c r="HFE268" s="214" t="e">
        <v>#N/A</v>
      </c>
      <c r="HFF268" s="214" t="e">
        <v>#N/A</v>
      </c>
      <c r="HFG268" s="214" t="e">
        <v>#N/A</v>
      </c>
      <c r="HFH268" s="214" t="e">
        <v>#N/A</v>
      </c>
      <c r="HFI268" s="214" t="e">
        <v>#N/A</v>
      </c>
      <c r="HFJ268" s="214" t="e">
        <v>#N/A</v>
      </c>
      <c r="HFK268" s="214" t="e">
        <v>#N/A</v>
      </c>
      <c r="HFL268" s="214" t="e">
        <v>#N/A</v>
      </c>
      <c r="HFM268" s="214" t="e">
        <v>#N/A</v>
      </c>
      <c r="HFN268" s="214" t="e">
        <v>#N/A</v>
      </c>
      <c r="HFO268" s="214" t="e">
        <v>#N/A</v>
      </c>
      <c r="HFP268" s="214" t="e">
        <v>#N/A</v>
      </c>
      <c r="HFQ268" s="214" t="e">
        <v>#N/A</v>
      </c>
      <c r="HFR268" s="214" t="e">
        <v>#N/A</v>
      </c>
      <c r="HFS268" s="214" t="e">
        <v>#N/A</v>
      </c>
      <c r="HFT268" s="214" t="e">
        <v>#N/A</v>
      </c>
      <c r="HFU268" s="214" t="e">
        <v>#N/A</v>
      </c>
      <c r="HFV268" s="214" t="e">
        <v>#N/A</v>
      </c>
      <c r="HFW268" s="214" t="e">
        <v>#N/A</v>
      </c>
      <c r="HFX268" s="214" t="e">
        <v>#N/A</v>
      </c>
      <c r="HFY268" s="214" t="e">
        <v>#N/A</v>
      </c>
      <c r="HFZ268" s="214" t="e">
        <v>#N/A</v>
      </c>
      <c r="HGA268" s="214" t="e">
        <v>#N/A</v>
      </c>
      <c r="HGB268" s="214" t="e">
        <v>#N/A</v>
      </c>
      <c r="HGC268" s="214" t="e">
        <v>#N/A</v>
      </c>
      <c r="HGD268" s="214" t="e">
        <v>#N/A</v>
      </c>
      <c r="HGE268" s="214" t="e">
        <v>#N/A</v>
      </c>
      <c r="HGF268" s="214" t="e">
        <v>#N/A</v>
      </c>
      <c r="HGG268" s="214" t="e">
        <v>#N/A</v>
      </c>
      <c r="HGH268" s="214" t="e">
        <v>#N/A</v>
      </c>
      <c r="HGI268" s="214" t="e">
        <v>#N/A</v>
      </c>
      <c r="HGJ268" s="214" t="e">
        <v>#N/A</v>
      </c>
      <c r="HGK268" s="214" t="e">
        <v>#N/A</v>
      </c>
      <c r="HGL268" s="214" t="e">
        <v>#N/A</v>
      </c>
      <c r="HGM268" s="214" t="e">
        <v>#N/A</v>
      </c>
      <c r="HGN268" s="214" t="e">
        <v>#N/A</v>
      </c>
      <c r="HGO268" s="214" t="e">
        <v>#N/A</v>
      </c>
      <c r="HGP268" s="214" t="e">
        <v>#N/A</v>
      </c>
      <c r="HGQ268" s="214" t="e">
        <v>#N/A</v>
      </c>
      <c r="HGR268" s="214" t="e">
        <v>#N/A</v>
      </c>
      <c r="HGS268" s="214" t="e">
        <v>#N/A</v>
      </c>
      <c r="HGT268" s="214" t="e">
        <v>#N/A</v>
      </c>
      <c r="HGU268" s="214" t="e">
        <v>#N/A</v>
      </c>
      <c r="HGV268" s="214" t="e">
        <v>#N/A</v>
      </c>
      <c r="HGW268" s="214" t="e">
        <v>#N/A</v>
      </c>
      <c r="HGX268" s="214" t="e">
        <v>#N/A</v>
      </c>
      <c r="HGY268" s="214" t="e">
        <v>#N/A</v>
      </c>
      <c r="HGZ268" s="214" t="e">
        <v>#N/A</v>
      </c>
      <c r="HHA268" s="214" t="e">
        <v>#N/A</v>
      </c>
      <c r="HHB268" s="214" t="e">
        <v>#N/A</v>
      </c>
      <c r="HHC268" s="214" t="e">
        <v>#N/A</v>
      </c>
      <c r="HHD268" s="214" t="e">
        <v>#N/A</v>
      </c>
      <c r="HHE268" s="214" t="e">
        <v>#N/A</v>
      </c>
      <c r="HHF268" s="214" t="e">
        <v>#N/A</v>
      </c>
      <c r="HHG268" s="214" t="e">
        <v>#N/A</v>
      </c>
      <c r="HHH268" s="214" t="e">
        <v>#N/A</v>
      </c>
      <c r="HHI268" s="214" t="e">
        <v>#N/A</v>
      </c>
      <c r="HHJ268" s="214" t="e">
        <v>#N/A</v>
      </c>
      <c r="HHK268" s="214" t="e">
        <v>#N/A</v>
      </c>
      <c r="HHL268" s="214" t="e">
        <v>#N/A</v>
      </c>
      <c r="HHM268" s="214" t="e">
        <v>#N/A</v>
      </c>
      <c r="HHN268" s="214" t="e">
        <v>#N/A</v>
      </c>
      <c r="HHO268" s="214" t="e">
        <v>#N/A</v>
      </c>
      <c r="HHP268" s="214" t="e">
        <v>#N/A</v>
      </c>
      <c r="HHQ268" s="214" t="e">
        <v>#N/A</v>
      </c>
      <c r="HHR268" s="214" t="e">
        <v>#N/A</v>
      </c>
      <c r="HHS268" s="214" t="e">
        <v>#N/A</v>
      </c>
      <c r="HHT268" s="214" t="e">
        <v>#N/A</v>
      </c>
      <c r="HHU268" s="214" t="e">
        <v>#N/A</v>
      </c>
      <c r="HHV268" s="214" t="e">
        <v>#N/A</v>
      </c>
      <c r="HHW268" s="214" t="e">
        <v>#N/A</v>
      </c>
      <c r="HHX268" s="214" t="e">
        <v>#N/A</v>
      </c>
      <c r="HHY268" s="214" t="e">
        <v>#N/A</v>
      </c>
      <c r="HHZ268" s="214" t="e">
        <v>#N/A</v>
      </c>
      <c r="HIA268" s="214" t="e">
        <v>#N/A</v>
      </c>
      <c r="HIB268" s="214" t="e">
        <v>#N/A</v>
      </c>
      <c r="HIC268" s="214" t="e">
        <v>#N/A</v>
      </c>
      <c r="HID268" s="214" t="e">
        <v>#N/A</v>
      </c>
      <c r="HIE268" s="214" t="e">
        <v>#N/A</v>
      </c>
      <c r="HIF268" s="214" t="e">
        <v>#N/A</v>
      </c>
      <c r="HIG268" s="214" t="e">
        <v>#N/A</v>
      </c>
      <c r="HIH268" s="214" t="e">
        <v>#N/A</v>
      </c>
      <c r="HII268" s="214" t="e">
        <v>#N/A</v>
      </c>
      <c r="HIJ268" s="214" t="e">
        <v>#N/A</v>
      </c>
      <c r="HIK268" s="214" t="e">
        <v>#N/A</v>
      </c>
      <c r="HIL268" s="214" t="e">
        <v>#N/A</v>
      </c>
      <c r="HIM268" s="214" t="e">
        <v>#N/A</v>
      </c>
      <c r="HIN268" s="214" t="e">
        <v>#N/A</v>
      </c>
      <c r="HIO268" s="214" t="e">
        <v>#N/A</v>
      </c>
      <c r="HIP268" s="214" t="e">
        <v>#N/A</v>
      </c>
      <c r="HIQ268" s="214" t="e">
        <v>#N/A</v>
      </c>
      <c r="HIR268" s="214" t="e">
        <v>#N/A</v>
      </c>
      <c r="HIS268" s="214" t="e">
        <v>#N/A</v>
      </c>
      <c r="HIT268" s="214" t="e">
        <v>#N/A</v>
      </c>
      <c r="HIU268" s="214" t="e">
        <v>#N/A</v>
      </c>
      <c r="HIV268" s="214" t="e">
        <v>#N/A</v>
      </c>
      <c r="HIW268" s="214" t="e">
        <v>#N/A</v>
      </c>
      <c r="HIX268" s="214" t="e">
        <v>#N/A</v>
      </c>
      <c r="HIY268" s="214" t="e">
        <v>#N/A</v>
      </c>
      <c r="HIZ268" s="214" t="e">
        <v>#N/A</v>
      </c>
      <c r="HJA268" s="214" t="e">
        <v>#N/A</v>
      </c>
      <c r="HJB268" s="214" t="e">
        <v>#N/A</v>
      </c>
      <c r="HJC268" s="214" t="e">
        <v>#N/A</v>
      </c>
      <c r="HJD268" s="214" t="e">
        <v>#N/A</v>
      </c>
      <c r="HJE268" s="214" t="e">
        <v>#N/A</v>
      </c>
      <c r="HJF268" s="214" t="e">
        <v>#N/A</v>
      </c>
      <c r="HJG268" s="214" t="e">
        <v>#N/A</v>
      </c>
      <c r="HJH268" s="214" t="e">
        <v>#N/A</v>
      </c>
      <c r="HJI268" s="214" t="e">
        <v>#N/A</v>
      </c>
      <c r="HJJ268" s="214" t="e">
        <v>#N/A</v>
      </c>
      <c r="HJK268" s="214" t="e">
        <v>#N/A</v>
      </c>
      <c r="HJL268" s="214" t="e">
        <v>#N/A</v>
      </c>
      <c r="HJM268" s="214" t="e">
        <v>#N/A</v>
      </c>
      <c r="HJN268" s="214" t="e">
        <v>#N/A</v>
      </c>
      <c r="HJO268" s="214" t="e">
        <v>#N/A</v>
      </c>
      <c r="HJP268" s="214" t="e">
        <v>#N/A</v>
      </c>
      <c r="HJQ268" s="214" t="e">
        <v>#N/A</v>
      </c>
      <c r="HJR268" s="214" t="e">
        <v>#N/A</v>
      </c>
      <c r="HJS268" s="214" t="e">
        <v>#N/A</v>
      </c>
      <c r="HJT268" s="214" t="e">
        <v>#N/A</v>
      </c>
      <c r="HJU268" s="214" t="e">
        <v>#N/A</v>
      </c>
      <c r="HJV268" s="214" t="e">
        <v>#N/A</v>
      </c>
      <c r="HJW268" s="214" t="e">
        <v>#N/A</v>
      </c>
      <c r="HJX268" s="214" t="e">
        <v>#N/A</v>
      </c>
      <c r="HJY268" s="214" t="e">
        <v>#N/A</v>
      </c>
      <c r="HJZ268" s="214" t="e">
        <v>#N/A</v>
      </c>
      <c r="HKA268" s="214" t="e">
        <v>#N/A</v>
      </c>
      <c r="HKB268" s="214" t="e">
        <v>#N/A</v>
      </c>
      <c r="HKC268" s="214" t="e">
        <v>#N/A</v>
      </c>
      <c r="HKD268" s="214" t="e">
        <v>#N/A</v>
      </c>
      <c r="HKE268" s="214" t="e">
        <v>#N/A</v>
      </c>
      <c r="HKF268" s="214" t="e">
        <v>#N/A</v>
      </c>
      <c r="HKG268" s="214" t="e">
        <v>#N/A</v>
      </c>
      <c r="HKH268" s="214" t="e">
        <v>#N/A</v>
      </c>
      <c r="HKI268" s="214" t="e">
        <v>#N/A</v>
      </c>
      <c r="HKJ268" s="214" t="e">
        <v>#N/A</v>
      </c>
      <c r="HKK268" s="214" t="e">
        <v>#N/A</v>
      </c>
      <c r="HKL268" s="214" t="e">
        <v>#N/A</v>
      </c>
      <c r="HKM268" s="214" t="e">
        <v>#N/A</v>
      </c>
      <c r="HKN268" s="214" t="e">
        <v>#N/A</v>
      </c>
      <c r="HKO268" s="214" t="e">
        <v>#N/A</v>
      </c>
      <c r="HKP268" s="214" t="e">
        <v>#N/A</v>
      </c>
      <c r="HKQ268" s="214" t="e">
        <v>#N/A</v>
      </c>
      <c r="HKR268" s="214" t="e">
        <v>#N/A</v>
      </c>
      <c r="HKS268" s="214" t="e">
        <v>#N/A</v>
      </c>
      <c r="HKT268" s="214" t="e">
        <v>#N/A</v>
      </c>
      <c r="HKU268" s="214" t="e">
        <v>#N/A</v>
      </c>
      <c r="HKV268" s="214" t="e">
        <v>#N/A</v>
      </c>
      <c r="HKW268" s="214" t="e">
        <v>#N/A</v>
      </c>
      <c r="HKX268" s="214" t="e">
        <v>#N/A</v>
      </c>
      <c r="HKY268" s="214" t="e">
        <v>#N/A</v>
      </c>
      <c r="HKZ268" s="214" t="e">
        <v>#N/A</v>
      </c>
      <c r="HLA268" s="214" t="e">
        <v>#N/A</v>
      </c>
      <c r="HLB268" s="214" t="e">
        <v>#N/A</v>
      </c>
      <c r="HLC268" s="214" t="e">
        <v>#N/A</v>
      </c>
      <c r="HLD268" s="214" t="e">
        <v>#N/A</v>
      </c>
      <c r="HLE268" s="214" t="e">
        <v>#N/A</v>
      </c>
      <c r="HLF268" s="214" t="e">
        <v>#N/A</v>
      </c>
      <c r="HLG268" s="214" t="e">
        <v>#N/A</v>
      </c>
      <c r="HLH268" s="214" t="e">
        <v>#N/A</v>
      </c>
      <c r="HLI268" s="214" t="e">
        <v>#N/A</v>
      </c>
      <c r="HLJ268" s="214" t="e">
        <v>#N/A</v>
      </c>
      <c r="HLK268" s="214" t="e">
        <v>#N/A</v>
      </c>
      <c r="HLL268" s="214" t="e">
        <v>#N/A</v>
      </c>
      <c r="HLM268" s="214" t="e">
        <v>#N/A</v>
      </c>
      <c r="HLN268" s="214" t="e">
        <v>#N/A</v>
      </c>
      <c r="HLO268" s="214" t="e">
        <v>#N/A</v>
      </c>
      <c r="HLP268" s="214" t="e">
        <v>#N/A</v>
      </c>
      <c r="HLQ268" s="214" t="e">
        <v>#N/A</v>
      </c>
      <c r="HLR268" s="214" t="e">
        <v>#N/A</v>
      </c>
      <c r="HLS268" s="214" t="e">
        <v>#N/A</v>
      </c>
      <c r="HLT268" s="214" t="e">
        <v>#N/A</v>
      </c>
      <c r="HLU268" s="214" t="e">
        <v>#N/A</v>
      </c>
      <c r="HLV268" s="214" t="e">
        <v>#N/A</v>
      </c>
      <c r="HLW268" s="214" t="e">
        <v>#N/A</v>
      </c>
      <c r="HLX268" s="214" t="e">
        <v>#N/A</v>
      </c>
      <c r="HLY268" s="214" t="e">
        <v>#N/A</v>
      </c>
      <c r="HLZ268" s="214" t="e">
        <v>#N/A</v>
      </c>
      <c r="HMA268" s="214" t="e">
        <v>#N/A</v>
      </c>
      <c r="HMB268" s="214" t="e">
        <v>#N/A</v>
      </c>
      <c r="HMC268" s="214" t="e">
        <v>#N/A</v>
      </c>
      <c r="HMD268" s="214" t="e">
        <v>#N/A</v>
      </c>
      <c r="HME268" s="214" t="e">
        <v>#N/A</v>
      </c>
      <c r="HMF268" s="214" t="e">
        <v>#N/A</v>
      </c>
      <c r="HMG268" s="214" t="e">
        <v>#N/A</v>
      </c>
      <c r="HMH268" s="214" t="e">
        <v>#N/A</v>
      </c>
      <c r="HMI268" s="214" t="e">
        <v>#N/A</v>
      </c>
      <c r="HMJ268" s="214" t="e">
        <v>#N/A</v>
      </c>
      <c r="HMK268" s="214" t="e">
        <v>#N/A</v>
      </c>
      <c r="HML268" s="214" t="e">
        <v>#N/A</v>
      </c>
      <c r="HMM268" s="214" t="e">
        <v>#N/A</v>
      </c>
      <c r="HMN268" s="214" t="e">
        <v>#N/A</v>
      </c>
      <c r="HMO268" s="214" t="e">
        <v>#N/A</v>
      </c>
      <c r="HMP268" s="214" t="e">
        <v>#N/A</v>
      </c>
      <c r="HMQ268" s="214" t="e">
        <v>#N/A</v>
      </c>
      <c r="HMR268" s="214" t="e">
        <v>#N/A</v>
      </c>
      <c r="HMS268" s="214" t="e">
        <v>#N/A</v>
      </c>
      <c r="HMT268" s="214" t="e">
        <v>#N/A</v>
      </c>
      <c r="HMU268" s="214" t="e">
        <v>#N/A</v>
      </c>
      <c r="HMV268" s="214" t="e">
        <v>#N/A</v>
      </c>
      <c r="HMW268" s="214" t="e">
        <v>#N/A</v>
      </c>
      <c r="HMX268" s="214" t="e">
        <v>#N/A</v>
      </c>
      <c r="HMY268" s="214" t="e">
        <v>#N/A</v>
      </c>
      <c r="HMZ268" s="214" t="e">
        <v>#N/A</v>
      </c>
      <c r="HNA268" s="214" t="e">
        <v>#N/A</v>
      </c>
      <c r="HNB268" s="214" t="e">
        <v>#N/A</v>
      </c>
      <c r="HNC268" s="214" t="e">
        <v>#N/A</v>
      </c>
      <c r="HND268" s="214" t="e">
        <v>#N/A</v>
      </c>
      <c r="HNE268" s="214" t="e">
        <v>#N/A</v>
      </c>
      <c r="HNF268" s="214" t="e">
        <v>#N/A</v>
      </c>
      <c r="HNG268" s="214" t="e">
        <v>#N/A</v>
      </c>
      <c r="HNH268" s="214" t="e">
        <v>#N/A</v>
      </c>
      <c r="HNI268" s="214" t="e">
        <v>#N/A</v>
      </c>
      <c r="HNJ268" s="214" t="e">
        <v>#N/A</v>
      </c>
      <c r="HNK268" s="214" t="e">
        <v>#N/A</v>
      </c>
      <c r="HNL268" s="214" t="e">
        <v>#N/A</v>
      </c>
      <c r="HNM268" s="214" t="e">
        <v>#N/A</v>
      </c>
      <c r="HNN268" s="214" t="e">
        <v>#N/A</v>
      </c>
      <c r="HNO268" s="214" t="e">
        <v>#N/A</v>
      </c>
      <c r="HNP268" s="214" t="e">
        <v>#N/A</v>
      </c>
      <c r="HNQ268" s="214" t="e">
        <v>#N/A</v>
      </c>
      <c r="HNR268" s="214" t="e">
        <v>#N/A</v>
      </c>
      <c r="HNS268" s="214" t="e">
        <v>#N/A</v>
      </c>
      <c r="HNT268" s="214" t="e">
        <v>#N/A</v>
      </c>
      <c r="HNU268" s="214" t="e">
        <v>#N/A</v>
      </c>
      <c r="HNV268" s="214" t="e">
        <v>#N/A</v>
      </c>
      <c r="HNW268" s="214" t="e">
        <v>#N/A</v>
      </c>
      <c r="HNX268" s="214" t="e">
        <v>#N/A</v>
      </c>
      <c r="HNY268" s="214" t="e">
        <v>#N/A</v>
      </c>
      <c r="HNZ268" s="214" t="e">
        <v>#N/A</v>
      </c>
      <c r="HOA268" s="214" t="e">
        <v>#N/A</v>
      </c>
      <c r="HOB268" s="214" t="e">
        <v>#N/A</v>
      </c>
      <c r="HOC268" s="214" t="e">
        <v>#N/A</v>
      </c>
      <c r="HOD268" s="214" t="e">
        <v>#N/A</v>
      </c>
      <c r="HOE268" s="214" t="e">
        <v>#N/A</v>
      </c>
      <c r="HOF268" s="214" t="e">
        <v>#N/A</v>
      </c>
      <c r="HOG268" s="214" t="e">
        <v>#N/A</v>
      </c>
      <c r="HOH268" s="214" t="e">
        <v>#N/A</v>
      </c>
      <c r="HOI268" s="214" t="e">
        <v>#N/A</v>
      </c>
      <c r="HOJ268" s="214" t="e">
        <v>#N/A</v>
      </c>
      <c r="HOK268" s="214" t="e">
        <v>#N/A</v>
      </c>
      <c r="HOL268" s="214" t="e">
        <v>#N/A</v>
      </c>
      <c r="HOM268" s="214" t="e">
        <v>#N/A</v>
      </c>
      <c r="HON268" s="214" t="e">
        <v>#N/A</v>
      </c>
      <c r="HOO268" s="214" t="e">
        <v>#N/A</v>
      </c>
      <c r="HOP268" s="214" t="e">
        <v>#N/A</v>
      </c>
      <c r="HOQ268" s="214" t="e">
        <v>#N/A</v>
      </c>
      <c r="HOR268" s="214" t="e">
        <v>#N/A</v>
      </c>
      <c r="HOS268" s="214" t="e">
        <v>#N/A</v>
      </c>
      <c r="HOT268" s="214" t="e">
        <v>#N/A</v>
      </c>
      <c r="HOU268" s="214" t="e">
        <v>#N/A</v>
      </c>
      <c r="HOV268" s="214" t="e">
        <v>#N/A</v>
      </c>
      <c r="HOW268" s="214" t="e">
        <v>#N/A</v>
      </c>
      <c r="HOX268" s="214" t="e">
        <v>#N/A</v>
      </c>
      <c r="HOY268" s="214" t="e">
        <v>#N/A</v>
      </c>
      <c r="HOZ268" s="214" t="e">
        <v>#N/A</v>
      </c>
      <c r="HPA268" s="214" t="e">
        <v>#N/A</v>
      </c>
      <c r="HPB268" s="214" t="e">
        <v>#N/A</v>
      </c>
      <c r="HPC268" s="214" t="e">
        <v>#N/A</v>
      </c>
      <c r="HPD268" s="214" t="e">
        <v>#N/A</v>
      </c>
      <c r="HPE268" s="214" t="e">
        <v>#N/A</v>
      </c>
      <c r="HPF268" s="214" t="e">
        <v>#N/A</v>
      </c>
      <c r="HPG268" s="214" t="e">
        <v>#N/A</v>
      </c>
      <c r="HPH268" s="214" t="e">
        <v>#N/A</v>
      </c>
      <c r="HPI268" s="214" t="e">
        <v>#N/A</v>
      </c>
      <c r="HPJ268" s="214" t="e">
        <v>#N/A</v>
      </c>
      <c r="HPK268" s="214" t="e">
        <v>#N/A</v>
      </c>
      <c r="HPL268" s="214" t="e">
        <v>#N/A</v>
      </c>
      <c r="HPM268" s="214" t="e">
        <v>#N/A</v>
      </c>
      <c r="HPN268" s="214" t="e">
        <v>#N/A</v>
      </c>
      <c r="HPO268" s="214" t="e">
        <v>#N/A</v>
      </c>
      <c r="HPP268" s="214" t="e">
        <v>#N/A</v>
      </c>
      <c r="HPQ268" s="214" t="e">
        <v>#N/A</v>
      </c>
      <c r="HPR268" s="214" t="e">
        <v>#N/A</v>
      </c>
      <c r="HPS268" s="214" t="e">
        <v>#N/A</v>
      </c>
      <c r="HPT268" s="214" t="e">
        <v>#N/A</v>
      </c>
      <c r="HPU268" s="214" t="e">
        <v>#N/A</v>
      </c>
      <c r="HPV268" s="214" t="e">
        <v>#N/A</v>
      </c>
      <c r="HPW268" s="214" t="e">
        <v>#N/A</v>
      </c>
      <c r="HPX268" s="214" t="e">
        <v>#N/A</v>
      </c>
      <c r="HPY268" s="214" t="e">
        <v>#N/A</v>
      </c>
      <c r="HPZ268" s="214" t="e">
        <v>#N/A</v>
      </c>
      <c r="HQA268" s="214" t="e">
        <v>#N/A</v>
      </c>
      <c r="HQB268" s="214" t="e">
        <v>#N/A</v>
      </c>
      <c r="HQC268" s="214" t="e">
        <v>#N/A</v>
      </c>
      <c r="HQD268" s="214" t="e">
        <v>#N/A</v>
      </c>
      <c r="HQE268" s="214" t="e">
        <v>#N/A</v>
      </c>
      <c r="HQF268" s="214" t="e">
        <v>#N/A</v>
      </c>
      <c r="HQG268" s="214" t="e">
        <v>#N/A</v>
      </c>
      <c r="HQH268" s="214" t="e">
        <v>#N/A</v>
      </c>
      <c r="HQI268" s="214" t="e">
        <v>#N/A</v>
      </c>
      <c r="HQJ268" s="214" t="e">
        <v>#N/A</v>
      </c>
      <c r="HQK268" s="214" t="e">
        <v>#N/A</v>
      </c>
      <c r="HQL268" s="214" t="e">
        <v>#N/A</v>
      </c>
      <c r="HQM268" s="214" t="e">
        <v>#N/A</v>
      </c>
      <c r="HQN268" s="214" t="e">
        <v>#N/A</v>
      </c>
      <c r="HQO268" s="214" t="e">
        <v>#N/A</v>
      </c>
      <c r="HQP268" s="214" t="e">
        <v>#N/A</v>
      </c>
      <c r="HQQ268" s="214" t="e">
        <v>#N/A</v>
      </c>
      <c r="HQR268" s="214" t="e">
        <v>#N/A</v>
      </c>
      <c r="HQS268" s="214" t="e">
        <v>#N/A</v>
      </c>
      <c r="HQT268" s="214" t="e">
        <v>#N/A</v>
      </c>
      <c r="HQU268" s="214" t="e">
        <v>#N/A</v>
      </c>
      <c r="HQV268" s="214" t="e">
        <v>#N/A</v>
      </c>
      <c r="HQW268" s="214" t="e">
        <v>#N/A</v>
      </c>
      <c r="HQX268" s="214" t="e">
        <v>#N/A</v>
      </c>
      <c r="HQY268" s="214" t="e">
        <v>#N/A</v>
      </c>
      <c r="HQZ268" s="214" t="e">
        <v>#N/A</v>
      </c>
      <c r="HRA268" s="214" t="e">
        <v>#N/A</v>
      </c>
      <c r="HRB268" s="214" t="e">
        <v>#N/A</v>
      </c>
      <c r="HRC268" s="214" t="e">
        <v>#N/A</v>
      </c>
      <c r="HRD268" s="214" t="e">
        <v>#N/A</v>
      </c>
      <c r="HRE268" s="214" t="e">
        <v>#N/A</v>
      </c>
      <c r="HRF268" s="214" t="e">
        <v>#N/A</v>
      </c>
      <c r="HRG268" s="214" t="e">
        <v>#N/A</v>
      </c>
      <c r="HRH268" s="214" t="e">
        <v>#N/A</v>
      </c>
      <c r="HRI268" s="214" t="e">
        <v>#N/A</v>
      </c>
      <c r="HRJ268" s="214" t="e">
        <v>#N/A</v>
      </c>
      <c r="HRK268" s="214" t="e">
        <v>#N/A</v>
      </c>
      <c r="HRL268" s="214" t="e">
        <v>#N/A</v>
      </c>
      <c r="HRM268" s="214" t="e">
        <v>#N/A</v>
      </c>
      <c r="HRN268" s="214" t="e">
        <v>#N/A</v>
      </c>
      <c r="HRO268" s="214" t="e">
        <v>#N/A</v>
      </c>
      <c r="HRP268" s="214" t="e">
        <v>#N/A</v>
      </c>
      <c r="HRQ268" s="214" t="e">
        <v>#N/A</v>
      </c>
      <c r="HRR268" s="214" t="e">
        <v>#N/A</v>
      </c>
      <c r="HRS268" s="214" t="e">
        <v>#N/A</v>
      </c>
      <c r="HRT268" s="214" t="e">
        <v>#N/A</v>
      </c>
      <c r="HRU268" s="214" t="e">
        <v>#N/A</v>
      </c>
      <c r="HRV268" s="214" t="e">
        <v>#N/A</v>
      </c>
      <c r="HRW268" s="214" t="e">
        <v>#N/A</v>
      </c>
      <c r="HRX268" s="214" t="e">
        <v>#N/A</v>
      </c>
      <c r="HRY268" s="214" t="e">
        <v>#N/A</v>
      </c>
      <c r="HRZ268" s="214" t="e">
        <v>#N/A</v>
      </c>
      <c r="HSA268" s="214" t="e">
        <v>#N/A</v>
      </c>
      <c r="HSB268" s="214" t="e">
        <v>#N/A</v>
      </c>
      <c r="HSC268" s="214" t="e">
        <v>#N/A</v>
      </c>
      <c r="HSD268" s="214" t="e">
        <v>#N/A</v>
      </c>
      <c r="HSE268" s="214" t="e">
        <v>#N/A</v>
      </c>
      <c r="HSF268" s="214" t="e">
        <v>#N/A</v>
      </c>
      <c r="HSG268" s="214" t="e">
        <v>#N/A</v>
      </c>
      <c r="HSH268" s="214" t="e">
        <v>#N/A</v>
      </c>
      <c r="HSI268" s="214" t="e">
        <v>#N/A</v>
      </c>
      <c r="HSJ268" s="214" t="e">
        <v>#N/A</v>
      </c>
      <c r="HSK268" s="214" t="e">
        <v>#N/A</v>
      </c>
      <c r="HSL268" s="214" t="e">
        <v>#N/A</v>
      </c>
      <c r="HSM268" s="214" t="e">
        <v>#N/A</v>
      </c>
      <c r="HSN268" s="214" t="e">
        <v>#N/A</v>
      </c>
      <c r="HSO268" s="214" t="e">
        <v>#N/A</v>
      </c>
      <c r="HSP268" s="214" t="e">
        <v>#N/A</v>
      </c>
      <c r="HSQ268" s="214" t="e">
        <v>#N/A</v>
      </c>
      <c r="HSR268" s="214" t="e">
        <v>#N/A</v>
      </c>
      <c r="HSS268" s="214" t="e">
        <v>#N/A</v>
      </c>
      <c r="HST268" s="214" t="e">
        <v>#N/A</v>
      </c>
      <c r="HSU268" s="214" t="e">
        <v>#N/A</v>
      </c>
      <c r="HSV268" s="214" t="e">
        <v>#N/A</v>
      </c>
      <c r="HSW268" s="214" t="e">
        <v>#N/A</v>
      </c>
      <c r="HSX268" s="214" t="e">
        <v>#N/A</v>
      </c>
      <c r="HSY268" s="214" t="e">
        <v>#N/A</v>
      </c>
      <c r="HSZ268" s="214" t="e">
        <v>#N/A</v>
      </c>
      <c r="HTA268" s="214" t="e">
        <v>#N/A</v>
      </c>
      <c r="HTB268" s="214" t="e">
        <v>#N/A</v>
      </c>
      <c r="HTC268" s="214" t="e">
        <v>#N/A</v>
      </c>
      <c r="HTD268" s="214" t="e">
        <v>#N/A</v>
      </c>
      <c r="HTE268" s="214" t="e">
        <v>#N/A</v>
      </c>
      <c r="HTF268" s="214" t="e">
        <v>#N/A</v>
      </c>
      <c r="HTG268" s="214" t="e">
        <v>#N/A</v>
      </c>
      <c r="HTH268" s="214" t="e">
        <v>#N/A</v>
      </c>
      <c r="HTI268" s="214" t="e">
        <v>#N/A</v>
      </c>
      <c r="HTJ268" s="214" t="e">
        <v>#N/A</v>
      </c>
      <c r="HTK268" s="214" t="e">
        <v>#N/A</v>
      </c>
      <c r="HTL268" s="214" t="e">
        <v>#N/A</v>
      </c>
      <c r="HTM268" s="214" t="e">
        <v>#N/A</v>
      </c>
      <c r="HTN268" s="214" t="e">
        <v>#N/A</v>
      </c>
      <c r="HTO268" s="214" t="e">
        <v>#N/A</v>
      </c>
      <c r="HTP268" s="214" t="e">
        <v>#N/A</v>
      </c>
      <c r="HTQ268" s="214" t="e">
        <v>#N/A</v>
      </c>
      <c r="HTR268" s="214" t="e">
        <v>#N/A</v>
      </c>
      <c r="HTS268" s="214" t="e">
        <v>#N/A</v>
      </c>
      <c r="HTT268" s="214" t="e">
        <v>#N/A</v>
      </c>
      <c r="HTU268" s="214" t="e">
        <v>#N/A</v>
      </c>
      <c r="HTV268" s="214" t="e">
        <v>#N/A</v>
      </c>
      <c r="HTW268" s="214" t="e">
        <v>#N/A</v>
      </c>
      <c r="HTX268" s="214" t="e">
        <v>#N/A</v>
      </c>
      <c r="HTY268" s="214" t="e">
        <v>#N/A</v>
      </c>
      <c r="HTZ268" s="214" t="e">
        <v>#N/A</v>
      </c>
      <c r="HUA268" s="214" t="e">
        <v>#N/A</v>
      </c>
      <c r="HUB268" s="214" t="e">
        <v>#N/A</v>
      </c>
      <c r="HUC268" s="214" t="e">
        <v>#N/A</v>
      </c>
      <c r="HUD268" s="214" t="e">
        <v>#N/A</v>
      </c>
      <c r="HUE268" s="214" t="e">
        <v>#N/A</v>
      </c>
      <c r="HUF268" s="214" t="e">
        <v>#N/A</v>
      </c>
      <c r="HUG268" s="214" t="e">
        <v>#N/A</v>
      </c>
      <c r="HUH268" s="214" t="e">
        <v>#N/A</v>
      </c>
      <c r="HUI268" s="214" t="e">
        <v>#N/A</v>
      </c>
      <c r="HUJ268" s="214" t="e">
        <v>#N/A</v>
      </c>
      <c r="HUK268" s="214" t="e">
        <v>#N/A</v>
      </c>
      <c r="HUL268" s="214" t="e">
        <v>#N/A</v>
      </c>
      <c r="HUM268" s="214" t="e">
        <v>#N/A</v>
      </c>
      <c r="HUN268" s="214" t="e">
        <v>#N/A</v>
      </c>
      <c r="HUO268" s="214" t="e">
        <v>#N/A</v>
      </c>
      <c r="HUP268" s="214" t="e">
        <v>#N/A</v>
      </c>
      <c r="HUQ268" s="214" t="e">
        <v>#N/A</v>
      </c>
      <c r="HUR268" s="214" t="e">
        <v>#N/A</v>
      </c>
      <c r="HUS268" s="214" t="e">
        <v>#N/A</v>
      </c>
      <c r="HUT268" s="214" t="e">
        <v>#N/A</v>
      </c>
      <c r="HUU268" s="214" t="e">
        <v>#N/A</v>
      </c>
      <c r="HUV268" s="214" t="e">
        <v>#N/A</v>
      </c>
      <c r="HUW268" s="214" t="e">
        <v>#N/A</v>
      </c>
      <c r="HUX268" s="214" t="e">
        <v>#N/A</v>
      </c>
      <c r="HUY268" s="214" t="e">
        <v>#N/A</v>
      </c>
      <c r="HUZ268" s="214" t="e">
        <v>#N/A</v>
      </c>
      <c r="HVA268" s="214" t="e">
        <v>#N/A</v>
      </c>
      <c r="HVB268" s="214" t="e">
        <v>#N/A</v>
      </c>
      <c r="HVC268" s="214" t="e">
        <v>#N/A</v>
      </c>
      <c r="HVD268" s="214" t="e">
        <v>#N/A</v>
      </c>
      <c r="HVE268" s="214" t="e">
        <v>#N/A</v>
      </c>
      <c r="HVF268" s="214" t="e">
        <v>#N/A</v>
      </c>
      <c r="HVG268" s="214" t="e">
        <v>#N/A</v>
      </c>
      <c r="HVH268" s="214" t="e">
        <v>#N/A</v>
      </c>
      <c r="HVI268" s="214" t="e">
        <v>#N/A</v>
      </c>
      <c r="HVJ268" s="214" t="e">
        <v>#N/A</v>
      </c>
      <c r="HVK268" s="214" t="e">
        <v>#N/A</v>
      </c>
      <c r="HVL268" s="214" t="e">
        <v>#N/A</v>
      </c>
      <c r="HVM268" s="214" t="e">
        <v>#N/A</v>
      </c>
      <c r="HVN268" s="214" t="e">
        <v>#N/A</v>
      </c>
      <c r="HVO268" s="214" t="e">
        <v>#N/A</v>
      </c>
      <c r="HVP268" s="214" t="e">
        <v>#N/A</v>
      </c>
      <c r="HVQ268" s="214" t="e">
        <v>#N/A</v>
      </c>
      <c r="HVR268" s="214" t="e">
        <v>#N/A</v>
      </c>
      <c r="HVS268" s="214" t="e">
        <v>#N/A</v>
      </c>
      <c r="HVT268" s="214" t="e">
        <v>#N/A</v>
      </c>
      <c r="HVU268" s="214" t="e">
        <v>#N/A</v>
      </c>
      <c r="HVV268" s="214" t="e">
        <v>#N/A</v>
      </c>
      <c r="HVW268" s="214" t="e">
        <v>#N/A</v>
      </c>
      <c r="HVX268" s="214" t="e">
        <v>#N/A</v>
      </c>
      <c r="HVY268" s="214" t="e">
        <v>#N/A</v>
      </c>
      <c r="HVZ268" s="214" t="e">
        <v>#N/A</v>
      </c>
      <c r="HWA268" s="214" t="e">
        <v>#N/A</v>
      </c>
      <c r="HWB268" s="214" t="e">
        <v>#N/A</v>
      </c>
      <c r="HWC268" s="214" t="e">
        <v>#N/A</v>
      </c>
      <c r="HWD268" s="214" t="e">
        <v>#N/A</v>
      </c>
      <c r="HWE268" s="214" t="e">
        <v>#N/A</v>
      </c>
      <c r="HWF268" s="214" t="e">
        <v>#N/A</v>
      </c>
      <c r="HWG268" s="214" t="e">
        <v>#N/A</v>
      </c>
      <c r="HWH268" s="214" t="e">
        <v>#N/A</v>
      </c>
      <c r="HWI268" s="214" t="e">
        <v>#N/A</v>
      </c>
      <c r="HWJ268" s="214" t="e">
        <v>#N/A</v>
      </c>
      <c r="HWK268" s="214" t="e">
        <v>#N/A</v>
      </c>
      <c r="HWL268" s="214" t="e">
        <v>#N/A</v>
      </c>
      <c r="HWM268" s="214" t="e">
        <v>#N/A</v>
      </c>
      <c r="HWN268" s="214" t="e">
        <v>#N/A</v>
      </c>
      <c r="HWO268" s="214" t="e">
        <v>#N/A</v>
      </c>
      <c r="HWP268" s="214" t="e">
        <v>#N/A</v>
      </c>
      <c r="HWQ268" s="214" t="e">
        <v>#N/A</v>
      </c>
      <c r="HWR268" s="214" t="e">
        <v>#N/A</v>
      </c>
      <c r="HWS268" s="214" t="e">
        <v>#N/A</v>
      </c>
      <c r="HWT268" s="214" t="e">
        <v>#N/A</v>
      </c>
      <c r="HWU268" s="214" t="e">
        <v>#N/A</v>
      </c>
      <c r="HWV268" s="214" t="e">
        <v>#N/A</v>
      </c>
      <c r="HWW268" s="214" t="e">
        <v>#N/A</v>
      </c>
      <c r="HWX268" s="214" t="e">
        <v>#N/A</v>
      </c>
      <c r="HWY268" s="214" t="e">
        <v>#N/A</v>
      </c>
      <c r="HWZ268" s="214" t="e">
        <v>#N/A</v>
      </c>
      <c r="HXA268" s="214" t="e">
        <v>#N/A</v>
      </c>
      <c r="HXB268" s="214" t="e">
        <v>#N/A</v>
      </c>
      <c r="HXC268" s="214" t="e">
        <v>#N/A</v>
      </c>
      <c r="HXD268" s="214" t="e">
        <v>#N/A</v>
      </c>
      <c r="HXE268" s="214" t="e">
        <v>#N/A</v>
      </c>
      <c r="HXF268" s="214" t="e">
        <v>#N/A</v>
      </c>
      <c r="HXG268" s="214" t="e">
        <v>#N/A</v>
      </c>
      <c r="HXH268" s="214" t="e">
        <v>#N/A</v>
      </c>
      <c r="HXI268" s="214" t="e">
        <v>#N/A</v>
      </c>
      <c r="HXJ268" s="214" t="e">
        <v>#N/A</v>
      </c>
      <c r="HXK268" s="214" t="e">
        <v>#N/A</v>
      </c>
      <c r="HXL268" s="214" t="e">
        <v>#N/A</v>
      </c>
      <c r="HXM268" s="214" t="e">
        <v>#N/A</v>
      </c>
      <c r="HXN268" s="214" t="e">
        <v>#N/A</v>
      </c>
      <c r="HXO268" s="214" t="e">
        <v>#N/A</v>
      </c>
      <c r="HXP268" s="214" t="e">
        <v>#N/A</v>
      </c>
      <c r="HXQ268" s="214" t="e">
        <v>#N/A</v>
      </c>
      <c r="HXR268" s="214" t="e">
        <v>#N/A</v>
      </c>
      <c r="HXS268" s="214" t="e">
        <v>#N/A</v>
      </c>
      <c r="HXT268" s="214" t="e">
        <v>#N/A</v>
      </c>
      <c r="HXU268" s="214" t="e">
        <v>#N/A</v>
      </c>
      <c r="HXV268" s="214" t="e">
        <v>#N/A</v>
      </c>
      <c r="HXW268" s="214" t="e">
        <v>#N/A</v>
      </c>
      <c r="HXX268" s="214" t="e">
        <v>#N/A</v>
      </c>
      <c r="HXY268" s="214" t="e">
        <v>#N/A</v>
      </c>
      <c r="HXZ268" s="214" t="e">
        <v>#N/A</v>
      </c>
      <c r="HYA268" s="214" t="e">
        <v>#N/A</v>
      </c>
      <c r="HYB268" s="214" t="e">
        <v>#N/A</v>
      </c>
      <c r="HYC268" s="214" t="e">
        <v>#N/A</v>
      </c>
      <c r="HYD268" s="214" t="e">
        <v>#N/A</v>
      </c>
      <c r="HYE268" s="214" t="e">
        <v>#N/A</v>
      </c>
      <c r="HYF268" s="214" t="e">
        <v>#N/A</v>
      </c>
      <c r="HYG268" s="214" t="e">
        <v>#N/A</v>
      </c>
      <c r="HYH268" s="214" t="e">
        <v>#N/A</v>
      </c>
      <c r="HYI268" s="214" t="e">
        <v>#N/A</v>
      </c>
      <c r="HYJ268" s="214" t="e">
        <v>#N/A</v>
      </c>
      <c r="HYK268" s="214" t="e">
        <v>#N/A</v>
      </c>
      <c r="HYL268" s="214" t="e">
        <v>#N/A</v>
      </c>
      <c r="HYM268" s="214" t="e">
        <v>#N/A</v>
      </c>
      <c r="HYN268" s="214" t="e">
        <v>#N/A</v>
      </c>
      <c r="HYO268" s="214" t="e">
        <v>#N/A</v>
      </c>
      <c r="HYP268" s="214" t="e">
        <v>#N/A</v>
      </c>
      <c r="HYQ268" s="214" t="e">
        <v>#N/A</v>
      </c>
      <c r="HYR268" s="214" t="e">
        <v>#N/A</v>
      </c>
      <c r="HYS268" s="214" t="e">
        <v>#N/A</v>
      </c>
      <c r="HYT268" s="214" t="e">
        <v>#N/A</v>
      </c>
      <c r="HYU268" s="214" t="e">
        <v>#N/A</v>
      </c>
      <c r="HYV268" s="214" t="e">
        <v>#N/A</v>
      </c>
      <c r="HYW268" s="214" t="e">
        <v>#N/A</v>
      </c>
      <c r="HYX268" s="214" t="e">
        <v>#N/A</v>
      </c>
      <c r="HYY268" s="214" t="e">
        <v>#N/A</v>
      </c>
      <c r="HYZ268" s="214" t="e">
        <v>#N/A</v>
      </c>
      <c r="HZA268" s="214" t="e">
        <v>#N/A</v>
      </c>
      <c r="HZB268" s="214" t="e">
        <v>#N/A</v>
      </c>
      <c r="HZC268" s="214" t="e">
        <v>#N/A</v>
      </c>
      <c r="HZD268" s="214" t="e">
        <v>#N/A</v>
      </c>
      <c r="HZE268" s="214" t="e">
        <v>#N/A</v>
      </c>
      <c r="HZF268" s="214" t="e">
        <v>#N/A</v>
      </c>
      <c r="HZG268" s="214" t="e">
        <v>#N/A</v>
      </c>
      <c r="HZH268" s="214" t="e">
        <v>#N/A</v>
      </c>
      <c r="HZI268" s="214" t="e">
        <v>#N/A</v>
      </c>
      <c r="HZJ268" s="214" t="e">
        <v>#N/A</v>
      </c>
      <c r="HZK268" s="214" t="e">
        <v>#N/A</v>
      </c>
      <c r="HZL268" s="214" t="e">
        <v>#N/A</v>
      </c>
      <c r="HZM268" s="214" t="e">
        <v>#N/A</v>
      </c>
      <c r="HZN268" s="214" t="e">
        <v>#N/A</v>
      </c>
      <c r="HZO268" s="214" t="e">
        <v>#N/A</v>
      </c>
      <c r="HZP268" s="214" t="e">
        <v>#N/A</v>
      </c>
      <c r="HZQ268" s="214" t="e">
        <v>#N/A</v>
      </c>
      <c r="HZR268" s="214" t="e">
        <v>#N/A</v>
      </c>
      <c r="HZS268" s="214" t="e">
        <v>#N/A</v>
      </c>
      <c r="HZT268" s="214" t="e">
        <v>#N/A</v>
      </c>
      <c r="HZU268" s="214" t="e">
        <v>#N/A</v>
      </c>
      <c r="HZV268" s="214" t="e">
        <v>#N/A</v>
      </c>
      <c r="HZW268" s="214" t="e">
        <v>#N/A</v>
      </c>
      <c r="HZX268" s="214" t="e">
        <v>#N/A</v>
      </c>
      <c r="HZY268" s="214" t="e">
        <v>#N/A</v>
      </c>
      <c r="HZZ268" s="214" t="e">
        <v>#N/A</v>
      </c>
      <c r="IAA268" s="214" t="e">
        <v>#N/A</v>
      </c>
      <c r="IAB268" s="214" t="e">
        <v>#N/A</v>
      </c>
      <c r="IAC268" s="214" t="e">
        <v>#N/A</v>
      </c>
      <c r="IAD268" s="214" t="e">
        <v>#N/A</v>
      </c>
      <c r="IAE268" s="214" t="e">
        <v>#N/A</v>
      </c>
      <c r="IAF268" s="214" t="e">
        <v>#N/A</v>
      </c>
      <c r="IAG268" s="214" t="e">
        <v>#N/A</v>
      </c>
      <c r="IAH268" s="214" t="e">
        <v>#N/A</v>
      </c>
      <c r="IAI268" s="214" t="e">
        <v>#N/A</v>
      </c>
      <c r="IAJ268" s="214" t="e">
        <v>#N/A</v>
      </c>
      <c r="IAK268" s="214" t="e">
        <v>#N/A</v>
      </c>
      <c r="IAL268" s="214" t="e">
        <v>#N/A</v>
      </c>
      <c r="IAM268" s="214" t="e">
        <v>#N/A</v>
      </c>
      <c r="IAN268" s="214" t="e">
        <v>#N/A</v>
      </c>
      <c r="IAO268" s="214" t="e">
        <v>#N/A</v>
      </c>
      <c r="IAP268" s="214" t="e">
        <v>#N/A</v>
      </c>
      <c r="IAQ268" s="214" t="e">
        <v>#N/A</v>
      </c>
      <c r="IAR268" s="214" t="e">
        <v>#N/A</v>
      </c>
      <c r="IAS268" s="214" t="e">
        <v>#N/A</v>
      </c>
      <c r="IAT268" s="214" t="e">
        <v>#N/A</v>
      </c>
      <c r="IAU268" s="214" t="e">
        <v>#N/A</v>
      </c>
      <c r="IAV268" s="214" t="e">
        <v>#N/A</v>
      </c>
      <c r="IAW268" s="214" t="e">
        <v>#N/A</v>
      </c>
      <c r="IAX268" s="214" t="e">
        <v>#N/A</v>
      </c>
      <c r="IAY268" s="214" t="e">
        <v>#N/A</v>
      </c>
      <c r="IAZ268" s="214" t="e">
        <v>#N/A</v>
      </c>
      <c r="IBA268" s="214" t="e">
        <v>#N/A</v>
      </c>
      <c r="IBB268" s="214" t="e">
        <v>#N/A</v>
      </c>
      <c r="IBC268" s="214" t="e">
        <v>#N/A</v>
      </c>
      <c r="IBD268" s="214" t="e">
        <v>#N/A</v>
      </c>
      <c r="IBE268" s="214" t="e">
        <v>#N/A</v>
      </c>
      <c r="IBF268" s="214" t="e">
        <v>#N/A</v>
      </c>
      <c r="IBG268" s="214" t="e">
        <v>#N/A</v>
      </c>
      <c r="IBH268" s="214" t="e">
        <v>#N/A</v>
      </c>
      <c r="IBI268" s="214" t="e">
        <v>#N/A</v>
      </c>
      <c r="IBJ268" s="214" t="e">
        <v>#N/A</v>
      </c>
      <c r="IBK268" s="214" t="e">
        <v>#N/A</v>
      </c>
      <c r="IBL268" s="214" t="e">
        <v>#N/A</v>
      </c>
      <c r="IBM268" s="214" t="e">
        <v>#N/A</v>
      </c>
      <c r="IBN268" s="214" t="e">
        <v>#N/A</v>
      </c>
      <c r="IBO268" s="214" t="e">
        <v>#N/A</v>
      </c>
      <c r="IBP268" s="214" t="e">
        <v>#N/A</v>
      </c>
      <c r="IBQ268" s="214" t="e">
        <v>#N/A</v>
      </c>
      <c r="IBR268" s="214" t="e">
        <v>#N/A</v>
      </c>
      <c r="IBS268" s="214" t="e">
        <v>#N/A</v>
      </c>
      <c r="IBT268" s="214" t="e">
        <v>#N/A</v>
      </c>
      <c r="IBU268" s="214" t="e">
        <v>#N/A</v>
      </c>
      <c r="IBV268" s="214" t="e">
        <v>#N/A</v>
      </c>
      <c r="IBW268" s="214" t="e">
        <v>#N/A</v>
      </c>
      <c r="IBX268" s="214" t="e">
        <v>#N/A</v>
      </c>
      <c r="IBY268" s="214" t="e">
        <v>#N/A</v>
      </c>
      <c r="IBZ268" s="214" t="e">
        <v>#N/A</v>
      </c>
      <c r="ICA268" s="214" t="e">
        <v>#N/A</v>
      </c>
      <c r="ICB268" s="214" t="e">
        <v>#N/A</v>
      </c>
      <c r="ICC268" s="214" t="e">
        <v>#N/A</v>
      </c>
      <c r="ICD268" s="214" t="e">
        <v>#N/A</v>
      </c>
      <c r="ICE268" s="214" t="e">
        <v>#N/A</v>
      </c>
      <c r="ICF268" s="214" t="e">
        <v>#N/A</v>
      </c>
      <c r="ICG268" s="214" t="e">
        <v>#N/A</v>
      </c>
      <c r="ICH268" s="214" t="e">
        <v>#N/A</v>
      </c>
      <c r="ICI268" s="214" t="e">
        <v>#N/A</v>
      </c>
      <c r="ICJ268" s="214" t="e">
        <v>#N/A</v>
      </c>
      <c r="ICK268" s="214" t="e">
        <v>#N/A</v>
      </c>
      <c r="ICL268" s="214" t="e">
        <v>#N/A</v>
      </c>
      <c r="ICM268" s="214" t="e">
        <v>#N/A</v>
      </c>
      <c r="ICN268" s="214" t="e">
        <v>#N/A</v>
      </c>
      <c r="ICO268" s="214" t="e">
        <v>#N/A</v>
      </c>
      <c r="ICP268" s="214" t="e">
        <v>#N/A</v>
      </c>
      <c r="ICQ268" s="214" t="e">
        <v>#N/A</v>
      </c>
      <c r="ICR268" s="214" t="e">
        <v>#N/A</v>
      </c>
      <c r="ICS268" s="214" t="e">
        <v>#N/A</v>
      </c>
      <c r="ICT268" s="214" t="e">
        <v>#N/A</v>
      </c>
      <c r="ICU268" s="214" t="e">
        <v>#N/A</v>
      </c>
      <c r="ICV268" s="214" t="e">
        <v>#N/A</v>
      </c>
      <c r="ICW268" s="214" t="e">
        <v>#N/A</v>
      </c>
      <c r="ICX268" s="214" t="e">
        <v>#N/A</v>
      </c>
      <c r="ICY268" s="214" t="e">
        <v>#N/A</v>
      </c>
      <c r="ICZ268" s="214" t="e">
        <v>#N/A</v>
      </c>
      <c r="IDA268" s="214" t="e">
        <v>#N/A</v>
      </c>
      <c r="IDB268" s="214" t="e">
        <v>#N/A</v>
      </c>
      <c r="IDC268" s="214" t="e">
        <v>#N/A</v>
      </c>
      <c r="IDD268" s="214" t="e">
        <v>#N/A</v>
      </c>
      <c r="IDE268" s="214" t="e">
        <v>#N/A</v>
      </c>
      <c r="IDF268" s="214" t="e">
        <v>#N/A</v>
      </c>
      <c r="IDG268" s="214" t="e">
        <v>#N/A</v>
      </c>
      <c r="IDH268" s="214" t="e">
        <v>#N/A</v>
      </c>
      <c r="IDI268" s="214" t="e">
        <v>#N/A</v>
      </c>
      <c r="IDJ268" s="214" t="e">
        <v>#N/A</v>
      </c>
      <c r="IDK268" s="214" t="e">
        <v>#N/A</v>
      </c>
      <c r="IDL268" s="214" t="e">
        <v>#N/A</v>
      </c>
      <c r="IDM268" s="214" t="e">
        <v>#N/A</v>
      </c>
      <c r="IDN268" s="214" t="e">
        <v>#N/A</v>
      </c>
      <c r="IDO268" s="214" t="e">
        <v>#N/A</v>
      </c>
      <c r="IDP268" s="214" t="e">
        <v>#N/A</v>
      </c>
      <c r="IDQ268" s="214" t="e">
        <v>#N/A</v>
      </c>
      <c r="IDR268" s="214" t="e">
        <v>#N/A</v>
      </c>
      <c r="IDS268" s="214" t="e">
        <v>#N/A</v>
      </c>
      <c r="IDT268" s="214" t="e">
        <v>#N/A</v>
      </c>
      <c r="IDU268" s="214" t="e">
        <v>#N/A</v>
      </c>
      <c r="IDV268" s="214" t="e">
        <v>#N/A</v>
      </c>
      <c r="IDW268" s="214" t="e">
        <v>#N/A</v>
      </c>
      <c r="IDX268" s="214" t="e">
        <v>#N/A</v>
      </c>
      <c r="IDY268" s="214" t="e">
        <v>#N/A</v>
      </c>
      <c r="IDZ268" s="214" t="e">
        <v>#N/A</v>
      </c>
      <c r="IEA268" s="214" t="e">
        <v>#N/A</v>
      </c>
      <c r="IEB268" s="214" t="e">
        <v>#N/A</v>
      </c>
      <c r="IEC268" s="214" t="e">
        <v>#N/A</v>
      </c>
      <c r="IED268" s="214" t="e">
        <v>#N/A</v>
      </c>
      <c r="IEE268" s="214" t="e">
        <v>#N/A</v>
      </c>
      <c r="IEF268" s="214" t="e">
        <v>#N/A</v>
      </c>
      <c r="IEG268" s="214" t="e">
        <v>#N/A</v>
      </c>
      <c r="IEH268" s="214" t="e">
        <v>#N/A</v>
      </c>
      <c r="IEI268" s="214" t="e">
        <v>#N/A</v>
      </c>
      <c r="IEJ268" s="214" t="e">
        <v>#N/A</v>
      </c>
      <c r="IEK268" s="214" t="e">
        <v>#N/A</v>
      </c>
      <c r="IEL268" s="214" t="e">
        <v>#N/A</v>
      </c>
      <c r="IEM268" s="214" t="e">
        <v>#N/A</v>
      </c>
      <c r="IEN268" s="214" t="e">
        <v>#N/A</v>
      </c>
      <c r="IEO268" s="214" t="e">
        <v>#N/A</v>
      </c>
      <c r="IEP268" s="214" t="e">
        <v>#N/A</v>
      </c>
      <c r="IEQ268" s="214" t="e">
        <v>#N/A</v>
      </c>
      <c r="IER268" s="214" t="e">
        <v>#N/A</v>
      </c>
      <c r="IES268" s="214" t="e">
        <v>#N/A</v>
      </c>
      <c r="IET268" s="214" t="e">
        <v>#N/A</v>
      </c>
      <c r="IEU268" s="214" t="e">
        <v>#N/A</v>
      </c>
      <c r="IEV268" s="214" t="e">
        <v>#N/A</v>
      </c>
      <c r="IEW268" s="214" t="e">
        <v>#N/A</v>
      </c>
      <c r="IEX268" s="214" t="e">
        <v>#N/A</v>
      </c>
      <c r="IEY268" s="214" t="e">
        <v>#N/A</v>
      </c>
      <c r="IEZ268" s="214" t="e">
        <v>#N/A</v>
      </c>
      <c r="IFA268" s="214" t="e">
        <v>#N/A</v>
      </c>
      <c r="IFB268" s="214" t="e">
        <v>#N/A</v>
      </c>
      <c r="IFC268" s="214" t="e">
        <v>#N/A</v>
      </c>
      <c r="IFD268" s="214" t="e">
        <v>#N/A</v>
      </c>
      <c r="IFE268" s="214" t="e">
        <v>#N/A</v>
      </c>
      <c r="IFF268" s="214" t="e">
        <v>#N/A</v>
      </c>
      <c r="IFG268" s="214" t="e">
        <v>#N/A</v>
      </c>
      <c r="IFH268" s="214" t="e">
        <v>#N/A</v>
      </c>
      <c r="IFI268" s="214" t="e">
        <v>#N/A</v>
      </c>
      <c r="IFJ268" s="214" t="e">
        <v>#N/A</v>
      </c>
      <c r="IFK268" s="214" t="e">
        <v>#N/A</v>
      </c>
      <c r="IFL268" s="214" t="e">
        <v>#N/A</v>
      </c>
      <c r="IFM268" s="214" t="e">
        <v>#N/A</v>
      </c>
      <c r="IFN268" s="214" t="e">
        <v>#N/A</v>
      </c>
      <c r="IFO268" s="214" t="e">
        <v>#N/A</v>
      </c>
      <c r="IFP268" s="214" t="e">
        <v>#N/A</v>
      </c>
      <c r="IFQ268" s="214" t="e">
        <v>#N/A</v>
      </c>
      <c r="IFR268" s="214" t="e">
        <v>#N/A</v>
      </c>
      <c r="IFS268" s="214" t="e">
        <v>#N/A</v>
      </c>
      <c r="IFT268" s="214" t="e">
        <v>#N/A</v>
      </c>
      <c r="IFU268" s="214" t="e">
        <v>#N/A</v>
      </c>
      <c r="IFV268" s="214" t="e">
        <v>#N/A</v>
      </c>
      <c r="IFW268" s="214" t="e">
        <v>#N/A</v>
      </c>
      <c r="IFX268" s="214" t="e">
        <v>#N/A</v>
      </c>
      <c r="IFY268" s="214" t="e">
        <v>#N/A</v>
      </c>
      <c r="IFZ268" s="214" t="e">
        <v>#N/A</v>
      </c>
      <c r="IGA268" s="214" t="e">
        <v>#N/A</v>
      </c>
      <c r="IGB268" s="214" t="e">
        <v>#N/A</v>
      </c>
      <c r="IGC268" s="214" t="e">
        <v>#N/A</v>
      </c>
      <c r="IGD268" s="214" t="e">
        <v>#N/A</v>
      </c>
      <c r="IGE268" s="214" t="e">
        <v>#N/A</v>
      </c>
      <c r="IGF268" s="214" t="e">
        <v>#N/A</v>
      </c>
      <c r="IGG268" s="214" t="e">
        <v>#N/A</v>
      </c>
      <c r="IGH268" s="214" t="e">
        <v>#N/A</v>
      </c>
      <c r="IGI268" s="214" t="e">
        <v>#N/A</v>
      </c>
      <c r="IGJ268" s="214" t="e">
        <v>#N/A</v>
      </c>
      <c r="IGK268" s="214" t="e">
        <v>#N/A</v>
      </c>
      <c r="IGL268" s="214" t="e">
        <v>#N/A</v>
      </c>
      <c r="IGM268" s="214" t="e">
        <v>#N/A</v>
      </c>
      <c r="IGN268" s="214" t="e">
        <v>#N/A</v>
      </c>
      <c r="IGO268" s="214" t="e">
        <v>#N/A</v>
      </c>
      <c r="IGP268" s="214" t="e">
        <v>#N/A</v>
      </c>
      <c r="IGQ268" s="214" t="e">
        <v>#N/A</v>
      </c>
      <c r="IGR268" s="214" t="e">
        <v>#N/A</v>
      </c>
      <c r="IGS268" s="214" t="e">
        <v>#N/A</v>
      </c>
      <c r="IGT268" s="214" t="e">
        <v>#N/A</v>
      </c>
      <c r="IGU268" s="214" t="e">
        <v>#N/A</v>
      </c>
      <c r="IGV268" s="214" t="e">
        <v>#N/A</v>
      </c>
      <c r="IGW268" s="214" t="e">
        <v>#N/A</v>
      </c>
      <c r="IGX268" s="214" t="e">
        <v>#N/A</v>
      </c>
      <c r="IGY268" s="214" t="e">
        <v>#N/A</v>
      </c>
      <c r="IGZ268" s="214" t="e">
        <v>#N/A</v>
      </c>
      <c r="IHA268" s="214" t="e">
        <v>#N/A</v>
      </c>
      <c r="IHB268" s="214" t="e">
        <v>#N/A</v>
      </c>
      <c r="IHC268" s="214" t="e">
        <v>#N/A</v>
      </c>
      <c r="IHD268" s="214" t="e">
        <v>#N/A</v>
      </c>
      <c r="IHE268" s="214" t="e">
        <v>#N/A</v>
      </c>
      <c r="IHF268" s="214" t="e">
        <v>#N/A</v>
      </c>
      <c r="IHG268" s="214" t="e">
        <v>#N/A</v>
      </c>
      <c r="IHH268" s="214" t="e">
        <v>#N/A</v>
      </c>
      <c r="IHI268" s="214" t="e">
        <v>#N/A</v>
      </c>
      <c r="IHJ268" s="214" t="e">
        <v>#N/A</v>
      </c>
      <c r="IHK268" s="214" t="e">
        <v>#N/A</v>
      </c>
      <c r="IHL268" s="214" t="e">
        <v>#N/A</v>
      </c>
      <c r="IHM268" s="214" t="e">
        <v>#N/A</v>
      </c>
      <c r="IHN268" s="214" t="e">
        <v>#N/A</v>
      </c>
      <c r="IHO268" s="214" t="e">
        <v>#N/A</v>
      </c>
      <c r="IHP268" s="214" t="e">
        <v>#N/A</v>
      </c>
      <c r="IHQ268" s="214" t="e">
        <v>#N/A</v>
      </c>
      <c r="IHR268" s="214" t="e">
        <v>#N/A</v>
      </c>
      <c r="IHS268" s="214" t="e">
        <v>#N/A</v>
      </c>
      <c r="IHT268" s="214" t="e">
        <v>#N/A</v>
      </c>
      <c r="IHU268" s="214" t="e">
        <v>#N/A</v>
      </c>
      <c r="IHV268" s="214" t="e">
        <v>#N/A</v>
      </c>
      <c r="IHW268" s="214" t="e">
        <v>#N/A</v>
      </c>
      <c r="IHX268" s="214" t="e">
        <v>#N/A</v>
      </c>
      <c r="IHY268" s="214" t="e">
        <v>#N/A</v>
      </c>
      <c r="IHZ268" s="214" t="e">
        <v>#N/A</v>
      </c>
      <c r="IIA268" s="214" t="e">
        <v>#N/A</v>
      </c>
      <c r="IIB268" s="214" t="e">
        <v>#N/A</v>
      </c>
      <c r="IIC268" s="214" t="e">
        <v>#N/A</v>
      </c>
      <c r="IID268" s="214" t="e">
        <v>#N/A</v>
      </c>
      <c r="IIE268" s="214" t="e">
        <v>#N/A</v>
      </c>
      <c r="IIF268" s="214" t="e">
        <v>#N/A</v>
      </c>
      <c r="IIG268" s="214" t="e">
        <v>#N/A</v>
      </c>
      <c r="IIH268" s="214" t="e">
        <v>#N/A</v>
      </c>
      <c r="III268" s="214" t="e">
        <v>#N/A</v>
      </c>
      <c r="IIJ268" s="214" t="e">
        <v>#N/A</v>
      </c>
      <c r="IIK268" s="214" t="e">
        <v>#N/A</v>
      </c>
      <c r="IIL268" s="214" t="e">
        <v>#N/A</v>
      </c>
      <c r="IIM268" s="214" t="e">
        <v>#N/A</v>
      </c>
      <c r="IIN268" s="214" t="e">
        <v>#N/A</v>
      </c>
      <c r="IIO268" s="214" t="e">
        <v>#N/A</v>
      </c>
      <c r="IIP268" s="214" t="e">
        <v>#N/A</v>
      </c>
      <c r="IIQ268" s="214" t="e">
        <v>#N/A</v>
      </c>
      <c r="IIR268" s="214" t="e">
        <v>#N/A</v>
      </c>
      <c r="IIS268" s="214" t="e">
        <v>#N/A</v>
      </c>
      <c r="IIT268" s="214" t="e">
        <v>#N/A</v>
      </c>
      <c r="IIU268" s="214" t="e">
        <v>#N/A</v>
      </c>
      <c r="IIV268" s="214" t="e">
        <v>#N/A</v>
      </c>
      <c r="IIW268" s="214" t="e">
        <v>#N/A</v>
      </c>
      <c r="IIX268" s="214" t="e">
        <v>#N/A</v>
      </c>
      <c r="IIY268" s="214" t="e">
        <v>#N/A</v>
      </c>
      <c r="IIZ268" s="214" t="e">
        <v>#N/A</v>
      </c>
      <c r="IJA268" s="214" t="e">
        <v>#N/A</v>
      </c>
      <c r="IJB268" s="214" t="e">
        <v>#N/A</v>
      </c>
      <c r="IJC268" s="214" t="e">
        <v>#N/A</v>
      </c>
      <c r="IJD268" s="214" t="e">
        <v>#N/A</v>
      </c>
      <c r="IJE268" s="214" t="e">
        <v>#N/A</v>
      </c>
      <c r="IJF268" s="214" t="e">
        <v>#N/A</v>
      </c>
      <c r="IJG268" s="214" t="e">
        <v>#N/A</v>
      </c>
      <c r="IJH268" s="214" t="e">
        <v>#N/A</v>
      </c>
      <c r="IJI268" s="214" t="e">
        <v>#N/A</v>
      </c>
      <c r="IJJ268" s="214" t="e">
        <v>#N/A</v>
      </c>
      <c r="IJK268" s="214" t="e">
        <v>#N/A</v>
      </c>
      <c r="IJL268" s="214" t="e">
        <v>#N/A</v>
      </c>
      <c r="IJM268" s="214" t="e">
        <v>#N/A</v>
      </c>
      <c r="IJN268" s="214" t="e">
        <v>#N/A</v>
      </c>
      <c r="IJO268" s="214" t="e">
        <v>#N/A</v>
      </c>
      <c r="IJP268" s="214" t="e">
        <v>#N/A</v>
      </c>
      <c r="IJQ268" s="214" t="e">
        <v>#N/A</v>
      </c>
      <c r="IJR268" s="214" t="e">
        <v>#N/A</v>
      </c>
      <c r="IJS268" s="214" t="e">
        <v>#N/A</v>
      </c>
      <c r="IJT268" s="214" t="e">
        <v>#N/A</v>
      </c>
      <c r="IJU268" s="214" t="e">
        <v>#N/A</v>
      </c>
      <c r="IJV268" s="214" t="e">
        <v>#N/A</v>
      </c>
      <c r="IJW268" s="214" t="e">
        <v>#N/A</v>
      </c>
      <c r="IJX268" s="214" t="e">
        <v>#N/A</v>
      </c>
      <c r="IJY268" s="214" t="e">
        <v>#N/A</v>
      </c>
      <c r="IJZ268" s="214" t="e">
        <v>#N/A</v>
      </c>
      <c r="IKA268" s="214" t="e">
        <v>#N/A</v>
      </c>
      <c r="IKB268" s="214" t="e">
        <v>#N/A</v>
      </c>
      <c r="IKC268" s="214" t="e">
        <v>#N/A</v>
      </c>
      <c r="IKD268" s="214" t="e">
        <v>#N/A</v>
      </c>
      <c r="IKE268" s="214" t="e">
        <v>#N/A</v>
      </c>
      <c r="IKF268" s="214" t="e">
        <v>#N/A</v>
      </c>
      <c r="IKG268" s="214" t="e">
        <v>#N/A</v>
      </c>
      <c r="IKH268" s="214" t="e">
        <v>#N/A</v>
      </c>
      <c r="IKI268" s="214" t="e">
        <v>#N/A</v>
      </c>
      <c r="IKJ268" s="214" t="e">
        <v>#N/A</v>
      </c>
      <c r="IKK268" s="214" t="e">
        <v>#N/A</v>
      </c>
      <c r="IKL268" s="214" t="e">
        <v>#N/A</v>
      </c>
      <c r="IKM268" s="214" t="e">
        <v>#N/A</v>
      </c>
      <c r="IKN268" s="214" t="e">
        <v>#N/A</v>
      </c>
      <c r="IKO268" s="214" t="e">
        <v>#N/A</v>
      </c>
      <c r="IKP268" s="214" t="e">
        <v>#N/A</v>
      </c>
      <c r="IKQ268" s="214" t="e">
        <v>#N/A</v>
      </c>
      <c r="IKR268" s="214" t="e">
        <v>#N/A</v>
      </c>
      <c r="IKS268" s="214" t="e">
        <v>#N/A</v>
      </c>
      <c r="IKT268" s="214" t="e">
        <v>#N/A</v>
      </c>
      <c r="IKU268" s="214" t="e">
        <v>#N/A</v>
      </c>
      <c r="IKV268" s="214" t="e">
        <v>#N/A</v>
      </c>
      <c r="IKW268" s="214" t="e">
        <v>#N/A</v>
      </c>
      <c r="IKX268" s="214" t="e">
        <v>#N/A</v>
      </c>
      <c r="IKY268" s="214" t="e">
        <v>#N/A</v>
      </c>
      <c r="IKZ268" s="214" t="e">
        <v>#N/A</v>
      </c>
      <c r="ILA268" s="214" t="e">
        <v>#N/A</v>
      </c>
      <c r="ILB268" s="214" t="e">
        <v>#N/A</v>
      </c>
      <c r="ILC268" s="214" t="e">
        <v>#N/A</v>
      </c>
      <c r="ILD268" s="214" t="e">
        <v>#N/A</v>
      </c>
      <c r="ILE268" s="214" t="e">
        <v>#N/A</v>
      </c>
      <c r="ILF268" s="214" t="e">
        <v>#N/A</v>
      </c>
      <c r="ILG268" s="214" t="e">
        <v>#N/A</v>
      </c>
      <c r="ILH268" s="214" t="e">
        <v>#N/A</v>
      </c>
      <c r="ILI268" s="214" t="e">
        <v>#N/A</v>
      </c>
      <c r="ILJ268" s="214" t="e">
        <v>#N/A</v>
      </c>
      <c r="ILK268" s="214" t="e">
        <v>#N/A</v>
      </c>
      <c r="ILL268" s="214" t="e">
        <v>#N/A</v>
      </c>
      <c r="ILM268" s="214" t="e">
        <v>#N/A</v>
      </c>
      <c r="ILN268" s="214" t="e">
        <v>#N/A</v>
      </c>
      <c r="ILO268" s="214" t="e">
        <v>#N/A</v>
      </c>
      <c r="ILP268" s="214" t="e">
        <v>#N/A</v>
      </c>
      <c r="ILQ268" s="214" t="e">
        <v>#N/A</v>
      </c>
      <c r="ILR268" s="214" t="e">
        <v>#N/A</v>
      </c>
      <c r="ILS268" s="214" t="e">
        <v>#N/A</v>
      </c>
      <c r="ILT268" s="214" t="e">
        <v>#N/A</v>
      </c>
      <c r="ILU268" s="214" t="e">
        <v>#N/A</v>
      </c>
      <c r="ILV268" s="214" t="e">
        <v>#N/A</v>
      </c>
      <c r="ILW268" s="214" t="e">
        <v>#N/A</v>
      </c>
      <c r="ILX268" s="214" t="e">
        <v>#N/A</v>
      </c>
      <c r="ILY268" s="214" t="e">
        <v>#N/A</v>
      </c>
      <c r="ILZ268" s="214" t="e">
        <v>#N/A</v>
      </c>
      <c r="IMA268" s="214" t="e">
        <v>#N/A</v>
      </c>
      <c r="IMB268" s="214" t="e">
        <v>#N/A</v>
      </c>
      <c r="IMC268" s="214" t="e">
        <v>#N/A</v>
      </c>
      <c r="IMD268" s="214" t="e">
        <v>#N/A</v>
      </c>
      <c r="IME268" s="214" t="e">
        <v>#N/A</v>
      </c>
      <c r="IMF268" s="214" t="e">
        <v>#N/A</v>
      </c>
      <c r="IMG268" s="214" t="e">
        <v>#N/A</v>
      </c>
      <c r="IMH268" s="214" t="e">
        <v>#N/A</v>
      </c>
      <c r="IMI268" s="214" t="e">
        <v>#N/A</v>
      </c>
      <c r="IMJ268" s="214" t="e">
        <v>#N/A</v>
      </c>
      <c r="IMK268" s="214" t="e">
        <v>#N/A</v>
      </c>
      <c r="IML268" s="214" t="e">
        <v>#N/A</v>
      </c>
      <c r="IMM268" s="214" t="e">
        <v>#N/A</v>
      </c>
      <c r="IMN268" s="214" t="e">
        <v>#N/A</v>
      </c>
      <c r="IMO268" s="214" t="e">
        <v>#N/A</v>
      </c>
      <c r="IMP268" s="214" t="e">
        <v>#N/A</v>
      </c>
      <c r="IMQ268" s="214" t="e">
        <v>#N/A</v>
      </c>
      <c r="IMR268" s="214" t="e">
        <v>#N/A</v>
      </c>
      <c r="IMS268" s="214" t="e">
        <v>#N/A</v>
      </c>
      <c r="IMT268" s="214" t="e">
        <v>#N/A</v>
      </c>
      <c r="IMU268" s="214" t="e">
        <v>#N/A</v>
      </c>
      <c r="IMV268" s="214" t="e">
        <v>#N/A</v>
      </c>
      <c r="IMW268" s="214" t="e">
        <v>#N/A</v>
      </c>
      <c r="IMX268" s="214" t="e">
        <v>#N/A</v>
      </c>
      <c r="IMY268" s="214" t="e">
        <v>#N/A</v>
      </c>
      <c r="IMZ268" s="214" t="e">
        <v>#N/A</v>
      </c>
      <c r="INA268" s="214" t="e">
        <v>#N/A</v>
      </c>
      <c r="INB268" s="214" t="e">
        <v>#N/A</v>
      </c>
      <c r="INC268" s="214" t="e">
        <v>#N/A</v>
      </c>
      <c r="IND268" s="214" t="e">
        <v>#N/A</v>
      </c>
      <c r="INE268" s="214" t="e">
        <v>#N/A</v>
      </c>
      <c r="INF268" s="214" t="e">
        <v>#N/A</v>
      </c>
      <c r="ING268" s="214" t="e">
        <v>#N/A</v>
      </c>
      <c r="INH268" s="214" t="e">
        <v>#N/A</v>
      </c>
      <c r="INI268" s="214" t="e">
        <v>#N/A</v>
      </c>
      <c r="INJ268" s="214" t="e">
        <v>#N/A</v>
      </c>
      <c r="INK268" s="214" t="e">
        <v>#N/A</v>
      </c>
      <c r="INL268" s="214" t="e">
        <v>#N/A</v>
      </c>
      <c r="INM268" s="214" t="e">
        <v>#N/A</v>
      </c>
      <c r="INN268" s="214" t="e">
        <v>#N/A</v>
      </c>
      <c r="INO268" s="214" t="e">
        <v>#N/A</v>
      </c>
      <c r="INP268" s="214" t="e">
        <v>#N/A</v>
      </c>
      <c r="INQ268" s="214" t="e">
        <v>#N/A</v>
      </c>
      <c r="INR268" s="214" t="e">
        <v>#N/A</v>
      </c>
      <c r="INS268" s="214" t="e">
        <v>#N/A</v>
      </c>
      <c r="INT268" s="214" t="e">
        <v>#N/A</v>
      </c>
      <c r="INU268" s="214" t="e">
        <v>#N/A</v>
      </c>
      <c r="INV268" s="214" t="e">
        <v>#N/A</v>
      </c>
      <c r="INW268" s="214" t="e">
        <v>#N/A</v>
      </c>
      <c r="INX268" s="214" t="e">
        <v>#N/A</v>
      </c>
      <c r="INY268" s="214" t="e">
        <v>#N/A</v>
      </c>
      <c r="INZ268" s="214" t="e">
        <v>#N/A</v>
      </c>
      <c r="IOA268" s="214" t="e">
        <v>#N/A</v>
      </c>
      <c r="IOB268" s="214" t="e">
        <v>#N/A</v>
      </c>
      <c r="IOC268" s="214" t="e">
        <v>#N/A</v>
      </c>
      <c r="IOD268" s="214" t="e">
        <v>#N/A</v>
      </c>
      <c r="IOE268" s="214" t="e">
        <v>#N/A</v>
      </c>
      <c r="IOF268" s="214" t="e">
        <v>#N/A</v>
      </c>
      <c r="IOG268" s="214" t="e">
        <v>#N/A</v>
      </c>
      <c r="IOH268" s="214" t="e">
        <v>#N/A</v>
      </c>
      <c r="IOI268" s="214" t="e">
        <v>#N/A</v>
      </c>
      <c r="IOJ268" s="214" t="e">
        <v>#N/A</v>
      </c>
      <c r="IOK268" s="214" t="e">
        <v>#N/A</v>
      </c>
      <c r="IOL268" s="214" t="e">
        <v>#N/A</v>
      </c>
      <c r="IOM268" s="214" t="e">
        <v>#N/A</v>
      </c>
      <c r="ION268" s="214" t="e">
        <v>#N/A</v>
      </c>
      <c r="IOO268" s="214" t="e">
        <v>#N/A</v>
      </c>
      <c r="IOP268" s="214" t="e">
        <v>#N/A</v>
      </c>
      <c r="IOQ268" s="214" t="e">
        <v>#N/A</v>
      </c>
      <c r="IOR268" s="214" t="e">
        <v>#N/A</v>
      </c>
      <c r="IOS268" s="214" t="e">
        <v>#N/A</v>
      </c>
      <c r="IOT268" s="214" t="e">
        <v>#N/A</v>
      </c>
      <c r="IOU268" s="214" t="e">
        <v>#N/A</v>
      </c>
      <c r="IOV268" s="214" t="e">
        <v>#N/A</v>
      </c>
      <c r="IOW268" s="214" t="e">
        <v>#N/A</v>
      </c>
      <c r="IOX268" s="214" t="e">
        <v>#N/A</v>
      </c>
      <c r="IOY268" s="214" t="e">
        <v>#N/A</v>
      </c>
      <c r="IOZ268" s="214" t="e">
        <v>#N/A</v>
      </c>
      <c r="IPA268" s="214" t="e">
        <v>#N/A</v>
      </c>
      <c r="IPB268" s="214" t="e">
        <v>#N/A</v>
      </c>
      <c r="IPC268" s="214" t="e">
        <v>#N/A</v>
      </c>
      <c r="IPD268" s="214" t="e">
        <v>#N/A</v>
      </c>
      <c r="IPE268" s="214" t="e">
        <v>#N/A</v>
      </c>
      <c r="IPF268" s="214" t="e">
        <v>#N/A</v>
      </c>
      <c r="IPG268" s="214" t="e">
        <v>#N/A</v>
      </c>
      <c r="IPH268" s="214" t="e">
        <v>#N/A</v>
      </c>
      <c r="IPI268" s="214" t="e">
        <v>#N/A</v>
      </c>
      <c r="IPJ268" s="214" t="e">
        <v>#N/A</v>
      </c>
      <c r="IPK268" s="214" t="e">
        <v>#N/A</v>
      </c>
      <c r="IPL268" s="214" t="e">
        <v>#N/A</v>
      </c>
      <c r="IPM268" s="214" t="e">
        <v>#N/A</v>
      </c>
      <c r="IPN268" s="214" t="e">
        <v>#N/A</v>
      </c>
      <c r="IPO268" s="214" t="e">
        <v>#N/A</v>
      </c>
      <c r="IPP268" s="214" t="e">
        <v>#N/A</v>
      </c>
      <c r="IPQ268" s="214" t="e">
        <v>#N/A</v>
      </c>
      <c r="IPR268" s="214" t="e">
        <v>#N/A</v>
      </c>
      <c r="IPS268" s="214" t="e">
        <v>#N/A</v>
      </c>
      <c r="IPT268" s="214" t="e">
        <v>#N/A</v>
      </c>
      <c r="IPU268" s="214" t="e">
        <v>#N/A</v>
      </c>
      <c r="IPV268" s="214" t="e">
        <v>#N/A</v>
      </c>
      <c r="IPW268" s="214" t="e">
        <v>#N/A</v>
      </c>
      <c r="IPX268" s="214" t="e">
        <v>#N/A</v>
      </c>
      <c r="IPY268" s="214" t="e">
        <v>#N/A</v>
      </c>
      <c r="IPZ268" s="214" t="e">
        <v>#N/A</v>
      </c>
      <c r="IQA268" s="214" t="e">
        <v>#N/A</v>
      </c>
      <c r="IQB268" s="214" t="e">
        <v>#N/A</v>
      </c>
      <c r="IQC268" s="214" t="e">
        <v>#N/A</v>
      </c>
      <c r="IQD268" s="214" t="e">
        <v>#N/A</v>
      </c>
      <c r="IQE268" s="214" t="e">
        <v>#N/A</v>
      </c>
      <c r="IQF268" s="214" t="e">
        <v>#N/A</v>
      </c>
      <c r="IQG268" s="214" t="e">
        <v>#N/A</v>
      </c>
      <c r="IQH268" s="214" t="e">
        <v>#N/A</v>
      </c>
      <c r="IQI268" s="214" t="e">
        <v>#N/A</v>
      </c>
      <c r="IQJ268" s="214" t="e">
        <v>#N/A</v>
      </c>
      <c r="IQK268" s="214" t="e">
        <v>#N/A</v>
      </c>
      <c r="IQL268" s="214" t="e">
        <v>#N/A</v>
      </c>
      <c r="IQM268" s="214" t="e">
        <v>#N/A</v>
      </c>
      <c r="IQN268" s="214" t="e">
        <v>#N/A</v>
      </c>
      <c r="IQO268" s="214" t="e">
        <v>#N/A</v>
      </c>
      <c r="IQP268" s="214" t="e">
        <v>#N/A</v>
      </c>
      <c r="IQQ268" s="214" t="e">
        <v>#N/A</v>
      </c>
      <c r="IQR268" s="214" t="e">
        <v>#N/A</v>
      </c>
      <c r="IQS268" s="214" t="e">
        <v>#N/A</v>
      </c>
      <c r="IQT268" s="214" t="e">
        <v>#N/A</v>
      </c>
      <c r="IQU268" s="214" t="e">
        <v>#N/A</v>
      </c>
      <c r="IQV268" s="214" t="e">
        <v>#N/A</v>
      </c>
      <c r="IQW268" s="214" t="e">
        <v>#N/A</v>
      </c>
      <c r="IQX268" s="214" t="e">
        <v>#N/A</v>
      </c>
      <c r="IQY268" s="214" t="e">
        <v>#N/A</v>
      </c>
      <c r="IQZ268" s="214" t="e">
        <v>#N/A</v>
      </c>
      <c r="IRA268" s="214" t="e">
        <v>#N/A</v>
      </c>
      <c r="IRB268" s="214" t="e">
        <v>#N/A</v>
      </c>
      <c r="IRC268" s="214" t="e">
        <v>#N/A</v>
      </c>
      <c r="IRD268" s="214" t="e">
        <v>#N/A</v>
      </c>
      <c r="IRE268" s="214" t="e">
        <v>#N/A</v>
      </c>
      <c r="IRF268" s="214" t="e">
        <v>#N/A</v>
      </c>
      <c r="IRG268" s="214" t="e">
        <v>#N/A</v>
      </c>
      <c r="IRH268" s="214" t="e">
        <v>#N/A</v>
      </c>
      <c r="IRI268" s="214" t="e">
        <v>#N/A</v>
      </c>
      <c r="IRJ268" s="214" t="e">
        <v>#N/A</v>
      </c>
      <c r="IRK268" s="214" t="e">
        <v>#N/A</v>
      </c>
      <c r="IRL268" s="214" t="e">
        <v>#N/A</v>
      </c>
      <c r="IRM268" s="214" t="e">
        <v>#N/A</v>
      </c>
      <c r="IRN268" s="214" t="e">
        <v>#N/A</v>
      </c>
      <c r="IRO268" s="214" t="e">
        <v>#N/A</v>
      </c>
      <c r="IRP268" s="214" t="e">
        <v>#N/A</v>
      </c>
      <c r="IRQ268" s="214" t="e">
        <v>#N/A</v>
      </c>
      <c r="IRR268" s="214" t="e">
        <v>#N/A</v>
      </c>
      <c r="IRS268" s="214" t="e">
        <v>#N/A</v>
      </c>
      <c r="IRT268" s="214" t="e">
        <v>#N/A</v>
      </c>
      <c r="IRU268" s="214" t="e">
        <v>#N/A</v>
      </c>
      <c r="IRV268" s="214" t="e">
        <v>#N/A</v>
      </c>
      <c r="IRW268" s="214" t="e">
        <v>#N/A</v>
      </c>
      <c r="IRX268" s="214" t="e">
        <v>#N/A</v>
      </c>
      <c r="IRY268" s="214" t="e">
        <v>#N/A</v>
      </c>
      <c r="IRZ268" s="214" t="e">
        <v>#N/A</v>
      </c>
      <c r="ISA268" s="214" t="e">
        <v>#N/A</v>
      </c>
      <c r="ISB268" s="214" t="e">
        <v>#N/A</v>
      </c>
      <c r="ISC268" s="214" t="e">
        <v>#N/A</v>
      </c>
      <c r="ISD268" s="214" t="e">
        <v>#N/A</v>
      </c>
      <c r="ISE268" s="214" t="e">
        <v>#N/A</v>
      </c>
      <c r="ISF268" s="214" t="e">
        <v>#N/A</v>
      </c>
      <c r="ISG268" s="214" t="e">
        <v>#N/A</v>
      </c>
      <c r="ISH268" s="214" t="e">
        <v>#N/A</v>
      </c>
      <c r="ISI268" s="214" t="e">
        <v>#N/A</v>
      </c>
      <c r="ISJ268" s="214" t="e">
        <v>#N/A</v>
      </c>
      <c r="ISK268" s="214" t="e">
        <v>#N/A</v>
      </c>
      <c r="ISL268" s="214" t="e">
        <v>#N/A</v>
      </c>
      <c r="ISM268" s="214" t="e">
        <v>#N/A</v>
      </c>
      <c r="ISN268" s="214" t="e">
        <v>#N/A</v>
      </c>
      <c r="ISO268" s="214" t="e">
        <v>#N/A</v>
      </c>
      <c r="ISP268" s="214" t="e">
        <v>#N/A</v>
      </c>
      <c r="ISQ268" s="214" t="e">
        <v>#N/A</v>
      </c>
      <c r="ISR268" s="214" t="e">
        <v>#N/A</v>
      </c>
      <c r="ISS268" s="214" t="e">
        <v>#N/A</v>
      </c>
      <c r="IST268" s="214" t="e">
        <v>#N/A</v>
      </c>
      <c r="ISU268" s="214" t="e">
        <v>#N/A</v>
      </c>
      <c r="ISV268" s="214" t="e">
        <v>#N/A</v>
      </c>
      <c r="ISW268" s="214" t="e">
        <v>#N/A</v>
      </c>
      <c r="ISX268" s="214" t="e">
        <v>#N/A</v>
      </c>
      <c r="ISY268" s="214" t="e">
        <v>#N/A</v>
      </c>
      <c r="ISZ268" s="214" t="e">
        <v>#N/A</v>
      </c>
      <c r="ITA268" s="214" t="e">
        <v>#N/A</v>
      </c>
      <c r="ITB268" s="214" t="e">
        <v>#N/A</v>
      </c>
      <c r="ITC268" s="214" t="e">
        <v>#N/A</v>
      </c>
      <c r="ITD268" s="214" t="e">
        <v>#N/A</v>
      </c>
      <c r="ITE268" s="214" t="e">
        <v>#N/A</v>
      </c>
      <c r="ITF268" s="214" t="e">
        <v>#N/A</v>
      </c>
      <c r="ITG268" s="214" t="e">
        <v>#N/A</v>
      </c>
      <c r="ITH268" s="214" t="e">
        <v>#N/A</v>
      </c>
      <c r="ITI268" s="214" t="e">
        <v>#N/A</v>
      </c>
      <c r="ITJ268" s="214" t="e">
        <v>#N/A</v>
      </c>
      <c r="ITK268" s="214" t="e">
        <v>#N/A</v>
      </c>
      <c r="ITL268" s="214" t="e">
        <v>#N/A</v>
      </c>
      <c r="ITM268" s="214" t="e">
        <v>#N/A</v>
      </c>
      <c r="ITN268" s="214" t="e">
        <v>#N/A</v>
      </c>
      <c r="ITO268" s="214" t="e">
        <v>#N/A</v>
      </c>
      <c r="ITP268" s="214" t="e">
        <v>#N/A</v>
      </c>
      <c r="ITQ268" s="214" t="e">
        <v>#N/A</v>
      </c>
      <c r="ITR268" s="214" t="e">
        <v>#N/A</v>
      </c>
      <c r="ITS268" s="214" t="e">
        <v>#N/A</v>
      </c>
      <c r="ITT268" s="214" t="e">
        <v>#N/A</v>
      </c>
      <c r="ITU268" s="214" t="e">
        <v>#N/A</v>
      </c>
      <c r="ITV268" s="214" t="e">
        <v>#N/A</v>
      </c>
      <c r="ITW268" s="214" t="e">
        <v>#N/A</v>
      </c>
      <c r="ITX268" s="214" t="e">
        <v>#N/A</v>
      </c>
      <c r="ITY268" s="214" t="e">
        <v>#N/A</v>
      </c>
      <c r="ITZ268" s="214" t="e">
        <v>#N/A</v>
      </c>
      <c r="IUA268" s="214" t="e">
        <v>#N/A</v>
      </c>
      <c r="IUB268" s="214" t="e">
        <v>#N/A</v>
      </c>
      <c r="IUC268" s="214" t="e">
        <v>#N/A</v>
      </c>
      <c r="IUD268" s="214" t="e">
        <v>#N/A</v>
      </c>
      <c r="IUE268" s="214" t="e">
        <v>#N/A</v>
      </c>
      <c r="IUF268" s="214" t="e">
        <v>#N/A</v>
      </c>
      <c r="IUG268" s="214" t="e">
        <v>#N/A</v>
      </c>
      <c r="IUH268" s="214" t="e">
        <v>#N/A</v>
      </c>
      <c r="IUI268" s="214" t="e">
        <v>#N/A</v>
      </c>
      <c r="IUJ268" s="214" t="e">
        <v>#N/A</v>
      </c>
      <c r="IUK268" s="214" t="e">
        <v>#N/A</v>
      </c>
      <c r="IUL268" s="214" t="e">
        <v>#N/A</v>
      </c>
      <c r="IUM268" s="214" t="e">
        <v>#N/A</v>
      </c>
      <c r="IUN268" s="214" t="e">
        <v>#N/A</v>
      </c>
      <c r="IUO268" s="214" t="e">
        <v>#N/A</v>
      </c>
      <c r="IUP268" s="214" t="e">
        <v>#N/A</v>
      </c>
      <c r="IUQ268" s="214" t="e">
        <v>#N/A</v>
      </c>
      <c r="IUR268" s="214" t="e">
        <v>#N/A</v>
      </c>
      <c r="IUS268" s="214" t="e">
        <v>#N/A</v>
      </c>
      <c r="IUT268" s="214" t="e">
        <v>#N/A</v>
      </c>
      <c r="IUU268" s="214" t="e">
        <v>#N/A</v>
      </c>
      <c r="IUV268" s="214" t="e">
        <v>#N/A</v>
      </c>
      <c r="IUW268" s="214" t="e">
        <v>#N/A</v>
      </c>
      <c r="IUX268" s="214" t="e">
        <v>#N/A</v>
      </c>
      <c r="IUY268" s="214" t="e">
        <v>#N/A</v>
      </c>
      <c r="IUZ268" s="214" t="e">
        <v>#N/A</v>
      </c>
      <c r="IVA268" s="214" t="e">
        <v>#N/A</v>
      </c>
      <c r="IVB268" s="214" t="e">
        <v>#N/A</v>
      </c>
      <c r="IVC268" s="214" t="e">
        <v>#N/A</v>
      </c>
      <c r="IVD268" s="214" t="e">
        <v>#N/A</v>
      </c>
      <c r="IVE268" s="214" t="e">
        <v>#N/A</v>
      </c>
      <c r="IVF268" s="214" t="e">
        <v>#N/A</v>
      </c>
      <c r="IVG268" s="214" t="e">
        <v>#N/A</v>
      </c>
      <c r="IVH268" s="214" t="e">
        <v>#N/A</v>
      </c>
      <c r="IVI268" s="214" t="e">
        <v>#N/A</v>
      </c>
      <c r="IVJ268" s="214" t="e">
        <v>#N/A</v>
      </c>
      <c r="IVK268" s="214" t="e">
        <v>#N/A</v>
      </c>
      <c r="IVL268" s="214" t="e">
        <v>#N/A</v>
      </c>
      <c r="IVM268" s="214" t="e">
        <v>#N/A</v>
      </c>
      <c r="IVN268" s="214" t="e">
        <v>#N/A</v>
      </c>
      <c r="IVO268" s="214" t="e">
        <v>#N/A</v>
      </c>
      <c r="IVP268" s="214" t="e">
        <v>#N/A</v>
      </c>
      <c r="IVQ268" s="214" t="e">
        <v>#N/A</v>
      </c>
      <c r="IVR268" s="214" t="e">
        <v>#N/A</v>
      </c>
      <c r="IVS268" s="214" t="e">
        <v>#N/A</v>
      </c>
      <c r="IVT268" s="214" t="e">
        <v>#N/A</v>
      </c>
      <c r="IVU268" s="214" t="e">
        <v>#N/A</v>
      </c>
      <c r="IVV268" s="214" t="e">
        <v>#N/A</v>
      </c>
      <c r="IVW268" s="214" t="e">
        <v>#N/A</v>
      </c>
      <c r="IVX268" s="214" t="e">
        <v>#N/A</v>
      </c>
      <c r="IVY268" s="214" t="e">
        <v>#N/A</v>
      </c>
      <c r="IVZ268" s="214" t="e">
        <v>#N/A</v>
      </c>
      <c r="IWA268" s="214" t="e">
        <v>#N/A</v>
      </c>
      <c r="IWB268" s="214" t="e">
        <v>#N/A</v>
      </c>
      <c r="IWC268" s="214" t="e">
        <v>#N/A</v>
      </c>
      <c r="IWD268" s="214" t="e">
        <v>#N/A</v>
      </c>
      <c r="IWE268" s="214" t="e">
        <v>#N/A</v>
      </c>
      <c r="IWF268" s="214" t="e">
        <v>#N/A</v>
      </c>
      <c r="IWG268" s="214" t="e">
        <v>#N/A</v>
      </c>
      <c r="IWH268" s="214" t="e">
        <v>#N/A</v>
      </c>
      <c r="IWI268" s="214" t="e">
        <v>#N/A</v>
      </c>
      <c r="IWJ268" s="214" t="e">
        <v>#N/A</v>
      </c>
      <c r="IWK268" s="214" t="e">
        <v>#N/A</v>
      </c>
      <c r="IWL268" s="214" t="e">
        <v>#N/A</v>
      </c>
      <c r="IWM268" s="214" t="e">
        <v>#N/A</v>
      </c>
      <c r="IWN268" s="214" t="e">
        <v>#N/A</v>
      </c>
      <c r="IWO268" s="214" t="e">
        <v>#N/A</v>
      </c>
      <c r="IWP268" s="214" t="e">
        <v>#N/A</v>
      </c>
      <c r="IWQ268" s="214" t="e">
        <v>#N/A</v>
      </c>
      <c r="IWR268" s="214" t="e">
        <v>#N/A</v>
      </c>
      <c r="IWS268" s="214" t="e">
        <v>#N/A</v>
      </c>
      <c r="IWT268" s="214" t="e">
        <v>#N/A</v>
      </c>
      <c r="IWU268" s="214" t="e">
        <v>#N/A</v>
      </c>
      <c r="IWV268" s="214" t="e">
        <v>#N/A</v>
      </c>
      <c r="IWW268" s="214" t="e">
        <v>#N/A</v>
      </c>
      <c r="IWX268" s="214" t="e">
        <v>#N/A</v>
      </c>
      <c r="IWY268" s="214" t="e">
        <v>#N/A</v>
      </c>
      <c r="IWZ268" s="214" t="e">
        <v>#N/A</v>
      </c>
      <c r="IXA268" s="214" t="e">
        <v>#N/A</v>
      </c>
      <c r="IXB268" s="214" t="e">
        <v>#N/A</v>
      </c>
      <c r="IXC268" s="214" t="e">
        <v>#N/A</v>
      </c>
      <c r="IXD268" s="214" t="e">
        <v>#N/A</v>
      </c>
      <c r="IXE268" s="214" t="e">
        <v>#N/A</v>
      </c>
      <c r="IXF268" s="214" t="e">
        <v>#N/A</v>
      </c>
      <c r="IXG268" s="214" t="e">
        <v>#N/A</v>
      </c>
      <c r="IXH268" s="214" t="e">
        <v>#N/A</v>
      </c>
      <c r="IXI268" s="214" t="e">
        <v>#N/A</v>
      </c>
      <c r="IXJ268" s="214" t="e">
        <v>#N/A</v>
      </c>
      <c r="IXK268" s="214" t="e">
        <v>#N/A</v>
      </c>
      <c r="IXL268" s="214" t="e">
        <v>#N/A</v>
      </c>
      <c r="IXM268" s="214" t="e">
        <v>#N/A</v>
      </c>
      <c r="IXN268" s="214" t="e">
        <v>#N/A</v>
      </c>
      <c r="IXO268" s="214" t="e">
        <v>#N/A</v>
      </c>
      <c r="IXP268" s="214" t="e">
        <v>#N/A</v>
      </c>
      <c r="IXQ268" s="214" t="e">
        <v>#N/A</v>
      </c>
      <c r="IXR268" s="214" t="e">
        <v>#N/A</v>
      </c>
      <c r="IXS268" s="214" t="e">
        <v>#N/A</v>
      </c>
      <c r="IXT268" s="214" t="e">
        <v>#N/A</v>
      </c>
      <c r="IXU268" s="214" t="e">
        <v>#N/A</v>
      </c>
      <c r="IXV268" s="214" t="e">
        <v>#N/A</v>
      </c>
      <c r="IXW268" s="214" t="e">
        <v>#N/A</v>
      </c>
      <c r="IXX268" s="214" t="e">
        <v>#N/A</v>
      </c>
      <c r="IXY268" s="214" t="e">
        <v>#N/A</v>
      </c>
      <c r="IXZ268" s="214" t="e">
        <v>#N/A</v>
      </c>
      <c r="IYA268" s="214" t="e">
        <v>#N/A</v>
      </c>
      <c r="IYB268" s="214" t="e">
        <v>#N/A</v>
      </c>
      <c r="IYC268" s="214" t="e">
        <v>#N/A</v>
      </c>
      <c r="IYD268" s="214" t="e">
        <v>#N/A</v>
      </c>
      <c r="IYE268" s="214" t="e">
        <v>#N/A</v>
      </c>
      <c r="IYF268" s="214" t="e">
        <v>#N/A</v>
      </c>
      <c r="IYG268" s="214" t="e">
        <v>#N/A</v>
      </c>
      <c r="IYH268" s="214" t="e">
        <v>#N/A</v>
      </c>
      <c r="IYI268" s="214" t="e">
        <v>#N/A</v>
      </c>
      <c r="IYJ268" s="214" t="e">
        <v>#N/A</v>
      </c>
      <c r="IYK268" s="214" t="e">
        <v>#N/A</v>
      </c>
      <c r="IYL268" s="214" t="e">
        <v>#N/A</v>
      </c>
      <c r="IYM268" s="214" t="e">
        <v>#N/A</v>
      </c>
      <c r="IYN268" s="214" t="e">
        <v>#N/A</v>
      </c>
      <c r="IYO268" s="214" t="e">
        <v>#N/A</v>
      </c>
      <c r="IYP268" s="214" t="e">
        <v>#N/A</v>
      </c>
      <c r="IYQ268" s="214" t="e">
        <v>#N/A</v>
      </c>
      <c r="IYR268" s="214" t="e">
        <v>#N/A</v>
      </c>
      <c r="IYS268" s="214" t="e">
        <v>#N/A</v>
      </c>
      <c r="IYT268" s="214" t="e">
        <v>#N/A</v>
      </c>
      <c r="IYU268" s="214" t="e">
        <v>#N/A</v>
      </c>
      <c r="IYV268" s="214" t="e">
        <v>#N/A</v>
      </c>
      <c r="IYW268" s="214" t="e">
        <v>#N/A</v>
      </c>
      <c r="IYX268" s="214" t="e">
        <v>#N/A</v>
      </c>
      <c r="IYY268" s="214" t="e">
        <v>#N/A</v>
      </c>
      <c r="IYZ268" s="214" t="e">
        <v>#N/A</v>
      </c>
      <c r="IZA268" s="214" t="e">
        <v>#N/A</v>
      </c>
      <c r="IZB268" s="214" t="e">
        <v>#N/A</v>
      </c>
      <c r="IZC268" s="214" t="e">
        <v>#N/A</v>
      </c>
      <c r="IZD268" s="214" t="e">
        <v>#N/A</v>
      </c>
      <c r="IZE268" s="214" t="e">
        <v>#N/A</v>
      </c>
      <c r="IZF268" s="214" t="e">
        <v>#N/A</v>
      </c>
      <c r="IZG268" s="214" t="e">
        <v>#N/A</v>
      </c>
      <c r="IZH268" s="214" t="e">
        <v>#N/A</v>
      </c>
      <c r="IZI268" s="214" t="e">
        <v>#N/A</v>
      </c>
      <c r="IZJ268" s="214" t="e">
        <v>#N/A</v>
      </c>
      <c r="IZK268" s="214" t="e">
        <v>#N/A</v>
      </c>
      <c r="IZL268" s="214" t="e">
        <v>#N/A</v>
      </c>
      <c r="IZM268" s="214" t="e">
        <v>#N/A</v>
      </c>
      <c r="IZN268" s="214" t="e">
        <v>#N/A</v>
      </c>
      <c r="IZO268" s="214" t="e">
        <v>#N/A</v>
      </c>
      <c r="IZP268" s="214" t="e">
        <v>#N/A</v>
      </c>
      <c r="IZQ268" s="214" t="e">
        <v>#N/A</v>
      </c>
      <c r="IZR268" s="214" t="e">
        <v>#N/A</v>
      </c>
      <c r="IZS268" s="214" t="e">
        <v>#N/A</v>
      </c>
      <c r="IZT268" s="214" t="e">
        <v>#N/A</v>
      </c>
      <c r="IZU268" s="214" t="e">
        <v>#N/A</v>
      </c>
      <c r="IZV268" s="214" t="e">
        <v>#N/A</v>
      </c>
      <c r="IZW268" s="214" t="e">
        <v>#N/A</v>
      </c>
      <c r="IZX268" s="214" t="e">
        <v>#N/A</v>
      </c>
      <c r="IZY268" s="214" t="e">
        <v>#N/A</v>
      </c>
      <c r="IZZ268" s="214" t="e">
        <v>#N/A</v>
      </c>
      <c r="JAA268" s="214" t="e">
        <v>#N/A</v>
      </c>
      <c r="JAB268" s="214" t="e">
        <v>#N/A</v>
      </c>
      <c r="JAC268" s="214" t="e">
        <v>#N/A</v>
      </c>
      <c r="JAD268" s="214" t="e">
        <v>#N/A</v>
      </c>
      <c r="JAE268" s="214" t="e">
        <v>#N/A</v>
      </c>
      <c r="JAF268" s="214" t="e">
        <v>#N/A</v>
      </c>
      <c r="JAG268" s="214" t="e">
        <v>#N/A</v>
      </c>
      <c r="JAH268" s="214" t="e">
        <v>#N/A</v>
      </c>
      <c r="JAI268" s="214" t="e">
        <v>#N/A</v>
      </c>
      <c r="JAJ268" s="214" t="e">
        <v>#N/A</v>
      </c>
      <c r="JAK268" s="214" t="e">
        <v>#N/A</v>
      </c>
      <c r="JAL268" s="214" t="e">
        <v>#N/A</v>
      </c>
      <c r="JAM268" s="214" t="e">
        <v>#N/A</v>
      </c>
      <c r="JAN268" s="214" t="e">
        <v>#N/A</v>
      </c>
      <c r="JAO268" s="214" t="e">
        <v>#N/A</v>
      </c>
      <c r="JAP268" s="214" t="e">
        <v>#N/A</v>
      </c>
      <c r="JAQ268" s="214" t="e">
        <v>#N/A</v>
      </c>
      <c r="JAR268" s="214" t="e">
        <v>#N/A</v>
      </c>
      <c r="JAS268" s="214" t="e">
        <v>#N/A</v>
      </c>
      <c r="JAT268" s="214" t="e">
        <v>#N/A</v>
      </c>
      <c r="JAU268" s="214" t="e">
        <v>#N/A</v>
      </c>
      <c r="JAV268" s="214" t="e">
        <v>#N/A</v>
      </c>
      <c r="JAW268" s="214" t="e">
        <v>#N/A</v>
      </c>
      <c r="JAX268" s="214" t="e">
        <v>#N/A</v>
      </c>
      <c r="JAY268" s="214" t="e">
        <v>#N/A</v>
      </c>
      <c r="JAZ268" s="214" t="e">
        <v>#N/A</v>
      </c>
      <c r="JBA268" s="214" t="e">
        <v>#N/A</v>
      </c>
      <c r="JBB268" s="214" t="e">
        <v>#N/A</v>
      </c>
      <c r="JBC268" s="214" t="e">
        <v>#N/A</v>
      </c>
      <c r="JBD268" s="214" t="e">
        <v>#N/A</v>
      </c>
      <c r="JBE268" s="214" t="e">
        <v>#N/A</v>
      </c>
      <c r="JBF268" s="214" t="e">
        <v>#N/A</v>
      </c>
      <c r="JBG268" s="214" t="e">
        <v>#N/A</v>
      </c>
      <c r="JBH268" s="214" t="e">
        <v>#N/A</v>
      </c>
      <c r="JBI268" s="214" t="e">
        <v>#N/A</v>
      </c>
      <c r="JBJ268" s="214" t="e">
        <v>#N/A</v>
      </c>
      <c r="JBK268" s="214" t="e">
        <v>#N/A</v>
      </c>
      <c r="JBL268" s="214" t="e">
        <v>#N/A</v>
      </c>
      <c r="JBM268" s="214" t="e">
        <v>#N/A</v>
      </c>
      <c r="JBN268" s="214" t="e">
        <v>#N/A</v>
      </c>
      <c r="JBO268" s="214" t="e">
        <v>#N/A</v>
      </c>
      <c r="JBP268" s="214" t="e">
        <v>#N/A</v>
      </c>
      <c r="JBQ268" s="214" t="e">
        <v>#N/A</v>
      </c>
      <c r="JBR268" s="214" t="e">
        <v>#N/A</v>
      </c>
      <c r="JBS268" s="214" t="e">
        <v>#N/A</v>
      </c>
      <c r="JBT268" s="214" t="e">
        <v>#N/A</v>
      </c>
      <c r="JBU268" s="214" t="e">
        <v>#N/A</v>
      </c>
      <c r="JBV268" s="214" t="e">
        <v>#N/A</v>
      </c>
      <c r="JBW268" s="214" t="e">
        <v>#N/A</v>
      </c>
      <c r="JBX268" s="214" t="e">
        <v>#N/A</v>
      </c>
      <c r="JBY268" s="214" t="e">
        <v>#N/A</v>
      </c>
      <c r="JBZ268" s="214" t="e">
        <v>#N/A</v>
      </c>
      <c r="JCA268" s="214" t="e">
        <v>#N/A</v>
      </c>
      <c r="JCB268" s="214" t="e">
        <v>#N/A</v>
      </c>
      <c r="JCC268" s="214" t="e">
        <v>#N/A</v>
      </c>
      <c r="JCD268" s="214" t="e">
        <v>#N/A</v>
      </c>
      <c r="JCE268" s="214" t="e">
        <v>#N/A</v>
      </c>
      <c r="JCF268" s="214" t="e">
        <v>#N/A</v>
      </c>
      <c r="JCG268" s="214" t="e">
        <v>#N/A</v>
      </c>
      <c r="JCH268" s="214" t="e">
        <v>#N/A</v>
      </c>
      <c r="JCI268" s="214" t="e">
        <v>#N/A</v>
      </c>
      <c r="JCJ268" s="214" t="e">
        <v>#N/A</v>
      </c>
      <c r="JCK268" s="214" t="e">
        <v>#N/A</v>
      </c>
      <c r="JCL268" s="214" t="e">
        <v>#N/A</v>
      </c>
      <c r="JCM268" s="214" t="e">
        <v>#N/A</v>
      </c>
      <c r="JCN268" s="214" t="e">
        <v>#N/A</v>
      </c>
      <c r="JCO268" s="214" t="e">
        <v>#N/A</v>
      </c>
      <c r="JCP268" s="214" t="e">
        <v>#N/A</v>
      </c>
      <c r="JCQ268" s="214" t="e">
        <v>#N/A</v>
      </c>
      <c r="JCR268" s="214" t="e">
        <v>#N/A</v>
      </c>
      <c r="JCS268" s="214" t="e">
        <v>#N/A</v>
      </c>
      <c r="JCT268" s="214" t="e">
        <v>#N/A</v>
      </c>
      <c r="JCU268" s="214" t="e">
        <v>#N/A</v>
      </c>
      <c r="JCV268" s="214" t="e">
        <v>#N/A</v>
      </c>
      <c r="JCW268" s="214" t="e">
        <v>#N/A</v>
      </c>
      <c r="JCX268" s="214" t="e">
        <v>#N/A</v>
      </c>
      <c r="JCY268" s="214" t="e">
        <v>#N/A</v>
      </c>
      <c r="JCZ268" s="214" t="e">
        <v>#N/A</v>
      </c>
      <c r="JDA268" s="214" t="e">
        <v>#N/A</v>
      </c>
      <c r="JDB268" s="214" t="e">
        <v>#N/A</v>
      </c>
      <c r="JDC268" s="214" t="e">
        <v>#N/A</v>
      </c>
      <c r="JDD268" s="214" t="e">
        <v>#N/A</v>
      </c>
      <c r="JDE268" s="214" t="e">
        <v>#N/A</v>
      </c>
      <c r="JDF268" s="214" t="e">
        <v>#N/A</v>
      </c>
      <c r="JDG268" s="214" t="e">
        <v>#N/A</v>
      </c>
      <c r="JDH268" s="214" t="e">
        <v>#N/A</v>
      </c>
      <c r="JDI268" s="214" t="e">
        <v>#N/A</v>
      </c>
      <c r="JDJ268" s="214" t="e">
        <v>#N/A</v>
      </c>
      <c r="JDK268" s="214" t="e">
        <v>#N/A</v>
      </c>
      <c r="JDL268" s="214" t="e">
        <v>#N/A</v>
      </c>
      <c r="JDM268" s="214" t="e">
        <v>#N/A</v>
      </c>
      <c r="JDN268" s="214" t="e">
        <v>#N/A</v>
      </c>
      <c r="JDO268" s="214" t="e">
        <v>#N/A</v>
      </c>
      <c r="JDP268" s="214" t="e">
        <v>#N/A</v>
      </c>
      <c r="JDQ268" s="214" t="e">
        <v>#N/A</v>
      </c>
      <c r="JDR268" s="214" t="e">
        <v>#N/A</v>
      </c>
      <c r="JDS268" s="214" t="e">
        <v>#N/A</v>
      </c>
      <c r="JDT268" s="214" t="e">
        <v>#N/A</v>
      </c>
      <c r="JDU268" s="214" t="e">
        <v>#N/A</v>
      </c>
      <c r="JDV268" s="214" t="e">
        <v>#N/A</v>
      </c>
      <c r="JDW268" s="214" t="e">
        <v>#N/A</v>
      </c>
      <c r="JDX268" s="214" t="e">
        <v>#N/A</v>
      </c>
      <c r="JDY268" s="214" t="e">
        <v>#N/A</v>
      </c>
      <c r="JDZ268" s="214" t="e">
        <v>#N/A</v>
      </c>
      <c r="JEA268" s="214" t="e">
        <v>#N/A</v>
      </c>
      <c r="JEB268" s="214" t="e">
        <v>#N/A</v>
      </c>
      <c r="JEC268" s="214" t="e">
        <v>#N/A</v>
      </c>
      <c r="JED268" s="214" t="e">
        <v>#N/A</v>
      </c>
      <c r="JEE268" s="214" t="e">
        <v>#N/A</v>
      </c>
      <c r="JEF268" s="214" t="e">
        <v>#N/A</v>
      </c>
      <c r="JEG268" s="214" t="e">
        <v>#N/A</v>
      </c>
      <c r="JEH268" s="214" t="e">
        <v>#N/A</v>
      </c>
      <c r="JEI268" s="214" t="e">
        <v>#N/A</v>
      </c>
      <c r="JEJ268" s="214" t="e">
        <v>#N/A</v>
      </c>
      <c r="JEK268" s="214" t="e">
        <v>#N/A</v>
      </c>
      <c r="JEL268" s="214" t="e">
        <v>#N/A</v>
      </c>
      <c r="JEM268" s="214" t="e">
        <v>#N/A</v>
      </c>
      <c r="JEN268" s="214" t="e">
        <v>#N/A</v>
      </c>
      <c r="JEO268" s="214" t="e">
        <v>#N/A</v>
      </c>
      <c r="JEP268" s="214" t="e">
        <v>#N/A</v>
      </c>
      <c r="JEQ268" s="214" t="e">
        <v>#N/A</v>
      </c>
      <c r="JER268" s="214" t="e">
        <v>#N/A</v>
      </c>
      <c r="JES268" s="214" t="e">
        <v>#N/A</v>
      </c>
      <c r="JET268" s="214" t="e">
        <v>#N/A</v>
      </c>
      <c r="JEU268" s="214" t="e">
        <v>#N/A</v>
      </c>
      <c r="JEV268" s="214" t="e">
        <v>#N/A</v>
      </c>
      <c r="JEW268" s="214" t="e">
        <v>#N/A</v>
      </c>
      <c r="JEX268" s="214" t="e">
        <v>#N/A</v>
      </c>
      <c r="JEY268" s="214" t="e">
        <v>#N/A</v>
      </c>
      <c r="JEZ268" s="214" t="e">
        <v>#N/A</v>
      </c>
      <c r="JFA268" s="214" t="e">
        <v>#N/A</v>
      </c>
      <c r="JFB268" s="214" t="e">
        <v>#N/A</v>
      </c>
      <c r="JFC268" s="214" t="e">
        <v>#N/A</v>
      </c>
      <c r="JFD268" s="214" t="e">
        <v>#N/A</v>
      </c>
      <c r="JFE268" s="214" t="e">
        <v>#N/A</v>
      </c>
      <c r="JFF268" s="214" t="e">
        <v>#N/A</v>
      </c>
      <c r="JFG268" s="214" t="e">
        <v>#N/A</v>
      </c>
      <c r="JFH268" s="214" t="e">
        <v>#N/A</v>
      </c>
      <c r="JFI268" s="214" t="e">
        <v>#N/A</v>
      </c>
      <c r="JFJ268" s="214" t="e">
        <v>#N/A</v>
      </c>
      <c r="JFK268" s="214" t="e">
        <v>#N/A</v>
      </c>
      <c r="JFL268" s="214" t="e">
        <v>#N/A</v>
      </c>
      <c r="JFM268" s="214" t="e">
        <v>#N/A</v>
      </c>
      <c r="JFN268" s="214" t="e">
        <v>#N/A</v>
      </c>
      <c r="JFO268" s="214" t="e">
        <v>#N/A</v>
      </c>
      <c r="JFP268" s="214" t="e">
        <v>#N/A</v>
      </c>
      <c r="JFQ268" s="214" t="e">
        <v>#N/A</v>
      </c>
      <c r="JFR268" s="214" t="e">
        <v>#N/A</v>
      </c>
      <c r="JFS268" s="214" t="e">
        <v>#N/A</v>
      </c>
      <c r="JFT268" s="214" t="e">
        <v>#N/A</v>
      </c>
      <c r="JFU268" s="214" t="e">
        <v>#N/A</v>
      </c>
      <c r="JFV268" s="214" t="e">
        <v>#N/A</v>
      </c>
      <c r="JFW268" s="214" t="e">
        <v>#N/A</v>
      </c>
      <c r="JFX268" s="214" t="e">
        <v>#N/A</v>
      </c>
      <c r="JFY268" s="214" t="e">
        <v>#N/A</v>
      </c>
      <c r="JFZ268" s="214" t="e">
        <v>#N/A</v>
      </c>
      <c r="JGA268" s="214" t="e">
        <v>#N/A</v>
      </c>
      <c r="JGB268" s="214" t="e">
        <v>#N/A</v>
      </c>
      <c r="JGC268" s="214" t="e">
        <v>#N/A</v>
      </c>
      <c r="JGD268" s="214" t="e">
        <v>#N/A</v>
      </c>
      <c r="JGE268" s="214" t="e">
        <v>#N/A</v>
      </c>
      <c r="JGF268" s="214" t="e">
        <v>#N/A</v>
      </c>
      <c r="JGG268" s="214" t="e">
        <v>#N/A</v>
      </c>
      <c r="JGH268" s="214" t="e">
        <v>#N/A</v>
      </c>
      <c r="JGI268" s="214" t="e">
        <v>#N/A</v>
      </c>
      <c r="JGJ268" s="214" t="e">
        <v>#N/A</v>
      </c>
      <c r="JGK268" s="214" t="e">
        <v>#N/A</v>
      </c>
      <c r="JGL268" s="214" t="e">
        <v>#N/A</v>
      </c>
      <c r="JGM268" s="214" t="e">
        <v>#N/A</v>
      </c>
      <c r="JGN268" s="214" t="e">
        <v>#N/A</v>
      </c>
      <c r="JGO268" s="214" t="e">
        <v>#N/A</v>
      </c>
      <c r="JGP268" s="214" t="e">
        <v>#N/A</v>
      </c>
      <c r="JGQ268" s="214" t="e">
        <v>#N/A</v>
      </c>
      <c r="JGR268" s="214" t="e">
        <v>#N/A</v>
      </c>
      <c r="JGS268" s="214" t="e">
        <v>#N/A</v>
      </c>
      <c r="JGT268" s="214" t="e">
        <v>#N/A</v>
      </c>
      <c r="JGU268" s="214" t="e">
        <v>#N/A</v>
      </c>
      <c r="JGV268" s="214" t="e">
        <v>#N/A</v>
      </c>
      <c r="JGW268" s="214" t="e">
        <v>#N/A</v>
      </c>
      <c r="JGX268" s="214" t="e">
        <v>#N/A</v>
      </c>
      <c r="JGY268" s="214" t="e">
        <v>#N/A</v>
      </c>
      <c r="JGZ268" s="214" t="e">
        <v>#N/A</v>
      </c>
      <c r="JHA268" s="214" t="e">
        <v>#N/A</v>
      </c>
      <c r="JHB268" s="214" t="e">
        <v>#N/A</v>
      </c>
      <c r="JHC268" s="214" t="e">
        <v>#N/A</v>
      </c>
      <c r="JHD268" s="214" t="e">
        <v>#N/A</v>
      </c>
      <c r="JHE268" s="214" t="e">
        <v>#N/A</v>
      </c>
      <c r="JHF268" s="214" t="e">
        <v>#N/A</v>
      </c>
      <c r="JHG268" s="214" t="e">
        <v>#N/A</v>
      </c>
      <c r="JHH268" s="214" t="e">
        <v>#N/A</v>
      </c>
      <c r="JHI268" s="214" t="e">
        <v>#N/A</v>
      </c>
      <c r="JHJ268" s="214" t="e">
        <v>#N/A</v>
      </c>
      <c r="JHK268" s="214" t="e">
        <v>#N/A</v>
      </c>
      <c r="JHL268" s="214" t="e">
        <v>#N/A</v>
      </c>
      <c r="JHM268" s="214" t="e">
        <v>#N/A</v>
      </c>
      <c r="JHN268" s="214" t="e">
        <v>#N/A</v>
      </c>
      <c r="JHO268" s="214" t="e">
        <v>#N/A</v>
      </c>
      <c r="JHP268" s="214" t="e">
        <v>#N/A</v>
      </c>
      <c r="JHQ268" s="214" t="e">
        <v>#N/A</v>
      </c>
      <c r="JHR268" s="214" t="e">
        <v>#N/A</v>
      </c>
      <c r="JHS268" s="214" t="e">
        <v>#N/A</v>
      </c>
      <c r="JHT268" s="214" t="e">
        <v>#N/A</v>
      </c>
      <c r="JHU268" s="214" t="e">
        <v>#N/A</v>
      </c>
      <c r="JHV268" s="214" t="e">
        <v>#N/A</v>
      </c>
      <c r="JHW268" s="214" t="e">
        <v>#N/A</v>
      </c>
      <c r="JHX268" s="214" t="e">
        <v>#N/A</v>
      </c>
      <c r="JHY268" s="214" t="e">
        <v>#N/A</v>
      </c>
      <c r="JHZ268" s="214" t="e">
        <v>#N/A</v>
      </c>
      <c r="JIA268" s="214" t="e">
        <v>#N/A</v>
      </c>
      <c r="JIB268" s="214" t="e">
        <v>#N/A</v>
      </c>
      <c r="JIC268" s="214" t="e">
        <v>#N/A</v>
      </c>
      <c r="JID268" s="214" t="e">
        <v>#N/A</v>
      </c>
      <c r="JIE268" s="214" t="e">
        <v>#N/A</v>
      </c>
      <c r="JIF268" s="214" t="e">
        <v>#N/A</v>
      </c>
      <c r="JIG268" s="214" t="e">
        <v>#N/A</v>
      </c>
      <c r="JIH268" s="214" t="e">
        <v>#N/A</v>
      </c>
      <c r="JII268" s="214" t="e">
        <v>#N/A</v>
      </c>
      <c r="JIJ268" s="214" t="e">
        <v>#N/A</v>
      </c>
      <c r="JIK268" s="214" t="e">
        <v>#N/A</v>
      </c>
      <c r="JIL268" s="214" t="e">
        <v>#N/A</v>
      </c>
      <c r="JIM268" s="214" t="e">
        <v>#N/A</v>
      </c>
      <c r="JIN268" s="214" t="e">
        <v>#N/A</v>
      </c>
      <c r="JIO268" s="214" t="e">
        <v>#N/A</v>
      </c>
      <c r="JIP268" s="214" t="e">
        <v>#N/A</v>
      </c>
      <c r="JIQ268" s="214" t="e">
        <v>#N/A</v>
      </c>
      <c r="JIR268" s="214" t="e">
        <v>#N/A</v>
      </c>
      <c r="JIS268" s="214" t="e">
        <v>#N/A</v>
      </c>
      <c r="JIT268" s="214" t="e">
        <v>#N/A</v>
      </c>
      <c r="JIU268" s="214" t="e">
        <v>#N/A</v>
      </c>
      <c r="JIV268" s="214" t="e">
        <v>#N/A</v>
      </c>
      <c r="JIW268" s="214" t="e">
        <v>#N/A</v>
      </c>
      <c r="JIX268" s="214" t="e">
        <v>#N/A</v>
      </c>
      <c r="JIY268" s="214" t="e">
        <v>#N/A</v>
      </c>
      <c r="JIZ268" s="214" t="e">
        <v>#N/A</v>
      </c>
      <c r="JJA268" s="214" t="e">
        <v>#N/A</v>
      </c>
      <c r="JJB268" s="214" t="e">
        <v>#N/A</v>
      </c>
      <c r="JJC268" s="214" t="e">
        <v>#N/A</v>
      </c>
      <c r="JJD268" s="214" t="e">
        <v>#N/A</v>
      </c>
      <c r="JJE268" s="214" t="e">
        <v>#N/A</v>
      </c>
      <c r="JJF268" s="214" t="e">
        <v>#N/A</v>
      </c>
      <c r="JJG268" s="214" t="e">
        <v>#N/A</v>
      </c>
      <c r="JJH268" s="214" t="e">
        <v>#N/A</v>
      </c>
      <c r="JJI268" s="214" t="e">
        <v>#N/A</v>
      </c>
      <c r="JJJ268" s="214" t="e">
        <v>#N/A</v>
      </c>
      <c r="JJK268" s="214" t="e">
        <v>#N/A</v>
      </c>
      <c r="JJL268" s="214" t="e">
        <v>#N/A</v>
      </c>
      <c r="JJM268" s="214" t="e">
        <v>#N/A</v>
      </c>
      <c r="JJN268" s="214" t="e">
        <v>#N/A</v>
      </c>
      <c r="JJO268" s="214" t="e">
        <v>#N/A</v>
      </c>
      <c r="JJP268" s="214" t="e">
        <v>#N/A</v>
      </c>
      <c r="JJQ268" s="214" t="e">
        <v>#N/A</v>
      </c>
      <c r="JJR268" s="214" t="e">
        <v>#N/A</v>
      </c>
      <c r="JJS268" s="214" t="e">
        <v>#N/A</v>
      </c>
      <c r="JJT268" s="214" t="e">
        <v>#N/A</v>
      </c>
      <c r="JJU268" s="214" t="e">
        <v>#N/A</v>
      </c>
      <c r="JJV268" s="214" t="e">
        <v>#N/A</v>
      </c>
      <c r="JJW268" s="214" t="e">
        <v>#N/A</v>
      </c>
      <c r="JJX268" s="214" t="e">
        <v>#N/A</v>
      </c>
      <c r="JJY268" s="214" t="e">
        <v>#N/A</v>
      </c>
      <c r="JJZ268" s="214" t="e">
        <v>#N/A</v>
      </c>
      <c r="JKA268" s="214" t="e">
        <v>#N/A</v>
      </c>
      <c r="JKB268" s="214" t="e">
        <v>#N/A</v>
      </c>
      <c r="JKC268" s="214" t="e">
        <v>#N/A</v>
      </c>
      <c r="JKD268" s="214" t="e">
        <v>#N/A</v>
      </c>
      <c r="JKE268" s="214" t="e">
        <v>#N/A</v>
      </c>
      <c r="JKF268" s="214" t="e">
        <v>#N/A</v>
      </c>
      <c r="JKG268" s="214" t="e">
        <v>#N/A</v>
      </c>
      <c r="JKH268" s="214" t="e">
        <v>#N/A</v>
      </c>
      <c r="JKI268" s="214" t="e">
        <v>#N/A</v>
      </c>
      <c r="JKJ268" s="214" t="e">
        <v>#N/A</v>
      </c>
      <c r="JKK268" s="214" t="e">
        <v>#N/A</v>
      </c>
      <c r="JKL268" s="214" t="e">
        <v>#N/A</v>
      </c>
      <c r="JKM268" s="214" t="e">
        <v>#N/A</v>
      </c>
      <c r="JKN268" s="214" t="e">
        <v>#N/A</v>
      </c>
      <c r="JKO268" s="214" t="e">
        <v>#N/A</v>
      </c>
      <c r="JKP268" s="214" t="e">
        <v>#N/A</v>
      </c>
      <c r="JKQ268" s="214" t="e">
        <v>#N/A</v>
      </c>
      <c r="JKR268" s="214" t="e">
        <v>#N/A</v>
      </c>
      <c r="JKS268" s="214" t="e">
        <v>#N/A</v>
      </c>
      <c r="JKT268" s="214" t="e">
        <v>#N/A</v>
      </c>
      <c r="JKU268" s="214" t="e">
        <v>#N/A</v>
      </c>
      <c r="JKV268" s="214" t="e">
        <v>#N/A</v>
      </c>
      <c r="JKW268" s="214" t="e">
        <v>#N/A</v>
      </c>
      <c r="JKX268" s="214" t="e">
        <v>#N/A</v>
      </c>
      <c r="JKY268" s="214" t="e">
        <v>#N/A</v>
      </c>
      <c r="JKZ268" s="214" t="e">
        <v>#N/A</v>
      </c>
      <c r="JLA268" s="214" t="e">
        <v>#N/A</v>
      </c>
      <c r="JLB268" s="214" t="e">
        <v>#N/A</v>
      </c>
      <c r="JLC268" s="214" t="e">
        <v>#N/A</v>
      </c>
      <c r="JLD268" s="214" t="e">
        <v>#N/A</v>
      </c>
      <c r="JLE268" s="214" t="e">
        <v>#N/A</v>
      </c>
      <c r="JLF268" s="214" t="e">
        <v>#N/A</v>
      </c>
      <c r="JLG268" s="214" t="e">
        <v>#N/A</v>
      </c>
      <c r="JLH268" s="214" t="e">
        <v>#N/A</v>
      </c>
      <c r="JLI268" s="214" t="e">
        <v>#N/A</v>
      </c>
      <c r="JLJ268" s="214" t="e">
        <v>#N/A</v>
      </c>
      <c r="JLK268" s="214" t="e">
        <v>#N/A</v>
      </c>
      <c r="JLL268" s="214" t="e">
        <v>#N/A</v>
      </c>
      <c r="JLM268" s="214" t="e">
        <v>#N/A</v>
      </c>
      <c r="JLN268" s="214" t="e">
        <v>#N/A</v>
      </c>
      <c r="JLO268" s="214" t="e">
        <v>#N/A</v>
      </c>
      <c r="JLP268" s="214" t="e">
        <v>#N/A</v>
      </c>
      <c r="JLQ268" s="214" t="e">
        <v>#N/A</v>
      </c>
      <c r="JLR268" s="214" t="e">
        <v>#N/A</v>
      </c>
      <c r="JLS268" s="214" t="e">
        <v>#N/A</v>
      </c>
      <c r="JLT268" s="214" t="e">
        <v>#N/A</v>
      </c>
      <c r="JLU268" s="214" t="e">
        <v>#N/A</v>
      </c>
      <c r="JLV268" s="214" t="e">
        <v>#N/A</v>
      </c>
      <c r="JLW268" s="214" t="e">
        <v>#N/A</v>
      </c>
      <c r="JLX268" s="214" t="e">
        <v>#N/A</v>
      </c>
      <c r="JLY268" s="214" t="e">
        <v>#N/A</v>
      </c>
      <c r="JLZ268" s="214" t="e">
        <v>#N/A</v>
      </c>
      <c r="JMA268" s="214" t="e">
        <v>#N/A</v>
      </c>
      <c r="JMB268" s="214" t="e">
        <v>#N/A</v>
      </c>
      <c r="JMC268" s="214" t="e">
        <v>#N/A</v>
      </c>
      <c r="JMD268" s="214" t="e">
        <v>#N/A</v>
      </c>
      <c r="JME268" s="214" t="e">
        <v>#N/A</v>
      </c>
      <c r="JMF268" s="214" t="e">
        <v>#N/A</v>
      </c>
      <c r="JMG268" s="214" t="e">
        <v>#N/A</v>
      </c>
      <c r="JMH268" s="214" t="e">
        <v>#N/A</v>
      </c>
      <c r="JMI268" s="214" t="e">
        <v>#N/A</v>
      </c>
      <c r="JMJ268" s="214" t="e">
        <v>#N/A</v>
      </c>
      <c r="JMK268" s="214" t="e">
        <v>#N/A</v>
      </c>
      <c r="JML268" s="214" t="e">
        <v>#N/A</v>
      </c>
      <c r="JMM268" s="214" t="e">
        <v>#N/A</v>
      </c>
      <c r="JMN268" s="214" t="e">
        <v>#N/A</v>
      </c>
      <c r="JMO268" s="214" t="e">
        <v>#N/A</v>
      </c>
      <c r="JMP268" s="214" t="e">
        <v>#N/A</v>
      </c>
      <c r="JMQ268" s="214" t="e">
        <v>#N/A</v>
      </c>
      <c r="JMR268" s="214" t="e">
        <v>#N/A</v>
      </c>
      <c r="JMS268" s="214" t="e">
        <v>#N/A</v>
      </c>
      <c r="JMT268" s="214" t="e">
        <v>#N/A</v>
      </c>
      <c r="JMU268" s="214" t="e">
        <v>#N/A</v>
      </c>
      <c r="JMV268" s="214" t="e">
        <v>#N/A</v>
      </c>
      <c r="JMW268" s="214" t="e">
        <v>#N/A</v>
      </c>
      <c r="JMX268" s="214" t="e">
        <v>#N/A</v>
      </c>
      <c r="JMY268" s="214" t="e">
        <v>#N/A</v>
      </c>
      <c r="JMZ268" s="214" t="e">
        <v>#N/A</v>
      </c>
      <c r="JNA268" s="214" t="e">
        <v>#N/A</v>
      </c>
      <c r="JNB268" s="214" t="e">
        <v>#N/A</v>
      </c>
      <c r="JNC268" s="214" t="e">
        <v>#N/A</v>
      </c>
      <c r="JND268" s="214" t="e">
        <v>#N/A</v>
      </c>
      <c r="JNE268" s="214" t="e">
        <v>#N/A</v>
      </c>
      <c r="JNF268" s="214" t="e">
        <v>#N/A</v>
      </c>
      <c r="JNG268" s="214" t="e">
        <v>#N/A</v>
      </c>
      <c r="JNH268" s="214" t="e">
        <v>#N/A</v>
      </c>
      <c r="JNI268" s="214" t="e">
        <v>#N/A</v>
      </c>
      <c r="JNJ268" s="214" t="e">
        <v>#N/A</v>
      </c>
      <c r="JNK268" s="214" t="e">
        <v>#N/A</v>
      </c>
      <c r="JNL268" s="214" t="e">
        <v>#N/A</v>
      </c>
      <c r="JNM268" s="214" t="e">
        <v>#N/A</v>
      </c>
      <c r="JNN268" s="214" t="e">
        <v>#N/A</v>
      </c>
      <c r="JNO268" s="214" t="e">
        <v>#N/A</v>
      </c>
      <c r="JNP268" s="214" t="e">
        <v>#N/A</v>
      </c>
      <c r="JNQ268" s="214" t="e">
        <v>#N/A</v>
      </c>
      <c r="JNR268" s="214" t="e">
        <v>#N/A</v>
      </c>
      <c r="JNS268" s="214" t="e">
        <v>#N/A</v>
      </c>
      <c r="JNT268" s="214" t="e">
        <v>#N/A</v>
      </c>
      <c r="JNU268" s="214" t="e">
        <v>#N/A</v>
      </c>
      <c r="JNV268" s="214" t="e">
        <v>#N/A</v>
      </c>
      <c r="JNW268" s="214" t="e">
        <v>#N/A</v>
      </c>
      <c r="JNX268" s="214" t="e">
        <v>#N/A</v>
      </c>
      <c r="JNY268" s="214" t="e">
        <v>#N/A</v>
      </c>
      <c r="JNZ268" s="214" t="e">
        <v>#N/A</v>
      </c>
      <c r="JOA268" s="214" t="e">
        <v>#N/A</v>
      </c>
      <c r="JOB268" s="214" t="e">
        <v>#N/A</v>
      </c>
      <c r="JOC268" s="214" t="e">
        <v>#N/A</v>
      </c>
      <c r="JOD268" s="214" t="e">
        <v>#N/A</v>
      </c>
      <c r="JOE268" s="214" t="e">
        <v>#N/A</v>
      </c>
      <c r="JOF268" s="214" t="e">
        <v>#N/A</v>
      </c>
      <c r="JOG268" s="214" t="e">
        <v>#N/A</v>
      </c>
      <c r="JOH268" s="214" t="e">
        <v>#N/A</v>
      </c>
      <c r="JOI268" s="214" t="e">
        <v>#N/A</v>
      </c>
      <c r="JOJ268" s="214" t="e">
        <v>#N/A</v>
      </c>
      <c r="JOK268" s="214" t="e">
        <v>#N/A</v>
      </c>
      <c r="JOL268" s="214" t="e">
        <v>#N/A</v>
      </c>
      <c r="JOM268" s="214" t="e">
        <v>#N/A</v>
      </c>
      <c r="JON268" s="214" t="e">
        <v>#N/A</v>
      </c>
      <c r="JOO268" s="214" t="e">
        <v>#N/A</v>
      </c>
      <c r="JOP268" s="214" t="e">
        <v>#N/A</v>
      </c>
      <c r="JOQ268" s="214" t="e">
        <v>#N/A</v>
      </c>
      <c r="JOR268" s="214" t="e">
        <v>#N/A</v>
      </c>
      <c r="JOS268" s="214" t="e">
        <v>#N/A</v>
      </c>
      <c r="JOT268" s="214" t="e">
        <v>#N/A</v>
      </c>
      <c r="JOU268" s="214" t="e">
        <v>#N/A</v>
      </c>
      <c r="JOV268" s="214" t="e">
        <v>#N/A</v>
      </c>
      <c r="JOW268" s="214" t="e">
        <v>#N/A</v>
      </c>
      <c r="JOX268" s="214" t="e">
        <v>#N/A</v>
      </c>
      <c r="JOY268" s="214" t="e">
        <v>#N/A</v>
      </c>
      <c r="JOZ268" s="214" t="e">
        <v>#N/A</v>
      </c>
      <c r="JPA268" s="214" t="e">
        <v>#N/A</v>
      </c>
      <c r="JPB268" s="214" t="e">
        <v>#N/A</v>
      </c>
      <c r="JPC268" s="214" t="e">
        <v>#N/A</v>
      </c>
      <c r="JPD268" s="214" t="e">
        <v>#N/A</v>
      </c>
      <c r="JPE268" s="214" t="e">
        <v>#N/A</v>
      </c>
      <c r="JPF268" s="214" t="e">
        <v>#N/A</v>
      </c>
      <c r="JPG268" s="214" t="e">
        <v>#N/A</v>
      </c>
      <c r="JPH268" s="214" t="e">
        <v>#N/A</v>
      </c>
      <c r="JPI268" s="214" t="e">
        <v>#N/A</v>
      </c>
      <c r="JPJ268" s="214" t="e">
        <v>#N/A</v>
      </c>
      <c r="JPK268" s="214" t="e">
        <v>#N/A</v>
      </c>
      <c r="JPL268" s="214" t="e">
        <v>#N/A</v>
      </c>
      <c r="JPM268" s="214" t="e">
        <v>#N/A</v>
      </c>
      <c r="JPN268" s="214" t="e">
        <v>#N/A</v>
      </c>
      <c r="JPO268" s="214" t="e">
        <v>#N/A</v>
      </c>
      <c r="JPP268" s="214" t="e">
        <v>#N/A</v>
      </c>
      <c r="JPQ268" s="214" t="e">
        <v>#N/A</v>
      </c>
      <c r="JPR268" s="214" t="e">
        <v>#N/A</v>
      </c>
      <c r="JPS268" s="214" t="e">
        <v>#N/A</v>
      </c>
      <c r="JPT268" s="214" t="e">
        <v>#N/A</v>
      </c>
      <c r="JPU268" s="214" t="e">
        <v>#N/A</v>
      </c>
      <c r="JPV268" s="214" t="e">
        <v>#N/A</v>
      </c>
      <c r="JPW268" s="214" t="e">
        <v>#N/A</v>
      </c>
      <c r="JPX268" s="214" t="e">
        <v>#N/A</v>
      </c>
      <c r="JPY268" s="214" t="e">
        <v>#N/A</v>
      </c>
      <c r="JPZ268" s="214" t="e">
        <v>#N/A</v>
      </c>
      <c r="JQA268" s="214" t="e">
        <v>#N/A</v>
      </c>
      <c r="JQB268" s="214" t="e">
        <v>#N/A</v>
      </c>
      <c r="JQC268" s="214" t="e">
        <v>#N/A</v>
      </c>
      <c r="JQD268" s="214" t="e">
        <v>#N/A</v>
      </c>
      <c r="JQE268" s="214" t="e">
        <v>#N/A</v>
      </c>
      <c r="JQF268" s="214" t="e">
        <v>#N/A</v>
      </c>
      <c r="JQG268" s="214" t="e">
        <v>#N/A</v>
      </c>
      <c r="JQH268" s="214" t="e">
        <v>#N/A</v>
      </c>
      <c r="JQI268" s="214" t="e">
        <v>#N/A</v>
      </c>
      <c r="JQJ268" s="214" t="e">
        <v>#N/A</v>
      </c>
      <c r="JQK268" s="214" t="e">
        <v>#N/A</v>
      </c>
      <c r="JQL268" s="214" t="e">
        <v>#N/A</v>
      </c>
      <c r="JQM268" s="214" t="e">
        <v>#N/A</v>
      </c>
      <c r="JQN268" s="214" t="e">
        <v>#N/A</v>
      </c>
      <c r="JQO268" s="214" t="e">
        <v>#N/A</v>
      </c>
      <c r="JQP268" s="214" t="e">
        <v>#N/A</v>
      </c>
      <c r="JQQ268" s="214" t="e">
        <v>#N/A</v>
      </c>
      <c r="JQR268" s="214" t="e">
        <v>#N/A</v>
      </c>
      <c r="JQS268" s="214" t="e">
        <v>#N/A</v>
      </c>
      <c r="JQT268" s="214" t="e">
        <v>#N/A</v>
      </c>
      <c r="JQU268" s="214" t="e">
        <v>#N/A</v>
      </c>
      <c r="JQV268" s="214" t="e">
        <v>#N/A</v>
      </c>
      <c r="JQW268" s="214" t="e">
        <v>#N/A</v>
      </c>
      <c r="JQX268" s="214" t="e">
        <v>#N/A</v>
      </c>
      <c r="JQY268" s="214" t="e">
        <v>#N/A</v>
      </c>
      <c r="JQZ268" s="214" t="e">
        <v>#N/A</v>
      </c>
      <c r="JRA268" s="214" t="e">
        <v>#N/A</v>
      </c>
      <c r="JRB268" s="214" t="e">
        <v>#N/A</v>
      </c>
      <c r="JRC268" s="214" t="e">
        <v>#N/A</v>
      </c>
      <c r="JRD268" s="214" t="e">
        <v>#N/A</v>
      </c>
      <c r="JRE268" s="214" t="e">
        <v>#N/A</v>
      </c>
      <c r="JRF268" s="214" t="e">
        <v>#N/A</v>
      </c>
      <c r="JRG268" s="214" t="e">
        <v>#N/A</v>
      </c>
      <c r="JRH268" s="214" t="e">
        <v>#N/A</v>
      </c>
      <c r="JRI268" s="214" t="e">
        <v>#N/A</v>
      </c>
      <c r="JRJ268" s="214" t="e">
        <v>#N/A</v>
      </c>
      <c r="JRK268" s="214" t="e">
        <v>#N/A</v>
      </c>
      <c r="JRL268" s="214" t="e">
        <v>#N/A</v>
      </c>
      <c r="JRM268" s="214" t="e">
        <v>#N/A</v>
      </c>
      <c r="JRN268" s="214" t="e">
        <v>#N/A</v>
      </c>
      <c r="JRO268" s="214" t="e">
        <v>#N/A</v>
      </c>
      <c r="JRP268" s="214" t="e">
        <v>#N/A</v>
      </c>
      <c r="JRQ268" s="214" t="e">
        <v>#N/A</v>
      </c>
      <c r="JRR268" s="214" t="e">
        <v>#N/A</v>
      </c>
      <c r="JRS268" s="214" t="e">
        <v>#N/A</v>
      </c>
      <c r="JRT268" s="214" t="e">
        <v>#N/A</v>
      </c>
      <c r="JRU268" s="214" t="e">
        <v>#N/A</v>
      </c>
      <c r="JRV268" s="214" t="e">
        <v>#N/A</v>
      </c>
      <c r="JRW268" s="214" t="e">
        <v>#N/A</v>
      </c>
      <c r="JRX268" s="214" t="e">
        <v>#N/A</v>
      </c>
      <c r="JRY268" s="214" t="e">
        <v>#N/A</v>
      </c>
      <c r="JRZ268" s="214" t="e">
        <v>#N/A</v>
      </c>
      <c r="JSA268" s="214" t="e">
        <v>#N/A</v>
      </c>
      <c r="JSB268" s="214" t="e">
        <v>#N/A</v>
      </c>
      <c r="JSC268" s="214" t="e">
        <v>#N/A</v>
      </c>
      <c r="JSD268" s="214" t="e">
        <v>#N/A</v>
      </c>
      <c r="JSE268" s="214" t="e">
        <v>#N/A</v>
      </c>
      <c r="JSF268" s="214" t="e">
        <v>#N/A</v>
      </c>
      <c r="JSG268" s="214" t="e">
        <v>#N/A</v>
      </c>
      <c r="JSH268" s="214" t="e">
        <v>#N/A</v>
      </c>
      <c r="JSI268" s="214" t="e">
        <v>#N/A</v>
      </c>
      <c r="JSJ268" s="214" t="e">
        <v>#N/A</v>
      </c>
      <c r="JSK268" s="214" t="e">
        <v>#N/A</v>
      </c>
      <c r="JSL268" s="214" t="e">
        <v>#N/A</v>
      </c>
      <c r="JSM268" s="214" t="e">
        <v>#N/A</v>
      </c>
      <c r="JSN268" s="214" t="e">
        <v>#N/A</v>
      </c>
      <c r="JSO268" s="214" t="e">
        <v>#N/A</v>
      </c>
      <c r="JSP268" s="214" t="e">
        <v>#N/A</v>
      </c>
      <c r="JSQ268" s="214" t="e">
        <v>#N/A</v>
      </c>
      <c r="JSR268" s="214" t="e">
        <v>#N/A</v>
      </c>
      <c r="JSS268" s="214" t="e">
        <v>#N/A</v>
      </c>
      <c r="JST268" s="214" t="e">
        <v>#N/A</v>
      </c>
      <c r="JSU268" s="214" t="e">
        <v>#N/A</v>
      </c>
      <c r="JSV268" s="214" t="e">
        <v>#N/A</v>
      </c>
      <c r="JSW268" s="214" t="e">
        <v>#N/A</v>
      </c>
      <c r="JSX268" s="214" t="e">
        <v>#N/A</v>
      </c>
      <c r="JSY268" s="214" t="e">
        <v>#N/A</v>
      </c>
      <c r="JSZ268" s="214" t="e">
        <v>#N/A</v>
      </c>
      <c r="JTA268" s="214" t="e">
        <v>#N/A</v>
      </c>
      <c r="JTB268" s="214" t="e">
        <v>#N/A</v>
      </c>
      <c r="JTC268" s="214" t="e">
        <v>#N/A</v>
      </c>
      <c r="JTD268" s="214" t="e">
        <v>#N/A</v>
      </c>
      <c r="JTE268" s="214" t="e">
        <v>#N/A</v>
      </c>
      <c r="JTF268" s="214" t="e">
        <v>#N/A</v>
      </c>
      <c r="JTG268" s="214" t="e">
        <v>#N/A</v>
      </c>
      <c r="JTH268" s="214" t="e">
        <v>#N/A</v>
      </c>
      <c r="JTI268" s="214" t="e">
        <v>#N/A</v>
      </c>
      <c r="JTJ268" s="214" t="e">
        <v>#N/A</v>
      </c>
      <c r="JTK268" s="214" t="e">
        <v>#N/A</v>
      </c>
      <c r="JTL268" s="214" t="e">
        <v>#N/A</v>
      </c>
      <c r="JTM268" s="214" t="e">
        <v>#N/A</v>
      </c>
      <c r="JTN268" s="214" t="e">
        <v>#N/A</v>
      </c>
      <c r="JTO268" s="214" t="e">
        <v>#N/A</v>
      </c>
      <c r="JTP268" s="214" t="e">
        <v>#N/A</v>
      </c>
      <c r="JTQ268" s="214" t="e">
        <v>#N/A</v>
      </c>
      <c r="JTR268" s="214" t="e">
        <v>#N/A</v>
      </c>
      <c r="JTS268" s="214" t="e">
        <v>#N/A</v>
      </c>
      <c r="JTT268" s="214" t="e">
        <v>#N/A</v>
      </c>
      <c r="JTU268" s="214" t="e">
        <v>#N/A</v>
      </c>
      <c r="JTV268" s="214" t="e">
        <v>#N/A</v>
      </c>
      <c r="JTW268" s="214" t="e">
        <v>#N/A</v>
      </c>
      <c r="JTX268" s="214" t="e">
        <v>#N/A</v>
      </c>
      <c r="JTY268" s="214" t="e">
        <v>#N/A</v>
      </c>
      <c r="JTZ268" s="214" t="e">
        <v>#N/A</v>
      </c>
      <c r="JUA268" s="214" t="e">
        <v>#N/A</v>
      </c>
      <c r="JUB268" s="214" t="e">
        <v>#N/A</v>
      </c>
      <c r="JUC268" s="214" t="e">
        <v>#N/A</v>
      </c>
      <c r="JUD268" s="214" t="e">
        <v>#N/A</v>
      </c>
      <c r="JUE268" s="214" t="e">
        <v>#N/A</v>
      </c>
      <c r="JUF268" s="214" t="e">
        <v>#N/A</v>
      </c>
      <c r="JUG268" s="214" t="e">
        <v>#N/A</v>
      </c>
      <c r="JUH268" s="214" t="e">
        <v>#N/A</v>
      </c>
      <c r="JUI268" s="214" t="e">
        <v>#N/A</v>
      </c>
      <c r="JUJ268" s="214" t="e">
        <v>#N/A</v>
      </c>
      <c r="JUK268" s="214" t="e">
        <v>#N/A</v>
      </c>
      <c r="JUL268" s="214" t="e">
        <v>#N/A</v>
      </c>
      <c r="JUM268" s="214" t="e">
        <v>#N/A</v>
      </c>
      <c r="JUN268" s="214" t="e">
        <v>#N/A</v>
      </c>
      <c r="JUO268" s="214" t="e">
        <v>#N/A</v>
      </c>
      <c r="JUP268" s="214" t="e">
        <v>#N/A</v>
      </c>
      <c r="JUQ268" s="214" t="e">
        <v>#N/A</v>
      </c>
      <c r="JUR268" s="214" t="e">
        <v>#N/A</v>
      </c>
      <c r="JUS268" s="214" t="e">
        <v>#N/A</v>
      </c>
      <c r="JUT268" s="214" t="e">
        <v>#N/A</v>
      </c>
      <c r="JUU268" s="214" t="e">
        <v>#N/A</v>
      </c>
      <c r="JUV268" s="214" t="e">
        <v>#N/A</v>
      </c>
      <c r="JUW268" s="214" t="e">
        <v>#N/A</v>
      </c>
      <c r="JUX268" s="214" t="e">
        <v>#N/A</v>
      </c>
      <c r="JUY268" s="214" t="e">
        <v>#N/A</v>
      </c>
      <c r="JUZ268" s="214" t="e">
        <v>#N/A</v>
      </c>
      <c r="JVA268" s="214" t="e">
        <v>#N/A</v>
      </c>
      <c r="JVB268" s="214" t="e">
        <v>#N/A</v>
      </c>
      <c r="JVC268" s="214" t="e">
        <v>#N/A</v>
      </c>
      <c r="JVD268" s="214" t="e">
        <v>#N/A</v>
      </c>
      <c r="JVE268" s="214" t="e">
        <v>#N/A</v>
      </c>
      <c r="JVF268" s="214" t="e">
        <v>#N/A</v>
      </c>
      <c r="JVG268" s="214" t="e">
        <v>#N/A</v>
      </c>
      <c r="JVH268" s="214" t="e">
        <v>#N/A</v>
      </c>
      <c r="JVI268" s="214" t="e">
        <v>#N/A</v>
      </c>
      <c r="JVJ268" s="214" t="e">
        <v>#N/A</v>
      </c>
      <c r="JVK268" s="214" t="e">
        <v>#N/A</v>
      </c>
      <c r="JVL268" s="214" t="e">
        <v>#N/A</v>
      </c>
      <c r="JVM268" s="214" t="e">
        <v>#N/A</v>
      </c>
      <c r="JVN268" s="214" t="e">
        <v>#N/A</v>
      </c>
      <c r="JVO268" s="214" t="e">
        <v>#N/A</v>
      </c>
      <c r="JVP268" s="214" t="e">
        <v>#N/A</v>
      </c>
      <c r="JVQ268" s="214" t="e">
        <v>#N/A</v>
      </c>
      <c r="JVR268" s="214" t="e">
        <v>#N/A</v>
      </c>
      <c r="JVS268" s="214" t="e">
        <v>#N/A</v>
      </c>
      <c r="JVT268" s="214" t="e">
        <v>#N/A</v>
      </c>
      <c r="JVU268" s="214" t="e">
        <v>#N/A</v>
      </c>
      <c r="JVV268" s="214" t="e">
        <v>#N/A</v>
      </c>
      <c r="JVW268" s="214" t="e">
        <v>#N/A</v>
      </c>
      <c r="JVX268" s="214" t="e">
        <v>#N/A</v>
      </c>
      <c r="JVY268" s="214" t="e">
        <v>#N/A</v>
      </c>
      <c r="JVZ268" s="214" t="e">
        <v>#N/A</v>
      </c>
      <c r="JWA268" s="214" t="e">
        <v>#N/A</v>
      </c>
      <c r="JWB268" s="214" t="e">
        <v>#N/A</v>
      </c>
      <c r="JWC268" s="214" t="e">
        <v>#N/A</v>
      </c>
      <c r="JWD268" s="214" t="e">
        <v>#N/A</v>
      </c>
      <c r="JWE268" s="214" t="e">
        <v>#N/A</v>
      </c>
      <c r="JWF268" s="214" t="e">
        <v>#N/A</v>
      </c>
      <c r="JWG268" s="214" t="e">
        <v>#N/A</v>
      </c>
      <c r="JWH268" s="214" t="e">
        <v>#N/A</v>
      </c>
      <c r="JWI268" s="214" t="e">
        <v>#N/A</v>
      </c>
      <c r="JWJ268" s="214" t="e">
        <v>#N/A</v>
      </c>
      <c r="JWK268" s="214" t="e">
        <v>#N/A</v>
      </c>
      <c r="JWL268" s="214" t="e">
        <v>#N/A</v>
      </c>
      <c r="JWM268" s="214" t="e">
        <v>#N/A</v>
      </c>
      <c r="JWN268" s="214" t="e">
        <v>#N/A</v>
      </c>
      <c r="JWO268" s="214" t="e">
        <v>#N/A</v>
      </c>
      <c r="JWP268" s="214" t="e">
        <v>#N/A</v>
      </c>
      <c r="JWQ268" s="214" t="e">
        <v>#N/A</v>
      </c>
      <c r="JWR268" s="214" t="e">
        <v>#N/A</v>
      </c>
      <c r="JWS268" s="214" t="e">
        <v>#N/A</v>
      </c>
      <c r="JWT268" s="214" t="e">
        <v>#N/A</v>
      </c>
      <c r="JWU268" s="214" t="e">
        <v>#N/A</v>
      </c>
      <c r="JWV268" s="214" t="e">
        <v>#N/A</v>
      </c>
      <c r="JWW268" s="214" t="e">
        <v>#N/A</v>
      </c>
      <c r="JWX268" s="214" t="e">
        <v>#N/A</v>
      </c>
      <c r="JWY268" s="214" t="e">
        <v>#N/A</v>
      </c>
      <c r="JWZ268" s="214" t="e">
        <v>#N/A</v>
      </c>
      <c r="JXA268" s="214" t="e">
        <v>#N/A</v>
      </c>
      <c r="JXB268" s="214" t="e">
        <v>#N/A</v>
      </c>
      <c r="JXC268" s="214" t="e">
        <v>#N/A</v>
      </c>
      <c r="JXD268" s="214" t="e">
        <v>#N/A</v>
      </c>
      <c r="JXE268" s="214" t="e">
        <v>#N/A</v>
      </c>
      <c r="JXF268" s="214" t="e">
        <v>#N/A</v>
      </c>
      <c r="JXG268" s="214" t="e">
        <v>#N/A</v>
      </c>
      <c r="JXH268" s="214" t="e">
        <v>#N/A</v>
      </c>
      <c r="JXI268" s="214" t="e">
        <v>#N/A</v>
      </c>
      <c r="JXJ268" s="214" t="e">
        <v>#N/A</v>
      </c>
      <c r="JXK268" s="214" t="e">
        <v>#N/A</v>
      </c>
      <c r="JXL268" s="214" t="e">
        <v>#N/A</v>
      </c>
      <c r="JXM268" s="214" t="e">
        <v>#N/A</v>
      </c>
      <c r="JXN268" s="214" t="e">
        <v>#N/A</v>
      </c>
      <c r="JXO268" s="214" t="e">
        <v>#N/A</v>
      </c>
      <c r="JXP268" s="214" t="e">
        <v>#N/A</v>
      </c>
      <c r="JXQ268" s="214" t="e">
        <v>#N/A</v>
      </c>
      <c r="JXR268" s="214" t="e">
        <v>#N/A</v>
      </c>
      <c r="JXS268" s="214" t="e">
        <v>#N/A</v>
      </c>
      <c r="JXT268" s="214" t="e">
        <v>#N/A</v>
      </c>
      <c r="JXU268" s="214" t="e">
        <v>#N/A</v>
      </c>
      <c r="JXV268" s="214" t="e">
        <v>#N/A</v>
      </c>
      <c r="JXW268" s="214" t="e">
        <v>#N/A</v>
      </c>
      <c r="JXX268" s="214" t="e">
        <v>#N/A</v>
      </c>
      <c r="JXY268" s="214" t="e">
        <v>#N/A</v>
      </c>
      <c r="JXZ268" s="214" t="e">
        <v>#N/A</v>
      </c>
      <c r="JYA268" s="214" t="e">
        <v>#N/A</v>
      </c>
      <c r="JYB268" s="214" t="e">
        <v>#N/A</v>
      </c>
      <c r="JYC268" s="214" t="e">
        <v>#N/A</v>
      </c>
      <c r="JYD268" s="214" t="e">
        <v>#N/A</v>
      </c>
      <c r="JYE268" s="214" t="e">
        <v>#N/A</v>
      </c>
      <c r="JYF268" s="214" t="e">
        <v>#N/A</v>
      </c>
      <c r="JYG268" s="214" t="e">
        <v>#N/A</v>
      </c>
      <c r="JYH268" s="214" t="e">
        <v>#N/A</v>
      </c>
      <c r="JYI268" s="214" t="e">
        <v>#N/A</v>
      </c>
      <c r="JYJ268" s="214" t="e">
        <v>#N/A</v>
      </c>
      <c r="JYK268" s="214" t="e">
        <v>#N/A</v>
      </c>
      <c r="JYL268" s="214" t="e">
        <v>#N/A</v>
      </c>
      <c r="JYM268" s="214" t="e">
        <v>#N/A</v>
      </c>
      <c r="JYN268" s="214" t="e">
        <v>#N/A</v>
      </c>
      <c r="JYO268" s="214" t="e">
        <v>#N/A</v>
      </c>
      <c r="JYP268" s="214" t="e">
        <v>#N/A</v>
      </c>
      <c r="JYQ268" s="214" t="e">
        <v>#N/A</v>
      </c>
      <c r="JYR268" s="214" t="e">
        <v>#N/A</v>
      </c>
      <c r="JYS268" s="214" t="e">
        <v>#N/A</v>
      </c>
      <c r="JYT268" s="214" t="e">
        <v>#N/A</v>
      </c>
      <c r="JYU268" s="214" t="e">
        <v>#N/A</v>
      </c>
      <c r="JYV268" s="214" t="e">
        <v>#N/A</v>
      </c>
      <c r="JYW268" s="214" t="e">
        <v>#N/A</v>
      </c>
      <c r="JYX268" s="214" t="e">
        <v>#N/A</v>
      </c>
      <c r="JYY268" s="214" t="e">
        <v>#N/A</v>
      </c>
      <c r="JYZ268" s="214" t="e">
        <v>#N/A</v>
      </c>
      <c r="JZA268" s="214" t="e">
        <v>#N/A</v>
      </c>
      <c r="JZB268" s="214" t="e">
        <v>#N/A</v>
      </c>
      <c r="JZC268" s="214" t="e">
        <v>#N/A</v>
      </c>
      <c r="JZD268" s="214" t="e">
        <v>#N/A</v>
      </c>
      <c r="JZE268" s="214" t="e">
        <v>#N/A</v>
      </c>
      <c r="JZF268" s="214" t="e">
        <v>#N/A</v>
      </c>
      <c r="JZG268" s="214" t="e">
        <v>#N/A</v>
      </c>
      <c r="JZH268" s="214" t="e">
        <v>#N/A</v>
      </c>
      <c r="JZI268" s="214" t="e">
        <v>#N/A</v>
      </c>
      <c r="JZJ268" s="214" t="e">
        <v>#N/A</v>
      </c>
      <c r="JZK268" s="214" t="e">
        <v>#N/A</v>
      </c>
      <c r="JZL268" s="214" t="e">
        <v>#N/A</v>
      </c>
      <c r="JZM268" s="214" t="e">
        <v>#N/A</v>
      </c>
      <c r="JZN268" s="214" t="e">
        <v>#N/A</v>
      </c>
      <c r="JZO268" s="214" t="e">
        <v>#N/A</v>
      </c>
      <c r="JZP268" s="214" t="e">
        <v>#N/A</v>
      </c>
      <c r="JZQ268" s="214" t="e">
        <v>#N/A</v>
      </c>
      <c r="JZR268" s="214" t="e">
        <v>#N/A</v>
      </c>
      <c r="JZS268" s="214" t="e">
        <v>#N/A</v>
      </c>
      <c r="JZT268" s="214" t="e">
        <v>#N/A</v>
      </c>
      <c r="JZU268" s="214" t="e">
        <v>#N/A</v>
      </c>
      <c r="JZV268" s="214" t="e">
        <v>#N/A</v>
      </c>
      <c r="JZW268" s="214" t="e">
        <v>#N/A</v>
      </c>
      <c r="JZX268" s="214" t="e">
        <v>#N/A</v>
      </c>
      <c r="JZY268" s="214" t="e">
        <v>#N/A</v>
      </c>
      <c r="JZZ268" s="214" t="e">
        <v>#N/A</v>
      </c>
      <c r="KAA268" s="214" t="e">
        <v>#N/A</v>
      </c>
      <c r="KAB268" s="214" t="e">
        <v>#N/A</v>
      </c>
      <c r="KAC268" s="214" t="e">
        <v>#N/A</v>
      </c>
      <c r="KAD268" s="214" t="e">
        <v>#N/A</v>
      </c>
      <c r="KAE268" s="214" t="e">
        <v>#N/A</v>
      </c>
      <c r="KAF268" s="214" t="e">
        <v>#N/A</v>
      </c>
      <c r="KAG268" s="214" t="e">
        <v>#N/A</v>
      </c>
      <c r="KAH268" s="214" t="e">
        <v>#N/A</v>
      </c>
      <c r="KAI268" s="214" t="e">
        <v>#N/A</v>
      </c>
      <c r="KAJ268" s="214" t="e">
        <v>#N/A</v>
      </c>
      <c r="KAK268" s="214" t="e">
        <v>#N/A</v>
      </c>
      <c r="KAL268" s="214" t="e">
        <v>#N/A</v>
      </c>
      <c r="KAM268" s="214" t="e">
        <v>#N/A</v>
      </c>
      <c r="KAN268" s="214" t="e">
        <v>#N/A</v>
      </c>
      <c r="KAO268" s="214" t="e">
        <v>#N/A</v>
      </c>
      <c r="KAP268" s="214" t="e">
        <v>#N/A</v>
      </c>
      <c r="KAQ268" s="214" t="e">
        <v>#N/A</v>
      </c>
      <c r="KAR268" s="214" t="e">
        <v>#N/A</v>
      </c>
      <c r="KAS268" s="214" t="e">
        <v>#N/A</v>
      </c>
      <c r="KAT268" s="214" t="e">
        <v>#N/A</v>
      </c>
      <c r="KAU268" s="214" t="e">
        <v>#N/A</v>
      </c>
      <c r="KAV268" s="214" t="e">
        <v>#N/A</v>
      </c>
      <c r="KAW268" s="214" t="e">
        <v>#N/A</v>
      </c>
      <c r="KAX268" s="214" t="e">
        <v>#N/A</v>
      </c>
      <c r="KAY268" s="214" t="e">
        <v>#N/A</v>
      </c>
      <c r="KAZ268" s="214" t="e">
        <v>#N/A</v>
      </c>
      <c r="KBA268" s="214" t="e">
        <v>#N/A</v>
      </c>
      <c r="KBB268" s="214" t="e">
        <v>#N/A</v>
      </c>
      <c r="KBC268" s="214" t="e">
        <v>#N/A</v>
      </c>
      <c r="KBD268" s="214" t="e">
        <v>#N/A</v>
      </c>
      <c r="KBE268" s="214" t="e">
        <v>#N/A</v>
      </c>
      <c r="KBF268" s="214" t="e">
        <v>#N/A</v>
      </c>
      <c r="KBG268" s="214" t="e">
        <v>#N/A</v>
      </c>
      <c r="KBH268" s="214" t="e">
        <v>#N/A</v>
      </c>
      <c r="KBI268" s="214" t="e">
        <v>#N/A</v>
      </c>
      <c r="KBJ268" s="214" t="e">
        <v>#N/A</v>
      </c>
      <c r="KBK268" s="214" t="e">
        <v>#N/A</v>
      </c>
      <c r="KBL268" s="214" t="e">
        <v>#N/A</v>
      </c>
      <c r="KBM268" s="214" t="e">
        <v>#N/A</v>
      </c>
      <c r="KBN268" s="214" t="e">
        <v>#N/A</v>
      </c>
      <c r="KBO268" s="214" t="e">
        <v>#N/A</v>
      </c>
      <c r="KBP268" s="214" t="e">
        <v>#N/A</v>
      </c>
      <c r="KBQ268" s="214" t="e">
        <v>#N/A</v>
      </c>
      <c r="KBR268" s="214" t="e">
        <v>#N/A</v>
      </c>
      <c r="KBS268" s="214" t="e">
        <v>#N/A</v>
      </c>
      <c r="KBT268" s="214" t="e">
        <v>#N/A</v>
      </c>
      <c r="KBU268" s="214" t="e">
        <v>#N/A</v>
      </c>
      <c r="KBV268" s="214" t="e">
        <v>#N/A</v>
      </c>
      <c r="KBW268" s="214" t="e">
        <v>#N/A</v>
      </c>
      <c r="KBX268" s="214" t="e">
        <v>#N/A</v>
      </c>
      <c r="KBY268" s="214" t="e">
        <v>#N/A</v>
      </c>
      <c r="KBZ268" s="214" t="e">
        <v>#N/A</v>
      </c>
      <c r="KCA268" s="214" t="e">
        <v>#N/A</v>
      </c>
      <c r="KCB268" s="214" t="e">
        <v>#N/A</v>
      </c>
      <c r="KCC268" s="214" t="e">
        <v>#N/A</v>
      </c>
      <c r="KCD268" s="214" t="e">
        <v>#N/A</v>
      </c>
      <c r="KCE268" s="214" t="e">
        <v>#N/A</v>
      </c>
      <c r="KCF268" s="214" t="e">
        <v>#N/A</v>
      </c>
      <c r="KCG268" s="214" t="e">
        <v>#N/A</v>
      </c>
      <c r="KCH268" s="214" t="e">
        <v>#N/A</v>
      </c>
      <c r="KCI268" s="214" t="e">
        <v>#N/A</v>
      </c>
      <c r="KCJ268" s="214" t="e">
        <v>#N/A</v>
      </c>
      <c r="KCK268" s="214" t="e">
        <v>#N/A</v>
      </c>
      <c r="KCL268" s="214" t="e">
        <v>#N/A</v>
      </c>
      <c r="KCM268" s="214" t="e">
        <v>#N/A</v>
      </c>
      <c r="KCN268" s="214" t="e">
        <v>#N/A</v>
      </c>
      <c r="KCO268" s="214" t="e">
        <v>#N/A</v>
      </c>
      <c r="KCP268" s="214" t="e">
        <v>#N/A</v>
      </c>
      <c r="KCQ268" s="214" t="e">
        <v>#N/A</v>
      </c>
      <c r="KCR268" s="214" t="e">
        <v>#N/A</v>
      </c>
      <c r="KCS268" s="214" t="e">
        <v>#N/A</v>
      </c>
      <c r="KCT268" s="214" t="e">
        <v>#N/A</v>
      </c>
      <c r="KCU268" s="214" t="e">
        <v>#N/A</v>
      </c>
      <c r="KCV268" s="214" t="e">
        <v>#N/A</v>
      </c>
      <c r="KCW268" s="214" t="e">
        <v>#N/A</v>
      </c>
      <c r="KCX268" s="214" t="e">
        <v>#N/A</v>
      </c>
      <c r="KCY268" s="214" t="e">
        <v>#N/A</v>
      </c>
      <c r="KCZ268" s="214" t="e">
        <v>#N/A</v>
      </c>
      <c r="KDA268" s="214" t="e">
        <v>#N/A</v>
      </c>
      <c r="KDB268" s="214" t="e">
        <v>#N/A</v>
      </c>
      <c r="KDC268" s="214" t="e">
        <v>#N/A</v>
      </c>
      <c r="KDD268" s="214" t="e">
        <v>#N/A</v>
      </c>
      <c r="KDE268" s="214" t="e">
        <v>#N/A</v>
      </c>
      <c r="KDF268" s="214" t="e">
        <v>#N/A</v>
      </c>
      <c r="KDG268" s="214" t="e">
        <v>#N/A</v>
      </c>
      <c r="KDH268" s="214" t="e">
        <v>#N/A</v>
      </c>
      <c r="KDI268" s="214" t="e">
        <v>#N/A</v>
      </c>
      <c r="KDJ268" s="214" t="e">
        <v>#N/A</v>
      </c>
      <c r="KDK268" s="214" t="e">
        <v>#N/A</v>
      </c>
      <c r="KDL268" s="214" t="e">
        <v>#N/A</v>
      </c>
      <c r="KDM268" s="214" t="e">
        <v>#N/A</v>
      </c>
      <c r="KDN268" s="214" t="e">
        <v>#N/A</v>
      </c>
      <c r="KDO268" s="214" t="e">
        <v>#N/A</v>
      </c>
      <c r="KDP268" s="214" t="e">
        <v>#N/A</v>
      </c>
      <c r="KDQ268" s="214" t="e">
        <v>#N/A</v>
      </c>
      <c r="KDR268" s="214" t="e">
        <v>#N/A</v>
      </c>
      <c r="KDS268" s="214" t="e">
        <v>#N/A</v>
      </c>
      <c r="KDT268" s="214" t="e">
        <v>#N/A</v>
      </c>
      <c r="KDU268" s="214" t="e">
        <v>#N/A</v>
      </c>
      <c r="KDV268" s="214" t="e">
        <v>#N/A</v>
      </c>
      <c r="KDW268" s="214" t="e">
        <v>#N/A</v>
      </c>
      <c r="KDX268" s="214" t="e">
        <v>#N/A</v>
      </c>
      <c r="KDY268" s="214" t="e">
        <v>#N/A</v>
      </c>
      <c r="KDZ268" s="214" t="e">
        <v>#N/A</v>
      </c>
      <c r="KEA268" s="214" t="e">
        <v>#N/A</v>
      </c>
      <c r="KEB268" s="214" t="e">
        <v>#N/A</v>
      </c>
      <c r="KEC268" s="214" t="e">
        <v>#N/A</v>
      </c>
      <c r="KED268" s="214" t="e">
        <v>#N/A</v>
      </c>
      <c r="KEE268" s="214" t="e">
        <v>#N/A</v>
      </c>
      <c r="KEF268" s="214" t="e">
        <v>#N/A</v>
      </c>
      <c r="KEG268" s="214" t="e">
        <v>#N/A</v>
      </c>
      <c r="KEH268" s="214" t="e">
        <v>#N/A</v>
      </c>
      <c r="KEI268" s="214" t="e">
        <v>#N/A</v>
      </c>
      <c r="KEJ268" s="214" t="e">
        <v>#N/A</v>
      </c>
      <c r="KEK268" s="214" t="e">
        <v>#N/A</v>
      </c>
      <c r="KEL268" s="214" t="e">
        <v>#N/A</v>
      </c>
      <c r="KEM268" s="214" t="e">
        <v>#N/A</v>
      </c>
      <c r="KEN268" s="214" t="e">
        <v>#N/A</v>
      </c>
      <c r="KEO268" s="214" t="e">
        <v>#N/A</v>
      </c>
      <c r="KEP268" s="214" t="e">
        <v>#N/A</v>
      </c>
      <c r="KEQ268" s="214" t="e">
        <v>#N/A</v>
      </c>
      <c r="KER268" s="214" t="e">
        <v>#N/A</v>
      </c>
      <c r="KES268" s="214" t="e">
        <v>#N/A</v>
      </c>
      <c r="KET268" s="214" t="e">
        <v>#N/A</v>
      </c>
      <c r="KEU268" s="214" t="e">
        <v>#N/A</v>
      </c>
      <c r="KEV268" s="214" t="e">
        <v>#N/A</v>
      </c>
      <c r="KEW268" s="214" t="e">
        <v>#N/A</v>
      </c>
      <c r="KEX268" s="214" t="e">
        <v>#N/A</v>
      </c>
      <c r="KEY268" s="214" t="e">
        <v>#N/A</v>
      </c>
      <c r="KEZ268" s="214" t="e">
        <v>#N/A</v>
      </c>
      <c r="KFA268" s="214" t="e">
        <v>#N/A</v>
      </c>
      <c r="KFB268" s="214" t="e">
        <v>#N/A</v>
      </c>
      <c r="KFC268" s="214" t="e">
        <v>#N/A</v>
      </c>
      <c r="KFD268" s="214" t="e">
        <v>#N/A</v>
      </c>
      <c r="KFE268" s="214" t="e">
        <v>#N/A</v>
      </c>
      <c r="KFF268" s="214" t="e">
        <v>#N/A</v>
      </c>
      <c r="KFG268" s="214" t="e">
        <v>#N/A</v>
      </c>
      <c r="KFH268" s="214" t="e">
        <v>#N/A</v>
      </c>
      <c r="KFI268" s="214" t="e">
        <v>#N/A</v>
      </c>
      <c r="KFJ268" s="214" t="e">
        <v>#N/A</v>
      </c>
      <c r="KFK268" s="214" t="e">
        <v>#N/A</v>
      </c>
      <c r="KFL268" s="214" t="e">
        <v>#N/A</v>
      </c>
      <c r="KFM268" s="214" t="e">
        <v>#N/A</v>
      </c>
      <c r="KFN268" s="214" t="e">
        <v>#N/A</v>
      </c>
      <c r="KFO268" s="214" t="e">
        <v>#N/A</v>
      </c>
      <c r="KFP268" s="214" t="e">
        <v>#N/A</v>
      </c>
      <c r="KFQ268" s="214" t="e">
        <v>#N/A</v>
      </c>
      <c r="KFR268" s="214" t="e">
        <v>#N/A</v>
      </c>
      <c r="KFS268" s="214" t="e">
        <v>#N/A</v>
      </c>
      <c r="KFT268" s="214" t="e">
        <v>#N/A</v>
      </c>
      <c r="KFU268" s="214" t="e">
        <v>#N/A</v>
      </c>
      <c r="KFV268" s="214" t="e">
        <v>#N/A</v>
      </c>
      <c r="KFW268" s="214" t="e">
        <v>#N/A</v>
      </c>
      <c r="KFX268" s="214" t="e">
        <v>#N/A</v>
      </c>
      <c r="KFY268" s="214" t="e">
        <v>#N/A</v>
      </c>
      <c r="KFZ268" s="214" t="e">
        <v>#N/A</v>
      </c>
      <c r="KGA268" s="214" t="e">
        <v>#N/A</v>
      </c>
      <c r="KGB268" s="214" t="e">
        <v>#N/A</v>
      </c>
      <c r="KGC268" s="214" t="e">
        <v>#N/A</v>
      </c>
      <c r="KGD268" s="214" t="e">
        <v>#N/A</v>
      </c>
      <c r="KGE268" s="214" t="e">
        <v>#N/A</v>
      </c>
      <c r="KGF268" s="214" t="e">
        <v>#N/A</v>
      </c>
      <c r="KGG268" s="214" t="e">
        <v>#N/A</v>
      </c>
      <c r="KGH268" s="214" t="e">
        <v>#N/A</v>
      </c>
      <c r="KGI268" s="214" t="e">
        <v>#N/A</v>
      </c>
      <c r="KGJ268" s="214" t="e">
        <v>#N/A</v>
      </c>
      <c r="KGK268" s="214" t="e">
        <v>#N/A</v>
      </c>
      <c r="KGL268" s="214" t="e">
        <v>#N/A</v>
      </c>
      <c r="KGM268" s="214" t="e">
        <v>#N/A</v>
      </c>
      <c r="KGN268" s="214" t="e">
        <v>#N/A</v>
      </c>
      <c r="KGO268" s="214" t="e">
        <v>#N/A</v>
      </c>
      <c r="KGP268" s="214" t="e">
        <v>#N/A</v>
      </c>
      <c r="KGQ268" s="214" t="e">
        <v>#N/A</v>
      </c>
      <c r="KGR268" s="214" t="e">
        <v>#N/A</v>
      </c>
      <c r="KGS268" s="214" t="e">
        <v>#N/A</v>
      </c>
      <c r="KGT268" s="214" t="e">
        <v>#N/A</v>
      </c>
      <c r="KGU268" s="214" t="e">
        <v>#N/A</v>
      </c>
      <c r="KGV268" s="214" t="e">
        <v>#N/A</v>
      </c>
      <c r="KGW268" s="214" t="e">
        <v>#N/A</v>
      </c>
      <c r="KGX268" s="214" t="e">
        <v>#N/A</v>
      </c>
      <c r="KGY268" s="214" t="e">
        <v>#N/A</v>
      </c>
      <c r="KGZ268" s="214" t="e">
        <v>#N/A</v>
      </c>
      <c r="KHA268" s="214" t="e">
        <v>#N/A</v>
      </c>
      <c r="KHB268" s="214" t="e">
        <v>#N/A</v>
      </c>
      <c r="KHC268" s="214" t="e">
        <v>#N/A</v>
      </c>
      <c r="KHD268" s="214" t="e">
        <v>#N/A</v>
      </c>
      <c r="KHE268" s="214" t="e">
        <v>#N/A</v>
      </c>
      <c r="KHF268" s="214" t="e">
        <v>#N/A</v>
      </c>
      <c r="KHG268" s="214" t="e">
        <v>#N/A</v>
      </c>
      <c r="KHH268" s="214" t="e">
        <v>#N/A</v>
      </c>
      <c r="KHI268" s="214" t="e">
        <v>#N/A</v>
      </c>
      <c r="KHJ268" s="214" t="e">
        <v>#N/A</v>
      </c>
      <c r="KHK268" s="214" t="e">
        <v>#N/A</v>
      </c>
      <c r="KHL268" s="214" t="e">
        <v>#N/A</v>
      </c>
      <c r="KHM268" s="214" t="e">
        <v>#N/A</v>
      </c>
      <c r="KHN268" s="214" t="e">
        <v>#N/A</v>
      </c>
      <c r="KHO268" s="214" t="e">
        <v>#N/A</v>
      </c>
      <c r="KHP268" s="214" t="e">
        <v>#N/A</v>
      </c>
      <c r="KHQ268" s="214" t="e">
        <v>#N/A</v>
      </c>
      <c r="KHR268" s="214" t="e">
        <v>#N/A</v>
      </c>
      <c r="KHS268" s="214" t="e">
        <v>#N/A</v>
      </c>
      <c r="KHT268" s="214" t="e">
        <v>#N/A</v>
      </c>
      <c r="KHU268" s="214" t="e">
        <v>#N/A</v>
      </c>
      <c r="KHV268" s="214" t="e">
        <v>#N/A</v>
      </c>
      <c r="KHW268" s="214" t="e">
        <v>#N/A</v>
      </c>
      <c r="KHX268" s="214" t="e">
        <v>#N/A</v>
      </c>
      <c r="KHY268" s="214" t="e">
        <v>#N/A</v>
      </c>
      <c r="KHZ268" s="214" t="e">
        <v>#N/A</v>
      </c>
      <c r="KIA268" s="214" t="e">
        <v>#N/A</v>
      </c>
      <c r="KIB268" s="214" t="e">
        <v>#N/A</v>
      </c>
      <c r="KIC268" s="214" t="e">
        <v>#N/A</v>
      </c>
      <c r="KID268" s="214" t="e">
        <v>#N/A</v>
      </c>
      <c r="KIE268" s="214" t="e">
        <v>#N/A</v>
      </c>
      <c r="KIF268" s="214" t="e">
        <v>#N/A</v>
      </c>
      <c r="KIG268" s="214" t="e">
        <v>#N/A</v>
      </c>
      <c r="KIH268" s="214" t="e">
        <v>#N/A</v>
      </c>
      <c r="KII268" s="214" t="e">
        <v>#N/A</v>
      </c>
      <c r="KIJ268" s="214" t="e">
        <v>#N/A</v>
      </c>
      <c r="KIK268" s="214" t="e">
        <v>#N/A</v>
      </c>
      <c r="KIL268" s="214" t="e">
        <v>#N/A</v>
      </c>
      <c r="KIM268" s="214" t="e">
        <v>#N/A</v>
      </c>
      <c r="KIN268" s="214" t="e">
        <v>#N/A</v>
      </c>
      <c r="KIO268" s="214" t="e">
        <v>#N/A</v>
      </c>
      <c r="KIP268" s="214" t="e">
        <v>#N/A</v>
      </c>
      <c r="KIQ268" s="214" t="e">
        <v>#N/A</v>
      </c>
      <c r="KIR268" s="214" t="e">
        <v>#N/A</v>
      </c>
      <c r="KIS268" s="214" t="e">
        <v>#N/A</v>
      </c>
      <c r="KIT268" s="214" t="e">
        <v>#N/A</v>
      </c>
      <c r="KIU268" s="214" t="e">
        <v>#N/A</v>
      </c>
      <c r="KIV268" s="214" t="e">
        <v>#N/A</v>
      </c>
      <c r="KIW268" s="214" t="e">
        <v>#N/A</v>
      </c>
      <c r="KIX268" s="214" t="e">
        <v>#N/A</v>
      </c>
      <c r="KIY268" s="214" t="e">
        <v>#N/A</v>
      </c>
      <c r="KIZ268" s="214" t="e">
        <v>#N/A</v>
      </c>
      <c r="KJA268" s="214" t="e">
        <v>#N/A</v>
      </c>
      <c r="KJB268" s="214" t="e">
        <v>#N/A</v>
      </c>
      <c r="KJC268" s="214" t="e">
        <v>#N/A</v>
      </c>
      <c r="KJD268" s="214" t="e">
        <v>#N/A</v>
      </c>
      <c r="KJE268" s="214" t="e">
        <v>#N/A</v>
      </c>
      <c r="KJF268" s="214" t="e">
        <v>#N/A</v>
      </c>
      <c r="KJG268" s="214" t="e">
        <v>#N/A</v>
      </c>
      <c r="KJH268" s="214" t="e">
        <v>#N/A</v>
      </c>
      <c r="KJI268" s="214" t="e">
        <v>#N/A</v>
      </c>
      <c r="KJJ268" s="214" t="e">
        <v>#N/A</v>
      </c>
      <c r="KJK268" s="214" t="e">
        <v>#N/A</v>
      </c>
      <c r="KJL268" s="214" t="e">
        <v>#N/A</v>
      </c>
      <c r="KJM268" s="214" t="e">
        <v>#N/A</v>
      </c>
      <c r="KJN268" s="214" t="e">
        <v>#N/A</v>
      </c>
      <c r="KJO268" s="214" t="e">
        <v>#N/A</v>
      </c>
      <c r="KJP268" s="214" t="e">
        <v>#N/A</v>
      </c>
      <c r="KJQ268" s="214" t="e">
        <v>#N/A</v>
      </c>
      <c r="KJR268" s="214" t="e">
        <v>#N/A</v>
      </c>
      <c r="KJS268" s="214" t="e">
        <v>#N/A</v>
      </c>
      <c r="KJT268" s="214" t="e">
        <v>#N/A</v>
      </c>
      <c r="KJU268" s="214" t="e">
        <v>#N/A</v>
      </c>
      <c r="KJV268" s="214" t="e">
        <v>#N/A</v>
      </c>
      <c r="KJW268" s="214" t="e">
        <v>#N/A</v>
      </c>
      <c r="KJX268" s="214" t="e">
        <v>#N/A</v>
      </c>
      <c r="KJY268" s="214" t="e">
        <v>#N/A</v>
      </c>
      <c r="KJZ268" s="214" t="e">
        <v>#N/A</v>
      </c>
      <c r="KKA268" s="214" t="e">
        <v>#N/A</v>
      </c>
      <c r="KKB268" s="214" t="e">
        <v>#N/A</v>
      </c>
      <c r="KKC268" s="214" t="e">
        <v>#N/A</v>
      </c>
      <c r="KKD268" s="214" t="e">
        <v>#N/A</v>
      </c>
      <c r="KKE268" s="214" t="e">
        <v>#N/A</v>
      </c>
      <c r="KKF268" s="214" t="e">
        <v>#N/A</v>
      </c>
      <c r="KKG268" s="214" t="e">
        <v>#N/A</v>
      </c>
      <c r="KKH268" s="214" t="e">
        <v>#N/A</v>
      </c>
      <c r="KKI268" s="214" t="e">
        <v>#N/A</v>
      </c>
      <c r="KKJ268" s="214" t="e">
        <v>#N/A</v>
      </c>
      <c r="KKK268" s="214" t="e">
        <v>#N/A</v>
      </c>
      <c r="KKL268" s="214" t="e">
        <v>#N/A</v>
      </c>
      <c r="KKM268" s="214" t="e">
        <v>#N/A</v>
      </c>
      <c r="KKN268" s="214" t="e">
        <v>#N/A</v>
      </c>
      <c r="KKO268" s="214" t="e">
        <v>#N/A</v>
      </c>
      <c r="KKP268" s="214" t="e">
        <v>#N/A</v>
      </c>
      <c r="KKQ268" s="214" t="e">
        <v>#N/A</v>
      </c>
      <c r="KKR268" s="214" t="e">
        <v>#N/A</v>
      </c>
      <c r="KKS268" s="214" t="e">
        <v>#N/A</v>
      </c>
      <c r="KKT268" s="214" t="e">
        <v>#N/A</v>
      </c>
      <c r="KKU268" s="214" t="e">
        <v>#N/A</v>
      </c>
      <c r="KKV268" s="214" t="e">
        <v>#N/A</v>
      </c>
      <c r="KKW268" s="214" t="e">
        <v>#N/A</v>
      </c>
      <c r="KKX268" s="214" t="e">
        <v>#N/A</v>
      </c>
      <c r="KKY268" s="214" t="e">
        <v>#N/A</v>
      </c>
      <c r="KKZ268" s="214" t="e">
        <v>#N/A</v>
      </c>
      <c r="KLA268" s="214" t="e">
        <v>#N/A</v>
      </c>
      <c r="KLB268" s="214" t="e">
        <v>#N/A</v>
      </c>
      <c r="KLC268" s="214" t="e">
        <v>#N/A</v>
      </c>
      <c r="KLD268" s="214" t="e">
        <v>#N/A</v>
      </c>
      <c r="KLE268" s="214" t="e">
        <v>#N/A</v>
      </c>
      <c r="KLF268" s="214" t="e">
        <v>#N/A</v>
      </c>
      <c r="KLG268" s="214" t="e">
        <v>#N/A</v>
      </c>
      <c r="KLH268" s="214" t="e">
        <v>#N/A</v>
      </c>
      <c r="KLI268" s="214" t="e">
        <v>#N/A</v>
      </c>
      <c r="KLJ268" s="214" t="e">
        <v>#N/A</v>
      </c>
      <c r="KLK268" s="214" t="e">
        <v>#N/A</v>
      </c>
      <c r="KLL268" s="214" t="e">
        <v>#N/A</v>
      </c>
      <c r="KLM268" s="214" t="e">
        <v>#N/A</v>
      </c>
      <c r="KLN268" s="214" t="e">
        <v>#N/A</v>
      </c>
      <c r="KLO268" s="214" t="e">
        <v>#N/A</v>
      </c>
      <c r="KLP268" s="214" t="e">
        <v>#N/A</v>
      </c>
      <c r="KLQ268" s="214" t="e">
        <v>#N/A</v>
      </c>
      <c r="KLR268" s="214" t="e">
        <v>#N/A</v>
      </c>
      <c r="KLS268" s="214" t="e">
        <v>#N/A</v>
      </c>
      <c r="KLT268" s="214" t="e">
        <v>#N/A</v>
      </c>
      <c r="KLU268" s="214" t="e">
        <v>#N/A</v>
      </c>
      <c r="KLV268" s="214" t="e">
        <v>#N/A</v>
      </c>
      <c r="KLW268" s="214" t="e">
        <v>#N/A</v>
      </c>
      <c r="KLX268" s="214" t="e">
        <v>#N/A</v>
      </c>
      <c r="KLY268" s="214" t="e">
        <v>#N/A</v>
      </c>
      <c r="KLZ268" s="214" t="e">
        <v>#N/A</v>
      </c>
      <c r="KMA268" s="214" t="e">
        <v>#N/A</v>
      </c>
      <c r="KMB268" s="214" t="e">
        <v>#N/A</v>
      </c>
      <c r="KMC268" s="214" t="e">
        <v>#N/A</v>
      </c>
      <c r="KMD268" s="214" t="e">
        <v>#N/A</v>
      </c>
      <c r="KME268" s="214" t="e">
        <v>#N/A</v>
      </c>
      <c r="KMF268" s="214" t="e">
        <v>#N/A</v>
      </c>
      <c r="KMG268" s="214" t="e">
        <v>#N/A</v>
      </c>
      <c r="KMH268" s="214" t="e">
        <v>#N/A</v>
      </c>
      <c r="KMI268" s="214" t="e">
        <v>#N/A</v>
      </c>
      <c r="KMJ268" s="214" t="e">
        <v>#N/A</v>
      </c>
      <c r="KMK268" s="214" t="e">
        <v>#N/A</v>
      </c>
      <c r="KML268" s="214" t="e">
        <v>#N/A</v>
      </c>
      <c r="KMM268" s="214" t="e">
        <v>#N/A</v>
      </c>
      <c r="KMN268" s="214" t="e">
        <v>#N/A</v>
      </c>
      <c r="KMO268" s="214" t="e">
        <v>#N/A</v>
      </c>
      <c r="KMP268" s="214" t="e">
        <v>#N/A</v>
      </c>
      <c r="KMQ268" s="214" t="e">
        <v>#N/A</v>
      </c>
      <c r="KMR268" s="214" t="e">
        <v>#N/A</v>
      </c>
      <c r="KMS268" s="214" t="e">
        <v>#N/A</v>
      </c>
      <c r="KMT268" s="214" t="e">
        <v>#N/A</v>
      </c>
      <c r="KMU268" s="214" t="e">
        <v>#N/A</v>
      </c>
      <c r="KMV268" s="214" t="e">
        <v>#N/A</v>
      </c>
      <c r="KMW268" s="214" t="e">
        <v>#N/A</v>
      </c>
      <c r="KMX268" s="214" t="e">
        <v>#N/A</v>
      </c>
      <c r="KMY268" s="214" t="e">
        <v>#N/A</v>
      </c>
      <c r="KMZ268" s="214" t="e">
        <v>#N/A</v>
      </c>
      <c r="KNA268" s="214" t="e">
        <v>#N/A</v>
      </c>
      <c r="KNB268" s="214" t="e">
        <v>#N/A</v>
      </c>
      <c r="KNC268" s="214" t="e">
        <v>#N/A</v>
      </c>
      <c r="KND268" s="214" t="e">
        <v>#N/A</v>
      </c>
      <c r="KNE268" s="214" t="e">
        <v>#N/A</v>
      </c>
      <c r="KNF268" s="214" t="e">
        <v>#N/A</v>
      </c>
      <c r="KNG268" s="214" t="e">
        <v>#N/A</v>
      </c>
      <c r="KNH268" s="214" t="e">
        <v>#N/A</v>
      </c>
      <c r="KNI268" s="214" t="e">
        <v>#N/A</v>
      </c>
      <c r="KNJ268" s="214" t="e">
        <v>#N/A</v>
      </c>
      <c r="KNK268" s="214" t="e">
        <v>#N/A</v>
      </c>
      <c r="KNL268" s="214" t="e">
        <v>#N/A</v>
      </c>
      <c r="KNM268" s="214" t="e">
        <v>#N/A</v>
      </c>
      <c r="KNN268" s="214" t="e">
        <v>#N/A</v>
      </c>
      <c r="KNO268" s="214" t="e">
        <v>#N/A</v>
      </c>
      <c r="KNP268" s="214" t="e">
        <v>#N/A</v>
      </c>
      <c r="KNQ268" s="214" t="e">
        <v>#N/A</v>
      </c>
      <c r="KNR268" s="214" t="e">
        <v>#N/A</v>
      </c>
      <c r="KNS268" s="214" t="e">
        <v>#N/A</v>
      </c>
      <c r="KNT268" s="214" t="e">
        <v>#N/A</v>
      </c>
      <c r="KNU268" s="214" t="e">
        <v>#N/A</v>
      </c>
      <c r="KNV268" s="214" t="e">
        <v>#N/A</v>
      </c>
      <c r="KNW268" s="214" t="e">
        <v>#N/A</v>
      </c>
      <c r="KNX268" s="214" t="e">
        <v>#N/A</v>
      </c>
      <c r="KNY268" s="214" t="e">
        <v>#N/A</v>
      </c>
      <c r="KNZ268" s="214" t="e">
        <v>#N/A</v>
      </c>
      <c r="KOA268" s="214" t="e">
        <v>#N/A</v>
      </c>
      <c r="KOB268" s="214" t="e">
        <v>#N/A</v>
      </c>
      <c r="KOC268" s="214" t="e">
        <v>#N/A</v>
      </c>
      <c r="KOD268" s="214" t="e">
        <v>#N/A</v>
      </c>
      <c r="KOE268" s="214" t="e">
        <v>#N/A</v>
      </c>
      <c r="KOF268" s="214" t="e">
        <v>#N/A</v>
      </c>
      <c r="KOG268" s="214" t="e">
        <v>#N/A</v>
      </c>
      <c r="KOH268" s="214" t="e">
        <v>#N/A</v>
      </c>
      <c r="KOI268" s="214" t="e">
        <v>#N/A</v>
      </c>
      <c r="KOJ268" s="214" t="e">
        <v>#N/A</v>
      </c>
      <c r="KOK268" s="214" t="e">
        <v>#N/A</v>
      </c>
      <c r="KOL268" s="214" t="e">
        <v>#N/A</v>
      </c>
      <c r="KOM268" s="214" t="e">
        <v>#N/A</v>
      </c>
      <c r="KON268" s="214" t="e">
        <v>#N/A</v>
      </c>
      <c r="KOO268" s="214" t="e">
        <v>#N/A</v>
      </c>
      <c r="KOP268" s="214" t="e">
        <v>#N/A</v>
      </c>
      <c r="KOQ268" s="214" t="e">
        <v>#N/A</v>
      </c>
      <c r="KOR268" s="214" t="e">
        <v>#N/A</v>
      </c>
      <c r="KOS268" s="214" t="e">
        <v>#N/A</v>
      </c>
      <c r="KOT268" s="214" t="e">
        <v>#N/A</v>
      </c>
      <c r="KOU268" s="214" t="e">
        <v>#N/A</v>
      </c>
      <c r="KOV268" s="214" t="e">
        <v>#N/A</v>
      </c>
      <c r="KOW268" s="214" t="e">
        <v>#N/A</v>
      </c>
      <c r="KOX268" s="214" t="e">
        <v>#N/A</v>
      </c>
      <c r="KOY268" s="214" t="e">
        <v>#N/A</v>
      </c>
      <c r="KOZ268" s="214" t="e">
        <v>#N/A</v>
      </c>
      <c r="KPA268" s="214" t="e">
        <v>#N/A</v>
      </c>
      <c r="KPB268" s="214" t="e">
        <v>#N/A</v>
      </c>
      <c r="KPC268" s="214" t="e">
        <v>#N/A</v>
      </c>
      <c r="KPD268" s="214" t="e">
        <v>#N/A</v>
      </c>
      <c r="KPE268" s="214" t="e">
        <v>#N/A</v>
      </c>
      <c r="KPF268" s="214" t="e">
        <v>#N/A</v>
      </c>
      <c r="KPG268" s="214" t="e">
        <v>#N/A</v>
      </c>
      <c r="KPH268" s="214" t="e">
        <v>#N/A</v>
      </c>
      <c r="KPI268" s="214" t="e">
        <v>#N/A</v>
      </c>
      <c r="KPJ268" s="214" t="e">
        <v>#N/A</v>
      </c>
      <c r="KPK268" s="214" t="e">
        <v>#N/A</v>
      </c>
      <c r="KPL268" s="214" t="e">
        <v>#N/A</v>
      </c>
      <c r="KPM268" s="214" t="e">
        <v>#N/A</v>
      </c>
      <c r="KPN268" s="214" t="e">
        <v>#N/A</v>
      </c>
      <c r="KPO268" s="214" t="e">
        <v>#N/A</v>
      </c>
      <c r="KPP268" s="214" t="e">
        <v>#N/A</v>
      </c>
      <c r="KPQ268" s="214" t="e">
        <v>#N/A</v>
      </c>
      <c r="KPR268" s="214" t="e">
        <v>#N/A</v>
      </c>
      <c r="KPS268" s="214" t="e">
        <v>#N/A</v>
      </c>
      <c r="KPT268" s="214" t="e">
        <v>#N/A</v>
      </c>
      <c r="KPU268" s="214" t="e">
        <v>#N/A</v>
      </c>
      <c r="KPV268" s="214" t="e">
        <v>#N/A</v>
      </c>
      <c r="KPW268" s="214" t="e">
        <v>#N/A</v>
      </c>
      <c r="KPX268" s="214" t="e">
        <v>#N/A</v>
      </c>
      <c r="KPY268" s="214" t="e">
        <v>#N/A</v>
      </c>
      <c r="KPZ268" s="214" t="e">
        <v>#N/A</v>
      </c>
      <c r="KQA268" s="214" t="e">
        <v>#N/A</v>
      </c>
      <c r="KQB268" s="214" t="e">
        <v>#N/A</v>
      </c>
      <c r="KQC268" s="214" t="e">
        <v>#N/A</v>
      </c>
      <c r="KQD268" s="214" t="e">
        <v>#N/A</v>
      </c>
      <c r="KQE268" s="214" t="e">
        <v>#N/A</v>
      </c>
      <c r="KQF268" s="214" t="e">
        <v>#N/A</v>
      </c>
      <c r="KQG268" s="214" t="e">
        <v>#N/A</v>
      </c>
      <c r="KQH268" s="214" t="e">
        <v>#N/A</v>
      </c>
      <c r="KQI268" s="214" t="e">
        <v>#N/A</v>
      </c>
      <c r="KQJ268" s="214" t="e">
        <v>#N/A</v>
      </c>
      <c r="KQK268" s="214" t="e">
        <v>#N/A</v>
      </c>
      <c r="KQL268" s="214" t="e">
        <v>#N/A</v>
      </c>
      <c r="KQM268" s="214" t="e">
        <v>#N/A</v>
      </c>
      <c r="KQN268" s="214" t="e">
        <v>#N/A</v>
      </c>
      <c r="KQO268" s="214" t="e">
        <v>#N/A</v>
      </c>
      <c r="KQP268" s="214" t="e">
        <v>#N/A</v>
      </c>
      <c r="KQQ268" s="214" t="e">
        <v>#N/A</v>
      </c>
      <c r="KQR268" s="214" t="e">
        <v>#N/A</v>
      </c>
      <c r="KQS268" s="214" t="e">
        <v>#N/A</v>
      </c>
      <c r="KQT268" s="214" t="e">
        <v>#N/A</v>
      </c>
      <c r="KQU268" s="214" t="e">
        <v>#N/A</v>
      </c>
      <c r="KQV268" s="214" t="e">
        <v>#N/A</v>
      </c>
      <c r="KQW268" s="214" t="e">
        <v>#N/A</v>
      </c>
      <c r="KQX268" s="214" t="e">
        <v>#N/A</v>
      </c>
      <c r="KQY268" s="214" t="e">
        <v>#N/A</v>
      </c>
      <c r="KQZ268" s="214" t="e">
        <v>#N/A</v>
      </c>
      <c r="KRA268" s="214" t="e">
        <v>#N/A</v>
      </c>
      <c r="KRB268" s="214" t="e">
        <v>#N/A</v>
      </c>
      <c r="KRC268" s="214" t="e">
        <v>#N/A</v>
      </c>
      <c r="KRD268" s="214" t="e">
        <v>#N/A</v>
      </c>
      <c r="KRE268" s="214" t="e">
        <v>#N/A</v>
      </c>
      <c r="KRF268" s="214" t="e">
        <v>#N/A</v>
      </c>
      <c r="KRG268" s="214" t="e">
        <v>#N/A</v>
      </c>
      <c r="KRH268" s="214" t="e">
        <v>#N/A</v>
      </c>
      <c r="KRI268" s="214" t="e">
        <v>#N/A</v>
      </c>
      <c r="KRJ268" s="214" t="e">
        <v>#N/A</v>
      </c>
      <c r="KRK268" s="214" t="e">
        <v>#N/A</v>
      </c>
      <c r="KRL268" s="214" t="e">
        <v>#N/A</v>
      </c>
      <c r="KRM268" s="214" t="e">
        <v>#N/A</v>
      </c>
      <c r="KRN268" s="214" t="e">
        <v>#N/A</v>
      </c>
      <c r="KRO268" s="214" t="e">
        <v>#N/A</v>
      </c>
      <c r="KRP268" s="214" t="e">
        <v>#N/A</v>
      </c>
      <c r="KRQ268" s="214" t="e">
        <v>#N/A</v>
      </c>
      <c r="KRR268" s="214" t="e">
        <v>#N/A</v>
      </c>
      <c r="KRS268" s="214" t="e">
        <v>#N/A</v>
      </c>
      <c r="KRT268" s="214" t="e">
        <v>#N/A</v>
      </c>
      <c r="KRU268" s="214" t="e">
        <v>#N/A</v>
      </c>
      <c r="KRV268" s="214" t="e">
        <v>#N/A</v>
      </c>
      <c r="KRW268" s="214" t="e">
        <v>#N/A</v>
      </c>
      <c r="KRX268" s="214" t="e">
        <v>#N/A</v>
      </c>
      <c r="KRY268" s="214" t="e">
        <v>#N/A</v>
      </c>
      <c r="KRZ268" s="214" t="e">
        <v>#N/A</v>
      </c>
      <c r="KSA268" s="214" t="e">
        <v>#N/A</v>
      </c>
      <c r="KSB268" s="214" t="e">
        <v>#N/A</v>
      </c>
      <c r="KSC268" s="214" t="e">
        <v>#N/A</v>
      </c>
      <c r="KSD268" s="214" t="e">
        <v>#N/A</v>
      </c>
      <c r="KSE268" s="214" t="e">
        <v>#N/A</v>
      </c>
      <c r="KSF268" s="214" t="e">
        <v>#N/A</v>
      </c>
      <c r="KSG268" s="214" t="e">
        <v>#N/A</v>
      </c>
      <c r="KSH268" s="214" t="e">
        <v>#N/A</v>
      </c>
      <c r="KSI268" s="214" t="e">
        <v>#N/A</v>
      </c>
      <c r="KSJ268" s="214" t="e">
        <v>#N/A</v>
      </c>
      <c r="KSK268" s="214" t="e">
        <v>#N/A</v>
      </c>
      <c r="KSL268" s="214" t="e">
        <v>#N/A</v>
      </c>
      <c r="KSM268" s="214" t="e">
        <v>#N/A</v>
      </c>
      <c r="KSN268" s="214" t="e">
        <v>#N/A</v>
      </c>
      <c r="KSO268" s="214" t="e">
        <v>#N/A</v>
      </c>
      <c r="KSP268" s="214" t="e">
        <v>#N/A</v>
      </c>
      <c r="KSQ268" s="214" t="e">
        <v>#N/A</v>
      </c>
      <c r="KSR268" s="214" t="e">
        <v>#N/A</v>
      </c>
      <c r="KSS268" s="214" t="e">
        <v>#N/A</v>
      </c>
      <c r="KST268" s="214" t="e">
        <v>#N/A</v>
      </c>
      <c r="KSU268" s="214" t="e">
        <v>#N/A</v>
      </c>
      <c r="KSV268" s="214" t="e">
        <v>#N/A</v>
      </c>
      <c r="KSW268" s="214" t="e">
        <v>#N/A</v>
      </c>
      <c r="KSX268" s="214" t="e">
        <v>#N/A</v>
      </c>
      <c r="KSY268" s="214" t="e">
        <v>#N/A</v>
      </c>
      <c r="KSZ268" s="214" t="e">
        <v>#N/A</v>
      </c>
      <c r="KTA268" s="214" t="e">
        <v>#N/A</v>
      </c>
      <c r="KTB268" s="214" t="e">
        <v>#N/A</v>
      </c>
      <c r="KTC268" s="214" t="e">
        <v>#N/A</v>
      </c>
      <c r="KTD268" s="214" t="e">
        <v>#N/A</v>
      </c>
      <c r="KTE268" s="214" t="e">
        <v>#N/A</v>
      </c>
      <c r="KTF268" s="214" t="e">
        <v>#N/A</v>
      </c>
      <c r="KTG268" s="214" t="e">
        <v>#N/A</v>
      </c>
      <c r="KTH268" s="214" t="e">
        <v>#N/A</v>
      </c>
      <c r="KTI268" s="214" t="e">
        <v>#N/A</v>
      </c>
      <c r="KTJ268" s="214" t="e">
        <v>#N/A</v>
      </c>
      <c r="KTK268" s="214" t="e">
        <v>#N/A</v>
      </c>
      <c r="KTL268" s="214" t="e">
        <v>#N/A</v>
      </c>
      <c r="KTM268" s="214" t="e">
        <v>#N/A</v>
      </c>
      <c r="KTN268" s="214" t="e">
        <v>#N/A</v>
      </c>
      <c r="KTO268" s="214" t="e">
        <v>#N/A</v>
      </c>
      <c r="KTP268" s="214" t="e">
        <v>#N/A</v>
      </c>
      <c r="KTQ268" s="214" t="e">
        <v>#N/A</v>
      </c>
      <c r="KTR268" s="214" t="e">
        <v>#N/A</v>
      </c>
      <c r="KTS268" s="214" t="e">
        <v>#N/A</v>
      </c>
      <c r="KTT268" s="214" t="e">
        <v>#N/A</v>
      </c>
      <c r="KTU268" s="214" t="e">
        <v>#N/A</v>
      </c>
      <c r="KTV268" s="214" t="e">
        <v>#N/A</v>
      </c>
      <c r="KTW268" s="214" t="e">
        <v>#N/A</v>
      </c>
      <c r="KTX268" s="214" t="e">
        <v>#N/A</v>
      </c>
      <c r="KTY268" s="214" t="e">
        <v>#N/A</v>
      </c>
      <c r="KTZ268" s="214" t="e">
        <v>#N/A</v>
      </c>
      <c r="KUA268" s="214" t="e">
        <v>#N/A</v>
      </c>
      <c r="KUB268" s="214" t="e">
        <v>#N/A</v>
      </c>
      <c r="KUC268" s="214" t="e">
        <v>#N/A</v>
      </c>
      <c r="KUD268" s="214" t="e">
        <v>#N/A</v>
      </c>
      <c r="KUE268" s="214" t="e">
        <v>#N/A</v>
      </c>
      <c r="KUF268" s="214" t="e">
        <v>#N/A</v>
      </c>
      <c r="KUG268" s="214" t="e">
        <v>#N/A</v>
      </c>
      <c r="KUH268" s="214" t="e">
        <v>#N/A</v>
      </c>
      <c r="KUI268" s="214" t="e">
        <v>#N/A</v>
      </c>
      <c r="KUJ268" s="214" t="e">
        <v>#N/A</v>
      </c>
      <c r="KUK268" s="214" t="e">
        <v>#N/A</v>
      </c>
      <c r="KUL268" s="214" t="e">
        <v>#N/A</v>
      </c>
      <c r="KUM268" s="214" t="e">
        <v>#N/A</v>
      </c>
      <c r="KUN268" s="214" t="e">
        <v>#N/A</v>
      </c>
      <c r="KUO268" s="214" t="e">
        <v>#N/A</v>
      </c>
      <c r="KUP268" s="214" t="e">
        <v>#N/A</v>
      </c>
      <c r="KUQ268" s="214" t="e">
        <v>#N/A</v>
      </c>
      <c r="KUR268" s="214" t="e">
        <v>#N/A</v>
      </c>
      <c r="KUS268" s="214" t="e">
        <v>#N/A</v>
      </c>
      <c r="KUT268" s="214" t="e">
        <v>#N/A</v>
      </c>
      <c r="KUU268" s="214" t="e">
        <v>#N/A</v>
      </c>
      <c r="KUV268" s="214" t="e">
        <v>#N/A</v>
      </c>
      <c r="KUW268" s="214" t="e">
        <v>#N/A</v>
      </c>
      <c r="KUX268" s="214" t="e">
        <v>#N/A</v>
      </c>
      <c r="KUY268" s="214" t="e">
        <v>#N/A</v>
      </c>
      <c r="KUZ268" s="214" t="e">
        <v>#N/A</v>
      </c>
      <c r="KVA268" s="214" t="e">
        <v>#N/A</v>
      </c>
      <c r="KVB268" s="214" t="e">
        <v>#N/A</v>
      </c>
      <c r="KVC268" s="214" t="e">
        <v>#N/A</v>
      </c>
      <c r="KVD268" s="214" t="e">
        <v>#N/A</v>
      </c>
      <c r="KVE268" s="214" t="e">
        <v>#N/A</v>
      </c>
      <c r="KVF268" s="214" t="e">
        <v>#N/A</v>
      </c>
      <c r="KVG268" s="214" t="e">
        <v>#N/A</v>
      </c>
      <c r="KVH268" s="214" t="e">
        <v>#N/A</v>
      </c>
      <c r="KVI268" s="214" t="e">
        <v>#N/A</v>
      </c>
      <c r="KVJ268" s="214" t="e">
        <v>#N/A</v>
      </c>
      <c r="KVK268" s="214" t="e">
        <v>#N/A</v>
      </c>
      <c r="KVL268" s="214" t="e">
        <v>#N/A</v>
      </c>
      <c r="KVM268" s="214" t="e">
        <v>#N/A</v>
      </c>
      <c r="KVN268" s="214" t="e">
        <v>#N/A</v>
      </c>
      <c r="KVO268" s="214" t="e">
        <v>#N/A</v>
      </c>
      <c r="KVP268" s="214" t="e">
        <v>#N/A</v>
      </c>
      <c r="KVQ268" s="214" t="e">
        <v>#N/A</v>
      </c>
      <c r="KVR268" s="214" t="e">
        <v>#N/A</v>
      </c>
      <c r="KVS268" s="214" t="e">
        <v>#N/A</v>
      </c>
      <c r="KVT268" s="214" t="e">
        <v>#N/A</v>
      </c>
      <c r="KVU268" s="214" t="e">
        <v>#N/A</v>
      </c>
      <c r="KVV268" s="214" t="e">
        <v>#N/A</v>
      </c>
      <c r="KVW268" s="214" t="e">
        <v>#N/A</v>
      </c>
      <c r="KVX268" s="214" t="e">
        <v>#N/A</v>
      </c>
      <c r="KVY268" s="214" t="e">
        <v>#N/A</v>
      </c>
      <c r="KVZ268" s="214" t="e">
        <v>#N/A</v>
      </c>
      <c r="KWA268" s="214" t="e">
        <v>#N/A</v>
      </c>
      <c r="KWB268" s="214" t="e">
        <v>#N/A</v>
      </c>
      <c r="KWC268" s="214" t="e">
        <v>#N/A</v>
      </c>
      <c r="KWD268" s="214" t="e">
        <v>#N/A</v>
      </c>
      <c r="KWE268" s="214" t="e">
        <v>#N/A</v>
      </c>
      <c r="KWF268" s="214" t="e">
        <v>#N/A</v>
      </c>
      <c r="KWG268" s="214" t="e">
        <v>#N/A</v>
      </c>
      <c r="KWH268" s="214" t="e">
        <v>#N/A</v>
      </c>
      <c r="KWI268" s="214" t="e">
        <v>#N/A</v>
      </c>
      <c r="KWJ268" s="214" t="e">
        <v>#N/A</v>
      </c>
      <c r="KWK268" s="214" t="e">
        <v>#N/A</v>
      </c>
      <c r="KWL268" s="214" t="e">
        <v>#N/A</v>
      </c>
      <c r="KWM268" s="214" t="e">
        <v>#N/A</v>
      </c>
      <c r="KWN268" s="214" t="e">
        <v>#N/A</v>
      </c>
      <c r="KWO268" s="214" t="e">
        <v>#N/A</v>
      </c>
      <c r="KWP268" s="214" t="e">
        <v>#N/A</v>
      </c>
      <c r="KWQ268" s="214" t="e">
        <v>#N/A</v>
      </c>
      <c r="KWR268" s="214" t="e">
        <v>#N/A</v>
      </c>
      <c r="KWS268" s="214" t="e">
        <v>#N/A</v>
      </c>
      <c r="KWT268" s="214" t="e">
        <v>#N/A</v>
      </c>
      <c r="KWU268" s="214" t="e">
        <v>#N/A</v>
      </c>
      <c r="KWV268" s="214" t="e">
        <v>#N/A</v>
      </c>
      <c r="KWW268" s="214" t="e">
        <v>#N/A</v>
      </c>
      <c r="KWX268" s="214" t="e">
        <v>#N/A</v>
      </c>
      <c r="KWY268" s="214" t="e">
        <v>#N/A</v>
      </c>
      <c r="KWZ268" s="214" t="e">
        <v>#N/A</v>
      </c>
      <c r="KXA268" s="214" t="e">
        <v>#N/A</v>
      </c>
      <c r="KXB268" s="214" t="e">
        <v>#N/A</v>
      </c>
      <c r="KXC268" s="214" t="e">
        <v>#N/A</v>
      </c>
      <c r="KXD268" s="214" t="e">
        <v>#N/A</v>
      </c>
      <c r="KXE268" s="214" t="e">
        <v>#N/A</v>
      </c>
      <c r="KXF268" s="214" t="e">
        <v>#N/A</v>
      </c>
      <c r="KXG268" s="214" t="e">
        <v>#N/A</v>
      </c>
      <c r="KXH268" s="214" t="e">
        <v>#N/A</v>
      </c>
      <c r="KXI268" s="214" t="e">
        <v>#N/A</v>
      </c>
      <c r="KXJ268" s="214" t="e">
        <v>#N/A</v>
      </c>
      <c r="KXK268" s="214" t="e">
        <v>#N/A</v>
      </c>
      <c r="KXL268" s="214" t="e">
        <v>#N/A</v>
      </c>
      <c r="KXM268" s="214" t="e">
        <v>#N/A</v>
      </c>
      <c r="KXN268" s="214" t="e">
        <v>#N/A</v>
      </c>
      <c r="KXO268" s="214" t="e">
        <v>#N/A</v>
      </c>
      <c r="KXP268" s="214" t="e">
        <v>#N/A</v>
      </c>
      <c r="KXQ268" s="214" t="e">
        <v>#N/A</v>
      </c>
      <c r="KXR268" s="214" t="e">
        <v>#N/A</v>
      </c>
      <c r="KXS268" s="214" t="e">
        <v>#N/A</v>
      </c>
      <c r="KXT268" s="214" t="e">
        <v>#N/A</v>
      </c>
      <c r="KXU268" s="214" t="e">
        <v>#N/A</v>
      </c>
      <c r="KXV268" s="214" t="e">
        <v>#N/A</v>
      </c>
      <c r="KXW268" s="214" t="e">
        <v>#N/A</v>
      </c>
      <c r="KXX268" s="214" t="e">
        <v>#N/A</v>
      </c>
      <c r="KXY268" s="214" t="e">
        <v>#N/A</v>
      </c>
      <c r="KXZ268" s="214" t="e">
        <v>#N/A</v>
      </c>
      <c r="KYA268" s="214" t="e">
        <v>#N/A</v>
      </c>
      <c r="KYB268" s="214" t="e">
        <v>#N/A</v>
      </c>
      <c r="KYC268" s="214" t="e">
        <v>#N/A</v>
      </c>
      <c r="KYD268" s="214" t="e">
        <v>#N/A</v>
      </c>
      <c r="KYE268" s="214" t="e">
        <v>#N/A</v>
      </c>
      <c r="KYF268" s="214" t="e">
        <v>#N/A</v>
      </c>
      <c r="KYG268" s="214" t="e">
        <v>#N/A</v>
      </c>
      <c r="KYH268" s="214" t="e">
        <v>#N/A</v>
      </c>
      <c r="KYI268" s="214" t="e">
        <v>#N/A</v>
      </c>
      <c r="KYJ268" s="214" t="e">
        <v>#N/A</v>
      </c>
      <c r="KYK268" s="214" t="e">
        <v>#N/A</v>
      </c>
      <c r="KYL268" s="214" t="e">
        <v>#N/A</v>
      </c>
      <c r="KYM268" s="214" t="e">
        <v>#N/A</v>
      </c>
      <c r="KYN268" s="214" t="e">
        <v>#N/A</v>
      </c>
      <c r="KYO268" s="214" t="e">
        <v>#N/A</v>
      </c>
      <c r="KYP268" s="214" t="e">
        <v>#N/A</v>
      </c>
      <c r="KYQ268" s="214" t="e">
        <v>#N/A</v>
      </c>
      <c r="KYR268" s="214" t="e">
        <v>#N/A</v>
      </c>
      <c r="KYS268" s="214" t="e">
        <v>#N/A</v>
      </c>
      <c r="KYT268" s="214" t="e">
        <v>#N/A</v>
      </c>
      <c r="KYU268" s="214" t="e">
        <v>#N/A</v>
      </c>
      <c r="KYV268" s="214" t="e">
        <v>#N/A</v>
      </c>
      <c r="KYW268" s="214" t="e">
        <v>#N/A</v>
      </c>
      <c r="KYX268" s="214" t="e">
        <v>#N/A</v>
      </c>
      <c r="KYY268" s="214" t="e">
        <v>#N/A</v>
      </c>
      <c r="KYZ268" s="214" t="e">
        <v>#N/A</v>
      </c>
      <c r="KZA268" s="214" t="e">
        <v>#N/A</v>
      </c>
      <c r="KZB268" s="214" t="e">
        <v>#N/A</v>
      </c>
      <c r="KZC268" s="214" t="e">
        <v>#N/A</v>
      </c>
      <c r="KZD268" s="214" t="e">
        <v>#N/A</v>
      </c>
      <c r="KZE268" s="214" t="e">
        <v>#N/A</v>
      </c>
      <c r="KZF268" s="214" t="e">
        <v>#N/A</v>
      </c>
      <c r="KZG268" s="214" t="e">
        <v>#N/A</v>
      </c>
      <c r="KZH268" s="214" t="e">
        <v>#N/A</v>
      </c>
      <c r="KZI268" s="214" t="e">
        <v>#N/A</v>
      </c>
      <c r="KZJ268" s="214" t="e">
        <v>#N/A</v>
      </c>
      <c r="KZK268" s="214" t="e">
        <v>#N/A</v>
      </c>
      <c r="KZL268" s="214" t="e">
        <v>#N/A</v>
      </c>
      <c r="KZM268" s="214" t="e">
        <v>#N/A</v>
      </c>
      <c r="KZN268" s="214" t="e">
        <v>#N/A</v>
      </c>
      <c r="KZO268" s="214" t="e">
        <v>#N/A</v>
      </c>
      <c r="KZP268" s="214" t="e">
        <v>#N/A</v>
      </c>
      <c r="KZQ268" s="214" t="e">
        <v>#N/A</v>
      </c>
      <c r="KZR268" s="214" t="e">
        <v>#N/A</v>
      </c>
      <c r="KZS268" s="214" t="e">
        <v>#N/A</v>
      </c>
      <c r="KZT268" s="214" t="e">
        <v>#N/A</v>
      </c>
      <c r="KZU268" s="214" t="e">
        <v>#N/A</v>
      </c>
      <c r="KZV268" s="214" t="e">
        <v>#N/A</v>
      </c>
      <c r="KZW268" s="214" t="e">
        <v>#N/A</v>
      </c>
      <c r="KZX268" s="214" t="e">
        <v>#N/A</v>
      </c>
      <c r="KZY268" s="214" t="e">
        <v>#N/A</v>
      </c>
      <c r="KZZ268" s="214" t="e">
        <v>#N/A</v>
      </c>
      <c r="LAA268" s="214" t="e">
        <v>#N/A</v>
      </c>
      <c r="LAB268" s="214" t="e">
        <v>#N/A</v>
      </c>
      <c r="LAC268" s="214" t="e">
        <v>#N/A</v>
      </c>
      <c r="LAD268" s="214" t="e">
        <v>#N/A</v>
      </c>
      <c r="LAE268" s="214" t="e">
        <v>#N/A</v>
      </c>
      <c r="LAF268" s="214" t="e">
        <v>#N/A</v>
      </c>
      <c r="LAG268" s="214" t="e">
        <v>#N/A</v>
      </c>
      <c r="LAH268" s="214" t="e">
        <v>#N/A</v>
      </c>
      <c r="LAI268" s="214" t="e">
        <v>#N/A</v>
      </c>
      <c r="LAJ268" s="214" t="e">
        <v>#N/A</v>
      </c>
      <c r="LAK268" s="214" t="e">
        <v>#N/A</v>
      </c>
      <c r="LAL268" s="214" t="e">
        <v>#N/A</v>
      </c>
      <c r="LAM268" s="214" t="e">
        <v>#N/A</v>
      </c>
      <c r="LAN268" s="214" t="e">
        <v>#N/A</v>
      </c>
      <c r="LAO268" s="214" t="e">
        <v>#N/A</v>
      </c>
      <c r="LAP268" s="214" t="e">
        <v>#N/A</v>
      </c>
      <c r="LAQ268" s="214" t="e">
        <v>#N/A</v>
      </c>
      <c r="LAR268" s="214" t="e">
        <v>#N/A</v>
      </c>
      <c r="LAS268" s="214" t="e">
        <v>#N/A</v>
      </c>
      <c r="LAT268" s="214" t="e">
        <v>#N/A</v>
      </c>
      <c r="LAU268" s="214" t="e">
        <v>#N/A</v>
      </c>
      <c r="LAV268" s="214" t="e">
        <v>#N/A</v>
      </c>
      <c r="LAW268" s="214" t="e">
        <v>#N/A</v>
      </c>
      <c r="LAX268" s="214" t="e">
        <v>#N/A</v>
      </c>
      <c r="LAY268" s="214" t="e">
        <v>#N/A</v>
      </c>
      <c r="LAZ268" s="214" t="e">
        <v>#N/A</v>
      </c>
      <c r="LBA268" s="214" t="e">
        <v>#N/A</v>
      </c>
      <c r="LBB268" s="214" t="e">
        <v>#N/A</v>
      </c>
      <c r="LBC268" s="214" t="e">
        <v>#N/A</v>
      </c>
      <c r="LBD268" s="214" t="e">
        <v>#N/A</v>
      </c>
      <c r="LBE268" s="214" t="e">
        <v>#N/A</v>
      </c>
      <c r="LBF268" s="214" t="e">
        <v>#N/A</v>
      </c>
      <c r="LBG268" s="214" t="e">
        <v>#N/A</v>
      </c>
      <c r="LBH268" s="214" t="e">
        <v>#N/A</v>
      </c>
      <c r="LBI268" s="214" t="e">
        <v>#N/A</v>
      </c>
      <c r="LBJ268" s="214" t="e">
        <v>#N/A</v>
      </c>
      <c r="LBK268" s="214" t="e">
        <v>#N/A</v>
      </c>
      <c r="LBL268" s="214" t="e">
        <v>#N/A</v>
      </c>
      <c r="LBM268" s="214" t="e">
        <v>#N/A</v>
      </c>
      <c r="LBN268" s="214" t="e">
        <v>#N/A</v>
      </c>
      <c r="LBO268" s="214" t="e">
        <v>#N/A</v>
      </c>
      <c r="LBP268" s="214" t="e">
        <v>#N/A</v>
      </c>
      <c r="LBQ268" s="214" t="e">
        <v>#N/A</v>
      </c>
      <c r="LBR268" s="214" t="e">
        <v>#N/A</v>
      </c>
      <c r="LBS268" s="214" t="e">
        <v>#N/A</v>
      </c>
      <c r="LBT268" s="214" t="e">
        <v>#N/A</v>
      </c>
      <c r="LBU268" s="214" t="e">
        <v>#N/A</v>
      </c>
      <c r="LBV268" s="214" t="e">
        <v>#N/A</v>
      </c>
      <c r="LBW268" s="214" t="e">
        <v>#N/A</v>
      </c>
      <c r="LBX268" s="214" t="e">
        <v>#N/A</v>
      </c>
      <c r="LBY268" s="214" t="e">
        <v>#N/A</v>
      </c>
      <c r="LBZ268" s="214" t="e">
        <v>#N/A</v>
      </c>
      <c r="LCA268" s="214" t="e">
        <v>#N/A</v>
      </c>
      <c r="LCB268" s="214" t="e">
        <v>#N/A</v>
      </c>
      <c r="LCC268" s="214" t="e">
        <v>#N/A</v>
      </c>
      <c r="LCD268" s="214" t="e">
        <v>#N/A</v>
      </c>
      <c r="LCE268" s="214" t="e">
        <v>#N/A</v>
      </c>
      <c r="LCF268" s="214" t="e">
        <v>#N/A</v>
      </c>
      <c r="LCG268" s="214" t="e">
        <v>#N/A</v>
      </c>
      <c r="LCH268" s="214" t="e">
        <v>#N/A</v>
      </c>
      <c r="LCI268" s="214" t="e">
        <v>#N/A</v>
      </c>
      <c r="LCJ268" s="214" t="e">
        <v>#N/A</v>
      </c>
      <c r="LCK268" s="214" t="e">
        <v>#N/A</v>
      </c>
      <c r="LCL268" s="214" t="e">
        <v>#N/A</v>
      </c>
      <c r="LCM268" s="214" t="e">
        <v>#N/A</v>
      </c>
      <c r="LCN268" s="214" t="e">
        <v>#N/A</v>
      </c>
      <c r="LCO268" s="214" t="e">
        <v>#N/A</v>
      </c>
      <c r="LCP268" s="214" t="e">
        <v>#N/A</v>
      </c>
      <c r="LCQ268" s="214" t="e">
        <v>#N/A</v>
      </c>
      <c r="LCR268" s="214" t="e">
        <v>#N/A</v>
      </c>
      <c r="LCS268" s="214" t="e">
        <v>#N/A</v>
      </c>
      <c r="LCT268" s="214" t="e">
        <v>#N/A</v>
      </c>
      <c r="LCU268" s="214" t="e">
        <v>#N/A</v>
      </c>
      <c r="LCV268" s="214" t="e">
        <v>#N/A</v>
      </c>
      <c r="LCW268" s="214" t="e">
        <v>#N/A</v>
      </c>
      <c r="LCX268" s="214" t="e">
        <v>#N/A</v>
      </c>
      <c r="LCY268" s="214" t="e">
        <v>#N/A</v>
      </c>
      <c r="LCZ268" s="214" t="e">
        <v>#N/A</v>
      </c>
      <c r="LDA268" s="214" t="e">
        <v>#N/A</v>
      </c>
      <c r="LDB268" s="214" t="e">
        <v>#N/A</v>
      </c>
      <c r="LDC268" s="214" t="e">
        <v>#N/A</v>
      </c>
      <c r="LDD268" s="214" t="e">
        <v>#N/A</v>
      </c>
      <c r="LDE268" s="214" t="e">
        <v>#N/A</v>
      </c>
      <c r="LDF268" s="214" t="e">
        <v>#N/A</v>
      </c>
      <c r="LDG268" s="214" t="e">
        <v>#N/A</v>
      </c>
      <c r="LDH268" s="214" t="e">
        <v>#N/A</v>
      </c>
      <c r="LDI268" s="214" t="e">
        <v>#N/A</v>
      </c>
      <c r="LDJ268" s="214" t="e">
        <v>#N/A</v>
      </c>
      <c r="LDK268" s="214" t="e">
        <v>#N/A</v>
      </c>
      <c r="LDL268" s="214" t="e">
        <v>#N/A</v>
      </c>
      <c r="LDM268" s="214" t="e">
        <v>#N/A</v>
      </c>
      <c r="LDN268" s="214" t="e">
        <v>#N/A</v>
      </c>
      <c r="LDO268" s="214" t="e">
        <v>#N/A</v>
      </c>
      <c r="LDP268" s="214" t="e">
        <v>#N/A</v>
      </c>
      <c r="LDQ268" s="214" t="e">
        <v>#N/A</v>
      </c>
      <c r="LDR268" s="214" t="e">
        <v>#N/A</v>
      </c>
      <c r="LDS268" s="214" t="e">
        <v>#N/A</v>
      </c>
      <c r="LDT268" s="214" t="e">
        <v>#N/A</v>
      </c>
      <c r="LDU268" s="214" t="e">
        <v>#N/A</v>
      </c>
      <c r="LDV268" s="214" t="e">
        <v>#N/A</v>
      </c>
      <c r="LDW268" s="214" t="e">
        <v>#N/A</v>
      </c>
      <c r="LDX268" s="214" t="e">
        <v>#N/A</v>
      </c>
      <c r="LDY268" s="214" t="e">
        <v>#N/A</v>
      </c>
      <c r="LDZ268" s="214" t="e">
        <v>#N/A</v>
      </c>
      <c r="LEA268" s="214" t="e">
        <v>#N/A</v>
      </c>
      <c r="LEB268" s="214" t="e">
        <v>#N/A</v>
      </c>
      <c r="LEC268" s="214" t="e">
        <v>#N/A</v>
      </c>
      <c r="LED268" s="214" t="e">
        <v>#N/A</v>
      </c>
      <c r="LEE268" s="214" t="e">
        <v>#N/A</v>
      </c>
      <c r="LEF268" s="214" t="e">
        <v>#N/A</v>
      </c>
      <c r="LEG268" s="214" t="e">
        <v>#N/A</v>
      </c>
      <c r="LEH268" s="214" t="e">
        <v>#N/A</v>
      </c>
      <c r="LEI268" s="214" t="e">
        <v>#N/A</v>
      </c>
      <c r="LEJ268" s="214" t="e">
        <v>#N/A</v>
      </c>
      <c r="LEK268" s="214" t="e">
        <v>#N/A</v>
      </c>
      <c r="LEL268" s="214" t="e">
        <v>#N/A</v>
      </c>
      <c r="LEM268" s="214" t="e">
        <v>#N/A</v>
      </c>
      <c r="LEN268" s="214" t="e">
        <v>#N/A</v>
      </c>
      <c r="LEO268" s="214" t="e">
        <v>#N/A</v>
      </c>
      <c r="LEP268" s="214" t="e">
        <v>#N/A</v>
      </c>
      <c r="LEQ268" s="214" t="e">
        <v>#N/A</v>
      </c>
      <c r="LER268" s="214" t="e">
        <v>#N/A</v>
      </c>
      <c r="LES268" s="214" t="e">
        <v>#N/A</v>
      </c>
      <c r="LET268" s="214" t="e">
        <v>#N/A</v>
      </c>
      <c r="LEU268" s="214" t="e">
        <v>#N/A</v>
      </c>
      <c r="LEV268" s="214" t="e">
        <v>#N/A</v>
      </c>
      <c r="LEW268" s="214" t="e">
        <v>#N/A</v>
      </c>
      <c r="LEX268" s="214" t="e">
        <v>#N/A</v>
      </c>
      <c r="LEY268" s="214" t="e">
        <v>#N/A</v>
      </c>
      <c r="LEZ268" s="214" t="e">
        <v>#N/A</v>
      </c>
      <c r="LFA268" s="214" t="e">
        <v>#N/A</v>
      </c>
      <c r="LFB268" s="214" t="e">
        <v>#N/A</v>
      </c>
      <c r="LFC268" s="214" t="e">
        <v>#N/A</v>
      </c>
      <c r="LFD268" s="214" t="e">
        <v>#N/A</v>
      </c>
      <c r="LFE268" s="214" t="e">
        <v>#N/A</v>
      </c>
      <c r="LFF268" s="214" t="e">
        <v>#N/A</v>
      </c>
      <c r="LFG268" s="214" t="e">
        <v>#N/A</v>
      </c>
      <c r="LFH268" s="214" t="e">
        <v>#N/A</v>
      </c>
      <c r="LFI268" s="214" t="e">
        <v>#N/A</v>
      </c>
      <c r="LFJ268" s="214" t="e">
        <v>#N/A</v>
      </c>
      <c r="LFK268" s="214" t="e">
        <v>#N/A</v>
      </c>
      <c r="LFL268" s="214" t="e">
        <v>#N/A</v>
      </c>
      <c r="LFM268" s="214" t="e">
        <v>#N/A</v>
      </c>
      <c r="LFN268" s="214" t="e">
        <v>#N/A</v>
      </c>
      <c r="LFO268" s="214" t="e">
        <v>#N/A</v>
      </c>
      <c r="LFP268" s="214" t="e">
        <v>#N/A</v>
      </c>
      <c r="LFQ268" s="214" t="e">
        <v>#N/A</v>
      </c>
      <c r="LFR268" s="214" t="e">
        <v>#N/A</v>
      </c>
      <c r="LFS268" s="214" t="e">
        <v>#N/A</v>
      </c>
      <c r="LFT268" s="214" t="e">
        <v>#N/A</v>
      </c>
      <c r="LFU268" s="214" t="e">
        <v>#N/A</v>
      </c>
      <c r="LFV268" s="214" t="e">
        <v>#N/A</v>
      </c>
      <c r="LFW268" s="214" t="e">
        <v>#N/A</v>
      </c>
      <c r="LFX268" s="214" t="e">
        <v>#N/A</v>
      </c>
      <c r="LFY268" s="214" t="e">
        <v>#N/A</v>
      </c>
      <c r="LFZ268" s="214" t="e">
        <v>#N/A</v>
      </c>
      <c r="LGA268" s="214" t="e">
        <v>#N/A</v>
      </c>
      <c r="LGB268" s="214" t="e">
        <v>#N/A</v>
      </c>
      <c r="LGC268" s="214" t="e">
        <v>#N/A</v>
      </c>
      <c r="LGD268" s="214" t="e">
        <v>#N/A</v>
      </c>
      <c r="LGE268" s="214" t="e">
        <v>#N/A</v>
      </c>
      <c r="LGF268" s="214" t="e">
        <v>#N/A</v>
      </c>
      <c r="LGG268" s="214" t="e">
        <v>#N/A</v>
      </c>
      <c r="LGH268" s="214" t="e">
        <v>#N/A</v>
      </c>
      <c r="LGI268" s="214" t="e">
        <v>#N/A</v>
      </c>
      <c r="LGJ268" s="214" t="e">
        <v>#N/A</v>
      </c>
      <c r="LGK268" s="214" t="e">
        <v>#N/A</v>
      </c>
      <c r="LGL268" s="214" t="e">
        <v>#N/A</v>
      </c>
      <c r="LGM268" s="214" t="e">
        <v>#N/A</v>
      </c>
      <c r="LGN268" s="214" t="e">
        <v>#N/A</v>
      </c>
      <c r="LGO268" s="214" t="e">
        <v>#N/A</v>
      </c>
      <c r="LGP268" s="214" t="e">
        <v>#N/A</v>
      </c>
      <c r="LGQ268" s="214" t="e">
        <v>#N/A</v>
      </c>
      <c r="LGR268" s="214" t="e">
        <v>#N/A</v>
      </c>
      <c r="LGS268" s="214" t="e">
        <v>#N/A</v>
      </c>
      <c r="LGT268" s="214" t="e">
        <v>#N/A</v>
      </c>
      <c r="LGU268" s="214" t="e">
        <v>#N/A</v>
      </c>
      <c r="LGV268" s="214" t="e">
        <v>#N/A</v>
      </c>
      <c r="LGW268" s="214" t="e">
        <v>#N/A</v>
      </c>
      <c r="LGX268" s="214" t="e">
        <v>#N/A</v>
      </c>
      <c r="LGY268" s="214" t="e">
        <v>#N/A</v>
      </c>
      <c r="LGZ268" s="214" t="e">
        <v>#N/A</v>
      </c>
      <c r="LHA268" s="214" t="e">
        <v>#N/A</v>
      </c>
      <c r="LHB268" s="214" t="e">
        <v>#N/A</v>
      </c>
      <c r="LHC268" s="214" t="e">
        <v>#N/A</v>
      </c>
      <c r="LHD268" s="214" t="e">
        <v>#N/A</v>
      </c>
      <c r="LHE268" s="214" t="e">
        <v>#N/A</v>
      </c>
      <c r="LHF268" s="214" t="e">
        <v>#N/A</v>
      </c>
      <c r="LHG268" s="214" t="e">
        <v>#N/A</v>
      </c>
      <c r="LHH268" s="214" t="e">
        <v>#N/A</v>
      </c>
      <c r="LHI268" s="214" t="e">
        <v>#N/A</v>
      </c>
      <c r="LHJ268" s="214" t="e">
        <v>#N/A</v>
      </c>
      <c r="LHK268" s="214" t="e">
        <v>#N/A</v>
      </c>
      <c r="LHL268" s="214" t="e">
        <v>#N/A</v>
      </c>
      <c r="LHM268" s="214" t="e">
        <v>#N/A</v>
      </c>
      <c r="LHN268" s="214" t="e">
        <v>#N/A</v>
      </c>
      <c r="LHO268" s="214" t="e">
        <v>#N/A</v>
      </c>
      <c r="LHP268" s="214" t="e">
        <v>#N/A</v>
      </c>
      <c r="LHQ268" s="214" t="e">
        <v>#N/A</v>
      </c>
      <c r="LHR268" s="214" t="e">
        <v>#N/A</v>
      </c>
      <c r="LHS268" s="214" t="e">
        <v>#N/A</v>
      </c>
      <c r="LHT268" s="214" t="e">
        <v>#N/A</v>
      </c>
      <c r="LHU268" s="214" t="e">
        <v>#N/A</v>
      </c>
      <c r="LHV268" s="214" t="e">
        <v>#N/A</v>
      </c>
      <c r="LHW268" s="214" t="e">
        <v>#N/A</v>
      </c>
      <c r="LHX268" s="214" t="e">
        <v>#N/A</v>
      </c>
      <c r="LHY268" s="214" t="e">
        <v>#N/A</v>
      </c>
      <c r="LHZ268" s="214" t="e">
        <v>#N/A</v>
      </c>
      <c r="LIA268" s="214" t="e">
        <v>#N/A</v>
      </c>
      <c r="LIB268" s="214" t="e">
        <v>#N/A</v>
      </c>
      <c r="LIC268" s="214" t="e">
        <v>#N/A</v>
      </c>
      <c r="LID268" s="214" t="e">
        <v>#N/A</v>
      </c>
      <c r="LIE268" s="214" t="e">
        <v>#N/A</v>
      </c>
      <c r="LIF268" s="214" t="e">
        <v>#N/A</v>
      </c>
      <c r="LIG268" s="214" t="e">
        <v>#N/A</v>
      </c>
      <c r="LIH268" s="214" t="e">
        <v>#N/A</v>
      </c>
      <c r="LII268" s="214" t="e">
        <v>#N/A</v>
      </c>
      <c r="LIJ268" s="214" t="e">
        <v>#N/A</v>
      </c>
      <c r="LIK268" s="214" t="e">
        <v>#N/A</v>
      </c>
      <c r="LIL268" s="214" t="e">
        <v>#N/A</v>
      </c>
      <c r="LIM268" s="214" t="e">
        <v>#N/A</v>
      </c>
      <c r="LIN268" s="214" t="e">
        <v>#N/A</v>
      </c>
      <c r="LIO268" s="214" t="e">
        <v>#N/A</v>
      </c>
      <c r="LIP268" s="214" t="e">
        <v>#N/A</v>
      </c>
      <c r="LIQ268" s="214" t="e">
        <v>#N/A</v>
      </c>
      <c r="LIR268" s="214" t="e">
        <v>#N/A</v>
      </c>
      <c r="LIS268" s="214" t="e">
        <v>#N/A</v>
      </c>
      <c r="LIT268" s="214" t="e">
        <v>#N/A</v>
      </c>
      <c r="LIU268" s="214" t="e">
        <v>#N/A</v>
      </c>
      <c r="LIV268" s="214" t="e">
        <v>#N/A</v>
      </c>
      <c r="LIW268" s="214" t="e">
        <v>#N/A</v>
      </c>
      <c r="LIX268" s="214" t="e">
        <v>#N/A</v>
      </c>
      <c r="LIY268" s="214" t="e">
        <v>#N/A</v>
      </c>
      <c r="LIZ268" s="214" t="e">
        <v>#N/A</v>
      </c>
      <c r="LJA268" s="214" t="e">
        <v>#N/A</v>
      </c>
      <c r="LJB268" s="214" t="e">
        <v>#N/A</v>
      </c>
      <c r="LJC268" s="214" t="e">
        <v>#N/A</v>
      </c>
      <c r="LJD268" s="214" t="e">
        <v>#N/A</v>
      </c>
      <c r="LJE268" s="214" t="e">
        <v>#N/A</v>
      </c>
      <c r="LJF268" s="214" t="e">
        <v>#N/A</v>
      </c>
      <c r="LJG268" s="214" t="e">
        <v>#N/A</v>
      </c>
      <c r="LJH268" s="214" t="e">
        <v>#N/A</v>
      </c>
      <c r="LJI268" s="214" t="e">
        <v>#N/A</v>
      </c>
      <c r="LJJ268" s="214" t="e">
        <v>#N/A</v>
      </c>
      <c r="LJK268" s="214" t="e">
        <v>#N/A</v>
      </c>
      <c r="LJL268" s="214" t="e">
        <v>#N/A</v>
      </c>
      <c r="LJM268" s="214" t="e">
        <v>#N/A</v>
      </c>
      <c r="LJN268" s="214" t="e">
        <v>#N/A</v>
      </c>
      <c r="LJO268" s="214" t="e">
        <v>#N/A</v>
      </c>
      <c r="LJP268" s="214" t="e">
        <v>#N/A</v>
      </c>
      <c r="LJQ268" s="214" t="e">
        <v>#N/A</v>
      </c>
      <c r="LJR268" s="214" t="e">
        <v>#N/A</v>
      </c>
      <c r="LJS268" s="214" t="e">
        <v>#N/A</v>
      </c>
      <c r="LJT268" s="214" t="e">
        <v>#N/A</v>
      </c>
      <c r="LJU268" s="214" t="e">
        <v>#N/A</v>
      </c>
      <c r="LJV268" s="214" t="e">
        <v>#N/A</v>
      </c>
      <c r="LJW268" s="214" t="e">
        <v>#N/A</v>
      </c>
      <c r="LJX268" s="214" t="e">
        <v>#N/A</v>
      </c>
      <c r="LJY268" s="214" t="e">
        <v>#N/A</v>
      </c>
      <c r="LJZ268" s="214" t="e">
        <v>#N/A</v>
      </c>
      <c r="LKA268" s="214" t="e">
        <v>#N/A</v>
      </c>
      <c r="LKB268" s="214" t="e">
        <v>#N/A</v>
      </c>
      <c r="LKC268" s="214" t="e">
        <v>#N/A</v>
      </c>
      <c r="LKD268" s="214" t="e">
        <v>#N/A</v>
      </c>
      <c r="LKE268" s="214" t="e">
        <v>#N/A</v>
      </c>
      <c r="LKF268" s="214" t="e">
        <v>#N/A</v>
      </c>
      <c r="LKG268" s="214" t="e">
        <v>#N/A</v>
      </c>
      <c r="LKH268" s="214" t="e">
        <v>#N/A</v>
      </c>
      <c r="LKI268" s="214" t="e">
        <v>#N/A</v>
      </c>
      <c r="LKJ268" s="214" t="e">
        <v>#N/A</v>
      </c>
      <c r="LKK268" s="214" t="e">
        <v>#N/A</v>
      </c>
      <c r="LKL268" s="214" t="e">
        <v>#N/A</v>
      </c>
      <c r="LKM268" s="214" t="e">
        <v>#N/A</v>
      </c>
      <c r="LKN268" s="214" t="e">
        <v>#N/A</v>
      </c>
      <c r="LKO268" s="214" t="e">
        <v>#N/A</v>
      </c>
      <c r="LKP268" s="214" t="e">
        <v>#N/A</v>
      </c>
      <c r="LKQ268" s="214" t="e">
        <v>#N/A</v>
      </c>
      <c r="LKR268" s="214" t="e">
        <v>#N/A</v>
      </c>
      <c r="LKS268" s="214" t="e">
        <v>#N/A</v>
      </c>
      <c r="LKT268" s="214" t="e">
        <v>#N/A</v>
      </c>
      <c r="LKU268" s="214" t="e">
        <v>#N/A</v>
      </c>
      <c r="LKV268" s="214" t="e">
        <v>#N/A</v>
      </c>
      <c r="LKW268" s="214" t="e">
        <v>#N/A</v>
      </c>
      <c r="LKX268" s="214" t="e">
        <v>#N/A</v>
      </c>
      <c r="LKY268" s="214" t="e">
        <v>#N/A</v>
      </c>
      <c r="LKZ268" s="214" t="e">
        <v>#N/A</v>
      </c>
      <c r="LLA268" s="214" t="e">
        <v>#N/A</v>
      </c>
      <c r="LLB268" s="214" t="e">
        <v>#N/A</v>
      </c>
      <c r="LLC268" s="214" t="e">
        <v>#N/A</v>
      </c>
      <c r="LLD268" s="214" t="e">
        <v>#N/A</v>
      </c>
      <c r="LLE268" s="214" t="e">
        <v>#N/A</v>
      </c>
      <c r="LLF268" s="214" t="e">
        <v>#N/A</v>
      </c>
      <c r="LLG268" s="214" t="e">
        <v>#N/A</v>
      </c>
      <c r="LLH268" s="214" t="e">
        <v>#N/A</v>
      </c>
      <c r="LLI268" s="214" t="e">
        <v>#N/A</v>
      </c>
      <c r="LLJ268" s="214" t="e">
        <v>#N/A</v>
      </c>
      <c r="LLK268" s="214" t="e">
        <v>#N/A</v>
      </c>
      <c r="LLL268" s="214" t="e">
        <v>#N/A</v>
      </c>
      <c r="LLM268" s="214" t="e">
        <v>#N/A</v>
      </c>
      <c r="LLN268" s="214" t="e">
        <v>#N/A</v>
      </c>
      <c r="LLO268" s="214" t="e">
        <v>#N/A</v>
      </c>
      <c r="LLP268" s="214" t="e">
        <v>#N/A</v>
      </c>
      <c r="LLQ268" s="214" t="e">
        <v>#N/A</v>
      </c>
      <c r="LLR268" s="214" t="e">
        <v>#N/A</v>
      </c>
      <c r="LLS268" s="214" t="e">
        <v>#N/A</v>
      </c>
      <c r="LLT268" s="214" t="e">
        <v>#N/A</v>
      </c>
      <c r="LLU268" s="214" t="e">
        <v>#N/A</v>
      </c>
      <c r="LLV268" s="214" t="e">
        <v>#N/A</v>
      </c>
      <c r="LLW268" s="214" t="e">
        <v>#N/A</v>
      </c>
      <c r="LLX268" s="214" t="e">
        <v>#N/A</v>
      </c>
      <c r="LLY268" s="214" t="e">
        <v>#N/A</v>
      </c>
      <c r="LLZ268" s="214" t="e">
        <v>#N/A</v>
      </c>
      <c r="LMA268" s="214" t="e">
        <v>#N/A</v>
      </c>
      <c r="LMB268" s="214" t="e">
        <v>#N/A</v>
      </c>
      <c r="LMC268" s="214" t="e">
        <v>#N/A</v>
      </c>
      <c r="LMD268" s="214" t="e">
        <v>#N/A</v>
      </c>
      <c r="LME268" s="214" t="e">
        <v>#N/A</v>
      </c>
      <c r="LMF268" s="214" t="e">
        <v>#N/A</v>
      </c>
      <c r="LMG268" s="214" t="e">
        <v>#N/A</v>
      </c>
      <c r="LMH268" s="214" t="e">
        <v>#N/A</v>
      </c>
      <c r="LMI268" s="214" t="e">
        <v>#N/A</v>
      </c>
      <c r="LMJ268" s="214" t="e">
        <v>#N/A</v>
      </c>
      <c r="LMK268" s="214" t="e">
        <v>#N/A</v>
      </c>
      <c r="LML268" s="214" t="e">
        <v>#N/A</v>
      </c>
      <c r="LMM268" s="214" t="e">
        <v>#N/A</v>
      </c>
      <c r="LMN268" s="214" t="e">
        <v>#N/A</v>
      </c>
      <c r="LMO268" s="214" t="e">
        <v>#N/A</v>
      </c>
      <c r="LMP268" s="214" t="e">
        <v>#N/A</v>
      </c>
      <c r="LMQ268" s="214" t="e">
        <v>#N/A</v>
      </c>
      <c r="LMR268" s="214" t="e">
        <v>#N/A</v>
      </c>
      <c r="LMS268" s="214" t="e">
        <v>#N/A</v>
      </c>
      <c r="LMT268" s="214" t="e">
        <v>#N/A</v>
      </c>
      <c r="LMU268" s="214" t="e">
        <v>#N/A</v>
      </c>
      <c r="LMV268" s="214" t="e">
        <v>#N/A</v>
      </c>
      <c r="LMW268" s="214" t="e">
        <v>#N/A</v>
      </c>
      <c r="LMX268" s="214" t="e">
        <v>#N/A</v>
      </c>
      <c r="LMY268" s="214" t="e">
        <v>#N/A</v>
      </c>
      <c r="LMZ268" s="214" t="e">
        <v>#N/A</v>
      </c>
      <c r="LNA268" s="214" t="e">
        <v>#N/A</v>
      </c>
      <c r="LNB268" s="214" t="e">
        <v>#N/A</v>
      </c>
      <c r="LNC268" s="214" t="e">
        <v>#N/A</v>
      </c>
      <c r="LND268" s="214" t="e">
        <v>#N/A</v>
      </c>
      <c r="LNE268" s="214" t="e">
        <v>#N/A</v>
      </c>
      <c r="LNF268" s="214" t="e">
        <v>#N/A</v>
      </c>
      <c r="LNG268" s="214" t="e">
        <v>#N/A</v>
      </c>
      <c r="LNH268" s="214" t="e">
        <v>#N/A</v>
      </c>
      <c r="LNI268" s="214" t="e">
        <v>#N/A</v>
      </c>
      <c r="LNJ268" s="214" t="e">
        <v>#N/A</v>
      </c>
      <c r="LNK268" s="214" t="e">
        <v>#N/A</v>
      </c>
      <c r="LNL268" s="214" t="e">
        <v>#N/A</v>
      </c>
      <c r="LNM268" s="214" t="e">
        <v>#N/A</v>
      </c>
      <c r="LNN268" s="214" t="e">
        <v>#N/A</v>
      </c>
      <c r="LNO268" s="214" t="e">
        <v>#N/A</v>
      </c>
      <c r="LNP268" s="214" t="e">
        <v>#N/A</v>
      </c>
      <c r="LNQ268" s="214" t="e">
        <v>#N/A</v>
      </c>
      <c r="LNR268" s="214" t="e">
        <v>#N/A</v>
      </c>
      <c r="LNS268" s="214" t="e">
        <v>#N/A</v>
      </c>
      <c r="LNT268" s="214" t="e">
        <v>#N/A</v>
      </c>
      <c r="LNU268" s="214" t="e">
        <v>#N/A</v>
      </c>
      <c r="LNV268" s="214" t="e">
        <v>#N/A</v>
      </c>
      <c r="LNW268" s="214" t="e">
        <v>#N/A</v>
      </c>
      <c r="LNX268" s="214" t="e">
        <v>#N/A</v>
      </c>
      <c r="LNY268" s="214" t="e">
        <v>#N/A</v>
      </c>
      <c r="LNZ268" s="214" t="e">
        <v>#N/A</v>
      </c>
      <c r="LOA268" s="214" t="e">
        <v>#N/A</v>
      </c>
      <c r="LOB268" s="214" t="e">
        <v>#N/A</v>
      </c>
      <c r="LOC268" s="214" t="e">
        <v>#N/A</v>
      </c>
      <c r="LOD268" s="214" t="e">
        <v>#N/A</v>
      </c>
      <c r="LOE268" s="214" t="e">
        <v>#N/A</v>
      </c>
      <c r="LOF268" s="214" t="e">
        <v>#N/A</v>
      </c>
      <c r="LOG268" s="214" t="e">
        <v>#N/A</v>
      </c>
      <c r="LOH268" s="214" t="e">
        <v>#N/A</v>
      </c>
      <c r="LOI268" s="214" t="e">
        <v>#N/A</v>
      </c>
      <c r="LOJ268" s="214" t="e">
        <v>#N/A</v>
      </c>
      <c r="LOK268" s="214" t="e">
        <v>#N/A</v>
      </c>
      <c r="LOL268" s="214" t="e">
        <v>#N/A</v>
      </c>
      <c r="LOM268" s="214" t="e">
        <v>#N/A</v>
      </c>
      <c r="LON268" s="214" t="e">
        <v>#N/A</v>
      </c>
      <c r="LOO268" s="214" t="e">
        <v>#N/A</v>
      </c>
      <c r="LOP268" s="214" t="e">
        <v>#N/A</v>
      </c>
      <c r="LOQ268" s="214" t="e">
        <v>#N/A</v>
      </c>
      <c r="LOR268" s="214" t="e">
        <v>#N/A</v>
      </c>
      <c r="LOS268" s="214" t="e">
        <v>#N/A</v>
      </c>
      <c r="LOT268" s="214" t="e">
        <v>#N/A</v>
      </c>
      <c r="LOU268" s="214" t="e">
        <v>#N/A</v>
      </c>
      <c r="LOV268" s="214" t="e">
        <v>#N/A</v>
      </c>
      <c r="LOW268" s="214" t="e">
        <v>#N/A</v>
      </c>
      <c r="LOX268" s="214" t="e">
        <v>#N/A</v>
      </c>
      <c r="LOY268" s="214" t="e">
        <v>#N/A</v>
      </c>
      <c r="LOZ268" s="214" t="e">
        <v>#N/A</v>
      </c>
      <c r="LPA268" s="214" t="e">
        <v>#N/A</v>
      </c>
      <c r="LPB268" s="214" t="e">
        <v>#N/A</v>
      </c>
      <c r="LPC268" s="214" t="e">
        <v>#N/A</v>
      </c>
      <c r="LPD268" s="214" t="e">
        <v>#N/A</v>
      </c>
      <c r="LPE268" s="214" t="e">
        <v>#N/A</v>
      </c>
      <c r="LPF268" s="214" t="e">
        <v>#N/A</v>
      </c>
      <c r="LPG268" s="214" t="e">
        <v>#N/A</v>
      </c>
      <c r="LPH268" s="214" t="e">
        <v>#N/A</v>
      </c>
      <c r="LPI268" s="214" t="e">
        <v>#N/A</v>
      </c>
      <c r="LPJ268" s="214" t="e">
        <v>#N/A</v>
      </c>
      <c r="LPK268" s="214" t="e">
        <v>#N/A</v>
      </c>
      <c r="LPL268" s="214" t="e">
        <v>#N/A</v>
      </c>
      <c r="LPM268" s="214" t="e">
        <v>#N/A</v>
      </c>
      <c r="LPN268" s="214" t="e">
        <v>#N/A</v>
      </c>
      <c r="LPO268" s="214" t="e">
        <v>#N/A</v>
      </c>
      <c r="LPP268" s="214" t="e">
        <v>#N/A</v>
      </c>
      <c r="LPQ268" s="214" t="e">
        <v>#N/A</v>
      </c>
      <c r="LPR268" s="214" t="e">
        <v>#N/A</v>
      </c>
      <c r="LPS268" s="214" t="e">
        <v>#N/A</v>
      </c>
      <c r="LPT268" s="214" t="e">
        <v>#N/A</v>
      </c>
      <c r="LPU268" s="214" t="e">
        <v>#N/A</v>
      </c>
      <c r="LPV268" s="214" t="e">
        <v>#N/A</v>
      </c>
      <c r="LPW268" s="214" t="e">
        <v>#N/A</v>
      </c>
      <c r="LPX268" s="214" t="e">
        <v>#N/A</v>
      </c>
      <c r="LPY268" s="214" t="e">
        <v>#N/A</v>
      </c>
      <c r="LPZ268" s="214" t="e">
        <v>#N/A</v>
      </c>
      <c r="LQA268" s="214" t="e">
        <v>#N/A</v>
      </c>
      <c r="LQB268" s="214" t="e">
        <v>#N/A</v>
      </c>
      <c r="LQC268" s="214" t="e">
        <v>#N/A</v>
      </c>
      <c r="LQD268" s="214" t="e">
        <v>#N/A</v>
      </c>
      <c r="LQE268" s="214" t="e">
        <v>#N/A</v>
      </c>
      <c r="LQF268" s="214" t="e">
        <v>#N/A</v>
      </c>
      <c r="LQG268" s="214" t="e">
        <v>#N/A</v>
      </c>
      <c r="LQH268" s="214" t="e">
        <v>#N/A</v>
      </c>
      <c r="LQI268" s="214" t="e">
        <v>#N/A</v>
      </c>
      <c r="LQJ268" s="214" t="e">
        <v>#N/A</v>
      </c>
      <c r="LQK268" s="214" t="e">
        <v>#N/A</v>
      </c>
      <c r="LQL268" s="214" t="e">
        <v>#N/A</v>
      </c>
      <c r="LQM268" s="214" t="e">
        <v>#N/A</v>
      </c>
      <c r="LQN268" s="214" t="e">
        <v>#N/A</v>
      </c>
      <c r="LQO268" s="214" t="e">
        <v>#N/A</v>
      </c>
      <c r="LQP268" s="214" t="e">
        <v>#N/A</v>
      </c>
      <c r="LQQ268" s="214" t="e">
        <v>#N/A</v>
      </c>
      <c r="LQR268" s="214" t="e">
        <v>#N/A</v>
      </c>
      <c r="LQS268" s="214" t="e">
        <v>#N/A</v>
      </c>
      <c r="LQT268" s="214" t="e">
        <v>#N/A</v>
      </c>
      <c r="LQU268" s="214" t="e">
        <v>#N/A</v>
      </c>
      <c r="LQV268" s="214" t="e">
        <v>#N/A</v>
      </c>
      <c r="LQW268" s="214" t="e">
        <v>#N/A</v>
      </c>
      <c r="LQX268" s="214" t="e">
        <v>#N/A</v>
      </c>
      <c r="LQY268" s="214" t="e">
        <v>#N/A</v>
      </c>
      <c r="LQZ268" s="214" t="e">
        <v>#N/A</v>
      </c>
      <c r="LRA268" s="214" t="e">
        <v>#N/A</v>
      </c>
      <c r="LRB268" s="214" t="e">
        <v>#N/A</v>
      </c>
      <c r="LRC268" s="214" t="e">
        <v>#N/A</v>
      </c>
      <c r="LRD268" s="214" t="e">
        <v>#N/A</v>
      </c>
      <c r="LRE268" s="214" t="e">
        <v>#N/A</v>
      </c>
      <c r="LRF268" s="214" t="e">
        <v>#N/A</v>
      </c>
      <c r="LRG268" s="214" t="e">
        <v>#N/A</v>
      </c>
      <c r="LRH268" s="214" t="e">
        <v>#N/A</v>
      </c>
      <c r="LRI268" s="214" t="e">
        <v>#N/A</v>
      </c>
      <c r="LRJ268" s="214" t="e">
        <v>#N/A</v>
      </c>
      <c r="LRK268" s="214" t="e">
        <v>#N/A</v>
      </c>
      <c r="LRL268" s="214" t="e">
        <v>#N/A</v>
      </c>
      <c r="LRM268" s="214" t="e">
        <v>#N/A</v>
      </c>
      <c r="LRN268" s="214" t="e">
        <v>#N/A</v>
      </c>
      <c r="LRO268" s="214" t="e">
        <v>#N/A</v>
      </c>
      <c r="LRP268" s="214" t="e">
        <v>#N/A</v>
      </c>
      <c r="LRQ268" s="214" t="e">
        <v>#N/A</v>
      </c>
      <c r="LRR268" s="214" t="e">
        <v>#N/A</v>
      </c>
      <c r="LRS268" s="214" t="e">
        <v>#N/A</v>
      </c>
      <c r="LRT268" s="214" t="e">
        <v>#N/A</v>
      </c>
      <c r="LRU268" s="214" t="e">
        <v>#N/A</v>
      </c>
      <c r="LRV268" s="214" t="e">
        <v>#N/A</v>
      </c>
      <c r="LRW268" s="214" t="e">
        <v>#N/A</v>
      </c>
      <c r="LRX268" s="214" t="e">
        <v>#N/A</v>
      </c>
      <c r="LRY268" s="214" t="e">
        <v>#N/A</v>
      </c>
      <c r="LRZ268" s="214" t="e">
        <v>#N/A</v>
      </c>
      <c r="LSA268" s="214" t="e">
        <v>#N/A</v>
      </c>
      <c r="LSB268" s="214" t="e">
        <v>#N/A</v>
      </c>
      <c r="LSC268" s="214" t="e">
        <v>#N/A</v>
      </c>
      <c r="LSD268" s="214" t="e">
        <v>#N/A</v>
      </c>
      <c r="LSE268" s="214" t="e">
        <v>#N/A</v>
      </c>
      <c r="LSF268" s="214" t="e">
        <v>#N/A</v>
      </c>
      <c r="LSG268" s="214" t="e">
        <v>#N/A</v>
      </c>
      <c r="LSH268" s="214" t="e">
        <v>#N/A</v>
      </c>
      <c r="LSI268" s="214" t="e">
        <v>#N/A</v>
      </c>
      <c r="LSJ268" s="214" t="e">
        <v>#N/A</v>
      </c>
      <c r="LSK268" s="214" t="e">
        <v>#N/A</v>
      </c>
      <c r="LSL268" s="214" t="e">
        <v>#N/A</v>
      </c>
      <c r="LSM268" s="214" t="e">
        <v>#N/A</v>
      </c>
      <c r="LSN268" s="214" t="e">
        <v>#N/A</v>
      </c>
      <c r="LSO268" s="214" t="e">
        <v>#N/A</v>
      </c>
      <c r="LSP268" s="214" t="e">
        <v>#N/A</v>
      </c>
      <c r="LSQ268" s="214" t="e">
        <v>#N/A</v>
      </c>
      <c r="LSR268" s="214" t="e">
        <v>#N/A</v>
      </c>
      <c r="LSS268" s="214" t="e">
        <v>#N/A</v>
      </c>
      <c r="LST268" s="214" t="e">
        <v>#N/A</v>
      </c>
      <c r="LSU268" s="214" t="e">
        <v>#N/A</v>
      </c>
      <c r="LSV268" s="214" t="e">
        <v>#N/A</v>
      </c>
      <c r="LSW268" s="214" t="e">
        <v>#N/A</v>
      </c>
      <c r="LSX268" s="214" t="e">
        <v>#N/A</v>
      </c>
      <c r="LSY268" s="214" t="e">
        <v>#N/A</v>
      </c>
      <c r="LSZ268" s="214" t="e">
        <v>#N/A</v>
      </c>
      <c r="LTA268" s="214" t="e">
        <v>#N/A</v>
      </c>
      <c r="LTB268" s="214" t="e">
        <v>#N/A</v>
      </c>
      <c r="LTC268" s="214" t="e">
        <v>#N/A</v>
      </c>
      <c r="LTD268" s="214" t="e">
        <v>#N/A</v>
      </c>
      <c r="LTE268" s="214" t="e">
        <v>#N/A</v>
      </c>
      <c r="LTF268" s="214" t="e">
        <v>#N/A</v>
      </c>
      <c r="LTG268" s="214" t="e">
        <v>#N/A</v>
      </c>
      <c r="LTH268" s="214" t="e">
        <v>#N/A</v>
      </c>
      <c r="LTI268" s="214" t="e">
        <v>#N/A</v>
      </c>
      <c r="LTJ268" s="214" t="e">
        <v>#N/A</v>
      </c>
      <c r="LTK268" s="214" t="e">
        <v>#N/A</v>
      </c>
      <c r="LTL268" s="214" t="e">
        <v>#N/A</v>
      </c>
      <c r="LTM268" s="214" t="e">
        <v>#N/A</v>
      </c>
      <c r="LTN268" s="214" t="e">
        <v>#N/A</v>
      </c>
      <c r="LTO268" s="214" t="e">
        <v>#N/A</v>
      </c>
      <c r="LTP268" s="214" t="e">
        <v>#N/A</v>
      </c>
      <c r="LTQ268" s="214" t="e">
        <v>#N/A</v>
      </c>
      <c r="LTR268" s="214" t="e">
        <v>#N/A</v>
      </c>
      <c r="LTS268" s="214" t="e">
        <v>#N/A</v>
      </c>
      <c r="LTT268" s="214" t="e">
        <v>#N/A</v>
      </c>
      <c r="LTU268" s="214" t="e">
        <v>#N/A</v>
      </c>
      <c r="LTV268" s="214" t="e">
        <v>#N/A</v>
      </c>
      <c r="LTW268" s="214" t="e">
        <v>#N/A</v>
      </c>
      <c r="LTX268" s="214" t="e">
        <v>#N/A</v>
      </c>
      <c r="LTY268" s="214" t="e">
        <v>#N/A</v>
      </c>
      <c r="LTZ268" s="214" t="e">
        <v>#N/A</v>
      </c>
      <c r="LUA268" s="214" t="e">
        <v>#N/A</v>
      </c>
      <c r="LUB268" s="214" t="e">
        <v>#N/A</v>
      </c>
      <c r="LUC268" s="214" t="e">
        <v>#N/A</v>
      </c>
      <c r="LUD268" s="214" t="e">
        <v>#N/A</v>
      </c>
      <c r="LUE268" s="214" t="e">
        <v>#N/A</v>
      </c>
      <c r="LUF268" s="214" t="e">
        <v>#N/A</v>
      </c>
      <c r="LUG268" s="214" t="e">
        <v>#N/A</v>
      </c>
      <c r="LUH268" s="214" t="e">
        <v>#N/A</v>
      </c>
      <c r="LUI268" s="214" t="e">
        <v>#N/A</v>
      </c>
      <c r="LUJ268" s="214" t="e">
        <v>#N/A</v>
      </c>
      <c r="LUK268" s="214" t="e">
        <v>#N/A</v>
      </c>
      <c r="LUL268" s="214" t="e">
        <v>#N/A</v>
      </c>
      <c r="LUM268" s="214" t="e">
        <v>#N/A</v>
      </c>
      <c r="LUN268" s="214" t="e">
        <v>#N/A</v>
      </c>
      <c r="LUO268" s="214" t="e">
        <v>#N/A</v>
      </c>
      <c r="LUP268" s="214" t="e">
        <v>#N/A</v>
      </c>
      <c r="LUQ268" s="214" t="e">
        <v>#N/A</v>
      </c>
      <c r="LUR268" s="214" t="e">
        <v>#N/A</v>
      </c>
      <c r="LUS268" s="214" t="e">
        <v>#N/A</v>
      </c>
      <c r="LUT268" s="214" t="e">
        <v>#N/A</v>
      </c>
      <c r="LUU268" s="214" t="e">
        <v>#N/A</v>
      </c>
      <c r="LUV268" s="214" t="e">
        <v>#N/A</v>
      </c>
      <c r="LUW268" s="214" t="e">
        <v>#N/A</v>
      </c>
      <c r="LUX268" s="214" t="e">
        <v>#N/A</v>
      </c>
      <c r="LUY268" s="214" t="e">
        <v>#N/A</v>
      </c>
      <c r="LUZ268" s="214" t="e">
        <v>#N/A</v>
      </c>
      <c r="LVA268" s="214" t="e">
        <v>#N/A</v>
      </c>
      <c r="LVB268" s="214" t="e">
        <v>#N/A</v>
      </c>
      <c r="LVC268" s="214" t="e">
        <v>#N/A</v>
      </c>
      <c r="LVD268" s="214" t="e">
        <v>#N/A</v>
      </c>
      <c r="LVE268" s="214" t="e">
        <v>#N/A</v>
      </c>
      <c r="LVF268" s="214" t="e">
        <v>#N/A</v>
      </c>
      <c r="LVG268" s="214" t="e">
        <v>#N/A</v>
      </c>
      <c r="LVH268" s="214" t="e">
        <v>#N/A</v>
      </c>
      <c r="LVI268" s="214" t="e">
        <v>#N/A</v>
      </c>
      <c r="LVJ268" s="214" t="e">
        <v>#N/A</v>
      </c>
      <c r="LVK268" s="214" t="e">
        <v>#N/A</v>
      </c>
      <c r="LVL268" s="214" t="e">
        <v>#N/A</v>
      </c>
      <c r="LVM268" s="214" t="e">
        <v>#N/A</v>
      </c>
      <c r="LVN268" s="214" t="e">
        <v>#N/A</v>
      </c>
      <c r="LVO268" s="214" t="e">
        <v>#N/A</v>
      </c>
      <c r="LVP268" s="214" t="e">
        <v>#N/A</v>
      </c>
      <c r="LVQ268" s="214" t="e">
        <v>#N/A</v>
      </c>
      <c r="LVR268" s="214" t="e">
        <v>#N/A</v>
      </c>
      <c r="LVS268" s="214" t="e">
        <v>#N/A</v>
      </c>
      <c r="LVT268" s="214" t="e">
        <v>#N/A</v>
      </c>
      <c r="LVU268" s="214" t="e">
        <v>#N/A</v>
      </c>
      <c r="LVV268" s="214" t="e">
        <v>#N/A</v>
      </c>
      <c r="LVW268" s="214" t="e">
        <v>#N/A</v>
      </c>
      <c r="LVX268" s="214" t="e">
        <v>#N/A</v>
      </c>
      <c r="LVY268" s="214" t="e">
        <v>#N/A</v>
      </c>
      <c r="LVZ268" s="214" t="e">
        <v>#N/A</v>
      </c>
      <c r="LWA268" s="214" t="e">
        <v>#N/A</v>
      </c>
      <c r="LWB268" s="214" t="e">
        <v>#N/A</v>
      </c>
      <c r="LWC268" s="214" t="e">
        <v>#N/A</v>
      </c>
      <c r="LWD268" s="214" t="e">
        <v>#N/A</v>
      </c>
      <c r="LWE268" s="214" t="e">
        <v>#N/A</v>
      </c>
      <c r="LWF268" s="214" t="e">
        <v>#N/A</v>
      </c>
      <c r="LWG268" s="214" t="e">
        <v>#N/A</v>
      </c>
      <c r="LWH268" s="214" t="e">
        <v>#N/A</v>
      </c>
      <c r="LWI268" s="214" t="e">
        <v>#N/A</v>
      </c>
      <c r="LWJ268" s="214" t="e">
        <v>#N/A</v>
      </c>
      <c r="LWK268" s="214" t="e">
        <v>#N/A</v>
      </c>
      <c r="LWL268" s="214" t="e">
        <v>#N/A</v>
      </c>
      <c r="LWM268" s="214" t="e">
        <v>#N/A</v>
      </c>
      <c r="LWN268" s="214" t="e">
        <v>#N/A</v>
      </c>
      <c r="LWO268" s="214" t="e">
        <v>#N/A</v>
      </c>
      <c r="LWP268" s="214" t="e">
        <v>#N/A</v>
      </c>
      <c r="LWQ268" s="214" t="e">
        <v>#N/A</v>
      </c>
      <c r="LWR268" s="214" t="e">
        <v>#N/A</v>
      </c>
      <c r="LWS268" s="214" t="e">
        <v>#N/A</v>
      </c>
      <c r="LWT268" s="214" t="e">
        <v>#N/A</v>
      </c>
      <c r="LWU268" s="214" t="e">
        <v>#N/A</v>
      </c>
      <c r="LWV268" s="214" t="e">
        <v>#N/A</v>
      </c>
      <c r="LWW268" s="214" t="e">
        <v>#N/A</v>
      </c>
      <c r="LWX268" s="214" t="e">
        <v>#N/A</v>
      </c>
      <c r="LWY268" s="214" t="e">
        <v>#N/A</v>
      </c>
      <c r="LWZ268" s="214" t="e">
        <v>#N/A</v>
      </c>
      <c r="LXA268" s="214" t="e">
        <v>#N/A</v>
      </c>
      <c r="LXB268" s="214" t="e">
        <v>#N/A</v>
      </c>
      <c r="LXC268" s="214" t="e">
        <v>#N/A</v>
      </c>
      <c r="LXD268" s="214" t="e">
        <v>#N/A</v>
      </c>
      <c r="LXE268" s="214" t="e">
        <v>#N/A</v>
      </c>
      <c r="LXF268" s="214" t="e">
        <v>#N/A</v>
      </c>
      <c r="LXG268" s="214" t="e">
        <v>#N/A</v>
      </c>
      <c r="LXH268" s="214" t="e">
        <v>#N/A</v>
      </c>
      <c r="LXI268" s="214" t="e">
        <v>#N/A</v>
      </c>
      <c r="LXJ268" s="214" t="e">
        <v>#N/A</v>
      </c>
      <c r="LXK268" s="214" t="e">
        <v>#N/A</v>
      </c>
      <c r="LXL268" s="214" t="e">
        <v>#N/A</v>
      </c>
      <c r="LXM268" s="214" t="e">
        <v>#N/A</v>
      </c>
      <c r="LXN268" s="214" t="e">
        <v>#N/A</v>
      </c>
      <c r="LXO268" s="214" t="e">
        <v>#N/A</v>
      </c>
      <c r="LXP268" s="214" t="e">
        <v>#N/A</v>
      </c>
      <c r="LXQ268" s="214" t="e">
        <v>#N/A</v>
      </c>
      <c r="LXR268" s="214" t="e">
        <v>#N/A</v>
      </c>
      <c r="LXS268" s="214" t="e">
        <v>#N/A</v>
      </c>
      <c r="LXT268" s="214" t="e">
        <v>#N/A</v>
      </c>
      <c r="LXU268" s="214" t="e">
        <v>#N/A</v>
      </c>
      <c r="LXV268" s="214" t="e">
        <v>#N/A</v>
      </c>
      <c r="LXW268" s="214" t="e">
        <v>#N/A</v>
      </c>
      <c r="LXX268" s="214" t="e">
        <v>#N/A</v>
      </c>
      <c r="LXY268" s="214" t="e">
        <v>#N/A</v>
      </c>
      <c r="LXZ268" s="214" t="e">
        <v>#N/A</v>
      </c>
      <c r="LYA268" s="214" t="e">
        <v>#N/A</v>
      </c>
      <c r="LYB268" s="214" t="e">
        <v>#N/A</v>
      </c>
      <c r="LYC268" s="214" t="e">
        <v>#N/A</v>
      </c>
      <c r="LYD268" s="214" t="e">
        <v>#N/A</v>
      </c>
      <c r="LYE268" s="214" t="e">
        <v>#N/A</v>
      </c>
      <c r="LYF268" s="214" t="e">
        <v>#N/A</v>
      </c>
      <c r="LYG268" s="214" t="e">
        <v>#N/A</v>
      </c>
      <c r="LYH268" s="214" t="e">
        <v>#N/A</v>
      </c>
      <c r="LYI268" s="214" t="e">
        <v>#N/A</v>
      </c>
      <c r="LYJ268" s="214" t="e">
        <v>#N/A</v>
      </c>
      <c r="LYK268" s="214" t="e">
        <v>#N/A</v>
      </c>
      <c r="LYL268" s="214" t="e">
        <v>#N/A</v>
      </c>
      <c r="LYM268" s="214" t="e">
        <v>#N/A</v>
      </c>
      <c r="LYN268" s="214" t="e">
        <v>#N/A</v>
      </c>
      <c r="LYO268" s="214" t="e">
        <v>#N/A</v>
      </c>
      <c r="LYP268" s="214" t="e">
        <v>#N/A</v>
      </c>
      <c r="LYQ268" s="214" t="e">
        <v>#N/A</v>
      </c>
      <c r="LYR268" s="214" t="e">
        <v>#N/A</v>
      </c>
      <c r="LYS268" s="214" t="e">
        <v>#N/A</v>
      </c>
      <c r="LYT268" s="214" t="e">
        <v>#N/A</v>
      </c>
      <c r="LYU268" s="214" t="e">
        <v>#N/A</v>
      </c>
      <c r="LYV268" s="214" t="e">
        <v>#N/A</v>
      </c>
      <c r="LYW268" s="214" t="e">
        <v>#N/A</v>
      </c>
      <c r="LYX268" s="214" t="e">
        <v>#N/A</v>
      </c>
      <c r="LYY268" s="214" t="e">
        <v>#N/A</v>
      </c>
      <c r="LYZ268" s="214" t="e">
        <v>#N/A</v>
      </c>
      <c r="LZA268" s="214" t="e">
        <v>#N/A</v>
      </c>
      <c r="LZB268" s="214" t="e">
        <v>#N/A</v>
      </c>
      <c r="LZC268" s="214" t="e">
        <v>#N/A</v>
      </c>
      <c r="LZD268" s="214" t="e">
        <v>#N/A</v>
      </c>
      <c r="LZE268" s="214" t="e">
        <v>#N/A</v>
      </c>
      <c r="LZF268" s="214" t="e">
        <v>#N/A</v>
      </c>
      <c r="LZG268" s="214" t="e">
        <v>#N/A</v>
      </c>
      <c r="LZH268" s="214" t="e">
        <v>#N/A</v>
      </c>
      <c r="LZI268" s="214" t="e">
        <v>#N/A</v>
      </c>
      <c r="LZJ268" s="214" t="e">
        <v>#N/A</v>
      </c>
      <c r="LZK268" s="214" t="e">
        <v>#N/A</v>
      </c>
      <c r="LZL268" s="214" t="e">
        <v>#N/A</v>
      </c>
      <c r="LZM268" s="214" t="e">
        <v>#N/A</v>
      </c>
      <c r="LZN268" s="214" t="e">
        <v>#N/A</v>
      </c>
      <c r="LZO268" s="214" t="e">
        <v>#N/A</v>
      </c>
      <c r="LZP268" s="214" t="e">
        <v>#N/A</v>
      </c>
      <c r="LZQ268" s="214" t="e">
        <v>#N/A</v>
      </c>
      <c r="LZR268" s="214" t="e">
        <v>#N/A</v>
      </c>
      <c r="LZS268" s="214" t="e">
        <v>#N/A</v>
      </c>
      <c r="LZT268" s="214" t="e">
        <v>#N/A</v>
      </c>
      <c r="LZU268" s="214" t="e">
        <v>#N/A</v>
      </c>
      <c r="LZV268" s="214" t="e">
        <v>#N/A</v>
      </c>
      <c r="LZW268" s="214" t="e">
        <v>#N/A</v>
      </c>
      <c r="LZX268" s="214" t="e">
        <v>#N/A</v>
      </c>
      <c r="LZY268" s="214" t="e">
        <v>#N/A</v>
      </c>
      <c r="LZZ268" s="214" t="e">
        <v>#N/A</v>
      </c>
      <c r="MAA268" s="214" t="e">
        <v>#N/A</v>
      </c>
      <c r="MAB268" s="214" t="e">
        <v>#N/A</v>
      </c>
      <c r="MAC268" s="214" t="e">
        <v>#N/A</v>
      </c>
      <c r="MAD268" s="214" t="e">
        <v>#N/A</v>
      </c>
      <c r="MAE268" s="214" t="e">
        <v>#N/A</v>
      </c>
      <c r="MAF268" s="214" t="e">
        <v>#N/A</v>
      </c>
      <c r="MAG268" s="214" t="e">
        <v>#N/A</v>
      </c>
      <c r="MAH268" s="214" t="e">
        <v>#N/A</v>
      </c>
      <c r="MAI268" s="214" t="e">
        <v>#N/A</v>
      </c>
      <c r="MAJ268" s="214" t="e">
        <v>#N/A</v>
      </c>
      <c r="MAK268" s="214" t="e">
        <v>#N/A</v>
      </c>
      <c r="MAL268" s="214" t="e">
        <v>#N/A</v>
      </c>
      <c r="MAM268" s="214" t="e">
        <v>#N/A</v>
      </c>
      <c r="MAN268" s="214" t="e">
        <v>#N/A</v>
      </c>
      <c r="MAO268" s="214" t="e">
        <v>#N/A</v>
      </c>
      <c r="MAP268" s="214" t="e">
        <v>#N/A</v>
      </c>
      <c r="MAQ268" s="214" t="e">
        <v>#N/A</v>
      </c>
      <c r="MAR268" s="214" t="e">
        <v>#N/A</v>
      </c>
      <c r="MAS268" s="214" t="e">
        <v>#N/A</v>
      </c>
      <c r="MAT268" s="214" t="e">
        <v>#N/A</v>
      </c>
      <c r="MAU268" s="214" t="e">
        <v>#N/A</v>
      </c>
      <c r="MAV268" s="214" t="e">
        <v>#N/A</v>
      </c>
      <c r="MAW268" s="214" t="e">
        <v>#N/A</v>
      </c>
      <c r="MAX268" s="214" t="e">
        <v>#N/A</v>
      </c>
      <c r="MAY268" s="214" t="e">
        <v>#N/A</v>
      </c>
      <c r="MAZ268" s="214" t="e">
        <v>#N/A</v>
      </c>
      <c r="MBA268" s="214" t="e">
        <v>#N/A</v>
      </c>
      <c r="MBB268" s="214" t="e">
        <v>#N/A</v>
      </c>
      <c r="MBC268" s="214" t="e">
        <v>#N/A</v>
      </c>
      <c r="MBD268" s="214" t="e">
        <v>#N/A</v>
      </c>
      <c r="MBE268" s="214" t="e">
        <v>#N/A</v>
      </c>
      <c r="MBF268" s="214" t="e">
        <v>#N/A</v>
      </c>
      <c r="MBG268" s="214" t="e">
        <v>#N/A</v>
      </c>
      <c r="MBH268" s="214" t="e">
        <v>#N/A</v>
      </c>
      <c r="MBI268" s="214" t="e">
        <v>#N/A</v>
      </c>
      <c r="MBJ268" s="214" t="e">
        <v>#N/A</v>
      </c>
      <c r="MBK268" s="214" t="e">
        <v>#N/A</v>
      </c>
      <c r="MBL268" s="214" t="e">
        <v>#N/A</v>
      </c>
      <c r="MBM268" s="214" t="e">
        <v>#N/A</v>
      </c>
      <c r="MBN268" s="214" t="e">
        <v>#N/A</v>
      </c>
      <c r="MBO268" s="214" t="e">
        <v>#N/A</v>
      </c>
      <c r="MBP268" s="214" t="e">
        <v>#N/A</v>
      </c>
      <c r="MBQ268" s="214" t="e">
        <v>#N/A</v>
      </c>
      <c r="MBR268" s="214" t="e">
        <v>#N/A</v>
      </c>
      <c r="MBS268" s="214" t="e">
        <v>#N/A</v>
      </c>
      <c r="MBT268" s="214" t="e">
        <v>#N/A</v>
      </c>
      <c r="MBU268" s="214" t="e">
        <v>#N/A</v>
      </c>
      <c r="MBV268" s="214" t="e">
        <v>#N/A</v>
      </c>
      <c r="MBW268" s="214" t="e">
        <v>#N/A</v>
      </c>
      <c r="MBX268" s="214" t="e">
        <v>#N/A</v>
      </c>
      <c r="MBY268" s="214" t="e">
        <v>#N/A</v>
      </c>
      <c r="MBZ268" s="214" t="e">
        <v>#N/A</v>
      </c>
      <c r="MCA268" s="214" t="e">
        <v>#N/A</v>
      </c>
      <c r="MCB268" s="214" t="e">
        <v>#N/A</v>
      </c>
      <c r="MCC268" s="214" t="e">
        <v>#N/A</v>
      </c>
      <c r="MCD268" s="214" t="e">
        <v>#N/A</v>
      </c>
      <c r="MCE268" s="214" t="e">
        <v>#N/A</v>
      </c>
      <c r="MCF268" s="214" t="e">
        <v>#N/A</v>
      </c>
      <c r="MCG268" s="214" t="e">
        <v>#N/A</v>
      </c>
      <c r="MCH268" s="214" t="e">
        <v>#N/A</v>
      </c>
      <c r="MCI268" s="214" t="e">
        <v>#N/A</v>
      </c>
      <c r="MCJ268" s="214" t="e">
        <v>#N/A</v>
      </c>
      <c r="MCK268" s="214" t="e">
        <v>#N/A</v>
      </c>
      <c r="MCL268" s="214" t="e">
        <v>#N/A</v>
      </c>
      <c r="MCM268" s="214" t="e">
        <v>#N/A</v>
      </c>
      <c r="MCN268" s="214" t="e">
        <v>#N/A</v>
      </c>
      <c r="MCO268" s="214" t="e">
        <v>#N/A</v>
      </c>
      <c r="MCP268" s="214" t="e">
        <v>#N/A</v>
      </c>
      <c r="MCQ268" s="214" t="e">
        <v>#N/A</v>
      </c>
      <c r="MCR268" s="214" t="e">
        <v>#N/A</v>
      </c>
      <c r="MCS268" s="214" t="e">
        <v>#N/A</v>
      </c>
      <c r="MCT268" s="214" t="e">
        <v>#N/A</v>
      </c>
      <c r="MCU268" s="214" t="e">
        <v>#N/A</v>
      </c>
      <c r="MCV268" s="214" t="e">
        <v>#N/A</v>
      </c>
      <c r="MCW268" s="214" t="e">
        <v>#N/A</v>
      </c>
      <c r="MCX268" s="214" t="e">
        <v>#N/A</v>
      </c>
      <c r="MCY268" s="214" t="e">
        <v>#N/A</v>
      </c>
      <c r="MCZ268" s="214" t="e">
        <v>#N/A</v>
      </c>
      <c r="MDA268" s="214" t="e">
        <v>#N/A</v>
      </c>
      <c r="MDB268" s="214" t="e">
        <v>#N/A</v>
      </c>
      <c r="MDC268" s="214" t="e">
        <v>#N/A</v>
      </c>
      <c r="MDD268" s="214" t="e">
        <v>#N/A</v>
      </c>
      <c r="MDE268" s="214" t="e">
        <v>#N/A</v>
      </c>
      <c r="MDF268" s="214" t="e">
        <v>#N/A</v>
      </c>
      <c r="MDG268" s="214" t="e">
        <v>#N/A</v>
      </c>
      <c r="MDH268" s="214" t="e">
        <v>#N/A</v>
      </c>
      <c r="MDI268" s="214" t="e">
        <v>#N/A</v>
      </c>
      <c r="MDJ268" s="214" t="e">
        <v>#N/A</v>
      </c>
      <c r="MDK268" s="214" t="e">
        <v>#N/A</v>
      </c>
      <c r="MDL268" s="214" t="e">
        <v>#N/A</v>
      </c>
      <c r="MDM268" s="214" t="e">
        <v>#N/A</v>
      </c>
      <c r="MDN268" s="214" t="e">
        <v>#N/A</v>
      </c>
      <c r="MDO268" s="214" t="e">
        <v>#N/A</v>
      </c>
      <c r="MDP268" s="214" t="e">
        <v>#N/A</v>
      </c>
      <c r="MDQ268" s="214" t="e">
        <v>#N/A</v>
      </c>
      <c r="MDR268" s="214" t="e">
        <v>#N/A</v>
      </c>
      <c r="MDS268" s="214" t="e">
        <v>#N/A</v>
      </c>
      <c r="MDT268" s="214" t="e">
        <v>#N/A</v>
      </c>
      <c r="MDU268" s="214" t="e">
        <v>#N/A</v>
      </c>
      <c r="MDV268" s="214" t="e">
        <v>#N/A</v>
      </c>
      <c r="MDW268" s="214" t="e">
        <v>#N/A</v>
      </c>
      <c r="MDX268" s="214" t="e">
        <v>#N/A</v>
      </c>
      <c r="MDY268" s="214" t="e">
        <v>#N/A</v>
      </c>
      <c r="MDZ268" s="214" t="e">
        <v>#N/A</v>
      </c>
      <c r="MEA268" s="214" t="e">
        <v>#N/A</v>
      </c>
      <c r="MEB268" s="214" t="e">
        <v>#N/A</v>
      </c>
      <c r="MEC268" s="214" t="e">
        <v>#N/A</v>
      </c>
      <c r="MED268" s="214" t="e">
        <v>#N/A</v>
      </c>
      <c r="MEE268" s="214" t="e">
        <v>#N/A</v>
      </c>
      <c r="MEF268" s="214" t="e">
        <v>#N/A</v>
      </c>
      <c r="MEG268" s="214" t="e">
        <v>#N/A</v>
      </c>
      <c r="MEH268" s="214" t="e">
        <v>#N/A</v>
      </c>
      <c r="MEI268" s="214" t="e">
        <v>#N/A</v>
      </c>
      <c r="MEJ268" s="214" t="e">
        <v>#N/A</v>
      </c>
      <c r="MEK268" s="214" t="e">
        <v>#N/A</v>
      </c>
      <c r="MEL268" s="214" t="e">
        <v>#N/A</v>
      </c>
      <c r="MEM268" s="214" t="e">
        <v>#N/A</v>
      </c>
      <c r="MEN268" s="214" t="e">
        <v>#N/A</v>
      </c>
      <c r="MEO268" s="214" t="e">
        <v>#N/A</v>
      </c>
      <c r="MEP268" s="214" t="e">
        <v>#N/A</v>
      </c>
      <c r="MEQ268" s="214" t="e">
        <v>#N/A</v>
      </c>
      <c r="MER268" s="214" t="e">
        <v>#N/A</v>
      </c>
      <c r="MES268" s="214" t="e">
        <v>#N/A</v>
      </c>
      <c r="MET268" s="214" t="e">
        <v>#N/A</v>
      </c>
      <c r="MEU268" s="214" t="e">
        <v>#N/A</v>
      </c>
      <c r="MEV268" s="214" t="e">
        <v>#N/A</v>
      </c>
      <c r="MEW268" s="214" t="e">
        <v>#N/A</v>
      </c>
      <c r="MEX268" s="214" t="e">
        <v>#N/A</v>
      </c>
      <c r="MEY268" s="214" t="e">
        <v>#N/A</v>
      </c>
      <c r="MEZ268" s="214" t="e">
        <v>#N/A</v>
      </c>
      <c r="MFA268" s="214" t="e">
        <v>#N/A</v>
      </c>
      <c r="MFB268" s="214" t="e">
        <v>#N/A</v>
      </c>
      <c r="MFC268" s="214" t="e">
        <v>#N/A</v>
      </c>
      <c r="MFD268" s="214" t="e">
        <v>#N/A</v>
      </c>
      <c r="MFE268" s="214" t="e">
        <v>#N/A</v>
      </c>
      <c r="MFF268" s="214" t="e">
        <v>#N/A</v>
      </c>
      <c r="MFG268" s="214" t="e">
        <v>#N/A</v>
      </c>
      <c r="MFH268" s="214" t="e">
        <v>#N/A</v>
      </c>
      <c r="MFI268" s="214" t="e">
        <v>#N/A</v>
      </c>
      <c r="MFJ268" s="214" t="e">
        <v>#N/A</v>
      </c>
      <c r="MFK268" s="214" t="e">
        <v>#N/A</v>
      </c>
      <c r="MFL268" s="214" t="e">
        <v>#N/A</v>
      </c>
      <c r="MFM268" s="214" t="e">
        <v>#N/A</v>
      </c>
      <c r="MFN268" s="214" t="e">
        <v>#N/A</v>
      </c>
      <c r="MFO268" s="214" t="e">
        <v>#N/A</v>
      </c>
      <c r="MFP268" s="214" t="e">
        <v>#N/A</v>
      </c>
      <c r="MFQ268" s="214" t="e">
        <v>#N/A</v>
      </c>
      <c r="MFR268" s="214" t="e">
        <v>#N/A</v>
      </c>
      <c r="MFS268" s="214" t="e">
        <v>#N/A</v>
      </c>
      <c r="MFT268" s="214" t="e">
        <v>#N/A</v>
      </c>
      <c r="MFU268" s="214" t="e">
        <v>#N/A</v>
      </c>
      <c r="MFV268" s="214" t="e">
        <v>#N/A</v>
      </c>
      <c r="MFW268" s="214" t="e">
        <v>#N/A</v>
      </c>
      <c r="MFX268" s="214" t="e">
        <v>#N/A</v>
      </c>
      <c r="MFY268" s="214" t="e">
        <v>#N/A</v>
      </c>
      <c r="MFZ268" s="214" t="e">
        <v>#N/A</v>
      </c>
      <c r="MGA268" s="214" t="e">
        <v>#N/A</v>
      </c>
      <c r="MGB268" s="214" t="e">
        <v>#N/A</v>
      </c>
      <c r="MGC268" s="214" t="e">
        <v>#N/A</v>
      </c>
      <c r="MGD268" s="214" t="e">
        <v>#N/A</v>
      </c>
      <c r="MGE268" s="214" t="e">
        <v>#N/A</v>
      </c>
      <c r="MGF268" s="214" t="e">
        <v>#N/A</v>
      </c>
      <c r="MGG268" s="214" t="e">
        <v>#N/A</v>
      </c>
      <c r="MGH268" s="214" t="e">
        <v>#N/A</v>
      </c>
      <c r="MGI268" s="214" t="e">
        <v>#N/A</v>
      </c>
      <c r="MGJ268" s="214" t="e">
        <v>#N/A</v>
      </c>
      <c r="MGK268" s="214" t="e">
        <v>#N/A</v>
      </c>
      <c r="MGL268" s="214" t="e">
        <v>#N/A</v>
      </c>
      <c r="MGM268" s="214" t="e">
        <v>#N/A</v>
      </c>
      <c r="MGN268" s="214" t="e">
        <v>#N/A</v>
      </c>
      <c r="MGO268" s="214" t="e">
        <v>#N/A</v>
      </c>
      <c r="MGP268" s="214" t="e">
        <v>#N/A</v>
      </c>
      <c r="MGQ268" s="214" t="e">
        <v>#N/A</v>
      </c>
      <c r="MGR268" s="214" t="e">
        <v>#N/A</v>
      </c>
      <c r="MGS268" s="214" t="e">
        <v>#N/A</v>
      </c>
      <c r="MGT268" s="214" t="e">
        <v>#N/A</v>
      </c>
      <c r="MGU268" s="214" t="e">
        <v>#N/A</v>
      </c>
      <c r="MGV268" s="214" t="e">
        <v>#N/A</v>
      </c>
      <c r="MGW268" s="214" t="e">
        <v>#N/A</v>
      </c>
      <c r="MGX268" s="214" t="e">
        <v>#N/A</v>
      </c>
      <c r="MGY268" s="214" t="e">
        <v>#N/A</v>
      </c>
      <c r="MGZ268" s="214" t="e">
        <v>#N/A</v>
      </c>
      <c r="MHA268" s="214" t="e">
        <v>#N/A</v>
      </c>
      <c r="MHB268" s="214" t="e">
        <v>#N/A</v>
      </c>
      <c r="MHC268" s="214" t="e">
        <v>#N/A</v>
      </c>
      <c r="MHD268" s="214" t="e">
        <v>#N/A</v>
      </c>
      <c r="MHE268" s="214" t="e">
        <v>#N/A</v>
      </c>
      <c r="MHF268" s="214" t="e">
        <v>#N/A</v>
      </c>
      <c r="MHG268" s="214" t="e">
        <v>#N/A</v>
      </c>
      <c r="MHH268" s="214" t="e">
        <v>#N/A</v>
      </c>
      <c r="MHI268" s="214" t="e">
        <v>#N/A</v>
      </c>
      <c r="MHJ268" s="214" t="e">
        <v>#N/A</v>
      </c>
      <c r="MHK268" s="214" t="e">
        <v>#N/A</v>
      </c>
      <c r="MHL268" s="214" t="e">
        <v>#N/A</v>
      </c>
      <c r="MHM268" s="214" t="e">
        <v>#N/A</v>
      </c>
      <c r="MHN268" s="214" t="e">
        <v>#N/A</v>
      </c>
      <c r="MHO268" s="214" t="e">
        <v>#N/A</v>
      </c>
      <c r="MHP268" s="214" t="e">
        <v>#N/A</v>
      </c>
      <c r="MHQ268" s="214" t="e">
        <v>#N/A</v>
      </c>
      <c r="MHR268" s="214" t="e">
        <v>#N/A</v>
      </c>
      <c r="MHS268" s="214" t="e">
        <v>#N/A</v>
      </c>
      <c r="MHT268" s="214" t="e">
        <v>#N/A</v>
      </c>
      <c r="MHU268" s="214" t="e">
        <v>#N/A</v>
      </c>
      <c r="MHV268" s="214" t="e">
        <v>#N/A</v>
      </c>
      <c r="MHW268" s="214" t="e">
        <v>#N/A</v>
      </c>
      <c r="MHX268" s="214" t="e">
        <v>#N/A</v>
      </c>
      <c r="MHY268" s="214" t="e">
        <v>#N/A</v>
      </c>
      <c r="MHZ268" s="214" t="e">
        <v>#N/A</v>
      </c>
      <c r="MIA268" s="214" t="e">
        <v>#N/A</v>
      </c>
      <c r="MIB268" s="214" t="e">
        <v>#N/A</v>
      </c>
      <c r="MIC268" s="214" t="e">
        <v>#N/A</v>
      </c>
      <c r="MID268" s="214" t="e">
        <v>#N/A</v>
      </c>
      <c r="MIE268" s="214" t="e">
        <v>#N/A</v>
      </c>
      <c r="MIF268" s="214" t="e">
        <v>#N/A</v>
      </c>
      <c r="MIG268" s="214" t="e">
        <v>#N/A</v>
      </c>
      <c r="MIH268" s="214" t="e">
        <v>#N/A</v>
      </c>
      <c r="MII268" s="214" t="e">
        <v>#N/A</v>
      </c>
      <c r="MIJ268" s="214" t="e">
        <v>#N/A</v>
      </c>
      <c r="MIK268" s="214" t="e">
        <v>#N/A</v>
      </c>
      <c r="MIL268" s="214" t="e">
        <v>#N/A</v>
      </c>
      <c r="MIM268" s="214" t="e">
        <v>#N/A</v>
      </c>
      <c r="MIN268" s="214" t="e">
        <v>#N/A</v>
      </c>
      <c r="MIO268" s="214" t="e">
        <v>#N/A</v>
      </c>
      <c r="MIP268" s="214" t="e">
        <v>#N/A</v>
      </c>
      <c r="MIQ268" s="214" t="e">
        <v>#N/A</v>
      </c>
      <c r="MIR268" s="214" t="e">
        <v>#N/A</v>
      </c>
      <c r="MIS268" s="214" t="e">
        <v>#N/A</v>
      </c>
      <c r="MIT268" s="214" t="e">
        <v>#N/A</v>
      </c>
      <c r="MIU268" s="214" t="e">
        <v>#N/A</v>
      </c>
      <c r="MIV268" s="214" t="e">
        <v>#N/A</v>
      </c>
      <c r="MIW268" s="214" t="e">
        <v>#N/A</v>
      </c>
      <c r="MIX268" s="214" t="e">
        <v>#N/A</v>
      </c>
      <c r="MIY268" s="214" t="e">
        <v>#N/A</v>
      </c>
      <c r="MIZ268" s="214" t="e">
        <v>#N/A</v>
      </c>
      <c r="MJA268" s="214" t="e">
        <v>#N/A</v>
      </c>
      <c r="MJB268" s="214" t="e">
        <v>#N/A</v>
      </c>
      <c r="MJC268" s="214" t="e">
        <v>#N/A</v>
      </c>
      <c r="MJD268" s="214" t="e">
        <v>#N/A</v>
      </c>
      <c r="MJE268" s="214" t="e">
        <v>#N/A</v>
      </c>
      <c r="MJF268" s="214" t="e">
        <v>#N/A</v>
      </c>
      <c r="MJG268" s="214" t="e">
        <v>#N/A</v>
      </c>
      <c r="MJH268" s="214" t="e">
        <v>#N/A</v>
      </c>
      <c r="MJI268" s="214" t="e">
        <v>#N/A</v>
      </c>
      <c r="MJJ268" s="214" t="e">
        <v>#N/A</v>
      </c>
      <c r="MJK268" s="214" t="e">
        <v>#N/A</v>
      </c>
      <c r="MJL268" s="214" t="e">
        <v>#N/A</v>
      </c>
      <c r="MJM268" s="214" t="e">
        <v>#N/A</v>
      </c>
      <c r="MJN268" s="214" t="e">
        <v>#N/A</v>
      </c>
      <c r="MJO268" s="214" t="e">
        <v>#N/A</v>
      </c>
      <c r="MJP268" s="214" t="e">
        <v>#N/A</v>
      </c>
      <c r="MJQ268" s="214" t="e">
        <v>#N/A</v>
      </c>
      <c r="MJR268" s="214" t="e">
        <v>#N/A</v>
      </c>
      <c r="MJS268" s="214" t="e">
        <v>#N/A</v>
      </c>
      <c r="MJT268" s="214" t="e">
        <v>#N/A</v>
      </c>
      <c r="MJU268" s="214" t="e">
        <v>#N/A</v>
      </c>
      <c r="MJV268" s="214" t="e">
        <v>#N/A</v>
      </c>
      <c r="MJW268" s="214" t="e">
        <v>#N/A</v>
      </c>
      <c r="MJX268" s="214" t="e">
        <v>#N/A</v>
      </c>
      <c r="MJY268" s="214" t="e">
        <v>#N/A</v>
      </c>
      <c r="MJZ268" s="214" t="e">
        <v>#N/A</v>
      </c>
      <c r="MKA268" s="214" t="e">
        <v>#N/A</v>
      </c>
      <c r="MKB268" s="214" t="e">
        <v>#N/A</v>
      </c>
      <c r="MKC268" s="214" t="e">
        <v>#N/A</v>
      </c>
      <c r="MKD268" s="214" t="e">
        <v>#N/A</v>
      </c>
      <c r="MKE268" s="214" t="e">
        <v>#N/A</v>
      </c>
      <c r="MKF268" s="214" t="e">
        <v>#N/A</v>
      </c>
      <c r="MKG268" s="214" t="e">
        <v>#N/A</v>
      </c>
      <c r="MKH268" s="214" t="e">
        <v>#N/A</v>
      </c>
      <c r="MKI268" s="214" t="e">
        <v>#N/A</v>
      </c>
      <c r="MKJ268" s="214" t="e">
        <v>#N/A</v>
      </c>
      <c r="MKK268" s="214" t="e">
        <v>#N/A</v>
      </c>
      <c r="MKL268" s="214" t="e">
        <v>#N/A</v>
      </c>
      <c r="MKM268" s="214" t="e">
        <v>#N/A</v>
      </c>
      <c r="MKN268" s="214" t="e">
        <v>#N/A</v>
      </c>
      <c r="MKO268" s="214" t="e">
        <v>#N/A</v>
      </c>
      <c r="MKP268" s="214" t="e">
        <v>#N/A</v>
      </c>
      <c r="MKQ268" s="214" t="e">
        <v>#N/A</v>
      </c>
      <c r="MKR268" s="214" t="e">
        <v>#N/A</v>
      </c>
      <c r="MKS268" s="214" t="e">
        <v>#N/A</v>
      </c>
      <c r="MKT268" s="214" t="e">
        <v>#N/A</v>
      </c>
      <c r="MKU268" s="214" t="e">
        <v>#N/A</v>
      </c>
      <c r="MKV268" s="214" t="e">
        <v>#N/A</v>
      </c>
      <c r="MKW268" s="214" t="e">
        <v>#N/A</v>
      </c>
      <c r="MKX268" s="214" t="e">
        <v>#N/A</v>
      </c>
      <c r="MKY268" s="214" t="e">
        <v>#N/A</v>
      </c>
      <c r="MKZ268" s="214" t="e">
        <v>#N/A</v>
      </c>
      <c r="MLA268" s="214" t="e">
        <v>#N/A</v>
      </c>
      <c r="MLB268" s="214" t="e">
        <v>#N/A</v>
      </c>
      <c r="MLC268" s="214" t="e">
        <v>#N/A</v>
      </c>
      <c r="MLD268" s="214" t="e">
        <v>#N/A</v>
      </c>
      <c r="MLE268" s="214" t="e">
        <v>#N/A</v>
      </c>
      <c r="MLF268" s="214" t="e">
        <v>#N/A</v>
      </c>
      <c r="MLG268" s="214" t="e">
        <v>#N/A</v>
      </c>
      <c r="MLH268" s="214" t="e">
        <v>#N/A</v>
      </c>
      <c r="MLI268" s="214" t="e">
        <v>#N/A</v>
      </c>
      <c r="MLJ268" s="214" t="e">
        <v>#N/A</v>
      </c>
      <c r="MLK268" s="214" t="e">
        <v>#N/A</v>
      </c>
      <c r="MLL268" s="214" t="e">
        <v>#N/A</v>
      </c>
      <c r="MLM268" s="214" t="e">
        <v>#N/A</v>
      </c>
      <c r="MLN268" s="214" t="e">
        <v>#N/A</v>
      </c>
      <c r="MLO268" s="214" t="e">
        <v>#N/A</v>
      </c>
      <c r="MLP268" s="214" t="e">
        <v>#N/A</v>
      </c>
      <c r="MLQ268" s="214" t="e">
        <v>#N/A</v>
      </c>
      <c r="MLR268" s="214" t="e">
        <v>#N/A</v>
      </c>
      <c r="MLS268" s="214" t="e">
        <v>#N/A</v>
      </c>
      <c r="MLT268" s="214" t="e">
        <v>#N/A</v>
      </c>
      <c r="MLU268" s="214" t="e">
        <v>#N/A</v>
      </c>
      <c r="MLV268" s="214" t="e">
        <v>#N/A</v>
      </c>
      <c r="MLW268" s="214" t="e">
        <v>#N/A</v>
      </c>
      <c r="MLX268" s="214" t="e">
        <v>#N/A</v>
      </c>
      <c r="MLY268" s="214" t="e">
        <v>#N/A</v>
      </c>
      <c r="MLZ268" s="214" t="e">
        <v>#N/A</v>
      </c>
      <c r="MMA268" s="214" t="e">
        <v>#N/A</v>
      </c>
      <c r="MMB268" s="214" t="e">
        <v>#N/A</v>
      </c>
      <c r="MMC268" s="214" t="e">
        <v>#N/A</v>
      </c>
      <c r="MMD268" s="214" t="e">
        <v>#N/A</v>
      </c>
      <c r="MME268" s="214" t="e">
        <v>#N/A</v>
      </c>
      <c r="MMF268" s="214" t="e">
        <v>#N/A</v>
      </c>
      <c r="MMG268" s="214" t="e">
        <v>#N/A</v>
      </c>
      <c r="MMH268" s="214" t="e">
        <v>#N/A</v>
      </c>
      <c r="MMI268" s="214" t="e">
        <v>#N/A</v>
      </c>
      <c r="MMJ268" s="214" t="e">
        <v>#N/A</v>
      </c>
      <c r="MMK268" s="214" t="e">
        <v>#N/A</v>
      </c>
      <c r="MML268" s="214" t="e">
        <v>#N/A</v>
      </c>
      <c r="MMM268" s="214" t="e">
        <v>#N/A</v>
      </c>
      <c r="MMN268" s="214" t="e">
        <v>#N/A</v>
      </c>
      <c r="MMO268" s="214" t="e">
        <v>#N/A</v>
      </c>
      <c r="MMP268" s="214" t="e">
        <v>#N/A</v>
      </c>
      <c r="MMQ268" s="214" t="e">
        <v>#N/A</v>
      </c>
      <c r="MMR268" s="214" t="e">
        <v>#N/A</v>
      </c>
      <c r="MMS268" s="214" t="e">
        <v>#N/A</v>
      </c>
      <c r="MMT268" s="214" t="e">
        <v>#N/A</v>
      </c>
      <c r="MMU268" s="214" t="e">
        <v>#N/A</v>
      </c>
      <c r="MMV268" s="214" t="e">
        <v>#N/A</v>
      </c>
      <c r="MMW268" s="214" t="e">
        <v>#N/A</v>
      </c>
      <c r="MMX268" s="214" t="e">
        <v>#N/A</v>
      </c>
      <c r="MMY268" s="214" t="e">
        <v>#N/A</v>
      </c>
      <c r="MMZ268" s="214" t="e">
        <v>#N/A</v>
      </c>
      <c r="MNA268" s="214" t="e">
        <v>#N/A</v>
      </c>
      <c r="MNB268" s="214" t="e">
        <v>#N/A</v>
      </c>
      <c r="MNC268" s="214" t="e">
        <v>#N/A</v>
      </c>
      <c r="MND268" s="214" t="e">
        <v>#N/A</v>
      </c>
      <c r="MNE268" s="214" t="e">
        <v>#N/A</v>
      </c>
      <c r="MNF268" s="214" t="e">
        <v>#N/A</v>
      </c>
      <c r="MNG268" s="214" t="e">
        <v>#N/A</v>
      </c>
      <c r="MNH268" s="214" t="e">
        <v>#N/A</v>
      </c>
      <c r="MNI268" s="214" t="e">
        <v>#N/A</v>
      </c>
      <c r="MNJ268" s="214" t="e">
        <v>#N/A</v>
      </c>
      <c r="MNK268" s="214" t="e">
        <v>#N/A</v>
      </c>
      <c r="MNL268" s="214" t="e">
        <v>#N/A</v>
      </c>
      <c r="MNM268" s="214" t="e">
        <v>#N/A</v>
      </c>
      <c r="MNN268" s="214" t="e">
        <v>#N/A</v>
      </c>
      <c r="MNO268" s="214" t="e">
        <v>#N/A</v>
      </c>
      <c r="MNP268" s="214" t="e">
        <v>#N/A</v>
      </c>
      <c r="MNQ268" s="214" t="e">
        <v>#N/A</v>
      </c>
      <c r="MNR268" s="214" t="e">
        <v>#N/A</v>
      </c>
      <c r="MNS268" s="214" t="e">
        <v>#N/A</v>
      </c>
      <c r="MNT268" s="214" t="e">
        <v>#N/A</v>
      </c>
      <c r="MNU268" s="214" t="e">
        <v>#N/A</v>
      </c>
      <c r="MNV268" s="214" t="e">
        <v>#N/A</v>
      </c>
      <c r="MNW268" s="214" t="e">
        <v>#N/A</v>
      </c>
      <c r="MNX268" s="214" t="e">
        <v>#N/A</v>
      </c>
      <c r="MNY268" s="214" t="e">
        <v>#N/A</v>
      </c>
      <c r="MNZ268" s="214" t="e">
        <v>#N/A</v>
      </c>
      <c r="MOA268" s="214" t="e">
        <v>#N/A</v>
      </c>
      <c r="MOB268" s="214" t="e">
        <v>#N/A</v>
      </c>
      <c r="MOC268" s="214" t="e">
        <v>#N/A</v>
      </c>
      <c r="MOD268" s="214" t="e">
        <v>#N/A</v>
      </c>
      <c r="MOE268" s="214" t="e">
        <v>#N/A</v>
      </c>
      <c r="MOF268" s="214" t="e">
        <v>#N/A</v>
      </c>
      <c r="MOG268" s="214" t="e">
        <v>#N/A</v>
      </c>
      <c r="MOH268" s="214" t="e">
        <v>#N/A</v>
      </c>
      <c r="MOI268" s="214" t="e">
        <v>#N/A</v>
      </c>
      <c r="MOJ268" s="214" t="e">
        <v>#N/A</v>
      </c>
      <c r="MOK268" s="214" t="e">
        <v>#N/A</v>
      </c>
      <c r="MOL268" s="214" t="e">
        <v>#N/A</v>
      </c>
      <c r="MOM268" s="214" t="e">
        <v>#N/A</v>
      </c>
      <c r="MON268" s="214" t="e">
        <v>#N/A</v>
      </c>
      <c r="MOO268" s="214" t="e">
        <v>#N/A</v>
      </c>
      <c r="MOP268" s="214" t="e">
        <v>#N/A</v>
      </c>
      <c r="MOQ268" s="214" t="e">
        <v>#N/A</v>
      </c>
      <c r="MOR268" s="214" t="e">
        <v>#N/A</v>
      </c>
      <c r="MOS268" s="214" t="e">
        <v>#N/A</v>
      </c>
      <c r="MOT268" s="214" t="e">
        <v>#N/A</v>
      </c>
      <c r="MOU268" s="214" t="e">
        <v>#N/A</v>
      </c>
      <c r="MOV268" s="214" t="e">
        <v>#N/A</v>
      </c>
      <c r="MOW268" s="214" t="e">
        <v>#N/A</v>
      </c>
      <c r="MOX268" s="214" t="e">
        <v>#N/A</v>
      </c>
      <c r="MOY268" s="214" t="e">
        <v>#N/A</v>
      </c>
      <c r="MOZ268" s="214" t="e">
        <v>#N/A</v>
      </c>
      <c r="MPA268" s="214" t="e">
        <v>#N/A</v>
      </c>
      <c r="MPB268" s="214" t="e">
        <v>#N/A</v>
      </c>
      <c r="MPC268" s="214" t="e">
        <v>#N/A</v>
      </c>
      <c r="MPD268" s="214" t="e">
        <v>#N/A</v>
      </c>
      <c r="MPE268" s="214" t="e">
        <v>#N/A</v>
      </c>
      <c r="MPF268" s="214" t="e">
        <v>#N/A</v>
      </c>
      <c r="MPG268" s="214" t="e">
        <v>#N/A</v>
      </c>
      <c r="MPH268" s="214" t="e">
        <v>#N/A</v>
      </c>
      <c r="MPI268" s="214" t="e">
        <v>#N/A</v>
      </c>
      <c r="MPJ268" s="214" t="e">
        <v>#N/A</v>
      </c>
      <c r="MPK268" s="214" t="e">
        <v>#N/A</v>
      </c>
      <c r="MPL268" s="214" t="e">
        <v>#N/A</v>
      </c>
      <c r="MPM268" s="214" t="e">
        <v>#N/A</v>
      </c>
      <c r="MPN268" s="214" t="e">
        <v>#N/A</v>
      </c>
      <c r="MPO268" s="214" t="e">
        <v>#N/A</v>
      </c>
      <c r="MPP268" s="214" t="e">
        <v>#N/A</v>
      </c>
      <c r="MPQ268" s="214" t="e">
        <v>#N/A</v>
      </c>
      <c r="MPR268" s="214" t="e">
        <v>#N/A</v>
      </c>
      <c r="MPS268" s="214" t="e">
        <v>#N/A</v>
      </c>
      <c r="MPT268" s="214" t="e">
        <v>#N/A</v>
      </c>
      <c r="MPU268" s="214" t="e">
        <v>#N/A</v>
      </c>
      <c r="MPV268" s="214" t="e">
        <v>#N/A</v>
      </c>
      <c r="MPW268" s="214" t="e">
        <v>#N/A</v>
      </c>
      <c r="MPX268" s="214" t="e">
        <v>#N/A</v>
      </c>
      <c r="MPY268" s="214" t="e">
        <v>#N/A</v>
      </c>
      <c r="MPZ268" s="214" t="e">
        <v>#N/A</v>
      </c>
      <c r="MQA268" s="214" t="e">
        <v>#N/A</v>
      </c>
      <c r="MQB268" s="214" t="e">
        <v>#N/A</v>
      </c>
      <c r="MQC268" s="214" t="e">
        <v>#N/A</v>
      </c>
      <c r="MQD268" s="214" t="e">
        <v>#N/A</v>
      </c>
      <c r="MQE268" s="214" t="e">
        <v>#N/A</v>
      </c>
      <c r="MQF268" s="214" t="e">
        <v>#N/A</v>
      </c>
      <c r="MQG268" s="214" t="e">
        <v>#N/A</v>
      </c>
      <c r="MQH268" s="214" t="e">
        <v>#N/A</v>
      </c>
      <c r="MQI268" s="214" t="e">
        <v>#N/A</v>
      </c>
      <c r="MQJ268" s="214" t="e">
        <v>#N/A</v>
      </c>
      <c r="MQK268" s="214" t="e">
        <v>#N/A</v>
      </c>
      <c r="MQL268" s="214" t="e">
        <v>#N/A</v>
      </c>
      <c r="MQM268" s="214" t="e">
        <v>#N/A</v>
      </c>
      <c r="MQN268" s="214" t="e">
        <v>#N/A</v>
      </c>
      <c r="MQO268" s="214" t="e">
        <v>#N/A</v>
      </c>
      <c r="MQP268" s="214" t="e">
        <v>#N/A</v>
      </c>
      <c r="MQQ268" s="214" t="e">
        <v>#N/A</v>
      </c>
      <c r="MQR268" s="214" t="e">
        <v>#N/A</v>
      </c>
      <c r="MQS268" s="214" t="e">
        <v>#N/A</v>
      </c>
      <c r="MQT268" s="214" t="e">
        <v>#N/A</v>
      </c>
      <c r="MQU268" s="214" t="e">
        <v>#N/A</v>
      </c>
      <c r="MQV268" s="214" t="e">
        <v>#N/A</v>
      </c>
      <c r="MQW268" s="214" t="e">
        <v>#N/A</v>
      </c>
      <c r="MQX268" s="214" t="e">
        <v>#N/A</v>
      </c>
      <c r="MQY268" s="214" t="e">
        <v>#N/A</v>
      </c>
      <c r="MQZ268" s="214" t="e">
        <v>#N/A</v>
      </c>
      <c r="MRA268" s="214" t="e">
        <v>#N/A</v>
      </c>
      <c r="MRB268" s="214" t="e">
        <v>#N/A</v>
      </c>
      <c r="MRC268" s="214" t="e">
        <v>#N/A</v>
      </c>
      <c r="MRD268" s="214" t="e">
        <v>#N/A</v>
      </c>
      <c r="MRE268" s="214" t="e">
        <v>#N/A</v>
      </c>
      <c r="MRF268" s="214" t="e">
        <v>#N/A</v>
      </c>
      <c r="MRG268" s="214" t="e">
        <v>#N/A</v>
      </c>
      <c r="MRH268" s="214" t="e">
        <v>#N/A</v>
      </c>
      <c r="MRI268" s="214" t="e">
        <v>#N/A</v>
      </c>
      <c r="MRJ268" s="214" t="e">
        <v>#N/A</v>
      </c>
      <c r="MRK268" s="214" t="e">
        <v>#N/A</v>
      </c>
      <c r="MRL268" s="214" t="e">
        <v>#N/A</v>
      </c>
      <c r="MRM268" s="214" t="e">
        <v>#N/A</v>
      </c>
      <c r="MRN268" s="214" t="e">
        <v>#N/A</v>
      </c>
      <c r="MRO268" s="214" t="e">
        <v>#N/A</v>
      </c>
      <c r="MRP268" s="214" t="e">
        <v>#N/A</v>
      </c>
      <c r="MRQ268" s="214" t="e">
        <v>#N/A</v>
      </c>
      <c r="MRR268" s="214" t="e">
        <v>#N/A</v>
      </c>
      <c r="MRS268" s="214" t="e">
        <v>#N/A</v>
      </c>
      <c r="MRT268" s="214" t="e">
        <v>#N/A</v>
      </c>
      <c r="MRU268" s="214" t="e">
        <v>#N/A</v>
      </c>
      <c r="MRV268" s="214" t="e">
        <v>#N/A</v>
      </c>
      <c r="MRW268" s="214" t="e">
        <v>#N/A</v>
      </c>
      <c r="MRX268" s="214" t="e">
        <v>#N/A</v>
      </c>
      <c r="MRY268" s="214" t="e">
        <v>#N/A</v>
      </c>
      <c r="MRZ268" s="214" t="e">
        <v>#N/A</v>
      </c>
      <c r="MSA268" s="214" t="e">
        <v>#N/A</v>
      </c>
      <c r="MSB268" s="214" t="e">
        <v>#N/A</v>
      </c>
      <c r="MSC268" s="214" t="e">
        <v>#N/A</v>
      </c>
      <c r="MSD268" s="214" t="e">
        <v>#N/A</v>
      </c>
      <c r="MSE268" s="214" t="e">
        <v>#N/A</v>
      </c>
      <c r="MSF268" s="214" t="e">
        <v>#N/A</v>
      </c>
      <c r="MSG268" s="214" t="e">
        <v>#N/A</v>
      </c>
      <c r="MSH268" s="214" t="e">
        <v>#N/A</v>
      </c>
      <c r="MSI268" s="214" t="e">
        <v>#N/A</v>
      </c>
      <c r="MSJ268" s="214" t="e">
        <v>#N/A</v>
      </c>
      <c r="MSK268" s="214" t="e">
        <v>#N/A</v>
      </c>
      <c r="MSL268" s="214" t="e">
        <v>#N/A</v>
      </c>
      <c r="MSM268" s="214" t="e">
        <v>#N/A</v>
      </c>
      <c r="MSN268" s="214" t="e">
        <v>#N/A</v>
      </c>
      <c r="MSO268" s="214" t="e">
        <v>#N/A</v>
      </c>
      <c r="MSP268" s="214" t="e">
        <v>#N/A</v>
      </c>
      <c r="MSQ268" s="214" t="e">
        <v>#N/A</v>
      </c>
      <c r="MSR268" s="214" t="e">
        <v>#N/A</v>
      </c>
      <c r="MSS268" s="214" t="e">
        <v>#N/A</v>
      </c>
      <c r="MST268" s="214" t="e">
        <v>#N/A</v>
      </c>
      <c r="MSU268" s="214" t="e">
        <v>#N/A</v>
      </c>
      <c r="MSV268" s="214" t="e">
        <v>#N/A</v>
      </c>
      <c r="MSW268" s="214" t="e">
        <v>#N/A</v>
      </c>
      <c r="MSX268" s="214" t="e">
        <v>#N/A</v>
      </c>
      <c r="MSY268" s="214" t="e">
        <v>#N/A</v>
      </c>
      <c r="MSZ268" s="214" t="e">
        <v>#N/A</v>
      </c>
      <c r="MTA268" s="214" t="e">
        <v>#N/A</v>
      </c>
      <c r="MTB268" s="214" t="e">
        <v>#N/A</v>
      </c>
      <c r="MTC268" s="214" t="e">
        <v>#N/A</v>
      </c>
      <c r="MTD268" s="214" t="e">
        <v>#N/A</v>
      </c>
      <c r="MTE268" s="214" t="e">
        <v>#N/A</v>
      </c>
      <c r="MTF268" s="214" t="e">
        <v>#N/A</v>
      </c>
      <c r="MTG268" s="214" t="e">
        <v>#N/A</v>
      </c>
      <c r="MTH268" s="214" t="e">
        <v>#N/A</v>
      </c>
      <c r="MTI268" s="214" t="e">
        <v>#N/A</v>
      </c>
      <c r="MTJ268" s="214" t="e">
        <v>#N/A</v>
      </c>
      <c r="MTK268" s="214" t="e">
        <v>#N/A</v>
      </c>
      <c r="MTL268" s="214" t="e">
        <v>#N/A</v>
      </c>
      <c r="MTM268" s="214" t="e">
        <v>#N/A</v>
      </c>
      <c r="MTN268" s="214" t="e">
        <v>#N/A</v>
      </c>
      <c r="MTO268" s="214" t="e">
        <v>#N/A</v>
      </c>
      <c r="MTP268" s="214" t="e">
        <v>#N/A</v>
      </c>
      <c r="MTQ268" s="214" t="e">
        <v>#N/A</v>
      </c>
      <c r="MTR268" s="214" t="e">
        <v>#N/A</v>
      </c>
      <c r="MTS268" s="214" t="e">
        <v>#N/A</v>
      </c>
      <c r="MTT268" s="214" t="e">
        <v>#N/A</v>
      </c>
      <c r="MTU268" s="214" t="e">
        <v>#N/A</v>
      </c>
      <c r="MTV268" s="214" t="e">
        <v>#N/A</v>
      </c>
      <c r="MTW268" s="214" t="e">
        <v>#N/A</v>
      </c>
      <c r="MTX268" s="214" t="e">
        <v>#N/A</v>
      </c>
      <c r="MTY268" s="214" t="e">
        <v>#N/A</v>
      </c>
      <c r="MTZ268" s="214" t="e">
        <v>#N/A</v>
      </c>
      <c r="MUA268" s="214" t="e">
        <v>#N/A</v>
      </c>
      <c r="MUB268" s="214" t="e">
        <v>#N/A</v>
      </c>
      <c r="MUC268" s="214" t="e">
        <v>#N/A</v>
      </c>
      <c r="MUD268" s="214" t="e">
        <v>#N/A</v>
      </c>
      <c r="MUE268" s="214" t="e">
        <v>#N/A</v>
      </c>
      <c r="MUF268" s="214" t="e">
        <v>#N/A</v>
      </c>
      <c r="MUG268" s="214" t="e">
        <v>#N/A</v>
      </c>
      <c r="MUH268" s="214" t="e">
        <v>#N/A</v>
      </c>
      <c r="MUI268" s="214" t="e">
        <v>#N/A</v>
      </c>
      <c r="MUJ268" s="214" t="e">
        <v>#N/A</v>
      </c>
      <c r="MUK268" s="214" t="e">
        <v>#N/A</v>
      </c>
      <c r="MUL268" s="214" t="e">
        <v>#N/A</v>
      </c>
      <c r="MUM268" s="214" t="e">
        <v>#N/A</v>
      </c>
      <c r="MUN268" s="214" t="e">
        <v>#N/A</v>
      </c>
      <c r="MUO268" s="214" t="e">
        <v>#N/A</v>
      </c>
      <c r="MUP268" s="214" t="e">
        <v>#N/A</v>
      </c>
      <c r="MUQ268" s="214" t="e">
        <v>#N/A</v>
      </c>
      <c r="MUR268" s="214" t="e">
        <v>#N/A</v>
      </c>
      <c r="MUS268" s="214" t="e">
        <v>#N/A</v>
      </c>
      <c r="MUT268" s="214" t="e">
        <v>#N/A</v>
      </c>
      <c r="MUU268" s="214" t="e">
        <v>#N/A</v>
      </c>
      <c r="MUV268" s="214" t="e">
        <v>#N/A</v>
      </c>
      <c r="MUW268" s="214" t="e">
        <v>#N/A</v>
      </c>
      <c r="MUX268" s="214" t="e">
        <v>#N/A</v>
      </c>
      <c r="MUY268" s="214" t="e">
        <v>#N/A</v>
      </c>
      <c r="MUZ268" s="214" t="e">
        <v>#N/A</v>
      </c>
      <c r="MVA268" s="214" t="e">
        <v>#N/A</v>
      </c>
      <c r="MVB268" s="214" t="e">
        <v>#N/A</v>
      </c>
      <c r="MVC268" s="214" t="e">
        <v>#N/A</v>
      </c>
      <c r="MVD268" s="214" t="e">
        <v>#N/A</v>
      </c>
      <c r="MVE268" s="214" t="e">
        <v>#N/A</v>
      </c>
      <c r="MVF268" s="214" t="e">
        <v>#N/A</v>
      </c>
      <c r="MVG268" s="214" t="e">
        <v>#N/A</v>
      </c>
      <c r="MVH268" s="214" t="e">
        <v>#N/A</v>
      </c>
      <c r="MVI268" s="214" t="e">
        <v>#N/A</v>
      </c>
      <c r="MVJ268" s="214" t="e">
        <v>#N/A</v>
      </c>
      <c r="MVK268" s="214" t="e">
        <v>#N/A</v>
      </c>
      <c r="MVL268" s="214" t="e">
        <v>#N/A</v>
      </c>
      <c r="MVM268" s="214" t="e">
        <v>#N/A</v>
      </c>
      <c r="MVN268" s="214" t="e">
        <v>#N/A</v>
      </c>
      <c r="MVO268" s="214" t="e">
        <v>#N/A</v>
      </c>
      <c r="MVP268" s="214" t="e">
        <v>#N/A</v>
      </c>
      <c r="MVQ268" s="214" t="e">
        <v>#N/A</v>
      </c>
      <c r="MVR268" s="214" t="e">
        <v>#N/A</v>
      </c>
      <c r="MVS268" s="214" t="e">
        <v>#N/A</v>
      </c>
      <c r="MVT268" s="214" t="e">
        <v>#N/A</v>
      </c>
      <c r="MVU268" s="214" t="e">
        <v>#N/A</v>
      </c>
      <c r="MVV268" s="214" t="e">
        <v>#N/A</v>
      </c>
      <c r="MVW268" s="214" t="e">
        <v>#N/A</v>
      </c>
      <c r="MVX268" s="214" t="e">
        <v>#N/A</v>
      </c>
      <c r="MVY268" s="214" t="e">
        <v>#N/A</v>
      </c>
      <c r="MVZ268" s="214" t="e">
        <v>#N/A</v>
      </c>
      <c r="MWA268" s="214" t="e">
        <v>#N/A</v>
      </c>
      <c r="MWB268" s="214" t="e">
        <v>#N/A</v>
      </c>
      <c r="MWC268" s="214" t="e">
        <v>#N/A</v>
      </c>
      <c r="MWD268" s="214" t="e">
        <v>#N/A</v>
      </c>
      <c r="MWE268" s="214" t="e">
        <v>#N/A</v>
      </c>
      <c r="MWF268" s="214" t="e">
        <v>#N/A</v>
      </c>
      <c r="MWG268" s="214" t="e">
        <v>#N/A</v>
      </c>
      <c r="MWH268" s="214" t="e">
        <v>#N/A</v>
      </c>
      <c r="MWI268" s="214" t="e">
        <v>#N/A</v>
      </c>
      <c r="MWJ268" s="214" t="e">
        <v>#N/A</v>
      </c>
      <c r="MWK268" s="214" t="e">
        <v>#N/A</v>
      </c>
      <c r="MWL268" s="214" t="e">
        <v>#N/A</v>
      </c>
      <c r="MWM268" s="214" t="e">
        <v>#N/A</v>
      </c>
      <c r="MWN268" s="214" t="e">
        <v>#N/A</v>
      </c>
      <c r="MWO268" s="214" t="e">
        <v>#N/A</v>
      </c>
      <c r="MWP268" s="214" t="e">
        <v>#N/A</v>
      </c>
      <c r="MWQ268" s="214" t="e">
        <v>#N/A</v>
      </c>
      <c r="MWR268" s="214" t="e">
        <v>#N/A</v>
      </c>
      <c r="MWS268" s="214" t="e">
        <v>#N/A</v>
      </c>
      <c r="MWT268" s="214" t="e">
        <v>#N/A</v>
      </c>
      <c r="MWU268" s="214" t="e">
        <v>#N/A</v>
      </c>
      <c r="MWV268" s="214" t="e">
        <v>#N/A</v>
      </c>
      <c r="MWW268" s="214" t="e">
        <v>#N/A</v>
      </c>
      <c r="MWX268" s="214" t="e">
        <v>#N/A</v>
      </c>
      <c r="MWY268" s="214" t="e">
        <v>#N/A</v>
      </c>
      <c r="MWZ268" s="214" t="e">
        <v>#N/A</v>
      </c>
      <c r="MXA268" s="214" t="e">
        <v>#N/A</v>
      </c>
      <c r="MXB268" s="214" t="e">
        <v>#N/A</v>
      </c>
      <c r="MXC268" s="214" t="e">
        <v>#N/A</v>
      </c>
      <c r="MXD268" s="214" t="e">
        <v>#N/A</v>
      </c>
      <c r="MXE268" s="214" t="e">
        <v>#N/A</v>
      </c>
      <c r="MXF268" s="214" t="e">
        <v>#N/A</v>
      </c>
      <c r="MXG268" s="214" t="e">
        <v>#N/A</v>
      </c>
      <c r="MXH268" s="214" t="e">
        <v>#N/A</v>
      </c>
      <c r="MXI268" s="214" t="e">
        <v>#N/A</v>
      </c>
      <c r="MXJ268" s="214" t="e">
        <v>#N/A</v>
      </c>
      <c r="MXK268" s="214" t="e">
        <v>#N/A</v>
      </c>
      <c r="MXL268" s="214" t="e">
        <v>#N/A</v>
      </c>
      <c r="MXM268" s="214" t="e">
        <v>#N/A</v>
      </c>
      <c r="MXN268" s="214" t="e">
        <v>#N/A</v>
      </c>
      <c r="MXO268" s="214" t="e">
        <v>#N/A</v>
      </c>
      <c r="MXP268" s="214" t="e">
        <v>#N/A</v>
      </c>
      <c r="MXQ268" s="214" t="e">
        <v>#N/A</v>
      </c>
      <c r="MXR268" s="214" t="e">
        <v>#N/A</v>
      </c>
      <c r="MXS268" s="214" t="e">
        <v>#N/A</v>
      </c>
      <c r="MXT268" s="214" t="e">
        <v>#N/A</v>
      </c>
      <c r="MXU268" s="214" t="e">
        <v>#N/A</v>
      </c>
      <c r="MXV268" s="214" t="e">
        <v>#N/A</v>
      </c>
      <c r="MXW268" s="214" t="e">
        <v>#N/A</v>
      </c>
      <c r="MXX268" s="214" t="e">
        <v>#N/A</v>
      </c>
      <c r="MXY268" s="214" t="e">
        <v>#N/A</v>
      </c>
      <c r="MXZ268" s="214" t="e">
        <v>#N/A</v>
      </c>
      <c r="MYA268" s="214" t="e">
        <v>#N/A</v>
      </c>
      <c r="MYB268" s="214" t="e">
        <v>#N/A</v>
      </c>
      <c r="MYC268" s="214" t="e">
        <v>#N/A</v>
      </c>
      <c r="MYD268" s="214" t="e">
        <v>#N/A</v>
      </c>
      <c r="MYE268" s="214" t="e">
        <v>#N/A</v>
      </c>
      <c r="MYF268" s="214" t="e">
        <v>#N/A</v>
      </c>
      <c r="MYG268" s="214" t="e">
        <v>#N/A</v>
      </c>
      <c r="MYH268" s="214" t="e">
        <v>#N/A</v>
      </c>
      <c r="MYI268" s="214" t="e">
        <v>#N/A</v>
      </c>
      <c r="MYJ268" s="214" t="e">
        <v>#N/A</v>
      </c>
      <c r="MYK268" s="214" t="e">
        <v>#N/A</v>
      </c>
      <c r="MYL268" s="214" t="e">
        <v>#N/A</v>
      </c>
      <c r="MYM268" s="214" t="e">
        <v>#N/A</v>
      </c>
      <c r="MYN268" s="214" t="e">
        <v>#N/A</v>
      </c>
      <c r="MYO268" s="214" t="e">
        <v>#N/A</v>
      </c>
      <c r="MYP268" s="214" t="e">
        <v>#N/A</v>
      </c>
      <c r="MYQ268" s="214" t="e">
        <v>#N/A</v>
      </c>
      <c r="MYR268" s="214" t="e">
        <v>#N/A</v>
      </c>
      <c r="MYS268" s="214" t="e">
        <v>#N/A</v>
      </c>
      <c r="MYT268" s="214" t="e">
        <v>#N/A</v>
      </c>
      <c r="MYU268" s="214" t="e">
        <v>#N/A</v>
      </c>
      <c r="MYV268" s="214" t="e">
        <v>#N/A</v>
      </c>
      <c r="MYW268" s="214" t="e">
        <v>#N/A</v>
      </c>
      <c r="MYX268" s="214" t="e">
        <v>#N/A</v>
      </c>
      <c r="MYY268" s="214" t="e">
        <v>#N/A</v>
      </c>
      <c r="MYZ268" s="214" t="e">
        <v>#N/A</v>
      </c>
      <c r="MZA268" s="214" t="e">
        <v>#N/A</v>
      </c>
      <c r="MZB268" s="214" t="e">
        <v>#N/A</v>
      </c>
      <c r="MZC268" s="214" t="e">
        <v>#N/A</v>
      </c>
      <c r="MZD268" s="214" t="e">
        <v>#N/A</v>
      </c>
      <c r="MZE268" s="214" t="e">
        <v>#N/A</v>
      </c>
      <c r="MZF268" s="214" t="e">
        <v>#N/A</v>
      </c>
      <c r="MZG268" s="214" t="e">
        <v>#N/A</v>
      </c>
      <c r="MZH268" s="214" t="e">
        <v>#N/A</v>
      </c>
      <c r="MZI268" s="214" t="e">
        <v>#N/A</v>
      </c>
      <c r="MZJ268" s="214" t="e">
        <v>#N/A</v>
      </c>
      <c r="MZK268" s="214" t="e">
        <v>#N/A</v>
      </c>
      <c r="MZL268" s="214" t="e">
        <v>#N/A</v>
      </c>
      <c r="MZM268" s="214" t="e">
        <v>#N/A</v>
      </c>
      <c r="MZN268" s="214" t="e">
        <v>#N/A</v>
      </c>
      <c r="MZO268" s="214" t="e">
        <v>#N/A</v>
      </c>
      <c r="MZP268" s="214" t="e">
        <v>#N/A</v>
      </c>
      <c r="MZQ268" s="214" t="e">
        <v>#N/A</v>
      </c>
      <c r="MZR268" s="214" t="e">
        <v>#N/A</v>
      </c>
      <c r="MZS268" s="214" t="e">
        <v>#N/A</v>
      </c>
      <c r="MZT268" s="214" t="e">
        <v>#N/A</v>
      </c>
      <c r="MZU268" s="214" t="e">
        <v>#N/A</v>
      </c>
      <c r="MZV268" s="214" t="e">
        <v>#N/A</v>
      </c>
      <c r="MZW268" s="214" t="e">
        <v>#N/A</v>
      </c>
      <c r="MZX268" s="214" t="e">
        <v>#N/A</v>
      </c>
      <c r="MZY268" s="214" t="e">
        <v>#N/A</v>
      </c>
      <c r="MZZ268" s="214" t="e">
        <v>#N/A</v>
      </c>
      <c r="NAA268" s="214" t="e">
        <v>#N/A</v>
      </c>
      <c r="NAB268" s="214" t="e">
        <v>#N/A</v>
      </c>
      <c r="NAC268" s="214" t="e">
        <v>#N/A</v>
      </c>
      <c r="NAD268" s="214" t="e">
        <v>#N/A</v>
      </c>
      <c r="NAE268" s="214" t="e">
        <v>#N/A</v>
      </c>
      <c r="NAF268" s="214" t="e">
        <v>#N/A</v>
      </c>
      <c r="NAG268" s="214" t="e">
        <v>#N/A</v>
      </c>
      <c r="NAH268" s="214" t="e">
        <v>#N/A</v>
      </c>
      <c r="NAI268" s="214" t="e">
        <v>#N/A</v>
      </c>
      <c r="NAJ268" s="214" t="e">
        <v>#N/A</v>
      </c>
      <c r="NAK268" s="214" t="e">
        <v>#N/A</v>
      </c>
      <c r="NAL268" s="214" t="e">
        <v>#N/A</v>
      </c>
      <c r="NAM268" s="214" t="e">
        <v>#N/A</v>
      </c>
      <c r="NAN268" s="214" t="e">
        <v>#N/A</v>
      </c>
      <c r="NAO268" s="214" t="e">
        <v>#N/A</v>
      </c>
      <c r="NAP268" s="214" t="e">
        <v>#N/A</v>
      </c>
      <c r="NAQ268" s="214" t="e">
        <v>#N/A</v>
      </c>
      <c r="NAR268" s="214" t="e">
        <v>#N/A</v>
      </c>
      <c r="NAS268" s="214" t="e">
        <v>#N/A</v>
      </c>
      <c r="NAT268" s="214" t="e">
        <v>#N/A</v>
      </c>
      <c r="NAU268" s="214" t="e">
        <v>#N/A</v>
      </c>
      <c r="NAV268" s="214" t="e">
        <v>#N/A</v>
      </c>
      <c r="NAW268" s="214" t="e">
        <v>#N/A</v>
      </c>
      <c r="NAX268" s="214" t="e">
        <v>#N/A</v>
      </c>
      <c r="NAY268" s="214" t="e">
        <v>#N/A</v>
      </c>
      <c r="NAZ268" s="214" t="e">
        <v>#N/A</v>
      </c>
      <c r="NBA268" s="214" t="e">
        <v>#N/A</v>
      </c>
      <c r="NBB268" s="214" t="e">
        <v>#N/A</v>
      </c>
      <c r="NBC268" s="214" t="e">
        <v>#N/A</v>
      </c>
      <c r="NBD268" s="214" t="e">
        <v>#N/A</v>
      </c>
      <c r="NBE268" s="214" t="e">
        <v>#N/A</v>
      </c>
      <c r="NBF268" s="214" t="e">
        <v>#N/A</v>
      </c>
      <c r="NBG268" s="214" t="e">
        <v>#N/A</v>
      </c>
      <c r="NBH268" s="214" t="e">
        <v>#N/A</v>
      </c>
      <c r="NBI268" s="214" t="e">
        <v>#N/A</v>
      </c>
      <c r="NBJ268" s="214" t="e">
        <v>#N/A</v>
      </c>
      <c r="NBK268" s="214" t="e">
        <v>#N/A</v>
      </c>
      <c r="NBL268" s="214" t="e">
        <v>#N/A</v>
      </c>
      <c r="NBM268" s="214" t="e">
        <v>#N/A</v>
      </c>
      <c r="NBN268" s="214" t="e">
        <v>#N/A</v>
      </c>
      <c r="NBO268" s="214" t="e">
        <v>#N/A</v>
      </c>
      <c r="NBP268" s="214" t="e">
        <v>#N/A</v>
      </c>
      <c r="NBQ268" s="214" t="e">
        <v>#N/A</v>
      </c>
      <c r="NBR268" s="214" t="e">
        <v>#N/A</v>
      </c>
      <c r="NBS268" s="214" t="e">
        <v>#N/A</v>
      </c>
      <c r="NBT268" s="214" t="e">
        <v>#N/A</v>
      </c>
      <c r="NBU268" s="214" t="e">
        <v>#N/A</v>
      </c>
      <c r="NBV268" s="214" t="e">
        <v>#N/A</v>
      </c>
      <c r="NBW268" s="214" t="e">
        <v>#N/A</v>
      </c>
      <c r="NBX268" s="214" t="e">
        <v>#N/A</v>
      </c>
      <c r="NBY268" s="214" t="e">
        <v>#N/A</v>
      </c>
      <c r="NBZ268" s="214" t="e">
        <v>#N/A</v>
      </c>
      <c r="NCA268" s="214" t="e">
        <v>#N/A</v>
      </c>
      <c r="NCB268" s="214" t="e">
        <v>#N/A</v>
      </c>
      <c r="NCC268" s="214" t="e">
        <v>#N/A</v>
      </c>
      <c r="NCD268" s="214" t="e">
        <v>#N/A</v>
      </c>
      <c r="NCE268" s="214" t="e">
        <v>#N/A</v>
      </c>
      <c r="NCF268" s="214" t="e">
        <v>#N/A</v>
      </c>
      <c r="NCG268" s="214" t="e">
        <v>#N/A</v>
      </c>
      <c r="NCH268" s="214" t="e">
        <v>#N/A</v>
      </c>
      <c r="NCI268" s="214" t="e">
        <v>#N/A</v>
      </c>
      <c r="NCJ268" s="214" t="e">
        <v>#N/A</v>
      </c>
      <c r="NCK268" s="214" t="e">
        <v>#N/A</v>
      </c>
      <c r="NCL268" s="214" t="e">
        <v>#N/A</v>
      </c>
      <c r="NCM268" s="214" t="e">
        <v>#N/A</v>
      </c>
      <c r="NCN268" s="214" t="e">
        <v>#N/A</v>
      </c>
      <c r="NCO268" s="214" t="e">
        <v>#N/A</v>
      </c>
      <c r="NCP268" s="214" t="e">
        <v>#N/A</v>
      </c>
      <c r="NCQ268" s="214" t="e">
        <v>#N/A</v>
      </c>
      <c r="NCR268" s="214" t="e">
        <v>#N/A</v>
      </c>
      <c r="NCS268" s="214" t="e">
        <v>#N/A</v>
      </c>
      <c r="NCT268" s="214" t="e">
        <v>#N/A</v>
      </c>
      <c r="NCU268" s="214" t="e">
        <v>#N/A</v>
      </c>
      <c r="NCV268" s="214" t="e">
        <v>#N/A</v>
      </c>
      <c r="NCW268" s="214" t="e">
        <v>#N/A</v>
      </c>
      <c r="NCX268" s="214" t="e">
        <v>#N/A</v>
      </c>
      <c r="NCY268" s="214" t="e">
        <v>#N/A</v>
      </c>
      <c r="NCZ268" s="214" t="e">
        <v>#N/A</v>
      </c>
      <c r="NDA268" s="214" t="e">
        <v>#N/A</v>
      </c>
      <c r="NDB268" s="214" t="e">
        <v>#N/A</v>
      </c>
      <c r="NDC268" s="214" t="e">
        <v>#N/A</v>
      </c>
      <c r="NDD268" s="214" t="e">
        <v>#N/A</v>
      </c>
      <c r="NDE268" s="214" t="e">
        <v>#N/A</v>
      </c>
      <c r="NDF268" s="214" t="e">
        <v>#N/A</v>
      </c>
      <c r="NDG268" s="214" t="e">
        <v>#N/A</v>
      </c>
      <c r="NDH268" s="214" t="e">
        <v>#N/A</v>
      </c>
      <c r="NDI268" s="214" t="e">
        <v>#N/A</v>
      </c>
      <c r="NDJ268" s="214" t="e">
        <v>#N/A</v>
      </c>
      <c r="NDK268" s="214" t="e">
        <v>#N/A</v>
      </c>
      <c r="NDL268" s="214" t="e">
        <v>#N/A</v>
      </c>
      <c r="NDM268" s="214" t="e">
        <v>#N/A</v>
      </c>
      <c r="NDN268" s="214" t="e">
        <v>#N/A</v>
      </c>
      <c r="NDO268" s="214" t="e">
        <v>#N/A</v>
      </c>
      <c r="NDP268" s="214" t="e">
        <v>#N/A</v>
      </c>
      <c r="NDQ268" s="214" t="e">
        <v>#N/A</v>
      </c>
      <c r="NDR268" s="214" t="e">
        <v>#N/A</v>
      </c>
      <c r="NDS268" s="214" t="e">
        <v>#N/A</v>
      </c>
      <c r="NDT268" s="214" t="e">
        <v>#N/A</v>
      </c>
      <c r="NDU268" s="214" t="e">
        <v>#N/A</v>
      </c>
      <c r="NDV268" s="214" t="e">
        <v>#N/A</v>
      </c>
      <c r="NDW268" s="214" t="e">
        <v>#N/A</v>
      </c>
      <c r="NDX268" s="214" t="e">
        <v>#N/A</v>
      </c>
      <c r="NDY268" s="214" t="e">
        <v>#N/A</v>
      </c>
      <c r="NDZ268" s="214" t="e">
        <v>#N/A</v>
      </c>
      <c r="NEA268" s="214" t="e">
        <v>#N/A</v>
      </c>
      <c r="NEB268" s="214" t="e">
        <v>#N/A</v>
      </c>
      <c r="NEC268" s="214" t="e">
        <v>#N/A</v>
      </c>
      <c r="NED268" s="214" t="e">
        <v>#N/A</v>
      </c>
      <c r="NEE268" s="214" t="e">
        <v>#N/A</v>
      </c>
      <c r="NEF268" s="214" t="e">
        <v>#N/A</v>
      </c>
      <c r="NEG268" s="214" t="e">
        <v>#N/A</v>
      </c>
      <c r="NEH268" s="214" t="e">
        <v>#N/A</v>
      </c>
      <c r="NEI268" s="214" t="e">
        <v>#N/A</v>
      </c>
      <c r="NEJ268" s="214" t="e">
        <v>#N/A</v>
      </c>
      <c r="NEK268" s="214" t="e">
        <v>#N/A</v>
      </c>
      <c r="NEL268" s="214" t="e">
        <v>#N/A</v>
      </c>
      <c r="NEM268" s="214" t="e">
        <v>#N/A</v>
      </c>
      <c r="NEN268" s="214" t="e">
        <v>#N/A</v>
      </c>
      <c r="NEO268" s="214" t="e">
        <v>#N/A</v>
      </c>
      <c r="NEP268" s="214" t="e">
        <v>#N/A</v>
      </c>
      <c r="NEQ268" s="214" t="e">
        <v>#N/A</v>
      </c>
      <c r="NER268" s="214" t="e">
        <v>#N/A</v>
      </c>
      <c r="NES268" s="214" t="e">
        <v>#N/A</v>
      </c>
      <c r="NET268" s="214" t="e">
        <v>#N/A</v>
      </c>
      <c r="NEU268" s="214" t="e">
        <v>#N/A</v>
      </c>
      <c r="NEV268" s="214" t="e">
        <v>#N/A</v>
      </c>
      <c r="NEW268" s="214" t="e">
        <v>#N/A</v>
      </c>
      <c r="NEX268" s="214" t="e">
        <v>#N/A</v>
      </c>
      <c r="NEY268" s="214" t="e">
        <v>#N/A</v>
      </c>
      <c r="NEZ268" s="214" t="e">
        <v>#N/A</v>
      </c>
      <c r="NFA268" s="214" t="e">
        <v>#N/A</v>
      </c>
      <c r="NFB268" s="214" t="e">
        <v>#N/A</v>
      </c>
      <c r="NFC268" s="214" t="e">
        <v>#N/A</v>
      </c>
      <c r="NFD268" s="214" t="e">
        <v>#N/A</v>
      </c>
      <c r="NFE268" s="214" t="e">
        <v>#N/A</v>
      </c>
      <c r="NFF268" s="214" t="e">
        <v>#N/A</v>
      </c>
      <c r="NFG268" s="214" t="e">
        <v>#N/A</v>
      </c>
      <c r="NFH268" s="214" t="e">
        <v>#N/A</v>
      </c>
      <c r="NFI268" s="214" t="e">
        <v>#N/A</v>
      </c>
      <c r="NFJ268" s="214" t="e">
        <v>#N/A</v>
      </c>
      <c r="NFK268" s="214" t="e">
        <v>#N/A</v>
      </c>
      <c r="NFL268" s="214" t="e">
        <v>#N/A</v>
      </c>
      <c r="NFM268" s="214" t="e">
        <v>#N/A</v>
      </c>
      <c r="NFN268" s="214" t="e">
        <v>#N/A</v>
      </c>
      <c r="NFO268" s="214" t="e">
        <v>#N/A</v>
      </c>
      <c r="NFP268" s="214" t="e">
        <v>#N/A</v>
      </c>
      <c r="NFQ268" s="214" t="e">
        <v>#N/A</v>
      </c>
      <c r="NFR268" s="214" t="e">
        <v>#N/A</v>
      </c>
      <c r="NFS268" s="214" t="e">
        <v>#N/A</v>
      </c>
      <c r="NFT268" s="214" t="e">
        <v>#N/A</v>
      </c>
      <c r="NFU268" s="214" t="e">
        <v>#N/A</v>
      </c>
      <c r="NFV268" s="214" t="e">
        <v>#N/A</v>
      </c>
      <c r="NFW268" s="214" t="e">
        <v>#N/A</v>
      </c>
      <c r="NFX268" s="214" t="e">
        <v>#N/A</v>
      </c>
      <c r="NFY268" s="214" t="e">
        <v>#N/A</v>
      </c>
      <c r="NFZ268" s="214" t="e">
        <v>#N/A</v>
      </c>
      <c r="NGA268" s="214" t="e">
        <v>#N/A</v>
      </c>
      <c r="NGB268" s="214" t="e">
        <v>#N/A</v>
      </c>
      <c r="NGC268" s="214" t="e">
        <v>#N/A</v>
      </c>
      <c r="NGD268" s="214" t="e">
        <v>#N/A</v>
      </c>
      <c r="NGE268" s="214" t="e">
        <v>#N/A</v>
      </c>
      <c r="NGF268" s="214" t="e">
        <v>#N/A</v>
      </c>
      <c r="NGG268" s="214" t="e">
        <v>#N/A</v>
      </c>
      <c r="NGH268" s="214" t="e">
        <v>#N/A</v>
      </c>
      <c r="NGI268" s="214" t="e">
        <v>#N/A</v>
      </c>
      <c r="NGJ268" s="214" t="e">
        <v>#N/A</v>
      </c>
      <c r="NGK268" s="214" t="e">
        <v>#N/A</v>
      </c>
      <c r="NGL268" s="214" t="e">
        <v>#N/A</v>
      </c>
      <c r="NGM268" s="214" t="e">
        <v>#N/A</v>
      </c>
      <c r="NGN268" s="214" t="e">
        <v>#N/A</v>
      </c>
      <c r="NGO268" s="214" t="e">
        <v>#N/A</v>
      </c>
      <c r="NGP268" s="214" t="e">
        <v>#N/A</v>
      </c>
      <c r="NGQ268" s="214" t="e">
        <v>#N/A</v>
      </c>
      <c r="NGR268" s="214" t="e">
        <v>#N/A</v>
      </c>
      <c r="NGS268" s="214" t="e">
        <v>#N/A</v>
      </c>
      <c r="NGT268" s="214" t="e">
        <v>#N/A</v>
      </c>
      <c r="NGU268" s="214" t="e">
        <v>#N/A</v>
      </c>
      <c r="NGV268" s="214" t="e">
        <v>#N/A</v>
      </c>
      <c r="NGW268" s="214" t="e">
        <v>#N/A</v>
      </c>
      <c r="NGX268" s="214" t="e">
        <v>#N/A</v>
      </c>
      <c r="NGY268" s="214" t="e">
        <v>#N/A</v>
      </c>
      <c r="NGZ268" s="214" t="e">
        <v>#N/A</v>
      </c>
      <c r="NHA268" s="214" t="e">
        <v>#N/A</v>
      </c>
      <c r="NHB268" s="214" t="e">
        <v>#N/A</v>
      </c>
      <c r="NHC268" s="214" t="e">
        <v>#N/A</v>
      </c>
      <c r="NHD268" s="214" t="e">
        <v>#N/A</v>
      </c>
      <c r="NHE268" s="214" t="e">
        <v>#N/A</v>
      </c>
      <c r="NHF268" s="214" t="e">
        <v>#N/A</v>
      </c>
      <c r="NHG268" s="214" t="e">
        <v>#N/A</v>
      </c>
      <c r="NHH268" s="214" t="e">
        <v>#N/A</v>
      </c>
      <c r="NHI268" s="214" t="e">
        <v>#N/A</v>
      </c>
      <c r="NHJ268" s="214" t="e">
        <v>#N/A</v>
      </c>
      <c r="NHK268" s="214" t="e">
        <v>#N/A</v>
      </c>
      <c r="NHL268" s="214" t="e">
        <v>#N/A</v>
      </c>
      <c r="NHM268" s="214" t="e">
        <v>#N/A</v>
      </c>
      <c r="NHN268" s="214" t="e">
        <v>#N/A</v>
      </c>
      <c r="NHO268" s="214" t="e">
        <v>#N/A</v>
      </c>
      <c r="NHP268" s="214" t="e">
        <v>#N/A</v>
      </c>
      <c r="NHQ268" s="214" t="e">
        <v>#N/A</v>
      </c>
      <c r="NHR268" s="214" t="e">
        <v>#N/A</v>
      </c>
      <c r="NHS268" s="214" t="e">
        <v>#N/A</v>
      </c>
      <c r="NHT268" s="214" t="e">
        <v>#N/A</v>
      </c>
      <c r="NHU268" s="214" t="e">
        <v>#N/A</v>
      </c>
      <c r="NHV268" s="214" t="e">
        <v>#N/A</v>
      </c>
      <c r="NHW268" s="214" t="e">
        <v>#N/A</v>
      </c>
      <c r="NHX268" s="214" t="e">
        <v>#N/A</v>
      </c>
      <c r="NHY268" s="214" t="e">
        <v>#N/A</v>
      </c>
      <c r="NHZ268" s="214" t="e">
        <v>#N/A</v>
      </c>
      <c r="NIA268" s="214" t="e">
        <v>#N/A</v>
      </c>
      <c r="NIB268" s="214" t="e">
        <v>#N/A</v>
      </c>
      <c r="NIC268" s="214" t="e">
        <v>#N/A</v>
      </c>
      <c r="NID268" s="214" t="e">
        <v>#N/A</v>
      </c>
      <c r="NIE268" s="214" t="e">
        <v>#N/A</v>
      </c>
      <c r="NIF268" s="214" t="e">
        <v>#N/A</v>
      </c>
      <c r="NIG268" s="214" t="e">
        <v>#N/A</v>
      </c>
      <c r="NIH268" s="214" t="e">
        <v>#N/A</v>
      </c>
      <c r="NII268" s="214" t="e">
        <v>#N/A</v>
      </c>
      <c r="NIJ268" s="214" t="e">
        <v>#N/A</v>
      </c>
      <c r="NIK268" s="214" t="e">
        <v>#N/A</v>
      </c>
      <c r="NIL268" s="214" t="e">
        <v>#N/A</v>
      </c>
      <c r="NIM268" s="214" t="e">
        <v>#N/A</v>
      </c>
      <c r="NIN268" s="214" t="e">
        <v>#N/A</v>
      </c>
      <c r="NIO268" s="214" t="e">
        <v>#N/A</v>
      </c>
      <c r="NIP268" s="214" t="e">
        <v>#N/A</v>
      </c>
      <c r="NIQ268" s="214" t="e">
        <v>#N/A</v>
      </c>
      <c r="NIR268" s="214" t="e">
        <v>#N/A</v>
      </c>
      <c r="NIS268" s="214" t="e">
        <v>#N/A</v>
      </c>
      <c r="NIT268" s="214" t="e">
        <v>#N/A</v>
      </c>
      <c r="NIU268" s="214" t="e">
        <v>#N/A</v>
      </c>
      <c r="NIV268" s="214" t="e">
        <v>#N/A</v>
      </c>
      <c r="NIW268" s="214" t="e">
        <v>#N/A</v>
      </c>
      <c r="NIX268" s="214" t="e">
        <v>#N/A</v>
      </c>
      <c r="NIY268" s="214" t="e">
        <v>#N/A</v>
      </c>
      <c r="NIZ268" s="214" t="e">
        <v>#N/A</v>
      </c>
      <c r="NJA268" s="214" t="e">
        <v>#N/A</v>
      </c>
      <c r="NJB268" s="214" t="e">
        <v>#N/A</v>
      </c>
      <c r="NJC268" s="214" t="e">
        <v>#N/A</v>
      </c>
      <c r="NJD268" s="214" t="e">
        <v>#N/A</v>
      </c>
      <c r="NJE268" s="214" t="e">
        <v>#N/A</v>
      </c>
      <c r="NJF268" s="214" t="e">
        <v>#N/A</v>
      </c>
      <c r="NJG268" s="214" t="e">
        <v>#N/A</v>
      </c>
      <c r="NJH268" s="214" t="e">
        <v>#N/A</v>
      </c>
      <c r="NJI268" s="214" t="e">
        <v>#N/A</v>
      </c>
      <c r="NJJ268" s="214" t="e">
        <v>#N/A</v>
      </c>
      <c r="NJK268" s="214" t="e">
        <v>#N/A</v>
      </c>
      <c r="NJL268" s="214" t="e">
        <v>#N/A</v>
      </c>
      <c r="NJM268" s="214" t="e">
        <v>#N/A</v>
      </c>
      <c r="NJN268" s="214" t="e">
        <v>#N/A</v>
      </c>
      <c r="NJO268" s="214" t="e">
        <v>#N/A</v>
      </c>
      <c r="NJP268" s="214" t="e">
        <v>#N/A</v>
      </c>
      <c r="NJQ268" s="214" t="e">
        <v>#N/A</v>
      </c>
      <c r="NJR268" s="214" t="e">
        <v>#N/A</v>
      </c>
      <c r="NJS268" s="214" t="e">
        <v>#N/A</v>
      </c>
      <c r="NJT268" s="214" t="e">
        <v>#N/A</v>
      </c>
      <c r="NJU268" s="214" t="e">
        <v>#N/A</v>
      </c>
      <c r="NJV268" s="214" t="e">
        <v>#N/A</v>
      </c>
      <c r="NJW268" s="214" t="e">
        <v>#N/A</v>
      </c>
      <c r="NJX268" s="214" t="e">
        <v>#N/A</v>
      </c>
      <c r="NJY268" s="214" t="e">
        <v>#N/A</v>
      </c>
      <c r="NJZ268" s="214" t="e">
        <v>#N/A</v>
      </c>
      <c r="NKA268" s="214" t="e">
        <v>#N/A</v>
      </c>
      <c r="NKB268" s="214" t="e">
        <v>#N/A</v>
      </c>
      <c r="NKC268" s="214" t="e">
        <v>#N/A</v>
      </c>
      <c r="NKD268" s="214" t="e">
        <v>#N/A</v>
      </c>
      <c r="NKE268" s="214" t="e">
        <v>#N/A</v>
      </c>
      <c r="NKF268" s="214" t="e">
        <v>#N/A</v>
      </c>
      <c r="NKG268" s="214" t="e">
        <v>#N/A</v>
      </c>
      <c r="NKH268" s="214" t="e">
        <v>#N/A</v>
      </c>
      <c r="NKI268" s="214" t="e">
        <v>#N/A</v>
      </c>
      <c r="NKJ268" s="214" t="e">
        <v>#N/A</v>
      </c>
      <c r="NKK268" s="214" t="e">
        <v>#N/A</v>
      </c>
      <c r="NKL268" s="214" t="e">
        <v>#N/A</v>
      </c>
      <c r="NKM268" s="214" t="e">
        <v>#N/A</v>
      </c>
      <c r="NKN268" s="214" t="e">
        <v>#N/A</v>
      </c>
      <c r="NKO268" s="214" t="e">
        <v>#N/A</v>
      </c>
      <c r="NKP268" s="214" t="e">
        <v>#N/A</v>
      </c>
      <c r="NKQ268" s="214" t="e">
        <v>#N/A</v>
      </c>
      <c r="NKR268" s="214" t="e">
        <v>#N/A</v>
      </c>
      <c r="NKS268" s="214" t="e">
        <v>#N/A</v>
      </c>
      <c r="NKT268" s="214" t="e">
        <v>#N/A</v>
      </c>
      <c r="NKU268" s="214" t="e">
        <v>#N/A</v>
      </c>
      <c r="NKV268" s="214" t="e">
        <v>#N/A</v>
      </c>
      <c r="NKW268" s="214" t="e">
        <v>#N/A</v>
      </c>
      <c r="NKX268" s="214" t="e">
        <v>#N/A</v>
      </c>
      <c r="NKY268" s="214" t="e">
        <v>#N/A</v>
      </c>
      <c r="NKZ268" s="214" t="e">
        <v>#N/A</v>
      </c>
      <c r="NLA268" s="214" t="e">
        <v>#N/A</v>
      </c>
      <c r="NLB268" s="214" t="e">
        <v>#N/A</v>
      </c>
      <c r="NLC268" s="214" t="e">
        <v>#N/A</v>
      </c>
      <c r="NLD268" s="214" t="e">
        <v>#N/A</v>
      </c>
      <c r="NLE268" s="214" t="e">
        <v>#N/A</v>
      </c>
      <c r="NLF268" s="214" t="e">
        <v>#N/A</v>
      </c>
      <c r="NLG268" s="214" t="e">
        <v>#N/A</v>
      </c>
      <c r="NLH268" s="214" t="e">
        <v>#N/A</v>
      </c>
      <c r="NLI268" s="214" t="e">
        <v>#N/A</v>
      </c>
      <c r="NLJ268" s="214" t="e">
        <v>#N/A</v>
      </c>
      <c r="NLK268" s="214" t="e">
        <v>#N/A</v>
      </c>
      <c r="NLL268" s="214" t="e">
        <v>#N/A</v>
      </c>
      <c r="NLM268" s="214" t="e">
        <v>#N/A</v>
      </c>
      <c r="NLN268" s="214" t="e">
        <v>#N/A</v>
      </c>
      <c r="NLO268" s="214" t="e">
        <v>#N/A</v>
      </c>
      <c r="NLP268" s="214" t="e">
        <v>#N/A</v>
      </c>
      <c r="NLQ268" s="214" t="e">
        <v>#N/A</v>
      </c>
      <c r="NLR268" s="214" t="e">
        <v>#N/A</v>
      </c>
      <c r="NLS268" s="214" t="e">
        <v>#N/A</v>
      </c>
      <c r="NLT268" s="214" t="e">
        <v>#N/A</v>
      </c>
      <c r="NLU268" s="214" t="e">
        <v>#N/A</v>
      </c>
      <c r="NLV268" s="214" t="e">
        <v>#N/A</v>
      </c>
      <c r="NLW268" s="214" t="e">
        <v>#N/A</v>
      </c>
      <c r="NLX268" s="214" t="e">
        <v>#N/A</v>
      </c>
      <c r="NLY268" s="214" t="e">
        <v>#N/A</v>
      </c>
      <c r="NLZ268" s="214" t="e">
        <v>#N/A</v>
      </c>
      <c r="NMA268" s="214" t="e">
        <v>#N/A</v>
      </c>
      <c r="NMB268" s="214" t="e">
        <v>#N/A</v>
      </c>
      <c r="NMC268" s="214" t="e">
        <v>#N/A</v>
      </c>
      <c r="NMD268" s="214" t="e">
        <v>#N/A</v>
      </c>
      <c r="NME268" s="214" t="e">
        <v>#N/A</v>
      </c>
      <c r="NMF268" s="214" t="e">
        <v>#N/A</v>
      </c>
      <c r="NMG268" s="214" t="e">
        <v>#N/A</v>
      </c>
      <c r="NMH268" s="214" t="e">
        <v>#N/A</v>
      </c>
      <c r="NMI268" s="214" t="e">
        <v>#N/A</v>
      </c>
      <c r="NMJ268" s="214" t="e">
        <v>#N/A</v>
      </c>
      <c r="NMK268" s="214" t="e">
        <v>#N/A</v>
      </c>
      <c r="NML268" s="214" t="e">
        <v>#N/A</v>
      </c>
      <c r="NMM268" s="214" t="e">
        <v>#N/A</v>
      </c>
      <c r="NMN268" s="214" t="e">
        <v>#N/A</v>
      </c>
      <c r="NMO268" s="214" t="e">
        <v>#N/A</v>
      </c>
      <c r="NMP268" s="214" t="e">
        <v>#N/A</v>
      </c>
      <c r="NMQ268" s="214" t="e">
        <v>#N/A</v>
      </c>
      <c r="NMR268" s="214" t="e">
        <v>#N/A</v>
      </c>
      <c r="NMS268" s="214" t="e">
        <v>#N/A</v>
      </c>
      <c r="NMT268" s="214" t="e">
        <v>#N/A</v>
      </c>
      <c r="NMU268" s="214" t="e">
        <v>#N/A</v>
      </c>
      <c r="NMV268" s="214" t="e">
        <v>#N/A</v>
      </c>
      <c r="NMW268" s="214" t="e">
        <v>#N/A</v>
      </c>
      <c r="NMX268" s="214" t="e">
        <v>#N/A</v>
      </c>
      <c r="NMY268" s="214" t="e">
        <v>#N/A</v>
      </c>
      <c r="NMZ268" s="214" t="e">
        <v>#N/A</v>
      </c>
      <c r="NNA268" s="214" t="e">
        <v>#N/A</v>
      </c>
      <c r="NNB268" s="214" t="e">
        <v>#N/A</v>
      </c>
      <c r="NNC268" s="214" t="e">
        <v>#N/A</v>
      </c>
      <c r="NND268" s="214" t="e">
        <v>#N/A</v>
      </c>
      <c r="NNE268" s="214" t="e">
        <v>#N/A</v>
      </c>
      <c r="NNF268" s="214" t="e">
        <v>#N/A</v>
      </c>
      <c r="NNG268" s="214" t="e">
        <v>#N/A</v>
      </c>
      <c r="NNH268" s="214" t="e">
        <v>#N/A</v>
      </c>
      <c r="NNI268" s="214" t="e">
        <v>#N/A</v>
      </c>
      <c r="NNJ268" s="214" t="e">
        <v>#N/A</v>
      </c>
      <c r="NNK268" s="214" t="e">
        <v>#N/A</v>
      </c>
      <c r="NNL268" s="214" t="e">
        <v>#N/A</v>
      </c>
      <c r="NNM268" s="214" t="e">
        <v>#N/A</v>
      </c>
      <c r="NNN268" s="214" t="e">
        <v>#N/A</v>
      </c>
      <c r="NNO268" s="214" t="e">
        <v>#N/A</v>
      </c>
      <c r="NNP268" s="214" t="e">
        <v>#N/A</v>
      </c>
      <c r="NNQ268" s="214" t="e">
        <v>#N/A</v>
      </c>
      <c r="NNR268" s="214" t="e">
        <v>#N/A</v>
      </c>
      <c r="NNS268" s="214" t="e">
        <v>#N/A</v>
      </c>
      <c r="NNT268" s="214" t="e">
        <v>#N/A</v>
      </c>
      <c r="NNU268" s="214" t="e">
        <v>#N/A</v>
      </c>
      <c r="NNV268" s="214" t="e">
        <v>#N/A</v>
      </c>
      <c r="NNW268" s="214" t="e">
        <v>#N/A</v>
      </c>
      <c r="NNX268" s="214" t="e">
        <v>#N/A</v>
      </c>
      <c r="NNY268" s="214" t="e">
        <v>#N/A</v>
      </c>
      <c r="NNZ268" s="214" t="e">
        <v>#N/A</v>
      </c>
      <c r="NOA268" s="214" t="e">
        <v>#N/A</v>
      </c>
      <c r="NOB268" s="214" t="e">
        <v>#N/A</v>
      </c>
      <c r="NOC268" s="214" t="e">
        <v>#N/A</v>
      </c>
      <c r="NOD268" s="214" t="e">
        <v>#N/A</v>
      </c>
      <c r="NOE268" s="214" t="e">
        <v>#N/A</v>
      </c>
      <c r="NOF268" s="214" t="e">
        <v>#N/A</v>
      </c>
      <c r="NOG268" s="214" t="e">
        <v>#N/A</v>
      </c>
      <c r="NOH268" s="214" t="e">
        <v>#N/A</v>
      </c>
      <c r="NOI268" s="214" t="e">
        <v>#N/A</v>
      </c>
      <c r="NOJ268" s="214" t="e">
        <v>#N/A</v>
      </c>
      <c r="NOK268" s="214" t="e">
        <v>#N/A</v>
      </c>
      <c r="NOL268" s="214" t="e">
        <v>#N/A</v>
      </c>
      <c r="NOM268" s="214" t="e">
        <v>#N/A</v>
      </c>
      <c r="NON268" s="214" t="e">
        <v>#N/A</v>
      </c>
      <c r="NOO268" s="214" t="e">
        <v>#N/A</v>
      </c>
      <c r="NOP268" s="214" t="e">
        <v>#N/A</v>
      </c>
      <c r="NOQ268" s="214" t="e">
        <v>#N/A</v>
      </c>
      <c r="NOR268" s="214" t="e">
        <v>#N/A</v>
      </c>
      <c r="NOS268" s="214" t="e">
        <v>#N/A</v>
      </c>
      <c r="NOT268" s="214" t="e">
        <v>#N/A</v>
      </c>
      <c r="NOU268" s="214" t="e">
        <v>#N/A</v>
      </c>
      <c r="NOV268" s="214" t="e">
        <v>#N/A</v>
      </c>
      <c r="NOW268" s="214" t="e">
        <v>#N/A</v>
      </c>
      <c r="NOX268" s="214" t="e">
        <v>#N/A</v>
      </c>
      <c r="NOY268" s="214" t="e">
        <v>#N/A</v>
      </c>
      <c r="NOZ268" s="214" t="e">
        <v>#N/A</v>
      </c>
      <c r="NPA268" s="214" t="e">
        <v>#N/A</v>
      </c>
      <c r="NPB268" s="214" t="e">
        <v>#N/A</v>
      </c>
      <c r="NPC268" s="214" t="e">
        <v>#N/A</v>
      </c>
      <c r="NPD268" s="214" t="e">
        <v>#N/A</v>
      </c>
      <c r="NPE268" s="214" t="e">
        <v>#N/A</v>
      </c>
      <c r="NPF268" s="214" t="e">
        <v>#N/A</v>
      </c>
      <c r="NPG268" s="214" t="e">
        <v>#N/A</v>
      </c>
      <c r="NPH268" s="214" t="e">
        <v>#N/A</v>
      </c>
      <c r="NPI268" s="214" t="e">
        <v>#N/A</v>
      </c>
      <c r="NPJ268" s="214" t="e">
        <v>#N/A</v>
      </c>
      <c r="NPK268" s="214" t="e">
        <v>#N/A</v>
      </c>
      <c r="NPL268" s="214" t="e">
        <v>#N/A</v>
      </c>
      <c r="NPM268" s="214" t="e">
        <v>#N/A</v>
      </c>
      <c r="NPN268" s="214" t="e">
        <v>#N/A</v>
      </c>
      <c r="NPO268" s="214" t="e">
        <v>#N/A</v>
      </c>
      <c r="NPP268" s="214" t="e">
        <v>#N/A</v>
      </c>
      <c r="NPQ268" s="214" t="e">
        <v>#N/A</v>
      </c>
      <c r="NPR268" s="214" t="e">
        <v>#N/A</v>
      </c>
      <c r="NPS268" s="214" t="e">
        <v>#N/A</v>
      </c>
      <c r="NPT268" s="214" t="e">
        <v>#N/A</v>
      </c>
      <c r="NPU268" s="214" t="e">
        <v>#N/A</v>
      </c>
      <c r="NPV268" s="214" t="e">
        <v>#N/A</v>
      </c>
      <c r="NPW268" s="214" t="e">
        <v>#N/A</v>
      </c>
      <c r="NPX268" s="214" t="e">
        <v>#N/A</v>
      </c>
      <c r="NPY268" s="214" t="e">
        <v>#N/A</v>
      </c>
      <c r="NPZ268" s="214" t="e">
        <v>#N/A</v>
      </c>
      <c r="NQA268" s="214" t="e">
        <v>#N/A</v>
      </c>
      <c r="NQB268" s="214" t="e">
        <v>#N/A</v>
      </c>
      <c r="NQC268" s="214" t="e">
        <v>#N/A</v>
      </c>
      <c r="NQD268" s="214" t="e">
        <v>#N/A</v>
      </c>
      <c r="NQE268" s="214" t="e">
        <v>#N/A</v>
      </c>
      <c r="NQF268" s="214" t="e">
        <v>#N/A</v>
      </c>
      <c r="NQG268" s="214" t="e">
        <v>#N/A</v>
      </c>
      <c r="NQH268" s="214" t="e">
        <v>#N/A</v>
      </c>
      <c r="NQI268" s="214" t="e">
        <v>#N/A</v>
      </c>
      <c r="NQJ268" s="214" t="e">
        <v>#N/A</v>
      </c>
      <c r="NQK268" s="214" t="e">
        <v>#N/A</v>
      </c>
      <c r="NQL268" s="214" t="e">
        <v>#N/A</v>
      </c>
      <c r="NQM268" s="214" t="e">
        <v>#N/A</v>
      </c>
      <c r="NQN268" s="214" t="e">
        <v>#N/A</v>
      </c>
      <c r="NQO268" s="214" t="e">
        <v>#N/A</v>
      </c>
      <c r="NQP268" s="214" t="e">
        <v>#N/A</v>
      </c>
      <c r="NQQ268" s="214" t="e">
        <v>#N/A</v>
      </c>
      <c r="NQR268" s="214" t="e">
        <v>#N/A</v>
      </c>
      <c r="NQS268" s="214" t="e">
        <v>#N/A</v>
      </c>
      <c r="NQT268" s="214" t="e">
        <v>#N/A</v>
      </c>
      <c r="NQU268" s="214" t="e">
        <v>#N/A</v>
      </c>
      <c r="NQV268" s="214" t="e">
        <v>#N/A</v>
      </c>
      <c r="NQW268" s="214" t="e">
        <v>#N/A</v>
      </c>
      <c r="NQX268" s="214" t="e">
        <v>#N/A</v>
      </c>
      <c r="NQY268" s="214" t="e">
        <v>#N/A</v>
      </c>
      <c r="NQZ268" s="214" t="e">
        <v>#N/A</v>
      </c>
      <c r="NRA268" s="214" t="e">
        <v>#N/A</v>
      </c>
      <c r="NRB268" s="214" t="e">
        <v>#N/A</v>
      </c>
      <c r="NRC268" s="214" t="e">
        <v>#N/A</v>
      </c>
      <c r="NRD268" s="214" t="e">
        <v>#N/A</v>
      </c>
      <c r="NRE268" s="214" t="e">
        <v>#N/A</v>
      </c>
      <c r="NRF268" s="214" t="e">
        <v>#N/A</v>
      </c>
      <c r="NRG268" s="214" t="e">
        <v>#N/A</v>
      </c>
      <c r="NRH268" s="214" t="e">
        <v>#N/A</v>
      </c>
      <c r="NRI268" s="214" t="e">
        <v>#N/A</v>
      </c>
      <c r="NRJ268" s="214" t="e">
        <v>#N/A</v>
      </c>
      <c r="NRK268" s="214" t="e">
        <v>#N/A</v>
      </c>
      <c r="NRL268" s="214" t="e">
        <v>#N/A</v>
      </c>
      <c r="NRM268" s="214" t="e">
        <v>#N/A</v>
      </c>
      <c r="NRN268" s="214" t="e">
        <v>#N/A</v>
      </c>
      <c r="NRO268" s="214" t="e">
        <v>#N/A</v>
      </c>
      <c r="NRP268" s="214" t="e">
        <v>#N/A</v>
      </c>
      <c r="NRQ268" s="214" t="e">
        <v>#N/A</v>
      </c>
      <c r="NRR268" s="214" t="e">
        <v>#N/A</v>
      </c>
      <c r="NRS268" s="214" t="e">
        <v>#N/A</v>
      </c>
      <c r="NRT268" s="214" t="e">
        <v>#N/A</v>
      </c>
      <c r="NRU268" s="214" t="e">
        <v>#N/A</v>
      </c>
      <c r="NRV268" s="214" t="e">
        <v>#N/A</v>
      </c>
      <c r="NRW268" s="214" t="e">
        <v>#N/A</v>
      </c>
      <c r="NRX268" s="214" t="e">
        <v>#N/A</v>
      </c>
      <c r="NRY268" s="214" t="e">
        <v>#N/A</v>
      </c>
      <c r="NRZ268" s="214" t="e">
        <v>#N/A</v>
      </c>
      <c r="NSA268" s="214" t="e">
        <v>#N/A</v>
      </c>
      <c r="NSB268" s="214" t="e">
        <v>#N/A</v>
      </c>
      <c r="NSC268" s="214" t="e">
        <v>#N/A</v>
      </c>
      <c r="NSD268" s="214" t="e">
        <v>#N/A</v>
      </c>
      <c r="NSE268" s="214" t="e">
        <v>#N/A</v>
      </c>
      <c r="NSF268" s="214" t="e">
        <v>#N/A</v>
      </c>
      <c r="NSG268" s="214" t="e">
        <v>#N/A</v>
      </c>
      <c r="NSH268" s="214" t="e">
        <v>#N/A</v>
      </c>
      <c r="NSI268" s="214" t="e">
        <v>#N/A</v>
      </c>
      <c r="NSJ268" s="214" t="e">
        <v>#N/A</v>
      </c>
      <c r="NSK268" s="214" t="e">
        <v>#N/A</v>
      </c>
      <c r="NSL268" s="214" t="e">
        <v>#N/A</v>
      </c>
      <c r="NSM268" s="214" t="e">
        <v>#N/A</v>
      </c>
      <c r="NSN268" s="214" t="e">
        <v>#N/A</v>
      </c>
      <c r="NSO268" s="214" t="e">
        <v>#N/A</v>
      </c>
      <c r="NSP268" s="214" t="e">
        <v>#N/A</v>
      </c>
      <c r="NSQ268" s="214" t="e">
        <v>#N/A</v>
      </c>
      <c r="NSR268" s="214" t="e">
        <v>#N/A</v>
      </c>
      <c r="NSS268" s="214" t="e">
        <v>#N/A</v>
      </c>
      <c r="NST268" s="214" t="e">
        <v>#N/A</v>
      </c>
      <c r="NSU268" s="214" t="e">
        <v>#N/A</v>
      </c>
      <c r="NSV268" s="214" t="e">
        <v>#N/A</v>
      </c>
      <c r="NSW268" s="214" t="e">
        <v>#N/A</v>
      </c>
      <c r="NSX268" s="214" t="e">
        <v>#N/A</v>
      </c>
      <c r="NSY268" s="214" t="e">
        <v>#N/A</v>
      </c>
      <c r="NSZ268" s="214" t="e">
        <v>#N/A</v>
      </c>
      <c r="NTA268" s="214" t="e">
        <v>#N/A</v>
      </c>
      <c r="NTB268" s="214" t="e">
        <v>#N/A</v>
      </c>
      <c r="NTC268" s="214" t="e">
        <v>#N/A</v>
      </c>
      <c r="NTD268" s="214" t="e">
        <v>#N/A</v>
      </c>
      <c r="NTE268" s="214" t="e">
        <v>#N/A</v>
      </c>
      <c r="NTF268" s="214" t="e">
        <v>#N/A</v>
      </c>
      <c r="NTG268" s="214" t="e">
        <v>#N/A</v>
      </c>
      <c r="NTH268" s="214" t="e">
        <v>#N/A</v>
      </c>
      <c r="NTI268" s="214" t="e">
        <v>#N/A</v>
      </c>
      <c r="NTJ268" s="214" t="e">
        <v>#N/A</v>
      </c>
      <c r="NTK268" s="214" t="e">
        <v>#N/A</v>
      </c>
      <c r="NTL268" s="214" t="e">
        <v>#N/A</v>
      </c>
      <c r="NTM268" s="214" t="e">
        <v>#N/A</v>
      </c>
      <c r="NTN268" s="214" t="e">
        <v>#N/A</v>
      </c>
      <c r="NTO268" s="214" t="e">
        <v>#N/A</v>
      </c>
      <c r="NTP268" s="214" t="e">
        <v>#N/A</v>
      </c>
      <c r="NTQ268" s="214" t="e">
        <v>#N/A</v>
      </c>
      <c r="NTR268" s="214" t="e">
        <v>#N/A</v>
      </c>
      <c r="NTS268" s="214" t="e">
        <v>#N/A</v>
      </c>
      <c r="NTT268" s="214" t="e">
        <v>#N/A</v>
      </c>
      <c r="NTU268" s="214" t="e">
        <v>#N/A</v>
      </c>
      <c r="NTV268" s="214" t="e">
        <v>#N/A</v>
      </c>
      <c r="NTW268" s="214" t="e">
        <v>#N/A</v>
      </c>
      <c r="NTX268" s="214" t="e">
        <v>#N/A</v>
      </c>
      <c r="NTY268" s="214" t="e">
        <v>#N/A</v>
      </c>
      <c r="NTZ268" s="214" t="e">
        <v>#N/A</v>
      </c>
      <c r="NUA268" s="214" t="e">
        <v>#N/A</v>
      </c>
      <c r="NUB268" s="214" t="e">
        <v>#N/A</v>
      </c>
      <c r="NUC268" s="214" t="e">
        <v>#N/A</v>
      </c>
      <c r="NUD268" s="214" t="e">
        <v>#N/A</v>
      </c>
      <c r="NUE268" s="214" t="e">
        <v>#N/A</v>
      </c>
      <c r="NUF268" s="214" t="e">
        <v>#N/A</v>
      </c>
      <c r="NUG268" s="214" t="e">
        <v>#N/A</v>
      </c>
      <c r="NUH268" s="214" t="e">
        <v>#N/A</v>
      </c>
      <c r="NUI268" s="214" t="e">
        <v>#N/A</v>
      </c>
      <c r="NUJ268" s="214" t="e">
        <v>#N/A</v>
      </c>
      <c r="NUK268" s="214" t="e">
        <v>#N/A</v>
      </c>
      <c r="NUL268" s="214" t="e">
        <v>#N/A</v>
      </c>
      <c r="NUM268" s="214" t="e">
        <v>#N/A</v>
      </c>
      <c r="NUN268" s="214" t="e">
        <v>#N/A</v>
      </c>
      <c r="NUO268" s="214" t="e">
        <v>#N/A</v>
      </c>
      <c r="NUP268" s="214" t="e">
        <v>#N/A</v>
      </c>
      <c r="NUQ268" s="214" t="e">
        <v>#N/A</v>
      </c>
      <c r="NUR268" s="214" t="e">
        <v>#N/A</v>
      </c>
      <c r="NUS268" s="214" t="e">
        <v>#N/A</v>
      </c>
      <c r="NUT268" s="214" t="e">
        <v>#N/A</v>
      </c>
      <c r="NUU268" s="214" t="e">
        <v>#N/A</v>
      </c>
      <c r="NUV268" s="214" t="e">
        <v>#N/A</v>
      </c>
      <c r="NUW268" s="214" t="e">
        <v>#N/A</v>
      </c>
      <c r="NUX268" s="214" t="e">
        <v>#N/A</v>
      </c>
      <c r="NUY268" s="214" t="e">
        <v>#N/A</v>
      </c>
      <c r="NUZ268" s="214" t="e">
        <v>#N/A</v>
      </c>
      <c r="NVA268" s="214" t="e">
        <v>#N/A</v>
      </c>
      <c r="NVB268" s="214" t="e">
        <v>#N/A</v>
      </c>
      <c r="NVC268" s="214" t="e">
        <v>#N/A</v>
      </c>
      <c r="NVD268" s="214" t="e">
        <v>#N/A</v>
      </c>
      <c r="NVE268" s="214" t="e">
        <v>#N/A</v>
      </c>
      <c r="NVF268" s="214" t="e">
        <v>#N/A</v>
      </c>
      <c r="NVG268" s="214" t="e">
        <v>#N/A</v>
      </c>
      <c r="NVH268" s="214" t="e">
        <v>#N/A</v>
      </c>
      <c r="NVI268" s="214" t="e">
        <v>#N/A</v>
      </c>
      <c r="NVJ268" s="214" t="e">
        <v>#N/A</v>
      </c>
      <c r="NVK268" s="214" t="e">
        <v>#N/A</v>
      </c>
      <c r="NVL268" s="214" t="e">
        <v>#N/A</v>
      </c>
      <c r="NVM268" s="214" t="e">
        <v>#N/A</v>
      </c>
      <c r="NVN268" s="214" t="e">
        <v>#N/A</v>
      </c>
      <c r="NVO268" s="214" t="e">
        <v>#N/A</v>
      </c>
      <c r="NVP268" s="214" t="e">
        <v>#N/A</v>
      </c>
      <c r="NVQ268" s="214" t="e">
        <v>#N/A</v>
      </c>
      <c r="NVR268" s="214" t="e">
        <v>#N/A</v>
      </c>
      <c r="NVS268" s="214" t="e">
        <v>#N/A</v>
      </c>
      <c r="NVT268" s="214" t="e">
        <v>#N/A</v>
      </c>
      <c r="NVU268" s="214" t="e">
        <v>#N/A</v>
      </c>
      <c r="NVV268" s="214" t="e">
        <v>#N/A</v>
      </c>
      <c r="NVW268" s="214" t="e">
        <v>#N/A</v>
      </c>
      <c r="NVX268" s="214" t="e">
        <v>#N/A</v>
      </c>
      <c r="NVY268" s="214" t="e">
        <v>#N/A</v>
      </c>
      <c r="NVZ268" s="214" t="e">
        <v>#N/A</v>
      </c>
      <c r="NWA268" s="214" t="e">
        <v>#N/A</v>
      </c>
      <c r="NWB268" s="214" t="e">
        <v>#N/A</v>
      </c>
      <c r="NWC268" s="214" t="e">
        <v>#N/A</v>
      </c>
      <c r="NWD268" s="214" t="e">
        <v>#N/A</v>
      </c>
      <c r="NWE268" s="214" t="e">
        <v>#N/A</v>
      </c>
      <c r="NWF268" s="214" t="e">
        <v>#N/A</v>
      </c>
      <c r="NWG268" s="214" t="e">
        <v>#N/A</v>
      </c>
      <c r="NWH268" s="214" t="e">
        <v>#N/A</v>
      </c>
      <c r="NWI268" s="214" t="e">
        <v>#N/A</v>
      </c>
      <c r="NWJ268" s="214" t="e">
        <v>#N/A</v>
      </c>
      <c r="NWK268" s="214" t="e">
        <v>#N/A</v>
      </c>
      <c r="NWL268" s="214" t="e">
        <v>#N/A</v>
      </c>
      <c r="NWM268" s="214" t="e">
        <v>#N/A</v>
      </c>
      <c r="NWN268" s="214" t="e">
        <v>#N/A</v>
      </c>
      <c r="NWO268" s="214" t="e">
        <v>#N/A</v>
      </c>
      <c r="NWP268" s="214" t="e">
        <v>#N/A</v>
      </c>
      <c r="NWQ268" s="214" t="e">
        <v>#N/A</v>
      </c>
      <c r="NWR268" s="214" t="e">
        <v>#N/A</v>
      </c>
      <c r="NWS268" s="214" t="e">
        <v>#N/A</v>
      </c>
      <c r="NWT268" s="214" t="e">
        <v>#N/A</v>
      </c>
      <c r="NWU268" s="214" t="e">
        <v>#N/A</v>
      </c>
      <c r="NWV268" s="214" t="e">
        <v>#N/A</v>
      </c>
      <c r="NWW268" s="214" t="e">
        <v>#N/A</v>
      </c>
      <c r="NWX268" s="214" t="e">
        <v>#N/A</v>
      </c>
      <c r="NWY268" s="214" t="e">
        <v>#N/A</v>
      </c>
      <c r="NWZ268" s="214" t="e">
        <v>#N/A</v>
      </c>
      <c r="NXA268" s="214" t="e">
        <v>#N/A</v>
      </c>
      <c r="NXB268" s="214" t="e">
        <v>#N/A</v>
      </c>
      <c r="NXC268" s="214" t="e">
        <v>#N/A</v>
      </c>
      <c r="NXD268" s="214" t="e">
        <v>#N/A</v>
      </c>
      <c r="NXE268" s="214" t="e">
        <v>#N/A</v>
      </c>
      <c r="NXF268" s="214" t="e">
        <v>#N/A</v>
      </c>
      <c r="NXG268" s="214" t="e">
        <v>#N/A</v>
      </c>
      <c r="NXH268" s="214" t="e">
        <v>#N/A</v>
      </c>
      <c r="NXI268" s="214" t="e">
        <v>#N/A</v>
      </c>
      <c r="NXJ268" s="214" t="e">
        <v>#N/A</v>
      </c>
      <c r="NXK268" s="214" t="e">
        <v>#N/A</v>
      </c>
      <c r="NXL268" s="214" t="e">
        <v>#N/A</v>
      </c>
      <c r="NXM268" s="214" t="e">
        <v>#N/A</v>
      </c>
      <c r="NXN268" s="214" t="e">
        <v>#N/A</v>
      </c>
      <c r="NXO268" s="214" t="e">
        <v>#N/A</v>
      </c>
      <c r="NXP268" s="214" t="e">
        <v>#N/A</v>
      </c>
      <c r="NXQ268" s="214" t="e">
        <v>#N/A</v>
      </c>
      <c r="NXR268" s="214" t="e">
        <v>#N/A</v>
      </c>
      <c r="NXS268" s="214" t="e">
        <v>#N/A</v>
      </c>
      <c r="NXT268" s="214" t="e">
        <v>#N/A</v>
      </c>
      <c r="NXU268" s="214" t="e">
        <v>#N/A</v>
      </c>
      <c r="NXV268" s="214" t="e">
        <v>#N/A</v>
      </c>
      <c r="NXW268" s="214" t="e">
        <v>#N/A</v>
      </c>
      <c r="NXX268" s="214" t="e">
        <v>#N/A</v>
      </c>
      <c r="NXY268" s="214" t="e">
        <v>#N/A</v>
      </c>
      <c r="NXZ268" s="214" t="e">
        <v>#N/A</v>
      </c>
      <c r="NYA268" s="214" t="e">
        <v>#N/A</v>
      </c>
      <c r="NYB268" s="214" t="e">
        <v>#N/A</v>
      </c>
      <c r="NYC268" s="214" t="e">
        <v>#N/A</v>
      </c>
      <c r="NYD268" s="214" t="e">
        <v>#N/A</v>
      </c>
      <c r="NYE268" s="214" t="e">
        <v>#N/A</v>
      </c>
      <c r="NYF268" s="214" t="e">
        <v>#N/A</v>
      </c>
      <c r="NYG268" s="214" t="e">
        <v>#N/A</v>
      </c>
      <c r="NYH268" s="214" t="e">
        <v>#N/A</v>
      </c>
      <c r="NYI268" s="214" t="e">
        <v>#N/A</v>
      </c>
      <c r="NYJ268" s="214" t="e">
        <v>#N/A</v>
      </c>
      <c r="NYK268" s="214" t="e">
        <v>#N/A</v>
      </c>
      <c r="NYL268" s="214" t="e">
        <v>#N/A</v>
      </c>
      <c r="NYM268" s="214" t="e">
        <v>#N/A</v>
      </c>
      <c r="NYN268" s="214" t="e">
        <v>#N/A</v>
      </c>
      <c r="NYO268" s="214" t="e">
        <v>#N/A</v>
      </c>
      <c r="NYP268" s="214" t="e">
        <v>#N/A</v>
      </c>
      <c r="NYQ268" s="214" t="e">
        <v>#N/A</v>
      </c>
      <c r="NYR268" s="214" t="e">
        <v>#N/A</v>
      </c>
      <c r="NYS268" s="214" t="e">
        <v>#N/A</v>
      </c>
      <c r="NYT268" s="214" t="e">
        <v>#N/A</v>
      </c>
      <c r="NYU268" s="214" t="e">
        <v>#N/A</v>
      </c>
      <c r="NYV268" s="214" t="e">
        <v>#N/A</v>
      </c>
      <c r="NYW268" s="214" t="e">
        <v>#N/A</v>
      </c>
      <c r="NYX268" s="214" t="e">
        <v>#N/A</v>
      </c>
      <c r="NYY268" s="214" t="e">
        <v>#N/A</v>
      </c>
      <c r="NYZ268" s="214" t="e">
        <v>#N/A</v>
      </c>
      <c r="NZA268" s="214" t="e">
        <v>#N/A</v>
      </c>
      <c r="NZB268" s="214" t="e">
        <v>#N/A</v>
      </c>
      <c r="NZC268" s="214" t="e">
        <v>#N/A</v>
      </c>
      <c r="NZD268" s="214" t="e">
        <v>#N/A</v>
      </c>
      <c r="NZE268" s="214" t="e">
        <v>#N/A</v>
      </c>
      <c r="NZF268" s="214" t="e">
        <v>#N/A</v>
      </c>
      <c r="NZG268" s="214" t="e">
        <v>#N/A</v>
      </c>
      <c r="NZH268" s="214" t="e">
        <v>#N/A</v>
      </c>
      <c r="NZI268" s="214" t="e">
        <v>#N/A</v>
      </c>
      <c r="NZJ268" s="214" t="e">
        <v>#N/A</v>
      </c>
      <c r="NZK268" s="214" t="e">
        <v>#N/A</v>
      </c>
      <c r="NZL268" s="214" t="e">
        <v>#N/A</v>
      </c>
      <c r="NZM268" s="214" t="e">
        <v>#N/A</v>
      </c>
      <c r="NZN268" s="214" t="e">
        <v>#N/A</v>
      </c>
      <c r="NZO268" s="214" t="e">
        <v>#N/A</v>
      </c>
      <c r="NZP268" s="214" t="e">
        <v>#N/A</v>
      </c>
      <c r="NZQ268" s="214" t="e">
        <v>#N/A</v>
      </c>
      <c r="NZR268" s="214" t="e">
        <v>#N/A</v>
      </c>
      <c r="NZS268" s="214" t="e">
        <v>#N/A</v>
      </c>
      <c r="NZT268" s="214" t="e">
        <v>#N/A</v>
      </c>
      <c r="NZU268" s="214" t="e">
        <v>#N/A</v>
      </c>
      <c r="NZV268" s="214" t="e">
        <v>#N/A</v>
      </c>
      <c r="NZW268" s="214" t="e">
        <v>#N/A</v>
      </c>
      <c r="NZX268" s="214" t="e">
        <v>#N/A</v>
      </c>
      <c r="NZY268" s="214" t="e">
        <v>#N/A</v>
      </c>
      <c r="NZZ268" s="214" t="e">
        <v>#N/A</v>
      </c>
      <c r="OAA268" s="214" t="e">
        <v>#N/A</v>
      </c>
      <c r="OAB268" s="214" t="e">
        <v>#N/A</v>
      </c>
      <c r="OAC268" s="214" t="e">
        <v>#N/A</v>
      </c>
      <c r="OAD268" s="214" t="e">
        <v>#N/A</v>
      </c>
      <c r="OAE268" s="214" t="e">
        <v>#N/A</v>
      </c>
      <c r="OAF268" s="214" t="e">
        <v>#N/A</v>
      </c>
      <c r="OAG268" s="214" t="e">
        <v>#N/A</v>
      </c>
      <c r="OAH268" s="214" t="e">
        <v>#N/A</v>
      </c>
      <c r="OAI268" s="214" t="e">
        <v>#N/A</v>
      </c>
      <c r="OAJ268" s="214" t="e">
        <v>#N/A</v>
      </c>
      <c r="OAK268" s="214" t="e">
        <v>#N/A</v>
      </c>
      <c r="OAL268" s="214" t="e">
        <v>#N/A</v>
      </c>
      <c r="OAM268" s="214" t="e">
        <v>#N/A</v>
      </c>
      <c r="OAN268" s="214" t="e">
        <v>#N/A</v>
      </c>
      <c r="OAO268" s="214" t="e">
        <v>#N/A</v>
      </c>
      <c r="OAP268" s="214" t="e">
        <v>#N/A</v>
      </c>
      <c r="OAQ268" s="214" t="e">
        <v>#N/A</v>
      </c>
      <c r="OAR268" s="214" t="e">
        <v>#N/A</v>
      </c>
      <c r="OAS268" s="214" t="e">
        <v>#N/A</v>
      </c>
      <c r="OAT268" s="214" t="e">
        <v>#N/A</v>
      </c>
      <c r="OAU268" s="214" t="e">
        <v>#N/A</v>
      </c>
      <c r="OAV268" s="214" t="e">
        <v>#N/A</v>
      </c>
      <c r="OAW268" s="214" t="e">
        <v>#N/A</v>
      </c>
      <c r="OAX268" s="214" t="e">
        <v>#N/A</v>
      </c>
      <c r="OAY268" s="214" t="e">
        <v>#N/A</v>
      </c>
      <c r="OAZ268" s="214" t="e">
        <v>#N/A</v>
      </c>
      <c r="OBA268" s="214" t="e">
        <v>#N/A</v>
      </c>
      <c r="OBB268" s="214" t="e">
        <v>#N/A</v>
      </c>
      <c r="OBC268" s="214" t="e">
        <v>#N/A</v>
      </c>
      <c r="OBD268" s="214" t="e">
        <v>#N/A</v>
      </c>
      <c r="OBE268" s="214" t="e">
        <v>#N/A</v>
      </c>
      <c r="OBF268" s="214" t="e">
        <v>#N/A</v>
      </c>
      <c r="OBG268" s="214" t="e">
        <v>#N/A</v>
      </c>
      <c r="OBH268" s="214" t="e">
        <v>#N/A</v>
      </c>
      <c r="OBI268" s="214" t="e">
        <v>#N/A</v>
      </c>
      <c r="OBJ268" s="214" t="e">
        <v>#N/A</v>
      </c>
      <c r="OBK268" s="214" t="e">
        <v>#N/A</v>
      </c>
      <c r="OBL268" s="214" t="e">
        <v>#N/A</v>
      </c>
      <c r="OBM268" s="214" t="e">
        <v>#N/A</v>
      </c>
      <c r="OBN268" s="214" t="e">
        <v>#N/A</v>
      </c>
      <c r="OBO268" s="214" t="e">
        <v>#N/A</v>
      </c>
      <c r="OBP268" s="214" t="e">
        <v>#N/A</v>
      </c>
      <c r="OBQ268" s="214" t="e">
        <v>#N/A</v>
      </c>
      <c r="OBR268" s="214" t="e">
        <v>#N/A</v>
      </c>
      <c r="OBS268" s="214" t="e">
        <v>#N/A</v>
      </c>
      <c r="OBT268" s="214" t="e">
        <v>#N/A</v>
      </c>
      <c r="OBU268" s="214" t="e">
        <v>#N/A</v>
      </c>
      <c r="OBV268" s="214" t="e">
        <v>#N/A</v>
      </c>
      <c r="OBW268" s="214" t="e">
        <v>#N/A</v>
      </c>
      <c r="OBX268" s="214" t="e">
        <v>#N/A</v>
      </c>
      <c r="OBY268" s="214" t="e">
        <v>#N/A</v>
      </c>
      <c r="OBZ268" s="214" t="e">
        <v>#N/A</v>
      </c>
      <c r="OCA268" s="214" t="e">
        <v>#N/A</v>
      </c>
      <c r="OCB268" s="214" t="e">
        <v>#N/A</v>
      </c>
      <c r="OCC268" s="214" t="e">
        <v>#N/A</v>
      </c>
      <c r="OCD268" s="214" t="e">
        <v>#N/A</v>
      </c>
      <c r="OCE268" s="214" t="e">
        <v>#N/A</v>
      </c>
      <c r="OCF268" s="214" t="e">
        <v>#N/A</v>
      </c>
      <c r="OCG268" s="214" t="e">
        <v>#N/A</v>
      </c>
      <c r="OCH268" s="214" t="e">
        <v>#N/A</v>
      </c>
      <c r="OCI268" s="214" t="e">
        <v>#N/A</v>
      </c>
      <c r="OCJ268" s="214" t="e">
        <v>#N/A</v>
      </c>
      <c r="OCK268" s="214" t="e">
        <v>#N/A</v>
      </c>
      <c r="OCL268" s="214" t="e">
        <v>#N/A</v>
      </c>
      <c r="OCM268" s="214" t="e">
        <v>#N/A</v>
      </c>
      <c r="OCN268" s="214" t="e">
        <v>#N/A</v>
      </c>
      <c r="OCO268" s="214" t="e">
        <v>#N/A</v>
      </c>
      <c r="OCP268" s="214" t="e">
        <v>#N/A</v>
      </c>
      <c r="OCQ268" s="214" t="e">
        <v>#N/A</v>
      </c>
      <c r="OCR268" s="214" t="e">
        <v>#N/A</v>
      </c>
      <c r="OCS268" s="214" t="e">
        <v>#N/A</v>
      </c>
      <c r="OCT268" s="214" t="e">
        <v>#N/A</v>
      </c>
      <c r="OCU268" s="214" t="e">
        <v>#N/A</v>
      </c>
      <c r="OCV268" s="214" t="e">
        <v>#N/A</v>
      </c>
      <c r="OCW268" s="214" t="e">
        <v>#N/A</v>
      </c>
      <c r="OCX268" s="214" t="e">
        <v>#N/A</v>
      </c>
      <c r="OCY268" s="214" t="e">
        <v>#N/A</v>
      </c>
      <c r="OCZ268" s="214" t="e">
        <v>#N/A</v>
      </c>
      <c r="ODA268" s="214" t="e">
        <v>#N/A</v>
      </c>
      <c r="ODB268" s="214" t="e">
        <v>#N/A</v>
      </c>
      <c r="ODC268" s="214" t="e">
        <v>#N/A</v>
      </c>
      <c r="ODD268" s="214" t="e">
        <v>#N/A</v>
      </c>
      <c r="ODE268" s="214" t="e">
        <v>#N/A</v>
      </c>
      <c r="ODF268" s="214" t="e">
        <v>#N/A</v>
      </c>
      <c r="ODG268" s="214" t="e">
        <v>#N/A</v>
      </c>
      <c r="ODH268" s="214" t="e">
        <v>#N/A</v>
      </c>
      <c r="ODI268" s="214" t="e">
        <v>#N/A</v>
      </c>
      <c r="ODJ268" s="214" t="e">
        <v>#N/A</v>
      </c>
      <c r="ODK268" s="214" t="e">
        <v>#N/A</v>
      </c>
      <c r="ODL268" s="214" t="e">
        <v>#N/A</v>
      </c>
      <c r="ODM268" s="214" t="e">
        <v>#N/A</v>
      </c>
      <c r="ODN268" s="214" t="e">
        <v>#N/A</v>
      </c>
      <c r="ODO268" s="214" t="e">
        <v>#N/A</v>
      </c>
      <c r="ODP268" s="214" t="e">
        <v>#N/A</v>
      </c>
      <c r="ODQ268" s="214" t="e">
        <v>#N/A</v>
      </c>
      <c r="ODR268" s="214" t="e">
        <v>#N/A</v>
      </c>
      <c r="ODS268" s="214" t="e">
        <v>#N/A</v>
      </c>
      <c r="ODT268" s="214" t="e">
        <v>#N/A</v>
      </c>
      <c r="ODU268" s="214" t="e">
        <v>#N/A</v>
      </c>
      <c r="ODV268" s="214" t="e">
        <v>#N/A</v>
      </c>
      <c r="ODW268" s="214" t="e">
        <v>#N/A</v>
      </c>
      <c r="ODX268" s="214" t="e">
        <v>#N/A</v>
      </c>
      <c r="ODY268" s="214" t="e">
        <v>#N/A</v>
      </c>
      <c r="ODZ268" s="214" t="e">
        <v>#N/A</v>
      </c>
      <c r="OEA268" s="214" t="e">
        <v>#N/A</v>
      </c>
      <c r="OEB268" s="214" t="e">
        <v>#N/A</v>
      </c>
      <c r="OEC268" s="214" t="e">
        <v>#N/A</v>
      </c>
      <c r="OED268" s="214" t="e">
        <v>#N/A</v>
      </c>
      <c r="OEE268" s="214" t="e">
        <v>#N/A</v>
      </c>
      <c r="OEF268" s="214" t="e">
        <v>#N/A</v>
      </c>
      <c r="OEG268" s="214" t="e">
        <v>#N/A</v>
      </c>
      <c r="OEH268" s="214" t="e">
        <v>#N/A</v>
      </c>
      <c r="OEI268" s="214" t="e">
        <v>#N/A</v>
      </c>
      <c r="OEJ268" s="214" t="e">
        <v>#N/A</v>
      </c>
      <c r="OEK268" s="214" t="e">
        <v>#N/A</v>
      </c>
      <c r="OEL268" s="214" t="e">
        <v>#N/A</v>
      </c>
      <c r="OEM268" s="214" t="e">
        <v>#N/A</v>
      </c>
      <c r="OEN268" s="214" t="e">
        <v>#N/A</v>
      </c>
      <c r="OEO268" s="214" t="e">
        <v>#N/A</v>
      </c>
      <c r="OEP268" s="214" t="e">
        <v>#N/A</v>
      </c>
      <c r="OEQ268" s="214" t="e">
        <v>#N/A</v>
      </c>
      <c r="OER268" s="214" t="e">
        <v>#N/A</v>
      </c>
      <c r="OES268" s="214" t="e">
        <v>#N/A</v>
      </c>
      <c r="OET268" s="214" t="e">
        <v>#N/A</v>
      </c>
      <c r="OEU268" s="214" t="e">
        <v>#N/A</v>
      </c>
      <c r="OEV268" s="214" t="e">
        <v>#N/A</v>
      </c>
      <c r="OEW268" s="214" t="e">
        <v>#N/A</v>
      </c>
      <c r="OEX268" s="214" t="e">
        <v>#N/A</v>
      </c>
      <c r="OEY268" s="214" t="e">
        <v>#N/A</v>
      </c>
      <c r="OEZ268" s="214" t="e">
        <v>#N/A</v>
      </c>
      <c r="OFA268" s="214" t="e">
        <v>#N/A</v>
      </c>
      <c r="OFB268" s="214" t="e">
        <v>#N/A</v>
      </c>
      <c r="OFC268" s="214" t="e">
        <v>#N/A</v>
      </c>
      <c r="OFD268" s="214" t="e">
        <v>#N/A</v>
      </c>
      <c r="OFE268" s="214" t="e">
        <v>#N/A</v>
      </c>
      <c r="OFF268" s="214" t="e">
        <v>#N/A</v>
      </c>
      <c r="OFG268" s="214" t="e">
        <v>#N/A</v>
      </c>
      <c r="OFH268" s="214" t="e">
        <v>#N/A</v>
      </c>
      <c r="OFI268" s="214" t="e">
        <v>#N/A</v>
      </c>
      <c r="OFJ268" s="214" t="e">
        <v>#N/A</v>
      </c>
      <c r="OFK268" s="214" t="e">
        <v>#N/A</v>
      </c>
      <c r="OFL268" s="214" t="e">
        <v>#N/A</v>
      </c>
      <c r="OFM268" s="214" t="e">
        <v>#N/A</v>
      </c>
      <c r="OFN268" s="214" t="e">
        <v>#N/A</v>
      </c>
      <c r="OFO268" s="214" t="e">
        <v>#N/A</v>
      </c>
      <c r="OFP268" s="214" t="e">
        <v>#N/A</v>
      </c>
      <c r="OFQ268" s="214" t="e">
        <v>#N/A</v>
      </c>
      <c r="OFR268" s="214" t="e">
        <v>#N/A</v>
      </c>
      <c r="OFS268" s="214" t="e">
        <v>#N/A</v>
      </c>
      <c r="OFT268" s="214" t="e">
        <v>#N/A</v>
      </c>
      <c r="OFU268" s="214" t="e">
        <v>#N/A</v>
      </c>
      <c r="OFV268" s="214" t="e">
        <v>#N/A</v>
      </c>
      <c r="OFW268" s="214" t="e">
        <v>#N/A</v>
      </c>
      <c r="OFX268" s="214" t="e">
        <v>#N/A</v>
      </c>
      <c r="OFY268" s="214" t="e">
        <v>#N/A</v>
      </c>
      <c r="OFZ268" s="214" t="e">
        <v>#N/A</v>
      </c>
      <c r="OGA268" s="214" t="e">
        <v>#N/A</v>
      </c>
      <c r="OGB268" s="214" t="e">
        <v>#N/A</v>
      </c>
      <c r="OGC268" s="214" t="e">
        <v>#N/A</v>
      </c>
      <c r="OGD268" s="214" t="e">
        <v>#N/A</v>
      </c>
      <c r="OGE268" s="214" t="e">
        <v>#N/A</v>
      </c>
      <c r="OGF268" s="214" t="e">
        <v>#N/A</v>
      </c>
      <c r="OGG268" s="214" t="e">
        <v>#N/A</v>
      </c>
      <c r="OGH268" s="214" t="e">
        <v>#N/A</v>
      </c>
      <c r="OGI268" s="214" t="e">
        <v>#N/A</v>
      </c>
      <c r="OGJ268" s="214" t="e">
        <v>#N/A</v>
      </c>
      <c r="OGK268" s="214" t="e">
        <v>#N/A</v>
      </c>
      <c r="OGL268" s="214" t="e">
        <v>#N/A</v>
      </c>
      <c r="OGM268" s="214" t="e">
        <v>#N/A</v>
      </c>
      <c r="OGN268" s="214" t="e">
        <v>#N/A</v>
      </c>
      <c r="OGO268" s="214" t="e">
        <v>#N/A</v>
      </c>
      <c r="OGP268" s="214" t="e">
        <v>#N/A</v>
      </c>
      <c r="OGQ268" s="214" t="e">
        <v>#N/A</v>
      </c>
      <c r="OGR268" s="214" t="e">
        <v>#N/A</v>
      </c>
      <c r="OGS268" s="214" t="e">
        <v>#N/A</v>
      </c>
      <c r="OGT268" s="214" t="e">
        <v>#N/A</v>
      </c>
      <c r="OGU268" s="214" t="e">
        <v>#N/A</v>
      </c>
      <c r="OGV268" s="214" t="e">
        <v>#N/A</v>
      </c>
      <c r="OGW268" s="214" t="e">
        <v>#N/A</v>
      </c>
      <c r="OGX268" s="214" t="e">
        <v>#N/A</v>
      </c>
      <c r="OGY268" s="214" t="e">
        <v>#N/A</v>
      </c>
      <c r="OGZ268" s="214" t="e">
        <v>#N/A</v>
      </c>
      <c r="OHA268" s="214" t="e">
        <v>#N/A</v>
      </c>
      <c r="OHB268" s="214" t="e">
        <v>#N/A</v>
      </c>
      <c r="OHC268" s="214" t="e">
        <v>#N/A</v>
      </c>
      <c r="OHD268" s="214" t="e">
        <v>#N/A</v>
      </c>
      <c r="OHE268" s="214" t="e">
        <v>#N/A</v>
      </c>
      <c r="OHF268" s="214" t="e">
        <v>#N/A</v>
      </c>
      <c r="OHG268" s="214" t="e">
        <v>#N/A</v>
      </c>
      <c r="OHH268" s="214" t="e">
        <v>#N/A</v>
      </c>
      <c r="OHI268" s="214" t="e">
        <v>#N/A</v>
      </c>
      <c r="OHJ268" s="214" t="e">
        <v>#N/A</v>
      </c>
      <c r="OHK268" s="214" t="e">
        <v>#N/A</v>
      </c>
      <c r="OHL268" s="214" t="e">
        <v>#N/A</v>
      </c>
      <c r="OHM268" s="214" t="e">
        <v>#N/A</v>
      </c>
      <c r="OHN268" s="214" t="e">
        <v>#N/A</v>
      </c>
      <c r="OHO268" s="214" t="e">
        <v>#N/A</v>
      </c>
      <c r="OHP268" s="214" t="e">
        <v>#N/A</v>
      </c>
      <c r="OHQ268" s="214" t="e">
        <v>#N/A</v>
      </c>
      <c r="OHR268" s="214" t="e">
        <v>#N/A</v>
      </c>
      <c r="OHS268" s="214" t="e">
        <v>#N/A</v>
      </c>
      <c r="OHT268" s="214" t="e">
        <v>#N/A</v>
      </c>
      <c r="OHU268" s="214" t="e">
        <v>#N/A</v>
      </c>
      <c r="OHV268" s="214" t="e">
        <v>#N/A</v>
      </c>
      <c r="OHW268" s="214" t="e">
        <v>#N/A</v>
      </c>
      <c r="OHX268" s="214" t="e">
        <v>#N/A</v>
      </c>
      <c r="OHY268" s="214" t="e">
        <v>#N/A</v>
      </c>
      <c r="OHZ268" s="214" t="e">
        <v>#N/A</v>
      </c>
      <c r="OIA268" s="214" t="e">
        <v>#N/A</v>
      </c>
      <c r="OIB268" s="214" t="e">
        <v>#N/A</v>
      </c>
      <c r="OIC268" s="214" t="e">
        <v>#N/A</v>
      </c>
      <c r="OID268" s="214" t="e">
        <v>#N/A</v>
      </c>
      <c r="OIE268" s="214" t="e">
        <v>#N/A</v>
      </c>
      <c r="OIF268" s="214" t="e">
        <v>#N/A</v>
      </c>
      <c r="OIG268" s="214" t="e">
        <v>#N/A</v>
      </c>
      <c r="OIH268" s="214" t="e">
        <v>#N/A</v>
      </c>
      <c r="OII268" s="214" t="e">
        <v>#N/A</v>
      </c>
      <c r="OIJ268" s="214" t="e">
        <v>#N/A</v>
      </c>
      <c r="OIK268" s="214" t="e">
        <v>#N/A</v>
      </c>
      <c r="OIL268" s="214" t="e">
        <v>#N/A</v>
      </c>
      <c r="OIM268" s="214" t="e">
        <v>#N/A</v>
      </c>
      <c r="OIN268" s="214" t="e">
        <v>#N/A</v>
      </c>
      <c r="OIO268" s="214" t="e">
        <v>#N/A</v>
      </c>
      <c r="OIP268" s="214" t="e">
        <v>#N/A</v>
      </c>
      <c r="OIQ268" s="214" t="e">
        <v>#N/A</v>
      </c>
      <c r="OIR268" s="214" t="e">
        <v>#N/A</v>
      </c>
      <c r="OIS268" s="214" t="e">
        <v>#N/A</v>
      </c>
      <c r="OIT268" s="214" t="e">
        <v>#N/A</v>
      </c>
      <c r="OIU268" s="214" t="e">
        <v>#N/A</v>
      </c>
      <c r="OIV268" s="214" t="e">
        <v>#N/A</v>
      </c>
      <c r="OIW268" s="214" t="e">
        <v>#N/A</v>
      </c>
      <c r="OIX268" s="214" t="e">
        <v>#N/A</v>
      </c>
      <c r="OIY268" s="214" t="e">
        <v>#N/A</v>
      </c>
      <c r="OIZ268" s="214" t="e">
        <v>#N/A</v>
      </c>
      <c r="OJA268" s="214" t="e">
        <v>#N/A</v>
      </c>
      <c r="OJB268" s="214" t="e">
        <v>#N/A</v>
      </c>
      <c r="OJC268" s="214" t="e">
        <v>#N/A</v>
      </c>
      <c r="OJD268" s="214" t="e">
        <v>#N/A</v>
      </c>
      <c r="OJE268" s="214" t="e">
        <v>#N/A</v>
      </c>
      <c r="OJF268" s="214" t="e">
        <v>#N/A</v>
      </c>
      <c r="OJG268" s="214" t="e">
        <v>#N/A</v>
      </c>
      <c r="OJH268" s="214" t="e">
        <v>#N/A</v>
      </c>
      <c r="OJI268" s="214" t="e">
        <v>#N/A</v>
      </c>
      <c r="OJJ268" s="214" t="e">
        <v>#N/A</v>
      </c>
      <c r="OJK268" s="214" t="e">
        <v>#N/A</v>
      </c>
      <c r="OJL268" s="214" t="e">
        <v>#N/A</v>
      </c>
      <c r="OJM268" s="214" t="e">
        <v>#N/A</v>
      </c>
      <c r="OJN268" s="214" t="e">
        <v>#N/A</v>
      </c>
      <c r="OJO268" s="214" t="e">
        <v>#N/A</v>
      </c>
      <c r="OJP268" s="214" t="e">
        <v>#N/A</v>
      </c>
      <c r="OJQ268" s="214" t="e">
        <v>#N/A</v>
      </c>
      <c r="OJR268" s="214" t="e">
        <v>#N/A</v>
      </c>
      <c r="OJS268" s="214" t="e">
        <v>#N/A</v>
      </c>
      <c r="OJT268" s="214" t="e">
        <v>#N/A</v>
      </c>
      <c r="OJU268" s="214" t="e">
        <v>#N/A</v>
      </c>
      <c r="OJV268" s="214" t="e">
        <v>#N/A</v>
      </c>
      <c r="OJW268" s="214" t="e">
        <v>#N/A</v>
      </c>
      <c r="OJX268" s="214" t="e">
        <v>#N/A</v>
      </c>
      <c r="OJY268" s="214" t="e">
        <v>#N/A</v>
      </c>
      <c r="OJZ268" s="214" t="e">
        <v>#N/A</v>
      </c>
      <c r="OKA268" s="214" t="e">
        <v>#N/A</v>
      </c>
      <c r="OKB268" s="214" t="e">
        <v>#N/A</v>
      </c>
      <c r="OKC268" s="214" t="e">
        <v>#N/A</v>
      </c>
      <c r="OKD268" s="214" t="e">
        <v>#N/A</v>
      </c>
      <c r="OKE268" s="214" t="e">
        <v>#N/A</v>
      </c>
      <c r="OKF268" s="214" t="e">
        <v>#N/A</v>
      </c>
      <c r="OKG268" s="214" t="e">
        <v>#N/A</v>
      </c>
      <c r="OKH268" s="214" t="e">
        <v>#N/A</v>
      </c>
      <c r="OKI268" s="214" t="e">
        <v>#N/A</v>
      </c>
      <c r="OKJ268" s="214" t="e">
        <v>#N/A</v>
      </c>
      <c r="OKK268" s="214" t="e">
        <v>#N/A</v>
      </c>
      <c r="OKL268" s="214" t="e">
        <v>#N/A</v>
      </c>
      <c r="OKM268" s="214" t="e">
        <v>#N/A</v>
      </c>
      <c r="OKN268" s="214" t="e">
        <v>#N/A</v>
      </c>
      <c r="OKO268" s="214" t="e">
        <v>#N/A</v>
      </c>
      <c r="OKP268" s="214" t="e">
        <v>#N/A</v>
      </c>
      <c r="OKQ268" s="214" t="e">
        <v>#N/A</v>
      </c>
      <c r="OKR268" s="214" t="e">
        <v>#N/A</v>
      </c>
      <c r="OKS268" s="214" t="e">
        <v>#N/A</v>
      </c>
      <c r="OKT268" s="214" t="e">
        <v>#N/A</v>
      </c>
      <c r="OKU268" s="214" t="e">
        <v>#N/A</v>
      </c>
      <c r="OKV268" s="214" t="e">
        <v>#N/A</v>
      </c>
      <c r="OKW268" s="214" t="e">
        <v>#N/A</v>
      </c>
      <c r="OKX268" s="214" t="e">
        <v>#N/A</v>
      </c>
      <c r="OKY268" s="214" t="e">
        <v>#N/A</v>
      </c>
      <c r="OKZ268" s="214" t="e">
        <v>#N/A</v>
      </c>
      <c r="OLA268" s="214" t="e">
        <v>#N/A</v>
      </c>
      <c r="OLB268" s="214" t="e">
        <v>#N/A</v>
      </c>
      <c r="OLC268" s="214" t="e">
        <v>#N/A</v>
      </c>
      <c r="OLD268" s="214" t="e">
        <v>#N/A</v>
      </c>
      <c r="OLE268" s="214" t="e">
        <v>#N/A</v>
      </c>
      <c r="OLF268" s="214" t="e">
        <v>#N/A</v>
      </c>
      <c r="OLG268" s="214" t="e">
        <v>#N/A</v>
      </c>
      <c r="OLH268" s="214" t="e">
        <v>#N/A</v>
      </c>
      <c r="OLI268" s="214" t="e">
        <v>#N/A</v>
      </c>
      <c r="OLJ268" s="214" t="e">
        <v>#N/A</v>
      </c>
      <c r="OLK268" s="214" t="e">
        <v>#N/A</v>
      </c>
      <c r="OLL268" s="214" t="e">
        <v>#N/A</v>
      </c>
      <c r="OLM268" s="214" t="e">
        <v>#N/A</v>
      </c>
      <c r="OLN268" s="214" t="e">
        <v>#N/A</v>
      </c>
      <c r="OLO268" s="214" t="e">
        <v>#N/A</v>
      </c>
      <c r="OLP268" s="214" t="e">
        <v>#N/A</v>
      </c>
      <c r="OLQ268" s="214" t="e">
        <v>#N/A</v>
      </c>
      <c r="OLR268" s="214" t="e">
        <v>#N/A</v>
      </c>
      <c r="OLS268" s="214" t="e">
        <v>#N/A</v>
      </c>
      <c r="OLT268" s="214" t="e">
        <v>#N/A</v>
      </c>
      <c r="OLU268" s="214" t="e">
        <v>#N/A</v>
      </c>
      <c r="OLV268" s="214" t="e">
        <v>#N/A</v>
      </c>
      <c r="OLW268" s="214" t="e">
        <v>#N/A</v>
      </c>
      <c r="OLX268" s="214" t="e">
        <v>#N/A</v>
      </c>
      <c r="OLY268" s="214" t="e">
        <v>#N/A</v>
      </c>
      <c r="OLZ268" s="214" t="e">
        <v>#N/A</v>
      </c>
      <c r="OMA268" s="214" t="e">
        <v>#N/A</v>
      </c>
      <c r="OMB268" s="214" t="e">
        <v>#N/A</v>
      </c>
      <c r="OMC268" s="214" t="e">
        <v>#N/A</v>
      </c>
      <c r="OMD268" s="214" t="e">
        <v>#N/A</v>
      </c>
      <c r="OME268" s="214" t="e">
        <v>#N/A</v>
      </c>
      <c r="OMF268" s="214" t="e">
        <v>#N/A</v>
      </c>
      <c r="OMG268" s="214" t="e">
        <v>#N/A</v>
      </c>
      <c r="OMH268" s="214" t="e">
        <v>#N/A</v>
      </c>
      <c r="OMI268" s="214" t="e">
        <v>#N/A</v>
      </c>
      <c r="OMJ268" s="214" t="e">
        <v>#N/A</v>
      </c>
      <c r="OMK268" s="214" t="e">
        <v>#N/A</v>
      </c>
      <c r="OML268" s="214" t="e">
        <v>#N/A</v>
      </c>
      <c r="OMM268" s="214" t="e">
        <v>#N/A</v>
      </c>
      <c r="OMN268" s="214" t="e">
        <v>#N/A</v>
      </c>
      <c r="OMO268" s="214" t="e">
        <v>#N/A</v>
      </c>
      <c r="OMP268" s="214" t="e">
        <v>#N/A</v>
      </c>
      <c r="OMQ268" s="214" t="e">
        <v>#N/A</v>
      </c>
      <c r="OMR268" s="214" t="e">
        <v>#N/A</v>
      </c>
      <c r="OMS268" s="214" t="e">
        <v>#N/A</v>
      </c>
      <c r="OMT268" s="214" t="e">
        <v>#N/A</v>
      </c>
      <c r="OMU268" s="214" t="e">
        <v>#N/A</v>
      </c>
      <c r="OMV268" s="214" t="e">
        <v>#N/A</v>
      </c>
      <c r="OMW268" s="214" t="e">
        <v>#N/A</v>
      </c>
      <c r="OMX268" s="214" t="e">
        <v>#N/A</v>
      </c>
      <c r="OMY268" s="214" t="e">
        <v>#N/A</v>
      </c>
      <c r="OMZ268" s="214" t="e">
        <v>#N/A</v>
      </c>
      <c r="ONA268" s="214" t="e">
        <v>#N/A</v>
      </c>
      <c r="ONB268" s="214" t="e">
        <v>#N/A</v>
      </c>
      <c r="ONC268" s="214" t="e">
        <v>#N/A</v>
      </c>
      <c r="OND268" s="214" t="e">
        <v>#N/A</v>
      </c>
      <c r="ONE268" s="214" t="e">
        <v>#N/A</v>
      </c>
      <c r="ONF268" s="214" t="e">
        <v>#N/A</v>
      </c>
      <c r="ONG268" s="214" t="e">
        <v>#N/A</v>
      </c>
      <c r="ONH268" s="214" t="e">
        <v>#N/A</v>
      </c>
      <c r="ONI268" s="214" t="e">
        <v>#N/A</v>
      </c>
      <c r="ONJ268" s="214" t="e">
        <v>#N/A</v>
      </c>
      <c r="ONK268" s="214" t="e">
        <v>#N/A</v>
      </c>
      <c r="ONL268" s="214" t="e">
        <v>#N/A</v>
      </c>
      <c r="ONM268" s="214" t="e">
        <v>#N/A</v>
      </c>
      <c r="ONN268" s="214" t="e">
        <v>#N/A</v>
      </c>
      <c r="ONO268" s="214" t="e">
        <v>#N/A</v>
      </c>
      <c r="ONP268" s="214" t="e">
        <v>#N/A</v>
      </c>
      <c r="ONQ268" s="214" t="e">
        <v>#N/A</v>
      </c>
      <c r="ONR268" s="214" t="e">
        <v>#N/A</v>
      </c>
      <c r="ONS268" s="214" t="e">
        <v>#N/A</v>
      </c>
      <c r="ONT268" s="214" t="e">
        <v>#N/A</v>
      </c>
      <c r="ONU268" s="214" t="e">
        <v>#N/A</v>
      </c>
      <c r="ONV268" s="214" t="e">
        <v>#N/A</v>
      </c>
      <c r="ONW268" s="214" t="e">
        <v>#N/A</v>
      </c>
      <c r="ONX268" s="214" t="e">
        <v>#N/A</v>
      </c>
      <c r="ONY268" s="214" t="e">
        <v>#N/A</v>
      </c>
      <c r="ONZ268" s="214" t="e">
        <v>#N/A</v>
      </c>
      <c r="OOA268" s="214" t="e">
        <v>#N/A</v>
      </c>
      <c r="OOB268" s="214" t="e">
        <v>#N/A</v>
      </c>
      <c r="OOC268" s="214" t="e">
        <v>#N/A</v>
      </c>
      <c r="OOD268" s="214" t="e">
        <v>#N/A</v>
      </c>
      <c r="OOE268" s="214" t="e">
        <v>#N/A</v>
      </c>
      <c r="OOF268" s="214" t="e">
        <v>#N/A</v>
      </c>
      <c r="OOG268" s="214" t="e">
        <v>#N/A</v>
      </c>
      <c r="OOH268" s="214" t="e">
        <v>#N/A</v>
      </c>
      <c r="OOI268" s="214" t="e">
        <v>#N/A</v>
      </c>
      <c r="OOJ268" s="214" t="e">
        <v>#N/A</v>
      </c>
      <c r="OOK268" s="214" t="e">
        <v>#N/A</v>
      </c>
      <c r="OOL268" s="214" t="e">
        <v>#N/A</v>
      </c>
      <c r="OOM268" s="214" t="e">
        <v>#N/A</v>
      </c>
      <c r="OON268" s="214" t="e">
        <v>#N/A</v>
      </c>
      <c r="OOO268" s="214" t="e">
        <v>#N/A</v>
      </c>
      <c r="OOP268" s="214" t="e">
        <v>#N/A</v>
      </c>
      <c r="OOQ268" s="214" t="e">
        <v>#N/A</v>
      </c>
      <c r="OOR268" s="214" t="e">
        <v>#N/A</v>
      </c>
      <c r="OOS268" s="214" t="e">
        <v>#N/A</v>
      </c>
      <c r="OOT268" s="214" t="e">
        <v>#N/A</v>
      </c>
      <c r="OOU268" s="214" t="e">
        <v>#N/A</v>
      </c>
      <c r="OOV268" s="214" t="e">
        <v>#N/A</v>
      </c>
      <c r="OOW268" s="214" t="e">
        <v>#N/A</v>
      </c>
      <c r="OOX268" s="214" t="e">
        <v>#N/A</v>
      </c>
      <c r="OOY268" s="214" t="e">
        <v>#N/A</v>
      </c>
      <c r="OOZ268" s="214" t="e">
        <v>#N/A</v>
      </c>
      <c r="OPA268" s="214" t="e">
        <v>#N/A</v>
      </c>
      <c r="OPB268" s="214" t="e">
        <v>#N/A</v>
      </c>
      <c r="OPC268" s="214" t="e">
        <v>#N/A</v>
      </c>
      <c r="OPD268" s="214" t="e">
        <v>#N/A</v>
      </c>
      <c r="OPE268" s="214" t="e">
        <v>#N/A</v>
      </c>
      <c r="OPF268" s="214" t="e">
        <v>#N/A</v>
      </c>
      <c r="OPG268" s="214" t="e">
        <v>#N/A</v>
      </c>
      <c r="OPH268" s="214" t="e">
        <v>#N/A</v>
      </c>
      <c r="OPI268" s="214" t="e">
        <v>#N/A</v>
      </c>
      <c r="OPJ268" s="214" t="e">
        <v>#N/A</v>
      </c>
      <c r="OPK268" s="214" t="e">
        <v>#N/A</v>
      </c>
      <c r="OPL268" s="214" t="e">
        <v>#N/A</v>
      </c>
      <c r="OPM268" s="214" t="e">
        <v>#N/A</v>
      </c>
      <c r="OPN268" s="214" t="e">
        <v>#N/A</v>
      </c>
      <c r="OPO268" s="214" t="e">
        <v>#N/A</v>
      </c>
      <c r="OPP268" s="214" t="e">
        <v>#N/A</v>
      </c>
      <c r="OPQ268" s="214" t="e">
        <v>#N/A</v>
      </c>
      <c r="OPR268" s="214" t="e">
        <v>#N/A</v>
      </c>
      <c r="OPS268" s="214" t="e">
        <v>#N/A</v>
      </c>
      <c r="OPT268" s="214" t="e">
        <v>#N/A</v>
      </c>
      <c r="OPU268" s="214" t="e">
        <v>#N/A</v>
      </c>
      <c r="OPV268" s="214" t="e">
        <v>#N/A</v>
      </c>
      <c r="OPW268" s="214" t="e">
        <v>#N/A</v>
      </c>
      <c r="OPX268" s="214" t="e">
        <v>#N/A</v>
      </c>
      <c r="OPY268" s="214" t="e">
        <v>#N/A</v>
      </c>
      <c r="OPZ268" s="214" t="e">
        <v>#N/A</v>
      </c>
      <c r="OQA268" s="214" t="e">
        <v>#N/A</v>
      </c>
      <c r="OQB268" s="214" t="e">
        <v>#N/A</v>
      </c>
      <c r="OQC268" s="214" t="e">
        <v>#N/A</v>
      </c>
      <c r="OQD268" s="214" t="e">
        <v>#N/A</v>
      </c>
      <c r="OQE268" s="214" t="e">
        <v>#N/A</v>
      </c>
      <c r="OQF268" s="214" t="e">
        <v>#N/A</v>
      </c>
      <c r="OQG268" s="214" t="e">
        <v>#N/A</v>
      </c>
      <c r="OQH268" s="214" t="e">
        <v>#N/A</v>
      </c>
      <c r="OQI268" s="214" t="e">
        <v>#N/A</v>
      </c>
      <c r="OQJ268" s="214" t="e">
        <v>#N/A</v>
      </c>
      <c r="OQK268" s="214" t="e">
        <v>#N/A</v>
      </c>
      <c r="OQL268" s="214" t="e">
        <v>#N/A</v>
      </c>
      <c r="OQM268" s="214" t="e">
        <v>#N/A</v>
      </c>
      <c r="OQN268" s="214" t="e">
        <v>#N/A</v>
      </c>
      <c r="OQO268" s="214" t="e">
        <v>#N/A</v>
      </c>
      <c r="OQP268" s="214" t="e">
        <v>#N/A</v>
      </c>
      <c r="OQQ268" s="214" t="e">
        <v>#N/A</v>
      </c>
      <c r="OQR268" s="214" t="e">
        <v>#N/A</v>
      </c>
      <c r="OQS268" s="214" t="e">
        <v>#N/A</v>
      </c>
      <c r="OQT268" s="214" t="e">
        <v>#N/A</v>
      </c>
      <c r="OQU268" s="214" t="e">
        <v>#N/A</v>
      </c>
      <c r="OQV268" s="214" t="e">
        <v>#N/A</v>
      </c>
      <c r="OQW268" s="214" t="e">
        <v>#N/A</v>
      </c>
      <c r="OQX268" s="214" t="e">
        <v>#N/A</v>
      </c>
      <c r="OQY268" s="214" t="e">
        <v>#N/A</v>
      </c>
      <c r="OQZ268" s="214" t="e">
        <v>#N/A</v>
      </c>
      <c r="ORA268" s="214" t="e">
        <v>#N/A</v>
      </c>
      <c r="ORB268" s="214" t="e">
        <v>#N/A</v>
      </c>
      <c r="ORC268" s="214" t="e">
        <v>#N/A</v>
      </c>
      <c r="ORD268" s="214" t="e">
        <v>#N/A</v>
      </c>
      <c r="ORE268" s="214" t="e">
        <v>#N/A</v>
      </c>
      <c r="ORF268" s="214" t="e">
        <v>#N/A</v>
      </c>
      <c r="ORG268" s="214" t="e">
        <v>#N/A</v>
      </c>
      <c r="ORH268" s="214" t="e">
        <v>#N/A</v>
      </c>
      <c r="ORI268" s="214" t="e">
        <v>#N/A</v>
      </c>
      <c r="ORJ268" s="214" t="e">
        <v>#N/A</v>
      </c>
      <c r="ORK268" s="214" t="e">
        <v>#N/A</v>
      </c>
      <c r="ORL268" s="214" t="e">
        <v>#N/A</v>
      </c>
      <c r="ORM268" s="214" t="e">
        <v>#N/A</v>
      </c>
      <c r="ORN268" s="214" t="e">
        <v>#N/A</v>
      </c>
      <c r="ORO268" s="214" t="e">
        <v>#N/A</v>
      </c>
      <c r="ORP268" s="214" t="e">
        <v>#N/A</v>
      </c>
      <c r="ORQ268" s="214" t="e">
        <v>#N/A</v>
      </c>
      <c r="ORR268" s="214" t="e">
        <v>#N/A</v>
      </c>
      <c r="ORS268" s="214" t="e">
        <v>#N/A</v>
      </c>
      <c r="ORT268" s="214" t="e">
        <v>#N/A</v>
      </c>
      <c r="ORU268" s="214" t="e">
        <v>#N/A</v>
      </c>
      <c r="ORV268" s="214" t="e">
        <v>#N/A</v>
      </c>
      <c r="ORW268" s="214" t="e">
        <v>#N/A</v>
      </c>
      <c r="ORX268" s="214" t="e">
        <v>#N/A</v>
      </c>
      <c r="ORY268" s="214" t="e">
        <v>#N/A</v>
      </c>
      <c r="ORZ268" s="214" t="e">
        <v>#N/A</v>
      </c>
      <c r="OSA268" s="214" t="e">
        <v>#N/A</v>
      </c>
      <c r="OSB268" s="214" t="e">
        <v>#N/A</v>
      </c>
      <c r="OSC268" s="214" t="e">
        <v>#N/A</v>
      </c>
      <c r="OSD268" s="214" t="e">
        <v>#N/A</v>
      </c>
      <c r="OSE268" s="214" t="e">
        <v>#N/A</v>
      </c>
      <c r="OSF268" s="214" t="e">
        <v>#N/A</v>
      </c>
      <c r="OSG268" s="214" t="e">
        <v>#N/A</v>
      </c>
      <c r="OSH268" s="214" t="e">
        <v>#N/A</v>
      </c>
      <c r="OSI268" s="214" t="e">
        <v>#N/A</v>
      </c>
      <c r="OSJ268" s="214" t="e">
        <v>#N/A</v>
      </c>
      <c r="OSK268" s="214" t="e">
        <v>#N/A</v>
      </c>
      <c r="OSL268" s="214" t="e">
        <v>#N/A</v>
      </c>
      <c r="OSM268" s="214" t="e">
        <v>#N/A</v>
      </c>
      <c r="OSN268" s="214" t="e">
        <v>#N/A</v>
      </c>
      <c r="OSO268" s="214" t="e">
        <v>#N/A</v>
      </c>
      <c r="OSP268" s="214" t="e">
        <v>#N/A</v>
      </c>
      <c r="OSQ268" s="214" t="e">
        <v>#N/A</v>
      </c>
      <c r="OSR268" s="214" t="e">
        <v>#N/A</v>
      </c>
      <c r="OSS268" s="214" t="e">
        <v>#N/A</v>
      </c>
      <c r="OST268" s="214" t="e">
        <v>#N/A</v>
      </c>
      <c r="OSU268" s="214" t="e">
        <v>#N/A</v>
      </c>
      <c r="OSV268" s="214" t="e">
        <v>#N/A</v>
      </c>
      <c r="OSW268" s="214" t="e">
        <v>#N/A</v>
      </c>
      <c r="OSX268" s="214" t="e">
        <v>#N/A</v>
      </c>
      <c r="OSY268" s="214" t="e">
        <v>#N/A</v>
      </c>
      <c r="OSZ268" s="214" t="e">
        <v>#N/A</v>
      </c>
      <c r="OTA268" s="214" t="e">
        <v>#N/A</v>
      </c>
      <c r="OTB268" s="214" t="e">
        <v>#N/A</v>
      </c>
      <c r="OTC268" s="214" t="e">
        <v>#N/A</v>
      </c>
      <c r="OTD268" s="214" t="e">
        <v>#N/A</v>
      </c>
      <c r="OTE268" s="214" t="e">
        <v>#N/A</v>
      </c>
      <c r="OTF268" s="214" t="e">
        <v>#N/A</v>
      </c>
      <c r="OTG268" s="214" t="e">
        <v>#N/A</v>
      </c>
      <c r="OTH268" s="214" t="e">
        <v>#N/A</v>
      </c>
      <c r="OTI268" s="214" t="e">
        <v>#N/A</v>
      </c>
      <c r="OTJ268" s="214" t="e">
        <v>#N/A</v>
      </c>
      <c r="OTK268" s="214" t="e">
        <v>#N/A</v>
      </c>
      <c r="OTL268" s="214" t="e">
        <v>#N/A</v>
      </c>
      <c r="OTM268" s="214" t="e">
        <v>#N/A</v>
      </c>
      <c r="OTN268" s="214" t="e">
        <v>#N/A</v>
      </c>
      <c r="OTO268" s="214" t="e">
        <v>#N/A</v>
      </c>
      <c r="OTP268" s="214" t="e">
        <v>#N/A</v>
      </c>
      <c r="OTQ268" s="214" t="e">
        <v>#N/A</v>
      </c>
      <c r="OTR268" s="214" t="e">
        <v>#N/A</v>
      </c>
      <c r="OTS268" s="214" t="e">
        <v>#N/A</v>
      </c>
      <c r="OTT268" s="214" t="e">
        <v>#N/A</v>
      </c>
      <c r="OTU268" s="214" t="e">
        <v>#N/A</v>
      </c>
      <c r="OTV268" s="214" t="e">
        <v>#N/A</v>
      </c>
      <c r="OTW268" s="214" t="e">
        <v>#N/A</v>
      </c>
      <c r="OTX268" s="214" t="e">
        <v>#N/A</v>
      </c>
      <c r="OTY268" s="214" t="e">
        <v>#N/A</v>
      </c>
      <c r="OTZ268" s="214" t="e">
        <v>#N/A</v>
      </c>
      <c r="OUA268" s="214" t="e">
        <v>#N/A</v>
      </c>
      <c r="OUB268" s="214" t="e">
        <v>#N/A</v>
      </c>
      <c r="OUC268" s="214" t="e">
        <v>#N/A</v>
      </c>
      <c r="OUD268" s="214" t="e">
        <v>#N/A</v>
      </c>
      <c r="OUE268" s="214" t="e">
        <v>#N/A</v>
      </c>
      <c r="OUF268" s="214" t="e">
        <v>#N/A</v>
      </c>
      <c r="OUG268" s="214" t="e">
        <v>#N/A</v>
      </c>
      <c r="OUH268" s="214" t="e">
        <v>#N/A</v>
      </c>
      <c r="OUI268" s="214" t="e">
        <v>#N/A</v>
      </c>
      <c r="OUJ268" s="214" t="e">
        <v>#N/A</v>
      </c>
      <c r="OUK268" s="214" t="e">
        <v>#N/A</v>
      </c>
      <c r="OUL268" s="214" t="e">
        <v>#N/A</v>
      </c>
      <c r="OUM268" s="214" t="e">
        <v>#N/A</v>
      </c>
      <c r="OUN268" s="214" t="e">
        <v>#N/A</v>
      </c>
      <c r="OUO268" s="214" t="e">
        <v>#N/A</v>
      </c>
      <c r="OUP268" s="214" t="e">
        <v>#N/A</v>
      </c>
      <c r="OUQ268" s="214" t="e">
        <v>#N/A</v>
      </c>
      <c r="OUR268" s="214" t="e">
        <v>#N/A</v>
      </c>
      <c r="OUS268" s="214" t="e">
        <v>#N/A</v>
      </c>
      <c r="OUT268" s="214" t="e">
        <v>#N/A</v>
      </c>
      <c r="OUU268" s="214" t="e">
        <v>#N/A</v>
      </c>
      <c r="OUV268" s="214" t="e">
        <v>#N/A</v>
      </c>
      <c r="OUW268" s="214" t="e">
        <v>#N/A</v>
      </c>
      <c r="OUX268" s="214" t="e">
        <v>#N/A</v>
      </c>
      <c r="OUY268" s="214" t="e">
        <v>#N/A</v>
      </c>
      <c r="OUZ268" s="214" t="e">
        <v>#N/A</v>
      </c>
      <c r="OVA268" s="214" t="e">
        <v>#N/A</v>
      </c>
      <c r="OVB268" s="214" t="e">
        <v>#N/A</v>
      </c>
      <c r="OVC268" s="214" t="e">
        <v>#N/A</v>
      </c>
      <c r="OVD268" s="214" t="e">
        <v>#N/A</v>
      </c>
      <c r="OVE268" s="214" t="e">
        <v>#N/A</v>
      </c>
      <c r="OVF268" s="214" t="e">
        <v>#N/A</v>
      </c>
      <c r="OVG268" s="214" t="e">
        <v>#N/A</v>
      </c>
      <c r="OVH268" s="214" t="e">
        <v>#N/A</v>
      </c>
      <c r="OVI268" s="214" t="e">
        <v>#N/A</v>
      </c>
      <c r="OVJ268" s="214" t="e">
        <v>#N/A</v>
      </c>
      <c r="OVK268" s="214" t="e">
        <v>#N/A</v>
      </c>
      <c r="OVL268" s="214" t="e">
        <v>#N/A</v>
      </c>
      <c r="OVM268" s="214" t="e">
        <v>#N/A</v>
      </c>
      <c r="OVN268" s="214" t="e">
        <v>#N/A</v>
      </c>
      <c r="OVO268" s="214" t="e">
        <v>#N/A</v>
      </c>
      <c r="OVP268" s="214" t="e">
        <v>#N/A</v>
      </c>
      <c r="OVQ268" s="214" t="e">
        <v>#N/A</v>
      </c>
      <c r="OVR268" s="214" t="e">
        <v>#N/A</v>
      </c>
      <c r="OVS268" s="214" t="e">
        <v>#N/A</v>
      </c>
      <c r="OVT268" s="214" t="e">
        <v>#N/A</v>
      </c>
      <c r="OVU268" s="214" t="e">
        <v>#N/A</v>
      </c>
      <c r="OVV268" s="214" t="e">
        <v>#N/A</v>
      </c>
      <c r="OVW268" s="214" t="e">
        <v>#N/A</v>
      </c>
      <c r="OVX268" s="214" t="e">
        <v>#N/A</v>
      </c>
      <c r="OVY268" s="214" t="e">
        <v>#N/A</v>
      </c>
      <c r="OVZ268" s="214" t="e">
        <v>#N/A</v>
      </c>
      <c r="OWA268" s="214" t="e">
        <v>#N/A</v>
      </c>
      <c r="OWB268" s="214" t="e">
        <v>#N/A</v>
      </c>
      <c r="OWC268" s="214" t="e">
        <v>#N/A</v>
      </c>
      <c r="OWD268" s="214" t="e">
        <v>#N/A</v>
      </c>
      <c r="OWE268" s="214" t="e">
        <v>#N/A</v>
      </c>
      <c r="OWF268" s="214" t="e">
        <v>#N/A</v>
      </c>
      <c r="OWG268" s="214" t="e">
        <v>#N/A</v>
      </c>
      <c r="OWH268" s="214" t="e">
        <v>#N/A</v>
      </c>
      <c r="OWI268" s="214" t="e">
        <v>#N/A</v>
      </c>
      <c r="OWJ268" s="214" t="e">
        <v>#N/A</v>
      </c>
      <c r="OWK268" s="214" t="e">
        <v>#N/A</v>
      </c>
      <c r="OWL268" s="214" t="e">
        <v>#N/A</v>
      </c>
      <c r="OWM268" s="214" t="e">
        <v>#N/A</v>
      </c>
      <c r="OWN268" s="214" t="e">
        <v>#N/A</v>
      </c>
      <c r="OWO268" s="214" t="e">
        <v>#N/A</v>
      </c>
      <c r="OWP268" s="214" t="e">
        <v>#N/A</v>
      </c>
      <c r="OWQ268" s="214" t="e">
        <v>#N/A</v>
      </c>
      <c r="OWR268" s="214" t="e">
        <v>#N/A</v>
      </c>
      <c r="OWS268" s="214" t="e">
        <v>#N/A</v>
      </c>
      <c r="OWT268" s="214" t="e">
        <v>#N/A</v>
      </c>
      <c r="OWU268" s="214" t="e">
        <v>#N/A</v>
      </c>
      <c r="OWV268" s="214" t="e">
        <v>#N/A</v>
      </c>
      <c r="OWW268" s="214" t="e">
        <v>#N/A</v>
      </c>
      <c r="OWX268" s="214" t="e">
        <v>#N/A</v>
      </c>
      <c r="OWY268" s="214" t="e">
        <v>#N/A</v>
      </c>
      <c r="OWZ268" s="214" t="e">
        <v>#N/A</v>
      </c>
      <c r="OXA268" s="214" t="e">
        <v>#N/A</v>
      </c>
      <c r="OXB268" s="214" t="e">
        <v>#N/A</v>
      </c>
      <c r="OXC268" s="214" t="e">
        <v>#N/A</v>
      </c>
      <c r="OXD268" s="214" t="e">
        <v>#N/A</v>
      </c>
      <c r="OXE268" s="214" t="e">
        <v>#N/A</v>
      </c>
      <c r="OXF268" s="214" t="e">
        <v>#N/A</v>
      </c>
      <c r="OXG268" s="214" t="e">
        <v>#N/A</v>
      </c>
      <c r="OXH268" s="214" t="e">
        <v>#N/A</v>
      </c>
      <c r="OXI268" s="214" t="e">
        <v>#N/A</v>
      </c>
      <c r="OXJ268" s="214" t="e">
        <v>#N/A</v>
      </c>
      <c r="OXK268" s="214" t="e">
        <v>#N/A</v>
      </c>
      <c r="OXL268" s="214" t="e">
        <v>#N/A</v>
      </c>
      <c r="OXM268" s="214" t="e">
        <v>#N/A</v>
      </c>
      <c r="OXN268" s="214" t="e">
        <v>#N/A</v>
      </c>
      <c r="OXO268" s="214" t="e">
        <v>#N/A</v>
      </c>
      <c r="OXP268" s="214" t="e">
        <v>#N/A</v>
      </c>
      <c r="OXQ268" s="214" t="e">
        <v>#N/A</v>
      </c>
      <c r="OXR268" s="214" t="e">
        <v>#N/A</v>
      </c>
      <c r="OXS268" s="214" t="e">
        <v>#N/A</v>
      </c>
      <c r="OXT268" s="214" t="e">
        <v>#N/A</v>
      </c>
      <c r="OXU268" s="214" t="e">
        <v>#N/A</v>
      </c>
      <c r="OXV268" s="214" t="e">
        <v>#N/A</v>
      </c>
      <c r="OXW268" s="214" t="e">
        <v>#N/A</v>
      </c>
      <c r="OXX268" s="214" t="e">
        <v>#N/A</v>
      </c>
      <c r="OXY268" s="214" t="e">
        <v>#N/A</v>
      </c>
      <c r="OXZ268" s="214" t="e">
        <v>#N/A</v>
      </c>
      <c r="OYA268" s="214" t="e">
        <v>#N/A</v>
      </c>
      <c r="OYB268" s="214" t="e">
        <v>#N/A</v>
      </c>
      <c r="OYC268" s="214" t="e">
        <v>#N/A</v>
      </c>
      <c r="OYD268" s="214" t="e">
        <v>#N/A</v>
      </c>
      <c r="OYE268" s="214" t="e">
        <v>#N/A</v>
      </c>
      <c r="OYF268" s="214" t="e">
        <v>#N/A</v>
      </c>
      <c r="OYG268" s="214" t="e">
        <v>#N/A</v>
      </c>
      <c r="OYH268" s="214" t="e">
        <v>#N/A</v>
      </c>
      <c r="OYI268" s="214" t="e">
        <v>#N/A</v>
      </c>
      <c r="OYJ268" s="214" t="e">
        <v>#N/A</v>
      </c>
      <c r="OYK268" s="214" t="e">
        <v>#N/A</v>
      </c>
      <c r="OYL268" s="214" t="e">
        <v>#N/A</v>
      </c>
      <c r="OYM268" s="214" t="e">
        <v>#N/A</v>
      </c>
      <c r="OYN268" s="214" t="e">
        <v>#N/A</v>
      </c>
      <c r="OYO268" s="214" t="e">
        <v>#N/A</v>
      </c>
      <c r="OYP268" s="214" t="e">
        <v>#N/A</v>
      </c>
      <c r="OYQ268" s="214" t="e">
        <v>#N/A</v>
      </c>
      <c r="OYR268" s="214" t="e">
        <v>#N/A</v>
      </c>
      <c r="OYS268" s="214" t="e">
        <v>#N/A</v>
      </c>
      <c r="OYT268" s="214" t="e">
        <v>#N/A</v>
      </c>
      <c r="OYU268" s="214" t="e">
        <v>#N/A</v>
      </c>
      <c r="OYV268" s="214" t="e">
        <v>#N/A</v>
      </c>
      <c r="OYW268" s="214" t="e">
        <v>#N/A</v>
      </c>
      <c r="OYX268" s="214" t="e">
        <v>#N/A</v>
      </c>
      <c r="OYY268" s="214" t="e">
        <v>#N/A</v>
      </c>
      <c r="OYZ268" s="214" t="e">
        <v>#N/A</v>
      </c>
      <c r="OZA268" s="214" t="e">
        <v>#N/A</v>
      </c>
      <c r="OZB268" s="214" t="e">
        <v>#N/A</v>
      </c>
      <c r="OZC268" s="214" t="e">
        <v>#N/A</v>
      </c>
      <c r="OZD268" s="214" t="e">
        <v>#N/A</v>
      </c>
      <c r="OZE268" s="214" t="e">
        <v>#N/A</v>
      </c>
      <c r="OZF268" s="214" t="e">
        <v>#N/A</v>
      </c>
      <c r="OZG268" s="214" t="e">
        <v>#N/A</v>
      </c>
      <c r="OZH268" s="214" t="e">
        <v>#N/A</v>
      </c>
      <c r="OZI268" s="214" t="e">
        <v>#N/A</v>
      </c>
      <c r="OZJ268" s="214" t="e">
        <v>#N/A</v>
      </c>
      <c r="OZK268" s="214" t="e">
        <v>#N/A</v>
      </c>
      <c r="OZL268" s="214" t="e">
        <v>#N/A</v>
      </c>
      <c r="OZM268" s="214" t="e">
        <v>#N/A</v>
      </c>
      <c r="OZN268" s="214" t="e">
        <v>#N/A</v>
      </c>
      <c r="OZO268" s="214" t="e">
        <v>#N/A</v>
      </c>
      <c r="OZP268" s="214" t="e">
        <v>#N/A</v>
      </c>
      <c r="OZQ268" s="214" t="e">
        <v>#N/A</v>
      </c>
      <c r="OZR268" s="214" t="e">
        <v>#N/A</v>
      </c>
      <c r="OZS268" s="214" t="e">
        <v>#N/A</v>
      </c>
      <c r="OZT268" s="214" t="e">
        <v>#N/A</v>
      </c>
      <c r="OZU268" s="214" t="e">
        <v>#N/A</v>
      </c>
      <c r="OZV268" s="214" t="e">
        <v>#N/A</v>
      </c>
      <c r="OZW268" s="214" t="e">
        <v>#N/A</v>
      </c>
      <c r="OZX268" s="214" t="e">
        <v>#N/A</v>
      </c>
      <c r="OZY268" s="214" t="e">
        <v>#N/A</v>
      </c>
      <c r="OZZ268" s="214" t="e">
        <v>#N/A</v>
      </c>
      <c r="PAA268" s="214" t="e">
        <v>#N/A</v>
      </c>
      <c r="PAB268" s="214" t="e">
        <v>#N/A</v>
      </c>
      <c r="PAC268" s="214" t="e">
        <v>#N/A</v>
      </c>
      <c r="PAD268" s="214" t="e">
        <v>#N/A</v>
      </c>
      <c r="PAE268" s="214" t="e">
        <v>#N/A</v>
      </c>
      <c r="PAF268" s="214" t="e">
        <v>#N/A</v>
      </c>
      <c r="PAG268" s="214" t="e">
        <v>#N/A</v>
      </c>
      <c r="PAH268" s="214" t="e">
        <v>#N/A</v>
      </c>
      <c r="PAI268" s="214" t="e">
        <v>#N/A</v>
      </c>
      <c r="PAJ268" s="214" t="e">
        <v>#N/A</v>
      </c>
      <c r="PAK268" s="214" t="e">
        <v>#N/A</v>
      </c>
      <c r="PAL268" s="214" t="e">
        <v>#N/A</v>
      </c>
      <c r="PAM268" s="214" t="e">
        <v>#N/A</v>
      </c>
      <c r="PAN268" s="214" t="e">
        <v>#N/A</v>
      </c>
      <c r="PAO268" s="214" t="e">
        <v>#N/A</v>
      </c>
      <c r="PAP268" s="214" t="e">
        <v>#N/A</v>
      </c>
      <c r="PAQ268" s="214" t="e">
        <v>#N/A</v>
      </c>
      <c r="PAR268" s="214" t="e">
        <v>#N/A</v>
      </c>
      <c r="PAS268" s="214" t="e">
        <v>#N/A</v>
      </c>
      <c r="PAT268" s="214" t="e">
        <v>#N/A</v>
      </c>
      <c r="PAU268" s="214" t="e">
        <v>#N/A</v>
      </c>
      <c r="PAV268" s="214" t="e">
        <v>#N/A</v>
      </c>
      <c r="PAW268" s="214" t="e">
        <v>#N/A</v>
      </c>
      <c r="PAX268" s="214" t="e">
        <v>#N/A</v>
      </c>
      <c r="PAY268" s="214" t="e">
        <v>#N/A</v>
      </c>
      <c r="PAZ268" s="214" t="e">
        <v>#N/A</v>
      </c>
      <c r="PBA268" s="214" t="e">
        <v>#N/A</v>
      </c>
      <c r="PBB268" s="214" t="e">
        <v>#N/A</v>
      </c>
      <c r="PBC268" s="214" t="e">
        <v>#N/A</v>
      </c>
      <c r="PBD268" s="214" t="e">
        <v>#N/A</v>
      </c>
      <c r="PBE268" s="214" t="e">
        <v>#N/A</v>
      </c>
      <c r="PBF268" s="214" t="e">
        <v>#N/A</v>
      </c>
      <c r="PBG268" s="214" t="e">
        <v>#N/A</v>
      </c>
      <c r="PBH268" s="214" t="e">
        <v>#N/A</v>
      </c>
      <c r="PBI268" s="214" t="e">
        <v>#N/A</v>
      </c>
      <c r="PBJ268" s="214" t="e">
        <v>#N/A</v>
      </c>
      <c r="PBK268" s="214" t="e">
        <v>#N/A</v>
      </c>
      <c r="PBL268" s="214" t="e">
        <v>#N/A</v>
      </c>
      <c r="PBM268" s="214" t="e">
        <v>#N/A</v>
      </c>
      <c r="PBN268" s="214" t="e">
        <v>#N/A</v>
      </c>
      <c r="PBO268" s="214" t="e">
        <v>#N/A</v>
      </c>
      <c r="PBP268" s="214" t="e">
        <v>#N/A</v>
      </c>
      <c r="PBQ268" s="214" t="e">
        <v>#N/A</v>
      </c>
      <c r="PBR268" s="214" t="e">
        <v>#N/A</v>
      </c>
      <c r="PBS268" s="214" t="e">
        <v>#N/A</v>
      </c>
      <c r="PBT268" s="214" t="e">
        <v>#N/A</v>
      </c>
      <c r="PBU268" s="214" t="e">
        <v>#N/A</v>
      </c>
      <c r="PBV268" s="214" t="e">
        <v>#N/A</v>
      </c>
      <c r="PBW268" s="214" t="e">
        <v>#N/A</v>
      </c>
      <c r="PBX268" s="214" t="e">
        <v>#N/A</v>
      </c>
      <c r="PBY268" s="214" t="e">
        <v>#N/A</v>
      </c>
      <c r="PBZ268" s="214" t="e">
        <v>#N/A</v>
      </c>
      <c r="PCA268" s="214" t="e">
        <v>#N/A</v>
      </c>
      <c r="PCB268" s="214" t="e">
        <v>#N/A</v>
      </c>
      <c r="PCC268" s="214" t="e">
        <v>#N/A</v>
      </c>
      <c r="PCD268" s="214" t="e">
        <v>#N/A</v>
      </c>
      <c r="PCE268" s="214" t="e">
        <v>#N/A</v>
      </c>
      <c r="PCF268" s="214" t="e">
        <v>#N/A</v>
      </c>
      <c r="PCG268" s="214" t="e">
        <v>#N/A</v>
      </c>
      <c r="PCH268" s="214" t="e">
        <v>#N/A</v>
      </c>
      <c r="PCI268" s="214" t="e">
        <v>#N/A</v>
      </c>
      <c r="PCJ268" s="214" t="e">
        <v>#N/A</v>
      </c>
      <c r="PCK268" s="214" t="e">
        <v>#N/A</v>
      </c>
      <c r="PCL268" s="214" t="e">
        <v>#N/A</v>
      </c>
      <c r="PCM268" s="214" t="e">
        <v>#N/A</v>
      </c>
      <c r="PCN268" s="214" t="e">
        <v>#N/A</v>
      </c>
      <c r="PCO268" s="214" t="e">
        <v>#N/A</v>
      </c>
      <c r="PCP268" s="214" t="e">
        <v>#N/A</v>
      </c>
      <c r="PCQ268" s="214" t="e">
        <v>#N/A</v>
      </c>
      <c r="PCR268" s="214" t="e">
        <v>#N/A</v>
      </c>
      <c r="PCS268" s="214" t="e">
        <v>#N/A</v>
      </c>
      <c r="PCT268" s="214" t="e">
        <v>#N/A</v>
      </c>
      <c r="PCU268" s="214" t="e">
        <v>#N/A</v>
      </c>
      <c r="PCV268" s="214" t="e">
        <v>#N/A</v>
      </c>
      <c r="PCW268" s="214" t="e">
        <v>#N/A</v>
      </c>
      <c r="PCX268" s="214" t="e">
        <v>#N/A</v>
      </c>
      <c r="PCY268" s="214" t="e">
        <v>#N/A</v>
      </c>
      <c r="PCZ268" s="214" t="e">
        <v>#N/A</v>
      </c>
      <c r="PDA268" s="214" t="e">
        <v>#N/A</v>
      </c>
      <c r="PDB268" s="214" t="e">
        <v>#N/A</v>
      </c>
      <c r="PDC268" s="214" t="e">
        <v>#N/A</v>
      </c>
      <c r="PDD268" s="214" t="e">
        <v>#N/A</v>
      </c>
      <c r="PDE268" s="214" t="e">
        <v>#N/A</v>
      </c>
      <c r="PDF268" s="214" t="e">
        <v>#N/A</v>
      </c>
      <c r="PDG268" s="214" t="e">
        <v>#N/A</v>
      </c>
      <c r="PDH268" s="214" t="e">
        <v>#N/A</v>
      </c>
      <c r="PDI268" s="214" t="e">
        <v>#N/A</v>
      </c>
      <c r="PDJ268" s="214" t="e">
        <v>#N/A</v>
      </c>
      <c r="PDK268" s="214" t="e">
        <v>#N/A</v>
      </c>
      <c r="PDL268" s="214" t="e">
        <v>#N/A</v>
      </c>
      <c r="PDM268" s="214" t="e">
        <v>#N/A</v>
      </c>
      <c r="PDN268" s="214" t="e">
        <v>#N/A</v>
      </c>
      <c r="PDO268" s="214" t="e">
        <v>#N/A</v>
      </c>
      <c r="PDP268" s="214" t="e">
        <v>#N/A</v>
      </c>
      <c r="PDQ268" s="214" t="e">
        <v>#N/A</v>
      </c>
      <c r="PDR268" s="214" t="e">
        <v>#N/A</v>
      </c>
      <c r="PDS268" s="214" t="e">
        <v>#N/A</v>
      </c>
      <c r="PDT268" s="214" t="e">
        <v>#N/A</v>
      </c>
      <c r="PDU268" s="214" t="e">
        <v>#N/A</v>
      </c>
      <c r="PDV268" s="214" t="e">
        <v>#N/A</v>
      </c>
      <c r="PDW268" s="214" t="e">
        <v>#N/A</v>
      </c>
      <c r="PDX268" s="214" t="e">
        <v>#N/A</v>
      </c>
      <c r="PDY268" s="214" t="e">
        <v>#N/A</v>
      </c>
      <c r="PDZ268" s="214" t="e">
        <v>#N/A</v>
      </c>
      <c r="PEA268" s="214" t="e">
        <v>#N/A</v>
      </c>
      <c r="PEB268" s="214" t="e">
        <v>#N/A</v>
      </c>
      <c r="PEC268" s="214" t="e">
        <v>#N/A</v>
      </c>
      <c r="PED268" s="214" t="e">
        <v>#N/A</v>
      </c>
      <c r="PEE268" s="214" t="e">
        <v>#N/A</v>
      </c>
      <c r="PEF268" s="214" t="e">
        <v>#N/A</v>
      </c>
      <c r="PEG268" s="214" t="e">
        <v>#N/A</v>
      </c>
      <c r="PEH268" s="214" t="e">
        <v>#N/A</v>
      </c>
      <c r="PEI268" s="214" t="e">
        <v>#N/A</v>
      </c>
      <c r="PEJ268" s="214" t="e">
        <v>#N/A</v>
      </c>
      <c r="PEK268" s="214" t="e">
        <v>#N/A</v>
      </c>
      <c r="PEL268" s="214" t="e">
        <v>#N/A</v>
      </c>
      <c r="PEM268" s="214" t="e">
        <v>#N/A</v>
      </c>
      <c r="PEN268" s="214" t="e">
        <v>#N/A</v>
      </c>
      <c r="PEO268" s="214" t="e">
        <v>#N/A</v>
      </c>
      <c r="PEP268" s="214" t="e">
        <v>#N/A</v>
      </c>
      <c r="PEQ268" s="214" t="e">
        <v>#N/A</v>
      </c>
      <c r="PER268" s="214" t="e">
        <v>#N/A</v>
      </c>
      <c r="PES268" s="214" t="e">
        <v>#N/A</v>
      </c>
      <c r="PET268" s="214" t="e">
        <v>#N/A</v>
      </c>
      <c r="PEU268" s="214" t="e">
        <v>#N/A</v>
      </c>
      <c r="PEV268" s="214" t="e">
        <v>#N/A</v>
      </c>
      <c r="PEW268" s="214" t="e">
        <v>#N/A</v>
      </c>
      <c r="PEX268" s="214" t="e">
        <v>#N/A</v>
      </c>
      <c r="PEY268" s="214" t="e">
        <v>#N/A</v>
      </c>
      <c r="PEZ268" s="214" t="e">
        <v>#N/A</v>
      </c>
      <c r="PFA268" s="214" t="e">
        <v>#N/A</v>
      </c>
      <c r="PFB268" s="214" t="e">
        <v>#N/A</v>
      </c>
      <c r="PFC268" s="214" t="e">
        <v>#N/A</v>
      </c>
      <c r="PFD268" s="214" t="e">
        <v>#N/A</v>
      </c>
      <c r="PFE268" s="214" t="e">
        <v>#N/A</v>
      </c>
      <c r="PFF268" s="214" t="e">
        <v>#N/A</v>
      </c>
      <c r="PFG268" s="214" t="e">
        <v>#N/A</v>
      </c>
      <c r="PFH268" s="214" t="e">
        <v>#N/A</v>
      </c>
      <c r="PFI268" s="214" t="e">
        <v>#N/A</v>
      </c>
      <c r="PFJ268" s="214" t="e">
        <v>#N/A</v>
      </c>
      <c r="PFK268" s="214" t="e">
        <v>#N/A</v>
      </c>
      <c r="PFL268" s="214" t="e">
        <v>#N/A</v>
      </c>
      <c r="PFM268" s="214" t="e">
        <v>#N/A</v>
      </c>
      <c r="PFN268" s="214" t="e">
        <v>#N/A</v>
      </c>
      <c r="PFO268" s="214" t="e">
        <v>#N/A</v>
      </c>
      <c r="PFP268" s="214" t="e">
        <v>#N/A</v>
      </c>
      <c r="PFQ268" s="214" t="e">
        <v>#N/A</v>
      </c>
      <c r="PFR268" s="214" t="e">
        <v>#N/A</v>
      </c>
      <c r="PFS268" s="214" t="e">
        <v>#N/A</v>
      </c>
      <c r="PFT268" s="214" t="e">
        <v>#N/A</v>
      </c>
      <c r="PFU268" s="214" t="e">
        <v>#N/A</v>
      </c>
      <c r="PFV268" s="214" t="e">
        <v>#N/A</v>
      </c>
      <c r="PFW268" s="214" t="e">
        <v>#N/A</v>
      </c>
      <c r="PFX268" s="214" t="e">
        <v>#N/A</v>
      </c>
      <c r="PFY268" s="214" t="e">
        <v>#N/A</v>
      </c>
      <c r="PFZ268" s="214" t="e">
        <v>#N/A</v>
      </c>
      <c r="PGA268" s="214" t="e">
        <v>#N/A</v>
      </c>
      <c r="PGB268" s="214" t="e">
        <v>#N/A</v>
      </c>
      <c r="PGC268" s="214" t="e">
        <v>#N/A</v>
      </c>
      <c r="PGD268" s="214" t="e">
        <v>#N/A</v>
      </c>
      <c r="PGE268" s="214" t="e">
        <v>#N/A</v>
      </c>
      <c r="PGF268" s="214" t="e">
        <v>#N/A</v>
      </c>
      <c r="PGG268" s="214" t="e">
        <v>#N/A</v>
      </c>
      <c r="PGH268" s="214" t="e">
        <v>#N/A</v>
      </c>
      <c r="PGI268" s="214" t="e">
        <v>#N/A</v>
      </c>
      <c r="PGJ268" s="214" t="e">
        <v>#N/A</v>
      </c>
      <c r="PGK268" s="214" t="e">
        <v>#N/A</v>
      </c>
      <c r="PGL268" s="214" t="e">
        <v>#N/A</v>
      </c>
      <c r="PGM268" s="214" t="e">
        <v>#N/A</v>
      </c>
      <c r="PGN268" s="214" t="e">
        <v>#N/A</v>
      </c>
      <c r="PGO268" s="214" t="e">
        <v>#N/A</v>
      </c>
      <c r="PGP268" s="214" t="e">
        <v>#N/A</v>
      </c>
      <c r="PGQ268" s="214" t="e">
        <v>#N/A</v>
      </c>
      <c r="PGR268" s="214" t="e">
        <v>#N/A</v>
      </c>
      <c r="PGS268" s="214" t="e">
        <v>#N/A</v>
      </c>
      <c r="PGT268" s="214" t="e">
        <v>#N/A</v>
      </c>
      <c r="PGU268" s="214" t="e">
        <v>#N/A</v>
      </c>
      <c r="PGV268" s="214" t="e">
        <v>#N/A</v>
      </c>
      <c r="PGW268" s="214" t="e">
        <v>#N/A</v>
      </c>
      <c r="PGX268" s="214" t="e">
        <v>#N/A</v>
      </c>
      <c r="PGY268" s="214" t="e">
        <v>#N/A</v>
      </c>
      <c r="PGZ268" s="214" t="e">
        <v>#N/A</v>
      </c>
      <c r="PHA268" s="214" t="e">
        <v>#N/A</v>
      </c>
      <c r="PHB268" s="214" t="e">
        <v>#N/A</v>
      </c>
      <c r="PHC268" s="214" t="e">
        <v>#N/A</v>
      </c>
      <c r="PHD268" s="214" t="e">
        <v>#N/A</v>
      </c>
      <c r="PHE268" s="214" t="e">
        <v>#N/A</v>
      </c>
      <c r="PHF268" s="214" t="e">
        <v>#N/A</v>
      </c>
      <c r="PHG268" s="214" t="e">
        <v>#N/A</v>
      </c>
      <c r="PHH268" s="214" t="e">
        <v>#N/A</v>
      </c>
      <c r="PHI268" s="214" t="e">
        <v>#N/A</v>
      </c>
      <c r="PHJ268" s="214" t="e">
        <v>#N/A</v>
      </c>
      <c r="PHK268" s="214" t="e">
        <v>#N/A</v>
      </c>
      <c r="PHL268" s="214" t="e">
        <v>#N/A</v>
      </c>
      <c r="PHM268" s="214" t="e">
        <v>#N/A</v>
      </c>
      <c r="PHN268" s="214" t="e">
        <v>#N/A</v>
      </c>
      <c r="PHO268" s="214" t="e">
        <v>#N/A</v>
      </c>
      <c r="PHP268" s="214" t="e">
        <v>#N/A</v>
      </c>
      <c r="PHQ268" s="214" t="e">
        <v>#N/A</v>
      </c>
      <c r="PHR268" s="214" t="e">
        <v>#N/A</v>
      </c>
      <c r="PHS268" s="214" t="e">
        <v>#N/A</v>
      </c>
      <c r="PHT268" s="214" t="e">
        <v>#N/A</v>
      </c>
      <c r="PHU268" s="214" t="e">
        <v>#N/A</v>
      </c>
      <c r="PHV268" s="214" t="e">
        <v>#N/A</v>
      </c>
      <c r="PHW268" s="214" t="e">
        <v>#N/A</v>
      </c>
      <c r="PHX268" s="214" t="e">
        <v>#N/A</v>
      </c>
      <c r="PHY268" s="214" t="e">
        <v>#N/A</v>
      </c>
      <c r="PHZ268" s="214" t="e">
        <v>#N/A</v>
      </c>
      <c r="PIA268" s="214" t="e">
        <v>#N/A</v>
      </c>
      <c r="PIB268" s="214" t="e">
        <v>#N/A</v>
      </c>
      <c r="PIC268" s="214" t="e">
        <v>#N/A</v>
      </c>
      <c r="PID268" s="214" t="e">
        <v>#N/A</v>
      </c>
      <c r="PIE268" s="214" t="e">
        <v>#N/A</v>
      </c>
      <c r="PIF268" s="214" t="e">
        <v>#N/A</v>
      </c>
      <c r="PIG268" s="214" t="e">
        <v>#N/A</v>
      </c>
      <c r="PIH268" s="214" t="e">
        <v>#N/A</v>
      </c>
      <c r="PII268" s="214" t="e">
        <v>#N/A</v>
      </c>
      <c r="PIJ268" s="214" t="e">
        <v>#N/A</v>
      </c>
      <c r="PIK268" s="214" t="e">
        <v>#N/A</v>
      </c>
      <c r="PIL268" s="214" t="e">
        <v>#N/A</v>
      </c>
      <c r="PIM268" s="214" t="e">
        <v>#N/A</v>
      </c>
      <c r="PIN268" s="214" t="e">
        <v>#N/A</v>
      </c>
      <c r="PIO268" s="214" t="e">
        <v>#N/A</v>
      </c>
      <c r="PIP268" s="214" t="e">
        <v>#N/A</v>
      </c>
      <c r="PIQ268" s="214" t="e">
        <v>#N/A</v>
      </c>
      <c r="PIR268" s="214" t="e">
        <v>#N/A</v>
      </c>
      <c r="PIS268" s="214" t="e">
        <v>#N/A</v>
      </c>
      <c r="PIT268" s="214" t="e">
        <v>#N/A</v>
      </c>
      <c r="PIU268" s="214" t="e">
        <v>#N/A</v>
      </c>
      <c r="PIV268" s="214" t="e">
        <v>#N/A</v>
      </c>
      <c r="PIW268" s="214" t="e">
        <v>#N/A</v>
      </c>
      <c r="PIX268" s="214" t="e">
        <v>#N/A</v>
      </c>
      <c r="PIY268" s="214" t="e">
        <v>#N/A</v>
      </c>
      <c r="PIZ268" s="214" t="e">
        <v>#N/A</v>
      </c>
      <c r="PJA268" s="214" t="e">
        <v>#N/A</v>
      </c>
      <c r="PJB268" s="214" t="e">
        <v>#N/A</v>
      </c>
      <c r="PJC268" s="214" t="e">
        <v>#N/A</v>
      </c>
      <c r="PJD268" s="214" t="e">
        <v>#N/A</v>
      </c>
      <c r="PJE268" s="214" t="e">
        <v>#N/A</v>
      </c>
      <c r="PJF268" s="214" t="e">
        <v>#N/A</v>
      </c>
      <c r="PJG268" s="214" t="e">
        <v>#N/A</v>
      </c>
      <c r="PJH268" s="214" t="e">
        <v>#N/A</v>
      </c>
      <c r="PJI268" s="214" t="e">
        <v>#N/A</v>
      </c>
      <c r="PJJ268" s="214" t="e">
        <v>#N/A</v>
      </c>
      <c r="PJK268" s="214" t="e">
        <v>#N/A</v>
      </c>
      <c r="PJL268" s="214" t="e">
        <v>#N/A</v>
      </c>
      <c r="PJM268" s="214" t="e">
        <v>#N/A</v>
      </c>
      <c r="PJN268" s="214" t="e">
        <v>#N/A</v>
      </c>
      <c r="PJO268" s="214" t="e">
        <v>#N/A</v>
      </c>
      <c r="PJP268" s="214" t="e">
        <v>#N/A</v>
      </c>
      <c r="PJQ268" s="214" t="e">
        <v>#N/A</v>
      </c>
      <c r="PJR268" s="214" t="e">
        <v>#N/A</v>
      </c>
      <c r="PJS268" s="214" t="e">
        <v>#N/A</v>
      </c>
      <c r="PJT268" s="214" t="e">
        <v>#N/A</v>
      </c>
      <c r="PJU268" s="214" t="e">
        <v>#N/A</v>
      </c>
      <c r="PJV268" s="214" t="e">
        <v>#N/A</v>
      </c>
      <c r="PJW268" s="214" t="e">
        <v>#N/A</v>
      </c>
      <c r="PJX268" s="214" t="e">
        <v>#N/A</v>
      </c>
      <c r="PJY268" s="214" t="e">
        <v>#N/A</v>
      </c>
      <c r="PJZ268" s="214" t="e">
        <v>#N/A</v>
      </c>
      <c r="PKA268" s="214" t="e">
        <v>#N/A</v>
      </c>
      <c r="PKB268" s="214" t="e">
        <v>#N/A</v>
      </c>
      <c r="PKC268" s="214" t="e">
        <v>#N/A</v>
      </c>
      <c r="PKD268" s="214" t="e">
        <v>#N/A</v>
      </c>
      <c r="PKE268" s="214" t="e">
        <v>#N/A</v>
      </c>
      <c r="PKF268" s="214" t="e">
        <v>#N/A</v>
      </c>
      <c r="PKG268" s="214" t="e">
        <v>#N/A</v>
      </c>
      <c r="PKH268" s="214" t="e">
        <v>#N/A</v>
      </c>
      <c r="PKI268" s="214" t="e">
        <v>#N/A</v>
      </c>
      <c r="PKJ268" s="214" t="e">
        <v>#N/A</v>
      </c>
      <c r="PKK268" s="214" t="e">
        <v>#N/A</v>
      </c>
      <c r="PKL268" s="214" t="e">
        <v>#N/A</v>
      </c>
      <c r="PKM268" s="214" t="e">
        <v>#N/A</v>
      </c>
      <c r="PKN268" s="214" t="e">
        <v>#N/A</v>
      </c>
      <c r="PKO268" s="214" t="e">
        <v>#N/A</v>
      </c>
      <c r="PKP268" s="214" t="e">
        <v>#N/A</v>
      </c>
      <c r="PKQ268" s="214" t="e">
        <v>#N/A</v>
      </c>
      <c r="PKR268" s="214" t="e">
        <v>#N/A</v>
      </c>
      <c r="PKS268" s="214" t="e">
        <v>#N/A</v>
      </c>
      <c r="PKT268" s="214" t="e">
        <v>#N/A</v>
      </c>
      <c r="PKU268" s="214" t="e">
        <v>#N/A</v>
      </c>
      <c r="PKV268" s="214" t="e">
        <v>#N/A</v>
      </c>
      <c r="PKW268" s="214" t="e">
        <v>#N/A</v>
      </c>
      <c r="PKX268" s="214" t="e">
        <v>#N/A</v>
      </c>
      <c r="PKY268" s="214" t="e">
        <v>#N/A</v>
      </c>
      <c r="PKZ268" s="214" t="e">
        <v>#N/A</v>
      </c>
      <c r="PLA268" s="214" t="e">
        <v>#N/A</v>
      </c>
      <c r="PLB268" s="214" t="e">
        <v>#N/A</v>
      </c>
      <c r="PLC268" s="214" t="e">
        <v>#N/A</v>
      </c>
      <c r="PLD268" s="214" t="e">
        <v>#N/A</v>
      </c>
      <c r="PLE268" s="214" t="e">
        <v>#N/A</v>
      </c>
      <c r="PLF268" s="214" t="e">
        <v>#N/A</v>
      </c>
      <c r="PLG268" s="214" t="e">
        <v>#N/A</v>
      </c>
      <c r="PLH268" s="214" t="e">
        <v>#N/A</v>
      </c>
      <c r="PLI268" s="214" t="e">
        <v>#N/A</v>
      </c>
      <c r="PLJ268" s="214" t="e">
        <v>#N/A</v>
      </c>
      <c r="PLK268" s="214" t="e">
        <v>#N/A</v>
      </c>
      <c r="PLL268" s="214" t="e">
        <v>#N/A</v>
      </c>
      <c r="PLM268" s="214" t="e">
        <v>#N/A</v>
      </c>
      <c r="PLN268" s="214" t="e">
        <v>#N/A</v>
      </c>
      <c r="PLO268" s="214" t="e">
        <v>#N/A</v>
      </c>
      <c r="PLP268" s="214" t="e">
        <v>#N/A</v>
      </c>
      <c r="PLQ268" s="214" t="e">
        <v>#N/A</v>
      </c>
      <c r="PLR268" s="214" t="e">
        <v>#N/A</v>
      </c>
      <c r="PLS268" s="214" t="e">
        <v>#N/A</v>
      </c>
      <c r="PLT268" s="214" t="e">
        <v>#N/A</v>
      </c>
      <c r="PLU268" s="214" t="e">
        <v>#N/A</v>
      </c>
      <c r="PLV268" s="214" t="e">
        <v>#N/A</v>
      </c>
      <c r="PLW268" s="214" t="e">
        <v>#N/A</v>
      </c>
      <c r="PLX268" s="214" t="e">
        <v>#N/A</v>
      </c>
      <c r="PLY268" s="214" t="e">
        <v>#N/A</v>
      </c>
      <c r="PLZ268" s="214" t="e">
        <v>#N/A</v>
      </c>
      <c r="PMA268" s="214" t="e">
        <v>#N/A</v>
      </c>
      <c r="PMB268" s="214" t="e">
        <v>#N/A</v>
      </c>
      <c r="PMC268" s="214" t="e">
        <v>#N/A</v>
      </c>
      <c r="PMD268" s="214" t="e">
        <v>#N/A</v>
      </c>
      <c r="PME268" s="214" t="e">
        <v>#N/A</v>
      </c>
      <c r="PMF268" s="214" t="e">
        <v>#N/A</v>
      </c>
      <c r="PMG268" s="214" t="e">
        <v>#N/A</v>
      </c>
      <c r="PMH268" s="214" t="e">
        <v>#N/A</v>
      </c>
      <c r="PMI268" s="214" t="e">
        <v>#N/A</v>
      </c>
      <c r="PMJ268" s="214" t="e">
        <v>#N/A</v>
      </c>
      <c r="PMK268" s="214" t="e">
        <v>#N/A</v>
      </c>
      <c r="PML268" s="214" t="e">
        <v>#N/A</v>
      </c>
      <c r="PMM268" s="214" t="e">
        <v>#N/A</v>
      </c>
      <c r="PMN268" s="214" t="e">
        <v>#N/A</v>
      </c>
      <c r="PMO268" s="214" t="e">
        <v>#N/A</v>
      </c>
      <c r="PMP268" s="214" t="e">
        <v>#N/A</v>
      </c>
      <c r="PMQ268" s="214" t="e">
        <v>#N/A</v>
      </c>
      <c r="PMR268" s="214" t="e">
        <v>#N/A</v>
      </c>
      <c r="PMS268" s="214" t="e">
        <v>#N/A</v>
      </c>
      <c r="PMT268" s="214" t="e">
        <v>#N/A</v>
      </c>
      <c r="PMU268" s="214" t="e">
        <v>#N/A</v>
      </c>
      <c r="PMV268" s="214" t="e">
        <v>#N/A</v>
      </c>
      <c r="PMW268" s="214" t="e">
        <v>#N/A</v>
      </c>
      <c r="PMX268" s="214" t="e">
        <v>#N/A</v>
      </c>
      <c r="PMY268" s="214" t="e">
        <v>#N/A</v>
      </c>
      <c r="PMZ268" s="214" t="e">
        <v>#N/A</v>
      </c>
      <c r="PNA268" s="214" t="e">
        <v>#N/A</v>
      </c>
      <c r="PNB268" s="214" t="e">
        <v>#N/A</v>
      </c>
      <c r="PNC268" s="214" t="e">
        <v>#N/A</v>
      </c>
      <c r="PND268" s="214" t="e">
        <v>#N/A</v>
      </c>
      <c r="PNE268" s="214" t="e">
        <v>#N/A</v>
      </c>
      <c r="PNF268" s="214" t="e">
        <v>#N/A</v>
      </c>
      <c r="PNG268" s="214" t="e">
        <v>#N/A</v>
      </c>
      <c r="PNH268" s="214" t="e">
        <v>#N/A</v>
      </c>
      <c r="PNI268" s="214" t="e">
        <v>#N/A</v>
      </c>
      <c r="PNJ268" s="214" t="e">
        <v>#N/A</v>
      </c>
      <c r="PNK268" s="214" t="e">
        <v>#N/A</v>
      </c>
      <c r="PNL268" s="214" t="e">
        <v>#N/A</v>
      </c>
      <c r="PNM268" s="214" t="e">
        <v>#N/A</v>
      </c>
      <c r="PNN268" s="214" t="e">
        <v>#N/A</v>
      </c>
      <c r="PNO268" s="214" t="e">
        <v>#N/A</v>
      </c>
      <c r="PNP268" s="214" t="e">
        <v>#N/A</v>
      </c>
      <c r="PNQ268" s="214" t="e">
        <v>#N/A</v>
      </c>
      <c r="PNR268" s="214" t="e">
        <v>#N/A</v>
      </c>
      <c r="PNS268" s="214" t="e">
        <v>#N/A</v>
      </c>
      <c r="PNT268" s="214" t="e">
        <v>#N/A</v>
      </c>
      <c r="PNU268" s="214" t="e">
        <v>#N/A</v>
      </c>
      <c r="PNV268" s="214" t="e">
        <v>#N/A</v>
      </c>
      <c r="PNW268" s="214" t="e">
        <v>#N/A</v>
      </c>
      <c r="PNX268" s="214" t="e">
        <v>#N/A</v>
      </c>
      <c r="PNY268" s="214" t="e">
        <v>#N/A</v>
      </c>
      <c r="PNZ268" s="214" t="e">
        <v>#N/A</v>
      </c>
      <c r="POA268" s="214" t="e">
        <v>#N/A</v>
      </c>
      <c r="POB268" s="214" t="e">
        <v>#N/A</v>
      </c>
      <c r="POC268" s="214" t="e">
        <v>#N/A</v>
      </c>
      <c r="POD268" s="214" t="e">
        <v>#N/A</v>
      </c>
      <c r="POE268" s="214" t="e">
        <v>#N/A</v>
      </c>
      <c r="POF268" s="214" t="e">
        <v>#N/A</v>
      </c>
      <c r="POG268" s="214" t="e">
        <v>#N/A</v>
      </c>
      <c r="POH268" s="214" t="e">
        <v>#N/A</v>
      </c>
      <c r="POI268" s="214" t="e">
        <v>#N/A</v>
      </c>
      <c r="POJ268" s="214" t="e">
        <v>#N/A</v>
      </c>
      <c r="POK268" s="214" t="e">
        <v>#N/A</v>
      </c>
      <c r="POL268" s="214" t="e">
        <v>#N/A</v>
      </c>
      <c r="POM268" s="214" t="e">
        <v>#N/A</v>
      </c>
      <c r="PON268" s="214" t="e">
        <v>#N/A</v>
      </c>
      <c r="POO268" s="214" t="e">
        <v>#N/A</v>
      </c>
      <c r="POP268" s="214" t="e">
        <v>#N/A</v>
      </c>
      <c r="POQ268" s="214" t="e">
        <v>#N/A</v>
      </c>
      <c r="POR268" s="214" t="e">
        <v>#N/A</v>
      </c>
      <c r="POS268" s="214" t="e">
        <v>#N/A</v>
      </c>
      <c r="POT268" s="214" t="e">
        <v>#N/A</v>
      </c>
      <c r="POU268" s="214" t="e">
        <v>#N/A</v>
      </c>
      <c r="POV268" s="214" t="e">
        <v>#N/A</v>
      </c>
      <c r="POW268" s="214" t="e">
        <v>#N/A</v>
      </c>
      <c r="POX268" s="214" t="e">
        <v>#N/A</v>
      </c>
      <c r="POY268" s="214" t="e">
        <v>#N/A</v>
      </c>
      <c r="POZ268" s="214" t="e">
        <v>#N/A</v>
      </c>
      <c r="PPA268" s="214" t="e">
        <v>#N/A</v>
      </c>
      <c r="PPB268" s="214" t="e">
        <v>#N/A</v>
      </c>
      <c r="PPC268" s="214" t="e">
        <v>#N/A</v>
      </c>
      <c r="PPD268" s="214" t="e">
        <v>#N/A</v>
      </c>
      <c r="PPE268" s="214" t="e">
        <v>#N/A</v>
      </c>
      <c r="PPF268" s="214" t="e">
        <v>#N/A</v>
      </c>
      <c r="PPG268" s="214" t="e">
        <v>#N/A</v>
      </c>
      <c r="PPH268" s="214" t="e">
        <v>#N/A</v>
      </c>
      <c r="PPI268" s="214" t="e">
        <v>#N/A</v>
      </c>
      <c r="PPJ268" s="214" t="e">
        <v>#N/A</v>
      </c>
      <c r="PPK268" s="214" t="e">
        <v>#N/A</v>
      </c>
      <c r="PPL268" s="214" t="e">
        <v>#N/A</v>
      </c>
      <c r="PPM268" s="214" t="e">
        <v>#N/A</v>
      </c>
      <c r="PPN268" s="214" t="e">
        <v>#N/A</v>
      </c>
      <c r="PPO268" s="214" t="e">
        <v>#N/A</v>
      </c>
      <c r="PPP268" s="214" t="e">
        <v>#N/A</v>
      </c>
      <c r="PPQ268" s="214" t="e">
        <v>#N/A</v>
      </c>
      <c r="PPR268" s="214" t="e">
        <v>#N/A</v>
      </c>
      <c r="PPS268" s="214" t="e">
        <v>#N/A</v>
      </c>
      <c r="PPT268" s="214" t="e">
        <v>#N/A</v>
      </c>
      <c r="PPU268" s="214" t="e">
        <v>#N/A</v>
      </c>
      <c r="PPV268" s="214" t="e">
        <v>#N/A</v>
      </c>
      <c r="PPW268" s="214" t="e">
        <v>#N/A</v>
      </c>
      <c r="PPX268" s="214" t="e">
        <v>#N/A</v>
      </c>
      <c r="PPY268" s="214" t="e">
        <v>#N/A</v>
      </c>
      <c r="PPZ268" s="214" t="e">
        <v>#N/A</v>
      </c>
      <c r="PQA268" s="214" t="e">
        <v>#N/A</v>
      </c>
      <c r="PQB268" s="214" t="e">
        <v>#N/A</v>
      </c>
      <c r="PQC268" s="214" t="e">
        <v>#N/A</v>
      </c>
      <c r="PQD268" s="214" t="e">
        <v>#N/A</v>
      </c>
      <c r="PQE268" s="214" t="e">
        <v>#N/A</v>
      </c>
      <c r="PQF268" s="214" t="e">
        <v>#N/A</v>
      </c>
      <c r="PQG268" s="214" t="e">
        <v>#N/A</v>
      </c>
      <c r="PQH268" s="214" t="e">
        <v>#N/A</v>
      </c>
      <c r="PQI268" s="214" t="e">
        <v>#N/A</v>
      </c>
      <c r="PQJ268" s="214" t="e">
        <v>#N/A</v>
      </c>
      <c r="PQK268" s="214" t="e">
        <v>#N/A</v>
      </c>
      <c r="PQL268" s="214" t="e">
        <v>#N/A</v>
      </c>
      <c r="PQM268" s="214" t="e">
        <v>#N/A</v>
      </c>
      <c r="PQN268" s="214" t="e">
        <v>#N/A</v>
      </c>
      <c r="PQO268" s="214" t="e">
        <v>#N/A</v>
      </c>
      <c r="PQP268" s="214" t="e">
        <v>#N/A</v>
      </c>
      <c r="PQQ268" s="214" t="e">
        <v>#N/A</v>
      </c>
      <c r="PQR268" s="214" t="e">
        <v>#N/A</v>
      </c>
      <c r="PQS268" s="214" t="e">
        <v>#N/A</v>
      </c>
      <c r="PQT268" s="214" t="e">
        <v>#N/A</v>
      </c>
      <c r="PQU268" s="214" t="e">
        <v>#N/A</v>
      </c>
      <c r="PQV268" s="214" t="e">
        <v>#N/A</v>
      </c>
      <c r="PQW268" s="214" t="e">
        <v>#N/A</v>
      </c>
      <c r="PQX268" s="214" t="e">
        <v>#N/A</v>
      </c>
      <c r="PQY268" s="214" t="e">
        <v>#N/A</v>
      </c>
      <c r="PQZ268" s="214" t="e">
        <v>#N/A</v>
      </c>
      <c r="PRA268" s="214" t="e">
        <v>#N/A</v>
      </c>
      <c r="PRB268" s="214" t="e">
        <v>#N/A</v>
      </c>
      <c r="PRC268" s="214" t="e">
        <v>#N/A</v>
      </c>
      <c r="PRD268" s="214" t="e">
        <v>#N/A</v>
      </c>
      <c r="PRE268" s="214" t="e">
        <v>#N/A</v>
      </c>
      <c r="PRF268" s="214" t="e">
        <v>#N/A</v>
      </c>
      <c r="PRG268" s="214" t="e">
        <v>#N/A</v>
      </c>
      <c r="PRH268" s="214" t="e">
        <v>#N/A</v>
      </c>
      <c r="PRI268" s="214" t="e">
        <v>#N/A</v>
      </c>
      <c r="PRJ268" s="214" t="e">
        <v>#N/A</v>
      </c>
      <c r="PRK268" s="214" t="e">
        <v>#N/A</v>
      </c>
      <c r="PRL268" s="214" t="e">
        <v>#N/A</v>
      </c>
      <c r="PRM268" s="214" t="e">
        <v>#N/A</v>
      </c>
      <c r="PRN268" s="214" t="e">
        <v>#N/A</v>
      </c>
      <c r="PRO268" s="214" t="e">
        <v>#N/A</v>
      </c>
      <c r="PRP268" s="214" t="e">
        <v>#N/A</v>
      </c>
      <c r="PRQ268" s="214" t="e">
        <v>#N/A</v>
      </c>
      <c r="PRR268" s="214" t="e">
        <v>#N/A</v>
      </c>
      <c r="PRS268" s="214" t="e">
        <v>#N/A</v>
      </c>
      <c r="PRT268" s="214" t="e">
        <v>#N/A</v>
      </c>
      <c r="PRU268" s="214" t="e">
        <v>#N/A</v>
      </c>
      <c r="PRV268" s="214" t="e">
        <v>#N/A</v>
      </c>
      <c r="PRW268" s="214" t="e">
        <v>#N/A</v>
      </c>
      <c r="PRX268" s="214" t="e">
        <v>#N/A</v>
      </c>
      <c r="PRY268" s="214" t="e">
        <v>#N/A</v>
      </c>
      <c r="PRZ268" s="214" t="e">
        <v>#N/A</v>
      </c>
      <c r="PSA268" s="214" t="e">
        <v>#N/A</v>
      </c>
      <c r="PSB268" s="214" t="e">
        <v>#N/A</v>
      </c>
      <c r="PSC268" s="214" t="e">
        <v>#N/A</v>
      </c>
      <c r="PSD268" s="214" t="e">
        <v>#N/A</v>
      </c>
      <c r="PSE268" s="214" t="e">
        <v>#N/A</v>
      </c>
      <c r="PSF268" s="214" t="e">
        <v>#N/A</v>
      </c>
      <c r="PSG268" s="214" t="e">
        <v>#N/A</v>
      </c>
      <c r="PSH268" s="214" t="e">
        <v>#N/A</v>
      </c>
      <c r="PSI268" s="214" t="e">
        <v>#N/A</v>
      </c>
      <c r="PSJ268" s="214" t="e">
        <v>#N/A</v>
      </c>
      <c r="PSK268" s="214" t="e">
        <v>#N/A</v>
      </c>
      <c r="PSL268" s="214" t="e">
        <v>#N/A</v>
      </c>
      <c r="PSM268" s="214" t="e">
        <v>#N/A</v>
      </c>
      <c r="PSN268" s="214" t="e">
        <v>#N/A</v>
      </c>
      <c r="PSO268" s="214" t="e">
        <v>#N/A</v>
      </c>
      <c r="PSP268" s="214" t="e">
        <v>#N/A</v>
      </c>
      <c r="PSQ268" s="214" t="e">
        <v>#N/A</v>
      </c>
      <c r="PSR268" s="214" t="e">
        <v>#N/A</v>
      </c>
      <c r="PSS268" s="214" t="e">
        <v>#N/A</v>
      </c>
      <c r="PST268" s="214" t="e">
        <v>#N/A</v>
      </c>
      <c r="PSU268" s="214" t="e">
        <v>#N/A</v>
      </c>
      <c r="PSV268" s="214" t="e">
        <v>#N/A</v>
      </c>
      <c r="PSW268" s="214" t="e">
        <v>#N/A</v>
      </c>
      <c r="PSX268" s="214" t="e">
        <v>#N/A</v>
      </c>
      <c r="PSY268" s="214" t="e">
        <v>#N/A</v>
      </c>
      <c r="PSZ268" s="214" t="e">
        <v>#N/A</v>
      </c>
      <c r="PTA268" s="214" t="e">
        <v>#N/A</v>
      </c>
      <c r="PTB268" s="214" t="e">
        <v>#N/A</v>
      </c>
      <c r="PTC268" s="214" t="e">
        <v>#N/A</v>
      </c>
      <c r="PTD268" s="214" t="e">
        <v>#N/A</v>
      </c>
      <c r="PTE268" s="214" t="e">
        <v>#N/A</v>
      </c>
      <c r="PTF268" s="214" t="e">
        <v>#N/A</v>
      </c>
      <c r="PTG268" s="214" t="e">
        <v>#N/A</v>
      </c>
      <c r="PTH268" s="214" t="e">
        <v>#N/A</v>
      </c>
      <c r="PTI268" s="214" t="e">
        <v>#N/A</v>
      </c>
      <c r="PTJ268" s="214" t="e">
        <v>#N/A</v>
      </c>
      <c r="PTK268" s="214" t="e">
        <v>#N/A</v>
      </c>
      <c r="PTL268" s="214" t="e">
        <v>#N/A</v>
      </c>
      <c r="PTM268" s="214" t="e">
        <v>#N/A</v>
      </c>
      <c r="PTN268" s="214" t="e">
        <v>#N/A</v>
      </c>
      <c r="PTO268" s="214" t="e">
        <v>#N/A</v>
      </c>
      <c r="PTP268" s="214" t="e">
        <v>#N/A</v>
      </c>
      <c r="PTQ268" s="214" t="e">
        <v>#N/A</v>
      </c>
      <c r="PTR268" s="214" t="e">
        <v>#N/A</v>
      </c>
      <c r="PTS268" s="214" t="e">
        <v>#N/A</v>
      </c>
      <c r="PTT268" s="214" t="e">
        <v>#N/A</v>
      </c>
      <c r="PTU268" s="214" t="e">
        <v>#N/A</v>
      </c>
      <c r="PTV268" s="214" t="e">
        <v>#N/A</v>
      </c>
      <c r="PTW268" s="214" t="e">
        <v>#N/A</v>
      </c>
      <c r="PTX268" s="214" t="e">
        <v>#N/A</v>
      </c>
      <c r="PTY268" s="214" t="e">
        <v>#N/A</v>
      </c>
      <c r="PTZ268" s="214" t="e">
        <v>#N/A</v>
      </c>
      <c r="PUA268" s="214" t="e">
        <v>#N/A</v>
      </c>
      <c r="PUB268" s="214" t="e">
        <v>#N/A</v>
      </c>
      <c r="PUC268" s="214" t="e">
        <v>#N/A</v>
      </c>
      <c r="PUD268" s="214" t="e">
        <v>#N/A</v>
      </c>
      <c r="PUE268" s="214" t="e">
        <v>#N/A</v>
      </c>
      <c r="PUF268" s="214" t="e">
        <v>#N/A</v>
      </c>
      <c r="PUG268" s="214" t="e">
        <v>#N/A</v>
      </c>
      <c r="PUH268" s="214" t="e">
        <v>#N/A</v>
      </c>
      <c r="PUI268" s="214" t="e">
        <v>#N/A</v>
      </c>
      <c r="PUJ268" s="214" t="e">
        <v>#N/A</v>
      </c>
      <c r="PUK268" s="214" t="e">
        <v>#N/A</v>
      </c>
      <c r="PUL268" s="214" t="e">
        <v>#N/A</v>
      </c>
      <c r="PUM268" s="214" t="e">
        <v>#N/A</v>
      </c>
      <c r="PUN268" s="214" t="e">
        <v>#N/A</v>
      </c>
      <c r="PUO268" s="214" t="e">
        <v>#N/A</v>
      </c>
      <c r="PUP268" s="214" t="e">
        <v>#N/A</v>
      </c>
      <c r="PUQ268" s="214" t="e">
        <v>#N/A</v>
      </c>
      <c r="PUR268" s="214" t="e">
        <v>#N/A</v>
      </c>
      <c r="PUS268" s="214" t="e">
        <v>#N/A</v>
      </c>
      <c r="PUT268" s="214" t="e">
        <v>#N/A</v>
      </c>
      <c r="PUU268" s="214" t="e">
        <v>#N/A</v>
      </c>
      <c r="PUV268" s="214" t="e">
        <v>#N/A</v>
      </c>
      <c r="PUW268" s="214" t="e">
        <v>#N/A</v>
      </c>
      <c r="PUX268" s="214" t="e">
        <v>#N/A</v>
      </c>
      <c r="PUY268" s="214" t="e">
        <v>#N/A</v>
      </c>
      <c r="PUZ268" s="214" t="e">
        <v>#N/A</v>
      </c>
      <c r="PVA268" s="214" t="e">
        <v>#N/A</v>
      </c>
      <c r="PVB268" s="214" t="e">
        <v>#N/A</v>
      </c>
      <c r="PVC268" s="214" t="e">
        <v>#N/A</v>
      </c>
      <c r="PVD268" s="214" t="e">
        <v>#N/A</v>
      </c>
      <c r="PVE268" s="214" t="e">
        <v>#N/A</v>
      </c>
      <c r="PVF268" s="214" t="e">
        <v>#N/A</v>
      </c>
      <c r="PVG268" s="214" t="e">
        <v>#N/A</v>
      </c>
      <c r="PVH268" s="214" t="e">
        <v>#N/A</v>
      </c>
      <c r="PVI268" s="214" t="e">
        <v>#N/A</v>
      </c>
      <c r="PVJ268" s="214" t="e">
        <v>#N/A</v>
      </c>
      <c r="PVK268" s="214" t="e">
        <v>#N/A</v>
      </c>
      <c r="PVL268" s="214" t="e">
        <v>#N/A</v>
      </c>
      <c r="PVM268" s="214" t="e">
        <v>#N/A</v>
      </c>
      <c r="PVN268" s="214" t="e">
        <v>#N/A</v>
      </c>
      <c r="PVO268" s="214" t="e">
        <v>#N/A</v>
      </c>
      <c r="PVP268" s="214" t="e">
        <v>#N/A</v>
      </c>
      <c r="PVQ268" s="214" t="e">
        <v>#N/A</v>
      </c>
      <c r="PVR268" s="214" t="e">
        <v>#N/A</v>
      </c>
      <c r="PVS268" s="214" t="e">
        <v>#N/A</v>
      </c>
      <c r="PVT268" s="214" t="e">
        <v>#N/A</v>
      </c>
      <c r="PVU268" s="214" t="e">
        <v>#N/A</v>
      </c>
      <c r="PVV268" s="214" t="e">
        <v>#N/A</v>
      </c>
      <c r="PVW268" s="214" t="e">
        <v>#N/A</v>
      </c>
      <c r="PVX268" s="214" t="e">
        <v>#N/A</v>
      </c>
      <c r="PVY268" s="214" t="e">
        <v>#N/A</v>
      </c>
      <c r="PVZ268" s="214" t="e">
        <v>#N/A</v>
      </c>
      <c r="PWA268" s="214" t="e">
        <v>#N/A</v>
      </c>
      <c r="PWB268" s="214" t="e">
        <v>#N/A</v>
      </c>
      <c r="PWC268" s="214" t="e">
        <v>#N/A</v>
      </c>
      <c r="PWD268" s="214" t="e">
        <v>#N/A</v>
      </c>
      <c r="PWE268" s="214" t="e">
        <v>#N/A</v>
      </c>
      <c r="PWF268" s="214" t="e">
        <v>#N/A</v>
      </c>
      <c r="PWG268" s="214" t="e">
        <v>#N/A</v>
      </c>
      <c r="PWH268" s="214" t="e">
        <v>#N/A</v>
      </c>
      <c r="PWI268" s="214" t="e">
        <v>#N/A</v>
      </c>
      <c r="PWJ268" s="214" t="e">
        <v>#N/A</v>
      </c>
      <c r="PWK268" s="214" t="e">
        <v>#N/A</v>
      </c>
      <c r="PWL268" s="214" t="e">
        <v>#N/A</v>
      </c>
      <c r="PWM268" s="214" t="e">
        <v>#N/A</v>
      </c>
      <c r="PWN268" s="214" t="e">
        <v>#N/A</v>
      </c>
      <c r="PWO268" s="214" t="e">
        <v>#N/A</v>
      </c>
      <c r="PWP268" s="214" t="e">
        <v>#N/A</v>
      </c>
      <c r="PWQ268" s="214" t="e">
        <v>#N/A</v>
      </c>
      <c r="PWR268" s="214" t="e">
        <v>#N/A</v>
      </c>
      <c r="PWS268" s="214" t="e">
        <v>#N/A</v>
      </c>
      <c r="PWT268" s="214" t="e">
        <v>#N/A</v>
      </c>
      <c r="PWU268" s="214" t="e">
        <v>#N/A</v>
      </c>
      <c r="PWV268" s="214" t="e">
        <v>#N/A</v>
      </c>
      <c r="PWW268" s="214" t="e">
        <v>#N/A</v>
      </c>
      <c r="PWX268" s="214" t="e">
        <v>#N/A</v>
      </c>
      <c r="PWY268" s="214" t="e">
        <v>#N/A</v>
      </c>
      <c r="PWZ268" s="214" t="e">
        <v>#N/A</v>
      </c>
      <c r="PXA268" s="214" t="e">
        <v>#N/A</v>
      </c>
      <c r="PXB268" s="214" t="e">
        <v>#N/A</v>
      </c>
      <c r="PXC268" s="214" t="e">
        <v>#N/A</v>
      </c>
      <c r="PXD268" s="214" t="e">
        <v>#N/A</v>
      </c>
      <c r="PXE268" s="214" t="e">
        <v>#N/A</v>
      </c>
      <c r="PXF268" s="214" t="e">
        <v>#N/A</v>
      </c>
      <c r="PXG268" s="214" t="e">
        <v>#N/A</v>
      </c>
      <c r="PXH268" s="214" t="e">
        <v>#N/A</v>
      </c>
      <c r="PXI268" s="214" t="e">
        <v>#N/A</v>
      </c>
      <c r="PXJ268" s="214" t="e">
        <v>#N/A</v>
      </c>
      <c r="PXK268" s="214" t="e">
        <v>#N/A</v>
      </c>
      <c r="PXL268" s="214" t="e">
        <v>#N/A</v>
      </c>
      <c r="PXM268" s="214" t="e">
        <v>#N/A</v>
      </c>
      <c r="PXN268" s="214" t="e">
        <v>#N/A</v>
      </c>
      <c r="PXO268" s="214" t="e">
        <v>#N/A</v>
      </c>
      <c r="PXP268" s="214" t="e">
        <v>#N/A</v>
      </c>
      <c r="PXQ268" s="214" t="e">
        <v>#N/A</v>
      </c>
      <c r="PXR268" s="214" t="e">
        <v>#N/A</v>
      </c>
      <c r="PXS268" s="214" t="e">
        <v>#N/A</v>
      </c>
      <c r="PXT268" s="214" t="e">
        <v>#N/A</v>
      </c>
      <c r="PXU268" s="214" t="e">
        <v>#N/A</v>
      </c>
      <c r="PXV268" s="214" t="e">
        <v>#N/A</v>
      </c>
      <c r="PXW268" s="214" t="e">
        <v>#N/A</v>
      </c>
      <c r="PXX268" s="214" t="e">
        <v>#N/A</v>
      </c>
      <c r="PXY268" s="214" t="e">
        <v>#N/A</v>
      </c>
      <c r="PXZ268" s="214" t="e">
        <v>#N/A</v>
      </c>
      <c r="PYA268" s="214" t="e">
        <v>#N/A</v>
      </c>
      <c r="PYB268" s="214" t="e">
        <v>#N/A</v>
      </c>
      <c r="PYC268" s="214" t="e">
        <v>#N/A</v>
      </c>
      <c r="PYD268" s="214" t="e">
        <v>#N/A</v>
      </c>
      <c r="PYE268" s="214" t="e">
        <v>#N/A</v>
      </c>
      <c r="PYF268" s="214" t="e">
        <v>#N/A</v>
      </c>
      <c r="PYG268" s="214" t="e">
        <v>#N/A</v>
      </c>
      <c r="PYH268" s="214" t="e">
        <v>#N/A</v>
      </c>
      <c r="PYI268" s="214" t="e">
        <v>#N/A</v>
      </c>
      <c r="PYJ268" s="214" t="e">
        <v>#N/A</v>
      </c>
      <c r="PYK268" s="214" t="e">
        <v>#N/A</v>
      </c>
      <c r="PYL268" s="214" t="e">
        <v>#N/A</v>
      </c>
      <c r="PYM268" s="214" t="e">
        <v>#N/A</v>
      </c>
      <c r="PYN268" s="214" t="e">
        <v>#N/A</v>
      </c>
      <c r="PYO268" s="214" t="e">
        <v>#N/A</v>
      </c>
      <c r="PYP268" s="214" t="e">
        <v>#N/A</v>
      </c>
      <c r="PYQ268" s="214" t="e">
        <v>#N/A</v>
      </c>
      <c r="PYR268" s="214" t="e">
        <v>#N/A</v>
      </c>
      <c r="PYS268" s="214" t="e">
        <v>#N/A</v>
      </c>
      <c r="PYT268" s="214" t="e">
        <v>#N/A</v>
      </c>
      <c r="PYU268" s="214" t="e">
        <v>#N/A</v>
      </c>
      <c r="PYV268" s="214" t="e">
        <v>#N/A</v>
      </c>
      <c r="PYW268" s="214" t="e">
        <v>#N/A</v>
      </c>
      <c r="PYX268" s="214" t="e">
        <v>#N/A</v>
      </c>
      <c r="PYY268" s="214" t="e">
        <v>#N/A</v>
      </c>
      <c r="PYZ268" s="214" t="e">
        <v>#N/A</v>
      </c>
      <c r="PZA268" s="214" t="e">
        <v>#N/A</v>
      </c>
      <c r="PZB268" s="214" t="e">
        <v>#N/A</v>
      </c>
      <c r="PZC268" s="214" t="e">
        <v>#N/A</v>
      </c>
      <c r="PZD268" s="214" t="e">
        <v>#N/A</v>
      </c>
      <c r="PZE268" s="214" t="e">
        <v>#N/A</v>
      </c>
      <c r="PZF268" s="214" t="e">
        <v>#N/A</v>
      </c>
      <c r="PZG268" s="214" t="e">
        <v>#N/A</v>
      </c>
      <c r="PZH268" s="214" t="e">
        <v>#N/A</v>
      </c>
      <c r="PZI268" s="214" t="e">
        <v>#N/A</v>
      </c>
      <c r="PZJ268" s="214" t="e">
        <v>#N/A</v>
      </c>
      <c r="PZK268" s="214" t="e">
        <v>#N/A</v>
      </c>
      <c r="PZL268" s="214" t="e">
        <v>#N/A</v>
      </c>
      <c r="PZM268" s="214" t="e">
        <v>#N/A</v>
      </c>
      <c r="PZN268" s="214" t="e">
        <v>#N/A</v>
      </c>
      <c r="PZO268" s="214" t="e">
        <v>#N/A</v>
      </c>
      <c r="PZP268" s="214" t="e">
        <v>#N/A</v>
      </c>
      <c r="PZQ268" s="214" t="e">
        <v>#N/A</v>
      </c>
      <c r="PZR268" s="214" t="e">
        <v>#N/A</v>
      </c>
      <c r="PZS268" s="214" t="e">
        <v>#N/A</v>
      </c>
      <c r="PZT268" s="214" t="e">
        <v>#N/A</v>
      </c>
      <c r="PZU268" s="214" t="e">
        <v>#N/A</v>
      </c>
      <c r="PZV268" s="214" t="e">
        <v>#N/A</v>
      </c>
      <c r="PZW268" s="214" t="e">
        <v>#N/A</v>
      </c>
      <c r="PZX268" s="214" t="e">
        <v>#N/A</v>
      </c>
      <c r="PZY268" s="214" t="e">
        <v>#N/A</v>
      </c>
      <c r="PZZ268" s="214" t="e">
        <v>#N/A</v>
      </c>
      <c r="QAA268" s="214" t="e">
        <v>#N/A</v>
      </c>
      <c r="QAB268" s="214" t="e">
        <v>#N/A</v>
      </c>
      <c r="QAC268" s="214" t="e">
        <v>#N/A</v>
      </c>
      <c r="QAD268" s="214" t="e">
        <v>#N/A</v>
      </c>
      <c r="QAE268" s="214" t="e">
        <v>#N/A</v>
      </c>
      <c r="QAF268" s="214" t="e">
        <v>#N/A</v>
      </c>
      <c r="QAG268" s="214" t="e">
        <v>#N/A</v>
      </c>
      <c r="QAH268" s="214" t="e">
        <v>#N/A</v>
      </c>
      <c r="QAI268" s="214" t="e">
        <v>#N/A</v>
      </c>
      <c r="QAJ268" s="214" t="e">
        <v>#N/A</v>
      </c>
      <c r="QAK268" s="214" t="e">
        <v>#N/A</v>
      </c>
      <c r="QAL268" s="214" t="e">
        <v>#N/A</v>
      </c>
      <c r="QAM268" s="214" t="e">
        <v>#N/A</v>
      </c>
      <c r="QAN268" s="214" t="e">
        <v>#N/A</v>
      </c>
      <c r="QAO268" s="214" t="e">
        <v>#N/A</v>
      </c>
      <c r="QAP268" s="214" t="e">
        <v>#N/A</v>
      </c>
      <c r="QAQ268" s="214" t="e">
        <v>#N/A</v>
      </c>
      <c r="QAR268" s="214" t="e">
        <v>#N/A</v>
      </c>
      <c r="QAS268" s="214" t="e">
        <v>#N/A</v>
      </c>
      <c r="QAT268" s="214" t="e">
        <v>#N/A</v>
      </c>
      <c r="QAU268" s="214" t="e">
        <v>#N/A</v>
      </c>
      <c r="QAV268" s="214" t="e">
        <v>#N/A</v>
      </c>
      <c r="QAW268" s="214" t="e">
        <v>#N/A</v>
      </c>
      <c r="QAX268" s="214" t="e">
        <v>#N/A</v>
      </c>
      <c r="QAY268" s="214" t="e">
        <v>#N/A</v>
      </c>
      <c r="QAZ268" s="214" t="e">
        <v>#N/A</v>
      </c>
      <c r="QBA268" s="214" t="e">
        <v>#N/A</v>
      </c>
      <c r="QBB268" s="214" t="e">
        <v>#N/A</v>
      </c>
      <c r="QBC268" s="214" t="e">
        <v>#N/A</v>
      </c>
      <c r="QBD268" s="214" t="e">
        <v>#N/A</v>
      </c>
      <c r="QBE268" s="214" t="e">
        <v>#N/A</v>
      </c>
      <c r="QBF268" s="214" t="e">
        <v>#N/A</v>
      </c>
      <c r="QBG268" s="214" t="e">
        <v>#N/A</v>
      </c>
      <c r="QBH268" s="214" t="e">
        <v>#N/A</v>
      </c>
      <c r="QBI268" s="214" t="e">
        <v>#N/A</v>
      </c>
      <c r="QBJ268" s="214" t="e">
        <v>#N/A</v>
      </c>
      <c r="QBK268" s="214" t="e">
        <v>#N/A</v>
      </c>
      <c r="QBL268" s="214" t="e">
        <v>#N/A</v>
      </c>
      <c r="QBM268" s="214" t="e">
        <v>#N/A</v>
      </c>
      <c r="QBN268" s="214" t="e">
        <v>#N/A</v>
      </c>
      <c r="QBO268" s="214" t="e">
        <v>#N/A</v>
      </c>
      <c r="QBP268" s="214" t="e">
        <v>#N/A</v>
      </c>
      <c r="QBQ268" s="214" t="e">
        <v>#N/A</v>
      </c>
      <c r="QBR268" s="214" t="e">
        <v>#N/A</v>
      </c>
      <c r="QBS268" s="214" t="e">
        <v>#N/A</v>
      </c>
      <c r="QBT268" s="214" t="e">
        <v>#N/A</v>
      </c>
      <c r="QBU268" s="214" t="e">
        <v>#N/A</v>
      </c>
      <c r="QBV268" s="214" t="e">
        <v>#N/A</v>
      </c>
      <c r="QBW268" s="214" t="e">
        <v>#N/A</v>
      </c>
      <c r="QBX268" s="214" t="e">
        <v>#N/A</v>
      </c>
      <c r="QBY268" s="214" t="e">
        <v>#N/A</v>
      </c>
      <c r="QBZ268" s="214" t="e">
        <v>#N/A</v>
      </c>
      <c r="QCA268" s="214" t="e">
        <v>#N/A</v>
      </c>
      <c r="QCB268" s="214" t="e">
        <v>#N/A</v>
      </c>
      <c r="QCC268" s="214" t="e">
        <v>#N/A</v>
      </c>
      <c r="QCD268" s="214" t="e">
        <v>#N/A</v>
      </c>
      <c r="QCE268" s="214" t="e">
        <v>#N/A</v>
      </c>
      <c r="QCF268" s="214" t="e">
        <v>#N/A</v>
      </c>
      <c r="QCG268" s="214" t="e">
        <v>#N/A</v>
      </c>
      <c r="QCH268" s="214" t="e">
        <v>#N/A</v>
      </c>
      <c r="QCI268" s="214" t="e">
        <v>#N/A</v>
      </c>
      <c r="QCJ268" s="214" t="e">
        <v>#N/A</v>
      </c>
      <c r="QCK268" s="214" t="e">
        <v>#N/A</v>
      </c>
      <c r="QCL268" s="214" t="e">
        <v>#N/A</v>
      </c>
      <c r="QCM268" s="214" t="e">
        <v>#N/A</v>
      </c>
      <c r="QCN268" s="214" t="e">
        <v>#N/A</v>
      </c>
      <c r="QCO268" s="214" t="e">
        <v>#N/A</v>
      </c>
      <c r="QCP268" s="214" t="e">
        <v>#N/A</v>
      </c>
      <c r="QCQ268" s="214" t="e">
        <v>#N/A</v>
      </c>
      <c r="QCR268" s="214" t="e">
        <v>#N/A</v>
      </c>
      <c r="QCS268" s="214" t="e">
        <v>#N/A</v>
      </c>
      <c r="QCT268" s="214" t="e">
        <v>#N/A</v>
      </c>
      <c r="QCU268" s="214" t="e">
        <v>#N/A</v>
      </c>
      <c r="QCV268" s="214" t="e">
        <v>#N/A</v>
      </c>
      <c r="QCW268" s="214" t="e">
        <v>#N/A</v>
      </c>
      <c r="QCX268" s="214" t="e">
        <v>#N/A</v>
      </c>
      <c r="QCY268" s="214" t="e">
        <v>#N/A</v>
      </c>
      <c r="QCZ268" s="214" t="e">
        <v>#N/A</v>
      </c>
      <c r="QDA268" s="214" t="e">
        <v>#N/A</v>
      </c>
      <c r="QDB268" s="214" t="e">
        <v>#N/A</v>
      </c>
      <c r="QDC268" s="214" t="e">
        <v>#N/A</v>
      </c>
      <c r="QDD268" s="214" t="e">
        <v>#N/A</v>
      </c>
      <c r="QDE268" s="214" t="e">
        <v>#N/A</v>
      </c>
      <c r="QDF268" s="214" t="e">
        <v>#N/A</v>
      </c>
      <c r="QDG268" s="214" t="e">
        <v>#N/A</v>
      </c>
      <c r="QDH268" s="214" t="e">
        <v>#N/A</v>
      </c>
      <c r="QDI268" s="214" t="e">
        <v>#N/A</v>
      </c>
      <c r="QDJ268" s="214" t="e">
        <v>#N/A</v>
      </c>
      <c r="QDK268" s="214" t="e">
        <v>#N/A</v>
      </c>
      <c r="QDL268" s="214" t="e">
        <v>#N/A</v>
      </c>
      <c r="QDM268" s="214" t="e">
        <v>#N/A</v>
      </c>
      <c r="QDN268" s="214" t="e">
        <v>#N/A</v>
      </c>
      <c r="QDO268" s="214" t="e">
        <v>#N/A</v>
      </c>
      <c r="QDP268" s="214" t="e">
        <v>#N/A</v>
      </c>
      <c r="QDQ268" s="214" t="e">
        <v>#N/A</v>
      </c>
      <c r="QDR268" s="214" t="e">
        <v>#N/A</v>
      </c>
      <c r="QDS268" s="214" t="e">
        <v>#N/A</v>
      </c>
      <c r="QDT268" s="214" t="e">
        <v>#N/A</v>
      </c>
      <c r="QDU268" s="214" t="e">
        <v>#N/A</v>
      </c>
      <c r="QDV268" s="214" t="e">
        <v>#N/A</v>
      </c>
      <c r="QDW268" s="214" t="e">
        <v>#N/A</v>
      </c>
      <c r="QDX268" s="214" t="e">
        <v>#N/A</v>
      </c>
      <c r="QDY268" s="214" t="e">
        <v>#N/A</v>
      </c>
      <c r="QDZ268" s="214" t="e">
        <v>#N/A</v>
      </c>
      <c r="QEA268" s="214" t="e">
        <v>#N/A</v>
      </c>
      <c r="QEB268" s="214" t="e">
        <v>#N/A</v>
      </c>
      <c r="QEC268" s="214" t="e">
        <v>#N/A</v>
      </c>
      <c r="QED268" s="214" t="e">
        <v>#N/A</v>
      </c>
      <c r="QEE268" s="214" t="e">
        <v>#N/A</v>
      </c>
      <c r="QEF268" s="214" t="e">
        <v>#N/A</v>
      </c>
      <c r="QEG268" s="214" t="e">
        <v>#N/A</v>
      </c>
      <c r="QEH268" s="214" t="e">
        <v>#N/A</v>
      </c>
      <c r="QEI268" s="214" t="e">
        <v>#N/A</v>
      </c>
      <c r="QEJ268" s="214" t="e">
        <v>#N/A</v>
      </c>
      <c r="QEK268" s="214" t="e">
        <v>#N/A</v>
      </c>
      <c r="QEL268" s="214" t="e">
        <v>#N/A</v>
      </c>
      <c r="QEM268" s="214" t="e">
        <v>#N/A</v>
      </c>
      <c r="QEN268" s="214" t="e">
        <v>#N/A</v>
      </c>
      <c r="QEO268" s="214" t="e">
        <v>#N/A</v>
      </c>
      <c r="QEP268" s="214" t="e">
        <v>#N/A</v>
      </c>
      <c r="QEQ268" s="214" t="e">
        <v>#N/A</v>
      </c>
      <c r="QER268" s="214" t="e">
        <v>#N/A</v>
      </c>
      <c r="QES268" s="214" t="e">
        <v>#N/A</v>
      </c>
      <c r="QET268" s="214" t="e">
        <v>#N/A</v>
      </c>
      <c r="QEU268" s="214" t="e">
        <v>#N/A</v>
      </c>
      <c r="QEV268" s="214" t="e">
        <v>#N/A</v>
      </c>
      <c r="QEW268" s="214" t="e">
        <v>#N/A</v>
      </c>
      <c r="QEX268" s="214" t="e">
        <v>#N/A</v>
      </c>
      <c r="QEY268" s="214" t="e">
        <v>#N/A</v>
      </c>
      <c r="QEZ268" s="214" t="e">
        <v>#N/A</v>
      </c>
      <c r="QFA268" s="214" t="e">
        <v>#N/A</v>
      </c>
      <c r="QFB268" s="214" t="e">
        <v>#N/A</v>
      </c>
      <c r="QFC268" s="214" t="e">
        <v>#N/A</v>
      </c>
      <c r="QFD268" s="214" t="e">
        <v>#N/A</v>
      </c>
      <c r="QFE268" s="214" t="e">
        <v>#N/A</v>
      </c>
      <c r="QFF268" s="214" t="e">
        <v>#N/A</v>
      </c>
      <c r="QFG268" s="214" t="e">
        <v>#N/A</v>
      </c>
      <c r="QFH268" s="214" t="e">
        <v>#N/A</v>
      </c>
      <c r="QFI268" s="214" t="e">
        <v>#N/A</v>
      </c>
      <c r="QFJ268" s="214" t="e">
        <v>#N/A</v>
      </c>
      <c r="QFK268" s="214" t="e">
        <v>#N/A</v>
      </c>
      <c r="QFL268" s="214" t="e">
        <v>#N/A</v>
      </c>
      <c r="QFM268" s="214" t="e">
        <v>#N/A</v>
      </c>
      <c r="QFN268" s="214" t="e">
        <v>#N/A</v>
      </c>
      <c r="QFO268" s="214" t="e">
        <v>#N/A</v>
      </c>
      <c r="QFP268" s="214" t="e">
        <v>#N/A</v>
      </c>
      <c r="QFQ268" s="214" t="e">
        <v>#N/A</v>
      </c>
      <c r="QFR268" s="214" t="e">
        <v>#N/A</v>
      </c>
      <c r="QFS268" s="214" t="e">
        <v>#N/A</v>
      </c>
      <c r="QFT268" s="214" t="e">
        <v>#N/A</v>
      </c>
      <c r="QFU268" s="214" t="e">
        <v>#N/A</v>
      </c>
      <c r="QFV268" s="214" t="e">
        <v>#N/A</v>
      </c>
      <c r="QFW268" s="214" t="e">
        <v>#N/A</v>
      </c>
      <c r="QFX268" s="214" t="e">
        <v>#N/A</v>
      </c>
      <c r="QFY268" s="214" t="e">
        <v>#N/A</v>
      </c>
      <c r="QFZ268" s="214" t="e">
        <v>#N/A</v>
      </c>
      <c r="QGA268" s="214" t="e">
        <v>#N/A</v>
      </c>
      <c r="QGB268" s="214" t="e">
        <v>#N/A</v>
      </c>
      <c r="QGC268" s="214" t="e">
        <v>#N/A</v>
      </c>
      <c r="QGD268" s="214" t="e">
        <v>#N/A</v>
      </c>
      <c r="QGE268" s="214" t="e">
        <v>#N/A</v>
      </c>
      <c r="QGF268" s="214" t="e">
        <v>#N/A</v>
      </c>
      <c r="QGG268" s="214" t="e">
        <v>#N/A</v>
      </c>
      <c r="QGH268" s="214" t="e">
        <v>#N/A</v>
      </c>
      <c r="QGI268" s="214" t="e">
        <v>#N/A</v>
      </c>
      <c r="QGJ268" s="214" t="e">
        <v>#N/A</v>
      </c>
      <c r="QGK268" s="214" t="e">
        <v>#N/A</v>
      </c>
      <c r="QGL268" s="214" t="e">
        <v>#N/A</v>
      </c>
      <c r="QGM268" s="214" t="e">
        <v>#N/A</v>
      </c>
      <c r="QGN268" s="214" t="e">
        <v>#N/A</v>
      </c>
      <c r="QGO268" s="214" t="e">
        <v>#N/A</v>
      </c>
      <c r="QGP268" s="214" t="e">
        <v>#N/A</v>
      </c>
      <c r="QGQ268" s="214" t="e">
        <v>#N/A</v>
      </c>
      <c r="QGR268" s="214" t="e">
        <v>#N/A</v>
      </c>
      <c r="QGS268" s="214" t="e">
        <v>#N/A</v>
      </c>
      <c r="QGT268" s="214" t="e">
        <v>#N/A</v>
      </c>
      <c r="QGU268" s="214" t="e">
        <v>#N/A</v>
      </c>
      <c r="QGV268" s="214" t="e">
        <v>#N/A</v>
      </c>
      <c r="QGW268" s="214" t="e">
        <v>#N/A</v>
      </c>
      <c r="QGX268" s="214" t="e">
        <v>#N/A</v>
      </c>
      <c r="QGY268" s="214" t="e">
        <v>#N/A</v>
      </c>
      <c r="QGZ268" s="214" t="e">
        <v>#N/A</v>
      </c>
      <c r="QHA268" s="214" t="e">
        <v>#N/A</v>
      </c>
      <c r="QHB268" s="214" t="e">
        <v>#N/A</v>
      </c>
      <c r="QHC268" s="214" t="e">
        <v>#N/A</v>
      </c>
      <c r="QHD268" s="214" t="e">
        <v>#N/A</v>
      </c>
      <c r="QHE268" s="214" t="e">
        <v>#N/A</v>
      </c>
      <c r="QHF268" s="214" t="e">
        <v>#N/A</v>
      </c>
      <c r="QHG268" s="214" t="e">
        <v>#N/A</v>
      </c>
      <c r="QHH268" s="214" t="e">
        <v>#N/A</v>
      </c>
      <c r="QHI268" s="214" t="e">
        <v>#N/A</v>
      </c>
      <c r="QHJ268" s="214" t="e">
        <v>#N/A</v>
      </c>
      <c r="QHK268" s="214" t="e">
        <v>#N/A</v>
      </c>
      <c r="QHL268" s="214" t="e">
        <v>#N/A</v>
      </c>
      <c r="QHM268" s="214" t="e">
        <v>#N/A</v>
      </c>
      <c r="QHN268" s="214" t="e">
        <v>#N/A</v>
      </c>
      <c r="QHO268" s="214" t="e">
        <v>#N/A</v>
      </c>
      <c r="QHP268" s="214" t="e">
        <v>#N/A</v>
      </c>
      <c r="QHQ268" s="214" t="e">
        <v>#N/A</v>
      </c>
      <c r="QHR268" s="214" t="e">
        <v>#N/A</v>
      </c>
      <c r="QHS268" s="214" t="e">
        <v>#N/A</v>
      </c>
      <c r="QHT268" s="214" t="e">
        <v>#N/A</v>
      </c>
      <c r="QHU268" s="214" t="e">
        <v>#N/A</v>
      </c>
      <c r="QHV268" s="214" t="e">
        <v>#N/A</v>
      </c>
      <c r="QHW268" s="214" t="e">
        <v>#N/A</v>
      </c>
      <c r="QHX268" s="214" t="e">
        <v>#N/A</v>
      </c>
      <c r="QHY268" s="214" t="e">
        <v>#N/A</v>
      </c>
      <c r="QHZ268" s="214" t="e">
        <v>#N/A</v>
      </c>
      <c r="QIA268" s="214" t="e">
        <v>#N/A</v>
      </c>
      <c r="QIB268" s="214" t="e">
        <v>#N/A</v>
      </c>
      <c r="QIC268" s="214" t="e">
        <v>#N/A</v>
      </c>
      <c r="QID268" s="214" t="e">
        <v>#N/A</v>
      </c>
      <c r="QIE268" s="214" t="e">
        <v>#N/A</v>
      </c>
      <c r="QIF268" s="214" t="e">
        <v>#N/A</v>
      </c>
      <c r="QIG268" s="214" t="e">
        <v>#N/A</v>
      </c>
      <c r="QIH268" s="214" t="e">
        <v>#N/A</v>
      </c>
      <c r="QII268" s="214" t="e">
        <v>#N/A</v>
      </c>
      <c r="QIJ268" s="214" t="e">
        <v>#N/A</v>
      </c>
      <c r="QIK268" s="214" t="e">
        <v>#N/A</v>
      </c>
      <c r="QIL268" s="214" t="e">
        <v>#N/A</v>
      </c>
      <c r="QIM268" s="214" t="e">
        <v>#N/A</v>
      </c>
      <c r="QIN268" s="214" t="e">
        <v>#N/A</v>
      </c>
      <c r="QIO268" s="214" t="e">
        <v>#N/A</v>
      </c>
      <c r="QIP268" s="214" t="e">
        <v>#N/A</v>
      </c>
      <c r="QIQ268" s="214" t="e">
        <v>#N/A</v>
      </c>
      <c r="QIR268" s="214" t="e">
        <v>#N/A</v>
      </c>
      <c r="QIS268" s="214" t="e">
        <v>#N/A</v>
      </c>
      <c r="QIT268" s="214" t="e">
        <v>#N/A</v>
      </c>
      <c r="QIU268" s="214" t="e">
        <v>#N/A</v>
      </c>
      <c r="QIV268" s="214" t="e">
        <v>#N/A</v>
      </c>
      <c r="QIW268" s="214" t="e">
        <v>#N/A</v>
      </c>
      <c r="QIX268" s="214" t="e">
        <v>#N/A</v>
      </c>
      <c r="QIY268" s="214" t="e">
        <v>#N/A</v>
      </c>
      <c r="QIZ268" s="214" t="e">
        <v>#N/A</v>
      </c>
      <c r="QJA268" s="214" t="e">
        <v>#N/A</v>
      </c>
      <c r="QJB268" s="214" t="e">
        <v>#N/A</v>
      </c>
      <c r="QJC268" s="214" t="e">
        <v>#N/A</v>
      </c>
      <c r="QJD268" s="214" t="e">
        <v>#N/A</v>
      </c>
      <c r="QJE268" s="214" t="e">
        <v>#N/A</v>
      </c>
      <c r="QJF268" s="214" t="e">
        <v>#N/A</v>
      </c>
      <c r="QJG268" s="214" t="e">
        <v>#N/A</v>
      </c>
      <c r="QJH268" s="214" t="e">
        <v>#N/A</v>
      </c>
      <c r="QJI268" s="214" t="e">
        <v>#N/A</v>
      </c>
      <c r="QJJ268" s="214" t="e">
        <v>#N/A</v>
      </c>
      <c r="QJK268" s="214" t="e">
        <v>#N/A</v>
      </c>
      <c r="QJL268" s="214" t="e">
        <v>#N/A</v>
      </c>
      <c r="QJM268" s="214" t="e">
        <v>#N/A</v>
      </c>
      <c r="QJN268" s="214" t="e">
        <v>#N/A</v>
      </c>
      <c r="QJO268" s="214" t="e">
        <v>#N/A</v>
      </c>
      <c r="QJP268" s="214" t="e">
        <v>#N/A</v>
      </c>
      <c r="QJQ268" s="214" t="e">
        <v>#N/A</v>
      </c>
      <c r="QJR268" s="214" t="e">
        <v>#N/A</v>
      </c>
      <c r="QJS268" s="214" t="e">
        <v>#N/A</v>
      </c>
      <c r="QJT268" s="214" t="e">
        <v>#N/A</v>
      </c>
      <c r="QJU268" s="214" t="e">
        <v>#N/A</v>
      </c>
      <c r="QJV268" s="214" t="e">
        <v>#N/A</v>
      </c>
      <c r="QJW268" s="214" t="e">
        <v>#N/A</v>
      </c>
      <c r="QJX268" s="214" t="e">
        <v>#N/A</v>
      </c>
      <c r="QJY268" s="214" t="e">
        <v>#N/A</v>
      </c>
      <c r="QJZ268" s="214" t="e">
        <v>#N/A</v>
      </c>
      <c r="QKA268" s="214" t="e">
        <v>#N/A</v>
      </c>
      <c r="QKB268" s="214" t="e">
        <v>#N/A</v>
      </c>
      <c r="QKC268" s="214" t="e">
        <v>#N/A</v>
      </c>
      <c r="QKD268" s="214" t="e">
        <v>#N/A</v>
      </c>
      <c r="QKE268" s="214" t="e">
        <v>#N/A</v>
      </c>
      <c r="QKF268" s="214" t="e">
        <v>#N/A</v>
      </c>
      <c r="QKG268" s="214" t="e">
        <v>#N/A</v>
      </c>
      <c r="QKH268" s="214" t="e">
        <v>#N/A</v>
      </c>
      <c r="QKI268" s="214" t="e">
        <v>#N/A</v>
      </c>
      <c r="QKJ268" s="214" t="e">
        <v>#N/A</v>
      </c>
      <c r="QKK268" s="214" t="e">
        <v>#N/A</v>
      </c>
      <c r="QKL268" s="214" t="e">
        <v>#N/A</v>
      </c>
      <c r="QKM268" s="214" t="e">
        <v>#N/A</v>
      </c>
      <c r="QKN268" s="214" t="e">
        <v>#N/A</v>
      </c>
      <c r="QKO268" s="214" t="e">
        <v>#N/A</v>
      </c>
      <c r="QKP268" s="214" t="e">
        <v>#N/A</v>
      </c>
      <c r="QKQ268" s="214" t="e">
        <v>#N/A</v>
      </c>
      <c r="QKR268" s="214" t="e">
        <v>#N/A</v>
      </c>
      <c r="QKS268" s="214" t="e">
        <v>#N/A</v>
      </c>
      <c r="QKT268" s="214" t="e">
        <v>#N/A</v>
      </c>
      <c r="QKU268" s="214" t="e">
        <v>#N/A</v>
      </c>
      <c r="QKV268" s="214" t="e">
        <v>#N/A</v>
      </c>
      <c r="QKW268" s="214" t="e">
        <v>#N/A</v>
      </c>
      <c r="QKX268" s="214" t="e">
        <v>#N/A</v>
      </c>
      <c r="QKY268" s="214" t="e">
        <v>#N/A</v>
      </c>
      <c r="QKZ268" s="214" t="e">
        <v>#N/A</v>
      </c>
      <c r="QLA268" s="214" t="e">
        <v>#N/A</v>
      </c>
      <c r="QLB268" s="214" t="e">
        <v>#N/A</v>
      </c>
      <c r="QLC268" s="214" t="e">
        <v>#N/A</v>
      </c>
      <c r="QLD268" s="214" t="e">
        <v>#N/A</v>
      </c>
      <c r="QLE268" s="214" t="e">
        <v>#N/A</v>
      </c>
      <c r="QLF268" s="214" t="e">
        <v>#N/A</v>
      </c>
      <c r="QLG268" s="214" t="e">
        <v>#N/A</v>
      </c>
      <c r="QLH268" s="214" t="e">
        <v>#N/A</v>
      </c>
      <c r="QLI268" s="214" t="e">
        <v>#N/A</v>
      </c>
      <c r="QLJ268" s="214" t="e">
        <v>#N/A</v>
      </c>
      <c r="QLK268" s="214" t="e">
        <v>#N/A</v>
      </c>
      <c r="QLL268" s="214" t="e">
        <v>#N/A</v>
      </c>
      <c r="QLM268" s="214" t="e">
        <v>#N/A</v>
      </c>
      <c r="QLN268" s="214" t="e">
        <v>#N/A</v>
      </c>
      <c r="QLO268" s="214" t="e">
        <v>#N/A</v>
      </c>
      <c r="QLP268" s="214" t="e">
        <v>#N/A</v>
      </c>
      <c r="QLQ268" s="214" t="e">
        <v>#N/A</v>
      </c>
      <c r="QLR268" s="214" t="e">
        <v>#N/A</v>
      </c>
      <c r="QLS268" s="214" t="e">
        <v>#N/A</v>
      </c>
      <c r="QLT268" s="214" t="e">
        <v>#N/A</v>
      </c>
      <c r="QLU268" s="214" t="e">
        <v>#N/A</v>
      </c>
      <c r="QLV268" s="214" t="e">
        <v>#N/A</v>
      </c>
      <c r="QLW268" s="214" t="e">
        <v>#N/A</v>
      </c>
      <c r="QLX268" s="214" t="e">
        <v>#N/A</v>
      </c>
      <c r="QLY268" s="214" t="e">
        <v>#N/A</v>
      </c>
      <c r="QLZ268" s="214" t="e">
        <v>#N/A</v>
      </c>
      <c r="QMA268" s="214" t="e">
        <v>#N/A</v>
      </c>
      <c r="QMB268" s="214" t="e">
        <v>#N/A</v>
      </c>
      <c r="QMC268" s="214" t="e">
        <v>#N/A</v>
      </c>
      <c r="QMD268" s="214" t="e">
        <v>#N/A</v>
      </c>
      <c r="QME268" s="214" t="e">
        <v>#N/A</v>
      </c>
      <c r="QMF268" s="214" t="e">
        <v>#N/A</v>
      </c>
      <c r="QMG268" s="214" t="e">
        <v>#N/A</v>
      </c>
      <c r="QMH268" s="214" t="e">
        <v>#N/A</v>
      </c>
      <c r="QMI268" s="214" t="e">
        <v>#N/A</v>
      </c>
      <c r="QMJ268" s="214" t="e">
        <v>#N/A</v>
      </c>
      <c r="QMK268" s="214" t="e">
        <v>#N/A</v>
      </c>
      <c r="QML268" s="214" t="e">
        <v>#N/A</v>
      </c>
      <c r="QMM268" s="214" t="e">
        <v>#N/A</v>
      </c>
      <c r="QMN268" s="214" t="e">
        <v>#N/A</v>
      </c>
      <c r="QMO268" s="214" t="e">
        <v>#N/A</v>
      </c>
      <c r="QMP268" s="214" t="e">
        <v>#N/A</v>
      </c>
      <c r="QMQ268" s="214" t="e">
        <v>#N/A</v>
      </c>
      <c r="QMR268" s="214" t="e">
        <v>#N/A</v>
      </c>
      <c r="QMS268" s="214" t="e">
        <v>#N/A</v>
      </c>
      <c r="QMT268" s="214" t="e">
        <v>#N/A</v>
      </c>
      <c r="QMU268" s="214" t="e">
        <v>#N/A</v>
      </c>
      <c r="QMV268" s="214" t="e">
        <v>#N/A</v>
      </c>
      <c r="QMW268" s="214" t="e">
        <v>#N/A</v>
      </c>
      <c r="QMX268" s="214" t="e">
        <v>#N/A</v>
      </c>
      <c r="QMY268" s="214" t="e">
        <v>#N/A</v>
      </c>
      <c r="QMZ268" s="214" t="e">
        <v>#N/A</v>
      </c>
      <c r="QNA268" s="214" t="e">
        <v>#N/A</v>
      </c>
      <c r="QNB268" s="214" t="e">
        <v>#N/A</v>
      </c>
      <c r="QNC268" s="214" t="e">
        <v>#N/A</v>
      </c>
      <c r="QND268" s="214" t="e">
        <v>#N/A</v>
      </c>
      <c r="QNE268" s="214" t="e">
        <v>#N/A</v>
      </c>
      <c r="QNF268" s="214" t="e">
        <v>#N/A</v>
      </c>
      <c r="QNG268" s="214" t="e">
        <v>#N/A</v>
      </c>
      <c r="QNH268" s="214" t="e">
        <v>#N/A</v>
      </c>
      <c r="QNI268" s="214" t="e">
        <v>#N/A</v>
      </c>
      <c r="QNJ268" s="214" t="e">
        <v>#N/A</v>
      </c>
      <c r="QNK268" s="214" t="e">
        <v>#N/A</v>
      </c>
      <c r="QNL268" s="214" t="e">
        <v>#N/A</v>
      </c>
      <c r="QNM268" s="214" t="e">
        <v>#N/A</v>
      </c>
      <c r="QNN268" s="214" t="e">
        <v>#N/A</v>
      </c>
      <c r="QNO268" s="214" t="e">
        <v>#N/A</v>
      </c>
      <c r="QNP268" s="214" t="e">
        <v>#N/A</v>
      </c>
      <c r="QNQ268" s="214" t="e">
        <v>#N/A</v>
      </c>
      <c r="QNR268" s="214" t="e">
        <v>#N/A</v>
      </c>
      <c r="QNS268" s="214" t="e">
        <v>#N/A</v>
      </c>
      <c r="QNT268" s="214" t="e">
        <v>#N/A</v>
      </c>
      <c r="QNU268" s="214" t="e">
        <v>#N/A</v>
      </c>
      <c r="QNV268" s="214" t="e">
        <v>#N/A</v>
      </c>
      <c r="QNW268" s="214" t="e">
        <v>#N/A</v>
      </c>
      <c r="QNX268" s="214" t="e">
        <v>#N/A</v>
      </c>
      <c r="QNY268" s="214" t="e">
        <v>#N/A</v>
      </c>
      <c r="QNZ268" s="214" t="e">
        <v>#N/A</v>
      </c>
      <c r="QOA268" s="214" t="e">
        <v>#N/A</v>
      </c>
      <c r="QOB268" s="214" t="e">
        <v>#N/A</v>
      </c>
      <c r="QOC268" s="214" t="e">
        <v>#N/A</v>
      </c>
      <c r="QOD268" s="214" t="e">
        <v>#N/A</v>
      </c>
      <c r="QOE268" s="214" t="e">
        <v>#N/A</v>
      </c>
      <c r="QOF268" s="214" t="e">
        <v>#N/A</v>
      </c>
      <c r="QOG268" s="214" t="e">
        <v>#N/A</v>
      </c>
      <c r="QOH268" s="214" t="e">
        <v>#N/A</v>
      </c>
      <c r="QOI268" s="214" t="e">
        <v>#N/A</v>
      </c>
      <c r="QOJ268" s="214" t="e">
        <v>#N/A</v>
      </c>
      <c r="QOK268" s="214" t="e">
        <v>#N/A</v>
      </c>
      <c r="QOL268" s="214" t="e">
        <v>#N/A</v>
      </c>
      <c r="QOM268" s="214" t="e">
        <v>#N/A</v>
      </c>
      <c r="QON268" s="214" t="e">
        <v>#N/A</v>
      </c>
      <c r="QOO268" s="214" t="e">
        <v>#N/A</v>
      </c>
      <c r="QOP268" s="214" t="e">
        <v>#N/A</v>
      </c>
      <c r="QOQ268" s="214" t="e">
        <v>#N/A</v>
      </c>
      <c r="QOR268" s="214" t="e">
        <v>#N/A</v>
      </c>
      <c r="QOS268" s="214" t="e">
        <v>#N/A</v>
      </c>
      <c r="QOT268" s="214" t="e">
        <v>#N/A</v>
      </c>
      <c r="QOU268" s="214" t="e">
        <v>#N/A</v>
      </c>
      <c r="QOV268" s="214" t="e">
        <v>#N/A</v>
      </c>
      <c r="QOW268" s="214" t="e">
        <v>#N/A</v>
      </c>
      <c r="QOX268" s="214" t="e">
        <v>#N/A</v>
      </c>
      <c r="QOY268" s="214" t="e">
        <v>#N/A</v>
      </c>
      <c r="QOZ268" s="214" t="e">
        <v>#N/A</v>
      </c>
      <c r="QPA268" s="214" t="e">
        <v>#N/A</v>
      </c>
      <c r="QPB268" s="214" t="e">
        <v>#N/A</v>
      </c>
      <c r="QPC268" s="214" t="e">
        <v>#N/A</v>
      </c>
      <c r="QPD268" s="214" t="e">
        <v>#N/A</v>
      </c>
      <c r="QPE268" s="214" t="e">
        <v>#N/A</v>
      </c>
      <c r="QPF268" s="214" t="e">
        <v>#N/A</v>
      </c>
      <c r="QPG268" s="214" t="e">
        <v>#N/A</v>
      </c>
      <c r="QPH268" s="214" t="e">
        <v>#N/A</v>
      </c>
      <c r="QPI268" s="214" t="e">
        <v>#N/A</v>
      </c>
      <c r="QPJ268" s="214" t="e">
        <v>#N/A</v>
      </c>
      <c r="QPK268" s="214" t="e">
        <v>#N/A</v>
      </c>
      <c r="QPL268" s="214" t="e">
        <v>#N/A</v>
      </c>
      <c r="QPM268" s="214" t="e">
        <v>#N/A</v>
      </c>
      <c r="QPN268" s="214" t="e">
        <v>#N/A</v>
      </c>
      <c r="QPO268" s="214" t="e">
        <v>#N/A</v>
      </c>
      <c r="QPP268" s="214" t="e">
        <v>#N/A</v>
      </c>
      <c r="QPQ268" s="214" t="e">
        <v>#N/A</v>
      </c>
      <c r="QPR268" s="214" t="e">
        <v>#N/A</v>
      </c>
      <c r="QPS268" s="214" t="e">
        <v>#N/A</v>
      </c>
      <c r="QPT268" s="214" t="e">
        <v>#N/A</v>
      </c>
      <c r="QPU268" s="214" t="e">
        <v>#N/A</v>
      </c>
      <c r="QPV268" s="214" t="e">
        <v>#N/A</v>
      </c>
      <c r="QPW268" s="214" t="e">
        <v>#N/A</v>
      </c>
      <c r="QPX268" s="214" t="e">
        <v>#N/A</v>
      </c>
      <c r="QPY268" s="214" t="e">
        <v>#N/A</v>
      </c>
      <c r="QPZ268" s="214" t="e">
        <v>#N/A</v>
      </c>
      <c r="QQA268" s="214" t="e">
        <v>#N/A</v>
      </c>
      <c r="QQB268" s="214" t="e">
        <v>#N/A</v>
      </c>
      <c r="QQC268" s="214" t="e">
        <v>#N/A</v>
      </c>
      <c r="QQD268" s="214" t="e">
        <v>#N/A</v>
      </c>
      <c r="QQE268" s="214" t="e">
        <v>#N/A</v>
      </c>
      <c r="QQF268" s="214" t="e">
        <v>#N/A</v>
      </c>
      <c r="QQG268" s="214" t="e">
        <v>#N/A</v>
      </c>
      <c r="QQH268" s="214" t="e">
        <v>#N/A</v>
      </c>
      <c r="QQI268" s="214" t="e">
        <v>#N/A</v>
      </c>
      <c r="QQJ268" s="214" t="e">
        <v>#N/A</v>
      </c>
      <c r="QQK268" s="214" t="e">
        <v>#N/A</v>
      </c>
      <c r="QQL268" s="214" t="e">
        <v>#N/A</v>
      </c>
      <c r="QQM268" s="214" t="e">
        <v>#N/A</v>
      </c>
      <c r="QQN268" s="214" t="e">
        <v>#N/A</v>
      </c>
      <c r="QQO268" s="214" t="e">
        <v>#N/A</v>
      </c>
      <c r="QQP268" s="214" t="e">
        <v>#N/A</v>
      </c>
      <c r="QQQ268" s="214" t="e">
        <v>#N/A</v>
      </c>
      <c r="QQR268" s="214" t="e">
        <v>#N/A</v>
      </c>
      <c r="QQS268" s="214" t="e">
        <v>#N/A</v>
      </c>
      <c r="QQT268" s="214" t="e">
        <v>#N/A</v>
      </c>
      <c r="QQU268" s="214" t="e">
        <v>#N/A</v>
      </c>
      <c r="QQV268" s="214" t="e">
        <v>#N/A</v>
      </c>
      <c r="QQW268" s="214" t="e">
        <v>#N/A</v>
      </c>
      <c r="QQX268" s="214" t="e">
        <v>#N/A</v>
      </c>
      <c r="QQY268" s="214" t="e">
        <v>#N/A</v>
      </c>
      <c r="QQZ268" s="214" t="e">
        <v>#N/A</v>
      </c>
      <c r="QRA268" s="214" t="e">
        <v>#N/A</v>
      </c>
      <c r="QRB268" s="214" t="e">
        <v>#N/A</v>
      </c>
      <c r="QRC268" s="214" t="e">
        <v>#N/A</v>
      </c>
      <c r="QRD268" s="214" t="e">
        <v>#N/A</v>
      </c>
      <c r="QRE268" s="214" t="e">
        <v>#N/A</v>
      </c>
      <c r="QRF268" s="214" t="e">
        <v>#N/A</v>
      </c>
      <c r="QRG268" s="214" t="e">
        <v>#N/A</v>
      </c>
      <c r="QRH268" s="214" t="e">
        <v>#N/A</v>
      </c>
      <c r="QRI268" s="214" t="e">
        <v>#N/A</v>
      </c>
      <c r="QRJ268" s="214" t="e">
        <v>#N/A</v>
      </c>
      <c r="QRK268" s="214" t="e">
        <v>#N/A</v>
      </c>
      <c r="QRL268" s="214" t="e">
        <v>#N/A</v>
      </c>
      <c r="QRM268" s="214" t="e">
        <v>#N/A</v>
      </c>
      <c r="QRN268" s="214" t="e">
        <v>#N/A</v>
      </c>
      <c r="QRO268" s="214" t="e">
        <v>#N/A</v>
      </c>
      <c r="QRP268" s="214" t="e">
        <v>#N/A</v>
      </c>
      <c r="QRQ268" s="214" t="e">
        <v>#N/A</v>
      </c>
      <c r="QRR268" s="214" t="e">
        <v>#N/A</v>
      </c>
      <c r="QRS268" s="214" t="e">
        <v>#N/A</v>
      </c>
      <c r="QRT268" s="214" t="e">
        <v>#N/A</v>
      </c>
      <c r="QRU268" s="214" t="e">
        <v>#N/A</v>
      </c>
      <c r="QRV268" s="214" t="e">
        <v>#N/A</v>
      </c>
      <c r="QRW268" s="214" t="e">
        <v>#N/A</v>
      </c>
      <c r="QRX268" s="214" t="e">
        <v>#N/A</v>
      </c>
      <c r="QRY268" s="214" t="e">
        <v>#N/A</v>
      </c>
      <c r="QRZ268" s="214" t="e">
        <v>#N/A</v>
      </c>
      <c r="QSA268" s="214" t="e">
        <v>#N/A</v>
      </c>
      <c r="QSB268" s="214" t="e">
        <v>#N/A</v>
      </c>
      <c r="QSC268" s="214" t="e">
        <v>#N/A</v>
      </c>
      <c r="QSD268" s="214" t="e">
        <v>#N/A</v>
      </c>
      <c r="QSE268" s="214" t="e">
        <v>#N/A</v>
      </c>
      <c r="QSF268" s="214" t="e">
        <v>#N/A</v>
      </c>
      <c r="QSG268" s="214" t="e">
        <v>#N/A</v>
      </c>
      <c r="QSH268" s="214" t="e">
        <v>#N/A</v>
      </c>
      <c r="QSI268" s="214" t="e">
        <v>#N/A</v>
      </c>
      <c r="QSJ268" s="214" t="e">
        <v>#N/A</v>
      </c>
      <c r="QSK268" s="214" t="e">
        <v>#N/A</v>
      </c>
      <c r="QSL268" s="214" t="e">
        <v>#N/A</v>
      </c>
      <c r="QSM268" s="214" t="e">
        <v>#N/A</v>
      </c>
      <c r="QSN268" s="214" t="e">
        <v>#N/A</v>
      </c>
      <c r="QSO268" s="214" t="e">
        <v>#N/A</v>
      </c>
      <c r="QSP268" s="214" t="e">
        <v>#N/A</v>
      </c>
      <c r="QSQ268" s="214" t="e">
        <v>#N/A</v>
      </c>
      <c r="QSR268" s="214" t="e">
        <v>#N/A</v>
      </c>
      <c r="QSS268" s="214" t="e">
        <v>#N/A</v>
      </c>
      <c r="QST268" s="214" t="e">
        <v>#N/A</v>
      </c>
      <c r="QSU268" s="214" t="e">
        <v>#N/A</v>
      </c>
      <c r="QSV268" s="214" t="e">
        <v>#N/A</v>
      </c>
      <c r="QSW268" s="214" t="e">
        <v>#N/A</v>
      </c>
      <c r="QSX268" s="214" t="e">
        <v>#N/A</v>
      </c>
      <c r="QSY268" s="214" t="e">
        <v>#N/A</v>
      </c>
      <c r="QSZ268" s="214" t="e">
        <v>#N/A</v>
      </c>
      <c r="QTA268" s="214" t="e">
        <v>#N/A</v>
      </c>
      <c r="QTB268" s="214" t="e">
        <v>#N/A</v>
      </c>
      <c r="QTC268" s="214" t="e">
        <v>#N/A</v>
      </c>
      <c r="QTD268" s="214" t="e">
        <v>#N/A</v>
      </c>
      <c r="QTE268" s="214" t="e">
        <v>#N/A</v>
      </c>
      <c r="QTF268" s="214" t="e">
        <v>#N/A</v>
      </c>
      <c r="QTG268" s="214" t="e">
        <v>#N/A</v>
      </c>
      <c r="QTH268" s="214" t="e">
        <v>#N/A</v>
      </c>
      <c r="QTI268" s="214" t="e">
        <v>#N/A</v>
      </c>
      <c r="QTJ268" s="214" t="e">
        <v>#N/A</v>
      </c>
      <c r="QTK268" s="214" t="e">
        <v>#N/A</v>
      </c>
      <c r="QTL268" s="214" t="e">
        <v>#N/A</v>
      </c>
      <c r="QTM268" s="214" t="e">
        <v>#N/A</v>
      </c>
      <c r="QTN268" s="214" t="e">
        <v>#N/A</v>
      </c>
      <c r="QTO268" s="214" t="e">
        <v>#N/A</v>
      </c>
      <c r="QTP268" s="214" t="e">
        <v>#N/A</v>
      </c>
      <c r="QTQ268" s="214" t="e">
        <v>#N/A</v>
      </c>
      <c r="QTR268" s="214" t="e">
        <v>#N/A</v>
      </c>
      <c r="QTS268" s="214" t="e">
        <v>#N/A</v>
      </c>
      <c r="QTT268" s="214" t="e">
        <v>#N/A</v>
      </c>
      <c r="QTU268" s="214" t="e">
        <v>#N/A</v>
      </c>
      <c r="QTV268" s="214" t="e">
        <v>#N/A</v>
      </c>
      <c r="QTW268" s="214" t="e">
        <v>#N/A</v>
      </c>
      <c r="QTX268" s="214" t="e">
        <v>#N/A</v>
      </c>
      <c r="QTY268" s="214" t="e">
        <v>#N/A</v>
      </c>
      <c r="QTZ268" s="214" t="e">
        <v>#N/A</v>
      </c>
      <c r="QUA268" s="214" t="e">
        <v>#N/A</v>
      </c>
      <c r="QUB268" s="214" t="e">
        <v>#N/A</v>
      </c>
      <c r="QUC268" s="214" t="e">
        <v>#N/A</v>
      </c>
      <c r="QUD268" s="214" t="e">
        <v>#N/A</v>
      </c>
      <c r="QUE268" s="214" t="e">
        <v>#N/A</v>
      </c>
      <c r="QUF268" s="214" t="e">
        <v>#N/A</v>
      </c>
      <c r="QUG268" s="214" t="e">
        <v>#N/A</v>
      </c>
      <c r="QUH268" s="214" t="e">
        <v>#N/A</v>
      </c>
      <c r="QUI268" s="214" t="e">
        <v>#N/A</v>
      </c>
      <c r="QUJ268" s="214" t="e">
        <v>#N/A</v>
      </c>
      <c r="QUK268" s="214" t="e">
        <v>#N/A</v>
      </c>
      <c r="QUL268" s="214" t="e">
        <v>#N/A</v>
      </c>
      <c r="QUM268" s="214" t="e">
        <v>#N/A</v>
      </c>
      <c r="QUN268" s="214" t="e">
        <v>#N/A</v>
      </c>
      <c r="QUO268" s="214" t="e">
        <v>#N/A</v>
      </c>
      <c r="QUP268" s="214" t="e">
        <v>#N/A</v>
      </c>
      <c r="QUQ268" s="214" t="e">
        <v>#N/A</v>
      </c>
      <c r="QUR268" s="214" t="e">
        <v>#N/A</v>
      </c>
      <c r="QUS268" s="214" t="e">
        <v>#N/A</v>
      </c>
      <c r="QUT268" s="214" t="e">
        <v>#N/A</v>
      </c>
      <c r="QUU268" s="214" t="e">
        <v>#N/A</v>
      </c>
      <c r="QUV268" s="214" t="e">
        <v>#N/A</v>
      </c>
      <c r="QUW268" s="214" t="e">
        <v>#N/A</v>
      </c>
      <c r="QUX268" s="214" t="e">
        <v>#N/A</v>
      </c>
      <c r="QUY268" s="214" t="e">
        <v>#N/A</v>
      </c>
      <c r="QUZ268" s="214" t="e">
        <v>#N/A</v>
      </c>
      <c r="QVA268" s="214" t="e">
        <v>#N/A</v>
      </c>
      <c r="QVB268" s="214" t="e">
        <v>#N/A</v>
      </c>
      <c r="QVC268" s="214" t="e">
        <v>#N/A</v>
      </c>
      <c r="QVD268" s="214" t="e">
        <v>#N/A</v>
      </c>
      <c r="QVE268" s="214" t="e">
        <v>#N/A</v>
      </c>
      <c r="QVF268" s="214" t="e">
        <v>#N/A</v>
      </c>
      <c r="QVG268" s="214" t="e">
        <v>#N/A</v>
      </c>
      <c r="QVH268" s="214" t="e">
        <v>#N/A</v>
      </c>
      <c r="QVI268" s="214" t="e">
        <v>#N/A</v>
      </c>
      <c r="QVJ268" s="214" t="e">
        <v>#N/A</v>
      </c>
      <c r="QVK268" s="214" t="e">
        <v>#N/A</v>
      </c>
      <c r="QVL268" s="214" t="e">
        <v>#N/A</v>
      </c>
      <c r="QVM268" s="214" t="e">
        <v>#N/A</v>
      </c>
      <c r="QVN268" s="214" t="e">
        <v>#N/A</v>
      </c>
      <c r="QVO268" s="214" t="e">
        <v>#N/A</v>
      </c>
      <c r="QVP268" s="214" t="e">
        <v>#N/A</v>
      </c>
      <c r="QVQ268" s="214" t="e">
        <v>#N/A</v>
      </c>
      <c r="QVR268" s="214" t="e">
        <v>#N/A</v>
      </c>
      <c r="QVS268" s="214" t="e">
        <v>#N/A</v>
      </c>
      <c r="QVT268" s="214" t="e">
        <v>#N/A</v>
      </c>
      <c r="QVU268" s="214" t="e">
        <v>#N/A</v>
      </c>
      <c r="QVV268" s="214" t="e">
        <v>#N/A</v>
      </c>
      <c r="QVW268" s="214" t="e">
        <v>#N/A</v>
      </c>
      <c r="QVX268" s="214" t="e">
        <v>#N/A</v>
      </c>
      <c r="QVY268" s="214" t="e">
        <v>#N/A</v>
      </c>
      <c r="QVZ268" s="214" t="e">
        <v>#N/A</v>
      </c>
      <c r="QWA268" s="214" t="e">
        <v>#N/A</v>
      </c>
      <c r="QWB268" s="214" t="e">
        <v>#N/A</v>
      </c>
      <c r="QWC268" s="214" t="e">
        <v>#N/A</v>
      </c>
      <c r="QWD268" s="214" t="e">
        <v>#N/A</v>
      </c>
      <c r="QWE268" s="214" t="e">
        <v>#N/A</v>
      </c>
      <c r="QWF268" s="214" t="e">
        <v>#N/A</v>
      </c>
      <c r="QWG268" s="214" t="e">
        <v>#N/A</v>
      </c>
      <c r="QWH268" s="214" t="e">
        <v>#N/A</v>
      </c>
      <c r="QWI268" s="214" t="e">
        <v>#N/A</v>
      </c>
      <c r="QWJ268" s="214" t="e">
        <v>#N/A</v>
      </c>
      <c r="QWK268" s="214" t="e">
        <v>#N/A</v>
      </c>
      <c r="QWL268" s="214" t="e">
        <v>#N/A</v>
      </c>
      <c r="QWM268" s="214" t="e">
        <v>#N/A</v>
      </c>
      <c r="QWN268" s="214" t="e">
        <v>#N/A</v>
      </c>
      <c r="QWO268" s="214" t="e">
        <v>#N/A</v>
      </c>
      <c r="QWP268" s="214" t="e">
        <v>#N/A</v>
      </c>
      <c r="QWQ268" s="214" t="e">
        <v>#N/A</v>
      </c>
      <c r="QWR268" s="214" t="e">
        <v>#N/A</v>
      </c>
      <c r="QWS268" s="214" t="e">
        <v>#N/A</v>
      </c>
      <c r="QWT268" s="214" t="e">
        <v>#N/A</v>
      </c>
      <c r="QWU268" s="214" t="e">
        <v>#N/A</v>
      </c>
      <c r="QWV268" s="214" t="e">
        <v>#N/A</v>
      </c>
      <c r="QWW268" s="214" t="e">
        <v>#N/A</v>
      </c>
      <c r="QWX268" s="214" t="e">
        <v>#N/A</v>
      </c>
      <c r="QWY268" s="214" t="e">
        <v>#N/A</v>
      </c>
      <c r="QWZ268" s="214" t="e">
        <v>#N/A</v>
      </c>
      <c r="QXA268" s="214" t="e">
        <v>#N/A</v>
      </c>
      <c r="QXB268" s="214" t="e">
        <v>#N/A</v>
      </c>
      <c r="QXC268" s="214" t="e">
        <v>#N/A</v>
      </c>
      <c r="QXD268" s="214" t="e">
        <v>#N/A</v>
      </c>
      <c r="QXE268" s="214" t="e">
        <v>#N/A</v>
      </c>
      <c r="QXF268" s="214" t="e">
        <v>#N/A</v>
      </c>
      <c r="QXG268" s="214" t="e">
        <v>#N/A</v>
      </c>
      <c r="QXH268" s="214" t="e">
        <v>#N/A</v>
      </c>
      <c r="QXI268" s="214" t="e">
        <v>#N/A</v>
      </c>
      <c r="QXJ268" s="214" t="e">
        <v>#N/A</v>
      </c>
      <c r="QXK268" s="214" t="e">
        <v>#N/A</v>
      </c>
      <c r="QXL268" s="214" t="e">
        <v>#N/A</v>
      </c>
      <c r="QXM268" s="214" t="e">
        <v>#N/A</v>
      </c>
      <c r="QXN268" s="214" t="e">
        <v>#N/A</v>
      </c>
      <c r="QXO268" s="214" t="e">
        <v>#N/A</v>
      </c>
      <c r="QXP268" s="214" t="e">
        <v>#N/A</v>
      </c>
      <c r="QXQ268" s="214" t="e">
        <v>#N/A</v>
      </c>
      <c r="QXR268" s="214" t="e">
        <v>#N/A</v>
      </c>
      <c r="QXS268" s="214" t="e">
        <v>#N/A</v>
      </c>
      <c r="QXT268" s="214" t="e">
        <v>#N/A</v>
      </c>
      <c r="QXU268" s="214" t="e">
        <v>#N/A</v>
      </c>
      <c r="QXV268" s="214" t="e">
        <v>#N/A</v>
      </c>
      <c r="QXW268" s="214" t="e">
        <v>#N/A</v>
      </c>
      <c r="QXX268" s="214" t="e">
        <v>#N/A</v>
      </c>
      <c r="QXY268" s="214" t="e">
        <v>#N/A</v>
      </c>
      <c r="QXZ268" s="214" t="e">
        <v>#N/A</v>
      </c>
      <c r="QYA268" s="214" t="e">
        <v>#N/A</v>
      </c>
      <c r="QYB268" s="214" t="e">
        <v>#N/A</v>
      </c>
      <c r="QYC268" s="214" t="e">
        <v>#N/A</v>
      </c>
      <c r="QYD268" s="214" t="e">
        <v>#N/A</v>
      </c>
      <c r="QYE268" s="214" t="e">
        <v>#N/A</v>
      </c>
      <c r="QYF268" s="214" t="e">
        <v>#N/A</v>
      </c>
      <c r="QYG268" s="214" t="e">
        <v>#N/A</v>
      </c>
      <c r="QYH268" s="214" t="e">
        <v>#N/A</v>
      </c>
      <c r="QYI268" s="214" t="e">
        <v>#N/A</v>
      </c>
      <c r="QYJ268" s="214" t="e">
        <v>#N/A</v>
      </c>
      <c r="QYK268" s="214" t="e">
        <v>#N/A</v>
      </c>
      <c r="QYL268" s="214" t="e">
        <v>#N/A</v>
      </c>
      <c r="QYM268" s="214" t="e">
        <v>#N/A</v>
      </c>
      <c r="QYN268" s="214" t="e">
        <v>#N/A</v>
      </c>
      <c r="QYO268" s="214" t="e">
        <v>#N/A</v>
      </c>
      <c r="QYP268" s="214" t="e">
        <v>#N/A</v>
      </c>
      <c r="QYQ268" s="214" t="e">
        <v>#N/A</v>
      </c>
      <c r="QYR268" s="214" t="e">
        <v>#N/A</v>
      </c>
      <c r="QYS268" s="214" t="e">
        <v>#N/A</v>
      </c>
      <c r="QYT268" s="214" t="e">
        <v>#N/A</v>
      </c>
      <c r="QYU268" s="214" t="e">
        <v>#N/A</v>
      </c>
      <c r="QYV268" s="214" t="e">
        <v>#N/A</v>
      </c>
      <c r="QYW268" s="214" t="e">
        <v>#N/A</v>
      </c>
      <c r="QYX268" s="214" t="e">
        <v>#N/A</v>
      </c>
      <c r="QYY268" s="214" t="e">
        <v>#N/A</v>
      </c>
      <c r="QYZ268" s="214" t="e">
        <v>#N/A</v>
      </c>
      <c r="QZA268" s="214" t="e">
        <v>#N/A</v>
      </c>
      <c r="QZB268" s="214" t="e">
        <v>#N/A</v>
      </c>
      <c r="QZC268" s="214" t="e">
        <v>#N/A</v>
      </c>
      <c r="QZD268" s="214" t="e">
        <v>#N/A</v>
      </c>
      <c r="QZE268" s="214" t="e">
        <v>#N/A</v>
      </c>
      <c r="QZF268" s="214" t="e">
        <v>#N/A</v>
      </c>
      <c r="QZG268" s="214" t="e">
        <v>#N/A</v>
      </c>
      <c r="QZH268" s="214" t="e">
        <v>#N/A</v>
      </c>
      <c r="QZI268" s="214" t="e">
        <v>#N/A</v>
      </c>
      <c r="QZJ268" s="214" t="e">
        <v>#N/A</v>
      </c>
      <c r="QZK268" s="214" t="e">
        <v>#N/A</v>
      </c>
      <c r="QZL268" s="214" t="e">
        <v>#N/A</v>
      </c>
      <c r="QZM268" s="214" t="e">
        <v>#N/A</v>
      </c>
      <c r="QZN268" s="214" t="e">
        <v>#N/A</v>
      </c>
      <c r="QZO268" s="214" t="e">
        <v>#N/A</v>
      </c>
      <c r="QZP268" s="214" t="e">
        <v>#N/A</v>
      </c>
      <c r="QZQ268" s="214" t="e">
        <v>#N/A</v>
      </c>
      <c r="QZR268" s="214" t="e">
        <v>#N/A</v>
      </c>
      <c r="QZS268" s="214" t="e">
        <v>#N/A</v>
      </c>
      <c r="QZT268" s="214" t="e">
        <v>#N/A</v>
      </c>
      <c r="QZU268" s="214" t="e">
        <v>#N/A</v>
      </c>
      <c r="QZV268" s="214" t="e">
        <v>#N/A</v>
      </c>
      <c r="QZW268" s="214" t="e">
        <v>#N/A</v>
      </c>
      <c r="QZX268" s="214" t="e">
        <v>#N/A</v>
      </c>
      <c r="QZY268" s="214" t="e">
        <v>#N/A</v>
      </c>
      <c r="QZZ268" s="214" t="e">
        <v>#N/A</v>
      </c>
      <c r="RAA268" s="214" t="e">
        <v>#N/A</v>
      </c>
      <c r="RAB268" s="214" t="e">
        <v>#N/A</v>
      </c>
      <c r="RAC268" s="214" t="e">
        <v>#N/A</v>
      </c>
      <c r="RAD268" s="214" t="e">
        <v>#N/A</v>
      </c>
      <c r="RAE268" s="214" t="e">
        <v>#N/A</v>
      </c>
      <c r="RAF268" s="214" t="e">
        <v>#N/A</v>
      </c>
      <c r="RAG268" s="214" t="e">
        <v>#N/A</v>
      </c>
      <c r="RAH268" s="214" t="e">
        <v>#N/A</v>
      </c>
      <c r="RAI268" s="214" t="e">
        <v>#N/A</v>
      </c>
      <c r="RAJ268" s="214" t="e">
        <v>#N/A</v>
      </c>
      <c r="RAK268" s="214" t="e">
        <v>#N/A</v>
      </c>
      <c r="RAL268" s="214" t="e">
        <v>#N/A</v>
      </c>
      <c r="RAM268" s="214" t="e">
        <v>#N/A</v>
      </c>
      <c r="RAN268" s="214" t="e">
        <v>#N/A</v>
      </c>
      <c r="RAO268" s="214" t="e">
        <v>#N/A</v>
      </c>
      <c r="RAP268" s="214" t="e">
        <v>#N/A</v>
      </c>
      <c r="RAQ268" s="214" t="e">
        <v>#N/A</v>
      </c>
      <c r="RAR268" s="214" t="e">
        <v>#N/A</v>
      </c>
      <c r="RAS268" s="214" t="e">
        <v>#N/A</v>
      </c>
      <c r="RAT268" s="214" t="e">
        <v>#N/A</v>
      </c>
      <c r="RAU268" s="214" t="e">
        <v>#N/A</v>
      </c>
      <c r="RAV268" s="214" t="e">
        <v>#N/A</v>
      </c>
      <c r="RAW268" s="214" t="e">
        <v>#N/A</v>
      </c>
      <c r="RAX268" s="214" t="e">
        <v>#N/A</v>
      </c>
      <c r="RAY268" s="214" t="e">
        <v>#N/A</v>
      </c>
      <c r="RAZ268" s="214" t="e">
        <v>#N/A</v>
      </c>
      <c r="RBA268" s="214" t="e">
        <v>#N/A</v>
      </c>
      <c r="RBB268" s="214" t="e">
        <v>#N/A</v>
      </c>
      <c r="RBC268" s="214" t="e">
        <v>#N/A</v>
      </c>
      <c r="RBD268" s="214" t="e">
        <v>#N/A</v>
      </c>
      <c r="RBE268" s="214" t="e">
        <v>#N/A</v>
      </c>
      <c r="RBF268" s="214" t="e">
        <v>#N/A</v>
      </c>
      <c r="RBG268" s="214" t="e">
        <v>#N/A</v>
      </c>
      <c r="RBH268" s="214" t="e">
        <v>#N/A</v>
      </c>
      <c r="RBI268" s="214" t="e">
        <v>#N/A</v>
      </c>
      <c r="RBJ268" s="214" t="e">
        <v>#N/A</v>
      </c>
      <c r="RBK268" s="214" t="e">
        <v>#N/A</v>
      </c>
      <c r="RBL268" s="214" t="e">
        <v>#N/A</v>
      </c>
      <c r="RBM268" s="214" t="e">
        <v>#N/A</v>
      </c>
      <c r="RBN268" s="214" t="e">
        <v>#N/A</v>
      </c>
      <c r="RBO268" s="214" t="e">
        <v>#N/A</v>
      </c>
      <c r="RBP268" s="214" t="e">
        <v>#N/A</v>
      </c>
      <c r="RBQ268" s="214" t="e">
        <v>#N/A</v>
      </c>
      <c r="RBR268" s="214" t="e">
        <v>#N/A</v>
      </c>
      <c r="RBS268" s="214" t="e">
        <v>#N/A</v>
      </c>
      <c r="RBT268" s="214" t="e">
        <v>#N/A</v>
      </c>
      <c r="RBU268" s="214" t="e">
        <v>#N/A</v>
      </c>
      <c r="RBV268" s="214" t="e">
        <v>#N/A</v>
      </c>
      <c r="RBW268" s="214" t="e">
        <v>#N/A</v>
      </c>
      <c r="RBX268" s="214" t="e">
        <v>#N/A</v>
      </c>
      <c r="RBY268" s="214" t="e">
        <v>#N/A</v>
      </c>
      <c r="RBZ268" s="214" t="e">
        <v>#N/A</v>
      </c>
      <c r="RCA268" s="214" t="e">
        <v>#N/A</v>
      </c>
      <c r="RCB268" s="214" t="e">
        <v>#N/A</v>
      </c>
      <c r="RCC268" s="214" t="e">
        <v>#N/A</v>
      </c>
      <c r="RCD268" s="214" t="e">
        <v>#N/A</v>
      </c>
      <c r="RCE268" s="214" t="e">
        <v>#N/A</v>
      </c>
      <c r="RCF268" s="214" t="e">
        <v>#N/A</v>
      </c>
      <c r="RCG268" s="214" t="e">
        <v>#N/A</v>
      </c>
      <c r="RCH268" s="214" t="e">
        <v>#N/A</v>
      </c>
      <c r="RCI268" s="214" t="e">
        <v>#N/A</v>
      </c>
      <c r="RCJ268" s="214" t="e">
        <v>#N/A</v>
      </c>
      <c r="RCK268" s="214" t="e">
        <v>#N/A</v>
      </c>
      <c r="RCL268" s="214" t="e">
        <v>#N/A</v>
      </c>
      <c r="RCM268" s="214" t="e">
        <v>#N/A</v>
      </c>
      <c r="RCN268" s="214" t="e">
        <v>#N/A</v>
      </c>
      <c r="RCO268" s="214" t="e">
        <v>#N/A</v>
      </c>
      <c r="RCP268" s="214" t="e">
        <v>#N/A</v>
      </c>
      <c r="RCQ268" s="214" t="e">
        <v>#N/A</v>
      </c>
      <c r="RCR268" s="214" t="e">
        <v>#N/A</v>
      </c>
      <c r="RCS268" s="214" t="e">
        <v>#N/A</v>
      </c>
      <c r="RCT268" s="214" t="e">
        <v>#N/A</v>
      </c>
      <c r="RCU268" s="214" t="e">
        <v>#N/A</v>
      </c>
      <c r="RCV268" s="214" t="e">
        <v>#N/A</v>
      </c>
      <c r="RCW268" s="214" t="e">
        <v>#N/A</v>
      </c>
      <c r="RCX268" s="214" t="e">
        <v>#N/A</v>
      </c>
      <c r="RCY268" s="214" t="e">
        <v>#N/A</v>
      </c>
      <c r="RCZ268" s="214" t="e">
        <v>#N/A</v>
      </c>
      <c r="RDA268" s="214" t="e">
        <v>#N/A</v>
      </c>
      <c r="RDB268" s="214" t="e">
        <v>#N/A</v>
      </c>
      <c r="RDC268" s="214" t="e">
        <v>#N/A</v>
      </c>
      <c r="RDD268" s="214" t="e">
        <v>#N/A</v>
      </c>
      <c r="RDE268" s="214" t="e">
        <v>#N/A</v>
      </c>
      <c r="RDF268" s="214" t="e">
        <v>#N/A</v>
      </c>
      <c r="RDG268" s="214" t="e">
        <v>#N/A</v>
      </c>
      <c r="RDH268" s="214" t="e">
        <v>#N/A</v>
      </c>
      <c r="RDI268" s="214" t="e">
        <v>#N/A</v>
      </c>
      <c r="RDJ268" s="214" t="e">
        <v>#N/A</v>
      </c>
      <c r="RDK268" s="214" t="e">
        <v>#N/A</v>
      </c>
      <c r="RDL268" s="214" t="e">
        <v>#N/A</v>
      </c>
      <c r="RDM268" s="214" t="e">
        <v>#N/A</v>
      </c>
      <c r="RDN268" s="214" t="e">
        <v>#N/A</v>
      </c>
      <c r="RDO268" s="214" t="e">
        <v>#N/A</v>
      </c>
      <c r="RDP268" s="214" t="e">
        <v>#N/A</v>
      </c>
      <c r="RDQ268" s="214" t="e">
        <v>#N/A</v>
      </c>
      <c r="RDR268" s="214" t="e">
        <v>#N/A</v>
      </c>
      <c r="RDS268" s="214" t="e">
        <v>#N/A</v>
      </c>
      <c r="RDT268" s="214" t="e">
        <v>#N/A</v>
      </c>
      <c r="RDU268" s="214" t="e">
        <v>#N/A</v>
      </c>
      <c r="RDV268" s="214" t="e">
        <v>#N/A</v>
      </c>
      <c r="RDW268" s="214" t="e">
        <v>#N/A</v>
      </c>
      <c r="RDX268" s="214" t="e">
        <v>#N/A</v>
      </c>
      <c r="RDY268" s="214" t="e">
        <v>#N/A</v>
      </c>
      <c r="RDZ268" s="214" t="e">
        <v>#N/A</v>
      </c>
      <c r="REA268" s="214" t="e">
        <v>#N/A</v>
      </c>
      <c r="REB268" s="214" t="e">
        <v>#N/A</v>
      </c>
      <c r="REC268" s="214" t="e">
        <v>#N/A</v>
      </c>
      <c r="RED268" s="214" t="e">
        <v>#N/A</v>
      </c>
      <c r="REE268" s="214" t="e">
        <v>#N/A</v>
      </c>
      <c r="REF268" s="214" t="e">
        <v>#N/A</v>
      </c>
      <c r="REG268" s="214" t="e">
        <v>#N/A</v>
      </c>
      <c r="REH268" s="214" t="e">
        <v>#N/A</v>
      </c>
      <c r="REI268" s="214" t="e">
        <v>#N/A</v>
      </c>
      <c r="REJ268" s="214" t="e">
        <v>#N/A</v>
      </c>
      <c r="REK268" s="214" t="e">
        <v>#N/A</v>
      </c>
      <c r="REL268" s="214" t="e">
        <v>#N/A</v>
      </c>
      <c r="REM268" s="214" t="e">
        <v>#N/A</v>
      </c>
      <c r="REN268" s="214" t="e">
        <v>#N/A</v>
      </c>
      <c r="REO268" s="214" t="e">
        <v>#N/A</v>
      </c>
      <c r="REP268" s="214" t="e">
        <v>#N/A</v>
      </c>
      <c r="REQ268" s="214" t="e">
        <v>#N/A</v>
      </c>
      <c r="RER268" s="214" t="e">
        <v>#N/A</v>
      </c>
      <c r="RES268" s="214" t="e">
        <v>#N/A</v>
      </c>
      <c r="RET268" s="214" t="e">
        <v>#N/A</v>
      </c>
      <c r="REU268" s="214" t="e">
        <v>#N/A</v>
      </c>
      <c r="REV268" s="214" t="e">
        <v>#N/A</v>
      </c>
      <c r="REW268" s="214" t="e">
        <v>#N/A</v>
      </c>
      <c r="REX268" s="214" t="e">
        <v>#N/A</v>
      </c>
      <c r="REY268" s="214" t="e">
        <v>#N/A</v>
      </c>
      <c r="REZ268" s="214" t="e">
        <v>#N/A</v>
      </c>
      <c r="RFA268" s="214" t="e">
        <v>#N/A</v>
      </c>
      <c r="RFB268" s="214" t="e">
        <v>#N/A</v>
      </c>
      <c r="RFC268" s="214" t="e">
        <v>#N/A</v>
      </c>
      <c r="RFD268" s="214" t="e">
        <v>#N/A</v>
      </c>
      <c r="RFE268" s="214" t="e">
        <v>#N/A</v>
      </c>
      <c r="RFF268" s="214" t="e">
        <v>#N/A</v>
      </c>
      <c r="RFG268" s="214" t="e">
        <v>#N/A</v>
      </c>
      <c r="RFH268" s="214" t="e">
        <v>#N/A</v>
      </c>
      <c r="RFI268" s="214" t="e">
        <v>#N/A</v>
      </c>
      <c r="RFJ268" s="214" t="e">
        <v>#N/A</v>
      </c>
      <c r="RFK268" s="214" t="e">
        <v>#N/A</v>
      </c>
      <c r="RFL268" s="214" t="e">
        <v>#N/A</v>
      </c>
      <c r="RFM268" s="214" t="e">
        <v>#N/A</v>
      </c>
      <c r="RFN268" s="214" t="e">
        <v>#N/A</v>
      </c>
      <c r="RFO268" s="214" t="e">
        <v>#N/A</v>
      </c>
      <c r="RFP268" s="214" t="e">
        <v>#N/A</v>
      </c>
      <c r="RFQ268" s="214" t="e">
        <v>#N/A</v>
      </c>
      <c r="RFR268" s="214" t="e">
        <v>#N/A</v>
      </c>
      <c r="RFS268" s="214" t="e">
        <v>#N/A</v>
      </c>
      <c r="RFT268" s="214" t="e">
        <v>#N/A</v>
      </c>
      <c r="RFU268" s="214" t="e">
        <v>#N/A</v>
      </c>
      <c r="RFV268" s="214" t="e">
        <v>#N/A</v>
      </c>
      <c r="RFW268" s="214" t="e">
        <v>#N/A</v>
      </c>
      <c r="RFX268" s="214" t="e">
        <v>#N/A</v>
      </c>
      <c r="RFY268" s="214" t="e">
        <v>#N/A</v>
      </c>
      <c r="RFZ268" s="214" t="e">
        <v>#N/A</v>
      </c>
      <c r="RGA268" s="214" t="e">
        <v>#N/A</v>
      </c>
      <c r="RGB268" s="214" t="e">
        <v>#N/A</v>
      </c>
      <c r="RGC268" s="214" t="e">
        <v>#N/A</v>
      </c>
      <c r="RGD268" s="214" t="e">
        <v>#N/A</v>
      </c>
      <c r="RGE268" s="214" t="e">
        <v>#N/A</v>
      </c>
      <c r="RGF268" s="214" t="e">
        <v>#N/A</v>
      </c>
      <c r="RGG268" s="214" t="e">
        <v>#N/A</v>
      </c>
      <c r="RGH268" s="214" t="e">
        <v>#N/A</v>
      </c>
      <c r="RGI268" s="214" t="e">
        <v>#N/A</v>
      </c>
      <c r="RGJ268" s="214" t="e">
        <v>#N/A</v>
      </c>
      <c r="RGK268" s="214" t="e">
        <v>#N/A</v>
      </c>
      <c r="RGL268" s="214" t="e">
        <v>#N/A</v>
      </c>
      <c r="RGM268" s="214" t="e">
        <v>#N/A</v>
      </c>
      <c r="RGN268" s="214" t="e">
        <v>#N/A</v>
      </c>
      <c r="RGO268" s="214" t="e">
        <v>#N/A</v>
      </c>
      <c r="RGP268" s="214" t="e">
        <v>#N/A</v>
      </c>
      <c r="RGQ268" s="214" t="e">
        <v>#N/A</v>
      </c>
      <c r="RGR268" s="214" t="e">
        <v>#N/A</v>
      </c>
      <c r="RGS268" s="214" t="e">
        <v>#N/A</v>
      </c>
      <c r="RGT268" s="214" t="e">
        <v>#N/A</v>
      </c>
      <c r="RGU268" s="214" t="e">
        <v>#N/A</v>
      </c>
      <c r="RGV268" s="214" t="e">
        <v>#N/A</v>
      </c>
      <c r="RGW268" s="214" t="e">
        <v>#N/A</v>
      </c>
      <c r="RGX268" s="214" t="e">
        <v>#N/A</v>
      </c>
      <c r="RGY268" s="214" t="e">
        <v>#N/A</v>
      </c>
      <c r="RGZ268" s="214" t="e">
        <v>#N/A</v>
      </c>
      <c r="RHA268" s="214" t="e">
        <v>#N/A</v>
      </c>
      <c r="RHB268" s="214" t="e">
        <v>#N/A</v>
      </c>
      <c r="RHC268" s="214" t="e">
        <v>#N/A</v>
      </c>
      <c r="RHD268" s="214" t="e">
        <v>#N/A</v>
      </c>
      <c r="RHE268" s="214" t="e">
        <v>#N/A</v>
      </c>
      <c r="RHF268" s="214" t="e">
        <v>#N/A</v>
      </c>
      <c r="RHG268" s="214" t="e">
        <v>#N/A</v>
      </c>
      <c r="RHH268" s="214" t="e">
        <v>#N/A</v>
      </c>
      <c r="RHI268" s="214" t="e">
        <v>#N/A</v>
      </c>
      <c r="RHJ268" s="214" t="e">
        <v>#N/A</v>
      </c>
      <c r="RHK268" s="214" t="e">
        <v>#N/A</v>
      </c>
      <c r="RHL268" s="214" t="e">
        <v>#N/A</v>
      </c>
      <c r="RHM268" s="214" t="e">
        <v>#N/A</v>
      </c>
      <c r="RHN268" s="214" t="e">
        <v>#N/A</v>
      </c>
      <c r="RHO268" s="214" t="e">
        <v>#N/A</v>
      </c>
      <c r="RHP268" s="214" t="e">
        <v>#N/A</v>
      </c>
      <c r="RHQ268" s="214" t="e">
        <v>#N/A</v>
      </c>
      <c r="RHR268" s="214" t="e">
        <v>#N/A</v>
      </c>
      <c r="RHS268" s="214" t="e">
        <v>#N/A</v>
      </c>
      <c r="RHT268" s="214" t="e">
        <v>#N/A</v>
      </c>
      <c r="RHU268" s="214" t="e">
        <v>#N/A</v>
      </c>
      <c r="RHV268" s="214" t="e">
        <v>#N/A</v>
      </c>
      <c r="RHW268" s="214" t="e">
        <v>#N/A</v>
      </c>
      <c r="RHX268" s="214" t="e">
        <v>#N/A</v>
      </c>
      <c r="RHY268" s="214" t="e">
        <v>#N/A</v>
      </c>
      <c r="RHZ268" s="214" t="e">
        <v>#N/A</v>
      </c>
      <c r="RIA268" s="214" t="e">
        <v>#N/A</v>
      </c>
      <c r="RIB268" s="214" t="e">
        <v>#N/A</v>
      </c>
      <c r="RIC268" s="214" t="e">
        <v>#N/A</v>
      </c>
      <c r="RID268" s="214" t="e">
        <v>#N/A</v>
      </c>
      <c r="RIE268" s="214" t="e">
        <v>#N/A</v>
      </c>
      <c r="RIF268" s="214" t="e">
        <v>#N/A</v>
      </c>
      <c r="RIG268" s="214" t="e">
        <v>#N/A</v>
      </c>
      <c r="RIH268" s="214" t="e">
        <v>#N/A</v>
      </c>
      <c r="RII268" s="214" t="e">
        <v>#N/A</v>
      </c>
      <c r="RIJ268" s="214" t="e">
        <v>#N/A</v>
      </c>
      <c r="RIK268" s="214" t="e">
        <v>#N/A</v>
      </c>
      <c r="RIL268" s="214" t="e">
        <v>#N/A</v>
      </c>
      <c r="RIM268" s="214" t="e">
        <v>#N/A</v>
      </c>
      <c r="RIN268" s="214" t="e">
        <v>#N/A</v>
      </c>
      <c r="RIO268" s="214" t="e">
        <v>#N/A</v>
      </c>
      <c r="RIP268" s="214" t="e">
        <v>#N/A</v>
      </c>
      <c r="RIQ268" s="214" t="e">
        <v>#N/A</v>
      </c>
      <c r="RIR268" s="214" t="e">
        <v>#N/A</v>
      </c>
      <c r="RIS268" s="214" t="e">
        <v>#N/A</v>
      </c>
      <c r="RIT268" s="214" t="e">
        <v>#N/A</v>
      </c>
      <c r="RIU268" s="214" t="e">
        <v>#N/A</v>
      </c>
      <c r="RIV268" s="214" t="e">
        <v>#N/A</v>
      </c>
      <c r="RIW268" s="214" t="e">
        <v>#N/A</v>
      </c>
      <c r="RIX268" s="214" t="e">
        <v>#N/A</v>
      </c>
      <c r="RIY268" s="214" t="e">
        <v>#N/A</v>
      </c>
      <c r="RIZ268" s="214" t="e">
        <v>#N/A</v>
      </c>
      <c r="RJA268" s="214" t="e">
        <v>#N/A</v>
      </c>
      <c r="RJB268" s="214" t="e">
        <v>#N/A</v>
      </c>
      <c r="RJC268" s="214" t="e">
        <v>#N/A</v>
      </c>
      <c r="RJD268" s="214" t="e">
        <v>#N/A</v>
      </c>
      <c r="RJE268" s="214" t="e">
        <v>#N/A</v>
      </c>
      <c r="RJF268" s="214" t="e">
        <v>#N/A</v>
      </c>
      <c r="RJG268" s="214" t="e">
        <v>#N/A</v>
      </c>
      <c r="RJH268" s="214" t="e">
        <v>#N/A</v>
      </c>
      <c r="RJI268" s="214" t="e">
        <v>#N/A</v>
      </c>
      <c r="RJJ268" s="214" t="e">
        <v>#N/A</v>
      </c>
      <c r="RJK268" s="214" t="e">
        <v>#N/A</v>
      </c>
      <c r="RJL268" s="214" t="e">
        <v>#N/A</v>
      </c>
      <c r="RJM268" s="214" t="e">
        <v>#N/A</v>
      </c>
      <c r="RJN268" s="214" t="e">
        <v>#N/A</v>
      </c>
      <c r="RJO268" s="214" t="e">
        <v>#N/A</v>
      </c>
      <c r="RJP268" s="214" t="e">
        <v>#N/A</v>
      </c>
      <c r="RJQ268" s="214" t="e">
        <v>#N/A</v>
      </c>
      <c r="RJR268" s="214" t="e">
        <v>#N/A</v>
      </c>
      <c r="RJS268" s="214" t="e">
        <v>#N/A</v>
      </c>
      <c r="RJT268" s="214" t="e">
        <v>#N/A</v>
      </c>
      <c r="RJU268" s="214" t="e">
        <v>#N/A</v>
      </c>
      <c r="RJV268" s="214" t="e">
        <v>#N/A</v>
      </c>
      <c r="RJW268" s="214" t="e">
        <v>#N/A</v>
      </c>
      <c r="RJX268" s="214" t="e">
        <v>#N/A</v>
      </c>
      <c r="RJY268" s="214" t="e">
        <v>#N/A</v>
      </c>
      <c r="RJZ268" s="214" t="e">
        <v>#N/A</v>
      </c>
      <c r="RKA268" s="214" t="e">
        <v>#N/A</v>
      </c>
      <c r="RKB268" s="214" t="e">
        <v>#N/A</v>
      </c>
      <c r="RKC268" s="214" t="e">
        <v>#N/A</v>
      </c>
      <c r="RKD268" s="214" t="e">
        <v>#N/A</v>
      </c>
      <c r="RKE268" s="214" t="e">
        <v>#N/A</v>
      </c>
      <c r="RKF268" s="214" t="e">
        <v>#N/A</v>
      </c>
      <c r="RKG268" s="214" t="e">
        <v>#N/A</v>
      </c>
      <c r="RKH268" s="214" t="e">
        <v>#N/A</v>
      </c>
      <c r="RKI268" s="214" t="e">
        <v>#N/A</v>
      </c>
      <c r="RKJ268" s="214" t="e">
        <v>#N/A</v>
      </c>
      <c r="RKK268" s="214" t="e">
        <v>#N/A</v>
      </c>
      <c r="RKL268" s="214" t="e">
        <v>#N/A</v>
      </c>
      <c r="RKM268" s="214" t="e">
        <v>#N/A</v>
      </c>
      <c r="RKN268" s="214" t="e">
        <v>#N/A</v>
      </c>
      <c r="RKO268" s="214" t="e">
        <v>#N/A</v>
      </c>
      <c r="RKP268" s="214" t="e">
        <v>#N/A</v>
      </c>
      <c r="RKQ268" s="214" t="e">
        <v>#N/A</v>
      </c>
      <c r="RKR268" s="214" t="e">
        <v>#N/A</v>
      </c>
      <c r="RKS268" s="214" t="e">
        <v>#N/A</v>
      </c>
      <c r="RKT268" s="214" t="e">
        <v>#N/A</v>
      </c>
      <c r="RKU268" s="214" t="e">
        <v>#N/A</v>
      </c>
      <c r="RKV268" s="214" t="e">
        <v>#N/A</v>
      </c>
      <c r="RKW268" s="214" t="e">
        <v>#N/A</v>
      </c>
      <c r="RKX268" s="214" t="e">
        <v>#N/A</v>
      </c>
      <c r="RKY268" s="214" t="e">
        <v>#N/A</v>
      </c>
      <c r="RKZ268" s="214" t="e">
        <v>#N/A</v>
      </c>
      <c r="RLA268" s="214" t="e">
        <v>#N/A</v>
      </c>
      <c r="RLB268" s="214" t="e">
        <v>#N/A</v>
      </c>
      <c r="RLC268" s="214" t="e">
        <v>#N/A</v>
      </c>
      <c r="RLD268" s="214" t="e">
        <v>#N/A</v>
      </c>
      <c r="RLE268" s="214" t="e">
        <v>#N/A</v>
      </c>
      <c r="RLF268" s="214" t="e">
        <v>#N/A</v>
      </c>
      <c r="RLG268" s="214" t="e">
        <v>#N/A</v>
      </c>
      <c r="RLH268" s="214" t="e">
        <v>#N/A</v>
      </c>
      <c r="RLI268" s="214" t="e">
        <v>#N/A</v>
      </c>
      <c r="RLJ268" s="214" t="e">
        <v>#N/A</v>
      </c>
      <c r="RLK268" s="214" t="e">
        <v>#N/A</v>
      </c>
      <c r="RLL268" s="214" t="e">
        <v>#N/A</v>
      </c>
      <c r="RLM268" s="214" t="e">
        <v>#N/A</v>
      </c>
      <c r="RLN268" s="214" t="e">
        <v>#N/A</v>
      </c>
      <c r="RLO268" s="214" t="e">
        <v>#N/A</v>
      </c>
      <c r="RLP268" s="214" t="e">
        <v>#N/A</v>
      </c>
      <c r="RLQ268" s="214" t="e">
        <v>#N/A</v>
      </c>
      <c r="RLR268" s="214" t="e">
        <v>#N/A</v>
      </c>
      <c r="RLS268" s="214" t="e">
        <v>#N/A</v>
      </c>
      <c r="RLT268" s="214" t="e">
        <v>#N/A</v>
      </c>
      <c r="RLU268" s="214" t="e">
        <v>#N/A</v>
      </c>
      <c r="RLV268" s="214" t="e">
        <v>#N/A</v>
      </c>
      <c r="RLW268" s="214" t="e">
        <v>#N/A</v>
      </c>
      <c r="RLX268" s="214" t="e">
        <v>#N/A</v>
      </c>
      <c r="RLY268" s="214" t="e">
        <v>#N/A</v>
      </c>
      <c r="RLZ268" s="214" t="e">
        <v>#N/A</v>
      </c>
      <c r="RMA268" s="214" t="e">
        <v>#N/A</v>
      </c>
      <c r="RMB268" s="214" t="e">
        <v>#N/A</v>
      </c>
      <c r="RMC268" s="214" t="e">
        <v>#N/A</v>
      </c>
      <c r="RMD268" s="214" t="e">
        <v>#N/A</v>
      </c>
      <c r="RME268" s="214" t="e">
        <v>#N/A</v>
      </c>
      <c r="RMF268" s="214" t="e">
        <v>#N/A</v>
      </c>
      <c r="RMG268" s="214" t="e">
        <v>#N/A</v>
      </c>
      <c r="RMH268" s="214" t="e">
        <v>#N/A</v>
      </c>
      <c r="RMI268" s="214" t="e">
        <v>#N/A</v>
      </c>
      <c r="RMJ268" s="214" t="e">
        <v>#N/A</v>
      </c>
      <c r="RMK268" s="214" t="e">
        <v>#N/A</v>
      </c>
      <c r="RML268" s="214" t="e">
        <v>#N/A</v>
      </c>
      <c r="RMM268" s="214" t="e">
        <v>#N/A</v>
      </c>
      <c r="RMN268" s="214" t="e">
        <v>#N/A</v>
      </c>
      <c r="RMO268" s="214" t="e">
        <v>#N/A</v>
      </c>
      <c r="RMP268" s="214" t="e">
        <v>#N/A</v>
      </c>
      <c r="RMQ268" s="214" t="e">
        <v>#N/A</v>
      </c>
      <c r="RMR268" s="214" t="e">
        <v>#N/A</v>
      </c>
      <c r="RMS268" s="214" t="e">
        <v>#N/A</v>
      </c>
      <c r="RMT268" s="214" t="e">
        <v>#N/A</v>
      </c>
      <c r="RMU268" s="214" t="e">
        <v>#N/A</v>
      </c>
      <c r="RMV268" s="214" t="e">
        <v>#N/A</v>
      </c>
      <c r="RMW268" s="214" t="e">
        <v>#N/A</v>
      </c>
      <c r="RMX268" s="214" t="e">
        <v>#N/A</v>
      </c>
      <c r="RMY268" s="214" t="e">
        <v>#N/A</v>
      </c>
      <c r="RMZ268" s="214" t="e">
        <v>#N/A</v>
      </c>
      <c r="RNA268" s="214" t="e">
        <v>#N/A</v>
      </c>
      <c r="RNB268" s="214" t="e">
        <v>#N/A</v>
      </c>
      <c r="RNC268" s="214" t="e">
        <v>#N/A</v>
      </c>
      <c r="RND268" s="214" t="e">
        <v>#N/A</v>
      </c>
      <c r="RNE268" s="214" t="e">
        <v>#N/A</v>
      </c>
      <c r="RNF268" s="214" t="e">
        <v>#N/A</v>
      </c>
      <c r="RNG268" s="214" t="e">
        <v>#N/A</v>
      </c>
      <c r="RNH268" s="214" t="e">
        <v>#N/A</v>
      </c>
      <c r="RNI268" s="214" t="e">
        <v>#N/A</v>
      </c>
      <c r="RNJ268" s="214" t="e">
        <v>#N/A</v>
      </c>
      <c r="RNK268" s="214" t="e">
        <v>#N/A</v>
      </c>
      <c r="RNL268" s="214" t="e">
        <v>#N/A</v>
      </c>
      <c r="RNM268" s="214" t="e">
        <v>#N/A</v>
      </c>
      <c r="RNN268" s="214" t="e">
        <v>#N/A</v>
      </c>
      <c r="RNO268" s="214" t="e">
        <v>#N/A</v>
      </c>
      <c r="RNP268" s="214" t="e">
        <v>#N/A</v>
      </c>
      <c r="RNQ268" s="214" t="e">
        <v>#N/A</v>
      </c>
      <c r="RNR268" s="214" t="e">
        <v>#N/A</v>
      </c>
      <c r="RNS268" s="214" t="e">
        <v>#N/A</v>
      </c>
      <c r="RNT268" s="214" t="e">
        <v>#N/A</v>
      </c>
      <c r="RNU268" s="214" t="e">
        <v>#N/A</v>
      </c>
      <c r="RNV268" s="214" t="e">
        <v>#N/A</v>
      </c>
      <c r="RNW268" s="214" t="e">
        <v>#N/A</v>
      </c>
      <c r="RNX268" s="214" t="e">
        <v>#N/A</v>
      </c>
      <c r="RNY268" s="214" t="e">
        <v>#N/A</v>
      </c>
      <c r="RNZ268" s="214" t="e">
        <v>#N/A</v>
      </c>
      <c r="ROA268" s="214" t="e">
        <v>#N/A</v>
      </c>
      <c r="ROB268" s="214" t="e">
        <v>#N/A</v>
      </c>
      <c r="ROC268" s="214" t="e">
        <v>#N/A</v>
      </c>
      <c r="ROD268" s="214" t="e">
        <v>#N/A</v>
      </c>
      <c r="ROE268" s="214" t="e">
        <v>#N/A</v>
      </c>
      <c r="ROF268" s="214" t="e">
        <v>#N/A</v>
      </c>
      <c r="ROG268" s="214" t="e">
        <v>#N/A</v>
      </c>
      <c r="ROH268" s="214" t="e">
        <v>#N/A</v>
      </c>
      <c r="ROI268" s="214" t="e">
        <v>#N/A</v>
      </c>
      <c r="ROJ268" s="214" t="e">
        <v>#N/A</v>
      </c>
      <c r="ROK268" s="214" t="e">
        <v>#N/A</v>
      </c>
      <c r="ROL268" s="214" t="e">
        <v>#N/A</v>
      </c>
      <c r="ROM268" s="214" t="e">
        <v>#N/A</v>
      </c>
      <c r="RON268" s="214" t="e">
        <v>#N/A</v>
      </c>
      <c r="ROO268" s="214" t="e">
        <v>#N/A</v>
      </c>
      <c r="ROP268" s="214" t="e">
        <v>#N/A</v>
      </c>
      <c r="ROQ268" s="214" t="e">
        <v>#N/A</v>
      </c>
      <c r="ROR268" s="214" t="e">
        <v>#N/A</v>
      </c>
      <c r="ROS268" s="214" t="e">
        <v>#N/A</v>
      </c>
      <c r="ROT268" s="214" t="e">
        <v>#N/A</v>
      </c>
      <c r="ROU268" s="214" t="e">
        <v>#N/A</v>
      </c>
      <c r="ROV268" s="214" t="e">
        <v>#N/A</v>
      </c>
      <c r="ROW268" s="214" t="e">
        <v>#N/A</v>
      </c>
      <c r="ROX268" s="214" t="e">
        <v>#N/A</v>
      </c>
      <c r="ROY268" s="214" t="e">
        <v>#N/A</v>
      </c>
      <c r="ROZ268" s="214" t="e">
        <v>#N/A</v>
      </c>
      <c r="RPA268" s="214" t="e">
        <v>#N/A</v>
      </c>
      <c r="RPB268" s="214" t="e">
        <v>#N/A</v>
      </c>
      <c r="RPC268" s="214" t="e">
        <v>#N/A</v>
      </c>
      <c r="RPD268" s="214" t="e">
        <v>#N/A</v>
      </c>
      <c r="RPE268" s="214" t="e">
        <v>#N/A</v>
      </c>
      <c r="RPF268" s="214" t="e">
        <v>#N/A</v>
      </c>
      <c r="RPG268" s="214" t="e">
        <v>#N/A</v>
      </c>
      <c r="RPH268" s="214" t="e">
        <v>#N/A</v>
      </c>
      <c r="RPI268" s="214" t="e">
        <v>#N/A</v>
      </c>
      <c r="RPJ268" s="214" t="e">
        <v>#N/A</v>
      </c>
      <c r="RPK268" s="214" t="e">
        <v>#N/A</v>
      </c>
      <c r="RPL268" s="214" t="e">
        <v>#N/A</v>
      </c>
      <c r="RPM268" s="214" t="e">
        <v>#N/A</v>
      </c>
      <c r="RPN268" s="214" t="e">
        <v>#N/A</v>
      </c>
      <c r="RPO268" s="214" t="e">
        <v>#N/A</v>
      </c>
      <c r="RPP268" s="214" t="e">
        <v>#N/A</v>
      </c>
      <c r="RPQ268" s="214" t="e">
        <v>#N/A</v>
      </c>
      <c r="RPR268" s="214" t="e">
        <v>#N/A</v>
      </c>
      <c r="RPS268" s="214" t="e">
        <v>#N/A</v>
      </c>
      <c r="RPT268" s="214" t="e">
        <v>#N/A</v>
      </c>
      <c r="RPU268" s="214" t="e">
        <v>#N/A</v>
      </c>
      <c r="RPV268" s="214" t="e">
        <v>#N/A</v>
      </c>
      <c r="RPW268" s="214" t="e">
        <v>#N/A</v>
      </c>
      <c r="RPX268" s="214" t="e">
        <v>#N/A</v>
      </c>
      <c r="RPY268" s="214" t="e">
        <v>#N/A</v>
      </c>
      <c r="RPZ268" s="214" t="e">
        <v>#N/A</v>
      </c>
      <c r="RQA268" s="214" t="e">
        <v>#N/A</v>
      </c>
      <c r="RQB268" s="214" t="e">
        <v>#N/A</v>
      </c>
      <c r="RQC268" s="214" t="e">
        <v>#N/A</v>
      </c>
      <c r="RQD268" s="214" t="e">
        <v>#N/A</v>
      </c>
      <c r="RQE268" s="214" t="e">
        <v>#N/A</v>
      </c>
      <c r="RQF268" s="214" t="e">
        <v>#N/A</v>
      </c>
      <c r="RQG268" s="214" t="e">
        <v>#N/A</v>
      </c>
      <c r="RQH268" s="214" t="e">
        <v>#N/A</v>
      </c>
      <c r="RQI268" s="214" t="e">
        <v>#N/A</v>
      </c>
      <c r="RQJ268" s="214" t="e">
        <v>#N/A</v>
      </c>
      <c r="RQK268" s="214" t="e">
        <v>#N/A</v>
      </c>
      <c r="RQL268" s="214" t="e">
        <v>#N/A</v>
      </c>
      <c r="RQM268" s="214" t="e">
        <v>#N/A</v>
      </c>
      <c r="RQN268" s="214" t="e">
        <v>#N/A</v>
      </c>
      <c r="RQO268" s="214" t="e">
        <v>#N/A</v>
      </c>
      <c r="RQP268" s="214" t="e">
        <v>#N/A</v>
      </c>
      <c r="RQQ268" s="214" t="e">
        <v>#N/A</v>
      </c>
      <c r="RQR268" s="214" t="e">
        <v>#N/A</v>
      </c>
      <c r="RQS268" s="214" t="e">
        <v>#N/A</v>
      </c>
      <c r="RQT268" s="214" t="e">
        <v>#N/A</v>
      </c>
      <c r="RQU268" s="214" t="e">
        <v>#N/A</v>
      </c>
      <c r="RQV268" s="214" t="e">
        <v>#N/A</v>
      </c>
      <c r="RQW268" s="214" t="e">
        <v>#N/A</v>
      </c>
      <c r="RQX268" s="214" t="e">
        <v>#N/A</v>
      </c>
      <c r="RQY268" s="214" t="e">
        <v>#N/A</v>
      </c>
      <c r="RQZ268" s="214" t="e">
        <v>#N/A</v>
      </c>
      <c r="RRA268" s="214" t="e">
        <v>#N/A</v>
      </c>
      <c r="RRB268" s="214" t="e">
        <v>#N/A</v>
      </c>
      <c r="RRC268" s="214" t="e">
        <v>#N/A</v>
      </c>
      <c r="RRD268" s="214" t="e">
        <v>#N/A</v>
      </c>
      <c r="RRE268" s="214" t="e">
        <v>#N/A</v>
      </c>
      <c r="RRF268" s="214" t="e">
        <v>#N/A</v>
      </c>
      <c r="RRG268" s="214" t="e">
        <v>#N/A</v>
      </c>
      <c r="RRH268" s="214" t="e">
        <v>#N/A</v>
      </c>
      <c r="RRI268" s="214" t="e">
        <v>#N/A</v>
      </c>
      <c r="RRJ268" s="214" t="e">
        <v>#N/A</v>
      </c>
      <c r="RRK268" s="214" t="e">
        <v>#N/A</v>
      </c>
      <c r="RRL268" s="214" t="e">
        <v>#N/A</v>
      </c>
      <c r="RRM268" s="214" t="e">
        <v>#N/A</v>
      </c>
      <c r="RRN268" s="214" t="e">
        <v>#N/A</v>
      </c>
      <c r="RRO268" s="214" t="e">
        <v>#N/A</v>
      </c>
      <c r="RRP268" s="214" t="e">
        <v>#N/A</v>
      </c>
      <c r="RRQ268" s="214" t="e">
        <v>#N/A</v>
      </c>
      <c r="RRR268" s="214" t="e">
        <v>#N/A</v>
      </c>
      <c r="RRS268" s="214" t="e">
        <v>#N/A</v>
      </c>
      <c r="RRT268" s="214" t="e">
        <v>#N/A</v>
      </c>
      <c r="RRU268" s="214" t="e">
        <v>#N/A</v>
      </c>
      <c r="RRV268" s="214" t="e">
        <v>#N/A</v>
      </c>
      <c r="RRW268" s="214" t="e">
        <v>#N/A</v>
      </c>
      <c r="RRX268" s="214" t="e">
        <v>#N/A</v>
      </c>
      <c r="RRY268" s="214" t="e">
        <v>#N/A</v>
      </c>
      <c r="RRZ268" s="214" t="e">
        <v>#N/A</v>
      </c>
      <c r="RSA268" s="214" t="e">
        <v>#N/A</v>
      </c>
      <c r="RSB268" s="214" t="e">
        <v>#N/A</v>
      </c>
      <c r="RSC268" s="214" t="e">
        <v>#N/A</v>
      </c>
      <c r="RSD268" s="214" t="e">
        <v>#N/A</v>
      </c>
      <c r="RSE268" s="214" t="e">
        <v>#N/A</v>
      </c>
      <c r="RSF268" s="214" t="e">
        <v>#N/A</v>
      </c>
      <c r="RSG268" s="214" t="e">
        <v>#N/A</v>
      </c>
      <c r="RSH268" s="214" t="e">
        <v>#N/A</v>
      </c>
      <c r="RSI268" s="214" t="e">
        <v>#N/A</v>
      </c>
      <c r="RSJ268" s="214" t="e">
        <v>#N/A</v>
      </c>
      <c r="RSK268" s="214" t="e">
        <v>#N/A</v>
      </c>
      <c r="RSL268" s="214" t="e">
        <v>#N/A</v>
      </c>
      <c r="RSM268" s="214" t="e">
        <v>#N/A</v>
      </c>
      <c r="RSN268" s="214" t="e">
        <v>#N/A</v>
      </c>
      <c r="RSO268" s="214" t="e">
        <v>#N/A</v>
      </c>
      <c r="RSP268" s="214" t="e">
        <v>#N/A</v>
      </c>
      <c r="RSQ268" s="214" t="e">
        <v>#N/A</v>
      </c>
      <c r="RSR268" s="214" t="e">
        <v>#N/A</v>
      </c>
      <c r="RSS268" s="214" t="e">
        <v>#N/A</v>
      </c>
      <c r="RST268" s="214" t="e">
        <v>#N/A</v>
      </c>
      <c r="RSU268" s="214" t="e">
        <v>#N/A</v>
      </c>
      <c r="RSV268" s="214" t="e">
        <v>#N/A</v>
      </c>
      <c r="RSW268" s="214" t="e">
        <v>#N/A</v>
      </c>
      <c r="RSX268" s="214" t="e">
        <v>#N/A</v>
      </c>
      <c r="RSY268" s="214" t="e">
        <v>#N/A</v>
      </c>
      <c r="RSZ268" s="214" t="e">
        <v>#N/A</v>
      </c>
      <c r="RTA268" s="214" t="e">
        <v>#N/A</v>
      </c>
      <c r="RTB268" s="214" t="e">
        <v>#N/A</v>
      </c>
      <c r="RTC268" s="214" t="e">
        <v>#N/A</v>
      </c>
      <c r="RTD268" s="214" t="e">
        <v>#N/A</v>
      </c>
      <c r="RTE268" s="214" t="e">
        <v>#N/A</v>
      </c>
      <c r="RTF268" s="214" t="e">
        <v>#N/A</v>
      </c>
      <c r="RTG268" s="214" t="e">
        <v>#N/A</v>
      </c>
      <c r="RTH268" s="214" t="e">
        <v>#N/A</v>
      </c>
      <c r="RTI268" s="214" t="e">
        <v>#N/A</v>
      </c>
      <c r="RTJ268" s="214" t="e">
        <v>#N/A</v>
      </c>
      <c r="RTK268" s="214" t="e">
        <v>#N/A</v>
      </c>
      <c r="RTL268" s="214" t="e">
        <v>#N/A</v>
      </c>
      <c r="RTM268" s="214" t="e">
        <v>#N/A</v>
      </c>
      <c r="RTN268" s="214" t="e">
        <v>#N/A</v>
      </c>
      <c r="RTO268" s="214" t="e">
        <v>#N/A</v>
      </c>
      <c r="RTP268" s="214" t="e">
        <v>#N/A</v>
      </c>
      <c r="RTQ268" s="214" t="e">
        <v>#N/A</v>
      </c>
      <c r="RTR268" s="214" t="e">
        <v>#N/A</v>
      </c>
      <c r="RTS268" s="214" t="e">
        <v>#N/A</v>
      </c>
      <c r="RTT268" s="214" t="e">
        <v>#N/A</v>
      </c>
      <c r="RTU268" s="214" t="e">
        <v>#N/A</v>
      </c>
      <c r="RTV268" s="214" t="e">
        <v>#N/A</v>
      </c>
      <c r="RTW268" s="214" t="e">
        <v>#N/A</v>
      </c>
      <c r="RTX268" s="214" t="e">
        <v>#N/A</v>
      </c>
      <c r="RTY268" s="214" t="e">
        <v>#N/A</v>
      </c>
      <c r="RTZ268" s="214" t="e">
        <v>#N/A</v>
      </c>
      <c r="RUA268" s="214" t="e">
        <v>#N/A</v>
      </c>
      <c r="RUB268" s="214" t="e">
        <v>#N/A</v>
      </c>
      <c r="RUC268" s="214" t="e">
        <v>#N/A</v>
      </c>
      <c r="RUD268" s="214" t="e">
        <v>#N/A</v>
      </c>
      <c r="RUE268" s="214" t="e">
        <v>#N/A</v>
      </c>
      <c r="RUF268" s="214" t="e">
        <v>#N/A</v>
      </c>
      <c r="RUG268" s="214" t="e">
        <v>#N/A</v>
      </c>
      <c r="RUH268" s="214" t="e">
        <v>#N/A</v>
      </c>
      <c r="RUI268" s="214" t="e">
        <v>#N/A</v>
      </c>
      <c r="RUJ268" s="214" t="e">
        <v>#N/A</v>
      </c>
      <c r="RUK268" s="214" t="e">
        <v>#N/A</v>
      </c>
      <c r="RUL268" s="214" t="e">
        <v>#N/A</v>
      </c>
      <c r="RUM268" s="214" t="e">
        <v>#N/A</v>
      </c>
      <c r="RUN268" s="214" t="e">
        <v>#N/A</v>
      </c>
      <c r="RUO268" s="214" t="e">
        <v>#N/A</v>
      </c>
      <c r="RUP268" s="214" t="e">
        <v>#N/A</v>
      </c>
      <c r="RUQ268" s="214" t="e">
        <v>#N/A</v>
      </c>
      <c r="RUR268" s="214" t="e">
        <v>#N/A</v>
      </c>
      <c r="RUS268" s="214" t="e">
        <v>#N/A</v>
      </c>
      <c r="RUT268" s="214" t="e">
        <v>#N/A</v>
      </c>
      <c r="RUU268" s="214" t="e">
        <v>#N/A</v>
      </c>
      <c r="RUV268" s="214" t="e">
        <v>#N/A</v>
      </c>
      <c r="RUW268" s="214" t="e">
        <v>#N/A</v>
      </c>
      <c r="RUX268" s="214" t="e">
        <v>#N/A</v>
      </c>
      <c r="RUY268" s="214" t="e">
        <v>#N/A</v>
      </c>
      <c r="RUZ268" s="214" t="e">
        <v>#N/A</v>
      </c>
      <c r="RVA268" s="214" t="e">
        <v>#N/A</v>
      </c>
      <c r="RVB268" s="214" t="e">
        <v>#N/A</v>
      </c>
      <c r="RVC268" s="214" t="e">
        <v>#N/A</v>
      </c>
      <c r="RVD268" s="214" t="e">
        <v>#N/A</v>
      </c>
      <c r="RVE268" s="214" t="e">
        <v>#N/A</v>
      </c>
      <c r="RVF268" s="214" t="e">
        <v>#N/A</v>
      </c>
      <c r="RVG268" s="214" t="e">
        <v>#N/A</v>
      </c>
      <c r="RVH268" s="214" t="e">
        <v>#N/A</v>
      </c>
      <c r="RVI268" s="214" t="e">
        <v>#N/A</v>
      </c>
      <c r="RVJ268" s="214" t="e">
        <v>#N/A</v>
      </c>
      <c r="RVK268" s="214" t="e">
        <v>#N/A</v>
      </c>
      <c r="RVL268" s="214" t="e">
        <v>#N/A</v>
      </c>
      <c r="RVM268" s="214" t="e">
        <v>#N/A</v>
      </c>
      <c r="RVN268" s="214" t="e">
        <v>#N/A</v>
      </c>
      <c r="RVO268" s="214" t="e">
        <v>#N/A</v>
      </c>
      <c r="RVP268" s="214" t="e">
        <v>#N/A</v>
      </c>
      <c r="RVQ268" s="214" t="e">
        <v>#N/A</v>
      </c>
      <c r="RVR268" s="214" t="e">
        <v>#N/A</v>
      </c>
      <c r="RVS268" s="214" t="e">
        <v>#N/A</v>
      </c>
      <c r="RVT268" s="214" t="e">
        <v>#N/A</v>
      </c>
      <c r="RVU268" s="214" t="e">
        <v>#N/A</v>
      </c>
      <c r="RVV268" s="214" t="e">
        <v>#N/A</v>
      </c>
      <c r="RVW268" s="214" t="e">
        <v>#N/A</v>
      </c>
      <c r="RVX268" s="214" t="e">
        <v>#N/A</v>
      </c>
      <c r="RVY268" s="214" t="e">
        <v>#N/A</v>
      </c>
      <c r="RVZ268" s="214" t="e">
        <v>#N/A</v>
      </c>
      <c r="RWA268" s="214" t="e">
        <v>#N/A</v>
      </c>
      <c r="RWB268" s="214" t="e">
        <v>#N/A</v>
      </c>
      <c r="RWC268" s="214" t="e">
        <v>#N/A</v>
      </c>
      <c r="RWD268" s="214" t="e">
        <v>#N/A</v>
      </c>
      <c r="RWE268" s="214" t="e">
        <v>#N/A</v>
      </c>
      <c r="RWF268" s="214" t="e">
        <v>#N/A</v>
      </c>
      <c r="RWG268" s="214" t="e">
        <v>#N/A</v>
      </c>
      <c r="RWH268" s="214" t="e">
        <v>#N/A</v>
      </c>
      <c r="RWI268" s="214" t="e">
        <v>#N/A</v>
      </c>
      <c r="RWJ268" s="214" t="e">
        <v>#N/A</v>
      </c>
      <c r="RWK268" s="214" t="e">
        <v>#N/A</v>
      </c>
      <c r="RWL268" s="214" t="e">
        <v>#N/A</v>
      </c>
      <c r="RWM268" s="214" t="e">
        <v>#N/A</v>
      </c>
      <c r="RWN268" s="214" t="e">
        <v>#N/A</v>
      </c>
      <c r="RWO268" s="214" t="e">
        <v>#N/A</v>
      </c>
      <c r="RWP268" s="214" t="e">
        <v>#N/A</v>
      </c>
      <c r="RWQ268" s="214" t="e">
        <v>#N/A</v>
      </c>
      <c r="RWR268" s="214" t="e">
        <v>#N/A</v>
      </c>
      <c r="RWS268" s="214" t="e">
        <v>#N/A</v>
      </c>
      <c r="RWT268" s="214" t="e">
        <v>#N/A</v>
      </c>
      <c r="RWU268" s="214" t="e">
        <v>#N/A</v>
      </c>
      <c r="RWV268" s="214" t="e">
        <v>#N/A</v>
      </c>
      <c r="RWW268" s="214" t="e">
        <v>#N/A</v>
      </c>
      <c r="RWX268" s="214" t="e">
        <v>#N/A</v>
      </c>
      <c r="RWY268" s="214" t="e">
        <v>#N/A</v>
      </c>
      <c r="RWZ268" s="214" t="e">
        <v>#N/A</v>
      </c>
      <c r="RXA268" s="214" t="e">
        <v>#N/A</v>
      </c>
      <c r="RXB268" s="214" t="e">
        <v>#N/A</v>
      </c>
      <c r="RXC268" s="214" t="e">
        <v>#N/A</v>
      </c>
      <c r="RXD268" s="214" t="e">
        <v>#N/A</v>
      </c>
      <c r="RXE268" s="214" t="e">
        <v>#N/A</v>
      </c>
      <c r="RXF268" s="214" t="e">
        <v>#N/A</v>
      </c>
      <c r="RXG268" s="214" t="e">
        <v>#N/A</v>
      </c>
      <c r="RXH268" s="214" t="e">
        <v>#N/A</v>
      </c>
      <c r="RXI268" s="214" t="e">
        <v>#N/A</v>
      </c>
      <c r="RXJ268" s="214" t="e">
        <v>#N/A</v>
      </c>
      <c r="RXK268" s="214" t="e">
        <v>#N/A</v>
      </c>
      <c r="RXL268" s="214" t="e">
        <v>#N/A</v>
      </c>
      <c r="RXM268" s="214" t="e">
        <v>#N/A</v>
      </c>
      <c r="RXN268" s="214" t="e">
        <v>#N/A</v>
      </c>
      <c r="RXO268" s="214" t="e">
        <v>#N/A</v>
      </c>
      <c r="RXP268" s="214" t="e">
        <v>#N/A</v>
      </c>
      <c r="RXQ268" s="214" t="e">
        <v>#N/A</v>
      </c>
      <c r="RXR268" s="214" t="e">
        <v>#N/A</v>
      </c>
      <c r="RXS268" s="214" t="e">
        <v>#N/A</v>
      </c>
      <c r="RXT268" s="214" t="e">
        <v>#N/A</v>
      </c>
      <c r="RXU268" s="214" t="e">
        <v>#N/A</v>
      </c>
      <c r="RXV268" s="214" t="e">
        <v>#N/A</v>
      </c>
      <c r="RXW268" s="214" t="e">
        <v>#N/A</v>
      </c>
      <c r="RXX268" s="214" t="e">
        <v>#N/A</v>
      </c>
      <c r="RXY268" s="214" t="e">
        <v>#N/A</v>
      </c>
      <c r="RXZ268" s="214" t="e">
        <v>#N/A</v>
      </c>
      <c r="RYA268" s="214" t="e">
        <v>#N/A</v>
      </c>
      <c r="RYB268" s="214" t="e">
        <v>#N/A</v>
      </c>
      <c r="RYC268" s="214" t="e">
        <v>#N/A</v>
      </c>
      <c r="RYD268" s="214" t="e">
        <v>#N/A</v>
      </c>
      <c r="RYE268" s="214" t="e">
        <v>#N/A</v>
      </c>
      <c r="RYF268" s="214" t="e">
        <v>#N/A</v>
      </c>
      <c r="RYG268" s="214" t="e">
        <v>#N/A</v>
      </c>
      <c r="RYH268" s="214" t="e">
        <v>#N/A</v>
      </c>
      <c r="RYI268" s="214" t="e">
        <v>#N/A</v>
      </c>
      <c r="RYJ268" s="214" t="e">
        <v>#N/A</v>
      </c>
      <c r="RYK268" s="214" t="e">
        <v>#N/A</v>
      </c>
      <c r="RYL268" s="214" t="e">
        <v>#N/A</v>
      </c>
      <c r="RYM268" s="214" t="e">
        <v>#N/A</v>
      </c>
      <c r="RYN268" s="214" t="e">
        <v>#N/A</v>
      </c>
      <c r="RYO268" s="214" t="e">
        <v>#N/A</v>
      </c>
      <c r="RYP268" s="214" t="e">
        <v>#N/A</v>
      </c>
      <c r="RYQ268" s="214" t="e">
        <v>#N/A</v>
      </c>
      <c r="RYR268" s="214" t="e">
        <v>#N/A</v>
      </c>
      <c r="RYS268" s="214" t="e">
        <v>#N/A</v>
      </c>
      <c r="RYT268" s="214" t="e">
        <v>#N/A</v>
      </c>
      <c r="RYU268" s="214" t="e">
        <v>#N/A</v>
      </c>
      <c r="RYV268" s="214" t="e">
        <v>#N/A</v>
      </c>
      <c r="RYW268" s="214" t="e">
        <v>#N/A</v>
      </c>
      <c r="RYX268" s="214" t="e">
        <v>#N/A</v>
      </c>
      <c r="RYY268" s="214" t="e">
        <v>#N/A</v>
      </c>
      <c r="RYZ268" s="214" t="e">
        <v>#N/A</v>
      </c>
      <c r="RZA268" s="214" t="e">
        <v>#N/A</v>
      </c>
      <c r="RZB268" s="214" t="e">
        <v>#N/A</v>
      </c>
      <c r="RZC268" s="214" t="e">
        <v>#N/A</v>
      </c>
      <c r="RZD268" s="214" t="e">
        <v>#N/A</v>
      </c>
      <c r="RZE268" s="214" t="e">
        <v>#N/A</v>
      </c>
      <c r="RZF268" s="214" t="e">
        <v>#N/A</v>
      </c>
      <c r="RZG268" s="214" t="e">
        <v>#N/A</v>
      </c>
      <c r="RZH268" s="214" t="e">
        <v>#N/A</v>
      </c>
      <c r="RZI268" s="214" t="e">
        <v>#N/A</v>
      </c>
      <c r="RZJ268" s="214" t="e">
        <v>#N/A</v>
      </c>
      <c r="RZK268" s="214" t="e">
        <v>#N/A</v>
      </c>
      <c r="RZL268" s="214" t="e">
        <v>#N/A</v>
      </c>
      <c r="RZM268" s="214" t="e">
        <v>#N/A</v>
      </c>
      <c r="RZN268" s="214" t="e">
        <v>#N/A</v>
      </c>
      <c r="RZO268" s="214" t="e">
        <v>#N/A</v>
      </c>
      <c r="RZP268" s="214" t="e">
        <v>#N/A</v>
      </c>
      <c r="RZQ268" s="214" t="e">
        <v>#N/A</v>
      </c>
      <c r="RZR268" s="214" t="e">
        <v>#N/A</v>
      </c>
      <c r="RZS268" s="214" t="e">
        <v>#N/A</v>
      </c>
      <c r="RZT268" s="214" t="e">
        <v>#N/A</v>
      </c>
      <c r="RZU268" s="214" t="e">
        <v>#N/A</v>
      </c>
      <c r="RZV268" s="214" t="e">
        <v>#N/A</v>
      </c>
      <c r="RZW268" s="214" t="e">
        <v>#N/A</v>
      </c>
      <c r="RZX268" s="214" t="e">
        <v>#N/A</v>
      </c>
      <c r="RZY268" s="214" t="e">
        <v>#N/A</v>
      </c>
      <c r="RZZ268" s="214" t="e">
        <v>#N/A</v>
      </c>
      <c r="SAA268" s="214" t="e">
        <v>#N/A</v>
      </c>
      <c r="SAB268" s="214" t="e">
        <v>#N/A</v>
      </c>
      <c r="SAC268" s="214" t="e">
        <v>#N/A</v>
      </c>
      <c r="SAD268" s="214" t="e">
        <v>#N/A</v>
      </c>
      <c r="SAE268" s="214" t="e">
        <v>#N/A</v>
      </c>
      <c r="SAF268" s="214" t="e">
        <v>#N/A</v>
      </c>
      <c r="SAG268" s="214" t="e">
        <v>#N/A</v>
      </c>
      <c r="SAH268" s="214" t="e">
        <v>#N/A</v>
      </c>
      <c r="SAI268" s="214" t="e">
        <v>#N/A</v>
      </c>
      <c r="SAJ268" s="214" t="e">
        <v>#N/A</v>
      </c>
      <c r="SAK268" s="214" t="e">
        <v>#N/A</v>
      </c>
      <c r="SAL268" s="214" t="e">
        <v>#N/A</v>
      </c>
      <c r="SAM268" s="214" t="e">
        <v>#N/A</v>
      </c>
      <c r="SAN268" s="214" t="e">
        <v>#N/A</v>
      </c>
      <c r="SAO268" s="214" t="e">
        <v>#N/A</v>
      </c>
      <c r="SAP268" s="214" t="e">
        <v>#N/A</v>
      </c>
      <c r="SAQ268" s="214" t="e">
        <v>#N/A</v>
      </c>
      <c r="SAR268" s="214" t="e">
        <v>#N/A</v>
      </c>
      <c r="SAS268" s="214" t="e">
        <v>#N/A</v>
      </c>
      <c r="SAT268" s="214" t="e">
        <v>#N/A</v>
      </c>
      <c r="SAU268" s="214" t="e">
        <v>#N/A</v>
      </c>
      <c r="SAV268" s="214" t="e">
        <v>#N/A</v>
      </c>
      <c r="SAW268" s="214" t="e">
        <v>#N/A</v>
      </c>
      <c r="SAX268" s="214" t="e">
        <v>#N/A</v>
      </c>
      <c r="SAY268" s="214" t="e">
        <v>#N/A</v>
      </c>
      <c r="SAZ268" s="214" t="e">
        <v>#N/A</v>
      </c>
      <c r="SBA268" s="214" t="e">
        <v>#N/A</v>
      </c>
      <c r="SBB268" s="214" t="e">
        <v>#N/A</v>
      </c>
      <c r="SBC268" s="214" t="e">
        <v>#N/A</v>
      </c>
      <c r="SBD268" s="214" t="e">
        <v>#N/A</v>
      </c>
      <c r="SBE268" s="214" t="e">
        <v>#N/A</v>
      </c>
      <c r="SBF268" s="214" t="e">
        <v>#N/A</v>
      </c>
      <c r="SBG268" s="214" t="e">
        <v>#N/A</v>
      </c>
      <c r="SBH268" s="214" t="e">
        <v>#N/A</v>
      </c>
      <c r="SBI268" s="214" t="e">
        <v>#N/A</v>
      </c>
      <c r="SBJ268" s="214" t="e">
        <v>#N/A</v>
      </c>
      <c r="SBK268" s="214" t="e">
        <v>#N/A</v>
      </c>
      <c r="SBL268" s="214" t="e">
        <v>#N/A</v>
      </c>
      <c r="SBM268" s="214" t="e">
        <v>#N/A</v>
      </c>
      <c r="SBN268" s="214" t="e">
        <v>#N/A</v>
      </c>
      <c r="SBO268" s="214" t="e">
        <v>#N/A</v>
      </c>
      <c r="SBP268" s="214" t="e">
        <v>#N/A</v>
      </c>
      <c r="SBQ268" s="214" t="e">
        <v>#N/A</v>
      </c>
      <c r="SBR268" s="214" t="e">
        <v>#N/A</v>
      </c>
      <c r="SBS268" s="214" t="e">
        <v>#N/A</v>
      </c>
      <c r="SBT268" s="214" t="e">
        <v>#N/A</v>
      </c>
      <c r="SBU268" s="214" t="e">
        <v>#N/A</v>
      </c>
      <c r="SBV268" s="214" t="e">
        <v>#N/A</v>
      </c>
      <c r="SBW268" s="214" t="e">
        <v>#N/A</v>
      </c>
      <c r="SBX268" s="214" t="e">
        <v>#N/A</v>
      </c>
      <c r="SBY268" s="214" t="e">
        <v>#N/A</v>
      </c>
      <c r="SBZ268" s="214" t="e">
        <v>#N/A</v>
      </c>
      <c r="SCA268" s="214" t="e">
        <v>#N/A</v>
      </c>
      <c r="SCB268" s="214" t="e">
        <v>#N/A</v>
      </c>
      <c r="SCC268" s="214" t="e">
        <v>#N/A</v>
      </c>
      <c r="SCD268" s="214" t="e">
        <v>#N/A</v>
      </c>
      <c r="SCE268" s="214" t="e">
        <v>#N/A</v>
      </c>
      <c r="SCF268" s="214" t="e">
        <v>#N/A</v>
      </c>
      <c r="SCG268" s="214" t="e">
        <v>#N/A</v>
      </c>
      <c r="SCH268" s="214" t="e">
        <v>#N/A</v>
      </c>
      <c r="SCI268" s="214" t="e">
        <v>#N/A</v>
      </c>
      <c r="SCJ268" s="214" t="e">
        <v>#N/A</v>
      </c>
      <c r="SCK268" s="214" t="e">
        <v>#N/A</v>
      </c>
      <c r="SCL268" s="214" t="e">
        <v>#N/A</v>
      </c>
      <c r="SCM268" s="214" t="e">
        <v>#N/A</v>
      </c>
      <c r="SCN268" s="214" t="e">
        <v>#N/A</v>
      </c>
      <c r="SCO268" s="214" t="e">
        <v>#N/A</v>
      </c>
      <c r="SCP268" s="214" t="e">
        <v>#N/A</v>
      </c>
      <c r="SCQ268" s="214" t="e">
        <v>#N/A</v>
      </c>
      <c r="SCR268" s="214" t="e">
        <v>#N/A</v>
      </c>
      <c r="SCS268" s="214" t="e">
        <v>#N/A</v>
      </c>
      <c r="SCT268" s="214" t="e">
        <v>#N/A</v>
      </c>
      <c r="SCU268" s="214" t="e">
        <v>#N/A</v>
      </c>
      <c r="SCV268" s="214" t="e">
        <v>#N/A</v>
      </c>
      <c r="SCW268" s="214" t="e">
        <v>#N/A</v>
      </c>
      <c r="SCX268" s="214" t="e">
        <v>#N/A</v>
      </c>
      <c r="SCY268" s="214" t="e">
        <v>#N/A</v>
      </c>
      <c r="SCZ268" s="214" t="e">
        <v>#N/A</v>
      </c>
      <c r="SDA268" s="214" t="e">
        <v>#N/A</v>
      </c>
      <c r="SDB268" s="214" t="e">
        <v>#N/A</v>
      </c>
      <c r="SDC268" s="214" t="e">
        <v>#N/A</v>
      </c>
      <c r="SDD268" s="214" t="e">
        <v>#N/A</v>
      </c>
      <c r="SDE268" s="214" t="e">
        <v>#N/A</v>
      </c>
      <c r="SDF268" s="214" t="e">
        <v>#N/A</v>
      </c>
      <c r="SDG268" s="214" t="e">
        <v>#N/A</v>
      </c>
      <c r="SDH268" s="214" t="e">
        <v>#N/A</v>
      </c>
      <c r="SDI268" s="214" t="e">
        <v>#N/A</v>
      </c>
      <c r="SDJ268" s="214" t="e">
        <v>#N/A</v>
      </c>
      <c r="SDK268" s="214" t="e">
        <v>#N/A</v>
      </c>
      <c r="SDL268" s="214" t="e">
        <v>#N/A</v>
      </c>
      <c r="SDM268" s="214" t="e">
        <v>#N/A</v>
      </c>
      <c r="SDN268" s="214" t="e">
        <v>#N/A</v>
      </c>
      <c r="SDO268" s="214" t="e">
        <v>#N/A</v>
      </c>
      <c r="SDP268" s="214" t="e">
        <v>#N/A</v>
      </c>
      <c r="SDQ268" s="214" t="e">
        <v>#N/A</v>
      </c>
      <c r="SDR268" s="214" t="e">
        <v>#N/A</v>
      </c>
      <c r="SDS268" s="214" t="e">
        <v>#N/A</v>
      </c>
      <c r="SDT268" s="214" t="e">
        <v>#N/A</v>
      </c>
      <c r="SDU268" s="214" t="e">
        <v>#N/A</v>
      </c>
      <c r="SDV268" s="214" t="e">
        <v>#N/A</v>
      </c>
      <c r="SDW268" s="214" t="e">
        <v>#N/A</v>
      </c>
      <c r="SDX268" s="214" t="e">
        <v>#N/A</v>
      </c>
      <c r="SDY268" s="214" t="e">
        <v>#N/A</v>
      </c>
      <c r="SDZ268" s="214" t="e">
        <v>#N/A</v>
      </c>
      <c r="SEA268" s="214" t="e">
        <v>#N/A</v>
      </c>
      <c r="SEB268" s="214" t="e">
        <v>#N/A</v>
      </c>
      <c r="SEC268" s="214" t="e">
        <v>#N/A</v>
      </c>
      <c r="SED268" s="214" t="e">
        <v>#N/A</v>
      </c>
      <c r="SEE268" s="214" t="e">
        <v>#N/A</v>
      </c>
      <c r="SEF268" s="214" t="e">
        <v>#N/A</v>
      </c>
      <c r="SEG268" s="214" t="e">
        <v>#N/A</v>
      </c>
      <c r="SEH268" s="214" t="e">
        <v>#N/A</v>
      </c>
      <c r="SEI268" s="214" t="e">
        <v>#N/A</v>
      </c>
      <c r="SEJ268" s="214" t="e">
        <v>#N/A</v>
      </c>
      <c r="SEK268" s="214" t="e">
        <v>#N/A</v>
      </c>
      <c r="SEL268" s="214" t="e">
        <v>#N/A</v>
      </c>
      <c r="SEM268" s="214" t="e">
        <v>#N/A</v>
      </c>
      <c r="SEN268" s="214" t="e">
        <v>#N/A</v>
      </c>
      <c r="SEO268" s="214" t="e">
        <v>#N/A</v>
      </c>
      <c r="SEP268" s="214" t="e">
        <v>#N/A</v>
      </c>
      <c r="SEQ268" s="214" t="e">
        <v>#N/A</v>
      </c>
      <c r="SER268" s="214" t="e">
        <v>#N/A</v>
      </c>
      <c r="SES268" s="214" t="e">
        <v>#N/A</v>
      </c>
      <c r="SET268" s="214" t="e">
        <v>#N/A</v>
      </c>
      <c r="SEU268" s="214" t="e">
        <v>#N/A</v>
      </c>
      <c r="SEV268" s="214" t="e">
        <v>#N/A</v>
      </c>
      <c r="SEW268" s="214" t="e">
        <v>#N/A</v>
      </c>
      <c r="SEX268" s="214" t="e">
        <v>#N/A</v>
      </c>
      <c r="SEY268" s="214" t="e">
        <v>#N/A</v>
      </c>
      <c r="SEZ268" s="214" t="e">
        <v>#N/A</v>
      </c>
      <c r="SFA268" s="214" t="e">
        <v>#N/A</v>
      </c>
      <c r="SFB268" s="214" t="e">
        <v>#N/A</v>
      </c>
      <c r="SFC268" s="214" t="e">
        <v>#N/A</v>
      </c>
      <c r="SFD268" s="214" t="e">
        <v>#N/A</v>
      </c>
      <c r="SFE268" s="214" t="e">
        <v>#N/A</v>
      </c>
      <c r="SFF268" s="214" t="e">
        <v>#N/A</v>
      </c>
      <c r="SFG268" s="214" t="e">
        <v>#N/A</v>
      </c>
      <c r="SFH268" s="214" t="e">
        <v>#N/A</v>
      </c>
      <c r="SFI268" s="214" t="e">
        <v>#N/A</v>
      </c>
      <c r="SFJ268" s="214" t="e">
        <v>#N/A</v>
      </c>
      <c r="SFK268" s="214" t="e">
        <v>#N/A</v>
      </c>
      <c r="SFL268" s="214" t="e">
        <v>#N/A</v>
      </c>
      <c r="SFM268" s="214" t="e">
        <v>#N/A</v>
      </c>
      <c r="SFN268" s="214" t="e">
        <v>#N/A</v>
      </c>
      <c r="SFO268" s="214" t="e">
        <v>#N/A</v>
      </c>
      <c r="SFP268" s="214" t="e">
        <v>#N/A</v>
      </c>
      <c r="SFQ268" s="214" t="e">
        <v>#N/A</v>
      </c>
      <c r="SFR268" s="214" t="e">
        <v>#N/A</v>
      </c>
      <c r="SFS268" s="214" t="e">
        <v>#N/A</v>
      </c>
      <c r="SFT268" s="214" t="e">
        <v>#N/A</v>
      </c>
      <c r="SFU268" s="214" t="e">
        <v>#N/A</v>
      </c>
      <c r="SFV268" s="214" t="e">
        <v>#N/A</v>
      </c>
      <c r="SFW268" s="214" t="e">
        <v>#N/A</v>
      </c>
      <c r="SFX268" s="214" t="e">
        <v>#N/A</v>
      </c>
      <c r="SFY268" s="214" t="e">
        <v>#N/A</v>
      </c>
      <c r="SFZ268" s="214" t="e">
        <v>#N/A</v>
      </c>
      <c r="SGA268" s="214" t="e">
        <v>#N/A</v>
      </c>
      <c r="SGB268" s="214" t="e">
        <v>#N/A</v>
      </c>
      <c r="SGC268" s="214" t="e">
        <v>#N/A</v>
      </c>
      <c r="SGD268" s="214" t="e">
        <v>#N/A</v>
      </c>
      <c r="SGE268" s="214" t="e">
        <v>#N/A</v>
      </c>
      <c r="SGF268" s="214" t="e">
        <v>#N/A</v>
      </c>
      <c r="SGG268" s="214" t="e">
        <v>#N/A</v>
      </c>
      <c r="SGH268" s="214" t="e">
        <v>#N/A</v>
      </c>
      <c r="SGI268" s="214" t="e">
        <v>#N/A</v>
      </c>
      <c r="SGJ268" s="214" t="e">
        <v>#N/A</v>
      </c>
      <c r="SGK268" s="214" t="e">
        <v>#N/A</v>
      </c>
      <c r="SGL268" s="214" t="e">
        <v>#N/A</v>
      </c>
      <c r="SGM268" s="214" t="e">
        <v>#N/A</v>
      </c>
      <c r="SGN268" s="214" t="e">
        <v>#N/A</v>
      </c>
      <c r="SGO268" s="214" t="e">
        <v>#N/A</v>
      </c>
      <c r="SGP268" s="214" t="e">
        <v>#N/A</v>
      </c>
      <c r="SGQ268" s="214" t="e">
        <v>#N/A</v>
      </c>
      <c r="SGR268" s="214" t="e">
        <v>#N/A</v>
      </c>
      <c r="SGS268" s="214" t="e">
        <v>#N/A</v>
      </c>
      <c r="SGT268" s="214" t="e">
        <v>#N/A</v>
      </c>
      <c r="SGU268" s="214" t="e">
        <v>#N/A</v>
      </c>
      <c r="SGV268" s="214" t="e">
        <v>#N/A</v>
      </c>
      <c r="SGW268" s="214" t="e">
        <v>#N/A</v>
      </c>
      <c r="SGX268" s="214" t="e">
        <v>#N/A</v>
      </c>
      <c r="SGY268" s="214" t="e">
        <v>#N/A</v>
      </c>
      <c r="SGZ268" s="214" t="e">
        <v>#N/A</v>
      </c>
      <c r="SHA268" s="214" t="e">
        <v>#N/A</v>
      </c>
      <c r="SHB268" s="214" t="e">
        <v>#N/A</v>
      </c>
      <c r="SHC268" s="214" t="e">
        <v>#N/A</v>
      </c>
      <c r="SHD268" s="214" t="e">
        <v>#N/A</v>
      </c>
      <c r="SHE268" s="214" t="e">
        <v>#N/A</v>
      </c>
      <c r="SHF268" s="214" t="e">
        <v>#N/A</v>
      </c>
      <c r="SHG268" s="214" t="e">
        <v>#N/A</v>
      </c>
      <c r="SHH268" s="214" t="e">
        <v>#N/A</v>
      </c>
      <c r="SHI268" s="214" t="e">
        <v>#N/A</v>
      </c>
      <c r="SHJ268" s="214" t="e">
        <v>#N/A</v>
      </c>
      <c r="SHK268" s="214" t="e">
        <v>#N/A</v>
      </c>
      <c r="SHL268" s="214" t="e">
        <v>#N/A</v>
      </c>
      <c r="SHM268" s="214" t="e">
        <v>#N/A</v>
      </c>
      <c r="SHN268" s="214" t="e">
        <v>#N/A</v>
      </c>
      <c r="SHO268" s="214" t="e">
        <v>#N/A</v>
      </c>
      <c r="SHP268" s="214" t="e">
        <v>#N/A</v>
      </c>
      <c r="SHQ268" s="214" t="e">
        <v>#N/A</v>
      </c>
      <c r="SHR268" s="214" t="e">
        <v>#N/A</v>
      </c>
      <c r="SHS268" s="214" t="e">
        <v>#N/A</v>
      </c>
      <c r="SHT268" s="214" t="e">
        <v>#N/A</v>
      </c>
      <c r="SHU268" s="214" t="e">
        <v>#N/A</v>
      </c>
      <c r="SHV268" s="214" t="e">
        <v>#N/A</v>
      </c>
      <c r="SHW268" s="214" t="e">
        <v>#N/A</v>
      </c>
      <c r="SHX268" s="214" t="e">
        <v>#N/A</v>
      </c>
      <c r="SHY268" s="214" t="e">
        <v>#N/A</v>
      </c>
      <c r="SHZ268" s="214" t="e">
        <v>#N/A</v>
      </c>
      <c r="SIA268" s="214" t="e">
        <v>#N/A</v>
      </c>
      <c r="SIB268" s="214" t="e">
        <v>#N/A</v>
      </c>
      <c r="SIC268" s="214" t="e">
        <v>#N/A</v>
      </c>
      <c r="SID268" s="214" t="e">
        <v>#N/A</v>
      </c>
      <c r="SIE268" s="214" t="e">
        <v>#N/A</v>
      </c>
      <c r="SIF268" s="214" t="e">
        <v>#N/A</v>
      </c>
      <c r="SIG268" s="214" t="e">
        <v>#N/A</v>
      </c>
      <c r="SIH268" s="214" t="e">
        <v>#N/A</v>
      </c>
      <c r="SII268" s="214" t="e">
        <v>#N/A</v>
      </c>
      <c r="SIJ268" s="214" t="e">
        <v>#N/A</v>
      </c>
      <c r="SIK268" s="214" t="e">
        <v>#N/A</v>
      </c>
      <c r="SIL268" s="214" t="e">
        <v>#N/A</v>
      </c>
      <c r="SIM268" s="214" t="e">
        <v>#N/A</v>
      </c>
      <c r="SIN268" s="214" t="e">
        <v>#N/A</v>
      </c>
      <c r="SIO268" s="214" t="e">
        <v>#N/A</v>
      </c>
      <c r="SIP268" s="214" t="e">
        <v>#N/A</v>
      </c>
      <c r="SIQ268" s="214" t="e">
        <v>#N/A</v>
      </c>
      <c r="SIR268" s="214" t="e">
        <v>#N/A</v>
      </c>
      <c r="SIS268" s="214" t="e">
        <v>#N/A</v>
      </c>
      <c r="SIT268" s="214" t="e">
        <v>#N/A</v>
      </c>
      <c r="SIU268" s="214" t="e">
        <v>#N/A</v>
      </c>
      <c r="SIV268" s="214" t="e">
        <v>#N/A</v>
      </c>
      <c r="SIW268" s="214" t="e">
        <v>#N/A</v>
      </c>
      <c r="SIX268" s="214" t="e">
        <v>#N/A</v>
      </c>
      <c r="SIY268" s="214" t="e">
        <v>#N/A</v>
      </c>
      <c r="SIZ268" s="214" t="e">
        <v>#N/A</v>
      </c>
      <c r="SJA268" s="214" t="e">
        <v>#N/A</v>
      </c>
      <c r="SJB268" s="214" t="e">
        <v>#N/A</v>
      </c>
      <c r="SJC268" s="214" t="e">
        <v>#N/A</v>
      </c>
      <c r="SJD268" s="214" t="e">
        <v>#N/A</v>
      </c>
      <c r="SJE268" s="214" t="e">
        <v>#N/A</v>
      </c>
      <c r="SJF268" s="214" t="e">
        <v>#N/A</v>
      </c>
      <c r="SJG268" s="214" t="e">
        <v>#N/A</v>
      </c>
      <c r="SJH268" s="214" t="e">
        <v>#N/A</v>
      </c>
      <c r="SJI268" s="214" t="e">
        <v>#N/A</v>
      </c>
      <c r="SJJ268" s="214" t="e">
        <v>#N/A</v>
      </c>
      <c r="SJK268" s="214" t="e">
        <v>#N/A</v>
      </c>
      <c r="SJL268" s="214" t="e">
        <v>#N/A</v>
      </c>
      <c r="SJM268" s="214" t="e">
        <v>#N/A</v>
      </c>
      <c r="SJN268" s="214" t="e">
        <v>#N/A</v>
      </c>
      <c r="SJO268" s="214" t="e">
        <v>#N/A</v>
      </c>
      <c r="SJP268" s="214" t="e">
        <v>#N/A</v>
      </c>
      <c r="SJQ268" s="214" t="e">
        <v>#N/A</v>
      </c>
      <c r="SJR268" s="214" t="e">
        <v>#N/A</v>
      </c>
      <c r="SJS268" s="214" t="e">
        <v>#N/A</v>
      </c>
      <c r="SJT268" s="214" t="e">
        <v>#N/A</v>
      </c>
      <c r="SJU268" s="214" t="e">
        <v>#N/A</v>
      </c>
      <c r="SJV268" s="214" t="e">
        <v>#N/A</v>
      </c>
      <c r="SJW268" s="214" t="e">
        <v>#N/A</v>
      </c>
      <c r="SJX268" s="214" t="e">
        <v>#N/A</v>
      </c>
      <c r="SJY268" s="214" t="e">
        <v>#N/A</v>
      </c>
      <c r="SJZ268" s="214" t="e">
        <v>#N/A</v>
      </c>
      <c r="SKA268" s="214" t="e">
        <v>#N/A</v>
      </c>
      <c r="SKB268" s="214" t="e">
        <v>#N/A</v>
      </c>
      <c r="SKC268" s="214" t="e">
        <v>#N/A</v>
      </c>
      <c r="SKD268" s="214" t="e">
        <v>#N/A</v>
      </c>
      <c r="SKE268" s="214" t="e">
        <v>#N/A</v>
      </c>
      <c r="SKF268" s="214" t="e">
        <v>#N/A</v>
      </c>
      <c r="SKG268" s="214" t="e">
        <v>#N/A</v>
      </c>
      <c r="SKH268" s="214" t="e">
        <v>#N/A</v>
      </c>
      <c r="SKI268" s="214" t="e">
        <v>#N/A</v>
      </c>
      <c r="SKJ268" s="214" t="e">
        <v>#N/A</v>
      </c>
      <c r="SKK268" s="214" t="e">
        <v>#N/A</v>
      </c>
      <c r="SKL268" s="214" t="e">
        <v>#N/A</v>
      </c>
      <c r="SKM268" s="214" t="e">
        <v>#N/A</v>
      </c>
      <c r="SKN268" s="214" t="e">
        <v>#N/A</v>
      </c>
      <c r="SKO268" s="214" t="e">
        <v>#N/A</v>
      </c>
      <c r="SKP268" s="214" t="e">
        <v>#N/A</v>
      </c>
      <c r="SKQ268" s="214" t="e">
        <v>#N/A</v>
      </c>
      <c r="SKR268" s="214" t="e">
        <v>#N/A</v>
      </c>
      <c r="SKS268" s="214" t="e">
        <v>#N/A</v>
      </c>
      <c r="SKT268" s="214" t="e">
        <v>#N/A</v>
      </c>
      <c r="SKU268" s="214" t="e">
        <v>#N/A</v>
      </c>
      <c r="SKV268" s="214" t="e">
        <v>#N/A</v>
      </c>
      <c r="SKW268" s="214" t="e">
        <v>#N/A</v>
      </c>
      <c r="SKX268" s="214" t="e">
        <v>#N/A</v>
      </c>
      <c r="SKY268" s="214" t="e">
        <v>#N/A</v>
      </c>
      <c r="SKZ268" s="214" t="e">
        <v>#N/A</v>
      </c>
      <c r="SLA268" s="214" t="e">
        <v>#N/A</v>
      </c>
      <c r="SLB268" s="214" t="e">
        <v>#N/A</v>
      </c>
      <c r="SLC268" s="214" t="e">
        <v>#N/A</v>
      </c>
      <c r="SLD268" s="214" t="e">
        <v>#N/A</v>
      </c>
      <c r="SLE268" s="214" t="e">
        <v>#N/A</v>
      </c>
      <c r="SLF268" s="214" t="e">
        <v>#N/A</v>
      </c>
      <c r="SLG268" s="214" t="e">
        <v>#N/A</v>
      </c>
      <c r="SLH268" s="214" t="e">
        <v>#N/A</v>
      </c>
      <c r="SLI268" s="214" t="e">
        <v>#N/A</v>
      </c>
      <c r="SLJ268" s="214" t="e">
        <v>#N/A</v>
      </c>
      <c r="SLK268" s="214" t="e">
        <v>#N/A</v>
      </c>
      <c r="SLL268" s="214" t="e">
        <v>#N/A</v>
      </c>
      <c r="SLM268" s="214" t="e">
        <v>#N/A</v>
      </c>
      <c r="SLN268" s="214" t="e">
        <v>#N/A</v>
      </c>
      <c r="SLO268" s="214" t="e">
        <v>#N/A</v>
      </c>
      <c r="SLP268" s="214" t="e">
        <v>#N/A</v>
      </c>
      <c r="SLQ268" s="214" t="e">
        <v>#N/A</v>
      </c>
      <c r="SLR268" s="214" t="e">
        <v>#N/A</v>
      </c>
      <c r="SLS268" s="214" t="e">
        <v>#N/A</v>
      </c>
      <c r="SLT268" s="214" t="e">
        <v>#N/A</v>
      </c>
      <c r="SLU268" s="214" t="e">
        <v>#N/A</v>
      </c>
      <c r="SLV268" s="214" t="e">
        <v>#N/A</v>
      </c>
      <c r="SLW268" s="214" t="e">
        <v>#N/A</v>
      </c>
      <c r="SLX268" s="214" t="e">
        <v>#N/A</v>
      </c>
      <c r="SLY268" s="214" t="e">
        <v>#N/A</v>
      </c>
      <c r="SLZ268" s="214" t="e">
        <v>#N/A</v>
      </c>
      <c r="SMA268" s="214" t="e">
        <v>#N/A</v>
      </c>
      <c r="SMB268" s="214" t="e">
        <v>#N/A</v>
      </c>
      <c r="SMC268" s="214" t="e">
        <v>#N/A</v>
      </c>
      <c r="SMD268" s="214" t="e">
        <v>#N/A</v>
      </c>
      <c r="SME268" s="214" t="e">
        <v>#N/A</v>
      </c>
      <c r="SMF268" s="214" t="e">
        <v>#N/A</v>
      </c>
      <c r="SMG268" s="214" t="e">
        <v>#N/A</v>
      </c>
      <c r="SMH268" s="214" t="e">
        <v>#N/A</v>
      </c>
      <c r="SMI268" s="214" t="e">
        <v>#N/A</v>
      </c>
      <c r="SMJ268" s="214" t="e">
        <v>#N/A</v>
      </c>
      <c r="SMK268" s="214" t="e">
        <v>#N/A</v>
      </c>
      <c r="SML268" s="214" t="e">
        <v>#N/A</v>
      </c>
      <c r="SMM268" s="214" t="e">
        <v>#N/A</v>
      </c>
      <c r="SMN268" s="214" t="e">
        <v>#N/A</v>
      </c>
      <c r="SMO268" s="214" t="e">
        <v>#N/A</v>
      </c>
      <c r="SMP268" s="214" t="e">
        <v>#N/A</v>
      </c>
      <c r="SMQ268" s="214" t="e">
        <v>#N/A</v>
      </c>
      <c r="SMR268" s="214" t="e">
        <v>#N/A</v>
      </c>
      <c r="SMS268" s="214" t="e">
        <v>#N/A</v>
      </c>
      <c r="SMT268" s="214" t="e">
        <v>#N/A</v>
      </c>
      <c r="SMU268" s="214" t="e">
        <v>#N/A</v>
      </c>
      <c r="SMV268" s="214" t="e">
        <v>#N/A</v>
      </c>
      <c r="SMW268" s="214" t="e">
        <v>#N/A</v>
      </c>
      <c r="SMX268" s="214" t="e">
        <v>#N/A</v>
      </c>
      <c r="SMY268" s="214" t="e">
        <v>#N/A</v>
      </c>
      <c r="SMZ268" s="214" t="e">
        <v>#N/A</v>
      </c>
      <c r="SNA268" s="214" t="e">
        <v>#N/A</v>
      </c>
      <c r="SNB268" s="214" t="e">
        <v>#N/A</v>
      </c>
      <c r="SNC268" s="214" t="e">
        <v>#N/A</v>
      </c>
      <c r="SND268" s="214" t="e">
        <v>#N/A</v>
      </c>
      <c r="SNE268" s="214" t="e">
        <v>#N/A</v>
      </c>
      <c r="SNF268" s="214" t="e">
        <v>#N/A</v>
      </c>
      <c r="SNG268" s="214" t="e">
        <v>#N/A</v>
      </c>
      <c r="SNH268" s="214" t="e">
        <v>#N/A</v>
      </c>
      <c r="SNI268" s="214" t="e">
        <v>#N/A</v>
      </c>
      <c r="SNJ268" s="214" t="e">
        <v>#N/A</v>
      </c>
      <c r="SNK268" s="214" t="e">
        <v>#N/A</v>
      </c>
      <c r="SNL268" s="214" t="e">
        <v>#N/A</v>
      </c>
      <c r="SNM268" s="214" t="e">
        <v>#N/A</v>
      </c>
      <c r="SNN268" s="214" t="e">
        <v>#N/A</v>
      </c>
      <c r="SNO268" s="214" t="e">
        <v>#N/A</v>
      </c>
      <c r="SNP268" s="214" t="e">
        <v>#N/A</v>
      </c>
      <c r="SNQ268" s="214" t="e">
        <v>#N/A</v>
      </c>
      <c r="SNR268" s="214" t="e">
        <v>#N/A</v>
      </c>
      <c r="SNS268" s="214" t="e">
        <v>#N/A</v>
      </c>
      <c r="SNT268" s="214" t="e">
        <v>#N/A</v>
      </c>
      <c r="SNU268" s="214" t="e">
        <v>#N/A</v>
      </c>
      <c r="SNV268" s="214" t="e">
        <v>#N/A</v>
      </c>
      <c r="SNW268" s="214" t="e">
        <v>#N/A</v>
      </c>
      <c r="SNX268" s="214" t="e">
        <v>#N/A</v>
      </c>
      <c r="SNY268" s="214" t="e">
        <v>#N/A</v>
      </c>
      <c r="SNZ268" s="214" t="e">
        <v>#N/A</v>
      </c>
      <c r="SOA268" s="214" t="e">
        <v>#N/A</v>
      </c>
      <c r="SOB268" s="214" t="e">
        <v>#N/A</v>
      </c>
      <c r="SOC268" s="214" t="e">
        <v>#N/A</v>
      </c>
      <c r="SOD268" s="214" t="e">
        <v>#N/A</v>
      </c>
      <c r="SOE268" s="214" t="e">
        <v>#N/A</v>
      </c>
      <c r="SOF268" s="214" t="e">
        <v>#N/A</v>
      </c>
      <c r="SOG268" s="214" t="e">
        <v>#N/A</v>
      </c>
      <c r="SOH268" s="214" t="e">
        <v>#N/A</v>
      </c>
      <c r="SOI268" s="214" t="e">
        <v>#N/A</v>
      </c>
      <c r="SOJ268" s="214" t="e">
        <v>#N/A</v>
      </c>
      <c r="SOK268" s="214" t="e">
        <v>#N/A</v>
      </c>
      <c r="SOL268" s="214" t="e">
        <v>#N/A</v>
      </c>
      <c r="SOM268" s="214" t="e">
        <v>#N/A</v>
      </c>
      <c r="SON268" s="214" t="e">
        <v>#N/A</v>
      </c>
      <c r="SOO268" s="214" t="e">
        <v>#N/A</v>
      </c>
      <c r="SOP268" s="214" t="e">
        <v>#N/A</v>
      </c>
      <c r="SOQ268" s="214" t="e">
        <v>#N/A</v>
      </c>
      <c r="SOR268" s="214" t="e">
        <v>#N/A</v>
      </c>
      <c r="SOS268" s="214" t="e">
        <v>#N/A</v>
      </c>
      <c r="SOT268" s="214" t="e">
        <v>#N/A</v>
      </c>
      <c r="SOU268" s="214" t="e">
        <v>#N/A</v>
      </c>
      <c r="SOV268" s="214" t="e">
        <v>#N/A</v>
      </c>
      <c r="SOW268" s="214" t="e">
        <v>#N/A</v>
      </c>
      <c r="SOX268" s="214" t="e">
        <v>#N/A</v>
      </c>
      <c r="SOY268" s="214" t="e">
        <v>#N/A</v>
      </c>
      <c r="SOZ268" s="214" t="e">
        <v>#N/A</v>
      </c>
      <c r="SPA268" s="214" t="e">
        <v>#N/A</v>
      </c>
      <c r="SPB268" s="214" t="e">
        <v>#N/A</v>
      </c>
      <c r="SPC268" s="214" t="e">
        <v>#N/A</v>
      </c>
      <c r="SPD268" s="214" t="e">
        <v>#N/A</v>
      </c>
      <c r="SPE268" s="214" t="e">
        <v>#N/A</v>
      </c>
      <c r="SPF268" s="214" t="e">
        <v>#N/A</v>
      </c>
      <c r="SPG268" s="214" t="e">
        <v>#N/A</v>
      </c>
      <c r="SPH268" s="214" t="e">
        <v>#N/A</v>
      </c>
      <c r="SPI268" s="214" t="e">
        <v>#N/A</v>
      </c>
      <c r="SPJ268" s="214" t="e">
        <v>#N/A</v>
      </c>
      <c r="SPK268" s="214" t="e">
        <v>#N/A</v>
      </c>
      <c r="SPL268" s="214" t="e">
        <v>#N/A</v>
      </c>
      <c r="SPM268" s="214" t="e">
        <v>#N/A</v>
      </c>
      <c r="SPN268" s="214" t="e">
        <v>#N/A</v>
      </c>
      <c r="SPO268" s="214" t="e">
        <v>#N/A</v>
      </c>
      <c r="SPP268" s="214" t="e">
        <v>#N/A</v>
      </c>
      <c r="SPQ268" s="214" t="e">
        <v>#N/A</v>
      </c>
      <c r="SPR268" s="214" t="e">
        <v>#N/A</v>
      </c>
      <c r="SPS268" s="214" t="e">
        <v>#N/A</v>
      </c>
      <c r="SPT268" s="214" t="e">
        <v>#N/A</v>
      </c>
      <c r="SPU268" s="214" t="e">
        <v>#N/A</v>
      </c>
      <c r="SPV268" s="214" t="e">
        <v>#N/A</v>
      </c>
      <c r="SPW268" s="214" t="e">
        <v>#N/A</v>
      </c>
      <c r="SPX268" s="214" t="e">
        <v>#N/A</v>
      </c>
      <c r="SPY268" s="214" t="e">
        <v>#N/A</v>
      </c>
      <c r="SPZ268" s="214" t="e">
        <v>#N/A</v>
      </c>
      <c r="SQA268" s="214" t="e">
        <v>#N/A</v>
      </c>
      <c r="SQB268" s="214" t="e">
        <v>#N/A</v>
      </c>
      <c r="SQC268" s="214" t="e">
        <v>#N/A</v>
      </c>
      <c r="SQD268" s="214" t="e">
        <v>#N/A</v>
      </c>
      <c r="SQE268" s="214" t="e">
        <v>#N/A</v>
      </c>
      <c r="SQF268" s="214" t="e">
        <v>#N/A</v>
      </c>
      <c r="SQG268" s="214" t="e">
        <v>#N/A</v>
      </c>
      <c r="SQH268" s="214" t="e">
        <v>#N/A</v>
      </c>
      <c r="SQI268" s="214" t="e">
        <v>#N/A</v>
      </c>
      <c r="SQJ268" s="214" t="e">
        <v>#N/A</v>
      </c>
      <c r="SQK268" s="214" t="e">
        <v>#N/A</v>
      </c>
      <c r="SQL268" s="214" t="e">
        <v>#N/A</v>
      </c>
      <c r="SQM268" s="214" t="e">
        <v>#N/A</v>
      </c>
      <c r="SQN268" s="214" t="e">
        <v>#N/A</v>
      </c>
      <c r="SQO268" s="214" t="e">
        <v>#N/A</v>
      </c>
      <c r="SQP268" s="214" t="e">
        <v>#N/A</v>
      </c>
      <c r="SQQ268" s="214" t="e">
        <v>#N/A</v>
      </c>
      <c r="SQR268" s="214" t="e">
        <v>#N/A</v>
      </c>
      <c r="SQS268" s="214" t="e">
        <v>#N/A</v>
      </c>
      <c r="SQT268" s="214" t="e">
        <v>#N/A</v>
      </c>
      <c r="SQU268" s="214" t="e">
        <v>#N/A</v>
      </c>
      <c r="SQV268" s="214" t="e">
        <v>#N/A</v>
      </c>
      <c r="SQW268" s="214" t="e">
        <v>#N/A</v>
      </c>
      <c r="SQX268" s="214" t="e">
        <v>#N/A</v>
      </c>
      <c r="SQY268" s="214" t="e">
        <v>#N/A</v>
      </c>
      <c r="SQZ268" s="214" t="e">
        <v>#N/A</v>
      </c>
      <c r="SRA268" s="214" t="e">
        <v>#N/A</v>
      </c>
      <c r="SRB268" s="214" t="e">
        <v>#N/A</v>
      </c>
      <c r="SRC268" s="214" t="e">
        <v>#N/A</v>
      </c>
      <c r="SRD268" s="214" t="e">
        <v>#N/A</v>
      </c>
      <c r="SRE268" s="214" t="e">
        <v>#N/A</v>
      </c>
      <c r="SRF268" s="214" t="e">
        <v>#N/A</v>
      </c>
      <c r="SRG268" s="214" t="e">
        <v>#N/A</v>
      </c>
      <c r="SRH268" s="214" t="e">
        <v>#N/A</v>
      </c>
      <c r="SRI268" s="214" t="e">
        <v>#N/A</v>
      </c>
      <c r="SRJ268" s="214" t="e">
        <v>#N/A</v>
      </c>
      <c r="SRK268" s="214" t="e">
        <v>#N/A</v>
      </c>
      <c r="SRL268" s="214" t="e">
        <v>#N/A</v>
      </c>
      <c r="SRM268" s="214" t="e">
        <v>#N/A</v>
      </c>
      <c r="SRN268" s="214" t="e">
        <v>#N/A</v>
      </c>
      <c r="SRO268" s="214" t="e">
        <v>#N/A</v>
      </c>
      <c r="SRP268" s="214" t="e">
        <v>#N/A</v>
      </c>
      <c r="SRQ268" s="214" t="e">
        <v>#N/A</v>
      </c>
      <c r="SRR268" s="214" t="e">
        <v>#N/A</v>
      </c>
      <c r="SRS268" s="214" t="e">
        <v>#N/A</v>
      </c>
      <c r="SRT268" s="214" t="e">
        <v>#N/A</v>
      </c>
      <c r="SRU268" s="214" t="e">
        <v>#N/A</v>
      </c>
      <c r="SRV268" s="214" t="e">
        <v>#N/A</v>
      </c>
      <c r="SRW268" s="214" t="e">
        <v>#N/A</v>
      </c>
      <c r="SRX268" s="214" t="e">
        <v>#N/A</v>
      </c>
      <c r="SRY268" s="214" t="e">
        <v>#N/A</v>
      </c>
      <c r="SRZ268" s="214" t="e">
        <v>#N/A</v>
      </c>
      <c r="SSA268" s="214" t="e">
        <v>#N/A</v>
      </c>
      <c r="SSB268" s="214" t="e">
        <v>#N/A</v>
      </c>
      <c r="SSC268" s="214" t="e">
        <v>#N/A</v>
      </c>
      <c r="SSD268" s="214" t="e">
        <v>#N/A</v>
      </c>
      <c r="SSE268" s="214" t="e">
        <v>#N/A</v>
      </c>
      <c r="SSF268" s="214" t="e">
        <v>#N/A</v>
      </c>
      <c r="SSG268" s="214" t="e">
        <v>#N/A</v>
      </c>
      <c r="SSH268" s="214" t="e">
        <v>#N/A</v>
      </c>
      <c r="SSI268" s="214" t="e">
        <v>#N/A</v>
      </c>
      <c r="SSJ268" s="214" t="e">
        <v>#N/A</v>
      </c>
      <c r="SSK268" s="214" t="e">
        <v>#N/A</v>
      </c>
      <c r="SSL268" s="214" t="e">
        <v>#N/A</v>
      </c>
      <c r="SSM268" s="214" t="e">
        <v>#N/A</v>
      </c>
      <c r="SSN268" s="214" t="e">
        <v>#N/A</v>
      </c>
      <c r="SSO268" s="214" t="e">
        <v>#N/A</v>
      </c>
      <c r="SSP268" s="214" t="e">
        <v>#N/A</v>
      </c>
      <c r="SSQ268" s="214" t="e">
        <v>#N/A</v>
      </c>
      <c r="SSR268" s="214" t="e">
        <v>#N/A</v>
      </c>
      <c r="SSS268" s="214" t="e">
        <v>#N/A</v>
      </c>
      <c r="SST268" s="214" t="e">
        <v>#N/A</v>
      </c>
      <c r="SSU268" s="214" t="e">
        <v>#N/A</v>
      </c>
      <c r="SSV268" s="214" t="e">
        <v>#N/A</v>
      </c>
      <c r="SSW268" s="214" t="e">
        <v>#N/A</v>
      </c>
      <c r="SSX268" s="214" t="e">
        <v>#N/A</v>
      </c>
      <c r="SSY268" s="214" t="e">
        <v>#N/A</v>
      </c>
      <c r="SSZ268" s="214" t="e">
        <v>#N/A</v>
      </c>
      <c r="STA268" s="214" t="e">
        <v>#N/A</v>
      </c>
      <c r="STB268" s="214" t="e">
        <v>#N/A</v>
      </c>
      <c r="STC268" s="214" t="e">
        <v>#N/A</v>
      </c>
      <c r="STD268" s="214" t="e">
        <v>#N/A</v>
      </c>
      <c r="STE268" s="214" t="e">
        <v>#N/A</v>
      </c>
      <c r="STF268" s="214" t="e">
        <v>#N/A</v>
      </c>
      <c r="STG268" s="214" t="e">
        <v>#N/A</v>
      </c>
      <c r="STH268" s="214" t="e">
        <v>#N/A</v>
      </c>
      <c r="STI268" s="214" t="e">
        <v>#N/A</v>
      </c>
      <c r="STJ268" s="214" t="e">
        <v>#N/A</v>
      </c>
      <c r="STK268" s="214" t="e">
        <v>#N/A</v>
      </c>
      <c r="STL268" s="214" t="e">
        <v>#N/A</v>
      </c>
      <c r="STM268" s="214" t="e">
        <v>#N/A</v>
      </c>
      <c r="STN268" s="214" t="e">
        <v>#N/A</v>
      </c>
      <c r="STO268" s="214" t="e">
        <v>#N/A</v>
      </c>
      <c r="STP268" s="214" t="e">
        <v>#N/A</v>
      </c>
      <c r="STQ268" s="214" t="e">
        <v>#N/A</v>
      </c>
      <c r="STR268" s="214" t="e">
        <v>#N/A</v>
      </c>
      <c r="STS268" s="214" t="e">
        <v>#N/A</v>
      </c>
      <c r="STT268" s="214" t="e">
        <v>#N/A</v>
      </c>
      <c r="STU268" s="214" t="e">
        <v>#N/A</v>
      </c>
      <c r="STV268" s="214" t="e">
        <v>#N/A</v>
      </c>
      <c r="STW268" s="214" t="e">
        <v>#N/A</v>
      </c>
      <c r="STX268" s="214" t="e">
        <v>#N/A</v>
      </c>
      <c r="STY268" s="214" t="e">
        <v>#N/A</v>
      </c>
      <c r="STZ268" s="214" t="e">
        <v>#N/A</v>
      </c>
      <c r="SUA268" s="214" t="e">
        <v>#N/A</v>
      </c>
      <c r="SUB268" s="214" t="e">
        <v>#N/A</v>
      </c>
      <c r="SUC268" s="214" t="e">
        <v>#N/A</v>
      </c>
      <c r="SUD268" s="214" t="e">
        <v>#N/A</v>
      </c>
      <c r="SUE268" s="214" t="e">
        <v>#N/A</v>
      </c>
      <c r="SUF268" s="214" t="e">
        <v>#N/A</v>
      </c>
      <c r="SUG268" s="214" t="e">
        <v>#N/A</v>
      </c>
      <c r="SUH268" s="214" t="e">
        <v>#N/A</v>
      </c>
      <c r="SUI268" s="214" t="e">
        <v>#N/A</v>
      </c>
      <c r="SUJ268" s="214" t="e">
        <v>#N/A</v>
      </c>
      <c r="SUK268" s="214" t="e">
        <v>#N/A</v>
      </c>
      <c r="SUL268" s="214" t="e">
        <v>#N/A</v>
      </c>
      <c r="SUM268" s="214" t="e">
        <v>#N/A</v>
      </c>
      <c r="SUN268" s="214" t="e">
        <v>#N/A</v>
      </c>
      <c r="SUO268" s="214" t="e">
        <v>#N/A</v>
      </c>
      <c r="SUP268" s="214" t="e">
        <v>#N/A</v>
      </c>
      <c r="SUQ268" s="214" t="e">
        <v>#N/A</v>
      </c>
      <c r="SUR268" s="214" t="e">
        <v>#N/A</v>
      </c>
      <c r="SUS268" s="214" t="e">
        <v>#N/A</v>
      </c>
      <c r="SUT268" s="214" t="e">
        <v>#N/A</v>
      </c>
      <c r="SUU268" s="214" t="e">
        <v>#N/A</v>
      </c>
      <c r="SUV268" s="214" t="e">
        <v>#N/A</v>
      </c>
      <c r="SUW268" s="214" t="e">
        <v>#N/A</v>
      </c>
      <c r="SUX268" s="214" t="e">
        <v>#N/A</v>
      </c>
      <c r="SUY268" s="214" t="e">
        <v>#N/A</v>
      </c>
      <c r="SUZ268" s="214" t="e">
        <v>#N/A</v>
      </c>
      <c r="SVA268" s="214" t="e">
        <v>#N/A</v>
      </c>
      <c r="SVB268" s="214" t="e">
        <v>#N/A</v>
      </c>
      <c r="SVC268" s="214" t="e">
        <v>#N/A</v>
      </c>
      <c r="SVD268" s="214" t="e">
        <v>#N/A</v>
      </c>
      <c r="SVE268" s="214" t="e">
        <v>#N/A</v>
      </c>
      <c r="SVF268" s="214" t="e">
        <v>#N/A</v>
      </c>
      <c r="SVG268" s="214" t="e">
        <v>#N/A</v>
      </c>
      <c r="SVH268" s="214" t="e">
        <v>#N/A</v>
      </c>
      <c r="SVI268" s="214" t="e">
        <v>#N/A</v>
      </c>
      <c r="SVJ268" s="214" t="e">
        <v>#N/A</v>
      </c>
      <c r="SVK268" s="214" t="e">
        <v>#N/A</v>
      </c>
      <c r="SVL268" s="214" t="e">
        <v>#N/A</v>
      </c>
      <c r="SVM268" s="214" t="e">
        <v>#N/A</v>
      </c>
      <c r="SVN268" s="214" t="e">
        <v>#N/A</v>
      </c>
      <c r="SVO268" s="214" t="e">
        <v>#N/A</v>
      </c>
      <c r="SVP268" s="214" t="e">
        <v>#N/A</v>
      </c>
      <c r="SVQ268" s="214" t="e">
        <v>#N/A</v>
      </c>
      <c r="SVR268" s="214" t="e">
        <v>#N/A</v>
      </c>
      <c r="SVS268" s="214" t="e">
        <v>#N/A</v>
      </c>
      <c r="SVT268" s="214" t="e">
        <v>#N/A</v>
      </c>
      <c r="SVU268" s="214" t="e">
        <v>#N/A</v>
      </c>
      <c r="SVV268" s="214" t="e">
        <v>#N/A</v>
      </c>
      <c r="SVW268" s="214" t="e">
        <v>#N/A</v>
      </c>
      <c r="SVX268" s="214" t="e">
        <v>#N/A</v>
      </c>
      <c r="SVY268" s="214" t="e">
        <v>#N/A</v>
      </c>
      <c r="SVZ268" s="214" t="e">
        <v>#N/A</v>
      </c>
      <c r="SWA268" s="214" t="e">
        <v>#N/A</v>
      </c>
      <c r="SWB268" s="214" t="e">
        <v>#N/A</v>
      </c>
      <c r="SWC268" s="214" t="e">
        <v>#N/A</v>
      </c>
      <c r="SWD268" s="214" t="e">
        <v>#N/A</v>
      </c>
      <c r="SWE268" s="214" t="e">
        <v>#N/A</v>
      </c>
      <c r="SWF268" s="214" t="e">
        <v>#N/A</v>
      </c>
      <c r="SWG268" s="214" t="e">
        <v>#N/A</v>
      </c>
      <c r="SWH268" s="214" t="e">
        <v>#N/A</v>
      </c>
      <c r="SWI268" s="214" t="e">
        <v>#N/A</v>
      </c>
      <c r="SWJ268" s="214" t="e">
        <v>#N/A</v>
      </c>
      <c r="SWK268" s="214" t="e">
        <v>#N/A</v>
      </c>
      <c r="SWL268" s="214" t="e">
        <v>#N/A</v>
      </c>
      <c r="SWM268" s="214" t="e">
        <v>#N/A</v>
      </c>
      <c r="SWN268" s="214" t="e">
        <v>#N/A</v>
      </c>
      <c r="SWO268" s="214" t="e">
        <v>#N/A</v>
      </c>
      <c r="SWP268" s="214" t="e">
        <v>#N/A</v>
      </c>
      <c r="SWQ268" s="214" t="e">
        <v>#N/A</v>
      </c>
      <c r="SWR268" s="214" t="e">
        <v>#N/A</v>
      </c>
      <c r="SWS268" s="214" t="e">
        <v>#N/A</v>
      </c>
      <c r="SWT268" s="214" t="e">
        <v>#N/A</v>
      </c>
      <c r="SWU268" s="214" t="e">
        <v>#N/A</v>
      </c>
      <c r="SWV268" s="214" t="e">
        <v>#N/A</v>
      </c>
      <c r="SWW268" s="214" t="e">
        <v>#N/A</v>
      </c>
      <c r="SWX268" s="214" t="e">
        <v>#N/A</v>
      </c>
      <c r="SWY268" s="214" t="e">
        <v>#N/A</v>
      </c>
      <c r="SWZ268" s="214" t="e">
        <v>#N/A</v>
      </c>
      <c r="SXA268" s="214" t="e">
        <v>#N/A</v>
      </c>
      <c r="SXB268" s="214" t="e">
        <v>#N/A</v>
      </c>
      <c r="SXC268" s="214" t="e">
        <v>#N/A</v>
      </c>
      <c r="SXD268" s="214" t="e">
        <v>#N/A</v>
      </c>
      <c r="SXE268" s="214" t="e">
        <v>#N/A</v>
      </c>
      <c r="SXF268" s="214" t="e">
        <v>#N/A</v>
      </c>
      <c r="SXG268" s="214" t="e">
        <v>#N/A</v>
      </c>
      <c r="SXH268" s="214" t="e">
        <v>#N/A</v>
      </c>
      <c r="SXI268" s="214" t="e">
        <v>#N/A</v>
      </c>
      <c r="SXJ268" s="214" t="e">
        <v>#N/A</v>
      </c>
      <c r="SXK268" s="214" t="e">
        <v>#N/A</v>
      </c>
      <c r="SXL268" s="214" t="e">
        <v>#N/A</v>
      </c>
      <c r="SXM268" s="214" t="e">
        <v>#N/A</v>
      </c>
      <c r="SXN268" s="214" t="e">
        <v>#N/A</v>
      </c>
      <c r="SXO268" s="214" t="e">
        <v>#N/A</v>
      </c>
      <c r="SXP268" s="214" t="e">
        <v>#N/A</v>
      </c>
      <c r="SXQ268" s="214" t="e">
        <v>#N/A</v>
      </c>
      <c r="SXR268" s="214" t="e">
        <v>#N/A</v>
      </c>
      <c r="SXS268" s="214" t="e">
        <v>#N/A</v>
      </c>
      <c r="SXT268" s="214" t="e">
        <v>#N/A</v>
      </c>
      <c r="SXU268" s="214" t="e">
        <v>#N/A</v>
      </c>
      <c r="SXV268" s="214" t="e">
        <v>#N/A</v>
      </c>
      <c r="SXW268" s="214" t="e">
        <v>#N/A</v>
      </c>
      <c r="SXX268" s="214" t="e">
        <v>#N/A</v>
      </c>
      <c r="SXY268" s="214" t="e">
        <v>#N/A</v>
      </c>
      <c r="SXZ268" s="214" t="e">
        <v>#N/A</v>
      </c>
      <c r="SYA268" s="214" t="e">
        <v>#N/A</v>
      </c>
      <c r="SYB268" s="214" t="e">
        <v>#N/A</v>
      </c>
      <c r="SYC268" s="214" t="e">
        <v>#N/A</v>
      </c>
      <c r="SYD268" s="214" t="e">
        <v>#N/A</v>
      </c>
      <c r="SYE268" s="214" t="e">
        <v>#N/A</v>
      </c>
      <c r="SYF268" s="214" t="e">
        <v>#N/A</v>
      </c>
      <c r="SYG268" s="214" t="e">
        <v>#N/A</v>
      </c>
      <c r="SYH268" s="214" t="e">
        <v>#N/A</v>
      </c>
      <c r="SYI268" s="214" t="e">
        <v>#N/A</v>
      </c>
      <c r="SYJ268" s="214" t="e">
        <v>#N/A</v>
      </c>
      <c r="SYK268" s="214" t="e">
        <v>#N/A</v>
      </c>
      <c r="SYL268" s="214" t="e">
        <v>#N/A</v>
      </c>
      <c r="SYM268" s="214" t="e">
        <v>#N/A</v>
      </c>
      <c r="SYN268" s="214" t="e">
        <v>#N/A</v>
      </c>
      <c r="SYO268" s="214" t="e">
        <v>#N/A</v>
      </c>
      <c r="SYP268" s="214" t="e">
        <v>#N/A</v>
      </c>
      <c r="SYQ268" s="214" t="e">
        <v>#N/A</v>
      </c>
      <c r="SYR268" s="214" t="e">
        <v>#N/A</v>
      </c>
      <c r="SYS268" s="214" t="e">
        <v>#N/A</v>
      </c>
      <c r="SYT268" s="214" t="e">
        <v>#N/A</v>
      </c>
      <c r="SYU268" s="214" t="e">
        <v>#N/A</v>
      </c>
      <c r="SYV268" s="214" t="e">
        <v>#N/A</v>
      </c>
      <c r="SYW268" s="214" t="e">
        <v>#N/A</v>
      </c>
      <c r="SYX268" s="214" t="e">
        <v>#N/A</v>
      </c>
      <c r="SYY268" s="214" t="e">
        <v>#N/A</v>
      </c>
      <c r="SYZ268" s="214" t="e">
        <v>#N/A</v>
      </c>
      <c r="SZA268" s="214" t="e">
        <v>#N/A</v>
      </c>
      <c r="SZB268" s="214" t="e">
        <v>#N/A</v>
      </c>
      <c r="SZC268" s="214" t="e">
        <v>#N/A</v>
      </c>
      <c r="SZD268" s="214" t="e">
        <v>#N/A</v>
      </c>
      <c r="SZE268" s="214" t="e">
        <v>#N/A</v>
      </c>
      <c r="SZF268" s="214" t="e">
        <v>#N/A</v>
      </c>
      <c r="SZG268" s="214" t="e">
        <v>#N/A</v>
      </c>
      <c r="SZH268" s="214" t="e">
        <v>#N/A</v>
      </c>
      <c r="SZI268" s="214" t="e">
        <v>#N/A</v>
      </c>
      <c r="SZJ268" s="214" t="e">
        <v>#N/A</v>
      </c>
      <c r="SZK268" s="214" t="e">
        <v>#N/A</v>
      </c>
      <c r="SZL268" s="214" t="e">
        <v>#N/A</v>
      </c>
      <c r="SZM268" s="214" t="e">
        <v>#N/A</v>
      </c>
      <c r="SZN268" s="214" t="e">
        <v>#N/A</v>
      </c>
      <c r="SZO268" s="214" t="e">
        <v>#N/A</v>
      </c>
      <c r="SZP268" s="214" t="e">
        <v>#N/A</v>
      </c>
      <c r="SZQ268" s="214" t="e">
        <v>#N/A</v>
      </c>
      <c r="SZR268" s="214" t="e">
        <v>#N/A</v>
      </c>
      <c r="SZS268" s="214" t="e">
        <v>#N/A</v>
      </c>
      <c r="SZT268" s="214" t="e">
        <v>#N/A</v>
      </c>
      <c r="SZU268" s="214" t="e">
        <v>#N/A</v>
      </c>
      <c r="SZV268" s="214" t="e">
        <v>#N/A</v>
      </c>
      <c r="SZW268" s="214" t="e">
        <v>#N/A</v>
      </c>
      <c r="SZX268" s="214" t="e">
        <v>#N/A</v>
      </c>
      <c r="SZY268" s="214" t="e">
        <v>#N/A</v>
      </c>
      <c r="SZZ268" s="214" t="e">
        <v>#N/A</v>
      </c>
      <c r="TAA268" s="214" t="e">
        <v>#N/A</v>
      </c>
      <c r="TAB268" s="214" t="e">
        <v>#N/A</v>
      </c>
      <c r="TAC268" s="214" t="e">
        <v>#N/A</v>
      </c>
      <c r="TAD268" s="214" t="e">
        <v>#N/A</v>
      </c>
      <c r="TAE268" s="214" t="e">
        <v>#N/A</v>
      </c>
      <c r="TAF268" s="214" t="e">
        <v>#N/A</v>
      </c>
      <c r="TAG268" s="214" t="e">
        <v>#N/A</v>
      </c>
      <c r="TAH268" s="214" t="e">
        <v>#N/A</v>
      </c>
      <c r="TAI268" s="214" t="e">
        <v>#N/A</v>
      </c>
      <c r="TAJ268" s="214" t="e">
        <v>#N/A</v>
      </c>
      <c r="TAK268" s="214" t="e">
        <v>#N/A</v>
      </c>
      <c r="TAL268" s="214" t="e">
        <v>#N/A</v>
      </c>
      <c r="TAM268" s="214" t="e">
        <v>#N/A</v>
      </c>
      <c r="TAN268" s="214" t="e">
        <v>#N/A</v>
      </c>
      <c r="TAO268" s="214" t="e">
        <v>#N/A</v>
      </c>
      <c r="TAP268" s="214" t="e">
        <v>#N/A</v>
      </c>
      <c r="TAQ268" s="214" t="e">
        <v>#N/A</v>
      </c>
      <c r="TAR268" s="214" t="e">
        <v>#N/A</v>
      </c>
      <c r="TAS268" s="214" t="e">
        <v>#N/A</v>
      </c>
      <c r="TAT268" s="214" t="e">
        <v>#N/A</v>
      </c>
      <c r="TAU268" s="214" t="e">
        <v>#N/A</v>
      </c>
      <c r="TAV268" s="214" t="e">
        <v>#N/A</v>
      </c>
      <c r="TAW268" s="214" t="e">
        <v>#N/A</v>
      </c>
      <c r="TAX268" s="214" t="e">
        <v>#N/A</v>
      </c>
      <c r="TAY268" s="214" t="e">
        <v>#N/A</v>
      </c>
      <c r="TAZ268" s="214" t="e">
        <v>#N/A</v>
      </c>
      <c r="TBA268" s="214" t="e">
        <v>#N/A</v>
      </c>
      <c r="TBB268" s="214" t="e">
        <v>#N/A</v>
      </c>
      <c r="TBC268" s="214" t="e">
        <v>#N/A</v>
      </c>
      <c r="TBD268" s="214" t="e">
        <v>#N/A</v>
      </c>
      <c r="TBE268" s="214" t="e">
        <v>#N/A</v>
      </c>
      <c r="TBF268" s="214" t="e">
        <v>#N/A</v>
      </c>
      <c r="TBG268" s="214" t="e">
        <v>#N/A</v>
      </c>
      <c r="TBH268" s="214" t="e">
        <v>#N/A</v>
      </c>
      <c r="TBI268" s="214" t="e">
        <v>#N/A</v>
      </c>
      <c r="TBJ268" s="214" t="e">
        <v>#N/A</v>
      </c>
      <c r="TBK268" s="214" t="e">
        <v>#N/A</v>
      </c>
      <c r="TBL268" s="214" t="e">
        <v>#N/A</v>
      </c>
      <c r="TBM268" s="214" t="e">
        <v>#N/A</v>
      </c>
      <c r="TBN268" s="214" t="e">
        <v>#N/A</v>
      </c>
      <c r="TBO268" s="214" t="e">
        <v>#N/A</v>
      </c>
      <c r="TBP268" s="214" t="e">
        <v>#N/A</v>
      </c>
      <c r="TBQ268" s="214" t="e">
        <v>#N/A</v>
      </c>
      <c r="TBR268" s="214" t="e">
        <v>#N/A</v>
      </c>
      <c r="TBS268" s="214" t="e">
        <v>#N/A</v>
      </c>
      <c r="TBT268" s="214" t="e">
        <v>#N/A</v>
      </c>
      <c r="TBU268" s="214" t="e">
        <v>#N/A</v>
      </c>
      <c r="TBV268" s="214" t="e">
        <v>#N/A</v>
      </c>
      <c r="TBW268" s="214" t="e">
        <v>#N/A</v>
      </c>
      <c r="TBX268" s="214" t="e">
        <v>#N/A</v>
      </c>
      <c r="TBY268" s="214" t="e">
        <v>#N/A</v>
      </c>
      <c r="TBZ268" s="214" t="e">
        <v>#N/A</v>
      </c>
      <c r="TCA268" s="214" t="e">
        <v>#N/A</v>
      </c>
      <c r="TCB268" s="214" t="e">
        <v>#N/A</v>
      </c>
      <c r="TCC268" s="214" t="e">
        <v>#N/A</v>
      </c>
      <c r="TCD268" s="214" t="e">
        <v>#N/A</v>
      </c>
      <c r="TCE268" s="214" t="e">
        <v>#N/A</v>
      </c>
      <c r="TCF268" s="214" t="e">
        <v>#N/A</v>
      </c>
      <c r="TCG268" s="214" t="e">
        <v>#N/A</v>
      </c>
      <c r="TCH268" s="214" t="e">
        <v>#N/A</v>
      </c>
      <c r="TCI268" s="214" t="e">
        <v>#N/A</v>
      </c>
      <c r="TCJ268" s="214" t="e">
        <v>#N/A</v>
      </c>
      <c r="TCK268" s="214" t="e">
        <v>#N/A</v>
      </c>
      <c r="TCL268" s="214" t="e">
        <v>#N/A</v>
      </c>
      <c r="TCM268" s="214" t="e">
        <v>#N/A</v>
      </c>
      <c r="TCN268" s="214" t="e">
        <v>#N/A</v>
      </c>
      <c r="TCO268" s="214" t="e">
        <v>#N/A</v>
      </c>
      <c r="TCP268" s="214" t="e">
        <v>#N/A</v>
      </c>
      <c r="TCQ268" s="214" t="e">
        <v>#N/A</v>
      </c>
      <c r="TCR268" s="214" t="e">
        <v>#N/A</v>
      </c>
      <c r="TCS268" s="214" t="e">
        <v>#N/A</v>
      </c>
      <c r="TCT268" s="214" t="e">
        <v>#N/A</v>
      </c>
      <c r="TCU268" s="214" t="e">
        <v>#N/A</v>
      </c>
      <c r="TCV268" s="214" t="e">
        <v>#N/A</v>
      </c>
      <c r="TCW268" s="214" t="e">
        <v>#N/A</v>
      </c>
      <c r="TCX268" s="214" t="e">
        <v>#N/A</v>
      </c>
      <c r="TCY268" s="214" t="e">
        <v>#N/A</v>
      </c>
      <c r="TCZ268" s="214" t="e">
        <v>#N/A</v>
      </c>
      <c r="TDA268" s="214" t="e">
        <v>#N/A</v>
      </c>
      <c r="TDB268" s="214" t="e">
        <v>#N/A</v>
      </c>
      <c r="TDC268" s="214" t="e">
        <v>#N/A</v>
      </c>
      <c r="TDD268" s="214" t="e">
        <v>#N/A</v>
      </c>
      <c r="TDE268" s="214" t="e">
        <v>#N/A</v>
      </c>
      <c r="TDF268" s="214" t="e">
        <v>#N/A</v>
      </c>
      <c r="TDG268" s="214" t="e">
        <v>#N/A</v>
      </c>
      <c r="TDH268" s="214" t="e">
        <v>#N/A</v>
      </c>
      <c r="TDI268" s="214" t="e">
        <v>#N/A</v>
      </c>
      <c r="TDJ268" s="214" t="e">
        <v>#N/A</v>
      </c>
      <c r="TDK268" s="214" t="e">
        <v>#N/A</v>
      </c>
      <c r="TDL268" s="214" t="e">
        <v>#N/A</v>
      </c>
      <c r="TDM268" s="214" t="e">
        <v>#N/A</v>
      </c>
      <c r="TDN268" s="214" t="e">
        <v>#N/A</v>
      </c>
      <c r="TDO268" s="214" t="e">
        <v>#N/A</v>
      </c>
      <c r="TDP268" s="214" t="e">
        <v>#N/A</v>
      </c>
      <c r="TDQ268" s="214" t="e">
        <v>#N/A</v>
      </c>
      <c r="TDR268" s="214" t="e">
        <v>#N/A</v>
      </c>
      <c r="TDS268" s="214" t="e">
        <v>#N/A</v>
      </c>
      <c r="TDT268" s="214" t="e">
        <v>#N/A</v>
      </c>
      <c r="TDU268" s="214" t="e">
        <v>#N/A</v>
      </c>
      <c r="TDV268" s="214" t="e">
        <v>#N/A</v>
      </c>
      <c r="TDW268" s="214" t="e">
        <v>#N/A</v>
      </c>
      <c r="TDX268" s="214" t="e">
        <v>#N/A</v>
      </c>
      <c r="TDY268" s="214" t="e">
        <v>#N/A</v>
      </c>
      <c r="TDZ268" s="214" t="e">
        <v>#N/A</v>
      </c>
      <c r="TEA268" s="214" t="e">
        <v>#N/A</v>
      </c>
      <c r="TEB268" s="214" t="e">
        <v>#N/A</v>
      </c>
      <c r="TEC268" s="214" t="e">
        <v>#N/A</v>
      </c>
      <c r="TED268" s="214" t="e">
        <v>#N/A</v>
      </c>
      <c r="TEE268" s="214" t="e">
        <v>#N/A</v>
      </c>
      <c r="TEF268" s="214" t="e">
        <v>#N/A</v>
      </c>
      <c r="TEG268" s="214" t="e">
        <v>#N/A</v>
      </c>
      <c r="TEH268" s="214" t="e">
        <v>#N/A</v>
      </c>
      <c r="TEI268" s="214" t="e">
        <v>#N/A</v>
      </c>
      <c r="TEJ268" s="214" t="e">
        <v>#N/A</v>
      </c>
      <c r="TEK268" s="214" t="e">
        <v>#N/A</v>
      </c>
      <c r="TEL268" s="214" t="e">
        <v>#N/A</v>
      </c>
      <c r="TEM268" s="214" t="e">
        <v>#N/A</v>
      </c>
      <c r="TEN268" s="214" t="e">
        <v>#N/A</v>
      </c>
      <c r="TEO268" s="214" t="e">
        <v>#N/A</v>
      </c>
      <c r="TEP268" s="214" t="e">
        <v>#N/A</v>
      </c>
      <c r="TEQ268" s="214" t="e">
        <v>#N/A</v>
      </c>
      <c r="TER268" s="214" t="e">
        <v>#N/A</v>
      </c>
      <c r="TES268" s="214" t="e">
        <v>#N/A</v>
      </c>
      <c r="TET268" s="214" t="e">
        <v>#N/A</v>
      </c>
      <c r="TEU268" s="214" t="e">
        <v>#N/A</v>
      </c>
      <c r="TEV268" s="214" t="e">
        <v>#N/A</v>
      </c>
      <c r="TEW268" s="214" t="e">
        <v>#N/A</v>
      </c>
      <c r="TEX268" s="214" t="e">
        <v>#N/A</v>
      </c>
      <c r="TEY268" s="214" t="e">
        <v>#N/A</v>
      </c>
      <c r="TEZ268" s="214" t="e">
        <v>#N/A</v>
      </c>
      <c r="TFA268" s="214" t="e">
        <v>#N/A</v>
      </c>
      <c r="TFB268" s="214" t="e">
        <v>#N/A</v>
      </c>
      <c r="TFC268" s="214" t="e">
        <v>#N/A</v>
      </c>
      <c r="TFD268" s="214" t="e">
        <v>#N/A</v>
      </c>
      <c r="TFE268" s="214" t="e">
        <v>#N/A</v>
      </c>
      <c r="TFF268" s="214" t="e">
        <v>#N/A</v>
      </c>
      <c r="TFG268" s="214" t="e">
        <v>#N/A</v>
      </c>
      <c r="TFH268" s="214" t="e">
        <v>#N/A</v>
      </c>
      <c r="TFI268" s="214" t="e">
        <v>#N/A</v>
      </c>
      <c r="TFJ268" s="214" t="e">
        <v>#N/A</v>
      </c>
      <c r="TFK268" s="214" t="e">
        <v>#N/A</v>
      </c>
      <c r="TFL268" s="214" t="e">
        <v>#N/A</v>
      </c>
      <c r="TFM268" s="214" t="e">
        <v>#N/A</v>
      </c>
      <c r="TFN268" s="214" t="e">
        <v>#N/A</v>
      </c>
      <c r="TFO268" s="214" t="e">
        <v>#N/A</v>
      </c>
      <c r="TFP268" s="214" t="e">
        <v>#N/A</v>
      </c>
      <c r="TFQ268" s="214" t="e">
        <v>#N/A</v>
      </c>
      <c r="TFR268" s="214" t="e">
        <v>#N/A</v>
      </c>
      <c r="TFS268" s="214" t="e">
        <v>#N/A</v>
      </c>
      <c r="TFT268" s="214" t="e">
        <v>#N/A</v>
      </c>
      <c r="TFU268" s="214" t="e">
        <v>#N/A</v>
      </c>
      <c r="TFV268" s="214" t="e">
        <v>#N/A</v>
      </c>
      <c r="TFW268" s="214" t="e">
        <v>#N/A</v>
      </c>
      <c r="TFX268" s="214" t="e">
        <v>#N/A</v>
      </c>
      <c r="TFY268" s="214" t="e">
        <v>#N/A</v>
      </c>
      <c r="TFZ268" s="214" t="e">
        <v>#N/A</v>
      </c>
      <c r="TGA268" s="214" t="e">
        <v>#N/A</v>
      </c>
      <c r="TGB268" s="214" t="e">
        <v>#N/A</v>
      </c>
      <c r="TGC268" s="214" t="e">
        <v>#N/A</v>
      </c>
      <c r="TGD268" s="214" t="e">
        <v>#N/A</v>
      </c>
      <c r="TGE268" s="214" t="e">
        <v>#N/A</v>
      </c>
      <c r="TGF268" s="214" t="e">
        <v>#N/A</v>
      </c>
      <c r="TGG268" s="214" t="e">
        <v>#N/A</v>
      </c>
      <c r="TGH268" s="214" t="e">
        <v>#N/A</v>
      </c>
      <c r="TGI268" s="214" t="e">
        <v>#N/A</v>
      </c>
      <c r="TGJ268" s="214" t="e">
        <v>#N/A</v>
      </c>
      <c r="TGK268" s="214" t="e">
        <v>#N/A</v>
      </c>
      <c r="TGL268" s="214" t="e">
        <v>#N/A</v>
      </c>
      <c r="TGM268" s="214" t="e">
        <v>#N/A</v>
      </c>
      <c r="TGN268" s="214" t="e">
        <v>#N/A</v>
      </c>
      <c r="TGO268" s="214" t="e">
        <v>#N/A</v>
      </c>
      <c r="TGP268" s="214" t="e">
        <v>#N/A</v>
      </c>
      <c r="TGQ268" s="214" t="e">
        <v>#N/A</v>
      </c>
      <c r="TGR268" s="214" t="e">
        <v>#N/A</v>
      </c>
      <c r="TGS268" s="214" t="e">
        <v>#N/A</v>
      </c>
      <c r="TGT268" s="214" t="e">
        <v>#N/A</v>
      </c>
      <c r="TGU268" s="214" t="e">
        <v>#N/A</v>
      </c>
      <c r="TGV268" s="214" t="e">
        <v>#N/A</v>
      </c>
      <c r="TGW268" s="214" t="e">
        <v>#N/A</v>
      </c>
      <c r="TGX268" s="214" t="e">
        <v>#N/A</v>
      </c>
      <c r="TGY268" s="214" t="e">
        <v>#N/A</v>
      </c>
      <c r="TGZ268" s="214" t="e">
        <v>#N/A</v>
      </c>
      <c r="THA268" s="214" t="e">
        <v>#N/A</v>
      </c>
      <c r="THB268" s="214" t="e">
        <v>#N/A</v>
      </c>
      <c r="THC268" s="214" t="e">
        <v>#N/A</v>
      </c>
      <c r="THD268" s="214" t="e">
        <v>#N/A</v>
      </c>
      <c r="THE268" s="214" t="e">
        <v>#N/A</v>
      </c>
      <c r="THF268" s="214" t="e">
        <v>#N/A</v>
      </c>
      <c r="THG268" s="214" t="e">
        <v>#N/A</v>
      </c>
      <c r="THH268" s="214" t="e">
        <v>#N/A</v>
      </c>
      <c r="THI268" s="214" t="e">
        <v>#N/A</v>
      </c>
      <c r="THJ268" s="214" t="e">
        <v>#N/A</v>
      </c>
      <c r="THK268" s="214" t="e">
        <v>#N/A</v>
      </c>
      <c r="THL268" s="214" t="e">
        <v>#N/A</v>
      </c>
      <c r="THM268" s="214" t="e">
        <v>#N/A</v>
      </c>
      <c r="THN268" s="214" t="e">
        <v>#N/A</v>
      </c>
      <c r="THO268" s="214" t="e">
        <v>#N/A</v>
      </c>
      <c r="THP268" s="214" t="e">
        <v>#N/A</v>
      </c>
      <c r="THQ268" s="214" t="e">
        <v>#N/A</v>
      </c>
      <c r="THR268" s="214" t="e">
        <v>#N/A</v>
      </c>
      <c r="THS268" s="214" t="e">
        <v>#N/A</v>
      </c>
      <c r="THT268" s="214" t="e">
        <v>#N/A</v>
      </c>
      <c r="THU268" s="214" t="e">
        <v>#N/A</v>
      </c>
      <c r="THV268" s="214" t="e">
        <v>#N/A</v>
      </c>
      <c r="THW268" s="214" t="e">
        <v>#N/A</v>
      </c>
      <c r="THX268" s="214" t="e">
        <v>#N/A</v>
      </c>
      <c r="THY268" s="214" t="e">
        <v>#N/A</v>
      </c>
      <c r="THZ268" s="214" t="e">
        <v>#N/A</v>
      </c>
      <c r="TIA268" s="214" t="e">
        <v>#N/A</v>
      </c>
      <c r="TIB268" s="214" t="e">
        <v>#N/A</v>
      </c>
      <c r="TIC268" s="214" t="e">
        <v>#N/A</v>
      </c>
      <c r="TID268" s="214" t="e">
        <v>#N/A</v>
      </c>
      <c r="TIE268" s="214" t="e">
        <v>#N/A</v>
      </c>
      <c r="TIF268" s="214" t="e">
        <v>#N/A</v>
      </c>
      <c r="TIG268" s="214" t="e">
        <v>#N/A</v>
      </c>
      <c r="TIH268" s="214" t="e">
        <v>#N/A</v>
      </c>
      <c r="TII268" s="214" t="e">
        <v>#N/A</v>
      </c>
      <c r="TIJ268" s="214" t="e">
        <v>#N/A</v>
      </c>
      <c r="TIK268" s="214" t="e">
        <v>#N/A</v>
      </c>
      <c r="TIL268" s="214" t="e">
        <v>#N/A</v>
      </c>
      <c r="TIM268" s="214" t="e">
        <v>#N/A</v>
      </c>
      <c r="TIN268" s="214" t="e">
        <v>#N/A</v>
      </c>
      <c r="TIO268" s="214" t="e">
        <v>#N/A</v>
      </c>
      <c r="TIP268" s="214" t="e">
        <v>#N/A</v>
      </c>
      <c r="TIQ268" s="214" t="e">
        <v>#N/A</v>
      </c>
      <c r="TIR268" s="214" t="e">
        <v>#N/A</v>
      </c>
      <c r="TIS268" s="214" t="e">
        <v>#N/A</v>
      </c>
      <c r="TIT268" s="214" t="e">
        <v>#N/A</v>
      </c>
      <c r="TIU268" s="214" t="e">
        <v>#N/A</v>
      </c>
      <c r="TIV268" s="214" t="e">
        <v>#N/A</v>
      </c>
      <c r="TIW268" s="214" t="e">
        <v>#N/A</v>
      </c>
      <c r="TIX268" s="214" t="e">
        <v>#N/A</v>
      </c>
      <c r="TIY268" s="214" t="e">
        <v>#N/A</v>
      </c>
      <c r="TIZ268" s="214" t="e">
        <v>#N/A</v>
      </c>
      <c r="TJA268" s="214" t="e">
        <v>#N/A</v>
      </c>
      <c r="TJB268" s="214" t="e">
        <v>#N/A</v>
      </c>
      <c r="TJC268" s="214" t="e">
        <v>#N/A</v>
      </c>
      <c r="TJD268" s="214" t="e">
        <v>#N/A</v>
      </c>
      <c r="TJE268" s="214" t="e">
        <v>#N/A</v>
      </c>
      <c r="TJF268" s="214" t="e">
        <v>#N/A</v>
      </c>
      <c r="TJG268" s="214" t="e">
        <v>#N/A</v>
      </c>
      <c r="TJH268" s="214" t="e">
        <v>#N/A</v>
      </c>
      <c r="TJI268" s="214" t="e">
        <v>#N/A</v>
      </c>
      <c r="TJJ268" s="214" t="e">
        <v>#N/A</v>
      </c>
      <c r="TJK268" s="214" t="e">
        <v>#N/A</v>
      </c>
      <c r="TJL268" s="214" t="e">
        <v>#N/A</v>
      </c>
      <c r="TJM268" s="214" t="e">
        <v>#N/A</v>
      </c>
      <c r="TJN268" s="214" t="e">
        <v>#N/A</v>
      </c>
      <c r="TJO268" s="214" t="e">
        <v>#N/A</v>
      </c>
      <c r="TJP268" s="214" t="e">
        <v>#N/A</v>
      </c>
      <c r="TJQ268" s="214" t="e">
        <v>#N/A</v>
      </c>
      <c r="TJR268" s="214" t="e">
        <v>#N/A</v>
      </c>
      <c r="TJS268" s="214" t="e">
        <v>#N/A</v>
      </c>
      <c r="TJT268" s="214" t="e">
        <v>#N/A</v>
      </c>
      <c r="TJU268" s="214" t="e">
        <v>#N/A</v>
      </c>
      <c r="TJV268" s="214" t="e">
        <v>#N/A</v>
      </c>
      <c r="TJW268" s="214" t="e">
        <v>#N/A</v>
      </c>
      <c r="TJX268" s="214" t="e">
        <v>#N/A</v>
      </c>
      <c r="TJY268" s="214" t="e">
        <v>#N/A</v>
      </c>
      <c r="TJZ268" s="214" t="e">
        <v>#N/A</v>
      </c>
      <c r="TKA268" s="214" t="e">
        <v>#N/A</v>
      </c>
      <c r="TKB268" s="214" t="e">
        <v>#N/A</v>
      </c>
      <c r="TKC268" s="214" t="e">
        <v>#N/A</v>
      </c>
      <c r="TKD268" s="214" t="e">
        <v>#N/A</v>
      </c>
      <c r="TKE268" s="214" t="e">
        <v>#N/A</v>
      </c>
      <c r="TKF268" s="214" t="e">
        <v>#N/A</v>
      </c>
      <c r="TKG268" s="214" t="e">
        <v>#N/A</v>
      </c>
      <c r="TKH268" s="214" t="e">
        <v>#N/A</v>
      </c>
      <c r="TKI268" s="214" t="e">
        <v>#N/A</v>
      </c>
      <c r="TKJ268" s="214" t="e">
        <v>#N/A</v>
      </c>
      <c r="TKK268" s="214" t="e">
        <v>#N/A</v>
      </c>
      <c r="TKL268" s="214" t="e">
        <v>#N/A</v>
      </c>
      <c r="TKM268" s="214" t="e">
        <v>#N/A</v>
      </c>
      <c r="TKN268" s="214" t="e">
        <v>#N/A</v>
      </c>
      <c r="TKO268" s="214" t="e">
        <v>#N/A</v>
      </c>
      <c r="TKP268" s="214" t="e">
        <v>#N/A</v>
      </c>
      <c r="TKQ268" s="214" t="e">
        <v>#N/A</v>
      </c>
      <c r="TKR268" s="214" t="e">
        <v>#N/A</v>
      </c>
      <c r="TKS268" s="214" t="e">
        <v>#N/A</v>
      </c>
      <c r="TKT268" s="214" t="e">
        <v>#N/A</v>
      </c>
      <c r="TKU268" s="214" t="e">
        <v>#N/A</v>
      </c>
      <c r="TKV268" s="214" t="e">
        <v>#N/A</v>
      </c>
      <c r="TKW268" s="214" t="e">
        <v>#N/A</v>
      </c>
      <c r="TKX268" s="214" t="e">
        <v>#N/A</v>
      </c>
      <c r="TKY268" s="214" t="e">
        <v>#N/A</v>
      </c>
      <c r="TKZ268" s="214" t="e">
        <v>#N/A</v>
      </c>
      <c r="TLA268" s="214" t="e">
        <v>#N/A</v>
      </c>
      <c r="TLB268" s="214" t="e">
        <v>#N/A</v>
      </c>
      <c r="TLC268" s="214" t="e">
        <v>#N/A</v>
      </c>
      <c r="TLD268" s="214" t="e">
        <v>#N/A</v>
      </c>
      <c r="TLE268" s="214" t="e">
        <v>#N/A</v>
      </c>
      <c r="TLF268" s="214" t="e">
        <v>#N/A</v>
      </c>
      <c r="TLG268" s="214" t="e">
        <v>#N/A</v>
      </c>
      <c r="TLH268" s="214" t="e">
        <v>#N/A</v>
      </c>
      <c r="TLI268" s="214" t="e">
        <v>#N/A</v>
      </c>
      <c r="TLJ268" s="214" t="e">
        <v>#N/A</v>
      </c>
      <c r="TLK268" s="214" t="e">
        <v>#N/A</v>
      </c>
      <c r="TLL268" s="214" t="e">
        <v>#N/A</v>
      </c>
      <c r="TLM268" s="214" t="e">
        <v>#N/A</v>
      </c>
      <c r="TLN268" s="214" t="e">
        <v>#N/A</v>
      </c>
      <c r="TLO268" s="214" t="e">
        <v>#N/A</v>
      </c>
      <c r="TLP268" s="214" t="e">
        <v>#N/A</v>
      </c>
      <c r="TLQ268" s="214" t="e">
        <v>#N/A</v>
      </c>
      <c r="TLR268" s="214" t="e">
        <v>#N/A</v>
      </c>
      <c r="TLS268" s="214" t="e">
        <v>#N/A</v>
      </c>
      <c r="TLT268" s="214" t="e">
        <v>#N/A</v>
      </c>
      <c r="TLU268" s="214" t="e">
        <v>#N/A</v>
      </c>
      <c r="TLV268" s="214" t="e">
        <v>#N/A</v>
      </c>
      <c r="TLW268" s="214" t="e">
        <v>#N/A</v>
      </c>
      <c r="TLX268" s="214" t="e">
        <v>#N/A</v>
      </c>
      <c r="TLY268" s="214" t="e">
        <v>#N/A</v>
      </c>
      <c r="TLZ268" s="214" t="e">
        <v>#N/A</v>
      </c>
      <c r="TMA268" s="214" t="e">
        <v>#N/A</v>
      </c>
      <c r="TMB268" s="214" t="e">
        <v>#N/A</v>
      </c>
      <c r="TMC268" s="214" t="e">
        <v>#N/A</v>
      </c>
      <c r="TMD268" s="214" t="e">
        <v>#N/A</v>
      </c>
      <c r="TME268" s="214" t="e">
        <v>#N/A</v>
      </c>
      <c r="TMF268" s="214" t="e">
        <v>#N/A</v>
      </c>
      <c r="TMG268" s="214" t="e">
        <v>#N/A</v>
      </c>
      <c r="TMH268" s="214" t="e">
        <v>#N/A</v>
      </c>
      <c r="TMI268" s="214" t="e">
        <v>#N/A</v>
      </c>
      <c r="TMJ268" s="214" t="e">
        <v>#N/A</v>
      </c>
      <c r="TMK268" s="214" t="e">
        <v>#N/A</v>
      </c>
      <c r="TML268" s="214" t="e">
        <v>#N/A</v>
      </c>
      <c r="TMM268" s="214" t="e">
        <v>#N/A</v>
      </c>
      <c r="TMN268" s="214" t="e">
        <v>#N/A</v>
      </c>
      <c r="TMO268" s="214" t="e">
        <v>#N/A</v>
      </c>
      <c r="TMP268" s="214" t="e">
        <v>#N/A</v>
      </c>
      <c r="TMQ268" s="214" t="e">
        <v>#N/A</v>
      </c>
      <c r="TMR268" s="214" t="e">
        <v>#N/A</v>
      </c>
      <c r="TMS268" s="214" t="e">
        <v>#N/A</v>
      </c>
      <c r="TMT268" s="214" t="e">
        <v>#N/A</v>
      </c>
      <c r="TMU268" s="214" t="e">
        <v>#N/A</v>
      </c>
      <c r="TMV268" s="214" t="e">
        <v>#N/A</v>
      </c>
      <c r="TMW268" s="214" t="e">
        <v>#N/A</v>
      </c>
      <c r="TMX268" s="214" t="e">
        <v>#N/A</v>
      </c>
      <c r="TMY268" s="214" t="e">
        <v>#N/A</v>
      </c>
      <c r="TMZ268" s="214" t="e">
        <v>#N/A</v>
      </c>
      <c r="TNA268" s="214" t="e">
        <v>#N/A</v>
      </c>
      <c r="TNB268" s="214" t="e">
        <v>#N/A</v>
      </c>
      <c r="TNC268" s="214" t="e">
        <v>#N/A</v>
      </c>
      <c r="TND268" s="214" t="e">
        <v>#N/A</v>
      </c>
      <c r="TNE268" s="214" t="e">
        <v>#N/A</v>
      </c>
      <c r="TNF268" s="214" t="e">
        <v>#N/A</v>
      </c>
      <c r="TNG268" s="214" t="e">
        <v>#N/A</v>
      </c>
      <c r="TNH268" s="214" t="e">
        <v>#N/A</v>
      </c>
      <c r="TNI268" s="214" t="e">
        <v>#N/A</v>
      </c>
      <c r="TNJ268" s="214" t="e">
        <v>#N/A</v>
      </c>
      <c r="TNK268" s="214" t="e">
        <v>#N/A</v>
      </c>
      <c r="TNL268" s="214" t="e">
        <v>#N/A</v>
      </c>
      <c r="TNM268" s="214" t="e">
        <v>#N/A</v>
      </c>
      <c r="TNN268" s="214" t="e">
        <v>#N/A</v>
      </c>
      <c r="TNO268" s="214" t="e">
        <v>#N/A</v>
      </c>
      <c r="TNP268" s="214" t="e">
        <v>#N/A</v>
      </c>
      <c r="TNQ268" s="214" t="e">
        <v>#N/A</v>
      </c>
      <c r="TNR268" s="214" t="e">
        <v>#N/A</v>
      </c>
      <c r="TNS268" s="214" t="e">
        <v>#N/A</v>
      </c>
      <c r="TNT268" s="214" t="e">
        <v>#N/A</v>
      </c>
      <c r="TNU268" s="214" t="e">
        <v>#N/A</v>
      </c>
      <c r="TNV268" s="214" t="e">
        <v>#N/A</v>
      </c>
      <c r="TNW268" s="214" t="e">
        <v>#N/A</v>
      </c>
      <c r="TNX268" s="214" t="e">
        <v>#N/A</v>
      </c>
      <c r="TNY268" s="214" t="e">
        <v>#N/A</v>
      </c>
      <c r="TNZ268" s="214" t="e">
        <v>#N/A</v>
      </c>
      <c r="TOA268" s="214" t="e">
        <v>#N/A</v>
      </c>
      <c r="TOB268" s="214" t="e">
        <v>#N/A</v>
      </c>
      <c r="TOC268" s="214" t="e">
        <v>#N/A</v>
      </c>
      <c r="TOD268" s="214" t="e">
        <v>#N/A</v>
      </c>
      <c r="TOE268" s="214" t="e">
        <v>#N/A</v>
      </c>
      <c r="TOF268" s="214" t="e">
        <v>#N/A</v>
      </c>
      <c r="TOG268" s="214" t="e">
        <v>#N/A</v>
      </c>
      <c r="TOH268" s="214" t="e">
        <v>#N/A</v>
      </c>
      <c r="TOI268" s="214" t="e">
        <v>#N/A</v>
      </c>
      <c r="TOJ268" s="214" t="e">
        <v>#N/A</v>
      </c>
      <c r="TOK268" s="214" t="e">
        <v>#N/A</v>
      </c>
      <c r="TOL268" s="214" t="e">
        <v>#N/A</v>
      </c>
      <c r="TOM268" s="214" t="e">
        <v>#N/A</v>
      </c>
      <c r="TON268" s="214" t="e">
        <v>#N/A</v>
      </c>
      <c r="TOO268" s="214" t="e">
        <v>#N/A</v>
      </c>
      <c r="TOP268" s="214" t="e">
        <v>#N/A</v>
      </c>
      <c r="TOQ268" s="214" t="e">
        <v>#N/A</v>
      </c>
      <c r="TOR268" s="214" t="e">
        <v>#N/A</v>
      </c>
      <c r="TOS268" s="214" t="e">
        <v>#N/A</v>
      </c>
      <c r="TOT268" s="214" t="e">
        <v>#N/A</v>
      </c>
      <c r="TOU268" s="214" t="e">
        <v>#N/A</v>
      </c>
      <c r="TOV268" s="214" t="e">
        <v>#N/A</v>
      </c>
      <c r="TOW268" s="214" t="e">
        <v>#N/A</v>
      </c>
      <c r="TOX268" s="214" t="e">
        <v>#N/A</v>
      </c>
      <c r="TOY268" s="214" t="e">
        <v>#N/A</v>
      </c>
      <c r="TOZ268" s="214" t="e">
        <v>#N/A</v>
      </c>
      <c r="TPA268" s="214" t="e">
        <v>#N/A</v>
      </c>
      <c r="TPB268" s="214" t="e">
        <v>#N/A</v>
      </c>
      <c r="TPC268" s="214" t="e">
        <v>#N/A</v>
      </c>
      <c r="TPD268" s="214" t="e">
        <v>#N/A</v>
      </c>
      <c r="TPE268" s="214" t="e">
        <v>#N/A</v>
      </c>
      <c r="TPF268" s="214" t="e">
        <v>#N/A</v>
      </c>
      <c r="TPG268" s="214" t="e">
        <v>#N/A</v>
      </c>
      <c r="TPH268" s="214" t="e">
        <v>#N/A</v>
      </c>
      <c r="TPI268" s="214" t="e">
        <v>#N/A</v>
      </c>
      <c r="TPJ268" s="214" t="e">
        <v>#N/A</v>
      </c>
      <c r="TPK268" s="214" t="e">
        <v>#N/A</v>
      </c>
      <c r="TPL268" s="214" t="e">
        <v>#N/A</v>
      </c>
      <c r="TPM268" s="214" t="e">
        <v>#N/A</v>
      </c>
      <c r="TPN268" s="214" t="e">
        <v>#N/A</v>
      </c>
      <c r="TPO268" s="214" t="e">
        <v>#N/A</v>
      </c>
      <c r="TPP268" s="214" t="e">
        <v>#N/A</v>
      </c>
      <c r="TPQ268" s="214" t="e">
        <v>#N/A</v>
      </c>
      <c r="TPR268" s="214" t="e">
        <v>#N/A</v>
      </c>
      <c r="TPS268" s="214" t="e">
        <v>#N/A</v>
      </c>
      <c r="TPT268" s="214" t="e">
        <v>#N/A</v>
      </c>
      <c r="TPU268" s="214" t="e">
        <v>#N/A</v>
      </c>
      <c r="TPV268" s="214" t="e">
        <v>#N/A</v>
      </c>
      <c r="TPW268" s="214" t="e">
        <v>#N/A</v>
      </c>
      <c r="TPX268" s="214" t="e">
        <v>#N/A</v>
      </c>
      <c r="TPY268" s="214" t="e">
        <v>#N/A</v>
      </c>
      <c r="TPZ268" s="214" t="e">
        <v>#N/A</v>
      </c>
      <c r="TQA268" s="214" t="e">
        <v>#N/A</v>
      </c>
      <c r="TQB268" s="214" t="e">
        <v>#N/A</v>
      </c>
      <c r="TQC268" s="214" t="e">
        <v>#N/A</v>
      </c>
      <c r="TQD268" s="214" t="e">
        <v>#N/A</v>
      </c>
      <c r="TQE268" s="214" t="e">
        <v>#N/A</v>
      </c>
      <c r="TQF268" s="214" t="e">
        <v>#N/A</v>
      </c>
      <c r="TQG268" s="214" t="e">
        <v>#N/A</v>
      </c>
      <c r="TQH268" s="214" t="e">
        <v>#N/A</v>
      </c>
      <c r="TQI268" s="214" t="e">
        <v>#N/A</v>
      </c>
      <c r="TQJ268" s="214" t="e">
        <v>#N/A</v>
      </c>
      <c r="TQK268" s="214" t="e">
        <v>#N/A</v>
      </c>
      <c r="TQL268" s="214" t="e">
        <v>#N/A</v>
      </c>
      <c r="TQM268" s="214" t="e">
        <v>#N/A</v>
      </c>
      <c r="TQN268" s="214" t="e">
        <v>#N/A</v>
      </c>
      <c r="TQO268" s="214" t="e">
        <v>#N/A</v>
      </c>
      <c r="TQP268" s="214" t="e">
        <v>#N/A</v>
      </c>
      <c r="TQQ268" s="214" t="e">
        <v>#N/A</v>
      </c>
      <c r="TQR268" s="214" t="e">
        <v>#N/A</v>
      </c>
      <c r="TQS268" s="214" t="e">
        <v>#N/A</v>
      </c>
      <c r="TQT268" s="214" t="e">
        <v>#N/A</v>
      </c>
      <c r="TQU268" s="214" t="e">
        <v>#N/A</v>
      </c>
      <c r="TQV268" s="214" t="e">
        <v>#N/A</v>
      </c>
      <c r="TQW268" s="214" t="e">
        <v>#N/A</v>
      </c>
      <c r="TQX268" s="214" t="e">
        <v>#N/A</v>
      </c>
      <c r="TQY268" s="214" t="e">
        <v>#N/A</v>
      </c>
      <c r="TQZ268" s="214" t="e">
        <v>#N/A</v>
      </c>
      <c r="TRA268" s="214" t="e">
        <v>#N/A</v>
      </c>
      <c r="TRB268" s="214" t="e">
        <v>#N/A</v>
      </c>
      <c r="TRC268" s="214" t="e">
        <v>#N/A</v>
      </c>
      <c r="TRD268" s="214" t="e">
        <v>#N/A</v>
      </c>
      <c r="TRE268" s="214" t="e">
        <v>#N/A</v>
      </c>
      <c r="TRF268" s="214" t="e">
        <v>#N/A</v>
      </c>
      <c r="TRG268" s="214" t="e">
        <v>#N/A</v>
      </c>
      <c r="TRH268" s="214" t="e">
        <v>#N/A</v>
      </c>
      <c r="TRI268" s="214" t="e">
        <v>#N/A</v>
      </c>
      <c r="TRJ268" s="214" t="e">
        <v>#N/A</v>
      </c>
      <c r="TRK268" s="214" t="e">
        <v>#N/A</v>
      </c>
      <c r="TRL268" s="214" t="e">
        <v>#N/A</v>
      </c>
      <c r="TRM268" s="214" t="e">
        <v>#N/A</v>
      </c>
      <c r="TRN268" s="214" t="e">
        <v>#N/A</v>
      </c>
      <c r="TRO268" s="214" t="e">
        <v>#N/A</v>
      </c>
      <c r="TRP268" s="214" t="e">
        <v>#N/A</v>
      </c>
      <c r="TRQ268" s="214" t="e">
        <v>#N/A</v>
      </c>
      <c r="TRR268" s="214" t="e">
        <v>#N/A</v>
      </c>
      <c r="TRS268" s="214" t="e">
        <v>#N/A</v>
      </c>
      <c r="TRT268" s="214" t="e">
        <v>#N/A</v>
      </c>
      <c r="TRU268" s="214" t="e">
        <v>#N/A</v>
      </c>
      <c r="TRV268" s="214" t="e">
        <v>#N/A</v>
      </c>
      <c r="TRW268" s="214" t="e">
        <v>#N/A</v>
      </c>
      <c r="TRX268" s="214" t="e">
        <v>#N/A</v>
      </c>
      <c r="TRY268" s="214" t="e">
        <v>#N/A</v>
      </c>
      <c r="TRZ268" s="214" t="e">
        <v>#N/A</v>
      </c>
      <c r="TSA268" s="214" t="e">
        <v>#N/A</v>
      </c>
      <c r="TSB268" s="214" t="e">
        <v>#N/A</v>
      </c>
      <c r="TSC268" s="214" t="e">
        <v>#N/A</v>
      </c>
      <c r="TSD268" s="214" t="e">
        <v>#N/A</v>
      </c>
      <c r="TSE268" s="214" t="e">
        <v>#N/A</v>
      </c>
      <c r="TSF268" s="214" t="e">
        <v>#N/A</v>
      </c>
      <c r="TSG268" s="214" t="e">
        <v>#N/A</v>
      </c>
      <c r="TSH268" s="214" t="e">
        <v>#N/A</v>
      </c>
      <c r="TSI268" s="214" t="e">
        <v>#N/A</v>
      </c>
      <c r="TSJ268" s="214" t="e">
        <v>#N/A</v>
      </c>
      <c r="TSK268" s="214" t="e">
        <v>#N/A</v>
      </c>
      <c r="TSL268" s="214" t="e">
        <v>#N/A</v>
      </c>
      <c r="TSM268" s="214" t="e">
        <v>#N/A</v>
      </c>
      <c r="TSN268" s="214" t="e">
        <v>#N/A</v>
      </c>
      <c r="TSO268" s="214" t="e">
        <v>#N/A</v>
      </c>
      <c r="TSP268" s="214" t="e">
        <v>#N/A</v>
      </c>
      <c r="TSQ268" s="214" t="e">
        <v>#N/A</v>
      </c>
      <c r="TSR268" s="214" t="e">
        <v>#N/A</v>
      </c>
      <c r="TSS268" s="214" t="e">
        <v>#N/A</v>
      </c>
      <c r="TST268" s="214" t="e">
        <v>#N/A</v>
      </c>
      <c r="TSU268" s="214" t="e">
        <v>#N/A</v>
      </c>
      <c r="TSV268" s="214" t="e">
        <v>#N/A</v>
      </c>
      <c r="TSW268" s="214" t="e">
        <v>#N/A</v>
      </c>
      <c r="TSX268" s="214" t="e">
        <v>#N/A</v>
      </c>
      <c r="TSY268" s="214" t="e">
        <v>#N/A</v>
      </c>
      <c r="TSZ268" s="214" t="e">
        <v>#N/A</v>
      </c>
      <c r="TTA268" s="214" t="e">
        <v>#N/A</v>
      </c>
      <c r="TTB268" s="214" t="e">
        <v>#N/A</v>
      </c>
      <c r="TTC268" s="214" t="e">
        <v>#N/A</v>
      </c>
      <c r="TTD268" s="214" t="e">
        <v>#N/A</v>
      </c>
      <c r="TTE268" s="214" t="e">
        <v>#N/A</v>
      </c>
      <c r="TTF268" s="214" t="e">
        <v>#N/A</v>
      </c>
      <c r="TTG268" s="214" t="e">
        <v>#N/A</v>
      </c>
      <c r="TTH268" s="214" t="e">
        <v>#N/A</v>
      </c>
      <c r="TTI268" s="214" t="e">
        <v>#N/A</v>
      </c>
      <c r="TTJ268" s="214" t="e">
        <v>#N/A</v>
      </c>
      <c r="TTK268" s="214" t="e">
        <v>#N/A</v>
      </c>
      <c r="TTL268" s="214" t="e">
        <v>#N/A</v>
      </c>
      <c r="TTM268" s="214" t="e">
        <v>#N/A</v>
      </c>
      <c r="TTN268" s="214" t="e">
        <v>#N/A</v>
      </c>
      <c r="TTO268" s="214" t="e">
        <v>#N/A</v>
      </c>
      <c r="TTP268" s="214" t="e">
        <v>#N/A</v>
      </c>
      <c r="TTQ268" s="214" t="e">
        <v>#N/A</v>
      </c>
      <c r="TTR268" s="214" t="e">
        <v>#N/A</v>
      </c>
      <c r="TTS268" s="214" t="e">
        <v>#N/A</v>
      </c>
      <c r="TTT268" s="214" t="e">
        <v>#N/A</v>
      </c>
      <c r="TTU268" s="214" t="e">
        <v>#N/A</v>
      </c>
      <c r="TTV268" s="214" t="e">
        <v>#N/A</v>
      </c>
      <c r="TTW268" s="214" t="e">
        <v>#N/A</v>
      </c>
      <c r="TTX268" s="214" t="e">
        <v>#N/A</v>
      </c>
      <c r="TTY268" s="214" t="e">
        <v>#N/A</v>
      </c>
      <c r="TTZ268" s="214" t="e">
        <v>#N/A</v>
      </c>
      <c r="TUA268" s="214" t="e">
        <v>#N/A</v>
      </c>
      <c r="TUB268" s="214" t="e">
        <v>#N/A</v>
      </c>
      <c r="TUC268" s="214" t="e">
        <v>#N/A</v>
      </c>
      <c r="TUD268" s="214" t="e">
        <v>#N/A</v>
      </c>
      <c r="TUE268" s="214" t="e">
        <v>#N/A</v>
      </c>
      <c r="TUF268" s="214" t="e">
        <v>#N/A</v>
      </c>
      <c r="TUG268" s="214" t="e">
        <v>#N/A</v>
      </c>
      <c r="TUH268" s="214" t="e">
        <v>#N/A</v>
      </c>
      <c r="TUI268" s="214" t="e">
        <v>#N/A</v>
      </c>
      <c r="TUJ268" s="214" t="e">
        <v>#N/A</v>
      </c>
      <c r="TUK268" s="214" t="e">
        <v>#N/A</v>
      </c>
      <c r="TUL268" s="214" t="e">
        <v>#N/A</v>
      </c>
      <c r="TUM268" s="214" t="e">
        <v>#N/A</v>
      </c>
      <c r="TUN268" s="214" t="e">
        <v>#N/A</v>
      </c>
      <c r="TUO268" s="214" t="e">
        <v>#N/A</v>
      </c>
      <c r="TUP268" s="214" t="e">
        <v>#N/A</v>
      </c>
      <c r="TUQ268" s="214" t="e">
        <v>#N/A</v>
      </c>
      <c r="TUR268" s="214" t="e">
        <v>#N/A</v>
      </c>
      <c r="TUS268" s="214" t="e">
        <v>#N/A</v>
      </c>
      <c r="TUT268" s="214" t="e">
        <v>#N/A</v>
      </c>
      <c r="TUU268" s="214" t="e">
        <v>#N/A</v>
      </c>
      <c r="TUV268" s="214" t="e">
        <v>#N/A</v>
      </c>
      <c r="TUW268" s="214" t="e">
        <v>#N/A</v>
      </c>
      <c r="TUX268" s="214" t="e">
        <v>#N/A</v>
      </c>
      <c r="TUY268" s="214" t="e">
        <v>#N/A</v>
      </c>
      <c r="TUZ268" s="214" t="e">
        <v>#N/A</v>
      </c>
      <c r="TVA268" s="214" t="e">
        <v>#N/A</v>
      </c>
      <c r="TVB268" s="214" t="e">
        <v>#N/A</v>
      </c>
      <c r="TVC268" s="214" t="e">
        <v>#N/A</v>
      </c>
      <c r="TVD268" s="214" t="e">
        <v>#N/A</v>
      </c>
      <c r="TVE268" s="214" t="e">
        <v>#N/A</v>
      </c>
      <c r="TVF268" s="214" t="e">
        <v>#N/A</v>
      </c>
      <c r="TVG268" s="214" t="e">
        <v>#N/A</v>
      </c>
      <c r="TVH268" s="214" t="e">
        <v>#N/A</v>
      </c>
      <c r="TVI268" s="214" t="e">
        <v>#N/A</v>
      </c>
      <c r="TVJ268" s="214" t="e">
        <v>#N/A</v>
      </c>
      <c r="TVK268" s="214" t="e">
        <v>#N/A</v>
      </c>
      <c r="TVL268" s="214" t="e">
        <v>#N/A</v>
      </c>
      <c r="TVM268" s="214" t="e">
        <v>#N/A</v>
      </c>
      <c r="TVN268" s="214" t="e">
        <v>#N/A</v>
      </c>
      <c r="TVO268" s="214" t="e">
        <v>#N/A</v>
      </c>
      <c r="TVP268" s="214" t="e">
        <v>#N/A</v>
      </c>
      <c r="TVQ268" s="214" t="e">
        <v>#N/A</v>
      </c>
      <c r="TVR268" s="214" t="e">
        <v>#N/A</v>
      </c>
      <c r="TVS268" s="214" t="e">
        <v>#N/A</v>
      </c>
      <c r="TVT268" s="214" t="e">
        <v>#N/A</v>
      </c>
      <c r="TVU268" s="214" t="e">
        <v>#N/A</v>
      </c>
      <c r="TVV268" s="214" t="e">
        <v>#N/A</v>
      </c>
      <c r="TVW268" s="214" t="e">
        <v>#N/A</v>
      </c>
      <c r="TVX268" s="214" t="e">
        <v>#N/A</v>
      </c>
      <c r="TVY268" s="214" t="e">
        <v>#N/A</v>
      </c>
      <c r="TVZ268" s="214" t="e">
        <v>#N/A</v>
      </c>
      <c r="TWA268" s="214" t="e">
        <v>#N/A</v>
      </c>
      <c r="TWB268" s="214" t="e">
        <v>#N/A</v>
      </c>
      <c r="TWC268" s="214" t="e">
        <v>#N/A</v>
      </c>
      <c r="TWD268" s="214" t="e">
        <v>#N/A</v>
      </c>
      <c r="TWE268" s="214" t="e">
        <v>#N/A</v>
      </c>
      <c r="TWF268" s="214" t="e">
        <v>#N/A</v>
      </c>
      <c r="TWG268" s="214" t="e">
        <v>#N/A</v>
      </c>
      <c r="TWH268" s="214" t="e">
        <v>#N/A</v>
      </c>
      <c r="TWI268" s="214" t="e">
        <v>#N/A</v>
      </c>
      <c r="TWJ268" s="214" t="e">
        <v>#N/A</v>
      </c>
      <c r="TWK268" s="214" t="e">
        <v>#N/A</v>
      </c>
      <c r="TWL268" s="214" t="e">
        <v>#N/A</v>
      </c>
      <c r="TWM268" s="214" t="e">
        <v>#N/A</v>
      </c>
      <c r="TWN268" s="214" t="e">
        <v>#N/A</v>
      </c>
      <c r="TWO268" s="214" t="e">
        <v>#N/A</v>
      </c>
      <c r="TWP268" s="214" t="e">
        <v>#N/A</v>
      </c>
      <c r="TWQ268" s="214" t="e">
        <v>#N/A</v>
      </c>
      <c r="TWR268" s="214" t="e">
        <v>#N/A</v>
      </c>
      <c r="TWS268" s="214" t="e">
        <v>#N/A</v>
      </c>
      <c r="TWT268" s="214" t="e">
        <v>#N/A</v>
      </c>
      <c r="TWU268" s="214" t="e">
        <v>#N/A</v>
      </c>
      <c r="TWV268" s="214" t="e">
        <v>#N/A</v>
      </c>
      <c r="TWW268" s="214" t="e">
        <v>#N/A</v>
      </c>
      <c r="TWX268" s="214" t="e">
        <v>#N/A</v>
      </c>
      <c r="TWY268" s="214" t="e">
        <v>#N/A</v>
      </c>
      <c r="TWZ268" s="214" t="e">
        <v>#N/A</v>
      </c>
      <c r="TXA268" s="214" t="e">
        <v>#N/A</v>
      </c>
      <c r="TXB268" s="214" t="e">
        <v>#N/A</v>
      </c>
      <c r="TXC268" s="214" t="e">
        <v>#N/A</v>
      </c>
      <c r="TXD268" s="214" t="e">
        <v>#N/A</v>
      </c>
      <c r="TXE268" s="214" t="e">
        <v>#N/A</v>
      </c>
      <c r="TXF268" s="214" t="e">
        <v>#N/A</v>
      </c>
      <c r="TXG268" s="214" t="e">
        <v>#N/A</v>
      </c>
      <c r="TXH268" s="214" t="e">
        <v>#N/A</v>
      </c>
      <c r="TXI268" s="214" t="e">
        <v>#N/A</v>
      </c>
      <c r="TXJ268" s="214" t="e">
        <v>#N/A</v>
      </c>
      <c r="TXK268" s="214" t="e">
        <v>#N/A</v>
      </c>
      <c r="TXL268" s="214" t="e">
        <v>#N/A</v>
      </c>
      <c r="TXM268" s="214" t="e">
        <v>#N/A</v>
      </c>
      <c r="TXN268" s="214" t="e">
        <v>#N/A</v>
      </c>
      <c r="TXO268" s="214" t="e">
        <v>#N/A</v>
      </c>
      <c r="TXP268" s="214" t="e">
        <v>#N/A</v>
      </c>
      <c r="TXQ268" s="214" t="e">
        <v>#N/A</v>
      </c>
      <c r="TXR268" s="214" t="e">
        <v>#N/A</v>
      </c>
      <c r="TXS268" s="214" t="e">
        <v>#N/A</v>
      </c>
      <c r="TXT268" s="214" t="e">
        <v>#N/A</v>
      </c>
      <c r="TXU268" s="214" t="e">
        <v>#N/A</v>
      </c>
      <c r="TXV268" s="214" t="e">
        <v>#N/A</v>
      </c>
      <c r="TXW268" s="214" t="e">
        <v>#N/A</v>
      </c>
      <c r="TXX268" s="214" t="e">
        <v>#N/A</v>
      </c>
      <c r="TXY268" s="214" t="e">
        <v>#N/A</v>
      </c>
      <c r="TXZ268" s="214" t="e">
        <v>#N/A</v>
      </c>
      <c r="TYA268" s="214" t="e">
        <v>#N/A</v>
      </c>
      <c r="TYB268" s="214" t="e">
        <v>#N/A</v>
      </c>
      <c r="TYC268" s="214" t="e">
        <v>#N/A</v>
      </c>
      <c r="TYD268" s="214" t="e">
        <v>#N/A</v>
      </c>
      <c r="TYE268" s="214" t="e">
        <v>#N/A</v>
      </c>
      <c r="TYF268" s="214" t="e">
        <v>#N/A</v>
      </c>
      <c r="TYG268" s="214" t="e">
        <v>#N/A</v>
      </c>
      <c r="TYH268" s="214" t="e">
        <v>#N/A</v>
      </c>
      <c r="TYI268" s="214" t="e">
        <v>#N/A</v>
      </c>
      <c r="TYJ268" s="214" t="e">
        <v>#N/A</v>
      </c>
      <c r="TYK268" s="214" t="e">
        <v>#N/A</v>
      </c>
      <c r="TYL268" s="214" t="e">
        <v>#N/A</v>
      </c>
      <c r="TYM268" s="214" t="e">
        <v>#N/A</v>
      </c>
      <c r="TYN268" s="214" t="e">
        <v>#N/A</v>
      </c>
      <c r="TYO268" s="214" t="e">
        <v>#N/A</v>
      </c>
      <c r="TYP268" s="214" t="e">
        <v>#N/A</v>
      </c>
      <c r="TYQ268" s="214" t="e">
        <v>#N/A</v>
      </c>
      <c r="TYR268" s="214" t="e">
        <v>#N/A</v>
      </c>
      <c r="TYS268" s="214" t="e">
        <v>#N/A</v>
      </c>
      <c r="TYT268" s="214" t="e">
        <v>#N/A</v>
      </c>
      <c r="TYU268" s="214" t="e">
        <v>#N/A</v>
      </c>
      <c r="TYV268" s="214" t="e">
        <v>#N/A</v>
      </c>
      <c r="TYW268" s="214" t="e">
        <v>#N/A</v>
      </c>
      <c r="TYX268" s="214" t="e">
        <v>#N/A</v>
      </c>
      <c r="TYY268" s="214" t="e">
        <v>#N/A</v>
      </c>
      <c r="TYZ268" s="214" t="e">
        <v>#N/A</v>
      </c>
      <c r="TZA268" s="214" t="e">
        <v>#N/A</v>
      </c>
      <c r="TZB268" s="214" t="e">
        <v>#N/A</v>
      </c>
      <c r="TZC268" s="214" t="e">
        <v>#N/A</v>
      </c>
      <c r="TZD268" s="214" t="e">
        <v>#N/A</v>
      </c>
      <c r="TZE268" s="214" t="e">
        <v>#N/A</v>
      </c>
      <c r="TZF268" s="214" t="e">
        <v>#N/A</v>
      </c>
      <c r="TZG268" s="214" t="e">
        <v>#N/A</v>
      </c>
      <c r="TZH268" s="214" t="e">
        <v>#N/A</v>
      </c>
      <c r="TZI268" s="214" t="e">
        <v>#N/A</v>
      </c>
      <c r="TZJ268" s="214" t="e">
        <v>#N/A</v>
      </c>
      <c r="TZK268" s="214" t="e">
        <v>#N/A</v>
      </c>
      <c r="TZL268" s="214" t="e">
        <v>#N/A</v>
      </c>
      <c r="TZM268" s="214" t="e">
        <v>#N/A</v>
      </c>
      <c r="TZN268" s="214" t="e">
        <v>#N/A</v>
      </c>
      <c r="TZO268" s="214" t="e">
        <v>#N/A</v>
      </c>
      <c r="TZP268" s="214" t="e">
        <v>#N/A</v>
      </c>
      <c r="TZQ268" s="214" t="e">
        <v>#N/A</v>
      </c>
      <c r="TZR268" s="214" t="e">
        <v>#N/A</v>
      </c>
      <c r="TZS268" s="214" t="e">
        <v>#N/A</v>
      </c>
      <c r="TZT268" s="214" t="e">
        <v>#N/A</v>
      </c>
      <c r="TZU268" s="214" t="e">
        <v>#N/A</v>
      </c>
      <c r="TZV268" s="214" t="e">
        <v>#N/A</v>
      </c>
      <c r="TZW268" s="214" t="e">
        <v>#N/A</v>
      </c>
      <c r="TZX268" s="214" t="e">
        <v>#N/A</v>
      </c>
      <c r="TZY268" s="214" t="e">
        <v>#N/A</v>
      </c>
      <c r="TZZ268" s="214" t="e">
        <v>#N/A</v>
      </c>
      <c r="UAA268" s="214" t="e">
        <v>#N/A</v>
      </c>
      <c r="UAB268" s="214" t="e">
        <v>#N/A</v>
      </c>
      <c r="UAC268" s="214" t="e">
        <v>#N/A</v>
      </c>
      <c r="UAD268" s="214" t="e">
        <v>#N/A</v>
      </c>
      <c r="UAE268" s="214" t="e">
        <v>#N/A</v>
      </c>
      <c r="UAF268" s="214" t="e">
        <v>#N/A</v>
      </c>
      <c r="UAG268" s="214" t="e">
        <v>#N/A</v>
      </c>
      <c r="UAH268" s="214" t="e">
        <v>#N/A</v>
      </c>
      <c r="UAI268" s="214" t="e">
        <v>#N/A</v>
      </c>
      <c r="UAJ268" s="214" t="e">
        <v>#N/A</v>
      </c>
      <c r="UAK268" s="214" t="e">
        <v>#N/A</v>
      </c>
      <c r="UAL268" s="214" t="e">
        <v>#N/A</v>
      </c>
      <c r="UAM268" s="214" t="e">
        <v>#N/A</v>
      </c>
      <c r="UAN268" s="214" t="e">
        <v>#N/A</v>
      </c>
      <c r="UAO268" s="214" t="e">
        <v>#N/A</v>
      </c>
      <c r="UAP268" s="214" t="e">
        <v>#N/A</v>
      </c>
      <c r="UAQ268" s="214" t="e">
        <v>#N/A</v>
      </c>
      <c r="UAR268" s="214" t="e">
        <v>#N/A</v>
      </c>
      <c r="UAS268" s="214" t="e">
        <v>#N/A</v>
      </c>
      <c r="UAT268" s="214" t="e">
        <v>#N/A</v>
      </c>
      <c r="UAU268" s="214" t="e">
        <v>#N/A</v>
      </c>
      <c r="UAV268" s="214" t="e">
        <v>#N/A</v>
      </c>
      <c r="UAW268" s="214" t="e">
        <v>#N/A</v>
      </c>
      <c r="UAX268" s="214" t="e">
        <v>#N/A</v>
      </c>
      <c r="UAY268" s="214" t="e">
        <v>#N/A</v>
      </c>
      <c r="UAZ268" s="214" t="e">
        <v>#N/A</v>
      </c>
      <c r="UBA268" s="214" t="e">
        <v>#N/A</v>
      </c>
      <c r="UBB268" s="214" t="e">
        <v>#N/A</v>
      </c>
      <c r="UBC268" s="214" t="e">
        <v>#N/A</v>
      </c>
      <c r="UBD268" s="214" t="e">
        <v>#N/A</v>
      </c>
      <c r="UBE268" s="214" t="e">
        <v>#N/A</v>
      </c>
      <c r="UBF268" s="214" t="e">
        <v>#N/A</v>
      </c>
      <c r="UBG268" s="214" t="e">
        <v>#N/A</v>
      </c>
      <c r="UBH268" s="214" t="e">
        <v>#N/A</v>
      </c>
      <c r="UBI268" s="214" t="e">
        <v>#N/A</v>
      </c>
      <c r="UBJ268" s="214" t="e">
        <v>#N/A</v>
      </c>
      <c r="UBK268" s="214" t="e">
        <v>#N/A</v>
      </c>
      <c r="UBL268" s="214" t="e">
        <v>#N/A</v>
      </c>
      <c r="UBM268" s="214" t="e">
        <v>#N/A</v>
      </c>
      <c r="UBN268" s="214" t="e">
        <v>#N/A</v>
      </c>
      <c r="UBO268" s="214" t="e">
        <v>#N/A</v>
      </c>
      <c r="UBP268" s="214" t="e">
        <v>#N/A</v>
      </c>
      <c r="UBQ268" s="214" t="e">
        <v>#N/A</v>
      </c>
      <c r="UBR268" s="214" t="e">
        <v>#N/A</v>
      </c>
      <c r="UBS268" s="214" t="e">
        <v>#N/A</v>
      </c>
      <c r="UBT268" s="214" t="e">
        <v>#N/A</v>
      </c>
      <c r="UBU268" s="214" t="e">
        <v>#N/A</v>
      </c>
      <c r="UBV268" s="214" t="e">
        <v>#N/A</v>
      </c>
      <c r="UBW268" s="214" t="e">
        <v>#N/A</v>
      </c>
      <c r="UBX268" s="214" t="e">
        <v>#N/A</v>
      </c>
      <c r="UBY268" s="214" t="e">
        <v>#N/A</v>
      </c>
      <c r="UBZ268" s="214" t="e">
        <v>#N/A</v>
      </c>
      <c r="UCA268" s="214" t="e">
        <v>#N/A</v>
      </c>
      <c r="UCB268" s="214" t="e">
        <v>#N/A</v>
      </c>
      <c r="UCC268" s="214" t="e">
        <v>#N/A</v>
      </c>
      <c r="UCD268" s="214" t="e">
        <v>#N/A</v>
      </c>
      <c r="UCE268" s="214" t="e">
        <v>#N/A</v>
      </c>
      <c r="UCF268" s="214" t="e">
        <v>#N/A</v>
      </c>
      <c r="UCG268" s="214" t="e">
        <v>#N/A</v>
      </c>
      <c r="UCH268" s="214" t="e">
        <v>#N/A</v>
      </c>
      <c r="UCI268" s="214" t="e">
        <v>#N/A</v>
      </c>
      <c r="UCJ268" s="214" t="e">
        <v>#N/A</v>
      </c>
      <c r="UCK268" s="214" t="e">
        <v>#N/A</v>
      </c>
      <c r="UCL268" s="214" t="e">
        <v>#N/A</v>
      </c>
      <c r="UCM268" s="214" t="e">
        <v>#N/A</v>
      </c>
      <c r="UCN268" s="214" t="e">
        <v>#N/A</v>
      </c>
      <c r="UCO268" s="214" t="e">
        <v>#N/A</v>
      </c>
      <c r="UCP268" s="214" t="e">
        <v>#N/A</v>
      </c>
      <c r="UCQ268" s="214" t="e">
        <v>#N/A</v>
      </c>
      <c r="UCR268" s="214" t="e">
        <v>#N/A</v>
      </c>
      <c r="UCS268" s="214" t="e">
        <v>#N/A</v>
      </c>
      <c r="UCT268" s="214" t="e">
        <v>#N/A</v>
      </c>
      <c r="UCU268" s="214" t="e">
        <v>#N/A</v>
      </c>
      <c r="UCV268" s="214" t="e">
        <v>#N/A</v>
      </c>
      <c r="UCW268" s="214" t="e">
        <v>#N/A</v>
      </c>
      <c r="UCX268" s="214" t="e">
        <v>#N/A</v>
      </c>
      <c r="UCY268" s="214" t="e">
        <v>#N/A</v>
      </c>
      <c r="UCZ268" s="214" t="e">
        <v>#N/A</v>
      </c>
      <c r="UDA268" s="214" t="e">
        <v>#N/A</v>
      </c>
      <c r="UDB268" s="214" t="e">
        <v>#N/A</v>
      </c>
      <c r="UDC268" s="214" t="e">
        <v>#N/A</v>
      </c>
      <c r="UDD268" s="214" t="e">
        <v>#N/A</v>
      </c>
      <c r="UDE268" s="214" t="e">
        <v>#N/A</v>
      </c>
      <c r="UDF268" s="214" t="e">
        <v>#N/A</v>
      </c>
      <c r="UDG268" s="214" t="e">
        <v>#N/A</v>
      </c>
      <c r="UDH268" s="214" t="e">
        <v>#N/A</v>
      </c>
      <c r="UDI268" s="214" t="e">
        <v>#N/A</v>
      </c>
      <c r="UDJ268" s="214" t="e">
        <v>#N/A</v>
      </c>
      <c r="UDK268" s="214" t="e">
        <v>#N/A</v>
      </c>
      <c r="UDL268" s="214" t="e">
        <v>#N/A</v>
      </c>
      <c r="UDM268" s="214" t="e">
        <v>#N/A</v>
      </c>
      <c r="UDN268" s="214" t="e">
        <v>#N/A</v>
      </c>
      <c r="UDO268" s="214" t="e">
        <v>#N/A</v>
      </c>
      <c r="UDP268" s="214" t="e">
        <v>#N/A</v>
      </c>
      <c r="UDQ268" s="214" t="e">
        <v>#N/A</v>
      </c>
      <c r="UDR268" s="214" t="e">
        <v>#N/A</v>
      </c>
      <c r="UDS268" s="214" t="e">
        <v>#N/A</v>
      </c>
      <c r="UDT268" s="214" t="e">
        <v>#N/A</v>
      </c>
      <c r="UDU268" s="214" t="e">
        <v>#N/A</v>
      </c>
      <c r="UDV268" s="214" t="e">
        <v>#N/A</v>
      </c>
      <c r="UDW268" s="214" t="e">
        <v>#N/A</v>
      </c>
      <c r="UDX268" s="214" t="e">
        <v>#N/A</v>
      </c>
      <c r="UDY268" s="214" t="e">
        <v>#N/A</v>
      </c>
      <c r="UDZ268" s="214" t="e">
        <v>#N/A</v>
      </c>
      <c r="UEA268" s="214" t="e">
        <v>#N/A</v>
      </c>
      <c r="UEB268" s="214" t="e">
        <v>#N/A</v>
      </c>
      <c r="UEC268" s="214" t="e">
        <v>#N/A</v>
      </c>
      <c r="UED268" s="214" t="e">
        <v>#N/A</v>
      </c>
      <c r="UEE268" s="214" t="e">
        <v>#N/A</v>
      </c>
      <c r="UEF268" s="214" t="e">
        <v>#N/A</v>
      </c>
      <c r="UEG268" s="214" t="e">
        <v>#N/A</v>
      </c>
      <c r="UEH268" s="214" t="e">
        <v>#N/A</v>
      </c>
      <c r="UEI268" s="214" t="e">
        <v>#N/A</v>
      </c>
      <c r="UEJ268" s="214" t="e">
        <v>#N/A</v>
      </c>
      <c r="UEK268" s="214" t="e">
        <v>#N/A</v>
      </c>
      <c r="UEL268" s="214" t="e">
        <v>#N/A</v>
      </c>
      <c r="UEM268" s="214" t="e">
        <v>#N/A</v>
      </c>
      <c r="UEN268" s="214" t="e">
        <v>#N/A</v>
      </c>
      <c r="UEO268" s="214" t="e">
        <v>#N/A</v>
      </c>
      <c r="UEP268" s="214" t="e">
        <v>#N/A</v>
      </c>
      <c r="UEQ268" s="214" t="e">
        <v>#N/A</v>
      </c>
      <c r="UER268" s="214" t="e">
        <v>#N/A</v>
      </c>
      <c r="UES268" s="214" t="e">
        <v>#N/A</v>
      </c>
      <c r="UET268" s="214" t="e">
        <v>#N/A</v>
      </c>
      <c r="UEU268" s="214" t="e">
        <v>#N/A</v>
      </c>
      <c r="UEV268" s="214" t="e">
        <v>#N/A</v>
      </c>
      <c r="UEW268" s="214" t="e">
        <v>#N/A</v>
      </c>
      <c r="UEX268" s="214" t="e">
        <v>#N/A</v>
      </c>
      <c r="UEY268" s="214" t="e">
        <v>#N/A</v>
      </c>
      <c r="UEZ268" s="214" t="e">
        <v>#N/A</v>
      </c>
      <c r="UFA268" s="214" t="e">
        <v>#N/A</v>
      </c>
      <c r="UFB268" s="214" t="e">
        <v>#N/A</v>
      </c>
      <c r="UFC268" s="214" t="e">
        <v>#N/A</v>
      </c>
      <c r="UFD268" s="214" t="e">
        <v>#N/A</v>
      </c>
      <c r="UFE268" s="214" t="e">
        <v>#N/A</v>
      </c>
      <c r="UFF268" s="214" t="e">
        <v>#N/A</v>
      </c>
      <c r="UFG268" s="214" t="e">
        <v>#N/A</v>
      </c>
      <c r="UFH268" s="214" t="e">
        <v>#N/A</v>
      </c>
      <c r="UFI268" s="214" t="e">
        <v>#N/A</v>
      </c>
      <c r="UFJ268" s="214" t="e">
        <v>#N/A</v>
      </c>
      <c r="UFK268" s="214" t="e">
        <v>#N/A</v>
      </c>
      <c r="UFL268" s="214" t="e">
        <v>#N/A</v>
      </c>
      <c r="UFM268" s="214" t="e">
        <v>#N/A</v>
      </c>
      <c r="UFN268" s="214" t="e">
        <v>#N/A</v>
      </c>
      <c r="UFO268" s="214" t="e">
        <v>#N/A</v>
      </c>
      <c r="UFP268" s="214" t="e">
        <v>#N/A</v>
      </c>
      <c r="UFQ268" s="214" t="e">
        <v>#N/A</v>
      </c>
      <c r="UFR268" s="214" t="e">
        <v>#N/A</v>
      </c>
      <c r="UFS268" s="214" t="e">
        <v>#N/A</v>
      </c>
      <c r="UFT268" s="214" t="e">
        <v>#N/A</v>
      </c>
      <c r="UFU268" s="214" t="e">
        <v>#N/A</v>
      </c>
      <c r="UFV268" s="214" t="e">
        <v>#N/A</v>
      </c>
      <c r="UFW268" s="214" t="e">
        <v>#N/A</v>
      </c>
      <c r="UFX268" s="214" t="e">
        <v>#N/A</v>
      </c>
      <c r="UFY268" s="214" t="e">
        <v>#N/A</v>
      </c>
      <c r="UFZ268" s="214" t="e">
        <v>#N/A</v>
      </c>
      <c r="UGA268" s="214" t="e">
        <v>#N/A</v>
      </c>
      <c r="UGB268" s="214" t="e">
        <v>#N/A</v>
      </c>
      <c r="UGC268" s="214" t="e">
        <v>#N/A</v>
      </c>
      <c r="UGD268" s="214" t="e">
        <v>#N/A</v>
      </c>
      <c r="UGE268" s="214" t="e">
        <v>#N/A</v>
      </c>
      <c r="UGF268" s="214" t="e">
        <v>#N/A</v>
      </c>
      <c r="UGG268" s="214" t="e">
        <v>#N/A</v>
      </c>
      <c r="UGH268" s="214" t="e">
        <v>#N/A</v>
      </c>
      <c r="UGI268" s="214" t="e">
        <v>#N/A</v>
      </c>
      <c r="UGJ268" s="214" t="e">
        <v>#N/A</v>
      </c>
      <c r="UGK268" s="214" t="e">
        <v>#N/A</v>
      </c>
      <c r="UGL268" s="214" t="e">
        <v>#N/A</v>
      </c>
      <c r="UGM268" s="214" t="e">
        <v>#N/A</v>
      </c>
      <c r="UGN268" s="214" t="e">
        <v>#N/A</v>
      </c>
      <c r="UGO268" s="214" t="e">
        <v>#N/A</v>
      </c>
      <c r="UGP268" s="214" t="e">
        <v>#N/A</v>
      </c>
      <c r="UGQ268" s="214" t="e">
        <v>#N/A</v>
      </c>
      <c r="UGR268" s="214" t="e">
        <v>#N/A</v>
      </c>
      <c r="UGS268" s="214" t="e">
        <v>#N/A</v>
      </c>
      <c r="UGT268" s="214" t="e">
        <v>#N/A</v>
      </c>
      <c r="UGU268" s="214" t="e">
        <v>#N/A</v>
      </c>
      <c r="UGV268" s="214" t="e">
        <v>#N/A</v>
      </c>
      <c r="UGW268" s="214" t="e">
        <v>#N/A</v>
      </c>
      <c r="UGX268" s="214" t="e">
        <v>#N/A</v>
      </c>
      <c r="UGY268" s="214" t="e">
        <v>#N/A</v>
      </c>
      <c r="UGZ268" s="214" t="e">
        <v>#N/A</v>
      </c>
      <c r="UHA268" s="214" t="e">
        <v>#N/A</v>
      </c>
      <c r="UHB268" s="214" t="e">
        <v>#N/A</v>
      </c>
      <c r="UHC268" s="214" t="e">
        <v>#N/A</v>
      </c>
      <c r="UHD268" s="214" t="e">
        <v>#N/A</v>
      </c>
      <c r="UHE268" s="214" t="e">
        <v>#N/A</v>
      </c>
      <c r="UHF268" s="214" t="e">
        <v>#N/A</v>
      </c>
      <c r="UHG268" s="214" t="e">
        <v>#N/A</v>
      </c>
      <c r="UHH268" s="214" t="e">
        <v>#N/A</v>
      </c>
      <c r="UHI268" s="214" t="e">
        <v>#N/A</v>
      </c>
      <c r="UHJ268" s="214" t="e">
        <v>#N/A</v>
      </c>
      <c r="UHK268" s="214" t="e">
        <v>#N/A</v>
      </c>
      <c r="UHL268" s="214" t="e">
        <v>#N/A</v>
      </c>
      <c r="UHM268" s="214" t="e">
        <v>#N/A</v>
      </c>
      <c r="UHN268" s="214" t="e">
        <v>#N/A</v>
      </c>
      <c r="UHO268" s="214" t="e">
        <v>#N/A</v>
      </c>
      <c r="UHP268" s="214" t="e">
        <v>#N/A</v>
      </c>
      <c r="UHQ268" s="214" t="e">
        <v>#N/A</v>
      </c>
      <c r="UHR268" s="214" t="e">
        <v>#N/A</v>
      </c>
      <c r="UHS268" s="214" t="e">
        <v>#N/A</v>
      </c>
      <c r="UHT268" s="214" t="e">
        <v>#N/A</v>
      </c>
      <c r="UHU268" s="214" t="e">
        <v>#N/A</v>
      </c>
      <c r="UHV268" s="214" t="e">
        <v>#N/A</v>
      </c>
      <c r="UHW268" s="214" t="e">
        <v>#N/A</v>
      </c>
      <c r="UHX268" s="214" t="e">
        <v>#N/A</v>
      </c>
      <c r="UHY268" s="214" t="e">
        <v>#N/A</v>
      </c>
      <c r="UHZ268" s="214" t="e">
        <v>#N/A</v>
      </c>
      <c r="UIA268" s="214" t="e">
        <v>#N/A</v>
      </c>
      <c r="UIB268" s="214" t="e">
        <v>#N/A</v>
      </c>
      <c r="UIC268" s="214" t="e">
        <v>#N/A</v>
      </c>
      <c r="UID268" s="214" t="e">
        <v>#N/A</v>
      </c>
      <c r="UIE268" s="214" t="e">
        <v>#N/A</v>
      </c>
      <c r="UIF268" s="214" t="e">
        <v>#N/A</v>
      </c>
      <c r="UIG268" s="214" t="e">
        <v>#N/A</v>
      </c>
      <c r="UIH268" s="214" t="e">
        <v>#N/A</v>
      </c>
      <c r="UII268" s="214" t="e">
        <v>#N/A</v>
      </c>
      <c r="UIJ268" s="214" t="e">
        <v>#N/A</v>
      </c>
      <c r="UIK268" s="214" t="e">
        <v>#N/A</v>
      </c>
      <c r="UIL268" s="214" t="e">
        <v>#N/A</v>
      </c>
      <c r="UIM268" s="214" t="e">
        <v>#N/A</v>
      </c>
      <c r="UIN268" s="214" t="e">
        <v>#N/A</v>
      </c>
      <c r="UIO268" s="214" t="e">
        <v>#N/A</v>
      </c>
      <c r="UIP268" s="214" t="e">
        <v>#N/A</v>
      </c>
      <c r="UIQ268" s="214" t="e">
        <v>#N/A</v>
      </c>
      <c r="UIR268" s="214" t="e">
        <v>#N/A</v>
      </c>
      <c r="UIS268" s="214" t="e">
        <v>#N/A</v>
      </c>
      <c r="UIT268" s="214" t="e">
        <v>#N/A</v>
      </c>
      <c r="UIU268" s="214" t="e">
        <v>#N/A</v>
      </c>
      <c r="UIV268" s="214" t="e">
        <v>#N/A</v>
      </c>
      <c r="UIW268" s="214" t="e">
        <v>#N/A</v>
      </c>
      <c r="UIX268" s="214" t="e">
        <v>#N/A</v>
      </c>
      <c r="UIY268" s="214" t="e">
        <v>#N/A</v>
      </c>
      <c r="UIZ268" s="214" t="e">
        <v>#N/A</v>
      </c>
      <c r="UJA268" s="214" t="e">
        <v>#N/A</v>
      </c>
      <c r="UJB268" s="214" t="e">
        <v>#N/A</v>
      </c>
      <c r="UJC268" s="214" t="e">
        <v>#N/A</v>
      </c>
      <c r="UJD268" s="214" t="e">
        <v>#N/A</v>
      </c>
      <c r="UJE268" s="214" t="e">
        <v>#N/A</v>
      </c>
      <c r="UJF268" s="214" t="e">
        <v>#N/A</v>
      </c>
      <c r="UJG268" s="214" t="e">
        <v>#N/A</v>
      </c>
      <c r="UJH268" s="214" t="e">
        <v>#N/A</v>
      </c>
      <c r="UJI268" s="214" t="e">
        <v>#N/A</v>
      </c>
      <c r="UJJ268" s="214" t="e">
        <v>#N/A</v>
      </c>
      <c r="UJK268" s="214" t="e">
        <v>#N/A</v>
      </c>
      <c r="UJL268" s="214" t="e">
        <v>#N/A</v>
      </c>
      <c r="UJM268" s="214" t="e">
        <v>#N/A</v>
      </c>
      <c r="UJN268" s="214" t="e">
        <v>#N/A</v>
      </c>
      <c r="UJO268" s="214" t="e">
        <v>#N/A</v>
      </c>
      <c r="UJP268" s="214" t="e">
        <v>#N/A</v>
      </c>
      <c r="UJQ268" s="214" t="e">
        <v>#N/A</v>
      </c>
      <c r="UJR268" s="214" t="e">
        <v>#N/A</v>
      </c>
      <c r="UJS268" s="214" t="e">
        <v>#N/A</v>
      </c>
      <c r="UJT268" s="214" t="e">
        <v>#N/A</v>
      </c>
      <c r="UJU268" s="214" t="e">
        <v>#N/A</v>
      </c>
      <c r="UJV268" s="214" t="e">
        <v>#N/A</v>
      </c>
      <c r="UJW268" s="214" t="e">
        <v>#N/A</v>
      </c>
      <c r="UJX268" s="214" t="e">
        <v>#N/A</v>
      </c>
      <c r="UJY268" s="214" t="e">
        <v>#N/A</v>
      </c>
      <c r="UJZ268" s="214" t="e">
        <v>#N/A</v>
      </c>
      <c r="UKA268" s="214" t="e">
        <v>#N/A</v>
      </c>
      <c r="UKB268" s="214" t="e">
        <v>#N/A</v>
      </c>
      <c r="UKC268" s="214" t="e">
        <v>#N/A</v>
      </c>
      <c r="UKD268" s="214" t="e">
        <v>#N/A</v>
      </c>
      <c r="UKE268" s="214" t="e">
        <v>#N/A</v>
      </c>
      <c r="UKF268" s="214" t="e">
        <v>#N/A</v>
      </c>
      <c r="UKG268" s="214" t="e">
        <v>#N/A</v>
      </c>
      <c r="UKH268" s="214" t="e">
        <v>#N/A</v>
      </c>
      <c r="UKI268" s="214" t="e">
        <v>#N/A</v>
      </c>
      <c r="UKJ268" s="214" t="e">
        <v>#N/A</v>
      </c>
      <c r="UKK268" s="214" t="e">
        <v>#N/A</v>
      </c>
      <c r="UKL268" s="214" t="e">
        <v>#N/A</v>
      </c>
      <c r="UKM268" s="214" t="e">
        <v>#N/A</v>
      </c>
      <c r="UKN268" s="214" t="e">
        <v>#N/A</v>
      </c>
      <c r="UKO268" s="214" t="e">
        <v>#N/A</v>
      </c>
      <c r="UKP268" s="214" t="e">
        <v>#N/A</v>
      </c>
      <c r="UKQ268" s="214" t="e">
        <v>#N/A</v>
      </c>
      <c r="UKR268" s="214" t="e">
        <v>#N/A</v>
      </c>
      <c r="UKS268" s="214" t="e">
        <v>#N/A</v>
      </c>
      <c r="UKT268" s="214" t="e">
        <v>#N/A</v>
      </c>
      <c r="UKU268" s="214" t="e">
        <v>#N/A</v>
      </c>
      <c r="UKV268" s="214" t="e">
        <v>#N/A</v>
      </c>
      <c r="UKW268" s="214" t="e">
        <v>#N/A</v>
      </c>
      <c r="UKX268" s="214" t="e">
        <v>#N/A</v>
      </c>
      <c r="UKY268" s="214" t="e">
        <v>#N/A</v>
      </c>
      <c r="UKZ268" s="214" t="e">
        <v>#N/A</v>
      </c>
      <c r="ULA268" s="214" t="e">
        <v>#N/A</v>
      </c>
      <c r="ULB268" s="214" t="e">
        <v>#N/A</v>
      </c>
      <c r="ULC268" s="214" t="e">
        <v>#N/A</v>
      </c>
      <c r="ULD268" s="214" t="e">
        <v>#N/A</v>
      </c>
      <c r="ULE268" s="214" t="e">
        <v>#N/A</v>
      </c>
      <c r="ULF268" s="214" t="e">
        <v>#N/A</v>
      </c>
      <c r="ULG268" s="214" t="e">
        <v>#N/A</v>
      </c>
      <c r="ULH268" s="214" t="e">
        <v>#N/A</v>
      </c>
      <c r="ULI268" s="214" t="e">
        <v>#N/A</v>
      </c>
      <c r="ULJ268" s="214" t="e">
        <v>#N/A</v>
      </c>
      <c r="ULK268" s="214" t="e">
        <v>#N/A</v>
      </c>
      <c r="ULL268" s="214" t="e">
        <v>#N/A</v>
      </c>
      <c r="ULM268" s="214" t="e">
        <v>#N/A</v>
      </c>
      <c r="ULN268" s="214" t="e">
        <v>#N/A</v>
      </c>
      <c r="ULO268" s="214" t="e">
        <v>#N/A</v>
      </c>
      <c r="ULP268" s="214" t="e">
        <v>#N/A</v>
      </c>
      <c r="ULQ268" s="214" t="e">
        <v>#N/A</v>
      </c>
      <c r="ULR268" s="214" t="e">
        <v>#N/A</v>
      </c>
      <c r="ULS268" s="214" t="e">
        <v>#N/A</v>
      </c>
      <c r="ULT268" s="214" t="e">
        <v>#N/A</v>
      </c>
      <c r="ULU268" s="214" t="e">
        <v>#N/A</v>
      </c>
      <c r="ULV268" s="214" t="e">
        <v>#N/A</v>
      </c>
      <c r="ULW268" s="214" t="e">
        <v>#N/A</v>
      </c>
      <c r="ULX268" s="214" t="e">
        <v>#N/A</v>
      </c>
      <c r="ULY268" s="214" t="e">
        <v>#N/A</v>
      </c>
      <c r="ULZ268" s="214" t="e">
        <v>#N/A</v>
      </c>
      <c r="UMA268" s="214" t="e">
        <v>#N/A</v>
      </c>
      <c r="UMB268" s="214" t="e">
        <v>#N/A</v>
      </c>
      <c r="UMC268" s="214" t="e">
        <v>#N/A</v>
      </c>
      <c r="UMD268" s="214" t="e">
        <v>#N/A</v>
      </c>
      <c r="UME268" s="214" t="e">
        <v>#N/A</v>
      </c>
      <c r="UMF268" s="214" t="e">
        <v>#N/A</v>
      </c>
      <c r="UMG268" s="214" t="e">
        <v>#N/A</v>
      </c>
      <c r="UMH268" s="214" t="e">
        <v>#N/A</v>
      </c>
      <c r="UMI268" s="214" t="e">
        <v>#N/A</v>
      </c>
      <c r="UMJ268" s="214" t="e">
        <v>#N/A</v>
      </c>
      <c r="UMK268" s="214" t="e">
        <v>#N/A</v>
      </c>
      <c r="UML268" s="214" t="e">
        <v>#N/A</v>
      </c>
      <c r="UMM268" s="214" t="e">
        <v>#N/A</v>
      </c>
      <c r="UMN268" s="214" t="e">
        <v>#N/A</v>
      </c>
      <c r="UMO268" s="214" t="e">
        <v>#N/A</v>
      </c>
      <c r="UMP268" s="214" t="e">
        <v>#N/A</v>
      </c>
      <c r="UMQ268" s="214" t="e">
        <v>#N/A</v>
      </c>
      <c r="UMR268" s="214" t="e">
        <v>#N/A</v>
      </c>
      <c r="UMS268" s="214" t="e">
        <v>#N/A</v>
      </c>
      <c r="UMT268" s="214" t="e">
        <v>#N/A</v>
      </c>
      <c r="UMU268" s="214" t="e">
        <v>#N/A</v>
      </c>
      <c r="UMV268" s="214" t="e">
        <v>#N/A</v>
      </c>
      <c r="UMW268" s="214" t="e">
        <v>#N/A</v>
      </c>
      <c r="UMX268" s="214" t="e">
        <v>#N/A</v>
      </c>
      <c r="UMY268" s="214" t="e">
        <v>#N/A</v>
      </c>
      <c r="UMZ268" s="214" t="e">
        <v>#N/A</v>
      </c>
      <c r="UNA268" s="214" t="e">
        <v>#N/A</v>
      </c>
      <c r="UNB268" s="214" t="e">
        <v>#N/A</v>
      </c>
      <c r="UNC268" s="214" t="e">
        <v>#N/A</v>
      </c>
      <c r="UND268" s="214" t="e">
        <v>#N/A</v>
      </c>
      <c r="UNE268" s="214" t="e">
        <v>#N/A</v>
      </c>
      <c r="UNF268" s="214" t="e">
        <v>#N/A</v>
      </c>
      <c r="UNG268" s="214" t="e">
        <v>#N/A</v>
      </c>
      <c r="UNH268" s="214" t="e">
        <v>#N/A</v>
      </c>
      <c r="UNI268" s="214" t="e">
        <v>#N/A</v>
      </c>
      <c r="UNJ268" s="214" t="e">
        <v>#N/A</v>
      </c>
      <c r="UNK268" s="214" t="e">
        <v>#N/A</v>
      </c>
      <c r="UNL268" s="214" t="e">
        <v>#N/A</v>
      </c>
      <c r="UNM268" s="214" t="e">
        <v>#N/A</v>
      </c>
      <c r="UNN268" s="214" t="e">
        <v>#N/A</v>
      </c>
      <c r="UNO268" s="214" t="e">
        <v>#N/A</v>
      </c>
      <c r="UNP268" s="214" t="e">
        <v>#N/A</v>
      </c>
      <c r="UNQ268" s="214" t="e">
        <v>#N/A</v>
      </c>
      <c r="UNR268" s="214" t="e">
        <v>#N/A</v>
      </c>
      <c r="UNS268" s="214" t="e">
        <v>#N/A</v>
      </c>
      <c r="UNT268" s="214" t="e">
        <v>#N/A</v>
      </c>
      <c r="UNU268" s="214" t="e">
        <v>#N/A</v>
      </c>
      <c r="UNV268" s="214" t="e">
        <v>#N/A</v>
      </c>
      <c r="UNW268" s="214" t="e">
        <v>#N/A</v>
      </c>
      <c r="UNX268" s="214" t="e">
        <v>#N/A</v>
      </c>
      <c r="UNY268" s="214" t="e">
        <v>#N/A</v>
      </c>
      <c r="UNZ268" s="214" t="e">
        <v>#N/A</v>
      </c>
      <c r="UOA268" s="214" t="e">
        <v>#N/A</v>
      </c>
      <c r="UOB268" s="214" t="e">
        <v>#N/A</v>
      </c>
      <c r="UOC268" s="214" t="e">
        <v>#N/A</v>
      </c>
      <c r="UOD268" s="214" t="e">
        <v>#N/A</v>
      </c>
      <c r="UOE268" s="214" t="e">
        <v>#N/A</v>
      </c>
      <c r="UOF268" s="214" t="e">
        <v>#N/A</v>
      </c>
      <c r="UOG268" s="214" t="e">
        <v>#N/A</v>
      </c>
      <c r="UOH268" s="214" t="e">
        <v>#N/A</v>
      </c>
      <c r="UOI268" s="214" t="e">
        <v>#N/A</v>
      </c>
      <c r="UOJ268" s="214" t="e">
        <v>#N/A</v>
      </c>
      <c r="UOK268" s="214" t="e">
        <v>#N/A</v>
      </c>
      <c r="UOL268" s="214" t="e">
        <v>#N/A</v>
      </c>
      <c r="UOM268" s="214" t="e">
        <v>#N/A</v>
      </c>
      <c r="UON268" s="214" t="e">
        <v>#N/A</v>
      </c>
      <c r="UOO268" s="214" t="e">
        <v>#N/A</v>
      </c>
      <c r="UOP268" s="214" t="e">
        <v>#N/A</v>
      </c>
      <c r="UOQ268" s="214" t="e">
        <v>#N/A</v>
      </c>
      <c r="UOR268" s="214" t="e">
        <v>#N/A</v>
      </c>
      <c r="UOS268" s="214" t="e">
        <v>#N/A</v>
      </c>
      <c r="UOT268" s="214" t="e">
        <v>#N/A</v>
      </c>
      <c r="UOU268" s="214" t="e">
        <v>#N/A</v>
      </c>
      <c r="UOV268" s="214" t="e">
        <v>#N/A</v>
      </c>
      <c r="UOW268" s="214" t="e">
        <v>#N/A</v>
      </c>
      <c r="UOX268" s="214" t="e">
        <v>#N/A</v>
      </c>
      <c r="UOY268" s="214" t="e">
        <v>#N/A</v>
      </c>
      <c r="UOZ268" s="214" t="e">
        <v>#N/A</v>
      </c>
      <c r="UPA268" s="214" t="e">
        <v>#N/A</v>
      </c>
      <c r="UPB268" s="214" t="e">
        <v>#N/A</v>
      </c>
      <c r="UPC268" s="214" t="e">
        <v>#N/A</v>
      </c>
      <c r="UPD268" s="214" t="e">
        <v>#N/A</v>
      </c>
      <c r="UPE268" s="214" t="e">
        <v>#N/A</v>
      </c>
      <c r="UPF268" s="214" t="e">
        <v>#N/A</v>
      </c>
      <c r="UPG268" s="214" t="e">
        <v>#N/A</v>
      </c>
      <c r="UPH268" s="214" t="e">
        <v>#N/A</v>
      </c>
      <c r="UPI268" s="214" t="e">
        <v>#N/A</v>
      </c>
      <c r="UPJ268" s="214" t="e">
        <v>#N/A</v>
      </c>
      <c r="UPK268" s="214" t="e">
        <v>#N/A</v>
      </c>
      <c r="UPL268" s="214" t="e">
        <v>#N/A</v>
      </c>
      <c r="UPM268" s="214" t="e">
        <v>#N/A</v>
      </c>
      <c r="UPN268" s="214" t="e">
        <v>#N/A</v>
      </c>
      <c r="UPO268" s="214" t="e">
        <v>#N/A</v>
      </c>
      <c r="UPP268" s="214" t="e">
        <v>#N/A</v>
      </c>
      <c r="UPQ268" s="214" t="e">
        <v>#N/A</v>
      </c>
      <c r="UPR268" s="214" t="e">
        <v>#N/A</v>
      </c>
      <c r="UPS268" s="214" t="e">
        <v>#N/A</v>
      </c>
      <c r="UPT268" s="214" t="e">
        <v>#N/A</v>
      </c>
      <c r="UPU268" s="214" t="e">
        <v>#N/A</v>
      </c>
      <c r="UPV268" s="214" t="e">
        <v>#N/A</v>
      </c>
      <c r="UPW268" s="214" t="e">
        <v>#N/A</v>
      </c>
      <c r="UPX268" s="214" t="e">
        <v>#N/A</v>
      </c>
      <c r="UPY268" s="214" t="e">
        <v>#N/A</v>
      </c>
      <c r="UPZ268" s="214" t="e">
        <v>#N/A</v>
      </c>
      <c r="UQA268" s="214" t="e">
        <v>#N/A</v>
      </c>
      <c r="UQB268" s="214" t="e">
        <v>#N/A</v>
      </c>
      <c r="UQC268" s="214" t="e">
        <v>#N/A</v>
      </c>
      <c r="UQD268" s="214" t="e">
        <v>#N/A</v>
      </c>
      <c r="UQE268" s="214" t="e">
        <v>#N/A</v>
      </c>
      <c r="UQF268" s="214" t="e">
        <v>#N/A</v>
      </c>
      <c r="UQG268" s="214" t="e">
        <v>#N/A</v>
      </c>
      <c r="UQH268" s="214" t="e">
        <v>#N/A</v>
      </c>
      <c r="UQI268" s="214" t="e">
        <v>#N/A</v>
      </c>
      <c r="UQJ268" s="214" t="e">
        <v>#N/A</v>
      </c>
      <c r="UQK268" s="214" t="e">
        <v>#N/A</v>
      </c>
      <c r="UQL268" s="214" t="e">
        <v>#N/A</v>
      </c>
      <c r="UQM268" s="214" t="e">
        <v>#N/A</v>
      </c>
      <c r="UQN268" s="214" t="e">
        <v>#N/A</v>
      </c>
      <c r="UQO268" s="214" t="e">
        <v>#N/A</v>
      </c>
      <c r="UQP268" s="214" t="e">
        <v>#N/A</v>
      </c>
      <c r="UQQ268" s="214" t="e">
        <v>#N/A</v>
      </c>
      <c r="UQR268" s="214" t="e">
        <v>#N/A</v>
      </c>
      <c r="UQS268" s="214" t="e">
        <v>#N/A</v>
      </c>
      <c r="UQT268" s="214" t="e">
        <v>#N/A</v>
      </c>
      <c r="UQU268" s="214" t="e">
        <v>#N/A</v>
      </c>
      <c r="UQV268" s="214" t="e">
        <v>#N/A</v>
      </c>
      <c r="UQW268" s="214" t="e">
        <v>#N/A</v>
      </c>
      <c r="UQX268" s="214" t="e">
        <v>#N/A</v>
      </c>
      <c r="UQY268" s="214" t="e">
        <v>#N/A</v>
      </c>
      <c r="UQZ268" s="214" t="e">
        <v>#N/A</v>
      </c>
      <c r="URA268" s="214" t="e">
        <v>#N/A</v>
      </c>
      <c r="URB268" s="214" t="e">
        <v>#N/A</v>
      </c>
      <c r="URC268" s="214" t="e">
        <v>#N/A</v>
      </c>
      <c r="URD268" s="214" t="e">
        <v>#N/A</v>
      </c>
      <c r="URE268" s="214" t="e">
        <v>#N/A</v>
      </c>
      <c r="URF268" s="214" t="e">
        <v>#N/A</v>
      </c>
      <c r="URG268" s="214" t="e">
        <v>#N/A</v>
      </c>
      <c r="URH268" s="214" t="e">
        <v>#N/A</v>
      </c>
      <c r="URI268" s="214" t="e">
        <v>#N/A</v>
      </c>
      <c r="URJ268" s="214" t="e">
        <v>#N/A</v>
      </c>
      <c r="URK268" s="214" t="e">
        <v>#N/A</v>
      </c>
      <c r="URL268" s="214" t="e">
        <v>#N/A</v>
      </c>
      <c r="URM268" s="214" t="e">
        <v>#N/A</v>
      </c>
      <c r="URN268" s="214" t="e">
        <v>#N/A</v>
      </c>
      <c r="URO268" s="214" t="e">
        <v>#N/A</v>
      </c>
      <c r="URP268" s="214" t="e">
        <v>#N/A</v>
      </c>
      <c r="URQ268" s="214" t="e">
        <v>#N/A</v>
      </c>
      <c r="URR268" s="214" t="e">
        <v>#N/A</v>
      </c>
      <c r="URS268" s="214" t="e">
        <v>#N/A</v>
      </c>
      <c r="URT268" s="214" t="e">
        <v>#N/A</v>
      </c>
      <c r="URU268" s="214" t="e">
        <v>#N/A</v>
      </c>
      <c r="URV268" s="214" t="e">
        <v>#N/A</v>
      </c>
      <c r="URW268" s="214" t="e">
        <v>#N/A</v>
      </c>
      <c r="URX268" s="214" t="e">
        <v>#N/A</v>
      </c>
      <c r="URY268" s="214" t="e">
        <v>#N/A</v>
      </c>
      <c r="URZ268" s="214" t="e">
        <v>#N/A</v>
      </c>
      <c r="USA268" s="214" t="e">
        <v>#N/A</v>
      </c>
      <c r="USB268" s="214" t="e">
        <v>#N/A</v>
      </c>
      <c r="USC268" s="214" t="e">
        <v>#N/A</v>
      </c>
      <c r="USD268" s="214" t="e">
        <v>#N/A</v>
      </c>
      <c r="USE268" s="214" t="e">
        <v>#N/A</v>
      </c>
      <c r="USF268" s="214" t="e">
        <v>#N/A</v>
      </c>
      <c r="USG268" s="214" t="e">
        <v>#N/A</v>
      </c>
      <c r="USH268" s="214" t="e">
        <v>#N/A</v>
      </c>
      <c r="USI268" s="214" t="e">
        <v>#N/A</v>
      </c>
      <c r="USJ268" s="214" t="e">
        <v>#N/A</v>
      </c>
      <c r="USK268" s="214" t="e">
        <v>#N/A</v>
      </c>
      <c r="USL268" s="214" t="e">
        <v>#N/A</v>
      </c>
      <c r="USM268" s="214" t="e">
        <v>#N/A</v>
      </c>
      <c r="USN268" s="214" t="e">
        <v>#N/A</v>
      </c>
      <c r="USO268" s="214" t="e">
        <v>#N/A</v>
      </c>
      <c r="USP268" s="214" t="e">
        <v>#N/A</v>
      </c>
      <c r="USQ268" s="214" t="e">
        <v>#N/A</v>
      </c>
      <c r="USR268" s="214" t="e">
        <v>#N/A</v>
      </c>
      <c r="USS268" s="214" t="e">
        <v>#N/A</v>
      </c>
      <c r="UST268" s="214" t="e">
        <v>#N/A</v>
      </c>
      <c r="USU268" s="214" t="e">
        <v>#N/A</v>
      </c>
      <c r="USV268" s="214" t="e">
        <v>#N/A</v>
      </c>
      <c r="USW268" s="214" t="e">
        <v>#N/A</v>
      </c>
      <c r="USX268" s="214" t="e">
        <v>#N/A</v>
      </c>
      <c r="USY268" s="214" t="e">
        <v>#N/A</v>
      </c>
      <c r="USZ268" s="214" t="e">
        <v>#N/A</v>
      </c>
      <c r="UTA268" s="214" t="e">
        <v>#N/A</v>
      </c>
      <c r="UTB268" s="214" t="e">
        <v>#N/A</v>
      </c>
      <c r="UTC268" s="214" t="e">
        <v>#N/A</v>
      </c>
      <c r="UTD268" s="214" t="e">
        <v>#N/A</v>
      </c>
      <c r="UTE268" s="214" t="e">
        <v>#N/A</v>
      </c>
      <c r="UTF268" s="214" t="e">
        <v>#N/A</v>
      </c>
      <c r="UTG268" s="214" t="e">
        <v>#N/A</v>
      </c>
      <c r="UTH268" s="214" t="e">
        <v>#N/A</v>
      </c>
      <c r="UTI268" s="214" t="e">
        <v>#N/A</v>
      </c>
      <c r="UTJ268" s="214" t="e">
        <v>#N/A</v>
      </c>
      <c r="UTK268" s="214" t="e">
        <v>#N/A</v>
      </c>
      <c r="UTL268" s="214" t="e">
        <v>#N/A</v>
      </c>
      <c r="UTM268" s="214" t="e">
        <v>#N/A</v>
      </c>
      <c r="UTN268" s="214" t="e">
        <v>#N/A</v>
      </c>
      <c r="UTO268" s="214" t="e">
        <v>#N/A</v>
      </c>
      <c r="UTP268" s="214" t="e">
        <v>#N/A</v>
      </c>
      <c r="UTQ268" s="214" t="e">
        <v>#N/A</v>
      </c>
      <c r="UTR268" s="214" t="e">
        <v>#N/A</v>
      </c>
      <c r="UTS268" s="214" t="e">
        <v>#N/A</v>
      </c>
      <c r="UTT268" s="214" t="e">
        <v>#N/A</v>
      </c>
      <c r="UTU268" s="214" t="e">
        <v>#N/A</v>
      </c>
      <c r="UTV268" s="214" t="e">
        <v>#N/A</v>
      </c>
      <c r="UTW268" s="214" t="e">
        <v>#N/A</v>
      </c>
      <c r="UTX268" s="214" t="e">
        <v>#N/A</v>
      </c>
      <c r="UTY268" s="214" t="e">
        <v>#N/A</v>
      </c>
      <c r="UTZ268" s="214" t="e">
        <v>#N/A</v>
      </c>
      <c r="UUA268" s="214" t="e">
        <v>#N/A</v>
      </c>
      <c r="UUB268" s="214" t="e">
        <v>#N/A</v>
      </c>
      <c r="UUC268" s="214" t="e">
        <v>#N/A</v>
      </c>
      <c r="UUD268" s="214" t="e">
        <v>#N/A</v>
      </c>
      <c r="UUE268" s="214" t="e">
        <v>#N/A</v>
      </c>
      <c r="UUF268" s="214" t="e">
        <v>#N/A</v>
      </c>
      <c r="UUG268" s="214" t="e">
        <v>#N/A</v>
      </c>
      <c r="UUH268" s="214" t="e">
        <v>#N/A</v>
      </c>
      <c r="UUI268" s="214" t="e">
        <v>#N/A</v>
      </c>
      <c r="UUJ268" s="214" t="e">
        <v>#N/A</v>
      </c>
      <c r="UUK268" s="214" t="e">
        <v>#N/A</v>
      </c>
      <c r="UUL268" s="214" t="e">
        <v>#N/A</v>
      </c>
      <c r="UUM268" s="214" t="e">
        <v>#N/A</v>
      </c>
      <c r="UUN268" s="214" t="e">
        <v>#N/A</v>
      </c>
      <c r="UUO268" s="214" t="e">
        <v>#N/A</v>
      </c>
      <c r="UUP268" s="214" t="e">
        <v>#N/A</v>
      </c>
      <c r="UUQ268" s="214" t="e">
        <v>#N/A</v>
      </c>
      <c r="UUR268" s="214" t="e">
        <v>#N/A</v>
      </c>
      <c r="UUS268" s="214" t="e">
        <v>#N/A</v>
      </c>
      <c r="UUT268" s="214" t="e">
        <v>#N/A</v>
      </c>
      <c r="UUU268" s="214" t="e">
        <v>#N/A</v>
      </c>
      <c r="UUV268" s="214" t="e">
        <v>#N/A</v>
      </c>
      <c r="UUW268" s="214" t="e">
        <v>#N/A</v>
      </c>
      <c r="UUX268" s="214" t="e">
        <v>#N/A</v>
      </c>
      <c r="UUY268" s="214" t="e">
        <v>#N/A</v>
      </c>
      <c r="UUZ268" s="214" t="e">
        <v>#N/A</v>
      </c>
      <c r="UVA268" s="214" t="e">
        <v>#N/A</v>
      </c>
      <c r="UVB268" s="214" t="e">
        <v>#N/A</v>
      </c>
      <c r="UVC268" s="214" t="e">
        <v>#N/A</v>
      </c>
      <c r="UVD268" s="214" t="e">
        <v>#N/A</v>
      </c>
      <c r="UVE268" s="214" t="e">
        <v>#N/A</v>
      </c>
      <c r="UVF268" s="214" t="e">
        <v>#N/A</v>
      </c>
      <c r="UVG268" s="214" t="e">
        <v>#N/A</v>
      </c>
      <c r="UVH268" s="214" t="e">
        <v>#N/A</v>
      </c>
      <c r="UVI268" s="214" t="e">
        <v>#N/A</v>
      </c>
      <c r="UVJ268" s="214" t="e">
        <v>#N/A</v>
      </c>
      <c r="UVK268" s="214" t="e">
        <v>#N/A</v>
      </c>
      <c r="UVL268" s="214" t="e">
        <v>#N/A</v>
      </c>
      <c r="UVM268" s="214" t="e">
        <v>#N/A</v>
      </c>
      <c r="UVN268" s="214" t="e">
        <v>#N/A</v>
      </c>
      <c r="UVO268" s="214" t="e">
        <v>#N/A</v>
      </c>
      <c r="UVP268" s="214" t="e">
        <v>#N/A</v>
      </c>
      <c r="UVQ268" s="214" t="e">
        <v>#N/A</v>
      </c>
      <c r="UVR268" s="214" t="e">
        <v>#N/A</v>
      </c>
      <c r="UVS268" s="214" t="e">
        <v>#N/A</v>
      </c>
      <c r="UVT268" s="214" t="e">
        <v>#N/A</v>
      </c>
      <c r="UVU268" s="214" t="e">
        <v>#N/A</v>
      </c>
      <c r="UVV268" s="214" t="e">
        <v>#N/A</v>
      </c>
      <c r="UVW268" s="214" t="e">
        <v>#N/A</v>
      </c>
      <c r="UVX268" s="214" t="e">
        <v>#N/A</v>
      </c>
      <c r="UVY268" s="214" t="e">
        <v>#N/A</v>
      </c>
      <c r="UVZ268" s="214" t="e">
        <v>#N/A</v>
      </c>
      <c r="UWA268" s="214" t="e">
        <v>#N/A</v>
      </c>
      <c r="UWB268" s="214" t="e">
        <v>#N/A</v>
      </c>
      <c r="UWC268" s="214" t="e">
        <v>#N/A</v>
      </c>
      <c r="UWD268" s="214" t="e">
        <v>#N/A</v>
      </c>
      <c r="UWE268" s="214" t="e">
        <v>#N/A</v>
      </c>
      <c r="UWF268" s="214" t="e">
        <v>#N/A</v>
      </c>
      <c r="UWG268" s="214" t="e">
        <v>#N/A</v>
      </c>
      <c r="UWH268" s="214" t="e">
        <v>#N/A</v>
      </c>
      <c r="UWI268" s="214" t="e">
        <v>#N/A</v>
      </c>
      <c r="UWJ268" s="214" t="e">
        <v>#N/A</v>
      </c>
      <c r="UWK268" s="214" t="e">
        <v>#N/A</v>
      </c>
      <c r="UWL268" s="214" t="e">
        <v>#N/A</v>
      </c>
      <c r="UWM268" s="214" t="e">
        <v>#N/A</v>
      </c>
      <c r="UWN268" s="214" t="e">
        <v>#N/A</v>
      </c>
      <c r="UWO268" s="214" t="e">
        <v>#N/A</v>
      </c>
      <c r="UWP268" s="214" t="e">
        <v>#N/A</v>
      </c>
      <c r="UWQ268" s="214" t="e">
        <v>#N/A</v>
      </c>
      <c r="UWR268" s="214" t="e">
        <v>#N/A</v>
      </c>
      <c r="UWS268" s="214" t="e">
        <v>#N/A</v>
      </c>
      <c r="UWT268" s="214" t="e">
        <v>#N/A</v>
      </c>
      <c r="UWU268" s="214" t="e">
        <v>#N/A</v>
      </c>
      <c r="UWV268" s="214" t="e">
        <v>#N/A</v>
      </c>
      <c r="UWW268" s="214" t="e">
        <v>#N/A</v>
      </c>
      <c r="UWX268" s="214" t="e">
        <v>#N/A</v>
      </c>
      <c r="UWY268" s="214" t="e">
        <v>#N/A</v>
      </c>
      <c r="UWZ268" s="214" t="e">
        <v>#N/A</v>
      </c>
      <c r="UXA268" s="214" t="e">
        <v>#N/A</v>
      </c>
      <c r="UXB268" s="214" t="e">
        <v>#N/A</v>
      </c>
      <c r="UXC268" s="214" t="e">
        <v>#N/A</v>
      </c>
      <c r="UXD268" s="214" t="e">
        <v>#N/A</v>
      </c>
      <c r="UXE268" s="214" t="e">
        <v>#N/A</v>
      </c>
      <c r="UXF268" s="214" t="e">
        <v>#N/A</v>
      </c>
      <c r="UXG268" s="214" t="e">
        <v>#N/A</v>
      </c>
      <c r="UXH268" s="214" t="e">
        <v>#N/A</v>
      </c>
      <c r="UXI268" s="214" t="e">
        <v>#N/A</v>
      </c>
      <c r="UXJ268" s="214" t="e">
        <v>#N/A</v>
      </c>
      <c r="UXK268" s="214" t="e">
        <v>#N/A</v>
      </c>
      <c r="UXL268" s="214" t="e">
        <v>#N/A</v>
      </c>
      <c r="UXM268" s="214" t="e">
        <v>#N/A</v>
      </c>
      <c r="UXN268" s="214" t="e">
        <v>#N/A</v>
      </c>
      <c r="UXO268" s="214" t="e">
        <v>#N/A</v>
      </c>
      <c r="UXP268" s="214" t="e">
        <v>#N/A</v>
      </c>
      <c r="UXQ268" s="214" t="e">
        <v>#N/A</v>
      </c>
      <c r="UXR268" s="214" t="e">
        <v>#N/A</v>
      </c>
      <c r="UXS268" s="214" t="e">
        <v>#N/A</v>
      </c>
      <c r="UXT268" s="214" t="e">
        <v>#N/A</v>
      </c>
      <c r="UXU268" s="214" t="e">
        <v>#N/A</v>
      </c>
      <c r="UXV268" s="214" t="e">
        <v>#N/A</v>
      </c>
      <c r="UXW268" s="214" t="e">
        <v>#N/A</v>
      </c>
      <c r="UXX268" s="214" t="e">
        <v>#N/A</v>
      </c>
      <c r="UXY268" s="214" t="e">
        <v>#N/A</v>
      </c>
      <c r="UXZ268" s="214" t="e">
        <v>#N/A</v>
      </c>
      <c r="UYA268" s="214" t="e">
        <v>#N/A</v>
      </c>
      <c r="UYB268" s="214" t="e">
        <v>#N/A</v>
      </c>
      <c r="UYC268" s="214" t="e">
        <v>#N/A</v>
      </c>
      <c r="UYD268" s="214" t="e">
        <v>#N/A</v>
      </c>
      <c r="UYE268" s="214" t="e">
        <v>#N/A</v>
      </c>
      <c r="UYF268" s="214" t="e">
        <v>#N/A</v>
      </c>
      <c r="UYG268" s="214" t="e">
        <v>#N/A</v>
      </c>
      <c r="UYH268" s="214" t="e">
        <v>#N/A</v>
      </c>
      <c r="UYI268" s="214" t="e">
        <v>#N/A</v>
      </c>
      <c r="UYJ268" s="214" t="e">
        <v>#N/A</v>
      </c>
      <c r="UYK268" s="214" t="e">
        <v>#N/A</v>
      </c>
      <c r="UYL268" s="214" t="e">
        <v>#N/A</v>
      </c>
      <c r="UYM268" s="214" t="e">
        <v>#N/A</v>
      </c>
      <c r="UYN268" s="214" t="e">
        <v>#N/A</v>
      </c>
      <c r="UYO268" s="214" t="e">
        <v>#N/A</v>
      </c>
      <c r="UYP268" s="214" t="e">
        <v>#N/A</v>
      </c>
      <c r="UYQ268" s="214" t="e">
        <v>#N/A</v>
      </c>
      <c r="UYR268" s="214" t="e">
        <v>#N/A</v>
      </c>
      <c r="UYS268" s="214" t="e">
        <v>#N/A</v>
      </c>
      <c r="UYT268" s="214" t="e">
        <v>#N/A</v>
      </c>
      <c r="UYU268" s="214" t="e">
        <v>#N/A</v>
      </c>
      <c r="UYV268" s="214" t="e">
        <v>#N/A</v>
      </c>
      <c r="UYW268" s="214" t="e">
        <v>#N/A</v>
      </c>
      <c r="UYX268" s="214" t="e">
        <v>#N/A</v>
      </c>
      <c r="UYY268" s="214" t="e">
        <v>#N/A</v>
      </c>
      <c r="UYZ268" s="214" t="e">
        <v>#N/A</v>
      </c>
      <c r="UZA268" s="214" t="e">
        <v>#N/A</v>
      </c>
      <c r="UZB268" s="214" t="e">
        <v>#N/A</v>
      </c>
      <c r="UZC268" s="214" t="e">
        <v>#N/A</v>
      </c>
      <c r="UZD268" s="214" t="e">
        <v>#N/A</v>
      </c>
      <c r="UZE268" s="214" t="e">
        <v>#N/A</v>
      </c>
      <c r="UZF268" s="214" t="e">
        <v>#N/A</v>
      </c>
      <c r="UZG268" s="214" t="e">
        <v>#N/A</v>
      </c>
      <c r="UZH268" s="214" t="e">
        <v>#N/A</v>
      </c>
      <c r="UZI268" s="214" t="e">
        <v>#N/A</v>
      </c>
      <c r="UZJ268" s="214" t="e">
        <v>#N/A</v>
      </c>
      <c r="UZK268" s="214" t="e">
        <v>#N/A</v>
      </c>
      <c r="UZL268" s="214" t="e">
        <v>#N/A</v>
      </c>
      <c r="UZM268" s="214" t="e">
        <v>#N/A</v>
      </c>
      <c r="UZN268" s="214" t="e">
        <v>#N/A</v>
      </c>
      <c r="UZO268" s="214" t="e">
        <v>#N/A</v>
      </c>
      <c r="UZP268" s="214" t="e">
        <v>#N/A</v>
      </c>
      <c r="UZQ268" s="214" t="e">
        <v>#N/A</v>
      </c>
      <c r="UZR268" s="214" t="e">
        <v>#N/A</v>
      </c>
      <c r="UZS268" s="214" t="e">
        <v>#N/A</v>
      </c>
      <c r="UZT268" s="214" t="e">
        <v>#N/A</v>
      </c>
      <c r="UZU268" s="214" t="e">
        <v>#N/A</v>
      </c>
      <c r="UZV268" s="214" t="e">
        <v>#N/A</v>
      </c>
      <c r="UZW268" s="214" t="e">
        <v>#N/A</v>
      </c>
      <c r="UZX268" s="214" t="e">
        <v>#N/A</v>
      </c>
      <c r="UZY268" s="214" t="e">
        <v>#N/A</v>
      </c>
      <c r="UZZ268" s="214" t="e">
        <v>#N/A</v>
      </c>
      <c r="VAA268" s="214" t="e">
        <v>#N/A</v>
      </c>
      <c r="VAB268" s="214" t="e">
        <v>#N/A</v>
      </c>
      <c r="VAC268" s="214" t="e">
        <v>#N/A</v>
      </c>
      <c r="VAD268" s="214" t="e">
        <v>#N/A</v>
      </c>
      <c r="VAE268" s="214" t="e">
        <v>#N/A</v>
      </c>
      <c r="VAF268" s="214" t="e">
        <v>#N/A</v>
      </c>
      <c r="VAG268" s="214" t="e">
        <v>#N/A</v>
      </c>
      <c r="VAH268" s="214" t="e">
        <v>#N/A</v>
      </c>
      <c r="VAI268" s="214" t="e">
        <v>#N/A</v>
      </c>
      <c r="VAJ268" s="214" t="e">
        <v>#N/A</v>
      </c>
      <c r="VAK268" s="214" t="e">
        <v>#N/A</v>
      </c>
      <c r="VAL268" s="214" t="e">
        <v>#N/A</v>
      </c>
      <c r="VAM268" s="214" t="e">
        <v>#N/A</v>
      </c>
      <c r="VAN268" s="214" t="e">
        <v>#N/A</v>
      </c>
      <c r="VAO268" s="214" t="e">
        <v>#N/A</v>
      </c>
      <c r="VAP268" s="214" t="e">
        <v>#N/A</v>
      </c>
      <c r="VAQ268" s="214" t="e">
        <v>#N/A</v>
      </c>
      <c r="VAR268" s="214" t="e">
        <v>#N/A</v>
      </c>
      <c r="VAS268" s="214" t="e">
        <v>#N/A</v>
      </c>
      <c r="VAT268" s="214" t="e">
        <v>#N/A</v>
      </c>
      <c r="VAU268" s="214" t="e">
        <v>#N/A</v>
      </c>
      <c r="VAV268" s="214" t="e">
        <v>#N/A</v>
      </c>
      <c r="VAW268" s="214" t="e">
        <v>#N/A</v>
      </c>
      <c r="VAX268" s="214" t="e">
        <v>#N/A</v>
      </c>
      <c r="VAY268" s="214" t="e">
        <v>#N/A</v>
      </c>
      <c r="VAZ268" s="214" t="e">
        <v>#N/A</v>
      </c>
      <c r="VBA268" s="214" t="e">
        <v>#N/A</v>
      </c>
      <c r="VBB268" s="214" t="e">
        <v>#N/A</v>
      </c>
      <c r="VBC268" s="214" t="e">
        <v>#N/A</v>
      </c>
      <c r="VBD268" s="214" t="e">
        <v>#N/A</v>
      </c>
      <c r="VBE268" s="214" t="e">
        <v>#N/A</v>
      </c>
      <c r="VBF268" s="214" t="e">
        <v>#N/A</v>
      </c>
      <c r="VBG268" s="214" t="e">
        <v>#N/A</v>
      </c>
      <c r="VBH268" s="214" t="e">
        <v>#N/A</v>
      </c>
      <c r="VBI268" s="214" t="e">
        <v>#N/A</v>
      </c>
      <c r="VBJ268" s="214" t="e">
        <v>#N/A</v>
      </c>
      <c r="VBK268" s="214" t="e">
        <v>#N/A</v>
      </c>
      <c r="VBL268" s="214" t="e">
        <v>#N/A</v>
      </c>
      <c r="VBM268" s="214" t="e">
        <v>#N/A</v>
      </c>
      <c r="VBN268" s="214" t="e">
        <v>#N/A</v>
      </c>
      <c r="VBO268" s="214" t="e">
        <v>#N/A</v>
      </c>
      <c r="VBP268" s="214" t="e">
        <v>#N/A</v>
      </c>
      <c r="VBQ268" s="214" t="e">
        <v>#N/A</v>
      </c>
      <c r="VBR268" s="214" t="e">
        <v>#N/A</v>
      </c>
      <c r="VBS268" s="214" t="e">
        <v>#N/A</v>
      </c>
      <c r="VBT268" s="214" t="e">
        <v>#N/A</v>
      </c>
      <c r="VBU268" s="214" t="e">
        <v>#N/A</v>
      </c>
      <c r="VBV268" s="214" t="e">
        <v>#N/A</v>
      </c>
      <c r="VBW268" s="214" t="e">
        <v>#N/A</v>
      </c>
      <c r="VBX268" s="214" t="e">
        <v>#N/A</v>
      </c>
      <c r="VBY268" s="214" t="e">
        <v>#N/A</v>
      </c>
      <c r="VBZ268" s="214" t="e">
        <v>#N/A</v>
      </c>
      <c r="VCA268" s="214" t="e">
        <v>#N/A</v>
      </c>
      <c r="VCB268" s="214" t="e">
        <v>#N/A</v>
      </c>
      <c r="VCC268" s="214" t="e">
        <v>#N/A</v>
      </c>
      <c r="VCD268" s="214" t="e">
        <v>#N/A</v>
      </c>
      <c r="VCE268" s="214" t="e">
        <v>#N/A</v>
      </c>
      <c r="VCF268" s="214" t="e">
        <v>#N/A</v>
      </c>
      <c r="VCG268" s="214" t="e">
        <v>#N/A</v>
      </c>
      <c r="VCH268" s="214" t="e">
        <v>#N/A</v>
      </c>
      <c r="VCI268" s="214" t="e">
        <v>#N/A</v>
      </c>
      <c r="VCJ268" s="214" t="e">
        <v>#N/A</v>
      </c>
      <c r="VCK268" s="214" t="e">
        <v>#N/A</v>
      </c>
      <c r="VCL268" s="214" t="e">
        <v>#N/A</v>
      </c>
      <c r="VCM268" s="214" t="e">
        <v>#N/A</v>
      </c>
      <c r="VCN268" s="214" t="e">
        <v>#N/A</v>
      </c>
      <c r="VCO268" s="214" t="e">
        <v>#N/A</v>
      </c>
      <c r="VCP268" s="214" t="e">
        <v>#N/A</v>
      </c>
      <c r="VCQ268" s="214" t="e">
        <v>#N/A</v>
      </c>
      <c r="VCR268" s="214" t="e">
        <v>#N/A</v>
      </c>
      <c r="VCS268" s="214" t="e">
        <v>#N/A</v>
      </c>
      <c r="VCT268" s="214" t="e">
        <v>#N/A</v>
      </c>
      <c r="VCU268" s="214" t="e">
        <v>#N/A</v>
      </c>
      <c r="VCV268" s="214" t="e">
        <v>#N/A</v>
      </c>
      <c r="VCW268" s="214" t="e">
        <v>#N/A</v>
      </c>
      <c r="VCX268" s="214" t="e">
        <v>#N/A</v>
      </c>
      <c r="VCY268" s="214" t="e">
        <v>#N/A</v>
      </c>
      <c r="VCZ268" s="214" t="e">
        <v>#N/A</v>
      </c>
      <c r="VDA268" s="214" t="e">
        <v>#N/A</v>
      </c>
      <c r="VDB268" s="214" t="e">
        <v>#N/A</v>
      </c>
      <c r="VDC268" s="214" t="e">
        <v>#N/A</v>
      </c>
      <c r="VDD268" s="214" t="e">
        <v>#N/A</v>
      </c>
      <c r="VDE268" s="214" t="e">
        <v>#N/A</v>
      </c>
      <c r="VDF268" s="214" t="e">
        <v>#N/A</v>
      </c>
      <c r="VDG268" s="214" t="e">
        <v>#N/A</v>
      </c>
      <c r="VDH268" s="214" t="e">
        <v>#N/A</v>
      </c>
      <c r="VDI268" s="214" t="e">
        <v>#N/A</v>
      </c>
      <c r="VDJ268" s="214" t="e">
        <v>#N/A</v>
      </c>
      <c r="VDK268" s="214" t="e">
        <v>#N/A</v>
      </c>
      <c r="VDL268" s="214" t="e">
        <v>#N/A</v>
      </c>
      <c r="VDM268" s="214" t="e">
        <v>#N/A</v>
      </c>
      <c r="VDN268" s="214" t="e">
        <v>#N/A</v>
      </c>
      <c r="VDO268" s="214" t="e">
        <v>#N/A</v>
      </c>
      <c r="VDP268" s="214" t="e">
        <v>#N/A</v>
      </c>
      <c r="VDQ268" s="214" t="e">
        <v>#N/A</v>
      </c>
      <c r="VDR268" s="214" t="e">
        <v>#N/A</v>
      </c>
      <c r="VDS268" s="214" t="e">
        <v>#N/A</v>
      </c>
      <c r="VDT268" s="214" t="e">
        <v>#N/A</v>
      </c>
      <c r="VDU268" s="214" t="e">
        <v>#N/A</v>
      </c>
      <c r="VDV268" s="214" t="e">
        <v>#N/A</v>
      </c>
      <c r="VDW268" s="214" t="e">
        <v>#N/A</v>
      </c>
      <c r="VDX268" s="214" t="e">
        <v>#N/A</v>
      </c>
      <c r="VDY268" s="214" t="e">
        <v>#N/A</v>
      </c>
      <c r="VDZ268" s="214" t="e">
        <v>#N/A</v>
      </c>
      <c r="VEA268" s="214" t="e">
        <v>#N/A</v>
      </c>
      <c r="VEB268" s="214" t="e">
        <v>#N/A</v>
      </c>
      <c r="VEC268" s="214" t="e">
        <v>#N/A</v>
      </c>
      <c r="VED268" s="214" t="e">
        <v>#N/A</v>
      </c>
      <c r="VEE268" s="214" t="e">
        <v>#N/A</v>
      </c>
      <c r="VEF268" s="214" t="e">
        <v>#N/A</v>
      </c>
      <c r="VEG268" s="214" t="e">
        <v>#N/A</v>
      </c>
      <c r="VEH268" s="214" t="e">
        <v>#N/A</v>
      </c>
      <c r="VEI268" s="214" t="e">
        <v>#N/A</v>
      </c>
      <c r="VEJ268" s="214" t="e">
        <v>#N/A</v>
      </c>
      <c r="VEK268" s="214" t="e">
        <v>#N/A</v>
      </c>
      <c r="VEL268" s="214" t="e">
        <v>#N/A</v>
      </c>
      <c r="VEM268" s="214" t="e">
        <v>#N/A</v>
      </c>
      <c r="VEN268" s="214" t="e">
        <v>#N/A</v>
      </c>
      <c r="VEO268" s="214" t="e">
        <v>#N/A</v>
      </c>
      <c r="VEP268" s="214" t="e">
        <v>#N/A</v>
      </c>
      <c r="VEQ268" s="214" t="e">
        <v>#N/A</v>
      </c>
      <c r="VER268" s="214" t="e">
        <v>#N/A</v>
      </c>
      <c r="VES268" s="214" t="e">
        <v>#N/A</v>
      </c>
      <c r="VET268" s="214" t="e">
        <v>#N/A</v>
      </c>
      <c r="VEU268" s="214" t="e">
        <v>#N/A</v>
      </c>
      <c r="VEV268" s="214" t="e">
        <v>#N/A</v>
      </c>
      <c r="VEW268" s="214" t="e">
        <v>#N/A</v>
      </c>
      <c r="VEX268" s="214" t="e">
        <v>#N/A</v>
      </c>
      <c r="VEY268" s="214" t="e">
        <v>#N/A</v>
      </c>
      <c r="VEZ268" s="214" t="e">
        <v>#N/A</v>
      </c>
      <c r="VFA268" s="214" t="e">
        <v>#N/A</v>
      </c>
      <c r="VFB268" s="214" t="e">
        <v>#N/A</v>
      </c>
      <c r="VFC268" s="214" t="e">
        <v>#N/A</v>
      </c>
      <c r="VFD268" s="214" t="e">
        <v>#N/A</v>
      </c>
      <c r="VFE268" s="214" t="e">
        <v>#N/A</v>
      </c>
      <c r="VFF268" s="214" t="e">
        <v>#N/A</v>
      </c>
      <c r="VFG268" s="214" t="e">
        <v>#N/A</v>
      </c>
      <c r="VFH268" s="214" t="e">
        <v>#N/A</v>
      </c>
      <c r="VFI268" s="214" t="e">
        <v>#N/A</v>
      </c>
      <c r="VFJ268" s="214" t="e">
        <v>#N/A</v>
      </c>
      <c r="VFK268" s="214" t="e">
        <v>#N/A</v>
      </c>
      <c r="VFL268" s="214" t="e">
        <v>#N/A</v>
      </c>
      <c r="VFM268" s="214" t="e">
        <v>#N/A</v>
      </c>
      <c r="VFN268" s="214" t="e">
        <v>#N/A</v>
      </c>
      <c r="VFO268" s="214" t="e">
        <v>#N/A</v>
      </c>
      <c r="VFP268" s="214" t="e">
        <v>#N/A</v>
      </c>
      <c r="VFQ268" s="214" t="e">
        <v>#N/A</v>
      </c>
      <c r="VFR268" s="214" t="e">
        <v>#N/A</v>
      </c>
      <c r="VFS268" s="214" t="e">
        <v>#N/A</v>
      </c>
      <c r="VFT268" s="214" t="e">
        <v>#N/A</v>
      </c>
      <c r="VFU268" s="214" t="e">
        <v>#N/A</v>
      </c>
      <c r="VFV268" s="214" t="e">
        <v>#N/A</v>
      </c>
      <c r="VFW268" s="214" t="e">
        <v>#N/A</v>
      </c>
      <c r="VFX268" s="214" t="e">
        <v>#N/A</v>
      </c>
      <c r="VFY268" s="214" t="e">
        <v>#N/A</v>
      </c>
      <c r="VFZ268" s="214" t="e">
        <v>#N/A</v>
      </c>
      <c r="VGA268" s="214" t="e">
        <v>#N/A</v>
      </c>
      <c r="VGB268" s="214" t="e">
        <v>#N/A</v>
      </c>
      <c r="VGC268" s="214" t="e">
        <v>#N/A</v>
      </c>
      <c r="VGD268" s="214" t="e">
        <v>#N/A</v>
      </c>
      <c r="VGE268" s="214" t="e">
        <v>#N/A</v>
      </c>
      <c r="VGF268" s="214" t="e">
        <v>#N/A</v>
      </c>
      <c r="VGG268" s="214" t="e">
        <v>#N/A</v>
      </c>
      <c r="VGH268" s="214" t="e">
        <v>#N/A</v>
      </c>
      <c r="VGI268" s="214" t="e">
        <v>#N/A</v>
      </c>
      <c r="VGJ268" s="214" t="e">
        <v>#N/A</v>
      </c>
      <c r="VGK268" s="214" t="e">
        <v>#N/A</v>
      </c>
      <c r="VGL268" s="214" t="e">
        <v>#N/A</v>
      </c>
      <c r="VGM268" s="214" t="e">
        <v>#N/A</v>
      </c>
      <c r="VGN268" s="214" t="e">
        <v>#N/A</v>
      </c>
      <c r="VGO268" s="214" t="e">
        <v>#N/A</v>
      </c>
      <c r="VGP268" s="214" t="e">
        <v>#N/A</v>
      </c>
      <c r="VGQ268" s="214" t="e">
        <v>#N/A</v>
      </c>
      <c r="VGR268" s="214" t="e">
        <v>#N/A</v>
      </c>
      <c r="VGS268" s="214" t="e">
        <v>#N/A</v>
      </c>
      <c r="VGT268" s="214" t="e">
        <v>#N/A</v>
      </c>
      <c r="VGU268" s="214" t="e">
        <v>#N/A</v>
      </c>
      <c r="VGV268" s="214" t="e">
        <v>#N/A</v>
      </c>
      <c r="VGW268" s="214" t="e">
        <v>#N/A</v>
      </c>
      <c r="VGX268" s="214" t="e">
        <v>#N/A</v>
      </c>
      <c r="VGY268" s="214" t="e">
        <v>#N/A</v>
      </c>
      <c r="VGZ268" s="214" t="e">
        <v>#N/A</v>
      </c>
      <c r="VHA268" s="214" t="e">
        <v>#N/A</v>
      </c>
      <c r="VHB268" s="214" t="e">
        <v>#N/A</v>
      </c>
      <c r="VHC268" s="214" t="e">
        <v>#N/A</v>
      </c>
      <c r="VHD268" s="214" t="e">
        <v>#N/A</v>
      </c>
      <c r="VHE268" s="214" t="e">
        <v>#N/A</v>
      </c>
      <c r="VHF268" s="214" t="e">
        <v>#N/A</v>
      </c>
      <c r="VHG268" s="214" t="e">
        <v>#N/A</v>
      </c>
      <c r="VHH268" s="214" t="e">
        <v>#N/A</v>
      </c>
      <c r="VHI268" s="214" t="e">
        <v>#N/A</v>
      </c>
      <c r="VHJ268" s="214" t="e">
        <v>#N/A</v>
      </c>
      <c r="VHK268" s="214" t="e">
        <v>#N/A</v>
      </c>
      <c r="VHL268" s="214" t="e">
        <v>#N/A</v>
      </c>
      <c r="VHM268" s="214" t="e">
        <v>#N/A</v>
      </c>
      <c r="VHN268" s="214" t="e">
        <v>#N/A</v>
      </c>
      <c r="VHO268" s="214" t="e">
        <v>#N/A</v>
      </c>
      <c r="VHP268" s="214" t="e">
        <v>#N/A</v>
      </c>
      <c r="VHQ268" s="214" t="e">
        <v>#N/A</v>
      </c>
      <c r="VHR268" s="214" t="e">
        <v>#N/A</v>
      </c>
      <c r="VHS268" s="214" t="e">
        <v>#N/A</v>
      </c>
      <c r="VHT268" s="214" t="e">
        <v>#N/A</v>
      </c>
      <c r="VHU268" s="214" t="e">
        <v>#N/A</v>
      </c>
      <c r="VHV268" s="214" t="e">
        <v>#N/A</v>
      </c>
      <c r="VHW268" s="214" t="e">
        <v>#N/A</v>
      </c>
      <c r="VHX268" s="214" t="e">
        <v>#N/A</v>
      </c>
      <c r="VHY268" s="214" t="e">
        <v>#N/A</v>
      </c>
      <c r="VHZ268" s="214" t="e">
        <v>#N/A</v>
      </c>
      <c r="VIA268" s="214" t="e">
        <v>#N/A</v>
      </c>
      <c r="VIB268" s="214" t="e">
        <v>#N/A</v>
      </c>
      <c r="VIC268" s="214" t="e">
        <v>#N/A</v>
      </c>
      <c r="VID268" s="214" t="e">
        <v>#N/A</v>
      </c>
      <c r="VIE268" s="214" t="e">
        <v>#N/A</v>
      </c>
      <c r="VIF268" s="214" t="e">
        <v>#N/A</v>
      </c>
      <c r="VIG268" s="214" t="e">
        <v>#N/A</v>
      </c>
      <c r="VIH268" s="214" t="e">
        <v>#N/A</v>
      </c>
      <c r="VII268" s="214" t="e">
        <v>#N/A</v>
      </c>
      <c r="VIJ268" s="214" t="e">
        <v>#N/A</v>
      </c>
      <c r="VIK268" s="214" t="e">
        <v>#N/A</v>
      </c>
      <c r="VIL268" s="214" t="e">
        <v>#N/A</v>
      </c>
      <c r="VIM268" s="214" t="e">
        <v>#N/A</v>
      </c>
      <c r="VIN268" s="214" t="e">
        <v>#N/A</v>
      </c>
      <c r="VIO268" s="214" t="e">
        <v>#N/A</v>
      </c>
      <c r="VIP268" s="214" t="e">
        <v>#N/A</v>
      </c>
      <c r="VIQ268" s="214" t="e">
        <v>#N/A</v>
      </c>
      <c r="VIR268" s="214" t="e">
        <v>#N/A</v>
      </c>
      <c r="VIS268" s="214" t="e">
        <v>#N/A</v>
      </c>
      <c r="VIT268" s="214" t="e">
        <v>#N/A</v>
      </c>
      <c r="VIU268" s="214" t="e">
        <v>#N/A</v>
      </c>
      <c r="VIV268" s="214" t="e">
        <v>#N/A</v>
      </c>
      <c r="VIW268" s="214" t="e">
        <v>#N/A</v>
      </c>
      <c r="VIX268" s="214" t="e">
        <v>#N/A</v>
      </c>
      <c r="VIY268" s="214" t="e">
        <v>#N/A</v>
      </c>
      <c r="VIZ268" s="214" t="e">
        <v>#N/A</v>
      </c>
      <c r="VJA268" s="214" t="e">
        <v>#N/A</v>
      </c>
      <c r="VJB268" s="214" t="e">
        <v>#N/A</v>
      </c>
      <c r="VJC268" s="214" t="e">
        <v>#N/A</v>
      </c>
      <c r="VJD268" s="214" t="e">
        <v>#N/A</v>
      </c>
      <c r="VJE268" s="214" t="e">
        <v>#N/A</v>
      </c>
      <c r="VJF268" s="214" t="e">
        <v>#N/A</v>
      </c>
      <c r="VJG268" s="214" t="e">
        <v>#N/A</v>
      </c>
      <c r="VJH268" s="214" t="e">
        <v>#N/A</v>
      </c>
      <c r="VJI268" s="214" t="e">
        <v>#N/A</v>
      </c>
      <c r="VJJ268" s="214" t="e">
        <v>#N/A</v>
      </c>
      <c r="VJK268" s="214" t="e">
        <v>#N/A</v>
      </c>
      <c r="VJL268" s="214" t="e">
        <v>#N/A</v>
      </c>
      <c r="VJM268" s="214" t="e">
        <v>#N/A</v>
      </c>
      <c r="VJN268" s="214" t="e">
        <v>#N/A</v>
      </c>
      <c r="VJO268" s="214" t="e">
        <v>#N/A</v>
      </c>
      <c r="VJP268" s="214" t="e">
        <v>#N/A</v>
      </c>
      <c r="VJQ268" s="214" t="e">
        <v>#N/A</v>
      </c>
      <c r="VJR268" s="214" t="e">
        <v>#N/A</v>
      </c>
      <c r="VJS268" s="214" t="e">
        <v>#N/A</v>
      </c>
      <c r="VJT268" s="214" t="e">
        <v>#N/A</v>
      </c>
      <c r="VJU268" s="214" t="e">
        <v>#N/A</v>
      </c>
      <c r="VJV268" s="214" t="e">
        <v>#N/A</v>
      </c>
      <c r="VJW268" s="214" t="e">
        <v>#N/A</v>
      </c>
      <c r="VJX268" s="214" t="e">
        <v>#N/A</v>
      </c>
      <c r="VJY268" s="214" t="e">
        <v>#N/A</v>
      </c>
      <c r="VJZ268" s="214" t="e">
        <v>#N/A</v>
      </c>
      <c r="VKA268" s="214" t="e">
        <v>#N/A</v>
      </c>
      <c r="VKB268" s="214" t="e">
        <v>#N/A</v>
      </c>
      <c r="VKC268" s="214" t="e">
        <v>#N/A</v>
      </c>
      <c r="VKD268" s="214" t="e">
        <v>#N/A</v>
      </c>
      <c r="VKE268" s="214" t="e">
        <v>#N/A</v>
      </c>
      <c r="VKF268" s="214" t="e">
        <v>#N/A</v>
      </c>
      <c r="VKG268" s="214" t="e">
        <v>#N/A</v>
      </c>
      <c r="VKH268" s="214" t="e">
        <v>#N/A</v>
      </c>
      <c r="VKI268" s="214" t="e">
        <v>#N/A</v>
      </c>
      <c r="VKJ268" s="214" t="e">
        <v>#N/A</v>
      </c>
      <c r="VKK268" s="214" t="e">
        <v>#N/A</v>
      </c>
      <c r="VKL268" s="214" t="e">
        <v>#N/A</v>
      </c>
      <c r="VKM268" s="214" t="e">
        <v>#N/A</v>
      </c>
      <c r="VKN268" s="214" t="e">
        <v>#N/A</v>
      </c>
      <c r="VKO268" s="214" t="e">
        <v>#N/A</v>
      </c>
      <c r="VKP268" s="214" t="e">
        <v>#N/A</v>
      </c>
      <c r="VKQ268" s="214" t="e">
        <v>#N/A</v>
      </c>
      <c r="VKR268" s="214" t="e">
        <v>#N/A</v>
      </c>
      <c r="VKS268" s="214" t="e">
        <v>#N/A</v>
      </c>
      <c r="VKT268" s="214" t="e">
        <v>#N/A</v>
      </c>
      <c r="VKU268" s="214" t="e">
        <v>#N/A</v>
      </c>
      <c r="VKV268" s="214" t="e">
        <v>#N/A</v>
      </c>
      <c r="VKW268" s="214" t="e">
        <v>#N/A</v>
      </c>
      <c r="VKX268" s="214" t="e">
        <v>#N/A</v>
      </c>
      <c r="VKY268" s="214" t="e">
        <v>#N/A</v>
      </c>
      <c r="VKZ268" s="214" t="e">
        <v>#N/A</v>
      </c>
      <c r="VLA268" s="214" t="e">
        <v>#N/A</v>
      </c>
      <c r="VLB268" s="214" t="e">
        <v>#N/A</v>
      </c>
      <c r="VLC268" s="214" t="e">
        <v>#N/A</v>
      </c>
      <c r="VLD268" s="214" t="e">
        <v>#N/A</v>
      </c>
      <c r="VLE268" s="214" t="e">
        <v>#N/A</v>
      </c>
      <c r="VLF268" s="214" t="e">
        <v>#N/A</v>
      </c>
      <c r="VLG268" s="214" t="e">
        <v>#N/A</v>
      </c>
      <c r="VLH268" s="214" t="e">
        <v>#N/A</v>
      </c>
      <c r="VLI268" s="214" t="e">
        <v>#N/A</v>
      </c>
      <c r="VLJ268" s="214" t="e">
        <v>#N/A</v>
      </c>
      <c r="VLK268" s="214" t="e">
        <v>#N/A</v>
      </c>
      <c r="VLL268" s="214" t="e">
        <v>#N/A</v>
      </c>
      <c r="VLM268" s="214" t="e">
        <v>#N/A</v>
      </c>
      <c r="VLN268" s="214" t="e">
        <v>#N/A</v>
      </c>
      <c r="VLO268" s="214" t="e">
        <v>#N/A</v>
      </c>
      <c r="VLP268" s="214" t="e">
        <v>#N/A</v>
      </c>
      <c r="VLQ268" s="214" t="e">
        <v>#N/A</v>
      </c>
      <c r="VLR268" s="214" t="e">
        <v>#N/A</v>
      </c>
      <c r="VLS268" s="214" t="e">
        <v>#N/A</v>
      </c>
      <c r="VLT268" s="214" t="e">
        <v>#N/A</v>
      </c>
      <c r="VLU268" s="214" t="e">
        <v>#N/A</v>
      </c>
      <c r="VLV268" s="214" t="e">
        <v>#N/A</v>
      </c>
      <c r="VLW268" s="214" t="e">
        <v>#N/A</v>
      </c>
      <c r="VLX268" s="214" t="e">
        <v>#N/A</v>
      </c>
      <c r="VLY268" s="214" t="e">
        <v>#N/A</v>
      </c>
      <c r="VLZ268" s="214" t="e">
        <v>#N/A</v>
      </c>
      <c r="VMA268" s="214" t="e">
        <v>#N/A</v>
      </c>
      <c r="VMB268" s="214" t="e">
        <v>#N/A</v>
      </c>
      <c r="VMC268" s="214" t="e">
        <v>#N/A</v>
      </c>
      <c r="VMD268" s="214" t="e">
        <v>#N/A</v>
      </c>
      <c r="VME268" s="214" t="e">
        <v>#N/A</v>
      </c>
      <c r="VMF268" s="214" t="e">
        <v>#N/A</v>
      </c>
      <c r="VMG268" s="214" t="e">
        <v>#N/A</v>
      </c>
      <c r="VMH268" s="214" t="e">
        <v>#N/A</v>
      </c>
      <c r="VMI268" s="214" t="e">
        <v>#N/A</v>
      </c>
      <c r="VMJ268" s="214" t="e">
        <v>#N/A</v>
      </c>
      <c r="VMK268" s="214" t="e">
        <v>#N/A</v>
      </c>
      <c r="VML268" s="214" t="e">
        <v>#N/A</v>
      </c>
      <c r="VMM268" s="214" t="e">
        <v>#N/A</v>
      </c>
      <c r="VMN268" s="214" t="e">
        <v>#N/A</v>
      </c>
      <c r="VMO268" s="214" t="e">
        <v>#N/A</v>
      </c>
      <c r="VMP268" s="214" t="e">
        <v>#N/A</v>
      </c>
      <c r="VMQ268" s="214" t="e">
        <v>#N/A</v>
      </c>
      <c r="VMR268" s="214" t="e">
        <v>#N/A</v>
      </c>
      <c r="VMS268" s="214" t="e">
        <v>#N/A</v>
      </c>
      <c r="VMT268" s="214" t="e">
        <v>#N/A</v>
      </c>
      <c r="VMU268" s="214" t="e">
        <v>#N/A</v>
      </c>
      <c r="VMV268" s="214" t="e">
        <v>#N/A</v>
      </c>
      <c r="VMW268" s="214" t="e">
        <v>#N/A</v>
      </c>
      <c r="VMX268" s="214" t="e">
        <v>#N/A</v>
      </c>
      <c r="VMY268" s="214" t="e">
        <v>#N/A</v>
      </c>
      <c r="VMZ268" s="214" t="e">
        <v>#N/A</v>
      </c>
      <c r="VNA268" s="214" t="e">
        <v>#N/A</v>
      </c>
      <c r="VNB268" s="214" t="e">
        <v>#N/A</v>
      </c>
      <c r="VNC268" s="214" t="e">
        <v>#N/A</v>
      </c>
      <c r="VND268" s="214" t="e">
        <v>#N/A</v>
      </c>
      <c r="VNE268" s="214" t="e">
        <v>#N/A</v>
      </c>
      <c r="VNF268" s="214" t="e">
        <v>#N/A</v>
      </c>
      <c r="VNG268" s="214" t="e">
        <v>#N/A</v>
      </c>
      <c r="VNH268" s="214" t="e">
        <v>#N/A</v>
      </c>
      <c r="VNI268" s="214" t="e">
        <v>#N/A</v>
      </c>
      <c r="VNJ268" s="214" t="e">
        <v>#N/A</v>
      </c>
      <c r="VNK268" s="214" t="e">
        <v>#N/A</v>
      </c>
      <c r="VNL268" s="214" t="e">
        <v>#N/A</v>
      </c>
      <c r="VNM268" s="214" t="e">
        <v>#N/A</v>
      </c>
      <c r="VNN268" s="214" t="e">
        <v>#N/A</v>
      </c>
      <c r="VNO268" s="214" t="e">
        <v>#N/A</v>
      </c>
      <c r="VNP268" s="214" t="e">
        <v>#N/A</v>
      </c>
      <c r="VNQ268" s="214" t="e">
        <v>#N/A</v>
      </c>
      <c r="VNR268" s="214" t="e">
        <v>#N/A</v>
      </c>
      <c r="VNS268" s="214" t="e">
        <v>#N/A</v>
      </c>
      <c r="VNT268" s="214" t="e">
        <v>#N/A</v>
      </c>
      <c r="VNU268" s="214" t="e">
        <v>#N/A</v>
      </c>
      <c r="VNV268" s="214" t="e">
        <v>#N/A</v>
      </c>
      <c r="VNW268" s="214" t="e">
        <v>#N/A</v>
      </c>
      <c r="VNX268" s="214" t="e">
        <v>#N/A</v>
      </c>
      <c r="VNY268" s="214" t="e">
        <v>#N/A</v>
      </c>
      <c r="VNZ268" s="214" t="e">
        <v>#N/A</v>
      </c>
      <c r="VOA268" s="214" t="e">
        <v>#N/A</v>
      </c>
      <c r="VOB268" s="214" t="e">
        <v>#N/A</v>
      </c>
      <c r="VOC268" s="214" t="e">
        <v>#N/A</v>
      </c>
      <c r="VOD268" s="214" t="e">
        <v>#N/A</v>
      </c>
      <c r="VOE268" s="214" t="e">
        <v>#N/A</v>
      </c>
      <c r="VOF268" s="214" t="e">
        <v>#N/A</v>
      </c>
      <c r="VOG268" s="214" t="e">
        <v>#N/A</v>
      </c>
      <c r="VOH268" s="214" t="e">
        <v>#N/A</v>
      </c>
      <c r="VOI268" s="214" t="e">
        <v>#N/A</v>
      </c>
      <c r="VOJ268" s="214" t="e">
        <v>#N/A</v>
      </c>
      <c r="VOK268" s="214" t="e">
        <v>#N/A</v>
      </c>
      <c r="VOL268" s="214" t="e">
        <v>#N/A</v>
      </c>
      <c r="VOM268" s="214" t="e">
        <v>#N/A</v>
      </c>
      <c r="VON268" s="214" t="e">
        <v>#N/A</v>
      </c>
      <c r="VOO268" s="214" t="e">
        <v>#N/A</v>
      </c>
      <c r="VOP268" s="214" t="e">
        <v>#N/A</v>
      </c>
      <c r="VOQ268" s="214" t="e">
        <v>#N/A</v>
      </c>
      <c r="VOR268" s="214" t="e">
        <v>#N/A</v>
      </c>
      <c r="VOS268" s="214" t="e">
        <v>#N/A</v>
      </c>
      <c r="VOT268" s="214" t="e">
        <v>#N/A</v>
      </c>
      <c r="VOU268" s="214" t="e">
        <v>#N/A</v>
      </c>
      <c r="VOV268" s="214" t="e">
        <v>#N/A</v>
      </c>
      <c r="VOW268" s="214" t="e">
        <v>#N/A</v>
      </c>
      <c r="VOX268" s="214" t="e">
        <v>#N/A</v>
      </c>
      <c r="VOY268" s="214" t="e">
        <v>#N/A</v>
      </c>
      <c r="VOZ268" s="214" t="e">
        <v>#N/A</v>
      </c>
      <c r="VPA268" s="214" t="e">
        <v>#N/A</v>
      </c>
      <c r="VPB268" s="214" t="e">
        <v>#N/A</v>
      </c>
      <c r="VPC268" s="214" t="e">
        <v>#N/A</v>
      </c>
      <c r="VPD268" s="214" t="e">
        <v>#N/A</v>
      </c>
      <c r="VPE268" s="214" t="e">
        <v>#N/A</v>
      </c>
      <c r="VPF268" s="214" t="e">
        <v>#N/A</v>
      </c>
      <c r="VPG268" s="214" t="e">
        <v>#N/A</v>
      </c>
      <c r="VPH268" s="214" t="e">
        <v>#N/A</v>
      </c>
      <c r="VPI268" s="214" t="e">
        <v>#N/A</v>
      </c>
      <c r="VPJ268" s="214" t="e">
        <v>#N/A</v>
      </c>
      <c r="VPK268" s="214" t="e">
        <v>#N/A</v>
      </c>
      <c r="VPL268" s="214" t="e">
        <v>#N/A</v>
      </c>
      <c r="VPM268" s="214" t="e">
        <v>#N/A</v>
      </c>
      <c r="VPN268" s="214" t="e">
        <v>#N/A</v>
      </c>
      <c r="VPO268" s="214" t="e">
        <v>#N/A</v>
      </c>
      <c r="VPP268" s="214" t="e">
        <v>#N/A</v>
      </c>
      <c r="VPQ268" s="214" t="e">
        <v>#N/A</v>
      </c>
      <c r="VPR268" s="214" t="e">
        <v>#N/A</v>
      </c>
      <c r="VPS268" s="214" t="e">
        <v>#N/A</v>
      </c>
      <c r="VPT268" s="214" t="e">
        <v>#N/A</v>
      </c>
      <c r="VPU268" s="214" t="e">
        <v>#N/A</v>
      </c>
      <c r="VPV268" s="214" t="e">
        <v>#N/A</v>
      </c>
      <c r="VPW268" s="214" t="e">
        <v>#N/A</v>
      </c>
      <c r="VPX268" s="214" t="e">
        <v>#N/A</v>
      </c>
      <c r="VPY268" s="214" t="e">
        <v>#N/A</v>
      </c>
      <c r="VPZ268" s="214" t="e">
        <v>#N/A</v>
      </c>
      <c r="VQA268" s="214" t="e">
        <v>#N/A</v>
      </c>
      <c r="VQB268" s="214" t="e">
        <v>#N/A</v>
      </c>
      <c r="VQC268" s="214" t="e">
        <v>#N/A</v>
      </c>
      <c r="VQD268" s="214" t="e">
        <v>#N/A</v>
      </c>
      <c r="VQE268" s="214" t="e">
        <v>#N/A</v>
      </c>
      <c r="VQF268" s="214" t="e">
        <v>#N/A</v>
      </c>
      <c r="VQG268" s="214" t="e">
        <v>#N/A</v>
      </c>
      <c r="VQH268" s="214" t="e">
        <v>#N/A</v>
      </c>
      <c r="VQI268" s="214" t="e">
        <v>#N/A</v>
      </c>
      <c r="VQJ268" s="214" t="e">
        <v>#N/A</v>
      </c>
      <c r="VQK268" s="214" t="e">
        <v>#N/A</v>
      </c>
      <c r="VQL268" s="214" t="e">
        <v>#N/A</v>
      </c>
      <c r="VQM268" s="214" t="e">
        <v>#N/A</v>
      </c>
      <c r="VQN268" s="214" t="e">
        <v>#N/A</v>
      </c>
      <c r="VQO268" s="214" t="e">
        <v>#N/A</v>
      </c>
      <c r="VQP268" s="214" t="e">
        <v>#N/A</v>
      </c>
      <c r="VQQ268" s="214" t="e">
        <v>#N/A</v>
      </c>
      <c r="VQR268" s="214" t="e">
        <v>#N/A</v>
      </c>
      <c r="VQS268" s="214" t="e">
        <v>#N/A</v>
      </c>
      <c r="VQT268" s="214" t="e">
        <v>#N/A</v>
      </c>
      <c r="VQU268" s="214" t="e">
        <v>#N/A</v>
      </c>
      <c r="VQV268" s="214" t="e">
        <v>#N/A</v>
      </c>
      <c r="VQW268" s="214" t="e">
        <v>#N/A</v>
      </c>
      <c r="VQX268" s="214" t="e">
        <v>#N/A</v>
      </c>
      <c r="VQY268" s="214" t="e">
        <v>#N/A</v>
      </c>
      <c r="VQZ268" s="214" t="e">
        <v>#N/A</v>
      </c>
      <c r="VRA268" s="214" t="e">
        <v>#N/A</v>
      </c>
      <c r="VRB268" s="214" t="e">
        <v>#N/A</v>
      </c>
      <c r="VRC268" s="214" t="e">
        <v>#N/A</v>
      </c>
      <c r="VRD268" s="214" t="e">
        <v>#N/A</v>
      </c>
      <c r="VRE268" s="214" t="e">
        <v>#N/A</v>
      </c>
      <c r="VRF268" s="214" t="e">
        <v>#N/A</v>
      </c>
      <c r="VRG268" s="214" t="e">
        <v>#N/A</v>
      </c>
      <c r="VRH268" s="214" t="e">
        <v>#N/A</v>
      </c>
      <c r="VRI268" s="214" t="e">
        <v>#N/A</v>
      </c>
      <c r="VRJ268" s="214" t="e">
        <v>#N/A</v>
      </c>
      <c r="VRK268" s="214" t="e">
        <v>#N/A</v>
      </c>
      <c r="VRL268" s="214" t="e">
        <v>#N/A</v>
      </c>
      <c r="VRM268" s="214" t="e">
        <v>#N/A</v>
      </c>
      <c r="VRN268" s="214" t="e">
        <v>#N/A</v>
      </c>
      <c r="VRO268" s="214" t="e">
        <v>#N/A</v>
      </c>
      <c r="VRP268" s="214" t="e">
        <v>#N/A</v>
      </c>
      <c r="VRQ268" s="214" t="e">
        <v>#N/A</v>
      </c>
      <c r="VRR268" s="214" t="e">
        <v>#N/A</v>
      </c>
      <c r="VRS268" s="214" t="e">
        <v>#N/A</v>
      </c>
      <c r="VRT268" s="214" t="e">
        <v>#N/A</v>
      </c>
      <c r="VRU268" s="214" t="e">
        <v>#N/A</v>
      </c>
      <c r="VRV268" s="214" t="e">
        <v>#N/A</v>
      </c>
      <c r="VRW268" s="214" t="e">
        <v>#N/A</v>
      </c>
      <c r="VRX268" s="214" t="e">
        <v>#N/A</v>
      </c>
      <c r="VRY268" s="214" t="e">
        <v>#N/A</v>
      </c>
      <c r="VRZ268" s="214" t="e">
        <v>#N/A</v>
      </c>
      <c r="VSA268" s="214" t="e">
        <v>#N/A</v>
      </c>
      <c r="VSB268" s="214" t="e">
        <v>#N/A</v>
      </c>
      <c r="VSC268" s="214" t="e">
        <v>#N/A</v>
      </c>
      <c r="VSD268" s="214" t="e">
        <v>#N/A</v>
      </c>
      <c r="VSE268" s="214" t="e">
        <v>#N/A</v>
      </c>
      <c r="VSF268" s="214" t="e">
        <v>#N/A</v>
      </c>
      <c r="VSG268" s="214" t="e">
        <v>#N/A</v>
      </c>
      <c r="VSH268" s="214" t="e">
        <v>#N/A</v>
      </c>
      <c r="VSI268" s="214" t="e">
        <v>#N/A</v>
      </c>
      <c r="VSJ268" s="214" t="e">
        <v>#N/A</v>
      </c>
      <c r="VSK268" s="214" t="e">
        <v>#N/A</v>
      </c>
      <c r="VSL268" s="214" t="e">
        <v>#N/A</v>
      </c>
      <c r="VSM268" s="214" t="e">
        <v>#N/A</v>
      </c>
      <c r="VSN268" s="214" t="e">
        <v>#N/A</v>
      </c>
      <c r="VSO268" s="214" t="e">
        <v>#N/A</v>
      </c>
      <c r="VSP268" s="214" t="e">
        <v>#N/A</v>
      </c>
      <c r="VSQ268" s="214" t="e">
        <v>#N/A</v>
      </c>
      <c r="VSR268" s="214" t="e">
        <v>#N/A</v>
      </c>
      <c r="VSS268" s="214" t="e">
        <v>#N/A</v>
      </c>
      <c r="VST268" s="214" t="e">
        <v>#N/A</v>
      </c>
      <c r="VSU268" s="214" t="e">
        <v>#N/A</v>
      </c>
      <c r="VSV268" s="214" t="e">
        <v>#N/A</v>
      </c>
      <c r="VSW268" s="214" t="e">
        <v>#N/A</v>
      </c>
      <c r="VSX268" s="214" t="e">
        <v>#N/A</v>
      </c>
      <c r="VSY268" s="214" t="e">
        <v>#N/A</v>
      </c>
      <c r="VSZ268" s="214" t="e">
        <v>#N/A</v>
      </c>
      <c r="VTA268" s="214" t="e">
        <v>#N/A</v>
      </c>
      <c r="VTB268" s="214" t="e">
        <v>#N/A</v>
      </c>
      <c r="VTC268" s="214" t="e">
        <v>#N/A</v>
      </c>
      <c r="VTD268" s="214" t="e">
        <v>#N/A</v>
      </c>
      <c r="VTE268" s="214" t="e">
        <v>#N/A</v>
      </c>
      <c r="VTF268" s="214" t="e">
        <v>#N/A</v>
      </c>
      <c r="VTG268" s="214" t="e">
        <v>#N/A</v>
      </c>
      <c r="VTH268" s="214" t="e">
        <v>#N/A</v>
      </c>
      <c r="VTI268" s="214" t="e">
        <v>#N/A</v>
      </c>
      <c r="VTJ268" s="214" t="e">
        <v>#N/A</v>
      </c>
      <c r="VTK268" s="214" t="e">
        <v>#N/A</v>
      </c>
      <c r="VTL268" s="214" t="e">
        <v>#N/A</v>
      </c>
      <c r="VTM268" s="214" t="e">
        <v>#N/A</v>
      </c>
      <c r="VTN268" s="214" t="e">
        <v>#N/A</v>
      </c>
      <c r="VTO268" s="214" t="e">
        <v>#N/A</v>
      </c>
      <c r="VTP268" s="214" t="e">
        <v>#N/A</v>
      </c>
      <c r="VTQ268" s="214" t="e">
        <v>#N/A</v>
      </c>
      <c r="VTR268" s="214" t="e">
        <v>#N/A</v>
      </c>
      <c r="VTS268" s="214" t="e">
        <v>#N/A</v>
      </c>
      <c r="VTT268" s="214" t="e">
        <v>#N/A</v>
      </c>
      <c r="VTU268" s="214" t="e">
        <v>#N/A</v>
      </c>
      <c r="VTV268" s="214" t="e">
        <v>#N/A</v>
      </c>
      <c r="VTW268" s="214" t="e">
        <v>#N/A</v>
      </c>
      <c r="VTX268" s="214" t="e">
        <v>#N/A</v>
      </c>
      <c r="VTY268" s="214" t="e">
        <v>#N/A</v>
      </c>
      <c r="VTZ268" s="214" t="e">
        <v>#N/A</v>
      </c>
      <c r="VUA268" s="214" t="e">
        <v>#N/A</v>
      </c>
      <c r="VUB268" s="214" t="e">
        <v>#N/A</v>
      </c>
      <c r="VUC268" s="214" t="e">
        <v>#N/A</v>
      </c>
      <c r="VUD268" s="214" t="e">
        <v>#N/A</v>
      </c>
      <c r="VUE268" s="214" t="e">
        <v>#N/A</v>
      </c>
      <c r="VUF268" s="214" t="e">
        <v>#N/A</v>
      </c>
      <c r="VUG268" s="214" t="e">
        <v>#N/A</v>
      </c>
      <c r="VUH268" s="214" t="e">
        <v>#N/A</v>
      </c>
      <c r="VUI268" s="214" t="e">
        <v>#N/A</v>
      </c>
      <c r="VUJ268" s="214" t="e">
        <v>#N/A</v>
      </c>
      <c r="VUK268" s="214" t="e">
        <v>#N/A</v>
      </c>
      <c r="VUL268" s="214" t="e">
        <v>#N/A</v>
      </c>
      <c r="VUM268" s="214" t="e">
        <v>#N/A</v>
      </c>
      <c r="VUN268" s="214" t="e">
        <v>#N/A</v>
      </c>
      <c r="VUO268" s="214" t="e">
        <v>#N/A</v>
      </c>
      <c r="VUP268" s="214" t="e">
        <v>#N/A</v>
      </c>
      <c r="VUQ268" s="214" t="e">
        <v>#N/A</v>
      </c>
      <c r="VUR268" s="214" t="e">
        <v>#N/A</v>
      </c>
      <c r="VUS268" s="214" t="e">
        <v>#N/A</v>
      </c>
      <c r="VUT268" s="214" t="e">
        <v>#N/A</v>
      </c>
      <c r="VUU268" s="214" t="e">
        <v>#N/A</v>
      </c>
      <c r="VUV268" s="214" t="e">
        <v>#N/A</v>
      </c>
      <c r="VUW268" s="214" t="e">
        <v>#N/A</v>
      </c>
      <c r="VUX268" s="214" t="e">
        <v>#N/A</v>
      </c>
      <c r="VUY268" s="214" t="e">
        <v>#N/A</v>
      </c>
      <c r="VUZ268" s="214" t="e">
        <v>#N/A</v>
      </c>
      <c r="VVA268" s="214" t="e">
        <v>#N/A</v>
      </c>
      <c r="VVB268" s="214" t="e">
        <v>#N/A</v>
      </c>
      <c r="VVC268" s="214" t="e">
        <v>#N/A</v>
      </c>
      <c r="VVD268" s="214" t="e">
        <v>#N/A</v>
      </c>
      <c r="VVE268" s="214" t="e">
        <v>#N/A</v>
      </c>
      <c r="VVF268" s="214" t="e">
        <v>#N/A</v>
      </c>
      <c r="VVG268" s="214" t="e">
        <v>#N/A</v>
      </c>
      <c r="VVH268" s="214" t="e">
        <v>#N/A</v>
      </c>
      <c r="VVI268" s="214" t="e">
        <v>#N/A</v>
      </c>
      <c r="VVJ268" s="214" t="e">
        <v>#N/A</v>
      </c>
      <c r="VVK268" s="214" t="e">
        <v>#N/A</v>
      </c>
      <c r="VVL268" s="214" t="e">
        <v>#N/A</v>
      </c>
      <c r="VVM268" s="214" t="e">
        <v>#N/A</v>
      </c>
      <c r="VVN268" s="214" t="e">
        <v>#N/A</v>
      </c>
      <c r="VVO268" s="214" t="e">
        <v>#N/A</v>
      </c>
      <c r="VVP268" s="214" t="e">
        <v>#N/A</v>
      </c>
      <c r="VVQ268" s="214" t="e">
        <v>#N/A</v>
      </c>
      <c r="VVR268" s="214" t="e">
        <v>#N/A</v>
      </c>
      <c r="VVS268" s="214" t="e">
        <v>#N/A</v>
      </c>
      <c r="VVT268" s="214" t="e">
        <v>#N/A</v>
      </c>
      <c r="VVU268" s="214" t="e">
        <v>#N/A</v>
      </c>
      <c r="VVV268" s="214" t="e">
        <v>#N/A</v>
      </c>
      <c r="VVW268" s="214" t="e">
        <v>#N/A</v>
      </c>
      <c r="VVX268" s="214" t="e">
        <v>#N/A</v>
      </c>
      <c r="VVY268" s="214" t="e">
        <v>#N/A</v>
      </c>
      <c r="VVZ268" s="214" t="e">
        <v>#N/A</v>
      </c>
      <c r="VWA268" s="214" t="e">
        <v>#N/A</v>
      </c>
      <c r="VWB268" s="214" t="e">
        <v>#N/A</v>
      </c>
      <c r="VWC268" s="214" t="e">
        <v>#N/A</v>
      </c>
      <c r="VWD268" s="214" t="e">
        <v>#N/A</v>
      </c>
      <c r="VWE268" s="214" t="e">
        <v>#N/A</v>
      </c>
      <c r="VWF268" s="214" t="e">
        <v>#N/A</v>
      </c>
      <c r="VWG268" s="214" t="e">
        <v>#N/A</v>
      </c>
      <c r="VWH268" s="214" t="e">
        <v>#N/A</v>
      </c>
      <c r="VWI268" s="214" t="e">
        <v>#N/A</v>
      </c>
      <c r="VWJ268" s="214" t="e">
        <v>#N/A</v>
      </c>
      <c r="VWK268" s="214" t="e">
        <v>#N/A</v>
      </c>
      <c r="VWL268" s="214" t="e">
        <v>#N/A</v>
      </c>
      <c r="VWM268" s="214" t="e">
        <v>#N/A</v>
      </c>
      <c r="VWN268" s="214" t="e">
        <v>#N/A</v>
      </c>
      <c r="VWO268" s="214" t="e">
        <v>#N/A</v>
      </c>
      <c r="VWP268" s="214" t="e">
        <v>#N/A</v>
      </c>
      <c r="VWQ268" s="214" t="e">
        <v>#N/A</v>
      </c>
      <c r="VWR268" s="214" t="e">
        <v>#N/A</v>
      </c>
      <c r="VWS268" s="214" t="e">
        <v>#N/A</v>
      </c>
      <c r="VWT268" s="214" t="e">
        <v>#N/A</v>
      </c>
      <c r="VWU268" s="214" t="e">
        <v>#N/A</v>
      </c>
      <c r="VWV268" s="214" t="e">
        <v>#N/A</v>
      </c>
      <c r="VWW268" s="214" t="e">
        <v>#N/A</v>
      </c>
      <c r="VWX268" s="214" t="e">
        <v>#N/A</v>
      </c>
      <c r="VWY268" s="214" t="e">
        <v>#N/A</v>
      </c>
      <c r="VWZ268" s="214" t="e">
        <v>#N/A</v>
      </c>
      <c r="VXA268" s="214" t="e">
        <v>#N/A</v>
      </c>
      <c r="VXB268" s="214" t="e">
        <v>#N/A</v>
      </c>
      <c r="VXC268" s="214" t="e">
        <v>#N/A</v>
      </c>
      <c r="VXD268" s="214" t="e">
        <v>#N/A</v>
      </c>
      <c r="VXE268" s="214" t="e">
        <v>#N/A</v>
      </c>
      <c r="VXF268" s="214" t="e">
        <v>#N/A</v>
      </c>
      <c r="VXG268" s="214" t="e">
        <v>#N/A</v>
      </c>
      <c r="VXH268" s="214" t="e">
        <v>#N/A</v>
      </c>
      <c r="VXI268" s="214" t="e">
        <v>#N/A</v>
      </c>
      <c r="VXJ268" s="214" t="e">
        <v>#N/A</v>
      </c>
      <c r="VXK268" s="214" t="e">
        <v>#N/A</v>
      </c>
      <c r="VXL268" s="214" t="e">
        <v>#N/A</v>
      </c>
      <c r="VXM268" s="214" t="e">
        <v>#N/A</v>
      </c>
      <c r="VXN268" s="214" t="e">
        <v>#N/A</v>
      </c>
      <c r="VXO268" s="214" t="e">
        <v>#N/A</v>
      </c>
      <c r="VXP268" s="214" t="e">
        <v>#N/A</v>
      </c>
      <c r="VXQ268" s="214" t="e">
        <v>#N/A</v>
      </c>
      <c r="VXR268" s="214" t="e">
        <v>#N/A</v>
      </c>
      <c r="VXS268" s="214" t="e">
        <v>#N/A</v>
      </c>
      <c r="VXT268" s="214" t="e">
        <v>#N/A</v>
      </c>
      <c r="VXU268" s="214" t="e">
        <v>#N/A</v>
      </c>
      <c r="VXV268" s="214" t="e">
        <v>#N/A</v>
      </c>
      <c r="VXW268" s="214" t="e">
        <v>#N/A</v>
      </c>
      <c r="VXX268" s="214" t="e">
        <v>#N/A</v>
      </c>
      <c r="VXY268" s="214" t="e">
        <v>#N/A</v>
      </c>
      <c r="VXZ268" s="214" t="e">
        <v>#N/A</v>
      </c>
      <c r="VYA268" s="214" t="e">
        <v>#N/A</v>
      </c>
      <c r="VYB268" s="214" t="e">
        <v>#N/A</v>
      </c>
      <c r="VYC268" s="214" t="e">
        <v>#N/A</v>
      </c>
      <c r="VYD268" s="214" t="e">
        <v>#N/A</v>
      </c>
      <c r="VYE268" s="214" t="e">
        <v>#N/A</v>
      </c>
      <c r="VYF268" s="214" t="e">
        <v>#N/A</v>
      </c>
      <c r="VYG268" s="214" t="e">
        <v>#N/A</v>
      </c>
      <c r="VYH268" s="214" t="e">
        <v>#N/A</v>
      </c>
      <c r="VYI268" s="214" t="e">
        <v>#N/A</v>
      </c>
      <c r="VYJ268" s="214" t="e">
        <v>#N/A</v>
      </c>
      <c r="VYK268" s="214" t="e">
        <v>#N/A</v>
      </c>
      <c r="VYL268" s="214" t="e">
        <v>#N/A</v>
      </c>
      <c r="VYM268" s="214" t="e">
        <v>#N/A</v>
      </c>
      <c r="VYN268" s="214" t="e">
        <v>#N/A</v>
      </c>
      <c r="VYO268" s="214" t="e">
        <v>#N/A</v>
      </c>
      <c r="VYP268" s="214" t="e">
        <v>#N/A</v>
      </c>
      <c r="VYQ268" s="214" t="e">
        <v>#N/A</v>
      </c>
      <c r="VYR268" s="214" t="e">
        <v>#N/A</v>
      </c>
      <c r="VYS268" s="214" t="e">
        <v>#N/A</v>
      </c>
      <c r="VYT268" s="214" t="e">
        <v>#N/A</v>
      </c>
      <c r="VYU268" s="214" t="e">
        <v>#N/A</v>
      </c>
      <c r="VYV268" s="214" t="e">
        <v>#N/A</v>
      </c>
      <c r="VYW268" s="214" t="e">
        <v>#N/A</v>
      </c>
      <c r="VYX268" s="214" t="e">
        <v>#N/A</v>
      </c>
      <c r="VYY268" s="214" t="e">
        <v>#N/A</v>
      </c>
      <c r="VYZ268" s="214" t="e">
        <v>#N/A</v>
      </c>
      <c r="VZA268" s="214" t="e">
        <v>#N/A</v>
      </c>
      <c r="VZB268" s="214" t="e">
        <v>#N/A</v>
      </c>
      <c r="VZC268" s="214" t="e">
        <v>#N/A</v>
      </c>
      <c r="VZD268" s="214" t="e">
        <v>#N/A</v>
      </c>
      <c r="VZE268" s="214" t="e">
        <v>#N/A</v>
      </c>
      <c r="VZF268" s="214" t="e">
        <v>#N/A</v>
      </c>
      <c r="VZG268" s="214" t="e">
        <v>#N/A</v>
      </c>
      <c r="VZH268" s="214" t="e">
        <v>#N/A</v>
      </c>
      <c r="VZI268" s="214" t="e">
        <v>#N/A</v>
      </c>
      <c r="VZJ268" s="214" t="e">
        <v>#N/A</v>
      </c>
      <c r="VZK268" s="214" t="e">
        <v>#N/A</v>
      </c>
      <c r="VZL268" s="214" t="e">
        <v>#N/A</v>
      </c>
      <c r="VZM268" s="214" t="e">
        <v>#N/A</v>
      </c>
      <c r="VZN268" s="214" t="e">
        <v>#N/A</v>
      </c>
      <c r="VZO268" s="214" t="e">
        <v>#N/A</v>
      </c>
      <c r="VZP268" s="214" t="e">
        <v>#N/A</v>
      </c>
      <c r="VZQ268" s="214" t="e">
        <v>#N/A</v>
      </c>
      <c r="VZR268" s="214" t="e">
        <v>#N/A</v>
      </c>
      <c r="VZS268" s="214" t="e">
        <v>#N/A</v>
      </c>
      <c r="VZT268" s="214" t="e">
        <v>#N/A</v>
      </c>
      <c r="VZU268" s="214" t="e">
        <v>#N/A</v>
      </c>
      <c r="VZV268" s="214" t="e">
        <v>#N/A</v>
      </c>
      <c r="VZW268" s="214" t="e">
        <v>#N/A</v>
      </c>
      <c r="VZX268" s="214" t="e">
        <v>#N/A</v>
      </c>
      <c r="VZY268" s="214" t="e">
        <v>#N/A</v>
      </c>
      <c r="VZZ268" s="214" t="e">
        <v>#N/A</v>
      </c>
      <c r="WAA268" s="214" t="e">
        <v>#N/A</v>
      </c>
      <c r="WAB268" s="214" t="e">
        <v>#N/A</v>
      </c>
      <c r="WAC268" s="214" t="e">
        <v>#N/A</v>
      </c>
      <c r="WAD268" s="214" t="e">
        <v>#N/A</v>
      </c>
      <c r="WAE268" s="214" t="e">
        <v>#N/A</v>
      </c>
      <c r="WAF268" s="214" t="e">
        <v>#N/A</v>
      </c>
      <c r="WAG268" s="214" t="e">
        <v>#N/A</v>
      </c>
      <c r="WAH268" s="214" t="e">
        <v>#N/A</v>
      </c>
      <c r="WAI268" s="214" t="e">
        <v>#N/A</v>
      </c>
      <c r="WAJ268" s="214" t="e">
        <v>#N/A</v>
      </c>
      <c r="WAK268" s="214" t="e">
        <v>#N/A</v>
      </c>
      <c r="WAL268" s="214" t="e">
        <v>#N/A</v>
      </c>
      <c r="WAM268" s="214" t="e">
        <v>#N/A</v>
      </c>
      <c r="WAN268" s="214" t="e">
        <v>#N/A</v>
      </c>
      <c r="WAO268" s="214" t="e">
        <v>#N/A</v>
      </c>
      <c r="WAP268" s="214" t="e">
        <v>#N/A</v>
      </c>
      <c r="WAQ268" s="214" t="e">
        <v>#N/A</v>
      </c>
      <c r="WAR268" s="214" t="e">
        <v>#N/A</v>
      </c>
      <c r="WAS268" s="214" t="e">
        <v>#N/A</v>
      </c>
      <c r="WAT268" s="214" t="e">
        <v>#N/A</v>
      </c>
      <c r="WAU268" s="214" t="e">
        <v>#N/A</v>
      </c>
      <c r="WAV268" s="214" t="e">
        <v>#N/A</v>
      </c>
      <c r="WAW268" s="214" t="e">
        <v>#N/A</v>
      </c>
      <c r="WAX268" s="214" t="e">
        <v>#N/A</v>
      </c>
      <c r="WAY268" s="214" t="e">
        <v>#N/A</v>
      </c>
      <c r="WAZ268" s="214" t="e">
        <v>#N/A</v>
      </c>
      <c r="WBA268" s="214" t="e">
        <v>#N/A</v>
      </c>
      <c r="WBB268" s="214" t="e">
        <v>#N/A</v>
      </c>
      <c r="WBC268" s="214" t="e">
        <v>#N/A</v>
      </c>
      <c r="WBD268" s="214" t="e">
        <v>#N/A</v>
      </c>
      <c r="WBE268" s="214" t="e">
        <v>#N/A</v>
      </c>
      <c r="WBF268" s="214" t="e">
        <v>#N/A</v>
      </c>
      <c r="WBG268" s="214" t="e">
        <v>#N/A</v>
      </c>
      <c r="WBH268" s="214" t="e">
        <v>#N/A</v>
      </c>
      <c r="WBI268" s="214" t="e">
        <v>#N/A</v>
      </c>
      <c r="WBJ268" s="214" t="e">
        <v>#N/A</v>
      </c>
      <c r="WBK268" s="214" t="e">
        <v>#N/A</v>
      </c>
      <c r="WBL268" s="214" t="e">
        <v>#N/A</v>
      </c>
      <c r="WBM268" s="214" t="e">
        <v>#N/A</v>
      </c>
      <c r="WBN268" s="214" t="e">
        <v>#N/A</v>
      </c>
      <c r="WBO268" s="214" t="e">
        <v>#N/A</v>
      </c>
      <c r="WBP268" s="214" t="e">
        <v>#N/A</v>
      </c>
      <c r="WBQ268" s="214" t="e">
        <v>#N/A</v>
      </c>
      <c r="WBR268" s="214" t="e">
        <v>#N/A</v>
      </c>
      <c r="WBS268" s="214" t="e">
        <v>#N/A</v>
      </c>
      <c r="WBT268" s="214" t="e">
        <v>#N/A</v>
      </c>
      <c r="WBU268" s="214" t="e">
        <v>#N/A</v>
      </c>
      <c r="WBV268" s="214" t="e">
        <v>#N/A</v>
      </c>
      <c r="WBW268" s="214" t="e">
        <v>#N/A</v>
      </c>
      <c r="WBX268" s="214" t="e">
        <v>#N/A</v>
      </c>
      <c r="WBY268" s="214" t="e">
        <v>#N/A</v>
      </c>
      <c r="WBZ268" s="214" t="e">
        <v>#N/A</v>
      </c>
      <c r="WCA268" s="214" t="e">
        <v>#N/A</v>
      </c>
      <c r="WCB268" s="214" t="e">
        <v>#N/A</v>
      </c>
      <c r="WCC268" s="214" t="e">
        <v>#N/A</v>
      </c>
      <c r="WCD268" s="214" t="e">
        <v>#N/A</v>
      </c>
      <c r="WCE268" s="214" t="e">
        <v>#N/A</v>
      </c>
      <c r="WCF268" s="214" t="e">
        <v>#N/A</v>
      </c>
      <c r="WCG268" s="214" t="e">
        <v>#N/A</v>
      </c>
      <c r="WCH268" s="214" t="e">
        <v>#N/A</v>
      </c>
      <c r="WCI268" s="214" t="e">
        <v>#N/A</v>
      </c>
      <c r="WCJ268" s="214" t="e">
        <v>#N/A</v>
      </c>
      <c r="WCK268" s="214" t="e">
        <v>#N/A</v>
      </c>
      <c r="WCL268" s="214" t="e">
        <v>#N/A</v>
      </c>
      <c r="WCM268" s="214" t="e">
        <v>#N/A</v>
      </c>
      <c r="WCN268" s="214" t="e">
        <v>#N/A</v>
      </c>
      <c r="WCO268" s="214" t="e">
        <v>#N/A</v>
      </c>
      <c r="WCP268" s="214" t="e">
        <v>#N/A</v>
      </c>
      <c r="WCQ268" s="214" t="e">
        <v>#N/A</v>
      </c>
      <c r="WCR268" s="214" t="e">
        <v>#N/A</v>
      </c>
      <c r="WCS268" s="214" t="e">
        <v>#N/A</v>
      </c>
      <c r="WCT268" s="214" t="e">
        <v>#N/A</v>
      </c>
      <c r="WCU268" s="214" t="e">
        <v>#N/A</v>
      </c>
      <c r="WCV268" s="214" t="e">
        <v>#N/A</v>
      </c>
      <c r="WCW268" s="214" t="e">
        <v>#N/A</v>
      </c>
      <c r="WCX268" s="214" t="e">
        <v>#N/A</v>
      </c>
      <c r="WCY268" s="214" t="e">
        <v>#N/A</v>
      </c>
      <c r="WCZ268" s="214" t="e">
        <v>#N/A</v>
      </c>
      <c r="WDA268" s="214" t="e">
        <v>#N/A</v>
      </c>
      <c r="WDB268" s="214" t="e">
        <v>#N/A</v>
      </c>
      <c r="WDC268" s="214" t="e">
        <v>#N/A</v>
      </c>
      <c r="WDD268" s="214" t="e">
        <v>#N/A</v>
      </c>
      <c r="WDE268" s="214" t="e">
        <v>#N/A</v>
      </c>
      <c r="WDF268" s="214" t="e">
        <v>#N/A</v>
      </c>
      <c r="WDG268" s="214" t="e">
        <v>#N/A</v>
      </c>
      <c r="WDH268" s="214" t="e">
        <v>#N/A</v>
      </c>
      <c r="WDI268" s="214" t="e">
        <v>#N/A</v>
      </c>
      <c r="WDJ268" s="214" t="e">
        <v>#N/A</v>
      </c>
      <c r="WDK268" s="214" t="e">
        <v>#N/A</v>
      </c>
      <c r="WDL268" s="214" t="e">
        <v>#N/A</v>
      </c>
      <c r="WDM268" s="214" t="e">
        <v>#N/A</v>
      </c>
      <c r="WDN268" s="214" t="e">
        <v>#N/A</v>
      </c>
      <c r="WDO268" s="214" t="e">
        <v>#N/A</v>
      </c>
      <c r="WDP268" s="214" t="e">
        <v>#N/A</v>
      </c>
      <c r="WDQ268" s="214" t="e">
        <v>#N/A</v>
      </c>
      <c r="WDR268" s="214" t="e">
        <v>#N/A</v>
      </c>
      <c r="WDS268" s="214" t="e">
        <v>#N/A</v>
      </c>
      <c r="WDT268" s="214" t="e">
        <v>#N/A</v>
      </c>
      <c r="WDU268" s="214" t="e">
        <v>#N/A</v>
      </c>
      <c r="WDV268" s="214" t="e">
        <v>#N/A</v>
      </c>
      <c r="WDW268" s="214" t="e">
        <v>#N/A</v>
      </c>
      <c r="WDX268" s="214" t="e">
        <v>#N/A</v>
      </c>
      <c r="WDY268" s="214" t="e">
        <v>#N/A</v>
      </c>
      <c r="WDZ268" s="214" t="e">
        <v>#N/A</v>
      </c>
      <c r="WEA268" s="214" t="e">
        <v>#N/A</v>
      </c>
      <c r="WEB268" s="214" t="e">
        <v>#N/A</v>
      </c>
      <c r="WEC268" s="214" t="e">
        <v>#N/A</v>
      </c>
      <c r="WED268" s="214" t="e">
        <v>#N/A</v>
      </c>
      <c r="WEE268" s="214" t="e">
        <v>#N/A</v>
      </c>
      <c r="WEF268" s="214" t="e">
        <v>#N/A</v>
      </c>
      <c r="WEG268" s="214" t="e">
        <v>#N/A</v>
      </c>
      <c r="WEH268" s="214" t="e">
        <v>#N/A</v>
      </c>
      <c r="WEI268" s="214" t="e">
        <v>#N/A</v>
      </c>
      <c r="WEJ268" s="214" t="e">
        <v>#N/A</v>
      </c>
      <c r="WEK268" s="214" t="e">
        <v>#N/A</v>
      </c>
      <c r="WEL268" s="214" t="e">
        <v>#N/A</v>
      </c>
      <c r="WEM268" s="214" t="e">
        <v>#N/A</v>
      </c>
      <c r="WEN268" s="214" t="e">
        <v>#N/A</v>
      </c>
      <c r="WEO268" s="214" t="e">
        <v>#N/A</v>
      </c>
      <c r="WEP268" s="214" t="e">
        <v>#N/A</v>
      </c>
      <c r="WEQ268" s="214" t="e">
        <v>#N/A</v>
      </c>
      <c r="WER268" s="214" t="e">
        <v>#N/A</v>
      </c>
      <c r="WES268" s="214" t="e">
        <v>#N/A</v>
      </c>
      <c r="WET268" s="214" t="e">
        <v>#N/A</v>
      </c>
      <c r="WEU268" s="214" t="e">
        <v>#N/A</v>
      </c>
      <c r="WEV268" s="214" t="e">
        <v>#N/A</v>
      </c>
      <c r="WEW268" s="214" t="e">
        <v>#N/A</v>
      </c>
      <c r="WEX268" s="214" t="e">
        <v>#N/A</v>
      </c>
      <c r="WEY268" s="214" t="e">
        <v>#N/A</v>
      </c>
      <c r="WEZ268" s="214" t="e">
        <v>#N/A</v>
      </c>
      <c r="WFA268" s="214" t="e">
        <v>#N/A</v>
      </c>
      <c r="WFB268" s="214" t="e">
        <v>#N/A</v>
      </c>
      <c r="WFC268" s="214" t="e">
        <v>#N/A</v>
      </c>
      <c r="WFD268" s="214" t="e">
        <v>#N/A</v>
      </c>
      <c r="WFE268" s="214" t="e">
        <v>#N/A</v>
      </c>
      <c r="WFF268" s="214" t="e">
        <v>#N/A</v>
      </c>
      <c r="WFG268" s="214" t="e">
        <v>#N/A</v>
      </c>
      <c r="WFH268" s="214" t="e">
        <v>#N/A</v>
      </c>
      <c r="WFI268" s="214" t="e">
        <v>#N/A</v>
      </c>
      <c r="WFJ268" s="214" t="e">
        <v>#N/A</v>
      </c>
      <c r="WFK268" s="214" t="e">
        <v>#N/A</v>
      </c>
      <c r="WFL268" s="214" t="e">
        <v>#N/A</v>
      </c>
      <c r="WFM268" s="214" t="e">
        <v>#N/A</v>
      </c>
      <c r="WFN268" s="214" t="e">
        <v>#N/A</v>
      </c>
      <c r="WFO268" s="214" t="e">
        <v>#N/A</v>
      </c>
      <c r="WFP268" s="214" t="e">
        <v>#N/A</v>
      </c>
      <c r="WFQ268" s="214" t="e">
        <v>#N/A</v>
      </c>
      <c r="WFR268" s="214" t="e">
        <v>#N/A</v>
      </c>
      <c r="WFS268" s="214" t="e">
        <v>#N/A</v>
      </c>
      <c r="WFT268" s="214" t="e">
        <v>#N/A</v>
      </c>
      <c r="WFU268" s="214" t="e">
        <v>#N/A</v>
      </c>
      <c r="WFV268" s="214" t="e">
        <v>#N/A</v>
      </c>
      <c r="WFW268" s="214" t="e">
        <v>#N/A</v>
      </c>
      <c r="WFX268" s="214" t="e">
        <v>#N/A</v>
      </c>
      <c r="WFY268" s="214" t="e">
        <v>#N/A</v>
      </c>
      <c r="WFZ268" s="214" t="e">
        <v>#N/A</v>
      </c>
      <c r="WGA268" s="214" t="e">
        <v>#N/A</v>
      </c>
      <c r="WGB268" s="214" t="e">
        <v>#N/A</v>
      </c>
      <c r="WGC268" s="214" t="e">
        <v>#N/A</v>
      </c>
      <c r="WGD268" s="214" t="e">
        <v>#N/A</v>
      </c>
      <c r="WGE268" s="214" t="e">
        <v>#N/A</v>
      </c>
      <c r="WGF268" s="214" t="e">
        <v>#N/A</v>
      </c>
      <c r="WGG268" s="214" t="e">
        <v>#N/A</v>
      </c>
      <c r="WGH268" s="214" t="e">
        <v>#N/A</v>
      </c>
      <c r="WGI268" s="214" t="e">
        <v>#N/A</v>
      </c>
      <c r="WGJ268" s="214" t="e">
        <v>#N/A</v>
      </c>
      <c r="WGK268" s="214" t="e">
        <v>#N/A</v>
      </c>
      <c r="WGL268" s="214" t="e">
        <v>#N/A</v>
      </c>
      <c r="WGM268" s="214" t="e">
        <v>#N/A</v>
      </c>
      <c r="WGN268" s="214" t="e">
        <v>#N/A</v>
      </c>
      <c r="WGO268" s="214" t="e">
        <v>#N/A</v>
      </c>
      <c r="WGP268" s="214" t="e">
        <v>#N/A</v>
      </c>
      <c r="WGQ268" s="214" t="e">
        <v>#N/A</v>
      </c>
      <c r="WGR268" s="214" t="e">
        <v>#N/A</v>
      </c>
      <c r="WGS268" s="214" t="e">
        <v>#N/A</v>
      </c>
      <c r="WGT268" s="214" t="e">
        <v>#N/A</v>
      </c>
      <c r="WGU268" s="214" t="e">
        <v>#N/A</v>
      </c>
      <c r="WGV268" s="214" t="e">
        <v>#N/A</v>
      </c>
      <c r="WGW268" s="214" t="e">
        <v>#N/A</v>
      </c>
      <c r="WGX268" s="214" t="e">
        <v>#N/A</v>
      </c>
      <c r="WGY268" s="214" t="e">
        <v>#N/A</v>
      </c>
      <c r="WGZ268" s="214" t="e">
        <v>#N/A</v>
      </c>
      <c r="WHA268" s="214" t="e">
        <v>#N/A</v>
      </c>
      <c r="WHB268" s="214" t="e">
        <v>#N/A</v>
      </c>
      <c r="WHC268" s="214" t="e">
        <v>#N/A</v>
      </c>
      <c r="WHD268" s="214" t="e">
        <v>#N/A</v>
      </c>
      <c r="WHE268" s="214" t="e">
        <v>#N/A</v>
      </c>
      <c r="WHF268" s="214" t="e">
        <v>#N/A</v>
      </c>
      <c r="WHG268" s="214" t="e">
        <v>#N/A</v>
      </c>
      <c r="WHH268" s="214" t="e">
        <v>#N/A</v>
      </c>
      <c r="WHI268" s="214" t="e">
        <v>#N/A</v>
      </c>
      <c r="WHJ268" s="214" t="e">
        <v>#N/A</v>
      </c>
      <c r="WHK268" s="214" t="e">
        <v>#N/A</v>
      </c>
      <c r="WHL268" s="214" t="e">
        <v>#N/A</v>
      </c>
      <c r="WHM268" s="214" t="e">
        <v>#N/A</v>
      </c>
      <c r="WHN268" s="214" t="e">
        <v>#N/A</v>
      </c>
      <c r="WHO268" s="214" t="e">
        <v>#N/A</v>
      </c>
      <c r="WHP268" s="214" t="e">
        <v>#N/A</v>
      </c>
      <c r="WHQ268" s="214" t="e">
        <v>#N/A</v>
      </c>
      <c r="WHR268" s="214" t="e">
        <v>#N/A</v>
      </c>
      <c r="WHS268" s="214" t="e">
        <v>#N/A</v>
      </c>
      <c r="WHT268" s="214" t="e">
        <v>#N/A</v>
      </c>
      <c r="WHU268" s="214" t="e">
        <v>#N/A</v>
      </c>
      <c r="WHV268" s="214" t="e">
        <v>#N/A</v>
      </c>
      <c r="WHW268" s="214" t="e">
        <v>#N/A</v>
      </c>
      <c r="WHX268" s="214" t="e">
        <v>#N/A</v>
      </c>
      <c r="WHY268" s="214" t="e">
        <v>#N/A</v>
      </c>
      <c r="WHZ268" s="214" t="e">
        <v>#N/A</v>
      </c>
      <c r="WIA268" s="214" t="e">
        <v>#N/A</v>
      </c>
      <c r="WIB268" s="214" t="e">
        <v>#N/A</v>
      </c>
      <c r="WIC268" s="214" t="e">
        <v>#N/A</v>
      </c>
      <c r="WID268" s="214" t="e">
        <v>#N/A</v>
      </c>
      <c r="WIE268" s="214" t="e">
        <v>#N/A</v>
      </c>
      <c r="WIF268" s="214" t="e">
        <v>#N/A</v>
      </c>
      <c r="WIG268" s="214" t="e">
        <v>#N/A</v>
      </c>
      <c r="WIH268" s="214" t="e">
        <v>#N/A</v>
      </c>
      <c r="WII268" s="214" t="e">
        <v>#N/A</v>
      </c>
      <c r="WIJ268" s="214" t="e">
        <v>#N/A</v>
      </c>
      <c r="WIK268" s="214" t="e">
        <v>#N/A</v>
      </c>
      <c r="WIL268" s="214" t="e">
        <v>#N/A</v>
      </c>
      <c r="WIM268" s="214" t="e">
        <v>#N/A</v>
      </c>
      <c r="WIN268" s="214" t="e">
        <v>#N/A</v>
      </c>
      <c r="WIO268" s="214" t="e">
        <v>#N/A</v>
      </c>
      <c r="WIP268" s="214" t="e">
        <v>#N/A</v>
      </c>
      <c r="WIQ268" s="214" t="e">
        <v>#N/A</v>
      </c>
      <c r="WIR268" s="214" t="e">
        <v>#N/A</v>
      </c>
      <c r="WIS268" s="214" t="e">
        <v>#N/A</v>
      </c>
      <c r="WIT268" s="214" t="e">
        <v>#N/A</v>
      </c>
      <c r="WIU268" s="214" t="e">
        <v>#N/A</v>
      </c>
      <c r="WIV268" s="214" t="e">
        <v>#N/A</v>
      </c>
      <c r="WIW268" s="214" t="e">
        <v>#N/A</v>
      </c>
      <c r="WIX268" s="214" t="e">
        <v>#N/A</v>
      </c>
      <c r="WIY268" s="214" t="e">
        <v>#N/A</v>
      </c>
      <c r="WIZ268" s="214" t="e">
        <v>#N/A</v>
      </c>
      <c r="WJA268" s="214" t="e">
        <v>#N/A</v>
      </c>
      <c r="WJB268" s="214" t="e">
        <v>#N/A</v>
      </c>
      <c r="WJC268" s="214" t="e">
        <v>#N/A</v>
      </c>
      <c r="WJD268" s="214" t="e">
        <v>#N/A</v>
      </c>
      <c r="WJE268" s="214" t="e">
        <v>#N/A</v>
      </c>
      <c r="WJF268" s="214" t="e">
        <v>#N/A</v>
      </c>
      <c r="WJG268" s="214" t="e">
        <v>#N/A</v>
      </c>
      <c r="WJH268" s="214" t="e">
        <v>#N/A</v>
      </c>
      <c r="WJI268" s="214" t="e">
        <v>#N/A</v>
      </c>
      <c r="WJJ268" s="214" t="e">
        <v>#N/A</v>
      </c>
      <c r="WJK268" s="214" t="e">
        <v>#N/A</v>
      </c>
      <c r="WJL268" s="214" t="e">
        <v>#N/A</v>
      </c>
      <c r="WJM268" s="214" t="e">
        <v>#N/A</v>
      </c>
      <c r="WJN268" s="214" t="e">
        <v>#N/A</v>
      </c>
      <c r="WJO268" s="214" t="e">
        <v>#N/A</v>
      </c>
      <c r="WJP268" s="214" t="e">
        <v>#N/A</v>
      </c>
      <c r="WJQ268" s="214" t="e">
        <v>#N/A</v>
      </c>
      <c r="WJR268" s="214" t="e">
        <v>#N/A</v>
      </c>
      <c r="WJS268" s="214" t="e">
        <v>#N/A</v>
      </c>
      <c r="WJT268" s="214" t="e">
        <v>#N/A</v>
      </c>
      <c r="WJU268" s="214" t="e">
        <v>#N/A</v>
      </c>
      <c r="WJV268" s="214" t="e">
        <v>#N/A</v>
      </c>
      <c r="WJW268" s="214" t="e">
        <v>#N/A</v>
      </c>
      <c r="WJX268" s="214" t="e">
        <v>#N/A</v>
      </c>
      <c r="WJY268" s="214" t="e">
        <v>#N/A</v>
      </c>
      <c r="WJZ268" s="214" t="e">
        <v>#N/A</v>
      </c>
      <c r="WKA268" s="214" t="e">
        <v>#N/A</v>
      </c>
      <c r="WKB268" s="214" t="e">
        <v>#N/A</v>
      </c>
      <c r="WKC268" s="214" t="e">
        <v>#N/A</v>
      </c>
      <c r="WKD268" s="214" t="e">
        <v>#N/A</v>
      </c>
      <c r="WKE268" s="214" t="e">
        <v>#N/A</v>
      </c>
      <c r="WKF268" s="214" t="e">
        <v>#N/A</v>
      </c>
      <c r="WKG268" s="214" t="e">
        <v>#N/A</v>
      </c>
      <c r="WKH268" s="214" t="e">
        <v>#N/A</v>
      </c>
      <c r="WKI268" s="214" t="e">
        <v>#N/A</v>
      </c>
      <c r="WKJ268" s="214" t="e">
        <v>#N/A</v>
      </c>
      <c r="WKK268" s="214" t="e">
        <v>#N/A</v>
      </c>
      <c r="WKL268" s="214" t="e">
        <v>#N/A</v>
      </c>
      <c r="WKM268" s="214" t="e">
        <v>#N/A</v>
      </c>
      <c r="WKN268" s="214" t="e">
        <v>#N/A</v>
      </c>
      <c r="WKO268" s="214" t="e">
        <v>#N/A</v>
      </c>
      <c r="WKP268" s="214" t="e">
        <v>#N/A</v>
      </c>
      <c r="WKQ268" s="214" t="e">
        <v>#N/A</v>
      </c>
      <c r="WKR268" s="214" t="e">
        <v>#N/A</v>
      </c>
      <c r="WKS268" s="214" t="e">
        <v>#N/A</v>
      </c>
      <c r="WKT268" s="214" t="e">
        <v>#N/A</v>
      </c>
      <c r="WKU268" s="214" t="e">
        <v>#N/A</v>
      </c>
      <c r="WKV268" s="214" t="e">
        <v>#N/A</v>
      </c>
      <c r="WKW268" s="214" t="e">
        <v>#N/A</v>
      </c>
      <c r="WKX268" s="214" t="e">
        <v>#N/A</v>
      </c>
      <c r="WKY268" s="214" t="e">
        <v>#N/A</v>
      </c>
      <c r="WKZ268" s="214" t="e">
        <v>#N/A</v>
      </c>
      <c r="WLA268" s="214" t="e">
        <v>#N/A</v>
      </c>
      <c r="WLB268" s="214" t="e">
        <v>#N/A</v>
      </c>
      <c r="WLC268" s="214" t="e">
        <v>#N/A</v>
      </c>
      <c r="WLD268" s="214" t="e">
        <v>#N/A</v>
      </c>
      <c r="WLE268" s="214" t="e">
        <v>#N/A</v>
      </c>
      <c r="WLF268" s="214" t="e">
        <v>#N/A</v>
      </c>
      <c r="WLG268" s="214" t="e">
        <v>#N/A</v>
      </c>
      <c r="WLH268" s="214" t="e">
        <v>#N/A</v>
      </c>
      <c r="WLI268" s="214" t="e">
        <v>#N/A</v>
      </c>
      <c r="WLJ268" s="214" t="e">
        <v>#N/A</v>
      </c>
      <c r="WLK268" s="214" t="e">
        <v>#N/A</v>
      </c>
      <c r="WLL268" s="214" t="e">
        <v>#N/A</v>
      </c>
      <c r="WLM268" s="214" t="e">
        <v>#N/A</v>
      </c>
      <c r="WLN268" s="214" t="e">
        <v>#N/A</v>
      </c>
      <c r="WLO268" s="214" t="e">
        <v>#N/A</v>
      </c>
      <c r="WLP268" s="214" t="e">
        <v>#N/A</v>
      </c>
      <c r="WLQ268" s="214" t="e">
        <v>#N/A</v>
      </c>
      <c r="WLR268" s="214" t="e">
        <v>#N/A</v>
      </c>
      <c r="WLS268" s="214" t="e">
        <v>#N/A</v>
      </c>
      <c r="WLT268" s="214" t="e">
        <v>#N/A</v>
      </c>
      <c r="WLU268" s="214" t="e">
        <v>#N/A</v>
      </c>
      <c r="WLV268" s="214" t="e">
        <v>#N/A</v>
      </c>
      <c r="WLW268" s="214" t="e">
        <v>#N/A</v>
      </c>
      <c r="WLX268" s="214" t="e">
        <v>#N/A</v>
      </c>
      <c r="WLY268" s="214" t="e">
        <v>#N/A</v>
      </c>
      <c r="WLZ268" s="214" t="e">
        <v>#N/A</v>
      </c>
      <c r="WMA268" s="214" t="e">
        <v>#N/A</v>
      </c>
      <c r="WMB268" s="214" t="e">
        <v>#N/A</v>
      </c>
      <c r="WMC268" s="214" t="e">
        <v>#N/A</v>
      </c>
      <c r="WMD268" s="214" t="e">
        <v>#N/A</v>
      </c>
      <c r="WME268" s="214" t="e">
        <v>#N/A</v>
      </c>
      <c r="WMF268" s="214" t="e">
        <v>#N/A</v>
      </c>
      <c r="WMG268" s="214" t="e">
        <v>#N/A</v>
      </c>
      <c r="WMH268" s="214" t="e">
        <v>#N/A</v>
      </c>
      <c r="WMI268" s="214" t="e">
        <v>#N/A</v>
      </c>
      <c r="WMJ268" s="214" t="e">
        <v>#N/A</v>
      </c>
      <c r="WMK268" s="214" t="e">
        <v>#N/A</v>
      </c>
      <c r="WML268" s="214" t="e">
        <v>#N/A</v>
      </c>
      <c r="WMM268" s="214" t="e">
        <v>#N/A</v>
      </c>
      <c r="WMN268" s="214" t="e">
        <v>#N/A</v>
      </c>
      <c r="WMO268" s="214" t="e">
        <v>#N/A</v>
      </c>
      <c r="WMP268" s="214" t="e">
        <v>#N/A</v>
      </c>
      <c r="WMQ268" s="214" t="e">
        <v>#N/A</v>
      </c>
      <c r="WMR268" s="214" t="e">
        <v>#N/A</v>
      </c>
      <c r="WMS268" s="214" t="e">
        <v>#N/A</v>
      </c>
      <c r="WMT268" s="214" t="e">
        <v>#N/A</v>
      </c>
      <c r="WMU268" s="214" t="e">
        <v>#N/A</v>
      </c>
      <c r="WMV268" s="214" t="e">
        <v>#N/A</v>
      </c>
      <c r="WMW268" s="214" t="e">
        <v>#N/A</v>
      </c>
      <c r="WMX268" s="214" t="e">
        <v>#N/A</v>
      </c>
      <c r="WMY268" s="214" t="e">
        <v>#N/A</v>
      </c>
      <c r="WMZ268" s="214" t="e">
        <v>#N/A</v>
      </c>
      <c r="WNA268" s="214" t="e">
        <v>#N/A</v>
      </c>
      <c r="WNB268" s="214" t="e">
        <v>#N/A</v>
      </c>
      <c r="WNC268" s="214" t="e">
        <v>#N/A</v>
      </c>
      <c r="WND268" s="214" t="e">
        <v>#N/A</v>
      </c>
      <c r="WNE268" s="214" t="e">
        <v>#N/A</v>
      </c>
      <c r="WNF268" s="214" t="e">
        <v>#N/A</v>
      </c>
      <c r="WNG268" s="214" t="e">
        <v>#N/A</v>
      </c>
      <c r="WNH268" s="214" t="e">
        <v>#N/A</v>
      </c>
      <c r="WNI268" s="214" t="e">
        <v>#N/A</v>
      </c>
      <c r="WNJ268" s="214" t="e">
        <v>#N/A</v>
      </c>
      <c r="WNK268" s="214" t="e">
        <v>#N/A</v>
      </c>
      <c r="WNL268" s="214" t="e">
        <v>#N/A</v>
      </c>
      <c r="WNM268" s="214" t="e">
        <v>#N/A</v>
      </c>
      <c r="WNN268" s="214" t="e">
        <v>#N/A</v>
      </c>
      <c r="WNO268" s="214" t="e">
        <v>#N/A</v>
      </c>
      <c r="WNP268" s="214" t="e">
        <v>#N/A</v>
      </c>
      <c r="WNQ268" s="214" t="e">
        <v>#N/A</v>
      </c>
      <c r="WNR268" s="214" t="e">
        <v>#N/A</v>
      </c>
      <c r="WNS268" s="214" t="e">
        <v>#N/A</v>
      </c>
      <c r="WNT268" s="214" t="e">
        <v>#N/A</v>
      </c>
      <c r="WNU268" s="214" t="e">
        <v>#N/A</v>
      </c>
      <c r="WNV268" s="214" t="e">
        <v>#N/A</v>
      </c>
      <c r="WNW268" s="214" t="e">
        <v>#N/A</v>
      </c>
      <c r="WNX268" s="214" t="e">
        <v>#N/A</v>
      </c>
      <c r="WNY268" s="214" t="e">
        <v>#N/A</v>
      </c>
      <c r="WNZ268" s="214" t="e">
        <v>#N/A</v>
      </c>
      <c r="WOA268" s="214" t="e">
        <v>#N/A</v>
      </c>
      <c r="WOB268" s="214" t="e">
        <v>#N/A</v>
      </c>
      <c r="WOC268" s="214" t="e">
        <v>#N/A</v>
      </c>
      <c r="WOD268" s="214" t="e">
        <v>#N/A</v>
      </c>
      <c r="WOE268" s="214" t="e">
        <v>#N/A</v>
      </c>
      <c r="WOF268" s="214" t="e">
        <v>#N/A</v>
      </c>
      <c r="WOG268" s="214" t="e">
        <v>#N/A</v>
      </c>
      <c r="WOH268" s="214" t="e">
        <v>#N/A</v>
      </c>
      <c r="WOI268" s="214" t="e">
        <v>#N/A</v>
      </c>
      <c r="WOJ268" s="214" t="e">
        <v>#N/A</v>
      </c>
      <c r="WOK268" s="214" t="e">
        <v>#N/A</v>
      </c>
      <c r="WOL268" s="214" t="e">
        <v>#N/A</v>
      </c>
      <c r="WOM268" s="214" t="e">
        <v>#N/A</v>
      </c>
      <c r="WON268" s="214" t="e">
        <v>#N/A</v>
      </c>
      <c r="WOO268" s="214" t="e">
        <v>#N/A</v>
      </c>
      <c r="WOP268" s="214" t="e">
        <v>#N/A</v>
      </c>
      <c r="WOQ268" s="214" t="e">
        <v>#N/A</v>
      </c>
      <c r="WOR268" s="214" t="e">
        <v>#N/A</v>
      </c>
      <c r="WOS268" s="214" t="e">
        <v>#N/A</v>
      </c>
      <c r="WOT268" s="214" t="e">
        <v>#N/A</v>
      </c>
      <c r="WOU268" s="214" t="e">
        <v>#N/A</v>
      </c>
      <c r="WOV268" s="214" t="e">
        <v>#N/A</v>
      </c>
      <c r="WOW268" s="214" t="e">
        <v>#N/A</v>
      </c>
      <c r="WOX268" s="214" t="e">
        <v>#N/A</v>
      </c>
      <c r="WOY268" s="214" t="e">
        <v>#N/A</v>
      </c>
      <c r="WOZ268" s="214" t="e">
        <v>#N/A</v>
      </c>
      <c r="WPA268" s="214" t="e">
        <v>#N/A</v>
      </c>
      <c r="WPB268" s="214" t="e">
        <v>#N/A</v>
      </c>
      <c r="WPC268" s="214" t="e">
        <v>#N/A</v>
      </c>
      <c r="WPD268" s="214" t="e">
        <v>#N/A</v>
      </c>
      <c r="WPE268" s="214" t="e">
        <v>#N/A</v>
      </c>
      <c r="WPF268" s="214" t="e">
        <v>#N/A</v>
      </c>
      <c r="WPG268" s="214" t="e">
        <v>#N/A</v>
      </c>
      <c r="WPH268" s="214" t="e">
        <v>#N/A</v>
      </c>
      <c r="WPI268" s="214" t="e">
        <v>#N/A</v>
      </c>
      <c r="WPJ268" s="214" t="e">
        <v>#N/A</v>
      </c>
      <c r="WPK268" s="214" t="e">
        <v>#N/A</v>
      </c>
      <c r="WPL268" s="214" t="e">
        <v>#N/A</v>
      </c>
      <c r="WPM268" s="214" t="e">
        <v>#N/A</v>
      </c>
      <c r="WPN268" s="214" t="e">
        <v>#N/A</v>
      </c>
      <c r="WPO268" s="214" t="e">
        <v>#N/A</v>
      </c>
      <c r="WPP268" s="214" t="e">
        <v>#N/A</v>
      </c>
      <c r="WPQ268" s="214" t="e">
        <v>#N/A</v>
      </c>
      <c r="WPR268" s="214" t="e">
        <v>#N/A</v>
      </c>
      <c r="WPS268" s="214" t="e">
        <v>#N/A</v>
      </c>
      <c r="WPT268" s="214" t="e">
        <v>#N/A</v>
      </c>
      <c r="WPU268" s="214" t="e">
        <v>#N/A</v>
      </c>
      <c r="WPV268" s="214" t="e">
        <v>#N/A</v>
      </c>
      <c r="WPW268" s="214" t="e">
        <v>#N/A</v>
      </c>
      <c r="WPX268" s="214" t="e">
        <v>#N/A</v>
      </c>
      <c r="WPY268" s="214" t="e">
        <v>#N/A</v>
      </c>
      <c r="WPZ268" s="214" t="e">
        <v>#N/A</v>
      </c>
      <c r="WQA268" s="214" t="e">
        <v>#N/A</v>
      </c>
      <c r="WQB268" s="214" t="e">
        <v>#N/A</v>
      </c>
      <c r="WQC268" s="214" t="e">
        <v>#N/A</v>
      </c>
      <c r="WQD268" s="214" t="e">
        <v>#N/A</v>
      </c>
      <c r="WQE268" s="214" t="e">
        <v>#N/A</v>
      </c>
      <c r="WQF268" s="214" t="e">
        <v>#N/A</v>
      </c>
      <c r="WQG268" s="214" t="e">
        <v>#N/A</v>
      </c>
      <c r="WQH268" s="214" t="e">
        <v>#N/A</v>
      </c>
      <c r="WQI268" s="214" t="e">
        <v>#N/A</v>
      </c>
      <c r="WQJ268" s="214" t="e">
        <v>#N/A</v>
      </c>
      <c r="WQK268" s="214" t="e">
        <v>#N/A</v>
      </c>
      <c r="WQL268" s="214" t="e">
        <v>#N/A</v>
      </c>
      <c r="WQM268" s="214" t="e">
        <v>#N/A</v>
      </c>
      <c r="WQN268" s="214" t="e">
        <v>#N/A</v>
      </c>
      <c r="WQO268" s="214" t="e">
        <v>#N/A</v>
      </c>
      <c r="WQP268" s="214" t="e">
        <v>#N/A</v>
      </c>
      <c r="WQQ268" s="214" t="e">
        <v>#N/A</v>
      </c>
      <c r="WQR268" s="214" t="e">
        <v>#N/A</v>
      </c>
      <c r="WQS268" s="214" t="e">
        <v>#N/A</v>
      </c>
      <c r="WQT268" s="214" t="e">
        <v>#N/A</v>
      </c>
      <c r="WQU268" s="214" t="e">
        <v>#N/A</v>
      </c>
      <c r="WQV268" s="214" t="e">
        <v>#N/A</v>
      </c>
      <c r="WQW268" s="214" t="e">
        <v>#N/A</v>
      </c>
      <c r="WQX268" s="214" t="e">
        <v>#N/A</v>
      </c>
      <c r="WQY268" s="214" t="e">
        <v>#N/A</v>
      </c>
      <c r="WQZ268" s="214" t="e">
        <v>#N/A</v>
      </c>
      <c r="WRA268" s="214" t="e">
        <v>#N/A</v>
      </c>
      <c r="WRB268" s="214" t="e">
        <v>#N/A</v>
      </c>
      <c r="WRC268" s="214" t="e">
        <v>#N/A</v>
      </c>
      <c r="WRD268" s="214" t="e">
        <v>#N/A</v>
      </c>
      <c r="WRE268" s="214" t="e">
        <v>#N/A</v>
      </c>
      <c r="WRF268" s="214" t="e">
        <v>#N/A</v>
      </c>
      <c r="WRG268" s="214" t="e">
        <v>#N/A</v>
      </c>
      <c r="WRH268" s="214" t="e">
        <v>#N/A</v>
      </c>
      <c r="WRI268" s="214" t="e">
        <v>#N/A</v>
      </c>
      <c r="WRJ268" s="214" t="e">
        <v>#N/A</v>
      </c>
      <c r="WRK268" s="214" t="e">
        <v>#N/A</v>
      </c>
      <c r="WRL268" s="214" t="e">
        <v>#N/A</v>
      </c>
      <c r="WRM268" s="214" t="e">
        <v>#N/A</v>
      </c>
      <c r="WRN268" s="214" t="e">
        <v>#N/A</v>
      </c>
      <c r="WRO268" s="214" t="e">
        <v>#N/A</v>
      </c>
      <c r="WRP268" s="214" t="e">
        <v>#N/A</v>
      </c>
      <c r="WRQ268" s="214" t="e">
        <v>#N/A</v>
      </c>
      <c r="WRR268" s="214" t="e">
        <v>#N/A</v>
      </c>
      <c r="WRS268" s="214" t="e">
        <v>#N/A</v>
      </c>
      <c r="WRT268" s="214" t="e">
        <v>#N/A</v>
      </c>
      <c r="WRU268" s="214" t="e">
        <v>#N/A</v>
      </c>
      <c r="WRV268" s="214" t="e">
        <v>#N/A</v>
      </c>
      <c r="WRW268" s="214" t="e">
        <v>#N/A</v>
      </c>
      <c r="WRX268" s="214" t="e">
        <v>#N/A</v>
      </c>
      <c r="WRY268" s="214" t="e">
        <v>#N/A</v>
      </c>
      <c r="WRZ268" s="214" t="e">
        <v>#N/A</v>
      </c>
      <c r="WSA268" s="214" t="e">
        <v>#N/A</v>
      </c>
      <c r="WSB268" s="214" t="e">
        <v>#N/A</v>
      </c>
      <c r="WSC268" s="214" t="e">
        <v>#N/A</v>
      </c>
      <c r="WSD268" s="214" t="e">
        <v>#N/A</v>
      </c>
      <c r="WSE268" s="214" t="e">
        <v>#N/A</v>
      </c>
      <c r="WSF268" s="214" t="e">
        <v>#N/A</v>
      </c>
      <c r="WSG268" s="214" t="e">
        <v>#N/A</v>
      </c>
      <c r="WSH268" s="214" t="e">
        <v>#N/A</v>
      </c>
      <c r="WSI268" s="214" t="e">
        <v>#N/A</v>
      </c>
      <c r="WSJ268" s="214" t="e">
        <v>#N/A</v>
      </c>
      <c r="WSK268" s="214" t="e">
        <v>#N/A</v>
      </c>
      <c r="WSL268" s="214" t="e">
        <v>#N/A</v>
      </c>
      <c r="WSM268" s="214" t="e">
        <v>#N/A</v>
      </c>
      <c r="WSN268" s="214" t="e">
        <v>#N/A</v>
      </c>
      <c r="WSO268" s="214" t="e">
        <v>#N/A</v>
      </c>
      <c r="WSP268" s="214" t="e">
        <v>#N/A</v>
      </c>
      <c r="WSQ268" s="214" t="e">
        <v>#N/A</v>
      </c>
      <c r="WSR268" s="214" t="e">
        <v>#N/A</v>
      </c>
      <c r="WSS268" s="214" t="e">
        <v>#N/A</v>
      </c>
      <c r="WST268" s="214" t="e">
        <v>#N/A</v>
      </c>
      <c r="WSU268" s="214" t="e">
        <v>#N/A</v>
      </c>
      <c r="WSV268" s="214" t="e">
        <v>#N/A</v>
      </c>
      <c r="WSW268" s="214" t="e">
        <v>#N/A</v>
      </c>
      <c r="WSX268" s="214" t="e">
        <v>#N/A</v>
      </c>
      <c r="WSY268" s="214" t="e">
        <v>#N/A</v>
      </c>
      <c r="WSZ268" s="214" t="e">
        <v>#N/A</v>
      </c>
      <c r="WTA268" s="214" t="e">
        <v>#N/A</v>
      </c>
      <c r="WTB268" s="214" t="e">
        <v>#N/A</v>
      </c>
      <c r="WTC268" s="214" t="e">
        <v>#N/A</v>
      </c>
      <c r="WTD268" s="214" t="e">
        <v>#N/A</v>
      </c>
      <c r="WTE268" s="214" t="e">
        <v>#N/A</v>
      </c>
      <c r="WTF268" s="214" t="e">
        <v>#N/A</v>
      </c>
      <c r="WTG268" s="214" t="e">
        <v>#N/A</v>
      </c>
      <c r="WTH268" s="214" t="e">
        <v>#N/A</v>
      </c>
      <c r="WTI268" s="214" t="e">
        <v>#N/A</v>
      </c>
      <c r="WTJ268" s="214" t="e">
        <v>#N/A</v>
      </c>
      <c r="WTK268" s="214" t="e">
        <v>#N/A</v>
      </c>
      <c r="WTL268" s="214" t="e">
        <v>#N/A</v>
      </c>
      <c r="WTM268" s="214" t="e">
        <v>#N/A</v>
      </c>
      <c r="WTN268" s="214" t="e">
        <v>#N/A</v>
      </c>
      <c r="WTO268" s="214" t="e">
        <v>#N/A</v>
      </c>
      <c r="WTP268" s="214" t="e">
        <v>#N/A</v>
      </c>
      <c r="WTQ268" s="214" t="e">
        <v>#N/A</v>
      </c>
      <c r="WTR268" s="214" t="e">
        <v>#N/A</v>
      </c>
      <c r="WTS268" s="214" t="e">
        <v>#N/A</v>
      </c>
      <c r="WTT268" s="214" t="e">
        <v>#N/A</v>
      </c>
      <c r="WTU268" s="214" t="e">
        <v>#N/A</v>
      </c>
      <c r="WTV268" s="214" t="e">
        <v>#N/A</v>
      </c>
      <c r="WTW268" s="214" t="e">
        <v>#N/A</v>
      </c>
      <c r="WTX268" s="214" t="e">
        <v>#N/A</v>
      </c>
      <c r="WTY268" s="214" t="e">
        <v>#N/A</v>
      </c>
      <c r="WTZ268" s="214" t="e">
        <v>#N/A</v>
      </c>
      <c r="WUA268" s="214" t="e">
        <v>#N/A</v>
      </c>
      <c r="WUB268" s="214" t="e">
        <v>#N/A</v>
      </c>
      <c r="WUC268" s="214" t="e">
        <v>#N/A</v>
      </c>
      <c r="WUD268" s="214" t="e">
        <v>#N/A</v>
      </c>
      <c r="WUE268" s="214" t="e">
        <v>#N/A</v>
      </c>
      <c r="WUF268" s="214" t="e">
        <v>#N/A</v>
      </c>
      <c r="WUG268" s="214" t="e">
        <v>#N/A</v>
      </c>
      <c r="WUH268" s="214" t="e">
        <v>#N/A</v>
      </c>
      <c r="WUI268" s="214" t="e">
        <v>#N/A</v>
      </c>
      <c r="WUJ268" s="214" t="e">
        <v>#N/A</v>
      </c>
      <c r="WUK268" s="214" t="e">
        <v>#N/A</v>
      </c>
      <c r="WUL268" s="214" t="e">
        <v>#N/A</v>
      </c>
      <c r="WUM268" s="214" t="e">
        <v>#N/A</v>
      </c>
      <c r="WUN268" s="214" t="e">
        <v>#N/A</v>
      </c>
      <c r="WUO268" s="214" t="e">
        <v>#N/A</v>
      </c>
      <c r="WUP268" s="214" t="e">
        <v>#N/A</v>
      </c>
      <c r="WUQ268" s="214" t="e">
        <v>#N/A</v>
      </c>
      <c r="WUR268" s="214" t="e">
        <v>#N/A</v>
      </c>
      <c r="WUS268" s="214" t="e">
        <v>#N/A</v>
      </c>
      <c r="WUT268" s="214" t="e">
        <v>#N/A</v>
      </c>
      <c r="WUU268" s="214" t="e">
        <v>#N/A</v>
      </c>
      <c r="WUV268" s="214" t="e">
        <v>#N/A</v>
      </c>
      <c r="WUW268" s="214" t="e">
        <v>#N/A</v>
      </c>
      <c r="WUX268" s="214" t="e">
        <v>#N/A</v>
      </c>
      <c r="WUY268" s="214" t="e">
        <v>#N/A</v>
      </c>
      <c r="WUZ268" s="214" t="e">
        <v>#N/A</v>
      </c>
      <c r="WVA268" s="214" t="e">
        <v>#N/A</v>
      </c>
      <c r="WVB268" s="214" t="e">
        <v>#N/A</v>
      </c>
      <c r="WVC268" s="214" t="e">
        <v>#N/A</v>
      </c>
      <c r="WVD268" s="214" t="e">
        <v>#N/A</v>
      </c>
      <c r="WVE268" s="214" t="e">
        <v>#N/A</v>
      </c>
      <c r="WVF268" s="214" t="e">
        <v>#N/A</v>
      </c>
      <c r="WVG268" s="214" t="e">
        <v>#N/A</v>
      </c>
      <c r="WVH268" s="214" t="e">
        <v>#N/A</v>
      </c>
      <c r="WVI268" s="214" t="e">
        <v>#N/A</v>
      </c>
      <c r="WVJ268" s="214" t="e">
        <v>#N/A</v>
      </c>
      <c r="WVK268" s="214" t="e">
        <v>#N/A</v>
      </c>
      <c r="WVL268" s="214" t="e">
        <v>#N/A</v>
      </c>
      <c r="WVM268" s="214" t="e">
        <v>#N/A</v>
      </c>
      <c r="WVN268" s="214" t="e">
        <v>#N/A</v>
      </c>
      <c r="WVO268" s="214" t="e">
        <v>#N/A</v>
      </c>
      <c r="WVP268" s="214" t="e">
        <v>#N/A</v>
      </c>
      <c r="WVQ268" s="214" t="e">
        <v>#N/A</v>
      </c>
      <c r="WVR268" s="214" t="e">
        <v>#N/A</v>
      </c>
      <c r="WVS268" s="214" t="e">
        <v>#N/A</v>
      </c>
      <c r="WVT268" s="214" t="e">
        <v>#N/A</v>
      </c>
      <c r="WVU268" s="214" t="e">
        <v>#N/A</v>
      </c>
      <c r="WVV268" s="214" t="e">
        <v>#N/A</v>
      </c>
      <c r="WVW268" s="214" t="e">
        <v>#N/A</v>
      </c>
      <c r="WVX268" s="214" t="e">
        <v>#N/A</v>
      </c>
      <c r="WVY268" s="214" t="e">
        <v>#N/A</v>
      </c>
      <c r="WVZ268" s="214" t="e">
        <v>#N/A</v>
      </c>
      <c r="WWA268" s="214" t="e">
        <v>#N/A</v>
      </c>
      <c r="WWB268" s="214" t="e">
        <v>#N/A</v>
      </c>
      <c r="WWC268" s="214" t="e">
        <v>#N/A</v>
      </c>
      <c r="WWD268" s="214" t="e">
        <v>#N/A</v>
      </c>
      <c r="WWE268" s="214" t="e">
        <v>#N/A</v>
      </c>
      <c r="WWF268" s="214" t="e">
        <v>#N/A</v>
      </c>
      <c r="WWG268" s="214" t="e">
        <v>#N/A</v>
      </c>
      <c r="WWH268" s="214" t="e">
        <v>#N/A</v>
      </c>
      <c r="WWI268" s="214" t="e">
        <v>#N/A</v>
      </c>
      <c r="WWJ268" s="214" t="e">
        <v>#N/A</v>
      </c>
      <c r="WWK268" s="214" t="e">
        <v>#N/A</v>
      </c>
      <c r="WWL268" s="214" t="e">
        <v>#N/A</v>
      </c>
      <c r="WWM268" s="214" t="e">
        <v>#N/A</v>
      </c>
      <c r="WWN268" s="214" t="e">
        <v>#N/A</v>
      </c>
      <c r="WWO268" s="214" t="e">
        <v>#N/A</v>
      </c>
      <c r="WWP268" s="214" t="e">
        <v>#N/A</v>
      </c>
      <c r="WWQ268" s="214" t="e">
        <v>#N/A</v>
      </c>
      <c r="WWR268" s="214" t="e">
        <v>#N/A</v>
      </c>
      <c r="WWS268" s="214" t="e">
        <v>#N/A</v>
      </c>
      <c r="WWT268" s="214" t="e">
        <v>#N/A</v>
      </c>
      <c r="WWU268" s="214" t="e">
        <v>#N/A</v>
      </c>
      <c r="WWV268" s="214" t="e">
        <v>#N/A</v>
      </c>
      <c r="WWW268" s="214" t="e">
        <v>#N/A</v>
      </c>
      <c r="WWX268" s="214" t="e">
        <v>#N/A</v>
      </c>
      <c r="WWY268" s="214" t="e">
        <v>#N/A</v>
      </c>
      <c r="WWZ268" s="214" t="e">
        <v>#N/A</v>
      </c>
      <c r="WXA268" s="214" t="e">
        <v>#N/A</v>
      </c>
      <c r="WXB268" s="214" t="e">
        <v>#N/A</v>
      </c>
      <c r="WXC268" s="214" t="e">
        <v>#N/A</v>
      </c>
      <c r="WXD268" s="214" t="e">
        <v>#N/A</v>
      </c>
      <c r="WXE268" s="214" t="e">
        <v>#N/A</v>
      </c>
      <c r="WXF268" s="214" t="e">
        <v>#N/A</v>
      </c>
      <c r="WXG268" s="214" t="e">
        <v>#N/A</v>
      </c>
      <c r="WXH268" s="214" t="e">
        <v>#N/A</v>
      </c>
      <c r="WXI268" s="214" t="e">
        <v>#N/A</v>
      </c>
      <c r="WXJ268" s="214" t="e">
        <v>#N/A</v>
      </c>
      <c r="WXK268" s="214" t="e">
        <v>#N/A</v>
      </c>
      <c r="WXL268" s="214" t="e">
        <v>#N/A</v>
      </c>
      <c r="WXM268" s="214" t="e">
        <v>#N/A</v>
      </c>
      <c r="WXN268" s="214" t="e">
        <v>#N/A</v>
      </c>
      <c r="WXO268" s="214" t="e">
        <v>#N/A</v>
      </c>
      <c r="WXP268" s="214" t="e">
        <v>#N/A</v>
      </c>
      <c r="WXQ268" s="214" t="e">
        <v>#N/A</v>
      </c>
      <c r="WXR268" s="214" t="e">
        <v>#N/A</v>
      </c>
      <c r="WXS268" s="214" t="e">
        <v>#N/A</v>
      </c>
      <c r="WXT268" s="214" t="e">
        <v>#N/A</v>
      </c>
      <c r="WXU268" s="214" t="e">
        <v>#N/A</v>
      </c>
      <c r="WXV268" s="214" t="e">
        <v>#N/A</v>
      </c>
      <c r="WXW268" s="214" t="e">
        <v>#N/A</v>
      </c>
      <c r="WXX268" s="214" t="e">
        <v>#N/A</v>
      </c>
      <c r="WXY268" s="214" t="e">
        <v>#N/A</v>
      </c>
      <c r="WXZ268" s="214" t="e">
        <v>#N/A</v>
      </c>
      <c r="WYA268" s="214" t="e">
        <v>#N/A</v>
      </c>
      <c r="WYB268" s="214" t="e">
        <v>#N/A</v>
      </c>
      <c r="WYC268" s="214" t="e">
        <v>#N/A</v>
      </c>
      <c r="WYD268" s="214" t="e">
        <v>#N/A</v>
      </c>
      <c r="WYE268" s="214" t="e">
        <v>#N/A</v>
      </c>
      <c r="WYF268" s="214" t="e">
        <v>#N/A</v>
      </c>
      <c r="WYG268" s="214" t="e">
        <v>#N/A</v>
      </c>
      <c r="WYH268" s="214" t="e">
        <v>#N/A</v>
      </c>
      <c r="WYI268" s="214" t="e">
        <v>#N/A</v>
      </c>
      <c r="WYJ268" s="214" t="e">
        <v>#N/A</v>
      </c>
      <c r="WYK268" s="214" t="e">
        <v>#N/A</v>
      </c>
      <c r="WYL268" s="214" t="e">
        <v>#N/A</v>
      </c>
      <c r="WYM268" s="214" t="e">
        <v>#N/A</v>
      </c>
      <c r="WYN268" s="214" t="e">
        <v>#N/A</v>
      </c>
      <c r="WYO268" s="214" t="e">
        <v>#N/A</v>
      </c>
      <c r="WYP268" s="214" t="e">
        <v>#N/A</v>
      </c>
      <c r="WYQ268" s="214" t="e">
        <v>#N/A</v>
      </c>
      <c r="WYR268" s="214" t="e">
        <v>#N/A</v>
      </c>
      <c r="WYS268" s="214" t="e">
        <v>#N/A</v>
      </c>
      <c r="WYT268" s="214" t="e">
        <v>#N/A</v>
      </c>
      <c r="WYU268" s="214" t="e">
        <v>#N/A</v>
      </c>
      <c r="WYV268" s="214" t="e">
        <v>#N/A</v>
      </c>
      <c r="WYW268" s="214" t="e">
        <v>#N/A</v>
      </c>
      <c r="WYX268" s="214" t="e">
        <v>#N/A</v>
      </c>
      <c r="WYY268" s="214" t="e">
        <v>#N/A</v>
      </c>
      <c r="WYZ268" s="214" t="e">
        <v>#N/A</v>
      </c>
      <c r="WZA268" s="214" t="e">
        <v>#N/A</v>
      </c>
      <c r="WZB268" s="214" t="e">
        <v>#N/A</v>
      </c>
      <c r="WZC268" s="214" t="e">
        <v>#N/A</v>
      </c>
      <c r="WZD268" s="214" t="e">
        <v>#N/A</v>
      </c>
      <c r="WZE268" s="214" t="e">
        <v>#N/A</v>
      </c>
      <c r="WZF268" s="214" t="e">
        <v>#N/A</v>
      </c>
      <c r="WZG268" s="214" t="e">
        <v>#N/A</v>
      </c>
      <c r="WZH268" s="214" t="e">
        <v>#N/A</v>
      </c>
      <c r="WZI268" s="214" t="e">
        <v>#N/A</v>
      </c>
      <c r="WZJ268" s="214" t="e">
        <v>#N/A</v>
      </c>
      <c r="WZK268" s="214" t="e">
        <v>#N/A</v>
      </c>
      <c r="WZL268" s="214" t="e">
        <v>#N/A</v>
      </c>
      <c r="WZM268" s="214" t="e">
        <v>#N/A</v>
      </c>
      <c r="WZN268" s="214" t="e">
        <v>#N/A</v>
      </c>
      <c r="WZO268" s="214" t="e">
        <v>#N/A</v>
      </c>
      <c r="WZP268" s="214" t="e">
        <v>#N/A</v>
      </c>
      <c r="WZQ268" s="214" t="e">
        <v>#N/A</v>
      </c>
      <c r="WZR268" s="214" t="e">
        <v>#N/A</v>
      </c>
      <c r="WZS268" s="214" t="e">
        <v>#N/A</v>
      </c>
      <c r="WZT268" s="214" t="e">
        <v>#N/A</v>
      </c>
      <c r="WZU268" s="214" t="e">
        <v>#N/A</v>
      </c>
      <c r="WZV268" s="214" t="e">
        <v>#N/A</v>
      </c>
      <c r="WZW268" s="214" t="e">
        <v>#N/A</v>
      </c>
      <c r="WZX268" s="214" t="e">
        <v>#N/A</v>
      </c>
      <c r="WZY268" s="214" t="e">
        <v>#N/A</v>
      </c>
      <c r="WZZ268" s="214" t="e">
        <v>#N/A</v>
      </c>
      <c r="XAA268" s="214" t="e">
        <v>#N/A</v>
      </c>
      <c r="XAB268" s="214" t="e">
        <v>#N/A</v>
      </c>
      <c r="XAC268" s="214" t="e">
        <v>#N/A</v>
      </c>
      <c r="XAD268" s="214" t="e">
        <v>#N/A</v>
      </c>
      <c r="XAE268" s="214" t="e">
        <v>#N/A</v>
      </c>
      <c r="XAF268" s="214" t="e">
        <v>#N/A</v>
      </c>
      <c r="XAG268" s="214" t="e">
        <v>#N/A</v>
      </c>
      <c r="XAH268" s="214" t="e">
        <v>#N/A</v>
      </c>
      <c r="XAI268" s="214" t="e">
        <v>#N/A</v>
      </c>
      <c r="XAJ268" s="214" t="e">
        <v>#N/A</v>
      </c>
      <c r="XAK268" s="214" t="e">
        <v>#N/A</v>
      </c>
      <c r="XAL268" s="214" t="e">
        <v>#N/A</v>
      </c>
      <c r="XAM268" s="214" t="e">
        <v>#N/A</v>
      </c>
      <c r="XAN268" s="214" t="e">
        <v>#N/A</v>
      </c>
      <c r="XAO268" s="214" t="e">
        <v>#N/A</v>
      </c>
      <c r="XAP268" s="214" t="e">
        <v>#N/A</v>
      </c>
      <c r="XAQ268" s="214" t="e">
        <v>#N/A</v>
      </c>
      <c r="XAR268" s="214" t="e">
        <v>#N/A</v>
      </c>
      <c r="XAS268" s="214" t="e">
        <v>#N/A</v>
      </c>
      <c r="XAT268" s="214" t="e">
        <v>#N/A</v>
      </c>
      <c r="XAU268" s="214" t="e">
        <v>#N/A</v>
      </c>
      <c r="XAV268" s="214" t="e">
        <v>#N/A</v>
      </c>
      <c r="XAW268" s="214" t="e">
        <v>#N/A</v>
      </c>
      <c r="XAX268" s="214" t="e">
        <v>#N/A</v>
      </c>
      <c r="XAY268" s="214" t="e">
        <v>#N/A</v>
      </c>
      <c r="XAZ268" s="214" t="e">
        <v>#N/A</v>
      </c>
      <c r="XBA268" s="214" t="e">
        <v>#N/A</v>
      </c>
      <c r="XBB268" s="214" t="e">
        <v>#N/A</v>
      </c>
      <c r="XBC268" s="214" t="e">
        <v>#N/A</v>
      </c>
      <c r="XBD268" s="214" t="e">
        <v>#N/A</v>
      </c>
      <c r="XBE268" s="214" t="e">
        <v>#N/A</v>
      </c>
      <c r="XBF268" s="214" t="e">
        <v>#N/A</v>
      </c>
      <c r="XBG268" s="214" t="e">
        <v>#N/A</v>
      </c>
      <c r="XBH268" s="214" t="e">
        <v>#N/A</v>
      </c>
      <c r="XBI268" s="214" t="e">
        <v>#N/A</v>
      </c>
      <c r="XBJ268" s="214" t="e">
        <v>#N/A</v>
      </c>
      <c r="XBK268" s="214" t="e">
        <v>#N/A</v>
      </c>
      <c r="XBL268" s="214" t="e">
        <v>#N/A</v>
      </c>
      <c r="XBM268" s="214" t="e">
        <v>#N/A</v>
      </c>
      <c r="XBN268" s="214" t="e">
        <v>#N/A</v>
      </c>
      <c r="XBO268" s="214" t="e">
        <v>#N/A</v>
      </c>
      <c r="XBP268" s="214" t="e">
        <v>#N/A</v>
      </c>
      <c r="XBQ268" s="214" t="e">
        <v>#N/A</v>
      </c>
      <c r="XBR268" s="214" t="e">
        <v>#N/A</v>
      </c>
      <c r="XBS268" s="214" t="e">
        <v>#N/A</v>
      </c>
      <c r="XBT268" s="214" t="e">
        <v>#N/A</v>
      </c>
      <c r="XBU268" s="214" t="e">
        <v>#N/A</v>
      </c>
      <c r="XBV268" s="214" t="e">
        <v>#N/A</v>
      </c>
      <c r="XBW268" s="214" t="e">
        <v>#N/A</v>
      </c>
      <c r="XBX268" s="214" t="e">
        <v>#N/A</v>
      </c>
      <c r="XBY268" s="214" t="e">
        <v>#N/A</v>
      </c>
      <c r="XBZ268" s="214" t="e">
        <v>#N/A</v>
      </c>
      <c r="XCA268" s="214" t="e">
        <v>#N/A</v>
      </c>
      <c r="XCB268" s="214" t="e">
        <v>#N/A</v>
      </c>
      <c r="XCC268" s="214" t="e">
        <v>#N/A</v>
      </c>
      <c r="XCD268" s="214" t="e">
        <v>#N/A</v>
      </c>
      <c r="XCE268" s="214" t="e">
        <v>#N/A</v>
      </c>
      <c r="XCF268" s="214" t="e">
        <v>#N/A</v>
      </c>
      <c r="XCG268" s="214" t="e">
        <v>#N/A</v>
      </c>
      <c r="XCH268" s="214" t="e">
        <v>#N/A</v>
      </c>
      <c r="XCI268" s="214" t="e">
        <v>#N/A</v>
      </c>
      <c r="XCJ268" s="214" t="e">
        <v>#N/A</v>
      </c>
      <c r="XCK268" s="214" t="e">
        <v>#N/A</v>
      </c>
      <c r="XCL268" s="214" t="e">
        <v>#N/A</v>
      </c>
      <c r="XCM268" s="214" t="e">
        <v>#N/A</v>
      </c>
      <c r="XCN268" s="214" t="e">
        <v>#N/A</v>
      </c>
      <c r="XCO268" s="214" t="e">
        <v>#N/A</v>
      </c>
      <c r="XCP268" s="214" t="e">
        <v>#N/A</v>
      </c>
      <c r="XCQ268" s="214" t="e">
        <v>#N/A</v>
      </c>
      <c r="XCR268" s="214" t="e">
        <v>#N/A</v>
      </c>
      <c r="XCS268" s="214" t="e">
        <v>#N/A</v>
      </c>
      <c r="XCT268" s="214" t="e">
        <v>#N/A</v>
      </c>
      <c r="XCU268" s="214" t="e">
        <v>#N/A</v>
      </c>
      <c r="XCV268" s="214" t="e">
        <v>#N/A</v>
      </c>
      <c r="XCW268" s="214" t="e">
        <v>#N/A</v>
      </c>
      <c r="XCX268" s="214" t="e">
        <v>#N/A</v>
      </c>
      <c r="XCY268" s="214" t="e">
        <v>#N/A</v>
      </c>
      <c r="XCZ268" s="214" t="e">
        <v>#N/A</v>
      </c>
      <c r="XDA268" s="214" t="e">
        <v>#N/A</v>
      </c>
      <c r="XDB268" s="214" t="e">
        <v>#N/A</v>
      </c>
      <c r="XDC268" s="214" t="e">
        <v>#N/A</v>
      </c>
      <c r="XDD268" s="214" t="e">
        <v>#N/A</v>
      </c>
      <c r="XDE268" s="214" t="e">
        <v>#N/A</v>
      </c>
      <c r="XDF268" s="214" t="e">
        <v>#N/A</v>
      </c>
      <c r="XDG268" s="214" t="e">
        <v>#N/A</v>
      </c>
      <c r="XDH268" s="214" t="e">
        <v>#N/A</v>
      </c>
      <c r="XDI268" s="214" t="e">
        <v>#N/A</v>
      </c>
      <c r="XDJ268" s="214" t="e">
        <v>#N/A</v>
      </c>
      <c r="XDK268" s="214" t="e">
        <v>#N/A</v>
      </c>
      <c r="XDL268" s="214" t="e">
        <v>#N/A</v>
      </c>
      <c r="XDM268" s="214" t="e">
        <v>#N/A</v>
      </c>
      <c r="XDN268" s="214" t="e">
        <v>#N/A</v>
      </c>
      <c r="XDO268" s="214" t="e">
        <v>#N/A</v>
      </c>
      <c r="XDP268" s="214" t="e">
        <v>#N/A</v>
      </c>
      <c r="XDQ268" s="214" t="e">
        <v>#N/A</v>
      </c>
      <c r="XDR268" s="214" t="e">
        <v>#N/A</v>
      </c>
      <c r="XDS268" s="214" t="e">
        <v>#N/A</v>
      </c>
      <c r="XDT268" s="214" t="e">
        <v>#N/A</v>
      </c>
      <c r="XDU268" s="214" t="e">
        <v>#N/A</v>
      </c>
      <c r="XDV268" s="214" t="e">
        <v>#N/A</v>
      </c>
      <c r="XDW268" s="214" t="e">
        <v>#N/A</v>
      </c>
      <c r="XDX268" s="214" t="e">
        <v>#N/A</v>
      </c>
      <c r="XDY268" s="214" t="e">
        <v>#N/A</v>
      </c>
      <c r="XDZ268" s="214" t="e">
        <v>#N/A</v>
      </c>
      <c r="XEA268" s="214" t="e">
        <v>#N/A</v>
      </c>
      <c r="XEB268" s="214" t="e">
        <v>#N/A</v>
      </c>
      <c r="XEC268" s="214" t="e">
        <v>#N/A</v>
      </c>
      <c r="XED268" s="214" t="e">
        <v>#N/A</v>
      </c>
      <c r="XEE268" s="214" t="e">
        <v>#N/A</v>
      </c>
      <c r="XEF268" s="214" t="e">
        <v>#N/A</v>
      </c>
      <c r="XEG268" s="214" t="e">
        <v>#N/A</v>
      </c>
      <c r="XEH268" s="214" t="e">
        <v>#N/A</v>
      </c>
      <c r="XEI268" s="214" t="e">
        <v>#N/A</v>
      </c>
      <c r="XEJ268" s="214" t="e">
        <v>#N/A</v>
      </c>
      <c r="XEK268" s="214" t="e">
        <v>#N/A</v>
      </c>
      <c r="XEL268" s="214" t="e">
        <v>#N/A</v>
      </c>
      <c r="XEM268" s="214" t="e">
        <v>#N/A</v>
      </c>
      <c r="XEN268" s="214" t="e">
        <v>#N/A</v>
      </c>
      <c r="XEO268" s="214" t="e">
        <v>#N/A</v>
      </c>
      <c r="XEP268" s="214" t="e">
        <v>#N/A</v>
      </c>
      <c r="XEQ268" s="214" t="e">
        <v>#N/A</v>
      </c>
      <c r="XER268" s="214" t="e">
        <v>#N/A</v>
      </c>
      <c r="XES268" s="214" t="e">
        <v>#N/A</v>
      </c>
      <c r="XET268" s="214" t="e">
        <v>#N/A</v>
      </c>
      <c r="XEU268" s="214" t="e">
        <v>#N/A</v>
      </c>
      <c r="XEV268" s="214" t="e">
        <v>#N/A</v>
      </c>
    </row>
    <row r="269" spans="1:16376" s="214" customFormat="1" ht="26.1" customHeight="1">
      <c r="A269" s="133"/>
      <c r="B269" s="1522"/>
      <c r="C269" s="227" t="s">
        <v>983</v>
      </c>
      <c r="D269" s="227"/>
      <c r="E269" s="227" t="s">
        <v>8127</v>
      </c>
      <c r="F269" s="227" t="s">
        <v>983</v>
      </c>
      <c r="G269" s="227" t="s">
        <v>8128</v>
      </c>
      <c r="H269" s="228">
        <v>5013</v>
      </c>
      <c r="I269" s="228">
        <v>766</v>
      </c>
      <c r="J269" s="228">
        <v>2300</v>
      </c>
      <c r="K269" s="228">
        <v>0</v>
      </c>
      <c r="L269" s="228">
        <v>0</v>
      </c>
      <c r="M269" s="228">
        <v>0</v>
      </c>
      <c r="N269" s="228">
        <v>0</v>
      </c>
      <c r="O269" s="228">
        <v>1488</v>
      </c>
      <c r="P269" s="228">
        <v>766</v>
      </c>
      <c r="Q269" s="228" t="s">
        <v>1375</v>
      </c>
      <c r="R269" s="227" t="s">
        <v>8129</v>
      </c>
      <c r="S269" s="228">
        <v>722</v>
      </c>
      <c r="T269" s="228" t="s">
        <v>1351</v>
      </c>
      <c r="U269" s="228">
        <v>0</v>
      </c>
      <c r="V269" s="233">
        <v>0</v>
      </c>
      <c r="W269" s="227" t="s">
        <v>3541</v>
      </c>
      <c r="X269" s="227">
        <v>0</v>
      </c>
      <c r="Y269" s="227">
        <v>0</v>
      </c>
      <c r="Z269" s="227">
        <v>0</v>
      </c>
      <c r="AA269" s="227">
        <v>0</v>
      </c>
      <c r="AB269" s="227">
        <v>0</v>
      </c>
      <c r="AC269" s="227">
        <v>0</v>
      </c>
      <c r="AD269" s="241">
        <v>2009</v>
      </c>
      <c r="AE269" s="241">
        <v>0</v>
      </c>
      <c r="AF269" s="241">
        <v>0</v>
      </c>
      <c r="AG269" s="241">
        <v>0</v>
      </c>
      <c r="AH269" s="241">
        <v>0</v>
      </c>
      <c r="AI269" s="244">
        <v>6500</v>
      </c>
      <c r="AJ269" s="244"/>
      <c r="AP269" s="214">
        <v>0</v>
      </c>
      <c r="AQ269" s="214">
        <v>0</v>
      </c>
      <c r="AR269" s="214">
        <v>0</v>
      </c>
      <c r="AS269" s="214">
        <v>0</v>
      </c>
      <c r="AT269" s="214">
        <v>0</v>
      </c>
      <c r="AU269" s="214">
        <v>0</v>
      </c>
      <c r="AV269" s="214">
        <v>0</v>
      </c>
      <c r="AW269" s="214" t="e">
        <v>#N/A</v>
      </c>
      <c r="AX269" s="214" t="e">
        <v>#N/A</v>
      </c>
      <c r="AY269" s="214" t="e">
        <v>#N/A</v>
      </c>
      <c r="AZ269" s="214" t="e">
        <v>#N/A</v>
      </c>
      <c r="BA269" s="214" t="e">
        <v>#N/A</v>
      </c>
      <c r="BB269" s="214" t="e">
        <v>#N/A</v>
      </c>
      <c r="BC269" s="214" t="e">
        <v>#N/A</v>
      </c>
      <c r="BD269" s="214" t="e">
        <v>#N/A</v>
      </c>
      <c r="BE269" s="214" t="e">
        <v>#N/A</v>
      </c>
      <c r="BF269" s="214" t="e">
        <v>#N/A</v>
      </c>
      <c r="BG269" s="214" t="e">
        <v>#N/A</v>
      </c>
      <c r="BH269" s="214" t="e">
        <v>#N/A</v>
      </c>
      <c r="BI269" s="214" t="e">
        <v>#N/A</v>
      </c>
      <c r="BJ269" s="214" t="e">
        <v>#N/A</v>
      </c>
      <c r="BK269" s="214" t="e">
        <v>#N/A</v>
      </c>
      <c r="BL269" s="214" t="e">
        <v>#N/A</v>
      </c>
      <c r="BM269" s="214" t="e">
        <v>#N/A</v>
      </c>
      <c r="BN269" s="214" t="e">
        <v>#N/A</v>
      </c>
      <c r="BO269" s="214" t="e">
        <v>#N/A</v>
      </c>
      <c r="BP269" s="214" t="e">
        <v>#N/A</v>
      </c>
      <c r="BQ269" s="214" t="e">
        <v>#N/A</v>
      </c>
      <c r="BR269" s="214" t="e">
        <v>#N/A</v>
      </c>
      <c r="BS269" s="214" t="e">
        <v>#N/A</v>
      </c>
      <c r="BT269" s="214" t="e">
        <v>#N/A</v>
      </c>
      <c r="BU269" s="214" t="e">
        <v>#N/A</v>
      </c>
      <c r="BV269" s="214" t="e">
        <v>#N/A</v>
      </c>
      <c r="BW269" s="214" t="e">
        <v>#N/A</v>
      </c>
      <c r="BX269" s="214" t="e">
        <v>#N/A</v>
      </c>
      <c r="BY269" s="214" t="e">
        <v>#N/A</v>
      </c>
      <c r="BZ269" s="214" t="e">
        <v>#N/A</v>
      </c>
      <c r="CA269" s="214" t="e">
        <v>#N/A</v>
      </c>
      <c r="CB269" s="214" t="e">
        <v>#N/A</v>
      </c>
      <c r="CC269" s="214" t="e">
        <v>#N/A</v>
      </c>
      <c r="CD269" s="214" t="e">
        <v>#N/A</v>
      </c>
      <c r="CE269" s="214" t="e">
        <v>#N/A</v>
      </c>
      <c r="CF269" s="214" t="e">
        <v>#N/A</v>
      </c>
      <c r="CG269" s="214" t="e">
        <v>#N/A</v>
      </c>
      <c r="CH269" s="214" t="e">
        <v>#N/A</v>
      </c>
      <c r="CI269" s="214" t="e">
        <v>#N/A</v>
      </c>
      <c r="CJ269" s="214" t="e">
        <v>#N/A</v>
      </c>
      <c r="CK269" s="214" t="e">
        <v>#N/A</v>
      </c>
      <c r="CL269" s="214" t="e">
        <v>#N/A</v>
      </c>
      <c r="CM269" s="214" t="e">
        <v>#N/A</v>
      </c>
      <c r="CN269" s="214" t="e">
        <v>#N/A</v>
      </c>
      <c r="CO269" s="214" t="e">
        <v>#N/A</v>
      </c>
      <c r="CP269" s="214" t="e">
        <v>#N/A</v>
      </c>
      <c r="CQ269" s="214" t="e">
        <v>#N/A</v>
      </c>
      <c r="CR269" s="214" t="e">
        <v>#N/A</v>
      </c>
      <c r="CS269" s="214" t="e">
        <v>#N/A</v>
      </c>
      <c r="CT269" s="214" t="e">
        <v>#N/A</v>
      </c>
      <c r="CU269" s="214" t="e">
        <v>#N/A</v>
      </c>
      <c r="CV269" s="214" t="e">
        <v>#N/A</v>
      </c>
      <c r="CW269" s="214" t="e">
        <v>#N/A</v>
      </c>
      <c r="CX269" s="214" t="e">
        <v>#N/A</v>
      </c>
      <c r="CY269" s="214" t="e">
        <v>#N/A</v>
      </c>
      <c r="CZ269" s="214" t="e">
        <v>#N/A</v>
      </c>
      <c r="DA269" s="214" t="e">
        <v>#N/A</v>
      </c>
      <c r="DB269" s="214" t="e">
        <v>#N/A</v>
      </c>
      <c r="DC269" s="214" t="e">
        <v>#N/A</v>
      </c>
      <c r="DD269" s="214" t="e">
        <v>#N/A</v>
      </c>
      <c r="DE269" s="214" t="e">
        <v>#N/A</v>
      </c>
      <c r="DF269" s="214" t="e">
        <v>#N/A</v>
      </c>
      <c r="DG269" s="214" t="e">
        <v>#N/A</v>
      </c>
      <c r="DH269" s="214" t="e">
        <v>#N/A</v>
      </c>
      <c r="DI269" s="214" t="e">
        <v>#N/A</v>
      </c>
      <c r="DJ269" s="214" t="e">
        <v>#N/A</v>
      </c>
      <c r="DK269" s="214" t="e">
        <v>#N/A</v>
      </c>
      <c r="DL269" s="214" t="e">
        <v>#N/A</v>
      </c>
      <c r="DM269" s="214" t="e">
        <v>#N/A</v>
      </c>
      <c r="DN269" s="214" t="e">
        <v>#N/A</v>
      </c>
      <c r="DO269" s="214" t="e">
        <v>#N/A</v>
      </c>
      <c r="DP269" s="214" t="e">
        <v>#N/A</v>
      </c>
      <c r="DQ269" s="214" t="e">
        <v>#N/A</v>
      </c>
      <c r="DR269" s="214" t="e">
        <v>#N/A</v>
      </c>
      <c r="DS269" s="214" t="e">
        <v>#N/A</v>
      </c>
      <c r="DT269" s="214" t="e">
        <v>#N/A</v>
      </c>
      <c r="DU269" s="214" t="e">
        <v>#N/A</v>
      </c>
      <c r="DV269" s="214" t="e">
        <v>#N/A</v>
      </c>
      <c r="DW269" s="214" t="e">
        <v>#N/A</v>
      </c>
      <c r="DX269" s="214" t="e">
        <v>#N/A</v>
      </c>
      <c r="DY269" s="214" t="e">
        <v>#N/A</v>
      </c>
      <c r="DZ269" s="214" t="e">
        <v>#N/A</v>
      </c>
      <c r="EA269" s="214" t="e">
        <v>#N/A</v>
      </c>
      <c r="EB269" s="214" t="e">
        <v>#N/A</v>
      </c>
      <c r="EC269" s="214" t="e">
        <v>#N/A</v>
      </c>
      <c r="ED269" s="214" t="e">
        <v>#N/A</v>
      </c>
      <c r="EE269" s="214" t="e">
        <v>#N/A</v>
      </c>
      <c r="EF269" s="214" t="e">
        <v>#N/A</v>
      </c>
      <c r="EG269" s="214" t="e">
        <v>#N/A</v>
      </c>
      <c r="EH269" s="214" t="e">
        <v>#N/A</v>
      </c>
      <c r="EI269" s="214" t="e">
        <v>#N/A</v>
      </c>
      <c r="EJ269" s="214" t="e">
        <v>#N/A</v>
      </c>
      <c r="EK269" s="214" t="e">
        <v>#N/A</v>
      </c>
      <c r="EL269" s="214" t="e">
        <v>#N/A</v>
      </c>
      <c r="EM269" s="214" t="e">
        <v>#N/A</v>
      </c>
      <c r="EN269" s="214" t="e">
        <v>#N/A</v>
      </c>
      <c r="EO269" s="214" t="e">
        <v>#N/A</v>
      </c>
      <c r="EP269" s="214" t="e">
        <v>#N/A</v>
      </c>
      <c r="EQ269" s="214" t="e">
        <v>#N/A</v>
      </c>
      <c r="ER269" s="214" t="e">
        <v>#N/A</v>
      </c>
      <c r="ES269" s="214" t="e">
        <v>#N/A</v>
      </c>
      <c r="ET269" s="214" t="e">
        <v>#N/A</v>
      </c>
      <c r="EU269" s="214" t="e">
        <v>#N/A</v>
      </c>
      <c r="EV269" s="214" t="e">
        <v>#N/A</v>
      </c>
      <c r="EW269" s="214" t="e">
        <v>#N/A</v>
      </c>
      <c r="EX269" s="214" t="e">
        <v>#N/A</v>
      </c>
      <c r="EY269" s="214" t="e">
        <v>#N/A</v>
      </c>
      <c r="EZ269" s="214" t="e">
        <v>#N/A</v>
      </c>
      <c r="FA269" s="214" t="e">
        <v>#N/A</v>
      </c>
      <c r="FB269" s="214" t="e">
        <v>#N/A</v>
      </c>
      <c r="FC269" s="214" t="e">
        <v>#N/A</v>
      </c>
      <c r="FD269" s="214" t="e">
        <v>#N/A</v>
      </c>
      <c r="FE269" s="214" t="e">
        <v>#N/A</v>
      </c>
      <c r="FF269" s="214" t="e">
        <v>#N/A</v>
      </c>
      <c r="FG269" s="214" t="e">
        <v>#N/A</v>
      </c>
      <c r="FH269" s="214" t="e">
        <v>#N/A</v>
      </c>
      <c r="FI269" s="214" t="e">
        <v>#N/A</v>
      </c>
      <c r="FJ269" s="214" t="e">
        <v>#N/A</v>
      </c>
      <c r="FK269" s="214" t="e">
        <v>#N/A</v>
      </c>
      <c r="FL269" s="214" t="e">
        <v>#N/A</v>
      </c>
      <c r="FM269" s="214" t="e">
        <v>#N/A</v>
      </c>
      <c r="FN269" s="214" t="e">
        <v>#N/A</v>
      </c>
      <c r="FO269" s="214" t="e">
        <v>#N/A</v>
      </c>
      <c r="FP269" s="214" t="e">
        <v>#N/A</v>
      </c>
      <c r="FQ269" s="214" t="e">
        <v>#N/A</v>
      </c>
      <c r="FR269" s="214" t="e">
        <v>#N/A</v>
      </c>
      <c r="FS269" s="214" t="e">
        <v>#N/A</v>
      </c>
      <c r="FT269" s="214" t="e">
        <v>#N/A</v>
      </c>
      <c r="FU269" s="214" t="e">
        <v>#N/A</v>
      </c>
      <c r="FV269" s="214" t="e">
        <v>#N/A</v>
      </c>
      <c r="FW269" s="214" t="e">
        <v>#N/A</v>
      </c>
      <c r="FX269" s="214" t="e">
        <v>#N/A</v>
      </c>
      <c r="FY269" s="214" t="e">
        <v>#N/A</v>
      </c>
      <c r="FZ269" s="214" t="e">
        <v>#N/A</v>
      </c>
      <c r="GA269" s="214" t="e">
        <v>#N/A</v>
      </c>
      <c r="GB269" s="214" t="e">
        <v>#N/A</v>
      </c>
      <c r="GC269" s="214" t="e">
        <v>#N/A</v>
      </c>
      <c r="GD269" s="214" t="e">
        <v>#N/A</v>
      </c>
      <c r="GE269" s="214" t="e">
        <v>#N/A</v>
      </c>
      <c r="GF269" s="214" t="e">
        <v>#N/A</v>
      </c>
      <c r="GG269" s="214" t="e">
        <v>#N/A</v>
      </c>
      <c r="GH269" s="214" t="e">
        <v>#N/A</v>
      </c>
      <c r="GI269" s="214" t="e">
        <v>#N/A</v>
      </c>
      <c r="GJ269" s="214" t="e">
        <v>#N/A</v>
      </c>
      <c r="GK269" s="214" t="e">
        <v>#N/A</v>
      </c>
      <c r="GL269" s="214" t="e">
        <v>#N/A</v>
      </c>
      <c r="GM269" s="214" t="e">
        <v>#N/A</v>
      </c>
      <c r="GN269" s="214" t="e">
        <v>#N/A</v>
      </c>
      <c r="GO269" s="214" t="e">
        <v>#N/A</v>
      </c>
      <c r="GP269" s="214" t="e">
        <v>#N/A</v>
      </c>
      <c r="GQ269" s="214" t="e">
        <v>#N/A</v>
      </c>
      <c r="GR269" s="214" t="e">
        <v>#N/A</v>
      </c>
      <c r="GS269" s="214" t="e">
        <v>#N/A</v>
      </c>
      <c r="GT269" s="214" t="e">
        <v>#N/A</v>
      </c>
      <c r="GU269" s="214" t="e">
        <v>#N/A</v>
      </c>
      <c r="GV269" s="214" t="e">
        <v>#N/A</v>
      </c>
      <c r="GW269" s="214" t="e">
        <v>#N/A</v>
      </c>
      <c r="GX269" s="214" t="e">
        <v>#N/A</v>
      </c>
      <c r="GY269" s="214" t="e">
        <v>#N/A</v>
      </c>
      <c r="GZ269" s="214" t="e">
        <v>#N/A</v>
      </c>
      <c r="HA269" s="214" t="e">
        <v>#N/A</v>
      </c>
      <c r="HB269" s="214" t="e">
        <v>#N/A</v>
      </c>
      <c r="HC269" s="214" t="e">
        <v>#N/A</v>
      </c>
      <c r="HD269" s="214" t="e">
        <v>#N/A</v>
      </c>
      <c r="HE269" s="214" t="e">
        <v>#N/A</v>
      </c>
      <c r="HF269" s="214" t="e">
        <v>#N/A</v>
      </c>
      <c r="HG269" s="214" t="e">
        <v>#N/A</v>
      </c>
      <c r="HH269" s="214" t="e">
        <v>#N/A</v>
      </c>
      <c r="HI269" s="214" t="e">
        <v>#N/A</v>
      </c>
      <c r="HJ269" s="214" t="e">
        <v>#N/A</v>
      </c>
      <c r="HK269" s="214" t="e">
        <v>#N/A</v>
      </c>
      <c r="HL269" s="214" t="e">
        <v>#N/A</v>
      </c>
      <c r="HM269" s="214" t="e">
        <v>#N/A</v>
      </c>
      <c r="HN269" s="214" t="e">
        <v>#N/A</v>
      </c>
      <c r="HO269" s="214" t="e">
        <v>#N/A</v>
      </c>
      <c r="HP269" s="214" t="e">
        <v>#N/A</v>
      </c>
      <c r="HQ269" s="214" t="e">
        <v>#N/A</v>
      </c>
      <c r="HR269" s="214" t="e">
        <v>#N/A</v>
      </c>
      <c r="HS269" s="214" t="e">
        <v>#N/A</v>
      </c>
      <c r="HT269" s="214" t="e">
        <v>#N/A</v>
      </c>
      <c r="HU269" s="214" t="e">
        <v>#N/A</v>
      </c>
      <c r="HV269" s="214" t="e">
        <v>#N/A</v>
      </c>
      <c r="HW269" s="214" t="e">
        <v>#N/A</v>
      </c>
      <c r="HX269" s="214" t="e">
        <v>#N/A</v>
      </c>
      <c r="HY269" s="214" t="e">
        <v>#N/A</v>
      </c>
      <c r="HZ269" s="214" t="e">
        <v>#N/A</v>
      </c>
      <c r="IA269" s="214" t="e">
        <v>#N/A</v>
      </c>
      <c r="IB269" s="214" t="e">
        <v>#N/A</v>
      </c>
      <c r="IC269" s="214" t="e">
        <v>#N/A</v>
      </c>
      <c r="ID269" s="214" t="e">
        <v>#N/A</v>
      </c>
      <c r="IE269" s="214" t="e">
        <v>#N/A</v>
      </c>
      <c r="IF269" s="214" t="e">
        <v>#N/A</v>
      </c>
      <c r="IG269" s="214" t="e">
        <v>#N/A</v>
      </c>
      <c r="IH269" s="214" t="e">
        <v>#N/A</v>
      </c>
      <c r="II269" s="214" t="e">
        <v>#N/A</v>
      </c>
      <c r="IJ269" s="214" t="e">
        <v>#N/A</v>
      </c>
      <c r="IK269" s="214" t="e">
        <v>#N/A</v>
      </c>
      <c r="IL269" s="214" t="e">
        <v>#N/A</v>
      </c>
      <c r="IM269" s="214" t="e">
        <v>#N/A</v>
      </c>
      <c r="IN269" s="214" t="e">
        <v>#N/A</v>
      </c>
      <c r="IO269" s="214" t="e">
        <v>#N/A</v>
      </c>
      <c r="IP269" s="214" t="e">
        <v>#N/A</v>
      </c>
      <c r="IQ269" s="214" t="e">
        <v>#N/A</v>
      </c>
      <c r="IR269" s="214" t="e">
        <v>#N/A</v>
      </c>
      <c r="IS269" s="214" t="e">
        <v>#N/A</v>
      </c>
      <c r="IT269" s="214" t="e">
        <v>#N/A</v>
      </c>
      <c r="IU269" s="214" t="e">
        <v>#N/A</v>
      </c>
      <c r="IV269" s="214" t="e">
        <v>#N/A</v>
      </c>
      <c r="IW269" s="214" t="e">
        <v>#N/A</v>
      </c>
      <c r="IX269" s="214" t="e">
        <v>#N/A</v>
      </c>
      <c r="IY269" s="214" t="e">
        <v>#N/A</v>
      </c>
      <c r="IZ269" s="214" t="e">
        <v>#N/A</v>
      </c>
      <c r="JA269" s="214" t="e">
        <v>#N/A</v>
      </c>
      <c r="JB269" s="214" t="e">
        <v>#N/A</v>
      </c>
      <c r="JC269" s="214" t="e">
        <v>#N/A</v>
      </c>
      <c r="JD269" s="214" t="e">
        <v>#N/A</v>
      </c>
      <c r="JE269" s="214" t="e">
        <v>#N/A</v>
      </c>
      <c r="JF269" s="214" t="e">
        <v>#N/A</v>
      </c>
      <c r="JG269" s="214" t="e">
        <v>#N/A</v>
      </c>
      <c r="JH269" s="214" t="e">
        <v>#N/A</v>
      </c>
      <c r="JI269" s="214" t="e">
        <v>#N/A</v>
      </c>
      <c r="JJ269" s="214" t="e">
        <v>#N/A</v>
      </c>
      <c r="JK269" s="214" t="e">
        <v>#N/A</v>
      </c>
      <c r="JL269" s="214" t="e">
        <v>#N/A</v>
      </c>
      <c r="JM269" s="214" t="e">
        <v>#N/A</v>
      </c>
      <c r="JN269" s="214" t="e">
        <v>#N/A</v>
      </c>
      <c r="JO269" s="214" t="e">
        <v>#N/A</v>
      </c>
      <c r="JP269" s="214" t="e">
        <v>#N/A</v>
      </c>
      <c r="JQ269" s="214" t="e">
        <v>#N/A</v>
      </c>
      <c r="JR269" s="214" t="e">
        <v>#N/A</v>
      </c>
      <c r="JS269" s="214" t="e">
        <v>#N/A</v>
      </c>
      <c r="JT269" s="214" t="e">
        <v>#N/A</v>
      </c>
      <c r="JU269" s="214" t="e">
        <v>#N/A</v>
      </c>
      <c r="JV269" s="214" t="e">
        <v>#N/A</v>
      </c>
      <c r="JW269" s="214" t="e">
        <v>#N/A</v>
      </c>
      <c r="JX269" s="214" t="e">
        <v>#N/A</v>
      </c>
      <c r="JY269" s="214" t="e">
        <v>#N/A</v>
      </c>
      <c r="JZ269" s="214" t="e">
        <v>#N/A</v>
      </c>
      <c r="KA269" s="214" t="e">
        <v>#N/A</v>
      </c>
      <c r="KB269" s="214" t="e">
        <v>#N/A</v>
      </c>
      <c r="KC269" s="214" t="e">
        <v>#N/A</v>
      </c>
      <c r="KD269" s="214" t="e">
        <v>#N/A</v>
      </c>
      <c r="KE269" s="214" t="e">
        <v>#N/A</v>
      </c>
      <c r="KF269" s="214" t="e">
        <v>#N/A</v>
      </c>
      <c r="KG269" s="214" t="e">
        <v>#N/A</v>
      </c>
      <c r="KH269" s="214" t="e">
        <v>#N/A</v>
      </c>
      <c r="KI269" s="214" t="e">
        <v>#N/A</v>
      </c>
      <c r="KJ269" s="214" t="e">
        <v>#N/A</v>
      </c>
      <c r="KK269" s="214" t="e">
        <v>#N/A</v>
      </c>
      <c r="KL269" s="214" t="e">
        <v>#N/A</v>
      </c>
      <c r="KM269" s="214" t="e">
        <v>#N/A</v>
      </c>
      <c r="KN269" s="214" t="e">
        <v>#N/A</v>
      </c>
      <c r="KO269" s="214" t="e">
        <v>#N/A</v>
      </c>
      <c r="KP269" s="214" t="e">
        <v>#N/A</v>
      </c>
      <c r="KQ269" s="214" t="e">
        <v>#N/A</v>
      </c>
      <c r="KR269" s="214" t="e">
        <v>#N/A</v>
      </c>
      <c r="KS269" s="214" t="e">
        <v>#N/A</v>
      </c>
      <c r="KT269" s="214" t="e">
        <v>#N/A</v>
      </c>
      <c r="KU269" s="214" t="e">
        <v>#N/A</v>
      </c>
      <c r="KV269" s="214" t="e">
        <v>#N/A</v>
      </c>
      <c r="KW269" s="214" t="e">
        <v>#N/A</v>
      </c>
      <c r="KX269" s="214" t="e">
        <v>#N/A</v>
      </c>
      <c r="KY269" s="214" t="e">
        <v>#N/A</v>
      </c>
      <c r="KZ269" s="214" t="e">
        <v>#N/A</v>
      </c>
      <c r="LA269" s="214" t="e">
        <v>#N/A</v>
      </c>
      <c r="LB269" s="214" t="e">
        <v>#N/A</v>
      </c>
      <c r="LC269" s="214" t="e">
        <v>#N/A</v>
      </c>
      <c r="LD269" s="214" t="e">
        <v>#N/A</v>
      </c>
      <c r="LE269" s="214" t="e">
        <v>#N/A</v>
      </c>
      <c r="LF269" s="214" t="e">
        <v>#N/A</v>
      </c>
      <c r="LG269" s="214" t="e">
        <v>#N/A</v>
      </c>
      <c r="LH269" s="214" t="e">
        <v>#N/A</v>
      </c>
      <c r="LI269" s="214" t="e">
        <v>#N/A</v>
      </c>
      <c r="LJ269" s="214" t="e">
        <v>#N/A</v>
      </c>
      <c r="LK269" s="214" t="e">
        <v>#N/A</v>
      </c>
      <c r="LL269" s="214" t="e">
        <v>#N/A</v>
      </c>
      <c r="LM269" s="214" t="e">
        <v>#N/A</v>
      </c>
      <c r="LN269" s="214" t="e">
        <v>#N/A</v>
      </c>
      <c r="LO269" s="214" t="e">
        <v>#N/A</v>
      </c>
      <c r="LP269" s="214" t="e">
        <v>#N/A</v>
      </c>
      <c r="LQ269" s="214" t="e">
        <v>#N/A</v>
      </c>
      <c r="LR269" s="214" t="e">
        <v>#N/A</v>
      </c>
      <c r="LS269" s="214" t="e">
        <v>#N/A</v>
      </c>
      <c r="LT269" s="214" t="e">
        <v>#N/A</v>
      </c>
      <c r="LU269" s="214" t="e">
        <v>#N/A</v>
      </c>
      <c r="LV269" s="214" t="e">
        <v>#N/A</v>
      </c>
      <c r="LW269" s="214" t="e">
        <v>#N/A</v>
      </c>
      <c r="LX269" s="214" t="e">
        <v>#N/A</v>
      </c>
      <c r="LY269" s="214" t="e">
        <v>#N/A</v>
      </c>
      <c r="LZ269" s="214" t="e">
        <v>#N/A</v>
      </c>
      <c r="MA269" s="214" t="e">
        <v>#N/A</v>
      </c>
      <c r="MB269" s="214" t="e">
        <v>#N/A</v>
      </c>
      <c r="MC269" s="214" t="e">
        <v>#N/A</v>
      </c>
      <c r="MD269" s="214" t="e">
        <v>#N/A</v>
      </c>
      <c r="ME269" s="214" t="e">
        <v>#N/A</v>
      </c>
      <c r="MF269" s="214" t="e">
        <v>#N/A</v>
      </c>
      <c r="MG269" s="214" t="e">
        <v>#N/A</v>
      </c>
      <c r="MH269" s="214" t="e">
        <v>#N/A</v>
      </c>
      <c r="MI269" s="214" t="e">
        <v>#N/A</v>
      </c>
      <c r="MJ269" s="214" t="e">
        <v>#N/A</v>
      </c>
      <c r="MK269" s="214" t="e">
        <v>#N/A</v>
      </c>
      <c r="ML269" s="214" t="e">
        <v>#N/A</v>
      </c>
      <c r="MM269" s="214" t="e">
        <v>#N/A</v>
      </c>
      <c r="MN269" s="214" t="e">
        <v>#N/A</v>
      </c>
      <c r="MO269" s="214" t="e">
        <v>#N/A</v>
      </c>
      <c r="MP269" s="214" t="e">
        <v>#N/A</v>
      </c>
      <c r="MQ269" s="214" t="e">
        <v>#N/A</v>
      </c>
      <c r="MR269" s="214" t="e">
        <v>#N/A</v>
      </c>
      <c r="MS269" s="214" t="e">
        <v>#N/A</v>
      </c>
      <c r="MT269" s="214" t="e">
        <v>#N/A</v>
      </c>
      <c r="MU269" s="214" t="e">
        <v>#N/A</v>
      </c>
      <c r="MV269" s="214" t="e">
        <v>#N/A</v>
      </c>
      <c r="MW269" s="214" t="e">
        <v>#N/A</v>
      </c>
      <c r="MX269" s="214" t="e">
        <v>#N/A</v>
      </c>
      <c r="MY269" s="214" t="e">
        <v>#N/A</v>
      </c>
      <c r="MZ269" s="214" t="e">
        <v>#N/A</v>
      </c>
      <c r="NA269" s="214" t="e">
        <v>#N/A</v>
      </c>
      <c r="NB269" s="214" t="e">
        <v>#N/A</v>
      </c>
      <c r="NC269" s="214" t="e">
        <v>#N/A</v>
      </c>
      <c r="ND269" s="214" t="e">
        <v>#N/A</v>
      </c>
      <c r="NE269" s="214" t="e">
        <v>#N/A</v>
      </c>
      <c r="NF269" s="214" t="e">
        <v>#N/A</v>
      </c>
      <c r="NG269" s="214" t="e">
        <v>#N/A</v>
      </c>
      <c r="NH269" s="214" t="e">
        <v>#N/A</v>
      </c>
      <c r="NI269" s="214" t="e">
        <v>#N/A</v>
      </c>
      <c r="NJ269" s="214" t="e">
        <v>#N/A</v>
      </c>
      <c r="NK269" s="214" t="e">
        <v>#N/A</v>
      </c>
      <c r="NL269" s="214" t="e">
        <v>#N/A</v>
      </c>
      <c r="NM269" s="214" t="e">
        <v>#N/A</v>
      </c>
      <c r="NN269" s="214" t="e">
        <v>#N/A</v>
      </c>
      <c r="NO269" s="214" t="e">
        <v>#N/A</v>
      </c>
      <c r="NP269" s="214" t="e">
        <v>#N/A</v>
      </c>
      <c r="NQ269" s="214" t="e">
        <v>#N/A</v>
      </c>
      <c r="NR269" s="214" t="e">
        <v>#N/A</v>
      </c>
      <c r="NS269" s="214" t="e">
        <v>#N/A</v>
      </c>
      <c r="NT269" s="214" t="e">
        <v>#N/A</v>
      </c>
      <c r="NU269" s="214" t="e">
        <v>#N/A</v>
      </c>
      <c r="NV269" s="214" t="e">
        <v>#N/A</v>
      </c>
      <c r="NW269" s="214" t="e">
        <v>#N/A</v>
      </c>
      <c r="NX269" s="214" t="e">
        <v>#N/A</v>
      </c>
      <c r="NY269" s="214" t="e">
        <v>#N/A</v>
      </c>
      <c r="NZ269" s="214" t="e">
        <v>#N/A</v>
      </c>
      <c r="OA269" s="214" t="e">
        <v>#N/A</v>
      </c>
      <c r="OB269" s="214" t="e">
        <v>#N/A</v>
      </c>
      <c r="OC269" s="214" t="e">
        <v>#N/A</v>
      </c>
      <c r="OD269" s="214" t="e">
        <v>#N/A</v>
      </c>
      <c r="OE269" s="214" t="e">
        <v>#N/A</v>
      </c>
      <c r="OF269" s="214" t="e">
        <v>#N/A</v>
      </c>
      <c r="OG269" s="214" t="e">
        <v>#N/A</v>
      </c>
      <c r="OH269" s="214" t="e">
        <v>#N/A</v>
      </c>
      <c r="OI269" s="214" t="e">
        <v>#N/A</v>
      </c>
      <c r="OJ269" s="214" t="e">
        <v>#N/A</v>
      </c>
      <c r="OK269" s="214" t="e">
        <v>#N/A</v>
      </c>
      <c r="OL269" s="214" t="e">
        <v>#N/A</v>
      </c>
      <c r="OM269" s="214" t="e">
        <v>#N/A</v>
      </c>
      <c r="ON269" s="214" t="e">
        <v>#N/A</v>
      </c>
      <c r="OO269" s="214" t="e">
        <v>#N/A</v>
      </c>
      <c r="OP269" s="214" t="e">
        <v>#N/A</v>
      </c>
      <c r="OQ269" s="214" t="e">
        <v>#N/A</v>
      </c>
      <c r="OR269" s="214" t="e">
        <v>#N/A</v>
      </c>
      <c r="OS269" s="214" t="e">
        <v>#N/A</v>
      </c>
      <c r="OT269" s="214" t="e">
        <v>#N/A</v>
      </c>
      <c r="OU269" s="214" t="e">
        <v>#N/A</v>
      </c>
      <c r="OV269" s="214" t="e">
        <v>#N/A</v>
      </c>
      <c r="OW269" s="214" t="e">
        <v>#N/A</v>
      </c>
      <c r="OX269" s="214" t="e">
        <v>#N/A</v>
      </c>
      <c r="OY269" s="214" t="e">
        <v>#N/A</v>
      </c>
      <c r="OZ269" s="214" t="e">
        <v>#N/A</v>
      </c>
      <c r="PA269" s="214" t="e">
        <v>#N/A</v>
      </c>
      <c r="PB269" s="214" t="e">
        <v>#N/A</v>
      </c>
      <c r="PC269" s="214" t="e">
        <v>#N/A</v>
      </c>
      <c r="PD269" s="214" t="e">
        <v>#N/A</v>
      </c>
      <c r="PE269" s="214" t="e">
        <v>#N/A</v>
      </c>
      <c r="PF269" s="214" t="e">
        <v>#N/A</v>
      </c>
      <c r="PG269" s="214" t="e">
        <v>#N/A</v>
      </c>
      <c r="PH269" s="214" t="e">
        <v>#N/A</v>
      </c>
      <c r="PI269" s="214" t="e">
        <v>#N/A</v>
      </c>
      <c r="PJ269" s="214" t="e">
        <v>#N/A</v>
      </c>
      <c r="PK269" s="214" t="e">
        <v>#N/A</v>
      </c>
      <c r="PL269" s="214" t="e">
        <v>#N/A</v>
      </c>
      <c r="PM269" s="214" t="e">
        <v>#N/A</v>
      </c>
      <c r="PN269" s="214" t="e">
        <v>#N/A</v>
      </c>
      <c r="PO269" s="214" t="e">
        <v>#N/A</v>
      </c>
      <c r="PP269" s="214" t="e">
        <v>#N/A</v>
      </c>
      <c r="PQ269" s="214" t="e">
        <v>#N/A</v>
      </c>
      <c r="PR269" s="214" t="e">
        <v>#N/A</v>
      </c>
      <c r="PS269" s="214" t="e">
        <v>#N/A</v>
      </c>
      <c r="PT269" s="214" t="e">
        <v>#N/A</v>
      </c>
      <c r="PU269" s="214" t="e">
        <v>#N/A</v>
      </c>
      <c r="PV269" s="214" t="e">
        <v>#N/A</v>
      </c>
      <c r="PW269" s="214" t="e">
        <v>#N/A</v>
      </c>
      <c r="PX269" s="214" t="e">
        <v>#N/A</v>
      </c>
      <c r="PY269" s="214" t="e">
        <v>#N/A</v>
      </c>
      <c r="PZ269" s="214" t="e">
        <v>#N/A</v>
      </c>
      <c r="QA269" s="214" t="e">
        <v>#N/A</v>
      </c>
      <c r="QB269" s="214" t="e">
        <v>#N/A</v>
      </c>
      <c r="QC269" s="214" t="e">
        <v>#N/A</v>
      </c>
      <c r="QD269" s="214" t="e">
        <v>#N/A</v>
      </c>
      <c r="QE269" s="214" t="e">
        <v>#N/A</v>
      </c>
      <c r="QF269" s="214" t="e">
        <v>#N/A</v>
      </c>
      <c r="QG269" s="214" t="e">
        <v>#N/A</v>
      </c>
      <c r="QH269" s="214" t="e">
        <v>#N/A</v>
      </c>
      <c r="QI269" s="214" t="e">
        <v>#N/A</v>
      </c>
      <c r="QJ269" s="214" t="e">
        <v>#N/A</v>
      </c>
      <c r="QK269" s="214" t="e">
        <v>#N/A</v>
      </c>
      <c r="QL269" s="214" t="e">
        <v>#N/A</v>
      </c>
      <c r="QM269" s="214" t="e">
        <v>#N/A</v>
      </c>
      <c r="QN269" s="214" t="e">
        <v>#N/A</v>
      </c>
      <c r="QO269" s="214" t="e">
        <v>#N/A</v>
      </c>
      <c r="QP269" s="214" t="e">
        <v>#N/A</v>
      </c>
      <c r="QQ269" s="214" t="e">
        <v>#N/A</v>
      </c>
      <c r="QR269" s="214" t="e">
        <v>#N/A</v>
      </c>
      <c r="QS269" s="214" t="e">
        <v>#N/A</v>
      </c>
      <c r="QT269" s="214" t="e">
        <v>#N/A</v>
      </c>
      <c r="QU269" s="214" t="e">
        <v>#N/A</v>
      </c>
      <c r="QV269" s="214" t="e">
        <v>#N/A</v>
      </c>
      <c r="QW269" s="214" t="e">
        <v>#N/A</v>
      </c>
      <c r="QX269" s="214" t="e">
        <v>#N/A</v>
      </c>
      <c r="QY269" s="214" t="e">
        <v>#N/A</v>
      </c>
      <c r="QZ269" s="214" t="e">
        <v>#N/A</v>
      </c>
      <c r="RA269" s="214" t="e">
        <v>#N/A</v>
      </c>
      <c r="RB269" s="214" t="e">
        <v>#N/A</v>
      </c>
      <c r="RC269" s="214" t="e">
        <v>#N/A</v>
      </c>
      <c r="RD269" s="214" t="e">
        <v>#N/A</v>
      </c>
      <c r="RE269" s="214" t="e">
        <v>#N/A</v>
      </c>
      <c r="RF269" s="214" t="e">
        <v>#N/A</v>
      </c>
      <c r="RG269" s="214" t="e">
        <v>#N/A</v>
      </c>
      <c r="RH269" s="214" t="e">
        <v>#N/A</v>
      </c>
      <c r="RI269" s="214" t="e">
        <v>#N/A</v>
      </c>
      <c r="RJ269" s="214" t="e">
        <v>#N/A</v>
      </c>
      <c r="RK269" s="214" t="e">
        <v>#N/A</v>
      </c>
      <c r="RL269" s="214" t="e">
        <v>#N/A</v>
      </c>
      <c r="RM269" s="214" t="e">
        <v>#N/A</v>
      </c>
      <c r="RN269" s="214" t="e">
        <v>#N/A</v>
      </c>
      <c r="RO269" s="214" t="e">
        <v>#N/A</v>
      </c>
      <c r="RP269" s="214" t="e">
        <v>#N/A</v>
      </c>
      <c r="RQ269" s="214" t="e">
        <v>#N/A</v>
      </c>
      <c r="RR269" s="214" t="e">
        <v>#N/A</v>
      </c>
      <c r="RS269" s="214" t="e">
        <v>#N/A</v>
      </c>
      <c r="RT269" s="214" t="e">
        <v>#N/A</v>
      </c>
      <c r="RU269" s="214" t="e">
        <v>#N/A</v>
      </c>
      <c r="RV269" s="214" t="e">
        <v>#N/A</v>
      </c>
      <c r="RW269" s="214" t="e">
        <v>#N/A</v>
      </c>
      <c r="RX269" s="214" t="e">
        <v>#N/A</v>
      </c>
      <c r="RY269" s="214" t="e">
        <v>#N/A</v>
      </c>
      <c r="RZ269" s="214" t="e">
        <v>#N/A</v>
      </c>
      <c r="SA269" s="214" t="e">
        <v>#N/A</v>
      </c>
      <c r="SB269" s="214" t="e">
        <v>#N/A</v>
      </c>
      <c r="SC269" s="214" t="e">
        <v>#N/A</v>
      </c>
      <c r="SD269" s="214" t="e">
        <v>#N/A</v>
      </c>
      <c r="SE269" s="214" t="e">
        <v>#N/A</v>
      </c>
      <c r="SF269" s="214" t="e">
        <v>#N/A</v>
      </c>
      <c r="SG269" s="214" t="e">
        <v>#N/A</v>
      </c>
      <c r="SH269" s="214" t="e">
        <v>#N/A</v>
      </c>
      <c r="SI269" s="214" t="e">
        <v>#N/A</v>
      </c>
      <c r="SJ269" s="214" t="e">
        <v>#N/A</v>
      </c>
      <c r="SK269" s="214" t="e">
        <v>#N/A</v>
      </c>
      <c r="SL269" s="214" t="e">
        <v>#N/A</v>
      </c>
      <c r="SM269" s="214" t="e">
        <v>#N/A</v>
      </c>
      <c r="SN269" s="214" t="e">
        <v>#N/A</v>
      </c>
      <c r="SO269" s="214" t="e">
        <v>#N/A</v>
      </c>
      <c r="SP269" s="214" t="e">
        <v>#N/A</v>
      </c>
      <c r="SQ269" s="214" t="e">
        <v>#N/A</v>
      </c>
      <c r="SR269" s="214" t="e">
        <v>#N/A</v>
      </c>
      <c r="SS269" s="214" t="e">
        <v>#N/A</v>
      </c>
      <c r="ST269" s="214" t="e">
        <v>#N/A</v>
      </c>
      <c r="SU269" s="214" t="e">
        <v>#N/A</v>
      </c>
      <c r="SV269" s="214" t="e">
        <v>#N/A</v>
      </c>
      <c r="SW269" s="214" t="e">
        <v>#N/A</v>
      </c>
      <c r="SX269" s="214" t="e">
        <v>#N/A</v>
      </c>
      <c r="SY269" s="214" t="e">
        <v>#N/A</v>
      </c>
      <c r="SZ269" s="214" t="e">
        <v>#N/A</v>
      </c>
      <c r="TA269" s="214" t="e">
        <v>#N/A</v>
      </c>
      <c r="TB269" s="214" t="e">
        <v>#N/A</v>
      </c>
      <c r="TC269" s="214" t="e">
        <v>#N/A</v>
      </c>
      <c r="TD269" s="214" t="e">
        <v>#N/A</v>
      </c>
      <c r="TE269" s="214" t="e">
        <v>#N/A</v>
      </c>
      <c r="TF269" s="214" t="e">
        <v>#N/A</v>
      </c>
      <c r="TG269" s="214" t="e">
        <v>#N/A</v>
      </c>
      <c r="TH269" s="214" t="e">
        <v>#N/A</v>
      </c>
      <c r="TI269" s="214" t="e">
        <v>#N/A</v>
      </c>
      <c r="TJ269" s="214" t="e">
        <v>#N/A</v>
      </c>
      <c r="TK269" s="214" t="e">
        <v>#N/A</v>
      </c>
      <c r="TL269" s="214" t="e">
        <v>#N/A</v>
      </c>
      <c r="TM269" s="214" t="e">
        <v>#N/A</v>
      </c>
      <c r="TN269" s="214" t="e">
        <v>#N/A</v>
      </c>
      <c r="TO269" s="214" t="e">
        <v>#N/A</v>
      </c>
      <c r="TP269" s="214" t="e">
        <v>#N/A</v>
      </c>
      <c r="TQ269" s="214" t="e">
        <v>#N/A</v>
      </c>
      <c r="TR269" s="214" t="e">
        <v>#N/A</v>
      </c>
      <c r="TS269" s="214" t="e">
        <v>#N/A</v>
      </c>
      <c r="TT269" s="214" t="e">
        <v>#N/A</v>
      </c>
      <c r="TU269" s="214" t="e">
        <v>#N/A</v>
      </c>
      <c r="TV269" s="214" t="e">
        <v>#N/A</v>
      </c>
      <c r="TW269" s="214" t="e">
        <v>#N/A</v>
      </c>
      <c r="TX269" s="214" t="e">
        <v>#N/A</v>
      </c>
      <c r="TY269" s="214" t="e">
        <v>#N/A</v>
      </c>
      <c r="TZ269" s="214" t="e">
        <v>#N/A</v>
      </c>
      <c r="UA269" s="214" t="e">
        <v>#N/A</v>
      </c>
      <c r="UB269" s="214" t="e">
        <v>#N/A</v>
      </c>
      <c r="UC269" s="214" t="e">
        <v>#N/A</v>
      </c>
      <c r="UD269" s="214" t="e">
        <v>#N/A</v>
      </c>
      <c r="UE269" s="214" t="e">
        <v>#N/A</v>
      </c>
      <c r="UF269" s="214" t="e">
        <v>#N/A</v>
      </c>
      <c r="UG269" s="214" t="e">
        <v>#N/A</v>
      </c>
      <c r="UH269" s="214" t="e">
        <v>#N/A</v>
      </c>
      <c r="UI269" s="214" t="e">
        <v>#N/A</v>
      </c>
      <c r="UJ269" s="214" t="e">
        <v>#N/A</v>
      </c>
      <c r="UK269" s="214" t="e">
        <v>#N/A</v>
      </c>
      <c r="UL269" s="214" t="e">
        <v>#N/A</v>
      </c>
      <c r="UM269" s="214" t="e">
        <v>#N/A</v>
      </c>
      <c r="UN269" s="214" t="e">
        <v>#N/A</v>
      </c>
      <c r="UO269" s="214" t="e">
        <v>#N/A</v>
      </c>
      <c r="UP269" s="214" t="e">
        <v>#N/A</v>
      </c>
      <c r="UQ269" s="214" t="e">
        <v>#N/A</v>
      </c>
      <c r="UR269" s="214" t="e">
        <v>#N/A</v>
      </c>
      <c r="US269" s="214" t="e">
        <v>#N/A</v>
      </c>
      <c r="UT269" s="214" t="e">
        <v>#N/A</v>
      </c>
      <c r="UU269" s="214" t="e">
        <v>#N/A</v>
      </c>
      <c r="UV269" s="214" t="e">
        <v>#N/A</v>
      </c>
      <c r="UW269" s="214" t="e">
        <v>#N/A</v>
      </c>
      <c r="UX269" s="214" t="e">
        <v>#N/A</v>
      </c>
      <c r="UY269" s="214" t="e">
        <v>#N/A</v>
      </c>
      <c r="UZ269" s="214" t="e">
        <v>#N/A</v>
      </c>
      <c r="VA269" s="214" t="e">
        <v>#N/A</v>
      </c>
      <c r="VB269" s="214" t="e">
        <v>#N/A</v>
      </c>
      <c r="VC269" s="214" t="e">
        <v>#N/A</v>
      </c>
      <c r="VD269" s="214" t="e">
        <v>#N/A</v>
      </c>
      <c r="VE269" s="214" t="e">
        <v>#N/A</v>
      </c>
      <c r="VF269" s="214" t="e">
        <v>#N/A</v>
      </c>
      <c r="VG269" s="214" t="e">
        <v>#N/A</v>
      </c>
      <c r="VH269" s="214" t="e">
        <v>#N/A</v>
      </c>
      <c r="VI269" s="214" t="e">
        <v>#N/A</v>
      </c>
      <c r="VJ269" s="214" t="e">
        <v>#N/A</v>
      </c>
      <c r="VK269" s="214" t="e">
        <v>#N/A</v>
      </c>
      <c r="VL269" s="214" t="e">
        <v>#N/A</v>
      </c>
      <c r="VM269" s="214" t="e">
        <v>#N/A</v>
      </c>
      <c r="VN269" s="214" t="e">
        <v>#N/A</v>
      </c>
      <c r="VO269" s="214" t="e">
        <v>#N/A</v>
      </c>
      <c r="VP269" s="214" t="e">
        <v>#N/A</v>
      </c>
      <c r="VQ269" s="214" t="e">
        <v>#N/A</v>
      </c>
      <c r="VR269" s="214" t="e">
        <v>#N/A</v>
      </c>
      <c r="VS269" s="214" t="e">
        <v>#N/A</v>
      </c>
      <c r="VT269" s="214" t="e">
        <v>#N/A</v>
      </c>
      <c r="VU269" s="214" t="e">
        <v>#N/A</v>
      </c>
      <c r="VV269" s="214" t="e">
        <v>#N/A</v>
      </c>
      <c r="VW269" s="214" t="e">
        <v>#N/A</v>
      </c>
      <c r="VX269" s="214" t="e">
        <v>#N/A</v>
      </c>
      <c r="VY269" s="214" t="e">
        <v>#N/A</v>
      </c>
      <c r="VZ269" s="214" t="e">
        <v>#N/A</v>
      </c>
      <c r="WA269" s="214" t="e">
        <v>#N/A</v>
      </c>
      <c r="WB269" s="214" t="e">
        <v>#N/A</v>
      </c>
      <c r="WC269" s="214" t="e">
        <v>#N/A</v>
      </c>
      <c r="WD269" s="214" t="e">
        <v>#N/A</v>
      </c>
      <c r="WE269" s="214" t="e">
        <v>#N/A</v>
      </c>
      <c r="WF269" s="214" t="e">
        <v>#N/A</v>
      </c>
      <c r="WG269" s="214" t="e">
        <v>#N/A</v>
      </c>
      <c r="WH269" s="214" t="e">
        <v>#N/A</v>
      </c>
      <c r="WI269" s="214" t="e">
        <v>#N/A</v>
      </c>
      <c r="WJ269" s="214" t="e">
        <v>#N/A</v>
      </c>
      <c r="WK269" s="214" t="e">
        <v>#N/A</v>
      </c>
      <c r="WL269" s="214" t="e">
        <v>#N/A</v>
      </c>
      <c r="WM269" s="214" t="e">
        <v>#N/A</v>
      </c>
      <c r="WN269" s="214" t="e">
        <v>#N/A</v>
      </c>
      <c r="WO269" s="214" t="e">
        <v>#N/A</v>
      </c>
      <c r="WP269" s="214" t="e">
        <v>#N/A</v>
      </c>
      <c r="WQ269" s="214" t="e">
        <v>#N/A</v>
      </c>
      <c r="WR269" s="214" t="e">
        <v>#N/A</v>
      </c>
      <c r="WS269" s="214" t="e">
        <v>#N/A</v>
      </c>
      <c r="WT269" s="214" t="e">
        <v>#N/A</v>
      </c>
      <c r="WU269" s="214" t="e">
        <v>#N/A</v>
      </c>
      <c r="WV269" s="214" t="e">
        <v>#N/A</v>
      </c>
      <c r="WW269" s="214" t="e">
        <v>#N/A</v>
      </c>
      <c r="WX269" s="214" t="e">
        <v>#N/A</v>
      </c>
      <c r="WY269" s="214" t="e">
        <v>#N/A</v>
      </c>
      <c r="WZ269" s="214" t="e">
        <v>#N/A</v>
      </c>
      <c r="XA269" s="214" t="e">
        <v>#N/A</v>
      </c>
      <c r="XB269" s="214" t="e">
        <v>#N/A</v>
      </c>
      <c r="XC269" s="214" t="e">
        <v>#N/A</v>
      </c>
      <c r="XD269" s="214" t="e">
        <v>#N/A</v>
      </c>
      <c r="XE269" s="214" t="e">
        <v>#N/A</v>
      </c>
      <c r="XF269" s="214" t="e">
        <v>#N/A</v>
      </c>
      <c r="XG269" s="214" t="e">
        <v>#N/A</v>
      </c>
      <c r="XH269" s="214" t="e">
        <v>#N/A</v>
      </c>
      <c r="XI269" s="214" t="e">
        <v>#N/A</v>
      </c>
      <c r="XJ269" s="214" t="e">
        <v>#N/A</v>
      </c>
      <c r="XK269" s="214" t="e">
        <v>#N/A</v>
      </c>
      <c r="XL269" s="214" t="e">
        <v>#N/A</v>
      </c>
      <c r="XM269" s="214" t="e">
        <v>#N/A</v>
      </c>
      <c r="XN269" s="214" t="e">
        <v>#N/A</v>
      </c>
      <c r="XO269" s="214" t="e">
        <v>#N/A</v>
      </c>
      <c r="XP269" s="214" t="e">
        <v>#N/A</v>
      </c>
      <c r="XQ269" s="214" t="e">
        <v>#N/A</v>
      </c>
      <c r="XR269" s="214" t="e">
        <v>#N/A</v>
      </c>
      <c r="XS269" s="214" t="e">
        <v>#N/A</v>
      </c>
      <c r="XT269" s="214" t="e">
        <v>#N/A</v>
      </c>
      <c r="XU269" s="214" t="e">
        <v>#N/A</v>
      </c>
      <c r="XV269" s="214" t="e">
        <v>#N/A</v>
      </c>
      <c r="XW269" s="214" t="e">
        <v>#N/A</v>
      </c>
      <c r="XX269" s="214" t="e">
        <v>#N/A</v>
      </c>
      <c r="XY269" s="214" t="e">
        <v>#N/A</v>
      </c>
      <c r="XZ269" s="214" t="e">
        <v>#N/A</v>
      </c>
      <c r="YA269" s="214" t="e">
        <v>#N/A</v>
      </c>
      <c r="YB269" s="214" t="e">
        <v>#N/A</v>
      </c>
      <c r="YC269" s="214" t="e">
        <v>#N/A</v>
      </c>
      <c r="YD269" s="214" t="e">
        <v>#N/A</v>
      </c>
      <c r="YE269" s="214" t="e">
        <v>#N/A</v>
      </c>
      <c r="YF269" s="214" t="e">
        <v>#N/A</v>
      </c>
      <c r="YG269" s="214" t="e">
        <v>#N/A</v>
      </c>
      <c r="YH269" s="214" t="e">
        <v>#N/A</v>
      </c>
      <c r="YI269" s="214" t="e">
        <v>#N/A</v>
      </c>
      <c r="YJ269" s="214" t="e">
        <v>#N/A</v>
      </c>
      <c r="YK269" s="214" t="e">
        <v>#N/A</v>
      </c>
      <c r="YL269" s="214" t="e">
        <v>#N/A</v>
      </c>
      <c r="YM269" s="214" t="e">
        <v>#N/A</v>
      </c>
      <c r="YN269" s="214" t="e">
        <v>#N/A</v>
      </c>
      <c r="YO269" s="214" t="e">
        <v>#N/A</v>
      </c>
      <c r="YP269" s="214" t="e">
        <v>#N/A</v>
      </c>
      <c r="YQ269" s="214" t="e">
        <v>#N/A</v>
      </c>
      <c r="YR269" s="214" t="e">
        <v>#N/A</v>
      </c>
      <c r="YS269" s="214" t="e">
        <v>#N/A</v>
      </c>
      <c r="YT269" s="214" t="e">
        <v>#N/A</v>
      </c>
      <c r="YU269" s="214" t="e">
        <v>#N/A</v>
      </c>
      <c r="YV269" s="214" t="e">
        <v>#N/A</v>
      </c>
      <c r="YW269" s="214" t="e">
        <v>#N/A</v>
      </c>
      <c r="YX269" s="214" t="e">
        <v>#N/A</v>
      </c>
      <c r="YY269" s="214" t="e">
        <v>#N/A</v>
      </c>
      <c r="YZ269" s="214" t="e">
        <v>#N/A</v>
      </c>
      <c r="ZA269" s="214" t="e">
        <v>#N/A</v>
      </c>
      <c r="ZB269" s="214" t="e">
        <v>#N/A</v>
      </c>
      <c r="ZC269" s="214" t="e">
        <v>#N/A</v>
      </c>
      <c r="ZD269" s="214" t="e">
        <v>#N/A</v>
      </c>
      <c r="ZE269" s="214" t="e">
        <v>#N/A</v>
      </c>
      <c r="ZF269" s="214" t="e">
        <v>#N/A</v>
      </c>
      <c r="ZG269" s="214" t="e">
        <v>#N/A</v>
      </c>
      <c r="ZH269" s="214" t="e">
        <v>#N/A</v>
      </c>
      <c r="ZI269" s="214" t="e">
        <v>#N/A</v>
      </c>
      <c r="ZJ269" s="214" t="e">
        <v>#N/A</v>
      </c>
      <c r="ZK269" s="214" t="e">
        <v>#N/A</v>
      </c>
      <c r="ZL269" s="214" t="e">
        <v>#N/A</v>
      </c>
      <c r="ZM269" s="214" t="e">
        <v>#N/A</v>
      </c>
      <c r="ZN269" s="214" t="e">
        <v>#N/A</v>
      </c>
      <c r="ZO269" s="214" t="e">
        <v>#N/A</v>
      </c>
      <c r="ZP269" s="214" t="e">
        <v>#N/A</v>
      </c>
      <c r="ZQ269" s="214" t="e">
        <v>#N/A</v>
      </c>
      <c r="ZR269" s="214" t="e">
        <v>#N/A</v>
      </c>
      <c r="ZS269" s="214" t="e">
        <v>#N/A</v>
      </c>
      <c r="ZT269" s="214" t="e">
        <v>#N/A</v>
      </c>
      <c r="ZU269" s="214" t="e">
        <v>#N/A</v>
      </c>
      <c r="ZV269" s="214" t="e">
        <v>#N/A</v>
      </c>
      <c r="ZW269" s="214" t="e">
        <v>#N/A</v>
      </c>
      <c r="ZX269" s="214" t="e">
        <v>#N/A</v>
      </c>
      <c r="ZY269" s="214" t="e">
        <v>#N/A</v>
      </c>
      <c r="ZZ269" s="214" t="e">
        <v>#N/A</v>
      </c>
      <c r="AAA269" s="214" t="e">
        <v>#N/A</v>
      </c>
      <c r="AAB269" s="214" t="e">
        <v>#N/A</v>
      </c>
      <c r="AAC269" s="214" t="e">
        <v>#N/A</v>
      </c>
      <c r="AAD269" s="214" t="e">
        <v>#N/A</v>
      </c>
      <c r="AAE269" s="214" t="e">
        <v>#N/A</v>
      </c>
      <c r="AAF269" s="214" t="e">
        <v>#N/A</v>
      </c>
      <c r="AAG269" s="214" t="e">
        <v>#N/A</v>
      </c>
      <c r="AAH269" s="214" t="e">
        <v>#N/A</v>
      </c>
      <c r="AAI269" s="214" t="e">
        <v>#N/A</v>
      </c>
      <c r="AAJ269" s="214" t="e">
        <v>#N/A</v>
      </c>
      <c r="AAK269" s="214" t="e">
        <v>#N/A</v>
      </c>
      <c r="AAL269" s="214" t="e">
        <v>#N/A</v>
      </c>
      <c r="AAM269" s="214" t="e">
        <v>#N/A</v>
      </c>
      <c r="AAN269" s="214" t="e">
        <v>#N/A</v>
      </c>
      <c r="AAO269" s="214" t="e">
        <v>#N/A</v>
      </c>
      <c r="AAP269" s="214" t="e">
        <v>#N/A</v>
      </c>
      <c r="AAQ269" s="214" t="e">
        <v>#N/A</v>
      </c>
      <c r="AAR269" s="214" t="e">
        <v>#N/A</v>
      </c>
      <c r="AAS269" s="214" t="e">
        <v>#N/A</v>
      </c>
      <c r="AAT269" s="214" t="e">
        <v>#N/A</v>
      </c>
      <c r="AAU269" s="214" t="e">
        <v>#N/A</v>
      </c>
      <c r="AAV269" s="214" t="e">
        <v>#N/A</v>
      </c>
      <c r="AAW269" s="214" t="e">
        <v>#N/A</v>
      </c>
      <c r="AAX269" s="214" t="e">
        <v>#N/A</v>
      </c>
      <c r="AAY269" s="214" t="e">
        <v>#N/A</v>
      </c>
      <c r="AAZ269" s="214" t="e">
        <v>#N/A</v>
      </c>
      <c r="ABA269" s="214" t="e">
        <v>#N/A</v>
      </c>
      <c r="ABB269" s="214" t="e">
        <v>#N/A</v>
      </c>
      <c r="ABC269" s="214" t="e">
        <v>#N/A</v>
      </c>
      <c r="ABD269" s="214" t="e">
        <v>#N/A</v>
      </c>
      <c r="ABE269" s="214" t="e">
        <v>#N/A</v>
      </c>
      <c r="ABF269" s="214" t="e">
        <v>#N/A</v>
      </c>
      <c r="ABG269" s="214" t="e">
        <v>#N/A</v>
      </c>
      <c r="ABH269" s="214" t="e">
        <v>#N/A</v>
      </c>
      <c r="ABI269" s="214" t="e">
        <v>#N/A</v>
      </c>
      <c r="ABJ269" s="214" t="e">
        <v>#N/A</v>
      </c>
      <c r="ABK269" s="214" t="e">
        <v>#N/A</v>
      </c>
      <c r="ABL269" s="214" t="e">
        <v>#N/A</v>
      </c>
      <c r="ABM269" s="214" t="e">
        <v>#N/A</v>
      </c>
      <c r="ABN269" s="214" t="e">
        <v>#N/A</v>
      </c>
      <c r="ABO269" s="214" t="e">
        <v>#N/A</v>
      </c>
      <c r="ABP269" s="214" t="e">
        <v>#N/A</v>
      </c>
      <c r="ABQ269" s="214" t="e">
        <v>#N/A</v>
      </c>
      <c r="ABR269" s="214" t="e">
        <v>#N/A</v>
      </c>
      <c r="ABS269" s="214" t="e">
        <v>#N/A</v>
      </c>
      <c r="ABT269" s="214" t="e">
        <v>#N/A</v>
      </c>
      <c r="ABU269" s="214" t="e">
        <v>#N/A</v>
      </c>
      <c r="ABV269" s="214" t="e">
        <v>#N/A</v>
      </c>
      <c r="ABW269" s="214" t="e">
        <v>#N/A</v>
      </c>
      <c r="ABX269" s="214" t="e">
        <v>#N/A</v>
      </c>
      <c r="ABY269" s="214" t="e">
        <v>#N/A</v>
      </c>
      <c r="ABZ269" s="214" t="e">
        <v>#N/A</v>
      </c>
      <c r="ACA269" s="214" t="e">
        <v>#N/A</v>
      </c>
      <c r="ACB269" s="214" t="e">
        <v>#N/A</v>
      </c>
      <c r="ACC269" s="214" t="e">
        <v>#N/A</v>
      </c>
      <c r="ACD269" s="214" t="e">
        <v>#N/A</v>
      </c>
      <c r="ACE269" s="214" t="e">
        <v>#N/A</v>
      </c>
      <c r="ACF269" s="214" t="e">
        <v>#N/A</v>
      </c>
      <c r="ACG269" s="214" t="e">
        <v>#N/A</v>
      </c>
      <c r="ACH269" s="214" t="e">
        <v>#N/A</v>
      </c>
      <c r="ACI269" s="214" t="e">
        <v>#N/A</v>
      </c>
      <c r="ACJ269" s="214" t="e">
        <v>#N/A</v>
      </c>
      <c r="ACK269" s="214" t="e">
        <v>#N/A</v>
      </c>
      <c r="ACL269" s="214" t="e">
        <v>#N/A</v>
      </c>
      <c r="ACM269" s="214" t="e">
        <v>#N/A</v>
      </c>
      <c r="ACN269" s="214" t="e">
        <v>#N/A</v>
      </c>
      <c r="ACO269" s="214" t="e">
        <v>#N/A</v>
      </c>
      <c r="ACP269" s="214" t="e">
        <v>#N/A</v>
      </c>
      <c r="ACQ269" s="214" t="e">
        <v>#N/A</v>
      </c>
      <c r="ACR269" s="214" t="e">
        <v>#N/A</v>
      </c>
      <c r="ACS269" s="214" t="e">
        <v>#N/A</v>
      </c>
      <c r="ACT269" s="214" t="e">
        <v>#N/A</v>
      </c>
      <c r="ACU269" s="214" t="e">
        <v>#N/A</v>
      </c>
      <c r="ACV269" s="214" t="e">
        <v>#N/A</v>
      </c>
      <c r="ACW269" s="214" t="e">
        <v>#N/A</v>
      </c>
      <c r="ACX269" s="214" t="e">
        <v>#N/A</v>
      </c>
      <c r="ACY269" s="214" t="e">
        <v>#N/A</v>
      </c>
      <c r="ACZ269" s="214" t="e">
        <v>#N/A</v>
      </c>
      <c r="ADA269" s="214" t="e">
        <v>#N/A</v>
      </c>
      <c r="ADB269" s="214" t="e">
        <v>#N/A</v>
      </c>
      <c r="ADC269" s="214" t="e">
        <v>#N/A</v>
      </c>
      <c r="ADD269" s="214" t="e">
        <v>#N/A</v>
      </c>
      <c r="ADE269" s="214" t="e">
        <v>#N/A</v>
      </c>
      <c r="ADF269" s="214" t="e">
        <v>#N/A</v>
      </c>
      <c r="ADG269" s="214" t="e">
        <v>#N/A</v>
      </c>
      <c r="ADH269" s="214" t="e">
        <v>#N/A</v>
      </c>
      <c r="ADI269" s="214" t="e">
        <v>#N/A</v>
      </c>
      <c r="ADJ269" s="214" t="e">
        <v>#N/A</v>
      </c>
      <c r="ADK269" s="214" t="e">
        <v>#N/A</v>
      </c>
      <c r="ADL269" s="214" t="e">
        <v>#N/A</v>
      </c>
      <c r="ADM269" s="214" t="e">
        <v>#N/A</v>
      </c>
      <c r="ADN269" s="214" t="e">
        <v>#N/A</v>
      </c>
      <c r="ADO269" s="214" t="e">
        <v>#N/A</v>
      </c>
      <c r="ADP269" s="214" t="e">
        <v>#N/A</v>
      </c>
      <c r="ADQ269" s="214" t="e">
        <v>#N/A</v>
      </c>
      <c r="ADR269" s="214" t="e">
        <v>#N/A</v>
      </c>
      <c r="ADS269" s="214" t="e">
        <v>#N/A</v>
      </c>
      <c r="ADT269" s="214" t="e">
        <v>#N/A</v>
      </c>
      <c r="ADU269" s="214" t="e">
        <v>#N/A</v>
      </c>
      <c r="ADV269" s="214" t="e">
        <v>#N/A</v>
      </c>
      <c r="ADW269" s="214" t="e">
        <v>#N/A</v>
      </c>
      <c r="ADX269" s="214" t="e">
        <v>#N/A</v>
      </c>
      <c r="ADY269" s="214" t="e">
        <v>#N/A</v>
      </c>
      <c r="ADZ269" s="214" t="e">
        <v>#N/A</v>
      </c>
      <c r="AEA269" s="214" t="e">
        <v>#N/A</v>
      </c>
      <c r="AEB269" s="214" t="e">
        <v>#N/A</v>
      </c>
      <c r="AEC269" s="214" t="e">
        <v>#N/A</v>
      </c>
      <c r="AED269" s="214" t="e">
        <v>#N/A</v>
      </c>
      <c r="AEE269" s="214" t="e">
        <v>#N/A</v>
      </c>
      <c r="AEF269" s="214" t="e">
        <v>#N/A</v>
      </c>
      <c r="AEG269" s="214" t="e">
        <v>#N/A</v>
      </c>
      <c r="AEH269" s="214" t="e">
        <v>#N/A</v>
      </c>
      <c r="AEI269" s="214" t="e">
        <v>#N/A</v>
      </c>
      <c r="AEJ269" s="214" t="e">
        <v>#N/A</v>
      </c>
      <c r="AEK269" s="214" t="e">
        <v>#N/A</v>
      </c>
      <c r="AEL269" s="214" t="e">
        <v>#N/A</v>
      </c>
      <c r="AEM269" s="214" t="e">
        <v>#N/A</v>
      </c>
      <c r="AEN269" s="214" t="e">
        <v>#N/A</v>
      </c>
      <c r="AEO269" s="214" t="e">
        <v>#N/A</v>
      </c>
      <c r="AEP269" s="214" t="e">
        <v>#N/A</v>
      </c>
      <c r="AEQ269" s="214" t="e">
        <v>#N/A</v>
      </c>
      <c r="AER269" s="214" t="e">
        <v>#N/A</v>
      </c>
      <c r="AES269" s="214" t="e">
        <v>#N/A</v>
      </c>
      <c r="AET269" s="214" t="e">
        <v>#N/A</v>
      </c>
      <c r="AEU269" s="214" t="e">
        <v>#N/A</v>
      </c>
      <c r="AEV269" s="214" t="e">
        <v>#N/A</v>
      </c>
      <c r="AEW269" s="214" t="e">
        <v>#N/A</v>
      </c>
      <c r="AEX269" s="214" t="e">
        <v>#N/A</v>
      </c>
      <c r="AEY269" s="214" t="e">
        <v>#N/A</v>
      </c>
      <c r="AEZ269" s="214" t="e">
        <v>#N/A</v>
      </c>
      <c r="AFA269" s="214" t="e">
        <v>#N/A</v>
      </c>
      <c r="AFB269" s="214" t="e">
        <v>#N/A</v>
      </c>
      <c r="AFC269" s="214" t="e">
        <v>#N/A</v>
      </c>
      <c r="AFD269" s="214" t="e">
        <v>#N/A</v>
      </c>
      <c r="AFE269" s="214" t="e">
        <v>#N/A</v>
      </c>
      <c r="AFF269" s="214" t="e">
        <v>#N/A</v>
      </c>
      <c r="AFG269" s="214" t="e">
        <v>#N/A</v>
      </c>
      <c r="AFH269" s="214" t="e">
        <v>#N/A</v>
      </c>
      <c r="AFI269" s="214" t="e">
        <v>#N/A</v>
      </c>
      <c r="AFJ269" s="214" t="e">
        <v>#N/A</v>
      </c>
      <c r="AFK269" s="214" t="e">
        <v>#N/A</v>
      </c>
      <c r="AFL269" s="214" t="e">
        <v>#N/A</v>
      </c>
      <c r="AFM269" s="214" t="e">
        <v>#N/A</v>
      </c>
      <c r="AFN269" s="214" t="e">
        <v>#N/A</v>
      </c>
      <c r="AFO269" s="214" t="e">
        <v>#N/A</v>
      </c>
      <c r="AFP269" s="214" t="e">
        <v>#N/A</v>
      </c>
      <c r="AFQ269" s="214" t="e">
        <v>#N/A</v>
      </c>
      <c r="AFR269" s="214" t="e">
        <v>#N/A</v>
      </c>
      <c r="AFS269" s="214" t="e">
        <v>#N/A</v>
      </c>
      <c r="AFT269" s="214" t="e">
        <v>#N/A</v>
      </c>
      <c r="AFU269" s="214" t="e">
        <v>#N/A</v>
      </c>
      <c r="AFV269" s="214" t="e">
        <v>#N/A</v>
      </c>
      <c r="AFW269" s="214" t="e">
        <v>#N/A</v>
      </c>
      <c r="AFX269" s="214" t="e">
        <v>#N/A</v>
      </c>
      <c r="AFY269" s="214" t="e">
        <v>#N/A</v>
      </c>
      <c r="AFZ269" s="214" t="e">
        <v>#N/A</v>
      </c>
      <c r="AGA269" s="214" t="e">
        <v>#N/A</v>
      </c>
      <c r="AGB269" s="214" t="e">
        <v>#N/A</v>
      </c>
      <c r="AGC269" s="214" t="e">
        <v>#N/A</v>
      </c>
      <c r="AGD269" s="214" t="e">
        <v>#N/A</v>
      </c>
      <c r="AGE269" s="214" t="e">
        <v>#N/A</v>
      </c>
      <c r="AGF269" s="214" t="e">
        <v>#N/A</v>
      </c>
      <c r="AGG269" s="214" t="e">
        <v>#N/A</v>
      </c>
      <c r="AGH269" s="214" t="e">
        <v>#N/A</v>
      </c>
      <c r="AGI269" s="214" t="e">
        <v>#N/A</v>
      </c>
      <c r="AGJ269" s="214" t="e">
        <v>#N/A</v>
      </c>
      <c r="AGK269" s="214" t="e">
        <v>#N/A</v>
      </c>
      <c r="AGL269" s="214" t="e">
        <v>#N/A</v>
      </c>
      <c r="AGM269" s="214" t="e">
        <v>#N/A</v>
      </c>
      <c r="AGN269" s="214" t="e">
        <v>#N/A</v>
      </c>
      <c r="AGO269" s="214" t="e">
        <v>#N/A</v>
      </c>
      <c r="AGP269" s="214" t="e">
        <v>#N/A</v>
      </c>
      <c r="AGQ269" s="214" t="e">
        <v>#N/A</v>
      </c>
      <c r="AGR269" s="214" t="e">
        <v>#N/A</v>
      </c>
      <c r="AGS269" s="214" t="e">
        <v>#N/A</v>
      </c>
      <c r="AGT269" s="214" t="e">
        <v>#N/A</v>
      </c>
      <c r="AGU269" s="214" t="e">
        <v>#N/A</v>
      </c>
      <c r="AGV269" s="214" t="e">
        <v>#N/A</v>
      </c>
      <c r="AGW269" s="214" t="e">
        <v>#N/A</v>
      </c>
      <c r="AGX269" s="214" t="e">
        <v>#N/A</v>
      </c>
      <c r="AGY269" s="214" t="e">
        <v>#N/A</v>
      </c>
      <c r="AGZ269" s="214" t="e">
        <v>#N/A</v>
      </c>
      <c r="AHA269" s="214" t="e">
        <v>#N/A</v>
      </c>
      <c r="AHB269" s="214" t="e">
        <v>#N/A</v>
      </c>
      <c r="AHC269" s="214" t="e">
        <v>#N/A</v>
      </c>
      <c r="AHD269" s="214" t="e">
        <v>#N/A</v>
      </c>
      <c r="AHE269" s="214" t="e">
        <v>#N/A</v>
      </c>
      <c r="AHF269" s="214" t="e">
        <v>#N/A</v>
      </c>
      <c r="AHG269" s="214" t="e">
        <v>#N/A</v>
      </c>
      <c r="AHH269" s="214" t="e">
        <v>#N/A</v>
      </c>
      <c r="AHI269" s="214" t="e">
        <v>#N/A</v>
      </c>
      <c r="AHJ269" s="214" t="e">
        <v>#N/A</v>
      </c>
      <c r="AHK269" s="214" t="e">
        <v>#N/A</v>
      </c>
      <c r="AHL269" s="214" t="e">
        <v>#N/A</v>
      </c>
      <c r="AHM269" s="214" t="e">
        <v>#N/A</v>
      </c>
      <c r="AHN269" s="214" t="e">
        <v>#N/A</v>
      </c>
      <c r="AHO269" s="214" t="e">
        <v>#N/A</v>
      </c>
      <c r="AHP269" s="214" t="e">
        <v>#N/A</v>
      </c>
      <c r="AHQ269" s="214" t="e">
        <v>#N/A</v>
      </c>
      <c r="AHR269" s="214" t="e">
        <v>#N/A</v>
      </c>
      <c r="AHS269" s="214" t="e">
        <v>#N/A</v>
      </c>
      <c r="AHT269" s="214" t="e">
        <v>#N/A</v>
      </c>
      <c r="AHU269" s="214" t="e">
        <v>#N/A</v>
      </c>
      <c r="AHV269" s="214" t="e">
        <v>#N/A</v>
      </c>
      <c r="AHW269" s="214" t="e">
        <v>#N/A</v>
      </c>
      <c r="AHX269" s="214" t="e">
        <v>#N/A</v>
      </c>
      <c r="AHY269" s="214" t="e">
        <v>#N/A</v>
      </c>
      <c r="AHZ269" s="214" t="e">
        <v>#N/A</v>
      </c>
      <c r="AIA269" s="214" t="e">
        <v>#N/A</v>
      </c>
      <c r="AIB269" s="214" t="e">
        <v>#N/A</v>
      </c>
      <c r="AIC269" s="214" t="e">
        <v>#N/A</v>
      </c>
      <c r="AID269" s="214" t="e">
        <v>#N/A</v>
      </c>
      <c r="AIE269" s="214" t="e">
        <v>#N/A</v>
      </c>
      <c r="AIF269" s="214" t="e">
        <v>#N/A</v>
      </c>
      <c r="AIG269" s="214" t="e">
        <v>#N/A</v>
      </c>
      <c r="AIH269" s="214" t="e">
        <v>#N/A</v>
      </c>
      <c r="AII269" s="214" t="e">
        <v>#N/A</v>
      </c>
      <c r="AIJ269" s="214" t="e">
        <v>#N/A</v>
      </c>
      <c r="AIK269" s="214" t="e">
        <v>#N/A</v>
      </c>
      <c r="AIL269" s="214" t="e">
        <v>#N/A</v>
      </c>
      <c r="AIM269" s="214" t="e">
        <v>#N/A</v>
      </c>
      <c r="AIN269" s="214" t="e">
        <v>#N/A</v>
      </c>
      <c r="AIO269" s="214" t="e">
        <v>#N/A</v>
      </c>
      <c r="AIP269" s="214" t="e">
        <v>#N/A</v>
      </c>
      <c r="AIQ269" s="214" t="e">
        <v>#N/A</v>
      </c>
      <c r="AIR269" s="214" t="e">
        <v>#N/A</v>
      </c>
      <c r="AIS269" s="214" t="e">
        <v>#N/A</v>
      </c>
      <c r="AIT269" s="214" t="e">
        <v>#N/A</v>
      </c>
      <c r="AIU269" s="214" t="e">
        <v>#N/A</v>
      </c>
      <c r="AIV269" s="214" t="e">
        <v>#N/A</v>
      </c>
      <c r="AIW269" s="214" t="e">
        <v>#N/A</v>
      </c>
      <c r="AIX269" s="214" t="e">
        <v>#N/A</v>
      </c>
      <c r="AIY269" s="214" t="e">
        <v>#N/A</v>
      </c>
      <c r="AIZ269" s="214" t="e">
        <v>#N/A</v>
      </c>
      <c r="AJA269" s="214" t="e">
        <v>#N/A</v>
      </c>
      <c r="AJB269" s="214" t="e">
        <v>#N/A</v>
      </c>
      <c r="AJC269" s="214" t="e">
        <v>#N/A</v>
      </c>
      <c r="AJD269" s="214" t="e">
        <v>#N/A</v>
      </c>
      <c r="AJE269" s="214" t="e">
        <v>#N/A</v>
      </c>
      <c r="AJF269" s="214" t="e">
        <v>#N/A</v>
      </c>
      <c r="AJG269" s="214" t="e">
        <v>#N/A</v>
      </c>
      <c r="AJH269" s="214" t="e">
        <v>#N/A</v>
      </c>
      <c r="AJI269" s="214" t="e">
        <v>#N/A</v>
      </c>
      <c r="AJJ269" s="214" t="e">
        <v>#N/A</v>
      </c>
      <c r="AJK269" s="214" t="e">
        <v>#N/A</v>
      </c>
      <c r="AJL269" s="214" t="e">
        <v>#N/A</v>
      </c>
      <c r="AJM269" s="214" t="e">
        <v>#N/A</v>
      </c>
      <c r="AJN269" s="214" t="e">
        <v>#N/A</v>
      </c>
      <c r="AJO269" s="214" t="e">
        <v>#N/A</v>
      </c>
      <c r="AJP269" s="214" t="e">
        <v>#N/A</v>
      </c>
      <c r="AJQ269" s="214" t="e">
        <v>#N/A</v>
      </c>
      <c r="AJR269" s="214" t="e">
        <v>#N/A</v>
      </c>
      <c r="AJS269" s="214" t="e">
        <v>#N/A</v>
      </c>
      <c r="AJT269" s="214" t="e">
        <v>#N/A</v>
      </c>
      <c r="AJU269" s="214" t="e">
        <v>#N/A</v>
      </c>
      <c r="AJV269" s="214" t="e">
        <v>#N/A</v>
      </c>
      <c r="AJW269" s="214" t="e">
        <v>#N/A</v>
      </c>
      <c r="AJX269" s="214" t="e">
        <v>#N/A</v>
      </c>
      <c r="AJY269" s="214" t="e">
        <v>#N/A</v>
      </c>
      <c r="AJZ269" s="214" t="e">
        <v>#N/A</v>
      </c>
      <c r="AKA269" s="214" t="e">
        <v>#N/A</v>
      </c>
      <c r="AKB269" s="214" t="e">
        <v>#N/A</v>
      </c>
      <c r="AKC269" s="214" t="e">
        <v>#N/A</v>
      </c>
      <c r="AKD269" s="214" t="e">
        <v>#N/A</v>
      </c>
      <c r="AKE269" s="214" t="e">
        <v>#N/A</v>
      </c>
      <c r="AKF269" s="214" t="e">
        <v>#N/A</v>
      </c>
      <c r="AKG269" s="214" t="e">
        <v>#N/A</v>
      </c>
      <c r="AKH269" s="214" t="e">
        <v>#N/A</v>
      </c>
      <c r="AKI269" s="214" t="e">
        <v>#N/A</v>
      </c>
      <c r="AKJ269" s="214" t="e">
        <v>#N/A</v>
      </c>
      <c r="AKK269" s="214" t="e">
        <v>#N/A</v>
      </c>
      <c r="AKL269" s="214" t="e">
        <v>#N/A</v>
      </c>
      <c r="AKM269" s="214" t="e">
        <v>#N/A</v>
      </c>
      <c r="AKN269" s="214" t="e">
        <v>#N/A</v>
      </c>
      <c r="AKO269" s="214" t="e">
        <v>#N/A</v>
      </c>
      <c r="AKP269" s="214" t="e">
        <v>#N/A</v>
      </c>
      <c r="AKQ269" s="214" t="e">
        <v>#N/A</v>
      </c>
      <c r="AKR269" s="214" t="e">
        <v>#N/A</v>
      </c>
      <c r="AKS269" s="214" t="e">
        <v>#N/A</v>
      </c>
      <c r="AKT269" s="214" t="e">
        <v>#N/A</v>
      </c>
      <c r="AKU269" s="214" t="e">
        <v>#N/A</v>
      </c>
      <c r="AKV269" s="214" t="e">
        <v>#N/A</v>
      </c>
      <c r="AKW269" s="214" t="e">
        <v>#N/A</v>
      </c>
      <c r="AKX269" s="214" t="e">
        <v>#N/A</v>
      </c>
      <c r="AKY269" s="214" t="e">
        <v>#N/A</v>
      </c>
      <c r="AKZ269" s="214" t="e">
        <v>#N/A</v>
      </c>
      <c r="ALA269" s="214" t="e">
        <v>#N/A</v>
      </c>
      <c r="ALB269" s="214" t="e">
        <v>#N/A</v>
      </c>
      <c r="ALC269" s="214" t="e">
        <v>#N/A</v>
      </c>
      <c r="ALD269" s="214" t="e">
        <v>#N/A</v>
      </c>
      <c r="ALE269" s="214" t="e">
        <v>#N/A</v>
      </c>
      <c r="ALF269" s="214" t="e">
        <v>#N/A</v>
      </c>
      <c r="ALG269" s="214" t="e">
        <v>#N/A</v>
      </c>
      <c r="ALH269" s="214" t="e">
        <v>#N/A</v>
      </c>
      <c r="ALI269" s="214" t="e">
        <v>#N/A</v>
      </c>
      <c r="ALJ269" s="214" t="e">
        <v>#N/A</v>
      </c>
      <c r="ALK269" s="214" t="e">
        <v>#N/A</v>
      </c>
      <c r="ALL269" s="214" t="e">
        <v>#N/A</v>
      </c>
      <c r="ALM269" s="214" t="e">
        <v>#N/A</v>
      </c>
      <c r="ALN269" s="214" t="e">
        <v>#N/A</v>
      </c>
      <c r="ALO269" s="214" t="e">
        <v>#N/A</v>
      </c>
      <c r="ALP269" s="214" t="e">
        <v>#N/A</v>
      </c>
      <c r="ALQ269" s="214" t="e">
        <v>#N/A</v>
      </c>
      <c r="ALR269" s="214" t="e">
        <v>#N/A</v>
      </c>
      <c r="ALS269" s="214" t="e">
        <v>#N/A</v>
      </c>
      <c r="ALT269" s="214" t="e">
        <v>#N/A</v>
      </c>
      <c r="ALU269" s="214" t="e">
        <v>#N/A</v>
      </c>
      <c r="ALV269" s="214" t="e">
        <v>#N/A</v>
      </c>
      <c r="ALW269" s="214" t="e">
        <v>#N/A</v>
      </c>
      <c r="ALX269" s="214" t="e">
        <v>#N/A</v>
      </c>
      <c r="ALY269" s="214" t="e">
        <v>#N/A</v>
      </c>
      <c r="ALZ269" s="214" t="e">
        <v>#N/A</v>
      </c>
      <c r="AMA269" s="214" t="e">
        <v>#N/A</v>
      </c>
      <c r="AMB269" s="214" t="e">
        <v>#N/A</v>
      </c>
      <c r="AMC269" s="214" t="e">
        <v>#N/A</v>
      </c>
      <c r="AMD269" s="214" t="e">
        <v>#N/A</v>
      </c>
      <c r="AME269" s="214" t="e">
        <v>#N/A</v>
      </c>
      <c r="AMF269" s="214" t="e">
        <v>#N/A</v>
      </c>
      <c r="AMG269" s="214" t="e">
        <v>#N/A</v>
      </c>
      <c r="AMH269" s="214" t="e">
        <v>#N/A</v>
      </c>
      <c r="AMI269" s="214" t="e">
        <v>#N/A</v>
      </c>
      <c r="AMJ269" s="214" t="e">
        <v>#N/A</v>
      </c>
      <c r="AMK269" s="214" t="e">
        <v>#N/A</v>
      </c>
      <c r="AML269" s="214" t="e">
        <v>#N/A</v>
      </c>
      <c r="AMM269" s="214" t="e">
        <v>#N/A</v>
      </c>
      <c r="AMN269" s="214" t="e">
        <v>#N/A</v>
      </c>
      <c r="AMO269" s="214" t="e">
        <v>#N/A</v>
      </c>
      <c r="AMP269" s="214" t="e">
        <v>#N/A</v>
      </c>
      <c r="AMQ269" s="214" t="e">
        <v>#N/A</v>
      </c>
      <c r="AMR269" s="214" t="e">
        <v>#N/A</v>
      </c>
      <c r="AMS269" s="214" t="e">
        <v>#N/A</v>
      </c>
      <c r="AMT269" s="214" t="e">
        <v>#N/A</v>
      </c>
      <c r="AMU269" s="214" t="e">
        <v>#N/A</v>
      </c>
      <c r="AMV269" s="214" t="e">
        <v>#N/A</v>
      </c>
      <c r="AMW269" s="214" t="e">
        <v>#N/A</v>
      </c>
      <c r="AMX269" s="214" t="e">
        <v>#N/A</v>
      </c>
      <c r="AMY269" s="214" t="e">
        <v>#N/A</v>
      </c>
      <c r="AMZ269" s="214" t="e">
        <v>#N/A</v>
      </c>
      <c r="ANA269" s="214" t="e">
        <v>#N/A</v>
      </c>
      <c r="ANB269" s="214" t="e">
        <v>#N/A</v>
      </c>
      <c r="ANC269" s="214" t="e">
        <v>#N/A</v>
      </c>
      <c r="AND269" s="214" t="e">
        <v>#N/A</v>
      </c>
      <c r="ANE269" s="214" t="e">
        <v>#N/A</v>
      </c>
      <c r="ANF269" s="214" t="e">
        <v>#N/A</v>
      </c>
      <c r="ANG269" s="214" t="e">
        <v>#N/A</v>
      </c>
      <c r="ANH269" s="214" t="e">
        <v>#N/A</v>
      </c>
      <c r="ANI269" s="214" t="e">
        <v>#N/A</v>
      </c>
      <c r="ANJ269" s="214" t="e">
        <v>#N/A</v>
      </c>
      <c r="ANK269" s="214" t="e">
        <v>#N/A</v>
      </c>
      <c r="ANL269" s="214" t="e">
        <v>#N/A</v>
      </c>
      <c r="ANM269" s="214" t="e">
        <v>#N/A</v>
      </c>
      <c r="ANN269" s="214" t="e">
        <v>#N/A</v>
      </c>
      <c r="ANO269" s="214" t="e">
        <v>#N/A</v>
      </c>
      <c r="ANP269" s="214" t="e">
        <v>#N/A</v>
      </c>
      <c r="ANQ269" s="214" t="e">
        <v>#N/A</v>
      </c>
      <c r="ANR269" s="214" t="e">
        <v>#N/A</v>
      </c>
      <c r="ANS269" s="214" t="e">
        <v>#N/A</v>
      </c>
      <c r="ANT269" s="214" t="e">
        <v>#N/A</v>
      </c>
      <c r="ANU269" s="214" t="e">
        <v>#N/A</v>
      </c>
      <c r="ANV269" s="214" t="e">
        <v>#N/A</v>
      </c>
      <c r="ANW269" s="214" t="e">
        <v>#N/A</v>
      </c>
      <c r="ANX269" s="214" t="e">
        <v>#N/A</v>
      </c>
      <c r="ANY269" s="214" t="e">
        <v>#N/A</v>
      </c>
      <c r="ANZ269" s="214" t="e">
        <v>#N/A</v>
      </c>
      <c r="AOA269" s="214" t="e">
        <v>#N/A</v>
      </c>
      <c r="AOB269" s="214" t="e">
        <v>#N/A</v>
      </c>
      <c r="AOC269" s="214" t="e">
        <v>#N/A</v>
      </c>
      <c r="AOD269" s="214" t="e">
        <v>#N/A</v>
      </c>
      <c r="AOE269" s="214" t="e">
        <v>#N/A</v>
      </c>
      <c r="AOF269" s="214" t="e">
        <v>#N/A</v>
      </c>
      <c r="AOG269" s="214" t="e">
        <v>#N/A</v>
      </c>
      <c r="AOH269" s="214" t="e">
        <v>#N/A</v>
      </c>
      <c r="AOI269" s="214" t="e">
        <v>#N/A</v>
      </c>
      <c r="AOJ269" s="214" t="e">
        <v>#N/A</v>
      </c>
      <c r="AOK269" s="214" t="e">
        <v>#N/A</v>
      </c>
      <c r="AOL269" s="214" t="e">
        <v>#N/A</v>
      </c>
      <c r="AOM269" s="214" t="e">
        <v>#N/A</v>
      </c>
      <c r="AON269" s="214" t="e">
        <v>#N/A</v>
      </c>
      <c r="AOO269" s="214" t="e">
        <v>#N/A</v>
      </c>
      <c r="AOP269" s="214" t="e">
        <v>#N/A</v>
      </c>
      <c r="AOQ269" s="214" t="e">
        <v>#N/A</v>
      </c>
      <c r="AOR269" s="214" t="e">
        <v>#N/A</v>
      </c>
      <c r="AOS269" s="214" t="e">
        <v>#N/A</v>
      </c>
      <c r="AOT269" s="214" t="e">
        <v>#N/A</v>
      </c>
      <c r="AOU269" s="214" t="e">
        <v>#N/A</v>
      </c>
      <c r="AOV269" s="214" t="e">
        <v>#N/A</v>
      </c>
      <c r="AOW269" s="214" t="e">
        <v>#N/A</v>
      </c>
      <c r="AOX269" s="214" t="e">
        <v>#N/A</v>
      </c>
      <c r="AOY269" s="214" t="e">
        <v>#N/A</v>
      </c>
      <c r="AOZ269" s="214" t="e">
        <v>#N/A</v>
      </c>
      <c r="APA269" s="214" t="e">
        <v>#N/A</v>
      </c>
      <c r="APB269" s="214" t="e">
        <v>#N/A</v>
      </c>
      <c r="APC269" s="214" t="e">
        <v>#N/A</v>
      </c>
      <c r="APD269" s="214" t="e">
        <v>#N/A</v>
      </c>
      <c r="APE269" s="214" t="e">
        <v>#N/A</v>
      </c>
      <c r="APF269" s="214" t="e">
        <v>#N/A</v>
      </c>
      <c r="APG269" s="214" t="e">
        <v>#N/A</v>
      </c>
      <c r="APH269" s="214" t="e">
        <v>#N/A</v>
      </c>
      <c r="API269" s="214" t="e">
        <v>#N/A</v>
      </c>
      <c r="APJ269" s="214" t="e">
        <v>#N/A</v>
      </c>
      <c r="APK269" s="214" t="e">
        <v>#N/A</v>
      </c>
      <c r="APL269" s="214" t="e">
        <v>#N/A</v>
      </c>
      <c r="APM269" s="214" t="e">
        <v>#N/A</v>
      </c>
      <c r="APN269" s="214" t="e">
        <v>#N/A</v>
      </c>
      <c r="APO269" s="214" t="e">
        <v>#N/A</v>
      </c>
      <c r="APP269" s="214" t="e">
        <v>#N/A</v>
      </c>
      <c r="APQ269" s="214" t="e">
        <v>#N/A</v>
      </c>
      <c r="APR269" s="214" t="e">
        <v>#N/A</v>
      </c>
      <c r="APS269" s="214" t="e">
        <v>#N/A</v>
      </c>
      <c r="APT269" s="214" t="e">
        <v>#N/A</v>
      </c>
      <c r="APU269" s="214" t="e">
        <v>#N/A</v>
      </c>
      <c r="APV269" s="214" t="e">
        <v>#N/A</v>
      </c>
      <c r="APW269" s="214" t="e">
        <v>#N/A</v>
      </c>
      <c r="APX269" s="214" t="e">
        <v>#N/A</v>
      </c>
      <c r="APY269" s="214" t="e">
        <v>#N/A</v>
      </c>
      <c r="APZ269" s="214" t="e">
        <v>#N/A</v>
      </c>
      <c r="AQA269" s="214" t="e">
        <v>#N/A</v>
      </c>
      <c r="AQB269" s="214" t="e">
        <v>#N/A</v>
      </c>
      <c r="AQC269" s="214" t="e">
        <v>#N/A</v>
      </c>
      <c r="AQD269" s="214" t="e">
        <v>#N/A</v>
      </c>
      <c r="AQE269" s="214" t="e">
        <v>#N/A</v>
      </c>
      <c r="AQF269" s="214" t="e">
        <v>#N/A</v>
      </c>
      <c r="AQG269" s="214" t="e">
        <v>#N/A</v>
      </c>
      <c r="AQH269" s="214" t="e">
        <v>#N/A</v>
      </c>
      <c r="AQI269" s="214" t="e">
        <v>#N/A</v>
      </c>
      <c r="AQJ269" s="214" t="e">
        <v>#N/A</v>
      </c>
      <c r="AQK269" s="214" t="e">
        <v>#N/A</v>
      </c>
      <c r="AQL269" s="214" t="e">
        <v>#N/A</v>
      </c>
      <c r="AQM269" s="214" t="e">
        <v>#N/A</v>
      </c>
      <c r="AQN269" s="214" t="e">
        <v>#N/A</v>
      </c>
      <c r="AQO269" s="214" t="e">
        <v>#N/A</v>
      </c>
      <c r="AQP269" s="214" t="e">
        <v>#N/A</v>
      </c>
      <c r="AQQ269" s="214" t="e">
        <v>#N/A</v>
      </c>
      <c r="AQR269" s="214" t="e">
        <v>#N/A</v>
      </c>
      <c r="AQS269" s="214" t="e">
        <v>#N/A</v>
      </c>
      <c r="AQT269" s="214" t="e">
        <v>#N/A</v>
      </c>
      <c r="AQU269" s="214" t="e">
        <v>#N/A</v>
      </c>
      <c r="AQV269" s="214" t="e">
        <v>#N/A</v>
      </c>
      <c r="AQW269" s="214" t="e">
        <v>#N/A</v>
      </c>
      <c r="AQX269" s="214" t="e">
        <v>#N/A</v>
      </c>
      <c r="AQY269" s="214" t="e">
        <v>#N/A</v>
      </c>
      <c r="AQZ269" s="214" t="e">
        <v>#N/A</v>
      </c>
      <c r="ARA269" s="214" t="e">
        <v>#N/A</v>
      </c>
      <c r="ARB269" s="214" t="e">
        <v>#N/A</v>
      </c>
      <c r="ARC269" s="214" t="e">
        <v>#N/A</v>
      </c>
      <c r="ARD269" s="214" t="e">
        <v>#N/A</v>
      </c>
      <c r="ARE269" s="214" t="e">
        <v>#N/A</v>
      </c>
      <c r="ARF269" s="214" t="e">
        <v>#N/A</v>
      </c>
      <c r="ARG269" s="214" t="e">
        <v>#N/A</v>
      </c>
      <c r="ARH269" s="214" t="e">
        <v>#N/A</v>
      </c>
      <c r="ARI269" s="214" t="e">
        <v>#N/A</v>
      </c>
      <c r="ARJ269" s="214" t="e">
        <v>#N/A</v>
      </c>
      <c r="ARK269" s="214" t="e">
        <v>#N/A</v>
      </c>
      <c r="ARL269" s="214" t="e">
        <v>#N/A</v>
      </c>
      <c r="ARM269" s="214" t="e">
        <v>#N/A</v>
      </c>
      <c r="ARN269" s="214" t="e">
        <v>#N/A</v>
      </c>
      <c r="ARO269" s="214" t="e">
        <v>#N/A</v>
      </c>
      <c r="ARP269" s="214" t="e">
        <v>#N/A</v>
      </c>
      <c r="ARQ269" s="214" t="e">
        <v>#N/A</v>
      </c>
      <c r="ARR269" s="214" t="e">
        <v>#N/A</v>
      </c>
      <c r="ARS269" s="214" t="e">
        <v>#N/A</v>
      </c>
      <c r="ART269" s="214" t="e">
        <v>#N/A</v>
      </c>
      <c r="ARU269" s="214" t="e">
        <v>#N/A</v>
      </c>
      <c r="ARV269" s="214" t="e">
        <v>#N/A</v>
      </c>
      <c r="ARW269" s="214" t="e">
        <v>#N/A</v>
      </c>
      <c r="ARX269" s="214" t="e">
        <v>#N/A</v>
      </c>
      <c r="ARY269" s="214" t="e">
        <v>#N/A</v>
      </c>
      <c r="ARZ269" s="214" t="e">
        <v>#N/A</v>
      </c>
      <c r="ASA269" s="214" t="e">
        <v>#N/A</v>
      </c>
      <c r="ASB269" s="214" t="e">
        <v>#N/A</v>
      </c>
      <c r="ASC269" s="214" t="e">
        <v>#N/A</v>
      </c>
      <c r="ASD269" s="214" t="e">
        <v>#N/A</v>
      </c>
      <c r="ASE269" s="214" t="e">
        <v>#N/A</v>
      </c>
      <c r="ASF269" s="214" t="e">
        <v>#N/A</v>
      </c>
      <c r="ASG269" s="214" t="e">
        <v>#N/A</v>
      </c>
      <c r="ASH269" s="214" t="e">
        <v>#N/A</v>
      </c>
      <c r="ASI269" s="214" t="e">
        <v>#N/A</v>
      </c>
      <c r="ASJ269" s="214" t="e">
        <v>#N/A</v>
      </c>
      <c r="ASK269" s="214" t="e">
        <v>#N/A</v>
      </c>
      <c r="ASL269" s="214" t="e">
        <v>#N/A</v>
      </c>
      <c r="ASM269" s="214" t="e">
        <v>#N/A</v>
      </c>
      <c r="ASN269" s="214" t="e">
        <v>#N/A</v>
      </c>
      <c r="ASO269" s="214" t="e">
        <v>#N/A</v>
      </c>
      <c r="ASP269" s="214" t="e">
        <v>#N/A</v>
      </c>
      <c r="ASQ269" s="214" t="e">
        <v>#N/A</v>
      </c>
      <c r="ASR269" s="214" t="e">
        <v>#N/A</v>
      </c>
      <c r="ASS269" s="214" t="e">
        <v>#N/A</v>
      </c>
      <c r="AST269" s="214" t="e">
        <v>#N/A</v>
      </c>
      <c r="ASU269" s="214" t="e">
        <v>#N/A</v>
      </c>
      <c r="ASV269" s="214" t="e">
        <v>#N/A</v>
      </c>
      <c r="ASW269" s="214" t="e">
        <v>#N/A</v>
      </c>
      <c r="ASX269" s="214" t="e">
        <v>#N/A</v>
      </c>
      <c r="ASY269" s="214" t="e">
        <v>#N/A</v>
      </c>
      <c r="ASZ269" s="214" t="e">
        <v>#N/A</v>
      </c>
      <c r="ATA269" s="214" t="e">
        <v>#N/A</v>
      </c>
      <c r="ATB269" s="214" t="e">
        <v>#N/A</v>
      </c>
      <c r="ATC269" s="214" t="e">
        <v>#N/A</v>
      </c>
      <c r="ATD269" s="214" t="e">
        <v>#N/A</v>
      </c>
      <c r="ATE269" s="214" t="e">
        <v>#N/A</v>
      </c>
      <c r="ATF269" s="214" t="e">
        <v>#N/A</v>
      </c>
      <c r="ATG269" s="214" t="e">
        <v>#N/A</v>
      </c>
      <c r="ATH269" s="214" t="e">
        <v>#N/A</v>
      </c>
      <c r="ATI269" s="214" t="e">
        <v>#N/A</v>
      </c>
      <c r="ATJ269" s="214" t="e">
        <v>#N/A</v>
      </c>
      <c r="ATK269" s="214" t="e">
        <v>#N/A</v>
      </c>
      <c r="ATL269" s="214" t="e">
        <v>#N/A</v>
      </c>
      <c r="ATM269" s="214" t="e">
        <v>#N/A</v>
      </c>
      <c r="ATN269" s="214" t="e">
        <v>#N/A</v>
      </c>
      <c r="ATO269" s="214" t="e">
        <v>#N/A</v>
      </c>
      <c r="ATP269" s="214" t="e">
        <v>#N/A</v>
      </c>
      <c r="ATQ269" s="214" t="e">
        <v>#N/A</v>
      </c>
      <c r="ATR269" s="214" t="e">
        <v>#N/A</v>
      </c>
      <c r="ATS269" s="214" t="e">
        <v>#N/A</v>
      </c>
      <c r="ATT269" s="214" t="e">
        <v>#N/A</v>
      </c>
      <c r="ATU269" s="214" t="e">
        <v>#N/A</v>
      </c>
      <c r="ATV269" s="214" t="e">
        <v>#N/A</v>
      </c>
      <c r="ATW269" s="214" t="e">
        <v>#N/A</v>
      </c>
      <c r="ATX269" s="214" t="e">
        <v>#N/A</v>
      </c>
      <c r="ATY269" s="214" t="e">
        <v>#N/A</v>
      </c>
      <c r="ATZ269" s="214" t="e">
        <v>#N/A</v>
      </c>
      <c r="AUA269" s="214" t="e">
        <v>#N/A</v>
      </c>
      <c r="AUB269" s="214" t="e">
        <v>#N/A</v>
      </c>
      <c r="AUC269" s="214" t="e">
        <v>#N/A</v>
      </c>
      <c r="AUD269" s="214" t="e">
        <v>#N/A</v>
      </c>
      <c r="AUE269" s="214" t="e">
        <v>#N/A</v>
      </c>
      <c r="AUF269" s="214" t="e">
        <v>#N/A</v>
      </c>
      <c r="AUG269" s="214" t="e">
        <v>#N/A</v>
      </c>
      <c r="AUH269" s="214" t="e">
        <v>#N/A</v>
      </c>
      <c r="AUI269" s="214" t="e">
        <v>#N/A</v>
      </c>
      <c r="AUJ269" s="214" t="e">
        <v>#N/A</v>
      </c>
      <c r="AUK269" s="214" t="e">
        <v>#N/A</v>
      </c>
      <c r="AUL269" s="214" t="e">
        <v>#N/A</v>
      </c>
      <c r="AUM269" s="214" t="e">
        <v>#N/A</v>
      </c>
      <c r="AUN269" s="214" t="e">
        <v>#N/A</v>
      </c>
      <c r="AUO269" s="214" t="e">
        <v>#N/A</v>
      </c>
      <c r="AUP269" s="214" t="e">
        <v>#N/A</v>
      </c>
      <c r="AUQ269" s="214" t="e">
        <v>#N/A</v>
      </c>
      <c r="AUR269" s="214" t="e">
        <v>#N/A</v>
      </c>
      <c r="AUS269" s="214" t="e">
        <v>#N/A</v>
      </c>
      <c r="AUT269" s="214" t="e">
        <v>#N/A</v>
      </c>
      <c r="AUU269" s="214" t="e">
        <v>#N/A</v>
      </c>
      <c r="AUV269" s="214" t="e">
        <v>#N/A</v>
      </c>
      <c r="AUW269" s="214" t="e">
        <v>#N/A</v>
      </c>
      <c r="AUX269" s="214" t="e">
        <v>#N/A</v>
      </c>
      <c r="AUY269" s="214" t="e">
        <v>#N/A</v>
      </c>
      <c r="AUZ269" s="214" t="e">
        <v>#N/A</v>
      </c>
      <c r="AVA269" s="214" t="e">
        <v>#N/A</v>
      </c>
      <c r="AVB269" s="214" t="e">
        <v>#N/A</v>
      </c>
      <c r="AVC269" s="214" t="e">
        <v>#N/A</v>
      </c>
      <c r="AVD269" s="214" t="e">
        <v>#N/A</v>
      </c>
      <c r="AVE269" s="214" t="e">
        <v>#N/A</v>
      </c>
      <c r="AVF269" s="214" t="e">
        <v>#N/A</v>
      </c>
      <c r="AVG269" s="214" t="e">
        <v>#N/A</v>
      </c>
      <c r="AVH269" s="214" t="e">
        <v>#N/A</v>
      </c>
      <c r="AVI269" s="214" t="e">
        <v>#N/A</v>
      </c>
      <c r="AVJ269" s="214" t="e">
        <v>#N/A</v>
      </c>
      <c r="AVK269" s="214" t="e">
        <v>#N/A</v>
      </c>
      <c r="AVL269" s="214" t="e">
        <v>#N/A</v>
      </c>
      <c r="AVM269" s="214" t="e">
        <v>#N/A</v>
      </c>
      <c r="AVN269" s="214" t="e">
        <v>#N/A</v>
      </c>
      <c r="AVO269" s="214" t="e">
        <v>#N/A</v>
      </c>
      <c r="AVP269" s="214" t="e">
        <v>#N/A</v>
      </c>
      <c r="AVQ269" s="214" t="e">
        <v>#N/A</v>
      </c>
      <c r="AVR269" s="214" t="e">
        <v>#N/A</v>
      </c>
      <c r="AVS269" s="214" t="e">
        <v>#N/A</v>
      </c>
      <c r="AVT269" s="214" t="e">
        <v>#N/A</v>
      </c>
      <c r="AVU269" s="214" t="e">
        <v>#N/A</v>
      </c>
      <c r="AVV269" s="214" t="e">
        <v>#N/A</v>
      </c>
      <c r="AVW269" s="214" t="e">
        <v>#N/A</v>
      </c>
      <c r="AVX269" s="214" t="e">
        <v>#N/A</v>
      </c>
      <c r="AVY269" s="214" t="e">
        <v>#N/A</v>
      </c>
      <c r="AVZ269" s="214" t="e">
        <v>#N/A</v>
      </c>
      <c r="AWA269" s="214" t="e">
        <v>#N/A</v>
      </c>
      <c r="AWB269" s="214" t="e">
        <v>#N/A</v>
      </c>
      <c r="AWC269" s="214" t="e">
        <v>#N/A</v>
      </c>
      <c r="AWD269" s="214" t="e">
        <v>#N/A</v>
      </c>
      <c r="AWE269" s="214" t="e">
        <v>#N/A</v>
      </c>
      <c r="AWF269" s="214" t="e">
        <v>#N/A</v>
      </c>
      <c r="AWG269" s="214" t="e">
        <v>#N/A</v>
      </c>
      <c r="AWH269" s="214" t="e">
        <v>#N/A</v>
      </c>
      <c r="AWI269" s="214" t="e">
        <v>#N/A</v>
      </c>
      <c r="AWJ269" s="214" t="e">
        <v>#N/A</v>
      </c>
      <c r="AWK269" s="214" t="e">
        <v>#N/A</v>
      </c>
      <c r="AWL269" s="214" t="e">
        <v>#N/A</v>
      </c>
      <c r="AWM269" s="214" t="e">
        <v>#N/A</v>
      </c>
      <c r="AWN269" s="214" t="e">
        <v>#N/A</v>
      </c>
      <c r="AWO269" s="214" t="e">
        <v>#N/A</v>
      </c>
      <c r="AWP269" s="214" t="e">
        <v>#N/A</v>
      </c>
      <c r="AWQ269" s="214" t="e">
        <v>#N/A</v>
      </c>
      <c r="AWR269" s="214" t="e">
        <v>#N/A</v>
      </c>
      <c r="AWS269" s="214" t="e">
        <v>#N/A</v>
      </c>
      <c r="AWT269" s="214" t="e">
        <v>#N/A</v>
      </c>
      <c r="AWU269" s="214" t="e">
        <v>#N/A</v>
      </c>
      <c r="AWV269" s="214" t="e">
        <v>#N/A</v>
      </c>
      <c r="AWW269" s="214" t="e">
        <v>#N/A</v>
      </c>
      <c r="AWX269" s="214" t="e">
        <v>#N/A</v>
      </c>
      <c r="AWY269" s="214" t="e">
        <v>#N/A</v>
      </c>
      <c r="AWZ269" s="214" t="e">
        <v>#N/A</v>
      </c>
      <c r="AXA269" s="214" t="e">
        <v>#N/A</v>
      </c>
      <c r="AXB269" s="214" t="e">
        <v>#N/A</v>
      </c>
      <c r="AXC269" s="214" t="e">
        <v>#N/A</v>
      </c>
      <c r="AXD269" s="214" t="e">
        <v>#N/A</v>
      </c>
      <c r="AXE269" s="214" t="e">
        <v>#N/A</v>
      </c>
      <c r="AXF269" s="214" t="e">
        <v>#N/A</v>
      </c>
      <c r="AXG269" s="214" t="e">
        <v>#N/A</v>
      </c>
      <c r="AXH269" s="214" t="e">
        <v>#N/A</v>
      </c>
      <c r="AXI269" s="214" t="e">
        <v>#N/A</v>
      </c>
      <c r="AXJ269" s="214" t="e">
        <v>#N/A</v>
      </c>
      <c r="AXK269" s="214" t="e">
        <v>#N/A</v>
      </c>
      <c r="AXL269" s="214" t="e">
        <v>#N/A</v>
      </c>
      <c r="AXM269" s="214" t="e">
        <v>#N/A</v>
      </c>
      <c r="AXN269" s="214" t="e">
        <v>#N/A</v>
      </c>
      <c r="AXO269" s="214" t="e">
        <v>#N/A</v>
      </c>
      <c r="AXP269" s="214" t="e">
        <v>#N/A</v>
      </c>
      <c r="AXQ269" s="214" t="e">
        <v>#N/A</v>
      </c>
      <c r="AXR269" s="214" t="e">
        <v>#N/A</v>
      </c>
      <c r="AXS269" s="214" t="e">
        <v>#N/A</v>
      </c>
      <c r="AXT269" s="214" t="e">
        <v>#N/A</v>
      </c>
      <c r="AXU269" s="214" t="e">
        <v>#N/A</v>
      </c>
      <c r="AXV269" s="214" t="e">
        <v>#N/A</v>
      </c>
      <c r="AXW269" s="214" t="e">
        <v>#N/A</v>
      </c>
      <c r="AXX269" s="214" t="e">
        <v>#N/A</v>
      </c>
      <c r="AXY269" s="214" t="e">
        <v>#N/A</v>
      </c>
      <c r="AXZ269" s="214" t="e">
        <v>#N/A</v>
      </c>
      <c r="AYA269" s="214" t="e">
        <v>#N/A</v>
      </c>
      <c r="AYB269" s="214" t="e">
        <v>#N/A</v>
      </c>
      <c r="AYC269" s="214" t="e">
        <v>#N/A</v>
      </c>
      <c r="AYD269" s="214" t="e">
        <v>#N/A</v>
      </c>
      <c r="AYE269" s="214" t="e">
        <v>#N/A</v>
      </c>
      <c r="AYF269" s="214" t="e">
        <v>#N/A</v>
      </c>
      <c r="AYG269" s="214" t="e">
        <v>#N/A</v>
      </c>
      <c r="AYH269" s="214" t="e">
        <v>#N/A</v>
      </c>
      <c r="AYI269" s="214" t="e">
        <v>#N/A</v>
      </c>
      <c r="AYJ269" s="214" t="e">
        <v>#N/A</v>
      </c>
      <c r="AYK269" s="214" t="e">
        <v>#N/A</v>
      </c>
      <c r="AYL269" s="214" t="e">
        <v>#N/A</v>
      </c>
      <c r="AYM269" s="214" t="e">
        <v>#N/A</v>
      </c>
      <c r="AYN269" s="214" t="e">
        <v>#N/A</v>
      </c>
      <c r="AYO269" s="214" t="e">
        <v>#N/A</v>
      </c>
      <c r="AYP269" s="214" t="e">
        <v>#N/A</v>
      </c>
      <c r="AYQ269" s="214" t="e">
        <v>#N/A</v>
      </c>
      <c r="AYR269" s="214" t="e">
        <v>#N/A</v>
      </c>
      <c r="AYS269" s="214" t="e">
        <v>#N/A</v>
      </c>
      <c r="AYT269" s="214" t="e">
        <v>#N/A</v>
      </c>
      <c r="AYU269" s="214" t="e">
        <v>#N/A</v>
      </c>
      <c r="AYV269" s="214" t="e">
        <v>#N/A</v>
      </c>
      <c r="AYW269" s="214" t="e">
        <v>#N/A</v>
      </c>
      <c r="AYX269" s="214" t="e">
        <v>#N/A</v>
      </c>
      <c r="AYY269" s="214" t="e">
        <v>#N/A</v>
      </c>
      <c r="AYZ269" s="214" t="e">
        <v>#N/A</v>
      </c>
      <c r="AZA269" s="214" t="e">
        <v>#N/A</v>
      </c>
      <c r="AZB269" s="214" t="e">
        <v>#N/A</v>
      </c>
      <c r="AZC269" s="214" t="e">
        <v>#N/A</v>
      </c>
      <c r="AZD269" s="214" t="e">
        <v>#N/A</v>
      </c>
      <c r="AZE269" s="214" t="e">
        <v>#N/A</v>
      </c>
      <c r="AZF269" s="214" t="e">
        <v>#N/A</v>
      </c>
      <c r="AZG269" s="214" t="e">
        <v>#N/A</v>
      </c>
      <c r="AZH269" s="214" t="e">
        <v>#N/A</v>
      </c>
      <c r="AZI269" s="214" t="e">
        <v>#N/A</v>
      </c>
      <c r="AZJ269" s="214" t="e">
        <v>#N/A</v>
      </c>
      <c r="AZK269" s="214" t="e">
        <v>#N/A</v>
      </c>
      <c r="AZL269" s="214" t="e">
        <v>#N/A</v>
      </c>
      <c r="AZM269" s="214" t="e">
        <v>#N/A</v>
      </c>
      <c r="AZN269" s="214" t="e">
        <v>#N/A</v>
      </c>
      <c r="AZO269" s="214" t="e">
        <v>#N/A</v>
      </c>
      <c r="AZP269" s="214" t="e">
        <v>#N/A</v>
      </c>
      <c r="AZQ269" s="214" t="e">
        <v>#N/A</v>
      </c>
      <c r="AZR269" s="214" t="e">
        <v>#N/A</v>
      </c>
      <c r="AZS269" s="214" t="e">
        <v>#N/A</v>
      </c>
      <c r="AZT269" s="214" t="e">
        <v>#N/A</v>
      </c>
      <c r="AZU269" s="214" t="e">
        <v>#N/A</v>
      </c>
      <c r="AZV269" s="214" t="e">
        <v>#N/A</v>
      </c>
      <c r="AZW269" s="214" t="e">
        <v>#N/A</v>
      </c>
      <c r="AZX269" s="214" t="e">
        <v>#N/A</v>
      </c>
      <c r="AZY269" s="214" t="e">
        <v>#N/A</v>
      </c>
      <c r="AZZ269" s="214" t="e">
        <v>#N/A</v>
      </c>
      <c r="BAA269" s="214" t="e">
        <v>#N/A</v>
      </c>
      <c r="BAB269" s="214" t="e">
        <v>#N/A</v>
      </c>
      <c r="BAC269" s="214" t="e">
        <v>#N/A</v>
      </c>
      <c r="BAD269" s="214" t="e">
        <v>#N/A</v>
      </c>
      <c r="BAE269" s="214" t="e">
        <v>#N/A</v>
      </c>
      <c r="BAF269" s="214" t="e">
        <v>#N/A</v>
      </c>
      <c r="BAG269" s="214" t="e">
        <v>#N/A</v>
      </c>
      <c r="BAH269" s="214" t="e">
        <v>#N/A</v>
      </c>
      <c r="BAI269" s="214" t="e">
        <v>#N/A</v>
      </c>
      <c r="BAJ269" s="214" t="e">
        <v>#N/A</v>
      </c>
      <c r="BAK269" s="214" t="e">
        <v>#N/A</v>
      </c>
      <c r="BAL269" s="214" t="e">
        <v>#N/A</v>
      </c>
      <c r="BAM269" s="214" t="e">
        <v>#N/A</v>
      </c>
      <c r="BAN269" s="214" t="e">
        <v>#N/A</v>
      </c>
      <c r="BAO269" s="214" t="e">
        <v>#N/A</v>
      </c>
      <c r="BAP269" s="214" t="e">
        <v>#N/A</v>
      </c>
      <c r="BAQ269" s="214" t="e">
        <v>#N/A</v>
      </c>
      <c r="BAR269" s="214" t="e">
        <v>#N/A</v>
      </c>
      <c r="BAS269" s="214" t="e">
        <v>#N/A</v>
      </c>
      <c r="BAT269" s="214" t="e">
        <v>#N/A</v>
      </c>
      <c r="BAU269" s="214" t="e">
        <v>#N/A</v>
      </c>
      <c r="BAV269" s="214" t="e">
        <v>#N/A</v>
      </c>
      <c r="BAW269" s="214" t="e">
        <v>#N/A</v>
      </c>
      <c r="BAX269" s="214" t="e">
        <v>#N/A</v>
      </c>
      <c r="BAY269" s="214" t="e">
        <v>#N/A</v>
      </c>
      <c r="BAZ269" s="214" t="e">
        <v>#N/A</v>
      </c>
      <c r="BBA269" s="214" t="e">
        <v>#N/A</v>
      </c>
      <c r="BBB269" s="214" t="e">
        <v>#N/A</v>
      </c>
      <c r="BBC269" s="214" t="e">
        <v>#N/A</v>
      </c>
      <c r="BBD269" s="214" t="e">
        <v>#N/A</v>
      </c>
      <c r="BBE269" s="214" t="e">
        <v>#N/A</v>
      </c>
      <c r="BBF269" s="214" t="e">
        <v>#N/A</v>
      </c>
      <c r="BBG269" s="214" t="e">
        <v>#N/A</v>
      </c>
      <c r="BBH269" s="214" t="e">
        <v>#N/A</v>
      </c>
      <c r="BBI269" s="214" t="e">
        <v>#N/A</v>
      </c>
      <c r="BBJ269" s="214" t="e">
        <v>#N/A</v>
      </c>
      <c r="BBK269" s="214" t="e">
        <v>#N/A</v>
      </c>
      <c r="BBL269" s="214" t="e">
        <v>#N/A</v>
      </c>
      <c r="BBM269" s="214" t="e">
        <v>#N/A</v>
      </c>
      <c r="BBN269" s="214" t="e">
        <v>#N/A</v>
      </c>
      <c r="BBO269" s="214" t="e">
        <v>#N/A</v>
      </c>
      <c r="BBP269" s="214" t="e">
        <v>#N/A</v>
      </c>
      <c r="BBQ269" s="214" t="e">
        <v>#N/A</v>
      </c>
      <c r="BBR269" s="214" t="e">
        <v>#N/A</v>
      </c>
      <c r="BBS269" s="214" t="e">
        <v>#N/A</v>
      </c>
      <c r="BBT269" s="214" t="e">
        <v>#N/A</v>
      </c>
      <c r="BBU269" s="214" t="e">
        <v>#N/A</v>
      </c>
      <c r="BBV269" s="214" t="e">
        <v>#N/A</v>
      </c>
      <c r="BBW269" s="214" t="e">
        <v>#N/A</v>
      </c>
      <c r="BBX269" s="214" t="e">
        <v>#N/A</v>
      </c>
      <c r="BBY269" s="214" t="e">
        <v>#N/A</v>
      </c>
      <c r="BBZ269" s="214" t="e">
        <v>#N/A</v>
      </c>
      <c r="BCA269" s="214" t="e">
        <v>#N/A</v>
      </c>
      <c r="BCB269" s="214" t="e">
        <v>#N/A</v>
      </c>
      <c r="BCC269" s="214" t="e">
        <v>#N/A</v>
      </c>
      <c r="BCD269" s="214" t="e">
        <v>#N/A</v>
      </c>
      <c r="BCE269" s="214" t="e">
        <v>#N/A</v>
      </c>
      <c r="BCF269" s="214" t="e">
        <v>#N/A</v>
      </c>
      <c r="BCG269" s="214" t="e">
        <v>#N/A</v>
      </c>
      <c r="BCH269" s="214" t="e">
        <v>#N/A</v>
      </c>
      <c r="BCI269" s="214" t="e">
        <v>#N/A</v>
      </c>
      <c r="BCJ269" s="214" t="e">
        <v>#N/A</v>
      </c>
      <c r="BCK269" s="214" t="e">
        <v>#N/A</v>
      </c>
      <c r="BCL269" s="214" t="e">
        <v>#N/A</v>
      </c>
      <c r="BCM269" s="214" t="e">
        <v>#N/A</v>
      </c>
      <c r="BCN269" s="214" t="e">
        <v>#N/A</v>
      </c>
      <c r="BCO269" s="214" t="e">
        <v>#N/A</v>
      </c>
      <c r="BCP269" s="214" t="e">
        <v>#N/A</v>
      </c>
      <c r="BCQ269" s="214" t="e">
        <v>#N/A</v>
      </c>
      <c r="BCR269" s="214" t="e">
        <v>#N/A</v>
      </c>
      <c r="BCS269" s="214" t="e">
        <v>#N/A</v>
      </c>
      <c r="BCT269" s="214" t="e">
        <v>#N/A</v>
      </c>
      <c r="BCU269" s="214" t="e">
        <v>#N/A</v>
      </c>
      <c r="BCV269" s="214" t="e">
        <v>#N/A</v>
      </c>
      <c r="BCW269" s="214" t="e">
        <v>#N/A</v>
      </c>
      <c r="BCX269" s="214" t="e">
        <v>#N/A</v>
      </c>
      <c r="BCY269" s="214" t="e">
        <v>#N/A</v>
      </c>
      <c r="BCZ269" s="214" t="e">
        <v>#N/A</v>
      </c>
      <c r="BDA269" s="214" t="e">
        <v>#N/A</v>
      </c>
      <c r="BDB269" s="214" t="e">
        <v>#N/A</v>
      </c>
      <c r="BDC269" s="214" t="e">
        <v>#N/A</v>
      </c>
      <c r="BDD269" s="214" t="e">
        <v>#N/A</v>
      </c>
      <c r="BDE269" s="214" t="e">
        <v>#N/A</v>
      </c>
      <c r="BDF269" s="214" t="e">
        <v>#N/A</v>
      </c>
      <c r="BDG269" s="214" t="e">
        <v>#N/A</v>
      </c>
      <c r="BDH269" s="214" t="e">
        <v>#N/A</v>
      </c>
      <c r="BDI269" s="214" t="e">
        <v>#N/A</v>
      </c>
      <c r="BDJ269" s="214" t="e">
        <v>#N/A</v>
      </c>
      <c r="BDK269" s="214" t="e">
        <v>#N/A</v>
      </c>
      <c r="BDL269" s="214" t="e">
        <v>#N/A</v>
      </c>
      <c r="BDM269" s="214" t="e">
        <v>#N/A</v>
      </c>
      <c r="BDN269" s="214" t="e">
        <v>#N/A</v>
      </c>
      <c r="BDO269" s="214" t="e">
        <v>#N/A</v>
      </c>
      <c r="BDP269" s="214" t="e">
        <v>#N/A</v>
      </c>
      <c r="BDQ269" s="214" t="e">
        <v>#N/A</v>
      </c>
      <c r="BDR269" s="214" t="e">
        <v>#N/A</v>
      </c>
      <c r="BDS269" s="214" t="e">
        <v>#N/A</v>
      </c>
      <c r="BDT269" s="214" t="e">
        <v>#N/A</v>
      </c>
      <c r="BDU269" s="214" t="e">
        <v>#N/A</v>
      </c>
      <c r="BDV269" s="214" t="e">
        <v>#N/A</v>
      </c>
      <c r="BDW269" s="214" t="e">
        <v>#N/A</v>
      </c>
      <c r="BDX269" s="214" t="e">
        <v>#N/A</v>
      </c>
      <c r="BDY269" s="214" t="e">
        <v>#N/A</v>
      </c>
      <c r="BDZ269" s="214" t="e">
        <v>#N/A</v>
      </c>
      <c r="BEA269" s="214" t="e">
        <v>#N/A</v>
      </c>
      <c r="BEB269" s="214" t="e">
        <v>#N/A</v>
      </c>
      <c r="BEC269" s="214" t="e">
        <v>#N/A</v>
      </c>
      <c r="BED269" s="214" t="e">
        <v>#N/A</v>
      </c>
      <c r="BEE269" s="214" t="e">
        <v>#N/A</v>
      </c>
      <c r="BEF269" s="214" t="e">
        <v>#N/A</v>
      </c>
      <c r="BEG269" s="214" t="e">
        <v>#N/A</v>
      </c>
      <c r="BEH269" s="214" t="e">
        <v>#N/A</v>
      </c>
      <c r="BEI269" s="214" t="e">
        <v>#N/A</v>
      </c>
      <c r="BEJ269" s="214" t="e">
        <v>#N/A</v>
      </c>
      <c r="BEK269" s="214" t="e">
        <v>#N/A</v>
      </c>
      <c r="BEL269" s="214" t="e">
        <v>#N/A</v>
      </c>
      <c r="BEM269" s="214" t="e">
        <v>#N/A</v>
      </c>
      <c r="BEN269" s="214" t="e">
        <v>#N/A</v>
      </c>
      <c r="BEO269" s="214" t="e">
        <v>#N/A</v>
      </c>
      <c r="BEP269" s="214" t="e">
        <v>#N/A</v>
      </c>
      <c r="BEQ269" s="214" t="e">
        <v>#N/A</v>
      </c>
      <c r="BER269" s="214" t="e">
        <v>#N/A</v>
      </c>
      <c r="BES269" s="214" t="e">
        <v>#N/A</v>
      </c>
      <c r="BET269" s="214" t="e">
        <v>#N/A</v>
      </c>
      <c r="BEU269" s="214" t="e">
        <v>#N/A</v>
      </c>
      <c r="BEV269" s="214" t="e">
        <v>#N/A</v>
      </c>
      <c r="BEW269" s="214" t="e">
        <v>#N/A</v>
      </c>
      <c r="BEX269" s="214" t="e">
        <v>#N/A</v>
      </c>
      <c r="BEY269" s="214" t="e">
        <v>#N/A</v>
      </c>
      <c r="BEZ269" s="214" t="e">
        <v>#N/A</v>
      </c>
      <c r="BFA269" s="214" t="e">
        <v>#N/A</v>
      </c>
      <c r="BFB269" s="214" t="e">
        <v>#N/A</v>
      </c>
      <c r="BFC269" s="214" t="e">
        <v>#N/A</v>
      </c>
      <c r="BFD269" s="214" t="e">
        <v>#N/A</v>
      </c>
      <c r="BFE269" s="214" t="e">
        <v>#N/A</v>
      </c>
      <c r="BFF269" s="214" t="e">
        <v>#N/A</v>
      </c>
      <c r="BFG269" s="214" t="e">
        <v>#N/A</v>
      </c>
      <c r="BFH269" s="214" t="e">
        <v>#N/A</v>
      </c>
      <c r="BFI269" s="214" t="e">
        <v>#N/A</v>
      </c>
      <c r="BFJ269" s="214" t="e">
        <v>#N/A</v>
      </c>
      <c r="BFK269" s="214" t="e">
        <v>#N/A</v>
      </c>
      <c r="BFL269" s="214" t="e">
        <v>#N/A</v>
      </c>
      <c r="BFM269" s="214" t="e">
        <v>#N/A</v>
      </c>
      <c r="BFN269" s="214" t="e">
        <v>#N/A</v>
      </c>
      <c r="BFO269" s="214" t="e">
        <v>#N/A</v>
      </c>
      <c r="BFP269" s="214" t="e">
        <v>#N/A</v>
      </c>
      <c r="BFQ269" s="214" t="e">
        <v>#N/A</v>
      </c>
      <c r="BFR269" s="214" t="e">
        <v>#N/A</v>
      </c>
      <c r="BFS269" s="214" t="e">
        <v>#N/A</v>
      </c>
      <c r="BFT269" s="214" t="e">
        <v>#N/A</v>
      </c>
      <c r="BFU269" s="214" t="e">
        <v>#N/A</v>
      </c>
      <c r="BFV269" s="214" t="e">
        <v>#N/A</v>
      </c>
      <c r="BFW269" s="214" t="e">
        <v>#N/A</v>
      </c>
      <c r="BFX269" s="214" t="e">
        <v>#N/A</v>
      </c>
      <c r="BFY269" s="214" t="e">
        <v>#N/A</v>
      </c>
      <c r="BFZ269" s="214" t="e">
        <v>#N/A</v>
      </c>
      <c r="BGA269" s="214" t="e">
        <v>#N/A</v>
      </c>
      <c r="BGB269" s="214" t="e">
        <v>#N/A</v>
      </c>
      <c r="BGC269" s="214" t="e">
        <v>#N/A</v>
      </c>
      <c r="BGD269" s="214" t="e">
        <v>#N/A</v>
      </c>
      <c r="BGE269" s="214" t="e">
        <v>#N/A</v>
      </c>
      <c r="BGF269" s="214" t="e">
        <v>#N/A</v>
      </c>
      <c r="BGG269" s="214" t="e">
        <v>#N/A</v>
      </c>
      <c r="BGH269" s="214" t="e">
        <v>#N/A</v>
      </c>
      <c r="BGI269" s="214" t="e">
        <v>#N/A</v>
      </c>
      <c r="BGJ269" s="214" t="e">
        <v>#N/A</v>
      </c>
      <c r="BGK269" s="214" t="e">
        <v>#N/A</v>
      </c>
      <c r="BGL269" s="214" t="e">
        <v>#N/A</v>
      </c>
      <c r="BGM269" s="214" t="e">
        <v>#N/A</v>
      </c>
      <c r="BGN269" s="214" t="e">
        <v>#N/A</v>
      </c>
      <c r="BGO269" s="214" t="e">
        <v>#N/A</v>
      </c>
      <c r="BGP269" s="214" t="e">
        <v>#N/A</v>
      </c>
      <c r="BGQ269" s="214" t="e">
        <v>#N/A</v>
      </c>
      <c r="BGR269" s="214" t="e">
        <v>#N/A</v>
      </c>
      <c r="BGS269" s="214" t="e">
        <v>#N/A</v>
      </c>
      <c r="BGT269" s="214" t="e">
        <v>#N/A</v>
      </c>
      <c r="BGU269" s="214" t="e">
        <v>#N/A</v>
      </c>
      <c r="BGV269" s="214" t="e">
        <v>#N/A</v>
      </c>
      <c r="BGW269" s="214" t="e">
        <v>#N/A</v>
      </c>
      <c r="BGX269" s="214" t="e">
        <v>#N/A</v>
      </c>
      <c r="BGY269" s="214" t="e">
        <v>#N/A</v>
      </c>
      <c r="BGZ269" s="214" t="e">
        <v>#N/A</v>
      </c>
      <c r="BHA269" s="214" t="e">
        <v>#N/A</v>
      </c>
      <c r="BHB269" s="214" t="e">
        <v>#N/A</v>
      </c>
      <c r="BHC269" s="214" t="e">
        <v>#N/A</v>
      </c>
      <c r="BHD269" s="214" t="e">
        <v>#N/A</v>
      </c>
      <c r="BHE269" s="214" t="e">
        <v>#N/A</v>
      </c>
      <c r="BHF269" s="214" t="e">
        <v>#N/A</v>
      </c>
      <c r="BHG269" s="214" t="e">
        <v>#N/A</v>
      </c>
      <c r="BHH269" s="214" t="e">
        <v>#N/A</v>
      </c>
      <c r="BHI269" s="214" t="e">
        <v>#N/A</v>
      </c>
      <c r="BHJ269" s="214" t="e">
        <v>#N/A</v>
      </c>
      <c r="BHK269" s="214" t="e">
        <v>#N/A</v>
      </c>
      <c r="BHL269" s="214" t="e">
        <v>#N/A</v>
      </c>
      <c r="BHM269" s="214" t="e">
        <v>#N/A</v>
      </c>
      <c r="BHN269" s="214" t="e">
        <v>#N/A</v>
      </c>
      <c r="BHO269" s="214" t="e">
        <v>#N/A</v>
      </c>
      <c r="BHP269" s="214" t="e">
        <v>#N/A</v>
      </c>
      <c r="BHQ269" s="214" t="e">
        <v>#N/A</v>
      </c>
      <c r="BHR269" s="214" t="e">
        <v>#N/A</v>
      </c>
      <c r="BHS269" s="214" t="e">
        <v>#N/A</v>
      </c>
      <c r="BHT269" s="214" t="e">
        <v>#N/A</v>
      </c>
      <c r="BHU269" s="214" t="e">
        <v>#N/A</v>
      </c>
      <c r="BHV269" s="214" t="e">
        <v>#N/A</v>
      </c>
      <c r="BHW269" s="214" t="e">
        <v>#N/A</v>
      </c>
      <c r="BHX269" s="214" t="e">
        <v>#N/A</v>
      </c>
      <c r="BHY269" s="214" t="e">
        <v>#N/A</v>
      </c>
      <c r="BHZ269" s="214" t="e">
        <v>#N/A</v>
      </c>
      <c r="BIA269" s="214" t="e">
        <v>#N/A</v>
      </c>
      <c r="BIB269" s="214" t="e">
        <v>#N/A</v>
      </c>
      <c r="BIC269" s="214" t="e">
        <v>#N/A</v>
      </c>
      <c r="BID269" s="214" t="e">
        <v>#N/A</v>
      </c>
      <c r="BIE269" s="214" t="e">
        <v>#N/A</v>
      </c>
      <c r="BIF269" s="214" t="e">
        <v>#N/A</v>
      </c>
      <c r="BIG269" s="214" t="e">
        <v>#N/A</v>
      </c>
      <c r="BIH269" s="214" t="e">
        <v>#N/A</v>
      </c>
      <c r="BII269" s="214" t="e">
        <v>#N/A</v>
      </c>
      <c r="BIJ269" s="214" t="e">
        <v>#N/A</v>
      </c>
      <c r="BIK269" s="214" t="e">
        <v>#N/A</v>
      </c>
      <c r="BIL269" s="214" t="e">
        <v>#N/A</v>
      </c>
      <c r="BIM269" s="214" t="e">
        <v>#N/A</v>
      </c>
      <c r="BIN269" s="214" t="e">
        <v>#N/A</v>
      </c>
      <c r="BIO269" s="214" t="e">
        <v>#N/A</v>
      </c>
      <c r="BIP269" s="214" t="e">
        <v>#N/A</v>
      </c>
      <c r="BIQ269" s="214" t="e">
        <v>#N/A</v>
      </c>
      <c r="BIR269" s="214" t="e">
        <v>#N/A</v>
      </c>
      <c r="BIS269" s="214" t="e">
        <v>#N/A</v>
      </c>
      <c r="BIT269" s="214" t="e">
        <v>#N/A</v>
      </c>
      <c r="BIU269" s="214" t="e">
        <v>#N/A</v>
      </c>
      <c r="BIV269" s="214" t="e">
        <v>#N/A</v>
      </c>
      <c r="BIW269" s="214" t="e">
        <v>#N/A</v>
      </c>
      <c r="BIX269" s="214" t="e">
        <v>#N/A</v>
      </c>
      <c r="BIY269" s="214" t="e">
        <v>#N/A</v>
      </c>
      <c r="BIZ269" s="214" t="e">
        <v>#N/A</v>
      </c>
      <c r="BJA269" s="214" t="e">
        <v>#N/A</v>
      </c>
      <c r="BJB269" s="214" t="e">
        <v>#N/A</v>
      </c>
      <c r="BJC269" s="214" t="e">
        <v>#N/A</v>
      </c>
      <c r="BJD269" s="214" t="e">
        <v>#N/A</v>
      </c>
      <c r="BJE269" s="214" t="e">
        <v>#N/A</v>
      </c>
      <c r="BJF269" s="214" t="e">
        <v>#N/A</v>
      </c>
      <c r="BJG269" s="214" t="e">
        <v>#N/A</v>
      </c>
      <c r="BJH269" s="214" t="e">
        <v>#N/A</v>
      </c>
      <c r="BJI269" s="214" t="e">
        <v>#N/A</v>
      </c>
      <c r="BJJ269" s="214" t="e">
        <v>#N/A</v>
      </c>
      <c r="BJK269" s="214" t="e">
        <v>#N/A</v>
      </c>
      <c r="BJL269" s="214" t="e">
        <v>#N/A</v>
      </c>
      <c r="BJM269" s="214" t="e">
        <v>#N/A</v>
      </c>
      <c r="BJN269" s="214" t="e">
        <v>#N/A</v>
      </c>
      <c r="BJO269" s="214" t="e">
        <v>#N/A</v>
      </c>
      <c r="BJP269" s="214" t="e">
        <v>#N/A</v>
      </c>
      <c r="BJQ269" s="214" t="e">
        <v>#N/A</v>
      </c>
      <c r="BJR269" s="214" t="e">
        <v>#N/A</v>
      </c>
      <c r="BJS269" s="214" t="e">
        <v>#N/A</v>
      </c>
      <c r="BJT269" s="214" t="e">
        <v>#N/A</v>
      </c>
      <c r="BJU269" s="214" t="e">
        <v>#N/A</v>
      </c>
      <c r="BJV269" s="214" t="e">
        <v>#N/A</v>
      </c>
      <c r="BJW269" s="214" t="e">
        <v>#N/A</v>
      </c>
      <c r="BJX269" s="214" t="e">
        <v>#N/A</v>
      </c>
      <c r="BJY269" s="214" t="e">
        <v>#N/A</v>
      </c>
      <c r="BJZ269" s="214" t="e">
        <v>#N/A</v>
      </c>
      <c r="BKA269" s="214" t="e">
        <v>#N/A</v>
      </c>
      <c r="BKB269" s="214" t="e">
        <v>#N/A</v>
      </c>
      <c r="BKC269" s="214" t="e">
        <v>#N/A</v>
      </c>
      <c r="BKD269" s="214" t="e">
        <v>#N/A</v>
      </c>
      <c r="BKE269" s="214" t="e">
        <v>#N/A</v>
      </c>
      <c r="BKF269" s="214" t="e">
        <v>#N/A</v>
      </c>
      <c r="BKG269" s="214" t="e">
        <v>#N/A</v>
      </c>
      <c r="BKH269" s="214" t="e">
        <v>#N/A</v>
      </c>
      <c r="BKI269" s="214" t="e">
        <v>#N/A</v>
      </c>
      <c r="BKJ269" s="214" t="e">
        <v>#N/A</v>
      </c>
      <c r="BKK269" s="214" t="e">
        <v>#N/A</v>
      </c>
      <c r="BKL269" s="214" t="e">
        <v>#N/A</v>
      </c>
      <c r="BKM269" s="214" t="e">
        <v>#N/A</v>
      </c>
      <c r="BKN269" s="214" t="e">
        <v>#N/A</v>
      </c>
      <c r="BKO269" s="214" t="e">
        <v>#N/A</v>
      </c>
      <c r="BKP269" s="214" t="e">
        <v>#N/A</v>
      </c>
      <c r="BKQ269" s="214" t="e">
        <v>#N/A</v>
      </c>
      <c r="BKR269" s="214" t="e">
        <v>#N/A</v>
      </c>
      <c r="BKS269" s="214" t="e">
        <v>#N/A</v>
      </c>
      <c r="BKT269" s="214" t="e">
        <v>#N/A</v>
      </c>
      <c r="BKU269" s="214" t="e">
        <v>#N/A</v>
      </c>
      <c r="BKV269" s="214" t="e">
        <v>#N/A</v>
      </c>
      <c r="BKW269" s="214" t="e">
        <v>#N/A</v>
      </c>
      <c r="BKX269" s="214" t="e">
        <v>#N/A</v>
      </c>
      <c r="BKY269" s="214" t="e">
        <v>#N/A</v>
      </c>
      <c r="BKZ269" s="214" t="e">
        <v>#N/A</v>
      </c>
      <c r="BLA269" s="214" t="e">
        <v>#N/A</v>
      </c>
      <c r="BLB269" s="214" t="e">
        <v>#N/A</v>
      </c>
      <c r="BLC269" s="214" t="e">
        <v>#N/A</v>
      </c>
      <c r="BLD269" s="214" t="e">
        <v>#N/A</v>
      </c>
      <c r="BLE269" s="214" t="e">
        <v>#N/A</v>
      </c>
      <c r="BLF269" s="214" t="e">
        <v>#N/A</v>
      </c>
      <c r="BLG269" s="214" t="e">
        <v>#N/A</v>
      </c>
      <c r="BLH269" s="214" t="e">
        <v>#N/A</v>
      </c>
      <c r="BLI269" s="214" t="e">
        <v>#N/A</v>
      </c>
      <c r="BLJ269" s="214" t="e">
        <v>#N/A</v>
      </c>
      <c r="BLK269" s="214" t="e">
        <v>#N/A</v>
      </c>
      <c r="BLL269" s="214" t="e">
        <v>#N/A</v>
      </c>
      <c r="BLM269" s="214" t="e">
        <v>#N/A</v>
      </c>
      <c r="BLN269" s="214" t="e">
        <v>#N/A</v>
      </c>
      <c r="BLO269" s="214" t="e">
        <v>#N/A</v>
      </c>
      <c r="BLP269" s="214" t="e">
        <v>#N/A</v>
      </c>
      <c r="BLQ269" s="214" t="e">
        <v>#N/A</v>
      </c>
      <c r="BLR269" s="214" t="e">
        <v>#N/A</v>
      </c>
      <c r="BLS269" s="214" t="e">
        <v>#N/A</v>
      </c>
      <c r="BLT269" s="214" t="e">
        <v>#N/A</v>
      </c>
      <c r="BLU269" s="214" t="e">
        <v>#N/A</v>
      </c>
      <c r="BLV269" s="214" t="e">
        <v>#N/A</v>
      </c>
      <c r="BLW269" s="214" t="e">
        <v>#N/A</v>
      </c>
      <c r="BLX269" s="214" t="e">
        <v>#N/A</v>
      </c>
      <c r="BLY269" s="214" t="e">
        <v>#N/A</v>
      </c>
      <c r="BLZ269" s="214" t="e">
        <v>#N/A</v>
      </c>
      <c r="BMA269" s="214" t="e">
        <v>#N/A</v>
      </c>
      <c r="BMB269" s="214" t="e">
        <v>#N/A</v>
      </c>
      <c r="BMC269" s="214" t="e">
        <v>#N/A</v>
      </c>
      <c r="BMD269" s="214" t="e">
        <v>#N/A</v>
      </c>
      <c r="BME269" s="214" t="e">
        <v>#N/A</v>
      </c>
      <c r="BMF269" s="214" t="e">
        <v>#N/A</v>
      </c>
      <c r="BMG269" s="214" t="e">
        <v>#N/A</v>
      </c>
      <c r="BMH269" s="214" t="e">
        <v>#N/A</v>
      </c>
      <c r="BMI269" s="214" t="e">
        <v>#N/A</v>
      </c>
      <c r="BMJ269" s="214" t="e">
        <v>#N/A</v>
      </c>
      <c r="BMK269" s="214" t="e">
        <v>#N/A</v>
      </c>
      <c r="BML269" s="214" t="e">
        <v>#N/A</v>
      </c>
      <c r="BMM269" s="214" t="e">
        <v>#N/A</v>
      </c>
      <c r="BMN269" s="214" t="e">
        <v>#N/A</v>
      </c>
      <c r="BMO269" s="214" t="e">
        <v>#N/A</v>
      </c>
      <c r="BMP269" s="214" t="e">
        <v>#N/A</v>
      </c>
      <c r="BMQ269" s="214" t="e">
        <v>#N/A</v>
      </c>
      <c r="BMR269" s="214" t="e">
        <v>#N/A</v>
      </c>
      <c r="BMS269" s="214" t="e">
        <v>#N/A</v>
      </c>
      <c r="BMT269" s="214" t="e">
        <v>#N/A</v>
      </c>
      <c r="BMU269" s="214" t="e">
        <v>#N/A</v>
      </c>
      <c r="BMV269" s="214" t="e">
        <v>#N/A</v>
      </c>
      <c r="BMW269" s="214" t="e">
        <v>#N/A</v>
      </c>
      <c r="BMX269" s="214" t="e">
        <v>#N/A</v>
      </c>
      <c r="BMY269" s="214" t="e">
        <v>#N/A</v>
      </c>
      <c r="BMZ269" s="214" t="e">
        <v>#N/A</v>
      </c>
      <c r="BNA269" s="214" t="e">
        <v>#N/A</v>
      </c>
      <c r="BNB269" s="214" t="e">
        <v>#N/A</v>
      </c>
      <c r="BNC269" s="214" t="e">
        <v>#N/A</v>
      </c>
      <c r="BND269" s="214" t="e">
        <v>#N/A</v>
      </c>
      <c r="BNE269" s="214" t="e">
        <v>#N/A</v>
      </c>
      <c r="BNF269" s="214" t="e">
        <v>#N/A</v>
      </c>
      <c r="BNG269" s="214" t="e">
        <v>#N/A</v>
      </c>
      <c r="BNH269" s="214" t="e">
        <v>#N/A</v>
      </c>
      <c r="BNI269" s="214" t="e">
        <v>#N/A</v>
      </c>
      <c r="BNJ269" s="214" t="e">
        <v>#N/A</v>
      </c>
      <c r="BNK269" s="214" t="e">
        <v>#N/A</v>
      </c>
      <c r="BNL269" s="214" t="e">
        <v>#N/A</v>
      </c>
      <c r="BNM269" s="214" t="e">
        <v>#N/A</v>
      </c>
      <c r="BNN269" s="214" t="e">
        <v>#N/A</v>
      </c>
      <c r="BNO269" s="214" t="e">
        <v>#N/A</v>
      </c>
      <c r="BNP269" s="214" t="e">
        <v>#N/A</v>
      </c>
      <c r="BNQ269" s="214" t="e">
        <v>#N/A</v>
      </c>
      <c r="BNR269" s="214" t="e">
        <v>#N/A</v>
      </c>
      <c r="BNS269" s="214" t="e">
        <v>#N/A</v>
      </c>
      <c r="BNT269" s="214" t="e">
        <v>#N/A</v>
      </c>
      <c r="BNU269" s="214" t="e">
        <v>#N/A</v>
      </c>
      <c r="BNV269" s="214" t="e">
        <v>#N/A</v>
      </c>
      <c r="BNW269" s="214" t="e">
        <v>#N/A</v>
      </c>
      <c r="BNX269" s="214" t="e">
        <v>#N/A</v>
      </c>
      <c r="BNY269" s="214" t="e">
        <v>#N/A</v>
      </c>
      <c r="BNZ269" s="214" t="e">
        <v>#N/A</v>
      </c>
      <c r="BOA269" s="214" t="e">
        <v>#N/A</v>
      </c>
      <c r="BOB269" s="214" t="e">
        <v>#N/A</v>
      </c>
      <c r="BOC269" s="214" t="e">
        <v>#N/A</v>
      </c>
      <c r="BOD269" s="214" t="e">
        <v>#N/A</v>
      </c>
      <c r="BOE269" s="214" t="e">
        <v>#N/A</v>
      </c>
      <c r="BOF269" s="214" t="e">
        <v>#N/A</v>
      </c>
      <c r="BOG269" s="214" t="e">
        <v>#N/A</v>
      </c>
      <c r="BOH269" s="214" t="e">
        <v>#N/A</v>
      </c>
      <c r="BOI269" s="214" t="e">
        <v>#N/A</v>
      </c>
      <c r="BOJ269" s="214" t="e">
        <v>#N/A</v>
      </c>
      <c r="BOK269" s="214" t="e">
        <v>#N/A</v>
      </c>
      <c r="BOL269" s="214" t="e">
        <v>#N/A</v>
      </c>
      <c r="BOM269" s="214" t="e">
        <v>#N/A</v>
      </c>
      <c r="BON269" s="214" t="e">
        <v>#N/A</v>
      </c>
      <c r="BOO269" s="214" t="e">
        <v>#N/A</v>
      </c>
      <c r="BOP269" s="214" t="e">
        <v>#N/A</v>
      </c>
      <c r="BOQ269" s="214" t="e">
        <v>#N/A</v>
      </c>
      <c r="BOR269" s="214" t="e">
        <v>#N/A</v>
      </c>
      <c r="BOS269" s="214" t="e">
        <v>#N/A</v>
      </c>
      <c r="BOT269" s="214" t="e">
        <v>#N/A</v>
      </c>
      <c r="BOU269" s="214" t="e">
        <v>#N/A</v>
      </c>
      <c r="BOV269" s="214" t="e">
        <v>#N/A</v>
      </c>
      <c r="BOW269" s="214" t="e">
        <v>#N/A</v>
      </c>
      <c r="BOX269" s="214" t="e">
        <v>#N/A</v>
      </c>
      <c r="BOY269" s="214" t="e">
        <v>#N/A</v>
      </c>
      <c r="BOZ269" s="214" t="e">
        <v>#N/A</v>
      </c>
      <c r="BPA269" s="214" t="e">
        <v>#N/A</v>
      </c>
      <c r="BPB269" s="214" t="e">
        <v>#N/A</v>
      </c>
      <c r="BPC269" s="214" t="e">
        <v>#N/A</v>
      </c>
      <c r="BPD269" s="214" t="e">
        <v>#N/A</v>
      </c>
      <c r="BPE269" s="214" t="e">
        <v>#N/A</v>
      </c>
      <c r="BPF269" s="214" t="e">
        <v>#N/A</v>
      </c>
      <c r="BPG269" s="214" t="e">
        <v>#N/A</v>
      </c>
      <c r="BPH269" s="214" t="e">
        <v>#N/A</v>
      </c>
      <c r="BPI269" s="214" t="e">
        <v>#N/A</v>
      </c>
      <c r="BPJ269" s="214" t="e">
        <v>#N/A</v>
      </c>
      <c r="BPK269" s="214" t="e">
        <v>#N/A</v>
      </c>
      <c r="BPL269" s="214" t="e">
        <v>#N/A</v>
      </c>
      <c r="BPM269" s="214" t="e">
        <v>#N/A</v>
      </c>
      <c r="BPN269" s="214" t="e">
        <v>#N/A</v>
      </c>
      <c r="BPO269" s="214" t="e">
        <v>#N/A</v>
      </c>
      <c r="BPP269" s="214" t="e">
        <v>#N/A</v>
      </c>
      <c r="BPQ269" s="214" t="e">
        <v>#N/A</v>
      </c>
      <c r="BPR269" s="214" t="e">
        <v>#N/A</v>
      </c>
      <c r="BPS269" s="214" t="e">
        <v>#N/A</v>
      </c>
      <c r="BPT269" s="214" t="e">
        <v>#N/A</v>
      </c>
      <c r="BPU269" s="214" t="e">
        <v>#N/A</v>
      </c>
      <c r="BPV269" s="214" t="e">
        <v>#N/A</v>
      </c>
      <c r="BPW269" s="214" t="e">
        <v>#N/A</v>
      </c>
      <c r="BPX269" s="214" t="e">
        <v>#N/A</v>
      </c>
      <c r="BPY269" s="214" t="e">
        <v>#N/A</v>
      </c>
      <c r="BPZ269" s="214" t="e">
        <v>#N/A</v>
      </c>
      <c r="BQA269" s="214" t="e">
        <v>#N/A</v>
      </c>
      <c r="BQB269" s="214" t="e">
        <v>#N/A</v>
      </c>
      <c r="BQC269" s="214" t="e">
        <v>#N/A</v>
      </c>
      <c r="BQD269" s="214" t="e">
        <v>#N/A</v>
      </c>
      <c r="BQE269" s="214" t="e">
        <v>#N/A</v>
      </c>
      <c r="BQF269" s="214" t="e">
        <v>#N/A</v>
      </c>
      <c r="BQG269" s="214" t="e">
        <v>#N/A</v>
      </c>
      <c r="BQH269" s="214" t="e">
        <v>#N/A</v>
      </c>
      <c r="BQI269" s="214" t="e">
        <v>#N/A</v>
      </c>
      <c r="BQJ269" s="214" t="e">
        <v>#N/A</v>
      </c>
      <c r="BQK269" s="214" t="e">
        <v>#N/A</v>
      </c>
      <c r="BQL269" s="214" t="e">
        <v>#N/A</v>
      </c>
      <c r="BQM269" s="214" t="e">
        <v>#N/A</v>
      </c>
      <c r="BQN269" s="214" t="e">
        <v>#N/A</v>
      </c>
      <c r="BQO269" s="214" t="e">
        <v>#N/A</v>
      </c>
      <c r="BQP269" s="214" t="e">
        <v>#N/A</v>
      </c>
      <c r="BQQ269" s="214" t="e">
        <v>#N/A</v>
      </c>
      <c r="BQR269" s="214" t="e">
        <v>#N/A</v>
      </c>
      <c r="BQS269" s="214" t="e">
        <v>#N/A</v>
      </c>
      <c r="BQT269" s="214" t="e">
        <v>#N/A</v>
      </c>
      <c r="BQU269" s="214" t="e">
        <v>#N/A</v>
      </c>
      <c r="BQV269" s="214" t="e">
        <v>#N/A</v>
      </c>
      <c r="BQW269" s="214" t="e">
        <v>#N/A</v>
      </c>
      <c r="BQX269" s="214" t="e">
        <v>#N/A</v>
      </c>
      <c r="BQY269" s="214" t="e">
        <v>#N/A</v>
      </c>
      <c r="BQZ269" s="214" t="e">
        <v>#N/A</v>
      </c>
      <c r="BRA269" s="214" t="e">
        <v>#N/A</v>
      </c>
      <c r="BRB269" s="214" t="e">
        <v>#N/A</v>
      </c>
      <c r="BRC269" s="214" t="e">
        <v>#N/A</v>
      </c>
      <c r="BRD269" s="214" t="e">
        <v>#N/A</v>
      </c>
      <c r="BRE269" s="214" t="e">
        <v>#N/A</v>
      </c>
      <c r="BRF269" s="214" t="e">
        <v>#N/A</v>
      </c>
      <c r="BRG269" s="214" t="e">
        <v>#N/A</v>
      </c>
      <c r="BRH269" s="214" t="e">
        <v>#N/A</v>
      </c>
      <c r="BRI269" s="214" t="e">
        <v>#N/A</v>
      </c>
      <c r="BRJ269" s="214" t="e">
        <v>#N/A</v>
      </c>
      <c r="BRK269" s="214" t="e">
        <v>#N/A</v>
      </c>
      <c r="BRL269" s="214" t="e">
        <v>#N/A</v>
      </c>
      <c r="BRM269" s="214" t="e">
        <v>#N/A</v>
      </c>
      <c r="BRN269" s="214" t="e">
        <v>#N/A</v>
      </c>
      <c r="BRO269" s="214" t="e">
        <v>#N/A</v>
      </c>
      <c r="BRP269" s="214" t="e">
        <v>#N/A</v>
      </c>
      <c r="BRQ269" s="214" t="e">
        <v>#N/A</v>
      </c>
      <c r="BRR269" s="214" t="e">
        <v>#N/A</v>
      </c>
      <c r="BRS269" s="214" t="e">
        <v>#N/A</v>
      </c>
      <c r="BRT269" s="214" t="e">
        <v>#N/A</v>
      </c>
      <c r="BRU269" s="214" t="e">
        <v>#N/A</v>
      </c>
      <c r="BRV269" s="214" t="e">
        <v>#N/A</v>
      </c>
      <c r="BRW269" s="214" t="e">
        <v>#N/A</v>
      </c>
      <c r="BRX269" s="214" t="e">
        <v>#N/A</v>
      </c>
      <c r="BRY269" s="214" t="e">
        <v>#N/A</v>
      </c>
      <c r="BRZ269" s="214" t="e">
        <v>#N/A</v>
      </c>
      <c r="BSA269" s="214" t="e">
        <v>#N/A</v>
      </c>
      <c r="BSB269" s="214" t="e">
        <v>#N/A</v>
      </c>
      <c r="BSC269" s="214" t="e">
        <v>#N/A</v>
      </c>
      <c r="BSD269" s="214" t="e">
        <v>#N/A</v>
      </c>
      <c r="BSE269" s="214" t="e">
        <v>#N/A</v>
      </c>
      <c r="BSF269" s="214" t="e">
        <v>#N/A</v>
      </c>
      <c r="BSG269" s="214" t="e">
        <v>#N/A</v>
      </c>
      <c r="BSH269" s="214" t="e">
        <v>#N/A</v>
      </c>
      <c r="BSI269" s="214" t="e">
        <v>#N/A</v>
      </c>
      <c r="BSJ269" s="214" t="e">
        <v>#N/A</v>
      </c>
      <c r="BSK269" s="214" t="e">
        <v>#N/A</v>
      </c>
      <c r="BSL269" s="214" t="e">
        <v>#N/A</v>
      </c>
      <c r="BSM269" s="214" t="e">
        <v>#N/A</v>
      </c>
      <c r="BSN269" s="214" t="e">
        <v>#N/A</v>
      </c>
      <c r="BSO269" s="214" t="e">
        <v>#N/A</v>
      </c>
      <c r="BSP269" s="214" t="e">
        <v>#N/A</v>
      </c>
      <c r="BSQ269" s="214" t="e">
        <v>#N/A</v>
      </c>
      <c r="BSR269" s="214" t="e">
        <v>#N/A</v>
      </c>
      <c r="BSS269" s="214" t="e">
        <v>#N/A</v>
      </c>
      <c r="BST269" s="214" t="e">
        <v>#N/A</v>
      </c>
      <c r="BSU269" s="214" t="e">
        <v>#N/A</v>
      </c>
      <c r="BSV269" s="214" t="e">
        <v>#N/A</v>
      </c>
      <c r="BSW269" s="214" t="e">
        <v>#N/A</v>
      </c>
      <c r="BSX269" s="214" t="e">
        <v>#N/A</v>
      </c>
      <c r="BSY269" s="214" t="e">
        <v>#N/A</v>
      </c>
      <c r="BSZ269" s="214" t="e">
        <v>#N/A</v>
      </c>
      <c r="BTA269" s="214" t="e">
        <v>#N/A</v>
      </c>
      <c r="BTB269" s="214" t="e">
        <v>#N/A</v>
      </c>
      <c r="BTC269" s="214" t="e">
        <v>#N/A</v>
      </c>
      <c r="BTD269" s="214" t="e">
        <v>#N/A</v>
      </c>
      <c r="BTE269" s="214" t="e">
        <v>#N/A</v>
      </c>
      <c r="BTF269" s="214" t="e">
        <v>#N/A</v>
      </c>
      <c r="BTG269" s="214" t="e">
        <v>#N/A</v>
      </c>
      <c r="BTH269" s="214" t="e">
        <v>#N/A</v>
      </c>
      <c r="BTI269" s="214" t="e">
        <v>#N/A</v>
      </c>
      <c r="BTJ269" s="214" t="e">
        <v>#N/A</v>
      </c>
      <c r="BTK269" s="214" t="e">
        <v>#N/A</v>
      </c>
      <c r="BTL269" s="214" t="e">
        <v>#N/A</v>
      </c>
      <c r="BTM269" s="214" t="e">
        <v>#N/A</v>
      </c>
      <c r="BTN269" s="214" t="e">
        <v>#N/A</v>
      </c>
      <c r="BTO269" s="214" t="e">
        <v>#N/A</v>
      </c>
      <c r="BTP269" s="214" t="e">
        <v>#N/A</v>
      </c>
      <c r="BTQ269" s="214" t="e">
        <v>#N/A</v>
      </c>
      <c r="BTR269" s="214" t="e">
        <v>#N/A</v>
      </c>
      <c r="BTS269" s="214" t="e">
        <v>#N/A</v>
      </c>
      <c r="BTT269" s="214" t="e">
        <v>#N/A</v>
      </c>
      <c r="BTU269" s="214" t="e">
        <v>#N/A</v>
      </c>
      <c r="BTV269" s="214" t="e">
        <v>#N/A</v>
      </c>
      <c r="BTW269" s="214" t="e">
        <v>#N/A</v>
      </c>
      <c r="BTX269" s="214" t="e">
        <v>#N/A</v>
      </c>
      <c r="BTY269" s="214" t="e">
        <v>#N/A</v>
      </c>
      <c r="BTZ269" s="214" t="e">
        <v>#N/A</v>
      </c>
      <c r="BUA269" s="214" t="e">
        <v>#N/A</v>
      </c>
      <c r="BUB269" s="214" t="e">
        <v>#N/A</v>
      </c>
      <c r="BUC269" s="214" t="e">
        <v>#N/A</v>
      </c>
      <c r="BUD269" s="214" t="e">
        <v>#N/A</v>
      </c>
      <c r="BUE269" s="214" t="e">
        <v>#N/A</v>
      </c>
      <c r="BUF269" s="214" t="e">
        <v>#N/A</v>
      </c>
      <c r="BUG269" s="214" t="e">
        <v>#N/A</v>
      </c>
      <c r="BUH269" s="214" t="e">
        <v>#N/A</v>
      </c>
      <c r="BUI269" s="214" t="e">
        <v>#N/A</v>
      </c>
      <c r="BUJ269" s="214" t="e">
        <v>#N/A</v>
      </c>
      <c r="BUK269" s="214" t="e">
        <v>#N/A</v>
      </c>
      <c r="BUL269" s="214" t="e">
        <v>#N/A</v>
      </c>
      <c r="BUM269" s="214" t="e">
        <v>#N/A</v>
      </c>
      <c r="BUN269" s="214" t="e">
        <v>#N/A</v>
      </c>
      <c r="BUO269" s="214" t="e">
        <v>#N/A</v>
      </c>
      <c r="BUP269" s="214" t="e">
        <v>#N/A</v>
      </c>
      <c r="BUQ269" s="214" t="e">
        <v>#N/A</v>
      </c>
      <c r="BUR269" s="214" t="e">
        <v>#N/A</v>
      </c>
      <c r="BUS269" s="214" t="e">
        <v>#N/A</v>
      </c>
      <c r="BUT269" s="214" t="e">
        <v>#N/A</v>
      </c>
      <c r="BUU269" s="214" t="e">
        <v>#N/A</v>
      </c>
      <c r="BUV269" s="214" t="e">
        <v>#N/A</v>
      </c>
      <c r="BUW269" s="214" t="e">
        <v>#N/A</v>
      </c>
      <c r="BUX269" s="214" t="e">
        <v>#N/A</v>
      </c>
      <c r="BUY269" s="214" t="e">
        <v>#N/A</v>
      </c>
      <c r="BUZ269" s="214" t="e">
        <v>#N/A</v>
      </c>
      <c r="BVA269" s="214" t="e">
        <v>#N/A</v>
      </c>
      <c r="BVB269" s="214" t="e">
        <v>#N/A</v>
      </c>
      <c r="BVC269" s="214" t="e">
        <v>#N/A</v>
      </c>
      <c r="BVD269" s="214" t="e">
        <v>#N/A</v>
      </c>
      <c r="BVE269" s="214" t="e">
        <v>#N/A</v>
      </c>
      <c r="BVF269" s="214" t="e">
        <v>#N/A</v>
      </c>
      <c r="BVG269" s="214" t="e">
        <v>#N/A</v>
      </c>
      <c r="BVH269" s="214" t="e">
        <v>#N/A</v>
      </c>
      <c r="BVI269" s="214" t="e">
        <v>#N/A</v>
      </c>
      <c r="BVJ269" s="214" t="e">
        <v>#N/A</v>
      </c>
      <c r="BVK269" s="214" t="e">
        <v>#N/A</v>
      </c>
      <c r="BVL269" s="214" t="e">
        <v>#N/A</v>
      </c>
      <c r="BVM269" s="214" t="e">
        <v>#N/A</v>
      </c>
      <c r="BVN269" s="214" t="e">
        <v>#N/A</v>
      </c>
      <c r="BVO269" s="214" t="e">
        <v>#N/A</v>
      </c>
      <c r="BVP269" s="214" t="e">
        <v>#N/A</v>
      </c>
      <c r="BVQ269" s="214" t="e">
        <v>#N/A</v>
      </c>
      <c r="BVR269" s="214" t="e">
        <v>#N/A</v>
      </c>
      <c r="BVS269" s="214" t="e">
        <v>#N/A</v>
      </c>
      <c r="BVT269" s="214" t="e">
        <v>#N/A</v>
      </c>
      <c r="BVU269" s="214" t="e">
        <v>#N/A</v>
      </c>
      <c r="BVV269" s="214" t="e">
        <v>#N/A</v>
      </c>
      <c r="BVW269" s="214" t="e">
        <v>#N/A</v>
      </c>
      <c r="BVX269" s="214" t="e">
        <v>#N/A</v>
      </c>
      <c r="BVY269" s="214" t="e">
        <v>#N/A</v>
      </c>
      <c r="BVZ269" s="214" t="e">
        <v>#N/A</v>
      </c>
      <c r="BWA269" s="214" t="e">
        <v>#N/A</v>
      </c>
      <c r="BWB269" s="214" t="e">
        <v>#N/A</v>
      </c>
      <c r="BWC269" s="214" t="e">
        <v>#N/A</v>
      </c>
      <c r="BWD269" s="214" t="e">
        <v>#N/A</v>
      </c>
      <c r="BWE269" s="214" t="e">
        <v>#N/A</v>
      </c>
      <c r="BWF269" s="214" t="e">
        <v>#N/A</v>
      </c>
      <c r="BWG269" s="214" t="e">
        <v>#N/A</v>
      </c>
      <c r="BWH269" s="214" t="e">
        <v>#N/A</v>
      </c>
      <c r="BWI269" s="214" t="e">
        <v>#N/A</v>
      </c>
      <c r="BWJ269" s="214" t="e">
        <v>#N/A</v>
      </c>
      <c r="BWK269" s="214" t="e">
        <v>#N/A</v>
      </c>
      <c r="BWL269" s="214" t="e">
        <v>#N/A</v>
      </c>
      <c r="BWM269" s="214" t="e">
        <v>#N/A</v>
      </c>
      <c r="BWN269" s="214" t="e">
        <v>#N/A</v>
      </c>
      <c r="BWO269" s="214" t="e">
        <v>#N/A</v>
      </c>
      <c r="BWP269" s="214" t="e">
        <v>#N/A</v>
      </c>
      <c r="BWQ269" s="214" t="e">
        <v>#N/A</v>
      </c>
      <c r="BWR269" s="214" t="e">
        <v>#N/A</v>
      </c>
      <c r="BWS269" s="214" t="e">
        <v>#N/A</v>
      </c>
      <c r="BWT269" s="214" t="e">
        <v>#N/A</v>
      </c>
      <c r="BWU269" s="214" t="e">
        <v>#N/A</v>
      </c>
      <c r="BWV269" s="214" t="e">
        <v>#N/A</v>
      </c>
      <c r="BWW269" s="214" t="e">
        <v>#N/A</v>
      </c>
      <c r="BWX269" s="214" t="e">
        <v>#N/A</v>
      </c>
      <c r="BWY269" s="214" t="e">
        <v>#N/A</v>
      </c>
      <c r="BWZ269" s="214" t="e">
        <v>#N/A</v>
      </c>
      <c r="BXA269" s="214" t="e">
        <v>#N/A</v>
      </c>
      <c r="BXB269" s="214" t="e">
        <v>#N/A</v>
      </c>
      <c r="BXC269" s="214" t="e">
        <v>#N/A</v>
      </c>
      <c r="BXD269" s="214" t="e">
        <v>#N/A</v>
      </c>
      <c r="BXE269" s="214" t="e">
        <v>#N/A</v>
      </c>
      <c r="BXF269" s="214" t="e">
        <v>#N/A</v>
      </c>
      <c r="BXG269" s="214" t="e">
        <v>#N/A</v>
      </c>
      <c r="BXH269" s="214" t="e">
        <v>#N/A</v>
      </c>
      <c r="BXI269" s="214" t="e">
        <v>#N/A</v>
      </c>
      <c r="BXJ269" s="214" t="e">
        <v>#N/A</v>
      </c>
      <c r="BXK269" s="214" t="e">
        <v>#N/A</v>
      </c>
      <c r="BXL269" s="214" t="e">
        <v>#N/A</v>
      </c>
      <c r="BXM269" s="214" t="e">
        <v>#N/A</v>
      </c>
      <c r="BXN269" s="214" t="e">
        <v>#N/A</v>
      </c>
      <c r="BXO269" s="214" t="e">
        <v>#N/A</v>
      </c>
      <c r="BXP269" s="214" t="e">
        <v>#N/A</v>
      </c>
      <c r="BXQ269" s="214" t="e">
        <v>#N/A</v>
      </c>
      <c r="BXR269" s="214" t="e">
        <v>#N/A</v>
      </c>
      <c r="BXS269" s="214" t="e">
        <v>#N/A</v>
      </c>
      <c r="BXT269" s="214" t="e">
        <v>#N/A</v>
      </c>
      <c r="BXU269" s="214" t="e">
        <v>#N/A</v>
      </c>
      <c r="BXV269" s="214" t="e">
        <v>#N/A</v>
      </c>
      <c r="BXW269" s="214" t="e">
        <v>#N/A</v>
      </c>
      <c r="BXX269" s="214" t="e">
        <v>#N/A</v>
      </c>
      <c r="BXY269" s="214" t="e">
        <v>#N/A</v>
      </c>
      <c r="BXZ269" s="214" t="e">
        <v>#N/A</v>
      </c>
      <c r="BYA269" s="214" t="e">
        <v>#N/A</v>
      </c>
      <c r="BYB269" s="214" t="e">
        <v>#N/A</v>
      </c>
      <c r="BYC269" s="214" t="e">
        <v>#N/A</v>
      </c>
      <c r="BYD269" s="214" t="e">
        <v>#N/A</v>
      </c>
      <c r="BYE269" s="214" t="e">
        <v>#N/A</v>
      </c>
      <c r="BYF269" s="214" t="e">
        <v>#N/A</v>
      </c>
      <c r="BYG269" s="214" t="e">
        <v>#N/A</v>
      </c>
      <c r="BYH269" s="214" t="e">
        <v>#N/A</v>
      </c>
      <c r="BYI269" s="214" t="e">
        <v>#N/A</v>
      </c>
      <c r="BYJ269" s="214" t="e">
        <v>#N/A</v>
      </c>
      <c r="BYK269" s="214" t="e">
        <v>#N/A</v>
      </c>
      <c r="BYL269" s="214" t="e">
        <v>#N/A</v>
      </c>
      <c r="BYM269" s="214" t="e">
        <v>#N/A</v>
      </c>
      <c r="BYN269" s="214" t="e">
        <v>#N/A</v>
      </c>
      <c r="BYO269" s="214" t="e">
        <v>#N/A</v>
      </c>
      <c r="BYP269" s="214" t="e">
        <v>#N/A</v>
      </c>
      <c r="BYQ269" s="214" t="e">
        <v>#N/A</v>
      </c>
      <c r="BYR269" s="214" t="e">
        <v>#N/A</v>
      </c>
      <c r="BYS269" s="214" t="e">
        <v>#N/A</v>
      </c>
      <c r="BYT269" s="214" t="e">
        <v>#N/A</v>
      </c>
      <c r="BYU269" s="214" t="e">
        <v>#N/A</v>
      </c>
      <c r="BYV269" s="214" t="e">
        <v>#N/A</v>
      </c>
      <c r="BYW269" s="214" t="e">
        <v>#N/A</v>
      </c>
      <c r="BYX269" s="214" t="e">
        <v>#N/A</v>
      </c>
      <c r="BYY269" s="214" t="e">
        <v>#N/A</v>
      </c>
      <c r="BYZ269" s="214" t="e">
        <v>#N/A</v>
      </c>
      <c r="BZA269" s="214" t="e">
        <v>#N/A</v>
      </c>
      <c r="BZB269" s="214" t="e">
        <v>#N/A</v>
      </c>
      <c r="BZC269" s="214" t="e">
        <v>#N/A</v>
      </c>
      <c r="BZD269" s="214" t="e">
        <v>#N/A</v>
      </c>
      <c r="BZE269" s="214" t="e">
        <v>#N/A</v>
      </c>
      <c r="BZF269" s="214" t="e">
        <v>#N/A</v>
      </c>
      <c r="BZG269" s="214" t="e">
        <v>#N/A</v>
      </c>
      <c r="BZH269" s="214" t="e">
        <v>#N/A</v>
      </c>
      <c r="BZI269" s="214" t="e">
        <v>#N/A</v>
      </c>
      <c r="BZJ269" s="214" t="e">
        <v>#N/A</v>
      </c>
      <c r="BZK269" s="214" t="e">
        <v>#N/A</v>
      </c>
      <c r="BZL269" s="214" t="e">
        <v>#N/A</v>
      </c>
      <c r="BZM269" s="214" t="e">
        <v>#N/A</v>
      </c>
      <c r="BZN269" s="214" t="e">
        <v>#N/A</v>
      </c>
      <c r="BZO269" s="214" t="e">
        <v>#N/A</v>
      </c>
      <c r="BZP269" s="214" t="e">
        <v>#N/A</v>
      </c>
      <c r="BZQ269" s="214" t="e">
        <v>#N/A</v>
      </c>
      <c r="BZR269" s="214" t="e">
        <v>#N/A</v>
      </c>
      <c r="BZS269" s="214" t="e">
        <v>#N/A</v>
      </c>
      <c r="BZT269" s="214" t="e">
        <v>#N/A</v>
      </c>
      <c r="BZU269" s="214" t="e">
        <v>#N/A</v>
      </c>
      <c r="BZV269" s="214" t="e">
        <v>#N/A</v>
      </c>
      <c r="BZW269" s="214" t="e">
        <v>#N/A</v>
      </c>
      <c r="BZX269" s="214" t="e">
        <v>#N/A</v>
      </c>
      <c r="BZY269" s="214" t="e">
        <v>#N/A</v>
      </c>
      <c r="BZZ269" s="214" t="e">
        <v>#N/A</v>
      </c>
      <c r="CAA269" s="214" t="e">
        <v>#N/A</v>
      </c>
      <c r="CAB269" s="214" t="e">
        <v>#N/A</v>
      </c>
      <c r="CAC269" s="214" t="e">
        <v>#N/A</v>
      </c>
      <c r="CAD269" s="214" t="e">
        <v>#N/A</v>
      </c>
      <c r="CAE269" s="214" t="e">
        <v>#N/A</v>
      </c>
      <c r="CAF269" s="214" t="e">
        <v>#N/A</v>
      </c>
      <c r="CAG269" s="214" t="e">
        <v>#N/A</v>
      </c>
      <c r="CAH269" s="214" t="e">
        <v>#N/A</v>
      </c>
      <c r="CAI269" s="214" t="e">
        <v>#N/A</v>
      </c>
      <c r="CAJ269" s="214" t="e">
        <v>#N/A</v>
      </c>
      <c r="CAK269" s="214" t="e">
        <v>#N/A</v>
      </c>
      <c r="CAL269" s="214" t="e">
        <v>#N/A</v>
      </c>
      <c r="CAM269" s="214" t="e">
        <v>#N/A</v>
      </c>
      <c r="CAN269" s="214" t="e">
        <v>#N/A</v>
      </c>
      <c r="CAO269" s="214" t="e">
        <v>#N/A</v>
      </c>
      <c r="CAP269" s="214" t="e">
        <v>#N/A</v>
      </c>
      <c r="CAQ269" s="214" t="e">
        <v>#N/A</v>
      </c>
      <c r="CAR269" s="214" t="e">
        <v>#N/A</v>
      </c>
      <c r="CAS269" s="214" t="e">
        <v>#N/A</v>
      </c>
      <c r="CAT269" s="214" t="e">
        <v>#N/A</v>
      </c>
      <c r="CAU269" s="214" t="e">
        <v>#N/A</v>
      </c>
      <c r="CAV269" s="214" t="e">
        <v>#N/A</v>
      </c>
      <c r="CAW269" s="214" t="e">
        <v>#N/A</v>
      </c>
      <c r="CAX269" s="214" t="e">
        <v>#N/A</v>
      </c>
      <c r="CAY269" s="214" t="e">
        <v>#N/A</v>
      </c>
      <c r="CAZ269" s="214" t="e">
        <v>#N/A</v>
      </c>
      <c r="CBA269" s="214" t="e">
        <v>#N/A</v>
      </c>
      <c r="CBB269" s="214" t="e">
        <v>#N/A</v>
      </c>
      <c r="CBC269" s="214" t="e">
        <v>#N/A</v>
      </c>
      <c r="CBD269" s="214" t="e">
        <v>#N/A</v>
      </c>
      <c r="CBE269" s="214" t="e">
        <v>#N/A</v>
      </c>
      <c r="CBF269" s="214" t="e">
        <v>#N/A</v>
      </c>
      <c r="CBG269" s="214" t="e">
        <v>#N/A</v>
      </c>
      <c r="CBH269" s="214" t="e">
        <v>#N/A</v>
      </c>
      <c r="CBI269" s="214" t="e">
        <v>#N/A</v>
      </c>
      <c r="CBJ269" s="214" t="e">
        <v>#N/A</v>
      </c>
      <c r="CBK269" s="214" t="e">
        <v>#N/A</v>
      </c>
      <c r="CBL269" s="214" t="e">
        <v>#N/A</v>
      </c>
      <c r="CBM269" s="214" t="e">
        <v>#N/A</v>
      </c>
      <c r="CBN269" s="214" t="e">
        <v>#N/A</v>
      </c>
      <c r="CBO269" s="214" t="e">
        <v>#N/A</v>
      </c>
      <c r="CBP269" s="214" t="e">
        <v>#N/A</v>
      </c>
      <c r="CBQ269" s="214" t="e">
        <v>#N/A</v>
      </c>
      <c r="CBR269" s="214" t="e">
        <v>#N/A</v>
      </c>
      <c r="CBS269" s="214" t="e">
        <v>#N/A</v>
      </c>
      <c r="CBT269" s="214" t="e">
        <v>#N/A</v>
      </c>
      <c r="CBU269" s="214" t="e">
        <v>#N/A</v>
      </c>
      <c r="CBV269" s="214" t="e">
        <v>#N/A</v>
      </c>
      <c r="CBW269" s="214" t="e">
        <v>#N/A</v>
      </c>
      <c r="CBX269" s="214" t="e">
        <v>#N/A</v>
      </c>
      <c r="CBY269" s="214" t="e">
        <v>#N/A</v>
      </c>
      <c r="CBZ269" s="214" t="e">
        <v>#N/A</v>
      </c>
      <c r="CCA269" s="214" t="e">
        <v>#N/A</v>
      </c>
      <c r="CCB269" s="214" t="e">
        <v>#N/A</v>
      </c>
      <c r="CCC269" s="214" t="e">
        <v>#N/A</v>
      </c>
      <c r="CCD269" s="214" t="e">
        <v>#N/A</v>
      </c>
      <c r="CCE269" s="214" t="e">
        <v>#N/A</v>
      </c>
      <c r="CCF269" s="214" t="e">
        <v>#N/A</v>
      </c>
      <c r="CCG269" s="214" t="e">
        <v>#N/A</v>
      </c>
      <c r="CCH269" s="214" t="e">
        <v>#N/A</v>
      </c>
      <c r="CCI269" s="214" t="e">
        <v>#N/A</v>
      </c>
      <c r="CCJ269" s="214" t="e">
        <v>#N/A</v>
      </c>
      <c r="CCK269" s="214" t="e">
        <v>#N/A</v>
      </c>
      <c r="CCL269" s="214" t="e">
        <v>#N/A</v>
      </c>
      <c r="CCM269" s="214" t="e">
        <v>#N/A</v>
      </c>
      <c r="CCN269" s="214" t="e">
        <v>#N/A</v>
      </c>
      <c r="CCO269" s="214" t="e">
        <v>#N/A</v>
      </c>
      <c r="CCP269" s="214" t="e">
        <v>#N/A</v>
      </c>
      <c r="CCQ269" s="214" t="e">
        <v>#N/A</v>
      </c>
      <c r="CCR269" s="214" t="e">
        <v>#N/A</v>
      </c>
      <c r="CCS269" s="214" t="e">
        <v>#N/A</v>
      </c>
      <c r="CCT269" s="214" t="e">
        <v>#N/A</v>
      </c>
      <c r="CCU269" s="214" t="e">
        <v>#N/A</v>
      </c>
      <c r="CCV269" s="214" t="e">
        <v>#N/A</v>
      </c>
      <c r="CCW269" s="214" t="e">
        <v>#N/A</v>
      </c>
      <c r="CCX269" s="214" t="e">
        <v>#N/A</v>
      </c>
      <c r="CCY269" s="214" t="e">
        <v>#N/A</v>
      </c>
      <c r="CCZ269" s="214" t="e">
        <v>#N/A</v>
      </c>
      <c r="CDA269" s="214" t="e">
        <v>#N/A</v>
      </c>
      <c r="CDB269" s="214" t="e">
        <v>#N/A</v>
      </c>
      <c r="CDC269" s="214" t="e">
        <v>#N/A</v>
      </c>
      <c r="CDD269" s="214" t="e">
        <v>#N/A</v>
      </c>
      <c r="CDE269" s="214" t="e">
        <v>#N/A</v>
      </c>
      <c r="CDF269" s="214" t="e">
        <v>#N/A</v>
      </c>
      <c r="CDG269" s="214" t="e">
        <v>#N/A</v>
      </c>
      <c r="CDH269" s="214" t="e">
        <v>#N/A</v>
      </c>
      <c r="CDI269" s="214" t="e">
        <v>#N/A</v>
      </c>
      <c r="CDJ269" s="214" t="e">
        <v>#N/A</v>
      </c>
      <c r="CDK269" s="214" t="e">
        <v>#N/A</v>
      </c>
      <c r="CDL269" s="214" t="e">
        <v>#N/A</v>
      </c>
      <c r="CDM269" s="214" t="e">
        <v>#N/A</v>
      </c>
      <c r="CDN269" s="214" t="e">
        <v>#N/A</v>
      </c>
      <c r="CDO269" s="214" t="e">
        <v>#N/A</v>
      </c>
      <c r="CDP269" s="214" t="e">
        <v>#N/A</v>
      </c>
      <c r="CDQ269" s="214" t="e">
        <v>#N/A</v>
      </c>
      <c r="CDR269" s="214" t="e">
        <v>#N/A</v>
      </c>
      <c r="CDS269" s="214" t="e">
        <v>#N/A</v>
      </c>
      <c r="CDT269" s="214" t="e">
        <v>#N/A</v>
      </c>
      <c r="CDU269" s="214" t="e">
        <v>#N/A</v>
      </c>
      <c r="CDV269" s="214" t="e">
        <v>#N/A</v>
      </c>
      <c r="CDW269" s="214" t="e">
        <v>#N/A</v>
      </c>
      <c r="CDX269" s="214" t="e">
        <v>#N/A</v>
      </c>
      <c r="CDY269" s="214" t="e">
        <v>#N/A</v>
      </c>
      <c r="CDZ269" s="214" t="e">
        <v>#N/A</v>
      </c>
      <c r="CEA269" s="214" t="e">
        <v>#N/A</v>
      </c>
      <c r="CEB269" s="214" t="e">
        <v>#N/A</v>
      </c>
      <c r="CEC269" s="214" t="e">
        <v>#N/A</v>
      </c>
      <c r="CED269" s="214" t="e">
        <v>#N/A</v>
      </c>
      <c r="CEE269" s="214" t="e">
        <v>#N/A</v>
      </c>
      <c r="CEF269" s="214" t="e">
        <v>#N/A</v>
      </c>
      <c r="CEG269" s="214" t="e">
        <v>#N/A</v>
      </c>
      <c r="CEH269" s="214" t="e">
        <v>#N/A</v>
      </c>
      <c r="CEI269" s="214" t="e">
        <v>#N/A</v>
      </c>
      <c r="CEJ269" s="214" t="e">
        <v>#N/A</v>
      </c>
      <c r="CEK269" s="214" t="e">
        <v>#N/A</v>
      </c>
      <c r="CEL269" s="214" t="e">
        <v>#N/A</v>
      </c>
      <c r="CEM269" s="214" t="e">
        <v>#N/A</v>
      </c>
      <c r="CEN269" s="214" t="e">
        <v>#N/A</v>
      </c>
      <c r="CEO269" s="214" t="e">
        <v>#N/A</v>
      </c>
      <c r="CEP269" s="214" t="e">
        <v>#N/A</v>
      </c>
      <c r="CEQ269" s="214" t="e">
        <v>#N/A</v>
      </c>
      <c r="CER269" s="214" t="e">
        <v>#N/A</v>
      </c>
      <c r="CES269" s="214" t="e">
        <v>#N/A</v>
      </c>
      <c r="CET269" s="214" t="e">
        <v>#N/A</v>
      </c>
      <c r="CEU269" s="214" t="e">
        <v>#N/A</v>
      </c>
      <c r="CEV269" s="214" t="e">
        <v>#N/A</v>
      </c>
      <c r="CEW269" s="214" t="e">
        <v>#N/A</v>
      </c>
      <c r="CEX269" s="214" t="e">
        <v>#N/A</v>
      </c>
      <c r="CEY269" s="214" t="e">
        <v>#N/A</v>
      </c>
      <c r="CEZ269" s="214" t="e">
        <v>#N/A</v>
      </c>
      <c r="CFA269" s="214" t="e">
        <v>#N/A</v>
      </c>
      <c r="CFB269" s="214" t="e">
        <v>#N/A</v>
      </c>
      <c r="CFC269" s="214" t="e">
        <v>#N/A</v>
      </c>
      <c r="CFD269" s="214" t="e">
        <v>#N/A</v>
      </c>
      <c r="CFE269" s="214" t="e">
        <v>#N/A</v>
      </c>
      <c r="CFF269" s="214" t="e">
        <v>#N/A</v>
      </c>
      <c r="CFG269" s="214" t="e">
        <v>#N/A</v>
      </c>
      <c r="CFH269" s="214" t="e">
        <v>#N/A</v>
      </c>
      <c r="CFI269" s="214" t="e">
        <v>#N/A</v>
      </c>
      <c r="CFJ269" s="214" t="e">
        <v>#N/A</v>
      </c>
      <c r="CFK269" s="214" t="e">
        <v>#N/A</v>
      </c>
      <c r="CFL269" s="214" t="e">
        <v>#N/A</v>
      </c>
      <c r="CFM269" s="214" t="e">
        <v>#N/A</v>
      </c>
      <c r="CFN269" s="214" t="e">
        <v>#N/A</v>
      </c>
      <c r="CFO269" s="214" t="e">
        <v>#N/A</v>
      </c>
      <c r="CFP269" s="214" t="e">
        <v>#N/A</v>
      </c>
      <c r="CFQ269" s="214" t="e">
        <v>#N/A</v>
      </c>
      <c r="CFR269" s="214" t="e">
        <v>#N/A</v>
      </c>
      <c r="CFS269" s="214" t="e">
        <v>#N/A</v>
      </c>
      <c r="CFT269" s="214" t="e">
        <v>#N/A</v>
      </c>
      <c r="CFU269" s="214" t="e">
        <v>#N/A</v>
      </c>
      <c r="CFV269" s="214" t="e">
        <v>#N/A</v>
      </c>
      <c r="CFW269" s="214" t="e">
        <v>#N/A</v>
      </c>
      <c r="CFX269" s="214" t="e">
        <v>#N/A</v>
      </c>
      <c r="CFY269" s="214" t="e">
        <v>#N/A</v>
      </c>
      <c r="CFZ269" s="214" t="e">
        <v>#N/A</v>
      </c>
      <c r="CGA269" s="214" t="e">
        <v>#N/A</v>
      </c>
      <c r="CGB269" s="214" t="e">
        <v>#N/A</v>
      </c>
      <c r="CGC269" s="214" t="e">
        <v>#N/A</v>
      </c>
      <c r="CGD269" s="214" t="e">
        <v>#N/A</v>
      </c>
      <c r="CGE269" s="214" t="e">
        <v>#N/A</v>
      </c>
      <c r="CGF269" s="214" t="e">
        <v>#N/A</v>
      </c>
      <c r="CGG269" s="214" t="e">
        <v>#N/A</v>
      </c>
      <c r="CGH269" s="214" t="e">
        <v>#N/A</v>
      </c>
      <c r="CGI269" s="214" t="e">
        <v>#N/A</v>
      </c>
      <c r="CGJ269" s="214" t="e">
        <v>#N/A</v>
      </c>
      <c r="CGK269" s="214" t="e">
        <v>#N/A</v>
      </c>
      <c r="CGL269" s="214" t="e">
        <v>#N/A</v>
      </c>
      <c r="CGM269" s="214" t="e">
        <v>#N/A</v>
      </c>
      <c r="CGN269" s="214" t="e">
        <v>#N/A</v>
      </c>
      <c r="CGO269" s="214" t="e">
        <v>#N/A</v>
      </c>
      <c r="CGP269" s="214" t="e">
        <v>#N/A</v>
      </c>
      <c r="CGQ269" s="214" t="e">
        <v>#N/A</v>
      </c>
      <c r="CGR269" s="214" t="e">
        <v>#N/A</v>
      </c>
      <c r="CGS269" s="214" t="e">
        <v>#N/A</v>
      </c>
      <c r="CGT269" s="214" t="e">
        <v>#N/A</v>
      </c>
      <c r="CGU269" s="214" t="e">
        <v>#N/A</v>
      </c>
      <c r="CGV269" s="214" t="e">
        <v>#N/A</v>
      </c>
      <c r="CGW269" s="214" t="e">
        <v>#N/A</v>
      </c>
      <c r="CGX269" s="214" t="e">
        <v>#N/A</v>
      </c>
      <c r="CGY269" s="214" t="e">
        <v>#N/A</v>
      </c>
      <c r="CGZ269" s="214" t="e">
        <v>#N/A</v>
      </c>
      <c r="CHA269" s="214" t="e">
        <v>#N/A</v>
      </c>
      <c r="CHB269" s="214" t="e">
        <v>#N/A</v>
      </c>
      <c r="CHC269" s="214" t="e">
        <v>#N/A</v>
      </c>
      <c r="CHD269" s="214" t="e">
        <v>#N/A</v>
      </c>
      <c r="CHE269" s="214" t="e">
        <v>#N/A</v>
      </c>
      <c r="CHF269" s="214" t="e">
        <v>#N/A</v>
      </c>
      <c r="CHG269" s="214" t="e">
        <v>#N/A</v>
      </c>
      <c r="CHH269" s="214" t="e">
        <v>#N/A</v>
      </c>
      <c r="CHI269" s="214" t="e">
        <v>#N/A</v>
      </c>
      <c r="CHJ269" s="214" t="e">
        <v>#N/A</v>
      </c>
      <c r="CHK269" s="214" t="e">
        <v>#N/A</v>
      </c>
      <c r="CHL269" s="214" t="e">
        <v>#N/A</v>
      </c>
      <c r="CHM269" s="214" t="e">
        <v>#N/A</v>
      </c>
      <c r="CHN269" s="214" t="e">
        <v>#N/A</v>
      </c>
      <c r="CHO269" s="214" t="e">
        <v>#N/A</v>
      </c>
      <c r="CHP269" s="214" t="e">
        <v>#N/A</v>
      </c>
      <c r="CHQ269" s="214" t="e">
        <v>#N/A</v>
      </c>
      <c r="CHR269" s="214" t="e">
        <v>#N/A</v>
      </c>
      <c r="CHS269" s="214" t="e">
        <v>#N/A</v>
      </c>
      <c r="CHT269" s="214" t="e">
        <v>#N/A</v>
      </c>
      <c r="CHU269" s="214" t="e">
        <v>#N/A</v>
      </c>
      <c r="CHV269" s="214" t="e">
        <v>#N/A</v>
      </c>
      <c r="CHW269" s="214" t="e">
        <v>#N/A</v>
      </c>
      <c r="CHX269" s="214" t="e">
        <v>#N/A</v>
      </c>
      <c r="CHY269" s="214" t="e">
        <v>#N/A</v>
      </c>
      <c r="CHZ269" s="214" t="e">
        <v>#N/A</v>
      </c>
      <c r="CIA269" s="214" t="e">
        <v>#N/A</v>
      </c>
      <c r="CIB269" s="214" t="e">
        <v>#N/A</v>
      </c>
      <c r="CIC269" s="214" t="e">
        <v>#N/A</v>
      </c>
      <c r="CID269" s="214" t="e">
        <v>#N/A</v>
      </c>
      <c r="CIE269" s="214" t="e">
        <v>#N/A</v>
      </c>
      <c r="CIF269" s="214" t="e">
        <v>#N/A</v>
      </c>
      <c r="CIG269" s="214" t="e">
        <v>#N/A</v>
      </c>
      <c r="CIH269" s="214" t="e">
        <v>#N/A</v>
      </c>
      <c r="CII269" s="214" t="e">
        <v>#N/A</v>
      </c>
      <c r="CIJ269" s="214" t="e">
        <v>#N/A</v>
      </c>
      <c r="CIK269" s="214" t="e">
        <v>#N/A</v>
      </c>
      <c r="CIL269" s="214" t="e">
        <v>#N/A</v>
      </c>
      <c r="CIM269" s="214" t="e">
        <v>#N/A</v>
      </c>
      <c r="CIN269" s="214" t="e">
        <v>#N/A</v>
      </c>
      <c r="CIO269" s="214" t="e">
        <v>#N/A</v>
      </c>
      <c r="CIP269" s="214" t="e">
        <v>#N/A</v>
      </c>
      <c r="CIQ269" s="214" t="e">
        <v>#N/A</v>
      </c>
      <c r="CIR269" s="214" t="e">
        <v>#N/A</v>
      </c>
      <c r="CIS269" s="214" t="e">
        <v>#N/A</v>
      </c>
      <c r="CIT269" s="214" t="e">
        <v>#N/A</v>
      </c>
      <c r="CIU269" s="214" t="e">
        <v>#N/A</v>
      </c>
      <c r="CIV269" s="214" t="e">
        <v>#N/A</v>
      </c>
      <c r="CIW269" s="214" t="e">
        <v>#N/A</v>
      </c>
      <c r="CIX269" s="214" t="e">
        <v>#N/A</v>
      </c>
      <c r="CIY269" s="214" t="e">
        <v>#N/A</v>
      </c>
      <c r="CIZ269" s="214" t="e">
        <v>#N/A</v>
      </c>
      <c r="CJA269" s="214" t="e">
        <v>#N/A</v>
      </c>
      <c r="CJB269" s="214" t="e">
        <v>#N/A</v>
      </c>
      <c r="CJC269" s="214" t="e">
        <v>#N/A</v>
      </c>
      <c r="CJD269" s="214" t="e">
        <v>#N/A</v>
      </c>
      <c r="CJE269" s="214" t="e">
        <v>#N/A</v>
      </c>
      <c r="CJF269" s="214" t="e">
        <v>#N/A</v>
      </c>
      <c r="CJG269" s="214" t="e">
        <v>#N/A</v>
      </c>
      <c r="CJH269" s="214" t="e">
        <v>#N/A</v>
      </c>
      <c r="CJI269" s="214" t="e">
        <v>#N/A</v>
      </c>
      <c r="CJJ269" s="214" t="e">
        <v>#N/A</v>
      </c>
      <c r="CJK269" s="214" t="e">
        <v>#N/A</v>
      </c>
      <c r="CJL269" s="214" t="e">
        <v>#N/A</v>
      </c>
      <c r="CJM269" s="214" t="e">
        <v>#N/A</v>
      </c>
      <c r="CJN269" s="214" t="e">
        <v>#N/A</v>
      </c>
      <c r="CJO269" s="214" t="e">
        <v>#N/A</v>
      </c>
      <c r="CJP269" s="214" t="e">
        <v>#N/A</v>
      </c>
      <c r="CJQ269" s="214" t="e">
        <v>#N/A</v>
      </c>
      <c r="CJR269" s="214" t="e">
        <v>#N/A</v>
      </c>
      <c r="CJS269" s="214" t="e">
        <v>#N/A</v>
      </c>
      <c r="CJT269" s="214" t="e">
        <v>#N/A</v>
      </c>
      <c r="CJU269" s="214" t="e">
        <v>#N/A</v>
      </c>
      <c r="CJV269" s="214" t="e">
        <v>#N/A</v>
      </c>
      <c r="CJW269" s="214" t="e">
        <v>#N/A</v>
      </c>
      <c r="CJX269" s="214" t="e">
        <v>#N/A</v>
      </c>
      <c r="CJY269" s="214" t="e">
        <v>#N/A</v>
      </c>
      <c r="CJZ269" s="214" t="e">
        <v>#N/A</v>
      </c>
      <c r="CKA269" s="214" t="e">
        <v>#N/A</v>
      </c>
      <c r="CKB269" s="214" t="e">
        <v>#N/A</v>
      </c>
      <c r="CKC269" s="214" t="e">
        <v>#N/A</v>
      </c>
      <c r="CKD269" s="214" t="e">
        <v>#N/A</v>
      </c>
      <c r="CKE269" s="214" t="e">
        <v>#N/A</v>
      </c>
      <c r="CKF269" s="214" t="e">
        <v>#N/A</v>
      </c>
      <c r="CKG269" s="214" t="e">
        <v>#N/A</v>
      </c>
      <c r="CKH269" s="214" t="e">
        <v>#N/A</v>
      </c>
      <c r="CKI269" s="214" t="e">
        <v>#N/A</v>
      </c>
      <c r="CKJ269" s="214" t="e">
        <v>#N/A</v>
      </c>
      <c r="CKK269" s="214" t="e">
        <v>#N/A</v>
      </c>
      <c r="CKL269" s="214" t="e">
        <v>#N/A</v>
      </c>
      <c r="CKM269" s="214" t="e">
        <v>#N/A</v>
      </c>
      <c r="CKN269" s="214" t="e">
        <v>#N/A</v>
      </c>
      <c r="CKO269" s="214" t="e">
        <v>#N/A</v>
      </c>
      <c r="CKP269" s="214" t="e">
        <v>#N/A</v>
      </c>
      <c r="CKQ269" s="214" t="e">
        <v>#N/A</v>
      </c>
      <c r="CKR269" s="214" t="e">
        <v>#N/A</v>
      </c>
      <c r="CKS269" s="214" t="e">
        <v>#N/A</v>
      </c>
      <c r="CKT269" s="214" t="e">
        <v>#N/A</v>
      </c>
      <c r="CKU269" s="214" t="e">
        <v>#N/A</v>
      </c>
      <c r="CKV269" s="214" t="e">
        <v>#N/A</v>
      </c>
      <c r="CKW269" s="214" t="e">
        <v>#N/A</v>
      </c>
      <c r="CKX269" s="214" t="e">
        <v>#N/A</v>
      </c>
      <c r="CKY269" s="214" t="e">
        <v>#N/A</v>
      </c>
      <c r="CKZ269" s="214" t="e">
        <v>#N/A</v>
      </c>
      <c r="CLA269" s="214" t="e">
        <v>#N/A</v>
      </c>
      <c r="CLB269" s="214" t="e">
        <v>#N/A</v>
      </c>
      <c r="CLC269" s="214" t="e">
        <v>#N/A</v>
      </c>
      <c r="CLD269" s="214" t="e">
        <v>#N/A</v>
      </c>
      <c r="CLE269" s="214" t="e">
        <v>#N/A</v>
      </c>
      <c r="CLF269" s="214" t="e">
        <v>#N/A</v>
      </c>
      <c r="CLG269" s="214" t="e">
        <v>#N/A</v>
      </c>
      <c r="CLH269" s="214" t="e">
        <v>#N/A</v>
      </c>
      <c r="CLI269" s="214" t="e">
        <v>#N/A</v>
      </c>
      <c r="CLJ269" s="214" t="e">
        <v>#N/A</v>
      </c>
      <c r="CLK269" s="214" t="e">
        <v>#N/A</v>
      </c>
      <c r="CLL269" s="214" t="e">
        <v>#N/A</v>
      </c>
      <c r="CLM269" s="214" t="e">
        <v>#N/A</v>
      </c>
      <c r="CLN269" s="214" t="e">
        <v>#N/A</v>
      </c>
      <c r="CLO269" s="214" t="e">
        <v>#N/A</v>
      </c>
      <c r="CLP269" s="214" t="e">
        <v>#N/A</v>
      </c>
      <c r="CLQ269" s="214" t="e">
        <v>#N/A</v>
      </c>
      <c r="CLR269" s="214" t="e">
        <v>#N/A</v>
      </c>
      <c r="CLS269" s="214" t="e">
        <v>#N/A</v>
      </c>
      <c r="CLT269" s="214" t="e">
        <v>#N/A</v>
      </c>
      <c r="CLU269" s="214" t="e">
        <v>#N/A</v>
      </c>
      <c r="CLV269" s="214" t="e">
        <v>#N/A</v>
      </c>
      <c r="CLW269" s="214" t="e">
        <v>#N/A</v>
      </c>
      <c r="CLX269" s="214" t="e">
        <v>#N/A</v>
      </c>
      <c r="CLY269" s="214" t="e">
        <v>#N/A</v>
      </c>
      <c r="CLZ269" s="214" t="e">
        <v>#N/A</v>
      </c>
      <c r="CMA269" s="214" t="e">
        <v>#N/A</v>
      </c>
      <c r="CMB269" s="214" t="e">
        <v>#N/A</v>
      </c>
      <c r="CMC269" s="214" t="e">
        <v>#N/A</v>
      </c>
      <c r="CMD269" s="214" t="e">
        <v>#N/A</v>
      </c>
      <c r="CME269" s="214" t="e">
        <v>#N/A</v>
      </c>
      <c r="CMF269" s="214" t="e">
        <v>#N/A</v>
      </c>
      <c r="CMG269" s="214" t="e">
        <v>#N/A</v>
      </c>
      <c r="CMH269" s="214" t="e">
        <v>#N/A</v>
      </c>
      <c r="CMI269" s="214" t="e">
        <v>#N/A</v>
      </c>
      <c r="CMJ269" s="214" t="e">
        <v>#N/A</v>
      </c>
      <c r="CMK269" s="214" t="e">
        <v>#N/A</v>
      </c>
      <c r="CML269" s="214" t="e">
        <v>#N/A</v>
      </c>
      <c r="CMM269" s="214" t="e">
        <v>#N/A</v>
      </c>
      <c r="CMN269" s="214" t="e">
        <v>#N/A</v>
      </c>
      <c r="CMO269" s="214" t="e">
        <v>#N/A</v>
      </c>
      <c r="CMP269" s="214" t="e">
        <v>#N/A</v>
      </c>
      <c r="CMQ269" s="214" t="e">
        <v>#N/A</v>
      </c>
      <c r="CMR269" s="214" t="e">
        <v>#N/A</v>
      </c>
      <c r="CMS269" s="214" t="e">
        <v>#N/A</v>
      </c>
      <c r="CMT269" s="214" t="e">
        <v>#N/A</v>
      </c>
      <c r="CMU269" s="214" t="e">
        <v>#N/A</v>
      </c>
      <c r="CMV269" s="214" t="e">
        <v>#N/A</v>
      </c>
      <c r="CMW269" s="214" t="e">
        <v>#N/A</v>
      </c>
      <c r="CMX269" s="214" t="e">
        <v>#N/A</v>
      </c>
      <c r="CMY269" s="214" t="e">
        <v>#N/A</v>
      </c>
      <c r="CMZ269" s="214" t="e">
        <v>#N/A</v>
      </c>
      <c r="CNA269" s="214" t="e">
        <v>#N/A</v>
      </c>
      <c r="CNB269" s="214" t="e">
        <v>#N/A</v>
      </c>
      <c r="CNC269" s="214" t="e">
        <v>#N/A</v>
      </c>
      <c r="CND269" s="214" t="e">
        <v>#N/A</v>
      </c>
      <c r="CNE269" s="214" t="e">
        <v>#N/A</v>
      </c>
      <c r="CNF269" s="214" t="e">
        <v>#N/A</v>
      </c>
      <c r="CNG269" s="214" t="e">
        <v>#N/A</v>
      </c>
      <c r="CNH269" s="214" t="e">
        <v>#N/A</v>
      </c>
      <c r="CNI269" s="214" t="e">
        <v>#N/A</v>
      </c>
      <c r="CNJ269" s="214" t="e">
        <v>#N/A</v>
      </c>
      <c r="CNK269" s="214" t="e">
        <v>#N/A</v>
      </c>
      <c r="CNL269" s="214" t="e">
        <v>#N/A</v>
      </c>
      <c r="CNM269" s="214" t="e">
        <v>#N/A</v>
      </c>
      <c r="CNN269" s="214" t="e">
        <v>#N/A</v>
      </c>
      <c r="CNO269" s="214" t="e">
        <v>#N/A</v>
      </c>
      <c r="CNP269" s="214" t="e">
        <v>#N/A</v>
      </c>
      <c r="CNQ269" s="214" t="e">
        <v>#N/A</v>
      </c>
      <c r="CNR269" s="214" t="e">
        <v>#N/A</v>
      </c>
      <c r="CNS269" s="214" t="e">
        <v>#N/A</v>
      </c>
      <c r="CNT269" s="214" t="e">
        <v>#N/A</v>
      </c>
      <c r="CNU269" s="214" t="e">
        <v>#N/A</v>
      </c>
      <c r="CNV269" s="214" t="e">
        <v>#N/A</v>
      </c>
      <c r="CNW269" s="214" t="e">
        <v>#N/A</v>
      </c>
      <c r="CNX269" s="214" t="e">
        <v>#N/A</v>
      </c>
      <c r="CNY269" s="214" t="e">
        <v>#N/A</v>
      </c>
      <c r="CNZ269" s="214" t="e">
        <v>#N/A</v>
      </c>
      <c r="COA269" s="214" t="e">
        <v>#N/A</v>
      </c>
      <c r="COB269" s="214" t="e">
        <v>#N/A</v>
      </c>
      <c r="COC269" s="214" t="e">
        <v>#N/A</v>
      </c>
      <c r="COD269" s="214" t="e">
        <v>#N/A</v>
      </c>
      <c r="COE269" s="214" t="e">
        <v>#N/A</v>
      </c>
      <c r="COF269" s="214" t="e">
        <v>#N/A</v>
      </c>
      <c r="COG269" s="214" t="e">
        <v>#N/A</v>
      </c>
      <c r="COH269" s="214" t="e">
        <v>#N/A</v>
      </c>
      <c r="COI269" s="214" t="e">
        <v>#N/A</v>
      </c>
      <c r="COJ269" s="214" t="e">
        <v>#N/A</v>
      </c>
      <c r="COK269" s="214" t="e">
        <v>#N/A</v>
      </c>
      <c r="COL269" s="214" t="e">
        <v>#N/A</v>
      </c>
      <c r="COM269" s="214" t="e">
        <v>#N/A</v>
      </c>
      <c r="CON269" s="214" t="e">
        <v>#N/A</v>
      </c>
      <c r="COO269" s="214" t="e">
        <v>#N/A</v>
      </c>
      <c r="COP269" s="214" t="e">
        <v>#N/A</v>
      </c>
      <c r="COQ269" s="214" t="e">
        <v>#N/A</v>
      </c>
      <c r="COR269" s="214" t="e">
        <v>#N/A</v>
      </c>
      <c r="COS269" s="214" t="e">
        <v>#N/A</v>
      </c>
      <c r="COT269" s="214" t="e">
        <v>#N/A</v>
      </c>
      <c r="COU269" s="214" t="e">
        <v>#N/A</v>
      </c>
      <c r="COV269" s="214" t="e">
        <v>#N/A</v>
      </c>
      <c r="COW269" s="214" t="e">
        <v>#N/A</v>
      </c>
      <c r="COX269" s="214" t="e">
        <v>#N/A</v>
      </c>
      <c r="COY269" s="214" t="e">
        <v>#N/A</v>
      </c>
      <c r="COZ269" s="214" t="e">
        <v>#N/A</v>
      </c>
      <c r="CPA269" s="214" t="e">
        <v>#N/A</v>
      </c>
      <c r="CPB269" s="214" t="e">
        <v>#N/A</v>
      </c>
      <c r="CPC269" s="214" t="e">
        <v>#N/A</v>
      </c>
      <c r="CPD269" s="214" t="e">
        <v>#N/A</v>
      </c>
      <c r="CPE269" s="214" t="e">
        <v>#N/A</v>
      </c>
      <c r="CPF269" s="214" t="e">
        <v>#N/A</v>
      </c>
      <c r="CPG269" s="214" t="e">
        <v>#N/A</v>
      </c>
      <c r="CPH269" s="214" t="e">
        <v>#N/A</v>
      </c>
      <c r="CPI269" s="214" t="e">
        <v>#N/A</v>
      </c>
      <c r="CPJ269" s="214" t="e">
        <v>#N/A</v>
      </c>
      <c r="CPK269" s="214" t="e">
        <v>#N/A</v>
      </c>
      <c r="CPL269" s="214" t="e">
        <v>#N/A</v>
      </c>
      <c r="CPM269" s="214" t="e">
        <v>#N/A</v>
      </c>
      <c r="CPN269" s="214" t="e">
        <v>#N/A</v>
      </c>
      <c r="CPO269" s="214" t="e">
        <v>#N/A</v>
      </c>
      <c r="CPP269" s="214" t="e">
        <v>#N/A</v>
      </c>
      <c r="CPQ269" s="214" t="e">
        <v>#N/A</v>
      </c>
      <c r="CPR269" s="214" t="e">
        <v>#N/A</v>
      </c>
      <c r="CPS269" s="214" t="e">
        <v>#N/A</v>
      </c>
      <c r="CPT269" s="214" t="e">
        <v>#N/A</v>
      </c>
      <c r="CPU269" s="214" t="e">
        <v>#N/A</v>
      </c>
      <c r="CPV269" s="214" t="e">
        <v>#N/A</v>
      </c>
      <c r="CPW269" s="214" t="e">
        <v>#N/A</v>
      </c>
      <c r="CPX269" s="214" t="e">
        <v>#N/A</v>
      </c>
      <c r="CPY269" s="214" t="e">
        <v>#N/A</v>
      </c>
      <c r="CPZ269" s="214" t="e">
        <v>#N/A</v>
      </c>
      <c r="CQA269" s="214" t="e">
        <v>#N/A</v>
      </c>
      <c r="CQB269" s="214" t="e">
        <v>#N/A</v>
      </c>
      <c r="CQC269" s="214" t="e">
        <v>#N/A</v>
      </c>
      <c r="CQD269" s="214" t="e">
        <v>#N/A</v>
      </c>
      <c r="CQE269" s="214" t="e">
        <v>#N/A</v>
      </c>
      <c r="CQF269" s="214" t="e">
        <v>#N/A</v>
      </c>
      <c r="CQG269" s="214" t="e">
        <v>#N/A</v>
      </c>
      <c r="CQH269" s="214" t="e">
        <v>#N/A</v>
      </c>
      <c r="CQI269" s="214" t="e">
        <v>#N/A</v>
      </c>
      <c r="CQJ269" s="214" t="e">
        <v>#N/A</v>
      </c>
      <c r="CQK269" s="214" t="e">
        <v>#N/A</v>
      </c>
      <c r="CQL269" s="214" t="e">
        <v>#N/A</v>
      </c>
      <c r="CQM269" s="214" t="e">
        <v>#N/A</v>
      </c>
      <c r="CQN269" s="214" t="e">
        <v>#N/A</v>
      </c>
      <c r="CQO269" s="214" t="e">
        <v>#N/A</v>
      </c>
      <c r="CQP269" s="214" t="e">
        <v>#N/A</v>
      </c>
      <c r="CQQ269" s="214" t="e">
        <v>#N/A</v>
      </c>
      <c r="CQR269" s="214" t="e">
        <v>#N/A</v>
      </c>
      <c r="CQS269" s="214" t="e">
        <v>#N/A</v>
      </c>
      <c r="CQT269" s="214" t="e">
        <v>#N/A</v>
      </c>
      <c r="CQU269" s="214" t="e">
        <v>#N/A</v>
      </c>
      <c r="CQV269" s="214" t="e">
        <v>#N/A</v>
      </c>
      <c r="CQW269" s="214" t="e">
        <v>#N/A</v>
      </c>
      <c r="CQX269" s="214" t="e">
        <v>#N/A</v>
      </c>
      <c r="CQY269" s="214" t="e">
        <v>#N/A</v>
      </c>
      <c r="CQZ269" s="214" t="e">
        <v>#N/A</v>
      </c>
      <c r="CRA269" s="214" t="e">
        <v>#N/A</v>
      </c>
      <c r="CRB269" s="214" t="e">
        <v>#N/A</v>
      </c>
      <c r="CRC269" s="214" t="e">
        <v>#N/A</v>
      </c>
      <c r="CRD269" s="214" t="e">
        <v>#N/A</v>
      </c>
      <c r="CRE269" s="214" t="e">
        <v>#N/A</v>
      </c>
      <c r="CRF269" s="214" t="e">
        <v>#N/A</v>
      </c>
      <c r="CRG269" s="214" t="e">
        <v>#N/A</v>
      </c>
      <c r="CRH269" s="214" t="e">
        <v>#N/A</v>
      </c>
      <c r="CRI269" s="214" t="e">
        <v>#N/A</v>
      </c>
      <c r="CRJ269" s="214" t="e">
        <v>#N/A</v>
      </c>
      <c r="CRK269" s="214" t="e">
        <v>#N/A</v>
      </c>
      <c r="CRL269" s="214" t="e">
        <v>#N/A</v>
      </c>
      <c r="CRM269" s="214" t="e">
        <v>#N/A</v>
      </c>
      <c r="CRN269" s="214" t="e">
        <v>#N/A</v>
      </c>
      <c r="CRO269" s="214" t="e">
        <v>#N/A</v>
      </c>
      <c r="CRP269" s="214" t="e">
        <v>#N/A</v>
      </c>
      <c r="CRQ269" s="214" t="e">
        <v>#N/A</v>
      </c>
      <c r="CRR269" s="214" t="e">
        <v>#N/A</v>
      </c>
      <c r="CRS269" s="214" t="e">
        <v>#N/A</v>
      </c>
      <c r="CRT269" s="214" t="e">
        <v>#N/A</v>
      </c>
      <c r="CRU269" s="214" t="e">
        <v>#N/A</v>
      </c>
      <c r="CRV269" s="214" t="e">
        <v>#N/A</v>
      </c>
      <c r="CRW269" s="214" t="e">
        <v>#N/A</v>
      </c>
      <c r="CRX269" s="214" t="e">
        <v>#N/A</v>
      </c>
      <c r="CRY269" s="214" t="e">
        <v>#N/A</v>
      </c>
      <c r="CRZ269" s="214" t="e">
        <v>#N/A</v>
      </c>
      <c r="CSA269" s="214" t="e">
        <v>#N/A</v>
      </c>
      <c r="CSB269" s="214" t="e">
        <v>#N/A</v>
      </c>
      <c r="CSC269" s="214" t="e">
        <v>#N/A</v>
      </c>
      <c r="CSD269" s="214" t="e">
        <v>#N/A</v>
      </c>
      <c r="CSE269" s="214" t="e">
        <v>#N/A</v>
      </c>
      <c r="CSF269" s="214" t="e">
        <v>#N/A</v>
      </c>
      <c r="CSG269" s="214" t="e">
        <v>#N/A</v>
      </c>
      <c r="CSH269" s="214" t="e">
        <v>#N/A</v>
      </c>
      <c r="CSI269" s="214" t="e">
        <v>#N/A</v>
      </c>
      <c r="CSJ269" s="214" t="e">
        <v>#N/A</v>
      </c>
      <c r="CSK269" s="214" t="e">
        <v>#N/A</v>
      </c>
      <c r="CSL269" s="214" t="e">
        <v>#N/A</v>
      </c>
      <c r="CSM269" s="214" t="e">
        <v>#N/A</v>
      </c>
      <c r="CSN269" s="214" t="e">
        <v>#N/A</v>
      </c>
      <c r="CSO269" s="214" t="e">
        <v>#N/A</v>
      </c>
      <c r="CSP269" s="214" t="e">
        <v>#N/A</v>
      </c>
      <c r="CSQ269" s="214" t="e">
        <v>#N/A</v>
      </c>
      <c r="CSR269" s="214" t="e">
        <v>#N/A</v>
      </c>
      <c r="CSS269" s="214" t="e">
        <v>#N/A</v>
      </c>
      <c r="CST269" s="214" t="e">
        <v>#N/A</v>
      </c>
      <c r="CSU269" s="214" t="e">
        <v>#N/A</v>
      </c>
      <c r="CSV269" s="214" t="e">
        <v>#N/A</v>
      </c>
      <c r="CSW269" s="214" t="e">
        <v>#N/A</v>
      </c>
      <c r="CSX269" s="214" t="e">
        <v>#N/A</v>
      </c>
      <c r="CSY269" s="214" t="e">
        <v>#N/A</v>
      </c>
      <c r="CSZ269" s="214" t="e">
        <v>#N/A</v>
      </c>
      <c r="CTA269" s="214" t="e">
        <v>#N/A</v>
      </c>
      <c r="CTB269" s="214" t="e">
        <v>#N/A</v>
      </c>
      <c r="CTC269" s="214" t="e">
        <v>#N/A</v>
      </c>
      <c r="CTD269" s="214" t="e">
        <v>#N/A</v>
      </c>
      <c r="CTE269" s="214" t="e">
        <v>#N/A</v>
      </c>
      <c r="CTF269" s="214" t="e">
        <v>#N/A</v>
      </c>
      <c r="CTG269" s="214" t="e">
        <v>#N/A</v>
      </c>
      <c r="CTH269" s="214" t="e">
        <v>#N/A</v>
      </c>
      <c r="CTI269" s="214" t="e">
        <v>#N/A</v>
      </c>
      <c r="CTJ269" s="214" t="e">
        <v>#N/A</v>
      </c>
      <c r="CTK269" s="214" t="e">
        <v>#N/A</v>
      </c>
      <c r="CTL269" s="214" t="e">
        <v>#N/A</v>
      </c>
      <c r="CTM269" s="214" t="e">
        <v>#N/A</v>
      </c>
      <c r="CTN269" s="214" t="e">
        <v>#N/A</v>
      </c>
      <c r="CTO269" s="214" t="e">
        <v>#N/A</v>
      </c>
      <c r="CTP269" s="214" t="e">
        <v>#N/A</v>
      </c>
      <c r="CTQ269" s="214" t="e">
        <v>#N/A</v>
      </c>
      <c r="CTR269" s="214" t="e">
        <v>#N/A</v>
      </c>
      <c r="CTS269" s="214" t="e">
        <v>#N/A</v>
      </c>
      <c r="CTT269" s="214" t="e">
        <v>#N/A</v>
      </c>
      <c r="CTU269" s="214" t="e">
        <v>#N/A</v>
      </c>
      <c r="CTV269" s="214" t="e">
        <v>#N/A</v>
      </c>
      <c r="CTW269" s="214" t="e">
        <v>#N/A</v>
      </c>
      <c r="CTX269" s="214" t="e">
        <v>#N/A</v>
      </c>
      <c r="CTY269" s="214" t="e">
        <v>#N/A</v>
      </c>
      <c r="CTZ269" s="214" t="e">
        <v>#N/A</v>
      </c>
      <c r="CUA269" s="214" t="e">
        <v>#N/A</v>
      </c>
      <c r="CUB269" s="214" t="e">
        <v>#N/A</v>
      </c>
      <c r="CUC269" s="214" t="e">
        <v>#N/A</v>
      </c>
      <c r="CUD269" s="214" t="e">
        <v>#N/A</v>
      </c>
      <c r="CUE269" s="214" t="e">
        <v>#N/A</v>
      </c>
      <c r="CUF269" s="214" t="e">
        <v>#N/A</v>
      </c>
      <c r="CUG269" s="214" t="e">
        <v>#N/A</v>
      </c>
      <c r="CUH269" s="214" t="e">
        <v>#N/A</v>
      </c>
      <c r="CUI269" s="214" t="e">
        <v>#N/A</v>
      </c>
      <c r="CUJ269" s="214" t="e">
        <v>#N/A</v>
      </c>
      <c r="CUK269" s="214" t="e">
        <v>#N/A</v>
      </c>
      <c r="CUL269" s="214" t="e">
        <v>#N/A</v>
      </c>
      <c r="CUM269" s="214" t="e">
        <v>#N/A</v>
      </c>
      <c r="CUN269" s="214" t="e">
        <v>#N/A</v>
      </c>
      <c r="CUO269" s="214" t="e">
        <v>#N/A</v>
      </c>
      <c r="CUP269" s="214" t="e">
        <v>#N/A</v>
      </c>
      <c r="CUQ269" s="214" t="e">
        <v>#N/A</v>
      </c>
      <c r="CUR269" s="214" t="e">
        <v>#N/A</v>
      </c>
      <c r="CUS269" s="214" t="e">
        <v>#N/A</v>
      </c>
      <c r="CUT269" s="214" t="e">
        <v>#N/A</v>
      </c>
      <c r="CUU269" s="214" t="e">
        <v>#N/A</v>
      </c>
      <c r="CUV269" s="214" t="e">
        <v>#N/A</v>
      </c>
      <c r="CUW269" s="214" t="e">
        <v>#N/A</v>
      </c>
      <c r="CUX269" s="214" t="e">
        <v>#N/A</v>
      </c>
      <c r="CUY269" s="214" t="e">
        <v>#N/A</v>
      </c>
      <c r="CUZ269" s="214" t="e">
        <v>#N/A</v>
      </c>
      <c r="CVA269" s="214" t="e">
        <v>#N/A</v>
      </c>
      <c r="CVB269" s="214" t="e">
        <v>#N/A</v>
      </c>
      <c r="CVC269" s="214" t="e">
        <v>#N/A</v>
      </c>
      <c r="CVD269" s="214" t="e">
        <v>#N/A</v>
      </c>
      <c r="CVE269" s="214" t="e">
        <v>#N/A</v>
      </c>
      <c r="CVF269" s="214" t="e">
        <v>#N/A</v>
      </c>
      <c r="CVG269" s="214" t="e">
        <v>#N/A</v>
      </c>
      <c r="CVH269" s="214" t="e">
        <v>#N/A</v>
      </c>
      <c r="CVI269" s="214" t="e">
        <v>#N/A</v>
      </c>
      <c r="CVJ269" s="214" t="e">
        <v>#N/A</v>
      </c>
      <c r="CVK269" s="214" t="e">
        <v>#N/A</v>
      </c>
      <c r="CVL269" s="214" t="e">
        <v>#N/A</v>
      </c>
      <c r="CVM269" s="214" t="e">
        <v>#N/A</v>
      </c>
      <c r="CVN269" s="214" t="e">
        <v>#N/A</v>
      </c>
      <c r="CVO269" s="214" t="e">
        <v>#N/A</v>
      </c>
      <c r="CVP269" s="214" t="e">
        <v>#N/A</v>
      </c>
      <c r="CVQ269" s="214" t="e">
        <v>#N/A</v>
      </c>
      <c r="CVR269" s="214" t="e">
        <v>#N/A</v>
      </c>
      <c r="CVS269" s="214" t="e">
        <v>#N/A</v>
      </c>
      <c r="CVT269" s="214" t="e">
        <v>#N/A</v>
      </c>
      <c r="CVU269" s="214" t="e">
        <v>#N/A</v>
      </c>
      <c r="CVV269" s="214" t="e">
        <v>#N/A</v>
      </c>
      <c r="CVW269" s="214" t="e">
        <v>#N/A</v>
      </c>
      <c r="CVX269" s="214" t="e">
        <v>#N/A</v>
      </c>
      <c r="CVY269" s="214" t="e">
        <v>#N/A</v>
      </c>
      <c r="CVZ269" s="214" t="e">
        <v>#N/A</v>
      </c>
      <c r="CWA269" s="214" t="e">
        <v>#N/A</v>
      </c>
      <c r="CWB269" s="214" t="e">
        <v>#N/A</v>
      </c>
      <c r="CWC269" s="214" t="e">
        <v>#N/A</v>
      </c>
      <c r="CWD269" s="214" t="e">
        <v>#N/A</v>
      </c>
      <c r="CWE269" s="214" t="e">
        <v>#N/A</v>
      </c>
      <c r="CWF269" s="214" t="e">
        <v>#N/A</v>
      </c>
      <c r="CWG269" s="214" t="e">
        <v>#N/A</v>
      </c>
      <c r="CWH269" s="214" t="e">
        <v>#N/A</v>
      </c>
      <c r="CWI269" s="214" t="e">
        <v>#N/A</v>
      </c>
      <c r="CWJ269" s="214" t="e">
        <v>#N/A</v>
      </c>
      <c r="CWK269" s="214" t="e">
        <v>#N/A</v>
      </c>
      <c r="CWL269" s="214" t="e">
        <v>#N/A</v>
      </c>
      <c r="CWM269" s="214" t="e">
        <v>#N/A</v>
      </c>
      <c r="CWN269" s="214" t="e">
        <v>#N/A</v>
      </c>
      <c r="CWO269" s="214" t="e">
        <v>#N/A</v>
      </c>
      <c r="CWP269" s="214" t="e">
        <v>#N/A</v>
      </c>
      <c r="CWQ269" s="214" t="e">
        <v>#N/A</v>
      </c>
      <c r="CWR269" s="214" t="e">
        <v>#N/A</v>
      </c>
      <c r="CWS269" s="214" t="e">
        <v>#N/A</v>
      </c>
      <c r="CWT269" s="214" t="e">
        <v>#N/A</v>
      </c>
      <c r="CWU269" s="214" t="e">
        <v>#N/A</v>
      </c>
      <c r="CWV269" s="214" t="e">
        <v>#N/A</v>
      </c>
      <c r="CWW269" s="214" t="e">
        <v>#N/A</v>
      </c>
      <c r="CWX269" s="214" t="e">
        <v>#N/A</v>
      </c>
      <c r="CWY269" s="214" t="e">
        <v>#N/A</v>
      </c>
      <c r="CWZ269" s="214" t="e">
        <v>#N/A</v>
      </c>
      <c r="CXA269" s="214" t="e">
        <v>#N/A</v>
      </c>
      <c r="CXB269" s="214" t="e">
        <v>#N/A</v>
      </c>
      <c r="CXC269" s="214" t="e">
        <v>#N/A</v>
      </c>
      <c r="CXD269" s="214" t="e">
        <v>#N/A</v>
      </c>
      <c r="CXE269" s="214" t="e">
        <v>#N/A</v>
      </c>
      <c r="CXF269" s="214" t="e">
        <v>#N/A</v>
      </c>
      <c r="CXG269" s="214" t="e">
        <v>#N/A</v>
      </c>
      <c r="CXH269" s="214" t="e">
        <v>#N/A</v>
      </c>
      <c r="CXI269" s="214" t="e">
        <v>#N/A</v>
      </c>
      <c r="CXJ269" s="214" t="e">
        <v>#N/A</v>
      </c>
      <c r="CXK269" s="214" t="e">
        <v>#N/A</v>
      </c>
      <c r="CXL269" s="214" t="e">
        <v>#N/A</v>
      </c>
      <c r="CXM269" s="214" t="e">
        <v>#N/A</v>
      </c>
      <c r="CXN269" s="214" t="e">
        <v>#N/A</v>
      </c>
      <c r="CXO269" s="214" t="e">
        <v>#N/A</v>
      </c>
      <c r="CXP269" s="214" t="e">
        <v>#N/A</v>
      </c>
      <c r="CXQ269" s="214" t="e">
        <v>#N/A</v>
      </c>
      <c r="CXR269" s="214" t="e">
        <v>#N/A</v>
      </c>
      <c r="CXS269" s="214" t="e">
        <v>#N/A</v>
      </c>
      <c r="CXT269" s="214" t="e">
        <v>#N/A</v>
      </c>
      <c r="CXU269" s="214" t="e">
        <v>#N/A</v>
      </c>
      <c r="CXV269" s="214" t="e">
        <v>#N/A</v>
      </c>
      <c r="CXW269" s="214" t="e">
        <v>#N/A</v>
      </c>
      <c r="CXX269" s="214" t="e">
        <v>#N/A</v>
      </c>
      <c r="CXY269" s="214" t="e">
        <v>#N/A</v>
      </c>
      <c r="CXZ269" s="214" t="e">
        <v>#N/A</v>
      </c>
      <c r="CYA269" s="214" t="e">
        <v>#N/A</v>
      </c>
      <c r="CYB269" s="214" t="e">
        <v>#N/A</v>
      </c>
      <c r="CYC269" s="214" t="e">
        <v>#N/A</v>
      </c>
      <c r="CYD269" s="214" t="e">
        <v>#N/A</v>
      </c>
      <c r="CYE269" s="214" t="e">
        <v>#N/A</v>
      </c>
      <c r="CYF269" s="214" t="e">
        <v>#N/A</v>
      </c>
      <c r="CYG269" s="214" t="e">
        <v>#N/A</v>
      </c>
      <c r="CYH269" s="214" t="e">
        <v>#N/A</v>
      </c>
      <c r="CYI269" s="214" t="e">
        <v>#N/A</v>
      </c>
      <c r="CYJ269" s="214" t="e">
        <v>#N/A</v>
      </c>
      <c r="CYK269" s="214" t="e">
        <v>#N/A</v>
      </c>
      <c r="CYL269" s="214" t="e">
        <v>#N/A</v>
      </c>
      <c r="CYM269" s="214" t="e">
        <v>#N/A</v>
      </c>
      <c r="CYN269" s="214" t="e">
        <v>#N/A</v>
      </c>
      <c r="CYO269" s="214" t="e">
        <v>#N/A</v>
      </c>
      <c r="CYP269" s="214" t="e">
        <v>#N/A</v>
      </c>
      <c r="CYQ269" s="214" t="e">
        <v>#N/A</v>
      </c>
      <c r="CYR269" s="214" t="e">
        <v>#N/A</v>
      </c>
      <c r="CYS269" s="214" t="e">
        <v>#N/A</v>
      </c>
      <c r="CYT269" s="214" t="e">
        <v>#N/A</v>
      </c>
      <c r="CYU269" s="214" t="e">
        <v>#N/A</v>
      </c>
      <c r="CYV269" s="214" t="e">
        <v>#N/A</v>
      </c>
      <c r="CYW269" s="214" t="e">
        <v>#N/A</v>
      </c>
      <c r="CYX269" s="214" t="e">
        <v>#N/A</v>
      </c>
      <c r="CYY269" s="214" t="e">
        <v>#N/A</v>
      </c>
      <c r="CYZ269" s="214" t="e">
        <v>#N/A</v>
      </c>
      <c r="CZA269" s="214" t="e">
        <v>#N/A</v>
      </c>
      <c r="CZB269" s="214" t="e">
        <v>#N/A</v>
      </c>
      <c r="CZC269" s="214" t="e">
        <v>#N/A</v>
      </c>
      <c r="CZD269" s="214" t="e">
        <v>#N/A</v>
      </c>
      <c r="CZE269" s="214" t="e">
        <v>#N/A</v>
      </c>
      <c r="CZF269" s="214" t="e">
        <v>#N/A</v>
      </c>
      <c r="CZG269" s="214" t="e">
        <v>#N/A</v>
      </c>
      <c r="CZH269" s="214" t="e">
        <v>#N/A</v>
      </c>
      <c r="CZI269" s="214" t="e">
        <v>#N/A</v>
      </c>
      <c r="CZJ269" s="214" t="e">
        <v>#N/A</v>
      </c>
      <c r="CZK269" s="214" t="e">
        <v>#N/A</v>
      </c>
      <c r="CZL269" s="214" t="e">
        <v>#N/A</v>
      </c>
      <c r="CZM269" s="214" t="e">
        <v>#N/A</v>
      </c>
      <c r="CZN269" s="214" t="e">
        <v>#N/A</v>
      </c>
      <c r="CZO269" s="214" t="e">
        <v>#N/A</v>
      </c>
      <c r="CZP269" s="214" t="e">
        <v>#N/A</v>
      </c>
      <c r="CZQ269" s="214" t="e">
        <v>#N/A</v>
      </c>
      <c r="CZR269" s="214" t="e">
        <v>#N/A</v>
      </c>
      <c r="CZS269" s="214" t="e">
        <v>#N/A</v>
      </c>
      <c r="CZT269" s="214" t="e">
        <v>#N/A</v>
      </c>
      <c r="CZU269" s="214" t="e">
        <v>#N/A</v>
      </c>
      <c r="CZV269" s="214" t="e">
        <v>#N/A</v>
      </c>
      <c r="CZW269" s="214" t="e">
        <v>#N/A</v>
      </c>
      <c r="CZX269" s="214" t="e">
        <v>#N/A</v>
      </c>
      <c r="CZY269" s="214" t="e">
        <v>#N/A</v>
      </c>
      <c r="CZZ269" s="214" t="e">
        <v>#N/A</v>
      </c>
      <c r="DAA269" s="214" t="e">
        <v>#N/A</v>
      </c>
      <c r="DAB269" s="214" t="e">
        <v>#N/A</v>
      </c>
      <c r="DAC269" s="214" t="e">
        <v>#N/A</v>
      </c>
      <c r="DAD269" s="214" t="e">
        <v>#N/A</v>
      </c>
      <c r="DAE269" s="214" t="e">
        <v>#N/A</v>
      </c>
      <c r="DAF269" s="214" t="e">
        <v>#N/A</v>
      </c>
      <c r="DAG269" s="214" t="e">
        <v>#N/A</v>
      </c>
      <c r="DAH269" s="214" t="e">
        <v>#N/A</v>
      </c>
      <c r="DAI269" s="214" t="e">
        <v>#N/A</v>
      </c>
      <c r="DAJ269" s="214" t="e">
        <v>#N/A</v>
      </c>
      <c r="DAK269" s="214" t="e">
        <v>#N/A</v>
      </c>
      <c r="DAL269" s="214" t="e">
        <v>#N/A</v>
      </c>
      <c r="DAM269" s="214" t="e">
        <v>#N/A</v>
      </c>
      <c r="DAN269" s="214" t="e">
        <v>#N/A</v>
      </c>
      <c r="DAO269" s="214" t="e">
        <v>#N/A</v>
      </c>
      <c r="DAP269" s="214" t="e">
        <v>#N/A</v>
      </c>
      <c r="DAQ269" s="214" t="e">
        <v>#N/A</v>
      </c>
      <c r="DAR269" s="214" t="e">
        <v>#N/A</v>
      </c>
      <c r="DAS269" s="214" t="e">
        <v>#N/A</v>
      </c>
      <c r="DAT269" s="214" t="e">
        <v>#N/A</v>
      </c>
      <c r="DAU269" s="214" t="e">
        <v>#N/A</v>
      </c>
      <c r="DAV269" s="214" t="e">
        <v>#N/A</v>
      </c>
      <c r="DAW269" s="214" t="e">
        <v>#N/A</v>
      </c>
      <c r="DAX269" s="214" t="e">
        <v>#N/A</v>
      </c>
      <c r="DAY269" s="214" t="e">
        <v>#N/A</v>
      </c>
      <c r="DAZ269" s="214" t="e">
        <v>#N/A</v>
      </c>
      <c r="DBA269" s="214" t="e">
        <v>#N/A</v>
      </c>
      <c r="DBB269" s="214" t="e">
        <v>#N/A</v>
      </c>
      <c r="DBC269" s="214" t="e">
        <v>#N/A</v>
      </c>
      <c r="DBD269" s="214" t="e">
        <v>#N/A</v>
      </c>
      <c r="DBE269" s="214" t="e">
        <v>#N/A</v>
      </c>
      <c r="DBF269" s="214" t="e">
        <v>#N/A</v>
      </c>
      <c r="DBG269" s="214" t="e">
        <v>#N/A</v>
      </c>
      <c r="DBH269" s="214" t="e">
        <v>#N/A</v>
      </c>
      <c r="DBI269" s="214" t="e">
        <v>#N/A</v>
      </c>
      <c r="DBJ269" s="214" t="e">
        <v>#N/A</v>
      </c>
      <c r="DBK269" s="214" t="e">
        <v>#N/A</v>
      </c>
      <c r="DBL269" s="214" t="e">
        <v>#N/A</v>
      </c>
      <c r="DBM269" s="214" t="e">
        <v>#N/A</v>
      </c>
      <c r="DBN269" s="214" t="e">
        <v>#N/A</v>
      </c>
      <c r="DBO269" s="214" t="e">
        <v>#N/A</v>
      </c>
      <c r="DBP269" s="214" t="e">
        <v>#N/A</v>
      </c>
      <c r="DBQ269" s="214" t="e">
        <v>#N/A</v>
      </c>
      <c r="DBR269" s="214" t="e">
        <v>#N/A</v>
      </c>
      <c r="DBS269" s="214" t="e">
        <v>#N/A</v>
      </c>
      <c r="DBT269" s="214" t="e">
        <v>#N/A</v>
      </c>
      <c r="DBU269" s="214" t="e">
        <v>#N/A</v>
      </c>
      <c r="DBV269" s="214" t="e">
        <v>#N/A</v>
      </c>
      <c r="DBW269" s="214" t="e">
        <v>#N/A</v>
      </c>
      <c r="DBX269" s="214" t="e">
        <v>#N/A</v>
      </c>
      <c r="DBY269" s="214" t="e">
        <v>#N/A</v>
      </c>
      <c r="DBZ269" s="214" t="e">
        <v>#N/A</v>
      </c>
      <c r="DCA269" s="214" t="e">
        <v>#N/A</v>
      </c>
      <c r="DCB269" s="214" t="e">
        <v>#N/A</v>
      </c>
      <c r="DCC269" s="214" t="e">
        <v>#N/A</v>
      </c>
      <c r="DCD269" s="214" t="e">
        <v>#N/A</v>
      </c>
      <c r="DCE269" s="214" t="e">
        <v>#N/A</v>
      </c>
      <c r="DCF269" s="214" t="e">
        <v>#N/A</v>
      </c>
      <c r="DCG269" s="214" t="e">
        <v>#N/A</v>
      </c>
      <c r="DCH269" s="214" t="e">
        <v>#N/A</v>
      </c>
      <c r="DCI269" s="214" t="e">
        <v>#N/A</v>
      </c>
      <c r="DCJ269" s="214" t="e">
        <v>#N/A</v>
      </c>
      <c r="DCK269" s="214" t="e">
        <v>#N/A</v>
      </c>
      <c r="DCL269" s="214" t="e">
        <v>#N/A</v>
      </c>
      <c r="DCM269" s="214" t="e">
        <v>#N/A</v>
      </c>
      <c r="DCN269" s="214" t="e">
        <v>#N/A</v>
      </c>
      <c r="DCO269" s="214" t="e">
        <v>#N/A</v>
      </c>
      <c r="DCP269" s="214" t="e">
        <v>#N/A</v>
      </c>
      <c r="DCQ269" s="214" t="e">
        <v>#N/A</v>
      </c>
      <c r="DCR269" s="214" t="e">
        <v>#N/A</v>
      </c>
      <c r="DCS269" s="214" t="e">
        <v>#N/A</v>
      </c>
      <c r="DCT269" s="214" t="e">
        <v>#N/A</v>
      </c>
      <c r="DCU269" s="214" t="e">
        <v>#N/A</v>
      </c>
      <c r="DCV269" s="214" t="e">
        <v>#N/A</v>
      </c>
      <c r="DCW269" s="214" t="e">
        <v>#N/A</v>
      </c>
      <c r="DCX269" s="214" t="e">
        <v>#N/A</v>
      </c>
      <c r="DCY269" s="214" t="e">
        <v>#N/A</v>
      </c>
      <c r="DCZ269" s="214" t="e">
        <v>#N/A</v>
      </c>
      <c r="DDA269" s="214" t="e">
        <v>#N/A</v>
      </c>
      <c r="DDB269" s="214" t="e">
        <v>#N/A</v>
      </c>
      <c r="DDC269" s="214" t="e">
        <v>#N/A</v>
      </c>
      <c r="DDD269" s="214" t="e">
        <v>#N/A</v>
      </c>
      <c r="DDE269" s="214" t="e">
        <v>#N/A</v>
      </c>
      <c r="DDF269" s="214" t="e">
        <v>#N/A</v>
      </c>
      <c r="DDG269" s="214" t="e">
        <v>#N/A</v>
      </c>
      <c r="DDH269" s="214" t="e">
        <v>#N/A</v>
      </c>
      <c r="DDI269" s="214" t="e">
        <v>#N/A</v>
      </c>
      <c r="DDJ269" s="214" t="e">
        <v>#N/A</v>
      </c>
      <c r="DDK269" s="214" t="e">
        <v>#N/A</v>
      </c>
      <c r="DDL269" s="214" t="e">
        <v>#N/A</v>
      </c>
      <c r="DDM269" s="214" t="e">
        <v>#N/A</v>
      </c>
      <c r="DDN269" s="214" t="e">
        <v>#N/A</v>
      </c>
      <c r="DDO269" s="214" t="e">
        <v>#N/A</v>
      </c>
      <c r="DDP269" s="214" t="e">
        <v>#N/A</v>
      </c>
      <c r="DDQ269" s="214" t="e">
        <v>#N/A</v>
      </c>
      <c r="DDR269" s="214" t="e">
        <v>#N/A</v>
      </c>
      <c r="DDS269" s="214" t="e">
        <v>#N/A</v>
      </c>
      <c r="DDT269" s="214" t="e">
        <v>#N/A</v>
      </c>
      <c r="DDU269" s="214" t="e">
        <v>#N/A</v>
      </c>
      <c r="DDV269" s="214" t="e">
        <v>#N/A</v>
      </c>
      <c r="DDW269" s="214" t="e">
        <v>#N/A</v>
      </c>
      <c r="DDX269" s="214" t="e">
        <v>#N/A</v>
      </c>
      <c r="DDY269" s="214" t="e">
        <v>#N/A</v>
      </c>
      <c r="DDZ269" s="214" t="e">
        <v>#N/A</v>
      </c>
      <c r="DEA269" s="214" t="e">
        <v>#N/A</v>
      </c>
      <c r="DEB269" s="214" t="e">
        <v>#N/A</v>
      </c>
      <c r="DEC269" s="214" t="e">
        <v>#N/A</v>
      </c>
      <c r="DED269" s="214" t="e">
        <v>#N/A</v>
      </c>
      <c r="DEE269" s="214" t="e">
        <v>#N/A</v>
      </c>
      <c r="DEF269" s="214" t="e">
        <v>#N/A</v>
      </c>
      <c r="DEG269" s="214" t="e">
        <v>#N/A</v>
      </c>
      <c r="DEH269" s="214" t="e">
        <v>#N/A</v>
      </c>
      <c r="DEI269" s="214" t="e">
        <v>#N/A</v>
      </c>
      <c r="DEJ269" s="214" t="e">
        <v>#N/A</v>
      </c>
      <c r="DEK269" s="214" t="e">
        <v>#N/A</v>
      </c>
      <c r="DEL269" s="214" t="e">
        <v>#N/A</v>
      </c>
      <c r="DEM269" s="214" t="e">
        <v>#N/A</v>
      </c>
      <c r="DEN269" s="214" t="e">
        <v>#N/A</v>
      </c>
      <c r="DEO269" s="214" t="e">
        <v>#N/A</v>
      </c>
      <c r="DEP269" s="214" t="e">
        <v>#N/A</v>
      </c>
      <c r="DEQ269" s="214" t="e">
        <v>#N/A</v>
      </c>
      <c r="DER269" s="214" t="e">
        <v>#N/A</v>
      </c>
      <c r="DES269" s="214" t="e">
        <v>#N/A</v>
      </c>
      <c r="DET269" s="214" t="e">
        <v>#N/A</v>
      </c>
      <c r="DEU269" s="214" t="e">
        <v>#N/A</v>
      </c>
      <c r="DEV269" s="214" t="e">
        <v>#N/A</v>
      </c>
      <c r="DEW269" s="214" t="e">
        <v>#N/A</v>
      </c>
      <c r="DEX269" s="214" t="e">
        <v>#N/A</v>
      </c>
      <c r="DEY269" s="214" t="e">
        <v>#N/A</v>
      </c>
      <c r="DEZ269" s="214" t="e">
        <v>#N/A</v>
      </c>
      <c r="DFA269" s="214" t="e">
        <v>#N/A</v>
      </c>
      <c r="DFB269" s="214" t="e">
        <v>#N/A</v>
      </c>
      <c r="DFC269" s="214" t="e">
        <v>#N/A</v>
      </c>
      <c r="DFD269" s="214" t="e">
        <v>#N/A</v>
      </c>
      <c r="DFE269" s="214" t="e">
        <v>#N/A</v>
      </c>
      <c r="DFF269" s="214" t="e">
        <v>#N/A</v>
      </c>
      <c r="DFG269" s="214" t="e">
        <v>#N/A</v>
      </c>
      <c r="DFH269" s="214" t="e">
        <v>#N/A</v>
      </c>
      <c r="DFI269" s="214" t="e">
        <v>#N/A</v>
      </c>
      <c r="DFJ269" s="214" t="e">
        <v>#N/A</v>
      </c>
      <c r="DFK269" s="214" t="e">
        <v>#N/A</v>
      </c>
      <c r="DFL269" s="214" t="e">
        <v>#N/A</v>
      </c>
      <c r="DFM269" s="214" t="e">
        <v>#N/A</v>
      </c>
      <c r="DFN269" s="214" t="e">
        <v>#N/A</v>
      </c>
      <c r="DFO269" s="214" t="e">
        <v>#N/A</v>
      </c>
      <c r="DFP269" s="214" t="e">
        <v>#N/A</v>
      </c>
      <c r="DFQ269" s="214" t="e">
        <v>#N/A</v>
      </c>
      <c r="DFR269" s="214" t="e">
        <v>#N/A</v>
      </c>
      <c r="DFS269" s="214" t="e">
        <v>#N/A</v>
      </c>
      <c r="DFT269" s="214" t="e">
        <v>#N/A</v>
      </c>
      <c r="DFU269" s="214" t="e">
        <v>#N/A</v>
      </c>
      <c r="DFV269" s="214" t="e">
        <v>#N/A</v>
      </c>
      <c r="DFW269" s="214" t="e">
        <v>#N/A</v>
      </c>
      <c r="DFX269" s="214" t="e">
        <v>#N/A</v>
      </c>
      <c r="DFY269" s="214" t="e">
        <v>#N/A</v>
      </c>
      <c r="DFZ269" s="214" t="e">
        <v>#N/A</v>
      </c>
      <c r="DGA269" s="214" t="e">
        <v>#N/A</v>
      </c>
      <c r="DGB269" s="214" t="e">
        <v>#N/A</v>
      </c>
      <c r="DGC269" s="214" t="e">
        <v>#N/A</v>
      </c>
      <c r="DGD269" s="214" t="e">
        <v>#N/A</v>
      </c>
      <c r="DGE269" s="214" t="e">
        <v>#N/A</v>
      </c>
      <c r="DGF269" s="214" t="e">
        <v>#N/A</v>
      </c>
      <c r="DGG269" s="214" t="e">
        <v>#N/A</v>
      </c>
      <c r="DGH269" s="214" t="e">
        <v>#N/A</v>
      </c>
      <c r="DGI269" s="214" t="e">
        <v>#N/A</v>
      </c>
      <c r="DGJ269" s="214" t="e">
        <v>#N/A</v>
      </c>
      <c r="DGK269" s="214" t="e">
        <v>#N/A</v>
      </c>
      <c r="DGL269" s="214" t="e">
        <v>#N/A</v>
      </c>
      <c r="DGM269" s="214" t="e">
        <v>#N/A</v>
      </c>
      <c r="DGN269" s="214" t="e">
        <v>#N/A</v>
      </c>
      <c r="DGO269" s="214" t="e">
        <v>#N/A</v>
      </c>
      <c r="DGP269" s="214" t="e">
        <v>#N/A</v>
      </c>
      <c r="DGQ269" s="214" t="e">
        <v>#N/A</v>
      </c>
      <c r="DGR269" s="214" t="e">
        <v>#N/A</v>
      </c>
      <c r="DGS269" s="214" t="e">
        <v>#N/A</v>
      </c>
      <c r="DGT269" s="214" t="e">
        <v>#N/A</v>
      </c>
      <c r="DGU269" s="214" t="e">
        <v>#N/A</v>
      </c>
      <c r="DGV269" s="214" t="e">
        <v>#N/A</v>
      </c>
      <c r="DGW269" s="214" t="e">
        <v>#N/A</v>
      </c>
      <c r="DGX269" s="214" t="e">
        <v>#N/A</v>
      </c>
      <c r="DGY269" s="214" t="e">
        <v>#N/A</v>
      </c>
      <c r="DGZ269" s="214" t="e">
        <v>#N/A</v>
      </c>
      <c r="DHA269" s="214" t="e">
        <v>#N/A</v>
      </c>
      <c r="DHB269" s="214" t="e">
        <v>#N/A</v>
      </c>
      <c r="DHC269" s="214" t="e">
        <v>#N/A</v>
      </c>
      <c r="DHD269" s="214" t="e">
        <v>#N/A</v>
      </c>
      <c r="DHE269" s="214" t="e">
        <v>#N/A</v>
      </c>
      <c r="DHF269" s="214" t="e">
        <v>#N/A</v>
      </c>
      <c r="DHG269" s="214" t="e">
        <v>#N/A</v>
      </c>
      <c r="DHH269" s="214" t="e">
        <v>#N/A</v>
      </c>
      <c r="DHI269" s="214" t="e">
        <v>#N/A</v>
      </c>
      <c r="DHJ269" s="214" t="e">
        <v>#N/A</v>
      </c>
      <c r="DHK269" s="214" t="e">
        <v>#N/A</v>
      </c>
      <c r="DHL269" s="214" t="e">
        <v>#N/A</v>
      </c>
      <c r="DHM269" s="214" t="e">
        <v>#N/A</v>
      </c>
      <c r="DHN269" s="214" t="e">
        <v>#N/A</v>
      </c>
      <c r="DHO269" s="214" t="e">
        <v>#N/A</v>
      </c>
      <c r="DHP269" s="214" t="e">
        <v>#N/A</v>
      </c>
      <c r="DHQ269" s="214" t="e">
        <v>#N/A</v>
      </c>
      <c r="DHR269" s="214" t="e">
        <v>#N/A</v>
      </c>
      <c r="DHS269" s="214" t="e">
        <v>#N/A</v>
      </c>
      <c r="DHT269" s="214" t="e">
        <v>#N/A</v>
      </c>
      <c r="DHU269" s="214" t="e">
        <v>#N/A</v>
      </c>
      <c r="DHV269" s="214" t="e">
        <v>#N/A</v>
      </c>
      <c r="DHW269" s="214" t="e">
        <v>#N/A</v>
      </c>
      <c r="DHX269" s="214" t="e">
        <v>#N/A</v>
      </c>
      <c r="DHY269" s="214" t="e">
        <v>#N/A</v>
      </c>
      <c r="DHZ269" s="214" t="e">
        <v>#N/A</v>
      </c>
      <c r="DIA269" s="214" t="e">
        <v>#N/A</v>
      </c>
      <c r="DIB269" s="214" t="e">
        <v>#N/A</v>
      </c>
      <c r="DIC269" s="214" t="e">
        <v>#N/A</v>
      </c>
      <c r="DID269" s="214" t="e">
        <v>#N/A</v>
      </c>
      <c r="DIE269" s="214" t="e">
        <v>#N/A</v>
      </c>
      <c r="DIF269" s="214" t="e">
        <v>#N/A</v>
      </c>
      <c r="DIG269" s="214" t="e">
        <v>#N/A</v>
      </c>
      <c r="DIH269" s="214" t="e">
        <v>#N/A</v>
      </c>
      <c r="DII269" s="214" t="e">
        <v>#N/A</v>
      </c>
      <c r="DIJ269" s="214" t="e">
        <v>#N/A</v>
      </c>
      <c r="DIK269" s="214" t="e">
        <v>#N/A</v>
      </c>
      <c r="DIL269" s="214" t="e">
        <v>#N/A</v>
      </c>
      <c r="DIM269" s="214" t="e">
        <v>#N/A</v>
      </c>
      <c r="DIN269" s="214" t="e">
        <v>#N/A</v>
      </c>
      <c r="DIO269" s="214" t="e">
        <v>#N/A</v>
      </c>
      <c r="DIP269" s="214" t="e">
        <v>#N/A</v>
      </c>
      <c r="DIQ269" s="214" t="e">
        <v>#N/A</v>
      </c>
      <c r="DIR269" s="214" t="e">
        <v>#N/A</v>
      </c>
      <c r="DIS269" s="214" t="e">
        <v>#N/A</v>
      </c>
      <c r="DIT269" s="214" t="e">
        <v>#N/A</v>
      </c>
      <c r="DIU269" s="214" t="e">
        <v>#N/A</v>
      </c>
      <c r="DIV269" s="214" t="e">
        <v>#N/A</v>
      </c>
      <c r="DIW269" s="214" t="e">
        <v>#N/A</v>
      </c>
      <c r="DIX269" s="214" t="e">
        <v>#N/A</v>
      </c>
      <c r="DIY269" s="214" t="e">
        <v>#N/A</v>
      </c>
      <c r="DIZ269" s="214" t="e">
        <v>#N/A</v>
      </c>
      <c r="DJA269" s="214" t="e">
        <v>#N/A</v>
      </c>
      <c r="DJB269" s="214" t="e">
        <v>#N/A</v>
      </c>
      <c r="DJC269" s="214" t="e">
        <v>#N/A</v>
      </c>
      <c r="DJD269" s="214" t="e">
        <v>#N/A</v>
      </c>
      <c r="DJE269" s="214" t="e">
        <v>#N/A</v>
      </c>
      <c r="DJF269" s="214" t="e">
        <v>#N/A</v>
      </c>
      <c r="DJG269" s="214" t="e">
        <v>#N/A</v>
      </c>
      <c r="DJH269" s="214" t="e">
        <v>#N/A</v>
      </c>
      <c r="DJI269" s="214" t="e">
        <v>#N/A</v>
      </c>
      <c r="DJJ269" s="214" t="e">
        <v>#N/A</v>
      </c>
      <c r="DJK269" s="214" t="e">
        <v>#N/A</v>
      </c>
      <c r="DJL269" s="214" t="e">
        <v>#N/A</v>
      </c>
      <c r="DJM269" s="214" t="e">
        <v>#N/A</v>
      </c>
      <c r="DJN269" s="214" t="e">
        <v>#N/A</v>
      </c>
      <c r="DJO269" s="214" t="e">
        <v>#N/A</v>
      </c>
      <c r="DJP269" s="214" t="e">
        <v>#N/A</v>
      </c>
      <c r="DJQ269" s="214" t="e">
        <v>#N/A</v>
      </c>
      <c r="DJR269" s="214" t="e">
        <v>#N/A</v>
      </c>
      <c r="DJS269" s="214" t="e">
        <v>#N/A</v>
      </c>
      <c r="DJT269" s="214" t="e">
        <v>#N/A</v>
      </c>
      <c r="DJU269" s="214" t="e">
        <v>#N/A</v>
      </c>
      <c r="DJV269" s="214" t="e">
        <v>#N/A</v>
      </c>
      <c r="DJW269" s="214" t="e">
        <v>#N/A</v>
      </c>
      <c r="DJX269" s="214" t="e">
        <v>#N/A</v>
      </c>
      <c r="DJY269" s="214" t="e">
        <v>#N/A</v>
      </c>
      <c r="DJZ269" s="214" t="e">
        <v>#N/A</v>
      </c>
      <c r="DKA269" s="214" t="e">
        <v>#N/A</v>
      </c>
      <c r="DKB269" s="214" t="e">
        <v>#N/A</v>
      </c>
      <c r="DKC269" s="214" t="e">
        <v>#N/A</v>
      </c>
      <c r="DKD269" s="214" t="e">
        <v>#N/A</v>
      </c>
      <c r="DKE269" s="214" t="e">
        <v>#N/A</v>
      </c>
      <c r="DKF269" s="214" t="e">
        <v>#N/A</v>
      </c>
      <c r="DKG269" s="214" t="e">
        <v>#N/A</v>
      </c>
      <c r="DKH269" s="214" t="e">
        <v>#N/A</v>
      </c>
      <c r="DKI269" s="214" t="e">
        <v>#N/A</v>
      </c>
      <c r="DKJ269" s="214" t="e">
        <v>#N/A</v>
      </c>
      <c r="DKK269" s="214" t="e">
        <v>#N/A</v>
      </c>
      <c r="DKL269" s="214" t="e">
        <v>#N/A</v>
      </c>
      <c r="DKM269" s="214" t="e">
        <v>#N/A</v>
      </c>
      <c r="DKN269" s="214" t="e">
        <v>#N/A</v>
      </c>
      <c r="DKO269" s="214" t="e">
        <v>#N/A</v>
      </c>
      <c r="DKP269" s="214" t="e">
        <v>#N/A</v>
      </c>
      <c r="DKQ269" s="214" t="e">
        <v>#N/A</v>
      </c>
      <c r="DKR269" s="214" t="e">
        <v>#N/A</v>
      </c>
      <c r="DKS269" s="214" t="e">
        <v>#N/A</v>
      </c>
      <c r="DKT269" s="214" t="e">
        <v>#N/A</v>
      </c>
      <c r="DKU269" s="214" t="e">
        <v>#N/A</v>
      </c>
      <c r="DKV269" s="214" t="e">
        <v>#N/A</v>
      </c>
      <c r="DKW269" s="214" t="e">
        <v>#N/A</v>
      </c>
      <c r="DKX269" s="214" t="e">
        <v>#N/A</v>
      </c>
      <c r="DKY269" s="214" t="e">
        <v>#N/A</v>
      </c>
      <c r="DKZ269" s="214" t="e">
        <v>#N/A</v>
      </c>
      <c r="DLA269" s="214" t="e">
        <v>#N/A</v>
      </c>
      <c r="DLB269" s="214" t="e">
        <v>#N/A</v>
      </c>
      <c r="DLC269" s="214" t="e">
        <v>#N/A</v>
      </c>
      <c r="DLD269" s="214" t="e">
        <v>#N/A</v>
      </c>
      <c r="DLE269" s="214" t="e">
        <v>#N/A</v>
      </c>
      <c r="DLF269" s="214" t="e">
        <v>#N/A</v>
      </c>
      <c r="DLG269" s="214" t="e">
        <v>#N/A</v>
      </c>
      <c r="DLH269" s="214" t="e">
        <v>#N/A</v>
      </c>
      <c r="DLI269" s="214" t="e">
        <v>#N/A</v>
      </c>
      <c r="DLJ269" s="214" t="e">
        <v>#N/A</v>
      </c>
      <c r="DLK269" s="214" t="e">
        <v>#N/A</v>
      </c>
      <c r="DLL269" s="214" t="e">
        <v>#N/A</v>
      </c>
      <c r="DLM269" s="214" t="e">
        <v>#N/A</v>
      </c>
      <c r="DLN269" s="214" t="e">
        <v>#N/A</v>
      </c>
      <c r="DLO269" s="214" t="e">
        <v>#N/A</v>
      </c>
      <c r="DLP269" s="214" t="e">
        <v>#N/A</v>
      </c>
      <c r="DLQ269" s="214" t="e">
        <v>#N/A</v>
      </c>
      <c r="DLR269" s="214" t="e">
        <v>#N/A</v>
      </c>
      <c r="DLS269" s="214" t="e">
        <v>#N/A</v>
      </c>
      <c r="DLT269" s="214" t="e">
        <v>#N/A</v>
      </c>
      <c r="DLU269" s="214" t="e">
        <v>#N/A</v>
      </c>
      <c r="DLV269" s="214" t="e">
        <v>#N/A</v>
      </c>
      <c r="DLW269" s="214" t="e">
        <v>#N/A</v>
      </c>
      <c r="DLX269" s="214" t="e">
        <v>#N/A</v>
      </c>
      <c r="DLY269" s="214" t="e">
        <v>#N/A</v>
      </c>
      <c r="DLZ269" s="214" t="e">
        <v>#N/A</v>
      </c>
      <c r="DMA269" s="214" t="e">
        <v>#N/A</v>
      </c>
      <c r="DMB269" s="214" t="e">
        <v>#N/A</v>
      </c>
      <c r="DMC269" s="214" t="e">
        <v>#N/A</v>
      </c>
      <c r="DMD269" s="214" t="e">
        <v>#N/A</v>
      </c>
      <c r="DME269" s="214" t="e">
        <v>#N/A</v>
      </c>
      <c r="DMF269" s="214" t="e">
        <v>#N/A</v>
      </c>
      <c r="DMG269" s="214" t="e">
        <v>#N/A</v>
      </c>
      <c r="DMH269" s="214" t="e">
        <v>#N/A</v>
      </c>
      <c r="DMI269" s="214" t="e">
        <v>#N/A</v>
      </c>
      <c r="DMJ269" s="214" t="e">
        <v>#N/A</v>
      </c>
      <c r="DMK269" s="214" t="e">
        <v>#N/A</v>
      </c>
      <c r="DML269" s="214" t="e">
        <v>#N/A</v>
      </c>
      <c r="DMM269" s="214" t="e">
        <v>#N/A</v>
      </c>
      <c r="DMN269" s="214" t="e">
        <v>#N/A</v>
      </c>
      <c r="DMO269" s="214" t="e">
        <v>#N/A</v>
      </c>
      <c r="DMP269" s="214" t="e">
        <v>#N/A</v>
      </c>
      <c r="DMQ269" s="214" t="e">
        <v>#N/A</v>
      </c>
      <c r="DMR269" s="214" t="e">
        <v>#N/A</v>
      </c>
      <c r="DMS269" s="214" t="e">
        <v>#N/A</v>
      </c>
      <c r="DMT269" s="214" t="e">
        <v>#N/A</v>
      </c>
      <c r="DMU269" s="214" t="e">
        <v>#N/A</v>
      </c>
      <c r="DMV269" s="214" t="e">
        <v>#N/A</v>
      </c>
      <c r="DMW269" s="214" t="e">
        <v>#N/A</v>
      </c>
      <c r="DMX269" s="214" t="e">
        <v>#N/A</v>
      </c>
      <c r="DMY269" s="214" t="e">
        <v>#N/A</v>
      </c>
      <c r="DMZ269" s="214" t="e">
        <v>#N/A</v>
      </c>
      <c r="DNA269" s="214" t="e">
        <v>#N/A</v>
      </c>
      <c r="DNB269" s="214" t="e">
        <v>#N/A</v>
      </c>
      <c r="DNC269" s="214" t="e">
        <v>#N/A</v>
      </c>
      <c r="DND269" s="214" t="e">
        <v>#N/A</v>
      </c>
      <c r="DNE269" s="214" t="e">
        <v>#N/A</v>
      </c>
      <c r="DNF269" s="214" t="e">
        <v>#N/A</v>
      </c>
      <c r="DNG269" s="214" t="e">
        <v>#N/A</v>
      </c>
      <c r="DNH269" s="214" t="e">
        <v>#N/A</v>
      </c>
      <c r="DNI269" s="214" t="e">
        <v>#N/A</v>
      </c>
      <c r="DNJ269" s="214" t="e">
        <v>#N/A</v>
      </c>
      <c r="DNK269" s="214" t="e">
        <v>#N/A</v>
      </c>
      <c r="DNL269" s="214" t="e">
        <v>#N/A</v>
      </c>
      <c r="DNM269" s="214" t="e">
        <v>#N/A</v>
      </c>
      <c r="DNN269" s="214" t="e">
        <v>#N/A</v>
      </c>
      <c r="DNO269" s="214" t="e">
        <v>#N/A</v>
      </c>
      <c r="DNP269" s="214" t="e">
        <v>#N/A</v>
      </c>
      <c r="DNQ269" s="214" t="e">
        <v>#N/A</v>
      </c>
      <c r="DNR269" s="214" t="e">
        <v>#N/A</v>
      </c>
      <c r="DNS269" s="214" t="e">
        <v>#N/A</v>
      </c>
      <c r="DNT269" s="214" t="e">
        <v>#N/A</v>
      </c>
      <c r="DNU269" s="214" t="e">
        <v>#N/A</v>
      </c>
      <c r="DNV269" s="214" t="e">
        <v>#N/A</v>
      </c>
      <c r="DNW269" s="214" t="e">
        <v>#N/A</v>
      </c>
      <c r="DNX269" s="214" t="e">
        <v>#N/A</v>
      </c>
      <c r="DNY269" s="214" t="e">
        <v>#N/A</v>
      </c>
      <c r="DNZ269" s="214" t="e">
        <v>#N/A</v>
      </c>
      <c r="DOA269" s="214" t="e">
        <v>#N/A</v>
      </c>
      <c r="DOB269" s="214" t="e">
        <v>#N/A</v>
      </c>
      <c r="DOC269" s="214" t="e">
        <v>#N/A</v>
      </c>
      <c r="DOD269" s="214" t="e">
        <v>#N/A</v>
      </c>
      <c r="DOE269" s="214" t="e">
        <v>#N/A</v>
      </c>
      <c r="DOF269" s="214" t="e">
        <v>#N/A</v>
      </c>
      <c r="DOG269" s="214" t="e">
        <v>#N/A</v>
      </c>
      <c r="DOH269" s="214" t="e">
        <v>#N/A</v>
      </c>
      <c r="DOI269" s="214" t="e">
        <v>#N/A</v>
      </c>
      <c r="DOJ269" s="214" t="e">
        <v>#N/A</v>
      </c>
      <c r="DOK269" s="214" t="e">
        <v>#N/A</v>
      </c>
      <c r="DOL269" s="214" t="e">
        <v>#N/A</v>
      </c>
      <c r="DOM269" s="214" t="e">
        <v>#N/A</v>
      </c>
      <c r="DON269" s="214" t="e">
        <v>#N/A</v>
      </c>
      <c r="DOO269" s="214" t="e">
        <v>#N/A</v>
      </c>
      <c r="DOP269" s="214" t="e">
        <v>#N/A</v>
      </c>
      <c r="DOQ269" s="214" t="e">
        <v>#N/A</v>
      </c>
      <c r="DOR269" s="214" t="e">
        <v>#N/A</v>
      </c>
      <c r="DOS269" s="214" t="e">
        <v>#N/A</v>
      </c>
      <c r="DOT269" s="214" t="e">
        <v>#N/A</v>
      </c>
      <c r="DOU269" s="214" t="e">
        <v>#N/A</v>
      </c>
      <c r="DOV269" s="214" t="e">
        <v>#N/A</v>
      </c>
      <c r="DOW269" s="214" t="e">
        <v>#N/A</v>
      </c>
      <c r="DOX269" s="214" t="e">
        <v>#N/A</v>
      </c>
      <c r="DOY269" s="214" t="e">
        <v>#N/A</v>
      </c>
      <c r="DOZ269" s="214" t="e">
        <v>#N/A</v>
      </c>
      <c r="DPA269" s="214" t="e">
        <v>#N/A</v>
      </c>
      <c r="DPB269" s="214" t="e">
        <v>#N/A</v>
      </c>
      <c r="DPC269" s="214" t="e">
        <v>#N/A</v>
      </c>
      <c r="DPD269" s="214" t="e">
        <v>#N/A</v>
      </c>
      <c r="DPE269" s="214" t="e">
        <v>#N/A</v>
      </c>
      <c r="DPF269" s="214" t="e">
        <v>#N/A</v>
      </c>
      <c r="DPG269" s="214" t="e">
        <v>#N/A</v>
      </c>
      <c r="DPH269" s="214" t="e">
        <v>#N/A</v>
      </c>
      <c r="DPI269" s="214" t="e">
        <v>#N/A</v>
      </c>
      <c r="DPJ269" s="214" t="e">
        <v>#N/A</v>
      </c>
      <c r="DPK269" s="214" t="e">
        <v>#N/A</v>
      </c>
      <c r="DPL269" s="214" t="e">
        <v>#N/A</v>
      </c>
      <c r="DPM269" s="214" t="e">
        <v>#N/A</v>
      </c>
      <c r="DPN269" s="214" t="e">
        <v>#N/A</v>
      </c>
      <c r="DPO269" s="214" t="e">
        <v>#N/A</v>
      </c>
      <c r="DPP269" s="214" t="e">
        <v>#N/A</v>
      </c>
      <c r="DPQ269" s="214" t="e">
        <v>#N/A</v>
      </c>
      <c r="DPR269" s="214" t="e">
        <v>#N/A</v>
      </c>
      <c r="DPS269" s="214" t="e">
        <v>#N/A</v>
      </c>
      <c r="DPT269" s="214" t="e">
        <v>#N/A</v>
      </c>
      <c r="DPU269" s="214" t="e">
        <v>#N/A</v>
      </c>
      <c r="DPV269" s="214" t="e">
        <v>#N/A</v>
      </c>
      <c r="DPW269" s="214" t="e">
        <v>#N/A</v>
      </c>
      <c r="DPX269" s="214" t="e">
        <v>#N/A</v>
      </c>
      <c r="DPY269" s="214" t="e">
        <v>#N/A</v>
      </c>
      <c r="DPZ269" s="214" t="e">
        <v>#N/A</v>
      </c>
      <c r="DQA269" s="214" t="e">
        <v>#N/A</v>
      </c>
      <c r="DQB269" s="214" t="e">
        <v>#N/A</v>
      </c>
      <c r="DQC269" s="214" t="e">
        <v>#N/A</v>
      </c>
      <c r="DQD269" s="214" t="e">
        <v>#N/A</v>
      </c>
      <c r="DQE269" s="214" t="e">
        <v>#N/A</v>
      </c>
      <c r="DQF269" s="214" t="e">
        <v>#N/A</v>
      </c>
      <c r="DQG269" s="214" t="e">
        <v>#N/A</v>
      </c>
      <c r="DQH269" s="214" t="e">
        <v>#N/A</v>
      </c>
      <c r="DQI269" s="214" t="e">
        <v>#N/A</v>
      </c>
      <c r="DQJ269" s="214" t="e">
        <v>#N/A</v>
      </c>
      <c r="DQK269" s="214" t="e">
        <v>#N/A</v>
      </c>
      <c r="DQL269" s="214" t="e">
        <v>#N/A</v>
      </c>
      <c r="DQM269" s="214" t="e">
        <v>#N/A</v>
      </c>
      <c r="DQN269" s="214" t="e">
        <v>#N/A</v>
      </c>
      <c r="DQO269" s="214" t="e">
        <v>#N/A</v>
      </c>
      <c r="DQP269" s="214" t="e">
        <v>#N/A</v>
      </c>
      <c r="DQQ269" s="214" t="e">
        <v>#N/A</v>
      </c>
      <c r="DQR269" s="214" t="e">
        <v>#N/A</v>
      </c>
      <c r="DQS269" s="214" t="e">
        <v>#N/A</v>
      </c>
      <c r="DQT269" s="214" t="e">
        <v>#N/A</v>
      </c>
      <c r="DQU269" s="214" t="e">
        <v>#N/A</v>
      </c>
      <c r="DQV269" s="214" t="e">
        <v>#N/A</v>
      </c>
      <c r="DQW269" s="214" t="e">
        <v>#N/A</v>
      </c>
      <c r="DQX269" s="214" t="e">
        <v>#N/A</v>
      </c>
      <c r="DQY269" s="214" t="e">
        <v>#N/A</v>
      </c>
      <c r="DQZ269" s="214" t="e">
        <v>#N/A</v>
      </c>
      <c r="DRA269" s="214" t="e">
        <v>#N/A</v>
      </c>
      <c r="DRB269" s="214" t="e">
        <v>#N/A</v>
      </c>
      <c r="DRC269" s="214" t="e">
        <v>#N/A</v>
      </c>
      <c r="DRD269" s="214" t="e">
        <v>#N/A</v>
      </c>
      <c r="DRE269" s="214" t="e">
        <v>#N/A</v>
      </c>
      <c r="DRF269" s="214" t="e">
        <v>#N/A</v>
      </c>
      <c r="DRG269" s="214" t="e">
        <v>#N/A</v>
      </c>
      <c r="DRH269" s="214" t="e">
        <v>#N/A</v>
      </c>
      <c r="DRI269" s="214" t="e">
        <v>#N/A</v>
      </c>
      <c r="DRJ269" s="214" t="e">
        <v>#N/A</v>
      </c>
      <c r="DRK269" s="214" t="e">
        <v>#N/A</v>
      </c>
      <c r="DRL269" s="214" t="e">
        <v>#N/A</v>
      </c>
      <c r="DRM269" s="214" t="e">
        <v>#N/A</v>
      </c>
      <c r="DRN269" s="214" t="e">
        <v>#N/A</v>
      </c>
      <c r="DRO269" s="214" t="e">
        <v>#N/A</v>
      </c>
      <c r="DRP269" s="214" t="e">
        <v>#N/A</v>
      </c>
      <c r="DRQ269" s="214" t="e">
        <v>#N/A</v>
      </c>
      <c r="DRR269" s="214" t="e">
        <v>#N/A</v>
      </c>
      <c r="DRS269" s="214" t="e">
        <v>#N/A</v>
      </c>
      <c r="DRT269" s="214" t="e">
        <v>#N/A</v>
      </c>
      <c r="DRU269" s="214" t="e">
        <v>#N/A</v>
      </c>
      <c r="DRV269" s="214" t="e">
        <v>#N/A</v>
      </c>
      <c r="DRW269" s="214" t="e">
        <v>#N/A</v>
      </c>
      <c r="DRX269" s="214" t="e">
        <v>#N/A</v>
      </c>
      <c r="DRY269" s="214" t="e">
        <v>#N/A</v>
      </c>
      <c r="DRZ269" s="214" t="e">
        <v>#N/A</v>
      </c>
      <c r="DSA269" s="214" t="e">
        <v>#N/A</v>
      </c>
      <c r="DSB269" s="214" t="e">
        <v>#N/A</v>
      </c>
      <c r="DSC269" s="214" t="e">
        <v>#N/A</v>
      </c>
      <c r="DSD269" s="214" t="e">
        <v>#N/A</v>
      </c>
      <c r="DSE269" s="214" t="e">
        <v>#N/A</v>
      </c>
      <c r="DSF269" s="214" t="e">
        <v>#N/A</v>
      </c>
      <c r="DSG269" s="214" t="e">
        <v>#N/A</v>
      </c>
      <c r="DSH269" s="214" t="e">
        <v>#N/A</v>
      </c>
      <c r="DSI269" s="214" t="e">
        <v>#N/A</v>
      </c>
      <c r="DSJ269" s="214" t="e">
        <v>#N/A</v>
      </c>
      <c r="DSK269" s="214" t="e">
        <v>#N/A</v>
      </c>
      <c r="DSL269" s="214" t="e">
        <v>#N/A</v>
      </c>
      <c r="DSM269" s="214" t="e">
        <v>#N/A</v>
      </c>
      <c r="DSN269" s="214" t="e">
        <v>#N/A</v>
      </c>
      <c r="DSO269" s="214" t="e">
        <v>#N/A</v>
      </c>
      <c r="DSP269" s="214" t="e">
        <v>#N/A</v>
      </c>
      <c r="DSQ269" s="214" t="e">
        <v>#N/A</v>
      </c>
      <c r="DSR269" s="214" t="e">
        <v>#N/A</v>
      </c>
      <c r="DSS269" s="214" t="e">
        <v>#N/A</v>
      </c>
      <c r="DST269" s="214" t="e">
        <v>#N/A</v>
      </c>
      <c r="DSU269" s="214" t="e">
        <v>#N/A</v>
      </c>
      <c r="DSV269" s="214" t="e">
        <v>#N/A</v>
      </c>
      <c r="DSW269" s="214" t="e">
        <v>#N/A</v>
      </c>
      <c r="DSX269" s="214" t="e">
        <v>#N/A</v>
      </c>
      <c r="DSY269" s="214" t="e">
        <v>#N/A</v>
      </c>
      <c r="DSZ269" s="214" t="e">
        <v>#N/A</v>
      </c>
      <c r="DTA269" s="214" t="e">
        <v>#N/A</v>
      </c>
      <c r="DTB269" s="214" t="e">
        <v>#N/A</v>
      </c>
      <c r="DTC269" s="214" t="e">
        <v>#N/A</v>
      </c>
      <c r="DTD269" s="214" t="e">
        <v>#N/A</v>
      </c>
      <c r="DTE269" s="214" t="e">
        <v>#N/A</v>
      </c>
      <c r="DTF269" s="214" t="e">
        <v>#N/A</v>
      </c>
      <c r="DTG269" s="214" t="e">
        <v>#N/A</v>
      </c>
      <c r="DTH269" s="214" t="e">
        <v>#N/A</v>
      </c>
      <c r="DTI269" s="214" t="e">
        <v>#N/A</v>
      </c>
      <c r="DTJ269" s="214" t="e">
        <v>#N/A</v>
      </c>
      <c r="DTK269" s="214" t="e">
        <v>#N/A</v>
      </c>
      <c r="DTL269" s="214" t="e">
        <v>#N/A</v>
      </c>
      <c r="DTM269" s="214" t="e">
        <v>#N/A</v>
      </c>
      <c r="DTN269" s="214" t="e">
        <v>#N/A</v>
      </c>
      <c r="DTO269" s="214" t="e">
        <v>#N/A</v>
      </c>
      <c r="DTP269" s="214" t="e">
        <v>#N/A</v>
      </c>
      <c r="DTQ269" s="214" t="e">
        <v>#N/A</v>
      </c>
      <c r="DTR269" s="214" t="e">
        <v>#N/A</v>
      </c>
      <c r="DTS269" s="214" t="e">
        <v>#N/A</v>
      </c>
      <c r="DTT269" s="214" t="e">
        <v>#N/A</v>
      </c>
      <c r="DTU269" s="214" t="e">
        <v>#N/A</v>
      </c>
      <c r="DTV269" s="214" t="e">
        <v>#N/A</v>
      </c>
      <c r="DTW269" s="214" t="e">
        <v>#N/A</v>
      </c>
      <c r="DTX269" s="214" t="e">
        <v>#N/A</v>
      </c>
      <c r="DTY269" s="214" t="e">
        <v>#N/A</v>
      </c>
      <c r="DTZ269" s="214" t="e">
        <v>#N/A</v>
      </c>
      <c r="DUA269" s="214" t="e">
        <v>#N/A</v>
      </c>
      <c r="DUB269" s="214" t="e">
        <v>#N/A</v>
      </c>
      <c r="DUC269" s="214" t="e">
        <v>#N/A</v>
      </c>
      <c r="DUD269" s="214" t="e">
        <v>#N/A</v>
      </c>
      <c r="DUE269" s="214" t="e">
        <v>#N/A</v>
      </c>
      <c r="DUF269" s="214" t="e">
        <v>#N/A</v>
      </c>
      <c r="DUG269" s="214" t="e">
        <v>#N/A</v>
      </c>
      <c r="DUH269" s="214" t="e">
        <v>#N/A</v>
      </c>
      <c r="DUI269" s="214" t="e">
        <v>#N/A</v>
      </c>
      <c r="DUJ269" s="214" t="e">
        <v>#N/A</v>
      </c>
      <c r="DUK269" s="214" t="e">
        <v>#N/A</v>
      </c>
      <c r="DUL269" s="214" t="e">
        <v>#N/A</v>
      </c>
      <c r="DUM269" s="214" t="e">
        <v>#N/A</v>
      </c>
      <c r="DUN269" s="214" t="e">
        <v>#N/A</v>
      </c>
      <c r="DUO269" s="214" t="e">
        <v>#N/A</v>
      </c>
      <c r="DUP269" s="214" t="e">
        <v>#N/A</v>
      </c>
      <c r="DUQ269" s="214" t="e">
        <v>#N/A</v>
      </c>
      <c r="DUR269" s="214" t="e">
        <v>#N/A</v>
      </c>
      <c r="DUS269" s="214" t="e">
        <v>#N/A</v>
      </c>
      <c r="DUT269" s="214" t="e">
        <v>#N/A</v>
      </c>
      <c r="DUU269" s="214" t="e">
        <v>#N/A</v>
      </c>
      <c r="DUV269" s="214" t="e">
        <v>#N/A</v>
      </c>
      <c r="DUW269" s="214" t="e">
        <v>#N/A</v>
      </c>
      <c r="DUX269" s="214" t="e">
        <v>#N/A</v>
      </c>
      <c r="DUY269" s="214" t="e">
        <v>#N/A</v>
      </c>
      <c r="DUZ269" s="214" t="e">
        <v>#N/A</v>
      </c>
      <c r="DVA269" s="214" t="e">
        <v>#N/A</v>
      </c>
      <c r="DVB269" s="214" t="e">
        <v>#N/A</v>
      </c>
      <c r="DVC269" s="214" t="e">
        <v>#N/A</v>
      </c>
      <c r="DVD269" s="214" t="e">
        <v>#N/A</v>
      </c>
      <c r="DVE269" s="214" t="e">
        <v>#N/A</v>
      </c>
      <c r="DVF269" s="214" t="e">
        <v>#N/A</v>
      </c>
      <c r="DVG269" s="214" t="e">
        <v>#N/A</v>
      </c>
      <c r="DVH269" s="214" t="e">
        <v>#N/A</v>
      </c>
      <c r="DVI269" s="214" t="e">
        <v>#N/A</v>
      </c>
      <c r="DVJ269" s="214" t="e">
        <v>#N/A</v>
      </c>
      <c r="DVK269" s="214" t="e">
        <v>#N/A</v>
      </c>
      <c r="DVL269" s="214" t="e">
        <v>#N/A</v>
      </c>
      <c r="DVM269" s="214" t="e">
        <v>#N/A</v>
      </c>
      <c r="DVN269" s="214" t="e">
        <v>#N/A</v>
      </c>
      <c r="DVO269" s="214" t="e">
        <v>#N/A</v>
      </c>
      <c r="DVP269" s="214" t="e">
        <v>#N/A</v>
      </c>
      <c r="DVQ269" s="214" t="e">
        <v>#N/A</v>
      </c>
      <c r="DVR269" s="214" t="e">
        <v>#N/A</v>
      </c>
      <c r="DVS269" s="214" t="e">
        <v>#N/A</v>
      </c>
      <c r="DVT269" s="214" t="e">
        <v>#N/A</v>
      </c>
      <c r="DVU269" s="214" t="e">
        <v>#N/A</v>
      </c>
      <c r="DVV269" s="214" t="e">
        <v>#N/A</v>
      </c>
      <c r="DVW269" s="214" t="e">
        <v>#N/A</v>
      </c>
      <c r="DVX269" s="214" t="e">
        <v>#N/A</v>
      </c>
      <c r="DVY269" s="214" t="e">
        <v>#N/A</v>
      </c>
      <c r="DVZ269" s="214" t="e">
        <v>#N/A</v>
      </c>
      <c r="DWA269" s="214" t="e">
        <v>#N/A</v>
      </c>
      <c r="DWB269" s="214" t="e">
        <v>#N/A</v>
      </c>
      <c r="DWC269" s="214" t="e">
        <v>#N/A</v>
      </c>
      <c r="DWD269" s="214" t="e">
        <v>#N/A</v>
      </c>
      <c r="DWE269" s="214" t="e">
        <v>#N/A</v>
      </c>
      <c r="DWF269" s="214" t="e">
        <v>#N/A</v>
      </c>
      <c r="DWG269" s="214" t="e">
        <v>#N/A</v>
      </c>
      <c r="DWH269" s="214" t="e">
        <v>#N/A</v>
      </c>
      <c r="DWI269" s="214" t="e">
        <v>#N/A</v>
      </c>
      <c r="DWJ269" s="214" t="e">
        <v>#N/A</v>
      </c>
      <c r="DWK269" s="214" t="e">
        <v>#N/A</v>
      </c>
      <c r="DWL269" s="214" t="e">
        <v>#N/A</v>
      </c>
      <c r="DWM269" s="214" t="e">
        <v>#N/A</v>
      </c>
      <c r="DWN269" s="214" t="e">
        <v>#N/A</v>
      </c>
      <c r="DWO269" s="214" t="e">
        <v>#N/A</v>
      </c>
      <c r="DWP269" s="214" t="e">
        <v>#N/A</v>
      </c>
      <c r="DWQ269" s="214" t="e">
        <v>#N/A</v>
      </c>
      <c r="DWR269" s="214" t="e">
        <v>#N/A</v>
      </c>
      <c r="DWS269" s="214" t="e">
        <v>#N/A</v>
      </c>
      <c r="DWT269" s="214" t="e">
        <v>#N/A</v>
      </c>
      <c r="DWU269" s="214" t="e">
        <v>#N/A</v>
      </c>
      <c r="DWV269" s="214" t="e">
        <v>#N/A</v>
      </c>
      <c r="DWW269" s="214" t="e">
        <v>#N/A</v>
      </c>
      <c r="DWX269" s="214" t="e">
        <v>#N/A</v>
      </c>
      <c r="DWY269" s="214" t="e">
        <v>#N/A</v>
      </c>
      <c r="DWZ269" s="214" t="e">
        <v>#N/A</v>
      </c>
      <c r="DXA269" s="214" t="e">
        <v>#N/A</v>
      </c>
      <c r="DXB269" s="214" t="e">
        <v>#N/A</v>
      </c>
      <c r="DXC269" s="214" t="e">
        <v>#N/A</v>
      </c>
      <c r="DXD269" s="214" t="e">
        <v>#N/A</v>
      </c>
      <c r="DXE269" s="214" t="e">
        <v>#N/A</v>
      </c>
      <c r="DXF269" s="214" t="e">
        <v>#N/A</v>
      </c>
      <c r="DXG269" s="214" t="e">
        <v>#N/A</v>
      </c>
      <c r="DXH269" s="214" t="e">
        <v>#N/A</v>
      </c>
      <c r="DXI269" s="214" t="e">
        <v>#N/A</v>
      </c>
      <c r="DXJ269" s="214" t="e">
        <v>#N/A</v>
      </c>
      <c r="DXK269" s="214" t="e">
        <v>#N/A</v>
      </c>
      <c r="DXL269" s="214" t="e">
        <v>#N/A</v>
      </c>
      <c r="DXM269" s="214" t="e">
        <v>#N/A</v>
      </c>
      <c r="DXN269" s="214" t="e">
        <v>#N/A</v>
      </c>
      <c r="DXO269" s="214" t="e">
        <v>#N/A</v>
      </c>
      <c r="DXP269" s="214" t="e">
        <v>#N/A</v>
      </c>
      <c r="DXQ269" s="214" t="e">
        <v>#N/A</v>
      </c>
      <c r="DXR269" s="214" t="e">
        <v>#N/A</v>
      </c>
      <c r="DXS269" s="214" t="e">
        <v>#N/A</v>
      </c>
      <c r="DXT269" s="214" t="e">
        <v>#N/A</v>
      </c>
      <c r="DXU269" s="214" t="e">
        <v>#N/A</v>
      </c>
      <c r="DXV269" s="214" t="e">
        <v>#N/A</v>
      </c>
      <c r="DXW269" s="214" t="e">
        <v>#N/A</v>
      </c>
      <c r="DXX269" s="214" t="e">
        <v>#N/A</v>
      </c>
      <c r="DXY269" s="214" t="e">
        <v>#N/A</v>
      </c>
      <c r="DXZ269" s="214" t="e">
        <v>#N/A</v>
      </c>
      <c r="DYA269" s="214" t="e">
        <v>#N/A</v>
      </c>
      <c r="DYB269" s="214" t="e">
        <v>#N/A</v>
      </c>
      <c r="DYC269" s="214" t="e">
        <v>#N/A</v>
      </c>
      <c r="DYD269" s="214" t="e">
        <v>#N/A</v>
      </c>
      <c r="DYE269" s="214" t="e">
        <v>#N/A</v>
      </c>
      <c r="DYF269" s="214" t="e">
        <v>#N/A</v>
      </c>
      <c r="DYG269" s="214" t="e">
        <v>#N/A</v>
      </c>
      <c r="DYH269" s="214" t="e">
        <v>#N/A</v>
      </c>
      <c r="DYI269" s="214" t="e">
        <v>#N/A</v>
      </c>
      <c r="DYJ269" s="214" t="e">
        <v>#N/A</v>
      </c>
      <c r="DYK269" s="214" t="e">
        <v>#N/A</v>
      </c>
      <c r="DYL269" s="214" t="e">
        <v>#N/A</v>
      </c>
      <c r="DYM269" s="214" t="e">
        <v>#N/A</v>
      </c>
      <c r="DYN269" s="214" t="e">
        <v>#N/A</v>
      </c>
      <c r="DYO269" s="214" t="e">
        <v>#N/A</v>
      </c>
      <c r="DYP269" s="214" t="e">
        <v>#N/A</v>
      </c>
      <c r="DYQ269" s="214" t="e">
        <v>#N/A</v>
      </c>
      <c r="DYR269" s="214" t="e">
        <v>#N/A</v>
      </c>
      <c r="DYS269" s="214" t="e">
        <v>#N/A</v>
      </c>
      <c r="DYT269" s="214" t="e">
        <v>#N/A</v>
      </c>
      <c r="DYU269" s="214" t="e">
        <v>#N/A</v>
      </c>
      <c r="DYV269" s="214" t="e">
        <v>#N/A</v>
      </c>
      <c r="DYW269" s="214" t="e">
        <v>#N/A</v>
      </c>
      <c r="DYX269" s="214" t="e">
        <v>#N/A</v>
      </c>
      <c r="DYY269" s="214" t="e">
        <v>#N/A</v>
      </c>
      <c r="DYZ269" s="214" t="e">
        <v>#N/A</v>
      </c>
      <c r="DZA269" s="214" t="e">
        <v>#N/A</v>
      </c>
      <c r="DZB269" s="214" t="e">
        <v>#N/A</v>
      </c>
      <c r="DZC269" s="214" t="e">
        <v>#N/A</v>
      </c>
      <c r="DZD269" s="214" t="e">
        <v>#N/A</v>
      </c>
      <c r="DZE269" s="214" t="e">
        <v>#N/A</v>
      </c>
      <c r="DZF269" s="214" t="e">
        <v>#N/A</v>
      </c>
      <c r="DZG269" s="214" t="e">
        <v>#N/A</v>
      </c>
      <c r="DZH269" s="214" t="e">
        <v>#N/A</v>
      </c>
      <c r="DZI269" s="214" t="e">
        <v>#N/A</v>
      </c>
      <c r="DZJ269" s="214" t="e">
        <v>#N/A</v>
      </c>
      <c r="DZK269" s="214" t="e">
        <v>#N/A</v>
      </c>
      <c r="DZL269" s="214" t="e">
        <v>#N/A</v>
      </c>
      <c r="DZM269" s="214" t="e">
        <v>#N/A</v>
      </c>
      <c r="DZN269" s="214" t="e">
        <v>#N/A</v>
      </c>
      <c r="DZO269" s="214" t="e">
        <v>#N/A</v>
      </c>
      <c r="DZP269" s="214" t="e">
        <v>#N/A</v>
      </c>
      <c r="DZQ269" s="214" t="e">
        <v>#N/A</v>
      </c>
      <c r="DZR269" s="214" t="e">
        <v>#N/A</v>
      </c>
      <c r="DZS269" s="214" t="e">
        <v>#N/A</v>
      </c>
      <c r="DZT269" s="214" t="e">
        <v>#N/A</v>
      </c>
      <c r="DZU269" s="214" t="e">
        <v>#N/A</v>
      </c>
      <c r="DZV269" s="214" t="e">
        <v>#N/A</v>
      </c>
      <c r="DZW269" s="214" t="e">
        <v>#N/A</v>
      </c>
      <c r="DZX269" s="214" t="e">
        <v>#N/A</v>
      </c>
      <c r="DZY269" s="214" t="e">
        <v>#N/A</v>
      </c>
      <c r="DZZ269" s="214" t="e">
        <v>#N/A</v>
      </c>
      <c r="EAA269" s="214" t="e">
        <v>#N/A</v>
      </c>
      <c r="EAB269" s="214" t="e">
        <v>#N/A</v>
      </c>
      <c r="EAC269" s="214" t="e">
        <v>#N/A</v>
      </c>
      <c r="EAD269" s="214" t="e">
        <v>#N/A</v>
      </c>
      <c r="EAE269" s="214" t="e">
        <v>#N/A</v>
      </c>
      <c r="EAF269" s="214" t="e">
        <v>#N/A</v>
      </c>
      <c r="EAG269" s="214" t="e">
        <v>#N/A</v>
      </c>
      <c r="EAH269" s="214" t="e">
        <v>#N/A</v>
      </c>
      <c r="EAI269" s="214" t="e">
        <v>#N/A</v>
      </c>
      <c r="EAJ269" s="214" t="e">
        <v>#N/A</v>
      </c>
      <c r="EAK269" s="214" t="e">
        <v>#N/A</v>
      </c>
      <c r="EAL269" s="214" t="e">
        <v>#N/A</v>
      </c>
      <c r="EAM269" s="214" t="e">
        <v>#N/A</v>
      </c>
      <c r="EAN269" s="214" t="e">
        <v>#N/A</v>
      </c>
      <c r="EAO269" s="214" t="e">
        <v>#N/A</v>
      </c>
      <c r="EAP269" s="214" t="e">
        <v>#N/A</v>
      </c>
      <c r="EAQ269" s="214" t="e">
        <v>#N/A</v>
      </c>
      <c r="EAR269" s="214" t="e">
        <v>#N/A</v>
      </c>
      <c r="EAS269" s="214" t="e">
        <v>#N/A</v>
      </c>
      <c r="EAT269" s="214" t="e">
        <v>#N/A</v>
      </c>
      <c r="EAU269" s="214" t="e">
        <v>#N/A</v>
      </c>
      <c r="EAV269" s="214" t="e">
        <v>#N/A</v>
      </c>
      <c r="EAW269" s="214" t="e">
        <v>#N/A</v>
      </c>
      <c r="EAX269" s="214" t="e">
        <v>#N/A</v>
      </c>
      <c r="EAY269" s="214" t="e">
        <v>#N/A</v>
      </c>
      <c r="EAZ269" s="214" t="e">
        <v>#N/A</v>
      </c>
      <c r="EBA269" s="214" t="e">
        <v>#N/A</v>
      </c>
      <c r="EBB269" s="214" t="e">
        <v>#N/A</v>
      </c>
      <c r="EBC269" s="214" t="e">
        <v>#N/A</v>
      </c>
      <c r="EBD269" s="214" t="e">
        <v>#N/A</v>
      </c>
      <c r="EBE269" s="214" t="e">
        <v>#N/A</v>
      </c>
      <c r="EBF269" s="214" t="e">
        <v>#N/A</v>
      </c>
      <c r="EBG269" s="214" t="e">
        <v>#N/A</v>
      </c>
      <c r="EBH269" s="214" t="e">
        <v>#N/A</v>
      </c>
      <c r="EBI269" s="214" t="e">
        <v>#N/A</v>
      </c>
      <c r="EBJ269" s="214" t="e">
        <v>#N/A</v>
      </c>
      <c r="EBK269" s="214" t="e">
        <v>#N/A</v>
      </c>
      <c r="EBL269" s="214" t="e">
        <v>#N/A</v>
      </c>
      <c r="EBM269" s="214" t="e">
        <v>#N/A</v>
      </c>
      <c r="EBN269" s="214" t="e">
        <v>#N/A</v>
      </c>
      <c r="EBO269" s="214" t="e">
        <v>#N/A</v>
      </c>
      <c r="EBP269" s="214" t="e">
        <v>#N/A</v>
      </c>
      <c r="EBQ269" s="214" t="e">
        <v>#N/A</v>
      </c>
      <c r="EBR269" s="214" t="e">
        <v>#N/A</v>
      </c>
      <c r="EBS269" s="214" t="e">
        <v>#N/A</v>
      </c>
      <c r="EBT269" s="214" t="e">
        <v>#N/A</v>
      </c>
      <c r="EBU269" s="214" t="e">
        <v>#N/A</v>
      </c>
      <c r="EBV269" s="214" t="e">
        <v>#N/A</v>
      </c>
      <c r="EBW269" s="214" t="e">
        <v>#N/A</v>
      </c>
      <c r="EBX269" s="214" t="e">
        <v>#N/A</v>
      </c>
      <c r="EBY269" s="214" t="e">
        <v>#N/A</v>
      </c>
      <c r="EBZ269" s="214" t="e">
        <v>#N/A</v>
      </c>
      <c r="ECA269" s="214" t="e">
        <v>#N/A</v>
      </c>
      <c r="ECB269" s="214" t="e">
        <v>#N/A</v>
      </c>
      <c r="ECC269" s="214" t="e">
        <v>#N/A</v>
      </c>
      <c r="ECD269" s="214" t="e">
        <v>#N/A</v>
      </c>
      <c r="ECE269" s="214" t="e">
        <v>#N/A</v>
      </c>
      <c r="ECF269" s="214" t="e">
        <v>#N/A</v>
      </c>
      <c r="ECG269" s="214" t="e">
        <v>#N/A</v>
      </c>
      <c r="ECH269" s="214" t="e">
        <v>#N/A</v>
      </c>
      <c r="ECI269" s="214" t="e">
        <v>#N/A</v>
      </c>
      <c r="ECJ269" s="214" t="e">
        <v>#N/A</v>
      </c>
      <c r="ECK269" s="214" t="e">
        <v>#N/A</v>
      </c>
      <c r="ECL269" s="214" t="e">
        <v>#N/A</v>
      </c>
      <c r="ECM269" s="214" t="e">
        <v>#N/A</v>
      </c>
      <c r="ECN269" s="214" t="e">
        <v>#N/A</v>
      </c>
      <c r="ECO269" s="214" t="e">
        <v>#N/A</v>
      </c>
      <c r="ECP269" s="214" t="e">
        <v>#N/A</v>
      </c>
      <c r="ECQ269" s="214" t="e">
        <v>#N/A</v>
      </c>
      <c r="ECR269" s="214" t="e">
        <v>#N/A</v>
      </c>
      <c r="ECS269" s="214" t="e">
        <v>#N/A</v>
      </c>
      <c r="ECT269" s="214" t="e">
        <v>#N/A</v>
      </c>
      <c r="ECU269" s="214" t="e">
        <v>#N/A</v>
      </c>
      <c r="ECV269" s="214" t="e">
        <v>#N/A</v>
      </c>
      <c r="ECW269" s="214" t="e">
        <v>#N/A</v>
      </c>
      <c r="ECX269" s="214" t="e">
        <v>#N/A</v>
      </c>
      <c r="ECY269" s="214" t="e">
        <v>#N/A</v>
      </c>
      <c r="ECZ269" s="214" t="e">
        <v>#N/A</v>
      </c>
      <c r="EDA269" s="214" t="e">
        <v>#N/A</v>
      </c>
      <c r="EDB269" s="214" t="e">
        <v>#N/A</v>
      </c>
      <c r="EDC269" s="214" t="e">
        <v>#N/A</v>
      </c>
      <c r="EDD269" s="214" t="e">
        <v>#N/A</v>
      </c>
      <c r="EDE269" s="214" t="e">
        <v>#N/A</v>
      </c>
      <c r="EDF269" s="214" t="e">
        <v>#N/A</v>
      </c>
      <c r="EDG269" s="214" t="e">
        <v>#N/A</v>
      </c>
      <c r="EDH269" s="214" t="e">
        <v>#N/A</v>
      </c>
      <c r="EDI269" s="214" t="e">
        <v>#N/A</v>
      </c>
      <c r="EDJ269" s="214" t="e">
        <v>#N/A</v>
      </c>
      <c r="EDK269" s="214" t="e">
        <v>#N/A</v>
      </c>
      <c r="EDL269" s="214" t="e">
        <v>#N/A</v>
      </c>
      <c r="EDM269" s="214" t="e">
        <v>#N/A</v>
      </c>
      <c r="EDN269" s="214" t="e">
        <v>#N/A</v>
      </c>
      <c r="EDO269" s="214" t="e">
        <v>#N/A</v>
      </c>
      <c r="EDP269" s="214" t="e">
        <v>#N/A</v>
      </c>
      <c r="EDQ269" s="214" t="e">
        <v>#N/A</v>
      </c>
      <c r="EDR269" s="214" t="e">
        <v>#N/A</v>
      </c>
      <c r="EDS269" s="214" t="e">
        <v>#N/A</v>
      </c>
      <c r="EDT269" s="214" t="e">
        <v>#N/A</v>
      </c>
      <c r="EDU269" s="214" t="e">
        <v>#N/A</v>
      </c>
      <c r="EDV269" s="214" t="e">
        <v>#N/A</v>
      </c>
      <c r="EDW269" s="214" t="e">
        <v>#N/A</v>
      </c>
      <c r="EDX269" s="214" t="e">
        <v>#N/A</v>
      </c>
      <c r="EDY269" s="214" t="e">
        <v>#N/A</v>
      </c>
      <c r="EDZ269" s="214" t="e">
        <v>#N/A</v>
      </c>
      <c r="EEA269" s="214" t="e">
        <v>#N/A</v>
      </c>
      <c r="EEB269" s="214" t="e">
        <v>#N/A</v>
      </c>
      <c r="EEC269" s="214" t="e">
        <v>#N/A</v>
      </c>
      <c r="EED269" s="214" t="e">
        <v>#N/A</v>
      </c>
      <c r="EEE269" s="214" t="e">
        <v>#N/A</v>
      </c>
      <c r="EEF269" s="214" t="e">
        <v>#N/A</v>
      </c>
      <c r="EEG269" s="214" t="e">
        <v>#N/A</v>
      </c>
      <c r="EEH269" s="214" t="e">
        <v>#N/A</v>
      </c>
      <c r="EEI269" s="214" t="e">
        <v>#N/A</v>
      </c>
      <c r="EEJ269" s="214" t="e">
        <v>#N/A</v>
      </c>
      <c r="EEK269" s="214" t="e">
        <v>#N/A</v>
      </c>
      <c r="EEL269" s="214" t="e">
        <v>#N/A</v>
      </c>
      <c r="EEM269" s="214" t="e">
        <v>#N/A</v>
      </c>
      <c r="EEN269" s="214" t="e">
        <v>#N/A</v>
      </c>
      <c r="EEO269" s="214" t="e">
        <v>#N/A</v>
      </c>
      <c r="EEP269" s="214" t="e">
        <v>#N/A</v>
      </c>
      <c r="EEQ269" s="214" t="e">
        <v>#N/A</v>
      </c>
      <c r="EER269" s="214" t="e">
        <v>#N/A</v>
      </c>
      <c r="EES269" s="214" t="e">
        <v>#N/A</v>
      </c>
      <c r="EET269" s="214" t="e">
        <v>#N/A</v>
      </c>
      <c r="EEU269" s="214" t="e">
        <v>#N/A</v>
      </c>
      <c r="EEV269" s="214" t="e">
        <v>#N/A</v>
      </c>
      <c r="EEW269" s="214" t="e">
        <v>#N/A</v>
      </c>
      <c r="EEX269" s="214" t="e">
        <v>#N/A</v>
      </c>
      <c r="EEY269" s="214" t="e">
        <v>#N/A</v>
      </c>
      <c r="EEZ269" s="214" t="e">
        <v>#N/A</v>
      </c>
      <c r="EFA269" s="214" t="e">
        <v>#N/A</v>
      </c>
      <c r="EFB269" s="214" t="e">
        <v>#N/A</v>
      </c>
      <c r="EFC269" s="214" t="e">
        <v>#N/A</v>
      </c>
      <c r="EFD269" s="214" t="e">
        <v>#N/A</v>
      </c>
      <c r="EFE269" s="214" t="e">
        <v>#N/A</v>
      </c>
      <c r="EFF269" s="214" t="e">
        <v>#N/A</v>
      </c>
      <c r="EFG269" s="214" t="e">
        <v>#N/A</v>
      </c>
      <c r="EFH269" s="214" t="e">
        <v>#N/A</v>
      </c>
      <c r="EFI269" s="214" t="e">
        <v>#N/A</v>
      </c>
      <c r="EFJ269" s="214" t="e">
        <v>#N/A</v>
      </c>
      <c r="EFK269" s="214" t="e">
        <v>#N/A</v>
      </c>
      <c r="EFL269" s="214" t="e">
        <v>#N/A</v>
      </c>
      <c r="EFM269" s="214" t="e">
        <v>#N/A</v>
      </c>
      <c r="EFN269" s="214" t="e">
        <v>#N/A</v>
      </c>
      <c r="EFO269" s="214" t="e">
        <v>#N/A</v>
      </c>
      <c r="EFP269" s="214" t="e">
        <v>#N/A</v>
      </c>
      <c r="EFQ269" s="214" t="e">
        <v>#N/A</v>
      </c>
      <c r="EFR269" s="214" t="e">
        <v>#N/A</v>
      </c>
      <c r="EFS269" s="214" t="e">
        <v>#N/A</v>
      </c>
      <c r="EFT269" s="214" t="e">
        <v>#N/A</v>
      </c>
      <c r="EFU269" s="214" t="e">
        <v>#N/A</v>
      </c>
      <c r="EFV269" s="214" t="e">
        <v>#N/A</v>
      </c>
      <c r="EFW269" s="214" t="e">
        <v>#N/A</v>
      </c>
      <c r="EFX269" s="214" t="e">
        <v>#N/A</v>
      </c>
      <c r="EFY269" s="214" t="e">
        <v>#N/A</v>
      </c>
      <c r="EFZ269" s="214" t="e">
        <v>#N/A</v>
      </c>
      <c r="EGA269" s="214" t="e">
        <v>#N/A</v>
      </c>
      <c r="EGB269" s="214" t="e">
        <v>#N/A</v>
      </c>
      <c r="EGC269" s="214" t="e">
        <v>#N/A</v>
      </c>
      <c r="EGD269" s="214" t="e">
        <v>#N/A</v>
      </c>
      <c r="EGE269" s="214" t="e">
        <v>#N/A</v>
      </c>
      <c r="EGF269" s="214" t="e">
        <v>#N/A</v>
      </c>
      <c r="EGG269" s="214" t="e">
        <v>#N/A</v>
      </c>
      <c r="EGH269" s="214" t="e">
        <v>#N/A</v>
      </c>
      <c r="EGI269" s="214" t="e">
        <v>#N/A</v>
      </c>
      <c r="EGJ269" s="214" t="e">
        <v>#N/A</v>
      </c>
      <c r="EGK269" s="214" t="e">
        <v>#N/A</v>
      </c>
      <c r="EGL269" s="214" t="e">
        <v>#N/A</v>
      </c>
      <c r="EGM269" s="214" t="e">
        <v>#N/A</v>
      </c>
      <c r="EGN269" s="214" t="e">
        <v>#N/A</v>
      </c>
      <c r="EGO269" s="214" t="e">
        <v>#N/A</v>
      </c>
      <c r="EGP269" s="214" t="e">
        <v>#N/A</v>
      </c>
      <c r="EGQ269" s="214" t="e">
        <v>#N/A</v>
      </c>
      <c r="EGR269" s="214" t="e">
        <v>#N/A</v>
      </c>
      <c r="EGS269" s="214" t="e">
        <v>#N/A</v>
      </c>
      <c r="EGT269" s="214" t="e">
        <v>#N/A</v>
      </c>
      <c r="EGU269" s="214" t="e">
        <v>#N/A</v>
      </c>
      <c r="EGV269" s="214" t="e">
        <v>#N/A</v>
      </c>
      <c r="EGW269" s="214" t="e">
        <v>#N/A</v>
      </c>
      <c r="EGX269" s="214" t="e">
        <v>#N/A</v>
      </c>
      <c r="EGY269" s="214" t="e">
        <v>#N/A</v>
      </c>
      <c r="EGZ269" s="214" t="e">
        <v>#N/A</v>
      </c>
      <c r="EHA269" s="214" t="e">
        <v>#N/A</v>
      </c>
      <c r="EHB269" s="214" t="e">
        <v>#N/A</v>
      </c>
      <c r="EHC269" s="214" t="e">
        <v>#N/A</v>
      </c>
      <c r="EHD269" s="214" t="e">
        <v>#N/A</v>
      </c>
      <c r="EHE269" s="214" t="e">
        <v>#N/A</v>
      </c>
      <c r="EHF269" s="214" t="e">
        <v>#N/A</v>
      </c>
      <c r="EHG269" s="214" t="e">
        <v>#N/A</v>
      </c>
      <c r="EHH269" s="214" t="e">
        <v>#N/A</v>
      </c>
      <c r="EHI269" s="214" t="e">
        <v>#N/A</v>
      </c>
      <c r="EHJ269" s="214" t="e">
        <v>#N/A</v>
      </c>
      <c r="EHK269" s="214" t="e">
        <v>#N/A</v>
      </c>
      <c r="EHL269" s="214" t="e">
        <v>#N/A</v>
      </c>
      <c r="EHM269" s="214" t="e">
        <v>#N/A</v>
      </c>
      <c r="EHN269" s="214" t="e">
        <v>#N/A</v>
      </c>
      <c r="EHO269" s="214" t="e">
        <v>#N/A</v>
      </c>
      <c r="EHP269" s="214" t="e">
        <v>#N/A</v>
      </c>
      <c r="EHQ269" s="214" t="e">
        <v>#N/A</v>
      </c>
      <c r="EHR269" s="214" t="e">
        <v>#N/A</v>
      </c>
      <c r="EHS269" s="214" t="e">
        <v>#N/A</v>
      </c>
      <c r="EHT269" s="214" t="e">
        <v>#N/A</v>
      </c>
      <c r="EHU269" s="214" t="e">
        <v>#N/A</v>
      </c>
      <c r="EHV269" s="214" t="e">
        <v>#N/A</v>
      </c>
      <c r="EHW269" s="214" t="e">
        <v>#N/A</v>
      </c>
      <c r="EHX269" s="214" t="e">
        <v>#N/A</v>
      </c>
      <c r="EHY269" s="214" t="e">
        <v>#N/A</v>
      </c>
      <c r="EHZ269" s="214" t="e">
        <v>#N/A</v>
      </c>
      <c r="EIA269" s="214" t="e">
        <v>#N/A</v>
      </c>
      <c r="EIB269" s="214" t="e">
        <v>#N/A</v>
      </c>
      <c r="EIC269" s="214" t="e">
        <v>#N/A</v>
      </c>
      <c r="EID269" s="214" t="e">
        <v>#N/A</v>
      </c>
      <c r="EIE269" s="214" t="e">
        <v>#N/A</v>
      </c>
      <c r="EIF269" s="214" t="e">
        <v>#N/A</v>
      </c>
      <c r="EIG269" s="214" t="e">
        <v>#N/A</v>
      </c>
      <c r="EIH269" s="214" t="e">
        <v>#N/A</v>
      </c>
      <c r="EII269" s="214" t="e">
        <v>#N/A</v>
      </c>
      <c r="EIJ269" s="214" t="e">
        <v>#N/A</v>
      </c>
      <c r="EIK269" s="214" t="e">
        <v>#N/A</v>
      </c>
      <c r="EIL269" s="214" t="e">
        <v>#N/A</v>
      </c>
      <c r="EIM269" s="214" t="e">
        <v>#N/A</v>
      </c>
      <c r="EIN269" s="214" t="e">
        <v>#N/A</v>
      </c>
      <c r="EIO269" s="214" t="e">
        <v>#N/A</v>
      </c>
      <c r="EIP269" s="214" t="e">
        <v>#N/A</v>
      </c>
      <c r="EIQ269" s="214" t="e">
        <v>#N/A</v>
      </c>
      <c r="EIR269" s="214" t="e">
        <v>#N/A</v>
      </c>
      <c r="EIS269" s="214" t="e">
        <v>#N/A</v>
      </c>
      <c r="EIT269" s="214" t="e">
        <v>#N/A</v>
      </c>
      <c r="EIU269" s="214" t="e">
        <v>#N/A</v>
      </c>
      <c r="EIV269" s="214" t="e">
        <v>#N/A</v>
      </c>
      <c r="EIW269" s="214" t="e">
        <v>#N/A</v>
      </c>
      <c r="EIX269" s="214" t="e">
        <v>#N/A</v>
      </c>
      <c r="EIY269" s="214" t="e">
        <v>#N/A</v>
      </c>
      <c r="EIZ269" s="214" t="e">
        <v>#N/A</v>
      </c>
      <c r="EJA269" s="214" t="e">
        <v>#N/A</v>
      </c>
      <c r="EJB269" s="214" t="e">
        <v>#N/A</v>
      </c>
      <c r="EJC269" s="214" t="e">
        <v>#N/A</v>
      </c>
      <c r="EJD269" s="214" t="e">
        <v>#N/A</v>
      </c>
      <c r="EJE269" s="214" t="e">
        <v>#N/A</v>
      </c>
      <c r="EJF269" s="214" t="e">
        <v>#N/A</v>
      </c>
      <c r="EJG269" s="214" t="e">
        <v>#N/A</v>
      </c>
      <c r="EJH269" s="214" t="e">
        <v>#N/A</v>
      </c>
      <c r="EJI269" s="214" t="e">
        <v>#N/A</v>
      </c>
      <c r="EJJ269" s="214" t="e">
        <v>#N/A</v>
      </c>
      <c r="EJK269" s="214" t="e">
        <v>#N/A</v>
      </c>
      <c r="EJL269" s="214" t="e">
        <v>#N/A</v>
      </c>
      <c r="EJM269" s="214" t="e">
        <v>#N/A</v>
      </c>
      <c r="EJN269" s="214" t="e">
        <v>#N/A</v>
      </c>
      <c r="EJO269" s="214" t="e">
        <v>#N/A</v>
      </c>
      <c r="EJP269" s="214" t="e">
        <v>#N/A</v>
      </c>
      <c r="EJQ269" s="214" t="e">
        <v>#N/A</v>
      </c>
      <c r="EJR269" s="214" t="e">
        <v>#N/A</v>
      </c>
      <c r="EJS269" s="214" t="e">
        <v>#N/A</v>
      </c>
      <c r="EJT269" s="214" t="e">
        <v>#N/A</v>
      </c>
      <c r="EJU269" s="214" t="e">
        <v>#N/A</v>
      </c>
      <c r="EJV269" s="214" t="e">
        <v>#N/A</v>
      </c>
      <c r="EJW269" s="214" t="e">
        <v>#N/A</v>
      </c>
      <c r="EJX269" s="214" t="e">
        <v>#N/A</v>
      </c>
      <c r="EJY269" s="214" t="e">
        <v>#N/A</v>
      </c>
      <c r="EJZ269" s="214" t="e">
        <v>#N/A</v>
      </c>
      <c r="EKA269" s="214" t="e">
        <v>#N/A</v>
      </c>
      <c r="EKB269" s="214" t="e">
        <v>#N/A</v>
      </c>
      <c r="EKC269" s="214" t="e">
        <v>#N/A</v>
      </c>
      <c r="EKD269" s="214" t="e">
        <v>#N/A</v>
      </c>
      <c r="EKE269" s="214" t="e">
        <v>#N/A</v>
      </c>
      <c r="EKF269" s="214" t="e">
        <v>#N/A</v>
      </c>
      <c r="EKG269" s="214" t="e">
        <v>#N/A</v>
      </c>
      <c r="EKH269" s="214" t="e">
        <v>#N/A</v>
      </c>
      <c r="EKI269" s="214" t="e">
        <v>#N/A</v>
      </c>
      <c r="EKJ269" s="214" t="e">
        <v>#N/A</v>
      </c>
      <c r="EKK269" s="214" t="e">
        <v>#N/A</v>
      </c>
      <c r="EKL269" s="214" t="e">
        <v>#N/A</v>
      </c>
      <c r="EKM269" s="214" t="e">
        <v>#N/A</v>
      </c>
      <c r="EKN269" s="214" t="e">
        <v>#N/A</v>
      </c>
      <c r="EKO269" s="214" t="e">
        <v>#N/A</v>
      </c>
      <c r="EKP269" s="214" t="e">
        <v>#N/A</v>
      </c>
      <c r="EKQ269" s="214" t="e">
        <v>#N/A</v>
      </c>
      <c r="EKR269" s="214" t="e">
        <v>#N/A</v>
      </c>
      <c r="EKS269" s="214" t="e">
        <v>#N/A</v>
      </c>
      <c r="EKT269" s="214" t="e">
        <v>#N/A</v>
      </c>
      <c r="EKU269" s="214" t="e">
        <v>#N/A</v>
      </c>
      <c r="EKV269" s="214" t="e">
        <v>#N/A</v>
      </c>
      <c r="EKW269" s="214" t="e">
        <v>#N/A</v>
      </c>
      <c r="EKX269" s="214" t="e">
        <v>#N/A</v>
      </c>
      <c r="EKY269" s="214" t="e">
        <v>#N/A</v>
      </c>
      <c r="EKZ269" s="214" t="e">
        <v>#N/A</v>
      </c>
      <c r="ELA269" s="214" t="e">
        <v>#N/A</v>
      </c>
      <c r="ELB269" s="214" t="e">
        <v>#N/A</v>
      </c>
      <c r="ELC269" s="214" t="e">
        <v>#N/A</v>
      </c>
      <c r="ELD269" s="214" t="e">
        <v>#N/A</v>
      </c>
      <c r="ELE269" s="214" t="e">
        <v>#N/A</v>
      </c>
      <c r="ELF269" s="214" t="e">
        <v>#N/A</v>
      </c>
      <c r="ELG269" s="214" t="e">
        <v>#N/A</v>
      </c>
      <c r="ELH269" s="214" t="e">
        <v>#N/A</v>
      </c>
      <c r="ELI269" s="214" t="e">
        <v>#N/A</v>
      </c>
      <c r="ELJ269" s="214" t="e">
        <v>#N/A</v>
      </c>
      <c r="ELK269" s="214" t="e">
        <v>#N/A</v>
      </c>
      <c r="ELL269" s="214" t="e">
        <v>#N/A</v>
      </c>
      <c r="ELM269" s="214" t="e">
        <v>#N/A</v>
      </c>
      <c r="ELN269" s="214" t="e">
        <v>#N/A</v>
      </c>
      <c r="ELO269" s="214" t="e">
        <v>#N/A</v>
      </c>
      <c r="ELP269" s="214" t="e">
        <v>#N/A</v>
      </c>
      <c r="ELQ269" s="214" t="e">
        <v>#N/A</v>
      </c>
      <c r="ELR269" s="214" t="e">
        <v>#N/A</v>
      </c>
      <c r="ELS269" s="214" t="e">
        <v>#N/A</v>
      </c>
      <c r="ELT269" s="214" t="e">
        <v>#N/A</v>
      </c>
      <c r="ELU269" s="214" t="e">
        <v>#N/A</v>
      </c>
      <c r="ELV269" s="214" t="e">
        <v>#N/A</v>
      </c>
      <c r="ELW269" s="214" t="e">
        <v>#N/A</v>
      </c>
      <c r="ELX269" s="214" t="e">
        <v>#N/A</v>
      </c>
      <c r="ELY269" s="214" t="e">
        <v>#N/A</v>
      </c>
      <c r="ELZ269" s="214" t="e">
        <v>#N/A</v>
      </c>
      <c r="EMA269" s="214" t="e">
        <v>#N/A</v>
      </c>
      <c r="EMB269" s="214" t="e">
        <v>#N/A</v>
      </c>
      <c r="EMC269" s="214" t="e">
        <v>#N/A</v>
      </c>
      <c r="EMD269" s="214" t="e">
        <v>#N/A</v>
      </c>
      <c r="EME269" s="214" t="e">
        <v>#N/A</v>
      </c>
      <c r="EMF269" s="214" t="e">
        <v>#N/A</v>
      </c>
      <c r="EMG269" s="214" t="e">
        <v>#N/A</v>
      </c>
      <c r="EMH269" s="214" t="e">
        <v>#N/A</v>
      </c>
      <c r="EMI269" s="214" t="e">
        <v>#N/A</v>
      </c>
      <c r="EMJ269" s="214" t="e">
        <v>#N/A</v>
      </c>
      <c r="EMK269" s="214" t="e">
        <v>#N/A</v>
      </c>
      <c r="EML269" s="214" t="e">
        <v>#N/A</v>
      </c>
      <c r="EMM269" s="214" t="e">
        <v>#N/A</v>
      </c>
      <c r="EMN269" s="214" t="e">
        <v>#N/A</v>
      </c>
      <c r="EMO269" s="214" t="e">
        <v>#N/A</v>
      </c>
      <c r="EMP269" s="214" t="e">
        <v>#N/A</v>
      </c>
      <c r="EMQ269" s="214" t="e">
        <v>#N/A</v>
      </c>
      <c r="EMR269" s="214" t="e">
        <v>#N/A</v>
      </c>
      <c r="EMS269" s="214" t="e">
        <v>#N/A</v>
      </c>
      <c r="EMT269" s="214" t="e">
        <v>#N/A</v>
      </c>
      <c r="EMU269" s="214" t="e">
        <v>#N/A</v>
      </c>
      <c r="EMV269" s="214" t="e">
        <v>#N/A</v>
      </c>
      <c r="EMW269" s="214" t="e">
        <v>#N/A</v>
      </c>
      <c r="EMX269" s="214" t="e">
        <v>#N/A</v>
      </c>
      <c r="EMY269" s="214" t="e">
        <v>#N/A</v>
      </c>
      <c r="EMZ269" s="214" t="e">
        <v>#N/A</v>
      </c>
      <c r="ENA269" s="214" t="e">
        <v>#N/A</v>
      </c>
      <c r="ENB269" s="214" t="e">
        <v>#N/A</v>
      </c>
      <c r="ENC269" s="214" t="e">
        <v>#N/A</v>
      </c>
      <c r="END269" s="214" t="e">
        <v>#N/A</v>
      </c>
      <c r="ENE269" s="214" t="e">
        <v>#N/A</v>
      </c>
      <c r="ENF269" s="214" t="e">
        <v>#N/A</v>
      </c>
      <c r="ENG269" s="214" t="e">
        <v>#N/A</v>
      </c>
      <c r="ENH269" s="214" t="e">
        <v>#N/A</v>
      </c>
      <c r="ENI269" s="214" t="e">
        <v>#N/A</v>
      </c>
      <c r="ENJ269" s="214" t="e">
        <v>#N/A</v>
      </c>
      <c r="ENK269" s="214" t="e">
        <v>#N/A</v>
      </c>
      <c r="ENL269" s="214" t="e">
        <v>#N/A</v>
      </c>
      <c r="ENM269" s="214" t="e">
        <v>#N/A</v>
      </c>
      <c r="ENN269" s="214" t="e">
        <v>#N/A</v>
      </c>
      <c r="ENO269" s="214" t="e">
        <v>#N/A</v>
      </c>
      <c r="ENP269" s="214" t="e">
        <v>#N/A</v>
      </c>
      <c r="ENQ269" s="214" t="e">
        <v>#N/A</v>
      </c>
      <c r="ENR269" s="214" t="e">
        <v>#N/A</v>
      </c>
      <c r="ENS269" s="214" t="e">
        <v>#N/A</v>
      </c>
      <c r="ENT269" s="214" t="e">
        <v>#N/A</v>
      </c>
      <c r="ENU269" s="214" t="e">
        <v>#N/A</v>
      </c>
      <c r="ENV269" s="214" t="e">
        <v>#N/A</v>
      </c>
      <c r="ENW269" s="214" t="e">
        <v>#N/A</v>
      </c>
      <c r="ENX269" s="214" t="e">
        <v>#N/A</v>
      </c>
      <c r="ENY269" s="214" t="e">
        <v>#N/A</v>
      </c>
      <c r="ENZ269" s="214" t="e">
        <v>#N/A</v>
      </c>
      <c r="EOA269" s="214" t="e">
        <v>#N/A</v>
      </c>
      <c r="EOB269" s="214" t="e">
        <v>#N/A</v>
      </c>
      <c r="EOC269" s="214" t="e">
        <v>#N/A</v>
      </c>
      <c r="EOD269" s="214" t="e">
        <v>#N/A</v>
      </c>
      <c r="EOE269" s="214" t="e">
        <v>#N/A</v>
      </c>
      <c r="EOF269" s="214" t="e">
        <v>#N/A</v>
      </c>
      <c r="EOG269" s="214" t="e">
        <v>#N/A</v>
      </c>
      <c r="EOH269" s="214" t="e">
        <v>#N/A</v>
      </c>
      <c r="EOI269" s="214" t="e">
        <v>#N/A</v>
      </c>
      <c r="EOJ269" s="214" t="e">
        <v>#N/A</v>
      </c>
      <c r="EOK269" s="214" t="e">
        <v>#N/A</v>
      </c>
      <c r="EOL269" s="214" t="e">
        <v>#N/A</v>
      </c>
      <c r="EOM269" s="214" t="e">
        <v>#N/A</v>
      </c>
      <c r="EON269" s="214" t="e">
        <v>#N/A</v>
      </c>
      <c r="EOO269" s="214" t="e">
        <v>#N/A</v>
      </c>
      <c r="EOP269" s="214" t="e">
        <v>#N/A</v>
      </c>
      <c r="EOQ269" s="214" t="e">
        <v>#N/A</v>
      </c>
      <c r="EOR269" s="214" t="e">
        <v>#N/A</v>
      </c>
      <c r="EOS269" s="214" t="e">
        <v>#N/A</v>
      </c>
      <c r="EOT269" s="214" t="e">
        <v>#N/A</v>
      </c>
      <c r="EOU269" s="214" t="e">
        <v>#N/A</v>
      </c>
      <c r="EOV269" s="214" t="e">
        <v>#N/A</v>
      </c>
      <c r="EOW269" s="214" t="e">
        <v>#N/A</v>
      </c>
      <c r="EOX269" s="214" t="e">
        <v>#N/A</v>
      </c>
      <c r="EOY269" s="214" t="e">
        <v>#N/A</v>
      </c>
      <c r="EOZ269" s="214" t="e">
        <v>#N/A</v>
      </c>
      <c r="EPA269" s="214" t="e">
        <v>#N/A</v>
      </c>
      <c r="EPB269" s="214" t="e">
        <v>#N/A</v>
      </c>
      <c r="EPC269" s="214" t="e">
        <v>#N/A</v>
      </c>
      <c r="EPD269" s="214" t="e">
        <v>#N/A</v>
      </c>
      <c r="EPE269" s="214" t="e">
        <v>#N/A</v>
      </c>
      <c r="EPF269" s="214" t="e">
        <v>#N/A</v>
      </c>
      <c r="EPG269" s="214" t="e">
        <v>#N/A</v>
      </c>
      <c r="EPH269" s="214" t="e">
        <v>#N/A</v>
      </c>
      <c r="EPI269" s="214" t="e">
        <v>#N/A</v>
      </c>
      <c r="EPJ269" s="214" t="e">
        <v>#N/A</v>
      </c>
      <c r="EPK269" s="214" t="e">
        <v>#N/A</v>
      </c>
      <c r="EPL269" s="214" t="e">
        <v>#N/A</v>
      </c>
      <c r="EPM269" s="214" t="e">
        <v>#N/A</v>
      </c>
      <c r="EPN269" s="214" t="e">
        <v>#N/A</v>
      </c>
      <c r="EPO269" s="214" t="e">
        <v>#N/A</v>
      </c>
      <c r="EPP269" s="214" t="e">
        <v>#N/A</v>
      </c>
      <c r="EPQ269" s="214" t="e">
        <v>#N/A</v>
      </c>
      <c r="EPR269" s="214" t="e">
        <v>#N/A</v>
      </c>
      <c r="EPS269" s="214" t="e">
        <v>#N/A</v>
      </c>
      <c r="EPT269" s="214" t="e">
        <v>#N/A</v>
      </c>
      <c r="EPU269" s="214" t="e">
        <v>#N/A</v>
      </c>
      <c r="EPV269" s="214" t="e">
        <v>#N/A</v>
      </c>
      <c r="EPW269" s="214" t="e">
        <v>#N/A</v>
      </c>
      <c r="EPX269" s="214" t="e">
        <v>#N/A</v>
      </c>
      <c r="EPY269" s="214" t="e">
        <v>#N/A</v>
      </c>
      <c r="EPZ269" s="214" t="e">
        <v>#N/A</v>
      </c>
      <c r="EQA269" s="214" t="e">
        <v>#N/A</v>
      </c>
      <c r="EQB269" s="214" t="e">
        <v>#N/A</v>
      </c>
      <c r="EQC269" s="214" t="e">
        <v>#N/A</v>
      </c>
      <c r="EQD269" s="214" t="e">
        <v>#N/A</v>
      </c>
      <c r="EQE269" s="214" t="e">
        <v>#N/A</v>
      </c>
      <c r="EQF269" s="214" t="e">
        <v>#N/A</v>
      </c>
      <c r="EQG269" s="214" t="e">
        <v>#N/A</v>
      </c>
      <c r="EQH269" s="214" t="e">
        <v>#N/A</v>
      </c>
      <c r="EQI269" s="214" t="e">
        <v>#N/A</v>
      </c>
      <c r="EQJ269" s="214" t="e">
        <v>#N/A</v>
      </c>
      <c r="EQK269" s="214" t="e">
        <v>#N/A</v>
      </c>
      <c r="EQL269" s="214" t="e">
        <v>#N/A</v>
      </c>
      <c r="EQM269" s="214" t="e">
        <v>#N/A</v>
      </c>
      <c r="EQN269" s="214" t="e">
        <v>#N/A</v>
      </c>
      <c r="EQO269" s="214" t="e">
        <v>#N/A</v>
      </c>
      <c r="EQP269" s="214" t="e">
        <v>#N/A</v>
      </c>
      <c r="EQQ269" s="214" t="e">
        <v>#N/A</v>
      </c>
      <c r="EQR269" s="214" t="e">
        <v>#N/A</v>
      </c>
      <c r="EQS269" s="214" t="e">
        <v>#N/A</v>
      </c>
      <c r="EQT269" s="214" t="e">
        <v>#N/A</v>
      </c>
      <c r="EQU269" s="214" t="e">
        <v>#N/A</v>
      </c>
      <c r="EQV269" s="214" t="e">
        <v>#N/A</v>
      </c>
      <c r="EQW269" s="214" t="e">
        <v>#N/A</v>
      </c>
      <c r="EQX269" s="214" t="e">
        <v>#N/A</v>
      </c>
      <c r="EQY269" s="214" t="e">
        <v>#N/A</v>
      </c>
      <c r="EQZ269" s="214" t="e">
        <v>#N/A</v>
      </c>
      <c r="ERA269" s="214" t="e">
        <v>#N/A</v>
      </c>
      <c r="ERB269" s="214" t="e">
        <v>#N/A</v>
      </c>
      <c r="ERC269" s="214" t="e">
        <v>#N/A</v>
      </c>
      <c r="ERD269" s="214" t="e">
        <v>#N/A</v>
      </c>
      <c r="ERE269" s="214" t="e">
        <v>#N/A</v>
      </c>
      <c r="ERF269" s="214" t="e">
        <v>#N/A</v>
      </c>
      <c r="ERG269" s="214" t="e">
        <v>#N/A</v>
      </c>
      <c r="ERH269" s="214" t="e">
        <v>#N/A</v>
      </c>
      <c r="ERI269" s="214" t="e">
        <v>#N/A</v>
      </c>
      <c r="ERJ269" s="214" t="e">
        <v>#N/A</v>
      </c>
      <c r="ERK269" s="214" t="e">
        <v>#N/A</v>
      </c>
      <c r="ERL269" s="214" t="e">
        <v>#N/A</v>
      </c>
      <c r="ERM269" s="214" t="e">
        <v>#N/A</v>
      </c>
      <c r="ERN269" s="214" t="e">
        <v>#N/A</v>
      </c>
      <c r="ERO269" s="214" t="e">
        <v>#N/A</v>
      </c>
      <c r="ERP269" s="214" t="e">
        <v>#N/A</v>
      </c>
      <c r="ERQ269" s="214" t="e">
        <v>#N/A</v>
      </c>
      <c r="ERR269" s="214" t="e">
        <v>#N/A</v>
      </c>
      <c r="ERS269" s="214" t="e">
        <v>#N/A</v>
      </c>
      <c r="ERT269" s="214" t="e">
        <v>#N/A</v>
      </c>
      <c r="ERU269" s="214" t="e">
        <v>#N/A</v>
      </c>
      <c r="ERV269" s="214" t="e">
        <v>#N/A</v>
      </c>
      <c r="ERW269" s="214" t="e">
        <v>#N/A</v>
      </c>
      <c r="ERX269" s="214" t="e">
        <v>#N/A</v>
      </c>
      <c r="ERY269" s="214" t="e">
        <v>#N/A</v>
      </c>
      <c r="ERZ269" s="214" t="e">
        <v>#N/A</v>
      </c>
      <c r="ESA269" s="214" t="e">
        <v>#N/A</v>
      </c>
      <c r="ESB269" s="214" t="e">
        <v>#N/A</v>
      </c>
      <c r="ESC269" s="214" t="e">
        <v>#N/A</v>
      </c>
      <c r="ESD269" s="214" t="e">
        <v>#N/A</v>
      </c>
      <c r="ESE269" s="214" t="e">
        <v>#N/A</v>
      </c>
      <c r="ESF269" s="214" t="e">
        <v>#N/A</v>
      </c>
      <c r="ESG269" s="214" t="e">
        <v>#N/A</v>
      </c>
      <c r="ESH269" s="214" t="e">
        <v>#N/A</v>
      </c>
      <c r="ESI269" s="214" t="e">
        <v>#N/A</v>
      </c>
      <c r="ESJ269" s="214" t="e">
        <v>#N/A</v>
      </c>
      <c r="ESK269" s="214" t="e">
        <v>#N/A</v>
      </c>
      <c r="ESL269" s="214" t="e">
        <v>#N/A</v>
      </c>
      <c r="ESM269" s="214" t="e">
        <v>#N/A</v>
      </c>
      <c r="ESN269" s="214" t="e">
        <v>#N/A</v>
      </c>
      <c r="ESO269" s="214" t="e">
        <v>#N/A</v>
      </c>
      <c r="ESP269" s="214" t="e">
        <v>#N/A</v>
      </c>
      <c r="ESQ269" s="214" t="e">
        <v>#N/A</v>
      </c>
      <c r="ESR269" s="214" t="e">
        <v>#N/A</v>
      </c>
      <c r="ESS269" s="214" t="e">
        <v>#N/A</v>
      </c>
      <c r="EST269" s="214" t="e">
        <v>#N/A</v>
      </c>
      <c r="ESU269" s="214" t="e">
        <v>#N/A</v>
      </c>
      <c r="ESV269" s="214" t="e">
        <v>#N/A</v>
      </c>
      <c r="ESW269" s="214" t="e">
        <v>#N/A</v>
      </c>
      <c r="ESX269" s="214" t="e">
        <v>#N/A</v>
      </c>
      <c r="ESY269" s="214" t="e">
        <v>#N/A</v>
      </c>
      <c r="ESZ269" s="214" t="e">
        <v>#N/A</v>
      </c>
      <c r="ETA269" s="214" t="e">
        <v>#N/A</v>
      </c>
      <c r="ETB269" s="214" t="e">
        <v>#N/A</v>
      </c>
      <c r="ETC269" s="214" t="e">
        <v>#N/A</v>
      </c>
      <c r="ETD269" s="214" t="e">
        <v>#N/A</v>
      </c>
      <c r="ETE269" s="214" t="e">
        <v>#N/A</v>
      </c>
      <c r="ETF269" s="214" t="e">
        <v>#N/A</v>
      </c>
      <c r="ETG269" s="214" t="e">
        <v>#N/A</v>
      </c>
      <c r="ETH269" s="214" t="e">
        <v>#N/A</v>
      </c>
      <c r="ETI269" s="214" t="e">
        <v>#N/A</v>
      </c>
      <c r="ETJ269" s="214" t="e">
        <v>#N/A</v>
      </c>
      <c r="ETK269" s="214" t="e">
        <v>#N/A</v>
      </c>
      <c r="ETL269" s="214" t="e">
        <v>#N/A</v>
      </c>
      <c r="ETM269" s="214" t="e">
        <v>#N/A</v>
      </c>
      <c r="ETN269" s="214" t="e">
        <v>#N/A</v>
      </c>
      <c r="ETO269" s="214" t="e">
        <v>#N/A</v>
      </c>
      <c r="ETP269" s="214" t="e">
        <v>#N/A</v>
      </c>
      <c r="ETQ269" s="214" t="e">
        <v>#N/A</v>
      </c>
      <c r="ETR269" s="214" t="e">
        <v>#N/A</v>
      </c>
      <c r="ETS269" s="214" t="e">
        <v>#N/A</v>
      </c>
      <c r="ETT269" s="214" t="e">
        <v>#N/A</v>
      </c>
      <c r="ETU269" s="214" t="e">
        <v>#N/A</v>
      </c>
      <c r="ETV269" s="214" t="e">
        <v>#N/A</v>
      </c>
      <c r="ETW269" s="214" t="e">
        <v>#N/A</v>
      </c>
      <c r="ETX269" s="214" t="e">
        <v>#N/A</v>
      </c>
      <c r="ETY269" s="214" t="e">
        <v>#N/A</v>
      </c>
      <c r="ETZ269" s="214" t="e">
        <v>#N/A</v>
      </c>
      <c r="EUA269" s="214" t="e">
        <v>#N/A</v>
      </c>
      <c r="EUB269" s="214" t="e">
        <v>#N/A</v>
      </c>
      <c r="EUC269" s="214" t="e">
        <v>#N/A</v>
      </c>
      <c r="EUD269" s="214" t="e">
        <v>#N/A</v>
      </c>
      <c r="EUE269" s="214" t="e">
        <v>#N/A</v>
      </c>
      <c r="EUF269" s="214" t="e">
        <v>#N/A</v>
      </c>
      <c r="EUG269" s="214" t="e">
        <v>#N/A</v>
      </c>
      <c r="EUH269" s="214" t="e">
        <v>#N/A</v>
      </c>
      <c r="EUI269" s="214" t="e">
        <v>#N/A</v>
      </c>
      <c r="EUJ269" s="214" t="e">
        <v>#N/A</v>
      </c>
      <c r="EUK269" s="214" t="e">
        <v>#N/A</v>
      </c>
      <c r="EUL269" s="214" t="e">
        <v>#N/A</v>
      </c>
      <c r="EUM269" s="214" t="e">
        <v>#N/A</v>
      </c>
      <c r="EUN269" s="214" t="e">
        <v>#N/A</v>
      </c>
      <c r="EUO269" s="214" t="e">
        <v>#N/A</v>
      </c>
      <c r="EUP269" s="214" t="e">
        <v>#N/A</v>
      </c>
      <c r="EUQ269" s="214" t="e">
        <v>#N/A</v>
      </c>
      <c r="EUR269" s="214" t="e">
        <v>#N/A</v>
      </c>
      <c r="EUS269" s="214" t="e">
        <v>#N/A</v>
      </c>
      <c r="EUT269" s="214" t="e">
        <v>#N/A</v>
      </c>
      <c r="EUU269" s="214" t="e">
        <v>#N/A</v>
      </c>
      <c r="EUV269" s="214" t="e">
        <v>#N/A</v>
      </c>
      <c r="EUW269" s="214" t="e">
        <v>#N/A</v>
      </c>
      <c r="EUX269" s="214" t="e">
        <v>#N/A</v>
      </c>
      <c r="EUY269" s="214" t="e">
        <v>#N/A</v>
      </c>
      <c r="EUZ269" s="214" t="e">
        <v>#N/A</v>
      </c>
      <c r="EVA269" s="214" t="e">
        <v>#N/A</v>
      </c>
      <c r="EVB269" s="214" t="e">
        <v>#N/A</v>
      </c>
      <c r="EVC269" s="214" t="e">
        <v>#N/A</v>
      </c>
      <c r="EVD269" s="214" t="e">
        <v>#N/A</v>
      </c>
      <c r="EVE269" s="214" t="e">
        <v>#N/A</v>
      </c>
      <c r="EVF269" s="214" t="e">
        <v>#N/A</v>
      </c>
      <c r="EVG269" s="214" t="e">
        <v>#N/A</v>
      </c>
      <c r="EVH269" s="214" t="e">
        <v>#N/A</v>
      </c>
      <c r="EVI269" s="214" t="e">
        <v>#N/A</v>
      </c>
      <c r="EVJ269" s="214" t="e">
        <v>#N/A</v>
      </c>
      <c r="EVK269" s="214" t="e">
        <v>#N/A</v>
      </c>
      <c r="EVL269" s="214" t="e">
        <v>#N/A</v>
      </c>
      <c r="EVM269" s="214" t="e">
        <v>#N/A</v>
      </c>
      <c r="EVN269" s="214" t="e">
        <v>#N/A</v>
      </c>
      <c r="EVO269" s="214" t="e">
        <v>#N/A</v>
      </c>
      <c r="EVP269" s="214" t="e">
        <v>#N/A</v>
      </c>
      <c r="EVQ269" s="214" t="e">
        <v>#N/A</v>
      </c>
      <c r="EVR269" s="214" t="e">
        <v>#N/A</v>
      </c>
      <c r="EVS269" s="214" t="e">
        <v>#N/A</v>
      </c>
      <c r="EVT269" s="214" t="e">
        <v>#N/A</v>
      </c>
      <c r="EVU269" s="214" t="e">
        <v>#N/A</v>
      </c>
      <c r="EVV269" s="214" t="e">
        <v>#N/A</v>
      </c>
      <c r="EVW269" s="214" t="e">
        <v>#N/A</v>
      </c>
      <c r="EVX269" s="214" t="e">
        <v>#N/A</v>
      </c>
      <c r="EVY269" s="214" t="e">
        <v>#N/A</v>
      </c>
      <c r="EVZ269" s="214" t="e">
        <v>#N/A</v>
      </c>
      <c r="EWA269" s="214" t="e">
        <v>#N/A</v>
      </c>
      <c r="EWB269" s="214" t="e">
        <v>#N/A</v>
      </c>
      <c r="EWC269" s="214" t="e">
        <v>#N/A</v>
      </c>
      <c r="EWD269" s="214" t="e">
        <v>#N/A</v>
      </c>
      <c r="EWE269" s="214" t="e">
        <v>#N/A</v>
      </c>
      <c r="EWF269" s="214" t="e">
        <v>#N/A</v>
      </c>
      <c r="EWG269" s="214" t="e">
        <v>#N/A</v>
      </c>
      <c r="EWH269" s="214" t="e">
        <v>#N/A</v>
      </c>
      <c r="EWI269" s="214" t="e">
        <v>#N/A</v>
      </c>
      <c r="EWJ269" s="214" t="e">
        <v>#N/A</v>
      </c>
      <c r="EWK269" s="214" t="e">
        <v>#N/A</v>
      </c>
      <c r="EWL269" s="214" t="e">
        <v>#N/A</v>
      </c>
      <c r="EWM269" s="214" t="e">
        <v>#N/A</v>
      </c>
      <c r="EWN269" s="214" t="e">
        <v>#N/A</v>
      </c>
      <c r="EWO269" s="214" t="e">
        <v>#N/A</v>
      </c>
      <c r="EWP269" s="214" t="e">
        <v>#N/A</v>
      </c>
      <c r="EWQ269" s="214" t="e">
        <v>#N/A</v>
      </c>
      <c r="EWR269" s="214" t="e">
        <v>#N/A</v>
      </c>
      <c r="EWS269" s="214" t="e">
        <v>#N/A</v>
      </c>
      <c r="EWT269" s="214" t="e">
        <v>#N/A</v>
      </c>
      <c r="EWU269" s="214" t="e">
        <v>#N/A</v>
      </c>
      <c r="EWV269" s="214" t="e">
        <v>#N/A</v>
      </c>
      <c r="EWW269" s="214" t="e">
        <v>#N/A</v>
      </c>
      <c r="EWX269" s="214" t="e">
        <v>#N/A</v>
      </c>
      <c r="EWY269" s="214" t="e">
        <v>#N/A</v>
      </c>
      <c r="EWZ269" s="214" t="e">
        <v>#N/A</v>
      </c>
      <c r="EXA269" s="214" t="e">
        <v>#N/A</v>
      </c>
      <c r="EXB269" s="214" t="e">
        <v>#N/A</v>
      </c>
      <c r="EXC269" s="214" t="e">
        <v>#N/A</v>
      </c>
      <c r="EXD269" s="214" t="e">
        <v>#N/A</v>
      </c>
      <c r="EXE269" s="214" t="e">
        <v>#N/A</v>
      </c>
      <c r="EXF269" s="214" t="e">
        <v>#N/A</v>
      </c>
      <c r="EXG269" s="214" t="e">
        <v>#N/A</v>
      </c>
      <c r="EXH269" s="214" t="e">
        <v>#N/A</v>
      </c>
      <c r="EXI269" s="214" t="e">
        <v>#N/A</v>
      </c>
      <c r="EXJ269" s="214" t="e">
        <v>#N/A</v>
      </c>
      <c r="EXK269" s="214" t="e">
        <v>#N/A</v>
      </c>
      <c r="EXL269" s="214" t="e">
        <v>#N/A</v>
      </c>
      <c r="EXM269" s="214" t="e">
        <v>#N/A</v>
      </c>
      <c r="EXN269" s="214" t="e">
        <v>#N/A</v>
      </c>
      <c r="EXO269" s="214" t="e">
        <v>#N/A</v>
      </c>
      <c r="EXP269" s="214" t="e">
        <v>#N/A</v>
      </c>
      <c r="EXQ269" s="214" t="e">
        <v>#N/A</v>
      </c>
      <c r="EXR269" s="214" t="e">
        <v>#N/A</v>
      </c>
      <c r="EXS269" s="214" t="e">
        <v>#N/A</v>
      </c>
      <c r="EXT269" s="214" t="e">
        <v>#N/A</v>
      </c>
      <c r="EXU269" s="214" t="e">
        <v>#N/A</v>
      </c>
      <c r="EXV269" s="214" t="e">
        <v>#N/A</v>
      </c>
      <c r="EXW269" s="214" t="e">
        <v>#N/A</v>
      </c>
      <c r="EXX269" s="214" t="e">
        <v>#N/A</v>
      </c>
      <c r="EXY269" s="214" t="e">
        <v>#N/A</v>
      </c>
      <c r="EXZ269" s="214" t="e">
        <v>#N/A</v>
      </c>
      <c r="EYA269" s="214" t="e">
        <v>#N/A</v>
      </c>
      <c r="EYB269" s="214" t="e">
        <v>#N/A</v>
      </c>
      <c r="EYC269" s="214" t="e">
        <v>#N/A</v>
      </c>
      <c r="EYD269" s="214" t="e">
        <v>#N/A</v>
      </c>
      <c r="EYE269" s="214" t="e">
        <v>#N/A</v>
      </c>
      <c r="EYF269" s="214" t="e">
        <v>#N/A</v>
      </c>
      <c r="EYG269" s="214" t="e">
        <v>#N/A</v>
      </c>
      <c r="EYH269" s="214" t="e">
        <v>#N/A</v>
      </c>
      <c r="EYI269" s="214" t="e">
        <v>#N/A</v>
      </c>
      <c r="EYJ269" s="214" t="e">
        <v>#N/A</v>
      </c>
      <c r="EYK269" s="214" t="e">
        <v>#N/A</v>
      </c>
      <c r="EYL269" s="214" t="e">
        <v>#N/A</v>
      </c>
      <c r="EYM269" s="214" t="e">
        <v>#N/A</v>
      </c>
      <c r="EYN269" s="214" t="e">
        <v>#N/A</v>
      </c>
      <c r="EYO269" s="214" t="e">
        <v>#N/A</v>
      </c>
      <c r="EYP269" s="214" t="e">
        <v>#N/A</v>
      </c>
      <c r="EYQ269" s="214" t="e">
        <v>#N/A</v>
      </c>
      <c r="EYR269" s="214" t="e">
        <v>#N/A</v>
      </c>
      <c r="EYS269" s="214" t="e">
        <v>#N/A</v>
      </c>
      <c r="EYT269" s="214" t="e">
        <v>#N/A</v>
      </c>
      <c r="EYU269" s="214" t="e">
        <v>#N/A</v>
      </c>
      <c r="EYV269" s="214" t="e">
        <v>#N/A</v>
      </c>
      <c r="EYW269" s="214" t="e">
        <v>#N/A</v>
      </c>
      <c r="EYX269" s="214" t="e">
        <v>#N/A</v>
      </c>
      <c r="EYY269" s="214" t="e">
        <v>#N/A</v>
      </c>
      <c r="EYZ269" s="214" t="e">
        <v>#N/A</v>
      </c>
      <c r="EZA269" s="214" t="e">
        <v>#N/A</v>
      </c>
      <c r="EZB269" s="214" t="e">
        <v>#N/A</v>
      </c>
      <c r="EZC269" s="214" t="e">
        <v>#N/A</v>
      </c>
      <c r="EZD269" s="214" t="e">
        <v>#N/A</v>
      </c>
      <c r="EZE269" s="214" t="e">
        <v>#N/A</v>
      </c>
      <c r="EZF269" s="214" t="e">
        <v>#N/A</v>
      </c>
      <c r="EZG269" s="214" t="e">
        <v>#N/A</v>
      </c>
      <c r="EZH269" s="214" t="e">
        <v>#N/A</v>
      </c>
      <c r="EZI269" s="214" t="e">
        <v>#N/A</v>
      </c>
      <c r="EZJ269" s="214" t="e">
        <v>#N/A</v>
      </c>
      <c r="EZK269" s="214" t="e">
        <v>#N/A</v>
      </c>
      <c r="EZL269" s="214" t="e">
        <v>#N/A</v>
      </c>
      <c r="EZM269" s="214" t="e">
        <v>#N/A</v>
      </c>
      <c r="EZN269" s="214" t="e">
        <v>#N/A</v>
      </c>
      <c r="EZO269" s="214" t="e">
        <v>#N/A</v>
      </c>
      <c r="EZP269" s="214" t="e">
        <v>#N/A</v>
      </c>
      <c r="EZQ269" s="214" t="e">
        <v>#N/A</v>
      </c>
      <c r="EZR269" s="214" t="e">
        <v>#N/A</v>
      </c>
      <c r="EZS269" s="214" t="e">
        <v>#N/A</v>
      </c>
      <c r="EZT269" s="214" t="e">
        <v>#N/A</v>
      </c>
      <c r="EZU269" s="214" t="e">
        <v>#N/A</v>
      </c>
      <c r="EZV269" s="214" t="e">
        <v>#N/A</v>
      </c>
      <c r="EZW269" s="214" t="e">
        <v>#N/A</v>
      </c>
      <c r="EZX269" s="214" t="e">
        <v>#N/A</v>
      </c>
      <c r="EZY269" s="214" t="e">
        <v>#N/A</v>
      </c>
      <c r="EZZ269" s="214" t="e">
        <v>#N/A</v>
      </c>
      <c r="FAA269" s="214" t="e">
        <v>#N/A</v>
      </c>
      <c r="FAB269" s="214" t="e">
        <v>#N/A</v>
      </c>
      <c r="FAC269" s="214" t="e">
        <v>#N/A</v>
      </c>
      <c r="FAD269" s="214" t="e">
        <v>#N/A</v>
      </c>
      <c r="FAE269" s="214" t="e">
        <v>#N/A</v>
      </c>
      <c r="FAF269" s="214" t="e">
        <v>#N/A</v>
      </c>
      <c r="FAG269" s="214" t="e">
        <v>#N/A</v>
      </c>
      <c r="FAH269" s="214" t="e">
        <v>#N/A</v>
      </c>
      <c r="FAI269" s="214" t="e">
        <v>#N/A</v>
      </c>
      <c r="FAJ269" s="214" t="e">
        <v>#N/A</v>
      </c>
      <c r="FAK269" s="214" t="e">
        <v>#N/A</v>
      </c>
      <c r="FAL269" s="214" t="e">
        <v>#N/A</v>
      </c>
      <c r="FAM269" s="214" t="e">
        <v>#N/A</v>
      </c>
      <c r="FAN269" s="214" t="e">
        <v>#N/A</v>
      </c>
      <c r="FAO269" s="214" t="e">
        <v>#N/A</v>
      </c>
      <c r="FAP269" s="214" t="e">
        <v>#N/A</v>
      </c>
      <c r="FAQ269" s="214" t="e">
        <v>#N/A</v>
      </c>
      <c r="FAR269" s="214" t="e">
        <v>#N/A</v>
      </c>
      <c r="FAS269" s="214" t="e">
        <v>#N/A</v>
      </c>
      <c r="FAT269" s="214" t="e">
        <v>#N/A</v>
      </c>
      <c r="FAU269" s="214" t="e">
        <v>#N/A</v>
      </c>
      <c r="FAV269" s="214" t="e">
        <v>#N/A</v>
      </c>
      <c r="FAW269" s="214" t="e">
        <v>#N/A</v>
      </c>
      <c r="FAX269" s="214" t="e">
        <v>#N/A</v>
      </c>
      <c r="FAY269" s="214" t="e">
        <v>#N/A</v>
      </c>
      <c r="FAZ269" s="214" t="e">
        <v>#N/A</v>
      </c>
      <c r="FBA269" s="214" t="e">
        <v>#N/A</v>
      </c>
      <c r="FBB269" s="214" t="e">
        <v>#N/A</v>
      </c>
      <c r="FBC269" s="214" t="e">
        <v>#N/A</v>
      </c>
      <c r="FBD269" s="214" t="e">
        <v>#N/A</v>
      </c>
      <c r="FBE269" s="214" t="e">
        <v>#N/A</v>
      </c>
      <c r="FBF269" s="214" t="e">
        <v>#N/A</v>
      </c>
      <c r="FBG269" s="214" t="e">
        <v>#N/A</v>
      </c>
      <c r="FBH269" s="214" t="e">
        <v>#N/A</v>
      </c>
      <c r="FBI269" s="214" t="e">
        <v>#N/A</v>
      </c>
      <c r="FBJ269" s="214" t="e">
        <v>#N/A</v>
      </c>
      <c r="FBK269" s="214" t="e">
        <v>#N/A</v>
      </c>
      <c r="FBL269" s="214" t="e">
        <v>#N/A</v>
      </c>
      <c r="FBM269" s="214" t="e">
        <v>#N/A</v>
      </c>
      <c r="FBN269" s="214" t="e">
        <v>#N/A</v>
      </c>
      <c r="FBO269" s="214" t="e">
        <v>#N/A</v>
      </c>
      <c r="FBP269" s="214" t="e">
        <v>#N/A</v>
      </c>
      <c r="FBQ269" s="214" t="e">
        <v>#N/A</v>
      </c>
      <c r="FBR269" s="214" t="e">
        <v>#N/A</v>
      </c>
      <c r="FBS269" s="214" t="e">
        <v>#N/A</v>
      </c>
      <c r="FBT269" s="214" t="e">
        <v>#N/A</v>
      </c>
      <c r="FBU269" s="214" t="e">
        <v>#N/A</v>
      </c>
      <c r="FBV269" s="214" t="e">
        <v>#N/A</v>
      </c>
      <c r="FBW269" s="214" t="e">
        <v>#N/A</v>
      </c>
      <c r="FBX269" s="214" t="e">
        <v>#N/A</v>
      </c>
      <c r="FBY269" s="214" t="e">
        <v>#N/A</v>
      </c>
      <c r="FBZ269" s="214" t="e">
        <v>#N/A</v>
      </c>
      <c r="FCA269" s="214" t="e">
        <v>#N/A</v>
      </c>
      <c r="FCB269" s="214" t="e">
        <v>#N/A</v>
      </c>
      <c r="FCC269" s="214" t="e">
        <v>#N/A</v>
      </c>
      <c r="FCD269" s="214" t="e">
        <v>#N/A</v>
      </c>
      <c r="FCE269" s="214" t="e">
        <v>#N/A</v>
      </c>
      <c r="FCF269" s="214" t="e">
        <v>#N/A</v>
      </c>
      <c r="FCG269" s="214" t="e">
        <v>#N/A</v>
      </c>
      <c r="FCH269" s="214" t="e">
        <v>#N/A</v>
      </c>
      <c r="FCI269" s="214" t="e">
        <v>#N/A</v>
      </c>
      <c r="FCJ269" s="214" t="e">
        <v>#N/A</v>
      </c>
      <c r="FCK269" s="214" t="e">
        <v>#N/A</v>
      </c>
      <c r="FCL269" s="214" t="e">
        <v>#N/A</v>
      </c>
      <c r="FCM269" s="214" t="e">
        <v>#N/A</v>
      </c>
      <c r="FCN269" s="214" t="e">
        <v>#N/A</v>
      </c>
      <c r="FCO269" s="214" t="e">
        <v>#N/A</v>
      </c>
      <c r="FCP269" s="214" t="e">
        <v>#N/A</v>
      </c>
      <c r="FCQ269" s="214" t="e">
        <v>#N/A</v>
      </c>
      <c r="FCR269" s="214" t="e">
        <v>#N/A</v>
      </c>
      <c r="FCS269" s="214" t="e">
        <v>#N/A</v>
      </c>
      <c r="FCT269" s="214" t="e">
        <v>#N/A</v>
      </c>
      <c r="FCU269" s="214" t="e">
        <v>#N/A</v>
      </c>
      <c r="FCV269" s="214" t="e">
        <v>#N/A</v>
      </c>
      <c r="FCW269" s="214" t="e">
        <v>#N/A</v>
      </c>
      <c r="FCX269" s="214" t="e">
        <v>#N/A</v>
      </c>
      <c r="FCY269" s="214" t="e">
        <v>#N/A</v>
      </c>
      <c r="FCZ269" s="214" t="e">
        <v>#N/A</v>
      </c>
      <c r="FDA269" s="214" t="e">
        <v>#N/A</v>
      </c>
      <c r="FDB269" s="214" t="e">
        <v>#N/A</v>
      </c>
      <c r="FDC269" s="214" t="e">
        <v>#N/A</v>
      </c>
      <c r="FDD269" s="214" t="e">
        <v>#N/A</v>
      </c>
      <c r="FDE269" s="214" t="e">
        <v>#N/A</v>
      </c>
      <c r="FDF269" s="214" t="e">
        <v>#N/A</v>
      </c>
      <c r="FDG269" s="214" t="e">
        <v>#N/A</v>
      </c>
      <c r="FDH269" s="214" t="e">
        <v>#N/A</v>
      </c>
      <c r="FDI269" s="214" t="e">
        <v>#N/A</v>
      </c>
      <c r="FDJ269" s="214" t="e">
        <v>#N/A</v>
      </c>
      <c r="FDK269" s="214" t="e">
        <v>#N/A</v>
      </c>
      <c r="FDL269" s="214" t="e">
        <v>#N/A</v>
      </c>
      <c r="FDM269" s="214" t="e">
        <v>#N/A</v>
      </c>
      <c r="FDN269" s="214" t="e">
        <v>#N/A</v>
      </c>
      <c r="FDO269" s="214" t="e">
        <v>#N/A</v>
      </c>
      <c r="FDP269" s="214" t="e">
        <v>#N/A</v>
      </c>
      <c r="FDQ269" s="214" t="e">
        <v>#N/A</v>
      </c>
      <c r="FDR269" s="214" t="e">
        <v>#N/A</v>
      </c>
      <c r="FDS269" s="214" t="e">
        <v>#N/A</v>
      </c>
      <c r="FDT269" s="214" t="e">
        <v>#N/A</v>
      </c>
      <c r="FDU269" s="214" t="e">
        <v>#N/A</v>
      </c>
      <c r="FDV269" s="214" t="e">
        <v>#N/A</v>
      </c>
      <c r="FDW269" s="214" t="e">
        <v>#N/A</v>
      </c>
      <c r="FDX269" s="214" t="e">
        <v>#N/A</v>
      </c>
      <c r="FDY269" s="214" t="e">
        <v>#N/A</v>
      </c>
      <c r="FDZ269" s="214" t="e">
        <v>#N/A</v>
      </c>
      <c r="FEA269" s="214" t="e">
        <v>#N/A</v>
      </c>
      <c r="FEB269" s="214" t="e">
        <v>#N/A</v>
      </c>
      <c r="FEC269" s="214" t="e">
        <v>#N/A</v>
      </c>
      <c r="FED269" s="214" t="e">
        <v>#N/A</v>
      </c>
      <c r="FEE269" s="214" t="e">
        <v>#N/A</v>
      </c>
      <c r="FEF269" s="214" t="e">
        <v>#N/A</v>
      </c>
      <c r="FEG269" s="214" t="e">
        <v>#N/A</v>
      </c>
      <c r="FEH269" s="214" t="e">
        <v>#N/A</v>
      </c>
      <c r="FEI269" s="214" t="e">
        <v>#N/A</v>
      </c>
      <c r="FEJ269" s="214" t="e">
        <v>#N/A</v>
      </c>
      <c r="FEK269" s="214" t="e">
        <v>#N/A</v>
      </c>
      <c r="FEL269" s="214" t="e">
        <v>#N/A</v>
      </c>
      <c r="FEM269" s="214" t="e">
        <v>#N/A</v>
      </c>
      <c r="FEN269" s="214" t="e">
        <v>#N/A</v>
      </c>
      <c r="FEO269" s="214" t="e">
        <v>#N/A</v>
      </c>
      <c r="FEP269" s="214" t="e">
        <v>#N/A</v>
      </c>
      <c r="FEQ269" s="214" t="e">
        <v>#N/A</v>
      </c>
      <c r="FER269" s="214" t="e">
        <v>#N/A</v>
      </c>
      <c r="FES269" s="214" t="e">
        <v>#N/A</v>
      </c>
      <c r="FET269" s="214" t="e">
        <v>#N/A</v>
      </c>
      <c r="FEU269" s="214" t="e">
        <v>#N/A</v>
      </c>
      <c r="FEV269" s="214" t="e">
        <v>#N/A</v>
      </c>
      <c r="FEW269" s="214" t="e">
        <v>#N/A</v>
      </c>
      <c r="FEX269" s="214" t="e">
        <v>#N/A</v>
      </c>
      <c r="FEY269" s="214" t="e">
        <v>#N/A</v>
      </c>
      <c r="FEZ269" s="214" t="e">
        <v>#N/A</v>
      </c>
      <c r="FFA269" s="214" t="e">
        <v>#N/A</v>
      </c>
      <c r="FFB269" s="214" t="e">
        <v>#N/A</v>
      </c>
      <c r="FFC269" s="214" t="e">
        <v>#N/A</v>
      </c>
      <c r="FFD269" s="214" t="e">
        <v>#N/A</v>
      </c>
      <c r="FFE269" s="214" t="e">
        <v>#N/A</v>
      </c>
      <c r="FFF269" s="214" t="e">
        <v>#N/A</v>
      </c>
      <c r="FFG269" s="214" t="e">
        <v>#N/A</v>
      </c>
      <c r="FFH269" s="214" t="e">
        <v>#N/A</v>
      </c>
      <c r="FFI269" s="214" t="e">
        <v>#N/A</v>
      </c>
      <c r="FFJ269" s="214" t="e">
        <v>#N/A</v>
      </c>
      <c r="FFK269" s="214" t="e">
        <v>#N/A</v>
      </c>
      <c r="FFL269" s="214" t="e">
        <v>#N/A</v>
      </c>
      <c r="FFM269" s="214" t="e">
        <v>#N/A</v>
      </c>
      <c r="FFN269" s="214" t="e">
        <v>#N/A</v>
      </c>
      <c r="FFO269" s="214" t="e">
        <v>#N/A</v>
      </c>
      <c r="FFP269" s="214" t="e">
        <v>#N/A</v>
      </c>
      <c r="FFQ269" s="214" t="e">
        <v>#N/A</v>
      </c>
      <c r="FFR269" s="214" t="e">
        <v>#N/A</v>
      </c>
      <c r="FFS269" s="214" t="e">
        <v>#N/A</v>
      </c>
      <c r="FFT269" s="214" t="e">
        <v>#N/A</v>
      </c>
      <c r="FFU269" s="214" t="e">
        <v>#N/A</v>
      </c>
      <c r="FFV269" s="214" t="e">
        <v>#N/A</v>
      </c>
      <c r="FFW269" s="214" t="e">
        <v>#N/A</v>
      </c>
      <c r="FFX269" s="214" t="e">
        <v>#N/A</v>
      </c>
      <c r="FFY269" s="214" t="e">
        <v>#N/A</v>
      </c>
      <c r="FFZ269" s="214" t="e">
        <v>#N/A</v>
      </c>
      <c r="FGA269" s="214" t="e">
        <v>#N/A</v>
      </c>
      <c r="FGB269" s="214" t="e">
        <v>#N/A</v>
      </c>
      <c r="FGC269" s="214" t="e">
        <v>#N/A</v>
      </c>
      <c r="FGD269" s="214" t="e">
        <v>#N/A</v>
      </c>
      <c r="FGE269" s="214" t="e">
        <v>#N/A</v>
      </c>
      <c r="FGF269" s="214" t="e">
        <v>#N/A</v>
      </c>
      <c r="FGG269" s="214" t="e">
        <v>#N/A</v>
      </c>
      <c r="FGH269" s="214" t="e">
        <v>#N/A</v>
      </c>
      <c r="FGI269" s="214" t="e">
        <v>#N/A</v>
      </c>
      <c r="FGJ269" s="214" t="e">
        <v>#N/A</v>
      </c>
      <c r="FGK269" s="214" t="e">
        <v>#N/A</v>
      </c>
      <c r="FGL269" s="214" t="e">
        <v>#N/A</v>
      </c>
      <c r="FGM269" s="214" t="e">
        <v>#N/A</v>
      </c>
      <c r="FGN269" s="214" t="e">
        <v>#N/A</v>
      </c>
      <c r="FGO269" s="214" t="e">
        <v>#N/A</v>
      </c>
      <c r="FGP269" s="214" t="e">
        <v>#N/A</v>
      </c>
      <c r="FGQ269" s="214" t="e">
        <v>#N/A</v>
      </c>
      <c r="FGR269" s="214" t="e">
        <v>#N/A</v>
      </c>
      <c r="FGS269" s="214" t="e">
        <v>#N/A</v>
      </c>
      <c r="FGT269" s="214" t="e">
        <v>#N/A</v>
      </c>
      <c r="FGU269" s="214" t="e">
        <v>#N/A</v>
      </c>
      <c r="FGV269" s="214" t="e">
        <v>#N/A</v>
      </c>
      <c r="FGW269" s="214" t="e">
        <v>#N/A</v>
      </c>
      <c r="FGX269" s="214" t="e">
        <v>#N/A</v>
      </c>
      <c r="FGY269" s="214" t="e">
        <v>#N/A</v>
      </c>
      <c r="FGZ269" s="214" t="e">
        <v>#N/A</v>
      </c>
      <c r="FHA269" s="214" t="e">
        <v>#N/A</v>
      </c>
      <c r="FHB269" s="214" t="e">
        <v>#N/A</v>
      </c>
      <c r="FHC269" s="214" t="e">
        <v>#N/A</v>
      </c>
      <c r="FHD269" s="214" t="e">
        <v>#N/A</v>
      </c>
      <c r="FHE269" s="214" t="e">
        <v>#N/A</v>
      </c>
      <c r="FHF269" s="214" t="e">
        <v>#N/A</v>
      </c>
      <c r="FHG269" s="214" t="e">
        <v>#N/A</v>
      </c>
      <c r="FHH269" s="214" t="e">
        <v>#N/A</v>
      </c>
      <c r="FHI269" s="214" t="e">
        <v>#N/A</v>
      </c>
      <c r="FHJ269" s="214" t="e">
        <v>#N/A</v>
      </c>
      <c r="FHK269" s="214" t="e">
        <v>#N/A</v>
      </c>
      <c r="FHL269" s="214" t="e">
        <v>#N/A</v>
      </c>
      <c r="FHM269" s="214" t="e">
        <v>#N/A</v>
      </c>
      <c r="FHN269" s="214" t="e">
        <v>#N/A</v>
      </c>
      <c r="FHO269" s="214" t="e">
        <v>#N/A</v>
      </c>
      <c r="FHP269" s="214" t="e">
        <v>#N/A</v>
      </c>
      <c r="FHQ269" s="214" t="e">
        <v>#N/A</v>
      </c>
      <c r="FHR269" s="214" t="e">
        <v>#N/A</v>
      </c>
      <c r="FHS269" s="214" t="e">
        <v>#N/A</v>
      </c>
      <c r="FHT269" s="214" t="e">
        <v>#N/A</v>
      </c>
      <c r="FHU269" s="214" t="e">
        <v>#N/A</v>
      </c>
      <c r="FHV269" s="214" t="e">
        <v>#N/A</v>
      </c>
      <c r="FHW269" s="214" t="e">
        <v>#N/A</v>
      </c>
      <c r="FHX269" s="214" t="e">
        <v>#N/A</v>
      </c>
      <c r="FHY269" s="214" t="e">
        <v>#N/A</v>
      </c>
      <c r="FHZ269" s="214" t="e">
        <v>#N/A</v>
      </c>
      <c r="FIA269" s="214" t="e">
        <v>#N/A</v>
      </c>
      <c r="FIB269" s="214" t="e">
        <v>#N/A</v>
      </c>
      <c r="FIC269" s="214" t="e">
        <v>#N/A</v>
      </c>
      <c r="FID269" s="214" t="e">
        <v>#N/A</v>
      </c>
      <c r="FIE269" s="214" t="e">
        <v>#N/A</v>
      </c>
      <c r="FIF269" s="214" t="e">
        <v>#N/A</v>
      </c>
      <c r="FIG269" s="214" t="e">
        <v>#N/A</v>
      </c>
      <c r="FIH269" s="214" t="e">
        <v>#N/A</v>
      </c>
      <c r="FII269" s="214" t="e">
        <v>#N/A</v>
      </c>
      <c r="FIJ269" s="214" t="e">
        <v>#N/A</v>
      </c>
      <c r="FIK269" s="214" t="e">
        <v>#N/A</v>
      </c>
      <c r="FIL269" s="214" t="e">
        <v>#N/A</v>
      </c>
      <c r="FIM269" s="214" t="e">
        <v>#N/A</v>
      </c>
      <c r="FIN269" s="214" t="e">
        <v>#N/A</v>
      </c>
      <c r="FIO269" s="214" t="e">
        <v>#N/A</v>
      </c>
      <c r="FIP269" s="214" t="e">
        <v>#N/A</v>
      </c>
      <c r="FIQ269" s="214" t="e">
        <v>#N/A</v>
      </c>
      <c r="FIR269" s="214" t="e">
        <v>#N/A</v>
      </c>
      <c r="FIS269" s="214" t="e">
        <v>#N/A</v>
      </c>
      <c r="FIT269" s="214" t="e">
        <v>#N/A</v>
      </c>
      <c r="FIU269" s="214" t="e">
        <v>#N/A</v>
      </c>
      <c r="FIV269" s="214" t="e">
        <v>#N/A</v>
      </c>
      <c r="FIW269" s="214" t="e">
        <v>#N/A</v>
      </c>
      <c r="FIX269" s="214" t="e">
        <v>#N/A</v>
      </c>
      <c r="FIY269" s="214" t="e">
        <v>#N/A</v>
      </c>
      <c r="FIZ269" s="214" t="e">
        <v>#N/A</v>
      </c>
      <c r="FJA269" s="214" t="e">
        <v>#N/A</v>
      </c>
      <c r="FJB269" s="214" t="e">
        <v>#N/A</v>
      </c>
      <c r="FJC269" s="214" t="e">
        <v>#N/A</v>
      </c>
      <c r="FJD269" s="214" t="e">
        <v>#N/A</v>
      </c>
      <c r="FJE269" s="214" t="e">
        <v>#N/A</v>
      </c>
      <c r="FJF269" s="214" t="e">
        <v>#N/A</v>
      </c>
      <c r="FJG269" s="214" t="e">
        <v>#N/A</v>
      </c>
      <c r="FJH269" s="214" t="e">
        <v>#N/A</v>
      </c>
      <c r="FJI269" s="214" t="e">
        <v>#N/A</v>
      </c>
      <c r="FJJ269" s="214" t="e">
        <v>#N/A</v>
      </c>
      <c r="FJK269" s="214" t="e">
        <v>#N/A</v>
      </c>
      <c r="FJL269" s="214" t="e">
        <v>#N/A</v>
      </c>
      <c r="FJM269" s="214" t="e">
        <v>#N/A</v>
      </c>
      <c r="FJN269" s="214" t="e">
        <v>#N/A</v>
      </c>
      <c r="FJO269" s="214" t="e">
        <v>#N/A</v>
      </c>
      <c r="FJP269" s="214" t="e">
        <v>#N/A</v>
      </c>
      <c r="FJQ269" s="214" t="e">
        <v>#N/A</v>
      </c>
      <c r="FJR269" s="214" t="e">
        <v>#N/A</v>
      </c>
      <c r="FJS269" s="214" t="e">
        <v>#N/A</v>
      </c>
      <c r="FJT269" s="214" t="e">
        <v>#N/A</v>
      </c>
      <c r="FJU269" s="214" t="e">
        <v>#N/A</v>
      </c>
      <c r="FJV269" s="214" t="e">
        <v>#N/A</v>
      </c>
      <c r="FJW269" s="214" t="e">
        <v>#N/A</v>
      </c>
      <c r="FJX269" s="214" t="e">
        <v>#N/A</v>
      </c>
      <c r="FJY269" s="214" t="e">
        <v>#N/A</v>
      </c>
      <c r="FJZ269" s="214" t="e">
        <v>#N/A</v>
      </c>
      <c r="FKA269" s="214" t="e">
        <v>#N/A</v>
      </c>
      <c r="FKB269" s="214" t="e">
        <v>#N/A</v>
      </c>
      <c r="FKC269" s="214" t="e">
        <v>#N/A</v>
      </c>
      <c r="FKD269" s="214" t="e">
        <v>#N/A</v>
      </c>
      <c r="FKE269" s="214" t="e">
        <v>#N/A</v>
      </c>
      <c r="FKF269" s="214" t="e">
        <v>#N/A</v>
      </c>
      <c r="FKG269" s="214" t="e">
        <v>#N/A</v>
      </c>
      <c r="FKH269" s="214" t="e">
        <v>#N/A</v>
      </c>
      <c r="FKI269" s="214" t="e">
        <v>#N/A</v>
      </c>
      <c r="FKJ269" s="214" t="e">
        <v>#N/A</v>
      </c>
      <c r="FKK269" s="214" t="e">
        <v>#N/A</v>
      </c>
      <c r="FKL269" s="214" t="e">
        <v>#N/A</v>
      </c>
      <c r="FKM269" s="214" t="e">
        <v>#N/A</v>
      </c>
      <c r="FKN269" s="214" t="e">
        <v>#N/A</v>
      </c>
      <c r="FKO269" s="214" t="e">
        <v>#N/A</v>
      </c>
      <c r="FKP269" s="214" t="e">
        <v>#N/A</v>
      </c>
      <c r="FKQ269" s="214" t="e">
        <v>#N/A</v>
      </c>
      <c r="FKR269" s="214" t="e">
        <v>#N/A</v>
      </c>
      <c r="FKS269" s="214" t="e">
        <v>#N/A</v>
      </c>
      <c r="FKT269" s="214" t="e">
        <v>#N/A</v>
      </c>
      <c r="FKU269" s="214" t="e">
        <v>#N/A</v>
      </c>
      <c r="FKV269" s="214" t="e">
        <v>#N/A</v>
      </c>
      <c r="FKW269" s="214" t="e">
        <v>#N/A</v>
      </c>
      <c r="FKX269" s="214" t="e">
        <v>#N/A</v>
      </c>
      <c r="FKY269" s="214" t="e">
        <v>#N/A</v>
      </c>
      <c r="FKZ269" s="214" t="e">
        <v>#N/A</v>
      </c>
      <c r="FLA269" s="214" t="e">
        <v>#N/A</v>
      </c>
      <c r="FLB269" s="214" t="e">
        <v>#N/A</v>
      </c>
      <c r="FLC269" s="214" t="e">
        <v>#N/A</v>
      </c>
      <c r="FLD269" s="214" t="e">
        <v>#N/A</v>
      </c>
      <c r="FLE269" s="214" t="e">
        <v>#N/A</v>
      </c>
      <c r="FLF269" s="214" t="e">
        <v>#N/A</v>
      </c>
      <c r="FLG269" s="214" t="e">
        <v>#N/A</v>
      </c>
      <c r="FLH269" s="214" t="e">
        <v>#N/A</v>
      </c>
      <c r="FLI269" s="214" t="e">
        <v>#N/A</v>
      </c>
      <c r="FLJ269" s="214" t="e">
        <v>#N/A</v>
      </c>
      <c r="FLK269" s="214" t="e">
        <v>#N/A</v>
      </c>
      <c r="FLL269" s="214" t="e">
        <v>#N/A</v>
      </c>
      <c r="FLM269" s="214" t="e">
        <v>#N/A</v>
      </c>
      <c r="FLN269" s="214" t="e">
        <v>#N/A</v>
      </c>
      <c r="FLO269" s="214" t="e">
        <v>#N/A</v>
      </c>
      <c r="FLP269" s="214" t="e">
        <v>#N/A</v>
      </c>
      <c r="FLQ269" s="214" t="e">
        <v>#N/A</v>
      </c>
      <c r="FLR269" s="214" t="e">
        <v>#N/A</v>
      </c>
      <c r="FLS269" s="214" t="e">
        <v>#N/A</v>
      </c>
      <c r="FLT269" s="214" t="e">
        <v>#N/A</v>
      </c>
      <c r="FLU269" s="214" t="e">
        <v>#N/A</v>
      </c>
      <c r="FLV269" s="214" t="e">
        <v>#N/A</v>
      </c>
      <c r="FLW269" s="214" t="e">
        <v>#N/A</v>
      </c>
      <c r="FLX269" s="214" t="e">
        <v>#N/A</v>
      </c>
      <c r="FLY269" s="214" t="e">
        <v>#N/A</v>
      </c>
      <c r="FLZ269" s="214" t="e">
        <v>#N/A</v>
      </c>
      <c r="FMA269" s="214" t="e">
        <v>#N/A</v>
      </c>
      <c r="FMB269" s="214" t="e">
        <v>#N/A</v>
      </c>
      <c r="FMC269" s="214" t="e">
        <v>#N/A</v>
      </c>
      <c r="FMD269" s="214" t="e">
        <v>#N/A</v>
      </c>
      <c r="FME269" s="214" t="e">
        <v>#N/A</v>
      </c>
      <c r="FMF269" s="214" t="e">
        <v>#N/A</v>
      </c>
      <c r="FMG269" s="214" t="e">
        <v>#N/A</v>
      </c>
      <c r="FMH269" s="214" t="e">
        <v>#N/A</v>
      </c>
      <c r="FMI269" s="214" t="e">
        <v>#N/A</v>
      </c>
      <c r="FMJ269" s="214" t="e">
        <v>#N/A</v>
      </c>
      <c r="FMK269" s="214" t="e">
        <v>#N/A</v>
      </c>
      <c r="FML269" s="214" t="e">
        <v>#N/A</v>
      </c>
      <c r="FMM269" s="214" t="e">
        <v>#N/A</v>
      </c>
      <c r="FMN269" s="214" t="e">
        <v>#N/A</v>
      </c>
      <c r="FMO269" s="214" t="e">
        <v>#N/A</v>
      </c>
      <c r="FMP269" s="214" t="e">
        <v>#N/A</v>
      </c>
      <c r="FMQ269" s="214" t="e">
        <v>#N/A</v>
      </c>
      <c r="FMR269" s="214" t="e">
        <v>#N/A</v>
      </c>
      <c r="FMS269" s="214" t="e">
        <v>#N/A</v>
      </c>
      <c r="FMT269" s="214" t="e">
        <v>#N/A</v>
      </c>
      <c r="FMU269" s="214" t="e">
        <v>#N/A</v>
      </c>
      <c r="FMV269" s="214" t="e">
        <v>#N/A</v>
      </c>
      <c r="FMW269" s="214" t="e">
        <v>#N/A</v>
      </c>
      <c r="FMX269" s="214" t="e">
        <v>#N/A</v>
      </c>
      <c r="FMY269" s="214" t="e">
        <v>#N/A</v>
      </c>
      <c r="FMZ269" s="214" t="e">
        <v>#N/A</v>
      </c>
      <c r="FNA269" s="214" t="e">
        <v>#N/A</v>
      </c>
      <c r="FNB269" s="214" t="e">
        <v>#N/A</v>
      </c>
      <c r="FNC269" s="214" t="e">
        <v>#N/A</v>
      </c>
      <c r="FND269" s="214" t="e">
        <v>#N/A</v>
      </c>
      <c r="FNE269" s="214" t="e">
        <v>#N/A</v>
      </c>
      <c r="FNF269" s="214" t="e">
        <v>#N/A</v>
      </c>
      <c r="FNG269" s="214" t="e">
        <v>#N/A</v>
      </c>
      <c r="FNH269" s="214" t="e">
        <v>#N/A</v>
      </c>
      <c r="FNI269" s="214" t="e">
        <v>#N/A</v>
      </c>
      <c r="FNJ269" s="214" t="e">
        <v>#N/A</v>
      </c>
      <c r="FNK269" s="214" t="e">
        <v>#N/A</v>
      </c>
      <c r="FNL269" s="214" t="e">
        <v>#N/A</v>
      </c>
      <c r="FNM269" s="214" t="e">
        <v>#N/A</v>
      </c>
      <c r="FNN269" s="214" t="e">
        <v>#N/A</v>
      </c>
      <c r="FNO269" s="214" t="e">
        <v>#N/A</v>
      </c>
      <c r="FNP269" s="214" t="e">
        <v>#N/A</v>
      </c>
      <c r="FNQ269" s="214" t="e">
        <v>#N/A</v>
      </c>
      <c r="FNR269" s="214" t="e">
        <v>#N/A</v>
      </c>
      <c r="FNS269" s="214" t="e">
        <v>#N/A</v>
      </c>
      <c r="FNT269" s="214" t="e">
        <v>#N/A</v>
      </c>
      <c r="FNU269" s="214" t="e">
        <v>#N/A</v>
      </c>
      <c r="FNV269" s="214" t="e">
        <v>#N/A</v>
      </c>
      <c r="FNW269" s="214" t="e">
        <v>#N/A</v>
      </c>
      <c r="FNX269" s="214" t="e">
        <v>#N/A</v>
      </c>
      <c r="FNY269" s="214" t="e">
        <v>#N/A</v>
      </c>
      <c r="FNZ269" s="214" t="e">
        <v>#N/A</v>
      </c>
      <c r="FOA269" s="214" t="e">
        <v>#N/A</v>
      </c>
      <c r="FOB269" s="214" t="e">
        <v>#N/A</v>
      </c>
      <c r="FOC269" s="214" t="e">
        <v>#N/A</v>
      </c>
      <c r="FOD269" s="214" t="e">
        <v>#N/A</v>
      </c>
      <c r="FOE269" s="214" t="e">
        <v>#N/A</v>
      </c>
      <c r="FOF269" s="214" t="e">
        <v>#N/A</v>
      </c>
      <c r="FOG269" s="214" t="e">
        <v>#N/A</v>
      </c>
      <c r="FOH269" s="214" t="e">
        <v>#N/A</v>
      </c>
      <c r="FOI269" s="214" t="e">
        <v>#N/A</v>
      </c>
      <c r="FOJ269" s="214" t="e">
        <v>#N/A</v>
      </c>
      <c r="FOK269" s="214" t="e">
        <v>#N/A</v>
      </c>
      <c r="FOL269" s="214" t="e">
        <v>#N/A</v>
      </c>
      <c r="FOM269" s="214" t="e">
        <v>#N/A</v>
      </c>
      <c r="FON269" s="214" t="e">
        <v>#N/A</v>
      </c>
      <c r="FOO269" s="214" t="e">
        <v>#N/A</v>
      </c>
      <c r="FOP269" s="214" t="e">
        <v>#N/A</v>
      </c>
      <c r="FOQ269" s="214" t="e">
        <v>#N/A</v>
      </c>
      <c r="FOR269" s="214" t="e">
        <v>#N/A</v>
      </c>
      <c r="FOS269" s="214" t="e">
        <v>#N/A</v>
      </c>
      <c r="FOT269" s="214" t="e">
        <v>#N/A</v>
      </c>
      <c r="FOU269" s="214" t="e">
        <v>#N/A</v>
      </c>
      <c r="FOV269" s="214" t="e">
        <v>#N/A</v>
      </c>
      <c r="FOW269" s="214" t="e">
        <v>#N/A</v>
      </c>
      <c r="FOX269" s="214" t="e">
        <v>#N/A</v>
      </c>
      <c r="FOY269" s="214" t="e">
        <v>#N/A</v>
      </c>
      <c r="FOZ269" s="214" t="e">
        <v>#N/A</v>
      </c>
      <c r="FPA269" s="214" t="e">
        <v>#N/A</v>
      </c>
      <c r="FPB269" s="214" t="e">
        <v>#N/A</v>
      </c>
      <c r="FPC269" s="214" t="e">
        <v>#N/A</v>
      </c>
      <c r="FPD269" s="214" t="e">
        <v>#N/A</v>
      </c>
      <c r="FPE269" s="214" t="e">
        <v>#N/A</v>
      </c>
      <c r="FPF269" s="214" t="e">
        <v>#N/A</v>
      </c>
      <c r="FPG269" s="214" t="e">
        <v>#N/A</v>
      </c>
      <c r="FPH269" s="214" t="e">
        <v>#N/A</v>
      </c>
      <c r="FPI269" s="214" t="e">
        <v>#N/A</v>
      </c>
      <c r="FPJ269" s="214" t="e">
        <v>#N/A</v>
      </c>
      <c r="FPK269" s="214" t="e">
        <v>#N/A</v>
      </c>
      <c r="FPL269" s="214" t="e">
        <v>#N/A</v>
      </c>
      <c r="FPM269" s="214" t="e">
        <v>#N/A</v>
      </c>
      <c r="FPN269" s="214" t="e">
        <v>#N/A</v>
      </c>
      <c r="FPO269" s="214" t="e">
        <v>#N/A</v>
      </c>
      <c r="FPP269" s="214" t="e">
        <v>#N/A</v>
      </c>
      <c r="FPQ269" s="214" t="e">
        <v>#N/A</v>
      </c>
      <c r="FPR269" s="214" t="e">
        <v>#N/A</v>
      </c>
      <c r="FPS269" s="214" t="e">
        <v>#N/A</v>
      </c>
      <c r="FPT269" s="214" t="e">
        <v>#N/A</v>
      </c>
      <c r="FPU269" s="214" t="e">
        <v>#N/A</v>
      </c>
      <c r="FPV269" s="214" t="e">
        <v>#N/A</v>
      </c>
      <c r="FPW269" s="214" t="e">
        <v>#N/A</v>
      </c>
      <c r="FPX269" s="214" t="e">
        <v>#N/A</v>
      </c>
      <c r="FPY269" s="214" t="e">
        <v>#N/A</v>
      </c>
      <c r="FPZ269" s="214" t="e">
        <v>#N/A</v>
      </c>
      <c r="FQA269" s="214" t="e">
        <v>#N/A</v>
      </c>
      <c r="FQB269" s="214" t="e">
        <v>#N/A</v>
      </c>
      <c r="FQC269" s="214" t="e">
        <v>#N/A</v>
      </c>
      <c r="FQD269" s="214" t="e">
        <v>#N/A</v>
      </c>
      <c r="FQE269" s="214" t="e">
        <v>#N/A</v>
      </c>
      <c r="FQF269" s="214" t="e">
        <v>#N/A</v>
      </c>
      <c r="FQG269" s="214" t="e">
        <v>#N/A</v>
      </c>
      <c r="FQH269" s="214" t="e">
        <v>#N/A</v>
      </c>
      <c r="FQI269" s="214" t="e">
        <v>#N/A</v>
      </c>
      <c r="FQJ269" s="214" t="e">
        <v>#N/A</v>
      </c>
      <c r="FQK269" s="214" t="e">
        <v>#N/A</v>
      </c>
      <c r="FQL269" s="214" t="e">
        <v>#N/A</v>
      </c>
      <c r="FQM269" s="214" t="e">
        <v>#N/A</v>
      </c>
      <c r="FQN269" s="214" t="e">
        <v>#N/A</v>
      </c>
      <c r="FQO269" s="214" t="e">
        <v>#N/A</v>
      </c>
      <c r="FQP269" s="214" t="e">
        <v>#N/A</v>
      </c>
      <c r="FQQ269" s="214" t="e">
        <v>#N/A</v>
      </c>
      <c r="FQR269" s="214" t="e">
        <v>#N/A</v>
      </c>
      <c r="FQS269" s="214" t="e">
        <v>#N/A</v>
      </c>
      <c r="FQT269" s="214" t="e">
        <v>#N/A</v>
      </c>
      <c r="FQU269" s="214" t="e">
        <v>#N/A</v>
      </c>
      <c r="FQV269" s="214" t="e">
        <v>#N/A</v>
      </c>
      <c r="FQW269" s="214" t="e">
        <v>#N/A</v>
      </c>
      <c r="FQX269" s="214" t="e">
        <v>#N/A</v>
      </c>
      <c r="FQY269" s="214" t="e">
        <v>#N/A</v>
      </c>
      <c r="FQZ269" s="214" t="e">
        <v>#N/A</v>
      </c>
      <c r="FRA269" s="214" t="e">
        <v>#N/A</v>
      </c>
      <c r="FRB269" s="214" t="e">
        <v>#N/A</v>
      </c>
      <c r="FRC269" s="214" t="e">
        <v>#N/A</v>
      </c>
      <c r="FRD269" s="214" t="e">
        <v>#N/A</v>
      </c>
      <c r="FRE269" s="214" t="e">
        <v>#N/A</v>
      </c>
      <c r="FRF269" s="214" t="e">
        <v>#N/A</v>
      </c>
      <c r="FRG269" s="214" t="e">
        <v>#N/A</v>
      </c>
      <c r="FRH269" s="214" t="e">
        <v>#N/A</v>
      </c>
      <c r="FRI269" s="214" t="e">
        <v>#N/A</v>
      </c>
      <c r="FRJ269" s="214" t="e">
        <v>#N/A</v>
      </c>
      <c r="FRK269" s="214" t="e">
        <v>#N/A</v>
      </c>
      <c r="FRL269" s="214" t="e">
        <v>#N/A</v>
      </c>
      <c r="FRM269" s="214" t="e">
        <v>#N/A</v>
      </c>
      <c r="FRN269" s="214" t="e">
        <v>#N/A</v>
      </c>
      <c r="FRO269" s="214" t="e">
        <v>#N/A</v>
      </c>
      <c r="FRP269" s="214" t="e">
        <v>#N/A</v>
      </c>
      <c r="FRQ269" s="214" t="e">
        <v>#N/A</v>
      </c>
      <c r="FRR269" s="214" t="e">
        <v>#N/A</v>
      </c>
      <c r="FRS269" s="214" t="e">
        <v>#N/A</v>
      </c>
      <c r="FRT269" s="214" t="e">
        <v>#N/A</v>
      </c>
      <c r="FRU269" s="214" t="e">
        <v>#N/A</v>
      </c>
      <c r="FRV269" s="214" t="e">
        <v>#N/A</v>
      </c>
      <c r="FRW269" s="214" t="e">
        <v>#N/A</v>
      </c>
      <c r="FRX269" s="214" t="e">
        <v>#N/A</v>
      </c>
      <c r="FRY269" s="214" t="e">
        <v>#N/A</v>
      </c>
      <c r="FRZ269" s="214" t="e">
        <v>#N/A</v>
      </c>
      <c r="FSA269" s="214" t="e">
        <v>#N/A</v>
      </c>
      <c r="FSB269" s="214" t="e">
        <v>#N/A</v>
      </c>
      <c r="FSC269" s="214" t="e">
        <v>#N/A</v>
      </c>
      <c r="FSD269" s="214" t="e">
        <v>#N/A</v>
      </c>
      <c r="FSE269" s="214" t="e">
        <v>#N/A</v>
      </c>
      <c r="FSF269" s="214" t="e">
        <v>#N/A</v>
      </c>
      <c r="FSG269" s="214" t="e">
        <v>#N/A</v>
      </c>
      <c r="FSH269" s="214" t="e">
        <v>#N/A</v>
      </c>
      <c r="FSI269" s="214" t="e">
        <v>#N/A</v>
      </c>
      <c r="FSJ269" s="214" t="e">
        <v>#N/A</v>
      </c>
      <c r="FSK269" s="214" t="e">
        <v>#N/A</v>
      </c>
      <c r="FSL269" s="214" t="e">
        <v>#N/A</v>
      </c>
      <c r="FSM269" s="214" t="e">
        <v>#N/A</v>
      </c>
      <c r="FSN269" s="214" t="e">
        <v>#N/A</v>
      </c>
      <c r="FSO269" s="214" t="e">
        <v>#N/A</v>
      </c>
      <c r="FSP269" s="214" t="e">
        <v>#N/A</v>
      </c>
      <c r="FSQ269" s="214" t="e">
        <v>#N/A</v>
      </c>
      <c r="FSR269" s="214" t="e">
        <v>#N/A</v>
      </c>
      <c r="FSS269" s="214" t="e">
        <v>#N/A</v>
      </c>
      <c r="FST269" s="214" t="e">
        <v>#N/A</v>
      </c>
      <c r="FSU269" s="214" t="e">
        <v>#N/A</v>
      </c>
      <c r="FSV269" s="214" t="e">
        <v>#N/A</v>
      </c>
      <c r="FSW269" s="214" t="e">
        <v>#N/A</v>
      </c>
      <c r="FSX269" s="214" t="e">
        <v>#N/A</v>
      </c>
      <c r="FSY269" s="214" t="e">
        <v>#N/A</v>
      </c>
      <c r="FSZ269" s="214" t="e">
        <v>#N/A</v>
      </c>
      <c r="FTA269" s="214" t="e">
        <v>#N/A</v>
      </c>
      <c r="FTB269" s="214" t="e">
        <v>#N/A</v>
      </c>
      <c r="FTC269" s="214" t="e">
        <v>#N/A</v>
      </c>
      <c r="FTD269" s="214" t="e">
        <v>#N/A</v>
      </c>
      <c r="FTE269" s="214" t="e">
        <v>#N/A</v>
      </c>
      <c r="FTF269" s="214" t="e">
        <v>#N/A</v>
      </c>
      <c r="FTG269" s="214" t="e">
        <v>#N/A</v>
      </c>
      <c r="FTH269" s="214" t="e">
        <v>#N/A</v>
      </c>
      <c r="FTI269" s="214" t="e">
        <v>#N/A</v>
      </c>
      <c r="FTJ269" s="214" t="e">
        <v>#N/A</v>
      </c>
      <c r="FTK269" s="214" t="e">
        <v>#N/A</v>
      </c>
      <c r="FTL269" s="214" t="e">
        <v>#N/A</v>
      </c>
      <c r="FTM269" s="214" t="e">
        <v>#N/A</v>
      </c>
      <c r="FTN269" s="214" t="e">
        <v>#N/A</v>
      </c>
      <c r="FTO269" s="214" t="e">
        <v>#N/A</v>
      </c>
      <c r="FTP269" s="214" t="e">
        <v>#N/A</v>
      </c>
      <c r="FTQ269" s="214" t="e">
        <v>#N/A</v>
      </c>
      <c r="FTR269" s="214" t="e">
        <v>#N/A</v>
      </c>
      <c r="FTS269" s="214" t="e">
        <v>#N/A</v>
      </c>
      <c r="FTT269" s="214" t="e">
        <v>#N/A</v>
      </c>
      <c r="FTU269" s="214" t="e">
        <v>#N/A</v>
      </c>
      <c r="FTV269" s="214" t="e">
        <v>#N/A</v>
      </c>
      <c r="FTW269" s="214" t="e">
        <v>#N/A</v>
      </c>
      <c r="FTX269" s="214" t="e">
        <v>#N/A</v>
      </c>
      <c r="FTY269" s="214" t="e">
        <v>#N/A</v>
      </c>
      <c r="FTZ269" s="214" t="e">
        <v>#N/A</v>
      </c>
      <c r="FUA269" s="214" t="e">
        <v>#N/A</v>
      </c>
      <c r="FUB269" s="214" t="e">
        <v>#N/A</v>
      </c>
      <c r="FUC269" s="214" t="e">
        <v>#N/A</v>
      </c>
      <c r="FUD269" s="214" t="e">
        <v>#N/A</v>
      </c>
      <c r="FUE269" s="214" t="e">
        <v>#N/A</v>
      </c>
      <c r="FUF269" s="214" t="e">
        <v>#N/A</v>
      </c>
      <c r="FUG269" s="214" t="e">
        <v>#N/A</v>
      </c>
      <c r="FUH269" s="214" t="e">
        <v>#N/A</v>
      </c>
      <c r="FUI269" s="214" t="e">
        <v>#N/A</v>
      </c>
      <c r="FUJ269" s="214" t="e">
        <v>#N/A</v>
      </c>
      <c r="FUK269" s="214" t="e">
        <v>#N/A</v>
      </c>
      <c r="FUL269" s="214" t="e">
        <v>#N/A</v>
      </c>
      <c r="FUM269" s="214" t="e">
        <v>#N/A</v>
      </c>
      <c r="FUN269" s="214" t="e">
        <v>#N/A</v>
      </c>
      <c r="FUO269" s="214" t="e">
        <v>#N/A</v>
      </c>
      <c r="FUP269" s="214" t="e">
        <v>#N/A</v>
      </c>
      <c r="FUQ269" s="214" t="e">
        <v>#N/A</v>
      </c>
      <c r="FUR269" s="214" t="e">
        <v>#N/A</v>
      </c>
      <c r="FUS269" s="214" t="e">
        <v>#N/A</v>
      </c>
      <c r="FUT269" s="214" t="e">
        <v>#N/A</v>
      </c>
      <c r="FUU269" s="214" t="e">
        <v>#N/A</v>
      </c>
      <c r="FUV269" s="214" t="e">
        <v>#N/A</v>
      </c>
      <c r="FUW269" s="214" t="e">
        <v>#N/A</v>
      </c>
      <c r="FUX269" s="214" t="e">
        <v>#N/A</v>
      </c>
      <c r="FUY269" s="214" t="e">
        <v>#N/A</v>
      </c>
      <c r="FUZ269" s="214" t="e">
        <v>#N/A</v>
      </c>
      <c r="FVA269" s="214" t="e">
        <v>#N/A</v>
      </c>
      <c r="FVB269" s="214" t="e">
        <v>#N/A</v>
      </c>
      <c r="FVC269" s="214" t="e">
        <v>#N/A</v>
      </c>
      <c r="FVD269" s="214" t="e">
        <v>#N/A</v>
      </c>
      <c r="FVE269" s="214" t="e">
        <v>#N/A</v>
      </c>
      <c r="FVF269" s="214" t="e">
        <v>#N/A</v>
      </c>
      <c r="FVG269" s="214" t="e">
        <v>#N/A</v>
      </c>
      <c r="FVH269" s="214" t="e">
        <v>#N/A</v>
      </c>
      <c r="FVI269" s="214" t="e">
        <v>#N/A</v>
      </c>
      <c r="FVJ269" s="214" t="e">
        <v>#N/A</v>
      </c>
      <c r="FVK269" s="214" t="e">
        <v>#N/A</v>
      </c>
      <c r="FVL269" s="214" t="e">
        <v>#N/A</v>
      </c>
      <c r="FVM269" s="214" t="e">
        <v>#N/A</v>
      </c>
      <c r="FVN269" s="214" t="e">
        <v>#N/A</v>
      </c>
      <c r="FVO269" s="214" t="e">
        <v>#N/A</v>
      </c>
      <c r="FVP269" s="214" t="e">
        <v>#N/A</v>
      </c>
      <c r="FVQ269" s="214" t="e">
        <v>#N/A</v>
      </c>
      <c r="FVR269" s="214" t="e">
        <v>#N/A</v>
      </c>
      <c r="FVS269" s="214" t="e">
        <v>#N/A</v>
      </c>
      <c r="FVT269" s="214" t="e">
        <v>#N/A</v>
      </c>
      <c r="FVU269" s="214" t="e">
        <v>#N/A</v>
      </c>
      <c r="FVV269" s="214" t="e">
        <v>#N/A</v>
      </c>
      <c r="FVW269" s="214" t="e">
        <v>#N/A</v>
      </c>
      <c r="FVX269" s="214" t="e">
        <v>#N/A</v>
      </c>
      <c r="FVY269" s="214" t="e">
        <v>#N/A</v>
      </c>
      <c r="FVZ269" s="214" t="e">
        <v>#N/A</v>
      </c>
      <c r="FWA269" s="214" t="e">
        <v>#N/A</v>
      </c>
      <c r="FWB269" s="214" t="e">
        <v>#N/A</v>
      </c>
      <c r="FWC269" s="214" t="e">
        <v>#N/A</v>
      </c>
      <c r="FWD269" s="214" t="e">
        <v>#N/A</v>
      </c>
      <c r="FWE269" s="214" t="e">
        <v>#N/A</v>
      </c>
      <c r="FWF269" s="214" t="e">
        <v>#N/A</v>
      </c>
      <c r="FWG269" s="214" t="e">
        <v>#N/A</v>
      </c>
      <c r="FWH269" s="214" t="e">
        <v>#N/A</v>
      </c>
      <c r="FWI269" s="214" t="e">
        <v>#N/A</v>
      </c>
      <c r="FWJ269" s="214" t="e">
        <v>#N/A</v>
      </c>
      <c r="FWK269" s="214" t="e">
        <v>#N/A</v>
      </c>
      <c r="FWL269" s="214" t="e">
        <v>#N/A</v>
      </c>
      <c r="FWM269" s="214" t="e">
        <v>#N/A</v>
      </c>
      <c r="FWN269" s="214" t="e">
        <v>#N/A</v>
      </c>
      <c r="FWO269" s="214" t="e">
        <v>#N/A</v>
      </c>
      <c r="FWP269" s="214" t="e">
        <v>#N/A</v>
      </c>
      <c r="FWQ269" s="214" t="e">
        <v>#N/A</v>
      </c>
      <c r="FWR269" s="214" t="e">
        <v>#N/A</v>
      </c>
      <c r="FWS269" s="214" t="e">
        <v>#N/A</v>
      </c>
      <c r="FWT269" s="214" t="e">
        <v>#N/A</v>
      </c>
      <c r="FWU269" s="214" t="e">
        <v>#N/A</v>
      </c>
      <c r="FWV269" s="214" t="e">
        <v>#N/A</v>
      </c>
      <c r="FWW269" s="214" t="e">
        <v>#N/A</v>
      </c>
      <c r="FWX269" s="214" t="e">
        <v>#N/A</v>
      </c>
      <c r="FWY269" s="214" t="e">
        <v>#N/A</v>
      </c>
      <c r="FWZ269" s="214" t="e">
        <v>#N/A</v>
      </c>
      <c r="FXA269" s="214" t="e">
        <v>#N/A</v>
      </c>
      <c r="FXB269" s="214" t="e">
        <v>#N/A</v>
      </c>
      <c r="FXC269" s="214" t="e">
        <v>#N/A</v>
      </c>
      <c r="FXD269" s="214" t="e">
        <v>#N/A</v>
      </c>
      <c r="FXE269" s="214" t="e">
        <v>#N/A</v>
      </c>
      <c r="FXF269" s="214" t="e">
        <v>#N/A</v>
      </c>
      <c r="FXG269" s="214" t="e">
        <v>#N/A</v>
      </c>
      <c r="FXH269" s="214" t="e">
        <v>#N/A</v>
      </c>
      <c r="FXI269" s="214" t="e">
        <v>#N/A</v>
      </c>
      <c r="FXJ269" s="214" t="e">
        <v>#N/A</v>
      </c>
      <c r="FXK269" s="214" t="e">
        <v>#N/A</v>
      </c>
      <c r="FXL269" s="214" t="e">
        <v>#N/A</v>
      </c>
      <c r="FXM269" s="214" t="e">
        <v>#N/A</v>
      </c>
      <c r="FXN269" s="214" t="e">
        <v>#N/A</v>
      </c>
      <c r="FXO269" s="214" t="e">
        <v>#N/A</v>
      </c>
      <c r="FXP269" s="214" t="e">
        <v>#N/A</v>
      </c>
      <c r="FXQ269" s="214" t="e">
        <v>#N/A</v>
      </c>
      <c r="FXR269" s="214" t="e">
        <v>#N/A</v>
      </c>
      <c r="FXS269" s="214" t="e">
        <v>#N/A</v>
      </c>
      <c r="FXT269" s="214" t="e">
        <v>#N/A</v>
      </c>
      <c r="FXU269" s="214" t="e">
        <v>#N/A</v>
      </c>
      <c r="FXV269" s="214" t="e">
        <v>#N/A</v>
      </c>
      <c r="FXW269" s="214" t="e">
        <v>#N/A</v>
      </c>
      <c r="FXX269" s="214" t="e">
        <v>#N/A</v>
      </c>
      <c r="FXY269" s="214" t="e">
        <v>#N/A</v>
      </c>
      <c r="FXZ269" s="214" t="e">
        <v>#N/A</v>
      </c>
      <c r="FYA269" s="214" t="e">
        <v>#N/A</v>
      </c>
      <c r="FYB269" s="214" t="e">
        <v>#N/A</v>
      </c>
      <c r="FYC269" s="214" t="e">
        <v>#N/A</v>
      </c>
      <c r="FYD269" s="214" t="e">
        <v>#N/A</v>
      </c>
      <c r="FYE269" s="214" t="e">
        <v>#N/A</v>
      </c>
      <c r="FYF269" s="214" t="e">
        <v>#N/A</v>
      </c>
      <c r="FYG269" s="214" t="e">
        <v>#N/A</v>
      </c>
      <c r="FYH269" s="214" t="e">
        <v>#N/A</v>
      </c>
      <c r="FYI269" s="214" t="e">
        <v>#N/A</v>
      </c>
      <c r="FYJ269" s="214" t="e">
        <v>#N/A</v>
      </c>
      <c r="FYK269" s="214" t="e">
        <v>#N/A</v>
      </c>
      <c r="FYL269" s="214" t="e">
        <v>#N/A</v>
      </c>
      <c r="FYM269" s="214" t="e">
        <v>#N/A</v>
      </c>
      <c r="FYN269" s="214" t="e">
        <v>#N/A</v>
      </c>
      <c r="FYO269" s="214" t="e">
        <v>#N/A</v>
      </c>
      <c r="FYP269" s="214" t="e">
        <v>#N/A</v>
      </c>
      <c r="FYQ269" s="214" t="e">
        <v>#N/A</v>
      </c>
      <c r="FYR269" s="214" t="e">
        <v>#N/A</v>
      </c>
      <c r="FYS269" s="214" t="e">
        <v>#N/A</v>
      </c>
      <c r="FYT269" s="214" t="e">
        <v>#N/A</v>
      </c>
      <c r="FYU269" s="214" t="e">
        <v>#N/A</v>
      </c>
      <c r="FYV269" s="214" t="e">
        <v>#N/A</v>
      </c>
      <c r="FYW269" s="214" t="e">
        <v>#N/A</v>
      </c>
      <c r="FYX269" s="214" t="e">
        <v>#N/A</v>
      </c>
      <c r="FYY269" s="214" t="e">
        <v>#N/A</v>
      </c>
      <c r="FYZ269" s="214" t="e">
        <v>#N/A</v>
      </c>
      <c r="FZA269" s="214" t="e">
        <v>#N/A</v>
      </c>
      <c r="FZB269" s="214" t="e">
        <v>#N/A</v>
      </c>
      <c r="FZC269" s="214" t="e">
        <v>#N/A</v>
      </c>
      <c r="FZD269" s="214" t="e">
        <v>#N/A</v>
      </c>
      <c r="FZE269" s="214" t="e">
        <v>#N/A</v>
      </c>
      <c r="FZF269" s="214" t="e">
        <v>#N/A</v>
      </c>
      <c r="FZG269" s="214" t="e">
        <v>#N/A</v>
      </c>
      <c r="FZH269" s="214" t="e">
        <v>#N/A</v>
      </c>
      <c r="FZI269" s="214" t="e">
        <v>#N/A</v>
      </c>
      <c r="FZJ269" s="214" t="e">
        <v>#N/A</v>
      </c>
      <c r="FZK269" s="214" t="e">
        <v>#N/A</v>
      </c>
      <c r="FZL269" s="214" t="e">
        <v>#N/A</v>
      </c>
      <c r="FZM269" s="214" t="e">
        <v>#N/A</v>
      </c>
      <c r="FZN269" s="214" t="e">
        <v>#N/A</v>
      </c>
      <c r="FZO269" s="214" t="e">
        <v>#N/A</v>
      </c>
      <c r="FZP269" s="214" t="e">
        <v>#N/A</v>
      </c>
      <c r="FZQ269" s="214" t="e">
        <v>#N/A</v>
      </c>
      <c r="FZR269" s="214" t="e">
        <v>#N/A</v>
      </c>
      <c r="FZS269" s="214" t="e">
        <v>#N/A</v>
      </c>
      <c r="FZT269" s="214" t="e">
        <v>#N/A</v>
      </c>
      <c r="FZU269" s="214" t="e">
        <v>#N/A</v>
      </c>
      <c r="FZV269" s="214" t="e">
        <v>#N/A</v>
      </c>
      <c r="FZW269" s="214" t="e">
        <v>#N/A</v>
      </c>
      <c r="FZX269" s="214" t="e">
        <v>#N/A</v>
      </c>
      <c r="FZY269" s="214" t="e">
        <v>#N/A</v>
      </c>
      <c r="FZZ269" s="214" t="e">
        <v>#N/A</v>
      </c>
      <c r="GAA269" s="214" t="e">
        <v>#N/A</v>
      </c>
      <c r="GAB269" s="214" t="e">
        <v>#N/A</v>
      </c>
      <c r="GAC269" s="214" t="e">
        <v>#N/A</v>
      </c>
      <c r="GAD269" s="214" t="e">
        <v>#N/A</v>
      </c>
      <c r="GAE269" s="214" t="e">
        <v>#N/A</v>
      </c>
      <c r="GAF269" s="214" t="e">
        <v>#N/A</v>
      </c>
      <c r="GAG269" s="214" t="e">
        <v>#N/A</v>
      </c>
      <c r="GAH269" s="214" t="e">
        <v>#N/A</v>
      </c>
      <c r="GAI269" s="214" t="e">
        <v>#N/A</v>
      </c>
      <c r="GAJ269" s="214" t="e">
        <v>#N/A</v>
      </c>
      <c r="GAK269" s="214" t="e">
        <v>#N/A</v>
      </c>
      <c r="GAL269" s="214" t="e">
        <v>#N/A</v>
      </c>
      <c r="GAM269" s="214" t="e">
        <v>#N/A</v>
      </c>
      <c r="GAN269" s="214" t="e">
        <v>#N/A</v>
      </c>
      <c r="GAO269" s="214" t="e">
        <v>#N/A</v>
      </c>
      <c r="GAP269" s="214" t="e">
        <v>#N/A</v>
      </c>
      <c r="GAQ269" s="214" t="e">
        <v>#N/A</v>
      </c>
      <c r="GAR269" s="214" t="e">
        <v>#N/A</v>
      </c>
      <c r="GAS269" s="214" t="e">
        <v>#N/A</v>
      </c>
      <c r="GAT269" s="214" t="e">
        <v>#N/A</v>
      </c>
      <c r="GAU269" s="214" t="e">
        <v>#N/A</v>
      </c>
      <c r="GAV269" s="214" t="e">
        <v>#N/A</v>
      </c>
      <c r="GAW269" s="214" t="e">
        <v>#N/A</v>
      </c>
      <c r="GAX269" s="214" t="e">
        <v>#N/A</v>
      </c>
      <c r="GAY269" s="214" t="e">
        <v>#N/A</v>
      </c>
      <c r="GAZ269" s="214" t="e">
        <v>#N/A</v>
      </c>
      <c r="GBA269" s="214" t="e">
        <v>#N/A</v>
      </c>
      <c r="GBB269" s="214" t="e">
        <v>#N/A</v>
      </c>
      <c r="GBC269" s="214" t="e">
        <v>#N/A</v>
      </c>
      <c r="GBD269" s="214" t="e">
        <v>#N/A</v>
      </c>
      <c r="GBE269" s="214" t="e">
        <v>#N/A</v>
      </c>
      <c r="GBF269" s="214" t="e">
        <v>#N/A</v>
      </c>
      <c r="GBG269" s="214" t="e">
        <v>#N/A</v>
      </c>
      <c r="GBH269" s="214" t="e">
        <v>#N/A</v>
      </c>
      <c r="GBI269" s="214" t="e">
        <v>#N/A</v>
      </c>
      <c r="GBJ269" s="214" t="e">
        <v>#N/A</v>
      </c>
      <c r="GBK269" s="214" t="e">
        <v>#N/A</v>
      </c>
      <c r="GBL269" s="214" t="e">
        <v>#N/A</v>
      </c>
      <c r="GBM269" s="214" t="e">
        <v>#N/A</v>
      </c>
      <c r="GBN269" s="214" t="e">
        <v>#N/A</v>
      </c>
      <c r="GBO269" s="214" t="e">
        <v>#N/A</v>
      </c>
      <c r="GBP269" s="214" t="e">
        <v>#N/A</v>
      </c>
      <c r="GBQ269" s="214" t="e">
        <v>#N/A</v>
      </c>
      <c r="GBR269" s="214" t="e">
        <v>#N/A</v>
      </c>
      <c r="GBS269" s="214" t="e">
        <v>#N/A</v>
      </c>
      <c r="GBT269" s="214" t="e">
        <v>#N/A</v>
      </c>
      <c r="GBU269" s="214" t="e">
        <v>#N/A</v>
      </c>
      <c r="GBV269" s="214" t="e">
        <v>#N/A</v>
      </c>
      <c r="GBW269" s="214" t="e">
        <v>#N/A</v>
      </c>
      <c r="GBX269" s="214" t="e">
        <v>#N/A</v>
      </c>
      <c r="GBY269" s="214" t="e">
        <v>#N/A</v>
      </c>
      <c r="GBZ269" s="214" t="e">
        <v>#N/A</v>
      </c>
      <c r="GCA269" s="214" t="e">
        <v>#N/A</v>
      </c>
      <c r="GCB269" s="214" t="e">
        <v>#N/A</v>
      </c>
      <c r="GCC269" s="214" t="e">
        <v>#N/A</v>
      </c>
      <c r="GCD269" s="214" t="e">
        <v>#N/A</v>
      </c>
      <c r="GCE269" s="214" t="e">
        <v>#N/A</v>
      </c>
      <c r="GCF269" s="214" t="e">
        <v>#N/A</v>
      </c>
      <c r="GCG269" s="214" t="e">
        <v>#N/A</v>
      </c>
      <c r="GCH269" s="214" t="e">
        <v>#N/A</v>
      </c>
      <c r="GCI269" s="214" t="e">
        <v>#N/A</v>
      </c>
      <c r="GCJ269" s="214" t="e">
        <v>#N/A</v>
      </c>
      <c r="GCK269" s="214" t="e">
        <v>#N/A</v>
      </c>
      <c r="GCL269" s="214" t="e">
        <v>#N/A</v>
      </c>
      <c r="GCM269" s="214" t="e">
        <v>#N/A</v>
      </c>
      <c r="GCN269" s="214" t="e">
        <v>#N/A</v>
      </c>
      <c r="GCO269" s="214" t="e">
        <v>#N/A</v>
      </c>
      <c r="GCP269" s="214" t="e">
        <v>#N/A</v>
      </c>
      <c r="GCQ269" s="214" t="e">
        <v>#N/A</v>
      </c>
      <c r="GCR269" s="214" t="e">
        <v>#N/A</v>
      </c>
      <c r="GCS269" s="214" t="e">
        <v>#N/A</v>
      </c>
      <c r="GCT269" s="214" t="e">
        <v>#N/A</v>
      </c>
      <c r="GCU269" s="214" t="e">
        <v>#N/A</v>
      </c>
      <c r="GCV269" s="214" t="e">
        <v>#N/A</v>
      </c>
      <c r="GCW269" s="214" t="e">
        <v>#N/A</v>
      </c>
      <c r="GCX269" s="214" t="e">
        <v>#N/A</v>
      </c>
      <c r="GCY269" s="214" t="e">
        <v>#N/A</v>
      </c>
      <c r="GCZ269" s="214" t="e">
        <v>#N/A</v>
      </c>
      <c r="GDA269" s="214" t="e">
        <v>#N/A</v>
      </c>
      <c r="GDB269" s="214" t="e">
        <v>#N/A</v>
      </c>
      <c r="GDC269" s="214" t="e">
        <v>#N/A</v>
      </c>
      <c r="GDD269" s="214" t="e">
        <v>#N/A</v>
      </c>
      <c r="GDE269" s="214" t="e">
        <v>#N/A</v>
      </c>
      <c r="GDF269" s="214" t="e">
        <v>#N/A</v>
      </c>
      <c r="GDG269" s="214" t="e">
        <v>#N/A</v>
      </c>
      <c r="GDH269" s="214" t="e">
        <v>#N/A</v>
      </c>
      <c r="GDI269" s="214" t="e">
        <v>#N/A</v>
      </c>
      <c r="GDJ269" s="214" t="e">
        <v>#N/A</v>
      </c>
      <c r="GDK269" s="214" t="e">
        <v>#N/A</v>
      </c>
      <c r="GDL269" s="214" t="e">
        <v>#N/A</v>
      </c>
      <c r="GDM269" s="214" t="e">
        <v>#N/A</v>
      </c>
      <c r="GDN269" s="214" t="e">
        <v>#N/A</v>
      </c>
      <c r="GDO269" s="214" t="e">
        <v>#N/A</v>
      </c>
      <c r="GDP269" s="214" t="e">
        <v>#N/A</v>
      </c>
      <c r="GDQ269" s="214" t="e">
        <v>#N/A</v>
      </c>
      <c r="GDR269" s="214" t="e">
        <v>#N/A</v>
      </c>
      <c r="GDS269" s="214" t="e">
        <v>#N/A</v>
      </c>
      <c r="GDT269" s="214" t="e">
        <v>#N/A</v>
      </c>
      <c r="GDU269" s="214" t="e">
        <v>#N/A</v>
      </c>
      <c r="GDV269" s="214" t="e">
        <v>#N/A</v>
      </c>
      <c r="GDW269" s="214" t="e">
        <v>#N/A</v>
      </c>
      <c r="GDX269" s="214" t="e">
        <v>#N/A</v>
      </c>
      <c r="GDY269" s="214" t="e">
        <v>#N/A</v>
      </c>
      <c r="GDZ269" s="214" t="e">
        <v>#N/A</v>
      </c>
      <c r="GEA269" s="214" t="e">
        <v>#N/A</v>
      </c>
      <c r="GEB269" s="214" t="e">
        <v>#N/A</v>
      </c>
      <c r="GEC269" s="214" t="e">
        <v>#N/A</v>
      </c>
      <c r="GED269" s="214" t="e">
        <v>#N/A</v>
      </c>
      <c r="GEE269" s="214" t="e">
        <v>#N/A</v>
      </c>
      <c r="GEF269" s="214" t="e">
        <v>#N/A</v>
      </c>
      <c r="GEG269" s="214" t="e">
        <v>#N/A</v>
      </c>
      <c r="GEH269" s="214" t="e">
        <v>#N/A</v>
      </c>
      <c r="GEI269" s="214" t="e">
        <v>#N/A</v>
      </c>
      <c r="GEJ269" s="214" t="e">
        <v>#N/A</v>
      </c>
      <c r="GEK269" s="214" t="e">
        <v>#N/A</v>
      </c>
      <c r="GEL269" s="214" t="e">
        <v>#N/A</v>
      </c>
      <c r="GEM269" s="214" t="e">
        <v>#N/A</v>
      </c>
      <c r="GEN269" s="214" t="e">
        <v>#N/A</v>
      </c>
      <c r="GEO269" s="214" t="e">
        <v>#N/A</v>
      </c>
      <c r="GEP269" s="214" t="e">
        <v>#N/A</v>
      </c>
      <c r="GEQ269" s="214" t="e">
        <v>#N/A</v>
      </c>
      <c r="GER269" s="214" t="e">
        <v>#N/A</v>
      </c>
      <c r="GES269" s="214" t="e">
        <v>#N/A</v>
      </c>
      <c r="GET269" s="214" t="e">
        <v>#N/A</v>
      </c>
      <c r="GEU269" s="214" t="e">
        <v>#N/A</v>
      </c>
      <c r="GEV269" s="214" t="e">
        <v>#N/A</v>
      </c>
      <c r="GEW269" s="214" t="e">
        <v>#N/A</v>
      </c>
      <c r="GEX269" s="214" t="e">
        <v>#N/A</v>
      </c>
      <c r="GEY269" s="214" t="e">
        <v>#N/A</v>
      </c>
      <c r="GEZ269" s="214" t="e">
        <v>#N/A</v>
      </c>
      <c r="GFA269" s="214" t="e">
        <v>#N/A</v>
      </c>
      <c r="GFB269" s="214" t="e">
        <v>#N/A</v>
      </c>
      <c r="GFC269" s="214" t="e">
        <v>#N/A</v>
      </c>
      <c r="GFD269" s="214" t="e">
        <v>#N/A</v>
      </c>
      <c r="GFE269" s="214" t="e">
        <v>#N/A</v>
      </c>
      <c r="GFF269" s="214" t="e">
        <v>#N/A</v>
      </c>
      <c r="GFG269" s="214" t="e">
        <v>#N/A</v>
      </c>
      <c r="GFH269" s="214" t="e">
        <v>#N/A</v>
      </c>
      <c r="GFI269" s="214" t="e">
        <v>#N/A</v>
      </c>
      <c r="GFJ269" s="214" t="e">
        <v>#N/A</v>
      </c>
      <c r="GFK269" s="214" t="e">
        <v>#N/A</v>
      </c>
      <c r="GFL269" s="214" t="e">
        <v>#N/A</v>
      </c>
      <c r="GFM269" s="214" t="e">
        <v>#N/A</v>
      </c>
      <c r="GFN269" s="214" t="e">
        <v>#N/A</v>
      </c>
      <c r="GFO269" s="214" t="e">
        <v>#N/A</v>
      </c>
      <c r="GFP269" s="214" t="e">
        <v>#N/A</v>
      </c>
      <c r="GFQ269" s="214" t="e">
        <v>#N/A</v>
      </c>
      <c r="GFR269" s="214" t="e">
        <v>#N/A</v>
      </c>
      <c r="GFS269" s="214" t="e">
        <v>#N/A</v>
      </c>
      <c r="GFT269" s="214" t="e">
        <v>#N/A</v>
      </c>
      <c r="GFU269" s="214" t="e">
        <v>#N/A</v>
      </c>
      <c r="GFV269" s="214" t="e">
        <v>#N/A</v>
      </c>
      <c r="GFW269" s="214" t="e">
        <v>#N/A</v>
      </c>
      <c r="GFX269" s="214" t="e">
        <v>#N/A</v>
      </c>
      <c r="GFY269" s="214" t="e">
        <v>#N/A</v>
      </c>
      <c r="GFZ269" s="214" t="e">
        <v>#N/A</v>
      </c>
      <c r="GGA269" s="214" t="e">
        <v>#N/A</v>
      </c>
      <c r="GGB269" s="214" t="e">
        <v>#N/A</v>
      </c>
      <c r="GGC269" s="214" t="e">
        <v>#N/A</v>
      </c>
      <c r="GGD269" s="214" t="e">
        <v>#N/A</v>
      </c>
      <c r="GGE269" s="214" t="e">
        <v>#N/A</v>
      </c>
      <c r="GGF269" s="214" t="e">
        <v>#N/A</v>
      </c>
      <c r="GGG269" s="214" t="e">
        <v>#N/A</v>
      </c>
      <c r="GGH269" s="214" t="e">
        <v>#N/A</v>
      </c>
      <c r="GGI269" s="214" t="e">
        <v>#N/A</v>
      </c>
      <c r="GGJ269" s="214" t="e">
        <v>#N/A</v>
      </c>
      <c r="GGK269" s="214" t="e">
        <v>#N/A</v>
      </c>
      <c r="GGL269" s="214" t="e">
        <v>#N/A</v>
      </c>
      <c r="GGM269" s="214" t="e">
        <v>#N/A</v>
      </c>
      <c r="GGN269" s="214" t="e">
        <v>#N/A</v>
      </c>
      <c r="GGO269" s="214" t="e">
        <v>#N/A</v>
      </c>
      <c r="GGP269" s="214" t="e">
        <v>#N/A</v>
      </c>
      <c r="GGQ269" s="214" t="e">
        <v>#N/A</v>
      </c>
      <c r="GGR269" s="214" t="e">
        <v>#N/A</v>
      </c>
      <c r="GGS269" s="214" t="e">
        <v>#N/A</v>
      </c>
      <c r="GGT269" s="214" t="e">
        <v>#N/A</v>
      </c>
      <c r="GGU269" s="214" t="e">
        <v>#N/A</v>
      </c>
      <c r="GGV269" s="214" t="e">
        <v>#N/A</v>
      </c>
      <c r="GGW269" s="214" t="e">
        <v>#N/A</v>
      </c>
      <c r="GGX269" s="214" t="e">
        <v>#N/A</v>
      </c>
      <c r="GGY269" s="214" t="e">
        <v>#N/A</v>
      </c>
      <c r="GGZ269" s="214" t="e">
        <v>#N/A</v>
      </c>
      <c r="GHA269" s="214" t="e">
        <v>#N/A</v>
      </c>
      <c r="GHB269" s="214" t="e">
        <v>#N/A</v>
      </c>
      <c r="GHC269" s="214" t="e">
        <v>#N/A</v>
      </c>
      <c r="GHD269" s="214" t="e">
        <v>#N/A</v>
      </c>
      <c r="GHE269" s="214" t="e">
        <v>#N/A</v>
      </c>
      <c r="GHF269" s="214" t="e">
        <v>#N/A</v>
      </c>
      <c r="GHG269" s="214" t="e">
        <v>#N/A</v>
      </c>
      <c r="GHH269" s="214" t="e">
        <v>#N/A</v>
      </c>
      <c r="GHI269" s="214" t="e">
        <v>#N/A</v>
      </c>
      <c r="GHJ269" s="214" t="e">
        <v>#N/A</v>
      </c>
      <c r="GHK269" s="214" t="e">
        <v>#N/A</v>
      </c>
      <c r="GHL269" s="214" t="e">
        <v>#N/A</v>
      </c>
      <c r="GHM269" s="214" t="e">
        <v>#N/A</v>
      </c>
      <c r="GHN269" s="214" t="e">
        <v>#N/A</v>
      </c>
      <c r="GHO269" s="214" t="e">
        <v>#N/A</v>
      </c>
      <c r="GHP269" s="214" t="e">
        <v>#N/A</v>
      </c>
      <c r="GHQ269" s="214" t="e">
        <v>#N/A</v>
      </c>
      <c r="GHR269" s="214" t="e">
        <v>#N/A</v>
      </c>
      <c r="GHS269" s="214" t="e">
        <v>#N/A</v>
      </c>
      <c r="GHT269" s="214" t="e">
        <v>#N/A</v>
      </c>
      <c r="GHU269" s="214" t="e">
        <v>#N/A</v>
      </c>
      <c r="GHV269" s="214" t="e">
        <v>#N/A</v>
      </c>
      <c r="GHW269" s="214" t="e">
        <v>#N/A</v>
      </c>
      <c r="GHX269" s="214" t="e">
        <v>#N/A</v>
      </c>
      <c r="GHY269" s="214" t="e">
        <v>#N/A</v>
      </c>
      <c r="GHZ269" s="214" t="e">
        <v>#N/A</v>
      </c>
      <c r="GIA269" s="214" t="e">
        <v>#N/A</v>
      </c>
      <c r="GIB269" s="214" t="e">
        <v>#N/A</v>
      </c>
      <c r="GIC269" s="214" t="e">
        <v>#N/A</v>
      </c>
      <c r="GID269" s="214" t="e">
        <v>#N/A</v>
      </c>
      <c r="GIE269" s="214" t="e">
        <v>#N/A</v>
      </c>
      <c r="GIF269" s="214" t="e">
        <v>#N/A</v>
      </c>
      <c r="GIG269" s="214" t="e">
        <v>#N/A</v>
      </c>
      <c r="GIH269" s="214" t="e">
        <v>#N/A</v>
      </c>
      <c r="GII269" s="214" t="e">
        <v>#N/A</v>
      </c>
      <c r="GIJ269" s="214" t="e">
        <v>#N/A</v>
      </c>
      <c r="GIK269" s="214" t="e">
        <v>#N/A</v>
      </c>
      <c r="GIL269" s="214" t="e">
        <v>#N/A</v>
      </c>
      <c r="GIM269" s="214" t="e">
        <v>#N/A</v>
      </c>
      <c r="GIN269" s="214" t="e">
        <v>#N/A</v>
      </c>
      <c r="GIO269" s="214" t="e">
        <v>#N/A</v>
      </c>
      <c r="GIP269" s="214" t="e">
        <v>#N/A</v>
      </c>
      <c r="GIQ269" s="214" t="e">
        <v>#N/A</v>
      </c>
      <c r="GIR269" s="214" t="e">
        <v>#N/A</v>
      </c>
      <c r="GIS269" s="214" t="e">
        <v>#N/A</v>
      </c>
      <c r="GIT269" s="214" t="e">
        <v>#N/A</v>
      </c>
      <c r="GIU269" s="214" t="e">
        <v>#N/A</v>
      </c>
      <c r="GIV269" s="214" t="e">
        <v>#N/A</v>
      </c>
      <c r="GIW269" s="214" t="e">
        <v>#N/A</v>
      </c>
      <c r="GIX269" s="214" t="e">
        <v>#N/A</v>
      </c>
      <c r="GIY269" s="214" t="e">
        <v>#N/A</v>
      </c>
      <c r="GIZ269" s="214" t="e">
        <v>#N/A</v>
      </c>
      <c r="GJA269" s="214" t="e">
        <v>#N/A</v>
      </c>
      <c r="GJB269" s="214" t="e">
        <v>#N/A</v>
      </c>
      <c r="GJC269" s="214" t="e">
        <v>#N/A</v>
      </c>
      <c r="GJD269" s="214" t="e">
        <v>#N/A</v>
      </c>
      <c r="GJE269" s="214" t="e">
        <v>#N/A</v>
      </c>
      <c r="GJF269" s="214" t="e">
        <v>#N/A</v>
      </c>
      <c r="GJG269" s="214" t="e">
        <v>#N/A</v>
      </c>
      <c r="GJH269" s="214" t="e">
        <v>#N/A</v>
      </c>
      <c r="GJI269" s="214" t="e">
        <v>#N/A</v>
      </c>
      <c r="GJJ269" s="214" t="e">
        <v>#N/A</v>
      </c>
      <c r="GJK269" s="214" t="e">
        <v>#N/A</v>
      </c>
      <c r="GJL269" s="214" t="e">
        <v>#N/A</v>
      </c>
      <c r="GJM269" s="214" t="e">
        <v>#N/A</v>
      </c>
      <c r="GJN269" s="214" t="e">
        <v>#N/A</v>
      </c>
      <c r="GJO269" s="214" t="e">
        <v>#N/A</v>
      </c>
      <c r="GJP269" s="214" t="e">
        <v>#N/A</v>
      </c>
      <c r="GJQ269" s="214" t="e">
        <v>#N/A</v>
      </c>
      <c r="GJR269" s="214" t="e">
        <v>#N/A</v>
      </c>
      <c r="GJS269" s="214" t="e">
        <v>#N/A</v>
      </c>
      <c r="GJT269" s="214" t="e">
        <v>#N/A</v>
      </c>
      <c r="GJU269" s="214" t="e">
        <v>#N/A</v>
      </c>
      <c r="GJV269" s="214" t="e">
        <v>#N/A</v>
      </c>
      <c r="GJW269" s="214" t="e">
        <v>#N/A</v>
      </c>
      <c r="GJX269" s="214" t="e">
        <v>#N/A</v>
      </c>
      <c r="GJY269" s="214" t="e">
        <v>#N/A</v>
      </c>
      <c r="GJZ269" s="214" t="e">
        <v>#N/A</v>
      </c>
      <c r="GKA269" s="214" t="e">
        <v>#N/A</v>
      </c>
      <c r="GKB269" s="214" t="e">
        <v>#N/A</v>
      </c>
      <c r="GKC269" s="214" t="e">
        <v>#N/A</v>
      </c>
      <c r="GKD269" s="214" t="e">
        <v>#N/A</v>
      </c>
      <c r="GKE269" s="214" t="e">
        <v>#N/A</v>
      </c>
      <c r="GKF269" s="214" t="e">
        <v>#N/A</v>
      </c>
      <c r="GKG269" s="214" t="e">
        <v>#N/A</v>
      </c>
      <c r="GKH269" s="214" t="e">
        <v>#N/A</v>
      </c>
      <c r="GKI269" s="214" t="e">
        <v>#N/A</v>
      </c>
      <c r="GKJ269" s="214" t="e">
        <v>#N/A</v>
      </c>
      <c r="GKK269" s="214" t="e">
        <v>#N/A</v>
      </c>
      <c r="GKL269" s="214" t="e">
        <v>#N/A</v>
      </c>
      <c r="GKM269" s="214" t="e">
        <v>#N/A</v>
      </c>
      <c r="GKN269" s="214" t="e">
        <v>#N/A</v>
      </c>
      <c r="GKO269" s="214" t="e">
        <v>#N/A</v>
      </c>
      <c r="GKP269" s="214" t="e">
        <v>#N/A</v>
      </c>
      <c r="GKQ269" s="214" t="e">
        <v>#N/A</v>
      </c>
      <c r="GKR269" s="214" t="e">
        <v>#N/A</v>
      </c>
      <c r="GKS269" s="214" t="e">
        <v>#N/A</v>
      </c>
      <c r="GKT269" s="214" t="e">
        <v>#N/A</v>
      </c>
      <c r="GKU269" s="214" t="e">
        <v>#N/A</v>
      </c>
      <c r="GKV269" s="214" t="e">
        <v>#N/A</v>
      </c>
      <c r="GKW269" s="214" t="e">
        <v>#N/A</v>
      </c>
      <c r="GKX269" s="214" t="e">
        <v>#N/A</v>
      </c>
      <c r="GKY269" s="214" t="e">
        <v>#N/A</v>
      </c>
      <c r="GKZ269" s="214" t="e">
        <v>#N/A</v>
      </c>
      <c r="GLA269" s="214" t="e">
        <v>#N/A</v>
      </c>
      <c r="GLB269" s="214" t="e">
        <v>#N/A</v>
      </c>
      <c r="GLC269" s="214" t="e">
        <v>#N/A</v>
      </c>
      <c r="GLD269" s="214" t="e">
        <v>#N/A</v>
      </c>
      <c r="GLE269" s="214" t="e">
        <v>#N/A</v>
      </c>
      <c r="GLF269" s="214" t="e">
        <v>#N/A</v>
      </c>
      <c r="GLG269" s="214" t="e">
        <v>#N/A</v>
      </c>
      <c r="GLH269" s="214" t="e">
        <v>#N/A</v>
      </c>
      <c r="GLI269" s="214" t="e">
        <v>#N/A</v>
      </c>
      <c r="GLJ269" s="214" t="e">
        <v>#N/A</v>
      </c>
      <c r="GLK269" s="214" t="e">
        <v>#N/A</v>
      </c>
      <c r="GLL269" s="214" t="e">
        <v>#N/A</v>
      </c>
      <c r="GLM269" s="214" t="e">
        <v>#N/A</v>
      </c>
      <c r="GLN269" s="214" t="e">
        <v>#N/A</v>
      </c>
      <c r="GLO269" s="214" t="e">
        <v>#N/A</v>
      </c>
      <c r="GLP269" s="214" t="e">
        <v>#N/A</v>
      </c>
      <c r="GLQ269" s="214" t="e">
        <v>#N/A</v>
      </c>
      <c r="GLR269" s="214" t="e">
        <v>#N/A</v>
      </c>
      <c r="GLS269" s="214" t="e">
        <v>#N/A</v>
      </c>
      <c r="GLT269" s="214" t="e">
        <v>#N/A</v>
      </c>
      <c r="GLU269" s="214" t="e">
        <v>#N/A</v>
      </c>
      <c r="GLV269" s="214" t="e">
        <v>#N/A</v>
      </c>
      <c r="GLW269" s="214" t="e">
        <v>#N/A</v>
      </c>
      <c r="GLX269" s="214" t="e">
        <v>#N/A</v>
      </c>
      <c r="GLY269" s="214" t="e">
        <v>#N/A</v>
      </c>
      <c r="GLZ269" s="214" t="e">
        <v>#N/A</v>
      </c>
      <c r="GMA269" s="214" t="e">
        <v>#N/A</v>
      </c>
      <c r="GMB269" s="214" t="e">
        <v>#N/A</v>
      </c>
      <c r="GMC269" s="214" t="e">
        <v>#N/A</v>
      </c>
      <c r="GMD269" s="214" t="e">
        <v>#N/A</v>
      </c>
      <c r="GME269" s="214" t="e">
        <v>#N/A</v>
      </c>
      <c r="GMF269" s="214" t="e">
        <v>#N/A</v>
      </c>
      <c r="GMG269" s="214" t="e">
        <v>#N/A</v>
      </c>
      <c r="GMH269" s="214" t="e">
        <v>#N/A</v>
      </c>
      <c r="GMI269" s="214" t="e">
        <v>#N/A</v>
      </c>
      <c r="GMJ269" s="214" t="e">
        <v>#N/A</v>
      </c>
      <c r="GMK269" s="214" t="e">
        <v>#N/A</v>
      </c>
      <c r="GML269" s="214" t="e">
        <v>#N/A</v>
      </c>
      <c r="GMM269" s="214" t="e">
        <v>#N/A</v>
      </c>
      <c r="GMN269" s="214" t="e">
        <v>#N/A</v>
      </c>
      <c r="GMO269" s="214" t="e">
        <v>#N/A</v>
      </c>
      <c r="GMP269" s="214" t="e">
        <v>#N/A</v>
      </c>
      <c r="GMQ269" s="214" t="e">
        <v>#N/A</v>
      </c>
      <c r="GMR269" s="214" t="e">
        <v>#N/A</v>
      </c>
      <c r="GMS269" s="214" t="e">
        <v>#N/A</v>
      </c>
      <c r="GMT269" s="214" t="e">
        <v>#N/A</v>
      </c>
      <c r="GMU269" s="214" t="e">
        <v>#N/A</v>
      </c>
      <c r="GMV269" s="214" t="e">
        <v>#N/A</v>
      </c>
      <c r="GMW269" s="214" t="e">
        <v>#N/A</v>
      </c>
      <c r="GMX269" s="214" t="e">
        <v>#N/A</v>
      </c>
      <c r="GMY269" s="214" t="e">
        <v>#N/A</v>
      </c>
      <c r="GMZ269" s="214" t="e">
        <v>#N/A</v>
      </c>
      <c r="GNA269" s="214" t="e">
        <v>#N/A</v>
      </c>
      <c r="GNB269" s="214" t="e">
        <v>#N/A</v>
      </c>
      <c r="GNC269" s="214" t="e">
        <v>#N/A</v>
      </c>
      <c r="GND269" s="214" t="e">
        <v>#N/A</v>
      </c>
      <c r="GNE269" s="214" t="e">
        <v>#N/A</v>
      </c>
      <c r="GNF269" s="214" t="e">
        <v>#N/A</v>
      </c>
      <c r="GNG269" s="214" t="e">
        <v>#N/A</v>
      </c>
      <c r="GNH269" s="214" t="e">
        <v>#N/A</v>
      </c>
      <c r="GNI269" s="214" t="e">
        <v>#N/A</v>
      </c>
      <c r="GNJ269" s="214" t="e">
        <v>#N/A</v>
      </c>
      <c r="GNK269" s="214" t="e">
        <v>#N/A</v>
      </c>
      <c r="GNL269" s="214" t="e">
        <v>#N/A</v>
      </c>
      <c r="GNM269" s="214" t="e">
        <v>#N/A</v>
      </c>
      <c r="GNN269" s="214" t="e">
        <v>#N/A</v>
      </c>
      <c r="GNO269" s="214" t="e">
        <v>#N/A</v>
      </c>
      <c r="GNP269" s="214" t="e">
        <v>#N/A</v>
      </c>
      <c r="GNQ269" s="214" t="e">
        <v>#N/A</v>
      </c>
      <c r="GNR269" s="214" t="e">
        <v>#N/A</v>
      </c>
      <c r="GNS269" s="214" t="e">
        <v>#N/A</v>
      </c>
      <c r="GNT269" s="214" t="e">
        <v>#N/A</v>
      </c>
      <c r="GNU269" s="214" t="e">
        <v>#N/A</v>
      </c>
      <c r="GNV269" s="214" t="e">
        <v>#N/A</v>
      </c>
      <c r="GNW269" s="214" t="e">
        <v>#N/A</v>
      </c>
      <c r="GNX269" s="214" t="e">
        <v>#N/A</v>
      </c>
      <c r="GNY269" s="214" t="e">
        <v>#N/A</v>
      </c>
      <c r="GNZ269" s="214" t="e">
        <v>#N/A</v>
      </c>
      <c r="GOA269" s="214" t="e">
        <v>#N/A</v>
      </c>
      <c r="GOB269" s="214" t="e">
        <v>#N/A</v>
      </c>
      <c r="GOC269" s="214" t="e">
        <v>#N/A</v>
      </c>
      <c r="GOD269" s="214" t="e">
        <v>#N/A</v>
      </c>
      <c r="GOE269" s="214" t="e">
        <v>#N/A</v>
      </c>
      <c r="GOF269" s="214" t="e">
        <v>#N/A</v>
      </c>
      <c r="GOG269" s="214" t="e">
        <v>#N/A</v>
      </c>
      <c r="GOH269" s="214" t="e">
        <v>#N/A</v>
      </c>
      <c r="GOI269" s="214" t="e">
        <v>#N/A</v>
      </c>
      <c r="GOJ269" s="214" t="e">
        <v>#N/A</v>
      </c>
      <c r="GOK269" s="214" t="e">
        <v>#N/A</v>
      </c>
      <c r="GOL269" s="214" t="e">
        <v>#N/A</v>
      </c>
      <c r="GOM269" s="214" t="e">
        <v>#N/A</v>
      </c>
      <c r="GON269" s="214" t="e">
        <v>#N/A</v>
      </c>
      <c r="GOO269" s="214" t="e">
        <v>#N/A</v>
      </c>
      <c r="GOP269" s="214" t="e">
        <v>#N/A</v>
      </c>
      <c r="GOQ269" s="214" t="e">
        <v>#N/A</v>
      </c>
      <c r="GOR269" s="214" t="e">
        <v>#N/A</v>
      </c>
      <c r="GOS269" s="214" t="e">
        <v>#N/A</v>
      </c>
      <c r="GOT269" s="214" t="e">
        <v>#N/A</v>
      </c>
      <c r="GOU269" s="214" t="e">
        <v>#N/A</v>
      </c>
      <c r="GOV269" s="214" t="e">
        <v>#N/A</v>
      </c>
      <c r="GOW269" s="214" t="e">
        <v>#N/A</v>
      </c>
      <c r="GOX269" s="214" t="e">
        <v>#N/A</v>
      </c>
      <c r="GOY269" s="214" t="e">
        <v>#N/A</v>
      </c>
      <c r="GOZ269" s="214" t="e">
        <v>#N/A</v>
      </c>
      <c r="GPA269" s="214" t="e">
        <v>#N/A</v>
      </c>
      <c r="GPB269" s="214" t="e">
        <v>#N/A</v>
      </c>
      <c r="GPC269" s="214" t="e">
        <v>#N/A</v>
      </c>
      <c r="GPD269" s="214" t="e">
        <v>#N/A</v>
      </c>
      <c r="GPE269" s="214" t="e">
        <v>#N/A</v>
      </c>
      <c r="GPF269" s="214" t="e">
        <v>#N/A</v>
      </c>
      <c r="GPG269" s="214" t="e">
        <v>#N/A</v>
      </c>
      <c r="GPH269" s="214" t="e">
        <v>#N/A</v>
      </c>
      <c r="GPI269" s="214" t="e">
        <v>#N/A</v>
      </c>
      <c r="GPJ269" s="214" t="e">
        <v>#N/A</v>
      </c>
      <c r="GPK269" s="214" t="e">
        <v>#N/A</v>
      </c>
      <c r="GPL269" s="214" t="e">
        <v>#N/A</v>
      </c>
      <c r="GPM269" s="214" t="e">
        <v>#N/A</v>
      </c>
      <c r="GPN269" s="214" t="e">
        <v>#N/A</v>
      </c>
      <c r="GPO269" s="214" t="e">
        <v>#N/A</v>
      </c>
      <c r="GPP269" s="214" t="e">
        <v>#N/A</v>
      </c>
      <c r="GPQ269" s="214" t="e">
        <v>#N/A</v>
      </c>
      <c r="GPR269" s="214" t="e">
        <v>#N/A</v>
      </c>
      <c r="GPS269" s="214" t="e">
        <v>#N/A</v>
      </c>
      <c r="GPT269" s="214" t="e">
        <v>#N/A</v>
      </c>
      <c r="GPU269" s="214" t="e">
        <v>#N/A</v>
      </c>
      <c r="GPV269" s="214" t="e">
        <v>#N/A</v>
      </c>
      <c r="GPW269" s="214" t="e">
        <v>#N/A</v>
      </c>
      <c r="GPX269" s="214" t="e">
        <v>#N/A</v>
      </c>
      <c r="GPY269" s="214" t="e">
        <v>#N/A</v>
      </c>
      <c r="GPZ269" s="214" t="e">
        <v>#N/A</v>
      </c>
      <c r="GQA269" s="214" t="e">
        <v>#N/A</v>
      </c>
      <c r="GQB269" s="214" t="e">
        <v>#N/A</v>
      </c>
      <c r="GQC269" s="214" t="e">
        <v>#N/A</v>
      </c>
      <c r="GQD269" s="214" t="e">
        <v>#N/A</v>
      </c>
      <c r="GQE269" s="214" t="e">
        <v>#N/A</v>
      </c>
      <c r="GQF269" s="214" t="e">
        <v>#N/A</v>
      </c>
      <c r="GQG269" s="214" t="e">
        <v>#N/A</v>
      </c>
      <c r="GQH269" s="214" t="e">
        <v>#N/A</v>
      </c>
      <c r="GQI269" s="214" t="e">
        <v>#N/A</v>
      </c>
      <c r="GQJ269" s="214" t="e">
        <v>#N/A</v>
      </c>
      <c r="GQK269" s="214" t="e">
        <v>#N/A</v>
      </c>
      <c r="GQL269" s="214" t="e">
        <v>#N/A</v>
      </c>
      <c r="GQM269" s="214" t="e">
        <v>#N/A</v>
      </c>
      <c r="GQN269" s="214" t="e">
        <v>#N/A</v>
      </c>
      <c r="GQO269" s="214" t="e">
        <v>#N/A</v>
      </c>
      <c r="GQP269" s="214" t="e">
        <v>#N/A</v>
      </c>
      <c r="GQQ269" s="214" t="e">
        <v>#N/A</v>
      </c>
      <c r="GQR269" s="214" t="e">
        <v>#N/A</v>
      </c>
      <c r="GQS269" s="214" t="e">
        <v>#N/A</v>
      </c>
      <c r="GQT269" s="214" t="e">
        <v>#N/A</v>
      </c>
      <c r="GQU269" s="214" t="e">
        <v>#N/A</v>
      </c>
      <c r="GQV269" s="214" t="e">
        <v>#N/A</v>
      </c>
      <c r="GQW269" s="214" t="e">
        <v>#N/A</v>
      </c>
      <c r="GQX269" s="214" t="e">
        <v>#N/A</v>
      </c>
      <c r="GQY269" s="214" t="e">
        <v>#N/A</v>
      </c>
      <c r="GQZ269" s="214" t="e">
        <v>#N/A</v>
      </c>
      <c r="GRA269" s="214" t="e">
        <v>#N/A</v>
      </c>
      <c r="GRB269" s="214" t="e">
        <v>#N/A</v>
      </c>
      <c r="GRC269" s="214" t="e">
        <v>#N/A</v>
      </c>
      <c r="GRD269" s="214" t="e">
        <v>#N/A</v>
      </c>
      <c r="GRE269" s="214" t="e">
        <v>#N/A</v>
      </c>
      <c r="GRF269" s="214" t="e">
        <v>#N/A</v>
      </c>
      <c r="GRG269" s="214" t="e">
        <v>#N/A</v>
      </c>
      <c r="GRH269" s="214" t="e">
        <v>#N/A</v>
      </c>
      <c r="GRI269" s="214" t="e">
        <v>#N/A</v>
      </c>
      <c r="GRJ269" s="214" t="e">
        <v>#N/A</v>
      </c>
      <c r="GRK269" s="214" t="e">
        <v>#N/A</v>
      </c>
      <c r="GRL269" s="214" t="e">
        <v>#N/A</v>
      </c>
      <c r="GRM269" s="214" t="e">
        <v>#N/A</v>
      </c>
      <c r="GRN269" s="214" t="e">
        <v>#N/A</v>
      </c>
      <c r="GRO269" s="214" t="e">
        <v>#N/A</v>
      </c>
      <c r="GRP269" s="214" t="e">
        <v>#N/A</v>
      </c>
      <c r="GRQ269" s="214" t="e">
        <v>#N/A</v>
      </c>
      <c r="GRR269" s="214" t="e">
        <v>#N/A</v>
      </c>
      <c r="GRS269" s="214" t="e">
        <v>#N/A</v>
      </c>
      <c r="GRT269" s="214" t="e">
        <v>#N/A</v>
      </c>
      <c r="GRU269" s="214" t="e">
        <v>#N/A</v>
      </c>
      <c r="GRV269" s="214" t="e">
        <v>#N/A</v>
      </c>
      <c r="GRW269" s="214" t="e">
        <v>#N/A</v>
      </c>
      <c r="GRX269" s="214" t="e">
        <v>#N/A</v>
      </c>
      <c r="GRY269" s="214" t="e">
        <v>#N/A</v>
      </c>
      <c r="GRZ269" s="214" t="e">
        <v>#N/A</v>
      </c>
      <c r="GSA269" s="214" t="e">
        <v>#N/A</v>
      </c>
      <c r="GSB269" s="214" t="e">
        <v>#N/A</v>
      </c>
      <c r="GSC269" s="214" t="e">
        <v>#N/A</v>
      </c>
      <c r="GSD269" s="214" t="e">
        <v>#N/A</v>
      </c>
      <c r="GSE269" s="214" t="e">
        <v>#N/A</v>
      </c>
      <c r="GSF269" s="214" t="e">
        <v>#N/A</v>
      </c>
      <c r="GSG269" s="214" t="e">
        <v>#N/A</v>
      </c>
      <c r="GSH269" s="214" t="e">
        <v>#N/A</v>
      </c>
      <c r="GSI269" s="214" t="e">
        <v>#N/A</v>
      </c>
      <c r="GSJ269" s="214" t="e">
        <v>#N/A</v>
      </c>
      <c r="GSK269" s="214" t="e">
        <v>#N/A</v>
      </c>
      <c r="GSL269" s="214" t="e">
        <v>#N/A</v>
      </c>
      <c r="GSM269" s="214" t="e">
        <v>#N/A</v>
      </c>
      <c r="GSN269" s="214" t="e">
        <v>#N/A</v>
      </c>
      <c r="GSO269" s="214" t="e">
        <v>#N/A</v>
      </c>
      <c r="GSP269" s="214" t="e">
        <v>#N/A</v>
      </c>
      <c r="GSQ269" s="214" t="e">
        <v>#N/A</v>
      </c>
      <c r="GSR269" s="214" t="e">
        <v>#N/A</v>
      </c>
      <c r="GSS269" s="214" t="e">
        <v>#N/A</v>
      </c>
      <c r="GST269" s="214" t="e">
        <v>#N/A</v>
      </c>
      <c r="GSU269" s="214" t="e">
        <v>#N/A</v>
      </c>
      <c r="GSV269" s="214" t="e">
        <v>#N/A</v>
      </c>
      <c r="GSW269" s="214" t="e">
        <v>#N/A</v>
      </c>
      <c r="GSX269" s="214" t="e">
        <v>#N/A</v>
      </c>
      <c r="GSY269" s="214" t="e">
        <v>#N/A</v>
      </c>
      <c r="GSZ269" s="214" t="e">
        <v>#N/A</v>
      </c>
      <c r="GTA269" s="214" t="e">
        <v>#N/A</v>
      </c>
      <c r="GTB269" s="214" t="e">
        <v>#N/A</v>
      </c>
      <c r="GTC269" s="214" t="e">
        <v>#N/A</v>
      </c>
      <c r="GTD269" s="214" t="e">
        <v>#N/A</v>
      </c>
      <c r="GTE269" s="214" t="e">
        <v>#N/A</v>
      </c>
      <c r="GTF269" s="214" t="e">
        <v>#N/A</v>
      </c>
      <c r="GTG269" s="214" t="e">
        <v>#N/A</v>
      </c>
      <c r="GTH269" s="214" t="e">
        <v>#N/A</v>
      </c>
      <c r="GTI269" s="214" t="e">
        <v>#N/A</v>
      </c>
      <c r="GTJ269" s="214" t="e">
        <v>#N/A</v>
      </c>
      <c r="GTK269" s="214" t="e">
        <v>#N/A</v>
      </c>
      <c r="GTL269" s="214" t="e">
        <v>#N/A</v>
      </c>
      <c r="GTM269" s="214" t="e">
        <v>#N/A</v>
      </c>
      <c r="GTN269" s="214" t="e">
        <v>#N/A</v>
      </c>
      <c r="GTO269" s="214" t="e">
        <v>#N/A</v>
      </c>
      <c r="GTP269" s="214" t="e">
        <v>#N/A</v>
      </c>
      <c r="GTQ269" s="214" t="e">
        <v>#N/A</v>
      </c>
      <c r="GTR269" s="214" t="e">
        <v>#N/A</v>
      </c>
      <c r="GTS269" s="214" t="e">
        <v>#N/A</v>
      </c>
      <c r="GTT269" s="214" t="e">
        <v>#N/A</v>
      </c>
      <c r="GTU269" s="214" t="e">
        <v>#N/A</v>
      </c>
      <c r="GTV269" s="214" t="e">
        <v>#N/A</v>
      </c>
      <c r="GTW269" s="214" t="e">
        <v>#N/A</v>
      </c>
      <c r="GTX269" s="214" t="e">
        <v>#N/A</v>
      </c>
      <c r="GTY269" s="214" t="e">
        <v>#N/A</v>
      </c>
      <c r="GTZ269" s="214" t="e">
        <v>#N/A</v>
      </c>
      <c r="GUA269" s="214" t="e">
        <v>#N/A</v>
      </c>
      <c r="GUB269" s="214" t="e">
        <v>#N/A</v>
      </c>
      <c r="GUC269" s="214" t="e">
        <v>#N/A</v>
      </c>
      <c r="GUD269" s="214" t="e">
        <v>#N/A</v>
      </c>
      <c r="GUE269" s="214" t="e">
        <v>#N/A</v>
      </c>
      <c r="GUF269" s="214" t="e">
        <v>#N/A</v>
      </c>
      <c r="GUG269" s="214" t="e">
        <v>#N/A</v>
      </c>
      <c r="GUH269" s="214" t="e">
        <v>#N/A</v>
      </c>
      <c r="GUI269" s="214" t="e">
        <v>#N/A</v>
      </c>
      <c r="GUJ269" s="214" t="e">
        <v>#N/A</v>
      </c>
      <c r="GUK269" s="214" t="e">
        <v>#N/A</v>
      </c>
      <c r="GUL269" s="214" t="e">
        <v>#N/A</v>
      </c>
      <c r="GUM269" s="214" t="e">
        <v>#N/A</v>
      </c>
      <c r="GUN269" s="214" t="e">
        <v>#N/A</v>
      </c>
      <c r="GUO269" s="214" t="e">
        <v>#N/A</v>
      </c>
      <c r="GUP269" s="214" t="e">
        <v>#N/A</v>
      </c>
      <c r="GUQ269" s="214" t="e">
        <v>#N/A</v>
      </c>
      <c r="GUR269" s="214" t="e">
        <v>#N/A</v>
      </c>
      <c r="GUS269" s="214" t="e">
        <v>#N/A</v>
      </c>
      <c r="GUT269" s="214" t="e">
        <v>#N/A</v>
      </c>
      <c r="GUU269" s="214" t="e">
        <v>#N/A</v>
      </c>
      <c r="GUV269" s="214" t="e">
        <v>#N/A</v>
      </c>
      <c r="GUW269" s="214" t="e">
        <v>#N/A</v>
      </c>
      <c r="GUX269" s="214" t="e">
        <v>#N/A</v>
      </c>
      <c r="GUY269" s="214" t="e">
        <v>#N/A</v>
      </c>
      <c r="GUZ269" s="214" t="e">
        <v>#N/A</v>
      </c>
      <c r="GVA269" s="214" t="e">
        <v>#N/A</v>
      </c>
      <c r="GVB269" s="214" t="e">
        <v>#N/A</v>
      </c>
      <c r="GVC269" s="214" t="e">
        <v>#N/A</v>
      </c>
      <c r="GVD269" s="214" t="e">
        <v>#N/A</v>
      </c>
      <c r="GVE269" s="214" t="e">
        <v>#N/A</v>
      </c>
      <c r="GVF269" s="214" t="e">
        <v>#N/A</v>
      </c>
      <c r="GVG269" s="214" t="e">
        <v>#N/A</v>
      </c>
      <c r="GVH269" s="214" t="e">
        <v>#N/A</v>
      </c>
      <c r="GVI269" s="214" t="e">
        <v>#N/A</v>
      </c>
      <c r="GVJ269" s="214" t="e">
        <v>#N/A</v>
      </c>
      <c r="GVK269" s="214" t="e">
        <v>#N/A</v>
      </c>
      <c r="GVL269" s="214" t="e">
        <v>#N/A</v>
      </c>
      <c r="GVM269" s="214" t="e">
        <v>#N/A</v>
      </c>
      <c r="GVN269" s="214" t="e">
        <v>#N/A</v>
      </c>
      <c r="GVO269" s="214" t="e">
        <v>#N/A</v>
      </c>
      <c r="GVP269" s="214" t="e">
        <v>#N/A</v>
      </c>
      <c r="GVQ269" s="214" t="e">
        <v>#N/A</v>
      </c>
      <c r="GVR269" s="214" t="e">
        <v>#N/A</v>
      </c>
      <c r="GVS269" s="214" t="e">
        <v>#N/A</v>
      </c>
      <c r="GVT269" s="214" t="e">
        <v>#N/A</v>
      </c>
      <c r="GVU269" s="214" t="e">
        <v>#N/A</v>
      </c>
      <c r="GVV269" s="214" t="e">
        <v>#N/A</v>
      </c>
      <c r="GVW269" s="214" t="e">
        <v>#N/A</v>
      </c>
      <c r="GVX269" s="214" t="e">
        <v>#N/A</v>
      </c>
      <c r="GVY269" s="214" t="e">
        <v>#N/A</v>
      </c>
      <c r="GVZ269" s="214" t="e">
        <v>#N/A</v>
      </c>
      <c r="GWA269" s="214" t="e">
        <v>#N/A</v>
      </c>
      <c r="GWB269" s="214" t="e">
        <v>#N/A</v>
      </c>
      <c r="GWC269" s="214" t="e">
        <v>#N/A</v>
      </c>
      <c r="GWD269" s="214" t="e">
        <v>#N/A</v>
      </c>
      <c r="GWE269" s="214" t="e">
        <v>#N/A</v>
      </c>
      <c r="GWF269" s="214" t="e">
        <v>#N/A</v>
      </c>
      <c r="GWG269" s="214" t="e">
        <v>#N/A</v>
      </c>
      <c r="GWH269" s="214" t="e">
        <v>#N/A</v>
      </c>
      <c r="GWI269" s="214" t="e">
        <v>#N/A</v>
      </c>
      <c r="GWJ269" s="214" t="e">
        <v>#N/A</v>
      </c>
      <c r="GWK269" s="214" t="e">
        <v>#N/A</v>
      </c>
      <c r="GWL269" s="214" t="e">
        <v>#N/A</v>
      </c>
      <c r="GWM269" s="214" t="e">
        <v>#N/A</v>
      </c>
      <c r="GWN269" s="214" t="e">
        <v>#N/A</v>
      </c>
      <c r="GWO269" s="214" t="e">
        <v>#N/A</v>
      </c>
      <c r="GWP269" s="214" t="e">
        <v>#N/A</v>
      </c>
      <c r="GWQ269" s="214" t="e">
        <v>#N/A</v>
      </c>
      <c r="GWR269" s="214" t="e">
        <v>#N/A</v>
      </c>
      <c r="GWS269" s="214" t="e">
        <v>#N/A</v>
      </c>
      <c r="GWT269" s="214" t="e">
        <v>#N/A</v>
      </c>
      <c r="GWU269" s="214" t="e">
        <v>#N/A</v>
      </c>
      <c r="GWV269" s="214" t="e">
        <v>#N/A</v>
      </c>
      <c r="GWW269" s="214" t="e">
        <v>#N/A</v>
      </c>
      <c r="GWX269" s="214" t="e">
        <v>#N/A</v>
      </c>
      <c r="GWY269" s="214" t="e">
        <v>#N/A</v>
      </c>
      <c r="GWZ269" s="214" t="e">
        <v>#N/A</v>
      </c>
      <c r="GXA269" s="214" t="e">
        <v>#N/A</v>
      </c>
      <c r="GXB269" s="214" t="e">
        <v>#N/A</v>
      </c>
      <c r="GXC269" s="214" t="e">
        <v>#N/A</v>
      </c>
      <c r="GXD269" s="214" t="e">
        <v>#N/A</v>
      </c>
      <c r="GXE269" s="214" t="e">
        <v>#N/A</v>
      </c>
      <c r="GXF269" s="214" t="e">
        <v>#N/A</v>
      </c>
      <c r="GXG269" s="214" t="e">
        <v>#N/A</v>
      </c>
      <c r="GXH269" s="214" t="e">
        <v>#N/A</v>
      </c>
      <c r="GXI269" s="214" t="e">
        <v>#N/A</v>
      </c>
      <c r="GXJ269" s="214" t="e">
        <v>#N/A</v>
      </c>
      <c r="GXK269" s="214" t="e">
        <v>#N/A</v>
      </c>
      <c r="GXL269" s="214" t="e">
        <v>#N/A</v>
      </c>
      <c r="GXM269" s="214" t="e">
        <v>#N/A</v>
      </c>
      <c r="GXN269" s="214" t="e">
        <v>#N/A</v>
      </c>
      <c r="GXO269" s="214" t="e">
        <v>#N/A</v>
      </c>
      <c r="GXP269" s="214" t="e">
        <v>#N/A</v>
      </c>
      <c r="GXQ269" s="214" t="e">
        <v>#N/A</v>
      </c>
      <c r="GXR269" s="214" t="e">
        <v>#N/A</v>
      </c>
      <c r="GXS269" s="214" t="e">
        <v>#N/A</v>
      </c>
      <c r="GXT269" s="214" t="e">
        <v>#N/A</v>
      </c>
      <c r="GXU269" s="214" t="e">
        <v>#N/A</v>
      </c>
      <c r="GXV269" s="214" t="e">
        <v>#N/A</v>
      </c>
      <c r="GXW269" s="214" t="e">
        <v>#N/A</v>
      </c>
      <c r="GXX269" s="214" t="e">
        <v>#N/A</v>
      </c>
      <c r="GXY269" s="214" t="e">
        <v>#N/A</v>
      </c>
      <c r="GXZ269" s="214" t="e">
        <v>#N/A</v>
      </c>
      <c r="GYA269" s="214" t="e">
        <v>#N/A</v>
      </c>
      <c r="GYB269" s="214" t="e">
        <v>#N/A</v>
      </c>
      <c r="GYC269" s="214" t="e">
        <v>#N/A</v>
      </c>
      <c r="GYD269" s="214" t="e">
        <v>#N/A</v>
      </c>
      <c r="GYE269" s="214" t="e">
        <v>#N/A</v>
      </c>
      <c r="GYF269" s="214" t="e">
        <v>#N/A</v>
      </c>
      <c r="GYG269" s="214" t="e">
        <v>#N/A</v>
      </c>
      <c r="GYH269" s="214" t="e">
        <v>#N/A</v>
      </c>
      <c r="GYI269" s="214" t="e">
        <v>#N/A</v>
      </c>
      <c r="GYJ269" s="214" t="e">
        <v>#N/A</v>
      </c>
      <c r="GYK269" s="214" t="e">
        <v>#N/A</v>
      </c>
      <c r="GYL269" s="214" t="e">
        <v>#N/A</v>
      </c>
      <c r="GYM269" s="214" t="e">
        <v>#N/A</v>
      </c>
      <c r="GYN269" s="214" t="e">
        <v>#N/A</v>
      </c>
      <c r="GYO269" s="214" t="e">
        <v>#N/A</v>
      </c>
      <c r="GYP269" s="214" t="e">
        <v>#N/A</v>
      </c>
      <c r="GYQ269" s="214" t="e">
        <v>#N/A</v>
      </c>
      <c r="GYR269" s="214" t="e">
        <v>#N/A</v>
      </c>
      <c r="GYS269" s="214" t="e">
        <v>#N/A</v>
      </c>
      <c r="GYT269" s="214" t="e">
        <v>#N/A</v>
      </c>
      <c r="GYU269" s="214" t="e">
        <v>#N/A</v>
      </c>
      <c r="GYV269" s="214" t="e">
        <v>#N/A</v>
      </c>
      <c r="GYW269" s="214" t="e">
        <v>#N/A</v>
      </c>
      <c r="GYX269" s="214" t="e">
        <v>#N/A</v>
      </c>
      <c r="GYY269" s="214" t="e">
        <v>#N/A</v>
      </c>
      <c r="GYZ269" s="214" t="e">
        <v>#N/A</v>
      </c>
      <c r="GZA269" s="214" t="e">
        <v>#N/A</v>
      </c>
      <c r="GZB269" s="214" t="e">
        <v>#N/A</v>
      </c>
      <c r="GZC269" s="214" t="e">
        <v>#N/A</v>
      </c>
      <c r="GZD269" s="214" t="e">
        <v>#N/A</v>
      </c>
      <c r="GZE269" s="214" t="e">
        <v>#N/A</v>
      </c>
      <c r="GZF269" s="214" t="e">
        <v>#N/A</v>
      </c>
      <c r="GZG269" s="214" t="e">
        <v>#N/A</v>
      </c>
      <c r="GZH269" s="214" t="e">
        <v>#N/A</v>
      </c>
      <c r="GZI269" s="214" t="e">
        <v>#N/A</v>
      </c>
      <c r="GZJ269" s="214" t="e">
        <v>#N/A</v>
      </c>
      <c r="GZK269" s="214" t="e">
        <v>#N/A</v>
      </c>
      <c r="GZL269" s="214" t="e">
        <v>#N/A</v>
      </c>
      <c r="GZM269" s="214" t="e">
        <v>#N/A</v>
      </c>
      <c r="GZN269" s="214" t="e">
        <v>#N/A</v>
      </c>
      <c r="GZO269" s="214" t="e">
        <v>#N/A</v>
      </c>
      <c r="GZP269" s="214" t="e">
        <v>#N/A</v>
      </c>
      <c r="GZQ269" s="214" t="e">
        <v>#N/A</v>
      </c>
      <c r="GZR269" s="214" t="e">
        <v>#N/A</v>
      </c>
      <c r="GZS269" s="214" t="e">
        <v>#N/A</v>
      </c>
      <c r="GZT269" s="214" t="e">
        <v>#N/A</v>
      </c>
      <c r="GZU269" s="214" t="e">
        <v>#N/A</v>
      </c>
      <c r="GZV269" s="214" t="e">
        <v>#N/A</v>
      </c>
      <c r="GZW269" s="214" t="e">
        <v>#N/A</v>
      </c>
      <c r="GZX269" s="214" t="e">
        <v>#N/A</v>
      </c>
      <c r="GZY269" s="214" t="e">
        <v>#N/A</v>
      </c>
      <c r="GZZ269" s="214" t="e">
        <v>#N/A</v>
      </c>
      <c r="HAA269" s="214" t="e">
        <v>#N/A</v>
      </c>
      <c r="HAB269" s="214" t="e">
        <v>#N/A</v>
      </c>
      <c r="HAC269" s="214" t="e">
        <v>#N/A</v>
      </c>
      <c r="HAD269" s="214" t="e">
        <v>#N/A</v>
      </c>
      <c r="HAE269" s="214" t="e">
        <v>#N/A</v>
      </c>
      <c r="HAF269" s="214" t="e">
        <v>#N/A</v>
      </c>
      <c r="HAG269" s="214" t="e">
        <v>#N/A</v>
      </c>
      <c r="HAH269" s="214" t="e">
        <v>#N/A</v>
      </c>
      <c r="HAI269" s="214" t="e">
        <v>#N/A</v>
      </c>
      <c r="HAJ269" s="214" t="e">
        <v>#N/A</v>
      </c>
      <c r="HAK269" s="214" t="e">
        <v>#N/A</v>
      </c>
      <c r="HAL269" s="214" t="e">
        <v>#N/A</v>
      </c>
      <c r="HAM269" s="214" t="e">
        <v>#N/A</v>
      </c>
      <c r="HAN269" s="214" t="e">
        <v>#N/A</v>
      </c>
      <c r="HAO269" s="214" t="e">
        <v>#N/A</v>
      </c>
      <c r="HAP269" s="214" t="e">
        <v>#N/A</v>
      </c>
      <c r="HAQ269" s="214" t="e">
        <v>#N/A</v>
      </c>
      <c r="HAR269" s="214" t="e">
        <v>#N/A</v>
      </c>
      <c r="HAS269" s="214" t="e">
        <v>#N/A</v>
      </c>
      <c r="HAT269" s="214" t="e">
        <v>#N/A</v>
      </c>
      <c r="HAU269" s="214" t="e">
        <v>#N/A</v>
      </c>
      <c r="HAV269" s="214" t="e">
        <v>#N/A</v>
      </c>
      <c r="HAW269" s="214" t="e">
        <v>#N/A</v>
      </c>
      <c r="HAX269" s="214" t="e">
        <v>#N/A</v>
      </c>
      <c r="HAY269" s="214" t="e">
        <v>#N/A</v>
      </c>
      <c r="HAZ269" s="214" t="e">
        <v>#N/A</v>
      </c>
      <c r="HBA269" s="214" t="e">
        <v>#N/A</v>
      </c>
      <c r="HBB269" s="214" t="e">
        <v>#N/A</v>
      </c>
      <c r="HBC269" s="214" t="e">
        <v>#N/A</v>
      </c>
      <c r="HBD269" s="214" t="e">
        <v>#N/A</v>
      </c>
      <c r="HBE269" s="214" t="e">
        <v>#N/A</v>
      </c>
      <c r="HBF269" s="214" t="e">
        <v>#N/A</v>
      </c>
      <c r="HBG269" s="214" t="e">
        <v>#N/A</v>
      </c>
      <c r="HBH269" s="214" t="e">
        <v>#N/A</v>
      </c>
      <c r="HBI269" s="214" t="e">
        <v>#N/A</v>
      </c>
      <c r="HBJ269" s="214" t="e">
        <v>#N/A</v>
      </c>
      <c r="HBK269" s="214" t="e">
        <v>#N/A</v>
      </c>
      <c r="HBL269" s="214" t="e">
        <v>#N/A</v>
      </c>
      <c r="HBM269" s="214" t="e">
        <v>#N/A</v>
      </c>
      <c r="HBN269" s="214" t="e">
        <v>#N/A</v>
      </c>
      <c r="HBO269" s="214" t="e">
        <v>#N/A</v>
      </c>
      <c r="HBP269" s="214" t="e">
        <v>#N/A</v>
      </c>
      <c r="HBQ269" s="214" t="e">
        <v>#N/A</v>
      </c>
      <c r="HBR269" s="214" t="e">
        <v>#N/A</v>
      </c>
      <c r="HBS269" s="214" t="e">
        <v>#N/A</v>
      </c>
      <c r="HBT269" s="214" t="e">
        <v>#N/A</v>
      </c>
      <c r="HBU269" s="214" t="e">
        <v>#N/A</v>
      </c>
      <c r="HBV269" s="214" t="e">
        <v>#N/A</v>
      </c>
      <c r="HBW269" s="214" t="e">
        <v>#N/A</v>
      </c>
      <c r="HBX269" s="214" t="e">
        <v>#N/A</v>
      </c>
      <c r="HBY269" s="214" t="e">
        <v>#N/A</v>
      </c>
      <c r="HBZ269" s="214" t="e">
        <v>#N/A</v>
      </c>
      <c r="HCA269" s="214" t="e">
        <v>#N/A</v>
      </c>
      <c r="HCB269" s="214" t="e">
        <v>#N/A</v>
      </c>
      <c r="HCC269" s="214" t="e">
        <v>#N/A</v>
      </c>
      <c r="HCD269" s="214" t="e">
        <v>#N/A</v>
      </c>
      <c r="HCE269" s="214" t="e">
        <v>#N/A</v>
      </c>
      <c r="HCF269" s="214" t="e">
        <v>#N/A</v>
      </c>
      <c r="HCG269" s="214" t="e">
        <v>#N/A</v>
      </c>
      <c r="HCH269" s="214" t="e">
        <v>#N/A</v>
      </c>
      <c r="HCI269" s="214" t="e">
        <v>#N/A</v>
      </c>
      <c r="HCJ269" s="214" t="e">
        <v>#N/A</v>
      </c>
      <c r="HCK269" s="214" t="e">
        <v>#N/A</v>
      </c>
      <c r="HCL269" s="214" t="e">
        <v>#N/A</v>
      </c>
      <c r="HCM269" s="214" t="e">
        <v>#N/A</v>
      </c>
      <c r="HCN269" s="214" t="e">
        <v>#N/A</v>
      </c>
      <c r="HCO269" s="214" t="e">
        <v>#N/A</v>
      </c>
      <c r="HCP269" s="214" t="e">
        <v>#N/A</v>
      </c>
      <c r="HCQ269" s="214" t="e">
        <v>#N/A</v>
      </c>
      <c r="HCR269" s="214" t="e">
        <v>#N/A</v>
      </c>
      <c r="HCS269" s="214" t="e">
        <v>#N/A</v>
      </c>
      <c r="HCT269" s="214" t="e">
        <v>#N/A</v>
      </c>
      <c r="HCU269" s="214" t="e">
        <v>#N/A</v>
      </c>
      <c r="HCV269" s="214" t="e">
        <v>#N/A</v>
      </c>
      <c r="HCW269" s="214" t="e">
        <v>#N/A</v>
      </c>
      <c r="HCX269" s="214" t="e">
        <v>#N/A</v>
      </c>
      <c r="HCY269" s="214" t="e">
        <v>#N/A</v>
      </c>
      <c r="HCZ269" s="214" t="e">
        <v>#N/A</v>
      </c>
      <c r="HDA269" s="214" t="e">
        <v>#N/A</v>
      </c>
      <c r="HDB269" s="214" t="e">
        <v>#N/A</v>
      </c>
      <c r="HDC269" s="214" t="e">
        <v>#N/A</v>
      </c>
      <c r="HDD269" s="214" t="e">
        <v>#N/A</v>
      </c>
      <c r="HDE269" s="214" t="e">
        <v>#N/A</v>
      </c>
      <c r="HDF269" s="214" t="e">
        <v>#N/A</v>
      </c>
      <c r="HDG269" s="214" t="e">
        <v>#N/A</v>
      </c>
      <c r="HDH269" s="214" t="e">
        <v>#N/A</v>
      </c>
      <c r="HDI269" s="214" t="e">
        <v>#N/A</v>
      </c>
      <c r="HDJ269" s="214" t="e">
        <v>#N/A</v>
      </c>
      <c r="HDK269" s="214" t="e">
        <v>#N/A</v>
      </c>
      <c r="HDL269" s="214" t="e">
        <v>#N/A</v>
      </c>
      <c r="HDM269" s="214" t="e">
        <v>#N/A</v>
      </c>
      <c r="HDN269" s="214" t="e">
        <v>#N/A</v>
      </c>
      <c r="HDO269" s="214" t="e">
        <v>#N/A</v>
      </c>
      <c r="HDP269" s="214" t="e">
        <v>#N/A</v>
      </c>
      <c r="HDQ269" s="214" t="e">
        <v>#N/A</v>
      </c>
      <c r="HDR269" s="214" t="e">
        <v>#N/A</v>
      </c>
      <c r="HDS269" s="214" t="e">
        <v>#N/A</v>
      </c>
      <c r="HDT269" s="214" t="e">
        <v>#N/A</v>
      </c>
      <c r="HDU269" s="214" t="e">
        <v>#N/A</v>
      </c>
      <c r="HDV269" s="214" t="e">
        <v>#N/A</v>
      </c>
      <c r="HDW269" s="214" t="e">
        <v>#N/A</v>
      </c>
      <c r="HDX269" s="214" t="e">
        <v>#N/A</v>
      </c>
      <c r="HDY269" s="214" t="e">
        <v>#N/A</v>
      </c>
      <c r="HDZ269" s="214" t="e">
        <v>#N/A</v>
      </c>
      <c r="HEA269" s="214" t="e">
        <v>#N/A</v>
      </c>
      <c r="HEB269" s="214" t="e">
        <v>#N/A</v>
      </c>
      <c r="HEC269" s="214" t="e">
        <v>#N/A</v>
      </c>
      <c r="HED269" s="214" t="e">
        <v>#N/A</v>
      </c>
      <c r="HEE269" s="214" t="e">
        <v>#N/A</v>
      </c>
      <c r="HEF269" s="214" t="e">
        <v>#N/A</v>
      </c>
      <c r="HEG269" s="214" t="e">
        <v>#N/A</v>
      </c>
      <c r="HEH269" s="214" t="e">
        <v>#N/A</v>
      </c>
      <c r="HEI269" s="214" t="e">
        <v>#N/A</v>
      </c>
      <c r="HEJ269" s="214" t="e">
        <v>#N/A</v>
      </c>
      <c r="HEK269" s="214" t="e">
        <v>#N/A</v>
      </c>
      <c r="HEL269" s="214" t="e">
        <v>#N/A</v>
      </c>
      <c r="HEM269" s="214" t="e">
        <v>#N/A</v>
      </c>
      <c r="HEN269" s="214" t="e">
        <v>#N/A</v>
      </c>
      <c r="HEO269" s="214" t="e">
        <v>#N/A</v>
      </c>
      <c r="HEP269" s="214" t="e">
        <v>#N/A</v>
      </c>
      <c r="HEQ269" s="214" t="e">
        <v>#N/A</v>
      </c>
      <c r="HER269" s="214" t="e">
        <v>#N/A</v>
      </c>
      <c r="HES269" s="214" t="e">
        <v>#N/A</v>
      </c>
      <c r="HET269" s="214" t="e">
        <v>#N/A</v>
      </c>
      <c r="HEU269" s="214" t="e">
        <v>#N/A</v>
      </c>
      <c r="HEV269" s="214" t="e">
        <v>#N/A</v>
      </c>
      <c r="HEW269" s="214" t="e">
        <v>#N/A</v>
      </c>
      <c r="HEX269" s="214" t="e">
        <v>#N/A</v>
      </c>
      <c r="HEY269" s="214" t="e">
        <v>#N/A</v>
      </c>
      <c r="HEZ269" s="214" t="e">
        <v>#N/A</v>
      </c>
      <c r="HFA269" s="214" t="e">
        <v>#N/A</v>
      </c>
      <c r="HFB269" s="214" t="e">
        <v>#N/A</v>
      </c>
      <c r="HFC269" s="214" t="e">
        <v>#N/A</v>
      </c>
      <c r="HFD269" s="214" t="e">
        <v>#N/A</v>
      </c>
      <c r="HFE269" s="214" t="e">
        <v>#N/A</v>
      </c>
      <c r="HFF269" s="214" t="e">
        <v>#N/A</v>
      </c>
      <c r="HFG269" s="214" t="e">
        <v>#N/A</v>
      </c>
      <c r="HFH269" s="214" t="e">
        <v>#N/A</v>
      </c>
      <c r="HFI269" s="214" t="e">
        <v>#N/A</v>
      </c>
      <c r="HFJ269" s="214" t="e">
        <v>#N/A</v>
      </c>
      <c r="HFK269" s="214" t="e">
        <v>#N/A</v>
      </c>
      <c r="HFL269" s="214" t="e">
        <v>#N/A</v>
      </c>
      <c r="HFM269" s="214" t="e">
        <v>#N/A</v>
      </c>
      <c r="HFN269" s="214" t="e">
        <v>#N/A</v>
      </c>
      <c r="HFO269" s="214" t="e">
        <v>#N/A</v>
      </c>
      <c r="HFP269" s="214" t="e">
        <v>#N/A</v>
      </c>
      <c r="HFQ269" s="214" t="e">
        <v>#N/A</v>
      </c>
      <c r="HFR269" s="214" t="e">
        <v>#N/A</v>
      </c>
      <c r="HFS269" s="214" t="e">
        <v>#N/A</v>
      </c>
      <c r="HFT269" s="214" t="e">
        <v>#N/A</v>
      </c>
      <c r="HFU269" s="214" t="e">
        <v>#N/A</v>
      </c>
      <c r="HFV269" s="214" t="e">
        <v>#N/A</v>
      </c>
      <c r="HFW269" s="214" t="e">
        <v>#N/A</v>
      </c>
      <c r="HFX269" s="214" t="e">
        <v>#N/A</v>
      </c>
      <c r="HFY269" s="214" t="e">
        <v>#N/A</v>
      </c>
      <c r="HFZ269" s="214" t="e">
        <v>#N/A</v>
      </c>
      <c r="HGA269" s="214" t="e">
        <v>#N/A</v>
      </c>
      <c r="HGB269" s="214" t="e">
        <v>#N/A</v>
      </c>
      <c r="HGC269" s="214" t="e">
        <v>#N/A</v>
      </c>
      <c r="HGD269" s="214" t="e">
        <v>#N/A</v>
      </c>
      <c r="HGE269" s="214" t="e">
        <v>#N/A</v>
      </c>
      <c r="HGF269" s="214" t="e">
        <v>#N/A</v>
      </c>
      <c r="HGG269" s="214" t="e">
        <v>#N/A</v>
      </c>
      <c r="HGH269" s="214" t="e">
        <v>#N/A</v>
      </c>
      <c r="HGI269" s="214" t="e">
        <v>#N/A</v>
      </c>
      <c r="HGJ269" s="214" t="e">
        <v>#N/A</v>
      </c>
      <c r="HGK269" s="214" t="e">
        <v>#N/A</v>
      </c>
      <c r="HGL269" s="214" t="e">
        <v>#N/A</v>
      </c>
      <c r="HGM269" s="214" t="e">
        <v>#N/A</v>
      </c>
      <c r="HGN269" s="214" t="e">
        <v>#N/A</v>
      </c>
      <c r="HGO269" s="214" t="e">
        <v>#N/A</v>
      </c>
      <c r="HGP269" s="214" t="e">
        <v>#N/A</v>
      </c>
      <c r="HGQ269" s="214" t="e">
        <v>#N/A</v>
      </c>
      <c r="HGR269" s="214" t="e">
        <v>#N/A</v>
      </c>
      <c r="HGS269" s="214" t="e">
        <v>#N/A</v>
      </c>
      <c r="HGT269" s="214" t="e">
        <v>#N/A</v>
      </c>
      <c r="HGU269" s="214" t="e">
        <v>#N/A</v>
      </c>
      <c r="HGV269" s="214" t="e">
        <v>#N/A</v>
      </c>
      <c r="HGW269" s="214" t="e">
        <v>#N/A</v>
      </c>
      <c r="HGX269" s="214" t="e">
        <v>#N/A</v>
      </c>
      <c r="HGY269" s="214" t="e">
        <v>#N/A</v>
      </c>
      <c r="HGZ269" s="214" t="e">
        <v>#N/A</v>
      </c>
      <c r="HHA269" s="214" t="e">
        <v>#N/A</v>
      </c>
      <c r="HHB269" s="214" t="e">
        <v>#N/A</v>
      </c>
      <c r="HHC269" s="214" t="e">
        <v>#N/A</v>
      </c>
      <c r="HHD269" s="214" t="e">
        <v>#N/A</v>
      </c>
      <c r="HHE269" s="214" t="e">
        <v>#N/A</v>
      </c>
      <c r="HHF269" s="214" t="e">
        <v>#N/A</v>
      </c>
      <c r="HHG269" s="214" t="e">
        <v>#N/A</v>
      </c>
      <c r="HHH269" s="214" t="e">
        <v>#N/A</v>
      </c>
      <c r="HHI269" s="214" t="e">
        <v>#N/A</v>
      </c>
      <c r="HHJ269" s="214" t="e">
        <v>#N/A</v>
      </c>
      <c r="HHK269" s="214" t="e">
        <v>#N/A</v>
      </c>
      <c r="HHL269" s="214" t="e">
        <v>#N/A</v>
      </c>
      <c r="HHM269" s="214" t="e">
        <v>#N/A</v>
      </c>
      <c r="HHN269" s="214" t="e">
        <v>#N/A</v>
      </c>
      <c r="HHO269" s="214" t="e">
        <v>#N/A</v>
      </c>
      <c r="HHP269" s="214" t="e">
        <v>#N/A</v>
      </c>
      <c r="HHQ269" s="214" t="e">
        <v>#N/A</v>
      </c>
      <c r="HHR269" s="214" t="e">
        <v>#N/A</v>
      </c>
      <c r="HHS269" s="214" t="e">
        <v>#N/A</v>
      </c>
      <c r="HHT269" s="214" t="e">
        <v>#N/A</v>
      </c>
      <c r="HHU269" s="214" t="e">
        <v>#N/A</v>
      </c>
      <c r="HHV269" s="214" t="e">
        <v>#N/A</v>
      </c>
      <c r="HHW269" s="214" t="e">
        <v>#N/A</v>
      </c>
      <c r="HHX269" s="214" t="e">
        <v>#N/A</v>
      </c>
      <c r="HHY269" s="214" t="e">
        <v>#N/A</v>
      </c>
      <c r="HHZ269" s="214" t="e">
        <v>#N/A</v>
      </c>
      <c r="HIA269" s="214" t="e">
        <v>#N/A</v>
      </c>
      <c r="HIB269" s="214" t="e">
        <v>#N/A</v>
      </c>
      <c r="HIC269" s="214" t="e">
        <v>#N/A</v>
      </c>
      <c r="HID269" s="214" t="e">
        <v>#N/A</v>
      </c>
      <c r="HIE269" s="214" t="e">
        <v>#N/A</v>
      </c>
      <c r="HIF269" s="214" t="e">
        <v>#N/A</v>
      </c>
      <c r="HIG269" s="214" t="e">
        <v>#N/A</v>
      </c>
      <c r="HIH269" s="214" t="e">
        <v>#N/A</v>
      </c>
      <c r="HII269" s="214" t="e">
        <v>#N/A</v>
      </c>
      <c r="HIJ269" s="214" t="e">
        <v>#N/A</v>
      </c>
      <c r="HIK269" s="214" t="e">
        <v>#N/A</v>
      </c>
      <c r="HIL269" s="214" t="e">
        <v>#N/A</v>
      </c>
      <c r="HIM269" s="214" t="e">
        <v>#N/A</v>
      </c>
      <c r="HIN269" s="214" t="e">
        <v>#N/A</v>
      </c>
      <c r="HIO269" s="214" t="e">
        <v>#N/A</v>
      </c>
      <c r="HIP269" s="214" t="e">
        <v>#N/A</v>
      </c>
      <c r="HIQ269" s="214" t="e">
        <v>#N/A</v>
      </c>
      <c r="HIR269" s="214" t="e">
        <v>#N/A</v>
      </c>
      <c r="HIS269" s="214" t="e">
        <v>#N/A</v>
      </c>
      <c r="HIT269" s="214" t="e">
        <v>#N/A</v>
      </c>
      <c r="HIU269" s="214" t="e">
        <v>#N/A</v>
      </c>
      <c r="HIV269" s="214" t="e">
        <v>#N/A</v>
      </c>
      <c r="HIW269" s="214" t="e">
        <v>#N/A</v>
      </c>
      <c r="HIX269" s="214" t="e">
        <v>#N/A</v>
      </c>
      <c r="HIY269" s="214" t="e">
        <v>#N/A</v>
      </c>
      <c r="HIZ269" s="214" t="e">
        <v>#N/A</v>
      </c>
      <c r="HJA269" s="214" t="e">
        <v>#N/A</v>
      </c>
      <c r="HJB269" s="214" t="e">
        <v>#N/A</v>
      </c>
      <c r="HJC269" s="214" t="e">
        <v>#N/A</v>
      </c>
      <c r="HJD269" s="214" t="e">
        <v>#N/A</v>
      </c>
      <c r="HJE269" s="214" t="e">
        <v>#N/A</v>
      </c>
      <c r="HJF269" s="214" t="e">
        <v>#N/A</v>
      </c>
      <c r="HJG269" s="214" t="e">
        <v>#N/A</v>
      </c>
      <c r="HJH269" s="214" t="e">
        <v>#N/A</v>
      </c>
      <c r="HJI269" s="214" t="e">
        <v>#N/A</v>
      </c>
      <c r="HJJ269" s="214" t="e">
        <v>#N/A</v>
      </c>
      <c r="HJK269" s="214" t="e">
        <v>#N/A</v>
      </c>
      <c r="HJL269" s="214" t="e">
        <v>#N/A</v>
      </c>
      <c r="HJM269" s="214" t="e">
        <v>#N/A</v>
      </c>
      <c r="HJN269" s="214" t="e">
        <v>#N/A</v>
      </c>
      <c r="HJO269" s="214" t="e">
        <v>#N/A</v>
      </c>
      <c r="HJP269" s="214" t="e">
        <v>#N/A</v>
      </c>
      <c r="HJQ269" s="214" t="e">
        <v>#N/A</v>
      </c>
      <c r="HJR269" s="214" t="e">
        <v>#N/A</v>
      </c>
      <c r="HJS269" s="214" t="e">
        <v>#N/A</v>
      </c>
      <c r="HJT269" s="214" t="e">
        <v>#N/A</v>
      </c>
      <c r="HJU269" s="214" t="e">
        <v>#N/A</v>
      </c>
      <c r="HJV269" s="214" t="e">
        <v>#N/A</v>
      </c>
      <c r="HJW269" s="214" t="e">
        <v>#N/A</v>
      </c>
      <c r="HJX269" s="214" t="e">
        <v>#N/A</v>
      </c>
      <c r="HJY269" s="214" t="e">
        <v>#N/A</v>
      </c>
      <c r="HJZ269" s="214" t="e">
        <v>#N/A</v>
      </c>
      <c r="HKA269" s="214" t="e">
        <v>#N/A</v>
      </c>
      <c r="HKB269" s="214" t="e">
        <v>#N/A</v>
      </c>
      <c r="HKC269" s="214" t="e">
        <v>#N/A</v>
      </c>
      <c r="HKD269" s="214" t="e">
        <v>#N/A</v>
      </c>
      <c r="HKE269" s="214" t="e">
        <v>#N/A</v>
      </c>
      <c r="HKF269" s="214" t="e">
        <v>#N/A</v>
      </c>
      <c r="HKG269" s="214" t="e">
        <v>#N/A</v>
      </c>
      <c r="HKH269" s="214" t="e">
        <v>#N/A</v>
      </c>
      <c r="HKI269" s="214" t="e">
        <v>#N/A</v>
      </c>
      <c r="HKJ269" s="214" t="e">
        <v>#N/A</v>
      </c>
      <c r="HKK269" s="214" t="e">
        <v>#N/A</v>
      </c>
      <c r="HKL269" s="214" t="e">
        <v>#N/A</v>
      </c>
      <c r="HKM269" s="214" t="e">
        <v>#N/A</v>
      </c>
      <c r="HKN269" s="214" t="e">
        <v>#N/A</v>
      </c>
      <c r="HKO269" s="214" t="e">
        <v>#N/A</v>
      </c>
      <c r="HKP269" s="214" t="e">
        <v>#N/A</v>
      </c>
      <c r="HKQ269" s="214" t="e">
        <v>#N/A</v>
      </c>
      <c r="HKR269" s="214" t="e">
        <v>#N/A</v>
      </c>
      <c r="HKS269" s="214" t="e">
        <v>#N/A</v>
      </c>
      <c r="HKT269" s="214" t="e">
        <v>#N/A</v>
      </c>
      <c r="HKU269" s="214" t="e">
        <v>#N/A</v>
      </c>
      <c r="HKV269" s="214" t="e">
        <v>#N/A</v>
      </c>
      <c r="HKW269" s="214" t="e">
        <v>#N/A</v>
      </c>
      <c r="HKX269" s="214" t="e">
        <v>#N/A</v>
      </c>
      <c r="HKY269" s="214" t="e">
        <v>#N/A</v>
      </c>
      <c r="HKZ269" s="214" t="e">
        <v>#N/A</v>
      </c>
      <c r="HLA269" s="214" t="e">
        <v>#N/A</v>
      </c>
      <c r="HLB269" s="214" t="e">
        <v>#N/A</v>
      </c>
      <c r="HLC269" s="214" t="e">
        <v>#N/A</v>
      </c>
      <c r="HLD269" s="214" t="e">
        <v>#N/A</v>
      </c>
      <c r="HLE269" s="214" t="e">
        <v>#N/A</v>
      </c>
      <c r="HLF269" s="214" t="e">
        <v>#N/A</v>
      </c>
      <c r="HLG269" s="214" t="e">
        <v>#N/A</v>
      </c>
      <c r="HLH269" s="214" t="e">
        <v>#N/A</v>
      </c>
      <c r="HLI269" s="214" t="e">
        <v>#N/A</v>
      </c>
      <c r="HLJ269" s="214" t="e">
        <v>#N/A</v>
      </c>
      <c r="HLK269" s="214" t="e">
        <v>#N/A</v>
      </c>
      <c r="HLL269" s="214" t="e">
        <v>#N/A</v>
      </c>
      <c r="HLM269" s="214" t="e">
        <v>#N/A</v>
      </c>
      <c r="HLN269" s="214" t="e">
        <v>#N/A</v>
      </c>
      <c r="HLO269" s="214" t="e">
        <v>#N/A</v>
      </c>
      <c r="HLP269" s="214" t="e">
        <v>#N/A</v>
      </c>
      <c r="HLQ269" s="214" t="e">
        <v>#N/A</v>
      </c>
      <c r="HLR269" s="214" t="e">
        <v>#N/A</v>
      </c>
      <c r="HLS269" s="214" t="e">
        <v>#N/A</v>
      </c>
      <c r="HLT269" s="214" t="e">
        <v>#N/A</v>
      </c>
      <c r="HLU269" s="214" t="e">
        <v>#N/A</v>
      </c>
      <c r="HLV269" s="214" t="e">
        <v>#N/A</v>
      </c>
      <c r="HLW269" s="214" t="e">
        <v>#N/A</v>
      </c>
      <c r="HLX269" s="214" t="e">
        <v>#N/A</v>
      </c>
      <c r="HLY269" s="214" t="e">
        <v>#N/A</v>
      </c>
      <c r="HLZ269" s="214" t="e">
        <v>#N/A</v>
      </c>
      <c r="HMA269" s="214" t="e">
        <v>#N/A</v>
      </c>
      <c r="HMB269" s="214" t="e">
        <v>#N/A</v>
      </c>
      <c r="HMC269" s="214" t="e">
        <v>#N/A</v>
      </c>
      <c r="HMD269" s="214" t="e">
        <v>#N/A</v>
      </c>
      <c r="HME269" s="214" t="e">
        <v>#N/A</v>
      </c>
      <c r="HMF269" s="214" t="e">
        <v>#N/A</v>
      </c>
      <c r="HMG269" s="214" t="e">
        <v>#N/A</v>
      </c>
      <c r="HMH269" s="214" t="e">
        <v>#N/A</v>
      </c>
      <c r="HMI269" s="214" t="e">
        <v>#N/A</v>
      </c>
      <c r="HMJ269" s="214" t="e">
        <v>#N/A</v>
      </c>
      <c r="HMK269" s="214" t="e">
        <v>#N/A</v>
      </c>
      <c r="HML269" s="214" t="e">
        <v>#N/A</v>
      </c>
      <c r="HMM269" s="214" t="e">
        <v>#N/A</v>
      </c>
      <c r="HMN269" s="214" t="e">
        <v>#N/A</v>
      </c>
      <c r="HMO269" s="214" t="e">
        <v>#N/A</v>
      </c>
      <c r="HMP269" s="214" t="e">
        <v>#N/A</v>
      </c>
      <c r="HMQ269" s="214" t="e">
        <v>#N/A</v>
      </c>
      <c r="HMR269" s="214" t="e">
        <v>#N/A</v>
      </c>
      <c r="HMS269" s="214" t="e">
        <v>#N/A</v>
      </c>
      <c r="HMT269" s="214" t="e">
        <v>#N/A</v>
      </c>
      <c r="HMU269" s="214" t="e">
        <v>#N/A</v>
      </c>
      <c r="HMV269" s="214" t="e">
        <v>#N/A</v>
      </c>
      <c r="HMW269" s="214" t="e">
        <v>#N/A</v>
      </c>
      <c r="HMX269" s="214" t="e">
        <v>#N/A</v>
      </c>
      <c r="HMY269" s="214" t="e">
        <v>#N/A</v>
      </c>
      <c r="HMZ269" s="214" t="e">
        <v>#N/A</v>
      </c>
      <c r="HNA269" s="214" t="e">
        <v>#N/A</v>
      </c>
      <c r="HNB269" s="214" t="e">
        <v>#N/A</v>
      </c>
      <c r="HNC269" s="214" t="e">
        <v>#N/A</v>
      </c>
      <c r="HND269" s="214" t="e">
        <v>#N/A</v>
      </c>
      <c r="HNE269" s="214" t="e">
        <v>#N/A</v>
      </c>
      <c r="HNF269" s="214" t="e">
        <v>#N/A</v>
      </c>
      <c r="HNG269" s="214" t="e">
        <v>#N/A</v>
      </c>
      <c r="HNH269" s="214" t="e">
        <v>#N/A</v>
      </c>
      <c r="HNI269" s="214" t="e">
        <v>#N/A</v>
      </c>
      <c r="HNJ269" s="214" t="e">
        <v>#N/A</v>
      </c>
      <c r="HNK269" s="214" t="e">
        <v>#N/A</v>
      </c>
      <c r="HNL269" s="214" t="e">
        <v>#N/A</v>
      </c>
      <c r="HNM269" s="214" t="e">
        <v>#N/A</v>
      </c>
      <c r="HNN269" s="214" t="e">
        <v>#N/A</v>
      </c>
      <c r="HNO269" s="214" t="e">
        <v>#N/A</v>
      </c>
      <c r="HNP269" s="214" t="e">
        <v>#N/A</v>
      </c>
      <c r="HNQ269" s="214" t="e">
        <v>#N/A</v>
      </c>
      <c r="HNR269" s="214" t="e">
        <v>#N/A</v>
      </c>
      <c r="HNS269" s="214" t="e">
        <v>#N/A</v>
      </c>
      <c r="HNT269" s="214" t="e">
        <v>#N/A</v>
      </c>
      <c r="HNU269" s="214" t="e">
        <v>#N/A</v>
      </c>
      <c r="HNV269" s="214" t="e">
        <v>#N/A</v>
      </c>
      <c r="HNW269" s="214" t="e">
        <v>#N/A</v>
      </c>
      <c r="HNX269" s="214" t="e">
        <v>#N/A</v>
      </c>
      <c r="HNY269" s="214" t="e">
        <v>#N/A</v>
      </c>
      <c r="HNZ269" s="214" t="e">
        <v>#N/A</v>
      </c>
      <c r="HOA269" s="214" t="e">
        <v>#N/A</v>
      </c>
      <c r="HOB269" s="214" t="e">
        <v>#N/A</v>
      </c>
      <c r="HOC269" s="214" t="e">
        <v>#N/A</v>
      </c>
      <c r="HOD269" s="214" t="e">
        <v>#N/A</v>
      </c>
      <c r="HOE269" s="214" t="e">
        <v>#N/A</v>
      </c>
      <c r="HOF269" s="214" t="e">
        <v>#N/A</v>
      </c>
      <c r="HOG269" s="214" t="e">
        <v>#N/A</v>
      </c>
      <c r="HOH269" s="214" t="e">
        <v>#N/A</v>
      </c>
      <c r="HOI269" s="214" t="e">
        <v>#N/A</v>
      </c>
      <c r="HOJ269" s="214" t="e">
        <v>#N/A</v>
      </c>
      <c r="HOK269" s="214" t="e">
        <v>#N/A</v>
      </c>
      <c r="HOL269" s="214" t="e">
        <v>#N/A</v>
      </c>
      <c r="HOM269" s="214" t="e">
        <v>#N/A</v>
      </c>
      <c r="HON269" s="214" t="e">
        <v>#N/A</v>
      </c>
      <c r="HOO269" s="214" t="e">
        <v>#N/A</v>
      </c>
      <c r="HOP269" s="214" t="e">
        <v>#N/A</v>
      </c>
      <c r="HOQ269" s="214" t="e">
        <v>#N/A</v>
      </c>
      <c r="HOR269" s="214" t="e">
        <v>#N/A</v>
      </c>
      <c r="HOS269" s="214" t="e">
        <v>#N/A</v>
      </c>
      <c r="HOT269" s="214" t="e">
        <v>#N/A</v>
      </c>
      <c r="HOU269" s="214" t="e">
        <v>#N/A</v>
      </c>
      <c r="HOV269" s="214" t="e">
        <v>#N/A</v>
      </c>
      <c r="HOW269" s="214" t="e">
        <v>#N/A</v>
      </c>
      <c r="HOX269" s="214" t="e">
        <v>#N/A</v>
      </c>
      <c r="HOY269" s="214" t="e">
        <v>#N/A</v>
      </c>
      <c r="HOZ269" s="214" t="e">
        <v>#N/A</v>
      </c>
      <c r="HPA269" s="214" t="e">
        <v>#N/A</v>
      </c>
      <c r="HPB269" s="214" t="e">
        <v>#N/A</v>
      </c>
      <c r="HPC269" s="214" t="e">
        <v>#N/A</v>
      </c>
      <c r="HPD269" s="214" t="e">
        <v>#N/A</v>
      </c>
      <c r="HPE269" s="214" t="e">
        <v>#N/A</v>
      </c>
      <c r="HPF269" s="214" t="e">
        <v>#N/A</v>
      </c>
      <c r="HPG269" s="214" t="e">
        <v>#N/A</v>
      </c>
      <c r="HPH269" s="214" t="e">
        <v>#N/A</v>
      </c>
      <c r="HPI269" s="214" t="e">
        <v>#N/A</v>
      </c>
      <c r="HPJ269" s="214" t="e">
        <v>#N/A</v>
      </c>
      <c r="HPK269" s="214" t="e">
        <v>#N/A</v>
      </c>
      <c r="HPL269" s="214" t="e">
        <v>#N/A</v>
      </c>
      <c r="HPM269" s="214" t="e">
        <v>#N/A</v>
      </c>
      <c r="HPN269" s="214" t="e">
        <v>#N/A</v>
      </c>
      <c r="HPO269" s="214" t="e">
        <v>#N/A</v>
      </c>
      <c r="HPP269" s="214" t="e">
        <v>#N/A</v>
      </c>
      <c r="HPQ269" s="214" t="e">
        <v>#N/A</v>
      </c>
      <c r="HPR269" s="214" t="e">
        <v>#N/A</v>
      </c>
      <c r="HPS269" s="214" t="e">
        <v>#N/A</v>
      </c>
      <c r="HPT269" s="214" t="e">
        <v>#N/A</v>
      </c>
      <c r="HPU269" s="214" t="e">
        <v>#N/A</v>
      </c>
      <c r="HPV269" s="214" t="e">
        <v>#N/A</v>
      </c>
      <c r="HPW269" s="214" t="e">
        <v>#N/A</v>
      </c>
      <c r="HPX269" s="214" t="e">
        <v>#N/A</v>
      </c>
      <c r="HPY269" s="214" t="e">
        <v>#N/A</v>
      </c>
      <c r="HPZ269" s="214" t="e">
        <v>#N/A</v>
      </c>
      <c r="HQA269" s="214" t="e">
        <v>#N/A</v>
      </c>
      <c r="HQB269" s="214" t="e">
        <v>#N/A</v>
      </c>
      <c r="HQC269" s="214" t="e">
        <v>#N/A</v>
      </c>
      <c r="HQD269" s="214" t="e">
        <v>#N/A</v>
      </c>
      <c r="HQE269" s="214" t="e">
        <v>#N/A</v>
      </c>
      <c r="HQF269" s="214" t="e">
        <v>#N/A</v>
      </c>
      <c r="HQG269" s="214" t="e">
        <v>#N/A</v>
      </c>
      <c r="HQH269" s="214" t="e">
        <v>#N/A</v>
      </c>
      <c r="HQI269" s="214" t="e">
        <v>#N/A</v>
      </c>
      <c r="HQJ269" s="214" t="e">
        <v>#N/A</v>
      </c>
      <c r="HQK269" s="214" t="e">
        <v>#N/A</v>
      </c>
      <c r="HQL269" s="214" t="e">
        <v>#N/A</v>
      </c>
      <c r="HQM269" s="214" t="e">
        <v>#N/A</v>
      </c>
      <c r="HQN269" s="214" t="e">
        <v>#N/A</v>
      </c>
      <c r="HQO269" s="214" t="e">
        <v>#N/A</v>
      </c>
      <c r="HQP269" s="214" t="e">
        <v>#N/A</v>
      </c>
      <c r="HQQ269" s="214" t="e">
        <v>#N/A</v>
      </c>
      <c r="HQR269" s="214" t="e">
        <v>#N/A</v>
      </c>
      <c r="HQS269" s="214" t="e">
        <v>#N/A</v>
      </c>
      <c r="HQT269" s="214" t="e">
        <v>#N/A</v>
      </c>
      <c r="HQU269" s="214" t="e">
        <v>#N/A</v>
      </c>
      <c r="HQV269" s="214" t="e">
        <v>#N/A</v>
      </c>
      <c r="HQW269" s="214" t="e">
        <v>#N/A</v>
      </c>
      <c r="HQX269" s="214" t="e">
        <v>#N/A</v>
      </c>
      <c r="HQY269" s="214" t="e">
        <v>#N/A</v>
      </c>
      <c r="HQZ269" s="214" t="e">
        <v>#N/A</v>
      </c>
      <c r="HRA269" s="214" t="e">
        <v>#N/A</v>
      </c>
      <c r="HRB269" s="214" t="e">
        <v>#N/A</v>
      </c>
      <c r="HRC269" s="214" t="e">
        <v>#N/A</v>
      </c>
      <c r="HRD269" s="214" t="e">
        <v>#N/A</v>
      </c>
      <c r="HRE269" s="214" t="e">
        <v>#N/A</v>
      </c>
      <c r="HRF269" s="214" t="e">
        <v>#N/A</v>
      </c>
      <c r="HRG269" s="214" t="e">
        <v>#N/A</v>
      </c>
      <c r="HRH269" s="214" t="e">
        <v>#N/A</v>
      </c>
      <c r="HRI269" s="214" t="e">
        <v>#N/A</v>
      </c>
      <c r="HRJ269" s="214" t="e">
        <v>#N/A</v>
      </c>
      <c r="HRK269" s="214" t="e">
        <v>#N/A</v>
      </c>
      <c r="HRL269" s="214" t="e">
        <v>#N/A</v>
      </c>
      <c r="HRM269" s="214" t="e">
        <v>#N/A</v>
      </c>
      <c r="HRN269" s="214" t="e">
        <v>#N/A</v>
      </c>
      <c r="HRO269" s="214" t="e">
        <v>#N/A</v>
      </c>
      <c r="HRP269" s="214" t="e">
        <v>#N/A</v>
      </c>
      <c r="HRQ269" s="214" t="e">
        <v>#N/A</v>
      </c>
      <c r="HRR269" s="214" t="e">
        <v>#N/A</v>
      </c>
      <c r="HRS269" s="214" t="e">
        <v>#N/A</v>
      </c>
      <c r="HRT269" s="214" t="e">
        <v>#N/A</v>
      </c>
      <c r="HRU269" s="214" t="e">
        <v>#N/A</v>
      </c>
      <c r="HRV269" s="214" t="e">
        <v>#N/A</v>
      </c>
      <c r="HRW269" s="214" t="e">
        <v>#N/A</v>
      </c>
      <c r="HRX269" s="214" t="e">
        <v>#N/A</v>
      </c>
      <c r="HRY269" s="214" t="e">
        <v>#N/A</v>
      </c>
      <c r="HRZ269" s="214" t="e">
        <v>#N/A</v>
      </c>
      <c r="HSA269" s="214" t="e">
        <v>#N/A</v>
      </c>
      <c r="HSB269" s="214" t="e">
        <v>#N/A</v>
      </c>
      <c r="HSC269" s="214" t="e">
        <v>#N/A</v>
      </c>
      <c r="HSD269" s="214" t="e">
        <v>#N/A</v>
      </c>
      <c r="HSE269" s="214" t="e">
        <v>#N/A</v>
      </c>
      <c r="HSF269" s="214" t="e">
        <v>#N/A</v>
      </c>
      <c r="HSG269" s="214" t="e">
        <v>#N/A</v>
      </c>
      <c r="HSH269" s="214" t="e">
        <v>#N/A</v>
      </c>
      <c r="HSI269" s="214" t="e">
        <v>#N/A</v>
      </c>
      <c r="HSJ269" s="214" t="e">
        <v>#N/A</v>
      </c>
      <c r="HSK269" s="214" t="e">
        <v>#N/A</v>
      </c>
      <c r="HSL269" s="214" t="e">
        <v>#N/A</v>
      </c>
      <c r="HSM269" s="214" t="e">
        <v>#N/A</v>
      </c>
      <c r="HSN269" s="214" t="e">
        <v>#N/A</v>
      </c>
      <c r="HSO269" s="214" t="e">
        <v>#N/A</v>
      </c>
      <c r="HSP269" s="214" t="e">
        <v>#N/A</v>
      </c>
      <c r="HSQ269" s="214" t="e">
        <v>#N/A</v>
      </c>
      <c r="HSR269" s="214" t="e">
        <v>#N/A</v>
      </c>
      <c r="HSS269" s="214" t="e">
        <v>#N/A</v>
      </c>
      <c r="HST269" s="214" t="e">
        <v>#N/A</v>
      </c>
      <c r="HSU269" s="214" t="e">
        <v>#N/A</v>
      </c>
      <c r="HSV269" s="214" t="e">
        <v>#N/A</v>
      </c>
      <c r="HSW269" s="214" t="e">
        <v>#N/A</v>
      </c>
      <c r="HSX269" s="214" t="e">
        <v>#N/A</v>
      </c>
      <c r="HSY269" s="214" t="e">
        <v>#N/A</v>
      </c>
      <c r="HSZ269" s="214" t="e">
        <v>#N/A</v>
      </c>
      <c r="HTA269" s="214" t="e">
        <v>#N/A</v>
      </c>
      <c r="HTB269" s="214" t="e">
        <v>#N/A</v>
      </c>
      <c r="HTC269" s="214" t="e">
        <v>#N/A</v>
      </c>
      <c r="HTD269" s="214" t="e">
        <v>#N/A</v>
      </c>
      <c r="HTE269" s="214" t="e">
        <v>#N/A</v>
      </c>
      <c r="HTF269" s="214" t="e">
        <v>#N/A</v>
      </c>
      <c r="HTG269" s="214" t="e">
        <v>#N/A</v>
      </c>
      <c r="HTH269" s="214" t="e">
        <v>#N/A</v>
      </c>
      <c r="HTI269" s="214" t="e">
        <v>#N/A</v>
      </c>
      <c r="HTJ269" s="214" t="e">
        <v>#N/A</v>
      </c>
      <c r="HTK269" s="214" t="e">
        <v>#N/A</v>
      </c>
      <c r="HTL269" s="214" t="e">
        <v>#N/A</v>
      </c>
      <c r="HTM269" s="214" t="e">
        <v>#N/A</v>
      </c>
      <c r="HTN269" s="214" t="e">
        <v>#N/A</v>
      </c>
      <c r="HTO269" s="214" t="e">
        <v>#N/A</v>
      </c>
      <c r="HTP269" s="214" t="e">
        <v>#N/A</v>
      </c>
      <c r="HTQ269" s="214" t="e">
        <v>#N/A</v>
      </c>
      <c r="HTR269" s="214" t="e">
        <v>#N/A</v>
      </c>
      <c r="HTS269" s="214" t="e">
        <v>#N/A</v>
      </c>
      <c r="HTT269" s="214" t="e">
        <v>#N/A</v>
      </c>
      <c r="HTU269" s="214" t="e">
        <v>#N/A</v>
      </c>
      <c r="HTV269" s="214" t="e">
        <v>#N/A</v>
      </c>
      <c r="HTW269" s="214" t="e">
        <v>#N/A</v>
      </c>
      <c r="HTX269" s="214" t="e">
        <v>#N/A</v>
      </c>
      <c r="HTY269" s="214" t="e">
        <v>#N/A</v>
      </c>
      <c r="HTZ269" s="214" t="e">
        <v>#N/A</v>
      </c>
      <c r="HUA269" s="214" t="e">
        <v>#N/A</v>
      </c>
      <c r="HUB269" s="214" t="e">
        <v>#N/A</v>
      </c>
      <c r="HUC269" s="214" t="e">
        <v>#N/A</v>
      </c>
      <c r="HUD269" s="214" t="e">
        <v>#N/A</v>
      </c>
      <c r="HUE269" s="214" t="e">
        <v>#N/A</v>
      </c>
      <c r="HUF269" s="214" t="e">
        <v>#N/A</v>
      </c>
      <c r="HUG269" s="214" t="e">
        <v>#N/A</v>
      </c>
      <c r="HUH269" s="214" t="e">
        <v>#N/A</v>
      </c>
      <c r="HUI269" s="214" t="e">
        <v>#N/A</v>
      </c>
      <c r="HUJ269" s="214" t="e">
        <v>#N/A</v>
      </c>
      <c r="HUK269" s="214" t="e">
        <v>#N/A</v>
      </c>
      <c r="HUL269" s="214" t="e">
        <v>#N/A</v>
      </c>
      <c r="HUM269" s="214" t="e">
        <v>#N/A</v>
      </c>
      <c r="HUN269" s="214" t="e">
        <v>#N/A</v>
      </c>
      <c r="HUO269" s="214" t="e">
        <v>#N/A</v>
      </c>
      <c r="HUP269" s="214" t="e">
        <v>#N/A</v>
      </c>
      <c r="HUQ269" s="214" t="e">
        <v>#N/A</v>
      </c>
      <c r="HUR269" s="214" t="e">
        <v>#N/A</v>
      </c>
      <c r="HUS269" s="214" t="e">
        <v>#N/A</v>
      </c>
      <c r="HUT269" s="214" t="e">
        <v>#N/A</v>
      </c>
      <c r="HUU269" s="214" t="e">
        <v>#N/A</v>
      </c>
      <c r="HUV269" s="214" t="e">
        <v>#N/A</v>
      </c>
      <c r="HUW269" s="214" t="e">
        <v>#N/A</v>
      </c>
      <c r="HUX269" s="214" t="e">
        <v>#N/A</v>
      </c>
      <c r="HUY269" s="214" t="e">
        <v>#N/A</v>
      </c>
      <c r="HUZ269" s="214" t="e">
        <v>#N/A</v>
      </c>
      <c r="HVA269" s="214" t="e">
        <v>#N/A</v>
      </c>
      <c r="HVB269" s="214" t="e">
        <v>#N/A</v>
      </c>
      <c r="HVC269" s="214" t="e">
        <v>#N/A</v>
      </c>
      <c r="HVD269" s="214" t="e">
        <v>#N/A</v>
      </c>
      <c r="HVE269" s="214" t="e">
        <v>#N/A</v>
      </c>
      <c r="HVF269" s="214" t="e">
        <v>#N/A</v>
      </c>
      <c r="HVG269" s="214" t="e">
        <v>#N/A</v>
      </c>
      <c r="HVH269" s="214" t="e">
        <v>#N/A</v>
      </c>
      <c r="HVI269" s="214" t="e">
        <v>#N/A</v>
      </c>
      <c r="HVJ269" s="214" t="e">
        <v>#N/A</v>
      </c>
      <c r="HVK269" s="214" t="e">
        <v>#N/A</v>
      </c>
      <c r="HVL269" s="214" t="e">
        <v>#N/A</v>
      </c>
      <c r="HVM269" s="214" t="e">
        <v>#N/A</v>
      </c>
      <c r="HVN269" s="214" t="e">
        <v>#N/A</v>
      </c>
      <c r="HVO269" s="214" t="e">
        <v>#N/A</v>
      </c>
      <c r="HVP269" s="214" t="e">
        <v>#N/A</v>
      </c>
      <c r="HVQ269" s="214" t="e">
        <v>#N/A</v>
      </c>
      <c r="HVR269" s="214" t="e">
        <v>#N/A</v>
      </c>
      <c r="HVS269" s="214" t="e">
        <v>#N/A</v>
      </c>
      <c r="HVT269" s="214" t="e">
        <v>#N/A</v>
      </c>
      <c r="HVU269" s="214" t="e">
        <v>#N/A</v>
      </c>
      <c r="HVV269" s="214" t="e">
        <v>#N/A</v>
      </c>
      <c r="HVW269" s="214" t="e">
        <v>#N/A</v>
      </c>
      <c r="HVX269" s="214" t="e">
        <v>#N/A</v>
      </c>
      <c r="HVY269" s="214" t="e">
        <v>#N/A</v>
      </c>
      <c r="HVZ269" s="214" t="e">
        <v>#N/A</v>
      </c>
      <c r="HWA269" s="214" t="e">
        <v>#N/A</v>
      </c>
      <c r="HWB269" s="214" t="e">
        <v>#N/A</v>
      </c>
      <c r="HWC269" s="214" t="e">
        <v>#N/A</v>
      </c>
      <c r="HWD269" s="214" t="e">
        <v>#N/A</v>
      </c>
      <c r="HWE269" s="214" t="e">
        <v>#N/A</v>
      </c>
      <c r="HWF269" s="214" t="e">
        <v>#N/A</v>
      </c>
      <c r="HWG269" s="214" t="e">
        <v>#N/A</v>
      </c>
      <c r="HWH269" s="214" t="e">
        <v>#N/A</v>
      </c>
      <c r="HWI269" s="214" t="e">
        <v>#N/A</v>
      </c>
      <c r="HWJ269" s="214" t="e">
        <v>#N/A</v>
      </c>
      <c r="HWK269" s="214" t="e">
        <v>#N/A</v>
      </c>
      <c r="HWL269" s="214" t="e">
        <v>#N/A</v>
      </c>
      <c r="HWM269" s="214" t="e">
        <v>#N/A</v>
      </c>
      <c r="HWN269" s="214" t="e">
        <v>#N/A</v>
      </c>
      <c r="HWO269" s="214" t="e">
        <v>#N/A</v>
      </c>
      <c r="HWP269" s="214" t="e">
        <v>#N/A</v>
      </c>
      <c r="HWQ269" s="214" t="e">
        <v>#N/A</v>
      </c>
      <c r="HWR269" s="214" t="e">
        <v>#N/A</v>
      </c>
      <c r="HWS269" s="214" t="e">
        <v>#N/A</v>
      </c>
      <c r="HWT269" s="214" t="e">
        <v>#N/A</v>
      </c>
      <c r="HWU269" s="214" t="e">
        <v>#N/A</v>
      </c>
      <c r="HWV269" s="214" t="e">
        <v>#N/A</v>
      </c>
      <c r="HWW269" s="214" t="e">
        <v>#N/A</v>
      </c>
      <c r="HWX269" s="214" t="e">
        <v>#N/A</v>
      </c>
      <c r="HWY269" s="214" t="e">
        <v>#N/A</v>
      </c>
      <c r="HWZ269" s="214" t="e">
        <v>#N/A</v>
      </c>
      <c r="HXA269" s="214" t="e">
        <v>#N/A</v>
      </c>
      <c r="HXB269" s="214" t="e">
        <v>#N/A</v>
      </c>
      <c r="HXC269" s="214" t="e">
        <v>#N/A</v>
      </c>
      <c r="HXD269" s="214" t="e">
        <v>#N/A</v>
      </c>
      <c r="HXE269" s="214" t="e">
        <v>#N/A</v>
      </c>
      <c r="HXF269" s="214" t="e">
        <v>#N/A</v>
      </c>
      <c r="HXG269" s="214" t="e">
        <v>#N/A</v>
      </c>
      <c r="HXH269" s="214" t="e">
        <v>#N/A</v>
      </c>
      <c r="HXI269" s="214" t="e">
        <v>#N/A</v>
      </c>
      <c r="HXJ269" s="214" t="e">
        <v>#N/A</v>
      </c>
      <c r="HXK269" s="214" t="e">
        <v>#N/A</v>
      </c>
      <c r="HXL269" s="214" t="e">
        <v>#N/A</v>
      </c>
      <c r="HXM269" s="214" t="e">
        <v>#N/A</v>
      </c>
      <c r="HXN269" s="214" t="e">
        <v>#N/A</v>
      </c>
      <c r="HXO269" s="214" t="e">
        <v>#N/A</v>
      </c>
      <c r="HXP269" s="214" t="e">
        <v>#N/A</v>
      </c>
      <c r="HXQ269" s="214" t="e">
        <v>#N/A</v>
      </c>
      <c r="HXR269" s="214" t="e">
        <v>#N/A</v>
      </c>
      <c r="HXS269" s="214" t="e">
        <v>#N/A</v>
      </c>
      <c r="HXT269" s="214" t="e">
        <v>#N/A</v>
      </c>
      <c r="HXU269" s="214" t="e">
        <v>#N/A</v>
      </c>
      <c r="HXV269" s="214" t="e">
        <v>#N/A</v>
      </c>
      <c r="HXW269" s="214" t="e">
        <v>#N/A</v>
      </c>
      <c r="HXX269" s="214" t="e">
        <v>#N/A</v>
      </c>
      <c r="HXY269" s="214" t="e">
        <v>#N/A</v>
      </c>
      <c r="HXZ269" s="214" t="e">
        <v>#N/A</v>
      </c>
      <c r="HYA269" s="214" t="e">
        <v>#N/A</v>
      </c>
      <c r="HYB269" s="214" t="e">
        <v>#N/A</v>
      </c>
      <c r="HYC269" s="214" t="e">
        <v>#N/A</v>
      </c>
      <c r="HYD269" s="214" t="e">
        <v>#N/A</v>
      </c>
      <c r="HYE269" s="214" t="e">
        <v>#N/A</v>
      </c>
      <c r="HYF269" s="214" t="e">
        <v>#N/A</v>
      </c>
      <c r="HYG269" s="214" t="e">
        <v>#N/A</v>
      </c>
      <c r="HYH269" s="214" t="e">
        <v>#N/A</v>
      </c>
      <c r="HYI269" s="214" t="e">
        <v>#N/A</v>
      </c>
      <c r="HYJ269" s="214" t="e">
        <v>#N/A</v>
      </c>
      <c r="HYK269" s="214" t="e">
        <v>#N/A</v>
      </c>
      <c r="HYL269" s="214" t="e">
        <v>#N/A</v>
      </c>
      <c r="HYM269" s="214" t="e">
        <v>#N/A</v>
      </c>
      <c r="HYN269" s="214" t="e">
        <v>#N/A</v>
      </c>
      <c r="HYO269" s="214" t="e">
        <v>#N/A</v>
      </c>
      <c r="HYP269" s="214" t="e">
        <v>#N/A</v>
      </c>
      <c r="HYQ269" s="214" t="e">
        <v>#N/A</v>
      </c>
      <c r="HYR269" s="214" t="e">
        <v>#N/A</v>
      </c>
      <c r="HYS269" s="214" t="e">
        <v>#N/A</v>
      </c>
      <c r="HYT269" s="214" t="e">
        <v>#N/A</v>
      </c>
      <c r="HYU269" s="214" t="e">
        <v>#N/A</v>
      </c>
      <c r="HYV269" s="214" t="e">
        <v>#N/A</v>
      </c>
      <c r="HYW269" s="214" t="e">
        <v>#N/A</v>
      </c>
      <c r="HYX269" s="214" t="e">
        <v>#N/A</v>
      </c>
      <c r="HYY269" s="214" t="e">
        <v>#N/A</v>
      </c>
      <c r="HYZ269" s="214" t="e">
        <v>#N/A</v>
      </c>
      <c r="HZA269" s="214" t="e">
        <v>#N/A</v>
      </c>
      <c r="HZB269" s="214" t="e">
        <v>#N/A</v>
      </c>
      <c r="HZC269" s="214" t="e">
        <v>#N/A</v>
      </c>
      <c r="HZD269" s="214" t="e">
        <v>#N/A</v>
      </c>
      <c r="HZE269" s="214" t="e">
        <v>#N/A</v>
      </c>
      <c r="HZF269" s="214" t="e">
        <v>#N/A</v>
      </c>
      <c r="HZG269" s="214" t="e">
        <v>#N/A</v>
      </c>
      <c r="HZH269" s="214" t="e">
        <v>#N/A</v>
      </c>
      <c r="HZI269" s="214" t="e">
        <v>#N/A</v>
      </c>
      <c r="HZJ269" s="214" t="e">
        <v>#N/A</v>
      </c>
      <c r="HZK269" s="214" t="e">
        <v>#N/A</v>
      </c>
      <c r="HZL269" s="214" t="e">
        <v>#N/A</v>
      </c>
      <c r="HZM269" s="214" t="e">
        <v>#N/A</v>
      </c>
      <c r="HZN269" s="214" t="e">
        <v>#N/A</v>
      </c>
      <c r="HZO269" s="214" t="e">
        <v>#N/A</v>
      </c>
      <c r="HZP269" s="214" t="e">
        <v>#N/A</v>
      </c>
      <c r="HZQ269" s="214" t="e">
        <v>#N/A</v>
      </c>
      <c r="HZR269" s="214" t="e">
        <v>#N/A</v>
      </c>
      <c r="HZS269" s="214" t="e">
        <v>#N/A</v>
      </c>
      <c r="HZT269" s="214" t="e">
        <v>#N/A</v>
      </c>
      <c r="HZU269" s="214" t="e">
        <v>#N/A</v>
      </c>
      <c r="HZV269" s="214" t="e">
        <v>#N/A</v>
      </c>
      <c r="HZW269" s="214" t="e">
        <v>#N/A</v>
      </c>
      <c r="HZX269" s="214" t="e">
        <v>#N/A</v>
      </c>
      <c r="HZY269" s="214" t="e">
        <v>#N/A</v>
      </c>
      <c r="HZZ269" s="214" t="e">
        <v>#N/A</v>
      </c>
      <c r="IAA269" s="214" t="e">
        <v>#N/A</v>
      </c>
      <c r="IAB269" s="214" t="e">
        <v>#N/A</v>
      </c>
      <c r="IAC269" s="214" t="e">
        <v>#N/A</v>
      </c>
      <c r="IAD269" s="214" t="e">
        <v>#N/A</v>
      </c>
      <c r="IAE269" s="214" t="e">
        <v>#N/A</v>
      </c>
      <c r="IAF269" s="214" t="e">
        <v>#N/A</v>
      </c>
      <c r="IAG269" s="214" t="e">
        <v>#N/A</v>
      </c>
      <c r="IAH269" s="214" t="e">
        <v>#N/A</v>
      </c>
      <c r="IAI269" s="214" t="e">
        <v>#N/A</v>
      </c>
      <c r="IAJ269" s="214" t="e">
        <v>#N/A</v>
      </c>
      <c r="IAK269" s="214" t="e">
        <v>#N/A</v>
      </c>
      <c r="IAL269" s="214" t="e">
        <v>#N/A</v>
      </c>
      <c r="IAM269" s="214" t="e">
        <v>#N/A</v>
      </c>
      <c r="IAN269" s="214" t="e">
        <v>#N/A</v>
      </c>
      <c r="IAO269" s="214" t="e">
        <v>#N/A</v>
      </c>
      <c r="IAP269" s="214" t="e">
        <v>#N/A</v>
      </c>
      <c r="IAQ269" s="214" t="e">
        <v>#N/A</v>
      </c>
      <c r="IAR269" s="214" t="e">
        <v>#N/A</v>
      </c>
      <c r="IAS269" s="214" t="e">
        <v>#N/A</v>
      </c>
      <c r="IAT269" s="214" t="e">
        <v>#N/A</v>
      </c>
      <c r="IAU269" s="214" t="e">
        <v>#N/A</v>
      </c>
      <c r="IAV269" s="214" t="e">
        <v>#N/A</v>
      </c>
      <c r="IAW269" s="214" t="e">
        <v>#N/A</v>
      </c>
      <c r="IAX269" s="214" t="e">
        <v>#N/A</v>
      </c>
      <c r="IAY269" s="214" t="e">
        <v>#N/A</v>
      </c>
      <c r="IAZ269" s="214" t="e">
        <v>#N/A</v>
      </c>
      <c r="IBA269" s="214" t="e">
        <v>#N/A</v>
      </c>
      <c r="IBB269" s="214" t="e">
        <v>#N/A</v>
      </c>
      <c r="IBC269" s="214" t="e">
        <v>#N/A</v>
      </c>
      <c r="IBD269" s="214" t="e">
        <v>#N/A</v>
      </c>
      <c r="IBE269" s="214" t="e">
        <v>#N/A</v>
      </c>
      <c r="IBF269" s="214" t="e">
        <v>#N/A</v>
      </c>
      <c r="IBG269" s="214" t="e">
        <v>#N/A</v>
      </c>
      <c r="IBH269" s="214" t="e">
        <v>#N/A</v>
      </c>
      <c r="IBI269" s="214" t="e">
        <v>#N/A</v>
      </c>
      <c r="IBJ269" s="214" t="e">
        <v>#N/A</v>
      </c>
      <c r="IBK269" s="214" t="e">
        <v>#N/A</v>
      </c>
      <c r="IBL269" s="214" t="e">
        <v>#N/A</v>
      </c>
      <c r="IBM269" s="214" t="e">
        <v>#N/A</v>
      </c>
      <c r="IBN269" s="214" t="e">
        <v>#N/A</v>
      </c>
      <c r="IBO269" s="214" t="e">
        <v>#N/A</v>
      </c>
      <c r="IBP269" s="214" t="e">
        <v>#N/A</v>
      </c>
      <c r="IBQ269" s="214" t="e">
        <v>#N/A</v>
      </c>
      <c r="IBR269" s="214" t="e">
        <v>#N/A</v>
      </c>
      <c r="IBS269" s="214" t="e">
        <v>#N/A</v>
      </c>
      <c r="IBT269" s="214" t="e">
        <v>#N/A</v>
      </c>
      <c r="IBU269" s="214" t="e">
        <v>#N/A</v>
      </c>
      <c r="IBV269" s="214" t="e">
        <v>#N/A</v>
      </c>
      <c r="IBW269" s="214" t="e">
        <v>#N/A</v>
      </c>
      <c r="IBX269" s="214" t="e">
        <v>#N/A</v>
      </c>
      <c r="IBY269" s="214" t="e">
        <v>#N/A</v>
      </c>
      <c r="IBZ269" s="214" t="e">
        <v>#N/A</v>
      </c>
      <c r="ICA269" s="214" t="e">
        <v>#N/A</v>
      </c>
      <c r="ICB269" s="214" t="e">
        <v>#N/A</v>
      </c>
      <c r="ICC269" s="214" t="e">
        <v>#N/A</v>
      </c>
      <c r="ICD269" s="214" t="e">
        <v>#N/A</v>
      </c>
      <c r="ICE269" s="214" t="e">
        <v>#N/A</v>
      </c>
      <c r="ICF269" s="214" t="e">
        <v>#N/A</v>
      </c>
      <c r="ICG269" s="214" t="e">
        <v>#N/A</v>
      </c>
      <c r="ICH269" s="214" t="e">
        <v>#N/A</v>
      </c>
      <c r="ICI269" s="214" t="e">
        <v>#N/A</v>
      </c>
      <c r="ICJ269" s="214" t="e">
        <v>#N/A</v>
      </c>
      <c r="ICK269" s="214" t="e">
        <v>#N/A</v>
      </c>
      <c r="ICL269" s="214" t="e">
        <v>#N/A</v>
      </c>
      <c r="ICM269" s="214" t="e">
        <v>#N/A</v>
      </c>
      <c r="ICN269" s="214" t="e">
        <v>#N/A</v>
      </c>
      <c r="ICO269" s="214" t="e">
        <v>#N/A</v>
      </c>
      <c r="ICP269" s="214" t="e">
        <v>#N/A</v>
      </c>
      <c r="ICQ269" s="214" t="e">
        <v>#N/A</v>
      </c>
      <c r="ICR269" s="214" t="e">
        <v>#N/A</v>
      </c>
      <c r="ICS269" s="214" t="e">
        <v>#N/A</v>
      </c>
      <c r="ICT269" s="214" t="e">
        <v>#N/A</v>
      </c>
      <c r="ICU269" s="214" t="e">
        <v>#N/A</v>
      </c>
      <c r="ICV269" s="214" t="e">
        <v>#N/A</v>
      </c>
      <c r="ICW269" s="214" t="e">
        <v>#N/A</v>
      </c>
      <c r="ICX269" s="214" t="e">
        <v>#N/A</v>
      </c>
      <c r="ICY269" s="214" t="e">
        <v>#N/A</v>
      </c>
      <c r="ICZ269" s="214" t="e">
        <v>#N/A</v>
      </c>
      <c r="IDA269" s="214" t="e">
        <v>#N/A</v>
      </c>
      <c r="IDB269" s="214" t="e">
        <v>#N/A</v>
      </c>
      <c r="IDC269" s="214" t="e">
        <v>#N/A</v>
      </c>
      <c r="IDD269" s="214" t="e">
        <v>#N/A</v>
      </c>
      <c r="IDE269" s="214" t="e">
        <v>#N/A</v>
      </c>
      <c r="IDF269" s="214" t="e">
        <v>#N/A</v>
      </c>
      <c r="IDG269" s="214" t="e">
        <v>#N/A</v>
      </c>
      <c r="IDH269" s="214" t="e">
        <v>#N/A</v>
      </c>
      <c r="IDI269" s="214" t="e">
        <v>#N/A</v>
      </c>
      <c r="IDJ269" s="214" t="e">
        <v>#N/A</v>
      </c>
      <c r="IDK269" s="214" t="e">
        <v>#N/A</v>
      </c>
      <c r="IDL269" s="214" t="e">
        <v>#N/A</v>
      </c>
      <c r="IDM269" s="214" t="e">
        <v>#N/A</v>
      </c>
      <c r="IDN269" s="214" t="e">
        <v>#N/A</v>
      </c>
      <c r="IDO269" s="214" t="e">
        <v>#N/A</v>
      </c>
      <c r="IDP269" s="214" t="e">
        <v>#N/A</v>
      </c>
      <c r="IDQ269" s="214" t="e">
        <v>#N/A</v>
      </c>
      <c r="IDR269" s="214" t="e">
        <v>#N/A</v>
      </c>
      <c r="IDS269" s="214" t="e">
        <v>#N/A</v>
      </c>
      <c r="IDT269" s="214" t="e">
        <v>#N/A</v>
      </c>
      <c r="IDU269" s="214" t="e">
        <v>#N/A</v>
      </c>
      <c r="IDV269" s="214" t="e">
        <v>#N/A</v>
      </c>
      <c r="IDW269" s="214" t="e">
        <v>#N/A</v>
      </c>
      <c r="IDX269" s="214" t="e">
        <v>#N/A</v>
      </c>
      <c r="IDY269" s="214" t="e">
        <v>#N/A</v>
      </c>
      <c r="IDZ269" s="214" t="e">
        <v>#N/A</v>
      </c>
      <c r="IEA269" s="214" t="e">
        <v>#N/A</v>
      </c>
      <c r="IEB269" s="214" t="e">
        <v>#N/A</v>
      </c>
      <c r="IEC269" s="214" t="e">
        <v>#N/A</v>
      </c>
      <c r="IED269" s="214" t="e">
        <v>#N/A</v>
      </c>
      <c r="IEE269" s="214" t="e">
        <v>#N/A</v>
      </c>
      <c r="IEF269" s="214" t="e">
        <v>#N/A</v>
      </c>
      <c r="IEG269" s="214" t="e">
        <v>#N/A</v>
      </c>
      <c r="IEH269" s="214" t="e">
        <v>#N/A</v>
      </c>
      <c r="IEI269" s="214" t="e">
        <v>#N/A</v>
      </c>
      <c r="IEJ269" s="214" t="e">
        <v>#N/A</v>
      </c>
      <c r="IEK269" s="214" t="e">
        <v>#N/A</v>
      </c>
      <c r="IEL269" s="214" t="e">
        <v>#N/A</v>
      </c>
      <c r="IEM269" s="214" t="e">
        <v>#N/A</v>
      </c>
      <c r="IEN269" s="214" t="e">
        <v>#N/A</v>
      </c>
      <c r="IEO269" s="214" t="e">
        <v>#N/A</v>
      </c>
      <c r="IEP269" s="214" t="e">
        <v>#N/A</v>
      </c>
      <c r="IEQ269" s="214" t="e">
        <v>#N/A</v>
      </c>
      <c r="IER269" s="214" t="e">
        <v>#N/A</v>
      </c>
      <c r="IES269" s="214" t="e">
        <v>#N/A</v>
      </c>
      <c r="IET269" s="214" t="e">
        <v>#N/A</v>
      </c>
      <c r="IEU269" s="214" t="e">
        <v>#N/A</v>
      </c>
      <c r="IEV269" s="214" t="e">
        <v>#N/A</v>
      </c>
      <c r="IEW269" s="214" t="e">
        <v>#N/A</v>
      </c>
      <c r="IEX269" s="214" t="e">
        <v>#N/A</v>
      </c>
      <c r="IEY269" s="214" t="e">
        <v>#N/A</v>
      </c>
      <c r="IEZ269" s="214" t="e">
        <v>#N/A</v>
      </c>
      <c r="IFA269" s="214" t="e">
        <v>#N/A</v>
      </c>
      <c r="IFB269" s="214" t="e">
        <v>#N/A</v>
      </c>
      <c r="IFC269" s="214" t="e">
        <v>#N/A</v>
      </c>
      <c r="IFD269" s="214" t="e">
        <v>#N/A</v>
      </c>
      <c r="IFE269" s="214" t="e">
        <v>#N/A</v>
      </c>
      <c r="IFF269" s="214" t="e">
        <v>#N/A</v>
      </c>
      <c r="IFG269" s="214" t="e">
        <v>#N/A</v>
      </c>
      <c r="IFH269" s="214" t="e">
        <v>#N/A</v>
      </c>
      <c r="IFI269" s="214" t="e">
        <v>#N/A</v>
      </c>
      <c r="IFJ269" s="214" t="e">
        <v>#N/A</v>
      </c>
      <c r="IFK269" s="214" t="e">
        <v>#N/A</v>
      </c>
      <c r="IFL269" s="214" t="e">
        <v>#N/A</v>
      </c>
      <c r="IFM269" s="214" t="e">
        <v>#N/A</v>
      </c>
      <c r="IFN269" s="214" t="e">
        <v>#N/A</v>
      </c>
      <c r="IFO269" s="214" t="e">
        <v>#N/A</v>
      </c>
      <c r="IFP269" s="214" t="e">
        <v>#N/A</v>
      </c>
      <c r="IFQ269" s="214" t="e">
        <v>#N/A</v>
      </c>
      <c r="IFR269" s="214" t="e">
        <v>#N/A</v>
      </c>
      <c r="IFS269" s="214" t="e">
        <v>#N/A</v>
      </c>
      <c r="IFT269" s="214" t="e">
        <v>#N/A</v>
      </c>
      <c r="IFU269" s="214" t="e">
        <v>#N/A</v>
      </c>
      <c r="IFV269" s="214" t="e">
        <v>#N/A</v>
      </c>
      <c r="IFW269" s="214" t="e">
        <v>#N/A</v>
      </c>
      <c r="IFX269" s="214" t="e">
        <v>#N/A</v>
      </c>
      <c r="IFY269" s="214" t="e">
        <v>#N/A</v>
      </c>
      <c r="IFZ269" s="214" t="e">
        <v>#N/A</v>
      </c>
      <c r="IGA269" s="214" t="e">
        <v>#N/A</v>
      </c>
      <c r="IGB269" s="214" t="e">
        <v>#N/A</v>
      </c>
      <c r="IGC269" s="214" t="e">
        <v>#N/A</v>
      </c>
      <c r="IGD269" s="214" t="e">
        <v>#N/A</v>
      </c>
      <c r="IGE269" s="214" t="e">
        <v>#N/A</v>
      </c>
      <c r="IGF269" s="214" t="e">
        <v>#N/A</v>
      </c>
      <c r="IGG269" s="214" t="e">
        <v>#N/A</v>
      </c>
      <c r="IGH269" s="214" t="e">
        <v>#N/A</v>
      </c>
      <c r="IGI269" s="214" t="e">
        <v>#N/A</v>
      </c>
      <c r="IGJ269" s="214" t="e">
        <v>#N/A</v>
      </c>
      <c r="IGK269" s="214" t="e">
        <v>#N/A</v>
      </c>
      <c r="IGL269" s="214" t="e">
        <v>#N/A</v>
      </c>
      <c r="IGM269" s="214" t="e">
        <v>#N/A</v>
      </c>
      <c r="IGN269" s="214" t="e">
        <v>#N/A</v>
      </c>
      <c r="IGO269" s="214" t="e">
        <v>#N/A</v>
      </c>
      <c r="IGP269" s="214" t="e">
        <v>#N/A</v>
      </c>
      <c r="IGQ269" s="214" t="e">
        <v>#N/A</v>
      </c>
      <c r="IGR269" s="214" t="e">
        <v>#N/A</v>
      </c>
      <c r="IGS269" s="214" t="e">
        <v>#N/A</v>
      </c>
      <c r="IGT269" s="214" t="e">
        <v>#N/A</v>
      </c>
      <c r="IGU269" s="214" t="e">
        <v>#N/A</v>
      </c>
      <c r="IGV269" s="214" t="e">
        <v>#N/A</v>
      </c>
      <c r="IGW269" s="214" t="e">
        <v>#N/A</v>
      </c>
      <c r="IGX269" s="214" t="e">
        <v>#N/A</v>
      </c>
      <c r="IGY269" s="214" t="e">
        <v>#N/A</v>
      </c>
      <c r="IGZ269" s="214" t="e">
        <v>#N/A</v>
      </c>
      <c r="IHA269" s="214" t="e">
        <v>#N/A</v>
      </c>
      <c r="IHB269" s="214" t="e">
        <v>#N/A</v>
      </c>
      <c r="IHC269" s="214" t="e">
        <v>#N/A</v>
      </c>
      <c r="IHD269" s="214" t="e">
        <v>#N/A</v>
      </c>
      <c r="IHE269" s="214" t="e">
        <v>#N/A</v>
      </c>
      <c r="IHF269" s="214" t="e">
        <v>#N/A</v>
      </c>
      <c r="IHG269" s="214" t="e">
        <v>#N/A</v>
      </c>
      <c r="IHH269" s="214" t="e">
        <v>#N/A</v>
      </c>
      <c r="IHI269" s="214" t="e">
        <v>#N/A</v>
      </c>
      <c r="IHJ269" s="214" t="e">
        <v>#N/A</v>
      </c>
      <c r="IHK269" s="214" t="e">
        <v>#N/A</v>
      </c>
      <c r="IHL269" s="214" t="e">
        <v>#N/A</v>
      </c>
      <c r="IHM269" s="214" t="e">
        <v>#N/A</v>
      </c>
      <c r="IHN269" s="214" t="e">
        <v>#N/A</v>
      </c>
      <c r="IHO269" s="214" t="e">
        <v>#N/A</v>
      </c>
      <c r="IHP269" s="214" t="e">
        <v>#N/A</v>
      </c>
      <c r="IHQ269" s="214" t="e">
        <v>#N/A</v>
      </c>
      <c r="IHR269" s="214" t="e">
        <v>#N/A</v>
      </c>
      <c r="IHS269" s="214" t="e">
        <v>#N/A</v>
      </c>
      <c r="IHT269" s="214" t="e">
        <v>#N/A</v>
      </c>
      <c r="IHU269" s="214" t="e">
        <v>#N/A</v>
      </c>
      <c r="IHV269" s="214" t="e">
        <v>#N/A</v>
      </c>
      <c r="IHW269" s="214" t="e">
        <v>#N/A</v>
      </c>
      <c r="IHX269" s="214" t="e">
        <v>#N/A</v>
      </c>
      <c r="IHY269" s="214" t="e">
        <v>#N/A</v>
      </c>
      <c r="IHZ269" s="214" t="e">
        <v>#N/A</v>
      </c>
      <c r="IIA269" s="214" t="e">
        <v>#N/A</v>
      </c>
      <c r="IIB269" s="214" t="e">
        <v>#N/A</v>
      </c>
      <c r="IIC269" s="214" t="e">
        <v>#N/A</v>
      </c>
      <c r="IID269" s="214" t="e">
        <v>#N/A</v>
      </c>
      <c r="IIE269" s="214" t="e">
        <v>#N/A</v>
      </c>
      <c r="IIF269" s="214" t="e">
        <v>#N/A</v>
      </c>
      <c r="IIG269" s="214" t="e">
        <v>#N/A</v>
      </c>
      <c r="IIH269" s="214" t="e">
        <v>#N/A</v>
      </c>
      <c r="III269" s="214" t="e">
        <v>#N/A</v>
      </c>
      <c r="IIJ269" s="214" t="e">
        <v>#N/A</v>
      </c>
      <c r="IIK269" s="214" t="e">
        <v>#N/A</v>
      </c>
      <c r="IIL269" s="214" t="e">
        <v>#N/A</v>
      </c>
      <c r="IIM269" s="214" t="e">
        <v>#N/A</v>
      </c>
      <c r="IIN269" s="214" t="e">
        <v>#N/A</v>
      </c>
      <c r="IIO269" s="214" t="e">
        <v>#N/A</v>
      </c>
      <c r="IIP269" s="214" t="e">
        <v>#N/A</v>
      </c>
      <c r="IIQ269" s="214" t="e">
        <v>#N/A</v>
      </c>
      <c r="IIR269" s="214" t="e">
        <v>#N/A</v>
      </c>
      <c r="IIS269" s="214" t="e">
        <v>#N/A</v>
      </c>
      <c r="IIT269" s="214" t="e">
        <v>#N/A</v>
      </c>
      <c r="IIU269" s="214" t="e">
        <v>#N/A</v>
      </c>
      <c r="IIV269" s="214" t="e">
        <v>#N/A</v>
      </c>
      <c r="IIW269" s="214" t="e">
        <v>#N/A</v>
      </c>
      <c r="IIX269" s="214" t="e">
        <v>#N/A</v>
      </c>
      <c r="IIY269" s="214" t="e">
        <v>#N/A</v>
      </c>
      <c r="IIZ269" s="214" t="e">
        <v>#N/A</v>
      </c>
      <c r="IJA269" s="214" t="e">
        <v>#N/A</v>
      </c>
      <c r="IJB269" s="214" t="e">
        <v>#N/A</v>
      </c>
      <c r="IJC269" s="214" t="e">
        <v>#N/A</v>
      </c>
      <c r="IJD269" s="214" t="e">
        <v>#N/A</v>
      </c>
      <c r="IJE269" s="214" t="e">
        <v>#N/A</v>
      </c>
      <c r="IJF269" s="214" t="e">
        <v>#N/A</v>
      </c>
      <c r="IJG269" s="214" t="e">
        <v>#N/A</v>
      </c>
      <c r="IJH269" s="214" t="e">
        <v>#N/A</v>
      </c>
      <c r="IJI269" s="214" t="e">
        <v>#N/A</v>
      </c>
      <c r="IJJ269" s="214" t="e">
        <v>#N/A</v>
      </c>
      <c r="IJK269" s="214" t="e">
        <v>#N/A</v>
      </c>
      <c r="IJL269" s="214" t="e">
        <v>#N/A</v>
      </c>
      <c r="IJM269" s="214" t="e">
        <v>#N/A</v>
      </c>
      <c r="IJN269" s="214" t="e">
        <v>#N/A</v>
      </c>
      <c r="IJO269" s="214" t="e">
        <v>#N/A</v>
      </c>
      <c r="IJP269" s="214" t="e">
        <v>#N/A</v>
      </c>
      <c r="IJQ269" s="214" t="e">
        <v>#N/A</v>
      </c>
      <c r="IJR269" s="214" t="e">
        <v>#N/A</v>
      </c>
      <c r="IJS269" s="214" t="e">
        <v>#N/A</v>
      </c>
      <c r="IJT269" s="214" t="e">
        <v>#N/A</v>
      </c>
      <c r="IJU269" s="214" t="e">
        <v>#N/A</v>
      </c>
      <c r="IJV269" s="214" t="e">
        <v>#N/A</v>
      </c>
      <c r="IJW269" s="214" t="e">
        <v>#N/A</v>
      </c>
      <c r="IJX269" s="214" t="e">
        <v>#N/A</v>
      </c>
      <c r="IJY269" s="214" t="e">
        <v>#N/A</v>
      </c>
      <c r="IJZ269" s="214" t="e">
        <v>#N/A</v>
      </c>
      <c r="IKA269" s="214" t="e">
        <v>#N/A</v>
      </c>
      <c r="IKB269" s="214" t="e">
        <v>#N/A</v>
      </c>
      <c r="IKC269" s="214" t="e">
        <v>#N/A</v>
      </c>
      <c r="IKD269" s="214" t="e">
        <v>#N/A</v>
      </c>
      <c r="IKE269" s="214" t="e">
        <v>#N/A</v>
      </c>
      <c r="IKF269" s="214" t="e">
        <v>#N/A</v>
      </c>
      <c r="IKG269" s="214" t="e">
        <v>#N/A</v>
      </c>
      <c r="IKH269" s="214" t="e">
        <v>#N/A</v>
      </c>
      <c r="IKI269" s="214" t="e">
        <v>#N/A</v>
      </c>
      <c r="IKJ269" s="214" t="e">
        <v>#N/A</v>
      </c>
      <c r="IKK269" s="214" t="e">
        <v>#N/A</v>
      </c>
      <c r="IKL269" s="214" t="e">
        <v>#N/A</v>
      </c>
      <c r="IKM269" s="214" t="e">
        <v>#N/A</v>
      </c>
      <c r="IKN269" s="214" t="e">
        <v>#N/A</v>
      </c>
      <c r="IKO269" s="214" t="e">
        <v>#N/A</v>
      </c>
      <c r="IKP269" s="214" t="e">
        <v>#N/A</v>
      </c>
      <c r="IKQ269" s="214" t="e">
        <v>#N/A</v>
      </c>
      <c r="IKR269" s="214" t="e">
        <v>#N/A</v>
      </c>
      <c r="IKS269" s="214" t="e">
        <v>#N/A</v>
      </c>
      <c r="IKT269" s="214" t="e">
        <v>#N/A</v>
      </c>
      <c r="IKU269" s="214" t="e">
        <v>#N/A</v>
      </c>
      <c r="IKV269" s="214" t="e">
        <v>#N/A</v>
      </c>
      <c r="IKW269" s="214" t="e">
        <v>#N/A</v>
      </c>
      <c r="IKX269" s="214" t="e">
        <v>#N/A</v>
      </c>
      <c r="IKY269" s="214" t="e">
        <v>#N/A</v>
      </c>
      <c r="IKZ269" s="214" t="e">
        <v>#N/A</v>
      </c>
      <c r="ILA269" s="214" t="e">
        <v>#N/A</v>
      </c>
      <c r="ILB269" s="214" t="e">
        <v>#N/A</v>
      </c>
      <c r="ILC269" s="214" t="e">
        <v>#N/A</v>
      </c>
      <c r="ILD269" s="214" t="e">
        <v>#N/A</v>
      </c>
      <c r="ILE269" s="214" t="e">
        <v>#N/A</v>
      </c>
      <c r="ILF269" s="214" t="e">
        <v>#N/A</v>
      </c>
      <c r="ILG269" s="214" t="e">
        <v>#N/A</v>
      </c>
      <c r="ILH269" s="214" t="e">
        <v>#N/A</v>
      </c>
      <c r="ILI269" s="214" t="e">
        <v>#N/A</v>
      </c>
      <c r="ILJ269" s="214" t="e">
        <v>#N/A</v>
      </c>
      <c r="ILK269" s="214" t="e">
        <v>#N/A</v>
      </c>
      <c r="ILL269" s="214" t="e">
        <v>#N/A</v>
      </c>
      <c r="ILM269" s="214" t="e">
        <v>#N/A</v>
      </c>
      <c r="ILN269" s="214" t="e">
        <v>#N/A</v>
      </c>
      <c r="ILO269" s="214" t="e">
        <v>#N/A</v>
      </c>
      <c r="ILP269" s="214" t="e">
        <v>#N/A</v>
      </c>
      <c r="ILQ269" s="214" t="e">
        <v>#N/A</v>
      </c>
      <c r="ILR269" s="214" t="e">
        <v>#N/A</v>
      </c>
      <c r="ILS269" s="214" t="e">
        <v>#N/A</v>
      </c>
      <c r="ILT269" s="214" t="e">
        <v>#N/A</v>
      </c>
      <c r="ILU269" s="214" t="e">
        <v>#N/A</v>
      </c>
      <c r="ILV269" s="214" t="e">
        <v>#N/A</v>
      </c>
      <c r="ILW269" s="214" t="e">
        <v>#N/A</v>
      </c>
      <c r="ILX269" s="214" t="e">
        <v>#N/A</v>
      </c>
      <c r="ILY269" s="214" t="e">
        <v>#N/A</v>
      </c>
      <c r="ILZ269" s="214" t="e">
        <v>#N/A</v>
      </c>
      <c r="IMA269" s="214" t="e">
        <v>#N/A</v>
      </c>
      <c r="IMB269" s="214" t="e">
        <v>#N/A</v>
      </c>
      <c r="IMC269" s="214" t="e">
        <v>#N/A</v>
      </c>
      <c r="IMD269" s="214" t="e">
        <v>#N/A</v>
      </c>
      <c r="IME269" s="214" t="e">
        <v>#N/A</v>
      </c>
      <c r="IMF269" s="214" t="e">
        <v>#N/A</v>
      </c>
      <c r="IMG269" s="214" t="e">
        <v>#N/A</v>
      </c>
      <c r="IMH269" s="214" t="e">
        <v>#N/A</v>
      </c>
      <c r="IMI269" s="214" t="e">
        <v>#N/A</v>
      </c>
      <c r="IMJ269" s="214" t="e">
        <v>#N/A</v>
      </c>
      <c r="IMK269" s="214" t="e">
        <v>#N/A</v>
      </c>
      <c r="IML269" s="214" t="e">
        <v>#N/A</v>
      </c>
      <c r="IMM269" s="214" t="e">
        <v>#N/A</v>
      </c>
      <c r="IMN269" s="214" t="e">
        <v>#N/A</v>
      </c>
      <c r="IMO269" s="214" t="e">
        <v>#N/A</v>
      </c>
      <c r="IMP269" s="214" t="e">
        <v>#N/A</v>
      </c>
      <c r="IMQ269" s="214" t="e">
        <v>#N/A</v>
      </c>
      <c r="IMR269" s="214" t="e">
        <v>#N/A</v>
      </c>
      <c r="IMS269" s="214" t="e">
        <v>#N/A</v>
      </c>
      <c r="IMT269" s="214" t="e">
        <v>#N/A</v>
      </c>
      <c r="IMU269" s="214" t="e">
        <v>#N/A</v>
      </c>
      <c r="IMV269" s="214" t="e">
        <v>#N/A</v>
      </c>
      <c r="IMW269" s="214" t="e">
        <v>#N/A</v>
      </c>
      <c r="IMX269" s="214" t="e">
        <v>#N/A</v>
      </c>
      <c r="IMY269" s="214" t="e">
        <v>#N/A</v>
      </c>
      <c r="IMZ269" s="214" t="e">
        <v>#N/A</v>
      </c>
      <c r="INA269" s="214" t="e">
        <v>#N/A</v>
      </c>
      <c r="INB269" s="214" t="e">
        <v>#N/A</v>
      </c>
      <c r="INC269" s="214" t="e">
        <v>#N/A</v>
      </c>
      <c r="IND269" s="214" t="e">
        <v>#N/A</v>
      </c>
      <c r="INE269" s="214" t="e">
        <v>#N/A</v>
      </c>
      <c r="INF269" s="214" t="e">
        <v>#N/A</v>
      </c>
      <c r="ING269" s="214" t="e">
        <v>#N/A</v>
      </c>
      <c r="INH269" s="214" t="e">
        <v>#N/A</v>
      </c>
      <c r="INI269" s="214" t="e">
        <v>#N/A</v>
      </c>
      <c r="INJ269" s="214" t="e">
        <v>#N/A</v>
      </c>
      <c r="INK269" s="214" t="e">
        <v>#N/A</v>
      </c>
      <c r="INL269" s="214" t="e">
        <v>#N/A</v>
      </c>
      <c r="INM269" s="214" t="e">
        <v>#N/A</v>
      </c>
      <c r="INN269" s="214" t="e">
        <v>#N/A</v>
      </c>
      <c r="INO269" s="214" t="e">
        <v>#N/A</v>
      </c>
      <c r="INP269" s="214" t="e">
        <v>#N/A</v>
      </c>
      <c r="INQ269" s="214" t="e">
        <v>#N/A</v>
      </c>
      <c r="INR269" s="214" t="e">
        <v>#N/A</v>
      </c>
      <c r="INS269" s="214" t="e">
        <v>#N/A</v>
      </c>
      <c r="INT269" s="214" t="e">
        <v>#N/A</v>
      </c>
      <c r="INU269" s="214" t="e">
        <v>#N/A</v>
      </c>
      <c r="INV269" s="214" t="e">
        <v>#N/A</v>
      </c>
      <c r="INW269" s="214" t="e">
        <v>#N/A</v>
      </c>
      <c r="INX269" s="214" t="e">
        <v>#N/A</v>
      </c>
      <c r="INY269" s="214" t="e">
        <v>#N/A</v>
      </c>
      <c r="INZ269" s="214" t="e">
        <v>#N/A</v>
      </c>
      <c r="IOA269" s="214" t="e">
        <v>#N/A</v>
      </c>
      <c r="IOB269" s="214" t="e">
        <v>#N/A</v>
      </c>
      <c r="IOC269" s="214" t="e">
        <v>#N/A</v>
      </c>
      <c r="IOD269" s="214" t="e">
        <v>#N/A</v>
      </c>
      <c r="IOE269" s="214" t="e">
        <v>#N/A</v>
      </c>
      <c r="IOF269" s="214" t="e">
        <v>#N/A</v>
      </c>
      <c r="IOG269" s="214" t="e">
        <v>#N/A</v>
      </c>
      <c r="IOH269" s="214" t="e">
        <v>#N/A</v>
      </c>
      <c r="IOI269" s="214" t="e">
        <v>#N/A</v>
      </c>
      <c r="IOJ269" s="214" t="e">
        <v>#N/A</v>
      </c>
      <c r="IOK269" s="214" t="e">
        <v>#N/A</v>
      </c>
      <c r="IOL269" s="214" t="e">
        <v>#N/A</v>
      </c>
      <c r="IOM269" s="214" t="e">
        <v>#N/A</v>
      </c>
      <c r="ION269" s="214" t="e">
        <v>#N/A</v>
      </c>
      <c r="IOO269" s="214" t="e">
        <v>#N/A</v>
      </c>
      <c r="IOP269" s="214" t="e">
        <v>#N/A</v>
      </c>
      <c r="IOQ269" s="214" t="e">
        <v>#N/A</v>
      </c>
      <c r="IOR269" s="214" t="e">
        <v>#N/A</v>
      </c>
      <c r="IOS269" s="214" t="e">
        <v>#N/A</v>
      </c>
      <c r="IOT269" s="214" t="e">
        <v>#N/A</v>
      </c>
      <c r="IOU269" s="214" t="e">
        <v>#N/A</v>
      </c>
      <c r="IOV269" s="214" t="e">
        <v>#N/A</v>
      </c>
      <c r="IOW269" s="214" t="e">
        <v>#N/A</v>
      </c>
      <c r="IOX269" s="214" t="e">
        <v>#N/A</v>
      </c>
      <c r="IOY269" s="214" t="e">
        <v>#N/A</v>
      </c>
      <c r="IOZ269" s="214" t="e">
        <v>#N/A</v>
      </c>
      <c r="IPA269" s="214" t="e">
        <v>#N/A</v>
      </c>
      <c r="IPB269" s="214" t="e">
        <v>#N/A</v>
      </c>
      <c r="IPC269" s="214" t="e">
        <v>#N/A</v>
      </c>
      <c r="IPD269" s="214" t="e">
        <v>#N/A</v>
      </c>
      <c r="IPE269" s="214" t="e">
        <v>#N/A</v>
      </c>
      <c r="IPF269" s="214" t="e">
        <v>#N/A</v>
      </c>
      <c r="IPG269" s="214" t="e">
        <v>#N/A</v>
      </c>
      <c r="IPH269" s="214" t="e">
        <v>#N/A</v>
      </c>
      <c r="IPI269" s="214" t="e">
        <v>#N/A</v>
      </c>
      <c r="IPJ269" s="214" t="e">
        <v>#N/A</v>
      </c>
      <c r="IPK269" s="214" t="e">
        <v>#N/A</v>
      </c>
      <c r="IPL269" s="214" t="e">
        <v>#N/A</v>
      </c>
      <c r="IPM269" s="214" t="e">
        <v>#N/A</v>
      </c>
      <c r="IPN269" s="214" t="e">
        <v>#N/A</v>
      </c>
      <c r="IPO269" s="214" t="e">
        <v>#N/A</v>
      </c>
      <c r="IPP269" s="214" t="e">
        <v>#N/A</v>
      </c>
      <c r="IPQ269" s="214" t="e">
        <v>#N/A</v>
      </c>
      <c r="IPR269" s="214" t="e">
        <v>#N/A</v>
      </c>
      <c r="IPS269" s="214" t="e">
        <v>#N/A</v>
      </c>
      <c r="IPT269" s="214" t="e">
        <v>#N/A</v>
      </c>
      <c r="IPU269" s="214" t="e">
        <v>#N/A</v>
      </c>
      <c r="IPV269" s="214" t="e">
        <v>#N/A</v>
      </c>
      <c r="IPW269" s="214" t="e">
        <v>#N/A</v>
      </c>
      <c r="IPX269" s="214" t="e">
        <v>#N/A</v>
      </c>
      <c r="IPY269" s="214" t="e">
        <v>#N/A</v>
      </c>
      <c r="IPZ269" s="214" t="e">
        <v>#N/A</v>
      </c>
      <c r="IQA269" s="214" t="e">
        <v>#N/A</v>
      </c>
      <c r="IQB269" s="214" t="e">
        <v>#N/A</v>
      </c>
      <c r="IQC269" s="214" t="e">
        <v>#N/A</v>
      </c>
      <c r="IQD269" s="214" t="e">
        <v>#N/A</v>
      </c>
      <c r="IQE269" s="214" t="e">
        <v>#N/A</v>
      </c>
      <c r="IQF269" s="214" t="e">
        <v>#N/A</v>
      </c>
      <c r="IQG269" s="214" t="e">
        <v>#N/A</v>
      </c>
      <c r="IQH269" s="214" t="e">
        <v>#N/A</v>
      </c>
      <c r="IQI269" s="214" t="e">
        <v>#N/A</v>
      </c>
      <c r="IQJ269" s="214" t="e">
        <v>#N/A</v>
      </c>
      <c r="IQK269" s="214" t="e">
        <v>#N/A</v>
      </c>
      <c r="IQL269" s="214" t="e">
        <v>#N/A</v>
      </c>
      <c r="IQM269" s="214" t="e">
        <v>#N/A</v>
      </c>
      <c r="IQN269" s="214" t="e">
        <v>#N/A</v>
      </c>
      <c r="IQO269" s="214" t="e">
        <v>#N/A</v>
      </c>
      <c r="IQP269" s="214" t="e">
        <v>#N/A</v>
      </c>
      <c r="IQQ269" s="214" t="e">
        <v>#N/A</v>
      </c>
      <c r="IQR269" s="214" t="e">
        <v>#N/A</v>
      </c>
      <c r="IQS269" s="214" t="e">
        <v>#N/A</v>
      </c>
      <c r="IQT269" s="214" t="e">
        <v>#N/A</v>
      </c>
      <c r="IQU269" s="214" t="e">
        <v>#N/A</v>
      </c>
      <c r="IQV269" s="214" t="e">
        <v>#N/A</v>
      </c>
      <c r="IQW269" s="214" t="e">
        <v>#N/A</v>
      </c>
      <c r="IQX269" s="214" t="e">
        <v>#N/A</v>
      </c>
      <c r="IQY269" s="214" t="e">
        <v>#N/A</v>
      </c>
      <c r="IQZ269" s="214" t="e">
        <v>#N/A</v>
      </c>
      <c r="IRA269" s="214" t="e">
        <v>#N/A</v>
      </c>
      <c r="IRB269" s="214" t="e">
        <v>#N/A</v>
      </c>
      <c r="IRC269" s="214" t="e">
        <v>#N/A</v>
      </c>
      <c r="IRD269" s="214" t="e">
        <v>#N/A</v>
      </c>
      <c r="IRE269" s="214" t="e">
        <v>#N/A</v>
      </c>
      <c r="IRF269" s="214" t="e">
        <v>#N/A</v>
      </c>
      <c r="IRG269" s="214" t="e">
        <v>#N/A</v>
      </c>
      <c r="IRH269" s="214" t="e">
        <v>#N/A</v>
      </c>
      <c r="IRI269" s="214" t="e">
        <v>#N/A</v>
      </c>
      <c r="IRJ269" s="214" t="e">
        <v>#N/A</v>
      </c>
      <c r="IRK269" s="214" t="e">
        <v>#N/A</v>
      </c>
      <c r="IRL269" s="214" t="e">
        <v>#N/A</v>
      </c>
      <c r="IRM269" s="214" t="e">
        <v>#N/A</v>
      </c>
      <c r="IRN269" s="214" t="e">
        <v>#N/A</v>
      </c>
      <c r="IRO269" s="214" t="e">
        <v>#N/A</v>
      </c>
      <c r="IRP269" s="214" t="e">
        <v>#N/A</v>
      </c>
      <c r="IRQ269" s="214" t="e">
        <v>#N/A</v>
      </c>
      <c r="IRR269" s="214" t="e">
        <v>#N/A</v>
      </c>
      <c r="IRS269" s="214" t="e">
        <v>#N/A</v>
      </c>
      <c r="IRT269" s="214" t="e">
        <v>#N/A</v>
      </c>
      <c r="IRU269" s="214" t="e">
        <v>#N/A</v>
      </c>
      <c r="IRV269" s="214" t="e">
        <v>#N/A</v>
      </c>
      <c r="IRW269" s="214" t="e">
        <v>#N/A</v>
      </c>
      <c r="IRX269" s="214" t="e">
        <v>#N/A</v>
      </c>
      <c r="IRY269" s="214" t="e">
        <v>#N/A</v>
      </c>
      <c r="IRZ269" s="214" t="e">
        <v>#N/A</v>
      </c>
      <c r="ISA269" s="214" t="e">
        <v>#N/A</v>
      </c>
      <c r="ISB269" s="214" t="e">
        <v>#N/A</v>
      </c>
      <c r="ISC269" s="214" t="e">
        <v>#N/A</v>
      </c>
      <c r="ISD269" s="214" t="e">
        <v>#N/A</v>
      </c>
      <c r="ISE269" s="214" t="e">
        <v>#N/A</v>
      </c>
      <c r="ISF269" s="214" t="e">
        <v>#N/A</v>
      </c>
      <c r="ISG269" s="214" t="e">
        <v>#N/A</v>
      </c>
      <c r="ISH269" s="214" t="e">
        <v>#N/A</v>
      </c>
      <c r="ISI269" s="214" t="e">
        <v>#N/A</v>
      </c>
      <c r="ISJ269" s="214" t="e">
        <v>#N/A</v>
      </c>
      <c r="ISK269" s="214" t="e">
        <v>#N/A</v>
      </c>
      <c r="ISL269" s="214" t="e">
        <v>#N/A</v>
      </c>
      <c r="ISM269" s="214" t="e">
        <v>#N/A</v>
      </c>
      <c r="ISN269" s="214" t="e">
        <v>#N/A</v>
      </c>
      <c r="ISO269" s="214" t="e">
        <v>#N/A</v>
      </c>
      <c r="ISP269" s="214" t="e">
        <v>#N/A</v>
      </c>
      <c r="ISQ269" s="214" t="e">
        <v>#N/A</v>
      </c>
      <c r="ISR269" s="214" t="e">
        <v>#N/A</v>
      </c>
      <c r="ISS269" s="214" t="e">
        <v>#N/A</v>
      </c>
      <c r="IST269" s="214" t="e">
        <v>#N/A</v>
      </c>
      <c r="ISU269" s="214" t="e">
        <v>#N/A</v>
      </c>
      <c r="ISV269" s="214" t="e">
        <v>#N/A</v>
      </c>
      <c r="ISW269" s="214" t="e">
        <v>#N/A</v>
      </c>
      <c r="ISX269" s="214" t="e">
        <v>#N/A</v>
      </c>
      <c r="ISY269" s="214" t="e">
        <v>#N/A</v>
      </c>
      <c r="ISZ269" s="214" t="e">
        <v>#N/A</v>
      </c>
      <c r="ITA269" s="214" t="e">
        <v>#N/A</v>
      </c>
      <c r="ITB269" s="214" t="e">
        <v>#N/A</v>
      </c>
      <c r="ITC269" s="214" t="e">
        <v>#N/A</v>
      </c>
      <c r="ITD269" s="214" t="e">
        <v>#N/A</v>
      </c>
      <c r="ITE269" s="214" t="e">
        <v>#N/A</v>
      </c>
      <c r="ITF269" s="214" t="e">
        <v>#N/A</v>
      </c>
      <c r="ITG269" s="214" t="e">
        <v>#N/A</v>
      </c>
      <c r="ITH269" s="214" t="e">
        <v>#N/A</v>
      </c>
      <c r="ITI269" s="214" t="e">
        <v>#N/A</v>
      </c>
      <c r="ITJ269" s="214" t="e">
        <v>#N/A</v>
      </c>
      <c r="ITK269" s="214" t="e">
        <v>#N/A</v>
      </c>
      <c r="ITL269" s="214" t="e">
        <v>#N/A</v>
      </c>
      <c r="ITM269" s="214" t="e">
        <v>#N/A</v>
      </c>
      <c r="ITN269" s="214" t="e">
        <v>#N/A</v>
      </c>
      <c r="ITO269" s="214" t="e">
        <v>#N/A</v>
      </c>
      <c r="ITP269" s="214" t="e">
        <v>#N/A</v>
      </c>
      <c r="ITQ269" s="214" t="e">
        <v>#N/A</v>
      </c>
      <c r="ITR269" s="214" t="e">
        <v>#N/A</v>
      </c>
      <c r="ITS269" s="214" t="e">
        <v>#N/A</v>
      </c>
      <c r="ITT269" s="214" t="e">
        <v>#N/A</v>
      </c>
      <c r="ITU269" s="214" t="e">
        <v>#N/A</v>
      </c>
      <c r="ITV269" s="214" t="e">
        <v>#N/A</v>
      </c>
      <c r="ITW269" s="214" t="e">
        <v>#N/A</v>
      </c>
      <c r="ITX269" s="214" t="e">
        <v>#N/A</v>
      </c>
      <c r="ITY269" s="214" t="e">
        <v>#N/A</v>
      </c>
      <c r="ITZ269" s="214" t="e">
        <v>#N/A</v>
      </c>
      <c r="IUA269" s="214" t="e">
        <v>#N/A</v>
      </c>
      <c r="IUB269" s="214" t="e">
        <v>#N/A</v>
      </c>
      <c r="IUC269" s="214" t="e">
        <v>#N/A</v>
      </c>
      <c r="IUD269" s="214" t="e">
        <v>#N/A</v>
      </c>
      <c r="IUE269" s="214" t="e">
        <v>#N/A</v>
      </c>
      <c r="IUF269" s="214" t="e">
        <v>#N/A</v>
      </c>
      <c r="IUG269" s="214" t="e">
        <v>#N/A</v>
      </c>
      <c r="IUH269" s="214" t="e">
        <v>#N/A</v>
      </c>
      <c r="IUI269" s="214" t="e">
        <v>#N/A</v>
      </c>
      <c r="IUJ269" s="214" t="e">
        <v>#N/A</v>
      </c>
      <c r="IUK269" s="214" t="e">
        <v>#N/A</v>
      </c>
      <c r="IUL269" s="214" t="e">
        <v>#N/A</v>
      </c>
      <c r="IUM269" s="214" t="e">
        <v>#N/A</v>
      </c>
      <c r="IUN269" s="214" t="e">
        <v>#N/A</v>
      </c>
      <c r="IUO269" s="214" t="e">
        <v>#N/A</v>
      </c>
      <c r="IUP269" s="214" t="e">
        <v>#N/A</v>
      </c>
      <c r="IUQ269" s="214" t="e">
        <v>#N/A</v>
      </c>
      <c r="IUR269" s="214" t="e">
        <v>#N/A</v>
      </c>
      <c r="IUS269" s="214" t="e">
        <v>#N/A</v>
      </c>
      <c r="IUT269" s="214" t="e">
        <v>#N/A</v>
      </c>
      <c r="IUU269" s="214" t="e">
        <v>#N/A</v>
      </c>
      <c r="IUV269" s="214" t="e">
        <v>#N/A</v>
      </c>
      <c r="IUW269" s="214" t="e">
        <v>#N/A</v>
      </c>
      <c r="IUX269" s="214" t="e">
        <v>#N/A</v>
      </c>
      <c r="IUY269" s="214" t="e">
        <v>#N/A</v>
      </c>
      <c r="IUZ269" s="214" t="e">
        <v>#N/A</v>
      </c>
      <c r="IVA269" s="214" t="e">
        <v>#N/A</v>
      </c>
      <c r="IVB269" s="214" t="e">
        <v>#N/A</v>
      </c>
      <c r="IVC269" s="214" t="e">
        <v>#N/A</v>
      </c>
      <c r="IVD269" s="214" t="e">
        <v>#N/A</v>
      </c>
      <c r="IVE269" s="214" t="e">
        <v>#N/A</v>
      </c>
      <c r="IVF269" s="214" t="e">
        <v>#N/A</v>
      </c>
      <c r="IVG269" s="214" t="e">
        <v>#N/A</v>
      </c>
      <c r="IVH269" s="214" t="e">
        <v>#N/A</v>
      </c>
      <c r="IVI269" s="214" t="e">
        <v>#N/A</v>
      </c>
      <c r="IVJ269" s="214" t="e">
        <v>#N/A</v>
      </c>
      <c r="IVK269" s="214" t="e">
        <v>#N/A</v>
      </c>
      <c r="IVL269" s="214" t="e">
        <v>#N/A</v>
      </c>
      <c r="IVM269" s="214" t="e">
        <v>#N/A</v>
      </c>
      <c r="IVN269" s="214" t="e">
        <v>#N/A</v>
      </c>
      <c r="IVO269" s="214" t="e">
        <v>#N/A</v>
      </c>
      <c r="IVP269" s="214" t="e">
        <v>#N/A</v>
      </c>
      <c r="IVQ269" s="214" t="e">
        <v>#N/A</v>
      </c>
      <c r="IVR269" s="214" t="e">
        <v>#N/A</v>
      </c>
      <c r="IVS269" s="214" t="e">
        <v>#N/A</v>
      </c>
      <c r="IVT269" s="214" t="e">
        <v>#N/A</v>
      </c>
      <c r="IVU269" s="214" t="e">
        <v>#N/A</v>
      </c>
      <c r="IVV269" s="214" t="e">
        <v>#N/A</v>
      </c>
      <c r="IVW269" s="214" t="e">
        <v>#N/A</v>
      </c>
      <c r="IVX269" s="214" t="e">
        <v>#N/A</v>
      </c>
      <c r="IVY269" s="214" t="e">
        <v>#N/A</v>
      </c>
      <c r="IVZ269" s="214" t="e">
        <v>#N/A</v>
      </c>
      <c r="IWA269" s="214" t="e">
        <v>#N/A</v>
      </c>
      <c r="IWB269" s="214" t="e">
        <v>#N/A</v>
      </c>
      <c r="IWC269" s="214" t="e">
        <v>#N/A</v>
      </c>
      <c r="IWD269" s="214" t="e">
        <v>#N/A</v>
      </c>
      <c r="IWE269" s="214" t="e">
        <v>#N/A</v>
      </c>
      <c r="IWF269" s="214" t="e">
        <v>#N/A</v>
      </c>
      <c r="IWG269" s="214" t="e">
        <v>#N/A</v>
      </c>
      <c r="IWH269" s="214" t="e">
        <v>#N/A</v>
      </c>
      <c r="IWI269" s="214" t="e">
        <v>#N/A</v>
      </c>
      <c r="IWJ269" s="214" t="e">
        <v>#N/A</v>
      </c>
      <c r="IWK269" s="214" t="e">
        <v>#N/A</v>
      </c>
      <c r="IWL269" s="214" t="e">
        <v>#N/A</v>
      </c>
      <c r="IWM269" s="214" t="e">
        <v>#N/A</v>
      </c>
      <c r="IWN269" s="214" t="e">
        <v>#N/A</v>
      </c>
      <c r="IWO269" s="214" t="e">
        <v>#N/A</v>
      </c>
      <c r="IWP269" s="214" t="e">
        <v>#N/A</v>
      </c>
      <c r="IWQ269" s="214" t="e">
        <v>#N/A</v>
      </c>
      <c r="IWR269" s="214" t="e">
        <v>#N/A</v>
      </c>
      <c r="IWS269" s="214" t="e">
        <v>#N/A</v>
      </c>
      <c r="IWT269" s="214" t="e">
        <v>#N/A</v>
      </c>
      <c r="IWU269" s="214" t="e">
        <v>#N/A</v>
      </c>
      <c r="IWV269" s="214" t="e">
        <v>#N/A</v>
      </c>
      <c r="IWW269" s="214" t="e">
        <v>#N/A</v>
      </c>
      <c r="IWX269" s="214" t="e">
        <v>#N/A</v>
      </c>
      <c r="IWY269" s="214" t="e">
        <v>#N/A</v>
      </c>
      <c r="IWZ269" s="214" t="e">
        <v>#N/A</v>
      </c>
      <c r="IXA269" s="214" t="e">
        <v>#N/A</v>
      </c>
      <c r="IXB269" s="214" t="e">
        <v>#N/A</v>
      </c>
      <c r="IXC269" s="214" t="e">
        <v>#N/A</v>
      </c>
      <c r="IXD269" s="214" t="e">
        <v>#N/A</v>
      </c>
      <c r="IXE269" s="214" t="e">
        <v>#N/A</v>
      </c>
      <c r="IXF269" s="214" t="e">
        <v>#N/A</v>
      </c>
      <c r="IXG269" s="214" t="e">
        <v>#N/A</v>
      </c>
      <c r="IXH269" s="214" t="e">
        <v>#N/A</v>
      </c>
      <c r="IXI269" s="214" t="e">
        <v>#N/A</v>
      </c>
      <c r="IXJ269" s="214" t="e">
        <v>#N/A</v>
      </c>
      <c r="IXK269" s="214" t="e">
        <v>#N/A</v>
      </c>
      <c r="IXL269" s="214" t="e">
        <v>#N/A</v>
      </c>
      <c r="IXM269" s="214" t="e">
        <v>#N/A</v>
      </c>
      <c r="IXN269" s="214" t="e">
        <v>#N/A</v>
      </c>
      <c r="IXO269" s="214" t="e">
        <v>#N/A</v>
      </c>
      <c r="IXP269" s="214" t="e">
        <v>#N/A</v>
      </c>
      <c r="IXQ269" s="214" t="e">
        <v>#N/A</v>
      </c>
      <c r="IXR269" s="214" t="e">
        <v>#N/A</v>
      </c>
      <c r="IXS269" s="214" t="e">
        <v>#N/A</v>
      </c>
      <c r="IXT269" s="214" t="e">
        <v>#N/A</v>
      </c>
      <c r="IXU269" s="214" t="e">
        <v>#N/A</v>
      </c>
      <c r="IXV269" s="214" t="e">
        <v>#N/A</v>
      </c>
      <c r="IXW269" s="214" t="e">
        <v>#N/A</v>
      </c>
      <c r="IXX269" s="214" t="e">
        <v>#N/A</v>
      </c>
      <c r="IXY269" s="214" t="e">
        <v>#N/A</v>
      </c>
      <c r="IXZ269" s="214" t="e">
        <v>#N/A</v>
      </c>
      <c r="IYA269" s="214" t="e">
        <v>#N/A</v>
      </c>
      <c r="IYB269" s="214" t="e">
        <v>#N/A</v>
      </c>
      <c r="IYC269" s="214" t="e">
        <v>#N/A</v>
      </c>
      <c r="IYD269" s="214" t="e">
        <v>#N/A</v>
      </c>
      <c r="IYE269" s="214" t="e">
        <v>#N/A</v>
      </c>
      <c r="IYF269" s="214" t="e">
        <v>#N/A</v>
      </c>
      <c r="IYG269" s="214" t="e">
        <v>#N/A</v>
      </c>
      <c r="IYH269" s="214" t="e">
        <v>#N/A</v>
      </c>
      <c r="IYI269" s="214" t="e">
        <v>#N/A</v>
      </c>
      <c r="IYJ269" s="214" t="e">
        <v>#N/A</v>
      </c>
      <c r="IYK269" s="214" t="e">
        <v>#N/A</v>
      </c>
      <c r="IYL269" s="214" t="e">
        <v>#N/A</v>
      </c>
      <c r="IYM269" s="214" t="e">
        <v>#N/A</v>
      </c>
      <c r="IYN269" s="214" t="e">
        <v>#N/A</v>
      </c>
      <c r="IYO269" s="214" t="e">
        <v>#N/A</v>
      </c>
      <c r="IYP269" s="214" t="e">
        <v>#N/A</v>
      </c>
      <c r="IYQ269" s="214" t="e">
        <v>#N/A</v>
      </c>
      <c r="IYR269" s="214" t="e">
        <v>#N/A</v>
      </c>
      <c r="IYS269" s="214" t="e">
        <v>#N/A</v>
      </c>
      <c r="IYT269" s="214" t="e">
        <v>#N/A</v>
      </c>
      <c r="IYU269" s="214" t="e">
        <v>#N/A</v>
      </c>
      <c r="IYV269" s="214" t="e">
        <v>#N/A</v>
      </c>
      <c r="IYW269" s="214" t="e">
        <v>#N/A</v>
      </c>
      <c r="IYX269" s="214" t="e">
        <v>#N/A</v>
      </c>
      <c r="IYY269" s="214" t="e">
        <v>#N/A</v>
      </c>
      <c r="IYZ269" s="214" t="e">
        <v>#N/A</v>
      </c>
      <c r="IZA269" s="214" t="e">
        <v>#N/A</v>
      </c>
      <c r="IZB269" s="214" t="e">
        <v>#N/A</v>
      </c>
      <c r="IZC269" s="214" t="e">
        <v>#N/A</v>
      </c>
      <c r="IZD269" s="214" t="e">
        <v>#N/A</v>
      </c>
      <c r="IZE269" s="214" t="e">
        <v>#N/A</v>
      </c>
      <c r="IZF269" s="214" t="e">
        <v>#N/A</v>
      </c>
      <c r="IZG269" s="214" t="e">
        <v>#N/A</v>
      </c>
      <c r="IZH269" s="214" t="e">
        <v>#N/A</v>
      </c>
      <c r="IZI269" s="214" t="e">
        <v>#N/A</v>
      </c>
      <c r="IZJ269" s="214" t="e">
        <v>#N/A</v>
      </c>
      <c r="IZK269" s="214" t="e">
        <v>#N/A</v>
      </c>
      <c r="IZL269" s="214" t="e">
        <v>#N/A</v>
      </c>
      <c r="IZM269" s="214" t="e">
        <v>#N/A</v>
      </c>
      <c r="IZN269" s="214" t="e">
        <v>#N/A</v>
      </c>
      <c r="IZO269" s="214" t="e">
        <v>#N/A</v>
      </c>
      <c r="IZP269" s="214" t="e">
        <v>#N/A</v>
      </c>
      <c r="IZQ269" s="214" t="e">
        <v>#N/A</v>
      </c>
      <c r="IZR269" s="214" t="e">
        <v>#N/A</v>
      </c>
      <c r="IZS269" s="214" t="e">
        <v>#N/A</v>
      </c>
      <c r="IZT269" s="214" t="e">
        <v>#N/A</v>
      </c>
      <c r="IZU269" s="214" t="e">
        <v>#N/A</v>
      </c>
      <c r="IZV269" s="214" t="e">
        <v>#N/A</v>
      </c>
      <c r="IZW269" s="214" t="e">
        <v>#N/A</v>
      </c>
      <c r="IZX269" s="214" t="e">
        <v>#N/A</v>
      </c>
      <c r="IZY269" s="214" t="e">
        <v>#N/A</v>
      </c>
      <c r="IZZ269" s="214" t="e">
        <v>#N/A</v>
      </c>
      <c r="JAA269" s="214" t="e">
        <v>#N/A</v>
      </c>
      <c r="JAB269" s="214" t="e">
        <v>#N/A</v>
      </c>
      <c r="JAC269" s="214" t="e">
        <v>#N/A</v>
      </c>
      <c r="JAD269" s="214" t="e">
        <v>#N/A</v>
      </c>
      <c r="JAE269" s="214" t="e">
        <v>#N/A</v>
      </c>
      <c r="JAF269" s="214" t="e">
        <v>#N/A</v>
      </c>
      <c r="JAG269" s="214" t="e">
        <v>#N/A</v>
      </c>
      <c r="JAH269" s="214" t="e">
        <v>#N/A</v>
      </c>
      <c r="JAI269" s="214" t="e">
        <v>#N/A</v>
      </c>
      <c r="JAJ269" s="214" t="e">
        <v>#N/A</v>
      </c>
      <c r="JAK269" s="214" t="e">
        <v>#N/A</v>
      </c>
      <c r="JAL269" s="214" t="e">
        <v>#N/A</v>
      </c>
      <c r="JAM269" s="214" t="e">
        <v>#N/A</v>
      </c>
      <c r="JAN269" s="214" t="e">
        <v>#N/A</v>
      </c>
      <c r="JAO269" s="214" t="e">
        <v>#N/A</v>
      </c>
      <c r="JAP269" s="214" t="e">
        <v>#N/A</v>
      </c>
      <c r="JAQ269" s="214" t="e">
        <v>#N/A</v>
      </c>
      <c r="JAR269" s="214" t="e">
        <v>#N/A</v>
      </c>
      <c r="JAS269" s="214" t="e">
        <v>#N/A</v>
      </c>
      <c r="JAT269" s="214" t="e">
        <v>#N/A</v>
      </c>
      <c r="JAU269" s="214" t="e">
        <v>#N/A</v>
      </c>
      <c r="JAV269" s="214" t="e">
        <v>#N/A</v>
      </c>
      <c r="JAW269" s="214" t="e">
        <v>#N/A</v>
      </c>
      <c r="JAX269" s="214" t="e">
        <v>#N/A</v>
      </c>
      <c r="JAY269" s="214" t="e">
        <v>#N/A</v>
      </c>
      <c r="JAZ269" s="214" t="e">
        <v>#N/A</v>
      </c>
      <c r="JBA269" s="214" t="e">
        <v>#N/A</v>
      </c>
      <c r="JBB269" s="214" t="e">
        <v>#N/A</v>
      </c>
      <c r="JBC269" s="214" t="e">
        <v>#N/A</v>
      </c>
      <c r="JBD269" s="214" t="e">
        <v>#N/A</v>
      </c>
      <c r="JBE269" s="214" t="e">
        <v>#N/A</v>
      </c>
      <c r="JBF269" s="214" t="e">
        <v>#N/A</v>
      </c>
      <c r="JBG269" s="214" t="e">
        <v>#N/A</v>
      </c>
      <c r="JBH269" s="214" t="e">
        <v>#N/A</v>
      </c>
      <c r="JBI269" s="214" t="e">
        <v>#N/A</v>
      </c>
      <c r="JBJ269" s="214" t="e">
        <v>#N/A</v>
      </c>
      <c r="JBK269" s="214" t="e">
        <v>#N/A</v>
      </c>
      <c r="JBL269" s="214" t="e">
        <v>#N/A</v>
      </c>
      <c r="JBM269" s="214" t="e">
        <v>#N/A</v>
      </c>
      <c r="JBN269" s="214" t="e">
        <v>#N/A</v>
      </c>
      <c r="JBO269" s="214" t="e">
        <v>#N/A</v>
      </c>
      <c r="JBP269" s="214" t="e">
        <v>#N/A</v>
      </c>
      <c r="JBQ269" s="214" t="e">
        <v>#N/A</v>
      </c>
      <c r="JBR269" s="214" t="e">
        <v>#N/A</v>
      </c>
      <c r="JBS269" s="214" t="e">
        <v>#N/A</v>
      </c>
      <c r="JBT269" s="214" t="e">
        <v>#N/A</v>
      </c>
      <c r="JBU269" s="214" t="e">
        <v>#N/A</v>
      </c>
      <c r="JBV269" s="214" t="e">
        <v>#N/A</v>
      </c>
      <c r="JBW269" s="214" t="e">
        <v>#N/A</v>
      </c>
      <c r="JBX269" s="214" t="e">
        <v>#N/A</v>
      </c>
      <c r="JBY269" s="214" t="e">
        <v>#N/A</v>
      </c>
      <c r="JBZ269" s="214" t="e">
        <v>#N/A</v>
      </c>
      <c r="JCA269" s="214" t="e">
        <v>#N/A</v>
      </c>
      <c r="JCB269" s="214" t="e">
        <v>#N/A</v>
      </c>
      <c r="JCC269" s="214" t="e">
        <v>#N/A</v>
      </c>
      <c r="JCD269" s="214" t="e">
        <v>#N/A</v>
      </c>
      <c r="JCE269" s="214" t="e">
        <v>#N/A</v>
      </c>
      <c r="JCF269" s="214" t="e">
        <v>#N/A</v>
      </c>
      <c r="JCG269" s="214" t="e">
        <v>#N/A</v>
      </c>
      <c r="JCH269" s="214" t="e">
        <v>#N/A</v>
      </c>
      <c r="JCI269" s="214" t="e">
        <v>#N/A</v>
      </c>
      <c r="JCJ269" s="214" t="e">
        <v>#N/A</v>
      </c>
      <c r="JCK269" s="214" t="e">
        <v>#N/A</v>
      </c>
      <c r="JCL269" s="214" t="e">
        <v>#N/A</v>
      </c>
      <c r="JCM269" s="214" t="e">
        <v>#N/A</v>
      </c>
      <c r="JCN269" s="214" t="e">
        <v>#N/A</v>
      </c>
      <c r="JCO269" s="214" t="e">
        <v>#N/A</v>
      </c>
      <c r="JCP269" s="214" t="e">
        <v>#N/A</v>
      </c>
      <c r="JCQ269" s="214" t="e">
        <v>#N/A</v>
      </c>
      <c r="JCR269" s="214" t="e">
        <v>#N/A</v>
      </c>
      <c r="JCS269" s="214" t="e">
        <v>#N/A</v>
      </c>
      <c r="JCT269" s="214" t="e">
        <v>#N/A</v>
      </c>
      <c r="JCU269" s="214" t="e">
        <v>#N/A</v>
      </c>
      <c r="JCV269" s="214" t="e">
        <v>#N/A</v>
      </c>
      <c r="JCW269" s="214" t="e">
        <v>#N/A</v>
      </c>
      <c r="JCX269" s="214" t="e">
        <v>#N/A</v>
      </c>
      <c r="JCY269" s="214" t="e">
        <v>#N/A</v>
      </c>
      <c r="JCZ269" s="214" t="e">
        <v>#N/A</v>
      </c>
      <c r="JDA269" s="214" t="e">
        <v>#N/A</v>
      </c>
      <c r="JDB269" s="214" t="e">
        <v>#N/A</v>
      </c>
      <c r="JDC269" s="214" t="e">
        <v>#N/A</v>
      </c>
      <c r="JDD269" s="214" t="e">
        <v>#N/A</v>
      </c>
      <c r="JDE269" s="214" t="e">
        <v>#N/A</v>
      </c>
      <c r="JDF269" s="214" t="e">
        <v>#N/A</v>
      </c>
      <c r="JDG269" s="214" t="e">
        <v>#N/A</v>
      </c>
      <c r="JDH269" s="214" t="e">
        <v>#N/A</v>
      </c>
      <c r="JDI269" s="214" t="e">
        <v>#N/A</v>
      </c>
      <c r="JDJ269" s="214" t="e">
        <v>#N/A</v>
      </c>
      <c r="JDK269" s="214" t="e">
        <v>#N/A</v>
      </c>
      <c r="JDL269" s="214" t="e">
        <v>#N/A</v>
      </c>
      <c r="JDM269" s="214" t="e">
        <v>#N/A</v>
      </c>
      <c r="JDN269" s="214" t="e">
        <v>#N/A</v>
      </c>
      <c r="JDO269" s="214" t="e">
        <v>#N/A</v>
      </c>
      <c r="JDP269" s="214" t="e">
        <v>#N/A</v>
      </c>
      <c r="JDQ269" s="214" t="e">
        <v>#N/A</v>
      </c>
      <c r="JDR269" s="214" t="e">
        <v>#N/A</v>
      </c>
      <c r="JDS269" s="214" t="e">
        <v>#N/A</v>
      </c>
      <c r="JDT269" s="214" t="e">
        <v>#N/A</v>
      </c>
      <c r="JDU269" s="214" t="e">
        <v>#N/A</v>
      </c>
      <c r="JDV269" s="214" t="e">
        <v>#N/A</v>
      </c>
      <c r="JDW269" s="214" t="e">
        <v>#N/A</v>
      </c>
      <c r="JDX269" s="214" t="e">
        <v>#N/A</v>
      </c>
      <c r="JDY269" s="214" t="e">
        <v>#N/A</v>
      </c>
      <c r="JDZ269" s="214" t="e">
        <v>#N/A</v>
      </c>
      <c r="JEA269" s="214" t="e">
        <v>#N/A</v>
      </c>
      <c r="JEB269" s="214" t="e">
        <v>#N/A</v>
      </c>
      <c r="JEC269" s="214" t="e">
        <v>#N/A</v>
      </c>
      <c r="JED269" s="214" t="e">
        <v>#N/A</v>
      </c>
      <c r="JEE269" s="214" t="e">
        <v>#N/A</v>
      </c>
      <c r="JEF269" s="214" t="e">
        <v>#N/A</v>
      </c>
      <c r="JEG269" s="214" t="e">
        <v>#N/A</v>
      </c>
      <c r="JEH269" s="214" t="e">
        <v>#N/A</v>
      </c>
      <c r="JEI269" s="214" t="e">
        <v>#N/A</v>
      </c>
      <c r="JEJ269" s="214" t="e">
        <v>#N/A</v>
      </c>
      <c r="JEK269" s="214" t="e">
        <v>#N/A</v>
      </c>
      <c r="JEL269" s="214" t="e">
        <v>#N/A</v>
      </c>
      <c r="JEM269" s="214" t="e">
        <v>#N/A</v>
      </c>
      <c r="JEN269" s="214" t="e">
        <v>#N/A</v>
      </c>
      <c r="JEO269" s="214" t="e">
        <v>#N/A</v>
      </c>
      <c r="JEP269" s="214" t="e">
        <v>#N/A</v>
      </c>
      <c r="JEQ269" s="214" t="e">
        <v>#N/A</v>
      </c>
      <c r="JER269" s="214" t="e">
        <v>#N/A</v>
      </c>
      <c r="JES269" s="214" t="e">
        <v>#N/A</v>
      </c>
      <c r="JET269" s="214" t="e">
        <v>#N/A</v>
      </c>
      <c r="JEU269" s="214" t="e">
        <v>#N/A</v>
      </c>
      <c r="JEV269" s="214" t="e">
        <v>#N/A</v>
      </c>
      <c r="JEW269" s="214" t="e">
        <v>#N/A</v>
      </c>
      <c r="JEX269" s="214" t="e">
        <v>#N/A</v>
      </c>
      <c r="JEY269" s="214" t="e">
        <v>#N/A</v>
      </c>
      <c r="JEZ269" s="214" t="e">
        <v>#N/A</v>
      </c>
      <c r="JFA269" s="214" t="e">
        <v>#N/A</v>
      </c>
      <c r="JFB269" s="214" t="e">
        <v>#N/A</v>
      </c>
      <c r="JFC269" s="214" t="e">
        <v>#N/A</v>
      </c>
      <c r="JFD269" s="214" t="e">
        <v>#N/A</v>
      </c>
      <c r="JFE269" s="214" t="e">
        <v>#N/A</v>
      </c>
      <c r="JFF269" s="214" t="e">
        <v>#N/A</v>
      </c>
      <c r="JFG269" s="214" t="e">
        <v>#N/A</v>
      </c>
      <c r="JFH269" s="214" t="e">
        <v>#N/A</v>
      </c>
      <c r="JFI269" s="214" t="e">
        <v>#N/A</v>
      </c>
      <c r="JFJ269" s="214" t="e">
        <v>#N/A</v>
      </c>
      <c r="JFK269" s="214" t="e">
        <v>#N/A</v>
      </c>
      <c r="JFL269" s="214" t="e">
        <v>#N/A</v>
      </c>
      <c r="JFM269" s="214" t="e">
        <v>#N/A</v>
      </c>
      <c r="JFN269" s="214" t="e">
        <v>#N/A</v>
      </c>
      <c r="JFO269" s="214" t="e">
        <v>#N/A</v>
      </c>
      <c r="JFP269" s="214" t="e">
        <v>#N/A</v>
      </c>
      <c r="JFQ269" s="214" t="e">
        <v>#N/A</v>
      </c>
      <c r="JFR269" s="214" t="e">
        <v>#N/A</v>
      </c>
      <c r="JFS269" s="214" t="e">
        <v>#N/A</v>
      </c>
      <c r="JFT269" s="214" t="e">
        <v>#N/A</v>
      </c>
      <c r="JFU269" s="214" t="e">
        <v>#N/A</v>
      </c>
      <c r="JFV269" s="214" t="e">
        <v>#N/A</v>
      </c>
      <c r="JFW269" s="214" t="e">
        <v>#N/A</v>
      </c>
      <c r="JFX269" s="214" t="e">
        <v>#N/A</v>
      </c>
      <c r="JFY269" s="214" t="e">
        <v>#N/A</v>
      </c>
      <c r="JFZ269" s="214" t="e">
        <v>#N/A</v>
      </c>
      <c r="JGA269" s="214" t="e">
        <v>#N/A</v>
      </c>
      <c r="JGB269" s="214" t="e">
        <v>#N/A</v>
      </c>
      <c r="JGC269" s="214" t="e">
        <v>#N/A</v>
      </c>
      <c r="JGD269" s="214" t="e">
        <v>#N/A</v>
      </c>
      <c r="JGE269" s="214" t="e">
        <v>#N/A</v>
      </c>
      <c r="JGF269" s="214" t="e">
        <v>#N/A</v>
      </c>
      <c r="JGG269" s="214" t="e">
        <v>#N/A</v>
      </c>
      <c r="JGH269" s="214" t="e">
        <v>#N/A</v>
      </c>
      <c r="JGI269" s="214" t="e">
        <v>#N/A</v>
      </c>
      <c r="JGJ269" s="214" t="e">
        <v>#N/A</v>
      </c>
      <c r="JGK269" s="214" t="e">
        <v>#N/A</v>
      </c>
      <c r="JGL269" s="214" t="e">
        <v>#N/A</v>
      </c>
      <c r="JGM269" s="214" t="e">
        <v>#N/A</v>
      </c>
      <c r="JGN269" s="214" t="e">
        <v>#N/A</v>
      </c>
      <c r="JGO269" s="214" t="e">
        <v>#N/A</v>
      </c>
      <c r="JGP269" s="214" t="e">
        <v>#N/A</v>
      </c>
      <c r="JGQ269" s="214" t="e">
        <v>#N/A</v>
      </c>
      <c r="JGR269" s="214" t="e">
        <v>#N/A</v>
      </c>
      <c r="JGS269" s="214" t="e">
        <v>#N/A</v>
      </c>
      <c r="JGT269" s="214" t="e">
        <v>#N/A</v>
      </c>
      <c r="JGU269" s="214" t="e">
        <v>#N/A</v>
      </c>
      <c r="JGV269" s="214" t="e">
        <v>#N/A</v>
      </c>
      <c r="JGW269" s="214" t="e">
        <v>#N/A</v>
      </c>
      <c r="JGX269" s="214" t="e">
        <v>#N/A</v>
      </c>
      <c r="JGY269" s="214" t="e">
        <v>#N/A</v>
      </c>
      <c r="JGZ269" s="214" t="e">
        <v>#N/A</v>
      </c>
      <c r="JHA269" s="214" t="e">
        <v>#N/A</v>
      </c>
      <c r="JHB269" s="214" t="e">
        <v>#N/A</v>
      </c>
      <c r="JHC269" s="214" t="e">
        <v>#N/A</v>
      </c>
      <c r="JHD269" s="214" t="e">
        <v>#N/A</v>
      </c>
      <c r="JHE269" s="214" t="e">
        <v>#N/A</v>
      </c>
      <c r="JHF269" s="214" t="e">
        <v>#N/A</v>
      </c>
      <c r="JHG269" s="214" t="e">
        <v>#N/A</v>
      </c>
      <c r="JHH269" s="214" t="e">
        <v>#N/A</v>
      </c>
      <c r="JHI269" s="214" t="e">
        <v>#N/A</v>
      </c>
      <c r="JHJ269" s="214" t="e">
        <v>#N/A</v>
      </c>
      <c r="JHK269" s="214" t="e">
        <v>#N/A</v>
      </c>
      <c r="JHL269" s="214" t="e">
        <v>#N/A</v>
      </c>
      <c r="JHM269" s="214" t="e">
        <v>#N/A</v>
      </c>
      <c r="JHN269" s="214" t="e">
        <v>#N/A</v>
      </c>
      <c r="JHO269" s="214" t="e">
        <v>#N/A</v>
      </c>
      <c r="JHP269" s="214" t="e">
        <v>#N/A</v>
      </c>
      <c r="JHQ269" s="214" t="e">
        <v>#N/A</v>
      </c>
      <c r="JHR269" s="214" t="e">
        <v>#N/A</v>
      </c>
      <c r="JHS269" s="214" t="e">
        <v>#N/A</v>
      </c>
      <c r="JHT269" s="214" t="e">
        <v>#N/A</v>
      </c>
      <c r="JHU269" s="214" t="e">
        <v>#N/A</v>
      </c>
      <c r="JHV269" s="214" t="e">
        <v>#N/A</v>
      </c>
      <c r="JHW269" s="214" t="e">
        <v>#N/A</v>
      </c>
      <c r="JHX269" s="214" t="e">
        <v>#N/A</v>
      </c>
      <c r="JHY269" s="214" t="e">
        <v>#N/A</v>
      </c>
      <c r="JHZ269" s="214" t="e">
        <v>#N/A</v>
      </c>
      <c r="JIA269" s="214" t="e">
        <v>#N/A</v>
      </c>
      <c r="JIB269" s="214" t="e">
        <v>#N/A</v>
      </c>
      <c r="JIC269" s="214" t="e">
        <v>#N/A</v>
      </c>
      <c r="JID269" s="214" t="e">
        <v>#N/A</v>
      </c>
      <c r="JIE269" s="214" t="e">
        <v>#N/A</v>
      </c>
      <c r="JIF269" s="214" t="e">
        <v>#N/A</v>
      </c>
      <c r="JIG269" s="214" t="e">
        <v>#N/A</v>
      </c>
      <c r="JIH269" s="214" t="e">
        <v>#N/A</v>
      </c>
      <c r="JII269" s="214" t="e">
        <v>#N/A</v>
      </c>
      <c r="JIJ269" s="214" t="e">
        <v>#N/A</v>
      </c>
      <c r="JIK269" s="214" t="e">
        <v>#N/A</v>
      </c>
      <c r="JIL269" s="214" t="e">
        <v>#N/A</v>
      </c>
      <c r="JIM269" s="214" t="e">
        <v>#N/A</v>
      </c>
      <c r="JIN269" s="214" t="e">
        <v>#N/A</v>
      </c>
      <c r="JIO269" s="214" t="e">
        <v>#N/A</v>
      </c>
      <c r="JIP269" s="214" t="e">
        <v>#N/A</v>
      </c>
      <c r="JIQ269" s="214" t="e">
        <v>#N/A</v>
      </c>
      <c r="JIR269" s="214" t="e">
        <v>#N/A</v>
      </c>
      <c r="JIS269" s="214" t="e">
        <v>#N/A</v>
      </c>
      <c r="JIT269" s="214" t="e">
        <v>#N/A</v>
      </c>
      <c r="JIU269" s="214" t="e">
        <v>#N/A</v>
      </c>
      <c r="JIV269" s="214" t="e">
        <v>#N/A</v>
      </c>
      <c r="JIW269" s="214" t="e">
        <v>#N/A</v>
      </c>
      <c r="JIX269" s="214" t="e">
        <v>#N/A</v>
      </c>
      <c r="JIY269" s="214" t="e">
        <v>#N/A</v>
      </c>
      <c r="JIZ269" s="214" t="e">
        <v>#N/A</v>
      </c>
      <c r="JJA269" s="214" t="e">
        <v>#N/A</v>
      </c>
      <c r="JJB269" s="214" t="e">
        <v>#N/A</v>
      </c>
      <c r="JJC269" s="214" t="e">
        <v>#N/A</v>
      </c>
      <c r="JJD269" s="214" t="e">
        <v>#N/A</v>
      </c>
      <c r="JJE269" s="214" t="e">
        <v>#N/A</v>
      </c>
      <c r="JJF269" s="214" t="e">
        <v>#N/A</v>
      </c>
      <c r="JJG269" s="214" t="e">
        <v>#N/A</v>
      </c>
      <c r="JJH269" s="214" t="e">
        <v>#N/A</v>
      </c>
      <c r="JJI269" s="214" t="e">
        <v>#N/A</v>
      </c>
      <c r="JJJ269" s="214" t="e">
        <v>#N/A</v>
      </c>
      <c r="JJK269" s="214" t="e">
        <v>#N/A</v>
      </c>
      <c r="JJL269" s="214" t="e">
        <v>#N/A</v>
      </c>
      <c r="JJM269" s="214" t="e">
        <v>#N/A</v>
      </c>
      <c r="JJN269" s="214" t="e">
        <v>#N/A</v>
      </c>
      <c r="JJO269" s="214" t="e">
        <v>#N/A</v>
      </c>
      <c r="JJP269" s="214" t="e">
        <v>#N/A</v>
      </c>
      <c r="JJQ269" s="214" t="e">
        <v>#N/A</v>
      </c>
      <c r="JJR269" s="214" t="e">
        <v>#N/A</v>
      </c>
      <c r="JJS269" s="214" t="e">
        <v>#N/A</v>
      </c>
      <c r="JJT269" s="214" t="e">
        <v>#N/A</v>
      </c>
      <c r="JJU269" s="214" t="e">
        <v>#N/A</v>
      </c>
      <c r="JJV269" s="214" t="e">
        <v>#N/A</v>
      </c>
      <c r="JJW269" s="214" t="e">
        <v>#N/A</v>
      </c>
      <c r="JJX269" s="214" t="e">
        <v>#N/A</v>
      </c>
      <c r="JJY269" s="214" t="e">
        <v>#N/A</v>
      </c>
      <c r="JJZ269" s="214" t="e">
        <v>#N/A</v>
      </c>
      <c r="JKA269" s="214" t="e">
        <v>#N/A</v>
      </c>
      <c r="JKB269" s="214" t="e">
        <v>#N/A</v>
      </c>
      <c r="JKC269" s="214" t="e">
        <v>#N/A</v>
      </c>
      <c r="JKD269" s="214" t="e">
        <v>#N/A</v>
      </c>
      <c r="JKE269" s="214" t="e">
        <v>#N/A</v>
      </c>
      <c r="JKF269" s="214" t="e">
        <v>#N/A</v>
      </c>
      <c r="JKG269" s="214" t="e">
        <v>#N/A</v>
      </c>
      <c r="JKH269" s="214" t="e">
        <v>#N/A</v>
      </c>
      <c r="JKI269" s="214" t="e">
        <v>#N/A</v>
      </c>
      <c r="JKJ269" s="214" t="e">
        <v>#N/A</v>
      </c>
      <c r="JKK269" s="214" t="e">
        <v>#N/A</v>
      </c>
      <c r="JKL269" s="214" t="e">
        <v>#N/A</v>
      </c>
      <c r="JKM269" s="214" t="e">
        <v>#N/A</v>
      </c>
      <c r="JKN269" s="214" t="e">
        <v>#N/A</v>
      </c>
      <c r="JKO269" s="214" t="e">
        <v>#N/A</v>
      </c>
      <c r="JKP269" s="214" t="e">
        <v>#N/A</v>
      </c>
      <c r="JKQ269" s="214" t="e">
        <v>#N/A</v>
      </c>
      <c r="JKR269" s="214" t="e">
        <v>#N/A</v>
      </c>
      <c r="JKS269" s="214" t="e">
        <v>#N/A</v>
      </c>
      <c r="JKT269" s="214" t="e">
        <v>#N/A</v>
      </c>
      <c r="JKU269" s="214" t="e">
        <v>#N/A</v>
      </c>
      <c r="JKV269" s="214" t="e">
        <v>#N/A</v>
      </c>
      <c r="JKW269" s="214" t="e">
        <v>#N/A</v>
      </c>
      <c r="JKX269" s="214" t="e">
        <v>#N/A</v>
      </c>
      <c r="JKY269" s="214" t="e">
        <v>#N/A</v>
      </c>
      <c r="JKZ269" s="214" t="e">
        <v>#N/A</v>
      </c>
      <c r="JLA269" s="214" t="e">
        <v>#N/A</v>
      </c>
      <c r="JLB269" s="214" t="e">
        <v>#N/A</v>
      </c>
      <c r="JLC269" s="214" t="e">
        <v>#N/A</v>
      </c>
      <c r="JLD269" s="214" t="e">
        <v>#N/A</v>
      </c>
      <c r="JLE269" s="214" t="e">
        <v>#N/A</v>
      </c>
      <c r="JLF269" s="214" t="e">
        <v>#N/A</v>
      </c>
      <c r="JLG269" s="214" t="e">
        <v>#N/A</v>
      </c>
      <c r="JLH269" s="214" t="e">
        <v>#N/A</v>
      </c>
      <c r="JLI269" s="214" t="e">
        <v>#N/A</v>
      </c>
      <c r="JLJ269" s="214" t="e">
        <v>#N/A</v>
      </c>
      <c r="JLK269" s="214" t="e">
        <v>#N/A</v>
      </c>
      <c r="JLL269" s="214" t="e">
        <v>#N/A</v>
      </c>
      <c r="JLM269" s="214" t="e">
        <v>#N/A</v>
      </c>
      <c r="JLN269" s="214" t="e">
        <v>#N/A</v>
      </c>
      <c r="JLO269" s="214" t="e">
        <v>#N/A</v>
      </c>
      <c r="JLP269" s="214" t="e">
        <v>#N/A</v>
      </c>
      <c r="JLQ269" s="214" t="e">
        <v>#N/A</v>
      </c>
      <c r="JLR269" s="214" t="e">
        <v>#N/A</v>
      </c>
      <c r="JLS269" s="214" t="e">
        <v>#N/A</v>
      </c>
      <c r="JLT269" s="214" t="e">
        <v>#N/A</v>
      </c>
      <c r="JLU269" s="214" t="e">
        <v>#N/A</v>
      </c>
      <c r="JLV269" s="214" t="e">
        <v>#N/A</v>
      </c>
      <c r="JLW269" s="214" t="e">
        <v>#N/A</v>
      </c>
      <c r="JLX269" s="214" t="e">
        <v>#N/A</v>
      </c>
      <c r="JLY269" s="214" t="e">
        <v>#N/A</v>
      </c>
      <c r="JLZ269" s="214" t="e">
        <v>#N/A</v>
      </c>
      <c r="JMA269" s="214" t="e">
        <v>#N/A</v>
      </c>
      <c r="JMB269" s="214" t="e">
        <v>#N/A</v>
      </c>
      <c r="JMC269" s="214" t="e">
        <v>#N/A</v>
      </c>
      <c r="JMD269" s="214" t="e">
        <v>#N/A</v>
      </c>
      <c r="JME269" s="214" t="e">
        <v>#N/A</v>
      </c>
      <c r="JMF269" s="214" t="e">
        <v>#N/A</v>
      </c>
      <c r="JMG269" s="214" t="e">
        <v>#N/A</v>
      </c>
      <c r="JMH269" s="214" t="e">
        <v>#N/A</v>
      </c>
      <c r="JMI269" s="214" t="e">
        <v>#N/A</v>
      </c>
      <c r="JMJ269" s="214" t="e">
        <v>#N/A</v>
      </c>
      <c r="JMK269" s="214" t="e">
        <v>#N/A</v>
      </c>
      <c r="JML269" s="214" t="e">
        <v>#N/A</v>
      </c>
      <c r="JMM269" s="214" t="e">
        <v>#N/A</v>
      </c>
      <c r="JMN269" s="214" t="e">
        <v>#N/A</v>
      </c>
      <c r="JMO269" s="214" t="e">
        <v>#N/A</v>
      </c>
      <c r="JMP269" s="214" t="e">
        <v>#N/A</v>
      </c>
      <c r="JMQ269" s="214" t="e">
        <v>#N/A</v>
      </c>
      <c r="JMR269" s="214" t="e">
        <v>#N/A</v>
      </c>
      <c r="JMS269" s="214" t="e">
        <v>#N/A</v>
      </c>
      <c r="JMT269" s="214" t="e">
        <v>#N/A</v>
      </c>
      <c r="JMU269" s="214" t="e">
        <v>#N/A</v>
      </c>
      <c r="JMV269" s="214" t="e">
        <v>#N/A</v>
      </c>
      <c r="JMW269" s="214" t="e">
        <v>#N/A</v>
      </c>
      <c r="JMX269" s="214" t="e">
        <v>#N/A</v>
      </c>
      <c r="JMY269" s="214" t="e">
        <v>#N/A</v>
      </c>
      <c r="JMZ269" s="214" t="e">
        <v>#N/A</v>
      </c>
      <c r="JNA269" s="214" t="e">
        <v>#N/A</v>
      </c>
      <c r="JNB269" s="214" t="e">
        <v>#N/A</v>
      </c>
      <c r="JNC269" s="214" t="e">
        <v>#N/A</v>
      </c>
      <c r="JND269" s="214" t="e">
        <v>#N/A</v>
      </c>
      <c r="JNE269" s="214" t="e">
        <v>#N/A</v>
      </c>
      <c r="JNF269" s="214" t="e">
        <v>#N/A</v>
      </c>
      <c r="JNG269" s="214" t="e">
        <v>#N/A</v>
      </c>
      <c r="JNH269" s="214" t="e">
        <v>#N/A</v>
      </c>
      <c r="JNI269" s="214" t="e">
        <v>#N/A</v>
      </c>
      <c r="JNJ269" s="214" t="e">
        <v>#N/A</v>
      </c>
      <c r="JNK269" s="214" t="e">
        <v>#N/A</v>
      </c>
      <c r="JNL269" s="214" t="e">
        <v>#N/A</v>
      </c>
      <c r="JNM269" s="214" t="e">
        <v>#N/A</v>
      </c>
      <c r="JNN269" s="214" t="e">
        <v>#N/A</v>
      </c>
      <c r="JNO269" s="214" t="e">
        <v>#N/A</v>
      </c>
      <c r="JNP269" s="214" t="e">
        <v>#N/A</v>
      </c>
      <c r="JNQ269" s="214" t="e">
        <v>#N/A</v>
      </c>
      <c r="JNR269" s="214" t="e">
        <v>#N/A</v>
      </c>
      <c r="JNS269" s="214" t="e">
        <v>#N/A</v>
      </c>
      <c r="JNT269" s="214" t="e">
        <v>#N/A</v>
      </c>
      <c r="JNU269" s="214" t="e">
        <v>#N/A</v>
      </c>
      <c r="JNV269" s="214" t="e">
        <v>#N/A</v>
      </c>
      <c r="JNW269" s="214" t="e">
        <v>#N/A</v>
      </c>
      <c r="JNX269" s="214" t="e">
        <v>#N/A</v>
      </c>
      <c r="JNY269" s="214" t="e">
        <v>#N/A</v>
      </c>
      <c r="JNZ269" s="214" t="e">
        <v>#N/A</v>
      </c>
      <c r="JOA269" s="214" t="e">
        <v>#N/A</v>
      </c>
      <c r="JOB269" s="214" t="e">
        <v>#N/A</v>
      </c>
      <c r="JOC269" s="214" t="e">
        <v>#N/A</v>
      </c>
      <c r="JOD269" s="214" t="e">
        <v>#N/A</v>
      </c>
      <c r="JOE269" s="214" t="e">
        <v>#N/A</v>
      </c>
      <c r="JOF269" s="214" t="e">
        <v>#N/A</v>
      </c>
      <c r="JOG269" s="214" t="e">
        <v>#N/A</v>
      </c>
      <c r="JOH269" s="214" t="e">
        <v>#N/A</v>
      </c>
      <c r="JOI269" s="214" t="e">
        <v>#N/A</v>
      </c>
      <c r="JOJ269" s="214" t="e">
        <v>#N/A</v>
      </c>
      <c r="JOK269" s="214" t="e">
        <v>#N/A</v>
      </c>
      <c r="JOL269" s="214" t="e">
        <v>#N/A</v>
      </c>
      <c r="JOM269" s="214" t="e">
        <v>#N/A</v>
      </c>
      <c r="JON269" s="214" t="e">
        <v>#N/A</v>
      </c>
      <c r="JOO269" s="214" t="e">
        <v>#N/A</v>
      </c>
      <c r="JOP269" s="214" t="e">
        <v>#N/A</v>
      </c>
      <c r="JOQ269" s="214" t="e">
        <v>#N/A</v>
      </c>
      <c r="JOR269" s="214" t="e">
        <v>#N/A</v>
      </c>
      <c r="JOS269" s="214" t="e">
        <v>#N/A</v>
      </c>
      <c r="JOT269" s="214" t="e">
        <v>#N/A</v>
      </c>
      <c r="JOU269" s="214" t="e">
        <v>#N/A</v>
      </c>
      <c r="JOV269" s="214" t="e">
        <v>#N/A</v>
      </c>
      <c r="JOW269" s="214" t="e">
        <v>#N/A</v>
      </c>
      <c r="JOX269" s="214" t="e">
        <v>#N/A</v>
      </c>
      <c r="JOY269" s="214" t="e">
        <v>#N/A</v>
      </c>
      <c r="JOZ269" s="214" t="e">
        <v>#N/A</v>
      </c>
      <c r="JPA269" s="214" t="e">
        <v>#N/A</v>
      </c>
      <c r="JPB269" s="214" t="e">
        <v>#N/A</v>
      </c>
      <c r="JPC269" s="214" t="e">
        <v>#N/A</v>
      </c>
      <c r="JPD269" s="214" t="e">
        <v>#N/A</v>
      </c>
      <c r="JPE269" s="214" t="e">
        <v>#N/A</v>
      </c>
      <c r="JPF269" s="214" t="e">
        <v>#N/A</v>
      </c>
      <c r="JPG269" s="214" t="e">
        <v>#N/A</v>
      </c>
      <c r="JPH269" s="214" t="e">
        <v>#N/A</v>
      </c>
      <c r="JPI269" s="214" t="e">
        <v>#N/A</v>
      </c>
      <c r="JPJ269" s="214" t="e">
        <v>#N/A</v>
      </c>
      <c r="JPK269" s="214" t="e">
        <v>#N/A</v>
      </c>
      <c r="JPL269" s="214" t="e">
        <v>#N/A</v>
      </c>
      <c r="JPM269" s="214" t="e">
        <v>#N/A</v>
      </c>
      <c r="JPN269" s="214" t="e">
        <v>#N/A</v>
      </c>
      <c r="JPO269" s="214" t="e">
        <v>#N/A</v>
      </c>
      <c r="JPP269" s="214" t="e">
        <v>#N/A</v>
      </c>
      <c r="JPQ269" s="214" t="e">
        <v>#N/A</v>
      </c>
      <c r="JPR269" s="214" t="e">
        <v>#N/A</v>
      </c>
      <c r="JPS269" s="214" t="e">
        <v>#N/A</v>
      </c>
      <c r="JPT269" s="214" t="e">
        <v>#N/A</v>
      </c>
      <c r="JPU269" s="214" t="e">
        <v>#N/A</v>
      </c>
      <c r="JPV269" s="214" t="e">
        <v>#N/A</v>
      </c>
      <c r="JPW269" s="214" t="e">
        <v>#N/A</v>
      </c>
      <c r="JPX269" s="214" t="e">
        <v>#N/A</v>
      </c>
      <c r="JPY269" s="214" t="e">
        <v>#N/A</v>
      </c>
      <c r="JPZ269" s="214" t="e">
        <v>#N/A</v>
      </c>
      <c r="JQA269" s="214" t="e">
        <v>#N/A</v>
      </c>
      <c r="JQB269" s="214" t="e">
        <v>#N/A</v>
      </c>
      <c r="JQC269" s="214" t="e">
        <v>#N/A</v>
      </c>
      <c r="JQD269" s="214" t="e">
        <v>#N/A</v>
      </c>
      <c r="JQE269" s="214" t="e">
        <v>#N/A</v>
      </c>
      <c r="JQF269" s="214" t="e">
        <v>#N/A</v>
      </c>
      <c r="JQG269" s="214" t="e">
        <v>#N/A</v>
      </c>
      <c r="JQH269" s="214" t="e">
        <v>#N/A</v>
      </c>
      <c r="JQI269" s="214" t="e">
        <v>#N/A</v>
      </c>
      <c r="JQJ269" s="214" t="e">
        <v>#N/A</v>
      </c>
      <c r="JQK269" s="214" t="e">
        <v>#N/A</v>
      </c>
      <c r="JQL269" s="214" t="e">
        <v>#N/A</v>
      </c>
      <c r="JQM269" s="214" t="e">
        <v>#N/A</v>
      </c>
      <c r="JQN269" s="214" t="e">
        <v>#N/A</v>
      </c>
      <c r="JQO269" s="214" t="e">
        <v>#N/A</v>
      </c>
      <c r="JQP269" s="214" t="e">
        <v>#N/A</v>
      </c>
      <c r="JQQ269" s="214" t="e">
        <v>#N/A</v>
      </c>
      <c r="JQR269" s="214" t="e">
        <v>#N/A</v>
      </c>
      <c r="JQS269" s="214" t="e">
        <v>#N/A</v>
      </c>
      <c r="JQT269" s="214" t="e">
        <v>#N/A</v>
      </c>
      <c r="JQU269" s="214" t="e">
        <v>#N/A</v>
      </c>
      <c r="JQV269" s="214" t="e">
        <v>#N/A</v>
      </c>
      <c r="JQW269" s="214" t="e">
        <v>#N/A</v>
      </c>
      <c r="JQX269" s="214" t="e">
        <v>#N/A</v>
      </c>
      <c r="JQY269" s="214" t="e">
        <v>#N/A</v>
      </c>
      <c r="JQZ269" s="214" t="e">
        <v>#N/A</v>
      </c>
      <c r="JRA269" s="214" t="e">
        <v>#N/A</v>
      </c>
      <c r="JRB269" s="214" t="e">
        <v>#N/A</v>
      </c>
      <c r="JRC269" s="214" t="e">
        <v>#N/A</v>
      </c>
      <c r="JRD269" s="214" t="e">
        <v>#N/A</v>
      </c>
      <c r="JRE269" s="214" t="e">
        <v>#N/A</v>
      </c>
      <c r="JRF269" s="214" t="e">
        <v>#N/A</v>
      </c>
      <c r="JRG269" s="214" t="e">
        <v>#N/A</v>
      </c>
      <c r="JRH269" s="214" t="e">
        <v>#N/A</v>
      </c>
      <c r="JRI269" s="214" t="e">
        <v>#N/A</v>
      </c>
      <c r="JRJ269" s="214" t="e">
        <v>#N/A</v>
      </c>
      <c r="JRK269" s="214" t="e">
        <v>#N/A</v>
      </c>
      <c r="JRL269" s="214" t="e">
        <v>#N/A</v>
      </c>
      <c r="JRM269" s="214" t="e">
        <v>#N/A</v>
      </c>
      <c r="JRN269" s="214" t="e">
        <v>#N/A</v>
      </c>
      <c r="JRO269" s="214" t="e">
        <v>#N/A</v>
      </c>
      <c r="JRP269" s="214" t="e">
        <v>#N/A</v>
      </c>
      <c r="JRQ269" s="214" t="e">
        <v>#N/A</v>
      </c>
      <c r="JRR269" s="214" t="e">
        <v>#N/A</v>
      </c>
      <c r="JRS269" s="214" t="e">
        <v>#N/A</v>
      </c>
      <c r="JRT269" s="214" t="e">
        <v>#N/A</v>
      </c>
      <c r="JRU269" s="214" t="e">
        <v>#N/A</v>
      </c>
      <c r="JRV269" s="214" t="e">
        <v>#N/A</v>
      </c>
      <c r="JRW269" s="214" t="e">
        <v>#N/A</v>
      </c>
      <c r="JRX269" s="214" t="e">
        <v>#N/A</v>
      </c>
      <c r="JRY269" s="214" t="e">
        <v>#N/A</v>
      </c>
      <c r="JRZ269" s="214" t="e">
        <v>#N/A</v>
      </c>
      <c r="JSA269" s="214" t="e">
        <v>#N/A</v>
      </c>
      <c r="JSB269" s="214" t="e">
        <v>#N/A</v>
      </c>
      <c r="JSC269" s="214" t="e">
        <v>#N/A</v>
      </c>
      <c r="JSD269" s="214" t="e">
        <v>#N/A</v>
      </c>
      <c r="JSE269" s="214" t="e">
        <v>#N/A</v>
      </c>
      <c r="JSF269" s="214" t="e">
        <v>#N/A</v>
      </c>
      <c r="JSG269" s="214" t="e">
        <v>#N/A</v>
      </c>
      <c r="JSH269" s="214" t="e">
        <v>#N/A</v>
      </c>
      <c r="JSI269" s="214" t="e">
        <v>#N/A</v>
      </c>
      <c r="JSJ269" s="214" t="e">
        <v>#N/A</v>
      </c>
      <c r="JSK269" s="214" t="e">
        <v>#N/A</v>
      </c>
      <c r="JSL269" s="214" t="e">
        <v>#N/A</v>
      </c>
      <c r="JSM269" s="214" t="e">
        <v>#N/A</v>
      </c>
      <c r="JSN269" s="214" t="e">
        <v>#N/A</v>
      </c>
      <c r="JSO269" s="214" t="e">
        <v>#N/A</v>
      </c>
      <c r="JSP269" s="214" t="e">
        <v>#N/A</v>
      </c>
      <c r="JSQ269" s="214" t="e">
        <v>#N/A</v>
      </c>
      <c r="JSR269" s="214" t="e">
        <v>#N/A</v>
      </c>
      <c r="JSS269" s="214" t="e">
        <v>#N/A</v>
      </c>
      <c r="JST269" s="214" t="e">
        <v>#N/A</v>
      </c>
      <c r="JSU269" s="214" t="e">
        <v>#N/A</v>
      </c>
      <c r="JSV269" s="214" t="e">
        <v>#N/A</v>
      </c>
      <c r="JSW269" s="214" t="e">
        <v>#N/A</v>
      </c>
      <c r="JSX269" s="214" t="e">
        <v>#N/A</v>
      </c>
      <c r="JSY269" s="214" t="e">
        <v>#N/A</v>
      </c>
      <c r="JSZ269" s="214" t="e">
        <v>#N/A</v>
      </c>
      <c r="JTA269" s="214" t="e">
        <v>#N/A</v>
      </c>
      <c r="JTB269" s="214" t="e">
        <v>#N/A</v>
      </c>
      <c r="JTC269" s="214" t="e">
        <v>#N/A</v>
      </c>
      <c r="JTD269" s="214" t="e">
        <v>#N/A</v>
      </c>
      <c r="JTE269" s="214" t="e">
        <v>#N/A</v>
      </c>
      <c r="JTF269" s="214" t="e">
        <v>#N/A</v>
      </c>
      <c r="JTG269" s="214" t="e">
        <v>#N/A</v>
      </c>
      <c r="JTH269" s="214" t="e">
        <v>#N/A</v>
      </c>
      <c r="JTI269" s="214" t="e">
        <v>#N/A</v>
      </c>
      <c r="JTJ269" s="214" t="e">
        <v>#N/A</v>
      </c>
      <c r="JTK269" s="214" t="e">
        <v>#N/A</v>
      </c>
      <c r="JTL269" s="214" t="e">
        <v>#N/A</v>
      </c>
      <c r="JTM269" s="214" t="e">
        <v>#N/A</v>
      </c>
      <c r="JTN269" s="214" t="e">
        <v>#N/A</v>
      </c>
      <c r="JTO269" s="214" t="e">
        <v>#N/A</v>
      </c>
      <c r="JTP269" s="214" t="e">
        <v>#N/A</v>
      </c>
      <c r="JTQ269" s="214" t="e">
        <v>#N/A</v>
      </c>
      <c r="JTR269" s="214" t="e">
        <v>#N/A</v>
      </c>
      <c r="JTS269" s="214" t="e">
        <v>#N/A</v>
      </c>
      <c r="JTT269" s="214" t="e">
        <v>#N/A</v>
      </c>
      <c r="JTU269" s="214" t="e">
        <v>#N/A</v>
      </c>
      <c r="JTV269" s="214" t="e">
        <v>#N/A</v>
      </c>
      <c r="JTW269" s="214" t="e">
        <v>#N/A</v>
      </c>
      <c r="JTX269" s="214" t="e">
        <v>#N/A</v>
      </c>
      <c r="JTY269" s="214" t="e">
        <v>#N/A</v>
      </c>
      <c r="JTZ269" s="214" t="e">
        <v>#N/A</v>
      </c>
      <c r="JUA269" s="214" t="e">
        <v>#N/A</v>
      </c>
      <c r="JUB269" s="214" t="e">
        <v>#N/A</v>
      </c>
      <c r="JUC269" s="214" t="e">
        <v>#N/A</v>
      </c>
      <c r="JUD269" s="214" t="e">
        <v>#N/A</v>
      </c>
      <c r="JUE269" s="214" t="e">
        <v>#N/A</v>
      </c>
      <c r="JUF269" s="214" t="e">
        <v>#N/A</v>
      </c>
      <c r="JUG269" s="214" t="e">
        <v>#N/A</v>
      </c>
      <c r="JUH269" s="214" t="e">
        <v>#N/A</v>
      </c>
      <c r="JUI269" s="214" t="e">
        <v>#N/A</v>
      </c>
      <c r="JUJ269" s="214" t="e">
        <v>#N/A</v>
      </c>
      <c r="JUK269" s="214" t="e">
        <v>#N/A</v>
      </c>
      <c r="JUL269" s="214" t="e">
        <v>#N/A</v>
      </c>
      <c r="JUM269" s="214" t="e">
        <v>#N/A</v>
      </c>
      <c r="JUN269" s="214" t="e">
        <v>#N/A</v>
      </c>
      <c r="JUO269" s="214" t="e">
        <v>#N/A</v>
      </c>
      <c r="JUP269" s="214" t="e">
        <v>#N/A</v>
      </c>
      <c r="JUQ269" s="214" t="e">
        <v>#N/A</v>
      </c>
      <c r="JUR269" s="214" t="e">
        <v>#N/A</v>
      </c>
      <c r="JUS269" s="214" t="e">
        <v>#N/A</v>
      </c>
      <c r="JUT269" s="214" t="e">
        <v>#N/A</v>
      </c>
      <c r="JUU269" s="214" t="e">
        <v>#N/A</v>
      </c>
      <c r="JUV269" s="214" t="e">
        <v>#N/A</v>
      </c>
      <c r="JUW269" s="214" t="e">
        <v>#N/A</v>
      </c>
      <c r="JUX269" s="214" t="e">
        <v>#N/A</v>
      </c>
      <c r="JUY269" s="214" t="e">
        <v>#N/A</v>
      </c>
      <c r="JUZ269" s="214" t="e">
        <v>#N/A</v>
      </c>
      <c r="JVA269" s="214" t="e">
        <v>#N/A</v>
      </c>
      <c r="JVB269" s="214" t="e">
        <v>#N/A</v>
      </c>
      <c r="JVC269" s="214" t="e">
        <v>#N/A</v>
      </c>
      <c r="JVD269" s="214" t="e">
        <v>#N/A</v>
      </c>
      <c r="JVE269" s="214" t="e">
        <v>#N/A</v>
      </c>
      <c r="JVF269" s="214" t="e">
        <v>#N/A</v>
      </c>
      <c r="JVG269" s="214" t="e">
        <v>#N/A</v>
      </c>
      <c r="JVH269" s="214" t="e">
        <v>#N/A</v>
      </c>
      <c r="JVI269" s="214" t="e">
        <v>#N/A</v>
      </c>
      <c r="JVJ269" s="214" t="e">
        <v>#N/A</v>
      </c>
      <c r="JVK269" s="214" t="e">
        <v>#N/A</v>
      </c>
      <c r="JVL269" s="214" t="e">
        <v>#N/A</v>
      </c>
      <c r="JVM269" s="214" t="e">
        <v>#N/A</v>
      </c>
      <c r="JVN269" s="214" t="e">
        <v>#N/A</v>
      </c>
      <c r="JVO269" s="214" t="e">
        <v>#N/A</v>
      </c>
      <c r="JVP269" s="214" t="e">
        <v>#N/A</v>
      </c>
      <c r="JVQ269" s="214" t="e">
        <v>#N/A</v>
      </c>
      <c r="JVR269" s="214" t="e">
        <v>#N/A</v>
      </c>
      <c r="JVS269" s="214" t="e">
        <v>#N/A</v>
      </c>
      <c r="JVT269" s="214" t="e">
        <v>#N/A</v>
      </c>
      <c r="JVU269" s="214" t="e">
        <v>#N/A</v>
      </c>
      <c r="JVV269" s="214" t="e">
        <v>#N/A</v>
      </c>
      <c r="JVW269" s="214" t="e">
        <v>#N/A</v>
      </c>
      <c r="JVX269" s="214" t="e">
        <v>#N/A</v>
      </c>
      <c r="JVY269" s="214" t="e">
        <v>#N/A</v>
      </c>
      <c r="JVZ269" s="214" t="e">
        <v>#N/A</v>
      </c>
      <c r="JWA269" s="214" t="e">
        <v>#N/A</v>
      </c>
      <c r="JWB269" s="214" t="e">
        <v>#N/A</v>
      </c>
      <c r="JWC269" s="214" t="e">
        <v>#N/A</v>
      </c>
      <c r="JWD269" s="214" t="e">
        <v>#N/A</v>
      </c>
      <c r="JWE269" s="214" t="e">
        <v>#N/A</v>
      </c>
      <c r="JWF269" s="214" t="e">
        <v>#N/A</v>
      </c>
      <c r="JWG269" s="214" t="e">
        <v>#N/A</v>
      </c>
      <c r="JWH269" s="214" t="e">
        <v>#N/A</v>
      </c>
      <c r="JWI269" s="214" t="e">
        <v>#N/A</v>
      </c>
      <c r="JWJ269" s="214" t="e">
        <v>#N/A</v>
      </c>
      <c r="JWK269" s="214" t="e">
        <v>#N/A</v>
      </c>
      <c r="JWL269" s="214" t="e">
        <v>#N/A</v>
      </c>
      <c r="JWM269" s="214" t="e">
        <v>#N/A</v>
      </c>
      <c r="JWN269" s="214" t="e">
        <v>#N/A</v>
      </c>
      <c r="JWO269" s="214" t="e">
        <v>#N/A</v>
      </c>
      <c r="JWP269" s="214" t="e">
        <v>#N/A</v>
      </c>
      <c r="JWQ269" s="214" t="e">
        <v>#N/A</v>
      </c>
      <c r="JWR269" s="214" t="e">
        <v>#N/A</v>
      </c>
      <c r="JWS269" s="214" t="e">
        <v>#N/A</v>
      </c>
      <c r="JWT269" s="214" t="e">
        <v>#N/A</v>
      </c>
      <c r="JWU269" s="214" t="e">
        <v>#N/A</v>
      </c>
      <c r="JWV269" s="214" t="e">
        <v>#N/A</v>
      </c>
      <c r="JWW269" s="214" t="e">
        <v>#N/A</v>
      </c>
      <c r="JWX269" s="214" t="e">
        <v>#N/A</v>
      </c>
      <c r="JWY269" s="214" t="e">
        <v>#N/A</v>
      </c>
      <c r="JWZ269" s="214" t="e">
        <v>#N/A</v>
      </c>
      <c r="JXA269" s="214" t="e">
        <v>#N/A</v>
      </c>
      <c r="JXB269" s="214" t="e">
        <v>#N/A</v>
      </c>
      <c r="JXC269" s="214" t="e">
        <v>#N/A</v>
      </c>
      <c r="JXD269" s="214" t="e">
        <v>#N/A</v>
      </c>
      <c r="JXE269" s="214" t="e">
        <v>#N/A</v>
      </c>
      <c r="JXF269" s="214" t="e">
        <v>#N/A</v>
      </c>
      <c r="JXG269" s="214" t="e">
        <v>#N/A</v>
      </c>
      <c r="JXH269" s="214" t="e">
        <v>#N/A</v>
      </c>
      <c r="JXI269" s="214" t="e">
        <v>#N/A</v>
      </c>
      <c r="JXJ269" s="214" t="e">
        <v>#N/A</v>
      </c>
      <c r="JXK269" s="214" t="e">
        <v>#N/A</v>
      </c>
      <c r="JXL269" s="214" t="e">
        <v>#N/A</v>
      </c>
      <c r="JXM269" s="214" t="e">
        <v>#N/A</v>
      </c>
      <c r="JXN269" s="214" t="e">
        <v>#N/A</v>
      </c>
      <c r="JXO269" s="214" t="e">
        <v>#N/A</v>
      </c>
      <c r="JXP269" s="214" t="e">
        <v>#N/A</v>
      </c>
      <c r="JXQ269" s="214" t="e">
        <v>#N/A</v>
      </c>
      <c r="JXR269" s="214" t="e">
        <v>#N/A</v>
      </c>
      <c r="JXS269" s="214" t="e">
        <v>#N/A</v>
      </c>
      <c r="JXT269" s="214" t="e">
        <v>#N/A</v>
      </c>
      <c r="JXU269" s="214" t="e">
        <v>#N/A</v>
      </c>
      <c r="JXV269" s="214" t="e">
        <v>#N/A</v>
      </c>
      <c r="JXW269" s="214" t="e">
        <v>#N/A</v>
      </c>
      <c r="JXX269" s="214" t="e">
        <v>#N/A</v>
      </c>
      <c r="JXY269" s="214" t="e">
        <v>#N/A</v>
      </c>
      <c r="JXZ269" s="214" t="e">
        <v>#N/A</v>
      </c>
      <c r="JYA269" s="214" t="e">
        <v>#N/A</v>
      </c>
      <c r="JYB269" s="214" t="e">
        <v>#N/A</v>
      </c>
      <c r="JYC269" s="214" t="e">
        <v>#N/A</v>
      </c>
      <c r="JYD269" s="214" t="e">
        <v>#N/A</v>
      </c>
      <c r="JYE269" s="214" t="e">
        <v>#N/A</v>
      </c>
      <c r="JYF269" s="214" t="e">
        <v>#N/A</v>
      </c>
      <c r="JYG269" s="214" t="e">
        <v>#N/A</v>
      </c>
      <c r="JYH269" s="214" t="e">
        <v>#N/A</v>
      </c>
      <c r="JYI269" s="214" t="e">
        <v>#N/A</v>
      </c>
      <c r="JYJ269" s="214" t="e">
        <v>#N/A</v>
      </c>
      <c r="JYK269" s="214" t="e">
        <v>#N/A</v>
      </c>
      <c r="JYL269" s="214" t="e">
        <v>#N/A</v>
      </c>
      <c r="JYM269" s="214" t="e">
        <v>#N/A</v>
      </c>
      <c r="JYN269" s="214" t="e">
        <v>#N/A</v>
      </c>
      <c r="JYO269" s="214" t="e">
        <v>#N/A</v>
      </c>
      <c r="JYP269" s="214" t="e">
        <v>#N/A</v>
      </c>
      <c r="JYQ269" s="214" t="e">
        <v>#N/A</v>
      </c>
      <c r="JYR269" s="214" t="e">
        <v>#N/A</v>
      </c>
      <c r="JYS269" s="214" t="e">
        <v>#N/A</v>
      </c>
      <c r="JYT269" s="214" t="e">
        <v>#N/A</v>
      </c>
      <c r="JYU269" s="214" t="e">
        <v>#N/A</v>
      </c>
      <c r="JYV269" s="214" t="e">
        <v>#N/A</v>
      </c>
      <c r="JYW269" s="214" t="e">
        <v>#N/A</v>
      </c>
      <c r="JYX269" s="214" t="e">
        <v>#N/A</v>
      </c>
      <c r="JYY269" s="214" t="e">
        <v>#N/A</v>
      </c>
      <c r="JYZ269" s="214" t="e">
        <v>#N/A</v>
      </c>
      <c r="JZA269" s="214" t="e">
        <v>#N/A</v>
      </c>
      <c r="JZB269" s="214" t="e">
        <v>#N/A</v>
      </c>
      <c r="JZC269" s="214" t="e">
        <v>#N/A</v>
      </c>
      <c r="JZD269" s="214" t="e">
        <v>#N/A</v>
      </c>
      <c r="JZE269" s="214" t="e">
        <v>#N/A</v>
      </c>
      <c r="JZF269" s="214" t="e">
        <v>#N/A</v>
      </c>
      <c r="JZG269" s="214" t="e">
        <v>#N/A</v>
      </c>
      <c r="JZH269" s="214" t="e">
        <v>#N/A</v>
      </c>
      <c r="JZI269" s="214" t="e">
        <v>#N/A</v>
      </c>
      <c r="JZJ269" s="214" t="e">
        <v>#N/A</v>
      </c>
      <c r="JZK269" s="214" t="e">
        <v>#N/A</v>
      </c>
      <c r="JZL269" s="214" t="e">
        <v>#N/A</v>
      </c>
      <c r="JZM269" s="214" t="e">
        <v>#N/A</v>
      </c>
      <c r="JZN269" s="214" t="e">
        <v>#N/A</v>
      </c>
      <c r="JZO269" s="214" t="e">
        <v>#N/A</v>
      </c>
      <c r="JZP269" s="214" t="e">
        <v>#N/A</v>
      </c>
      <c r="JZQ269" s="214" t="e">
        <v>#N/A</v>
      </c>
      <c r="JZR269" s="214" t="e">
        <v>#N/A</v>
      </c>
      <c r="JZS269" s="214" t="e">
        <v>#N/A</v>
      </c>
      <c r="JZT269" s="214" t="e">
        <v>#N/A</v>
      </c>
      <c r="JZU269" s="214" t="e">
        <v>#N/A</v>
      </c>
      <c r="JZV269" s="214" t="e">
        <v>#N/A</v>
      </c>
      <c r="JZW269" s="214" t="e">
        <v>#N/A</v>
      </c>
      <c r="JZX269" s="214" t="e">
        <v>#N/A</v>
      </c>
      <c r="JZY269" s="214" t="e">
        <v>#N/A</v>
      </c>
      <c r="JZZ269" s="214" t="e">
        <v>#N/A</v>
      </c>
      <c r="KAA269" s="214" t="e">
        <v>#N/A</v>
      </c>
      <c r="KAB269" s="214" t="e">
        <v>#N/A</v>
      </c>
      <c r="KAC269" s="214" t="e">
        <v>#N/A</v>
      </c>
      <c r="KAD269" s="214" t="e">
        <v>#N/A</v>
      </c>
      <c r="KAE269" s="214" t="e">
        <v>#N/A</v>
      </c>
      <c r="KAF269" s="214" t="e">
        <v>#N/A</v>
      </c>
      <c r="KAG269" s="214" t="e">
        <v>#N/A</v>
      </c>
      <c r="KAH269" s="214" t="e">
        <v>#N/A</v>
      </c>
      <c r="KAI269" s="214" t="e">
        <v>#N/A</v>
      </c>
      <c r="KAJ269" s="214" t="e">
        <v>#N/A</v>
      </c>
      <c r="KAK269" s="214" t="e">
        <v>#N/A</v>
      </c>
      <c r="KAL269" s="214" t="e">
        <v>#N/A</v>
      </c>
      <c r="KAM269" s="214" t="e">
        <v>#N/A</v>
      </c>
      <c r="KAN269" s="214" t="e">
        <v>#N/A</v>
      </c>
      <c r="KAO269" s="214" t="e">
        <v>#N/A</v>
      </c>
      <c r="KAP269" s="214" t="e">
        <v>#N/A</v>
      </c>
      <c r="KAQ269" s="214" t="e">
        <v>#N/A</v>
      </c>
      <c r="KAR269" s="214" t="e">
        <v>#N/A</v>
      </c>
      <c r="KAS269" s="214" t="e">
        <v>#N/A</v>
      </c>
      <c r="KAT269" s="214" t="e">
        <v>#N/A</v>
      </c>
      <c r="KAU269" s="214" t="e">
        <v>#N/A</v>
      </c>
      <c r="KAV269" s="214" t="e">
        <v>#N/A</v>
      </c>
      <c r="KAW269" s="214" t="e">
        <v>#N/A</v>
      </c>
      <c r="KAX269" s="214" t="e">
        <v>#N/A</v>
      </c>
      <c r="KAY269" s="214" t="e">
        <v>#N/A</v>
      </c>
      <c r="KAZ269" s="214" t="e">
        <v>#N/A</v>
      </c>
      <c r="KBA269" s="214" t="e">
        <v>#N/A</v>
      </c>
      <c r="KBB269" s="214" t="e">
        <v>#N/A</v>
      </c>
      <c r="KBC269" s="214" t="e">
        <v>#N/A</v>
      </c>
      <c r="KBD269" s="214" t="e">
        <v>#N/A</v>
      </c>
      <c r="KBE269" s="214" t="e">
        <v>#N/A</v>
      </c>
      <c r="KBF269" s="214" t="e">
        <v>#N/A</v>
      </c>
      <c r="KBG269" s="214" t="e">
        <v>#N/A</v>
      </c>
      <c r="KBH269" s="214" t="e">
        <v>#N/A</v>
      </c>
      <c r="KBI269" s="214" t="e">
        <v>#N/A</v>
      </c>
      <c r="KBJ269" s="214" t="e">
        <v>#N/A</v>
      </c>
      <c r="KBK269" s="214" t="e">
        <v>#N/A</v>
      </c>
      <c r="KBL269" s="214" t="e">
        <v>#N/A</v>
      </c>
      <c r="KBM269" s="214" t="e">
        <v>#N/A</v>
      </c>
      <c r="KBN269" s="214" t="e">
        <v>#N/A</v>
      </c>
      <c r="KBO269" s="214" t="e">
        <v>#N/A</v>
      </c>
      <c r="KBP269" s="214" t="e">
        <v>#N/A</v>
      </c>
      <c r="KBQ269" s="214" t="e">
        <v>#N/A</v>
      </c>
      <c r="KBR269" s="214" t="e">
        <v>#N/A</v>
      </c>
      <c r="KBS269" s="214" t="e">
        <v>#N/A</v>
      </c>
      <c r="KBT269" s="214" t="e">
        <v>#N/A</v>
      </c>
      <c r="KBU269" s="214" t="e">
        <v>#N/A</v>
      </c>
      <c r="KBV269" s="214" t="e">
        <v>#N/A</v>
      </c>
      <c r="KBW269" s="214" t="e">
        <v>#N/A</v>
      </c>
      <c r="KBX269" s="214" t="e">
        <v>#N/A</v>
      </c>
      <c r="KBY269" s="214" t="e">
        <v>#N/A</v>
      </c>
      <c r="KBZ269" s="214" t="e">
        <v>#N/A</v>
      </c>
      <c r="KCA269" s="214" t="e">
        <v>#N/A</v>
      </c>
      <c r="KCB269" s="214" t="e">
        <v>#N/A</v>
      </c>
      <c r="KCC269" s="214" t="e">
        <v>#N/A</v>
      </c>
      <c r="KCD269" s="214" t="e">
        <v>#N/A</v>
      </c>
      <c r="KCE269" s="214" t="e">
        <v>#N/A</v>
      </c>
      <c r="KCF269" s="214" t="e">
        <v>#N/A</v>
      </c>
      <c r="KCG269" s="214" t="e">
        <v>#N/A</v>
      </c>
      <c r="KCH269" s="214" t="e">
        <v>#N/A</v>
      </c>
      <c r="KCI269" s="214" t="e">
        <v>#N/A</v>
      </c>
      <c r="KCJ269" s="214" t="e">
        <v>#N/A</v>
      </c>
      <c r="KCK269" s="214" t="e">
        <v>#N/A</v>
      </c>
      <c r="KCL269" s="214" t="e">
        <v>#N/A</v>
      </c>
      <c r="KCM269" s="214" t="e">
        <v>#N/A</v>
      </c>
      <c r="KCN269" s="214" t="e">
        <v>#N/A</v>
      </c>
      <c r="KCO269" s="214" t="e">
        <v>#N/A</v>
      </c>
      <c r="KCP269" s="214" t="e">
        <v>#N/A</v>
      </c>
      <c r="KCQ269" s="214" t="e">
        <v>#N/A</v>
      </c>
      <c r="KCR269" s="214" t="e">
        <v>#N/A</v>
      </c>
      <c r="KCS269" s="214" t="e">
        <v>#N/A</v>
      </c>
      <c r="KCT269" s="214" t="e">
        <v>#N/A</v>
      </c>
      <c r="KCU269" s="214" t="e">
        <v>#N/A</v>
      </c>
      <c r="KCV269" s="214" t="e">
        <v>#N/A</v>
      </c>
      <c r="KCW269" s="214" t="e">
        <v>#N/A</v>
      </c>
      <c r="KCX269" s="214" t="e">
        <v>#N/A</v>
      </c>
      <c r="KCY269" s="214" t="e">
        <v>#N/A</v>
      </c>
      <c r="KCZ269" s="214" t="e">
        <v>#N/A</v>
      </c>
      <c r="KDA269" s="214" t="e">
        <v>#N/A</v>
      </c>
      <c r="KDB269" s="214" t="e">
        <v>#N/A</v>
      </c>
      <c r="KDC269" s="214" t="e">
        <v>#N/A</v>
      </c>
      <c r="KDD269" s="214" t="e">
        <v>#N/A</v>
      </c>
      <c r="KDE269" s="214" t="e">
        <v>#N/A</v>
      </c>
      <c r="KDF269" s="214" t="e">
        <v>#N/A</v>
      </c>
      <c r="KDG269" s="214" t="e">
        <v>#N/A</v>
      </c>
      <c r="KDH269" s="214" t="e">
        <v>#N/A</v>
      </c>
      <c r="KDI269" s="214" t="e">
        <v>#N/A</v>
      </c>
      <c r="KDJ269" s="214" t="e">
        <v>#N/A</v>
      </c>
      <c r="KDK269" s="214" t="e">
        <v>#N/A</v>
      </c>
      <c r="KDL269" s="214" t="e">
        <v>#N/A</v>
      </c>
      <c r="KDM269" s="214" t="e">
        <v>#N/A</v>
      </c>
      <c r="KDN269" s="214" t="e">
        <v>#N/A</v>
      </c>
      <c r="KDO269" s="214" t="e">
        <v>#N/A</v>
      </c>
      <c r="KDP269" s="214" t="e">
        <v>#N/A</v>
      </c>
      <c r="KDQ269" s="214" t="e">
        <v>#N/A</v>
      </c>
      <c r="KDR269" s="214" t="e">
        <v>#N/A</v>
      </c>
      <c r="KDS269" s="214" t="e">
        <v>#N/A</v>
      </c>
      <c r="KDT269" s="214" t="e">
        <v>#N/A</v>
      </c>
      <c r="KDU269" s="214" t="e">
        <v>#N/A</v>
      </c>
      <c r="KDV269" s="214" t="e">
        <v>#N/A</v>
      </c>
      <c r="KDW269" s="214" t="e">
        <v>#N/A</v>
      </c>
      <c r="KDX269" s="214" t="e">
        <v>#N/A</v>
      </c>
      <c r="KDY269" s="214" t="e">
        <v>#N/A</v>
      </c>
      <c r="KDZ269" s="214" t="e">
        <v>#N/A</v>
      </c>
      <c r="KEA269" s="214" t="e">
        <v>#N/A</v>
      </c>
      <c r="KEB269" s="214" t="e">
        <v>#N/A</v>
      </c>
      <c r="KEC269" s="214" t="e">
        <v>#N/A</v>
      </c>
      <c r="KED269" s="214" t="e">
        <v>#N/A</v>
      </c>
      <c r="KEE269" s="214" t="e">
        <v>#N/A</v>
      </c>
      <c r="KEF269" s="214" t="e">
        <v>#N/A</v>
      </c>
      <c r="KEG269" s="214" t="e">
        <v>#N/A</v>
      </c>
      <c r="KEH269" s="214" t="e">
        <v>#N/A</v>
      </c>
      <c r="KEI269" s="214" t="e">
        <v>#N/A</v>
      </c>
      <c r="KEJ269" s="214" t="e">
        <v>#N/A</v>
      </c>
      <c r="KEK269" s="214" t="e">
        <v>#N/A</v>
      </c>
      <c r="KEL269" s="214" t="e">
        <v>#N/A</v>
      </c>
      <c r="KEM269" s="214" t="e">
        <v>#N/A</v>
      </c>
      <c r="KEN269" s="214" t="e">
        <v>#N/A</v>
      </c>
      <c r="KEO269" s="214" t="e">
        <v>#N/A</v>
      </c>
      <c r="KEP269" s="214" t="e">
        <v>#N/A</v>
      </c>
      <c r="KEQ269" s="214" t="e">
        <v>#N/A</v>
      </c>
      <c r="KER269" s="214" t="e">
        <v>#N/A</v>
      </c>
      <c r="KES269" s="214" t="e">
        <v>#N/A</v>
      </c>
      <c r="KET269" s="214" t="e">
        <v>#N/A</v>
      </c>
      <c r="KEU269" s="214" t="e">
        <v>#N/A</v>
      </c>
      <c r="KEV269" s="214" t="e">
        <v>#N/A</v>
      </c>
      <c r="KEW269" s="214" t="e">
        <v>#N/A</v>
      </c>
      <c r="KEX269" s="214" t="e">
        <v>#N/A</v>
      </c>
      <c r="KEY269" s="214" t="e">
        <v>#N/A</v>
      </c>
      <c r="KEZ269" s="214" t="e">
        <v>#N/A</v>
      </c>
      <c r="KFA269" s="214" t="e">
        <v>#N/A</v>
      </c>
      <c r="KFB269" s="214" t="e">
        <v>#N/A</v>
      </c>
      <c r="KFC269" s="214" t="e">
        <v>#N/A</v>
      </c>
      <c r="KFD269" s="214" t="e">
        <v>#N/A</v>
      </c>
      <c r="KFE269" s="214" t="e">
        <v>#N/A</v>
      </c>
      <c r="KFF269" s="214" t="e">
        <v>#N/A</v>
      </c>
      <c r="KFG269" s="214" t="e">
        <v>#N/A</v>
      </c>
      <c r="KFH269" s="214" t="e">
        <v>#N/A</v>
      </c>
      <c r="KFI269" s="214" t="e">
        <v>#N/A</v>
      </c>
      <c r="KFJ269" s="214" t="e">
        <v>#N/A</v>
      </c>
      <c r="KFK269" s="214" t="e">
        <v>#N/A</v>
      </c>
      <c r="KFL269" s="214" t="e">
        <v>#N/A</v>
      </c>
      <c r="KFM269" s="214" t="e">
        <v>#N/A</v>
      </c>
      <c r="KFN269" s="214" t="e">
        <v>#N/A</v>
      </c>
      <c r="KFO269" s="214" t="e">
        <v>#N/A</v>
      </c>
      <c r="KFP269" s="214" t="e">
        <v>#N/A</v>
      </c>
      <c r="KFQ269" s="214" t="e">
        <v>#N/A</v>
      </c>
      <c r="KFR269" s="214" t="e">
        <v>#N/A</v>
      </c>
      <c r="KFS269" s="214" t="e">
        <v>#N/A</v>
      </c>
      <c r="KFT269" s="214" t="e">
        <v>#N/A</v>
      </c>
      <c r="KFU269" s="214" t="e">
        <v>#N/A</v>
      </c>
      <c r="KFV269" s="214" t="e">
        <v>#N/A</v>
      </c>
      <c r="KFW269" s="214" t="e">
        <v>#N/A</v>
      </c>
      <c r="KFX269" s="214" t="e">
        <v>#N/A</v>
      </c>
      <c r="KFY269" s="214" t="e">
        <v>#N/A</v>
      </c>
      <c r="KFZ269" s="214" t="e">
        <v>#N/A</v>
      </c>
      <c r="KGA269" s="214" t="e">
        <v>#N/A</v>
      </c>
      <c r="KGB269" s="214" t="e">
        <v>#N/A</v>
      </c>
      <c r="KGC269" s="214" t="e">
        <v>#N/A</v>
      </c>
      <c r="KGD269" s="214" t="e">
        <v>#N/A</v>
      </c>
      <c r="KGE269" s="214" t="e">
        <v>#N/A</v>
      </c>
      <c r="KGF269" s="214" t="e">
        <v>#N/A</v>
      </c>
      <c r="KGG269" s="214" t="e">
        <v>#N/A</v>
      </c>
      <c r="KGH269" s="214" t="e">
        <v>#N/A</v>
      </c>
      <c r="KGI269" s="214" t="e">
        <v>#N/A</v>
      </c>
      <c r="KGJ269" s="214" t="e">
        <v>#N/A</v>
      </c>
      <c r="KGK269" s="214" t="e">
        <v>#N/A</v>
      </c>
      <c r="KGL269" s="214" t="e">
        <v>#N/A</v>
      </c>
      <c r="KGM269" s="214" t="e">
        <v>#N/A</v>
      </c>
      <c r="KGN269" s="214" t="e">
        <v>#N/A</v>
      </c>
      <c r="KGO269" s="214" t="e">
        <v>#N/A</v>
      </c>
      <c r="KGP269" s="214" t="e">
        <v>#N/A</v>
      </c>
      <c r="KGQ269" s="214" t="e">
        <v>#N/A</v>
      </c>
      <c r="KGR269" s="214" t="e">
        <v>#N/A</v>
      </c>
      <c r="KGS269" s="214" t="e">
        <v>#N/A</v>
      </c>
      <c r="KGT269" s="214" t="e">
        <v>#N/A</v>
      </c>
      <c r="KGU269" s="214" t="e">
        <v>#N/A</v>
      </c>
      <c r="KGV269" s="214" t="e">
        <v>#N/A</v>
      </c>
      <c r="KGW269" s="214" t="e">
        <v>#N/A</v>
      </c>
      <c r="KGX269" s="214" t="e">
        <v>#N/A</v>
      </c>
      <c r="KGY269" s="214" t="e">
        <v>#N/A</v>
      </c>
      <c r="KGZ269" s="214" t="e">
        <v>#N/A</v>
      </c>
      <c r="KHA269" s="214" t="e">
        <v>#N/A</v>
      </c>
      <c r="KHB269" s="214" t="e">
        <v>#N/A</v>
      </c>
      <c r="KHC269" s="214" t="e">
        <v>#N/A</v>
      </c>
      <c r="KHD269" s="214" t="e">
        <v>#N/A</v>
      </c>
      <c r="KHE269" s="214" t="e">
        <v>#N/A</v>
      </c>
      <c r="KHF269" s="214" t="e">
        <v>#N/A</v>
      </c>
      <c r="KHG269" s="214" t="e">
        <v>#N/A</v>
      </c>
      <c r="KHH269" s="214" t="e">
        <v>#N/A</v>
      </c>
      <c r="KHI269" s="214" t="e">
        <v>#N/A</v>
      </c>
      <c r="KHJ269" s="214" t="e">
        <v>#N/A</v>
      </c>
      <c r="KHK269" s="214" t="e">
        <v>#N/A</v>
      </c>
      <c r="KHL269" s="214" t="e">
        <v>#N/A</v>
      </c>
      <c r="KHM269" s="214" t="e">
        <v>#N/A</v>
      </c>
      <c r="KHN269" s="214" t="e">
        <v>#N/A</v>
      </c>
      <c r="KHO269" s="214" t="e">
        <v>#N/A</v>
      </c>
      <c r="KHP269" s="214" t="e">
        <v>#N/A</v>
      </c>
      <c r="KHQ269" s="214" t="e">
        <v>#N/A</v>
      </c>
      <c r="KHR269" s="214" t="e">
        <v>#N/A</v>
      </c>
      <c r="KHS269" s="214" t="e">
        <v>#N/A</v>
      </c>
      <c r="KHT269" s="214" t="e">
        <v>#N/A</v>
      </c>
      <c r="KHU269" s="214" t="e">
        <v>#N/A</v>
      </c>
      <c r="KHV269" s="214" t="e">
        <v>#N/A</v>
      </c>
      <c r="KHW269" s="214" t="e">
        <v>#N/A</v>
      </c>
      <c r="KHX269" s="214" t="e">
        <v>#N/A</v>
      </c>
      <c r="KHY269" s="214" t="e">
        <v>#N/A</v>
      </c>
      <c r="KHZ269" s="214" t="e">
        <v>#N/A</v>
      </c>
      <c r="KIA269" s="214" t="e">
        <v>#N/A</v>
      </c>
      <c r="KIB269" s="214" t="e">
        <v>#N/A</v>
      </c>
      <c r="KIC269" s="214" t="e">
        <v>#N/A</v>
      </c>
      <c r="KID269" s="214" t="e">
        <v>#N/A</v>
      </c>
      <c r="KIE269" s="214" t="e">
        <v>#N/A</v>
      </c>
      <c r="KIF269" s="214" t="e">
        <v>#N/A</v>
      </c>
      <c r="KIG269" s="214" t="e">
        <v>#N/A</v>
      </c>
      <c r="KIH269" s="214" t="e">
        <v>#N/A</v>
      </c>
      <c r="KII269" s="214" t="e">
        <v>#N/A</v>
      </c>
      <c r="KIJ269" s="214" t="e">
        <v>#N/A</v>
      </c>
      <c r="KIK269" s="214" t="e">
        <v>#N/A</v>
      </c>
      <c r="KIL269" s="214" t="e">
        <v>#N/A</v>
      </c>
      <c r="KIM269" s="214" t="e">
        <v>#N/A</v>
      </c>
      <c r="KIN269" s="214" t="e">
        <v>#N/A</v>
      </c>
      <c r="KIO269" s="214" t="e">
        <v>#N/A</v>
      </c>
      <c r="KIP269" s="214" t="e">
        <v>#N/A</v>
      </c>
      <c r="KIQ269" s="214" t="e">
        <v>#N/A</v>
      </c>
      <c r="KIR269" s="214" t="e">
        <v>#N/A</v>
      </c>
      <c r="KIS269" s="214" t="e">
        <v>#N/A</v>
      </c>
      <c r="KIT269" s="214" t="e">
        <v>#N/A</v>
      </c>
      <c r="KIU269" s="214" t="e">
        <v>#N/A</v>
      </c>
      <c r="KIV269" s="214" t="e">
        <v>#N/A</v>
      </c>
      <c r="KIW269" s="214" t="e">
        <v>#N/A</v>
      </c>
      <c r="KIX269" s="214" t="e">
        <v>#N/A</v>
      </c>
      <c r="KIY269" s="214" t="e">
        <v>#N/A</v>
      </c>
      <c r="KIZ269" s="214" t="e">
        <v>#N/A</v>
      </c>
      <c r="KJA269" s="214" t="e">
        <v>#N/A</v>
      </c>
      <c r="KJB269" s="214" t="e">
        <v>#N/A</v>
      </c>
      <c r="KJC269" s="214" t="e">
        <v>#N/A</v>
      </c>
      <c r="KJD269" s="214" t="e">
        <v>#N/A</v>
      </c>
      <c r="KJE269" s="214" t="e">
        <v>#N/A</v>
      </c>
      <c r="KJF269" s="214" t="e">
        <v>#N/A</v>
      </c>
      <c r="KJG269" s="214" t="e">
        <v>#N/A</v>
      </c>
      <c r="KJH269" s="214" t="e">
        <v>#N/A</v>
      </c>
      <c r="KJI269" s="214" t="e">
        <v>#N/A</v>
      </c>
      <c r="KJJ269" s="214" t="e">
        <v>#N/A</v>
      </c>
      <c r="KJK269" s="214" t="e">
        <v>#N/A</v>
      </c>
      <c r="KJL269" s="214" t="e">
        <v>#N/A</v>
      </c>
      <c r="KJM269" s="214" t="e">
        <v>#N/A</v>
      </c>
      <c r="KJN269" s="214" t="e">
        <v>#N/A</v>
      </c>
      <c r="KJO269" s="214" t="e">
        <v>#N/A</v>
      </c>
      <c r="KJP269" s="214" t="e">
        <v>#N/A</v>
      </c>
      <c r="KJQ269" s="214" t="e">
        <v>#N/A</v>
      </c>
      <c r="KJR269" s="214" t="e">
        <v>#N/A</v>
      </c>
      <c r="KJS269" s="214" t="e">
        <v>#N/A</v>
      </c>
      <c r="KJT269" s="214" t="e">
        <v>#N/A</v>
      </c>
      <c r="KJU269" s="214" t="e">
        <v>#N/A</v>
      </c>
      <c r="KJV269" s="214" t="e">
        <v>#N/A</v>
      </c>
      <c r="KJW269" s="214" t="e">
        <v>#N/A</v>
      </c>
      <c r="KJX269" s="214" t="e">
        <v>#N/A</v>
      </c>
      <c r="KJY269" s="214" t="e">
        <v>#N/A</v>
      </c>
      <c r="KJZ269" s="214" t="e">
        <v>#N/A</v>
      </c>
      <c r="KKA269" s="214" t="e">
        <v>#N/A</v>
      </c>
      <c r="KKB269" s="214" t="e">
        <v>#N/A</v>
      </c>
      <c r="KKC269" s="214" t="e">
        <v>#N/A</v>
      </c>
      <c r="KKD269" s="214" t="e">
        <v>#N/A</v>
      </c>
      <c r="KKE269" s="214" t="e">
        <v>#N/A</v>
      </c>
      <c r="KKF269" s="214" t="e">
        <v>#N/A</v>
      </c>
      <c r="KKG269" s="214" t="e">
        <v>#N/A</v>
      </c>
      <c r="KKH269" s="214" t="e">
        <v>#N/A</v>
      </c>
      <c r="KKI269" s="214" t="e">
        <v>#N/A</v>
      </c>
      <c r="KKJ269" s="214" t="e">
        <v>#N/A</v>
      </c>
      <c r="KKK269" s="214" t="e">
        <v>#N/A</v>
      </c>
      <c r="KKL269" s="214" t="e">
        <v>#N/A</v>
      </c>
      <c r="KKM269" s="214" t="e">
        <v>#N/A</v>
      </c>
      <c r="KKN269" s="214" t="e">
        <v>#N/A</v>
      </c>
      <c r="KKO269" s="214" t="e">
        <v>#N/A</v>
      </c>
      <c r="KKP269" s="214" t="e">
        <v>#N/A</v>
      </c>
      <c r="KKQ269" s="214" t="e">
        <v>#N/A</v>
      </c>
      <c r="KKR269" s="214" t="e">
        <v>#N/A</v>
      </c>
      <c r="KKS269" s="214" t="e">
        <v>#N/A</v>
      </c>
      <c r="KKT269" s="214" t="e">
        <v>#N/A</v>
      </c>
      <c r="KKU269" s="214" t="e">
        <v>#N/A</v>
      </c>
      <c r="KKV269" s="214" t="e">
        <v>#N/A</v>
      </c>
      <c r="KKW269" s="214" t="e">
        <v>#N/A</v>
      </c>
      <c r="KKX269" s="214" t="e">
        <v>#N/A</v>
      </c>
      <c r="KKY269" s="214" t="e">
        <v>#N/A</v>
      </c>
      <c r="KKZ269" s="214" t="e">
        <v>#N/A</v>
      </c>
      <c r="KLA269" s="214" t="e">
        <v>#N/A</v>
      </c>
      <c r="KLB269" s="214" t="e">
        <v>#N/A</v>
      </c>
      <c r="KLC269" s="214" t="e">
        <v>#N/A</v>
      </c>
      <c r="KLD269" s="214" t="e">
        <v>#N/A</v>
      </c>
      <c r="KLE269" s="214" t="e">
        <v>#N/A</v>
      </c>
      <c r="KLF269" s="214" t="e">
        <v>#N/A</v>
      </c>
      <c r="KLG269" s="214" t="e">
        <v>#N/A</v>
      </c>
      <c r="KLH269" s="214" t="e">
        <v>#N/A</v>
      </c>
      <c r="KLI269" s="214" t="e">
        <v>#N/A</v>
      </c>
      <c r="KLJ269" s="214" t="e">
        <v>#N/A</v>
      </c>
      <c r="KLK269" s="214" t="e">
        <v>#N/A</v>
      </c>
      <c r="KLL269" s="214" t="e">
        <v>#N/A</v>
      </c>
      <c r="KLM269" s="214" t="e">
        <v>#N/A</v>
      </c>
      <c r="KLN269" s="214" t="e">
        <v>#N/A</v>
      </c>
      <c r="KLO269" s="214" t="e">
        <v>#N/A</v>
      </c>
      <c r="KLP269" s="214" t="e">
        <v>#N/A</v>
      </c>
      <c r="KLQ269" s="214" t="e">
        <v>#N/A</v>
      </c>
      <c r="KLR269" s="214" t="e">
        <v>#N/A</v>
      </c>
      <c r="KLS269" s="214" t="e">
        <v>#N/A</v>
      </c>
      <c r="KLT269" s="214" t="e">
        <v>#N/A</v>
      </c>
      <c r="KLU269" s="214" t="e">
        <v>#N/A</v>
      </c>
      <c r="KLV269" s="214" t="e">
        <v>#N/A</v>
      </c>
      <c r="KLW269" s="214" t="e">
        <v>#N/A</v>
      </c>
      <c r="KLX269" s="214" t="e">
        <v>#N/A</v>
      </c>
      <c r="KLY269" s="214" t="e">
        <v>#N/A</v>
      </c>
      <c r="KLZ269" s="214" t="e">
        <v>#N/A</v>
      </c>
      <c r="KMA269" s="214" t="e">
        <v>#N/A</v>
      </c>
      <c r="KMB269" s="214" t="e">
        <v>#N/A</v>
      </c>
      <c r="KMC269" s="214" t="e">
        <v>#N/A</v>
      </c>
      <c r="KMD269" s="214" t="e">
        <v>#N/A</v>
      </c>
      <c r="KME269" s="214" t="e">
        <v>#N/A</v>
      </c>
      <c r="KMF269" s="214" t="e">
        <v>#N/A</v>
      </c>
      <c r="KMG269" s="214" t="e">
        <v>#N/A</v>
      </c>
      <c r="KMH269" s="214" t="e">
        <v>#N/A</v>
      </c>
      <c r="KMI269" s="214" t="e">
        <v>#N/A</v>
      </c>
      <c r="KMJ269" s="214" t="e">
        <v>#N/A</v>
      </c>
      <c r="KMK269" s="214" t="e">
        <v>#N/A</v>
      </c>
      <c r="KML269" s="214" t="e">
        <v>#N/A</v>
      </c>
      <c r="KMM269" s="214" t="e">
        <v>#N/A</v>
      </c>
      <c r="KMN269" s="214" t="e">
        <v>#N/A</v>
      </c>
      <c r="KMO269" s="214" t="e">
        <v>#N/A</v>
      </c>
      <c r="KMP269" s="214" t="e">
        <v>#N/A</v>
      </c>
      <c r="KMQ269" s="214" t="e">
        <v>#N/A</v>
      </c>
      <c r="KMR269" s="214" t="e">
        <v>#N/A</v>
      </c>
      <c r="KMS269" s="214" t="e">
        <v>#N/A</v>
      </c>
      <c r="KMT269" s="214" t="e">
        <v>#N/A</v>
      </c>
      <c r="KMU269" s="214" t="e">
        <v>#N/A</v>
      </c>
      <c r="KMV269" s="214" t="e">
        <v>#N/A</v>
      </c>
      <c r="KMW269" s="214" t="e">
        <v>#N/A</v>
      </c>
      <c r="KMX269" s="214" t="e">
        <v>#N/A</v>
      </c>
      <c r="KMY269" s="214" t="e">
        <v>#N/A</v>
      </c>
      <c r="KMZ269" s="214" t="e">
        <v>#N/A</v>
      </c>
      <c r="KNA269" s="214" t="e">
        <v>#N/A</v>
      </c>
      <c r="KNB269" s="214" t="e">
        <v>#N/A</v>
      </c>
      <c r="KNC269" s="214" t="e">
        <v>#N/A</v>
      </c>
      <c r="KND269" s="214" t="e">
        <v>#N/A</v>
      </c>
      <c r="KNE269" s="214" t="e">
        <v>#N/A</v>
      </c>
      <c r="KNF269" s="214" t="e">
        <v>#N/A</v>
      </c>
      <c r="KNG269" s="214" t="e">
        <v>#N/A</v>
      </c>
      <c r="KNH269" s="214" t="e">
        <v>#N/A</v>
      </c>
      <c r="KNI269" s="214" t="e">
        <v>#N/A</v>
      </c>
      <c r="KNJ269" s="214" t="e">
        <v>#N/A</v>
      </c>
      <c r="KNK269" s="214" t="e">
        <v>#N/A</v>
      </c>
      <c r="KNL269" s="214" t="e">
        <v>#N/A</v>
      </c>
      <c r="KNM269" s="214" t="e">
        <v>#N/A</v>
      </c>
      <c r="KNN269" s="214" t="e">
        <v>#N/A</v>
      </c>
      <c r="KNO269" s="214" t="e">
        <v>#N/A</v>
      </c>
      <c r="KNP269" s="214" t="e">
        <v>#N/A</v>
      </c>
      <c r="KNQ269" s="214" t="e">
        <v>#N/A</v>
      </c>
      <c r="KNR269" s="214" t="e">
        <v>#N/A</v>
      </c>
      <c r="KNS269" s="214" t="e">
        <v>#N/A</v>
      </c>
      <c r="KNT269" s="214" t="e">
        <v>#N/A</v>
      </c>
      <c r="KNU269" s="214" t="e">
        <v>#N/A</v>
      </c>
      <c r="KNV269" s="214" t="e">
        <v>#N/A</v>
      </c>
      <c r="KNW269" s="214" t="e">
        <v>#N/A</v>
      </c>
      <c r="KNX269" s="214" t="e">
        <v>#N/A</v>
      </c>
      <c r="KNY269" s="214" t="e">
        <v>#N/A</v>
      </c>
      <c r="KNZ269" s="214" t="e">
        <v>#N/A</v>
      </c>
      <c r="KOA269" s="214" t="e">
        <v>#N/A</v>
      </c>
      <c r="KOB269" s="214" t="e">
        <v>#N/A</v>
      </c>
      <c r="KOC269" s="214" t="e">
        <v>#N/A</v>
      </c>
      <c r="KOD269" s="214" t="e">
        <v>#N/A</v>
      </c>
      <c r="KOE269" s="214" t="e">
        <v>#N/A</v>
      </c>
      <c r="KOF269" s="214" t="e">
        <v>#N/A</v>
      </c>
      <c r="KOG269" s="214" t="e">
        <v>#N/A</v>
      </c>
      <c r="KOH269" s="214" t="e">
        <v>#N/A</v>
      </c>
      <c r="KOI269" s="214" t="e">
        <v>#N/A</v>
      </c>
      <c r="KOJ269" s="214" t="e">
        <v>#N/A</v>
      </c>
      <c r="KOK269" s="214" t="e">
        <v>#N/A</v>
      </c>
      <c r="KOL269" s="214" t="e">
        <v>#N/A</v>
      </c>
      <c r="KOM269" s="214" t="e">
        <v>#N/A</v>
      </c>
      <c r="KON269" s="214" t="e">
        <v>#N/A</v>
      </c>
      <c r="KOO269" s="214" t="e">
        <v>#N/A</v>
      </c>
      <c r="KOP269" s="214" t="e">
        <v>#N/A</v>
      </c>
      <c r="KOQ269" s="214" t="e">
        <v>#N/A</v>
      </c>
      <c r="KOR269" s="214" t="e">
        <v>#N/A</v>
      </c>
      <c r="KOS269" s="214" t="e">
        <v>#N/A</v>
      </c>
      <c r="KOT269" s="214" t="e">
        <v>#N/A</v>
      </c>
      <c r="KOU269" s="214" t="e">
        <v>#N/A</v>
      </c>
      <c r="KOV269" s="214" t="e">
        <v>#N/A</v>
      </c>
      <c r="KOW269" s="214" t="e">
        <v>#N/A</v>
      </c>
      <c r="KOX269" s="214" t="e">
        <v>#N/A</v>
      </c>
      <c r="KOY269" s="214" t="e">
        <v>#N/A</v>
      </c>
      <c r="KOZ269" s="214" t="e">
        <v>#N/A</v>
      </c>
      <c r="KPA269" s="214" t="e">
        <v>#N/A</v>
      </c>
      <c r="KPB269" s="214" t="e">
        <v>#N/A</v>
      </c>
      <c r="KPC269" s="214" t="e">
        <v>#N/A</v>
      </c>
      <c r="KPD269" s="214" t="e">
        <v>#N/A</v>
      </c>
      <c r="KPE269" s="214" t="e">
        <v>#N/A</v>
      </c>
      <c r="KPF269" s="214" t="e">
        <v>#N/A</v>
      </c>
      <c r="KPG269" s="214" t="e">
        <v>#N/A</v>
      </c>
      <c r="KPH269" s="214" t="e">
        <v>#N/A</v>
      </c>
      <c r="KPI269" s="214" t="e">
        <v>#N/A</v>
      </c>
      <c r="KPJ269" s="214" t="e">
        <v>#N/A</v>
      </c>
      <c r="KPK269" s="214" t="e">
        <v>#N/A</v>
      </c>
      <c r="KPL269" s="214" t="e">
        <v>#N/A</v>
      </c>
      <c r="KPM269" s="214" t="e">
        <v>#N/A</v>
      </c>
      <c r="KPN269" s="214" t="e">
        <v>#N/A</v>
      </c>
      <c r="KPO269" s="214" t="e">
        <v>#N/A</v>
      </c>
      <c r="KPP269" s="214" t="e">
        <v>#N/A</v>
      </c>
      <c r="KPQ269" s="214" t="e">
        <v>#N/A</v>
      </c>
      <c r="KPR269" s="214" t="e">
        <v>#N/A</v>
      </c>
      <c r="KPS269" s="214" t="e">
        <v>#N/A</v>
      </c>
      <c r="KPT269" s="214" t="e">
        <v>#N/A</v>
      </c>
      <c r="KPU269" s="214" t="e">
        <v>#N/A</v>
      </c>
      <c r="KPV269" s="214" t="e">
        <v>#N/A</v>
      </c>
      <c r="KPW269" s="214" t="e">
        <v>#N/A</v>
      </c>
      <c r="KPX269" s="214" t="e">
        <v>#N/A</v>
      </c>
      <c r="KPY269" s="214" t="e">
        <v>#N/A</v>
      </c>
      <c r="KPZ269" s="214" t="e">
        <v>#N/A</v>
      </c>
      <c r="KQA269" s="214" t="e">
        <v>#N/A</v>
      </c>
      <c r="KQB269" s="214" t="e">
        <v>#N/A</v>
      </c>
      <c r="KQC269" s="214" t="e">
        <v>#N/A</v>
      </c>
      <c r="KQD269" s="214" t="e">
        <v>#N/A</v>
      </c>
      <c r="KQE269" s="214" t="e">
        <v>#N/A</v>
      </c>
      <c r="KQF269" s="214" t="e">
        <v>#N/A</v>
      </c>
      <c r="KQG269" s="214" t="e">
        <v>#N/A</v>
      </c>
      <c r="KQH269" s="214" t="e">
        <v>#N/A</v>
      </c>
      <c r="KQI269" s="214" t="e">
        <v>#N/A</v>
      </c>
      <c r="KQJ269" s="214" t="e">
        <v>#N/A</v>
      </c>
      <c r="KQK269" s="214" t="e">
        <v>#N/A</v>
      </c>
      <c r="KQL269" s="214" t="e">
        <v>#N/A</v>
      </c>
      <c r="KQM269" s="214" t="e">
        <v>#N/A</v>
      </c>
      <c r="KQN269" s="214" t="e">
        <v>#N/A</v>
      </c>
      <c r="KQO269" s="214" t="e">
        <v>#N/A</v>
      </c>
      <c r="KQP269" s="214" t="e">
        <v>#N/A</v>
      </c>
      <c r="KQQ269" s="214" t="e">
        <v>#N/A</v>
      </c>
      <c r="KQR269" s="214" t="e">
        <v>#N/A</v>
      </c>
      <c r="KQS269" s="214" t="e">
        <v>#N/A</v>
      </c>
      <c r="KQT269" s="214" t="e">
        <v>#N/A</v>
      </c>
      <c r="KQU269" s="214" t="e">
        <v>#N/A</v>
      </c>
      <c r="KQV269" s="214" t="e">
        <v>#N/A</v>
      </c>
      <c r="KQW269" s="214" t="e">
        <v>#N/A</v>
      </c>
      <c r="KQX269" s="214" t="e">
        <v>#N/A</v>
      </c>
      <c r="KQY269" s="214" t="e">
        <v>#N/A</v>
      </c>
      <c r="KQZ269" s="214" t="e">
        <v>#N/A</v>
      </c>
      <c r="KRA269" s="214" t="e">
        <v>#N/A</v>
      </c>
      <c r="KRB269" s="214" t="e">
        <v>#N/A</v>
      </c>
      <c r="KRC269" s="214" t="e">
        <v>#N/A</v>
      </c>
      <c r="KRD269" s="214" t="e">
        <v>#N/A</v>
      </c>
      <c r="KRE269" s="214" t="e">
        <v>#N/A</v>
      </c>
      <c r="KRF269" s="214" t="e">
        <v>#N/A</v>
      </c>
      <c r="KRG269" s="214" t="e">
        <v>#N/A</v>
      </c>
      <c r="KRH269" s="214" t="e">
        <v>#N/A</v>
      </c>
      <c r="KRI269" s="214" t="e">
        <v>#N/A</v>
      </c>
      <c r="KRJ269" s="214" t="e">
        <v>#N/A</v>
      </c>
      <c r="KRK269" s="214" t="e">
        <v>#N/A</v>
      </c>
      <c r="KRL269" s="214" t="e">
        <v>#N/A</v>
      </c>
      <c r="KRM269" s="214" t="e">
        <v>#N/A</v>
      </c>
      <c r="KRN269" s="214" t="e">
        <v>#N/A</v>
      </c>
      <c r="KRO269" s="214" t="e">
        <v>#N/A</v>
      </c>
      <c r="KRP269" s="214" t="e">
        <v>#N/A</v>
      </c>
      <c r="KRQ269" s="214" t="e">
        <v>#N/A</v>
      </c>
      <c r="KRR269" s="214" t="e">
        <v>#N/A</v>
      </c>
      <c r="KRS269" s="214" t="e">
        <v>#N/A</v>
      </c>
      <c r="KRT269" s="214" t="e">
        <v>#N/A</v>
      </c>
      <c r="KRU269" s="214" t="e">
        <v>#N/A</v>
      </c>
      <c r="KRV269" s="214" t="e">
        <v>#N/A</v>
      </c>
      <c r="KRW269" s="214" t="e">
        <v>#N/A</v>
      </c>
      <c r="KRX269" s="214" t="e">
        <v>#N/A</v>
      </c>
      <c r="KRY269" s="214" t="e">
        <v>#N/A</v>
      </c>
      <c r="KRZ269" s="214" t="e">
        <v>#N/A</v>
      </c>
      <c r="KSA269" s="214" t="e">
        <v>#N/A</v>
      </c>
      <c r="KSB269" s="214" t="e">
        <v>#N/A</v>
      </c>
      <c r="KSC269" s="214" t="e">
        <v>#N/A</v>
      </c>
      <c r="KSD269" s="214" t="e">
        <v>#N/A</v>
      </c>
      <c r="KSE269" s="214" t="e">
        <v>#N/A</v>
      </c>
      <c r="KSF269" s="214" t="e">
        <v>#N/A</v>
      </c>
      <c r="KSG269" s="214" t="e">
        <v>#N/A</v>
      </c>
      <c r="KSH269" s="214" t="e">
        <v>#N/A</v>
      </c>
      <c r="KSI269" s="214" t="e">
        <v>#N/A</v>
      </c>
      <c r="KSJ269" s="214" t="e">
        <v>#N/A</v>
      </c>
      <c r="KSK269" s="214" t="e">
        <v>#N/A</v>
      </c>
      <c r="KSL269" s="214" t="e">
        <v>#N/A</v>
      </c>
      <c r="KSM269" s="214" t="e">
        <v>#N/A</v>
      </c>
      <c r="KSN269" s="214" t="e">
        <v>#N/A</v>
      </c>
      <c r="KSO269" s="214" t="e">
        <v>#N/A</v>
      </c>
      <c r="KSP269" s="214" t="e">
        <v>#N/A</v>
      </c>
      <c r="KSQ269" s="214" t="e">
        <v>#N/A</v>
      </c>
      <c r="KSR269" s="214" t="e">
        <v>#N/A</v>
      </c>
      <c r="KSS269" s="214" t="e">
        <v>#N/A</v>
      </c>
      <c r="KST269" s="214" t="e">
        <v>#N/A</v>
      </c>
      <c r="KSU269" s="214" t="e">
        <v>#N/A</v>
      </c>
      <c r="KSV269" s="214" t="e">
        <v>#N/A</v>
      </c>
      <c r="KSW269" s="214" t="e">
        <v>#N/A</v>
      </c>
      <c r="KSX269" s="214" t="e">
        <v>#N/A</v>
      </c>
      <c r="KSY269" s="214" t="e">
        <v>#N/A</v>
      </c>
      <c r="KSZ269" s="214" t="e">
        <v>#N/A</v>
      </c>
      <c r="KTA269" s="214" t="e">
        <v>#N/A</v>
      </c>
      <c r="KTB269" s="214" t="e">
        <v>#N/A</v>
      </c>
      <c r="KTC269" s="214" t="e">
        <v>#N/A</v>
      </c>
      <c r="KTD269" s="214" t="e">
        <v>#N/A</v>
      </c>
      <c r="KTE269" s="214" t="e">
        <v>#N/A</v>
      </c>
      <c r="KTF269" s="214" t="e">
        <v>#N/A</v>
      </c>
      <c r="KTG269" s="214" t="e">
        <v>#N/A</v>
      </c>
      <c r="KTH269" s="214" t="e">
        <v>#N/A</v>
      </c>
      <c r="KTI269" s="214" t="e">
        <v>#N/A</v>
      </c>
      <c r="KTJ269" s="214" t="e">
        <v>#N/A</v>
      </c>
      <c r="KTK269" s="214" t="e">
        <v>#N/A</v>
      </c>
      <c r="KTL269" s="214" t="e">
        <v>#N/A</v>
      </c>
      <c r="KTM269" s="214" t="e">
        <v>#N/A</v>
      </c>
      <c r="KTN269" s="214" t="e">
        <v>#N/A</v>
      </c>
      <c r="KTO269" s="214" t="e">
        <v>#N/A</v>
      </c>
      <c r="KTP269" s="214" t="e">
        <v>#N/A</v>
      </c>
      <c r="KTQ269" s="214" t="e">
        <v>#N/A</v>
      </c>
      <c r="KTR269" s="214" t="e">
        <v>#N/A</v>
      </c>
      <c r="KTS269" s="214" t="e">
        <v>#N/A</v>
      </c>
      <c r="KTT269" s="214" t="e">
        <v>#N/A</v>
      </c>
      <c r="KTU269" s="214" t="e">
        <v>#N/A</v>
      </c>
      <c r="KTV269" s="214" t="e">
        <v>#N/A</v>
      </c>
      <c r="KTW269" s="214" t="e">
        <v>#N/A</v>
      </c>
      <c r="KTX269" s="214" t="e">
        <v>#N/A</v>
      </c>
      <c r="KTY269" s="214" t="e">
        <v>#N/A</v>
      </c>
      <c r="KTZ269" s="214" t="e">
        <v>#N/A</v>
      </c>
      <c r="KUA269" s="214" t="e">
        <v>#N/A</v>
      </c>
      <c r="KUB269" s="214" t="e">
        <v>#N/A</v>
      </c>
      <c r="KUC269" s="214" t="e">
        <v>#N/A</v>
      </c>
      <c r="KUD269" s="214" t="e">
        <v>#N/A</v>
      </c>
      <c r="KUE269" s="214" t="e">
        <v>#N/A</v>
      </c>
      <c r="KUF269" s="214" t="e">
        <v>#N/A</v>
      </c>
      <c r="KUG269" s="214" t="e">
        <v>#N/A</v>
      </c>
      <c r="KUH269" s="214" t="e">
        <v>#N/A</v>
      </c>
      <c r="KUI269" s="214" t="e">
        <v>#N/A</v>
      </c>
      <c r="KUJ269" s="214" t="e">
        <v>#N/A</v>
      </c>
      <c r="KUK269" s="214" t="e">
        <v>#N/A</v>
      </c>
      <c r="KUL269" s="214" t="e">
        <v>#N/A</v>
      </c>
      <c r="KUM269" s="214" t="e">
        <v>#N/A</v>
      </c>
      <c r="KUN269" s="214" t="e">
        <v>#N/A</v>
      </c>
      <c r="KUO269" s="214" t="e">
        <v>#N/A</v>
      </c>
      <c r="KUP269" s="214" t="e">
        <v>#N/A</v>
      </c>
      <c r="KUQ269" s="214" t="e">
        <v>#N/A</v>
      </c>
      <c r="KUR269" s="214" t="e">
        <v>#N/A</v>
      </c>
      <c r="KUS269" s="214" t="e">
        <v>#N/A</v>
      </c>
      <c r="KUT269" s="214" t="e">
        <v>#N/A</v>
      </c>
      <c r="KUU269" s="214" t="e">
        <v>#N/A</v>
      </c>
      <c r="KUV269" s="214" t="e">
        <v>#N/A</v>
      </c>
      <c r="KUW269" s="214" t="e">
        <v>#N/A</v>
      </c>
      <c r="KUX269" s="214" t="e">
        <v>#N/A</v>
      </c>
      <c r="KUY269" s="214" t="e">
        <v>#N/A</v>
      </c>
      <c r="KUZ269" s="214" t="e">
        <v>#N/A</v>
      </c>
      <c r="KVA269" s="214" t="e">
        <v>#N/A</v>
      </c>
      <c r="KVB269" s="214" t="e">
        <v>#N/A</v>
      </c>
      <c r="KVC269" s="214" t="e">
        <v>#N/A</v>
      </c>
      <c r="KVD269" s="214" t="e">
        <v>#N/A</v>
      </c>
      <c r="KVE269" s="214" t="e">
        <v>#N/A</v>
      </c>
      <c r="KVF269" s="214" t="e">
        <v>#N/A</v>
      </c>
      <c r="KVG269" s="214" t="e">
        <v>#N/A</v>
      </c>
      <c r="KVH269" s="214" t="e">
        <v>#N/A</v>
      </c>
      <c r="KVI269" s="214" t="e">
        <v>#N/A</v>
      </c>
      <c r="KVJ269" s="214" t="e">
        <v>#N/A</v>
      </c>
      <c r="KVK269" s="214" t="e">
        <v>#N/A</v>
      </c>
      <c r="KVL269" s="214" t="e">
        <v>#N/A</v>
      </c>
      <c r="KVM269" s="214" t="e">
        <v>#N/A</v>
      </c>
      <c r="KVN269" s="214" t="e">
        <v>#N/A</v>
      </c>
      <c r="KVO269" s="214" t="e">
        <v>#N/A</v>
      </c>
      <c r="KVP269" s="214" t="e">
        <v>#N/A</v>
      </c>
      <c r="KVQ269" s="214" t="e">
        <v>#N/A</v>
      </c>
      <c r="KVR269" s="214" t="e">
        <v>#N/A</v>
      </c>
      <c r="KVS269" s="214" t="e">
        <v>#N/A</v>
      </c>
      <c r="KVT269" s="214" t="e">
        <v>#N/A</v>
      </c>
      <c r="KVU269" s="214" t="e">
        <v>#N/A</v>
      </c>
      <c r="KVV269" s="214" t="e">
        <v>#N/A</v>
      </c>
      <c r="KVW269" s="214" t="e">
        <v>#N/A</v>
      </c>
      <c r="KVX269" s="214" t="e">
        <v>#N/A</v>
      </c>
      <c r="KVY269" s="214" t="e">
        <v>#N/A</v>
      </c>
      <c r="KVZ269" s="214" t="e">
        <v>#N/A</v>
      </c>
      <c r="KWA269" s="214" t="e">
        <v>#N/A</v>
      </c>
      <c r="KWB269" s="214" t="e">
        <v>#N/A</v>
      </c>
      <c r="KWC269" s="214" t="e">
        <v>#N/A</v>
      </c>
      <c r="KWD269" s="214" t="e">
        <v>#N/A</v>
      </c>
      <c r="KWE269" s="214" t="e">
        <v>#N/A</v>
      </c>
      <c r="KWF269" s="214" t="e">
        <v>#N/A</v>
      </c>
      <c r="KWG269" s="214" t="e">
        <v>#N/A</v>
      </c>
      <c r="KWH269" s="214" t="e">
        <v>#N/A</v>
      </c>
      <c r="KWI269" s="214" t="e">
        <v>#N/A</v>
      </c>
      <c r="KWJ269" s="214" t="e">
        <v>#N/A</v>
      </c>
      <c r="KWK269" s="214" t="e">
        <v>#N/A</v>
      </c>
      <c r="KWL269" s="214" t="e">
        <v>#N/A</v>
      </c>
      <c r="KWM269" s="214" t="e">
        <v>#N/A</v>
      </c>
      <c r="KWN269" s="214" t="e">
        <v>#N/A</v>
      </c>
      <c r="KWO269" s="214" t="e">
        <v>#N/A</v>
      </c>
      <c r="KWP269" s="214" t="e">
        <v>#N/A</v>
      </c>
      <c r="KWQ269" s="214" t="e">
        <v>#N/A</v>
      </c>
      <c r="KWR269" s="214" t="e">
        <v>#N/A</v>
      </c>
      <c r="KWS269" s="214" t="e">
        <v>#N/A</v>
      </c>
      <c r="KWT269" s="214" t="e">
        <v>#N/A</v>
      </c>
      <c r="KWU269" s="214" t="e">
        <v>#N/A</v>
      </c>
      <c r="KWV269" s="214" t="e">
        <v>#N/A</v>
      </c>
      <c r="KWW269" s="214" t="e">
        <v>#N/A</v>
      </c>
      <c r="KWX269" s="214" t="e">
        <v>#N/A</v>
      </c>
      <c r="KWY269" s="214" t="e">
        <v>#N/A</v>
      </c>
      <c r="KWZ269" s="214" t="e">
        <v>#N/A</v>
      </c>
      <c r="KXA269" s="214" t="e">
        <v>#N/A</v>
      </c>
      <c r="KXB269" s="214" t="e">
        <v>#N/A</v>
      </c>
      <c r="KXC269" s="214" t="e">
        <v>#N/A</v>
      </c>
      <c r="KXD269" s="214" t="e">
        <v>#N/A</v>
      </c>
      <c r="KXE269" s="214" t="e">
        <v>#N/A</v>
      </c>
      <c r="KXF269" s="214" t="e">
        <v>#N/A</v>
      </c>
      <c r="KXG269" s="214" t="e">
        <v>#N/A</v>
      </c>
      <c r="KXH269" s="214" t="e">
        <v>#N/A</v>
      </c>
      <c r="KXI269" s="214" t="e">
        <v>#N/A</v>
      </c>
      <c r="KXJ269" s="214" t="e">
        <v>#N/A</v>
      </c>
      <c r="KXK269" s="214" t="e">
        <v>#N/A</v>
      </c>
      <c r="KXL269" s="214" t="e">
        <v>#N/A</v>
      </c>
      <c r="KXM269" s="214" t="e">
        <v>#N/A</v>
      </c>
      <c r="KXN269" s="214" t="e">
        <v>#N/A</v>
      </c>
      <c r="KXO269" s="214" t="e">
        <v>#N/A</v>
      </c>
      <c r="KXP269" s="214" t="e">
        <v>#N/A</v>
      </c>
      <c r="KXQ269" s="214" t="e">
        <v>#N/A</v>
      </c>
      <c r="KXR269" s="214" t="e">
        <v>#N/A</v>
      </c>
      <c r="KXS269" s="214" t="e">
        <v>#N/A</v>
      </c>
      <c r="KXT269" s="214" t="e">
        <v>#N/A</v>
      </c>
      <c r="KXU269" s="214" t="e">
        <v>#N/A</v>
      </c>
      <c r="KXV269" s="214" t="e">
        <v>#N/A</v>
      </c>
      <c r="KXW269" s="214" t="e">
        <v>#N/A</v>
      </c>
      <c r="KXX269" s="214" t="e">
        <v>#N/A</v>
      </c>
      <c r="KXY269" s="214" t="e">
        <v>#N/A</v>
      </c>
      <c r="KXZ269" s="214" t="e">
        <v>#N/A</v>
      </c>
      <c r="KYA269" s="214" t="e">
        <v>#N/A</v>
      </c>
      <c r="KYB269" s="214" t="e">
        <v>#N/A</v>
      </c>
      <c r="KYC269" s="214" t="e">
        <v>#N/A</v>
      </c>
      <c r="KYD269" s="214" t="e">
        <v>#N/A</v>
      </c>
      <c r="KYE269" s="214" t="e">
        <v>#N/A</v>
      </c>
      <c r="KYF269" s="214" t="e">
        <v>#N/A</v>
      </c>
      <c r="KYG269" s="214" t="e">
        <v>#N/A</v>
      </c>
      <c r="KYH269" s="214" t="e">
        <v>#N/A</v>
      </c>
      <c r="KYI269" s="214" t="e">
        <v>#N/A</v>
      </c>
      <c r="KYJ269" s="214" t="e">
        <v>#N/A</v>
      </c>
      <c r="KYK269" s="214" t="e">
        <v>#N/A</v>
      </c>
      <c r="KYL269" s="214" t="e">
        <v>#N/A</v>
      </c>
      <c r="KYM269" s="214" t="e">
        <v>#N/A</v>
      </c>
      <c r="KYN269" s="214" t="e">
        <v>#N/A</v>
      </c>
      <c r="KYO269" s="214" t="e">
        <v>#N/A</v>
      </c>
      <c r="KYP269" s="214" t="e">
        <v>#N/A</v>
      </c>
      <c r="KYQ269" s="214" t="e">
        <v>#N/A</v>
      </c>
      <c r="KYR269" s="214" t="e">
        <v>#N/A</v>
      </c>
      <c r="KYS269" s="214" t="e">
        <v>#N/A</v>
      </c>
      <c r="KYT269" s="214" t="e">
        <v>#N/A</v>
      </c>
      <c r="KYU269" s="214" t="e">
        <v>#N/A</v>
      </c>
      <c r="KYV269" s="214" t="e">
        <v>#N/A</v>
      </c>
      <c r="KYW269" s="214" t="e">
        <v>#N/A</v>
      </c>
      <c r="KYX269" s="214" t="e">
        <v>#N/A</v>
      </c>
      <c r="KYY269" s="214" t="e">
        <v>#N/A</v>
      </c>
      <c r="KYZ269" s="214" t="e">
        <v>#N/A</v>
      </c>
      <c r="KZA269" s="214" t="e">
        <v>#N/A</v>
      </c>
      <c r="KZB269" s="214" t="e">
        <v>#N/A</v>
      </c>
      <c r="KZC269" s="214" t="e">
        <v>#N/A</v>
      </c>
      <c r="KZD269" s="214" t="e">
        <v>#N/A</v>
      </c>
      <c r="KZE269" s="214" t="e">
        <v>#N/A</v>
      </c>
      <c r="KZF269" s="214" t="e">
        <v>#N/A</v>
      </c>
      <c r="KZG269" s="214" t="e">
        <v>#N/A</v>
      </c>
      <c r="KZH269" s="214" t="e">
        <v>#N/A</v>
      </c>
      <c r="KZI269" s="214" t="e">
        <v>#N/A</v>
      </c>
      <c r="KZJ269" s="214" t="e">
        <v>#N/A</v>
      </c>
      <c r="KZK269" s="214" t="e">
        <v>#N/A</v>
      </c>
      <c r="KZL269" s="214" t="e">
        <v>#N/A</v>
      </c>
      <c r="KZM269" s="214" t="e">
        <v>#N/A</v>
      </c>
      <c r="KZN269" s="214" t="e">
        <v>#N/A</v>
      </c>
      <c r="KZO269" s="214" t="e">
        <v>#N/A</v>
      </c>
      <c r="KZP269" s="214" t="e">
        <v>#N/A</v>
      </c>
      <c r="KZQ269" s="214" t="e">
        <v>#N/A</v>
      </c>
      <c r="KZR269" s="214" t="e">
        <v>#N/A</v>
      </c>
      <c r="KZS269" s="214" t="e">
        <v>#N/A</v>
      </c>
      <c r="KZT269" s="214" t="e">
        <v>#N/A</v>
      </c>
      <c r="KZU269" s="214" t="e">
        <v>#N/A</v>
      </c>
      <c r="KZV269" s="214" t="e">
        <v>#N/A</v>
      </c>
      <c r="KZW269" s="214" t="e">
        <v>#N/A</v>
      </c>
      <c r="KZX269" s="214" t="e">
        <v>#N/A</v>
      </c>
      <c r="KZY269" s="214" t="e">
        <v>#N/A</v>
      </c>
      <c r="KZZ269" s="214" t="e">
        <v>#N/A</v>
      </c>
      <c r="LAA269" s="214" t="e">
        <v>#N/A</v>
      </c>
      <c r="LAB269" s="214" t="e">
        <v>#N/A</v>
      </c>
      <c r="LAC269" s="214" t="e">
        <v>#N/A</v>
      </c>
      <c r="LAD269" s="214" t="e">
        <v>#N/A</v>
      </c>
      <c r="LAE269" s="214" t="e">
        <v>#N/A</v>
      </c>
      <c r="LAF269" s="214" t="e">
        <v>#N/A</v>
      </c>
      <c r="LAG269" s="214" t="e">
        <v>#N/A</v>
      </c>
      <c r="LAH269" s="214" t="e">
        <v>#N/A</v>
      </c>
      <c r="LAI269" s="214" t="e">
        <v>#N/A</v>
      </c>
      <c r="LAJ269" s="214" t="e">
        <v>#N/A</v>
      </c>
      <c r="LAK269" s="214" t="e">
        <v>#N/A</v>
      </c>
      <c r="LAL269" s="214" t="e">
        <v>#N/A</v>
      </c>
      <c r="LAM269" s="214" t="e">
        <v>#N/A</v>
      </c>
      <c r="LAN269" s="214" t="e">
        <v>#N/A</v>
      </c>
      <c r="LAO269" s="214" t="e">
        <v>#N/A</v>
      </c>
      <c r="LAP269" s="214" t="e">
        <v>#N/A</v>
      </c>
      <c r="LAQ269" s="214" t="e">
        <v>#N/A</v>
      </c>
      <c r="LAR269" s="214" t="e">
        <v>#N/A</v>
      </c>
      <c r="LAS269" s="214" t="e">
        <v>#N/A</v>
      </c>
      <c r="LAT269" s="214" t="e">
        <v>#N/A</v>
      </c>
      <c r="LAU269" s="214" t="e">
        <v>#N/A</v>
      </c>
      <c r="LAV269" s="214" t="e">
        <v>#N/A</v>
      </c>
      <c r="LAW269" s="214" t="e">
        <v>#N/A</v>
      </c>
      <c r="LAX269" s="214" t="e">
        <v>#N/A</v>
      </c>
      <c r="LAY269" s="214" t="e">
        <v>#N/A</v>
      </c>
      <c r="LAZ269" s="214" t="e">
        <v>#N/A</v>
      </c>
      <c r="LBA269" s="214" t="e">
        <v>#N/A</v>
      </c>
      <c r="LBB269" s="214" t="e">
        <v>#N/A</v>
      </c>
      <c r="LBC269" s="214" t="e">
        <v>#N/A</v>
      </c>
      <c r="LBD269" s="214" t="e">
        <v>#N/A</v>
      </c>
      <c r="LBE269" s="214" t="e">
        <v>#N/A</v>
      </c>
      <c r="LBF269" s="214" t="e">
        <v>#N/A</v>
      </c>
      <c r="LBG269" s="214" t="e">
        <v>#N/A</v>
      </c>
      <c r="LBH269" s="214" t="e">
        <v>#N/A</v>
      </c>
      <c r="LBI269" s="214" t="e">
        <v>#N/A</v>
      </c>
      <c r="LBJ269" s="214" t="e">
        <v>#N/A</v>
      </c>
      <c r="LBK269" s="214" t="e">
        <v>#N/A</v>
      </c>
      <c r="LBL269" s="214" t="e">
        <v>#N/A</v>
      </c>
      <c r="LBM269" s="214" t="e">
        <v>#N/A</v>
      </c>
      <c r="LBN269" s="214" t="e">
        <v>#N/A</v>
      </c>
      <c r="LBO269" s="214" t="e">
        <v>#N/A</v>
      </c>
      <c r="LBP269" s="214" t="e">
        <v>#N/A</v>
      </c>
      <c r="LBQ269" s="214" t="e">
        <v>#N/A</v>
      </c>
      <c r="LBR269" s="214" t="e">
        <v>#N/A</v>
      </c>
      <c r="LBS269" s="214" t="e">
        <v>#N/A</v>
      </c>
      <c r="LBT269" s="214" t="e">
        <v>#N/A</v>
      </c>
      <c r="LBU269" s="214" t="e">
        <v>#N/A</v>
      </c>
      <c r="LBV269" s="214" t="e">
        <v>#N/A</v>
      </c>
      <c r="LBW269" s="214" t="e">
        <v>#N/A</v>
      </c>
      <c r="LBX269" s="214" t="e">
        <v>#N/A</v>
      </c>
      <c r="LBY269" s="214" t="e">
        <v>#N/A</v>
      </c>
      <c r="LBZ269" s="214" t="e">
        <v>#N/A</v>
      </c>
      <c r="LCA269" s="214" t="e">
        <v>#N/A</v>
      </c>
      <c r="LCB269" s="214" t="e">
        <v>#N/A</v>
      </c>
      <c r="LCC269" s="214" t="e">
        <v>#N/A</v>
      </c>
      <c r="LCD269" s="214" t="e">
        <v>#N/A</v>
      </c>
      <c r="LCE269" s="214" t="e">
        <v>#N/A</v>
      </c>
      <c r="LCF269" s="214" t="e">
        <v>#N/A</v>
      </c>
      <c r="LCG269" s="214" t="e">
        <v>#N/A</v>
      </c>
      <c r="LCH269" s="214" t="e">
        <v>#N/A</v>
      </c>
      <c r="LCI269" s="214" t="e">
        <v>#N/A</v>
      </c>
      <c r="LCJ269" s="214" t="e">
        <v>#N/A</v>
      </c>
      <c r="LCK269" s="214" t="e">
        <v>#N/A</v>
      </c>
      <c r="LCL269" s="214" t="e">
        <v>#N/A</v>
      </c>
      <c r="LCM269" s="214" t="e">
        <v>#N/A</v>
      </c>
      <c r="LCN269" s="214" t="e">
        <v>#N/A</v>
      </c>
      <c r="LCO269" s="214" t="e">
        <v>#N/A</v>
      </c>
      <c r="LCP269" s="214" t="e">
        <v>#N/A</v>
      </c>
      <c r="LCQ269" s="214" t="e">
        <v>#N/A</v>
      </c>
      <c r="LCR269" s="214" t="e">
        <v>#N/A</v>
      </c>
      <c r="LCS269" s="214" t="e">
        <v>#N/A</v>
      </c>
      <c r="LCT269" s="214" t="e">
        <v>#N/A</v>
      </c>
      <c r="LCU269" s="214" t="e">
        <v>#N/A</v>
      </c>
      <c r="LCV269" s="214" t="e">
        <v>#N/A</v>
      </c>
      <c r="LCW269" s="214" t="e">
        <v>#N/A</v>
      </c>
      <c r="LCX269" s="214" t="e">
        <v>#N/A</v>
      </c>
      <c r="LCY269" s="214" t="e">
        <v>#N/A</v>
      </c>
      <c r="LCZ269" s="214" t="e">
        <v>#N/A</v>
      </c>
      <c r="LDA269" s="214" t="e">
        <v>#N/A</v>
      </c>
      <c r="LDB269" s="214" t="e">
        <v>#N/A</v>
      </c>
      <c r="LDC269" s="214" t="e">
        <v>#N/A</v>
      </c>
      <c r="LDD269" s="214" t="e">
        <v>#N/A</v>
      </c>
      <c r="LDE269" s="214" t="e">
        <v>#N/A</v>
      </c>
      <c r="LDF269" s="214" t="e">
        <v>#N/A</v>
      </c>
      <c r="LDG269" s="214" t="e">
        <v>#N/A</v>
      </c>
      <c r="LDH269" s="214" t="e">
        <v>#N/A</v>
      </c>
      <c r="LDI269" s="214" t="e">
        <v>#N/A</v>
      </c>
      <c r="LDJ269" s="214" t="e">
        <v>#N/A</v>
      </c>
      <c r="LDK269" s="214" t="e">
        <v>#N/A</v>
      </c>
      <c r="LDL269" s="214" t="e">
        <v>#N/A</v>
      </c>
      <c r="LDM269" s="214" t="e">
        <v>#N/A</v>
      </c>
      <c r="LDN269" s="214" t="e">
        <v>#N/A</v>
      </c>
      <c r="LDO269" s="214" t="e">
        <v>#N/A</v>
      </c>
      <c r="LDP269" s="214" t="e">
        <v>#N/A</v>
      </c>
      <c r="LDQ269" s="214" t="e">
        <v>#N/A</v>
      </c>
      <c r="LDR269" s="214" t="e">
        <v>#N/A</v>
      </c>
      <c r="LDS269" s="214" t="e">
        <v>#N/A</v>
      </c>
      <c r="LDT269" s="214" t="e">
        <v>#N/A</v>
      </c>
      <c r="LDU269" s="214" t="e">
        <v>#N/A</v>
      </c>
      <c r="LDV269" s="214" t="e">
        <v>#N/A</v>
      </c>
      <c r="LDW269" s="214" t="e">
        <v>#N/A</v>
      </c>
      <c r="LDX269" s="214" t="e">
        <v>#N/A</v>
      </c>
      <c r="LDY269" s="214" t="e">
        <v>#N/A</v>
      </c>
      <c r="LDZ269" s="214" t="e">
        <v>#N/A</v>
      </c>
      <c r="LEA269" s="214" t="e">
        <v>#N/A</v>
      </c>
      <c r="LEB269" s="214" t="e">
        <v>#N/A</v>
      </c>
      <c r="LEC269" s="214" t="e">
        <v>#N/A</v>
      </c>
      <c r="LED269" s="214" t="e">
        <v>#N/A</v>
      </c>
      <c r="LEE269" s="214" t="e">
        <v>#N/A</v>
      </c>
      <c r="LEF269" s="214" t="e">
        <v>#N/A</v>
      </c>
      <c r="LEG269" s="214" t="e">
        <v>#N/A</v>
      </c>
      <c r="LEH269" s="214" t="e">
        <v>#N/A</v>
      </c>
      <c r="LEI269" s="214" t="e">
        <v>#N/A</v>
      </c>
      <c r="LEJ269" s="214" t="e">
        <v>#N/A</v>
      </c>
      <c r="LEK269" s="214" t="e">
        <v>#N/A</v>
      </c>
      <c r="LEL269" s="214" t="e">
        <v>#N/A</v>
      </c>
      <c r="LEM269" s="214" t="e">
        <v>#N/A</v>
      </c>
      <c r="LEN269" s="214" t="e">
        <v>#N/A</v>
      </c>
      <c r="LEO269" s="214" t="e">
        <v>#N/A</v>
      </c>
      <c r="LEP269" s="214" t="e">
        <v>#N/A</v>
      </c>
      <c r="LEQ269" s="214" t="e">
        <v>#N/A</v>
      </c>
      <c r="LER269" s="214" t="e">
        <v>#N/A</v>
      </c>
      <c r="LES269" s="214" t="e">
        <v>#N/A</v>
      </c>
      <c r="LET269" s="214" t="e">
        <v>#N/A</v>
      </c>
      <c r="LEU269" s="214" t="e">
        <v>#N/A</v>
      </c>
      <c r="LEV269" s="214" t="e">
        <v>#N/A</v>
      </c>
      <c r="LEW269" s="214" t="e">
        <v>#N/A</v>
      </c>
      <c r="LEX269" s="214" t="e">
        <v>#N/A</v>
      </c>
      <c r="LEY269" s="214" t="e">
        <v>#N/A</v>
      </c>
      <c r="LEZ269" s="214" t="e">
        <v>#N/A</v>
      </c>
      <c r="LFA269" s="214" t="e">
        <v>#N/A</v>
      </c>
      <c r="LFB269" s="214" t="e">
        <v>#N/A</v>
      </c>
      <c r="LFC269" s="214" t="e">
        <v>#N/A</v>
      </c>
      <c r="LFD269" s="214" t="e">
        <v>#N/A</v>
      </c>
      <c r="LFE269" s="214" t="e">
        <v>#N/A</v>
      </c>
      <c r="LFF269" s="214" t="e">
        <v>#N/A</v>
      </c>
      <c r="LFG269" s="214" t="e">
        <v>#N/A</v>
      </c>
      <c r="LFH269" s="214" t="e">
        <v>#N/A</v>
      </c>
      <c r="LFI269" s="214" t="e">
        <v>#N/A</v>
      </c>
      <c r="LFJ269" s="214" t="e">
        <v>#N/A</v>
      </c>
      <c r="LFK269" s="214" t="e">
        <v>#N/A</v>
      </c>
      <c r="LFL269" s="214" t="e">
        <v>#N/A</v>
      </c>
      <c r="LFM269" s="214" t="e">
        <v>#N/A</v>
      </c>
      <c r="LFN269" s="214" t="e">
        <v>#N/A</v>
      </c>
      <c r="LFO269" s="214" t="e">
        <v>#N/A</v>
      </c>
      <c r="LFP269" s="214" t="e">
        <v>#N/A</v>
      </c>
      <c r="LFQ269" s="214" t="e">
        <v>#N/A</v>
      </c>
      <c r="LFR269" s="214" t="e">
        <v>#N/A</v>
      </c>
      <c r="LFS269" s="214" t="e">
        <v>#N/A</v>
      </c>
      <c r="LFT269" s="214" t="e">
        <v>#N/A</v>
      </c>
      <c r="LFU269" s="214" t="e">
        <v>#N/A</v>
      </c>
      <c r="LFV269" s="214" t="e">
        <v>#N/A</v>
      </c>
      <c r="LFW269" s="214" t="e">
        <v>#N/A</v>
      </c>
      <c r="LFX269" s="214" t="e">
        <v>#N/A</v>
      </c>
      <c r="LFY269" s="214" t="e">
        <v>#N/A</v>
      </c>
      <c r="LFZ269" s="214" t="e">
        <v>#N/A</v>
      </c>
      <c r="LGA269" s="214" t="e">
        <v>#N/A</v>
      </c>
      <c r="LGB269" s="214" t="e">
        <v>#N/A</v>
      </c>
      <c r="LGC269" s="214" t="e">
        <v>#N/A</v>
      </c>
      <c r="LGD269" s="214" t="e">
        <v>#N/A</v>
      </c>
      <c r="LGE269" s="214" t="e">
        <v>#N/A</v>
      </c>
      <c r="LGF269" s="214" t="e">
        <v>#N/A</v>
      </c>
      <c r="LGG269" s="214" t="e">
        <v>#N/A</v>
      </c>
      <c r="LGH269" s="214" t="e">
        <v>#N/A</v>
      </c>
      <c r="LGI269" s="214" t="e">
        <v>#N/A</v>
      </c>
      <c r="LGJ269" s="214" t="e">
        <v>#N/A</v>
      </c>
      <c r="LGK269" s="214" t="e">
        <v>#N/A</v>
      </c>
      <c r="LGL269" s="214" t="e">
        <v>#N/A</v>
      </c>
      <c r="LGM269" s="214" t="e">
        <v>#N/A</v>
      </c>
      <c r="LGN269" s="214" t="e">
        <v>#N/A</v>
      </c>
      <c r="LGO269" s="214" t="e">
        <v>#N/A</v>
      </c>
      <c r="LGP269" s="214" t="e">
        <v>#N/A</v>
      </c>
      <c r="LGQ269" s="214" t="e">
        <v>#N/A</v>
      </c>
      <c r="LGR269" s="214" t="e">
        <v>#N/A</v>
      </c>
      <c r="LGS269" s="214" t="e">
        <v>#N/A</v>
      </c>
      <c r="LGT269" s="214" t="e">
        <v>#N/A</v>
      </c>
      <c r="LGU269" s="214" t="e">
        <v>#N/A</v>
      </c>
      <c r="LGV269" s="214" t="e">
        <v>#N/A</v>
      </c>
      <c r="LGW269" s="214" t="e">
        <v>#N/A</v>
      </c>
      <c r="LGX269" s="214" t="e">
        <v>#N/A</v>
      </c>
      <c r="LGY269" s="214" t="e">
        <v>#N/A</v>
      </c>
      <c r="LGZ269" s="214" t="e">
        <v>#N/A</v>
      </c>
      <c r="LHA269" s="214" t="e">
        <v>#N/A</v>
      </c>
      <c r="LHB269" s="214" t="e">
        <v>#N/A</v>
      </c>
      <c r="LHC269" s="214" t="e">
        <v>#N/A</v>
      </c>
      <c r="LHD269" s="214" t="e">
        <v>#N/A</v>
      </c>
      <c r="LHE269" s="214" t="e">
        <v>#N/A</v>
      </c>
      <c r="LHF269" s="214" t="e">
        <v>#N/A</v>
      </c>
      <c r="LHG269" s="214" t="e">
        <v>#N/A</v>
      </c>
      <c r="LHH269" s="214" t="e">
        <v>#N/A</v>
      </c>
      <c r="LHI269" s="214" t="e">
        <v>#N/A</v>
      </c>
      <c r="LHJ269" s="214" t="e">
        <v>#N/A</v>
      </c>
      <c r="LHK269" s="214" t="e">
        <v>#N/A</v>
      </c>
      <c r="LHL269" s="214" t="e">
        <v>#N/A</v>
      </c>
      <c r="LHM269" s="214" t="e">
        <v>#N/A</v>
      </c>
      <c r="LHN269" s="214" t="e">
        <v>#N/A</v>
      </c>
      <c r="LHO269" s="214" t="e">
        <v>#N/A</v>
      </c>
      <c r="LHP269" s="214" t="e">
        <v>#N/A</v>
      </c>
      <c r="LHQ269" s="214" t="e">
        <v>#N/A</v>
      </c>
      <c r="LHR269" s="214" t="e">
        <v>#N/A</v>
      </c>
      <c r="LHS269" s="214" t="e">
        <v>#N/A</v>
      </c>
      <c r="LHT269" s="214" t="e">
        <v>#N/A</v>
      </c>
      <c r="LHU269" s="214" t="e">
        <v>#N/A</v>
      </c>
      <c r="LHV269" s="214" t="e">
        <v>#N/A</v>
      </c>
      <c r="LHW269" s="214" t="e">
        <v>#N/A</v>
      </c>
      <c r="LHX269" s="214" t="e">
        <v>#N/A</v>
      </c>
      <c r="LHY269" s="214" t="e">
        <v>#N/A</v>
      </c>
      <c r="LHZ269" s="214" t="e">
        <v>#N/A</v>
      </c>
      <c r="LIA269" s="214" t="e">
        <v>#N/A</v>
      </c>
      <c r="LIB269" s="214" t="e">
        <v>#N/A</v>
      </c>
      <c r="LIC269" s="214" t="e">
        <v>#N/A</v>
      </c>
      <c r="LID269" s="214" t="e">
        <v>#N/A</v>
      </c>
      <c r="LIE269" s="214" t="e">
        <v>#N/A</v>
      </c>
      <c r="LIF269" s="214" t="e">
        <v>#N/A</v>
      </c>
      <c r="LIG269" s="214" t="e">
        <v>#N/A</v>
      </c>
      <c r="LIH269" s="214" t="e">
        <v>#N/A</v>
      </c>
      <c r="LII269" s="214" t="e">
        <v>#N/A</v>
      </c>
      <c r="LIJ269" s="214" t="e">
        <v>#N/A</v>
      </c>
      <c r="LIK269" s="214" t="e">
        <v>#N/A</v>
      </c>
      <c r="LIL269" s="214" t="e">
        <v>#N/A</v>
      </c>
      <c r="LIM269" s="214" t="e">
        <v>#N/A</v>
      </c>
      <c r="LIN269" s="214" t="e">
        <v>#N/A</v>
      </c>
      <c r="LIO269" s="214" t="e">
        <v>#N/A</v>
      </c>
      <c r="LIP269" s="214" t="e">
        <v>#N/A</v>
      </c>
      <c r="LIQ269" s="214" t="e">
        <v>#N/A</v>
      </c>
      <c r="LIR269" s="214" t="e">
        <v>#N/A</v>
      </c>
      <c r="LIS269" s="214" t="e">
        <v>#N/A</v>
      </c>
      <c r="LIT269" s="214" t="e">
        <v>#N/A</v>
      </c>
      <c r="LIU269" s="214" t="e">
        <v>#N/A</v>
      </c>
      <c r="LIV269" s="214" t="e">
        <v>#N/A</v>
      </c>
      <c r="LIW269" s="214" t="e">
        <v>#N/A</v>
      </c>
      <c r="LIX269" s="214" t="e">
        <v>#N/A</v>
      </c>
      <c r="LIY269" s="214" t="e">
        <v>#N/A</v>
      </c>
      <c r="LIZ269" s="214" t="e">
        <v>#N/A</v>
      </c>
      <c r="LJA269" s="214" t="e">
        <v>#N/A</v>
      </c>
      <c r="LJB269" s="214" t="e">
        <v>#N/A</v>
      </c>
      <c r="LJC269" s="214" t="e">
        <v>#N/A</v>
      </c>
      <c r="LJD269" s="214" t="e">
        <v>#N/A</v>
      </c>
      <c r="LJE269" s="214" t="e">
        <v>#N/A</v>
      </c>
      <c r="LJF269" s="214" t="e">
        <v>#N/A</v>
      </c>
      <c r="LJG269" s="214" t="e">
        <v>#N/A</v>
      </c>
      <c r="LJH269" s="214" t="e">
        <v>#N/A</v>
      </c>
      <c r="LJI269" s="214" t="e">
        <v>#N/A</v>
      </c>
      <c r="LJJ269" s="214" t="e">
        <v>#N/A</v>
      </c>
      <c r="LJK269" s="214" t="e">
        <v>#N/A</v>
      </c>
      <c r="LJL269" s="214" t="e">
        <v>#N/A</v>
      </c>
      <c r="LJM269" s="214" t="e">
        <v>#N/A</v>
      </c>
      <c r="LJN269" s="214" t="e">
        <v>#N/A</v>
      </c>
      <c r="LJO269" s="214" t="e">
        <v>#N/A</v>
      </c>
      <c r="LJP269" s="214" t="e">
        <v>#N/A</v>
      </c>
      <c r="LJQ269" s="214" t="e">
        <v>#N/A</v>
      </c>
      <c r="LJR269" s="214" t="e">
        <v>#N/A</v>
      </c>
      <c r="LJS269" s="214" t="e">
        <v>#N/A</v>
      </c>
      <c r="LJT269" s="214" t="e">
        <v>#N/A</v>
      </c>
      <c r="LJU269" s="214" t="e">
        <v>#N/A</v>
      </c>
      <c r="LJV269" s="214" t="e">
        <v>#N/A</v>
      </c>
      <c r="LJW269" s="214" t="e">
        <v>#N/A</v>
      </c>
      <c r="LJX269" s="214" t="e">
        <v>#N/A</v>
      </c>
      <c r="LJY269" s="214" t="e">
        <v>#N/A</v>
      </c>
      <c r="LJZ269" s="214" t="e">
        <v>#N/A</v>
      </c>
      <c r="LKA269" s="214" t="e">
        <v>#N/A</v>
      </c>
      <c r="LKB269" s="214" t="e">
        <v>#N/A</v>
      </c>
      <c r="LKC269" s="214" t="e">
        <v>#N/A</v>
      </c>
      <c r="LKD269" s="214" t="e">
        <v>#N/A</v>
      </c>
      <c r="LKE269" s="214" t="e">
        <v>#N/A</v>
      </c>
      <c r="LKF269" s="214" t="e">
        <v>#N/A</v>
      </c>
      <c r="LKG269" s="214" t="e">
        <v>#N/A</v>
      </c>
      <c r="LKH269" s="214" t="e">
        <v>#N/A</v>
      </c>
      <c r="LKI269" s="214" t="e">
        <v>#N/A</v>
      </c>
      <c r="LKJ269" s="214" t="e">
        <v>#N/A</v>
      </c>
      <c r="LKK269" s="214" t="e">
        <v>#N/A</v>
      </c>
      <c r="LKL269" s="214" t="e">
        <v>#N/A</v>
      </c>
      <c r="LKM269" s="214" t="e">
        <v>#N/A</v>
      </c>
      <c r="LKN269" s="214" t="e">
        <v>#N/A</v>
      </c>
      <c r="LKO269" s="214" t="e">
        <v>#N/A</v>
      </c>
      <c r="LKP269" s="214" t="e">
        <v>#N/A</v>
      </c>
      <c r="LKQ269" s="214" t="e">
        <v>#N/A</v>
      </c>
      <c r="LKR269" s="214" t="e">
        <v>#N/A</v>
      </c>
      <c r="LKS269" s="214" t="e">
        <v>#N/A</v>
      </c>
      <c r="LKT269" s="214" t="e">
        <v>#N/A</v>
      </c>
      <c r="LKU269" s="214" t="e">
        <v>#N/A</v>
      </c>
      <c r="LKV269" s="214" t="e">
        <v>#N/A</v>
      </c>
      <c r="LKW269" s="214" t="e">
        <v>#N/A</v>
      </c>
      <c r="LKX269" s="214" t="e">
        <v>#N/A</v>
      </c>
      <c r="LKY269" s="214" t="e">
        <v>#N/A</v>
      </c>
      <c r="LKZ269" s="214" t="e">
        <v>#N/A</v>
      </c>
      <c r="LLA269" s="214" t="e">
        <v>#N/A</v>
      </c>
      <c r="LLB269" s="214" t="e">
        <v>#N/A</v>
      </c>
      <c r="LLC269" s="214" t="e">
        <v>#N/A</v>
      </c>
      <c r="LLD269" s="214" t="e">
        <v>#N/A</v>
      </c>
      <c r="LLE269" s="214" t="e">
        <v>#N/A</v>
      </c>
      <c r="LLF269" s="214" t="e">
        <v>#N/A</v>
      </c>
      <c r="LLG269" s="214" t="e">
        <v>#N/A</v>
      </c>
      <c r="LLH269" s="214" t="e">
        <v>#N/A</v>
      </c>
      <c r="LLI269" s="214" t="e">
        <v>#N/A</v>
      </c>
      <c r="LLJ269" s="214" t="e">
        <v>#N/A</v>
      </c>
      <c r="LLK269" s="214" t="e">
        <v>#N/A</v>
      </c>
      <c r="LLL269" s="214" t="e">
        <v>#N/A</v>
      </c>
      <c r="LLM269" s="214" t="e">
        <v>#N/A</v>
      </c>
      <c r="LLN269" s="214" t="e">
        <v>#N/A</v>
      </c>
      <c r="LLO269" s="214" t="e">
        <v>#N/A</v>
      </c>
      <c r="LLP269" s="214" t="e">
        <v>#N/A</v>
      </c>
      <c r="LLQ269" s="214" t="e">
        <v>#N/A</v>
      </c>
      <c r="LLR269" s="214" t="e">
        <v>#N/A</v>
      </c>
      <c r="LLS269" s="214" t="e">
        <v>#N/A</v>
      </c>
      <c r="LLT269" s="214" t="e">
        <v>#N/A</v>
      </c>
      <c r="LLU269" s="214" t="e">
        <v>#N/A</v>
      </c>
      <c r="LLV269" s="214" t="e">
        <v>#N/A</v>
      </c>
      <c r="LLW269" s="214" t="e">
        <v>#N/A</v>
      </c>
      <c r="LLX269" s="214" t="e">
        <v>#N/A</v>
      </c>
      <c r="LLY269" s="214" t="e">
        <v>#N/A</v>
      </c>
      <c r="LLZ269" s="214" t="e">
        <v>#N/A</v>
      </c>
      <c r="LMA269" s="214" t="e">
        <v>#N/A</v>
      </c>
      <c r="LMB269" s="214" t="e">
        <v>#N/A</v>
      </c>
      <c r="LMC269" s="214" t="e">
        <v>#N/A</v>
      </c>
      <c r="LMD269" s="214" t="e">
        <v>#N/A</v>
      </c>
      <c r="LME269" s="214" t="e">
        <v>#N/A</v>
      </c>
      <c r="LMF269" s="214" t="e">
        <v>#N/A</v>
      </c>
      <c r="LMG269" s="214" t="e">
        <v>#N/A</v>
      </c>
      <c r="LMH269" s="214" t="e">
        <v>#N/A</v>
      </c>
      <c r="LMI269" s="214" t="e">
        <v>#N/A</v>
      </c>
      <c r="LMJ269" s="214" t="e">
        <v>#N/A</v>
      </c>
      <c r="LMK269" s="214" t="e">
        <v>#N/A</v>
      </c>
      <c r="LML269" s="214" t="e">
        <v>#N/A</v>
      </c>
      <c r="LMM269" s="214" t="e">
        <v>#N/A</v>
      </c>
      <c r="LMN269" s="214" t="e">
        <v>#N/A</v>
      </c>
      <c r="LMO269" s="214" t="e">
        <v>#N/A</v>
      </c>
      <c r="LMP269" s="214" t="e">
        <v>#N/A</v>
      </c>
      <c r="LMQ269" s="214" t="e">
        <v>#N/A</v>
      </c>
      <c r="LMR269" s="214" t="e">
        <v>#N/A</v>
      </c>
      <c r="LMS269" s="214" t="e">
        <v>#N/A</v>
      </c>
      <c r="LMT269" s="214" t="e">
        <v>#N/A</v>
      </c>
      <c r="LMU269" s="214" t="e">
        <v>#N/A</v>
      </c>
      <c r="LMV269" s="214" t="e">
        <v>#N/A</v>
      </c>
      <c r="LMW269" s="214" t="e">
        <v>#N/A</v>
      </c>
      <c r="LMX269" s="214" t="e">
        <v>#N/A</v>
      </c>
      <c r="LMY269" s="214" t="e">
        <v>#N/A</v>
      </c>
      <c r="LMZ269" s="214" t="e">
        <v>#N/A</v>
      </c>
      <c r="LNA269" s="214" t="e">
        <v>#N/A</v>
      </c>
      <c r="LNB269" s="214" t="e">
        <v>#N/A</v>
      </c>
      <c r="LNC269" s="214" t="e">
        <v>#N/A</v>
      </c>
      <c r="LND269" s="214" t="e">
        <v>#N/A</v>
      </c>
      <c r="LNE269" s="214" t="e">
        <v>#N/A</v>
      </c>
      <c r="LNF269" s="214" t="e">
        <v>#N/A</v>
      </c>
      <c r="LNG269" s="214" t="e">
        <v>#N/A</v>
      </c>
      <c r="LNH269" s="214" t="e">
        <v>#N/A</v>
      </c>
      <c r="LNI269" s="214" t="e">
        <v>#N/A</v>
      </c>
      <c r="LNJ269" s="214" t="e">
        <v>#N/A</v>
      </c>
      <c r="LNK269" s="214" t="e">
        <v>#N/A</v>
      </c>
      <c r="LNL269" s="214" t="e">
        <v>#N/A</v>
      </c>
      <c r="LNM269" s="214" t="e">
        <v>#N/A</v>
      </c>
      <c r="LNN269" s="214" t="e">
        <v>#N/A</v>
      </c>
      <c r="LNO269" s="214" t="e">
        <v>#N/A</v>
      </c>
      <c r="LNP269" s="214" t="e">
        <v>#N/A</v>
      </c>
      <c r="LNQ269" s="214" t="e">
        <v>#N/A</v>
      </c>
      <c r="LNR269" s="214" t="e">
        <v>#N/A</v>
      </c>
      <c r="LNS269" s="214" t="e">
        <v>#N/A</v>
      </c>
      <c r="LNT269" s="214" t="e">
        <v>#N/A</v>
      </c>
      <c r="LNU269" s="214" t="e">
        <v>#N/A</v>
      </c>
      <c r="LNV269" s="214" t="e">
        <v>#N/A</v>
      </c>
      <c r="LNW269" s="214" t="e">
        <v>#N/A</v>
      </c>
      <c r="LNX269" s="214" t="e">
        <v>#N/A</v>
      </c>
      <c r="LNY269" s="214" t="e">
        <v>#N/A</v>
      </c>
      <c r="LNZ269" s="214" t="e">
        <v>#N/A</v>
      </c>
      <c r="LOA269" s="214" t="e">
        <v>#N/A</v>
      </c>
      <c r="LOB269" s="214" t="e">
        <v>#N/A</v>
      </c>
      <c r="LOC269" s="214" t="e">
        <v>#N/A</v>
      </c>
      <c r="LOD269" s="214" t="e">
        <v>#N/A</v>
      </c>
      <c r="LOE269" s="214" t="e">
        <v>#N/A</v>
      </c>
      <c r="LOF269" s="214" t="e">
        <v>#N/A</v>
      </c>
      <c r="LOG269" s="214" t="e">
        <v>#N/A</v>
      </c>
      <c r="LOH269" s="214" t="e">
        <v>#N/A</v>
      </c>
      <c r="LOI269" s="214" t="e">
        <v>#N/A</v>
      </c>
      <c r="LOJ269" s="214" t="e">
        <v>#N/A</v>
      </c>
      <c r="LOK269" s="214" t="e">
        <v>#N/A</v>
      </c>
      <c r="LOL269" s="214" t="e">
        <v>#N/A</v>
      </c>
      <c r="LOM269" s="214" t="e">
        <v>#N/A</v>
      </c>
      <c r="LON269" s="214" t="e">
        <v>#N/A</v>
      </c>
      <c r="LOO269" s="214" t="e">
        <v>#N/A</v>
      </c>
      <c r="LOP269" s="214" t="e">
        <v>#N/A</v>
      </c>
      <c r="LOQ269" s="214" t="e">
        <v>#N/A</v>
      </c>
      <c r="LOR269" s="214" t="e">
        <v>#N/A</v>
      </c>
      <c r="LOS269" s="214" t="e">
        <v>#N/A</v>
      </c>
      <c r="LOT269" s="214" t="e">
        <v>#N/A</v>
      </c>
      <c r="LOU269" s="214" t="e">
        <v>#N/A</v>
      </c>
      <c r="LOV269" s="214" t="e">
        <v>#N/A</v>
      </c>
      <c r="LOW269" s="214" t="e">
        <v>#N/A</v>
      </c>
      <c r="LOX269" s="214" t="e">
        <v>#N/A</v>
      </c>
      <c r="LOY269" s="214" t="e">
        <v>#N/A</v>
      </c>
      <c r="LOZ269" s="214" t="e">
        <v>#N/A</v>
      </c>
      <c r="LPA269" s="214" t="e">
        <v>#N/A</v>
      </c>
      <c r="LPB269" s="214" t="e">
        <v>#N/A</v>
      </c>
      <c r="LPC269" s="214" t="e">
        <v>#N/A</v>
      </c>
      <c r="LPD269" s="214" t="e">
        <v>#N/A</v>
      </c>
      <c r="LPE269" s="214" t="e">
        <v>#N/A</v>
      </c>
      <c r="LPF269" s="214" t="e">
        <v>#N/A</v>
      </c>
      <c r="LPG269" s="214" t="e">
        <v>#N/A</v>
      </c>
      <c r="LPH269" s="214" t="e">
        <v>#N/A</v>
      </c>
      <c r="LPI269" s="214" t="e">
        <v>#N/A</v>
      </c>
      <c r="LPJ269" s="214" t="e">
        <v>#N/A</v>
      </c>
      <c r="LPK269" s="214" t="e">
        <v>#N/A</v>
      </c>
      <c r="LPL269" s="214" t="e">
        <v>#N/A</v>
      </c>
      <c r="LPM269" s="214" t="e">
        <v>#N/A</v>
      </c>
      <c r="LPN269" s="214" t="e">
        <v>#N/A</v>
      </c>
      <c r="LPO269" s="214" t="e">
        <v>#N/A</v>
      </c>
      <c r="LPP269" s="214" t="e">
        <v>#N/A</v>
      </c>
      <c r="LPQ269" s="214" t="e">
        <v>#N/A</v>
      </c>
      <c r="LPR269" s="214" t="e">
        <v>#N/A</v>
      </c>
      <c r="LPS269" s="214" t="e">
        <v>#N/A</v>
      </c>
      <c r="LPT269" s="214" t="e">
        <v>#N/A</v>
      </c>
      <c r="LPU269" s="214" t="e">
        <v>#N/A</v>
      </c>
      <c r="LPV269" s="214" t="e">
        <v>#N/A</v>
      </c>
      <c r="LPW269" s="214" t="e">
        <v>#N/A</v>
      </c>
      <c r="LPX269" s="214" t="e">
        <v>#N/A</v>
      </c>
      <c r="LPY269" s="214" t="e">
        <v>#N/A</v>
      </c>
      <c r="LPZ269" s="214" t="e">
        <v>#N/A</v>
      </c>
      <c r="LQA269" s="214" t="e">
        <v>#N/A</v>
      </c>
      <c r="LQB269" s="214" t="e">
        <v>#N/A</v>
      </c>
      <c r="LQC269" s="214" t="e">
        <v>#N/A</v>
      </c>
      <c r="LQD269" s="214" t="e">
        <v>#N/A</v>
      </c>
      <c r="LQE269" s="214" t="e">
        <v>#N/A</v>
      </c>
      <c r="LQF269" s="214" t="e">
        <v>#N/A</v>
      </c>
      <c r="LQG269" s="214" t="e">
        <v>#N/A</v>
      </c>
      <c r="LQH269" s="214" t="e">
        <v>#N/A</v>
      </c>
      <c r="LQI269" s="214" t="e">
        <v>#N/A</v>
      </c>
      <c r="LQJ269" s="214" t="e">
        <v>#N/A</v>
      </c>
      <c r="LQK269" s="214" t="e">
        <v>#N/A</v>
      </c>
      <c r="LQL269" s="214" t="e">
        <v>#N/A</v>
      </c>
      <c r="LQM269" s="214" t="e">
        <v>#N/A</v>
      </c>
      <c r="LQN269" s="214" t="e">
        <v>#N/A</v>
      </c>
      <c r="LQO269" s="214" t="e">
        <v>#N/A</v>
      </c>
      <c r="LQP269" s="214" t="e">
        <v>#N/A</v>
      </c>
      <c r="LQQ269" s="214" t="e">
        <v>#N/A</v>
      </c>
      <c r="LQR269" s="214" t="e">
        <v>#N/A</v>
      </c>
      <c r="LQS269" s="214" t="e">
        <v>#N/A</v>
      </c>
      <c r="LQT269" s="214" t="e">
        <v>#N/A</v>
      </c>
      <c r="LQU269" s="214" t="e">
        <v>#N/A</v>
      </c>
      <c r="LQV269" s="214" t="e">
        <v>#N/A</v>
      </c>
      <c r="LQW269" s="214" t="e">
        <v>#N/A</v>
      </c>
      <c r="LQX269" s="214" t="e">
        <v>#N/A</v>
      </c>
      <c r="LQY269" s="214" t="e">
        <v>#N/A</v>
      </c>
      <c r="LQZ269" s="214" t="e">
        <v>#N/A</v>
      </c>
      <c r="LRA269" s="214" t="e">
        <v>#N/A</v>
      </c>
      <c r="LRB269" s="214" t="e">
        <v>#N/A</v>
      </c>
      <c r="LRC269" s="214" t="e">
        <v>#N/A</v>
      </c>
      <c r="LRD269" s="214" t="e">
        <v>#N/A</v>
      </c>
      <c r="LRE269" s="214" t="e">
        <v>#N/A</v>
      </c>
      <c r="LRF269" s="214" t="e">
        <v>#N/A</v>
      </c>
      <c r="LRG269" s="214" t="e">
        <v>#N/A</v>
      </c>
      <c r="LRH269" s="214" t="e">
        <v>#N/A</v>
      </c>
      <c r="LRI269" s="214" t="e">
        <v>#N/A</v>
      </c>
      <c r="LRJ269" s="214" t="e">
        <v>#N/A</v>
      </c>
      <c r="LRK269" s="214" t="e">
        <v>#N/A</v>
      </c>
      <c r="LRL269" s="214" t="e">
        <v>#N/A</v>
      </c>
      <c r="LRM269" s="214" t="e">
        <v>#N/A</v>
      </c>
      <c r="LRN269" s="214" t="e">
        <v>#N/A</v>
      </c>
      <c r="LRO269" s="214" t="e">
        <v>#N/A</v>
      </c>
      <c r="LRP269" s="214" t="e">
        <v>#N/A</v>
      </c>
      <c r="LRQ269" s="214" t="e">
        <v>#N/A</v>
      </c>
      <c r="LRR269" s="214" t="e">
        <v>#N/A</v>
      </c>
      <c r="LRS269" s="214" t="e">
        <v>#N/A</v>
      </c>
      <c r="LRT269" s="214" t="e">
        <v>#N/A</v>
      </c>
      <c r="LRU269" s="214" t="e">
        <v>#N/A</v>
      </c>
      <c r="LRV269" s="214" t="e">
        <v>#N/A</v>
      </c>
      <c r="LRW269" s="214" t="e">
        <v>#N/A</v>
      </c>
      <c r="LRX269" s="214" t="e">
        <v>#N/A</v>
      </c>
      <c r="LRY269" s="214" t="e">
        <v>#N/A</v>
      </c>
      <c r="LRZ269" s="214" t="e">
        <v>#N/A</v>
      </c>
      <c r="LSA269" s="214" t="e">
        <v>#N/A</v>
      </c>
      <c r="LSB269" s="214" t="e">
        <v>#N/A</v>
      </c>
      <c r="LSC269" s="214" t="e">
        <v>#N/A</v>
      </c>
      <c r="LSD269" s="214" t="e">
        <v>#N/A</v>
      </c>
      <c r="LSE269" s="214" t="e">
        <v>#N/A</v>
      </c>
      <c r="LSF269" s="214" t="e">
        <v>#N/A</v>
      </c>
      <c r="LSG269" s="214" t="e">
        <v>#N/A</v>
      </c>
      <c r="LSH269" s="214" t="e">
        <v>#N/A</v>
      </c>
      <c r="LSI269" s="214" t="e">
        <v>#N/A</v>
      </c>
      <c r="LSJ269" s="214" t="e">
        <v>#N/A</v>
      </c>
      <c r="LSK269" s="214" t="e">
        <v>#N/A</v>
      </c>
      <c r="LSL269" s="214" t="e">
        <v>#N/A</v>
      </c>
      <c r="LSM269" s="214" t="e">
        <v>#N/A</v>
      </c>
      <c r="LSN269" s="214" t="e">
        <v>#N/A</v>
      </c>
      <c r="LSO269" s="214" t="e">
        <v>#N/A</v>
      </c>
      <c r="LSP269" s="214" t="e">
        <v>#N/A</v>
      </c>
      <c r="LSQ269" s="214" t="e">
        <v>#N/A</v>
      </c>
      <c r="LSR269" s="214" t="e">
        <v>#N/A</v>
      </c>
      <c r="LSS269" s="214" t="e">
        <v>#N/A</v>
      </c>
      <c r="LST269" s="214" t="e">
        <v>#N/A</v>
      </c>
      <c r="LSU269" s="214" t="e">
        <v>#N/A</v>
      </c>
      <c r="LSV269" s="214" t="e">
        <v>#N/A</v>
      </c>
      <c r="LSW269" s="214" t="e">
        <v>#N/A</v>
      </c>
      <c r="LSX269" s="214" t="e">
        <v>#N/A</v>
      </c>
      <c r="LSY269" s="214" t="e">
        <v>#N/A</v>
      </c>
      <c r="LSZ269" s="214" t="e">
        <v>#N/A</v>
      </c>
      <c r="LTA269" s="214" t="e">
        <v>#N/A</v>
      </c>
      <c r="LTB269" s="214" t="e">
        <v>#N/A</v>
      </c>
      <c r="LTC269" s="214" t="e">
        <v>#N/A</v>
      </c>
      <c r="LTD269" s="214" t="e">
        <v>#N/A</v>
      </c>
      <c r="LTE269" s="214" t="e">
        <v>#N/A</v>
      </c>
      <c r="LTF269" s="214" t="e">
        <v>#N/A</v>
      </c>
      <c r="LTG269" s="214" t="e">
        <v>#N/A</v>
      </c>
      <c r="LTH269" s="214" t="e">
        <v>#N/A</v>
      </c>
      <c r="LTI269" s="214" t="e">
        <v>#N/A</v>
      </c>
      <c r="LTJ269" s="214" t="e">
        <v>#N/A</v>
      </c>
      <c r="LTK269" s="214" t="e">
        <v>#N/A</v>
      </c>
      <c r="LTL269" s="214" t="e">
        <v>#N/A</v>
      </c>
      <c r="LTM269" s="214" t="e">
        <v>#N/A</v>
      </c>
      <c r="LTN269" s="214" t="e">
        <v>#N/A</v>
      </c>
      <c r="LTO269" s="214" t="e">
        <v>#N/A</v>
      </c>
      <c r="LTP269" s="214" t="e">
        <v>#N/A</v>
      </c>
      <c r="LTQ269" s="214" t="e">
        <v>#N/A</v>
      </c>
      <c r="LTR269" s="214" t="e">
        <v>#N/A</v>
      </c>
      <c r="LTS269" s="214" t="e">
        <v>#N/A</v>
      </c>
      <c r="LTT269" s="214" t="e">
        <v>#N/A</v>
      </c>
      <c r="LTU269" s="214" t="e">
        <v>#N/A</v>
      </c>
      <c r="LTV269" s="214" t="e">
        <v>#N/A</v>
      </c>
      <c r="LTW269" s="214" t="e">
        <v>#N/A</v>
      </c>
      <c r="LTX269" s="214" t="e">
        <v>#N/A</v>
      </c>
      <c r="LTY269" s="214" t="e">
        <v>#N/A</v>
      </c>
      <c r="LTZ269" s="214" t="e">
        <v>#N/A</v>
      </c>
      <c r="LUA269" s="214" t="e">
        <v>#N/A</v>
      </c>
      <c r="LUB269" s="214" t="e">
        <v>#N/A</v>
      </c>
      <c r="LUC269" s="214" t="e">
        <v>#N/A</v>
      </c>
      <c r="LUD269" s="214" t="e">
        <v>#N/A</v>
      </c>
      <c r="LUE269" s="214" t="e">
        <v>#N/A</v>
      </c>
      <c r="LUF269" s="214" t="e">
        <v>#N/A</v>
      </c>
      <c r="LUG269" s="214" t="e">
        <v>#N/A</v>
      </c>
      <c r="LUH269" s="214" t="e">
        <v>#N/A</v>
      </c>
      <c r="LUI269" s="214" t="e">
        <v>#N/A</v>
      </c>
      <c r="LUJ269" s="214" t="e">
        <v>#N/A</v>
      </c>
      <c r="LUK269" s="214" t="e">
        <v>#N/A</v>
      </c>
      <c r="LUL269" s="214" t="e">
        <v>#N/A</v>
      </c>
      <c r="LUM269" s="214" t="e">
        <v>#N/A</v>
      </c>
      <c r="LUN269" s="214" t="e">
        <v>#N/A</v>
      </c>
      <c r="LUO269" s="214" t="e">
        <v>#N/A</v>
      </c>
      <c r="LUP269" s="214" t="e">
        <v>#N/A</v>
      </c>
      <c r="LUQ269" s="214" t="e">
        <v>#N/A</v>
      </c>
      <c r="LUR269" s="214" t="e">
        <v>#N/A</v>
      </c>
      <c r="LUS269" s="214" t="e">
        <v>#N/A</v>
      </c>
      <c r="LUT269" s="214" t="e">
        <v>#N/A</v>
      </c>
      <c r="LUU269" s="214" t="e">
        <v>#N/A</v>
      </c>
      <c r="LUV269" s="214" t="e">
        <v>#N/A</v>
      </c>
      <c r="LUW269" s="214" t="e">
        <v>#N/A</v>
      </c>
      <c r="LUX269" s="214" t="e">
        <v>#N/A</v>
      </c>
      <c r="LUY269" s="214" t="e">
        <v>#N/A</v>
      </c>
      <c r="LUZ269" s="214" t="e">
        <v>#N/A</v>
      </c>
      <c r="LVA269" s="214" t="e">
        <v>#N/A</v>
      </c>
      <c r="LVB269" s="214" t="e">
        <v>#N/A</v>
      </c>
      <c r="LVC269" s="214" t="e">
        <v>#N/A</v>
      </c>
      <c r="LVD269" s="214" t="e">
        <v>#N/A</v>
      </c>
      <c r="LVE269" s="214" t="e">
        <v>#N/A</v>
      </c>
      <c r="LVF269" s="214" t="e">
        <v>#N/A</v>
      </c>
      <c r="LVG269" s="214" t="e">
        <v>#N/A</v>
      </c>
      <c r="LVH269" s="214" t="e">
        <v>#N/A</v>
      </c>
      <c r="LVI269" s="214" t="e">
        <v>#N/A</v>
      </c>
      <c r="LVJ269" s="214" t="e">
        <v>#N/A</v>
      </c>
      <c r="LVK269" s="214" t="e">
        <v>#N/A</v>
      </c>
      <c r="LVL269" s="214" t="e">
        <v>#N/A</v>
      </c>
      <c r="LVM269" s="214" t="e">
        <v>#N/A</v>
      </c>
      <c r="LVN269" s="214" t="e">
        <v>#N/A</v>
      </c>
      <c r="LVO269" s="214" t="e">
        <v>#N/A</v>
      </c>
      <c r="LVP269" s="214" t="e">
        <v>#N/A</v>
      </c>
      <c r="LVQ269" s="214" t="e">
        <v>#N/A</v>
      </c>
      <c r="LVR269" s="214" t="e">
        <v>#N/A</v>
      </c>
      <c r="LVS269" s="214" t="e">
        <v>#N/A</v>
      </c>
      <c r="LVT269" s="214" t="e">
        <v>#N/A</v>
      </c>
      <c r="LVU269" s="214" t="e">
        <v>#N/A</v>
      </c>
      <c r="LVV269" s="214" t="e">
        <v>#N/A</v>
      </c>
      <c r="LVW269" s="214" t="e">
        <v>#N/A</v>
      </c>
      <c r="LVX269" s="214" t="e">
        <v>#N/A</v>
      </c>
      <c r="LVY269" s="214" t="e">
        <v>#N/A</v>
      </c>
      <c r="LVZ269" s="214" t="e">
        <v>#N/A</v>
      </c>
      <c r="LWA269" s="214" t="e">
        <v>#N/A</v>
      </c>
      <c r="LWB269" s="214" t="e">
        <v>#N/A</v>
      </c>
      <c r="LWC269" s="214" t="e">
        <v>#N/A</v>
      </c>
      <c r="LWD269" s="214" t="e">
        <v>#N/A</v>
      </c>
      <c r="LWE269" s="214" t="e">
        <v>#N/A</v>
      </c>
      <c r="LWF269" s="214" t="e">
        <v>#N/A</v>
      </c>
      <c r="LWG269" s="214" t="e">
        <v>#N/A</v>
      </c>
      <c r="LWH269" s="214" t="e">
        <v>#N/A</v>
      </c>
      <c r="LWI269" s="214" t="e">
        <v>#N/A</v>
      </c>
      <c r="LWJ269" s="214" t="e">
        <v>#N/A</v>
      </c>
      <c r="LWK269" s="214" t="e">
        <v>#N/A</v>
      </c>
      <c r="LWL269" s="214" t="e">
        <v>#N/A</v>
      </c>
      <c r="LWM269" s="214" t="e">
        <v>#N/A</v>
      </c>
      <c r="LWN269" s="214" t="e">
        <v>#N/A</v>
      </c>
      <c r="LWO269" s="214" t="e">
        <v>#N/A</v>
      </c>
      <c r="LWP269" s="214" t="e">
        <v>#N/A</v>
      </c>
      <c r="LWQ269" s="214" t="e">
        <v>#N/A</v>
      </c>
      <c r="LWR269" s="214" t="e">
        <v>#N/A</v>
      </c>
      <c r="LWS269" s="214" t="e">
        <v>#N/A</v>
      </c>
      <c r="LWT269" s="214" t="e">
        <v>#N/A</v>
      </c>
      <c r="LWU269" s="214" t="e">
        <v>#N/A</v>
      </c>
      <c r="LWV269" s="214" t="e">
        <v>#N/A</v>
      </c>
      <c r="LWW269" s="214" t="e">
        <v>#N/A</v>
      </c>
      <c r="LWX269" s="214" t="e">
        <v>#N/A</v>
      </c>
      <c r="LWY269" s="214" t="e">
        <v>#N/A</v>
      </c>
      <c r="LWZ269" s="214" t="e">
        <v>#N/A</v>
      </c>
      <c r="LXA269" s="214" t="e">
        <v>#N/A</v>
      </c>
      <c r="LXB269" s="214" t="e">
        <v>#N/A</v>
      </c>
      <c r="LXC269" s="214" t="e">
        <v>#N/A</v>
      </c>
      <c r="LXD269" s="214" t="e">
        <v>#N/A</v>
      </c>
      <c r="LXE269" s="214" t="e">
        <v>#N/A</v>
      </c>
      <c r="LXF269" s="214" t="e">
        <v>#N/A</v>
      </c>
      <c r="LXG269" s="214" t="e">
        <v>#N/A</v>
      </c>
      <c r="LXH269" s="214" t="e">
        <v>#N/A</v>
      </c>
      <c r="LXI269" s="214" t="e">
        <v>#N/A</v>
      </c>
      <c r="LXJ269" s="214" t="e">
        <v>#N/A</v>
      </c>
      <c r="LXK269" s="214" t="e">
        <v>#N/A</v>
      </c>
      <c r="LXL269" s="214" t="e">
        <v>#N/A</v>
      </c>
      <c r="LXM269" s="214" t="e">
        <v>#N/A</v>
      </c>
      <c r="LXN269" s="214" t="e">
        <v>#N/A</v>
      </c>
      <c r="LXO269" s="214" t="e">
        <v>#N/A</v>
      </c>
      <c r="LXP269" s="214" t="e">
        <v>#N/A</v>
      </c>
      <c r="LXQ269" s="214" t="e">
        <v>#N/A</v>
      </c>
      <c r="LXR269" s="214" t="e">
        <v>#N/A</v>
      </c>
      <c r="LXS269" s="214" t="e">
        <v>#N/A</v>
      </c>
      <c r="LXT269" s="214" t="e">
        <v>#N/A</v>
      </c>
      <c r="LXU269" s="214" t="e">
        <v>#N/A</v>
      </c>
      <c r="LXV269" s="214" t="e">
        <v>#N/A</v>
      </c>
      <c r="LXW269" s="214" t="e">
        <v>#N/A</v>
      </c>
      <c r="LXX269" s="214" t="e">
        <v>#N/A</v>
      </c>
      <c r="LXY269" s="214" t="e">
        <v>#N/A</v>
      </c>
      <c r="LXZ269" s="214" t="e">
        <v>#N/A</v>
      </c>
      <c r="LYA269" s="214" t="e">
        <v>#N/A</v>
      </c>
      <c r="LYB269" s="214" t="e">
        <v>#N/A</v>
      </c>
      <c r="LYC269" s="214" t="e">
        <v>#N/A</v>
      </c>
      <c r="LYD269" s="214" t="e">
        <v>#N/A</v>
      </c>
      <c r="LYE269" s="214" t="e">
        <v>#N/A</v>
      </c>
      <c r="LYF269" s="214" t="e">
        <v>#N/A</v>
      </c>
      <c r="LYG269" s="214" t="e">
        <v>#N/A</v>
      </c>
      <c r="LYH269" s="214" t="e">
        <v>#N/A</v>
      </c>
      <c r="LYI269" s="214" t="e">
        <v>#N/A</v>
      </c>
      <c r="LYJ269" s="214" t="e">
        <v>#N/A</v>
      </c>
      <c r="LYK269" s="214" t="e">
        <v>#N/A</v>
      </c>
      <c r="LYL269" s="214" t="e">
        <v>#N/A</v>
      </c>
      <c r="LYM269" s="214" t="e">
        <v>#N/A</v>
      </c>
      <c r="LYN269" s="214" t="e">
        <v>#N/A</v>
      </c>
      <c r="LYO269" s="214" t="e">
        <v>#N/A</v>
      </c>
      <c r="LYP269" s="214" t="e">
        <v>#N/A</v>
      </c>
      <c r="LYQ269" s="214" t="e">
        <v>#N/A</v>
      </c>
      <c r="LYR269" s="214" t="e">
        <v>#N/A</v>
      </c>
      <c r="LYS269" s="214" t="e">
        <v>#N/A</v>
      </c>
      <c r="LYT269" s="214" t="e">
        <v>#N/A</v>
      </c>
      <c r="LYU269" s="214" t="e">
        <v>#N/A</v>
      </c>
      <c r="LYV269" s="214" t="e">
        <v>#N/A</v>
      </c>
      <c r="LYW269" s="214" t="e">
        <v>#N/A</v>
      </c>
      <c r="LYX269" s="214" t="e">
        <v>#N/A</v>
      </c>
      <c r="LYY269" s="214" t="e">
        <v>#N/A</v>
      </c>
      <c r="LYZ269" s="214" t="e">
        <v>#N/A</v>
      </c>
      <c r="LZA269" s="214" t="e">
        <v>#N/A</v>
      </c>
      <c r="LZB269" s="214" t="e">
        <v>#N/A</v>
      </c>
      <c r="LZC269" s="214" t="e">
        <v>#N/A</v>
      </c>
      <c r="LZD269" s="214" t="e">
        <v>#N/A</v>
      </c>
      <c r="LZE269" s="214" t="e">
        <v>#N/A</v>
      </c>
      <c r="LZF269" s="214" t="e">
        <v>#N/A</v>
      </c>
      <c r="LZG269" s="214" t="e">
        <v>#N/A</v>
      </c>
      <c r="LZH269" s="214" t="e">
        <v>#N/A</v>
      </c>
      <c r="LZI269" s="214" t="e">
        <v>#N/A</v>
      </c>
      <c r="LZJ269" s="214" t="e">
        <v>#N/A</v>
      </c>
      <c r="LZK269" s="214" t="e">
        <v>#N/A</v>
      </c>
      <c r="LZL269" s="214" t="e">
        <v>#N/A</v>
      </c>
      <c r="LZM269" s="214" t="e">
        <v>#N/A</v>
      </c>
      <c r="LZN269" s="214" t="e">
        <v>#N/A</v>
      </c>
      <c r="LZO269" s="214" t="e">
        <v>#N/A</v>
      </c>
      <c r="LZP269" s="214" t="e">
        <v>#N/A</v>
      </c>
      <c r="LZQ269" s="214" t="e">
        <v>#N/A</v>
      </c>
      <c r="LZR269" s="214" t="e">
        <v>#N/A</v>
      </c>
      <c r="LZS269" s="214" t="e">
        <v>#N/A</v>
      </c>
      <c r="LZT269" s="214" t="e">
        <v>#N/A</v>
      </c>
      <c r="LZU269" s="214" t="e">
        <v>#N/A</v>
      </c>
      <c r="LZV269" s="214" t="e">
        <v>#N/A</v>
      </c>
      <c r="LZW269" s="214" t="e">
        <v>#N/A</v>
      </c>
      <c r="LZX269" s="214" t="e">
        <v>#N/A</v>
      </c>
      <c r="LZY269" s="214" t="e">
        <v>#N/A</v>
      </c>
      <c r="LZZ269" s="214" t="e">
        <v>#N/A</v>
      </c>
      <c r="MAA269" s="214" t="e">
        <v>#N/A</v>
      </c>
      <c r="MAB269" s="214" t="e">
        <v>#N/A</v>
      </c>
      <c r="MAC269" s="214" t="e">
        <v>#N/A</v>
      </c>
      <c r="MAD269" s="214" t="e">
        <v>#N/A</v>
      </c>
      <c r="MAE269" s="214" t="e">
        <v>#N/A</v>
      </c>
      <c r="MAF269" s="214" t="e">
        <v>#N/A</v>
      </c>
      <c r="MAG269" s="214" t="e">
        <v>#N/A</v>
      </c>
      <c r="MAH269" s="214" t="e">
        <v>#N/A</v>
      </c>
      <c r="MAI269" s="214" t="e">
        <v>#N/A</v>
      </c>
      <c r="MAJ269" s="214" t="e">
        <v>#N/A</v>
      </c>
      <c r="MAK269" s="214" t="e">
        <v>#N/A</v>
      </c>
      <c r="MAL269" s="214" t="e">
        <v>#N/A</v>
      </c>
      <c r="MAM269" s="214" t="e">
        <v>#N/A</v>
      </c>
      <c r="MAN269" s="214" t="e">
        <v>#N/A</v>
      </c>
      <c r="MAO269" s="214" t="e">
        <v>#N/A</v>
      </c>
      <c r="MAP269" s="214" t="e">
        <v>#N/A</v>
      </c>
      <c r="MAQ269" s="214" t="e">
        <v>#N/A</v>
      </c>
      <c r="MAR269" s="214" t="e">
        <v>#N/A</v>
      </c>
      <c r="MAS269" s="214" t="e">
        <v>#N/A</v>
      </c>
      <c r="MAT269" s="214" t="e">
        <v>#N/A</v>
      </c>
      <c r="MAU269" s="214" t="e">
        <v>#N/A</v>
      </c>
      <c r="MAV269" s="214" t="e">
        <v>#N/A</v>
      </c>
      <c r="MAW269" s="214" t="e">
        <v>#N/A</v>
      </c>
      <c r="MAX269" s="214" t="e">
        <v>#N/A</v>
      </c>
      <c r="MAY269" s="214" t="e">
        <v>#N/A</v>
      </c>
      <c r="MAZ269" s="214" t="e">
        <v>#N/A</v>
      </c>
      <c r="MBA269" s="214" t="e">
        <v>#N/A</v>
      </c>
      <c r="MBB269" s="214" t="e">
        <v>#N/A</v>
      </c>
      <c r="MBC269" s="214" t="e">
        <v>#N/A</v>
      </c>
      <c r="MBD269" s="214" t="e">
        <v>#N/A</v>
      </c>
      <c r="MBE269" s="214" t="e">
        <v>#N/A</v>
      </c>
      <c r="MBF269" s="214" t="e">
        <v>#N/A</v>
      </c>
      <c r="MBG269" s="214" t="e">
        <v>#N/A</v>
      </c>
      <c r="MBH269" s="214" t="e">
        <v>#N/A</v>
      </c>
      <c r="MBI269" s="214" t="e">
        <v>#N/A</v>
      </c>
      <c r="MBJ269" s="214" t="e">
        <v>#N/A</v>
      </c>
      <c r="MBK269" s="214" t="e">
        <v>#N/A</v>
      </c>
      <c r="MBL269" s="214" t="e">
        <v>#N/A</v>
      </c>
      <c r="MBM269" s="214" t="e">
        <v>#N/A</v>
      </c>
      <c r="MBN269" s="214" t="e">
        <v>#N/A</v>
      </c>
      <c r="MBO269" s="214" t="e">
        <v>#N/A</v>
      </c>
      <c r="MBP269" s="214" t="e">
        <v>#N/A</v>
      </c>
      <c r="MBQ269" s="214" t="e">
        <v>#N/A</v>
      </c>
      <c r="MBR269" s="214" t="e">
        <v>#N/A</v>
      </c>
      <c r="MBS269" s="214" t="e">
        <v>#N/A</v>
      </c>
      <c r="MBT269" s="214" t="e">
        <v>#N/A</v>
      </c>
      <c r="MBU269" s="214" t="e">
        <v>#N/A</v>
      </c>
      <c r="MBV269" s="214" t="e">
        <v>#N/A</v>
      </c>
      <c r="MBW269" s="214" t="e">
        <v>#N/A</v>
      </c>
      <c r="MBX269" s="214" t="e">
        <v>#N/A</v>
      </c>
      <c r="MBY269" s="214" t="e">
        <v>#N/A</v>
      </c>
      <c r="MBZ269" s="214" t="e">
        <v>#N/A</v>
      </c>
      <c r="MCA269" s="214" t="e">
        <v>#N/A</v>
      </c>
      <c r="MCB269" s="214" t="e">
        <v>#N/A</v>
      </c>
      <c r="MCC269" s="214" t="e">
        <v>#N/A</v>
      </c>
      <c r="MCD269" s="214" t="e">
        <v>#N/A</v>
      </c>
      <c r="MCE269" s="214" t="e">
        <v>#N/A</v>
      </c>
      <c r="MCF269" s="214" t="e">
        <v>#N/A</v>
      </c>
      <c r="MCG269" s="214" t="e">
        <v>#N/A</v>
      </c>
      <c r="MCH269" s="214" t="e">
        <v>#N/A</v>
      </c>
      <c r="MCI269" s="214" t="e">
        <v>#N/A</v>
      </c>
      <c r="MCJ269" s="214" t="e">
        <v>#N/A</v>
      </c>
      <c r="MCK269" s="214" t="e">
        <v>#N/A</v>
      </c>
      <c r="MCL269" s="214" t="e">
        <v>#N/A</v>
      </c>
      <c r="MCM269" s="214" t="e">
        <v>#N/A</v>
      </c>
      <c r="MCN269" s="214" t="e">
        <v>#N/A</v>
      </c>
      <c r="MCO269" s="214" t="e">
        <v>#N/A</v>
      </c>
      <c r="MCP269" s="214" t="e">
        <v>#N/A</v>
      </c>
      <c r="MCQ269" s="214" t="e">
        <v>#N/A</v>
      </c>
      <c r="MCR269" s="214" t="e">
        <v>#N/A</v>
      </c>
      <c r="MCS269" s="214" t="e">
        <v>#N/A</v>
      </c>
      <c r="MCT269" s="214" t="e">
        <v>#N/A</v>
      </c>
      <c r="MCU269" s="214" t="e">
        <v>#N/A</v>
      </c>
      <c r="MCV269" s="214" t="e">
        <v>#N/A</v>
      </c>
      <c r="MCW269" s="214" t="e">
        <v>#N/A</v>
      </c>
      <c r="MCX269" s="214" t="e">
        <v>#N/A</v>
      </c>
      <c r="MCY269" s="214" t="e">
        <v>#N/A</v>
      </c>
      <c r="MCZ269" s="214" t="e">
        <v>#N/A</v>
      </c>
      <c r="MDA269" s="214" t="e">
        <v>#N/A</v>
      </c>
      <c r="MDB269" s="214" t="e">
        <v>#N/A</v>
      </c>
      <c r="MDC269" s="214" t="e">
        <v>#N/A</v>
      </c>
      <c r="MDD269" s="214" t="e">
        <v>#N/A</v>
      </c>
      <c r="MDE269" s="214" t="e">
        <v>#N/A</v>
      </c>
      <c r="MDF269" s="214" t="e">
        <v>#N/A</v>
      </c>
      <c r="MDG269" s="214" t="e">
        <v>#N/A</v>
      </c>
      <c r="MDH269" s="214" t="e">
        <v>#N/A</v>
      </c>
      <c r="MDI269" s="214" t="e">
        <v>#N/A</v>
      </c>
      <c r="MDJ269" s="214" t="e">
        <v>#N/A</v>
      </c>
      <c r="MDK269" s="214" t="e">
        <v>#N/A</v>
      </c>
      <c r="MDL269" s="214" t="e">
        <v>#N/A</v>
      </c>
      <c r="MDM269" s="214" t="e">
        <v>#N/A</v>
      </c>
      <c r="MDN269" s="214" t="e">
        <v>#N/A</v>
      </c>
      <c r="MDO269" s="214" t="e">
        <v>#N/A</v>
      </c>
      <c r="MDP269" s="214" t="e">
        <v>#N/A</v>
      </c>
      <c r="MDQ269" s="214" t="e">
        <v>#N/A</v>
      </c>
      <c r="MDR269" s="214" t="e">
        <v>#N/A</v>
      </c>
      <c r="MDS269" s="214" t="e">
        <v>#N/A</v>
      </c>
      <c r="MDT269" s="214" t="e">
        <v>#N/A</v>
      </c>
      <c r="MDU269" s="214" t="e">
        <v>#N/A</v>
      </c>
      <c r="MDV269" s="214" t="e">
        <v>#N/A</v>
      </c>
      <c r="MDW269" s="214" t="e">
        <v>#N/A</v>
      </c>
      <c r="MDX269" s="214" t="e">
        <v>#N/A</v>
      </c>
      <c r="MDY269" s="214" t="e">
        <v>#N/A</v>
      </c>
      <c r="MDZ269" s="214" t="e">
        <v>#N/A</v>
      </c>
      <c r="MEA269" s="214" t="e">
        <v>#N/A</v>
      </c>
      <c r="MEB269" s="214" t="e">
        <v>#N/A</v>
      </c>
      <c r="MEC269" s="214" t="e">
        <v>#N/A</v>
      </c>
      <c r="MED269" s="214" t="e">
        <v>#N/A</v>
      </c>
      <c r="MEE269" s="214" t="e">
        <v>#N/A</v>
      </c>
      <c r="MEF269" s="214" t="e">
        <v>#N/A</v>
      </c>
      <c r="MEG269" s="214" t="e">
        <v>#N/A</v>
      </c>
      <c r="MEH269" s="214" t="e">
        <v>#N/A</v>
      </c>
      <c r="MEI269" s="214" t="e">
        <v>#N/A</v>
      </c>
      <c r="MEJ269" s="214" t="e">
        <v>#N/A</v>
      </c>
      <c r="MEK269" s="214" t="e">
        <v>#N/A</v>
      </c>
      <c r="MEL269" s="214" t="e">
        <v>#N/A</v>
      </c>
      <c r="MEM269" s="214" t="e">
        <v>#N/A</v>
      </c>
      <c r="MEN269" s="214" t="e">
        <v>#N/A</v>
      </c>
      <c r="MEO269" s="214" t="e">
        <v>#N/A</v>
      </c>
      <c r="MEP269" s="214" t="e">
        <v>#N/A</v>
      </c>
      <c r="MEQ269" s="214" t="e">
        <v>#N/A</v>
      </c>
      <c r="MER269" s="214" t="e">
        <v>#N/A</v>
      </c>
      <c r="MES269" s="214" t="e">
        <v>#N/A</v>
      </c>
      <c r="MET269" s="214" t="e">
        <v>#N/A</v>
      </c>
      <c r="MEU269" s="214" t="e">
        <v>#N/A</v>
      </c>
      <c r="MEV269" s="214" t="e">
        <v>#N/A</v>
      </c>
      <c r="MEW269" s="214" t="e">
        <v>#N/A</v>
      </c>
      <c r="MEX269" s="214" t="e">
        <v>#N/A</v>
      </c>
      <c r="MEY269" s="214" t="e">
        <v>#N/A</v>
      </c>
      <c r="MEZ269" s="214" t="e">
        <v>#N/A</v>
      </c>
      <c r="MFA269" s="214" t="e">
        <v>#N/A</v>
      </c>
      <c r="MFB269" s="214" t="e">
        <v>#N/A</v>
      </c>
      <c r="MFC269" s="214" t="e">
        <v>#N/A</v>
      </c>
      <c r="MFD269" s="214" t="e">
        <v>#N/A</v>
      </c>
      <c r="MFE269" s="214" t="e">
        <v>#N/A</v>
      </c>
      <c r="MFF269" s="214" t="e">
        <v>#N/A</v>
      </c>
      <c r="MFG269" s="214" t="e">
        <v>#N/A</v>
      </c>
      <c r="MFH269" s="214" t="e">
        <v>#N/A</v>
      </c>
      <c r="MFI269" s="214" t="e">
        <v>#N/A</v>
      </c>
      <c r="MFJ269" s="214" t="e">
        <v>#N/A</v>
      </c>
      <c r="MFK269" s="214" t="e">
        <v>#N/A</v>
      </c>
      <c r="MFL269" s="214" t="e">
        <v>#N/A</v>
      </c>
      <c r="MFM269" s="214" t="e">
        <v>#N/A</v>
      </c>
      <c r="MFN269" s="214" t="e">
        <v>#N/A</v>
      </c>
      <c r="MFO269" s="214" t="e">
        <v>#N/A</v>
      </c>
      <c r="MFP269" s="214" t="e">
        <v>#N/A</v>
      </c>
      <c r="MFQ269" s="214" t="e">
        <v>#N/A</v>
      </c>
      <c r="MFR269" s="214" t="e">
        <v>#N/A</v>
      </c>
      <c r="MFS269" s="214" t="e">
        <v>#N/A</v>
      </c>
      <c r="MFT269" s="214" t="e">
        <v>#N/A</v>
      </c>
      <c r="MFU269" s="214" t="e">
        <v>#N/A</v>
      </c>
      <c r="MFV269" s="214" t="e">
        <v>#N/A</v>
      </c>
      <c r="MFW269" s="214" t="e">
        <v>#N/A</v>
      </c>
      <c r="MFX269" s="214" t="e">
        <v>#N/A</v>
      </c>
      <c r="MFY269" s="214" t="e">
        <v>#N/A</v>
      </c>
      <c r="MFZ269" s="214" t="e">
        <v>#N/A</v>
      </c>
      <c r="MGA269" s="214" t="e">
        <v>#N/A</v>
      </c>
      <c r="MGB269" s="214" t="e">
        <v>#N/A</v>
      </c>
      <c r="MGC269" s="214" t="e">
        <v>#N/A</v>
      </c>
      <c r="MGD269" s="214" t="e">
        <v>#N/A</v>
      </c>
      <c r="MGE269" s="214" t="e">
        <v>#N/A</v>
      </c>
      <c r="MGF269" s="214" t="e">
        <v>#N/A</v>
      </c>
      <c r="MGG269" s="214" t="e">
        <v>#N/A</v>
      </c>
      <c r="MGH269" s="214" t="e">
        <v>#N/A</v>
      </c>
      <c r="MGI269" s="214" t="e">
        <v>#N/A</v>
      </c>
      <c r="MGJ269" s="214" t="e">
        <v>#N/A</v>
      </c>
      <c r="MGK269" s="214" t="e">
        <v>#N/A</v>
      </c>
      <c r="MGL269" s="214" t="e">
        <v>#N/A</v>
      </c>
      <c r="MGM269" s="214" t="e">
        <v>#N/A</v>
      </c>
      <c r="MGN269" s="214" t="e">
        <v>#N/A</v>
      </c>
      <c r="MGO269" s="214" t="e">
        <v>#N/A</v>
      </c>
      <c r="MGP269" s="214" t="e">
        <v>#N/A</v>
      </c>
      <c r="MGQ269" s="214" t="e">
        <v>#N/A</v>
      </c>
      <c r="MGR269" s="214" t="e">
        <v>#N/A</v>
      </c>
      <c r="MGS269" s="214" t="e">
        <v>#N/A</v>
      </c>
      <c r="MGT269" s="214" t="e">
        <v>#N/A</v>
      </c>
      <c r="MGU269" s="214" t="e">
        <v>#N/A</v>
      </c>
      <c r="MGV269" s="214" t="e">
        <v>#N/A</v>
      </c>
      <c r="MGW269" s="214" t="e">
        <v>#N/A</v>
      </c>
      <c r="MGX269" s="214" t="e">
        <v>#N/A</v>
      </c>
      <c r="MGY269" s="214" t="e">
        <v>#N/A</v>
      </c>
      <c r="MGZ269" s="214" t="e">
        <v>#N/A</v>
      </c>
      <c r="MHA269" s="214" t="e">
        <v>#N/A</v>
      </c>
      <c r="MHB269" s="214" t="e">
        <v>#N/A</v>
      </c>
      <c r="MHC269" s="214" t="e">
        <v>#N/A</v>
      </c>
      <c r="MHD269" s="214" t="e">
        <v>#N/A</v>
      </c>
      <c r="MHE269" s="214" t="e">
        <v>#N/A</v>
      </c>
      <c r="MHF269" s="214" t="e">
        <v>#N/A</v>
      </c>
      <c r="MHG269" s="214" t="e">
        <v>#N/A</v>
      </c>
      <c r="MHH269" s="214" t="e">
        <v>#N/A</v>
      </c>
      <c r="MHI269" s="214" t="e">
        <v>#N/A</v>
      </c>
      <c r="MHJ269" s="214" t="e">
        <v>#N/A</v>
      </c>
      <c r="MHK269" s="214" t="e">
        <v>#N/A</v>
      </c>
      <c r="MHL269" s="214" t="e">
        <v>#N/A</v>
      </c>
      <c r="MHM269" s="214" t="e">
        <v>#N/A</v>
      </c>
      <c r="MHN269" s="214" t="e">
        <v>#N/A</v>
      </c>
      <c r="MHO269" s="214" t="e">
        <v>#N/A</v>
      </c>
      <c r="MHP269" s="214" t="e">
        <v>#N/A</v>
      </c>
      <c r="MHQ269" s="214" t="e">
        <v>#N/A</v>
      </c>
      <c r="MHR269" s="214" t="e">
        <v>#N/A</v>
      </c>
      <c r="MHS269" s="214" t="e">
        <v>#N/A</v>
      </c>
      <c r="MHT269" s="214" t="e">
        <v>#N/A</v>
      </c>
      <c r="MHU269" s="214" t="e">
        <v>#N/A</v>
      </c>
      <c r="MHV269" s="214" t="e">
        <v>#N/A</v>
      </c>
      <c r="MHW269" s="214" t="e">
        <v>#N/A</v>
      </c>
      <c r="MHX269" s="214" t="e">
        <v>#N/A</v>
      </c>
      <c r="MHY269" s="214" t="e">
        <v>#N/A</v>
      </c>
      <c r="MHZ269" s="214" t="e">
        <v>#N/A</v>
      </c>
      <c r="MIA269" s="214" t="e">
        <v>#N/A</v>
      </c>
      <c r="MIB269" s="214" t="e">
        <v>#N/A</v>
      </c>
      <c r="MIC269" s="214" t="e">
        <v>#N/A</v>
      </c>
      <c r="MID269" s="214" t="e">
        <v>#N/A</v>
      </c>
      <c r="MIE269" s="214" t="e">
        <v>#N/A</v>
      </c>
      <c r="MIF269" s="214" t="e">
        <v>#N/A</v>
      </c>
      <c r="MIG269" s="214" t="e">
        <v>#N/A</v>
      </c>
      <c r="MIH269" s="214" t="e">
        <v>#N/A</v>
      </c>
      <c r="MII269" s="214" t="e">
        <v>#N/A</v>
      </c>
      <c r="MIJ269" s="214" t="e">
        <v>#N/A</v>
      </c>
      <c r="MIK269" s="214" t="e">
        <v>#N/A</v>
      </c>
      <c r="MIL269" s="214" t="e">
        <v>#N/A</v>
      </c>
      <c r="MIM269" s="214" t="e">
        <v>#N/A</v>
      </c>
      <c r="MIN269" s="214" t="e">
        <v>#N/A</v>
      </c>
      <c r="MIO269" s="214" t="e">
        <v>#N/A</v>
      </c>
      <c r="MIP269" s="214" t="e">
        <v>#N/A</v>
      </c>
      <c r="MIQ269" s="214" t="e">
        <v>#N/A</v>
      </c>
      <c r="MIR269" s="214" t="e">
        <v>#N/A</v>
      </c>
      <c r="MIS269" s="214" t="e">
        <v>#N/A</v>
      </c>
      <c r="MIT269" s="214" t="e">
        <v>#N/A</v>
      </c>
      <c r="MIU269" s="214" t="e">
        <v>#N/A</v>
      </c>
      <c r="MIV269" s="214" t="e">
        <v>#N/A</v>
      </c>
      <c r="MIW269" s="214" t="e">
        <v>#N/A</v>
      </c>
      <c r="MIX269" s="214" t="e">
        <v>#N/A</v>
      </c>
      <c r="MIY269" s="214" t="e">
        <v>#N/A</v>
      </c>
      <c r="MIZ269" s="214" t="e">
        <v>#N/A</v>
      </c>
      <c r="MJA269" s="214" t="e">
        <v>#N/A</v>
      </c>
      <c r="MJB269" s="214" t="e">
        <v>#N/A</v>
      </c>
      <c r="MJC269" s="214" t="e">
        <v>#N/A</v>
      </c>
      <c r="MJD269" s="214" t="e">
        <v>#N/A</v>
      </c>
      <c r="MJE269" s="214" t="e">
        <v>#N/A</v>
      </c>
      <c r="MJF269" s="214" t="e">
        <v>#N/A</v>
      </c>
      <c r="MJG269" s="214" t="e">
        <v>#N/A</v>
      </c>
      <c r="MJH269" s="214" t="e">
        <v>#N/A</v>
      </c>
      <c r="MJI269" s="214" t="e">
        <v>#N/A</v>
      </c>
      <c r="MJJ269" s="214" t="e">
        <v>#N/A</v>
      </c>
      <c r="MJK269" s="214" t="e">
        <v>#N/A</v>
      </c>
      <c r="MJL269" s="214" t="e">
        <v>#N/A</v>
      </c>
      <c r="MJM269" s="214" t="e">
        <v>#N/A</v>
      </c>
      <c r="MJN269" s="214" t="e">
        <v>#N/A</v>
      </c>
      <c r="MJO269" s="214" t="e">
        <v>#N/A</v>
      </c>
      <c r="MJP269" s="214" t="e">
        <v>#N/A</v>
      </c>
      <c r="MJQ269" s="214" t="e">
        <v>#N/A</v>
      </c>
      <c r="MJR269" s="214" t="e">
        <v>#N/A</v>
      </c>
      <c r="MJS269" s="214" t="e">
        <v>#N/A</v>
      </c>
      <c r="MJT269" s="214" t="e">
        <v>#N/A</v>
      </c>
      <c r="MJU269" s="214" t="e">
        <v>#N/A</v>
      </c>
      <c r="MJV269" s="214" t="e">
        <v>#N/A</v>
      </c>
      <c r="MJW269" s="214" t="e">
        <v>#N/A</v>
      </c>
      <c r="MJX269" s="214" t="e">
        <v>#N/A</v>
      </c>
      <c r="MJY269" s="214" t="e">
        <v>#N/A</v>
      </c>
      <c r="MJZ269" s="214" t="e">
        <v>#N/A</v>
      </c>
      <c r="MKA269" s="214" t="e">
        <v>#N/A</v>
      </c>
      <c r="MKB269" s="214" t="e">
        <v>#N/A</v>
      </c>
      <c r="MKC269" s="214" t="e">
        <v>#N/A</v>
      </c>
      <c r="MKD269" s="214" t="e">
        <v>#N/A</v>
      </c>
      <c r="MKE269" s="214" t="e">
        <v>#N/A</v>
      </c>
      <c r="MKF269" s="214" t="e">
        <v>#N/A</v>
      </c>
      <c r="MKG269" s="214" t="e">
        <v>#N/A</v>
      </c>
      <c r="MKH269" s="214" t="e">
        <v>#N/A</v>
      </c>
      <c r="MKI269" s="214" t="e">
        <v>#N/A</v>
      </c>
      <c r="MKJ269" s="214" t="e">
        <v>#N/A</v>
      </c>
      <c r="MKK269" s="214" t="e">
        <v>#N/A</v>
      </c>
      <c r="MKL269" s="214" t="e">
        <v>#N/A</v>
      </c>
      <c r="MKM269" s="214" t="e">
        <v>#N/A</v>
      </c>
      <c r="MKN269" s="214" t="e">
        <v>#N/A</v>
      </c>
      <c r="MKO269" s="214" t="e">
        <v>#N/A</v>
      </c>
      <c r="MKP269" s="214" t="e">
        <v>#N/A</v>
      </c>
      <c r="MKQ269" s="214" t="e">
        <v>#N/A</v>
      </c>
      <c r="MKR269" s="214" t="e">
        <v>#N/A</v>
      </c>
      <c r="MKS269" s="214" t="e">
        <v>#N/A</v>
      </c>
      <c r="MKT269" s="214" t="e">
        <v>#N/A</v>
      </c>
      <c r="MKU269" s="214" t="e">
        <v>#N/A</v>
      </c>
      <c r="MKV269" s="214" t="e">
        <v>#N/A</v>
      </c>
      <c r="MKW269" s="214" t="e">
        <v>#N/A</v>
      </c>
      <c r="MKX269" s="214" t="e">
        <v>#N/A</v>
      </c>
      <c r="MKY269" s="214" t="e">
        <v>#N/A</v>
      </c>
      <c r="MKZ269" s="214" t="e">
        <v>#N/A</v>
      </c>
      <c r="MLA269" s="214" t="e">
        <v>#N/A</v>
      </c>
      <c r="MLB269" s="214" t="e">
        <v>#N/A</v>
      </c>
      <c r="MLC269" s="214" t="e">
        <v>#N/A</v>
      </c>
      <c r="MLD269" s="214" t="e">
        <v>#N/A</v>
      </c>
      <c r="MLE269" s="214" t="e">
        <v>#N/A</v>
      </c>
      <c r="MLF269" s="214" t="e">
        <v>#N/A</v>
      </c>
      <c r="MLG269" s="214" t="e">
        <v>#N/A</v>
      </c>
      <c r="MLH269" s="214" t="e">
        <v>#N/A</v>
      </c>
      <c r="MLI269" s="214" t="e">
        <v>#N/A</v>
      </c>
      <c r="MLJ269" s="214" t="e">
        <v>#N/A</v>
      </c>
      <c r="MLK269" s="214" t="e">
        <v>#N/A</v>
      </c>
      <c r="MLL269" s="214" t="e">
        <v>#N/A</v>
      </c>
      <c r="MLM269" s="214" t="e">
        <v>#N/A</v>
      </c>
      <c r="MLN269" s="214" t="e">
        <v>#N/A</v>
      </c>
      <c r="MLO269" s="214" t="e">
        <v>#N/A</v>
      </c>
      <c r="MLP269" s="214" t="e">
        <v>#N/A</v>
      </c>
      <c r="MLQ269" s="214" t="e">
        <v>#N/A</v>
      </c>
      <c r="MLR269" s="214" t="e">
        <v>#N/A</v>
      </c>
      <c r="MLS269" s="214" t="e">
        <v>#N/A</v>
      </c>
      <c r="MLT269" s="214" t="e">
        <v>#N/A</v>
      </c>
      <c r="MLU269" s="214" t="e">
        <v>#N/A</v>
      </c>
      <c r="MLV269" s="214" t="e">
        <v>#N/A</v>
      </c>
      <c r="MLW269" s="214" t="e">
        <v>#N/A</v>
      </c>
      <c r="MLX269" s="214" t="e">
        <v>#N/A</v>
      </c>
      <c r="MLY269" s="214" t="e">
        <v>#N/A</v>
      </c>
      <c r="MLZ269" s="214" t="e">
        <v>#N/A</v>
      </c>
      <c r="MMA269" s="214" t="e">
        <v>#N/A</v>
      </c>
      <c r="MMB269" s="214" t="e">
        <v>#N/A</v>
      </c>
      <c r="MMC269" s="214" t="e">
        <v>#N/A</v>
      </c>
      <c r="MMD269" s="214" t="e">
        <v>#N/A</v>
      </c>
      <c r="MME269" s="214" t="e">
        <v>#N/A</v>
      </c>
      <c r="MMF269" s="214" t="e">
        <v>#N/A</v>
      </c>
      <c r="MMG269" s="214" t="e">
        <v>#N/A</v>
      </c>
      <c r="MMH269" s="214" t="e">
        <v>#N/A</v>
      </c>
      <c r="MMI269" s="214" t="e">
        <v>#N/A</v>
      </c>
      <c r="MMJ269" s="214" t="e">
        <v>#N/A</v>
      </c>
      <c r="MMK269" s="214" t="e">
        <v>#N/A</v>
      </c>
      <c r="MML269" s="214" t="e">
        <v>#N/A</v>
      </c>
      <c r="MMM269" s="214" t="e">
        <v>#N/A</v>
      </c>
      <c r="MMN269" s="214" t="e">
        <v>#N/A</v>
      </c>
      <c r="MMO269" s="214" t="e">
        <v>#N/A</v>
      </c>
      <c r="MMP269" s="214" t="e">
        <v>#N/A</v>
      </c>
      <c r="MMQ269" s="214" t="e">
        <v>#N/A</v>
      </c>
      <c r="MMR269" s="214" t="e">
        <v>#N/A</v>
      </c>
      <c r="MMS269" s="214" t="e">
        <v>#N/A</v>
      </c>
      <c r="MMT269" s="214" t="e">
        <v>#N/A</v>
      </c>
      <c r="MMU269" s="214" t="e">
        <v>#N/A</v>
      </c>
      <c r="MMV269" s="214" t="e">
        <v>#N/A</v>
      </c>
      <c r="MMW269" s="214" t="e">
        <v>#N/A</v>
      </c>
      <c r="MMX269" s="214" t="e">
        <v>#N/A</v>
      </c>
      <c r="MMY269" s="214" t="e">
        <v>#N/A</v>
      </c>
      <c r="MMZ269" s="214" t="e">
        <v>#N/A</v>
      </c>
      <c r="MNA269" s="214" t="e">
        <v>#N/A</v>
      </c>
      <c r="MNB269" s="214" t="e">
        <v>#N/A</v>
      </c>
      <c r="MNC269" s="214" t="e">
        <v>#N/A</v>
      </c>
      <c r="MND269" s="214" t="e">
        <v>#N/A</v>
      </c>
      <c r="MNE269" s="214" t="e">
        <v>#N/A</v>
      </c>
      <c r="MNF269" s="214" t="e">
        <v>#N/A</v>
      </c>
      <c r="MNG269" s="214" t="e">
        <v>#N/A</v>
      </c>
      <c r="MNH269" s="214" t="e">
        <v>#N/A</v>
      </c>
      <c r="MNI269" s="214" t="e">
        <v>#N/A</v>
      </c>
      <c r="MNJ269" s="214" t="e">
        <v>#N/A</v>
      </c>
      <c r="MNK269" s="214" t="e">
        <v>#N/A</v>
      </c>
      <c r="MNL269" s="214" t="e">
        <v>#N/A</v>
      </c>
      <c r="MNM269" s="214" t="e">
        <v>#N/A</v>
      </c>
      <c r="MNN269" s="214" t="e">
        <v>#N/A</v>
      </c>
      <c r="MNO269" s="214" t="e">
        <v>#N/A</v>
      </c>
      <c r="MNP269" s="214" t="e">
        <v>#N/A</v>
      </c>
      <c r="MNQ269" s="214" t="e">
        <v>#N/A</v>
      </c>
      <c r="MNR269" s="214" t="e">
        <v>#N/A</v>
      </c>
      <c r="MNS269" s="214" t="e">
        <v>#N/A</v>
      </c>
      <c r="MNT269" s="214" t="e">
        <v>#N/A</v>
      </c>
      <c r="MNU269" s="214" t="e">
        <v>#N/A</v>
      </c>
      <c r="MNV269" s="214" t="e">
        <v>#N/A</v>
      </c>
      <c r="MNW269" s="214" t="e">
        <v>#N/A</v>
      </c>
      <c r="MNX269" s="214" t="e">
        <v>#N/A</v>
      </c>
      <c r="MNY269" s="214" t="e">
        <v>#N/A</v>
      </c>
      <c r="MNZ269" s="214" t="e">
        <v>#N/A</v>
      </c>
      <c r="MOA269" s="214" t="e">
        <v>#N/A</v>
      </c>
      <c r="MOB269" s="214" t="e">
        <v>#N/A</v>
      </c>
      <c r="MOC269" s="214" t="e">
        <v>#N/A</v>
      </c>
      <c r="MOD269" s="214" t="e">
        <v>#N/A</v>
      </c>
      <c r="MOE269" s="214" t="e">
        <v>#N/A</v>
      </c>
      <c r="MOF269" s="214" t="e">
        <v>#N/A</v>
      </c>
      <c r="MOG269" s="214" t="e">
        <v>#N/A</v>
      </c>
      <c r="MOH269" s="214" t="e">
        <v>#N/A</v>
      </c>
      <c r="MOI269" s="214" t="e">
        <v>#N/A</v>
      </c>
      <c r="MOJ269" s="214" t="e">
        <v>#N/A</v>
      </c>
      <c r="MOK269" s="214" t="e">
        <v>#N/A</v>
      </c>
      <c r="MOL269" s="214" t="e">
        <v>#N/A</v>
      </c>
      <c r="MOM269" s="214" t="e">
        <v>#N/A</v>
      </c>
      <c r="MON269" s="214" t="e">
        <v>#N/A</v>
      </c>
      <c r="MOO269" s="214" t="e">
        <v>#N/A</v>
      </c>
      <c r="MOP269" s="214" t="e">
        <v>#N/A</v>
      </c>
      <c r="MOQ269" s="214" t="e">
        <v>#N/A</v>
      </c>
      <c r="MOR269" s="214" t="e">
        <v>#N/A</v>
      </c>
      <c r="MOS269" s="214" t="e">
        <v>#N/A</v>
      </c>
      <c r="MOT269" s="214" t="e">
        <v>#N/A</v>
      </c>
      <c r="MOU269" s="214" t="e">
        <v>#N/A</v>
      </c>
      <c r="MOV269" s="214" t="e">
        <v>#N/A</v>
      </c>
      <c r="MOW269" s="214" t="e">
        <v>#N/A</v>
      </c>
      <c r="MOX269" s="214" t="e">
        <v>#N/A</v>
      </c>
      <c r="MOY269" s="214" t="e">
        <v>#N/A</v>
      </c>
      <c r="MOZ269" s="214" t="e">
        <v>#N/A</v>
      </c>
      <c r="MPA269" s="214" t="e">
        <v>#N/A</v>
      </c>
      <c r="MPB269" s="214" t="e">
        <v>#N/A</v>
      </c>
      <c r="MPC269" s="214" t="e">
        <v>#N/A</v>
      </c>
      <c r="MPD269" s="214" t="e">
        <v>#N/A</v>
      </c>
      <c r="MPE269" s="214" t="e">
        <v>#N/A</v>
      </c>
      <c r="MPF269" s="214" t="e">
        <v>#N/A</v>
      </c>
      <c r="MPG269" s="214" t="e">
        <v>#N/A</v>
      </c>
      <c r="MPH269" s="214" t="e">
        <v>#N/A</v>
      </c>
      <c r="MPI269" s="214" t="e">
        <v>#N/A</v>
      </c>
      <c r="MPJ269" s="214" t="e">
        <v>#N/A</v>
      </c>
      <c r="MPK269" s="214" t="e">
        <v>#N/A</v>
      </c>
      <c r="MPL269" s="214" t="e">
        <v>#N/A</v>
      </c>
      <c r="MPM269" s="214" t="e">
        <v>#N/A</v>
      </c>
      <c r="MPN269" s="214" t="e">
        <v>#N/A</v>
      </c>
      <c r="MPO269" s="214" t="e">
        <v>#N/A</v>
      </c>
      <c r="MPP269" s="214" t="e">
        <v>#N/A</v>
      </c>
      <c r="MPQ269" s="214" t="e">
        <v>#N/A</v>
      </c>
      <c r="MPR269" s="214" t="e">
        <v>#N/A</v>
      </c>
      <c r="MPS269" s="214" t="e">
        <v>#N/A</v>
      </c>
      <c r="MPT269" s="214" t="e">
        <v>#N/A</v>
      </c>
      <c r="MPU269" s="214" t="e">
        <v>#N/A</v>
      </c>
      <c r="MPV269" s="214" t="e">
        <v>#N/A</v>
      </c>
      <c r="MPW269" s="214" t="e">
        <v>#N/A</v>
      </c>
      <c r="MPX269" s="214" t="e">
        <v>#N/A</v>
      </c>
      <c r="MPY269" s="214" t="e">
        <v>#N/A</v>
      </c>
      <c r="MPZ269" s="214" t="e">
        <v>#N/A</v>
      </c>
      <c r="MQA269" s="214" t="e">
        <v>#N/A</v>
      </c>
      <c r="MQB269" s="214" t="e">
        <v>#N/A</v>
      </c>
      <c r="MQC269" s="214" t="e">
        <v>#N/A</v>
      </c>
      <c r="MQD269" s="214" t="e">
        <v>#N/A</v>
      </c>
      <c r="MQE269" s="214" t="e">
        <v>#N/A</v>
      </c>
      <c r="MQF269" s="214" t="e">
        <v>#N/A</v>
      </c>
      <c r="MQG269" s="214" t="e">
        <v>#N/A</v>
      </c>
      <c r="MQH269" s="214" t="e">
        <v>#N/A</v>
      </c>
      <c r="MQI269" s="214" t="e">
        <v>#N/A</v>
      </c>
      <c r="MQJ269" s="214" t="e">
        <v>#N/A</v>
      </c>
      <c r="MQK269" s="214" t="e">
        <v>#N/A</v>
      </c>
      <c r="MQL269" s="214" t="e">
        <v>#N/A</v>
      </c>
      <c r="MQM269" s="214" t="e">
        <v>#N/A</v>
      </c>
      <c r="MQN269" s="214" t="e">
        <v>#N/A</v>
      </c>
      <c r="MQO269" s="214" t="e">
        <v>#N/A</v>
      </c>
      <c r="MQP269" s="214" t="e">
        <v>#N/A</v>
      </c>
      <c r="MQQ269" s="214" t="e">
        <v>#N/A</v>
      </c>
      <c r="MQR269" s="214" t="e">
        <v>#N/A</v>
      </c>
      <c r="MQS269" s="214" t="e">
        <v>#N/A</v>
      </c>
      <c r="MQT269" s="214" t="e">
        <v>#N/A</v>
      </c>
      <c r="MQU269" s="214" t="e">
        <v>#N/A</v>
      </c>
      <c r="MQV269" s="214" t="e">
        <v>#N/A</v>
      </c>
      <c r="MQW269" s="214" t="e">
        <v>#N/A</v>
      </c>
      <c r="MQX269" s="214" t="e">
        <v>#N/A</v>
      </c>
      <c r="MQY269" s="214" t="e">
        <v>#N/A</v>
      </c>
      <c r="MQZ269" s="214" t="e">
        <v>#N/A</v>
      </c>
      <c r="MRA269" s="214" t="e">
        <v>#N/A</v>
      </c>
      <c r="MRB269" s="214" t="e">
        <v>#N/A</v>
      </c>
      <c r="MRC269" s="214" t="e">
        <v>#N/A</v>
      </c>
      <c r="MRD269" s="214" t="e">
        <v>#N/A</v>
      </c>
      <c r="MRE269" s="214" t="e">
        <v>#N/A</v>
      </c>
      <c r="MRF269" s="214" t="e">
        <v>#N/A</v>
      </c>
      <c r="MRG269" s="214" t="e">
        <v>#N/A</v>
      </c>
      <c r="MRH269" s="214" t="e">
        <v>#N/A</v>
      </c>
      <c r="MRI269" s="214" t="e">
        <v>#N/A</v>
      </c>
      <c r="MRJ269" s="214" t="e">
        <v>#N/A</v>
      </c>
      <c r="MRK269" s="214" t="e">
        <v>#N/A</v>
      </c>
      <c r="MRL269" s="214" t="e">
        <v>#N/A</v>
      </c>
      <c r="MRM269" s="214" t="e">
        <v>#N/A</v>
      </c>
      <c r="MRN269" s="214" t="e">
        <v>#N/A</v>
      </c>
      <c r="MRO269" s="214" t="e">
        <v>#N/A</v>
      </c>
      <c r="MRP269" s="214" t="e">
        <v>#N/A</v>
      </c>
      <c r="MRQ269" s="214" t="e">
        <v>#N/A</v>
      </c>
      <c r="MRR269" s="214" t="e">
        <v>#N/A</v>
      </c>
      <c r="MRS269" s="214" t="e">
        <v>#N/A</v>
      </c>
      <c r="MRT269" s="214" t="e">
        <v>#N/A</v>
      </c>
      <c r="MRU269" s="214" t="e">
        <v>#N/A</v>
      </c>
      <c r="MRV269" s="214" t="e">
        <v>#N/A</v>
      </c>
      <c r="MRW269" s="214" t="e">
        <v>#N/A</v>
      </c>
      <c r="MRX269" s="214" t="e">
        <v>#N/A</v>
      </c>
      <c r="MRY269" s="214" t="e">
        <v>#N/A</v>
      </c>
      <c r="MRZ269" s="214" t="e">
        <v>#N/A</v>
      </c>
      <c r="MSA269" s="214" t="e">
        <v>#N/A</v>
      </c>
      <c r="MSB269" s="214" t="e">
        <v>#N/A</v>
      </c>
      <c r="MSC269" s="214" t="e">
        <v>#N/A</v>
      </c>
      <c r="MSD269" s="214" t="e">
        <v>#N/A</v>
      </c>
      <c r="MSE269" s="214" t="e">
        <v>#N/A</v>
      </c>
      <c r="MSF269" s="214" t="e">
        <v>#N/A</v>
      </c>
      <c r="MSG269" s="214" t="e">
        <v>#N/A</v>
      </c>
      <c r="MSH269" s="214" t="e">
        <v>#N/A</v>
      </c>
      <c r="MSI269" s="214" t="e">
        <v>#N/A</v>
      </c>
      <c r="MSJ269" s="214" t="e">
        <v>#N/A</v>
      </c>
      <c r="MSK269" s="214" t="e">
        <v>#N/A</v>
      </c>
      <c r="MSL269" s="214" t="e">
        <v>#N/A</v>
      </c>
      <c r="MSM269" s="214" t="e">
        <v>#N/A</v>
      </c>
      <c r="MSN269" s="214" t="e">
        <v>#N/A</v>
      </c>
      <c r="MSO269" s="214" t="e">
        <v>#N/A</v>
      </c>
      <c r="MSP269" s="214" t="e">
        <v>#N/A</v>
      </c>
      <c r="MSQ269" s="214" t="e">
        <v>#N/A</v>
      </c>
      <c r="MSR269" s="214" t="e">
        <v>#N/A</v>
      </c>
      <c r="MSS269" s="214" t="e">
        <v>#N/A</v>
      </c>
      <c r="MST269" s="214" t="e">
        <v>#N/A</v>
      </c>
      <c r="MSU269" s="214" t="e">
        <v>#N/A</v>
      </c>
      <c r="MSV269" s="214" t="e">
        <v>#N/A</v>
      </c>
      <c r="MSW269" s="214" t="e">
        <v>#N/A</v>
      </c>
      <c r="MSX269" s="214" t="e">
        <v>#N/A</v>
      </c>
      <c r="MSY269" s="214" t="e">
        <v>#N/A</v>
      </c>
      <c r="MSZ269" s="214" t="e">
        <v>#N/A</v>
      </c>
      <c r="MTA269" s="214" t="e">
        <v>#N/A</v>
      </c>
      <c r="MTB269" s="214" t="e">
        <v>#N/A</v>
      </c>
      <c r="MTC269" s="214" t="e">
        <v>#N/A</v>
      </c>
      <c r="MTD269" s="214" t="e">
        <v>#N/A</v>
      </c>
      <c r="MTE269" s="214" t="e">
        <v>#N/A</v>
      </c>
      <c r="MTF269" s="214" t="e">
        <v>#N/A</v>
      </c>
      <c r="MTG269" s="214" t="e">
        <v>#N/A</v>
      </c>
      <c r="MTH269" s="214" t="e">
        <v>#N/A</v>
      </c>
      <c r="MTI269" s="214" t="e">
        <v>#N/A</v>
      </c>
      <c r="MTJ269" s="214" t="e">
        <v>#N/A</v>
      </c>
      <c r="MTK269" s="214" t="e">
        <v>#N/A</v>
      </c>
      <c r="MTL269" s="214" t="e">
        <v>#N/A</v>
      </c>
      <c r="MTM269" s="214" t="e">
        <v>#N/A</v>
      </c>
      <c r="MTN269" s="214" t="e">
        <v>#N/A</v>
      </c>
      <c r="MTO269" s="214" t="e">
        <v>#N/A</v>
      </c>
      <c r="MTP269" s="214" t="e">
        <v>#N/A</v>
      </c>
      <c r="MTQ269" s="214" t="e">
        <v>#N/A</v>
      </c>
      <c r="MTR269" s="214" t="e">
        <v>#N/A</v>
      </c>
      <c r="MTS269" s="214" t="e">
        <v>#N/A</v>
      </c>
      <c r="MTT269" s="214" t="e">
        <v>#N/A</v>
      </c>
      <c r="MTU269" s="214" t="e">
        <v>#N/A</v>
      </c>
      <c r="MTV269" s="214" t="e">
        <v>#N/A</v>
      </c>
      <c r="MTW269" s="214" t="e">
        <v>#N/A</v>
      </c>
      <c r="MTX269" s="214" t="e">
        <v>#N/A</v>
      </c>
      <c r="MTY269" s="214" t="e">
        <v>#N/A</v>
      </c>
      <c r="MTZ269" s="214" t="e">
        <v>#N/A</v>
      </c>
      <c r="MUA269" s="214" t="e">
        <v>#N/A</v>
      </c>
      <c r="MUB269" s="214" t="e">
        <v>#N/A</v>
      </c>
      <c r="MUC269" s="214" t="e">
        <v>#N/A</v>
      </c>
      <c r="MUD269" s="214" t="e">
        <v>#N/A</v>
      </c>
      <c r="MUE269" s="214" t="e">
        <v>#N/A</v>
      </c>
      <c r="MUF269" s="214" t="e">
        <v>#N/A</v>
      </c>
      <c r="MUG269" s="214" t="e">
        <v>#N/A</v>
      </c>
      <c r="MUH269" s="214" t="e">
        <v>#N/A</v>
      </c>
      <c r="MUI269" s="214" t="e">
        <v>#N/A</v>
      </c>
      <c r="MUJ269" s="214" t="e">
        <v>#N/A</v>
      </c>
      <c r="MUK269" s="214" t="e">
        <v>#N/A</v>
      </c>
      <c r="MUL269" s="214" t="e">
        <v>#N/A</v>
      </c>
      <c r="MUM269" s="214" t="e">
        <v>#N/A</v>
      </c>
      <c r="MUN269" s="214" t="e">
        <v>#N/A</v>
      </c>
      <c r="MUO269" s="214" t="e">
        <v>#N/A</v>
      </c>
      <c r="MUP269" s="214" t="e">
        <v>#N/A</v>
      </c>
      <c r="MUQ269" s="214" t="e">
        <v>#N/A</v>
      </c>
      <c r="MUR269" s="214" t="e">
        <v>#N/A</v>
      </c>
      <c r="MUS269" s="214" t="e">
        <v>#N/A</v>
      </c>
      <c r="MUT269" s="214" t="e">
        <v>#N/A</v>
      </c>
      <c r="MUU269" s="214" t="e">
        <v>#N/A</v>
      </c>
      <c r="MUV269" s="214" t="e">
        <v>#N/A</v>
      </c>
      <c r="MUW269" s="214" t="e">
        <v>#N/A</v>
      </c>
      <c r="MUX269" s="214" t="e">
        <v>#N/A</v>
      </c>
      <c r="MUY269" s="214" t="e">
        <v>#N/A</v>
      </c>
      <c r="MUZ269" s="214" t="e">
        <v>#N/A</v>
      </c>
      <c r="MVA269" s="214" t="e">
        <v>#N/A</v>
      </c>
      <c r="MVB269" s="214" t="e">
        <v>#N/A</v>
      </c>
      <c r="MVC269" s="214" t="e">
        <v>#N/A</v>
      </c>
      <c r="MVD269" s="214" t="e">
        <v>#N/A</v>
      </c>
      <c r="MVE269" s="214" t="e">
        <v>#N/A</v>
      </c>
      <c r="MVF269" s="214" t="e">
        <v>#N/A</v>
      </c>
      <c r="MVG269" s="214" t="e">
        <v>#N/A</v>
      </c>
      <c r="MVH269" s="214" t="e">
        <v>#N/A</v>
      </c>
      <c r="MVI269" s="214" t="e">
        <v>#N/A</v>
      </c>
      <c r="MVJ269" s="214" t="e">
        <v>#N/A</v>
      </c>
      <c r="MVK269" s="214" t="e">
        <v>#N/A</v>
      </c>
      <c r="MVL269" s="214" t="e">
        <v>#N/A</v>
      </c>
      <c r="MVM269" s="214" t="e">
        <v>#N/A</v>
      </c>
      <c r="MVN269" s="214" t="e">
        <v>#N/A</v>
      </c>
      <c r="MVO269" s="214" t="e">
        <v>#N/A</v>
      </c>
      <c r="MVP269" s="214" t="e">
        <v>#N/A</v>
      </c>
      <c r="MVQ269" s="214" t="e">
        <v>#N/A</v>
      </c>
      <c r="MVR269" s="214" t="e">
        <v>#N/A</v>
      </c>
      <c r="MVS269" s="214" t="e">
        <v>#N/A</v>
      </c>
      <c r="MVT269" s="214" t="e">
        <v>#N/A</v>
      </c>
      <c r="MVU269" s="214" t="e">
        <v>#N/A</v>
      </c>
      <c r="MVV269" s="214" t="e">
        <v>#N/A</v>
      </c>
      <c r="MVW269" s="214" t="e">
        <v>#N/A</v>
      </c>
      <c r="MVX269" s="214" t="e">
        <v>#N/A</v>
      </c>
      <c r="MVY269" s="214" t="e">
        <v>#N/A</v>
      </c>
      <c r="MVZ269" s="214" t="e">
        <v>#N/A</v>
      </c>
      <c r="MWA269" s="214" t="e">
        <v>#N/A</v>
      </c>
      <c r="MWB269" s="214" t="e">
        <v>#N/A</v>
      </c>
      <c r="MWC269" s="214" t="e">
        <v>#N/A</v>
      </c>
      <c r="MWD269" s="214" t="e">
        <v>#N/A</v>
      </c>
      <c r="MWE269" s="214" t="e">
        <v>#N/A</v>
      </c>
      <c r="MWF269" s="214" t="e">
        <v>#N/A</v>
      </c>
      <c r="MWG269" s="214" t="e">
        <v>#N/A</v>
      </c>
      <c r="MWH269" s="214" t="e">
        <v>#N/A</v>
      </c>
      <c r="MWI269" s="214" t="e">
        <v>#N/A</v>
      </c>
      <c r="MWJ269" s="214" t="e">
        <v>#N/A</v>
      </c>
      <c r="MWK269" s="214" t="e">
        <v>#N/A</v>
      </c>
      <c r="MWL269" s="214" t="e">
        <v>#N/A</v>
      </c>
      <c r="MWM269" s="214" t="e">
        <v>#N/A</v>
      </c>
      <c r="MWN269" s="214" t="e">
        <v>#N/A</v>
      </c>
      <c r="MWO269" s="214" t="e">
        <v>#N/A</v>
      </c>
      <c r="MWP269" s="214" t="e">
        <v>#N/A</v>
      </c>
      <c r="MWQ269" s="214" t="e">
        <v>#N/A</v>
      </c>
      <c r="MWR269" s="214" t="e">
        <v>#N/A</v>
      </c>
      <c r="MWS269" s="214" t="e">
        <v>#N/A</v>
      </c>
      <c r="MWT269" s="214" t="e">
        <v>#N/A</v>
      </c>
      <c r="MWU269" s="214" t="e">
        <v>#N/A</v>
      </c>
      <c r="MWV269" s="214" t="e">
        <v>#N/A</v>
      </c>
      <c r="MWW269" s="214" t="e">
        <v>#N/A</v>
      </c>
      <c r="MWX269" s="214" t="e">
        <v>#N/A</v>
      </c>
      <c r="MWY269" s="214" t="e">
        <v>#N/A</v>
      </c>
      <c r="MWZ269" s="214" t="e">
        <v>#N/A</v>
      </c>
      <c r="MXA269" s="214" t="e">
        <v>#N/A</v>
      </c>
      <c r="MXB269" s="214" t="e">
        <v>#N/A</v>
      </c>
      <c r="MXC269" s="214" t="e">
        <v>#N/A</v>
      </c>
      <c r="MXD269" s="214" t="e">
        <v>#N/A</v>
      </c>
      <c r="MXE269" s="214" t="e">
        <v>#N/A</v>
      </c>
      <c r="MXF269" s="214" t="e">
        <v>#N/A</v>
      </c>
      <c r="MXG269" s="214" t="e">
        <v>#N/A</v>
      </c>
      <c r="MXH269" s="214" t="e">
        <v>#N/A</v>
      </c>
      <c r="MXI269" s="214" t="e">
        <v>#N/A</v>
      </c>
      <c r="MXJ269" s="214" t="e">
        <v>#N/A</v>
      </c>
      <c r="MXK269" s="214" t="e">
        <v>#N/A</v>
      </c>
      <c r="MXL269" s="214" t="e">
        <v>#N/A</v>
      </c>
      <c r="MXM269" s="214" t="e">
        <v>#N/A</v>
      </c>
      <c r="MXN269" s="214" t="e">
        <v>#N/A</v>
      </c>
      <c r="MXO269" s="214" t="e">
        <v>#N/A</v>
      </c>
      <c r="MXP269" s="214" t="e">
        <v>#N/A</v>
      </c>
      <c r="MXQ269" s="214" t="e">
        <v>#N/A</v>
      </c>
      <c r="MXR269" s="214" t="e">
        <v>#N/A</v>
      </c>
      <c r="MXS269" s="214" t="e">
        <v>#N/A</v>
      </c>
      <c r="MXT269" s="214" t="e">
        <v>#N/A</v>
      </c>
      <c r="MXU269" s="214" t="e">
        <v>#N/A</v>
      </c>
      <c r="MXV269" s="214" t="e">
        <v>#N/A</v>
      </c>
      <c r="MXW269" s="214" t="e">
        <v>#N/A</v>
      </c>
      <c r="MXX269" s="214" t="e">
        <v>#N/A</v>
      </c>
      <c r="MXY269" s="214" t="e">
        <v>#N/A</v>
      </c>
      <c r="MXZ269" s="214" t="e">
        <v>#N/A</v>
      </c>
      <c r="MYA269" s="214" t="e">
        <v>#N/A</v>
      </c>
      <c r="MYB269" s="214" t="e">
        <v>#N/A</v>
      </c>
      <c r="MYC269" s="214" t="e">
        <v>#N/A</v>
      </c>
      <c r="MYD269" s="214" t="e">
        <v>#N/A</v>
      </c>
      <c r="MYE269" s="214" t="e">
        <v>#N/A</v>
      </c>
      <c r="MYF269" s="214" t="e">
        <v>#N/A</v>
      </c>
      <c r="MYG269" s="214" t="e">
        <v>#N/A</v>
      </c>
      <c r="MYH269" s="214" t="e">
        <v>#N/A</v>
      </c>
      <c r="MYI269" s="214" t="e">
        <v>#N/A</v>
      </c>
      <c r="MYJ269" s="214" t="e">
        <v>#N/A</v>
      </c>
      <c r="MYK269" s="214" t="e">
        <v>#N/A</v>
      </c>
      <c r="MYL269" s="214" t="e">
        <v>#N/A</v>
      </c>
      <c r="MYM269" s="214" t="e">
        <v>#N/A</v>
      </c>
      <c r="MYN269" s="214" t="e">
        <v>#N/A</v>
      </c>
      <c r="MYO269" s="214" t="e">
        <v>#N/A</v>
      </c>
      <c r="MYP269" s="214" t="e">
        <v>#N/A</v>
      </c>
      <c r="MYQ269" s="214" t="e">
        <v>#N/A</v>
      </c>
      <c r="MYR269" s="214" t="e">
        <v>#N/A</v>
      </c>
      <c r="MYS269" s="214" t="e">
        <v>#N/A</v>
      </c>
      <c r="MYT269" s="214" t="e">
        <v>#N/A</v>
      </c>
      <c r="MYU269" s="214" t="e">
        <v>#N/A</v>
      </c>
      <c r="MYV269" s="214" t="e">
        <v>#N/A</v>
      </c>
      <c r="MYW269" s="214" t="e">
        <v>#N/A</v>
      </c>
      <c r="MYX269" s="214" t="e">
        <v>#N/A</v>
      </c>
      <c r="MYY269" s="214" t="e">
        <v>#N/A</v>
      </c>
      <c r="MYZ269" s="214" t="e">
        <v>#N/A</v>
      </c>
      <c r="MZA269" s="214" t="e">
        <v>#N/A</v>
      </c>
      <c r="MZB269" s="214" t="e">
        <v>#N/A</v>
      </c>
      <c r="MZC269" s="214" t="e">
        <v>#N/A</v>
      </c>
      <c r="MZD269" s="214" t="e">
        <v>#N/A</v>
      </c>
      <c r="MZE269" s="214" t="e">
        <v>#N/A</v>
      </c>
      <c r="MZF269" s="214" t="e">
        <v>#N/A</v>
      </c>
      <c r="MZG269" s="214" t="e">
        <v>#N/A</v>
      </c>
      <c r="MZH269" s="214" t="e">
        <v>#N/A</v>
      </c>
      <c r="MZI269" s="214" t="e">
        <v>#N/A</v>
      </c>
      <c r="MZJ269" s="214" t="e">
        <v>#N/A</v>
      </c>
      <c r="MZK269" s="214" t="e">
        <v>#N/A</v>
      </c>
      <c r="MZL269" s="214" t="e">
        <v>#N/A</v>
      </c>
      <c r="MZM269" s="214" t="e">
        <v>#N/A</v>
      </c>
      <c r="MZN269" s="214" t="e">
        <v>#N/A</v>
      </c>
      <c r="MZO269" s="214" t="e">
        <v>#N/A</v>
      </c>
      <c r="MZP269" s="214" t="e">
        <v>#N/A</v>
      </c>
      <c r="MZQ269" s="214" t="e">
        <v>#N/A</v>
      </c>
      <c r="MZR269" s="214" t="e">
        <v>#N/A</v>
      </c>
      <c r="MZS269" s="214" t="e">
        <v>#N/A</v>
      </c>
      <c r="MZT269" s="214" t="e">
        <v>#N/A</v>
      </c>
      <c r="MZU269" s="214" t="e">
        <v>#N/A</v>
      </c>
      <c r="MZV269" s="214" t="e">
        <v>#N/A</v>
      </c>
      <c r="MZW269" s="214" t="e">
        <v>#N/A</v>
      </c>
      <c r="MZX269" s="214" t="e">
        <v>#N/A</v>
      </c>
      <c r="MZY269" s="214" t="e">
        <v>#N/A</v>
      </c>
      <c r="MZZ269" s="214" t="e">
        <v>#N/A</v>
      </c>
      <c r="NAA269" s="214" t="e">
        <v>#N/A</v>
      </c>
      <c r="NAB269" s="214" t="e">
        <v>#N/A</v>
      </c>
      <c r="NAC269" s="214" t="e">
        <v>#N/A</v>
      </c>
      <c r="NAD269" s="214" t="e">
        <v>#N/A</v>
      </c>
      <c r="NAE269" s="214" t="e">
        <v>#N/A</v>
      </c>
      <c r="NAF269" s="214" t="e">
        <v>#N/A</v>
      </c>
      <c r="NAG269" s="214" t="e">
        <v>#N/A</v>
      </c>
      <c r="NAH269" s="214" t="e">
        <v>#N/A</v>
      </c>
      <c r="NAI269" s="214" t="e">
        <v>#N/A</v>
      </c>
      <c r="NAJ269" s="214" t="e">
        <v>#N/A</v>
      </c>
      <c r="NAK269" s="214" t="e">
        <v>#N/A</v>
      </c>
      <c r="NAL269" s="214" t="e">
        <v>#N/A</v>
      </c>
      <c r="NAM269" s="214" t="e">
        <v>#N/A</v>
      </c>
      <c r="NAN269" s="214" t="e">
        <v>#N/A</v>
      </c>
      <c r="NAO269" s="214" t="e">
        <v>#N/A</v>
      </c>
      <c r="NAP269" s="214" t="e">
        <v>#N/A</v>
      </c>
      <c r="NAQ269" s="214" t="e">
        <v>#N/A</v>
      </c>
      <c r="NAR269" s="214" t="e">
        <v>#N/A</v>
      </c>
      <c r="NAS269" s="214" t="e">
        <v>#N/A</v>
      </c>
      <c r="NAT269" s="214" t="e">
        <v>#N/A</v>
      </c>
      <c r="NAU269" s="214" t="e">
        <v>#N/A</v>
      </c>
      <c r="NAV269" s="214" t="e">
        <v>#N/A</v>
      </c>
      <c r="NAW269" s="214" t="e">
        <v>#N/A</v>
      </c>
      <c r="NAX269" s="214" t="e">
        <v>#N/A</v>
      </c>
      <c r="NAY269" s="214" t="e">
        <v>#N/A</v>
      </c>
      <c r="NAZ269" s="214" t="e">
        <v>#N/A</v>
      </c>
      <c r="NBA269" s="214" t="e">
        <v>#N/A</v>
      </c>
      <c r="NBB269" s="214" t="e">
        <v>#N/A</v>
      </c>
      <c r="NBC269" s="214" t="e">
        <v>#N/A</v>
      </c>
      <c r="NBD269" s="214" t="e">
        <v>#N/A</v>
      </c>
      <c r="NBE269" s="214" t="e">
        <v>#N/A</v>
      </c>
      <c r="NBF269" s="214" t="e">
        <v>#N/A</v>
      </c>
      <c r="NBG269" s="214" t="e">
        <v>#N/A</v>
      </c>
      <c r="NBH269" s="214" t="e">
        <v>#N/A</v>
      </c>
      <c r="NBI269" s="214" t="e">
        <v>#N/A</v>
      </c>
      <c r="NBJ269" s="214" t="e">
        <v>#N/A</v>
      </c>
      <c r="NBK269" s="214" t="e">
        <v>#N/A</v>
      </c>
      <c r="NBL269" s="214" t="e">
        <v>#N/A</v>
      </c>
      <c r="NBM269" s="214" t="e">
        <v>#N/A</v>
      </c>
      <c r="NBN269" s="214" t="e">
        <v>#N/A</v>
      </c>
      <c r="NBO269" s="214" t="e">
        <v>#N/A</v>
      </c>
      <c r="NBP269" s="214" t="e">
        <v>#N/A</v>
      </c>
      <c r="NBQ269" s="214" t="e">
        <v>#N/A</v>
      </c>
      <c r="NBR269" s="214" t="e">
        <v>#N/A</v>
      </c>
      <c r="NBS269" s="214" t="e">
        <v>#N/A</v>
      </c>
      <c r="NBT269" s="214" t="e">
        <v>#N/A</v>
      </c>
      <c r="NBU269" s="214" t="e">
        <v>#N/A</v>
      </c>
      <c r="NBV269" s="214" t="e">
        <v>#N/A</v>
      </c>
      <c r="NBW269" s="214" t="e">
        <v>#N/A</v>
      </c>
      <c r="NBX269" s="214" t="e">
        <v>#N/A</v>
      </c>
      <c r="NBY269" s="214" t="e">
        <v>#N/A</v>
      </c>
      <c r="NBZ269" s="214" t="e">
        <v>#N/A</v>
      </c>
      <c r="NCA269" s="214" t="e">
        <v>#N/A</v>
      </c>
      <c r="NCB269" s="214" t="e">
        <v>#N/A</v>
      </c>
      <c r="NCC269" s="214" t="e">
        <v>#N/A</v>
      </c>
      <c r="NCD269" s="214" t="e">
        <v>#N/A</v>
      </c>
      <c r="NCE269" s="214" t="e">
        <v>#N/A</v>
      </c>
      <c r="NCF269" s="214" t="e">
        <v>#N/A</v>
      </c>
      <c r="NCG269" s="214" t="e">
        <v>#N/A</v>
      </c>
      <c r="NCH269" s="214" t="e">
        <v>#N/A</v>
      </c>
      <c r="NCI269" s="214" t="e">
        <v>#N/A</v>
      </c>
      <c r="NCJ269" s="214" t="e">
        <v>#N/A</v>
      </c>
      <c r="NCK269" s="214" t="e">
        <v>#N/A</v>
      </c>
      <c r="NCL269" s="214" t="e">
        <v>#N/A</v>
      </c>
      <c r="NCM269" s="214" t="e">
        <v>#N/A</v>
      </c>
      <c r="NCN269" s="214" t="e">
        <v>#N/A</v>
      </c>
      <c r="NCO269" s="214" t="e">
        <v>#N/A</v>
      </c>
      <c r="NCP269" s="214" t="e">
        <v>#N/A</v>
      </c>
      <c r="NCQ269" s="214" t="e">
        <v>#N/A</v>
      </c>
      <c r="NCR269" s="214" t="e">
        <v>#N/A</v>
      </c>
      <c r="NCS269" s="214" t="e">
        <v>#N/A</v>
      </c>
      <c r="NCT269" s="214" t="e">
        <v>#N/A</v>
      </c>
      <c r="NCU269" s="214" t="e">
        <v>#N/A</v>
      </c>
      <c r="NCV269" s="214" t="e">
        <v>#N/A</v>
      </c>
      <c r="NCW269" s="214" t="e">
        <v>#N/A</v>
      </c>
      <c r="NCX269" s="214" t="e">
        <v>#N/A</v>
      </c>
      <c r="NCY269" s="214" t="e">
        <v>#N/A</v>
      </c>
      <c r="NCZ269" s="214" t="e">
        <v>#N/A</v>
      </c>
      <c r="NDA269" s="214" t="e">
        <v>#N/A</v>
      </c>
      <c r="NDB269" s="214" t="e">
        <v>#N/A</v>
      </c>
      <c r="NDC269" s="214" t="e">
        <v>#N/A</v>
      </c>
      <c r="NDD269" s="214" t="e">
        <v>#N/A</v>
      </c>
      <c r="NDE269" s="214" t="e">
        <v>#N/A</v>
      </c>
      <c r="NDF269" s="214" t="e">
        <v>#N/A</v>
      </c>
      <c r="NDG269" s="214" t="e">
        <v>#N/A</v>
      </c>
      <c r="NDH269" s="214" t="e">
        <v>#N/A</v>
      </c>
      <c r="NDI269" s="214" t="e">
        <v>#N/A</v>
      </c>
      <c r="NDJ269" s="214" t="e">
        <v>#N/A</v>
      </c>
      <c r="NDK269" s="214" t="e">
        <v>#N/A</v>
      </c>
      <c r="NDL269" s="214" t="e">
        <v>#N/A</v>
      </c>
      <c r="NDM269" s="214" t="e">
        <v>#N/A</v>
      </c>
      <c r="NDN269" s="214" t="e">
        <v>#N/A</v>
      </c>
      <c r="NDO269" s="214" t="e">
        <v>#N/A</v>
      </c>
      <c r="NDP269" s="214" t="e">
        <v>#N/A</v>
      </c>
      <c r="NDQ269" s="214" t="e">
        <v>#N/A</v>
      </c>
      <c r="NDR269" s="214" t="e">
        <v>#N/A</v>
      </c>
      <c r="NDS269" s="214" t="e">
        <v>#N/A</v>
      </c>
      <c r="NDT269" s="214" t="e">
        <v>#N/A</v>
      </c>
      <c r="NDU269" s="214" t="e">
        <v>#N/A</v>
      </c>
      <c r="NDV269" s="214" t="e">
        <v>#N/A</v>
      </c>
      <c r="NDW269" s="214" t="e">
        <v>#N/A</v>
      </c>
      <c r="NDX269" s="214" t="e">
        <v>#N/A</v>
      </c>
      <c r="NDY269" s="214" t="e">
        <v>#N/A</v>
      </c>
      <c r="NDZ269" s="214" t="e">
        <v>#N/A</v>
      </c>
      <c r="NEA269" s="214" t="e">
        <v>#N/A</v>
      </c>
      <c r="NEB269" s="214" t="e">
        <v>#N/A</v>
      </c>
      <c r="NEC269" s="214" t="e">
        <v>#N/A</v>
      </c>
      <c r="NED269" s="214" t="e">
        <v>#N/A</v>
      </c>
      <c r="NEE269" s="214" t="e">
        <v>#N/A</v>
      </c>
      <c r="NEF269" s="214" t="e">
        <v>#N/A</v>
      </c>
      <c r="NEG269" s="214" t="e">
        <v>#N/A</v>
      </c>
      <c r="NEH269" s="214" t="e">
        <v>#N/A</v>
      </c>
      <c r="NEI269" s="214" t="e">
        <v>#N/A</v>
      </c>
      <c r="NEJ269" s="214" t="e">
        <v>#N/A</v>
      </c>
      <c r="NEK269" s="214" t="e">
        <v>#N/A</v>
      </c>
      <c r="NEL269" s="214" t="e">
        <v>#N/A</v>
      </c>
      <c r="NEM269" s="214" t="e">
        <v>#N/A</v>
      </c>
      <c r="NEN269" s="214" t="e">
        <v>#N/A</v>
      </c>
      <c r="NEO269" s="214" t="e">
        <v>#N/A</v>
      </c>
      <c r="NEP269" s="214" t="e">
        <v>#N/A</v>
      </c>
      <c r="NEQ269" s="214" t="e">
        <v>#N/A</v>
      </c>
      <c r="NER269" s="214" t="e">
        <v>#N/A</v>
      </c>
      <c r="NES269" s="214" t="e">
        <v>#N/A</v>
      </c>
      <c r="NET269" s="214" t="e">
        <v>#N/A</v>
      </c>
      <c r="NEU269" s="214" t="e">
        <v>#N/A</v>
      </c>
      <c r="NEV269" s="214" t="e">
        <v>#N/A</v>
      </c>
      <c r="NEW269" s="214" t="e">
        <v>#N/A</v>
      </c>
      <c r="NEX269" s="214" t="e">
        <v>#N/A</v>
      </c>
      <c r="NEY269" s="214" t="e">
        <v>#N/A</v>
      </c>
      <c r="NEZ269" s="214" t="e">
        <v>#N/A</v>
      </c>
      <c r="NFA269" s="214" t="e">
        <v>#N/A</v>
      </c>
      <c r="NFB269" s="214" t="e">
        <v>#N/A</v>
      </c>
      <c r="NFC269" s="214" t="e">
        <v>#N/A</v>
      </c>
      <c r="NFD269" s="214" t="e">
        <v>#N/A</v>
      </c>
      <c r="NFE269" s="214" t="e">
        <v>#N/A</v>
      </c>
      <c r="NFF269" s="214" t="e">
        <v>#N/A</v>
      </c>
      <c r="NFG269" s="214" t="e">
        <v>#N/A</v>
      </c>
      <c r="NFH269" s="214" t="e">
        <v>#N/A</v>
      </c>
      <c r="NFI269" s="214" t="e">
        <v>#N/A</v>
      </c>
      <c r="NFJ269" s="214" t="e">
        <v>#N/A</v>
      </c>
      <c r="NFK269" s="214" t="e">
        <v>#N/A</v>
      </c>
      <c r="NFL269" s="214" t="e">
        <v>#N/A</v>
      </c>
      <c r="NFM269" s="214" t="e">
        <v>#N/A</v>
      </c>
      <c r="NFN269" s="214" t="e">
        <v>#N/A</v>
      </c>
      <c r="NFO269" s="214" t="e">
        <v>#N/A</v>
      </c>
      <c r="NFP269" s="214" t="e">
        <v>#N/A</v>
      </c>
      <c r="NFQ269" s="214" t="e">
        <v>#N/A</v>
      </c>
      <c r="NFR269" s="214" t="e">
        <v>#N/A</v>
      </c>
      <c r="NFS269" s="214" t="e">
        <v>#N/A</v>
      </c>
      <c r="NFT269" s="214" t="e">
        <v>#N/A</v>
      </c>
      <c r="NFU269" s="214" t="e">
        <v>#N/A</v>
      </c>
      <c r="NFV269" s="214" t="e">
        <v>#N/A</v>
      </c>
      <c r="NFW269" s="214" t="e">
        <v>#N/A</v>
      </c>
      <c r="NFX269" s="214" t="e">
        <v>#N/A</v>
      </c>
      <c r="NFY269" s="214" t="e">
        <v>#N/A</v>
      </c>
      <c r="NFZ269" s="214" t="e">
        <v>#N/A</v>
      </c>
      <c r="NGA269" s="214" t="e">
        <v>#N/A</v>
      </c>
      <c r="NGB269" s="214" t="e">
        <v>#N/A</v>
      </c>
      <c r="NGC269" s="214" t="e">
        <v>#N/A</v>
      </c>
      <c r="NGD269" s="214" t="e">
        <v>#N/A</v>
      </c>
      <c r="NGE269" s="214" t="e">
        <v>#N/A</v>
      </c>
      <c r="NGF269" s="214" t="e">
        <v>#N/A</v>
      </c>
      <c r="NGG269" s="214" t="e">
        <v>#N/A</v>
      </c>
      <c r="NGH269" s="214" t="e">
        <v>#N/A</v>
      </c>
      <c r="NGI269" s="214" t="e">
        <v>#N/A</v>
      </c>
      <c r="NGJ269" s="214" t="e">
        <v>#N/A</v>
      </c>
      <c r="NGK269" s="214" t="e">
        <v>#N/A</v>
      </c>
      <c r="NGL269" s="214" t="e">
        <v>#N/A</v>
      </c>
      <c r="NGM269" s="214" t="e">
        <v>#N/A</v>
      </c>
      <c r="NGN269" s="214" t="e">
        <v>#N/A</v>
      </c>
      <c r="NGO269" s="214" t="e">
        <v>#N/A</v>
      </c>
      <c r="NGP269" s="214" t="e">
        <v>#N/A</v>
      </c>
      <c r="NGQ269" s="214" t="e">
        <v>#N/A</v>
      </c>
      <c r="NGR269" s="214" t="e">
        <v>#N/A</v>
      </c>
      <c r="NGS269" s="214" t="e">
        <v>#N/A</v>
      </c>
      <c r="NGT269" s="214" t="e">
        <v>#N/A</v>
      </c>
      <c r="NGU269" s="214" t="e">
        <v>#N/A</v>
      </c>
      <c r="NGV269" s="214" t="e">
        <v>#N/A</v>
      </c>
      <c r="NGW269" s="214" t="e">
        <v>#N/A</v>
      </c>
      <c r="NGX269" s="214" t="e">
        <v>#N/A</v>
      </c>
      <c r="NGY269" s="214" t="e">
        <v>#N/A</v>
      </c>
      <c r="NGZ269" s="214" t="e">
        <v>#N/A</v>
      </c>
      <c r="NHA269" s="214" t="e">
        <v>#N/A</v>
      </c>
      <c r="NHB269" s="214" t="e">
        <v>#N/A</v>
      </c>
      <c r="NHC269" s="214" t="e">
        <v>#N/A</v>
      </c>
      <c r="NHD269" s="214" t="e">
        <v>#N/A</v>
      </c>
      <c r="NHE269" s="214" t="e">
        <v>#N/A</v>
      </c>
      <c r="NHF269" s="214" t="e">
        <v>#N/A</v>
      </c>
      <c r="NHG269" s="214" t="e">
        <v>#N/A</v>
      </c>
      <c r="NHH269" s="214" t="e">
        <v>#N/A</v>
      </c>
      <c r="NHI269" s="214" t="e">
        <v>#N/A</v>
      </c>
      <c r="NHJ269" s="214" t="e">
        <v>#N/A</v>
      </c>
      <c r="NHK269" s="214" t="e">
        <v>#N/A</v>
      </c>
      <c r="NHL269" s="214" t="e">
        <v>#N/A</v>
      </c>
      <c r="NHM269" s="214" t="e">
        <v>#N/A</v>
      </c>
      <c r="NHN269" s="214" t="e">
        <v>#N/A</v>
      </c>
      <c r="NHO269" s="214" t="e">
        <v>#N/A</v>
      </c>
      <c r="NHP269" s="214" t="e">
        <v>#N/A</v>
      </c>
      <c r="NHQ269" s="214" t="e">
        <v>#N/A</v>
      </c>
      <c r="NHR269" s="214" t="e">
        <v>#N/A</v>
      </c>
      <c r="NHS269" s="214" t="e">
        <v>#N/A</v>
      </c>
      <c r="NHT269" s="214" t="e">
        <v>#N/A</v>
      </c>
      <c r="NHU269" s="214" t="e">
        <v>#N/A</v>
      </c>
      <c r="NHV269" s="214" t="e">
        <v>#N/A</v>
      </c>
      <c r="NHW269" s="214" t="e">
        <v>#N/A</v>
      </c>
      <c r="NHX269" s="214" t="e">
        <v>#N/A</v>
      </c>
      <c r="NHY269" s="214" t="e">
        <v>#N/A</v>
      </c>
      <c r="NHZ269" s="214" t="e">
        <v>#N/A</v>
      </c>
      <c r="NIA269" s="214" t="e">
        <v>#N/A</v>
      </c>
      <c r="NIB269" s="214" t="e">
        <v>#N/A</v>
      </c>
      <c r="NIC269" s="214" t="e">
        <v>#N/A</v>
      </c>
      <c r="NID269" s="214" t="e">
        <v>#N/A</v>
      </c>
      <c r="NIE269" s="214" t="e">
        <v>#N/A</v>
      </c>
      <c r="NIF269" s="214" t="e">
        <v>#N/A</v>
      </c>
      <c r="NIG269" s="214" t="e">
        <v>#N/A</v>
      </c>
      <c r="NIH269" s="214" t="e">
        <v>#N/A</v>
      </c>
      <c r="NII269" s="214" t="e">
        <v>#N/A</v>
      </c>
      <c r="NIJ269" s="214" t="e">
        <v>#N/A</v>
      </c>
      <c r="NIK269" s="214" t="e">
        <v>#N/A</v>
      </c>
      <c r="NIL269" s="214" t="e">
        <v>#N/A</v>
      </c>
      <c r="NIM269" s="214" t="e">
        <v>#N/A</v>
      </c>
      <c r="NIN269" s="214" t="e">
        <v>#N/A</v>
      </c>
      <c r="NIO269" s="214" t="e">
        <v>#N/A</v>
      </c>
      <c r="NIP269" s="214" t="e">
        <v>#N/A</v>
      </c>
      <c r="NIQ269" s="214" t="e">
        <v>#N/A</v>
      </c>
      <c r="NIR269" s="214" t="e">
        <v>#N/A</v>
      </c>
      <c r="NIS269" s="214" t="e">
        <v>#N/A</v>
      </c>
      <c r="NIT269" s="214" t="e">
        <v>#N/A</v>
      </c>
      <c r="NIU269" s="214" t="e">
        <v>#N/A</v>
      </c>
      <c r="NIV269" s="214" t="e">
        <v>#N/A</v>
      </c>
      <c r="NIW269" s="214" t="e">
        <v>#N/A</v>
      </c>
      <c r="NIX269" s="214" t="e">
        <v>#N/A</v>
      </c>
      <c r="NIY269" s="214" t="e">
        <v>#N/A</v>
      </c>
      <c r="NIZ269" s="214" t="e">
        <v>#N/A</v>
      </c>
      <c r="NJA269" s="214" t="e">
        <v>#N/A</v>
      </c>
      <c r="NJB269" s="214" t="e">
        <v>#N/A</v>
      </c>
      <c r="NJC269" s="214" t="e">
        <v>#N/A</v>
      </c>
      <c r="NJD269" s="214" t="e">
        <v>#N/A</v>
      </c>
      <c r="NJE269" s="214" t="e">
        <v>#N/A</v>
      </c>
      <c r="NJF269" s="214" t="e">
        <v>#N/A</v>
      </c>
      <c r="NJG269" s="214" t="e">
        <v>#N/A</v>
      </c>
      <c r="NJH269" s="214" t="e">
        <v>#N/A</v>
      </c>
      <c r="NJI269" s="214" t="e">
        <v>#N/A</v>
      </c>
      <c r="NJJ269" s="214" t="e">
        <v>#N/A</v>
      </c>
      <c r="NJK269" s="214" t="e">
        <v>#N/A</v>
      </c>
      <c r="NJL269" s="214" t="e">
        <v>#N/A</v>
      </c>
      <c r="NJM269" s="214" t="e">
        <v>#N/A</v>
      </c>
      <c r="NJN269" s="214" t="e">
        <v>#N/A</v>
      </c>
      <c r="NJO269" s="214" t="e">
        <v>#N/A</v>
      </c>
      <c r="NJP269" s="214" t="e">
        <v>#N/A</v>
      </c>
      <c r="NJQ269" s="214" t="e">
        <v>#N/A</v>
      </c>
      <c r="NJR269" s="214" t="e">
        <v>#N/A</v>
      </c>
      <c r="NJS269" s="214" t="e">
        <v>#N/A</v>
      </c>
      <c r="NJT269" s="214" t="e">
        <v>#N/A</v>
      </c>
      <c r="NJU269" s="214" t="e">
        <v>#N/A</v>
      </c>
      <c r="NJV269" s="214" t="e">
        <v>#N/A</v>
      </c>
      <c r="NJW269" s="214" t="e">
        <v>#N/A</v>
      </c>
      <c r="NJX269" s="214" t="e">
        <v>#N/A</v>
      </c>
      <c r="NJY269" s="214" t="e">
        <v>#N/A</v>
      </c>
      <c r="NJZ269" s="214" t="e">
        <v>#N/A</v>
      </c>
      <c r="NKA269" s="214" t="e">
        <v>#N/A</v>
      </c>
      <c r="NKB269" s="214" t="e">
        <v>#N/A</v>
      </c>
      <c r="NKC269" s="214" t="e">
        <v>#N/A</v>
      </c>
      <c r="NKD269" s="214" t="e">
        <v>#N/A</v>
      </c>
      <c r="NKE269" s="214" t="e">
        <v>#N/A</v>
      </c>
      <c r="NKF269" s="214" t="e">
        <v>#N/A</v>
      </c>
      <c r="NKG269" s="214" t="e">
        <v>#N/A</v>
      </c>
      <c r="NKH269" s="214" t="e">
        <v>#N/A</v>
      </c>
      <c r="NKI269" s="214" t="e">
        <v>#N/A</v>
      </c>
      <c r="NKJ269" s="214" t="e">
        <v>#N/A</v>
      </c>
      <c r="NKK269" s="214" t="e">
        <v>#N/A</v>
      </c>
      <c r="NKL269" s="214" t="e">
        <v>#N/A</v>
      </c>
      <c r="NKM269" s="214" t="e">
        <v>#N/A</v>
      </c>
      <c r="NKN269" s="214" t="e">
        <v>#N/A</v>
      </c>
      <c r="NKO269" s="214" t="e">
        <v>#N/A</v>
      </c>
      <c r="NKP269" s="214" t="e">
        <v>#N/A</v>
      </c>
      <c r="NKQ269" s="214" t="e">
        <v>#N/A</v>
      </c>
      <c r="NKR269" s="214" t="e">
        <v>#N/A</v>
      </c>
      <c r="NKS269" s="214" t="e">
        <v>#N/A</v>
      </c>
      <c r="NKT269" s="214" t="e">
        <v>#N/A</v>
      </c>
      <c r="NKU269" s="214" t="e">
        <v>#N/A</v>
      </c>
      <c r="NKV269" s="214" t="e">
        <v>#N/A</v>
      </c>
      <c r="NKW269" s="214" t="e">
        <v>#N/A</v>
      </c>
      <c r="NKX269" s="214" t="e">
        <v>#N/A</v>
      </c>
      <c r="NKY269" s="214" t="e">
        <v>#N/A</v>
      </c>
      <c r="NKZ269" s="214" t="e">
        <v>#N/A</v>
      </c>
      <c r="NLA269" s="214" t="e">
        <v>#N/A</v>
      </c>
      <c r="NLB269" s="214" t="e">
        <v>#N/A</v>
      </c>
      <c r="NLC269" s="214" t="e">
        <v>#N/A</v>
      </c>
      <c r="NLD269" s="214" t="e">
        <v>#N/A</v>
      </c>
      <c r="NLE269" s="214" t="e">
        <v>#N/A</v>
      </c>
      <c r="NLF269" s="214" t="e">
        <v>#N/A</v>
      </c>
      <c r="NLG269" s="214" t="e">
        <v>#N/A</v>
      </c>
      <c r="NLH269" s="214" t="e">
        <v>#N/A</v>
      </c>
      <c r="NLI269" s="214" t="e">
        <v>#N/A</v>
      </c>
      <c r="NLJ269" s="214" t="e">
        <v>#N/A</v>
      </c>
      <c r="NLK269" s="214" t="e">
        <v>#N/A</v>
      </c>
      <c r="NLL269" s="214" t="e">
        <v>#N/A</v>
      </c>
      <c r="NLM269" s="214" t="e">
        <v>#N/A</v>
      </c>
      <c r="NLN269" s="214" t="e">
        <v>#N/A</v>
      </c>
      <c r="NLO269" s="214" t="e">
        <v>#N/A</v>
      </c>
      <c r="NLP269" s="214" t="e">
        <v>#N/A</v>
      </c>
      <c r="NLQ269" s="214" t="e">
        <v>#N/A</v>
      </c>
      <c r="NLR269" s="214" t="e">
        <v>#N/A</v>
      </c>
      <c r="NLS269" s="214" t="e">
        <v>#N/A</v>
      </c>
      <c r="NLT269" s="214" t="e">
        <v>#N/A</v>
      </c>
      <c r="NLU269" s="214" t="e">
        <v>#N/A</v>
      </c>
      <c r="NLV269" s="214" t="e">
        <v>#N/A</v>
      </c>
      <c r="NLW269" s="214" t="e">
        <v>#N/A</v>
      </c>
      <c r="NLX269" s="214" t="e">
        <v>#N/A</v>
      </c>
      <c r="NLY269" s="214" t="e">
        <v>#N/A</v>
      </c>
      <c r="NLZ269" s="214" t="e">
        <v>#N/A</v>
      </c>
      <c r="NMA269" s="214" t="e">
        <v>#N/A</v>
      </c>
      <c r="NMB269" s="214" t="e">
        <v>#N/A</v>
      </c>
      <c r="NMC269" s="214" t="e">
        <v>#N/A</v>
      </c>
      <c r="NMD269" s="214" t="e">
        <v>#N/A</v>
      </c>
      <c r="NME269" s="214" t="e">
        <v>#N/A</v>
      </c>
      <c r="NMF269" s="214" t="e">
        <v>#N/A</v>
      </c>
      <c r="NMG269" s="214" t="e">
        <v>#N/A</v>
      </c>
      <c r="NMH269" s="214" t="e">
        <v>#N/A</v>
      </c>
      <c r="NMI269" s="214" t="e">
        <v>#N/A</v>
      </c>
      <c r="NMJ269" s="214" t="e">
        <v>#N/A</v>
      </c>
      <c r="NMK269" s="214" t="e">
        <v>#N/A</v>
      </c>
      <c r="NML269" s="214" t="e">
        <v>#N/A</v>
      </c>
      <c r="NMM269" s="214" t="e">
        <v>#N/A</v>
      </c>
      <c r="NMN269" s="214" t="e">
        <v>#N/A</v>
      </c>
      <c r="NMO269" s="214" t="e">
        <v>#N/A</v>
      </c>
      <c r="NMP269" s="214" t="e">
        <v>#N/A</v>
      </c>
      <c r="NMQ269" s="214" t="e">
        <v>#N/A</v>
      </c>
      <c r="NMR269" s="214" t="e">
        <v>#N/A</v>
      </c>
      <c r="NMS269" s="214" t="e">
        <v>#N/A</v>
      </c>
      <c r="NMT269" s="214" t="e">
        <v>#N/A</v>
      </c>
      <c r="NMU269" s="214" t="e">
        <v>#N/A</v>
      </c>
      <c r="NMV269" s="214" t="e">
        <v>#N/A</v>
      </c>
      <c r="NMW269" s="214" t="e">
        <v>#N/A</v>
      </c>
      <c r="NMX269" s="214" t="e">
        <v>#N/A</v>
      </c>
      <c r="NMY269" s="214" t="e">
        <v>#N/A</v>
      </c>
      <c r="NMZ269" s="214" t="e">
        <v>#N/A</v>
      </c>
      <c r="NNA269" s="214" t="e">
        <v>#N/A</v>
      </c>
      <c r="NNB269" s="214" t="e">
        <v>#N/A</v>
      </c>
      <c r="NNC269" s="214" t="e">
        <v>#N/A</v>
      </c>
      <c r="NND269" s="214" t="e">
        <v>#N/A</v>
      </c>
      <c r="NNE269" s="214" t="e">
        <v>#N/A</v>
      </c>
      <c r="NNF269" s="214" t="e">
        <v>#N/A</v>
      </c>
      <c r="NNG269" s="214" t="e">
        <v>#N/A</v>
      </c>
      <c r="NNH269" s="214" t="e">
        <v>#N/A</v>
      </c>
      <c r="NNI269" s="214" t="e">
        <v>#N/A</v>
      </c>
      <c r="NNJ269" s="214" t="e">
        <v>#N/A</v>
      </c>
      <c r="NNK269" s="214" t="e">
        <v>#N/A</v>
      </c>
      <c r="NNL269" s="214" t="e">
        <v>#N/A</v>
      </c>
      <c r="NNM269" s="214" t="e">
        <v>#N/A</v>
      </c>
      <c r="NNN269" s="214" t="e">
        <v>#N/A</v>
      </c>
      <c r="NNO269" s="214" t="e">
        <v>#N/A</v>
      </c>
      <c r="NNP269" s="214" t="e">
        <v>#N/A</v>
      </c>
      <c r="NNQ269" s="214" t="e">
        <v>#N/A</v>
      </c>
      <c r="NNR269" s="214" t="e">
        <v>#N/A</v>
      </c>
      <c r="NNS269" s="214" t="e">
        <v>#N/A</v>
      </c>
      <c r="NNT269" s="214" t="e">
        <v>#N/A</v>
      </c>
      <c r="NNU269" s="214" t="e">
        <v>#N/A</v>
      </c>
      <c r="NNV269" s="214" t="e">
        <v>#N/A</v>
      </c>
      <c r="NNW269" s="214" t="e">
        <v>#N/A</v>
      </c>
      <c r="NNX269" s="214" t="e">
        <v>#N/A</v>
      </c>
      <c r="NNY269" s="214" t="e">
        <v>#N/A</v>
      </c>
      <c r="NNZ269" s="214" t="e">
        <v>#N/A</v>
      </c>
      <c r="NOA269" s="214" t="e">
        <v>#N/A</v>
      </c>
      <c r="NOB269" s="214" t="e">
        <v>#N/A</v>
      </c>
      <c r="NOC269" s="214" t="e">
        <v>#N/A</v>
      </c>
      <c r="NOD269" s="214" t="e">
        <v>#N/A</v>
      </c>
      <c r="NOE269" s="214" t="e">
        <v>#N/A</v>
      </c>
      <c r="NOF269" s="214" t="e">
        <v>#N/A</v>
      </c>
      <c r="NOG269" s="214" t="e">
        <v>#N/A</v>
      </c>
      <c r="NOH269" s="214" t="e">
        <v>#N/A</v>
      </c>
      <c r="NOI269" s="214" t="e">
        <v>#N/A</v>
      </c>
      <c r="NOJ269" s="214" t="e">
        <v>#N/A</v>
      </c>
      <c r="NOK269" s="214" t="e">
        <v>#N/A</v>
      </c>
      <c r="NOL269" s="214" t="e">
        <v>#N/A</v>
      </c>
      <c r="NOM269" s="214" t="e">
        <v>#N/A</v>
      </c>
      <c r="NON269" s="214" t="e">
        <v>#N/A</v>
      </c>
      <c r="NOO269" s="214" t="e">
        <v>#N/A</v>
      </c>
      <c r="NOP269" s="214" t="e">
        <v>#N/A</v>
      </c>
      <c r="NOQ269" s="214" t="e">
        <v>#N/A</v>
      </c>
      <c r="NOR269" s="214" t="e">
        <v>#N/A</v>
      </c>
      <c r="NOS269" s="214" t="e">
        <v>#N/A</v>
      </c>
      <c r="NOT269" s="214" t="e">
        <v>#N/A</v>
      </c>
      <c r="NOU269" s="214" t="e">
        <v>#N/A</v>
      </c>
      <c r="NOV269" s="214" t="e">
        <v>#N/A</v>
      </c>
      <c r="NOW269" s="214" t="e">
        <v>#N/A</v>
      </c>
      <c r="NOX269" s="214" t="e">
        <v>#N/A</v>
      </c>
      <c r="NOY269" s="214" t="e">
        <v>#N/A</v>
      </c>
      <c r="NOZ269" s="214" t="e">
        <v>#N/A</v>
      </c>
      <c r="NPA269" s="214" t="e">
        <v>#N/A</v>
      </c>
      <c r="NPB269" s="214" t="e">
        <v>#N/A</v>
      </c>
      <c r="NPC269" s="214" t="e">
        <v>#N/A</v>
      </c>
      <c r="NPD269" s="214" t="e">
        <v>#N/A</v>
      </c>
      <c r="NPE269" s="214" t="e">
        <v>#N/A</v>
      </c>
      <c r="NPF269" s="214" t="e">
        <v>#N/A</v>
      </c>
      <c r="NPG269" s="214" t="e">
        <v>#N/A</v>
      </c>
      <c r="NPH269" s="214" t="e">
        <v>#N/A</v>
      </c>
      <c r="NPI269" s="214" t="e">
        <v>#N/A</v>
      </c>
      <c r="NPJ269" s="214" t="e">
        <v>#N/A</v>
      </c>
      <c r="NPK269" s="214" t="e">
        <v>#N/A</v>
      </c>
      <c r="NPL269" s="214" t="e">
        <v>#N/A</v>
      </c>
      <c r="NPM269" s="214" t="e">
        <v>#N/A</v>
      </c>
      <c r="NPN269" s="214" t="e">
        <v>#N/A</v>
      </c>
      <c r="NPO269" s="214" t="e">
        <v>#N/A</v>
      </c>
      <c r="NPP269" s="214" t="e">
        <v>#N/A</v>
      </c>
      <c r="NPQ269" s="214" t="e">
        <v>#N/A</v>
      </c>
      <c r="NPR269" s="214" t="e">
        <v>#N/A</v>
      </c>
      <c r="NPS269" s="214" t="e">
        <v>#N/A</v>
      </c>
      <c r="NPT269" s="214" t="e">
        <v>#N/A</v>
      </c>
      <c r="NPU269" s="214" t="e">
        <v>#N/A</v>
      </c>
      <c r="NPV269" s="214" t="e">
        <v>#N/A</v>
      </c>
      <c r="NPW269" s="214" t="e">
        <v>#N/A</v>
      </c>
      <c r="NPX269" s="214" t="e">
        <v>#N/A</v>
      </c>
      <c r="NPY269" s="214" t="e">
        <v>#N/A</v>
      </c>
      <c r="NPZ269" s="214" t="e">
        <v>#N/A</v>
      </c>
      <c r="NQA269" s="214" t="e">
        <v>#N/A</v>
      </c>
      <c r="NQB269" s="214" t="e">
        <v>#N/A</v>
      </c>
      <c r="NQC269" s="214" t="e">
        <v>#N/A</v>
      </c>
      <c r="NQD269" s="214" t="e">
        <v>#N/A</v>
      </c>
      <c r="NQE269" s="214" t="e">
        <v>#N/A</v>
      </c>
      <c r="NQF269" s="214" t="e">
        <v>#N/A</v>
      </c>
      <c r="NQG269" s="214" t="e">
        <v>#N/A</v>
      </c>
      <c r="NQH269" s="214" t="e">
        <v>#N/A</v>
      </c>
      <c r="NQI269" s="214" t="e">
        <v>#N/A</v>
      </c>
      <c r="NQJ269" s="214" t="e">
        <v>#N/A</v>
      </c>
      <c r="NQK269" s="214" t="e">
        <v>#N/A</v>
      </c>
      <c r="NQL269" s="214" t="e">
        <v>#N/A</v>
      </c>
      <c r="NQM269" s="214" t="e">
        <v>#N/A</v>
      </c>
      <c r="NQN269" s="214" t="e">
        <v>#N/A</v>
      </c>
      <c r="NQO269" s="214" t="e">
        <v>#N/A</v>
      </c>
      <c r="NQP269" s="214" t="e">
        <v>#N/A</v>
      </c>
      <c r="NQQ269" s="214" t="e">
        <v>#N/A</v>
      </c>
      <c r="NQR269" s="214" t="e">
        <v>#N/A</v>
      </c>
      <c r="NQS269" s="214" t="e">
        <v>#N/A</v>
      </c>
      <c r="NQT269" s="214" t="e">
        <v>#N/A</v>
      </c>
      <c r="NQU269" s="214" t="e">
        <v>#N/A</v>
      </c>
      <c r="NQV269" s="214" t="e">
        <v>#N/A</v>
      </c>
      <c r="NQW269" s="214" t="e">
        <v>#N/A</v>
      </c>
      <c r="NQX269" s="214" t="e">
        <v>#N/A</v>
      </c>
      <c r="NQY269" s="214" t="e">
        <v>#N/A</v>
      </c>
      <c r="NQZ269" s="214" t="e">
        <v>#N/A</v>
      </c>
      <c r="NRA269" s="214" t="e">
        <v>#N/A</v>
      </c>
      <c r="NRB269" s="214" t="e">
        <v>#N/A</v>
      </c>
      <c r="NRC269" s="214" t="e">
        <v>#N/A</v>
      </c>
      <c r="NRD269" s="214" t="e">
        <v>#N/A</v>
      </c>
      <c r="NRE269" s="214" t="e">
        <v>#N/A</v>
      </c>
      <c r="NRF269" s="214" t="e">
        <v>#N/A</v>
      </c>
      <c r="NRG269" s="214" t="e">
        <v>#N/A</v>
      </c>
      <c r="NRH269" s="214" t="e">
        <v>#N/A</v>
      </c>
      <c r="NRI269" s="214" t="e">
        <v>#N/A</v>
      </c>
      <c r="NRJ269" s="214" t="e">
        <v>#N/A</v>
      </c>
      <c r="NRK269" s="214" t="e">
        <v>#N/A</v>
      </c>
      <c r="NRL269" s="214" t="e">
        <v>#N/A</v>
      </c>
      <c r="NRM269" s="214" t="e">
        <v>#N/A</v>
      </c>
      <c r="NRN269" s="214" t="e">
        <v>#N/A</v>
      </c>
      <c r="NRO269" s="214" t="e">
        <v>#N/A</v>
      </c>
      <c r="NRP269" s="214" t="e">
        <v>#N/A</v>
      </c>
      <c r="NRQ269" s="214" t="e">
        <v>#N/A</v>
      </c>
      <c r="NRR269" s="214" t="e">
        <v>#N/A</v>
      </c>
      <c r="NRS269" s="214" t="e">
        <v>#N/A</v>
      </c>
      <c r="NRT269" s="214" t="e">
        <v>#N/A</v>
      </c>
      <c r="NRU269" s="214" t="e">
        <v>#N/A</v>
      </c>
      <c r="NRV269" s="214" t="e">
        <v>#N/A</v>
      </c>
      <c r="NRW269" s="214" t="e">
        <v>#N/A</v>
      </c>
      <c r="NRX269" s="214" t="e">
        <v>#N/A</v>
      </c>
      <c r="NRY269" s="214" t="e">
        <v>#N/A</v>
      </c>
      <c r="NRZ269" s="214" t="e">
        <v>#N/A</v>
      </c>
      <c r="NSA269" s="214" t="e">
        <v>#N/A</v>
      </c>
      <c r="NSB269" s="214" t="e">
        <v>#N/A</v>
      </c>
      <c r="NSC269" s="214" t="e">
        <v>#N/A</v>
      </c>
      <c r="NSD269" s="214" t="e">
        <v>#N/A</v>
      </c>
      <c r="NSE269" s="214" t="e">
        <v>#N/A</v>
      </c>
      <c r="NSF269" s="214" t="e">
        <v>#N/A</v>
      </c>
      <c r="NSG269" s="214" t="e">
        <v>#N/A</v>
      </c>
      <c r="NSH269" s="214" t="e">
        <v>#N/A</v>
      </c>
      <c r="NSI269" s="214" t="e">
        <v>#N/A</v>
      </c>
      <c r="NSJ269" s="214" t="e">
        <v>#N/A</v>
      </c>
      <c r="NSK269" s="214" t="e">
        <v>#N/A</v>
      </c>
      <c r="NSL269" s="214" t="e">
        <v>#N/A</v>
      </c>
      <c r="NSM269" s="214" t="e">
        <v>#N/A</v>
      </c>
      <c r="NSN269" s="214" t="e">
        <v>#N/A</v>
      </c>
      <c r="NSO269" s="214" t="e">
        <v>#N/A</v>
      </c>
      <c r="NSP269" s="214" t="e">
        <v>#N/A</v>
      </c>
      <c r="NSQ269" s="214" t="e">
        <v>#N/A</v>
      </c>
      <c r="NSR269" s="214" t="e">
        <v>#N/A</v>
      </c>
      <c r="NSS269" s="214" t="e">
        <v>#N/A</v>
      </c>
      <c r="NST269" s="214" t="e">
        <v>#N/A</v>
      </c>
      <c r="NSU269" s="214" t="e">
        <v>#N/A</v>
      </c>
      <c r="NSV269" s="214" t="e">
        <v>#N/A</v>
      </c>
      <c r="NSW269" s="214" t="e">
        <v>#N/A</v>
      </c>
      <c r="NSX269" s="214" t="e">
        <v>#N/A</v>
      </c>
      <c r="NSY269" s="214" t="e">
        <v>#N/A</v>
      </c>
      <c r="NSZ269" s="214" t="e">
        <v>#N/A</v>
      </c>
      <c r="NTA269" s="214" t="e">
        <v>#N/A</v>
      </c>
      <c r="NTB269" s="214" t="e">
        <v>#N/A</v>
      </c>
      <c r="NTC269" s="214" t="e">
        <v>#N/A</v>
      </c>
      <c r="NTD269" s="214" t="e">
        <v>#N/A</v>
      </c>
      <c r="NTE269" s="214" t="e">
        <v>#N/A</v>
      </c>
      <c r="NTF269" s="214" t="e">
        <v>#N/A</v>
      </c>
      <c r="NTG269" s="214" t="e">
        <v>#N/A</v>
      </c>
      <c r="NTH269" s="214" t="e">
        <v>#N/A</v>
      </c>
      <c r="NTI269" s="214" t="e">
        <v>#N/A</v>
      </c>
      <c r="NTJ269" s="214" t="e">
        <v>#N/A</v>
      </c>
      <c r="NTK269" s="214" t="e">
        <v>#N/A</v>
      </c>
      <c r="NTL269" s="214" t="e">
        <v>#N/A</v>
      </c>
      <c r="NTM269" s="214" t="e">
        <v>#N/A</v>
      </c>
      <c r="NTN269" s="214" t="e">
        <v>#N/A</v>
      </c>
      <c r="NTO269" s="214" t="e">
        <v>#N/A</v>
      </c>
      <c r="NTP269" s="214" t="e">
        <v>#N/A</v>
      </c>
      <c r="NTQ269" s="214" t="e">
        <v>#N/A</v>
      </c>
      <c r="NTR269" s="214" t="e">
        <v>#N/A</v>
      </c>
      <c r="NTS269" s="214" t="e">
        <v>#N/A</v>
      </c>
      <c r="NTT269" s="214" t="e">
        <v>#N/A</v>
      </c>
      <c r="NTU269" s="214" t="e">
        <v>#N/A</v>
      </c>
      <c r="NTV269" s="214" t="e">
        <v>#N/A</v>
      </c>
      <c r="NTW269" s="214" t="e">
        <v>#N/A</v>
      </c>
      <c r="NTX269" s="214" t="e">
        <v>#N/A</v>
      </c>
      <c r="NTY269" s="214" t="e">
        <v>#N/A</v>
      </c>
      <c r="NTZ269" s="214" t="e">
        <v>#N/A</v>
      </c>
      <c r="NUA269" s="214" t="e">
        <v>#N/A</v>
      </c>
      <c r="NUB269" s="214" t="e">
        <v>#N/A</v>
      </c>
      <c r="NUC269" s="214" t="e">
        <v>#N/A</v>
      </c>
      <c r="NUD269" s="214" t="e">
        <v>#N/A</v>
      </c>
      <c r="NUE269" s="214" t="e">
        <v>#N/A</v>
      </c>
      <c r="NUF269" s="214" t="e">
        <v>#N/A</v>
      </c>
      <c r="NUG269" s="214" t="e">
        <v>#N/A</v>
      </c>
      <c r="NUH269" s="214" t="e">
        <v>#N/A</v>
      </c>
      <c r="NUI269" s="214" t="e">
        <v>#N/A</v>
      </c>
      <c r="NUJ269" s="214" t="e">
        <v>#N/A</v>
      </c>
      <c r="NUK269" s="214" t="e">
        <v>#N/A</v>
      </c>
      <c r="NUL269" s="214" t="e">
        <v>#N/A</v>
      </c>
      <c r="NUM269" s="214" t="e">
        <v>#N/A</v>
      </c>
      <c r="NUN269" s="214" t="e">
        <v>#N/A</v>
      </c>
      <c r="NUO269" s="214" t="e">
        <v>#N/A</v>
      </c>
      <c r="NUP269" s="214" t="e">
        <v>#N/A</v>
      </c>
      <c r="NUQ269" s="214" t="e">
        <v>#N/A</v>
      </c>
      <c r="NUR269" s="214" t="e">
        <v>#N/A</v>
      </c>
      <c r="NUS269" s="214" t="e">
        <v>#N/A</v>
      </c>
      <c r="NUT269" s="214" t="e">
        <v>#N/A</v>
      </c>
      <c r="NUU269" s="214" t="e">
        <v>#N/A</v>
      </c>
      <c r="NUV269" s="214" t="e">
        <v>#N/A</v>
      </c>
      <c r="NUW269" s="214" t="e">
        <v>#N/A</v>
      </c>
      <c r="NUX269" s="214" t="e">
        <v>#N/A</v>
      </c>
      <c r="NUY269" s="214" t="e">
        <v>#N/A</v>
      </c>
      <c r="NUZ269" s="214" t="e">
        <v>#N/A</v>
      </c>
      <c r="NVA269" s="214" t="e">
        <v>#N/A</v>
      </c>
      <c r="NVB269" s="214" t="e">
        <v>#N/A</v>
      </c>
      <c r="NVC269" s="214" t="e">
        <v>#N/A</v>
      </c>
      <c r="NVD269" s="214" t="e">
        <v>#N/A</v>
      </c>
      <c r="NVE269" s="214" t="e">
        <v>#N/A</v>
      </c>
      <c r="NVF269" s="214" t="e">
        <v>#N/A</v>
      </c>
      <c r="NVG269" s="214" t="e">
        <v>#N/A</v>
      </c>
      <c r="NVH269" s="214" t="e">
        <v>#N/A</v>
      </c>
      <c r="NVI269" s="214" t="e">
        <v>#N/A</v>
      </c>
      <c r="NVJ269" s="214" t="e">
        <v>#N/A</v>
      </c>
      <c r="NVK269" s="214" t="e">
        <v>#N/A</v>
      </c>
      <c r="NVL269" s="214" t="e">
        <v>#N/A</v>
      </c>
      <c r="NVM269" s="214" t="e">
        <v>#N/A</v>
      </c>
      <c r="NVN269" s="214" t="e">
        <v>#N/A</v>
      </c>
      <c r="NVO269" s="214" t="e">
        <v>#N/A</v>
      </c>
      <c r="NVP269" s="214" t="e">
        <v>#N/A</v>
      </c>
      <c r="NVQ269" s="214" t="e">
        <v>#N/A</v>
      </c>
      <c r="NVR269" s="214" t="e">
        <v>#N/A</v>
      </c>
      <c r="NVS269" s="214" t="e">
        <v>#N/A</v>
      </c>
      <c r="NVT269" s="214" t="e">
        <v>#N/A</v>
      </c>
      <c r="NVU269" s="214" t="e">
        <v>#N/A</v>
      </c>
      <c r="NVV269" s="214" t="e">
        <v>#N/A</v>
      </c>
      <c r="NVW269" s="214" t="e">
        <v>#N/A</v>
      </c>
      <c r="NVX269" s="214" t="e">
        <v>#N/A</v>
      </c>
      <c r="NVY269" s="214" t="e">
        <v>#N/A</v>
      </c>
      <c r="NVZ269" s="214" t="e">
        <v>#N/A</v>
      </c>
      <c r="NWA269" s="214" t="e">
        <v>#N/A</v>
      </c>
      <c r="NWB269" s="214" t="e">
        <v>#N/A</v>
      </c>
      <c r="NWC269" s="214" t="e">
        <v>#N/A</v>
      </c>
      <c r="NWD269" s="214" t="e">
        <v>#N/A</v>
      </c>
      <c r="NWE269" s="214" t="e">
        <v>#N/A</v>
      </c>
      <c r="NWF269" s="214" t="e">
        <v>#N/A</v>
      </c>
      <c r="NWG269" s="214" t="e">
        <v>#N/A</v>
      </c>
      <c r="NWH269" s="214" t="e">
        <v>#N/A</v>
      </c>
      <c r="NWI269" s="214" t="e">
        <v>#N/A</v>
      </c>
      <c r="NWJ269" s="214" t="e">
        <v>#N/A</v>
      </c>
      <c r="NWK269" s="214" t="e">
        <v>#N/A</v>
      </c>
      <c r="NWL269" s="214" t="e">
        <v>#N/A</v>
      </c>
      <c r="NWM269" s="214" t="e">
        <v>#N/A</v>
      </c>
      <c r="NWN269" s="214" t="e">
        <v>#N/A</v>
      </c>
      <c r="NWO269" s="214" t="e">
        <v>#N/A</v>
      </c>
      <c r="NWP269" s="214" t="e">
        <v>#N/A</v>
      </c>
      <c r="NWQ269" s="214" t="e">
        <v>#N/A</v>
      </c>
      <c r="NWR269" s="214" t="e">
        <v>#N/A</v>
      </c>
      <c r="NWS269" s="214" t="e">
        <v>#N/A</v>
      </c>
      <c r="NWT269" s="214" t="e">
        <v>#N/A</v>
      </c>
      <c r="NWU269" s="214" t="e">
        <v>#N/A</v>
      </c>
      <c r="NWV269" s="214" t="e">
        <v>#N/A</v>
      </c>
      <c r="NWW269" s="214" t="e">
        <v>#N/A</v>
      </c>
      <c r="NWX269" s="214" t="e">
        <v>#N/A</v>
      </c>
      <c r="NWY269" s="214" t="e">
        <v>#N/A</v>
      </c>
      <c r="NWZ269" s="214" t="e">
        <v>#N/A</v>
      </c>
      <c r="NXA269" s="214" t="e">
        <v>#N/A</v>
      </c>
      <c r="NXB269" s="214" t="e">
        <v>#N/A</v>
      </c>
      <c r="NXC269" s="214" t="e">
        <v>#N/A</v>
      </c>
      <c r="NXD269" s="214" t="e">
        <v>#N/A</v>
      </c>
      <c r="NXE269" s="214" t="e">
        <v>#N/A</v>
      </c>
      <c r="NXF269" s="214" t="e">
        <v>#N/A</v>
      </c>
      <c r="NXG269" s="214" t="e">
        <v>#N/A</v>
      </c>
      <c r="NXH269" s="214" t="e">
        <v>#N/A</v>
      </c>
      <c r="NXI269" s="214" t="e">
        <v>#N/A</v>
      </c>
      <c r="NXJ269" s="214" t="e">
        <v>#N/A</v>
      </c>
      <c r="NXK269" s="214" t="e">
        <v>#N/A</v>
      </c>
      <c r="NXL269" s="214" t="e">
        <v>#N/A</v>
      </c>
      <c r="NXM269" s="214" t="e">
        <v>#N/A</v>
      </c>
      <c r="NXN269" s="214" t="e">
        <v>#N/A</v>
      </c>
      <c r="NXO269" s="214" t="e">
        <v>#N/A</v>
      </c>
      <c r="NXP269" s="214" t="e">
        <v>#N/A</v>
      </c>
      <c r="NXQ269" s="214" t="e">
        <v>#N/A</v>
      </c>
      <c r="NXR269" s="214" t="e">
        <v>#N/A</v>
      </c>
      <c r="NXS269" s="214" t="e">
        <v>#N/A</v>
      </c>
      <c r="NXT269" s="214" t="e">
        <v>#N/A</v>
      </c>
      <c r="NXU269" s="214" t="e">
        <v>#N/A</v>
      </c>
      <c r="NXV269" s="214" t="e">
        <v>#N/A</v>
      </c>
      <c r="NXW269" s="214" t="e">
        <v>#N/A</v>
      </c>
      <c r="NXX269" s="214" t="e">
        <v>#N/A</v>
      </c>
      <c r="NXY269" s="214" t="e">
        <v>#N/A</v>
      </c>
      <c r="NXZ269" s="214" t="e">
        <v>#N/A</v>
      </c>
      <c r="NYA269" s="214" t="e">
        <v>#N/A</v>
      </c>
      <c r="NYB269" s="214" t="e">
        <v>#N/A</v>
      </c>
      <c r="NYC269" s="214" t="e">
        <v>#N/A</v>
      </c>
      <c r="NYD269" s="214" t="e">
        <v>#N/A</v>
      </c>
      <c r="NYE269" s="214" t="e">
        <v>#N/A</v>
      </c>
      <c r="NYF269" s="214" t="e">
        <v>#N/A</v>
      </c>
      <c r="NYG269" s="214" t="e">
        <v>#N/A</v>
      </c>
      <c r="NYH269" s="214" t="e">
        <v>#N/A</v>
      </c>
      <c r="NYI269" s="214" t="e">
        <v>#N/A</v>
      </c>
      <c r="NYJ269" s="214" t="e">
        <v>#N/A</v>
      </c>
      <c r="NYK269" s="214" t="e">
        <v>#N/A</v>
      </c>
      <c r="NYL269" s="214" t="e">
        <v>#N/A</v>
      </c>
      <c r="NYM269" s="214" t="e">
        <v>#N/A</v>
      </c>
      <c r="NYN269" s="214" t="e">
        <v>#N/A</v>
      </c>
      <c r="NYO269" s="214" t="e">
        <v>#N/A</v>
      </c>
      <c r="NYP269" s="214" t="e">
        <v>#N/A</v>
      </c>
      <c r="NYQ269" s="214" t="e">
        <v>#N/A</v>
      </c>
      <c r="NYR269" s="214" t="e">
        <v>#N/A</v>
      </c>
      <c r="NYS269" s="214" t="e">
        <v>#N/A</v>
      </c>
      <c r="NYT269" s="214" t="e">
        <v>#N/A</v>
      </c>
      <c r="NYU269" s="214" t="e">
        <v>#N/A</v>
      </c>
      <c r="NYV269" s="214" t="e">
        <v>#N/A</v>
      </c>
      <c r="NYW269" s="214" t="e">
        <v>#N/A</v>
      </c>
      <c r="NYX269" s="214" t="e">
        <v>#N/A</v>
      </c>
      <c r="NYY269" s="214" t="e">
        <v>#N/A</v>
      </c>
      <c r="NYZ269" s="214" t="e">
        <v>#N/A</v>
      </c>
      <c r="NZA269" s="214" t="e">
        <v>#N/A</v>
      </c>
      <c r="NZB269" s="214" t="e">
        <v>#N/A</v>
      </c>
      <c r="NZC269" s="214" t="e">
        <v>#N/A</v>
      </c>
      <c r="NZD269" s="214" t="e">
        <v>#N/A</v>
      </c>
      <c r="NZE269" s="214" t="e">
        <v>#N/A</v>
      </c>
      <c r="NZF269" s="214" t="e">
        <v>#N/A</v>
      </c>
      <c r="NZG269" s="214" t="e">
        <v>#N/A</v>
      </c>
      <c r="NZH269" s="214" t="e">
        <v>#N/A</v>
      </c>
      <c r="NZI269" s="214" t="e">
        <v>#N/A</v>
      </c>
      <c r="NZJ269" s="214" t="e">
        <v>#N/A</v>
      </c>
      <c r="NZK269" s="214" t="e">
        <v>#N/A</v>
      </c>
      <c r="NZL269" s="214" t="e">
        <v>#N/A</v>
      </c>
      <c r="NZM269" s="214" t="e">
        <v>#N/A</v>
      </c>
      <c r="NZN269" s="214" t="e">
        <v>#N/A</v>
      </c>
      <c r="NZO269" s="214" t="e">
        <v>#N/A</v>
      </c>
      <c r="NZP269" s="214" t="e">
        <v>#N/A</v>
      </c>
      <c r="NZQ269" s="214" t="e">
        <v>#N/A</v>
      </c>
      <c r="NZR269" s="214" t="e">
        <v>#N/A</v>
      </c>
      <c r="NZS269" s="214" t="e">
        <v>#N/A</v>
      </c>
      <c r="NZT269" s="214" t="e">
        <v>#N/A</v>
      </c>
      <c r="NZU269" s="214" t="e">
        <v>#N/A</v>
      </c>
      <c r="NZV269" s="214" t="e">
        <v>#N/A</v>
      </c>
      <c r="NZW269" s="214" t="e">
        <v>#N/A</v>
      </c>
      <c r="NZX269" s="214" t="e">
        <v>#N/A</v>
      </c>
      <c r="NZY269" s="214" t="e">
        <v>#N/A</v>
      </c>
      <c r="NZZ269" s="214" t="e">
        <v>#N/A</v>
      </c>
      <c r="OAA269" s="214" t="e">
        <v>#N/A</v>
      </c>
      <c r="OAB269" s="214" t="e">
        <v>#N/A</v>
      </c>
      <c r="OAC269" s="214" t="e">
        <v>#N/A</v>
      </c>
      <c r="OAD269" s="214" t="e">
        <v>#N/A</v>
      </c>
      <c r="OAE269" s="214" t="e">
        <v>#N/A</v>
      </c>
      <c r="OAF269" s="214" t="e">
        <v>#N/A</v>
      </c>
      <c r="OAG269" s="214" t="e">
        <v>#N/A</v>
      </c>
      <c r="OAH269" s="214" t="e">
        <v>#N/A</v>
      </c>
      <c r="OAI269" s="214" t="e">
        <v>#N/A</v>
      </c>
      <c r="OAJ269" s="214" t="e">
        <v>#N/A</v>
      </c>
      <c r="OAK269" s="214" t="e">
        <v>#N/A</v>
      </c>
      <c r="OAL269" s="214" t="e">
        <v>#N/A</v>
      </c>
      <c r="OAM269" s="214" t="e">
        <v>#N/A</v>
      </c>
      <c r="OAN269" s="214" t="e">
        <v>#N/A</v>
      </c>
      <c r="OAO269" s="214" t="e">
        <v>#N/A</v>
      </c>
      <c r="OAP269" s="214" t="e">
        <v>#N/A</v>
      </c>
      <c r="OAQ269" s="214" t="e">
        <v>#N/A</v>
      </c>
      <c r="OAR269" s="214" t="e">
        <v>#N/A</v>
      </c>
      <c r="OAS269" s="214" t="e">
        <v>#N/A</v>
      </c>
      <c r="OAT269" s="214" t="e">
        <v>#N/A</v>
      </c>
      <c r="OAU269" s="214" t="e">
        <v>#N/A</v>
      </c>
      <c r="OAV269" s="214" t="e">
        <v>#N/A</v>
      </c>
      <c r="OAW269" s="214" t="e">
        <v>#N/A</v>
      </c>
      <c r="OAX269" s="214" t="e">
        <v>#N/A</v>
      </c>
      <c r="OAY269" s="214" t="e">
        <v>#N/A</v>
      </c>
      <c r="OAZ269" s="214" t="e">
        <v>#N/A</v>
      </c>
      <c r="OBA269" s="214" t="e">
        <v>#N/A</v>
      </c>
      <c r="OBB269" s="214" t="e">
        <v>#N/A</v>
      </c>
      <c r="OBC269" s="214" t="e">
        <v>#N/A</v>
      </c>
      <c r="OBD269" s="214" t="e">
        <v>#N/A</v>
      </c>
      <c r="OBE269" s="214" t="e">
        <v>#N/A</v>
      </c>
      <c r="OBF269" s="214" t="e">
        <v>#N/A</v>
      </c>
      <c r="OBG269" s="214" t="e">
        <v>#N/A</v>
      </c>
      <c r="OBH269" s="214" t="e">
        <v>#N/A</v>
      </c>
      <c r="OBI269" s="214" t="e">
        <v>#N/A</v>
      </c>
      <c r="OBJ269" s="214" t="e">
        <v>#N/A</v>
      </c>
      <c r="OBK269" s="214" t="e">
        <v>#N/A</v>
      </c>
      <c r="OBL269" s="214" t="e">
        <v>#N/A</v>
      </c>
      <c r="OBM269" s="214" t="e">
        <v>#N/A</v>
      </c>
      <c r="OBN269" s="214" t="e">
        <v>#N/A</v>
      </c>
      <c r="OBO269" s="214" t="e">
        <v>#N/A</v>
      </c>
      <c r="OBP269" s="214" t="e">
        <v>#N/A</v>
      </c>
      <c r="OBQ269" s="214" t="e">
        <v>#N/A</v>
      </c>
      <c r="OBR269" s="214" t="e">
        <v>#N/A</v>
      </c>
      <c r="OBS269" s="214" t="e">
        <v>#N/A</v>
      </c>
      <c r="OBT269" s="214" t="e">
        <v>#N/A</v>
      </c>
      <c r="OBU269" s="214" t="e">
        <v>#N/A</v>
      </c>
      <c r="OBV269" s="214" t="e">
        <v>#N/A</v>
      </c>
      <c r="OBW269" s="214" t="e">
        <v>#N/A</v>
      </c>
      <c r="OBX269" s="214" t="e">
        <v>#N/A</v>
      </c>
      <c r="OBY269" s="214" t="e">
        <v>#N/A</v>
      </c>
      <c r="OBZ269" s="214" t="e">
        <v>#N/A</v>
      </c>
      <c r="OCA269" s="214" t="e">
        <v>#N/A</v>
      </c>
      <c r="OCB269" s="214" t="e">
        <v>#N/A</v>
      </c>
      <c r="OCC269" s="214" t="e">
        <v>#N/A</v>
      </c>
      <c r="OCD269" s="214" t="e">
        <v>#N/A</v>
      </c>
      <c r="OCE269" s="214" t="e">
        <v>#N/A</v>
      </c>
      <c r="OCF269" s="214" t="e">
        <v>#N/A</v>
      </c>
      <c r="OCG269" s="214" t="e">
        <v>#N/A</v>
      </c>
      <c r="OCH269" s="214" t="e">
        <v>#N/A</v>
      </c>
      <c r="OCI269" s="214" t="e">
        <v>#N/A</v>
      </c>
      <c r="OCJ269" s="214" t="e">
        <v>#N/A</v>
      </c>
      <c r="OCK269" s="214" t="e">
        <v>#N/A</v>
      </c>
      <c r="OCL269" s="214" t="e">
        <v>#N/A</v>
      </c>
      <c r="OCM269" s="214" t="e">
        <v>#N/A</v>
      </c>
      <c r="OCN269" s="214" t="e">
        <v>#N/A</v>
      </c>
      <c r="OCO269" s="214" t="e">
        <v>#N/A</v>
      </c>
      <c r="OCP269" s="214" t="e">
        <v>#N/A</v>
      </c>
      <c r="OCQ269" s="214" t="e">
        <v>#N/A</v>
      </c>
      <c r="OCR269" s="214" t="e">
        <v>#N/A</v>
      </c>
      <c r="OCS269" s="214" t="e">
        <v>#N/A</v>
      </c>
      <c r="OCT269" s="214" t="e">
        <v>#N/A</v>
      </c>
      <c r="OCU269" s="214" t="e">
        <v>#N/A</v>
      </c>
      <c r="OCV269" s="214" t="e">
        <v>#N/A</v>
      </c>
      <c r="OCW269" s="214" t="e">
        <v>#N/A</v>
      </c>
      <c r="OCX269" s="214" t="e">
        <v>#N/A</v>
      </c>
      <c r="OCY269" s="214" t="e">
        <v>#N/A</v>
      </c>
      <c r="OCZ269" s="214" t="e">
        <v>#N/A</v>
      </c>
      <c r="ODA269" s="214" t="e">
        <v>#N/A</v>
      </c>
      <c r="ODB269" s="214" t="e">
        <v>#N/A</v>
      </c>
      <c r="ODC269" s="214" t="e">
        <v>#N/A</v>
      </c>
      <c r="ODD269" s="214" t="e">
        <v>#N/A</v>
      </c>
      <c r="ODE269" s="214" t="e">
        <v>#N/A</v>
      </c>
      <c r="ODF269" s="214" t="e">
        <v>#N/A</v>
      </c>
      <c r="ODG269" s="214" t="e">
        <v>#N/A</v>
      </c>
      <c r="ODH269" s="214" t="e">
        <v>#N/A</v>
      </c>
      <c r="ODI269" s="214" t="e">
        <v>#N/A</v>
      </c>
      <c r="ODJ269" s="214" t="e">
        <v>#N/A</v>
      </c>
      <c r="ODK269" s="214" t="e">
        <v>#N/A</v>
      </c>
      <c r="ODL269" s="214" t="e">
        <v>#N/A</v>
      </c>
      <c r="ODM269" s="214" t="e">
        <v>#N/A</v>
      </c>
      <c r="ODN269" s="214" t="e">
        <v>#N/A</v>
      </c>
      <c r="ODO269" s="214" t="e">
        <v>#N/A</v>
      </c>
      <c r="ODP269" s="214" t="e">
        <v>#N/A</v>
      </c>
      <c r="ODQ269" s="214" t="e">
        <v>#N/A</v>
      </c>
      <c r="ODR269" s="214" t="e">
        <v>#N/A</v>
      </c>
      <c r="ODS269" s="214" t="e">
        <v>#N/A</v>
      </c>
      <c r="ODT269" s="214" t="e">
        <v>#N/A</v>
      </c>
      <c r="ODU269" s="214" t="e">
        <v>#N/A</v>
      </c>
      <c r="ODV269" s="214" t="e">
        <v>#N/A</v>
      </c>
      <c r="ODW269" s="214" t="e">
        <v>#N/A</v>
      </c>
      <c r="ODX269" s="214" t="e">
        <v>#N/A</v>
      </c>
      <c r="ODY269" s="214" t="e">
        <v>#N/A</v>
      </c>
      <c r="ODZ269" s="214" t="e">
        <v>#N/A</v>
      </c>
      <c r="OEA269" s="214" t="e">
        <v>#N/A</v>
      </c>
      <c r="OEB269" s="214" t="e">
        <v>#N/A</v>
      </c>
      <c r="OEC269" s="214" t="e">
        <v>#N/A</v>
      </c>
      <c r="OED269" s="214" t="e">
        <v>#N/A</v>
      </c>
      <c r="OEE269" s="214" t="e">
        <v>#N/A</v>
      </c>
      <c r="OEF269" s="214" t="e">
        <v>#N/A</v>
      </c>
      <c r="OEG269" s="214" t="e">
        <v>#N/A</v>
      </c>
      <c r="OEH269" s="214" t="e">
        <v>#N/A</v>
      </c>
      <c r="OEI269" s="214" t="e">
        <v>#N/A</v>
      </c>
      <c r="OEJ269" s="214" t="e">
        <v>#N/A</v>
      </c>
      <c r="OEK269" s="214" t="e">
        <v>#N/A</v>
      </c>
      <c r="OEL269" s="214" t="e">
        <v>#N/A</v>
      </c>
      <c r="OEM269" s="214" t="e">
        <v>#N/A</v>
      </c>
      <c r="OEN269" s="214" t="e">
        <v>#N/A</v>
      </c>
      <c r="OEO269" s="214" t="e">
        <v>#N/A</v>
      </c>
      <c r="OEP269" s="214" t="e">
        <v>#N/A</v>
      </c>
      <c r="OEQ269" s="214" t="e">
        <v>#N/A</v>
      </c>
      <c r="OER269" s="214" t="e">
        <v>#N/A</v>
      </c>
      <c r="OES269" s="214" t="e">
        <v>#N/A</v>
      </c>
      <c r="OET269" s="214" t="e">
        <v>#N/A</v>
      </c>
      <c r="OEU269" s="214" t="e">
        <v>#N/A</v>
      </c>
      <c r="OEV269" s="214" t="e">
        <v>#N/A</v>
      </c>
      <c r="OEW269" s="214" t="e">
        <v>#N/A</v>
      </c>
      <c r="OEX269" s="214" t="e">
        <v>#N/A</v>
      </c>
      <c r="OEY269" s="214" t="e">
        <v>#N/A</v>
      </c>
      <c r="OEZ269" s="214" t="e">
        <v>#N/A</v>
      </c>
      <c r="OFA269" s="214" t="e">
        <v>#N/A</v>
      </c>
      <c r="OFB269" s="214" t="e">
        <v>#N/A</v>
      </c>
      <c r="OFC269" s="214" t="e">
        <v>#N/A</v>
      </c>
      <c r="OFD269" s="214" t="e">
        <v>#N/A</v>
      </c>
      <c r="OFE269" s="214" t="e">
        <v>#N/A</v>
      </c>
      <c r="OFF269" s="214" t="e">
        <v>#N/A</v>
      </c>
      <c r="OFG269" s="214" t="e">
        <v>#N/A</v>
      </c>
      <c r="OFH269" s="214" t="e">
        <v>#N/A</v>
      </c>
      <c r="OFI269" s="214" t="e">
        <v>#N/A</v>
      </c>
      <c r="OFJ269" s="214" t="e">
        <v>#N/A</v>
      </c>
      <c r="OFK269" s="214" t="e">
        <v>#N/A</v>
      </c>
      <c r="OFL269" s="214" t="e">
        <v>#N/A</v>
      </c>
      <c r="OFM269" s="214" t="e">
        <v>#N/A</v>
      </c>
      <c r="OFN269" s="214" t="e">
        <v>#N/A</v>
      </c>
      <c r="OFO269" s="214" t="e">
        <v>#N/A</v>
      </c>
      <c r="OFP269" s="214" t="e">
        <v>#N/A</v>
      </c>
      <c r="OFQ269" s="214" t="e">
        <v>#N/A</v>
      </c>
      <c r="OFR269" s="214" t="e">
        <v>#N/A</v>
      </c>
      <c r="OFS269" s="214" t="e">
        <v>#N/A</v>
      </c>
      <c r="OFT269" s="214" t="e">
        <v>#N/A</v>
      </c>
      <c r="OFU269" s="214" t="e">
        <v>#N/A</v>
      </c>
      <c r="OFV269" s="214" t="e">
        <v>#N/A</v>
      </c>
      <c r="OFW269" s="214" t="e">
        <v>#N/A</v>
      </c>
      <c r="OFX269" s="214" t="e">
        <v>#N/A</v>
      </c>
      <c r="OFY269" s="214" t="e">
        <v>#N/A</v>
      </c>
      <c r="OFZ269" s="214" t="e">
        <v>#N/A</v>
      </c>
      <c r="OGA269" s="214" t="e">
        <v>#N/A</v>
      </c>
      <c r="OGB269" s="214" t="e">
        <v>#N/A</v>
      </c>
      <c r="OGC269" s="214" t="e">
        <v>#N/A</v>
      </c>
      <c r="OGD269" s="214" t="e">
        <v>#N/A</v>
      </c>
      <c r="OGE269" s="214" t="e">
        <v>#N/A</v>
      </c>
      <c r="OGF269" s="214" t="e">
        <v>#N/A</v>
      </c>
      <c r="OGG269" s="214" t="e">
        <v>#N/A</v>
      </c>
      <c r="OGH269" s="214" t="e">
        <v>#N/A</v>
      </c>
      <c r="OGI269" s="214" t="e">
        <v>#N/A</v>
      </c>
      <c r="OGJ269" s="214" t="e">
        <v>#N/A</v>
      </c>
      <c r="OGK269" s="214" t="e">
        <v>#N/A</v>
      </c>
      <c r="OGL269" s="214" t="e">
        <v>#N/A</v>
      </c>
      <c r="OGM269" s="214" t="e">
        <v>#N/A</v>
      </c>
      <c r="OGN269" s="214" t="e">
        <v>#N/A</v>
      </c>
      <c r="OGO269" s="214" t="e">
        <v>#N/A</v>
      </c>
      <c r="OGP269" s="214" t="e">
        <v>#N/A</v>
      </c>
      <c r="OGQ269" s="214" t="e">
        <v>#N/A</v>
      </c>
      <c r="OGR269" s="214" t="e">
        <v>#N/A</v>
      </c>
      <c r="OGS269" s="214" t="e">
        <v>#N/A</v>
      </c>
      <c r="OGT269" s="214" t="e">
        <v>#N/A</v>
      </c>
      <c r="OGU269" s="214" t="e">
        <v>#N/A</v>
      </c>
      <c r="OGV269" s="214" t="e">
        <v>#N/A</v>
      </c>
      <c r="OGW269" s="214" t="e">
        <v>#N/A</v>
      </c>
      <c r="OGX269" s="214" t="e">
        <v>#N/A</v>
      </c>
      <c r="OGY269" s="214" t="e">
        <v>#N/A</v>
      </c>
      <c r="OGZ269" s="214" t="e">
        <v>#N/A</v>
      </c>
      <c r="OHA269" s="214" t="e">
        <v>#N/A</v>
      </c>
      <c r="OHB269" s="214" t="e">
        <v>#N/A</v>
      </c>
      <c r="OHC269" s="214" t="e">
        <v>#N/A</v>
      </c>
      <c r="OHD269" s="214" t="e">
        <v>#N/A</v>
      </c>
      <c r="OHE269" s="214" t="e">
        <v>#N/A</v>
      </c>
      <c r="OHF269" s="214" t="e">
        <v>#N/A</v>
      </c>
      <c r="OHG269" s="214" t="e">
        <v>#N/A</v>
      </c>
      <c r="OHH269" s="214" t="e">
        <v>#N/A</v>
      </c>
      <c r="OHI269" s="214" t="e">
        <v>#N/A</v>
      </c>
      <c r="OHJ269" s="214" t="e">
        <v>#N/A</v>
      </c>
      <c r="OHK269" s="214" t="e">
        <v>#N/A</v>
      </c>
      <c r="OHL269" s="214" t="e">
        <v>#N/A</v>
      </c>
      <c r="OHM269" s="214" t="e">
        <v>#N/A</v>
      </c>
      <c r="OHN269" s="214" t="e">
        <v>#N/A</v>
      </c>
      <c r="OHO269" s="214" t="e">
        <v>#N/A</v>
      </c>
      <c r="OHP269" s="214" t="e">
        <v>#N/A</v>
      </c>
      <c r="OHQ269" s="214" t="e">
        <v>#N/A</v>
      </c>
      <c r="OHR269" s="214" t="e">
        <v>#N/A</v>
      </c>
      <c r="OHS269" s="214" t="e">
        <v>#N/A</v>
      </c>
      <c r="OHT269" s="214" t="e">
        <v>#N/A</v>
      </c>
      <c r="OHU269" s="214" t="e">
        <v>#N/A</v>
      </c>
      <c r="OHV269" s="214" t="e">
        <v>#N/A</v>
      </c>
      <c r="OHW269" s="214" t="e">
        <v>#N/A</v>
      </c>
      <c r="OHX269" s="214" t="e">
        <v>#N/A</v>
      </c>
      <c r="OHY269" s="214" t="e">
        <v>#N/A</v>
      </c>
      <c r="OHZ269" s="214" t="e">
        <v>#N/A</v>
      </c>
      <c r="OIA269" s="214" t="e">
        <v>#N/A</v>
      </c>
      <c r="OIB269" s="214" t="e">
        <v>#N/A</v>
      </c>
      <c r="OIC269" s="214" t="e">
        <v>#N/A</v>
      </c>
      <c r="OID269" s="214" t="e">
        <v>#N/A</v>
      </c>
      <c r="OIE269" s="214" t="e">
        <v>#N/A</v>
      </c>
      <c r="OIF269" s="214" t="e">
        <v>#N/A</v>
      </c>
      <c r="OIG269" s="214" t="e">
        <v>#N/A</v>
      </c>
      <c r="OIH269" s="214" t="e">
        <v>#N/A</v>
      </c>
      <c r="OII269" s="214" t="e">
        <v>#N/A</v>
      </c>
      <c r="OIJ269" s="214" t="e">
        <v>#N/A</v>
      </c>
      <c r="OIK269" s="214" t="e">
        <v>#N/A</v>
      </c>
      <c r="OIL269" s="214" t="e">
        <v>#N/A</v>
      </c>
      <c r="OIM269" s="214" t="e">
        <v>#N/A</v>
      </c>
      <c r="OIN269" s="214" t="e">
        <v>#N/A</v>
      </c>
      <c r="OIO269" s="214" t="e">
        <v>#N/A</v>
      </c>
      <c r="OIP269" s="214" t="e">
        <v>#N/A</v>
      </c>
      <c r="OIQ269" s="214" t="e">
        <v>#N/A</v>
      </c>
      <c r="OIR269" s="214" t="e">
        <v>#N/A</v>
      </c>
      <c r="OIS269" s="214" t="e">
        <v>#N/A</v>
      </c>
      <c r="OIT269" s="214" t="e">
        <v>#N/A</v>
      </c>
      <c r="OIU269" s="214" t="e">
        <v>#N/A</v>
      </c>
      <c r="OIV269" s="214" t="e">
        <v>#N/A</v>
      </c>
      <c r="OIW269" s="214" t="e">
        <v>#N/A</v>
      </c>
      <c r="OIX269" s="214" t="e">
        <v>#N/A</v>
      </c>
      <c r="OIY269" s="214" t="e">
        <v>#N/A</v>
      </c>
      <c r="OIZ269" s="214" t="e">
        <v>#N/A</v>
      </c>
      <c r="OJA269" s="214" t="e">
        <v>#N/A</v>
      </c>
      <c r="OJB269" s="214" t="e">
        <v>#N/A</v>
      </c>
      <c r="OJC269" s="214" t="e">
        <v>#N/A</v>
      </c>
      <c r="OJD269" s="214" t="e">
        <v>#N/A</v>
      </c>
      <c r="OJE269" s="214" t="e">
        <v>#N/A</v>
      </c>
      <c r="OJF269" s="214" t="e">
        <v>#N/A</v>
      </c>
      <c r="OJG269" s="214" t="e">
        <v>#N/A</v>
      </c>
      <c r="OJH269" s="214" t="e">
        <v>#N/A</v>
      </c>
      <c r="OJI269" s="214" t="e">
        <v>#N/A</v>
      </c>
      <c r="OJJ269" s="214" t="e">
        <v>#N/A</v>
      </c>
      <c r="OJK269" s="214" t="e">
        <v>#N/A</v>
      </c>
      <c r="OJL269" s="214" t="e">
        <v>#N/A</v>
      </c>
      <c r="OJM269" s="214" t="e">
        <v>#N/A</v>
      </c>
      <c r="OJN269" s="214" t="e">
        <v>#N/A</v>
      </c>
      <c r="OJO269" s="214" t="e">
        <v>#N/A</v>
      </c>
      <c r="OJP269" s="214" t="e">
        <v>#N/A</v>
      </c>
      <c r="OJQ269" s="214" t="e">
        <v>#N/A</v>
      </c>
      <c r="OJR269" s="214" t="e">
        <v>#N/A</v>
      </c>
      <c r="OJS269" s="214" t="e">
        <v>#N/A</v>
      </c>
      <c r="OJT269" s="214" t="e">
        <v>#N/A</v>
      </c>
      <c r="OJU269" s="214" t="e">
        <v>#N/A</v>
      </c>
      <c r="OJV269" s="214" t="e">
        <v>#N/A</v>
      </c>
      <c r="OJW269" s="214" t="e">
        <v>#N/A</v>
      </c>
      <c r="OJX269" s="214" t="e">
        <v>#N/A</v>
      </c>
      <c r="OJY269" s="214" t="e">
        <v>#N/A</v>
      </c>
      <c r="OJZ269" s="214" t="e">
        <v>#N/A</v>
      </c>
      <c r="OKA269" s="214" t="e">
        <v>#N/A</v>
      </c>
      <c r="OKB269" s="214" t="e">
        <v>#N/A</v>
      </c>
      <c r="OKC269" s="214" t="e">
        <v>#N/A</v>
      </c>
      <c r="OKD269" s="214" t="e">
        <v>#N/A</v>
      </c>
      <c r="OKE269" s="214" t="e">
        <v>#N/A</v>
      </c>
      <c r="OKF269" s="214" t="e">
        <v>#N/A</v>
      </c>
      <c r="OKG269" s="214" t="e">
        <v>#N/A</v>
      </c>
      <c r="OKH269" s="214" t="e">
        <v>#N/A</v>
      </c>
      <c r="OKI269" s="214" t="e">
        <v>#N/A</v>
      </c>
      <c r="OKJ269" s="214" t="e">
        <v>#N/A</v>
      </c>
      <c r="OKK269" s="214" t="e">
        <v>#N/A</v>
      </c>
      <c r="OKL269" s="214" t="e">
        <v>#N/A</v>
      </c>
      <c r="OKM269" s="214" t="e">
        <v>#N/A</v>
      </c>
      <c r="OKN269" s="214" t="e">
        <v>#N/A</v>
      </c>
      <c r="OKO269" s="214" t="e">
        <v>#N/A</v>
      </c>
      <c r="OKP269" s="214" t="e">
        <v>#N/A</v>
      </c>
      <c r="OKQ269" s="214" t="e">
        <v>#N/A</v>
      </c>
      <c r="OKR269" s="214" t="e">
        <v>#N/A</v>
      </c>
      <c r="OKS269" s="214" t="e">
        <v>#N/A</v>
      </c>
      <c r="OKT269" s="214" t="e">
        <v>#N/A</v>
      </c>
      <c r="OKU269" s="214" t="e">
        <v>#N/A</v>
      </c>
      <c r="OKV269" s="214" t="e">
        <v>#N/A</v>
      </c>
      <c r="OKW269" s="214" t="e">
        <v>#N/A</v>
      </c>
      <c r="OKX269" s="214" t="e">
        <v>#N/A</v>
      </c>
      <c r="OKY269" s="214" t="e">
        <v>#N/A</v>
      </c>
      <c r="OKZ269" s="214" t="e">
        <v>#N/A</v>
      </c>
      <c r="OLA269" s="214" t="e">
        <v>#N/A</v>
      </c>
      <c r="OLB269" s="214" t="e">
        <v>#N/A</v>
      </c>
      <c r="OLC269" s="214" t="e">
        <v>#N/A</v>
      </c>
      <c r="OLD269" s="214" t="e">
        <v>#N/A</v>
      </c>
      <c r="OLE269" s="214" t="e">
        <v>#N/A</v>
      </c>
      <c r="OLF269" s="214" t="e">
        <v>#N/A</v>
      </c>
      <c r="OLG269" s="214" t="e">
        <v>#N/A</v>
      </c>
      <c r="OLH269" s="214" t="e">
        <v>#N/A</v>
      </c>
      <c r="OLI269" s="214" t="e">
        <v>#N/A</v>
      </c>
      <c r="OLJ269" s="214" t="e">
        <v>#N/A</v>
      </c>
      <c r="OLK269" s="214" t="e">
        <v>#N/A</v>
      </c>
      <c r="OLL269" s="214" t="e">
        <v>#N/A</v>
      </c>
      <c r="OLM269" s="214" t="e">
        <v>#N/A</v>
      </c>
      <c r="OLN269" s="214" t="e">
        <v>#N/A</v>
      </c>
      <c r="OLO269" s="214" t="e">
        <v>#N/A</v>
      </c>
      <c r="OLP269" s="214" t="e">
        <v>#N/A</v>
      </c>
      <c r="OLQ269" s="214" t="e">
        <v>#N/A</v>
      </c>
      <c r="OLR269" s="214" t="e">
        <v>#N/A</v>
      </c>
      <c r="OLS269" s="214" t="e">
        <v>#N/A</v>
      </c>
      <c r="OLT269" s="214" t="e">
        <v>#N/A</v>
      </c>
      <c r="OLU269" s="214" t="e">
        <v>#N/A</v>
      </c>
      <c r="OLV269" s="214" t="e">
        <v>#N/A</v>
      </c>
      <c r="OLW269" s="214" t="e">
        <v>#N/A</v>
      </c>
      <c r="OLX269" s="214" t="e">
        <v>#N/A</v>
      </c>
      <c r="OLY269" s="214" t="e">
        <v>#N/A</v>
      </c>
      <c r="OLZ269" s="214" t="e">
        <v>#N/A</v>
      </c>
      <c r="OMA269" s="214" t="e">
        <v>#N/A</v>
      </c>
      <c r="OMB269" s="214" t="e">
        <v>#N/A</v>
      </c>
      <c r="OMC269" s="214" t="e">
        <v>#N/A</v>
      </c>
      <c r="OMD269" s="214" t="e">
        <v>#N/A</v>
      </c>
      <c r="OME269" s="214" t="e">
        <v>#N/A</v>
      </c>
      <c r="OMF269" s="214" t="e">
        <v>#N/A</v>
      </c>
      <c r="OMG269" s="214" t="e">
        <v>#N/A</v>
      </c>
      <c r="OMH269" s="214" t="e">
        <v>#N/A</v>
      </c>
      <c r="OMI269" s="214" t="e">
        <v>#N/A</v>
      </c>
      <c r="OMJ269" s="214" t="e">
        <v>#N/A</v>
      </c>
      <c r="OMK269" s="214" t="e">
        <v>#N/A</v>
      </c>
      <c r="OML269" s="214" t="e">
        <v>#N/A</v>
      </c>
      <c r="OMM269" s="214" t="e">
        <v>#N/A</v>
      </c>
      <c r="OMN269" s="214" t="e">
        <v>#N/A</v>
      </c>
      <c r="OMO269" s="214" t="e">
        <v>#N/A</v>
      </c>
      <c r="OMP269" s="214" t="e">
        <v>#N/A</v>
      </c>
      <c r="OMQ269" s="214" t="e">
        <v>#N/A</v>
      </c>
      <c r="OMR269" s="214" t="e">
        <v>#N/A</v>
      </c>
      <c r="OMS269" s="214" t="e">
        <v>#N/A</v>
      </c>
      <c r="OMT269" s="214" t="e">
        <v>#N/A</v>
      </c>
      <c r="OMU269" s="214" t="e">
        <v>#N/A</v>
      </c>
      <c r="OMV269" s="214" t="e">
        <v>#N/A</v>
      </c>
      <c r="OMW269" s="214" t="e">
        <v>#N/A</v>
      </c>
      <c r="OMX269" s="214" t="e">
        <v>#N/A</v>
      </c>
      <c r="OMY269" s="214" t="e">
        <v>#N/A</v>
      </c>
      <c r="OMZ269" s="214" t="e">
        <v>#N/A</v>
      </c>
      <c r="ONA269" s="214" t="e">
        <v>#N/A</v>
      </c>
      <c r="ONB269" s="214" t="e">
        <v>#N/A</v>
      </c>
      <c r="ONC269" s="214" t="e">
        <v>#N/A</v>
      </c>
      <c r="OND269" s="214" t="e">
        <v>#N/A</v>
      </c>
      <c r="ONE269" s="214" t="e">
        <v>#N/A</v>
      </c>
      <c r="ONF269" s="214" t="e">
        <v>#N/A</v>
      </c>
      <c r="ONG269" s="214" t="e">
        <v>#N/A</v>
      </c>
      <c r="ONH269" s="214" t="e">
        <v>#N/A</v>
      </c>
      <c r="ONI269" s="214" t="e">
        <v>#N/A</v>
      </c>
      <c r="ONJ269" s="214" t="e">
        <v>#N/A</v>
      </c>
      <c r="ONK269" s="214" t="e">
        <v>#N/A</v>
      </c>
      <c r="ONL269" s="214" t="e">
        <v>#N/A</v>
      </c>
      <c r="ONM269" s="214" t="e">
        <v>#N/A</v>
      </c>
      <c r="ONN269" s="214" t="e">
        <v>#N/A</v>
      </c>
      <c r="ONO269" s="214" t="e">
        <v>#N/A</v>
      </c>
      <c r="ONP269" s="214" t="e">
        <v>#N/A</v>
      </c>
      <c r="ONQ269" s="214" t="e">
        <v>#N/A</v>
      </c>
      <c r="ONR269" s="214" t="e">
        <v>#N/A</v>
      </c>
      <c r="ONS269" s="214" t="e">
        <v>#N/A</v>
      </c>
      <c r="ONT269" s="214" t="e">
        <v>#N/A</v>
      </c>
      <c r="ONU269" s="214" t="e">
        <v>#N/A</v>
      </c>
      <c r="ONV269" s="214" t="e">
        <v>#N/A</v>
      </c>
      <c r="ONW269" s="214" t="e">
        <v>#N/A</v>
      </c>
      <c r="ONX269" s="214" t="e">
        <v>#N/A</v>
      </c>
      <c r="ONY269" s="214" t="e">
        <v>#N/A</v>
      </c>
      <c r="ONZ269" s="214" t="e">
        <v>#N/A</v>
      </c>
      <c r="OOA269" s="214" t="e">
        <v>#N/A</v>
      </c>
      <c r="OOB269" s="214" t="e">
        <v>#N/A</v>
      </c>
      <c r="OOC269" s="214" t="e">
        <v>#N/A</v>
      </c>
      <c r="OOD269" s="214" t="e">
        <v>#N/A</v>
      </c>
      <c r="OOE269" s="214" t="e">
        <v>#N/A</v>
      </c>
      <c r="OOF269" s="214" t="e">
        <v>#N/A</v>
      </c>
      <c r="OOG269" s="214" t="e">
        <v>#N/A</v>
      </c>
      <c r="OOH269" s="214" t="e">
        <v>#N/A</v>
      </c>
      <c r="OOI269" s="214" t="e">
        <v>#N/A</v>
      </c>
      <c r="OOJ269" s="214" t="e">
        <v>#N/A</v>
      </c>
      <c r="OOK269" s="214" t="e">
        <v>#N/A</v>
      </c>
      <c r="OOL269" s="214" t="e">
        <v>#N/A</v>
      </c>
      <c r="OOM269" s="214" t="e">
        <v>#N/A</v>
      </c>
      <c r="OON269" s="214" t="e">
        <v>#N/A</v>
      </c>
      <c r="OOO269" s="214" t="e">
        <v>#N/A</v>
      </c>
      <c r="OOP269" s="214" t="e">
        <v>#N/A</v>
      </c>
      <c r="OOQ269" s="214" t="e">
        <v>#N/A</v>
      </c>
      <c r="OOR269" s="214" t="e">
        <v>#N/A</v>
      </c>
      <c r="OOS269" s="214" t="e">
        <v>#N/A</v>
      </c>
      <c r="OOT269" s="214" t="e">
        <v>#N/A</v>
      </c>
      <c r="OOU269" s="214" t="e">
        <v>#N/A</v>
      </c>
      <c r="OOV269" s="214" t="e">
        <v>#N/A</v>
      </c>
      <c r="OOW269" s="214" t="e">
        <v>#N/A</v>
      </c>
      <c r="OOX269" s="214" t="e">
        <v>#N/A</v>
      </c>
      <c r="OOY269" s="214" t="e">
        <v>#N/A</v>
      </c>
      <c r="OOZ269" s="214" t="e">
        <v>#N/A</v>
      </c>
      <c r="OPA269" s="214" t="e">
        <v>#N/A</v>
      </c>
      <c r="OPB269" s="214" t="e">
        <v>#N/A</v>
      </c>
      <c r="OPC269" s="214" t="e">
        <v>#N/A</v>
      </c>
      <c r="OPD269" s="214" t="e">
        <v>#N/A</v>
      </c>
      <c r="OPE269" s="214" t="e">
        <v>#N/A</v>
      </c>
      <c r="OPF269" s="214" t="e">
        <v>#N/A</v>
      </c>
      <c r="OPG269" s="214" t="e">
        <v>#N/A</v>
      </c>
      <c r="OPH269" s="214" t="e">
        <v>#N/A</v>
      </c>
      <c r="OPI269" s="214" t="e">
        <v>#N/A</v>
      </c>
      <c r="OPJ269" s="214" t="e">
        <v>#N/A</v>
      </c>
      <c r="OPK269" s="214" t="e">
        <v>#N/A</v>
      </c>
      <c r="OPL269" s="214" t="e">
        <v>#N/A</v>
      </c>
      <c r="OPM269" s="214" t="e">
        <v>#N/A</v>
      </c>
      <c r="OPN269" s="214" t="e">
        <v>#N/A</v>
      </c>
      <c r="OPO269" s="214" t="e">
        <v>#N/A</v>
      </c>
      <c r="OPP269" s="214" t="e">
        <v>#N/A</v>
      </c>
      <c r="OPQ269" s="214" t="e">
        <v>#N/A</v>
      </c>
      <c r="OPR269" s="214" t="e">
        <v>#N/A</v>
      </c>
      <c r="OPS269" s="214" t="e">
        <v>#N/A</v>
      </c>
      <c r="OPT269" s="214" t="e">
        <v>#N/A</v>
      </c>
      <c r="OPU269" s="214" t="e">
        <v>#N/A</v>
      </c>
      <c r="OPV269" s="214" t="e">
        <v>#N/A</v>
      </c>
      <c r="OPW269" s="214" t="e">
        <v>#N/A</v>
      </c>
      <c r="OPX269" s="214" t="e">
        <v>#N/A</v>
      </c>
      <c r="OPY269" s="214" t="e">
        <v>#N/A</v>
      </c>
      <c r="OPZ269" s="214" t="e">
        <v>#N/A</v>
      </c>
      <c r="OQA269" s="214" t="e">
        <v>#N/A</v>
      </c>
      <c r="OQB269" s="214" t="e">
        <v>#N/A</v>
      </c>
      <c r="OQC269" s="214" t="e">
        <v>#N/A</v>
      </c>
      <c r="OQD269" s="214" t="e">
        <v>#N/A</v>
      </c>
      <c r="OQE269" s="214" t="e">
        <v>#N/A</v>
      </c>
      <c r="OQF269" s="214" t="e">
        <v>#N/A</v>
      </c>
      <c r="OQG269" s="214" t="e">
        <v>#N/A</v>
      </c>
      <c r="OQH269" s="214" t="e">
        <v>#N/A</v>
      </c>
      <c r="OQI269" s="214" t="e">
        <v>#N/A</v>
      </c>
      <c r="OQJ269" s="214" t="e">
        <v>#N/A</v>
      </c>
      <c r="OQK269" s="214" t="e">
        <v>#N/A</v>
      </c>
      <c r="OQL269" s="214" t="e">
        <v>#N/A</v>
      </c>
      <c r="OQM269" s="214" t="e">
        <v>#N/A</v>
      </c>
      <c r="OQN269" s="214" t="e">
        <v>#N/A</v>
      </c>
      <c r="OQO269" s="214" t="e">
        <v>#N/A</v>
      </c>
      <c r="OQP269" s="214" t="e">
        <v>#N/A</v>
      </c>
      <c r="OQQ269" s="214" t="e">
        <v>#N/A</v>
      </c>
      <c r="OQR269" s="214" t="e">
        <v>#N/A</v>
      </c>
      <c r="OQS269" s="214" t="e">
        <v>#N/A</v>
      </c>
      <c r="OQT269" s="214" t="e">
        <v>#N/A</v>
      </c>
      <c r="OQU269" s="214" t="e">
        <v>#N/A</v>
      </c>
      <c r="OQV269" s="214" t="e">
        <v>#N/A</v>
      </c>
      <c r="OQW269" s="214" t="e">
        <v>#N/A</v>
      </c>
      <c r="OQX269" s="214" t="e">
        <v>#N/A</v>
      </c>
      <c r="OQY269" s="214" t="e">
        <v>#N/A</v>
      </c>
      <c r="OQZ269" s="214" t="e">
        <v>#N/A</v>
      </c>
      <c r="ORA269" s="214" t="e">
        <v>#N/A</v>
      </c>
      <c r="ORB269" s="214" t="e">
        <v>#N/A</v>
      </c>
      <c r="ORC269" s="214" t="e">
        <v>#N/A</v>
      </c>
      <c r="ORD269" s="214" t="e">
        <v>#N/A</v>
      </c>
      <c r="ORE269" s="214" t="e">
        <v>#N/A</v>
      </c>
      <c r="ORF269" s="214" t="e">
        <v>#N/A</v>
      </c>
      <c r="ORG269" s="214" t="e">
        <v>#N/A</v>
      </c>
      <c r="ORH269" s="214" t="e">
        <v>#N/A</v>
      </c>
      <c r="ORI269" s="214" t="e">
        <v>#N/A</v>
      </c>
      <c r="ORJ269" s="214" t="e">
        <v>#N/A</v>
      </c>
      <c r="ORK269" s="214" t="e">
        <v>#N/A</v>
      </c>
      <c r="ORL269" s="214" t="e">
        <v>#N/A</v>
      </c>
      <c r="ORM269" s="214" t="e">
        <v>#N/A</v>
      </c>
      <c r="ORN269" s="214" t="e">
        <v>#N/A</v>
      </c>
      <c r="ORO269" s="214" t="e">
        <v>#N/A</v>
      </c>
      <c r="ORP269" s="214" t="e">
        <v>#N/A</v>
      </c>
      <c r="ORQ269" s="214" t="e">
        <v>#N/A</v>
      </c>
      <c r="ORR269" s="214" t="e">
        <v>#N/A</v>
      </c>
      <c r="ORS269" s="214" t="e">
        <v>#N/A</v>
      </c>
      <c r="ORT269" s="214" t="e">
        <v>#N/A</v>
      </c>
      <c r="ORU269" s="214" t="e">
        <v>#N/A</v>
      </c>
      <c r="ORV269" s="214" t="e">
        <v>#N/A</v>
      </c>
      <c r="ORW269" s="214" t="e">
        <v>#N/A</v>
      </c>
      <c r="ORX269" s="214" t="e">
        <v>#N/A</v>
      </c>
      <c r="ORY269" s="214" t="e">
        <v>#N/A</v>
      </c>
      <c r="ORZ269" s="214" t="e">
        <v>#N/A</v>
      </c>
      <c r="OSA269" s="214" t="e">
        <v>#N/A</v>
      </c>
      <c r="OSB269" s="214" t="e">
        <v>#N/A</v>
      </c>
      <c r="OSC269" s="214" t="e">
        <v>#N/A</v>
      </c>
      <c r="OSD269" s="214" t="e">
        <v>#N/A</v>
      </c>
      <c r="OSE269" s="214" t="e">
        <v>#N/A</v>
      </c>
      <c r="OSF269" s="214" t="e">
        <v>#N/A</v>
      </c>
      <c r="OSG269" s="214" t="e">
        <v>#N/A</v>
      </c>
      <c r="OSH269" s="214" t="e">
        <v>#N/A</v>
      </c>
      <c r="OSI269" s="214" t="e">
        <v>#N/A</v>
      </c>
      <c r="OSJ269" s="214" t="e">
        <v>#N/A</v>
      </c>
      <c r="OSK269" s="214" t="e">
        <v>#N/A</v>
      </c>
      <c r="OSL269" s="214" t="e">
        <v>#N/A</v>
      </c>
      <c r="OSM269" s="214" t="e">
        <v>#N/A</v>
      </c>
      <c r="OSN269" s="214" t="e">
        <v>#N/A</v>
      </c>
      <c r="OSO269" s="214" t="e">
        <v>#N/A</v>
      </c>
      <c r="OSP269" s="214" t="e">
        <v>#N/A</v>
      </c>
      <c r="OSQ269" s="214" t="e">
        <v>#N/A</v>
      </c>
      <c r="OSR269" s="214" t="e">
        <v>#N/A</v>
      </c>
      <c r="OSS269" s="214" t="e">
        <v>#N/A</v>
      </c>
      <c r="OST269" s="214" t="e">
        <v>#N/A</v>
      </c>
      <c r="OSU269" s="214" t="e">
        <v>#N/A</v>
      </c>
      <c r="OSV269" s="214" t="e">
        <v>#N/A</v>
      </c>
      <c r="OSW269" s="214" t="e">
        <v>#N/A</v>
      </c>
      <c r="OSX269" s="214" t="e">
        <v>#N/A</v>
      </c>
      <c r="OSY269" s="214" t="e">
        <v>#N/A</v>
      </c>
      <c r="OSZ269" s="214" t="e">
        <v>#N/A</v>
      </c>
      <c r="OTA269" s="214" t="e">
        <v>#N/A</v>
      </c>
      <c r="OTB269" s="214" t="e">
        <v>#N/A</v>
      </c>
      <c r="OTC269" s="214" t="e">
        <v>#N/A</v>
      </c>
      <c r="OTD269" s="214" t="e">
        <v>#N/A</v>
      </c>
      <c r="OTE269" s="214" t="e">
        <v>#N/A</v>
      </c>
      <c r="OTF269" s="214" t="e">
        <v>#N/A</v>
      </c>
      <c r="OTG269" s="214" t="e">
        <v>#N/A</v>
      </c>
      <c r="OTH269" s="214" t="e">
        <v>#N/A</v>
      </c>
      <c r="OTI269" s="214" t="e">
        <v>#N/A</v>
      </c>
      <c r="OTJ269" s="214" t="e">
        <v>#N/A</v>
      </c>
      <c r="OTK269" s="214" t="e">
        <v>#N/A</v>
      </c>
      <c r="OTL269" s="214" t="e">
        <v>#N/A</v>
      </c>
      <c r="OTM269" s="214" t="e">
        <v>#N/A</v>
      </c>
      <c r="OTN269" s="214" t="e">
        <v>#N/A</v>
      </c>
      <c r="OTO269" s="214" t="e">
        <v>#N/A</v>
      </c>
      <c r="OTP269" s="214" t="e">
        <v>#N/A</v>
      </c>
      <c r="OTQ269" s="214" t="e">
        <v>#N/A</v>
      </c>
      <c r="OTR269" s="214" t="e">
        <v>#N/A</v>
      </c>
      <c r="OTS269" s="214" t="e">
        <v>#N/A</v>
      </c>
      <c r="OTT269" s="214" t="e">
        <v>#N/A</v>
      </c>
      <c r="OTU269" s="214" t="e">
        <v>#N/A</v>
      </c>
      <c r="OTV269" s="214" t="e">
        <v>#N/A</v>
      </c>
      <c r="OTW269" s="214" t="e">
        <v>#N/A</v>
      </c>
      <c r="OTX269" s="214" t="e">
        <v>#N/A</v>
      </c>
      <c r="OTY269" s="214" t="e">
        <v>#N/A</v>
      </c>
      <c r="OTZ269" s="214" t="e">
        <v>#N/A</v>
      </c>
      <c r="OUA269" s="214" t="e">
        <v>#N/A</v>
      </c>
      <c r="OUB269" s="214" t="e">
        <v>#N/A</v>
      </c>
      <c r="OUC269" s="214" t="e">
        <v>#N/A</v>
      </c>
      <c r="OUD269" s="214" t="e">
        <v>#N/A</v>
      </c>
      <c r="OUE269" s="214" t="e">
        <v>#N/A</v>
      </c>
      <c r="OUF269" s="214" t="e">
        <v>#N/A</v>
      </c>
      <c r="OUG269" s="214" t="e">
        <v>#N/A</v>
      </c>
      <c r="OUH269" s="214" t="e">
        <v>#N/A</v>
      </c>
      <c r="OUI269" s="214" t="e">
        <v>#N/A</v>
      </c>
      <c r="OUJ269" s="214" t="e">
        <v>#N/A</v>
      </c>
      <c r="OUK269" s="214" t="e">
        <v>#N/A</v>
      </c>
      <c r="OUL269" s="214" t="e">
        <v>#N/A</v>
      </c>
      <c r="OUM269" s="214" t="e">
        <v>#N/A</v>
      </c>
      <c r="OUN269" s="214" t="e">
        <v>#N/A</v>
      </c>
      <c r="OUO269" s="214" t="e">
        <v>#N/A</v>
      </c>
      <c r="OUP269" s="214" t="e">
        <v>#N/A</v>
      </c>
      <c r="OUQ269" s="214" t="e">
        <v>#N/A</v>
      </c>
      <c r="OUR269" s="214" t="e">
        <v>#N/A</v>
      </c>
      <c r="OUS269" s="214" t="e">
        <v>#N/A</v>
      </c>
      <c r="OUT269" s="214" t="e">
        <v>#N/A</v>
      </c>
      <c r="OUU269" s="214" t="e">
        <v>#N/A</v>
      </c>
      <c r="OUV269" s="214" t="e">
        <v>#N/A</v>
      </c>
      <c r="OUW269" s="214" t="e">
        <v>#N/A</v>
      </c>
      <c r="OUX269" s="214" t="e">
        <v>#N/A</v>
      </c>
      <c r="OUY269" s="214" t="e">
        <v>#N/A</v>
      </c>
      <c r="OUZ269" s="214" t="e">
        <v>#N/A</v>
      </c>
      <c r="OVA269" s="214" t="e">
        <v>#N/A</v>
      </c>
      <c r="OVB269" s="214" t="e">
        <v>#N/A</v>
      </c>
      <c r="OVC269" s="214" t="e">
        <v>#N/A</v>
      </c>
      <c r="OVD269" s="214" t="e">
        <v>#N/A</v>
      </c>
      <c r="OVE269" s="214" t="e">
        <v>#N/A</v>
      </c>
      <c r="OVF269" s="214" t="e">
        <v>#N/A</v>
      </c>
      <c r="OVG269" s="214" t="e">
        <v>#N/A</v>
      </c>
      <c r="OVH269" s="214" t="e">
        <v>#N/A</v>
      </c>
      <c r="OVI269" s="214" t="e">
        <v>#N/A</v>
      </c>
      <c r="OVJ269" s="214" t="e">
        <v>#N/A</v>
      </c>
      <c r="OVK269" s="214" t="e">
        <v>#N/A</v>
      </c>
      <c r="OVL269" s="214" t="e">
        <v>#N/A</v>
      </c>
      <c r="OVM269" s="214" t="e">
        <v>#N/A</v>
      </c>
      <c r="OVN269" s="214" t="e">
        <v>#N/A</v>
      </c>
      <c r="OVO269" s="214" t="e">
        <v>#N/A</v>
      </c>
      <c r="OVP269" s="214" t="e">
        <v>#N/A</v>
      </c>
      <c r="OVQ269" s="214" t="e">
        <v>#N/A</v>
      </c>
      <c r="OVR269" s="214" t="e">
        <v>#N/A</v>
      </c>
      <c r="OVS269" s="214" t="e">
        <v>#N/A</v>
      </c>
      <c r="OVT269" s="214" t="e">
        <v>#N/A</v>
      </c>
      <c r="OVU269" s="214" t="e">
        <v>#N/A</v>
      </c>
      <c r="OVV269" s="214" t="e">
        <v>#N/A</v>
      </c>
      <c r="OVW269" s="214" t="e">
        <v>#N/A</v>
      </c>
      <c r="OVX269" s="214" t="e">
        <v>#N/A</v>
      </c>
      <c r="OVY269" s="214" t="e">
        <v>#N/A</v>
      </c>
      <c r="OVZ269" s="214" t="e">
        <v>#N/A</v>
      </c>
      <c r="OWA269" s="214" t="e">
        <v>#N/A</v>
      </c>
      <c r="OWB269" s="214" t="e">
        <v>#N/A</v>
      </c>
      <c r="OWC269" s="214" t="e">
        <v>#N/A</v>
      </c>
      <c r="OWD269" s="214" t="e">
        <v>#N/A</v>
      </c>
      <c r="OWE269" s="214" t="e">
        <v>#N/A</v>
      </c>
      <c r="OWF269" s="214" t="e">
        <v>#N/A</v>
      </c>
      <c r="OWG269" s="214" t="e">
        <v>#N/A</v>
      </c>
      <c r="OWH269" s="214" t="e">
        <v>#N/A</v>
      </c>
      <c r="OWI269" s="214" t="e">
        <v>#N/A</v>
      </c>
      <c r="OWJ269" s="214" t="e">
        <v>#N/A</v>
      </c>
      <c r="OWK269" s="214" t="e">
        <v>#N/A</v>
      </c>
      <c r="OWL269" s="214" t="e">
        <v>#N/A</v>
      </c>
      <c r="OWM269" s="214" t="e">
        <v>#N/A</v>
      </c>
      <c r="OWN269" s="214" t="e">
        <v>#N/A</v>
      </c>
      <c r="OWO269" s="214" t="e">
        <v>#N/A</v>
      </c>
      <c r="OWP269" s="214" t="e">
        <v>#N/A</v>
      </c>
      <c r="OWQ269" s="214" t="e">
        <v>#N/A</v>
      </c>
      <c r="OWR269" s="214" t="e">
        <v>#N/A</v>
      </c>
      <c r="OWS269" s="214" t="e">
        <v>#N/A</v>
      </c>
      <c r="OWT269" s="214" t="e">
        <v>#N/A</v>
      </c>
      <c r="OWU269" s="214" t="e">
        <v>#N/A</v>
      </c>
      <c r="OWV269" s="214" t="e">
        <v>#N/A</v>
      </c>
      <c r="OWW269" s="214" t="e">
        <v>#N/A</v>
      </c>
      <c r="OWX269" s="214" t="e">
        <v>#N/A</v>
      </c>
      <c r="OWY269" s="214" t="e">
        <v>#N/A</v>
      </c>
      <c r="OWZ269" s="214" t="e">
        <v>#N/A</v>
      </c>
      <c r="OXA269" s="214" t="e">
        <v>#N/A</v>
      </c>
      <c r="OXB269" s="214" t="e">
        <v>#N/A</v>
      </c>
      <c r="OXC269" s="214" t="e">
        <v>#N/A</v>
      </c>
      <c r="OXD269" s="214" t="e">
        <v>#N/A</v>
      </c>
      <c r="OXE269" s="214" t="e">
        <v>#N/A</v>
      </c>
      <c r="OXF269" s="214" t="e">
        <v>#N/A</v>
      </c>
      <c r="OXG269" s="214" t="e">
        <v>#N/A</v>
      </c>
      <c r="OXH269" s="214" t="e">
        <v>#N/A</v>
      </c>
      <c r="OXI269" s="214" t="e">
        <v>#N/A</v>
      </c>
      <c r="OXJ269" s="214" t="e">
        <v>#N/A</v>
      </c>
      <c r="OXK269" s="214" t="e">
        <v>#N/A</v>
      </c>
      <c r="OXL269" s="214" t="e">
        <v>#N/A</v>
      </c>
      <c r="OXM269" s="214" t="e">
        <v>#N/A</v>
      </c>
      <c r="OXN269" s="214" t="e">
        <v>#N/A</v>
      </c>
      <c r="OXO269" s="214" t="e">
        <v>#N/A</v>
      </c>
      <c r="OXP269" s="214" t="e">
        <v>#N/A</v>
      </c>
      <c r="OXQ269" s="214" t="e">
        <v>#N/A</v>
      </c>
      <c r="OXR269" s="214" t="e">
        <v>#N/A</v>
      </c>
      <c r="OXS269" s="214" t="e">
        <v>#N/A</v>
      </c>
      <c r="OXT269" s="214" t="e">
        <v>#N/A</v>
      </c>
      <c r="OXU269" s="214" t="e">
        <v>#N/A</v>
      </c>
      <c r="OXV269" s="214" t="e">
        <v>#N/A</v>
      </c>
      <c r="OXW269" s="214" t="e">
        <v>#N/A</v>
      </c>
      <c r="OXX269" s="214" t="e">
        <v>#N/A</v>
      </c>
      <c r="OXY269" s="214" t="e">
        <v>#N/A</v>
      </c>
      <c r="OXZ269" s="214" t="e">
        <v>#N/A</v>
      </c>
      <c r="OYA269" s="214" t="e">
        <v>#N/A</v>
      </c>
      <c r="OYB269" s="214" t="e">
        <v>#N/A</v>
      </c>
      <c r="OYC269" s="214" t="e">
        <v>#N/A</v>
      </c>
      <c r="OYD269" s="214" t="e">
        <v>#N/A</v>
      </c>
      <c r="OYE269" s="214" t="e">
        <v>#N/A</v>
      </c>
      <c r="OYF269" s="214" t="e">
        <v>#N/A</v>
      </c>
      <c r="OYG269" s="214" t="e">
        <v>#N/A</v>
      </c>
      <c r="OYH269" s="214" t="e">
        <v>#N/A</v>
      </c>
      <c r="OYI269" s="214" t="e">
        <v>#N/A</v>
      </c>
      <c r="OYJ269" s="214" t="e">
        <v>#N/A</v>
      </c>
      <c r="OYK269" s="214" t="e">
        <v>#N/A</v>
      </c>
      <c r="OYL269" s="214" t="e">
        <v>#N/A</v>
      </c>
      <c r="OYM269" s="214" t="e">
        <v>#N/A</v>
      </c>
      <c r="OYN269" s="214" t="e">
        <v>#N/A</v>
      </c>
      <c r="OYO269" s="214" t="e">
        <v>#N/A</v>
      </c>
      <c r="OYP269" s="214" t="e">
        <v>#N/A</v>
      </c>
      <c r="OYQ269" s="214" t="e">
        <v>#N/A</v>
      </c>
      <c r="OYR269" s="214" t="e">
        <v>#N/A</v>
      </c>
      <c r="OYS269" s="214" t="e">
        <v>#N/A</v>
      </c>
      <c r="OYT269" s="214" t="e">
        <v>#N/A</v>
      </c>
      <c r="OYU269" s="214" t="e">
        <v>#N/A</v>
      </c>
      <c r="OYV269" s="214" t="e">
        <v>#N/A</v>
      </c>
      <c r="OYW269" s="214" t="e">
        <v>#N/A</v>
      </c>
      <c r="OYX269" s="214" t="e">
        <v>#N/A</v>
      </c>
      <c r="OYY269" s="214" t="e">
        <v>#N/A</v>
      </c>
      <c r="OYZ269" s="214" t="e">
        <v>#N/A</v>
      </c>
      <c r="OZA269" s="214" t="e">
        <v>#N/A</v>
      </c>
      <c r="OZB269" s="214" t="e">
        <v>#N/A</v>
      </c>
      <c r="OZC269" s="214" t="e">
        <v>#N/A</v>
      </c>
      <c r="OZD269" s="214" t="e">
        <v>#N/A</v>
      </c>
      <c r="OZE269" s="214" t="e">
        <v>#N/A</v>
      </c>
      <c r="OZF269" s="214" t="e">
        <v>#N/A</v>
      </c>
      <c r="OZG269" s="214" t="e">
        <v>#N/A</v>
      </c>
      <c r="OZH269" s="214" t="e">
        <v>#N/A</v>
      </c>
      <c r="OZI269" s="214" t="e">
        <v>#N/A</v>
      </c>
      <c r="OZJ269" s="214" t="e">
        <v>#N/A</v>
      </c>
      <c r="OZK269" s="214" t="e">
        <v>#N/A</v>
      </c>
      <c r="OZL269" s="214" t="e">
        <v>#N/A</v>
      </c>
      <c r="OZM269" s="214" t="e">
        <v>#N/A</v>
      </c>
      <c r="OZN269" s="214" t="e">
        <v>#N/A</v>
      </c>
      <c r="OZO269" s="214" t="e">
        <v>#N/A</v>
      </c>
      <c r="OZP269" s="214" t="e">
        <v>#N/A</v>
      </c>
      <c r="OZQ269" s="214" t="e">
        <v>#N/A</v>
      </c>
      <c r="OZR269" s="214" t="e">
        <v>#N/A</v>
      </c>
      <c r="OZS269" s="214" t="e">
        <v>#N/A</v>
      </c>
      <c r="OZT269" s="214" t="e">
        <v>#N/A</v>
      </c>
      <c r="OZU269" s="214" t="e">
        <v>#N/A</v>
      </c>
      <c r="OZV269" s="214" t="e">
        <v>#N/A</v>
      </c>
      <c r="OZW269" s="214" t="e">
        <v>#N/A</v>
      </c>
      <c r="OZX269" s="214" t="e">
        <v>#N/A</v>
      </c>
      <c r="OZY269" s="214" t="e">
        <v>#N/A</v>
      </c>
      <c r="OZZ269" s="214" t="e">
        <v>#N/A</v>
      </c>
      <c r="PAA269" s="214" t="e">
        <v>#N/A</v>
      </c>
      <c r="PAB269" s="214" t="e">
        <v>#N/A</v>
      </c>
      <c r="PAC269" s="214" t="e">
        <v>#N/A</v>
      </c>
      <c r="PAD269" s="214" t="e">
        <v>#N/A</v>
      </c>
      <c r="PAE269" s="214" t="e">
        <v>#N/A</v>
      </c>
      <c r="PAF269" s="214" t="e">
        <v>#N/A</v>
      </c>
      <c r="PAG269" s="214" t="e">
        <v>#N/A</v>
      </c>
      <c r="PAH269" s="214" t="e">
        <v>#N/A</v>
      </c>
      <c r="PAI269" s="214" t="e">
        <v>#N/A</v>
      </c>
      <c r="PAJ269" s="214" t="e">
        <v>#N/A</v>
      </c>
      <c r="PAK269" s="214" t="e">
        <v>#N/A</v>
      </c>
      <c r="PAL269" s="214" t="e">
        <v>#N/A</v>
      </c>
      <c r="PAM269" s="214" t="e">
        <v>#N/A</v>
      </c>
      <c r="PAN269" s="214" t="e">
        <v>#N/A</v>
      </c>
      <c r="PAO269" s="214" t="e">
        <v>#N/A</v>
      </c>
      <c r="PAP269" s="214" t="e">
        <v>#N/A</v>
      </c>
      <c r="PAQ269" s="214" t="e">
        <v>#N/A</v>
      </c>
      <c r="PAR269" s="214" t="e">
        <v>#N/A</v>
      </c>
      <c r="PAS269" s="214" t="e">
        <v>#N/A</v>
      </c>
      <c r="PAT269" s="214" t="e">
        <v>#N/A</v>
      </c>
      <c r="PAU269" s="214" t="e">
        <v>#N/A</v>
      </c>
      <c r="PAV269" s="214" t="e">
        <v>#N/A</v>
      </c>
      <c r="PAW269" s="214" t="e">
        <v>#N/A</v>
      </c>
      <c r="PAX269" s="214" t="e">
        <v>#N/A</v>
      </c>
      <c r="PAY269" s="214" t="e">
        <v>#N/A</v>
      </c>
      <c r="PAZ269" s="214" t="e">
        <v>#N/A</v>
      </c>
      <c r="PBA269" s="214" t="e">
        <v>#N/A</v>
      </c>
      <c r="PBB269" s="214" t="e">
        <v>#N/A</v>
      </c>
      <c r="PBC269" s="214" t="e">
        <v>#N/A</v>
      </c>
      <c r="PBD269" s="214" t="e">
        <v>#N/A</v>
      </c>
      <c r="PBE269" s="214" t="e">
        <v>#N/A</v>
      </c>
      <c r="PBF269" s="214" t="e">
        <v>#N/A</v>
      </c>
      <c r="PBG269" s="214" t="e">
        <v>#N/A</v>
      </c>
      <c r="PBH269" s="214" t="e">
        <v>#N/A</v>
      </c>
      <c r="PBI269" s="214" t="e">
        <v>#N/A</v>
      </c>
      <c r="PBJ269" s="214" t="e">
        <v>#N/A</v>
      </c>
      <c r="PBK269" s="214" t="e">
        <v>#N/A</v>
      </c>
      <c r="PBL269" s="214" t="e">
        <v>#N/A</v>
      </c>
      <c r="PBM269" s="214" t="e">
        <v>#N/A</v>
      </c>
      <c r="PBN269" s="214" t="e">
        <v>#N/A</v>
      </c>
      <c r="PBO269" s="214" t="e">
        <v>#N/A</v>
      </c>
      <c r="PBP269" s="214" t="e">
        <v>#N/A</v>
      </c>
      <c r="PBQ269" s="214" t="e">
        <v>#N/A</v>
      </c>
      <c r="PBR269" s="214" t="e">
        <v>#N/A</v>
      </c>
      <c r="PBS269" s="214" t="e">
        <v>#N/A</v>
      </c>
      <c r="PBT269" s="214" t="e">
        <v>#N/A</v>
      </c>
      <c r="PBU269" s="214" t="e">
        <v>#N/A</v>
      </c>
      <c r="PBV269" s="214" t="e">
        <v>#N/A</v>
      </c>
      <c r="PBW269" s="214" t="e">
        <v>#N/A</v>
      </c>
      <c r="PBX269" s="214" t="e">
        <v>#N/A</v>
      </c>
      <c r="PBY269" s="214" t="e">
        <v>#N/A</v>
      </c>
      <c r="PBZ269" s="214" t="e">
        <v>#N/A</v>
      </c>
      <c r="PCA269" s="214" t="e">
        <v>#N/A</v>
      </c>
      <c r="PCB269" s="214" t="e">
        <v>#N/A</v>
      </c>
      <c r="PCC269" s="214" t="e">
        <v>#N/A</v>
      </c>
      <c r="PCD269" s="214" t="e">
        <v>#N/A</v>
      </c>
      <c r="PCE269" s="214" t="e">
        <v>#N/A</v>
      </c>
      <c r="PCF269" s="214" t="e">
        <v>#N/A</v>
      </c>
      <c r="PCG269" s="214" t="e">
        <v>#N/A</v>
      </c>
      <c r="PCH269" s="214" t="e">
        <v>#N/A</v>
      </c>
      <c r="PCI269" s="214" t="e">
        <v>#N/A</v>
      </c>
      <c r="PCJ269" s="214" t="e">
        <v>#N/A</v>
      </c>
      <c r="PCK269" s="214" t="e">
        <v>#N/A</v>
      </c>
      <c r="PCL269" s="214" t="e">
        <v>#N/A</v>
      </c>
      <c r="PCM269" s="214" t="e">
        <v>#N/A</v>
      </c>
      <c r="PCN269" s="214" t="e">
        <v>#N/A</v>
      </c>
      <c r="PCO269" s="214" t="e">
        <v>#N/A</v>
      </c>
      <c r="PCP269" s="214" t="e">
        <v>#N/A</v>
      </c>
      <c r="PCQ269" s="214" t="e">
        <v>#N/A</v>
      </c>
      <c r="PCR269" s="214" t="e">
        <v>#N/A</v>
      </c>
      <c r="PCS269" s="214" t="e">
        <v>#N/A</v>
      </c>
      <c r="PCT269" s="214" t="e">
        <v>#N/A</v>
      </c>
      <c r="PCU269" s="214" t="e">
        <v>#N/A</v>
      </c>
      <c r="PCV269" s="214" t="e">
        <v>#N/A</v>
      </c>
      <c r="PCW269" s="214" t="e">
        <v>#N/A</v>
      </c>
      <c r="PCX269" s="214" t="e">
        <v>#N/A</v>
      </c>
      <c r="PCY269" s="214" t="e">
        <v>#N/A</v>
      </c>
      <c r="PCZ269" s="214" t="e">
        <v>#N/A</v>
      </c>
      <c r="PDA269" s="214" t="e">
        <v>#N/A</v>
      </c>
      <c r="PDB269" s="214" t="e">
        <v>#N/A</v>
      </c>
      <c r="PDC269" s="214" t="e">
        <v>#N/A</v>
      </c>
      <c r="PDD269" s="214" t="e">
        <v>#N/A</v>
      </c>
      <c r="PDE269" s="214" t="e">
        <v>#N/A</v>
      </c>
      <c r="PDF269" s="214" t="e">
        <v>#N/A</v>
      </c>
      <c r="PDG269" s="214" t="e">
        <v>#N/A</v>
      </c>
      <c r="PDH269" s="214" t="e">
        <v>#N/A</v>
      </c>
      <c r="PDI269" s="214" t="e">
        <v>#N/A</v>
      </c>
      <c r="PDJ269" s="214" t="e">
        <v>#N/A</v>
      </c>
      <c r="PDK269" s="214" t="e">
        <v>#N/A</v>
      </c>
      <c r="PDL269" s="214" t="e">
        <v>#N/A</v>
      </c>
      <c r="PDM269" s="214" t="e">
        <v>#N/A</v>
      </c>
      <c r="PDN269" s="214" t="e">
        <v>#N/A</v>
      </c>
      <c r="PDO269" s="214" t="e">
        <v>#N/A</v>
      </c>
      <c r="PDP269" s="214" t="e">
        <v>#N/A</v>
      </c>
      <c r="PDQ269" s="214" t="e">
        <v>#N/A</v>
      </c>
      <c r="PDR269" s="214" t="e">
        <v>#N/A</v>
      </c>
      <c r="PDS269" s="214" t="e">
        <v>#N/A</v>
      </c>
      <c r="PDT269" s="214" t="e">
        <v>#N/A</v>
      </c>
      <c r="PDU269" s="214" t="e">
        <v>#N/A</v>
      </c>
      <c r="PDV269" s="214" t="e">
        <v>#N/A</v>
      </c>
      <c r="PDW269" s="214" t="e">
        <v>#N/A</v>
      </c>
      <c r="PDX269" s="214" t="e">
        <v>#N/A</v>
      </c>
      <c r="PDY269" s="214" t="e">
        <v>#N/A</v>
      </c>
      <c r="PDZ269" s="214" t="e">
        <v>#N/A</v>
      </c>
      <c r="PEA269" s="214" t="e">
        <v>#N/A</v>
      </c>
      <c r="PEB269" s="214" t="e">
        <v>#N/A</v>
      </c>
      <c r="PEC269" s="214" t="e">
        <v>#N/A</v>
      </c>
      <c r="PED269" s="214" t="e">
        <v>#N/A</v>
      </c>
      <c r="PEE269" s="214" t="e">
        <v>#N/A</v>
      </c>
      <c r="PEF269" s="214" t="e">
        <v>#N/A</v>
      </c>
      <c r="PEG269" s="214" t="e">
        <v>#N/A</v>
      </c>
      <c r="PEH269" s="214" t="e">
        <v>#N/A</v>
      </c>
      <c r="PEI269" s="214" t="e">
        <v>#N/A</v>
      </c>
      <c r="PEJ269" s="214" t="e">
        <v>#N/A</v>
      </c>
      <c r="PEK269" s="214" t="e">
        <v>#N/A</v>
      </c>
      <c r="PEL269" s="214" t="e">
        <v>#N/A</v>
      </c>
      <c r="PEM269" s="214" t="e">
        <v>#N/A</v>
      </c>
      <c r="PEN269" s="214" t="e">
        <v>#N/A</v>
      </c>
      <c r="PEO269" s="214" t="e">
        <v>#N/A</v>
      </c>
      <c r="PEP269" s="214" t="e">
        <v>#N/A</v>
      </c>
      <c r="PEQ269" s="214" t="e">
        <v>#N/A</v>
      </c>
      <c r="PER269" s="214" t="e">
        <v>#N/A</v>
      </c>
      <c r="PES269" s="214" t="e">
        <v>#N/A</v>
      </c>
      <c r="PET269" s="214" t="e">
        <v>#N/A</v>
      </c>
      <c r="PEU269" s="214" t="e">
        <v>#N/A</v>
      </c>
      <c r="PEV269" s="214" t="e">
        <v>#N/A</v>
      </c>
      <c r="PEW269" s="214" t="e">
        <v>#N/A</v>
      </c>
      <c r="PEX269" s="214" t="e">
        <v>#N/A</v>
      </c>
      <c r="PEY269" s="214" t="e">
        <v>#N/A</v>
      </c>
      <c r="PEZ269" s="214" t="e">
        <v>#N/A</v>
      </c>
      <c r="PFA269" s="214" t="e">
        <v>#N/A</v>
      </c>
      <c r="PFB269" s="214" t="e">
        <v>#N/A</v>
      </c>
      <c r="PFC269" s="214" t="e">
        <v>#N/A</v>
      </c>
      <c r="PFD269" s="214" t="e">
        <v>#N/A</v>
      </c>
      <c r="PFE269" s="214" t="e">
        <v>#N/A</v>
      </c>
      <c r="PFF269" s="214" t="e">
        <v>#N/A</v>
      </c>
      <c r="PFG269" s="214" t="e">
        <v>#N/A</v>
      </c>
      <c r="PFH269" s="214" t="e">
        <v>#N/A</v>
      </c>
      <c r="PFI269" s="214" t="e">
        <v>#N/A</v>
      </c>
      <c r="PFJ269" s="214" t="e">
        <v>#N/A</v>
      </c>
      <c r="PFK269" s="214" t="e">
        <v>#N/A</v>
      </c>
      <c r="PFL269" s="214" t="e">
        <v>#N/A</v>
      </c>
      <c r="PFM269" s="214" t="e">
        <v>#N/A</v>
      </c>
      <c r="PFN269" s="214" t="e">
        <v>#N/A</v>
      </c>
      <c r="PFO269" s="214" t="e">
        <v>#N/A</v>
      </c>
      <c r="PFP269" s="214" t="e">
        <v>#N/A</v>
      </c>
      <c r="PFQ269" s="214" t="e">
        <v>#N/A</v>
      </c>
      <c r="PFR269" s="214" t="e">
        <v>#N/A</v>
      </c>
      <c r="PFS269" s="214" t="e">
        <v>#N/A</v>
      </c>
      <c r="PFT269" s="214" t="e">
        <v>#N/A</v>
      </c>
      <c r="PFU269" s="214" t="e">
        <v>#N/A</v>
      </c>
      <c r="PFV269" s="214" t="e">
        <v>#N/A</v>
      </c>
      <c r="PFW269" s="214" t="e">
        <v>#N/A</v>
      </c>
      <c r="PFX269" s="214" t="e">
        <v>#N/A</v>
      </c>
      <c r="PFY269" s="214" t="e">
        <v>#N/A</v>
      </c>
      <c r="PFZ269" s="214" t="e">
        <v>#N/A</v>
      </c>
      <c r="PGA269" s="214" t="e">
        <v>#N/A</v>
      </c>
      <c r="PGB269" s="214" t="e">
        <v>#N/A</v>
      </c>
      <c r="PGC269" s="214" t="e">
        <v>#N/A</v>
      </c>
      <c r="PGD269" s="214" t="e">
        <v>#N/A</v>
      </c>
      <c r="PGE269" s="214" t="e">
        <v>#N/A</v>
      </c>
      <c r="PGF269" s="214" t="e">
        <v>#N/A</v>
      </c>
      <c r="PGG269" s="214" t="e">
        <v>#N/A</v>
      </c>
      <c r="PGH269" s="214" t="e">
        <v>#N/A</v>
      </c>
      <c r="PGI269" s="214" t="e">
        <v>#N/A</v>
      </c>
      <c r="PGJ269" s="214" t="e">
        <v>#N/A</v>
      </c>
      <c r="PGK269" s="214" t="e">
        <v>#N/A</v>
      </c>
      <c r="PGL269" s="214" t="e">
        <v>#N/A</v>
      </c>
      <c r="PGM269" s="214" t="e">
        <v>#N/A</v>
      </c>
      <c r="PGN269" s="214" t="e">
        <v>#N/A</v>
      </c>
      <c r="PGO269" s="214" t="e">
        <v>#N/A</v>
      </c>
      <c r="PGP269" s="214" t="e">
        <v>#N/A</v>
      </c>
      <c r="PGQ269" s="214" t="e">
        <v>#N/A</v>
      </c>
      <c r="PGR269" s="214" t="e">
        <v>#N/A</v>
      </c>
      <c r="PGS269" s="214" t="e">
        <v>#N/A</v>
      </c>
      <c r="PGT269" s="214" t="e">
        <v>#N/A</v>
      </c>
      <c r="PGU269" s="214" t="e">
        <v>#N/A</v>
      </c>
      <c r="PGV269" s="214" t="e">
        <v>#N/A</v>
      </c>
      <c r="PGW269" s="214" t="e">
        <v>#N/A</v>
      </c>
      <c r="PGX269" s="214" t="e">
        <v>#N/A</v>
      </c>
      <c r="PGY269" s="214" t="e">
        <v>#N/A</v>
      </c>
      <c r="PGZ269" s="214" t="e">
        <v>#N/A</v>
      </c>
      <c r="PHA269" s="214" t="e">
        <v>#N/A</v>
      </c>
      <c r="PHB269" s="214" t="e">
        <v>#N/A</v>
      </c>
      <c r="PHC269" s="214" t="e">
        <v>#N/A</v>
      </c>
      <c r="PHD269" s="214" t="e">
        <v>#N/A</v>
      </c>
      <c r="PHE269" s="214" t="e">
        <v>#N/A</v>
      </c>
      <c r="PHF269" s="214" t="e">
        <v>#N/A</v>
      </c>
      <c r="PHG269" s="214" t="e">
        <v>#N/A</v>
      </c>
      <c r="PHH269" s="214" t="e">
        <v>#N/A</v>
      </c>
      <c r="PHI269" s="214" t="e">
        <v>#N/A</v>
      </c>
      <c r="PHJ269" s="214" t="e">
        <v>#N/A</v>
      </c>
      <c r="PHK269" s="214" t="e">
        <v>#N/A</v>
      </c>
      <c r="PHL269" s="214" t="e">
        <v>#N/A</v>
      </c>
      <c r="PHM269" s="214" t="e">
        <v>#N/A</v>
      </c>
      <c r="PHN269" s="214" t="e">
        <v>#N/A</v>
      </c>
      <c r="PHO269" s="214" t="e">
        <v>#N/A</v>
      </c>
      <c r="PHP269" s="214" t="e">
        <v>#N/A</v>
      </c>
      <c r="PHQ269" s="214" t="e">
        <v>#N/A</v>
      </c>
      <c r="PHR269" s="214" t="e">
        <v>#N/A</v>
      </c>
      <c r="PHS269" s="214" t="e">
        <v>#N/A</v>
      </c>
      <c r="PHT269" s="214" t="e">
        <v>#N/A</v>
      </c>
      <c r="PHU269" s="214" t="e">
        <v>#N/A</v>
      </c>
      <c r="PHV269" s="214" t="e">
        <v>#N/A</v>
      </c>
      <c r="PHW269" s="214" t="e">
        <v>#N/A</v>
      </c>
      <c r="PHX269" s="214" t="e">
        <v>#N/A</v>
      </c>
      <c r="PHY269" s="214" t="e">
        <v>#N/A</v>
      </c>
      <c r="PHZ269" s="214" t="e">
        <v>#N/A</v>
      </c>
      <c r="PIA269" s="214" t="e">
        <v>#N/A</v>
      </c>
      <c r="PIB269" s="214" t="e">
        <v>#N/A</v>
      </c>
      <c r="PIC269" s="214" t="e">
        <v>#N/A</v>
      </c>
      <c r="PID269" s="214" t="e">
        <v>#N/A</v>
      </c>
      <c r="PIE269" s="214" t="e">
        <v>#N/A</v>
      </c>
      <c r="PIF269" s="214" t="e">
        <v>#N/A</v>
      </c>
      <c r="PIG269" s="214" t="e">
        <v>#N/A</v>
      </c>
      <c r="PIH269" s="214" t="e">
        <v>#N/A</v>
      </c>
      <c r="PII269" s="214" t="e">
        <v>#N/A</v>
      </c>
      <c r="PIJ269" s="214" t="e">
        <v>#N/A</v>
      </c>
      <c r="PIK269" s="214" t="e">
        <v>#N/A</v>
      </c>
      <c r="PIL269" s="214" t="e">
        <v>#N/A</v>
      </c>
      <c r="PIM269" s="214" t="e">
        <v>#N/A</v>
      </c>
      <c r="PIN269" s="214" t="e">
        <v>#N/A</v>
      </c>
      <c r="PIO269" s="214" t="e">
        <v>#N/A</v>
      </c>
      <c r="PIP269" s="214" t="e">
        <v>#N/A</v>
      </c>
      <c r="PIQ269" s="214" t="e">
        <v>#N/A</v>
      </c>
      <c r="PIR269" s="214" t="e">
        <v>#N/A</v>
      </c>
      <c r="PIS269" s="214" t="e">
        <v>#N/A</v>
      </c>
      <c r="PIT269" s="214" t="e">
        <v>#N/A</v>
      </c>
      <c r="PIU269" s="214" t="e">
        <v>#N/A</v>
      </c>
      <c r="PIV269" s="214" t="e">
        <v>#N/A</v>
      </c>
      <c r="PIW269" s="214" t="e">
        <v>#N/A</v>
      </c>
      <c r="PIX269" s="214" t="e">
        <v>#N/A</v>
      </c>
      <c r="PIY269" s="214" t="e">
        <v>#N/A</v>
      </c>
      <c r="PIZ269" s="214" t="e">
        <v>#N/A</v>
      </c>
      <c r="PJA269" s="214" t="e">
        <v>#N/A</v>
      </c>
      <c r="PJB269" s="214" t="e">
        <v>#N/A</v>
      </c>
      <c r="PJC269" s="214" t="e">
        <v>#N/A</v>
      </c>
      <c r="PJD269" s="214" t="e">
        <v>#N/A</v>
      </c>
      <c r="PJE269" s="214" t="e">
        <v>#N/A</v>
      </c>
      <c r="PJF269" s="214" t="e">
        <v>#N/A</v>
      </c>
      <c r="PJG269" s="214" t="e">
        <v>#N/A</v>
      </c>
      <c r="PJH269" s="214" t="e">
        <v>#N/A</v>
      </c>
      <c r="PJI269" s="214" t="e">
        <v>#N/A</v>
      </c>
      <c r="PJJ269" s="214" t="e">
        <v>#N/A</v>
      </c>
      <c r="PJK269" s="214" t="e">
        <v>#N/A</v>
      </c>
      <c r="PJL269" s="214" t="e">
        <v>#N/A</v>
      </c>
      <c r="PJM269" s="214" t="e">
        <v>#N/A</v>
      </c>
      <c r="PJN269" s="214" t="e">
        <v>#N/A</v>
      </c>
      <c r="PJO269" s="214" t="e">
        <v>#N/A</v>
      </c>
      <c r="PJP269" s="214" t="e">
        <v>#N/A</v>
      </c>
      <c r="PJQ269" s="214" t="e">
        <v>#N/A</v>
      </c>
      <c r="PJR269" s="214" t="e">
        <v>#N/A</v>
      </c>
      <c r="PJS269" s="214" t="e">
        <v>#N/A</v>
      </c>
      <c r="PJT269" s="214" t="e">
        <v>#N/A</v>
      </c>
      <c r="PJU269" s="214" t="e">
        <v>#N/A</v>
      </c>
      <c r="PJV269" s="214" t="e">
        <v>#N/A</v>
      </c>
      <c r="PJW269" s="214" t="e">
        <v>#N/A</v>
      </c>
      <c r="PJX269" s="214" t="e">
        <v>#N/A</v>
      </c>
      <c r="PJY269" s="214" t="e">
        <v>#N/A</v>
      </c>
      <c r="PJZ269" s="214" t="e">
        <v>#N/A</v>
      </c>
      <c r="PKA269" s="214" t="e">
        <v>#N/A</v>
      </c>
      <c r="PKB269" s="214" t="e">
        <v>#N/A</v>
      </c>
      <c r="PKC269" s="214" t="e">
        <v>#N/A</v>
      </c>
      <c r="PKD269" s="214" t="e">
        <v>#N/A</v>
      </c>
      <c r="PKE269" s="214" t="e">
        <v>#N/A</v>
      </c>
      <c r="PKF269" s="214" t="e">
        <v>#N/A</v>
      </c>
      <c r="PKG269" s="214" t="e">
        <v>#N/A</v>
      </c>
      <c r="PKH269" s="214" t="e">
        <v>#N/A</v>
      </c>
      <c r="PKI269" s="214" t="e">
        <v>#N/A</v>
      </c>
      <c r="PKJ269" s="214" t="e">
        <v>#N/A</v>
      </c>
      <c r="PKK269" s="214" t="e">
        <v>#N/A</v>
      </c>
      <c r="PKL269" s="214" t="e">
        <v>#N/A</v>
      </c>
      <c r="PKM269" s="214" t="e">
        <v>#N/A</v>
      </c>
      <c r="PKN269" s="214" t="e">
        <v>#N/A</v>
      </c>
      <c r="PKO269" s="214" t="e">
        <v>#N/A</v>
      </c>
      <c r="PKP269" s="214" t="e">
        <v>#N/A</v>
      </c>
      <c r="PKQ269" s="214" t="e">
        <v>#N/A</v>
      </c>
      <c r="PKR269" s="214" t="e">
        <v>#N/A</v>
      </c>
      <c r="PKS269" s="214" t="e">
        <v>#N/A</v>
      </c>
      <c r="PKT269" s="214" t="e">
        <v>#N/A</v>
      </c>
      <c r="PKU269" s="214" t="e">
        <v>#N/A</v>
      </c>
      <c r="PKV269" s="214" t="e">
        <v>#N/A</v>
      </c>
      <c r="PKW269" s="214" t="e">
        <v>#N/A</v>
      </c>
      <c r="PKX269" s="214" t="e">
        <v>#N/A</v>
      </c>
      <c r="PKY269" s="214" t="e">
        <v>#N/A</v>
      </c>
      <c r="PKZ269" s="214" t="e">
        <v>#N/A</v>
      </c>
      <c r="PLA269" s="214" t="e">
        <v>#N/A</v>
      </c>
      <c r="PLB269" s="214" t="e">
        <v>#N/A</v>
      </c>
      <c r="PLC269" s="214" t="e">
        <v>#N/A</v>
      </c>
      <c r="PLD269" s="214" t="e">
        <v>#N/A</v>
      </c>
      <c r="PLE269" s="214" t="e">
        <v>#N/A</v>
      </c>
      <c r="PLF269" s="214" t="e">
        <v>#N/A</v>
      </c>
      <c r="PLG269" s="214" t="e">
        <v>#N/A</v>
      </c>
      <c r="PLH269" s="214" t="e">
        <v>#N/A</v>
      </c>
      <c r="PLI269" s="214" t="e">
        <v>#N/A</v>
      </c>
      <c r="PLJ269" s="214" t="e">
        <v>#N/A</v>
      </c>
      <c r="PLK269" s="214" t="e">
        <v>#N/A</v>
      </c>
      <c r="PLL269" s="214" t="e">
        <v>#N/A</v>
      </c>
      <c r="PLM269" s="214" t="e">
        <v>#N/A</v>
      </c>
      <c r="PLN269" s="214" t="e">
        <v>#N/A</v>
      </c>
      <c r="PLO269" s="214" t="e">
        <v>#N/A</v>
      </c>
      <c r="PLP269" s="214" t="e">
        <v>#N/A</v>
      </c>
      <c r="PLQ269" s="214" t="e">
        <v>#N/A</v>
      </c>
      <c r="PLR269" s="214" t="e">
        <v>#N/A</v>
      </c>
      <c r="PLS269" s="214" t="e">
        <v>#N/A</v>
      </c>
      <c r="PLT269" s="214" t="e">
        <v>#N/A</v>
      </c>
      <c r="PLU269" s="214" t="e">
        <v>#N/A</v>
      </c>
      <c r="PLV269" s="214" t="e">
        <v>#N/A</v>
      </c>
      <c r="PLW269" s="214" t="e">
        <v>#N/A</v>
      </c>
      <c r="PLX269" s="214" t="e">
        <v>#N/A</v>
      </c>
      <c r="PLY269" s="214" t="e">
        <v>#N/A</v>
      </c>
      <c r="PLZ269" s="214" t="e">
        <v>#N/A</v>
      </c>
      <c r="PMA269" s="214" t="e">
        <v>#N/A</v>
      </c>
      <c r="PMB269" s="214" t="e">
        <v>#N/A</v>
      </c>
      <c r="PMC269" s="214" t="e">
        <v>#N/A</v>
      </c>
      <c r="PMD269" s="214" t="e">
        <v>#N/A</v>
      </c>
      <c r="PME269" s="214" t="e">
        <v>#N/A</v>
      </c>
      <c r="PMF269" s="214" t="e">
        <v>#N/A</v>
      </c>
      <c r="PMG269" s="214" t="e">
        <v>#N/A</v>
      </c>
      <c r="PMH269" s="214" t="e">
        <v>#N/A</v>
      </c>
      <c r="PMI269" s="214" t="e">
        <v>#N/A</v>
      </c>
      <c r="PMJ269" s="214" t="e">
        <v>#N/A</v>
      </c>
      <c r="PMK269" s="214" t="e">
        <v>#N/A</v>
      </c>
      <c r="PML269" s="214" t="e">
        <v>#N/A</v>
      </c>
      <c r="PMM269" s="214" t="e">
        <v>#N/A</v>
      </c>
      <c r="PMN269" s="214" t="e">
        <v>#N/A</v>
      </c>
      <c r="PMO269" s="214" t="e">
        <v>#N/A</v>
      </c>
      <c r="PMP269" s="214" t="e">
        <v>#N/A</v>
      </c>
      <c r="PMQ269" s="214" t="e">
        <v>#N/A</v>
      </c>
      <c r="PMR269" s="214" t="e">
        <v>#N/A</v>
      </c>
      <c r="PMS269" s="214" t="e">
        <v>#N/A</v>
      </c>
      <c r="PMT269" s="214" t="e">
        <v>#N/A</v>
      </c>
      <c r="PMU269" s="214" t="e">
        <v>#N/A</v>
      </c>
      <c r="PMV269" s="214" t="e">
        <v>#N/A</v>
      </c>
      <c r="PMW269" s="214" t="e">
        <v>#N/A</v>
      </c>
      <c r="PMX269" s="214" t="e">
        <v>#N/A</v>
      </c>
      <c r="PMY269" s="214" t="e">
        <v>#N/A</v>
      </c>
      <c r="PMZ269" s="214" t="e">
        <v>#N/A</v>
      </c>
      <c r="PNA269" s="214" t="e">
        <v>#N/A</v>
      </c>
      <c r="PNB269" s="214" t="e">
        <v>#N/A</v>
      </c>
      <c r="PNC269" s="214" t="e">
        <v>#N/A</v>
      </c>
      <c r="PND269" s="214" t="e">
        <v>#N/A</v>
      </c>
      <c r="PNE269" s="214" t="e">
        <v>#N/A</v>
      </c>
      <c r="PNF269" s="214" t="e">
        <v>#N/A</v>
      </c>
      <c r="PNG269" s="214" t="e">
        <v>#N/A</v>
      </c>
      <c r="PNH269" s="214" t="e">
        <v>#N/A</v>
      </c>
      <c r="PNI269" s="214" t="e">
        <v>#N/A</v>
      </c>
      <c r="PNJ269" s="214" t="e">
        <v>#N/A</v>
      </c>
      <c r="PNK269" s="214" t="e">
        <v>#N/A</v>
      </c>
      <c r="PNL269" s="214" t="e">
        <v>#N/A</v>
      </c>
      <c r="PNM269" s="214" t="e">
        <v>#N/A</v>
      </c>
      <c r="PNN269" s="214" t="e">
        <v>#N/A</v>
      </c>
      <c r="PNO269" s="214" t="e">
        <v>#N/A</v>
      </c>
      <c r="PNP269" s="214" t="e">
        <v>#N/A</v>
      </c>
      <c r="PNQ269" s="214" t="e">
        <v>#N/A</v>
      </c>
      <c r="PNR269" s="214" t="e">
        <v>#N/A</v>
      </c>
      <c r="PNS269" s="214" t="e">
        <v>#N/A</v>
      </c>
      <c r="PNT269" s="214" t="e">
        <v>#N/A</v>
      </c>
      <c r="PNU269" s="214" t="e">
        <v>#N/A</v>
      </c>
      <c r="PNV269" s="214" t="e">
        <v>#N/A</v>
      </c>
      <c r="PNW269" s="214" t="e">
        <v>#N/A</v>
      </c>
      <c r="PNX269" s="214" t="e">
        <v>#N/A</v>
      </c>
      <c r="PNY269" s="214" t="e">
        <v>#N/A</v>
      </c>
      <c r="PNZ269" s="214" t="e">
        <v>#N/A</v>
      </c>
      <c r="POA269" s="214" t="e">
        <v>#N/A</v>
      </c>
      <c r="POB269" s="214" t="e">
        <v>#N/A</v>
      </c>
      <c r="POC269" s="214" t="e">
        <v>#N/A</v>
      </c>
      <c r="POD269" s="214" t="e">
        <v>#N/A</v>
      </c>
      <c r="POE269" s="214" t="e">
        <v>#N/A</v>
      </c>
      <c r="POF269" s="214" t="e">
        <v>#N/A</v>
      </c>
      <c r="POG269" s="214" t="e">
        <v>#N/A</v>
      </c>
      <c r="POH269" s="214" t="e">
        <v>#N/A</v>
      </c>
      <c r="POI269" s="214" t="e">
        <v>#N/A</v>
      </c>
      <c r="POJ269" s="214" t="e">
        <v>#N/A</v>
      </c>
      <c r="POK269" s="214" t="e">
        <v>#N/A</v>
      </c>
      <c r="POL269" s="214" t="e">
        <v>#N/A</v>
      </c>
      <c r="POM269" s="214" t="e">
        <v>#N/A</v>
      </c>
      <c r="PON269" s="214" t="e">
        <v>#N/A</v>
      </c>
      <c r="POO269" s="214" t="e">
        <v>#N/A</v>
      </c>
      <c r="POP269" s="214" t="e">
        <v>#N/A</v>
      </c>
      <c r="POQ269" s="214" t="e">
        <v>#N/A</v>
      </c>
      <c r="POR269" s="214" t="e">
        <v>#N/A</v>
      </c>
      <c r="POS269" s="214" t="e">
        <v>#N/A</v>
      </c>
      <c r="POT269" s="214" t="e">
        <v>#N/A</v>
      </c>
      <c r="POU269" s="214" t="e">
        <v>#N/A</v>
      </c>
      <c r="POV269" s="214" t="e">
        <v>#N/A</v>
      </c>
      <c r="POW269" s="214" t="e">
        <v>#N/A</v>
      </c>
      <c r="POX269" s="214" t="e">
        <v>#N/A</v>
      </c>
      <c r="POY269" s="214" t="e">
        <v>#N/A</v>
      </c>
      <c r="POZ269" s="214" t="e">
        <v>#N/A</v>
      </c>
      <c r="PPA269" s="214" t="e">
        <v>#N/A</v>
      </c>
      <c r="PPB269" s="214" t="e">
        <v>#N/A</v>
      </c>
      <c r="PPC269" s="214" t="e">
        <v>#N/A</v>
      </c>
      <c r="PPD269" s="214" t="e">
        <v>#N/A</v>
      </c>
      <c r="PPE269" s="214" t="e">
        <v>#N/A</v>
      </c>
      <c r="PPF269" s="214" t="e">
        <v>#N/A</v>
      </c>
      <c r="PPG269" s="214" t="e">
        <v>#N/A</v>
      </c>
      <c r="PPH269" s="214" t="e">
        <v>#N/A</v>
      </c>
      <c r="PPI269" s="214" t="e">
        <v>#N/A</v>
      </c>
      <c r="PPJ269" s="214" t="e">
        <v>#N/A</v>
      </c>
      <c r="PPK269" s="214" t="e">
        <v>#N/A</v>
      </c>
      <c r="PPL269" s="214" t="e">
        <v>#N/A</v>
      </c>
      <c r="PPM269" s="214" t="e">
        <v>#N/A</v>
      </c>
      <c r="PPN269" s="214" t="e">
        <v>#N/A</v>
      </c>
      <c r="PPO269" s="214" t="e">
        <v>#N/A</v>
      </c>
      <c r="PPP269" s="214" t="e">
        <v>#N/A</v>
      </c>
      <c r="PPQ269" s="214" t="e">
        <v>#N/A</v>
      </c>
      <c r="PPR269" s="214" t="e">
        <v>#N/A</v>
      </c>
      <c r="PPS269" s="214" t="e">
        <v>#N/A</v>
      </c>
      <c r="PPT269" s="214" t="e">
        <v>#N/A</v>
      </c>
      <c r="PPU269" s="214" t="e">
        <v>#N/A</v>
      </c>
      <c r="PPV269" s="214" t="e">
        <v>#N/A</v>
      </c>
      <c r="PPW269" s="214" t="e">
        <v>#N/A</v>
      </c>
      <c r="PPX269" s="214" t="e">
        <v>#N/A</v>
      </c>
      <c r="PPY269" s="214" t="e">
        <v>#N/A</v>
      </c>
      <c r="PPZ269" s="214" t="e">
        <v>#N/A</v>
      </c>
      <c r="PQA269" s="214" t="e">
        <v>#N/A</v>
      </c>
      <c r="PQB269" s="214" t="e">
        <v>#N/A</v>
      </c>
      <c r="PQC269" s="214" t="e">
        <v>#N/A</v>
      </c>
      <c r="PQD269" s="214" t="e">
        <v>#N/A</v>
      </c>
      <c r="PQE269" s="214" t="e">
        <v>#N/A</v>
      </c>
      <c r="PQF269" s="214" t="e">
        <v>#N/A</v>
      </c>
      <c r="PQG269" s="214" t="e">
        <v>#N/A</v>
      </c>
      <c r="PQH269" s="214" t="e">
        <v>#N/A</v>
      </c>
      <c r="PQI269" s="214" t="e">
        <v>#N/A</v>
      </c>
      <c r="PQJ269" s="214" t="e">
        <v>#N/A</v>
      </c>
      <c r="PQK269" s="214" t="e">
        <v>#N/A</v>
      </c>
      <c r="PQL269" s="214" t="e">
        <v>#N/A</v>
      </c>
      <c r="PQM269" s="214" t="e">
        <v>#N/A</v>
      </c>
      <c r="PQN269" s="214" t="e">
        <v>#N/A</v>
      </c>
      <c r="PQO269" s="214" t="e">
        <v>#N/A</v>
      </c>
      <c r="PQP269" s="214" t="e">
        <v>#N/A</v>
      </c>
      <c r="PQQ269" s="214" t="e">
        <v>#N/A</v>
      </c>
      <c r="PQR269" s="214" t="e">
        <v>#N/A</v>
      </c>
      <c r="PQS269" s="214" t="e">
        <v>#N/A</v>
      </c>
      <c r="PQT269" s="214" t="e">
        <v>#N/A</v>
      </c>
      <c r="PQU269" s="214" t="e">
        <v>#N/A</v>
      </c>
      <c r="PQV269" s="214" t="e">
        <v>#N/A</v>
      </c>
      <c r="PQW269" s="214" t="e">
        <v>#N/A</v>
      </c>
      <c r="PQX269" s="214" t="e">
        <v>#N/A</v>
      </c>
      <c r="PQY269" s="214" t="e">
        <v>#N/A</v>
      </c>
      <c r="PQZ269" s="214" t="e">
        <v>#N/A</v>
      </c>
      <c r="PRA269" s="214" t="e">
        <v>#N/A</v>
      </c>
      <c r="PRB269" s="214" t="e">
        <v>#N/A</v>
      </c>
      <c r="PRC269" s="214" t="e">
        <v>#N/A</v>
      </c>
      <c r="PRD269" s="214" t="e">
        <v>#N/A</v>
      </c>
      <c r="PRE269" s="214" t="e">
        <v>#N/A</v>
      </c>
      <c r="PRF269" s="214" t="e">
        <v>#N/A</v>
      </c>
      <c r="PRG269" s="214" t="e">
        <v>#N/A</v>
      </c>
      <c r="PRH269" s="214" t="e">
        <v>#N/A</v>
      </c>
      <c r="PRI269" s="214" t="e">
        <v>#N/A</v>
      </c>
      <c r="PRJ269" s="214" t="e">
        <v>#N/A</v>
      </c>
      <c r="PRK269" s="214" t="e">
        <v>#N/A</v>
      </c>
      <c r="PRL269" s="214" t="e">
        <v>#N/A</v>
      </c>
      <c r="PRM269" s="214" t="e">
        <v>#N/A</v>
      </c>
      <c r="PRN269" s="214" t="e">
        <v>#N/A</v>
      </c>
      <c r="PRO269" s="214" t="e">
        <v>#N/A</v>
      </c>
      <c r="PRP269" s="214" t="e">
        <v>#N/A</v>
      </c>
      <c r="PRQ269" s="214" t="e">
        <v>#N/A</v>
      </c>
      <c r="PRR269" s="214" t="e">
        <v>#N/A</v>
      </c>
      <c r="PRS269" s="214" t="e">
        <v>#N/A</v>
      </c>
      <c r="PRT269" s="214" t="e">
        <v>#N/A</v>
      </c>
      <c r="PRU269" s="214" t="e">
        <v>#N/A</v>
      </c>
      <c r="PRV269" s="214" t="e">
        <v>#N/A</v>
      </c>
      <c r="PRW269" s="214" t="e">
        <v>#N/A</v>
      </c>
      <c r="PRX269" s="214" t="e">
        <v>#N/A</v>
      </c>
      <c r="PRY269" s="214" t="e">
        <v>#N/A</v>
      </c>
      <c r="PRZ269" s="214" t="e">
        <v>#N/A</v>
      </c>
      <c r="PSA269" s="214" t="e">
        <v>#N/A</v>
      </c>
      <c r="PSB269" s="214" t="e">
        <v>#N/A</v>
      </c>
      <c r="PSC269" s="214" t="e">
        <v>#N/A</v>
      </c>
      <c r="PSD269" s="214" t="e">
        <v>#N/A</v>
      </c>
      <c r="PSE269" s="214" t="e">
        <v>#N/A</v>
      </c>
      <c r="PSF269" s="214" t="e">
        <v>#N/A</v>
      </c>
      <c r="PSG269" s="214" t="e">
        <v>#N/A</v>
      </c>
      <c r="PSH269" s="214" t="e">
        <v>#N/A</v>
      </c>
      <c r="PSI269" s="214" t="e">
        <v>#N/A</v>
      </c>
      <c r="PSJ269" s="214" t="e">
        <v>#N/A</v>
      </c>
      <c r="PSK269" s="214" t="e">
        <v>#N/A</v>
      </c>
      <c r="PSL269" s="214" t="e">
        <v>#N/A</v>
      </c>
      <c r="PSM269" s="214" t="e">
        <v>#N/A</v>
      </c>
      <c r="PSN269" s="214" t="e">
        <v>#N/A</v>
      </c>
      <c r="PSO269" s="214" t="e">
        <v>#N/A</v>
      </c>
      <c r="PSP269" s="214" t="e">
        <v>#N/A</v>
      </c>
      <c r="PSQ269" s="214" t="e">
        <v>#N/A</v>
      </c>
      <c r="PSR269" s="214" t="e">
        <v>#N/A</v>
      </c>
      <c r="PSS269" s="214" t="e">
        <v>#N/A</v>
      </c>
      <c r="PST269" s="214" t="e">
        <v>#N/A</v>
      </c>
      <c r="PSU269" s="214" t="e">
        <v>#N/A</v>
      </c>
      <c r="PSV269" s="214" t="e">
        <v>#N/A</v>
      </c>
      <c r="PSW269" s="214" t="e">
        <v>#N/A</v>
      </c>
      <c r="PSX269" s="214" t="e">
        <v>#N/A</v>
      </c>
      <c r="PSY269" s="214" t="e">
        <v>#N/A</v>
      </c>
      <c r="PSZ269" s="214" t="e">
        <v>#N/A</v>
      </c>
      <c r="PTA269" s="214" t="e">
        <v>#N/A</v>
      </c>
      <c r="PTB269" s="214" t="e">
        <v>#N/A</v>
      </c>
      <c r="PTC269" s="214" t="e">
        <v>#N/A</v>
      </c>
      <c r="PTD269" s="214" t="e">
        <v>#N/A</v>
      </c>
      <c r="PTE269" s="214" t="e">
        <v>#N/A</v>
      </c>
      <c r="PTF269" s="214" t="e">
        <v>#N/A</v>
      </c>
      <c r="PTG269" s="214" t="e">
        <v>#N/A</v>
      </c>
      <c r="PTH269" s="214" t="e">
        <v>#N/A</v>
      </c>
      <c r="PTI269" s="214" t="e">
        <v>#N/A</v>
      </c>
      <c r="PTJ269" s="214" t="e">
        <v>#N/A</v>
      </c>
      <c r="PTK269" s="214" t="e">
        <v>#N/A</v>
      </c>
      <c r="PTL269" s="214" t="e">
        <v>#N/A</v>
      </c>
      <c r="PTM269" s="214" t="e">
        <v>#N/A</v>
      </c>
      <c r="PTN269" s="214" t="e">
        <v>#N/A</v>
      </c>
      <c r="PTO269" s="214" t="e">
        <v>#N/A</v>
      </c>
      <c r="PTP269" s="214" t="e">
        <v>#N/A</v>
      </c>
      <c r="PTQ269" s="214" t="e">
        <v>#N/A</v>
      </c>
      <c r="PTR269" s="214" t="e">
        <v>#N/A</v>
      </c>
      <c r="PTS269" s="214" t="e">
        <v>#N/A</v>
      </c>
      <c r="PTT269" s="214" t="e">
        <v>#N/A</v>
      </c>
      <c r="PTU269" s="214" t="e">
        <v>#N/A</v>
      </c>
      <c r="PTV269" s="214" t="e">
        <v>#N/A</v>
      </c>
      <c r="PTW269" s="214" t="e">
        <v>#N/A</v>
      </c>
      <c r="PTX269" s="214" t="e">
        <v>#N/A</v>
      </c>
      <c r="PTY269" s="214" t="e">
        <v>#N/A</v>
      </c>
      <c r="PTZ269" s="214" t="e">
        <v>#N/A</v>
      </c>
      <c r="PUA269" s="214" t="e">
        <v>#N/A</v>
      </c>
      <c r="PUB269" s="214" t="e">
        <v>#N/A</v>
      </c>
      <c r="PUC269" s="214" t="e">
        <v>#N/A</v>
      </c>
      <c r="PUD269" s="214" t="e">
        <v>#N/A</v>
      </c>
      <c r="PUE269" s="214" t="e">
        <v>#N/A</v>
      </c>
      <c r="PUF269" s="214" t="e">
        <v>#N/A</v>
      </c>
      <c r="PUG269" s="214" t="e">
        <v>#N/A</v>
      </c>
      <c r="PUH269" s="214" t="e">
        <v>#N/A</v>
      </c>
      <c r="PUI269" s="214" t="e">
        <v>#N/A</v>
      </c>
      <c r="PUJ269" s="214" t="e">
        <v>#N/A</v>
      </c>
      <c r="PUK269" s="214" t="e">
        <v>#N/A</v>
      </c>
      <c r="PUL269" s="214" t="e">
        <v>#N/A</v>
      </c>
      <c r="PUM269" s="214" t="e">
        <v>#N/A</v>
      </c>
      <c r="PUN269" s="214" t="e">
        <v>#N/A</v>
      </c>
      <c r="PUO269" s="214" t="e">
        <v>#N/A</v>
      </c>
      <c r="PUP269" s="214" t="e">
        <v>#N/A</v>
      </c>
      <c r="PUQ269" s="214" t="e">
        <v>#N/A</v>
      </c>
      <c r="PUR269" s="214" t="e">
        <v>#N/A</v>
      </c>
      <c r="PUS269" s="214" t="e">
        <v>#N/A</v>
      </c>
      <c r="PUT269" s="214" t="e">
        <v>#N/A</v>
      </c>
      <c r="PUU269" s="214" t="e">
        <v>#N/A</v>
      </c>
      <c r="PUV269" s="214" t="e">
        <v>#N/A</v>
      </c>
      <c r="PUW269" s="214" t="e">
        <v>#N/A</v>
      </c>
      <c r="PUX269" s="214" t="e">
        <v>#N/A</v>
      </c>
      <c r="PUY269" s="214" t="e">
        <v>#N/A</v>
      </c>
      <c r="PUZ269" s="214" t="e">
        <v>#N/A</v>
      </c>
      <c r="PVA269" s="214" t="e">
        <v>#N/A</v>
      </c>
      <c r="PVB269" s="214" t="e">
        <v>#N/A</v>
      </c>
      <c r="PVC269" s="214" t="e">
        <v>#N/A</v>
      </c>
      <c r="PVD269" s="214" t="e">
        <v>#N/A</v>
      </c>
      <c r="PVE269" s="214" t="e">
        <v>#N/A</v>
      </c>
      <c r="PVF269" s="214" t="e">
        <v>#N/A</v>
      </c>
      <c r="PVG269" s="214" t="e">
        <v>#N/A</v>
      </c>
      <c r="PVH269" s="214" t="e">
        <v>#N/A</v>
      </c>
      <c r="PVI269" s="214" t="e">
        <v>#N/A</v>
      </c>
      <c r="PVJ269" s="214" t="e">
        <v>#N/A</v>
      </c>
      <c r="PVK269" s="214" t="e">
        <v>#N/A</v>
      </c>
      <c r="PVL269" s="214" t="e">
        <v>#N/A</v>
      </c>
      <c r="PVM269" s="214" t="e">
        <v>#N/A</v>
      </c>
      <c r="PVN269" s="214" t="e">
        <v>#N/A</v>
      </c>
      <c r="PVO269" s="214" t="e">
        <v>#N/A</v>
      </c>
      <c r="PVP269" s="214" t="e">
        <v>#N/A</v>
      </c>
      <c r="PVQ269" s="214" t="e">
        <v>#N/A</v>
      </c>
      <c r="PVR269" s="214" t="e">
        <v>#N/A</v>
      </c>
      <c r="PVS269" s="214" t="e">
        <v>#N/A</v>
      </c>
      <c r="PVT269" s="214" t="e">
        <v>#N/A</v>
      </c>
      <c r="PVU269" s="214" t="e">
        <v>#N/A</v>
      </c>
      <c r="PVV269" s="214" t="e">
        <v>#N/A</v>
      </c>
      <c r="PVW269" s="214" t="e">
        <v>#N/A</v>
      </c>
      <c r="PVX269" s="214" t="e">
        <v>#N/A</v>
      </c>
      <c r="PVY269" s="214" t="e">
        <v>#N/A</v>
      </c>
      <c r="PVZ269" s="214" t="e">
        <v>#N/A</v>
      </c>
      <c r="PWA269" s="214" t="e">
        <v>#N/A</v>
      </c>
      <c r="PWB269" s="214" t="e">
        <v>#N/A</v>
      </c>
      <c r="PWC269" s="214" t="e">
        <v>#N/A</v>
      </c>
      <c r="PWD269" s="214" t="e">
        <v>#N/A</v>
      </c>
      <c r="PWE269" s="214" t="e">
        <v>#N/A</v>
      </c>
      <c r="PWF269" s="214" t="e">
        <v>#N/A</v>
      </c>
      <c r="PWG269" s="214" t="e">
        <v>#N/A</v>
      </c>
      <c r="PWH269" s="214" t="e">
        <v>#N/A</v>
      </c>
      <c r="PWI269" s="214" t="e">
        <v>#N/A</v>
      </c>
      <c r="PWJ269" s="214" t="e">
        <v>#N/A</v>
      </c>
      <c r="PWK269" s="214" t="e">
        <v>#N/A</v>
      </c>
      <c r="PWL269" s="214" t="e">
        <v>#N/A</v>
      </c>
      <c r="PWM269" s="214" t="e">
        <v>#N/A</v>
      </c>
      <c r="PWN269" s="214" t="e">
        <v>#N/A</v>
      </c>
      <c r="PWO269" s="214" t="e">
        <v>#N/A</v>
      </c>
      <c r="PWP269" s="214" t="e">
        <v>#N/A</v>
      </c>
      <c r="PWQ269" s="214" t="e">
        <v>#N/A</v>
      </c>
      <c r="PWR269" s="214" t="e">
        <v>#N/A</v>
      </c>
      <c r="PWS269" s="214" t="e">
        <v>#N/A</v>
      </c>
      <c r="PWT269" s="214" t="e">
        <v>#N/A</v>
      </c>
      <c r="PWU269" s="214" t="e">
        <v>#N/A</v>
      </c>
      <c r="PWV269" s="214" t="e">
        <v>#N/A</v>
      </c>
      <c r="PWW269" s="214" t="e">
        <v>#N/A</v>
      </c>
      <c r="PWX269" s="214" t="e">
        <v>#N/A</v>
      </c>
      <c r="PWY269" s="214" t="e">
        <v>#N/A</v>
      </c>
      <c r="PWZ269" s="214" t="e">
        <v>#N/A</v>
      </c>
      <c r="PXA269" s="214" t="e">
        <v>#N/A</v>
      </c>
      <c r="PXB269" s="214" t="e">
        <v>#N/A</v>
      </c>
      <c r="PXC269" s="214" t="e">
        <v>#N/A</v>
      </c>
      <c r="PXD269" s="214" t="e">
        <v>#N/A</v>
      </c>
      <c r="PXE269" s="214" t="e">
        <v>#N/A</v>
      </c>
      <c r="PXF269" s="214" t="e">
        <v>#N/A</v>
      </c>
      <c r="PXG269" s="214" t="e">
        <v>#N/A</v>
      </c>
      <c r="PXH269" s="214" t="e">
        <v>#N/A</v>
      </c>
      <c r="PXI269" s="214" t="e">
        <v>#N/A</v>
      </c>
      <c r="PXJ269" s="214" t="e">
        <v>#N/A</v>
      </c>
      <c r="PXK269" s="214" t="e">
        <v>#N/A</v>
      </c>
      <c r="PXL269" s="214" t="e">
        <v>#N/A</v>
      </c>
      <c r="PXM269" s="214" t="e">
        <v>#N/A</v>
      </c>
      <c r="PXN269" s="214" t="e">
        <v>#N/A</v>
      </c>
      <c r="PXO269" s="214" t="e">
        <v>#N/A</v>
      </c>
      <c r="PXP269" s="214" t="e">
        <v>#N/A</v>
      </c>
      <c r="PXQ269" s="214" t="e">
        <v>#N/A</v>
      </c>
      <c r="PXR269" s="214" t="e">
        <v>#N/A</v>
      </c>
      <c r="PXS269" s="214" t="e">
        <v>#N/A</v>
      </c>
      <c r="PXT269" s="214" t="e">
        <v>#N/A</v>
      </c>
      <c r="PXU269" s="214" t="e">
        <v>#N/A</v>
      </c>
      <c r="PXV269" s="214" t="e">
        <v>#N/A</v>
      </c>
      <c r="PXW269" s="214" t="e">
        <v>#N/A</v>
      </c>
      <c r="PXX269" s="214" t="e">
        <v>#N/A</v>
      </c>
      <c r="PXY269" s="214" t="e">
        <v>#N/A</v>
      </c>
      <c r="PXZ269" s="214" t="e">
        <v>#N/A</v>
      </c>
      <c r="PYA269" s="214" t="e">
        <v>#N/A</v>
      </c>
      <c r="PYB269" s="214" t="e">
        <v>#N/A</v>
      </c>
      <c r="PYC269" s="214" t="e">
        <v>#N/A</v>
      </c>
      <c r="PYD269" s="214" t="e">
        <v>#N/A</v>
      </c>
      <c r="PYE269" s="214" t="e">
        <v>#N/A</v>
      </c>
      <c r="PYF269" s="214" t="e">
        <v>#N/A</v>
      </c>
      <c r="PYG269" s="214" t="e">
        <v>#N/A</v>
      </c>
      <c r="PYH269" s="214" t="e">
        <v>#N/A</v>
      </c>
      <c r="PYI269" s="214" t="e">
        <v>#N/A</v>
      </c>
      <c r="PYJ269" s="214" t="e">
        <v>#N/A</v>
      </c>
      <c r="PYK269" s="214" t="e">
        <v>#N/A</v>
      </c>
      <c r="PYL269" s="214" t="e">
        <v>#N/A</v>
      </c>
      <c r="PYM269" s="214" t="e">
        <v>#N/A</v>
      </c>
      <c r="PYN269" s="214" t="e">
        <v>#N/A</v>
      </c>
      <c r="PYO269" s="214" t="e">
        <v>#N/A</v>
      </c>
      <c r="PYP269" s="214" t="e">
        <v>#N/A</v>
      </c>
      <c r="PYQ269" s="214" t="e">
        <v>#N/A</v>
      </c>
      <c r="PYR269" s="214" t="e">
        <v>#N/A</v>
      </c>
      <c r="PYS269" s="214" t="e">
        <v>#N/A</v>
      </c>
      <c r="PYT269" s="214" t="e">
        <v>#N/A</v>
      </c>
      <c r="PYU269" s="214" t="e">
        <v>#N/A</v>
      </c>
      <c r="PYV269" s="214" t="e">
        <v>#N/A</v>
      </c>
      <c r="PYW269" s="214" t="e">
        <v>#N/A</v>
      </c>
      <c r="PYX269" s="214" t="e">
        <v>#N/A</v>
      </c>
      <c r="PYY269" s="214" t="e">
        <v>#N/A</v>
      </c>
      <c r="PYZ269" s="214" t="e">
        <v>#N/A</v>
      </c>
      <c r="PZA269" s="214" t="e">
        <v>#N/A</v>
      </c>
      <c r="PZB269" s="214" t="e">
        <v>#N/A</v>
      </c>
      <c r="PZC269" s="214" t="e">
        <v>#N/A</v>
      </c>
      <c r="PZD269" s="214" t="e">
        <v>#N/A</v>
      </c>
      <c r="PZE269" s="214" t="e">
        <v>#N/A</v>
      </c>
      <c r="PZF269" s="214" t="e">
        <v>#N/A</v>
      </c>
      <c r="PZG269" s="214" t="e">
        <v>#N/A</v>
      </c>
      <c r="PZH269" s="214" t="e">
        <v>#N/A</v>
      </c>
      <c r="PZI269" s="214" t="e">
        <v>#N/A</v>
      </c>
      <c r="PZJ269" s="214" t="e">
        <v>#N/A</v>
      </c>
      <c r="PZK269" s="214" t="e">
        <v>#N/A</v>
      </c>
      <c r="PZL269" s="214" t="e">
        <v>#N/A</v>
      </c>
      <c r="PZM269" s="214" t="e">
        <v>#N/A</v>
      </c>
      <c r="PZN269" s="214" t="e">
        <v>#N/A</v>
      </c>
      <c r="PZO269" s="214" t="e">
        <v>#N/A</v>
      </c>
      <c r="PZP269" s="214" t="e">
        <v>#N/A</v>
      </c>
      <c r="PZQ269" s="214" t="e">
        <v>#N/A</v>
      </c>
      <c r="PZR269" s="214" t="e">
        <v>#N/A</v>
      </c>
      <c r="PZS269" s="214" t="e">
        <v>#N/A</v>
      </c>
      <c r="PZT269" s="214" t="e">
        <v>#N/A</v>
      </c>
      <c r="PZU269" s="214" t="e">
        <v>#N/A</v>
      </c>
      <c r="PZV269" s="214" t="e">
        <v>#N/A</v>
      </c>
      <c r="PZW269" s="214" t="e">
        <v>#N/A</v>
      </c>
      <c r="PZX269" s="214" t="e">
        <v>#N/A</v>
      </c>
      <c r="PZY269" s="214" t="e">
        <v>#N/A</v>
      </c>
      <c r="PZZ269" s="214" t="e">
        <v>#N/A</v>
      </c>
      <c r="QAA269" s="214" t="e">
        <v>#N/A</v>
      </c>
      <c r="QAB269" s="214" t="e">
        <v>#N/A</v>
      </c>
      <c r="QAC269" s="214" t="e">
        <v>#N/A</v>
      </c>
      <c r="QAD269" s="214" t="e">
        <v>#N/A</v>
      </c>
      <c r="QAE269" s="214" t="e">
        <v>#N/A</v>
      </c>
      <c r="QAF269" s="214" t="e">
        <v>#N/A</v>
      </c>
      <c r="QAG269" s="214" t="e">
        <v>#N/A</v>
      </c>
      <c r="QAH269" s="214" t="e">
        <v>#N/A</v>
      </c>
      <c r="QAI269" s="214" t="e">
        <v>#N/A</v>
      </c>
      <c r="QAJ269" s="214" t="e">
        <v>#N/A</v>
      </c>
      <c r="QAK269" s="214" t="e">
        <v>#N/A</v>
      </c>
      <c r="QAL269" s="214" t="e">
        <v>#N/A</v>
      </c>
      <c r="QAM269" s="214" t="e">
        <v>#N/A</v>
      </c>
      <c r="QAN269" s="214" t="e">
        <v>#N/A</v>
      </c>
      <c r="QAO269" s="214" t="e">
        <v>#N/A</v>
      </c>
      <c r="QAP269" s="214" t="e">
        <v>#N/A</v>
      </c>
      <c r="QAQ269" s="214" t="e">
        <v>#N/A</v>
      </c>
      <c r="QAR269" s="214" t="e">
        <v>#N/A</v>
      </c>
      <c r="QAS269" s="214" t="e">
        <v>#N/A</v>
      </c>
      <c r="QAT269" s="214" t="e">
        <v>#N/A</v>
      </c>
      <c r="QAU269" s="214" t="e">
        <v>#N/A</v>
      </c>
      <c r="QAV269" s="214" t="e">
        <v>#N/A</v>
      </c>
      <c r="QAW269" s="214" t="e">
        <v>#N/A</v>
      </c>
      <c r="QAX269" s="214" t="e">
        <v>#N/A</v>
      </c>
      <c r="QAY269" s="214" t="e">
        <v>#N/A</v>
      </c>
      <c r="QAZ269" s="214" t="e">
        <v>#N/A</v>
      </c>
      <c r="QBA269" s="214" t="e">
        <v>#N/A</v>
      </c>
      <c r="QBB269" s="214" t="e">
        <v>#N/A</v>
      </c>
      <c r="QBC269" s="214" t="e">
        <v>#N/A</v>
      </c>
      <c r="QBD269" s="214" t="e">
        <v>#N/A</v>
      </c>
      <c r="QBE269" s="214" t="e">
        <v>#N/A</v>
      </c>
      <c r="QBF269" s="214" t="e">
        <v>#N/A</v>
      </c>
      <c r="QBG269" s="214" t="e">
        <v>#N/A</v>
      </c>
      <c r="QBH269" s="214" t="e">
        <v>#N/A</v>
      </c>
      <c r="QBI269" s="214" t="e">
        <v>#N/A</v>
      </c>
      <c r="QBJ269" s="214" t="e">
        <v>#N/A</v>
      </c>
      <c r="QBK269" s="214" t="e">
        <v>#N/A</v>
      </c>
      <c r="QBL269" s="214" t="e">
        <v>#N/A</v>
      </c>
      <c r="QBM269" s="214" t="e">
        <v>#N/A</v>
      </c>
      <c r="QBN269" s="214" t="e">
        <v>#N/A</v>
      </c>
      <c r="QBO269" s="214" t="e">
        <v>#N/A</v>
      </c>
      <c r="QBP269" s="214" t="e">
        <v>#N/A</v>
      </c>
      <c r="QBQ269" s="214" t="e">
        <v>#N/A</v>
      </c>
      <c r="QBR269" s="214" t="e">
        <v>#N/A</v>
      </c>
      <c r="QBS269" s="214" t="e">
        <v>#N/A</v>
      </c>
      <c r="QBT269" s="214" t="e">
        <v>#N/A</v>
      </c>
      <c r="QBU269" s="214" t="e">
        <v>#N/A</v>
      </c>
      <c r="QBV269" s="214" t="e">
        <v>#N/A</v>
      </c>
      <c r="QBW269" s="214" t="e">
        <v>#N/A</v>
      </c>
      <c r="QBX269" s="214" t="e">
        <v>#N/A</v>
      </c>
      <c r="QBY269" s="214" t="e">
        <v>#N/A</v>
      </c>
      <c r="QBZ269" s="214" t="e">
        <v>#N/A</v>
      </c>
      <c r="QCA269" s="214" t="e">
        <v>#N/A</v>
      </c>
      <c r="QCB269" s="214" t="e">
        <v>#N/A</v>
      </c>
      <c r="QCC269" s="214" t="e">
        <v>#N/A</v>
      </c>
      <c r="QCD269" s="214" t="e">
        <v>#N/A</v>
      </c>
      <c r="QCE269" s="214" t="e">
        <v>#N/A</v>
      </c>
      <c r="QCF269" s="214" t="e">
        <v>#N/A</v>
      </c>
      <c r="QCG269" s="214" t="e">
        <v>#N/A</v>
      </c>
      <c r="QCH269" s="214" t="e">
        <v>#N/A</v>
      </c>
      <c r="QCI269" s="214" t="e">
        <v>#N/A</v>
      </c>
      <c r="QCJ269" s="214" t="e">
        <v>#N/A</v>
      </c>
      <c r="QCK269" s="214" t="e">
        <v>#N/A</v>
      </c>
      <c r="QCL269" s="214" t="e">
        <v>#N/A</v>
      </c>
      <c r="QCM269" s="214" t="e">
        <v>#N/A</v>
      </c>
      <c r="QCN269" s="214" t="e">
        <v>#N/A</v>
      </c>
      <c r="QCO269" s="214" t="e">
        <v>#N/A</v>
      </c>
      <c r="QCP269" s="214" t="e">
        <v>#N/A</v>
      </c>
      <c r="QCQ269" s="214" t="e">
        <v>#N/A</v>
      </c>
      <c r="QCR269" s="214" t="e">
        <v>#N/A</v>
      </c>
      <c r="QCS269" s="214" t="e">
        <v>#N/A</v>
      </c>
      <c r="QCT269" s="214" t="e">
        <v>#N/A</v>
      </c>
      <c r="QCU269" s="214" t="e">
        <v>#N/A</v>
      </c>
      <c r="QCV269" s="214" t="e">
        <v>#N/A</v>
      </c>
      <c r="QCW269" s="214" t="e">
        <v>#N/A</v>
      </c>
      <c r="QCX269" s="214" t="e">
        <v>#N/A</v>
      </c>
      <c r="QCY269" s="214" t="e">
        <v>#N/A</v>
      </c>
      <c r="QCZ269" s="214" t="e">
        <v>#N/A</v>
      </c>
      <c r="QDA269" s="214" t="e">
        <v>#N/A</v>
      </c>
      <c r="QDB269" s="214" t="e">
        <v>#N/A</v>
      </c>
      <c r="QDC269" s="214" t="e">
        <v>#N/A</v>
      </c>
      <c r="QDD269" s="214" t="e">
        <v>#N/A</v>
      </c>
      <c r="QDE269" s="214" t="e">
        <v>#N/A</v>
      </c>
      <c r="QDF269" s="214" t="e">
        <v>#N/A</v>
      </c>
      <c r="QDG269" s="214" t="e">
        <v>#N/A</v>
      </c>
      <c r="QDH269" s="214" t="e">
        <v>#N/A</v>
      </c>
      <c r="QDI269" s="214" t="e">
        <v>#N/A</v>
      </c>
      <c r="QDJ269" s="214" t="e">
        <v>#N/A</v>
      </c>
      <c r="QDK269" s="214" t="e">
        <v>#N/A</v>
      </c>
      <c r="QDL269" s="214" t="e">
        <v>#N/A</v>
      </c>
      <c r="QDM269" s="214" t="e">
        <v>#N/A</v>
      </c>
      <c r="QDN269" s="214" t="e">
        <v>#N/A</v>
      </c>
      <c r="QDO269" s="214" t="e">
        <v>#N/A</v>
      </c>
      <c r="QDP269" s="214" t="e">
        <v>#N/A</v>
      </c>
      <c r="QDQ269" s="214" t="e">
        <v>#N/A</v>
      </c>
      <c r="QDR269" s="214" t="e">
        <v>#N/A</v>
      </c>
      <c r="QDS269" s="214" t="e">
        <v>#N/A</v>
      </c>
      <c r="QDT269" s="214" t="e">
        <v>#N/A</v>
      </c>
      <c r="QDU269" s="214" t="e">
        <v>#N/A</v>
      </c>
      <c r="QDV269" s="214" t="e">
        <v>#N/A</v>
      </c>
      <c r="QDW269" s="214" t="e">
        <v>#N/A</v>
      </c>
      <c r="QDX269" s="214" t="e">
        <v>#N/A</v>
      </c>
      <c r="QDY269" s="214" t="e">
        <v>#N/A</v>
      </c>
      <c r="QDZ269" s="214" t="e">
        <v>#N/A</v>
      </c>
      <c r="QEA269" s="214" t="e">
        <v>#N/A</v>
      </c>
      <c r="QEB269" s="214" t="e">
        <v>#N/A</v>
      </c>
      <c r="QEC269" s="214" t="e">
        <v>#N/A</v>
      </c>
      <c r="QED269" s="214" t="e">
        <v>#N/A</v>
      </c>
      <c r="QEE269" s="214" t="e">
        <v>#N/A</v>
      </c>
      <c r="QEF269" s="214" t="e">
        <v>#N/A</v>
      </c>
      <c r="QEG269" s="214" t="e">
        <v>#N/A</v>
      </c>
      <c r="QEH269" s="214" t="e">
        <v>#N/A</v>
      </c>
      <c r="QEI269" s="214" t="e">
        <v>#N/A</v>
      </c>
      <c r="QEJ269" s="214" t="e">
        <v>#N/A</v>
      </c>
      <c r="QEK269" s="214" t="e">
        <v>#N/A</v>
      </c>
      <c r="QEL269" s="214" t="e">
        <v>#N/A</v>
      </c>
      <c r="QEM269" s="214" t="e">
        <v>#N/A</v>
      </c>
      <c r="QEN269" s="214" t="e">
        <v>#N/A</v>
      </c>
      <c r="QEO269" s="214" t="e">
        <v>#N/A</v>
      </c>
      <c r="QEP269" s="214" t="e">
        <v>#N/A</v>
      </c>
      <c r="QEQ269" s="214" t="e">
        <v>#N/A</v>
      </c>
      <c r="QER269" s="214" t="e">
        <v>#N/A</v>
      </c>
      <c r="QES269" s="214" t="e">
        <v>#N/A</v>
      </c>
      <c r="QET269" s="214" t="e">
        <v>#N/A</v>
      </c>
      <c r="QEU269" s="214" t="e">
        <v>#N/A</v>
      </c>
      <c r="QEV269" s="214" t="e">
        <v>#N/A</v>
      </c>
      <c r="QEW269" s="214" t="e">
        <v>#N/A</v>
      </c>
      <c r="QEX269" s="214" t="e">
        <v>#N/A</v>
      </c>
      <c r="QEY269" s="214" t="e">
        <v>#N/A</v>
      </c>
      <c r="QEZ269" s="214" t="e">
        <v>#N/A</v>
      </c>
      <c r="QFA269" s="214" t="e">
        <v>#N/A</v>
      </c>
      <c r="QFB269" s="214" t="e">
        <v>#N/A</v>
      </c>
      <c r="QFC269" s="214" t="e">
        <v>#N/A</v>
      </c>
      <c r="QFD269" s="214" t="e">
        <v>#N/A</v>
      </c>
      <c r="QFE269" s="214" t="e">
        <v>#N/A</v>
      </c>
      <c r="QFF269" s="214" t="e">
        <v>#N/A</v>
      </c>
      <c r="QFG269" s="214" t="e">
        <v>#N/A</v>
      </c>
      <c r="QFH269" s="214" t="e">
        <v>#N/A</v>
      </c>
      <c r="QFI269" s="214" t="e">
        <v>#N/A</v>
      </c>
      <c r="QFJ269" s="214" t="e">
        <v>#N/A</v>
      </c>
      <c r="QFK269" s="214" t="e">
        <v>#N/A</v>
      </c>
      <c r="QFL269" s="214" t="e">
        <v>#N/A</v>
      </c>
      <c r="QFM269" s="214" t="e">
        <v>#N/A</v>
      </c>
      <c r="QFN269" s="214" t="e">
        <v>#N/A</v>
      </c>
      <c r="QFO269" s="214" t="e">
        <v>#N/A</v>
      </c>
      <c r="QFP269" s="214" t="e">
        <v>#N/A</v>
      </c>
      <c r="QFQ269" s="214" t="e">
        <v>#N/A</v>
      </c>
      <c r="QFR269" s="214" t="e">
        <v>#N/A</v>
      </c>
      <c r="QFS269" s="214" t="e">
        <v>#N/A</v>
      </c>
      <c r="QFT269" s="214" t="e">
        <v>#N/A</v>
      </c>
      <c r="QFU269" s="214" t="e">
        <v>#N/A</v>
      </c>
      <c r="QFV269" s="214" t="e">
        <v>#N/A</v>
      </c>
      <c r="QFW269" s="214" t="e">
        <v>#N/A</v>
      </c>
      <c r="QFX269" s="214" t="e">
        <v>#N/A</v>
      </c>
      <c r="QFY269" s="214" t="e">
        <v>#N/A</v>
      </c>
      <c r="QFZ269" s="214" t="e">
        <v>#N/A</v>
      </c>
      <c r="QGA269" s="214" t="e">
        <v>#N/A</v>
      </c>
      <c r="QGB269" s="214" t="e">
        <v>#N/A</v>
      </c>
      <c r="QGC269" s="214" t="e">
        <v>#N/A</v>
      </c>
      <c r="QGD269" s="214" t="e">
        <v>#N/A</v>
      </c>
      <c r="QGE269" s="214" t="e">
        <v>#N/A</v>
      </c>
      <c r="QGF269" s="214" t="e">
        <v>#N/A</v>
      </c>
      <c r="QGG269" s="214" t="e">
        <v>#N/A</v>
      </c>
      <c r="QGH269" s="214" t="e">
        <v>#N/A</v>
      </c>
      <c r="QGI269" s="214" t="e">
        <v>#N/A</v>
      </c>
      <c r="QGJ269" s="214" t="e">
        <v>#N/A</v>
      </c>
      <c r="QGK269" s="214" t="e">
        <v>#N/A</v>
      </c>
      <c r="QGL269" s="214" t="e">
        <v>#N/A</v>
      </c>
      <c r="QGM269" s="214" t="e">
        <v>#N/A</v>
      </c>
      <c r="QGN269" s="214" t="e">
        <v>#N/A</v>
      </c>
      <c r="QGO269" s="214" t="e">
        <v>#N/A</v>
      </c>
      <c r="QGP269" s="214" t="e">
        <v>#N/A</v>
      </c>
      <c r="QGQ269" s="214" t="e">
        <v>#N/A</v>
      </c>
      <c r="QGR269" s="214" t="e">
        <v>#N/A</v>
      </c>
      <c r="QGS269" s="214" t="e">
        <v>#N/A</v>
      </c>
      <c r="QGT269" s="214" t="e">
        <v>#N/A</v>
      </c>
      <c r="QGU269" s="214" t="e">
        <v>#N/A</v>
      </c>
      <c r="QGV269" s="214" t="e">
        <v>#N/A</v>
      </c>
      <c r="QGW269" s="214" t="e">
        <v>#N/A</v>
      </c>
      <c r="QGX269" s="214" t="e">
        <v>#N/A</v>
      </c>
      <c r="QGY269" s="214" t="e">
        <v>#N/A</v>
      </c>
      <c r="QGZ269" s="214" t="e">
        <v>#N/A</v>
      </c>
      <c r="QHA269" s="214" t="e">
        <v>#N/A</v>
      </c>
      <c r="QHB269" s="214" t="e">
        <v>#N/A</v>
      </c>
      <c r="QHC269" s="214" t="e">
        <v>#N/A</v>
      </c>
      <c r="QHD269" s="214" t="e">
        <v>#N/A</v>
      </c>
      <c r="QHE269" s="214" t="e">
        <v>#N/A</v>
      </c>
      <c r="QHF269" s="214" t="e">
        <v>#N/A</v>
      </c>
      <c r="QHG269" s="214" t="e">
        <v>#N/A</v>
      </c>
      <c r="QHH269" s="214" t="e">
        <v>#N/A</v>
      </c>
      <c r="QHI269" s="214" t="e">
        <v>#N/A</v>
      </c>
      <c r="QHJ269" s="214" t="e">
        <v>#N/A</v>
      </c>
      <c r="QHK269" s="214" t="e">
        <v>#N/A</v>
      </c>
      <c r="QHL269" s="214" t="e">
        <v>#N/A</v>
      </c>
      <c r="QHM269" s="214" t="e">
        <v>#N/A</v>
      </c>
      <c r="QHN269" s="214" t="e">
        <v>#N/A</v>
      </c>
      <c r="QHO269" s="214" t="e">
        <v>#N/A</v>
      </c>
      <c r="QHP269" s="214" t="e">
        <v>#N/A</v>
      </c>
      <c r="QHQ269" s="214" t="e">
        <v>#N/A</v>
      </c>
      <c r="QHR269" s="214" t="e">
        <v>#N/A</v>
      </c>
      <c r="QHS269" s="214" t="e">
        <v>#N/A</v>
      </c>
      <c r="QHT269" s="214" t="e">
        <v>#N/A</v>
      </c>
      <c r="QHU269" s="214" t="e">
        <v>#N/A</v>
      </c>
      <c r="QHV269" s="214" t="e">
        <v>#N/A</v>
      </c>
      <c r="QHW269" s="214" t="e">
        <v>#N/A</v>
      </c>
      <c r="QHX269" s="214" t="e">
        <v>#N/A</v>
      </c>
      <c r="QHY269" s="214" t="e">
        <v>#N/A</v>
      </c>
      <c r="QHZ269" s="214" t="e">
        <v>#N/A</v>
      </c>
      <c r="QIA269" s="214" t="e">
        <v>#N/A</v>
      </c>
      <c r="QIB269" s="214" t="e">
        <v>#N/A</v>
      </c>
      <c r="QIC269" s="214" t="e">
        <v>#N/A</v>
      </c>
      <c r="QID269" s="214" t="e">
        <v>#N/A</v>
      </c>
      <c r="QIE269" s="214" t="e">
        <v>#N/A</v>
      </c>
      <c r="QIF269" s="214" t="e">
        <v>#N/A</v>
      </c>
      <c r="QIG269" s="214" t="e">
        <v>#N/A</v>
      </c>
      <c r="QIH269" s="214" t="e">
        <v>#N/A</v>
      </c>
      <c r="QII269" s="214" t="e">
        <v>#N/A</v>
      </c>
      <c r="QIJ269" s="214" t="e">
        <v>#N/A</v>
      </c>
      <c r="QIK269" s="214" t="e">
        <v>#N/A</v>
      </c>
      <c r="QIL269" s="214" t="e">
        <v>#N/A</v>
      </c>
      <c r="QIM269" s="214" t="e">
        <v>#N/A</v>
      </c>
      <c r="QIN269" s="214" t="e">
        <v>#N/A</v>
      </c>
      <c r="QIO269" s="214" t="e">
        <v>#N/A</v>
      </c>
      <c r="QIP269" s="214" t="e">
        <v>#N/A</v>
      </c>
      <c r="QIQ269" s="214" t="e">
        <v>#N/A</v>
      </c>
      <c r="QIR269" s="214" t="e">
        <v>#N/A</v>
      </c>
      <c r="QIS269" s="214" t="e">
        <v>#N/A</v>
      </c>
      <c r="QIT269" s="214" t="e">
        <v>#N/A</v>
      </c>
      <c r="QIU269" s="214" t="e">
        <v>#N/A</v>
      </c>
      <c r="QIV269" s="214" t="e">
        <v>#N/A</v>
      </c>
      <c r="QIW269" s="214" t="e">
        <v>#N/A</v>
      </c>
      <c r="QIX269" s="214" t="e">
        <v>#N/A</v>
      </c>
      <c r="QIY269" s="214" t="e">
        <v>#N/A</v>
      </c>
      <c r="QIZ269" s="214" t="e">
        <v>#N/A</v>
      </c>
      <c r="QJA269" s="214" t="e">
        <v>#N/A</v>
      </c>
      <c r="QJB269" s="214" t="e">
        <v>#N/A</v>
      </c>
      <c r="QJC269" s="214" t="e">
        <v>#N/A</v>
      </c>
      <c r="QJD269" s="214" t="e">
        <v>#N/A</v>
      </c>
      <c r="QJE269" s="214" t="e">
        <v>#N/A</v>
      </c>
      <c r="QJF269" s="214" t="e">
        <v>#N/A</v>
      </c>
      <c r="QJG269" s="214" t="e">
        <v>#N/A</v>
      </c>
      <c r="QJH269" s="214" t="e">
        <v>#N/A</v>
      </c>
      <c r="QJI269" s="214" t="e">
        <v>#N/A</v>
      </c>
      <c r="QJJ269" s="214" t="e">
        <v>#N/A</v>
      </c>
      <c r="QJK269" s="214" t="e">
        <v>#N/A</v>
      </c>
      <c r="QJL269" s="214" t="e">
        <v>#N/A</v>
      </c>
      <c r="QJM269" s="214" t="e">
        <v>#N/A</v>
      </c>
      <c r="QJN269" s="214" t="e">
        <v>#N/A</v>
      </c>
      <c r="QJO269" s="214" t="e">
        <v>#N/A</v>
      </c>
      <c r="QJP269" s="214" t="e">
        <v>#N/A</v>
      </c>
      <c r="QJQ269" s="214" t="e">
        <v>#N/A</v>
      </c>
      <c r="QJR269" s="214" t="e">
        <v>#N/A</v>
      </c>
      <c r="QJS269" s="214" t="e">
        <v>#N/A</v>
      </c>
      <c r="QJT269" s="214" t="e">
        <v>#N/A</v>
      </c>
      <c r="QJU269" s="214" t="e">
        <v>#N/A</v>
      </c>
      <c r="QJV269" s="214" t="e">
        <v>#N/A</v>
      </c>
      <c r="QJW269" s="214" t="e">
        <v>#N/A</v>
      </c>
      <c r="QJX269" s="214" t="e">
        <v>#N/A</v>
      </c>
      <c r="QJY269" s="214" t="e">
        <v>#N/A</v>
      </c>
      <c r="QJZ269" s="214" t="e">
        <v>#N/A</v>
      </c>
      <c r="QKA269" s="214" t="e">
        <v>#N/A</v>
      </c>
      <c r="QKB269" s="214" t="e">
        <v>#N/A</v>
      </c>
      <c r="QKC269" s="214" t="e">
        <v>#N/A</v>
      </c>
      <c r="QKD269" s="214" t="e">
        <v>#N/A</v>
      </c>
      <c r="QKE269" s="214" t="e">
        <v>#N/A</v>
      </c>
      <c r="QKF269" s="214" t="e">
        <v>#N/A</v>
      </c>
      <c r="QKG269" s="214" t="e">
        <v>#N/A</v>
      </c>
      <c r="QKH269" s="214" t="e">
        <v>#N/A</v>
      </c>
      <c r="QKI269" s="214" t="e">
        <v>#N/A</v>
      </c>
      <c r="QKJ269" s="214" t="e">
        <v>#N/A</v>
      </c>
      <c r="QKK269" s="214" t="e">
        <v>#N/A</v>
      </c>
      <c r="QKL269" s="214" t="e">
        <v>#N/A</v>
      </c>
      <c r="QKM269" s="214" t="e">
        <v>#N/A</v>
      </c>
      <c r="QKN269" s="214" t="e">
        <v>#N/A</v>
      </c>
      <c r="QKO269" s="214" t="e">
        <v>#N/A</v>
      </c>
      <c r="QKP269" s="214" t="e">
        <v>#N/A</v>
      </c>
      <c r="QKQ269" s="214" t="e">
        <v>#N/A</v>
      </c>
      <c r="QKR269" s="214" t="e">
        <v>#N/A</v>
      </c>
      <c r="QKS269" s="214" t="e">
        <v>#N/A</v>
      </c>
      <c r="QKT269" s="214" t="e">
        <v>#N/A</v>
      </c>
      <c r="QKU269" s="214" t="e">
        <v>#N/A</v>
      </c>
      <c r="QKV269" s="214" t="e">
        <v>#N/A</v>
      </c>
      <c r="QKW269" s="214" t="e">
        <v>#N/A</v>
      </c>
      <c r="QKX269" s="214" t="e">
        <v>#N/A</v>
      </c>
      <c r="QKY269" s="214" t="e">
        <v>#N/A</v>
      </c>
      <c r="QKZ269" s="214" t="e">
        <v>#N/A</v>
      </c>
      <c r="QLA269" s="214" t="e">
        <v>#N/A</v>
      </c>
      <c r="QLB269" s="214" t="e">
        <v>#N/A</v>
      </c>
      <c r="QLC269" s="214" t="e">
        <v>#N/A</v>
      </c>
      <c r="QLD269" s="214" t="e">
        <v>#N/A</v>
      </c>
      <c r="QLE269" s="214" t="e">
        <v>#N/A</v>
      </c>
      <c r="QLF269" s="214" t="e">
        <v>#N/A</v>
      </c>
      <c r="QLG269" s="214" t="e">
        <v>#N/A</v>
      </c>
      <c r="QLH269" s="214" t="e">
        <v>#N/A</v>
      </c>
      <c r="QLI269" s="214" t="e">
        <v>#N/A</v>
      </c>
      <c r="QLJ269" s="214" t="e">
        <v>#N/A</v>
      </c>
      <c r="QLK269" s="214" t="e">
        <v>#N/A</v>
      </c>
      <c r="QLL269" s="214" t="e">
        <v>#N/A</v>
      </c>
      <c r="QLM269" s="214" t="e">
        <v>#N/A</v>
      </c>
      <c r="QLN269" s="214" t="e">
        <v>#N/A</v>
      </c>
      <c r="QLO269" s="214" t="e">
        <v>#N/A</v>
      </c>
      <c r="QLP269" s="214" t="e">
        <v>#N/A</v>
      </c>
      <c r="QLQ269" s="214" t="e">
        <v>#N/A</v>
      </c>
      <c r="QLR269" s="214" t="e">
        <v>#N/A</v>
      </c>
      <c r="QLS269" s="214" t="e">
        <v>#N/A</v>
      </c>
      <c r="QLT269" s="214" t="e">
        <v>#N/A</v>
      </c>
      <c r="QLU269" s="214" t="e">
        <v>#N/A</v>
      </c>
      <c r="QLV269" s="214" t="e">
        <v>#N/A</v>
      </c>
      <c r="QLW269" s="214" t="e">
        <v>#N/A</v>
      </c>
      <c r="QLX269" s="214" t="e">
        <v>#N/A</v>
      </c>
      <c r="QLY269" s="214" t="e">
        <v>#N/A</v>
      </c>
      <c r="QLZ269" s="214" t="e">
        <v>#N/A</v>
      </c>
      <c r="QMA269" s="214" t="e">
        <v>#N/A</v>
      </c>
      <c r="QMB269" s="214" t="e">
        <v>#N/A</v>
      </c>
      <c r="QMC269" s="214" t="e">
        <v>#N/A</v>
      </c>
      <c r="QMD269" s="214" t="e">
        <v>#N/A</v>
      </c>
      <c r="QME269" s="214" t="e">
        <v>#N/A</v>
      </c>
      <c r="QMF269" s="214" t="e">
        <v>#N/A</v>
      </c>
      <c r="QMG269" s="214" t="e">
        <v>#N/A</v>
      </c>
      <c r="QMH269" s="214" t="e">
        <v>#N/A</v>
      </c>
      <c r="QMI269" s="214" t="e">
        <v>#N/A</v>
      </c>
      <c r="QMJ269" s="214" t="e">
        <v>#N/A</v>
      </c>
      <c r="QMK269" s="214" t="e">
        <v>#N/A</v>
      </c>
      <c r="QML269" s="214" t="e">
        <v>#N/A</v>
      </c>
      <c r="QMM269" s="214" t="e">
        <v>#N/A</v>
      </c>
      <c r="QMN269" s="214" t="e">
        <v>#N/A</v>
      </c>
      <c r="QMO269" s="214" t="e">
        <v>#N/A</v>
      </c>
      <c r="QMP269" s="214" t="e">
        <v>#N/A</v>
      </c>
      <c r="QMQ269" s="214" t="e">
        <v>#N/A</v>
      </c>
      <c r="QMR269" s="214" t="e">
        <v>#N/A</v>
      </c>
      <c r="QMS269" s="214" t="e">
        <v>#N/A</v>
      </c>
      <c r="QMT269" s="214" t="e">
        <v>#N/A</v>
      </c>
      <c r="QMU269" s="214" t="e">
        <v>#N/A</v>
      </c>
      <c r="QMV269" s="214" t="e">
        <v>#N/A</v>
      </c>
      <c r="QMW269" s="214" t="e">
        <v>#N/A</v>
      </c>
      <c r="QMX269" s="214" t="e">
        <v>#N/A</v>
      </c>
      <c r="QMY269" s="214" t="e">
        <v>#N/A</v>
      </c>
      <c r="QMZ269" s="214" t="e">
        <v>#N/A</v>
      </c>
      <c r="QNA269" s="214" t="e">
        <v>#N/A</v>
      </c>
      <c r="QNB269" s="214" t="e">
        <v>#N/A</v>
      </c>
      <c r="QNC269" s="214" t="e">
        <v>#N/A</v>
      </c>
      <c r="QND269" s="214" t="e">
        <v>#N/A</v>
      </c>
      <c r="QNE269" s="214" t="e">
        <v>#N/A</v>
      </c>
      <c r="QNF269" s="214" t="e">
        <v>#N/A</v>
      </c>
      <c r="QNG269" s="214" t="e">
        <v>#N/A</v>
      </c>
      <c r="QNH269" s="214" t="e">
        <v>#N/A</v>
      </c>
      <c r="QNI269" s="214" t="e">
        <v>#N/A</v>
      </c>
      <c r="QNJ269" s="214" t="e">
        <v>#N/A</v>
      </c>
      <c r="QNK269" s="214" t="e">
        <v>#N/A</v>
      </c>
      <c r="QNL269" s="214" t="e">
        <v>#N/A</v>
      </c>
      <c r="QNM269" s="214" t="e">
        <v>#N/A</v>
      </c>
      <c r="QNN269" s="214" t="e">
        <v>#N/A</v>
      </c>
      <c r="QNO269" s="214" t="e">
        <v>#N/A</v>
      </c>
      <c r="QNP269" s="214" t="e">
        <v>#N/A</v>
      </c>
      <c r="QNQ269" s="214" t="e">
        <v>#N/A</v>
      </c>
      <c r="QNR269" s="214" t="e">
        <v>#N/A</v>
      </c>
      <c r="QNS269" s="214" t="e">
        <v>#N/A</v>
      </c>
      <c r="QNT269" s="214" t="e">
        <v>#N/A</v>
      </c>
      <c r="QNU269" s="214" t="e">
        <v>#N/A</v>
      </c>
      <c r="QNV269" s="214" t="e">
        <v>#N/A</v>
      </c>
      <c r="QNW269" s="214" t="e">
        <v>#N/A</v>
      </c>
      <c r="QNX269" s="214" t="e">
        <v>#N/A</v>
      </c>
      <c r="QNY269" s="214" t="e">
        <v>#N/A</v>
      </c>
      <c r="QNZ269" s="214" t="e">
        <v>#N/A</v>
      </c>
      <c r="QOA269" s="214" t="e">
        <v>#N/A</v>
      </c>
      <c r="QOB269" s="214" t="e">
        <v>#N/A</v>
      </c>
      <c r="QOC269" s="214" t="e">
        <v>#N/A</v>
      </c>
      <c r="QOD269" s="214" t="e">
        <v>#N/A</v>
      </c>
      <c r="QOE269" s="214" t="e">
        <v>#N/A</v>
      </c>
      <c r="QOF269" s="214" t="e">
        <v>#N/A</v>
      </c>
      <c r="QOG269" s="214" t="e">
        <v>#N/A</v>
      </c>
      <c r="QOH269" s="214" t="e">
        <v>#N/A</v>
      </c>
      <c r="QOI269" s="214" t="e">
        <v>#N/A</v>
      </c>
      <c r="QOJ269" s="214" t="e">
        <v>#N/A</v>
      </c>
      <c r="QOK269" s="214" t="e">
        <v>#N/A</v>
      </c>
      <c r="QOL269" s="214" t="e">
        <v>#N/A</v>
      </c>
      <c r="QOM269" s="214" t="e">
        <v>#N/A</v>
      </c>
      <c r="QON269" s="214" t="e">
        <v>#N/A</v>
      </c>
      <c r="QOO269" s="214" t="e">
        <v>#N/A</v>
      </c>
      <c r="QOP269" s="214" t="e">
        <v>#N/A</v>
      </c>
      <c r="QOQ269" s="214" t="e">
        <v>#N/A</v>
      </c>
      <c r="QOR269" s="214" t="e">
        <v>#N/A</v>
      </c>
      <c r="QOS269" s="214" t="e">
        <v>#N/A</v>
      </c>
      <c r="QOT269" s="214" t="e">
        <v>#N/A</v>
      </c>
      <c r="QOU269" s="214" t="e">
        <v>#N/A</v>
      </c>
      <c r="QOV269" s="214" t="e">
        <v>#N/A</v>
      </c>
      <c r="QOW269" s="214" t="e">
        <v>#N/A</v>
      </c>
      <c r="QOX269" s="214" t="e">
        <v>#N/A</v>
      </c>
      <c r="QOY269" s="214" t="e">
        <v>#N/A</v>
      </c>
      <c r="QOZ269" s="214" t="e">
        <v>#N/A</v>
      </c>
      <c r="QPA269" s="214" t="e">
        <v>#N/A</v>
      </c>
      <c r="QPB269" s="214" t="e">
        <v>#N/A</v>
      </c>
      <c r="QPC269" s="214" t="e">
        <v>#N/A</v>
      </c>
      <c r="QPD269" s="214" t="e">
        <v>#N/A</v>
      </c>
      <c r="QPE269" s="214" t="e">
        <v>#N/A</v>
      </c>
      <c r="QPF269" s="214" t="e">
        <v>#N/A</v>
      </c>
      <c r="QPG269" s="214" t="e">
        <v>#N/A</v>
      </c>
      <c r="QPH269" s="214" t="e">
        <v>#N/A</v>
      </c>
      <c r="QPI269" s="214" t="e">
        <v>#N/A</v>
      </c>
      <c r="QPJ269" s="214" t="e">
        <v>#N/A</v>
      </c>
      <c r="QPK269" s="214" t="e">
        <v>#N/A</v>
      </c>
      <c r="QPL269" s="214" t="e">
        <v>#N/A</v>
      </c>
      <c r="QPM269" s="214" t="e">
        <v>#N/A</v>
      </c>
      <c r="QPN269" s="214" t="e">
        <v>#N/A</v>
      </c>
      <c r="QPO269" s="214" t="e">
        <v>#N/A</v>
      </c>
      <c r="QPP269" s="214" t="e">
        <v>#N/A</v>
      </c>
      <c r="QPQ269" s="214" t="e">
        <v>#N/A</v>
      </c>
      <c r="QPR269" s="214" t="e">
        <v>#N/A</v>
      </c>
      <c r="QPS269" s="214" t="e">
        <v>#N/A</v>
      </c>
      <c r="QPT269" s="214" t="e">
        <v>#N/A</v>
      </c>
      <c r="QPU269" s="214" t="e">
        <v>#N/A</v>
      </c>
      <c r="QPV269" s="214" t="e">
        <v>#N/A</v>
      </c>
      <c r="QPW269" s="214" t="e">
        <v>#N/A</v>
      </c>
      <c r="QPX269" s="214" t="e">
        <v>#N/A</v>
      </c>
      <c r="QPY269" s="214" t="e">
        <v>#N/A</v>
      </c>
      <c r="QPZ269" s="214" t="e">
        <v>#N/A</v>
      </c>
      <c r="QQA269" s="214" t="e">
        <v>#N/A</v>
      </c>
      <c r="QQB269" s="214" t="e">
        <v>#N/A</v>
      </c>
      <c r="QQC269" s="214" t="e">
        <v>#N/A</v>
      </c>
      <c r="QQD269" s="214" t="e">
        <v>#N/A</v>
      </c>
      <c r="QQE269" s="214" t="e">
        <v>#N/A</v>
      </c>
      <c r="QQF269" s="214" t="e">
        <v>#N/A</v>
      </c>
      <c r="QQG269" s="214" t="e">
        <v>#N/A</v>
      </c>
      <c r="QQH269" s="214" t="e">
        <v>#N/A</v>
      </c>
      <c r="QQI269" s="214" t="e">
        <v>#N/A</v>
      </c>
      <c r="QQJ269" s="214" t="e">
        <v>#N/A</v>
      </c>
      <c r="QQK269" s="214" t="e">
        <v>#N/A</v>
      </c>
      <c r="QQL269" s="214" t="e">
        <v>#N/A</v>
      </c>
      <c r="QQM269" s="214" t="e">
        <v>#N/A</v>
      </c>
      <c r="QQN269" s="214" t="e">
        <v>#N/A</v>
      </c>
      <c r="QQO269" s="214" t="e">
        <v>#N/A</v>
      </c>
      <c r="QQP269" s="214" t="e">
        <v>#N/A</v>
      </c>
      <c r="QQQ269" s="214" t="e">
        <v>#N/A</v>
      </c>
      <c r="QQR269" s="214" t="e">
        <v>#N/A</v>
      </c>
      <c r="QQS269" s="214" t="e">
        <v>#N/A</v>
      </c>
      <c r="QQT269" s="214" t="e">
        <v>#N/A</v>
      </c>
      <c r="QQU269" s="214" t="e">
        <v>#N/A</v>
      </c>
      <c r="QQV269" s="214" t="e">
        <v>#N/A</v>
      </c>
      <c r="QQW269" s="214" t="e">
        <v>#N/A</v>
      </c>
      <c r="QQX269" s="214" t="e">
        <v>#N/A</v>
      </c>
      <c r="QQY269" s="214" t="e">
        <v>#N/A</v>
      </c>
      <c r="QQZ269" s="214" t="e">
        <v>#N/A</v>
      </c>
      <c r="QRA269" s="214" t="e">
        <v>#N/A</v>
      </c>
      <c r="QRB269" s="214" t="e">
        <v>#N/A</v>
      </c>
      <c r="QRC269" s="214" t="e">
        <v>#N/A</v>
      </c>
      <c r="QRD269" s="214" t="e">
        <v>#N/A</v>
      </c>
      <c r="QRE269" s="214" t="e">
        <v>#N/A</v>
      </c>
      <c r="QRF269" s="214" t="e">
        <v>#N/A</v>
      </c>
      <c r="QRG269" s="214" t="e">
        <v>#N/A</v>
      </c>
      <c r="QRH269" s="214" t="e">
        <v>#N/A</v>
      </c>
      <c r="QRI269" s="214" t="e">
        <v>#N/A</v>
      </c>
      <c r="QRJ269" s="214" t="e">
        <v>#N/A</v>
      </c>
      <c r="QRK269" s="214" t="e">
        <v>#N/A</v>
      </c>
      <c r="QRL269" s="214" t="e">
        <v>#N/A</v>
      </c>
      <c r="QRM269" s="214" t="e">
        <v>#N/A</v>
      </c>
      <c r="QRN269" s="214" t="e">
        <v>#N/A</v>
      </c>
      <c r="QRO269" s="214" t="e">
        <v>#N/A</v>
      </c>
      <c r="QRP269" s="214" t="e">
        <v>#N/A</v>
      </c>
      <c r="QRQ269" s="214" t="e">
        <v>#N/A</v>
      </c>
      <c r="QRR269" s="214" t="e">
        <v>#N/A</v>
      </c>
      <c r="QRS269" s="214" t="e">
        <v>#N/A</v>
      </c>
      <c r="QRT269" s="214" t="e">
        <v>#N/A</v>
      </c>
      <c r="QRU269" s="214" t="e">
        <v>#N/A</v>
      </c>
      <c r="QRV269" s="214" t="e">
        <v>#N/A</v>
      </c>
      <c r="QRW269" s="214" t="e">
        <v>#N/A</v>
      </c>
      <c r="QRX269" s="214" t="e">
        <v>#N/A</v>
      </c>
      <c r="QRY269" s="214" t="e">
        <v>#N/A</v>
      </c>
      <c r="QRZ269" s="214" t="e">
        <v>#N/A</v>
      </c>
      <c r="QSA269" s="214" t="e">
        <v>#N/A</v>
      </c>
      <c r="QSB269" s="214" t="e">
        <v>#N/A</v>
      </c>
      <c r="QSC269" s="214" t="e">
        <v>#N/A</v>
      </c>
      <c r="QSD269" s="214" t="e">
        <v>#N/A</v>
      </c>
      <c r="QSE269" s="214" t="e">
        <v>#N/A</v>
      </c>
      <c r="QSF269" s="214" t="e">
        <v>#N/A</v>
      </c>
      <c r="QSG269" s="214" t="e">
        <v>#N/A</v>
      </c>
      <c r="QSH269" s="214" t="e">
        <v>#N/A</v>
      </c>
      <c r="QSI269" s="214" t="e">
        <v>#N/A</v>
      </c>
      <c r="QSJ269" s="214" t="e">
        <v>#N/A</v>
      </c>
      <c r="QSK269" s="214" t="e">
        <v>#N/A</v>
      </c>
      <c r="QSL269" s="214" t="e">
        <v>#N/A</v>
      </c>
      <c r="QSM269" s="214" t="e">
        <v>#N/A</v>
      </c>
      <c r="QSN269" s="214" t="e">
        <v>#N/A</v>
      </c>
      <c r="QSO269" s="214" t="e">
        <v>#N/A</v>
      </c>
      <c r="QSP269" s="214" t="e">
        <v>#N/A</v>
      </c>
      <c r="QSQ269" s="214" t="e">
        <v>#N/A</v>
      </c>
      <c r="QSR269" s="214" t="e">
        <v>#N/A</v>
      </c>
      <c r="QSS269" s="214" t="e">
        <v>#N/A</v>
      </c>
      <c r="QST269" s="214" t="e">
        <v>#N/A</v>
      </c>
      <c r="QSU269" s="214" t="e">
        <v>#N/A</v>
      </c>
      <c r="QSV269" s="214" t="e">
        <v>#N/A</v>
      </c>
      <c r="QSW269" s="214" t="e">
        <v>#N/A</v>
      </c>
      <c r="QSX269" s="214" t="e">
        <v>#N/A</v>
      </c>
      <c r="QSY269" s="214" t="e">
        <v>#N/A</v>
      </c>
      <c r="QSZ269" s="214" t="e">
        <v>#N/A</v>
      </c>
      <c r="QTA269" s="214" t="e">
        <v>#N/A</v>
      </c>
      <c r="QTB269" s="214" t="e">
        <v>#N/A</v>
      </c>
      <c r="QTC269" s="214" t="e">
        <v>#N/A</v>
      </c>
      <c r="QTD269" s="214" t="e">
        <v>#N/A</v>
      </c>
      <c r="QTE269" s="214" t="e">
        <v>#N/A</v>
      </c>
      <c r="QTF269" s="214" t="e">
        <v>#N/A</v>
      </c>
      <c r="QTG269" s="214" t="e">
        <v>#N/A</v>
      </c>
      <c r="QTH269" s="214" t="e">
        <v>#N/A</v>
      </c>
      <c r="QTI269" s="214" t="e">
        <v>#N/A</v>
      </c>
      <c r="QTJ269" s="214" t="e">
        <v>#N/A</v>
      </c>
      <c r="QTK269" s="214" t="e">
        <v>#N/A</v>
      </c>
      <c r="QTL269" s="214" t="e">
        <v>#N/A</v>
      </c>
      <c r="QTM269" s="214" t="e">
        <v>#N/A</v>
      </c>
      <c r="QTN269" s="214" t="e">
        <v>#N/A</v>
      </c>
      <c r="QTO269" s="214" t="e">
        <v>#N/A</v>
      </c>
      <c r="QTP269" s="214" t="e">
        <v>#N/A</v>
      </c>
      <c r="QTQ269" s="214" t="e">
        <v>#N/A</v>
      </c>
      <c r="QTR269" s="214" t="e">
        <v>#N/A</v>
      </c>
      <c r="QTS269" s="214" t="e">
        <v>#N/A</v>
      </c>
      <c r="QTT269" s="214" t="e">
        <v>#N/A</v>
      </c>
      <c r="QTU269" s="214" t="e">
        <v>#N/A</v>
      </c>
      <c r="QTV269" s="214" t="e">
        <v>#N/A</v>
      </c>
      <c r="QTW269" s="214" t="e">
        <v>#N/A</v>
      </c>
      <c r="QTX269" s="214" t="e">
        <v>#N/A</v>
      </c>
      <c r="QTY269" s="214" t="e">
        <v>#N/A</v>
      </c>
      <c r="QTZ269" s="214" t="e">
        <v>#N/A</v>
      </c>
      <c r="QUA269" s="214" t="e">
        <v>#N/A</v>
      </c>
      <c r="QUB269" s="214" t="e">
        <v>#N/A</v>
      </c>
      <c r="QUC269" s="214" t="e">
        <v>#N/A</v>
      </c>
      <c r="QUD269" s="214" t="e">
        <v>#N/A</v>
      </c>
      <c r="QUE269" s="214" t="e">
        <v>#N/A</v>
      </c>
      <c r="QUF269" s="214" t="e">
        <v>#N/A</v>
      </c>
      <c r="QUG269" s="214" t="e">
        <v>#N/A</v>
      </c>
      <c r="QUH269" s="214" t="e">
        <v>#N/A</v>
      </c>
      <c r="QUI269" s="214" t="e">
        <v>#N/A</v>
      </c>
      <c r="QUJ269" s="214" t="e">
        <v>#N/A</v>
      </c>
      <c r="QUK269" s="214" t="e">
        <v>#N/A</v>
      </c>
      <c r="QUL269" s="214" t="e">
        <v>#N/A</v>
      </c>
      <c r="QUM269" s="214" t="e">
        <v>#N/A</v>
      </c>
      <c r="QUN269" s="214" t="e">
        <v>#N/A</v>
      </c>
      <c r="QUO269" s="214" t="e">
        <v>#N/A</v>
      </c>
      <c r="QUP269" s="214" t="e">
        <v>#N/A</v>
      </c>
      <c r="QUQ269" s="214" t="e">
        <v>#N/A</v>
      </c>
      <c r="QUR269" s="214" t="e">
        <v>#N/A</v>
      </c>
      <c r="QUS269" s="214" t="e">
        <v>#N/A</v>
      </c>
      <c r="QUT269" s="214" t="e">
        <v>#N/A</v>
      </c>
      <c r="QUU269" s="214" t="e">
        <v>#N/A</v>
      </c>
      <c r="QUV269" s="214" t="e">
        <v>#N/A</v>
      </c>
      <c r="QUW269" s="214" t="e">
        <v>#N/A</v>
      </c>
      <c r="QUX269" s="214" t="e">
        <v>#N/A</v>
      </c>
      <c r="QUY269" s="214" t="e">
        <v>#N/A</v>
      </c>
      <c r="QUZ269" s="214" t="e">
        <v>#N/A</v>
      </c>
      <c r="QVA269" s="214" t="e">
        <v>#N/A</v>
      </c>
      <c r="QVB269" s="214" t="e">
        <v>#N/A</v>
      </c>
      <c r="QVC269" s="214" t="e">
        <v>#N/A</v>
      </c>
      <c r="QVD269" s="214" t="e">
        <v>#N/A</v>
      </c>
      <c r="QVE269" s="214" t="e">
        <v>#N/A</v>
      </c>
      <c r="QVF269" s="214" t="e">
        <v>#N/A</v>
      </c>
      <c r="QVG269" s="214" t="e">
        <v>#N/A</v>
      </c>
      <c r="QVH269" s="214" t="e">
        <v>#N/A</v>
      </c>
      <c r="QVI269" s="214" t="e">
        <v>#N/A</v>
      </c>
      <c r="QVJ269" s="214" t="e">
        <v>#N/A</v>
      </c>
      <c r="QVK269" s="214" t="e">
        <v>#N/A</v>
      </c>
      <c r="QVL269" s="214" t="e">
        <v>#N/A</v>
      </c>
      <c r="QVM269" s="214" t="e">
        <v>#N/A</v>
      </c>
      <c r="QVN269" s="214" t="e">
        <v>#N/A</v>
      </c>
      <c r="QVO269" s="214" t="e">
        <v>#N/A</v>
      </c>
      <c r="QVP269" s="214" t="e">
        <v>#N/A</v>
      </c>
      <c r="QVQ269" s="214" t="e">
        <v>#N/A</v>
      </c>
      <c r="QVR269" s="214" t="e">
        <v>#N/A</v>
      </c>
      <c r="QVS269" s="214" t="e">
        <v>#N/A</v>
      </c>
      <c r="QVT269" s="214" t="e">
        <v>#N/A</v>
      </c>
      <c r="QVU269" s="214" t="e">
        <v>#N/A</v>
      </c>
      <c r="QVV269" s="214" t="e">
        <v>#N/A</v>
      </c>
      <c r="QVW269" s="214" t="e">
        <v>#N/A</v>
      </c>
      <c r="QVX269" s="214" t="e">
        <v>#N/A</v>
      </c>
      <c r="QVY269" s="214" t="e">
        <v>#N/A</v>
      </c>
      <c r="QVZ269" s="214" t="e">
        <v>#N/A</v>
      </c>
      <c r="QWA269" s="214" t="e">
        <v>#N/A</v>
      </c>
      <c r="QWB269" s="214" t="e">
        <v>#N/A</v>
      </c>
      <c r="QWC269" s="214" t="e">
        <v>#N/A</v>
      </c>
      <c r="QWD269" s="214" t="e">
        <v>#N/A</v>
      </c>
      <c r="QWE269" s="214" t="e">
        <v>#N/A</v>
      </c>
      <c r="QWF269" s="214" t="e">
        <v>#N/A</v>
      </c>
      <c r="QWG269" s="214" t="e">
        <v>#N/A</v>
      </c>
      <c r="QWH269" s="214" t="e">
        <v>#N/A</v>
      </c>
      <c r="QWI269" s="214" t="e">
        <v>#N/A</v>
      </c>
      <c r="QWJ269" s="214" t="e">
        <v>#N/A</v>
      </c>
      <c r="QWK269" s="214" t="e">
        <v>#N/A</v>
      </c>
      <c r="QWL269" s="214" t="e">
        <v>#N/A</v>
      </c>
      <c r="QWM269" s="214" t="e">
        <v>#N/A</v>
      </c>
      <c r="QWN269" s="214" t="e">
        <v>#N/A</v>
      </c>
      <c r="QWO269" s="214" t="e">
        <v>#N/A</v>
      </c>
      <c r="QWP269" s="214" t="e">
        <v>#N/A</v>
      </c>
      <c r="QWQ269" s="214" t="e">
        <v>#N/A</v>
      </c>
      <c r="QWR269" s="214" t="e">
        <v>#N/A</v>
      </c>
      <c r="QWS269" s="214" t="e">
        <v>#N/A</v>
      </c>
      <c r="QWT269" s="214" t="e">
        <v>#N/A</v>
      </c>
      <c r="QWU269" s="214" t="e">
        <v>#N/A</v>
      </c>
      <c r="QWV269" s="214" t="e">
        <v>#N/A</v>
      </c>
      <c r="QWW269" s="214" t="e">
        <v>#N/A</v>
      </c>
      <c r="QWX269" s="214" t="e">
        <v>#N/A</v>
      </c>
      <c r="QWY269" s="214" t="e">
        <v>#N/A</v>
      </c>
      <c r="QWZ269" s="214" t="e">
        <v>#N/A</v>
      </c>
      <c r="QXA269" s="214" t="e">
        <v>#N/A</v>
      </c>
      <c r="QXB269" s="214" t="e">
        <v>#N/A</v>
      </c>
      <c r="QXC269" s="214" t="e">
        <v>#N/A</v>
      </c>
      <c r="QXD269" s="214" t="e">
        <v>#N/A</v>
      </c>
      <c r="QXE269" s="214" t="e">
        <v>#N/A</v>
      </c>
      <c r="QXF269" s="214" t="e">
        <v>#N/A</v>
      </c>
      <c r="QXG269" s="214" t="e">
        <v>#N/A</v>
      </c>
      <c r="QXH269" s="214" t="e">
        <v>#N/A</v>
      </c>
      <c r="QXI269" s="214" t="e">
        <v>#N/A</v>
      </c>
      <c r="QXJ269" s="214" t="e">
        <v>#N/A</v>
      </c>
      <c r="QXK269" s="214" t="e">
        <v>#N/A</v>
      </c>
      <c r="QXL269" s="214" t="e">
        <v>#N/A</v>
      </c>
      <c r="QXM269" s="214" t="e">
        <v>#N/A</v>
      </c>
      <c r="QXN269" s="214" t="e">
        <v>#N/A</v>
      </c>
      <c r="QXO269" s="214" t="e">
        <v>#N/A</v>
      </c>
      <c r="QXP269" s="214" t="e">
        <v>#N/A</v>
      </c>
      <c r="QXQ269" s="214" t="e">
        <v>#N/A</v>
      </c>
      <c r="QXR269" s="214" t="e">
        <v>#N/A</v>
      </c>
      <c r="QXS269" s="214" t="e">
        <v>#N/A</v>
      </c>
      <c r="QXT269" s="214" t="e">
        <v>#N/A</v>
      </c>
      <c r="QXU269" s="214" t="e">
        <v>#N/A</v>
      </c>
      <c r="QXV269" s="214" t="e">
        <v>#N/A</v>
      </c>
      <c r="QXW269" s="214" t="e">
        <v>#N/A</v>
      </c>
      <c r="QXX269" s="214" t="e">
        <v>#N/A</v>
      </c>
      <c r="QXY269" s="214" t="e">
        <v>#N/A</v>
      </c>
      <c r="QXZ269" s="214" t="e">
        <v>#N/A</v>
      </c>
      <c r="QYA269" s="214" t="e">
        <v>#N/A</v>
      </c>
      <c r="QYB269" s="214" t="e">
        <v>#N/A</v>
      </c>
      <c r="QYC269" s="214" t="e">
        <v>#N/A</v>
      </c>
      <c r="QYD269" s="214" t="e">
        <v>#N/A</v>
      </c>
      <c r="QYE269" s="214" t="e">
        <v>#N/A</v>
      </c>
      <c r="QYF269" s="214" t="e">
        <v>#N/A</v>
      </c>
      <c r="QYG269" s="214" t="e">
        <v>#N/A</v>
      </c>
      <c r="QYH269" s="214" t="e">
        <v>#N/A</v>
      </c>
      <c r="QYI269" s="214" t="e">
        <v>#N/A</v>
      </c>
      <c r="QYJ269" s="214" t="e">
        <v>#N/A</v>
      </c>
      <c r="QYK269" s="214" t="e">
        <v>#N/A</v>
      </c>
      <c r="QYL269" s="214" t="e">
        <v>#N/A</v>
      </c>
      <c r="QYM269" s="214" t="e">
        <v>#N/A</v>
      </c>
      <c r="QYN269" s="214" t="e">
        <v>#N/A</v>
      </c>
      <c r="QYO269" s="214" t="e">
        <v>#N/A</v>
      </c>
      <c r="QYP269" s="214" t="e">
        <v>#N/A</v>
      </c>
      <c r="QYQ269" s="214" t="e">
        <v>#N/A</v>
      </c>
      <c r="QYR269" s="214" t="e">
        <v>#N/A</v>
      </c>
      <c r="QYS269" s="214" t="e">
        <v>#N/A</v>
      </c>
      <c r="QYT269" s="214" t="e">
        <v>#N/A</v>
      </c>
      <c r="QYU269" s="214" t="e">
        <v>#N/A</v>
      </c>
      <c r="QYV269" s="214" t="e">
        <v>#N/A</v>
      </c>
      <c r="QYW269" s="214" t="e">
        <v>#N/A</v>
      </c>
      <c r="QYX269" s="214" t="e">
        <v>#N/A</v>
      </c>
      <c r="QYY269" s="214" t="e">
        <v>#N/A</v>
      </c>
      <c r="QYZ269" s="214" t="e">
        <v>#N/A</v>
      </c>
      <c r="QZA269" s="214" t="e">
        <v>#N/A</v>
      </c>
      <c r="QZB269" s="214" t="e">
        <v>#N/A</v>
      </c>
      <c r="QZC269" s="214" t="e">
        <v>#N/A</v>
      </c>
      <c r="QZD269" s="214" t="e">
        <v>#N/A</v>
      </c>
      <c r="QZE269" s="214" t="e">
        <v>#N/A</v>
      </c>
      <c r="QZF269" s="214" t="e">
        <v>#N/A</v>
      </c>
      <c r="QZG269" s="214" t="e">
        <v>#N/A</v>
      </c>
      <c r="QZH269" s="214" t="e">
        <v>#N/A</v>
      </c>
      <c r="QZI269" s="214" t="e">
        <v>#N/A</v>
      </c>
      <c r="QZJ269" s="214" t="e">
        <v>#N/A</v>
      </c>
      <c r="QZK269" s="214" t="e">
        <v>#N/A</v>
      </c>
      <c r="QZL269" s="214" t="e">
        <v>#N/A</v>
      </c>
      <c r="QZM269" s="214" t="e">
        <v>#N/A</v>
      </c>
      <c r="QZN269" s="214" t="e">
        <v>#N/A</v>
      </c>
      <c r="QZO269" s="214" t="e">
        <v>#N/A</v>
      </c>
      <c r="QZP269" s="214" t="e">
        <v>#N/A</v>
      </c>
      <c r="QZQ269" s="214" t="e">
        <v>#N/A</v>
      </c>
      <c r="QZR269" s="214" t="e">
        <v>#N/A</v>
      </c>
      <c r="QZS269" s="214" t="e">
        <v>#N/A</v>
      </c>
      <c r="QZT269" s="214" t="e">
        <v>#N/A</v>
      </c>
      <c r="QZU269" s="214" t="e">
        <v>#N/A</v>
      </c>
      <c r="QZV269" s="214" t="e">
        <v>#N/A</v>
      </c>
      <c r="QZW269" s="214" t="e">
        <v>#N/A</v>
      </c>
      <c r="QZX269" s="214" t="e">
        <v>#N/A</v>
      </c>
      <c r="QZY269" s="214" t="e">
        <v>#N/A</v>
      </c>
      <c r="QZZ269" s="214" t="e">
        <v>#N/A</v>
      </c>
      <c r="RAA269" s="214" t="e">
        <v>#N/A</v>
      </c>
      <c r="RAB269" s="214" t="e">
        <v>#N/A</v>
      </c>
      <c r="RAC269" s="214" t="e">
        <v>#N/A</v>
      </c>
      <c r="RAD269" s="214" t="e">
        <v>#N/A</v>
      </c>
      <c r="RAE269" s="214" t="e">
        <v>#N/A</v>
      </c>
      <c r="RAF269" s="214" t="e">
        <v>#N/A</v>
      </c>
      <c r="RAG269" s="214" t="e">
        <v>#N/A</v>
      </c>
      <c r="RAH269" s="214" t="e">
        <v>#N/A</v>
      </c>
      <c r="RAI269" s="214" t="e">
        <v>#N/A</v>
      </c>
      <c r="RAJ269" s="214" t="e">
        <v>#N/A</v>
      </c>
      <c r="RAK269" s="214" t="e">
        <v>#N/A</v>
      </c>
      <c r="RAL269" s="214" t="e">
        <v>#N/A</v>
      </c>
      <c r="RAM269" s="214" t="e">
        <v>#N/A</v>
      </c>
      <c r="RAN269" s="214" t="e">
        <v>#N/A</v>
      </c>
      <c r="RAO269" s="214" t="e">
        <v>#N/A</v>
      </c>
      <c r="RAP269" s="214" t="e">
        <v>#N/A</v>
      </c>
      <c r="RAQ269" s="214" t="e">
        <v>#N/A</v>
      </c>
      <c r="RAR269" s="214" t="e">
        <v>#N/A</v>
      </c>
      <c r="RAS269" s="214" t="e">
        <v>#N/A</v>
      </c>
      <c r="RAT269" s="214" t="e">
        <v>#N/A</v>
      </c>
      <c r="RAU269" s="214" t="e">
        <v>#N/A</v>
      </c>
      <c r="RAV269" s="214" t="e">
        <v>#N/A</v>
      </c>
      <c r="RAW269" s="214" t="e">
        <v>#N/A</v>
      </c>
      <c r="RAX269" s="214" t="e">
        <v>#N/A</v>
      </c>
      <c r="RAY269" s="214" t="e">
        <v>#N/A</v>
      </c>
      <c r="RAZ269" s="214" t="e">
        <v>#N/A</v>
      </c>
      <c r="RBA269" s="214" t="e">
        <v>#N/A</v>
      </c>
      <c r="RBB269" s="214" t="e">
        <v>#N/A</v>
      </c>
      <c r="RBC269" s="214" t="e">
        <v>#N/A</v>
      </c>
      <c r="RBD269" s="214" t="e">
        <v>#N/A</v>
      </c>
      <c r="RBE269" s="214" t="e">
        <v>#N/A</v>
      </c>
      <c r="RBF269" s="214" t="e">
        <v>#N/A</v>
      </c>
      <c r="RBG269" s="214" t="e">
        <v>#N/A</v>
      </c>
      <c r="RBH269" s="214" t="e">
        <v>#N/A</v>
      </c>
      <c r="RBI269" s="214" t="e">
        <v>#N/A</v>
      </c>
      <c r="RBJ269" s="214" t="e">
        <v>#N/A</v>
      </c>
      <c r="RBK269" s="214" t="e">
        <v>#N/A</v>
      </c>
      <c r="RBL269" s="214" t="e">
        <v>#N/A</v>
      </c>
      <c r="RBM269" s="214" t="e">
        <v>#N/A</v>
      </c>
      <c r="RBN269" s="214" t="e">
        <v>#N/A</v>
      </c>
      <c r="RBO269" s="214" t="e">
        <v>#N/A</v>
      </c>
      <c r="RBP269" s="214" t="e">
        <v>#N/A</v>
      </c>
      <c r="RBQ269" s="214" t="e">
        <v>#N/A</v>
      </c>
      <c r="RBR269" s="214" t="e">
        <v>#N/A</v>
      </c>
      <c r="RBS269" s="214" t="e">
        <v>#N/A</v>
      </c>
      <c r="RBT269" s="214" t="e">
        <v>#N/A</v>
      </c>
      <c r="RBU269" s="214" t="e">
        <v>#N/A</v>
      </c>
      <c r="RBV269" s="214" t="e">
        <v>#N/A</v>
      </c>
      <c r="RBW269" s="214" t="e">
        <v>#N/A</v>
      </c>
      <c r="RBX269" s="214" t="e">
        <v>#N/A</v>
      </c>
      <c r="RBY269" s="214" t="e">
        <v>#N/A</v>
      </c>
      <c r="RBZ269" s="214" t="e">
        <v>#N/A</v>
      </c>
      <c r="RCA269" s="214" t="e">
        <v>#N/A</v>
      </c>
      <c r="RCB269" s="214" t="e">
        <v>#N/A</v>
      </c>
      <c r="RCC269" s="214" t="e">
        <v>#N/A</v>
      </c>
      <c r="RCD269" s="214" t="e">
        <v>#N/A</v>
      </c>
      <c r="RCE269" s="214" t="e">
        <v>#N/A</v>
      </c>
      <c r="RCF269" s="214" t="e">
        <v>#N/A</v>
      </c>
      <c r="RCG269" s="214" t="e">
        <v>#N/A</v>
      </c>
      <c r="RCH269" s="214" t="e">
        <v>#N/A</v>
      </c>
      <c r="RCI269" s="214" t="e">
        <v>#N/A</v>
      </c>
      <c r="RCJ269" s="214" t="e">
        <v>#N/A</v>
      </c>
      <c r="RCK269" s="214" t="e">
        <v>#N/A</v>
      </c>
      <c r="RCL269" s="214" t="e">
        <v>#N/A</v>
      </c>
      <c r="RCM269" s="214" t="e">
        <v>#N/A</v>
      </c>
      <c r="RCN269" s="214" t="e">
        <v>#N/A</v>
      </c>
      <c r="RCO269" s="214" t="e">
        <v>#N/A</v>
      </c>
      <c r="RCP269" s="214" t="e">
        <v>#N/A</v>
      </c>
      <c r="RCQ269" s="214" t="e">
        <v>#N/A</v>
      </c>
      <c r="RCR269" s="214" t="e">
        <v>#N/A</v>
      </c>
      <c r="RCS269" s="214" t="e">
        <v>#N/A</v>
      </c>
      <c r="RCT269" s="214" t="e">
        <v>#N/A</v>
      </c>
      <c r="RCU269" s="214" t="e">
        <v>#N/A</v>
      </c>
      <c r="RCV269" s="214" t="e">
        <v>#N/A</v>
      </c>
      <c r="RCW269" s="214" t="e">
        <v>#N/A</v>
      </c>
      <c r="RCX269" s="214" t="e">
        <v>#N/A</v>
      </c>
      <c r="RCY269" s="214" t="e">
        <v>#N/A</v>
      </c>
      <c r="RCZ269" s="214" t="e">
        <v>#N/A</v>
      </c>
      <c r="RDA269" s="214" t="e">
        <v>#N/A</v>
      </c>
      <c r="RDB269" s="214" t="e">
        <v>#N/A</v>
      </c>
      <c r="RDC269" s="214" t="e">
        <v>#N/A</v>
      </c>
      <c r="RDD269" s="214" t="e">
        <v>#N/A</v>
      </c>
      <c r="RDE269" s="214" t="e">
        <v>#N/A</v>
      </c>
      <c r="RDF269" s="214" t="e">
        <v>#N/A</v>
      </c>
      <c r="RDG269" s="214" t="e">
        <v>#N/A</v>
      </c>
      <c r="RDH269" s="214" t="e">
        <v>#N/A</v>
      </c>
      <c r="RDI269" s="214" t="e">
        <v>#N/A</v>
      </c>
      <c r="RDJ269" s="214" t="e">
        <v>#N/A</v>
      </c>
      <c r="RDK269" s="214" t="e">
        <v>#N/A</v>
      </c>
      <c r="RDL269" s="214" t="e">
        <v>#N/A</v>
      </c>
      <c r="RDM269" s="214" t="e">
        <v>#N/A</v>
      </c>
      <c r="RDN269" s="214" t="e">
        <v>#N/A</v>
      </c>
      <c r="RDO269" s="214" t="e">
        <v>#N/A</v>
      </c>
      <c r="RDP269" s="214" t="e">
        <v>#N/A</v>
      </c>
      <c r="RDQ269" s="214" t="e">
        <v>#N/A</v>
      </c>
      <c r="RDR269" s="214" t="e">
        <v>#N/A</v>
      </c>
      <c r="RDS269" s="214" t="e">
        <v>#N/A</v>
      </c>
      <c r="RDT269" s="214" t="e">
        <v>#N/A</v>
      </c>
      <c r="RDU269" s="214" t="e">
        <v>#N/A</v>
      </c>
      <c r="RDV269" s="214" t="e">
        <v>#N/A</v>
      </c>
      <c r="RDW269" s="214" t="e">
        <v>#N/A</v>
      </c>
      <c r="RDX269" s="214" t="e">
        <v>#N/A</v>
      </c>
      <c r="RDY269" s="214" t="e">
        <v>#N/A</v>
      </c>
      <c r="RDZ269" s="214" t="e">
        <v>#N/A</v>
      </c>
      <c r="REA269" s="214" t="e">
        <v>#N/A</v>
      </c>
      <c r="REB269" s="214" t="e">
        <v>#N/A</v>
      </c>
      <c r="REC269" s="214" t="e">
        <v>#N/A</v>
      </c>
      <c r="RED269" s="214" t="e">
        <v>#N/A</v>
      </c>
      <c r="REE269" s="214" t="e">
        <v>#N/A</v>
      </c>
      <c r="REF269" s="214" t="e">
        <v>#N/A</v>
      </c>
      <c r="REG269" s="214" t="e">
        <v>#N/A</v>
      </c>
      <c r="REH269" s="214" t="e">
        <v>#N/A</v>
      </c>
      <c r="REI269" s="214" t="e">
        <v>#N/A</v>
      </c>
      <c r="REJ269" s="214" t="e">
        <v>#N/A</v>
      </c>
      <c r="REK269" s="214" t="e">
        <v>#N/A</v>
      </c>
      <c r="REL269" s="214" t="e">
        <v>#N/A</v>
      </c>
      <c r="REM269" s="214" t="e">
        <v>#N/A</v>
      </c>
      <c r="REN269" s="214" t="e">
        <v>#N/A</v>
      </c>
      <c r="REO269" s="214" t="e">
        <v>#N/A</v>
      </c>
      <c r="REP269" s="214" t="e">
        <v>#N/A</v>
      </c>
      <c r="REQ269" s="214" t="e">
        <v>#N/A</v>
      </c>
      <c r="RER269" s="214" t="e">
        <v>#N/A</v>
      </c>
      <c r="RES269" s="214" t="e">
        <v>#N/A</v>
      </c>
      <c r="RET269" s="214" t="e">
        <v>#N/A</v>
      </c>
      <c r="REU269" s="214" t="e">
        <v>#N/A</v>
      </c>
      <c r="REV269" s="214" t="e">
        <v>#N/A</v>
      </c>
      <c r="REW269" s="214" t="e">
        <v>#N/A</v>
      </c>
      <c r="REX269" s="214" t="e">
        <v>#N/A</v>
      </c>
      <c r="REY269" s="214" t="e">
        <v>#N/A</v>
      </c>
      <c r="REZ269" s="214" t="e">
        <v>#N/A</v>
      </c>
      <c r="RFA269" s="214" t="e">
        <v>#N/A</v>
      </c>
      <c r="RFB269" s="214" t="e">
        <v>#N/A</v>
      </c>
      <c r="RFC269" s="214" t="e">
        <v>#N/A</v>
      </c>
      <c r="RFD269" s="214" t="e">
        <v>#N/A</v>
      </c>
      <c r="RFE269" s="214" t="e">
        <v>#N/A</v>
      </c>
      <c r="RFF269" s="214" t="e">
        <v>#N/A</v>
      </c>
      <c r="RFG269" s="214" t="e">
        <v>#N/A</v>
      </c>
      <c r="RFH269" s="214" t="e">
        <v>#N/A</v>
      </c>
      <c r="RFI269" s="214" t="e">
        <v>#N/A</v>
      </c>
      <c r="RFJ269" s="214" t="e">
        <v>#N/A</v>
      </c>
      <c r="RFK269" s="214" t="e">
        <v>#N/A</v>
      </c>
      <c r="RFL269" s="214" t="e">
        <v>#N/A</v>
      </c>
      <c r="RFM269" s="214" t="e">
        <v>#N/A</v>
      </c>
      <c r="RFN269" s="214" t="e">
        <v>#N/A</v>
      </c>
      <c r="RFO269" s="214" t="e">
        <v>#N/A</v>
      </c>
      <c r="RFP269" s="214" t="e">
        <v>#N/A</v>
      </c>
      <c r="RFQ269" s="214" t="e">
        <v>#N/A</v>
      </c>
      <c r="RFR269" s="214" t="e">
        <v>#N/A</v>
      </c>
      <c r="RFS269" s="214" t="e">
        <v>#N/A</v>
      </c>
      <c r="RFT269" s="214" t="e">
        <v>#N/A</v>
      </c>
      <c r="RFU269" s="214" t="e">
        <v>#N/A</v>
      </c>
      <c r="RFV269" s="214" t="e">
        <v>#N/A</v>
      </c>
      <c r="RFW269" s="214" t="e">
        <v>#N/A</v>
      </c>
      <c r="RFX269" s="214" t="e">
        <v>#N/A</v>
      </c>
      <c r="RFY269" s="214" t="e">
        <v>#N/A</v>
      </c>
      <c r="RFZ269" s="214" t="e">
        <v>#N/A</v>
      </c>
      <c r="RGA269" s="214" t="e">
        <v>#N/A</v>
      </c>
      <c r="RGB269" s="214" t="e">
        <v>#N/A</v>
      </c>
      <c r="RGC269" s="214" t="e">
        <v>#N/A</v>
      </c>
      <c r="RGD269" s="214" t="e">
        <v>#N/A</v>
      </c>
      <c r="RGE269" s="214" t="e">
        <v>#N/A</v>
      </c>
      <c r="RGF269" s="214" t="e">
        <v>#N/A</v>
      </c>
      <c r="RGG269" s="214" t="e">
        <v>#N/A</v>
      </c>
      <c r="RGH269" s="214" t="e">
        <v>#N/A</v>
      </c>
      <c r="RGI269" s="214" t="e">
        <v>#N/A</v>
      </c>
      <c r="RGJ269" s="214" t="e">
        <v>#N/A</v>
      </c>
      <c r="RGK269" s="214" t="e">
        <v>#N/A</v>
      </c>
      <c r="RGL269" s="214" t="e">
        <v>#N/A</v>
      </c>
      <c r="RGM269" s="214" t="e">
        <v>#N/A</v>
      </c>
      <c r="RGN269" s="214" t="e">
        <v>#N/A</v>
      </c>
      <c r="RGO269" s="214" t="e">
        <v>#N/A</v>
      </c>
      <c r="RGP269" s="214" t="e">
        <v>#N/A</v>
      </c>
      <c r="RGQ269" s="214" t="e">
        <v>#N/A</v>
      </c>
      <c r="RGR269" s="214" t="e">
        <v>#N/A</v>
      </c>
      <c r="RGS269" s="214" t="e">
        <v>#N/A</v>
      </c>
      <c r="RGT269" s="214" t="e">
        <v>#N/A</v>
      </c>
      <c r="RGU269" s="214" t="e">
        <v>#N/A</v>
      </c>
      <c r="RGV269" s="214" t="e">
        <v>#N/A</v>
      </c>
      <c r="RGW269" s="214" t="e">
        <v>#N/A</v>
      </c>
      <c r="RGX269" s="214" t="e">
        <v>#N/A</v>
      </c>
      <c r="RGY269" s="214" t="e">
        <v>#N/A</v>
      </c>
      <c r="RGZ269" s="214" t="e">
        <v>#N/A</v>
      </c>
      <c r="RHA269" s="214" t="e">
        <v>#N/A</v>
      </c>
      <c r="RHB269" s="214" t="e">
        <v>#N/A</v>
      </c>
      <c r="RHC269" s="214" t="e">
        <v>#N/A</v>
      </c>
      <c r="RHD269" s="214" t="e">
        <v>#N/A</v>
      </c>
      <c r="RHE269" s="214" t="e">
        <v>#N/A</v>
      </c>
      <c r="RHF269" s="214" t="e">
        <v>#N/A</v>
      </c>
      <c r="RHG269" s="214" t="e">
        <v>#N/A</v>
      </c>
      <c r="RHH269" s="214" t="e">
        <v>#N/A</v>
      </c>
      <c r="RHI269" s="214" t="e">
        <v>#N/A</v>
      </c>
      <c r="RHJ269" s="214" t="e">
        <v>#N/A</v>
      </c>
      <c r="RHK269" s="214" t="e">
        <v>#N/A</v>
      </c>
      <c r="RHL269" s="214" t="e">
        <v>#N/A</v>
      </c>
      <c r="RHM269" s="214" t="e">
        <v>#N/A</v>
      </c>
      <c r="RHN269" s="214" t="e">
        <v>#N/A</v>
      </c>
      <c r="RHO269" s="214" t="e">
        <v>#N/A</v>
      </c>
      <c r="RHP269" s="214" t="e">
        <v>#N/A</v>
      </c>
      <c r="RHQ269" s="214" t="e">
        <v>#N/A</v>
      </c>
      <c r="RHR269" s="214" t="e">
        <v>#N/A</v>
      </c>
      <c r="RHS269" s="214" t="e">
        <v>#N/A</v>
      </c>
      <c r="RHT269" s="214" t="e">
        <v>#N/A</v>
      </c>
      <c r="RHU269" s="214" t="e">
        <v>#N/A</v>
      </c>
      <c r="RHV269" s="214" t="e">
        <v>#N/A</v>
      </c>
      <c r="RHW269" s="214" t="e">
        <v>#N/A</v>
      </c>
      <c r="RHX269" s="214" t="e">
        <v>#N/A</v>
      </c>
      <c r="RHY269" s="214" t="e">
        <v>#N/A</v>
      </c>
      <c r="RHZ269" s="214" t="e">
        <v>#N/A</v>
      </c>
      <c r="RIA269" s="214" t="e">
        <v>#N/A</v>
      </c>
      <c r="RIB269" s="214" t="e">
        <v>#N/A</v>
      </c>
      <c r="RIC269" s="214" t="e">
        <v>#N/A</v>
      </c>
      <c r="RID269" s="214" t="e">
        <v>#N/A</v>
      </c>
      <c r="RIE269" s="214" t="e">
        <v>#N/A</v>
      </c>
      <c r="RIF269" s="214" t="e">
        <v>#N/A</v>
      </c>
      <c r="RIG269" s="214" t="e">
        <v>#N/A</v>
      </c>
      <c r="RIH269" s="214" t="e">
        <v>#N/A</v>
      </c>
      <c r="RII269" s="214" t="e">
        <v>#N/A</v>
      </c>
      <c r="RIJ269" s="214" t="e">
        <v>#N/A</v>
      </c>
      <c r="RIK269" s="214" t="e">
        <v>#N/A</v>
      </c>
      <c r="RIL269" s="214" t="e">
        <v>#N/A</v>
      </c>
      <c r="RIM269" s="214" t="e">
        <v>#N/A</v>
      </c>
      <c r="RIN269" s="214" t="e">
        <v>#N/A</v>
      </c>
      <c r="RIO269" s="214" t="e">
        <v>#N/A</v>
      </c>
      <c r="RIP269" s="214" t="e">
        <v>#N/A</v>
      </c>
      <c r="RIQ269" s="214" t="e">
        <v>#N/A</v>
      </c>
      <c r="RIR269" s="214" t="e">
        <v>#N/A</v>
      </c>
      <c r="RIS269" s="214" t="e">
        <v>#N/A</v>
      </c>
      <c r="RIT269" s="214" t="e">
        <v>#N/A</v>
      </c>
      <c r="RIU269" s="214" t="e">
        <v>#N/A</v>
      </c>
      <c r="RIV269" s="214" t="e">
        <v>#N/A</v>
      </c>
      <c r="RIW269" s="214" t="e">
        <v>#N/A</v>
      </c>
      <c r="RIX269" s="214" t="e">
        <v>#N/A</v>
      </c>
      <c r="RIY269" s="214" t="e">
        <v>#N/A</v>
      </c>
      <c r="RIZ269" s="214" t="e">
        <v>#N/A</v>
      </c>
      <c r="RJA269" s="214" t="e">
        <v>#N/A</v>
      </c>
      <c r="RJB269" s="214" t="e">
        <v>#N/A</v>
      </c>
      <c r="RJC269" s="214" t="e">
        <v>#N/A</v>
      </c>
      <c r="RJD269" s="214" t="e">
        <v>#N/A</v>
      </c>
      <c r="RJE269" s="214" t="e">
        <v>#N/A</v>
      </c>
      <c r="RJF269" s="214" t="e">
        <v>#N/A</v>
      </c>
      <c r="RJG269" s="214" t="e">
        <v>#N/A</v>
      </c>
      <c r="RJH269" s="214" t="e">
        <v>#N/A</v>
      </c>
      <c r="RJI269" s="214" t="e">
        <v>#N/A</v>
      </c>
      <c r="RJJ269" s="214" t="e">
        <v>#N/A</v>
      </c>
      <c r="RJK269" s="214" t="e">
        <v>#N/A</v>
      </c>
      <c r="RJL269" s="214" t="e">
        <v>#N/A</v>
      </c>
      <c r="RJM269" s="214" t="e">
        <v>#N/A</v>
      </c>
      <c r="RJN269" s="214" t="e">
        <v>#N/A</v>
      </c>
      <c r="RJO269" s="214" t="e">
        <v>#N/A</v>
      </c>
      <c r="RJP269" s="214" t="e">
        <v>#N/A</v>
      </c>
      <c r="RJQ269" s="214" t="e">
        <v>#N/A</v>
      </c>
      <c r="RJR269" s="214" t="e">
        <v>#N/A</v>
      </c>
      <c r="RJS269" s="214" t="e">
        <v>#N/A</v>
      </c>
      <c r="RJT269" s="214" t="e">
        <v>#N/A</v>
      </c>
      <c r="RJU269" s="214" t="e">
        <v>#N/A</v>
      </c>
      <c r="RJV269" s="214" t="e">
        <v>#N/A</v>
      </c>
      <c r="RJW269" s="214" t="e">
        <v>#N/A</v>
      </c>
      <c r="RJX269" s="214" t="e">
        <v>#N/A</v>
      </c>
      <c r="RJY269" s="214" t="e">
        <v>#N/A</v>
      </c>
      <c r="RJZ269" s="214" t="e">
        <v>#N/A</v>
      </c>
      <c r="RKA269" s="214" t="e">
        <v>#N/A</v>
      </c>
      <c r="RKB269" s="214" t="e">
        <v>#N/A</v>
      </c>
      <c r="RKC269" s="214" t="e">
        <v>#N/A</v>
      </c>
      <c r="RKD269" s="214" t="e">
        <v>#N/A</v>
      </c>
      <c r="RKE269" s="214" t="e">
        <v>#N/A</v>
      </c>
      <c r="RKF269" s="214" t="e">
        <v>#N/A</v>
      </c>
      <c r="RKG269" s="214" t="e">
        <v>#N/A</v>
      </c>
      <c r="RKH269" s="214" t="e">
        <v>#N/A</v>
      </c>
      <c r="RKI269" s="214" t="e">
        <v>#N/A</v>
      </c>
      <c r="RKJ269" s="214" t="e">
        <v>#N/A</v>
      </c>
      <c r="RKK269" s="214" t="e">
        <v>#N/A</v>
      </c>
      <c r="RKL269" s="214" t="e">
        <v>#N/A</v>
      </c>
      <c r="RKM269" s="214" t="e">
        <v>#N/A</v>
      </c>
      <c r="RKN269" s="214" t="e">
        <v>#N/A</v>
      </c>
      <c r="RKO269" s="214" t="e">
        <v>#N/A</v>
      </c>
      <c r="RKP269" s="214" t="e">
        <v>#N/A</v>
      </c>
      <c r="RKQ269" s="214" t="e">
        <v>#N/A</v>
      </c>
      <c r="RKR269" s="214" t="e">
        <v>#N/A</v>
      </c>
      <c r="RKS269" s="214" t="e">
        <v>#N/A</v>
      </c>
      <c r="RKT269" s="214" t="e">
        <v>#N/A</v>
      </c>
      <c r="RKU269" s="214" t="e">
        <v>#N/A</v>
      </c>
      <c r="RKV269" s="214" t="e">
        <v>#N/A</v>
      </c>
      <c r="RKW269" s="214" t="e">
        <v>#N/A</v>
      </c>
      <c r="RKX269" s="214" t="e">
        <v>#N/A</v>
      </c>
      <c r="RKY269" s="214" t="e">
        <v>#N/A</v>
      </c>
      <c r="RKZ269" s="214" t="e">
        <v>#N/A</v>
      </c>
      <c r="RLA269" s="214" t="e">
        <v>#N/A</v>
      </c>
      <c r="RLB269" s="214" t="e">
        <v>#N/A</v>
      </c>
      <c r="RLC269" s="214" t="e">
        <v>#N/A</v>
      </c>
      <c r="RLD269" s="214" t="e">
        <v>#N/A</v>
      </c>
      <c r="RLE269" s="214" t="e">
        <v>#N/A</v>
      </c>
      <c r="RLF269" s="214" t="e">
        <v>#N/A</v>
      </c>
      <c r="RLG269" s="214" t="e">
        <v>#N/A</v>
      </c>
      <c r="RLH269" s="214" t="e">
        <v>#N/A</v>
      </c>
      <c r="RLI269" s="214" t="e">
        <v>#N/A</v>
      </c>
      <c r="RLJ269" s="214" t="e">
        <v>#N/A</v>
      </c>
      <c r="RLK269" s="214" t="e">
        <v>#N/A</v>
      </c>
      <c r="RLL269" s="214" t="e">
        <v>#N/A</v>
      </c>
      <c r="RLM269" s="214" t="e">
        <v>#N/A</v>
      </c>
      <c r="RLN269" s="214" t="e">
        <v>#N/A</v>
      </c>
      <c r="RLO269" s="214" t="e">
        <v>#N/A</v>
      </c>
      <c r="RLP269" s="214" t="e">
        <v>#N/A</v>
      </c>
      <c r="RLQ269" s="214" t="e">
        <v>#N/A</v>
      </c>
      <c r="RLR269" s="214" t="e">
        <v>#N/A</v>
      </c>
      <c r="RLS269" s="214" t="e">
        <v>#N/A</v>
      </c>
      <c r="RLT269" s="214" t="e">
        <v>#N/A</v>
      </c>
      <c r="RLU269" s="214" t="e">
        <v>#N/A</v>
      </c>
      <c r="RLV269" s="214" t="e">
        <v>#N/A</v>
      </c>
      <c r="RLW269" s="214" t="e">
        <v>#N/A</v>
      </c>
      <c r="RLX269" s="214" t="e">
        <v>#N/A</v>
      </c>
      <c r="RLY269" s="214" t="e">
        <v>#N/A</v>
      </c>
      <c r="RLZ269" s="214" t="e">
        <v>#N/A</v>
      </c>
      <c r="RMA269" s="214" t="e">
        <v>#N/A</v>
      </c>
      <c r="RMB269" s="214" t="e">
        <v>#N/A</v>
      </c>
      <c r="RMC269" s="214" t="e">
        <v>#N/A</v>
      </c>
      <c r="RMD269" s="214" t="e">
        <v>#N/A</v>
      </c>
      <c r="RME269" s="214" t="e">
        <v>#N/A</v>
      </c>
      <c r="RMF269" s="214" t="e">
        <v>#N/A</v>
      </c>
      <c r="RMG269" s="214" t="e">
        <v>#N/A</v>
      </c>
      <c r="RMH269" s="214" t="e">
        <v>#N/A</v>
      </c>
      <c r="RMI269" s="214" t="e">
        <v>#N/A</v>
      </c>
      <c r="RMJ269" s="214" t="e">
        <v>#N/A</v>
      </c>
      <c r="RMK269" s="214" t="e">
        <v>#N/A</v>
      </c>
      <c r="RML269" s="214" t="e">
        <v>#N/A</v>
      </c>
      <c r="RMM269" s="214" t="e">
        <v>#N/A</v>
      </c>
      <c r="RMN269" s="214" t="e">
        <v>#N/A</v>
      </c>
      <c r="RMO269" s="214" t="e">
        <v>#N/A</v>
      </c>
      <c r="RMP269" s="214" t="e">
        <v>#N/A</v>
      </c>
      <c r="RMQ269" s="214" t="e">
        <v>#N/A</v>
      </c>
      <c r="RMR269" s="214" t="e">
        <v>#N/A</v>
      </c>
      <c r="RMS269" s="214" t="e">
        <v>#N/A</v>
      </c>
      <c r="RMT269" s="214" t="e">
        <v>#N/A</v>
      </c>
      <c r="RMU269" s="214" t="e">
        <v>#N/A</v>
      </c>
      <c r="RMV269" s="214" t="e">
        <v>#N/A</v>
      </c>
      <c r="RMW269" s="214" t="e">
        <v>#N/A</v>
      </c>
      <c r="RMX269" s="214" t="e">
        <v>#N/A</v>
      </c>
      <c r="RMY269" s="214" t="e">
        <v>#N/A</v>
      </c>
      <c r="RMZ269" s="214" t="e">
        <v>#N/A</v>
      </c>
      <c r="RNA269" s="214" t="e">
        <v>#N/A</v>
      </c>
      <c r="RNB269" s="214" t="e">
        <v>#N/A</v>
      </c>
      <c r="RNC269" s="214" t="e">
        <v>#N/A</v>
      </c>
      <c r="RND269" s="214" t="e">
        <v>#N/A</v>
      </c>
      <c r="RNE269" s="214" t="e">
        <v>#N/A</v>
      </c>
      <c r="RNF269" s="214" t="e">
        <v>#N/A</v>
      </c>
      <c r="RNG269" s="214" t="e">
        <v>#N/A</v>
      </c>
      <c r="RNH269" s="214" t="e">
        <v>#N/A</v>
      </c>
      <c r="RNI269" s="214" t="e">
        <v>#N/A</v>
      </c>
      <c r="RNJ269" s="214" t="e">
        <v>#N/A</v>
      </c>
      <c r="RNK269" s="214" t="e">
        <v>#N/A</v>
      </c>
      <c r="RNL269" s="214" t="e">
        <v>#N/A</v>
      </c>
      <c r="RNM269" s="214" t="e">
        <v>#N/A</v>
      </c>
      <c r="RNN269" s="214" t="e">
        <v>#N/A</v>
      </c>
      <c r="RNO269" s="214" t="e">
        <v>#N/A</v>
      </c>
      <c r="RNP269" s="214" t="e">
        <v>#N/A</v>
      </c>
      <c r="RNQ269" s="214" t="e">
        <v>#N/A</v>
      </c>
      <c r="RNR269" s="214" t="e">
        <v>#N/A</v>
      </c>
      <c r="RNS269" s="214" t="e">
        <v>#N/A</v>
      </c>
      <c r="RNT269" s="214" t="e">
        <v>#N/A</v>
      </c>
      <c r="RNU269" s="214" t="e">
        <v>#N/A</v>
      </c>
      <c r="RNV269" s="214" t="e">
        <v>#N/A</v>
      </c>
      <c r="RNW269" s="214" t="e">
        <v>#N/A</v>
      </c>
      <c r="RNX269" s="214" t="e">
        <v>#N/A</v>
      </c>
      <c r="RNY269" s="214" t="e">
        <v>#N/A</v>
      </c>
      <c r="RNZ269" s="214" t="e">
        <v>#N/A</v>
      </c>
      <c r="ROA269" s="214" t="e">
        <v>#N/A</v>
      </c>
      <c r="ROB269" s="214" t="e">
        <v>#N/A</v>
      </c>
      <c r="ROC269" s="214" t="e">
        <v>#N/A</v>
      </c>
      <c r="ROD269" s="214" t="e">
        <v>#N/A</v>
      </c>
      <c r="ROE269" s="214" t="e">
        <v>#N/A</v>
      </c>
      <c r="ROF269" s="214" t="e">
        <v>#N/A</v>
      </c>
      <c r="ROG269" s="214" t="e">
        <v>#N/A</v>
      </c>
      <c r="ROH269" s="214" t="e">
        <v>#N/A</v>
      </c>
      <c r="ROI269" s="214" t="e">
        <v>#N/A</v>
      </c>
      <c r="ROJ269" s="214" t="e">
        <v>#N/A</v>
      </c>
      <c r="ROK269" s="214" t="e">
        <v>#N/A</v>
      </c>
      <c r="ROL269" s="214" t="e">
        <v>#N/A</v>
      </c>
      <c r="ROM269" s="214" t="e">
        <v>#N/A</v>
      </c>
      <c r="RON269" s="214" t="e">
        <v>#N/A</v>
      </c>
      <c r="ROO269" s="214" t="e">
        <v>#N/A</v>
      </c>
      <c r="ROP269" s="214" t="e">
        <v>#N/A</v>
      </c>
      <c r="ROQ269" s="214" t="e">
        <v>#N/A</v>
      </c>
      <c r="ROR269" s="214" t="e">
        <v>#N/A</v>
      </c>
      <c r="ROS269" s="214" t="e">
        <v>#N/A</v>
      </c>
      <c r="ROT269" s="214" t="e">
        <v>#N/A</v>
      </c>
      <c r="ROU269" s="214" t="e">
        <v>#N/A</v>
      </c>
      <c r="ROV269" s="214" t="e">
        <v>#N/A</v>
      </c>
      <c r="ROW269" s="214" t="e">
        <v>#N/A</v>
      </c>
      <c r="ROX269" s="214" t="e">
        <v>#N/A</v>
      </c>
      <c r="ROY269" s="214" t="e">
        <v>#N/A</v>
      </c>
      <c r="ROZ269" s="214" t="e">
        <v>#N/A</v>
      </c>
      <c r="RPA269" s="214" t="e">
        <v>#N/A</v>
      </c>
      <c r="RPB269" s="214" t="e">
        <v>#N/A</v>
      </c>
      <c r="RPC269" s="214" t="e">
        <v>#N/A</v>
      </c>
      <c r="RPD269" s="214" t="e">
        <v>#N/A</v>
      </c>
      <c r="RPE269" s="214" t="e">
        <v>#N/A</v>
      </c>
      <c r="RPF269" s="214" t="e">
        <v>#N/A</v>
      </c>
      <c r="RPG269" s="214" t="e">
        <v>#N/A</v>
      </c>
      <c r="RPH269" s="214" t="e">
        <v>#N/A</v>
      </c>
      <c r="RPI269" s="214" t="e">
        <v>#N/A</v>
      </c>
      <c r="RPJ269" s="214" t="e">
        <v>#N/A</v>
      </c>
      <c r="RPK269" s="214" t="e">
        <v>#N/A</v>
      </c>
      <c r="RPL269" s="214" t="e">
        <v>#N/A</v>
      </c>
      <c r="RPM269" s="214" t="e">
        <v>#N/A</v>
      </c>
      <c r="RPN269" s="214" t="e">
        <v>#N/A</v>
      </c>
      <c r="RPO269" s="214" t="e">
        <v>#N/A</v>
      </c>
      <c r="RPP269" s="214" t="e">
        <v>#N/A</v>
      </c>
      <c r="RPQ269" s="214" t="e">
        <v>#N/A</v>
      </c>
      <c r="RPR269" s="214" t="e">
        <v>#N/A</v>
      </c>
      <c r="RPS269" s="214" t="e">
        <v>#N/A</v>
      </c>
      <c r="RPT269" s="214" t="e">
        <v>#N/A</v>
      </c>
      <c r="RPU269" s="214" t="e">
        <v>#N/A</v>
      </c>
      <c r="RPV269" s="214" t="e">
        <v>#N/A</v>
      </c>
      <c r="RPW269" s="214" t="e">
        <v>#N/A</v>
      </c>
      <c r="RPX269" s="214" t="e">
        <v>#N/A</v>
      </c>
      <c r="RPY269" s="214" t="e">
        <v>#N/A</v>
      </c>
      <c r="RPZ269" s="214" t="e">
        <v>#N/A</v>
      </c>
      <c r="RQA269" s="214" t="e">
        <v>#N/A</v>
      </c>
      <c r="RQB269" s="214" t="e">
        <v>#N/A</v>
      </c>
      <c r="RQC269" s="214" t="e">
        <v>#N/A</v>
      </c>
      <c r="RQD269" s="214" t="e">
        <v>#N/A</v>
      </c>
      <c r="RQE269" s="214" t="e">
        <v>#N/A</v>
      </c>
      <c r="RQF269" s="214" t="e">
        <v>#N/A</v>
      </c>
      <c r="RQG269" s="214" t="e">
        <v>#N/A</v>
      </c>
      <c r="RQH269" s="214" t="e">
        <v>#N/A</v>
      </c>
      <c r="RQI269" s="214" t="e">
        <v>#N/A</v>
      </c>
      <c r="RQJ269" s="214" t="e">
        <v>#N/A</v>
      </c>
      <c r="RQK269" s="214" t="e">
        <v>#N/A</v>
      </c>
      <c r="RQL269" s="214" t="e">
        <v>#N/A</v>
      </c>
      <c r="RQM269" s="214" t="e">
        <v>#N/A</v>
      </c>
      <c r="RQN269" s="214" t="e">
        <v>#N/A</v>
      </c>
      <c r="RQO269" s="214" t="e">
        <v>#N/A</v>
      </c>
      <c r="RQP269" s="214" t="e">
        <v>#N/A</v>
      </c>
      <c r="RQQ269" s="214" t="e">
        <v>#N/A</v>
      </c>
      <c r="RQR269" s="214" t="e">
        <v>#N/A</v>
      </c>
      <c r="RQS269" s="214" t="e">
        <v>#N/A</v>
      </c>
      <c r="RQT269" s="214" t="e">
        <v>#N/A</v>
      </c>
      <c r="RQU269" s="214" t="e">
        <v>#N/A</v>
      </c>
      <c r="RQV269" s="214" t="e">
        <v>#N/A</v>
      </c>
      <c r="RQW269" s="214" t="e">
        <v>#N/A</v>
      </c>
      <c r="RQX269" s="214" t="e">
        <v>#N/A</v>
      </c>
      <c r="RQY269" s="214" t="e">
        <v>#N/A</v>
      </c>
      <c r="RQZ269" s="214" t="e">
        <v>#N/A</v>
      </c>
      <c r="RRA269" s="214" t="e">
        <v>#N/A</v>
      </c>
      <c r="RRB269" s="214" t="e">
        <v>#N/A</v>
      </c>
      <c r="RRC269" s="214" t="e">
        <v>#N/A</v>
      </c>
      <c r="RRD269" s="214" t="e">
        <v>#N/A</v>
      </c>
      <c r="RRE269" s="214" t="e">
        <v>#N/A</v>
      </c>
      <c r="RRF269" s="214" t="e">
        <v>#N/A</v>
      </c>
      <c r="RRG269" s="214" t="e">
        <v>#N/A</v>
      </c>
      <c r="RRH269" s="214" t="e">
        <v>#N/A</v>
      </c>
      <c r="RRI269" s="214" t="e">
        <v>#N/A</v>
      </c>
      <c r="RRJ269" s="214" t="e">
        <v>#N/A</v>
      </c>
      <c r="RRK269" s="214" t="e">
        <v>#N/A</v>
      </c>
      <c r="RRL269" s="214" t="e">
        <v>#N/A</v>
      </c>
      <c r="RRM269" s="214" t="e">
        <v>#N/A</v>
      </c>
      <c r="RRN269" s="214" t="e">
        <v>#N/A</v>
      </c>
      <c r="RRO269" s="214" t="e">
        <v>#N/A</v>
      </c>
      <c r="RRP269" s="214" t="e">
        <v>#N/A</v>
      </c>
      <c r="RRQ269" s="214" t="e">
        <v>#N/A</v>
      </c>
      <c r="RRR269" s="214" t="e">
        <v>#N/A</v>
      </c>
      <c r="RRS269" s="214" t="e">
        <v>#N/A</v>
      </c>
      <c r="RRT269" s="214" t="e">
        <v>#N/A</v>
      </c>
      <c r="RRU269" s="214" t="e">
        <v>#N/A</v>
      </c>
      <c r="RRV269" s="214" t="e">
        <v>#N/A</v>
      </c>
      <c r="RRW269" s="214" t="e">
        <v>#N/A</v>
      </c>
      <c r="RRX269" s="214" t="e">
        <v>#N/A</v>
      </c>
      <c r="RRY269" s="214" t="e">
        <v>#N/A</v>
      </c>
      <c r="RRZ269" s="214" t="e">
        <v>#N/A</v>
      </c>
      <c r="RSA269" s="214" t="e">
        <v>#N/A</v>
      </c>
      <c r="RSB269" s="214" t="e">
        <v>#N/A</v>
      </c>
      <c r="RSC269" s="214" t="e">
        <v>#N/A</v>
      </c>
      <c r="RSD269" s="214" t="e">
        <v>#N/A</v>
      </c>
      <c r="RSE269" s="214" t="e">
        <v>#N/A</v>
      </c>
      <c r="RSF269" s="214" t="e">
        <v>#N/A</v>
      </c>
      <c r="RSG269" s="214" t="e">
        <v>#N/A</v>
      </c>
      <c r="RSH269" s="214" t="e">
        <v>#N/A</v>
      </c>
      <c r="RSI269" s="214" t="e">
        <v>#N/A</v>
      </c>
      <c r="RSJ269" s="214" t="e">
        <v>#N/A</v>
      </c>
      <c r="RSK269" s="214" t="e">
        <v>#N/A</v>
      </c>
      <c r="RSL269" s="214" t="e">
        <v>#N/A</v>
      </c>
      <c r="RSM269" s="214" t="e">
        <v>#N/A</v>
      </c>
      <c r="RSN269" s="214" t="e">
        <v>#N/A</v>
      </c>
      <c r="RSO269" s="214" t="e">
        <v>#N/A</v>
      </c>
      <c r="RSP269" s="214" t="e">
        <v>#N/A</v>
      </c>
      <c r="RSQ269" s="214" t="e">
        <v>#N/A</v>
      </c>
      <c r="RSR269" s="214" t="e">
        <v>#N/A</v>
      </c>
      <c r="RSS269" s="214" t="e">
        <v>#N/A</v>
      </c>
      <c r="RST269" s="214" t="e">
        <v>#N/A</v>
      </c>
      <c r="RSU269" s="214" t="e">
        <v>#N/A</v>
      </c>
      <c r="RSV269" s="214" t="e">
        <v>#N/A</v>
      </c>
      <c r="RSW269" s="214" t="e">
        <v>#N/A</v>
      </c>
      <c r="RSX269" s="214" t="e">
        <v>#N/A</v>
      </c>
      <c r="RSY269" s="214" t="e">
        <v>#N/A</v>
      </c>
      <c r="RSZ269" s="214" t="e">
        <v>#N/A</v>
      </c>
      <c r="RTA269" s="214" t="e">
        <v>#N/A</v>
      </c>
      <c r="RTB269" s="214" t="e">
        <v>#N/A</v>
      </c>
      <c r="RTC269" s="214" t="e">
        <v>#N/A</v>
      </c>
      <c r="RTD269" s="214" t="e">
        <v>#N/A</v>
      </c>
      <c r="RTE269" s="214" t="e">
        <v>#N/A</v>
      </c>
      <c r="RTF269" s="214" t="e">
        <v>#N/A</v>
      </c>
      <c r="RTG269" s="214" t="e">
        <v>#N/A</v>
      </c>
      <c r="RTH269" s="214" t="e">
        <v>#N/A</v>
      </c>
      <c r="RTI269" s="214" t="e">
        <v>#N/A</v>
      </c>
      <c r="RTJ269" s="214" t="e">
        <v>#N/A</v>
      </c>
      <c r="RTK269" s="214" t="e">
        <v>#N/A</v>
      </c>
      <c r="RTL269" s="214" t="e">
        <v>#N/A</v>
      </c>
      <c r="RTM269" s="214" t="e">
        <v>#N/A</v>
      </c>
      <c r="RTN269" s="214" t="e">
        <v>#N/A</v>
      </c>
      <c r="RTO269" s="214" t="e">
        <v>#N/A</v>
      </c>
      <c r="RTP269" s="214" t="e">
        <v>#N/A</v>
      </c>
      <c r="RTQ269" s="214" t="e">
        <v>#N/A</v>
      </c>
      <c r="RTR269" s="214" t="e">
        <v>#N/A</v>
      </c>
      <c r="RTS269" s="214" t="e">
        <v>#N/A</v>
      </c>
      <c r="RTT269" s="214" t="e">
        <v>#N/A</v>
      </c>
      <c r="RTU269" s="214" t="e">
        <v>#N/A</v>
      </c>
      <c r="RTV269" s="214" t="e">
        <v>#N/A</v>
      </c>
      <c r="RTW269" s="214" t="e">
        <v>#N/A</v>
      </c>
      <c r="RTX269" s="214" t="e">
        <v>#N/A</v>
      </c>
      <c r="RTY269" s="214" t="e">
        <v>#N/A</v>
      </c>
      <c r="RTZ269" s="214" t="e">
        <v>#N/A</v>
      </c>
      <c r="RUA269" s="214" t="e">
        <v>#N/A</v>
      </c>
      <c r="RUB269" s="214" t="e">
        <v>#N/A</v>
      </c>
      <c r="RUC269" s="214" t="e">
        <v>#N/A</v>
      </c>
      <c r="RUD269" s="214" t="e">
        <v>#N/A</v>
      </c>
      <c r="RUE269" s="214" t="e">
        <v>#N/A</v>
      </c>
      <c r="RUF269" s="214" t="e">
        <v>#N/A</v>
      </c>
      <c r="RUG269" s="214" t="e">
        <v>#N/A</v>
      </c>
      <c r="RUH269" s="214" t="e">
        <v>#N/A</v>
      </c>
      <c r="RUI269" s="214" t="e">
        <v>#N/A</v>
      </c>
      <c r="RUJ269" s="214" t="e">
        <v>#N/A</v>
      </c>
      <c r="RUK269" s="214" t="e">
        <v>#N/A</v>
      </c>
      <c r="RUL269" s="214" t="e">
        <v>#N/A</v>
      </c>
      <c r="RUM269" s="214" t="e">
        <v>#N/A</v>
      </c>
      <c r="RUN269" s="214" t="e">
        <v>#N/A</v>
      </c>
      <c r="RUO269" s="214" t="e">
        <v>#N/A</v>
      </c>
      <c r="RUP269" s="214" t="e">
        <v>#N/A</v>
      </c>
      <c r="RUQ269" s="214" t="e">
        <v>#N/A</v>
      </c>
      <c r="RUR269" s="214" t="e">
        <v>#N/A</v>
      </c>
      <c r="RUS269" s="214" t="e">
        <v>#N/A</v>
      </c>
      <c r="RUT269" s="214" t="e">
        <v>#N/A</v>
      </c>
      <c r="RUU269" s="214" t="e">
        <v>#N/A</v>
      </c>
      <c r="RUV269" s="214" t="e">
        <v>#N/A</v>
      </c>
      <c r="RUW269" s="214" t="e">
        <v>#N/A</v>
      </c>
      <c r="RUX269" s="214" t="e">
        <v>#N/A</v>
      </c>
      <c r="RUY269" s="214" t="e">
        <v>#N/A</v>
      </c>
      <c r="RUZ269" s="214" t="e">
        <v>#N/A</v>
      </c>
      <c r="RVA269" s="214" t="e">
        <v>#N/A</v>
      </c>
      <c r="RVB269" s="214" t="e">
        <v>#N/A</v>
      </c>
      <c r="RVC269" s="214" t="e">
        <v>#N/A</v>
      </c>
      <c r="RVD269" s="214" t="e">
        <v>#N/A</v>
      </c>
      <c r="RVE269" s="214" t="e">
        <v>#N/A</v>
      </c>
      <c r="RVF269" s="214" t="e">
        <v>#N/A</v>
      </c>
      <c r="RVG269" s="214" t="e">
        <v>#N/A</v>
      </c>
      <c r="RVH269" s="214" t="e">
        <v>#N/A</v>
      </c>
      <c r="RVI269" s="214" t="e">
        <v>#N/A</v>
      </c>
      <c r="RVJ269" s="214" t="e">
        <v>#N/A</v>
      </c>
      <c r="RVK269" s="214" t="e">
        <v>#N/A</v>
      </c>
      <c r="RVL269" s="214" t="e">
        <v>#N/A</v>
      </c>
      <c r="RVM269" s="214" t="e">
        <v>#N/A</v>
      </c>
      <c r="RVN269" s="214" t="e">
        <v>#N/A</v>
      </c>
      <c r="RVO269" s="214" t="e">
        <v>#N/A</v>
      </c>
      <c r="RVP269" s="214" t="e">
        <v>#N/A</v>
      </c>
      <c r="RVQ269" s="214" t="e">
        <v>#N/A</v>
      </c>
      <c r="RVR269" s="214" t="e">
        <v>#N/A</v>
      </c>
      <c r="RVS269" s="214" t="e">
        <v>#N/A</v>
      </c>
      <c r="RVT269" s="214" t="e">
        <v>#N/A</v>
      </c>
      <c r="RVU269" s="214" t="e">
        <v>#N/A</v>
      </c>
      <c r="RVV269" s="214" t="e">
        <v>#N/A</v>
      </c>
      <c r="RVW269" s="214" t="e">
        <v>#N/A</v>
      </c>
      <c r="RVX269" s="214" t="e">
        <v>#N/A</v>
      </c>
      <c r="RVY269" s="214" t="e">
        <v>#N/A</v>
      </c>
      <c r="RVZ269" s="214" t="e">
        <v>#N/A</v>
      </c>
      <c r="RWA269" s="214" t="e">
        <v>#N/A</v>
      </c>
      <c r="RWB269" s="214" t="e">
        <v>#N/A</v>
      </c>
      <c r="RWC269" s="214" t="e">
        <v>#N/A</v>
      </c>
      <c r="RWD269" s="214" t="e">
        <v>#N/A</v>
      </c>
      <c r="RWE269" s="214" t="e">
        <v>#N/A</v>
      </c>
      <c r="RWF269" s="214" t="e">
        <v>#N/A</v>
      </c>
      <c r="RWG269" s="214" t="e">
        <v>#N/A</v>
      </c>
      <c r="RWH269" s="214" t="e">
        <v>#N/A</v>
      </c>
      <c r="RWI269" s="214" t="e">
        <v>#N/A</v>
      </c>
      <c r="RWJ269" s="214" t="e">
        <v>#N/A</v>
      </c>
      <c r="RWK269" s="214" t="e">
        <v>#N/A</v>
      </c>
      <c r="RWL269" s="214" t="e">
        <v>#N/A</v>
      </c>
      <c r="RWM269" s="214" t="e">
        <v>#N/A</v>
      </c>
      <c r="RWN269" s="214" t="e">
        <v>#N/A</v>
      </c>
      <c r="RWO269" s="214" t="e">
        <v>#N/A</v>
      </c>
      <c r="RWP269" s="214" t="e">
        <v>#N/A</v>
      </c>
      <c r="RWQ269" s="214" t="e">
        <v>#N/A</v>
      </c>
      <c r="RWR269" s="214" t="e">
        <v>#N/A</v>
      </c>
      <c r="RWS269" s="214" t="e">
        <v>#N/A</v>
      </c>
      <c r="RWT269" s="214" t="e">
        <v>#N/A</v>
      </c>
      <c r="RWU269" s="214" t="e">
        <v>#N/A</v>
      </c>
      <c r="RWV269" s="214" t="e">
        <v>#N/A</v>
      </c>
      <c r="RWW269" s="214" t="e">
        <v>#N/A</v>
      </c>
      <c r="RWX269" s="214" t="e">
        <v>#N/A</v>
      </c>
      <c r="RWY269" s="214" t="e">
        <v>#N/A</v>
      </c>
      <c r="RWZ269" s="214" t="e">
        <v>#N/A</v>
      </c>
      <c r="RXA269" s="214" t="e">
        <v>#N/A</v>
      </c>
      <c r="RXB269" s="214" t="e">
        <v>#N/A</v>
      </c>
      <c r="RXC269" s="214" t="e">
        <v>#N/A</v>
      </c>
      <c r="RXD269" s="214" t="e">
        <v>#N/A</v>
      </c>
      <c r="RXE269" s="214" t="e">
        <v>#N/A</v>
      </c>
      <c r="RXF269" s="214" t="e">
        <v>#N/A</v>
      </c>
      <c r="RXG269" s="214" t="e">
        <v>#N/A</v>
      </c>
      <c r="RXH269" s="214" t="e">
        <v>#N/A</v>
      </c>
      <c r="RXI269" s="214" t="e">
        <v>#N/A</v>
      </c>
      <c r="RXJ269" s="214" t="e">
        <v>#N/A</v>
      </c>
      <c r="RXK269" s="214" t="e">
        <v>#N/A</v>
      </c>
      <c r="RXL269" s="214" t="e">
        <v>#N/A</v>
      </c>
      <c r="RXM269" s="214" t="e">
        <v>#N/A</v>
      </c>
      <c r="RXN269" s="214" t="e">
        <v>#N/A</v>
      </c>
      <c r="RXO269" s="214" t="e">
        <v>#N/A</v>
      </c>
      <c r="RXP269" s="214" t="e">
        <v>#N/A</v>
      </c>
      <c r="RXQ269" s="214" t="e">
        <v>#N/A</v>
      </c>
      <c r="RXR269" s="214" t="e">
        <v>#N/A</v>
      </c>
      <c r="RXS269" s="214" t="e">
        <v>#N/A</v>
      </c>
      <c r="RXT269" s="214" t="e">
        <v>#N/A</v>
      </c>
      <c r="RXU269" s="214" t="e">
        <v>#N/A</v>
      </c>
      <c r="RXV269" s="214" t="e">
        <v>#N/A</v>
      </c>
      <c r="RXW269" s="214" t="e">
        <v>#N/A</v>
      </c>
      <c r="RXX269" s="214" t="e">
        <v>#N/A</v>
      </c>
      <c r="RXY269" s="214" t="e">
        <v>#N/A</v>
      </c>
      <c r="RXZ269" s="214" t="e">
        <v>#N/A</v>
      </c>
      <c r="RYA269" s="214" t="e">
        <v>#N/A</v>
      </c>
      <c r="RYB269" s="214" t="e">
        <v>#N/A</v>
      </c>
      <c r="RYC269" s="214" t="e">
        <v>#N/A</v>
      </c>
      <c r="RYD269" s="214" t="e">
        <v>#N/A</v>
      </c>
      <c r="RYE269" s="214" t="e">
        <v>#N/A</v>
      </c>
      <c r="RYF269" s="214" t="e">
        <v>#N/A</v>
      </c>
      <c r="RYG269" s="214" t="e">
        <v>#N/A</v>
      </c>
      <c r="RYH269" s="214" t="e">
        <v>#N/A</v>
      </c>
      <c r="RYI269" s="214" t="e">
        <v>#N/A</v>
      </c>
      <c r="RYJ269" s="214" t="e">
        <v>#N/A</v>
      </c>
      <c r="RYK269" s="214" t="e">
        <v>#N/A</v>
      </c>
      <c r="RYL269" s="214" t="e">
        <v>#N/A</v>
      </c>
      <c r="RYM269" s="214" t="e">
        <v>#N/A</v>
      </c>
      <c r="RYN269" s="214" t="e">
        <v>#N/A</v>
      </c>
      <c r="RYO269" s="214" t="e">
        <v>#N/A</v>
      </c>
      <c r="RYP269" s="214" t="e">
        <v>#N/A</v>
      </c>
      <c r="RYQ269" s="214" t="e">
        <v>#N/A</v>
      </c>
      <c r="RYR269" s="214" t="e">
        <v>#N/A</v>
      </c>
      <c r="RYS269" s="214" t="e">
        <v>#N/A</v>
      </c>
      <c r="RYT269" s="214" t="e">
        <v>#N/A</v>
      </c>
      <c r="RYU269" s="214" t="e">
        <v>#N/A</v>
      </c>
      <c r="RYV269" s="214" t="e">
        <v>#N/A</v>
      </c>
      <c r="RYW269" s="214" t="e">
        <v>#N/A</v>
      </c>
      <c r="RYX269" s="214" t="e">
        <v>#N/A</v>
      </c>
      <c r="RYY269" s="214" t="e">
        <v>#N/A</v>
      </c>
      <c r="RYZ269" s="214" t="e">
        <v>#N/A</v>
      </c>
      <c r="RZA269" s="214" t="e">
        <v>#N/A</v>
      </c>
      <c r="RZB269" s="214" t="e">
        <v>#N/A</v>
      </c>
      <c r="RZC269" s="214" t="e">
        <v>#N/A</v>
      </c>
      <c r="RZD269" s="214" t="e">
        <v>#N/A</v>
      </c>
      <c r="RZE269" s="214" t="e">
        <v>#N/A</v>
      </c>
      <c r="RZF269" s="214" t="e">
        <v>#N/A</v>
      </c>
      <c r="RZG269" s="214" t="e">
        <v>#N/A</v>
      </c>
      <c r="RZH269" s="214" t="e">
        <v>#N/A</v>
      </c>
      <c r="RZI269" s="214" t="e">
        <v>#N/A</v>
      </c>
      <c r="RZJ269" s="214" t="e">
        <v>#N/A</v>
      </c>
      <c r="RZK269" s="214" t="e">
        <v>#N/A</v>
      </c>
      <c r="RZL269" s="214" t="e">
        <v>#N/A</v>
      </c>
      <c r="RZM269" s="214" t="e">
        <v>#N/A</v>
      </c>
      <c r="RZN269" s="214" t="e">
        <v>#N/A</v>
      </c>
      <c r="RZO269" s="214" t="e">
        <v>#N/A</v>
      </c>
      <c r="RZP269" s="214" t="e">
        <v>#N/A</v>
      </c>
      <c r="RZQ269" s="214" t="e">
        <v>#N/A</v>
      </c>
      <c r="RZR269" s="214" t="e">
        <v>#N/A</v>
      </c>
      <c r="RZS269" s="214" t="e">
        <v>#N/A</v>
      </c>
      <c r="RZT269" s="214" t="e">
        <v>#N/A</v>
      </c>
      <c r="RZU269" s="214" t="e">
        <v>#N/A</v>
      </c>
      <c r="RZV269" s="214" t="e">
        <v>#N/A</v>
      </c>
      <c r="RZW269" s="214" t="e">
        <v>#N/A</v>
      </c>
      <c r="RZX269" s="214" t="e">
        <v>#N/A</v>
      </c>
      <c r="RZY269" s="214" t="e">
        <v>#N/A</v>
      </c>
      <c r="RZZ269" s="214" t="e">
        <v>#N/A</v>
      </c>
      <c r="SAA269" s="214" t="e">
        <v>#N/A</v>
      </c>
      <c r="SAB269" s="214" t="e">
        <v>#N/A</v>
      </c>
      <c r="SAC269" s="214" t="e">
        <v>#N/A</v>
      </c>
      <c r="SAD269" s="214" t="e">
        <v>#N/A</v>
      </c>
      <c r="SAE269" s="214" t="e">
        <v>#N/A</v>
      </c>
      <c r="SAF269" s="214" t="e">
        <v>#N/A</v>
      </c>
      <c r="SAG269" s="214" t="e">
        <v>#N/A</v>
      </c>
      <c r="SAH269" s="214" t="e">
        <v>#N/A</v>
      </c>
      <c r="SAI269" s="214" t="e">
        <v>#N/A</v>
      </c>
      <c r="SAJ269" s="214" t="e">
        <v>#N/A</v>
      </c>
      <c r="SAK269" s="214" t="e">
        <v>#N/A</v>
      </c>
      <c r="SAL269" s="214" t="e">
        <v>#N/A</v>
      </c>
      <c r="SAM269" s="214" t="e">
        <v>#N/A</v>
      </c>
      <c r="SAN269" s="214" t="e">
        <v>#N/A</v>
      </c>
      <c r="SAO269" s="214" t="e">
        <v>#N/A</v>
      </c>
      <c r="SAP269" s="214" t="e">
        <v>#N/A</v>
      </c>
      <c r="SAQ269" s="214" t="e">
        <v>#N/A</v>
      </c>
      <c r="SAR269" s="214" t="e">
        <v>#N/A</v>
      </c>
      <c r="SAS269" s="214" t="e">
        <v>#N/A</v>
      </c>
      <c r="SAT269" s="214" t="e">
        <v>#N/A</v>
      </c>
      <c r="SAU269" s="214" t="e">
        <v>#N/A</v>
      </c>
      <c r="SAV269" s="214" t="e">
        <v>#N/A</v>
      </c>
      <c r="SAW269" s="214" t="e">
        <v>#N/A</v>
      </c>
      <c r="SAX269" s="214" t="e">
        <v>#N/A</v>
      </c>
      <c r="SAY269" s="214" t="e">
        <v>#N/A</v>
      </c>
      <c r="SAZ269" s="214" t="e">
        <v>#N/A</v>
      </c>
      <c r="SBA269" s="214" t="e">
        <v>#N/A</v>
      </c>
      <c r="SBB269" s="214" t="e">
        <v>#N/A</v>
      </c>
      <c r="SBC269" s="214" t="e">
        <v>#N/A</v>
      </c>
      <c r="SBD269" s="214" t="e">
        <v>#N/A</v>
      </c>
      <c r="SBE269" s="214" t="e">
        <v>#N/A</v>
      </c>
      <c r="SBF269" s="214" t="e">
        <v>#N/A</v>
      </c>
      <c r="SBG269" s="214" t="e">
        <v>#N/A</v>
      </c>
      <c r="SBH269" s="214" t="e">
        <v>#N/A</v>
      </c>
      <c r="SBI269" s="214" t="e">
        <v>#N/A</v>
      </c>
      <c r="SBJ269" s="214" t="e">
        <v>#N/A</v>
      </c>
      <c r="SBK269" s="214" t="e">
        <v>#N/A</v>
      </c>
      <c r="SBL269" s="214" t="e">
        <v>#N/A</v>
      </c>
      <c r="SBM269" s="214" t="e">
        <v>#N/A</v>
      </c>
      <c r="SBN269" s="214" t="e">
        <v>#N/A</v>
      </c>
      <c r="SBO269" s="214" t="e">
        <v>#N/A</v>
      </c>
      <c r="SBP269" s="214" t="e">
        <v>#N/A</v>
      </c>
      <c r="SBQ269" s="214" t="e">
        <v>#N/A</v>
      </c>
      <c r="SBR269" s="214" t="e">
        <v>#N/A</v>
      </c>
      <c r="SBS269" s="214" t="e">
        <v>#N/A</v>
      </c>
      <c r="SBT269" s="214" t="e">
        <v>#N/A</v>
      </c>
      <c r="SBU269" s="214" t="e">
        <v>#N/A</v>
      </c>
      <c r="SBV269" s="214" t="e">
        <v>#N/A</v>
      </c>
      <c r="SBW269" s="214" t="e">
        <v>#N/A</v>
      </c>
      <c r="SBX269" s="214" t="e">
        <v>#N/A</v>
      </c>
      <c r="SBY269" s="214" t="e">
        <v>#N/A</v>
      </c>
      <c r="SBZ269" s="214" t="e">
        <v>#N/A</v>
      </c>
      <c r="SCA269" s="214" t="e">
        <v>#N/A</v>
      </c>
      <c r="SCB269" s="214" t="e">
        <v>#N/A</v>
      </c>
      <c r="SCC269" s="214" t="e">
        <v>#N/A</v>
      </c>
      <c r="SCD269" s="214" t="e">
        <v>#N/A</v>
      </c>
      <c r="SCE269" s="214" t="e">
        <v>#N/A</v>
      </c>
      <c r="SCF269" s="214" t="e">
        <v>#N/A</v>
      </c>
      <c r="SCG269" s="214" t="e">
        <v>#N/A</v>
      </c>
      <c r="SCH269" s="214" t="e">
        <v>#N/A</v>
      </c>
      <c r="SCI269" s="214" t="e">
        <v>#N/A</v>
      </c>
      <c r="SCJ269" s="214" t="e">
        <v>#N/A</v>
      </c>
      <c r="SCK269" s="214" t="e">
        <v>#N/A</v>
      </c>
      <c r="SCL269" s="214" t="e">
        <v>#N/A</v>
      </c>
      <c r="SCM269" s="214" t="e">
        <v>#N/A</v>
      </c>
      <c r="SCN269" s="214" t="e">
        <v>#N/A</v>
      </c>
      <c r="SCO269" s="214" t="e">
        <v>#N/A</v>
      </c>
      <c r="SCP269" s="214" t="e">
        <v>#N/A</v>
      </c>
      <c r="SCQ269" s="214" t="e">
        <v>#N/A</v>
      </c>
      <c r="SCR269" s="214" t="e">
        <v>#N/A</v>
      </c>
      <c r="SCS269" s="214" t="e">
        <v>#N/A</v>
      </c>
      <c r="SCT269" s="214" t="e">
        <v>#N/A</v>
      </c>
      <c r="SCU269" s="214" t="e">
        <v>#N/A</v>
      </c>
      <c r="SCV269" s="214" t="e">
        <v>#N/A</v>
      </c>
      <c r="SCW269" s="214" t="e">
        <v>#N/A</v>
      </c>
      <c r="SCX269" s="214" t="e">
        <v>#N/A</v>
      </c>
      <c r="SCY269" s="214" t="e">
        <v>#N/A</v>
      </c>
      <c r="SCZ269" s="214" t="e">
        <v>#N/A</v>
      </c>
      <c r="SDA269" s="214" t="e">
        <v>#N/A</v>
      </c>
      <c r="SDB269" s="214" t="e">
        <v>#N/A</v>
      </c>
      <c r="SDC269" s="214" t="e">
        <v>#N/A</v>
      </c>
      <c r="SDD269" s="214" t="e">
        <v>#N/A</v>
      </c>
      <c r="SDE269" s="214" t="e">
        <v>#N/A</v>
      </c>
      <c r="SDF269" s="214" t="e">
        <v>#N/A</v>
      </c>
      <c r="SDG269" s="214" t="e">
        <v>#N/A</v>
      </c>
      <c r="SDH269" s="214" t="e">
        <v>#N/A</v>
      </c>
      <c r="SDI269" s="214" t="e">
        <v>#N/A</v>
      </c>
      <c r="SDJ269" s="214" t="e">
        <v>#N/A</v>
      </c>
      <c r="SDK269" s="214" t="e">
        <v>#N/A</v>
      </c>
      <c r="SDL269" s="214" t="e">
        <v>#N/A</v>
      </c>
      <c r="SDM269" s="214" t="e">
        <v>#N/A</v>
      </c>
      <c r="SDN269" s="214" t="e">
        <v>#N/A</v>
      </c>
      <c r="SDO269" s="214" t="e">
        <v>#N/A</v>
      </c>
      <c r="SDP269" s="214" t="e">
        <v>#N/A</v>
      </c>
      <c r="SDQ269" s="214" t="e">
        <v>#N/A</v>
      </c>
      <c r="SDR269" s="214" t="e">
        <v>#N/A</v>
      </c>
      <c r="SDS269" s="214" t="e">
        <v>#N/A</v>
      </c>
      <c r="SDT269" s="214" t="e">
        <v>#N/A</v>
      </c>
      <c r="SDU269" s="214" t="e">
        <v>#N/A</v>
      </c>
      <c r="SDV269" s="214" t="e">
        <v>#N/A</v>
      </c>
      <c r="SDW269" s="214" t="e">
        <v>#N/A</v>
      </c>
      <c r="SDX269" s="214" t="e">
        <v>#N/A</v>
      </c>
      <c r="SDY269" s="214" t="e">
        <v>#N/A</v>
      </c>
      <c r="SDZ269" s="214" t="e">
        <v>#N/A</v>
      </c>
      <c r="SEA269" s="214" t="e">
        <v>#N/A</v>
      </c>
      <c r="SEB269" s="214" t="e">
        <v>#N/A</v>
      </c>
      <c r="SEC269" s="214" t="e">
        <v>#N/A</v>
      </c>
      <c r="SED269" s="214" t="e">
        <v>#N/A</v>
      </c>
      <c r="SEE269" s="214" t="e">
        <v>#N/A</v>
      </c>
      <c r="SEF269" s="214" t="e">
        <v>#N/A</v>
      </c>
      <c r="SEG269" s="214" t="e">
        <v>#N/A</v>
      </c>
      <c r="SEH269" s="214" t="e">
        <v>#N/A</v>
      </c>
      <c r="SEI269" s="214" t="e">
        <v>#N/A</v>
      </c>
      <c r="SEJ269" s="214" t="e">
        <v>#N/A</v>
      </c>
      <c r="SEK269" s="214" t="e">
        <v>#N/A</v>
      </c>
      <c r="SEL269" s="214" t="e">
        <v>#N/A</v>
      </c>
      <c r="SEM269" s="214" t="e">
        <v>#N/A</v>
      </c>
      <c r="SEN269" s="214" t="e">
        <v>#N/A</v>
      </c>
      <c r="SEO269" s="214" t="e">
        <v>#N/A</v>
      </c>
      <c r="SEP269" s="214" t="e">
        <v>#N/A</v>
      </c>
      <c r="SEQ269" s="214" t="e">
        <v>#N/A</v>
      </c>
      <c r="SER269" s="214" t="e">
        <v>#N/A</v>
      </c>
      <c r="SES269" s="214" t="e">
        <v>#N/A</v>
      </c>
      <c r="SET269" s="214" t="e">
        <v>#N/A</v>
      </c>
      <c r="SEU269" s="214" t="e">
        <v>#N/A</v>
      </c>
      <c r="SEV269" s="214" t="e">
        <v>#N/A</v>
      </c>
      <c r="SEW269" s="214" t="e">
        <v>#N/A</v>
      </c>
      <c r="SEX269" s="214" t="e">
        <v>#N/A</v>
      </c>
      <c r="SEY269" s="214" t="e">
        <v>#N/A</v>
      </c>
      <c r="SEZ269" s="214" t="e">
        <v>#N/A</v>
      </c>
      <c r="SFA269" s="214" t="e">
        <v>#N/A</v>
      </c>
      <c r="SFB269" s="214" t="e">
        <v>#N/A</v>
      </c>
      <c r="SFC269" s="214" t="e">
        <v>#N/A</v>
      </c>
      <c r="SFD269" s="214" t="e">
        <v>#N/A</v>
      </c>
      <c r="SFE269" s="214" t="e">
        <v>#N/A</v>
      </c>
      <c r="SFF269" s="214" t="e">
        <v>#N/A</v>
      </c>
      <c r="SFG269" s="214" t="e">
        <v>#N/A</v>
      </c>
      <c r="SFH269" s="214" t="e">
        <v>#N/A</v>
      </c>
      <c r="SFI269" s="214" t="e">
        <v>#N/A</v>
      </c>
      <c r="SFJ269" s="214" t="e">
        <v>#N/A</v>
      </c>
      <c r="SFK269" s="214" t="e">
        <v>#N/A</v>
      </c>
      <c r="SFL269" s="214" t="e">
        <v>#N/A</v>
      </c>
      <c r="SFM269" s="214" t="e">
        <v>#N/A</v>
      </c>
      <c r="SFN269" s="214" t="e">
        <v>#N/A</v>
      </c>
      <c r="SFO269" s="214" t="e">
        <v>#N/A</v>
      </c>
      <c r="SFP269" s="214" t="e">
        <v>#N/A</v>
      </c>
      <c r="SFQ269" s="214" t="e">
        <v>#N/A</v>
      </c>
      <c r="SFR269" s="214" t="e">
        <v>#N/A</v>
      </c>
      <c r="SFS269" s="214" t="e">
        <v>#N/A</v>
      </c>
      <c r="SFT269" s="214" t="e">
        <v>#N/A</v>
      </c>
      <c r="SFU269" s="214" t="e">
        <v>#N/A</v>
      </c>
      <c r="SFV269" s="214" t="e">
        <v>#N/A</v>
      </c>
      <c r="SFW269" s="214" t="e">
        <v>#N/A</v>
      </c>
      <c r="SFX269" s="214" t="e">
        <v>#N/A</v>
      </c>
      <c r="SFY269" s="214" t="e">
        <v>#N/A</v>
      </c>
      <c r="SFZ269" s="214" t="e">
        <v>#N/A</v>
      </c>
      <c r="SGA269" s="214" t="e">
        <v>#N/A</v>
      </c>
      <c r="SGB269" s="214" t="e">
        <v>#N/A</v>
      </c>
      <c r="SGC269" s="214" t="e">
        <v>#N/A</v>
      </c>
      <c r="SGD269" s="214" t="e">
        <v>#N/A</v>
      </c>
      <c r="SGE269" s="214" t="e">
        <v>#N/A</v>
      </c>
      <c r="SGF269" s="214" t="e">
        <v>#N/A</v>
      </c>
      <c r="SGG269" s="214" t="e">
        <v>#N/A</v>
      </c>
      <c r="SGH269" s="214" t="e">
        <v>#N/A</v>
      </c>
      <c r="SGI269" s="214" t="e">
        <v>#N/A</v>
      </c>
      <c r="SGJ269" s="214" t="e">
        <v>#N/A</v>
      </c>
      <c r="SGK269" s="214" t="e">
        <v>#N/A</v>
      </c>
      <c r="SGL269" s="214" t="e">
        <v>#N/A</v>
      </c>
      <c r="SGM269" s="214" t="e">
        <v>#N/A</v>
      </c>
      <c r="SGN269" s="214" t="e">
        <v>#N/A</v>
      </c>
      <c r="SGO269" s="214" t="e">
        <v>#N/A</v>
      </c>
      <c r="SGP269" s="214" t="e">
        <v>#N/A</v>
      </c>
      <c r="SGQ269" s="214" t="e">
        <v>#N/A</v>
      </c>
      <c r="SGR269" s="214" t="e">
        <v>#N/A</v>
      </c>
      <c r="SGS269" s="214" t="e">
        <v>#N/A</v>
      </c>
      <c r="SGT269" s="214" t="e">
        <v>#N/A</v>
      </c>
      <c r="SGU269" s="214" t="e">
        <v>#N/A</v>
      </c>
      <c r="SGV269" s="214" t="e">
        <v>#N/A</v>
      </c>
      <c r="SGW269" s="214" t="e">
        <v>#N/A</v>
      </c>
      <c r="SGX269" s="214" t="e">
        <v>#N/A</v>
      </c>
      <c r="SGY269" s="214" t="e">
        <v>#N/A</v>
      </c>
      <c r="SGZ269" s="214" t="e">
        <v>#N/A</v>
      </c>
      <c r="SHA269" s="214" t="e">
        <v>#N/A</v>
      </c>
      <c r="SHB269" s="214" t="e">
        <v>#N/A</v>
      </c>
      <c r="SHC269" s="214" t="e">
        <v>#N/A</v>
      </c>
      <c r="SHD269" s="214" t="e">
        <v>#N/A</v>
      </c>
      <c r="SHE269" s="214" t="e">
        <v>#N/A</v>
      </c>
      <c r="SHF269" s="214" t="e">
        <v>#N/A</v>
      </c>
      <c r="SHG269" s="214" t="e">
        <v>#N/A</v>
      </c>
      <c r="SHH269" s="214" t="e">
        <v>#N/A</v>
      </c>
      <c r="SHI269" s="214" t="e">
        <v>#N/A</v>
      </c>
      <c r="SHJ269" s="214" t="e">
        <v>#N/A</v>
      </c>
      <c r="SHK269" s="214" t="e">
        <v>#N/A</v>
      </c>
      <c r="SHL269" s="214" t="e">
        <v>#N/A</v>
      </c>
      <c r="SHM269" s="214" t="e">
        <v>#N/A</v>
      </c>
      <c r="SHN269" s="214" t="e">
        <v>#N/A</v>
      </c>
      <c r="SHO269" s="214" t="e">
        <v>#N/A</v>
      </c>
      <c r="SHP269" s="214" t="e">
        <v>#N/A</v>
      </c>
      <c r="SHQ269" s="214" t="e">
        <v>#N/A</v>
      </c>
      <c r="SHR269" s="214" t="e">
        <v>#N/A</v>
      </c>
      <c r="SHS269" s="214" t="e">
        <v>#N/A</v>
      </c>
      <c r="SHT269" s="214" t="e">
        <v>#N/A</v>
      </c>
      <c r="SHU269" s="214" t="e">
        <v>#N/A</v>
      </c>
      <c r="SHV269" s="214" t="e">
        <v>#N/A</v>
      </c>
      <c r="SHW269" s="214" t="e">
        <v>#N/A</v>
      </c>
      <c r="SHX269" s="214" t="e">
        <v>#N/A</v>
      </c>
      <c r="SHY269" s="214" t="e">
        <v>#N/A</v>
      </c>
      <c r="SHZ269" s="214" t="e">
        <v>#N/A</v>
      </c>
      <c r="SIA269" s="214" t="e">
        <v>#N/A</v>
      </c>
      <c r="SIB269" s="214" t="e">
        <v>#N/A</v>
      </c>
      <c r="SIC269" s="214" t="e">
        <v>#N/A</v>
      </c>
      <c r="SID269" s="214" t="e">
        <v>#N/A</v>
      </c>
      <c r="SIE269" s="214" t="e">
        <v>#N/A</v>
      </c>
      <c r="SIF269" s="214" t="e">
        <v>#N/A</v>
      </c>
      <c r="SIG269" s="214" t="e">
        <v>#N/A</v>
      </c>
      <c r="SIH269" s="214" t="e">
        <v>#N/A</v>
      </c>
      <c r="SII269" s="214" t="e">
        <v>#N/A</v>
      </c>
      <c r="SIJ269" s="214" t="e">
        <v>#N/A</v>
      </c>
      <c r="SIK269" s="214" t="e">
        <v>#N/A</v>
      </c>
      <c r="SIL269" s="214" t="e">
        <v>#N/A</v>
      </c>
      <c r="SIM269" s="214" t="e">
        <v>#N/A</v>
      </c>
      <c r="SIN269" s="214" t="e">
        <v>#N/A</v>
      </c>
      <c r="SIO269" s="214" t="e">
        <v>#N/A</v>
      </c>
      <c r="SIP269" s="214" t="e">
        <v>#N/A</v>
      </c>
      <c r="SIQ269" s="214" t="e">
        <v>#N/A</v>
      </c>
      <c r="SIR269" s="214" t="e">
        <v>#N/A</v>
      </c>
      <c r="SIS269" s="214" t="e">
        <v>#N/A</v>
      </c>
      <c r="SIT269" s="214" t="e">
        <v>#N/A</v>
      </c>
      <c r="SIU269" s="214" t="e">
        <v>#N/A</v>
      </c>
      <c r="SIV269" s="214" t="e">
        <v>#N/A</v>
      </c>
      <c r="SIW269" s="214" t="e">
        <v>#N/A</v>
      </c>
      <c r="SIX269" s="214" t="e">
        <v>#N/A</v>
      </c>
      <c r="SIY269" s="214" t="e">
        <v>#N/A</v>
      </c>
      <c r="SIZ269" s="214" t="e">
        <v>#N/A</v>
      </c>
      <c r="SJA269" s="214" t="e">
        <v>#N/A</v>
      </c>
      <c r="SJB269" s="214" t="e">
        <v>#N/A</v>
      </c>
      <c r="SJC269" s="214" t="e">
        <v>#N/A</v>
      </c>
      <c r="SJD269" s="214" t="e">
        <v>#N/A</v>
      </c>
      <c r="SJE269" s="214" t="e">
        <v>#N/A</v>
      </c>
      <c r="SJF269" s="214" t="e">
        <v>#N/A</v>
      </c>
      <c r="SJG269" s="214" t="e">
        <v>#N/A</v>
      </c>
      <c r="SJH269" s="214" t="e">
        <v>#N/A</v>
      </c>
      <c r="SJI269" s="214" t="e">
        <v>#N/A</v>
      </c>
      <c r="SJJ269" s="214" t="e">
        <v>#N/A</v>
      </c>
      <c r="SJK269" s="214" t="e">
        <v>#N/A</v>
      </c>
      <c r="SJL269" s="214" t="e">
        <v>#N/A</v>
      </c>
      <c r="SJM269" s="214" t="e">
        <v>#N/A</v>
      </c>
      <c r="SJN269" s="214" t="e">
        <v>#N/A</v>
      </c>
      <c r="SJO269" s="214" t="e">
        <v>#N/A</v>
      </c>
      <c r="SJP269" s="214" t="e">
        <v>#N/A</v>
      </c>
      <c r="SJQ269" s="214" t="e">
        <v>#N/A</v>
      </c>
      <c r="SJR269" s="214" t="e">
        <v>#N/A</v>
      </c>
      <c r="SJS269" s="214" t="e">
        <v>#N/A</v>
      </c>
      <c r="SJT269" s="214" t="e">
        <v>#N/A</v>
      </c>
      <c r="SJU269" s="214" t="e">
        <v>#N/A</v>
      </c>
      <c r="SJV269" s="214" t="e">
        <v>#N/A</v>
      </c>
      <c r="SJW269" s="214" t="e">
        <v>#N/A</v>
      </c>
      <c r="SJX269" s="214" t="e">
        <v>#N/A</v>
      </c>
      <c r="SJY269" s="214" t="e">
        <v>#N/A</v>
      </c>
      <c r="SJZ269" s="214" t="e">
        <v>#N/A</v>
      </c>
      <c r="SKA269" s="214" t="e">
        <v>#N/A</v>
      </c>
      <c r="SKB269" s="214" t="e">
        <v>#N/A</v>
      </c>
      <c r="SKC269" s="214" t="e">
        <v>#N/A</v>
      </c>
      <c r="SKD269" s="214" t="e">
        <v>#N/A</v>
      </c>
      <c r="SKE269" s="214" t="e">
        <v>#N/A</v>
      </c>
      <c r="SKF269" s="214" t="e">
        <v>#N/A</v>
      </c>
      <c r="SKG269" s="214" t="e">
        <v>#N/A</v>
      </c>
      <c r="SKH269" s="214" t="e">
        <v>#N/A</v>
      </c>
      <c r="SKI269" s="214" t="e">
        <v>#N/A</v>
      </c>
      <c r="SKJ269" s="214" t="e">
        <v>#N/A</v>
      </c>
      <c r="SKK269" s="214" t="e">
        <v>#N/A</v>
      </c>
      <c r="SKL269" s="214" t="e">
        <v>#N/A</v>
      </c>
      <c r="SKM269" s="214" t="e">
        <v>#N/A</v>
      </c>
      <c r="SKN269" s="214" t="e">
        <v>#N/A</v>
      </c>
      <c r="SKO269" s="214" t="e">
        <v>#N/A</v>
      </c>
      <c r="SKP269" s="214" t="e">
        <v>#N/A</v>
      </c>
      <c r="SKQ269" s="214" t="e">
        <v>#N/A</v>
      </c>
      <c r="SKR269" s="214" t="e">
        <v>#N/A</v>
      </c>
      <c r="SKS269" s="214" t="e">
        <v>#N/A</v>
      </c>
      <c r="SKT269" s="214" t="e">
        <v>#N/A</v>
      </c>
      <c r="SKU269" s="214" t="e">
        <v>#N/A</v>
      </c>
      <c r="SKV269" s="214" t="e">
        <v>#N/A</v>
      </c>
      <c r="SKW269" s="214" t="e">
        <v>#N/A</v>
      </c>
      <c r="SKX269" s="214" t="e">
        <v>#N/A</v>
      </c>
      <c r="SKY269" s="214" t="e">
        <v>#N/A</v>
      </c>
      <c r="SKZ269" s="214" t="e">
        <v>#N/A</v>
      </c>
      <c r="SLA269" s="214" t="e">
        <v>#N/A</v>
      </c>
      <c r="SLB269" s="214" t="e">
        <v>#N/A</v>
      </c>
      <c r="SLC269" s="214" t="e">
        <v>#N/A</v>
      </c>
      <c r="SLD269" s="214" t="e">
        <v>#N/A</v>
      </c>
      <c r="SLE269" s="214" t="e">
        <v>#N/A</v>
      </c>
      <c r="SLF269" s="214" t="e">
        <v>#N/A</v>
      </c>
      <c r="SLG269" s="214" t="e">
        <v>#N/A</v>
      </c>
      <c r="SLH269" s="214" t="e">
        <v>#N/A</v>
      </c>
      <c r="SLI269" s="214" t="e">
        <v>#N/A</v>
      </c>
      <c r="SLJ269" s="214" t="e">
        <v>#N/A</v>
      </c>
      <c r="SLK269" s="214" t="e">
        <v>#N/A</v>
      </c>
      <c r="SLL269" s="214" t="e">
        <v>#N/A</v>
      </c>
      <c r="SLM269" s="214" t="e">
        <v>#N/A</v>
      </c>
      <c r="SLN269" s="214" t="e">
        <v>#N/A</v>
      </c>
      <c r="SLO269" s="214" t="e">
        <v>#N/A</v>
      </c>
      <c r="SLP269" s="214" t="e">
        <v>#N/A</v>
      </c>
      <c r="SLQ269" s="214" t="e">
        <v>#N/A</v>
      </c>
      <c r="SLR269" s="214" t="e">
        <v>#N/A</v>
      </c>
      <c r="SLS269" s="214" t="e">
        <v>#N/A</v>
      </c>
      <c r="SLT269" s="214" t="e">
        <v>#N/A</v>
      </c>
      <c r="SLU269" s="214" t="e">
        <v>#N/A</v>
      </c>
      <c r="SLV269" s="214" t="e">
        <v>#N/A</v>
      </c>
      <c r="SLW269" s="214" t="e">
        <v>#N/A</v>
      </c>
      <c r="SLX269" s="214" t="e">
        <v>#N/A</v>
      </c>
      <c r="SLY269" s="214" t="e">
        <v>#N/A</v>
      </c>
      <c r="SLZ269" s="214" t="e">
        <v>#N/A</v>
      </c>
      <c r="SMA269" s="214" t="e">
        <v>#N/A</v>
      </c>
      <c r="SMB269" s="214" t="e">
        <v>#N/A</v>
      </c>
      <c r="SMC269" s="214" t="e">
        <v>#N/A</v>
      </c>
      <c r="SMD269" s="214" t="e">
        <v>#N/A</v>
      </c>
      <c r="SME269" s="214" t="e">
        <v>#N/A</v>
      </c>
      <c r="SMF269" s="214" t="e">
        <v>#N/A</v>
      </c>
      <c r="SMG269" s="214" t="e">
        <v>#N/A</v>
      </c>
      <c r="SMH269" s="214" t="e">
        <v>#N/A</v>
      </c>
      <c r="SMI269" s="214" t="e">
        <v>#N/A</v>
      </c>
      <c r="SMJ269" s="214" t="e">
        <v>#N/A</v>
      </c>
      <c r="SMK269" s="214" t="e">
        <v>#N/A</v>
      </c>
      <c r="SML269" s="214" t="e">
        <v>#N/A</v>
      </c>
      <c r="SMM269" s="214" t="e">
        <v>#N/A</v>
      </c>
      <c r="SMN269" s="214" t="e">
        <v>#N/A</v>
      </c>
      <c r="SMO269" s="214" t="e">
        <v>#N/A</v>
      </c>
      <c r="SMP269" s="214" t="e">
        <v>#N/A</v>
      </c>
      <c r="SMQ269" s="214" t="e">
        <v>#N/A</v>
      </c>
      <c r="SMR269" s="214" t="e">
        <v>#N/A</v>
      </c>
      <c r="SMS269" s="214" t="e">
        <v>#N/A</v>
      </c>
      <c r="SMT269" s="214" t="e">
        <v>#N/A</v>
      </c>
      <c r="SMU269" s="214" t="e">
        <v>#N/A</v>
      </c>
      <c r="SMV269" s="214" t="e">
        <v>#N/A</v>
      </c>
      <c r="SMW269" s="214" t="e">
        <v>#N/A</v>
      </c>
      <c r="SMX269" s="214" t="e">
        <v>#N/A</v>
      </c>
      <c r="SMY269" s="214" t="e">
        <v>#N/A</v>
      </c>
      <c r="SMZ269" s="214" t="e">
        <v>#N/A</v>
      </c>
      <c r="SNA269" s="214" t="e">
        <v>#N/A</v>
      </c>
      <c r="SNB269" s="214" t="e">
        <v>#N/A</v>
      </c>
      <c r="SNC269" s="214" t="e">
        <v>#N/A</v>
      </c>
      <c r="SND269" s="214" t="e">
        <v>#N/A</v>
      </c>
      <c r="SNE269" s="214" t="e">
        <v>#N/A</v>
      </c>
      <c r="SNF269" s="214" t="e">
        <v>#N/A</v>
      </c>
      <c r="SNG269" s="214" t="e">
        <v>#N/A</v>
      </c>
      <c r="SNH269" s="214" t="e">
        <v>#N/A</v>
      </c>
      <c r="SNI269" s="214" t="e">
        <v>#N/A</v>
      </c>
      <c r="SNJ269" s="214" t="e">
        <v>#N/A</v>
      </c>
      <c r="SNK269" s="214" t="e">
        <v>#N/A</v>
      </c>
      <c r="SNL269" s="214" t="e">
        <v>#N/A</v>
      </c>
      <c r="SNM269" s="214" t="e">
        <v>#N/A</v>
      </c>
      <c r="SNN269" s="214" t="e">
        <v>#N/A</v>
      </c>
      <c r="SNO269" s="214" t="e">
        <v>#N/A</v>
      </c>
      <c r="SNP269" s="214" t="e">
        <v>#N/A</v>
      </c>
      <c r="SNQ269" s="214" t="e">
        <v>#N/A</v>
      </c>
      <c r="SNR269" s="214" t="e">
        <v>#N/A</v>
      </c>
      <c r="SNS269" s="214" t="e">
        <v>#N/A</v>
      </c>
      <c r="SNT269" s="214" t="e">
        <v>#N/A</v>
      </c>
      <c r="SNU269" s="214" t="e">
        <v>#N/A</v>
      </c>
      <c r="SNV269" s="214" t="e">
        <v>#N/A</v>
      </c>
      <c r="SNW269" s="214" t="e">
        <v>#N/A</v>
      </c>
      <c r="SNX269" s="214" t="e">
        <v>#N/A</v>
      </c>
      <c r="SNY269" s="214" t="e">
        <v>#N/A</v>
      </c>
      <c r="SNZ269" s="214" t="e">
        <v>#N/A</v>
      </c>
      <c r="SOA269" s="214" t="e">
        <v>#N/A</v>
      </c>
      <c r="SOB269" s="214" t="e">
        <v>#N/A</v>
      </c>
      <c r="SOC269" s="214" t="e">
        <v>#N/A</v>
      </c>
      <c r="SOD269" s="214" t="e">
        <v>#N/A</v>
      </c>
      <c r="SOE269" s="214" t="e">
        <v>#N/A</v>
      </c>
      <c r="SOF269" s="214" t="e">
        <v>#N/A</v>
      </c>
      <c r="SOG269" s="214" t="e">
        <v>#N/A</v>
      </c>
      <c r="SOH269" s="214" t="e">
        <v>#N/A</v>
      </c>
      <c r="SOI269" s="214" t="e">
        <v>#N/A</v>
      </c>
      <c r="SOJ269" s="214" t="e">
        <v>#N/A</v>
      </c>
      <c r="SOK269" s="214" t="e">
        <v>#N/A</v>
      </c>
      <c r="SOL269" s="214" t="e">
        <v>#N/A</v>
      </c>
      <c r="SOM269" s="214" t="e">
        <v>#N/A</v>
      </c>
      <c r="SON269" s="214" t="e">
        <v>#N/A</v>
      </c>
      <c r="SOO269" s="214" t="e">
        <v>#N/A</v>
      </c>
      <c r="SOP269" s="214" t="e">
        <v>#N/A</v>
      </c>
      <c r="SOQ269" s="214" t="e">
        <v>#N/A</v>
      </c>
      <c r="SOR269" s="214" t="e">
        <v>#N/A</v>
      </c>
      <c r="SOS269" s="214" t="e">
        <v>#N/A</v>
      </c>
      <c r="SOT269" s="214" t="e">
        <v>#N/A</v>
      </c>
      <c r="SOU269" s="214" t="e">
        <v>#N/A</v>
      </c>
      <c r="SOV269" s="214" t="e">
        <v>#N/A</v>
      </c>
      <c r="SOW269" s="214" t="e">
        <v>#N/A</v>
      </c>
      <c r="SOX269" s="214" t="e">
        <v>#N/A</v>
      </c>
      <c r="SOY269" s="214" t="e">
        <v>#N/A</v>
      </c>
      <c r="SOZ269" s="214" t="e">
        <v>#N/A</v>
      </c>
      <c r="SPA269" s="214" t="e">
        <v>#N/A</v>
      </c>
      <c r="SPB269" s="214" t="e">
        <v>#N/A</v>
      </c>
      <c r="SPC269" s="214" t="e">
        <v>#N/A</v>
      </c>
      <c r="SPD269" s="214" t="e">
        <v>#N/A</v>
      </c>
      <c r="SPE269" s="214" t="e">
        <v>#N/A</v>
      </c>
      <c r="SPF269" s="214" t="e">
        <v>#N/A</v>
      </c>
      <c r="SPG269" s="214" t="e">
        <v>#N/A</v>
      </c>
      <c r="SPH269" s="214" t="e">
        <v>#N/A</v>
      </c>
      <c r="SPI269" s="214" t="e">
        <v>#N/A</v>
      </c>
      <c r="SPJ269" s="214" t="e">
        <v>#N/A</v>
      </c>
      <c r="SPK269" s="214" t="e">
        <v>#N/A</v>
      </c>
      <c r="SPL269" s="214" t="e">
        <v>#N/A</v>
      </c>
      <c r="SPM269" s="214" t="e">
        <v>#N/A</v>
      </c>
      <c r="SPN269" s="214" t="e">
        <v>#N/A</v>
      </c>
      <c r="SPO269" s="214" t="e">
        <v>#N/A</v>
      </c>
      <c r="SPP269" s="214" t="e">
        <v>#N/A</v>
      </c>
      <c r="SPQ269" s="214" t="e">
        <v>#N/A</v>
      </c>
      <c r="SPR269" s="214" t="e">
        <v>#N/A</v>
      </c>
      <c r="SPS269" s="214" t="e">
        <v>#N/A</v>
      </c>
      <c r="SPT269" s="214" t="e">
        <v>#N/A</v>
      </c>
      <c r="SPU269" s="214" t="e">
        <v>#N/A</v>
      </c>
      <c r="SPV269" s="214" t="e">
        <v>#N/A</v>
      </c>
      <c r="SPW269" s="214" t="e">
        <v>#N/A</v>
      </c>
      <c r="SPX269" s="214" t="e">
        <v>#N/A</v>
      </c>
      <c r="SPY269" s="214" t="e">
        <v>#N/A</v>
      </c>
      <c r="SPZ269" s="214" t="e">
        <v>#N/A</v>
      </c>
      <c r="SQA269" s="214" t="e">
        <v>#N/A</v>
      </c>
      <c r="SQB269" s="214" t="e">
        <v>#N/A</v>
      </c>
      <c r="SQC269" s="214" t="e">
        <v>#N/A</v>
      </c>
      <c r="SQD269" s="214" t="e">
        <v>#N/A</v>
      </c>
      <c r="SQE269" s="214" t="e">
        <v>#N/A</v>
      </c>
      <c r="SQF269" s="214" t="e">
        <v>#N/A</v>
      </c>
      <c r="SQG269" s="214" t="e">
        <v>#N/A</v>
      </c>
      <c r="SQH269" s="214" t="e">
        <v>#N/A</v>
      </c>
      <c r="SQI269" s="214" t="e">
        <v>#N/A</v>
      </c>
      <c r="SQJ269" s="214" t="e">
        <v>#N/A</v>
      </c>
      <c r="SQK269" s="214" t="e">
        <v>#N/A</v>
      </c>
      <c r="SQL269" s="214" t="e">
        <v>#N/A</v>
      </c>
      <c r="SQM269" s="214" t="e">
        <v>#N/A</v>
      </c>
      <c r="SQN269" s="214" t="e">
        <v>#N/A</v>
      </c>
      <c r="SQO269" s="214" t="e">
        <v>#N/A</v>
      </c>
      <c r="SQP269" s="214" t="e">
        <v>#N/A</v>
      </c>
      <c r="SQQ269" s="214" t="e">
        <v>#N/A</v>
      </c>
      <c r="SQR269" s="214" t="e">
        <v>#N/A</v>
      </c>
      <c r="SQS269" s="214" t="e">
        <v>#N/A</v>
      </c>
      <c r="SQT269" s="214" t="e">
        <v>#N/A</v>
      </c>
      <c r="SQU269" s="214" t="e">
        <v>#N/A</v>
      </c>
      <c r="SQV269" s="214" t="e">
        <v>#N/A</v>
      </c>
      <c r="SQW269" s="214" t="e">
        <v>#N/A</v>
      </c>
      <c r="SQX269" s="214" t="e">
        <v>#N/A</v>
      </c>
      <c r="SQY269" s="214" t="e">
        <v>#N/A</v>
      </c>
      <c r="SQZ269" s="214" t="e">
        <v>#N/A</v>
      </c>
      <c r="SRA269" s="214" t="e">
        <v>#N/A</v>
      </c>
      <c r="SRB269" s="214" t="e">
        <v>#N/A</v>
      </c>
      <c r="SRC269" s="214" t="e">
        <v>#N/A</v>
      </c>
      <c r="SRD269" s="214" t="e">
        <v>#N/A</v>
      </c>
      <c r="SRE269" s="214" t="e">
        <v>#N/A</v>
      </c>
      <c r="SRF269" s="214" t="e">
        <v>#N/A</v>
      </c>
      <c r="SRG269" s="214" t="e">
        <v>#N/A</v>
      </c>
      <c r="SRH269" s="214" t="e">
        <v>#N/A</v>
      </c>
      <c r="SRI269" s="214" t="e">
        <v>#N/A</v>
      </c>
      <c r="SRJ269" s="214" t="e">
        <v>#N/A</v>
      </c>
      <c r="SRK269" s="214" t="e">
        <v>#N/A</v>
      </c>
      <c r="SRL269" s="214" t="e">
        <v>#N/A</v>
      </c>
      <c r="SRM269" s="214" t="e">
        <v>#N/A</v>
      </c>
      <c r="SRN269" s="214" t="e">
        <v>#N/A</v>
      </c>
      <c r="SRO269" s="214" t="e">
        <v>#N/A</v>
      </c>
      <c r="SRP269" s="214" t="e">
        <v>#N/A</v>
      </c>
      <c r="SRQ269" s="214" t="e">
        <v>#N/A</v>
      </c>
      <c r="SRR269" s="214" t="e">
        <v>#N/A</v>
      </c>
      <c r="SRS269" s="214" t="e">
        <v>#N/A</v>
      </c>
      <c r="SRT269" s="214" t="e">
        <v>#N/A</v>
      </c>
      <c r="SRU269" s="214" t="e">
        <v>#N/A</v>
      </c>
      <c r="SRV269" s="214" t="e">
        <v>#N/A</v>
      </c>
      <c r="SRW269" s="214" t="e">
        <v>#N/A</v>
      </c>
      <c r="SRX269" s="214" t="e">
        <v>#N/A</v>
      </c>
      <c r="SRY269" s="214" t="e">
        <v>#N/A</v>
      </c>
      <c r="SRZ269" s="214" t="e">
        <v>#N/A</v>
      </c>
      <c r="SSA269" s="214" t="e">
        <v>#N/A</v>
      </c>
      <c r="SSB269" s="214" t="e">
        <v>#N/A</v>
      </c>
      <c r="SSC269" s="214" t="e">
        <v>#N/A</v>
      </c>
      <c r="SSD269" s="214" t="e">
        <v>#N/A</v>
      </c>
      <c r="SSE269" s="214" t="e">
        <v>#N/A</v>
      </c>
      <c r="SSF269" s="214" t="e">
        <v>#N/A</v>
      </c>
      <c r="SSG269" s="214" t="e">
        <v>#N/A</v>
      </c>
      <c r="SSH269" s="214" t="e">
        <v>#N/A</v>
      </c>
      <c r="SSI269" s="214" t="e">
        <v>#N/A</v>
      </c>
      <c r="SSJ269" s="214" t="e">
        <v>#N/A</v>
      </c>
      <c r="SSK269" s="214" t="e">
        <v>#N/A</v>
      </c>
      <c r="SSL269" s="214" t="e">
        <v>#N/A</v>
      </c>
      <c r="SSM269" s="214" t="e">
        <v>#N/A</v>
      </c>
      <c r="SSN269" s="214" t="e">
        <v>#N/A</v>
      </c>
      <c r="SSO269" s="214" t="e">
        <v>#N/A</v>
      </c>
      <c r="SSP269" s="214" t="e">
        <v>#N/A</v>
      </c>
      <c r="SSQ269" s="214" t="e">
        <v>#N/A</v>
      </c>
      <c r="SSR269" s="214" t="e">
        <v>#N/A</v>
      </c>
      <c r="SSS269" s="214" t="e">
        <v>#N/A</v>
      </c>
      <c r="SST269" s="214" t="e">
        <v>#N/A</v>
      </c>
      <c r="SSU269" s="214" t="e">
        <v>#N/A</v>
      </c>
      <c r="SSV269" s="214" t="e">
        <v>#N/A</v>
      </c>
      <c r="SSW269" s="214" t="e">
        <v>#N/A</v>
      </c>
      <c r="SSX269" s="214" t="e">
        <v>#N/A</v>
      </c>
      <c r="SSY269" s="214" t="e">
        <v>#N/A</v>
      </c>
      <c r="SSZ269" s="214" t="e">
        <v>#N/A</v>
      </c>
      <c r="STA269" s="214" t="e">
        <v>#N/A</v>
      </c>
      <c r="STB269" s="214" t="e">
        <v>#N/A</v>
      </c>
      <c r="STC269" s="214" t="e">
        <v>#N/A</v>
      </c>
      <c r="STD269" s="214" t="e">
        <v>#N/A</v>
      </c>
      <c r="STE269" s="214" t="e">
        <v>#N/A</v>
      </c>
      <c r="STF269" s="214" t="e">
        <v>#N/A</v>
      </c>
      <c r="STG269" s="214" t="e">
        <v>#N/A</v>
      </c>
      <c r="STH269" s="214" t="e">
        <v>#N/A</v>
      </c>
      <c r="STI269" s="214" t="e">
        <v>#N/A</v>
      </c>
      <c r="STJ269" s="214" t="e">
        <v>#N/A</v>
      </c>
      <c r="STK269" s="214" t="e">
        <v>#N/A</v>
      </c>
      <c r="STL269" s="214" t="e">
        <v>#N/A</v>
      </c>
      <c r="STM269" s="214" t="e">
        <v>#N/A</v>
      </c>
      <c r="STN269" s="214" t="e">
        <v>#N/A</v>
      </c>
      <c r="STO269" s="214" t="e">
        <v>#N/A</v>
      </c>
      <c r="STP269" s="214" t="e">
        <v>#N/A</v>
      </c>
      <c r="STQ269" s="214" t="e">
        <v>#N/A</v>
      </c>
      <c r="STR269" s="214" t="e">
        <v>#N/A</v>
      </c>
      <c r="STS269" s="214" t="e">
        <v>#N/A</v>
      </c>
      <c r="STT269" s="214" t="e">
        <v>#N/A</v>
      </c>
      <c r="STU269" s="214" t="e">
        <v>#N/A</v>
      </c>
      <c r="STV269" s="214" t="e">
        <v>#N/A</v>
      </c>
      <c r="STW269" s="214" t="e">
        <v>#N/A</v>
      </c>
      <c r="STX269" s="214" t="e">
        <v>#N/A</v>
      </c>
      <c r="STY269" s="214" t="e">
        <v>#N/A</v>
      </c>
      <c r="STZ269" s="214" t="e">
        <v>#N/A</v>
      </c>
      <c r="SUA269" s="214" t="e">
        <v>#N/A</v>
      </c>
      <c r="SUB269" s="214" t="e">
        <v>#N/A</v>
      </c>
      <c r="SUC269" s="214" t="e">
        <v>#N/A</v>
      </c>
      <c r="SUD269" s="214" t="e">
        <v>#N/A</v>
      </c>
      <c r="SUE269" s="214" t="e">
        <v>#N/A</v>
      </c>
      <c r="SUF269" s="214" t="e">
        <v>#N/A</v>
      </c>
      <c r="SUG269" s="214" t="e">
        <v>#N/A</v>
      </c>
      <c r="SUH269" s="214" t="e">
        <v>#N/A</v>
      </c>
      <c r="SUI269" s="214" t="e">
        <v>#N/A</v>
      </c>
      <c r="SUJ269" s="214" t="e">
        <v>#N/A</v>
      </c>
      <c r="SUK269" s="214" t="e">
        <v>#N/A</v>
      </c>
      <c r="SUL269" s="214" t="e">
        <v>#N/A</v>
      </c>
      <c r="SUM269" s="214" t="e">
        <v>#N/A</v>
      </c>
      <c r="SUN269" s="214" t="e">
        <v>#N/A</v>
      </c>
      <c r="SUO269" s="214" t="e">
        <v>#N/A</v>
      </c>
      <c r="SUP269" s="214" t="e">
        <v>#N/A</v>
      </c>
      <c r="SUQ269" s="214" t="e">
        <v>#N/A</v>
      </c>
      <c r="SUR269" s="214" t="e">
        <v>#N/A</v>
      </c>
      <c r="SUS269" s="214" t="e">
        <v>#N/A</v>
      </c>
      <c r="SUT269" s="214" t="e">
        <v>#N/A</v>
      </c>
      <c r="SUU269" s="214" t="e">
        <v>#N/A</v>
      </c>
      <c r="SUV269" s="214" t="e">
        <v>#N/A</v>
      </c>
      <c r="SUW269" s="214" t="e">
        <v>#N/A</v>
      </c>
      <c r="SUX269" s="214" t="e">
        <v>#N/A</v>
      </c>
      <c r="SUY269" s="214" t="e">
        <v>#N/A</v>
      </c>
      <c r="SUZ269" s="214" t="e">
        <v>#N/A</v>
      </c>
      <c r="SVA269" s="214" t="e">
        <v>#N/A</v>
      </c>
      <c r="SVB269" s="214" t="e">
        <v>#N/A</v>
      </c>
      <c r="SVC269" s="214" t="e">
        <v>#N/A</v>
      </c>
      <c r="SVD269" s="214" t="e">
        <v>#N/A</v>
      </c>
      <c r="SVE269" s="214" t="e">
        <v>#N/A</v>
      </c>
      <c r="SVF269" s="214" t="e">
        <v>#N/A</v>
      </c>
      <c r="SVG269" s="214" t="e">
        <v>#N/A</v>
      </c>
      <c r="SVH269" s="214" t="e">
        <v>#N/A</v>
      </c>
      <c r="SVI269" s="214" t="e">
        <v>#N/A</v>
      </c>
      <c r="SVJ269" s="214" t="e">
        <v>#N/A</v>
      </c>
      <c r="SVK269" s="214" t="e">
        <v>#N/A</v>
      </c>
      <c r="SVL269" s="214" t="e">
        <v>#N/A</v>
      </c>
      <c r="SVM269" s="214" t="e">
        <v>#N/A</v>
      </c>
      <c r="SVN269" s="214" t="e">
        <v>#N/A</v>
      </c>
      <c r="SVO269" s="214" t="e">
        <v>#N/A</v>
      </c>
      <c r="SVP269" s="214" t="e">
        <v>#N/A</v>
      </c>
      <c r="SVQ269" s="214" t="e">
        <v>#N/A</v>
      </c>
      <c r="SVR269" s="214" t="e">
        <v>#N/A</v>
      </c>
      <c r="SVS269" s="214" t="e">
        <v>#N/A</v>
      </c>
      <c r="SVT269" s="214" t="e">
        <v>#N/A</v>
      </c>
      <c r="SVU269" s="214" t="e">
        <v>#N/A</v>
      </c>
      <c r="SVV269" s="214" t="e">
        <v>#N/A</v>
      </c>
      <c r="SVW269" s="214" t="e">
        <v>#N/A</v>
      </c>
      <c r="SVX269" s="214" t="e">
        <v>#N/A</v>
      </c>
      <c r="SVY269" s="214" t="e">
        <v>#N/A</v>
      </c>
      <c r="SVZ269" s="214" t="e">
        <v>#N/A</v>
      </c>
      <c r="SWA269" s="214" t="e">
        <v>#N/A</v>
      </c>
      <c r="SWB269" s="214" t="e">
        <v>#N/A</v>
      </c>
      <c r="SWC269" s="214" t="e">
        <v>#N/A</v>
      </c>
      <c r="SWD269" s="214" t="e">
        <v>#N/A</v>
      </c>
      <c r="SWE269" s="214" t="e">
        <v>#N/A</v>
      </c>
      <c r="SWF269" s="214" t="e">
        <v>#N/A</v>
      </c>
      <c r="SWG269" s="214" t="e">
        <v>#N/A</v>
      </c>
      <c r="SWH269" s="214" t="e">
        <v>#N/A</v>
      </c>
      <c r="SWI269" s="214" t="e">
        <v>#N/A</v>
      </c>
      <c r="SWJ269" s="214" t="e">
        <v>#N/A</v>
      </c>
      <c r="SWK269" s="214" t="e">
        <v>#N/A</v>
      </c>
      <c r="SWL269" s="214" t="e">
        <v>#N/A</v>
      </c>
      <c r="SWM269" s="214" t="e">
        <v>#N/A</v>
      </c>
      <c r="SWN269" s="214" t="e">
        <v>#N/A</v>
      </c>
      <c r="SWO269" s="214" t="e">
        <v>#N/A</v>
      </c>
      <c r="SWP269" s="214" t="e">
        <v>#N/A</v>
      </c>
      <c r="SWQ269" s="214" t="e">
        <v>#N/A</v>
      </c>
      <c r="SWR269" s="214" t="e">
        <v>#N/A</v>
      </c>
      <c r="SWS269" s="214" t="e">
        <v>#N/A</v>
      </c>
      <c r="SWT269" s="214" t="e">
        <v>#N/A</v>
      </c>
      <c r="SWU269" s="214" t="e">
        <v>#N/A</v>
      </c>
      <c r="SWV269" s="214" t="e">
        <v>#N/A</v>
      </c>
      <c r="SWW269" s="214" t="e">
        <v>#N/A</v>
      </c>
      <c r="SWX269" s="214" t="e">
        <v>#N/A</v>
      </c>
      <c r="SWY269" s="214" t="e">
        <v>#N/A</v>
      </c>
      <c r="SWZ269" s="214" t="e">
        <v>#N/A</v>
      </c>
      <c r="SXA269" s="214" t="e">
        <v>#N/A</v>
      </c>
      <c r="SXB269" s="214" t="e">
        <v>#N/A</v>
      </c>
      <c r="SXC269" s="214" t="e">
        <v>#N/A</v>
      </c>
      <c r="SXD269" s="214" t="e">
        <v>#N/A</v>
      </c>
      <c r="SXE269" s="214" t="e">
        <v>#N/A</v>
      </c>
      <c r="SXF269" s="214" t="e">
        <v>#N/A</v>
      </c>
      <c r="SXG269" s="214" t="e">
        <v>#N/A</v>
      </c>
      <c r="SXH269" s="214" t="e">
        <v>#N/A</v>
      </c>
      <c r="SXI269" s="214" t="e">
        <v>#N/A</v>
      </c>
      <c r="SXJ269" s="214" t="e">
        <v>#N/A</v>
      </c>
      <c r="SXK269" s="214" t="e">
        <v>#N/A</v>
      </c>
      <c r="SXL269" s="214" t="e">
        <v>#N/A</v>
      </c>
      <c r="SXM269" s="214" t="e">
        <v>#N/A</v>
      </c>
      <c r="SXN269" s="214" t="e">
        <v>#N/A</v>
      </c>
      <c r="SXO269" s="214" t="e">
        <v>#N/A</v>
      </c>
      <c r="SXP269" s="214" t="e">
        <v>#N/A</v>
      </c>
      <c r="SXQ269" s="214" t="e">
        <v>#N/A</v>
      </c>
      <c r="SXR269" s="214" t="e">
        <v>#N/A</v>
      </c>
      <c r="SXS269" s="214" t="e">
        <v>#N/A</v>
      </c>
      <c r="SXT269" s="214" t="e">
        <v>#N/A</v>
      </c>
      <c r="SXU269" s="214" t="e">
        <v>#N/A</v>
      </c>
      <c r="SXV269" s="214" t="e">
        <v>#N/A</v>
      </c>
      <c r="SXW269" s="214" t="e">
        <v>#N/A</v>
      </c>
      <c r="SXX269" s="214" t="e">
        <v>#N/A</v>
      </c>
      <c r="SXY269" s="214" t="e">
        <v>#N/A</v>
      </c>
      <c r="SXZ269" s="214" t="e">
        <v>#N/A</v>
      </c>
      <c r="SYA269" s="214" t="e">
        <v>#N/A</v>
      </c>
      <c r="SYB269" s="214" t="e">
        <v>#N/A</v>
      </c>
      <c r="SYC269" s="214" t="e">
        <v>#N/A</v>
      </c>
      <c r="SYD269" s="214" t="e">
        <v>#N/A</v>
      </c>
      <c r="SYE269" s="214" t="e">
        <v>#N/A</v>
      </c>
      <c r="SYF269" s="214" t="e">
        <v>#N/A</v>
      </c>
      <c r="SYG269" s="214" t="e">
        <v>#N/A</v>
      </c>
      <c r="SYH269" s="214" t="e">
        <v>#N/A</v>
      </c>
      <c r="SYI269" s="214" t="e">
        <v>#N/A</v>
      </c>
      <c r="SYJ269" s="214" t="e">
        <v>#N/A</v>
      </c>
      <c r="SYK269" s="214" t="e">
        <v>#N/A</v>
      </c>
      <c r="SYL269" s="214" t="e">
        <v>#N/A</v>
      </c>
      <c r="SYM269" s="214" t="e">
        <v>#N/A</v>
      </c>
      <c r="SYN269" s="214" t="e">
        <v>#N/A</v>
      </c>
      <c r="SYO269" s="214" t="e">
        <v>#N/A</v>
      </c>
      <c r="SYP269" s="214" t="e">
        <v>#N/A</v>
      </c>
      <c r="SYQ269" s="214" t="e">
        <v>#N/A</v>
      </c>
      <c r="SYR269" s="214" t="e">
        <v>#N/A</v>
      </c>
      <c r="SYS269" s="214" t="e">
        <v>#N/A</v>
      </c>
      <c r="SYT269" s="214" t="e">
        <v>#N/A</v>
      </c>
      <c r="SYU269" s="214" t="e">
        <v>#N/A</v>
      </c>
      <c r="SYV269" s="214" t="e">
        <v>#N/A</v>
      </c>
      <c r="SYW269" s="214" t="e">
        <v>#N/A</v>
      </c>
      <c r="SYX269" s="214" t="e">
        <v>#N/A</v>
      </c>
      <c r="SYY269" s="214" t="e">
        <v>#N/A</v>
      </c>
      <c r="SYZ269" s="214" t="e">
        <v>#N/A</v>
      </c>
      <c r="SZA269" s="214" t="e">
        <v>#N/A</v>
      </c>
      <c r="SZB269" s="214" t="e">
        <v>#N/A</v>
      </c>
      <c r="SZC269" s="214" t="e">
        <v>#N/A</v>
      </c>
      <c r="SZD269" s="214" t="e">
        <v>#N/A</v>
      </c>
      <c r="SZE269" s="214" t="e">
        <v>#N/A</v>
      </c>
      <c r="SZF269" s="214" t="e">
        <v>#N/A</v>
      </c>
      <c r="SZG269" s="214" t="e">
        <v>#N/A</v>
      </c>
      <c r="SZH269" s="214" t="e">
        <v>#N/A</v>
      </c>
      <c r="SZI269" s="214" t="e">
        <v>#N/A</v>
      </c>
      <c r="SZJ269" s="214" t="e">
        <v>#N/A</v>
      </c>
      <c r="SZK269" s="214" t="e">
        <v>#N/A</v>
      </c>
      <c r="SZL269" s="214" t="e">
        <v>#N/A</v>
      </c>
      <c r="SZM269" s="214" t="e">
        <v>#N/A</v>
      </c>
      <c r="SZN269" s="214" t="e">
        <v>#N/A</v>
      </c>
      <c r="SZO269" s="214" t="e">
        <v>#N/A</v>
      </c>
      <c r="SZP269" s="214" t="e">
        <v>#N/A</v>
      </c>
      <c r="SZQ269" s="214" t="e">
        <v>#N/A</v>
      </c>
      <c r="SZR269" s="214" t="e">
        <v>#N/A</v>
      </c>
      <c r="SZS269" s="214" t="e">
        <v>#N/A</v>
      </c>
      <c r="SZT269" s="214" t="e">
        <v>#N/A</v>
      </c>
      <c r="SZU269" s="214" t="e">
        <v>#N/A</v>
      </c>
      <c r="SZV269" s="214" t="e">
        <v>#N/A</v>
      </c>
      <c r="SZW269" s="214" t="e">
        <v>#N/A</v>
      </c>
      <c r="SZX269" s="214" t="e">
        <v>#N/A</v>
      </c>
      <c r="SZY269" s="214" t="e">
        <v>#N/A</v>
      </c>
      <c r="SZZ269" s="214" t="e">
        <v>#N/A</v>
      </c>
      <c r="TAA269" s="214" t="e">
        <v>#N/A</v>
      </c>
      <c r="TAB269" s="214" t="e">
        <v>#N/A</v>
      </c>
      <c r="TAC269" s="214" t="e">
        <v>#N/A</v>
      </c>
      <c r="TAD269" s="214" t="e">
        <v>#N/A</v>
      </c>
      <c r="TAE269" s="214" t="e">
        <v>#N/A</v>
      </c>
      <c r="TAF269" s="214" t="e">
        <v>#N/A</v>
      </c>
      <c r="TAG269" s="214" t="e">
        <v>#N/A</v>
      </c>
      <c r="TAH269" s="214" t="e">
        <v>#N/A</v>
      </c>
      <c r="TAI269" s="214" t="e">
        <v>#N/A</v>
      </c>
      <c r="TAJ269" s="214" t="e">
        <v>#N/A</v>
      </c>
      <c r="TAK269" s="214" t="e">
        <v>#N/A</v>
      </c>
      <c r="TAL269" s="214" t="e">
        <v>#N/A</v>
      </c>
      <c r="TAM269" s="214" t="e">
        <v>#N/A</v>
      </c>
      <c r="TAN269" s="214" t="e">
        <v>#N/A</v>
      </c>
      <c r="TAO269" s="214" t="e">
        <v>#N/A</v>
      </c>
      <c r="TAP269" s="214" t="e">
        <v>#N/A</v>
      </c>
      <c r="TAQ269" s="214" t="e">
        <v>#N/A</v>
      </c>
      <c r="TAR269" s="214" t="e">
        <v>#N/A</v>
      </c>
      <c r="TAS269" s="214" t="e">
        <v>#N/A</v>
      </c>
      <c r="TAT269" s="214" t="e">
        <v>#N/A</v>
      </c>
      <c r="TAU269" s="214" t="e">
        <v>#N/A</v>
      </c>
      <c r="TAV269" s="214" t="e">
        <v>#N/A</v>
      </c>
      <c r="TAW269" s="214" t="e">
        <v>#N/A</v>
      </c>
      <c r="TAX269" s="214" t="e">
        <v>#N/A</v>
      </c>
      <c r="TAY269" s="214" t="e">
        <v>#N/A</v>
      </c>
      <c r="TAZ269" s="214" t="e">
        <v>#N/A</v>
      </c>
      <c r="TBA269" s="214" t="e">
        <v>#N/A</v>
      </c>
      <c r="TBB269" s="214" t="e">
        <v>#N/A</v>
      </c>
      <c r="TBC269" s="214" t="e">
        <v>#N/A</v>
      </c>
      <c r="TBD269" s="214" t="e">
        <v>#N/A</v>
      </c>
      <c r="TBE269" s="214" t="e">
        <v>#N/A</v>
      </c>
      <c r="TBF269" s="214" t="e">
        <v>#N/A</v>
      </c>
      <c r="TBG269" s="214" t="e">
        <v>#N/A</v>
      </c>
      <c r="TBH269" s="214" t="e">
        <v>#N/A</v>
      </c>
      <c r="TBI269" s="214" t="e">
        <v>#N/A</v>
      </c>
      <c r="TBJ269" s="214" t="e">
        <v>#N/A</v>
      </c>
      <c r="TBK269" s="214" t="e">
        <v>#N/A</v>
      </c>
      <c r="TBL269" s="214" t="e">
        <v>#N/A</v>
      </c>
      <c r="TBM269" s="214" t="e">
        <v>#N/A</v>
      </c>
      <c r="TBN269" s="214" t="e">
        <v>#N/A</v>
      </c>
      <c r="TBO269" s="214" t="e">
        <v>#N/A</v>
      </c>
      <c r="TBP269" s="214" t="e">
        <v>#N/A</v>
      </c>
      <c r="TBQ269" s="214" t="e">
        <v>#N/A</v>
      </c>
      <c r="TBR269" s="214" t="e">
        <v>#N/A</v>
      </c>
      <c r="TBS269" s="214" t="e">
        <v>#N/A</v>
      </c>
      <c r="TBT269" s="214" t="e">
        <v>#N/A</v>
      </c>
      <c r="TBU269" s="214" t="e">
        <v>#N/A</v>
      </c>
      <c r="TBV269" s="214" t="e">
        <v>#N/A</v>
      </c>
      <c r="TBW269" s="214" t="e">
        <v>#N/A</v>
      </c>
      <c r="TBX269" s="214" t="e">
        <v>#N/A</v>
      </c>
      <c r="TBY269" s="214" t="e">
        <v>#N/A</v>
      </c>
      <c r="TBZ269" s="214" t="e">
        <v>#N/A</v>
      </c>
      <c r="TCA269" s="214" t="e">
        <v>#N/A</v>
      </c>
      <c r="TCB269" s="214" t="e">
        <v>#N/A</v>
      </c>
      <c r="TCC269" s="214" t="e">
        <v>#N/A</v>
      </c>
      <c r="TCD269" s="214" t="e">
        <v>#N/A</v>
      </c>
      <c r="TCE269" s="214" t="e">
        <v>#N/A</v>
      </c>
      <c r="TCF269" s="214" t="e">
        <v>#N/A</v>
      </c>
      <c r="TCG269" s="214" t="e">
        <v>#N/A</v>
      </c>
      <c r="TCH269" s="214" t="e">
        <v>#N/A</v>
      </c>
      <c r="TCI269" s="214" t="e">
        <v>#N/A</v>
      </c>
      <c r="TCJ269" s="214" t="e">
        <v>#N/A</v>
      </c>
      <c r="TCK269" s="214" t="e">
        <v>#N/A</v>
      </c>
      <c r="TCL269" s="214" t="e">
        <v>#N/A</v>
      </c>
      <c r="TCM269" s="214" t="e">
        <v>#N/A</v>
      </c>
      <c r="TCN269" s="214" t="e">
        <v>#N/A</v>
      </c>
      <c r="TCO269" s="214" t="e">
        <v>#N/A</v>
      </c>
      <c r="TCP269" s="214" t="e">
        <v>#N/A</v>
      </c>
      <c r="TCQ269" s="214" t="e">
        <v>#N/A</v>
      </c>
      <c r="TCR269" s="214" t="e">
        <v>#N/A</v>
      </c>
      <c r="TCS269" s="214" t="e">
        <v>#N/A</v>
      </c>
      <c r="TCT269" s="214" t="e">
        <v>#N/A</v>
      </c>
      <c r="TCU269" s="214" t="e">
        <v>#N/A</v>
      </c>
      <c r="TCV269" s="214" t="e">
        <v>#N/A</v>
      </c>
      <c r="TCW269" s="214" t="e">
        <v>#N/A</v>
      </c>
      <c r="TCX269" s="214" t="e">
        <v>#N/A</v>
      </c>
      <c r="TCY269" s="214" t="e">
        <v>#N/A</v>
      </c>
      <c r="TCZ269" s="214" t="e">
        <v>#N/A</v>
      </c>
      <c r="TDA269" s="214" t="e">
        <v>#N/A</v>
      </c>
      <c r="TDB269" s="214" t="e">
        <v>#N/A</v>
      </c>
      <c r="TDC269" s="214" t="e">
        <v>#N/A</v>
      </c>
      <c r="TDD269" s="214" t="e">
        <v>#N/A</v>
      </c>
      <c r="TDE269" s="214" t="e">
        <v>#N/A</v>
      </c>
      <c r="TDF269" s="214" t="e">
        <v>#N/A</v>
      </c>
      <c r="TDG269" s="214" t="e">
        <v>#N/A</v>
      </c>
      <c r="TDH269" s="214" t="e">
        <v>#N/A</v>
      </c>
      <c r="TDI269" s="214" t="e">
        <v>#N/A</v>
      </c>
      <c r="TDJ269" s="214" t="e">
        <v>#N/A</v>
      </c>
      <c r="TDK269" s="214" t="e">
        <v>#N/A</v>
      </c>
      <c r="TDL269" s="214" t="e">
        <v>#N/A</v>
      </c>
      <c r="TDM269" s="214" t="e">
        <v>#N/A</v>
      </c>
      <c r="TDN269" s="214" t="e">
        <v>#N/A</v>
      </c>
      <c r="TDO269" s="214" t="e">
        <v>#N/A</v>
      </c>
      <c r="TDP269" s="214" t="e">
        <v>#N/A</v>
      </c>
      <c r="TDQ269" s="214" t="e">
        <v>#N/A</v>
      </c>
      <c r="TDR269" s="214" t="e">
        <v>#N/A</v>
      </c>
      <c r="TDS269" s="214" t="e">
        <v>#N/A</v>
      </c>
      <c r="TDT269" s="214" t="e">
        <v>#N/A</v>
      </c>
      <c r="TDU269" s="214" t="e">
        <v>#N/A</v>
      </c>
      <c r="TDV269" s="214" t="e">
        <v>#N/A</v>
      </c>
      <c r="TDW269" s="214" t="e">
        <v>#N/A</v>
      </c>
      <c r="TDX269" s="214" t="e">
        <v>#N/A</v>
      </c>
      <c r="TDY269" s="214" t="e">
        <v>#N/A</v>
      </c>
      <c r="TDZ269" s="214" t="e">
        <v>#N/A</v>
      </c>
      <c r="TEA269" s="214" t="e">
        <v>#N/A</v>
      </c>
      <c r="TEB269" s="214" t="e">
        <v>#N/A</v>
      </c>
      <c r="TEC269" s="214" t="e">
        <v>#N/A</v>
      </c>
      <c r="TED269" s="214" t="e">
        <v>#N/A</v>
      </c>
      <c r="TEE269" s="214" t="e">
        <v>#N/A</v>
      </c>
      <c r="TEF269" s="214" t="e">
        <v>#N/A</v>
      </c>
      <c r="TEG269" s="214" t="e">
        <v>#N/A</v>
      </c>
      <c r="TEH269" s="214" t="e">
        <v>#N/A</v>
      </c>
      <c r="TEI269" s="214" t="e">
        <v>#N/A</v>
      </c>
      <c r="TEJ269" s="214" t="e">
        <v>#N/A</v>
      </c>
      <c r="TEK269" s="214" t="e">
        <v>#N/A</v>
      </c>
      <c r="TEL269" s="214" t="e">
        <v>#N/A</v>
      </c>
      <c r="TEM269" s="214" t="e">
        <v>#N/A</v>
      </c>
      <c r="TEN269" s="214" t="e">
        <v>#N/A</v>
      </c>
      <c r="TEO269" s="214" t="e">
        <v>#N/A</v>
      </c>
      <c r="TEP269" s="214" t="e">
        <v>#N/A</v>
      </c>
      <c r="TEQ269" s="214" t="e">
        <v>#N/A</v>
      </c>
      <c r="TER269" s="214" t="e">
        <v>#N/A</v>
      </c>
      <c r="TES269" s="214" t="e">
        <v>#N/A</v>
      </c>
      <c r="TET269" s="214" t="e">
        <v>#N/A</v>
      </c>
      <c r="TEU269" s="214" t="e">
        <v>#N/A</v>
      </c>
      <c r="TEV269" s="214" t="e">
        <v>#N/A</v>
      </c>
      <c r="TEW269" s="214" t="e">
        <v>#N/A</v>
      </c>
      <c r="TEX269" s="214" t="e">
        <v>#N/A</v>
      </c>
      <c r="TEY269" s="214" t="e">
        <v>#N/A</v>
      </c>
      <c r="TEZ269" s="214" t="e">
        <v>#N/A</v>
      </c>
      <c r="TFA269" s="214" t="e">
        <v>#N/A</v>
      </c>
      <c r="TFB269" s="214" t="e">
        <v>#N/A</v>
      </c>
      <c r="TFC269" s="214" t="e">
        <v>#N/A</v>
      </c>
      <c r="TFD269" s="214" t="e">
        <v>#N/A</v>
      </c>
      <c r="TFE269" s="214" t="e">
        <v>#N/A</v>
      </c>
      <c r="TFF269" s="214" t="e">
        <v>#N/A</v>
      </c>
      <c r="TFG269" s="214" t="e">
        <v>#N/A</v>
      </c>
      <c r="TFH269" s="214" t="e">
        <v>#N/A</v>
      </c>
      <c r="TFI269" s="214" t="e">
        <v>#N/A</v>
      </c>
      <c r="TFJ269" s="214" t="e">
        <v>#N/A</v>
      </c>
      <c r="TFK269" s="214" t="e">
        <v>#N/A</v>
      </c>
      <c r="TFL269" s="214" t="e">
        <v>#N/A</v>
      </c>
      <c r="TFM269" s="214" t="e">
        <v>#N/A</v>
      </c>
      <c r="TFN269" s="214" t="e">
        <v>#N/A</v>
      </c>
      <c r="TFO269" s="214" t="e">
        <v>#N/A</v>
      </c>
      <c r="TFP269" s="214" t="e">
        <v>#N/A</v>
      </c>
      <c r="TFQ269" s="214" t="e">
        <v>#N/A</v>
      </c>
      <c r="TFR269" s="214" t="e">
        <v>#N/A</v>
      </c>
      <c r="TFS269" s="214" t="e">
        <v>#N/A</v>
      </c>
      <c r="TFT269" s="214" t="e">
        <v>#N/A</v>
      </c>
      <c r="TFU269" s="214" t="e">
        <v>#N/A</v>
      </c>
      <c r="TFV269" s="214" t="e">
        <v>#N/A</v>
      </c>
      <c r="TFW269" s="214" t="e">
        <v>#N/A</v>
      </c>
      <c r="TFX269" s="214" t="e">
        <v>#N/A</v>
      </c>
      <c r="TFY269" s="214" t="e">
        <v>#N/A</v>
      </c>
      <c r="TFZ269" s="214" t="e">
        <v>#N/A</v>
      </c>
      <c r="TGA269" s="214" t="e">
        <v>#N/A</v>
      </c>
      <c r="TGB269" s="214" t="e">
        <v>#N/A</v>
      </c>
      <c r="TGC269" s="214" t="e">
        <v>#N/A</v>
      </c>
      <c r="TGD269" s="214" t="e">
        <v>#N/A</v>
      </c>
      <c r="TGE269" s="214" t="e">
        <v>#N/A</v>
      </c>
      <c r="TGF269" s="214" t="e">
        <v>#N/A</v>
      </c>
      <c r="TGG269" s="214" t="e">
        <v>#N/A</v>
      </c>
      <c r="TGH269" s="214" t="e">
        <v>#N/A</v>
      </c>
      <c r="TGI269" s="214" t="e">
        <v>#N/A</v>
      </c>
      <c r="TGJ269" s="214" t="e">
        <v>#N/A</v>
      </c>
      <c r="TGK269" s="214" t="e">
        <v>#N/A</v>
      </c>
      <c r="TGL269" s="214" t="e">
        <v>#N/A</v>
      </c>
      <c r="TGM269" s="214" t="e">
        <v>#N/A</v>
      </c>
      <c r="TGN269" s="214" t="e">
        <v>#N/A</v>
      </c>
      <c r="TGO269" s="214" t="e">
        <v>#N/A</v>
      </c>
      <c r="TGP269" s="214" t="e">
        <v>#N/A</v>
      </c>
      <c r="TGQ269" s="214" t="e">
        <v>#N/A</v>
      </c>
      <c r="TGR269" s="214" t="e">
        <v>#N/A</v>
      </c>
      <c r="TGS269" s="214" t="e">
        <v>#N/A</v>
      </c>
      <c r="TGT269" s="214" t="e">
        <v>#N/A</v>
      </c>
      <c r="TGU269" s="214" t="e">
        <v>#N/A</v>
      </c>
      <c r="TGV269" s="214" t="e">
        <v>#N/A</v>
      </c>
      <c r="TGW269" s="214" t="e">
        <v>#N/A</v>
      </c>
      <c r="TGX269" s="214" t="e">
        <v>#N/A</v>
      </c>
      <c r="TGY269" s="214" t="e">
        <v>#N/A</v>
      </c>
      <c r="TGZ269" s="214" t="e">
        <v>#N/A</v>
      </c>
      <c r="THA269" s="214" t="e">
        <v>#N/A</v>
      </c>
      <c r="THB269" s="214" t="e">
        <v>#N/A</v>
      </c>
      <c r="THC269" s="214" t="e">
        <v>#N/A</v>
      </c>
      <c r="THD269" s="214" t="e">
        <v>#N/A</v>
      </c>
      <c r="THE269" s="214" t="e">
        <v>#N/A</v>
      </c>
      <c r="THF269" s="214" t="e">
        <v>#N/A</v>
      </c>
      <c r="THG269" s="214" t="e">
        <v>#N/A</v>
      </c>
      <c r="THH269" s="214" t="e">
        <v>#N/A</v>
      </c>
      <c r="THI269" s="214" t="e">
        <v>#N/A</v>
      </c>
      <c r="THJ269" s="214" t="e">
        <v>#N/A</v>
      </c>
      <c r="THK269" s="214" t="e">
        <v>#N/A</v>
      </c>
      <c r="THL269" s="214" t="e">
        <v>#N/A</v>
      </c>
      <c r="THM269" s="214" t="e">
        <v>#N/A</v>
      </c>
      <c r="THN269" s="214" t="e">
        <v>#N/A</v>
      </c>
      <c r="THO269" s="214" t="e">
        <v>#N/A</v>
      </c>
      <c r="THP269" s="214" t="e">
        <v>#N/A</v>
      </c>
      <c r="THQ269" s="214" t="e">
        <v>#N/A</v>
      </c>
      <c r="THR269" s="214" t="e">
        <v>#N/A</v>
      </c>
      <c r="THS269" s="214" t="e">
        <v>#N/A</v>
      </c>
      <c r="THT269" s="214" t="e">
        <v>#N/A</v>
      </c>
      <c r="THU269" s="214" t="e">
        <v>#N/A</v>
      </c>
      <c r="THV269" s="214" t="e">
        <v>#N/A</v>
      </c>
      <c r="THW269" s="214" t="e">
        <v>#N/A</v>
      </c>
      <c r="THX269" s="214" t="e">
        <v>#N/A</v>
      </c>
      <c r="THY269" s="214" t="e">
        <v>#N/A</v>
      </c>
      <c r="THZ269" s="214" t="e">
        <v>#N/A</v>
      </c>
      <c r="TIA269" s="214" t="e">
        <v>#N/A</v>
      </c>
      <c r="TIB269" s="214" t="e">
        <v>#N/A</v>
      </c>
      <c r="TIC269" s="214" t="e">
        <v>#N/A</v>
      </c>
      <c r="TID269" s="214" t="e">
        <v>#N/A</v>
      </c>
      <c r="TIE269" s="214" t="e">
        <v>#N/A</v>
      </c>
      <c r="TIF269" s="214" t="e">
        <v>#N/A</v>
      </c>
      <c r="TIG269" s="214" t="e">
        <v>#N/A</v>
      </c>
      <c r="TIH269" s="214" t="e">
        <v>#N/A</v>
      </c>
      <c r="TII269" s="214" t="e">
        <v>#N/A</v>
      </c>
      <c r="TIJ269" s="214" t="e">
        <v>#N/A</v>
      </c>
      <c r="TIK269" s="214" t="e">
        <v>#N/A</v>
      </c>
      <c r="TIL269" s="214" t="e">
        <v>#N/A</v>
      </c>
      <c r="TIM269" s="214" t="e">
        <v>#N/A</v>
      </c>
      <c r="TIN269" s="214" t="e">
        <v>#N/A</v>
      </c>
      <c r="TIO269" s="214" t="e">
        <v>#N/A</v>
      </c>
      <c r="TIP269" s="214" t="e">
        <v>#N/A</v>
      </c>
      <c r="TIQ269" s="214" t="e">
        <v>#N/A</v>
      </c>
      <c r="TIR269" s="214" t="e">
        <v>#N/A</v>
      </c>
      <c r="TIS269" s="214" t="e">
        <v>#N/A</v>
      </c>
      <c r="TIT269" s="214" t="e">
        <v>#N/A</v>
      </c>
      <c r="TIU269" s="214" t="e">
        <v>#N/A</v>
      </c>
      <c r="TIV269" s="214" t="e">
        <v>#N/A</v>
      </c>
      <c r="TIW269" s="214" t="e">
        <v>#N/A</v>
      </c>
      <c r="TIX269" s="214" t="e">
        <v>#N/A</v>
      </c>
      <c r="TIY269" s="214" t="e">
        <v>#N/A</v>
      </c>
      <c r="TIZ269" s="214" t="e">
        <v>#N/A</v>
      </c>
      <c r="TJA269" s="214" t="e">
        <v>#N/A</v>
      </c>
      <c r="TJB269" s="214" t="e">
        <v>#N/A</v>
      </c>
      <c r="TJC269" s="214" t="e">
        <v>#N/A</v>
      </c>
      <c r="TJD269" s="214" t="e">
        <v>#N/A</v>
      </c>
      <c r="TJE269" s="214" t="e">
        <v>#N/A</v>
      </c>
      <c r="TJF269" s="214" t="e">
        <v>#N/A</v>
      </c>
      <c r="TJG269" s="214" t="e">
        <v>#N/A</v>
      </c>
      <c r="TJH269" s="214" t="e">
        <v>#N/A</v>
      </c>
      <c r="TJI269" s="214" t="e">
        <v>#N/A</v>
      </c>
      <c r="TJJ269" s="214" t="e">
        <v>#N/A</v>
      </c>
      <c r="TJK269" s="214" t="e">
        <v>#N/A</v>
      </c>
      <c r="TJL269" s="214" t="e">
        <v>#N/A</v>
      </c>
      <c r="TJM269" s="214" t="e">
        <v>#N/A</v>
      </c>
      <c r="TJN269" s="214" t="e">
        <v>#N/A</v>
      </c>
      <c r="TJO269" s="214" t="e">
        <v>#N/A</v>
      </c>
      <c r="TJP269" s="214" t="e">
        <v>#N/A</v>
      </c>
      <c r="TJQ269" s="214" t="e">
        <v>#N/A</v>
      </c>
      <c r="TJR269" s="214" t="e">
        <v>#N/A</v>
      </c>
      <c r="TJS269" s="214" t="e">
        <v>#N/A</v>
      </c>
      <c r="TJT269" s="214" t="e">
        <v>#N/A</v>
      </c>
      <c r="TJU269" s="214" t="e">
        <v>#N/A</v>
      </c>
      <c r="TJV269" s="214" t="e">
        <v>#N/A</v>
      </c>
      <c r="TJW269" s="214" t="e">
        <v>#N/A</v>
      </c>
      <c r="TJX269" s="214" t="e">
        <v>#N/A</v>
      </c>
      <c r="TJY269" s="214" t="e">
        <v>#N/A</v>
      </c>
      <c r="TJZ269" s="214" t="e">
        <v>#N/A</v>
      </c>
      <c r="TKA269" s="214" t="e">
        <v>#N/A</v>
      </c>
      <c r="TKB269" s="214" t="e">
        <v>#N/A</v>
      </c>
      <c r="TKC269" s="214" t="e">
        <v>#N/A</v>
      </c>
      <c r="TKD269" s="214" t="e">
        <v>#N/A</v>
      </c>
      <c r="TKE269" s="214" t="e">
        <v>#N/A</v>
      </c>
      <c r="TKF269" s="214" t="e">
        <v>#N/A</v>
      </c>
      <c r="TKG269" s="214" t="e">
        <v>#N/A</v>
      </c>
      <c r="TKH269" s="214" t="e">
        <v>#N/A</v>
      </c>
      <c r="TKI269" s="214" t="e">
        <v>#N/A</v>
      </c>
      <c r="TKJ269" s="214" t="e">
        <v>#N/A</v>
      </c>
      <c r="TKK269" s="214" t="e">
        <v>#N/A</v>
      </c>
      <c r="TKL269" s="214" t="e">
        <v>#N/A</v>
      </c>
      <c r="TKM269" s="214" t="e">
        <v>#N/A</v>
      </c>
      <c r="TKN269" s="214" t="e">
        <v>#N/A</v>
      </c>
      <c r="TKO269" s="214" t="e">
        <v>#N/A</v>
      </c>
      <c r="TKP269" s="214" t="e">
        <v>#N/A</v>
      </c>
      <c r="TKQ269" s="214" t="e">
        <v>#N/A</v>
      </c>
      <c r="TKR269" s="214" t="e">
        <v>#N/A</v>
      </c>
      <c r="TKS269" s="214" t="e">
        <v>#N/A</v>
      </c>
      <c r="TKT269" s="214" t="e">
        <v>#N/A</v>
      </c>
      <c r="TKU269" s="214" t="e">
        <v>#N/A</v>
      </c>
      <c r="TKV269" s="214" t="e">
        <v>#N/A</v>
      </c>
      <c r="TKW269" s="214" t="e">
        <v>#N/A</v>
      </c>
      <c r="TKX269" s="214" t="e">
        <v>#N/A</v>
      </c>
      <c r="TKY269" s="214" t="e">
        <v>#N/A</v>
      </c>
      <c r="TKZ269" s="214" t="e">
        <v>#N/A</v>
      </c>
      <c r="TLA269" s="214" t="e">
        <v>#N/A</v>
      </c>
      <c r="TLB269" s="214" t="e">
        <v>#N/A</v>
      </c>
      <c r="TLC269" s="214" t="e">
        <v>#N/A</v>
      </c>
      <c r="TLD269" s="214" t="e">
        <v>#N/A</v>
      </c>
      <c r="TLE269" s="214" t="e">
        <v>#N/A</v>
      </c>
      <c r="TLF269" s="214" t="e">
        <v>#N/A</v>
      </c>
      <c r="TLG269" s="214" t="e">
        <v>#N/A</v>
      </c>
      <c r="TLH269" s="214" t="e">
        <v>#N/A</v>
      </c>
      <c r="TLI269" s="214" t="e">
        <v>#N/A</v>
      </c>
      <c r="TLJ269" s="214" t="e">
        <v>#N/A</v>
      </c>
      <c r="TLK269" s="214" t="e">
        <v>#N/A</v>
      </c>
      <c r="TLL269" s="214" t="e">
        <v>#N/A</v>
      </c>
      <c r="TLM269" s="214" t="e">
        <v>#N/A</v>
      </c>
      <c r="TLN269" s="214" t="e">
        <v>#N/A</v>
      </c>
      <c r="TLO269" s="214" t="e">
        <v>#N/A</v>
      </c>
      <c r="TLP269" s="214" t="e">
        <v>#N/A</v>
      </c>
      <c r="TLQ269" s="214" t="e">
        <v>#N/A</v>
      </c>
      <c r="TLR269" s="214" t="e">
        <v>#N/A</v>
      </c>
      <c r="TLS269" s="214" t="e">
        <v>#N/A</v>
      </c>
      <c r="TLT269" s="214" t="e">
        <v>#N/A</v>
      </c>
      <c r="TLU269" s="214" t="e">
        <v>#N/A</v>
      </c>
      <c r="TLV269" s="214" t="e">
        <v>#N/A</v>
      </c>
      <c r="TLW269" s="214" t="e">
        <v>#N/A</v>
      </c>
      <c r="TLX269" s="214" t="e">
        <v>#N/A</v>
      </c>
      <c r="TLY269" s="214" t="e">
        <v>#N/A</v>
      </c>
      <c r="TLZ269" s="214" t="e">
        <v>#N/A</v>
      </c>
      <c r="TMA269" s="214" t="e">
        <v>#N/A</v>
      </c>
      <c r="TMB269" s="214" t="e">
        <v>#N/A</v>
      </c>
      <c r="TMC269" s="214" t="e">
        <v>#N/A</v>
      </c>
      <c r="TMD269" s="214" t="e">
        <v>#N/A</v>
      </c>
      <c r="TME269" s="214" t="e">
        <v>#N/A</v>
      </c>
      <c r="TMF269" s="214" t="e">
        <v>#N/A</v>
      </c>
      <c r="TMG269" s="214" t="e">
        <v>#N/A</v>
      </c>
      <c r="TMH269" s="214" t="e">
        <v>#N/A</v>
      </c>
      <c r="TMI269" s="214" t="e">
        <v>#N/A</v>
      </c>
      <c r="TMJ269" s="214" t="e">
        <v>#N/A</v>
      </c>
      <c r="TMK269" s="214" t="e">
        <v>#N/A</v>
      </c>
      <c r="TML269" s="214" t="e">
        <v>#N/A</v>
      </c>
      <c r="TMM269" s="214" t="e">
        <v>#N/A</v>
      </c>
      <c r="TMN269" s="214" t="e">
        <v>#N/A</v>
      </c>
      <c r="TMO269" s="214" t="e">
        <v>#N/A</v>
      </c>
      <c r="TMP269" s="214" t="e">
        <v>#N/A</v>
      </c>
      <c r="TMQ269" s="214" t="e">
        <v>#N/A</v>
      </c>
      <c r="TMR269" s="214" t="e">
        <v>#N/A</v>
      </c>
      <c r="TMS269" s="214" t="e">
        <v>#N/A</v>
      </c>
      <c r="TMT269" s="214" t="e">
        <v>#N/A</v>
      </c>
      <c r="TMU269" s="214" t="e">
        <v>#N/A</v>
      </c>
      <c r="TMV269" s="214" t="e">
        <v>#N/A</v>
      </c>
      <c r="TMW269" s="214" t="e">
        <v>#N/A</v>
      </c>
      <c r="TMX269" s="214" t="e">
        <v>#N/A</v>
      </c>
      <c r="TMY269" s="214" t="e">
        <v>#N/A</v>
      </c>
      <c r="TMZ269" s="214" t="e">
        <v>#N/A</v>
      </c>
      <c r="TNA269" s="214" t="e">
        <v>#N/A</v>
      </c>
      <c r="TNB269" s="214" t="e">
        <v>#N/A</v>
      </c>
      <c r="TNC269" s="214" t="e">
        <v>#N/A</v>
      </c>
      <c r="TND269" s="214" t="e">
        <v>#N/A</v>
      </c>
      <c r="TNE269" s="214" t="e">
        <v>#N/A</v>
      </c>
      <c r="TNF269" s="214" t="e">
        <v>#N/A</v>
      </c>
      <c r="TNG269" s="214" t="e">
        <v>#N/A</v>
      </c>
      <c r="TNH269" s="214" t="e">
        <v>#N/A</v>
      </c>
      <c r="TNI269" s="214" t="e">
        <v>#N/A</v>
      </c>
      <c r="TNJ269" s="214" t="e">
        <v>#N/A</v>
      </c>
      <c r="TNK269" s="214" t="e">
        <v>#N/A</v>
      </c>
      <c r="TNL269" s="214" t="e">
        <v>#N/A</v>
      </c>
      <c r="TNM269" s="214" t="e">
        <v>#N/A</v>
      </c>
      <c r="TNN269" s="214" t="e">
        <v>#N/A</v>
      </c>
      <c r="TNO269" s="214" t="e">
        <v>#N/A</v>
      </c>
      <c r="TNP269" s="214" t="e">
        <v>#N/A</v>
      </c>
      <c r="TNQ269" s="214" t="e">
        <v>#N/A</v>
      </c>
      <c r="TNR269" s="214" t="e">
        <v>#N/A</v>
      </c>
      <c r="TNS269" s="214" t="e">
        <v>#N/A</v>
      </c>
      <c r="TNT269" s="214" t="e">
        <v>#N/A</v>
      </c>
      <c r="TNU269" s="214" t="e">
        <v>#N/A</v>
      </c>
      <c r="TNV269" s="214" t="e">
        <v>#N/A</v>
      </c>
      <c r="TNW269" s="214" t="e">
        <v>#N/A</v>
      </c>
      <c r="TNX269" s="214" t="e">
        <v>#N/A</v>
      </c>
      <c r="TNY269" s="214" t="e">
        <v>#N/A</v>
      </c>
      <c r="TNZ269" s="214" t="e">
        <v>#N/A</v>
      </c>
      <c r="TOA269" s="214" t="e">
        <v>#N/A</v>
      </c>
      <c r="TOB269" s="214" t="e">
        <v>#N/A</v>
      </c>
      <c r="TOC269" s="214" t="e">
        <v>#N/A</v>
      </c>
      <c r="TOD269" s="214" t="e">
        <v>#N/A</v>
      </c>
      <c r="TOE269" s="214" t="e">
        <v>#N/A</v>
      </c>
      <c r="TOF269" s="214" t="e">
        <v>#N/A</v>
      </c>
      <c r="TOG269" s="214" t="e">
        <v>#N/A</v>
      </c>
      <c r="TOH269" s="214" t="e">
        <v>#N/A</v>
      </c>
      <c r="TOI269" s="214" t="e">
        <v>#N/A</v>
      </c>
      <c r="TOJ269" s="214" t="e">
        <v>#N/A</v>
      </c>
      <c r="TOK269" s="214" t="e">
        <v>#N/A</v>
      </c>
      <c r="TOL269" s="214" t="e">
        <v>#N/A</v>
      </c>
      <c r="TOM269" s="214" t="e">
        <v>#N/A</v>
      </c>
      <c r="TON269" s="214" t="e">
        <v>#N/A</v>
      </c>
      <c r="TOO269" s="214" t="e">
        <v>#N/A</v>
      </c>
      <c r="TOP269" s="214" t="e">
        <v>#N/A</v>
      </c>
      <c r="TOQ269" s="214" t="e">
        <v>#N/A</v>
      </c>
      <c r="TOR269" s="214" t="e">
        <v>#N/A</v>
      </c>
      <c r="TOS269" s="214" t="e">
        <v>#N/A</v>
      </c>
      <c r="TOT269" s="214" t="e">
        <v>#N/A</v>
      </c>
      <c r="TOU269" s="214" t="e">
        <v>#N/A</v>
      </c>
      <c r="TOV269" s="214" t="e">
        <v>#N/A</v>
      </c>
      <c r="TOW269" s="214" t="e">
        <v>#N/A</v>
      </c>
      <c r="TOX269" s="214" t="e">
        <v>#N/A</v>
      </c>
      <c r="TOY269" s="214" t="e">
        <v>#N/A</v>
      </c>
      <c r="TOZ269" s="214" t="e">
        <v>#N/A</v>
      </c>
      <c r="TPA269" s="214" t="e">
        <v>#N/A</v>
      </c>
      <c r="TPB269" s="214" t="e">
        <v>#N/A</v>
      </c>
      <c r="TPC269" s="214" t="e">
        <v>#N/A</v>
      </c>
      <c r="TPD269" s="214" t="e">
        <v>#N/A</v>
      </c>
      <c r="TPE269" s="214" t="e">
        <v>#N/A</v>
      </c>
      <c r="TPF269" s="214" t="e">
        <v>#N/A</v>
      </c>
      <c r="TPG269" s="214" t="e">
        <v>#N/A</v>
      </c>
      <c r="TPH269" s="214" t="e">
        <v>#N/A</v>
      </c>
      <c r="TPI269" s="214" t="e">
        <v>#N/A</v>
      </c>
      <c r="TPJ269" s="214" t="e">
        <v>#N/A</v>
      </c>
      <c r="TPK269" s="214" t="e">
        <v>#N/A</v>
      </c>
      <c r="TPL269" s="214" t="e">
        <v>#N/A</v>
      </c>
      <c r="TPM269" s="214" t="e">
        <v>#N/A</v>
      </c>
      <c r="TPN269" s="214" t="e">
        <v>#N/A</v>
      </c>
      <c r="TPO269" s="214" t="e">
        <v>#N/A</v>
      </c>
      <c r="TPP269" s="214" t="e">
        <v>#N/A</v>
      </c>
      <c r="TPQ269" s="214" t="e">
        <v>#N/A</v>
      </c>
      <c r="TPR269" s="214" t="e">
        <v>#N/A</v>
      </c>
      <c r="TPS269" s="214" t="e">
        <v>#N/A</v>
      </c>
      <c r="TPT269" s="214" t="e">
        <v>#N/A</v>
      </c>
      <c r="TPU269" s="214" t="e">
        <v>#N/A</v>
      </c>
      <c r="TPV269" s="214" t="e">
        <v>#N/A</v>
      </c>
      <c r="TPW269" s="214" t="e">
        <v>#N/A</v>
      </c>
      <c r="TPX269" s="214" t="e">
        <v>#N/A</v>
      </c>
      <c r="TPY269" s="214" t="e">
        <v>#N/A</v>
      </c>
      <c r="TPZ269" s="214" t="e">
        <v>#N/A</v>
      </c>
      <c r="TQA269" s="214" t="e">
        <v>#N/A</v>
      </c>
      <c r="TQB269" s="214" t="e">
        <v>#N/A</v>
      </c>
      <c r="TQC269" s="214" t="e">
        <v>#N/A</v>
      </c>
      <c r="TQD269" s="214" t="e">
        <v>#N/A</v>
      </c>
      <c r="TQE269" s="214" t="e">
        <v>#N/A</v>
      </c>
      <c r="TQF269" s="214" t="e">
        <v>#N/A</v>
      </c>
      <c r="TQG269" s="214" t="e">
        <v>#N/A</v>
      </c>
      <c r="TQH269" s="214" t="e">
        <v>#N/A</v>
      </c>
      <c r="TQI269" s="214" t="e">
        <v>#N/A</v>
      </c>
      <c r="TQJ269" s="214" t="e">
        <v>#N/A</v>
      </c>
      <c r="TQK269" s="214" t="e">
        <v>#N/A</v>
      </c>
      <c r="TQL269" s="214" t="e">
        <v>#N/A</v>
      </c>
      <c r="TQM269" s="214" t="e">
        <v>#N/A</v>
      </c>
      <c r="TQN269" s="214" t="e">
        <v>#N/A</v>
      </c>
      <c r="TQO269" s="214" t="e">
        <v>#N/A</v>
      </c>
      <c r="TQP269" s="214" t="e">
        <v>#N/A</v>
      </c>
      <c r="TQQ269" s="214" t="e">
        <v>#N/A</v>
      </c>
      <c r="TQR269" s="214" t="e">
        <v>#N/A</v>
      </c>
      <c r="TQS269" s="214" t="e">
        <v>#N/A</v>
      </c>
      <c r="TQT269" s="214" t="e">
        <v>#N/A</v>
      </c>
      <c r="TQU269" s="214" t="e">
        <v>#N/A</v>
      </c>
      <c r="TQV269" s="214" t="e">
        <v>#N/A</v>
      </c>
      <c r="TQW269" s="214" t="e">
        <v>#N/A</v>
      </c>
      <c r="TQX269" s="214" t="e">
        <v>#N/A</v>
      </c>
      <c r="TQY269" s="214" t="e">
        <v>#N/A</v>
      </c>
      <c r="TQZ269" s="214" t="e">
        <v>#N/A</v>
      </c>
      <c r="TRA269" s="214" t="e">
        <v>#N/A</v>
      </c>
      <c r="TRB269" s="214" t="e">
        <v>#N/A</v>
      </c>
      <c r="TRC269" s="214" t="e">
        <v>#N/A</v>
      </c>
      <c r="TRD269" s="214" t="e">
        <v>#N/A</v>
      </c>
      <c r="TRE269" s="214" t="e">
        <v>#N/A</v>
      </c>
      <c r="TRF269" s="214" t="e">
        <v>#N/A</v>
      </c>
      <c r="TRG269" s="214" t="e">
        <v>#N/A</v>
      </c>
      <c r="TRH269" s="214" t="e">
        <v>#N/A</v>
      </c>
      <c r="TRI269" s="214" t="e">
        <v>#N/A</v>
      </c>
      <c r="TRJ269" s="214" t="e">
        <v>#N/A</v>
      </c>
      <c r="TRK269" s="214" t="e">
        <v>#N/A</v>
      </c>
      <c r="TRL269" s="214" t="e">
        <v>#N/A</v>
      </c>
      <c r="TRM269" s="214" t="e">
        <v>#N/A</v>
      </c>
      <c r="TRN269" s="214" t="e">
        <v>#N/A</v>
      </c>
      <c r="TRO269" s="214" t="e">
        <v>#N/A</v>
      </c>
      <c r="TRP269" s="214" t="e">
        <v>#N/A</v>
      </c>
      <c r="TRQ269" s="214" t="e">
        <v>#N/A</v>
      </c>
      <c r="TRR269" s="214" t="e">
        <v>#N/A</v>
      </c>
      <c r="TRS269" s="214" t="e">
        <v>#N/A</v>
      </c>
      <c r="TRT269" s="214" t="e">
        <v>#N/A</v>
      </c>
      <c r="TRU269" s="214" t="e">
        <v>#N/A</v>
      </c>
      <c r="TRV269" s="214" t="e">
        <v>#N/A</v>
      </c>
      <c r="TRW269" s="214" t="e">
        <v>#N/A</v>
      </c>
      <c r="TRX269" s="214" t="e">
        <v>#N/A</v>
      </c>
      <c r="TRY269" s="214" t="e">
        <v>#N/A</v>
      </c>
      <c r="TRZ269" s="214" t="e">
        <v>#N/A</v>
      </c>
      <c r="TSA269" s="214" t="e">
        <v>#N/A</v>
      </c>
      <c r="TSB269" s="214" t="e">
        <v>#N/A</v>
      </c>
      <c r="TSC269" s="214" t="e">
        <v>#N/A</v>
      </c>
      <c r="TSD269" s="214" t="e">
        <v>#N/A</v>
      </c>
      <c r="TSE269" s="214" t="e">
        <v>#N/A</v>
      </c>
      <c r="TSF269" s="214" t="e">
        <v>#N/A</v>
      </c>
      <c r="TSG269" s="214" t="e">
        <v>#N/A</v>
      </c>
      <c r="TSH269" s="214" t="e">
        <v>#N/A</v>
      </c>
      <c r="TSI269" s="214" t="e">
        <v>#N/A</v>
      </c>
      <c r="TSJ269" s="214" t="e">
        <v>#N/A</v>
      </c>
      <c r="TSK269" s="214" t="e">
        <v>#N/A</v>
      </c>
      <c r="TSL269" s="214" t="e">
        <v>#N/A</v>
      </c>
      <c r="TSM269" s="214" t="e">
        <v>#N/A</v>
      </c>
      <c r="TSN269" s="214" t="e">
        <v>#N/A</v>
      </c>
      <c r="TSO269" s="214" t="e">
        <v>#N/A</v>
      </c>
      <c r="TSP269" s="214" t="e">
        <v>#N/A</v>
      </c>
      <c r="TSQ269" s="214" t="e">
        <v>#N/A</v>
      </c>
      <c r="TSR269" s="214" t="e">
        <v>#N/A</v>
      </c>
      <c r="TSS269" s="214" t="e">
        <v>#N/A</v>
      </c>
      <c r="TST269" s="214" t="e">
        <v>#N/A</v>
      </c>
      <c r="TSU269" s="214" t="e">
        <v>#N/A</v>
      </c>
      <c r="TSV269" s="214" t="e">
        <v>#N/A</v>
      </c>
      <c r="TSW269" s="214" t="e">
        <v>#N/A</v>
      </c>
      <c r="TSX269" s="214" t="e">
        <v>#N/A</v>
      </c>
      <c r="TSY269" s="214" t="e">
        <v>#N/A</v>
      </c>
      <c r="TSZ269" s="214" t="e">
        <v>#N/A</v>
      </c>
      <c r="TTA269" s="214" t="e">
        <v>#N/A</v>
      </c>
      <c r="TTB269" s="214" t="e">
        <v>#N/A</v>
      </c>
      <c r="TTC269" s="214" t="e">
        <v>#N/A</v>
      </c>
      <c r="TTD269" s="214" t="e">
        <v>#N/A</v>
      </c>
      <c r="TTE269" s="214" t="e">
        <v>#N/A</v>
      </c>
      <c r="TTF269" s="214" t="e">
        <v>#N/A</v>
      </c>
      <c r="TTG269" s="214" t="e">
        <v>#N/A</v>
      </c>
      <c r="TTH269" s="214" t="e">
        <v>#N/A</v>
      </c>
      <c r="TTI269" s="214" t="e">
        <v>#N/A</v>
      </c>
      <c r="TTJ269" s="214" t="e">
        <v>#N/A</v>
      </c>
      <c r="TTK269" s="214" t="e">
        <v>#N/A</v>
      </c>
      <c r="TTL269" s="214" t="e">
        <v>#N/A</v>
      </c>
      <c r="TTM269" s="214" t="e">
        <v>#N/A</v>
      </c>
      <c r="TTN269" s="214" t="e">
        <v>#N/A</v>
      </c>
      <c r="TTO269" s="214" t="e">
        <v>#N/A</v>
      </c>
      <c r="TTP269" s="214" t="e">
        <v>#N/A</v>
      </c>
      <c r="TTQ269" s="214" t="e">
        <v>#N/A</v>
      </c>
      <c r="TTR269" s="214" t="e">
        <v>#N/A</v>
      </c>
      <c r="TTS269" s="214" t="e">
        <v>#N/A</v>
      </c>
      <c r="TTT269" s="214" t="e">
        <v>#N/A</v>
      </c>
      <c r="TTU269" s="214" t="e">
        <v>#N/A</v>
      </c>
      <c r="TTV269" s="214" t="e">
        <v>#N/A</v>
      </c>
      <c r="TTW269" s="214" t="e">
        <v>#N/A</v>
      </c>
      <c r="TTX269" s="214" t="e">
        <v>#N/A</v>
      </c>
      <c r="TTY269" s="214" t="e">
        <v>#N/A</v>
      </c>
      <c r="TTZ269" s="214" t="e">
        <v>#N/A</v>
      </c>
      <c r="TUA269" s="214" t="e">
        <v>#N/A</v>
      </c>
      <c r="TUB269" s="214" t="e">
        <v>#N/A</v>
      </c>
      <c r="TUC269" s="214" t="e">
        <v>#N/A</v>
      </c>
      <c r="TUD269" s="214" t="e">
        <v>#N/A</v>
      </c>
      <c r="TUE269" s="214" t="e">
        <v>#N/A</v>
      </c>
      <c r="TUF269" s="214" t="e">
        <v>#N/A</v>
      </c>
      <c r="TUG269" s="214" t="e">
        <v>#N/A</v>
      </c>
      <c r="TUH269" s="214" t="e">
        <v>#N/A</v>
      </c>
      <c r="TUI269" s="214" t="e">
        <v>#N/A</v>
      </c>
      <c r="TUJ269" s="214" t="e">
        <v>#N/A</v>
      </c>
      <c r="TUK269" s="214" t="e">
        <v>#N/A</v>
      </c>
      <c r="TUL269" s="214" t="e">
        <v>#N/A</v>
      </c>
      <c r="TUM269" s="214" t="e">
        <v>#N/A</v>
      </c>
      <c r="TUN269" s="214" t="e">
        <v>#N/A</v>
      </c>
      <c r="TUO269" s="214" t="e">
        <v>#N/A</v>
      </c>
      <c r="TUP269" s="214" t="e">
        <v>#N/A</v>
      </c>
      <c r="TUQ269" s="214" t="e">
        <v>#N/A</v>
      </c>
      <c r="TUR269" s="214" t="e">
        <v>#N/A</v>
      </c>
      <c r="TUS269" s="214" t="e">
        <v>#N/A</v>
      </c>
      <c r="TUT269" s="214" t="e">
        <v>#N/A</v>
      </c>
      <c r="TUU269" s="214" t="e">
        <v>#N/A</v>
      </c>
      <c r="TUV269" s="214" t="e">
        <v>#N/A</v>
      </c>
      <c r="TUW269" s="214" t="e">
        <v>#N/A</v>
      </c>
      <c r="TUX269" s="214" t="e">
        <v>#N/A</v>
      </c>
      <c r="TUY269" s="214" t="e">
        <v>#N/A</v>
      </c>
      <c r="TUZ269" s="214" t="e">
        <v>#N/A</v>
      </c>
      <c r="TVA269" s="214" t="e">
        <v>#N/A</v>
      </c>
      <c r="TVB269" s="214" t="e">
        <v>#N/A</v>
      </c>
      <c r="TVC269" s="214" t="e">
        <v>#N/A</v>
      </c>
      <c r="TVD269" s="214" t="e">
        <v>#N/A</v>
      </c>
      <c r="TVE269" s="214" t="e">
        <v>#N/A</v>
      </c>
      <c r="TVF269" s="214" t="e">
        <v>#N/A</v>
      </c>
      <c r="TVG269" s="214" t="e">
        <v>#N/A</v>
      </c>
      <c r="TVH269" s="214" t="e">
        <v>#N/A</v>
      </c>
      <c r="TVI269" s="214" t="e">
        <v>#N/A</v>
      </c>
      <c r="TVJ269" s="214" t="e">
        <v>#N/A</v>
      </c>
      <c r="TVK269" s="214" t="e">
        <v>#N/A</v>
      </c>
      <c r="TVL269" s="214" t="e">
        <v>#N/A</v>
      </c>
      <c r="TVM269" s="214" t="e">
        <v>#N/A</v>
      </c>
      <c r="TVN269" s="214" t="e">
        <v>#N/A</v>
      </c>
      <c r="TVO269" s="214" t="e">
        <v>#N/A</v>
      </c>
      <c r="TVP269" s="214" t="e">
        <v>#N/A</v>
      </c>
      <c r="TVQ269" s="214" t="e">
        <v>#N/A</v>
      </c>
      <c r="TVR269" s="214" t="e">
        <v>#N/A</v>
      </c>
      <c r="TVS269" s="214" t="e">
        <v>#N/A</v>
      </c>
      <c r="TVT269" s="214" t="e">
        <v>#N/A</v>
      </c>
      <c r="TVU269" s="214" t="e">
        <v>#N/A</v>
      </c>
      <c r="TVV269" s="214" t="e">
        <v>#N/A</v>
      </c>
      <c r="TVW269" s="214" t="e">
        <v>#N/A</v>
      </c>
      <c r="TVX269" s="214" t="e">
        <v>#N/A</v>
      </c>
      <c r="TVY269" s="214" t="e">
        <v>#N/A</v>
      </c>
      <c r="TVZ269" s="214" t="e">
        <v>#N/A</v>
      </c>
      <c r="TWA269" s="214" t="e">
        <v>#N/A</v>
      </c>
      <c r="TWB269" s="214" t="e">
        <v>#N/A</v>
      </c>
      <c r="TWC269" s="214" t="e">
        <v>#N/A</v>
      </c>
      <c r="TWD269" s="214" t="e">
        <v>#N/A</v>
      </c>
      <c r="TWE269" s="214" t="e">
        <v>#N/A</v>
      </c>
      <c r="TWF269" s="214" t="e">
        <v>#N/A</v>
      </c>
      <c r="TWG269" s="214" t="e">
        <v>#N/A</v>
      </c>
      <c r="TWH269" s="214" t="e">
        <v>#N/A</v>
      </c>
      <c r="TWI269" s="214" t="e">
        <v>#N/A</v>
      </c>
      <c r="TWJ269" s="214" t="e">
        <v>#N/A</v>
      </c>
      <c r="TWK269" s="214" t="e">
        <v>#N/A</v>
      </c>
      <c r="TWL269" s="214" t="e">
        <v>#N/A</v>
      </c>
      <c r="TWM269" s="214" t="e">
        <v>#N/A</v>
      </c>
      <c r="TWN269" s="214" t="e">
        <v>#N/A</v>
      </c>
      <c r="TWO269" s="214" t="e">
        <v>#N/A</v>
      </c>
      <c r="TWP269" s="214" t="e">
        <v>#N/A</v>
      </c>
      <c r="TWQ269" s="214" t="e">
        <v>#N/A</v>
      </c>
      <c r="TWR269" s="214" t="e">
        <v>#N/A</v>
      </c>
      <c r="TWS269" s="214" t="e">
        <v>#N/A</v>
      </c>
      <c r="TWT269" s="214" t="e">
        <v>#N/A</v>
      </c>
      <c r="TWU269" s="214" t="e">
        <v>#N/A</v>
      </c>
      <c r="TWV269" s="214" t="e">
        <v>#N/A</v>
      </c>
      <c r="TWW269" s="214" t="e">
        <v>#N/A</v>
      </c>
      <c r="TWX269" s="214" t="e">
        <v>#N/A</v>
      </c>
      <c r="TWY269" s="214" t="e">
        <v>#N/A</v>
      </c>
      <c r="TWZ269" s="214" t="e">
        <v>#N/A</v>
      </c>
      <c r="TXA269" s="214" t="e">
        <v>#N/A</v>
      </c>
      <c r="TXB269" s="214" t="e">
        <v>#N/A</v>
      </c>
      <c r="TXC269" s="214" t="e">
        <v>#N/A</v>
      </c>
      <c r="TXD269" s="214" t="e">
        <v>#N/A</v>
      </c>
      <c r="TXE269" s="214" t="e">
        <v>#N/A</v>
      </c>
      <c r="TXF269" s="214" t="e">
        <v>#N/A</v>
      </c>
      <c r="TXG269" s="214" t="e">
        <v>#N/A</v>
      </c>
      <c r="TXH269" s="214" t="e">
        <v>#N/A</v>
      </c>
      <c r="TXI269" s="214" t="e">
        <v>#N/A</v>
      </c>
      <c r="TXJ269" s="214" t="e">
        <v>#N/A</v>
      </c>
      <c r="TXK269" s="214" t="e">
        <v>#N/A</v>
      </c>
      <c r="TXL269" s="214" t="e">
        <v>#N/A</v>
      </c>
      <c r="TXM269" s="214" t="e">
        <v>#N/A</v>
      </c>
      <c r="TXN269" s="214" t="e">
        <v>#N/A</v>
      </c>
      <c r="TXO269" s="214" t="e">
        <v>#N/A</v>
      </c>
      <c r="TXP269" s="214" t="e">
        <v>#N/A</v>
      </c>
      <c r="TXQ269" s="214" t="e">
        <v>#N/A</v>
      </c>
      <c r="TXR269" s="214" t="e">
        <v>#N/A</v>
      </c>
      <c r="TXS269" s="214" t="e">
        <v>#N/A</v>
      </c>
      <c r="TXT269" s="214" t="e">
        <v>#N/A</v>
      </c>
      <c r="TXU269" s="214" t="e">
        <v>#N/A</v>
      </c>
      <c r="TXV269" s="214" t="e">
        <v>#N/A</v>
      </c>
      <c r="TXW269" s="214" t="e">
        <v>#N/A</v>
      </c>
      <c r="TXX269" s="214" t="e">
        <v>#N/A</v>
      </c>
      <c r="TXY269" s="214" t="e">
        <v>#N/A</v>
      </c>
      <c r="TXZ269" s="214" t="e">
        <v>#N/A</v>
      </c>
      <c r="TYA269" s="214" t="e">
        <v>#N/A</v>
      </c>
      <c r="TYB269" s="214" t="e">
        <v>#N/A</v>
      </c>
      <c r="TYC269" s="214" t="e">
        <v>#N/A</v>
      </c>
      <c r="TYD269" s="214" t="e">
        <v>#N/A</v>
      </c>
      <c r="TYE269" s="214" t="e">
        <v>#N/A</v>
      </c>
      <c r="TYF269" s="214" t="e">
        <v>#N/A</v>
      </c>
      <c r="TYG269" s="214" t="e">
        <v>#N/A</v>
      </c>
      <c r="TYH269" s="214" t="e">
        <v>#N/A</v>
      </c>
      <c r="TYI269" s="214" t="e">
        <v>#N/A</v>
      </c>
      <c r="TYJ269" s="214" t="e">
        <v>#N/A</v>
      </c>
      <c r="TYK269" s="214" t="e">
        <v>#N/A</v>
      </c>
      <c r="TYL269" s="214" t="e">
        <v>#N/A</v>
      </c>
      <c r="TYM269" s="214" t="e">
        <v>#N/A</v>
      </c>
      <c r="TYN269" s="214" t="e">
        <v>#N/A</v>
      </c>
      <c r="TYO269" s="214" t="e">
        <v>#N/A</v>
      </c>
      <c r="TYP269" s="214" t="e">
        <v>#N/A</v>
      </c>
      <c r="TYQ269" s="214" t="e">
        <v>#N/A</v>
      </c>
      <c r="TYR269" s="214" t="e">
        <v>#N/A</v>
      </c>
      <c r="TYS269" s="214" t="e">
        <v>#N/A</v>
      </c>
      <c r="TYT269" s="214" t="e">
        <v>#N/A</v>
      </c>
      <c r="TYU269" s="214" t="e">
        <v>#N/A</v>
      </c>
      <c r="TYV269" s="214" t="e">
        <v>#N/A</v>
      </c>
      <c r="TYW269" s="214" t="e">
        <v>#N/A</v>
      </c>
      <c r="TYX269" s="214" t="e">
        <v>#N/A</v>
      </c>
      <c r="TYY269" s="214" t="e">
        <v>#N/A</v>
      </c>
      <c r="TYZ269" s="214" t="e">
        <v>#N/A</v>
      </c>
      <c r="TZA269" s="214" t="e">
        <v>#N/A</v>
      </c>
      <c r="TZB269" s="214" t="e">
        <v>#N/A</v>
      </c>
      <c r="TZC269" s="214" t="e">
        <v>#N/A</v>
      </c>
      <c r="TZD269" s="214" t="e">
        <v>#N/A</v>
      </c>
      <c r="TZE269" s="214" t="e">
        <v>#N/A</v>
      </c>
      <c r="TZF269" s="214" t="e">
        <v>#N/A</v>
      </c>
      <c r="TZG269" s="214" t="e">
        <v>#N/A</v>
      </c>
      <c r="TZH269" s="214" t="e">
        <v>#N/A</v>
      </c>
      <c r="TZI269" s="214" t="e">
        <v>#N/A</v>
      </c>
      <c r="TZJ269" s="214" t="e">
        <v>#N/A</v>
      </c>
      <c r="TZK269" s="214" t="e">
        <v>#N/A</v>
      </c>
      <c r="TZL269" s="214" t="e">
        <v>#N/A</v>
      </c>
      <c r="TZM269" s="214" t="e">
        <v>#N/A</v>
      </c>
      <c r="TZN269" s="214" t="e">
        <v>#N/A</v>
      </c>
      <c r="TZO269" s="214" t="e">
        <v>#N/A</v>
      </c>
      <c r="TZP269" s="214" t="e">
        <v>#N/A</v>
      </c>
      <c r="TZQ269" s="214" t="e">
        <v>#N/A</v>
      </c>
      <c r="TZR269" s="214" t="e">
        <v>#N/A</v>
      </c>
      <c r="TZS269" s="214" t="e">
        <v>#N/A</v>
      </c>
      <c r="TZT269" s="214" t="e">
        <v>#N/A</v>
      </c>
      <c r="TZU269" s="214" t="e">
        <v>#N/A</v>
      </c>
      <c r="TZV269" s="214" t="e">
        <v>#N/A</v>
      </c>
      <c r="TZW269" s="214" t="e">
        <v>#N/A</v>
      </c>
      <c r="TZX269" s="214" t="e">
        <v>#N/A</v>
      </c>
      <c r="TZY269" s="214" t="e">
        <v>#N/A</v>
      </c>
      <c r="TZZ269" s="214" t="e">
        <v>#N/A</v>
      </c>
      <c r="UAA269" s="214" t="e">
        <v>#N/A</v>
      </c>
      <c r="UAB269" s="214" t="e">
        <v>#N/A</v>
      </c>
      <c r="UAC269" s="214" t="e">
        <v>#N/A</v>
      </c>
      <c r="UAD269" s="214" t="e">
        <v>#N/A</v>
      </c>
      <c r="UAE269" s="214" t="e">
        <v>#N/A</v>
      </c>
      <c r="UAF269" s="214" t="e">
        <v>#N/A</v>
      </c>
      <c r="UAG269" s="214" t="e">
        <v>#N/A</v>
      </c>
      <c r="UAH269" s="214" t="e">
        <v>#N/A</v>
      </c>
      <c r="UAI269" s="214" t="e">
        <v>#N/A</v>
      </c>
      <c r="UAJ269" s="214" t="e">
        <v>#N/A</v>
      </c>
      <c r="UAK269" s="214" t="e">
        <v>#N/A</v>
      </c>
      <c r="UAL269" s="214" t="e">
        <v>#N/A</v>
      </c>
      <c r="UAM269" s="214" t="e">
        <v>#N/A</v>
      </c>
      <c r="UAN269" s="214" t="e">
        <v>#N/A</v>
      </c>
      <c r="UAO269" s="214" t="e">
        <v>#N/A</v>
      </c>
      <c r="UAP269" s="214" t="e">
        <v>#N/A</v>
      </c>
      <c r="UAQ269" s="214" t="e">
        <v>#N/A</v>
      </c>
      <c r="UAR269" s="214" t="e">
        <v>#N/A</v>
      </c>
      <c r="UAS269" s="214" t="e">
        <v>#N/A</v>
      </c>
      <c r="UAT269" s="214" t="e">
        <v>#N/A</v>
      </c>
      <c r="UAU269" s="214" t="e">
        <v>#N/A</v>
      </c>
      <c r="UAV269" s="214" t="e">
        <v>#N/A</v>
      </c>
      <c r="UAW269" s="214" t="e">
        <v>#N/A</v>
      </c>
      <c r="UAX269" s="214" t="e">
        <v>#N/A</v>
      </c>
      <c r="UAY269" s="214" t="e">
        <v>#N/A</v>
      </c>
      <c r="UAZ269" s="214" t="e">
        <v>#N/A</v>
      </c>
      <c r="UBA269" s="214" t="e">
        <v>#N/A</v>
      </c>
      <c r="UBB269" s="214" t="e">
        <v>#N/A</v>
      </c>
      <c r="UBC269" s="214" t="e">
        <v>#N/A</v>
      </c>
      <c r="UBD269" s="214" t="e">
        <v>#N/A</v>
      </c>
      <c r="UBE269" s="214" t="e">
        <v>#N/A</v>
      </c>
      <c r="UBF269" s="214" t="e">
        <v>#N/A</v>
      </c>
      <c r="UBG269" s="214" t="e">
        <v>#N/A</v>
      </c>
      <c r="UBH269" s="214" t="e">
        <v>#N/A</v>
      </c>
      <c r="UBI269" s="214" t="e">
        <v>#N/A</v>
      </c>
      <c r="UBJ269" s="214" t="e">
        <v>#N/A</v>
      </c>
      <c r="UBK269" s="214" t="e">
        <v>#N/A</v>
      </c>
      <c r="UBL269" s="214" t="e">
        <v>#N/A</v>
      </c>
      <c r="UBM269" s="214" t="e">
        <v>#N/A</v>
      </c>
      <c r="UBN269" s="214" t="e">
        <v>#N/A</v>
      </c>
      <c r="UBO269" s="214" t="e">
        <v>#N/A</v>
      </c>
      <c r="UBP269" s="214" t="e">
        <v>#N/A</v>
      </c>
      <c r="UBQ269" s="214" t="e">
        <v>#N/A</v>
      </c>
      <c r="UBR269" s="214" t="e">
        <v>#N/A</v>
      </c>
      <c r="UBS269" s="214" t="e">
        <v>#N/A</v>
      </c>
      <c r="UBT269" s="214" t="e">
        <v>#N/A</v>
      </c>
      <c r="UBU269" s="214" t="e">
        <v>#N/A</v>
      </c>
      <c r="UBV269" s="214" t="e">
        <v>#N/A</v>
      </c>
      <c r="UBW269" s="214" t="e">
        <v>#N/A</v>
      </c>
      <c r="UBX269" s="214" t="e">
        <v>#N/A</v>
      </c>
      <c r="UBY269" s="214" t="e">
        <v>#N/A</v>
      </c>
      <c r="UBZ269" s="214" t="e">
        <v>#N/A</v>
      </c>
      <c r="UCA269" s="214" t="e">
        <v>#N/A</v>
      </c>
      <c r="UCB269" s="214" t="e">
        <v>#N/A</v>
      </c>
      <c r="UCC269" s="214" t="e">
        <v>#N/A</v>
      </c>
      <c r="UCD269" s="214" t="e">
        <v>#N/A</v>
      </c>
      <c r="UCE269" s="214" t="e">
        <v>#N/A</v>
      </c>
      <c r="UCF269" s="214" t="e">
        <v>#N/A</v>
      </c>
      <c r="UCG269" s="214" t="e">
        <v>#N/A</v>
      </c>
      <c r="UCH269" s="214" t="e">
        <v>#N/A</v>
      </c>
      <c r="UCI269" s="214" t="e">
        <v>#N/A</v>
      </c>
      <c r="UCJ269" s="214" t="e">
        <v>#N/A</v>
      </c>
      <c r="UCK269" s="214" t="e">
        <v>#N/A</v>
      </c>
      <c r="UCL269" s="214" t="e">
        <v>#N/A</v>
      </c>
      <c r="UCM269" s="214" t="e">
        <v>#N/A</v>
      </c>
      <c r="UCN269" s="214" t="e">
        <v>#N/A</v>
      </c>
      <c r="UCO269" s="214" t="e">
        <v>#N/A</v>
      </c>
      <c r="UCP269" s="214" t="e">
        <v>#N/A</v>
      </c>
      <c r="UCQ269" s="214" t="e">
        <v>#N/A</v>
      </c>
      <c r="UCR269" s="214" t="e">
        <v>#N/A</v>
      </c>
      <c r="UCS269" s="214" t="e">
        <v>#N/A</v>
      </c>
      <c r="UCT269" s="214" t="e">
        <v>#N/A</v>
      </c>
      <c r="UCU269" s="214" t="e">
        <v>#N/A</v>
      </c>
      <c r="UCV269" s="214" t="e">
        <v>#N/A</v>
      </c>
      <c r="UCW269" s="214" t="e">
        <v>#N/A</v>
      </c>
      <c r="UCX269" s="214" t="e">
        <v>#N/A</v>
      </c>
      <c r="UCY269" s="214" t="e">
        <v>#N/A</v>
      </c>
      <c r="UCZ269" s="214" t="e">
        <v>#N/A</v>
      </c>
      <c r="UDA269" s="214" t="e">
        <v>#N/A</v>
      </c>
      <c r="UDB269" s="214" t="e">
        <v>#N/A</v>
      </c>
      <c r="UDC269" s="214" t="e">
        <v>#N/A</v>
      </c>
      <c r="UDD269" s="214" t="e">
        <v>#N/A</v>
      </c>
      <c r="UDE269" s="214" t="e">
        <v>#N/A</v>
      </c>
      <c r="UDF269" s="214" t="e">
        <v>#N/A</v>
      </c>
      <c r="UDG269" s="214" t="e">
        <v>#N/A</v>
      </c>
      <c r="UDH269" s="214" t="e">
        <v>#N/A</v>
      </c>
      <c r="UDI269" s="214" t="e">
        <v>#N/A</v>
      </c>
      <c r="UDJ269" s="214" t="e">
        <v>#N/A</v>
      </c>
      <c r="UDK269" s="214" t="e">
        <v>#N/A</v>
      </c>
      <c r="UDL269" s="214" t="e">
        <v>#N/A</v>
      </c>
      <c r="UDM269" s="214" t="e">
        <v>#N/A</v>
      </c>
      <c r="UDN269" s="214" t="e">
        <v>#N/A</v>
      </c>
      <c r="UDO269" s="214" t="e">
        <v>#N/A</v>
      </c>
      <c r="UDP269" s="214" t="e">
        <v>#N/A</v>
      </c>
      <c r="UDQ269" s="214" t="e">
        <v>#N/A</v>
      </c>
      <c r="UDR269" s="214" t="e">
        <v>#N/A</v>
      </c>
      <c r="UDS269" s="214" t="e">
        <v>#N/A</v>
      </c>
      <c r="UDT269" s="214" t="e">
        <v>#N/A</v>
      </c>
      <c r="UDU269" s="214" t="e">
        <v>#N/A</v>
      </c>
      <c r="UDV269" s="214" t="e">
        <v>#N/A</v>
      </c>
      <c r="UDW269" s="214" t="e">
        <v>#N/A</v>
      </c>
      <c r="UDX269" s="214" t="e">
        <v>#N/A</v>
      </c>
      <c r="UDY269" s="214" t="e">
        <v>#N/A</v>
      </c>
      <c r="UDZ269" s="214" t="e">
        <v>#N/A</v>
      </c>
      <c r="UEA269" s="214" t="e">
        <v>#N/A</v>
      </c>
      <c r="UEB269" s="214" t="e">
        <v>#N/A</v>
      </c>
      <c r="UEC269" s="214" t="e">
        <v>#N/A</v>
      </c>
      <c r="UED269" s="214" t="e">
        <v>#N/A</v>
      </c>
      <c r="UEE269" s="214" t="e">
        <v>#N/A</v>
      </c>
      <c r="UEF269" s="214" t="e">
        <v>#N/A</v>
      </c>
      <c r="UEG269" s="214" t="e">
        <v>#N/A</v>
      </c>
      <c r="UEH269" s="214" t="e">
        <v>#N/A</v>
      </c>
      <c r="UEI269" s="214" t="e">
        <v>#N/A</v>
      </c>
      <c r="UEJ269" s="214" t="e">
        <v>#N/A</v>
      </c>
      <c r="UEK269" s="214" t="e">
        <v>#N/A</v>
      </c>
      <c r="UEL269" s="214" t="e">
        <v>#N/A</v>
      </c>
      <c r="UEM269" s="214" t="e">
        <v>#N/A</v>
      </c>
      <c r="UEN269" s="214" t="e">
        <v>#N/A</v>
      </c>
      <c r="UEO269" s="214" t="e">
        <v>#N/A</v>
      </c>
      <c r="UEP269" s="214" t="e">
        <v>#N/A</v>
      </c>
      <c r="UEQ269" s="214" t="e">
        <v>#N/A</v>
      </c>
      <c r="UER269" s="214" t="e">
        <v>#N/A</v>
      </c>
      <c r="UES269" s="214" t="e">
        <v>#N/A</v>
      </c>
      <c r="UET269" s="214" t="e">
        <v>#N/A</v>
      </c>
      <c r="UEU269" s="214" t="e">
        <v>#N/A</v>
      </c>
      <c r="UEV269" s="214" t="e">
        <v>#N/A</v>
      </c>
      <c r="UEW269" s="214" t="e">
        <v>#N/A</v>
      </c>
      <c r="UEX269" s="214" t="e">
        <v>#N/A</v>
      </c>
      <c r="UEY269" s="214" t="e">
        <v>#N/A</v>
      </c>
      <c r="UEZ269" s="214" t="e">
        <v>#N/A</v>
      </c>
      <c r="UFA269" s="214" t="e">
        <v>#N/A</v>
      </c>
      <c r="UFB269" s="214" t="e">
        <v>#N/A</v>
      </c>
      <c r="UFC269" s="214" t="e">
        <v>#N/A</v>
      </c>
      <c r="UFD269" s="214" t="e">
        <v>#N/A</v>
      </c>
      <c r="UFE269" s="214" t="e">
        <v>#N/A</v>
      </c>
      <c r="UFF269" s="214" t="e">
        <v>#N/A</v>
      </c>
      <c r="UFG269" s="214" t="e">
        <v>#N/A</v>
      </c>
      <c r="UFH269" s="214" t="e">
        <v>#N/A</v>
      </c>
      <c r="UFI269" s="214" t="e">
        <v>#N/A</v>
      </c>
      <c r="UFJ269" s="214" t="e">
        <v>#N/A</v>
      </c>
      <c r="UFK269" s="214" t="e">
        <v>#N/A</v>
      </c>
      <c r="UFL269" s="214" t="e">
        <v>#N/A</v>
      </c>
      <c r="UFM269" s="214" t="e">
        <v>#N/A</v>
      </c>
      <c r="UFN269" s="214" t="e">
        <v>#N/A</v>
      </c>
      <c r="UFO269" s="214" t="e">
        <v>#N/A</v>
      </c>
      <c r="UFP269" s="214" t="e">
        <v>#N/A</v>
      </c>
      <c r="UFQ269" s="214" t="e">
        <v>#N/A</v>
      </c>
      <c r="UFR269" s="214" t="e">
        <v>#N/A</v>
      </c>
      <c r="UFS269" s="214" t="e">
        <v>#N/A</v>
      </c>
      <c r="UFT269" s="214" t="e">
        <v>#N/A</v>
      </c>
      <c r="UFU269" s="214" t="e">
        <v>#N/A</v>
      </c>
      <c r="UFV269" s="214" t="e">
        <v>#N/A</v>
      </c>
      <c r="UFW269" s="214" t="e">
        <v>#N/A</v>
      </c>
      <c r="UFX269" s="214" t="e">
        <v>#N/A</v>
      </c>
      <c r="UFY269" s="214" t="e">
        <v>#N/A</v>
      </c>
      <c r="UFZ269" s="214" t="e">
        <v>#N/A</v>
      </c>
      <c r="UGA269" s="214" t="e">
        <v>#N/A</v>
      </c>
      <c r="UGB269" s="214" t="e">
        <v>#N/A</v>
      </c>
      <c r="UGC269" s="214" t="e">
        <v>#N/A</v>
      </c>
      <c r="UGD269" s="214" t="e">
        <v>#N/A</v>
      </c>
      <c r="UGE269" s="214" t="e">
        <v>#N/A</v>
      </c>
      <c r="UGF269" s="214" t="e">
        <v>#N/A</v>
      </c>
      <c r="UGG269" s="214" t="e">
        <v>#N/A</v>
      </c>
      <c r="UGH269" s="214" t="e">
        <v>#N/A</v>
      </c>
      <c r="UGI269" s="214" t="e">
        <v>#N/A</v>
      </c>
      <c r="UGJ269" s="214" t="e">
        <v>#N/A</v>
      </c>
      <c r="UGK269" s="214" t="e">
        <v>#N/A</v>
      </c>
      <c r="UGL269" s="214" t="e">
        <v>#N/A</v>
      </c>
      <c r="UGM269" s="214" t="e">
        <v>#N/A</v>
      </c>
      <c r="UGN269" s="214" t="e">
        <v>#N/A</v>
      </c>
      <c r="UGO269" s="214" t="e">
        <v>#N/A</v>
      </c>
      <c r="UGP269" s="214" t="e">
        <v>#N/A</v>
      </c>
      <c r="UGQ269" s="214" t="e">
        <v>#N/A</v>
      </c>
      <c r="UGR269" s="214" t="e">
        <v>#N/A</v>
      </c>
      <c r="UGS269" s="214" t="e">
        <v>#N/A</v>
      </c>
      <c r="UGT269" s="214" t="e">
        <v>#N/A</v>
      </c>
      <c r="UGU269" s="214" t="e">
        <v>#N/A</v>
      </c>
      <c r="UGV269" s="214" t="e">
        <v>#N/A</v>
      </c>
      <c r="UGW269" s="214" t="e">
        <v>#N/A</v>
      </c>
      <c r="UGX269" s="214" t="e">
        <v>#N/A</v>
      </c>
      <c r="UGY269" s="214" t="e">
        <v>#N/A</v>
      </c>
      <c r="UGZ269" s="214" t="e">
        <v>#N/A</v>
      </c>
      <c r="UHA269" s="214" t="e">
        <v>#N/A</v>
      </c>
      <c r="UHB269" s="214" t="e">
        <v>#N/A</v>
      </c>
      <c r="UHC269" s="214" t="e">
        <v>#N/A</v>
      </c>
      <c r="UHD269" s="214" t="e">
        <v>#N/A</v>
      </c>
      <c r="UHE269" s="214" t="e">
        <v>#N/A</v>
      </c>
      <c r="UHF269" s="214" t="e">
        <v>#N/A</v>
      </c>
      <c r="UHG269" s="214" t="e">
        <v>#N/A</v>
      </c>
      <c r="UHH269" s="214" t="e">
        <v>#N/A</v>
      </c>
      <c r="UHI269" s="214" t="e">
        <v>#N/A</v>
      </c>
      <c r="UHJ269" s="214" t="e">
        <v>#N/A</v>
      </c>
      <c r="UHK269" s="214" t="e">
        <v>#N/A</v>
      </c>
      <c r="UHL269" s="214" t="e">
        <v>#N/A</v>
      </c>
      <c r="UHM269" s="214" t="e">
        <v>#N/A</v>
      </c>
      <c r="UHN269" s="214" t="e">
        <v>#N/A</v>
      </c>
      <c r="UHO269" s="214" t="e">
        <v>#N/A</v>
      </c>
      <c r="UHP269" s="214" t="e">
        <v>#N/A</v>
      </c>
      <c r="UHQ269" s="214" t="e">
        <v>#N/A</v>
      </c>
      <c r="UHR269" s="214" t="e">
        <v>#N/A</v>
      </c>
      <c r="UHS269" s="214" t="e">
        <v>#N/A</v>
      </c>
      <c r="UHT269" s="214" t="e">
        <v>#N/A</v>
      </c>
      <c r="UHU269" s="214" t="e">
        <v>#N/A</v>
      </c>
      <c r="UHV269" s="214" t="e">
        <v>#N/A</v>
      </c>
      <c r="UHW269" s="214" t="e">
        <v>#N/A</v>
      </c>
      <c r="UHX269" s="214" t="e">
        <v>#N/A</v>
      </c>
      <c r="UHY269" s="214" t="e">
        <v>#N/A</v>
      </c>
      <c r="UHZ269" s="214" t="e">
        <v>#N/A</v>
      </c>
      <c r="UIA269" s="214" t="e">
        <v>#N/A</v>
      </c>
      <c r="UIB269" s="214" t="e">
        <v>#N/A</v>
      </c>
      <c r="UIC269" s="214" t="e">
        <v>#N/A</v>
      </c>
      <c r="UID269" s="214" t="e">
        <v>#N/A</v>
      </c>
      <c r="UIE269" s="214" t="e">
        <v>#N/A</v>
      </c>
      <c r="UIF269" s="214" t="e">
        <v>#N/A</v>
      </c>
      <c r="UIG269" s="214" t="e">
        <v>#N/A</v>
      </c>
      <c r="UIH269" s="214" t="e">
        <v>#N/A</v>
      </c>
      <c r="UII269" s="214" t="e">
        <v>#N/A</v>
      </c>
      <c r="UIJ269" s="214" t="e">
        <v>#N/A</v>
      </c>
      <c r="UIK269" s="214" t="e">
        <v>#N/A</v>
      </c>
      <c r="UIL269" s="214" t="e">
        <v>#N/A</v>
      </c>
      <c r="UIM269" s="214" t="e">
        <v>#N/A</v>
      </c>
      <c r="UIN269" s="214" t="e">
        <v>#N/A</v>
      </c>
      <c r="UIO269" s="214" t="e">
        <v>#N/A</v>
      </c>
      <c r="UIP269" s="214" t="e">
        <v>#N/A</v>
      </c>
      <c r="UIQ269" s="214" t="e">
        <v>#N/A</v>
      </c>
      <c r="UIR269" s="214" t="e">
        <v>#N/A</v>
      </c>
      <c r="UIS269" s="214" t="e">
        <v>#N/A</v>
      </c>
      <c r="UIT269" s="214" t="e">
        <v>#N/A</v>
      </c>
      <c r="UIU269" s="214" t="e">
        <v>#N/A</v>
      </c>
      <c r="UIV269" s="214" t="e">
        <v>#N/A</v>
      </c>
      <c r="UIW269" s="214" t="e">
        <v>#N/A</v>
      </c>
      <c r="UIX269" s="214" t="e">
        <v>#N/A</v>
      </c>
      <c r="UIY269" s="214" t="e">
        <v>#N/A</v>
      </c>
      <c r="UIZ269" s="214" t="e">
        <v>#N/A</v>
      </c>
      <c r="UJA269" s="214" t="e">
        <v>#N/A</v>
      </c>
      <c r="UJB269" s="214" t="e">
        <v>#N/A</v>
      </c>
      <c r="UJC269" s="214" t="e">
        <v>#N/A</v>
      </c>
      <c r="UJD269" s="214" t="e">
        <v>#N/A</v>
      </c>
      <c r="UJE269" s="214" t="e">
        <v>#N/A</v>
      </c>
      <c r="UJF269" s="214" t="e">
        <v>#N/A</v>
      </c>
      <c r="UJG269" s="214" t="e">
        <v>#N/A</v>
      </c>
      <c r="UJH269" s="214" t="e">
        <v>#N/A</v>
      </c>
      <c r="UJI269" s="214" t="e">
        <v>#N/A</v>
      </c>
      <c r="UJJ269" s="214" t="e">
        <v>#N/A</v>
      </c>
      <c r="UJK269" s="214" t="e">
        <v>#N/A</v>
      </c>
      <c r="UJL269" s="214" t="e">
        <v>#N/A</v>
      </c>
      <c r="UJM269" s="214" t="e">
        <v>#N/A</v>
      </c>
      <c r="UJN269" s="214" t="e">
        <v>#N/A</v>
      </c>
      <c r="UJO269" s="214" t="e">
        <v>#N/A</v>
      </c>
      <c r="UJP269" s="214" t="e">
        <v>#N/A</v>
      </c>
      <c r="UJQ269" s="214" t="e">
        <v>#N/A</v>
      </c>
      <c r="UJR269" s="214" t="e">
        <v>#N/A</v>
      </c>
      <c r="UJS269" s="214" t="e">
        <v>#N/A</v>
      </c>
      <c r="UJT269" s="214" t="e">
        <v>#N/A</v>
      </c>
      <c r="UJU269" s="214" t="e">
        <v>#N/A</v>
      </c>
      <c r="UJV269" s="214" t="e">
        <v>#N/A</v>
      </c>
      <c r="UJW269" s="214" t="e">
        <v>#N/A</v>
      </c>
      <c r="UJX269" s="214" t="e">
        <v>#N/A</v>
      </c>
      <c r="UJY269" s="214" t="e">
        <v>#N/A</v>
      </c>
      <c r="UJZ269" s="214" t="e">
        <v>#N/A</v>
      </c>
      <c r="UKA269" s="214" t="e">
        <v>#N/A</v>
      </c>
      <c r="UKB269" s="214" t="e">
        <v>#N/A</v>
      </c>
      <c r="UKC269" s="214" t="e">
        <v>#N/A</v>
      </c>
      <c r="UKD269" s="214" t="e">
        <v>#N/A</v>
      </c>
      <c r="UKE269" s="214" t="e">
        <v>#N/A</v>
      </c>
      <c r="UKF269" s="214" t="e">
        <v>#N/A</v>
      </c>
      <c r="UKG269" s="214" t="e">
        <v>#N/A</v>
      </c>
      <c r="UKH269" s="214" t="e">
        <v>#N/A</v>
      </c>
      <c r="UKI269" s="214" t="e">
        <v>#N/A</v>
      </c>
      <c r="UKJ269" s="214" t="e">
        <v>#N/A</v>
      </c>
      <c r="UKK269" s="214" t="e">
        <v>#N/A</v>
      </c>
      <c r="UKL269" s="214" t="e">
        <v>#N/A</v>
      </c>
      <c r="UKM269" s="214" t="e">
        <v>#N/A</v>
      </c>
      <c r="UKN269" s="214" t="e">
        <v>#N/A</v>
      </c>
      <c r="UKO269" s="214" t="e">
        <v>#N/A</v>
      </c>
      <c r="UKP269" s="214" t="e">
        <v>#N/A</v>
      </c>
      <c r="UKQ269" s="214" t="e">
        <v>#N/A</v>
      </c>
      <c r="UKR269" s="214" t="e">
        <v>#N/A</v>
      </c>
      <c r="UKS269" s="214" t="e">
        <v>#N/A</v>
      </c>
      <c r="UKT269" s="214" t="e">
        <v>#N/A</v>
      </c>
      <c r="UKU269" s="214" t="e">
        <v>#N/A</v>
      </c>
      <c r="UKV269" s="214" t="e">
        <v>#N/A</v>
      </c>
      <c r="UKW269" s="214" t="e">
        <v>#N/A</v>
      </c>
      <c r="UKX269" s="214" t="e">
        <v>#N/A</v>
      </c>
      <c r="UKY269" s="214" t="e">
        <v>#N/A</v>
      </c>
      <c r="UKZ269" s="214" t="e">
        <v>#N/A</v>
      </c>
      <c r="ULA269" s="214" t="e">
        <v>#N/A</v>
      </c>
      <c r="ULB269" s="214" t="e">
        <v>#N/A</v>
      </c>
      <c r="ULC269" s="214" t="e">
        <v>#N/A</v>
      </c>
      <c r="ULD269" s="214" t="e">
        <v>#N/A</v>
      </c>
      <c r="ULE269" s="214" t="e">
        <v>#N/A</v>
      </c>
      <c r="ULF269" s="214" t="e">
        <v>#N/A</v>
      </c>
      <c r="ULG269" s="214" t="e">
        <v>#N/A</v>
      </c>
      <c r="ULH269" s="214" t="e">
        <v>#N/A</v>
      </c>
      <c r="ULI269" s="214" t="e">
        <v>#N/A</v>
      </c>
      <c r="ULJ269" s="214" t="e">
        <v>#N/A</v>
      </c>
      <c r="ULK269" s="214" t="e">
        <v>#N/A</v>
      </c>
      <c r="ULL269" s="214" t="e">
        <v>#N/A</v>
      </c>
      <c r="ULM269" s="214" t="e">
        <v>#N/A</v>
      </c>
      <c r="ULN269" s="214" t="e">
        <v>#N/A</v>
      </c>
      <c r="ULO269" s="214" t="e">
        <v>#N/A</v>
      </c>
      <c r="ULP269" s="214" t="e">
        <v>#N/A</v>
      </c>
      <c r="ULQ269" s="214" t="e">
        <v>#N/A</v>
      </c>
      <c r="ULR269" s="214" t="e">
        <v>#N/A</v>
      </c>
      <c r="ULS269" s="214" t="e">
        <v>#N/A</v>
      </c>
      <c r="ULT269" s="214" t="e">
        <v>#N/A</v>
      </c>
      <c r="ULU269" s="214" t="e">
        <v>#N/A</v>
      </c>
      <c r="ULV269" s="214" t="e">
        <v>#N/A</v>
      </c>
      <c r="ULW269" s="214" t="e">
        <v>#N/A</v>
      </c>
      <c r="ULX269" s="214" t="e">
        <v>#N/A</v>
      </c>
      <c r="ULY269" s="214" t="e">
        <v>#N/A</v>
      </c>
      <c r="ULZ269" s="214" t="e">
        <v>#N/A</v>
      </c>
      <c r="UMA269" s="214" t="e">
        <v>#N/A</v>
      </c>
      <c r="UMB269" s="214" t="e">
        <v>#N/A</v>
      </c>
      <c r="UMC269" s="214" t="e">
        <v>#N/A</v>
      </c>
      <c r="UMD269" s="214" t="e">
        <v>#N/A</v>
      </c>
      <c r="UME269" s="214" t="e">
        <v>#N/A</v>
      </c>
      <c r="UMF269" s="214" t="e">
        <v>#N/A</v>
      </c>
      <c r="UMG269" s="214" t="e">
        <v>#N/A</v>
      </c>
      <c r="UMH269" s="214" t="e">
        <v>#N/A</v>
      </c>
      <c r="UMI269" s="214" t="e">
        <v>#N/A</v>
      </c>
      <c r="UMJ269" s="214" t="e">
        <v>#N/A</v>
      </c>
      <c r="UMK269" s="214" t="e">
        <v>#N/A</v>
      </c>
      <c r="UML269" s="214" t="e">
        <v>#N/A</v>
      </c>
      <c r="UMM269" s="214" t="e">
        <v>#N/A</v>
      </c>
      <c r="UMN269" s="214" t="e">
        <v>#N/A</v>
      </c>
      <c r="UMO269" s="214" t="e">
        <v>#N/A</v>
      </c>
      <c r="UMP269" s="214" t="e">
        <v>#N/A</v>
      </c>
      <c r="UMQ269" s="214" t="e">
        <v>#N/A</v>
      </c>
      <c r="UMR269" s="214" t="e">
        <v>#N/A</v>
      </c>
      <c r="UMS269" s="214" t="e">
        <v>#N/A</v>
      </c>
      <c r="UMT269" s="214" t="e">
        <v>#N/A</v>
      </c>
      <c r="UMU269" s="214" t="e">
        <v>#N/A</v>
      </c>
      <c r="UMV269" s="214" t="e">
        <v>#N/A</v>
      </c>
      <c r="UMW269" s="214" t="e">
        <v>#N/A</v>
      </c>
      <c r="UMX269" s="214" t="e">
        <v>#N/A</v>
      </c>
      <c r="UMY269" s="214" t="e">
        <v>#N/A</v>
      </c>
      <c r="UMZ269" s="214" t="e">
        <v>#N/A</v>
      </c>
      <c r="UNA269" s="214" t="e">
        <v>#N/A</v>
      </c>
      <c r="UNB269" s="214" t="e">
        <v>#N/A</v>
      </c>
      <c r="UNC269" s="214" t="e">
        <v>#N/A</v>
      </c>
      <c r="UND269" s="214" t="e">
        <v>#N/A</v>
      </c>
      <c r="UNE269" s="214" t="e">
        <v>#N/A</v>
      </c>
      <c r="UNF269" s="214" t="e">
        <v>#N/A</v>
      </c>
      <c r="UNG269" s="214" t="e">
        <v>#N/A</v>
      </c>
      <c r="UNH269" s="214" t="e">
        <v>#N/A</v>
      </c>
      <c r="UNI269" s="214" t="e">
        <v>#N/A</v>
      </c>
      <c r="UNJ269" s="214" t="e">
        <v>#N/A</v>
      </c>
      <c r="UNK269" s="214" t="e">
        <v>#N/A</v>
      </c>
      <c r="UNL269" s="214" t="e">
        <v>#N/A</v>
      </c>
      <c r="UNM269" s="214" t="e">
        <v>#N/A</v>
      </c>
      <c r="UNN269" s="214" t="e">
        <v>#N/A</v>
      </c>
      <c r="UNO269" s="214" t="e">
        <v>#N/A</v>
      </c>
      <c r="UNP269" s="214" t="e">
        <v>#N/A</v>
      </c>
      <c r="UNQ269" s="214" t="e">
        <v>#N/A</v>
      </c>
      <c r="UNR269" s="214" t="e">
        <v>#N/A</v>
      </c>
      <c r="UNS269" s="214" t="e">
        <v>#N/A</v>
      </c>
      <c r="UNT269" s="214" t="e">
        <v>#N/A</v>
      </c>
      <c r="UNU269" s="214" t="e">
        <v>#N/A</v>
      </c>
      <c r="UNV269" s="214" t="e">
        <v>#N/A</v>
      </c>
      <c r="UNW269" s="214" t="e">
        <v>#N/A</v>
      </c>
      <c r="UNX269" s="214" t="e">
        <v>#N/A</v>
      </c>
      <c r="UNY269" s="214" t="e">
        <v>#N/A</v>
      </c>
      <c r="UNZ269" s="214" t="e">
        <v>#N/A</v>
      </c>
      <c r="UOA269" s="214" t="e">
        <v>#N/A</v>
      </c>
      <c r="UOB269" s="214" t="e">
        <v>#N/A</v>
      </c>
      <c r="UOC269" s="214" t="e">
        <v>#N/A</v>
      </c>
      <c r="UOD269" s="214" t="e">
        <v>#N/A</v>
      </c>
      <c r="UOE269" s="214" t="e">
        <v>#N/A</v>
      </c>
      <c r="UOF269" s="214" t="e">
        <v>#N/A</v>
      </c>
      <c r="UOG269" s="214" t="e">
        <v>#N/A</v>
      </c>
      <c r="UOH269" s="214" t="e">
        <v>#N/A</v>
      </c>
      <c r="UOI269" s="214" t="e">
        <v>#N/A</v>
      </c>
      <c r="UOJ269" s="214" t="e">
        <v>#N/A</v>
      </c>
      <c r="UOK269" s="214" t="e">
        <v>#N/A</v>
      </c>
      <c r="UOL269" s="214" t="e">
        <v>#N/A</v>
      </c>
      <c r="UOM269" s="214" t="e">
        <v>#N/A</v>
      </c>
      <c r="UON269" s="214" t="e">
        <v>#N/A</v>
      </c>
      <c r="UOO269" s="214" t="e">
        <v>#N/A</v>
      </c>
      <c r="UOP269" s="214" t="e">
        <v>#N/A</v>
      </c>
      <c r="UOQ269" s="214" t="e">
        <v>#N/A</v>
      </c>
      <c r="UOR269" s="214" t="e">
        <v>#N/A</v>
      </c>
      <c r="UOS269" s="214" t="e">
        <v>#N/A</v>
      </c>
      <c r="UOT269" s="214" t="e">
        <v>#N/A</v>
      </c>
      <c r="UOU269" s="214" t="e">
        <v>#N/A</v>
      </c>
      <c r="UOV269" s="214" t="e">
        <v>#N/A</v>
      </c>
      <c r="UOW269" s="214" t="e">
        <v>#N/A</v>
      </c>
      <c r="UOX269" s="214" t="e">
        <v>#N/A</v>
      </c>
      <c r="UOY269" s="214" t="e">
        <v>#N/A</v>
      </c>
      <c r="UOZ269" s="214" t="e">
        <v>#N/A</v>
      </c>
      <c r="UPA269" s="214" t="e">
        <v>#N/A</v>
      </c>
      <c r="UPB269" s="214" t="e">
        <v>#N/A</v>
      </c>
      <c r="UPC269" s="214" t="e">
        <v>#N/A</v>
      </c>
      <c r="UPD269" s="214" t="e">
        <v>#N/A</v>
      </c>
      <c r="UPE269" s="214" t="e">
        <v>#N/A</v>
      </c>
      <c r="UPF269" s="214" t="e">
        <v>#N/A</v>
      </c>
      <c r="UPG269" s="214" t="e">
        <v>#N/A</v>
      </c>
      <c r="UPH269" s="214" t="e">
        <v>#N/A</v>
      </c>
      <c r="UPI269" s="214" t="e">
        <v>#N/A</v>
      </c>
      <c r="UPJ269" s="214" t="e">
        <v>#N/A</v>
      </c>
      <c r="UPK269" s="214" t="e">
        <v>#N/A</v>
      </c>
      <c r="UPL269" s="214" t="e">
        <v>#N/A</v>
      </c>
      <c r="UPM269" s="214" t="e">
        <v>#N/A</v>
      </c>
      <c r="UPN269" s="214" t="e">
        <v>#N/A</v>
      </c>
      <c r="UPO269" s="214" t="e">
        <v>#N/A</v>
      </c>
      <c r="UPP269" s="214" t="e">
        <v>#N/A</v>
      </c>
      <c r="UPQ269" s="214" t="e">
        <v>#N/A</v>
      </c>
      <c r="UPR269" s="214" t="e">
        <v>#N/A</v>
      </c>
      <c r="UPS269" s="214" t="e">
        <v>#N/A</v>
      </c>
      <c r="UPT269" s="214" t="e">
        <v>#N/A</v>
      </c>
      <c r="UPU269" s="214" t="e">
        <v>#N/A</v>
      </c>
      <c r="UPV269" s="214" t="e">
        <v>#N/A</v>
      </c>
      <c r="UPW269" s="214" t="e">
        <v>#N/A</v>
      </c>
      <c r="UPX269" s="214" t="e">
        <v>#N/A</v>
      </c>
      <c r="UPY269" s="214" t="e">
        <v>#N/A</v>
      </c>
      <c r="UPZ269" s="214" t="e">
        <v>#N/A</v>
      </c>
      <c r="UQA269" s="214" t="e">
        <v>#N/A</v>
      </c>
      <c r="UQB269" s="214" t="e">
        <v>#N/A</v>
      </c>
      <c r="UQC269" s="214" t="e">
        <v>#N/A</v>
      </c>
      <c r="UQD269" s="214" t="e">
        <v>#N/A</v>
      </c>
      <c r="UQE269" s="214" t="e">
        <v>#N/A</v>
      </c>
      <c r="UQF269" s="214" t="e">
        <v>#N/A</v>
      </c>
      <c r="UQG269" s="214" t="e">
        <v>#N/A</v>
      </c>
      <c r="UQH269" s="214" t="e">
        <v>#N/A</v>
      </c>
      <c r="UQI269" s="214" t="e">
        <v>#N/A</v>
      </c>
      <c r="UQJ269" s="214" t="e">
        <v>#N/A</v>
      </c>
      <c r="UQK269" s="214" t="e">
        <v>#N/A</v>
      </c>
      <c r="UQL269" s="214" t="e">
        <v>#N/A</v>
      </c>
      <c r="UQM269" s="214" t="e">
        <v>#N/A</v>
      </c>
      <c r="UQN269" s="214" t="e">
        <v>#N/A</v>
      </c>
      <c r="UQO269" s="214" t="e">
        <v>#N/A</v>
      </c>
      <c r="UQP269" s="214" t="e">
        <v>#N/A</v>
      </c>
      <c r="UQQ269" s="214" t="e">
        <v>#N/A</v>
      </c>
      <c r="UQR269" s="214" t="e">
        <v>#N/A</v>
      </c>
      <c r="UQS269" s="214" t="e">
        <v>#N/A</v>
      </c>
      <c r="UQT269" s="214" t="e">
        <v>#N/A</v>
      </c>
      <c r="UQU269" s="214" t="e">
        <v>#N/A</v>
      </c>
      <c r="UQV269" s="214" t="e">
        <v>#N/A</v>
      </c>
      <c r="UQW269" s="214" t="e">
        <v>#N/A</v>
      </c>
      <c r="UQX269" s="214" t="e">
        <v>#N/A</v>
      </c>
      <c r="UQY269" s="214" t="e">
        <v>#N/A</v>
      </c>
      <c r="UQZ269" s="214" t="e">
        <v>#N/A</v>
      </c>
      <c r="URA269" s="214" t="e">
        <v>#N/A</v>
      </c>
      <c r="URB269" s="214" t="e">
        <v>#N/A</v>
      </c>
      <c r="URC269" s="214" t="e">
        <v>#N/A</v>
      </c>
      <c r="URD269" s="214" t="e">
        <v>#N/A</v>
      </c>
      <c r="URE269" s="214" t="e">
        <v>#N/A</v>
      </c>
      <c r="URF269" s="214" t="e">
        <v>#N/A</v>
      </c>
      <c r="URG269" s="214" t="e">
        <v>#N/A</v>
      </c>
      <c r="URH269" s="214" t="e">
        <v>#N/A</v>
      </c>
      <c r="URI269" s="214" t="e">
        <v>#N/A</v>
      </c>
      <c r="URJ269" s="214" t="e">
        <v>#N/A</v>
      </c>
      <c r="URK269" s="214" t="e">
        <v>#N/A</v>
      </c>
      <c r="URL269" s="214" t="e">
        <v>#N/A</v>
      </c>
      <c r="URM269" s="214" t="e">
        <v>#N/A</v>
      </c>
      <c r="URN269" s="214" t="e">
        <v>#N/A</v>
      </c>
      <c r="URO269" s="214" t="e">
        <v>#N/A</v>
      </c>
      <c r="URP269" s="214" t="e">
        <v>#N/A</v>
      </c>
      <c r="URQ269" s="214" t="e">
        <v>#N/A</v>
      </c>
      <c r="URR269" s="214" t="e">
        <v>#N/A</v>
      </c>
      <c r="URS269" s="214" t="e">
        <v>#N/A</v>
      </c>
      <c r="URT269" s="214" t="e">
        <v>#N/A</v>
      </c>
      <c r="URU269" s="214" t="e">
        <v>#N/A</v>
      </c>
      <c r="URV269" s="214" t="e">
        <v>#N/A</v>
      </c>
      <c r="URW269" s="214" t="e">
        <v>#N/A</v>
      </c>
      <c r="URX269" s="214" t="e">
        <v>#N/A</v>
      </c>
      <c r="URY269" s="214" t="e">
        <v>#N/A</v>
      </c>
      <c r="URZ269" s="214" t="e">
        <v>#N/A</v>
      </c>
      <c r="USA269" s="214" t="e">
        <v>#N/A</v>
      </c>
      <c r="USB269" s="214" t="e">
        <v>#N/A</v>
      </c>
      <c r="USC269" s="214" t="e">
        <v>#N/A</v>
      </c>
      <c r="USD269" s="214" t="e">
        <v>#N/A</v>
      </c>
      <c r="USE269" s="214" t="e">
        <v>#N/A</v>
      </c>
      <c r="USF269" s="214" t="e">
        <v>#N/A</v>
      </c>
      <c r="USG269" s="214" t="e">
        <v>#N/A</v>
      </c>
      <c r="USH269" s="214" t="e">
        <v>#N/A</v>
      </c>
      <c r="USI269" s="214" t="e">
        <v>#N/A</v>
      </c>
      <c r="USJ269" s="214" t="e">
        <v>#N/A</v>
      </c>
      <c r="USK269" s="214" t="e">
        <v>#N/A</v>
      </c>
      <c r="USL269" s="214" t="e">
        <v>#N/A</v>
      </c>
      <c r="USM269" s="214" t="e">
        <v>#N/A</v>
      </c>
      <c r="USN269" s="214" t="e">
        <v>#N/A</v>
      </c>
      <c r="USO269" s="214" t="e">
        <v>#N/A</v>
      </c>
      <c r="USP269" s="214" t="e">
        <v>#N/A</v>
      </c>
      <c r="USQ269" s="214" t="e">
        <v>#N/A</v>
      </c>
      <c r="USR269" s="214" t="e">
        <v>#N/A</v>
      </c>
      <c r="USS269" s="214" t="e">
        <v>#N/A</v>
      </c>
      <c r="UST269" s="214" t="e">
        <v>#N/A</v>
      </c>
      <c r="USU269" s="214" t="e">
        <v>#N/A</v>
      </c>
      <c r="USV269" s="214" t="e">
        <v>#N/A</v>
      </c>
      <c r="USW269" s="214" t="e">
        <v>#N/A</v>
      </c>
      <c r="USX269" s="214" t="e">
        <v>#N/A</v>
      </c>
      <c r="USY269" s="214" t="e">
        <v>#N/A</v>
      </c>
      <c r="USZ269" s="214" t="e">
        <v>#N/A</v>
      </c>
      <c r="UTA269" s="214" t="e">
        <v>#N/A</v>
      </c>
      <c r="UTB269" s="214" t="e">
        <v>#N/A</v>
      </c>
      <c r="UTC269" s="214" t="e">
        <v>#N/A</v>
      </c>
      <c r="UTD269" s="214" t="e">
        <v>#N/A</v>
      </c>
      <c r="UTE269" s="214" t="e">
        <v>#N/A</v>
      </c>
      <c r="UTF269" s="214" t="e">
        <v>#N/A</v>
      </c>
      <c r="UTG269" s="214" t="e">
        <v>#N/A</v>
      </c>
      <c r="UTH269" s="214" t="e">
        <v>#N/A</v>
      </c>
      <c r="UTI269" s="214" t="e">
        <v>#N/A</v>
      </c>
      <c r="UTJ269" s="214" t="e">
        <v>#N/A</v>
      </c>
      <c r="UTK269" s="214" t="e">
        <v>#N/A</v>
      </c>
      <c r="UTL269" s="214" t="e">
        <v>#N/A</v>
      </c>
      <c r="UTM269" s="214" t="e">
        <v>#N/A</v>
      </c>
      <c r="UTN269" s="214" t="e">
        <v>#N/A</v>
      </c>
      <c r="UTO269" s="214" t="e">
        <v>#N/A</v>
      </c>
      <c r="UTP269" s="214" t="e">
        <v>#N/A</v>
      </c>
      <c r="UTQ269" s="214" t="e">
        <v>#N/A</v>
      </c>
      <c r="UTR269" s="214" t="e">
        <v>#N/A</v>
      </c>
      <c r="UTS269" s="214" t="e">
        <v>#N/A</v>
      </c>
      <c r="UTT269" s="214" t="e">
        <v>#N/A</v>
      </c>
      <c r="UTU269" s="214" t="e">
        <v>#N/A</v>
      </c>
      <c r="UTV269" s="214" t="e">
        <v>#N/A</v>
      </c>
      <c r="UTW269" s="214" t="e">
        <v>#N/A</v>
      </c>
      <c r="UTX269" s="214" t="e">
        <v>#N/A</v>
      </c>
      <c r="UTY269" s="214" t="e">
        <v>#N/A</v>
      </c>
      <c r="UTZ269" s="214" t="e">
        <v>#N/A</v>
      </c>
      <c r="UUA269" s="214" t="e">
        <v>#N/A</v>
      </c>
      <c r="UUB269" s="214" t="e">
        <v>#N/A</v>
      </c>
      <c r="UUC269" s="214" t="e">
        <v>#N/A</v>
      </c>
      <c r="UUD269" s="214" t="e">
        <v>#N/A</v>
      </c>
      <c r="UUE269" s="214" t="e">
        <v>#N/A</v>
      </c>
      <c r="UUF269" s="214" t="e">
        <v>#N/A</v>
      </c>
      <c r="UUG269" s="214" t="e">
        <v>#N/A</v>
      </c>
      <c r="UUH269" s="214" t="e">
        <v>#N/A</v>
      </c>
      <c r="UUI269" s="214" t="e">
        <v>#N/A</v>
      </c>
      <c r="UUJ269" s="214" t="e">
        <v>#N/A</v>
      </c>
      <c r="UUK269" s="214" t="e">
        <v>#N/A</v>
      </c>
      <c r="UUL269" s="214" t="e">
        <v>#N/A</v>
      </c>
      <c r="UUM269" s="214" t="e">
        <v>#N/A</v>
      </c>
      <c r="UUN269" s="214" t="e">
        <v>#N/A</v>
      </c>
      <c r="UUO269" s="214" t="e">
        <v>#N/A</v>
      </c>
      <c r="UUP269" s="214" t="e">
        <v>#N/A</v>
      </c>
      <c r="UUQ269" s="214" t="e">
        <v>#N/A</v>
      </c>
      <c r="UUR269" s="214" t="e">
        <v>#N/A</v>
      </c>
      <c r="UUS269" s="214" t="e">
        <v>#N/A</v>
      </c>
      <c r="UUT269" s="214" t="e">
        <v>#N/A</v>
      </c>
      <c r="UUU269" s="214" t="e">
        <v>#N/A</v>
      </c>
      <c r="UUV269" s="214" t="e">
        <v>#N/A</v>
      </c>
      <c r="UUW269" s="214" t="e">
        <v>#N/A</v>
      </c>
      <c r="UUX269" s="214" t="e">
        <v>#N/A</v>
      </c>
      <c r="UUY269" s="214" t="e">
        <v>#N/A</v>
      </c>
      <c r="UUZ269" s="214" t="e">
        <v>#N/A</v>
      </c>
      <c r="UVA269" s="214" t="e">
        <v>#N/A</v>
      </c>
      <c r="UVB269" s="214" t="e">
        <v>#N/A</v>
      </c>
      <c r="UVC269" s="214" t="e">
        <v>#N/A</v>
      </c>
      <c r="UVD269" s="214" t="e">
        <v>#N/A</v>
      </c>
      <c r="UVE269" s="214" t="e">
        <v>#N/A</v>
      </c>
      <c r="UVF269" s="214" t="e">
        <v>#N/A</v>
      </c>
      <c r="UVG269" s="214" t="e">
        <v>#N/A</v>
      </c>
      <c r="UVH269" s="214" t="e">
        <v>#N/A</v>
      </c>
      <c r="UVI269" s="214" t="e">
        <v>#N/A</v>
      </c>
      <c r="UVJ269" s="214" t="e">
        <v>#N/A</v>
      </c>
      <c r="UVK269" s="214" t="e">
        <v>#N/A</v>
      </c>
      <c r="UVL269" s="214" t="e">
        <v>#N/A</v>
      </c>
      <c r="UVM269" s="214" t="e">
        <v>#N/A</v>
      </c>
      <c r="UVN269" s="214" t="e">
        <v>#N/A</v>
      </c>
      <c r="UVO269" s="214" t="e">
        <v>#N/A</v>
      </c>
      <c r="UVP269" s="214" t="e">
        <v>#N/A</v>
      </c>
      <c r="UVQ269" s="214" t="e">
        <v>#N/A</v>
      </c>
      <c r="UVR269" s="214" t="e">
        <v>#N/A</v>
      </c>
      <c r="UVS269" s="214" t="e">
        <v>#N/A</v>
      </c>
      <c r="UVT269" s="214" t="e">
        <v>#N/A</v>
      </c>
      <c r="UVU269" s="214" t="e">
        <v>#N/A</v>
      </c>
      <c r="UVV269" s="214" t="e">
        <v>#N/A</v>
      </c>
      <c r="UVW269" s="214" t="e">
        <v>#N/A</v>
      </c>
      <c r="UVX269" s="214" t="e">
        <v>#N/A</v>
      </c>
      <c r="UVY269" s="214" t="e">
        <v>#N/A</v>
      </c>
      <c r="UVZ269" s="214" t="e">
        <v>#N/A</v>
      </c>
      <c r="UWA269" s="214" t="e">
        <v>#N/A</v>
      </c>
      <c r="UWB269" s="214" t="e">
        <v>#N/A</v>
      </c>
      <c r="UWC269" s="214" t="e">
        <v>#N/A</v>
      </c>
      <c r="UWD269" s="214" t="e">
        <v>#N/A</v>
      </c>
      <c r="UWE269" s="214" t="e">
        <v>#N/A</v>
      </c>
      <c r="UWF269" s="214" t="e">
        <v>#N/A</v>
      </c>
      <c r="UWG269" s="214" t="e">
        <v>#N/A</v>
      </c>
      <c r="UWH269" s="214" t="e">
        <v>#N/A</v>
      </c>
      <c r="UWI269" s="214" t="e">
        <v>#N/A</v>
      </c>
      <c r="UWJ269" s="214" t="e">
        <v>#N/A</v>
      </c>
      <c r="UWK269" s="214" t="e">
        <v>#N/A</v>
      </c>
      <c r="UWL269" s="214" t="e">
        <v>#N/A</v>
      </c>
      <c r="UWM269" s="214" t="e">
        <v>#N/A</v>
      </c>
      <c r="UWN269" s="214" t="e">
        <v>#N/A</v>
      </c>
      <c r="UWO269" s="214" t="e">
        <v>#N/A</v>
      </c>
      <c r="UWP269" s="214" t="e">
        <v>#N/A</v>
      </c>
      <c r="UWQ269" s="214" t="e">
        <v>#N/A</v>
      </c>
      <c r="UWR269" s="214" t="e">
        <v>#N/A</v>
      </c>
      <c r="UWS269" s="214" t="e">
        <v>#N/A</v>
      </c>
      <c r="UWT269" s="214" t="e">
        <v>#N/A</v>
      </c>
      <c r="UWU269" s="214" t="e">
        <v>#N/A</v>
      </c>
      <c r="UWV269" s="214" t="e">
        <v>#N/A</v>
      </c>
      <c r="UWW269" s="214" t="e">
        <v>#N/A</v>
      </c>
      <c r="UWX269" s="214" t="e">
        <v>#N/A</v>
      </c>
      <c r="UWY269" s="214" t="e">
        <v>#N/A</v>
      </c>
      <c r="UWZ269" s="214" t="e">
        <v>#N/A</v>
      </c>
      <c r="UXA269" s="214" t="e">
        <v>#N/A</v>
      </c>
      <c r="UXB269" s="214" t="e">
        <v>#N/A</v>
      </c>
      <c r="UXC269" s="214" t="e">
        <v>#N/A</v>
      </c>
      <c r="UXD269" s="214" t="e">
        <v>#N/A</v>
      </c>
      <c r="UXE269" s="214" t="e">
        <v>#N/A</v>
      </c>
      <c r="UXF269" s="214" t="e">
        <v>#N/A</v>
      </c>
      <c r="UXG269" s="214" t="e">
        <v>#N/A</v>
      </c>
      <c r="UXH269" s="214" t="e">
        <v>#N/A</v>
      </c>
      <c r="UXI269" s="214" t="e">
        <v>#N/A</v>
      </c>
      <c r="UXJ269" s="214" t="e">
        <v>#N/A</v>
      </c>
      <c r="UXK269" s="214" t="e">
        <v>#N/A</v>
      </c>
      <c r="UXL269" s="214" t="e">
        <v>#N/A</v>
      </c>
      <c r="UXM269" s="214" t="e">
        <v>#N/A</v>
      </c>
      <c r="UXN269" s="214" t="e">
        <v>#N/A</v>
      </c>
      <c r="UXO269" s="214" t="e">
        <v>#N/A</v>
      </c>
      <c r="UXP269" s="214" t="e">
        <v>#N/A</v>
      </c>
      <c r="UXQ269" s="214" t="e">
        <v>#N/A</v>
      </c>
      <c r="UXR269" s="214" t="e">
        <v>#N/A</v>
      </c>
      <c r="UXS269" s="214" t="e">
        <v>#N/A</v>
      </c>
      <c r="UXT269" s="214" t="e">
        <v>#N/A</v>
      </c>
      <c r="UXU269" s="214" t="e">
        <v>#N/A</v>
      </c>
      <c r="UXV269" s="214" t="e">
        <v>#N/A</v>
      </c>
      <c r="UXW269" s="214" t="e">
        <v>#N/A</v>
      </c>
      <c r="UXX269" s="214" t="e">
        <v>#N/A</v>
      </c>
      <c r="UXY269" s="214" t="e">
        <v>#N/A</v>
      </c>
      <c r="UXZ269" s="214" t="e">
        <v>#N/A</v>
      </c>
      <c r="UYA269" s="214" t="e">
        <v>#N/A</v>
      </c>
      <c r="UYB269" s="214" t="e">
        <v>#N/A</v>
      </c>
      <c r="UYC269" s="214" t="e">
        <v>#N/A</v>
      </c>
      <c r="UYD269" s="214" t="e">
        <v>#N/A</v>
      </c>
      <c r="UYE269" s="214" t="e">
        <v>#N/A</v>
      </c>
      <c r="UYF269" s="214" t="e">
        <v>#N/A</v>
      </c>
      <c r="UYG269" s="214" t="e">
        <v>#N/A</v>
      </c>
      <c r="UYH269" s="214" t="e">
        <v>#N/A</v>
      </c>
      <c r="UYI269" s="214" t="e">
        <v>#N/A</v>
      </c>
      <c r="UYJ269" s="214" t="e">
        <v>#N/A</v>
      </c>
      <c r="UYK269" s="214" t="e">
        <v>#N/A</v>
      </c>
      <c r="UYL269" s="214" t="e">
        <v>#N/A</v>
      </c>
      <c r="UYM269" s="214" t="e">
        <v>#N/A</v>
      </c>
      <c r="UYN269" s="214" t="e">
        <v>#N/A</v>
      </c>
      <c r="UYO269" s="214" t="e">
        <v>#N/A</v>
      </c>
      <c r="UYP269" s="214" t="e">
        <v>#N/A</v>
      </c>
      <c r="UYQ269" s="214" t="e">
        <v>#N/A</v>
      </c>
      <c r="UYR269" s="214" t="e">
        <v>#N/A</v>
      </c>
      <c r="UYS269" s="214" t="e">
        <v>#N/A</v>
      </c>
      <c r="UYT269" s="214" t="e">
        <v>#N/A</v>
      </c>
      <c r="UYU269" s="214" t="e">
        <v>#N/A</v>
      </c>
      <c r="UYV269" s="214" t="e">
        <v>#N/A</v>
      </c>
      <c r="UYW269" s="214" t="e">
        <v>#N/A</v>
      </c>
      <c r="UYX269" s="214" t="e">
        <v>#N/A</v>
      </c>
      <c r="UYY269" s="214" t="e">
        <v>#N/A</v>
      </c>
      <c r="UYZ269" s="214" t="e">
        <v>#N/A</v>
      </c>
      <c r="UZA269" s="214" t="e">
        <v>#N/A</v>
      </c>
      <c r="UZB269" s="214" t="e">
        <v>#N/A</v>
      </c>
      <c r="UZC269" s="214" t="e">
        <v>#N/A</v>
      </c>
      <c r="UZD269" s="214" t="e">
        <v>#N/A</v>
      </c>
      <c r="UZE269" s="214" t="e">
        <v>#N/A</v>
      </c>
      <c r="UZF269" s="214" t="e">
        <v>#N/A</v>
      </c>
      <c r="UZG269" s="214" t="e">
        <v>#N/A</v>
      </c>
      <c r="UZH269" s="214" t="e">
        <v>#N/A</v>
      </c>
      <c r="UZI269" s="214" t="e">
        <v>#N/A</v>
      </c>
      <c r="UZJ269" s="214" t="e">
        <v>#N/A</v>
      </c>
      <c r="UZK269" s="214" t="e">
        <v>#N/A</v>
      </c>
      <c r="UZL269" s="214" t="e">
        <v>#N/A</v>
      </c>
      <c r="UZM269" s="214" t="e">
        <v>#N/A</v>
      </c>
      <c r="UZN269" s="214" t="e">
        <v>#N/A</v>
      </c>
      <c r="UZO269" s="214" t="e">
        <v>#N/A</v>
      </c>
      <c r="UZP269" s="214" t="e">
        <v>#N/A</v>
      </c>
      <c r="UZQ269" s="214" t="e">
        <v>#N/A</v>
      </c>
      <c r="UZR269" s="214" t="e">
        <v>#N/A</v>
      </c>
      <c r="UZS269" s="214" t="e">
        <v>#N/A</v>
      </c>
      <c r="UZT269" s="214" t="e">
        <v>#N/A</v>
      </c>
      <c r="UZU269" s="214" t="e">
        <v>#N/A</v>
      </c>
      <c r="UZV269" s="214" t="e">
        <v>#N/A</v>
      </c>
      <c r="UZW269" s="214" t="e">
        <v>#N/A</v>
      </c>
      <c r="UZX269" s="214" t="e">
        <v>#N/A</v>
      </c>
      <c r="UZY269" s="214" t="e">
        <v>#N/A</v>
      </c>
      <c r="UZZ269" s="214" t="e">
        <v>#N/A</v>
      </c>
      <c r="VAA269" s="214" t="e">
        <v>#N/A</v>
      </c>
      <c r="VAB269" s="214" t="e">
        <v>#N/A</v>
      </c>
      <c r="VAC269" s="214" t="e">
        <v>#N/A</v>
      </c>
      <c r="VAD269" s="214" t="e">
        <v>#N/A</v>
      </c>
      <c r="VAE269" s="214" t="e">
        <v>#N/A</v>
      </c>
      <c r="VAF269" s="214" t="e">
        <v>#N/A</v>
      </c>
      <c r="VAG269" s="214" t="e">
        <v>#N/A</v>
      </c>
      <c r="VAH269" s="214" t="e">
        <v>#N/A</v>
      </c>
      <c r="VAI269" s="214" t="e">
        <v>#N/A</v>
      </c>
      <c r="VAJ269" s="214" t="e">
        <v>#N/A</v>
      </c>
      <c r="VAK269" s="214" t="e">
        <v>#N/A</v>
      </c>
      <c r="VAL269" s="214" t="e">
        <v>#N/A</v>
      </c>
      <c r="VAM269" s="214" t="e">
        <v>#N/A</v>
      </c>
      <c r="VAN269" s="214" t="e">
        <v>#N/A</v>
      </c>
      <c r="VAO269" s="214" t="e">
        <v>#N/A</v>
      </c>
      <c r="VAP269" s="214" t="e">
        <v>#N/A</v>
      </c>
      <c r="VAQ269" s="214" t="e">
        <v>#N/A</v>
      </c>
      <c r="VAR269" s="214" t="e">
        <v>#N/A</v>
      </c>
      <c r="VAS269" s="214" t="e">
        <v>#N/A</v>
      </c>
      <c r="VAT269" s="214" t="e">
        <v>#N/A</v>
      </c>
      <c r="VAU269" s="214" t="e">
        <v>#N/A</v>
      </c>
      <c r="VAV269" s="214" t="e">
        <v>#N/A</v>
      </c>
      <c r="VAW269" s="214" t="e">
        <v>#N/A</v>
      </c>
      <c r="VAX269" s="214" t="e">
        <v>#N/A</v>
      </c>
      <c r="VAY269" s="214" t="e">
        <v>#N/A</v>
      </c>
      <c r="VAZ269" s="214" t="e">
        <v>#N/A</v>
      </c>
      <c r="VBA269" s="214" t="e">
        <v>#N/A</v>
      </c>
      <c r="VBB269" s="214" t="e">
        <v>#N/A</v>
      </c>
      <c r="VBC269" s="214" t="e">
        <v>#N/A</v>
      </c>
      <c r="VBD269" s="214" t="e">
        <v>#N/A</v>
      </c>
      <c r="VBE269" s="214" t="e">
        <v>#N/A</v>
      </c>
      <c r="VBF269" s="214" t="e">
        <v>#N/A</v>
      </c>
      <c r="VBG269" s="214" t="e">
        <v>#N/A</v>
      </c>
      <c r="VBH269" s="214" t="e">
        <v>#N/A</v>
      </c>
      <c r="VBI269" s="214" t="e">
        <v>#N/A</v>
      </c>
      <c r="VBJ269" s="214" t="e">
        <v>#N/A</v>
      </c>
      <c r="VBK269" s="214" t="e">
        <v>#N/A</v>
      </c>
      <c r="VBL269" s="214" t="e">
        <v>#N/A</v>
      </c>
      <c r="VBM269" s="214" t="e">
        <v>#N/A</v>
      </c>
      <c r="VBN269" s="214" t="e">
        <v>#N/A</v>
      </c>
      <c r="VBO269" s="214" t="e">
        <v>#N/A</v>
      </c>
      <c r="VBP269" s="214" t="e">
        <v>#N/A</v>
      </c>
      <c r="VBQ269" s="214" t="e">
        <v>#N/A</v>
      </c>
      <c r="VBR269" s="214" t="e">
        <v>#N/A</v>
      </c>
      <c r="VBS269" s="214" t="e">
        <v>#N/A</v>
      </c>
      <c r="VBT269" s="214" t="e">
        <v>#N/A</v>
      </c>
      <c r="VBU269" s="214" t="e">
        <v>#N/A</v>
      </c>
      <c r="VBV269" s="214" t="e">
        <v>#N/A</v>
      </c>
      <c r="VBW269" s="214" t="e">
        <v>#N/A</v>
      </c>
      <c r="VBX269" s="214" t="e">
        <v>#N/A</v>
      </c>
      <c r="VBY269" s="214" t="e">
        <v>#N/A</v>
      </c>
      <c r="VBZ269" s="214" t="e">
        <v>#N/A</v>
      </c>
      <c r="VCA269" s="214" t="e">
        <v>#N/A</v>
      </c>
      <c r="VCB269" s="214" t="e">
        <v>#N/A</v>
      </c>
      <c r="VCC269" s="214" t="e">
        <v>#N/A</v>
      </c>
      <c r="VCD269" s="214" t="e">
        <v>#N/A</v>
      </c>
      <c r="VCE269" s="214" t="e">
        <v>#N/A</v>
      </c>
      <c r="VCF269" s="214" t="e">
        <v>#N/A</v>
      </c>
      <c r="VCG269" s="214" t="e">
        <v>#N/A</v>
      </c>
      <c r="VCH269" s="214" t="e">
        <v>#N/A</v>
      </c>
      <c r="VCI269" s="214" t="e">
        <v>#N/A</v>
      </c>
      <c r="VCJ269" s="214" t="e">
        <v>#N/A</v>
      </c>
      <c r="VCK269" s="214" t="e">
        <v>#N/A</v>
      </c>
      <c r="VCL269" s="214" t="e">
        <v>#N/A</v>
      </c>
      <c r="VCM269" s="214" t="e">
        <v>#N/A</v>
      </c>
      <c r="VCN269" s="214" t="e">
        <v>#N/A</v>
      </c>
      <c r="VCO269" s="214" t="e">
        <v>#N/A</v>
      </c>
      <c r="VCP269" s="214" t="e">
        <v>#N/A</v>
      </c>
      <c r="VCQ269" s="214" t="e">
        <v>#N/A</v>
      </c>
      <c r="VCR269" s="214" t="e">
        <v>#N/A</v>
      </c>
      <c r="VCS269" s="214" t="e">
        <v>#N/A</v>
      </c>
      <c r="VCT269" s="214" t="e">
        <v>#N/A</v>
      </c>
      <c r="VCU269" s="214" t="e">
        <v>#N/A</v>
      </c>
      <c r="VCV269" s="214" t="e">
        <v>#N/A</v>
      </c>
      <c r="VCW269" s="214" t="e">
        <v>#N/A</v>
      </c>
      <c r="VCX269" s="214" t="e">
        <v>#N/A</v>
      </c>
      <c r="VCY269" s="214" t="e">
        <v>#N/A</v>
      </c>
      <c r="VCZ269" s="214" t="e">
        <v>#N/A</v>
      </c>
      <c r="VDA269" s="214" t="e">
        <v>#N/A</v>
      </c>
      <c r="VDB269" s="214" t="e">
        <v>#N/A</v>
      </c>
      <c r="VDC269" s="214" t="e">
        <v>#N/A</v>
      </c>
      <c r="VDD269" s="214" t="e">
        <v>#N/A</v>
      </c>
      <c r="VDE269" s="214" t="e">
        <v>#N/A</v>
      </c>
      <c r="VDF269" s="214" t="e">
        <v>#N/A</v>
      </c>
      <c r="VDG269" s="214" t="e">
        <v>#N/A</v>
      </c>
      <c r="VDH269" s="214" t="e">
        <v>#N/A</v>
      </c>
      <c r="VDI269" s="214" t="e">
        <v>#N/A</v>
      </c>
      <c r="VDJ269" s="214" t="e">
        <v>#N/A</v>
      </c>
      <c r="VDK269" s="214" t="e">
        <v>#N/A</v>
      </c>
      <c r="VDL269" s="214" t="e">
        <v>#N/A</v>
      </c>
      <c r="VDM269" s="214" t="e">
        <v>#N/A</v>
      </c>
      <c r="VDN269" s="214" t="e">
        <v>#N/A</v>
      </c>
      <c r="VDO269" s="214" t="e">
        <v>#N/A</v>
      </c>
      <c r="VDP269" s="214" t="e">
        <v>#N/A</v>
      </c>
      <c r="VDQ269" s="214" t="e">
        <v>#N/A</v>
      </c>
      <c r="VDR269" s="214" t="e">
        <v>#N/A</v>
      </c>
      <c r="VDS269" s="214" t="e">
        <v>#N/A</v>
      </c>
      <c r="VDT269" s="214" t="e">
        <v>#N/A</v>
      </c>
      <c r="VDU269" s="214" t="e">
        <v>#N/A</v>
      </c>
      <c r="VDV269" s="214" t="e">
        <v>#N/A</v>
      </c>
      <c r="VDW269" s="214" t="e">
        <v>#N/A</v>
      </c>
      <c r="VDX269" s="214" t="e">
        <v>#N/A</v>
      </c>
      <c r="VDY269" s="214" t="e">
        <v>#N/A</v>
      </c>
      <c r="VDZ269" s="214" t="e">
        <v>#N/A</v>
      </c>
      <c r="VEA269" s="214" t="e">
        <v>#N/A</v>
      </c>
      <c r="VEB269" s="214" t="e">
        <v>#N/A</v>
      </c>
      <c r="VEC269" s="214" t="e">
        <v>#N/A</v>
      </c>
      <c r="VED269" s="214" t="e">
        <v>#N/A</v>
      </c>
      <c r="VEE269" s="214" t="e">
        <v>#N/A</v>
      </c>
      <c r="VEF269" s="214" t="e">
        <v>#N/A</v>
      </c>
      <c r="VEG269" s="214" t="e">
        <v>#N/A</v>
      </c>
      <c r="VEH269" s="214" t="e">
        <v>#N/A</v>
      </c>
      <c r="VEI269" s="214" t="e">
        <v>#N/A</v>
      </c>
      <c r="VEJ269" s="214" t="e">
        <v>#N/A</v>
      </c>
      <c r="VEK269" s="214" t="e">
        <v>#N/A</v>
      </c>
      <c r="VEL269" s="214" t="e">
        <v>#N/A</v>
      </c>
      <c r="VEM269" s="214" t="e">
        <v>#N/A</v>
      </c>
      <c r="VEN269" s="214" t="e">
        <v>#N/A</v>
      </c>
      <c r="VEO269" s="214" t="e">
        <v>#N/A</v>
      </c>
      <c r="VEP269" s="214" t="e">
        <v>#N/A</v>
      </c>
      <c r="VEQ269" s="214" t="e">
        <v>#N/A</v>
      </c>
      <c r="VER269" s="214" t="e">
        <v>#N/A</v>
      </c>
      <c r="VES269" s="214" t="e">
        <v>#N/A</v>
      </c>
      <c r="VET269" s="214" t="e">
        <v>#N/A</v>
      </c>
      <c r="VEU269" s="214" t="e">
        <v>#N/A</v>
      </c>
      <c r="VEV269" s="214" t="e">
        <v>#N/A</v>
      </c>
      <c r="VEW269" s="214" t="e">
        <v>#N/A</v>
      </c>
      <c r="VEX269" s="214" t="e">
        <v>#N/A</v>
      </c>
      <c r="VEY269" s="214" t="e">
        <v>#N/A</v>
      </c>
      <c r="VEZ269" s="214" t="e">
        <v>#N/A</v>
      </c>
      <c r="VFA269" s="214" t="e">
        <v>#N/A</v>
      </c>
      <c r="VFB269" s="214" t="e">
        <v>#N/A</v>
      </c>
      <c r="VFC269" s="214" t="e">
        <v>#N/A</v>
      </c>
      <c r="VFD269" s="214" t="e">
        <v>#N/A</v>
      </c>
      <c r="VFE269" s="214" t="e">
        <v>#N/A</v>
      </c>
      <c r="VFF269" s="214" t="e">
        <v>#N/A</v>
      </c>
      <c r="VFG269" s="214" t="e">
        <v>#N/A</v>
      </c>
      <c r="VFH269" s="214" t="e">
        <v>#N/A</v>
      </c>
      <c r="VFI269" s="214" t="e">
        <v>#N/A</v>
      </c>
      <c r="VFJ269" s="214" t="e">
        <v>#N/A</v>
      </c>
      <c r="VFK269" s="214" t="e">
        <v>#N/A</v>
      </c>
      <c r="VFL269" s="214" t="e">
        <v>#N/A</v>
      </c>
      <c r="VFM269" s="214" t="e">
        <v>#N/A</v>
      </c>
      <c r="VFN269" s="214" t="e">
        <v>#N/A</v>
      </c>
      <c r="VFO269" s="214" t="e">
        <v>#N/A</v>
      </c>
      <c r="VFP269" s="214" t="e">
        <v>#N/A</v>
      </c>
      <c r="VFQ269" s="214" t="e">
        <v>#N/A</v>
      </c>
      <c r="VFR269" s="214" t="e">
        <v>#N/A</v>
      </c>
      <c r="VFS269" s="214" t="e">
        <v>#N/A</v>
      </c>
      <c r="VFT269" s="214" t="e">
        <v>#N/A</v>
      </c>
      <c r="VFU269" s="214" t="e">
        <v>#N/A</v>
      </c>
      <c r="VFV269" s="214" t="e">
        <v>#N/A</v>
      </c>
      <c r="VFW269" s="214" t="e">
        <v>#N/A</v>
      </c>
      <c r="VFX269" s="214" t="e">
        <v>#N/A</v>
      </c>
      <c r="VFY269" s="214" t="e">
        <v>#N/A</v>
      </c>
      <c r="VFZ269" s="214" t="e">
        <v>#N/A</v>
      </c>
      <c r="VGA269" s="214" t="e">
        <v>#N/A</v>
      </c>
      <c r="VGB269" s="214" t="e">
        <v>#N/A</v>
      </c>
      <c r="VGC269" s="214" t="e">
        <v>#N/A</v>
      </c>
      <c r="VGD269" s="214" t="e">
        <v>#N/A</v>
      </c>
      <c r="VGE269" s="214" t="e">
        <v>#N/A</v>
      </c>
      <c r="VGF269" s="214" t="e">
        <v>#N/A</v>
      </c>
      <c r="VGG269" s="214" t="e">
        <v>#N/A</v>
      </c>
      <c r="VGH269" s="214" t="e">
        <v>#N/A</v>
      </c>
      <c r="VGI269" s="214" t="e">
        <v>#N/A</v>
      </c>
      <c r="VGJ269" s="214" t="e">
        <v>#N/A</v>
      </c>
      <c r="VGK269" s="214" t="e">
        <v>#N/A</v>
      </c>
      <c r="VGL269" s="214" t="e">
        <v>#N/A</v>
      </c>
      <c r="VGM269" s="214" t="e">
        <v>#N/A</v>
      </c>
      <c r="VGN269" s="214" t="e">
        <v>#N/A</v>
      </c>
      <c r="VGO269" s="214" t="e">
        <v>#N/A</v>
      </c>
      <c r="VGP269" s="214" t="e">
        <v>#N/A</v>
      </c>
      <c r="VGQ269" s="214" t="e">
        <v>#N/A</v>
      </c>
      <c r="VGR269" s="214" t="e">
        <v>#N/A</v>
      </c>
      <c r="VGS269" s="214" t="e">
        <v>#N/A</v>
      </c>
      <c r="VGT269" s="214" t="e">
        <v>#N/A</v>
      </c>
      <c r="VGU269" s="214" t="e">
        <v>#N/A</v>
      </c>
      <c r="VGV269" s="214" t="e">
        <v>#N/A</v>
      </c>
      <c r="VGW269" s="214" t="e">
        <v>#N/A</v>
      </c>
      <c r="VGX269" s="214" t="e">
        <v>#N/A</v>
      </c>
      <c r="VGY269" s="214" t="e">
        <v>#N/A</v>
      </c>
      <c r="VGZ269" s="214" t="e">
        <v>#N/A</v>
      </c>
      <c r="VHA269" s="214" t="e">
        <v>#N/A</v>
      </c>
      <c r="VHB269" s="214" t="e">
        <v>#N/A</v>
      </c>
      <c r="VHC269" s="214" t="e">
        <v>#N/A</v>
      </c>
      <c r="VHD269" s="214" t="e">
        <v>#N/A</v>
      </c>
      <c r="VHE269" s="214" t="e">
        <v>#N/A</v>
      </c>
      <c r="VHF269" s="214" t="e">
        <v>#N/A</v>
      </c>
      <c r="VHG269" s="214" t="e">
        <v>#N/A</v>
      </c>
      <c r="VHH269" s="214" t="e">
        <v>#N/A</v>
      </c>
      <c r="VHI269" s="214" t="e">
        <v>#N/A</v>
      </c>
      <c r="VHJ269" s="214" t="e">
        <v>#N/A</v>
      </c>
      <c r="VHK269" s="214" t="e">
        <v>#N/A</v>
      </c>
      <c r="VHL269" s="214" t="e">
        <v>#N/A</v>
      </c>
      <c r="VHM269" s="214" t="e">
        <v>#N/A</v>
      </c>
      <c r="VHN269" s="214" t="e">
        <v>#N/A</v>
      </c>
      <c r="VHO269" s="214" t="e">
        <v>#N/A</v>
      </c>
      <c r="VHP269" s="214" t="e">
        <v>#N/A</v>
      </c>
      <c r="VHQ269" s="214" t="e">
        <v>#N/A</v>
      </c>
      <c r="VHR269" s="214" t="e">
        <v>#N/A</v>
      </c>
      <c r="VHS269" s="214" t="e">
        <v>#N/A</v>
      </c>
      <c r="VHT269" s="214" t="e">
        <v>#N/A</v>
      </c>
      <c r="VHU269" s="214" t="e">
        <v>#N/A</v>
      </c>
      <c r="VHV269" s="214" t="e">
        <v>#N/A</v>
      </c>
      <c r="VHW269" s="214" t="e">
        <v>#N/A</v>
      </c>
      <c r="VHX269" s="214" t="e">
        <v>#N/A</v>
      </c>
      <c r="VHY269" s="214" t="e">
        <v>#N/A</v>
      </c>
      <c r="VHZ269" s="214" t="e">
        <v>#N/A</v>
      </c>
      <c r="VIA269" s="214" t="e">
        <v>#N/A</v>
      </c>
      <c r="VIB269" s="214" t="e">
        <v>#N/A</v>
      </c>
      <c r="VIC269" s="214" t="e">
        <v>#N/A</v>
      </c>
      <c r="VID269" s="214" t="e">
        <v>#N/A</v>
      </c>
      <c r="VIE269" s="214" t="e">
        <v>#N/A</v>
      </c>
      <c r="VIF269" s="214" t="e">
        <v>#N/A</v>
      </c>
      <c r="VIG269" s="214" t="e">
        <v>#N/A</v>
      </c>
      <c r="VIH269" s="214" t="e">
        <v>#N/A</v>
      </c>
      <c r="VII269" s="214" t="e">
        <v>#N/A</v>
      </c>
      <c r="VIJ269" s="214" t="e">
        <v>#N/A</v>
      </c>
      <c r="VIK269" s="214" t="e">
        <v>#N/A</v>
      </c>
      <c r="VIL269" s="214" t="e">
        <v>#N/A</v>
      </c>
      <c r="VIM269" s="214" t="e">
        <v>#N/A</v>
      </c>
      <c r="VIN269" s="214" t="e">
        <v>#N/A</v>
      </c>
      <c r="VIO269" s="214" t="e">
        <v>#N/A</v>
      </c>
      <c r="VIP269" s="214" t="e">
        <v>#N/A</v>
      </c>
      <c r="VIQ269" s="214" t="e">
        <v>#N/A</v>
      </c>
      <c r="VIR269" s="214" t="e">
        <v>#N/A</v>
      </c>
      <c r="VIS269" s="214" t="e">
        <v>#N/A</v>
      </c>
      <c r="VIT269" s="214" t="e">
        <v>#N/A</v>
      </c>
      <c r="VIU269" s="214" t="e">
        <v>#N/A</v>
      </c>
      <c r="VIV269" s="214" t="e">
        <v>#N/A</v>
      </c>
      <c r="VIW269" s="214" t="e">
        <v>#N/A</v>
      </c>
      <c r="VIX269" s="214" t="e">
        <v>#N/A</v>
      </c>
      <c r="VIY269" s="214" t="e">
        <v>#N/A</v>
      </c>
      <c r="VIZ269" s="214" t="e">
        <v>#N/A</v>
      </c>
      <c r="VJA269" s="214" t="e">
        <v>#N/A</v>
      </c>
      <c r="VJB269" s="214" t="e">
        <v>#N/A</v>
      </c>
      <c r="VJC269" s="214" t="e">
        <v>#N/A</v>
      </c>
      <c r="VJD269" s="214" t="e">
        <v>#N/A</v>
      </c>
      <c r="VJE269" s="214" t="e">
        <v>#N/A</v>
      </c>
      <c r="VJF269" s="214" t="e">
        <v>#N/A</v>
      </c>
      <c r="VJG269" s="214" t="e">
        <v>#N/A</v>
      </c>
      <c r="VJH269" s="214" t="e">
        <v>#N/A</v>
      </c>
      <c r="VJI269" s="214" t="e">
        <v>#N/A</v>
      </c>
      <c r="VJJ269" s="214" t="e">
        <v>#N/A</v>
      </c>
      <c r="VJK269" s="214" t="e">
        <v>#N/A</v>
      </c>
      <c r="VJL269" s="214" t="e">
        <v>#N/A</v>
      </c>
      <c r="VJM269" s="214" t="e">
        <v>#N/A</v>
      </c>
      <c r="VJN269" s="214" t="e">
        <v>#N/A</v>
      </c>
      <c r="VJO269" s="214" t="e">
        <v>#N/A</v>
      </c>
      <c r="VJP269" s="214" t="e">
        <v>#N/A</v>
      </c>
      <c r="VJQ269" s="214" t="e">
        <v>#N/A</v>
      </c>
      <c r="VJR269" s="214" t="e">
        <v>#N/A</v>
      </c>
      <c r="VJS269" s="214" t="e">
        <v>#N/A</v>
      </c>
      <c r="VJT269" s="214" t="e">
        <v>#N/A</v>
      </c>
      <c r="VJU269" s="214" t="e">
        <v>#N/A</v>
      </c>
      <c r="VJV269" s="214" t="e">
        <v>#N/A</v>
      </c>
      <c r="VJW269" s="214" t="e">
        <v>#N/A</v>
      </c>
      <c r="VJX269" s="214" t="e">
        <v>#N/A</v>
      </c>
      <c r="VJY269" s="214" t="e">
        <v>#N/A</v>
      </c>
      <c r="VJZ269" s="214" t="e">
        <v>#N/A</v>
      </c>
      <c r="VKA269" s="214" t="e">
        <v>#N/A</v>
      </c>
      <c r="VKB269" s="214" t="e">
        <v>#N/A</v>
      </c>
      <c r="VKC269" s="214" t="e">
        <v>#N/A</v>
      </c>
      <c r="VKD269" s="214" t="e">
        <v>#N/A</v>
      </c>
      <c r="VKE269" s="214" t="e">
        <v>#N/A</v>
      </c>
      <c r="VKF269" s="214" t="e">
        <v>#N/A</v>
      </c>
      <c r="VKG269" s="214" t="e">
        <v>#N/A</v>
      </c>
      <c r="VKH269" s="214" t="e">
        <v>#N/A</v>
      </c>
      <c r="VKI269" s="214" t="e">
        <v>#N/A</v>
      </c>
      <c r="VKJ269" s="214" t="e">
        <v>#N/A</v>
      </c>
      <c r="VKK269" s="214" t="e">
        <v>#N/A</v>
      </c>
      <c r="VKL269" s="214" t="e">
        <v>#N/A</v>
      </c>
      <c r="VKM269" s="214" t="e">
        <v>#N/A</v>
      </c>
      <c r="VKN269" s="214" t="e">
        <v>#N/A</v>
      </c>
      <c r="VKO269" s="214" t="e">
        <v>#N/A</v>
      </c>
      <c r="VKP269" s="214" t="e">
        <v>#N/A</v>
      </c>
      <c r="VKQ269" s="214" t="e">
        <v>#N/A</v>
      </c>
      <c r="VKR269" s="214" t="e">
        <v>#N/A</v>
      </c>
      <c r="VKS269" s="214" t="e">
        <v>#N/A</v>
      </c>
      <c r="VKT269" s="214" t="e">
        <v>#N/A</v>
      </c>
      <c r="VKU269" s="214" t="e">
        <v>#N/A</v>
      </c>
      <c r="VKV269" s="214" t="e">
        <v>#N/A</v>
      </c>
      <c r="VKW269" s="214" t="e">
        <v>#N/A</v>
      </c>
      <c r="VKX269" s="214" t="e">
        <v>#N/A</v>
      </c>
      <c r="VKY269" s="214" t="e">
        <v>#N/A</v>
      </c>
      <c r="VKZ269" s="214" t="e">
        <v>#N/A</v>
      </c>
      <c r="VLA269" s="214" t="e">
        <v>#N/A</v>
      </c>
      <c r="VLB269" s="214" t="e">
        <v>#N/A</v>
      </c>
      <c r="VLC269" s="214" t="e">
        <v>#N/A</v>
      </c>
      <c r="VLD269" s="214" t="e">
        <v>#N/A</v>
      </c>
      <c r="VLE269" s="214" t="e">
        <v>#N/A</v>
      </c>
      <c r="VLF269" s="214" t="e">
        <v>#N/A</v>
      </c>
      <c r="VLG269" s="214" t="e">
        <v>#N/A</v>
      </c>
      <c r="VLH269" s="214" t="e">
        <v>#N/A</v>
      </c>
      <c r="VLI269" s="214" t="e">
        <v>#N/A</v>
      </c>
      <c r="VLJ269" s="214" t="e">
        <v>#N/A</v>
      </c>
      <c r="VLK269" s="214" t="e">
        <v>#N/A</v>
      </c>
      <c r="VLL269" s="214" t="e">
        <v>#N/A</v>
      </c>
      <c r="VLM269" s="214" t="e">
        <v>#N/A</v>
      </c>
      <c r="VLN269" s="214" t="e">
        <v>#N/A</v>
      </c>
      <c r="VLO269" s="214" t="e">
        <v>#N/A</v>
      </c>
      <c r="VLP269" s="214" t="e">
        <v>#N/A</v>
      </c>
      <c r="VLQ269" s="214" t="e">
        <v>#N/A</v>
      </c>
      <c r="VLR269" s="214" t="e">
        <v>#N/A</v>
      </c>
      <c r="VLS269" s="214" t="e">
        <v>#N/A</v>
      </c>
      <c r="VLT269" s="214" t="e">
        <v>#N/A</v>
      </c>
      <c r="VLU269" s="214" t="e">
        <v>#N/A</v>
      </c>
      <c r="VLV269" s="214" t="e">
        <v>#N/A</v>
      </c>
      <c r="VLW269" s="214" t="e">
        <v>#N/A</v>
      </c>
      <c r="VLX269" s="214" t="e">
        <v>#N/A</v>
      </c>
      <c r="VLY269" s="214" t="e">
        <v>#N/A</v>
      </c>
      <c r="VLZ269" s="214" t="e">
        <v>#N/A</v>
      </c>
      <c r="VMA269" s="214" t="e">
        <v>#N/A</v>
      </c>
      <c r="VMB269" s="214" t="e">
        <v>#N/A</v>
      </c>
      <c r="VMC269" s="214" t="e">
        <v>#N/A</v>
      </c>
      <c r="VMD269" s="214" t="e">
        <v>#N/A</v>
      </c>
      <c r="VME269" s="214" t="e">
        <v>#N/A</v>
      </c>
      <c r="VMF269" s="214" t="e">
        <v>#N/A</v>
      </c>
      <c r="VMG269" s="214" t="e">
        <v>#N/A</v>
      </c>
      <c r="VMH269" s="214" t="e">
        <v>#N/A</v>
      </c>
      <c r="VMI269" s="214" t="e">
        <v>#N/A</v>
      </c>
      <c r="VMJ269" s="214" t="e">
        <v>#N/A</v>
      </c>
      <c r="VMK269" s="214" t="e">
        <v>#N/A</v>
      </c>
      <c r="VML269" s="214" t="e">
        <v>#N/A</v>
      </c>
      <c r="VMM269" s="214" t="e">
        <v>#N/A</v>
      </c>
      <c r="VMN269" s="214" t="e">
        <v>#N/A</v>
      </c>
      <c r="VMO269" s="214" t="e">
        <v>#N/A</v>
      </c>
      <c r="VMP269" s="214" t="e">
        <v>#N/A</v>
      </c>
      <c r="VMQ269" s="214" t="e">
        <v>#N/A</v>
      </c>
      <c r="VMR269" s="214" t="e">
        <v>#N/A</v>
      </c>
      <c r="VMS269" s="214" t="e">
        <v>#N/A</v>
      </c>
      <c r="VMT269" s="214" t="e">
        <v>#N/A</v>
      </c>
      <c r="VMU269" s="214" t="e">
        <v>#N/A</v>
      </c>
      <c r="VMV269" s="214" t="e">
        <v>#N/A</v>
      </c>
      <c r="VMW269" s="214" t="e">
        <v>#N/A</v>
      </c>
      <c r="VMX269" s="214" t="e">
        <v>#N/A</v>
      </c>
      <c r="VMY269" s="214" t="e">
        <v>#N/A</v>
      </c>
      <c r="VMZ269" s="214" t="e">
        <v>#N/A</v>
      </c>
      <c r="VNA269" s="214" t="e">
        <v>#N/A</v>
      </c>
      <c r="VNB269" s="214" t="e">
        <v>#N/A</v>
      </c>
      <c r="VNC269" s="214" t="e">
        <v>#N/A</v>
      </c>
      <c r="VND269" s="214" t="e">
        <v>#N/A</v>
      </c>
      <c r="VNE269" s="214" t="e">
        <v>#N/A</v>
      </c>
      <c r="VNF269" s="214" t="e">
        <v>#N/A</v>
      </c>
      <c r="VNG269" s="214" t="e">
        <v>#N/A</v>
      </c>
      <c r="VNH269" s="214" t="e">
        <v>#N/A</v>
      </c>
      <c r="VNI269" s="214" t="e">
        <v>#N/A</v>
      </c>
      <c r="VNJ269" s="214" t="e">
        <v>#N/A</v>
      </c>
      <c r="VNK269" s="214" t="e">
        <v>#N/A</v>
      </c>
      <c r="VNL269" s="214" t="e">
        <v>#N/A</v>
      </c>
      <c r="VNM269" s="214" t="e">
        <v>#N/A</v>
      </c>
      <c r="VNN269" s="214" t="e">
        <v>#N/A</v>
      </c>
      <c r="VNO269" s="214" t="e">
        <v>#N/A</v>
      </c>
      <c r="VNP269" s="214" t="e">
        <v>#N/A</v>
      </c>
      <c r="VNQ269" s="214" t="e">
        <v>#N/A</v>
      </c>
      <c r="VNR269" s="214" t="e">
        <v>#N/A</v>
      </c>
      <c r="VNS269" s="214" t="e">
        <v>#N/A</v>
      </c>
      <c r="VNT269" s="214" t="e">
        <v>#N/A</v>
      </c>
      <c r="VNU269" s="214" t="e">
        <v>#N/A</v>
      </c>
      <c r="VNV269" s="214" t="e">
        <v>#N/A</v>
      </c>
      <c r="VNW269" s="214" t="e">
        <v>#N/A</v>
      </c>
      <c r="VNX269" s="214" t="e">
        <v>#N/A</v>
      </c>
      <c r="VNY269" s="214" t="e">
        <v>#N/A</v>
      </c>
      <c r="VNZ269" s="214" t="e">
        <v>#N/A</v>
      </c>
      <c r="VOA269" s="214" t="e">
        <v>#N/A</v>
      </c>
      <c r="VOB269" s="214" t="e">
        <v>#N/A</v>
      </c>
      <c r="VOC269" s="214" t="e">
        <v>#N/A</v>
      </c>
      <c r="VOD269" s="214" t="e">
        <v>#N/A</v>
      </c>
      <c r="VOE269" s="214" t="e">
        <v>#N/A</v>
      </c>
      <c r="VOF269" s="214" t="e">
        <v>#N/A</v>
      </c>
      <c r="VOG269" s="214" t="e">
        <v>#N/A</v>
      </c>
      <c r="VOH269" s="214" t="e">
        <v>#N/A</v>
      </c>
      <c r="VOI269" s="214" t="e">
        <v>#N/A</v>
      </c>
      <c r="VOJ269" s="214" t="e">
        <v>#N/A</v>
      </c>
      <c r="VOK269" s="214" t="e">
        <v>#N/A</v>
      </c>
      <c r="VOL269" s="214" t="e">
        <v>#N/A</v>
      </c>
      <c r="VOM269" s="214" t="e">
        <v>#N/A</v>
      </c>
      <c r="VON269" s="214" t="e">
        <v>#N/A</v>
      </c>
      <c r="VOO269" s="214" t="e">
        <v>#N/A</v>
      </c>
      <c r="VOP269" s="214" t="e">
        <v>#N/A</v>
      </c>
      <c r="VOQ269" s="214" t="e">
        <v>#N/A</v>
      </c>
      <c r="VOR269" s="214" t="e">
        <v>#N/A</v>
      </c>
      <c r="VOS269" s="214" t="e">
        <v>#N/A</v>
      </c>
      <c r="VOT269" s="214" t="e">
        <v>#N/A</v>
      </c>
      <c r="VOU269" s="214" t="e">
        <v>#N/A</v>
      </c>
      <c r="VOV269" s="214" t="e">
        <v>#N/A</v>
      </c>
      <c r="VOW269" s="214" t="e">
        <v>#N/A</v>
      </c>
      <c r="VOX269" s="214" t="e">
        <v>#N/A</v>
      </c>
      <c r="VOY269" s="214" t="e">
        <v>#N/A</v>
      </c>
      <c r="VOZ269" s="214" t="e">
        <v>#N/A</v>
      </c>
      <c r="VPA269" s="214" t="e">
        <v>#N/A</v>
      </c>
      <c r="VPB269" s="214" t="e">
        <v>#N/A</v>
      </c>
      <c r="VPC269" s="214" t="e">
        <v>#N/A</v>
      </c>
      <c r="VPD269" s="214" t="e">
        <v>#N/A</v>
      </c>
      <c r="VPE269" s="214" t="e">
        <v>#N/A</v>
      </c>
      <c r="VPF269" s="214" t="e">
        <v>#N/A</v>
      </c>
      <c r="VPG269" s="214" t="e">
        <v>#N/A</v>
      </c>
      <c r="VPH269" s="214" t="e">
        <v>#N/A</v>
      </c>
      <c r="VPI269" s="214" t="e">
        <v>#N/A</v>
      </c>
      <c r="VPJ269" s="214" t="e">
        <v>#N/A</v>
      </c>
      <c r="VPK269" s="214" t="e">
        <v>#N/A</v>
      </c>
      <c r="VPL269" s="214" t="e">
        <v>#N/A</v>
      </c>
      <c r="VPM269" s="214" t="e">
        <v>#N/A</v>
      </c>
      <c r="VPN269" s="214" t="e">
        <v>#N/A</v>
      </c>
      <c r="VPO269" s="214" t="e">
        <v>#N/A</v>
      </c>
      <c r="VPP269" s="214" t="e">
        <v>#N/A</v>
      </c>
      <c r="VPQ269" s="214" t="e">
        <v>#N/A</v>
      </c>
      <c r="VPR269" s="214" t="e">
        <v>#N/A</v>
      </c>
      <c r="VPS269" s="214" t="e">
        <v>#N/A</v>
      </c>
      <c r="VPT269" s="214" t="e">
        <v>#N/A</v>
      </c>
      <c r="VPU269" s="214" t="e">
        <v>#N/A</v>
      </c>
      <c r="VPV269" s="214" t="e">
        <v>#N/A</v>
      </c>
      <c r="VPW269" s="214" t="e">
        <v>#N/A</v>
      </c>
      <c r="VPX269" s="214" t="e">
        <v>#N/A</v>
      </c>
      <c r="VPY269" s="214" t="e">
        <v>#N/A</v>
      </c>
      <c r="VPZ269" s="214" t="e">
        <v>#N/A</v>
      </c>
      <c r="VQA269" s="214" t="e">
        <v>#N/A</v>
      </c>
      <c r="VQB269" s="214" t="e">
        <v>#N/A</v>
      </c>
      <c r="VQC269" s="214" t="e">
        <v>#N/A</v>
      </c>
      <c r="VQD269" s="214" t="e">
        <v>#N/A</v>
      </c>
      <c r="VQE269" s="214" t="e">
        <v>#N/A</v>
      </c>
      <c r="VQF269" s="214" t="e">
        <v>#N/A</v>
      </c>
      <c r="VQG269" s="214" t="e">
        <v>#N/A</v>
      </c>
      <c r="VQH269" s="214" t="e">
        <v>#N/A</v>
      </c>
      <c r="VQI269" s="214" t="e">
        <v>#N/A</v>
      </c>
      <c r="VQJ269" s="214" t="e">
        <v>#N/A</v>
      </c>
      <c r="VQK269" s="214" t="e">
        <v>#N/A</v>
      </c>
      <c r="VQL269" s="214" t="e">
        <v>#N/A</v>
      </c>
      <c r="VQM269" s="214" t="e">
        <v>#N/A</v>
      </c>
      <c r="VQN269" s="214" t="e">
        <v>#N/A</v>
      </c>
      <c r="VQO269" s="214" t="e">
        <v>#N/A</v>
      </c>
      <c r="VQP269" s="214" t="e">
        <v>#N/A</v>
      </c>
      <c r="VQQ269" s="214" t="e">
        <v>#N/A</v>
      </c>
      <c r="VQR269" s="214" t="e">
        <v>#N/A</v>
      </c>
      <c r="VQS269" s="214" t="e">
        <v>#N/A</v>
      </c>
      <c r="VQT269" s="214" t="e">
        <v>#N/A</v>
      </c>
      <c r="VQU269" s="214" t="e">
        <v>#N/A</v>
      </c>
      <c r="VQV269" s="214" t="e">
        <v>#N/A</v>
      </c>
      <c r="VQW269" s="214" t="e">
        <v>#N/A</v>
      </c>
      <c r="VQX269" s="214" t="e">
        <v>#N/A</v>
      </c>
      <c r="VQY269" s="214" t="e">
        <v>#N/A</v>
      </c>
      <c r="VQZ269" s="214" t="e">
        <v>#N/A</v>
      </c>
      <c r="VRA269" s="214" t="e">
        <v>#N/A</v>
      </c>
      <c r="VRB269" s="214" t="e">
        <v>#N/A</v>
      </c>
      <c r="VRC269" s="214" t="e">
        <v>#N/A</v>
      </c>
      <c r="VRD269" s="214" t="e">
        <v>#N/A</v>
      </c>
      <c r="VRE269" s="214" t="e">
        <v>#N/A</v>
      </c>
      <c r="VRF269" s="214" t="e">
        <v>#N/A</v>
      </c>
      <c r="VRG269" s="214" t="e">
        <v>#N/A</v>
      </c>
      <c r="VRH269" s="214" t="e">
        <v>#N/A</v>
      </c>
      <c r="VRI269" s="214" t="e">
        <v>#N/A</v>
      </c>
      <c r="VRJ269" s="214" t="e">
        <v>#N/A</v>
      </c>
      <c r="VRK269" s="214" t="e">
        <v>#N/A</v>
      </c>
      <c r="VRL269" s="214" t="e">
        <v>#N/A</v>
      </c>
      <c r="VRM269" s="214" t="e">
        <v>#N/A</v>
      </c>
      <c r="VRN269" s="214" t="e">
        <v>#N/A</v>
      </c>
      <c r="VRO269" s="214" t="e">
        <v>#N/A</v>
      </c>
      <c r="VRP269" s="214" t="e">
        <v>#N/A</v>
      </c>
      <c r="VRQ269" s="214" t="e">
        <v>#N/A</v>
      </c>
      <c r="VRR269" s="214" t="e">
        <v>#N/A</v>
      </c>
      <c r="VRS269" s="214" t="e">
        <v>#N/A</v>
      </c>
      <c r="VRT269" s="214" t="e">
        <v>#N/A</v>
      </c>
      <c r="VRU269" s="214" t="e">
        <v>#N/A</v>
      </c>
      <c r="VRV269" s="214" t="e">
        <v>#N/A</v>
      </c>
      <c r="VRW269" s="214" t="e">
        <v>#N/A</v>
      </c>
      <c r="VRX269" s="214" t="e">
        <v>#N/A</v>
      </c>
      <c r="VRY269" s="214" t="e">
        <v>#N/A</v>
      </c>
      <c r="VRZ269" s="214" t="e">
        <v>#N/A</v>
      </c>
      <c r="VSA269" s="214" t="e">
        <v>#N/A</v>
      </c>
      <c r="VSB269" s="214" t="e">
        <v>#N/A</v>
      </c>
      <c r="VSC269" s="214" t="e">
        <v>#N/A</v>
      </c>
      <c r="VSD269" s="214" t="e">
        <v>#N/A</v>
      </c>
      <c r="VSE269" s="214" t="e">
        <v>#N/A</v>
      </c>
      <c r="VSF269" s="214" t="e">
        <v>#N/A</v>
      </c>
      <c r="VSG269" s="214" t="e">
        <v>#N/A</v>
      </c>
      <c r="VSH269" s="214" t="e">
        <v>#N/A</v>
      </c>
      <c r="VSI269" s="214" t="e">
        <v>#N/A</v>
      </c>
      <c r="VSJ269" s="214" t="e">
        <v>#N/A</v>
      </c>
      <c r="VSK269" s="214" t="e">
        <v>#N/A</v>
      </c>
      <c r="VSL269" s="214" t="e">
        <v>#N/A</v>
      </c>
      <c r="VSM269" s="214" t="e">
        <v>#N/A</v>
      </c>
      <c r="VSN269" s="214" t="e">
        <v>#N/A</v>
      </c>
      <c r="VSO269" s="214" t="e">
        <v>#N/A</v>
      </c>
      <c r="VSP269" s="214" t="e">
        <v>#N/A</v>
      </c>
      <c r="VSQ269" s="214" t="e">
        <v>#N/A</v>
      </c>
      <c r="VSR269" s="214" t="e">
        <v>#N/A</v>
      </c>
      <c r="VSS269" s="214" t="e">
        <v>#N/A</v>
      </c>
      <c r="VST269" s="214" t="e">
        <v>#N/A</v>
      </c>
      <c r="VSU269" s="214" t="e">
        <v>#N/A</v>
      </c>
      <c r="VSV269" s="214" t="e">
        <v>#N/A</v>
      </c>
      <c r="VSW269" s="214" t="e">
        <v>#N/A</v>
      </c>
      <c r="VSX269" s="214" t="e">
        <v>#N/A</v>
      </c>
      <c r="VSY269" s="214" t="e">
        <v>#N/A</v>
      </c>
      <c r="VSZ269" s="214" t="e">
        <v>#N/A</v>
      </c>
      <c r="VTA269" s="214" t="e">
        <v>#N/A</v>
      </c>
      <c r="VTB269" s="214" t="e">
        <v>#N/A</v>
      </c>
      <c r="VTC269" s="214" t="e">
        <v>#N/A</v>
      </c>
      <c r="VTD269" s="214" t="e">
        <v>#N/A</v>
      </c>
      <c r="VTE269" s="214" t="e">
        <v>#N/A</v>
      </c>
      <c r="VTF269" s="214" t="e">
        <v>#N/A</v>
      </c>
      <c r="VTG269" s="214" t="e">
        <v>#N/A</v>
      </c>
      <c r="VTH269" s="214" t="e">
        <v>#N/A</v>
      </c>
      <c r="VTI269" s="214" t="e">
        <v>#N/A</v>
      </c>
      <c r="VTJ269" s="214" t="e">
        <v>#N/A</v>
      </c>
      <c r="VTK269" s="214" t="e">
        <v>#N/A</v>
      </c>
      <c r="VTL269" s="214" t="e">
        <v>#N/A</v>
      </c>
      <c r="VTM269" s="214" t="e">
        <v>#N/A</v>
      </c>
      <c r="VTN269" s="214" t="e">
        <v>#N/A</v>
      </c>
      <c r="VTO269" s="214" t="e">
        <v>#N/A</v>
      </c>
      <c r="VTP269" s="214" t="e">
        <v>#N/A</v>
      </c>
      <c r="VTQ269" s="214" t="e">
        <v>#N/A</v>
      </c>
      <c r="VTR269" s="214" t="e">
        <v>#N/A</v>
      </c>
      <c r="VTS269" s="214" t="e">
        <v>#N/A</v>
      </c>
      <c r="VTT269" s="214" t="e">
        <v>#N/A</v>
      </c>
      <c r="VTU269" s="214" t="e">
        <v>#N/A</v>
      </c>
      <c r="VTV269" s="214" t="e">
        <v>#N/A</v>
      </c>
      <c r="VTW269" s="214" t="e">
        <v>#N/A</v>
      </c>
      <c r="VTX269" s="214" t="e">
        <v>#N/A</v>
      </c>
      <c r="VTY269" s="214" t="e">
        <v>#N/A</v>
      </c>
      <c r="VTZ269" s="214" t="e">
        <v>#N/A</v>
      </c>
      <c r="VUA269" s="214" t="e">
        <v>#N/A</v>
      </c>
      <c r="VUB269" s="214" t="e">
        <v>#N/A</v>
      </c>
      <c r="VUC269" s="214" t="e">
        <v>#N/A</v>
      </c>
      <c r="VUD269" s="214" t="e">
        <v>#N/A</v>
      </c>
      <c r="VUE269" s="214" t="e">
        <v>#N/A</v>
      </c>
      <c r="VUF269" s="214" t="e">
        <v>#N/A</v>
      </c>
      <c r="VUG269" s="214" t="e">
        <v>#N/A</v>
      </c>
      <c r="VUH269" s="214" t="e">
        <v>#N/A</v>
      </c>
      <c r="VUI269" s="214" t="e">
        <v>#N/A</v>
      </c>
      <c r="VUJ269" s="214" t="e">
        <v>#N/A</v>
      </c>
      <c r="VUK269" s="214" t="e">
        <v>#N/A</v>
      </c>
      <c r="VUL269" s="214" t="e">
        <v>#N/A</v>
      </c>
      <c r="VUM269" s="214" t="e">
        <v>#N/A</v>
      </c>
      <c r="VUN269" s="214" t="e">
        <v>#N/A</v>
      </c>
      <c r="VUO269" s="214" t="e">
        <v>#N/A</v>
      </c>
      <c r="VUP269" s="214" t="e">
        <v>#N/A</v>
      </c>
      <c r="VUQ269" s="214" t="e">
        <v>#N/A</v>
      </c>
      <c r="VUR269" s="214" t="e">
        <v>#N/A</v>
      </c>
      <c r="VUS269" s="214" t="e">
        <v>#N/A</v>
      </c>
      <c r="VUT269" s="214" t="e">
        <v>#N/A</v>
      </c>
      <c r="VUU269" s="214" t="e">
        <v>#N/A</v>
      </c>
      <c r="VUV269" s="214" t="e">
        <v>#N/A</v>
      </c>
      <c r="VUW269" s="214" t="e">
        <v>#N/A</v>
      </c>
      <c r="VUX269" s="214" t="e">
        <v>#N/A</v>
      </c>
      <c r="VUY269" s="214" t="e">
        <v>#N/A</v>
      </c>
      <c r="VUZ269" s="214" t="e">
        <v>#N/A</v>
      </c>
      <c r="VVA269" s="214" t="e">
        <v>#N/A</v>
      </c>
      <c r="VVB269" s="214" t="e">
        <v>#N/A</v>
      </c>
      <c r="VVC269" s="214" t="e">
        <v>#N/A</v>
      </c>
      <c r="VVD269" s="214" t="e">
        <v>#N/A</v>
      </c>
      <c r="VVE269" s="214" t="e">
        <v>#N/A</v>
      </c>
      <c r="VVF269" s="214" t="e">
        <v>#N/A</v>
      </c>
      <c r="VVG269" s="214" t="e">
        <v>#N/A</v>
      </c>
      <c r="VVH269" s="214" t="e">
        <v>#N/A</v>
      </c>
      <c r="VVI269" s="214" t="e">
        <v>#N/A</v>
      </c>
      <c r="VVJ269" s="214" t="e">
        <v>#N/A</v>
      </c>
      <c r="VVK269" s="214" t="e">
        <v>#N/A</v>
      </c>
      <c r="VVL269" s="214" t="e">
        <v>#N/A</v>
      </c>
      <c r="VVM269" s="214" t="e">
        <v>#N/A</v>
      </c>
      <c r="VVN269" s="214" t="e">
        <v>#N/A</v>
      </c>
      <c r="VVO269" s="214" t="e">
        <v>#N/A</v>
      </c>
      <c r="VVP269" s="214" t="e">
        <v>#N/A</v>
      </c>
      <c r="VVQ269" s="214" t="e">
        <v>#N/A</v>
      </c>
      <c r="VVR269" s="214" t="e">
        <v>#N/A</v>
      </c>
      <c r="VVS269" s="214" t="e">
        <v>#N/A</v>
      </c>
      <c r="VVT269" s="214" t="e">
        <v>#N/A</v>
      </c>
      <c r="VVU269" s="214" t="e">
        <v>#N/A</v>
      </c>
      <c r="VVV269" s="214" t="e">
        <v>#N/A</v>
      </c>
      <c r="VVW269" s="214" t="e">
        <v>#N/A</v>
      </c>
      <c r="VVX269" s="214" t="e">
        <v>#N/A</v>
      </c>
      <c r="VVY269" s="214" t="e">
        <v>#N/A</v>
      </c>
      <c r="VVZ269" s="214" t="e">
        <v>#N/A</v>
      </c>
      <c r="VWA269" s="214" t="e">
        <v>#N/A</v>
      </c>
      <c r="VWB269" s="214" t="e">
        <v>#N/A</v>
      </c>
      <c r="VWC269" s="214" t="e">
        <v>#N/A</v>
      </c>
      <c r="VWD269" s="214" t="e">
        <v>#N/A</v>
      </c>
      <c r="VWE269" s="214" t="e">
        <v>#N/A</v>
      </c>
      <c r="VWF269" s="214" t="e">
        <v>#N/A</v>
      </c>
      <c r="VWG269" s="214" t="e">
        <v>#N/A</v>
      </c>
      <c r="VWH269" s="214" t="e">
        <v>#N/A</v>
      </c>
      <c r="VWI269" s="214" t="e">
        <v>#N/A</v>
      </c>
      <c r="VWJ269" s="214" t="e">
        <v>#N/A</v>
      </c>
      <c r="VWK269" s="214" t="e">
        <v>#N/A</v>
      </c>
      <c r="VWL269" s="214" t="e">
        <v>#N/A</v>
      </c>
      <c r="VWM269" s="214" t="e">
        <v>#N/A</v>
      </c>
      <c r="VWN269" s="214" t="e">
        <v>#N/A</v>
      </c>
      <c r="VWO269" s="214" t="e">
        <v>#N/A</v>
      </c>
      <c r="VWP269" s="214" t="e">
        <v>#N/A</v>
      </c>
      <c r="VWQ269" s="214" t="e">
        <v>#N/A</v>
      </c>
      <c r="VWR269" s="214" t="e">
        <v>#N/A</v>
      </c>
      <c r="VWS269" s="214" t="e">
        <v>#N/A</v>
      </c>
      <c r="VWT269" s="214" t="e">
        <v>#N/A</v>
      </c>
      <c r="VWU269" s="214" t="e">
        <v>#N/A</v>
      </c>
      <c r="VWV269" s="214" t="e">
        <v>#N/A</v>
      </c>
      <c r="VWW269" s="214" t="e">
        <v>#N/A</v>
      </c>
      <c r="VWX269" s="214" t="e">
        <v>#N/A</v>
      </c>
      <c r="VWY269" s="214" t="e">
        <v>#N/A</v>
      </c>
      <c r="VWZ269" s="214" t="e">
        <v>#N/A</v>
      </c>
      <c r="VXA269" s="214" t="e">
        <v>#N/A</v>
      </c>
      <c r="VXB269" s="214" t="e">
        <v>#N/A</v>
      </c>
      <c r="VXC269" s="214" t="e">
        <v>#N/A</v>
      </c>
      <c r="VXD269" s="214" t="e">
        <v>#N/A</v>
      </c>
      <c r="VXE269" s="214" t="e">
        <v>#N/A</v>
      </c>
      <c r="VXF269" s="214" t="e">
        <v>#N/A</v>
      </c>
      <c r="VXG269" s="214" t="e">
        <v>#N/A</v>
      </c>
      <c r="VXH269" s="214" t="e">
        <v>#N/A</v>
      </c>
      <c r="VXI269" s="214" t="e">
        <v>#N/A</v>
      </c>
      <c r="VXJ269" s="214" t="e">
        <v>#N/A</v>
      </c>
      <c r="VXK269" s="214" t="e">
        <v>#N/A</v>
      </c>
      <c r="VXL269" s="214" t="e">
        <v>#N/A</v>
      </c>
      <c r="VXM269" s="214" t="e">
        <v>#N/A</v>
      </c>
      <c r="VXN269" s="214" t="e">
        <v>#N/A</v>
      </c>
      <c r="VXO269" s="214" t="e">
        <v>#N/A</v>
      </c>
      <c r="VXP269" s="214" t="e">
        <v>#N/A</v>
      </c>
      <c r="VXQ269" s="214" t="e">
        <v>#N/A</v>
      </c>
      <c r="VXR269" s="214" t="e">
        <v>#N/A</v>
      </c>
      <c r="VXS269" s="214" t="e">
        <v>#N/A</v>
      </c>
      <c r="VXT269" s="214" t="e">
        <v>#N/A</v>
      </c>
      <c r="VXU269" s="214" t="e">
        <v>#N/A</v>
      </c>
      <c r="VXV269" s="214" t="e">
        <v>#N/A</v>
      </c>
      <c r="VXW269" s="214" t="e">
        <v>#N/A</v>
      </c>
      <c r="VXX269" s="214" t="e">
        <v>#N/A</v>
      </c>
      <c r="VXY269" s="214" t="e">
        <v>#N/A</v>
      </c>
      <c r="VXZ269" s="214" t="e">
        <v>#N/A</v>
      </c>
      <c r="VYA269" s="214" t="e">
        <v>#N/A</v>
      </c>
      <c r="VYB269" s="214" t="e">
        <v>#N/A</v>
      </c>
      <c r="VYC269" s="214" t="e">
        <v>#N/A</v>
      </c>
      <c r="VYD269" s="214" t="e">
        <v>#N/A</v>
      </c>
      <c r="VYE269" s="214" t="e">
        <v>#N/A</v>
      </c>
      <c r="VYF269" s="214" t="e">
        <v>#N/A</v>
      </c>
      <c r="VYG269" s="214" t="e">
        <v>#N/A</v>
      </c>
      <c r="VYH269" s="214" t="e">
        <v>#N/A</v>
      </c>
      <c r="VYI269" s="214" t="e">
        <v>#N/A</v>
      </c>
      <c r="VYJ269" s="214" t="e">
        <v>#N/A</v>
      </c>
      <c r="VYK269" s="214" t="e">
        <v>#N/A</v>
      </c>
      <c r="VYL269" s="214" t="e">
        <v>#N/A</v>
      </c>
      <c r="VYM269" s="214" t="e">
        <v>#N/A</v>
      </c>
      <c r="VYN269" s="214" t="e">
        <v>#N/A</v>
      </c>
      <c r="VYO269" s="214" t="e">
        <v>#N/A</v>
      </c>
      <c r="VYP269" s="214" t="e">
        <v>#N/A</v>
      </c>
      <c r="VYQ269" s="214" t="e">
        <v>#N/A</v>
      </c>
      <c r="VYR269" s="214" t="e">
        <v>#N/A</v>
      </c>
      <c r="VYS269" s="214" t="e">
        <v>#N/A</v>
      </c>
      <c r="VYT269" s="214" t="e">
        <v>#N/A</v>
      </c>
      <c r="VYU269" s="214" t="e">
        <v>#N/A</v>
      </c>
      <c r="VYV269" s="214" t="e">
        <v>#N/A</v>
      </c>
      <c r="VYW269" s="214" t="e">
        <v>#N/A</v>
      </c>
      <c r="VYX269" s="214" t="e">
        <v>#N/A</v>
      </c>
      <c r="VYY269" s="214" t="e">
        <v>#N/A</v>
      </c>
      <c r="VYZ269" s="214" t="e">
        <v>#N/A</v>
      </c>
      <c r="VZA269" s="214" t="e">
        <v>#N/A</v>
      </c>
      <c r="VZB269" s="214" t="e">
        <v>#N/A</v>
      </c>
      <c r="VZC269" s="214" t="e">
        <v>#N/A</v>
      </c>
      <c r="VZD269" s="214" t="e">
        <v>#N/A</v>
      </c>
      <c r="VZE269" s="214" t="e">
        <v>#N/A</v>
      </c>
      <c r="VZF269" s="214" t="e">
        <v>#N/A</v>
      </c>
      <c r="VZG269" s="214" t="e">
        <v>#N/A</v>
      </c>
      <c r="VZH269" s="214" t="e">
        <v>#N/A</v>
      </c>
      <c r="VZI269" s="214" t="e">
        <v>#N/A</v>
      </c>
      <c r="VZJ269" s="214" t="e">
        <v>#N/A</v>
      </c>
      <c r="VZK269" s="214" t="e">
        <v>#N/A</v>
      </c>
      <c r="VZL269" s="214" t="e">
        <v>#N/A</v>
      </c>
      <c r="VZM269" s="214" t="e">
        <v>#N/A</v>
      </c>
      <c r="VZN269" s="214" t="e">
        <v>#N/A</v>
      </c>
      <c r="VZO269" s="214" t="e">
        <v>#N/A</v>
      </c>
      <c r="VZP269" s="214" t="e">
        <v>#N/A</v>
      </c>
      <c r="VZQ269" s="214" t="e">
        <v>#N/A</v>
      </c>
      <c r="VZR269" s="214" t="e">
        <v>#N/A</v>
      </c>
      <c r="VZS269" s="214" t="e">
        <v>#N/A</v>
      </c>
      <c r="VZT269" s="214" t="e">
        <v>#N/A</v>
      </c>
      <c r="VZU269" s="214" t="e">
        <v>#N/A</v>
      </c>
      <c r="VZV269" s="214" t="e">
        <v>#N/A</v>
      </c>
      <c r="VZW269" s="214" t="e">
        <v>#N/A</v>
      </c>
      <c r="VZX269" s="214" t="e">
        <v>#N/A</v>
      </c>
      <c r="VZY269" s="214" t="e">
        <v>#N/A</v>
      </c>
      <c r="VZZ269" s="214" t="e">
        <v>#N/A</v>
      </c>
      <c r="WAA269" s="214" t="e">
        <v>#N/A</v>
      </c>
      <c r="WAB269" s="214" t="e">
        <v>#N/A</v>
      </c>
      <c r="WAC269" s="214" t="e">
        <v>#N/A</v>
      </c>
      <c r="WAD269" s="214" t="e">
        <v>#N/A</v>
      </c>
      <c r="WAE269" s="214" t="e">
        <v>#N/A</v>
      </c>
      <c r="WAF269" s="214" t="e">
        <v>#N/A</v>
      </c>
      <c r="WAG269" s="214" t="e">
        <v>#N/A</v>
      </c>
      <c r="WAH269" s="214" t="e">
        <v>#N/A</v>
      </c>
      <c r="WAI269" s="214" t="e">
        <v>#N/A</v>
      </c>
      <c r="WAJ269" s="214" t="e">
        <v>#N/A</v>
      </c>
      <c r="WAK269" s="214" t="e">
        <v>#N/A</v>
      </c>
      <c r="WAL269" s="214" t="e">
        <v>#N/A</v>
      </c>
      <c r="WAM269" s="214" t="e">
        <v>#N/A</v>
      </c>
      <c r="WAN269" s="214" t="e">
        <v>#N/A</v>
      </c>
      <c r="WAO269" s="214" t="e">
        <v>#N/A</v>
      </c>
      <c r="WAP269" s="214" t="e">
        <v>#N/A</v>
      </c>
      <c r="WAQ269" s="214" t="e">
        <v>#N/A</v>
      </c>
      <c r="WAR269" s="214" t="e">
        <v>#N/A</v>
      </c>
      <c r="WAS269" s="214" t="e">
        <v>#N/A</v>
      </c>
      <c r="WAT269" s="214" t="e">
        <v>#N/A</v>
      </c>
      <c r="WAU269" s="214" t="e">
        <v>#N/A</v>
      </c>
      <c r="WAV269" s="214" t="e">
        <v>#N/A</v>
      </c>
      <c r="WAW269" s="214" t="e">
        <v>#N/A</v>
      </c>
      <c r="WAX269" s="214" t="e">
        <v>#N/A</v>
      </c>
      <c r="WAY269" s="214" t="e">
        <v>#N/A</v>
      </c>
      <c r="WAZ269" s="214" t="e">
        <v>#N/A</v>
      </c>
      <c r="WBA269" s="214" t="e">
        <v>#N/A</v>
      </c>
      <c r="WBB269" s="214" t="e">
        <v>#N/A</v>
      </c>
      <c r="WBC269" s="214" t="e">
        <v>#N/A</v>
      </c>
      <c r="WBD269" s="214" t="e">
        <v>#N/A</v>
      </c>
      <c r="WBE269" s="214" t="e">
        <v>#N/A</v>
      </c>
      <c r="WBF269" s="214" t="e">
        <v>#N/A</v>
      </c>
      <c r="WBG269" s="214" t="e">
        <v>#N/A</v>
      </c>
      <c r="WBH269" s="214" t="e">
        <v>#N/A</v>
      </c>
      <c r="WBI269" s="214" t="e">
        <v>#N/A</v>
      </c>
      <c r="WBJ269" s="214" t="e">
        <v>#N/A</v>
      </c>
      <c r="WBK269" s="214" t="e">
        <v>#N/A</v>
      </c>
      <c r="WBL269" s="214" t="e">
        <v>#N/A</v>
      </c>
      <c r="WBM269" s="214" t="e">
        <v>#N/A</v>
      </c>
      <c r="WBN269" s="214" t="e">
        <v>#N/A</v>
      </c>
      <c r="WBO269" s="214" t="e">
        <v>#N/A</v>
      </c>
      <c r="WBP269" s="214" t="e">
        <v>#N/A</v>
      </c>
      <c r="WBQ269" s="214" t="e">
        <v>#N/A</v>
      </c>
      <c r="WBR269" s="214" t="e">
        <v>#N/A</v>
      </c>
      <c r="WBS269" s="214" t="e">
        <v>#N/A</v>
      </c>
      <c r="WBT269" s="214" t="e">
        <v>#N/A</v>
      </c>
      <c r="WBU269" s="214" t="e">
        <v>#N/A</v>
      </c>
      <c r="WBV269" s="214" t="e">
        <v>#N/A</v>
      </c>
      <c r="WBW269" s="214" t="e">
        <v>#N/A</v>
      </c>
      <c r="WBX269" s="214" t="e">
        <v>#N/A</v>
      </c>
      <c r="WBY269" s="214" t="e">
        <v>#N/A</v>
      </c>
      <c r="WBZ269" s="214" t="e">
        <v>#N/A</v>
      </c>
      <c r="WCA269" s="214" t="e">
        <v>#N/A</v>
      </c>
      <c r="WCB269" s="214" t="e">
        <v>#N/A</v>
      </c>
      <c r="WCC269" s="214" t="e">
        <v>#N/A</v>
      </c>
      <c r="WCD269" s="214" t="e">
        <v>#N/A</v>
      </c>
      <c r="WCE269" s="214" t="e">
        <v>#N/A</v>
      </c>
      <c r="WCF269" s="214" t="e">
        <v>#N/A</v>
      </c>
      <c r="WCG269" s="214" t="e">
        <v>#N/A</v>
      </c>
      <c r="WCH269" s="214" t="e">
        <v>#N/A</v>
      </c>
      <c r="WCI269" s="214" t="e">
        <v>#N/A</v>
      </c>
      <c r="WCJ269" s="214" t="e">
        <v>#N/A</v>
      </c>
      <c r="WCK269" s="214" t="e">
        <v>#N/A</v>
      </c>
      <c r="WCL269" s="214" t="e">
        <v>#N/A</v>
      </c>
      <c r="WCM269" s="214" t="e">
        <v>#N/A</v>
      </c>
      <c r="WCN269" s="214" t="e">
        <v>#N/A</v>
      </c>
      <c r="WCO269" s="214" t="e">
        <v>#N/A</v>
      </c>
      <c r="WCP269" s="214" t="e">
        <v>#N/A</v>
      </c>
      <c r="WCQ269" s="214" t="e">
        <v>#N/A</v>
      </c>
      <c r="WCR269" s="214" t="e">
        <v>#N/A</v>
      </c>
      <c r="WCS269" s="214" t="e">
        <v>#N/A</v>
      </c>
      <c r="WCT269" s="214" t="e">
        <v>#N/A</v>
      </c>
      <c r="WCU269" s="214" t="e">
        <v>#N/A</v>
      </c>
      <c r="WCV269" s="214" t="e">
        <v>#N/A</v>
      </c>
      <c r="WCW269" s="214" t="e">
        <v>#N/A</v>
      </c>
      <c r="WCX269" s="214" t="e">
        <v>#N/A</v>
      </c>
      <c r="WCY269" s="214" t="e">
        <v>#N/A</v>
      </c>
      <c r="WCZ269" s="214" t="e">
        <v>#N/A</v>
      </c>
      <c r="WDA269" s="214" t="e">
        <v>#N/A</v>
      </c>
      <c r="WDB269" s="214" t="e">
        <v>#N/A</v>
      </c>
      <c r="WDC269" s="214" t="e">
        <v>#N/A</v>
      </c>
      <c r="WDD269" s="214" t="e">
        <v>#N/A</v>
      </c>
      <c r="WDE269" s="214" t="e">
        <v>#N/A</v>
      </c>
      <c r="WDF269" s="214" t="e">
        <v>#N/A</v>
      </c>
      <c r="WDG269" s="214" t="e">
        <v>#N/A</v>
      </c>
      <c r="WDH269" s="214" t="e">
        <v>#N/A</v>
      </c>
      <c r="WDI269" s="214" t="e">
        <v>#N/A</v>
      </c>
      <c r="WDJ269" s="214" t="e">
        <v>#N/A</v>
      </c>
      <c r="WDK269" s="214" t="e">
        <v>#N/A</v>
      </c>
      <c r="WDL269" s="214" t="e">
        <v>#N/A</v>
      </c>
      <c r="WDM269" s="214" t="e">
        <v>#N/A</v>
      </c>
      <c r="WDN269" s="214" t="e">
        <v>#N/A</v>
      </c>
      <c r="WDO269" s="214" t="e">
        <v>#N/A</v>
      </c>
      <c r="WDP269" s="214" t="e">
        <v>#N/A</v>
      </c>
      <c r="WDQ269" s="214" t="e">
        <v>#N/A</v>
      </c>
      <c r="WDR269" s="214" t="e">
        <v>#N/A</v>
      </c>
      <c r="WDS269" s="214" t="e">
        <v>#N/A</v>
      </c>
      <c r="WDT269" s="214" t="e">
        <v>#N/A</v>
      </c>
      <c r="WDU269" s="214" t="e">
        <v>#N/A</v>
      </c>
      <c r="WDV269" s="214" t="e">
        <v>#N/A</v>
      </c>
      <c r="WDW269" s="214" t="e">
        <v>#N/A</v>
      </c>
      <c r="WDX269" s="214" t="e">
        <v>#N/A</v>
      </c>
      <c r="WDY269" s="214" t="e">
        <v>#N/A</v>
      </c>
      <c r="WDZ269" s="214" t="e">
        <v>#N/A</v>
      </c>
      <c r="WEA269" s="214" t="e">
        <v>#N/A</v>
      </c>
      <c r="WEB269" s="214" t="e">
        <v>#N/A</v>
      </c>
      <c r="WEC269" s="214" t="e">
        <v>#N/A</v>
      </c>
      <c r="WED269" s="214" t="e">
        <v>#N/A</v>
      </c>
      <c r="WEE269" s="214" t="e">
        <v>#N/A</v>
      </c>
      <c r="WEF269" s="214" t="e">
        <v>#N/A</v>
      </c>
      <c r="WEG269" s="214" t="e">
        <v>#N/A</v>
      </c>
      <c r="WEH269" s="214" t="e">
        <v>#N/A</v>
      </c>
      <c r="WEI269" s="214" t="e">
        <v>#N/A</v>
      </c>
      <c r="WEJ269" s="214" t="e">
        <v>#N/A</v>
      </c>
      <c r="WEK269" s="214" t="e">
        <v>#N/A</v>
      </c>
      <c r="WEL269" s="214" t="e">
        <v>#N/A</v>
      </c>
      <c r="WEM269" s="214" t="e">
        <v>#N/A</v>
      </c>
      <c r="WEN269" s="214" t="e">
        <v>#N/A</v>
      </c>
      <c r="WEO269" s="214" t="e">
        <v>#N/A</v>
      </c>
      <c r="WEP269" s="214" t="e">
        <v>#N/A</v>
      </c>
      <c r="WEQ269" s="214" t="e">
        <v>#N/A</v>
      </c>
      <c r="WER269" s="214" t="e">
        <v>#N/A</v>
      </c>
      <c r="WES269" s="214" t="e">
        <v>#N/A</v>
      </c>
      <c r="WET269" s="214" t="e">
        <v>#N/A</v>
      </c>
      <c r="WEU269" s="214" t="e">
        <v>#N/A</v>
      </c>
      <c r="WEV269" s="214" t="e">
        <v>#N/A</v>
      </c>
      <c r="WEW269" s="214" t="e">
        <v>#N/A</v>
      </c>
      <c r="WEX269" s="214" t="e">
        <v>#N/A</v>
      </c>
      <c r="WEY269" s="214" t="e">
        <v>#N/A</v>
      </c>
      <c r="WEZ269" s="214" t="e">
        <v>#N/A</v>
      </c>
      <c r="WFA269" s="214" t="e">
        <v>#N/A</v>
      </c>
      <c r="WFB269" s="214" t="e">
        <v>#N/A</v>
      </c>
      <c r="WFC269" s="214" t="e">
        <v>#N/A</v>
      </c>
      <c r="WFD269" s="214" t="e">
        <v>#N/A</v>
      </c>
      <c r="WFE269" s="214" t="e">
        <v>#N/A</v>
      </c>
      <c r="WFF269" s="214" t="e">
        <v>#N/A</v>
      </c>
      <c r="WFG269" s="214" t="e">
        <v>#N/A</v>
      </c>
      <c r="WFH269" s="214" t="e">
        <v>#N/A</v>
      </c>
      <c r="WFI269" s="214" t="e">
        <v>#N/A</v>
      </c>
      <c r="WFJ269" s="214" t="e">
        <v>#N/A</v>
      </c>
      <c r="WFK269" s="214" t="e">
        <v>#N/A</v>
      </c>
      <c r="WFL269" s="214" t="e">
        <v>#N/A</v>
      </c>
      <c r="WFM269" s="214" t="e">
        <v>#N/A</v>
      </c>
      <c r="WFN269" s="214" t="e">
        <v>#N/A</v>
      </c>
      <c r="WFO269" s="214" t="e">
        <v>#N/A</v>
      </c>
      <c r="WFP269" s="214" t="e">
        <v>#N/A</v>
      </c>
      <c r="WFQ269" s="214" t="e">
        <v>#N/A</v>
      </c>
      <c r="WFR269" s="214" t="e">
        <v>#N/A</v>
      </c>
      <c r="WFS269" s="214" t="e">
        <v>#N/A</v>
      </c>
      <c r="WFT269" s="214" t="e">
        <v>#N/A</v>
      </c>
      <c r="WFU269" s="214" t="e">
        <v>#N/A</v>
      </c>
      <c r="WFV269" s="214" t="e">
        <v>#N/A</v>
      </c>
      <c r="WFW269" s="214" t="e">
        <v>#N/A</v>
      </c>
      <c r="WFX269" s="214" t="e">
        <v>#N/A</v>
      </c>
      <c r="WFY269" s="214" t="e">
        <v>#N/A</v>
      </c>
      <c r="WFZ269" s="214" t="e">
        <v>#N/A</v>
      </c>
      <c r="WGA269" s="214" t="e">
        <v>#N/A</v>
      </c>
      <c r="WGB269" s="214" t="e">
        <v>#N/A</v>
      </c>
      <c r="WGC269" s="214" t="e">
        <v>#N/A</v>
      </c>
      <c r="WGD269" s="214" t="e">
        <v>#N/A</v>
      </c>
      <c r="WGE269" s="214" t="e">
        <v>#N/A</v>
      </c>
      <c r="WGF269" s="214" t="e">
        <v>#N/A</v>
      </c>
      <c r="WGG269" s="214" t="e">
        <v>#N/A</v>
      </c>
      <c r="WGH269" s="214" t="e">
        <v>#N/A</v>
      </c>
      <c r="WGI269" s="214" t="e">
        <v>#N/A</v>
      </c>
      <c r="WGJ269" s="214" t="e">
        <v>#N/A</v>
      </c>
      <c r="WGK269" s="214" t="e">
        <v>#N/A</v>
      </c>
      <c r="WGL269" s="214" t="e">
        <v>#N/A</v>
      </c>
      <c r="WGM269" s="214" t="e">
        <v>#N/A</v>
      </c>
      <c r="WGN269" s="214" t="e">
        <v>#N/A</v>
      </c>
      <c r="WGO269" s="214" t="e">
        <v>#N/A</v>
      </c>
      <c r="WGP269" s="214" t="e">
        <v>#N/A</v>
      </c>
      <c r="WGQ269" s="214" t="e">
        <v>#N/A</v>
      </c>
      <c r="WGR269" s="214" t="e">
        <v>#N/A</v>
      </c>
      <c r="WGS269" s="214" t="e">
        <v>#N/A</v>
      </c>
      <c r="WGT269" s="214" t="e">
        <v>#N/A</v>
      </c>
      <c r="WGU269" s="214" t="e">
        <v>#N/A</v>
      </c>
      <c r="WGV269" s="214" t="e">
        <v>#N/A</v>
      </c>
      <c r="WGW269" s="214" t="e">
        <v>#N/A</v>
      </c>
      <c r="WGX269" s="214" t="e">
        <v>#N/A</v>
      </c>
      <c r="WGY269" s="214" t="e">
        <v>#N/A</v>
      </c>
      <c r="WGZ269" s="214" t="e">
        <v>#N/A</v>
      </c>
      <c r="WHA269" s="214" t="e">
        <v>#N/A</v>
      </c>
      <c r="WHB269" s="214" t="e">
        <v>#N/A</v>
      </c>
      <c r="WHC269" s="214" t="e">
        <v>#N/A</v>
      </c>
      <c r="WHD269" s="214" t="e">
        <v>#N/A</v>
      </c>
      <c r="WHE269" s="214" t="e">
        <v>#N/A</v>
      </c>
      <c r="WHF269" s="214" t="e">
        <v>#N/A</v>
      </c>
      <c r="WHG269" s="214" t="e">
        <v>#N/A</v>
      </c>
      <c r="WHH269" s="214" t="e">
        <v>#N/A</v>
      </c>
      <c r="WHI269" s="214" t="e">
        <v>#N/A</v>
      </c>
      <c r="WHJ269" s="214" t="e">
        <v>#N/A</v>
      </c>
      <c r="WHK269" s="214" t="e">
        <v>#N/A</v>
      </c>
      <c r="WHL269" s="214" t="e">
        <v>#N/A</v>
      </c>
      <c r="WHM269" s="214" t="e">
        <v>#N/A</v>
      </c>
      <c r="WHN269" s="214" t="e">
        <v>#N/A</v>
      </c>
      <c r="WHO269" s="214" t="e">
        <v>#N/A</v>
      </c>
      <c r="WHP269" s="214" t="e">
        <v>#N/A</v>
      </c>
      <c r="WHQ269" s="214" t="e">
        <v>#N/A</v>
      </c>
      <c r="WHR269" s="214" t="e">
        <v>#N/A</v>
      </c>
      <c r="WHS269" s="214" t="e">
        <v>#N/A</v>
      </c>
      <c r="WHT269" s="214" t="e">
        <v>#N/A</v>
      </c>
      <c r="WHU269" s="214" t="e">
        <v>#N/A</v>
      </c>
      <c r="WHV269" s="214" t="e">
        <v>#N/A</v>
      </c>
      <c r="WHW269" s="214" t="e">
        <v>#N/A</v>
      </c>
      <c r="WHX269" s="214" t="e">
        <v>#N/A</v>
      </c>
      <c r="WHY269" s="214" t="e">
        <v>#N/A</v>
      </c>
      <c r="WHZ269" s="214" t="e">
        <v>#N/A</v>
      </c>
      <c r="WIA269" s="214" t="e">
        <v>#N/A</v>
      </c>
      <c r="WIB269" s="214" t="e">
        <v>#N/A</v>
      </c>
      <c r="WIC269" s="214" t="e">
        <v>#N/A</v>
      </c>
      <c r="WID269" s="214" t="e">
        <v>#N/A</v>
      </c>
      <c r="WIE269" s="214" t="e">
        <v>#N/A</v>
      </c>
      <c r="WIF269" s="214" t="e">
        <v>#N/A</v>
      </c>
      <c r="WIG269" s="214" t="e">
        <v>#N/A</v>
      </c>
      <c r="WIH269" s="214" t="e">
        <v>#N/A</v>
      </c>
      <c r="WII269" s="214" t="e">
        <v>#N/A</v>
      </c>
      <c r="WIJ269" s="214" t="e">
        <v>#N/A</v>
      </c>
      <c r="WIK269" s="214" t="e">
        <v>#N/A</v>
      </c>
      <c r="WIL269" s="214" t="e">
        <v>#N/A</v>
      </c>
      <c r="WIM269" s="214" t="e">
        <v>#N/A</v>
      </c>
      <c r="WIN269" s="214" t="e">
        <v>#N/A</v>
      </c>
      <c r="WIO269" s="214" t="e">
        <v>#N/A</v>
      </c>
      <c r="WIP269" s="214" t="e">
        <v>#N/A</v>
      </c>
      <c r="WIQ269" s="214" t="e">
        <v>#N/A</v>
      </c>
      <c r="WIR269" s="214" t="e">
        <v>#N/A</v>
      </c>
      <c r="WIS269" s="214" t="e">
        <v>#N/A</v>
      </c>
      <c r="WIT269" s="214" t="e">
        <v>#N/A</v>
      </c>
      <c r="WIU269" s="214" t="e">
        <v>#N/A</v>
      </c>
      <c r="WIV269" s="214" t="e">
        <v>#N/A</v>
      </c>
      <c r="WIW269" s="214" t="e">
        <v>#N/A</v>
      </c>
      <c r="WIX269" s="214" t="e">
        <v>#N/A</v>
      </c>
      <c r="WIY269" s="214" t="e">
        <v>#N/A</v>
      </c>
      <c r="WIZ269" s="214" t="e">
        <v>#N/A</v>
      </c>
      <c r="WJA269" s="214" t="e">
        <v>#N/A</v>
      </c>
      <c r="WJB269" s="214" t="e">
        <v>#N/A</v>
      </c>
      <c r="WJC269" s="214" t="e">
        <v>#N/A</v>
      </c>
      <c r="WJD269" s="214" t="e">
        <v>#N/A</v>
      </c>
      <c r="WJE269" s="214" t="e">
        <v>#N/A</v>
      </c>
      <c r="WJF269" s="214" t="e">
        <v>#N/A</v>
      </c>
      <c r="WJG269" s="214" t="e">
        <v>#N/A</v>
      </c>
      <c r="WJH269" s="214" t="e">
        <v>#N/A</v>
      </c>
      <c r="WJI269" s="214" t="e">
        <v>#N/A</v>
      </c>
      <c r="WJJ269" s="214" t="e">
        <v>#N/A</v>
      </c>
      <c r="WJK269" s="214" t="e">
        <v>#N/A</v>
      </c>
      <c r="WJL269" s="214" t="e">
        <v>#N/A</v>
      </c>
      <c r="WJM269" s="214" t="e">
        <v>#N/A</v>
      </c>
      <c r="WJN269" s="214" t="e">
        <v>#N/A</v>
      </c>
      <c r="WJO269" s="214" t="e">
        <v>#N/A</v>
      </c>
      <c r="WJP269" s="214" t="e">
        <v>#N/A</v>
      </c>
      <c r="WJQ269" s="214" t="e">
        <v>#N/A</v>
      </c>
      <c r="WJR269" s="214" t="e">
        <v>#N/A</v>
      </c>
      <c r="WJS269" s="214" t="e">
        <v>#N/A</v>
      </c>
      <c r="WJT269" s="214" t="e">
        <v>#N/A</v>
      </c>
      <c r="WJU269" s="214" t="e">
        <v>#N/A</v>
      </c>
      <c r="WJV269" s="214" t="e">
        <v>#N/A</v>
      </c>
      <c r="WJW269" s="214" t="e">
        <v>#N/A</v>
      </c>
      <c r="WJX269" s="214" t="e">
        <v>#N/A</v>
      </c>
      <c r="WJY269" s="214" t="e">
        <v>#N/A</v>
      </c>
      <c r="WJZ269" s="214" t="e">
        <v>#N/A</v>
      </c>
      <c r="WKA269" s="214" t="e">
        <v>#N/A</v>
      </c>
      <c r="WKB269" s="214" t="e">
        <v>#N/A</v>
      </c>
      <c r="WKC269" s="214" t="e">
        <v>#N/A</v>
      </c>
      <c r="WKD269" s="214" t="e">
        <v>#N/A</v>
      </c>
      <c r="WKE269" s="214" t="e">
        <v>#N/A</v>
      </c>
      <c r="WKF269" s="214" t="e">
        <v>#N/A</v>
      </c>
      <c r="WKG269" s="214" t="e">
        <v>#N/A</v>
      </c>
      <c r="WKH269" s="214" t="e">
        <v>#N/A</v>
      </c>
      <c r="WKI269" s="214" t="e">
        <v>#N/A</v>
      </c>
      <c r="WKJ269" s="214" t="e">
        <v>#N/A</v>
      </c>
      <c r="WKK269" s="214" t="e">
        <v>#N/A</v>
      </c>
      <c r="WKL269" s="214" t="e">
        <v>#N/A</v>
      </c>
      <c r="WKM269" s="214" t="e">
        <v>#N/A</v>
      </c>
      <c r="WKN269" s="214" t="e">
        <v>#N/A</v>
      </c>
      <c r="WKO269" s="214" t="e">
        <v>#N/A</v>
      </c>
      <c r="WKP269" s="214" t="e">
        <v>#N/A</v>
      </c>
      <c r="WKQ269" s="214" t="e">
        <v>#N/A</v>
      </c>
      <c r="WKR269" s="214" t="e">
        <v>#N/A</v>
      </c>
      <c r="WKS269" s="214" t="e">
        <v>#N/A</v>
      </c>
      <c r="WKT269" s="214" t="e">
        <v>#N/A</v>
      </c>
      <c r="WKU269" s="214" t="e">
        <v>#N/A</v>
      </c>
      <c r="WKV269" s="214" t="e">
        <v>#N/A</v>
      </c>
      <c r="WKW269" s="214" t="e">
        <v>#N/A</v>
      </c>
      <c r="WKX269" s="214" t="e">
        <v>#N/A</v>
      </c>
      <c r="WKY269" s="214" t="e">
        <v>#N/A</v>
      </c>
      <c r="WKZ269" s="214" t="e">
        <v>#N/A</v>
      </c>
      <c r="WLA269" s="214" t="e">
        <v>#N/A</v>
      </c>
      <c r="WLB269" s="214" t="e">
        <v>#N/A</v>
      </c>
      <c r="WLC269" s="214" t="e">
        <v>#N/A</v>
      </c>
      <c r="WLD269" s="214" t="e">
        <v>#N/A</v>
      </c>
      <c r="WLE269" s="214" t="e">
        <v>#N/A</v>
      </c>
      <c r="WLF269" s="214" t="e">
        <v>#N/A</v>
      </c>
      <c r="WLG269" s="214" t="e">
        <v>#N/A</v>
      </c>
      <c r="WLH269" s="214" t="e">
        <v>#N/A</v>
      </c>
      <c r="WLI269" s="214" t="e">
        <v>#N/A</v>
      </c>
      <c r="WLJ269" s="214" t="e">
        <v>#N/A</v>
      </c>
      <c r="WLK269" s="214" t="e">
        <v>#N/A</v>
      </c>
      <c r="WLL269" s="214" t="e">
        <v>#N/A</v>
      </c>
      <c r="WLM269" s="214" t="e">
        <v>#N/A</v>
      </c>
      <c r="WLN269" s="214" t="e">
        <v>#N/A</v>
      </c>
      <c r="WLO269" s="214" t="e">
        <v>#N/A</v>
      </c>
      <c r="WLP269" s="214" t="e">
        <v>#N/A</v>
      </c>
      <c r="WLQ269" s="214" t="e">
        <v>#N/A</v>
      </c>
      <c r="WLR269" s="214" t="e">
        <v>#N/A</v>
      </c>
      <c r="WLS269" s="214" t="e">
        <v>#N/A</v>
      </c>
      <c r="WLT269" s="214" t="e">
        <v>#N/A</v>
      </c>
      <c r="WLU269" s="214" t="e">
        <v>#N/A</v>
      </c>
      <c r="WLV269" s="214" t="e">
        <v>#N/A</v>
      </c>
      <c r="WLW269" s="214" t="e">
        <v>#N/A</v>
      </c>
      <c r="WLX269" s="214" t="e">
        <v>#N/A</v>
      </c>
      <c r="WLY269" s="214" t="e">
        <v>#N/A</v>
      </c>
      <c r="WLZ269" s="214" t="e">
        <v>#N/A</v>
      </c>
      <c r="WMA269" s="214" t="e">
        <v>#N/A</v>
      </c>
      <c r="WMB269" s="214" t="e">
        <v>#N/A</v>
      </c>
      <c r="WMC269" s="214" t="e">
        <v>#N/A</v>
      </c>
      <c r="WMD269" s="214" t="e">
        <v>#N/A</v>
      </c>
      <c r="WME269" s="214" t="e">
        <v>#N/A</v>
      </c>
      <c r="WMF269" s="214" t="e">
        <v>#N/A</v>
      </c>
      <c r="WMG269" s="214" t="e">
        <v>#N/A</v>
      </c>
      <c r="WMH269" s="214" t="e">
        <v>#N/A</v>
      </c>
      <c r="WMI269" s="214" t="e">
        <v>#N/A</v>
      </c>
      <c r="WMJ269" s="214" t="e">
        <v>#N/A</v>
      </c>
      <c r="WMK269" s="214" t="e">
        <v>#N/A</v>
      </c>
      <c r="WML269" s="214" t="e">
        <v>#N/A</v>
      </c>
      <c r="WMM269" s="214" t="e">
        <v>#N/A</v>
      </c>
      <c r="WMN269" s="214" t="e">
        <v>#N/A</v>
      </c>
      <c r="WMO269" s="214" t="e">
        <v>#N/A</v>
      </c>
      <c r="WMP269" s="214" t="e">
        <v>#N/A</v>
      </c>
      <c r="WMQ269" s="214" t="e">
        <v>#N/A</v>
      </c>
      <c r="WMR269" s="214" t="e">
        <v>#N/A</v>
      </c>
      <c r="WMS269" s="214" t="e">
        <v>#N/A</v>
      </c>
      <c r="WMT269" s="214" t="e">
        <v>#N/A</v>
      </c>
      <c r="WMU269" s="214" t="e">
        <v>#N/A</v>
      </c>
      <c r="WMV269" s="214" t="e">
        <v>#N/A</v>
      </c>
      <c r="WMW269" s="214" t="e">
        <v>#N/A</v>
      </c>
      <c r="WMX269" s="214" t="e">
        <v>#N/A</v>
      </c>
      <c r="WMY269" s="214" t="e">
        <v>#N/A</v>
      </c>
      <c r="WMZ269" s="214" t="e">
        <v>#N/A</v>
      </c>
      <c r="WNA269" s="214" t="e">
        <v>#N/A</v>
      </c>
      <c r="WNB269" s="214" t="e">
        <v>#N/A</v>
      </c>
      <c r="WNC269" s="214" t="e">
        <v>#N/A</v>
      </c>
      <c r="WND269" s="214" t="e">
        <v>#N/A</v>
      </c>
      <c r="WNE269" s="214" t="e">
        <v>#N/A</v>
      </c>
      <c r="WNF269" s="214" t="e">
        <v>#N/A</v>
      </c>
      <c r="WNG269" s="214" t="e">
        <v>#N/A</v>
      </c>
      <c r="WNH269" s="214" t="e">
        <v>#N/A</v>
      </c>
      <c r="WNI269" s="214" t="e">
        <v>#N/A</v>
      </c>
      <c r="WNJ269" s="214" t="e">
        <v>#N/A</v>
      </c>
      <c r="WNK269" s="214" t="e">
        <v>#N/A</v>
      </c>
      <c r="WNL269" s="214" t="e">
        <v>#N/A</v>
      </c>
      <c r="WNM269" s="214" t="e">
        <v>#N/A</v>
      </c>
      <c r="WNN269" s="214" t="e">
        <v>#N/A</v>
      </c>
      <c r="WNO269" s="214" t="e">
        <v>#N/A</v>
      </c>
      <c r="WNP269" s="214" t="e">
        <v>#N/A</v>
      </c>
      <c r="WNQ269" s="214" t="e">
        <v>#N/A</v>
      </c>
      <c r="WNR269" s="214" t="e">
        <v>#N/A</v>
      </c>
      <c r="WNS269" s="214" t="e">
        <v>#N/A</v>
      </c>
      <c r="WNT269" s="214" t="e">
        <v>#N/A</v>
      </c>
      <c r="WNU269" s="214" t="e">
        <v>#N/A</v>
      </c>
      <c r="WNV269" s="214" t="e">
        <v>#N/A</v>
      </c>
      <c r="WNW269" s="214" t="e">
        <v>#N/A</v>
      </c>
      <c r="WNX269" s="214" t="e">
        <v>#N/A</v>
      </c>
      <c r="WNY269" s="214" t="e">
        <v>#N/A</v>
      </c>
      <c r="WNZ269" s="214" t="e">
        <v>#N/A</v>
      </c>
      <c r="WOA269" s="214" t="e">
        <v>#N/A</v>
      </c>
      <c r="WOB269" s="214" t="e">
        <v>#N/A</v>
      </c>
      <c r="WOC269" s="214" t="e">
        <v>#N/A</v>
      </c>
      <c r="WOD269" s="214" t="e">
        <v>#N/A</v>
      </c>
      <c r="WOE269" s="214" t="e">
        <v>#N/A</v>
      </c>
      <c r="WOF269" s="214" t="e">
        <v>#N/A</v>
      </c>
      <c r="WOG269" s="214" t="e">
        <v>#N/A</v>
      </c>
      <c r="WOH269" s="214" t="e">
        <v>#N/A</v>
      </c>
      <c r="WOI269" s="214" t="e">
        <v>#N/A</v>
      </c>
      <c r="WOJ269" s="214" t="e">
        <v>#N/A</v>
      </c>
      <c r="WOK269" s="214" t="e">
        <v>#N/A</v>
      </c>
      <c r="WOL269" s="214" t="e">
        <v>#N/A</v>
      </c>
      <c r="WOM269" s="214" t="e">
        <v>#N/A</v>
      </c>
      <c r="WON269" s="214" t="e">
        <v>#N/A</v>
      </c>
      <c r="WOO269" s="214" t="e">
        <v>#N/A</v>
      </c>
      <c r="WOP269" s="214" t="e">
        <v>#N/A</v>
      </c>
      <c r="WOQ269" s="214" t="e">
        <v>#N/A</v>
      </c>
      <c r="WOR269" s="214" t="e">
        <v>#N/A</v>
      </c>
      <c r="WOS269" s="214" t="e">
        <v>#N/A</v>
      </c>
      <c r="WOT269" s="214" t="e">
        <v>#N/A</v>
      </c>
      <c r="WOU269" s="214" t="e">
        <v>#N/A</v>
      </c>
      <c r="WOV269" s="214" t="e">
        <v>#N/A</v>
      </c>
      <c r="WOW269" s="214" t="e">
        <v>#N/A</v>
      </c>
      <c r="WOX269" s="214" t="e">
        <v>#N/A</v>
      </c>
      <c r="WOY269" s="214" t="e">
        <v>#N/A</v>
      </c>
      <c r="WOZ269" s="214" t="e">
        <v>#N/A</v>
      </c>
      <c r="WPA269" s="214" t="e">
        <v>#N/A</v>
      </c>
      <c r="WPB269" s="214" t="e">
        <v>#N/A</v>
      </c>
      <c r="WPC269" s="214" t="e">
        <v>#N/A</v>
      </c>
      <c r="WPD269" s="214" t="e">
        <v>#N/A</v>
      </c>
      <c r="WPE269" s="214" t="e">
        <v>#N/A</v>
      </c>
      <c r="WPF269" s="214" t="e">
        <v>#N/A</v>
      </c>
      <c r="WPG269" s="214" t="e">
        <v>#N/A</v>
      </c>
      <c r="WPH269" s="214" t="e">
        <v>#N/A</v>
      </c>
      <c r="WPI269" s="214" t="e">
        <v>#N/A</v>
      </c>
      <c r="WPJ269" s="214" t="e">
        <v>#N/A</v>
      </c>
      <c r="WPK269" s="214" t="e">
        <v>#N/A</v>
      </c>
      <c r="WPL269" s="214" t="e">
        <v>#N/A</v>
      </c>
      <c r="WPM269" s="214" t="e">
        <v>#N/A</v>
      </c>
      <c r="WPN269" s="214" t="e">
        <v>#N/A</v>
      </c>
      <c r="WPO269" s="214" t="e">
        <v>#N/A</v>
      </c>
      <c r="WPP269" s="214" t="e">
        <v>#N/A</v>
      </c>
      <c r="WPQ269" s="214" t="e">
        <v>#N/A</v>
      </c>
      <c r="WPR269" s="214" t="e">
        <v>#N/A</v>
      </c>
      <c r="WPS269" s="214" t="e">
        <v>#N/A</v>
      </c>
      <c r="WPT269" s="214" t="e">
        <v>#N/A</v>
      </c>
      <c r="WPU269" s="214" t="e">
        <v>#N/A</v>
      </c>
      <c r="WPV269" s="214" t="e">
        <v>#N/A</v>
      </c>
      <c r="WPW269" s="214" t="e">
        <v>#N/A</v>
      </c>
      <c r="WPX269" s="214" t="e">
        <v>#N/A</v>
      </c>
      <c r="WPY269" s="214" t="e">
        <v>#N/A</v>
      </c>
      <c r="WPZ269" s="214" t="e">
        <v>#N/A</v>
      </c>
      <c r="WQA269" s="214" t="e">
        <v>#N/A</v>
      </c>
      <c r="WQB269" s="214" t="e">
        <v>#N/A</v>
      </c>
      <c r="WQC269" s="214" t="e">
        <v>#N/A</v>
      </c>
      <c r="WQD269" s="214" t="e">
        <v>#N/A</v>
      </c>
      <c r="WQE269" s="214" t="e">
        <v>#N/A</v>
      </c>
      <c r="WQF269" s="214" t="e">
        <v>#N/A</v>
      </c>
      <c r="WQG269" s="214" t="e">
        <v>#N/A</v>
      </c>
      <c r="WQH269" s="214" t="e">
        <v>#N/A</v>
      </c>
      <c r="WQI269" s="214" t="e">
        <v>#N/A</v>
      </c>
      <c r="WQJ269" s="214" t="e">
        <v>#N/A</v>
      </c>
      <c r="WQK269" s="214" t="e">
        <v>#N/A</v>
      </c>
      <c r="WQL269" s="214" t="e">
        <v>#N/A</v>
      </c>
      <c r="WQM269" s="214" t="e">
        <v>#N/A</v>
      </c>
      <c r="WQN269" s="214" t="e">
        <v>#N/A</v>
      </c>
      <c r="WQO269" s="214" t="e">
        <v>#N/A</v>
      </c>
      <c r="WQP269" s="214" t="e">
        <v>#N/A</v>
      </c>
      <c r="WQQ269" s="214" t="e">
        <v>#N/A</v>
      </c>
      <c r="WQR269" s="214" t="e">
        <v>#N/A</v>
      </c>
      <c r="WQS269" s="214" t="e">
        <v>#N/A</v>
      </c>
      <c r="WQT269" s="214" t="e">
        <v>#N/A</v>
      </c>
      <c r="WQU269" s="214" t="e">
        <v>#N/A</v>
      </c>
      <c r="WQV269" s="214" t="e">
        <v>#N/A</v>
      </c>
      <c r="WQW269" s="214" t="e">
        <v>#N/A</v>
      </c>
      <c r="WQX269" s="214" t="e">
        <v>#N/A</v>
      </c>
      <c r="WQY269" s="214" t="e">
        <v>#N/A</v>
      </c>
      <c r="WQZ269" s="214" t="e">
        <v>#N/A</v>
      </c>
      <c r="WRA269" s="214" t="e">
        <v>#N/A</v>
      </c>
      <c r="WRB269" s="214" t="e">
        <v>#N/A</v>
      </c>
      <c r="WRC269" s="214" t="e">
        <v>#N/A</v>
      </c>
      <c r="WRD269" s="214" t="e">
        <v>#N/A</v>
      </c>
      <c r="WRE269" s="214" t="e">
        <v>#N/A</v>
      </c>
      <c r="WRF269" s="214" t="e">
        <v>#N/A</v>
      </c>
      <c r="WRG269" s="214" t="e">
        <v>#N/A</v>
      </c>
      <c r="WRH269" s="214" t="e">
        <v>#N/A</v>
      </c>
      <c r="WRI269" s="214" t="e">
        <v>#N/A</v>
      </c>
      <c r="WRJ269" s="214" t="e">
        <v>#N/A</v>
      </c>
      <c r="WRK269" s="214" t="e">
        <v>#N/A</v>
      </c>
      <c r="WRL269" s="214" t="e">
        <v>#N/A</v>
      </c>
      <c r="WRM269" s="214" t="e">
        <v>#N/A</v>
      </c>
      <c r="WRN269" s="214" t="e">
        <v>#N/A</v>
      </c>
      <c r="WRO269" s="214" t="e">
        <v>#N/A</v>
      </c>
      <c r="WRP269" s="214" t="e">
        <v>#N/A</v>
      </c>
      <c r="WRQ269" s="214" t="e">
        <v>#N/A</v>
      </c>
      <c r="WRR269" s="214" t="e">
        <v>#N/A</v>
      </c>
      <c r="WRS269" s="214" t="e">
        <v>#N/A</v>
      </c>
      <c r="WRT269" s="214" t="e">
        <v>#N/A</v>
      </c>
      <c r="WRU269" s="214" t="e">
        <v>#N/A</v>
      </c>
      <c r="WRV269" s="214" t="e">
        <v>#N/A</v>
      </c>
      <c r="WRW269" s="214" t="e">
        <v>#N/A</v>
      </c>
      <c r="WRX269" s="214" t="e">
        <v>#N/A</v>
      </c>
      <c r="WRY269" s="214" t="e">
        <v>#N/A</v>
      </c>
      <c r="WRZ269" s="214" t="e">
        <v>#N/A</v>
      </c>
      <c r="WSA269" s="214" t="e">
        <v>#N/A</v>
      </c>
      <c r="WSB269" s="214" t="e">
        <v>#N/A</v>
      </c>
      <c r="WSC269" s="214" t="e">
        <v>#N/A</v>
      </c>
      <c r="WSD269" s="214" t="e">
        <v>#N/A</v>
      </c>
      <c r="WSE269" s="214" t="e">
        <v>#N/A</v>
      </c>
      <c r="WSF269" s="214" t="e">
        <v>#N/A</v>
      </c>
      <c r="WSG269" s="214" t="e">
        <v>#N/A</v>
      </c>
      <c r="WSH269" s="214" t="e">
        <v>#N/A</v>
      </c>
      <c r="WSI269" s="214" t="e">
        <v>#N/A</v>
      </c>
      <c r="WSJ269" s="214" t="e">
        <v>#N/A</v>
      </c>
      <c r="WSK269" s="214" t="e">
        <v>#N/A</v>
      </c>
      <c r="WSL269" s="214" t="e">
        <v>#N/A</v>
      </c>
      <c r="WSM269" s="214" t="e">
        <v>#N/A</v>
      </c>
      <c r="WSN269" s="214" t="e">
        <v>#N/A</v>
      </c>
      <c r="WSO269" s="214" t="e">
        <v>#N/A</v>
      </c>
      <c r="WSP269" s="214" t="e">
        <v>#N/A</v>
      </c>
      <c r="WSQ269" s="214" t="e">
        <v>#N/A</v>
      </c>
      <c r="WSR269" s="214" t="e">
        <v>#N/A</v>
      </c>
      <c r="WSS269" s="214" t="e">
        <v>#N/A</v>
      </c>
      <c r="WST269" s="214" t="e">
        <v>#N/A</v>
      </c>
      <c r="WSU269" s="214" t="e">
        <v>#N/A</v>
      </c>
      <c r="WSV269" s="214" t="e">
        <v>#N/A</v>
      </c>
      <c r="WSW269" s="214" t="e">
        <v>#N/A</v>
      </c>
      <c r="WSX269" s="214" t="e">
        <v>#N/A</v>
      </c>
      <c r="WSY269" s="214" t="e">
        <v>#N/A</v>
      </c>
      <c r="WSZ269" s="214" t="e">
        <v>#N/A</v>
      </c>
      <c r="WTA269" s="214" t="e">
        <v>#N/A</v>
      </c>
      <c r="WTB269" s="214" t="e">
        <v>#N/A</v>
      </c>
      <c r="WTC269" s="214" t="e">
        <v>#N/A</v>
      </c>
      <c r="WTD269" s="214" t="e">
        <v>#N/A</v>
      </c>
      <c r="WTE269" s="214" t="e">
        <v>#N/A</v>
      </c>
      <c r="WTF269" s="214" t="e">
        <v>#N/A</v>
      </c>
      <c r="WTG269" s="214" t="e">
        <v>#N/A</v>
      </c>
      <c r="WTH269" s="214" t="e">
        <v>#N/A</v>
      </c>
      <c r="WTI269" s="214" t="e">
        <v>#N/A</v>
      </c>
      <c r="WTJ269" s="214" t="e">
        <v>#N/A</v>
      </c>
      <c r="WTK269" s="214" t="e">
        <v>#N/A</v>
      </c>
      <c r="WTL269" s="214" t="e">
        <v>#N/A</v>
      </c>
      <c r="WTM269" s="214" t="e">
        <v>#N/A</v>
      </c>
      <c r="WTN269" s="214" t="e">
        <v>#N/A</v>
      </c>
      <c r="WTO269" s="214" t="e">
        <v>#N/A</v>
      </c>
      <c r="WTP269" s="214" t="e">
        <v>#N/A</v>
      </c>
      <c r="WTQ269" s="214" t="e">
        <v>#N/A</v>
      </c>
      <c r="WTR269" s="214" t="e">
        <v>#N/A</v>
      </c>
      <c r="WTS269" s="214" t="e">
        <v>#N/A</v>
      </c>
      <c r="WTT269" s="214" t="e">
        <v>#N/A</v>
      </c>
      <c r="WTU269" s="214" t="e">
        <v>#N/A</v>
      </c>
      <c r="WTV269" s="214" t="e">
        <v>#N/A</v>
      </c>
      <c r="WTW269" s="214" t="e">
        <v>#N/A</v>
      </c>
      <c r="WTX269" s="214" t="e">
        <v>#N/A</v>
      </c>
      <c r="WTY269" s="214" t="e">
        <v>#N/A</v>
      </c>
      <c r="WTZ269" s="214" t="e">
        <v>#N/A</v>
      </c>
      <c r="WUA269" s="214" t="e">
        <v>#N/A</v>
      </c>
      <c r="WUB269" s="214" t="e">
        <v>#N/A</v>
      </c>
      <c r="WUC269" s="214" t="e">
        <v>#N/A</v>
      </c>
      <c r="WUD269" s="214" t="e">
        <v>#N/A</v>
      </c>
      <c r="WUE269" s="214" t="e">
        <v>#N/A</v>
      </c>
      <c r="WUF269" s="214" t="e">
        <v>#N/A</v>
      </c>
      <c r="WUG269" s="214" t="e">
        <v>#N/A</v>
      </c>
      <c r="WUH269" s="214" t="e">
        <v>#N/A</v>
      </c>
      <c r="WUI269" s="214" t="e">
        <v>#N/A</v>
      </c>
      <c r="WUJ269" s="214" t="e">
        <v>#N/A</v>
      </c>
      <c r="WUK269" s="214" t="e">
        <v>#N/A</v>
      </c>
      <c r="WUL269" s="214" t="e">
        <v>#N/A</v>
      </c>
      <c r="WUM269" s="214" t="e">
        <v>#N/A</v>
      </c>
      <c r="WUN269" s="214" t="e">
        <v>#N/A</v>
      </c>
      <c r="WUO269" s="214" t="e">
        <v>#N/A</v>
      </c>
      <c r="WUP269" s="214" t="e">
        <v>#N/A</v>
      </c>
      <c r="WUQ269" s="214" t="e">
        <v>#N/A</v>
      </c>
      <c r="WUR269" s="214" t="e">
        <v>#N/A</v>
      </c>
      <c r="WUS269" s="214" t="e">
        <v>#N/A</v>
      </c>
      <c r="WUT269" s="214" t="e">
        <v>#N/A</v>
      </c>
      <c r="WUU269" s="214" t="e">
        <v>#N/A</v>
      </c>
      <c r="WUV269" s="214" t="e">
        <v>#N/A</v>
      </c>
      <c r="WUW269" s="214" t="e">
        <v>#N/A</v>
      </c>
      <c r="WUX269" s="214" t="e">
        <v>#N/A</v>
      </c>
      <c r="WUY269" s="214" t="e">
        <v>#N/A</v>
      </c>
      <c r="WUZ269" s="214" t="e">
        <v>#N/A</v>
      </c>
      <c r="WVA269" s="214" t="e">
        <v>#N/A</v>
      </c>
      <c r="WVB269" s="214" t="e">
        <v>#N/A</v>
      </c>
      <c r="WVC269" s="214" t="e">
        <v>#N/A</v>
      </c>
      <c r="WVD269" s="214" t="e">
        <v>#N/A</v>
      </c>
      <c r="WVE269" s="214" t="e">
        <v>#N/A</v>
      </c>
      <c r="WVF269" s="214" t="e">
        <v>#N/A</v>
      </c>
      <c r="WVG269" s="214" t="e">
        <v>#N/A</v>
      </c>
      <c r="WVH269" s="214" t="e">
        <v>#N/A</v>
      </c>
      <c r="WVI269" s="214" t="e">
        <v>#N/A</v>
      </c>
      <c r="WVJ269" s="214" t="e">
        <v>#N/A</v>
      </c>
      <c r="WVK269" s="214" t="e">
        <v>#N/A</v>
      </c>
      <c r="WVL269" s="214" t="e">
        <v>#N/A</v>
      </c>
      <c r="WVM269" s="214" t="e">
        <v>#N/A</v>
      </c>
      <c r="WVN269" s="214" t="e">
        <v>#N/A</v>
      </c>
      <c r="WVO269" s="214" t="e">
        <v>#N/A</v>
      </c>
      <c r="WVP269" s="214" t="e">
        <v>#N/A</v>
      </c>
      <c r="WVQ269" s="214" t="e">
        <v>#N/A</v>
      </c>
      <c r="WVR269" s="214" t="e">
        <v>#N/A</v>
      </c>
      <c r="WVS269" s="214" t="e">
        <v>#N/A</v>
      </c>
      <c r="WVT269" s="214" t="e">
        <v>#N/A</v>
      </c>
      <c r="WVU269" s="214" t="e">
        <v>#N/A</v>
      </c>
      <c r="WVV269" s="214" t="e">
        <v>#N/A</v>
      </c>
      <c r="WVW269" s="214" t="e">
        <v>#N/A</v>
      </c>
      <c r="WVX269" s="214" t="e">
        <v>#N/A</v>
      </c>
      <c r="WVY269" s="214" t="e">
        <v>#N/A</v>
      </c>
      <c r="WVZ269" s="214" t="e">
        <v>#N/A</v>
      </c>
      <c r="WWA269" s="214" t="e">
        <v>#N/A</v>
      </c>
      <c r="WWB269" s="214" t="e">
        <v>#N/A</v>
      </c>
      <c r="WWC269" s="214" t="e">
        <v>#N/A</v>
      </c>
      <c r="WWD269" s="214" t="e">
        <v>#N/A</v>
      </c>
      <c r="WWE269" s="214" t="e">
        <v>#N/A</v>
      </c>
      <c r="WWF269" s="214" t="e">
        <v>#N/A</v>
      </c>
      <c r="WWG269" s="214" t="e">
        <v>#N/A</v>
      </c>
      <c r="WWH269" s="214" t="e">
        <v>#N/A</v>
      </c>
      <c r="WWI269" s="214" t="e">
        <v>#N/A</v>
      </c>
      <c r="WWJ269" s="214" t="e">
        <v>#N/A</v>
      </c>
      <c r="WWK269" s="214" t="e">
        <v>#N/A</v>
      </c>
      <c r="WWL269" s="214" t="e">
        <v>#N/A</v>
      </c>
      <c r="WWM269" s="214" t="e">
        <v>#N/A</v>
      </c>
      <c r="WWN269" s="214" t="e">
        <v>#N/A</v>
      </c>
      <c r="WWO269" s="214" t="e">
        <v>#N/A</v>
      </c>
      <c r="WWP269" s="214" t="e">
        <v>#N/A</v>
      </c>
      <c r="WWQ269" s="214" t="e">
        <v>#N/A</v>
      </c>
      <c r="WWR269" s="214" t="e">
        <v>#N/A</v>
      </c>
      <c r="WWS269" s="214" t="e">
        <v>#N/A</v>
      </c>
      <c r="WWT269" s="214" t="e">
        <v>#N/A</v>
      </c>
      <c r="WWU269" s="214" t="e">
        <v>#N/A</v>
      </c>
      <c r="WWV269" s="214" t="e">
        <v>#N/A</v>
      </c>
      <c r="WWW269" s="214" t="e">
        <v>#N/A</v>
      </c>
      <c r="WWX269" s="214" t="e">
        <v>#N/A</v>
      </c>
      <c r="WWY269" s="214" t="e">
        <v>#N/A</v>
      </c>
      <c r="WWZ269" s="214" t="e">
        <v>#N/A</v>
      </c>
      <c r="WXA269" s="214" t="e">
        <v>#N/A</v>
      </c>
      <c r="WXB269" s="214" t="e">
        <v>#N/A</v>
      </c>
      <c r="WXC269" s="214" t="e">
        <v>#N/A</v>
      </c>
      <c r="WXD269" s="214" t="e">
        <v>#N/A</v>
      </c>
      <c r="WXE269" s="214" t="e">
        <v>#N/A</v>
      </c>
      <c r="WXF269" s="214" t="e">
        <v>#N/A</v>
      </c>
      <c r="WXG269" s="214" t="e">
        <v>#N/A</v>
      </c>
      <c r="WXH269" s="214" t="e">
        <v>#N/A</v>
      </c>
      <c r="WXI269" s="214" t="e">
        <v>#N/A</v>
      </c>
      <c r="WXJ269" s="214" t="e">
        <v>#N/A</v>
      </c>
      <c r="WXK269" s="214" t="e">
        <v>#N/A</v>
      </c>
      <c r="WXL269" s="214" t="e">
        <v>#N/A</v>
      </c>
      <c r="WXM269" s="214" t="e">
        <v>#N/A</v>
      </c>
      <c r="WXN269" s="214" t="e">
        <v>#N/A</v>
      </c>
      <c r="WXO269" s="214" t="e">
        <v>#N/A</v>
      </c>
      <c r="WXP269" s="214" t="e">
        <v>#N/A</v>
      </c>
      <c r="WXQ269" s="214" t="e">
        <v>#N/A</v>
      </c>
      <c r="WXR269" s="214" t="e">
        <v>#N/A</v>
      </c>
      <c r="WXS269" s="214" t="e">
        <v>#N/A</v>
      </c>
      <c r="WXT269" s="214" t="e">
        <v>#N/A</v>
      </c>
      <c r="WXU269" s="214" t="e">
        <v>#N/A</v>
      </c>
      <c r="WXV269" s="214" t="e">
        <v>#N/A</v>
      </c>
      <c r="WXW269" s="214" t="e">
        <v>#N/A</v>
      </c>
      <c r="WXX269" s="214" t="e">
        <v>#N/A</v>
      </c>
      <c r="WXY269" s="214" t="e">
        <v>#N/A</v>
      </c>
      <c r="WXZ269" s="214" t="e">
        <v>#N/A</v>
      </c>
      <c r="WYA269" s="214" t="e">
        <v>#N/A</v>
      </c>
      <c r="WYB269" s="214" t="e">
        <v>#N/A</v>
      </c>
      <c r="WYC269" s="214" t="e">
        <v>#N/A</v>
      </c>
      <c r="WYD269" s="214" t="e">
        <v>#N/A</v>
      </c>
      <c r="WYE269" s="214" t="e">
        <v>#N/A</v>
      </c>
      <c r="WYF269" s="214" t="e">
        <v>#N/A</v>
      </c>
      <c r="WYG269" s="214" t="e">
        <v>#N/A</v>
      </c>
      <c r="WYH269" s="214" t="e">
        <v>#N/A</v>
      </c>
      <c r="WYI269" s="214" t="e">
        <v>#N/A</v>
      </c>
      <c r="WYJ269" s="214" t="e">
        <v>#N/A</v>
      </c>
      <c r="WYK269" s="214" t="e">
        <v>#N/A</v>
      </c>
      <c r="WYL269" s="214" t="e">
        <v>#N/A</v>
      </c>
      <c r="WYM269" s="214" t="e">
        <v>#N/A</v>
      </c>
      <c r="WYN269" s="214" t="e">
        <v>#N/A</v>
      </c>
      <c r="WYO269" s="214" t="e">
        <v>#N/A</v>
      </c>
      <c r="WYP269" s="214" t="e">
        <v>#N/A</v>
      </c>
      <c r="WYQ269" s="214" t="e">
        <v>#N/A</v>
      </c>
      <c r="WYR269" s="214" t="e">
        <v>#N/A</v>
      </c>
      <c r="WYS269" s="214" t="e">
        <v>#N/A</v>
      </c>
      <c r="WYT269" s="214" t="e">
        <v>#N/A</v>
      </c>
      <c r="WYU269" s="214" t="e">
        <v>#N/A</v>
      </c>
      <c r="WYV269" s="214" t="e">
        <v>#N/A</v>
      </c>
      <c r="WYW269" s="214" t="e">
        <v>#N/A</v>
      </c>
      <c r="WYX269" s="214" t="e">
        <v>#N/A</v>
      </c>
      <c r="WYY269" s="214" t="e">
        <v>#N/A</v>
      </c>
      <c r="WYZ269" s="214" t="e">
        <v>#N/A</v>
      </c>
      <c r="WZA269" s="214" t="e">
        <v>#N/A</v>
      </c>
      <c r="WZB269" s="214" t="e">
        <v>#N/A</v>
      </c>
      <c r="WZC269" s="214" t="e">
        <v>#N/A</v>
      </c>
      <c r="WZD269" s="214" t="e">
        <v>#N/A</v>
      </c>
      <c r="WZE269" s="214" t="e">
        <v>#N/A</v>
      </c>
      <c r="WZF269" s="214" t="e">
        <v>#N/A</v>
      </c>
      <c r="WZG269" s="214" t="e">
        <v>#N/A</v>
      </c>
      <c r="WZH269" s="214" t="e">
        <v>#N/A</v>
      </c>
      <c r="WZI269" s="214" t="e">
        <v>#N/A</v>
      </c>
      <c r="WZJ269" s="214" t="e">
        <v>#N/A</v>
      </c>
      <c r="WZK269" s="214" t="e">
        <v>#N/A</v>
      </c>
      <c r="WZL269" s="214" t="e">
        <v>#N/A</v>
      </c>
      <c r="WZM269" s="214" t="e">
        <v>#N/A</v>
      </c>
      <c r="WZN269" s="214" t="e">
        <v>#N/A</v>
      </c>
      <c r="WZO269" s="214" t="e">
        <v>#N/A</v>
      </c>
      <c r="WZP269" s="214" t="e">
        <v>#N/A</v>
      </c>
      <c r="WZQ269" s="214" t="e">
        <v>#N/A</v>
      </c>
      <c r="WZR269" s="214" t="e">
        <v>#N/A</v>
      </c>
      <c r="WZS269" s="214" t="e">
        <v>#N/A</v>
      </c>
      <c r="WZT269" s="214" t="e">
        <v>#N/A</v>
      </c>
      <c r="WZU269" s="214" t="e">
        <v>#N/A</v>
      </c>
      <c r="WZV269" s="214" t="e">
        <v>#N/A</v>
      </c>
      <c r="WZW269" s="214" t="e">
        <v>#N/A</v>
      </c>
      <c r="WZX269" s="214" t="e">
        <v>#N/A</v>
      </c>
      <c r="WZY269" s="214" t="e">
        <v>#N/A</v>
      </c>
      <c r="WZZ269" s="214" t="e">
        <v>#N/A</v>
      </c>
      <c r="XAA269" s="214" t="e">
        <v>#N/A</v>
      </c>
      <c r="XAB269" s="214" t="e">
        <v>#N/A</v>
      </c>
      <c r="XAC269" s="214" t="e">
        <v>#N/A</v>
      </c>
      <c r="XAD269" s="214" t="e">
        <v>#N/A</v>
      </c>
      <c r="XAE269" s="214" t="e">
        <v>#N/A</v>
      </c>
      <c r="XAF269" s="214" t="e">
        <v>#N/A</v>
      </c>
      <c r="XAG269" s="214" t="e">
        <v>#N/A</v>
      </c>
      <c r="XAH269" s="214" t="e">
        <v>#N/A</v>
      </c>
      <c r="XAI269" s="214" t="e">
        <v>#N/A</v>
      </c>
      <c r="XAJ269" s="214" t="e">
        <v>#N/A</v>
      </c>
      <c r="XAK269" s="214" t="e">
        <v>#N/A</v>
      </c>
      <c r="XAL269" s="214" t="e">
        <v>#N/A</v>
      </c>
      <c r="XAM269" s="214" t="e">
        <v>#N/A</v>
      </c>
      <c r="XAN269" s="214" t="e">
        <v>#N/A</v>
      </c>
      <c r="XAO269" s="214" t="e">
        <v>#N/A</v>
      </c>
      <c r="XAP269" s="214" t="e">
        <v>#N/A</v>
      </c>
      <c r="XAQ269" s="214" t="e">
        <v>#N/A</v>
      </c>
      <c r="XAR269" s="214" t="e">
        <v>#N/A</v>
      </c>
      <c r="XAS269" s="214" t="e">
        <v>#N/A</v>
      </c>
      <c r="XAT269" s="214" t="e">
        <v>#N/A</v>
      </c>
      <c r="XAU269" s="214" t="e">
        <v>#N/A</v>
      </c>
      <c r="XAV269" s="214" t="e">
        <v>#N/A</v>
      </c>
      <c r="XAW269" s="214" t="e">
        <v>#N/A</v>
      </c>
      <c r="XAX269" s="214" t="e">
        <v>#N/A</v>
      </c>
      <c r="XAY269" s="214" t="e">
        <v>#N/A</v>
      </c>
      <c r="XAZ269" s="214" t="e">
        <v>#N/A</v>
      </c>
      <c r="XBA269" s="214" t="e">
        <v>#N/A</v>
      </c>
      <c r="XBB269" s="214" t="e">
        <v>#N/A</v>
      </c>
      <c r="XBC269" s="214" t="e">
        <v>#N/A</v>
      </c>
      <c r="XBD269" s="214" t="e">
        <v>#N/A</v>
      </c>
      <c r="XBE269" s="214" t="e">
        <v>#N/A</v>
      </c>
      <c r="XBF269" s="214" t="e">
        <v>#N/A</v>
      </c>
      <c r="XBG269" s="214" t="e">
        <v>#N/A</v>
      </c>
      <c r="XBH269" s="214" t="e">
        <v>#N/A</v>
      </c>
      <c r="XBI269" s="214" t="e">
        <v>#N/A</v>
      </c>
      <c r="XBJ269" s="214" t="e">
        <v>#N/A</v>
      </c>
      <c r="XBK269" s="214" t="e">
        <v>#N/A</v>
      </c>
      <c r="XBL269" s="214" t="e">
        <v>#N/A</v>
      </c>
      <c r="XBM269" s="214" t="e">
        <v>#N/A</v>
      </c>
      <c r="XBN269" s="214" t="e">
        <v>#N/A</v>
      </c>
      <c r="XBO269" s="214" t="e">
        <v>#N/A</v>
      </c>
      <c r="XBP269" s="214" t="e">
        <v>#N/A</v>
      </c>
      <c r="XBQ269" s="214" t="e">
        <v>#N/A</v>
      </c>
      <c r="XBR269" s="214" t="e">
        <v>#N/A</v>
      </c>
      <c r="XBS269" s="214" t="e">
        <v>#N/A</v>
      </c>
      <c r="XBT269" s="214" t="e">
        <v>#N/A</v>
      </c>
      <c r="XBU269" s="214" t="e">
        <v>#N/A</v>
      </c>
      <c r="XBV269" s="214" t="e">
        <v>#N/A</v>
      </c>
      <c r="XBW269" s="214" t="e">
        <v>#N/A</v>
      </c>
      <c r="XBX269" s="214" t="e">
        <v>#N/A</v>
      </c>
      <c r="XBY269" s="214" t="e">
        <v>#N/A</v>
      </c>
      <c r="XBZ269" s="214" t="e">
        <v>#N/A</v>
      </c>
      <c r="XCA269" s="214" t="e">
        <v>#N/A</v>
      </c>
      <c r="XCB269" s="214" t="e">
        <v>#N/A</v>
      </c>
      <c r="XCC269" s="214" t="e">
        <v>#N/A</v>
      </c>
      <c r="XCD269" s="214" t="e">
        <v>#N/A</v>
      </c>
      <c r="XCE269" s="214" t="e">
        <v>#N/A</v>
      </c>
      <c r="XCF269" s="214" t="e">
        <v>#N/A</v>
      </c>
      <c r="XCG269" s="214" t="e">
        <v>#N/A</v>
      </c>
      <c r="XCH269" s="214" t="e">
        <v>#N/A</v>
      </c>
      <c r="XCI269" s="214" t="e">
        <v>#N/A</v>
      </c>
      <c r="XCJ269" s="214" t="e">
        <v>#N/A</v>
      </c>
      <c r="XCK269" s="214" t="e">
        <v>#N/A</v>
      </c>
      <c r="XCL269" s="214" t="e">
        <v>#N/A</v>
      </c>
      <c r="XCM269" s="214" t="e">
        <v>#N/A</v>
      </c>
      <c r="XCN269" s="214" t="e">
        <v>#N/A</v>
      </c>
      <c r="XCO269" s="214" t="e">
        <v>#N/A</v>
      </c>
      <c r="XCP269" s="214" t="e">
        <v>#N/A</v>
      </c>
      <c r="XCQ269" s="214" t="e">
        <v>#N/A</v>
      </c>
      <c r="XCR269" s="214" t="e">
        <v>#N/A</v>
      </c>
      <c r="XCS269" s="214" t="e">
        <v>#N/A</v>
      </c>
      <c r="XCT269" s="214" t="e">
        <v>#N/A</v>
      </c>
      <c r="XCU269" s="214" t="e">
        <v>#N/A</v>
      </c>
      <c r="XCV269" s="214" t="e">
        <v>#N/A</v>
      </c>
      <c r="XCW269" s="214" t="e">
        <v>#N/A</v>
      </c>
      <c r="XCX269" s="214" t="e">
        <v>#N/A</v>
      </c>
      <c r="XCY269" s="214" t="e">
        <v>#N/A</v>
      </c>
      <c r="XCZ269" s="214" t="e">
        <v>#N/A</v>
      </c>
      <c r="XDA269" s="214" t="e">
        <v>#N/A</v>
      </c>
      <c r="XDB269" s="214" t="e">
        <v>#N/A</v>
      </c>
      <c r="XDC269" s="214" t="e">
        <v>#N/A</v>
      </c>
      <c r="XDD269" s="214" t="e">
        <v>#N/A</v>
      </c>
      <c r="XDE269" s="214" t="e">
        <v>#N/A</v>
      </c>
      <c r="XDF269" s="214" t="e">
        <v>#N/A</v>
      </c>
      <c r="XDG269" s="214" t="e">
        <v>#N/A</v>
      </c>
      <c r="XDH269" s="214" t="e">
        <v>#N/A</v>
      </c>
      <c r="XDI269" s="214" t="e">
        <v>#N/A</v>
      </c>
      <c r="XDJ269" s="214" t="e">
        <v>#N/A</v>
      </c>
      <c r="XDK269" s="214" t="e">
        <v>#N/A</v>
      </c>
      <c r="XDL269" s="214" t="e">
        <v>#N/A</v>
      </c>
      <c r="XDM269" s="214" t="e">
        <v>#N/A</v>
      </c>
      <c r="XDN269" s="214" t="e">
        <v>#N/A</v>
      </c>
      <c r="XDO269" s="214" t="e">
        <v>#N/A</v>
      </c>
      <c r="XDP269" s="214" t="e">
        <v>#N/A</v>
      </c>
      <c r="XDQ269" s="214" t="e">
        <v>#N/A</v>
      </c>
      <c r="XDR269" s="214" t="e">
        <v>#N/A</v>
      </c>
      <c r="XDS269" s="214" t="e">
        <v>#N/A</v>
      </c>
      <c r="XDT269" s="214" t="e">
        <v>#N/A</v>
      </c>
      <c r="XDU269" s="214" t="e">
        <v>#N/A</v>
      </c>
      <c r="XDV269" s="214" t="e">
        <v>#N/A</v>
      </c>
      <c r="XDW269" s="214" t="e">
        <v>#N/A</v>
      </c>
      <c r="XDX269" s="214" t="e">
        <v>#N/A</v>
      </c>
      <c r="XDY269" s="214" t="e">
        <v>#N/A</v>
      </c>
      <c r="XDZ269" s="214" t="e">
        <v>#N/A</v>
      </c>
      <c r="XEA269" s="214" t="e">
        <v>#N/A</v>
      </c>
      <c r="XEB269" s="214" t="e">
        <v>#N/A</v>
      </c>
      <c r="XEC269" s="214" t="e">
        <v>#N/A</v>
      </c>
      <c r="XED269" s="214" t="e">
        <v>#N/A</v>
      </c>
      <c r="XEE269" s="214" t="e">
        <v>#N/A</v>
      </c>
      <c r="XEF269" s="214" t="e">
        <v>#N/A</v>
      </c>
      <c r="XEG269" s="214" t="e">
        <v>#N/A</v>
      </c>
      <c r="XEH269" s="214" t="e">
        <v>#N/A</v>
      </c>
      <c r="XEI269" s="214" t="e">
        <v>#N/A</v>
      </c>
      <c r="XEJ269" s="214" t="e">
        <v>#N/A</v>
      </c>
      <c r="XEK269" s="214" t="e">
        <v>#N/A</v>
      </c>
      <c r="XEL269" s="214" t="e">
        <v>#N/A</v>
      </c>
      <c r="XEM269" s="214" t="e">
        <v>#N/A</v>
      </c>
      <c r="XEN269" s="214" t="e">
        <v>#N/A</v>
      </c>
      <c r="XEO269" s="214" t="e">
        <v>#N/A</v>
      </c>
      <c r="XEP269" s="214" t="e">
        <v>#N/A</v>
      </c>
      <c r="XEQ269" s="214" t="e">
        <v>#N/A</v>
      </c>
      <c r="XER269" s="214" t="e">
        <v>#N/A</v>
      </c>
      <c r="XES269" s="214" t="e">
        <v>#N/A</v>
      </c>
      <c r="XET269" s="214" t="e">
        <v>#N/A</v>
      </c>
      <c r="XEU269" s="214" t="e">
        <v>#N/A</v>
      </c>
      <c r="XEV269" s="214" t="e">
        <v>#N/A</v>
      </c>
    </row>
    <row r="270" spans="1:16376" s="214" customFormat="1" ht="26.1" customHeight="1">
      <c r="A270" s="133"/>
      <c r="B270" s="1522"/>
      <c r="C270" s="227" t="s">
        <v>983</v>
      </c>
      <c r="D270" s="227"/>
      <c r="E270" s="227" t="s">
        <v>1379</v>
      </c>
      <c r="F270" s="227" t="s">
        <v>597</v>
      </c>
      <c r="G270" s="227" t="s">
        <v>1380</v>
      </c>
      <c r="H270" s="228">
        <v>3034</v>
      </c>
      <c r="I270" s="228">
        <v>1130</v>
      </c>
      <c r="J270" s="228">
        <v>4520</v>
      </c>
      <c r="K270" s="228"/>
      <c r="L270" s="228"/>
      <c r="M270" s="228"/>
      <c r="N270" s="228"/>
      <c r="O270" s="228">
        <v>1585</v>
      </c>
      <c r="P270" s="228">
        <v>756</v>
      </c>
      <c r="Q270" s="228" t="s">
        <v>1381</v>
      </c>
      <c r="R270" s="227" t="s">
        <v>1382</v>
      </c>
      <c r="S270" s="228">
        <v>722</v>
      </c>
      <c r="T270" s="228" t="s">
        <v>1351</v>
      </c>
      <c r="U270" s="228">
        <v>107</v>
      </c>
      <c r="V270" s="233"/>
      <c r="W270" s="227" t="s">
        <v>1172</v>
      </c>
      <c r="X270" s="227"/>
      <c r="Y270" s="227"/>
      <c r="Z270" s="227"/>
      <c r="AA270" s="227"/>
      <c r="AB270" s="227"/>
      <c r="AC270" s="227"/>
      <c r="AD270" s="241">
        <v>1997</v>
      </c>
      <c r="AE270" s="241"/>
      <c r="AF270" s="241"/>
      <c r="AG270" s="241"/>
      <c r="AH270" s="241"/>
      <c r="AI270" s="244">
        <v>4886</v>
      </c>
      <c r="AJ270" s="244"/>
    </row>
    <row r="271" spans="1:16376" s="214" customFormat="1" ht="26.1" customHeight="1">
      <c r="A271" s="133"/>
      <c r="B271" s="1551"/>
      <c r="C271" s="227" t="s">
        <v>983</v>
      </c>
      <c r="D271" s="227"/>
      <c r="E271" s="227" t="s">
        <v>17796</v>
      </c>
      <c r="F271" s="227" t="s">
        <v>983</v>
      </c>
      <c r="G271" s="227" t="s">
        <v>11279</v>
      </c>
      <c r="H271" s="228">
        <v>17713</v>
      </c>
      <c r="I271" s="228">
        <v>2085</v>
      </c>
      <c r="J271" s="228">
        <v>4724</v>
      </c>
      <c r="K271" s="228" t="s">
        <v>454</v>
      </c>
      <c r="L271" s="228" t="s">
        <v>1156</v>
      </c>
      <c r="M271" s="228" t="s">
        <v>1207</v>
      </c>
      <c r="N271" s="228" t="s">
        <v>1172</v>
      </c>
      <c r="O271" s="228">
        <v>1467</v>
      </c>
      <c r="P271" s="228">
        <v>761</v>
      </c>
      <c r="Q271" s="228" t="s">
        <v>1384</v>
      </c>
      <c r="R271" s="227" t="s">
        <v>1385</v>
      </c>
      <c r="S271" s="228">
        <v>706</v>
      </c>
      <c r="T271" s="228" t="s">
        <v>1386</v>
      </c>
      <c r="U271" s="228"/>
      <c r="V271" s="233">
        <v>1300</v>
      </c>
      <c r="W271" s="227" t="s">
        <v>1172</v>
      </c>
      <c r="X271" s="227"/>
      <c r="Y271" s="227"/>
      <c r="Z271" s="227"/>
      <c r="AA271" s="227"/>
      <c r="AB271" s="227"/>
      <c r="AC271" s="227"/>
      <c r="AD271" s="241">
        <v>1998</v>
      </c>
      <c r="AE271" s="241"/>
      <c r="AF271" s="241"/>
      <c r="AG271" s="241"/>
      <c r="AH271" s="241"/>
      <c r="AI271" s="244">
        <v>6547</v>
      </c>
      <c r="AJ271" s="244"/>
    </row>
    <row r="272" spans="1:16376" s="1546" customFormat="1" ht="26.1" customHeight="1">
      <c r="A272" s="1417"/>
      <c r="B272" s="1522" t="s">
        <v>132</v>
      </c>
      <c r="C272" s="314" t="s">
        <v>55</v>
      </c>
      <c r="D272" s="314"/>
      <c r="E272" s="315">
        <f>COUNTA(E273:E288)</f>
        <v>16</v>
      </c>
      <c r="F272" s="349"/>
      <c r="G272" s="349"/>
      <c r="H272" s="318">
        <f>SUM(H273:H288)</f>
        <v>508116</v>
      </c>
      <c r="I272" s="318">
        <f t="shared" ref="I272:J272" si="10">SUM(I273:I288)</f>
        <v>41839.270000000004</v>
      </c>
      <c r="J272" s="318">
        <f t="shared" si="10"/>
        <v>106162.68</v>
      </c>
      <c r="K272" s="318"/>
      <c r="L272" s="318"/>
      <c r="M272" s="318"/>
      <c r="N272" s="318"/>
      <c r="O272" s="318"/>
      <c r="P272" s="318"/>
      <c r="Q272" s="318"/>
      <c r="R272" s="314"/>
      <c r="S272" s="318"/>
      <c r="T272" s="318"/>
      <c r="U272" s="318"/>
      <c r="V272" s="349"/>
      <c r="W272" s="314"/>
      <c r="X272" s="314"/>
      <c r="Y272" s="314"/>
      <c r="Z272" s="314"/>
      <c r="AA272" s="314"/>
      <c r="AB272" s="314"/>
      <c r="AC272" s="314"/>
      <c r="AD272" s="241"/>
      <c r="AE272" s="381"/>
      <c r="AF272" s="381"/>
      <c r="AG272" s="381"/>
      <c r="AH272" s="381"/>
      <c r="AI272" s="380"/>
      <c r="AJ272" s="380"/>
    </row>
    <row r="273" spans="1:37" s="214" customFormat="1" ht="26.1" customHeight="1">
      <c r="A273" s="133"/>
      <c r="B273" s="903"/>
      <c r="C273" s="227" t="s">
        <v>595</v>
      </c>
      <c r="D273" s="227" t="s">
        <v>19403</v>
      </c>
      <c r="E273" s="227" t="s">
        <v>10413</v>
      </c>
      <c r="F273" s="227" t="s">
        <v>10354</v>
      </c>
      <c r="G273" s="227" t="s">
        <v>12576</v>
      </c>
      <c r="H273" s="228">
        <v>18323</v>
      </c>
      <c r="I273" s="228">
        <v>1480</v>
      </c>
      <c r="J273" s="228">
        <v>3879</v>
      </c>
      <c r="K273" s="228"/>
      <c r="L273" s="228"/>
      <c r="M273" s="228"/>
      <c r="N273" s="228"/>
      <c r="O273" s="228">
        <v>1867</v>
      </c>
      <c r="P273" s="228">
        <v>641</v>
      </c>
      <c r="Q273" s="228" t="s">
        <v>10414</v>
      </c>
      <c r="R273" s="227" t="s">
        <v>15429</v>
      </c>
      <c r="S273" s="228">
        <v>970</v>
      </c>
      <c r="T273" s="228" t="s">
        <v>2669</v>
      </c>
      <c r="U273" s="228">
        <v>256</v>
      </c>
      <c r="V273" s="241">
        <v>2004</v>
      </c>
      <c r="W273" s="227" t="s">
        <v>15430</v>
      </c>
      <c r="X273" s="227"/>
      <c r="Y273" s="227"/>
      <c r="Z273" s="227"/>
      <c r="AA273" s="227"/>
      <c r="AB273" s="227"/>
      <c r="AC273" s="227"/>
      <c r="AD273" s="241">
        <v>2004</v>
      </c>
      <c r="AE273" s="244"/>
      <c r="AF273" s="241"/>
      <c r="AG273" s="241"/>
      <c r="AH273" s="241"/>
      <c r="AI273" s="244">
        <v>6723</v>
      </c>
      <c r="AJ273" s="244"/>
    </row>
    <row r="274" spans="1:37" s="214" customFormat="1" ht="26.1" customHeight="1">
      <c r="A274" s="133"/>
      <c r="B274" s="903"/>
      <c r="C274" s="227" t="s">
        <v>580</v>
      </c>
      <c r="D274" s="227" t="s">
        <v>19404</v>
      </c>
      <c r="E274" s="227" t="s">
        <v>1183</v>
      </c>
      <c r="F274" s="227" t="s">
        <v>580</v>
      </c>
      <c r="G274" s="227" t="s">
        <v>10359</v>
      </c>
      <c r="H274" s="228">
        <v>10630</v>
      </c>
      <c r="I274" s="228">
        <v>2121</v>
      </c>
      <c r="J274" s="228">
        <v>4050</v>
      </c>
      <c r="K274" s="228">
        <v>2121</v>
      </c>
      <c r="L274" s="228">
        <v>4050</v>
      </c>
      <c r="M274" s="228"/>
      <c r="N274" s="228"/>
      <c r="O274" s="228">
        <v>1684</v>
      </c>
      <c r="P274" s="228">
        <v>630</v>
      </c>
      <c r="Q274" s="228" t="s">
        <v>10415</v>
      </c>
      <c r="R274" s="227" t="s">
        <v>3931</v>
      </c>
      <c r="S274" s="228">
        <v>750</v>
      </c>
      <c r="T274" s="228" t="s">
        <v>2669</v>
      </c>
      <c r="U274" s="228">
        <v>304</v>
      </c>
      <c r="V274" s="241">
        <v>2010</v>
      </c>
      <c r="W274" s="227" t="s">
        <v>10416</v>
      </c>
      <c r="X274" s="227"/>
      <c r="Y274" s="227"/>
      <c r="Z274" s="227"/>
      <c r="AA274" s="227"/>
      <c r="AB274" s="227"/>
      <c r="AC274" s="227"/>
      <c r="AD274" s="241">
        <v>2010</v>
      </c>
      <c r="AE274" s="244"/>
      <c r="AF274" s="241"/>
      <c r="AG274" s="241"/>
      <c r="AH274" s="241"/>
      <c r="AI274" s="244">
        <v>8000</v>
      </c>
      <c r="AJ274" s="244"/>
    </row>
    <row r="275" spans="1:37" s="214" customFormat="1" ht="26.1" customHeight="1">
      <c r="A275" s="133"/>
      <c r="B275" s="903"/>
      <c r="C275" s="227" t="s">
        <v>580</v>
      </c>
      <c r="D275" s="227" t="s">
        <v>19405</v>
      </c>
      <c r="E275" s="227" t="s">
        <v>10417</v>
      </c>
      <c r="F275" s="227" t="s">
        <v>10354</v>
      </c>
      <c r="G275" s="227" t="s">
        <v>12576</v>
      </c>
      <c r="H275" s="228">
        <v>12135</v>
      </c>
      <c r="I275" s="228">
        <v>3368</v>
      </c>
      <c r="J275" s="228">
        <v>10053</v>
      </c>
      <c r="K275" s="228"/>
      <c r="L275" s="228"/>
      <c r="M275" s="228"/>
      <c r="N275" s="228"/>
      <c r="O275" s="228">
        <v>1087</v>
      </c>
      <c r="P275" s="228">
        <v>1087</v>
      </c>
      <c r="Q275" s="228" t="s">
        <v>10418</v>
      </c>
      <c r="R275" s="227" t="s">
        <v>2664</v>
      </c>
      <c r="S275" s="228"/>
      <c r="T275" s="228"/>
      <c r="U275" s="228"/>
      <c r="V275" s="241">
        <v>2002</v>
      </c>
      <c r="W275" s="227" t="s">
        <v>10419</v>
      </c>
      <c r="X275" s="227"/>
      <c r="Y275" s="227"/>
      <c r="Z275" s="227"/>
      <c r="AA275" s="227"/>
      <c r="AB275" s="227"/>
      <c r="AC275" s="227"/>
      <c r="AD275" s="241">
        <v>2002</v>
      </c>
      <c r="AE275" s="241"/>
      <c r="AF275" s="241"/>
      <c r="AG275" s="241"/>
      <c r="AH275" s="241"/>
      <c r="AI275" s="244">
        <v>7200</v>
      </c>
      <c r="AJ275" s="244"/>
    </row>
    <row r="276" spans="1:37" s="214" customFormat="1" ht="26.1" customHeight="1">
      <c r="A276" s="133"/>
      <c r="B276" s="903"/>
      <c r="C276" s="227" t="s">
        <v>2011</v>
      </c>
      <c r="D276" s="227" t="s">
        <v>19406</v>
      </c>
      <c r="E276" s="227" t="s">
        <v>19407</v>
      </c>
      <c r="F276" s="227" t="s">
        <v>2012</v>
      </c>
      <c r="G276" s="227" t="s">
        <v>12576</v>
      </c>
      <c r="H276" s="228">
        <v>9855</v>
      </c>
      <c r="I276" s="228">
        <v>4075</v>
      </c>
      <c r="J276" s="228">
        <v>19904</v>
      </c>
      <c r="K276" s="228"/>
      <c r="L276" s="228"/>
      <c r="M276" s="228"/>
      <c r="N276" s="228"/>
      <c r="O276" s="228">
        <v>979</v>
      </c>
      <c r="P276" s="228">
        <v>979</v>
      </c>
      <c r="Q276" s="228" t="s">
        <v>19408</v>
      </c>
      <c r="R276" s="227" t="s">
        <v>12734</v>
      </c>
      <c r="S276" s="228"/>
      <c r="T276" s="228"/>
      <c r="U276" s="228"/>
      <c r="V276" s="233"/>
      <c r="W276" s="227" t="s">
        <v>19409</v>
      </c>
      <c r="X276" s="227"/>
      <c r="Y276" s="227"/>
      <c r="Z276" s="227"/>
      <c r="AA276" s="227"/>
      <c r="AB276" s="227"/>
      <c r="AC276" s="227"/>
      <c r="AD276" s="241">
        <v>2024</v>
      </c>
      <c r="AE276" s="241"/>
      <c r="AF276" s="241"/>
      <c r="AG276" s="241"/>
      <c r="AH276" s="241"/>
      <c r="AI276" s="244">
        <v>39539</v>
      </c>
      <c r="AJ276" s="244"/>
      <c r="AK276" s="215" t="s">
        <v>13406</v>
      </c>
    </row>
    <row r="277" spans="1:37" s="214" customFormat="1" ht="26.1" customHeight="1">
      <c r="A277" s="133"/>
      <c r="B277" s="903"/>
      <c r="C277" s="227" t="s">
        <v>777</v>
      </c>
      <c r="D277" s="227" t="s">
        <v>19410</v>
      </c>
      <c r="E277" s="227" t="s">
        <v>2643</v>
      </c>
      <c r="F277" s="227" t="s">
        <v>2007</v>
      </c>
      <c r="G277" s="227" t="s">
        <v>19372</v>
      </c>
      <c r="H277" s="228">
        <v>8000</v>
      </c>
      <c r="I277" s="228">
        <v>1049.52</v>
      </c>
      <c r="J277" s="228">
        <v>1734.52</v>
      </c>
      <c r="K277" s="228"/>
      <c r="L277" s="228"/>
      <c r="M277" s="228"/>
      <c r="N277" s="228"/>
      <c r="O277" s="228">
        <v>848</v>
      </c>
      <c r="P277" s="228">
        <v>236</v>
      </c>
      <c r="Q277" s="228" t="s">
        <v>10420</v>
      </c>
      <c r="R277" s="227" t="s">
        <v>10421</v>
      </c>
      <c r="S277" s="228">
        <v>559</v>
      </c>
      <c r="T277" s="228" t="s">
        <v>2669</v>
      </c>
      <c r="U277" s="228">
        <v>53</v>
      </c>
      <c r="V277" s="241">
        <v>2005</v>
      </c>
      <c r="W277" s="227" t="s">
        <v>10422</v>
      </c>
      <c r="X277" s="227"/>
      <c r="Y277" s="227"/>
      <c r="Z277" s="227"/>
      <c r="AA277" s="227"/>
      <c r="AB277" s="227"/>
      <c r="AC277" s="227"/>
      <c r="AD277" s="241">
        <v>2005</v>
      </c>
      <c r="AE277" s="241"/>
      <c r="AF277" s="241"/>
      <c r="AG277" s="241"/>
      <c r="AH277" s="241"/>
      <c r="AI277" s="244">
        <v>5858</v>
      </c>
      <c r="AJ277" s="244"/>
      <c r="AK277" s="215" t="s">
        <v>18590</v>
      </c>
    </row>
    <row r="278" spans="1:37" s="214" customFormat="1" ht="27" customHeight="1">
      <c r="A278" s="133"/>
      <c r="B278" s="903"/>
      <c r="C278" s="227" t="s">
        <v>777</v>
      </c>
      <c r="D278" s="227" t="s">
        <v>19411</v>
      </c>
      <c r="E278" s="227" t="s">
        <v>10423</v>
      </c>
      <c r="F278" s="227" t="s">
        <v>2007</v>
      </c>
      <c r="G278" s="227" t="s">
        <v>19372</v>
      </c>
      <c r="H278" s="228">
        <v>21599</v>
      </c>
      <c r="I278" s="228">
        <v>2877</v>
      </c>
      <c r="J278" s="228">
        <v>6146</v>
      </c>
      <c r="K278" s="228"/>
      <c r="L278" s="228"/>
      <c r="M278" s="228"/>
      <c r="N278" s="228"/>
      <c r="O278" s="228" t="s">
        <v>389</v>
      </c>
      <c r="P278" s="228" t="s">
        <v>389</v>
      </c>
      <c r="Q278" s="228" t="s">
        <v>389</v>
      </c>
      <c r="R278" s="227" t="s">
        <v>10424</v>
      </c>
      <c r="S278" s="228" t="s">
        <v>389</v>
      </c>
      <c r="T278" s="228" t="s">
        <v>389</v>
      </c>
      <c r="U278" s="228" t="s">
        <v>389</v>
      </c>
      <c r="V278" s="241">
        <v>2015</v>
      </c>
      <c r="W278" s="227" t="s">
        <v>10425</v>
      </c>
      <c r="X278" s="227"/>
      <c r="Y278" s="227"/>
      <c r="Z278" s="227"/>
      <c r="AA278" s="227"/>
      <c r="AB278" s="227"/>
      <c r="AC278" s="227"/>
      <c r="AD278" s="241">
        <v>2015</v>
      </c>
      <c r="AE278" s="241"/>
      <c r="AF278" s="241"/>
      <c r="AG278" s="241"/>
      <c r="AH278" s="241"/>
      <c r="AI278" s="244">
        <v>16600</v>
      </c>
      <c r="AJ278" s="244"/>
      <c r="AK278" s="215" t="s">
        <v>18590</v>
      </c>
    </row>
    <row r="279" spans="1:37" s="214" customFormat="1" ht="27" customHeight="1">
      <c r="A279" s="133"/>
      <c r="B279" s="903"/>
      <c r="C279" s="227" t="s">
        <v>777</v>
      </c>
      <c r="D279" s="227" t="s">
        <v>19412</v>
      </c>
      <c r="E279" s="227" t="s">
        <v>19413</v>
      </c>
      <c r="F279" s="227" t="s">
        <v>2007</v>
      </c>
      <c r="G279" s="227" t="s">
        <v>26363</v>
      </c>
      <c r="H279" s="228">
        <v>3169</v>
      </c>
      <c r="I279" s="228">
        <v>1160</v>
      </c>
      <c r="J279" s="228">
        <v>4230</v>
      </c>
      <c r="K279" s="228"/>
      <c r="L279" s="228"/>
      <c r="M279" s="228"/>
      <c r="N279" s="228"/>
      <c r="O279" s="228">
        <v>1110</v>
      </c>
      <c r="P279" s="228">
        <v>159</v>
      </c>
      <c r="Q279" s="228" t="s">
        <v>389</v>
      </c>
      <c r="R279" s="227" t="s">
        <v>19414</v>
      </c>
      <c r="S279" s="228" t="s">
        <v>389</v>
      </c>
      <c r="T279" s="228" t="s">
        <v>389</v>
      </c>
      <c r="U279" s="228">
        <v>240</v>
      </c>
      <c r="V279" s="241">
        <v>1995</v>
      </c>
      <c r="W279" s="227" t="s">
        <v>26607</v>
      </c>
      <c r="X279" s="227"/>
      <c r="Y279" s="227"/>
      <c r="Z279" s="227"/>
      <c r="AA279" s="227"/>
      <c r="AB279" s="227"/>
      <c r="AC279" s="227"/>
      <c r="AD279" s="241">
        <v>1995</v>
      </c>
      <c r="AE279" s="244"/>
      <c r="AF279" s="241"/>
      <c r="AG279" s="241"/>
      <c r="AH279" s="241"/>
      <c r="AI279" s="244">
        <v>3700</v>
      </c>
      <c r="AJ279" s="244" t="s">
        <v>19415</v>
      </c>
      <c r="AK279" s="215" t="s">
        <v>13406</v>
      </c>
    </row>
    <row r="280" spans="1:37" s="214" customFormat="1" ht="27" customHeight="1">
      <c r="A280" s="133"/>
      <c r="B280" s="903"/>
      <c r="C280" s="227" t="s">
        <v>777</v>
      </c>
      <c r="D280" s="227" t="s">
        <v>19416</v>
      </c>
      <c r="E280" s="227" t="s">
        <v>19417</v>
      </c>
      <c r="F280" s="227" t="s">
        <v>2007</v>
      </c>
      <c r="G280" s="227" t="s">
        <v>19372</v>
      </c>
      <c r="H280" s="228">
        <v>1474</v>
      </c>
      <c r="I280" s="228">
        <v>1287</v>
      </c>
      <c r="J280" s="228">
        <v>1599.16</v>
      </c>
      <c r="K280" s="228"/>
      <c r="L280" s="228"/>
      <c r="M280" s="228"/>
      <c r="N280" s="228"/>
      <c r="O280" s="228">
        <v>1287</v>
      </c>
      <c r="P280" s="228">
        <v>1287</v>
      </c>
      <c r="Q280" s="228" t="s">
        <v>389</v>
      </c>
      <c r="R280" s="227" t="s">
        <v>19418</v>
      </c>
      <c r="S280" s="228" t="s">
        <v>389</v>
      </c>
      <c r="T280" s="228" t="s">
        <v>389</v>
      </c>
      <c r="U280" s="228"/>
      <c r="V280" s="241">
        <v>2005</v>
      </c>
      <c r="W280" s="227" t="s">
        <v>26608</v>
      </c>
      <c r="X280" s="227"/>
      <c r="Y280" s="227"/>
      <c r="Z280" s="227"/>
      <c r="AA280" s="227"/>
      <c r="AB280" s="227"/>
      <c r="AC280" s="227"/>
      <c r="AD280" s="241">
        <v>2005</v>
      </c>
      <c r="AE280" s="244"/>
      <c r="AF280" s="241"/>
      <c r="AG280" s="241"/>
      <c r="AH280" s="241"/>
      <c r="AI280" s="244">
        <v>1883</v>
      </c>
      <c r="AJ280" s="244" t="s">
        <v>19415</v>
      </c>
      <c r="AK280" s="215" t="s">
        <v>13406</v>
      </c>
    </row>
    <row r="281" spans="1:37" s="214" customFormat="1" ht="27" customHeight="1">
      <c r="A281" s="133"/>
      <c r="B281" s="903"/>
      <c r="C281" s="233" t="s">
        <v>603</v>
      </c>
      <c r="D281" s="233" t="s">
        <v>19419</v>
      </c>
      <c r="E281" s="400" t="s">
        <v>1194</v>
      </c>
      <c r="F281" s="241" t="s">
        <v>603</v>
      </c>
      <c r="G281" s="233" t="s">
        <v>11887</v>
      </c>
      <c r="H281" s="228">
        <v>4705</v>
      </c>
      <c r="I281" s="228">
        <v>2039</v>
      </c>
      <c r="J281" s="228">
        <v>4128</v>
      </c>
      <c r="K281" s="228"/>
      <c r="L281" s="228"/>
      <c r="M281" s="228"/>
      <c r="N281" s="228"/>
      <c r="O281" s="228">
        <v>1525</v>
      </c>
      <c r="P281" s="228">
        <v>596</v>
      </c>
      <c r="Q281" s="228" t="s">
        <v>10426</v>
      </c>
      <c r="R281" s="228" t="s">
        <v>10427</v>
      </c>
      <c r="S281" s="228">
        <v>744</v>
      </c>
      <c r="T281" s="228" t="s">
        <v>2669</v>
      </c>
      <c r="U281" s="228">
        <v>184.5</v>
      </c>
      <c r="V281" s="241">
        <v>2009</v>
      </c>
      <c r="W281" s="228" t="s">
        <v>10428</v>
      </c>
      <c r="X281" s="233"/>
      <c r="Y281" s="228"/>
      <c r="Z281" s="227"/>
      <c r="AA281" s="227"/>
      <c r="AB281" s="233"/>
      <c r="AC281" s="233"/>
      <c r="AD281" s="241">
        <v>2009</v>
      </c>
      <c r="AE281" s="240"/>
      <c r="AF281" s="233"/>
      <c r="AG281" s="233"/>
      <c r="AH281" s="233"/>
      <c r="AI281" s="240">
        <v>7900</v>
      </c>
      <c r="AJ281" s="233"/>
    </row>
    <row r="282" spans="1:37" s="214" customFormat="1" ht="27" customHeight="1">
      <c r="A282" s="133"/>
      <c r="B282" s="903"/>
      <c r="C282" s="243" t="s">
        <v>603</v>
      </c>
      <c r="D282" s="233" t="s">
        <v>19420</v>
      </c>
      <c r="E282" s="243" t="s">
        <v>10429</v>
      </c>
      <c r="F282" s="241" t="s">
        <v>603</v>
      </c>
      <c r="G282" s="241" t="s">
        <v>11887</v>
      </c>
      <c r="H282" s="244">
        <v>9527</v>
      </c>
      <c r="I282" s="244">
        <v>1886</v>
      </c>
      <c r="J282" s="228">
        <v>5314</v>
      </c>
      <c r="K282" s="244"/>
      <c r="L282" s="244"/>
      <c r="M282" s="244"/>
      <c r="N282" s="244"/>
      <c r="O282" s="228">
        <v>2251</v>
      </c>
      <c r="P282" s="244">
        <v>880</v>
      </c>
      <c r="Q282" s="244" t="s">
        <v>10430</v>
      </c>
      <c r="R282" s="241" t="s">
        <v>3931</v>
      </c>
      <c r="S282" s="228">
        <v>1160</v>
      </c>
      <c r="T282" s="244" t="s">
        <v>2669</v>
      </c>
      <c r="U282" s="244">
        <v>211</v>
      </c>
      <c r="V282" s="241">
        <v>2017</v>
      </c>
      <c r="W282" s="241" t="s">
        <v>10428</v>
      </c>
      <c r="X282" s="241"/>
      <c r="Y282" s="241"/>
      <c r="Z282" s="241"/>
      <c r="AA282" s="241"/>
      <c r="AB282" s="241"/>
      <c r="AC282" s="241"/>
      <c r="AD282" s="241">
        <v>2017</v>
      </c>
      <c r="AE282" s="244"/>
      <c r="AF282" s="241"/>
      <c r="AG282" s="241"/>
      <c r="AH282" s="241"/>
      <c r="AI282" s="244">
        <v>16000</v>
      </c>
      <c r="AJ282" s="233"/>
    </row>
    <row r="283" spans="1:37" s="214" customFormat="1" ht="27" customHeight="1">
      <c r="A283" s="133"/>
      <c r="B283" s="903"/>
      <c r="C283" s="227" t="s">
        <v>603</v>
      </c>
      <c r="D283" s="233" t="s">
        <v>19421</v>
      </c>
      <c r="E283" s="227" t="s">
        <v>10431</v>
      </c>
      <c r="F283" s="241" t="s">
        <v>603</v>
      </c>
      <c r="G283" s="227" t="s">
        <v>11887</v>
      </c>
      <c r="H283" s="228">
        <v>8778</v>
      </c>
      <c r="I283" s="228">
        <v>3279</v>
      </c>
      <c r="J283" s="228">
        <v>12091</v>
      </c>
      <c r="K283" s="228"/>
      <c r="L283" s="228"/>
      <c r="M283" s="228"/>
      <c r="N283" s="228"/>
      <c r="O283" s="228">
        <v>2839</v>
      </c>
      <c r="P283" s="228">
        <v>1405</v>
      </c>
      <c r="Q283" s="228" t="s">
        <v>10432</v>
      </c>
      <c r="R283" s="227" t="s">
        <v>3931</v>
      </c>
      <c r="S283" s="228">
        <v>1011</v>
      </c>
      <c r="T283" s="228" t="s">
        <v>2669</v>
      </c>
      <c r="U283" s="228">
        <v>423</v>
      </c>
      <c r="V283" s="241">
        <v>2009</v>
      </c>
      <c r="W283" s="227" t="s">
        <v>10428</v>
      </c>
      <c r="X283" s="227"/>
      <c r="Y283" s="227"/>
      <c r="Z283" s="227"/>
      <c r="AA283" s="227"/>
      <c r="AB283" s="227"/>
      <c r="AC283" s="227"/>
      <c r="AD283" s="241">
        <v>2009</v>
      </c>
      <c r="AE283" s="244"/>
      <c r="AF283" s="241"/>
      <c r="AG283" s="241"/>
      <c r="AH283" s="241"/>
      <c r="AI283" s="244">
        <v>20000</v>
      </c>
      <c r="AJ283" s="244"/>
    </row>
    <row r="284" spans="1:37" ht="27" customHeight="1">
      <c r="A284" s="133"/>
      <c r="B284" s="903"/>
      <c r="C284" s="227" t="s">
        <v>603</v>
      </c>
      <c r="D284" s="233" t="s">
        <v>19422</v>
      </c>
      <c r="E284" s="227" t="s">
        <v>11888</v>
      </c>
      <c r="F284" s="227" t="s">
        <v>603</v>
      </c>
      <c r="G284" s="227" t="s">
        <v>11887</v>
      </c>
      <c r="H284" s="228">
        <v>9300</v>
      </c>
      <c r="I284" s="228">
        <v>1855</v>
      </c>
      <c r="J284" s="228">
        <v>2860</v>
      </c>
      <c r="K284" s="228"/>
      <c r="L284" s="228"/>
      <c r="M284" s="228"/>
      <c r="N284" s="228"/>
      <c r="O284" s="228">
        <v>1348</v>
      </c>
      <c r="P284" s="228">
        <v>360</v>
      </c>
      <c r="Q284" s="228"/>
      <c r="R284" s="227" t="s">
        <v>11889</v>
      </c>
      <c r="S284" s="228">
        <v>839</v>
      </c>
      <c r="T284" s="228" t="s">
        <v>2669</v>
      </c>
      <c r="U284" s="228">
        <v>149</v>
      </c>
      <c r="V284" s="241">
        <v>2019</v>
      </c>
      <c r="W284" s="227" t="s">
        <v>10428</v>
      </c>
      <c r="X284" s="227"/>
      <c r="Y284" s="227"/>
      <c r="Z284" s="227"/>
      <c r="AA284" s="227"/>
      <c r="AB284" s="227"/>
      <c r="AC284" s="227"/>
      <c r="AD284" s="241">
        <v>2019</v>
      </c>
      <c r="AE284" s="244"/>
      <c r="AF284" s="241"/>
      <c r="AG284" s="241"/>
      <c r="AH284" s="241"/>
      <c r="AI284" s="244">
        <v>14000</v>
      </c>
      <c r="AJ284" s="244"/>
    </row>
    <row r="285" spans="1:37" s="214" customFormat="1" ht="27" customHeight="1">
      <c r="A285" s="133"/>
      <c r="B285" s="903"/>
      <c r="C285" s="227" t="s">
        <v>10366</v>
      </c>
      <c r="D285" s="227" t="s">
        <v>19423</v>
      </c>
      <c r="E285" s="227" t="s">
        <v>10433</v>
      </c>
      <c r="F285" s="227" t="s">
        <v>10366</v>
      </c>
      <c r="G285" s="227" t="s">
        <v>10434</v>
      </c>
      <c r="H285" s="228">
        <v>18703</v>
      </c>
      <c r="I285" s="228">
        <v>2639</v>
      </c>
      <c r="J285" s="228">
        <v>5137</v>
      </c>
      <c r="K285" s="228"/>
      <c r="L285" s="228"/>
      <c r="M285" s="228"/>
      <c r="N285" s="228"/>
      <c r="O285" s="228">
        <v>1755.25</v>
      </c>
      <c r="P285" s="228">
        <v>731.25</v>
      </c>
      <c r="Q285" s="228" t="s">
        <v>10435</v>
      </c>
      <c r="R285" s="227" t="s">
        <v>3931</v>
      </c>
      <c r="S285" s="228">
        <v>803</v>
      </c>
      <c r="T285" s="228" t="s">
        <v>2669</v>
      </c>
      <c r="U285" s="228">
        <v>221</v>
      </c>
      <c r="V285" s="241">
        <v>2016</v>
      </c>
      <c r="W285" s="227"/>
      <c r="X285" s="227"/>
      <c r="Y285" s="227"/>
      <c r="Z285" s="227"/>
      <c r="AA285" s="227"/>
      <c r="AB285" s="227"/>
      <c r="AC285" s="227"/>
      <c r="AD285" s="241">
        <v>2016</v>
      </c>
      <c r="AE285" s="241"/>
      <c r="AF285" s="241"/>
      <c r="AG285" s="241"/>
      <c r="AH285" s="241"/>
      <c r="AI285" s="244">
        <v>141</v>
      </c>
      <c r="AJ285" s="244"/>
    </row>
    <row r="286" spans="1:37" s="214" customFormat="1" ht="27" customHeight="1">
      <c r="A286" s="133"/>
      <c r="B286" s="200"/>
      <c r="C286" s="227" t="s">
        <v>10366</v>
      </c>
      <c r="D286" s="227" t="s">
        <v>19424</v>
      </c>
      <c r="E286" s="227" t="s">
        <v>10436</v>
      </c>
      <c r="F286" s="227" t="s">
        <v>10366</v>
      </c>
      <c r="G286" s="227" t="s">
        <v>10434</v>
      </c>
      <c r="H286" s="228">
        <v>15332</v>
      </c>
      <c r="I286" s="228">
        <v>3052</v>
      </c>
      <c r="J286" s="228">
        <v>6523</v>
      </c>
      <c r="K286" s="228"/>
      <c r="L286" s="228"/>
      <c r="M286" s="228"/>
      <c r="N286" s="228"/>
      <c r="O286" s="228">
        <v>2548</v>
      </c>
      <c r="P286" s="228">
        <v>1699</v>
      </c>
      <c r="Q286" s="228" t="s">
        <v>10437</v>
      </c>
      <c r="R286" s="227" t="s">
        <v>3931</v>
      </c>
      <c r="S286" s="228">
        <v>739</v>
      </c>
      <c r="T286" s="228" t="s">
        <v>10438</v>
      </c>
      <c r="U286" s="228">
        <v>110</v>
      </c>
      <c r="V286" s="241">
        <v>2014</v>
      </c>
      <c r="W286" s="227"/>
      <c r="X286" s="227"/>
      <c r="Y286" s="227"/>
      <c r="Z286" s="227"/>
      <c r="AA286" s="227"/>
      <c r="AB286" s="227"/>
      <c r="AC286" s="227"/>
      <c r="AD286" s="241">
        <v>2014</v>
      </c>
      <c r="AE286" s="241"/>
      <c r="AF286" s="241"/>
      <c r="AG286" s="241"/>
      <c r="AH286" s="241"/>
      <c r="AI286" s="244">
        <v>22900</v>
      </c>
      <c r="AJ286" s="244"/>
    </row>
    <row r="287" spans="1:37" s="214" customFormat="1" ht="27" customHeight="1">
      <c r="A287" s="133"/>
      <c r="B287" s="200"/>
      <c r="C287" s="227" t="s">
        <v>2111</v>
      </c>
      <c r="D287" s="227" t="s">
        <v>19425</v>
      </c>
      <c r="E287" s="227" t="s">
        <v>19426</v>
      </c>
      <c r="F287" s="227" t="s">
        <v>2111</v>
      </c>
      <c r="G287" s="227" t="s">
        <v>10434</v>
      </c>
      <c r="H287" s="228">
        <v>308269</v>
      </c>
      <c r="I287" s="228">
        <v>8760</v>
      </c>
      <c r="J287" s="228">
        <v>16723</v>
      </c>
      <c r="K287" s="228"/>
      <c r="L287" s="228"/>
      <c r="M287" s="228"/>
      <c r="N287" s="228"/>
      <c r="O287" s="228"/>
      <c r="P287" s="228">
        <v>5069</v>
      </c>
      <c r="Q287" s="228"/>
      <c r="R287" s="227" t="s">
        <v>26609</v>
      </c>
      <c r="S287" s="228">
        <v>2750</v>
      </c>
      <c r="T287" s="228" t="s">
        <v>19427</v>
      </c>
      <c r="U287" s="228"/>
      <c r="V287" s="241">
        <v>2024</v>
      </c>
      <c r="W287" s="227"/>
      <c r="X287" s="227"/>
      <c r="Y287" s="227"/>
      <c r="Z287" s="227"/>
      <c r="AA287" s="227"/>
      <c r="AB287" s="227"/>
      <c r="AC287" s="227"/>
      <c r="AD287" s="241">
        <v>2024</v>
      </c>
      <c r="AE287" s="241"/>
      <c r="AF287" s="241"/>
      <c r="AG287" s="241"/>
      <c r="AH287" s="241"/>
      <c r="AI287" s="244">
        <v>51400</v>
      </c>
      <c r="AJ287" s="244"/>
      <c r="AK287" s="215" t="s">
        <v>13406</v>
      </c>
    </row>
    <row r="288" spans="1:37" s="214" customFormat="1" ht="27" customHeight="1">
      <c r="A288" s="133"/>
      <c r="B288" s="1488"/>
      <c r="C288" s="227" t="s">
        <v>2111</v>
      </c>
      <c r="D288" s="227" t="s">
        <v>19361</v>
      </c>
      <c r="E288" s="227" t="s">
        <v>19428</v>
      </c>
      <c r="F288" s="227" t="s">
        <v>2111</v>
      </c>
      <c r="G288" s="227" t="s">
        <v>10434</v>
      </c>
      <c r="H288" s="244">
        <v>48317</v>
      </c>
      <c r="I288" s="244">
        <v>911.75</v>
      </c>
      <c r="J288" s="244">
        <v>1791</v>
      </c>
      <c r="K288" s="228"/>
      <c r="L288" s="228"/>
      <c r="M288" s="228"/>
      <c r="N288" s="228"/>
      <c r="O288" s="228"/>
      <c r="P288" s="228"/>
      <c r="Q288" s="228"/>
      <c r="R288" s="227"/>
      <c r="S288" s="228"/>
      <c r="T288" s="228"/>
      <c r="U288" s="228"/>
      <c r="V288" s="241">
        <v>2011</v>
      </c>
      <c r="W288" s="227"/>
      <c r="X288" s="227"/>
      <c r="Y288" s="227"/>
      <c r="Z288" s="227"/>
      <c r="AA288" s="227"/>
      <c r="AB288" s="227"/>
      <c r="AC288" s="227"/>
      <c r="AD288" s="241">
        <v>2011</v>
      </c>
      <c r="AE288" s="241"/>
      <c r="AF288" s="241"/>
      <c r="AG288" s="241"/>
      <c r="AH288" s="241"/>
      <c r="AI288" s="244">
        <v>8004</v>
      </c>
      <c r="AJ288" s="244" t="s">
        <v>19429</v>
      </c>
      <c r="AK288" s="215" t="s">
        <v>19340</v>
      </c>
    </row>
    <row r="289" spans="1:36" s="1546" customFormat="1" ht="27" customHeight="1">
      <c r="A289" s="1417"/>
      <c r="B289" s="1522" t="s">
        <v>471</v>
      </c>
      <c r="C289" s="314" t="s">
        <v>55</v>
      </c>
      <c r="D289" s="314"/>
      <c r="E289" s="315">
        <f>COUNTA(E290:E314)</f>
        <v>25</v>
      </c>
      <c r="F289" s="314"/>
      <c r="G289" s="314"/>
      <c r="H289" s="318">
        <f>SUM(H290:H314)</f>
        <v>271495</v>
      </c>
      <c r="I289" s="318">
        <f t="shared" ref="I289:J289" si="11">SUM(I290:I314)</f>
        <v>86568.639999999999</v>
      </c>
      <c r="J289" s="318">
        <f t="shared" si="11"/>
        <v>206074.85</v>
      </c>
      <c r="K289" s="318"/>
      <c r="L289" s="318"/>
      <c r="M289" s="318"/>
      <c r="N289" s="318"/>
      <c r="O289" s="318"/>
      <c r="P289" s="318"/>
      <c r="Q289" s="318"/>
      <c r="R289" s="314"/>
      <c r="S289" s="318"/>
      <c r="T289" s="318"/>
      <c r="U289" s="318"/>
      <c r="V289" s="349"/>
      <c r="W289" s="314"/>
      <c r="X289" s="314"/>
      <c r="Y289" s="314"/>
      <c r="Z289" s="314"/>
      <c r="AA289" s="314"/>
      <c r="AB289" s="314"/>
      <c r="AC289" s="314"/>
      <c r="AD289" s="241"/>
      <c r="AE289" s="381"/>
      <c r="AF289" s="381"/>
      <c r="AG289" s="381"/>
      <c r="AH289" s="381"/>
      <c r="AI289" s="380"/>
      <c r="AJ289" s="380"/>
    </row>
    <row r="290" spans="1:36" s="214" customFormat="1" ht="27" customHeight="1">
      <c r="A290" s="133"/>
      <c r="B290" s="903"/>
      <c r="C290" s="227" t="s">
        <v>2655</v>
      </c>
      <c r="D290" s="227" t="s">
        <v>19603</v>
      </c>
      <c r="E290" s="227" t="s">
        <v>19604</v>
      </c>
      <c r="F290" s="227" t="s">
        <v>2655</v>
      </c>
      <c r="G290" s="227" t="s">
        <v>13736</v>
      </c>
      <c r="H290" s="228">
        <v>3</v>
      </c>
      <c r="I290" s="228">
        <v>1920</v>
      </c>
      <c r="J290" s="228">
        <v>2256</v>
      </c>
      <c r="K290" s="228"/>
      <c r="L290" s="228"/>
      <c r="M290" s="228"/>
      <c r="N290" s="228"/>
      <c r="O290" s="228">
        <v>780</v>
      </c>
      <c r="P290" s="228">
        <v>720</v>
      </c>
      <c r="Q290" s="228" t="s">
        <v>2663</v>
      </c>
      <c r="R290" s="227" t="s">
        <v>26610</v>
      </c>
      <c r="S290" s="228" t="s">
        <v>914</v>
      </c>
      <c r="T290" s="228" t="s">
        <v>914</v>
      </c>
      <c r="U290" s="228">
        <v>60</v>
      </c>
      <c r="V290" s="233"/>
      <c r="W290" s="227" t="s">
        <v>1529</v>
      </c>
      <c r="X290" s="227">
        <v>1999</v>
      </c>
      <c r="Y290" s="227">
        <v>2002</v>
      </c>
      <c r="Z290" s="227"/>
      <c r="AA290" s="227"/>
      <c r="AB290" s="227"/>
      <c r="AC290" s="227"/>
      <c r="AD290" s="241">
        <v>2004</v>
      </c>
      <c r="AE290" s="241"/>
      <c r="AF290" s="241"/>
      <c r="AG290" s="241"/>
      <c r="AH290" s="241"/>
      <c r="AI290" s="244">
        <v>3600</v>
      </c>
      <c r="AJ290" s="244"/>
    </row>
    <row r="291" spans="1:36" s="214" customFormat="1" ht="27" customHeight="1">
      <c r="A291" s="133"/>
      <c r="B291" s="903"/>
      <c r="C291" s="227" t="s">
        <v>2655</v>
      </c>
      <c r="D291" s="227" t="s">
        <v>19605</v>
      </c>
      <c r="E291" s="227" t="s">
        <v>19606</v>
      </c>
      <c r="F291" s="227" t="s">
        <v>2655</v>
      </c>
      <c r="G291" s="227" t="s">
        <v>13736</v>
      </c>
      <c r="H291" s="228">
        <v>13976</v>
      </c>
      <c r="I291" s="228">
        <v>576</v>
      </c>
      <c r="J291" s="228">
        <v>1152</v>
      </c>
      <c r="K291" s="228"/>
      <c r="L291" s="228"/>
      <c r="M291" s="228"/>
      <c r="N291" s="228"/>
      <c r="O291" s="228">
        <v>960</v>
      </c>
      <c r="P291" s="228">
        <v>960</v>
      </c>
      <c r="Q291" s="228" t="s">
        <v>2665</v>
      </c>
      <c r="R291" s="227" t="s">
        <v>2666</v>
      </c>
      <c r="S291" s="228"/>
      <c r="T291" s="228"/>
      <c r="U291" s="228"/>
      <c r="V291" s="233"/>
      <c r="W291" s="227"/>
      <c r="X291" s="227"/>
      <c r="Y291" s="227"/>
      <c r="Z291" s="227"/>
      <c r="AA291" s="227"/>
      <c r="AB291" s="227"/>
      <c r="AC291" s="227"/>
      <c r="AD291" s="241"/>
      <c r="AE291" s="241"/>
      <c r="AF291" s="241"/>
      <c r="AG291" s="241"/>
      <c r="AH291" s="241"/>
      <c r="AI291" s="244"/>
      <c r="AJ291" s="244"/>
    </row>
    <row r="292" spans="1:36" s="214" customFormat="1" ht="27" customHeight="1">
      <c r="A292" s="133"/>
      <c r="B292" s="903"/>
      <c r="C292" s="227" t="s">
        <v>2655</v>
      </c>
      <c r="D292" s="227" t="s">
        <v>19605</v>
      </c>
      <c r="E292" s="227" t="s">
        <v>19607</v>
      </c>
      <c r="F292" s="227" t="s">
        <v>2655</v>
      </c>
      <c r="G292" s="227" t="s">
        <v>13736</v>
      </c>
      <c r="H292" s="228">
        <v>13976</v>
      </c>
      <c r="I292" s="228">
        <v>576</v>
      </c>
      <c r="J292" s="228">
        <v>1152</v>
      </c>
      <c r="K292" s="228"/>
      <c r="L292" s="228"/>
      <c r="M292" s="228"/>
      <c r="N292" s="228"/>
      <c r="O292" s="228">
        <v>960</v>
      </c>
      <c r="P292" s="228">
        <v>960</v>
      </c>
      <c r="Q292" s="228" t="s">
        <v>2665</v>
      </c>
      <c r="R292" s="227" t="s">
        <v>2666</v>
      </c>
      <c r="S292" s="228"/>
      <c r="T292" s="228"/>
      <c r="U292" s="228"/>
      <c r="V292" s="233"/>
      <c r="W292" s="227" t="s">
        <v>1529</v>
      </c>
      <c r="X292" s="227"/>
      <c r="Y292" s="227"/>
      <c r="Z292" s="227"/>
      <c r="AA292" s="227"/>
      <c r="AB292" s="227"/>
      <c r="AC292" s="227"/>
      <c r="AD292" s="241">
        <v>2006</v>
      </c>
      <c r="AE292" s="241"/>
      <c r="AF292" s="241"/>
      <c r="AG292" s="241"/>
      <c r="AH292" s="241"/>
      <c r="AI292" s="244">
        <v>980</v>
      </c>
      <c r="AJ292" s="244"/>
    </row>
    <row r="293" spans="1:36" s="1548" customFormat="1" ht="27" customHeight="1">
      <c r="A293" s="133"/>
      <c r="B293" s="903"/>
      <c r="C293" s="227" t="s">
        <v>2655</v>
      </c>
      <c r="D293" s="227" t="s">
        <v>19608</v>
      </c>
      <c r="E293" s="227" t="s">
        <v>26611</v>
      </c>
      <c r="F293" s="227" t="s">
        <v>2655</v>
      </c>
      <c r="G293" s="227" t="s">
        <v>13736</v>
      </c>
      <c r="H293" s="228">
        <v>15678</v>
      </c>
      <c r="I293" s="228">
        <v>3031</v>
      </c>
      <c r="J293" s="228">
        <v>799</v>
      </c>
      <c r="K293" s="228"/>
      <c r="L293" s="228"/>
      <c r="M293" s="228"/>
      <c r="N293" s="228"/>
      <c r="O293" s="228">
        <v>424</v>
      </c>
      <c r="P293" s="228">
        <v>424</v>
      </c>
      <c r="Q293" s="228" t="s">
        <v>2667</v>
      </c>
      <c r="R293" s="227" t="s">
        <v>18883</v>
      </c>
      <c r="S293" s="228">
        <v>1645</v>
      </c>
      <c r="T293" s="228" t="s">
        <v>19609</v>
      </c>
      <c r="U293" s="228"/>
      <c r="V293" s="233"/>
      <c r="W293" s="227" t="s">
        <v>1529</v>
      </c>
      <c r="X293" s="227"/>
      <c r="Y293" s="227"/>
      <c r="Z293" s="227"/>
      <c r="AA293" s="227"/>
      <c r="AB293" s="227"/>
      <c r="AC293" s="227"/>
      <c r="AD293" s="241"/>
      <c r="AE293" s="241"/>
      <c r="AF293" s="241"/>
      <c r="AG293" s="241"/>
      <c r="AH293" s="241"/>
      <c r="AI293" s="244"/>
      <c r="AJ293" s="244"/>
    </row>
    <row r="294" spans="1:36" s="214" customFormat="1" ht="27" customHeight="1">
      <c r="A294" s="133"/>
      <c r="B294" s="903"/>
      <c r="C294" s="227" t="s">
        <v>2655</v>
      </c>
      <c r="D294" s="227" t="s">
        <v>19610</v>
      </c>
      <c r="E294" s="227" t="s">
        <v>19611</v>
      </c>
      <c r="F294" s="227" t="s">
        <v>2655</v>
      </c>
      <c r="G294" s="227" t="s">
        <v>13736</v>
      </c>
      <c r="H294" s="228">
        <v>4032</v>
      </c>
      <c r="I294" s="228">
        <v>1675.4</v>
      </c>
      <c r="J294" s="228">
        <v>4460.17</v>
      </c>
      <c r="K294" s="228"/>
      <c r="L294" s="228"/>
      <c r="M294" s="228"/>
      <c r="N294" s="228"/>
      <c r="O294" s="228">
        <v>2558</v>
      </c>
      <c r="P294" s="228">
        <v>1405.3</v>
      </c>
      <c r="Q294" s="228" t="s">
        <v>2667</v>
      </c>
      <c r="R294" s="227" t="s">
        <v>2668</v>
      </c>
      <c r="S294" s="228">
        <v>858.5</v>
      </c>
      <c r="T294" s="228" t="s">
        <v>2669</v>
      </c>
      <c r="U294" s="228">
        <v>293.8</v>
      </c>
      <c r="V294" s="233"/>
      <c r="W294" s="227" t="s">
        <v>2670</v>
      </c>
      <c r="X294" s="227"/>
      <c r="Y294" s="227"/>
      <c r="Z294" s="227"/>
      <c r="AA294" s="227"/>
      <c r="AB294" s="227"/>
      <c r="AC294" s="227"/>
      <c r="AD294" s="241">
        <v>2013</v>
      </c>
      <c r="AE294" s="241"/>
      <c r="AF294" s="241"/>
      <c r="AG294" s="241"/>
      <c r="AH294" s="241"/>
      <c r="AI294" s="244">
        <v>63600</v>
      </c>
      <c r="AJ294" s="244"/>
    </row>
    <row r="295" spans="1:36" s="214" customFormat="1" ht="39.950000000000003" customHeight="1">
      <c r="A295" s="133"/>
      <c r="B295" s="903"/>
      <c r="C295" s="227" t="s">
        <v>2655</v>
      </c>
      <c r="D295" s="227" t="s">
        <v>19612</v>
      </c>
      <c r="E295" s="227" t="s">
        <v>26612</v>
      </c>
      <c r="F295" s="227" t="s">
        <v>2655</v>
      </c>
      <c r="G295" s="227" t="s">
        <v>11303</v>
      </c>
      <c r="H295" s="228">
        <v>11158</v>
      </c>
      <c r="I295" s="228">
        <v>5041.8</v>
      </c>
      <c r="J295" s="228">
        <v>11890.5</v>
      </c>
      <c r="K295" s="228"/>
      <c r="L295" s="228"/>
      <c r="M295" s="228"/>
      <c r="N295" s="228"/>
      <c r="O295" s="228">
        <v>2340</v>
      </c>
      <c r="P295" s="228">
        <v>1722.3</v>
      </c>
      <c r="Q295" s="228" t="s">
        <v>2667</v>
      </c>
      <c r="R295" s="227" t="s">
        <v>2671</v>
      </c>
      <c r="S295" s="228"/>
      <c r="T295" s="228"/>
      <c r="U295" s="228">
        <v>617.5</v>
      </c>
      <c r="V295" s="233"/>
      <c r="W295" s="227" t="s">
        <v>17797</v>
      </c>
      <c r="X295" s="227"/>
      <c r="Y295" s="227"/>
      <c r="Z295" s="227"/>
      <c r="AA295" s="227"/>
      <c r="AB295" s="227"/>
      <c r="AC295" s="227"/>
      <c r="AD295" s="241">
        <v>2013</v>
      </c>
      <c r="AE295" s="241"/>
      <c r="AF295" s="241"/>
      <c r="AG295" s="241"/>
      <c r="AH295" s="241"/>
      <c r="AI295" s="244">
        <v>38000</v>
      </c>
      <c r="AJ295" s="244"/>
    </row>
    <row r="296" spans="1:36" s="214" customFormat="1" ht="39.950000000000003" customHeight="1">
      <c r="A296" s="133"/>
      <c r="B296" s="903"/>
      <c r="C296" s="227" t="s">
        <v>2655</v>
      </c>
      <c r="D296" s="227" t="s">
        <v>19613</v>
      </c>
      <c r="E296" s="227" t="s">
        <v>26613</v>
      </c>
      <c r="F296" s="227" t="s">
        <v>2655</v>
      </c>
      <c r="G296" s="227" t="s">
        <v>16213</v>
      </c>
      <c r="H296" s="228">
        <v>14982</v>
      </c>
      <c r="I296" s="228">
        <v>8323.89</v>
      </c>
      <c r="J296" s="228">
        <v>13461.28</v>
      </c>
      <c r="K296" s="228"/>
      <c r="L296" s="228"/>
      <c r="M296" s="228"/>
      <c r="N296" s="228"/>
      <c r="O296" s="228">
        <v>2537</v>
      </c>
      <c r="P296" s="228">
        <v>1924.9</v>
      </c>
      <c r="Q296" s="228" t="s">
        <v>2672</v>
      </c>
      <c r="R296" s="227" t="s">
        <v>2671</v>
      </c>
      <c r="S296" s="228"/>
      <c r="T296" s="228"/>
      <c r="U296" s="228">
        <v>612.04999999999995</v>
      </c>
      <c r="V296" s="233"/>
      <c r="W296" s="227" t="s">
        <v>17798</v>
      </c>
      <c r="X296" s="227"/>
      <c r="Y296" s="227"/>
      <c r="Z296" s="227"/>
      <c r="AA296" s="227"/>
      <c r="AB296" s="227"/>
      <c r="AC296" s="227"/>
      <c r="AD296" s="241">
        <v>2013</v>
      </c>
      <c r="AE296" s="241"/>
      <c r="AF296" s="241"/>
      <c r="AG296" s="241"/>
      <c r="AH296" s="241"/>
      <c r="AI296" s="244">
        <v>37902</v>
      </c>
      <c r="AJ296" s="244"/>
    </row>
    <row r="297" spans="1:36" s="214" customFormat="1" ht="39.950000000000003" customHeight="1">
      <c r="A297" s="133"/>
      <c r="B297" s="903"/>
      <c r="C297" s="227" t="s">
        <v>2655</v>
      </c>
      <c r="D297" s="227" t="s">
        <v>19614</v>
      </c>
      <c r="E297" s="227" t="s">
        <v>26614</v>
      </c>
      <c r="F297" s="227" t="s">
        <v>2655</v>
      </c>
      <c r="G297" s="227" t="s">
        <v>11304</v>
      </c>
      <c r="H297" s="228">
        <v>8109</v>
      </c>
      <c r="I297" s="228">
        <v>3682</v>
      </c>
      <c r="J297" s="228">
        <v>12501</v>
      </c>
      <c r="K297" s="228"/>
      <c r="L297" s="228"/>
      <c r="M297" s="228"/>
      <c r="N297" s="228"/>
      <c r="O297" s="228">
        <v>1772</v>
      </c>
      <c r="P297" s="228">
        <v>1772</v>
      </c>
      <c r="Q297" s="228" t="s">
        <v>2673</v>
      </c>
      <c r="R297" s="227" t="s">
        <v>26615</v>
      </c>
      <c r="S297" s="228"/>
      <c r="T297" s="228"/>
      <c r="U297" s="228"/>
      <c r="V297" s="233"/>
      <c r="W297" s="227" t="s">
        <v>17798</v>
      </c>
      <c r="X297" s="227"/>
      <c r="Y297" s="227"/>
      <c r="Z297" s="227"/>
      <c r="AA297" s="227"/>
      <c r="AB297" s="227"/>
      <c r="AC297" s="227"/>
      <c r="AD297" s="241">
        <v>2015</v>
      </c>
      <c r="AE297" s="241"/>
      <c r="AF297" s="241"/>
      <c r="AG297" s="241"/>
      <c r="AH297" s="241"/>
      <c r="AI297" s="244">
        <v>22800</v>
      </c>
      <c r="AJ297" s="244"/>
    </row>
    <row r="298" spans="1:36" s="214" customFormat="1" ht="39.950000000000003" customHeight="1">
      <c r="A298" s="133"/>
      <c r="B298" s="903"/>
      <c r="C298" s="227" t="s">
        <v>2655</v>
      </c>
      <c r="D298" s="227" t="s">
        <v>19615</v>
      </c>
      <c r="E298" s="227" t="s">
        <v>26616</v>
      </c>
      <c r="F298" s="227" t="s">
        <v>2655</v>
      </c>
      <c r="G298" s="227" t="s">
        <v>11305</v>
      </c>
      <c r="H298" s="228">
        <v>8057</v>
      </c>
      <c r="I298" s="228">
        <v>3435</v>
      </c>
      <c r="J298" s="228">
        <v>11794</v>
      </c>
      <c r="K298" s="228"/>
      <c r="L298" s="228"/>
      <c r="M298" s="228"/>
      <c r="N298" s="228"/>
      <c r="O298" s="228">
        <v>848</v>
      </c>
      <c r="P298" s="228">
        <v>848</v>
      </c>
      <c r="Q298" s="228" t="s">
        <v>11306</v>
      </c>
      <c r="R298" s="227" t="s">
        <v>11307</v>
      </c>
      <c r="S298" s="228"/>
      <c r="T298" s="228"/>
      <c r="U298" s="228"/>
      <c r="V298" s="233"/>
      <c r="W298" s="227" t="s">
        <v>17798</v>
      </c>
      <c r="X298" s="227"/>
      <c r="Y298" s="227"/>
      <c r="Z298" s="227"/>
      <c r="AA298" s="227"/>
      <c r="AB298" s="227"/>
      <c r="AC298" s="227"/>
      <c r="AD298" s="241">
        <v>2017</v>
      </c>
      <c r="AE298" s="241"/>
      <c r="AF298" s="241"/>
      <c r="AG298" s="241"/>
      <c r="AH298" s="241"/>
      <c r="AI298" s="244">
        <v>30131</v>
      </c>
      <c r="AJ298" s="244"/>
    </row>
    <row r="299" spans="1:36" s="214" customFormat="1" ht="36.950000000000003" customHeight="1">
      <c r="A299" s="133"/>
      <c r="B299" s="903"/>
      <c r="C299" s="227" t="s">
        <v>2655</v>
      </c>
      <c r="D299" s="227" t="s">
        <v>19616</v>
      </c>
      <c r="E299" s="227" t="s">
        <v>26617</v>
      </c>
      <c r="F299" s="227" t="s">
        <v>2655</v>
      </c>
      <c r="G299" s="227" t="s">
        <v>11308</v>
      </c>
      <c r="H299" s="228">
        <v>11695</v>
      </c>
      <c r="I299" s="228">
        <v>4180</v>
      </c>
      <c r="J299" s="228">
        <v>17489</v>
      </c>
      <c r="K299" s="228"/>
      <c r="L299" s="228"/>
      <c r="M299" s="228"/>
      <c r="N299" s="228"/>
      <c r="O299" s="228">
        <v>2567</v>
      </c>
      <c r="P299" s="228">
        <v>1059</v>
      </c>
      <c r="Q299" s="228" t="s">
        <v>11309</v>
      </c>
      <c r="R299" s="227" t="s">
        <v>11307</v>
      </c>
      <c r="S299" s="228">
        <v>1240</v>
      </c>
      <c r="T299" s="228" t="s">
        <v>2669</v>
      </c>
      <c r="U299" s="228">
        <v>268</v>
      </c>
      <c r="V299" s="233"/>
      <c r="W299" s="227" t="s">
        <v>17798</v>
      </c>
      <c r="X299" s="227"/>
      <c r="Y299" s="227"/>
      <c r="Z299" s="227"/>
      <c r="AA299" s="227"/>
      <c r="AB299" s="227"/>
      <c r="AC299" s="227"/>
      <c r="AD299" s="241">
        <v>2017</v>
      </c>
      <c r="AE299" s="241"/>
      <c r="AF299" s="241"/>
      <c r="AG299" s="241"/>
      <c r="AH299" s="241"/>
      <c r="AI299" s="244">
        <v>49225</v>
      </c>
      <c r="AJ299" s="244"/>
    </row>
    <row r="300" spans="1:36" s="214" customFormat="1" ht="36.950000000000003" customHeight="1">
      <c r="A300" s="133"/>
      <c r="B300" s="903"/>
      <c r="C300" s="227" t="s">
        <v>2655</v>
      </c>
      <c r="D300" s="227" t="s">
        <v>19617</v>
      </c>
      <c r="E300" s="227" t="s">
        <v>26618</v>
      </c>
      <c r="F300" s="227" t="s">
        <v>2655</v>
      </c>
      <c r="G300" s="227" t="s">
        <v>11310</v>
      </c>
      <c r="H300" s="228">
        <v>8086</v>
      </c>
      <c r="I300" s="228">
        <v>4045</v>
      </c>
      <c r="J300" s="228">
        <v>14100</v>
      </c>
      <c r="K300" s="228"/>
      <c r="L300" s="228"/>
      <c r="M300" s="228"/>
      <c r="N300" s="228"/>
      <c r="O300" s="228">
        <v>696</v>
      </c>
      <c r="P300" s="228">
        <v>696</v>
      </c>
      <c r="Q300" s="228" t="s">
        <v>11311</v>
      </c>
      <c r="R300" s="227" t="s">
        <v>11307</v>
      </c>
      <c r="S300" s="228"/>
      <c r="T300" s="228"/>
      <c r="U300" s="228"/>
      <c r="V300" s="233"/>
      <c r="W300" s="227" t="s">
        <v>17798</v>
      </c>
      <c r="X300" s="227"/>
      <c r="Y300" s="227"/>
      <c r="Z300" s="227"/>
      <c r="AA300" s="227"/>
      <c r="AB300" s="227"/>
      <c r="AC300" s="227"/>
      <c r="AD300" s="241">
        <v>2018</v>
      </c>
      <c r="AE300" s="241"/>
      <c r="AF300" s="241"/>
      <c r="AG300" s="241"/>
      <c r="AH300" s="241"/>
      <c r="AI300" s="244">
        <v>37730</v>
      </c>
      <c r="AJ300" s="244"/>
    </row>
    <row r="301" spans="1:36" s="214" customFormat="1" ht="36.950000000000003" customHeight="1">
      <c r="A301" s="133"/>
      <c r="B301" s="903"/>
      <c r="C301" s="227" t="s">
        <v>2655</v>
      </c>
      <c r="D301" s="227" t="s">
        <v>19618</v>
      </c>
      <c r="E301" s="227" t="s">
        <v>26619</v>
      </c>
      <c r="F301" s="227" t="s">
        <v>2655</v>
      </c>
      <c r="G301" s="227" t="s">
        <v>11312</v>
      </c>
      <c r="H301" s="228">
        <v>7895</v>
      </c>
      <c r="I301" s="228">
        <v>3189</v>
      </c>
      <c r="J301" s="228">
        <v>12023</v>
      </c>
      <c r="K301" s="228"/>
      <c r="L301" s="228"/>
      <c r="M301" s="228"/>
      <c r="N301" s="228"/>
      <c r="O301" s="228">
        <v>1439</v>
      </c>
      <c r="P301" s="228">
        <v>1439</v>
      </c>
      <c r="Q301" s="228" t="s">
        <v>11313</v>
      </c>
      <c r="R301" s="227" t="s">
        <v>16214</v>
      </c>
      <c r="S301" s="228"/>
      <c r="T301" s="228"/>
      <c r="U301" s="228"/>
      <c r="V301" s="233"/>
      <c r="W301" s="227" t="s">
        <v>17798</v>
      </c>
      <c r="X301" s="227"/>
      <c r="Y301" s="227"/>
      <c r="Z301" s="227"/>
      <c r="AA301" s="227"/>
      <c r="AB301" s="227"/>
      <c r="AC301" s="227"/>
      <c r="AD301" s="241">
        <v>2018</v>
      </c>
      <c r="AE301" s="241"/>
      <c r="AF301" s="241"/>
      <c r="AG301" s="241"/>
      <c r="AH301" s="241"/>
      <c r="AI301" s="244">
        <v>30802</v>
      </c>
      <c r="AJ301" s="244"/>
    </row>
    <row r="302" spans="1:36" s="214" customFormat="1" ht="36.950000000000003" customHeight="1">
      <c r="A302" s="133"/>
      <c r="B302" s="903"/>
      <c r="C302" s="227" t="s">
        <v>2655</v>
      </c>
      <c r="D302" s="227" t="s">
        <v>19619</v>
      </c>
      <c r="E302" s="227" t="s">
        <v>26620</v>
      </c>
      <c r="F302" s="227" t="s">
        <v>2655</v>
      </c>
      <c r="G302" s="227" t="s">
        <v>11314</v>
      </c>
      <c r="H302" s="228">
        <v>8196</v>
      </c>
      <c r="I302" s="228">
        <v>4365.75</v>
      </c>
      <c r="J302" s="228">
        <v>14213</v>
      </c>
      <c r="K302" s="228"/>
      <c r="L302" s="228"/>
      <c r="M302" s="228"/>
      <c r="N302" s="228"/>
      <c r="O302" s="228">
        <v>1053</v>
      </c>
      <c r="P302" s="228">
        <v>1053</v>
      </c>
      <c r="Q302" s="228" t="s">
        <v>11315</v>
      </c>
      <c r="R302" s="227" t="s">
        <v>11307</v>
      </c>
      <c r="S302" s="228"/>
      <c r="T302" s="228"/>
      <c r="U302" s="228"/>
      <c r="V302" s="233"/>
      <c r="W302" s="227" t="s">
        <v>17798</v>
      </c>
      <c r="X302" s="227"/>
      <c r="Y302" s="227"/>
      <c r="Z302" s="227"/>
      <c r="AA302" s="227"/>
      <c r="AB302" s="227"/>
      <c r="AC302" s="227"/>
      <c r="AD302" s="241">
        <v>2018</v>
      </c>
      <c r="AE302" s="241"/>
      <c r="AF302" s="241"/>
      <c r="AG302" s="241"/>
      <c r="AH302" s="241"/>
      <c r="AI302" s="244">
        <v>37835</v>
      </c>
      <c r="AJ302" s="244"/>
    </row>
    <row r="303" spans="1:36" s="214" customFormat="1" ht="36.950000000000003" customHeight="1">
      <c r="A303" s="133"/>
      <c r="B303" s="903"/>
      <c r="C303" s="227" t="s">
        <v>2655</v>
      </c>
      <c r="D303" s="227" t="s">
        <v>19620</v>
      </c>
      <c r="E303" s="227" t="s">
        <v>26621</v>
      </c>
      <c r="F303" s="227" t="s">
        <v>2655</v>
      </c>
      <c r="G303" s="227" t="s">
        <v>11316</v>
      </c>
      <c r="H303" s="228">
        <v>7738</v>
      </c>
      <c r="I303" s="228">
        <v>2371</v>
      </c>
      <c r="J303" s="228">
        <v>3277</v>
      </c>
      <c r="K303" s="228"/>
      <c r="L303" s="228"/>
      <c r="M303" s="228"/>
      <c r="N303" s="228"/>
      <c r="O303" s="228">
        <v>510</v>
      </c>
      <c r="P303" s="228">
        <v>510</v>
      </c>
      <c r="Q303" s="228" t="s">
        <v>11315</v>
      </c>
      <c r="R303" s="227" t="s">
        <v>11307</v>
      </c>
      <c r="S303" s="228"/>
      <c r="T303" s="228"/>
      <c r="U303" s="228"/>
      <c r="V303" s="233"/>
      <c r="W303" s="227" t="s">
        <v>17798</v>
      </c>
      <c r="X303" s="227"/>
      <c r="Y303" s="227"/>
      <c r="Z303" s="227"/>
      <c r="AA303" s="227"/>
      <c r="AB303" s="227"/>
      <c r="AC303" s="227"/>
      <c r="AD303" s="241">
        <v>2019</v>
      </c>
      <c r="AE303" s="241"/>
      <c r="AF303" s="241"/>
      <c r="AG303" s="241"/>
      <c r="AH303" s="241"/>
      <c r="AI303" s="244"/>
      <c r="AJ303" s="244"/>
    </row>
    <row r="304" spans="1:36" s="214" customFormat="1" ht="36.950000000000003" customHeight="1">
      <c r="A304" s="133"/>
      <c r="B304" s="903"/>
      <c r="C304" s="227" t="s">
        <v>2655</v>
      </c>
      <c r="D304" s="227" t="s">
        <v>19621</v>
      </c>
      <c r="E304" s="227" t="s">
        <v>26622</v>
      </c>
      <c r="F304" s="227" t="s">
        <v>2655</v>
      </c>
      <c r="G304" s="227" t="s">
        <v>11317</v>
      </c>
      <c r="H304" s="228">
        <v>4226</v>
      </c>
      <c r="I304" s="228">
        <v>2379</v>
      </c>
      <c r="J304" s="228">
        <v>8376</v>
      </c>
      <c r="K304" s="228"/>
      <c r="L304" s="228"/>
      <c r="M304" s="228"/>
      <c r="N304" s="228"/>
      <c r="O304" s="228">
        <v>2194</v>
      </c>
      <c r="P304" s="228">
        <v>966</v>
      </c>
      <c r="Q304" s="228" t="s">
        <v>11318</v>
      </c>
      <c r="R304" s="227" t="s">
        <v>11307</v>
      </c>
      <c r="S304" s="228">
        <v>1228</v>
      </c>
      <c r="T304" s="228" t="s">
        <v>11319</v>
      </c>
      <c r="U304" s="228"/>
      <c r="V304" s="233"/>
      <c r="W304" s="227" t="s">
        <v>17798</v>
      </c>
      <c r="X304" s="227"/>
      <c r="Y304" s="227"/>
      <c r="Z304" s="227"/>
      <c r="AA304" s="227"/>
      <c r="AB304" s="227"/>
      <c r="AC304" s="227"/>
      <c r="AD304" s="241">
        <v>2019</v>
      </c>
      <c r="AE304" s="241"/>
      <c r="AF304" s="241"/>
      <c r="AG304" s="241"/>
      <c r="AH304" s="241"/>
      <c r="AI304" s="244">
        <v>12709</v>
      </c>
      <c r="AJ304" s="244"/>
    </row>
    <row r="305" spans="1:37" s="214" customFormat="1" ht="36.950000000000003" customHeight="1">
      <c r="A305" s="133"/>
      <c r="B305" s="903"/>
      <c r="C305" s="227" t="s">
        <v>2655</v>
      </c>
      <c r="D305" s="227" t="s">
        <v>19622</v>
      </c>
      <c r="E305" s="227" t="s">
        <v>26623</v>
      </c>
      <c r="F305" s="227" t="s">
        <v>2655</v>
      </c>
      <c r="G305" s="227" t="s">
        <v>11320</v>
      </c>
      <c r="H305" s="228">
        <v>8243</v>
      </c>
      <c r="I305" s="228">
        <v>3522</v>
      </c>
      <c r="J305" s="228">
        <v>12075</v>
      </c>
      <c r="K305" s="228"/>
      <c r="L305" s="228"/>
      <c r="M305" s="228"/>
      <c r="N305" s="228"/>
      <c r="O305" s="228">
        <v>779</v>
      </c>
      <c r="P305" s="228">
        <v>779</v>
      </c>
      <c r="Q305" s="228" t="s">
        <v>11321</v>
      </c>
      <c r="R305" s="227" t="s">
        <v>3535</v>
      </c>
      <c r="S305" s="228"/>
      <c r="T305" s="228"/>
      <c r="U305" s="228"/>
      <c r="V305" s="233"/>
      <c r="W305" s="227" t="s">
        <v>17798</v>
      </c>
      <c r="X305" s="227"/>
      <c r="Y305" s="227"/>
      <c r="Z305" s="227"/>
      <c r="AA305" s="227"/>
      <c r="AB305" s="227"/>
      <c r="AC305" s="227"/>
      <c r="AD305" s="241">
        <v>2018</v>
      </c>
      <c r="AE305" s="241"/>
      <c r="AF305" s="241"/>
      <c r="AG305" s="241"/>
      <c r="AH305" s="241"/>
      <c r="AI305" s="244">
        <v>32096</v>
      </c>
      <c r="AJ305" s="244"/>
    </row>
    <row r="306" spans="1:37" s="214" customFormat="1" ht="36.950000000000003" customHeight="1">
      <c r="A306" s="133"/>
      <c r="B306" s="903"/>
      <c r="C306" s="227" t="s">
        <v>2655</v>
      </c>
      <c r="D306" s="227" t="s">
        <v>19623</v>
      </c>
      <c r="E306" s="227" t="s">
        <v>26624</v>
      </c>
      <c r="F306" s="227" t="s">
        <v>2655</v>
      </c>
      <c r="G306" s="227" t="s">
        <v>11322</v>
      </c>
      <c r="H306" s="228">
        <v>10763</v>
      </c>
      <c r="I306" s="228">
        <v>12564</v>
      </c>
      <c r="J306" s="228">
        <v>12564</v>
      </c>
      <c r="K306" s="228"/>
      <c r="L306" s="228"/>
      <c r="M306" s="228"/>
      <c r="N306" s="228"/>
      <c r="O306" s="228">
        <v>2500</v>
      </c>
      <c r="P306" s="228">
        <v>2500</v>
      </c>
      <c r="Q306" s="228" t="s">
        <v>12363</v>
      </c>
      <c r="R306" s="227" t="s">
        <v>12364</v>
      </c>
      <c r="S306" s="228"/>
      <c r="T306" s="228"/>
      <c r="U306" s="228"/>
      <c r="V306" s="233"/>
      <c r="W306" s="227" t="s">
        <v>17798</v>
      </c>
      <c r="X306" s="227"/>
      <c r="Y306" s="227"/>
      <c r="Z306" s="227"/>
      <c r="AA306" s="227"/>
      <c r="AB306" s="227"/>
      <c r="AC306" s="227"/>
      <c r="AD306" s="241">
        <v>2020</v>
      </c>
      <c r="AE306" s="241"/>
      <c r="AF306" s="241"/>
      <c r="AG306" s="241"/>
      <c r="AH306" s="241"/>
      <c r="AI306" s="244"/>
      <c r="AJ306" s="244"/>
    </row>
    <row r="307" spans="1:37" s="214" customFormat="1" ht="36.950000000000003" customHeight="1">
      <c r="A307" s="133"/>
      <c r="B307" s="903"/>
      <c r="C307" s="227" t="s">
        <v>12669</v>
      </c>
      <c r="D307" s="227" t="s">
        <v>19624</v>
      </c>
      <c r="E307" s="227" t="s">
        <v>26625</v>
      </c>
      <c r="F307" s="227" t="s">
        <v>12669</v>
      </c>
      <c r="G307" s="227" t="s">
        <v>13736</v>
      </c>
      <c r="H307" s="228">
        <v>6500</v>
      </c>
      <c r="I307" s="228">
        <v>3101</v>
      </c>
      <c r="J307" s="228">
        <v>4946</v>
      </c>
      <c r="K307" s="228"/>
      <c r="L307" s="228"/>
      <c r="M307" s="228"/>
      <c r="N307" s="228"/>
      <c r="O307" s="228">
        <v>849</v>
      </c>
      <c r="P307" s="228">
        <v>849.3</v>
      </c>
      <c r="Q307" s="228"/>
      <c r="R307" s="227" t="s">
        <v>26626</v>
      </c>
      <c r="S307" s="228">
        <v>563.96</v>
      </c>
      <c r="T307" s="228" t="s">
        <v>12671</v>
      </c>
      <c r="U307" s="228">
        <v>121.53</v>
      </c>
      <c r="V307" s="233"/>
      <c r="W307" s="227" t="s">
        <v>17799</v>
      </c>
      <c r="X307" s="227"/>
      <c r="Y307" s="227"/>
      <c r="Z307" s="227"/>
      <c r="AA307" s="227"/>
      <c r="AB307" s="227"/>
      <c r="AC307" s="227"/>
      <c r="AD307" s="241">
        <v>2021</v>
      </c>
      <c r="AE307" s="241"/>
      <c r="AF307" s="241"/>
      <c r="AG307" s="241"/>
      <c r="AH307" s="241"/>
      <c r="AI307" s="244"/>
      <c r="AJ307" s="244"/>
    </row>
    <row r="308" spans="1:37" s="214" customFormat="1" ht="36.950000000000003" customHeight="1">
      <c r="A308" s="133"/>
      <c r="B308" s="903"/>
      <c r="C308" s="227" t="s">
        <v>12669</v>
      </c>
      <c r="D308" s="227" t="s">
        <v>19625</v>
      </c>
      <c r="E308" s="227" t="s">
        <v>26627</v>
      </c>
      <c r="F308" s="227" t="s">
        <v>12669</v>
      </c>
      <c r="G308" s="227" t="s">
        <v>13740</v>
      </c>
      <c r="H308" s="228">
        <v>7917</v>
      </c>
      <c r="I308" s="228">
        <v>3971</v>
      </c>
      <c r="J308" s="228">
        <v>12638</v>
      </c>
      <c r="K308" s="228"/>
      <c r="L308" s="228"/>
      <c r="M308" s="228"/>
      <c r="N308" s="228"/>
      <c r="O308" s="228">
        <v>839</v>
      </c>
      <c r="P308" s="228">
        <v>839</v>
      </c>
      <c r="Q308" s="228" t="s">
        <v>13741</v>
      </c>
      <c r="R308" s="227" t="s">
        <v>26626</v>
      </c>
      <c r="S308" s="228"/>
      <c r="T308" s="228"/>
      <c r="U308" s="228"/>
      <c r="V308" s="233"/>
      <c r="W308" s="227" t="s">
        <v>17798</v>
      </c>
      <c r="X308" s="227"/>
      <c r="Y308" s="227"/>
      <c r="Z308" s="227"/>
      <c r="AA308" s="227"/>
      <c r="AB308" s="227"/>
      <c r="AC308" s="227"/>
      <c r="AD308" s="241">
        <v>2021</v>
      </c>
      <c r="AE308" s="241"/>
      <c r="AF308" s="241"/>
      <c r="AG308" s="241"/>
      <c r="AH308" s="241"/>
      <c r="AI308" s="244"/>
      <c r="AJ308" s="244"/>
    </row>
    <row r="309" spans="1:37" s="214" customFormat="1" ht="36.950000000000003" customHeight="1">
      <c r="A309" s="133"/>
      <c r="B309" s="903"/>
      <c r="C309" s="227" t="s">
        <v>12669</v>
      </c>
      <c r="D309" s="227" t="s">
        <v>19626</v>
      </c>
      <c r="E309" s="227" t="s">
        <v>26628</v>
      </c>
      <c r="F309" s="227" t="s">
        <v>12669</v>
      </c>
      <c r="G309" s="227" t="s">
        <v>13742</v>
      </c>
      <c r="H309" s="228">
        <v>9925</v>
      </c>
      <c r="I309" s="228">
        <v>5019</v>
      </c>
      <c r="J309" s="228">
        <v>12187</v>
      </c>
      <c r="K309" s="228"/>
      <c r="L309" s="228"/>
      <c r="M309" s="228"/>
      <c r="N309" s="228"/>
      <c r="O309" s="228">
        <v>1114</v>
      </c>
      <c r="P309" s="228">
        <v>1114</v>
      </c>
      <c r="Q309" s="228" t="s">
        <v>13743</v>
      </c>
      <c r="R309" s="227" t="s">
        <v>26626</v>
      </c>
      <c r="S309" s="228"/>
      <c r="T309" s="228"/>
      <c r="U309" s="228"/>
      <c r="V309" s="233"/>
      <c r="W309" s="227" t="s">
        <v>26629</v>
      </c>
      <c r="X309" s="227"/>
      <c r="Y309" s="227"/>
      <c r="Z309" s="227"/>
      <c r="AA309" s="227"/>
      <c r="AB309" s="227"/>
      <c r="AC309" s="227"/>
      <c r="AD309" s="241">
        <v>2021</v>
      </c>
      <c r="AE309" s="241"/>
      <c r="AF309" s="241"/>
      <c r="AG309" s="241"/>
      <c r="AH309" s="241"/>
      <c r="AI309" s="244"/>
      <c r="AJ309" s="244"/>
    </row>
    <row r="310" spans="1:37" s="214" customFormat="1" ht="26.1" customHeight="1">
      <c r="A310" s="133"/>
      <c r="B310" s="903"/>
      <c r="C310" s="227" t="s">
        <v>12669</v>
      </c>
      <c r="D310" s="227" t="s">
        <v>19627</v>
      </c>
      <c r="E310" s="227" t="s">
        <v>19628</v>
      </c>
      <c r="F310" s="227" t="s">
        <v>12669</v>
      </c>
      <c r="G310" s="227" t="s">
        <v>13736</v>
      </c>
      <c r="H310" s="228">
        <v>1184</v>
      </c>
      <c r="I310" s="228">
        <v>903</v>
      </c>
      <c r="J310" s="228">
        <v>887</v>
      </c>
      <c r="K310" s="228"/>
      <c r="L310" s="228"/>
      <c r="M310" s="228"/>
      <c r="N310" s="228"/>
      <c r="O310" s="228">
        <v>903</v>
      </c>
      <c r="P310" s="228">
        <v>903</v>
      </c>
      <c r="Q310" s="228" t="s">
        <v>13741</v>
      </c>
      <c r="R310" s="227" t="s">
        <v>26626</v>
      </c>
      <c r="S310" s="228"/>
      <c r="T310" s="228"/>
      <c r="U310" s="228"/>
      <c r="V310" s="233"/>
      <c r="W310" s="227"/>
      <c r="X310" s="227"/>
      <c r="Y310" s="227"/>
      <c r="Z310" s="227"/>
      <c r="AA310" s="227"/>
      <c r="AB310" s="227"/>
      <c r="AC310" s="227"/>
      <c r="AD310" s="241">
        <v>2022</v>
      </c>
      <c r="AE310" s="241"/>
      <c r="AF310" s="241"/>
      <c r="AG310" s="241"/>
      <c r="AH310" s="241"/>
      <c r="AI310" s="244"/>
      <c r="AJ310" s="244"/>
    </row>
    <row r="311" spans="1:37" s="214" customFormat="1" ht="39.950000000000003" customHeight="1">
      <c r="A311" s="133"/>
      <c r="B311" s="903"/>
      <c r="C311" s="227" t="s">
        <v>12669</v>
      </c>
      <c r="D311" s="227" t="s">
        <v>19629</v>
      </c>
      <c r="E311" s="227" t="s">
        <v>26630</v>
      </c>
      <c r="F311" s="227" t="s">
        <v>12669</v>
      </c>
      <c r="G311" s="227" t="s">
        <v>16215</v>
      </c>
      <c r="H311" s="228">
        <v>6781</v>
      </c>
      <c r="I311" s="228">
        <v>3682</v>
      </c>
      <c r="J311" s="228">
        <v>12420</v>
      </c>
      <c r="K311" s="228"/>
      <c r="L311" s="228"/>
      <c r="M311" s="228"/>
      <c r="N311" s="228"/>
      <c r="O311" s="228">
        <v>711</v>
      </c>
      <c r="P311" s="228">
        <v>711</v>
      </c>
      <c r="Q311" s="228" t="s">
        <v>16216</v>
      </c>
      <c r="R311" s="227" t="s">
        <v>26626</v>
      </c>
      <c r="S311" s="228"/>
      <c r="T311" s="228"/>
      <c r="U311" s="228"/>
      <c r="V311" s="233"/>
      <c r="W311" s="227" t="s">
        <v>17798</v>
      </c>
      <c r="X311" s="227"/>
      <c r="Y311" s="227"/>
      <c r="Z311" s="227"/>
      <c r="AA311" s="227"/>
      <c r="AB311" s="227"/>
      <c r="AC311" s="227"/>
      <c r="AD311" s="241">
        <v>2022</v>
      </c>
      <c r="AE311" s="241"/>
      <c r="AF311" s="241"/>
      <c r="AG311" s="241"/>
      <c r="AH311" s="241"/>
      <c r="AI311" s="244"/>
      <c r="AJ311" s="244"/>
    </row>
    <row r="312" spans="1:37" s="214" customFormat="1" ht="27.95" customHeight="1">
      <c r="A312" s="133"/>
      <c r="B312" s="903"/>
      <c r="C312" s="227" t="s">
        <v>12669</v>
      </c>
      <c r="D312" s="227" t="s">
        <v>19630</v>
      </c>
      <c r="E312" s="227" t="s">
        <v>26631</v>
      </c>
      <c r="F312" s="227" t="s">
        <v>12669</v>
      </c>
      <c r="G312" s="227" t="s">
        <v>13736</v>
      </c>
      <c r="H312" s="228">
        <v>68955</v>
      </c>
      <c r="I312" s="228">
        <v>891</v>
      </c>
      <c r="J312" s="228">
        <v>891</v>
      </c>
      <c r="K312" s="228"/>
      <c r="L312" s="228"/>
      <c r="M312" s="228"/>
      <c r="N312" s="228"/>
      <c r="O312" s="228">
        <v>629</v>
      </c>
      <c r="P312" s="228">
        <v>629</v>
      </c>
      <c r="Q312" s="228" t="s">
        <v>16217</v>
      </c>
      <c r="R312" s="228" t="s">
        <v>26626</v>
      </c>
      <c r="S312" s="228"/>
      <c r="T312" s="228"/>
      <c r="U312" s="228"/>
      <c r="V312" s="228"/>
      <c r="W312" s="228" t="s">
        <v>13195</v>
      </c>
      <c r="X312" s="228"/>
      <c r="Y312" s="228"/>
      <c r="Z312" s="228"/>
      <c r="AA312" s="228"/>
      <c r="AB312" s="228"/>
      <c r="AC312" s="228"/>
      <c r="AD312" s="228">
        <v>2023</v>
      </c>
      <c r="AE312" s="228"/>
      <c r="AF312" s="228"/>
      <c r="AG312" s="228"/>
      <c r="AH312" s="228"/>
      <c r="AI312" s="228"/>
      <c r="AJ312" s="228"/>
    </row>
    <row r="313" spans="1:37" s="214" customFormat="1" ht="27.95" customHeight="1">
      <c r="A313" s="133"/>
      <c r="B313" s="903"/>
      <c r="C313" s="227" t="s">
        <v>12669</v>
      </c>
      <c r="D313" s="227" t="s">
        <v>19631</v>
      </c>
      <c r="E313" s="227" t="s">
        <v>26632</v>
      </c>
      <c r="F313" s="227" t="s">
        <v>12669</v>
      </c>
      <c r="G313" s="227" t="s">
        <v>16218</v>
      </c>
      <c r="H313" s="228">
        <v>7221</v>
      </c>
      <c r="I313" s="228">
        <v>1453.8</v>
      </c>
      <c r="J313" s="228">
        <v>3416.9</v>
      </c>
      <c r="K313" s="228"/>
      <c r="L313" s="228"/>
      <c r="M313" s="228"/>
      <c r="N313" s="228"/>
      <c r="O313" s="228">
        <v>766</v>
      </c>
      <c r="P313" s="228">
        <v>766.41</v>
      </c>
      <c r="Q313" s="228" t="s">
        <v>16219</v>
      </c>
      <c r="R313" s="228" t="s">
        <v>12541</v>
      </c>
      <c r="S313" s="228"/>
      <c r="T313" s="228"/>
      <c r="U313" s="228">
        <v>123.52</v>
      </c>
      <c r="V313" s="228"/>
      <c r="W313" s="228" t="s">
        <v>16220</v>
      </c>
      <c r="X313" s="228"/>
      <c r="Y313" s="228"/>
      <c r="Z313" s="228"/>
      <c r="AA313" s="228"/>
      <c r="AB313" s="228"/>
      <c r="AC313" s="228"/>
      <c r="AD313" s="228">
        <v>2022</v>
      </c>
      <c r="AE313" s="228"/>
      <c r="AF313" s="228"/>
      <c r="AG313" s="228"/>
      <c r="AH313" s="228"/>
      <c r="AI313" s="228">
        <v>12200</v>
      </c>
      <c r="AJ313" s="228"/>
    </row>
    <row r="314" spans="1:37" s="214" customFormat="1" ht="27.95" customHeight="1">
      <c r="A314" s="133"/>
      <c r="B314" s="903"/>
      <c r="C314" s="227" t="s">
        <v>12669</v>
      </c>
      <c r="D314" s="227" t="s">
        <v>19632</v>
      </c>
      <c r="E314" s="227" t="s">
        <v>26633</v>
      </c>
      <c r="F314" s="227" t="s">
        <v>12669</v>
      </c>
      <c r="G314" s="227" t="s">
        <v>14473</v>
      </c>
      <c r="H314" s="228">
        <v>6199</v>
      </c>
      <c r="I314" s="228">
        <v>2671</v>
      </c>
      <c r="J314" s="228">
        <v>5106</v>
      </c>
      <c r="K314" s="228"/>
      <c r="L314" s="228"/>
      <c r="M314" s="228"/>
      <c r="N314" s="228"/>
      <c r="O314" s="228">
        <v>580.70000000000005</v>
      </c>
      <c r="P314" s="228">
        <v>580.70000000000005</v>
      </c>
      <c r="Q314" s="228" t="s">
        <v>16221</v>
      </c>
      <c r="R314" s="228" t="s">
        <v>26634</v>
      </c>
      <c r="S314" s="228"/>
      <c r="T314" s="228"/>
      <c r="U314" s="228"/>
      <c r="V314" s="228"/>
      <c r="W314" s="228" t="s">
        <v>16222</v>
      </c>
      <c r="X314" s="228"/>
      <c r="Y314" s="228"/>
      <c r="Z314" s="228"/>
      <c r="AA314" s="228"/>
      <c r="AB314" s="228"/>
      <c r="AC314" s="228"/>
      <c r="AD314" s="228">
        <v>2023</v>
      </c>
      <c r="AE314" s="228"/>
      <c r="AF314" s="228"/>
      <c r="AG314" s="228"/>
      <c r="AH314" s="228"/>
      <c r="AI314" s="228"/>
      <c r="AJ314" s="228"/>
    </row>
    <row r="315" spans="1:37" s="1546" customFormat="1" ht="27.95" customHeight="1">
      <c r="A315" s="1417"/>
      <c r="B315" s="904" t="s">
        <v>2082</v>
      </c>
      <c r="C315" s="314" t="s">
        <v>2001</v>
      </c>
      <c r="D315" s="314"/>
      <c r="E315" s="315">
        <f>COUNTA(E316:E498)</f>
        <v>183</v>
      </c>
      <c r="F315" s="349"/>
      <c r="G315" s="349"/>
      <c r="H315" s="318">
        <f>SUM(H316:H498)</f>
        <v>4921071.9000000004</v>
      </c>
      <c r="I315" s="318">
        <f t="shared" ref="I315:J315" si="12">SUM(I316:I498)</f>
        <v>450123.62100000016</v>
      </c>
      <c r="J315" s="318">
        <f t="shared" si="12"/>
        <v>1068493.1780000001</v>
      </c>
      <c r="K315" s="318"/>
      <c r="L315" s="318"/>
      <c r="M315" s="318"/>
      <c r="N315" s="318"/>
      <c r="O315" s="318"/>
      <c r="P315" s="318"/>
      <c r="Q315" s="318"/>
      <c r="R315" s="314"/>
      <c r="S315" s="318"/>
      <c r="T315" s="318"/>
      <c r="U315" s="318"/>
      <c r="V315" s="349"/>
      <c r="W315" s="314"/>
      <c r="X315" s="314"/>
      <c r="Y315" s="314"/>
      <c r="Z315" s="314"/>
      <c r="AA315" s="314"/>
      <c r="AB315" s="314"/>
      <c r="AC315" s="314"/>
      <c r="AD315" s="241"/>
      <c r="AE315" s="381"/>
      <c r="AF315" s="381"/>
      <c r="AG315" s="381"/>
      <c r="AH315" s="381"/>
      <c r="AI315" s="318"/>
      <c r="AJ315" s="380"/>
    </row>
    <row r="316" spans="1:37" s="214" customFormat="1" ht="27.95" customHeight="1">
      <c r="A316" s="133"/>
      <c r="B316" s="903"/>
      <c r="C316" s="227" t="s">
        <v>2694</v>
      </c>
      <c r="D316" s="620" t="s">
        <v>20598</v>
      </c>
      <c r="E316" s="227" t="s">
        <v>3312</v>
      </c>
      <c r="F316" s="227" t="s">
        <v>2694</v>
      </c>
      <c r="G316" s="227" t="s">
        <v>3322</v>
      </c>
      <c r="H316" s="228">
        <v>836</v>
      </c>
      <c r="I316" s="228">
        <v>836</v>
      </c>
      <c r="J316" s="228">
        <v>836</v>
      </c>
      <c r="K316" s="228"/>
      <c r="L316" s="228"/>
      <c r="M316" s="228"/>
      <c r="N316" s="228"/>
      <c r="O316" s="228">
        <v>836</v>
      </c>
      <c r="P316" s="228">
        <v>836</v>
      </c>
      <c r="Q316" s="228" t="s">
        <v>3313</v>
      </c>
      <c r="R316" s="227" t="s">
        <v>454</v>
      </c>
      <c r="S316" s="228"/>
      <c r="T316" s="228"/>
      <c r="U316" s="228"/>
      <c r="V316" s="233"/>
      <c r="W316" s="227" t="s">
        <v>1395</v>
      </c>
      <c r="X316" s="227"/>
      <c r="Y316" s="227"/>
      <c r="Z316" s="227"/>
      <c r="AA316" s="227"/>
      <c r="AB316" s="227"/>
      <c r="AC316" s="227"/>
      <c r="AD316" s="241">
        <v>2006</v>
      </c>
      <c r="AE316" s="241"/>
      <c r="AF316" s="241"/>
      <c r="AG316" s="241"/>
      <c r="AH316" s="241"/>
      <c r="AI316" s="244">
        <v>1200</v>
      </c>
      <c r="AJ316" s="244"/>
      <c r="AK316" s="1291"/>
    </row>
    <row r="317" spans="1:37" s="214" customFormat="1" ht="27.95" customHeight="1">
      <c r="A317" s="133"/>
      <c r="B317" s="903"/>
      <c r="C317" s="227" t="s">
        <v>2694</v>
      </c>
      <c r="D317" s="620" t="s">
        <v>20599</v>
      </c>
      <c r="E317" s="227" t="s">
        <v>3314</v>
      </c>
      <c r="F317" s="227" t="s">
        <v>2694</v>
      </c>
      <c r="G317" s="227" t="s">
        <v>3322</v>
      </c>
      <c r="H317" s="228">
        <v>275280</v>
      </c>
      <c r="I317" s="228">
        <v>1737.71</v>
      </c>
      <c r="J317" s="228">
        <v>1650.35</v>
      </c>
      <c r="K317" s="228"/>
      <c r="L317" s="228"/>
      <c r="M317" s="228"/>
      <c r="N317" s="228"/>
      <c r="O317" s="228">
        <v>1581</v>
      </c>
      <c r="P317" s="228">
        <v>1581</v>
      </c>
      <c r="Q317" s="228" t="s">
        <v>3315</v>
      </c>
      <c r="R317" s="227" t="s">
        <v>3316</v>
      </c>
      <c r="S317" s="228"/>
      <c r="T317" s="228"/>
      <c r="U317" s="228"/>
      <c r="V317" s="233"/>
      <c r="W317" s="227" t="s">
        <v>3317</v>
      </c>
      <c r="X317" s="227"/>
      <c r="Y317" s="227"/>
      <c r="Z317" s="227"/>
      <c r="AA317" s="227"/>
      <c r="AB317" s="227"/>
      <c r="AC317" s="227"/>
      <c r="AD317" s="241">
        <v>2009</v>
      </c>
      <c r="AE317" s="241"/>
      <c r="AF317" s="241"/>
      <c r="AG317" s="241"/>
      <c r="AH317" s="241"/>
      <c r="AI317" s="244">
        <v>2864</v>
      </c>
      <c r="AJ317" s="244"/>
      <c r="AK317" s="1291"/>
    </row>
    <row r="318" spans="1:37" s="214" customFormat="1" ht="27.95" customHeight="1">
      <c r="A318" s="133"/>
      <c r="B318" s="903"/>
      <c r="C318" s="227" t="s">
        <v>2694</v>
      </c>
      <c r="D318" s="620" t="s">
        <v>20600</v>
      </c>
      <c r="E318" s="227" t="s">
        <v>3318</v>
      </c>
      <c r="F318" s="227" t="s">
        <v>2694</v>
      </c>
      <c r="G318" s="227" t="s">
        <v>3322</v>
      </c>
      <c r="H318" s="228">
        <v>59939</v>
      </c>
      <c r="I318" s="228">
        <v>1571</v>
      </c>
      <c r="J318" s="228">
        <v>3058</v>
      </c>
      <c r="K318" s="228"/>
      <c r="L318" s="228"/>
      <c r="M318" s="228"/>
      <c r="N318" s="228"/>
      <c r="O318" s="228">
        <v>1125</v>
      </c>
      <c r="P318" s="228">
        <v>1125</v>
      </c>
      <c r="Q318" s="228" t="s">
        <v>3319</v>
      </c>
      <c r="R318" s="227" t="s">
        <v>3320</v>
      </c>
      <c r="S318" s="228"/>
      <c r="T318" s="228"/>
      <c r="U318" s="228"/>
      <c r="V318" s="233"/>
      <c r="W318" s="227" t="s">
        <v>3317</v>
      </c>
      <c r="X318" s="227"/>
      <c r="Y318" s="227"/>
      <c r="Z318" s="227"/>
      <c r="AA318" s="227"/>
      <c r="AB318" s="227"/>
      <c r="AC318" s="227"/>
      <c r="AD318" s="241">
        <v>2010</v>
      </c>
      <c r="AE318" s="241"/>
      <c r="AF318" s="241"/>
      <c r="AG318" s="241"/>
      <c r="AH318" s="241"/>
      <c r="AI318" s="244">
        <v>3826</v>
      </c>
      <c r="AJ318" s="244"/>
      <c r="AK318" s="1291"/>
    </row>
    <row r="319" spans="1:37" s="214" customFormat="1" ht="27.95" customHeight="1">
      <c r="A319" s="133"/>
      <c r="B319" s="903"/>
      <c r="C319" s="227" t="s">
        <v>2694</v>
      </c>
      <c r="D319" s="620" t="s">
        <v>20601</v>
      </c>
      <c r="E319" s="227" t="s">
        <v>3321</v>
      </c>
      <c r="F319" s="227" t="s">
        <v>2694</v>
      </c>
      <c r="G319" s="227" t="s">
        <v>3322</v>
      </c>
      <c r="H319" s="228">
        <v>71679</v>
      </c>
      <c r="I319" s="228">
        <v>1769</v>
      </c>
      <c r="J319" s="228">
        <v>4309</v>
      </c>
      <c r="K319" s="228"/>
      <c r="L319" s="228"/>
      <c r="M319" s="228"/>
      <c r="N319" s="228"/>
      <c r="O319" s="228">
        <v>1214</v>
      </c>
      <c r="P319" s="228">
        <v>765</v>
      </c>
      <c r="Q319" s="228" t="s">
        <v>3323</v>
      </c>
      <c r="R319" s="227" t="s">
        <v>3324</v>
      </c>
      <c r="S319" s="228"/>
      <c r="T319" s="228"/>
      <c r="U319" s="228">
        <v>449</v>
      </c>
      <c r="V319" s="233"/>
      <c r="W319" s="227" t="s">
        <v>26635</v>
      </c>
      <c r="X319" s="227"/>
      <c r="Y319" s="227"/>
      <c r="Z319" s="227"/>
      <c r="AA319" s="227"/>
      <c r="AB319" s="227"/>
      <c r="AC319" s="227"/>
      <c r="AD319" s="241">
        <v>2011</v>
      </c>
      <c r="AE319" s="241"/>
      <c r="AF319" s="241"/>
      <c r="AG319" s="241"/>
      <c r="AH319" s="241"/>
      <c r="AI319" s="244">
        <v>4685</v>
      </c>
      <c r="AJ319" s="244"/>
      <c r="AK319" s="1291"/>
    </row>
    <row r="320" spans="1:37" s="214" customFormat="1" ht="27.95" customHeight="1">
      <c r="A320" s="133"/>
      <c r="B320" s="903"/>
      <c r="C320" s="227" t="s">
        <v>2694</v>
      </c>
      <c r="D320" s="620" t="s">
        <v>20602</v>
      </c>
      <c r="E320" s="227" t="s">
        <v>3325</v>
      </c>
      <c r="F320" s="227" t="s">
        <v>2694</v>
      </c>
      <c r="G320" s="227" t="s">
        <v>3322</v>
      </c>
      <c r="H320" s="228">
        <v>1500</v>
      </c>
      <c r="I320" s="228">
        <v>1124.7</v>
      </c>
      <c r="J320" s="228">
        <v>2986.73</v>
      </c>
      <c r="K320" s="228"/>
      <c r="L320" s="228"/>
      <c r="M320" s="228"/>
      <c r="N320" s="228"/>
      <c r="O320" s="228">
        <v>2581</v>
      </c>
      <c r="P320" s="228">
        <v>1474</v>
      </c>
      <c r="Q320" s="228"/>
      <c r="R320" s="227" t="s">
        <v>3326</v>
      </c>
      <c r="S320" s="228">
        <v>1107</v>
      </c>
      <c r="T320" s="228" t="s">
        <v>10897</v>
      </c>
      <c r="U320" s="228"/>
      <c r="V320" s="233"/>
      <c r="W320" s="227"/>
      <c r="X320" s="227"/>
      <c r="Y320" s="227"/>
      <c r="Z320" s="227"/>
      <c r="AA320" s="227"/>
      <c r="AB320" s="227"/>
      <c r="AC320" s="227"/>
      <c r="AD320" s="241">
        <v>2013</v>
      </c>
      <c r="AE320" s="241"/>
      <c r="AF320" s="241"/>
      <c r="AG320" s="241"/>
      <c r="AH320" s="241"/>
      <c r="AI320" s="244">
        <v>8500</v>
      </c>
      <c r="AJ320" s="244"/>
      <c r="AK320" s="1291"/>
    </row>
    <row r="321" spans="1:37" s="214" customFormat="1" ht="36" customHeight="1">
      <c r="A321" s="133"/>
      <c r="B321" s="903"/>
      <c r="C321" s="227" t="s">
        <v>2694</v>
      </c>
      <c r="D321" s="620" t="s">
        <v>20603</v>
      </c>
      <c r="E321" s="227" t="s">
        <v>8462</v>
      </c>
      <c r="F321" s="227" t="s">
        <v>2694</v>
      </c>
      <c r="G321" s="227" t="s">
        <v>3322</v>
      </c>
      <c r="H321" s="228">
        <v>1569</v>
      </c>
      <c r="I321" s="228">
        <v>688</v>
      </c>
      <c r="J321" s="228">
        <v>1406</v>
      </c>
      <c r="K321" s="228"/>
      <c r="L321" s="228"/>
      <c r="M321" s="228"/>
      <c r="N321" s="228"/>
      <c r="O321" s="228">
        <v>308</v>
      </c>
      <c r="P321" s="228">
        <v>308</v>
      </c>
      <c r="Q321" s="228"/>
      <c r="R321" s="227" t="s">
        <v>8463</v>
      </c>
      <c r="S321" s="228"/>
      <c r="T321" s="228"/>
      <c r="U321" s="228"/>
      <c r="V321" s="233"/>
      <c r="W321" s="227" t="s">
        <v>8464</v>
      </c>
      <c r="X321" s="227"/>
      <c r="Y321" s="227"/>
      <c r="Z321" s="227"/>
      <c r="AA321" s="227"/>
      <c r="AB321" s="227"/>
      <c r="AC321" s="227"/>
      <c r="AD321" s="241">
        <v>2017</v>
      </c>
      <c r="AE321" s="241"/>
      <c r="AF321" s="241"/>
      <c r="AG321" s="241"/>
      <c r="AH321" s="241"/>
      <c r="AI321" s="244">
        <v>1950</v>
      </c>
      <c r="AJ321" s="244" t="s">
        <v>26636</v>
      </c>
      <c r="AK321" s="1291"/>
    </row>
    <row r="322" spans="1:37" s="214" customFormat="1" ht="27.95" customHeight="1">
      <c r="A322" s="133"/>
      <c r="B322" s="903"/>
      <c r="C322" s="227" t="s">
        <v>2694</v>
      </c>
      <c r="D322" s="625" t="s">
        <v>20604</v>
      </c>
      <c r="E322" s="227" t="s">
        <v>1811</v>
      </c>
      <c r="F322" s="227" t="s">
        <v>2694</v>
      </c>
      <c r="G322" s="227" t="s">
        <v>8215</v>
      </c>
      <c r="H322" s="228">
        <v>2025</v>
      </c>
      <c r="I322" s="228">
        <v>2025</v>
      </c>
      <c r="J322" s="228">
        <v>5425</v>
      </c>
      <c r="K322" s="228"/>
      <c r="L322" s="228"/>
      <c r="M322" s="228"/>
      <c r="N322" s="228"/>
      <c r="O322" s="228">
        <v>1969</v>
      </c>
      <c r="P322" s="228">
        <v>1969</v>
      </c>
      <c r="Q322" s="228" t="s">
        <v>3327</v>
      </c>
      <c r="R322" s="227" t="s">
        <v>1385</v>
      </c>
      <c r="S322" s="228"/>
      <c r="T322" s="228"/>
      <c r="U322" s="228"/>
      <c r="V322" s="233"/>
      <c r="W322" s="227" t="s">
        <v>3328</v>
      </c>
      <c r="X322" s="227"/>
      <c r="Y322" s="227"/>
      <c r="Z322" s="227"/>
      <c r="AA322" s="227"/>
      <c r="AB322" s="227"/>
      <c r="AC322" s="227"/>
      <c r="AD322" s="241">
        <v>2014</v>
      </c>
      <c r="AE322" s="241"/>
      <c r="AF322" s="241"/>
      <c r="AG322" s="241"/>
      <c r="AH322" s="241"/>
      <c r="AI322" s="244">
        <v>9230</v>
      </c>
      <c r="AJ322" s="244"/>
      <c r="AK322" s="1291"/>
    </row>
    <row r="323" spans="1:37" s="214" customFormat="1" ht="27.95" customHeight="1">
      <c r="A323" s="133"/>
      <c r="B323" s="903"/>
      <c r="C323" s="227" t="s">
        <v>12625</v>
      </c>
      <c r="D323" s="620" t="s">
        <v>20605</v>
      </c>
      <c r="E323" s="227" t="s">
        <v>16394</v>
      </c>
      <c r="F323" s="227" t="s">
        <v>2694</v>
      </c>
      <c r="G323" s="227" t="s">
        <v>3322</v>
      </c>
      <c r="H323" s="228">
        <v>12652</v>
      </c>
      <c r="I323" s="228">
        <v>9123</v>
      </c>
      <c r="J323" s="228">
        <v>12652</v>
      </c>
      <c r="K323" s="228"/>
      <c r="L323" s="228"/>
      <c r="M323" s="228"/>
      <c r="N323" s="228"/>
      <c r="O323" s="228"/>
      <c r="P323" s="228"/>
      <c r="Q323" s="228"/>
      <c r="R323" s="227" t="s">
        <v>16395</v>
      </c>
      <c r="S323" s="228"/>
      <c r="T323" s="228" t="s">
        <v>16396</v>
      </c>
      <c r="U323" s="228"/>
      <c r="V323" s="233"/>
      <c r="W323" s="227" t="s">
        <v>16397</v>
      </c>
      <c r="X323" s="227"/>
      <c r="Y323" s="227"/>
      <c r="Z323" s="227"/>
      <c r="AA323" s="227"/>
      <c r="AB323" s="227"/>
      <c r="AC323" s="227"/>
      <c r="AD323" s="241">
        <v>2023</v>
      </c>
      <c r="AE323" s="241"/>
      <c r="AF323" s="241"/>
      <c r="AG323" s="241"/>
      <c r="AH323" s="241"/>
      <c r="AI323" s="244"/>
      <c r="AJ323" s="529"/>
      <c r="AK323" s="1291"/>
    </row>
    <row r="324" spans="1:37" s="214" customFormat="1" ht="27.95" customHeight="1">
      <c r="A324" s="133"/>
      <c r="B324" s="903"/>
      <c r="C324" s="227" t="s">
        <v>12625</v>
      </c>
      <c r="D324" s="620" t="s">
        <v>20606</v>
      </c>
      <c r="E324" s="227" t="s">
        <v>16398</v>
      </c>
      <c r="F324" s="227" t="s">
        <v>2694</v>
      </c>
      <c r="G324" s="227" t="s">
        <v>3322</v>
      </c>
      <c r="H324" s="228">
        <v>1502</v>
      </c>
      <c r="I324" s="228">
        <v>1502.29</v>
      </c>
      <c r="J324" s="228">
        <v>1502.29</v>
      </c>
      <c r="K324" s="228"/>
      <c r="L324" s="228"/>
      <c r="M324" s="228"/>
      <c r="N324" s="228"/>
      <c r="O324" s="228">
        <v>1716.74</v>
      </c>
      <c r="P324" s="228"/>
      <c r="Q324" s="228"/>
      <c r="R324" s="227" t="s">
        <v>12541</v>
      </c>
      <c r="S324" s="228"/>
      <c r="T324" s="228"/>
      <c r="U324" s="228"/>
      <c r="V324" s="233"/>
      <c r="W324" s="227" t="s">
        <v>16399</v>
      </c>
      <c r="X324" s="227"/>
      <c r="Y324" s="227"/>
      <c r="Z324" s="227"/>
      <c r="AA324" s="227"/>
      <c r="AB324" s="227"/>
      <c r="AC324" s="227"/>
      <c r="AD324" s="241">
        <v>2022</v>
      </c>
      <c r="AE324" s="241"/>
      <c r="AF324" s="241"/>
      <c r="AG324" s="241"/>
      <c r="AH324" s="241"/>
      <c r="AI324" s="244"/>
      <c r="AJ324" s="529"/>
      <c r="AK324" s="1291"/>
    </row>
    <row r="325" spans="1:37" s="214" customFormat="1" ht="27.95" customHeight="1">
      <c r="A325" s="133"/>
      <c r="B325" s="903"/>
      <c r="C325" s="227" t="s">
        <v>12625</v>
      </c>
      <c r="D325" s="620" t="s">
        <v>20607</v>
      </c>
      <c r="E325" s="227" t="s">
        <v>16400</v>
      </c>
      <c r="F325" s="227" t="s">
        <v>12625</v>
      </c>
      <c r="G325" s="227" t="s">
        <v>8215</v>
      </c>
      <c r="H325" s="228">
        <v>29715</v>
      </c>
      <c r="I325" s="228">
        <v>2396</v>
      </c>
      <c r="J325" s="228">
        <v>14806</v>
      </c>
      <c r="K325" s="228"/>
      <c r="L325" s="228"/>
      <c r="M325" s="228"/>
      <c r="N325" s="228"/>
      <c r="O325" s="621">
        <v>1281</v>
      </c>
      <c r="P325" s="621">
        <v>481</v>
      </c>
      <c r="Q325" s="621" t="s">
        <v>20608</v>
      </c>
      <c r="R325" s="620" t="s">
        <v>16401</v>
      </c>
      <c r="S325" s="621">
        <v>800</v>
      </c>
      <c r="T325" s="621" t="s">
        <v>26364</v>
      </c>
      <c r="U325" s="621"/>
      <c r="V325" s="626">
        <v>2006</v>
      </c>
      <c r="W325" s="620" t="s">
        <v>20609</v>
      </c>
      <c r="X325" s="227"/>
      <c r="Y325" s="227"/>
      <c r="Z325" s="227"/>
      <c r="AA325" s="227"/>
      <c r="AB325" s="227"/>
      <c r="AC325" s="227"/>
      <c r="AD325" s="241"/>
      <c r="AE325" s="241"/>
      <c r="AF325" s="241"/>
      <c r="AG325" s="241"/>
      <c r="AH325" s="241"/>
      <c r="AI325" s="244"/>
      <c r="AJ325" s="529"/>
      <c r="AK325" s="1291"/>
    </row>
    <row r="326" spans="1:37" s="214" customFormat="1" ht="27.95" customHeight="1">
      <c r="A326" s="133"/>
      <c r="B326" s="903"/>
      <c r="C326" s="227" t="s">
        <v>2694</v>
      </c>
      <c r="D326" s="620" t="s">
        <v>20610</v>
      </c>
      <c r="E326" s="227" t="s">
        <v>10898</v>
      </c>
      <c r="F326" s="227" t="s">
        <v>2694</v>
      </c>
      <c r="G326" s="227" t="s">
        <v>8215</v>
      </c>
      <c r="H326" s="228">
        <v>44176.5</v>
      </c>
      <c r="I326" s="228">
        <v>3186.56</v>
      </c>
      <c r="J326" s="228">
        <v>4680</v>
      </c>
      <c r="K326" s="228"/>
      <c r="L326" s="228"/>
      <c r="M326" s="228"/>
      <c r="N326" s="228"/>
      <c r="O326" s="228">
        <v>1686.2</v>
      </c>
      <c r="P326" s="228">
        <v>813.2</v>
      </c>
      <c r="Q326" s="228" t="s">
        <v>10899</v>
      </c>
      <c r="R326" s="227" t="s">
        <v>3326</v>
      </c>
      <c r="S326" s="228">
        <v>873</v>
      </c>
      <c r="T326" s="228" t="s">
        <v>10900</v>
      </c>
      <c r="U326" s="228"/>
      <c r="V326" s="233"/>
      <c r="W326" s="227" t="s">
        <v>3328</v>
      </c>
      <c r="X326" s="227"/>
      <c r="Y326" s="227"/>
      <c r="Z326" s="227"/>
      <c r="AA326" s="227"/>
      <c r="AB326" s="227"/>
      <c r="AC326" s="227"/>
      <c r="AD326" s="241">
        <v>2019</v>
      </c>
      <c r="AE326" s="241"/>
      <c r="AF326" s="241"/>
      <c r="AG326" s="241"/>
      <c r="AH326" s="241"/>
      <c r="AI326" s="244">
        <v>18400</v>
      </c>
      <c r="AJ326" s="529"/>
      <c r="AK326" s="1291"/>
    </row>
    <row r="327" spans="1:37" s="214" customFormat="1" ht="36" customHeight="1">
      <c r="A327" s="133"/>
      <c r="B327" s="903"/>
      <c r="C327" s="227" t="s">
        <v>2694</v>
      </c>
      <c r="D327" s="620" t="s">
        <v>20611</v>
      </c>
      <c r="E327" s="227" t="s">
        <v>16403</v>
      </c>
      <c r="F327" s="227" t="s">
        <v>12625</v>
      </c>
      <c r="G327" s="227" t="s">
        <v>26637</v>
      </c>
      <c r="H327" s="228">
        <v>7193</v>
      </c>
      <c r="I327" s="228">
        <v>2383.04</v>
      </c>
      <c r="J327" s="228">
        <v>15042.43</v>
      </c>
      <c r="K327" s="228"/>
      <c r="L327" s="228"/>
      <c r="M327" s="228"/>
      <c r="N327" s="228"/>
      <c r="O327" s="228"/>
      <c r="P327" s="228"/>
      <c r="Q327" s="228"/>
      <c r="R327" s="227" t="s">
        <v>16404</v>
      </c>
      <c r="S327" s="228"/>
      <c r="T327" s="228" t="s">
        <v>16402</v>
      </c>
      <c r="U327" s="228"/>
      <c r="V327" s="233"/>
      <c r="W327" s="227"/>
      <c r="X327" s="227"/>
      <c r="Y327" s="227"/>
      <c r="Z327" s="227"/>
      <c r="AA327" s="227"/>
      <c r="AB327" s="227"/>
      <c r="AC327" s="227"/>
      <c r="AD327" s="241">
        <v>2004</v>
      </c>
      <c r="AE327" s="241"/>
      <c r="AF327" s="241"/>
      <c r="AG327" s="241"/>
      <c r="AH327" s="241"/>
      <c r="AI327" s="244"/>
      <c r="AJ327" s="529"/>
      <c r="AK327" s="1291"/>
    </row>
    <row r="328" spans="1:37" s="214" customFormat="1" ht="38.1" customHeight="1">
      <c r="A328" s="133"/>
      <c r="B328" s="903"/>
      <c r="C328" s="227" t="s">
        <v>1842</v>
      </c>
      <c r="D328" s="227" t="s">
        <v>20612</v>
      </c>
      <c r="E328" s="227" t="s">
        <v>17800</v>
      </c>
      <c r="F328" s="227" t="s">
        <v>1842</v>
      </c>
      <c r="G328" s="227" t="s">
        <v>2553</v>
      </c>
      <c r="H328" s="228">
        <v>7988</v>
      </c>
      <c r="I328" s="228">
        <v>4438</v>
      </c>
      <c r="J328" s="228">
        <v>13647</v>
      </c>
      <c r="K328" s="228" t="s">
        <v>20613</v>
      </c>
      <c r="L328" s="228" t="s">
        <v>19248</v>
      </c>
      <c r="M328" s="228"/>
      <c r="N328" s="228"/>
      <c r="O328" s="228">
        <v>1948</v>
      </c>
      <c r="P328" s="228">
        <v>139.38</v>
      </c>
      <c r="Q328" s="228" t="s">
        <v>20614</v>
      </c>
      <c r="R328" s="227" t="s">
        <v>14238</v>
      </c>
      <c r="S328" s="228">
        <v>1322</v>
      </c>
      <c r="T328" s="228" t="s">
        <v>26365</v>
      </c>
      <c r="U328" s="228">
        <v>626</v>
      </c>
      <c r="V328" s="227">
        <v>2004</v>
      </c>
      <c r="W328" s="227" t="s">
        <v>26638</v>
      </c>
      <c r="X328" s="227"/>
      <c r="Y328" s="313"/>
      <c r="Z328" s="227"/>
      <c r="AA328" s="227"/>
      <c r="AB328" s="227"/>
      <c r="AC328" s="227"/>
      <c r="AD328" s="241">
        <v>2004</v>
      </c>
      <c r="AE328" s="241"/>
      <c r="AF328" s="241"/>
      <c r="AG328" s="241"/>
      <c r="AH328" s="241"/>
      <c r="AI328" s="244">
        <v>2600</v>
      </c>
      <c r="AJ328" s="529"/>
      <c r="AK328" s="1291"/>
    </row>
    <row r="329" spans="1:37" s="214" customFormat="1" ht="27.95" customHeight="1">
      <c r="A329" s="133"/>
      <c r="B329" s="903"/>
      <c r="C329" s="227" t="s">
        <v>1842</v>
      </c>
      <c r="D329" s="227" t="s">
        <v>20615</v>
      </c>
      <c r="E329" s="227" t="s">
        <v>3368</v>
      </c>
      <c r="F329" s="227" t="s">
        <v>1842</v>
      </c>
      <c r="G329" s="227" t="s">
        <v>3369</v>
      </c>
      <c r="H329" s="228">
        <v>81403</v>
      </c>
      <c r="I329" s="228">
        <v>5225</v>
      </c>
      <c r="J329" s="228">
        <v>8216</v>
      </c>
      <c r="K329" s="228" t="s">
        <v>1160</v>
      </c>
      <c r="L329" s="228" t="s">
        <v>1156</v>
      </c>
      <c r="M329" s="228" t="s">
        <v>454</v>
      </c>
      <c r="N329" s="228"/>
      <c r="O329" s="228">
        <f>P329+S329+U329</f>
        <v>1826</v>
      </c>
      <c r="P329" s="228">
        <v>739</v>
      </c>
      <c r="Q329" s="228" t="s">
        <v>3370</v>
      </c>
      <c r="R329" s="227" t="s">
        <v>3371</v>
      </c>
      <c r="S329" s="228">
        <v>793</v>
      </c>
      <c r="T329" s="228" t="s">
        <v>3372</v>
      </c>
      <c r="U329" s="228">
        <v>294</v>
      </c>
      <c r="V329" s="227">
        <v>2005</v>
      </c>
      <c r="W329" s="227" t="s">
        <v>12769</v>
      </c>
      <c r="X329" s="227"/>
      <c r="Y329" s="313"/>
      <c r="Z329" s="227"/>
      <c r="AA329" s="227"/>
      <c r="AB329" s="227"/>
      <c r="AC329" s="227"/>
      <c r="AD329" s="241">
        <v>2005</v>
      </c>
      <c r="AE329" s="241"/>
      <c r="AF329" s="241"/>
      <c r="AG329" s="241"/>
      <c r="AH329" s="241"/>
      <c r="AI329" s="244">
        <v>19500</v>
      </c>
      <c r="AJ329" s="244"/>
      <c r="AK329" s="1291"/>
    </row>
    <row r="330" spans="1:37" s="214" customFormat="1" ht="27.95" customHeight="1">
      <c r="A330" s="133"/>
      <c r="B330" s="903"/>
      <c r="C330" s="227" t="s">
        <v>1842</v>
      </c>
      <c r="D330" s="227" t="s">
        <v>20616</v>
      </c>
      <c r="E330" s="227" t="s">
        <v>3373</v>
      </c>
      <c r="F330" s="227" t="s">
        <v>1842</v>
      </c>
      <c r="G330" s="227" t="s">
        <v>2879</v>
      </c>
      <c r="H330" s="228">
        <v>12849</v>
      </c>
      <c r="I330" s="228">
        <v>2568</v>
      </c>
      <c r="J330" s="228">
        <v>6664</v>
      </c>
      <c r="K330" s="228"/>
      <c r="L330" s="228"/>
      <c r="M330" s="228"/>
      <c r="N330" s="228"/>
      <c r="O330" s="228">
        <v>2488</v>
      </c>
      <c r="P330" s="228">
        <v>759</v>
      </c>
      <c r="Q330" s="228" t="s">
        <v>3374</v>
      </c>
      <c r="R330" s="227" t="s">
        <v>1221</v>
      </c>
      <c r="S330" s="228">
        <v>1452</v>
      </c>
      <c r="T330" s="228" t="s">
        <v>8465</v>
      </c>
      <c r="U330" s="228">
        <v>277</v>
      </c>
      <c r="V330" s="233"/>
      <c r="W330" s="227" t="s">
        <v>3375</v>
      </c>
      <c r="X330" s="227"/>
      <c r="Y330" s="227"/>
      <c r="Z330" s="227"/>
      <c r="AA330" s="227"/>
      <c r="AB330" s="227"/>
      <c r="AC330" s="227"/>
      <c r="AD330" s="241">
        <v>2009</v>
      </c>
      <c r="AE330" s="241"/>
      <c r="AF330" s="241"/>
      <c r="AG330" s="241"/>
      <c r="AH330" s="241"/>
      <c r="AI330" s="244"/>
      <c r="AJ330" s="244"/>
      <c r="AK330" s="1291"/>
    </row>
    <row r="331" spans="1:37" s="214" customFormat="1" ht="27.95" customHeight="1">
      <c r="A331" s="133"/>
      <c r="B331" s="903"/>
      <c r="C331" s="227" t="s">
        <v>1842</v>
      </c>
      <c r="D331" s="227" t="s">
        <v>20617</v>
      </c>
      <c r="E331" s="227" t="s">
        <v>16405</v>
      </c>
      <c r="F331" s="227" t="s">
        <v>12614</v>
      </c>
      <c r="G331" s="227" t="s">
        <v>12614</v>
      </c>
      <c r="H331" s="228">
        <v>2567</v>
      </c>
      <c r="I331" s="228">
        <v>434</v>
      </c>
      <c r="J331" s="228">
        <v>434</v>
      </c>
      <c r="K331" s="228"/>
      <c r="L331" s="228"/>
      <c r="M331" s="228"/>
      <c r="N331" s="228"/>
      <c r="O331" s="228">
        <v>434</v>
      </c>
      <c r="P331" s="228"/>
      <c r="Q331" s="228"/>
      <c r="R331" s="227"/>
      <c r="S331" s="228"/>
      <c r="T331" s="228"/>
      <c r="U331" s="228"/>
      <c r="V331" s="233"/>
      <c r="W331" s="227" t="s">
        <v>16406</v>
      </c>
      <c r="X331" s="227"/>
      <c r="Y331" s="227"/>
      <c r="Z331" s="227"/>
      <c r="AA331" s="227"/>
      <c r="AB331" s="227"/>
      <c r="AC331" s="227"/>
      <c r="AD331" s="241">
        <v>2019</v>
      </c>
      <c r="AE331" s="241"/>
      <c r="AF331" s="241"/>
      <c r="AG331" s="241"/>
      <c r="AH331" s="241"/>
      <c r="AI331" s="244"/>
      <c r="AJ331" s="529"/>
      <c r="AK331" s="1291"/>
    </row>
    <row r="332" spans="1:37" s="214" customFormat="1" ht="27.95" customHeight="1">
      <c r="A332" s="133"/>
      <c r="B332" s="903"/>
      <c r="C332" s="227" t="s">
        <v>12614</v>
      </c>
      <c r="D332" s="227" t="s">
        <v>20618</v>
      </c>
      <c r="E332" s="227" t="s">
        <v>16407</v>
      </c>
      <c r="F332" s="227" t="s">
        <v>12614</v>
      </c>
      <c r="G332" s="227" t="s">
        <v>2879</v>
      </c>
      <c r="H332" s="228">
        <v>124573</v>
      </c>
      <c r="I332" s="228">
        <v>3118</v>
      </c>
      <c r="J332" s="228">
        <v>9375</v>
      </c>
      <c r="K332" s="228"/>
      <c r="L332" s="228"/>
      <c r="M332" s="228"/>
      <c r="N332" s="228"/>
      <c r="O332" s="228"/>
      <c r="P332" s="228"/>
      <c r="Q332" s="228"/>
      <c r="R332" s="227"/>
      <c r="S332" s="228">
        <v>1141</v>
      </c>
      <c r="T332" s="228" t="s">
        <v>16408</v>
      </c>
      <c r="U332" s="228">
        <v>491</v>
      </c>
      <c r="V332" s="233"/>
      <c r="W332" s="227" t="s">
        <v>16409</v>
      </c>
      <c r="X332" s="227"/>
      <c r="Y332" s="227"/>
      <c r="Z332" s="227"/>
      <c r="AA332" s="227"/>
      <c r="AB332" s="227"/>
      <c r="AC332" s="227"/>
      <c r="AD332" s="241">
        <v>2009</v>
      </c>
      <c r="AE332" s="241"/>
      <c r="AF332" s="241"/>
      <c r="AG332" s="241"/>
      <c r="AH332" s="241"/>
      <c r="AI332" s="244"/>
      <c r="AJ332" s="529"/>
      <c r="AK332" s="1291"/>
    </row>
    <row r="333" spans="1:37" s="214" customFormat="1" ht="27.95" customHeight="1">
      <c r="A333" s="133"/>
      <c r="B333" s="903"/>
      <c r="C333" s="227" t="s">
        <v>12614</v>
      </c>
      <c r="D333" s="227" t="s">
        <v>20619</v>
      </c>
      <c r="E333" s="227" t="s">
        <v>16410</v>
      </c>
      <c r="F333" s="227" t="s">
        <v>12614</v>
      </c>
      <c r="G333" s="227" t="s">
        <v>2879</v>
      </c>
      <c r="H333" s="228">
        <v>34595</v>
      </c>
      <c r="I333" s="228">
        <v>2180.6</v>
      </c>
      <c r="J333" s="228">
        <v>5795.2</v>
      </c>
      <c r="K333" s="228"/>
      <c r="L333" s="228"/>
      <c r="M333" s="228"/>
      <c r="N333" s="228"/>
      <c r="O333" s="228">
        <v>1990</v>
      </c>
      <c r="P333" s="228"/>
      <c r="Q333" s="228"/>
      <c r="R333" s="227" t="s">
        <v>14255</v>
      </c>
      <c r="S333" s="228"/>
      <c r="T333" s="228"/>
      <c r="U333" s="228"/>
      <c r="V333" s="233"/>
      <c r="W333" s="227"/>
      <c r="X333" s="227"/>
      <c r="Y333" s="227"/>
      <c r="Z333" s="227"/>
      <c r="AA333" s="227"/>
      <c r="AB333" s="227"/>
      <c r="AC333" s="227"/>
      <c r="AD333" s="241">
        <v>1991</v>
      </c>
      <c r="AE333" s="241"/>
      <c r="AF333" s="241"/>
      <c r="AG333" s="241"/>
      <c r="AH333" s="241"/>
      <c r="AI333" s="244"/>
      <c r="AJ333" s="529"/>
      <c r="AK333" s="1291"/>
    </row>
    <row r="334" spans="1:37" s="214" customFormat="1" ht="27.95" customHeight="1">
      <c r="A334" s="133"/>
      <c r="B334" s="903"/>
      <c r="C334" s="227" t="s">
        <v>1842</v>
      </c>
      <c r="D334" s="227" t="s">
        <v>20620</v>
      </c>
      <c r="E334" s="227" t="s">
        <v>16411</v>
      </c>
      <c r="F334" s="227" t="s">
        <v>1842</v>
      </c>
      <c r="G334" s="227" t="s">
        <v>12614</v>
      </c>
      <c r="H334" s="228">
        <v>5330</v>
      </c>
      <c r="I334" s="228">
        <v>409.1</v>
      </c>
      <c r="J334" s="228">
        <v>396.5</v>
      </c>
      <c r="K334" s="228"/>
      <c r="L334" s="228"/>
      <c r="M334" s="228"/>
      <c r="N334" s="228"/>
      <c r="O334" s="228">
        <v>397</v>
      </c>
      <c r="P334" s="228"/>
      <c r="Q334" s="228"/>
      <c r="R334" s="227" t="s">
        <v>3235</v>
      </c>
      <c r="S334" s="228"/>
      <c r="T334" s="228"/>
      <c r="U334" s="228"/>
      <c r="V334" s="233"/>
      <c r="W334" s="227"/>
      <c r="X334" s="227"/>
      <c r="Y334" s="227"/>
      <c r="Z334" s="227"/>
      <c r="AA334" s="227"/>
      <c r="AB334" s="227"/>
      <c r="AC334" s="227"/>
      <c r="AD334" s="241">
        <v>2018</v>
      </c>
      <c r="AE334" s="241"/>
      <c r="AF334" s="241"/>
      <c r="AG334" s="241"/>
      <c r="AH334" s="241"/>
      <c r="AI334" s="244" t="s">
        <v>16412</v>
      </c>
      <c r="AJ334" s="529"/>
      <c r="AK334" s="1291"/>
    </row>
    <row r="335" spans="1:37" s="214" customFormat="1" ht="36" customHeight="1">
      <c r="A335" s="133"/>
      <c r="B335" s="903"/>
      <c r="C335" s="227" t="s">
        <v>1842</v>
      </c>
      <c r="D335" s="227" t="s">
        <v>20621</v>
      </c>
      <c r="E335" s="227" t="s">
        <v>1811</v>
      </c>
      <c r="F335" s="227" t="s">
        <v>1842</v>
      </c>
      <c r="G335" s="227" t="s">
        <v>16413</v>
      </c>
      <c r="H335" s="228">
        <v>15560</v>
      </c>
      <c r="I335" s="228">
        <v>1133.0899999999999</v>
      </c>
      <c r="J335" s="228">
        <v>1992.05</v>
      </c>
      <c r="K335" s="228" t="s">
        <v>20622</v>
      </c>
      <c r="L335" s="228" t="s">
        <v>20623</v>
      </c>
      <c r="M335" s="228" t="s">
        <v>17181</v>
      </c>
      <c r="N335" s="228" t="s">
        <v>20624</v>
      </c>
      <c r="O335" s="228">
        <v>1697</v>
      </c>
      <c r="P335" s="228" t="s">
        <v>12770</v>
      </c>
      <c r="Q335" s="228" t="s">
        <v>8466</v>
      </c>
      <c r="R335" s="227" t="s">
        <v>12771</v>
      </c>
      <c r="S335" s="228"/>
      <c r="T335" s="228"/>
      <c r="U335" s="228"/>
      <c r="V335" s="233"/>
      <c r="W335" s="227"/>
      <c r="X335" s="227"/>
      <c r="Y335" s="227"/>
      <c r="Z335" s="227"/>
      <c r="AA335" s="227"/>
      <c r="AB335" s="227"/>
      <c r="AC335" s="227"/>
      <c r="AD335" s="241">
        <v>2017</v>
      </c>
      <c r="AE335" s="241"/>
      <c r="AF335" s="241"/>
      <c r="AG335" s="241"/>
      <c r="AH335" s="241"/>
      <c r="AI335" s="244">
        <v>62000</v>
      </c>
      <c r="AJ335" s="244"/>
      <c r="AK335" s="1291"/>
    </row>
    <row r="336" spans="1:37" s="214" customFormat="1" ht="27.95" customHeight="1">
      <c r="A336" s="133"/>
      <c r="B336" s="903"/>
      <c r="C336" s="227" t="s">
        <v>1842</v>
      </c>
      <c r="D336" s="227" t="s">
        <v>20625</v>
      </c>
      <c r="E336" s="227" t="s">
        <v>9820</v>
      </c>
      <c r="F336" s="227" t="s">
        <v>1842</v>
      </c>
      <c r="G336" s="227" t="s">
        <v>2879</v>
      </c>
      <c r="H336" s="228">
        <v>31775.200000000001</v>
      </c>
      <c r="I336" s="228">
        <v>2557</v>
      </c>
      <c r="J336" s="228">
        <v>9584</v>
      </c>
      <c r="K336" s="228"/>
      <c r="L336" s="228"/>
      <c r="M336" s="228"/>
      <c r="N336" s="228"/>
      <c r="O336" s="228">
        <f>S336+U336</f>
        <v>2087</v>
      </c>
      <c r="P336" s="228"/>
      <c r="Q336" s="228"/>
      <c r="R336" s="227"/>
      <c r="S336" s="228">
        <v>737</v>
      </c>
      <c r="T336" s="228" t="s">
        <v>1188</v>
      </c>
      <c r="U336" s="228">
        <v>1350</v>
      </c>
      <c r="V336" s="233"/>
      <c r="W336" s="227" t="s">
        <v>26639</v>
      </c>
      <c r="X336" s="227"/>
      <c r="Y336" s="227"/>
      <c r="Z336" s="227"/>
      <c r="AA336" s="227"/>
      <c r="AB336" s="227"/>
      <c r="AC336" s="227"/>
      <c r="AD336" s="241">
        <v>2018</v>
      </c>
      <c r="AE336" s="241"/>
      <c r="AF336" s="241"/>
      <c r="AG336" s="241"/>
      <c r="AH336" s="241"/>
      <c r="AI336" s="244">
        <v>18600</v>
      </c>
      <c r="AJ336" s="244"/>
      <c r="AK336" s="1291"/>
    </row>
    <row r="337" spans="1:37" s="214" customFormat="1" ht="27.95" customHeight="1">
      <c r="A337" s="133"/>
      <c r="B337" s="903"/>
      <c r="C337" s="241" t="s">
        <v>12614</v>
      </c>
      <c r="D337" s="241" t="s">
        <v>20626</v>
      </c>
      <c r="E337" s="243" t="s">
        <v>16414</v>
      </c>
      <c r="F337" s="241" t="s">
        <v>1842</v>
      </c>
      <c r="G337" s="241" t="s">
        <v>1845</v>
      </c>
      <c r="H337" s="244">
        <v>17194.84</v>
      </c>
      <c r="I337" s="244">
        <v>4679.8599999999997</v>
      </c>
      <c r="J337" s="244">
        <v>3988.76</v>
      </c>
      <c r="K337" s="228"/>
      <c r="L337" s="228"/>
      <c r="M337" s="228"/>
      <c r="N337" s="228"/>
      <c r="O337" s="228"/>
      <c r="P337" s="228"/>
      <c r="Q337" s="228"/>
      <c r="R337" s="227"/>
      <c r="S337" s="228"/>
      <c r="T337" s="228"/>
      <c r="U337" s="228"/>
      <c r="V337" s="233"/>
      <c r="W337" s="241" t="s">
        <v>26640</v>
      </c>
      <c r="X337" s="227"/>
      <c r="Y337" s="227"/>
      <c r="Z337" s="227"/>
      <c r="AA337" s="227"/>
      <c r="AB337" s="227"/>
      <c r="AC337" s="227"/>
      <c r="AD337" s="241">
        <v>2003</v>
      </c>
      <c r="AE337" s="241"/>
      <c r="AF337" s="241"/>
      <c r="AG337" s="241"/>
      <c r="AH337" s="241"/>
      <c r="AI337" s="244">
        <v>14809</v>
      </c>
      <c r="AJ337" s="529"/>
      <c r="AK337" s="1291"/>
    </row>
    <row r="338" spans="1:37" s="214" customFormat="1" ht="27.95" customHeight="1">
      <c r="A338" s="133"/>
      <c r="B338" s="903"/>
      <c r="C338" s="227" t="s">
        <v>2709</v>
      </c>
      <c r="D338" s="227" t="s">
        <v>20627</v>
      </c>
      <c r="E338" s="227" t="s">
        <v>3342</v>
      </c>
      <c r="F338" s="227" t="s">
        <v>920</v>
      </c>
      <c r="G338" s="227" t="s">
        <v>3330</v>
      </c>
      <c r="H338" s="228">
        <v>3717</v>
      </c>
      <c r="I338" s="228">
        <v>2593.25</v>
      </c>
      <c r="J338" s="228">
        <v>35849</v>
      </c>
      <c r="K338" s="228"/>
      <c r="L338" s="228"/>
      <c r="M338" s="228"/>
      <c r="N338" s="228"/>
      <c r="O338" s="228">
        <v>1835.6</v>
      </c>
      <c r="P338" s="228">
        <v>1148.5999999999999</v>
      </c>
      <c r="Q338" s="228" t="s">
        <v>3343</v>
      </c>
      <c r="R338" s="227"/>
      <c r="S338" s="228">
        <v>687</v>
      </c>
      <c r="T338" s="228" t="s">
        <v>26641</v>
      </c>
      <c r="U338" s="228"/>
      <c r="V338" s="233"/>
      <c r="W338" s="227" t="s">
        <v>3344</v>
      </c>
      <c r="X338" s="227"/>
      <c r="Y338" s="227"/>
      <c r="Z338" s="227"/>
      <c r="AA338" s="227"/>
      <c r="AB338" s="227"/>
      <c r="AC338" s="227"/>
      <c r="AD338" s="241">
        <v>1998</v>
      </c>
      <c r="AE338" s="241"/>
      <c r="AF338" s="241"/>
      <c r="AG338" s="241"/>
      <c r="AH338" s="241"/>
      <c r="AI338" s="244">
        <v>38000</v>
      </c>
      <c r="AJ338" s="244"/>
      <c r="AK338" s="1291"/>
    </row>
    <row r="339" spans="1:37" s="214" customFormat="1" ht="27.95" customHeight="1">
      <c r="A339" s="133"/>
      <c r="B339" s="903"/>
      <c r="C339" s="227" t="s">
        <v>2709</v>
      </c>
      <c r="D339" s="227" t="s">
        <v>20628</v>
      </c>
      <c r="E339" s="227" t="s">
        <v>3345</v>
      </c>
      <c r="F339" s="227" t="s">
        <v>2709</v>
      </c>
      <c r="G339" s="227" t="s">
        <v>2711</v>
      </c>
      <c r="H339" s="228">
        <v>13400</v>
      </c>
      <c r="I339" s="228">
        <v>7329</v>
      </c>
      <c r="J339" s="228">
        <v>13400</v>
      </c>
      <c r="K339" s="228" t="s">
        <v>454</v>
      </c>
      <c r="L339" s="228" t="s">
        <v>1207</v>
      </c>
      <c r="M339" s="228" t="s">
        <v>20629</v>
      </c>
      <c r="N339" s="228" t="s">
        <v>20630</v>
      </c>
      <c r="O339" s="228">
        <v>12392</v>
      </c>
      <c r="P339" s="228">
        <v>5473</v>
      </c>
      <c r="Q339" s="228" t="s">
        <v>20631</v>
      </c>
      <c r="R339" s="227" t="s">
        <v>20632</v>
      </c>
      <c r="S339" s="228">
        <v>6919</v>
      </c>
      <c r="T339" s="228" t="s">
        <v>3346</v>
      </c>
      <c r="U339" s="228"/>
      <c r="V339" s="233"/>
      <c r="W339" s="227" t="s">
        <v>20633</v>
      </c>
      <c r="X339" s="227"/>
      <c r="Y339" s="227"/>
      <c r="Z339" s="227"/>
      <c r="AA339" s="227"/>
      <c r="AB339" s="227"/>
      <c r="AC339" s="227"/>
      <c r="AD339" s="241">
        <v>2005</v>
      </c>
      <c r="AE339" s="241"/>
      <c r="AF339" s="241"/>
      <c r="AG339" s="241"/>
      <c r="AH339" s="241"/>
      <c r="AI339" s="244"/>
      <c r="AJ339" s="244"/>
      <c r="AK339" s="1291"/>
    </row>
    <row r="340" spans="1:37" s="214" customFormat="1" ht="36" customHeight="1">
      <c r="A340" s="133"/>
      <c r="B340" s="903"/>
      <c r="C340" s="227" t="s">
        <v>2709</v>
      </c>
      <c r="D340" s="227" t="s">
        <v>20634</v>
      </c>
      <c r="E340" s="227" t="s">
        <v>3347</v>
      </c>
      <c r="F340" s="227" t="s">
        <v>2709</v>
      </c>
      <c r="G340" s="227" t="s">
        <v>2711</v>
      </c>
      <c r="H340" s="228">
        <v>305320</v>
      </c>
      <c r="I340" s="228">
        <v>16405.82</v>
      </c>
      <c r="J340" s="228">
        <v>39370.75</v>
      </c>
      <c r="K340" s="228"/>
      <c r="L340" s="228"/>
      <c r="M340" s="228"/>
      <c r="N340" s="228"/>
      <c r="O340" s="228"/>
      <c r="P340" s="228">
        <v>5708</v>
      </c>
      <c r="Q340" s="228" t="s">
        <v>3348</v>
      </c>
      <c r="R340" s="227" t="s">
        <v>1207</v>
      </c>
      <c r="S340" s="228">
        <v>4768</v>
      </c>
      <c r="T340" s="228" t="s">
        <v>3349</v>
      </c>
      <c r="U340" s="228" t="s">
        <v>3350</v>
      </c>
      <c r="V340" s="233"/>
      <c r="W340" s="227" t="s">
        <v>3344</v>
      </c>
      <c r="X340" s="227"/>
      <c r="Y340" s="227"/>
      <c r="Z340" s="227"/>
      <c r="AA340" s="227"/>
      <c r="AB340" s="227"/>
      <c r="AC340" s="227"/>
      <c r="AD340" s="241">
        <v>2011</v>
      </c>
      <c r="AE340" s="241"/>
      <c r="AF340" s="241"/>
      <c r="AG340" s="241"/>
      <c r="AH340" s="241"/>
      <c r="AI340" s="244">
        <v>99128</v>
      </c>
      <c r="AJ340" s="244"/>
      <c r="AK340" s="1291"/>
    </row>
    <row r="341" spans="1:37" s="214" customFormat="1" ht="27.95" customHeight="1">
      <c r="A341" s="133"/>
      <c r="B341" s="903"/>
      <c r="C341" s="227" t="s">
        <v>2709</v>
      </c>
      <c r="D341" s="227" t="s">
        <v>20635</v>
      </c>
      <c r="E341" s="227" t="s">
        <v>3351</v>
      </c>
      <c r="F341" s="227" t="s">
        <v>2709</v>
      </c>
      <c r="G341" s="227" t="s">
        <v>2711</v>
      </c>
      <c r="H341" s="228">
        <v>3180.7</v>
      </c>
      <c r="I341" s="228">
        <v>534.89</v>
      </c>
      <c r="J341" s="228">
        <v>3444.92</v>
      </c>
      <c r="K341" s="228"/>
      <c r="L341" s="228"/>
      <c r="M341" s="228"/>
      <c r="N341" s="228"/>
      <c r="O341" s="228">
        <v>980.49</v>
      </c>
      <c r="P341" s="228">
        <v>980</v>
      </c>
      <c r="Q341" s="228" t="s">
        <v>3352</v>
      </c>
      <c r="R341" s="227" t="s">
        <v>3353</v>
      </c>
      <c r="S341" s="228"/>
      <c r="T341" s="228"/>
      <c r="U341" s="228" t="s">
        <v>3350</v>
      </c>
      <c r="V341" s="233"/>
      <c r="W341" s="227" t="s">
        <v>3354</v>
      </c>
      <c r="X341" s="227"/>
      <c r="Y341" s="227"/>
      <c r="Z341" s="227"/>
      <c r="AA341" s="227"/>
      <c r="AB341" s="227"/>
      <c r="AC341" s="227"/>
      <c r="AD341" s="241">
        <v>2011</v>
      </c>
      <c r="AE341" s="241"/>
      <c r="AF341" s="241"/>
      <c r="AG341" s="241"/>
      <c r="AH341" s="241"/>
      <c r="AI341" s="244">
        <v>11070</v>
      </c>
      <c r="AJ341" s="244"/>
      <c r="AK341" s="1291"/>
    </row>
    <row r="342" spans="1:37" s="214" customFormat="1" ht="27.95" customHeight="1">
      <c r="A342" s="133"/>
      <c r="B342" s="903"/>
      <c r="C342" s="227" t="s">
        <v>2709</v>
      </c>
      <c r="D342" s="227" t="s">
        <v>20636</v>
      </c>
      <c r="E342" s="227" t="s">
        <v>3355</v>
      </c>
      <c r="F342" s="227" t="s">
        <v>2709</v>
      </c>
      <c r="G342" s="227" t="s">
        <v>2711</v>
      </c>
      <c r="H342" s="228">
        <v>182829</v>
      </c>
      <c r="I342" s="228">
        <v>985.19</v>
      </c>
      <c r="J342" s="228">
        <v>2710</v>
      </c>
      <c r="K342" s="228"/>
      <c r="L342" s="228"/>
      <c r="M342" s="228"/>
      <c r="N342" s="228"/>
      <c r="O342" s="228">
        <v>675</v>
      </c>
      <c r="P342" s="228">
        <v>675</v>
      </c>
      <c r="Q342" s="228" t="s">
        <v>3356</v>
      </c>
      <c r="R342" s="227" t="s">
        <v>3357</v>
      </c>
      <c r="S342" s="228"/>
      <c r="T342" s="228"/>
      <c r="U342" s="228" t="s">
        <v>3350</v>
      </c>
      <c r="V342" s="233"/>
      <c r="W342" s="227" t="s">
        <v>3358</v>
      </c>
      <c r="X342" s="227"/>
      <c r="Y342" s="227"/>
      <c r="Z342" s="227"/>
      <c r="AA342" s="227"/>
      <c r="AB342" s="227"/>
      <c r="AC342" s="227"/>
      <c r="AD342" s="241">
        <v>2013</v>
      </c>
      <c r="AE342" s="241"/>
      <c r="AF342" s="241"/>
      <c r="AG342" s="241"/>
      <c r="AH342" s="241"/>
      <c r="AI342" s="244">
        <v>5277</v>
      </c>
      <c r="AJ342" s="244"/>
      <c r="AK342" s="1291"/>
    </row>
    <row r="343" spans="1:37" s="214" customFormat="1" ht="27.95" customHeight="1">
      <c r="A343" s="133">
        <v>10</v>
      </c>
      <c r="B343" s="903"/>
      <c r="C343" s="227" t="s">
        <v>12874</v>
      </c>
      <c r="D343" s="227" t="s">
        <v>20637</v>
      </c>
      <c r="E343" s="227" t="s">
        <v>16415</v>
      </c>
      <c r="F343" s="227" t="s">
        <v>12874</v>
      </c>
      <c r="G343" s="227" t="s">
        <v>12677</v>
      </c>
      <c r="H343" s="228">
        <v>7330</v>
      </c>
      <c r="I343" s="228">
        <v>3164</v>
      </c>
      <c r="J343" s="228">
        <v>9113</v>
      </c>
      <c r="K343" s="228" t="s">
        <v>1836</v>
      </c>
      <c r="L343" s="228" t="s">
        <v>20638</v>
      </c>
      <c r="M343" s="228" t="s">
        <v>20639</v>
      </c>
      <c r="N343" s="228" t="s">
        <v>20640</v>
      </c>
      <c r="O343" s="228">
        <v>2045</v>
      </c>
      <c r="P343" s="228">
        <v>1102</v>
      </c>
      <c r="Q343" s="228"/>
      <c r="R343" s="227" t="s">
        <v>16416</v>
      </c>
      <c r="S343" s="228">
        <v>943</v>
      </c>
      <c r="T343" s="228" t="s">
        <v>12793</v>
      </c>
      <c r="U343" s="228" t="s">
        <v>3350</v>
      </c>
      <c r="V343" s="233" t="s">
        <v>20641</v>
      </c>
      <c r="W343" s="227" t="s">
        <v>16417</v>
      </c>
      <c r="X343" s="227"/>
      <c r="Y343" s="227"/>
      <c r="Z343" s="227"/>
      <c r="AA343" s="227"/>
      <c r="AB343" s="227"/>
      <c r="AC343" s="227"/>
      <c r="AD343" s="241">
        <v>2010</v>
      </c>
      <c r="AE343" s="241"/>
      <c r="AF343" s="241"/>
      <c r="AG343" s="241"/>
      <c r="AH343" s="241"/>
      <c r="AI343" s="244">
        <v>7900</v>
      </c>
      <c r="AJ343" s="529"/>
      <c r="AK343" s="1291"/>
    </row>
    <row r="344" spans="1:37" s="214" customFormat="1" ht="36" customHeight="1">
      <c r="A344" s="133"/>
      <c r="B344" s="903"/>
      <c r="C344" s="227" t="s">
        <v>2700</v>
      </c>
      <c r="D344" s="227" t="s">
        <v>20642</v>
      </c>
      <c r="E344" s="227" t="s">
        <v>3329</v>
      </c>
      <c r="F344" s="227" t="s">
        <v>920</v>
      </c>
      <c r="G344" s="227" t="s">
        <v>12772</v>
      </c>
      <c r="H344" s="228">
        <v>4535</v>
      </c>
      <c r="I344" s="228">
        <v>2204</v>
      </c>
      <c r="J344" s="228">
        <v>20035</v>
      </c>
      <c r="K344" s="228" t="s">
        <v>119</v>
      </c>
      <c r="L344" s="228" t="s">
        <v>20643</v>
      </c>
      <c r="M344" s="228" t="s">
        <v>20644</v>
      </c>
      <c r="N344" s="228" t="s">
        <v>20645</v>
      </c>
      <c r="O344" s="228">
        <v>3495</v>
      </c>
      <c r="P344" s="228">
        <v>752</v>
      </c>
      <c r="Q344" s="228" t="s">
        <v>3331</v>
      </c>
      <c r="R344" s="227" t="s">
        <v>3332</v>
      </c>
      <c r="S344" s="228">
        <v>1994</v>
      </c>
      <c r="T344" s="228" t="s">
        <v>3333</v>
      </c>
      <c r="U344" s="228">
        <v>749</v>
      </c>
      <c r="V344" s="233"/>
      <c r="W344" s="227" t="s">
        <v>3334</v>
      </c>
      <c r="X344" s="227"/>
      <c r="Y344" s="227"/>
      <c r="Z344" s="227"/>
      <c r="AA344" s="227"/>
      <c r="AB344" s="227"/>
      <c r="AC344" s="227"/>
      <c r="AD344" s="241">
        <v>1994</v>
      </c>
      <c r="AE344" s="241"/>
      <c r="AF344" s="241"/>
      <c r="AG344" s="241"/>
      <c r="AH344" s="241"/>
      <c r="AI344" s="244">
        <v>24100</v>
      </c>
      <c r="AJ344" s="244"/>
      <c r="AK344" s="1291"/>
    </row>
    <row r="345" spans="1:37" s="214" customFormat="1" ht="24" customHeight="1">
      <c r="A345" s="133"/>
      <c r="B345" s="903"/>
      <c r="C345" s="227" t="s">
        <v>2700</v>
      </c>
      <c r="D345" s="227" t="s">
        <v>20646</v>
      </c>
      <c r="E345" s="227" t="s">
        <v>3336</v>
      </c>
      <c r="F345" s="227" t="s">
        <v>2700</v>
      </c>
      <c r="G345" s="227" t="s">
        <v>12773</v>
      </c>
      <c r="H345" s="228">
        <v>15000</v>
      </c>
      <c r="I345" s="228">
        <v>3151</v>
      </c>
      <c r="J345" s="228">
        <v>14323</v>
      </c>
      <c r="K345" s="228" t="s">
        <v>16113</v>
      </c>
      <c r="L345" s="228" t="s">
        <v>20647</v>
      </c>
      <c r="M345" s="228" t="s">
        <v>2005</v>
      </c>
      <c r="N345" s="228" t="s">
        <v>12747</v>
      </c>
      <c r="O345" s="228">
        <v>2885</v>
      </c>
      <c r="P345" s="228">
        <v>1008</v>
      </c>
      <c r="Q345" s="228" t="s">
        <v>3337</v>
      </c>
      <c r="R345" s="227" t="s">
        <v>8467</v>
      </c>
      <c r="S345" s="228">
        <v>1514</v>
      </c>
      <c r="T345" s="228" t="s">
        <v>3338</v>
      </c>
      <c r="U345" s="228">
        <v>363</v>
      </c>
      <c r="V345" s="233"/>
      <c r="W345" s="227" t="s">
        <v>3341</v>
      </c>
      <c r="X345" s="227"/>
      <c r="Y345" s="227"/>
      <c r="Z345" s="227"/>
      <c r="AA345" s="227"/>
      <c r="AB345" s="227"/>
      <c r="AC345" s="227"/>
      <c r="AD345" s="241">
        <v>2007</v>
      </c>
      <c r="AE345" s="241"/>
      <c r="AF345" s="241"/>
      <c r="AG345" s="241"/>
      <c r="AH345" s="241"/>
      <c r="AI345" s="244">
        <v>31000</v>
      </c>
      <c r="AJ345" s="244"/>
      <c r="AK345" s="1291"/>
    </row>
    <row r="346" spans="1:37" s="214" customFormat="1" ht="24" customHeight="1">
      <c r="A346" s="133"/>
      <c r="B346" s="903"/>
      <c r="C346" s="227" t="s">
        <v>2700</v>
      </c>
      <c r="D346" s="227" t="s">
        <v>20648</v>
      </c>
      <c r="E346" s="227" t="s">
        <v>3339</v>
      </c>
      <c r="F346" s="227" t="s">
        <v>2700</v>
      </c>
      <c r="G346" s="227" t="s">
        <v>12773</v>
      </c>
      <c r="H346" s="228">
        <v>2922</v>
      </c>
      <c r="I346" s="228">
        <v>1158</v>
      </c>
      <c r="J346" s="228">
        <v>7328</v>
      </c>
      <c r="K346" s="228" t="s">
        <v>16113</v>
      </c>
      <c r="L346" s="228" t="s">
        <v>2005</v>
      </c>
      <c r="M346" s="228"/>
      <c r="N346" s="228"/>
      <c r="O346" s="228">
        <v>1141</v>
      </c>
      <c r="P346" s="228">
        <v>1141</v>
      </c>
      <c r="Q346" s="228" t="s">
        <v>3340</v>
      </c>
      <c r="R346" s="227" t="s">
        <v>2570</v>
      </c>
      <c r="S346" s="228"/>
      <c r="T346" s="228"/>
      <c r="U346" s="228"/>
      <c r="V346" s="233"/>
      <c r="W346" s="227" t="s">
        <v>3341</v>
      </c>
      <c r="X346" s="227"/>
      <c r="Y346" s="227"/>
      <c r="Z346" s="227"/>
      <c r="AA346" s="227"/>
      <c r="AB346" s="227"/>
      <c r="AC346" s="227"/>
      <c r="AD346" s="241">
        <v>2004</v>
      </c>
      <c r="AE346" s="241"/>
      <c r="AF346" s="241"/>
      <c r="AG346" s="241"/>
      <c r="AH346" s="241"/>
      <c r="AI346" s="244">
        <v>15589</v>
      </c>
      <c r="AJ346" s="244"/>
      <c r="AK346" s="1291"/>
    </row>
    <row r="347" spans="1:37" s="214" customFormat="1" ht="36" customHeight="1">
      <c r="A347" s="133"/>
      <c r="B347" s="903"/>
      <c r="C347" s="227" t="s">
        <v>12627</v>
      </c>
      <c r="D347" s="227" t="s">
        <v>20649</v>
      </c>
      <c r="E347" s="227" t="s">
        <v>12774</v>
      </c>
      <c r="F347" s="227" t="s">
        <v>2700</v>
      </c>
      <c r="G347" s="227" t="s">
        <v>12773</v>
      </c>
      <c r="H347" s="228">
        <v>4040</v>
      </c>
      <c r="I347" s="228">
        <v>2312</v>
      </c>
      <c r="J347" s="228">
        <v>14425</v>
      </c>
      <c r="K347" s="228" t="s">
        <v>16113</v>
      </c>
      <c r="L347" s="228" t="s">
        <v>17181</v>
      </c>
      <c r="M347" s="228"/>
      <c r="N347" s="228"/>
      <c r="O347" s="228">
        <v>1516</v>
      </c>
      <c r="P347" s="228">
        <v>835.38</v>
      </c>
      <c r="Q347" s="228" t="s">
        <v>12775</v>
      </c>
      <c r="R347" s="227" t="s">
        <v>12776</v>
      </c>
      <c r="S347" s="228">
        <v>681.36</v>
      </c>
      <c r="T347" s="228" t="s">
        <v>12777</v>
      </c>
      <c r="U347" s="228"/>
      <c r="V347" s="233"/>
      <c r="W347" s="227"/>
      <c r="X347" s="227"/>
      <c r="Y347" s="227"/>
      <c r="Z347" s="227"/>
      <c r="AA347" s="227"/>
      <c r="AB347" s="227"/>
      <c r="AC347" s="227"/>
      <c r="AD347" s="241">
        <v>2020</v>
      </c>
      <c r="AE347" s="244">
        <v>23805</v>
      </c>
      <c r="AF347" s="241"/>
      <c r="AG347" s="241"/>
      <c r="AH347" s="241"/>
      <c r="AI347" s="244">
        <v>23805</v>
      </c>
      <c r="AJ347" s="244"/>
      <c r="AK347" s="1291"/>
    </row>
    <row r="348" spans="1:37" s="214" customFormat="1" ht="24" customHeight="1">
      <c r="A348" s="133"/>
      <c r="B348" s="903"/>
      <c r="C348" s="227" t="s">
        <v>12627</v>
      </c>
      <c r="D348" s="227" t="s">
        <v>20650</v>
      </c>
      <c r="E348" s="227" t="s">
        <v>12778</v>
      </c>
      <c r="F348" s="227" t="s">
        <v>2700</v>
      </c>
      <c r="G348" s="227" t="s">
        <v>12628</v>
      </c>
      <c r="H348" s="228">
        <v>122221.2</v>
      </c>
      <c r="I348" s="228">
        <v>5301.59</v>
      </c>
      <c r="J348" s="228">
        <v>33471.919999999998</v>
      </c>
      <c r="K348" s="228" t="s">
        <v>2005</v>
      </c>
      <c r="L348" s="228" t="s">
        <v>16113</v>
      </c>
      <c r="M348" s="228"/>
      <c r="N348" s="228"/>
      <c r="O348" s="228">
        <v>2279</v>
      </c>
      <c r="P348" s="228">
        <v>1028.99</v>
      </c>
      <c r="Q348" s="228" t="s">
        <v>12779</v>
      </c>
      <c r="R348" s="227" t="s">
        <v>12780</v>
      </c>
      <c r="S348" s="228">
        <v>1250</v>
      </c>
      <c r="T348" s="228" t="s">
        <v>12781</v>
      </c>
      <c r="U348" s="228"/>
      <c r="V348" s="233"/>
      <c r="W348" s="227" t="s">
        <v>13778</v>
      </c>
      <c r="X348" s="227"/>
      <c r="Y348" s="227"/>
      <c r="Z348" s="227"/>
      <c r="AA348" s="227"/>
      <c r="AB348" s="227"/>
      <c r="AC348" s="227"/>
      <c r="AD348" s="241">
        <v>2016</v>
      </c>
      <c r="AE348" s="228">
        <v>79170</v>
      </c>
      <c r="AF348" s="241"/>
      <c r="AG348" s="241"/>
      <c r="AH348" s="241"/>
      <c r="AI348" s="244">
        <v>79170</v>
      </c>
      <c r="AJ348" s="244"/>
      <c r="AK348" s="1291"/>
    </row>
    <row r="349" spans="1:37" s="214" customFormat="1" ht="24" customHeight="1">
      <c r="A349" s="133"/>
      <c r="B349" s="903"/>
      <c r="C349" s="227" t="s">
        <v>12627</v>
      </c>
      <c r="D349" s="227" t="s">
        <v>20651</v>
      </c>
      <c r="E349" s="227" t="s">
        <v>12782</v>
      </c>
      <c r="F349" s="227" t="s">
        <v>12627</v>
      </c>
      <c r="G349" s="227" t="s">
        <v>12628</v>
      </c>
      <c r="H349" s="228">
        <v>37957</v>
      </c>
      <c r="I349" s="228">
        <v>2901</v>
      </c>
      <c r="J349" s="228">
        <v>9119</v>
      </c>
      <c r="K349" s="228" t="s">
        <v>2005</v>
      </c>
      <c r="L349" s="228" t="s">
        <v>16113</v>
      </c>
      <c r="M349" s="228"/>
      <c r="N349" s="228"/>
      <c r="O349" s="228"/>
      <c r="P349" s="228">
        <v>860</v>
      </c>
      <c r="Q349" s="228" t="s">
        <v>12783</v>
      </c>
      <c r="R349" s="227" t="s">
        <v>12784</v>
      </c>
      <c r="S349" s="228">
        <v>819</v>
      </c>
      <c r="T349" s="228" t="s">
        <v>12785</v>
      </c>
      <c r="U349" s="228">
        <v>594</v>
      </c>
      <c r="V349" s="227" t="s">
        <v>12543</v>
      </c>
      <c r="W349" s="227" t="s">
        <v>12543</v>
      </c>
      <c r="X349" s="241">
        <v>2020</v>
      </c>
      <c r="Y349" s="244">
        <v>24761</v>
      </c>
      <c r="Z349" s="227"/>
      <c r="AA349" s="227"/>
      <c r="AB349" s="227"/>
      <c r="AC349" s="227"/>
      <c r="AD349" s="241">
        <v>2020</v>
      </c>
      <c r="AE349" s="244">
        <v>24761</v>
      </c>
      <c r="AF349" s="241"/>
      <c r="AG349" s="241"/>
      <c r="AH349" s="241"/>
      <c r="AI349" s="244">
        <v>24761</v>
      </c>
      <c r="AJ349" s="244"/>
      <c r="AK349" s="1291"/>
    </row>
    <row r="350" spans="1:37" s="214" customFormat="1" ht="24" customHeight="1">
      <c r="A350" s="133"/>
      <c r="B350" s="903"/>
      <c r="C350" s="241" t="s">
        <v>12627</v>
      </c>
      <c r="D350" s="241" t="s">
        <v>20652</v>
      </c>
      <c r="E350" s="243" t="s">
        <v>16418</v>
      </c>
      <c r="F350" s="241" t="s">
        <v>12627</v>
      </c>
      <c r="G350" s="241" t="s">
        <v>12628</v>
      </c>
      <c r="H350" s="244">
        <v>18148.5</v>
      </c>
      <c r="I350" s="244">
        <v>3331.38</v>
      </c>
      <c r="J350" s="244">
        <v>8609.7000000000007</v>
      </c>
      <c r="K350" s="228" t="s">
        <v>2005</v>
      </c>
      <c r="L350" s="228" t="s">
        <v>12747</v>
      </c>
      <c r="M350" s="228"/>
      <c r="N350" s="228"/>
      <c r="O350" s="228"/>
      <c r="P350" s="228">
        <v>873</v>
      </c>
      <c r="Q350" s="228" t="s">
        <v>20653</v>
      </c>
      <c r="R350" s="227" t="s">
        <v>12541</v>
      </c>
      <c r="S350" s="228">
        <v>849</v>
      </c>
      <c r="T350" s="228" t="s">
        <v>12785</v>
      </c>
      <c r="U350" s="228">
        <v>198</v>
      </c>
      <c r="V350" s="227"/>
      <c r="W350" s="227" t="s">
        <v>14424</v>
      </c>
      <c r="X350" s="241"/>
      <c r="Y350" s="244"/>
      <c r="Z350" s="227"/>
      <c r="AA350" s="227"/>
      <c r="AB350" s="227"/>
      <c r="AC350" s="227"/>
      <c r="AD350" s="241">
        <v>2023</v>
      </c>
      <c r="AE350" s="244"/>
      <c r="AF350" s="241"/>
      <c r="AG350" s="241"/>
      <c r="AH350" s="241"/>
      <c r="AI350" s="244"/>
      <c r="AJ350" s="529"/>
      <c r="AK350" s="1291"/>
    </row>
    <row r="351" spans="1:37" s="214" customFormat="1" ht="24" customHeight="1">
      <c r="A351" s="133"/>
      <c r="B351" s="903"/>
      <c r="C351" s="227" t="s">
        <v>2764</v>
      </c>
      <c r="D351" s="227" t="s">
        <v>20654</v>
      </c>
      <c r="E351" s="227" t="s">
        <v>3417</v>
      </c>
      <c r="F351" s="227" t="s">
        <v>2764</v>
      </c>
      <c r="G351" s="227" t="s">
        <v>3418</v>
      </c>
      <c r="H351" s="228">
        <v>19325</v>
      </c>
      <c r="I351" s="228">
        <v>3855.56</v>
      </c>
      <c r="J351" s="228">
        <v>6120</v>
      </c>
      <c r="K351" s="228"/>
      <c r="L351" s="228"/>
      <c r="M351" s="228"/>
      <c r="N351" s="228"/>
      <c r="O351" s="228">
        <v>3276</v>
      </c>
      <c r="P351" s="228">
        <v>932</v>
      </c>
      <c r="Q351" s="228" t="s">
        <v>3419</v>
      </c>
      <c r="R351" s="227" t="s">
        <v>3420</v>
      </c>
      <c r="S351" s="228">
        <v>1917</v>
      </c>
      <c r="T351" s="228" t="s">
        <v>3421</v>
      </c>
      <c r="U351" s="228">
        <v>427</v>
      </c>
      <c r="V351" s="233">
        <v>1991</v>
      </c>
      <c r="W351" s="227" t="s">
        <v>3422</v>
      </c>
      <c r="X351" s="227">
        <v>4110</v>
      </c>
      <c r="Y351" s="227"/>
      <c r="Z351" s="227"/>
      <c r="AA351" s="227"/>
      <c r="AB351" s="227"/>
      <c r="AC351" s="227"/>
      <c r="AD351" s="241">
        <v>2008</v>
      </c>
      <c r="AE351" s="241"/>
      <c r="AF351" s="241"/>
      <c r="AG351" s="241"/>
      <c r="AH351" s="241"/>
      <c r="AI351" s="244">
        <v>74600</v>
      </c>
      <c r="AJ351" s="244"/>
      <c r="AK351" s="1291"/>
    </row>
    <row r="352" spans="1:37" s="214" customFormat="1" ht="24" customHeight="1">
      <c r="A352" s="133"/>
      <c r="B352" s="903"/>
      <c r="C352" s="227" t="s">
        <v>2764</v>
      </c>
      <c r="D352" s="227" t="s">
        <v>20655</v>
      </c>
      <c r="E352" s="227" t="s">
        <v>3423</v>
      </c>
      <c r="F352" s="227" t="s">
        <v>2764</v>
      </c>
      <c r="G352" s="227" t="s">
        <v>2766</v>
      </c>
      <c r="H352" s="228">
        <v>12249</v>
      </c>
      <c r="I352" s="228">
        <v>1968.36</v>
      </c>
      <c r="J352" s="228">
        <v>9984.76</v>
      </c>
      <c r="K352" s="228"/>
      <c r="L352" s="228"/>
      <c r="M352" s="228"/>
      <c r="N352" s="228"/>
      <c r="O352" s="228">
        <v>2601.1399999999994</v>
      </c>
      <c r="P352" s="228">
        <v>938.99</v>
      </c>
      <c r="Q352" s="228" t="s">
        <v>3424</v>
      </c>
      <c r="R352" s="227" t="s">
        <v>2431</v>
      </c>
      <c r="S352" s="228">
        <v>1230.6199999999999</v>
      </c>
      <c r="T352" s="228" t="s">
        <v>3425</v>
      </c>
      <c r="U352" s="228">
        <v>431.53</v>
      </c>
      <c r="V352" s="233"/>
      <c r="W352" s="227" t="s">
        <v>17801</v>
      </c>
      <c r="X352" s="227"/>
      <c r="Y352" s="227"/>
      <c r="Z352" s="227"/>
      <c r="AA352" s="227"/>
      <c r="AB352" s="227"/>
      <c r="AC352" s="227"/>
      <c r="AD352" s="241">
        <v>2011</v>
      </c>
      <c r="AE352" s="241"/>
      <c r="AF352" s="241"/>
      <c r="AG352" s="241"/>
      <c r="AH352" s="241"/>
      <c r="AI352" s="244">
        <v>30756</v>
      </c>
      <c r="AJ352" s="244"/>
      <c r="AK352" s="1291"/>
    </row>
    <row r="353" spans="1:37" s="214" customFormat="1" ht="24" customHeight="1">
      <c r="A353" s="133"/>
      <c r="B353" s="903"/>
      <c r="C353" s="227" t="s">
        <v>2764</v>
      </c>
      <c r="D353" s="227" t="s">
        <v>20656</v>
      </c>
      <c r="E353" s="227" t="s">
        <v>9824</v>
      </c>
      <c r="F353" s="227" t="s">
        <v>2764</v>
      </c>
      <c r="G353" s="227" t="s">
        <v>2766</v>
      </c>
      <c r="H353" s="228">
        <v>11128</v>
      </c>
      <c r="I353" s="228">
        <v>3581.98</v>
      </c>
      <c r="J353" s="228">
        <v>11783.3</v>
      </c>
      <c r="K353" s="228"/>
      <c r="L353" s="228"/>
      <c r="M353" s="228"/>
      <c r="N353" s="228"/>
      <c r="O353" s="228"/>
      <c r="P353" s="228"/>
      <c r="Q353" s="228"/>
      <c r="R353" s="227"/>
      <c r="S353" s="228"/>
      <c r="T353" s="228" t="s">
        <v>3425</v>
      </c>
      <c r="U353" s="228"/>
      <c r="V353" s="233"/>
      <c r="W353" s="227" t="s">
        <v>9825</v>
      </c>
      <c r="X353" s="227"/>
      <c r="Y353" s="227"/>
      <c r="Z353" s="227"/>
      <c r="AA353" s="227"/>
      <c r="AB353" s="227"/>
      <c r="AC353" s="227"/>
      <c r="AD353" s="241">
        <v>2018</v>
      </c>
      <c r="AE353" s="241"/>
      <c r="AF353" s="241"/>
      <c r="AG353" s="241"/>
      <c r="AH353" s="241"/>
      <c r="AI353" s="244">
        <v>49800</v>
      </c>
      <c r="AJ353" s="244"/>
      <c r="AK353" s="1291"/>
    </row>
    <row r="354" spans="1:37" s="214" customFormat="1" ht="24" customHeight="1">
      <c r="A354" s="133"/>
      <c r="B354" s="903"/>
      <c r="C354" s="227" t="s">
        <v>2764</v>
      </c>
      <c r="D354" s="227" t="s">
        <v>20657</v>
      </c>
      <c r="E354" s="227" t="s">
        <v>9826</v>
      </c>
      <c r="F354" s="227" t="s">
        <v>2764</v>
      </c>
      <c r="G354" s="227" t="s">
        <v>2766</v>
      </c>
      <c r="H354" s="228">
        <v>17875.5</v>
      </c>
      <c r="I354" s="228">
        <v>1558.51</v>
      </c>
      <c r="J354" s="228">
        <v>3830.67</v>
      </c>
      <c r="K354" s="228"/>
      <c r="L354" s="228"/>
      <c r="M354" s="228"/>
      <c r="N354" s="228"/>
      <c r="O354" s="228"/>
      <c r="P354" s="228">
        <v>1238.7</v>
      </c>
      <c r="Q354" s="228"/>
      <c r="R354" s="227"/>
      <c r="S354" s="228"/>
      <c r="T354" s="228" t="s">
        <v>9827</v>
      </c>
      <c r="U354" s="228"/>
      <c r="V354" s="233"/>
      <c r="W354" s="227" t="s">
        <v>9828</v>
      </c>
      <c r="X354" s="227"/>
      <c r="Y354" s="227"/>
      <c r="Z354" s="227"/>
      <c r="AA354" s="227"/>
      <c r="AB354" s="227"/>
      <c r="AC354" s="227"/>
      <c r="AD354" s="241">
        <v>2018</v>
      </c>
      <c r="AE354" s="241"/>
      <c r="AF354" s="241"/>
      <c r="AG354" s="241"/>
      <c r="AH354" s="241"/>
      <c r="AI354" s="244"/>
      <c r="AJ354" s="244"/>
      <c r="AK354" s="1291"/>
    </row>
    <row r="355" spans="1:37" s="214" customFormat="1" ht="24" customHeight="1">
      <c r="A355" s="133"/>
      <c r="B355" s="903"/>
      <c r="C355" s="227" t="s">
        <v>2764</v>
      </c>
      <c r="D355" s="227" t="s">
        <v>20658</v>
      </c>
      <c r="E355" s="227" t="s">
        <v>9829</v>
      </c>
      <c r="F355" s="227" t="s">
        <v>2764</v>
      </c>
      <c r="G355" s="227" t="s">
        <v>8800</v>
      </c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7"/>
      <c r="S355" s="228"/>
      <c r="T355" s="228" t="s">
        <v>9830</v>
      </c>
      <c r="U355" s="228"/>
      <c r="V355" s="233"/>
      <c r="W355" s="227" t="s">
        <v>17802</v>
      </c>
      <c r="X355" s="227"/>
      <c r="Y355" s="227"/>
      <c r="Z355" s="227"/>
      <c r="AA355" s="227"/>
      <c r="AB355" s="227"/>
      <c r="AC355" s="227"/>
      <c r="AD355" s="241">
        <v>2010</v>
      </c>
      <c r="AE355" s="241"/>
      <c r="AF355" s="241"/>
      <c r="AG355" s="241"/>
      <c r="AH355" s="241"/>
      <c r="AI355" s="244"/>
      <c r="AJ355" s="244"/>
      <c r="AK355" s="1291"/>
    </row>
    <row r="356" spans="1:37" s="214" customFormat="1" ht="35.1" customHeight="1">
      <c r="A356" s="133"/>
      <c r="B356" s="903"/>
      <c r="C356" s="227" t="s">
        <v>2764</v>
      </c>
      <c r="D356" s="227" t="s">
        <v>20659</v>
      </c>
      <c r="E356" s="227" t="s">
        <v>9831</v>
      </c>
      <c r="F356" s="227" t="s">
        <v>2764</v>
      </c>
      <c r="G356" s="227" t="s">
        <v>2766</v>
      </c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7"/>
      <c r="S356" s="228"/>
      <c r="T356" s="228" t="s">
        <v>9832</v>
      </c>
      <c r="U356" s="228"/>
      <c r="V356" s="233"/>
      <c r="W356" s="227" t="s">
        <v>17803</v>
      </c>
      <c r="X356" s="227"/>
      <c r="Y356" s="227"/>
      <c r="Z356" s="227"/>
      <c r="AA356" s="227"/>
      <c r="AB356" s="227"/>
      <c r="AC356" s="227"/>
      <c r="AD356" s="241">
        <v>2011</v>
      </c>
      <c r="AE356" s="241"/>
      <c r="AF356" s="241"/>
      <c r="AG356" s="241"/>
      <c r="AH356" s="241"/>
      <c r="AI356" s="244"/>
      <c r="AJ356" s="244"/>
      <c r="AK356" s="1291"/>
    </row>
    <row r="357" spans="1:37" s="214" customFormat="1" ht="24" customHeight="1">
      <c r="A357" s="133"/>
      <c r="B357" s="903"/>
      <c r="C357" s="227" t="s">
        <v>2764</v>
      </c>
      <c r="D357" s="227" t="s">
        <v>20660</v>
      </c>
      <c r="E357" s="227" t="s">
        <v>1485</v>
      </c>
      <c r="F357" s="227" t="s">
        <v>2764</v>
      </c>
      <c r="G357" s="227" t="s">
        <v>9833</v>
      </c>
      <c r="H357" s="228">
        <v>1974</v>
      </c>
      <c r="I357" s="228">
        <v>3047.19</v>
      </c>
      <c r="J357" s="228">
        <v>10460.77</v>
      </c>
      <c r="K357" s="228"/>
      <c r="L357" s="228"/>
      <c r="M357" s="228"/>
      <c r="N357" s="228"/>
      <c r="O357" s="228"/>
      <c r="P357" s="228"/>
      <c r="Q357" s="228"/>
      <c r="R357" s="227"/>
      <c r="S357" s="228"/>
      <c r="T357" s="228" t="s">
        <v>3474</v>
      </c>
      <c r="U357" s="228"/>
      <c r="V357" s="233"/>
      <c r="W357" s="227" t="s">
        <v>17804</v>
      </c>
      <c r="X357" s="227"/>
      <c r="Y357" s="227"/>
      <c r="Z357" s="227"/>
      <c r="AA357" s="227"/>
      <c r="AB357" s="227"/>
      <c r="AC357" s="227"/>
      <c r="AD357" s="241">
        <v>2014</v>
      </c>
      <c r="AE357" s="241"/>
      <c r="AF357" s="241"/>
      <c r="AG357" s="241"/>
      <c r="AH357" s="241"/>
      <c r="AI357" s="244"/>
      <c r="AJ357" s="244"/>
      <c r="AK357" s="1291"/>
    </row>
    <row r="358" spans="1:37" s="214" customFormat="1" ht="35.1" customHeight="1">
      <c r="A358" s="133"/>
      <c r="B358" s="903"/>
      <c r="C358" s="227" t="s">
        <v>2764</v>
      </c>
      <c r="D358" s="227" t="s">
        <v>20661</v>
      </c>
      <c r="E358" s="227" t="s">
        <v>8737</v>
      </c>
      <c r="F358" s="227" t="s">
        <v>2764</v>
      </c>
      <c r="G358" s="227" t="s">
        <v>9834</v>
      </c>
      <c r="H358" s="228">
        <v>22500</v>
      </c>
      <c r="I358" s="228">
        <v>3574.22</v>
      </c>
      <c r="J358" s="228">
        <v>20332.72</v>
      </c>
      <c r="K358" s="228"/>
      <c r="L358" s="228"/>
      <c r="M358" s="228"/>
      <c r="N358" s="228"/>
      <c r="O358" s="228"/>
      <c r="P358" s="228">
        <v>5562.83</v>
      </c>
      <c r="Q358" s="228"/>
      <c r="R358" s="227"/>
      <c r="S358" s="228"/>
      <c r="T358" s="228" t="s">
        <v>9835</v>
      </c>
      <c r="U358" s="228"/>
      <c r="V358" s="233"/>
      <c r="W358" s="227" t="s">
        <v>26642</v>
      </c>
      <c r="X358" s="227"/>
      <c r="Y358" s="227"/>
      <c r="Z358" s="227"/>
      <c r="AA358" s="227"/>
      <c r="AB358" s="227"/>
      <c r="AC358" s="227"/>
      <c r="AD358" s="241">
        <v>2016</v>
      </c>
      <c r="AE358" s="241"/>
      <c r="AF358" s="241"/>
      <c r="AG358" s="241"/>
      <c r="AH358" s="241"/>
      <c r="AI358" s="244"/>
      <c r="AJ358" s="244"/>
      <c r="AK358" s="1291"/>
    </row>
    <row r="359" spans="1:37" s="214" customFormat="1" ht="24" customHeight="1">
      <c r="A359" s="133"/>
      <c r="B359" s="903"/>
      <c r="C359" s="227" t="s">
        <v>12633</v>
      </c>
      <c r="D359" s="227" t="s">
        <v>19840</v>
      </c>
      <c r="E359" s="227" t="s">
        <v>12786</v>
      </c>
      <c r="F359" s="227" t="s">
        <v>2764</v>
      </c>
      <c r="G359" s="227" t="s">
        <v>2766</v>
      </c>
      <c r="H359" s="228">
        <v>51409</v>
      </c>
      <c r="I359" s="228">
        <v>3359.05</v>
      </c>
      <c r="J359" s="228">
        <v>4960.2299999999996</v>
      </c>
      <c r="K359" s="228" t="s">
        <v>401</v>
      </c>
      <c r="L359" s="228"/>
      <c r="M359" s="228"/>
      <c r="N359" s="228"/>
      <c r="O359" s="228"/>
      <c r="P359" s="228"/>
      <c r="Q359" s="228"/>
      <c r="R359" s="227"/>
      <c r="S359" s="228"/>
      <c r="T359" s="228" t="s">
        <v>3425</v>
      </c>
      <c r="U359" s="228"/>
      <c r="V359" s="233"/>
      <c r="W359" s="227" t="s">
        <v>26643</v>
      </c>
      <c r="X359" s="227"/>
      <c r="Y359" s="227"/>
      <c r="Z359" s="227"/>
      <c r="AA359" s="227"/>
      <c r="AB359" s="227"/>
      <c r="AC359" s="227"/>
      <c r="AD359" s="241">
        <v>2019</v>
      </c>
      <c r="AE359" s="227"/>
      <c r="AF359" s="227"/>
      <c r="AG359" s="227"/>
      <c r="AH359" s="227"/>
      <c r="AI359" s="228">
        <v>44056</v>
      </c>
      <c r="AJ359" s="244"/>
      <c r="AK359" s="1291"/>
    </row>
    <row r="360" spans="1:37" s="214" customFormat="1" ht="24" customHeight="1">
      <c r="A360" s="133"/>
      <c r="B360" s="903"/>
      <c r="C360" s="227" t="s">
        <v>2764</v>
      </c>
      <c r="D360" s="227" t="s">
        <v>20662</v>
      </c>
      <c r="E360" s="227" t="s">
        <v>20663</v>
      </c>
      <c r="F360" s="227" t="s">
        <v>2764</v>
      </c>
      <c r="G360" s="227" t="s">
        <v>20664</v>
      </c>
      <c r="H360" s="228">
        <v>7220</v>
      </c>
      <c r="I360" s="228">
        <v>1703</v>
      </c>
      <c r="J360" s="228">
        <v>2996</v>
      </c>
      <c r="K360" s="228"/>
      <c r="L360" s="228"/>
      <c r="M360" s="228"/>
      <c r="N360" s="228"/>
      <c r="O360" s="228"/>
      <c r="P360" s="228"/>
      <c r="Q360" s="228"/>
      <c r="R360" s="227"/>
      <c r="S360" s="228"/>
      <c r="T360" s="228" t="s">
        <v>20665</v>
      </c>
      <c r="U360" s="228"/>
      <c r="V360" s="227">
        <v>2024</v>
      </c>
      <c r="W360" s="227" t="s">
        <v>26644</v>
      </c>
      <c r="X360" s="227"/>
      <c r="Y360" s="227"/>
      <c r="Z360" s="227"/>
      <c r="AA360" s="227"/>
      <c r="AB360" s="227"/>
      <c r="AC360" s="227"/>
      <c r="AD360" s="241">
        <v>2019</v>
      </c>
      <c r="AE360" s="227"/>
      <c r="AF360" s="227"/>
      <c r="AG360" s="227"/>
      <c r="AH360" s="227"/>
      <c r="AI360" s="228">
        <v>44056</v>
      </c>
      <c r="AJ360" s="244"/>
      <c r="AK360" s="1291" t="s">
        <v>20250</v>
      </c>
    </row>
    <row r="361" spans="1:37" s="214" customFormat="1" ht="24" customHeight="1">
      <c r="A361" s="133"/>
      <c r="B361" s="903"/>
      <c r="C361" s="227" t="s">
        <v>2716</v>
      </c>
      <c r="D361" s="227" t="s">
        <v>20666</v>
      </c>
      <c r="E361" s="227" t="s">
        <v>3359</v>
      </c>
      <c r="F361" s="227" t="s">
        <v>2716</v>
      </c>
      <c r="G361" s="227" t="s">
        <v>8216</v>
      </c>
      <c r="H361" s="228">
        <v>8212</v>
      </c>
      <c r="I361" s="228">
        <v>4797</v>
      </c>
      <c r="J361" s="228">
        <v>6548</v>
      </c>
      <c r="K361" s="405"/>
      <c r="L361" s="228"/>
      <c r="M361" s="228"/>
      <c r="N361" s="228"/>
      <c r="O361" s="228">
        <v>2588</v>
      </c>
      <c r="P361" s="228">
        <v>1032</v>
      </c>
      <c r="Q361" s="228" t="s">
        <v>3360</v>
      </c>
      <c r="R361" s="227" t="s">
        <v>3361</v>
      </c>
      <c r="S361" s="228">
        <v>1317</v>
      </c>
      <c r="T361" s="228" t="s">
        <v>3362</v>
      </c>
      <c r="U361" s="228">
        <v>239</v>
      </c>
      <c r="V361" s="227">
        <v>2002</v>
      </c>
      <c r="W361" s="227" t="s">
        <v>3363</v>
      </c>
      <c r="X361" s="227"/>
      <c r="Y361" s="227"/>
      <c r="Z361" s="227"/>
      <c r="AA361" s="227"/>
      <c r="AB361" s="227"/>
      <c r="AC361" s="227"/>
      <c r="AD361" s="241">
        <v>2002</v>
      </c>
      <c r="AE361" s="241"/>
      <c r="AF361" s="241"/>
      <c r="AG361" s="241"/>
      <c r="AH361" s="241"/>
      <c r="AI361" s="244">
        <v>10380</v>
      </c>
      <c r="AJ361" s="244"/>
      <c r="AK361" s="1291"/>
    </row>
    <row r="362" spans="1:37" s="214" customFormat="1" ht="24" customHeight="1">
      <c r="A362" s="133"/>
      <c r="B362" s="903"/>
      <c r="C362" s="227" t="s">
        <v>2716</v>
      </c>
      <c r="D362" s="227" t="s">
        <v>20218</v>
      </c>
      <c r="E362" s="227" t="s">
        <v>3364</v>
      </c>
      <c r="F362" s="227" t="s">
        <v>2716</v>
      </c>
      <c r="G362" s="227" t="s">
        <v>8216</v>
      </c>
      <c r="H362" s="228">
        <v>17926</v>
      </c>
      <c r="I362" s="228">
        <v>2927.77</v>
      </c>
      <c r="J362" s="228">
        <v>9792.17</v>
      </c>
      <c r="K362" s="405"/>
      <c r="L362" s="228"/>
      <c r="M362" s="228"/>
      <c r="N362" s="228"/>
      <c r="O362" s="228">
        <v>4254</v>
      </c>
      <c r="P362" s="228">
        <v>907</v>
      </c>
      <c r="Q362" s="228" t="s">
        <v>3365</v>
      </c>
      <c r="R362" s="227" t="s">
        <v>3366</v>
      </c>
      <c r="S362" s="228">
        <v>2334</v>
      </c>
      <c r="T362" s="228" t="s">
        <v>3362</v>
      </c>
      <c r="U362" s="228">
        <v>1013</v>
      </c>
      <c r="V362" s="233"/>
      <c r="W362" s="227" t="s">
        <v>3367</v>
      </c>
      <c r="X362" s="227"/>
      <c r="Y362" s="227"/>
      <c r="Z362" s="227"/>
      <c r="AA362" s="227"/>
      <c r="AB362" s="227"/>
      <c r="AC362" s="227"/>
      <c r="AD362" s="241">
        <v>2011</v>
      </c>
      <c r="AE362" s="241"/>
      <c r="AF362" s="241"/>
      <c r="AG362" s="241"/>
      <c r="AH362" s="241"/>
      <c r="AI362" s="244">
        <v>22595</v>
      </c>
      <c r="AJ362" s="244"/>
      <c r="AK362" s="1291"/>
    </row>
    <row r="363" spans="1:37" s="214" customFormat="1" ht="24" customHeight="1">
      <c r="A363" s="133"/>
      <c r="B363" s="903"/>
      <c r="C363" s="227" t="s">
        <v>2716</v>
      </c>
      <c r="D363" s="227" t="s">
        <v>20667</v>
      </c>
      <c r="E363" s="227" t="s">
        <v>9821</v>
      </c>
      <c r="F363" s="227" t="s">
        <v>2716</v>
      </c>
      <c r="G363" s="227" t="s">
        <v>8216</v>
      </c>
      <c r="H363" s="228">
        <v>9118</v>
      </c>
      <c r="I363" s="228">
        <v>4605</v>
      </c>
      <c r="J363" s="228">
        <v>4908</v>
      </c>
      <c r="K363" s="228"/>
      <c r="L363" s="228"/>
      <c r="M363" s="228"/>
      <c r="N363" s="228"/>
      <c r="O363" s="228">
        <v>2328</v>
      </c>
      <c r="P363" s="228">
        <v>1080</v>
      </c>
      <c r="Q363" s="405"/>
      <c r="R363" s="227" t="s">
        <v>3366</v>
      </c>
      <c r="S363" s="228">
        <v>927</v>
      </c>
      <c r="T363" s="228" t="s">
        <v>9822</v>
      </c>
      <c r="U363" s="228">
        <v>321.49</v>
      </c>
      <c r="V363" s="233"/>
      <c r="W363" s="227" t="s">
        <v>9823</v>
      </c>
      <c r="X363" s="227"/>
      <c r="Y363" s="227"/>
      <c r="Z363" s="227"/>
      <c r="AA363" s="227"/>
      <c r="AB363" s="227"/>
      <c r="AC363" s="227"/>
      <c r="AD363" s="241">
        <v>1998</v>
      </c>
      <c r="AE363" s="241"/>
      <c r="AF363" s="241"/>
      <c r="AG363" s="241"/>
      <c r="AH363" s="241"/>
      <c r="AI363" s="244"/>
      <c r="AJ363" s="529"/>
      <c r="AK363" s="1291"/>
    </row>
    <row r="364" spans="1:37" s="214" customFormat="1" ht="24" customHeight="1">
      <c r="A364" s="133"/>
      <c r="B364" s="903"/>
      <c r="C364" s="227" t="s">
        <v>333</v>
      </c>
      <c r="D364" s="227" t="s">
        <v>20668</v>
      </c>
      <c r="E364" s="227" t="s">
        <v>10902</v>
      </c>
      <c r="F364" s="227" t="s">
        <v>333</v>
      </c>
      <c r="G364" s="227" t="s">
        <v>3388</v>
      </c>
      <c r="H364" s="228">
        <v>41755</v>
      </c>
      <c r="I364" s="228">
        <v>4442</v>
      </c>
      <c r="J364" s="228">
        <v>10620</v>
      </c>
      <c r="K364" s="228" t="s">
        <v>1156</v>
      </c>
      <c r="L364" s="228" t="s">
        <v>454</v>
      </c>
      <c r="M364" s="228" t="s">
        <v>1172</v>
      </c>
      <c r="N364" s="228"/>
      <c r="O364" s="228">
        <v>3836</v>
      </c>
      <c r="P364" s="228">
        <v>1640</v>
      </c>
      <c r="Q364" s="228" t="s">
        <v>3389</v>
      </c>
      <c r="R364" s="227" t="s">
        <v>1376</v>
      </c>
      <c r="S364" s="228">
        <v>2027</v>
      </c>
      <c r="T364" s="228" t="s">
        <v>3390</v>
      </c>
      <c r="U364" s="228">
        <v>169</v>
      </c>
      <c r="V364" s="233"/>
      <c r="W364" s="227" t="s">
        <v>3391</v>
      </c>
      <c r="X364" s="227"/>
      <c r="Y364" s="227"/>
      <c r="Z364" s="227"/>
      <c r="AA364" s="227"/>
      <c r="AB364" s="227"/>
      <c r="AC364" s="227"/>
      <c r="AD364" s="241">
        <v>2002</v>
      </c>
      <c r="AE364" s="241"/>
      <c r="AF364" s="241"/>
      <c r="AG364" s="241"/>
      <c r="AH364" s="241"/>
      <c r="AI364" s="244">
        <v>16566</v>
      </c>
      <c r="AJ364" s="244"/>
      <c r="AK364" s="1291"/>
    </row>
    <row r="365" spans="1:37" s="214" customFormat="1" ht="24" customHeight="1">
      <c r="A365" s="133"/>
      <c r="B365" s="903"/>
      <c r="C365" s="227" t="s">
        <v>333</v>
      </c>
      <c r="D365" s="227" t="s">
        <v>20669</v>
      </c>
      <c r="E365" s="227" t="s">
        <v>3392</v>
      </c>
      <c r="F365" s="227" t="s">
        <v>333</v>
      </c>
      <c r="G365" s="227" t="s">
        <v>3388</v>
      </c>
      <c r="H365" s="228">
        <v>11750</v>
      </c>
      <c r="I365" s="228">
        <v>2751</v>
      </c>
      <c r="J365" s="228">
        <v>5883</v>
      </c>
      <c r="K365" s="228" t="s">
        <v>1156</v>
      </c>
      <c r="L365" s="228" t="s">
        <v>454</v>
      </c>
      <c r="M365" s="228" t="s">
        <v>1172</v>
      </c>
      <c r="N365" s="228"/>
      <c r="O365" s="228">
        <v>1935</v>
      </c>
      <c r="P365" s="228">
        <v>907</v>
      </c>
      <c r="Q365" s="228" t="s">
        <v>3393</v>
      </c>
      <c r="R365" s="227" t="s">
        <v>1376</v>
      </c>
      <c r="S365" s="228">
        <v>843</v>
      </c>
      <c r="T365" s="228" t="s">
        <v>3394</v>
      </c>
      <c r="U365" s="228">
        <v>185</v>
      </c>
      <c r="V365" s="233"/>
      <c r="W365" s="227" t="s">
        <v>3395</v>
      </c>
      <c r="X365" s="227"/>
      <c r="Y365" s="227"/>
      <c r="Z365" s="227"/>
      <c r="AA365" s="227"/>
      <c r="AB365" s="227"/>
      <c r="AC365" s="227"/>
      <c r="AD365" s="241">
        <v>2009</v>
      </c>
      <c r="AE365" s="241"/>
      <c r="AF365" s="241"/>
      <c r="AG365" s="241"/>
      <c r="AH365" s="241"/>
      <c r="AI365" s="244">
        <v>14100</v>
      </c>
      <c r="AJ365" s="244"/>
      <c r="AK365" s="1291"/>
    </row>
    <row r="366" spans="1:37" s="214" customFormat="1" ht="24" customHeight="1">
      <c r="A366" s="133"/>
      <c r="B366" s="903"/>
      <c r="C366" s="227" t="s">
        <v>333</v>
      </c>
      <c r="D366" s="227" t="s">
        <v>20670</v>
      </c>
      <c r="E366" s="227" t="s">
        <v>3396</v>
      </c>
      <c r="F366" s="227" t="s">
        <v>333</v>
      </c>
      <c r="G366" s="227" t="s">
        <v>3388</v>
      </c>
      <c r="H366" s="228">
        <v>2506</v>
      </c>
      <c r="I366" s="228">
        <v>1443</v>
      </c>
      <c r="J366" s="228">
        <v>4269</v>
      </c>
      <c r="K366" s="228"/>
      <c r="L366" s="228"/>
      <c r="M366" s="228"/>
      <c r="N366" s="228"/>
      <c r="O366" s="228">
        <v>1996</v>
      </c>
      <c r="P366" s="228">
        <v>1040</v>
      </c>
      <c r="Q366" s="228" t="s">
        <v>3397</v>
      </c>
      <c r="R366" s="227" t="s">
        <v>1376</v>
      </c>
      <c r="S366" s="228">
        <v>956</v>
      </c>
      <c r="T366" s="228" t="s">
        <v>1444</v>
      </c>
      <c r="U366" s="228"/>
      <c r="V366" s="233"/>
      <c r="W366" s="227"/>
      <c r="X366" s="227"/>
      <c r="Y366" s="227"/>
      <c r="Z366" s="227"/>
      <c r="AA366" s="227"/>
      <c r="AB366" s="227"/>
      <c r="AC366" s="227"/>
      <c r="AD366" s="241">
        <v>2010</v>
      </c>
      <c r="AE366" s="241"/>
      <c r="AF366" s="241"/>
      <c r="AG366" s="241"/>
      <c r="AH366" s="241"/>
      <c r="AI366" s="244">
        <v>10110</v>
      </c>
      <c r="AJ366" s="244"/>
      <c r="AK366" s="1291"/>
    </row>
    <row r="367" spans="1:37" s="214" customFormat="1" ht="24" customHeight="1">
      <c r="A367" s="133"/>
      <c r="B367" s="903"/>
      <c r="C367" s="227" t="s">
        <v>333</v>
      </c>
      <c r="D367" s="227" t="s">
        <v>20671</v>
      </c>
      <c r="E367" s="227" t="s">
        <v>3398</v>
      </c>
      <c r="F367" s="227" t="s">
        <v>333</v>
      </c>
      <c r="G367" s="227" t="s">
        <v>3388</v>
      </c>
      <c r="H367" s="228">
        <v>9297</v>
      </c>
      <c r="I367" s="228">
        <v>1567</v>
      </c>
      <c r="J367" s="228">
        <v>4762</v>
      </c>
      <c r="K367" s="228"/>
      <c r="L367" s="228"/>
      <c r="M367" s="228"/>
      <c r="N367" s="228"/>
      <c r="O367" s="228">
        <v>1575</v>
      </c>
      <c r="P367" s="228">
        <v>915</v>
      </c>
      <c r="Q367" s="228" t="s">
        <v>3399</v>
      </c>
      <c r="R367" s="227" t="s">
        <v>1376</v>
      </c>
      <c r="S367" s="228">
        <v>660</v>
      </c>
      <c r="T367" s="228" t="s">
        <v>3400</v>
      </c>
      <c r="U367" s="228"/>
      <c r="V367" s="233"/>
      <c r="W367" s="227"/>
      <c r="X367" s="227"/>
      <c r="Y367" s="227"/>
      <c r="Z367" s="227"/>
      <c r="AA367" s="227"/>
      <c r="AB367" s="227"/>
      <c r="AC367" s="227"/>
      <c r="AD367" s="241">
        <v>2014</v>
      </c>
      <c r="AE367" s="241"/>
      <c r="AF367" s="241"/>
      <c r="AG367" s="241"/>
      <c r="AH367" s="241"/>
      <c r="AI367" s="244">
        <v>20370</v>
      </c>
      <c r="AJ367" s="244"/>
      <c r="AK367" s="1291"/>
    </row>
    <row r="368" spans="1:37" s="214" customFormat="1" ht="24" customHeight="1">
      <c r="A368" s="133"/>
      <c r="B368" s="903"/>
      <c r="C368" s="227" t="s">
        <v>333</v>
      </c>
      <c r="D368" s="227" t="s">
        <v>20672</v>
      </c>
      <c r="E368" s="227" t="s">
        <v>3401</v>
      </c>
      <c r="F368" s="227" t="s">
        <v>333</v>
      </c>
      <c r="G368" s="227" t="s">
        <v>3388</v>
      </c>
      <c r="H368" s="228">
        <v>14633</v>
      </c>
      <c r="I368" s="228">
        <v>6598</v>
      </c>
      <c r="J368" s="228">
        <v>12693</v>
      </c>
      <c r="K368" s="228"/>
      <c r="L368" s="228"/>
      <c r="M368" s="228"/>
      <c r="N368" s="228"/>
      <c r="O368" s="228">
        <v>2861</v>
      </c>
      <c r="P368" s="228">
        <v>1812</v>
      </c>
      <c r="Q368" s="228" t="s">
        <v>3402</v>
      </c>
      <c r="R368" s="227" t="s">
        <v>1376</v>
      </c>
      <c r="S368" s="228">
        <v>909</v>
      </c>
      <c r="T368" s="228" t="s">
        <v>3403</v>
      </c>
      <c r="U368" s="228">
        <v>140</v>
      </c>
      <c r="V368" s="233"/>
      <c r="W368" s="227"/>
      <c r="X368" s="227"/>
      <c r="Y368" s="227"/>
      <c r="Z368" s="227"/>
      <c r="AA368" s="227"/>
      <c r="AB368" s="227"/>
      <c r="AC368" s="227"/>
      <c r="AD368" s="241">
        <v>2015</v>
      </c>
      <c r="AE368" s="241"/>
      <c r="AF368" s="241"/>
      <c r="AG368" s="241"/>
      <c r="AH368" s="241"/>
      <c r="AI368" s="244">
        <v>33008</v>
      </c>
      <c r="AJ368" s="244"/>
      <c r="AK368" s="1291"/>
    </row>
    <row r="369" spans="1:37" s="214" customFormat="1" ht="24" customHeight="1">
      <c r="A369" s="133"/>
      <c r="B369" s="903"/>
      <c r="C369" s="227" t="s">
        <v>333</v>
      </c>
      <c r="D369" s="227" t="s">
        <v>20673</v>
      </c>
      <c r="E369" s="227" t="s">
        <v>1445</v>
      </c>
      <c r="F369" s="227" t="s">
        <v>333</v>
      </c>
      <c r="G369" s="227" t="s">
        <v>3388</v>
      </c>
      <c r="H369" s="228">
        <v>8421</v>
      </c>
      <c r="I369" s="228">
        <v>1560</v>
      </c>
      <c r="J369" s="228">
        <v>3869</v>
      </c>
      <c r="K369" s="228"/>
      <c r="L369" s="228"/>
      <c r="M369" s="228"/>
      <c r="N369" s="228"/>
      <c r="O369" s="228">
        <v>2171</v>
      </c>
      <c r="P369" s="228">
        <v>1029</v>
      </c>
      <c r="Q369" s="228" t="s">
        <v>1446</v>
      </c>
      <c r="R369" s="227" t="s">
        <v>1376</v>
      </c>
      <c r="S369" s="228">
        <v>1142</v>
      </c>
      <c r="T369" s="228" t="s">
        <v>1447</v>
      </c>
      <c r="U369" s="228"/>
      <c r="V369" s="233"/>
      <c r="W369" s="227"/>
      <c r="X369" s="227"/>
      <c r="Y369" s="227"/>
      <c r="Z369" s="227"/>
      <c r="AA369" s="227"/>
      <c r="AB369" s="227"/>
      <c r="AC369" s="227"/>
      <c r="AD369" s="241">
        <v>2011</v>
      </c>
      <c r="AE369" s="241"/>
      <c r="AF369" s="241"/>
      <c r="AG369" s="241"/>
      <c r="AH369" s="241"/>
      <c r="AI369" s="244">
        <v>11100</v>
      </c>
      <c r="AJ369" s="244"/>
      <c r="AK369" s="1291"/>
    </row>
    <row r="370" spans="1:37" s="214" customFormat="1" ht="24" customHeight="1">
      <c r="A370" s="133"/>
      <c r="B370" s="903"/>
      <c r="C370" s="227" t="s">
        <v>333</v>
      </c>
      <c r="D370" s="227" t="s">
        <v>20674</v>
      </c>
      <c r="E370" s="227" t="s">
        <v>20675</v>
      </c>
      <c r="F370" s="227" t="s">
        <v>333</v>
      </c>
      <c r="G370" s="227" t="s">
        <v>20676</v>
      </c>
      <c r="H370" s="228"/>
      <c r="I370" s="228">
        <v>9219</v>
      </c>
      <c r="J370" s="228"/>
      <c r="K370" s="228"/>
      <c r="L370" s="228"/>
      <c r="M370" s="228"/>
      <c r="N370" s="228"/>
      <c r="O370" s="228"/>
      <c r="P370" s="228"/>
      <c r="Q370" s="228"/>
      <c r="R370" s="227"/>
      <c r="S370" s="228"/>
      <c r="T370" s="228"/>
      <c r="U370" s="228"/>
      <c r="V370" s="233"/>
      <c r="W370" s="227"/>
      <c r="X370" s="227"/>
      <c r="Y370" s="227"/>
      <c r="Z370" s="227"/>
      <c r="AA370" s="227"/>
      <c r="AB370" s="227"/>
      <c r="AC370" s="227"/>
      <c r="AD370" s="241"/>
      <c r="AE370" s="241"/>
      <c r="AF370" s="241"/>
      <c r="AG370" s="241"/>
      <c r="AH370" s="241"/>
      <c r="AI370" s="244"/>
      <c r="AJ370" s="244"/>
      <c r="AK370" s="1291" t="s">
        <v>19794</v>
      </c>
    </row>
    <row r="371" spans="1:37" s="214" customFormat="1" ht="24" customHeight="1">
      <c r="A371" s="133"/>
      <c r="B371" s="903"/>
      <c r="C371" s="227" t="s">
        <v>333</v>
      </c>
      <c r="D371" s="227" t="s">
        <v>19717</v>
      </c>
      <c r="E371" s="227" t="s">
        <v>13771</v>
      </c>
      <c r="F371" s="227" t="s">
        <v>333</v>
      </c>
      <c r="G371" s="227" t="s">
        <v>20677</v>
      </c>
      <c r="H371" s="228">
        <v>1100</v>
      </c>
      <c r="I371" s="228">
        <v>660</v>
      </c>
      <c r="J371" s="228">
        <v>660</v>
      </c>
      <c r="K371" s="227" t="s">
        <v>9046</v>
      </c>
      <c r="L371" s="227" t="s">
        <v>12721</v>
      </c>
      <c r="M371" s="227" t="s">
        <v>3305</v>
      </c>
      <c r="N371" s="228">
        <v>18</v>
      </c>
      <c r="O371" s="228">
        <v>35</v>
      </c>
      <c r="P371" s="228">
        <v>630</v>
      </c>
      <c r="Q371" s="228">
        <v>11</v>
      </c>
      <c r="R371" s="228"/>
      <c r="S371" s="228"/>
      <c r="T371" s="227"/>
      <c r="U371" s="227">
        <v>2007</v>
      </c>
      <c r="V371" s="233"/>
      <c r="W371" s="233"/>
      <c r="X371" s="233"/>
      <c r="Y371" s="233"/>
      <c r="Z371" s="228"/>
      <c r="AA371" s="227"/>
      <c r="AB371" s="227"/>
      <c r="AC371" s="233"/>
      <c r="AD371" s="233"/>
      <c r="AE371" s="233"/>
      <c r="AF371" s="233"/>
      <c r="AG371" s="233"/>
      <c r="AH371" s="233"/>
      <c r="AI371" s="233"/>
      <c r="AJ371" s="233"/>
      <c r="AK371" s="1291" t="s">
        <v>19794</v>
      </c>
    </row>
    <row r="372" spans="1:37" s="214" customFormat="1" ht="24" customHeight="1">
      <c r="A372" s="133"/>
      <c r="B372" s="903"/>
      <c r="C372" s="228" t="s">
        <v>333</v>
      </c>
      <c r="D372" s="227" t="s">
        <v>20678</v>
      </c>
      <c r="E372" s="597" t="s">
        <v>13767</v>
      </c>
      <c r="F372" s="228" t="s">
        <v>333</v>
      </c>
      <c r="G372" s="227" t="s">
        <v>20677</v>
      </c>
      <c r="H372" s="228">
        <v>3574</v>
      </c>
      <c r="I372" s="228">
        <v>667</v>
      </c>
      <c r="J372" s="228">
        <v>934</v>
      </c>
      <c r="K372" s="228" t="s">
        <v>12720</v>
      </c>
      <c r="L372" s="228" t="s">
        <v>2005</v>
      </c>
      <c r="M372" s="227" t="s">
        <v>3305</v>
      </c>
      <c r="N372" s="228">
        <v>17</v>
      </c>
      <c r="O372" s="228">
        <v>30</v>
      </c>
      <c r="P372" s="228">
        <v>510</v>
      </c>
      <c r="Q372" s="233">
        <v>13</v>
      </c>
      <c r="R372" s="233"/>
      <c r="S372" s="233"/>
      <c r="T372" s="233"/>
      <c r="U372" s="227">
        <v>2016</v>
      </c>
      <c r="V372" s="233"/>
      <c r="W372" s="233"/>
      <c r="X372" s="233"/>
      <c r="Y372" s="233"/>
      <c r="Z372" s="228"/>
      <c r="AA372" s="228"/>
      <c r="AB372" s="228"/>
      <c r="AC372" s="443"/>
      <c r="AD372" s="228"/>
      <c r="AE372" s="228"/>
      <c r="AF372" s="228"/>
      <c r="AG372" s="228"/>
      <c r="AH372" s="228"/>
      <c r="AI372" s="228"/>
      <c r="AJ372" s="228"/>
      <c r="AK372" s="1291" t="s">
        <v>19794</v>
      </c>
    </row>
    <row r="373" spans="1:37" s="214" customFormat="1" ht="24" customHeight="1">
      <c r="A373" s="133"/>
      <c r="B373" s="903"/>
      <c r="C373" s="227" t="s">
        <v>333</v>
      </c>
      <c r="D373" s="227" t="s">
        <v>20679</v>
      </c>
      <c r="E373" s="227" t="s">
        <v>20680</v>
      </c>
      <c r="F373" s="227" t="s">
        <v>333</v>
      </c>
      <c r="G373" s="227" t="s">
        <v>20677</v>
      </c>
      <c r="H373" s="228">
        <v>35075.199999999997</v>
      </c>
      <c r="I373" s="228"/>
      <c r="J373" s="228">
        <v>5814.27</v>
      </c>
      <c r="K373" s="228"/>
      <c r="L373" s="228"/>
      <c r="M373" s="228"/>
      <c r="N373" s="228"/>
      <c r="O373" s="228"/>
      <c r="P373" s="228"/>
      <c r="Q373" s="228"/>
      <c r="R373" s="227"/>
      <c r="S373" s="228"/>
      <c r="T373" s="228"/>
      <c r="U373" s="228"/>
      <c r="V373" s="233"/>
      <c r="W373" s="227" t="s">
        <v>20681</v>
      </c>
      <c r="X373" s="227"/>
      <c r="Y373" s="227"/>
      <c r="Z373" s="227"/>
      <c r="AA373" s="227"/>
      <c r="AB373" s="227"/>
      <c r="AC373" s="227"/>
      <c r="AD373" s="241">
        <v>2017</v>
      </c>
      <c r="AE373" s="241"/>
      <c r="AF373" s="241"/>
      <c r="AG373" s="241"/>
      <c r="AH373" s="241"/>
      <c r="AI373" s="244"/>
      <c r="AJ373" s="244"/>
      <c r="AK373" s="1291" t="s">
        <v>19794</v>
      </c>
    </row>
    <row r="374" spans="1:37" s="214" customFormat="1" ht="24" customHeight="1">
      <c r="A374" s="133"/>
      <c r="B374" s="903"/>
      <c r="C374" s="227" t="s">
        <v>12643</v>
      </c>
      <c r="D374" s="227" t="s">
        <v>20682</v>
      </c>
      <c r="E374" s="227" t="s">
        <v>16419</v>
      </c>
      <c r="F374" s="227" t="s">
        <v>2728</v>
      </c>
      <c r="G374" s="227" t="s">
        <v>2730</v>
      </c>
      <c r="H374" s="228">
        <v>34415</v>
      </c>
      <c r="I374" s="228">
        <v>2744</v>
      </c>
      <c r="J374" s="228">
        <v>5946</v>
      </c>
      <c r="K374" s="228"/>
      <c r="L374" s="228"/>
      <c r="M374" s="228"/>
      <c r="N374" s="228"/>
      <c r="O374" s="228">
        <f>SUM(P374,S374,U374)</f>
        <v>1706.28</v>
      </c>
      <c r="P374" s="228">
        <v>744.8</v>
      </c>
      <c r="Q374" s="228" t="s">
        <v>16420</v>
      </c>
      <c r="R374" s="227" t="s">
        <v>12747</v>
      </c>
      <c r="S374" s="228">
        <v>840.49</v>
      </c>
      <c r="T374" s="228" t="s">
        <v>16421</v>
      </c>
      <c r="U374" s="228">
        <v>120.99</v>
      </c>
      <c r="V374" s="233"/>
      <c r="W374" s="227" t="s">
        <v>26645</v>
      </c>
      <c r="X374" s="227"/>
      <c r="Y374" s="227"/>
      <c r="Z374" s="227"/>
      <c r="AA374" s="227"/>
      <c r="AB374" s="227"/>
      <c r="AC374" s="227"/>
      <c r="AD374" s="241">
        <v>2023</v>
      </c>
      <c r="AE374" s="241"/>
      <c r="AF374" s="241"/>
      <c r="AG374" s="241"/>
      <c r="AH374" s="241"/>
      <c r="AI374" s="244">
        <v>20524</v>
      </c>
      <c r="AJ374" s="529"/>
      <c r="AK374" s="1291"/>
    </row>
    <row r="375" spans="1:37" s="214" customFormat="1" ht="24" customHeight="1">
      <c r="A375" s="133"/>
      <c r="B375" s="903"/>
      <c r="C375" s="227" t="s">
        <v>2728</v>
      </c>
      <c r="D375" s="227" t="s">
        <v>20262</v>
      </c>
      <c r="E375" s="227" t="s">
        <v>1361</v>
      </c>
      <c r="F375" s="227" t="s">
        <v>2728</v>
      </c>
      <c r="G375" s="227" t="s">
        <v>2730</v>
      </c>
      <c r="H375" s="228">
        <v>24287</v>
      </c>
      <c r="I375" s="228">
        <v>8173</v>
      </c>
      <c r="J375" s="228">
        <v>15784</v>
      </c>
      <c r="K375" s="228" t="s">
        <v>1207</v>
      </c>
      <c r="L375" s="228" t="s">
        <v>1156</v>
      </c>
      <c r="M375" s="228"/>
      <c r="N375" s="228"/>
      <c r="O375" s="228">
        <f>P375+S375+U375</f>
        <v>2554</v>
      </c>
      <c r="P375" s="228">
        <v>1200</v>
      </c>
      <c r="Q375" s="228" t="s">
        <v>12787</v>
      </c>
      <c r="R375" s="227" t="s">
        <v>2547</v>
      </c>
      <c r="S375" s="228">
        <v>1250</v>
      </c>
      <c r="T375" s="228" t="s">
        <v>3377</v>
      </c>
      <c r="U375" s="228">
        <v>104</v>
      </c>
      <c r="V375" s="233">
        <v>3457</v>
      </c>
      <c r="W375" s="227" t="s">
        <v>10901</v>
      </c>
      <c r="X375" s="227"/>
      <c r="Y375" s="227"/>
      <c r="Z375" s="227">
        <v>1</v>
      </c>
      <c r="AA375" s="227"/>
      <c r="AB375" s="227">
        <v>300</v>
      </c>
      <c r="AC375" s="227"/>
      <c r="AD375" s="241">
        <v>1992</v>
      </c>
      <c r="AE375" s="241"/>
      <c r="AF375" s="241"/>
      <c r="AG375" s="241"/>
      <c r="AH375" s="241"/>
      <c r="AI375" s="244">
        <v>9654</v>
      </c>
      <c r="AJ375" s="244"/>
      <c r="AK375" s="1291"/>
    </row>
    <row r="376" spans="1:37" s="214" customFormat="1" ht="24" customHeight="1">
      <c r="A376" s="133"/>
      <c r="B376" s="903"/>
      <c r="C376" s="227" t="s">
        <v>2728</v>
      </c>
      <c r="D376" s="227" t="s">
        <v>20683</v>
      </c>
      <c r="E376" s="227" t="s">
        <v>3379</v>
      </c>
      <c r="F376" s="227" t="s">
        <v>2728</v>
      </c>
      <c r="G376" s="227" t="s">
        <v>2888</v>
      </c>
      <c r="H376" s="228">
        <v>123747</v>
      </c>
      <c r="I376" s="228">
        <v>7557</v>
      </c>
      <c r="J376" s="228">
        <v>9833</v>
      </c>
      <c r="K376" s="228"/>
      <c r="L376" s="228"/>
      <c r="M376" s="228"/>
      <c r="N376" s="228"/>
      <c r="O376" s="228">
        <v>2233</v>
      </c>
      <c r="P376" s="228" t="s">
        <v>3380</v>
      </c>
      <c r="Q376" s="228" t="s">
        <v>3381</v>
      </c>
      <c r="R376" s="227" t="s">
        <v>3382</v>
      </c>
      <c r="S376" s="228"/>
      <c r="T376" s="228"/>
      <c r="U376" s="228">
        <v>414</v>
      </c>
      <c r="V376" s="233"/>
      <c r="W376" s="227" t="s">
        <v>3383</v>
      </c>
      <c r="X376" s="227"/>
      <c r="Y376" s="227"/>
      <c r="Z376" s="227"/>
      <c r="AA376" s="227"/>
      <c r="AB376" s="227"/>
      <c r="AC376" s="227"/>
      <c r="AD376" s="241">
        <v>2013</v>
      </c>
      <c r="AE376" s="241"/>
      <c r="AF376" s="241"/>
      <c r="AG376" s="241"/>
      <c r="AH376" s="241"/>
      <c r="AI376" s="244">
        <v>27500</v>
      </c>
      <c r="AJ376" s="244"/>
      <c r="AK376" s="1291"/>
    </row>
    <row r="377" spans="1:37" s="214" customFormat="1" ht="24" customHeight="1">
      <c r="A377" s="133"/>
      <c r="B377" s="903"/>
      <c r="C377" s="227" t="s">
        <v>2728</v>
      </c>
      <c r="D377" s="227" t="s">
        <v>20260</v>
      </c>
      <c r="E377" s="227" t="s">
        <v>12788</v>
      </c>
      <c r="F377" s="227" t="s">
        <v>2728</v>
      </c>
      <c r="G377" s="227" t="s">
        <v>12644</v>
      </c>
      <c r="H377" s="228">
        <v>6364</v>
      </c>
      <c r="I377" s="228">
        <v>597.09299999999996</v>
      </c>
      <c r="J377" s="228">
        <v>652</v>
      </c>
      <c r="K377" s="228"/>
      <c r="L377" s="228"/>
      <c r="M377" s="228"/>
      <c r="N377" s="228"/>
      <c r="O377" s="228">
        <v>653</v>
      </c>
      <c r="P377" s="228">
        <v>652.95000000000005</v>
      </c>
      <c r="Q377" s="228" t="s">
        <v>8468</v>
      </c>
      <c r="R377" s="227" t="s">
        <v>17805</v>
      </c>
      <c r="S377" s="228"/>
      <c r="T377" s="228"/>
      <c r="U377" s="228"/>
      <c r="V377" s="233"/>
      <c r="W377" s="227" t="s">
        <v>8469</v>
      </c>
      <c r="X377" s="227"/>
      <c r="Y377" s="227"/>
      <c r="Z377" s="227"/>
      <c r="AA377" s="227"/>
      <c r="AB377" s="227"/>
      <c r="AC377" s="227"/>
      <c r="AD377" s="241">
        <v>2017</v>
      </c>
      <c r="AE377" s="241"/>
      <c r="AF377" s="241"/>
      <c r="AG377" s="241"/>
      <c r="AH377" s="241"/>
      <c r="AI377" s="244">
        <v>1150</v>
      </c>
      <c r="AJ377" s="244"/>
      <c r="AK377" s="1291"/>
    </row>
    <row r="378" spans="1:37" s="214" customFormat="1" ht="24" customHeight="1">
      <c r="A378" s="133"/>
      <c r="B378" s="903"/>
      <c r="C378" s="227" t="s">
        <v>2728</v>
      </c>
      <c r="D378" s="227" t="s">
        <v>20684</v>
      </c>
      <c r="E378" s="227" t="s">
        <v>8470</v>
      </c>
      <c r="F378" s="227" t="s">
        <v>2728</v>
      </c>
      <c r="G378" s="227" t="s">
        <v>12644</v>
      </c>
      <c r="H378" s="228">
        <v>19208</v>
      </c>
      <c r="I378" s="228">
        <v>713</v>
      </c>
      <c r="J378" s="228">
        <v>749</v>
      </c>
      <c r="K378" s="228"/>
      <c r="L378" s="228"/>
      <c r="M378" s="228"/>
      <c r="N378" s="228"/>
      <c r="O378" s="228">
        <v>749</v>
      </c>
      <c r="P378" s="228">
        <v>749</v>
      </c>
      <c r="Q378" s="228" t="s">
        <v>8471</v>
      </c>
      <c r="R378" s="227" t="s">
        <v>17806</v>
      </c>
      <c r="S378" s="228"/>
      <c r="T378" s="228"/>
      <c r="U378" s="228"/>
      <c r="V378" s="233"/>
      <c r="W378" s="227" t="s">
        <v>17808</v>
      </c>
      <c r="X378" s="227"/>
      <c r="Y378" s="227"/>
      <c r="Z378" s="227"/>
      <c r="AA378" s="227"/>
      <c r="AB378" s="227"/>
      <c r="AC378" s="227"/>
      <c r="AD378" s="241">
        <v>2017</v>
      </c>
      <c r="AE378" s="241"/>
      <c r="AF378" s="241"/>
      <c r="AG378" s="241"/>
      <c r="AH378" s="241"/>
      <c r="AI378" s="244">
        <v>1370</v>
      </c>
      <c r="AJ378" s="244"/>
      <c r="AK378" s="1291"/>
    </row>
    <row r="379" spans="1:37" s="214" customFormat="1" ht="24" customHeight="1">
      <c r="A379" s="133"/>
      <c r="B379" s="903"/>
      <c r="C379" s="227" t="s">
        <v>2728</v>
      </c>
      <c r="D379" s="227" t="s">
        <v>20266</v>
      </c>
      <c r="E379" s="227" t="s">
        <v>8472</v>
      </c>
      <c r="F379" s="227" t="s">
        <v>2728</v>
      </c>
      <c r="G379" s="227" t="s">
        <v>2888</v>
      </c>
      <c r="H379" s="228">
        <v>9744</v>
      </c>
      <c r="I379" s="228">
        <v>594</v>
      </c>
      <c r="J379" s="228">
        <v>594</v>
      </c>
      <c r="K379" s="228"/>
      <c r="L379" s="228"/>
      <c r="M379" s="228"/>
      <c r="N379" s="228"/>
      <c r="O379" s="228">
        <v>594</v>
      </c>
      <c r="P379" s="228">
        <v>594</v>
      </c>
      <c r="Q379" s="228" t="s">
        <v>8473</v>
      </c>
      <c r="R379" s="227" t="s">
        <v>17807</v>
      </c>
      <c r="S379" s="228"/>
      <c r="T379" s="228"/>
      <c r="U379" s="228"/>
      <c r="V379" s="233"/>
      <c r="W379" s="227" t="s">
        <v>17808</v>
      </c>
      <c r="X379" s="227"/>
      <c r="Y379" s="227"/>
      <c r="Z379" s="227"/>
      <c r="AA379" s="227"/>
      <c r="AB379" s="227"/>
      <c r="AC379" s="227"/>
      <c r="AD379" s="241">
        <v>2017</v>
      </c>
      <c r="AE379" s="241"/>
      <c r="AF379" s="241"/>
      <c r="AG379" s="241"/>
      <c r="AH379" s="241"/>
      <c r="AI379" s="244">
        <v>1320</v>
      </c>
      <c r="AJ379" s="244"/>
      <c r="AK379" s="1291"/>
    </row>
    <row r="380" spans="1:37" s="214" customFormat="1" ht="24" customHeight="1">
      <c r="A380" s="133"/>
      <c r="B380" s="903"/>
      <c r="C380" s="227" t="s">
        <v>2728</v>
      </c>
      <c r="D380" s="227" t="s">
        <v>20685</v>
      </c>
      <c r="E380" s="227" t="s">
        <v>8474</v>
      </c>
      <c r="F380" s="227" t="s">
        <v>2728</v>
      </c>
      <c r="G380" s="227" t="s">
        <v>2888</v>
      </c>
      <c r="H380" s="228">
        <v>10632.5</v>
      </c>
      <c r="I380" s="228">
        <v>2122.92</v>
      </c>
      <c r="J380" s="228">
        <v>4699</v>
      </c>
      <c r="K380" s="228"/>
      <c r="L380" s="228"/>
      <c r="M380" s="228"/>
      <c r="N380" s="228"/>
      <c r="O380" s="228">
        <f>P380+S380+U380</f>
        <v>1898.8</v>
      </c>
      <c r="P380" s="228">
        <v>936.02</v>
      </c>
      <c r="Q380" s="228" t="s">
        <v>8475</v>
      </c>
      <c r="R380" s="227" t="s">
        <v>3240</v>
      </c>
      <c r="S380" s="228">
        <v>773.28</v>
      </c>
      <c r="T380" s="228" t="s">
        <v>8476</v>
      </c>
      <c r="U380" s="228">
        <v>189.5</v>
      </c>
      <c r="V380" s="233"/>
      <c r="W380" s="227" t="s">
        <v>1884</v>
      </c>
      <c r="X380" s="227"/>
      <c r="Y380" s="227"/>
      <c r="Z380" s="227"/>
      <c r="AA380" s="227"/>
      <c r="AB380" s="227"/>
      <c r="AC380" s="227"/>
      <c r="AD380" s="241">
        <v>2017</v>
      </c>
      <c r="AE380" s="241"/>
      <c r="AF380" s="241"/>
      <c r="AG380" s="241"/>
      <c r="AH380" s="241"/>
      <c r="AI380" s="244">
        <v>13386</v>
      </c>
      <c r="AJ380" s="244"/>
      <c r="AK380" s="1291"/>
    </row>
    <row r="381" spans="1:37" s="214" customFormat="1" ht="24" customHeight="1">
      <c r="A381" s="133"/>
      <c r="B381" s="903"/>
      <c r="C381" s="227" t="s">
        <v>12643</v>
      </c>
      <c r="D381" s="227" t="s">
        <v>20264</v>
      </c>
      <c r="E381" s="227" t="s">
        <v>12789</v>
      </c>
      <c r="F381" s="227" t="s">
        <v>2728</v>
      </c>
      <c r="G381" s="227" t="s">
        <v>2888</v>
      </c>
      <c r="H381" s="228">
        <v>33000</v>
      </c>
      <c r="I381" s="228">
        <v>4949.29</v>
      </c>
      <c r="J381" s="228">
        <v>6968</v>
      </c>
      <c r="K381" s="228"/>
      <c r="L381" s="228"/>
      <c r="M381" s="228"/>
      <c r="N381" s="228"/>
      <c r="O381" s="228">
        <f>P381+S381+U381</f>
        <v>2100</v>
      </c>
      <c r="P381" s="228">
        <v>774</v>
      </c>
      <c r="Q381" s="228" t="s">
        <v>12790</v>
      </c>
      <c r="R381" s="227" t="s">
        <v>1376</v>
      </c>
      <c r="S381" s="228">
        <v>1250</v>
      </c>
      <c r="T381" s="228" t="s">
        <v>3438</v>
      </c>
      <c r="U381" s="228">
        <v>76</v>
      </c>
      <c r="V381" s="233"/>
      <c r="W381" s="227" t="s">
        <v>17809</v>
      </c>
      <c r="X381" s="227"/>
      <c r="Y381" s="227"/>
      <c r="Z381" s="227"/>
      <c r="AA381" s="227"/>
      <c r="AB381" s="227"/>
      <c r="AC381" s="227"/>
      <c r="AD381" s="241">
        <v>2020</v>
      </c>
      <c r="AE381" s="241"/>
      <c r="AF381" s="241"/>
      <c r="AG381" s="241"/>
      <c r="AH381" s="241"/>
      <c r="AI381" s="244">
        <v>26600</v>
      </c>
      <c r="AJ381" s="244"/>
      <c r="AK381" s="1291"/>
    </row>
    <row r="382" spans="1:37" s="214" customFormat="1" ht="24" customHeight="1">
      <c r="A382" s="133"/>
      <c r="B382" s="903"/>
      <c r="C382" s="241" t="s">
        <v>2751</v>
      </c>
      <c r="D382" s="241" t="s">
        <v>20686</v>
      </c>
      <c r="E382" s="241" t="s">
        <v>3405</v>
      </c>
      <c r="F382" s="241" t="s">
        <v>2751</v>
      </c>
      <c r="G382" s="227" t="s">
        <v>12618</v>
      </c>
      <c r="H382" s="244">
        <v>9032</v>
      </c>
      <c r="I382" s="244">
        <v>1639</v>
      </c>
      <c r="J382" s="244">
        <v>4053</v>
      </c>
      <c r="K382" s="244" t="s">
        <v>888</v>
      </c>
      <c r="L382" s="244" t="s">
        <v>1160</v>
      </c>
      <c r="M382" s="244" t="s">
        <v>1156</v>
      </c>
      <c r="N382" s="244" t="s">
        <v>454</v>
      </c>
      <c r="O382" s="244">
        <v>1724</v>
      </c>
      <c r="P382" s="244">
        <v>691</v>
      </c>
      <c r="Q382" s="244" t="s">
        <v>3406</v>
      </c>
      <c r="R382" s="291" t="s">
        <v>1376</v>
      </c>
      <c r="S382" s="244">
        <v>500</v>
      </c>
      <c r="T382" s="244" t="s">
        <v>3407</v>
      </c>
      <c r="U382" s="244">
        <v>107</v>
      </c>
      <c r="V382" s="241"/>
      <c r="W382" s="291" t="s">
        <v>3408</v>
      </c>
      <c r="X382" s="241"/>
      <c r="Y382" s="241">
        <v>8572</v>
      </c>
      <c r="Z382" s="241"/>
      <c r="AA382" s="241"/>
      <c r="AB382" s="241"/>
      <c r="AC382" s="241"/>
      <c r="AD382" s="241">
        <v>2005</v>
      </c>
      <c r="AE382" s="241"/>
      <c r="AF382" s="241"/>
      <c r="AG382" s="241"/>
      <c r="AH382" s="241"/>
      <c r="AI382" s="244">
        <v>8572</v>
      </c>
      <c r="AJ382" s="244"/>
      <c r="AK382" s="1291"/>
    </row>
    <row r="383" spans="1:37" s="214" customFormat="1" ht="24" customHeight="1">
      <c r="A383" s="133"/>
      <c r="B383" s="903"/>
      <c r="C383" s="241" t="s">
        <v>2751</v>
      </c>
      <c r="D383" s="241" t="s">
        <v>20493</v>
      </c>
      <c r="E383" s="241" t="s">
        <v>3409</v>
      </c>
      <c r="F383" s="241" t="s">
        <v>2751</v>
      </c>
      <c r="G383" s="227" t="s">
        <v>12791</v>
      </c>
      <c r="H383" s="244">
        <v>15949</v>
      </c>
      <c r="I383" s="244">
        <v>5038</v>
      </c>
      <c r="J383" s="244">
        <v>9985</v>
      </c>
      <c r="K383" s="244" t="s">
        <v>888</v>
      </c>
      <c r="L383" s="244" t="s">
        <v>1160</v>
      </c>
      <c r="M383" s="244" t="s">
        <v>1156</v>
      </c>
      <c r="N383" s="244" t="s">
        <v>454</v>
      </c>
      <c r="O383" s="244">
        <v>2914</v>
      </c>
      <c r="P383" s="244">
        <v>1653</v>
      </c>
      <c r="Q383" s="244" t="s">
        <v>3410</v>
      </c>
      <c r="R383" s="291" t="s">
        <v>3411</v>
      </c>
      <c r="S383" s="244">
        <v>600</v>
      </c>
      <c r="T383" s="244" t="s">
        <v>3412</v>
      </c>
      <c r="U383" s="244">
        <v>661</v>
      </c>
      <c r="V383" s="241"/>
      <c r="W383" s="291" t="s">
        <v>3408</v>
      </c>
      <c r="X383" s="241"/>
      <c r="Y383" s="241">
        <v>8572</v>
      </c>
      <c r="Z383" s="241"/>
      <c r="AA383" s="241"/>
      <c r="AB383" s="241"/>
      <c r="AC383" s="241"/>
      <c r="AD383" s="241">
        <v>2003</v>
      </c>
      <c r="AE383" s="241"/>
      <c r="AF383" s="241"/>
      <c r="AG383" s="241"/>
      <c r="AH383" s="241"/>
      <c r="AI383" s="244">
        <v>13748</v>
      </c>
      <c r="AJ383" s="244"/>
      <c r="AK383" s="1291"/>
    </row>
    <row r="384" spans="1:37" s="214" customFormat="1" ht="24" customHeight="1">
      <c r="A384" s="133"/>
      <c r="B384" s="903"/>
      <c r="C384" s="241" t="s">
        <v>2751</v>
      </c>
      <c r="D384" s="241" t="s">
        <v>20687</v>
      </c>
      <c r="E384" s="241" t="s">
        <v>3413</v>
      </c>
      <c r="F384" s="241" t="s">
        <v>2751</v>
      </c>
      <c r="G384" s="227" t="s">
        <v>14479</v>
      </c>
      <c r="H384" s="244">
        <v>42770</v>
      </c>
      <c r="I384" s="244">
        <v>1519</v>
      </c>
      <c r="J384" s="244">
        <v>2030</v>
      </c>
      <c r="K384" s="244" t="s">
        <v>888</v>
      </c>
      <c r="L384" s="244" t="s">
        <v>1160</v>
      </c>
      <c r="M384" s="244" t="s">
        <v>1156</v>
      </c>
      <c r="N384" s="244" t="s">
        <v>454</v>
      </c>
      <c r="O384" s="244">
        <v>784</v>
      </c>
      <c r="P384" s="244">
        <v>784</v>
      </c>
      <c r="Q384" s="244" t="s">
        <v>3414</v>
      </c>
      <c r="R384" s="291" t="s">
        <v>1221</v>
      </c>
      <c r="S384" s="244"/>
      <c r="T384" s="244"/>
      <c r="U384" s="244"/>
      <c r="V384" s="241"/>
      <c r="W384" s="291" t="s">
        <v>3415</v>
      </c>
      <c r="X384" s="241"/>
      <c r="Y384" s="241">
        <v>8572</v>
      </c>
      <c r="Z384" s="241"/>
      <c r="AA384" s="241"/>
      <c r="AB384" s="241"/>
      <c r="AC384" s="241"/>
      <c r="AD384" s="241">
        <v>2010</v>
      </c>
      <c r="AE384" s="241"/>
      <c r="AF384" s="241"/>
      <c r="AG384" s="241"/>
      <c r="AH384" s="241"/>
      <c r="AI384" s="244">
        <v>4082</v>
      </c>
      <c r="AJ384" s="244"/>
      <c r="AK384" s="1291"/>
    </row>
    <row r="385" spans="1:44" s="214" customFormat="1" ht="24" customHeight="1">
      <c r="A385" s="133"/>
      <c r="B385" s="903"/>
      <c r="C385" s="241" t="s">
        <v>2751</v>
      </c>
      <c r="D385" s="241" t="s">
        <v>20688</v>
      </c>
      <c r="E385" s="241" t="s">
        <v>26646</v>
      </c>
      <c r="F385" s="241" t="s">
        <v>12704</v>
      </c>
      <c r="G385" s="227" t="s">
        <v>12618</v>
      </c>
      <c r="H385" s="244">
        <v>447</v>
      </c>
      <c r="I385" s="244">
        <v>2178.518</v>
      </c>
      <c r="J385" s="244">
        <v>2178.518</v>
      </c>
      <c r="K385" s="244"/>
      <c r="L385" s="244"/>
      <c r="M385" s="244"/>
      <c r="N385" s="244"/>
      <c r="O385" s="244">
        <v>447</v>
      </c>
      <c r="P385" s="244">
        <v>447</v>
      </c>
      <c r="Q385" s="244"/>
      <c r="R385" s="291"/>
      <c r="S385" s="244"/>
      <c r="T385" s="244"/>
      <c r="U385" s="244"/>
      <c r="V385" s="241"/>
      <c r="W385" s="291"/>
      <c r="X385" s="241"/>
      <c r="Y385" s="241"/>
      <c r="Z385" s="241"/>
      <c r="AA385" s="241"/>
      <c r="AB385" s="241"/>
      <c r="AC385" s="241"/>
      <c r="AD385" s="241">
        <v>2017</v>
      </c>
      <c r="AE385" s="241"/>
      <c r="AF385" s="241"/>
      <c r="AG385" s="241"/>
      <c r="AH385" s="241"/>
      <c r="AI385" s="244"/>
      <c r="AJ385" s="244"/>
      <c r="AK385" s="1291" t="s">
        <v>20250</v>
      </c>
    </row>
    <row r="386" spans="1:44" s="214" customFormat="1" ht="24" customHeight="1">
      <c r="A386" s="133"/>
      <c r="B386" s="903"/>
      <c r="C386" s="241" t="s">
        <v>2751</v>
      </c>
      <c r="D386" s="241" t="s">
        <v>20689</v>
      </c>
      <c r="E386" s="241" t="s">
        <v>20690</v>
      </c>
      <c r="F386" s="241" t="s">
        <v>12704</v>
      </c>
      <c r="G386" s="227" t="s">
        <v>12618</v>
      </c>
      <c r="H386" s="244">
        <v>2921</v>
      </c>
      <c r="I386" s="244">
        <v>488.28</v>
      </c>
      <c r="J386" s="244">
        <v>488.28</v>
      </c>
      <c r="K386" s="244"/>
      <c r="L386" s="244"/>
      <c r="M386" s="244"/>
      <c r="N386" s="244"/>
      <c r="O386" s="244">
        <v>488.28</v>
      </c>
      <c r="P386" s="244">
        <v>488.28</v>
      </c>
      <c r="Q386" s="244"/>
      <c r="R386" s="291"/>
      <c r="S386" s="244"/>
      <c r="T386" s="244"/>
      <c r="U386" s="244"/>
      <c r="V386" s="241"/>
      <c r="W386" s="291"/>
      <c r="X386" s="241"/>
      <c r="Y386" s="241"/>
      <c r="Z386" s="241"/>
      <c r="AA386" s="241"/>
      <c r="AB386" s="241"/>
      <c r="AC386" s="241"/>
      <c r="AD386" s="241">
        <v>2017</v>
      </c>
      <c r="AE386" s="241"/>
      <c r="AF386" s="241"/>
      <c r="AG386" s="241"/>
      <c r="AH386" s="241"/>
      <c r="AI386" s="244">
        <v>66350</v>
      </c>
      <c r="AJ386" s="244"/>
      <c r="AK386" s="1291" t="s">
        <v>20250</v>
      </c>
    </row>
    <row r="387" spans="1:44" s="214" customFormat="1" ht="24" customHeight="1">
      <c r="A387" s="133"/>
      <c r="B387" s="903"/>
      <c r="C387" s="228" t="s">
        <v>2751</v>
      </c>
      <c r="D387" s="228" t="s">
        <v>20691</v>
      </c>
      <c r="E387" s="228" t="s">
        <v>20690</v>
      </c>
      <c r="F387" s="228" t="s">
        <v>12618</v>
      </c>
      <c r="G387" s="228">
        <v>2921</v>
      </c>
      <c r="H387" s="233">
        <v>451</v>
      </c>
      <c r="I387" s="228">
        <v>488</v>
      </c>
      <c r="J387" s="228">
        <v>18</v>
      </c>
      <c r="K387" s="228">
        <v>18</v>
      </c>
      <c r="L387" s="228"/>
      <c r="M387" s="228"/>
      <c r="N387" s="228">
        <v>324</v>
      </c>
      <c r="O387" s="529"/>
      <c r="P387" s="529"/>
      <c r="Q387" s="529"/>
      <c r="R387" s="529"/>
      <c r="S387" s="529"/>
      <c r="T387" s="300">
        <v>2017</v>
      </c>
      <c r="U387" s="529"/>
      <c r="V387" s="529"/>
      <c r="W387" s="529"/>
      <c r="X387" s="529"/>
      <c r="Y387" s="529"/>
      <c r="Z387" s="240">
        <v>700</v>
      </c>
      <c r="AA387" s="529"/>
      <c r="AB387" s="529"/>
      <c r="AC387" s="529"/>
      <c r="AD387" s="529"/>
      <c r="AE387" s="529"/>
      <c r="AF387" s="529"/>
      <c r="AG387" s="529"/>
      <c r="AH387" s="529"/>
      <c r="AI387" s="529"/>
      <c r="AJ387" s="244"/>
      <c r="AK387" s="1318" t="s">
        <v>20692</v>
      </c>
      <c r="AL387" s="1552"/>
      <c r="AM387" s="1552"/>
      <c r="AN387" s="1552"/>
      <c r="AO387" s="1318"/>
      <c r="AP387" s="211"/>
      <c r="AQ387" s="211"/>
      <c r="AR387" s="211"/>
    </row>
    <row r="388" spans="1:44" s="214" customFormat="1" ht="24" customHeight="1">
      <c r="A388" s="133"/>
      <c r="B388" s="903"/>
      <c r="C388" s="228" t="s">
        <v>2751</v>
      </c>
      <c r="D388" s="228" t="s">
        <v>20693</v>
      </c>
      <c r="E388" s="228" t="s">
        <v>26646</v>
      </c>
      <c r="F388" s="228" t="s">
        <v>12618</v>
      </c>
      <c r="G388" s="228">
        <v>12927</v>
      </c>
      <c r="H388" s="233">
        <v>441</v>
      </c>
      <c r="I388" s="228">
        <v>441</v>
      </c>
      <c r="J388" s="228">
        <v>21</v>
      </c>
      <c r="K388" s="228">
        <v>21</v>
      </c>
      <c r="L388" s="228"/>
      <c r="M388" s="228"/>
      <c r="N388" s="228">
        <v>441</v>
      </c>
      <c r="O388" s="529"/>
      <c r="P388" s="529"/>
      <c r="Q388" s="529"/>
      <c r="R388" s="529"/>
      <c r="S388" s="529"/>
      <c r="T388" s="300">
        <v>2017</v>
      </c>
      <c r="U388" s="529"/>
      <c r="V388" s="529"/>
      <c r="W388" s="529"/>
      <c r="X388" s="529"/>
      <c r="Y388" s="529"/>
      <c r="Z388" s="240">
        <v>148</v>
      </c>
      <c r="AA388" s="529"/>
      <c r="AB388" s="529"/>
      <c r="AC388" s="529"/>
      <c r="AD388" s="529"/>
      <c r="AE388" s="529"/>
      <c r="AF388" s="529"/>
      <c r="AG388" s="529"/>
      <c r="AH388" s="529"/>
      <c r="AI388" s="529"/>
      <c r="AJ388" s="244"/>
      <c r="AK388" s="1318" t="s">
        <v>20692</v>
      </c>
      <c r="AL388" s="1552"/>
      <c r="AM388" s="1552"/>
      <c r="AN388" s="1552"/>
      <c r="AO388" s="1318"/>
      <c r="AP388" s="211"/>
      <c r="AQ388" s="211"/>
      <c r="AR388" s="211"/>
    </row>
    <row r="389" spans="1:44" s="214" customFormat="1" ht="38.1" customHeight="1">
      <c r="A389" s="133"/>
      <c r="B389" s="903"/>
      <c r="C389" s="241" t="s">
        <v>2732</v>
      </c>
      <c r="D389" s="241" t="s">
        <v>20694</v>
      </c>
      <c r="E389" s="241" t="s">
        <v>3384</v>
      </c>
      <c r="F389" s="241" t="s">
        <v>2732</v>
      </c>
      <c r="G389" s="227" t="s">
        <v>12619</v>
      </c>
      <c r="H389" s="244">
        <v>4488</v>
      </c>
      <c r="I389" s="244">
        <v>3400</v>
      </c>
      <c r="J389" s="244">
        <v>12391</v>
      </c>
      <c r="K389" s="244"/>
      <c r="L389" s="244"/>
      <c r="M389" s="244"/>
      <c r="N389" s="244"/>
      <c r="O389" s="244">
        <v>8400</v>
      </c>
      <c r="P389" s="244" t="s">
        <v>3385</v>
      </c>
      <c r="Q389" s="244" t="s">
        <v>3386</v>
      </c>
      <c r="R389" s="291" t="s">
        <v>3387</v>
      </c>
      <c r="S389" s="244"/>
      <c r="T389" s="244"/>
      <c r="U389" s="244"/>
      <c r="V389" s="241"/>
      <c r="W389" s="291"/>
      <c r="X389" s="241"/>
      <c r="Y389" s="241"/>
      <c r="Z389" s="241"/>
      <c r="AA389" s="241"/>
      <c r="AB389" s="241"/>
      <c r="AC389" s="241"/>
      <c r="AD389" s="241">
        <v>2008</v>
      </c>
      <c r="AE389" s="241"/>
      <c r="AF389" s="241"/>
      <c r="AG389" s="241"/>
      <c r="AH389" s="241"/>
      <c r="AI389" s="244">
        <v>30578</v>
      </c>
      <c r="AJ389" s="244"/>
      <c r="AK389" s="1291"/>
    </row>
    <row r="390" spans="1:44" s="214" customFormat="1" ht="36.950000000000003" customHeight="1">
      <c r="A390" s="133"/>
      <c r="B390" s="903"/>
      <c r="C390" s="241" t="s">
        <v>12646</v>
      </c>
      <c r="D390" s="241" t="s">
        <v>20695</v>
      </c>
      <c r="E390" s="227" t="s">
        <v>16422</v>
      </c>
      <c r="F390" s="227" t="s">
        <v>12646</v>
      </c>
      <c r="G390" s="228" t="s">
        <v>16423</v>
      </c>
      <c r="H390" s="228">
        <v>3011</v>
      </c>
      <c r="I390" s="228">
        <v>1773</v>
      </c>
      <c r="J390" s="228">
        <v>12298</v>
      </c>
      <c r="K390" s="244"/>
      <c r="L390" s="244"/>
      <c r="M390" s="244"/>
      <c r="N390" s="244"/>
      <c r="O390" s="228">
        <f>P390+S390</f>
        <v>1719</v>
      </c>
      <c r="P390" s="228">
        <v>1073</v>
      </c>
      <c r="Q390" s="228" t="s">
        <v>16424</v>
      </c>
      <c r="R390" s="228" t="s">
        <v>16425</v>
      </c>
      <c r="S390" s="228">
        <v>646</v>
      </c>
      <c r="T390" s="227" t="s">
        <v>12785</v>
      </c>
      <c r="U390" s="244"/>
      <c r="V390" s="241"/>
      <c r="W390" s="291"/>
      <c r="X390" s="241"/>
      <c r="Y390" s="241"/>
      <c r="Z390" s="241"/>
      <c r="AA390" s="241"/>
      <c r="AB390" s="241"/>
      <c r="AC390" s="241"/>
      <c r="AD390" s="241">
        <v>2020</v>
      </c>
      <c r="AE390" s="241"/>
      <c r="AF390" s="241"/>
      <c r="AG390" s="241"/>
      <c r="AH390" s="241"/>
      <c r="AI390" s="244">
        <v>28360</v>
      </c>
      <c r="AJ390" s="529"/>
      <c r="AK390" s="1291"/>
    </row>
    <row r="391" spans="1:44" s="214" customFormat="1" ht="24" customHeight="1">
      <c r="A391" s="133"/>
      <c r="B391" s="903"/>
      <c r="C391" s="241" t="s">
        <v>2755</v>
      </c>
      <c r="D391" s="241" t="s">
        <v>20696</v>
      </c>
      <c r="E391" s="241" t="s">
        <v>10903</v>
      </c>
      <c r="F391" s="241" t="s">
        <v>2755</v>
      </c>
      <c r="G391" s="227" t="s">
        <v>12620</v>
      </c>
      <c r="H391" s="244">
        <v>6162</v>
      </c>
      <c r="I391" s="244"/>
      <c r="J391" s="244">
        <v>2932</v>
      </c>
      <c r="K391" s="244">
        <v>4893</v>
      </c>
      <c r="L391" s="244"/>
      <c r="M391" s="244"/>
      <c r="N391" s="244"/>
      <c r="O391" s="244"/>
      <c r="P391" s="244">
        <v>1164</v>
      </c>
      <c r="Q391" s="627" t="s">
        <v>11906</v>
      </c>
      <c r="R391" s="227" t="s">
        <v>17812</v>
      </c>
      <c r="S391" s="244"/>
      <c r="T391" s="244"/>
      <c r="U391" s="244"/>
      <c r="V391" s="241"/>
      <c r="W391" s="430" t="s">
        <v>17810</v>
      </c>
      <c r="X391" s="241"/>
      <c r="Y391" s="241"/>
      <c r="Z391" s="241"/>
      <c r="AA391" s="241"/>
      <c r="AB391" s="241"/>
      <c r="AC391" s="241"/>
      <c r="AD391" s="241">
        <v>1996</v>
      </c>
      <c r="AE391" s="241"/>
      <c r="AF391" s="241"/>
      <c r="AG391" s="241"/>
      <c r="AH391" s="241"/>
      <c r="AI391" s="244">
        <v>1446</v>
      </c>
      <c r="AJ391" s="244"/>
      <c r="AK391" s="1291"/>
    </row>
    <row r="392" spans="1:44" s="214" customFormat="1" ht="24" customHeight="1">
      <c r="A392" s="133"/>
      <c r="B392" s="903"/>
      <c r="C392" s="227" t="s">
        <v>2755</v>
      </c>
      <c r="D392" s="227" t="s">
        <v>20697</v>
      </c>
      <c r="E392" s="227" t="s">
        <v>10904</v>
      </c>
      <c r="F392" s="227" t="s">
        <v>2755</v>
      </c>
      <c r="G392" s="227" t="s">
        <v>10705</v>
      </c>
      <c r="H392" s="228">
        <v>9721</v>
      </c>
      <c r="I392" s="228">
        <v>9721</v>
      </c>
      <c r="J392" s="228">
        <v>3260</v>
      </c>
      <c r="K392" s="228">
        <v>9138</v>
      </c>
      <c r="L392" s="228"/>
      <c r="M392" s="228"/>
      <c r="N392" s="228"/>
      <c r="O392" s="228">
        <v>1570</v>
      </c>
      <c r="P392" s="228">
        <v>627</v>
      </c>
      <c r="Q392" s="228"/>
      <c r="R392" s="430" t="s">
        <v>12792</v>
      </c>
      <c r="S392" s="627">
        <v>666.01</v>
      </c>
      <c r="T392" s="627" t="s">
        <v>12793</v>
      </c>
      <c r="U392" s="627">
        <v>277</v>
      </c>
      <c r="V392" s="233"/>
      <c r="W392" s="430" t="s">
        <v>17810</v>
      </c>
      <c r="X392" s="227"/>
      <c r="Y392" s="227"/>
      <c r="Z392" s="227"/>
      <c r="AA392" s="227"/>
      <c r="AB392" s="227"/>
      <c r="AC392" s="227"/>
      <c r="AD392" s="241">
        <v>2018</v>
      </c>
      <c r="AE392" s="241"/>
      <c r="AF392" s="241"/>
      <c r="AG392" s="241"/>
      <c r="AH392" s="241"/>
      <c r="AI392" s="244">
        <v>21800</v>
      </c>
      <c r="AJ392" s="244"/>
      <c r="AK392" s="1291"/>
    </row>
    <row r="393" spans="1:44" s="214" customFormat="1" ht="24" customHeight="1">
      <c r="A393" s="133"/>
      <c r="B393" s="903"/>
      <c r="C393" s="227" t="s">
        <v>2755</v>
      </c>
      <c r="D393" s="227" t="s">
        <v>20505</v>
      </c>
      <c r="E393" s="227" t="s">
        <v>10905</v>
      </c>
      <c r="F393" s="227" t="s">
        <v>2755</v>
      </c>
      <c r="G393" s="227" t="s">
        <v>10705</v>
      </c>
      <c r="H393" s="228">
        <v>5710</v>
      </c>
      <c r="I393" s="228">
        <v>5710</v>
      </c>
      <c r="J393" s="228">
        <v>1763</v>
      </c>
      <c r="K393" s="228">
        <v>693</v>
      </c>
      <c r="L393" s="228"/>
      <c r="M393" s="228"/>
      <c r="N393" s="228"/>
      <c r="O393" s="228">
        <v>693</v>
      </c>
      <c r="P393" s="228">
        <v>693</v>
      </c>
      <c r="Q393" s="228"/>
      <c r="R393" s="227" t="s">
        <v>17813</v>
      </c>
      <c r="S393" s="228"/>
      <c r="T393" s="228"/>
      <c r="U393" s="228"/>
      <c r="V393" s="233"/>
      <c r="W393" s="227" t="s">
        <v>12794</v>
      </c>
      <c r="X393" s="227"/>
      <c r="Y393" s="227"/>
      <c r="Z393" s="227"/>
      <c r="AA393" s="227"/>
      <c r="AB393" s="227"/>
      <c r="AC393" s="227"/>
      <c r="AD393" s="241">
        <v>2014</v>
      </c>
      <c r="AE393" s="241"/>
      <c r="AF393" s="241"/>
      <c r="AG393" s="241"/>
      <c r="AH393" s="241"/>
      <c r="AI393" s="244">
        <v>976</v>
      </c>
      <c r="AJ393" s="244"/>
      <c r="AK393" s="1291"/>
    </row>
    <row r="394" spans="1:44" s="214" customFormat="1" ht="35.1" customHeight="1">
      <c r="A394" s="133"/>
      <c r="B394" s="903"/>
      <c r="C394" s="241" t="s">
        <v>2755</v>
      </c>
      <c r="D394" s="241" t="s">
        <v>20698</v>
      </c>
      <c r="E394" s="227" t="s">
        <v>8477</v>
      </c>
      <c r="F394" s="227" t="s">
        <v>2755</v>
      </c>
      <c r="G394" s="227" t="s">
        <v>12620</v>
      </c>
      <c r="H394" s="228">
        <v>10117</v>
      </c>
      <c r="I394" s="228">
        <v>854</v>
      </c>
      <c r="J394" s="228">
        <v>854</v>
      </c>
      <c r="K394" s="228">
        <v>854</v>
      </c>
      <c r="L394" s="228"/>
      <c r="M394" s="228"/>
      <c r="N394" s="228"/>
      <c r="O394" s="228">
        <v>854</v>
      </c>
      <c r="P394" s="228">
        <v>854.31</v>
      </c>
      <c r="Q394" s="228" t="s">
        <v>17811</v>
      </c>
      <c r="R394" s="227" t="s">
        <v>8478</v>
      </c>
      <c r="S394" s="228"/>
      <c r="T394" s="228"/>
      <c r="U394" s="228"/>
      <c r="V394" s="233"/>
      <c r="W394" s="227" t="s">
        <v>8479</v>
      </c>
      <c r="X394" s="227"/>
      <c r="Y394" s="227"/>
      <c r="Z394" s="227"/>
      <c r="AA394" s="227"/>
      <c r="AB394" s="227"/>
      <c r="AC394" s="227"/>
      <c r="AD394" s="241">
        <v>2017</v>
      </c>
      <c r="AE394" s="241"/>
      <c r="AF394" s="241"/>
      <c r="AG394" s="241"/>
      <c r="AH394" s="241"/>
      <c r="AI394" s="244">
        <v>2841</v>
      </c>
      <c r="AJ394" s="244"/>
      <c r="AK394" s="1291"/>
    </row>
    <row r="395" spans="1:44" s="214" customFormat="1" ht="24" customHeight="1">
      <c r="A395" s="133"/>
      <c r="B395" s="903"/>
      <c r="C395" s="241" t="s">
        <v>2755</v>
      </c>
      <c r="D395" s="241" t="s">
        <v>20699</v>
      </c>
      <c r="E395" s="227" t="s">
        <v>9838</v>
      </c>
      <c r="F395" s="227" t="s">
        <v>2755</v>
      </c>
      <c r="G395" s="227" t="s">
        <v>12620</v>
      </c>
      <c r="H395" s="228">
        <v>1153</v>
      </c>
      <c r="I395" s="228">
        <v>987</v>
      </c>
      <c r="J395" s="228">
        <v>987</v>
      </c>
      <c r="K395" s="228">
        <v>987</v>
      </c>
      <c r="L395" s="228"/>
      <c r="M395" s="228"/>
      <c r="N395" s="228"/>
      <c r="O395" s="228">
        <v>987</v>
      </c>
      <c r="P395" s="228">
        <v>987</v>
      </c>
      <c r="Q395" s="228"/>
      <c r="R395" s="227" t="s">
        <v>9839</v>
      </c>
      <c r="S395" s="228"/>
      <c r="T395" s="228"/>
      <c r="U395" s="228"/>
      <c r="V395" s="233"/>
      <c r="W395" s="241" t="s">
        <v>12795</v>
      </c>
      <c r="X395" s="227"/>
      <c r="Y395" s="227"/>
      <c r="Z395" s="227"/>
      <c r="AA395" s="227"/>
      <c r="AB395" s="227"/>
      <c r="AC395" s="227"/>
      <c r="AD395" s="241">
        <v>2018</v>
      </c>
      <c r="AE395" s="241"/>
      <c r="AF395" s="241"/>
      <c r="AG395" s="241"/>
      <c r="AH395" s="241"/>
      <c r="AI395" s="244">
        <v>1945</v>
      </c>
      <c r="AJ395" s="244"/>
      <c r="AK395" s="1291"/>
    </row>
    <row r="396" spans="1:44" s="214" customFormat="1" ht="24" customHeight="1">
      <c r="A396" s="133"/>
      <c r="B396" s="903"/>
      <c r="C396" s="241" t="s">
        <v>2755</v>
      </c>
      <c r="D396" s="241" t="s">
        <v>20405</v>
      </c>
      <c r="E396" s="241" t="s">
        <v>10906</v>
      </c>
      <c r="F396" s="241" t="s">
        <v>2755</v>
      </c>
      <c r="G396" s="227" t="s">
        <v>12620</v>
      </c>
      <c r="H396" s="244">
        <v>330</v>
      </c>
      <c r="I396" s="244">
        <v>330</v>
      </c>
      <c r="J396" s="244">
        <v>330</v>
      </c>
      <c r="K396" s="244">
        <v>330</v>
      </c>
      <c r="L396" s="244"/>
      <c r="M396" s="244"/>
      <c r="N396" s="244"/>
      <c r="O396" s="244">
        <v>330</v>
      </c>
      <c r="P396" s="244">
        <v>330</v>
      </c>
      <c r="Q396" s="244"/>
      <c r="R396" s="241" t="s">
        <v>12796</v>
      </c>
      <c r="S396" s="244"/>
      <c r="T396" s="244"/>
      <c r="U396" s="244"/>
      <c r="V396" s="241"/>
      <c r="W396" s="241"/>
      <c r="X396" s="241"/>
      <c r="Y396" s="241"/>
      <c r="Z396" s="241"/>
      <c r="AA396" s="241"/>
      <c r="AB396" s="241"/>
      <c r="AC396" s="241"/>
      <c r="AD396" s="241">
        <v>2017</v>
      </c>
      <c r="AE396" s="241"/>
      <c r="AF396" s="241"/>
      <c r="AG396" s="241"/>
      <c r="AH396" s="241"/>
      <c r="AI396" s="244">
        <v>630</v>
      </c>
      <c r="AJ396" s="244"/>
      <c r="AK396" s="1291"/>
    </row>
    <row r="397" spans="1:44" s="214" customFormat="1" ht="24" customHeight="1">
      <c r="A397" s="133"/>
      <c r="B397" s="903"/>
      <c r="C397" s="241" t="s">
        <v>2755</v>
      </c>
      <c r="D397" s="241" t="s">
        <v>20700</v>
      </c>
      <c r="E397" s="241" t="s">
        <v>10907</v>
      </c>
      <c r="F397" s="241" t="s">
        <v>2755</v>
      </c>
      <c r="G397" s="227" t="s">
        <v>12620</v>
      </c>
      <c r="H397" s="244">
        <v>2804</v>
      </c>
      <c r="I397" s="244">
        <v>785</v>
      </c>
      <c r="J397" s="244">
        <v>785</v>
      </c>
      <c r="K397" s="244">
        <v>785</v>
      </c>
      <c r="L397" s="244"/>
      <c r="M397" s="244"/>
      <c r="N397" s="244"/>
      <c r="O397" s="244">
        <v>785</v>
      </c>
      <c r="P397" s="244">
        <v>785</v>
      </c>
      <c r="Q397" s="244"/>
      <c r="R397" s="241" t="s">
        <v>12747</v>
      </c>
      <c r="S397" s="244"/>
      <c r="T397" s="244"/>
      <c r="U397" s="244"/>
      <c r="V397" s="241"/>
      <c r="W397" s="241" t="s">
        <v>12797</v>
      </c>
      <c r="X397" s="241"/>
      <c r="Y397" s="241"/>
      <c r="Z397" s="241"/>
      <c r="AA397" s="241"/>
      <c r="AB397" s="241"/>
      <c r="AC397" s="241"/>
      <c r="AD397" s="241">
        <v>2019</v>
      </c>
      <c r="AE397" s="241"/>
      <c r="AF397" s="241"/>
      <c r="AG397" s="241"/>
      <c r="AH397" s="241"/>
      <c r="AI397" s="244">
        <v>1010</v>
      </c>
      <c r="AJ397" s="244"/>
      <c r="AK397" s="1291"/>
    </row>
    <row r="398" spans="1:44" s="214" customFormat="1" ht="24" customHeight="1">
      <c r="A398" s="133"/>
      <c r="B398" s="903"/>
      <c r="C398" s="241" t="s">
        <v>2755</v>
      </c>
      <c r="D398" s="241" t="s">
        <v>20701</v>
      </c>
      <c r="E398" s="227" t="s">
        <v>17814</v>
      </c>
      <c r="F398" s="227" t="s">
        <v>2755</v>
      </c>
      <c r="G398" s="227" t="s">
        <v>12620</v>
      </c>
      <c r="H398" s="228">
        <v>859</v>
      </c>
      <c r="I398" s="228">
        <v>859</v>
      </c>
      <c r="J398" s="228">
        <v>994</v>
      </c>
      <c r="K398" s="228">
        <v>3379</v>
      </c>
      <c r="L398" s="228"/>
      <c r="M398" s="228"/>
      <c r="N398" s="228"/>
      <c r="O398" s="228">
        <v>1050</v>
      </c>
      <c r="P398" s="228">
        <v>617</v>
      </c>
      <c r="Q398" s="228"/>
      <c r="R398" s="227" t="s">
        <v>12798</v>
      </c>
      <c r="S398" s="228"/>
      <c r="T398" s="228"/>
      <c r="U398" s="228"/>
      <c r="V398" s="233"/>
      <c r="W398" s="227" t="s">
        <v>26647</v>
      </c>
      <c r="X398" s="227"/>
      <c r="Y398" s="227"/>
      <c r="Z398" s="227"/>
      <c r="AA398" s="227"/>
      <c r="AB398" s="227"/>
      <c r="AC398" s="227"/>
      <c r="AD398" s="241">
        <v>2015</v>
      </c>
      <c r="AE398" s="241"/>
      <c r="AF398" s="241"/>
      <c r="AG398" s="241"/>
      <c r="AH398" s="241"/>
      <c r="AI398" s="244">
        <v>7076</v>
      </c>
      <c r="AJ398" s="529"/>
      <c r="AK398" s="1291"/>
    </row>
    <row r="399" spans="1:44" s="214" customFormat="1" ht="24" customHeight="1">
      <c r="A399" s="133"/>
      <c r="B399" s="903"/>
      <c r="C399" s="241" t="s">
        <v>2755</v>
      </c>
      <c r="D399" s="241" t="s">
        <v>20702</v>
      </c>
      <c r="E399" s="227" t="s">
        <v>17815</v>
      </c>
      <c r="F399" s="227" t="s">
        <v>2755</v>
      </c>
      <c r="G399" s="227" t="s">
        <v>10705</v>
      </c>
      <c r="H399" s="228">
        <v>9560</v>
      </c>
      <c r="I399" s="228">
        <v>9560</v>
      </c>
      <c r="J399" s="228">
        <v>7956</v>
      </c>
      <c r="K399" s="228">
        <v>13807</v>
      </c>
      <c r="L399" s="228"/>
      <c r="M399" s="228"/>
      <c r="N399" s="228"/>
      <c r="O399" s="228">
        <v>3304</v>
      </c>
      <c r="P399" s="228">
        <v>880</v>
      </c>
      <c r="Q399" s="228"/>
      <c r="R399" s="628" t="s">
        <v>12799</v>
      </c>
      <c r="S399" s="228">
        <v>1122</v>
      </c>
      <c r="T399" s="629" t="s">
        <v>12800</v>
      </c>
      <c r="U399" s="228">
        <v>303</v>
      </c>
      <c r="V399" s="233"/>
      <c r="W399" s="628" t="s">
        <v>26648</v>
      </c>
      <c r="X399" s="227"/>
      <c r="Y399" s="227"/>
      <c r="Z399" s="227"/>
      <c r="AA399" s="227"/>
      <c r="AB399" s="227"/>
      <c r="AC399" s="227"/>
      <c r="AD399" s="241">
        <v>2019</v>
      </c>
      <c r="AE399" s="241"/>
      <c r="AF399" s="241"/>
      <c r="AG399" s="241"/>
      <c r="AH399" s="241"/>
      <c r="AI399" s="228">
        <v>36771</v>
      </c>
      <c r="AJ399" s="529"/>
      <c r="AK399" s="1291"/>
    </row>
    <row r="400" spans="1:44" s="214" customFormat="1" ht="24" customHeight="1">
      <c r="A400" s="133"/>
      <c r="B400" s="903"/>
      <c r="C400" s="241" t="s">
        <v>12897</v>
      </c>
      <c r="D400" s="241" t="s">
        <v>20703</v>
      </c>
      <c r="E400" s="227" t="s">
        <v>16426</v>
      </c>
      <c r="F400" s="241" t="s">
        <v>12897</v>
      </c>
      <c r="G400" s="241" t="s">
        <v>12620</v>
      </c>
      <c r="H400" s="244">
        <v>8489.1</v>
      </c>
      <c r="I400" s="244">
        <v>2409.25</v>
      </c>
      <c r="J400" s="244">
        <v>6537.43</v>
      </c>
      <c r="K400" s="228"/>
      <c r="L400" s="228"/>
      <c r="M400" s="228"/>
      <c r="N400" s="228"/>
      <c r="O400" s="244">
        <v>1744.88</v>
      </c>
      <c r="P400" s="244">
        <v>750</v>
      </c>
      <c r="Q400" s="228"/>
      <c r="R400" s="241" t="s">
        <v>16427</v>
      </c>
      <c r="S400" s="244">
        <v>738.75</v>
      </c>
      <c r="T400" s="627" t="s">
        <v>12793</v>
      </c>
      <c r="U400" s="244">
        <v>256.13</v>
      </c>
      <c r="V400" s="233"/>
      <c r="W400" s="241" t="s">
        <v>26649</v>
      </c>
      <c r="X400" s="227"/>
      <c r="Y400" s="227"/>
      <c r="Z400" s="227"/>
      <c r="AA400" s="227"/>
      <c r="AB400" s="227"/>
      <c r="AC400" s="227"/>
      <c r="AD400" s="241"/>
      <c r="AE400" s="241"/>
      <c r="AF400" s="241"/>
      <c r="AG400" s="241"/>
      <c r="AH400" s="241"/>
      <c r="AI400" s="228"/>
      <c r="AJ400" s="529"/>
      <c r="AK400" s="1291"/>
    </row>
    <row r="401" spans="1:37" s="214" customFormat="1" ht="24" customHeight="1">
      <c r="A401" s="133"/>
      <c r="B401" s="903"/>
      <c r="C401" s="227" t="s">
        <v>2789</v>
      </c>
      <c r="D401" s="227" t="s">
        <v>20704</v>
      </c>
      <c r="E401" s="227" t="s">
        <v>17816</v>
      </c>
      <c r="F401" s="227" t="s">
        <v>2789</v>
      </c>
      <c r="G401" s="227" t="s">
        <v>12648</v>
      </c>
      <c r="H401" s="228">
        <v>8900</v>
      </c>
      <c r="I401" s="228">
        <v>1675.48</v>
      </c>
      <c r="J401" s="228">
        <v>2474.5700000000002</v>
      </c>
      <c r="K401" s="228"/>
      <c r="L401" s="228"/>
      <c r="M401" s="228"/>
      <c r="N401" s="228"/>
      <c r="O401" s="450">
        <v>807</v>
      </c>
      <c r="P401" s="228">
        <v>807</v>
      </c>
      <c r="Q401" s="228" t="s">
        <v>3442</v>
      </c>
      <c r="R401" s="227" t="s">
        <v>1376</v>
      </c>
      <c r="S401" s="228"/>
      <c r="T401" s="228"/>
      <c r="U401" s="228"/>
      <c r="V401" s="233"/>
      <c r="W401" s="227" t="s">
        <v>3443</v>
      </c>
      <c r="X401" s="227"/>
      <c r="Y401" s="227"/>
      <c r="Z401" s="227"/>
      <c r="AA401" s="227"/>
      <c r="AB401" s="227"/>
      <c r="AC401" s="227"/>
      <c r="AD401" s="241">
        <v>2002</v>
      </c>
      <c r="AE401" s="233"/>
      <c r="AF401" s="241"/>
      <c r="AG401" s="241"/>
      <c r="AH401" s="241"/>
      <c r="AI401" s="228">
        <v>2680</v>
      </c>
      <c r="AJ401" s="241"/>
      <c r="AK401" s="1291"/>
    </row>
    <row r="402" spans="1:37" s="214" customFormat="1" ht="24" customHeight="1">
      <c r="A402" s="154"/>
      <c r="B402" s="903"/>
      <c r="C402" s="227" t="s">
        <v>2789</v>
      </c>
      <c r="D402" s="227" t="s">
        <v>20705</v>
      </c>
      <c r="E402" s="227" t="s">
        <v>8480</v>
      </c>
      <c r="F402" s="227" t="s">
        <v>2789</v>
      </c>
      <c r="G402" s="227" t="s">
        <v>12648</v>
      </c>
      <c r="H402" s="228">
        <v>2534</v>
      </c>
      <c r="I402" s="228">
        <v>1403.37</v>
      </c>
      <c r="J402" s="228">
        <v>4294</v>
      </c>
      <c r="K402" s="228"/>
      <c r="L402" s="228"/>
      <c r="M402" s="228"/>
      <c r="N402" s="228"/>
      <c r="O402" s="450">
        <v>1574.13</v>
      </c>
      <c r="P402" s="228">
        <v>743.63</v>
      </c>
      <c r="Q402" s="228" t="s">
        <v>3444</v>
      </c>
      <c r="R402" s="227" t="s">
        <v>3445</v>
      </c>
      <c r="S402" s="228">
        <v>733</v>
      </c>
      <c r="T402" s="228" t="s">
        <v>3446</v>
      </c>
      <c r="U402" s="228">
        <v>97.5</v>
      </c>
      <c r="V402" s="233"/>
      <c r="W402" s="227" t="s">
        <v>3447</v>
      </c>
      <c r="X402" s="227"/>
      <c r="Y402" s="227"/>
      <c r="Z402" s="227"/>
      <c r="AA402" s="227"/>
      <c r="AB402" s="227"/>
      <c r="AC402" s="227"/>
      <c r="AD402" s="241">
        <v>2013</v>
      </c>
      <c r="AE402" s="233"/>
      <c r="AF402" s="241"/>
      <c r="AG402" s="241"/>
      <c r="AH402" s="241"/>
      <c r="AI402" s="228">
        <v>7900</v>
      </c>
      <c r="AJ402" s="241"/>
      <c r="AK402" s="1291"/>
    </row>
    <row r="403" spans="1:37" s="214" customFormat="1" ht="24" customHeight="1">
      <c r="A403" s="154"/>
      <c r="B403" s="903"/>
      <c r="C403" s="227" t="s">
        <v>2789</v>
      </c>
      <c r="D403" s="227" t="s">
        <v>20706</v>
      </c>
      <c r="E403" s="227" t="s">
        <v>3448</v>
      </c>
      <c r="F403" s="227" t="s">
        <v>2789</v>
      </c>
      <c r="G403" s="227" t="s">
        <v>12648</v>
      </c>
      <c r="H403" s="228">
        <v>203778</v>
      </c>
      <c r="I403" s="228">
        <v>3086</v>
      </c>
      <c r="J403" s="228">
        <v>9998</v>
      </c>
      <c r="K403" s="228"/>
      <c r="L403" s="228"/>
      <c r="M403" s="228"/>
      <c r="N403" s="228"/>
      <c r="O403" s="228">
        <v>2392</v>
      </c>
      <c r="P403" s="228">
        <v>2392</v>
      </c>
      <c r="Q403" s="228" t="s">
        <v>3449</v>
      </c>
      <c r="R403" s="227" t="s">
        <v>3450</v>
      </c>
      <c r="S403" s="228" t="s">
        <v>389</v>
      </c>
      <c r="T403" s="228" t="s">
        <v>389</v>
      </c>
      <c r="U403" s="228" t="s">
        <v>389</v>
      </c>
      <c r="V403" s="233"/>
      <c r="W403" s="227" t="s">
        <v>3451</v>
      </c>
      <c r="X403" s="227"/>
      <c r="Y403" s="227"/>
      <c r="Z403" s="227"/>
      <c r="AA403" s="227"/>
      <c r="AB403" s="227"/>
      <c r="AC403" s="227"/>
      <c r="AD403" s="241">
        <v>2014</v>
      </c>
      <c r="AE403" s="241"/>
      <c r="AF403" s="241"/>
      <c r="AG403" s="241"/>
      <c r="AH403" s="241"/>
      <c r="AI403" s="244">
        <v>16734</v>
      </c>
      <c r="AJ403" s="244"/>
      <c r="AK403" s="1291"/>
    </row>
    <row r="404" spans="1:37" s="214" customFormat="1" ht="35.1" customHeight="1">
      <c r="A404" s="154"/>
      <c r="B404" s="903"/>
      <c r="C404" s="227" t="s">
        <v>2789</v>
      </c>
      <c r="D404" s="227" t="s">
        <v>20707</v>
      </c>
      <c r="E404" s="227" t="s">
        <v>9840</v>
      </c>
      <c r="F404" s="227" t="s">
        <v>2789</v>
      </c>
      <c r="G404" s="227" t="s">
        <v>12648</v>
      </c>
      <c r="H404" s="228">
        <v>12881</v>
      </c>
      <c r="I404" s="228">
        <v>1133</v>
      </c>
      <c r="J404" s="228">
        <v>1546</v>
      </c>
      <c r="K404" s="228"/>
      <c r="L404" s="228"/>
      <c r="M404" s="228"/>
      <c r="N404" s="228"/>
      <c r="O404" s="228">
        <v>794</v>
      </c>
      <c r="P404" s="228">
        <v>794</v>
      </c>
      <c r="Q404" s="228" t="s">
        <v>9841</v>
      </c>
      <c r="R404" s="227" t="s">
        <v>26650</v>
      </c>
      <c r="S404" s="228"/>
      <c r="T404" s="228"/>
      <c r="U404" s="228"/>
      <c r="V404" s="233"/>
      <c r="W404" s="227" t="s">
        <v>26651</v>
      </c>
      <c r="X404" s="227"/>
      <c r="Y404" s="227"/>
      <c r="Z404" s="227"/>
      <c r="AA404" s="227"/>
      <c r="AB404" s="227"/>
      <c r="AC404" s="227"/>
      <c r="AD404" s="241">
        <v>2018</v>
      </c>
      <c r="AE404" s="241"/>
      <c r="AF404" s="241"/>
      <c r="AG404" s="241"/>
      <c r="AH404" s="241"/>
      <c r="AI404" s="244">
        <v>3100</v>
      </c>
      <c r="AJ404" s="244"/>
      <c r="AK404" s="1291"/>
    </row>
    <row r="405" spans="1:37" s="214" customFormat="1" ht="24" customHeight="1">
      <c r="A405" s="154"/>
      <c r="B405" s="903"/>
      <c r="C405" s="227" t="s">
        <v>2789</v>
      </c>
      <c r="D405" s="227" t="s">
        <v>20708</v>
      </c>
      <c r="E405" s="227" t="s">
        <v>9842</v>
      </c>
      <c r="F405" s="227" t="s">
        <v>2789</v>
      </c>
      <c r="G405" s="227" t="s">
        <v>12648</v>
      </c>
      <c r="H405" s="228">
        <v>3360</v>
      </c>
      <c r="I405" s="228">
        <v>671.17</v>
      </c>
      <c r="J405" s="228">
        <v>3459.74</v>
      </c>
      <c r="K405" s="228"/>
      <c r="L405" s="228"/>
      <c r="M405" s="228"/>
      <c r="N405" s="228"/>
      <c r="O405" s="228">
        <v>992</v>
      </c>
      <c r="P405" s="228"/>
      <c r="Q405" s="228"/>
      <c r="R405" s="227"/>
      <c r="S405" s="228">
        <v>420</v>
      </c>
      <c r="T405" s="228" t="s">
        <v>9843</v>
      </c>
      <c r="U405" s="228">
        <v>572.25</v>
      </c>
      <c r="V405" s="233"/>
      <c r="W405" s="227" t="s">
        <v>9844</v>
      </c>
      <c r="X405" s="227"/>
      <c r="Y405" s="227"/>
      <c r="Z405" s="227"/>
      <c r="AA405" s="227"/>
      <c r="AB405" s="227"/>
      <c r="AC405" s="227"/>
      <c r="AD405" s="241">
        <v>2002</v>
      </c>
      <c r="AE405" s="241"/>
      <c r="AF405" s="241"/>
      <c r="AG405" s="241"/>
      <c r="AH405" s="241"/>
      <c r="AI405" s="244"/>
      <c r="AJ405" s="244"/>
      <c r="AK405" s="1291"/>
    </row>
    <row r="406" spans="1:37" s="214" customFormat="1" ht="24" customHeight="1">
      <c r="A406" s="154"/>
      <c r="B406" s="903"/>
      <c r="C406" s="227" t="s">
        <v>12743</v>
      </c>
      <c r="D406" s="227" t="s">
        <v>20709</v>
      </c>
      <c r="E406" s="227" t="s">
        <v>16428</v>
      </c>
      <c r="F406" s="227" t="s">
        <v>12743</v>
      </c>
      <c r="G406" s="227" t="s">
        <v>12648</v>
      </c>
      <c r="H406" s="228">
        <v>1624</v>
      </c>
      <c r="I406" s="228">
        <v>4272</v>
      </c>
      <c r="J406" s="228">
        <v>4271.8900000000003</v>
      </c>
      <c r="K406" s="228"/>
      <c r="L406" s="228"/>
      <c r="M406" s="228"/>
      <c r="N406" s="228"/>
      <c r="O406" s="228"/>
      <c r="P406" s="228"/>
      <c r="Q406" s="228"/>
      <c r="R406" s="227"/>
      <c r="S406" s="228"/>
      <c r="T406" s="228" t="s">
        <v>20710</v>
      </c>
      <c r="U406" s="228"/>
      <c r="V406" s="233"/>
      <c r="W406" s="227" t="s">
        <v>20711</v>
      </c>
      <c r="X406" s="227"/>
      <c r="Y406" s="227"/>
      <c r="Z406" s="227"/>
      <c r="AA406" s="227"/>
      <c r="AB406" s="227"/>
      <c r="AC406" s="227"/>
      <c r="AD406" s="241">
        <v>2023</v>
      </c>
      <c r="AE406" s="241"/>
      <c r="AF406" s="241"/>
      <c r="AG406" s="241"/>
      <c r="AH406" s="241"/>
      <c r="AI406" s="244">
        <v>15600</v>
      </c>
      <c r="AJ406" s="529"/>
      <c r="AK406" s="1291"/>
    </row>
    <row r="407" spans="1:37" s="214" customFormat="1" ht="24" customHeight="1">
      <c r="A407" s="154"/>
      <c r="B407" s="903"/>
      <c r="C407" s="227" t="s">
        <v>12743</v>
      </c>
      <c r="D407" s="227" t="s">
        <v>20712</v>
      </c>
      <c r="E407" s="227" t="s">
        <v>20713</v>
      </c>
      <c r="F407" s="227" t="s">
        <v>12743</v>
      </c>
      <c r="G407" s="227" t="s">
        <v>20714</v>
      </c>
      <c r="H407" s="228">
        <v>2231.1</v>
      </c>
      <c r="I407" s="228">
        <v>4512.75</v>
      </c>
      <c r="J407" s="228">
        <v>4512.75</v>
      </c>
      <c r="K407" s="228"/>
      <c r="L407" s="228"/>
      <c r="M407" s="228"/>
      <c r="N407" s="228"/>
      <c r="O407" s="228"/>
      <c r="P407" s="228"/>
      <c r="Q407" s="228"/>
      <c r="R407" s="227"/>
      <c r="S407" s="228">
        <v>697.8</v>
      </c>
      <c r="T407" s="228" t="s">
        <v>16447</v>
      </c>
      <c r="U407" s="228">
        <v>278.89999999999998</v>
      </c>
      <c r="V407" s="227">
        <v>2024</v>
      </c>
      <c r="W407" s="227" t="s">
        <v>26652</v>
      </c>
      <c r="X407" s="227"/>
      <c r="Y407" s="227"/>
      <c r="Z407" s="227"/>
      <c r="AA407" s="227"/>
      <c r="AB407" s="227"/>
      <c r="AC407" s="227"/>
      <c r="AD407" s="241">
        <v>2024</v>
      </c>
      <c r="AE407" s="241"/>
      <c r="AF407" s="241"/>
      <c r="AG407" s="241"/>
      <c r="AH407" s="241"/>
      <c r="AI407" s="244"/>
      <c r="AJ407" s="244"/>
      <c r="AK407" s="1291" t="s">
        <v>19794</v>
      </c>
    </row>
    <row r="408" spans="1:37" s="214" customFormat="1" ht="24" customHeight="1">
      <c r="A408" s="154"/>
      <c r="B408" s="903"/>
      <c r="C408" s="227" t="s">
        <v>12743</v>
      </c>
      <c r="D408" s="227" t="s">
        <v>20715</v>
      </c>
      <c r="E408" s="227" t="s">
        <v>20716</v>
      </c>
      <c r="F408" s="227" t="s">
        <v>12743</v>
      </c>
      <c r="G408" s="227" t="s">
        <v>20714</v>
      </c>
      <c r="H408" s="228">
        <v>4528</v>
      </c>
      <c r="I408" s="228">
        <v>1194.5899999999999</v>
      </c>
      <c r="J408" s="228">
        <v>5942.65</v>
      </c>
      <c r="K408" s="228"/>
      <c r="L408" s="228"/>
      <c r="M408" s="228"/>
      <c r="N408" s="228"/>
      <c r="O408" s="228"/>
      <c r="P408" s="228"/>
      <c r="Q408" s="228"/>
      <c r="R408" s="227"/>
      <c r="S408" s="228">
        <v>811.6</v>
      </c>
      <c r="T408" s="228" t="s">
        <v>20717</v>
      </c>
      <c r="U408" s="228">
        <v>144.19999999999999</v>
      </c>
      <c r="V408" s="227">
        <v>2024</v>
      </c>
      <c r="W408" s="227" t="s">
        <v>18828</v>
      </c>
      <c r="X408" s="227"/>
      <c r="Y408" s="227"/>
      <c r="Z408" s="227"/>
      <c r="AA408" s="227"/>
      <c r="AB408" s="227"/>
      <c r="AC408" s="227"/>
      <c r="AD408" s="241">
        <v>2024</v>
      </c>
      <c r="AE408" s="241"/>
      <c r="AF408" s="241"/>
      <c r="AG408" s="241"/>
      <c r="AH408" s="241"/>
      <c r="AI408" s="244"/>
      <c r="AJ408" s="244"/>
      <c r="AK408" s="1291" t="s">
        <v>19794</v>
      </c>
    </row>
    <row r="409" spans="1:37" s="214" customFormat="1" ht="24" customHeight="1">
      <c r="A409" s="154"/>
      <c r="B409" s="903"/>
      <c r="C409" s="227" t="s">
        <v>12743</v>
      </c>
      <c r="D409" s="227" t="s">
        <v>20718</v>
      </c>
      <c r="E409" s="227" t="s">
        <v>20719</v>
      </c>
      <c r="F409" s="227" t="s">
        <v>12743</v>
      </c>
      <c r="G409" s="227" t="s">
        <v>12648</v>
      </c>
      <c r="H409" s="228" t="s">
        <v>20720</v>
      </c>
      <c r="I409" s="228">
        <v>2249.9699999999998</v>
      </c>
      <c r="J409" s="228">
        <v>5503.1</v>
      </c>
      <c r="K409" s="228"/>
      <c r="L409" s="228"/>
      <c r="M409" s="228"/>
      <c r="N409" s="228"/>
      <c r="O409" s="228"/>
      <c r="P409" s="228"/>
      <c r="Q409" s="228"/>
      <c r="R409" s="227"/>
      <c r="S409" s="228"/>
      <c r="T409" s="228" t="s">
        <v>20721</v>
      </c>
      <c r="U409" s="228"/>
      <c r="V409" s="227">
        <v>2012</v>
      </c>
      <c r="W409" s="227" t="s">
        <v>18828</v>
      </c>
      <c r="X409" s="227"/>
      <c r="Y409" s="227"/>
      <c r="Z409" s="227"/>
      <c r="AA409" s="227"/>
      <c r="AB409" s="227"/>
      <c r="AC409" s="227"/>
      <c r="AD409" s="241">
        <v>2013</v>
      </c>
      <c r="AE409" s="241"/>
      <c r="AF409" s="241"/>
      <c r="AG409" s="241"/>
      <c r="AH409" s="241"/>
      <c r="AI409" s="244"/>
      <c r="AJ409" s="244"/>
      <c r="AK409" s="1291" t="s">
        <v>19794</v>
      </c>
    </row>
    <row r="410" spans="1:37" s="214" customFormat="1" ht="24" customHeight="1">
      <c r="A410" s="154"/>
      <c r="B410" s="903"/>
      <c r="C410" s="227" t="s">
        <v>2773</v>
      </c>
      <c r="D410" s="227" t="s">
        <v>20722</v>
      </c>
      <c r="E410" s="227" t="s">
        <v>3430</v>
      </c>
      <c r="F410" s="227" t="s">
        <v>2773</v>
      </c>
      <c r="G410" s="227" t="s">
        <v>3431</v>
      </c>
      <c r="H410" s="228">
        <v>144936</v>
      </c>
      <c r="I410" s="228">
        <v>2859</v>
      </c>
      <c r="J410" s="228">
        <v>7144</v>
      </c>
      <c r="K410" s="228"/>
      <c r="L410" s="228"/>
      <c r="M410" s="228"/>
      <c r="N410" s="228"/>
      <c r="O410" s="228">
        <v>2223</v>
      </c>
      <c r="P410" s="228">
        <v>586</v>
      </c>
      <c r="Q410" s="228"/>
      <c r="R410" s="227" t="s">
        <v>26653</v>
      </c>
      <c r="S410" s="228">
        <v>1586</v>
      </c>
      <c r="T410" s="228" t="s">
        <v>3432</v>
      </c>
      <c r="U410" s="228">
        <v>51</v>
      </c>
      <c r="V410" s="233"/>
      <c r="W410" s="227" t="s">
        <v>3433</v>
      </c>
      <c r="X410" s="227"/>
      <c r="Y410" s="227"/>
      <c r="Z410" s="227"/>
      <c r="AA410" s="227"/>
      <c r="AB410" s="227"/>
      <c r="AC410" s="227"/>
      <c r="AD410" s="241">
        <v>2003</v>
      </c>
      <c r="AE410" s="241"/>
      <c r="AF410" s="241"/>
      <c r="AG410" s="241"/>
      <c r="AH410" s="241"/>
      <c r="AI410" s="228">
        <v>5750</v>
      </c>
      <c r="AJ410" s="244"/>
      <c r="AK410" s="1291"/>
    </row>
    <row r="411" spans="1:37" s="214" customFormat="1" ht="35.1" customHeight="1">
      <c r="A411" s="154"/>
      <c r="B411" s="903"/>
      <c r="C411" s="227" t="s">
        <v>2773</v>
      </c>
      <c r="D411" s="227" t="s">
        <v>20723</v>
      </c>
      <c r="E411" s="227" t="s">
        <v>3434</v>
      </c>
      <c r="F411" s="227" t="s">
        <v>2773</v>
      </c>
      <c r="G411" s="228" t="s">
        <v>3431</v>
      </c>
      <c r="H411" s="228">
        <v>9668</v>
      </c>
      <c r="I411" s="228">
        <v>2387.09</v>
      </c>
      <c r="J411" s="228">
        <v>5563.1</v>
      </c>
      <c r="K411" s="228"/>
      <c r="L411" s="228"/>
      <c r="M411" s="228"/>
      <c r="N411" s="228"/>
      <c r="O411" s="228">
        <v>2026</v>
      </c>
      <c r="P411" s="228">
        <v>340</v>
      </c>
      <c r="Q411" s="228"/>
      <c r="R411" s="227" t="s">
        <v>17822</v>
      </c>
      <c r="S411" s="228">
        <v>1240</v>
      </c>
      <c r="T411" s="228" t="s">
        <v>3435</v>
      </c>
      <c r="U411" s="233">
        <v>446</v>
      </c>
      <c r="V411" s="233"/>
      <c r="W411" s="227" t="s">
        <v>3436</v>
      </c>
      <c r="X411" s="227"/>
      <c r="Y411" s="227"/>
      <c r="Z411" s="227"/>
      <c r="AA411" s="227"/>
      <c r="AB411" s="227"/>
      <c r="AC411" s="241"/>
      <c r="AD411" s="241">
        <v>2011</v>
      </c>
      <c r="AE411" s="241"/>
      <c r="AF411" s="241"/>
      <c r="AG411" s="241"/>
      <c r="AH411" s="241"/>
      <c r="AI411" s="244"/>
      <c r="AJ411" s="241"/>
      <c r="AK411" s="1291"/>
    </row>
    <row r="412" spans="1:37" s="214" customFormat="1" ht="24" customHeight="1">
      <c r="A412" s="154"/>
      <c r="B412" s="903"/>
      <c r="C412" s="227" t="s">
        <v>2773</v>
      </c>
      <c r="D412" s="227" t="s">
        <v>20724</v>
      </c>
      <c r="E412" s="227" t="s">
        <v>3437</v>
      </c>
      <c r="F412" s="227" t="s">
        <v>2773</v>
      </c>
      <c r="G412" s="228" t="s">
        <v>3431</v>
      </c>
      <c r="H412" s="228">
        <v>29557</v>
      </c>
      <c r="I412" s="228">
        <v>4444</v>
      </c>
      <c r="J412" s="228">
        <v>9994</v>
      </c>
      <c r="K412" s="228"/>
      <c r="L412" s="228"/>
      <c r="M412" s="228"/>
      <c r="N412" s="228"/>
      <c r="O412" s="228">
        <v>1859</v>
      </c>
      <c r="P412" s="228">
        <v>277</v>
      </c>
      <c r="Q412" s="228"/>
      <c r="R412" s="227" t="s">
        <v>12801</v>
      </c>
      <c r="S412" s="228">
        <v>1250</v>
      </c>
      <c r="T412" s="228" t="s">
        <v>3438</v>
      </c>
      <c r="U412" s="233">
        <v>332</v>
      </c>
      <c r="V412" s="233"/>
      <c r="W412" s="227" t="s">
        <v>3436</v>
      </c>
      <c r="X412" s="227"/>
      <c r="Y412" s="227"/>
      <c r="Z412" s="227"/>
      <c r="AA412" s="227"/>
      <c r="AB412" s="227"/>
      <c r="AC412" s="241"/>
      <c r="AD412" s="241">
        <v>2012</v>
      </c>
      <c r="AE412" s="241"/>
      <c r="AF412" s="241"/>
      <c r="AG412" s="241"/>
      <c r="AH412" s="241"/>
      <c r="AI412" s="244"/>
      <c r="AJ412" s="244"/>
      <c r="AK412" s="1291"/>
    </row>
    <row r="413" spans="1:37" s="214" customFormat="1" ht="24" customHeight="1">
      <c r="A413" s="154"/>
      <c r="B413" s="903"/>
      <c r="C413" s="227" t="s">
        <v>2773</v>
      </c>
      <c r="D413" s="227" t="s">
        <v>20725</v>
      </c>
      <c r="E413" s="227" t="s">
        <v>9836</v>
      </c>
      <c r="F413" s="227" t="s">
        <v>2773</v>
      </c>
      <c r="G413" s="228" t="s">
        <v>3431</v>
      </c>
      <c r="H413" s="228">
        <v>8869</v>
      </c>
      <c r="I413" s="228">
        <v>1699.88</v>
      </c>
      <c r="J413" s="228">
        <v>5528</v>
      </c>
      <c r="K413" s="228"/>
      <c r="L413" s="228"/>
      <c r="M413" s="228"/>
      <c r="N413" s="228"/>
      <c r="O413" s="228"/>
      <c r="P413" s="228"/>
      <c r="Q413" s="228"/>
      <c r="R413" s="227" t="s">
        <v>12802</v>
      </c>
      <c r="S413" s="228">
        <v>1055</v>
      </c>
      <c r="T413" s="228" t="s">
        <v>9837</v>
      </c>
      <c r="U413" s="300">
        <v>462</v>
      </c>
      <c r="V413" s="233"/>
      <c r="W413" s="227" t="s">
        <v>3436</v>
      </c>
      <c r="X413" s="227"/>
      <c r="Y413" s="227"/>
      <c r="Z413" s="227"/>
      <c r="AA413" s="227"/>
      <c r="AB413" s="227"/>
      <c r="AC413" s="227"/>
      <c r="AD413" s="241">
        <v>2018</v>
      </c>
      <c r="AE413" s="241"/>
      <c r="AF413" s="241"/>
      <c r="AG413" s="241"/>
      <c r="AH413" s="241"/>
      <c r="AI413" s="244">
        <v>14000</v>
      </c>
      <c r="AJ413" s="244"/>
      <c r="AK413" s="1291"/>
    </row>
    <row r="414" spans="1:37" s="214" customFormat="1" ht="24" customHeight="1">
      <c r="A414" s="154"/>
      <c r="B414" s="903"/>
      <c r="C414" s="227" t="s">
        <v>2773</v>
      </c>
      <c r="D414" s="227" t="s">
        <v>20726</v>
      </c>
      <c r="E414" s="227" t="s">
        <v>10908</v>
      </c>
      <c r="F414" s="227" t="s">
        <v>2773</v>
      </c>
      <c r="G414" s="263" t="s">
        <v>3431</v>
      </c>
      <c r="H414" s="228">
        <v>8156</v>
      </c>
      <c r="I414" s="228">
        <v>1576.7</v>
      </c>
      <c r="J414" s="228">
        <v>3583</v>
      </c>
      <c r="K414" s="228"/>
      <c r="L414" s="228"/>
      <c r="M414" s="228"/>
      <c r="N414" s="228"/>
      <c r="O414" s="228"/>
      <c r="P414" s="228"/>
      <c r="Q414" s="228"/>
      <c r="R414" s="227" t="s">
        <v>13779</v>
      </c>
      <c r="S414" s="228">
        <v>1058</v>
      </c>
      <c r="T414" s="228" t="s">
        <v>10909</v>
      </c>
      <c r="U414" s="228">
        <v>278</v>
      </c>
      <c r="V414" s="233"/>
      <c r="W414" s="227" t="s">
        <v>12803</v>
      </c>
      <c r="X414" s="227"/>
      <c r="Y414" s="227"/>
      <c r="Z414" s="227"/>
      <c r="AA414" s="227"/>
      <c r="AB414" s="227"/>
      <c r="AC414" s="227"/>
      <c r="AD414" s="241">
        <v>2020</v>
      </c>
      <c r="AE414" s="241"/>
      <c r="AF414" s="241"/>
      <c r="AG414" s="241"/>
      <c r="AH414" s="241"/>
      <c r="AI414" s="244">
        <v>12599</v>
      </c>
      <c r="AJ414" s="244"/>
      <c r="AK414" s="1291"/>
    </row>
    <row r="415" spans="1:37" s="214" customFormat="1" ht="35.1" customHeight="1">
      <c r="A415" s="154"/>
      <c r="B415" s="903"/>
      <c r="C415" s="227" t="s">
        <v>2773</v>
      </c>
      <c r="D415" s="227" t="s">
        <v>20301</v>
      </c>
      <c r="E415" s="227" t="s">
        <v>13780</v>
      </c>
      <c r="F415" s="227" t="s">
        <v>2773</v>
      </c>
      <c r="G415" s="263" t="s">
        <v>17818</v>
      </c>
      <c r="H415" s="228">
        <v>158101</v>
      </c>
      <c r="I415" s="228">
        <v>7014.98</v>
      </c>
      <c r="J415" s="228">
        <v>6342</v>
      </c>
      <c r="K415" s="228"/>
      <c r="L415" s="228"/>
      <c r="M415" s="228"/>
      <c r="N415" s="228"/>
      <c r="O415" s="228">
        <v>4824.28</v>
      </c>
      <c r="P415" s="228">
        <v>1335</v>
      </c>
      <c r="Q415" s="228" t="s">
        <v>13782</v>
      </c>
      <c r="R415" s="227" t="s">
        <v>26654</v>
      </c>
      <c r="S415" s="369">
        <v>1055.72</v>
      </c>
      <c r="T415" s="228" t="s">
        <v>9837</v>
      </c>
      <c r="U415" s="369">
        <v>462.6</v>
      </c>
      <c r="V415" s="233"/>
      <c r="W415" s="227" t="s">
        <v>26655</v>
      </c>
      <c r="X415" s="419"/>
      <c r="Y415" s="227"/>
      <c r="Z415" s="227"/>
      <c r="AA415" s="227"/>
      <c r="AB415" s="227"/>
      <c r="AC415" s="227"/>
      <c r="AD415" s="241">
        <v>2022</v>
      </c>
      <c r="AE415" s="241"/>
      <c r="AF415" s="241"/>
      <c r="AG415" s="241"/>
      <c r="AH415" s="241"/>
      <c r="AI415" s="244"/>
      <c r="AJ415" s="529"/>
      <c r="AK415" s="1291"/>
    </row>
    <row r="416" spans="1:37" s="214" customFormat="1" ht="24" customHeight="1">
      <c r="A416" s="154">
        <v>14</v>
      </c>
      <c r="B416" s="903"/>
      <c r="C416" s="227" t="s">
        <v>1465</v>
      </c>
      <c r="D416" s="227" t="s">
        <v>20727</v>
      </c>
      <c r="E416" s="227" t="s">
        <v>10910</v>
      </c>
      <c r="F416" s="227" t="s">
        <v>1465</v>
      </c>
      <c r="G416" s="227" t="s">
        <v>16227</v>
      </c>
      <c r="H416" s="228">
        <v>6559</v>
      </c>
      <c r="I416" s="228">
        <v>1236</v>
      </c>
      <c r="J416" s="228">
        <v>3257</v>
      </c>
      <c r="K416" s="228"/>
      <c r="L416" s="228"/>
      <c r="M416" s="228"/>
      <c r="N416" s="228"/>
      <c r="O416" s="450">
        <v>1691</v>
      </c>
      <c r="P416" s="228"/>
      <c r="Q416" s="228"/>
      <c r="R416" s="227"/>
      <c r="S416" s="228">
        <v>1201</v>
      </c>
      <c r="T416" s="228" t="s">
        <v>3338</v>
      </c>
      <c r="U416" s="228">
        <v>490</v>
      </c>
      <c r="V416" s="233"/>
      <c r="W416" s="227" t="s">
        <v>1229</v>
      </c>
      <c r="X416" s="227"/>
      <c r="Y416" s="227"/>
      <c r="Z416" s="227"/>
      <c r="AA416" s="227"/>
      <c r="AB416" s="227"/>
      <c r="AC416" s="227"/>
      <c r="AD416" s="241">
        <v>2003</v>
      </c>
      <c r="AE416" s="233"/>
      <c r="AF416" s="241"/>
      <c r="AG416" s="241"/>
      <c r="AH416" s="241"/>
      <c r="AI416" s="228">
        <v>6000</v>
      </c>
      <c r="AJ416" s="241"/>
      <c r="AK416" s="1291"/>
    </row>
    <row r="417" spans="1:37" s="214" customFormat="1" ht="24" customHeight="1">
      <c r="A417" s="154">
        <v>15</v>
      </c>
      <c r="B417" s="903"/>
      <c r="C417" s="227" t="s">
        <v>1465</v>
      </c>
      <c r="D417" s="227" t="s">
        <v>20728</v>
      </c>
      <c r="E417" s="227" t="s">
        <v>3404</v>
      </c>
      <c r="F417" s="227" t="s">
        <v>1465</v>
      </c>
      <c r="G417" s="227" t="s">
        <v>1465</v>
      </c>
      <c r="H417" s="228">
        <v>25173</v>
      </c>
      <c r="I417" s="228">
        <v>882.9</v>
      </c>
      <c r="J417" s="228">
        <v>2517.9299999999998</v>
      </c>
      <c r="K417" s="228"/>
      <c r="L417" s="228"/>
      <c r="M417" s="228"/>
      <c r="N417" s="228"/>
      <c r="O417" s="450"/>
      <c r="P417" s="228"/>
      <c r="Q417" s="228"/>
      <c r="R417" s="227"/>
      <c r="S417" s="228"/>
      <c r="T417" s="228"/>
      <c r="U417" s="228">
        <v>503.83</v>
      </c>
      <c r="V417" s="233"/>
      <c r="W417" s="227"/>
      <c r="X417" s="227"/>
      <c r="Y417" s="227"/>
      <c r="Z417" s="227"/>
      <c r="AA417" s="227"/>
      <c r="AB417" s="227"/>
      <c r="AC417" s="227"/>
      <c r="AD417" s="241">
        <v>2013</v>
      </c>
      <c r="AE417" s="233"/>
      <c r="AF417" s="241"/>
      <c r="AG417" s="241"/>
      <c r="AH417" s="241"/>
      <c r="AI417" s="228">
        <v>3415.2</v>
      </c>
      <c r="AJ417" s="241"/>
      <c r="AK417" s="1291"/>
    </row>
    <row r="418" spans="1:37" s="214" customFormat="1" ht="24" customHeight="1">
      <c r="A418" s="154"/>
      <c r="B418" s="903"/>
      <c r="C418" s="227" t="s">
        <v>1465</v>
      </c>
      <c r="D418" s="227" t="s">
        <v>20729</v>
      </c>
      <c r="E418" s="227" t="s">
        <v>17817</v>
      </c>
      <c r="F418" s="227" t="s">
        <v>12717</v>
      </c>
      <c r="G418" s="227" t="s">
        <v>16429</v>
      </c>
      <c r="H418" s="228">
        <v>14806</v>
      </c>
      <c r="I418" s="228">
        <v>1174</v>
      </c>
      <c r="J418" s="228">
        <v>4625</v>
      </c>
      <c r="K418" s="228"/>
      <c r="L418" s="228"/>
      <c r="M418" s="228"/>
      <c r="N418" s="228"/>
      <c r="O418" s="450"/>
      <c r="P418" s="228"/>
      <c r="Q418" s="228"/>
      <c r="R418" s="227"/>
      <c r="S418" s="228">
        <v>25</v>
      </c>
      <c r="T418" s="228">
        <v>13</v>
      </c>
      <c r="U418" s="228">
        <v>6</v>
      </c>
      <c r="V418" s="233"/>
      <c r="W418" s="227"/>
      <c r="X418" s="227"/>
      <c r="Y418" s="227"/>
      <c r="Z418" s="227"/>
      <c r="AA418" s="227"/>
      <c r="AB418" s="227"/>
      <c r="AC418" s="227"/>
      <c r="AD418" s="241"/>
      <c r="AE418" s="233"/>
      <c r="AF418" s="241"/>
      <c r="AG418" s="241"/>
      <c r="AH418" s="241"/>
      <c r="AI418" s="228"/>
      <c r="AJ418" s="241"/>
      <c r="AK418" s="1291"/>
    </row>
    <row r="419" spans="1:37" s="214" customFormat="1" ht="24" customHeight="1">
      <c r="A419" s="154"/>
      <c r="B419" s="903"/>
      <c r="C419" s="227" t="s">
        <v>590</v>
      </c>
      <c r="D419" s="227" t="s">
        <v>20730</v>
      </c>
      <c r="E419" s="227" t="s">
        <v>3439</v>
      </c>
      <c r="F419" s="227" t="s">
        <v>590</v>
      </c>
      <c r="G419" s="227" t="s">
        <v>12707</v>
      </c>
      <c r="H419" s="228">
        <v>30582</v>
      </c>
      <c r="I419" s="228">
        <v>6054</v>
      </c>
      <c r="J419" s="228">
        <v>26925.87</v>
      </c>
      <c r="K419" s="228"/>
      <c r="L419" s="228"/>
      <c r="M419" s="228"/>
      <c r="N419" s="228"/>
      <c r="O419" s="228">
        <v>2265</v>
      </c>
      <c r="P419" s="228">
        <v>1001.13</v>
      </c>
      <c r="Q419" s="228" t="s">
        <v>17819</v>
      </c>
      <c r="R419" s="227" t="s">
        <v>3440</v>
      </c>
      <c r="S419" s="228">
        <v>975.72</v>
      </c>
      <c r="T419" s="228" t="s">
        <v>1078</v>
      </c>
      <c r="U419" s="228">
        <v>287.77999999999997</v>
      </c>
      <c r="V419" s="233"/>
      <c r="W419" s="227" t="s">
        <v>3441</v>
      </c>
      <c r="X419" s="227"/>
      <c r="Y419" s="227"/>
      <c r="Z419" s="227"/>
      <c r="AA419" s="227"/>
      <c r="AB419" s="227"/>
      <c r="AC419" s="227"/>
      <c r="AD419" s="241">
        <v>2011</v>
      </c>
      <c r="AE419" s="241"/>
      <c r="AF419" s="241"/>
      <c r="AG419" s="241"/>
      <c r="AH419" s="241"/>
      <c r="AI419" s="244">
        <v>61610</v>
      </c>
      <c r="AJ419" s="244"/>
      <c r="AK419" s="1291"/>
    </row>
    <row r="420" spans="1:37" s="214" customFormat="1" ht="24" customHeight="1">
      <c r="A420" s="154"/>
      <c r="B420" s="903"/>
      <c r="C420" s="227" t="s">
        <v>590</v>
      </c>
      <c r="D420" s="227" t="s">
        <v>20731</v>
      </c>
      <c r="E420" s="227" t="s">
        <v>16430</v>
      </c>
      <c r="F420" s="227" t="s">
        <v>590</v>
      </c>
      <c r="G420" s="227" t="s">
        <v>12707</v>
      </c>
      <c r="H420" s="228">
        <v>2858</v>
      </c>
      <c r="I420" s="228">
        <v>1710</v>
      </c>
      <c r="J420" s="228">
        <v>5986</v>
      </c>
      <c r="K420" s="228"/>
      <c r="L420" s="228"/>
      <c r="M420" s="228"/>
      <c r="N420" s="228"/>
      <c r="O420" s="228">
        <f>P420+S420+U420</f>
        <v>1669</v>
      </c>
      <c r="P420" s="228">
        <v>920</v>
      </c>
      <c r="Q420" s="228" t="s">
        <v>16431</v>
      </c>
      <c r="R420" s="227" t="s">
        <v>16432</v>
      </c>
      <c r="S420" s="228">
        <v>519</v>
      </c>
      <c r="T420" s="228" t="s">
        <v>16433</v>
      </c>
      <c r="U420" s="228">
        <v>230</v>
      </c>
      <c r="V420" s="233"/>
      <c r="W420" s="227" t="s">
        <v>17823</v>
      </c>
      <c r="X420" s="227"/>
      <c r="Y420" s="227"/>
      <c r="Z420" s="227"/>
      <c r="AA420" s="227"/>
      <c r="AB420" s="227"/>
      <c r="AC420" s="227"/>
      <c r="AD420" s="241">
        <v>2023</v>
      </c>
      <c r="AE420" s="241"/>
      <c r="AF420" s="241"/>
      <c r="AG420" s="241"/>
      <c r="AH420" s="241"/>
      <c r="AI420" s="244">
        <v>17000</v>
      </c>
      <c r="AJ420" s="529"/>
      <c r="AK420" s="1291"/>
    </row>
    <row r="421" spans="1:37" s="214" customFormat="1" ht="35.1" customHeight="1">
      <c r="A421" s="154"/>
      <c r="B421" s="903"/>
      <c r="C421" s="227" t="s">
        <v>590</v>
      </c>
      <c r="D421" s="227" t="s">
        <v>20732</v>
      </c>
      <c r="E421" s="227" t="s">
        <v>16434</v>
      </c>
      <c r="F421" s="227" t="s">
        <v>590</v>
      </c>
      <c r="G421" s="227" t="s">
        <v>12707</v>
      </c>
      <c r="H421" s="228">
        <v>15028</v>
      </c>
      <c r="I421" s="228">
        <v>5760</v>
      </c>
      <c r="J421" s="228">
        <v>7643</v>
      </c>
      <c r="K421" s="228"/>
      <c r="L421" s="228"/>
      <c r="M421" s="228"/>
      <c r="N421" s="228"/>
      <c r="O421" s="228">
        <f>P421+S421+U421</f>
        <v>1017</v>
      </c>
      <c r="P421" s="228">
        <v>442</v>
      </c>
      <c r="Q421" s="228" t="s">
        <v>16435</v>
      </c>
      <c r="R421" s="227" t="s">
        <v>16436</v>
      </c>
      <c r="S421" s="228">
        <v>375</v>
      </c>
      <c r="T421" s="228" t="s">
        <v>1078</v>
      </c>
      <c r="U421" s="228">
        <v>200</v>
      </c>
      <c r="V421" s="233"/>
      <c r="W421" s="227" t="s">
        <v>16437</v>
      </c>
      <c r="X421" s="227"/>
      <c r="Y421" s="227"/>
      <c r="Z421" s="227"/>
      <c r="AA421" s="227"/>
      <c r="AB421" s="227"/>
      <c r="AC421" s="227"/>
      <c r="AD421" s="241">
        <v>2023</v>
      </c>
      <c r="AE421" s="241"/>
      <c r="AF421" s="241"/>
      <c r="AG421" s="241"/>
      <c r="AH421" s="241"/>
      <c r="AI421" s="244">
        <v>55500</v>
      </c>
      <c r="AJ421" s="244" t="s">
        <v>16438</v>
      </c>
      <c r="AK421" s="1291"/>
    </row>
    <row r="422" spans="1:37" s="214" customFormat="1" ht="24" customHeight="1">
      <c r="A422" s="154"/>
      <c r="B422" s="903"/>
      <c r="C422" s="241" t="s">
        <v>12549</v>
      </c>
      <c r="D422" s="241" t="s">
        <v>20733</v>
      </c>
      <c r="E422" s="243" t="s">
        <v>16439</v>
      </c>
      <c r="F422" s="241" t="s">
        <v>12549</v>
      </c>
      <c r="G422" s="227" t="s">
        <v>12707</v>
      </c>
      <c r="H422" s="228">
        <v>773</v>
      </c>
      <c r="I422" s="228">
        <v>400</v>
      </c>
      <c r="J422" s="228">
        <v>865</v>
      </c>
      <c r="K422" s="228"/>
      <c r="L422" s="228"/>
      <c r="M422" s="228"/>
      <c r="N422" s="228"/>
      <c r="O422" s="228">
        <f>P422+U422</f>
        <v>504</v>
      </c>
      <c r="P422" s="228">
        <v>407</v>
      </c>
      <c r="Q422" s="228" t="s">
        <v>17820</v>
      </c>
      <c r="R422" s="227" t="s">
        <v>16440</v>
      </c>
      <c r="S422" s="228">
        <v>0</v>
      </c>
      <c r="T422" s="228"/>
      <c r="U422" s="228">
        <v>97</v>
      </c>
      <c r="V422" s="233"/>
      <c r="W422" s="227"/>
      <c r="X422" s="227"/>
      <c r="Y422" s="227"/>
      <c r="Z422" s="227"/>
      <c r="AA422" s="227"/>
      <c r="AB422" s="227"/>
      <c r="AC422" s="227"/>
      <c r="AD422" s="241">
        <v>2022</v>
      </c>
      <c r="AE422" s="241"/>
      <c r="AF422" s="241"/>
      <c r="AG422" s="241"/>
      <c r="AH422" s="241"/>
      <c r="AI422" s="244"/>
      <c r="AJ422" s="529"/>
      <c r="AK422" s="1291"/>
    </row>
    <row r="423" spans="1:37" s="214" customFormat="1" ht="24" customHeight="1">
      <c r="A423" s="154"/>
      <c r="B423" s="903"/>
      <c r="C423" s="241" t="s">
        <v>12549</v>
      </c>
      <c r="D423" s="241" t="s">
        <v>20734</v>
      </c>
      <c r="E423" s="243" t="s">
        <v>16441</v>
      </c>
      <c r="F423" s="241" t="s">
        <v>12549</v>
      </c>
      <c r="G423" s="227" t="s">
        <v>12707</v>
      </c>
      <c r="H423" s="244">
        <v>1133</v>
      </c>
      <c r="I423" s="244">
        <v>352</v>
      </c>
      <c r="J423" s="244">
        <v>831</v>
      </c>
      <c r="K423" s="228"/>
      <c r="L423" s="228"/>
      <c r="M423" s="228"/>
      <c r="N423" s="228"/>
      <c r="O423" s="244">
        <v>831</v>
      </c>
      <c r="P423" s="244">
        <v>831</v>
      </c>
      <c r="Q423" s="244" t="s">
        <v>17821</v>
      </c>
      <c r="R423" s="241" t="s">
        <v>16442</v>
      </c>
      <c r="S423" s="244"/>
      <c r="T423" s="244"/>
      <c r="U423" s="244"/>
      <c r="V423" s="233"/>
      <c r="W423" s="227"/>
      <c r="X423" s="227"/>
      <c r="Y423" s="227"/>
      <c r="Z423" s="227"/>
      <c r="AA423" s="227"/>
      <c r="AB423" s="227"/>
      <c r="AC423" s="227"/>
      <c r="AD423" s="241">
        <v>2023</v>
      </c>
      <c r="AE423" s="241"/>
      <c r="AF423" s="241"/>
      <c r="AG423" s="241"/>
      <c r="AH423" s="241"/>
      <c r="AI423" s="244"/>
      <c r="AJ423" s="529"/>
      <c r="AK423" s="1291"/>
    </row>
    <row r="424" spans="1:37" s="214" customFormat="1" ht="24" customHeight="1">
      <c r="A424" s="154"/>
      <c r="B424" s="903"/>
      <c r="C424" s="227" t="s">
        <v>2771</v>
      </c>
      <c r="D424" s="227" t="s">
        <v>20735</v>
      </c>
      <c r="E424" s="227" t="s">
        <v>3426</v>
      </c>
      <c r="F424" s="227" t="s">
        <v>2771</v>
      </c>
      <c r="G424" s="227" t="s">
        <v>8217</v>
      </c>
      <c r="H424" s="228">
        <v>2592</v>
      </c>
      <c r="I424" s="228">
        <v>2156</v>
      </c>
      <c r="J424" s="228">
        <v>10340</v>
      </c>
      <c r="K424" s="228"/>
      <c r="L424" s="228"/>
      <c r="M424" s="228"/>
      <c r="N424" s="228"/>
      <c r="O424" s="228">
        <v>868</v>
      </c>
      <c r="P424" s="228">
        <v>868</v>
      </c>
      <c r="Q424" s="228" t="s">
        <v>3427</v>
      </c>
      <c r="R424" s="227" t="s">
        <v>3428</v>
      </c>
      <c r="S424" s="228"/>
      <c r="T424" s="228"/>
      <c r="U424" s="228"/>
      <c r="V424" s="233"/>
      <c r="W424" s="227" t="s">
        <v>3429</v>
      </c>
      <c r="X424" s="227"/>
      <c r="Y424" s="227"/>
      <c r="Z424" s="227"/>
      <c r="AA424" s="227"/>
      <c r="AB424" s="227"/>
      <c r="AC424" s="227"/>
      <c r="AD424" s="241">
        <v>2008</v>
      </c>
      <c r="AE424" s="241"/>
      <c r="AF424" s="241"/>
      <c r="AG424" s="241"/>
      <c r="AH424" s="241"/>
      <c r="AI424" s="244">
        <v>15744</v>
      </c>
      <c r="AJ424" s="244"/>
      <c r="AK424" s="1291"/>
    </row>
    <row r="425" spans="1:37" s="214" customFormat="1" ht="24" customHeight="1">
      <c r="A425" s="154"/>
      <c r="B425" s="903"/>
      <c r="C425" s="227" t="s">
        <v>2827</v>
      </c>
      <c r="D425" s="227" t="s">
        <v>20324</v>
      </c>
      <c r="E425" s="227" t="s">
        <v>3504</v>
      </c>
      <c r="F425" s="227" t="s">
        <v>2827</v>
      </c>
      <c r="G425" s="227" t="s">
        <v>2829</v>
      </c>
      <c r="H425" s="228">
        <v>139821</v>
      </c>
      <c r="I425" s="228">
        <v>3420</v>
      </c>
      <c r="J425" s="228">
        <v>8832</v>
      </c>
      <c r="K425" s="228" t="s">
        <v>1156</v>
      </c>
      <c r="L425" s="228" t="s">
        <v>454</v>
      </c>
      <c r="M425" s="228"/>
      <c r="N425" s="228"/>
      <c r="O425" s="228">
        <v>792</v>
      </c>
      <c r="P425" s="228">
        <v>1417</v>
      </c>
      <c r="Q425" s="228" t="s">
        <v>3505</v>
      </c>
      <c r="R425" s="227" t="s">
        <v>3488</v>
      </c>
      <c r="S425" s="228">
        <v>872</v>
      </c>
      <c r="T425" s="228" t="s">
        <v>1078</v>
      </c>
      <c r="U425" s="228">
        <v>195</v>
      </c>
      <c r="V425" s="233">
        <v>6000</v>
      </c>
      <c r="W425" s="227" t="s">
        <v>3489</v>
      </c>
      <c r="X425" s="227"/>
      <c r="Y425" s="227"/>
      <c r="Z425" s="227"/>
      <c r="AA425" s="227"/>
      <c r="AB425" s="227"/>
      <c r="AC425" s="227"/>
      <c r="AD425" s="241">
        <v>2007</v>
      </c>
      <c r="AE425" s="241"/>
      <c r="AF425" s="241"/>
      <c r="AG425" s="241"/>
      <c r="AH425" s="241"/>
      <c r="AI425" s="244"/>
      <c r="AJ425" s="244"/>
      <c r="AK425" s="1291"/>
    </row>
    <row r="426" spans="1:37" s="214" customFormat="1" ht="24" customHeight="1">
      <c r="A426" s="154"/>
      <c r="B426" s="903"/>
      <c r="C426" s="227" t="s">
        <v>2827</v>
      </c>
      <c r="D426" s="227" t="s">
        <v>20324</v>
      </c>
      <c r="E426" s="227" t="s">
        <v>3506</v>
      </c>
      <c r="F426" s="227" t="s">
        <v>2827</v>
      </c>
      <c r="G426" s="227" t="s">
        <v>2829</v>
      </c>
      <c r="H426" s="228">
        <v>2700</v>
      </c>
      <c r="I426" s="228">
        <v>2333</v>
      </c>
      <c r="J426" s="228">
        <v>2583</v>
      </c>
      <c r="K426" s="228"/>
      <c r="L426" s="228"/>
      <c r="M426" s="228"/>
      <c r="N426" s="228"/>
      <c r="O426" s="228">
        <v>1568</v>
      </c>
      <c r="P426" s="228">
        <v>1568</v>
      </c>
      <c r="Q426" s="228" t="s">
        <v>3507</v>
      </c>
      <c r="R426" s="227" t="s">
        <v>26656</v>
      </c>
      <c r="S426" s="228"/>
      <c r="T426" s="228"/>
      <c r="U426" s="228"/>
      <c r="V426" s="233"/>
      <c r="W426" s="227" t="s">
        <v>8481</v>
      </c>
      <c r="X426" s="227"/>
      <c r="Y426" s="227"/>
      <c r="Z426" s="227"/>
      <c r="AA426" s="227"/>
      <c r="AB426" s="227"/>
      <c r="AC426" s="227"/>
      <c r="AD426" s="241">
        <v>2014</v>
      </c>
      <c r="AE426" s="241"/>
      <c r="AF426" s="241"/>
      <c r="AG426" s="241"/>
      <c r="AH426" s="241"/>
      <c r="AI426" s="244">
        <v>7643</v>
      </c>
      <c r="AJ426" s="244"/>
      <c r="AK426" s="1291"/>
    </row>
    <row r="427" spans="1:37" s="214" customFormat="1" ht="24" customHeight="1">
      <c r="A427" s="154"/>
      <c r="B427" s="903"/>
      <c r="C427" s="227" t="s">
        <v>2827</v>
      </c>
      <c r="D427" s="227" t="s">
        <v>20325</v>
      </c>
      <c r="E427" s="227" t="s">
        <v>16443</v>
      </c>
      <c r="F427" s="227" t="s">
        <v>2827</v>
      </c>
      <c r="G427" s="227" t="s">
        <v>2827</v>
      </c>
      <c r="H427" s="228">
        <v>79053</v>
      </c>
      <c r="I427" s="228">
        <v>1200</v>
      </c>
      <c r="J427" s="228">
        <v>1200</v>
      </c>
      <c r="K427" s="228">
        <v>1200</v>
      </c>
      <c r="L427" s="228">
        <v>1200</v>
      </c>
      <c r="M427" s="228" t="s">
        <v>3508</v>
      </c>
      <c r="N427" s="228" t="s">
        <v>1360</v>
      </c>
      <c r="O427" s="228">
        <v>1200</v>
      </c>
      <c r="P427" s="228">
        <v>1200</v>
      </c>
      <c r="Q427" s="228" t="s">
        <v>3509</v>
      </c>
      <c r="R427" s="227" t="s">
        <v>1360</v>
      </c>
      <c r="S427" s="228"/>
      <c r="T427" s="228"/>
      <c r="U427" s="228"/>
      <c r="V427" s="233" t="s">
        <v>3510</v>
      </c>
      <c r="W427" s="227" t="s">
        <v>26657</v>
      </c>
      <c r="X427" s="227"/>
      <c r="Y427" s="227"/>
      <c r="Z427" s="227"/>
      <c r="AA427" s="227"/>
      <c r="AB427" s="227"/>
      <c r="AC427" s="227"/>
      <c r="AD427" s="241">
        <v>2014</v>
      </c>
      <c r="AE427" s="241"/>
      <c r="AF427" s="241"/>
      <c r="AG427" s="241"/>
      <c r="AH427" s="241"/>
      <c r="AI427" s="244">
        <v>2588</v>
      </c>
      <c r="AJ427" s="529"/>
      <c r="AK427" s="1291"/>
    </row>
    <row r="428" spans="1:37" s="214" customFormat="1" ht="24" customHeight="1">
      <c r="A428" s="154"/>
      <c r="B428" s="903"/>
      <c r="C428" s="227" t="s">
        <v>2827</v>
      </c>
      <c r="D428" s="227" t="s">
        <v>20736</v>
      </c>
      <c r="E428" s="227" t="s">
        <v>17824</v>
      </c>
      <c r="F428" s="227" t="s">
        <v>2827</v>
      </c>
      <c r="G428" s="227" t="s">
        <v>2829</v>
      </c>
      <c r="H428" s="447"/>
      <c r="I428" s="228">
        <v>673</v>
      </c>
      <c r="J428" s="228">
        <v>673</v>
      </c>
      <c r="K428" s="228"/>
      <c r="L428" s="228"/>
      <c r="M428" s="228"/>
      <c r="N428" s="228"/>
      <c r="O428" s="228"/>
      <c r="P428" s="228"/>
      <c r="Q428" s="228"/>
      <c r="R428" s="227"/>
      <c r="S428" s="228"/>
      <c r="T428" s="228"/>
      <c r="U428" s="228"/>
      <c r="V428" s="233"/>
      <c r="W428" s="227"/>
      <c r="X428" s="227"/>
      <c r="Y428" s="227"/>
      <c r="Z428" s="227"/>
      <c r="AA428" s="227"/>
      <c r="AB428" s="227"/>
      <c r="AC428" s="227"/>
      <c r="AD428" s="241">
        <v>2023</v>
      </c>
      <c r="AE428" s="241"/>
      <c r="AF428" s="241"/>
      <c r="AG428" s="241"/>
      <c r="AH428" s="241"/>
      <c r="AI428" s="244"/>
      <c r="AJ428" s="529"/>
      <c r="AK428" s="1291"/>
    </row>
    <row r="429" spans="1:37" s="214" customFormat="1" ht="24" customHeight="1">
      <c r="A429" s="154">
        <v>19</v>
      </c>
      <c r="B429" s="903"/>
      <c r="C429" s="227" t="s">
        <v>2778</v>
      </c>
      <c r="D429" s="227" t="s">
        <v>20737</v>
      </c>
      <c r="E429" s="227" t="s">
        <v>9845</v>
      </c>
      <c r="F429" s="227" t="s">
        <v>2778</v>
      </c>
      <c r="G429" s="227" t="s">
        <v>10662</v>
      </c>
      <c r="H429" s="228">
        <v>80680</v>
      </c>
      <c r="I429" s="228">
        <v>1907</v>
      </c>
      <c r="J429" s="228">
        <v>7993</v>
      </c>
      <c r="K429" s="228"/>
      <c r="L429" s="228"/>
      <c r="M429" s="228"/>
      <c r="N429" s="228"/>
      <c r="O429" s="228">
        <v>3966</v>
      </c>
      <c r="P429" s="228">
        <v>2846</v>
      </c>
      <c r="Q429" s="228" t="s">
        <v>9846</v>
      </c>
      <c r="R429" s="227" t="s">
        <v>9847</v>
      </c>
      <c r="S429" s="228">
        <v>889</v>
      </c>
      <c r="T429" s="228" t="s">
        <v>9848</v>
      </c>
      <c r="U429" s="228">
        <v>231.3</v>
      </c>
      <c r="V429" s="233"/>
      <c r="W429" s="227" t="s">
        <v>26658</v>
      </c>
      <c r="X429" s="227"/>
      <c r="Y429" s="227"/>
      <c r="Z429" s="227"/>
      <c r="AA429" s="227"/>
      <c r="AB429" s="227"/>
      <c r="AC429" s="227"/>
      <c r="AD429" s="241">
        <v>2018</v>
      </c>
      <c r="AE429" s="241"/>
      <c r="AF429" s="241"/>
      <c r="AG429" s="241"/>
      <c r="AH429" s="241"/>
      <c r="AI429" s="244">
        <v>25393</v>
      </c>
      <c r="AJ429" s="244"/>
      <c r="AK429" s="1291"/>
    </row>
    <row r="430" spans="1:37" s="214" customFormat="1" ht="24" customHeight="1">
      <c r="A430" s="154"/>
      <c r="B430" s="903"/>
      <c r="C430" s="227" t="s">
        <v>2778</v>
      </c>
      <c r="D430" s="227" t="s">
        <v>20738</v>
      </c>
      <c r="E430" s="227" t="s">
        <v>10911</v>
      </c>
      <c r="F430" s="227" t="s">
        <v>2778</v>
      </c>
      <c r="G430" s="227" t="s">
        <v>10662</v>
      </c>
      <c r="H430" s="228" t="s">
        <v>10912</v>
      </c>
      <c r="I430" s="228">
        <v>2875.21</v>
      </c>
      <c r="J430" s="228" t="s">
        <v>10913</v>
      </c>
      <c r="K430" s="228"/>
      <c r="L430" s="228"/>
      <c r="M430" s="228"/>
      <c r="N430" s="228"/>
      <c r="O430" s="228">
        <v>1519.4</v>
      </c>
      <c r="P430" s="228">
        <v>899.5</v>
      </c>
      <c r="Q430" s="228"/>
      <c r="R430" s="227" t="s">
        <v>26659</v>
      </c>
      <c r="S430" s="228"/>
      <c r="T430" s="228"/>
      <c r="U430" s="228"/>
      <c r="V430" s="233"/>
      <c r="W430" s="227" t="s">
        <v>26660</v>
      </c>
      <c r="X430" s="227"/>
      <c r="Y430" s="227"/>
      <c r="Z430" s="227"/>
      <c r="AA430" s="227"/>
      <c r="AB430" s="227"/>
      <c r="AC430" s="227"/>
      <c r="AD430" s="241">
        <v>2019</v>
      </c>
      <c r="AE430" s="241"/>
      <c r="AF430" s="241"/>
      <c r="AG430" s="241"/>
      <c r="AH430" s="241"/>
      <c r="AI430" s="244">
        <v>3451</v>
      </c>
      <c r="AJ430" s="244"/>
      <c r="AK430" s="1291"/>
    </row>
    <row r="431" spans="1:37" s="214" customFormat="1" ht="24" customHeight="1">
      <c r="A431" s="154"/>
      <c r="B431" s="903"/>
      <c r="C431" s="227" t="s">
        <v>16492</v>
      </c>
      <c r="D431" s="227" t="s">
        <v>20739</v>
      </c>
      <c r="E431" s="227" t="s">
        <v>20740</v>
      </c>
      <c r="F431" s="227" t="s">
        <v>16492</v>
      </c>
      <c r="G431" s="227" t="s">
        <v>12864</v>
      </c>
      <c r="H431" s="228">
        <v>2000</v>
      </c>
      <c r="I431" s="228">
        <v>1198.69</v>
      </c>
      <c r="J431" s="228">
        <v>7157.62</v>
      </c>
      <c r="K431" s="228"/>
      <c r="L431" s="228"/>
      <c r="M431" s="228"/>
      <c r="N431" s="228"/>
      <c r="O431" s="228">
        <v>1482</v>
      </c>
      <c r="P431" s="228">
        <v>711.46</v>
      </c>
      <c r="Q431" s="228"/>
      <c r="R431" s="227" t="s">
        <v>26661</v>
      </c>
      <c r="S431" s="228">
        <v>652.54</v>
      </c>
      <c r="T431" s="228" t="s">
        <v>20717</v>
      </c>
      <c r="U431" s="228">
        <v>118.02</v>
      </c>
      <c r="V431" s="233"/>
      <c r="W431" s="227" t="s">
        <v>20741</v>
      </c>
      <c r="X431" s="227"/>
      <c r="Y431" s="227"/>
      <c r="Z431" s="227"/>
      <c r="AA431" s="227"/>
      <c r="AB431" s="227"/>
      <c r="AC431" s="227"/>
      <c r="AD431" s="241">
        <v>2024</v>
      </c>
      <c r="AE431" s="241"/>
      <c r="AF431" s="241"/>
      <c r="AG431" s="241"/>
      <c r="AH431" s="241"/>
      <c r="AI431" s="244"/>
      <c r="AJ431" s="244"/>
      <c r="AK431" s="1291" t="s">
        <v>19794</v>
      </c>
    </row>
    <row r="432" spans="1:37" s="214" customFormat="1" ht="24" customHeight="1">
      <c r="A432" s="154"/>
      <c r="B432" s="903"/>
      <c r="C432" s="227" t="s">
        <v>338</v>
      </c>
      <c r="D432" s="227" t="s">
        <v>20742</v>
      </c>
      <c r="E432" s="227" t="s">
        <v>3500</v>
      </c>
      <c r="F432" s="227" t="s">
        <v>338</v>
      </c>
      <c r="G432" s="227" t="s">
        <v>19737</v>
      </c>
      <c r="H432" s="228">
        <v>33278</v>
      </c>
      <c r="I432" s="228">
        <v>6834</v>
      </c>
      <c r="J432" s="228">
        <v>26167</v>
      </c>
      <c r="K432" s="228">
        <v>7878</v>
      </c>
      <c r="L432" s="228"/>
      <c r="M432" s="228"/>
      <c r="N432" s="228"/>
      <c r="O432" s="228">
        <v>3431</v>
      </c>
      <c r="P432" s="228">
        <v>1750</v>
      </c>
      <c r="Q432" s="228" t="s">
        <v>3501</v>
      </c>
      <c r="R432" s="227" t="s">
        <v>3485</v>
      </c>
      <c r="S432" s="228">
        <v>1250</v>
      </c>
      <c r="T432" s="228" t="s">
        <v>3502</v>
      </c>
      <c r="U432" s="228">
        <v>431</v>
      </c>
      <c r="V432" s="233"/>
      <c r="W432" s="227" t="s">
        <v>3503</v>
      </c>
      <c r="X432" s="227"/>
      <c r="Y432" s="227"/>
      <c r="Z432" s="227"/>
      <c r="AA432" s="227"/>
      <c r="AB432" s="227"/>
      <c r="AC432" s="227"/>
      <c r="AD432" s="241">
        <v>2010</v>
      </c>
      <c r="AE432" s="241"/>
      <c r="AF432" s="241"/>
      <c r="AG432" s="241"/>
      <c r="AH432" s="241"/>
      <c r="AI432" s="244">
        <v>29122</v>
      </c>
      <c r="AJ432" s="244"/>
      <c r="AK432" s="1291"/>
    </row>
    <row r="433" spans="1:37" s="214" customFormat="1" ht="24" customHeight="1">
      <c r="A433" s="154"/>
      <c r="B433" s="903"/>
      <c r="C433" s="227" t="s">
        <v>12804</v>
      </c>
      <c r="D433" s="227" t="s">
        <v>20743</v>
      </c>
      <c r="E433" s="227" t="s">
        <v>13783</v>
      </c>
      <c r="F433" s="227" t="s">
        <v>12804</v>
      </c>
      <c r="G433" s="227" t="s">
        <v>19737</v>
      </c>
      <c r="H433" s="228">
        <v>13369</v>
      </c>
      <c r="I433" s="244">
        <v>6705.88</v>
      </c>
      <c r="J433" s="244">
        <v>13094.31</v>
      </c>
      <c r="K433" s="228"/>
      <c r="L433" s="228"/>
      <c r="M433" s="228"/>
      <c r="N433" s="228"/>
      <c r="O433" s="228">
        <v>1320</v>
      </c>
      <c r="P433" s="228">
        <v>1320</v>
      </c>
      <c r="Q433" s="228" t="s">
        <v>12805</v>
      </c>
      <c r="R433" s="241" t="s">
        <v>1160</v>
      </c>
      <c r="S433" s="228"/>
      <c r="T433" s="228"/>
      <c r="U433" s="228">
        <v>340</v>
      </c>
      <c r="V433" s="233"/>
      <c r="W433" s="227" t="s">
        <v>12806</v>
      </c>
      <c r="X433" s="227"/>
      <c r="Y433" s="227"/>
      <c r="Z433" s="227"/>
      <c r="AA433" s="227"/>
      <c r="AB433" s="227"/>
      <c r="AC433" s="227"/>
      <c r="AD433" s="241">
        <v>2021</v>
      </c>
      <c r="AE433" s="241"/>
      <c r="AF433" s="241"/>
      <c r="AG433" s="241"/>
      <c r="AH433" s="241"/>
      <c r="AI433" s="547">
        <v>38767</v>
      </c>
      <c r="AJ433" s="244"/>
      <c r="AK433" s="1291"/>
    </row>
    <row r="434" spans="1:37" s="214" customFormat="1" ht="24" customHeight="1">
      <c r="A434" s="154"/>
      <c r="B434" s="903"/>
      <c r="C434" s="241" t="s">
        <v>2816</v>
      </c>
      <c r="D434" s="447" t="s">
        <v>20744</v>
      </c>
      <c r="E434" s="243" t="s">
        <v>20745</v>
      </c>
      <c r="F434" s="241" t="s">
        <v>2816</v>
      </c>
      <c r="G434" s="241" t="s">
        <v>2816</v>
      </c>
      <c r="H434" s="244">
        <v>4876</v>
      </c>
      <c r="I434" s="244">
        <v>569.29999999999995</v>
      </c>
      <c r="J434" s="244">
        <v>1530.72</v>
      </c>
      <c r="K434" s="244"/>
      <c r="L434" s="244"/>
      <c r="M434" s="244"/>
      <c r="N434" s="244"/>
      <c r="O434" s="228">
        <v>798.5</v>
      </c>
      <c r="P434" s="244">
        <v>452.5</v>
      </c>
      <c r="Q434" s="244" t="s">
        <v>3466</v>
      </c>
      <c r="R434" s="241" t="s">
        <v>10914</v>
      </c>
      <c r="S434" s="228"/>
      <c r="T434" s="244"/>
      <c r="U434" s="580">
        <v>346</v>
      </c>
      <c r="V434" s="241"/>
      <c r="W434" s="241" t="s">
        <v>3467</v>
      </c>
      <c r="X434" s="241"/>
      <c r="Y434" s="241"/>
      <c r="Z434" s="241"/>
      <c r="AA434" s="241"/>
      <c r="AB434" s="241"/>
      <c r="AC434" s="241"/>
      <c r="AD434" s="241">
        <v>2004</v>
      </c>
      <c r="AE434" s="241"/>
      <c r="AF434" s="241"/>
      <c r="AG434" s="241"/>
      <c r="AH434" s="241"/>
      <c r="AI434" s="377">
        <v>650</v>
      </c>
      <c r="AJ434" s="244"/>
      <c r="AK434" s="1291"/>
    </row>
    <row r="435" spans="1:37" s="214" customFormat="1" ht="24" customHeight="1">
      <c r="A435" s="154"/>
      <c r="B435" s="903"/>
      <c r="C435" s="241" t="s">
        <v>2816</v>
      </c>
      <c r="D435" s="241" t="s">
        <v>20746</v>
      </c>
      <c r="E435" s="243" t="s">
        <v>10915</v>
      </c>
      <c r="F435" s="241" t="s">
        <v>2816</v>
      </c>
      <c r="G435" s="241" t="s">
        <v>2816</v>
      </c>
      <c r="H435" s="244">
        <v>2314</v>
      </c>
      <c r="I435" s="244">
        <v>442.53</v>
      </c>
      <c r="J435" s="244">
        <v>439.29</v>
      </c>
      <c r="K435" s="244"/>
      <c r="L435" s="244"/>
      <c r="M435" s="244"/>
      <c r="N435" s="244"/>
      <c r="O435" s="228">
        <v>229</v>
      </c>
      <c r="P435" s="244">
        <v>143.91</v>
      </c>
      <c r="Q435" s="244"/>
      <c r="R435" s="241" t="s">
        <v>10914</v>
      </c>
      <c r="S435" s="228"/>
      <c r="T435" s="244"/>
      <c r="U435" s="580">
        <v>85.5</v>
      </c>
      <c r="V435" s="241"/>
      <c r="W435" s="241" t="s">
        <v>3467</v>
      </c>
      <c r="X435" s="241"/>
      <c r="Y435" s="241"/>
      <c r="Z435" s="241"/>
      <c r="AA435" s="241"/>
      <c r="AB435" s="241"/>
      <c r="AC435" s="241"/>
      <c r="AD435" s="241">
        <v>2009</v>
      </c>
      <c r="AE435" s="241"/>
      <c r="AF435" s="241"/>
      <c r="AG435" s="241"/>
      <c r="AH435" s="241"/>
      <c r="AI435" s="377"/>
      <c r="AJ435" s="244"/>
      <c r="AK435" s="1291"/>
    </row>
    <row r="436" spans="1:37" s="214" customFormat="1" ht="24" customHeight="1">
      <c r="A436" s="154"/>
      <c r="B436" s="903"/>
      <c r="C436" s="227" t="s">
        <v>2816</v>
      </c>
      <c r="D436" s="241" t="s">
        <v>20747</v>
      </c>
      <c r="E436" s="227" t="s">
        <v>3468</v>
      </c>
      <c r="F436" s="227" t="s">
        <v>2816</v>
      </c>
      <c r="G436" s="227" t="s">
        <v>12651</v>
      </c>
      <c r="H436" s="228">
        <v>2163</v>
      </c>
      <c r="I436" s="228">
        <v>1294</v>
      </c>
      <c r="J436" s="228">
        <v>3689</v>
      </c>
      <c r="K436" s="228"/>
      <c r="L436" s="228"/>
      <c r="M436" s="228"/>
      <c r="N436" s="228"/>
      <c r="O436" s="228">
        <v>2703</v>
      </c>
      <c r="P436" s="228">
        <v>957</v>
      </c>
      <c r="Q436" s="228"/>
      <c r="R436" s="227" t="s">
        <v>10914</v>
      </c>
      <c r="S436" s="228">
        <v>1239</v>
      </c>
      <c r="T436" s="228" t="s">
        <v>1078</v>
      </c>
      <c r="U436" s="228">
        <v>507</v>
      </c>
      <c r="V436" s="233"/>
      <c r="W436" s="227" t="s">
        <v>3470</v>
      </c>
      <c r="X436" s="227"/>
      <c r="Y436" s="227"/>
      <c r="Z436" s="227"/>
      <c r="AA436" s="227"/>
      <c r="AB436" s="227"/>
      <c r="AC436" s="227"/>
      <c r="AD436" s="241">
        <v>2013</v>
      </c>
      <c r="AE436" s="233"/>
      <c r="AF436" s="241"/>
      <c r="AG436" s="241"/>
      <c r="AH436" s="241"/>
      <c r="AI436" s="228">
        <v>11800</v>
      </c>
      <c r="AJ436" s="241"/>
      <c r="AK436" s="1291"/>
    </row>
    <row r="437" spans="1:37" s="214" customFormat="1" ht="24" customHeight="1">
      <c r="A437" s="154"/>
      <c r="B437" s="903"/>
      <c r="C437" s="227" t="s">
        <v>2816</v>
      </c>
      <c r="D437" s="227" t="s">
        <v>20747</v>
      </c>
      <c r="E437" s="227" t="s">
        <v>10916</v>
      </c>
      <c r="F437" s="227" t="s">
        <v>2816</v>
      </c>
      <c r="G437" s="227" t="s">
        <v>12651</v>
      </c>
      <c r="H437" s="228">
        <v>3158.56</v>
      </c>
      <c r="I437" s="228">
        <v>1557.28</v>
      </c>
      <c r="J437" s="228">
        <v>11018.17</v>
      </c>
      <c r="K437" s="228"/>
      <c r="L437" s="228"/>
      <c r="M437" s="228"/>
      <c r="N437" s="228"/>
      <c r="O437" s="228">
        <v>3315</v>
      </c>
      <c r="P437" s="228">
        <v>1428.77</v>
      </c>
      <c r="Q437" s="228"/>
      <c r="R437" s="227" t="s">
        <v>10914</v>
      </c>
      <c r="S437" s="228">
        <v>1526.02</v>
      </c>
      <c r="T437" s="228" t="s">
        <v>1078</v>
      </c>
      <c r="U437" s="228">
        <v>360.49</v>
      </c>
      <c r="V437" s="233"/>
      <c r="W437" s="227" t="s">
        <v>3467</v>
      </c>
      <c r="X437" s="227"/>
      <c r="Y437" s="227"/>
      <c r="Z437" s="227"/>
      <c r="AA437" s="227"/>
      <c r="AB437" s="227"/>
      <c r="AC437" s="227"/>
      <c r="AD437" s="241">
        <v>2019</v>
      </c>
      <c r="AE437" s="241"/>
      <c r="AF437" s="241"/>
      <c r="AG437" s="241"/>
      <c r="AH437" s="241"/>
      <c r="AI437" s="244">
        <v>29623</v>
      </c>
      <c r="AJ437" s="244"/>
      <c r="AK437" s="1291"/>
    </row>
    <row r="438" spans="1:37" s="214" customFormat="1" ht="24" customHeight="1">
      <c r="A438" s="154"/>
      <c r="B438" s="903"/>
      <c r="C438" s="227" t="s">
        <v>2816</v>
      </c>
      <c r="D438" s="227" t="s">
        <v>20748</v>
      </c>
      <c r="E438" s="227" t="s">
        <v>17825</v>
      </c>
      <c r="F438" s="227" t="s">
        <v>2816</v>
      </c>
      <c r="G438" s="227" t="s">
        <v>12651</v>
      </c>
      <c r="H438" s="228">
        <v>52816</v>
      </c>
      <c r="I438" s="228">
        <v>985</v>
      </c>
      <c r="J438" s="228">
        <v>985</v>
      </c>
      <c r="K438" s="405"/>
      <c r="L438" s="405"/>
      <c r="M438" s="405"/>
      <c r="N438" s="405"/>
      <c r="O438" s="228">
        <v>985</v>
      </c>
      <c r="P438" s="228">
        <v>985</v>
      </c>
      <c r="Q438" s="356"/>
      <c r="R438" s="227" t="s">
        <v>10914</v>
      </c>
      <c r="S438" s="630"/>
      <c r="T438" s="631"/>
      <c r="U438" s="631"/>
      <c r="V438" s="313"/>
      <c r="W438" s="227" t="s">
        <v>3467</v>
      </c>
      <c r="X438" s="227" t="s">
        <v>3467</v>
      </c>
      <c r="Y438" s="313"/>
      <c r="Z438" s="313"/>
      <c r="AA438" s="313"/>
      <c r="AB438" s="313"/>
      <c r="AC438" s="313"/>
      <c r="AD438" s="241">
        <v>2023</v>
      </c>
      <c r="AE438" s="233"/>
      <c r="AF438" s="233"/>
      <c r="AG438" s="233"/>
      <c r="AH438" s="233"/>
      <c r="AI438" s="228"/>
      <c r="AJ438" s="632"/>
      <c r="AK438" s="1291"/>
    </row>
    <row r="439" spans="1:37" s="214" customFormat="1" ht="24" customHeight="1">
      <c r="A439" s="154"/>
      <c r="B439" s="903"/>
      <c r="C439" s="227" t="s">
        <v>2816</v>
      </c>
      <c r="D439" s="227" t="s">
        <v>20749</v>
      </c>
      <c r="E439" s="227" t="s">
        <v>10917</v>
      </c>
      <c r="F439" s="227" t="s">
        <v>2816</v>
      </c>
      <c r="G439" s="227" t="s">
        <v>12651</v>
      </c>
      <c r="H439" s="228">
        <v>22510</v>
      </c>
      <c r="I439" s="228">
        <v>3158.56</v>
      </c>
      <c r="J439" s="228">
        <v>4201.2299999999996</v>
      </c>
      <c r="K439" s="228"/>
      <c r="L439" s="228"/>
      <c r="M439" s="228"/>
      <c r="N439" s="228"/>
      <c r="O439" s="228">
        <v>3625</v>
      </c>
      <c r="P439" s="228">
        <v>1132.4100000000001</v>
      </c>
      <c r="Q439" s="228"/>
      <c r="R439" s="227" t="s">
        <v>10914</v>
      </c>
      <c r="S439" s="228">
        <v>1799.58</v>
      </c>
      <c r="T439" s="228" t="s">
        <v>1078</v>
      </c>
      <c r="U439" s="228">
        <v>693.27</v>
      </c>
      <c r="V439" s="233"/>
      <c r="W439" s="227" t="s">
        <v>10918</v>
      </c>
      <c r="X439" s="227"/>
      <c r="Y439" s="227"/>
      <c r="Z439" s="227"/>
      <c r="AA439" s="227"/>
      <c r="AB439" s="227"/>
      <c r="AC439" s="227"/>
      <c r="AD439" s="241">
        <v>2019</v>
      </c>
      <c r="AE439" s="241"/>
      <c r="AF439" s="241"/>
      <c r="AG439" s="241"/>
      <c r="AH439" s="241"/>
      <c r="AI439" s="244">
        <v>27500</v>
      </c>
      <c r="AJ439" s="244"/>
      <c r="AK439" s="1291"/>
    </row>
    <row r="440" spans="1:37" s="214" customFormat="1" ht="24" customHeight="1">
      <c r="A440" s="154"/>
      <c r="B440" s="903"/>
      <c r="C440" s="227" t="s">
        <v>2797</v>
      </c>
      <c r="D440" s="227" t="s">
        <v>20750</v>
      </c>
      <c r="E440" s="227" t="s">
        <v>2662</v>
      </c>
      <c r="F440" s="227" t="s">
        <v>2797</v>
      </c>
      <c r="G440" s="227" t="s">
        <v>2797</v>
      </c>
      <c r="H440" s="228">
        <v>29720</v>
      </c>
      <c r="I440" s="228">
        <v>1143</v>
      </c>
      <c r="J440" s="228">
        <v>1600</v>
      </c>
      <c r="K440" s="228" t="s">
        <v>1156</v>
      </c>
      <c r="L440" s="228" t="s">
        <v>454</v>
      </c>
      <c r="M440" s="228"/>
      <c r="N440" s="228"/>
      <c r="O440" s="450">
        <v>640</v>
      </c>
      <c r="P440" s="228">
        <v>640</v>
      </c>
      <c r="Q440" s="228" t="s">
        <v>3452</v>
      </c>
      <c r="R440" s="227" t="s">
        <v>1174</v>
      </c>
      <c r="S440" s="228"/>
      <c r="T440" s="228"/>
      <c r="U440" s="228">
        <v>72</v>
      </c>
      <c r="V440" s="233"/>
      <c r="W440" s="227" t="s">
        <v>10919</v>
      </c>
      <c r="X440" s="227"/>
      <c r="Y440" s="227"/>
      <c r="Z440" s="227"/>
      <c r="AA440" s="227"/>
      <c r="AB440" s="227"/>
      <c r="AC440" s="227"/>
      <c r="AD440" s="241">
        <v>2005</v>
      </c>
      <c r="AE440" s="233"/>
      <c r="AF440" s="241"/>
      <c r="AG440" s="241"/>
      <c r="AH440" s="241"/>
      <c r="AI440" s="228">
        <v>2000</v>
      </c>
      <c r="AJ440" s="241"/>
      <c r="AK440" s="1291"/>
    </row>
    <row r="441" spans="1:37" s="214" customFormat="1" ht="24" customHeight="1">
      <c r="A441" s="154"/>
      <c r="B441" s="903"/>
      <c r="C441" s="227" t="s">
        <v>2797</v>
      </c>
      <c r="D441" s="227" t="s">
        <v>20751</v>
      </c>
      <c r="E441" s="227" t="s">
        <v>3453</v>
      </c>
      <c r="F441" s="227" t="s">
        <v>2797</v>
      </c>
      <c r="G441" s="227" t="s">
        <v>2797</v>
      </c>
      <c r="H441" s="228">
        <v>24627</v>
      </c>
      <c r="I441" s="228">
        <v>1497</v>
      </c>
      <c r="J441" s="228">
        <v>2293</v>
      </c>
      <c r="K441" s="228"/>
      <c r="L441" s="228"/>
      <c r="M441" s="228"/>
      <c r="N441" s="228"/>
      <c r="O441" s="450">
        <v>835.2</v>
      </c>
      <c r="P441" s="228">
        <v>835.2</v>
      </c>
      <c r="Q441" s="228" t="s">
        <v>3454</v>
      </c>
      <c r="R441" s="227" t="s">
        <v>3455</v>
      </c>
      <c r="S441" s="228"/>
      <c r="T441" s="228"/>
      <c r="U441" s="228">
        <v>86.4</v>
      </c>
      <c r="V441" s="233"/>
      <c r="W441" s="227" t="s">
        <v>10919</v>
      </c>
      <c r="X441" s="227"/>
      <c r="Y441" s="227"/>
      <c r="Z441" s="227"/>
      <c r="AA441" s="227"/>
      <c r="AB441" s="227"/>
      <c r="AC441" s="227"/>
      <c r="AD441" s="241">
        <v>2013</v>
      </c>
      <c r="AE441" s="233"/>
      <c r="AF441" s="241"/>
      <c r="AG441" s="241"/>
      <c r="AH441" s="241"/>
      <c r="AI441" s="228">
        <v>4250</v>
      </c>
      <c r="AJ441" s="241"/>
      <c r="AK441" s="1291"/>
    </row>
    <row r="442" spans="1:37" s="214" customFormat="1" ht="24" customHeight="1">
      <c r="A442" s="154"/>
      <c r="B442" s="903"/>
      <c r="C442" s="227" t="s">
        <v>2797</v>
      </c>
      <c r="D442" s="227" t="s">
        <v>20752</v>
      </c>
      <c r="E442" s="227" t="s">
        <v>3247</v>
      </c>
      <c r="F442" s="227" t="s">
        <v>2797</v>
      </c>
      <c r="G442" s="227" t="s">
        <v>2797</v>
      </c>
      <c r="H442" s="228">
        <v>94919</v>
      </c>
      <c r="I442" s="228">
        <v>2675.35</v>
      </c>
      <c r="J442" s="228">
        <v>6260.71</v>
      </c>
      <c r="K442" s="228"/>
      <c r="L442" s="228"/>
      <c r="M442" s="228"/>
      <c r="N442" s="228"/>
      <c r="O442" s="228">
        <v>1953.35</v>
      </c>
      <c r="P442" s="228">
        <v>1953.35</v>
      </c>
      <c r="Q442" s="228" t="s">
        <v>3456</v>
      </c>
      <c r="R442" s="227" t="s">
        <v>3457</v>
      </c>
      <c r="S442" s="228"/>
      <c r="T442" s="228"/>
      <c r="U442" s="228"/>
      <c r="V442" s="233"/>
      <c r="W442" s="227" t="s">
        <v>10919</v>
      </c>
      <c r="X442" s="227"/>
      <c r="Y442" s="227"/>
      <c r="Z442" s="227"/>
      <c r="AA442" s="227"/>
      <c r="AB442" s="227"/>
      <c r="AC442" s="227"/>
      <c r="AD442" s="241">
        <v>2009</v>
      </c>
      <c r="AE442" s="241"/>
      <c r="AF442" s="241"/>
      <c r="AG442" s="241"/>
      <c r="AH442" s="241"/>
      <c r="AI442" s="244">
        <v>2835</v>
      </c>
      <c r="AJ442" s="244"/>
      <c r="AK442" s="1291"/>
    </row>
    <row r="443" spans="1:37" s="214" customFormat="1" ht="24" customHeight="1">
      <c r="A443" s="154"/>
      <c r="B443" s="903"/>
      <c r="C443" s="227" t="s">
        <v>2797</v>
      </c>
      <c r="D443" s="227" t="s">
        <v>20753</v>
      </c>
      <c r="E443" s="227" t="s">
        <v>3458</v>
      </c>
      <c r="F443" s="227" t="s">
        <v>2797</v>
      </c>
      <c r="G443" s="227" t="s">
        <v>2797</v>
      </c>
      <c r="H443" s="228">
        <v>25690</v>
      </c>
      <c r="I443" s="228">
        <v>1403</v>
      </c>
      <c r="J443" s="228">
        <v>1403</v>
      </c>
      <c r="K443" s="228"/>
      <c r="L443" s="228"/>
      <c r="M443" s="228"/>
      <c r="N443" s="228"/>
      <c r="O443" s="228">
        <v>807</v>
      </c>
      <c r="P443" s="228">
        <v>807</v>
      </c>
      <c r="Q443" s="228" t="s">
        <v>3459</v>
      </c>
      <c r="R443" s="227" t="s">
        <v>3460</v>
      </c>
      <c r="S443" s="228"/>
      <c r="T443" s="228"/>
      <c r="U443" s="228"/>
      <c r="V443" s="233"/>
      <c r="W443" s="227" t="s">
        <v>10919</v>
      </c>
      <c r="X443" s="227"/>
      <c r="Y443" s="227"/>
      <c r="Z443" s="227"/>
      <c r="AA443" s="227"/>
      <c r="AB443" s="227"/>
      <c r="AC443" s="227"/>
      <c r="AD443" s="241">
        <v>2015</v>
      </c>
      <c r="AE443" s="241"/>
      <c r="AF443" s="241"/>
      <c r="AG443" s="241"/>
      <c r="AH443" s="241"/>
      <c r="AI443" s="244">
        <v>931</v>
      </c>
      <c r="AJ443" s="244"/>
      <c r="AK443" s="1291"/>
    </row>
    <row r="444" spans="1:37" s="214" customFormat="1" ht="24" customHeight="1">
      <c r="A444" s="154"/>
      <c r="B444" s="903"/>
      <c r="C444" s="227" t="s">
        <v>2797</v>
      </c>
      <c r="D444" s="227" t="s">
        <v>20754</v>
      </c>
      <c r="E444" s="227" t="s">
        <v>3461</v>
      </c>
      <c r="F444" s="227" t="s">
        <v>2797</v>
      </c>
      <c r="G444" s="227" t="s">
        <v>2797</v>
      </c>
      <c r="H444" s="228">
        <v>28719</v>
      </c>
      <c r="I444" s="228">
        <v>1038</v>
      </c>
      <c r="J444" s="228">
        <v>1038</v>
      </c>
      <c r="K444" s="228"/>
      <c r="L444" s="228"/>
      <c r="M444" s="228"/>
      <c r="N444" s="228"/>
      <c r="O444" s="228">
        <v>904</v>
      </c>
      <c r="P444" s="228">
        <v>904</v>
      </c>
      <c r="Q444" s="228" t="s">
        <v>3462</v>
      </c>
      <c r="R444" s="227" t="s">
        <v>3460</v>
      </c>
      <c r="S444" s="228"/>
      <c r="T444" s="228"/>
      <c r="U444" s="228"/>
      <c r="V444" s="233"/>
      <c r="W444" s="227" t="s">
        <v>10919</v>
      </c>
      <c r="X444" s="227"/>
      <c r="Y444" s="227"/>
      <c r="Z444" s="227"/>
      <c r="AA444" s="227"/>
      <c r="AB444" s="227"/>
      <c r="AC444" s="227"/>
      <c r="AD444" s="241">
        <v>2015</v>
      </c>
      <c r="AE444" s="241"/>
      <c r="AF444" s="241"/>
      <c r="AG444" s="241"/>
      <c r="AH444" s="241"/>
      <c r="AI444" s="244">
        <v>1150</v>
      </c>
      <c r="AJ444" s="244"/>
      <c r="AK444" s="1291"/>
    </row>
    <row r="445" spans="1:37" s="214" customFormat="1" ht="24" customHeight="1">
      <c r="A445" s="154"/>
      <c r="B445" s="903"/>
      <c r="C445" s="227" t="s">
        <v>2797</v>
      </c>
      <c r="D445" s="227" t="s">
        <v>20755</v>
      </c>
      <c r="E445" s="227" t="s">
        <v>8447</v>
      </c>
      <c r="F445" s="227" t="s">
        <v>2797</v>
      </c>
      <c r="G445" s="227" t="s">
        <v>2797</v>
      </c>
      <c r="H445" s="228">
        <v>6692</v>
      </c>
      <c r="I445" s="228">
        <v>918</v>
      </c>
      <c r="J445" s="228">
        <v>918</v>
      </c>
      <c r="K445" s="228"/>
      <c r="L445" s="228"/>
      <c r="M445" s="228"/>
      <c r="N445" s="228"/>
      <c r="O445" s="228">
        <v>918</v>
      </c>
      <c r="P445" s="228">
        <v>918</v>
      </c>
      <c r="Q445" s="228" t="s">
        <v>10920</v>
      </c>
      <c r="R445" s="227" t="s">
        <v>8448</v>
      </c>
      <c r="S445" s="228"/>
      <c r="T445" s="228"/>
      <c r="U445" s="228"/>
      <c r="V445" s="233"/>
      <c r="W445" s="227" t="s">
        <v>10919</v>
      </c>
      <c r="X445" s="227"/>
      <c r="Y445" s="227"/>
      <c r="Z445" s="227"/>
      <c r="AA445" s="227"/>
      <c r="AB445" s="227"/>
      <c r="AC445" s="227"/>
      <c r="AD445" s="241">
        <v>2017</v>
      </c>
      <c r="AE445" s="241"/>
      <c r="AF445" s="241"/>
      <c r="AG445" s="241"/>
      <c r="AH445" s="241"/>
      <c r="AI445" s="244"/>
      <c r="AJ445" s="244"/>
      <c r="AK445" s="1291"/>
    </row>
    <row r="446" spans="1:37" s="214" customFormat="1" ht="35.1" customHeight="1">
      <c r="A446" s="154">
        <v>28</v>
      </c>
      <c r="B446" s="903"/>
      <c r="C446" s="227" t="s">
        <v>2797</v>
      </c>
      <c r="D446" s="227" t="s">
        <v>20756</v>
      </c>
      <c r="E446" s="227" t="s">
        <v>17826</v>
      </c>
      <c r="F446" s="227" t="s">
        <v>2797</v>
      </c>
      <c r="G446" s="227" t="s">
        <v>2797</v>
      </c>
      <c r="H446" s="228">
        <v>24925</v>
      </c>
      <c r="I446" s="228">
        <v>870</v>
      </c>
      <c r="J446" s="228">
        <v>870</v>
      </c>
      <c r="K446" s="228"/>
      <c r="L446" s="228"/>
      <c r="M446" s="228"/>
      <c r="N446" s="228"/>
      <c r="O446" s="228">
        <v>870</v>
      </c>
      <c r="P446" s="228">
        <v>870</v>
      </c>
      <c r="Q446" s="228" t="s">
        <v>10920</v>
      </c>
      <c r="R446" s="227" t="s">
        <v>1160</v>
      </c>
      <c r="S446" s="228"/>
      <c r="T446" s="228"/>
      <c r="U446" s="228"/>
      <c r="V446" s="233"/>
      <c r="W446" s="227" t="s">
        <v>10919</v>
      </c>
      <c r="X446" s="227"/>
      <c r="Y446" s="227"/>
      <c r="Z446" s="227"/>
      <c r="AA446" s="227"/>
      <c r="AB446" s="227"/>
      <c r="AC446" s="227"/>
      <c r="AD446" s="241">
        <v>2019</v>
      </c>
      <c r="AE446" s="241"/>
      <c r="AF446" s="241"/>
      <c r="AG446" s="241"/>
      <c r="AH446" s="241"/>
      <c r="AI446" s="244"/>
      <c r="AJ446" s="244" t="s">
        <v>17827</v>
      </c>
      <c r="AK446" s="1291"/>
    </row>
    <row r="447" spans="1:37" s="214" customFormat="1" ht="24" customHeight="1">
      <c r="A447" s="154">
        <v>32</v>
      </c>
      <c r="B447" s="903"/>
      <c r="C447" s="227" t="s">
        <v>2797</v>
      </c>
      <c r="D447" s="227" t="s">
        <v>20757</v>
      </c>
      <c r="E447" s="227" t="s">
        <v>10921</v>
      </c>
      <c r="F447" s="227" t="s">
        <v>2797</v>
      </c>
      <c r="G447" s="227" t="s">
        <v>2797</v>
      </c>
      <c r="H447" s="228">
        <v>27636</v>
      </c>
      <c r="I447" s="228">
        <v>921</v>
      </c>
      <c r="J447" s="228">
        <v>921</v>
      </c>
      <c r="K447" s="228"/>
      <c r="L447" s="228"/>
      <c r="M447" s="228"/>
      <c r="N447" s="228"/>
      <c r="O447" s="228">
        <v>921</v>
      </c>
      <c r="P447" s="228">
        <v>921</v>
      </c>
      <c r="Q447" s="228" t="s">
        <v>10920</v>
      </c>
      <c r="R447" s="227" t="s">
        <v>1160</v>
      </c>
      <c r="S447" s="228"/>
      <c r="T447" s="228"/>
      <c r="U447" s="228"/>
      <c r="V447" s="233"/>
      <c r="W447" s="227" t="s">
        <v>10919</v>
      </c>
      <c r="X447" s="227"/>
      <c r="Y447" s="227"/>
      <c r="Z447" s="227"/>
      <c r="AA447" s="227"/>
      <c r="AB447" s="227"/>
      <c r="AC447" s="227"/>
      <c r="AD447" s="241">
        <v>2017</v>
      </c>
      <c r="AE447" s="241"/>
      <c r="AF447" s="241"/>
      <c r="AG447" s="241"/>
      <c r="AH447" s="241"/>
      <c r="AI447" s="244"/>
      <c r="AJ447" s="244"/>
      <c r="AK447" s="1291"/>
    </row>
    <row r="448" spans="1:37" s="214" customFormat="1" ht="35.1" customHeight="1">
      <c r="A448" s="154"/>
      <c r="B448" s="903"/>
      <c r="C448" s="241" t="s">
        <v>2797</v>
      </c>
      <c r="D448" s="241" t="s">
        <v>20345</v>
      </c>
      <c r="E448" s="243" t="s">
        <v>26662</v>
      </c>
      <c r="F448" s="241" t="s">
        <v>2797</v>
      </c>
      <c r="G448" s="227" t="s">
        <v>2797</v>
      </c>
      <c r="H448" s="244">
        <v>32814</v>
      </c>
      <c r="I448" s="244">
        <v>893</v>
      </c>
      <c r="J448" s="244">
        <v>893</v>
      </c>
      <c r="K448" s="244"/>
      <c r="L448" s="244"/>
      <c r="M448" s="244"/>
      <c r="N448" s="244"/>
      <c r="O448" s="244">
        <v>893</v>
      </c>
      <c r="P448" s="244">
        <v>893</v>
      </c>
      <c r="Q448" s="244" t="s">
        <v>10920</v>
      </c>
      <c r="R448" s="241" t="s">
        <v>1160</v>
      </c>
      <c r="S448" s="244"/>
      <c r="T448" s="244"/>
      <c r="U448" s="244"/>
      <c r="V448" s="241"/>
      <c r="W448" s="241" t="s">
        <v>10919</v>
      </c>
      <c r="X448" s="241"/>
      <c r="Y448" s="241"/>
      <c r="Z448" s="241"/>
      <c r="AA448" s="241"/>
      <c r="AB448" s="241"/>
      <c r="AC448" s="241"/>
      <c r="AD448" s="241">
        <v>2019</v>
      </c>
      <c r="AE448" s="241"/>
      <c r="AF448" s="241"/>
      <c r="AG448" s="241"/>
      <c r="AH448" s="241"/>
      <c r="AI448" s="244"/>
      <c r="AJ448" s="244" t="s">
        <v>17827</v>
      </c>
      <c r="AK448" s="1291"/>
    </row>
    <row r="449" spans="1:37" s="214" customFormat="1" ht="35.1" customHeight="1">
      <c r="A449" s="154">
        <v>32</v>
      </c>
      <c r="B449" s="903"/>
      <c r="C449" s="241" t="s">
        <v>2797</v>
      </c>
      <c r="D449" s="241" t="s">
        <v>20758</v>
      </c>
      <c r="E449" s="243" t="s">
        <v>12807</v>
      </c>
      <c r="F449" s="241" t="s">
        <v>2797</v>
      </c>
      <c r="G449" s="227" t="s">
        <v>2797</v>
      </c>
      <c r="H449" s="244">
        <v>4396</v>
      </c>
      <c r="I449" s="244">
        <v>819.84</v>
      </c>
      <c r="J449" s="244">
        <v>819.84</v>
      </c>
      <c r="K449" s="244">
        <v>819.84</v>
      </c>
      <c r="L449" s="244">
        <v>819.84</v>
      </c>
      <c r="M449" s="244" t="s">
        <v>12808</v>
      </c>
      <c r="N449" s="244" t="s">
        <v>12809</v>
      </c>
      <c r="O449" s="244">
        <v>819.84</v>
      </c>
      <c r="P449" s="244">
        <v>819.84</v>
      </c>
      <c r="Q449" s="244" t="s">
        <v>12808</v>
      </c>
      <c r="R449" s="241" t="s">
        <v>12809</v>
      </c>
      <c r="S449" s="241"/>
      <c r="T449" s="244"/>
      <c r="U449" s="244"/>
      <c r="V449" s="241"/>
      <c r="W449" s="241" t="s">
        <v>12810</v>
      </c>
      <c r="X449" s="419"/>
      <c r="Y449" s="529"/>
      <c r="Z449" s="529"/>
      <c r="AA449" s="241"/>
      <c r="AB449" s="241"/>
      <c r="AC449" s="241"/>
      <c r="AD449" s="241">
        <v>2021</v>
      </c>
      <c r="AE449" s="244">
        <v>2736</v>
      </c>
      <c r="AF449" s="529"/>
      <c r="AG449" s="241"/>
      <c r="AH449" s="241"/>
      <c r="AI449" s="244">
        <v>2736</v>
      </c>
      <c r="AJ449" s="244" t="s">
        <v>17828</v>
      </c>
      <c r="AK449" s="1291"/>
    </row>
    <row r="450" spans="1:37" s="214" customFormat="1" ht="24" customHeight="1">
      <c r="A450" s="154">
        <v>32</v>
      </c>
      <c r="B450" s="903"/>
      <c r="C450" s="227" t="s">
        <v>2797</v>
      </c>
      <c r="D450" s="227" t="s">
        <v>20759</v>
      </c>
      <c r="E450" s="227" t="s">
        <v>10922</v>
      </c>
      <c r="F450" s="227" t="s">
        <v>2797</v>
      </c>
      <c r="G450" s="227" t="s">
        <v>3642</v>
      </c>
      <c r="H450" s="228">
        <v>33456</v>
      </c>
      <c r="I450" s="228">
        <v>3930</v>
      </c>
      <c r="J450" s="228">
        <v>9584</v>
      </c>
      <c r="K450" s="228"/>
      <c r="L450" s="228"/>
      <c r="M450" s="228"/>
      <c r="N450" s="228"/>
      <c r="O450" s="228">
        <v>9584</v>
      </c>
      <c r="P450" s="228"/>
      <c r="Q450" s="228"/>
      <c r="R450" s="227"/>
      <c r="S450" s="228">
        <v>3930</v>
      </c>
      <c r="T450" s="228" t="s">
        <v>3502</v>
      </c>
      <c r="U450" s="228">
        <v>400</v>
      </c>
      <c r="V450" s="233"/>
      <c r="W450" s="227" t="s">
        <v>10919</v>
      </c>
      <c r="X450" s="227"/>
      <c r="Y450" s="227"/>
      <c r="Z450" s="227"/>
      <c r="AA450" s="227"/>
      <c r="AB450" s="227"/>
      <c r="AC450" s="227"/>
      <c r="AD450" s="241">
        <v>2008</v>
      </c>
      <c r="AE450" s="241"/>
      <c r="AF450" s="241"/>
      <c r="AG450" s="241"/>
      <c r="AH450" s="241"/>
      <c r="AI450" s="244"/>
      <c r="AJ450" s="244"/>
      <c r="AK450" s="1291"/>
    </row>
    <row r="451" spans="1:37" s="214" customFormat="1" ht="24" customHeight="1">
      <c r="A451" s="154"/>
      <c r="B451" s="903"/>
      <c r="C451" s="227" t="s">
        <v>2919</v>
      </c>
      <c r="D451" s="227" t="s">
        <v>20760</v>
      </c>
      <c r="E451" s="227" t="s">
        <v>17831</v>
      </c>
      <c r="F451" s="227" t="s">
        <v>2919</v>
      </c>
      <c r="G451" s="227" t="s">
        <v>8368</v>
      </c>
      <c r="H451" s="228">
        <v>8200</v>
      </c>
      <c r="I451" s="228">
        <v>2509</v>
      </c>
      <c r="J451" s="228">
        <v>3891</v>
      </c>
      <c r="K451" s="228"/>
      <c r="L451" s="228"/>
      <c r="M451" s="228"/>
      <c r="N451" s="228"/>
      <c r="O451" s="228"/>
      <c r="P451" s="228"/>
      <c r="Q451" s="228"/>
      <c r="R451" s="227"/>
      <c r="S451" s="228">
        <v>750</v>
      </c>
      <c r="T451" s="228" t="s">
        <v>12811</v>
      </c>
      <c r="U451" s="228"/>
      <c r="V451" s="233"/>
      <c r="W451" s="227" t="s">
        <v>12812</v>
      </c>
      <c r="X451" s="227"/>
      <c r="Y451" s="227"/>
      <c r="Z451" s="227"/>
      <c r="AA451" s="227"/>
      <c r="AB451" s="227"/>
      <c r="AC451" s="227"/>
      <c r="AD451" s="241">
        <v>2002</v>
      </c>
      <c r="AE451" s="241"/>
      <c r="AF451" s="241"/>
      <c r="AG451" s="241"/>
      <c r="AH451" s="241"/>
      <c r="AI451" s="244">
        <v>10000</v>
      </c>
      <c r="AJ451" s="244"/>
      <c r="AK451" s="1291"/>
    </row>
    <row r="452" spans="1:37" s="214" customFormat="1" ht="24" customHeight="1">
      <c r="A452" s="154"/>
      <c r="B452" s="903"/>
      <c r="C452" s="227" t="s">
        <v>2919</v>
      </c>
      <c r="D452" s="227" t="s">
        <v>20761</v>
      </c>
      <c r="E452" s="227" t="s">
        <v>3463</v>
      </c>
      <c r="F452" s="227" t="s">
        <v>2919</v>
      </c>
      <c r="G452" s="227" t="s">
        <v>3464</v>
      </c>
      <c r="H452" s="228">
        <v>2980</v>
      </c>
      <c r="I452" s="228">
        <v>1980</v>
      </c>
      <c r="J452" s="228">
        <v>7333</v>
      </c>
      <c r="K452" s="228"/>
      <c r="L452" s="228"/>
      <c r="M452" s="228">
        <v>2984</v>
      </c>
      <c r="N452" s="228">
        <v>1980</v>
      </c>
      <c r="O452" s="228"/>
      <c r="P452" s="228"/>
      <c r="Q452" s="228"/>
      <c r="R452" s="227" t="s">
        <v>2414</v>
      </c>
      <c r="S452" s="228">
        <v>360</v>
      </c>
      <c r="T452" s="228" t="s">
        <v>1078</v>
      </c>
      <c r="U452" s="228"/>
      <c r="V452" s="233"/>
      <c r="W452" s="227" t="s">
        <v>3465</v>
      </c>
      <c r="X452" s="227"/>
      <c r="Y452" s="227"/>
      <c r="Z452" s="227"/>
      <c r="AA452" s="227"/>
      <c r="AB452" s="227">
        <v>2002</v>
      </c>
      <c r="AC452" s="227">
        <v>2002</v>
      </c>
      <c r="AD452" s="241">
        <v>2002</v>
      </c>
      <c r="AE452" s="241"/>
      <c r="AF452" s="241"/>
      <c r="AG452" s="241"/>
      <c r="AH452" s="241"/>
      <c r="AI452" s="244">
        <v>11190</v>
      </c>
      <c r="AJ452" s="323"/>
      <c r="AK452" s="1291"/>
    </row>
    <row r="453" spans="1:37" s="214" customFormat="1" ht="24" customHeight="1">
      <c r="A453" s="154"/>
      <c r="B453" s="903"/>
      <c r="C453" s="228" t="s">
        <v>2919</v>
      </c>
      <c r="D453" s="228" t="s">
        <v>20762</v>
      </c>
      <c r="E453" s="228" t="s">
        <v>9849</v>
      </c>
      <c r="F453" s="228" t="s">
        <v>2919</v>
      </c>
      <c r="G453" s="228" t="s">
        <v>9813</v>
      </c>
      <c r="H453" s="228">
        <v>10692</v>
      </c>
      <c r="I453" s="633">
        <v>2031.42</v>
      </c>
      <c r="J453" s="228">
        <v>8125.65</v>
      </c>
      <c r="K453" s="228"/>
      <c r="L453" s="228">
        <v>736</v>
      </c>
      <c r="M453" s="228" t="s">
        <v>9850</v>
      </c>
      <c r="N453" s="228" t="s">
        <v>9851</v>
      </c>
      <c r="O453" s="228"/>
      <c r="P453" s="228">
        <v>736</v>
      </c>
      <c r="Q453" s="228" t="s">
        <v>9850</v>
      </c>
      <c r="R453" s="228" t="s">
        <v>9851</v>
      </c>
      <c r="S453" s="228">
        <v>2488.5500000000002</v>
      </c>
      <c r="T453" s="228" t="s">
        <v>20763</v>
      </c>
      <c r="U453" s="228"/>
      <c r="V453" s="228"/>
      <c r="W453" s="228" t="s">
        <v>9852</v>
      </c>
      <c r="X453" s="228"/>
      <c r="Y453" s="228"/>
      <c r="Z453" s="228"/>
      <c r="AA453" s="228"/>
      <c r="AB453" s="228"/>
      <c r="AC453" s="228"/>
      <c r="AD453" s="241">
        <v>2014</v>
      </c>
      <c r="AE453" s="228"/>
      <c r="AF453" s="228"/>
      <c r="AG453" s="228"/>
      <c r="AH453" s="228"/>
      <c r="AI453" s="228">
        <v>23227</v>
      </c>
      <c r="AJ453" s="228"/>
      <c r="AK453" s="1291"/>
    </row>
    <row r="454" spans="1:37" s="214" customFormat="1" ht="24" customHeight="1">
      <c r="A454" s="154"/>
      <c r="B454" s="903"/>
      <c r="C454" s="228" t="s">
        <v>2919</v>
      </c>
      <c r="D454" s="228" t="s">
        <v>20764</v>
      </c>
      <c r="E454" s="228" t="s">
        <v>20765</v>
      </c>
      <c r="F454" s="228" t="s">
        <v>2919</v>
      </c>
      <c r="G454" s="228" t="s">
        <v>9813</v>
      </c>
      <c r="H454" s="228">
        <v>9622</v>
      </c>
      <c r="I454" s="633">
        <v>1863.21</v>
      </c>
      <c r="J454" s="228">
        <v>5246.49</v>
      </c>
      <c r="K454" s="228"/>
      <c r="L454" s="228"/>
      <c r="M454" s="228"/>
      <c r="N454" s="228" t="s">
        <v>20766</v>
      </c>
      <c r="O454" s="228"/>
      <c r="P454" s="228"/>
      <c r="Q454" s="228"/>
      <c r="R454" s="228"/>
      <c r="S454" s="228"/>
      <c r="T454" s="228" t="s">
        <v>16447</v>
      </c>
      <c r="U454" s="228"/>
      <c r="V454" s="228"/>
      <c r="W454" s="291" t="s">
        <v>17829</v>
      </c>
      <c r="X454" s="228"/>
      <c r="Y454" s="228"/>
      <c r="Z454" s="228"/>
      <c r="AA454" s="228"/>
      <c r="AB454" s="228"/>
      <c r="AC454" s="228"/>
      <c r="AD454" s="241">
        <v>2024</v>
      </c>
      <c r="AE454" s="228"/>
      <c r="AF454" s="228"/>
      <c r="AG454" s="228"/>
      <c r="AH454" s="228"/>
      <c r="AI454" s="228">
        <v>21500</v>
      </c>
      <c r="AJ454" s="529"/>
      <c r="AK454" s="1291" t="s">
        <v>19794</v>
      </c>
    </row>
    <row r="455" spans="1:37" s="214" customFormat="1" ht="24" customHeight="1">
      <c r="A455" s="154"/>
      <c r="B455" s="903"/>
      <c r="C455" s="241" t="s">
        <v>15432</v>
      </c>
      <c r="D455" s="241" t="s">
        <v>20767</v>
      </c>
      <c r="E455" s="243" t="s">
        <v>16444</v>
      </c>
      <c r="F455" s="227" t="s">
        <v>15432</v>
      </c>
      <c r="G455" s="241" t="s">
        <v>16445</v>
      </c>
      <c r="H455" s="244">
        <v>3024</v>
      </c>
      <c r="I455" s="244">
        <v>1453.2</v>
      </c>
      <c r="J455" s="244">
        <v>9314</v>
      </c>
      <c r="K455" s="228"/>
      <c r="L455" s="228"/>
      <c r="M455" s="228"/>
      <c r="N455" s="228"/>
      <c r="O455" s="228"/>
      <c r="P455" s="244">
        <v>448</v>
      </c>
      <c r="Q455" s="244" t="s">
        <v>16446</v>
      </c>
      <c r="R455" s="241" t="s">
        <v>26663</v>
      </c>
      <c r="S455" s="244">
        <v>1375</v>
      </c>
      <c r="T455" s="228" t="s">
        <v>16447</v>
      </c>
      <c r="U455" s="228"/>
      <c r="V455" s="228"/>
      <c r="W455" s="291" t="s">
        <v>17829</v>
      </c>
      <c r="X455" s="228"/>
      <c r="Y455" s="228"/>
      <c r="Z455" s="228"/>
      <c r="AA455" s="228"/>
      <c r="AB455" s="228"/>
      <c r="AC455" s="228"/>
      <c r="AD455" s="241">
        <v>2023</v>
      </c>
      <c r="AE455" s="228"/>
      <c r="AF455" s="228"/>
      <c r="AG455" s="228"/>
      <c r="AH455" s="228"/>
      <c r="AI455" s="519">
        <v>38300</v>
      </c>
      <c r="AJ455" s="529"/>
      <c r="AK455" s="1291"/>
    </row>
    <row r="456" spans="1:37" s="214" customFormat="1" ht="24" customHeight="1">
      <c r="A456" s="154"/>
      <c r="B456" s="903"/>
      <c r="C456" s="227" t="s">
        <v>2810</v>
      </c>
      <c r="D456" s="227" t="s">
        <v>20768</v>
      </c>
      <c r="E456" s="227" t="s">
        <v>10923</v>
      </c>
      <c r="F456" s="227" t="s">
        <v>2810</v>
      </c>
      <c r="G456" s="227" t="s">
        <v>20769</v>
      </c>
      <c r="H456" s="228">
        <v>3306</v>
      </c>
      <c r="I456" s="228">
        <v>924</v>
      </c>
      <c r="J456" s="228">
        <v>1115</v>
      </c>
      <c r="K456" s="228" t="s">
        <v>1156</v>
      </c>
      <c r="L456" s="228" t="s">
        <v>454</v>
      </c>
      <c r="M456" s="228"/>
      <c r="N456" s="228"/>
      <c r="O456" s="228">
        <v>600</v>
      </c>
      <c r="P456" s="228">
        <v>600</v>
      </c>
      <c r="Q456" s="228" t="s">
        <v>3471</v>
      </c>
      <c r="R456" s="227" t="s">
        <v>2664</v>
      </c>
      <c r="S456" s="228"/>
      <c r="T456" s="228"/>
      <c r="U456" s="228"/>
      <c r="V456" s="356"/>
      <c r="W456" s="227" t="s">
        <v>3472</v>
      </c>
      <c r="X456" s="227"/>
      <c r="Y456" s="227"/>
      <c r="Z456" s="227"/>
      <c r="AA456" s="227"/>
      <c r="AB456" s="227"/>
      <c r="AC456" s="227"/>
      <c r="AD456" s="241">
        <v>1999</v>
      </c>
      <c r="AE456" s="241"/>
      <c r="AF456" s="241"/>
      <c r="AG456" s="241"/>
      <c r="AH456" s="241"/>
      <c r="AI456" s="244">
        <v>1600</v>
      </c>
      <c r="AJ456" s="244"/>
      <c r="AK456" s="1291"/>
    </row>
    <row r="457" spans="1:37" s="214" customFormat="1" ht="24" customHeight="1">
      <c r="A457" s="154"/>
      <c r="B457" s="903"/>
      <c r="C457" s="227" t="s">
        <v>12654</v>
      </c>
      <c r="D457" s="227" t="s">
        <v>2811</v>
      </c>
      <c r="E457" s="227" t="s">
        <v>3473</v>
      </c>
      <c r="F457" s="227" t="s">
        <v>2810</v>
      </c>
      <c r="G457" s="227" t="s">
        <v>16449</v>
      </c>
      <c r="H457" s="228">
        <v>115066</v>
      </c>
      <c r="I457" s="228">
        <v>1090</v>
      </c>
      <c r="J457" s="228">
        <v>1384</v>
      </c>
      <c r="K457" s="228"/>
      <c r="L457" s="228"/>
      <c r="M457" s="228"/>
      <c r="N457" s="228"/>
      <c r="O457" s="228"/>
      <c r="P457" s="228"/>
      <c r="Q457" s="228"/>
      <c r="R457" s="227"/>
      <c r="S457" s="228">
        <v>415.65</v>
      </c>
      <c r="T457" s="228" t="s">
        <v>20770</v>
      </c>
      <c r="U457" s="228"/>
      <c r="V457" s="233"/>
      <c r="W457" s="227"/>
      <c r="X457" s="227"/>
      <c r="Y457" s="227"/>
      <c r="Z457" s="227"/>
      <c r="AA457" s="227"/>
      <c r="AB457" s="227"/>
      <c r="AC457" s="227"/>
      <c r="AD457" s="241">
        <v>2011</v>
      </c>
      <c r="AE457" s="241"/>
      <c r="AF457" s="241"/>
      <c r="AG457" s="241"/>
      <c r="AH457" s="241"/>
      <c r="AI457" s="244"/>
      <c r="AJ457" s="529"/>
      <c r="AK457" s="1291"/>
    </row>
    <row r="458" spans="1:37" s="214" customFormat="1" ht="24" customHeight="1">
      <c r="A458" s="154"/>
      <c r="B458" s="903"/>
      <c r="C458" s="227" t="s">
        <v>12654</v>
      </c>
      <c r="D458" s="227" t="s">
        <v>20771</v>
      </c>
      <c r="E458" s="227" t="s">
        <v>12813</v>
      </c>
      <c r="F458" s="227" t="s">
        <v>2810</v>
      </c>
      <c r="G458" s="227" t="s">
        <v>16449</v>
      </c>
      <c r="H458" s="228">
        <v>16510</v>
      </c>
      <c r="I458" s="228">
        <v>7083.9</v>
      </c>
      <c r="J458" s="228">
        <v>7083.9</v>
      </c>
      <c r="K458" s="228"/>
      <c r="L458" s="228"/>
      <c r="M458" s="228"/>
      <c r="N458" s="228"/>
      <c r="O458" s="228">
        <f>P458+S458+U458</f>
        <v>2589</v>
      </c>
      <c r="P458" s="228">
        <v>1054</v>
      </c>
      <c r="Q458" s="228" t="s">
        <v>13785</v>
      </c>
      <c r="R458" s="227" t="s">
        <v>12814</v>
      </c>
      <c r="S458" s="228">
        <v>1208</v>
      </c>
      <c r="T458" s="228" t="s">
        <v>26664</v>
      </c>
      <c r="U458" s="228">
        <v>327</v>
      </c>
      <c r="V458" s="233"/>
      <c r="W458" s="227" t="s">
        <v>17830</v>
      </c>
      <c r="X458" s="227"/>
      <c r="Y458" s="227"/>
      <c r="Z458" s="227"/>
      <c r="AA458" s="227"/>
      <c r="AB458" s="227"/>
      <c r="AC458" s="227"/>
      <c r="AD458" s="241">
        <v>2021</v>
      </c>
      <c r="AE458" s="241"/>
      <c r="AF458" s="241"/>
      <c r="AG458" s="241"/>
      <c r="AH458" s="241"/>
      <c r="AI458" s="244">
        <v>32695</v>
      </c>
      <c r="AJ458" s="529"/>
      <c r="AK458" s="1291"/>
    </row>
    <row r="459" spans="1:37" s="214" customFormat="1" ht="24" customHeight="1">
      <c r="A459" s="154"/>
      <c r="B459" s="903"/>
      <c r="C459" s="227" t="s">
        <v>12654</v>
      </c>
      <c r="D459" s="227" t="s">
        <v>2811</v>
      </c>
      <c r="E459" s="227" t="s">
        <v>16448</v>
      </c>
      <c r="F459" s="227" t="s">
        <v>12654</v>
      </c>
      <c r="G459" s="227" t="s">
        <v>16449</v>
      </c>
      <c r="H459" s="228">
        <v>115066</v>
      </c>
      <c r="I459" s="227">
        <v>1621</v>
      </c>
      <c r="J459" s="227">
        <v>1615</v>
      </c>
      <c r="K459" s="228"/>
      <c r="L459" s="228"/>
      <c r="M459" s="228"/>
      <c r="N459" s="228"/>
      <c r="O459" s="228"/>
      <c r="P459" s="228"/>
      <c r="Q459" s="228"/>
      <c r="R459" s="227" t="s">
        <v>13104</v>
      </c>
      <c r="S459" s="228"/>
      <c r="T459" s="228"/>
      <c r="U459" s="228"/>
      <c r="V459" s="233"/>
      <c r="W459" s="227"/>
      <c r="X459" s="227"/>
      <c r="Y459" s="227"/>
      <c r="Z459" s="227"/>
      <c r="AA459" s="227"/>
      <c r="AB459" s="227"/>
      <c r="AC459" s="227"/>
      <c r="AD459" s="227">
        <v>2021</v>
      </c>
      <c r="AE459" s="241"/>
      <c r="AF459" s="241"/>
      <c r="AG459" s="241"/>
      <c r="AH459" s="241"/>
      <c r="AI459" s="244"/>
      <c r="AJ459" s="313"/>
      <c r="AK459" s="1291"/>
    </row>
    <row r="460" spans="1:37" s="214" customFormat="1" ht="24" customHeight="1">
      <c r="A460" s="154"/>
      <c r="B460" s="903"/>
      <c r="C460" s="227" t="s">
        <v>3075</v>
      </c>
      <c r="D460" s="227" t="s">
        <v>20772</v>
      </c>
      <c r="E460" s="243" t="s">
        <v>3511</v>
      </c>
      <c r="F460" s="241" t="s">
        <v>3075</v>
      </c>
      <c r="G460" s="241" t="s">
        <v>3077</v>
      </c>
      <c r="H460" s="244">
        <v>22214</v>
      </c>
      <c r="I460" s="244">
        <v>3373</v>
      </c>
      <c r="J460" s="244">
        <v>4241</v>
      </c>
      <c r="K460" s="244" t="s">
        <v>1156</v>
      </c>
      <c r="L460" s="244" t="s">
        <v>454</v>
      </c>
      <c r="M460" s="244"/>
      <c r="N460" s="244"/>
      <c r="O460" s="244">
        <v>3113</v>
      </c>
      <c r="P460" s="244">
        <v>1407</v>
      </c>
      <c r="Q460" s="244" t="s">
        <v>3512</v>
      </c>
      <c r="R460" s="241" t="s">
        <v>2664</v>
      </c>
      <c r="S460" s="244">
        <v>850</v>
      </c>
      <c r="T460" s="244" t="s">
        <v>3513</v>
      </c>
      <c r="U460" s="244">
        <v>856</v>
      </c>
      <c r="V460" s="241">
        <v>6000</v>
      </c>
      <c r="W460" s="241" t="s">
        <v>1229</v>
      </c>
      <c r="X460" s="241"/>
      <c r="Y460" s="241"/>
      <c r="Z460" s="241"/>
      <c r="AA460" s="241"/>
      <c r="AB460" s="241"/>
      <c r="AC460" s="241"/>
      <c r="AD460" s="241">
        <v>2002</v>
      </c>
      <c r="AE460" s="241"/>
      <c r="AF460" s="241"/>
      <c r="AG460" s="241"/>
      <c r="AH460" s="241"/>
      <c r="AI460" s="244">
        <v>9041</v>
      </c>
      <c r="AJ460" s="244"/>
      <c r="AK460" s="1291"/>
    </row>
    <row r="461" spans="1:37" s="214" customFormat="1" ht="24" customHeight="1">
      <c r="A461" s="154"/>
      <c r="B461" s="903"/>
      <c r="C461" s="241" t="s">
        <v>3075</v>
      </c>
      <c r="D461" s="241" t="s">
        <v>20773</v>
      </c>
      <c r="E461" s="241" t="s">
        <v>8484</v>
      </c>
      <c r="F461" s="241" t="s">
        <v>3075</v>
      </c>
      <c r="G461" s="227" t="s">
        <v>3077</v>
      </c>
      <c r="H461" s="228">
        <v>2891</v>
      </c>
      <c r="I461" s="228">
        <v>1793</v>
      </c>
      <c r="J461" s="228">
        <v>8712</v>
      </c>
      <c r="K461" s="228"/>
      <c r="L461" s="244"/>
      <c r="M461" s="244"/>
      <c r="N461" s="244"/>
      <c r="O461" s="244">
        <v>1830</v>
      </c>
      <c r="P461" s="244">
        <v>702</v>
      </c>
      <c r="Q461" s="228" t="s">
        <v>8485</v>
      </c>
      <c r="R461" s="291" t="s">
        <v>1504</v>
      </c>
      <c r="S461" s="244">
        <v>833</v>
      </c>
      <c r="T461" s="244" t="s">
        <v>8486</v>
      </c>
      <c r="U461" s="244">
        <v>295</v>
      </c>
      <c r="V461" s="241"/>
      <c r="W461" s="291" t="s">
        <v>8487</v>
      </c>
      <c r="X461" s="241"/>
      <c r="Y461" s="241"/>
      <c r="Z461" s="241"/>
      <c r="AA461" s="241"/>
      <c r="AB461" s="241"/>
      <c r="AC461" s="241"/>
      <c r="AD461" s="241">
        <v>2017</v>
      </c>
      <c r="AE461" s="241"/>
      <c r="AF461" s="241"/>
      <c r="AG461" s="241"/>
      <c r="AH461" s="241"/>
      <c r="AI461" s="244">
        <v>19373</v>
      </c>
      <c r="AJ461" s="244"/>
      <c r="AK461" s="1291"/>
    </row>
    <row r="462" spans="1:37" s="214" customFormat="1" ht="24" customHeight="1">
      <c r="A462" s="154"/>
      <c r="B462" s="903"/>
      <c r="C462" s="241" t="s">
        <v>3075</v>
      </c>
      <c r="D462" s="241" t="s">
        <v>20774</v>
      </c>
      <c r="E462" s="243" t="s">
        <v>13786</v>
      </c>
      <c r="F462" s="241" t="s">
        <v>3075</v>
      </c>
      <c r="G462" s="241" t="s">
        <v>3077</v>
      </c>
      <c r="H462" s="244">
        <v>1720</v>
      </c>
      <c r="I462" s="244"/>
      <c r="J462" s="244">
        <v>5739</v>
      </c>
      <c r="K462" s="244"/>
      <c r="L462" s="244"/>
      <c r="M462" s="244"/>
      <c r="N462" s="244"/>
      <c r="O462" s="244">
        <f>SUM(P462,S462)</f>
        <v>2213</v>
      </c>
      <c r="P462" s="244">
        <v>856</v>
      </c>
      <c r="Q462" s="228" t="s">
        <v>13787</v>
      </c>
      <c r="R462" s="241" t="s">
        <v>12734</v>
      </c>
      <c r="S462" s="244">
        <v>1357</v>
      </c>
      <c r="T462" s="244" t="s">
        <v>13788</v>
      </c>
      <c r="U462" s="244">
        <v>0</v>
      </c>
      <c r="V462" s="241"/>
      <c r="W462" s="241" t="s">
        <v>13789</v>
      </c>
      <c r="X462" s="241"/>
      <c r="Y462" s="241"/>
      <c r="Z462" s="241"/>
      <c r="AA462" s="241"/>
      <c r="AB462" s="241"/>
      <c r="AC462" s="241"/>
      <c r="AD462" s="241">
        <v>2021</v>
      </c>
      <c r="AE462" s="241"/>
      <c r="AF462" s="241"/>
      <c r="AG462" s="241"/>
      <c r="AH462" s="241"/>
      <c r="AI462" s="244"/>
      <c r="AJ462" s="313"/>
      <c r="AK462" s="1291"/>
    </row>
    <row r="463" spans="1:37" s="214" customFormat="1" ht="24" customHeight="1">
      <c r="A463" s="154"/>
      <c r="B463" s="903"/>
      <c r="C463" s="241" t="s">
        <v>3075</v>
      </c>
      <c r="D463" s="241" t="s">
        <v>20775</v>
      </c>
      <c r="E463" s="243" t="s">
        <v>13790</v>
      </c>
      <c r="F463" s="241" t="s">
        <v>3075</v>
      </c>
      <c r="G463" s="241" t="s">
        <v>3077</v>
      </c>
      <c r="H463" s="244">
        <v>5480</v>
      </c>
      <c r="I463" s="244"/>
      <c r="J463" s="244">
        <v>7508</v>
      </c>
      <c r="K463" s="244"/>
      <c r="L463" s="244"/>
      <c r="M463" s="244"/>
      <c r="N463" s="244"/>
      <c r="O463" s="244">
        <v>708</v>
      </c>
      <c r="P463" s="244" t="s">
        <v>13791</v>
      </c>
      <c r="Q463" s="244" t="s">
        <v>13791</v>
      </c>
      <c r="R463" s="244" t="s">
        <v>13791</v>
      </c>
      <c r="S463" s="244">
        <v>708</v>
      </c>
      <c r="T463" s="244" t="s">
        <v>13788</v>
      </c>
      <c r="U463" s="244">
        <v>208</v>
      </c>
      <c r="V463" s="241"/>
      <c r="W463" s="241" t="s">
        <v>13792</v>
      </c>
      <c r="X463" s="241"/>
      <c r="Y463" s="241"/>
      <c r="Z463" s="241"/>
      <c r="AA463" s="241"/>
      <c r="AB463" s="241"/>
      <c r="AC463" s="241"/>
      <c r="AD463" s="241">
        <v>2021</v>
      </c>
      <c r="AE463" s="241"/>
      <c r="AF463" s="241"/>
      <c r="AG463" s="241"/>
      <c r="AH463" s="241"/>
      <c r="AI463" s="244"/>
      <c r="AJ463" s="313"/>
      <c r="AK463" s="1291"/>
    </row>
    <row r="464" spans="1:37" s="214" customFormat="1" ht="24" customHeight="1">
      <c r="A464" s="154"/>
      <c r="B464" s="903"/>
      <c r="C464" s="227" t="s">
        <v>912</v>
      </c>
      <c r="D464" s="227" t="s">
        <v>20776</v>
      </c>
      <c r="E464" s="227" t="s">
        <v>3475</v>
      </c>
      <c r="F464" s="227" t="s">
        <v>912</v>
      </c>
      <c r="G464" s="227" t="s">
        <v>912</v>
      </c>
      <c r="H464" s="228">
        <v>5796</v>
      </c>
      <c r="I464" s="228">
        <v>1157</v>
      </c>
      <c r="J464" s="228">
        <v>1382</v>
      </c>
      <c r="K464" s="228"/>
      <c r="L464" s="228"/>
      <c r="M464" s="228"/>
      <c r="N464" s="228"/>
      <c r="O464" s="228">
        <v>1098</v>
      </c>
      <c r="P464" s="228">
        <v>1098</v>
      </c>
      <c r="Q464" s="228" t="s">
        <v>3476</v>
      </c>
      <c r="R464" s="227" t="s">
        <v>1448</v>
      </c>
      <c r="S464" s="228"/>
      <c r="T464" s="228"/>
      <c r="U464" s="228"/>
      <c r="V464" s="233"/>
      <c r="W464" s="227"/>
      <c r="X464" s="227">
        <v>2007</v>
      </c>
      <c r="Y464" s="227">
        <v>3600</v>
      </c>
      <c r="Z464" s="227"/>
      <c r="AA464" s="227"/>
      <c r="AB464" s="227"/>
      <c r="AC464" s="227"/>
      <c r="AD464" s="241">
        <v>2007</v>
      </c>
      <c r="AE464" s="241"/>
      <c r="AF464" s="241"/>
      <c r="AG464" s="241"/>
      <c r="AH464" s="241"/>
      <c r="AI464" s="244">
        <v>3600</v>
      </c>
      <c r="AJ464" s="244"/>
      <c r="AK464" s="1291"/>
    </row>
    <row r="465" spans="1:37" s="214" customFormat="1" ht="24" customHeight="1">
      <c r="A465" s="154"/>
      <c r="B465" s="903"/>
      <c r="C465" s="227" t="s">
        <v>912</v>
      </c>
      <c r="D465" s="227" t="s">
        <v>20777</v>
      </c>
      <c r="E465" s="227" t="s">
        <v>3477</v>
      </c>
      <c r="F465" s="227" t="s">
        <v>912</v>
      </c>
      <c r="G465" s="227" t="s">
        <v>912</v>
      </c>
      <c r="H465" s="228">
        <v>9991</v>
      </c>
      <c r="I465" s="228">
        <v>1276</v>
      </c>
      <c r="J465" s="228">
        <v>1615</v>
      </c>
      <c r="K465" s="228"/>
      <c r="L465" s="228"/>
      <c r="M465" s="228"/>
      <c r="N465" s="228"/>
      <c r="O465" s="228">
        <v>1475</v>
      </c>
      <c r="P465" s="228">
        <v>1475</v>
      </c>
      <c r="Q465" s="228" t="s">
        <v>3478</v>
      </c>
      <c r="R465" s="227" t="s">
        <v>1448</v>
      </c>
      <c r="S465" s="228"/>
      <c r="T465" s="228"/>
      <c r="U465" s="228"/>
      <c r="V465" s="233"/>
      <c r="W465" s="227"/>
      <c r="X465" s="227">
        <v>2010</v>
      </c>
      <c r="Y465" s="227">
        <v>3400</v>
      </c>
      <c r="Z465" s="227"/>
      <c r="AA465" s="227"/>
      <c r="AB465" s="227"/>
      <c r="AC465" s="227"/>
      <c r="AD465" s="241">
        <v>2005</v>
      </c>
      <c r="AE465" s="241"/>
      <c r="AF465" s="241"/>
      <c r="AG465" s="241"/>
      <c r="AH465" s="241"/>
      <c r="AI465" s="244">
        <v>3500</v>
      </c>
      <c r="AJ465" s="244"/>
      <c r="AK465" s="1291"/>
    </row>
    <row r="466" spans="1:37" s="214" customFormat="1" ht="24" customHeight="1">
      <c r="A466" s="154"/>
      <c r="B466" s="903"/>
      <c r="C466" s="227" t="s">
        <v>912</v>
      </c>
      <c r="D466" s="227" t="s">
        <v>20778</v>
      </c>
      <c r="E466" s="227" t="s">
        <v>3479</v>
      </c>
      <c r="F466" s="227" t="s">
        <v>912</v>
      </c>
      <c r="G466" s="227" t="s">
        <v>912</v>
      </c>
      <c r="H466" s="228">
        <v>4757</v>
      </c>
      <c r="I466" s="228">
        <v>1532</v>
      </c>
      <c r="J466" s="228">
        <v>1705</v>
      </c>
      <c r="K466" s="228"/>
      <c r="L466" s="228"/>
      <c r="M466" s="228"/>
      <c r="N466" s="228"/>
      <c r="O466" s="228">
        <v>704</v>
      </c>
      <c r="P466" s="228">
        <v>704</v>
      </c>
      <c r="Q466" s="228" t="s">
        <v>3480</v>
      </c>
      <c r="R466" s="227" t="s">
        <v>1448</v>
      </c>
      <c r="S466" s="228"/>
      <c r="T466" s="228"/>
      <c r="U466" s="228">
        <v>158</v>
      </c>
      <c r="V466" s="233"/>
      <c r="W466" s="227"/>
      <c r="X466" s="227">
        <v>2010</v>
      </c>
      <c r="Y466" s="227">
        <v>4700</v>
      </c>
      <c r="Z466" s="227"/>
      <c r="AA466" s="227"/>
      <c r="AB466" s="227"/>
      <c r="AC466" s="227"/>
      <c r="AD466" s="241">
        <v>2010</v>
      </c>
      <c r="AE466" s="241"/>
      <c r="AF466" s="241"/>
      <c r="AG466" s="241"/>
      <c r="AH466" s="241"/>
      <c r="AI466" s="244">
        <v>3400</v>
      </c>
      <c r="AJ466" s="244"/>
      <c r="AK466" s="1291"/>
    </row>
    <row r="467" spans="1:37" s="214" customFormat="1" ht="24" customHeight="1">
      <c r="A467" s="154"/>
      <c r="B467" s="903"/>
      <c r="C467" s="227" t="s">
        <v>912</v>
      </c>
      <c r="D467" s="227" t="s">
        <v>20779</v>
      </c>
      <c r="E467" s="227" t="s">
        <v>3481</v>
      </c>
      <c r="F467" s="227" t="s">
        <v>912</v>
      </c>
      <c r="G467" s="227" t="s">
        <v>912</v>
      </c>
      <c r="H467" s="228">
        <v>7169</v>
      </c>
      <c r="I467" s="228">
        <v>1407</v>
      </c>
      <c r="J467" s="228">
        <v>1694</v>
      </c>
      <c r="K467" s="228">
        <v>7878</v>
      </c>
      <c r="L467" s="228"/>
      <c r="M467" s="228"/>
      <c r="N467" s="228"/>
      <c r="O467" s="228">
        <v>711</v>
      </c>
      <c r="P467" s="228">
        <v>711</v>
      </c>
      <c r="Q467" s="228" t="s">
        <v>3482</v>
      </c>
      <c r="R467" s="227" t="s">
        <v>1448</v>
      </c>
      <c r="S467" s="228"/>
      <c r="T467" s="228"/>
      <c r="U467" s="228">
        <v>181</v>
      </c>
      <c r="V467" s="233"/>
      <c r="W467" s="227"/>
      <c r="X467" s="227">
        <v>2011</v>
      </c>
      <c r="Y467" s="227">
        <v>5500</v>
      </c>
      <c r="Z467" s="227"/>
      <c r="AA467" s="227"/>
      <c r="AB467" s="227"/>
      <c r="AC467" s="227"/>
      <c r="AD467" s="241">
        <v>2010</v>
      </c>
      <c r="AE467" s="241"/>
      <c r="AF467" s="241"/>
      <c r="AG467" s="241"/>
      <c r="AH467" s="241"/>
      <c r="AI467" s="244">
        <v>4700</v>
      </c>
      <c r="AJ467" s="244"/>
      <c r="AK467" s="1291"/>
    </row>
    <row r="468" spans="1:37" s="214" customFormat="1" ht="24" customHeight="1">
      <c r="A468" s="154"/>
      <c r="B468" s="903"/>
      <c r="C468" s="227" t="s">
        <v>912</v>
      </c>
      <c r="D468" s="227" t="s">
        <v>20780</v>
      </c>
      <c r="E468" s="227" t="s">
        <v>3483</v>
      </c>
      <c r="F468" s="227" t="s">
        <v>912</v>
      </c>
      <c r="G468" s="227" t="s">
        <v>10665</v>
      </c>
      <c r="H468" s="228">
        <v>7400</v>
      </c>
      <c r="I468" s="228">
        <v>1473.98</v>
      </c>
      <c r="J468" s="228">
        <v>1993.66</v>
      </c>
      <c r="K468" s="228" t="s">
        <v>1156</v>
      </c>
      <c r="L468" s="228" t="s">
        <v>454</v>
      </c>
      <c r="M468" s="228"/>
      <c r="N468" s="228"/>
      <c r="O468" s="228">
        <v>1815</v>
      </c>
      <c r="P468" s="228">
        <v>1815.36</v>
      </c>
      <c r="Q468" s="228" t="s">
        <v>3484</v>
      </c>
      <c r="R468" s="227" t="s">
        <v>3485</v>
      </c>
      <c r="S468" s="228"/>
      <c r="T468" s="228"/>
      <c r="U468" s="228"/>
      <c r="V468" s="233">
        <v>6000</v>
      </c>
      <c r="W468" s="227" t="s">
        <v>2166</v>
      </c>
      <c r="X468" s="227">
        <v>2011</v>
      </c>
      <c r="Y468" s="227">
        <v>4500</v>
      </c>
      <c r="Z468" s="227"/>
      <c r="AA468" s="227"/>
      <c r="AB468" s="227"/>
      <c r="AC468" s="227"/>
      <c r="AD468" s="241">
        <v>2011</v>
      </c>
      <c r="AE468" s="241"/>
      <c r="AF468" s="241"/>
      <c r="AG468" s="241"/>
      <c r="AH468" s="241"/>
      <c r="AI468" s="244">
        <v>5500</v>
      </c>
      <c r="AJ468" s="244"/>
      <c r="AK468" s="1291"/>
    </row>
    <row r="469" spans="1:37" s="214" customFormat="1" ht="24" customHeight="1">
      <c r="A469" s="1410"/>
      <c r="B469" s="903"/>
      <c r="C469" s="227" t="s">
        <v>912</v>
      </c>
      <c r="D469" s="227" t="s">
        <v>20781</v>
      </c>
      <c r="E469" s="227" t="s">
        <v>3486</v>
      </c>
      <c r="F469" s="227" t="s">
        <v>912</v>
      </c>
      <c r="G469" s="227" t="s">
        <v>912</v>
      </c>
      <c r="H469" s="228">
        <v>6710</v>
      </c>
      <c r="I469" s="228">
        <v>1331</v>
      </c>
      <c r="J469" s="228">
        <v>1665</v>
      </c>
      <c r="K469" s="228"/>
      <c r="L469" s="228"/>
      <c r="M469" s="228"/>
      <c r="N469" s="228"/>
      <c r="O469" s="228">
        <v>1252</v>
      </c>
      <c r="P469" s="228">
        <v>1252.49</v>
      </c>
      <c r="Q469" s="228" t="s">
        <v>3487</v>
      </c>
      <c r="R469" s="227" t="s">
        <v>3488</v>
      </c>
      <c r="S469" s="228"/>
      <c r="T469" s="228"/>
      <c r="U469" s="228">
        <v>231</v>
      </c>
      <c r="V469" s="233"/>
      <c r="W469" s="227" t="s">
        <v>3489</v>
      </c>
      <c r="X469" s="227">
        <v>2012</v>
      </c>
      <c r="Y469" s="227">
        <v>6700</v>
      </c>
      <c r="Z469" s="227"/>
      <c r="AA469" s="227"/>
      <c r="AB469" s="227"/>
      <c r="AC469" s="227"/>
      <c r="AD469" s="241">
        <v>2011</v>
      </c>
      <c r="AE469" s="241"/>
      <c r="AF469" s="241"/>
      <c r="AG469" s="241"/>
      <c r="AH469" s="241"/>
      <c r="AI469" s="244">
        <v>4500</v>
      </c>
      <c r="AJ469" s="244"/>
      <c r="AK469" s="1291"/>
    </row>
    <row r="470" spans="1:37" s="214" customFormat="1" ht="24" customHeight="1">
      <c r="A470" s="1410"/>
      <c r="B470" s="903"/>
      <c r="C470" s="227" t="s">
        <v>912</v>
      </c>
      <c r="D470" s="227" t="s">
        <v>20782</v>
      </c>
      <c r="E470" s="227" t="s">
        <v>3490</v>
      </c>
      <c r="F470" s="227" t="s">
        <v>912</v>
      </c>
      <c r="G470" s="227" t="s">
        <v>912</v>
      </c>
      <c r="H470" s="228">
        <v>9673</v>
      </c>
      <c r="I470" s="228">
        <v>1534</v>
      </c>
      <c r="J470" s="228">
        <v>1792</v>
      </c>
      <c r="K470" s="228"/>
      <c r="L470" s="228"/>
      <c r="M470" s="228"/>
      <c r="N470" s="228"/>
      <c r="O470" s="228">
        <v>828</v>
      </c>
      <c r="P470" s="228">
        <v>828</v>
      </c>
      <c r="Q470" s="228" t="s">
        <v>3491</v>
      </c>
      <c r="R470" s="227" t="s">
        <v>1448</v>
      </c>
      <c r="S470" s="228"/>
      <c r="T470" s="228"/>
      <c r="U470" s="228">
        <v>150</v>
      </c>
      <c r="V470" s="233"/>
      <c r="W470" s="227" t="s">
        <v>1449</v>
      </c>
      <c r="X470" s="227">
        <v>2013</v>
      </c>
      <c r="Y470" s="227">
        <v>5800</v>
      </c>
      <c r="Z470" s="227"/>
      <c r="AA470" s="227"/>
      <c r="AB470" s="227"/>
      <c r="AC470" s="227"/>
      <c r="AD470" s="241">
        <v>2012</v>
      </c>
      <c r="AE470" s="241"/>
      <c r="AF470" s="241"/>
      <c r="AG470" s="241"/>
      <c r="AH470" s="241"/>
      <c r="AI470" s="244">
        <v>6700</v>
      </c>
      <c r="AJ470" s="244"/>
      <c r="AK470" s="1291"/>
    </row>
    <row r="471" spans="1:37" s="214" customFormat="1" ht="24" customHeight="1">
      <c r="A471" s="1410"/>
      <c r="B471" s="903"/>
      <c r="C471" s="227" t="s">
        <v>912</v>
      </c>
      <c r="D471" s="227" t="s">
        <v>20783</v>
      </c>
      <c r="E471" s="227" t="s">
        <v>3492</v>
      </c>
      <c r="F471" s="227" t="s">
        <v>912</v>
      </c>
      <c r="G471" s="227" t="s">
        <v>912</v>
      </c>
      <c r="H471" s="228">
        <v>7700</v>
      </c>
      <c r="I471" s="228">
        <v>1514</v>
      </c>
      <c r="J471" s="228">
        <v>1668</v>
      </c>
      <c r="K471" s="228"/>
      <c r="L471" s="228"/>
      <c r="M471" s="228"/>
      <c r="N471" s="228"/>
      <c r="O471" s="228">
        <v>828</v>
      </c>
      <c r="P471" s="228">
        <v>892</v>
      </c>
      <c r="Q471" s="228" t="s">
        <v>1776</v>
      </c>
      <c r="R471" s="227" t="s">
        <v>1448</v>
      </c>
      <c r="S471" s="228"/>
      <c r="T471" s="228"/>
      <c r="U471" s="228">
        <v>142</v>
      </c>
      <c r="V471" s="233"/>
      <c r="W471" s="227" t="s">
        <v>1449</v>
      </c>
      <c r="X471" s="227">
        <v>2014</v>
      </c>
      <c r="Y471" s="227">
        <v>7400</v>
      </c>
      <c r="Z471" s="227"/>
      <c r="AA471" s="227"/>
      <c r="AB471" s="227"/>
      <c r="AC471" s="227"/>
      <c r="AD471" s="241">
        <v>2013</v>
      </c>
      <c r="AE471" s="241"/>
      <c r="AF471" s="241"/>
      <c r="AG471" s="241"/>
      <c r="AH471" s="241"/>
      <c r="AI471" s="244">
        <v>5800</v>
      </c>
      <c r="AJ471" s="244"/>
      <c r="AK471" s="1291"/>
    </row>
    <row r="472" spans="1:37" s="214" customFormat="1" ht="24" customHeight="1">
      <c r="A472" s="1410"/>
      <c r="B472" s="903"/>
      <c r="C472" s="241" t="s">
        <v>912</v>
      </c>
      <c r="D472" s="241" t="s">
        <v>20784</v>
      </c>
      <c r="E472" s="241" t="s">
        <v>3493</v>
      </c>
      <c r="F472" s="241" t="s">
        <v>912</v>
      </c>
      <c r="G472" s="227" t="s">
        <v>912</v>
      </c>
      <c r="H472" s="228">
        <v>7016</v>
      </c>
      <c r="I472" s="228">
        <v>1931</v>
      </c>
      <c r="J472" s="228">
        <v>2902</v>
      </c>
      <c r="K472" s="228"/>
      <c r="L472" s="244"/>
      <c r="M472" s="244"/>
      <c r="N472" s="244"/>
      <c r="O472" s="244">
        <v>828</v>
      </c>
      <c r="P472" s="244">
        <v>1394</v>
      </c>
      <c r="Q472" s="228" t="s">
        <v>3494</v>
      </c>
      <c r="R472" s="291" t="s">
        <v>1448</v>
      </c>
      <c r="S472" s="244"/>
      <c r="T472" s="244"/>
      <c r="U472" s="244">
        <v>182</v>
      </c>
      <c r="V472" s="241"/>
      <c r="W472" s="291" t="s">
        <v>1449</v>
      </c>
      <c r="X472" s="241">
        <v>2016</v>
      </c>
      <c r="Y472" s="241">
        <v>7260</v>
      </c>
      <c r="Z472" s="241"/>
      <c r="AA472" s="241"/>
      <c r="AB472" s="241"/>
      <c r="AC472" s="241"/>
      <c r="AD472" s="241">
        <v>2014</v>
      </c>
      <c r="AE472" s="241"/>
      <c r="AF472" s="241"/>
      <c r="AG472" s="241"/>
      <c r="AH472" s="241"/>
      <c r="AI472" s="244">
        <v>7400</v>
      </c>
      <c r="AJ472" s="244"/>
      <c r="AK472" s="1291"/>
    </row>
    <row r="473" spans="1:37" s="214" customFormat="1" ht="24" customHeight="1">
      <c r="A473" s="1410" t="s">
        <v>315</v>
      </c>
      <c r="B473" s="903"/>
      <c r="C473" s="227" t="s">
        <v>912</v>
      </c>
      <c r="D473" s="227" t="s">
        <v>20785</v>
      </c>
      <c r="E473" s="227" t="s">
        <v>3495</v>
      </c>
      <c r="F473" s="227" t="s">
        <v>912</v>
      </c>
      <c r="G473" s="227" t="s">
        <v>912</v>
      </c>
      <c r="H473" s="228">
        <v>5540</v>
      </c>
      <c r="I473" s="228">
        <v>2134</v>
      </c>
      <c r="J473" s="228">
        <v>2887</v>
      </c>
      <c r="K473" s="228"/>
      <c r="L473" s="228"/>
      <c r="M473" s="228"/>
      <c r="N473" s="228"/>
      <c r="O473" s="228"/>
      <c r="P473" s="228">
        <v>1856</v>
      </c>
      <c r="Q473" s="228" t="s">
        <v>3496</v>
      </c>
      <c r="R473" s="227" t="s">
        <v>454</v>
      </c>
      <c r="S473" s="228"/>
      <c r="T473" s="228"/>
      <c r="U473" s="228">
        <v>163</v>
      </c>
      <c r="V473" s="233"/>
      <c r="W473" s="227" t="s">
        <v>3497</v>
      </c>
      <c r="X473" s="227">
        <v>2009</v>
      </c>
      <c r="Y473" s="227">
        <v>2690</v>
      </c>
      <c r="Z473" s="227"/>
      <c r="AA473" s="227"/>
      <c r="AB473" s="227"/>
      <c r="AC473" s="227"/>
      <c r="AD473" s="241">
        <v>2016</v>
      </c>
      <c r="AE473" s="241"/>
      <c r="AF473" s="241"/>
      <c r="AG473" s="241"/>
      <c r="AH473" s="241"/>
      <c r="AI473" s="244">
        <v>7260</v>
      </c>
      <c r="AJ473" s="244"/>
      <c r="AK473" s="1291"/>
    </row>
    <row r="474" spans="1:37" s="214" customFormat="1" ht="24" customHeight="1">
      <c r="A474" s="1410"/>
      <c r="B474" s="903"/>
      <c r="C474" s="227" t="s">
        <v>912</v>
      </c>
      <c r="D474" s="227" t="s">
        <v>20786</v>
      </c>
      <c r="E474" s="243" t="s">
        <v>3498</v>
      </c>
      <c r="F474" s="241" t="s">
        <v>912</v>
      </c>
      <c r="G474" s="241" t="s">
        <v>912</v>
      </c>
      <c r="H474" s="244">
        <v>3284</v>
      </c>
      <c r="I474" s="244">
        <v>478</v>
      </c>
      <c r="J474" s="244">
        <v>957</v>
      </c>
      <c r="K474" s="244"/>
      <c r="L474" s="244"/>
      <c r="M474" s="244"/>
      <c r="N474" s="244"/>
      <c r="O474" s="244">
        <v>828</v>
      </c>
      <c r="P474" s="244">
        <v>200</v>
      </c>
      <c r="Q474" s="244" t="s">
        <v>3499</v>
      </c>
      <c r="R474" s="241" t="s">
        <v>1172</v>
      </c>
      <c r="S474" s="244"/>
      <c r="T474" s="244"/>
      <c r="U474" s="244">
        <v>200</v>
      </c>
      <c r="V474" s="241"/>
      <c r="W474" s="241" t="s">
        <v>26665</v>
      </c>
      <c r="X474" s="241">
        <v>2008</v>
      </c>
      <c r="Y474" s="241"/>
      <c r="Z474" s="241"/>
      <c r="AA474" s="241"/>
      <c r="AB474" s="241"/>
      <c r="AC474" s="241"/>
      <c r="AD474" s="241">
        <v>2009</v>
      </c>
      <c r="AE474" s="241"/>
      <c r="AF474" s="241"/>
      <c r="AG474" s="241"/>
      <c r="AH474" s="241"/>
      <c r="AI474" s="244">
        <v>2690</v>
      </c>
      <c r="AJ474" s="244"/>
      <c r="AK474" s="1291"/>
    </row>
    <row r="475" spans="1:37" s="214" customFormat="1" ht="24" customHeight="1">
      <c r="A475" s="1410"/>
      <c r="B475" s="903"/>
      <c r="C475" s="227" t="s">
        <v>912</v>
      </c>
      <c r="D475" s="227" t="s">
        <v>20787</v>
      </c>
      <c r="E475" s="243" t="s">
        <v>8482</v>
      </c>
      <c r="F475" s="241" t="s">
        <v>912</v>
      </c>
      <c r="G475" s="241" t="s">
        <v>10665</v>
      </c>
      <c r="H475" s="244">
        <v>5732</v>
      </c>
      <c r="I475" s="244">
        <v>970</v>
      </c>
      <c r="J475" s="244">
        <v>970</v>
      </c>
      <c r="K475" s="244"/>
      <c r="L475" s="244"/>
      <c r="M475" s="244"/>
      <c r="N475" s="244"/>
      <c r="O475" s="244"/>
      <c r="P475" s="244"/>
      <c r="Q475" s="244"/>
      <c r="R475" s="241" t="s">
        <v>8483</v>
      </c>
      <c r="S475" s="244"/>
      <c r="T475" s="244"/>
      <c r="U475" s="244"/>
      <c r="V475" s="241"/>
      <c r="W475" s="241"/>
      <c r="X475" s="241"/>
      <c r="Y475" s="241"/>
      <c r="Z475" s="241"/>
      <c r="AA475" s="241"/>
      <c r="AB475" s="241"/>
      <c r="AC475" s="241"/>
      <c r="AD475" s="241">
        <v>2008</v>
      </c>
      <c r="AE475" s="241"/>
      <c r="AF475" s="241"/>
      <c r="AG475" s="241"/>
      <c r="AH475" s="241"/>
      <c r="AI475" s="244"/>
      <c r="AJ475" s="244"/>
      <c r="AK475" s="1291"/>
    </row>
    <row r="476" spans="1:37" s="214" customFormat="1" ht="24" customHeight="1">
      <c r="A476" s="1410"/>
      <c r="B476" s="903"/>
      <c r="C476" s="227" t="s">
        <v>2933</v>
      </c>
      <c r="D476" s="227" t="s">
        <v>20788</v>
      </c>
      <c r="E476" s="227" t="s">
        <v>3529</v>
      </c>
      <c r="F476" s="227" t="s">
        <v>2933</v>
      </c>
      <c r="G476" s="227" t="s">
        <v>3530</v>
      </c>
      <c r="H476" s="228">
        <v>4250</v>
      </c>
      <c r="I476" s="228">
        <v>682</v>
      </c>
      <c r="J476" s="228">
        <v>1846</v>
      </c>
      <c r="K476" s="228" t="s">
        <v>454</v>
      </c>
      <c r="L476" s="228" t="s">
        <v>1156</v>
      </c>
      <c r="M476" s="228"/>
      <c r="N476" s="228"/>
      <c r="O476" s="228">
        <v>252</v>
      </c>
      <c r="P476" s="228">
        <v>252</v>
      </c>
      <c r="Q476" s="228" t="s">
        <v>3531</v>
      </c>
      <c r="R476" s="227" t="s">
        <v>1859</v>
      </c>
      <c r="S476" s="228"/>
      <c r="T476" s="228"/>
      <c r="U476" s="228"/>
      <c r="V476" s="233">
        <v>2802</v>
      </c>
      <c r="W476" s="227" t="s">
        <v>3532</v>
      </c>
      <c r="X476" s="227"/>
      <c r="Y476" s="227"/>
      <c r="Z476" s="227"/>
      <c r="AA476" s="227"/>
      <c r="AB476" s="227"/>
      <c r="AC476" s="227"/>
      <c r="AD476" s="241">
        <v>2001</v>
      </c>
      <c r="AE476" s="241"/>
      <c r="AF476" s="241"/>
      <c r="AG476" s="241"/>
      <c r="AH476" s="241"/>
      <c r="AI476" s="244">
        <v>3790</v>
      </c>
      <c r="AJ476" s="244"/>
      <c r="AK476" s="1291"/>
    </row>
    <row r="477" spans="1:37" s="214" customFormat="1" ht="24" customHeight="1">
      <c r="A477" s="1410"/>
      <c r="B477" s="903"/>
      <c r="C477" s="227" t="s">
        <v>2933</v>
      </c>
      <c r="D477" s="227" t="s">
        <v>20789</v>
      </c>
      <c r="E477" s="227" t="s">
        <v>3533</v>
      </c>
      <c r="F477" s="227" t="s">
        <v>2933</v>
      </c>
      <c r="G477" s="227" t="s">
        <v>2614</v>
      </c>
      <c r="H477" s="228">
        <v>51520</v>
      </c>
      <c r="I477" s="228">
        <v>1940</v>
      </c>
      <c r="J477" s="228">
        <v>4981</v>
      </c>
      <c r="K477" s="228"/>
      <c r="L477" s="228"/>
      <c r="M477" s="228"/>
      <c r="N477" s="228"/>
      <c r="O477" s="228">
        <v>2171</v>
      </c>
      <c r="P477" s="228">
        <v>783</v>
      </c>
      <c r="Q477" s="228" t="s">
        <v>3534</v>
      </c>
      <c r="R477" s="227" t="s">
        <v>3535</v>
      </c>
      <c r="S477" s="228">
        <v>1184</v>
      </c>
      <c r="T477" s="228" t="s">
        <v>3536</v>
      </c>
      <c r="U477" s="228">
        <v>204</v>
      </c>
      <c r="V477" s="233"/>
      <c r="W477" s="227" t="s">
        <v>3537</v>
      </c>
      <c r="X477" s="227"/>
      <c r="Y477" s="227"/>
      <c r="Z477" s="227"/>
      <c r="AA477" s="227"/>
      <c r="AB477" s="227"/>
      <c r="AC477" s="227"/>
      <c r="AD477" s="241">
        <v>2011</v>
      </c>
      <c r="AE477" s="241"/>
      <c r="AF477" s="241"/>
      <c r="AG477" s="241"/>
      <c r="AH477" s="241"/>
      <c r="AI477" s="244">
        <v>9700</v>
      </c>
      <c r="AJ477" s="244"/>
      <c r="AK477" s="1291"/>
    </row>
    <row r="478" spans="1:37" s="214" customFormat="1" ht="24" customHeight="1">
      <c r="A478" s="1410"/>
      <c r="B478" s="903"/>
      <c r="C478" s="227" t="s">
        <v>12752</v>
      </c>
      <c r="D478" s="227"/>
      <c r="E478" s="227" t="s">
        <v>12815</v>
      </c>
      <c r="F478" s="227" t="s">
        <v>12752</v>
      </c>
      <c r="G478" s="227" t="s">
        <v>12816</v>
      </c>
      <c r="H478" s="228">
        <v>3410</v>
      </c>
      <c r="I478" s="228">
        <v>1568</v>
      </c>
      <c r="J478" s="228">
        <v>6917</v>
      </c>
      <c r="K478" s="228"/>
      <c r="L478" s="228"/>
      <c r="M478" s="228"/>
      <c r="N478" s="228"/>
      <c r="O478" s="228">
        <v>2089</v>
      </c>
      <c r="P478" s="228">
        <v>1020</v>
      </c>
      <c r="Q478" s="228" t="s">
        <v>12817</v>
      </c>
      <c r="R478" s="227" t="s">
        <v>12814</v>
      </c>
      <c r="S478" s="228">
        <v>820</v>
      </c>
      <c r="T478" s="228" t="s">
        <v>12818</v>
      </c>
      <c r="U478" s="228">
        <v>249</v>
      </c>
      <c r="V478" s="233"/>
      <c r="W478" s="227" t="s">
        <v>12819</v>
      </c>
      <c r="X478" s="227"/>
      <c r="Y478" s="227"/>
      <c r="Z478" s="227"/>
      <c r="AA478" s="227"/>
      <c r="AB478" s="227"/>
      <c r="AC478" s="227"/>
      <c r="AD478" s="241">
        <v>2020</v>
      </c>
      <c r="AE478" s="241"/>
      <c r="AF478" s="241"/>
      <c r="AG478" s="241"/>
      <c r="AH478" s="241"/>
      <c r="AI478" s="244">
        <v>16300</v>
      </c>
      <c r="AJ478" s="244"/>
      <c r="AK478" s="1291"/>
    </row>
    <row r="479" spans="1:37" s="214" customFormat="1" ht="24" customHeight="1">
      <c r="A479" s="1449"/>
      <c r="B479" s="903"/>
      <c r="C479" s="227" t="s">
        <v>2830</v>
      </c>
      <c r="D479" s="227" t="s">
        <v>20790</v>
      </c>
      <c r="E479" s="227" t="s">
        <v>3514</v>
      </c>
      <c r="F479" s="227" t="s">
        <v>2830</v>
      </c>
      <c r="G479" s="227" t="s">
        <v>1340</v>
      </c>
      <c r="H479" s="228">
        <v>3218</v>
      </c>
      <c r="I479" s="228">
        <v>1615</v>
      </c>
      <c r="J479" s="228">
        <v>2267</v>
      </c>
      <c r="K479" s="228"/>
      <c r="L479" s="228"/>
      <c r="M479" s="228"/>
      <c r="N479" s="228"/>
      <c r="O479" s="228">
        <v>1370</v>
      </c>
      <c r="P479" s="228">
        <v>600</v>
      </c>
      <c r="Q479" s="228" t="s">
        <v>3515</v>
      </c>
      <c r="R479" s="227" t="s">
        <v>2414</v>
      </c>
      <c r="S479" s="241">
        <v>770</v>
      </c>
      <c r="T479" s="244" t="s">
        <v>2669</v>
      </c>
      <c r="U479" s="241">
        <v>1</v>
      </c>
      <c r="V479" s="244"/>
      <c r="W479" s="227" t="s">
        <v>3516</v>
      </c>
      <c r="X479" s="227"/>
      <c r="Y479" s="227"/>
      <c r="Z479" s="227"/>
      <c r="AA479" s="227"/>
      <c r="AB479" s="227"/>
      <c r="AC479" s="227"/>
      <c r="AD479" s="241">
        <v>2013</v>
      </c>
      <c r="AE479" s="241"/>
      <c r="AF479" s="241"/>
      <c r="AG479" s="241"/>
      <c r="AH479" s="241"/>
      <c r="AI479" s="244">
        <v>4800</v>
      </c>
      <c r="AJ479" s="244"/>
      <c r="AK479" s="1291"/>
    </row>
    <row r="480" spans="1:37" s="214" customFormat="1" ht="24" customHeight="1">
      <c r="A480" s="1449"/>
      <c r="B480" s="903"/>
      <c r="C480" s="227" t="s">
        <v>2830</v>
      </c>
      <c r="D480" s="227" t="s">
        <v>20029</v>
      </c>
      <c r="E480" s="227" t="s">
        <v>3517</v>
      </c>
      <c r="F480" s="227" t="s">
        <v>2830</v>
      </c>
      <c r="G480" s="227" t="s">
        <v>1340</v>
      </c>
      <c r="H480" s="228">
        <v>104897</v>
      </c>
      <c r="I480" s="228">
        <v>1170</v>
      </c>
      <c r="J480" s="228">
        <v>1170</v>
      </c>
      <c r="K480" s="228"/>
      <c r="L480" s="228"/>
      <c r="M480" s="228"/>
      <c r="N480" s="228"/>
      <c r="O480" s="228">
        <v>2858.61</v>
      </c>
      <c r="P480" s="228">
        <v>2775</v>
      </c>
      <c r="Q480" s="228" t="s">
        <v>3518</v>
      </c>
      <c r="R480" s="227" t="s">
        <v>1360</v>
      </c>
      <c r="S480" s="228"/>
      <c r="T480" s="228"/>
      <c r="U480" s="228"/>
      <c r="V480" s="233"/>
      <c r="W480" s="227" t="s">
        <v>1395</v>
      </c>
      <c r="X480" s="227"/>
      <c r="Y480" s="227"/>
      <c r="Z480" s="227"/>
      <c r="AA480" s="227"/>
      <c r="AB480" s="227"/>
      <c r="AC480" s="227"/>
      <c r="AD480" s="241">
        <v>2013</v>
      </c>
      <c r="AE480" s="241"/>
      <c r="AF480" s="241"/>
      <c r="AG480" s="241"/>
      <c r="AH480" s="241"/>
      <c r="AI480" s="244">
        <v>1000</v>
      </c>
      <c r="AJ480" s="244"/>
      <c r="AK480" s="1291"/>
    </row>
    <row r="481" spans="1:37" s="214" customFormat="1" ht="24" customHeight="1">
      <c r="A481" s="1449"/>
      <c r="B481" s="903"/>
      <c r="C481" s="227" t="s">
        <v>2830</v>
      </c>
      <c r="D481" s="227" t="s">
        <v>20791</v>
      </c>
      <c r="E481" s="260" t="s">
        <v>3519</v>
      </c>
      <c r="F481" s="233" t="s">
        <v>2830</v>
      </c>
      <c r="G481" s="233" t="s">
        <v>2830</v>
      </c>
      <c r="H481" s="228">
        <v>106459</v>
      </c>
      <c r="I481" s="228">
        <v>390.3</v>
      </c>
      <c r="J481" s="228">
        <v>390</v>
      </c>
      <c r="K481" s="228"/>
      <c r="L481" s="228"/>
      <c r="M481" s="228"/>
      <c r="N481" s="228"/>
      <c r="O481" s="228">
        <v>2858.61</v>
      </c>
      <c r="P481" s="228">
        <v>390</v>
      </c>
      <c r="Q481" s="228" t="s">
        <v>3520</v>
      </c>
      <c r="R481" s="227" t="s">
        <v>1385</v>
      </c>
      <c r="S481" s="228"/>
      <c r="T481" s="228"/>
      <c r="U481" s="228"/>
      <c r="V481" s="233"/>
      <c r="W481" s="227" t="s">
        <v>1395</v>
      </c>
      <c r="X481" s="227"/>
      <c r="Y481" s="227"/>
      <c r="Z481" s="227"/>
      <c r="AA481" s="227"/>
      <c r="AB481" s="227"/>
      <c r="AC481" s="227"/>
      <c r="AD481" s="241">
        <v>2013</v>
      </c>
      <c r="AE481" s="241"/>
      <c r="AF481" s="241"/>
      <c r="AG481" s="241"/>
      <c r="AH481" s="241"/>
      <c r="AI481" s="228">
        <v>900</v>
      </c>
      <c r="AJ481" s="244"/>
      <c r="AK481" s="1291"/>
    </row>
    <row r="482" spans="1:37" s="214" customFormat="1" ht="24" customHeight="1">
      <c r="A482" s="1449"/>
      <c r="B482" s="903"/>
      <c r="C482" s="227" t="s">
        <v>2830</v>
      </c>
      <c r="D482" s="227" t="s">
        <v>20792</v>
      </c>
      <c r="E482" s="227" t="s">
        <v>3521</v>
      </c>
      <c r="F482" s="227" t="s">
        <v>2830</v>
      </c>
      <c r="G482" s="227" t="s">
        <v>2830</v>
      </c>
      <c r="H482" s="228">
        <v>27978</v>
      </c>
      <c r="I482" s="228">
        <v>542</v>
      </c>
      <c r="J482" s="228">
        <v>542</v>
      </c>
      <c r="K482" s="228"/>
      <c r="L482" s="228"/>
      <c r="M482" s="228"/>
      <c r="N482" s="228"/>
      <c r="O482" s="228">
        <v>542</v>
      </c>
      <c r="P482" s="228">
        <v>542</v>
      </c>
      <c r="Q482" s="228" t="s">
        <v>3522</v>
      </c>
      <c r="R482" s="227" t="s">
        <v>1385</v>
      </c>
      <c r="S482" s="228"/>
      <c r="T482" s="228"/>
      <c r="U482" s="228"/>
      <c r="V482" s="233"/>
      <c r="W482" s="227" t="s">
        <v>1395</v>
      </c>
      <c r="X482" s="227"/>
      <c r="Y482" s="227"/>
      <c r="Z482" s="227"/>
      <c r="AA482" s="227"/>
      <c r="AB482" s="227"/>
      <c r="AC482" s="227"/>
      <c r="AD482" s="241">
        <v>2014</v>
      </c>
      <c r="AE482" s="241"/>
      <c r="AF482" s="241"/>
      <c r="AG482" s="241"/>
      <c r="AH482" s="241"/>
      <c r="AI482" s="244">
        <v>900</v>
      </c>
      <c r="AJ482" s="244"/>
      <c r="AK482" s="1291"/>
    </row>
    <row r="483" spans="1:37" s="214" customFormat="1" ht="24" customHeight="1">
      <c r="A483" s="1449"/>
      <c r="B483" s="903"/>
      <c r="C483" s="227" t="s">
        <v>2830</v>
      </c>
      <c r="D483" s="227" t="s">
        <v>20793</v>
      </c>
      <c r="E483" s="227" t="s">
        <v>10924</v>
      </c>
      <c r="F483" s="227" t="s">
        <v>2830</v>
      </c>
      <c r="G483" s="227" t="s">
        <v>2830</v>
      </c>
      <c r="H483" s="228">
        <v>52550</v>
      </c>
      <c r="I483" s="228">
        <v>446</v>
      </c>
      <c r="J483" s="228">
        <v>441</v>
      </c>
      <c r="K483" s="228"/>
      <c r="L483" s="228"/>
      <c r="M483" s="228"/>
      <c r="N483" s="228"/>
      <c r="O483" s="228">
        <v>441</v>
      </c>
      <c r="P483" s="228">
        <v>441</v>
      </c>
      <c r="Q483" s="228" t="s">
        <v>10925</v>
      </c>
      <c r="R483" s="227" t="s">
        <v>1172</v>
      </c>
      <c r="S483" s="228"/>
      <c r="T483" s="228"/>
      <c r="U483" s="228"/>
      <c r="V483" s="233"/>
      <c r="W483" s="227" t="s">
        <v>1395</v>
      </c>
      <c r="X483" s="227"/>
      <c r="Y483" s="227"/>
      <c r="Z483" s="227"/>
      <c r="AA483" s="227"/>
      <c r="AB483" s="227"/>
      <c r="AC483" s="227"/>
      <c r="AD483" s="241">
        <v>2015</v>
      </c>
      <c r="AE483" s="241"/>
      <c r="AF483" s="241"/>
      <c r="AG483" s="241"/>
      <c r="AH483" s="241"/>
      <c r="AI483" s="244"/>
      <c r="AJ483" s="244"/>
      <c r="AK483" s="1291"/>
    </row>
    <row r="484" spans="1:37" s="214" customFormat="1" ht="24" customHeight="1">
      <c r="A484" s="1449"/>
      <c r="B484" s="903"/>
      <c r="C484" s="227" t="s">
        <v>2830</v>
      </c>
      <c r="D484" s="227" t="s">
        <v>20794</v>
      </c>
      <c r="E484" s="227" t="s">
        <v>17832</v>
      </c>
      <c r="F484" s="227" t="s">
        <v>12659</v>
      </c>
      <c r="G484" s="227" t="s">
        <v>12659</v>
      </c>
      <c r="H484" s="228">
        <v>1006</v>
      </c>
      <c r="I484" s="228">
        <v>525</v>
      </c>
      <c r="J484" s="228">
        <v>525</v>
      </c>
      <c r="K484" s="228"/>
      <c r="L484" s="228"/>
      <c r="M484" s="228"/>
      <c r="N484" s="228"/>
      <c r="O484" s="228">
        <v>525</v>
      </c>
      <c r="P484" s="228">
        <v>525</v>
      </c>
      <c r="Q484" s="228" t="s">
        <v>12820</v>
      </c>
      <c r="R484" s="227" t="s">
        <v>12821</v>
      </c>
      <c r="S484" s="228"/>
      <c r="T484" s="228"/>
      <c r="U484" s="228"/>
      <c r="V484" s="233"/>
      <c r="W484" s="227"/>
      <c r="X484" s="227"/>
      <c r="Y484" s="227"/>
      <c r="Z484" s="227"/>
      <c r="AA484" s="227"/>
      <c r="AB484" s="227"/>
      <c r="AC484" s="227"/>
      <c r="AD484" s="241">
        <v>2021</v>
      </c>
      <c r="AE484" s="241"/>
      <c r="AF484" s="241"/>
      <c r="AG484" s="241"/>
      <c r="AH484" s="241"/>
      <c r="AI484" s="244">
        <v>9800</v>
      </c>
      <c r="AJ484" s="244"/>
      <c r="AK484" s="1291"/>
    </row>
    <row r="485" spans="1:37" s="214" customFormat="1" ht="24" customHeight="1">
      <c r="A485" s="1449"/>
      <c r="B485" s="200"/>
      <c r="C485" s="227" t="s">
        <v>2830</v>
      </c>
      <c r="D485" s="227" t="s">
        <v>20795</v>
      </c>
      <c r="E485" s="227" t="s">
        <v>13793</v>
      </c>
      <c r="F485" s="227" t="s">
        <v>2830</v>
      </c>
      <c r="G485" s="227" t="s">
        <v>1340</v>
      </c>
      <c r="H485" s="228">
        <v>3367</v>
      </c>
      <c r="I485" s="228">
        <v>1152</v>
      </c>
      <c r="J485" s="228">
        <v>4101</v>
      </c>
      <c r="K485" s="228"/>
      <c r="L485" s="228"/>
      <c r="M485" s="228"/>
      <c r="N485" s="228"/>
      <c r="O485" s="228">
        <v>1370</v>
      </c>
      <c r="P485" s="228">
        <v>200</v>
      </c>
      <c r="Q485" s="228" t="s">
        <v>13794</v>
      </c>
      <c r="R485" s="227" t="s">
        <v>2414</v>
      </c>
      <c r="S485" s="241">
        <v>450</v>
      </c>
      <c r="T485" s="244" t="s">
        <v>2669</v>
      </c>
      <c r="U485" s="241">
        <v>1</v>
      </c>
      <c r="V485" s="244"/>
      <c r="W485" s="227" t="s">
        <v>13795</v>
      </c>
      <c r="X485" s="227"/>
      <c r="Y485" s="227"/>
      <c r="Z485" s="227"/>
      <c r="AA485" s="227"/>
      <c r="AB485" s="227"/>
      <c r="AC485" s="227"/>
      <c r="AD485" s="241">
        <v>2022</v>
      </c>
      <c r="AE485" s="241"/>
      <c r="AF485" s="241"/>
      <c r="AG485" s="241"/>
      <c r="AH485" s="241"/>
      <c r="AI485" s="244">
        <v>12210</v>
      </c>
      <c r="AJ485" s="529"/>
      <c r="AK485" s="1291"/>
    </row>
    <row r="486" spans="1:37" s="214" customFormat="1" ht="24" customHeight="1">
      <c r="A486" s="1449"/>
      <c r="B486" s="914"/>
      <c r="C486" s="241" t="s">
        <v>12659</v>
      </c>
      <c r="D486" s="241" t="s">
        <v>20796</v>
      </c>
      <c r="E486" s="243" t="s">
        <v>16450</v>
      </c>
      <c r="F486" s="241" t="s">
        <v>12659</v>
      </c>
      <c r="G486" s="241" t="s">
        <v>12659</v>
      </c>
      <c r="H486" s="244">
        <v>8762</v>
      </c>
      <c r="I486" s="244">
        <v>728</v>
      </c>
      <c r="J486" s="244">
        <v>837</v>
      </c>
      <c r="K486" s="228"/>
      <c r="L486" s="228"/>
      <c r="M486" s="228"/>
      <c r="N486" s="228"/>
      <c r="O486" s="244">
        <v>525</v>
      </c>
      <c r="P486" s="228">
        <v>525</v>
      </c>
      <c r="Q486" s="228" t="s">
        <v>12820</v>
      </c>
      <c r="R486" s="241" t="s">
        <v>12541</v>
      </c>
      <c r="S486" s="241"/>
      <c r="T486" s="244"/>
      <c r="U486" s="241"/>
      <c r="V486" s="244"/>
      <c r="W486" s="227"/>
      <c r="X486" s="227"/>
      <c r="Y486" s="227"/>
      <c r="Z486" s="227"/>
      <c r="AA486" s="227"/>
      <c r="AB486" s="227"/>
      <c r="AC486" s="227"/>
      <c r="AD486" s="241">
        <v>2020</v>
      </c>
      <c r="AE486" s="241"/>
      <c r="AF486" s="241"/>
      <c r="AG486" s="241"/>
      <c r="AH486" s="241"/>
      <c r="AI486" s="244">
        <v>4500</v>
      </c>
      <c r="AJ486" s="529"/>
      <c r="AK486" s="1291"/>
    </row>
    <row r="487" spans="1:37" s="214" customFormat="1" ht="24" customHeight="1">
      <c r="A487" s="1449"/>
      <c r="B487" s="914"/>
      <c r="C487" s="227" t="s">
        <v>2834</v>
      </c>
      <c r="D487" s="227" t="s">
        <v>20797</v>
      </c>
      <c r="E487" s="227" t="s">
        <v>3523</v>
      </c>
      <c r="F487" s="227" t="s">
        <v>2834</v>
      </c>
      <c r="G487" s="227" t="s">
        <v>2834</v>
      </c>
      <c r="H487" s="228">
        <v>19140</v>
      </c>
      <c r="I487" s="228">
        <v>3218</v>
      </c>
      <c r="J487" s="228">
        <v>6080</v>
      </c>
      <c r="K487" s="228" t="s">
        <v>1207</v>
      </c>
      <c r="L487" s="228" t="s">
        <v>454</v>
      </c>
      <c r="M487" s="228"/>
      <c r="N487" s="228"/>
      <c r="O487" s="228">
        <v>1548</v>
      </c>
      <c r="P487" s="228">
        <v>1548</v>
      </c>
      <c r="Q487" s="228" t="s">
        <v>3524</v>
      </c>
      <c r="R487" s="227" t="s">
        <v>2664</v>
      </c>
      <c r="S487" s="228"/>
      <c r="T487" s="228"/>
      <c r="U487" s="228"/>
      <c r="V487" s="356"/>
      <c r="W487" s="227" t="s">
        <v>3525</v>
      </c>
      <c r="X487" s="227"/>
      <c r="Y487" s="227"/>
      <c r="Z487" s="227"/>
      <c r="AA487" s="227"/>
      <c r="AB487" s="227"/>
      <c r="AC487" s="227"/>
      <c r="AD487" s="241">
        <v>1992</v>
      </c>
      <c r="AE487" s="241"/>
      <c r="AF487" s="241"/>
      <c r="AG487" s="241"/>
      <c r="AH487" s="241"/>
      <c r="AI487" s="244">
        <v>4950</v>
      </c>
      <c r="AJ487" s="244"/>
      <c r="AK487" s="1291"/>
    </row>
    <row r="488" spans="1:37" s="214" customFormat="1" ht="24" customHeight="1">
      <c r="A488" s="1449"/>
      <c r="B488" s="914"/>
      <c r="C488" s="227" t="s">
        <v>2834</v>
      </c>
      <c r="D488" s="227" t="s">
        <v>20798</v>
      </c>
      <c r="E488" s="227" t="s">
        <v>17833</v>
      </c>
      <c r="F488" s="227" t="s">
        <v>2834</v>
      </c>
      <c r="G488" s="227" t="s">
        <v>2834</v>
      </c>
      <c r="H488" s="228">
        <v>21353</v>
      </c>
      <c r="I488" s="228">
        <v>2371</v>
      </c>
      <c r="J488" s="228">
        <v>3059</v>
      </c>
      <c r="K488" s="228"/>
      <c r="L488" s="228"/>
      <c r="M488" s="228"/>
      <c r="N488" s="228"/>
      <c r="O488" s="228">
        <v>1365</v>
      </c>
      <c r="P488" s="228">
        <v>1365</v>
      </c>
      <c r="Q488" s="228" t="s">
        <v>10926</v>
      </c>
      <c r="R488" s="227" t="s">
        <v>2664</v>
      </c>
      <c r="S488" s="228"/>
      <c r="T488" s="228"/>
      <c r="U488" s="228"/>
      <c r="V488" s="233"/>
      <c r="W488" s="227" t="s">
        <v>10927</v>
      </c>
      <c r="X488" s="227"/>
      <c r="Y488" s="227"/>
      <c r="Z488" s="227"/>
      <c r="AA488" s="227"/>
      <c r="AB488" s="227"/>
      <c r="AC488" s="227"/>
      <c r="AD488" s="241">
        <v>2019</v>
      </c>
      <c r="AE488" s="241"/>
      <c r="AF488" s="241"/>
      <c r="AG488" s="241"/>
      <c r="AH488" s="241"/>
      <c r="AI488" s="244">
        <v>10000</v>
      </c>
      <c r="AJ488" s="244"/>
      <c r="AK488" s="1291"/>
    </row>
    <row r="489" spans="1:37" s="214" customFormat="1" ht="24" customHeight="1">
      <c r="A489" s="1449"/>
      <c r="B489" s="914"/>
      <c r="C489" s="227" t="s">
        <v>2834</v>
      </c>
      <c r="D489" s="227" t="s">
        <v>20392</v>
      </c>
      <c r="E489" s="227" t="s">
        <v>3526</v>
      </c>
      <c r="F489" s="227" t="s">
        <v>2834</v>
      </c>
      <c r="G489" s="227" t="s">
        <v>3527</v>
      </c>
      <c r="H489" s="228">
        <v>127588</v>
      </c>
      <c r="I489" s="228">
        <v>9556.7800000000007</v>
      </c>
      <c r="J489" s="228">
        <v>12585.32</v>
      </c>
      <c r="K489" s="228" t="s">
        <v>2005</v>
      </c>
      <c r="L489" s="228"/>
      <c r="M489" s="228"/>
      <c r="N489" s="228"/>
      <c r="O489" s="228">
        <v>398.52</v>
      </c>
      <c r="P489" s="228">
        <v>398.52</v>
      </c>
      <c r="Q489" s="228" t="s">
        <v>3528</v>
      </c>
      <c r="R489" s="227" t="s">
        <v>1385</v>
      </c>
      <c r="S489" s="228"/>
      <c r="T489" s="228"/>
      <c r="U489" s="228"/>
      <c r="V489" s="233"/>
      <c r="W489" s="227" t="s">
        <v>10928</v>
      </c>
      <c r="X489" s="227"/>
      <c r="Y489" s="227"/>
      <c r="Z489" s="227"/>
      <c r="AA489" s="227"/>
      <c r="AB489" s="227"/>
      <c r="AC489" s="227"/>
      <c r="AD489" s="241">
        <v>2015</v>
      </c>
      <c r="AE489" s="241"/>
      <c r="AF489" s="241"/>
      <c r="AG489" s="241"/>
      <c r="AH489" s="241"/>
      <c r="AI489" s="244">
        <v>410</v>
      </c>
      <c r="AJ489" s="244"/>
      <c r="AK489" s="1291"/>
    </row>
    <row r="490" spans="1:37" s="214" customFormat="1" ht="24" customHeight="1">
      <c r="A490" s="1449"/>
      <c r="B490" s="914"/>
      <c r="C490" s="227" t="s">
        <v>12852</v>
      </c>
      <c r="D490" s="227" t="s">
        <v>20799</v>
      </c>
      <c r="E490" s="227" t="s">
        <v>17834</v>
      </c>
      <c r="F490" s="227" t="s">
        <v>12852</v>
      </c>
      <c r="G490" s="227" t="s">
        <v>12852</v>
      </c>
      <c r="H490" s="228">
        <v>5670</v>
      </c>
      <c r="I490" s="228">
        <v>2036</v>
      </c>
      <c r="J490" s="228">
        <v>4254</v>
      </c>
      <c r="K490" s="228"/>
      <c r="L490" s="228"/>
      <c r="M490" s="228"/>
      <c r="N490" s="228"/>
      <c r="O490" s="228">
        <f>P490+S490</f>
        <v>1041</v>
      </c>
      <c r="P490" s="228">
        <v>902</v>
      </c>
      <c r="Q490" s="228" t="s">
        <v>16451</v>
      </c>
      <c r="R490" s="227" t="s">
        <v>12814</v>
      </c>
      <c r="S490" s="228">
        <v>139</v>
      </c>
      <c r="T490" s="228" t="s">
        <v>16452</v>
      </c>
      <c r="U490" s="228">
        <v>1</v>
      </c>
      <c r="V490" s="233"/>
      <c r="W490" s="227" t="s">
        <v>17836</v>
      </c>
      <c r="X490" s="227" t="s">
        <v>16453</v>
      </c>
      <c r="Y490" s="227"/>
      <c r="Z490" s="227"/>
      <c r="AA490" s="227"/>
      <c r="AB490" s="227"/>
      <c r="AC490" s="227"/>
      <c r="AD490" s="241">
        <v>2023</v>
      </c>
      <c r="AE490" s="241"/>
      <c r="AF490" s="241"/>
      <c r="AG490" s="241"/>
      <c r="AH490" s="241"/>
      <c r="AI490" s="244">
        <v>19800</v>
      </c>
      <c r="AJ490" s="529"/>
      <c r="AK490" s="1291"/>
    </row>
    <row r="491" spans="1:37" s="214" customFormat="1" ht="24" customHeight="1">
      <c r="A491" s="1449"/>
      <c r="B491" s="914"/>
      <c r="C491" s="227" t="s">
        <v>2841</v>
      </c>
      <c r="D491" s="227" t="s">
        <v>20800</v>
      </c>
      <c r="E491" s="233" t="s">
        <v>3538</v>
      </c>
      <c r="F491" s="227" t="s">
        <v>2841</v>
      </c>
      <c r="G491" s="227" t="s">
        <v>12623</v>
      </c>
      <c r="H491" s="228">
        <v>8331</v>
      </c>
      <c r="I491" s="228">
        <v>2489</v>
      </c>
      <c r="J491" s="228">
        <v>3772</v>
      </c>
      <c r="K491" s="228"/>
      <c r="L491" s="228"/>
      <c r="M491" s="228"/>
      <c r="N491" s="228"/>
      <c r="O491" s="228">
        <v>3373</v>
      </c>
      <c r="P491" s="228">
        <v>1081</v>
      </c>
      <c r="Q491" s="228"/>
      <c r="R491" s="227" t="s">
        <v>3539</v>
      </c>
      <c r="S491" s="228">
        <v>1892</v>
      </c>
      <c r="T491" s="228" t="s">
        <v>3540</v>
      </c>
      <c r="U491" s="227">
        <v>400</v>
      </c>
      <c r="V491" s="227"/>
      <c r="W491" s="400" t="s">
        <v>3541</v>
      </c>
      <c r="X491" s="228"/>
      <c r="Y491" s="227"/>
      <c r="Z491" s="227"/>
      <c r="AA491" s="233"/>
      <c r="AB491" s="233"/>
      <c r="AC491" s="233"/>
      <c r="AD491" s="241">
        <v>2007</v>
      </c>
      <c r="AE491" s="233"/>
      <c r="AF491" s="233"/>
      <c r="AG491" s="233"/>
      <c r="AH491" s="233"/>
      <c r="AI491" s="228">
        <v>14935</v>
      </c>
      <c r="AJ491" s="233"/>
      <c r="AK491" s="1291"/>
    </row>
    <row r="492" spans="1:37" s="214" customFormat="1" ht="24" customHeight="1">
      <c r="A492" s="1449"/>
      <c r="B492" s="914"/>
      <c r="C492" s="227" t="s">
        <v>2841</v>
      </c>
      <c r="D492" s="227" t="s">
        <v>20801</v>
      </c>
      <c r="E492" s="227" t="s">
        <v>3542</v>
      </c>
      <c r="F492" s="227" t="s">
        <v>2841</v>
      </c>
      <c r="G492" s="227" t="s">
        <v>12623</v>
      </c>
      <c r="H492" s="228">
        <v>22237</v>
      </c>
      <c r="I492" s="228">
        <v>7726</v>
      </c>
      <c r="J492" s="228">
        <v>41056</v>
      </c>
      <c r="K492" s="228"/>
      <c r="L492" s="228"/>
      <c r="M492" s="228"/>
      <c r="N492" s="228"/>
      <c r="O492" s="228">
        <v>25</v>
      </c>
      <c r="P492" s="228">
        <v>4502</v>
      </c>
      <c r="Q492" s="228" t="s">
        <v>3543</v>
      </c>
      <c r="R492" s="227" t="s">
        <v>3539</v>
      </c>
      <c r="S492" s="228">
        <v>2538</v>
      </c>
      <c r="T492" s="228" t="s">
        <v>1351</v>
      </c>
      <c r="U492" s="228">
        <v>610</v>
      </c>
      <c r="V492" s="233"/>
      <c r="W492" s="227" t="s">
        <v>12822</v>
      </c>
      <c r="X492" s="227"/>
      <c r="Y492" s="227"/>
      <c r="Z492" s="227"/>
      <c r="AA492" s="227"/>
      <c r="AB492" s="227"/>
      <c r="AC492" s="227"/>
      <c r="AD492" s="241">
        <v>1995</v>
      </c>
      <c r="AE492" s="241"/>
      <c r="AF492" s="241"/>
      <c r="AG492" s="241"/>
      <c r="AH492" s="241"/>
      <c r="AI492" s="244">
        <v>56432</v>
      </c>
      <c r="AJ492" s="244"/>
      <c r="AK492" s="1291"/>
    </row>
    <row r="493" spans="1:37" s="214" customFormat="1" ht="24" customHeight="1">
      <c r="A493" s="1449"/>
      <c r="B493" s="914"/>
      <c r="C493" s="227" t="s">
        <v>2850</v>
      </c>
      <c r="D493" s="227" t="s">
        <v>20802</v>
      </c>
      <c r="E493" s="227" t="s">
        <v>3545</v>
      </c>
      <c r="F493" s="227" t="s">
        <v>2850</v>
      </c>
      <c r="G493" s="227" t="s">
        <v>305</v>
      </c>
      <c r="H493" s="228">
        <v>7500</v>
      </c>
      <c r="I493" s="228">
        <v>1537</v>
      </c>
      <c r="J493" s="228">
        <v>2997</v>
      </c>
      <c r="K493" s="228"/>
      <c r="L493" s="228"/>
      <c r="M493" s="228"/>
      <c r="N493" s="228"/>
      <c r="O493" s="228">
        <v>1002</v>
      </c>
      <c r="P493" s="228" t="s">
        <v>389</v>
      </c>
      <c r="Q493" s="228" t="s">
        <v>389</v>
      </c>
      <c r="R493" s="227" t="s">
        <v>389</v>
      </c>
      <c r="S493" s="228">
        <v>853</v>
      </c>
      <c r="T493" s="228" t="s">
        <v>1078</v>
      </c>
      <c r="U493" s="228">
        <v>149</v>
      </c>
      <c r="V493" s="233"/>
      <c r="W493" s="227" t="s">
        <v>3546</v>
      </c>
      <c r="X493" s="227"/>
      <c r="Y493" s="227"/>
      <c r="Z493" s="227"/>
      <c r="AA493" s="227"/>
      <c r="AB493" s="227"/>
      <c r="AC493" s="227"/>
      <c r="AD493" s="241">
        <v>2008</v>
      </c>
      <c r="AE493" s="241"/>
      <c r="AF493" s="241"/>
      <c r="AG493" s="241"/>
      <c r="AH493" s="241"/>
      <c r="AI493" s="244">
        <v>4950</v>
      </c>
      <c r="AJ493" s="244"/>
      <c r="AK493" s="1291"/>
    </row>
    <row r="494" spans="1:37" s="214" customFormat="1" ht="24" customHeight="1">
      <c r="A494" s="1449"/>
      <c r="B494" s="914"/>
      <c r="C494" s="227" t="s">
        <v>2850</v>
      </c>
      <c r="D494" s="227" t="s">
        <v>20803</v>
      </c>
      <c r="E494" s="227" t="s">
        <v>3547</v>
      </c>
      <c r="F494" s="227" t="s">
        <v>2850</v>
      </c>
      <c r="G494" s="227" t="s">
        <v>305</v>
      </c>
      <c r="H494" s="228">
        <v>62903</v>
      </c>
      <c r="I494" s="228">
        <v>3042.33</v>
      </c>
      <c r="J494" s="228">
        <v>7880.95</v>
      </c>
      <c r="K494" s="228"/>
      <c r="L494" s="228"/>
      <c r="M494" s="228"/>
      <c r="N494" s="228"/>
      <c r="O494" s="228">
        <v>3221</v>
      </c>
      <c r="P494" s="228">
        <v>1960</v>
      </c>
      <c r="Q494" s="228" t="s">
        <v>10929</v>
      </c>
      <c r="R494" s="227" t="s">
        <v>3548</v>
      </c>
      <c r="S494" s="228">
        <v>1102</v>
      </c>
      <c r="T494" s="228" t="s">
        <v>1078</v>
      </c>
      <c r="U494" s="228">
        <v>159</v>
      </c>
      <c r="V494" s="233"/>
      <c r="W494" s="227" t="s">
        <v>3549</v>
      </c>
      <c r="X494" s="227"/>
      <c r="Y494" s="227"/>
      <c r="Z494" s="227"/>
      <c r="AA494" s="227"/>
      <c r="AB494" s="227"/>
      <c r="AC494" s="227"/>
      <c r="AD494" s="241">
        <v>2016</v>
      </c>
      <c r="AE494" s="241"/>
      <c r="AF494" s="241"/>
      <c r="AG494" s="241"/>
      <c r="AH494" s="241"/>
      <c r="AI494" s="244">
        <v>17966</v>
      </c>
      <c r="AJ494" s="244"/>
      <c r="AK494" s="1291"/>
    </row>
    <row r="495" spans="1:37" s="214" customFormat="1" ht="24" customHeight="1">
      <c r="A495" s="1449"/>
      <c r="B495" s="914"/>
      <c r="C495" s="227" t="s">
        <v>2850</v>
      </c>
      <c r="D495" s="227" t="s">
        <v>20804</v>
      </c>
      <c r="E495" s="227" t="s">
        <v>17835</v>
      </c>
      <c r="F495" s="227" t="s">
        <v>2850</v>
      </c>
      <c r="G495" s="227" t="s">
        <v>305</v>
      </c>
      <c r="H495" s="228">
        <v>4582</v>
      </c>
      <c r="I495" s="228">
        <v>2348</v>
      </c>
      <c r="J495" s="228">
        <v>7318</v>
      </c>
      <c r="K495" s="228"/>
      <c r="L495" s="228"/>
      <c r="M495" s="228"/>
      <c r="N495" s="228"/>
      <c r="O495" s="228">
        <v>2487</v>
      </c>
      <c r="P495" s="228">
        <v>1173</v>
      </c>
      <c r="Q495" s="228"/>
      <c r="R495" s="227" t="s">
        <v>10931</v>
      </c>
      <c r="S495" s="228">
        <v>952</v>
      </c>
      <c r="T495" s="228" t="s">
        <v>10932</v>
      </c>
      <c r="U495" s="228">
        <v>362</v>
      </c>
      <c r="V495" s="233"/>
      <c r="W495" s="227" t="s">
        <v>399</v>
      </c>
      <c r="X495" s="227"/>
      <c r="Y495" s="227"/>
      <c r="Z495" s="227"/>
      <c r="AA495" s="227"/>
      <c r="AB495" s="227"/>
      <c r="AC495" s="227"/>
      <c r="AD495" s="241">
        <v>2019</v>
      </c>
      <c r="AE495" s="241"/>
      <c r="AF495" s="241"/>
      <c r="AG495" s="241"/>
      <c r="AH495" s="241"/>
      <c r="AI495" s="244">
        <v>18600</v>
      </c>
      <c r="AJ495" s="244"/>
      <c r="AK495" s="1291"/>
    </row>
    <row r="496" spans="1:37" s="214" customFormat="1" ht="24" customHeight="1">
      <c r="A496" s="1449"/>
      <c r="B496" s="914"/>
      <c r="C496" s="227" t="s">
        <v>2854</v>
      </c>
      <c r="D496" s="227"/>
      <c r="E496" s="227" t="s">
        <v>3550</v>
      </c>
      <c r="F496" s="227" t="s">
        <v>2854</v>
      </c>
      <c r="G496" s="227" t="s">
        <v>3551</v>
      </c>
      <c r="H496" s="228">
        <v>33186</v>
      </c>
      <c r="I496" s="228">
        <v>2598</v>
      </c>
      <c r="J496" s="228">
        <v>4496</v>
      </c>
      <c r="K496" s="228"/>
      <c r="L496" s="228"/>
      <c r="M496" s="228"/>
      <c r="N496" s="228"/>
      <c r="O496" s="228">
        <v>1064</v>
      </c>
      <c r="P496" s="228">
        <v>864</v>
      </c>
      <c r="Q496" s="228" t="s">
        <v>3552</v>
      </c>
      <c r="R496" s="227" t="s">
        <v>2664</v>
      </c>
      <c r="S496" s="228"/>
      <c r="T496" s="228"/>
      <c r="U496" s="228">
        <v>200</v>
      </c>
      <c r="V496" s="233"/>
      <c r="W496" s="227" t="s">
        <v>1229</v>
      </c>
      <c r="X496" s="227"/>
      <c r="Y496" s="227"/>
      <c r="Z496" s="227"/>
      <c r="AA496" s="227"/>
      <c r="AB496" s="227"/>
      <c r="AC496" s="227"/>
      <c r="AD496" s="241">
        <v>2001</v>
      </c>
      <c r="AE496" s="241"/>
      <c r="AF496" s="241"/>
      <c r="AG496" s="241"/>
      <c r="AH496" s="241"/>
      <c r="AI496" s="244">
        <v>3790</v>
      </c>
      <c r="AJ496" s="244"/>
      <c r="AK496" s="1291"/>
    </row>
    <row r="497" spans="1:37" s="214" customFormat="1" ht="24" customHeight="1">
      <c r="A497" s="1449"/>
      <c r="B497" s="914"/>
      <c r="C497" s="227" t="s">
        <v>2854</v>
      </c>
      <c r="D497" s="227"/>
      <c r="E497" s="227" t="s">
        <v>3553</v>
      </c>
      <c r="F497" s="227" t="s">
        <v>2854</v>
      </c>
      <c r="G497" s="227" t="s">
        <v>305</v>
      </c>
      <c r="H497" s="228">
        <v>104897</v>
      </c>
      <c r="I497" s="228">
        <v>2445.92</v>
      </c>
      <c r="J497" s="228">
        <v>2775</v>
      </c>
      <c r="K497" s="228"/>
      <c r="L497" s="228"/>
      <c r="M497" s="228"/>
      <c r="N497" s="228"/>
      <c r="O497" s="228">
        <v>2858.61</v>
      </c>
      <c r="P497" s="228">
        <v>2775</v>
      </c>
      <c r="Q497" s="228" t="s">
        <v>3554</v>
      </c>
      <c r="R497" s="227" t="s">
        <v>3555</v>
      </c>
      <c r="S497" s="228"/>
      <c r="T497" s="228"/>
      <c r="U497" s="228"/>
      <c r="V497" s="233"/>
      <c r="W497" s="227" t="s">
        <v>3556</v>
      </c>
      <c r="X497" s="227"/>
      <c r="Y497" s="227"/>
      <c r="Z497" s="227"/>
      <c r="AA497" s="227"/>
      <c r="AB497" s="227"/>
      <c r="AC497" s="227"/>
      <c r="AD497" s="241">
        <v>2010</v>
      </c>
      <c r="AE497" s="241"/>
      <c r="AF497" s="241"/>
      <c r="AG497" s="241"/>
      <c r="AH497" s="241"/>
      <c r="AI497" s="244">
        <v>7359</v>
      </c>
      <c r="AJ497" s="244"/>
      <c r="AK497" s="1291"/>
    </row>
    <row r="498" spans="1:37" s="214" customFormat="1" ht="24" customHeight="1">
      <c r="A498" s="1449"/>
      <c r="B498" s="914"/>
      <c r="C498" s="227" t="s">
        <v>2854</v>
      </c>
      <c r="D498" s="227" t="s">
        <v>20805</v>
      </c>
      <c r="E498" s="227" t="s">
        <v>26666</v>
      </c>
      <c r="F498" s="227" t="s">
        <v>2854</v>
      </c>
      <c r="G498" s="227" t="s">
        <v>20806</v>
      </c>
      <c r="H498" s="228">
        <v>2407</v>
      </c>
      <c r="I498" s="228">
        <v>400</v>
      </c>
      <c r="J498" s="228">
        <v>400</v>
      </c>
      <c r="K498" s="228"/>
      <c r="L498" s="228"/>
      <c r="M498" s="228"/>
      <c r="N498" s="228"/>
      <c r="O498" s="228">
        <v>400</v>
      </c>
      <c r="P498" s="228">
        <v>400</v>
      </c>
      <c r="Q498" s="228" t="s">
        <v>20807</v>
      </c>
      <c r="R498" s="227" t="s">
        <v>12541</v>
      </c>
      <c r="S498" s="228"/>
      <c r="T498" s="228"/>
      <c r="U498" s="228"/>
      <c r="V498" s="233"/>
      <c r="W498" s="227" t="s">
        <v>16399</v>
      </c>
      <c r="X498" s="227"/>
      <c r="Y498" s="227"/>
      <c r="Z498" s="227"/>
      <c r="AA498" s="227"/>
      <c r="AB498" s="227"/>
      <c r="AC498" s="227"/>
      <c r="AD498" s="241">
        <v>2024</v>
      </c>
      <c r="AE498" s="241"/>
      <c r="AF498" s="241"/>
      <c r="AG498" s="241"/>
      <c r="AH498" s="241"/>
      <c r="AI498" s="244">
        <v>656</v>
      </c>
      <c r="AJ498" s="244"/>
      <c r="AK498" s="1291" t="s">
        <v>19951</v>
      </c>
    </row>
    <row r="499" spans="1:37" s="1546" customFormat="1" ht="24" customHeight="1">
      <c r="A499" s="1450" t="s">
        <v>214</v>
      </c>
      <c r="B499" s="906" t="s">
        <v>57</v>
      </c>
      <c r="C499" s="314" t="s">
        <v>55</v>
      </c>
      <c r="D499" s="314"/>
      <c r="E499" s="315">
        <f>COUNTA(E500:E568)</f>
        <v>69</v>
      </c>
      <c r="F499" s="349"/>
      <c r="G499" s="349"/>
      <c r="H499" s="318">
        <f>SUM(H500:H568)</f>
        <v>1189635.2000000002</v>
      </c>
      <c r="I499" s="318">
        <f t="shared" ref="I499:J499" si="13">SUM(I500:I568)</f>
        <v>122268.11000000002</v>
      </c>
      <c r="J499" s="318">
        <f t="shared" si="13"/>
        <v>189094.25000000003</v>
      </c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49"/>
      <c r="W499" s="318"/>
      <c r="X499" s="314"/>
      <c r="Y499" s="314"/>
      <c r="Z499" s="349"/>
      <c r="AA499" s="349"/>
      <c r="AB499" s="349"/>
      <c r="AC499" s="349"/>
      <c r="AD499" s="241"/>
      <c r="AE499" s="381"/>
      <c r="AF499" s="381"/>
      <c r="AG499" s="381"/>
      <c r="AH499" s="381"/>
      <c r="AI499" s="318"/>
      <c r="AJ499" s="380"/>
    </row>
    <row r="500" spans="1:37" s="214" customFormat="1" ht="24" customHeight="1">
      <c r="A500" s="1449"/>
      <c r="B500" s="221"/>
      <c r="C500" s="227" t="s">
        <v>613</v>
      </c>
      <c r="D500" s="227"/>
      <c r="E500" s="300" t="s">
        <v>1361</v>
      </c>
      <c r="F500" s="242" t="s">
        <v>613</v>
      </c>
      <c r="G500" s="242" t="s">
        <v>3802</v>
      </c>
      <c r="H500" s="228">
        <v>5466</v>
      </c>
      <c r="I500" s="228">
        <v>4843</v>
      </c>
      <c r="J500" s="228">
        <v>7203</v>
      </c>
      <c r="K500" s="228" t="s">
        <v>1156</v>
      </c>
      <c r="L500" s="228" t="s">
        <v>1468</v>
      </c>
      <c r="M500" s="228"/>
      <c r="N500" s="228"/>
      <c r="O500" s="228">
        <v>2470</v>
      </c>
      <c r="P500" s="228">
        <v>1114</v>
      </c>
      <c r="Q500" s="228" t="s">
        <v>1469</v>
      </c>
      <c r="R500" s="228" t="s">
        <v>1470</v>
      </c>
      <c r="S500" s="228">
        <v>1050</v>
      </c>
      <c r="T500" s="228" t="s">
        <v>1471</v>
      </c>
      <c r="U500" s="228">
        <v>306</v>
      </c>
      <c r="V500" s="228" t="s">
        <v>1472</v>
      </c>
      <c r="W500" s="228"/>
      <c r="X500" s="228"/>
      <c r="Y500" s="228"/>
      <c r="Z500" s="228"/>
      <c r="AA500" s="228"/>
      <c r="AB500" s="228"/>
      <c r="AC500" s="242"/>
      <c r="AD500" s="241">
        <v>1991</v>
      </c>
      <c r="AE500" s="241"/>
      <c r="AF500" s="241"/>
      <c r="AG500" s="241"/>
      <c r="AH500" s="241"/>
      <c r="AI500" s="244">
        <v>4632</v>
      </c>
      <c r="AJ500" s="244"/>
    </row>
    <row r="501" spans="1:37" s="214" customFormat="1" ht="24" customHeight="1">
      <c r="A501" s="1449"/>
      <c r="B501" s="221"/>
      <c r="C501" s="227" t="s">
        <v>613</v>
      </c>
      <c r="D501" s="227"/>
      <c r="E501" s="300" t="s">
        <v>3909</v>
      </c>
      <c r="F501" s="242" t="s">
        <v>613</v>
      </c>
      <c r="G501" s="242" t="s">
        <v>3802</v>
      </c>
      <c r="H501" s="228">
        <v>57576</v>
      </c>
      <c r="I501" s="228">
        <v>4412.7</v>
      </c>
      <c r="J501" s="228">
        <v>4282.6400000000003</v>
      </c>
      <c r="K501" s="228"/>
      <c r="L501" s="228"/>
      <c r="M501" s="228"/>
      <c r="N501" s="228"/>
      <c r="O501" s="228">
        <v>2964.16</v>
      </c>
      <c r="P501" s="228">
        <v>2964.16</v>
      </c>
      <c r="Q501" s="228" t="s">
        <v>3910</v>
      </c>
      <c r="R501" s="228" t="s">
        <v>3911</v>
      </c>
      <c r="S501" s="228"/>
      <c r="T501" s="228"/>
      <c r="U501" s="228">
        <v>233</v>
      </c>
      <c r="V501" s="228"/>
      <c r="W501" s="228" t="s">
        <v>3912</v>
      </c>
      <c r="X501" s="228"/>
      <c r="Y501" s="228"/>
      <c r="Z501" s="228"/>
      <c r="AA501" s="228"/>
      <c r="AB501" s="228"/>
      <c r="AC501" s="242"/>
      <c r="AD501" s="241">
        <v>2013</v>
      </c>
      <c r="AE501" s="241"/>
      <c r="AF501" s="241"/>
      <c r="AG501" s="241"/>
      <c r="AH501" s="241"/>
      <c r="AI501" s="244">
        <v>5100</v>
      </c>
      <c r="AJ501" s="244"/>
    </row>
    <row r="502" spans="1:37" s="214" customFormat="1" ht="24" customHeight="1">
      <c r="A502" s="1449"/>
      <c r="B502" s="221"/>
      <c r="C502" s="447" t="s">
        <v>2031</v>
      </c>
      <c r="D502" s="447"/>
      <c r="E502" s="447" t="s">
        <v>16879</v>
      </c>
      <c r="F502" s="447" t="s">
        <v>2031</v>
      </c>
      <c r="G502" s="447" t="s">
        <v>13857</v>
      </c>
      <c r="H502" s="587">
        <v>8175</v>
      </c>
      <c r="I502" s="447">
        <v>3482.66</v>
      </c>
      <c r="J502" s="587">
        <v>7118</v>
      </c>
      <c r="K502" s="447"/>
      <c r="L502" s="447"/>
      <c r="M502" s="447"/>
      <c r="N502" s="447"/>
      <c r="O502" s="587">
        <v>2341</v>
      </c>
      <c r="P502" s="587">
        <v>1219</v>
      </c>
      <c r="Q502" s="447" t="s">
        <v>2009</v>
      </c>
      <c r="R502" s="447" t="s">
        <v>26667</v>
      </c>
      <c r="S502" s="447">
        <v>955.11</v>
      </c>
      <c r="T502" s="447" t="s">
        <v>16880</v>
      </c>
      <c r="U502" s="447">
        <v>166.6</v>
      </c>
      <c r="V502" s="447"/>
      <c r="W502" s="447" t="s">
        <v>16881</v>
      </c>
      <c r="X502" s="447"/>
      <c r="Y502" s="447"/>
      <c r="Z502" s="447"/>
      <c r="AA502" s="447"/>
      <c r="AB502" s="447"/>
      <c r="AC502" s="447"/>
      <c r="AD502" s="447">
        <v>2023</v>
      </c>
      <c r="AE502" s="447"/>
      <c r="AF502" s="447"/>
      <c r="AG502" s="447"/>
      <c r="AH502" s="447"/>
      <c r="AI502" s="393">
        <v>25162</v>
      </c>
      <c r="AJ502" s="447" t="s">
        <v>13826</v>
      </c>
    </row>
    <row r="503" spans="1:37" s="214" customFormat="1" ht="24" customHeight="1">
      <c r="A503" s="1449"/>
      <c r="B503" s="221"/>
      <c r="C503" s="227" t="s">
        <v>618</v>
      </c>
      <c r="D503" s="227"/>
      <c r="E503" s="300" t="s">
        <v>1473</v>
      </c>
      <c r="F503" s="242" t="s">
        <v>618</v>
      </c>
      <c r="G503" s="242" t="s">
        <v>618</v>
      </c>
      <c r="H503" s="228">
        <v>8438</v>
      </c>
      <c r="I503" s="228">
        <v>2131</v>
      </c>
      <c r="J503" s="228">
        <v>4368</v>
      </c>
      <c r="K503" s="228"/>
      <c r="L503" s="228"/>
      <c r="M503" s="228"/>
      <c r="N503" s="228"/>
      <c r="O503" s="228">
        <v>2347</v>
      </c>
      <c r="P503" s="228">
        <v>1092</v>
      </c>
      <c r="Q503" s="228" t="s">
        <v>1475</v>
      </c>
      <c r="R503" s="228" t="s">
        <v>1476</v>
      </c>
      <c r="S503" s="228">
        <v>1104</v>
      </c>
      <c r="T503" s="228" t="s">
        <v>1477</v>
      </c>
      <c r="U503" s="228">
        <v>151</v>
      </c>
      <c r="V503" s="228"/>
      <c r="W503" s="228"/>
      <c r="X503" s="228"/>
      <c r="Y503" s="228"/>
      <c r="Z503" s="228"/>
      <c r="AA503" s="228"/>
      <c r="AB503" s="228"/>
      <c r="AC503" s="242"/>
      <c r="AD503" s="241">
        <v>2001</v>
      </c>
      <c r="AE503" s="241"/>
      <c r="AF503" s="241"/>
      <c r="AG503" s="241"/>
      <c r="AH503" s="241"/>
      <c r="AI503" s="244">
        <v>6172</v>
      </c>
      <c r="AJ503" s="244"/>
    </row>
    <row r="504" spans="1:37" s="214" customFormat="1" ht="24" customHeight="1">
      <c r="A504" s="1449"/>
      <c r="B504" s="221"/>
      <c r="C504" s="227" t="s">
        <v>618</v>
      </c>
      <c r="D504" s="227"/>
      <c r="E504" s="300" t="s">
        <v>1478</v>
      </c>
      <c r="F504" s="242" t="s">
        <v>618</v>
      </c>
      <c r="G504" s="242" t="s">
        <v>12910</v>
      </c>
      <c r="H504" s="228">
        <v>19353</v>
      </c>
      <c r="I504" s="228">
        <v>3553</v>
      </c>
      <c r="J504" s="228">
        <v>9994</v>
      </c>
      <c r="K504" s="228"/>
      <c r="L504" s="228"/>
      <c r="M504" s="228"/>
      <c r="N504" s="228"/>
      <c r="O504" s="228">
        <v>3121</v>
      </c>
      <c r="P504" s="228">
        <v>1540</v>
      </c>
      <c r="Q504" s="228" t="s">
        <v>1479</v>
      </c>
      <c r="R504" s="228" t="s">
        <v>1476</v>
      </c>
      <c r="S504" s="228">
        <v>1068</v>
      </c>
      <c r="T504" s="228" t="s">
        <v>1480</v>
      </c>
      <c r="U504" s="228">
        <v>326</v>
      </c>
      <c r="V504" s="228"/>
      <c r="W504" s="228"/>
      <c r="X504" s="228"/>
      <c r="Y504" s="228"/>
      <c r="Z504" s="228"/>
      <c r="AA504" s="228"/>
      <c r="AB504" s="228"/>
      <c r="AC504" s="242"/>
      <c r="AD504" s="241">
        <v>2006</v>
      </c>
      <c r="AE504" s="241"/>
      <c r="AF504" s="241"/>
      <c r="AG504" s="241"/>
      <c r="AH504" s="241"/>
      <c r="AI504" s="244">
        <v>38743</v>
      </c>
      <c r="AJ504" s="244"/>
    </row>
    <row r="505" spans="1:37" s="214" customFormat="1" ht="24" customHeight="1">
      <c r="A505" s="1449"/>
      <c r="B505" s="221"/>
      <c r="C505" s="227" t="s">
        <v>618</v>
      </c>
      <c r="D505" s="227"/>
      <c r="E505" s="300" t="s">
        <v>3913</v>
      </c>
      <c r="F505" s="242" t="s">
        <v>618</v>
      </c>
      <c r="G505" s="242" t="s">
        <v>618</v>
      </c>
      <c r="H505" s="228">
        <v>6223</v>
      </c>
      <c r="I505" s="228">
        <v>2008</v>
      </c>
      <c r="J505" s="228">
        <v>4510</v>
      </c>
      <c r="K505" s="228"/>
      <c r="L505" s="228"/>
      <c r="M505" s="228"/>
      <c r="N505" s="228"/>
      <c r="O505" s="228">
        <v>2918.19</v>
      </c>
      <c r="P505" s="228">
        <v>1059.57</v>
      </c>
      <c r="Q505" s="228" t="s">
        <v>3914</v>
      </c>
      <c r="R505" s="228" t="s">
        <v>3324</v>
      </c>
      <c r="S505" s="228">
        <v>1858.62</v>
      </c>
      <c r="T505" s="228" t="s">
        <v>3915</v>
      </c>
      <c r="U505" s="228">
        <v>176.72</v>
      </c>
      <c r="V505" s="228"/>
      <c r="W505" s="228"/>
      <c r="X505" s="228"/>
      <c r="Y505" s="228"/>
      <c r="Z505" s="228"/>
      <c r="AA505" s="228"/>
      <c r="AB505" s="228"/>
      <c r="AC505" s="242"/>
      <c r="AD505" s="241">
        <v>2015</v>
      </c>
      <c r="AE505" s="241"/>
      <c r="AF505" s="241"/>
      <c r="AG505" s="241"/>
      <c r="AH505" s="241"/>
      <c r="AI505" s="244">
        <v>12100</v>
      </c>
      <c r="AJ505" s="244"/>
    </row>
    <row r="506" spans="1:37" s="214" customFormat="1" ht="24" customHeight="1">
      <c r="A506" s="1449"/>
      <c r="B506" s="221"/>
      <c r="C506" s="227" t="s">
        <v>618</v>
      </c>
      <c r="D506" s="227"/>
      <c r="E506" s="300" t="s">
        <v>16882</v>
      </c>
      <c r="F506" s="242" t="s">
        <v>618</v>
      </c>
      <c r="G506" s="242" t="s">
        <v>618</v>
      </c>
      <c r="H506" s="228">
        <v>12870</v>
      </c>
      <c r="I506" s="228">
        <v>10243</v>
      </c>
      <c r="J506" s="228">
        <v>10243</v>
      </c>
      <c r="K506" s="228"/>
      <c r="L506" s="228"/>
      <c r="M506" s="228"/>
      <c r="N506" s="228"/>
      <c r="O506" s="228">
        <v>1606.2</v>
      </c>
      <c r="P506" s="228">
        <v>627</v>
      </c>
      <c r="Q506" s="228" t="s">
        <v>16883</v>
      </c>
      <c r="R506" s="228" t="s">
        <v>17838</v>
      </c>
      <c r="S506" s="228">
        <v>979</v>
      </c>
      <c r="T506" s="228" t="s">
        <v>16884</v>
      </c>
      <c r="U506" s="228" t="s">
        <v>2009</v>
      </c>
      <c r="V506" s="228"/>
      <c r="W506" s="228" t="s">
        <v>16885</v>
      </c>
      <c r="X506" s="228"/>
      <c r="Y506" s="228"/>
      <c r="Z506" s="228"/>
      <c r="AA506" s="228"/>
      <c r="AB506" s="228"/>
      <c r="AC506" s="242"/>
      <c r="AD506" s="241">
        <v>2023</v>
      </c>
      <c r="AE506" s="241"/>
      <c r="AF506" s="241"/>
      <c r="AG506" s="241"/>
      <c r="AH506" s="241"/>
      <c r="AI506" s="244">
        <v>36200</v>
      </c>
      <c r="AJ506" s="244" t="s">
        <v>13826</v>
      </c>
    </row>
    <row r="507" spans="1:37" s="214" customFormat="1" ht="24" customHeight="1">
      <c r="A507" s="1449"/>
      <c r="B507" s="221"/>
      <c r="C507" s="227" t="s">
        <v>618</v>
      </c>
      <c r="D507" s="227"/>
      <c r="E507" s="300" t="s">
        <v>16886</v>
      </c>
      <c r="F507" s="242" t="s">
        <v>618</v>
      </c>
      <c r="G507" s="242" t="s">
        <v>618</v>
      </c>
      <c r="H507" s="228">
        <v>9361</v>
      </c>
      <c r="I507" s="228">
        <v>3678</v>
      </c>
      <c r="J507" s="228">
        <v>3678</v>
      </c>
      <c r="K507" s="228"/>
      <c r="L507" s="228"/>
      <c r="M507" s="228"/>
      <c r="N507" s="228"/>
      <c r="O507" s="228">
        <v>1004.3399999999999</v>
      </c>
      <c r="P507" s="228">
        <v>411.84</v>
      </c>
      <c r="Q507" s="228" t="s">
        <v>16887</v>
      </c>
      <c r="R507" s="228" t="s">
        <v>17839</v>
      </c>
      <c r="S507" s="228">
        <v>715</v>
      </c>
      <c r="T507" s="228" t="s">
        <v>16888</v>
      </c>
      <c r="U507" s="228">
        <v>240</v>
      </c>
      <c r="V507" s="228"/>
      <c r="W507" s="228" t="s">
        <v>16885</v>
      </c>
      <c r="X507" s="228"/>
      <c r="Y507" s="228"/>
      <c r="Z507" s="228"/>
      <c r="AA507" s="228"/>
      <c r="AB507" s="228"/>
      <c r="AC507" s="242"/>
      <c r="AD507" s="241">
        <v>2023</v>
      </c>
      <c r="AE507" s="241"/>
      <c r="AF507" s="241"/>
      <c r="AG507" s="241"/>
      <c r="AH507" s="241"/>
      <c r="AI507" s="244">
        <v>16700</v>
      </c>
      <c r="AJ507" s="447" t="s">
        <v>13826</v>
      </c>
    </row>
    <row r="508" spans="1:37" s="214" customFormat="1" ht="24" customHeight="1">
      <c r="A508" s="1449"/>
      <c r="B508" s="221"/>
      <c r="C508" s="227" t="s">
        <v>1481</v>
      </c>
      <c r="D508" s="227"/>
      <c r="E508" s="300" t="s">
        <v>17837</v>
      </c>
      <c r="F508" s="242" t="s">
        <v>12915</v>
      </c>
      <c r="G508" s="242" t="s">
        <v>12911</v>
      </c>
      <c r="H508" s="228">
        <v>118818</v>
      </c>
      <c r="I508" s="228">
        <v>1789.03</v>
      </c>
      <c r="J508" s="228">
        <v>1660.51</v>
      </c>
      <c r="K508" s="228"/>
      <c r="L508" s="228"/>
      <c r="M508" s="228"/>
      <c r="N508" s="228"/>
      <c r="O508" s="228">
        <v>300</v>
      </c>
      <c r="P508" s="228"/>
      <c r="Q508" s="228" t="s">
        <v>26668</v>
      </c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  <c r="AC508" s="242"/>
      <c r="AD508" s="241">
        <v>2015</v>
      </c>
      <c r="AE508" s="241"/>
      <c r="AF508" s="241"/>
      <c r="AG508" s="241"/>
      <c r="AH508" s="241"/>
      <c r="AI508" s="244">
        <v>5000</v>
      </c>
      <c r="AJ508" s="244"/>
    </row>
    <row r="509" spans="1:37" s="214" customFormat="1" ht="24" customHeight="1">
      <c r="A509" s="1449"/>
      <c r="B509" s="221"/>
      <c r="C509" s="227" t="s">
        <v>1481</v>
      </c>
      <c r="D509" s="227"/>
      <c r="E509" s="300" t="s">
        <v>12956</v>
      </c>
      <c r="F509" s="242" t="s">
        <v>12915</v>
      </c>
      <c r="G509" s="242" t="s">
        <v>12957</v>
      </c>
      <c r="H509" s="228">
        <v>118818</v>
      </c>
      <c r="I509" s="228">
        <v>1705.05</v>
      </c>
      <c r="J509" s="228">
        <v>2019.51</v>
      </c>
      <c r="K509" s="228"/>
      <c r="L509" s="228"/>
      <c r="M509" s="228"/>
      <c r="N509" s="228"/>
      <c r="O509" s="228"/>
      <c r="P509" s="228"/>
      <c r="Q509" s="228" t="s">
        <v>12966</v>
      </c>
      <c r="R509" s="228"/>
      <c r="S509" s="228"/>
      <c r="T509" s="228"/>
      <c r="U509" s="228"/>
      <c r="V509" s="228"/>
      <c r="W509" s="228" t="s">
        <v>12978</v>
      </c>
      <c r="X509" s="228"/>
      <c r="Y509" s="228"/>
      <c r="Z509" s="228"/>
      <c r="AA509" s="228"/>
      <c r="AB509" s="228"/>
      <c r="AC509" s="242"/>
      <c r="AD509" s="241">
        <v>2015</v>
      </c>
      <c r="AE509" s="241"/>
      <c r="AF509" s="241"/>
      <c r="AG509" s="241"/>
      <c r="AH509" s="241"/>
      <c r="AI509" s="244">
        <v>4800</v>
      </c>
      <c r="AJ509" s="244"/>
    </row>
    <row r="510" spans="1:37" s="214" customFormat="1" ht="24" customHeight="1">
      <c r="A510" s="1449"/>
      <c r="B510" s="221"/>
      <c r="C510" s="227" t="s">
        <v>1481</v>
      </c>
      <c r="D510" s="227"/>
      <c r="E510" s="300" t="s">
        <v>1199</v>
      </c>
      <c r="F510" s="242" t="s">
        <v>1481</v>
      </c>
      <c r="G510" s="242" t="s">
        <v>12911</v>
      </c>
      <c r="H510" s="228">
        <v>5455</v>
      </c>
      <c r="I510" s="228">
        <v>2232</v>
      </c>
      <c r="J510" s="228">
        <v>4467</v>
      </c>
      <c r="K510" s="228"/>
      <c r="L510" s="228"/>
      <c r="M510" s="228"/>
      <c r="N510" s="228"/>
      <c r="O510" s="228">
        <v>2470</v>
      </c>
      <c r="P510" s="228">
        <v>1639</v>
      </c>
      <c r="Q510" s="228" t="s">
        <v>3916</v>
      </c>
      <c r="R510" s="228" t="s">
        <v>3917</v>
      </c>
      <c r="S510" s="228"/>
      <c r="T510" s="228"/>
      <c r="U510" s="228"/>
      <c r="V510" s="228"/>
      <c r="W510" s="228" t="s">
        <v>3918</v>
      </c>
      <c r="X510" s="228"/>
      <c r="Y510" s="228"/>
      <c r="Z510" s="228"/>
      <c r="AA510" s="228"/>
      <c r="AB510" s="228"/>
      <c r="AC510" s="242"/>
      <c r="AD510" s="241">
        <v>2012</v>
      </c>
      <c r="AE510" s="241"/>
      <c r="AF510" s="241"/>
      <c r="AG510" s="241"/>
      <c r="AH510" s="241"/>
      <c r="AI510" s="244">
        <v>6000</v>
      </c>
      <c r="AJ510" s="244"/>
    </row>
    <row r="511" spans="1:37" s="214" customFormat="1" ht="24" customHeight="1">
      <c r="A511" s="1449"/>
      <c r="B511" s="221"/>
      <c r="C511" s="228" t="s">
        <v>12915</v>
      </c>
      <c r="D511" s="228" t="s">
        <v>22230</v>
      </c>
      <c r="E511" s="228" t="s">
        <v>22231</v>
      </c>
      <c r="F511" s="227" t="s">
        <v>12915</v>
      </c>
      <c r="G511" s="227" t="s">
        <v>12911</v>
      </c>
      <c r="H511" s="228">
        <v>5116</v>
      </c>
      <c r="I511" s="228">
        <v>2193.7800000000002</v>
      </c>
      <c r="J511" s="228">
        <v>4337.7299999999996</v>
      </c>
      <c r="K511" s="228" t="s">
        <v>12747</v>
      </c>
      <c r="L511" s="228" t="s">
        <v>19086</v>
      </c>
      <c r="M511" s="228" t="s">
        <v>22232</v>
      </c>
      <c r="N511" s="228"/>
      <c r="O511" s="228">
        <v>4337.7299999999996</v>
      </c>
      <c r="P511" s="233">
        <v>1634</v>
      </c>
      <c r="Q511" s="233"/>
      <c r="R511" s="233" t="s">
        <v>22233</v>
      </c>
      <c r="S511" s="390"/>
      <c r="T511" s="300"/>
      <c r="U511" s="233"/>
      <c r="V511" s="233"/>
      <c r="W511" s="233"/>
      <c r="X511" s="233"/>
      <c r="Y511" s="233"/>
      <c r="Z511" s="240"/>
      <c r="AA511" s="228"/>
      <c r="AB511" s="228"/>
      <c r="AC511" s="228"/>
      <c r="AD511" s="228">
        <v>2024</v>
      </c>
      <c r="AE511" s="228"/>
      <c r="AF511" s="228"/>
      <c r="AG511" s="228"/>
      <c r="AH511" s="228"/>
      <c r="AI511" s="228">
        <v>18695</v>
      </c>
      <c r="AJ511" s="228" t="s">
        <v>13826</v>
      </c>
    </row>
    <row r="512" spans="1:37" s="214" customFormat="1" ht="24" customHeight="1">
      <c r="A512" s="1449"/>
      <c r="B512" s="221"/>
      <c r="C512" s="227" t="s">
        <v>632</v>
      </c>
      <c r="D512" s="227"/>
      <c r="E512" s="300" t="s">
        <v>1483</v>
      </c>
      <c r="F512" s="242" t="s">
        <v>632</v>
      </c>
      <c r="G512" s="242" t="s">
        <v>632</v>
      </c>
      <c r="H512" s="228">
        <v>1000</v>
      </c>
      <c r="I512" s="228">
        <v>1815</v>
      </c>
      <c r="J512" s="228">
        <v>3497</v>
      </c>
      <c r="K512" s="228"/>
      <c r="L512" s="228"/>
      <c r="M512" s="228"/>
      <c r="N512" s="228"/>
      <c r="O512" s="228">
        <v>1427</v>
      </c>
      <c r="P512" s="228">
        <v>1105</v>
      </c>
      <c r="Q512" s="228" t="s">
        <v>1484</v>
      </c>
      <c r="R512" s="228" t="s">
        <v>1072</v>
      </c>
      <c r="S512" s="228"/>
      <c r="T512" s="228"/>
      <c r="U512" s="228">
        <v>322</v>
      </c>
      <c r="V512" s="228"/>
      <c r="W512" s="228"/>
      <c r="X512" s="228"/>
      <c r="Y512" s="228"/>
      <c r="Z512" s="228"/>
      <c r="AA512" s="228"/>
      <c r="AB512" s="228"/>
      <c r="AC512" s="242"/>
      <c r="AD512" s="241">
        <v>2007</v>
      </c>
      <c r="AE512" s="241"/>
      <c r="AF512" s="241"/>
      <c r="AG512" s="241"/>
      <c r="AH512" s="241"/>
      <c r="AI512" s="244">
        <v>6036</v>
      </c>
      <c r="AJ512" s="244"/>
    </row>
    <row r="513" spans="1:36" s="214" customFormat="1" ht="24" customHeight="1">
      <c r="A513" s="1449"/>
      <c r="B513" s="221"/>
      <c r="C513" s="227" t="s">
        <v>9732</v>
      </c>
      <c r="D513" s="227"/>
      <c r="E513" s="300" t="s">
        <v>16889</v>
      </c>
      <c r="F513" s="242" t="s">
        <v>9732</v>
      </c>
      <c r="G513" s="242" t="s">
        <v>16890</v>
      </c>
      <c r="H513" s="228">
        <v>143002</v>
      </c>
      <c r="I513" s="228">
        <v>1588</v>
      </c>
      <c r="J513" s="228">
        <v>2723</v>
      </c>
      <c r="K513" s="228"/>
      <c r="L513" s="228"/>
      <c r="M513" s="228"/>
      <c r="N513" s="228"/>
      <c r="O513" s="228"/>
      <c r="P513" s="228"/>
      <c r="Q513" s="228"/>
      <c r="R513" s="228"/>
      <c r="S513" s="228">
        <v>731</v>
      </c>
      <c r="T513" s="228" t="s">
        <v>16891</v>
      </c>
      <c r="U513" s="228">
        <v>68</v>
      </c>
      <c r="V513" s="228"/>
      <c r="W513" s="228" t="s">
        <v>16892</v>
      </c>
      <c r="X513" s="228"/>
      <c r="Y513" s="228"/>
      <c r="Z513" s="228"/>
      <c r="AA513" s="228"/>
      <c r="AB513" s="228"/>
      <c r="AC513" s="242"/>
      <c r="AD513" s="241">
        <v>2023</v>
      </c>
      <c r="AE513" s="241"/>
      <c r="AF513" s="241"/>
      <c r="AG513" s="241"/>
      <c r="AH513" s="241"/>
      <c r="AI513" s="244">
        <v>10877</v>
      </c>
      <c r="AJ513" s="244" t="s">
        <v>13826</v>
      </c>
    </row>
    <row r="514" spans="1:36" s="214" customFormat="1" ht="24" customHeight="1">
      <c r="A514" s="1449"/>
      <c r="B514" s="221"/>
      <c r="C514" s="227" t="s">
        <v>634</v>
      </c>
      <c r="D514" s="227"/>
      <c r="E514" s="300" t="s">
        <v>1485</v>
      </c>
      <c r="F514" s="242" t="s">
        <v>634</v>
      </c>
      <c r="G514" s="242" t="s">
        <v>634</v>
      </c>
      <c r="H514" s="228">
        <v>3120</v>
      </c>
      <c r="I514" s="228">
        <v>1369</v>
      </c>
      <c r="J514" s="228">
        <v>2444</v>
      </c>
      <c r="K514" s="228"/>
      <c r="L514" s="228"/>
      <c r="M514" s="228"/>
      <c r="N514" s="228"/>
      <c r="O514" s="228">
        <v>824</v>
      </c>
      <c r="P514" s="228">
        <v>824.16</v>
      </c>
      <c r="Q514" s="228"/>
      <c r="R514" s="228" t="s">
        <v>1486</v>
      </c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  <c r="AC514" s="242"/>
      <c r="AD514" s="241">
        <v>2011</v>
      </c>
      <c r="AE514" s="241"/>
      <c r="AF514" s="241"/>
      <c r="AG514" s="241"/>
      <c r="AH514" s="241"/>
      <c r="AI514" s="244">
        <v>5600</v>
      </c>
      <c r="AJ514" s="244"/>
    </row>
    <row r="515" spans="1:36" s="214" customFormat="1" ht="24" customHeight="1">
      <c r="A515" s="1449"/>
      <c r="B515" s="221"/>
      <c r="C515" s="227" t="s">
        <v>634</v>
      </c>
      <c r="D515" s="227"/>
      <c r="E515" s="300" t="s">
        <v>3919</v>
      </c>
      <c r="F515" s="242" t="s">
        <v>634</v>
      </c>
      <c r="G515" s="242" t="s">
        <v>634</v>
      </c>
      <c r="H515" s="228">
        <v>896.8</v>
      </c>
      <c r="I515" s="228">
        <v>897</v>
      </c>
      <c r="J515" s="228">
        <v>897</v>
      </c>
      <c r="K515" s="228"/>
      <c r="L515" s="228"/>
      <c r="M515" s="228"/>
      <c r="N515" s="228"/>
      <c r="O515" s="228">
        <v>666</v>
      </c>
      <c r="P515" s="228">
        <v>666.25</v>
      </c>
      <c r="Q515" s="228" t="s">
        <v>1487</v>
      </c>
      <c r="R515" s="228" t="s">
        <v>1488</v>
      </c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  <c r="AC515" s="242"/>
      <c r="AD515" s="241">
        <v>2002</v>
      </c>
      <c r="AE515" s="241"/>
      <c r="AF515" s="241"/>
      <c r="AG515" s="241"/>
      <c r="AH515" s="241"/>
      <c r="AI515" s="244">
        <v>3000</v>
      </c>
      <c r="AJ515" s="244"/>
    </row>
    <row r="516" spans="1:36" s="214" customFormat="1" ht="24" customHeight="1">
      <c r="A516" s="1449"/>
      <c r="B516" s="221"/>
      <c r="C516" s="227" t="s">
        <v>634</v>
      </c>
      <c r="D516" s="227"/>
      <c r="E516" s="300" t="s">
        <v>3920</v>
      </c>
      <c r="F516" s="242" t="s">
        <v>634</v>
      </c>
      <c r="G516" s="242" t="s">
        <v>22234</v>
      </c>
      <c r="H516" s="228">
        <v>7071</v>
      </c>
      <c r="I516" s="228">
        <v>1912</v>
      </c>
      <c r="J516" s="228">
        <v>5317</v>
      </c>
      <c r="K516" s="228" t="s">
        <v>1156</v>
      </c>
      <c r="L516" s="228" t="s">
        <v>1468</v>
      </c>
      <c r="M516" s="228"/>
      <c r="N516" s="228"/>
      <c r="O516" s="228">
        <v>1781</v>
      </c>
      <c r="P516" s="228">
        <v>1781</v>
      </c>
      <c r="Q516" s="228"/>
      <c r="R516" s="228" t="s">
        <v>17840</v>
      </c>
      <c r="S516" s="228">
        <v>867</v>
      </c>
      <c r="T516" s="228" t="s">
        <v>3921</v>
      </c>
      <c r="U516" s="228">
        <v>202</v>
      </c>
      <c r="V516" s="228" t="s">
        <v>1472</v>
      </c>
      <c r="W516" s="228" t="s">
        <v>26669</v>
      </c>
      <c r="X516" s="228"/>
      <c r="Y516" s="228"/>
      <c r="Z516" s="228"/>
      <c r="AA516" s="228"/>
      <c r="AB516" s="228"/>
      <c r="AC516" s="242"/>
      <c r="AD516" s="241">
        <v>2011</v>
      </c>
      <c r="AE516" s="241"/>
      <c r="AF516" s="241"/>
      <c r="AG516" s="241"/>
      <c r="AH516" s="241"/>
      <c r="AI516" s="244">
        <v>9996</v>
      </c>
      <c r="AJ516" s="244"/>
    </row>
    <row r="517" spans="1:36" s="214" customFormat="1" ht="24" customHeight="1">
      <c r="A517" s="1449"/>
      <c r="B517" s="221"/>
      <c r="C517" s="227" t="s">
        <v>634</v>
      </c>
      <c r="D517" s="227"/>
      <c r="E517" s="300" t="s">
        <v>22235</v>
      </c>
      <c r="F517" s="242" t="s">
        <v>634</v>
      </c>
      <c r="G517" s="242" t="s">
        <v>22236</v>
      </c>
      <c r="H517" s="228">
        <v>12235.9</v>
      </c>
      <c r="I517" s="228">
        <v>2000.23</v>
      </c>
      <c r="J517" s="228">
        <v>5293.73</v>
      </c>
      <c r="K517" s="228" t="s">
        <v>454</v>
      </c>
      <c r="L517" s="228" t="s">
        <v>1207</v>
      </c>
      <c r="M517" s="228"/>
      <c r="N517" s="228"/>
      <c r="O517" s="228">
        <v>2524.21</v>
      </c>
      <c r="P517" s="228">
        <v>1458.21</v>
      </c>
      <c r="Q517" s="228"/>
      <c r="R517" s="228" t="s">
        <v>22237</v>
      </c>
      <c r="S517" s="228">
        <v>1066</v>
      </c>
      <c r="T517" s="228" t="s">
        <v>22238</v>
      </c>
      <c r="U517" s="228"/>
      <c r="V517" s="228"/>
      <c r="W517" s="228" t="s">
        <v>3912</v>
      </c>
      <c r="X517" s="228"/>
      <c r="Y517" s="228"/>
      <c r="Z517" s="228"/>
      <c r="AA517" s="228"/>
      <c r="AB517" s="228"/>
      <c r="AC517" s="242"/>
      <c r="AD517" s="241">
        <v>2024</v>
      </c>
      <c r="AE517" s="241"/>
      <c r="AF517" s="241"/>
      <c r="AG517" s="241"/>
      <c r="AH517" s="241"/>
      <c r="AI517" s="244">
        <v>10778</v>
      </c>
      <c r="AJ517" s="244" t="s">
        <v>8378</v>
      </c>
    </row>
    <row r="518" spans="1:36" s="214" customFormat="1" ht="24" customHeight="1">
      <c r="A518" s="1449"/>
      <c r="B518" s="221"/>
      <c r="C518" s="227" t="s">
        <v>12938</v>
      </c>
      <c r="D518" s="227" t="s">
        <v>22239</v>
      </c>
      <c r="E518" s="300" t="s">
        <v>12958</v>
      </c>
      <c r="F518" s="233" t="s">
        <v>12938</v>
      </c>
      <c r="G518" s="233" t="s">
        <v>12959</v>
      </c>
      <c r="H518" s="228">
        <v>5360</v>
      </c>
      <c r="I518" s="228">
        <v>1298</v>
      </c>
      <c r="J518" s="228">
        <v>1298</v>
      </c>
      <c r="K518" s="228" t="s">
        <v>1207</v>
      </c>
      <c r="L518" s="228" t="s">
        <v>454</v>
      </c>
      <c r="M518" s="228" t="s">
        <v>1474</v>
      </c>
      <c r="N518" s="228"/>
      <c r="O518" s="228">
        <v>576</v>
      </c>
      <c r="P518" s="228">
        <v>576</v>
      </c>
      <c r="Q518" s="228" t="s">
        <v>12967</v>
      </c>
      <c r="R518" s="228" t="s">
        <v>12968</v>
      </c>
      <c r="S518" s="228"/>
      <c r="T518" s="228"/>
      <c r="U518" s="228"/>
      <c r="V518" s="228">
        <v>4072</v>
      </c>
      <c r="W518" s="228"/>
      <c r="X518" s="228"/>
      <c r="Y518" s="228"/>
      <c r="Z518" s="228"/>
      <c r="AA518" s="228"/>
      <c r="AB518" s="228"/>
      <c r="AC518" s="242"/>
      <c r="AD518" s="241">
        <v>1977</v>
      </c>
      <c r="AE518" s="241"/>
      <c r="AF518" s="241"/>
      <c r="AG518" s="241"/>
      <c r="AH518" s="241"/>
      <c r="AI518" s="244"/>
      <c r="AJ518" s="244"/>
    </row>
    <row r="519" spans="1:36" s="214" customFormat="1" ht="24" customHeight="1">
      <c r="A519" s="1449"/>
      <c r="B519" s="221"/>
      <c r="C519" s="227" t="s">
        <v>12938</v>
      </c>
      <c r="D519" s="227" t="s">
        <v>22240</v>
      </c>
      <c r="E519" s="300" t="s">
        <v>12960</v>
      </c>
      <c r="F519" s="233" t="s">
        <v>12938</v>
      </c>
      <c r="G519" s="233" t="s">
        <v>12961</v>
      </c>
      <c r="H519" s="228">
        <v>4996</v>
      </c>
      <c r="I519" s="228">
        <v>1484</v>
      </c>
      <c r="J519" s="228">
        <v>2977</v>
      </c>
      <c r="K519" s="228"/>
      <c r="L519" s="228"/>
      <c r="M519" s="228"/>
      <c r="N519" s="228"/>
      <c r="O519" s="228">
        <v>2300</v>
      </c>
      <c r="P519" s="228">
        <v>1150</v>
      </c>
      <c r="Q519" s="228" t="s">
        <v>12969</v>
      </c>
      <c r="R519" s="228" t="s">
        <v>12970</v>
      </c>
      <c r="S519" s="228"/>
      <c r="T519" s="228"/>
      <c r="U519" s="228"/>
      <c r="V519" s="228"/>
      <c r="W519" s="228" t="s">
        <v>12979</v>
      </c>
      <c r="X519" s="228"/>
      <c r="Y519" s="228"/>
      <c r="Z519" s="228"/>
      <c r="AA519" s="228"/>
      <c r="AB519" s="228"/>
      <c r="AC519" s="242"/>
      <c r="AD519" s="241">
        <v>2021</v>
      </c>
      <c r="AE519" s="241"/>
      <c r="AF519" s="241"/>
      <c r="AG519" s="241"/>
      <c r="AH519" s="241"/>
      <c r="AI519" s="244">
        <v>5600</v>
      </c>
      <c r="AJ519" s="244"/>
    </row>
    <row r="520" spans="1:36" s="214" customFormat="1" ht="24" customHeight="1">
      <c r="A520" s="1449"/>
      <c r="B520" s="221"/>
      <c r="C520" s="227" t="s">
        <v>12938</v>
      </c>
      <c r="D520" s="227" t="s">
        <v>22241</v>
      </c>
      <c r="E520" s="300" t="s">
        <v>12962</v>
      </c>
      <c r="F520" s="233" t="s">
        <v>12938</v>
      </c>
      <c r="G520" s="233" t="s">
        <v>12938</v>
      </c>
      <c r="H520" s="228">
        <v>4400</v>
      </c>
      <c r="I520" s="228">
        <v>1230.8699999999999</v>
      </c>
      <c r="J520" s="228">
        <v>3385.76</v>
      </c>
      <c r="K520" s="228"/>
      <c r="L520" s="228"/>
      <c r="M520" s="228"/>
      <c r="N520" s="228"/>
      <c r="O520" s="228">
        <v>408</v>
      </c>
      <c r="P520" s="228"/>
      <c r="Q520" s="228"/>
      <c r="R520" s="228"/>
      <c r="S520" s="228">
        <v>358</v>
      </c>
      <c r="T520" s="228" t="s">
        <v>12971</v>
      </c>
      <c r="U520" s="228">
        <v>50</v>
      </c>
      <c r="V520" s="228"/>
      <c r="W520" s="228" t="s">
        <v>26670</v>
      </c>
      <c r="X520" s="228"/>
      <c r="Y520" s="228"/>
      <c r="Z520" s="228"/>
      <c r="AA520" s="228"/>
      <c r="AB520" s="228"/>
      <c r="AC520" s="242"/>
      <c r="AD520" s="241">
        <v>2014</v>
      </c>
      <c r="AE520" s="241"/>
      <c r="AF520" s="241"/>
      <c r="AG520" s="241"/>
      <c r="AH520" s="241"/>
      <c r="AI520" s="244">
        <v>240</v>
      </c>
      <c r="AJ520" s="244"/>
    </row>
    <row r="521" spans="1:36" s="214" customFormat="1" ht="24" customHeight="1">
      <c r="A521" s="1449"/>
      <c r="B521" s="221"/>
      <c r="C521" s="227" t="s">
        <v>331</v>
      </c>
      <c r="D521" s="227"/>
      <c r="E521" s="300" t="s">
        <v>1489</v>
      </c>
      <c r="F521" s="242" t="s">
        <v>331</v>
      </c>
      <c r="G521" s="242" t="s">
        <v>331</v>
      </c>
      <c r="H521" s="228">
        <v>1849</v>
      </c>
      <c r="I521" s="228">
        <v>957</v>
      </c>
      <c r="J521" s="228">
        <v>1046</v>
      </c>
      <c r="K521" s="228" t="s">
        <v>1482</v>
      </c>
      <c r="L521" s="228" t="s">
        <v>453</v>
      </c>
      <c r="M521" s="228" t="s">
        <v>1172</v>
      </c>
      <c r="N521" s="447"/>
      <c r="O521" s="228">
        <v>712</v>
      </c>
      <c r="P521" s="228">
        <v>712</v>
      </c>
      <c r="Q521" s="228" t="s">
        <v>1490</v>
      </c>
      <c r="R521" s="228" t="s">
        <v>17841</v>
      </c>
      <c r="S521" s="228"/>
      <c r="T521" s="228"/>
      <c r="U521" s="228"/>
      <c r="V521" s="228"/>
      <c r="W521" s="228" t="s">
        <v>1491</v>
      </c>
      <c r="X521" s="228"/>
      <c r="Y521" s="228"/>
      <c r="Z521" s="228"/>
      <c r="AA521" s="228"/>
      <c r="AB521" s="228"/>
      <c r="AC521" s="242"/>
      <c r="AD521" s="241">
        <v>2011</v>
      </c>
      <c r="AE521" s="241"/>
      <c r="AF521" s="241"/>
      <c r="AG521" s="241"/>
      <c r="AH521" s="241" t="s">
        <v>2268</v>
      </c>
      <c r="AI521" s="244">
        <v>1500</v>
      </c>
      <c r="AJ521" s="244"/>
    </row>
    <row r="522" spans="1:36" s="214" customFormat="1" ht="24" customHeight="1">
      <c r="A522" s="1449"/>
      <c r="B522" s="221"/>
      <c r="C522" s="227" t="s">
        <v>331</v>
      </c>
      <c r="D522" s="227"/>
      <c r="E522" s="300" t="s">
        <v>3922</v>
      </c>
      <c r="F522" s="242" t="s">
        <v>331</v>
      </c>
      <c r="G522" s="242" t="s">
        <v>331</v>
      </c>
      <c r="H522" s="228">
        <v>11850</v>
      </c>
      <c r="I522" s="228">
        <v>3034</v>
      </c>
      <c r="J522" s="228">
        <v>5133</v>
      </c>
      <c r="K522" s="228"/>
      <c r="L522" s="228"/>
      <c r="M522" s="228"/>
      <c r="N522" s="228"/>
      <c r="O522" s="228">
        <v>2676</v>
      </c>
      <c r="P522" s="228">
        <v>966</v>
      </c>
      <c r="Q522" s="228" t="s">
        <v>3923</v>
      </c>
      <c r="R522" s="228" t="s">
        <v>17842</v>
      </c>
      <c r="S522" s="228">
        <v>1573</v>
      </c>
      <c r="T522" s="228" t="s">
        <v>3924</v>
      </c>
      <c r="U522" s="228">
        <v>137</v>
      </c>
      <c r="V522" s="228"/>
      <c r="W522" s="228" t="s">
        <v>3925</v>
      </c>
      <c r="X522" s="228"/>
      <c r="Y522" s="228"/>
      <c r="Z522" s="228"/>
      <c r="AA522" s="228"/>
      <c r="AB522" s="228"/>
      <c r="AC522" s="242"/>
      <c r="AD522" s="241">
        <v>2012</v>
      </c>
      <c r="AE522" s="241"/>
      <c r="AF522" s="241"/>
      <c r="AG522" s="241"/>
      <c r="AH522" s="241"/>
      <c r="AI522" s="244">
        <v>10800</v>
      </c>
      <c r="AJ522" s="244"/>
    </row>
    <row r="523" spans="1:36" s="214" customFormat="1" ht="24" customHeight="1">
      <c r="A523" s="1449"/>
      <c r="B523" s="221"/>
      <c r="C523" s="227" t="s">
        <v>331</v>
      </c>
      <c r="D523" s="227"/>
      <c r="E523" s="300" t="s">
        <v>9299</v>
      </c>
      <c r="F523" s="242" t="s">
        <v>331</v>
      </c>
      <c r="G523" s="242" t="s">
        <v>331</v>
      </c>
      <c r="H523" s="228">
        <v>3949</v>
      </c>
      <c r="I523" s="228">
        <v>941.48</v>
      </c>
      <c r="J523" s="228">
        <v>984.64</v>
      </c>
      <c r="K523" s="228"/>
      <c r="L523" s="228"/>
      <c r="M523" s="228"/>
      <c r="N523" s="228"/>
      <c r="O523" s="228">
        <v>638</v>
      </c>
      <c r="P523" s="228">
        <v>638.4</v>
      </c>
      <c r="Q523" s="228" t="s">
        <v>9300</v>
      </c>
      <c r="R523" s="228" t="s">
        <v>9301</v>
      </c>
      <c r="S523" s="228"/>
      <c r="T523" s="228"/>
      <c r="U523" s="228"/>
      <c r="V523" s="228"/>
      <c r="W523" s="228" t="s">
        <v>9302</v>
      </c>
      <c r="X523" s="228"/>
      <c r="Y523" s="228"/>
      <c r="Z523" s="228"/>
      <c r="AA523" s="228"/>
      <c r="AB523" s="228"/>
      <c r="AC523" s="242"/>
      <c r="AD523" s="241">
        <v>2017</v>
      </c>
      <c r="AE523" s="241"/>
      <c r="AF523" s="241"/>
      <c r="AG523" s="241"/>
      <c r="AH523" s="241"/>
      <c r="AI523" s="244">
        <v>1800</v>
      </c>
      <c r="AJ523" s="244"/>
    </row>
    <row r="524" spans="1:36" s="214" customFormat="1" ht="24" customHeight="1">
      <c r="A524" s="1449" t="s">
        <v>179</v>
      </c>
      <c r="B524" s="221"/>
      <c r="C524" s="227" t="s">
        <v>331</v>
      </c>
      <c r="D524" s="227"/>
      <c r="E524" s="300" t="s">
        <v>11927</v>
      </c>
      <c r="F524" s="242" t="s">
        <v>331</v>
      </c>
      <c r="G524" s="242" t="s">
        <v>331</v>
      </c>
      <c r="H524" s="228">
        <v>1986.4</v>
      </c>
      <c r="I524" s="228">
        <v>346.69</v>
      </c>
      <c r="J524" s="228">
        <v>347.29</v>
      </c>
      <c r="K524" s="228"/>
      <c r="L524" s="228"/>
      <c r="M524" s="228"/>
      <c r="N524" s="228"/>
      <c r="O524" s="228">
        <v>255</v>
      </c>
      <c r="P524" s="228">
        <v>255</v>
      </c>
      <c r="Q524" s="228" t="s">
        <v>11928</v>
      </c>
      <c r="R524" s="228" t="s">
        <v>11926</v>
      </c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  <c r="AC524" s="242"/>
      <c r="AD524" s="241">
        <v>2020</v>
      </c>
      <c r="AE524" s="241"/>
      <c r="AF524" s="241"/>
      <c r="AG524" s="241"/>
      <c r="AH524" s="241"/>
      <c r="AI524" s="322">
        <v>500</v>
      </c>
      <c r="AJ524" s="244"/>
    </row>
    <row r="525" spans="1:36" s="214" customFormat="1" ht="24" customHeight="1">
      <c r="A525" s="1449"/>
      <c r="B525" s="221"/>
      <c r="C525" s="227" t="s">
        <v>331</v>
      </c>
      <c r="D525" s="227"/>
      <c r="E525" s="300" t="s">
        <v>17843</v>
      </c>
      <c r="F525" s="242" t="s">
        <v>331</v>
      </c>
      <c r="G525" s="242" t="s">
        <v>331</v>
      </c>
      <c r="H525" s="228">
        <v>629</v>
      </c>
      <c r="I525" s="228">
        <v>266.10000000000002</v>
      </c>
      <c r="J525" s="228">
        <v>264</v>
      </c>
      <c r="K525" s="228"/>
      <c r="L525" s="228"/>
      <c r="M525" s="228"/>
      <c r="N525" s="228"/>
      <c r="O525" s="228">
        <v>216</v>
      </c>
      <c r="P525" s="228">
        <v>216</v>
      </c>
      <c r="Q525" s="228" t="s">
        <v>11929</v>
      </c>
      <c r="R525" s="228" t="s">
        <v>11926</v>
      </c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  <c r="AC525" s="242"/>
      <c r="AD525" s="241">
        <v>2020</v>
      </c>
      <c r="AE525" s="241"/>
      <c r="AF525" s="241"/>
      <c r="AG525" s="241"/>
      <c r="AH525" s="241"/>
      <c r="AI525" s="244">
        <v>500</v>
      </c>
      <c r="AJ525" s="244"/>
    </row>
    <row r="526" spans="1:36" s="214" customFormat="1" ht="24" customHeight="1">
      <c r="A526" s="1449"/>
      <c r="B526" s="221"/>
      <c r="C526" s="227" t="s">
        <v>12963</v>
      </c>
      <c r="D526" s="227"/>
      <c r="E526" s="300" t="s">
        <v>17844</v>
      </c>
      <c r="F526" s="242" t="s">
        <v>12963</v>
      </c>
      <c r="G526" s="242" t="s">
        <v>12963</v>
      </c>
      <c r="H526" s="228">
        <v>1790</v>
      </c>
      <c r="I526" s="228">
        <v>499</v>
      </c>
      <c r="J526" s="228">
        <v>499</v>
      </c>
      <c r="K526" s="228"/>
      <c r="L526" s="228"/>
      <c r="M526" s="228"/>
      <c r="N526" s="228"/>
      <c r="O526" s="228">
        <v>300</v>
      </c>
      <c r="P526" s="228">
        <v>300</v>
      </c>
      <c r="Q526" s="228" t="s">
        <v>12972</v>
      </c>
      <c r="R526" s="228" t="s">
        <v>12973</v>
      </c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  <c r="AC526" s="242"/>
      <c r="AD526" s="241">
        <v>2021</v>
      </c>
      <c r="AE526" s="241"/>
      <c r="AF526" s="241"/>
      <c r="AG526" s="241"/>
      <c r="AH526" s="241"/>
      <c r="AI526" s="322">
        <v>430</v>
      </c>
      <c r="AJ526" s="244"/>
    </row>
    <row r="527" spans="1:36" s="214" customFormat="1" ht="24" customHeight="1">
      <c r="A527" s="1449"/>
      <c r="B527" s="221"/>
      <c r="C527" s="227" t="s">
        <v>12963</v>
      </c>
      <c r="D527" s="227"/>
      <c r="E527" s="300" t="s">
        <v>17845</v>
      </c>
      <c r="F527" s="242" t="s">
        <v>12963</v>
      </c>
      <c r="G527" s="242" t="s">
        <v>12963</v>
      </c>
      <c r="H527" s="228">
        <v>2967</v>
      </c>
      <c r="I527" s="228">
        <v>321</v>
      </c>
      <c r="J527" s="228">
        <v>319</v>
      </c>
      <c r="K527" s="228"/>
      <c r="L527" s="228"/>
      <c r="M527" s="228"/>
      <c r="N527" s="228"/>
      <c r="O527" s="228">
        <v>163</v>
      </c>
      <c r="P527" s="228">
        <v>163</v>
      </c>
      <c r="Q527" s="228" t="s">
        <v>12974</v>
      </c>
      <c r="R527" s="228" t="s">
        <v>12975</v>
      </c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  <c r="AC527" s="242"/>
      <c r="AD527" s="241">
        <v>2021</v>
      </c>
      <c r="AE527" s="241"/>
      <c r="AF527" s="241"/>
      <c r="AG527" s="241"/>
      <c r="AH527" s="241"/>
      <c r="AI527" s="322">
        <v>505</v>
      </c>
      <c r="AJ527" s="244"/>
    </row>
    <row r="528" spans="1:36" s="214" customFormat="1" ht="24" customHeight="1">
      <c r="A528" s="1449"/>
      <c r="B528" s="221"/>
      <c r="C528" s="227" t="s">
        <v>12963</v>
      </c>
      <c r="D528" s="227"/>
      <c r="E528" s="300" t="s">
        <v>17846</v>
      </c>
      <c r="F528" s="242" t="s">
        <v>12963</v>
      </c>
      <c r="G528" s="242" t="s">
        <v>12963</v>
      </c>
      <c r="H528" s="228">
        <v>2736</v>
      </c>
      <c r="I528" s="228">
        <v>477</v>
      </c>
      <c r="J528" s="228">
        <v>477</v>
      </c>
      <c r="K528" s="228" t="s">
        <v>2005</v>
      </c>
      <c r="L528" s="228" t="s">
        <v>20548</v>
      </c>
      <c r="M528" s="228" t="s">
        <v>12747</v>
      </c>
      <c r="N528" s="228"/>
      <c r="O528" s="228">
        <v>300</v>
      </c>
      <c r="P528" s="228">
        <v>300</v>
      </c>
      <c r="Q528" s="228" t="s">
        <v>12972</v>
      </c>
      <c r="R528" s="228" t="s">
        <v>12973</v>
      </c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  <c r="AC528" s="242"/>
      <c r="AD528" s="241">
        <v>2021</v>
      </c>
      <c r="AE528" s="241"/>
      <c r="AF528" s="241"/>
      <c r="AG528" s="241"/>
      <c r="AH528" s="241"/>
      <c r="AI528" s="322">
        <v>471</v>
      </c>
      <c r="AJ528" s="244"/>
    </row>
    <row r="529" spans="1:36" s="214" customFormat="1" ht="24" customHeight="1">
      <c r="A529" s="1449"/>
      <c r="B529" s="221"/>
      <c r="C529" s="227" t="s">
        <v>12963</v>
      </c>
      <c r="D529" s="227"/>
      <c r="E529" s="300" t="s">
        <v>17847</v>
      </c>
      <c r="F529" s="242" t="s">
        <v>12963</v>
      </c>
      <c r="G529" s="242" t="s">
        <v>12963</v>
      </c>
      <c r="H529" s="228">
        <v>1137</v>
      </c>
      <c r="I529" s="228">
        <v>493</v>
      </c>
      <c r="J529" s="228">
        <v>493</v>
      </c>
      <c r="K529" s="228" t="s">
        <v>2005</v>
      </c>
      <c r="L529" s="228" t="s">
        <v>20548</v>
      </c>
      <c r="M529" s="228" t="s">
        <v>12747</v>
      </c>
      <c r="N529" s="228" t="s">
        <v>11926</v>
      </c>
      <c r="O529" s="228">
        <v>300</v>
      </c>
      <c r="P529" s="228">
        <v>300</v>
      </c>
      <c r="Q529" s="228" t="s">
        <v>12972</v>
      </c>
      <c r="R529" s="228" t="s">
        <v>17852</v>
      </c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  <c r="AC529" s="242"/>
      <c r="AD529" s="241">
        <v>2021</v>
      </c>
      <c r="AE529" s="241"/>
      <c r="AF529" s="241"/>
      <c r="AG529" s="241"/>
      <c r="AH529" s="241"/>
      <c r="AI529" s="244">
        <v>559</v>
      </c>
      <c r="AJ529" s="244"/>
    </row>
    <row r="530" spans="1:36" s="214" customFormat="1" ht="24" customHeight="1">
      <c r="A530" s="1449"/>
      <c r="B530" s="221"/>
      <c r="C530" s="227" t="s">
        <v>331</v>
      </c>
      <c r="D530" s="227"/>
      <c r="E530" s="300" t="s">
        <v>17848</v>
      </c>
      <c r="F530" s="242" t="s">
        <v>331</v>
      </c>
      <c r="G530" s="242" t="s">
        <v>331</v>
      </c>
      <c r="H530" s="228">
        <v>773</v>
      </c>
      <c r="I530" s="228">
        <v>448</v>
      </c>
      <c r="J530" s="228">
        <v>448</v>
      </c>
      <c r="K530" s="228"/>
      <c r="L530" s="228"/>
      <c r="M530" s="228"/>
      <c r="N530" s="228"/>
      <c r="O530" s="228">
        <v>300</v>
      </c>
      <c r="P530" s="228">
        <v>300</v>
      </c>
      <c r="Q530" s="228" t="s">
        <v>12972</v>
      </c>
      <c r="R530" s="228" t="s">
        <v>17852</v>
      </c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42"/>
      <c r="AD530" s="241">
        <v>2022</v>
      </c>
      <c r="AE530" s="241"/>
      <c r="AF530" s="241"/>
      <c r="AG530" s="241"/>
      <c r="AH530" s="241"/>
      <c r="AI530" s="244">
        <v>590</v>
      </c>
      <c r="AJ530" s="244"/>
    </row>
    <row r="531" spans="1:36" s="214" customFormat="1" ht="24" customHeight="1">
      <c r="A531" s="1449"/>
      <c r="B531" s="221"/>
      <c r="C531" s="227" t="s">
        <v>331</v>
      </c>
      <c r="D531" s="227"/>
      <c r="E531" s="300" t="s">
        <v>17849</v>
      </c>
      <c r="F531" s="242" t="s">
        <v>331</v>
      </c>
      <c r="G531" s="242" t="s">
        <v>331</v>
      </c>
      <c r="H531" s="228">
        <v>20194</v>
      </c>
      <c r="I531" s="228">
        <v>1764</v>
      </c>
      <c r="J531" s="228">
        <v>3772</v>
      </c>
      <c r="K531" s="228"/>
      <c r="L531" s="228"/>
      <c r="M531" s="228"/>
      <c r="N531" s="228"/>
      <c r="O531" s="228">
        <v>3318</v>
      </c>
      <c r="P531" s="228">
        <v>1197</v>
      </c>
      <c r="Q531" s="228" t="s">
        <v>9300</v>
      </c>
      <c r="R531" s="228" t="s">
        <v>9301</v>
      </c>
      <c r="S531" s="228">
        <v>1471</v>
      </c>
      <c r="T531" s="228" t="s">
        <v>17853</v>
      </c>
      <c r="U531" s="228">
        <v>650</v>
      </c>
      <c r="V531" s="228"/>
      <c r="W531" s="228" t="s">
        <v>16893</v>
      </c>
      <c r="X531" s="228"/>
      <c r="Y531" s="228"/>
      <c r="Z531" s="228"/>
      <c r="AA531" s="228"/>
      <c r="AB531" s="228"/>
      <c r="AC531" s="242"/>
      <c r="AD531" s="241">
        <v>2022</v>
      </c>
      <c r="AE531" s="241"/>
      <c r="AF531" s="241"/>
      <c r="AG531" s="241"/>
      <c r="AH531" s="241"/>
      <c r="AI531" s="244">
        <v>10948</v>
      </c>
      <c r="AJ531" s="244"/>
    </row>
    <row r="532" spans="1:36" s="214" customFormat="1" ht="24" customHeight="1">
      <c r="A532" s="1449"/>
      <c r="B532" s="221"/>
      <c r="C532" s="227" t="s">
        <v>331</v>
      </c>
      <c r="D532" s="227"/>
      <c r="E532" s="300" t="s">
        <v>17850</v>
      </c>
      <c r="F532" s="242" t="s">
        <v>331</v>
      </c>
      <c r="G532" s="242" t="s">
        <v>331</v>
      </c>
      <c r="H532" s="228">
        <v>1870</v>
      </c>
      <c r="I532" s="228">
        <v>528</v>
      </c>
      <c r="J532" s="228">
        <v>515</v>
      </c>
      <c r="K532" s="228"/>
      <c r="L532" s="228"/>
      <c r="M532" s="228"/>
      <c r="N532" s="228"/>
      <c r="O532" s="228">
        <v>515</v>
      </c>
      <c r="P532" s="228">
        <v>515</v>
      </c>
      <c r="Q532" s="228" t="s">
        <v>16894</v>
      </c>
      <c r="R532" s="228" t="s">
        <v>26671</v>
      </c>
      <c r="S532" s="241"/>
      <c r="T532" s="322"/>
      <c r="U532" s="244"/>
      <c r="V532" s="228"/>
      <c r="W532" s="228"/>
      <c r="X532" s="228"/>
      <c r="Y532" s="228"/>
      <c r="Z532" s="228"/>
      <c r="AA532" s="228"/>
      <c r="AB532" s="228"/>
      <c r="AC532" s="242"/>
      <c r="AD532" s="241">
        <v>2023</v>
      </c>
      <c r="AE532" s="241"/>
      <c r="AF532" s="241"/>
      <c r="AG532" s="241"/>
      <c r="AH532" s="241"/>
      <c r="AI532" s="244">
        <v>1118</v>
      </c>
      <c r="AJ532" s="244"/>
    </row>
    <row r="533" spans="1:36" s="214" customFormat="1" ht="24" customHeight="1">
      <c r="A533" s="1449"/>
      <c r="B533" s="221"/>
      <c r="C533" s="227" t="s">
        <v>331</v>
      </c>
      <c r="D533" s="227"/>
      <c r="E533" s="300" t="s">
        <v>17851</v>
      </c>
      <c r="F533" s="242" t="s">
        <v>331</v>
      </c>
      <c r="G533" s="242" t="s">
        <v>331</v>
      </c>
      <c r="H533" s="228">
        <v>1059</v>
      </c>
      <c r="I533" s="228">
        <v>326</v>
      </c>
      <c r="J533" s="228">
        <v>326</v>
      </c>
      <c r="K533" s="228"/>
      <c r="L533" s="228"/>
      <c r="M533" s="228"/>
      <c r="N533" s="228"/>
      <c r="O533" s="228">
        <v>326</v>
      </c>
      <c r="P533" s="228">
        <v>326</v>
      </c>
      <c r="Q533" s="228" t="s">
        <v>16895</v>
      </c>
      <c r="R533" s="228" t="s">
        <v>26671</v>
      </c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  <c r="AC533" s="242"/>
      <c r="AD533" s="241">
        <v>2023</v>
      </c>
      <c r="AE533" s="241"/>
      <c r="AF533" s="241"/>
      <c r="AG533" s="241"/>
      <c r="AH533" s="241"/>
      <c r="AI533" s="244">
        <v>528</v>
      </c>
      <c r="AJ533" s="244"/>
    </row>
    <row r="534" spans="1:36" s="214" customFormat="1" ht="24" customHeight="1">
      <c r="A534" s="1449"/>
      <c r="B534" s="221"/>
      <c r="C534" s="227" t="s">
        <v>331</v>
      </c>
      <c r="D534" s="227"/>
      <c r="E534" s="300" t="s">
        <v>26672</v>
      </c>
      <c r="F534" s="242" t="s">
        <v>331</v>
      </c>
      <c r="G534" s="242" t="s">
        <v>331</v>
      </c>
      <c r="H534" s="228">
        <v>9661</v>
      </c>
      <c r="I534" s="228">
        <v>1382</v>
      </c>
      <c r="J534" s="228">
        <v>2841</v>
      </c>
      <c r="K534" s="228" t="s">
        <v>1836</v>
      </c>
      <c r="L534" s="228"/>
      <c r="M534" s="228"/>
      <c r="N534" s="228"/>
      <c r="O534" s="228"/>
      <c r="P534" s="228"/>
      <c r="Q534" s="228"/>
      <c r="R534" s="228" t="s">
        <v>26673</v>
      </c>
      <c r="S534" s="228"/>
      <c r="T534" s="228"/>
      <c r="U534" s="228"/>
      <c r="V534" s="228"/>
      <c r="W534" s="228" t="s">
        <v>26674</v>
      </c>
      <c r="X534" s="228"/>
      <c r="Y534" s="228"/>
      <c r="Z534" s="228"/>
      <c r="AA534" s="228"/>
      <c r="AB534" s="228"/>
      <c r="AC534" s="242"/>
      <c r="AD534" s="241">
        <v>2024</v>
      </c>
      <c r="AE534" s="241"/>
      <c r="AF534" s="241"/>
      <c r="AG534" s="241"/>
      <c r="AH534" s="241"/>
      <c r="AI534" s="244">
        <v>15000</v>
      </c>
      <c r="AJ534" s="244" t="s">
        <v>13826</v>
      </c>
    </row>
    <row r="535" spans="1:36" s="214" customFormat="1" ht="24" customHeight="1">
      <c r="A535" s="1413">
        <v>2</v>
      </c>
      <c r="B535" s="221"/>
      <c r="C535" s="227" t="s">
        <v>331</v>
      </c>
      <c r="D535" s="227"/>
      <c r="E535" s="300" t="s">
        <v>26675</v>
      </c>
      <c r="F535" s="242" t="s">
        <v>331</v>
      </c>
      <c r="G535" s="242" t="s">
        <v>331</v>
      </c>
      <c r="H535" s="228">
        <v>1869</v>
      </c>
      <c r="I535" s="228">
        <v>498.57</v>
      </c>
      <c r="J535" s="228">
        <v>498.57</v>
      </c>
      <c r="K535" s="228" t="s">
        <v>610</v>
      </c>
      <c r="L535" s="228"/>
      <c r="M535" s="228"/>
      <c r="N535" s="228"/>
      <c r="O535" s="228"/>
      <c r="P535" s="228">
        <v>498.57</v>
      </c>
      <c r="Q535" s="228" t="s">
        <v>22242</v>
      </c>
      <c r="R535" s="228" t="s">
        <v>610</v>
      </c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  <c r="AC535" s="242"/>
      <c r="AD535" s="241">
        <v>2024</v>
      </c>
      <c r="AE535" s="241"/>
      <c r="AF535" s="241"/>
      <c r="AG535" s="241"/>
      <c r="AH535" s="241"/>
      <c r="AI535" s="244">
        <v>7000</v>
      </c>
      <c r="AJ535" s="244" t="s">
        <v>13826</v>
      </c>
    </row>
    <row r="536" spans="1:36" s="214" customFormat="1" ht="24" customHeight="1">
      <c r="A536" s="1413"/>
      <c r="B536" s="221"/>
      <c r="C536" s="227" t="s">
        <v>331</v>
      </c>
      <c r="D536" s="227"/>
      <c r="E536" s="300" t="s">
        <v>26676</v>
      </c>
      <c r="F536" s="242" t="s">
        <v>331</v>
      </c>
      <c r="G536" s="242" t="s">
        <v>331</v>
      </c>
      <c r="H536" s="228">
        <v>1629.9</v>
      </c>
      <c r="I536" s="228">
        <v>497.25</v>
      </c>
      <c r="J536" s="228">
        <v>497.25</v>
      </c>
      <c r="K536" s="228" t="s">
        <v>610</v>
      </c>
      <c r="L536" s="228"/>
      <c r="M536" s="228"/>
      <c r="N536" s="228"/>
      <c r="O536" s="228"/>
      <c r="P536" s="228">
        <v>497.25</v>
      </c>
      <c r="Q536" s="228" t="s">
        <v>22243</v>
      </c>
      <c r="R536" s="228" t="s">
        <v>610</v>
      </c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  <c r="AC536" s="242"/>
      <c r="AD536" s="241">
        <v>2024</v>
      </c>
      <c r="AE536" s="241"/>
      <c r="AF536" s="241"/>
      <c r="AG536" s="241"/>
      <c r="AH536" s="241"/>
      <c r="AI536" s="244">
        <v>7000</v>
      </c>
      <c r="AJ536" s="244" t="s">
        <v>13826</v>
      </c>
    </row>
    <row r="537" spans="1:36" s="214" customFormat="1" ht="24" customHeight="1">
      <c r="A537" s="1413"/>
      <c r="B537" s="221"/>
      <c r="C537" s="227" t="s">
        <v>649</v>
      </c>
      <c r="D537" s="227"/>
      <c r="E537" s="300" t="s">
        <v>1492</v>
      </c>
      <c r="F537" s="242" t="s">
        <v>649</v>
      </c>
      <c r="G537" s="242" t="s">
        <v>649</v>
      </c>
      <c r="H537" s="228">
        <v>17313</v>
      </c>
      <c r="I537" s="228">
        <v>2870</v>
      </c>
      <c r="J537" s="228">
        <v>5100</v>
      </c>
      <c r="K537" s="228">
        <v>216</v>
      </c>
      <c r="L537" s="228">
        <v>216</v>
      </c>
      <c r="M537" s="228" t="s">
        <v>11929</v>
      </c>
      <c r="N537" s="228" t="s">
        <v>11926</v>
      </c>
      <c r="O537" s="228">
        <v>2802</v>
      </c>
      <c r="P537" s="228">
        <v>800</v>
      </c>
      <c r="Q537" s="228" t="s">
        <v>1495</v>
      </c>
      <c r="R537" s="228" t="s">
        <v>1496</v>
      </c>
      <c r="S537" s="228">
        <v>1885</v>
      </c>
      <c r="T537" s="228" t="s">
        <v>1210</v>
      </c>
      <c r="U537" s="228">
        <v>108</v>
      </c>
      <c r="V537" s="228"/>
      <c r="W537" s="228" t="s">
        <v>3926</v>
      </c>
      <c r="X537" s="228"/>
      <c r="Y537" s="228"/>
      <c r="Z537" s="228"/>
      <c r="AA537" s="228"/>
      <c r="AB537" s="228"/>
      <c r="AC537" s="242"/>
      <c r="AD537" s="241">
        <v>2001</v>
      </c>
      <c r="AE537" s="241"/>
      <c r="AF537" s="241"/>
      <c r="AG537" s="241"/>
      <c r="AH537" s="241"/>
      <c r="AI537" s="244">
        <v>7024</v>
      </c>
      <c r="AJ537" s="244"/>
    </row>
    <row r="538" spans="1:36" s="214" customFormat="1" ht="24" customHeight="1">
      <c r="A538" s="1413">
        <v>2</v>
      </c>
      <c r="B538" s="221"/>
      <c r="C538" s="227" t="s">
        <v>649</v>
      </c>
      <c r="D538" s="227"/>
      <c r="E538" s="300" t="s">
        <v>1811</v>
      </c>
      <c r="F538" s="242" t="s">
        <v>649</v>
      </c>
      <c r="G538" s="242" t="s">
        <v>649</v>
      </c>
      <c r="H538" s="228">
        <v>9198</v>
      </c>
      <c r="I538" s="228">
        <v>3407.64</v>
      </c>
      <c r="J538" s="228">
        <v>5318</v>
      </c>
      <c r="K538" s="228" t="s">
        <v>1207</v>
      </c>
      <c r="L538" s="228" t="s">
        <v>1156</v>
      </c>
      <c r="M538" s="228" t="s">
        <v>1493</v>
      </c>
      <c r="N538" s="228" t="s">
        <v>1494</v>
      </c>
      <c r="O538" s="228">
        <v>2210</v>
      </c>
      <c r="P538" s="228">
        <v>1998</v>
      </c>
      <c r="Q538" s="228" t="s">
        <v>3927</v>
      </c>
      <c r="R538" s="228" t="s">
        <v>2265</v>
      </c>
      <c r="S538" s="228"/>
      <c r="T538" s="228"/>
      <c r="U538" s="228">
        <v>211.68</v>
      </c>
      <c r="V538" s="228" t="s">
        <v>1497</v>
      </c>
      <c r="W538" s="228" t="s">
        <v>3928</v>
      </c>
      <c r="X538" s="228"/>
      <c r="Y538" s="228"/>
      <c r="Z538" s="228"/>
      <c r="AA538" s="228"/>
      <c r="AB538" s="228"/>
      <c r="AC538" s="242"/>
      <c r="AD538" s="241">
        <v>2013</v>
      </c>
      <c r="AE538" s="241"/>
      <c r="AF538" s="241"/>
      <c r="AG538" s="241"/>
      <c r="AH538" s="241"/>
      <c r="AI538" s="244">
        <v>7398</v>
      </c>
      <c r="AJ538" s="244"/>
    </row>
    <row r="539" spans="1:36" s="214" customFormat="1" ht="24" customHeight="1">
      <c r="A539" s="1413"/>
      <c r="B539" s="221"/>
      <c r="C539" s="227" t="s">
        <v>649</v>
      </c>
      <c r="D539" s="227"/>
      <c r="E539" s="300" t="s">
        <v>3929</v>
      </c>
      <c r="F539" s="242" t="s">
        <v>649</v>
      </c>
      <c r="G539" s="242" t="s">
        <v>649</v>
      </c>
      <c r="H539" s="228">
        <v>5898</v>
      </c>
      <c r="I539" s="228">
        <v>1428.8</v>
      </c>
      <c r="J539" s="228">
        <v>1628.75</v>
      </c>
      <c r="K539" s="228"/>
      <c r="L539" s="228"/>
      <c r="M539" s="228"/>
      <c r="N539" s="228"/>
      <c r="O539" s="228">
        <v>956</v>
      </c>
      <c r="P539" s="228">
        <v>693</v>
      </c>
      <c r="Q539" s="228" t="s">
        <v>3930</v>
      </c>
      <c r="R539" s="228" t="s">
        <v>3931</v>
      </c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  <c r="AC539" s="242"/>
      <c r="AD539" s="241">
        <v>2014</v>
      </c>
      <c r="AE539" s="241"/>
      <c r="AF539" s="241"/>
      <c r="AG539" s="241"/>
      <c r="AH539" s="241"/>
      <c r="AI539" s="244"/>
      <c r="AJ539" s="244"/>
    </row>
    <row r="540" spans="1:36" s="214" customFormat="1" ht="24" customHeight="1">
      <c r="A540" s="1413"/>
      <c r="B540" s="221"/>
      <c r="C540" s="227" t="s">
        <v>649</v>
      </c>
      <c r="D540" s="227"/>
      <c r="E540" s="260" t="s">
        <v>3932</v>
      </c>
      <c r="F540" s="233" t="s">
        <v>649</v>
      </c>
      <c r="G540" s="233" t="s">
        <v>649</v>
      </c>
      <c r="H540" s="228">
        <v>69543</v>
      </c>
      <c r="I540" s="228">
        <v>2162</v>
      </c>
      <c r="J540" s="228">
        <v>2481</v>
      </c>
      <c r="K540" s="228"/>
      <c r="L540" s="228"/>
      <c r="M540" s="228"/>
      <c r="N540" s="228"/>
      <c r="O540" s="228">
        <v>693</v>
      </c>
      <c r="P540" s="228">
        <v>693</v>
      </c>
      <c r="Q540" s="228" t="s">
        <v>3930</v>
      </c>
      <c r="R540" s="228" t="s">
        <v>9303</v>
      </c>
      <c r="S540" s="228"/>
      <c r="T540" s="228"/>
      <c r="U540" s="228"/>
      <c r="V540" s="228"/>
      <c r="W540" s="228" t="s">
        <v>3933</v>
      </c>
      <c r="X540" s="228"/>
      <c r="Y540" s="228"/>
      <c r="Z540" s="228"/>
      <c r="AA540" s="228"/>
      <c r="AB540" s="228"/>
      <c r="AC540" s="242"/>
      <c r="AD540" s="241">
        <v>2016</v>
      </c>
      <c r="AE540" s="241"/>
      <c r="AF540" s="241"/>
      <c r="AG540" s="241"/>
      <c r="AH540" s="241"/>
      <c r="AI540" s="244">
        <v>480</v>
      </c>
      <c r="AJ540" s="244"/>
    </row>
    <row r="541" spans="1:36" s="214" customFormat="1" ht="24" customHeight="1">
      <c r="A541" s="133"/>
      <c r="B541" s="221"/>
      <c r="C541" s="227" t="s">
        <v>9736</v>
      </c>
      <c r="D541" s="227"/>
      <c r="E541" s="260" t="s">
        <v>13838</v>
      </c>
      <c r="F541" s="233" t="s">
        <v>649</v>
      </c>
      <c r="G541" s="233" t="s">
        <v>649</v>
      </c>
      <c r="H541" s="228">
        <v>45561</v>
      </c>
      <c r="I541" s="228">
        <v>2153</v>
      </c>
      <c r="J541" s="228">
        <v>2582</v>
      </c>
      <c r="K541" s="228"/>
      <c r="L541" s="228"/>
      <c r="M541" s="228"/>
      <c r="N541" s="228"/>
      <c r="O541" s="228">
        <v>790</v>
      </c>
      <c r="P541" s="228">
        <v>790</v>
      </c>
      <c r="Q541" s="244" t="s">
        <v>13839</v>
      </c>
      <c r="R541" s="228" t="s">
        <v>9303</v>
      </c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  <c r="AC541" s="242"/>
      <c r="AD541" s="241">
        <v>2020</v>
      </c>
      <c r="AE541" s="241"/>
      <c r="AF541" s="241"/>
      <c r="AG541" s="241"/>
      <c r="AH541" s="241"/>
      <c r="AI541" s="244"/>
      <c r="AJ541" s="244"/>
    </row>
    <row r="542" spans="1:36" s="214" customFormat="1" ht="24" customHeight="1">
      <c r="A542" s="133"/>
      <c r="B542" s="221"/>
      <c r="C542" s="227" t="s">
        <v>664</v>
      </c>
      <c r="D542" s="227"/>
      <c r="E542" s="243" t="s">
        <v>1499</v>
      </c>
      <c r="F542" s="241" t="s">
        <v>664</v>
      </c>
      <c r="G542" s="241" t="s">
        <v>11930</v>
      </c>
      <c r="H542" s="244">
        <v>2898.2</v>
      </c>
      <c r="I542" s="244">
        <v>900.32</v>
      </c>
      <c r="J542" s="244">
        <v>990.78</v>
      </c>
      <c r="K542" s="228"/>
      <c r="L542" s="228"/>
      <c r="M542" s="228"/>
      <c r="N542" s="228"/>
      <c r="O542" s="228">
        <v>804</v>
      </c>
      <c r="P542" s="244">
        <v>804</v>
      </c>
      <c r="Q542" s="244" t="s">
        <v>1500</v>
      </c>
      <c r="R542" s="228" t="s">
        <v>1501</v>
      </c>
      <c r="S542" s="228"/>
      <c r="T542" s="244"/>
      <c r="U542" s="244"/>
      <c r="V542" s="233"/>
      <c r="W542" s="241" t="s">
        <v>1502</v>
      </c>
      <c r="X542" s="227"/>
      <c r="Y542" s="227"/>
      <c r="Z542" s="233"/>
      <c r="AA542" s="233"/>
      <c r="AB542" s="233"/>
      <c r="AC542" s="233"/>
      <c r="AD542" s="241">
        <v>2012</v>
      </c>
      <c r="AE542" s="241"/>
      <c r="AF542" s="241"/>
      <c r="AG542" s="241"/>
      <c r="AH542" s="241"/>
      <c r="AI542" s="244">
        <v>1048</v>
      </c>
      <c r="AJ542" s="244"/>
    </row>
    <row r="543" spans="1:36" s="214" customFormat="1" ht="24" customHeight="1">
      <c r="A543" s="1449"/>
      <c r="B543" s="221"/>
      <c r="C543" s="227" t="s">
        <v>664</v>
      </c>
      <c r="D543" s="227"/>
      <c r="E543" s="260" t="s">
        <v>3934</v>
      </c>
      <c r="F543" s="233" t="s">
        <v>664</v>
      </c>
      <c r="G543" s="233" t="s">
        <v>664</v>
      </c>
      <c r="H543" s="228">
        <v>6777</v>
      </c>
      <c r="I543" s="228">
        <v>813.6</v>
      </c>
      <c r="J543" s="228">
        <v>907.2</v>
      </c>
      <c r="K543" s="244"/>
      <c r="L543" s="244"/>
      <c r="M543" s="244"/>
      <c r="N543" s="244"/>
      <c r="O543" s="228">
        <v>705</v>
      </c>
      <c r="P543" s="228">
        <v>705</v>
      </c>
      <c r="Q543" s="228" t="s">
        <v>3935</v>
      </c>
      <c r="R543" s="228" t="s">
        <v>3254</v>
      </c>
      <c r="S543" s="228"/>
      <c r="T543" s="228"/>
      <c r="U543" s="228"/>
      <c r="V543" s="241"/>
      <c r="W543" s="228" t="s">
        <v>3936</v>
      </c>
      <c r="X543" s="241"/>
      <c r="Y543" s="241"/>
      <c r="Z543" s="241"/>
      <c r="AA543" s="241"/>
      <c r="AB543" s="241"/>
      <c r="AC543" s="241"/>
      <c r="AD543" s="241">
        <v>2013</v>
      </c>
      <c r="AE543" s="241"/>
      <c r="AF543" s="241"/>
      <c r="AG543" s="241"/>
      <c r="AH543" s="241"/>
      <c r="AI543" s="244">
        <v>1127</v>
      </c>
      <c r="AJ543" s="244"/>
    </row>
    <row r="544" spans="1:36" s="214" customFormat="1" ht="24" customHeight="1">
      <c r="A544" s="1449"/>
      <c r="B544" s="221"/>
      <c r="C544" s="227" t="s">
        <v>664</v>
      </c>
      <c r="D544" s="227"/>
      <c r="E544" s="260" t="s">
        <v>3937</v>
      </c>
      <c r="F544" s="233" t="s">
        <v>664</v>
      </c>
      <c r="G544" s="233" t="s">
        <v>3938</v>
      </c>
      <c r="H544" s="228">
        <v>1315</v>
      </c>
      <c r="I544" s="228">
        <v>459</v>
      </c>
      <c r="J544" s="228">
        <v>459</v>
      </c>
      <c r="K544" s="228">
        <v>704.6</v>
      </c>
      <c r="L544" s="228">
        <v>704.6</v>
      </c>
      <c r="M544" s="228" t="s">
        <v>3935</v>
      </c>
      <c r="N544" s="228"/>
      <c r="O544" s="228">
        <v>459</v>
      </c>
      <c r="P544" s="228">
        <v>459</v>
      </c>
      <c r="Q544" s="228" t="s">
        <v>3939</v>
      </c>
      <c r="R544" s="228" t="s">
        <v>1172</v>
      </c>
      <c r="S544" s="228"/>
      <c r="T544" s="228"/>
      <c r="U544" s="228"/>
      <c r="V544" s="233"/>
      <c r="W544" s="228" t="s">
        <v>1202</v>
      </c>
      <c r="X544" s="227"/>
      <c r="Y544" s="227"/>
      <c r="Z544" s="233"/>
      <c r="AA544" s="233"/>
      <c r="AB544" s="233"/>
      <c r="AC544" s="233"/>
      <c r="AD544" s="241">
        <v>2013</v>
      </c>
      <c r="AE544" s="241"/>
      <c r="AF544" s="241"/>
      <c r="AG544" s="241"/>
      <c r="AH544" s="241"/>
      <c r="AI544" s="244">
        <v>265</v>
      </c>
      <c r="AJ544" s="244"/>
    </row>
    <row r="545" spans="1:48" s="214" customFormat="1" ht="24" customHeight="1">
      <c r="A545" s="1449"/>
      <c r="B545" s="221"/>
      <c r="C545" s="227" t="s">
        <v>664</v>
      </c>
      <c r="D545" s="227"/>
      <c r="E545" s="260" t="s">
        <v>3940</v>
      </c>
      <c r="F545" s="233" t="s">
        <v>664</v>
      </c>
      <c r="G545" s="233" t="s">
        <v>664</v>
      </c>
      <c r="H545" s="228">
        <v>8812</v>
      </c>
      <c r="I545" s="228">
        <v>1539</v>
      </c>
      <c r="J545" s="228">
        <v>1998</v>
      </c>
      <c r="K545" s="228"/>
      <c r="L545" s="228"/>
      <c r="M545" s="228"/>
      <c r="N545" s="228"/>
      <c r="O545" s="228">
        <v>2470</v>
      </c>
      <c r="P545" s="228">
        <v>1080</v>
      </c>
      <c r="Q545" s="228" t="s">
        <v>3941</v>
      </c>
      <c r="R545" s="228" t="s">
        <v>1470</v>
      </c>
      <c r="S545" s="228"/>
      <c r="T545" s="228"/>
      <c r="U545" s="228"/>
      <c r="V545" s="233"/>
      <c r="W545" s="228" t="s">
        <v>3942</v>
      </c>
      <c r="X545" s="227"/>
      <c r="Y545" s="227"/>
      <c r="Z545" s="233"/>
      <c r="AA545" s="233"/>
      <c r="AB545" s="233"/>
      <c r="AC545" s="233"/>
      <c r="AD545" s="241">
        <v>2015</v>
      </c>
      <c r="AE545" s="241"/>
      <c r="AF545" s="241"/>
      <c r="AG545" s="241"/>
      <c r="AH545" s="241"/>
      <c r="AI545" s="244">
        <v>4500</v>
      </c>
      <c r="AJ545" s="244"/>
    </row>
    <row r="546" spans="1:48" s="214" customFormat="1" ht="24" customHeight="1">
      <c r="A546" s="133"/>
      <c r="B546" s="221"/>
      <c r="C546" s="227" t="s">
        <v>664</v>
      </c>
      <c r="D546" s="227"/>
      <c r="E546" s="300" t="s">
        <v>3943</v>
      </c>
      <c r="F546" s="233" t="s">
        <v>664</v>
      </c>
      <c r="G546" s="233" t="s">
        <v>11931</v>
      </c>
      <c r="H546" s="228">
        <v>1960</v>
      </c>
      <c r="I546" s="228">
        <v>413.79</v>
      </c>
      <c r="J546" s="228">
        <v>576.41999999999996</v>
      </c>
      <c r="K546" s="228" t="s">
        <v>1156</v>
      </c>
      <c r="L546" s="228" t="s">
        <v>1468</v>
      </c>
      <c r="M546" s="228"/>
      <c r="N546" s="228"/>
      <c r="O546" s="228">
        <v>163</v>
      </c>
      <c r="P546" s="228"/>
      <c r="Q546" s="228"/>
      <c r="R546" s="228"/>
      <c r="S546" s="228"/>
      <c r="T546" s="228"/>
      <c r="U546" s="228">
        <v>163</v>
      </c>
      <c r="V546" s="233" t="s">
        <v>1472</v>
      </c>
      <c r="W546" s="228" t="s">
        <v>3944</v>
      </c>
      <c r="X546" s="227"/>
      <c r="Y546" s="227"/>
      <c r="Z546" s="233"/>
      <c r="AA546" s="233"/>
      <c r="AB546" s="233"/>
      <c r="AC546" s="233"/>
      <c r="AD546" s="241">
        <v>2010</v>
      </c>
      <c r="AE546" s="241"/>
      <c r="AF546" s="241"/>
      <c r="AG546" s="241"/>
      <c r="AH546" s="241"/>
      <c r="AI546" s="244">
        <v>1620</v>
      </c>
      <c r="AJ546" s="244"/>
    </row>
    <row r="547" spans="1:48" s="214" customFormat="1" ht="24" customHeight="1">
      <c r="A547" s="133"/>
      <c r="B547" s="221"/>
      <c r="C547" s="227" t="s">
        <v>1128</v>
      </c>
      <c r="D547" s="227"/>
      <c r="E547" s="300" t="s">
        <v>11932</v>
      </c>
      <c r="F547" s="242" t="s">
        <v>1128</v>
      </c>
      <c r="G547" s="242" t="s">
        <v>11933</v>
      </c>
      <c r="H547" s="228">
        <v>451</v>
      </c>
      <c r="I547" s="228">
        <v>117.45</v>
      </c>
      <c r="J547" s="228">
        <v>117.45</v>
      </c>
      <c r="K547" s="228">
        <v>163</v>
      </c>
      <c r="L547" s="228"/>
      <c r="M547" s="228"/>
      <c r="N547" s="228"/>
      <c r="O547" s="228">
        <v>93.55</v>
      </c>
      <c r="P547" s="228"/>
      <c r="Q547" s="228"/>
      <c r="R547" s="228"/>
      <c r="S547" s="228"/>
      <c r="T547" s="228"/>
      <c r="U547" s="228">
        <v>93.55</v>
      </c>
      <c r="V547" s="233"/>
      <c r="W547" s="228"/>
      <c r="X547" s="233"/>
      <c r="Y547" s="233"/>
      <c r="Z547" s="233"/>
      <c r="AA547" s="233"/>
      <c r="AB547" s="233"/>
      <c r="AC547" s="233"/>
      <c r="AD547" s="241">
        <v>2018</v>
      </c>
      <c r="AE547" s="241"/>
      <c r="AF547" s="241"/>
      <c r="AG547" s="241"/>
      <c r="AH547" s="241"/>
      <c r="AI547" s="244">
        <v>226.83</v>
      </c>
      <c r="AJ547" s="244"/>
    </row>
    <row r="548" spans="1:48" s="214" customFormat="1" ht="24" customHeight="1">
      <c r="A548" s="1449"/>
      <c r="B548" s="221"/>
      <c r="C548" s="227" t="s">
        <v>3828</v>
      </c>
      <c r="D548" s="227"/>
      <c r="E548" s="409" t="s">
        <v>1492</v>
      </c>
      <c r="F548" s="233" t="s">
        <v>3828</v>
      </c>
      <c r="G548" s="233" t="s">
        <v>3828</v>
      </c>
      <c r="H548" s="228">
        <v>4662</v>
      </c>
      <c r="I548" s="228">
        <v>2209</v>
      </c>
      <c r="J548" s="228">
        <v>2673</v>
      </c>
      <c r="K548" s="318"/>
      <c r="L548" s="228"/>
      <c r="M548" s="228"/>
      <c r="N548" s="228"/>
      <c r="O548" s="228">
        <v>2028</v>
      </c>
      <c r="P548" s="228">
        <v>1983</v>
      </c>
      <c r="Q548" s="228" t="s">
        <v>3946</v>
      </c>
      <c r="R548" s="228" t="s">
        <v>1174</v>
      </c>
      <c r="S548" s="228"/>
      <c r="T548" s="228"/>
      <c r="U548" s="228">
        <v>45</v>
      </c>
      <c r="V548" s="228"/>
      <c r="W548" s="228"/>
      <c r="X548" s="228"/>
      <c r="Y548" s="228"/>
      <c r="Z548" s="228"/>
      <c r="AA548" s="228"/>
      <c r="AB548" s="228"/>
      <c r="AC548" s="242"/>
      <c r="AD548" s="241">
        <v>2002</v>
      </c>
      <c r="AE548" s="241"/>
      <c r="AF548" s="241"/>
      <c r="AG548" s="241"/>
      <c r="AH548" s="241"/>
      <c r="AI548" s="244">
        <v>4045</v>
      </c>
      <c r="AJ548" s="244"/>
    </row>
    <row r="549" spans="1:48" ht="24" customHeight="1">
      <c r="A549" s="133"/>
      <c r="B549" s="221"/>
      <c r="C549" s="227" t="s">
        <v>671</v>
      </c>
      <c r="D549" s="227"/>
      <c r="E549" s="409" t="s">
        <v>13840</v>
      </c>
      <c r="F549" s="233" t="s">
        <v>671</v>
      </c>
      <c r="G549" s="233" t="s">
        <v>671</v>
      </c>
      <c r="H549" s="228">
        <v>9967</v>
      </c>
      <c r="I549" s="228">
        <v>2273</v>
      </c>
      <c r="J549" s="228">
        <v>4015</v>
      </c>
      <c r="K549" s="318"/>
      <c r="L549" s="228"/>
      <c r="M549" s="228"/>
      <c r="N549" s="228"/>
      <c r="O549" s="228">
        <v>26</v>
      </c>
      <c r="P549" s="228" t="s">
        <v>17854</v>
      </c>
      <c r="Q549" s="228">
        <v>217</v>
      </c>
      <c r="R549" s="228" t="s">
        <v>13841</v>
      </c>
      <c r="S549" s="241">
        <v>2019</v>
      </c>
      <c r="T549" s="244">
        <v>12700</v>
      </c>
      <c r="U549" s="244">
        <v>217</v>
      </c>
      <c r="V549" s="228"/>
      <c r="W549" s="228" t="s">
        <v>13841</v>
      </c>
      <c r="X549" s="228"/>
      <c r="Y549" s="228"/>
      <c r="Z549" s="228"/>
      <c r="AA549" s="228"/>
      <c r="AB549" s="228"/>
      <c r="AC549" s="242"/>
      <c r="AD549" s="241">
        <v>2019</v>
      </c>
      <c r="AE549" s="241"/>
      <c r="AF549" s="241"/>
      <c r="AG549" s="241"/>
      <c r="AH549" s="241"/>
      <c r="AI549" s="244">
        <v>12700</v>
      </c>
      <c r="AJ549" s="244"/>
    </row>
    <row r="550" spans="1:48" s="214" customFormat="1" ht="24" customHeight="1">
      <c r="A550" s="133"/>
      <c r="B550" s="221"/>
      <c r="C550" s="227" t="s">
        <v>671</v>
      </c>
      <c r="D550" s="227"/>
      <c r="E550" s="409" t="s">
        <v>26677</v>
      </c>
      <c r="F550" s="233" t="s">
        <v>671</v>
      </c>
      <c r="G550" s="233" t="s">
        <v>671</v>
      </c>
      <c r="H550" s="228">
        <v>29949</v>
      </c>
      <c r="I550" s="228">
        <v>3047</v>
      </c>
      <c r="J550" s="228">
        <v>7194</v>
      </c>
      <c r="K550" s="318"/>
      <c r="L550" s="228"/>
      <c r="M550" s="228"/>
      <c r="N550" s="228"/>
      <c r="O550" s="228"/>
      <c r="P550" s="228">
        <v>1329</v>
      </c>
      <c r="Q550" s="228">
        <v>891</v>
      </c>
      <c r="R550" s="228" t="s">
        <v>3931</v>
      </c>
      <c r="S550" s="228"/>
      <c r="T550" s="228"/>
      <c r="U550" s="228">
        <v>336</v>
      </c>
      <c r="V550" s="228"/>
      <c r="W550" s="228" t="s">
        <v>17855</v>
      </c>
      <c r="X550" s="228"/>
      <c r="Y550" s="228"/>
      <c r="Z550" s="228"/>
      <c r="AA550" s="228"/>
      <c r="AB550" s="228"/>
      <c r="AC550" s="242"/>
      <c r="AD550" s="241">
        <v>2006</v>
      </c>
      <c r="AE550" s="241"/>
      <c r="AF550" s="241"/>
      <c r="AG550" s="241"/>
      <c r="AH550" s="241"/>
      <c r="AI550" s="244">
        <v>16050</v>
      </c>
      <c r="AJ550" s="244"/>
    </row>
    <row r="551" spans="1:48" s="214" customFormat="1" ht="24" customHeight="1">
      <c r="A551" s="133"/>
      <c r="B551" s="221"/>
      <c r="C551" s="227" t="s">
        <v>672</v>
      </c>
      <c r="D551" s="227"/>
      <c r="E551" s="411" t="s">
        <v>17856</v>
      </c>
      <c r="F551" s="233" t="s">
        <v>672</v>
      </c>
      <c r="G551" s="233" t="s">
        <v>672</v>
      </c>
      <c r="H551" s="228">
        <v>1167</v>
      </c>
      <c r="I551" s="228">
        <v>640</v>
      </c>
      <c r="J551" s="228">
        <v>640</v>
      </c>
      <c r="K551" s="228" t="s">
        <v>454</v>
      </c>
      <c r="L551" s="228" t="s">
        <v>1583</v>
      </c>
      <c r="M551" s="228" t="s">
        <v>3945</v>
      </c>
      <c r="N551" s="228" t="s">
        <v>1207</v>
      </c>
      <c r="O551" s="228">
        <v>437</v>
      </c>
      <c r="P551" s="228">
        <v>437</v>
      </c>
      <c r="Q551" s="228" t="s">
        <v>1503</v>
      </c>
      <c r="R551" s="228" t="s">
        <v>1504</v>
      </c>
      <c r="S551" s="228"/>
      <c r="T551" s="228"/>
      <c r="U551" s="228"/>
      <c r="V551" s="233" t="s">
        <v>1584</v>
      </c>
      <c r="W551" s="228" t="s">
        <v>1505</v>
      </c>
      <c r="X551" s="233"/>
      <c r="Y551" s="233"/>
      <c r="Z551" s="233"/>
      <c r="AA551" s="233"/>
      <c r="AB551" s="233"/>
      <c r="AC551" s="233"/>
      <c r="AD551" s="241">
        <v>2012</v>
      </c>
      <c r="AE551" s="241"/>
      <c r="AF551" s="241"/>
      <c r="AG551" s="241"/>
      <c r="AH551" s="241"/>
      <c r="AI551" s="244">
        <v>1200</v>
      </c>
      <c r="AJ551" s="244"/>
    </row>
    <row r="552" spans="1:48" s="214" customFormat="1" ht="24" customHeight="1">
      <c r="A552" s="133"/>
      <c r="B552" s="221"/>
      <c r="C552" s="227" t="s">
        <v>672</v>
      </c>
      <c r="D552" s="227"/>
      <c r="E552" s="300" t="s">
        <v>3947</v>
      </c>
      <c r="F552" s="242" t="s">
        <v>672</v>
      </c>
      <c r="G552" s="242" t="s">
        <v>672</v>
      </c>
      <c r="H552" s="228"/>
      <c r="I552" s="228">
        <v>1016</v>
      </c>
      <c r="J552" s="228">
        <v>1610</v>
      </c>
      <c r="K552" s="228"/>
      <c r="L552" s="228"/>
      <c r="M552" s="228"/>
      <c r="N552" s="228"/>
      <c r="O552" s="228"/>
      <c r="P552" s="228"/>
      <c r="Q552" s="228" t="s">
        <v>3948</v>
      </c>
      <c r="R552" s="228" t="s">
        <v>454</v>
      </c>
      <c r="S552" s="228"/>
      <c r="T552" s="228"/>
      <c r="U552" s="228"/>
      <c r="V552" s="233"/>
      <c r="W552" s="228"/>
      <c r="X552" s="233"/>
      <c r="Y552" s="233"/>
      <c r="Z552" s="233"/>
      <c r="AA552" s="233"/>
      <c r="AB552" s="233"/>
      <c r="AC552" s="233"/>
      <c r="AD552" s="241">
        <v>2016</v>
      </c>
      <c r="AE552" s="241"/>
      <c r="AF552" s="241"/>
      <c r="AG552" s="241"/>
      <c r="AH552" s="241"/>
      <c r="AI552" s="244">
        <v>3983</v>
      </c>
      <c r="AJ552" s="244"/>
    </row>
    <row r="553" spans="1:48" s="214" customFormat="1" ht="24" customHeight="1">
      <c r="A553" s="133"/>
      <c r="B553" s="221"/>
      <c r="C553" s="227" t="s">
        <v>672</v>
      </c>
      <c r="D553" s="227"/>
      <c r="E553" s="300" t="s">
        <v>17857</v>
      </c>
      <c r="F553" s="233" t="s">
        <v>672</v>
      </c>
      <c r="G553" s="233" t="s">
        <v>672</v>
      </c>
      <c r="H553" s="228">
        <v>2141</v>
      </c>
      <c r="I553" s="228">
        <v>363.55</v>
      </c>
      <c r="J553" s="228">
        <v>678.79</v>
      </c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  <c r="AC553" s="242"/>
      <c r="AD553" s="241">
        <v>2018</v>
      </c>
      <c r="AE553" s="241"/>
      <c r="AF553" s="241"/>
      <c r="AG553" s="241"/>
      <c r="AH553" s="241"/>
      <c r="AI553" s="244">
        <v>1200</v>
      </c>
      <c r="AJ553" s="244"/>
    </row>
    <row r="554" spans="1:48" s="214" customFormat="1" ht="24" customHeight="1">
      <c r="A554" s="133"/>
      <c r="B554" s="221"/>
      <c r="C554" s="227" t="s">
        <v>672</v>
      </c>
      <c r="D554" s="227"/>
      <c r="E554" s="300" t="s">
        <v>22244</v>
      </c>
      <c r="F554" s="233" t="s">
        <v>672</v>
      </c>
      <c r="G554" s="233" t="s">
        <v>672</v>
      </c>
      <c r="H554" s="228">
        <v>33187</v>
      </c>
      <c r="I554" s="228">
        <v>1741.4</v>
      </c>
      <c r="J554" s="228">
        <v>2141.1</v>
      </c>
      <c r="K554" s="228" t="s">
        <v>454</v>
      </c>
      <c r="L554" s="228" t="s">
        <v>1172</v>
      </c>
      <c r="M554" s="228"/>
      <c r="N554" s="228"/>
      <c r="O554" s="228"/>
      <c r="P554" s="228">
        <v>1162</v>
      </c>
      <c r="Q554" s="228"/>
      <c r="R554" s="228" t="s">
        <v>22245</v>
      </c>
      <c r="S554" s="228" t="s">
        <v>389</v>
      </c>
      <c r="T554" s="228" t="s">
        <v>389</v>
      </c>
      <c r="U554" s="228">
        <v>103</v>
      </c>
      <c r="V554" s="228"/>
      <c r="W554" s="228" t="s">
        <v>26678</v>
      </c>
      <c r="X554" s="228"/>
      <c r="Y554" s="228"/>
      <c r="Z554" s="228"/>
      <c r="AA554" s="228"/>
      <c r="AB554" s="228"/>
      <c r="AC554" s="242"/>
      <c r="AD554" s="241">
        <v>2024</v>
      </c>
      <c r="AE554" s="241"/>
      <c r="AF554" s="241"/>
      <c r="AG554" s="241"/>
      <c r="AH554" s="241"/>
      <c r="AI554" s="244">
        <v>8260</v>
      </c>
      <c r="AJ554" s="244" t="s">
        <v>13826</v>
      </c>
    </row>
    <row r="555" spans="1:48" s="214" customFormat="1" ht="24" customHeight="1">
      <c r="A555" s="133"/>
      <c r="B555" s="221"/>
      <c r="C555" s="227" t="s">
        <v>675</v>
      </c>
      <c r="D555" s="227" t="s">
        <v>22246</v>
      </c>
      <c r="E555" s="300" t="s">
        <v>1506</v>
      </c>
      <c r="F555" s="233" t="s">
        <v>675</v>
      </c>
      <c r="G555" s="233" t="s">
        <v>13817</v>
      </c>
      <c r="H555" s="228">
        <v>5529</v>
      </c>
      <c r="I555" s="228">
        <v>2507</v>
      </c>
      <c r="J555" s="228">
        <v>3738</v>
      </c>
      <c r="K555" s="228" t="s">
        <v>454</v>
      </c>
      <c r="L555" s="228" t="s">
        <v>1482</v>
      </c>
      <c r="M555" s="228" t="s">
        <v>1507</v>
      </c>
      <c r="N555" s="228"/>
      <c r="O555" s="228">
        <v>1246</v>
      </c>
      <c r="P555" s="228">
        <v>1150</v>
      </c>
      <c r="Q555" s="228" t="s">
        <v>1508</v>
      </c>
      <c r="R555" s="228" t="s">
        <v>1509</v>
      </c>
      <c r="S555" s="228"/>
      <c r="T555" s="228"/>
      <c r="U555" s="228">
        <v>96</v>
      </c>
      <c r="V555" s="233">
        <v>1996</v>
      </c>
      <c r="W555" s="228"/>
      <c r="X555" s="233"/>
      <c r="Y555" s="233"/>
      <c r="Z555" s="233"/>
      <c r="AA555" s="233"/>
      <c r="AB555" s="233"/>
      <c r="AC555" s="233"/>
      <c r="AD555" s="241">
        <v>1996</v>
      </c>
      <c r="AE555" s="241"/>
      <c r="AF555" s="241"/>
      <c r="AG555" s="241"/>
      <c r="AH555" s="241"/>
      <c r="AI555" s="244">
        <v>2740</v>
      </c>
      <c r="AJ555" s="244"/>
      <c r="AN555" s="214">
        <v>2010</v>
      </c>
      <c r="AU555" s="214">
        <v>3900</v>
      </c>
    </row>
    <row r="556" spans="1:48" ht="24" customHeight="1">
      <c r="A556" s="133"/>
      <c r="B556" s="221"/>
      <c r="C556" s="227" t="s">
        <v>675</v>
      </c>
      <c r="D556" s="227" t="s">
        <v>22247</v>
      </c>
      <c r="E556" s="300" t="s">
        <v>1511</v>
      </c>
      <c r="F556" s="233" t="s">
        <v>675</v>
      </c>
      <c r="G556" s="233" t="s">
        <v>13817</v>
      </c>
      <c r="H556" s="228">
        <v>3533</v>
      </c>
      <c r="I556" s="228">
        <v>1331.72</v>
      </c>
      <c r="J556" s="228">
        <v>2697.21</v>
      </c>
      <c r="K556" s="228" t="s">
        <v>453</v>
      </c>
      <c r="L556" s="228" t="s">
        <v>1507</v>
      </c>
      <c r="M556" s="228" t="s">
        <v>1166</v>
      </c>
      <c r="N556" s="228" t="s">
        <v>454</v>
      </c>
      <c r="O556" s="228">
        <v>967.05</v>
      </c>
      <c r="P556" s="228">
        <v>705.6</v>
      </c>
      <c r="Q556" s="228" t="s">
        <v>1512</v>
      </c>
      <c r="R556" s="228" t="s">
        <v>3949</v>
      </c>
      <c r="S556" s="228"/>
      <c r="T556" s="228"/>
      <c r="U556" s="228">
        <v>261.45</v>
      </c>
      <c r="V556" s="233">
        <v>2010</v>
      </c>
      <c r="W556" s="228"/>
      <c r="X556" s="233">
        <v>2003</v>
      </c>
      <c r="Y556" s="233"/>
      <c r="Z556" s="233"/>
      <c r="AA556" s="233"/>
      <c r="AB556" s="233"/>
      <c r="AC556" s="233" t="s">
        <v>1510</v>
      </c>
      <c r="AD556" s="241">
        <v>2010</v>
      </c>
      <c r="AE556" s="241"/>
      <c r="AF556" s="241"/>
      <c r="AG556" s="241"/>
      <c r="AH556" s="241"/>
      <c r="AI556" s="244">
        <v>4400</v>
      </c>
      <c r="AJ556" s="244"/>
      <c r="AK556" s="1553"/>
      <c r="AL556" s="1553"/>
      <c r="AM556" s="1553"/>
      <c r="AU556" s="1302"/>
      <c r="AV556" s="1302"/>
    </row>
    <row r="557" spans="1:48" ht="24" customHeight="1">
      <c r="A557" s="133"/>
      <c r="B557" s="221"/>
      <c r="C557" s="227" t="s">
        <v>675</v>
      </c>
      <c r="D557" s="227" t="s">
        <v>22248</v>
      </c>
      <c r="E557" s="300" t="s">
        <v>9304</v>
      </c>
      <c r="F557" s="233" t="s">
        <v>675</v>
      </c>
      <c r="G557" s="233" t="s">
        <v>13817</v>
      </c>
      <c r="H557" s="228">
        <v>9776</v>
      </c>
      <c r="I557" s="228">
        <v>2447</v>
      </c>
      <c r="J557" s="228">
        <v>3091</v>
      </c>
      <c r="K557" s="228" t="s">
        <v>454</v>
      </c>
      <c r="L557" s="228" t="s">
        <v>1482</v>
      </c>
      <c r="M557" s="228" t="s">
        <v>453</v>
      </c>
      <c r="N557" s="228" t="s">
        <v>1507</v>
      </c>
      <c r="O557" s="228">
        <v>1763</v>
      </c>
      <c r="P557" s="228">
        <v>1763</v>
      </c>
      <c r="Q557" s="228" t="s">
        <v>9305</v>
      </c>
      <c r="R557" s="228" t="s">
        <v>9306</v>
      </c>
      <c r="S557" s="228" t="s">
        <v>389</v>
      </c>
      <c r="T557" s="228" t="s">
        <v>389</v>
      </c>
      <c r="U557" s="228" t="s">
        <v>389</v>
      </c>
      <c r="V557" s="233">
        <v>2017</v>
      </c>
      <c r="W557" s="228"/>
      <c r="X557" s="233"/>
      <c r="Y557" s="233"/>
      <c r="Z557" s="233"/>
      <c r="AA557" s="233"/>
      <c r="AB557" s="233"/>
      <c r="AC557" s="233"/>
      <c r="AD557" s="241">
        <v>2017</v>
      </c>
      <c r="AE557" s="241"/>
      <c r="AF557" s="241"/>
      <c r="AG557" s="241"/>
      <c r="AH557" s="241"/>
      <c r="AI557" s="244">
        <v>6000</v>
      </c>
      <c r="AJ557" s="244"/>
      <c r="AK557" s="1553"/>
      <c r="AL557" s="1553"/>
      <c r="AM557" s="1553"/>
      <c r="AU557" s="1302"/>
      <c r="AV557" s="1302"/>
    </row>
    <row r="558" spans="1:48" ht="24" customHeight="1">
      <c r="A558" s="133"/>
      <c r="B558" s="221"/>
      <c r="C558" s="227" t="s">
        <v>675</v>
      </c>
      <c r="D558" s="227" t="s">
        <v>22249</v>
      </c>
      <c r="E558" s="300" t="s">
        <v>22250</v>
      </c>
      <c r="F558" s="233" t="s">
        <v>675</v>
      </c>
      <c r="G558" s="233" t="s">
        <v>22213</v>
      </c>
      <c r="H558" s="228">
        <v>1377</v>
      </c>
      <c r="I558" s="228">
        <v>396</v>
      </c>
      <c r="J558" s="228">
        <v>656.36</v>
      </c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33"/>
      <c r="W558" s="228"/>
      <c r="X558" s="233"/>
      <c r="Y558" s="233"/>
      <c r="Z558" s="233"/>
      <c r="AA558" s="233"/>
      <c r="AB558" s="233"/>
      <c r="AC558" s="233"/>
      <c r="AD558" s="241">
        <v>2024</v>
      </c>
      <c r="AE558" s="241"/>
      <c r="AF558" s="241"/>
      <c r="AG558" s="241"/>
      <c r="AH558" s="241"/>
      <c r="AI558" s="244">
        <v>2400</v>
      </c>
      <c r="AJ558" s="244" t="s">
        <v>8378</v>
      </c>
      <c r="AK558" s="1553"/>
      <c r="AL558" s="1553"/>
      <c r="AM558" s="1553"/>
      <c r="AU558" s="1302"/>
      <c r="AV558" s="1302"/>
    </row>
    <row r="559" spans="1:48" ht="24" customHeight="1">
      <c r="A559" s="133"/>
      <c r="B559" s="221"/>
      <c r="C559" s="227" t="s">
        <v>684</v>
      </c>
      <c r="D559" s="227" t="s">
        <v>22251</v>
      </c>
      <c r="E559" s="300" t="s">
        <v>11934</v>
      </c>
      <c r="F559" s="233" t="s">
        <v>684</v>
      </c>
      <c r="G559" s="233" t="s">
        <v>1513</v>
      </c>
      <c r="H559" s="228">
        <v>22905</v>
      </c>
      <c r="I559" s="228">
        <v>1551</v>
      </c>
      <c r="J559" s="228">
        <v>3348</v>
      </c>
      <c r="K559" s="228"/>
      <c r="L559" s="228"/>
      <c r="M559" s="228"/>
      <c r="N559" s="228"/>
      <c r="O559" s="228"/>
      <c r="P559" s="228"/>
      <c r="Q559" s="228"/>
      <c r="R559" s="228" t="s">
        <v>3950</v>
      </c>
      <c r="S559" s="228">
        <v>922.38</v>
      </c>
      <c r="T559" s="228" t="s">
        <v>1514</v>
      </c>
      <c r="U559" s="228">
        <v>147.72999999999999</v>
      </c>
      <c r="V559" s="233"/>
      <c r="W559" s="228"/>
      <c r="X559" s="233"/>
      <c r="Y559" s="233"/>
      <c r="Z559" s="233"/>
      <c r="AA559" s="233"/>
      <c r="AB559" s="233"/>
      <c r="AC559" s="233"/>
      <c r="AD559" s="241">
        <v>2009</v>
      </c>
      <c r="AE559" s="241"/>
      <c r="AF559" s="241"/>
      <c r="AG559" s="241"/>
      <c r="AH559" s="241"/>
      <c r="AI559" s="244">
        <v>36757</v>
      </c>
      <c r="AJ559" s="244"/>
      <c r="AK559" s="1553"/>
      <c r="AL559" s="1553"/>
      <c r="AM559" s="1553"/>
      <c r="AU559" s="1302"/>
      <c r="AV559" s="1302"/>
    </row>
    <row r="560" spans="1:48" ht="24" customHeight="1">
      <c r="A560" s="133"/>
      <c r="B560" s="221"/>
      <c r="C560" s="227" t="s">
        <v>684</v>
      </c>
      <c r="D560" s="227" t="s">
        <v>22174</v>
      </c>
      <c r="E560" s="300" t="s">
        <v>17858</v>
      </c>
      <c r="F560" s="233" t="s">
        <v>684</v>
      </c>
      <c r="G560" s="233" t="s">
        <v>4053</v>
      </c>
      <c r="H560" s="228">
        <v>35011</v>
      </c>
      <c r="I560" s="228">
        <v>1369.56</v>
      </c>
      <c r="J560" s="228">
        <v>1443.26</v>
      </c>
      <c r="K560" s="228"/>
      <c r="L560" s="228"/>
      <c r="M560" s="228"/>
      <c r="N560" s="228"/>
      <c r="O560" s="228">
        <v>770</v>
      </c>
      <c r="P560" s="228">
        <v>770</v>
      </c>
      <c r="Q560" s="228" t="s">
        <v>1515</v>
      </c>
      <c r="R560" s="228" t="s">
        <v>1072</v>
      </c>
      <c r="S560" s="228"/>
      <c r="T560" s="228"/>
      <c r="U560" s="228"/>
      <c r="V560" s="233"/>
      <c r="W560" s="228"/>
      <c r="X560" s="233"/>
      <c r="Y560" s="233"/>
      <c r="Z560" s="233"/>
      <c r="AA560" s="233"/>
      <c r="AB560" s="233"/>
      <c r="AC560" s="233"/>
      <c r="AD560" s="241">
        <v>2012</v>
      </c>
      <c r="AE560" s="241"/>
      <c r="AF560" s="241"/>
      <c r="AG560" s="241"/>
      <c r="AH560" s="241"/>
      <c r="AI560" s="244">
        <v>2503</v>
      </c>
      <c r="AJ560" s="244" t="s">
        <v>16368</v>
      </c>
      <c r="AK560" s="1553"/>
      <c r="AL560" s="1553"/>
      <c r="AM560" s="1553"/>
      <c r="AU560" s="1302"/>
      <c r="AV560" s="1302"/>
    </row>
    <row r="561" spans="1:48" ht="24" customHeight="1">
      <c r="A561" s="133"/>
      <c r="B561" s="221"/>
      <c r="C561" s="227" t="s">
        <v>684</v>
      </c>
      <c r="D561" s="227" t="s">
        <v>22165</v>
      </c>
      <c r="E561" s="300" t="s">
        <v>11935</v>
      </c>
      <c r="F561" s="233" t="s">
        <v>684</v>
      </c>
      <c r="G561" s="233" t="s">
        <v>684</v>
      </c>
      <c r="H561" s="228">
        <v>6550</v>
      </c>
      <c r="I561" s="228">
        <v>3278</v>
      </c>
      <c r="J561" s="228">
        <v>3278</v>
      </c>
      <c r="K561" s="228"/>
      <c r="L561" s="228"/>
      <c r="M561" s="228"/>
      <c r="N561" s="228"/>
      <c r="O561" s="228">
        <v>2695</v>
      </c>
      <c r="P561" s="228">
        <v>2695</v>
      </c>
      <c r="Q561" s="228" t="s">
        <v>3951</v>
      </c>
      <c r="R561" s="228" t="s">
        <v>26679</v>
      </c>
      <c r="S561" s="228"/>
      <c r="T561" s="228"/>
      <c r="U561" s="228"/>
      <c r="V561" s="233"/>
      <c r="W561" s="228"/>
      <c r="X561" s="233"/>
      <c r="Y561" s="233"/>
      <c r="Z561" s="233"/>
      <c r="AA561" s="233"/>
      <c r="AB561" s="233"/>
      <c r="AC561" s="233"/>
      <c r="AD561" s="241">
        <v>2010</v>
      </c>
      <c r="AE561" s="241"/>
      <c r="AF561" s="241"/>
      <c r="AG561" s="241"/>
      <c r="AH561" s="241"/>
      <c r="AI561" s="244">
        <v>3900</v>
      </c>
      <c r="AJ561" s="244"/>
      <c r="AK561" s="1553"/>
      <c r="AL561" s="1553"/>
      <c r="AM561" s="1553"/>
      <c r="AU561" s="1302"/>
      <c r="AV561" s="1302"/>
    </row>
    <row r="562" spans="1:48" ht="24" customHeight="1">
      <c r="A562" s="133"/>
      <c r="B562" s="221"/>
      <c r="C562" s="242" t="s">
        <v>684</v>
      </c>
      <c r="D562" s="242" t="s">
        <v>22175</v>
      </c>
      <c r="E562" s="300" t="s">
        <v>17859</v>
      </c>
      <c r="F562" s="242" t="s">
        <v>684</v>
      </c>
      <c r="G562" s="242" t="s">
        <v>3858</v>
      </c>
      <c r="H562" s="228">
        <v>74974</v>
      </c>
      <c r="I562" s="228">
        <v>1619.34</v>
      </c>
      <c r="J562" s="228">
        <v>2083.08</v>
      </c>
      <c r="K562" s="228">
        <v>6550</v>
      </c>
      <c r="L562" s="228">
        <v>3278</v>
      </c>
      <c r="M562" s="228">
        <v>3278</v>
      </c>
      <c r="N562" s="228"/>
      <c r="O562" s="228">
        <v>625.24</v>
      </c>
      <c r="P562" s="228">
        <v>625.24</v>
      </c>
      <c r="Q562" s="228" t="s">
        <v>11936</v>
      </c>
      <c r="R562" s="228" t="s">
        <v>1072</v>
      </c>
      <c r="S562" s="228"/>
      <c r="T562" s="228"/>
      <c r="U562" s="228"/>
      <c r="V562" s="233"/>
      <c r="W562" s="228"/>
      <c r="X562" s="233"/>
      <c r="Y562" s="233"/>
      <c r="Z562" s="233"/>
      <c r="AA562" s="233"/>
      <c r="AB562" s="233"/>
      <c r="AC562" s="233"/>
      <c r="AD562" s="241">
        <v>2015</v>
      </c>
      <c r="AE562" s="241"/>
      <c r="AF562" s="241"/>
      <c r="AG562" s="241"/>
      <c r="AH562" s="241"/>
      <c r="AI562" s="228">
        <v>5400</v>
      </c>
      <c r="AJ562" s="244" t="s">
        <v>16368</v>
      </c>
      <c r="AK562" s="1553"/>
      <c r="AL562" s="1553"/>
      <c r="AM562" s="1553"/>
      <c r="AU562" s="1302"/>
      <c r="AV562" s="1302"/>
    </row>
    <row r="563" spans="1:48" ht="24" customHeight="1">
      <c r="A563" s="133"/>
      <c r="B563" s="221"/>
      <c r="C563" s="242" t="s">
        <v>684</v>
      </c>
      <c r="D563" s="242" t="s">
        <v>22252</v>
      </c>
      <c r="E563" s="300" t="s">
        <v>12964</v>
      </c>
      <c r="F563" s="242" t="s">
        <v>684</v>
      </c>
      <c r="G563" s="242" t="s">
        <v>12965</v>
      </c>
      <c r="H563" s="228">
        <v>17384</v>
      </c>
      <c r="I563" s="228">
        <v>2790</v>
      </c>
      <c r="J563" s="228">
        <v>4327</v>
      </c>
      <c r="K563" s="228"/>
      <c r="L563" s="228"/>
      <c r="M563" s="228"/>
      <c r="N563" s="228"/>
      <c r="O563" s="228">
        <v>1604</v>
      </c>
      <c r="P563" s="228">
        <v>152</v>
      </c>
      <c r="Q563" s="228" t="s">
        <v>14407</v>
      </c>
      <c r="R563" s="228" t="s">
        <v>12976</v>
      </c>
      <c r="S563" s="228">
        <v>1256</v>
      </c>
      <c r="T563" s="228" t="s">
        <v>12977</v>
      </c>
      <c r="U563" s="228">
        <v>196</v>
      </c>
      <c r="V563" s="228"/>
      <c r="W563" s="228" t="s">
        <v>26680</v>
      </c>
      <c r="X563" s="228"/>
      <c r="Y563" s="228"/>
      <c r="Z563" s="228"/>
      <c r="AA563" s="228"/>
      <c r="AB563" s="228"/>
      <c r="AC563" s="242"/>
      <c r="AD563" s="241">
        <v>2021</v>
      </c>
      <c r="AE563" s="242"/>
      <c r="AF563" s="228"/>
      <c r="AG563" s="228"/>
      <c r="AH563" s="228"/>
      <c r="AI563" s="228">
        <v>21500</v>
      </c>
      <c r="AJ563" s="242"/>
      <c r="AK563" s="1553"/>
      <c r="AL563" s="1553"/>
      <c r="AM563" s="1553"/>
      <c r="AU563" s="1302"/>
      <c r="AV563" s="1302"/>
    </row>
    <row r="564" spans="1:48" ht="24" customHeight="1">
      <c r="A564" s="133"/>
      <c r="B564" s="221"/>
      <c r="C564" s="242" t="s">
        <v>684</v>
      </c>
      <c r="D564" s="242" t="s">
        <v>22253</v>
      </c>
      <c r="E564" s="300" t="s">
        <v>22254</v>
      </c>
      <c r="F564" s="242" t="s">
        <v>684</v>
      </c>
      <c r="G564" s="242" t="s">
        <v>22255</v>
      </c>
      <c r="H564" s="228">
        <v>22281</v>
      </c>
      <c r="I564" s="228">
        <v>1658.51</v>
      </c>
      <c r="J564" s="228">
        <v>3093.7</v>
      </c>
      <c r="K564" s="228"/>
      <c r="L564" s="228"/>
      <c r="M564" s="228"/>
      <c r="N564" s="228"/>
      <c r="O564" s="228">
        <v>911</v>
      </c>
      <c r="P564" s="228">
        <v>85.6</v>
      </c>
      <c r="Q564" s="228" t="s">
        <v>22256</v>
      </c>
      <c r="R564" s="228" t="s">
        <v>12408</v>
      </c>
      <c r="S564" s="228">
        <v>656.84</v>
      </c>
      <c r="T564" s="228" t="s">
        <v>22257</v>
      </c>
      <c r="U564" s="228">
        <v>169</v>
      </c>
      <c r="V564" s="228"/>
      <c r="W564" s="228"/>
      <c r="X564" s="228"/>
      <c r="Y564" s="228"/>
      <c r="Z564" s="228"/>
      <c r="AA564" s="228"/>
      <c r="AB564" s="228"/>
      <c r="AC564" s="242"/>
      <c r="AD564" s="241">
        <v>2023</v>
      </c>
      <c r="AE564" s="242"/>
      <c r="AF564" s="228"/>
      <c r="AG564" s="228"/>
      <c r="AH564" s="228"/>
      <c r="AI564" s="228">
        <v>9900</v>
      </c>
      <c r="AJ564" s="242" t="s">
        <v>22258</v>
      </c>
      <c r="AK564" s="1553"/>
      <c r="AL564" s="1553"/>
      <c r="AM564" s="1553"/>
      <c r="AU564" s="1302"/>
      <c r="AV564" s="1302"/>
    </row>
    <row r="565" spans="1:48" ht="24" customHeight="1">
      <c r="A565" s="133"/>
      <c r="B565" s="221"/>
      <c r="C565" s="242" t="s">
        <v>16920</v>
      </c>
      <c r="D565" s="242" t="s">
        <v>22259</v>
      </c>
      <c r="E565" s="300" t="s">
        <v>22260</v>
      </c>
      <c r="F565" s="242" t="s">
        <v>687</v>
      </c>
      <c r="G565" s="242" t="s">
        <v>22261</v>
      </c>
      <c r="H565" s="228">
        <v>11199</v>
      </c>
      <c r="I565" s="228">
        <v>1930</v>
      </c>
      <c r="J565" s="228">
        <v>2851</v>
      </c>
      <c r="K565" s="228"/>
      <c r="L565" s="228"/>
      <c r="M565" s="228"/>
      <c r="N565" s="228"/>
      <c r="O565" s="228"/>
      <c r="P565" s="228"/>
      <c r="Q565" s="228"/>
      <c r="R565" s="228"/>
      <c r="S565" s="228"/>
      <c r="T565" s="228" t="s">
        <v>22262</v>
      </c>
      <c r="U565" s="228"/>
      <c r="V565" s="228"/>
      <c r="W565" s="228"/>
      <c r="X565" s="228"/>
      <c r="Y565" s="228"/>
      <c r="Z565" s="228"/>
      <c r="AA565" s="228"/>
      <c r="AB565" s="228"/>
      <c r="AC565" s="242"/>
      <c r="AD565" s="241">
        <v>2024</v>
      </c>
      <c r="AE565" s="242"/>
      <c r="AF565" s="228"/>
      <c r="AG565" s="228"/>
      <c r="AH565" s="228"/>
      <c r="AI565" s="228"/>
      <c r="AJ565" s="242" t="s">
        <v>13826</v>
      </c>
      <c r="AK565" s="1553"/>
      <c r="AL565" s="1553"/>
      <c r="AM565" s="1553"/>
      <c r="AU565" s="1302"/>
      <c r="AV565" s="1302"/>
    </row>
    <row r="566" spans="1:48" ht="24" customHeight="1">
      <c r="A566" s="133"/>
      <c r="B566" s="221"/>
      <c r="C566" s="227" t="s">
        <v>697</v>
      </c>
      <c r="D566" s="227"/>
      <c r="E566" s="300" t="s">
        <v>11937</v>
      </c>
      <c r="F566" s="233" t="s">
        <v>697</v>
      </c>
      <c r="G566" s="233" t="s">
        <v>697</v>
      </c>
      <c r="H566" s="228">
        <v>90193</v>
      </c>
      <c r="I566" s="228">
        <v>2587.27</v>
      </c>
      <c r="J566" s="228">
        <v>3527.94</v>
      </c>
      <c r="K566" s="228"/>
      <c r="L566" s="228"/>
      <c r="M566" s="228"/>
      <c r="N566" s="228"/>
      <c r="O566" s="228">
        <v>918.54</v>
      </c>
      <c r="P566" s="228">
        <v>918.54</v>
      </c>
      <c r="Q566" s="228" t="s">
        <v>11938</v>
      </c>
      <c r="R566" s="228" t="s">
        <v>8941</v>
      </c>
      <c r="S566" s="228"/>
      <c r="T566" s="228"/>
      <c r="U566" s="228"/>
      <c r="V566" s="233"/>
      <c r="W566" s="228" t="s">
        <v>26681</v>
      </c>
      <c r="X566" s="233"/>
      <c r="Y566" s="233"/>
      <c r="Z566" s="233"/>
      <c r="AA566" s="233"/>
      <c r="AB566" s="233"/>
      <c r="AC566" s="233"/>
      <c r="AD566" s="241">
        <v>2018</v>
      </c>
      <c r="AE566" s="241"/>
      <c r="AF566" s="241"/>
      <c r="AG566" s="241"/>
      <c r="AH566" s="241"/>
      <c r="AI566" s="244">
        <v>9500</v>
      </c>
      <c r="AJ566" s="244"/>
      <c r="AK566" s="1553"/>
      <c r="AL566" s="1553"/>
      <c r="AM566" s="1553"/>
      <c r="AU566" s="1302"/>
      <c r="AV566" s="1302"/>
    </row>
    <row r="567" spans="1:48" ht="24" customHeight="1">
      <c r="A567" s="133"/>
      <c r="B567" s="221"/>
      <c r="C567" s="227" t="s">
        <v>697</v>
      </c>
      <c r="D567" s="227"/>
      <c r="E567" s="300" t="s">
        <v>22263</v>
      </c>
      <c r="F567" s="233" t="s">
        <v>697</v>
      </c>
      <c r="G567" s="233" t="s">
        <v>697</v>
      </c>
      <c r="H567" s="228">
        <v>6991</v>
      </c>
      <c r="I567" s="228">
        <v>1162.5</v>
      </c>
      <c r="J567" s="228">
        <v>1149.0999999999999</v>
      </c>
      <c r="K567" s="228"/>
      <c r="L567" s="228"/>
      <c r="M567" s="228"/>
      <c r="N567" s="228"/>
      <c r="O567" s="228">
        <v>1149.0999999999999</v>
      </c>
      <c r="P567" s="228">
        <v>1149.0999999999999</v>
      </c>
      <c r="Q567" s="228"/>
      <c r="R567" s="228" t="s">
        <v>3535</v>
      </c>
      <c r="S567" s="228"/>
      <c r="T567" s="228"/>
      <c r="U567" s="228"/>
      <c r="V567" s="233"/>
      <c r="W567" s="228"/>
      <c r="X567" s="233"/>
      <c r="Y567" s="233"/>
      <c r="Z567" s="233"/>
      <c r="AA567" s="233"/>
      <c r="AB567" s="233"/>
      <c r="AC567" s="233"/>
      <c r="AD567" s="241">
        <v>2024</v>
      </c>
      <c r="AE567" s="241"/>
      <c r="AF567" s="241"/>
      <c r="AG567" s="241"/>
      <c r="AH567" s="241"/>
      <c r="AI567" s="244"/>
      <c r="AJ567" s="244" t="s">
        <v>13826</v>
      </c>
      <c r="AK567" s="1553"/>
      <c r="AL567" s="1553"/>
      <c r="AM567" s="1553"/>
      <c r="AU567" s="1302"/>
      <c r="AV567" s="1302"/>
    </row>
    <row r="568" spans="1:48" s="214" customFormat="1" ht="24" customHeight="1">
      <c r="A568" s="133"/>
      <c r="B568" s="221"/>
      <c r="C568" s="227" t="s">
        <v>697</v>
      </c>
      <c r="D568" s="227"/>
      <c r="E568" s="300" t="s">
        <v>11939</v>
      </c>
      <c r="F568" s="233" t="s">
        <v>697</v>
      </c>
      <c r="G568" s="233" t="s">
        <v>697</v>
      </c>
      <c r="H568" s="228">
        <v>7433</v>
      </c>
      <c r="I568" s="228">
        <v>1441.25</v>
      </c>
      <c r="J568" s="228">
        <v>2525.48</v>
      </c>
      <c r="K568" s="228"/>
      <c r="L568" s="228"/>
      <c r="M568" s="228"/>
      <c r="N568" s="228"/>
      <c r="O568" s="228">
        <v>2525</v>
      </c>
      <c r="P568" s="228">
        <v>2525</v>
      </c>
      <c r="Q568" s="228"/>
      <c r="R568" s="228" t="s">
        <v>22264</v>
      </c>
      <c r="S568" s="228"/>
      <c r="T568" s="228"/>
      <c r="U568" s="228"/>
      <c r="V568" s="233"/>
      <c r="W568" s="228"/>
      <c r="X568" s="233"/>
      <c r="Y568" s="233">
        <v>2024</v>
      </c>
      <c r="Z568" s="233"/>
      <c r="AA568" s="233"/>
      <c r="AB568" s="233"/>
      <c r="AC568" s="233"/>
      <c r="AD568" s="241">
        <v>2020</v>
      </c>
      <c r="AE568" s="241"/>
      <c r="AF568" s="241"/>
      <c r="AG568" s="241"/>
      <c r="AH568" s="241"/>
      <c r="AI568" s="244">
        <v>3300</v>
      </c>
      <c r="AJ568" s="244" t="s">
        <v>22265</v>
      </c>
    </row>
    <row r="569" spans="1:48" s="1546" customFormat="1" ht="24" customHeight="1">
      <c r="A569" s="1417"/>
      <c r="B569" s="904" t="s">
        <v>4253</v>
      </c>
      <c r="C569" s="314" t="s">
        <v>544</v>
      </c>
      <c r="D569" s="314"/>
      <c r="E569" s="315">
        <f>COUNTA(E570:E609)</f>
        <v>40</v>
      </c>
      <c r="F569" s="349"/>
      <c r="G569" s="349"/>
      <c r="H569" s="318">
        <f>SUM(H570:H609)</f>
        <v>859820.2</v>
      </c>
      <c r="I569" s="318">
        <f t="shared" ref="I569:J569" si="14">SUM(I570:I609)</f>
        <v>96840.129999999976</v>
      </c>
      <c r="J569" s="318">
        <f t="shared" si="14"/>
        <v>159161.95299999998</v>
      </c>
      <c r="K569" s="318"/>
      <c r="L569" s="318"/>
      <c r="M569" s="318"/>
      <c r="N569" s="318"/>
      <c r="O569" s="318"/>
      <c r="P569" s="318"/>
      <c r="Q569" s="318"/>
      <c r="R569" s="314"/>
      <c r="S569" s="318"/>
      <c r="T569" s="318"/>
      <c r="U569" s="318"/>
      <c r="V569" s="349"/>
      <c r="W569" s="314"/>
      <c r="X569" s="314"/>
      <c r="Y569" s="314"/>
      <c r="Z569" s="314"/>
      <c r="AA569" s="314"/>
      <c r="AB569" s="314"/>
      <c r="AC569" s="314"/>
      <c r="AD569" s="241"/>
      <c r="AE569" s="381"/>
      <c r="AF569" s="381"/>
      <c r="AG569" s="381"/>
      <c r="AH569" s="381"/>
      <c r="AI569" s="380"/>
      <c r="AJ569" s="380"/>
    </row>
    <row r="570" spans="1:48" s="214" customFormat="1" ht="24" customHeight="1">
      <c r="A570" s="133"/>
      <c r="B570" s="903"/>
      <c r="C570" s="227" t="s">
        <v>461</v>
      </c>
      <c r="D570" s="363" t="s">
        <v>22542</v>
      </c>
      <c r="E570" s="363" t="s">
        <v>1361</v>
      </c>
      <c r="F570" s="363" t="s">
        <v>461</v>
      </c>
      <c r="G570" s="363" t="s">
        <v>22380</v>
      </c>
      <c r="H570" s="228">
        <v>5530</v>
      </c>
      <c r="I570" s="228">
        <v>2386</v>
      </c>
      <c r="J570" s="228">
        <v>6628</v>
      </c>
      <c r="K570" s="228" t="s">
        <v>1156</v>
      </c>
      <c r="L570" s="228" t="s">
        <v>1482</v>
      </c>
      <c r="M570" s="228"/>
      <c r="N570" s="228"/>
      <c r="O570" s="228">
        <v>1296</v>
      </c>
      <c r="P570" s="228">
        <v>1296</v>
      </c>
      <c r="Q570" s="228" t="s">
        <v>4304</v>
      </c>
      <c r="R570" s="227" t="s">
        <v>4305</v>
      </c>
      <c r="S570" s="228"/>
      <c r="T570" s="228"/>
      <c r="U570" s="228"/>
      <c r="V570" s="233"/>
      <c r="W570" s="227" t="s">
        <v>1529</v>
      </c>
      <c r="X570" s="227"/>
      <c r="Y570" s="227"/>
      <c r="Z570" s="227">
        <v>2</v>
      </c>
      <c r="AA570" s="227">
        <v>90</v>
      </c>
      <c r="AB570" s="227">
        <v>1500</v>
      </c>
      <c r="AC570" s="227"/>
      <c r="AD570" s="241">
        <v>1990</v>
      </c>
      <c r="AE570" s="241"/>
      <c r="AF570" s="241"/>
      <c r="AG570" s="241"/>
      <c r="AH570" s="241"/>
      <c r="AI570" s="244">
        <v>4660</v>
      </c>
      <c r="AJ570" s="244"/>
    </row>
    <row r="571" spans="1:48" s="214" customFormat="1" ht="24" customHeight="1">
      <c r="A571" s="133"/>
      <c r="B571" s="903"/>
      <c r="C571" s="227" t="s">
        <v>461</v>
      </c>
      <c r="D571" s="363" t="s">
        <v>22541</v>
      </c>
      <c r="E571" s="363" t="s">
        <v>4306</v>
      </c>
      <c r="F571" s="363" t="s">
        <v>4307</v>
      </c>
      <c r="G571" s="363" t="s">
        <v>4302</v>
      </c>
      <c r="H571" s="228">
        <v>5314</v>
      </c>
      <c r="I571" s="228">
        <v>1140</v>
      </c>
      <c r="J571" s="228">
        <v>4856</v>
      </c>
      <c r="K571" s="228"/>
      <c r="L571" s="228"/>
      <c r="M571" s="228"/>
      <c r="N571" s="228"/>
      <c r="O571" s="228">
        <v>2327</v>
      </c>
      <c r="P571" s="228" t="s">
        <v>914</v>
      </c>
      <c r="Q571" s="228" t="s">
        <v>914</v>
      </c>
      <c r="R571" s="227" t="s">
        <v>914</v>
      </c>
      <c r="S571" s="228">
        <v>1593</v>
      </c>
      <c r="T571" s="228" t="s">
        <v>4308</v>
      </c>
      <c r="U571" s="228">
        <v>734</v>
      </c>
      <c r="V571" s="233"/>
      <c r="W571" s="227" t="s">
        <v>2412</v>
      </c>
      <c r="X571" s="227"/>
      <c r="Y571" s="227"/>
      <c r="Z571" s="227"/>
      <c r="AA571" s="227"/>
      <c r="AB571" s="227"/>
      <c r="AC571" s="227"/>
      <c r="AD571" s="241">
        <v>1995</v>
      </c>
      <c r="AE571" s="241"/>
      <c r="AF571" s="241"/>
      <c r="AG571" s="241"/>
      <c r="AH571" s="241"/>
      <c r="AI571" s="244">
        <v>5245</v>
      </c>
      <c r="AJ571" s="244"/>
    </row>
    <row r="572" spans="1:48" s="214" customFormat="1" ht="24" customHeight="1">
      <c r="A572" s="133"/>
      <c r="B572" s="903"/>
      <c r="C572" s="227" t="s">
        <v>461</v>
      </c>
      <c r="D572" s="363" t="s">
        <v>22543</v>
      </c>
      <c r="E572" s="363" t="s">
        <v>4309</v>
      </c>
      <c r="F572" s="363" t="s">
        <v>461</v>
      </c>
      <c r="G572" s="363" t="s">
        <v>10341</v>
      </c>
      <c r="H572" s="228">
        <v>4463</v>
      </c>
      <c r="I572" s="228">
        <v>1260</v>
      </c>
      <c r="J572" s="228">
        <v>2700</v>
      </c>
      <c r="K572" s="228"/>
      <c r="L572" s="228"/>
      <c r="M572" s="228"/>
      <c r="N572" s="228"/>
      <c r="O572" s="228">
        <v>1793</v>
      </c>
      <c r="P572" s="228">
        <v>980</v>
      </c>
      <c r="Q572" s="228" t="s">
        <v>4310</v>
      </c>
      <c r="R572" s="227" t="s">
        <v>4311</v>
      </c>
      <c r="S572" s="228">
        <v>92</v>
      </c>
      <c r="T572" s="228" t="s">
        <v>4312</v>
      </c>
      <c r="U572" s="228">
        <v>182</v>
      </c>
      <c r="V572" s="233"/>
      <c r="W572" s="227" t="s">
        <v>4313</v>
      </c>
      <c r="X572" s="227"/>
      <c r="Y572" s="227"/>
      <c r="Z572" s="227"/>
      <c r="AA572" s="227"/>
      <c r="AB572" s="227"/>
      <c r="AC572" s="227"/>
      <c r="AD572" s="241">
        <v>2005</v>
      </c>
      <c r="AE572" s="241"/>
      <c r="AF572" s="241"/>
      <c r="AG572" s="241"/>
      <c r="AH572" s="241"/>
      <c r="AI572" s="244">
        <v>5174</v>
      </c>
      <c r="AJ572" s="244"/>
    </row>
    <row r="573" spans="1:48" s="214" customFormat="1" ht="24" customHeight="1">
      <c r="A573" s="133"/>
      <c r="B573" s="903"/>
      <c r="C573" s="227" t="s">
        <v>461</v>
      </c>
      <c r="D573" s="363" t="s">
        <v>22544</v>
      </c>
      <c r="E573" s="363" t="s">
        <v>8840</v>
      </c>
      <c r="F573" s="363" t="s">
        <v>461</v>
      </c>
      <c r="G573" s="363" t="s">
        <v>10342</v>
      </c>
      <c r="H573" s="228">
        <v>20000</v>
      </c>
      <c r="I573" s="228">
        <v>5537</v>
      </c>
      <c r="J573" s="228">
        <v>6864</v>
      </c>
      <c r="K573" s="228"/>
      <c r="L573" s="228"/>
      <c r="M573" s="228"/>
      <c r="N573" s="228"/>
      <c r="O573" s="228">
        <v>1248</v>
      </c>
      <c r="P573" s="228">
        <v>1248</v>
      </c>
      <c r="Q573" s="228" t="s">
        <v>8841</v>
      </c>
      <c r="R573" s="227" t="s">
        <v>8842</v>
      </c>
      <c r="S573" s="228"/>
      <c r="T573" s="228"/>
      <c r="U573" s="228"/>
      <c r="V573" s="233"/>
      <c r="W573" s="227" t="s">
        <v>8843</v>
      </c>
      <c r="X573" s="227"/>
      <c r="Y573" s="227"/>
      <c r="Z573" s="227"/>
      <c r="AA573" s="227"/>
      <c r="AB573" s="227"/>
      <c r="AC573" s="227"/>
      <c r="AD573" s="241">
        <v>2016</v>
      </c>
      <c r="AE573" s="241"/>
      <c r="AF573" s="241"/>
      <c r="AG573" s="241"/>
      <c r="AH573" s="241"/>
      <c r="AI573" s="244"/>
      <c r="AJ573" s="244"/>
    </row>
    <row r="574" spans="1:48" s="214" customFormat="1" ht="24" customHeight="1">
      <c r="A574" s="133"/>
      <c r="B574" s="903"/>
      <c r="C574" s="227" t="s">
        <v>461</v>
      </c>
      <c r="D574" s="363" t="s">
        <v>22545</v>
      </c>
      <c r="E574" s="363" t="s">
        <v>8844</v>
      </c>
      <c r="F574" s="363" t="s">
        <v>461</v>
      </c>
      <c r="G574" s="363" t="s">
        <v>22380</v>
      </c>
      <c r="H574" s="228">
        <v>9198</v>
      </c>
      <c r="I574" s="228">
        <v>1655</v>
      </c>
      <c r="J574" s="228">
        <v>4240</v>
      </c>
      <c r="K574" s="228"/>
      <c r="L574" s="228"/>
      <c r="M574" s="228"/>
      <c r="N574" s="228"/>
      <c r="O574" s="228">
        <v>680</v>
      </c>
      <c r="P574" s="228">
        <v>680</v>
      </c>
      <c r="Q574" s="228" t="s">
        <v>8845</v>
      </c>
      <c r="R574" s="227" t="s">
        <v>4359</v>
      </c>
      <c r="S574" s="228"/>
      <c r="T574" s="228"/>
      <c r="U574" s="228"/>
      <c r="V574" s="233"/>
      <c r="W574" s="227" t="s">
        <v>8846</v>
      </c>
      <c r="X574" s="227"/>
      <c r="Y574" s="227"/>
      <c r="Z574" s="227"/>
      <c r="AA574" s="227"/>
      <c r="AB574" s="227"/>
      <c r="AC574" s="227"/>
      <c r="AD574" s="241">
        <v>2017</v>
      </c>
      <c r="AE574" s="241"/>
      <c r="AF574" s="241"/>
      <c r="AG574" s="241"/>
      <c r="AH574" s="241"/>
      <c r="AI574" s="244"/>
      <c r="AJ574" s="244"/>
    </row>
    <row r="575" spans="1:48" s="214" customFormat="1" ht="24" customHeight="1">
      <c r="A575" s="133"/>
      <c r="B575" s="903"/>
      <c r="C575" s="227" t="s">
        <v>461</v>
      </c>
      <c r="D575" s="363" t="s">
        <v>22546</v>
      </c>
      <c r="E575" s="363" t="s">
        <v>11484</v>
      </c>
      <c r="F575" s="363" t="s">
        <v>461</v>
      </c>
      <c r="G575" s="363" t="s">
        <v>11485</v>
      </c>
      <c r="H575" s="228">
        <v>2370</v>
      </c>
      <c r="I575" s="228">
        <v>690.24</v>
      </c>
      <c r="J575" s="228">
        <v>669.39</v>
      </c>
      <c r="K575" s="228"/>
      <c r="L575" s="228"/>
      <c r="M575" s="228"/>
      <c r="N575" s="228"/>
      <c r="O575" s="228">
        <v>471</v>
      </c>
      <c r="P575" s="228">
        <v>399</v>
      </c>
      <c r="Q575" s="228" t="s">
        <v>11486</v>
      </c>
      <c r="R575" s="227" t="s">
        <v>1385</v>
      </c>
      <c r="S575" s="228"/>
      <c r="T575" s="228"/>
      <c r="U575" s="228">
        <v>72</v>
      </c>
      <c r="V575" s="233"/>
      <c r="W575" s="227" t="s">
        <v>6960</v>
      </c>
      <c r="X575" s="227"/>
      <c r="Y575" s="227"/>
      <c r="Z575" s="227"/>
      <c r="AA575" s="227"/>
      <c r="AB575" s="227"/>
      <c r="AC575" s="227"/>
      <c r="AD575" s="241">
        <v>2019</v>
      </c>
      <c r="AE575" s="241"/>
      <c r="AF575" s="241"/>
      <c r="AG575" s="241"/>
      <c r="AH575" s="241"/>
      <c r="AI575" s="244">
        <v>1523</v>
      </c>
      <c r="AJ575" s="244"/>
    </row>
    <row r="576" spans="1:48" s="214" customFormat="1" ht="24" customHeight="1">
      <c r="A576" s="133"/>
      <c r="B576" s="903"/>
      <c r="C576" s="227" t="s">
        <v>461</v>
      </c>
      <c r="D576" s="363" t="s">
        <v>22543</v>
      </c>
      <c r="E576" s="363" t="s">
        <v>22547</v>
      </c>
      <c r="F576" s="363" t="s">
        <v>461</v>
      </c>
      <c r="G576" s="363" t="s">
        <v>22380</v>
      </c>
      <c r="H576" s="228">
        <v>52746</v>
      </c>
      <c r="I576" s="228">
        <v>938</v>
      </c>
      <c r="J576" s="228">
        <v>14707</v>
      </c>
      <c r="K576" s="228"/>
      <c r="L576" s="228"/>
      <c r="M576" s="228"/>
      <c r="N576" s="228"/>
      <c r="O576" s="228">
        <v>471</v>
      </c>
      <c r="P576" s="228">
        <v>938</v>
      </c>
      <c r="Q576" s="228" t="s">
        <v>13009</v>
      </c>
      <c r="R576" s="227" t="s">
        <v>8842</v>
      </c>
      <c r="S576" s="228"/>
      <c r="T576" s="228"/>
      <c r="U576" s="228"/>
      <c r="V576" s="233"/>
      <c r="W576" s="227" t="s">
        <v>6960</v>
      </c>
      <c r="X576" s="241">
        <v>2020</v>
      </c>
      <c r="Y576" s="244">
        <v>34600</v>
      </c>
      <c r="Z576" s="244" t="s">
        <v>2928</v>
      </c>
      <c r="AA576" s="227"/>
      <c r="AB576" s="227"/>
      <c r="AC576" s="227"/>
      <c r="AD576" s="241">
        <v>2020</v>
      </c>
      <c r="AE576" s="241"/>
      <c r="AF576" s="241"/>
      <c r="AG576" s="241"/>
      <c r="AH576" s="241"/>
      <c r="AI576" s="244">
        <v>34600</v>
      </c>
      <c r="AJ576" s="244"/>
    </row>
    <row r="577" spans="1:36" s="214" customFormat="1" ht="24" customHeight="1">
      <c r="A577" s="133"/>
      <c r="B577" s="903"/>
      <c r="C577" s="227" t="s">
        <v>461</v>
      </c>
      <c r="D577" s="363" t="s">
        <v>22548</v>
      </c>
      <c r="E577" s="363" t="s">
        <v>22549</v>
      </c>
      <c r="F577" s="363" t="s">
        <v>461</v>
      </c>
      <c r="G577" s="363" t="s">
        <v>22380</v>
      </c>
      <c r="H577" s="228">
        <v>15336</v>
      </c>
      <c r="I577" s="228">
        <v>1069</v>
      </c>
      <c r="J577" s="228">
        <v>3965</v>
      </c>
      <c r="K577" s="228"/>
      <c r="L577" s="228"/>
      <c r="M577" s="228"/>
      <c r="N577" s="228"/>
      <c r="O577" s="228">
        <f>P577+S577</f>
        <v>3161.92</v>
      </c>
      <c r="P577" s="228">
        <v>855.19</v>
      </c>
      <c r="Q577" s="228" t="s">
        <v>13911</v>
      </c>
      <c r="R577" s="227" t="s">
        <v>26682</v>
      </c>
      <c r="S577" s="228">
        <v>2306.73</v>
      </c>
      <c r="T577" s="228" t="s">
        <v>13912</v>
      </c>
      <c r="U577" s="228"/>
      <c r="V577" s="233"/>
      <c r="W577" s="227" t="s">
        <v>13913</v>
      </c>
      <c r="X577" s="241"/>
      <c r="Y577" s="244"/>
      <c r="Z577" s="244"/>
      <c r="AA577" s="227"/>
      <c r="AB577" s="227"/>
      <c r="AC577" s="227"/>
      <c r="AD577" s="241">
        <v>2022</v>
      </c>
      <c r="AE577" s="241"/>
      <c r="AF577" s="241"/>
      <c r="AG577" s="241"/>
      <c r="AH577" s="241"/>
      <c r="AI577" s="244">
        <v>19980</v>
      </c>
      <c r="AJ577" s="244"/>
    </row>
    <row r="578" spans="1:36" s="214" customFormat="1" ht="24" customHeight="1">
      <c r="A578" s="133"/>
      <c r="B578" s="903"/>
      <c r="C578" s="227" t="s">
        <v>13022</v>
      </c>
      <c r="D578" s="227" t="s">
        <v>22550</v>
      </c>
      <c r="E578" s="227" t="s">
        <v>22551</v>
      </c>
      <c r="F578" s="227" t="s">
        <v>461</v>
      </c>
      <c r="G578" s="227" t="s">
        <v>10341</v>
      </c>
      <c r="H578" s="228">
        <v>15479.5</v>
      </c>
      <c r="I578" s="228">
        <v>2086.75</v>
      </c>
      <c r="J578" s="228">
        <v>2625.83</v>
      </c>
      <c r="K578" s="228"/>
      <c r="L578" s="228"/>
      <c r="M578" s="228"/>
      <c r="N578" s="228"/>
      <c r="O578" s="228">
        <f>P578+S578</f>
        <v>1165.1399999999999</v>
      </c>
      <c r="P578" s="228">
        <v>513.48</v>
      </c>
      <c r="Q578" s="228" t="s">
        <v>22552</v>
      </c>
      <c r="R578" s="227" t="s">
        <v>22553</v>
      </c>
      <c r="S578" s="228">
        <v>651.66</v>
      </c>
      <c r="T578" s="228" t="s">
        <v>12793</v>
      </c>
      <c r="U578" s="228"/>
      <c r="V578" s="233"/>
      <c r="W578" s="227" t="s">
        <v>22554</v>
      </c>
      <c r="X578" s="241"/>
      <c r="Y578" s="244"/>
      <c r="Z578" s="244"/>
      <c r="AA578" s="227"/>
      <c r="AB578" s="227"/>
      <c r="AC578" s="227"/>
      <c r="AD578" s="241">
        <v>2023</v>
      </c>
      <c r="AE578" s="241"/>
      <c r="AF578" s="241"/>
      <c r="AG578" s="241"/>
      <c r="AH578" s="241"/>
      <c r="AI578" s="244">
        <v>13000</v>
      </c>
      <c r="AJ578" s="244"/>
    </row>
    <row r="579" spans="1:36" s="214" customFormat="1" ht="24" customHeight="1">
      <c r="A579" s="133"/>
      <c r="B579" s="903"/>
      <c r="C579" s="227" t="s">
        <v>13022</v>
      </c>
      <c r="D579" s="227" t="s">
        <v>22555</v>
      </c>
      <c r="E579" s="227" t="s">
        <v>22556</v>
      </c>
      <c r="F579" s="227" t="s">
        <v>461</v>
      </c>
      <c r="G579" s="363" t="s">
        <v>22380</v>
      </c>
      <c r="H579" s="228">
        <v>9275</v>
      </c>
      <c r="I579" s="228">
        <v>1627</v>
      </c>
      <c r="J579" s="228">
        <v>3232</v>
      </c>
      <c r="K579" s="228"/>
      <c r="L579" s="228"/>
      <c r="M579" s="228"/>
      <c r="N579" s="228"/>
      <c r="O579" s="228">
        <v>1428</v>
      </c>
      <c r="P579" s="228">
        <v>746.41</v>
      </c>
      <c r="Q579" s="228" t="s">
        <v>22557</v>
      </c>
      <c r="R579" s="227" t="s">
        <v>26683</v>
      </c>
      <c r="S579" s="228">
        <v>682</v>
      </c>
      <c r="T579" s="228" t="s">
        <v>16408</v>
      </c>
      <c r="U579" s="228"/>
      <c r="V579" s="233"/>
      <c r="W579" s="227" t="s">
        <v>22554</v>
      </c>
      <c r="X579" s="241"/>
      <c r="Y579" s="244"/>
      <c r="Z579" s="244"/>
      <c r="AA579" s="227"/>
      <c r="AB579" s="227"/>
      <c r="AC579" s="227"/>
      <c r="AD579" s="241">
        <v>2023</v>
      </c>
      <c r="AE579" s="241"/>
      <c r="AF579" s="241"/>
      <c r="AG579" s="241"/>
      <c r="AH579" s="241"/>
      <c r="AI579" s="244">
        <v>13633</v>
      </c>
      <c r="AJ579" s="244"/>
    </row>
    <row r="580" spans="1:36" s="214" customFormat="1" ht="24" customHeight="1">
      <c r="A580" s="133"/>
      <c r="B580" s="903"/>
      <c r="C580" s="227" t="s">
        <v>13022</v>
      </c>
      <c r="D580" s="227" t="s">
        <v>22558</v>
      </c>
      <c r="E580" s="227" t="s">
        <v>22559</v>
      </c>
      <c r="F580" s="227" t="s">
        <v>461</v>
      </c>
      <c r="G580" s="363" t="s">
        <v>22380</v>
      </c>
      <c r="H580" s="228">
        <v>2000</v>
      </c>
      <c r="I580" s="228">
        <v>1167.02</v>
      </c>
      <c r="J580" s="228">
        <v>3200</v>
      </c>
      <c r="K580" s="228"/>
      <c r="L580" s="228"/>
      <c r="M580" s="228"/>
      <c r="N580" s="228"/>
      <c r="O580" s="228">
        <v>905</v>
      </c>
      <c r="P580" s="228">
        <v>580</v>
      </c>
      <c r="Q580" s="228" t="s">
        <v>22560</v>
      </c>
      <c r="R580" s="227" t="s">
        <v>12558</v>
      </c>
      <c r="S580" s="228">
        <v>325</v>
      </c>
      <c r="T580" s="228" t="s">
        <v>22561</v>
      </c>
      <c r="U580" s="228"/>
      <c r="V580" s="233"/>
      <c r="W580" s="227" t="s">
        <v>22554</v>
      </c>
      <c r="X580" s="241"/>
      <c r="Y580" s="244"/>
      <c r="Z580" s="244"/>
      <c r="AA580" s="227"/>
      <c r="AB580" s="227"/>
      <c r="AC580" s="227"/>
      <c r="AD580" s="241">
        <v>2024</v>
      </c>
      <c r="AE580" s="241"/>
      <c r="AF580" s="241"/>
      <c r="AG580" s="241"/>
      <c r="AH580" s="241"/>
      <c r="AI580" s="244">
        <v>14440</v>
      </c>
      <c r="AJ580" s="244"/>
    </row>
    <row r="581" spans="1:36" s="214" customFormat="1" ht="24" customHeight="1">
      <c r="A581" s="133"/>
      <c r="B581" s="903"/>
      <c r="C581" s="227" t="s">
        <v>4126</v>
      </c>
      <c r="D581" s="227" t="s">
        <v>22562</v>
      </c>
      <c r="E581" s="227" t="s">
        <v>22563</v>
      </c>
      <c r="F581" s="227" t="s">
        <v>4126</v>
      </c>
      <c r="G581" s="227" t="s">
        <v>4126</v>
      </c>
      <c r="H581" s="228">
        <v>7041</v>
      </c>
      <c r="I581" s="228">
        <v>2001</v>
      </c>
      <c r="J581" s="228">
        <v>2036</v>
      </c>
      <c r="K581" s="228"/>
      <c r="L581" s="228"/>
      <c r="M581" s="228"/>
      <c r="N581" s="228"/>
      <c r="O581" s="228">
        <v>729</v>
      </c>
      <c r="P581" s="228">
        <v>660</v>
      </c>
      <c r="Q581" s="228" t="s">
        <v>4314</v>
      </c>
      <c r="R581" s="227" t="s">
        <v>4315</v>
      </c>
      <c r="S581" s="228" t="s">
        <v>914</v>
      </c>
      <c r="T581" s="228" t="s">
        <v>914</v>
      </c>
      <c r="U581" s="228">
        <v>69</v>
      </c>
      <c r="V581" s="233"/>
      <c r="W581" s="227" t="s">
        <v>4316</v>
      </c>
      <c r="X581" s="227"/>
      <c r="Y581" s="227"/>
      <c r="Z581" s="227"/>
      <c r="AA581" s="227"/>
      <c r="AB581" s="227"/>
      <c r="AC581" s="227"/>
      <c r="AD581" s="241">
        <v>2005</v>
      </c>
      <c r="AE581" s="241"/>
      <c r="AF581" s="241"/>
      <c r="AG581" s="241"/>
      <c r="AH581" s="241"/>
      <c r="AI581" s="244">
        <v>3500</v>
      </c>
      <c r="AJ581" s="244"/>
    </row>
    <row r="582" spans="1:36" s="214" customFormat="1" ht="24" customHeight="1">
      <c r="A582" s="133"/>
      <c r="B582" s="903"/>
      <c r="C582" s="227" t="s">
        <v>4126</v>
      </c>
      <c r="D582" s="227" t="s">
        <v>22564</v>
      </c>
      <c r="E582" s="227" t="s">
        <v>17860</v>
      </c>
      <c r="F582" s="227" t="s">
        <v>4126</v>
      </c>
      <c r="G582" s="227" t="s">
        <v>10344</v>
      </c>
      <c r="H582" s="228">
        <v>19038</v>
      </c>
      <c r="I582" s="228">
        <v>4479</v>
      </c>
      <c r="J582" s="228">
        <v>5599</v>
      </c>
      <c r="K582" s="228"/>
      <c r="L582" s="228"/>
      <c r="M582" s="228"/>
      <c r="N582" s="228" t="s">
        <v>2399</v>
      </c>
      <c r="O582" s="228">
        <v>1156</v>
      </c>
      <c r="P582" s="228">
        <v>959</v>
      </c>
      <c r="Q582" s="228"/>
      <c r="R582" s="227" t="s">
        <v>2399</v>
      </c>
      <c r="S582" s="228">
        <v>365</v>
      </c>
      <c r="T582" s="228" t="s">
        <v>10345</v>
      </c>
      <c r="U582" s="228">
        <v>197</v>
      </c>
      <c r="V582" s="233" t="s">
        <v>3541</v>
      </c>
      <c r="W582" s="227" t="s">
        <v>3541</v>
      </c>
      <c r="X582" s="227"/>
      <c r="Y582" s="227"/>
      <c r="Z582" s="227"/>
      <c r="AA582" s="227"/>
      <c r="AB582" s="227"/>
      <c r="AC582" s="227"/>
      <c r="AD582" s="241">
        <v>2018</v>
      </c>
      <c r="AE582" s="241"/>
      <c r="AF582" s="241"/>
      <c r="AG582" s="241"/>
      <c r="AH582" s="241"/>
      <c r="AI582" s="244">
        <v>18000</v>
      </c>
      <c r="AJ582" s="244"/>
    </row>
    <row r="583" spans="1:36" s="214" customFormat="1" ht="24" customHeight="1">
      <c r="A583" s="133"/>
      <c r="B583" s="903"/>
      <c r="C583" s="227" t="s">
        <v>4126</v>
      </c>
      <c r="D583" s="227" t="s">
        <v>22565</v>
      </c>
      <c r="E583" s="227" t="s">
        <v>16846</v>
      </c>
      <c r="F583" s="227" t="s">
        <v>13025</v>
      </c>
      <c r="G583" s="227" t="s">
        <v>16847</v>
      </c>
      <c r="H583" s="228">
        <v>8715</v>
      </c>
      <c r="I583" s="228">
        <v>3670</v>
      </c>
      <c r="J583" s="228">
        <v>3670</v>
      </c>
      <c r="K583" s="228"/>
      <c r="L583" s="228"/>
      <c r="M583" s="228"/>
      <c r="N583" s="228"/>
      <c r="O583" s="228"/>
      <c r="P583" s="228"/>
      <c r="Q583" s="228"/>
      <c r="R583" s="227" t="s">
        <v>13104</v>
      </c>
      <c r="S583" s="228">
        <v>365</v>
      </c>
      <c r="T583" s="228" t="s">
        <v>16849</v>
      </c>
      <c r="U583" s="228"/>
      <c r="V583" s="233"/>
      <c r="W583" s="227" t="s">
        <v>16851</v>
      </c>
      <c r="X583" s="227"/>
      <c r="Y583" s="227"/>
      <c r="Z583" s="227"/>
      <c r="AA583" s="227"/>
      <c r="AB583" s="227"/>
      <c r="AC583" s="227"/>
      <c r="AD583" s="241">
        <v>2023</v>
      </c>
      <c r="AE583" s="241"/>
      <c r="AF583" s="241"/>
      <c r="AG583" s="241"/>
      <c r="AH583" s="241"/>
      <c r="AI583" s="244">
        <v>13100</v>
      </c>
      <c r="AJ583" s="244"/>
    </row>
    <row r="584" spans="1:36" s="214" customFormat="1" ht="24" customHeight="1">
      <c r="A584" s="133"/>
      <c r="B584" s="903"/>
      <c r="C584" s="227" t="s">
        <v>698</v>
      </c>
      <c r="D584" s="227" t="s">
        <v>22566</v>
      </c>
      <c r="E584" s="227" t="s">
        <v>16848</v>
      </c>
      <c r="F584" s="227" t="s">
        <v>8893</v>
      </c>
      <c r="G584" s="227" t="s">
        <v>8893</v>
      </c>
      <c r="H584" s="228">
        <v>16016.7</v>
      </c>
      <c r="I584" s="228">
        <v>2784.44</v>
      </c>
      <c r="J584" s="228">
        <v>4336.1530000000002</v>
      </c>
      <c r="K584" s="228"/>
      <c r="L584" s="228"/>
      <c r="M584" s="228"/>
      <c r="N584" s="228"/>
      <c r="O584" s="228">
        <v>2663</v>
      </c>
      <c r="P584" s="228"/>
      <c r="Q584" s="228"/>
      <c r="R584" s="227"/>
      <c r="S584" s="228">
        <v>2663</v>
      </c>
      <c r="T584" s="228" t="s">
        <v>16850</v>
      </c>
      <c r="U584" s="228">
        <v>147</v>
      </c>
      <c r="V584" s="233"/>
      <c r="W584" s="227" t="s">
        <v>16852</v>
      </c>
      <c r="X584" s="227"/>
      <c r="Y584" s="227"/>
      <c r="Z584" s="227"/>
      <c r="AA584" s="227"/>
      <c r="AB584" s="227"/>
      <c r="AC584" s="227"/>
      <c r="AD584" s="241">
        <v>2023</v>
      </c>
      <c r="AE584" s="241"/>
      <c r="AF584" s="241"/>
      <c r="AG584" s="241"/>
      <c r="AH584" s="241"/>
      <c r="AI584" s="244">
        <v>16550</v>
      </c>
      <c r="AJ584" s="244"/>
    </row>
    <row r="585" spans="1:36" s="214" customFormat="1" ht="24" customHeight="1">
      <c r="A585" s="133"/>
      <c r="B585" s="903"/>
      <c r="C585" s="227" t="s">
        <v>698</v>
      </c>
      <c r="D585" s="227" t="s">
        <v>22567</v>
      </c>
      <c r="E585" s="227" t="s">
        <v>4317</v>
      </c>
      <c r="F585" s="227" t="s">
        <v>698</v>
      </c>
      <c r="G585" s="227" t="s">
        <v>698</v>
      </c>
      <c r="H585" s="228">
        <v>9000</v>
      </c>
      <c r="I585" s="228">
        <v>7223</v>
      </c>
      <c r="J585" s="228">
        <v>5002</v>
      </c>
      <c r="K585" s="228"/>
      <c r="L585" s="228"/>
      <c r="M585" s="228"/>
      <c r="N585" s="228"/>
      <c r="O585" s="228">
        <v>4504</v>
      </c>
      <c r="P585" s="228">
        <v>1650</v>
      </c>
      <c r="Q585" s="228" t="s">
        <v>914</v>
      </c>
      <c r="R585" s="227" t="s">
        <v>914</v>
      </c>
      <c r="S585" s="228">
        <v>2113</v>
      </c>
      <c r="T585" s="228" t="s">
        <v>4318</v>
      </c>
      <c r="U585" s="228">
        <v>741</v>
      </c>
      <c r="V585" s="233">
        <v>560</v>
      </c>
      <c r="W585" s="227" t="s">
        <v>4319</v>
      </c>
      <c r="X585" s="227"/>
      <c r="Y585" s="227"/>
      <c r="Z585" s="227"/>
      <c r="AA585" s="227"/>
      <c r="AB585" s="227"/>
      <c r="AC585" s="227"/>
      <c r="AD585" s="241">
        <v>1999</v>
      </c>
      <c r="AE585" s="241"/>
      <c r="AF585" s="241"/>
      <c r="AG585" s="241"/>
      <c r="AH585" s="241"/>
      <c r="AI585" s="244">
        <v>5060</v>
      </c>
      <c r="AJ585" s="244"/>
    </row>
    <row r="586" spans="1:36" s="214" customFormat="1" ht="24" customHeight="1">
      <c r="A586" s="133"/>
      <c r="B586" s="903"/>
      <c r="C586" s="227" t="s">
        <v>4134</v>
      </c>
      <c r="D586" s="227" t="s">
        <v>22420</v>
      </c>
      <c r="E586" s="227" t="s">
        <v>4320</v>
      </c>
      <c r="F586" s="227" t="s">
        <v>4134</v>
      </c>
      <c r="G586" s="227" t="s">
        <v>4134</v>
      </c>
      <c r="H586" s="228">
        <v>26142</v>
      </c>
      <c r="I586" s="228">
        <v>5034</v>
      </c>
      <c r="J586" s="228">
        <v>7801</v>
      </c>
      <c r="K586" s="228"/>
      <c r="L586" s="228"/>
      <c r="M586" s="228"/>
      <c r="N586" s="228"/>
      <c r="O586" s="228">
        <v>1964</v>
      </c>
      <c r="P586" s="228">
        <v>1276</v>
      </c>
      <c r="Q586" s="228" t="s">
        <v>4321</v>
      </c>
      <c r="R586" s="227" t="s">
        <v>1476</v>
      </c>
      <c r="S586" s="228">
        <v>365</v>
      </c>
      <c r="T586" s="228" t="s">
        <v>4322</v>
      </c>
      <c r="U586" s="228">
        <v>323</v>
      </c>
      <c r="V586" s="233"/>
      <c r="W586" s="227" t="s">
        <v>399</v>
      </c>
      <c r="X586" s="227"/>
      <c r="Y586" s="227">
        <v>2025</v>
      </c>
      <c r="Z586" s="227"/>
      <c r="AA586" s="227"/>
      <c r="AB586" s="227"/>
      <c r="AC586" s="227"/>
      <c r="AD586" s="241">
        <v>2006</v>
      </c>
      <c r="AE586" s="241"/>
      <c r="AF586" s="241"/>
      <c r="AG586" s="241"/>
      <c r="AH586" s="241"/>
      <c r="AI586" s="244">
        <v>14600</v>
      </c>
      <c r="AJ586" s="244"/>
    </row>
    <row r="587" spans="1:36" s="214" customFormat="1" ht="24" customHeight="1">
      <c r="A587" s="133"/>
      <c r="B587" s="903"/>
      <c r="C587" s="227" t="s">
        <v>4134</v>
      </c>
      <c r="D587" s="227" t="s">
        <v>22420</v>
      </c>
      <c r="E587" s="227" t="s">
        <v>13010</v>
      </c>
      <c r="F587" s="227" t="s">
        <v>8900</v>
      </c>
      <c r="G587" s="227" t="s">
        <v>8900</v>
      </c>
      <c r="H587" s="228">
        <v>210892</v>
      </c>
      <c r="I587" s="228">
        <v>2423.13</v>
      </c>
      <c r="J587" s="228">
        <v>4602.03</v>
      </c>
      <c r="K587" s="228"/>
      <c r="L587" s="228"/>
      <c r="M587" s="228"/>
      <c r="N587" s="228"/>
      <c r="O587" s="228">
        <v>1500</v>
      </c>
      <c r="P587" s="228">
        <v>1500</v>
      </c>
      <c r="Q587" s="228" t="s">
        <v>13011</v>
      </c>
      <c r="R587" s="227" t="s">
        <v>26684</v>
      </c>
      <c r="S587" s="228"/>
      <c r="T587" s="228"/>
      <c r="U587" s="228"/>
      <c r="V587" s="233"/>
      <c r="W587" s="227" t="s">
        <v>26685</v>
      </c>
      <c r="X587" s="241">
        <v>2020</v>
      </c>
      <c r="Y587" s="244">
        <v>9400</v>
      </c>
      <c r="Z587" s="244"/>
      <c r="AA587" s="227"/>
      <c r="AB587" s="227"/>
      <c r="AC587" s="227"/>
      <c r="AD587" s="241">
        <v>2020</v>
      </c>
      <c r="AE587" s="241"/>
      <c r="AF587" s="241"/>
      <c r="AG587" s="241"/>
      <c r="AH587" s="241"/>
      <c r="AI587" s="244">
        <v>9400</v>
      </c>
      <c r="AJ587" s="244"/>
    </row>
    <row r="588" spans="1:36" s="214" customFormat="1" ht="24" customHeight="1">
      <c r="A588" s="133"/>
      <c r="B588" s="903"/>
      <c r="C588" s="227" t="s">
        <v>8906</v>
      </c>
      <c r="D588" s="227" t="s">
        <v>22568</v>
      </c>
      <c r="E588" s="227" t="s">
        <v>16853</v>
      </c>
      <c r="F588" s="227" t="s">
        <v>8906</v>
      </c>
      <c r="G588" s="227" t="s">
        <v>8906</v>
      </c>
      <c r="H588" s="228">
        <v>7198</v>
      </c>
      <c r="I588" s="228">
        <v>2165</v>
      </c>
      <c r="J588" s="228">
        <v>3087</v>
      </c>
      <c r="K588" s="228"/>
      <c r="L588" s="228"/>
      <c r="M588" s="228"/>
      <c r="N588" s="228"/>
      <c r="O588" s="228">
        <v>949</v>
      </c>
      <c r="P588" s="228">
        <v>520</v>
      </c>
      <c r="Q588" s="228" t="s">
        <v>16854</v>
      </c>
      <c r="R588" s="227" t="s">
        <v>14093</v>
      </c>
      <c r="S588" s="228">
        <v>225</v>
      </c>
      <c r="T588" s="228" t="s">
        <v>16855</v>
      </c>
      <c r="U588" s="228">
        <v>1</v>
      </c>
      <c r="V588" s="233"/>
      <c r="W588" s="227"/>
      <c r="X588" s="241"/>
      <c r="Y588" s="244"/>
      <c r="Z588" s="244"/>
      <c r="AA588" s="227"/>
      <c r="AB588" s="227"/>
      <c r="AC588" s="227"/>
      <c r="AD588" s="241">
        <v>2023</v>
      </c>
      <c r="AE588" s="241"/>
      <c r="AF588" s="241"/>
      <c r="AG588" s="241"/>
      <c r="AH588" s="241"/>
      <c r="AI588" s="244">
        <v>11510</v>
      </c>
      <c r="AJ588" s="244"/>
    </row>
    <row r="589" spans="1:36" s="214" customFormat="1" ht="24" customHeight="1">
      <c r="A589" s="133"/>
      <c r="B589" s="903"/>
      <c r="C589" s="227" t="s">
        <v>468</v>
      </c>
      <c r="D589" s="227" t="s">
        <v>22387</v>
      </c>
      <c r="E589" s="227" t="s">
        <v>4285</v>
      </c>
      <c r="F589" s="227" t="s">
        <v>468</v>
      </c>
      <c r="G589" s="227" t="s">
        <v>468</v>
      </c>
      <c r="H589" s="228">
        <v>10338</v>
      </c>
      <c r="I589" s="228">
        <v>4153</v>
      </c>
      <c r="J589" s="228">
        <v>6421</v>
      </c>
      <c r="K589" s="228"/>
      <c r="L589" s="228"/>
      <c r="M589" s="228"/>
      <c r="N589" s="228"/>
      <c r="O589" s="228">
        <v>1269</v>
      </c>
      <c r="P589" s="228">
        <v>1269</v>
      </c>
      <c r="Q589" s="228" t="s">
        <v>4323</v>
      </c>
      <c r="R589" s="227" t="s">
        <v>4315</v>
      </c>
      <c r="S589" s="228" t="s">
        <v>914</v>
      </c>
      <c r="T589" s="228" t="s">
        <v>914</v>
      </c>
      <c r="U589" s="228">
        <v>0</v>
      </c>
      <c r="V589" s="233"/>
      <c r="W589" s="227" t="s">
        <v>4324</v>
      </c>
      <c r="X589" s="227"/>
      <c r="Y589" s="227"/>
      <c r="Z589" s="227"/>
      <c r="AA589" s="227"/>
      <c r="AB589" s="227"/>
      <c r="AC589" s="227"/>
      <c r="AD589" s="241">
        <v>2004</v>
      </c>
      <c r="AE589" s="241"/>
      <c r="AF589" s="241"/>
      <c r="AG589" s="241"/>
      <c r="AH589" s="241"/>
      <c r="AI589" s="244">
        <v>10753</v>
      </c>
      <c r="AJ589" s="227"/>
    </row>
    <row r="590" spans="1:36" s="214" customFormat="1" ht="24" customHeight="1">
      <c r="A590" s="133"/>
      <c r="B590" s="903"/>
      <c r="C590" s="227" t="s">
        <v>1872</v>
      </c>
      <c r="D590" s="227" t="s">
        <v>22569</v>
      </c>
      <c r="E590" s="227" t="s">
        <v>4325</v>
      </c>
      <c r="F590" s="227" t="s">
        <v>1872</v>
      </c>
      <c r="G590" s="227" t="s">
        <v>10343</v>
      </c>
      <c r="H590" s="228">
        <v>5459</v>
      </c>
      <c r="I590" s="228">
        <v>744</v>
      </c>
      <c r="J590" s="228">
        <v>1845</v>
      </c>
      <c r="K590" s="228" t="s">
        <v>4326</v>
      </c>
      <c r="L590" s="228"/>
      <c r="M590" s="228"/>
      <c r="N590" s="228"/>
      <c r="O590" s="228">
        <v>373</v>
      </c>
      <c r="P590" s="228">
        <v>256</v>
      </c>
      <c r="Q590" s="228" t="s">
        <v>4327</v>
      </c>
      <c r="R590" s="227" t="s">
        <v>4328</v>
      </c>
      <c r="S590" s="228"/>
      <c r="T590" s="228"/>
      <c r="U590" s="228">
        <v>117</v>
      </c>
      <c r="V590" s="233">
        <v>234</v>
      </c>
      <c r="W590" s="227" t="s">
        <v>1529</v>
      </c>
      <c r="X590" s="227"/>
      <c r="Y590" s="227"/>
      <c r="Z590" s="227"/>
      <c r="AA590" s="227"/>
      <c r="AB590" s="227"/>
      <c r="AC590" s="227"/>
      <c r="AD590" s="241">
        <v>1998</v>
      </c>
      <c r="AE590" s="241"/>
      <c r="AF590" s="241"/>
      <c r="AG590" s="241"/>
      <c r="AH590" s="241"/>
      <c r="AI590" s="244">
        <v>1884</v>
      </c>
      <c r="AJ590" s="244"/>
    </row>
    <row r="591" spans="1:36" s="214" customFormat="1" ht="24" customHeight="1">
      <c r="A591" s="133"/>
      <c r="B591" s="903"/>
      <c r="C591" s="609" t="s">
        <v>1872</v>
      </c>
      <c r="D591" s="609" t="s">
        <v>22570</v>
      </c>
      <c r="E591" s="609" t="s">
        <v>22571</v>
      </c>
      <c r="F591" s="609" t="s">
        <v>1872</v>
      </c>
      <c r="G591" s="609" t="s">
        <v>1872</v>
      </c>
      <c r="H591" s="634">
        <v>12009</v>
      </c>
      <c r="I591" s="634">
        <v>2920</v>
      </c>
      <c r="J591" s="634">
        <v>2920</v>
      </c>
      <c r="K591" s="228"/>
      <c r="L591" s="228"/>
      <c r="M591" s="228"/>
      <c r="N591" s="228"/>
      <c r="O591" s="228">
        <v>1269</v>
      </c>
      <c r="P591" s="228">
        <v>1269</v>
      </c>
      <c r="Q591" s="228" t="s">
        <v>4329</v>
      </c>
      <c r="R591" s="227" t="s">
        <v>1476</v>
      </c>
      <c r="S591" s="228"/>
      <c r="T591" s="228"/>
      <c r="U591" s="228"/>
      <c r="V591" s="233"/>
      <c r="W591" s="227" t="s">
        <v>3541</v>
      </c>
      <c r="X591" s="227"/>
      <c r="Y591" s="227"/>
      <c r="Z591" s="227"/>
      <c r="AA591" s="227"/>
      <c r="AB591" s="227"/>
      <c r="AC591" s="227"/>
      <c r="AD591" s="241">
        <v>2008</v>
      </c>
      <c r="AE591" s="241"/>
      <c r="AF591" s="241"/>
      <c r="AG591" s="241"/>
      <c r="AH591" s="241"/>
      <c r="AI591" s="244">
        <v>10888</v>
      </c>
      <c r="AJ591" s="244"/>
    </row>
    <row r="592" spans="1:36" s="214" customFormat="1" ht="24" customHeight="1">
      <c r="A592" s="133"/>
      <c r="B592" s="903"/>
      <c r="C592" s="609" t="s">
        <v>1872</v>
      </c>
      <c r="D592" s="609" t="s">
        <v>22570</v>
      </c>
      <c r="E592" s="609" t="s">
        <v>22572</v>
      </c>
      <c r="F592" s="609" t="s">
        <v>1872</v>
      </c>
      <c r="G592" s="609" t="s">
        <v>1872</v>
      </c>
      <c r="H592" s="634">
        <v>2618</v>
      </c>
      <c r="I592" s="634">
        <v>1413.76</v>
      </c>
      <c r="J592" s="634">
        <v>2980.87</v>
      </c>
      <c r="K592" s="228"/>
      <c r="L592" s="228"/>
      <c r="M592" s="228"/>
      <c r="N592" s="228"/>
      <c r="O592" s="228"/>
      <c r="P592" s="228"/>
      <c r="Q592" s="228"/>
      <c r="R592" s="227" t="s">
        <v>1790</v>
      </c>
      <c r="S592" s="228">
        <v>826</v>
      </c>
      <c r="T592" s="228" t="s">
        <v>22573</v>
      </c>
      <c r="U592" s="228">
        <v>218</v>
      </c>
      <c r="V592" s="233">
        <v>2024</v>
      </c>
      <c r="W592" s="227" t="s">
        <v>22574</v>
      </c>
      <c r="X592" s="227"/>
      <c r="Y592" s="227"/>
      <c r="Z592" s="227"/>
      <c r="AA592" s="227"/>
      <c r="AB592" s="227"/>
      <c r="AC592" s="227"/>
      <c r="AD592" s="241">
        <v>2024</v>
      </c>
      <c r="AE592" s="241"/>
      <c r="AF592" s="241"/>
      <c r="AG592" s="241"/>
      <c r="AH592" s="241"/>
      <c r="AI592" s="547">
        <v>13130</v>
      </c>
      <c r="AJ592" s="244"/>
    </row>
    <row r="593" spans="1:36" s="214" customFormat="1" ht="24" customHeight="1">
      <c r="A593" s="133"/>
      <c r="B593" s="903"/>
      <c r="C593" s="227" t="s">
        <v>4200</v>
      </c>
      <c r="D593" s="227" t="s">
        <v>22575</v>
      </c>
      <c r="E593" s="227" t="s">
        <v>4330</v>
      </c>
      <c r="F593" s="227" t="s">
        <v>4200</v>
      </c>
      <c r="G593" s="227" t="s">
        <v>4200</v>
      </c>
      <c r="H593" s="228">
        <v>19876</v>
      </c>
      <c r="I593" s="228">
        <v>3605</v>
      </c>
      <c r="J593" s="228">
        <v>4724</v>
      </c>
      <c r="K593" s="228" t="s">
        <v>1207</v>
      </c>
      <c r="L593" s="228"/>
      <c r="M593" s="228"/>
      <c r="N593" s="228"/>
      <c r="O593" s="228">
        <v>1255</v>
      </c>
      <c r="P593" s="228">
        <v>1255</v>
      </c>
      <c r="Q593" s="228" t="s">
        <v>4331</v>
      </c>
      <c r="R593" s="227" t="s">
        <v>4332</v>
      </c>
      <c r="S593" s="228"/>
      <c r="T593" s="228"/>
      <c r="U593" s="228"/>
      <c r="V593" s="233" t="s">
        <v>914</v>
      </c>
      <c r="W593" s="227" t="s">
        <v>4333</v>
      </c>
      <c r="X593" s="227"/>
      <c r="Y593" s="227"/>
      <c r="Z593" s="227">
        <v>1</v>
      </c>
      <c r="AA593" s="227">
        <v>140</v>
      </c>
      <c r="AB593" s="227"/>
      <c r="AC593" s="227">
        <v>7</v>
      </c>
      <c r="AD593" s="241">
        <v>2025</v>
      </c>
      <c r="AE593" s="241"/>
      <c r="AF593" s="241"/>
      <c r="AG593" s="241"/>
      <c r="AH593" s="241"/>
      <c r="AI593" s="547">
        <v>10000</v>
      </c>
      <c r="AJ593" s="244"/>
    </row>
    <row r="594" spans="1:36" s="214" customFormat="1" ht="24" customHeight="1">
      <c r="A594" s="133"/>
      <c r="B594" s="903"/>
      <c r="C594" s="227" t="s">
        <v>4200</v>
      </c>
      <c r="D594" s="227" t="s">
        <v>22576</v>
      </c>
      <c r="E594" s="227" t="s">
        <v>8847</v>
      </c>
      <c r="F594" s="227" t="s">
        <v>13030</v>
      </c>
      <c r="G594" s="227" t="s">
        <v>4200</v>
      </c>
      <c r="H594" s="228">
        <v>27620</v>
      </c>
      <c r="I594" s="228">
        <v>2418</v>
      </c>
      <c r="J594" s="228">
        <v>3722</v>
      </c>
      <c r="K594" s="228"/>
      <c r="L594" s="228"/>
      <c r="M594" s="228"/>
      <c r="N594" s="228"/>
      <c r="O594" s="228">
        <v>594</v>
      </c>
      <c r="P594" s="228">
        <v>594</v>
      </c>
      <c r="Q594" s="228" t="s">
        <v>8848</v>
      </c>
      <c r="R594" s="227" t="s">
        <v>17861</v>
      </c>
      <c r="S594" s="228"/>
      <c r="T594" s="228"/>
      <c r="U594" s="228"/>
      <c r="V594" s="233"/>
      <c r="W594" s="227" t="s">
        <v>1529</v>
      </c>
      <c r="X594" s="227"/>
      <c r="Y594" s="227"/>
      <c r="Z594" s="227"/>
      <c r="AA594" s="227"/>
      <c r="AB594" s="227"/>
      <c r="AC594" s="227"/>
      <c r="AD594" s="241">
        <v>2017</v>
      </c>
      <c r="AE594" s="241"/>
      <c r="AF594" s="241"/>
      <c r="AG594" s="241"/>
      <c r="AH594" s="241"/>
      <c r="AI594" s="244">
        <v>7500</v>
      </c>
      <c r="AJ594" s="244"/>
    </row>
    <row r="595" spans="1:36" s="214" customFormat="1" ht="24" customHeight="1">
      <c r="A595" s="133"/>
      <c r="B595" s="903"/>
      <c r="C595" s="227" t="s">
        <v>4148</v>
      </c>
      <c r="D595" s="227" t="s">
        <v>22577</v>
      </c>
      <c r="E595" s="227" t="s">
        <v>22578</v>
      </c>
      <c r="F595" s="227" t="s">
        <v>4148</v>
      </c>
      <c r="G595" s="227" t="s">
        <v>4148</v>
      </c>
      <c r="H595" s="228">
        <v>9130</v>
      </c>
      <c r="I595" s="228">
        <v>3572.31</v>
      </c>
      <c r="J595" s="228">
        <v>4967</v>
      </c>
      <c r="K595" s="228" t="s">
        <v>1207</v>
      </c>
      <c r="L595" s="228" t="s">
        <v>1156</v>
      </c>
      <c r="M595" s="228" t="s">
        <v>1172</v>
      </c>
      <c r="N595" s="228" t="s">
        <v>1482</v>
      </c>
      <c r="O595" s="228">
        <v>1286</v>
      </c>
      <c r="P595" s="228">
        <v>1286</v>
      </c>
      <c r="Q595" s="228" t="s">
        <v>4339</v>
      </c>
      <c r="R595" s="227" t="s">
        <v>4340</v>
      </c>
      <c r="S595" s="228"/>
      <c r="T595" s="228"/>
      <c r="U595" s="228"/>
      <c r="V595" s="233">
        <v>3390</v>
      </c>
      <c r="W595" s="227" t="s">
        <v>4342</v>
      </c>
      <c r="X595" s="227"/>
      <c r="Y595" s="227"/>
      <c r="Z595" s="227">
        <v>2</v>
      </c>
      <c r="AA595" s="227">
        <v>48000000</v>
      </c>
      <c r="AB595" s="227" t="s">
        <v>4343</v>
      </c>
      <c r="AC595" s="227" t="s">
        <v>4344</v>
      </c>
      <c r="AD595" s="241">
        <v>2003</v>
      </c>
      <c r="AE595" s="241"/>
      <c r="AF595" s="241"/>
      <c r="AG595" s="241"/>
      <c r="AH595" s="241"/>
      <c r="AI595" s="244">
        <v>8740</v>
      </c>
      <c r="AJ595" s="244"/>
    </row>
    <row r="596" spans="1:36" s="214" customFormat="1" ht="24" customHeight="1">
      <c r="A596" s="133"/>
      <c r="B596" s="903"/>
      <c r="C596" s="227" t="s">
        <v>4148</v>
      </c>
      <c r="D596" s="227" t="s">
        <v>22579</v>
      </c>
      <c r="E596" s="227" t="s">
        <v>26686</v>
      </c>
      <c r="F596" s="227" t="s">
        <v>4148</v>
      </c>
      <c r="G596" s="227" t="s">
        <v>4148</v>
      </c>
      <c r="H596" s="228">
        <v>137821</v>
      </c>
      <c r="I596" s="228">
        <v>2055.7600000000002</v>
      </c>
      <c r="J596" s="228">
        <v>2055.7600000000002</v>
      </c>
      <c r="K596" s="228"/>
      <c r="L596" s="228"/>
      <c r="M596" s="228"/>
      <c r="N596" s="228"/>
      <c r="O596" s="228">
        <v>1816.01</v>
      </c>
      <c r="P596" s="228">
        <v>1771.75</v>
      </c>
      <c r="Q596" s="228" t="s">
        <v>11993</v>
      </c>
      <c r="R596" s="227" t="s">
        <v>454</v>
      </c>
      <c r="S596" s="228"/>
      <c r="T596" s="228"/>
      <c r="U596" s="228"/>
      <c r="V596" s="233"/>
      <c r="W596" s="227" t="s">
        <v>6960</v>
      </c>
      <c r="X596" s="227"/>
      <c r="Y596" s="227"/>
      <c r="Z596" s="227"/>
      <c r="AA596" s="227"/>
      <c r="AB596" s="227"/>
      <c r="AC596" s="227"/>
      <c r="AD596" s="241">
        <v>2020</v>
      </c>
      <c r="AE596" s="241"/>
      <c r="AF596" s="241"/>
      <c r="AG596" s="241"/>
      <c r="AH596" s="241"/>
      <c r="AI596" s="244">
        <v>35244</v>
      </c>
      <c r="AJ596" s="244"/>
    </row>
    <row r="597" spans="1:36" s="214" customFormat="1" ht="24" customHeight="1">
      <c r="A597" s="133"/>
      <c r="B597" s="903"/>
      <c r="C597" s="227" t="s">
        <v>13027</v>
      </c>
      <c r="D597" s="227" t="s">
        <v>22579</v>
      </c>
      <c r="E597" s="227" t="s">
        <v>26687</v>
      </c>
      <c r="F597" s="227" t="s">
        <v>13027</v>
      </c>
      <c r="G597" s="227" t="s">
        <v>13027</v>
      </c>
      <c r="H597" s="228">
        <v>28378</v>
      </c>
      <c r="I597" s="228">
        <v>973.34</v>
      </c>
      <c r="J597" s="228">
        <v>996.93</v>
      </c>
      <c r="K597" s="228"/>
      <c r="L597" s="228"/>
      <c r="M597" s="228"/>
      <c r="N597" s="228"/>
      <c r="O597" s="228">
        <v>558</v>
      </c>
      <c r="P597" s="228">
        <v>558</v>
      </c>
      <c r="Q597" s="228" t="s">
        <v>13914</v>
      </c>
      <c r="R597" s="227" t="s">
        <v>12541</v>
      </c>
      <c r="S597" s="228"/>
      <c r="T597" s="228"/>
      <c r="U597" s="228">
        <v>98</v>
      </c>
      <c r="V597" s="233"/>
      <c r="W597" s="227" t="s">
        <v>13915</v>
      </c>
      <c r="X597" s="227"/>
      <c r="Y597" s="227"/>
      <c r="Z597" s="227"/>
      <c r="AA597" s="227"/>
      <c r="AB597" s="227"/>
      <c r="AC597" s="227"/>
      <c r="AD597" s="241">
        <v>2018</v>
      </c>
      <c r="AE597" s="241"/>
      <c r="AF597" s="241"/>
      <c r="AG597" s="241"/>
      <c r="AH597" s="241"/>
      <c r="AI597" s="244">
        <v>3650</v>
      </c>
      <c r="AJ597" s="244"/>
    </row>
    <row r="598" spans="1:36" s="214" customFormat="1" ht="24" customHeight="1">
      <c r="A598" s="133"/>
      <c r="B598" s="903"/>
      <c r="C598" s="227" t="s">
        <v>4159</v>
      </c>
      <c r="D598" s="227" t="s">
        <v>22580</v>
      </c>
      <c r="E598" s="227" t="s">
        <v>4345</v>
      </c>
      <c r="F598" s="227" t="s">
        <v>4159</v>
      </c>
      <c r="G598" s="227" t="s">
        <v>4159</v>
      </c>
      <c r="H598" s="228">
        <v>24113</v>
      </c>
      <c r="I598" s="228">
        <v>3259</v>
      </c>
      <c r="J598" s="228">
        <v>4582</v>
      </c>
      <c r="K598" s="228" t="s">
        <v>1207</v>
      </c>
      <c r="L598" s="228" t="s">
        <v>1156</v>
      </c>
      <c r="M598" s="228" t="s">
        <v>454</v>
      </c>
      <c r="N598" s="228" t="s">
        <v>1172</v>
      </c>
      <c r="O598" s="228">
        <v>1294</v>
      </c>
      <c r="P598" s="228">
        <v>1294</v>
      </c>
      <c r="Q598" s="228" t="s">
        <v>4346</v>
      </c>
      <c r="R598" s="227" t="s">
        <v>1476</v>
      </c>
      <c r="S598" s="228"/>
      <c r="T598" s="228"/>
      <c r="U598" s="228"/>
      <c r="V598" s="233">
        <v>5396</v>
      </c>
      <c r="W598" s="227" t="s">
        <v>4347</v>
      </c>
      <c r="X598" s="227"/>
      <c r="Y598" s="227"/>
      <c r="Z598" s="227" t="s">
        <v>4348</v>
      </c>
      <c r="AA598" s="227">
        <v>48</v>
      </c>
      <c r="AB598" s="227" t="s">
        <v>4349</v>
      </c>
      <c r="AC598" s="227"/>
      <c r="AD598" s="241">
        <v>2002</v>
      </c>
      <c r="AE598" s="241"/>
      <c r="AF598" s="241"/>
      <c r="AG598" s="241"/>
      <c r="AH598" s="241"/>
      <c r="AI598" s="244">
        <v>7546</v>
      </c>
      <c r="AJ598" s="244"/>
    </row>
    <row r="599" spans="1:36" s="214" customFormat="1" ht="24" customHeight="1">
      <c r="A599" s="133"/>
      <c r="B599" s="903"/>
      <c r="C599" s="227" t="s">
        <v>4159</v>
      </c>
      <c r="D599" s="227" t="s">
        <v>22581</v>
      </c>
      <c r="E599" s="227" t="s">
        <v>4350</v>
      </c>
      <c r="F599" s="227" t="s">
        <v>4159</v>
      </c>
      <c r="G599" s="227" t="s">
        <v>4159</v>
      </c>
      <c r="H599" s="228">
        <v>9592</v>
      </c>
      <c r="I599" s="228">
        <v>1910</v>
      </c>
      <c r="J599" s="228">
        <v>3163</v>
      </c>
      <c r="K599" s="228"/>
      <c r="L599" s="228"/>
      <c r="M599" s="228"/>
      <c r="N599" s="228"/>
      <c r="O599" s="228">
        <v>813</v>
      </c>
      <c r="P599" s="228">
        <v>813</v>
      </c>
      <c r="Q599" s="228" t="s">
        <v>4351</v>
      </c>
      <c r="R599" s="227" t="s">
        <v>4352</v>
      </c>
      <c r="S599" s="228"/>
      <c r="T599" s="228"/>
      <c r="U599" s="228"/>
      <c r="V599" s="233"/>
      <c r="W599" s="227" t="s">
        <v>16856</v>
      </c>
      <c r="X599" s="227"/>
      <c r="Y599" s="227"/>
      <c r="Z599" s="227"/>
      <c r="AA599" s="227"/>
      <c r="AB599" s="227"/>
      <c r="AC599" s="227"/>
      <c r="AD599" s="241">
        <v>2014</v>
      </c>
      <c r="AE599" s="241"/>
      <c r="AF599" s="241"/>
      <c r="AG599" s="241"/>
      <c r="AH599" s="241"/>
      <c r="AI599" s="244">
        <v>7557</v>
      </c>
      <c r="AJ599" s="244" t="s">
        <v>16857</v>
      </c>
    </row>
    <row r="600" spans="1:36" s="214" customFormat="1" ht="24" customHeight="1">
      <c r="A600" s="133"/>
      <c r="B600" s="903"/>
      <c r="C600" s="227" t="s">
        <v>4159</v>
      </c>
      <c r="D600" s="227" t="s">
        <v>22582</v>
      </c>
      <c r="E600" s="227" t="s">
        <v>13012</v>
      </c>
      <c r="F600" s="227" t="s">
        <v>4159</v>
      </c>
      <c r="G600" s="227" t="s">
        <v>4159</v>
      </c>
      <c r="H600" s="228">
        <v>1772</v>
      </c>
      <c r="I600" s="228">
        <v>643</v>
      </c>
      <c r="J600" s="228">
        <v>693</v>
      </c>
      <c r="K600" s="228" t="s">
        <v>1207</v>
      </c>
      <c r="L600" s="228" t="s">
        <v>1156</v>
      </c>
      <c r="M600" s="228" t="s">
        <v>454</v>
      </c>
      <c r="N600" s="228" t="s">
        <v>1172</v>
      </c>
      <c r="O600" s="228">
        <v>590</v>
      </c>
      <c r="P600" s="228">
        <v>590</v>
      </c>
      <c r="Q600" s="228" t="s">
        <v>13013</v>
      </c>
      <c r="R600" s="227" t="s">
        <v>12734</v>
      </c>
      <c r="S600" s="228"/>
      <c r="T600" s="228"/>
      <c r="U600" s="228"/>
      <c r="V600" s="233">
        <v>5396</v>
      </c>
      <c r="W600" s="227" t="s">
        <v>13014</v>
      </c>
      <c r="X600" s="227"/>
      <c r="Y600" s="227"/>
      <c r="Z600" s="227" t="s">
        <v>4348</v>
      </c>
      <c r="AA600" s="227">
        <v>48</v>
      </c>
      <c r="AB600" s="227" t="s">
        <v>4349</v>
      </c>
      <c r="AC600" s="227"/>
      <c r="AD600" s="241">
        <v>2021</v>
      </c>
      <c r="AE600" s="241"/>
      <c r="AF600" s="241"/>
      <c r="AG600" s="241"/>
      <c r="AH600" s="241"/>
      <c r="AI600" s="244">
        <v>2238</v>
      </c>
      <c r="AJ600" s="244"/>
    </row>
    <row r="601" spans="1:36" s="214" customFormat="1" ht="24" customHeight="1">
      <c r="A601" s="133" t="s">
        <v>315</v>
      </c>
      <c r="B601" s="903"/>
      <c r="C601" s="227" t="s">
        <v>4163</v>
      </c>
      <c r="D601" s="227" t="s">
        <v>22583</v>
      </c>
      <c r="E601" s="227" t="s">
        <v>4334</v>
      </c>
      <c r="F601" s="227" t="s">
        <v>4163</v>
      </c>
      <c r="G601" s="227" t="s">
        <v>4163</v>
      </c>
      <c r="H601" s="228">
        <v>12740</v>
      </c>
      <c r="I601" s="228">
        <v>2182.34</v>
      </c>
      <c r="J601" s="228">
        <v>2358.15</v>
      </c>
      <c r="K601" s="228"/>
      <c r="L601" s="228"/>
      <c r="M601" s="228"/>
      <c r="N601" s="228"/>
      <c r="O601" s="228">
        <v>1085</v>
      </c>
      <c r="P601" s="228">
        <v>1085</v>
      </c>
      <c r="Q601" s="228" t="s">
        <v>4335</v>
      </c>
      <c r="R601" s="227" t="s">
        <v>4336</v>
      </c>
      <c r="S601" s="228"/>
      <c r="T601" s="228"/>
      <c r="U601" s="228">
        <v>69</v>
      </c>
      <c r="V601" s="233"/>
      <c r="W601" s="227" t="s">
        <v>4337</v>
      </c>
      <c r="X601" s="227"/>
      <c r="Y601" s="227"/>
      <c r="Z601" s="227"/>
      <c r="AA601" s="227"/>
      <c r="AB601" s="227"/>
      <c r="AC601" s="227"/>
      <c r="AD601" s="241">
        <v>2010</v>
      </c>
      <c r="AE601" s="241"/>
      <c r="AF601" s="241"/>
      <c r="AG601" s="241"/>
      <c r="AH601" s="241"/>
      <c r="AI601" s="244">
        <v>5300</v>
      </c>
      <c r="AJ601" s="244"/>
    </row>
    <row r="602" spans="1:36" s="214" customFormat="1" ht="24" customHeight="1">
      <c r="A602" s="133"/>
      <c r="B602" s="903"/>
      <c r="C602" s="227" t="s">
        <v>4163</v>
      </c>
      <c r="D602" s="233" t="s">
        <v>22510</v>
      </c>
      <c r="E602" s="227" t="s">
        <v>4338</v>
      </c>
      <c r="F602" s="227" t="s">
        <v>4163</v>
      </c>
      <c r="G602" s="227" t="s">
        <v>4163</v>
      </c>
      <c r="H602" s="228">
        <v>15817</v>
      </c>
      <c r="I602" s="228">
        <v>1723.04</v>
      </c>
      <c r="J602" s="228">
        <v>1976.99</v>
      </c>
      <c r="K602" s="228"/>
      <c r="L602" s="228"/>
      <c r="M602" s="228"/>
      <c r="N602" s="228"/>
      <c r="O602" s="228">
        <v>1085</v>
      </c>
      <c r="P602" s="228">
        <v>1085</v>
      </c>
      <c r="Q602" s="228" t="s">
        <v>4335</v>
      </c>
      <c r="R602" s="227" t="s">
        <v>3274</v>
      </c>
      <c r="S602" s="228"/>
      <c r="T602" s="228"/>
      <c r="U602" s="228"/>
      <c r="V602" s="233"/>
      <c r="W602" s="227"/>
      <c r="X602" s="227"/>
      <c r="Y602" s="227"/>
      <c r="Z602" s="227"/>
      <c r="AA602" s="227"/>
      <c r="AB602" s="227"/>
      <c r="AC602" s="227"/>
      <c r="AD602" s="241">
        <v>2013</v>
      </c>
      <c r="AE602" s="241"/>
      <c r="AF602" s="241"/>
      <c r="AG602" s="241"/>
      <c r="AH602" s="241"/>
      <c r="AI602" s="244">
        <v>2800</v>
      </c>
      <c r="AJ602" s="244"/>
    </row>
    <row r="603" spans="1:36" s="214" customFormat="1" ht="24" customHeight="1">
      <c r="A603" s="133"/>
      <c r="B603" s="903"/>
      <c r="C603" s="227" t="s">
        <v>4163</v>
      </c>
      <c r="D603" s="227" t="s">
        <v>22584</v>
      </c>
      <c r="E603" s="389" t="s">
        <v>17862</v>
      </c>
      <c r="F603" s="227" t="s">
        <v>4163</v>
      </c>
      <c r="G603" s="227" t="s">
        <v>4163</v>
      </c>
      <c r="H603" s="228">
        <v>9986</v>
      </c>
      <c r="I603" s="228">
        <v>3614</v>
      </c>
      <c r="J603" s="228">
        <v>4949.8500000000004</v>
      </c>
      <c r="K603" s="228"/>
      <c r="L603" s="228"/>
      <c r="M603" s="228"/>
      <c r="N603" s="228"/>
      <c r="O603" s="228">
        <f>P603+S603</f>
        <v>1944.45</v>
      </c>
      <c r="P603" s="228">
        <v>1004.85</v>
      </c>
      <c r="Q603" s="228" t="s">
        <v>13917</v>
      </c>
      <c r="R603" s="227" t="s">
        <v>13918</v>
      </c>
      <c r="S603" s="228">
        <v>939.6</v>
      </c>
      <c r="T603" s="228"/>
      <c r="U603" s="228"/>
      <c r="V603" s="233"/>
      <c r="W603" s="227" t="s">
        <v>12976</v>
      </c>
      <c r="X603" s="227"/>
      <c r="Y603" s="227"/>
      <c r="Z603" s="227"/>
      <c r="AA603" s="227"/>
      <c r="AB603" s="227"/>
      <c r="AC603" s="227"/>
      <c r="AD603" s="241">
        <v>2022</v>
      </c>
      <c r="AE603" s="241"/>
      <c r="AF603" s="241"/>
      <c r="AG603" s="241"/>
      <c r="AH603" s="241"/>
      <c r="AI603" s="244">
        <v>18000</v>
      </c>
      <c r="AJ603" s="244"/>
    </row>
    <row r="604" spans="1:36" s="214" customFormat="1" ht="24" customHeight="1">
      <c r="A604" s="133"/>
      <c r="B604" s="903"/>
      <c r="C604" s="227" t="s">
        <v>4163</v>
      </c>
      <c r="D604" s="227" t="s">
        <v>22585</v>
      </c>
      <c r="E604" s="227" t="s">
        <v>13919</v>
      </c>
      <c r="F604" s="227" t="s">
        <v>4163</v>
      </c>
      <c r="G604" s="227" t="s">
        <v>4163</v>
      </c>
      <c r="H604" s="228">
        <v>45601</v>
      </c>
      <c r="I604" s="228">
        <v>2807</v>
      </c>
      <c r="J604" s="228">
        <v>3994</v>
      </c>
      <c r="K604" s="228"/>
      <c r="L604" s="228"/>
      <c r="M604" s="228"/>
      <c r="N604" s="228"/>
      <c r="O604" s="228">
        <v>1125</v>
      </c>
      <c r="P604" s="228">
        <v>1125</v>
      </c>
      <c r="Q604" s="228" t="s">
        <v>13920</v>
      </c>
      <c r="R604" s="227" t="s">
        <v>13918</v>
      </c>
      <c r="S604" s="228"/>
      <c r="T604" s="228"/>
      <c r="U604" s="228"/>
      <c r="V604" s="233"/>
      <c r="W604" s="227" t="s">
        <v>13921</v>
      </c>
      <c r="X604" s="227"/>
      <c r="Y604" s="227"/>
      <c r="Z604" s="227"/>
      <c r="AA604" s="227"/>
      <c r="AB604" s="227"/>
      <c r="AC604" s="227"/>
      <c r="AD604" s="241">
        <v>2022</v>
      </c>
      <c r="AE604" s="241"/>
      <c r="AF604" s="241"/>
      <c r="AG604" s="241"/>
      <c r="AH604" s="241"/>
      <c r="AI604" s="244">
        <v>19000</v>
      </c>
      <c r="AJ604" s="244"/>
    </row>
    <row r="605" spans="1:36" s="214" customFormat="1" ht="24" customHeight="1">
      <c r="A605" s="133"/>
      <c r="B605" s="903"/>
      <c r="C605" s="227" t="s">
        <v>4171</v>
      </c>
      <c r="D605" s="227" t="s">
        <v>22586</v>
      </c>
      <c r="E605" s="227" t="s">
        <v>4353</v>
      </c>
      <c r="F605" s="227" t="s">
        <v>4171</v>
      </c>
      <c r="G605" s="227" t="s">
        <v>4171</v>
      </c>
      <c r="H605" s="228">
        <v>9338</v>
      </c>
      <c r="I605" s="228">
        <v>1283</v>
      </c>
      <c r="J605" s="228">
        <v>3060</v>
      </c>
      <c r="K605" s="228"/>
      <c r="L605" s="228"/>
      <c r="M605" s="228"/>
      <c r="N605" s="228"/>
      <c r="O605" s="228">
        <v>6507</v>
      </c>
      <c r="P605" s="228">
        <v>720</v>
      </c>
      <c r="Q605" s="228" t="s">
        <v>4354</v>
      </c>
      <c r="R605" s="227" t="s">
        <v>1172</v>
      </c>
      <c r="S605" s="228"/>
      <c r="T605" s="228"/>
      <c r="U605" s="228">
        <v>5787</v>
      </c>
      <c r="V605" s="233"/>
      <c r="W605" s="227" t="s">
        <v>4355</v>
      </c>
      <c r="X605" s="227"/>
      <c r="Y605" s="227"/>
      <c r="Z605" s="227"/>
      <c r="AA605" s="227"/>
      <c r="AB605" s="227"/>
      <c r="AC605" s="227"/>
      <c r="AD605" s="241">
        <v>2004</v>
      </c>
      <c r="AE605" s="241"/>
      <c r="AF605" s="241"/>
      <c r="AG605" s="241"/>
      <c r="AH605" s="241"/>
      <c r="AI605" s="244">
        <v>5245</v>
      </c>
      <c r="AJ605" s="244"/>
    </row>
    <row r="606" spans="1:36" s="214" customFormat="1" ht="24" customHeight="1">
      <c r="A606" s="133"/>
      <c r="B606" s="903"/>
      <c r="C606" s="227" t="s">
        <v>4171</v>
      </c>
      <c r="D606" s="227" t="s">
        <v>22587</v>
      </c>
      <c r="E606" s="227" t="s">
        <v>1492</v>
      </c>
      <c r="F606" s="227" t="s">
        <v>4171</v>
      </c>
      <c r="G606" s="227" t="s">
        <v>4171</v>
      </c>
      <c r="H606" s="228">
        <v>4838</v>
      </c>
      <c r="I606" s="228">
        <v>1908</v>
      </c>
      <c r="J606" s="228">
        <v>4067</v>
      </c>
      <c r="K606" s="228"/>
      <c r="L606" s="228"/>
      <c r="M606" s="228"/>
      <c r="N606" s="228"/>
      <c r="O606" s="228">
        <v>1026</v>
      </c>
      <c r="P606" s="228">
        <v>1026</v>
      </c>
      <c r="Q606" s="228" t="s">
        <v>4356</v>
      </c>
      <c r="R606" s="227" t="s">
        <v>1156</v>
      </c>
      <c r="S606" s="228"/>
      <c r="T606" s="228"/>
      <c r="U606" s="228"/>
      <c r="V606" s="233">
        <v>1160</v>
      </c>
      <c r="W606" s="227" t="s">
        <v>1529</v>
      </c>
      <c r="X606" s="227" t="s">
        <v>4357</v>
      </c>
      <c r="Y606" s="227"/>
      <c r="Z606" s="227"/>
      <c r="AA606" s="227"/>
      <c r="AB606" s="227">
        <v>1200</v>
      </c>
      <c r="AC606" s="227"/>
      <c r="AD606" s="241">
        <v>1996</v>
      </c>
      <c r="AE606" s="241"/>
      <c r="AF606" s="241"/>
      <c r="AG606" s="241"/>
      <c r="AH606" s="241"/>
      <c r="AI606" s="244">
        <v>2560</v>
      </c>
      <c r="AJ606" s="244"/>
    </row>
    <row r="607" spans="1:36" s="214" customFormat="1" ht="24" customHeight="1">
      <c r="A607" s="133"/>
      <c r="B607" s="903"/>
      <c r="C607" s="227" t="s">
        <v>4171</v>
      </c>
      <c r="D607" s="227" t="s">
        <v>22587</v>
      </c>
      <c r="E607" s="227" t="s">
        <v>22588</v>
      </c>
      <c r="F607" s="227" t="s">
        <v>4171</v>
      </c>
      <c r="G607" s="227" t="s">
        <v>4171</v>
      </c>
      <c r="H607" s="228">
        <v>8479</v>
      </c>
      <c r="I607" s="228">
        <v>2189</v>
      </c>
      <c r="J607" s="228">
        <v>4828</v>
      </c>
      <c r="K607" s="228"/>
      <c r="L607" s="228"/>
      <c r="M607" s="228"/>
      <c r="N607" s="228"/>
      <c r="O607" s="228">
        <v>1352</v>
      </c>
      <c r="P607" s="228">
        <v>1352</v>
      </c>
      <c r="Q607" s="228" t="s">
        <v>4358</v>
      </c>
      <c r="R607" s="227" t="s">
        <v>4359</v>
      </c>
      <c r="S607" s="228"/>
      <c r="T607" s="228"/>
      <c r="U607" s="228"/>
      <c r="V607" s="233">
        <v>1160</v>
      </c>
      <c r="W607" s="227" t="s">
        <v>4360</v>
      </c>
      <c r="X607" s="227" t="s">
        <v>1710</v>
      </c>
      <c r="Y607" s="227"/>
      <c r="Z607" s="227"/>
      <c r="AA607" s="227"/>
      <c r="AB607" s="227">
        <v>1200</v>
      </c>
      <c r="AC607" s="227"/>
      <c r="AD607" s="241">
        <v>2013</v>
      </c>
      <c r="AE607" s="241"/>
      <c r="AF607" s="241"/>
      <c r="AG607" s="241"/>
      <c r="AH607" s="241"/>
      <c r="AI607" s="244">
        <v>8400</v>
      </c>
      <c r="AJ607" s="244"/>
    </row>
    <row r="608" spans="1:36" s="214" customFormat="1" ht="24" customHeight="1">
      <c r="A608" s="133"/>
      <c r="B608" s="903"/>
      <c r="C608" s="227" t="s">
        <v>12932</v>
      </c>
      <c r="D608" s="227" t="s">
        <v>22589</v>
      </c>
      <c r="E608" s="227" t="s">
        <v>13922</v>
      </c>
      <c r="F608" s="227" t="s">
        <v>12932</v>
      </c>
      <c r="G608" s="227" t="s">
        <v>12932</v>
      </c>
      <c r="H608" s="228">
        <v>13082</v>
      </c>
      <c r="I608" s="228">
        <v>1793</v>
      </c>
      <c r="J608" s="228">
        <v>1823</v>
      </c>
      <c r="K608" s="228"/>
      <c r="L608" s="228"/>
      <c r="M608" s="228"/>
      <c r="N608" s="228"/>
      <c r="O608" s="228">
        <v>1823</v>
      </c>
      <c r="P608" s="228">
        <v>1823</v>
      </c>
      <c r="Q608" s="228" t="s">
        <v>13923</v>
      </c>
      <c r="R608" s="227" t="s">
        <v>13924</v>
      </c>
      <c r="S608" s="228"/>
      <c r="T608" s="228"/>
      <c r="U608" s="228"/>
      <c r="V608" s="233"/>
      <c r="W608" s="227"/>
      <c r="X608" s="227"/>
      <c r="Y608" s="227"/>
      <c r="Z608" s="227"/>
      <c r="AA608" s="227"/>
      <c r="AB608" s="227"/>
      <c r="AC608" s="227"/>
      <c r="AD608" s="241">
        <v>2022</v>
      </c>
      <c r="AE608" s="241"/>
      <c r="AF608" s="241"/>
      <c r="AG608" s="241"/>
      <c r="AH608" s="241"/>
      <c r="AI608" s="244">
        <v>4500</v>
      </c>
      <c r="AJ608" s="244" t="s">
        <v>13406</v>
      </c>
    </row>
    <row r="609" spans="1:36" s="214" customFormat="1" ht="24" customHeight="1">
      <c r="A609" s="133"/>
      <c r="B609" s="365"/>
      <c r="C609" s="227" t="s">
        <v>4171</v>
      </c>
      <c r="D609" s="227" t="s">
        <v>22590</v>
      </c>
      <c r="E609" s="227" t="s">
        <v>22591</v>
      </c>
      <c r="F609" s="227" t="s">
        <v>4171</v>
      </c>
      <c r="G609" s="227" t="s">
        <v>4171</v>
      </c>
      <c r="H609" s="228">
        <v>5459</v>
      </c>
      <c r="I609" s="228">
        <v>2338</v>
      </c>
      <c r="J609" s="228">
        <v>3214</v>
      </c>
      <c r="K609" s="228"/>
      <c r="L609" s="228"/>
      <c r="M609" s="228"/>
      <c r="N609" s="228"/>
      <c r="O609" s="228">
        <v>2205</v>
      </c>
      <c r="P609" s="228">
        <v>2068</v>
      </c>
      <c r="Q609" s="228" t="s">
        <v>8849</v>
      </c>
      <c r="R609" s="227" t="s">
        <v>8850</v>
      </c>
      <c r="S609" s="228"/>
      <c r="T609" s="228"/>
      <c r="U609" s="228">
        <v>137</v>
      </c>
      <c r="V609" s="233"/>
      <c r="W609" s="227"/>
      <c r="X609" s="227"/>
      <c r="Y609" s="227"/>
      <c r="Z609" s="227"/>
      <c r="AA609" s="227"/>
      <c r="AB609" s="227"/>
      <c r="AC609" s="227"/>
      <c r="AD609" s="241">
        <v>2017</v>
      </c>
      <c r="AE609" s="241"/>
      <c r="AF609" s="241"/>
      <c r="AG609" s="241"/>
      <c r="AH609" s="241"/>
      <c r="AI609" s="244">
        <v>6150</v>
      </c>
      <c r="AJ609" s="244"/>
    </row>
    <row r="610" spans="1:36" s="1546" customFormat="1" ht="24" customHeight="1">
      <c r="A610" s="1417"/>
      <c r="B610" s="904" t="s">
        <v>90</v>
      </c>
      <c r="C610" s="314" t="s">
        <v>55</v>
      </c>
      <c r="D610" s="314"/>
      <c r="E610" s="315">
        <f>COUNTA(E611:E649)</f>
        <v>39</v>
      </c>
      <c r="F610" s="349"/>
      <c r="G610" s="349"/>
      <c r="H610" s="318">
        <f>SUM(H611:H649)</f>
        <v>1210199.01</v>
      </c>
      <c r="I610" s="318">
        <f t="shared" ref="I610:J610" si="15">SUM(I611:I649)</f>
        <v>91963.760000000024</v>
      </c>
      <c r="J610" s="318">
        <f t="shared" si="15"/>
        <v>175886.92000000004</v>
      </c>
      <c r="K610" s="318"/>
      <c r="L610" s="318"/>
      <c r="M610" s="318"/>
      <c r="N610" s="318"/>
      <c r="O610" s="318"/>
      <c r="P610" s="318"/>
      <c r="Q610" s="318"/>
      <c r="R610" s="314"/>
      <c r="S610" s="318"/>
      <c r="T610" s="318"/>
      <c r="U610" s="318"/>
      <c r="V610" s="349"/>
      <c r="W610" s="314"/>
      <c r="X610" s="314"/>
      <c r="Y610" s="314"/>
      <c r="Z610" s="314"/>
      <c r="AA610" s="314"/>
      <c r="AB610" s="314"/>
      <c r="AC610" s="314"/>
      <c r="AD610" s="241"/>
      <c r="AE610" s="381"/>
      <c r="AF610" s="381"/>
      <c r="AG610" s="381"/>
      <c r="AH610" s="381"/>
      <c r="AI610" s="380"/>
      <c r="AJ610" s="380"/>
    </row>
    <row r="611" spans="1:36" s="214" customFormat="1" ht="24" customHeight="1">
      <c r="A611" s="133" t="s">
        <v>317</v>
      </c>
      <c r="B611" s="903"/>
      <c r="C611" s="227" t="s">
        <v>1715</v>
      </c>
      <c r="D611" s="227" t="s">
        <v>23112</v>
      </c>
      <c r="E611" s="227" t="s">
        <v>4648</v>
      </c>
      <c r="F611" s="227" t="s">
        <v>1715</v>
      </c>
      <c r="G611" s="227" t="s">
        <v>16982</v>
      </c>
      <c r="H611" s="228">
        <v>4000</v>
      </c>
      <c r="I611" s="228">
        <v>3716</v>
      </c>
      <c r="J611" s="228">
        <v>7338</v>
      </c>
      <c r="K611" s="228" t="s">
        <v>119</v>
      </c>
      <c r="L611" s="228"/>
      <c r="M611" s="228"/>
      <c r="N611" s="228"/>
      <c r="O611" s="228">
        <v>1050</v>
      </c>
      <c r="P611" s="228"/>
      <c r="Q611" s="228"/>
      <c r="R611" s="227"/>
      <c r="S611" s="228">
        <v>1050</v>
      </c>
      <c r="T611" s="228" t="s">
        <v>1471</v>
      </c>
      <c r="U611" s="228" t="s">
        <v>389</v>
      </c>
      <c r="V611" s="233"/>
      <c r="W611" s="227" t="s">
        <v>17863</v>
      </c>
      <c r="X611" s="227"/>
      <c r="Y611" s="227"/>
      <c r="Z611" s="227">
        <v>1</v>
      </c>
      <c r="AA611" s="227"/>
      <c r="AB611" s="227">
        <v>1600</v>
      </c>
      <c r="AC611" s="227"/>
      <c r="AD611" s="241">
        <v>2001</v>
      </c>
      <c r="AE611" s="241"/>
      <c r="AF611" s="241"/>
      <c r="AG611" s="241"/>
      <c r="AH611" s="241"/>
      <c r="AI611" s="244">
        <v>9600</v>
      </c>
      <c r="AJ611" s="244"/>
    </row>
    <row r="612" spans="1:36" s="214" customFormat="1" ht="38.1" customHeight="1">
      <c r="A612" s="133"/>
      <c r="B612" s="903"/>
      <c r="C612" s="227" t="s">
        <v>1715</v>
      </c>
      <c r="D612" s="227" t="s">
        <v>23113</v>
      </c>
      <c r="E612" s="227" t="s">
        <v>11468</v>
      </c>
      <c r="F612" s="227" t="s">
        <v>1715</v>
      </c>
      <c r="G612" s="227" t="s">
        <v>16982</v>
      </c>
      <c r="H612" s="228">
        <v>33231</v>
      </c>
      <c r="I612" s="228">
        <v>1560.13</v>
      </c>
      <c r="J612" s="228">
        <v>4787</v>
      </c>
      <c r="K612" s="228" t="s">
        <v>119</v>
      </c>
      <c r="L612" s="228" t="s">
        <v>14177</v>
      </c>
      <c r="M612" s="228" t="s">
        <v>23114</v>
      </c>
      <c r="N612" s="228" t="s">
        <v>13076</v>
      </c>
      <c r="O612" s="228">
        <v>2523</v>
      </c>
      <c r="P612" s="228">
        <v>953.39</v>
      </c>
      <c r="Q612" s="228"/>
      <c r="R612" s="227" t="s">
        <v>11469</v>
      </c>
      <c r="S612" s="228">
        <v>1138.32</v>
      </c>
      <c r="T612" s="228" t="s">
        <v>1377</v>
      </c>
      <c r="U612" s="228">
        <v>432</v>
      </c>
      <c r="V612" s="233"/>
      <c r="W612" s="227" t="s">
        <v>26688</v>
      </c>
      <c r="X612" s="227"/>
      <c r="Y612" s="227"/>
      <c r="Z612" s="227"/>
      <c r="AA612" s="227"/>
      <c r="AB612" s="227"/>
      <c r="AC612" s="227"/>
      <c r="AD612" s="241">
        <v>2019</v>
      </c>
      <c r="AE612" s="241"/>
      <c r="AF612" s="241"/>
      <c r="AG612" s="241"/>
      <c r="AH612" s="241"/>
      <c r="AI612" s="244">
        <v>27900</v>
      </c>
      <c r="AJ612" s="244"/>
    </row>
    <row r="613" spans="1:36" s="214" customFormat="1" ht="24" customHeight="1">
      <c r="A613" s="133"/>
      <c r="B613" s="903"/>
      <c r="C613" s="227" t="s">
        <v>1715</v>
      </c>
      <c r="D613" s="227" t="s">
        <v>23115</v>
      </c>
      <c r="E613" s="227" t="s">
        <v>12022</v>
      </c>
      <c r="F613" s="227" t="s">
        <v>1715</v>
      </c>
      <c r="G613" s="227" t="s">
        <v>16982</v>
      </c>
      <c r="H613" s="228">
        <v>52499.1</v>
      </c>
      <c r="I613" s="228">
        <v>4892</v>
      </c>
      <c r="J613" s="228">
        <v>8483</v>
      </c>
      <c r="K613" s="228" t="s">
        <v>119</v>
      </c>
      <c r="L613" s="228" t="s">
        <v>14177</v>
      </c>
      <c r="M613" s="228"/>
      <c r="N613" s="228"/>
      <c r="O613" s="228">
        <v>3657</v>
      </c>
      <c r="P613" s="228"/>
      <c r="Q613" s="228"/>
      <c r="R613" s="227"/>
      <c r="S613" s="228">
        <v>3339</v>
      </c>
      <c r="T613" s="228" t="s">
        <v>12023</v>
      </c>
      <c r="U613" s="228">
        <v>318</v>
      </c>
      <c r="V613" s="233">
        <v>2015</v>
      </c>
      <c r="W613" s="227" t="s">
        <v>17041</v>
      </c>
      <c r="X613" s="227"/>
      <c r="Y613" s="227"/>
      <c r="Z613" s="227"/>
      <c r="AA613" s="227"/>
      <c r="AB613" s="227">
        <v>1</v>
      </c>
      <c r="AC613" s="227"/>
      <c r="AD613" s="241">
        <v>2015</v>
      </c>
      <c r="AE613" s="241"/>
      <c r="AF613" s="241"/>
      <c r="AG613" s="241"/>
      <c r="AH613" s="241"/>
      <c r="AI613" s="244">
        <v>55000</v>
      </c>
      <c r="AJ613" s="244"/>
    </row>
    <row r="614" spans="1:36" s="1548" customFormat="1" ht="24" customHeight="1">
      <c r="A614" s="1456"/>
      <c r="B614" s="903"/>
      <c r="C614" s="227" t="s">
        <v>4490</v>
      </c>
      <c r="D614" s="227" t="s">
        <v>23116</v>
      </c>
      <c r="E614" s="227" t="s">
        <v>4652</v>
      </c>
      <c r="F614" s="227" t="s">
        <v>15437</v>
      </c>
      <c r="G614" s="227" t="s">
        <v>4653</v>
      </c>
      <c r="H614" s="228">
        <v>2500</v>
      </c>
      <c r="I614" s="228">
        <v>1212</v>
      </c>
      <c r="J614" s="228">
        <v>1927</v>
      </c>
      <c r="K614" s="228"/>
      <c r="L614" s="228"/>
      <c r="M614" s="228"/>
      <c r="N614" s="228"/>
      <c r="O614" s="228">
        <v>1387</v>
      </c>
      <c r="P614" s="228"/>
      <c r="Q614" s="228"/>
      <c r="R614" s="227"/>
      <c r="S614" s="228">
        <v>1237</v>
      </c>
      <c r="T614" s="228" t="s">
        <v>1351</v>
      </c>
      <c r="U614" s="228">
        <v>150</v>
      </c>
      <c r="V614" s="233"/>
      <c r="W614" s="227" t="s">
        <v>2392</v>
      </c>
      <c r="X614" s="227"/>
      <c r="Y614" s="227"/>
      <c r="Z614" s="227"/>
      <c r="AA614" s="227"/>
      <c r="AB614" s="227"/>
      <c r="AC614" s="227"/>
      <c r="AD614" s="241">
        <v>2003</v>
      </c>
      <c r="AE614" s="241"/>
      <c r="AF614" s="241"/>
      <c r="AG614" s="241"/>
      <c r="AH614" s="241"/>
      <c r="AI614" s="244">
        <v>3100</v>
      </c>
      <c r="AJ614" s="244"/>
    </row>
    <row r="615" spans="1:36" s="214" customFormat="1" ht="24" customHeight="1">
      <c r="A615" s="133"/>
      <c r="B615" s="903"/>
      <c r="C615" s="227" t="s">
        <v>4492</v>
      </c>
      <c r="D615" s="227" t="s">
        <v>23117</v>
      </c>
      <c r="E615" s="227" t="s">
        <v>4649</v>
      </c>
      <c r="F615" s="227" t="s">
        <v>4492</v>
      </c>
      <c r="G615" s="227" t="s">
        <v>4492</v>
      </c>
      <c r="H615" s="228">
        <v>16556</v>
      </c>
      <c r="I615" s="228">
        <v>6222</v>
      </c>
      <c r="J615" s="228">
        <v>13605</v>
      </c>
      <c r="K615" s="227" t="s">
        <v>23118</v>
      </c>
      <c r="L615" s="228"/>
      <c r="M615" s="228"/>
      <c r="N615" s="228"/>
      <c r="O615" s="228">
        <v>1632</v>
      </c>
      <c r="P615" s="228">
        <v>1632</v>
      </c>
      <c r="Q615" s="228" t="s">
        <v>17029</v>
      </c>
      <c r="R615" s="227" t="s">
        <v>4650</v>
      </c>
      <c r="S615" s="228" t="s">
        <v>389</v>
      </c>
      <c r="T615" s="228"/>
      <c r="U615" s="228"/>
      <c r="V615" s="233"/>
      <c r="W615" s="227" t="s">
        <v>4651</v>
      </c>
      <c r="X615" s="227"/>
      <c r="Y615" s="227"/>
      <c r="Z615" s="227"/>
      <c r="AA615" s="227"/>
      <c r="AB615" s="227"/>
      <c r="AC615" s="227"/>
      <c r="AD615" s="241">
        <v>2016</v>
      </c>
      <c r="AE615" s="241"/>
      <c r="AF615" s="241"/>
      <c r="AG615" s="241"/>
      <c r="AH615" s="241"/>
      <c r="AI615" s="244">
        <v>29500</v>
      </c>
      <c r="AJ615" s="244"/>
    </row>
    <row r="616" spans="1:36" s="214" customFormat="1" ht="24" customHeight="1">
      <c r="A616" s="133"/>
      <c r="B616" s="903"/>
      <c r="C616" s="227" t="s">
        <v>1718</v>
      </c>
      <c r="D616" s="227"/>
      <c r="E616" s="227" t="s">
        <v>4654</v>
      </c>
      <c r="F616" s="227" t="s">
        <v>1718</v>
      </c>
      <c r="G616" s="227" t="s">
        <v>4655</v>
      </c>
      <c r="H616" s="228">
        <v>10074</v>
      </c>
      <c r="I616" s="228">
        <v>8403</v>
      </c>
      <c r="J616" s="228">
        <v>6949</v>
      </c>
      <c r="K616" s="228"/>
      <c r="L616" s="228"/>
      <c r="M616" s="228"/>
      <c r="N616" s="228"/>
      <c r="O616" s="228">
        <v>1723</v>
      </c>
      <c r="P616" s="228">
        <v>1502</v>
      </c>
      <c r="Q616" s="228" t="s">
        <v>4656</v>
      </c>
      <c r="R616" s="227" t="s">
        <v>1476</v>
      </c>
      <c r="S616" s="228"/>
      <c r="T616" s="228"/>
      <c r="U616" s="228">
        <v>221</v>
      </c>
      <c r="V616" s="233"/>
      <c r="W616" s="227" t="s">
        <v>1529</v>
      </c>
      <c r="X616" s="227"/>
      <c r="Y616" s="227"/>
      <c r="Z616" s="227"/>
      <c r="AA616" s="227"/>
      <c r="AB616" s="227"/>
      <c r="AC616" s="227"/>
      <c r="AD616" s="241">
        <v>1992</v>
      </c>
      <c r="AE616" s="241"/>
      <c r="AF616" s="241"/>
      <c r="AG616" s="241"/>
      <c r="AH616" s="241"/>
      <c r="AI616" s="244">
        <v>6200</v>
      </c>
      <c r="AJ616" s="244"/>
    </row>
    <row r="617" spans="1:36" s="214" customFormat="1" ht="24" customHeight="1">
      <c r="A617" s="133"/>
      <c r="B617" s="903"/>
      <c r="C617" s="227" t="s">
        <v>1718</v>
      </c>
      <c r="D617" s="227"/>
      <c r="E617" s="227" t="s">
        <v>4657</v>
      </c>
      <c r="F617" s="227" t="s">
        <v>1718</v>
      </c>
      <c r="G617" s="227" t="s">
        <v>1718</v>
      </c>
      <c r="H617" s="228">
        <v>28949</v>
      </c>
      <c r="I617" s="228">
        <v>1369</v>
      </c>
      <c r="J617" s="228">
        <v>1994</v>
      </c>
      <c r="K617" s="228"/>
      <c r="L617" s="228"/>
      <c r="M617" s="228"/>
      <c r="N617" s="228"/>
      <c r="O617" s="228">
        <v>841</v>
      </c>
      <c r="P617" s="228">
        <v>699</v>
      </c>
      <c r="Q617" s="228" t="s">
        <v>4658</v>
      </c>
      <c r="R617" s="227" t="s">
        <v>4659</v>
      </c>
      <c r="S617" s="228"/>
      <c r="T617" s="228"/>
      <c r="U617" s="228">
        <v>142</v>
      </c>
      <c r="V617" s="233"/>
      <c r="W617" s="227" t="s">
        <v>4660</v>
      </c>
      <c r="X617" s="227"/>
      <c r="Y617" s="227"/>
      <c r="Z617" s="227"/>
      <c r="AA617" s="227"/>
      <c r="AB617" s="227"/>
      <c r="AC617" s="227"/>
      <c r="AD617" s="241">
        <v>2015</v>
      </c>
      <c r="AE617" s="241"/>
      <c r="AF617" s="241"/>
      <c r="AG617" s="241"/>
      <c r="AH617" s="241"/>
      <c r="AI617" s="244">
        <v>4900</v>
      </c>
      <c r="AJ617" s="244"/>
    </row>
    <row r="618" spans="1:36" s="214" customFormat="1" ht="24" customHeight="1">
      <c r="A618" s="133"/>
      <c r="B618" s="903"/>
      <c r="C618" s="227" t="s">
        <v>1718</v>
      </c>
      <c r="D618" s="227"/>
      <c r="E618" s="227" t="s">
        <v>11470</v>
      </c>
      <c r="F618" s="227" t="s">
        <v>1718</v>
      </c>
      <c r="G618" s="227" t="s">
        <v>1718</v>
      </c>
      <c r="H618" s="228">
        <v>168060</v>
      </c>
      <c r="I618" s="228">
        <v>1888</v>
      </c>
      <c r="J618" s="228">
        <v>18640</v>
      </c>
      <c r="K618" s="228"/>
      <c r="L618" s="228"/>
      <c r="M618" s="228"/>
      <c r="N618" s="228"/>
      <c r="O618" s="228">
        <v>1760</v>
      </c>
      <c r="P618" s="228">
        <v>1760</v>
      </c>
      <c r="Q618" s="228"/>
      <c r="R618" s="227" t="s">
        <v>454</v>
      </c>
      <c r="S618" s="228"/>
      <c r="T618" s="228"/>
      <c r="U618" s="228"/>
      <c r="V618" s="233"/>
      <c r="W618" s="227" t="s">
        <v>11471</v>
      </c>
      <c r="X618" s="227"/>
      <c r="Y618" s="227"/>
      <c r="Z618" s="227">
        <v>5</v>
      </c>
      <c r="AA618" s="227"/>
      <c r="AB618" s="227"/>
      <c r="AC618" s="227"/>
      <c r="AD618" s="241">
        <v>2016</v>
      </c>
      <c r="AE618" s="241"/>
      <c r="AF618" s="241"/>
      <c r="AG618" s="241"/>
      <c r="AH618" s="241"/>
      <c r="AI618" s="244">
        <v>12200</v>
      </c>
      <c r="AJ618" s="244"/>
    </row>
    <row r="619" spans="1:36" s="214" customFormat="1" ht="24" customHeight="1">
      <c r="A619" s="133"/>
      <c r="B619" s="903"/>
      <c r="C619" s="227" t="s">
        <v>1718</v>
      </c>
      <c r="D619" s="227"/>
      <c r="E619" s="227" t="s">
        <v>17018</v>
      </c>
      <c r="F619" s="227" t="s">
        <v>1718</v>
      </c>
      <c r="G619" s="227" t="s">
        <v>12017</v>
      </c>
      <c r="H619" s="228">
        <v>25675</v>
      </c>
      <c r="I619" s="228" t="s">
        <v>389</v>
      </c>
      <c r="J619" s="228">
        <v>5268</v>
      </c>
      <c r="K619" s="228"/>
      <c r="L619" s="228"/>
      <c r="M619" s="228"/>
      <c r="N619" s="228"/>
      <c r="O619" s="228">
        <v>870</v>
      </c>
      <c r="P619" s="228">
        <v>870</v>
      </c>
      <c r="Q619" s="228"/>
      <c r="R619" s="227" t="s">
        <v>2555</v>
      </c>
      <c r="S619" s="228" t="s">
        <v>389</v>
      </c>
      <c r="T619" s="228" t="s">
        <v>389</v>
      </c>
      <c r="U619" s="228" t="s">
        <v>389</v>
      </c>
      <c r="V619" s="233"/>
      <c r="W619" s="227" t="s">
        <v>389</v>
      </c>
      <c r="X619" s="227"/>
      <c r="Y619" s="227"/>
      <c r="Z619" s="227"/>
      <c r="AA619" s="227"/>
      <c r="AB619" s="227"/>
      <c r="AC619" s="227"/>
      <c r="AD619" s="241">
        <v>2020</v>
      </c>
      <c r="AE619" s="241"/>
      <c r="AF619" s="241"/>
      <c r="AG619" s="241"/>
      <c r="AH619" s="241"/>
      <c r="AI619" s="244">
        <v>15000</v>
      </c>
      <c r="AJ619" s="244" t="s">
        <v>17038</v>
      </c>
    </row>
    <row r="620" spans="1:36" s="214" customFormat="1" ht="24" customHeight="1">
      <c r="A620" s="133" t="s">
        <v>320</v>
      </c>
      <c r="B620" s="903"/>
      <c r="C620" s="227" t="s">
        <v>1718</v>
      </c>
      <c r="D620" s="227"/>
      <c r="E620" s="227" t="s">
        <v>9240</v>
      </c>
      <c r="F620" s="227" t="s">
        <v>1718</v>
      </c>
      <c r="G620" s="227" t="s">
        <v>1718</v>
      </c>
      <c r="H620" s="228">
        <v>797</v>
      </c>
      <c r="I620" s="228">
        <v>797</v>
      </c>
      <c r="J620" s="228">
        <v>797</v>
      </c>
      <c r="K620" s="228" t="s">
        <v>1207</v>
      </c>
      <c r="L620" s="228" t="s">
        <v>454</v>
      </c>
      <c r="M620" s="228" t="s">
        <v>1474</v>
      </c>
      <c r="N620" s="228"/>
      <c r="O620" s="228">
        <v>797</v>
      </c>
      <c r="P620" s="228">
        <v>797</v>
      </c>
      <c r="Q620" s="228"/>
      <c r="R620" s="227" t="s">
        <v>2555</v>
      </c>
      <c r="S620" s="228" t="s">
        <v>389</v>
      </c>
      <c r="T620" s="228" t="s">
        <v>389</v>
      </c>
      <c r="U620" s="228" t="s">
        <v>389</v>
      </c>
      <c r="V620" s="233">
        <v>1700</v>
      </c>
      <c r="W620" s="227" t="s">
        <v>389</v>
      </c>
      <c r="X620" s="227"/>
      <c r="Y620" s="227"/>
      <c r="Z620" s="227"/>
      <c r="AA620" s="227"/>
      <c r="AB620" s="227"/>
      <c r="AC620" s="227"/>
      <c r="AD620" s="241">
        <v>2016</v>
      </c>
      <c r="AE620" s="241"/>
      <c r="AF620" s="241"/>
      <c r="AG620" s="241"/>
      <c r="AH620" s="241"/>
      <c r="AI620" s="244">
        <v>570</v>
      </c>
      <c r="AJ620" s="244"/>
    </row>
    <row r="621" spans="1:36" s="214" customFormat="1" ht="24" customHeight="1">
      <c r="A621" s="133"/>
      <c r="B621" s="903"/>
      <c r="C621" s="227" t="s">
        <v>1718</v>
      </c>
      <c r="D621" s="227"/>
      <c r="E621" s="227" t="s">
        <v>11251</v>
      </c>
      <c r="F621" s="227" t="s">
        <v>1718</v>
      </c>
      <c r="G621" s="227" t="s">
        <v>1718</v>
      </c>
      <c r="H621" s="228">
        <v>9448</v>
      </c>
      <c r="I621" s="228">
        <v>1866</v>
      </c>
      <c r="J621" s="228">
        <v>4176</v>
      </c>
      <c r="K621" s="228"/>
      <c r="L621" s="228"/>
      <c r="M621" s="228"/>
      <c r="N621" s="228"/>
      <c r="O621" s="228">
        <v>1807</v>
      </c>
      <c r="P621" s="228">
        <v>1807</v>
      </c>
      <c r="Q621" s="228"/>
      <c r="R621" s="227" t="s">
        <v>3324</v>
      </c>
      <c r="S621" s="228"/>
      <c r="T621" s="228"/>
      <c r="U621" s="228">
        <v>234</v>
      </c>
      <c r="V621" s="233"/>
      <c r="W621" s="227" t="s">
        <v>11472</v>
      </c>
      <c r="X621" s="227"/>
      <c r="Y621" s="227"/>
      <c r="Z621" s="227"/>
      <c r="AA621" s="227"/>
      <c r="AB621" s="227"/>
      <c r="AC621" s="227"/>
      <c r="AD621" s="241">
        <v>2018</v>
      </c>
      <c r="AE621" s="241"/>
      <c r="AF621" s="241"/>
      <c r="AG621" s="241"/>
      <c r="AH621" s="241"/>
      <c r="AI621" s="244">
        <v>12000</v>
      </c>
      <c r="AJ621" s="244"/>
    </row>
    <row r="622" spans="1:36" s="214" customFormat="1" ht="24" customHeight="1">
      <c r="A622" s="133"/>
      <c r="B622" s="903"/>
      <c r="C622" s="227" t="s">
        <v>1721</v>
      </c>
      <c r="D622" s="227"/>
      <c r="E622" s="227" t="s">
        <v>4661</v>
      </c>
      <c r="F622" s="227" t="s">
        <v>1721</v>
      </c>
      <c r="G622" s="227" t="s">
        <v>4543</v>
      </c>
      <c r="H622" s="228">
        <v>4550</v>
      </c>
      <c r="I622" s="228">
        <v>2643.25</v>
      </c>
      <c r="J622" s="228">
        <v>4355</v>
      </c>
      <c r="K622" s="228"/>
      <c r="L622" s="228"/>
      <c r="M622" s="228"/>
      <c r="N622" s="228"/>
      <c r="O622" s="228">
        <v>1422</v>
      </c>
      <c r="P622" s="228"/>
      <c r="Q622" s="228"/>
      <c r="R622" s="227"/>
      <c r="S622" s="228">
        <v>1124.58</v>
      </c>
      <c r="T622" s="228" t="s">
        <v>1351</v>
      </c>
      <c r="U622" s="228">
        <v>296.91000000000003</v>
      </c>
      <c r="V622" s="233"/>
      <c r="W622" s="227" t="s">
        <v>13055</v>
      </c>
      <c r="X622" s="227"/>
      <c r="Y622" s="227"/>
      <c r="Z622" s="227"/>
      <c r="AA622" s="227"/>
      <c r="AB622" s="227"/>
      <c r="AC622" s="227"/>
      <c r="AD622" s="241">
        <v>2006</v>
      </c>
      <c r="AE622" s="241"/>
      <c r="AF622" s="241"/>
      <c r="AG622" s="241"/>
      <c r="AH622" s="241"/>
      <c r="AI622" s="244">
        <v>7440</v>
      </c>
      <c r="AJ622" s="244"/>
    </row>
    <row r="623" spans="1:36" s="214" customFormat="1" ht="24" customHeight="1">
      <c r="A623" s="133"/>
      <c r="B623" s="903"/>
      <c r="C623" s="227" t="s">
        <v>1721</v>
      </c>
      <c r="D623" s="227"/>
      <c r="E623" s="227" t="s">
        <v>4662</v>
      </c>
      <c r="F623" s="227" t="s">
        <v>1721</v>
      </c>
      <c r="G623" s="227" t="s">
        <v>4543</v>
      </c>
      <c r="H623" s="228">
        <v>5115</v>
      </c>
      <c r="I623" s="228">
        <v>3538.1</v>
      </c>
      <c r="J623" s="228">
        <v>7986.6</v>
      </c>
      <c r="K623" s="228"/>
      <c r="L623" s="228"/>
      <c r="M623" s="228"/>
      <c r="N623" s="228"/>
      <c r="O623" s="228">
        <v>3538</v>
      </c>
      <c r="P623" s="228">
        <v>3538.1</v>
      </c>
      <c r="Q623" s="228" t="s">
        <v>4663</v>
      </c>
      <c r="R623" s="227" t="s">
        <v>9307</v>
      </c>
      <c r="S623" s="228"/>
      <c r="T623" s="228"/>
      <c r="U623" s="228"/>
      <c r="V623" s="233"/>
      <c r="W623" s="227" t="s">
        <v>13056</v>
      </c>
      <c r="X623" s="227"/>
      <c r="Y623" s="227"/>
      <c r="Z623" s="227"/>
      <c r="AA623" s="227"/>
      <c r="AB623" s="227"/>
      <c r="AC623" s="227"/>
      <c r="AD623" s="241">
        <v>2001</v>
      </c>
      <c r="AE623" s="241"/>
      <c r="AF623" s="241"/>
      <c r="AG623" s="241"/>
      <c r="AH623" s="241"/>
      <c r="AI623" s="244">
        <v>8997</v>
      </c>
      <c r="AJ623" s="244"/>
    </row>
    <row r="624" spans="1:36" s="214" customFormat="1" ht="24" customHeight="1">
      <c r="A624" s="133"/>
      <c r="B624" s="903"/>
      <c r="C624" s="227" t="s">
        <v>1721</v>
      </c>
      <c r="D624" s="227"/>
      <c r="E624" s="227" t="s">
        <v>13955</v>
      </c>
      <c r="F624" s="227" t="s">
        <v>13039</v>
      </c>
      <c r="G624" s="227" t="s">
        <v>4543</v>
      </c>
      <c r="H624" s="228">
        <v>146221</v>
      </c>
      <c r="I624" s="228">
        <v>3333</v>
      </c>
      <c r="J624" s="228">
        <v>3322</v>
      </c>
      <c r="K624" s="228"/>
      <c r="L624" s="228"/>
      <c r="M624" s="228"/>
      <c r="N624" s="228"/>
      <c r="O624" s="228">
        <v>3322</v>
      </c>
      <c r="P624" s="228">
        <v>3322</v>
      </c>
      <c r="Q624" s="228"/>
      <c r="R624" s="227" t="s">
        <v>13956</v>
      </c>
      <c r="S624" s="228"/>
      <c r="T624" s="228"/>
      <c r="U624" s="228"/>
      <c r="V624" s="233"/>
      <c r="W624" s="227"/>
      <c r="X624" s="227"/>
      <c r="Y624" s="227"/>
      <c r="Z624" s="227"/>
      <c r="AA624" s="227"/>
      <c r="AB624" s="227"/>
      <c r="AC624" s="227"/>
      <c r="AD624" s="241">
        <v>2022</v>
      </c>
      <c r="AE624" s="241"/>
      <c r="AF624" s="241"/>
      <c r="AG624" s="241"/>
      <c r="AH624" s="241"/>
      <c r="AI624" s="244">
        <v>9329</v>
      </c>
      <c r="AJ624" s="244" t="s">
        <v>13957</v>
      </c>
    </row>
    <row r="625" spans="1:36" s="214" customFormat="1" ht="24" customHeight="1">
      <c r="A625" s="133"/>
      <c r="B625" s="903"/>
      <c r="C625" s="227" t="s">
        <v>13039</v>
      </c>
      <c r="D625" s="227"/>
      <c r="E625" s="227" t="s">
        <v>26689</v>
      </c>
      <c r="F625" s="227" t="s">
        <v>13039</v>
      </c>
      <c r="G625" s="227" t="s">
        <v>17019</v>
      </c>
      <c r="H625" s="310">
        <v>4500.41</v>
      </c>
      <c r="I625" s="614">
        <v>1643.37</v>
      </c>
      <c r="J625" s="228">
        <v>3471.45</v>
      </c>
      <c r="K625" s="228"/>
      <c r="L625" s="228"/>
      <c r="M625" s="228"/>
      <c r="N625" s="228"/>
      <c r="O625" s="228">
        <v>1061</v>
      </c>
      <c r="P625" s="228">
        <v>281.51</v>
      </c>
      <c r="Q625" s="228"/>
      <c r="R625" s="228" t="s">
        <v>23119</v>
      </c>
      <c r="S625" s="228">
        <v>779.58</v>
      </c>
      <c r="T625" s="228" t="s">
        <v>1351</v>
      </c>
      <c r="U625" s="228"/>
      <c r="V625" s="233"/>
      <c r="W625" s="227" t="s">
        <v>26690</v>
      </c>
      <c r="X625" s="227"/>
      <c r="Y625" s="227"/>
      <c r="Z625" s="227"/>
      <c r="AA625" s="227"/>
      <c r="AB625" s="227"/>
      <c r="AC625" s="227"/>
      <c r="AD625" s="227">
        <v>2023</v>
      </c>
      <c r="AE625" s="241"/>
      <c r="AF625" s="241"/>
      <c r="AG625" s="241"/>
      <c r="AH625" s="241"/>
      <c r="AI625" s="227">
        <v>12568</v>
      </c>
      <c r="AJ625" s="227" t="s">
        <v>5200</v>
      </c>
    </row>
    <row r="626" spans="1:36" s="214" customFormat="1" ht="24" customHeight="1">
      <c r="A626" s="133"/>
      <c r="B626" s="903"/>
      <c r="C626" s="227" t="s">
        <v>1732</v>
      </c>
      <c r="D626" s="227"/>
      <c r="E626" s="227" t="s">
        <v>13057</v>
      </c>
      <c r="F626" s="227" t="s">
        <v>1732</v>
      </c>
      <c r="G626" s="227" t="s">
        <v>1732</v>
      </c>
      <c r="H626" s="228">
        <v>25982</v>
      </c>
      <c r="I626" s="228">
        <v>2322</v>
      </c>
      <c r="J626" s="228">
        <v>3416.8</v>
      </c>
      <c r="K626" s="228"/>
      <c r="L626" s="228"/>
      <c r="M626" s="228"/>
      <c r="N626" s="228"/>
      <c r="O626" s="228">
        <v>1887</v>
      </c>
      <c r="P626" s="228">
        <v>1887</v>
      </c>
      <c r="Q626" s="228" t="s">
        <v>4665</v>
      </c>
      <c r="R626" s="227" t="s">
        <v>1072</v>
      </c>
      <c r="S626" s="228"/>
      <c r="T626" s="228"/>
      <c r="U626" s="228"/>
      <c r="V626" s="233"/>
      <c r="W626" s="227" t="s">
        <v>4666</v>
      </c>
      <c r="X626" s="227"/>
      <c r="Y626" s="227"/>
      <c r="Z626" s="227"/>
      <c r="AA626" s="227"/>
      <c r="AB626" s="227"/>
      <c r="AC626" s="227"/>
      <c r="AD626" s="241">
        <v>2007</v>
      </c>
      <c r="AE626" s="241"/>
      <c r="AF626" s="241"/>
      <c r="AG626" s="241"/>
      <c r="AH626" s="241"/>
      <c r="AI626" s="244">
        <v>4900</v>
      </c>
      <c r="AJ626" s="244"/>
    </row>
    <row r="627" spans="1:36" s="214" customFormat="1" ht="24" customHeight="1">
      <c r="A627" s="133"/>
      <c r="B627" s="903"/>
      <c r="C627" s="227" t="s">
        <v>1732</v>
      </c>
      <c r="D627" s="227"/>
      <c r="E627" s="227" t="s">
        <v>4667</v>
      </c>
      <c r="F627" s="227" t="s">
        <v>1732</v>
      </c>
      <c r="G627" s="227" t="s">
        <v>1732</v>
      </c>
      <c r="H627" s="228">
        <v>14361</v>
      </c>
      <c r="I627" s="228">
        <v>2670.14</v>
      </c>
      <c r="J627" s="228">
        <v>5530.63</v>
      </c>
      <c r="K627" s="228" t="s">
        <v>1207</v>
      </c>
      <c r="L627" s="228" t="s">
        <v>454</v>
      </c>
      <c r="M627" s="228"/>
      <c r="N627" s="228"/>
      <c r="O627" s="228">
        <v>1496</v>
      </c>
      <c r="P627" s="228">
        <v>1496</v>
      </c>
      <c r="Q627" s="228" t="s">
        <v>4668</v>
      </c>
      <c r="R627" s="227" t="s">
        <v>3332</v>
      </c>
      <c r="S627" s="228">
        <v>2162</v>
      </c>
      <c r="T627" s="228" t="s">
        <v>1351</v>
      </c>
      <c r="U627" s="228">
        <v>253</v>
      </c>
      <c r="V627" s="233">
        <v>7747</v>
      </c>
      <c r="W627" s="227" t="s">
        <v>4669</v>
      </c>
      <c r="X627" s="227"/>
      <c r="Y627" s="227"/>
      <c r="Z627" s="227">
        <v>1</v>
      </c>
      <c r="AA627" s="227">
        <v>80</v>
      </c>
      <c r="AB627" s="227" t="s">
        <v>4664</v>
      </c>
      <c r="AC627" s="227"/>
      <c r="AD627" s="241">
        <v>2009</v>
      </c>
      <c r="AE627" s="241"/>
      <c r="AF627" s="241"/>
      <c r="AG627" s="241"/>
      <c r="AH627" s="241"/>
      <c r="AI627" s="244">
        <v>15500</v>
      </c>
      <c r="AJ627" s="244"/>
    </row>
    <row r="628" spans="1:36" s="214" customFormat="1" ht="24" customHeight="1">
      <c r="A628" s="133"/>
      <c r="B628" s="903"/>
      <c r="C628" s="227" t="s">
        <v>4499</v>
      </c>
      <c r="D628" s="227" t="s">
        <v>23120</v>
      </c>
      <c r="E628" s="227" t="s">
        <v>4670</v>
      </c>
      <c r="F628" s="227" t="s">
        <v>4499</v>
      </c>
      <c r="G628" s="227" t="s">
        <v>14520</v>
      </c>
      <c r="H628" s="228">
        <v>12931</v>
      </c>
      <c r="I628" s="228">
        <v>4133.0200000000004</v>
      </c>
      <c r="J628" s="228">
        <v>11356</v>
      </c>
      <c r="K628" s="228"/>
      <c r="L628" s="228"/>
      <c r="M628" s="228"/>
      <c r="N628" s="228"/>
      <c r="O628" s="228">
        <v>2199</v>
      </c>
      <c r="P628" s="228"/>
      <c r="Q628" s="228"/>
      <c r="R628" s="227"/>
      <c r="S628" s="228">
        <v>1885</v>
      </c>
      <c r="T628" s="228" t="s">
        <v>4671</v>
      </c>
      <c r="U628" s="228">
        <v>314</v>
      </c>
      <c r="V628" s="233"/>
      <c r="W628" s="227" t="s">
        <v>4672</v>
      </c>
      <c r="X628" s="227"/>
      <c r="Y628" s="227"/>
      <c r="Z628" s="227"/>
      <c r="AA628" s="227"/>
      <c r="AB628" s="227"/>
      <c r="AC628" s="227"/>
      <c r="AD628" s="241">
        <v>2009</v>
      </c>
      <c r="AE628" s="241"/>
      <c r="AF628" s="241"/>
      <c r="AG628" s="241"/>
      <c r="AH628" s="241"/>
      <c r="AI628" s="244">
        <v>21067</v>
      </c>
      <c r="AJ628" s="244"/>
    </row>
    <row r="629" spans="1:36" s="214" customFormat="1" ht="24" customHeight="1">
      <c r="A629" s="133"/>
      <c r="B629" s="903"/>
      <c r="C629" s="227" t="s">
        <v>4499</v>
      </c>
      <c r="D629" s="227" t="s">
        <v>22969</v>
      </c>
      <c r="E629" s="227" t="s">
        <v>4673</v>
      </c>
      <c r="F629" s="227" t="s">
        <v>4499</v>
      </c>
      <c r="G629" s="227" t="s">
        <v>22971</v>
      </c>
      <c r="H629" s="228"/>
      <c r="I629" s="228">
        <v>569.88</v>
      </c>
      <c r="J629" s="228">
        <v>1493.74</v>
      </c>
      <c r="K629" s="228"/>
      <c r="L629" s="228"/>
      <c r="M629" s="228"/>
      <c r="N629" s="228"/>
      <c r="O629" s="228">
        <v>1073</v>
      </c>
      <c r="P629" s="228">
        <v>569</v>
      </c>
      <c r="Q629" s="228" t="s">
        <v>4674</v>
      </c>
      <c r="R629" s="227" t="s">
        <v>4675</v>
      </c>
      <c r="S629" s="228"/>
      <c r="T629" s="228"/>
      <c r="U629" s="228">
        <v>504</v>
      </c>
      <c r="V629" s="233"/>
      <c r="W629" s="227" t="s">
        <v>4676</v>
      </c>
      <c r="X629" s="227"/>
      <c r="Y629" s="227"/>
      <c r="Z629" s="227"/>
      <c r="AA629" s="227"/>
      <c r="AB629" s="227"/>
      <c r="AC629" s="227"/>
      <c r="AD629" s="241">
        <v>2009</v>
      </c>
      <c r="AE629" s="241"/>
      <c r="AF629" s="241"/>
      <c r="AG629" s="241"/>
      <c r="AH629" s="241"/>
      <c r="AI629" s="244">
        <v>2450</v>
      </c>
      <c r="AJ629" s="244" t="s">
        <v>4677</v>
      </c>
    </row>
    <row r="630" spans="1:36" s="214" customFormat="1" ht="24" customHeight="1">
      <c r="A630" s="133"/>
      <c r="B630" s="903"/>
      <c r="C630" s="227" t="s">
        <v>4499</v>
      </c>
      <c r="D630" s="227" t="s">
        <v>23121</v>
      </c>
      <c r="E630" s="227" t="s">
        <v>12024</v>
      </c>
      <c r="F630" s="227" t="s">
        <v>4499</v>
      </c>
      <c r="G630" s="227" t="s">
        <v>22971</v>
      </c>
      <c r="H630" s="228">
        <v>19587</v>
      </c>
      <c r="I630" s="228">
        <v>3169</v>
      </c>
      <c r="J630" s="228">
        <v>4103</v>
      </c>
      <c r="K630" s="228"/>
      <c r="L630" s="228"/>
      <c r="M630" s="228"/>
      <c r="N630" s="228"/>
      <c r="O630" s="228">
        <v>2509</v>
      </c>
      <c r="P630" s="228">
        <v>1006</v>
      </c>
      <c r="Q630" s="228" t="s">
        <v>12025</v>
      </c>
      <c r="R630" s="227" t="s">
        <v>9307</v>
      </c>
      <c r="S630" s="228">
        <v>1181</v>
      </c>
      <c r="T630" s="228" t="s">
        <v>12026</v>
      </c>
      <c r="U630" s="228">
        <v>323</v>
      </c>
      <c r="V630" s="233"/>
      <c r="W630" s="227" t="s">
        <v>12027</v>
      </c>
      <c r="X630" s="227"/>
      <c r="Y630" s="227"/>
      <c r="Z630" s="227"/>
      <c r="AA630" s="227"/>
      <c r="AB630" s="227"/>
      <c r="AC630" s="227"/>
      <c r="AD630" s="241">
        <v>2017</v>
      </c>
      <c r="AE630" s="241"/>
      <c r="AF630" s="241"/>
      <c r="AG630" s="241"/>
      <c r="AH630" s="241"/>
      <c r="AI630" s="244">
        <v>19100</v>
      </c>
      <c r="AJ630" s="244"/>
    </row>
    <row r="631" spans="1:36" s="214" customFormat="1" ht="24" customHeight="1">
      <c r="A631" s="133" t="s">
        <v>140</v>
      </c>
      <c r="B631" s="903"/>
      <c r="C631" s="227" t="s">
        <v>4499</v>
      </c>
      <c r="D631" s="227" t="s">
        <v>23122</v>
      </c>
      <c r="E631" s="227" t="s">
        <v>12028</v>
      </c>
      <c r="F631" s="227" t="s">
        <v>4499</v>
      </c>
      <c r="G631" s="227" t="s">
        <v>22971</v>
      </c>
      <c r="H631" s="228">
        <v>15611</v>
      </c>
      <c r="I631" s="228">
        <v>2068</v>
      </c>
      <c r="J631" s="228">
        <v>3282</v>
      </c>
      <c r="K631" s="228"/>
      <c r="L631" s="228"/>
      <c r="M631" s="228"/>
      <c r="N631" s="228"/>
      <c r="O631" s="228">
        <v>830</v>
      </c>
      <c r="P631" s="228">
        <v>635</v>
      </c>
      <c r="Q631" s="228" t="s">
        <v>12029</v>
      </c>
      <c r="R631" s="227" t="s">
        <v>12030</v>
      </c>
      <c r="S631" s="228"/>
      <c r="T631" s="228"/>
      <c r="U631" s="228">
        <v>195</v>
      </c>
      <c r="V631" s="233"/>
      <c r="W631" s="227" t="s">
        <v>1529</v>
      </c>
      <c r="X631" s="227"/>
      <c r="Y631" s="227"/>
      <c r="Z631" s="227"/>
      <c r="AA631" s="227"/>
      <c r="AB631" s="227"/>
      <c r="AC631" s="227"/>
      <c r="AD631" s="241">
        <v>2020</v>
      </c>
      <c r="AE631" s="241"/>
      <c r="AF631" s="241"/>
      <c r="AG631" s="241"/>
      <c r="AH631" s="241"/>
      <c r="AI631" s="244">
        <v>8000</v>
      </c>
      <c r="AJ631" s="244"/>
    </row>
    <row r="632" spans="1:36" s="214" customFormat="1" ht="24" customHeight="1">
      <c r="A632" s="133"/>
      <c r="B632" s="903"/>
      <c r="C632" s="227" t="s">
        <v>4499</v>
      </c>
      <c r="D632" s="227" t="s">
        <v>23123</v>
      </c>
      <c r="E632" s="227" t="s">
        <v>12031</v>
      </c>
      <c r="F632" s="227" t="s">
        <v>4499</v>
      </c>
      <c r="G632" s="227" t="s">
        <v>22971</v>
      </c>
      <c r="H632" s="228">
        <v>10044</v>
      </c>
      <c r="I632" s="228">
        <v>2071</v>
      </c>
      <c r="J632" s="228">
        <v>4086</v>
      </c>
      <c r="K632" s="228"/>
      <c r="L632" s="228"/>
      <c r="M632" s="228"/>
      <c r="N632" s="228"/>
      <c r="O632" s="228">
        <v>324</v>
      </c>
      <c r="P632" s="228"/>
      <c r="Q632" s="228"/>
      <c r="R632" s="227"/>
      <c r="S632" s="228"/>
      <c r="T632" s="228"/>
      <c r="U632" s="228">
        <v>324</v>
      </c>
      <c r="V632" s="233"/>
      <c r="W632" s="227" t="s">
        <v>12032</v>
      </c>
      <c r="X632" s="227"/>
      <c r="Y632" s="227"/>
      <c r="Z632" s="227"/>
      <c r="AA632" s="227"/>
      <c r="AB632" s="227"/>
      <c r="AC632" s="227"/>
      <c r="AD632" s="241">
        <v>2017</v>
      </c>
      <c r="AE632" s="241"/>
      <c r="AF632" s="241"/>
      <c r="AG632" s="241"/>
      <c r="AH632" s="241"/>
      <c r="AI632" s="244">
        <v>8900</v>
      </c>
      <c r="AJ632" s="244"/>
    </row>
    <row r="633" spans="1:36" s="214" customFormat="1" ht="24" customHeight="1">
      <c r="A633" s="133"/>
      <c r="B633" s="903"/>
      <c r="C633" s="227" t="s">
        <v>4499</v>
      </c>
      <c r="D633" s="227" t="s">
        <v>23124</v>
      </c>
      <c r="E633" s="227" t="s">
        <v>4678</v>
      </c>
      <c r="F633" s="227" t="s">
        <v>4499</v>
      </c>
      <c r="G633" s="227" t="s">
        <v>22971</v>
      </c>
      <c r="H633" s="228">
        <v>15367</v>
      </c>
      <c r="I633" s="228">
        <v>1477</v>
      </c>
      <c r="J633" s="228">
        <v>2704</v>
      </c>
      <c r="K633" s="228"/>
      <c r="L633" s="228"/>
      <c r="M633" s="228"/>
      <c r="N633" s="228"/>
      <c r="O633" s="228">
        <v>1035</v>
      </c>
      <c r="P633" s="228">
        <v>1035</v>
      </c>
      <c r="Q633" s="228" t="s">
        <v>4679</v>
      </c>
      <c r="R633" s="227" t="s">
        <v>4680</v>
      </c>
      <c r="S633" s="228"/>
      <c r="T633" s="228"/>
      <c r="U633" s="228">
        <v>200</v>
      </c>
      <c r="V633" s="233"/>
      <c r="W633" s="227" t="s">
        <v>4681</v>
      </c>
      <c r="X633" s="227"/>
      <c r="Y633" s="227"/>
      <c r="Z633" s="227"/>
      <c r="AA633" s="227"/>
      <c r="AB633" s="227"/>
      <c r="AC633" s="227"/>
      <c r="AD633" s="241">
        <v>2013</v>
      </c>
      <c r="AE633" s="241"/>
      <c r="AF633" s="241"/>
      <c r="AG633" s="241"/>
      <c r="AH633" s="241"/>
      <c r="AI633" s="244">
        <v>4266</v>
      </c>
      <c r="AJ633" s="244"/>
    </row>
    <row r="634" spans="1:36" s="214" customFormat="1" ht="24" customHeight="1">
      <c r="A634" s="133"/>
      <c r="B634" s="903"/>
      <c r="C634" s="227" t="s">
        <v>4499</v>
      </c>
      <c r="D634" s="227" t="s">
        <v>23125</v>
      </c>
      <c r="E634" s="227" t="s">
        <v>4682</v>
      </c>
      <c r="F634" s="227" t="s">
        <v>4499</v>
      </c>
      <c r="G634" s="227" t="s">
        <v>22971</v>
      </c>
      <c r="H634" s="228">
        <v>8106</v>
      </c>
      <c r="I634" s="228">
        <v>1454.64</v>
      </c>
      <c r="J634" s="228">
        <v>4986.76</v>
      </c>
      <c r="K634" s="228"/>
      <c r="L634" s="228"/>
      <c r="M634" s="228"/>
      <c r="N634" s="228"/>
      <c r="O634" s="228">
        <v>893</v>
      </c>
      <c r="P634" s="228">
        <v>893</v>
      </c>
      <c r="Q634" s="228" t="s">
        <v>4683</v>
      </c>
      <c r="R634" s="227" t="s">
        <v>2576</v>
      </c>
      <c r="S634" s="228"/>
      <c r="T634" s="228"/>
      <c r="U634" s="228">
        <v>144</v>
      </c>
      <c r="V634" s="233"/>
      <c r="W634" s="227" t="s">
        <v>26691</v>
      </c>
      <c r="X634" s="227"/>
      <c r="Y634" s="227"/>
      <c r="Z634" s="227"/>
      <c r="AA634" s="227"/>
      <c r="AB634" s="227"/>
      <c r="AC634" s="227"/>
      <c r="AD634" s="241">
        <v>2013</v>
      </c>
      <c r="AE634" s="241"/>
      <c r="AF634" s="241"/>
      <c r="AG634" s="241"/>
      <c r="AH634" s="241"/>
      <c r="AI634" s="244">
        <v>7385</v>
      </c>
      <c r="AJ634" s="244"/>
    </row>
    <row r="635" spans="1:36" s="214" customFormat="1" ht="24" customHeight="1">
      <c r="A635" s="133"/>
      <c r="B635" s="903"/>
      <c r="C635" s="227" t="s">
        <v>4501</v>
      </c>
      <c r="D635" s="227"/>
      <c r="E635" s="227" t="s">
        <v>4684</v>
      </c>
      <c r="F635" s="227" t="s">
        <v>4501</v>
      </c>
      <c r="G635" s="227" t="s">
        <v>13058</v>
      </c>
      <c r="H635" s="228">
        <v>47414</v>
      </c>
      <c r="I635" s="228">
        <v>4602.6400000000003</v>
      </c>
      <c r="J635" s="228">
        <v>4602.6400000000003</v>
      </c>
      <c r="K635" s="228"/>
      <c r="L635" s="228"/>
      <c r="M635" s="228"/>
      <c r="N635" s="228"/>
      <c r="O635" s="228">
        <v>1692</v>
      </c>
      <c r="P635" s="228">
        <v>971</v>
      </c>
      <c r="Q635" s="228" t="s">
        <v>4685</v>
      </c>
      <c r="R635" s="227" t="s">
        <v>3428</v>
      </c>
      <c r="S635" s="228">
        <v>620</v>
      </c>
      <c r="T635" s="228" t="s">
        <v>1355</v>
      </c>
      <c r="U635" s="228">
        <v>101</v>
      </c>
      <c r="V635" s="233"/>
      <c r="W635" s="227" t="s">
        <v>4686</v>
      </c>
      <c r="X635" s="227"/>
      <c r="Y635" s="227"/>
      <c r="Z635" s="227"/>
      <c r="AA635" s="227"/>
      <c r="AB635" s="227"/>
      <c r="AC635" s="227"/>
      <c r="AD635" s="241">
        <v>2006</v>
      </c>
      <c r="AE635" s="241"/>
      <c r="AF635" s="241"/>
      <c r="AG635" s="241"/>
      <c r="AH635" s="241"/>
      <c r="AI635" s="244">
        <v>7123</v>
      </c>
      <c r="AJ635" s="244"/>
    </row>
    <row r="636" spans="1:36" s="214" customFormat="1" ht="24" customHeight="1">
      <c r="A636" s="133"/>
      <c r="B636" s="903"/>
      <c r="C636" s="227" t="s">
        <v>4583</v>
      </c>
      <c r="D636" s="227"/>
      <c r="E636" s="227" t="s">
        <v>4687</v>
      </c>
      <c r="F636" s="227" t="s">
        <v>4583</v>
      </c>
      <c r="G636" s="227" t="s">
        <v>4583</v>
      </c>
      <c r="H636" s="228">
        <v>145380</v>
      </c>
      <c r="I636" s="228">
        <v>1856.13</v>
      </c>
      <c r="J636" s="228">
        <v>1192.2</v>
      </c>
      <c r="K636" s="228"/>
      <c r="L636" s="228"/>
      <c r="M636" s="228"/>
      <c r="N636" s="228"/>
      <c r="O636" s="228">
        <v>750</v>
      </c>
      <c r="P636" s="228">
        <v>750</v>
      </c>
      <c r="Q636" s="228" t="s">
        <v>4688</v>
      </c>
      <c r="R636" s="227" t="s">
        <v>296</v>
      </c>
      <c r="S636" s="228"/>
      <c r="T636" s="228"/>
      <c r="U636" s="228"/>
      <c r="V636" s="233"/>
      <c r="W636" s="227" t="s">
        <v>4689</v>
      </c>
      <c r="X636" s="227"/>
      <c r="Y636" s="227"/>
      <c r="Z636" s="227"/>
      <c r="AA636" s="227"/>
      <c r="AB636" s="227"/>
      <c r="AC636" s="227"/>
      <c r="AD636" s="241">
        <v>2012</v>
      </c>
      <c r="AE636" s="241"/>
      <c r="AF636" s="241"/>
      <c r="AG636" s="241"/>
      <c r="AH636" s="241"/>
      <c r="AI636" s="244">
        <v>12400</v>
      </c>
      <c r="AJ636" s="244"/>
    </row>
    <row r="637" spans="1:36" s="214" customFormat="1" ht="24" customHeight="1">
      <c r="A637" s="133"/>
      <c r="B637" s="903"/>
      <c r="C637" s="227" t="s">
        <v>4583</v>
      </c>
      <c r="D637" s="227"/>
      <c r="E637" s="227" t="s">
        <v>17020</v>
      </c>
      <c r="F637" s="227" t="s">
        <v>4583</v>
      </c>
      <c r="G637" s="227" t="s">
        <v>4583</v>
      </c>
      <c r="H637" s="228">
        <v>92299</v>
      </c>
      <c r="I637" s="228">
        <v>1188.78</v>
      </c>
      <c r="J637" s="228">
        <v>1917.42</v>
      </c>
      <c r="K637" s="228"/>
      <c r="L637" s="228"/>
      <c r="M637" s="228"/>
      <c r="N637" s="228"/>
      <c r="O637" s="228">
        <v>174.79999999999998</v>
      </c>
      <c r="P637" s="228">
        <v>174.79999999999998</v>
      </c>
      <c r="Q637" s="228" t="s">
        <v>17030</v>
      </c>
      <c r="R637" s="227" t="s">
        <v>17031</v>
      </c>
      <c r="S637" s="228"/>
      <c r="T637" s="228"/>
      <c r="U637" s="228"/>
      <c r="V637" s="233"/>
      <c r="W637" s="227" t="s">
        <v>17035</v>
      </c>
      <c r="X637" s="227"/>
      <c r="Y637" s="227"/>
      <c r="Z637" s="227"/>
      <c r="AA637" s="227"/>
      <c r="AB637" s="227"/>
      <c r="AC637" s="227"/>
      <c r="AD637" s="241">
        <v>2018</v>
      </c>
      <c r="AE637" s="241"/>
      <c r="AF637" s="241"/>
      <c r="AG637" s="241"/>
      <c r="AH637" s="241"/>
      <c r="AI637" s="244">
        <v>2005</v>
      </c>
      <c r="AJ637" s="244"/>
    </row>
    <row r="638" spans="1:36" s="214" customFormat="1" ht="24" customHeight="1">
      <c r="A638" s="133" t="s">
        <v>141</v>
      </c>
      <c r="B638" s="903"/>
      <c r="C638" s="227" t="s">
        <v>4583</v>
      </c>
      <c r="D638" s="227"/>
      <c r="E638" s="243" t="s">
        <v>4690</v>
      </c>
      <c r="F638" s="241" t="s">
        <v>4583</v>
      </c>
      <c r="G638" s="241" t="s">
        <v>4583</v>
      </c>
      <c r="H638" s="244">
        <v>59858</v>
      </c>
      <c r="I638" s="244">
        <v>3109</v>
      </c>
      <c r="J638" s="244">
        <v>5367</v>
      </c>
      <c r="K638" s="228"/>
      <c r="L638" s="228"/>
      <c r="M638" s="228"/>
      <c r="N638" s="228"/>
      <c r="O638" s="244">
        <v>1384</v>
      </c>
      <c r="P638" s="244">
        <v>1257</v>
      </c>
      <c r="Q638" s="244" t="s">
        <v>4691</v>
      </c>
      <c r="R638" s="241" t="s">
        <v>4692</v>
      </c>
      <c r="S638" s="244"/>
      <c r="T638" s="228"/>
      <c r="U638" s="244">
        <v>127</v>
      </c>
      <c r="V638" s="233"/>
      <c r="W638" s="241" t="s">
        <v>4693</v>
      </c>
      <c r="X638" s="227"/>
      <c r="Y638" s="227"/>
      <c r="Z638" s="227"/>
      <c r="AA638" s="227"/>
      <c r="AB638" s="227"/>
      <c r="AC638" s="227"/>
      <c r="AD638" s="241">
        <v>2013</v>
      </c>
      <c r="AE638" s="241"/>
      <c r="AF638" s="241"/>
      <c r="AG638" s="241"/>
      <c r="AH638" s="241"/>
      <c r="AI638" s="244">
        <v>10400</v>
      </c>
      <c r="AJ638" s="244"/>
    </row>
    <row r="639" spans="1:36" ht="24" customHeight="1">
      <c r="B639" s="200"/>
      <c r="C639" s="241" t="s">
        <v>13974</v>
      </c>
      <c r="D639" s="241"/>
      <c r="E639" s="243" t="s">
        <v>23126</v>
      </c>
      <c r="F639" s="241" t="s">
        <v>13974</v>
      </c>
      <c r="G639" s="241" t="s">
        <v>13974</v>
      </c>
      <c r="H639" s="228">
        <v>9722</v>
      </c>
      <c r="I639" s="228">
        <v>1751</v>
      </c>
      <c r="J639" s="228">
        <v>3138</v>
      </c>
      <c r="K639" s="241" t="s">
        <v>19080</v>
      </c>
      <c r="L639" s="241" t="s">
        <v>19079</v>
      </c>
      <c r="M639" s="241"/>
      <c r="N639" s="241"/>
      <c r="O639" s="244">
        <v>1611</v>
      </c>
      <c r="P639" s="244"/>
      <c r="Q639" s="244"/>
      <c r="R639" s="241"/>
      <c r="S639" s="244"/>
      <c r="T639" s="244" t="s">
        <v>12977</v>
      </c>
      <c r="U639" s="244"/>
      <c r="V639" s="241"/>
      <c r="W639" s="241" t="s">
        <v>26692</v>
      </c>
      <c r="X639" s="241"/>
      <c r="Y639" s="241"/>
      <c r="Z639" s="241"/>
      <c r="AA639" s="241"/>
      <c r="AB639" s="241"/>
      <c r="AC639" s="241"/>
      <c r="AD639" s="241">
        <v>2024</v>
      </c>
      <c r="AE639" s="241"/>
      <c r="AF639" s="241"/>
      <c r="AG639" s="241"/>
      <c r="AH639" s="241"/>
      <c r="AI639" s="244">
        <v>16500</v>
      </c>
      <c r="AJ639" s="244"/>
    </row>
    <row r="640" spans="1:36" s="214" customFormat="1" ht="24" customHeight="1">
      <c r="A640" s="133"/>
      <c r="B640" s="903"/>
      <c r="C640" s="227" t="s">
        <v>4507</v>
      </c>
      <c r="D640" s="227"/>
      <c r="E640" s="243" t="s">
        <v>12033</v>
      </c>
      <c r="F640" s="241" t="s">
        <v>4507</v>
      </c>
      <c r="G640" s="241" t="s">
        <v>16983</v>
      </c>
      <c r="H640" s="244">
        <v>8625</v>
      </c>
      <c r="I640" s="244">
        <v>2907</v>
      </c>
      <c r="J640" s="244">
        <v>4067</v>
      </c>
      <c r="K640" s="228"/>
      <c r="L640" s="228"/>
      <c r="M640" s="228"/>
      <c r="N640" s="228"/>
      <c r="O640" s="244">
        <v>2504</v>
      </c>
      <c r="P640" s="244">
        <v>2504</v>
      </c>
      <c r="Q640" s="244"/>
      <c r="R640" s="241" t="s">
        <v>12034</v>
      </c>
      <c r="S640" s="244"/>
      <c r="T640" s="228"/>
      <c r="U640" s="244"/>
      <c r="V640" s="233"/>
      <c r="W640" s="241" t="s">
        <v>26693</v>
      </c>
      <c r="X640" s="227"/>
      <c r="Y640" s="227"/>
      <c r="Z640" s="227"/>
      <c r="AA640" s="227"/>
      <c r="AB640" s="227"/>
      <c r="AC640" s="227"/>
      <c r="AD640" s="241">
        <v>2019</v>
      </c>
      <c r="AE640" s="241"/>
      <c r="AF640" s="241"/>
      <c r="AG640" s="241"/>
      <c r="AH640" s="241"/>
      <c r="AI640" s="244">
        <v>10300</v>
      </c>
      <c r="AJ640" s="244"/>
    </row>
    <row r="641" spans="1:36" s="214" customFormat="1" ht="24" customHeight="1">
      <c r="A641" s="133" t="s">
        <v>142</v>
      </c>
      <c r="B641" s="200"/>
      <c r="C641" s="227" t="s">
        <v>4507</v>
      </c>
      <c r="D641" s="227"/>
      <c r="E641" s="227" t="s">
        <v>4694</v>
      </c>
      <c r="F641" s="227" t="s">
        <v>4507</v>
      </c>
      <c r="G641" s="227" t="s">
        <v>16983</v>
      </c>
      <c r="H641" s="228">
        <v>2645</v>
      </c>
      <c r="I641" s="228">
        <v>1159.43</v>
      </c>
      <c r="J641" s="228">
        <v>3152</v>
      </c>
      <c r="K641" s="244"/>
      <c r="L641" s="244"/>
      <c r="M641" s="244"/>
      <c r="N641" s="244"/>
      <c r="O641" s="228">
        <v>1147</v>
      </c>
      <c r="P641" s="228">
        <v>630</v>
      </c>
      <c r="Q641" s="228" t="s">
        <v>4695</v>
      </c>
      <c r="R641" s="227" t="s">
        <v>2664</v>
      </c>
      <c r="S641" s="228"/>
      <c r="T641" s="228"/>
      <c r="U641" s="228">
        <v>517</v>
      </c>
      <c r="V641" s="241"/>
      <c r="W641" s="227" t="s">
        <v>1529</v>
      </c>
      <c r="X641" s="241"/>
      <c r="Y641" s="241"/>
      <c r="Z641" s="241"/>
      <c r="AA641" s="241"/>
      <c r="AB641" s="241"/>
      <c r="AC641" s="241"/>
      <c r="AD641" s="241">
        <v>1996</v>
      </c>
      <c r="AE641" s="241"/>
      <c r="AF641" s="241"/>
      <c r="AG641" s="241"/>
      <c r="AH641" s="241"/>
      <c r="AI641" s="244">
        <v>1880</v>
      </c>
      <c r="AJ641" s="244"/>
    </row>
    <row r="642" spans="1:36" s="214" customFormat="1" ht="24" customHeight="1">
      <c r="A642" s="133"/>
      <c r="B642" s="903"/>
      <c r="C642" s="227" t="s">
        <v>4509</v>
      </c>
      <c r="D642" s="227" t="s">
        <v>23007</v>
      </c>
      <c r="E642" s="227" t="s">
        <v>26694</v>
      </c>
      <c r="F642" s="227" t="s">
        <v>4509</v>
      </c>
      <c r="G642" s="227" t="s">
        <v>13059</v>
      </c>
      <c r="H642" s="228">
        <v>16440</v>
      </c>
      <c r="I642" s="228">
        <v>3483.38</v>
      </c>
      <c r="J642" s="228">
        <v>4538.83</v>
      </c>
      <c r="K642" s="244" t="s">
        <v>12747</v>
      </c>
      <c r="L642" s="244" t="s">
        <v>2005</v>
      </c>
      <c r="M642" s="244" t="s">
        <v>16113</v>
      </c>
      <c r="N642" s="244" t="s">
        <v>16043</v>
      </c>
      <c r="O642" s="228">
        <v>1102.78</v>
      </c>
      <c r="P642" s="228" t="s">
        <v>13060</v>
      </c>
      <c r="Q642" s="228" t="s">
        <v>13061</v>
      </c>
      <c r="R642" s="227" t="s">
        <v>7536</v>
      </c>
      <c r="S642" s="228"/>
      <c r="T642" s="228"/>
      <c r="U642" s="228">
        <v>77</v>
      </c>
      <c r="V642" s="241">
        <v>2017</v>
      </c>
      <c r="W642" s="227" t="s">
        <v>26695</v>
      </c>
      <c r="X642" s="241"/>
      <c r="Y642" s="241"/>
      <c r="Z642" s="241"/>
      <c r="AA642" s="241"/>
      <c r="AB642" s="241"/>
      <c r="AC642" s="241"/>
      <c r="AD642" s="241">
        <v>2017</v>
      </c>
      <c r="AE642" s="241">
        <v>10800</v>
      </c>
      <c r="AF642" s="241"/>
      <c r="AG642" s="241"/>
      <c r="AH642" s="241"/>
      <c r="AI642" s="244">
        <v>10800</v>
      </c>
      <c r="AJ642" s="244"/>
    </row>
    <row r="643" spans="1:36" s="214" customFormat="1" ht="24" customHeight="1">
      <c r="A643" s="133"/>
      <c r="B643" s="903"/>
      <c r="C643" s="227" t="s">
        <v>4511</v>
      </c>
      <c r="D643" s="227"/>
      <c r="E643" s="227" t="s">
        <v>17021</v>
      </c>
      <c r="F643" s="227" t="s">
        <v>4511</v>
      </c>
      <c r="G643" s="227" t="s">
        <v>13062</v>
      </c>
      <c r="H643" s="228">
        <v>10301</v>
      </c>
      <c r="I643" s="228">
        <v>1255.8499999999999</v>
      </c>
      <c r="J643" s="228">
        <v>1255.8499999999999</v>
      </c>
      <c r="K643" s="228" t="s">
        <v>1156</v>
      </c>
      <c r="L643" s="228" t="s">
        <v>454</v>
      </c>
      <c r="M643" s="228"/>
      <c r="N643" s="228"/>
      <c r="O643" s="228">
        <v>1255.8499999999999</v>
      </c>
      <c r="P643" s="228">
        <v>1255.8499999999999</v>
      </c>
      <c r="Q643" s="228" t="s">
        <v>4696</v>
      </c>
      <c r="R643" s="227" t="s">
        <v>2005</v>
      </c>
      <c r="S643" s="228"/>
      <c r="T643" s="228"/>
      <c r="U643" s="228"/>
      <c r="V643" s="233">
        <v>719</v>
      </c>
      <c r="W643" s="227"/>
      <c r="X643" s="227">
        <v>1999</v>
      </c>
      <c r="Y643" s="227">
        <v>2002</v>
      </c>
      <c r="Z643" s="227"/>
      <c r="AA643" s="227"/>
      <c r="AB643" s="227"/>
      <c r="AC643" s="227"/>
      <c r="AD643" s="241">
        <v>2010</v>
      </c>
      <c r="AE643" s="241"/>
      <c r="AF643" s="241"/>
      <c r="AG643" s="241"/>
      <c r="AH643" s="241"/>
      <c r="AI643" s="244">
        <v>1650</v>
      </c>
      <c r="AJ643" s="244" t="s">
        <v>17039</v>
      </c>
    </row>
    <row r="644" spans="1:36" s="214" customFormat="1" ht="24" customHeight="1">
      <c r="A644" s="133"/>
      <c r="B644" s="903"/>
      <c r="C644" s="227" t="s">
        <v>4511</v>
      </c>
      <c r="D644" s="227"/>
      <c r="E644" s="227" t="s">
        <v>4697</v>
      </c>
      <c r="F644" s="227" t="s">
        <v>4511</v>
      </c>
      <c r="G644" s="227" t="s">
        <v>17022</v>
      </c>
      <c r="H644" s="228">
        <v>2995</v>
      </c>
      <c r="I644" s="228">
        <v>1069</v>
      </c>
      <c r="J644" s="228">
        <v>2088</v>
      </c>
      <c r="K644" s="228"/>
      <c r="L644" s="228"/>
      <c r="M644" s="228"/>
      <c r="N644" s="228"/>
      <c r="O644" s="228">
        <v>591</v>
      </c>
      <c r="P644" s="228">
        <v>591.29999999999995</v>
      </c>
      <c r="Q644" s="228" t="s">
        <v>4699</v>
      </c>
      <c r="R644" s="227" t="s">
        <v>2586</v>
      </c>
      <c r="S644" s="228"/>
      <c r="T644" s="228"/>
      <c r="U644" s="228">
        <v>179</v>
      </c>
      <c r="V644" s="233"/>
      <c r="W644" s="227" t="s">
        <v>4700</v>
      </c>
      <c r="X644" s="227"/>
      <c r="Y644" s="227"/>
      <c r="Z644" s="227"/>
      <c r="AA644" s="227"/>
      <c r="AB644" s="227"/>
      <c r="AC644" s="227"/>
      <c r="AD644" s="241">
        <v>2013</v>
      </c>
      <c r="AE644" s="241"/>
      <c r="AF644" s="241"/>
      <c r="AG644" s="241"/>
      <c r="AH644" s="241"/>
      <c r="AI644" s="244">
        <v>5400</v>
      </c>
      <c r="AJ644" s="244"/>
    </row>
    <row r="645" spans="1:36" s="214" customFormat="1" ht="24" customHeight="1">
      <c r="A645" s="133"/>
      <c r="B645" s="903"/>
      <c r="C645" s="227" t="s">
        <v>4511</v>
      </c>
      <c r="D645" s="227"/>
      <c r="E645" s="227" t="s">
        <v>4701</v>
      </c>
      <c r="F645" s="227" t="s">
        <v>4511</v>
      </c>
      <c r="G645" s="227" t="s">
        <v>17023</v>
      </c>
      <c r="H645" s="228">
        <v>2049</v>
      </c>
      <c r="I645" s="228">
        <v>585</v>
      </c>
      <c r="J645" s="228">
        <v>2049</v>
      </c>
      <c r="K645" s="228"/>
      <c r="L645" s="228"/>
      <c r="M645" s="228"/>
      <c r="N645" s="228"/>
      <c r="O645" s="228">
        <v>591</v>
      </c>
      <c r="P645" s="228">
        <v>585</v>
      </c>
      <c r="Q645" s="228" t="s">
        <v>4702</v>
      </c>
      <c r="R645" s="227" t="s">
        <v>4703</v>
      </c>
      <c r="S645" s="228"/>
      <c r="T645" s="228"/>
      <c r="U645" s="228"/>
      <c r="V645" s="233"/>
      <c r="W645" s="227" t="s">
        <v>4704</v>
      </c>
      <c r="X645" s="227"/>
      <c r="Y645" s="227"/>
      <c r="Z645" s="227"/>
      <c r="AA645" s="227"/>
      <c r="AB645" s="227"/>
      <c r="AC645" s="227"/>
      <c r="AD645" s="241">
        <v>2012</v>
      </c>
      <c r="AE645" s="241"/>
      <c r="AF645" s="241"/>
      <c r="AG645" s="241"/>
      <c r="AH645" s="241"/>
      <c r="AI645" s="244">
        <v>1250</v>
      </c>
      <c r="AJ645" s="244"/>
    </row>
    <row r="646" spans="1:36" s="214" customFormat="1" ht="39.950000000000003" customHeight="1">
      <c r="A646" s="133"/>
      <c r="B646" s="903"/>
      <c r="C646" s="227" t="s">
        <v>4511</v>
      </c>
      <c r="D646" s="227"/>
      <c r="E646" s="227" t="s">
        <v>17024</v>
      </c>
      <c r="F646" s="227" t="s">
        <v>4511</v>
      </c>
      <c r="G646" s="227" t="s">
        <v>13062</v>
      </c>
      <c r="H646" s="228">
        <v>135574</v>
      </c>
      <c r="I646" s="228">
        <v>1693</v>
      </c>
      <c r="J646" s="228">
        <v>3370</v>
      </c>
      <c r="K646" s="228"/>
      <c r="L646" s="228"/>
      <c r="M646" s="228"/>
      <c r="N646" s="228"/>
      <c r="O646" s="228">
        <v>2797</v>
      </c>
      <c r="P646" s="228">
        <v>2797</v>
      </c>
      <c r="Q646" s="228" t="s">
        <v>13063</v>
      </c>
      <c r="R646" s="227" t="s">
        <v>13064</v>
      </c>
      <c r="S646" s="228"/>
      <c r="T646" s="228"/>
      <c r="U646" s="228"/>
      <c r="V646" s="233"/>
      <c r="W646" s="227" t="s">
        <v>13065</v>
      </c>
      <c r="X646" s="227"/>
      <c r="Y646" s="227"/>
      <c r="Z646" s="227"/>
      <c r="AA646" s="227"/>
      <c r="AB646" s="227"/>
      <c r="AC646" s="227"/>
      <c r="AD646" s="241">
        <v>2021</v>
      </c>
      <c r="AE646" s="241"/>
      <c r="AF646" s="241"/>
      <c r="AG646" s="241"/>
      <c r="AH646" s="241"/>
      <c r="AI646" s="244">
        <v>8300</v>
      </c>
      <c r="AJ646" s="244" t="s">
        <v>17040</v>
      </c>
    </row>
    <row r="647" spans="1:36" s="214" customFormat="1" ht="24" customHeight="1">
      <c r="A647" s="133"/>
      <c r="B647" s="903"/>
      <c r="C647" s="227" t="s">
        <v>4511</v>
      </c>
      <c r="D647" s="227"/>
      <c r="E647" s="227" t="s">
        <v>17025</v>
      </c>
      <c r="F647" s="227" t="s">
        <v>4511</v>
      </c>
      <c r="G647" s="227" t="s">
        <v>17026</v>
      </c>
      <c r="H647" s="228">
        <v>27322</v>
      </c>
      <c r="I647" s="228">
        <v>987</v>
      </c>
      <c r="J647" s="228">
        <v>987</v>
      </c>
      <c r="K647" s="228"/>
      <c r="L647" s="228"/>
      <c r="M647" s="228"/>
      <c r="N647" s="228"/>
      <c r="O647" s="228">
        <v>987</v>
      </c>
      <c r="P647" s="228">
        <v>987</v>
      </c>
      <c r="Q647" s="228" t="s">
        <v>17032</v>
      </c>
      <c r="R647" s="227" t="s">
        <v>17033</v>
      </c>
      <c r="S647" s="228"/>
      <c r="T647" s="228"/>
      <c r="U647" s="228"/>
      <c r="V647" s="233"/>
      <c r="W647" s="227" t="s">
        <v>17036</v>
      </c>
      <c r="X647" s="227"/>
      <c r="Y647" s="227"/>
      <c r="Z647" s="227"/>
      <c r="AA647" s="227"/>
      <c r="AB647" s="227"/>
      <c r="AC647" s="227"/>
      <c r="AD647" s="241">
        <v>2023</v>
      </c>
      <c r="AE647" s="241"/>
      <c r="AF647" s="241"/>
      <c r="AG647" s="241"/>
      <c r="AH647" s="241"/>
      <c r="AI647" s="244">
        <v>2558</v>
      </c>
      <c r="AJ647" s="244"/>
    </row>
    <row r="648" spans="1:36" s="214" customFormat="1" ht="24" customHeight="1">
      <c r="A648" s="133"/>
      <c r="B648" s="903"/>
      <c r="C648" s="227" t="s">
        <v>4511</v>
      </c>
      <c r="D648" s="227"/>
      <c r="E648" s="227" t="s">
        <v>17027</v>
      </c>
      <c r="F648" s="227" t="s">
        <v>4511</v>
      </c>
      <c r="G648" s="227" t="s">
        <v>17028</v>
      </c>
      <c r="H648" s="228">
        <v>8295.5</v>
      </c>
      <c r="I648" s="228">
        <v>1883.02</v>
      </c>
      <c r="J648" s="228">
        <v>1883</v>
      </c>
      <c r="K648" s="228"/>
      <c r="L648" s="228"/>
      <c r="M648" s="228"/>
      <c r="N648" s="228"/>
      <c r="O648" s="228">
        <v>1883</v>
      </c>
      <c r="P648" s="228">
        <v>1883</v>
      </c>
      <c r="Q648" s="228" t="s">
        <v>17034</v>
      </c>
      <c r="R648" s="227" t="s">
        <v>3876</v>
      </c>
      <c r="S648" s="228"/>
      <c r="T648" s="228"/>
      <c r="U648" s="228"/>
      <c r="V648" s="233"/>
      <c r="W648" s="227" t="s">
        <v>17037</v>
      </c>
      <c r="X648" s="227"/>
      <c r="Y648" s="227"/>
      <c r="Z648" s="227"/>
      <c r="AA648" s="227"/>
      <c r="AB648" s="227"/>
      <c r="AC648" s="227"/>
      <c r="AD648" s="241">
        <v>2023</v>
      </c>
      <c r="AE648" s="241"/>
      <c r="AF648" s="241"/>
      <c r="AG648" s="241"/>
      <c r="AH648" s="241"/>
      <c r="AI648" s="244">
        <v>4400</v>
      </c>
      <c r="AJ648" s="244"/>
    </row>
    <row r="649" spans="1:36" s="214" customFormat="1" ht="24" customHeight="1">
      <c r="A649" s="133"/>
      <c r="B649" s="365"/>
      <c r="C649" s="227" t="s">
        <v>4512</v>
      </c>
      <c r="D649" s="227"/>
      <c r="E649" s="243" t="s">
        <v>4705</v>
      </c>
      <c r="F649" s="241" t="s">
        <v>4512</v>
      </c>
      <c r="G649" s="241" t="s">
        <v>4512</v>
      </c>
      <c r="H649" s="244">
        <v>7115</v>
      </c>
      <c r="I649" s="244">
        <v>1416</v>
      </c>
      <c r="J649" s="244">
        <v>2221</v>
      </c>
      <c r="K649" s="244"/>
      <c r="L649" s="244"/>
      <c r="M649" s="244"/>
      <c r="N649" s="244"/>
      <c r="O649" s="244">
        <v>1009</v>
      </c>
      <c r="P649" s="244"/>
      <c r="Q649" s="244"/>
      <c r="R649" s="241"/>
      <c r="S649" s="244">
        <v>1009</v>
      </c>
      <c r="T649" s="228" t="s">
        <v>1351</v>
      </c>
      <c r="U649" s="244"/>
      <c r="V649" s="241"/>
      <c r="W649" s="241" t="s">
        <v>3541</v>
      </c>
      <c r="X649" s="241"/>
      <c r="Y649" s="241"/>
      <c r="Z649" s="241"/>
      <c r="AA649" s="241"/>
      <c r="AB649" s="241"/>
      <c r="AC649" s="241"/>
      <c r="AD649" s="241">
        <v>2011</v>
      </c>
      <c r="AE649" s="241"/>
      <c r="AF649" s="241"/>
      <c r="AG649" s="241"/>
      <c r="AH649" s="241"/>
      <c r="AI649" s="244">
        <v>6500</v>
      </c>
      <c r="AJ649" s="244"/>
    </row>
    <row r="650" spans="1:36" s="1546" customFormat="1" ht="24" customHeight="1">
      <c r="A650" s="1417"/>
      <c r="B650" s="1522" t="s">
        <v>91</v>
      </c>
      <c r="C650" s="314" t="s">
        <v>55</v>
      </c>
      <c r="D650" s="314"/>
      <c r="E650" s="315">
        <f>COUNTA(E651:E724)</f>
        <v>74</v>
      </c>
      <c r="F650" s="372"/>
      <c r="G650" s="372" t="s">
        <v>2006</v>
      </c>
      <c r="H650" s="318">
        <f>SUM(H651:H724)</f>
        <v>1913723.4</v>
      </c>
      <c r="I650" s="318">
        <f t="shared" ref="I650:J650" si="16">SUM(I651:I724)</f>
        <v>143957.63</v>
      </c>
      <c r="J650" s="318">
        <f t="shared" si="16"/>
        <v>201390.12999999998</v>
      </c>
      <c r="K650" s="318"/>
      <c r="L650" s="318"/>
      <c r="M650" s="318"/>
      <c r="N650" s="318"/>
      <c r="O650" s="318"/>
      <c r="P650" s="318"/>
      <c r="Q650" s="318"/>
      <c r="R650" s="314"/>
      <c r="S650" s="318"/>
      <c r="T650" s="318"/>
      <c r="U650" s="318"/>
      <c r="V650" s="372"/>
      <c r="W650" s="314"/>
      <c r="X650" s="314"/>
      <c r="Y650" s="314"/>
      <c r="Z650" s="314"/>
      <c r="AA650" s="314"/>
      <c r="AB650" s="314"/>
      <c r="AC650" s="314"/>
      <c r="AD650" s="241"/>
      <c r="AE650" s="381"/>
      <c r="AF650" s="381"/>
      <c r="AG650" s="381"/>
      <c r="AH650" s="381"/>
      <c r="AI650" s="380"/>
      <c r="AJ650" s="380"/>
    </row>
    <row r="651" spans="1:36" s="214" customFormat="1" ht="24" customHeight="1">
      <c r="A651" s="133"/>
      <c r="B651" s="903"/>
      <c r="C651" s="227" t="s">
        <v>4942</v>
      </c>
      <c r="D651" s="227" t="s">
        <v>23608</v>
      </c>
      <c r="E651" s="227" t="s">
        <v>5138</v>
      </c>
      <c r="F651" s="227" t="s">
        <v>4957</v>
      </c>
      <c r="G651" s="227" t="s">
        <v>5139</v>
      </c>
      <c r="H651" s="228">
        <v>30321</v>
      </c>
      <c r="I651" s="228">
        <v>1092</v>
      </c>
      <c r="J651" s="228">
        <v>2519</v>
      </c>
      <c r="K651" s="228"/>
      <c r="L651" s="228"/>
      <c r="M651" s="228"/>
      <c r="N651" s="228"/>
      <c r="O651" s="228">
        <v>2125</v>
      </c>
      <c r="P651" s="228">
        <v>1033</v>
      </c>
      <c r="Q651" s="228" t="s">
        <v>5140</v>
      </c>
      <c r="R651" s="227" t="s">
        <v>2664</v>
      </c>
      <c r="S651" s="228">
        <v>1092</v>
      </c>
      <c r="T651" s="228" t="s">
        <v>1377</v>
      </c>
      <c r="U651" s="228"/>
      <c r="V651" s="373"/>
      <c r="W651" s="227"/>
      <c r="X651" s="227"/>
      <c r="Y651" s="227"/>
      <c r="Z651" s="227"/>
      <c r="AA651" s="227"/>
      <c r="AB651" s="227"/>
      <c r="AC651" s="227"/>
      <c r="AD651" s="241">
        <v>1997</v>
      </c>
      <c r="AE651" s="241"/>
      <c r="AF651" s="241"/>
      <c r="AG651" s="241"/>
      <c r="AH651" s="241"/>
      <c r="AI651" s="244">
        <v>2800</v>
      </c>
      <c r="AJ651" s="244"/>
    </row>
    <row r="652" spans="1:36" s="214" customFormat="1" ht="24" customHeight="1">
      <c r="A652" s="133"/>
      <c r="B652" s="903"/>
      <c r="C652" s="227" t="s">
        <v>4942</v>
      </c>
      <c r="D652" s="227" t="s">
        <v>23405</v>
      </c>
      <c r="E652" s="227" t="s">
        <v>5141</v>
      </c>
      <c r="F652" s="227" t="s">
        <v>4942</v>
      </c>
      <c r="G652" s="227" t="s">
        <v>5142</v>
      </c>
      <c r="H652" s="228">
        <v>8420</v>
      </c>
      <c r="I652" s="228">
        <v>3916</v>
      </c>
      <c r="J652" s="228">
        <v>3916</v>
      </c>
      <c r="K652" s="228"/>
      <c r="L652" s="228"/>
      <c r="M652" s="228"/>
      <c r="N652" s="228"/>
      <c r="O652" s="228">
        <v>3916</v>
      </c>
      <c r="P652" s="228">
        <v>3916</v>
      </c>
      <c r="Q652" s="228"/>
      <c r="R652" s="227" t="s">
        <v>454</v>
      </c>
      <c r="S652" s="228"/>
      <c r="T652" s="228"/>
      <c r="U652" s="228"/>
      <c r="V652" s="373"/>
      <c r="W652" s="227"/>
      <c r="X652" s="227"/>
      <c r="Y652" s="227"/>
      <c r="Z652" s="227"/>
      <c r="AA652" s="227"/>
      <c r="AB652" s="227"/>
      <c r="AC652" s="227"/>
      <c r="AD652" s="241">
        <v>2007</v>
      </c>
      <c r="AE652" s="241"/>
      <c r="AF652" s="241"/>
      <c r="AG652" s="241"/>
      <c r="AH652" s="241"/>
      <c r="AI652" s="244"/>
      <c r="AJ652" s="244"/>
    </row>
    <row r="653" spans="1:36" s="214" customFormat="1" ht="24" customHeight="1">
      <c r="A653" s="133"/>
      <c r="B653" s="903"/>
      <c r="C653" s="227" t="s">
        <v>4942</v>
      </c>
      <c r="D653" s="227" t="s">
        <v>23609</v>
      </c>
      <c r="E653" s="227" t="s">
        <v>11409</v>
      </c>
      <c r="F653" s="227" t="s">
        <v>4942</v>
      </c>
      <c r="G653" s="227" t="s">
        <v>5142</v>
      </c>
      <c r="H653" s="228">
        <v>12377</v>
      </c>
      <c r="I653" s="228">
        <v>2254</v>
      </c>
      <c r="J653" s="228">
        <v>2894</v>
      </c>
      <c r="K653" s="228"/>
      <c r="L653" s="228"/>
      <c r="M653" s="228"/>
      <c r="N653" s="228"/>
      <c r="O653" s="228">
        <v>2894</v>
      </c>
      <c r="P653" s="228">
        <v>801</v>
      </c>
      <c r="Q653" s="228"/>
      <c r="R653" s="227" t="s">
        <v>17864</v>
      </c>
      <c r="S653" s="228"/>
      <c r="T653" s="228"/>
      <c r="U653" s="228">
        <v>142</v>
      </c>
      <c r="V653" s="373"/>
      <c r="W653" s="227" t="s">
        <v>11410</v>
      </c>
      <c r="X653" s="227"/>
      <c r="Y653" s="227"/>
      <c r="Z653" s="227"/>
      <c r="AA653" s="227"/>
      <c r="AB653" s="227"/>
      <c r="AC653" s="227"/>
      <c r="AD653" s="241">
        <v>2019</v>
      </c>
      <c r="AE653" s="241"/>
      <c r="AF653" s="241"/>
      <c r="AG653" s="241"/>
      <c r="AH653" s="241"/>
      <c r="AI653" s="244">
        <v>11590</v>
      </c>
      <c r="AJ653" s="244"/>
    </row>
    <row r="654" spans="1:36" s="214" customFormat="1" ht="24" customHeight="1">
      <c r="A654" s="133"/>
      <c r="B654" s="903"/>
      <c r="C654" s="227" t="s">
        <v>4942</v>
      </c>
      <c r="D654" s="227" t="s">
        <v>23610</v>
      </c>
      <c r="E654" s="227" t="s">
        <v>17866</v>
      </c>
      <c r="F654" s="227" t="s">
        <v>4942</v>
      </c>
      <c r="G654" s="227" t="s">
        <v>5142</v>
      </c>
      <c r="H654" s="228">
        <v>46138</v>
      </c>
      <c r="I654" s="228">
        <v>2991.73</v>
      </c>
      <c r="J654" s="228">
        <v>4528</v>
      </c>
      <c r="K654" s="228"/>
      <c r="L654" s="228"/>
      <c r="M654" s="228"/>
      <c r="N654" s="228"/>
      <c r="O654" s="228">
        <v>4528</v>
      </c>
      <c r="P654" s="228">
        <v>2162</v>
      </c>
      <c r="Q654" s="228"/>
      <c r="R654" s="227" t="s">
        <v>17865</v>
      </c>
      <c r="S654" s="228"/>
      <c r="T654" s="228"/>
      <c r="U654" s="228"/>
      <c r="V654" s="373"/>
      <c r="W654" s="227" t="s">
        <v>11411</v>
      </c>
      <c r="X654" s="227"/>
      <c r="Y654" s="227"/>
      <c r="Z654" s="227"/>
      <c r="AA654" s="227"/>
      <c r="AB654" s="227"/>
      <c r="AC654" s="227"/>
      <c r="AD654" s="241">
        <v>2018</v>
      </c>
      <c r="AE654" s="241"/>
      <c r="AF654" s="241"/>
      <c r="AG654" s="241"/>
      <c r="AH654" s="241"/>
      <c r="AI654" s="244">
        <v>8970</v>
      </c>
      <c r="AJ654" s="244"/>
    </row>
    <row r="655" spans="1:36" s="214" customFormat="1" ht="24" customHeight="1">
      <c r="A655" s="133"/>
      <c r="B655" s="903"/>
      <c r="C655" s="227" t="s">
        <v>2019</v>
      </c>
      <c r="D655" s="227" t="s">
        <v>23611</v>
      </c>
      <c r="E655" s="227" t="s">
        <v>16940</v>
      </c>
      <c r="F655" s="227" t="s">
        <v>2019</v>
      </c>
      <c r="G655" s="227" t="s">
        <v>5063</v>
      </c>
      <c r="H655" s="228">
        <v>11206</v>
      </c>
      <c r="I655" s="228">
        <v>888.21</v>
      </c>
      <c r="J655" s="228">
        <v>2349</v>
      </c>
      <c r="K655" s="228"/>
      <c r="L655" s="228"/>
      <c r="M655" s="228"/>
      <c r="N655" s="228"/>
      <c r="O655" s="228">
        <v>2071</v>
      </c>
      <c r="P655" s="228">
        <v>855</v>
      </c>
      <c r="Q655" s="228" t="s">
        <v>16949</v>
      </c>
      <c r="R655" s="227" t="s">
        <v>12734</v>
      </c>
      <c r="S655" s="228">
        <v>1216</v>
      </c>
      <c r="T655" s="228" t="s">
        <v>1377</v>
      </c>
      <c r="U655" s="228">
        <v>245</v>
      </c>
      <c r="V655" s="373"/>
      <c r="W655" s="227" t="s">
        <v>13921</v>
      </c>
      <c r="X655" s="227"/>
      <c r="Y655" s="227"/>
      <c r="Z655" s="227"/>
      <c r="AA655" s="227"/>
      <c r="AB655" s="227"/>
      <c r="AC655" s="227"/>
      <c r="AD655" s="241">
        <v>2023</v>
      </c>
      <c r="AE655" s="241"/>
      <c r="AF655" s="241"/>
      <c r="AG655" s="241"/>
      <c r="AH655" s="241"/>
      <c r="AI655" s="241">
        <v>2023</v>
      </c>
      <c r="AJ655" s="380"/>
    </row>
    <row r="656" spans="1:36" s="214" customFormat="1" ht="24" customHeight="1">
      <c r="A656" s="133"/>
      <c r="B656" s="903"/>
      <c r="C656" s="227" t="s">
        <v>2019</v>
      </c>
      <c r="D656" s="227" t="s">
        <v>23612</v>
      </c>
      <c r="E656" s="227" t="s">
        <v>17867</v>
      </c>
      <c r="F656" s="227" t="s">
        <v>2019</v>
      </c>
      <c r="G656" s="227" t="s">
        <v>5063</v>
      </c>
      <c r="H656" s="228">
        <v>5396</v>
      </c>
      <c r="I656" s="228">
        <v>2494</v>
      </c>
      <c r="J656" s="228">
        <v>3909</v>
      </c>
      <c r="K656" s="228"/>
      <c r="L656" s="228"/>
      <c r="M656" s="228"/>
      <c r="N656" s="228"/>
      <c r="O656" s="228">
        <v>2206</v>
      </c>
      <c r="P656" s="228">
        <v>735</v>
      </c>
      <c r="Q656" s="228" t="s">
        <v>16950</v>
      </c>
      <c r="R656" s="227" t="s">
        <v>12734</v>
      </c>
      <c r="S656" s="228">
        <v>596</v>
      </c>
      <c r="T656" s="228" t="s">
        <v>12793</v>
      </c>
      <c r="U656" s="228">
        <v>875</v>
      </c>
      <c r="V656" s="373"/>
      <c r="W656" s="227" t="s">
        <v>13921</v>
      </c>
      <c r="X656" s="227"/>
      <c r="Y656" s="227"/>
      <c r="Z656" s="227"/>
      <c r="AA656" s="227"/>
      <c r="AB656" s="227"/>
      <c r="AC656" s="227"/>
      <c r="AD656" s="241">
        <v>2023</v>
      </c>
      <c r="AE656" s="241"/>
      <c r="AF656" s="241"/>
      <c r="AG656" s="241"/>
      <c r="AH656" s="241"/>
      <c r="AI656" s="241">
        <v>2023</v>
      </c>
      <c r="AJ656" s="380"/>
    </row>
    <row r="657" spans="1:36" s="214" customFormat="1" ht="24" customHeight="1">
      <c r="A657" s="133"/>
      <c r="B657" s="903"/>
      <c r="C657" s="227" t="s">
        <v>4958</v>
      </c>
      <c r="D657" s="227" t="s">
        <v>23613</v>
      </c>
      <c r="E657" s="227" t="s">
        <v>5143</v>
      </c>
      <c r="F657" s="227" t="s">
        <v>4958</v>
      </c>
      <c r="G657" s="227" t="s">
        <v>4958</v>
      </c>
      <c r="H657" s="228">
        <v>4527</v>
      </c>
      <c r="I657" s="228">
        <v>3246</v>
      </c>
      <c r="J657" s="228">
        <v>6553</v>
      </c>
      <c r="K657" s="228"/>
      <c r="L657" s="228"/>
      <c r="M657" s="228"/>
      <c r="N657" s="228"/>
      <c r="O657" s="228"/>
      <c r="P657" s="228"/>
      <c r="Q657" s="228" t="s">
        <v>5144</v>
      </c>
      <c r="R657" s="227" t="s">
        <v>454</v>
      </c>
      <c r="S657" s="228"/>
      <c r="T657" s="228"/>
      <c r="U657" s="228"/>
      <c r="V657" s="373"/>
      <c r="W657" s="227"/>
      <c r="X657" s="227"/>
      <c r="Y657" s="227"/>
      <c r="Z657" s="227"/>
      <c r="AA657" s="227"/>
      <c r="AB657" s="227"/>
      <c r="AC657" s="227"/>
      <c r="AD657" s="241">
        <v>2015</v>
      </c>
      <c r="AE657" s="241"/>
      <c r="AF657" s="241"/>
      <c r="AG657" s="241"/>
      <c r="AH657" s="241"/>
      <c r="AI657" s="244">
        <v>1200</v>
      </c>
      <c r="AJ657" s="244"/>
    </row>
    <row r="658" spans="1:36" s="214" customFormat="1" ht="24" customHeight="1">
      <c r="A658" s="133"/>
      <c r="B658" s="903"/>
      <c r="C658" s="227" t="s">
        <v>4958</v>
      </c>
      <c r="D658" s="227" t="s">
        <v>23614</v>
      </c>
      <c r="E658" s="227" t="s">
        <v>11412</v>
      </c>
      <c r="F658" s="227" t="s">
        <v>4958</v>
      </c>
      <c r="G658" s="227" t="s">
        <v>4958</v>
      </c>
      <c r="H658" s="228">
        <v>9660</v>
      </c>
      <c r="I658" s="228">
        <v>2705</v>
      </c>
      <c r="J658" s="228">
        <v>4679</v>
      </c>
      <c r="K658" s="228"/>
      <c r="L658" s="228"/>
      <c r="M658" s="228"/>
      <c r="N658" s="228"/>
      <c r="O658" s="228"/>
      <c r="P658" s="228">
        <v>800</v>
      </c>
      <c r="Q658" s="228"/>
      <c r="R658" s="227" t="s">
        <v>2399</v>
      </c>
      <c r="S658" s="228"/>
      <c r="T658" s="228"/>
      <c r="U658" s="228">
        <v>1</v>
      </c>
      <c r="V658" s="373"/>
      <c r="W658" s="227" t="s">
        <v>11413</v>
      </c>
      <c r="X658" s="227"/>
      <c r="Y658" s="227"/>
      <c r="Z658" s="227"/>
      <c r="AA658" s="227"/>
      <c r="AB658" s="227"/>
      <c r="AC658" s="227"/>
      <c r="AD658" s="241">
        <v>2017</v>
      </c>
      <c r="AE658" s="241"/>
      <c r="AF658" s="241"/>
      <c r="AG658" s="241"/>
      <c r="AH658" s="241"/>
      <c r="AI658" s="244">
        <v>17200</v>
      </c>
      <c r="AJ658" s="244"/>
    </row>
    <row r="659" spans="1:36" s="214" customFormat="1" ht="24" customHeight="1">
      <c r="A659" s="133"/>
      <c r="B659" s="903"/>
      <c r="C659" s="227" t="s">
        <v>16941</v>
      </c>
      <c r="D659" s="227" t="s">
        <v>23615</v>
      </c>
      <c r="E659" s="227" t="s">
        <v>16942</v>
      </c>
      <c r="F659" s="227" t="s">
        <v>16941</v>
      </c>
      <c r="G659" s="227" t="s">
        <v>16941</v>
      </c>
      <c r="H659" s="228">
        <v>2391</v>
      </c>
      <c r="I659" s="228">
        <v>270</v>
      </c>
      <c r="J659" s="228">
        <v>270</v>
      </c>
      <c r="K659" s="228"/>
      <c r="L659" s="228"/>
      <c r="M659" s="228"/>
      <c r="N659" s="228"/>
      <c r="O659" s="228"/>
      <c r="P659" s="228">
        <v>270</v>
      </c>
      <c r="Q659" s="228" t="s">
        <v>16951</v>
      </c>
      <c r="R659" s="227" t="s">
        <v>13104</v>
      </c>
      <c r="S659" s="228"/>
      <c r="T659" s="228"/>
      <c r="U659" s="228"/>
      <c r="V659" s="373"/>
      <c r="W659" s="615" t="s">
        <v>13104</v>
      </c>
      <c r="X659" s="227"/>
      <c r="Y659" s="227"/>
      <c r="Z659" s="227"/>
      <c r="AA659" s="227"/>
      <c r="AB659" s="227"/>
      <c r="AC659" s="227"/>
      <c r="AD659" s="468">
        <v>2020</v>
      </c>
      <c r="AE659" s="241"/>
      <c r="AF659" s="241"/>
      <c r="AG659" s="241"/>
      <c r="AH659" s="241"/>
      <c r="AI659" s="616">
        <v>650</v>
      </c>
      <c r="AJ659" s="364"/>
    </row>
    <row r="660" spans="1:36" s="214" customFormat="1" ht="24" customHeight="1">
      <c r="A660" s="133"/>
      <c r="B660" s="903"/>
      <c r="C660" s="227" t="s">
        <v>16941</v>
      </c>
      <c r="D660" s="227" t="s">
        <v>23616</v>
      </c>
      <c r="E660" s="227" t="s">
        <v>16943</v>
      </c>
      <c r="F660" s="227" t="s">
        <v>16941</v>
      </c>
      <c r="G660" s="227" t="s">
        <v>16941</v>
      </c>
      <c r="H660" s="228">
        <v>1845</v>
      </c>
      <c r="I660" s="228">
        <v>499.28</v>
      </c>
      <c r="J660" s="228">
        <v>499.28</v>
      </c>
      <c r="K660" s="228"/>
      <c r="L660" s="228"/>
      <c r="M660" s="228"/>
      <c r="N660" s="228"/>
      <c r="O660" s="228"/>
      <c r="P660" s="228">
        <v>499.28</v>
      </c>
      <c r="Q660" s="228"/>
      <c r="R660" s="227" t="s">
        <v>13248</v>
      </c>
      <c r="S660" s="228"/>
      <c r="T660" s="228"/>
      <c r="U660" s="228"/>
      <c r="V660" s="373"/>
      <c r="W660" s="615" t="s">
        <v>16953</v>
      </c>
      <c r="X660" s="227"/>
      <c r="Y660" s="227"/>
      <c r="Z660" s="227"/>
      <c r="AA660" s="227"/>
      <c r="AB660" s="227"/>
      <c r="AC660" s="227"/>
      <c r="AD660" s="468">
        <v>2019</v>
      </c>
      <c r="AE660" s="241"/>
      <c r="AF660" s="241"/>
      <c r="AG660" s="241"/>
      <c r="AH660" s="241"/>
      <c r="AI660" s="616">
        <v>405</v>
      </c>
      <c r="AJ660" s="364"/>
    </row>
    <row r="661" spans="1:36" s="214" customFormat="1" ht="24" customHeight="1">
      <c r="A661" s="133"/>
      <c r="B661" s="903"/>
      <c r="C661" s="227" t="s">
        <v>16941</v>
      </c>
      <c r="D661" s="227" t="s">
        <v>23617</v>
      </c>
      <c r="E661" s="227" t="s">
        <v>23618</v>
      </c>
      <c r="F661" s="227" t="s">
        <v>16941</v>
      </c>
      <c r="G661" s="227" t="s">
        <v>16941</v>
      </c>
      <c r="H661" s="228">
        <v>34795</v>
      </c>
      <c r="I661" s="228">
        <v>4546</v>
      </c>
      <c r="J661" s="228">
        <v>8452</v>
      </c>
      <c r="K661" s="228" t="s">
        <v>16113</v>
      </c>
      <c r="L661" s="228"/>
      <c r="M661" s="228"/>
      <c r="N661" s="228"/>
      <c r="O661" s="228"/>
      <c r="P661" s="228">
        <v>921</v>
      </c>
      <c r="Q661" s="228" t="s">
        <v>23619</v>
      </c>
      <c r="R661" s="227" t="s">
        <v>13104</v>
      </c>
      <c r="S661" s="228">
        <v>1064</v>
      </c>
      <c r="T661" s="228" t="s">
        <v>23620</v>
      </c>
      <c r="U661" s="228">
        <v>1</v>
      </c>
      <c r="V661" s="227">
        <v>2024</v>
      </c>
      <c r="W661" s="615"/>
      <c r="X661" s="227"/>
      <c r="Y661" s="227"/>
      <c r="Z661" s="227"/>
      <c r="AA661" s="227"/>
      <c r="AB661" s="227"/>
      <c r="AC661" s="227"/>
      <c r="AD661" s="468">
        <v>2024</v>
      </c>
      <c r="AE661" s="322">
        <v>28000</v>
      </c>
      <c r="AF661" s="241"/>
      <c r="AG661" s="241"/>
      <c r="AH661" s="241"/>
      <c r="AI661" s="616">
        <v>28000</v>
      </c>
      <c r="AJ661" s="364" t="s">
        <v>13406</v>
      </c>
    </row>
    <row r="662" spans="1:36" s="214" customFormat="1" ht="24" customHeight="1">
      <c r="A662" s="133"/>
      <c r="B662" s="903"/>
      <c r="C662" s="227" t="s">
        <v>4960</v>
      </c>
      <c r="D662" s="227" t="s">
        <v>23543</v>
      </c>
      <c r="E662" s="227" t="s">
        <v>5145</v>
      </c>
      <c r="F662" s="227" t="s">
        <v>4960</v>
      </c>
      <c r="G662" s="227" t="s">
        <v>13079</v>
      </c>
      <c r="H662" s="228">
        <v>23009</v>
      </c>
      <c r="I662" s="228">
        <v>3773</v>
      </c>
      <c r="J662" s="228">
        <v>4151</v>
      </c>
      <c r="K662" s="228"/>
      <c r="L662" s="228"/>
      <c r="M662" s="228"/>
      <c r="N662" s="228"/>
      <c r="O662" s="228">
        <v>1842</v>
      </c>
      <c r="P662" s="228">
        <v>798</v>
      </c>
      <c r="Q662" s="228" t="s">
        <v>5146</v>
      </c>
      <c r="R662" s="227" t="s">
        <v>2664</v>
      </c>
      <c r="S662" s="228">
        <v>545</v>
      </c>
      <c r="T662" s="228" t="s">
        <v>5147</v>
      </c>
      <c r="U662" s="228">
        <v>499</v>
      </c>
      <c r="V662" s="373"/>
      <c r="W662" s="227" t="s">
        <v>5149</v>
      </c>
      <c r="X662" s="227"/>
      <c r="Y662" s="227"/>
      <c r="Z662" s="227"/>
      <c r="AA662" s="227"/>
      <c r="AB662" s="227"/>
      <c r="AC662" s="227"/>
      <c r="AD662" s="241">
        <v>2000</v>
      </c>
      <c r="AE662" s="241"/>
      <c r="AF662" s="241"/>
      <c r="AG662" s="241"/>
      <c r="AH662" s="241"/>
      <c r="AI662" s="244">
        <v>6378</v>
      </c>
      <c r="AJ662" s="244"/>
    </row>
    <row r="663" spans="1:36" s="214" customFormat="1" ht="24" customHeight="1">
      <c r="A663" s="133"/>
      <c r="B663" s="903"/>
      <c r="C663" s="227" t="s">
        <v>4960</v>
      </c>
      <c r="D663" s="227" t="s">
        <v>23621</v>
      </c>
      <c r="E663" s="227" t="s">
        <v>5150</v>
      </c>
      <c r="F663" s="227" t="s">
        <v>4960</v>
      </c>
      <c r="G663" s="227" t="s">
        <v>16923</v>
      </c>
      <c r="H663" s="228">
        <v>14651</v>
      </c>
      <c r="I663" s="228">
        <v>2121</v>
      </c>
      <c r="J663" s="228">
        <v>6725</v>
      </c>
      <c r="K663" s="228"/>
      <c r="L663" s="228"/>
      <c r="M663" s="228"/>
      <c r="N663" s="228"/>
      <c r="O663" s="228">
        <v>3484</v>
      </c>
      <c r="P663" s="228">
        <v>1863</v>
      </c>
      <c r="Q663" s="228" t="s">
        <v>1362</v>
      </c>
      <c r="R663" s="227" t="s">
        <v>16952</v>
      </c>
      <c r="S663" s="228">
        <v>1442</v>
      </c>
      <c r="T663" s="228" t="s">
        <v>1364</v>
      </c>
      <c r="U663" s="228">
        <v>179</v>
      </c>
      <c r="V663" s="373"/>
      <c r="W663" s="227" t="s">
        <v>1529</v>
      </c>
      <c r="X663" s="227"/>
      <c r="Y663" s="227"/>
      <c r="Z663" s="227"/>
      <c r="AA663" s="227"/>
      <c r="AB663" s="227"/>
      <c r="AC663" s="227"/>
      <c r="AD663" s="241">
        <v>1991</v>
      </c>
      <c r="AE663" s="241"/>
      <c r="AF663" s="241"/>
      <c r="AG663" s="241"/>
      <c r="AH663" s="241"/>
      <c r="AI663" s="244">
        <v>5514</v>
      </c>
      <c r="AJ663" s="244"/>
    </row>
    <row r="664" spans="1:36" s="214" customFormat="1" ht="24" customHeight="1">
      <c r="A664" s="133"/>
      <c r="B664" s="903"/>
      <c r="C664" s="227" t="s">
        <v>4960</v>
      </c>
      <c r="D664" s="227" t="s">
        <v>23622</v>
      </c>
      <c r="E664" s="227" t="s">
        <v>13107</v>
      </c>
      <c r="F664" s="227" t="s">
        <v>13108</v>
      </c>
      <c r="G664" s="227" t="s">
        <v>16923</v>
      </c>
      <c r="H664" s="228">
        <v>9976</v>
      </c>
      <c r="I664" s="228">
        <v>2457</v>
      </c>
      <c r="J664" s="228">
        <v>4719</v>
      </c>
      <c r="K664" s="228"/>
      <c r="L664" s="228"/>
      <c r="M664" s="228"/>
      <c r="N664" s="228"/>
      <c r="O664" s="228">
        <v>1567</v>
      </c>
      <c r="P664" s="228">
        <v>579.84</v>
      </c>
      <c r="Q664" s="228" t="s">
        <v>13109</v>
      </c>
      <c r="R664" s="227" t="s">
        <v>13110</v>
      </c>
      <c r="S664" s="228">
        <v>385</v>
      </c>
      <c r="T664" s="228" t="s">
        <v>13111</v>
      </c>
      <c r="U664" s="228">
        <v>219</v>
      </c>
      <c r="V664" s="373"/>
      <c r="W664" s="227" t="s">
        <v>13112</v>
      </c>
      <c r="X664" s="227"/>
      <c r="Y664" s="227"/>
      <c r="Z664" s="227"/>
      <c r="AA664" s="227"/>
      <c r="AB664" s="227"/>
      <c r="AC664" s="227"/>
      <c r="AD664" s="241">
        <v>2021</v>
      </c>
      <c r="AE664" s="241"/>
      <c r="AF664" s="241"/>
      <c r="AG664" s="241"/>
      <c r="AH664" s="241"/>
      <c r="AI664" s="244">
        <v>12150</v>
      </c>
      <c r="AJ664" s="244"/>
    </row>
    <row r="665" spans="1:36" s="214" customFormat="1" ht="24" customHeight="1">
      <c r="A665" s="133"/>
      <c r="B665" s="903"/>
      <c r="C665" s="227" t="s">
        <v>4960</v>
      </c>
      <c r="D665" s="227" t="s">
        <v>23623</v>
      </c>
      <c r="E665" s="227" t="s">
        <v>5152</v>
      </c>
      <c r="F665" s="227" t="s">
        <v>4960</v>
      </c>
      <c r="G665" s="227" t="s">
        <v>13079</v>
      </c>
      <c r="H665" s="228">
        <v>20604</v>
      </c>
      <c r="I665" s="228">
        <v>1138</v>
      </c>
      <c r="J665" s="228">
        <v>1675</v>
      </c>
      <c r="K665" s="228"/>
      <c r="L665" s="228"/>
      <c r="M665" s="228"/>
      <c r="N665" s="228"/>
      <c r="O665" s="228">
        <v>393</v>
      </c>
      <c r="P665" s="228">
        <v>393</v>
      </c>
      <c r="Q665" s="228" t="s">
        <v>5153</v>
      </c>
      <c r="R665" s="227" t="s">
        <v>5154</v>
      </c>
      <c r="S665" s="228"/>
      <c r="T665" s="228"/>
      <c r="U665" s="228"/>
      <c r="V665" s="373"/>
      <c r="W665" s="227" t="s">
        <v>5155</v>
      </c>
      <c r="X665" s="227"/>
      <c r="Y665" s="227"/>
      <c r="Z665" s="227"/>
      <c r="AA665" s="227"/>
      <c r="AB665" s="227"/>
      <c r="AC665" s="227"/>
      <c r="AD665" s="241">
        <v>2002</v>
      </c>
      <c r="AE665" s="241"/>
      <c r="AF665" s="241"/>
      <c r="AG665" s="241"/>
      <c r="AH665" s="241"/>
      <c r="AI665" s="244">
        <v>2662</v>
      </c>
      <c r="AJ665" s="244"/>
    </row>
    <row r="666" spans="1:36" s="214" customFormat="1" ht="24" customHeight="1">
      <c r="A666" s="133"/>
      <c r="B666" s="903"/>
      <c r="C666" s="227" t="s">
        <v>4960</v>
      </c>
      <c r="D666" s="227" t="s">
        <v>23422</v>
      </c>
      <c r="E666" s="227" t="s">
        <v>5157</v>
      </c>
      <c r="F666" s="227" t="s">
        <v>4960</v>
      </c>
      <c r="G666" s="227" t="s">
        <v>13108</v>
      </c>
      <c r="H666" s="228">
        <v>6359</v>
      </c>
      <c r="I666" s="228">
        <v>492</v>
      </c>
      <c r="J666" s="228">
        <v>492</v>
      </c>
      <c r="K666" s="228" t="s">
        <v>1207</v>
      </c>
      <c r="L666" s="228" t="s">
        <v>1156</v>
      </c>
      <c r="M666" s="228"/>
      <c r="N666" s="228"/>
      <c r="O666" s="228">
        <v>496</v>
      </c>
      <c r="P666" s="228">
        <v>465</v>
      </c>
      <c r="Q666" s="228" t="s">
        <v>5158</v>
      </c>
      <c r="R666" s="227" t="s">
        <v>5154</v>
      </c>
      <c r="S666" s="228"/>
      <c r="T666" s="228"/>
      <c r="U666" s="228"/>
      <c r="V666" s="373" t="s">
        <v>5148</v>
      </c>
      <c r="W666" s="227" t="s">
        <v>5159</v>
      </c>
      <c r="X666" s="227"/>
      <c r="Y666" s="227"/>
      <c r="Z666" s="227"/>
      <c r="AA666" s="227"/>
      <c r="AB666" s="227" t="s">
        <v>4571</v>
      </c>
      <c r="AC666" s="227"/>
      <c r="AD666" s="241">
        <v>2004</v>
      </c>
      <c r="AE666" s="241"/>
      <c r="AF666" s="241"/>
      <c r="AG666" s="241"/>
      <c r="AH666" s="241"/>
      <c r="AI666" s="244">
        <v>48</v>
      </c>
      <c r="AJ666" s="244"/>
    </row>
    <row r="667" spans="1:36" s="214" customFormat="1" ht="24" customHeight="1">
      <c r="A667" s="133"/>
      <c r="B667" s="903"/>
      <c r="C667" s="227" t="s">
        <v>4960</v>
      </c>
      <c r="D667" s="227" t="s">
        <v>23624</v>
      </c>
      <c r="E667" s="227" t="s">
        <v>5160</v>
      </c>
      <c r="F667" s="227" t="s">
        <v>4960</v>
      </c>
      <c r="G667" s="227" t="s">
        <v>4960</v>
      </c>
      <c r="H667" s="228">
        <v>4534</v>
      </c>
      <c r="I667" s="228">
        <v>501</v>
      </c>
      <c r="J667" s="228">
        <v>496</v>
      </c>
      <c r="K667" s="228" t="s">
        <v>1172</v>
      </c>
      <c r="L667" s="228" t="s">
        <v>1164</v>
      </c>
      <c r="M667" s="228"/>
      <c r="N667" s="228"/>
      <c r="O667" s="228">
        <v>399</v>
      </c>
      <c r="P667" s="228">
        <v>399</v>
      </c>
      <c r="Q667" s="228" t="s">
        <v>5161</v>
      </c>
      <c r="R667" s="227" t="s">
        <v>5154</v>
      </c>
      <c r="S667" s="228"/>
      <c r="T667" s="228"/>
      <c r="U667" s="228"/>
      <c r="V667" s="373">
        <v>2514</v>
      </c>
      <c r="W667" s="227" t="s">
        <v>5159</v>
      </c>
      <c r="X667" s="227"/>
      <c r="Y667" s="227"/>
      <c r="Z667" s="227"/>
      <c r="AA667" s="227"/>
      <c r="AB667" s="227" t="s">
        <v>4571</v>
      </c>
      <c r="AC667" s="227"/>
      <c r="AD667" s="241">
        <v>2010</v>
      </c>
      <c r="AE667" s="241"/>
      <c r="AF667" s="241"/>
      <c r="AG667" s="241"/>
      <c r="AH667" s="241"/>
      <c r="AI667" s="244"/>
      <c r="AJ667" s="244"/>
    </row>
    <row r="668" spans="1:36" s="214" customFormat="1" ht="24" customHeight="1">
      <c r="A668" s="133"/>
      <c r="B668" s="903"/>
      <c r="C668" s="227" t="s">
        <v>4960</v>
      </c>
      <c r="D668" s="227" t="s">
        <v>23625</v>
      </c>
      <c r="E668" s="227" t="s">
        <v>5162</v>
      </c>
      <c r="F668" s="227" t="s">
        <v>4960</v>
      </c>
      <c r="G668" s="227" t="s">
        <v>14017</v>
      </c>
      <c r="H668" s="228">
        <v>59874</v>
      </c>
      <c r="I668" s="228">
        <v>1349</v>
      </c>
      <c r="J668" s="228">
        <v>7492</v>
      </c>
      <c r="K668" s="228"/>
      <c r="L668" s="228"/>
      <c r="M668" s="228"/>
      <c r="N668" s="228"/>
      <c r="O668" s="228">
        <v>553</v>
      </c>
      <c r="P668" s="228">
        <v>553</v>
      </c>
      <c r="Q668" s="228" t="s">
        <v>14018</v>
      </c>
      <c r="R668" s="227" t="s">
        <v>12747</v>
      </c>
      <c r="S668" s="228"/>
      <c r="T668" s="228"/>
      <c r="U668" s="228"/>
      <c r="V668" s="373"/>
      <c r="W668" s="227" t="s">
        <v>14019</v>
      </c>
      <c r="X668" s="227"/>
      <c r="Y668" s="227"/>
      <c r="Z668" s="227"/>
      <c r="AA668" s="227"/>
      <c r="AB668" s="227"/>
      <c r="AC668" s="227"/>
      <c r="AD668" s="241">
        <v>2011</v>
      </c>
      <c r="AE668" s="241"/>
      <c r="AF668" s="241"/>
      <c r="AG668" s="241"/>
      <c r="AH668" s="241"/>
      <c r="AI668" s="244"/>
      <c r="AJ668" s="244"/>
    </row>
    <row r="669" spans="1:36" s="214" customFormat="1" ht="24.75" customHeight="1">
      <c r="A669" s="133"/>
      <c r="B669" s="903"/>
      <c r="C669" s="227" t="s">
        <v>13108</v>
      </c>
      <c r="D669" s="227" t="s">
        <v>23400</v>
      </c>
      <c r="E669" s="227" t="s">
        <v>14016</v>
      </c>
      <c r="F669" s="227" t="s">
        <v>4960</v>
      </c>
      <c r="G669" s="227" t="s">
        <v>13079</v>
      </c>
      <c r="H669" s="228">
        <v>260000</v>
      </c>
      <c r="I669" s="228">
        <v>2557</v>
      </c>
      <c r="J669" s="228">
        <v>5598</v>
      </c>
      <c r="K669" s="228" t="s">
        <v>1583</v>
      </c>
      <c r="L669" s="228" t="s">
        <v>454</v>
      </c>
      <c r="M669" s="228"/>
      <c r="N669" s="228"/>
      <c r="O669" s="228">
        <f>P669+S669+U669</f>
        <v>1102</v>
      </c>
      <c r="P669" s="228">
        <v>573</v>
      </c>
      <c r="Q669" s="228" t="s">
        <v>14020</v>
      </c>
      <c r="R669" s="227" t="s">
        <v>14021</v>
      </c>
      <c r="S669" s="241">
        <v>320</v>
      </c>
      <c r="T669" s="244" t="s">
        <v>14022</v>
      </c>
      <c r="U669" s="244">
        <v>209</v>
      </c>
      <c r="V669" s="373"/>
      <c r="W669" s="241" t="s">
        <v>14023</v>
      </c>
      <c r="X669" s="227"/>
      <c r="Y669" s="227"/>
      <c r="Z669" s="227"/>
      <c r="AA669" s="227"/>
      <c r="AB669" s="227" t="s">
        <v>5156</v>
      </c>
      <c r="AC669" s="227"/>
      <c r="AD669" s="241">
        <v>2022</v>
      </c>
      <c r="AE669" s="241"/>
      <c r="AF669" s="241"/>
      <c r="AG669" s="241"/>
      <c r="AH669" s="241"/>
      <c r="AI669" s="244">
        <v>16200</v>
      </c>
      <c r="AJ669" s="244" t="s">
        <v>14024</v>
      </c>
    </row>
    <row r="670" spans="1:36" s="214" customFormat="1" ht="24" customHeight="1">
      <c r="A670" s="133"/>
      <c r="B670" s="903"/>
      <c r="C670" s="227" t="s">
        <v>4964</v>
      </c>
      <c r="D670" s="609" t="s">
        <v>23626</v>
      </c>
      <c r="E670" s="227" t="s">
        <v>5163</v>
      </c>
      <c r="F670" s="227" t="s">
        <v>4964</v>
      </c>
      <c r="G670" s="227" t="s">
        <v>5164</v>
      </c>
      <c r="H670" s="228">
        <v>6660</v>
      </c>
      <c r="I670" s="228">
        <v>708</v>
      </c>
      <c r="J670" s="228">
        <v>708</v>
      </c>
      <c r="K670" s="228"/>
      <c r="L670" s="228"/>
      <c r="M670" s="228"/>
      <c r="N670" s="228"/>
      <c r="O670" s="228">
        <v>1008</v>
      </c>
      <c r="P670" s="228">
        <v>1008</v>
      </c>
      <c r="Q670" s="228" t="s">
        <v>5165</v>
      </c>
      <c r="R670" s="227" t="s">
        <v>1583</v>
      </c>
      <c r="S670" s="228"/>
      <c r="T670" s="228"/>
      <c r="U670" s="228"/>
      <c r="V670" s="373"/>
      <c r="W670" s="227" t="s">
        <v>5155</v>
      </c>
      <c r="X670" s="227"/>
      <c r="Y670" s="227"/>
      <c r="Z670" s="227"/>
      <c r="AA670" s="227"/>
      <c r="AB670" s="227"/>
      <c r="AC670" s="227"/>
      <c r="AD670" s="241">
        <v>2009</v>
      </c>
      <c r="AE670" s="241"/>
      <c r="AF670" s="241"/>
      <c r="AG670" s="241"/>
      <c r="AH670" s="241"/>
      <c r="AI670" s="244">
        <v>750</v>
      </c>
      <c r="AJ670" s="244"/>
    </row>
    <row r="671" spans="1:36" s="214" customFormat="1" ht="24" customHeight="1">
      <c r="A671" s="133"/>
      <c r="B671" s="903"/>
      <c r="C671" s="227" t="s">
        <v>4964</v>
      </c>
      <c r="D671" s="609" t="s">
        <v>23627</v>
      </c>
      <c r="E671" s="227" t="s">
        <v>5166</v>
      </c>
      <c r="F671" s="227" t="s">
        <v>4964</v>
      </c>
      <c r="G671" s="227" t="s">
        <v>4964</v>
      </c>
      <c r="H671" s="228">
        <v>3889</v>
      </c>
      <c r="I671" s="228">
        <v>675</v>
      </c>
      <c r="J671" s="228">
        <v>675</v>
      </c>
      <c r="K671" s="228"/>
      <c r="L671" s="228"/>
      <c r="M671" s="228"/>
      <c r="N671" s="228"/>
      <c r="O671" s="228">
        <v>660</v>
      </c>
      <c r="P671" s="228">
        <v>660</v>
      </c>
      <c r="Q671" s="228" t="s">
        <v>5167</v>
      </c>
      <c r="R671" s="227" t="s">
        <v>3254</v>
      </c>
      <c r="S671" s="228"/>
      <c r="T671" s="228"/>
      <c r="U671" s="228"/>
      <c r="V671" s="373"/>
      <c r="W671" s="227" t="s">
        <v>1529</v>
      </c>
      <c r="X671" s="227"/>
      <c r="Y671" s="227"/>
      <c r="Z671" s="227"/>
      <c r="AA671" s="227"/>
      <c r="AB671" s="227"/>
      <c r="AC671" s="227"/>
      <c r="AD671" s="241">
        <v>2009</v>
      </c>
      <c r="AE671" s="241"/>
      <c r="AF671" s="241"/>
      <c r="AG671" s="241"/>
      <c r="AH671" s="241"/>
      <c r="AI671" s="244"/>
      <c r="AJ671" s="244"/>
    </row>
    <row r="672" spans="1:36" s="214" customFormat="1" ht="24" customHeight="1">
      <c r="A672" s="133"/>
      <c r="B672" s="903"/>
      <c r="C672" s="359" t="s">
        <v>4964</v>
      </c>
      <c r="D672" s="635" t="s">
        <v>23435</v>
      </c>
      <c r="E672" s="359" t="s">
        <v>23628</v>
      </c>
      <c r="F672" s="359" t="s">
        <v>4964</v>
      </c>
      <c r="G672" s="359" t="s">
        <v>4964</v>
      </c>
      <c r="H672" s="636">
        <v>137579</v>
      </c>
      <c r="I672" s="636">
        <v>12931</v>
      </c>
      <c r="J672" s="636">
        <v>16114</v>
      </c>
      <c r="K672" s="359" t="s">
        <v>1884</v>
      </c>
      <c r="L672" s="359" t="s">
        <v>1836</v>
      </c>
      <c r="M672" s="359"/>
      <c r="N672" s="636"/>
      <c r="O672" s="636"/>
      <c r="P672" s="636"/>
      <c r="Q672" s="636"/>
      <c r="R672" s="636"/>
      <c r="S672" s="636">
        <v>625</v>
      </c>
      <c r="T672" s="359" t="s">
        <v>23629</v>
      </c>
      <c r="U672" s="359">
        <v>292</v>
      </c>
      <c r="V672" s="637"/>
      <c r="W672" s="637" t="s">
        <v>399</v>
      </c>
      <c r="X672" s="637"/>
      <c r="Y672" s="637"/>
      <c r="Z672" s="636"/>
      <c r="AA672" s="359"/>
      <c r="AB672" s="359"/>
      <c r="AC672" s="635"/>
      <c r="AD672" s="241">
        <v>2024</v>
      </c>
      <c r="AE672" s="635"/>
      <c r="AF672" s="635"/>
      <c r="AG672" s="635"/>
      <c r="AH672" s="635"/>
      <c r="AI672" s="547">
        <v>30700</v>
      </c>
      <c r="AJ672" s="635"/>
    </row>
    <row r="673" spans="1:36" s="214" customFormat="1" ht="24" customHeight="1">
      <c r="A673" s="133"/>
      <c r="B673" s="903"/>
      <c r="C673" s="227" t="s">
        <v>4970</v>
      </c>
      <c r="D673" s="363" t="s">
        <v>23441</v>
      </c>
      <c r="E673" s="363" t="s">
        <v>4325</v>
      </c>
      <c r="F673" s="363" t="s">
        <v>4970</v>
      </c>
      <c r="G673" s="363" t="s">
        <v>23552</v>
      </c>
      <c r="H673" s="470">
        <v>57983</v>
      </c>
      <c r="I673" s="470">
        <v>1808</v>
      </c>
      <c r="J673" s="470">
        <v>2475.0500000000002</v>
      </c>
      <c r="K673" s="470" t="s">
        <v>454</v>
      </c>
      <c r="L673" s="470" t="s">
        <v>1156</v>
      </c>
      <c r="M673" s="470" t="s">
        <v>1172</v>
      </c>
      <c r="N673" s="470" t="s">
        <v>1207</v>
      </c>
      <c r="O673" s="470">
        <v>2475</v>
      </c>
      <c r="P673" s="470">
        <v>576</v>
      </c>
      <c r="Q673" s="470" t="s">
        <v>5168</v>
      </c>
      <c r="R673" s="363" t="s">
        <v>1174</v>
      </c>
      <c r="S673" s="470"/>
      <c r="T673" s="470"/>
      <c r="U673" s="228">
        <v>181</v>
      </c>
      <c r="V673" s="373"/>
      <c r="W673" s="227" t="s">
        <v>5169</v>
      </c>
      <c r="X673" s="227"/>
      <c r="Y673" s="227"/>
      <c r="Z673" s="227"/>
      <c r="AA673" s="227"/>
      <c r="AB673" s="227"/>
      <c r="AC673" s="227"/>
      <c r="AD673" s="241">
        <v>1996</v>
      </c>
      <c r="AE673" s="241"/>
      <c r="AF673" s="241"/>
      <c r="AG673" s="241"/>
      <c r="AH673" s="241"/>
      <c r="AI673" s="244">
        <v>2850</v>
      </c>
      <c r="AJ673" s="244"/>
    </row>
    <row r="674" spans="1:36" s="214" customFormat="1" ht="24" customHeight="1">
      <c r="A674" s="133"/>
      <c r="B674" s="903"/>
      <c r="C674" s="227" t="s">
        <v>4970</v>
      </c>
      <c r="D674" s="363" t="s">
        <v>23447</v>
      </c>
      <c r="E674" s="363" t="s">
        <v>23630</v>
      </c>
      <c r="F674" s="363" t="s">
        <v>4970</v>
      </c>
      <c r="G674" s="363" t="s">
        <v>4970</v>
      </c>
      <c r="H674" s="470">
        <v>251442</v>
      </c>
      <c r="I674" s="470">
        <v>4640</v>
      </c>
      <c r="J674" s="470">
        <v>7417</v>
      </c>
      <c r="K674" s="470" t="s">
        <v>454</v>
      </c>
      <c r="L674" s="470" t="s">
        <v>1156</v>
      </c>
      <c r="M674" s="470" t="s">
        <v>1172</v>
      </c>
      <c r="N674" s="470" t="s">
        <v>1207</v>
      </c>
      <c r="O674" s="470">
        <v>7417</v>
      </c>
      <c r="P674" s="470">
        <v>1694</v>
      </c>
      <c r="Q674" s="470" t="s">
        <v>5170</v>
      </c>
      <c r="R674" s="470" t="s">
        <v>1174</v>
      </c>
      <c r="S674" s="470"/>
      <c r="T674" s="470"/>
      <c r="U674" s="228">
        <v>424</v>
      </c>
      <c r="V674" s="373"/>
      <c r="W674" s="228" t="s">
        <v>1529</v>
      </c>
      <c r="X674" s="241">
        <v>2022</v>
      </c>
      <c r="Y674" s="244">
        <v>16200</v>
      </c>
      <c r="Z674" s="244" t="s">
        <v>14024</v>
      </c>
      <c r="AA674" s="227"/>
      <c r="AB674" s="227"/>
      <c r="AC674" s="227"/>
      <c r="AD674" s="241">
        <v>2009</v>
      </c>
      <c r="AE674" s="244">
        <v>16200</v>
      </c>
      <c r="AF674" s="244" t="s">
        <v>14024</v>
      </c>
      <c r="AG674" s="241"/>
      <c r="AH674" s="241"/>
      <c r="AI674" s="244">
        <v>17000</v>
      </c>
      <c r="AJ674" s="244"/>
    </row>
    <row r="675" spans="1:36" s="214" customFormat="1" ht="24" customHeight="1">
      <c r="A675" s="133"/>
      <c r="B675" s="903"/>
      <c r="C675" s="227" t="s">
        <v>4975</v>
      </c>
      <c r="D675" s="227" t="s">
        <v>23631</v>
      </c>
      <c r="E675" s="227" t="s">
        <v>4325</v>
      </c>
      <c r="F675" s="227" t="s">
        <v>4975</v>
      </c>
      <c r="G675" s="227" t="s">
        <v>4975</v>
      </c>
      <c r="H675" s="228">
        <v>6430</v>
      </c>
      <c r="I675" s="228">
        <v>1465</v>
      </c>
      <c r="J675" s="228">
        <v>1749</v>
      </c>
      <c r="K675" s="228"/>
      <c r="L675" s="228"/>
      <c r="M675" s="228"/>
      <c r="N675" s="228"/>
      <c r="O675" s="228">
        <v>561</v>
      </c>
      <c r="P675" s="228">
        <v>561</v>
      </c>
      <c r="Q675" s="228" t="s">
        <v>5171</v>
      </c>
      <c r="R675" s="227" t="s">
        <v>2664</v>
      </c>
      <c r="S675" s="228"/>
      <c r="T675" s="228"/>
      <c r="U675" s="228"/>
      <c r="V675" s="373"/>
      <c r="W675" s="227" t="s">
        <v>1529</v>
      </c>
      <c r="X675" s="227"/>
      <c r="Y675" s="227"/>
      <c r="Z675" s="227"/>
      <c r="AA675" s="227"/>
      <c r="AB675" s="227"/>
      <c r="AC675" s="227"/>
      <c r="AD675" s="241">
        <v>1997</v>
      </c>
      <c r="AE675" s="241"/>
      <c r="AF675" s="241"/>
      <c r="AG675" s="241"/>
      <c r="AH675" s="241"/>
      <c r="AI675" s="244">
        <v>2469</v>
      </c>
      <c r="AJ675" s="244"/>
    </row>
    <row r="676" spans="1:36" s="214" customFormat="1" ht="24" customHeight="1">
      <c r="A676" s="133"/>
      <c r="B676" s="903"/>
      <c r="C676" s="227" t="s">
        <v>4975</v>
      </c>
      <c r="D676" s="227" t="s">
        <v>23632</v>
      </c>
      <c r="E676" s="227" t="s">
        <v>1383</v>
      </c>
      <c r="F676" s="227" t="s">
        <v>4975</v>
      </c>
      <c r="G676" s="227" t="s">
        <v>4975</v>
      </c>
      <c r="H676" s="228">
        <v>7730</v>
      </c>
      <c r="I676" s="228">
        <v>1883</v>
      </c>
      <c r="J676" s="228">
        <v>3993</v>
      </c>
      <c r="K676" s="228"/>
      <c r="L676" s="228"/>
      <c r="M676" s="228"/>
      <c r="N676" s="228"/>
      <c r="O676" s="228">
        <v>1175</v>
      </c>
      <c r="P676" s="228"/>
      <c r="Q676" s="228"/>
      <c r="R676" s="227"/>
      <c r="S676" s="228">
        <v>975</v>
      </c>
      <c r="T676" s="228" t="s">
        <v>5173</v>
      </c>
      <c r="U676" s="228">
        <v>200</v>
      </c>
      <c r="V676" s="373"/>
      <c r="W676" s="227" t="s">
        <v>1529</v>
      </c>
      <c r="X676" s="227"/>
      <c r="Y676" s="227"/>
      <c r="Z676" s="227"/>
      <c r="AA676" s="227"/>
      <c r="AB676" s="227"/>
      <c r="AC676" s="227"/>
      <c r="AD676" s="241">
        <v>2006</v>
      </c>
      <c r="AE676" s="241"/>
      <c r="AF676" s="241"/>
      <c r="AG676" s="241"/>
      <c r="AH676" s="241"/>
      <c r="AI676" s="244">
        <v>5839</v>
      </c>
      <c r="AJ676" s="244"/>
    </row>
    <row r="677" spans="1:36" s="214" customFormat="1" ht="24" customHeight="1">
      <c r="A677" s="133"/>
      <c r="B677" s="903"/>
      <c r="C677" s="227" t="s">
        <v>4975</v>
      </c>
      <c r="D677" s="227" t="s">
        <v>23633</v>
      </c>
      <c r="E677" s="227" t="s">
        <v>1811</v>
      </c>
      <c r="F677" s="227" t="s">
        <v>4975</v>
      </c>
      <c r="G677" s="373" t="s">
        <v>4975</v>
      </c>
      <c r="H677" s="228">
        <v>9432</v>
      </c>
      <c r="I677" s="228">
        <v>1234</v>
      </c>
      <c r="J677" s="228">
        <v>2981</v>
      </c>
      <c r="K677" s="228" t="s">
        <v>1156</v>
      </c>
      <c r="L677" s="228" t="s">
        <v>454</v>
      </c>
      <c r="M677" s="228" t="s">
        <v>1583</v>
      </c>
      <c r="N677" s="228" t="s">
        <v>1172</v>
      </c>
      <c r="O677" s="228">
        <v>2610</v>
      </c>
      <c r="P677" s="228">
        <v>1137</v>
      </c>
      <c r="Q677" s="228" t="s">
        <v>5174</v>
      </c>
      <c r="R677" s="228" t="s">
        <v>2664</v>
      </c>
      <c r="S677" s="228">
        <v>1182</v>
      </c>
      <c r="T677" s="228" t="s">
        <v>5175</v>
      </c>
      <c r="U677" s="228">
        <v>292</v>
      </c>
      <c r="V677" s="373">
        <v>896</v>
      </c>
      <c r="W677" s="227" t="s">
        <v>1529</v>
      </c>
      <c r="X677" s="227">
        <v>2002</v>
      </c>
      <c r="Y677" s="227">
        <v>2003</v>
      </c>
      <c r="Z677" s="227"/>
      <c r="AA677" s="227"/>
      <c r="AB677" s="227" t="s">
        <v>4299</v>
      </c>
      <c r="AC677" s="227"/>
      <c r="AD677" s="241">
        <v>2006</v>
      </c>
      <c r="AE677" s="241"/>
      <c r="AF677" s="241"/>
      <c r="AG677" s="241"/>
      <c r="AH677" s="241"/>
      <c r="AI677" s="244">
        <v>4504</v>
      </c>
      <c r="AJ677" s="244"/>
    </row>
    <row r="678" spans="1:36" s="214" customFormat="1" ht="24" customHeight="1">
      <c r="A678" s="133"/>
      <c r="B678" s="903"/>
      <c r="C678" s="227" t="s">
        <v>4975</v>
      </c>
      <c r="D678" s="227" t="s">
        <v>23634</v>
      </c>
      <c r="E678" s="227" t="s">
        <v>17868</v>
      </c>
      <c r="F678" s="227" t="s">
        <v>4975</v>
      </c>
      <c r="G678" s="373" t="s">
        <v>4975</v>
      </c>
      <c r="H678" s="228">
        <v>77052</v>
      </c>
      <c r="I678" s="228">
        <v>2501</v>
      </c>
      <c r="J678" s="228">
        <v>5290</v>
      </c>
      <c r="K678" s="228"/>
      <c r="L678" s="228"/>
      <c r="M678" s="228"/>
      <c r="N678" s="228"/>
      <c r="O678" s="228">
        <v>1725</v>
      </c>
      <c r="P678" s="228">
        <v>641</v>
      </c>
      <c r="Q678" s="228" t="s">
        <v>9280</v>
      </c>
      <c r="R678" s="228" t="s">
        <v>3324</v>
      </c>
      <c r="S678" s="228">
        <v>890</v>
      </c>
      <c r="T678" s="228" t="s">
        <v>5175</v>
      </c>
      <c r="U678" s="228">
        <v>193</v>
      </c>
      <c r="V678" s="366"/>
      <c r="W678" s="227" t="s">
        <v>1529</v>
      </c>
      <c r="X678" s="227"/>
      <c r="Y678" s="227"/>
      <c r="Z678" s="373"/>
      <c r="AA678" s="599"/>
      <c r="AB678" s="373"/>
      <c r="AC678" s="373"/>
      <c r="AD678" s="241">
        <v>2014</v>
      </c>
      <c r="AE678" s="241"/>
      <c r="AF678" s="241"/>
      <c r="AG678" s="241"/>
      <c r="AH678" s="241"/>
      <c r="AI678" s="244">
        <v>11561</v>
      </c>
      <c r="AJ678" s="244"/>
    </row>
    <row r="679" spans="1:36" s="214" customFormat="1" ht="24" customHeight="1">
      <c r="A679" s="133"/>
      <c r="B679" s="903"/>
      <c r="C679" s="227" t="s">
        <v>4975</v>
      </c>
      <c r="D679" s="227" t="s">
        <v>23635</v>
      </c>
      <c r="E679" s="227" t="s">
        <v>11414</v>
      </c>
      <c r="F679" s="227" t="s">
        <v>4975</v>
      </c>
      <c r="G679" s="373" t="s">
        <v>4975</v>
      </c>
      <c r="H679" s="228">
        <v>12356</v>
      </c>
      <c r="I679" s="228">
        <v>2165</v>
      </c>
      <c r="J679" s="228">
        <v>2620</v>
      </c>
      <c r="K679" s="228" t="s">
        <v>1156</v>
      </c>
      <c r="L679" s="228" t="s">
        <v>454</v>
      </c>
      <c r="M679" s="228"/>
      <c r="N679" s="228"/>
      <c r="O679" s="228">
        <v>1416</v>
      </c>
      <c r="P679" s="228">
        <v>668</v>
      </c>
      <c r="Q679" s="228" t="s">
        <v>11415</v>
      </c>
      <c r="R679" s="228" t="s">
        <v>3324</v>
      </c>
      <c r="S679" s="228">
        <v>646</v>
      </c>
      <c r="T679" s="228" t="s">
        <v>5175</v>
      </c>
      <c r="U679" s="228">
        <v>102</v>
      </c>
      <c r="V679" s="366">
        <v>1369</v>
      </c>
      <c r="W679" s="227" t="s">
        <v>1529</v>
      </c>
      <c r="X679" s="227"/>
      <c r="Y679" s="227"/>
      <c r="Z679" s="227">
        <v>2</v>
      </c>
      <c r="AA679" s="227">
        <v>20</v>
      </c>
      <c r="AB679" s="227" t="s">
        <v>5172</v>
      </c>
      <c r="AC679" s="227"/>
      <c r="AD679" s="241">
        <v>2019</v>
      </c>
      <c r="AE679" s="241"/>
      <c r="AF679" s="241"/>
      <c r="AG679" s="241"/>
      <c r="AH679" s="241"/>
      <c r="AI679" s="244">
        <v>14400</v>
      </c>
      <c r="AJ679" s="244"/>
    </row>
    <row r="680" spans="1:36" s="214" customFormat="1" ht="24" customHeight="1">
      <c r="A680" s="133"/>
      <c r="B680" s="903"/>
      <c r="C680" s="227" t="s">
        <v>4975</v>
      </c>
      <c r="D680" s="227" t="s">
        <v>23636</v>
      </c>
      <c r="E680" s="227" t="s">
        <v>23637</v>
      </c>
      <c r="F680" s="227" t="s">
        <v>4975</v>
      </c>
      <c r="G680" s="373" t="s">
        <v>4975</v>
      </c>
      <c r="H680" s="228">
        <v>8038</v>
      </c>
      <c r="I680" s="228">
        <v>1594.11</v>
      </c>
      <c r="J680" s="228">
        <v>2546.0500000000002</v>
      </c>
      <c r="K680" s="228" t="s">
        <v>16113</v>
      </c>
      <c r="L680" s="228" t="s">
        <v>454</v>
      </c>
      <c r="M680" s="228"/>
      <c r="N680" s="228"/>
      <c r="O680" s="228"/>
      <c r="P680" s="228"/>
      <c r="Q680" s="228"/>
      <c r="R680" s="228"/>
      <c r="S680" s="228"/>
      <c r="T680" s="228"/>
      <c r="U680" s="228"/>
      <c r="V680" s="366"/>
      <c r="W680" s="227" t="s">
        <v>1529</v>
      </c>
      <c r="X680" s="227"/>
      <c r="Y680" s="227"/>
      <c r="Z680" s="227"/>
      <c r="AA680" s="227"/>
      <c r="AB680" s="227"/>
      <c r="AC680" s="227"/>
      <c r="AD680" s="241">
        <v>2025</v>
      </c>
      <c r="AE680" s="241"/>
      <c r="AF680" s="241"/>
      <c r="AG680" s="241"/>
      <c r="AH680" s="241"/>
      <c r="AI680" s="244"/>
      <c r="AJ680" s="244"/>
    </row>
    <row r="681" spans="1:36" s="214" customFormat="1" ht="24" customHeight="1">
      <c r="A681" s="133"/>
      <c r="B681" s="903"/>
      <c r="C681" s="227" t="s">
        <v>4975</v>
      </c>
      <c r="D681" s="227" t="s">
        <v>23638</v>
      </c>
      <c r="E681" s="227" t="s">
        <v>23639</v>
      </c>
      <c r="F681" s="227" t="s">
        <v>4975</v>
      </c>
      <c r="G681" s="373" t="s">
        <v>4975</v>
      </c>
      <c r="H681" s="228">
        <v>17639</v>
      </c>
      <c r="I681" s="228">
        <v>2103</v>
      </c>
      <c r="J681" s="228">
        <v>2596</v>
      </c>
      <c r="K681" s="228" t="s">
        <v>12747</v>
      </c>
      <c r="L681" s="228" t="s">
        <v>454</v>
      </c>
      <c r="M681" s="228"/>
      <c r="N681" s="228"/>
      <c r="O681" s="228"/>
      <c r="P681" s="228"/>
      <c r="Q681" s="228"/>
      <c r="R681" s="228"/>
      <c r="S681" s="228"/>
      <c r="T681" s="228"/>
      <c r="U681" s="228"/>
      <c r="V681" s="366"/>
      <c r="W681" s="227" t="s">
        <v>1529</v>
      </c>
      <c r="X681" s="227"/>
      <c r="Y681" s="227"/>
      <c r="Z681" s="227"/>
      <c r="AA681" s="227"/>
      <c r="AB681" s="227"/>
      <c r="AC681" s="227"/>
      <c r="AD681" s="241">
        <v>2024</v>
      </c>
      <c r="AE681" s="241"/>
      <c r="AF681" s="241"/>
      <c r="AG681" s="241"/>
      <c r="AH681" s="241"/>
      <c r="AI681" s="244"/>
      <c r="AJ681" s="244"/>
    </row>
    <row r="682" spans="1:36" s="214" customFormat="1" ht="24" customHeight="1">
      <c r="A682" s="133"/>
      <c r="B682" s="903"/>
      <c r="C682" s="227" t="s">
        <v>5009</v>
      </c>
      <c r="D682" s="227" t="s">
        <v>23640</v>
      </c>
      <c r="E682" s="227" t="s">
        <v>5176</v>
      </c>
      <c r="F682" s="227" t="s">
        <v>5009</v>
      </c>
      <c r="G682" s="227" t="s">
        <v>5177</v>
      </c>
      <c r="H682" s="228">
        <v>23679</v>
      </c>
      <c r="I682" s="228">
        <v>4070</v>
      </c>
      <c r="J682" s="228">
        <v>6937</v>
      </c>
      <c r="K682" s="228" t="s">
        <v>1156</v>
      </c>
      <c r="L682" s="228" t="s">
        <v>454</v>
      </c>
      <c r="M682" s="228"/>
      <c r="N682" s="228"/>
      <c r="O682" s="228">
        <v>1717</v>
      </c>
      <c r="P682" s="228">
        <v>769</v>
      </c>
      <c r="Q682" s="228" t="s">
        <v>5168</v>
      </c>
      <c r="R682" s="228" t="s">
        <v>5178</v>
      </c>
      <c r="S682" s="228">
        <v>805</v>
      </c>
      <c r="T682" s="228" t="s">
        <v>1188</v>
      </c>
      <c r="U682" s="228">
        <v>143</v>
      </c>
      <c r="V682" s="366">
        <v>1369</v>
      </c>
      <c r="W682" s="227" t="s">
        <v>1529</v>
      </c>
      <c r="X682" s="227"/>
      <c r="Y682" s="227"/>
      <c r="Z682" s="227">
        <v>2</v>
      </c>
      <c r="AA682" s="227">
        <v>20</v>
      </c>
      <c r="AB682" s="227" t="s">
        <v>5172</v>
      </c>
      <c r="AC682" s="227"/>
      <c r="AD682" s="241">
        <v>2001</v>
      </c>
      <c r="AE682" s="241"/>
      <c r="AF682" s="241"/>
      <c r="AG682" s="241"/>
      <c r="AH682" s="241"/>
      <c r="AI682" s="244">
        <v>13861</v>
      </c>
      <c r="AJ682" s="244"/>
    </row>
    <row r="683" spans="1:36" s="214" customFormat="1" ht="24" customHeight="1">
      <c r="A683" s="133"/>
      <c r="B683" s="903"/>
      <c r="C683" s="227" t="s">
        <v>5009</v>
      </c>
      <c r="D683" s="227" t="s">
        <v>23641</v>
      </c>
      <c r="E683" s="227" t="s">
        <v>5179</v>
      </c>
      <c r="F683" s="227" t="s">
        <v>5009</v>
      </c>
      <c r="G683" s="227" t="s">
        <v>5177</v>
      </c>
      <c r="H683" s="228">
        <v>16000</v>
      </c>
      <c r="I683" s="228">
        <v>3189.67</v>
      </c>
      <c r="J683" s="228">
        <v>4990.3599999999997</v>
      </c>
      <c r="K683" s="228" t="s">
        <v>1156</v>
      </c>
      <c r="L683" s="228" t="s">
        <v>454</v>
      </c>
      <c r="M683" s="228"/>
      <c r="N683" s="228"/>
      <c r="O683" s="228">
        <v>1584</v>
      </c>
      <c r="P683" s="228">
        <v>1584</v>
      </c>
      <c r="Q683" s="228" t="s">
        <v>5181</v>
      </c>
      <c r="R683" s="228" t="s">
        <v>9281</v>
      </c>
      <c r="S683" s="228"/>
      <c r="T683" s="228"/>
      <c r="U683" s="228"/>
      <c r="V683" s="366">
        <v>1369</v>
      </c>
      <c r="W683" s="227" t="s">
        <v>5182</v>
      </c>
      <c r="X683" s="227"/>
      <c r="Y683" s="227"/>
      <c r="Z683" s="227">
        <v>2</v>
      </c>
      <c r="AA683" s="227">
        <v>20</v>
      </c>
      <c r="AB683" s="227" t="s">
        <v>5172</v>
      </c>
      <c r="AC683" s="227"/>
      <c r="AD683" s="241">
        <v>2013</v>
      </c>
      <c r="AE683" s="241"/>
      <c r="AF683" s="241"/>
      <c r="AG683" s="241"/>
      <c r="AH683" s="241"/>
      <c r="AI683" s="244">
        <v>11800</v>
      </c>
      <c r="AJ683" s="244"/>
    </row>
    <row r="684" spans="1:36" s="214" customFormat="1" ht="24" customHeight="1">
      <c r="A684" s="133"/>
      <c r="B684" s="903"/>
      <c r="C684" s="227" t="s">
        <v>5009</v>
      </c>
      <c r="D684" s="227" t="s">
        <v>23642</v>
      </c>
      <c r="E684" s="227" t="s">
        <v>5183</v>
      </c>
      <c r="F684" s="227" t="s">
        <v>5009</v>
      </c>
      <c r="G684" s="227" t="s">
        <v>5009</v>
      </c>
      <c r="H684" s="228">
        <v>6534</v>
      </c>
      <c r="I684" s="228">
        <v>1241.06</v>
      </c>
      <c r="J684" s="228">
        <v>1293.71</v>
      </c>
      <c r="K684" s="228"/>
      <c r="L684" s="228"/>
      <c r="M684" s="228"/>
      <c r="N684" s="228"/>
      <c r="O684" s="228"/>
      <c r="P684" s="228">
        <v>640</v>
      </c>
      <c r="Q684" s="228" t="s">
        <v>5184</v>
      </c>
      <c r="R684" s="228" t="s">
        <v>9282</v>
      </c>
      <c r="S684" s="228"/>
      <c r="T684" s="228"/>
      <c r="U684" s="228">
        <v>121</v>
      </c>
      <c r="V684" s="366"/>
      <c r="W684" s="227" t="s">
        <v>5185</v>
      </c>
      <c r="X684" s="227"/>
      <c r="Y684" s="227"/>
      <c r="Z684" s="227"/>
      <c r="AA684" s="227"/>
      <c r="AB684" s="227"/>
      <c r="AC684" s="227"/>
      <c r="AD684" s="241">
        <v>2015</v>
      </c>
      <c r="AE684" s="241"/>
      <c r="AF684" s="241"/>
      <c r="AG684" s="241"/>
      <c r="AH684" s="241"/>
      <c r="AI684" s="244">
        <v>3250</v>
      </c>
      <c r="AJ684" s="244"/>
    </row>
    <row r="685" spans="1:36" s="214" customFormat="1" ht="24" customHeight="1">
      <c r="A685" s="133"/>
      <c r="B685" s="903"/>
      <c r="C685" s="227" t="s">
        <v>5020</v>
      </c>
      <c r="D685" s="227" t="s">
        <v>23643</v>
      </c>
      <c r="E685" s="227" t="s">
        <v>5186</v>
      </c>
      <c r="F685" s="227" t="s">
        <v>5020</v>
      </c>
      <c r="G685" s="227" t="s">
        <v>5020</v>
      </c>
      <c r="H685" s="228">
        <v>9310</v>
      </c>
      <c r="I685" s="228">
        <v>4270.45</v>
      </c>
      <c r="J685" s="228">
        <v>4520.6000000000004</v>
      </c>
      <c r="K685" s="228"/>
      <c r="L685" s="228"/>
      <c r="M685" s="228"/>
      <c r="N685" s="228"/>
      <c r="O685" s="228">
        <v>1101.6199999999999</v>
      </c>
      <c r="P685" s="228">
        <v>173.72</v>
      </c>
      <c r="Q685" s="228" t="s">
        <v>5187</v>
      </c>
      <c r="R685" s="227" t="s">
        <v>5188</v>
      </c>
      <c r="S685" s="228">
        <v>892.3</v>
      </c>
      <c r="T685" s="228" t="s">
        <v>1377</v>
      </c>
      <c r="U685" s="228">
        <v>35.6</v>
      </c>
      <c r="V685" s="366"/>
      <c r="W685" s="227" t="s">
        <v>1357</v>
      </c>
      <c r="X685" s="227"/>
      <c r="Y685" s="227"/>
      <c r="Z685" s="227"/>
      <c r="AA685" s="227"/>
      <c r="AB685" s="227"/>
      <c r="AC685" s="227"/>
      <c r="AD685" s="241">
        <v>2007</v>
      </c>
      <c r="AE685" s="241"/>
      <c r="AF685" s="241"/>
      <c r="AG685" s="241"/>
      <c r="AH685" s="241"/>
      <c r="AI685" s="244">
        <v>15100</v>
      </c>
      <c r="AJ685" s="244"/>
    </row>
    <row r="686" spans="1:36" s="214" customFormat="1" ht="24" customHeight="1">
      <c r="A686" s="133"/>
      <c r="B686" s="903"/>
      <c r="C686" s="227" t="s">
        <v>5020</v>
      </c>
      <c r="D686" s="227" t="s">
        <v>23644</v>
      </c>
      <c r="E686" s="227" t="s">
        <v>5189</v>
      </c>
      <c r="F686" s="227" t="s">
        <v>5020</v>
      </c>
      <c r="G686" s="227" t="s">
        <v>5020</v>
      </c>
      <c r="H686" s="228">
        <v>45795</v>
      </c>
      <c r="I686" s="228">
        <v>292.76</v>
      </c>
      <c r="J686" s="228">
        <v>521</v>
      </c>
      <c r="K686" s="228" t="s">
        <v>1172</v>
      </c>
      <c r="L686" s="228" t="s">
        <v>453</v>
      </c>
      <c r="M686" s="228" t="s">
        <v>1165</v>
      </c>
      <c r="N686" s="228"/>
      <c r="O686" s="228">
        <v>982</v>
      </c>
      <c r="P686" s="228">
        <v>748</v>
      </c>
      <c r="Q686" s="228" t="s">
        <v>5190</v>
      </c>
      <c r="R686" s="227" t="s">
        <v>1172</v>
      </c>
      <c r="S686" s="228"/>
      <c r="T686" s="228"/>
      <c r="U686" s="228">
        <v>234</v>
      </c>
      <c r="V686" s="366">
        <v>7061</v>
      </c>
      <c r="W686" s="227" t="s">
        <v>3651</v>
      </c>
      <c r="X686" s="227"/>
      <c r="Y686" s="227"/>
      <c r="Z686" s="227"/>
      <c r="AA686" s="227"/>
      <c r="AB686" s="227" t="s">
        <v>4571</v>
      </c>
      <c r="AC686" s="227"/>
      <c r="AD686" s="241">
        <v>2006</v>
      </c>
      <c r="AE686" s="241"/>
      <c r="AF686" s="241"/>
      <c r="AG686" s="241"/>
      <c r="AH686" s="241"/>
      <c r="AI686" s="244">
        <v>3038</v>
      </c>
      <c r="AJ686" s="244"/>
    </row>
    <row r="687" spans="1:36" s="214" customFormat="1" ht="24" customHeight="1">
      <c r="A687" s="133"/>
      <c r="B687" s="903"/>
      <c r="C687" s="227" t="s">
        <v>5020</v>
      </c>
      <c r="D687" s="227" t="s">
        <v>23566</v>
      </c>
      <c r="E687" s="227" t="s">
        <v>16944</v>
      </c>
      <c r="F687" s="227" t="s">
        <v>5020</v>
      </c>
      <c r="G687" s="227" t="s">
        <v>5020</v>
      </c>
      <c r="H687" s="228">
        <v>45795</v>
      </c>
      <c r="I687" s="228">
        <v>1326.57</v>
      </c>
      <c r="J687" s="228">
        <v>1555</v>
      </c>
      <c r="K687" s="228" t="s">
        <v>5180</v>
      </c>
      <c r="L687" s="228" t="s">
        <v>1118</v>
      </c>
      <c r="M687" s="228"/>
      <c r="N687" s="228"/>
      <c r="O687" s="228">
        <v>374</v>
      </c>
      <c r="P687" s="228">
        <v>374</v>
      </c>
      <c r="Q687" s="228" t="s">
        <v>5191</v>
      </c>
      <c r="R687" s="227" t="s">
        <v>5188</v>
      </c>
      <c r="S687" s="228"/>
      <c r="T687" s="228"/>
      <c r="U687" s="228"/>
      <c r="V687" s="366"/>
      <c r="W687" s="227" t="s">
        <v>5192</v>
      </c>
      <c r="X687" s="227"/>
      <c r="Y687" s="227"/>
      <c r="Z687" s="227"/>
      <c r="AA687" s="227"/>
      <c r="AB687" s="227"/>
      <c r="AC687" s="227"/>
      <c r="AD687" s="241">
        <v>2008</v>
      </c>
      <c r="AE687" s="241"/>
      <c r="AF687" s="241"/>
      <c r="AG687" s="241"/>
      <c r="AH687" s="241"/>
      <c r="AI687" s="244">
        <v>3500</v>
      </c>
      <c r="AJ687" s="244"/>
    </row>
    <row r="688" spans="1:36" s="214" customFormat="1" ht="24" customHeight="1">
      <c r="A688" s="133" t="s">
        <v>143</v>
      </c>
      <c r="B688" s="903"/>
      <c r="C688" s="227" t="s">
        <v>5020</v>
      </c>
      <c r="D688" s="227" t="s">
        <v>23487</v>
      </c>
      <c r="E688" s="227" t="s">
        <v>5193</v>
      </c>
      <c r="F688" s="227" t="s">
        <v>5020</v>
      </c>
      <c r="G688" s="227" t="s">
        <v>5020</v>
      </c>
      <c r="H688" s="228">
        <v>6120</v>
      </c>
      <c r="I688" s="228">
        <v>744</v>
      </c>
      <c r="J688" s="228">
        <v>739</v>
      </c>
      <c r="K688" s="228"/>
      <c r="L688" s="228"/>
      <c r="M688" s="228"/>
      <c r="N688" s="228"/>
      <c r="O688" s="228">
        <v>486</v>
      </c>
      <c r="P688" s="228">
        <v>486</v>
      </c>
      <c r="Q688" s="228" t="s">
        <v>5194</v>
      </c>
      <c r="R688" s="227" t="s">
        <v>2265</v>
      </c>
      <c r="S688" s="228"/>
      <c r="T688" s="228"/>
      <c r="U688" s="228"/>
      <c r="V688" s="366"/>
      <c r="W688" s="227" t="s">
        <v>3651</v>
      </c>
      <c r="X688" s="227"/>
      <c r="Y688" s="227"/>
      <c r="Z688" s="227"/>
      <c r="AA688" s="227"/>
      <c r="AB688" s="227"/>
      <c r="AC688" s="227"/>
      <c r="AD688" s="241">
        <v>2009</v>
      </c>
      <c r="AE688" s="241"/>
      <c r="AF688" s="241"/>
      <c r="AG688" s="241"/>
      <c r="AH688" s="241"/>
      <c r="AI688" s="244">
        <v>1840</v>
      </c>
      <c r="AJ688" s="244"/>
    </row>
    <row r="689" spans="1:36" s="214" customFormat="1" ht="24" customHeight="1">
      <c r="A689" s="133" t="s">
        <v>172</v>
      </c>
      <c r="B689" s="903"/>
      <c r="C689" s="227" t="s">
        <v>5020</v>
      </c>
      <c r="D689" s="227" t="s">
        <v>23568</v>
      </c>
      <c r="E689" s="227" t="s">
        <v>5195</v>
      </c>
      <c r="F689" s="227" t="s">
        <v>5020</v>
      </c>
      <c r="G689" s="227" t="s">
        <v>5020</v>
      </c>
      <c r="H689" s="228">
        <v>999</v>
      </c>
      <c r="I689" s="228">
        <v>241</v>
      </c>
      <c r="J689" s="228">
        <v>239</v>
      </c>
      <c r="K689" s="228"/>
      <c r="L689" s="228"/>
      <c r="M689" s="228"/>
      <c r="N689" s="228"/>
      <c r="O689" s="228">
        <v>239</v>
      </c>
      <c r="P689" s="228">
        <v>239</v>
      </c>
      <c r="Q689" s="228" t="s">
        <v>5196</v>
      </c>
      <c r="R689" s="227" t="s">
        <v>5197</v>
      </c>
      <c r="S689" s="228"/>
      <c r="T689" s="228"/>
      <c r="U689" s="228"/>
      <c r="V689" s="366"/>
      <c r="W689" s="227" t="s">
        <v>3651</v>
      </c>
      <c r="X689" s="227"/>
      <c r="Y689" s="227"/>
      <c r="Z689" s="227"/>
      <c r="AA689" s="227"/>
      <c r="AB689" s="227"/>
      <c r="AC689" s="227"/>
      <c r="AD689" s="241">
        <v>2013</v>
      </c>
      <c r="AE689" s="241"/>
      <c r="AF689" s="241"/>
      <c r="AG689" s="241"/>
      <c r="AH689" s="241"/>
      <c r="AI689" s="244">
        <v>435</v>
      </c>
      <c r="AJ689" s="244"/>
    </row>
    <row r="690" spans="1:36" s="214" customFormat="1" ht="24" customHeight="1">
      <c r="A690" s="133" t="s">
        <v>173</v>
      </c>
      <c r="B690" s="903"/>
      <c r="C690" s="227" t="s">
        <v>5020</v>
      </c>
      <c r="D690" s="227" t="s">
        <v>23645</v>
      </c>
      <c r="E690" s="227" t="s">
        <v>5198</v>
      </c>
      <c r="F690" s="227" t="s">
        <v>5020</v>
      </c>
      <c r="G690" s="227" t="s">
        <v>5020</v>
      </c>
      <c r="H690" s="228">
        <v>897</v>
      </c>
      <c r="I690" s="228">
        <v>897</v>
      </c>
      <c r="J690" s="228">
        <v>887</v>
      </c>
      <c r="K690" s="228"/>
      <c r="L690" s="228"/>
      <c r="M690" s="228"/>
      <c r="N690" s="228"/>
      <c r="O690" s="228">
        <v>624</v>
      </c>
      <c r="P690" s="228">
        <v>624</v>
      </c>
      <c r="Q690" s="228" t="s">
        <v>5199</v>
      </c>
      <c r="R690" s="227" t="s">
        <v>3199</v>
      </c>
      <c r="S690" s="228"/>
      <c r="T690" s="228"/>
      <c r="U690" s="228"/>
      <c r="V690" s="366"/>
      <c r="W690" s="227" t="s">
        <v>3651</v>
      </c>
      <c r="X690" s="227"/>
      <c r="Y690" s="227"/>
      <c r="Z690" s="227"/>
      <c r="AA690" s="227"/>
      <c r="AB690" s="227"/>
      <c r="AC690" s="227"/>
      <c r="AD690" s="241">
        <v>2014</v>
      </c>
      <c r="AE690" s="241"/>
      <c r="AF690" s="241"/>
      <c r="AG690" s="241"/>
      <c r="AH690" s="241"/>
      <c r="AI690" s="244">
        <v>1600</v>
      </c>
      <c r="AJ690" s="244"/>
    </row>
    <row r="691" spans="1:36" s="214" customFormat="1" ht="24" customHeight="1">
      <c r="A691" s="133"/>
      <c r="B691" s="903"/>
      <c r="C691" s="227" t="s">
        <v>5020</v>
      </c>
      <c r="D691" s="227" t="s">
        <v>23484</v>
      </c>
      <c r="E691" s="227" t="s">
        <v>9283</v>
      </c>
      <c r="F691" s="227" t="s">
        <v>5020</v>
      </c>
      <c r="G691" s="227" t="s">
        <v>5020</v>
      </c>
      <c r="H691" s="228">
        <v>88560</v>
      </c>
      <c r="I691" s="228">
        <v>2615.4</v>
      </c>
      <c r="J691" s="228">
        <v>2899.28</v>
      </c>
      <c r="K691" s="228"/>
      <c r="L691" s="228"/>
      <c r="M691" s="228"/>
      <c r="N691" s="228"/>
      <c r="O691" s="228">
        <v>1645</v>
      </c>
      <c r="P691" s="228">
        <v>1645</v>
      </c>
      <c r="Q691" s="228" t="s">
        <v>5201</v>
      </c>
      <c r="R691" s="227" t="s">
        <v>5202</v>
      </c>
      <c r="S691" s="228"/>
      <c r="T691" s="228"/>
      <c r="U691" s="228"/>
      <c r="V691" s="366"/>
      <c r="W691" s="227" t="s">
        <v>26696</v>
      </c>
      <c r="X691" s="227"/>
      <c r="Y691" s="227"/>
      <c r="Z691" s="227"/>
      <c r="AA691" s="227"/>
      <c r="AB691" s="227"/>
      <c r="AC691" s="227"/>
      <c r="AD691" s="241">
        <v>2015</v>
      </c>
      <c r="AE691" s="241"/>
      <c r="AF691" s="241"/>
      <c r="AG691" s="241"/>
      <c r="AH691" s="241"/>
      <c r="AI691" s="244">
        <v>3900</v>
      </c>
      <c r="AJ691" s="244"/>
    </row>
    <row r="692" spans="1:36" s="214" customFormat="1" ht="24" customHeight="1">
      <c r="A692" s="133" t="s">
        <v>179</v>
      </c>
      <c r="B692" s="903"/>
      <c r="C692" s="227" t="s">
        <v>13088</v>
      </c>
      <c r="D692" s="227" t="s">
        <v>23646</v>
      </c>
      <c r="E692" s="227" t="s">
        <v>13113</v>
      </c>
      <c r="F692" s="227" t="s">
        <v>13088</v>
      </c>
      <c r="G692" s="227" t="s">
        <v>13088</v>
      </c>
      <c r="H692" s="228">
        <v>8197</v>
      </c>
      <c r="I692" s="228">
        <v>1387.73</v>
      </c>
      <c r="J692" s="228">
        <v>1387.73</v>
      </c>
      <c r="K692" s="228"/>
      <c r="L692" s="228"/>
      <c r="M692" s="228"/>
      <c r="N692" s="228"/>
      <c r="O692" s="228">
        <v>998.93</v>
      </c>
      <c r="P692" s="228">
        <v>1387.73</v>
      </c>
      <c r="Q692" s="228" t="s">
        <v>13114</v>
      </c>
      <c r="R692" s="227" t="s">
        <v>13115</v>
      </c>
      <c r="S692" s="228"/>
      <c r="T692" s="228"/>
      <c r="U692" s="228"/>
      <c r="V692" s="366"/>
      <c r="W692" s="227" t="s">
        <v>13116</v>
      </c>
      <c r="X692" s="227"/>
      <c r="Y692" s="227"/>
      <c r="Z692" s="227"/>
      <c r="AA692" s="227"/>
      <c r="AB692" s="227"/>
      <c r="AC692" s="227"/>
      <c r="AD692" s="241">
        <v>2006</v>
      </c>
      <c r="AE692" s="241"/>
      <c r="AF692" s="241"/>
      <c r="AG692" s="241"/>
      <c r="AH692" s="241"/>
      <c r="AI692" s="244">
        <v>1400</v>
      </c>
      <c r="AJ692" s="244"/>
    </row>
    <row r="693" spans="1:36" s="214" customFormat="1" ht="24" customHeight="1">
      <c r="A693" s="133" t="s">
        <v>180</v>
      </c>
      <c r="B693" s="903"/>
      <c r="C693" s="227" t="s">
        <v>13088</v>
      </c>
      <c r="D693" s="227" t="s">
        <v>23647</v>
      </c>
      <c r="E693" s="227" t="s">
        <v>13117</v>
      </c>
      <c r="F693" s="227" t="s">
        <v>13088</v>
      </c>
      <c r="G693" s="227" t="s">
        <v>13088</v>
      </c>
      <c r="H693" s="228">
        <v>25742</v>
      </c>
      <c r="I693" s="228">
        <v>1035.51</v>
      </c>
      <c r="J693" s="228">
        <v>998.93</v>
      </c>
      <c r="K693" s="228"/>
      <c r="L693" s="228"/>
      <c r="M693" s="228"/>
      <c r="N693" s="228"/>
      <c r="O693" s="228">
        <v>998.93</v>
      </c>
      <c r="P693" s="228">
        <v>592.48</v>
      </c>
      <c r="Q693" s="228" t="s">
        <v>13118</v>
      </c>
      <c r="R693" s="227" t="s">
        <v>13119</v>
      </c>
      <c r="S693" s="228"/>
      <c r="T693" s="228"/>
      <c r="U693" s="228"/>
      <c r="V693" s="366"/>
      <c r="W693" s="227" t="s">
        <v>13116</v>
      </c>
      <c r="X693" s="227"/>
      <c r="Y693" s="227"/>
      <c r="Z693" s="227"/>
      <c r="AA693" s="227"/>
      <c r="AB693" s="227"/>
      <c r="AC693" s="227"/>
      <c r="AD693" s="241">
        <v>2017</v>
      </c>
      <c r="AE693" s="241"/>
      <c r="AF693" s="241"/>
      <c r="AG693" s="241"/>
      <c r="AH693" s="241"/>
      <c r="AI693" s="244">
        <v>1950</v>
      </c>
      <c r="AJ693" s="244"/>
    </row>
    <row r="694" spans="1:36" s="1548" customFormat="1" ht="24" customHeight="1">
      <c r="A694" s="1456"/>
      <c r="B694" s="903"/>
      <c r="C694" s="363" t="s">
        <v>5020</v>
      </c>
      <c r="D694" s="363" t="s">
        <v>23648</v>
      </c>
      <c r="E694" s="363" t="s">
        <v>23649</v>
      </c>
      <c r="F694" s="363" t="s">
        <v>5020</v>
      </c>
      <c r="G694" s="363" t="s">
        <v>5020</v>
      </c>
      <c r="H694" s="470">
        <v>7834</v>
      </c>
      <c r="I694" s="470">
        <v>1649.41</v>
      </c>
      <c r="J694" s="470">
        <v>1647.4</v>
      </c>
      <c r="K694" s="470"/>
      <c r="L694" s="470"/>
      <c r="M694" s="470"/>
      <c r="N694" s="470"/>
      <c r="O694" s="470">
        <v>1647.4</v>
      </c>
      <c r="P694" s="470">
        <v>1647.4</v>
      </c>
      <c r="Q694" s="470"/>
      <c r="R694" s="363" t="s">
        <v>26697</v>
      </c>
      <c r="S694" s="470"/>
      <c r="T694" s="470"/>
      <c r="U694" s="470"/>
      <c r="V694" s="551"/>
      <c r="W694" s="363" t="s">
        <v>3651</v>
      </c>
      <c r="X694" s="447"/>
      <c r="Y694" s="363"/>
      <c r="Z694" s="363"/>
      <c r="AA694" s="363"/>
      <c r="AB694" s="363"/>
      <c r="AC694" s="363"/>
      <c r="AD694" s="241">
        <v>2025</v>
      </c>
      <c r="AE694" s="241"/>
      <c r="AF694" s="241"/>
      <c r="AG694" s="241"/>
      <c r="AH694" s="241"/>
      <c r="AI694" s="547">
        <v>2343</v>
      </c>
      <c r="AJ694" s="547"/>
    </row>
    <row r="695" spans="1:36" s="1548" customFormat="1" ht="24" customHeight="1">
      <c r="A695" s="1456"/>
      <c r="B695" s="903"/>
      <c r="C695" s="363" t="s">
        <v>5020</v>
      </c>
      <c r="D695" s="363" t="s">
        <v>23650</v>
      </c>
      <c r="E695" s="363" t="s">
        <v>23651</v>
      </c>
      <c r="F695" s="363" t="s">
        <v>5020</v>
      </c>
      <c r="G695" s="363" t="s">
        <v>5020</v>
      </c>
      <c r="H695" s="470">
        <v>120436</v>
      </c>
      <c r="I695" s="470">
        <v>4523.46</v>
      </c>
      <c r="J695" s="470">
        <v>6652.13</v>
      </c>
      <c r="K695" s="470"/>
      <c r="L695" s="470"/>
      <c r="M695" s="470"/>
      <c r="N695" s="470"/>
      <c r="O695" s="470">
        <v>6652.13</v>
      </c>
      <c r="P695" s="470">
        <v>6652.13</v>
      </c>
      <c r="Q695" s="470"/>
      <c r="R695" s="363" t="s">
        <v>26697</v>
      </c>
      <c r="S695" s="470"/>
      <c r="T695" s="470"/>
      <c r="U695" s="470"/>
      <c r="V695" s="551"/>
      <c r="W695" s="363" t="s">
        <v>3651</v>
      </c>
      <c r="X695" s="363"/>
      <c r="Y695" s="363"/>
      <c r="Z695" s="363"/>
      <c r="AA695" s="363"/>
      <c r="AB695" s="363"/>
      <c r="AC695" s="363"/>
      <c r="AD695" s="241">
        <v>2025</v>
      </c>
      <c r="AE695" s="241"/>
      <c r="AF695" s="241"/>
      <c r="AG695" s="241"/>
      <c r="AH695" s="241"/>
      <c r="AI695" s="547">
        <v>9818</v>
      </c>
      <c r="AJ695" s="547"/>
    </row>
    <row r="696" spans="1:36" s="214" customFormat="1" ht="24" customHeight="1">
      <c r="A696" s="133" t="s">
        <v>180</v>
      </c>
      <c r="B696" s="903"/>
      <c r="C696" s="227" t="s">
        <v>5032</v>
      </c>
      <c r="D696" s="227" t="s">
        <v>23652</v>
      </c>
      <c r="E696" s="227" t="s">
        <v>5203</v>
      </c>
      <c r="F696" s="227" t="s">
        <v>5032</v>
      </c>
      <c r="G696" s="227" t="s">
        <v>5032</v>
      </c>
      <c r="H696" s="228">
        <v>12036</v>
      </c>
      <c r="I696" s="228">
        <v>2232</v>
      </c>
      <c r="J696" s="228">
        <v>5807</v>
      </c>
      <c r="K696" s="228"/>
      <c r="L696" s="228"/>
      <c r="M696" s="228"/>
      <c r="N696" s="228"/>
      <c r="O696" s="228">
        <v>864</v>
      </c>
      <c r="P696" s="228">
        <v>864</v>
      </c>
      <c r="Q696" s="228" t="s">
        <v>5204</v>
      </c>
      <c r="R696" s="227" t="s">
        <v>5205</v>
      </c>
      <c r="S696" s="228"/>
      <c r="T696" s="228"/>
      <c r="U696" s="228"/>
      <c r="V696" s="366"/>
      <c r="W696" s="227" t="s">
        <v>1395</v>
      </c>
      <c r="X696" s="227">
        <v>2014</v>
      </c>
      <c r="Y696" s="227">
        <v>1600</v>
      </c>
      <c r="Z696" s="227" t="s">
        <v>5200</v>
      </c>
      <c r="AA696" s="227"/>
      <c r="AB696" s="227"/>
      <c r="AC696" s="227"/>
      <c r="AD696" s="241">
        <v>1996</v>
      </c>
      <c r="AE696" s="241"/>
      <c r="AF696" s="241"/>
      <c r="AG696" s="241"/>
      <c r="AH696" s="241"/>
      <c r="AI696" s="244"/>
      <c r="AJ696" s="244"/>
    </row>
    <row r="697" spans="1:36" s="214" customFormat="1" ht="24" customHeight="1">
      <c r="A697" s="133"/>
      <c r="B697" s="903"/>
      <c r="C697" s="227" t="s">
        <v>10296</v>
      </c>
      <c r="D697" s="227" t="s">
        <v>23653</v>
      </c>
      <c r="E697" s="227" t="s">
        <v>14025</v>
      </c>
      <c r="F697" s="227" t="s">
        <v>10296</v>
      </c>
      <c r="G697" s="227" t="s">
        <v>10296</v>
      </c>
      <c r="H697" s="228">
        <v>3112</v>
      </c>
      <c r="I697" s="228">
        <v>1749</v>
      </c>
      <c r="J697" s="228">
        <v>2419</v>
      </c>
      <c r="K697" s="228"/>
      <c r="L697" s="228"/>
      <c r="M697" s="228"/>
      <c r="N697" s="228"/>
      <c r="O697" s="228">
        <v>691</v>
      </c>
      <c r="P697" s="228"/>
      <c r="Q697" s="228" t="s">
        <v>14026</v>
      </c>
      <c r="R697" s="227" t="s">
        <v>14027</v>
      </c>
      <c r="S697" s="228"/>
      <c r="T697" s="228"/>
      <c r="U697" s="228"/>
      <c r="V697" s="366"/>
      <c r="W697" s="227" t="s">
        <v>13195</v>
      </c>
      <c r="X697" s="227">
        <v>2014</v>
      </c>
      <c r="Y697" s="227">
        <v>1600</v>
      </c>
      <c r="Z697" s="227" t="s">
        <v>5200</v>
      </c>
      <c r="AA697" s="227"/>
      <c r="AB697" s="227"/>
      <c r="AC697" s="227"/>
      <c r="AD697" s="241">
        <v>2022</v>
      </c>
      <c r="AE697" s="241"/>
      <c r="AF697" s="241"/>
      <c r="AG697" s="241"/>
      <c r="AH697" s="241"/>
      <c r="AI697" s="244"/>
      <c r="AJ697" s="244"/>
    </row>
    <row r="698" spans="1:36" s="214" customFormat="1" ht="24" customHeight="1">
      <c r="A698" s="133"/>
      <c r="B698" s="903"/>
      <c r="C698" s="241" t="s">
        <v>10296</v>
      </c>
      <c r="D698" s="241" t="s">
        <v>23654</v>
      </c>
      <c r="E698" s="243" t="s">
        <v>16945</v>
      </c>
      <c r="F698" s="241" t="s">
        <v>10296</v>
      </c>
      <c r="G698" s="241" t="s">
        <v>10296</v>
      </c>
      <c r="H698" s="244">
        <v>3268</v>
      </c>
      <c r="I698" s="244">
        <v>4506</v>
      </c>
      <c r="J698" s="244">
        <v>4506</v>
      </c>
      <c r="K698" s="228"/>
      <c r="L698" s="228"/>
      <c r="M698" s="228"/>
      <c r="N698" s="228"/>
      <c r="O698" s="244">
        <v>4506</v>
      </c>
      <c r="P698" s="244"/>
      <c r="Q698" s="244"/>
      <c r="R698" s="241"/>
      <c r="S698" s="244"/>
      <c r="T698" s="244"/>
      <c r="U698" s="244">
        <v>4506</v>
      </c>
      <c r="V698" s="366"/>
      <c r="W698" s="241"/>
      <c r="X698" s="227"/>
      <c r="Y698" s="227"/>
      <c r="Z698" s="227"/>
      <c r="AA698" s="227"/>
      <c r="AB698" s="227"/>
      <c r="AC698" s="227"/>
      <c r="AD698" s="241">
        <v>2022</v>
      </c>
      <c r="AE698" s="241"/>
      <c r="AF698" s="241"/>
      <c r="AG698" s="241"/>
      <c r="AH698" s="241"/>
      <c r="AI698" s="244"/>
      <c r="AJ698" s="244"/>
    </row>
    <row r="699" spans="1:36" s="214" customFormat="1" ht="24" customHeight="1">
      <c r="A699" s="133"/>
      <c r="B699" s="903"/>
      <c r="C699" s="227" t="s">
        <v>5033</v>
      </c>
      <c r="D699" s="363" t="s">
        <v>23655</v>
      </c>
      <c r="E699" s="363" t="s">
        <v>5206</v>
      </c>
      <c r="F699" s="363" t="s">
        <v>5033</v>
      </c>
      <c r="G699" s="363" t="s">
        <v>9975</v>
      </c>
      <c r="H699" s="228">
        <v>182133</v>
      </c>
      <c r="I699" s="228">
        <v>324.89</v>
      </c>
      <c r="J699" s="228">
        <v>325</v>
      </c>
      <c r="K699" s="228"/>
      <c r="L699" s="228"/>
      <c r="M699" s="228"/>
      <c r="N699" s="228"/>
      <c r="O699" s="228">
        <v>325</v>
      </c>
      <c r="P699" s="228"/>
      <c r="Q699" s="228"/>
      <c r="R699" s="227"/>
      <c r="S699" s="228"/>
      <c r="T699" s="228"/>
      <c r="U699" s="228"/>
      <c r="V699" s="366"/>
      <c r="W699" s="227"/>
      <c r="X699" s="227"/>
      <c r="Y699" s="227"/>
      <c r="Z699" s="227"/>
      <c r="AA699" s="227"/>
      <c r="AB699" s="227"/>
      <c r="AC699" s="227"/>
      <c r="AD699" s="241">
        <v>2007</v>
      </c>
      <c r="AE699" s="241"/>
      <c r="AF699" s="241"/>
      <c r="AG699" s="241"/>
      <c r="AH699" s="241"/>
      <c r="AI699" s="244">
        <v>750</v>
      </c>
      <c r="AJ699" s="244"/>
    </row>
    <row r="700" spans="1:36" s="214" customFormat="1" ht="24" customHeight="1">
      <c r="A700" s="133" t="s">
        <v>89</v>
      </c>
      <c r="B700" s="903"/>
      <c r="C700" s="227" t="s">
        <v>5033</v>
      </c>
      <c r="D700" s="363" t="s">
        <v>23655</v>
      </c>
      <c r="E700" s="363" t="s">
        <v>5207</v>
      </c>
      <c r="F700" s="363" t="s">
        <v>5033</v>
      </c>
      <c r="G700" s="363" t="s">
        <v>9975</v>
      </c>
      <c r="H700" s="228">
        <v>500</v>
      </c>
      <c r="I700" s="228">
        <v>390</v>
      </c>
      <c r="J700" s="228">
        <v>390</v>
      </c>
      <c r="K700" s="228" t="s">
        <v>1207</v>
      </c>
      <c r="L700" s="228" t="s">
        <v>1156</v>
      </c>
      <c r="M700" s="228"/>
      <c r="N700" s="228"/>
      <c r="O700" s="228">
        <v>390</v>
      </c>
      <c r="P700" s="228">
        <v>390</v>
      </c>
      <c r="Q700" s="228" t="s">
        <v>5208</v>
      </c>
      <c r="R700" s="227" t="s">
        <v>5209</v>
      </c>
      <c r="S700" s="228"/>
      <c r="T700" s="228"/>
      <c r="U700" s="228"/>
      <c r="V700" s="366" t="s">
        <v>5148</v>
      </c>
      <c r="W700" s="227"/>
      <c r="X700" s="227"/>
      <c r="Y700" s="227"/>
      <c r="Z700" s="227"/>
      <c r="AA700" s="227"/>
      <c r="AB700" s="227" t="s">
        <v>4571</v>
      </c>
      <c r="AC700" s="227"/>
      <c r="AD700" s="241">
        <v>2007</v>
      </c>
      <c r="AE700" s="241"/>
      <c r="AF700" s="241"/>
      <c r="AG700" s="241"/>
      <c r="AH700" s="241"/>
      <c r="AI700" s="244">
        <v>100</v>
      </c>
      <c r="AJ700" s="244"/>
    </row>
    <row r="701" spans="1:36" s="214" customFormat="1" ht="24" customHeight="1">
      <c r="A701" s="133"/>
      <c r="B701" s="903"/>
      <c r="C701" s="227" t="s">
        <v>5033</v>
      </c>
      <c r="D701" s="363" t="s">
        <v>23656</v>
      </c>
      <c r="E701" s="363" t="s">
        <v>5210</v>
      </c>
      <c r="F701" s="363" t="s">
        <v>5033</v>
      </c>
      <c r="G701" s="363" t="s">
        <v>12076</v>
      </c>
      <c r="H701" s="228">
        <v>2821</v>
      </c>
      <c r="I701" s="228">
        <v>564</v>
      </c>
      <c r="J701" s="228">
        <v>564</v>
      </c>
      <c r="K701" s="228"/>
      <c r="L701" s="228"/>
      <c r="M701" s="228"/>
      <c r="N701" s="228"/>
      <c r="O701" s="228">
        <v>564</v>
      </c>
      <c r="P701" s="228">
        <v>564</v>
      </c>
      <c r="Q701" s="228" t="s">
        <v>5211</v>
      </c>
      <c r="R701" s="227" t="s">
        <v>5212</v>
      </c>
      <c r="S701" s="228"/>
      <c r="T701" s="228"/>
      <c r="U701" s="228"/>
      <c r="V701" s="366"/>
      <c r="W701" s="227"/>
      <c r="X701" s="227"/>
      <c r="Y701" s="227"/>
      <c r="Z701" s="227"/>
      <c r="AA701" s="227"/>
      <c r="AB701" s="227"/>
      <c r="AC701" s="227"/>
      <c r="AD701" s="241">
        <v>2010</v>
      </c>
      <c r="AE701" s="241"/>
      <c r="AF701" s="241"/>
      <c r="AG701" s="241"/>
      <c r="AH701" s="241"/>
      <c r="AI701" s="244">
        <v>330</v>
      </c>
      <c r="AJ701" s="244"/>
    </row>
    <row r="702" spans="1:36" s="214" customFormat="1" ht="24" customHeight="1">
      <c r="A702" s="133" t="s">
        <v>317</v>
      </c>
      <c r="B702" s="903"/>
      <c r="C702" s="227" t="s">
        <v>5033</v>
      </c>
      <c r="D702" s="363" t="s">
        <v>23657</v>
      </c>
      <c r="E702" s="363" t="s">
        <v>5213</v>
      </c>
      <c r="F702" s="363" t="s">
        <v>5033</v>
      </c>
      <c r="G702" s="363" t="s">
        <v>12077</v>
      </c>
      <c r="H702" s="228">
        <v>2285</v>
      </c>
      <c r="I702" s="228">
        <v>497</v>
      </c>
      <c r="J702" s="228">
        <v>497</v>
      </c>
      <c r="K702" s="228"/>
      <c r="L702" s="228"/>
      <c r="M702" s="228"/>
      <c r="N702" s="228"/>
      <c r="O702" s="228">
        <v>497</v>
      </c>
      <c r="P702" s="228">
        <v>497</v>
      </c>
      <c r="Q702" s="228" t="s">
        <v>5214</v>
      </c>
      <c r="R702" s="227" t="s">
        <v>3199</v>
      </c>
      <c r="S702" s="228"/>
      <c r="T702" s="228"/>
      <c r="U702" s="228"/>
      <c r="V702" s="366"/>
      <c r="W702" s="227"/>
      <c r="X702" s="227"/>
      <c r="Y702" s="227"/>
      <c r="Z702" s="227"/>
      <c r="AA702" s="227"/>
      <c r="AB702" s="227"/>
      <c r="AC702" s="227"/>
      <c r="AD702" s="241">
        <v>2016</v>
      </c>
      <c r="AE702" s="241"/>
      <c r="AF702" s="241"/>
      <c r="AG702" s="241"/>
      <c r="AH702" s="241"/>
      <c r="AI702" s="244">
        <v>1000</v>
      </c>
      <c r="AJ702" s="244"/>
    </row>
    <row r="703" spans="1:36" s="214" customFormat="1" ht="24" customHeight="1">
      <c r="A703" s="133"/>
      <c r="B703" s="903"/>
      <c r="C703" s="227" t="s">
        <v>5033</v>
      </c>
      <c r="D703" s="363" t="s">
        <v>23658</v>
      </c>
      <c r="E703" s="363" t="s">
        <v>5215</v>
      </c>
      <c r="F703" s="363" t="s">
        <v>5033</v>
      </c>
      <c r="G703" s="363" t="s">
        <v>12078</v>
      </c>
      <c r="H703" s="228">
        <v>6631</v>
      </c>
      <c r="I703" s="228">
        <v>940</v>
      </c>
      <c r="J703" s="228">
        <v>940</v>
      </c>
      <c r="K703" s="228"/>
      <c r="L703" s="228"/>
      <c r="M703" s="228"/>
      <c r="N703" s="228"/>
      <c r="O703" s="228">
        <v>940</v>
      </c>
      <c r="P703" s="228">
        <v>940</v>
      </c>
      <c r="Q703" s="228" t="s">
        <v>5216</v>
      </c>
      <c r="R703" s="227" t="s">
        <v>3199</v>
      </c>
      <c r="S703" s="228"/>
      <c r="T703" s="228"/>
      <c r="U703" s="228"/>
      <c r="V703" s="366"/>
      <c r="W703" s="227"/>
      <c r="X703" s="227"/>
      <c r="Y703" s="227"/>
      <c r="Z703" s="227"/>
      <c r="AA703" s="227"/>
      <c r="AB703" s="227"/>
      <c r="AC703" s="227"/>
      <c r="AD703" s="241">
        <v>2016</v>
      </c>
      <c r="AE703" s="241"/>
      <c r="AF703" s="241"/>
      <c r="AG703" s="241"/>
      <c r="AH703" s="241"/>
      <c r="AI703" s="244">
        <v>2693</v>
      </c>
      <c r="AJ703" s="244"/>
    </row>
    <row r="704" spans="1:36" s="214" customFormat="1" ht="24" customHeight="1">
      <c r="A704" s="133"/>
      <c r="B704" s="903"/>
      <c r="C704" s="227" t="s">
        <v>5033</v>
      </c>
      <c r="D704" s="363" t="s">
        <v>23659</v>
      </c>
      <c r="E704" s="363" t="s">
        <v>11416</v>
      </c>
      <c r="F704" s="363" t="s">
        <v>5033</v>
      </c>
      <c r="G704" s="363" t="s">
        <v>12079</v>
      </c>
      <c r="H704" s="228">
        <v>2846</v>
      </c>
      <c r="I704" s="228">
        <v>753</v>
      </c>
      <c r="J704" s="228">
        <v>753</v>
      </c>
      <c r="K704" s="228"/>
      <c r="L704" s="228"/>
      <c r="M704" s="228"/>
      <c r="N704" s="228"/>
      <c r="O704" s="228">
        <v>753</v>
      </c>
      <c r="P704" s="228">
        <v>753</v>
      </c>
      <c r="Q704" s="228" t="s">
        <v>11417</v>
      </c>
      <c r="R704" s="227" t="s">
        <v>1086</v>
      </c>
      <c r="S704" s="228"/>
      <c r="T704" s="228"/>
      <c r="U704" s="228"/>
      <c r="V704" s="373"/>
      <c r="W704" s="227"/>
      <c r="X704" s="227"/>
      <c r="Y704" s="227"/>
      <c r="Z704" s="227"/>
      <c r="AA704" s="227"/>
      <c r="AB704" s="227"/>
      <c r="AC704" s="227"/>
      <c r="AD704" s="241">
        <v>2019</v>
      </c>
      <c r="AE704" s="241"/>
      <c r="AF704" s="241"/>
      <c r="AG704" s="241"/>
      <c r="AH704" s="241"/>
      <c r="AI704" s="244">
        <v>1672</v>
      </c>
      <c r="AJ704" s="244"/>
    </row>
    <row r="705" spans="1:36" s="214" customFormat="1" ht="24" customHeight="1">
      <c r="A705" s="133"/>
      <c r="B705" s="903"/>
      <c r="C705" s="227" t="s">
        <v>5033</v>
      </c>
      <c r="D705" s="363" t="s">
        <v>23660</v>
      </c>
      <c r="E705" s="363" t="s">
        <v>11418</v>
      </c>
      <c r="F705" s="363" t="s">
        <v>5033</v>
      </c>
      <c r="G705" s="363" t="s">
        <v>12080</v>
      </c>
      <c r="H705" s="228">
        <v>8149</v>
      </c>
      <c r="I705" s="228">
        <v>952</v>
      </c>
      <c r="J705" s="228">
        <v>952</v>
      </c>
      <c r="K705" s="228"/>
      <c r="L705" s="228"/>
      <c r="M705" s="228"/>
      <c r="N705" s="228"/>
      <c r="O705" s="228">
        <v>952</v>
      </c>
      <c r="P705" s="228">
        <v>952</v>
      </c>
      <c r="Q705" s="228" t="s">
        <v>11419</v>
      </c>
      <c r="R705" s="227" t="s">
        <v>1086</v>
      </c>
      <c r="S705" s="228"/>
      <c r="T705" s="228"/>
      <c r="U705" s="228"/>
      <c r="V705" s="373"/>
      <c r="W705" s="227"/>
      <c r="X705" s="227"/>
      <c r="Y705" s="227"/>
      <c r="Z705" s="227"/>
      <c r="AA705" s="227"/>
      <c r="AB705" s="227"/>
      <c r="AC705" s="227"/>
      <c r="AD705" s="241">
        <v>2019</v>
      </c>
      <c r="AE705" s="241"/>
      <c r="AF705" s="241"/>
      <c r="AG705" s="241"/>
      <c r="AH705" s="241"/>
      <c r="AI705" s="244">
        <v>3404</v>
      </c>
      <c r="AJ705" s="244"/>
    </row>
    <row r="706" spans="1:36" s="214" customFormat="1" ht="24" customHeight="1">
      <c r="A706" s="133"/>
      <c r="B706" s="903"/>
      <c r="C706" s="241" t="s">
        <v>5033</v>
      </c>
      <c r="D706" s="241" t="s">
        <v>23661</v>
      </c>
      <c r="E706" s="243" t="s">
        <v>12081</v>
      </c>
      <c r="F706" s="241" t="s">
        <v>5033</v>
      </c>
      <c r="G706" s="241" t="s">
        <v>12082</v>
      </c>
      <c r="H706" s="244">
        <v>8025</v>
      </c>
      <c r="I706" s="244">
        <v>928</v>
      </c>
      <c r="J706" s="244">
        <v>928</v>
      </c>
      <c r="K706" s="228"/>
      <c r="L706" s="228"/>
      <c r="M706" s="228"/>
      <c r="N706" s="228"/>
      <c r="O706" s="244">
        <v>928</v>
      </c>
      <c r="P706" s="244">
        <v>928</v>
      </c>
      <c r="Q706" s="244"/>
      <c r="R706" s="241" t="s">
        <v>1086</v>
      </c>
      <c r="S706" s="241"/>
      <c r="T706" s="244"/>
      <c r="U706" s="244"/>
      <c r="V706" s="373"/>
      <c r="W706" s="241" t="s">
        <v>1139</v>
      </c>
      <c r="X706" s="227"/>
      <c r="Y706" s="227"/>
      <c r="Z706" s="227"/>
      <c r="AA706" s="227"/>
      <c r="AB706" s="227"/>
      <c r="AC706" s="227"/>
      <c r="AD706" s="241">
        <v>2020</v>
      </c>
      <c r="AE706" s="241"/>
      <c r="AF706" s="241"/>
      <c r="AG706" s="241"/>
      <c r="AH706" s="241"/>
      <c r="AI706" s="244">
        <v>2265</v>
      </c>
      <c r="AJ706" s="244"/>
    </row>
    <row r="707" spans="1:36" s="214" customFormat="1" ht="24" customHeight="1">
      <c r="A707" s="133"/>
      <c r="B707" s="903"/>
      <c r="C707" s="241" t="s">
        <v>5033</v>
      </c>
      <c r="D707" s="241" t="s">
        <v>23662</v>
      </c>
      <c r="E707" s="638" t="s">
        <v>12083</v>
      </c>
      <c r="F707" s="241" t="s">
        <v>5033</v>
      </c>
      <c r="G707" s="241" t="s">
        <v>12084</v>
      </c>
      <c r="H707" s="244">
        <v>8502</v>
      </c>
      <c r="I707" s="244">
        <v>886</v>
      </c>
      <c r="J707" s="244">
        <v>886</v>
      </c>
      <c r="K707" s="228"/>
      <c r="L707" s="228"/>
      <c r="M707" s="228"/>
      <c r="N707" s="228"/>
      <c r="O707" s="244">
        <v>886</v>
      </c>
      <c r="P707" s="244">
        <v>886</v>
      </c>
      <c r="Q707" s="244"/>
      <c r="R707" s="241" t="s">
        <v>1086</v>
      </c>
      <c r="S707" s="241"/>
      <c r="T707" s="244"/>
      <c r="U707" s="244"/>
      <c r="V707" s="373"/>
      <c r="W707" s="241"/>
      <c r="X707" s="227"/>
      <c r="Y707" s="227"/>
      <c r="Z707" s="227"/>
      <c r="AA707" s="227"/>
      <c r="AB707" s="227"/>
      <c r="AC707" s="227"/>
      <c r="AD707" s="241">
        <v>2020</v>
      </c>
      <c r="AE707" s="241"/>
      <c r="AF707" s="241"/>
      <c r="AG707" s="241"/>
      <c r="AH707" s="241"/>
      <c r="AI707" s="244">
        <v>2151</v>
      </c>
      <c r="AJ707" s="244"/>
    </row>
    <row r="708" spans="1:36" s="214" customFormat="1" ht="24" customHeight="1">
      <c r="A708" s="133"/>
      <c r="B708" s="903"/>
      <c r="C708" s="227" t="s">
        <v>13120</v>
      </c>
      <c r="D708" s="639" t="s">
        <v>23663</v>
      </c>
      <c r="E708" s="363" t="s">
        <v>23664</v>
      </c>
      <c r="F708" s="363" t="s">
        <v>5033</v>
      </c>
      <c r="G708" s="363" t="s">
        <v>12093</v>
      </c>
      <c r="H708" s="228">
        <v>2622</v>
      </c>
      <c r="I708" s="228">
        <v>970</v>
      </c>
      <c r="J708" s="228">
        <v>970</v>
      </c>
      <c r="K708" s="228"/>
      <c r="L708" s="228"/>
      <c r="M708" s="228"/>
      <c r="N708" s="228"/>
      <c r="O708" s="228">
        <v>970</v>
      </c>
      <c r="P708" s="228">
        <v>970</v>
      </c>
      <c r="Q708" s="228"/>
      <c r="R708" s="241" t="s">
        <v>1086</v>
      </c>
      <c r="S708" s="228"/>
      <c r="T708" s="228"/>
      <c r="U708" s="228"/>
      <c r="V708" s="373"/>
      <c r="W708" s="227"/>
      <c r="X708" s="227"/>
      <c r="Y708" s="227"/>
      <c r="Z708" s="227"/>
      <c r="AA708" s="227"/>
      <c r="AB708" s="227"/>
      <c r="AC708" s="227"/>
      <c r="AD708" s="241">
        <v>2021</v>
      </c>
      <c r="AE708" s="241"/>
      <c r="AF708" s="241"/>
      <c r="AG708" s="241"/>
      <c r="AH708" s="241"/>
      <c r="AI708" s="244">
        <v>2500</v>
      </c>
      <c r="AJ708" s="244"/>
    </row>
    <row r="709" spans="1:36" s="214" customFormat="1" ht="24" customHeight="1">
      <c r="A709" s="133"/>
      <c r="B709" s="903"/>
      <c r="C709" s="227" t="s">
        <v>5036</v>
      </c>
      <c r="D709" s="227" t="s">
        <v>23665</v>
      </c>
      <c r="E709" s="227" t="s">
        <v>17869</v>
      </c>
      <c r="F709" s="227" t="s">
        <v>5036</v>
      </c>
      <c r="G709" s="227" t="s">
        <v>6610</v>
      </c>
      <c r="H709" s="228">
        <v>9990</v>
      </c>
      <c r="I709" s="228">
        <v>1538</v>
      </c>
      <c r="J709" s="228">
        <v>1538</v>
      </c>
      <c r="K709" s="244"/>
      <c r="L709" s="244"/>
      <c r="M709" s="244"/>
      <c r="N709" s="244"/>
      <c r="O709" s="228">
        <v>827</v>
      </c>
      <c r="P709" s="228">
        <v>792</v>
      </c>
      <c r="Q709" s="228" t="s">
        <v>5217</v>
      </c>
      <c r="R709" s="227" t="s">
        <v>1174</v>
      </c>
      <c r="S709" s="228"/>
      <c r="T709" s="228"/>
      <c r="U709" s="228">
        <v>35</v>
      </c>
      <c r="V709" s="373"/>
      <c r="W709" s="227" t="s">
        <v>5219</v>
      </c>
      <c r="X709" s="241"/>
      <c r="Y709" s="244"/>
      <c r="Z709" s="244"/>
      <c r="AA709" s="227"/>
      <c r="AB709" s="227"/>
      <c r="AC709" s="227"/>
      <c r="AD709" s="241">
        <v>2001</v>
      </c>
      <c r="AE709" s="241"/>
      <c r="AF709" s="241"/>
      <c r="AG709" s="241"/>
      <c r="AH709" s="241"/>
      <c r="AI709" s="244">
        <v>1270</v>
      </c>
      <c r="AJ709" s="244"/>
    </row>
    <row r="710" spans="1:36" s="214" customFormat="1" ht="24" customHeight="1">
      <c r="A710" s="133"/>
      <c r="B710" s="200"/>
      <c r="C710" s="227" t="s">
        <v>5036</v>
      </c>
      <c r="D710" s="227" t="s">
        <v>23666</v>
      </c>
      <c r="E710" s="227" t="s">
        <v>11420</v>
      </c>
      <c r="F710" s="227" t="s">
        <v>5036</v>
      </c>
      <c r="G710" s="227" t="s">
        <v>11421</v>
      </c>
      <c r="H710" s="228">
        <v>15552</v>
      </c>
      <c r="I710" s="228">
        <v>1739.7</v>
      </c>
      <c r="J710" s="228">
        <v>2086.81</v>
      </c>
      <c r="K710" s="244"/>
      <c r="L710" s="244"/>
      <c r="M710" s="244"/>
      <c r="N710" s="244"/>
      <c r="O710" s="228">
        <v>734</v>
      </c>
      <c r="P710" s="228">
        <v>680</v>
      </c>
      <c r="Q710" s="228" t="s">
        <v>5222</v>
      </c>
      <c r="R710" s="227" t="s">
        <v>1174</v>
      </c>
      <c r="S710" s="228"/>
      <c r="T710" s="228"/>
      <c r="U710" s="228">
        <v>54</v>
      </c>
      <c r="V710" s="373"/>
      <c r="W710" s="227" t="s">
        <v>699</v>
      </c>
      <c r="X710" s="241"/>
      <c r="Y710" s="244"/>
      <c r="Z710" s="244"/>
      <c r="AA710" s="227"/>
      <c r="AB710" s="227"/>
      <c r="AC710" s="227"/>
      <c r="AD710" s="241">
        <v>2003</v>
      </c>
      <c r="AE710" s="241"/>
      <c r="AF710" s="241"/>
      <c r="AG710" s="241"/>
      <c r="AH710" s="241"/>
      <c r="AI710" s="244">
        <v>1320</v>
      </c>
      <c r="AJ710" s="244"/>
    </row>
    <row r="711" spans="1:36" s="214" customFormat="1" ht="24" customHeight="1">
      <c r="A711" s="133"/>
      <c r="B711" s="200"/>
      <c r="C711" s="227" t="s">
        <v>5036</v>
      </c>
      <c r="D711" s="227" t="s">
        <v>23667</v>
      </c>
      <c r="E711" s="227" t="s">
        <v>5223</v>
      </c>
      <c r="F711" s="227" t="s">
        <v>5036</v>
      </c>
      <c r="G711" s="227" t="s">
        <v>11422</v>
      </c>
      <c r="H711" s="228">
        <v>3194</v>
      </c>
      <c r="I711" s="228">
        <v>851.68</v>
      </c>
      <c r="J711" s="228">
        <v>840.18</v>
      </c>
      <c r="K711" s="228"/>
      <c r="L711" s="228"/>
      <c r="M711" s="228"/>
      <c r="N711" s="228"/>
      <c r="O711" s="228">
        <v>654</v>
      </c>
      <c r="P711" s="228">
        <v>599</v>
      </c>
      <c r="Q711" s="228" t="s">
        <v>5224</v>
      </c>
      <c r="R711" s="227" t="s">
        <v>1174</v>
      </c>
      <c r="S711" s="228"/>
      <c r="T711" s="228"/>
      <c r="U711" s="228">
        <v>55</v>
      </c>
      <c r="V711" s="366"/>
      <c r="W711" s="227" t="s">
        <v>5225</v>
      </c>
      <c r="X711" s="227"/>
      <c r="Y711" s="227"/>
      <c r="Z711" s="227"/>
      <c r="AA711" s="227"/>
      <c r="AB711" s="227"/>
      <c r="AC711" s="227"/>
      <c r="AD711" s="241">
        <v>2005</v>
      </c>
      <c r="AE711" s="241"/>
      <c r="AF711" s="241"/>
      <c r="AG711" s="241"/>
      <c r="AH711" s="241"/>
      <c r="AI711" s="244">
        <v>1084</v>
      </c>
      <c r="AJ711" s="244"/>
    </row>
    <row r="712" spans="1:36" s="214" customFormat="1" ht="24" customHeight="1">
      <c r="A712" s="133"/>
      <c r="B712" s="200"/>
      <c r="C712" s="227" t="s">
        <v>5036</v>
      </c>
      <c r="D712" s="227" t="s">
        <v>23668</v>
      </c>
      <c r="E712" s="227" t="s">
        <v>5226</v>
      </c>
      <c r="F712" s="227" t="s">
        <v>5036</v>
      </c>
      <c r="G712" s="227" t="s">
        <v>11423</v>
      </c>
      <c r="H712" s="228">
        <v>4575</v>
      </c>
      <c r="I712" s="228">
        <v>2183.86</v>
      </c>
      <c r="J712" s="228">
        <v>2183.86</v>
      </c>
      <c r="K712" s="228" t="s">
        <v>1156</v>
      </c>
      <c r="L712" s="228" t="s">
        <v>1207</v>
      </c>
      <c r="M712" s="228" t="s">
        <v>1172</v>
      </c>
      <c r="N712" s="228"/>
      <c r="O712" s="228">
        <v>1550</v>
      </c>
      <c r="P712" s="228">
        <v>1490</v>
      </c>
      <c r="Q712" s="228" t="s">
        <v>5227</v>
      </c>
      <c r="R712" s="227" t="s">
        <v>5228</v>
      </c>
      <c r="S712" s="228"/>
      <c r="T712" s="228"/>
      <c r="U712" s="228">
        <v>72</v>
      </c>
      <c r="V712" s="366" t="s">
        <v>5218</v>
      </c>
      <c r="W712" s="227" t="s">
        <v>5225</v>
      </c>
      <c r="X712" s="227"/>
      <c r="Y712" s="227"/>
      <c r="Z712" s="227"/>
      <c r="AA712" s="227"/>
      <c r="AB712" s="227" t="s">
        <v>5220</v>
      </c>
      <c r="AC712" s="227" t="s">
        <v>5221</v>
      </c>
      <c r="AD712" s="241">
        <v>2001</v>
      </c>
      <c r="AE712" s="241"/>
      <c r="AF712" s="241"/>
      <c r="AG712" s="241"/>
      <c r="AH712" s="241"/>
      <c r="AI712" s="244">
        <v>808</v>
      </c>
      <c r="AJ712" s="244"/>
    </row>
    <row r="713" spans="1:36" s="214" customFormat="1" ht="24" customHeight="1">
      <c r="A713" s="133"/>
      <c r="B713" s="903"/>
      <c r="C713" s="227" t="s">
        <v>5036</v>
      </c>
      <c r="D713" s="227" t="s">
        <v>23669</v>
      </c>
      <c r="E713" s="227" t="s">
        <v>5229</v>
      </c>
      <c r="F713" s="227" t="s">
        <v>5036</v>
      </c>
      <c r="G713" s="227" t="s">
        <v>11424</v>
      </c>
      <c r="H713" s="228">
        <v>8113.4</v>
      </c>
      <c r="I713" s="228">
        <v>1004</v>
      </c>
      <c r="J713" s="228">
        <v>1250</v>
      </c>
      <c r="K713" s="228" t="s">
        <v>1156</v>
      </c>
      <c r="L713" s="228" t="s">
        <v>1207</v>
      </c>
      <c r="M713" s="228" t="s">
        <v>1172</v>
      </c>
      <c r="N713" s="228"/>
      <c r="O713" s="228">
        <v>1250</v>
      </c>
      <c r="P713" s="228">
        <v>625</v>
      </c>
      <c r="Q713" s="228" t="s">
        <v>11425</v>
      </c>
      <c r="R713" s="227" t="s">
        <v>4261</v>
      </c>
      <c r="S713" s="228"/>
      <c r="T713" s="228"/>
      <c r="U713" s="228"/>
      <c r="V713" s="366">
        <v>1020</v>
      </c>
      <c r="W713" s="227" t="s">
        <v>5225</v>
      </c>
      <c r="X713" s="227"/>
      <c r="Y713" s="227"/>
      <c r="Z713" s="227"/>
      <c r="AA713" s="227"/>
      <c r="AB713" s="227" t="s">
        <v>5220</v>
      </c>
      <c r="AC713" s="227"/>
      <c r="AD713" s="241">
        <v>2014</v>
      </c>
      <c r="AE713" s="241"/>
      <c r="AF713" s="241"/>
      <c r="AG713" s="241"/>
      <c r="AH713" s="241"/>
      <c r="AI713" s="244">
        <v>3600</v>
      </c>
      <c r="AJ713" s="244"/>
    </row>
    <row r="714" spans="1:36" s="214" customFormat="1" ht="24" customHeight="1">
      <c r="A714" s="133"/>
      <c r="B714" s="903"/>
      <c r="C714" s="227" t="s">
        <v>12085</v>
      </c>
      <c r="D714" s="227" t="s">
        <v>23670</v>
      </c>
      <c r="E714" s="227" t="s">
        <v>12086</v>
      </c>
      <c r="F714" s="227" t="s">
        <v>5036</v>
      </c>
      <c r="G714" s="227" t="s">
        <v>12087</v>
      </c>
      <c r="H714" s="228">
        <v>4333</v>
      </c>
      <c r="I714" s="228">
        <v>1153.46</v>
      </c>
      <c r="J714" s="228">
        <v>1208.76</v>
      </c>
      <c r="K714" s="228"/>
      <c r="L714" s="228"/>
      <c r="M714" s="228"/>
      <c r="N714" s="228"/>
      <c r="O714" s="228">
        <v>835.19999999999993</v>
      </c>
      <c r="P714" s="228">
        <v>730.8</v>
      </c>
      <c r="Q714" s="228" t="s">
        <v>12088</v>
      </c>
      <c r="R714" s="227" t="s">
        <v>1136</v>
      </c>
      <c r="S714" s="228"/>
      <c r="T714" s="228"/>
      <c r="U714" s="228">
        <v>104.4</v>
      </c>
      <c r="V714" s="366"/>
      <c r="W714" s="227" t="s">
        <v>12089</v>
      </c>
      <c r="X714" s="227"/>
      <c r="Y714" s="227"/>
      <c r="Z714" s="227"/>
      <c r="AA714" s="227"/>
      <c r="AB714" s="227"/>
      <c r="AC714" s="227"/>
      <c r="AD714" s="241">
        <v>2020</v>
      </c>
      <c r="AE714" s="241"/>
      <c r="AF714" s="241"/>
      <c r="AG714" s="241"/>
      <c r="AH714" s="241"/>
      <c r="AI714" s="244">
        <v>3500</v>
      </c>
      <c r="AJ714" s="244"/>
    </row>
    <row r="715" spans="1:36" s="214" customFormat="1" ht="24" customHeight="1">
      <c r="A715" s="133"/>
      <c r="B715" s="903"/>
      <c r="C715" s="227" t="s">
        <v>5036</v>
      </c>
      <c r="D715" s="227" t="s">
        <v>23671</v>
      </c>
      <c r="E715" s="227" t="s">
        <v>12090</v>
      </c>
      <c r="F715" s="227" t="s">
        <v>5036</v>
      </c>
      <c r="G715" s="227" t="s">
        <v>12091</v>
      </c>
      <c r="H715" s="228"/>
      <c r="I715" s="228">
        <v>988.1</v>
      </c>
      <c r="J715" s="228">
        <v>934.51</v>
      </c>
      <c r="K715" s="228"/>
      <c r="L715" s="228"/>
      <c r="M715" s="228"/>
      <c r="N715" s="228"/>
      <c r="O715" s="228">
        <v>542</v>
      </c>
      <c r="P715" s="228">
        <v>542</v>
      </c>
      <c r="Q715" s="228" t="s">
        <v>12092</v>
      </c>
      <c r="R715" s="227" t="s">
        <v>9839</v>
      </c>
      <c r="S715" s="228"/>
      <c r="T715" s="228"/>
      <c r="U715" s="228"/>
      <c r="V715" s="366"/>
      <c r="W715" s="227" t="s">
        <v>12089</v>
      </c>
      <c r="X715" s="227"/>
      <c r="Y715" s="227"/>
      <c r="Z715" s="227"/>
      <c r="AA715" s="227"/>
      <c r="AB715" s="227"/>
      <c r="AC715" s="227"/>
      <c r="AD715" s="241">
        <v>2020</v>
      </c>
      <c r="AE715" s="241"/>
      <c r="AF715" s="241"/>
      <c r="AG715" s="241"/>
      <c r="AH715" s="241"/>
      <c r="AI715" s="244">
        <v>4767</v>
      </c>
      <c r="AJ715" s="244"/>
    </row>
    <row r="716" spans="1:36" s="214" customFormat="1" ht="24" customHeight="1">
      <c r="A716" s="133" t="s">
        <v>320</v>
      </c>
      <c r="B716" s="903"/>
      <c r="C716" s="227" t="s">
        <v>5036</v>
      </c>
      <c r="D716" s="227" t="s">
        <v>23672</v>
      </c>
      <c r="E716" s="227" t="s">
        <v>10287</v>
      </c>
      <c r="F716" s="227" t="s">
        <v>5036</v>
      </c>
      <c r="G716" s="227" t="s">
        <v>11426</v>
      </c>
      <c r="H716" s="228">
        <v>3819</v>
      </c>
      <c r="I716" s="228">
        <v>952.7</v>
      </c>
      <c r="J716" s="228">
        <v>899.5</v>
      </c>
      <c r="K716" s="228"/>
      <c r="L716" s="228"/>
      <c r="M716" s="228"/>
      <c r="N716" s="228"/>
      <c r="O716" s="228">
        <v>899.5</v>
      </c>
      <c r="P716" s="228">
        <v>899.5</v>
      </c>
      <c r="Q716" s="228"/>
      <c r="R716" s="227" t="s">
        <v>5653</v>
      </c>
      <c r="S716" s="228"/>
      <c r="T716" s="228"/>
      <c r="U716" s="228">
        <v>33</v>
      </c>
      <c r="V716" s="366"/>
      <c r="W716" s="227" t="s">
        <v>10288</v>
      </c>
      <c r="X716" s="227"/>
      <c r="Y716" s="227"/>
      <c r="Z716" s="227"/>
      <c r="AA716" s="227"/>
      <c r="AB716" s="227"/>
      <c r="AC716" s="227"/>
      <c r="AD716" s="241">
        <v>2018</v>
      </c>
      <c r="AE716" s="241"/>
      <c r="AF716" s="241"/>
      <c r="AG716" s="241"/>
      <c r="AH716" s="241"/>
      <c r="AI716" s="244">
        <v>2250</v>
      </c>
      <c r="AJ716" s="244"/>
    </row>
    <row r="717" spans="1:36" s="214" customFormat="1" ht="38.1" customHeight="1">
      <c r="A717" s="133" t="s">
        <v>179</v>
      </c>
      <c r="B717" s="903"/>
      <c r="C717" s="227" t="s">
        <v>14052</v>
      </c>
      <c r="D717" s="227" t="s">
        <v>23673</v>
      </c>
      <c r="E717" s="227" t="s">
        <v>17870</v>
      </c>
      <c r="F717" s="227" t="s">
        <v>14052</v>
      </c>
      <c r="G717" s="227" t="s">
        <v>16946</v>
      </c>
      <c r="H717" s="228">
        <v>6355</v>
      </c>
      <c r="I717" s="228">
        <v>6355</v>
      </c>
      <c r="J717" s="228">
        <v>2954</v>
      </c>
      <c r="K717" s="228"/>
      <c r="L717" s="228"/>
      <c r="M717" s="228"/>
      <c r="N717" s="228"/>
      <c r="O717" s="228">
        <v>796</v>
      </c>
      <c r="P717" s="228">
        <v>796</v>
      </c>
      <c r="Q717" s="228"/>
      <c r="R717" s="227" t="s">
        <v>4261</v>
      </c>
      <c r="S717" s="228"/>
      <c r="T717" s="228"/>
      <c r="U717" s="228"/>
      <c r="V717" s="366"/>
      <c r="W717" s="227" t="s">
        <v>26698</v>
      </c>
      <c r="X717" s="227"/>
      <c r="Y717" s="227"/>
      <c r="Z717" s="227"/>
      <c r="AA717" s="227"/>
      <c r="AB717" s="227"/>
      <c r="AC717" s="227"/>
      <c r="AD717" s="241">
        <v>2022</v>
      </c>
      <c r="AE717" s="241"/>
      <c r="AF717" s="241"/>
      <c r="AG717" s="241"/>
      <c r="AH717" s="241"/>
      <c r="AI717" s="244">
        <v>10330</v>
      </c>
      <c r="AJ717" s="244"/>
    </row>
    <row r="718" spans="1:36" s="214" customFormat="1" ht="24" customHeight="1">
      <c r="A718" s="133"/>
      <c r="B718" s="903"/>
      <c r="C718" s="227" t="s">
        <v>14052</v>
      </c>
      <c r="D718" s="227" t="s">
        <v>23674</v>
      </c>
      <c r="E718" s="227" t="s">
        <v>17871</v>
      </c>
      <c r="F718" s="227" t="s">
        <v>14052</v>
      </c>
      <c r="G718" s="227" t="s">
        <v>16947</v>
      </c>
      <c r="H718" s="228">
        <v>2983</v>
      </c>
      <c r="I718" s="228">
        <v>2449</v>
      </c>
      <c r="J718" s="228">
        <v>1491</v>
      </c>
      <c r="K718" s="228"/>
      <c r="L718" s="228"/>
      <c r="M718" s="228"/>
      <c r="N718" s="228"/>
      <c r="O718" s="228"/>
      <c r="P718" s="228"/>
      <c r="Q718" s="228"/>
      <c r="R718" s="227" t="s">
        <v>4261</v>
      </c>
      <c r="S718" s="228"/>
      <c r="T718" s="228"/>
      <c r="U718" s="228"/>
      <c r="V718" s="366"/>
      <c r="W718" s="227" t="s">
        <v>16954</v>
      </c>
      <c r="X718" s="227"/>
      <c r="Y718" s="227"/>
      <c r="Z718" s="227"/>
      <c r="AA718" s="227"/>
      <c r="AB718" s="227"/>
      <c r="AC718" s="227"/>
      <c r="AD718" s="241">
        <v>2022</v>
      </c>
      <c r="AE718" s="241"/>
      <c r="AF718" s="241"/>
      <c r="AG718" s="241"/>
      <c r="AH718" s="241"/>
      <c r="AI718" s="244">
        <v>3600</v>
      </c>
      <c r="AJ718" s="244"/>
    </row>
    <row r="719" spans="1:36" s="214" customFormat="1" ht="24" customHeight="1">
      <c r="A719" s="133"/>
      <c r="B719" s="903"/>
      <c r="C719" s="227" t="s">
        <v>14052</v>
      </c>
      <c r="D719" s="227" t="s">
        <v>23675</v>
      </c>
      <c r="E719" s="227" t="s">
        <v>16948</v>
      </c>
      <c r="F719" s="227" t="s">
        <v>14052</v>
      </c>
      <c r="G719" s="227" t="s">
        <v>14052</v>
      </c>
      <c r="H719" s="228">
        <v>2363</v>
      </c>
      <c r="I719" s="228">
        <v>2363</v>
      </c>
      <c r="J719" s="228">
        <v>2363</v>
      </c>
      <c r="K719" s="228"/>
      <c r="L719" s="228"/>
      <c r="M719" s="228"/>
      <c r="N719" s="228"/>
      <c r="O719" s="228"/>
      <c r="P719" s="228"/>
      <c r="Q719" s="228"/>
      <c r="R719" s="227" t="s">
        <v>14255</v>
      </c>
      <c r="S719" s="228"/>
      <c r="T719" s="228"/>
      <c r="U719" s="228"/>
      <c r="V719" s="366"/>
      <c r="W719" s="227" t="s">
        <v>16955</v>
      </c>
      <c r="X719" s="227"/>
      <c r="Y719" s="227"/>
      <c r="Z719" s="227"/>
      <c r="AA719" s="227"/>
      <c r="AB719" s="227"/>
      <c r="AC719" s="227"/>
      <c r="AD719" s="241">
        <v>2023</v>
      </c>
      <c r="AE719" s="241"/>
      <c r="AF719" s="241"/>
      <c r="AG719" s="241"/>
      <c r="AH719" s="241"/>
      <c r="AI719" s="244"/>
      <c r="AJ719" s="244"/>
    </row>
    <row r="720" spans="1:36" s="214" customFormat="1" ht="24" customHeight="1">
      <c r="A720" s="133"/>
      <c r="B720" s="903"/>
      <c r="C720" s="227" t="s">
        <v>13122</v>
      </c>
      <c r="D720" s="363" t="s">
        <v>23676</v>
      </c>
      <c r="E720" s="227" t="s">
        <v>13123</v>
      </c>
      <c r="F720" s="227" t="s">
        <v>13122</v>
      </c>
      <c r="G720" s="241" t="s">
        <v>23494</v>
      </c>
      <c r="H720" s="228">
        <v>8019</v>
      </c>
      <c r="I720" s="228">
        <v>1045</v>
      </c>
      <c r="J720" s="228">
        <v>993</v>
      </c>
      <c r="K720" s="228"/>
      <c r="L720" s="228"/>
      <c r="M720" s="228"/>
      <c r="N720" s="228"/>
      <c r="O720" s="228">
        <v>774</v>
      </c>
      <c r="P720" s="228">
        <v>774</v>
      </c>
      <c r="Q720" s="228" t="s">
        <v>13124</v>
      </c>
      <c r="R720" s="227" t="s">
        <v>13125</v>
      </c>
      <c r="S720" s="228"/>
      <c r="T720" s="228"/>
      <c r="U720" s="228"/>
      <c r="V720" s="366"/>
      <c r="W720" s="227" t="s">
        <v>10288</v>
      </c>
      <c r="X720" s="227"/>
      <c r="Y720" s="227"/>
      <c r="Z720" s="227"/>
      <c r="AA720" s="227"/>
      <c r="AB720" s="227"/>
      <c r="AC720" s="227"/>
      <c r="AD720" s="241">
        <v>2022</v>
      </c>
      <c r="AE720" s="241"/>
      <c r="AF720" s="241"/>
      <c r="AG720" s="241"/>
      <c r="AH720" s="241"/>
      <c r="AI720" s="244">
        <v>3800</v>
      </c>
      <c r="AJ720" s="244"/>
    </row>
    <row r="721" spans="1:37" s="214" customFormat="1" ht="24" customHeight="1">
      <c r="A721" s="1554"/>
      <c r="B721" s="903"/>
      <c r="C721" s="241" t="s">
        <v>13122</v>
      </c>
      <c r="D721" s="241" t="s">
        <v>23677</v>
      </c>
      <c r="E721" s="241" t="s">
        <v>14028</v>
      </c>
      <c r="F721" s="241" t="s">
        <v>13122</v>
      </c>
      <c r="G721" s="241" t="s">
        <v>23494</v>
      </c>
      <c r="H721" s="244">
        <v>14425</v>
      </c>
      <c r="I721" s="244">
        <v>2289</v>
      </c>
      <c r="J721" s="244">
        <v>3420</v>
      </c>
      <c r="K721" s="228"/>
      <c r="L721" s="228"/>
      <c r="M721" s="228"/>
      <c r="N721" s="228"/>
      <c r="O721" s="241">
        <v>241</v>
      </c>
      <c r="P721" s="241" t="s">
        <v>14029</v>
      </c>
      <c r="Q721" s="241">
        <v>230</v>
      </c>
      <c r="R721" s="241" t="s">
        <v>14030</v>
      </c>
      <c r="S721" s="241">
        <v>2022</v>
      </c>
      <c r="T721" s="241">
        <v>11900</v>
      </c>
      <c r="U721" s="244"/>
      <c r="V721" s="366"/>
      <c r="W721" s="227"/>
      <c r="X721" s="227"/>
      <c r="Y721" s="227"/>
      <c r="Z721" s="227"/>
      <c r="AA721" s="227"/>
      <c r="AB721" s="227"/>
      <c r="AC721" s="227"/>
      <c r="AD721" s="241"/>
      <c r="AE721" s="241"/>
      <c r="AF721" s="241"/>
      <c r="AG721" s="241"/>
      <c r="AH721" s="241"/>
      <c r="AI721" s="244"/>
      <c r="AJ721" s="244"/>
    </row>
    <row r="722" spans="1:37" s="214" customFormat="1" ht="24" customHeight="1">
      <c r="A722" s="1554"/>
      <c r="B722" s="903"/>
      <c r="C722" s="241" t="s">
        <v>5038</v>
      </c>
      <c r="D722" s="241" t="s">
        <v>23678</v>
      </c>
      <c r="E722" s="241" t="s">
        <v>23679</v>
      </c>
      <c r="F722" s="241" t="s">
        <v>5038</v>
      </c>
      <c r="G722" s="241" t="s">
        <v>23494</v>
      </c>
      <c r="H722" s="244">
        <v>3581</v>
      </c>
      <c r="I722" s="244">
        <v>997.89</v>
      </c>
      <c r="J722" s="244">
        <v>979.99</v>
      </c>
      <c r="K722" s="228"/>
      <c r="L722" s="228"/>
      <c r="M722" s="228"/>
      <c r="N722" s="228"/>
      <c r="O722" s="241">
        <v>947</v>
      </c>
      <c r="P722" s="241">
        <v>774</v>
      </c>
      <c r="Q722" s="241"/>
      <c r="R722" s="241" t="s">
        <v>23680</v>
      </c>
      <c r="S722" s="241"/>
      <c r="T722" s="241"/>
      <c r="U722" s="244"/>
      <c r="V722" s="366"/>
      <c r="W722" s="227" t="s">
        <v>10288</v>
      </c>
      <c r="X722" s="227"/>
      <c r="Y722" s="227"/>
      <c r="Z722" s="227"/>
      <c r="AA722" s="227"/>
      <c r="AB722" s="227"/>
      <c r="AC722" s="227"/>
      <c r="AD722" s="241">
        <v>2023</v>
      </c>
      <c r="AE722" s="241"/>
      <c r="AF722" s="241"/>
      <c r="AG722" s="241"/>
      <c r="AH722" s="241"/>
      <c r="AI722" s="244">
        <v>4300</v>
      </c>
      <c r="AJ722" s="244"/>
    </row>
    <row r="723" spans="1:37" s="214" customFormat="1" ht="24" customHeight="1">
      <c r="A723" s="1554" t="s">
        <v>23681</v>
      </c>
      <c r="B723" s="903"/>
      <c r="C723" s="241" t="s">
        <v>5038</v>
      </c>
      <c r="D723" s="241" t="s">
        <v>23682</v>
      </c>
      <c r="E723" s="241" t="s">
        <v>23683</v>
      </c>
      <c r="F723" s="241" t="s">
        <v>5038</v>
      </c>
      <c r="G723" s="241" t="s">
        <v>23494</v>
      </c>
      <c r="H723" s="244">
        <v>7831</v>
      </c>
      <c r="I723" s="244">
        <v>976</v>
      </c>
      <c r="J723" s="244">
        <v>976</v>
      </c>
      <c r="K723" s="228" t="s">
        <v>454</v>
      </c>
      <c r="L723" s="228" t="s">
        <v>1156</v>
      </c>
      <c r="M723" s="228" t="s">
        <v>1583</v>
      </c>
      <c r="N723" s="228"/>
      <c r="O723" s="241"/>
      <c r="P723" s="241"/>
      <c r="Q723" s="241"/>
      <c r="R723" s="241"/>
      <c r="S723" s="241"/>
      <c r="T723" s="241"/>
      <c r="U723" s="244"/>
      <c r="V723" s="366"/>
      <c r="W723" s="227"/>
      <c r="X723" s="227"/>
      <c r="Y723" s="227"/>
      <c r="Z723" s="227"/>
      <c r="AA723" s="227"/>
      <c r="AB723" s="227"/>
      <c r="AC723" s="227"/>
      <c r="AD723" s="241"/>
      <c r="AE723" s="241"/>
      <c r="AF723" s="241"/>
      <c r="AG723" s="241"/>
      <c r="AH723" s="241"/>
      <c r="AI723" s="244"/>
      <c r="AJ723" s="244"/>
    </row>
    <row r="724" spans="1:37" s="1556" customFormat="1" ht="24" customHeight="1">
      <c r="A724" s="133"/>
      <c r="B724" s="365"/>
      <c r="C724" s="241" t="s">
        <v>5038</v>
      </c>
      <c r="D724" s="241" t="s">
        <v>23684</v>
      </c>
      <c r="E724" s="241" t="s">
        <v>23685</v>
      </c>
      <c r="F724" s="241" t="s">
        <v>5038</v>
      </c>
      <c r="G724" s="241" t="s">
        <v>23494</v>
      </c>
      <c r="H724" s="244">
        <v>7449</v>
      </c>
      <c r="I724" s="244">
        <v>898</v>
      </c>
      <c r="J724" s="244">
        <v>986</v>
      </c>
      <c r="K724" s="244" t="s">
        <v>454</v>
      </c>
      <c r="L724" s="244" t="s">
        <v>1156</v>
      </c>
      <c r="M724" s="244" t="s">
        <v>1583</v>
      </c>
      <c r="N724" s="244"/>
      <c r="O724" s="244">
        <v>986</v>
      </c>
      <c r="P724" s="244">
        <v>651</v>
      </c>
      <c r="Q724" s="241"/>
      <c r="R724" s="227" t="s">
        <v>23680</v>
      </c>
      <c r="S724" s="241"/>
      <c r="T724" s="241"/>
      <c r="U724" s="241"/>
      <c r="V724" s="241"/>
      <c r="W724" s="227" t="s">
        <v>23686</v>
      </c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322"/>
      <c r="AJ724" s="244"/>
      <c r="AK724" s="1555"/>
    </row>
    <row r="725" spans="1:37" s="1546" customFormat="1" ht="24" customHeight="1">
      <c r="A725" s="1417" t="s">
        <v>181</v>
      </c>
      <c r="B725" s="1522" t="s">
        <v>0</v>
      </c>
      <c r="C725" s="314" t="s">
        <v>55</v>
      </c>
      <c r="D725" s="314"/>
      <c r="E725" s="315">
        <f>COUNTA(E726:E773)</f>
        <v>48</v>
      </c>
      <c r="F725" s="552"/>
      <c r="G725" s="552"/>
      <c r="H725" s="318">
        <f>SUM(H726:H773)</f>
        <v>1687883.3</v>
      </c>
      <c r="I725" s="318">
        <f t="shared" ref="I725:J725" si="17">SUM(I726:I773)</f>
        <v>100156.23999999999</v>
      </c>
      <c r="J725" s="318">
        <f t="shared" si="17"/>
        <v>151440.53</v>
      </c>
      <c r="K725" s="318"/>
      <c r="L725" s="318"/>
      <c r="M725" s="318"/>
      <c r="N725" s="318"/>
      <c r="O725" s="318"/>
      <c r="P725" s="318"/>
      <c r="Q725" s="318"/>
      <c r="R725" s="314"/>
      <c r="S725" s="318"/>
      <c r="T725" s="318"/>
      <c r="U725" s="318"/>
      <c r="V725" s="378"/>
      <c r="W725" s="314"/>
      <c r="X725" s="314"/>
      <c r="Y725" s="314"/>
      <c r="Z725" s="314"/>
      <c r="AA725" s="314"/>
      <c r="AB725" s="314"/>
      <c r="AC725" s="314"/>
      <c r="AD725" s="241"/>
      <c r="AE725" s="381"/>
      <c r="AF725" s="381"/>
      <c r="AG725" s="381"/>
      <c r="AH725" s="381"/>
      <c r="AI725" s="380"/>
      <c r="AJ725" s="380"/>
    </row>
    <row r="726" spans="1:37" s="214" customFormat="1" ht="24" customHeight="1">
      <c r="A726" s="133" t="s">
        <v>184</v>
      </c>
      <c r="B726" s="903"/>
      <c r="C726" s="227" t="s">
        <v>1938</v>
      </c>
      <c r="D726" s="227"/>
      <c r="E726" s="227" t="s">
        <v>5598</v>
      </c>
      <c r="F726" s="227" t="s">
        <v>1938</v>
      </c>
      <c r="G726" s="227" t="s">
        <v>14080</v>
      </c>
      <c r="H726" s="228">
        <v>8485</v>
      </c>
      <c r="I726" s="228">
        <v>1729</v>
      </c>
      <c r="J726" s="228">
        <v>4359</v>
      </c>
      <c r="K726" s="228" t="s">
        <v>1357</v>
      </c>
      <c r="L726" s="228" t="s">
        <v>5599</v>
      </c>
      <c r="M726" s="228" t="s">
        <v>5600</v>
      </c>
      <c r="N726" s="228"/>
      <c r="O726" s="228">
        <v>1709</v>
      </c>
      <c r="P726" s="228"/>
      <c r="Q726" s="228"/>
      <c r="R726" s="227" t="s">
        <v>5601</v>
      </c>
      <c r="S726" s="228">
        <v>1501</v>
      </c>
      <c r="T726" s="228" t="s">
        <v>5602</v>
      </c>
      <c r="U726" s="228">
        <v>208</v>
      </c>
      <c r="V726" s="233">
        <v>2000</v>
      </c>
      <c r="W726" s="227" t="s">
        <v>5603</v>
      </c>
      <c r="X726" s="227" t="s">
        <v>389</v>
      </c>
      <c r="Y726" s="227" t="s">
        <v>389</v>
      </c>
      <c r="Z726" s="227" t="s">
        <v>389</v>
      </c>
      <c r="AA726" s="227" t="s">
        <v>389</v>
      </c>
      <c r="AB726" s="227" t="s">
        <v>389</v>
      </c>
      <c r="AC726" s="227" t="s">
        <v>389</v>
      </c>
      <c r="AD726" s="241">
        <v>2003</v>
      </c>
      <c r="AE726" s="241"/>
      <c r="AF726" s="241"/>
      <c r="AG726" s="241"/>
      <c r="AH726" s="241"/>
      <c r="AI726" s="244">
        <v>5000</v>
      </c>
      <c r="AJ726" s="244"/>
    </row>
    <row r="727" spans="1:37" s="214" customFormat="1" ht="24" customHeight="1">
      <c r="A727" s="133"/>
      <c r="B727" s="903"/>
      <c r="C727" s="227" t="s">
        <v>1938</v>
      </c>
      <c r="D727" s="227"/>
      <c r="E727" s="227" t="s">
        <v>5604</v>
      </c>
      <c r="F727" s="227" t="s">
        <v>1938</v>
      </c>
      <c r="G727" s="227" t="s">
        <v>9033</v>
      </c>
      <c r="H727" s="228">
        <v>214934</v>
      </c>
      <c r="I727" s="228">
        <v>2758</v>
      </c>
      <c r="J727" s="228">
        <v>4364</v>
      </c>
      <c r="K727" s="228"/>
      <c r="L727" s="228"/>
      <c r="M727" s="228"/>
      <c r="N727" s="228"/>
      <c r="O727" s="228"/>
      <c r="P727" s="228">
        <v>1176</v>
      </c>
      <c r="Q727" s="228" t="s">
        <v>5605</v>
      </c>
      <c r="R727" s="227" t="s">
        <v>5606</v>
      </c>
      <c r="S727" s="228"/>
      <c r="T727" s="228"/>
      <c r="U727" s="228"/>
      <c r="V727" s="233"/>
      <c r="W727" s="227"/>
      <c r="X727" s="227"/>
      <c r="Y727" s="227"/>
      <c r="Z727" s="227"/>
      <c r="AA727" s="227"/>
      <c r="AB727" s="227"/>
      <c r="AC727" s="227"/>
      <c r="AD727" s="241">
        <v>2013</v>
      </c>
      <c r="AE727" s="241"/>
      <c r="AF727" s="241"/>
      <c r="AG727" s="241"/>
      <c r="AH727" s="241"/>
      <c r="AI727" s="244">
        <v>7000</v>
      </c>
      <c r="AJ727" s="244"/>
    </row>
    <row r="728" spans="1:37" s="214" customFormat="1" ht="24" customHeight="1">
      <c r="A728" s="133"/>
      <c r="B728" s="903"/>
      <c r="C728" s="227" t="s">
        <v>1744</v>
      </c>
      <c r="D728" s="227"/>
      <c r="E728" s="227" t="s">
        <v>2662</v>
      </c>
      <c r="F728" s="227" t="s">
        <v>1744</v>
      </c>
      <c r="G728" s="227" t="s">
        <v>9040</v>
      </c>
      <c r="H728" s="228">
        <v>5022</v>
      </c>
      <c r="I728" s="228">
        <v>1926</v>
      </c>
      <c r="J728" s="228">
        <v>1926</v>
      </c>
      <c r="K728" s="228" t="s">
        <v>454</v>
      </c>
      <c r="L728" s="228"/>
      <c r="M728" s="228"/>
      <c r="N728" s="228"/>
      <c r="O728" s="228">
        <v>693</v>
      </c>
      <c r="P728" s="228">
        <v>693</v>
      </c>
      <c r="Q728" s="228" t="s">
        <v>5607</v>
      </c>
      <c r="R728" s="227" t="s">
        <v>5608</v>
      </c>
      <c r="S728" s="228"/>
      <c r="T728" s="228"/>
      <c r="U728" s="228"/>
      <c r="V728" s="233">
        <v>950</v>
      </c>
      <c r="W728" s="227" t="s">
        <v>1529</v>
      </c>
      <c r="X728" s="227"/>
      <c r="Y728" s="227"/>
      <c r="Z728" s="227"/>
      <c r="AA728" s="227"/>
      <c r="AB728" s="227"/>
      <c r="AC728" s="227"/>
      <c r="AD728" s="241">
        <v>1997</v>
      </c>
      <c r="AE728" s="241"/>
      <c r="AF728" s="241"/>
      <c r="AG728" s="241"/>
      <c r="AH728" s="241"/>
      <c r="AI728" s="244">
        <v>1954</v>
      </c>
      <c r="AJ728" s="244"/>
    </row>
    <row r="729" spans="1:37" s="214" customFormat="1" ht="24" customHeight="1">
      <c r="A729" s="133"/>
      <c r="B729" s="903"/>
      <c r="C729" s="227" t="s">
        <v>1744</v>
      </c>
      <c r="D729" s="227"/>
      <c r="E729" s="227" t="s">
        <v>5609</v>
      </c>
      <c r="F729" s="227" t="s">
        <v>1744</v>
      </c>
      <c r="G729" s="227" t="s">
        <v>9040</v>
      </c>
      <c r="H729" s="228">
        <v>147301</v>
      </c>
      <c r="I729" s="228">
        <v>1612</v>
      </c>
      <c r="J729" s="228">
        <v>3299</v>
      </c>
      <c r="K729" s="228" t="s">
        <v>454</v>
      </c>
      <c r="L729" s="228"/>
      <c r="M729" s="228"/>
      <c r="N729" s="228"/>
      <c r="O729" s="228">
        <v>2153</v>
      </c>
      <c r="P729" s="228">
        <v>1175</v>
      </c>
      <c r="Q729" s="228" t="s">
        <v>5610</v>
      </c>
      <c r="R729" s="227" t="s">
        <v>454</v>
      </c>
      <c r="S729" s="228">
        <v>978</v>
      </c>
      <c r="T729" s="228" t="s">
        <v>5611</v>
      </c>
      <c r="U729" s="228"/>
      <c r="V729" s="233">
        <v>950</v>
      </c>
      <c r="W729" s="227"/>
      <c r="X729" s="227"/>
      <c r="Y729" s="227"/>
      <c r="Z729" s="227"/>
      <c r="AA729" s="227"/>
      <c r="AB729" s="227"/>
      <c r="AC729" s="227"/>
      <c r="AD729" s="241">
        <v>2010</v>
      </c>
      <c r="AE729" s="241"/>
      <c r="AF729" s="241"/>
      <c r="AG729" s="241"/>
      <c r="AH729" s="241"/>
      <c r="AI729" s="244">
        <v>6600</v>
      </c>
      <c r="AJ729" s="244"/>
    </row>
    <row r="730" spans="1:37" s="214" customFormat="1" ht="24" customHeight="1">
      <c r="A730" s="133"/>
      <c r="B730" s="903"/>
      <c r="C730" s="227" t="s">
        <v>5423</v>
      </c>
      <c r="D730" s="227"/>
      <c r="E730" s="227" t="s">
        <v>1361</v>
      </c>
      <c r="F730" s="227" t="s">
        <v>5423</v>
      </c>
      <c r="G730" s="227" t="s">
        <v>9044</v>
      </c>
      <c r="H730" s="228">
        <v>12539</v>
      </c>
      <c r="I730" s="228">
        <v>2068</v>
      </c>
      <c r="J730" s="228">
        <v>7254</v>
      </c>
      <c r="K730" s="228" t="s">
        <v>1172</v>
      </c>
      <c r="L730" s="228" t="s">
        <v>2784</v>
      </c>
      <c r="M730" s="228"/>
      <c r="N730" s="228"/>
      <c r="O730" s="228">
        <v>3200</v>
      </c>
      <c r="P730" s="228">
        <v>1260</v>
      </c>
      <c r="Q730" s="228" t="s">
        <v>1362</v>
      </c>
      <c r="R730" s="227" t="s">
        <v>5612</v>
      </c>
      <c r="S730" s="228">
        <v>1508</v>
      </c>
      <c r="T730" s="228" t="s">
        <v>1364</v>
      </c>
      <c r="U730" s="228">
        <v>432</v>
      </c>
      <c r="V730" s="233">
        <v>1035</v>
      </c>
      <c r="W730" s="227" t="s">
        <v>5613</v>
      </c>
      <c r="X730" s="227"/>
      <c r="Y730" s="227"/>
      <c r="Z730" s="227"/>
      <c r="AA730" s="227"/>
      <c r="AB730" s="227"/>
      <c r="AC730" s="227"/>
      <c r="AD730" s="241">
        <v>1991</v>
      </c>
      <c r="AE730" s="241"/>
      <c r="AF730" s="241"/>
      <c r="AG730" s="241"/>
      <c r="AH730" s="241"/>
      <c r="AI730" s="244">
        <v>4035</v>
      </c>
      <c r="AJ730" s="244" t="s">
        <v>17322</v>
      </c>
    </row>
    <row r="731" spans="1:37" s="214" customFormat="1" ht="24" customHeight="1">
      <c r="A731" s="133"/>
      <c r="B731" s="903"/>
      <c r="C731" s="227" t="s">
        <v>9044</v>
      </c>
      <c r="D731" s="227"/>
      <c r="E731" s="227" t="s">
        <v>13166</v>
      </c>
      <c r="F731" s="227" t="s">
        <v>9044</v>
      </c>
      <c r="G731" s="227" t="s">
        <v>9044</v>
      </c>
      <c r="H731" s="228">
        <v>15619</v>
      </c>
      <c r="I731" s="228"/>
      <c r="J731" s="228">
        <v>3455.22</v>
      </c>
      <c r="K731" s="228"/>
      <c r="L731" s="228"/>
      <c r="M731" s="228"/>
      <c r="N731" s="228"/>
      <c r="O731" s="228"/>
      <c r="P731" s="228"/>
      <c r="Q731" s="228"/>
      <c r="R731" s="227"/>
      <c r="S731" s="228">
        <v>613.75</v>
      </c>
      <c r="T731" s="228" t="s">
        <v>1364</v>
      </c>
      <c r="U731" s="228">
        <v>335.96</v>
      </c>
      <c r="V731" s="233"/>
      <c r="W731" s="227" t="s">
        <v>13167</v>
      </c>
      <c r="X731" s="227"/>
      <c r="Y731" s="227"/>
      <c r="Z731" s="227"/>
      <c r="AA731" s="227"/>
      <c r="AB731" s="227"/>
      <c r="AC731" s="227"/>
      <c r="AD731" s="241">
        <v>2021</v>
      </c>
      <c r="AE731" s="241"/>
      <c r="AF731" s="241"/>
      <c r="AG731" s="241"/>
      <c r="AH731" s="241"/>
      <c r="AI731" s="244">
        <v>5000</v>
      </c>
      <c r="AJ731" s="244" t="s">
        <v>17322</v>
      </c>
    </row>
    <row r="732" spans="1:37" s="214" customFormat="1" ht="24" customHeight="1">
      <c r="A732" s="133"/>
      <c r="B732" s="903"/>
      <c r="C732" s="227" t="s">
        <v>5423</v>
      </c>
      <c r="D732" s="227"/>
      <c r="E732" s="227" t="s">
        <v>12158</v>
      </c>
      <c r="F732" s="227" t="s">
        <v>5423</v>
      </c>
      <c r="G732" s="227" t="s">
        <v>14081</v>
      </c>
      <c r="H732" s="228">
        <v>5916</v>
      </c>
      <c r="I732" s="228">
        <v>2271.29</v>
      </c>
      <c r="J732" s="228">
        <v>3592.49</v>
      </c>
      <c r="K732" s="228"/>
      <c r="L732" s="228"/>
      <c r="M732" s="228"/>
      <c r="N732" s="228"/>
      <c r="O732" s="228"/>
      <c r="P732" s="228">
        <v>1331.25</v>
      </c>
      <c r="Q732" s="228" t="s">
        <v>12159</v>
      </c>
      <c r="R732" s="227" t="s">
        <v>3199</v>
      </c>
      <c r="S732" s="228"/>
      <c r="T732" s="228"/>
      <c r="U732" s="228">
        <v>56.16</v>
      </c>
      <c r="V732" s="233"/>
      <c r="W732" s="227" t="s">
        <v>12160</v>
      </c>
      <c r="X732" s="227"/>
      <c r="Y732" s="227"/>
      <c r="Z732" s="227"/>
      <c r="AA732" s="227"/>
      <c r="AB732" s="227"/>
      <c r="AC732" s="227"/>
      <c r="AD732" s="241">
        <v>2019</v>
      </c>
      <c r="AE732" s="241"/>
      <c r="AF732" s="241"/>
      <c r="AG732" s="241"/>
      <c r="AH732" s="241"/>
      <c r="AI732" s="244">
        <v>10000</v>
      </c>
      <c r="AJ732" s="244" t="s">
        <v>17322</v>
      </c>
    </row>
    <row r="733" spans="1:37" s="214" customFormat="1" ht="24" customHeight="1">
      <c r="A733" s="133"/>
      <c r="B733" s="903"/>
      <c r="C733" s="227" t="s">
        <v>9044</v>
      </c>
      <c r="D733" s="227" t="s">
        <v>24111</v>
      </c>
      <c r="E733" s="227" t="s">
        <v>24112</v>
      </c>
      <c r="F733" s="227" t="s">
        <v>9044</v>
      </c>
      <c r="G733" s="227" t="s">
        <v>24113</v>
      </c>
      <c r="H733" s="228">
        <v>30910</v>
      </c>
      <c r="I733" s="228">
        <v>1764</v>
      </c>
      <c r="J733" s="228">
        <v>3515</v>
      </c>
      <c r="K733" s="228"/>
      <c r="L733" s="228"/>
      <c r="M733" s="228"/>
      <c r="N733" s="228"/>
      <c r="O733" s="228"/>
      <c r="P733" s="228">
        <v>798</v>
      </c>
      <c r="Q733" s="228"/>
      <c r="R733" s="227" t="s">
        <v>17179</v>
      </c>
      <c r="S733" s="228"/>
      <c r="T733" s="228"/>
      <c r="U733" s="228">
        <v>270</v>
      </c>
      <c r="V733" s="233">
        <v>2024</v>
      </c>
      <c r="W733" s="227" t="s">
        <v>24114</v>
      </c>
      <c r="X733" s="227"/>
      <c r="Y733" s="227"/>
      <c r="Z733" s="227"/>
      <c r="AA733" s="227"/>
      <c r="AB733" s="227"/>
      <c r="AC733" s="227"/>
      <c r="AD733" s="241">
        <v>2024</v>
      </c>
      <c r="AE733" s="241"/>
      <c r="AF733" s="241"/>
      <c r="AG733" s="241"/>
      <c r="AH733" s="241"/>
      <c r="AI733" s="244">
        <v>23090</v>
      </c>
      <c r="AJ733" s="244" t="s">
        <v>13749</v>
      </c>
    </row>
    <row r="734" spans="1:37" s="214" customFormat="1" ht="24" customHeight="1">
      <c r="A734" s="133"/>
      <c r="B734" s="903"/>
      <c r="C734" s="227" t="s">
        <v>5428</v>
      </c>
      <c r="D734" s="227" t="s">
        <v>24115</v>
      </c>
      <c r="E734" s="227" t="s">
        <v>2662</v>
      </c>
      <c r="F734" s="227" t="s">
        <v>5428</v>
      </c>
      <c r="G734" s="227" t="s">
        <v>5614</v>
      </c>
      <c r="H734" s="228">
        <v>4185</v>
      </c>
      <c r="I734" s="228">
        <v>1478</v>
      </c>
      <c r="J734" s="228">
        <v>2194</v>
      </c>
      <c r="K734" s="228" t="s">
        <v>17181</v>
      </c>
      <c r="L734" s="228" t="s">
        <v>2005</v>
      </c>
      <c r="M734" s="228" t="s">
        <v>16113</v>
      </c>
      <c r="N734" s="228"/>
      <c r="O734" s="228">
        <v>1044</v>
      </c>
      <c r="P734" s="228">
        <v>827</v>
      </c>
      <c r="Q734" s="228" t="s">
        <v>5615</v>
      </c>
      <c r="R734" s="227" t="s">
        <v>5616</v>
      </c>
      <c r="S734" s="228"/>
      <c r="T734" s="228"/>
      <c r="U734" s="228">
        <v>217</v>
      </c>
      <c r="V734" s="233"/>
      <c r="W734" s="227" t="s">
        <v>5617</v>
      </c>
      <c r="X734" s="227"/>
      <c r="Y734" s="227"/>
      <c r="Z734" s="227"/>
      <c r="AA734" s="227"/>
      <c r="AB734" s="227"/>
      <c r="AC734" s="227"/>
      <c r="AD734" s="241">
        <v>2006</v>
      </c>
      <c r="AE734" s="241"/>
      <c r="AF734" s="241"/>
      <c r="AG734" s="241"/>
      <c r="AH734" s="241"/>
      <c r="AI734" s="244">
        <v>3320</v>
      </c>
      <c r="AJ734" s="244"/>
    </row>
    <row r="735" spans="1:37" s="214" customFormat="1" ht="24" customHeight="1">
      <c r="A735" s="133"/>
      <c r="B735" s="903"/>
      <c r="C735" s="227" t="s">
        <v>5428</v>
      </c>
      <c r="D735" s="227" t="s">
        <v>24029</v>
      </c>
      <c r="E735" s="227" t="s">
        <v>1811</v>
      </c>
      <c r="F735" s="227" t="s">
        <v>5428</v>
      </c>
      <c r="G735" s="227" t="s">
        <v>5428</v>
      </c>
      <c r="H735" s="228">
        <v>9830</v>
      </c>
      <c r="I735" s="228">
        <v>5842</v>
      </c>
      <c r="J735" s="228">
        <v>11511</v>
      </c>
      <c r="K735" s="228" t="s">
        <v>17181</v>
      </c>
      <c r="L735" s="228" t="s">
        <v>2005</v>
      </c>
      <c r="M735" s="228" t="s">
        <v>20548</v>
      </c>
      <c r="N735" s="228" t="s">
        <v>16113</v>
      </c>
      <c r="O735" s="228">
        <v>1682</v>
      </c>
      <c r="P735" s="228">
        <v>676</v>
      </c>
      <c r="Q735" s="228" t="s">
        <v>5618</v>
      </c>
      <c r="R735" s="227" t="s">
        <v>1134</v>
      </c>
      <c r="S735" s="228">
        <v>853</v>
      </c>
      <c r="T735" s="228" t="s">
        <v>1514</v>
      </c>
      <c r="U735" s="228">
        <v>153</v>
      </c>
      <c r="V735" s="233"/>
      <c r="W735" s="227" t="s">
        <v>17872</v>
      </c>
      <c r="X735" s="227"/>
      <c r="Y735" s="227"/>
      <c r="Z735" s="227"/>
      <c r="AA735" s="227"/>
      <c r="AB735" s="227"/>
      <c r="AC735" s="227"/>
      <c r="AD735" s="241">
        <v>2011</v>
      </c>
      <c r="AE735" s="241"/>
      <c r="AF735" s="241"/>
      <c r="AG735" s="241"/>
      <c r="AH735" s="241"/>
      <c r="AI735" s="244">
        <v>18000</v>
      </c>
      <c r="AJ735" s="244"/>
    </row>
    <row r="736" spans="1:37" s="214" customFormat="1" ht="24" customHeight="1">
      <c r="A736" s="133"/>
      <c r="B736" s="903"/>
      <c r="C736" s="227" t="s">
        <v>5431</v>
      </c>
      <c r="D736" s="227"/>
      <c r="E736" s="227" t="s">
        <v>5620</v>
      </c>
      <c r="F736" s="227" t="s">
        <v>5431</v>
      </c>
      <c r="G736" s="227" t="s">
        <v>5621</v>
      </c>
      <c r="H736" s="228">
        <v>8692</v>
      </c>
      <c r="I736" s="228">
        <v>1143</v>
      </c>
      <c r="J736" s="228">
        <v>2377</v>
      </c>
      <c r="K736" s="228"/>
      <c r="L736" s="228"/>
      <c r="M736" s="228"/>
      <c r="N736" s="228"/>
      <c r="O736" s="228">
        <v>1044</v>
      </c>
      <c r="P736" s="228">
        <v>827</v>
      </c>
      <c r="Q736" s="228" t="s">
        <v>5615</v>
      </c>
      <c r="R736" s="227" t="s">
        <v>2664</v>
      </c>
      <c r="S736" s="228">
        <v>706</v>
      </c>
      <c r="T736" s="228"/>
      <c r="U736" s="228">
        <v>217</v>
      </c>
      <c r="V736" s="233"/>
      <c r="W736" s="227" t="s">
        <v>5622</v>
      </c>
      <c r="X736" s="227"/>
      <c r="Y736" s="227"/>
      <c r="Z736" s="227"/>
      <c r="AA736" s="227"/>
      <c r="AB736" s="227"/>
      <c r="AC736" s="227"/>
      <c r="AD736" s="241">
        <v>2007</v>
      </c>
      <c r="AE736" s="241"/>
      <c r="AF736" s="241"/>
      <c r="AG736" s="241"/>
      <c r="AH736" s="241"/>
      <c r="AI736" s="244">
        <v>8554</v>
      </c>
      <c r="AJ736" s="244"/>
    </row>
    <row r="737" spans="1:36" s="214" customFormat="1" ht="24" customHeight="1">
      <c r="A737" s="133" t="s">
        <v>185</v>
      </c>
      <c r="B737" s="903"/>
      <c r="C737" s="227" t="s">
        <v>13137</v>
      </c>
      <c r="D737" s="227"/>
      <c r="E737" s="227" t="s">
        <v>17347</v>
      </c>
      <c r="F737" s="227" t="s">
        <v>13137</v>
      </c>
      <c r="G737" s="227" t="s">
        <v>17348</v>
      </c>
      <c r="H737" s="228">
        <v>2522</v>
      </c>
      <c r="I737" s="228">
        <v>331.1</v>
      </c>
      <c r="J737" s="228">
        <v>331.1</v>
      </c>
      <c r="K737" s="228"/>
      <c r="L737" s="228"/>
      <c r="M737" s="228"/>
      <c r="N737" s="228"/>
      <c r="O737" s="228">
        <v>333.1</v>
      </c>
      <c r="P737" s="228">
        <v>133</v>
      </c>
      <c r="Q737" s="228" t="s">
        <v>17349</v>
      </c>
      <c r="R737" s="227" t="s">
        <v>12747</v>
      </c>
      <c r="S737" s="228"/>
      <c r="T737" s="228"/>
      <c r="U737" s="228"/>
      <c r="V737" s="233"/>
      <c r="W737" s="227" t="s">
        <v>17350</v>
      </c>
      <c r="X737" s="227"/>
      <c r="Y737" s="227"/>
      <c r="Z737" s="227"/>
      <c r="AA737" s="227"/>
      <c r="AB737" s="227"/>
      <c r="AC737" s="227"/>
      <c r="AD737" s="241" t="s">
        <v>17351</v>
      </c>
      <c r="AE737" s="241"/>
      <c r="AF737" s="241"/>
      <c r="AG737" s="241"/>
      <c r="AH737" s="241"/>
      <c r="AI737" s="244">
        <v>800</v>
      </c>
      <c r="AJ737" s="244" t="s">
        <v>13749</v>
      </c>
    </row>
    <row r="738" spans="1:36" s="214" customFormat="1" ht="24" customHeight="1">
      <c r="A738" s="133"/>
      <c r="B738" s="903"/>
      <c r="C738" s="227" t="s">
        <v>5434</v>
      </c>
      <c r="D738" s="227" t="s">
        <v>24116</v>
      </c>
      <c r="E738" s="227" t="s">
        <v>12161</v>
      </c>
      <c r="F738" s="227" t="s">
        <v>5434</v>
      </c>
      <c r="G738" s="227" t="s">
        <v>5434</v>
      </c>
      <c r="H738" s="228">
        <v>1273</v>
      </c>
      <c r="I738" s="228">
        <v>654.46</v>
      </c>
      <c r="J738" s="228">
        <v>639.70000000000005</v>
      </c>
      <c r="K738" s="228"/>
      <c r="L738" s="228"/>
      <c r="M738" s="228"/>
      <c r="N738" s="228"/>
      <c r="O738" s="228">
        <v>422.4</v>
      </c>
      <c r="P738" s="228">
        <v>422.4</v>
      </c>
      <c r="Q738" s="228" t="s">
        <v>9276</v>
      </c>
      <c r="R738" s="227" t="s">
        <v>9277</v>
      </c>
      <c r="S738" s="228"/>
      <c r="T738" s="228"/>
      <c r="U738" s="228"/>
      <c r="V738" s="233"/>
      <c r="W738" s="227"/>
      <c r="X738" s="227"/>
      <c r="Y738" s="227"/>
      <c r="Z738" s="227"/>
      <c r="AA738" s="227"/>
      <c r="AB738" s="227"/>
      <c r="AC738" s="227"/>
      <c r="AD738" s="241">
        <v>2017</v>
      </c>
      <c r="AE738" s="241"/>
      <c r="AF738" s="241"/>
      <c r="AG738" s="241"/>
      <c r="AH738" s="241"/>
      <c r="AI738" s="244">
        <v>1000</v>
      </c>
      <c r="AJ738" s="244"/>
    </row>
    <row r="739" spans="1:36" s="214" customFormat="1" ht="24" customHeight="1">
      <c r="A739" s="133"/>
      <c r="B739" s="903"/>
      <c r="C739" s="227" t="s">
        <v>5494</v>
      </c>
      <c r="D739" s="227"/>
      <c r="E739" s="227" t="s">
        <v>5623</v>
      </c>
      <c r="F739" s="227" t="s">
        <v>5494</v>
      </c>
      <c r="G739" s="227" t="s">
        <v>5494</v>
      </c>
      <c r="H739" s="228">
        <v>5585</v>
      </c>
      <c r="I739" s="228">
        <v>2089</v>
      </c>
      <c r="J739" s="228">
        <v>2630</v>
      </c>
      <c r="K739" s="228"/>
      <c r="L739" s="228"/>
      <c r="M739" s="228"/>
      <c r="N739" s="228"/>
      <c r="O739" s="228"/>
      <c r="P739" s="228">
        <v>1996</v>
      </c>
      <c r="Q739" s="228" t="s">
        <v>5624</v>
      </c>
      <c r="R739" s="227" t="s">
        <v>5625</v>
      </c>
      <c r="S739" s="228"/>
      <c r="T739" s="228"/>
      <c r="U739" s="228"/>
      <c r="V739" s="233"/>
      <c r="W739" s="227"/>
      <c r="X739" s="227"/>
      <c r="Y739" s="227"/>
      <c r="Z739" s="227"/>
      <c r="AA739" s="227"/>
      <c r="AB739" s="227"/>
      <c r="AC739" s="227"/>
      <c r="AD739" s="241">
        <v>2009</v>
      </c>
      <c r="AE739" s="241"/>
      <c r="AF739" s="241"/>
      <c r="AG739" s="241"/>
      <c r="AH739" s="241"/>
      <c r="AI739" s="244">
        <v>4600</v>
      </c>
      <c r="AJ739" s="244"/>
    </row>
    <row r="740" spans="1:36" s="214" customFormat="1" ht="24" customHeight="1">
      <c r="A740" s="133"/>
      <c r="B740" s="903"/>
      <c r="C740" s="227" t="s">
        <v>14116</v>
      </c>
      <c r="D740" s="227"/>
      <c r="E740" s="227" t="s">
        <v>24117</v>
      </c>
      <c r="F740" s="227" t="s">
        <v>14116</v>
      </c>
      <c r="G740" s="227" t="s">
        <v>14116</v>
      </c>
      <c r="H740" s="228">
        <v>1188</v>
      </c>
      <c r="I740" s="228">
        <v>1074</v>
      </c>
      <c r="J740" s="228">
        <v>1992</v>
      </c>
      <c r="K740" s="228"/>
      <c r="L740" s="228"/>
      <c r="M740" s="228"/>
      <c r="N740" s="228"/>
      <c r="O740" s="228">
        <v>1153</v>
      </c>
      <c r="P740" s="228">
        <v>889</v>
      </c>
      <c r="Q740" s="228" t="s">
        <v>24118</v>
      </c>
      <c r="R740" s="227" t="s">
        <v>24119</v>
      </c>
      <c r="S740" s="228"/>
      <c r="T740" s="228"/>
      <c r="U740" s="228">
        <v>264</v>
      </c>
      <c r="V740" s="233"/>
      <c r="W740" s="227" t="s">
        <v>24120</v>
      </c>
      <c r="X740" s="227"/>
      <c r="Y740" s="227"/>
      <c r="Z740" s="227"/>
      <c r="AA740" s="227"/>
      <c r="AB740" s="227"/>
      <c r="AC740" s="227"/>
      <c r="AD740" s="241">
        <v>2022</v>
      </c>
      <c r="AE740" s="241"/>
      <c r="AF740" s="241"/>
      <c r="AG740" s="241"/>
      <c r="AH740" s="241"/>
      <c r="AI740" s="244"/>
      <c r="AJ740" s="244" t="s">
        <v>13749</v>
      </c>
    </row>
    <row r="741" spans="1:36" s="214" customFormat="1" ht="24" customHeight="1">
      <c r="A741" s="133"/>
      <c r="B741" s="903"/>
      <c r="C741" s="227" t="s">
        <v>5442</v>
      </c>
      <c r="D741" s="227"/>
      <c r="E741" s="227" t="s">
        <v>12162</v>
      </c>
      <c r="F741" s="227" t="s">
        <v>5442</v>
      </c>
      <c r="G741" s="227" t="s">
        <v>13164</v>
      </c>
      <c r="H741" s="228">
        <v>13113</v>
      </c>
      <c r="I741" s="228">
        <v>855.91</v>
      </c>
      <c r="J741" s="228">
        <v>991.02</v>
      </c>
      <c r="K741" s="228" t="s">
        <v>453</v>
      </c>
      <c r="L741" s="228" t="s">
        <v>454</v>
      </c>
      <c r="M741" s="228"/>
      <c r="N741" s="228"/>
      <c r="O741" s="228">
        <v>856</v>
      </c>
      <c r="P741" s="228">
        <v>855.91</v>
      </c>
      <c r="Q741" s="228" t="s">
        <v>5626</v>
      </c>
      <c r="R741" s="227" t="s">
        <v>3428</v>
      </c>
      <c r="S741" s="228"/>
      <c r="T741" s="228"/>
      <c r="U741" s="228"/>
      <c r="V741" s="233">
        <v>13500</v>
      </c>
      <c r="W741" s="227" t="s">
        <v>3541</v>
      </c>
      <c r="X741" s="227"/>
      <c r="Y741" s="227"/>
      <c r="Z741" s="227"/>
      <c r="AA741" s="227"/>
      <c r="AB741" s="227"/>
      <c r="AC741" s="227"/>
      <c r="AD741" s="241">
        <v>2008</v>
      </c>
      <c r="AE741" s="241"/>
      <c r="AF741" s="241"/>
      <c r="AG741" s="241"/>
      <c r="AH741" s="241"/>
      <c r="AI741" s="244">
        <v>1300</v>
      </c>
      <c r="AJ741" s="244"/>
    </row>
    <row r="742" spans="1:36" s="214" customFormat="1" ht="24" customHeight="1">
      <c r="A742" s="133"/>
      <c r="B742" s="903"/>
      <c r="C742" s="227" t="s">
        <v>5442</v>
      </c>
      <c r="D742" s="227"/>
      <c r="E742" s="227" t="s">
        <v>1811</v>
      </c>
      <c r="F742" s="227" t="s">
        <v>5442</v>
      </c>
      <c r="G742" s="227" t="s">
        <v>13164</v>
      </c>
      <c r="H742" s="228">
        <v>6330</v>
      </c>
      <c r="I742" s="228">
        <v>2306</v>
      </c>
      <c r="J742" s="228">
        <v>2306</v>
      </c>
      <c r="K742" s="228"/>
      <c r="L742" s="228"/>
      <c r="M742" s="228"/>
      <c r="N742" s="228"/>
      <c r="O742" s="228">
        <v>2306</v>
      </c>
      <c r="P742" s="228">
        <v>2306</v>
      </c>
      <c r="Q742" s="228" t="s">
        <v>5626</v>
      </c>
      <c r="R742" s="227" t="s">
        <v>5627</v>
      </c>
      <c r="S742" s="228"/>
      <c r="T742" s="228"/>
      <c r="U742" s="228"/>
      <c r="V742" s="233"/>
      <c r="W742" s="227" t="s">
        <v>3541</v>
      </c>
      <c r="X742" s="227"/>
      <c r="Y742" s="227"/>
      <c r="Z742" s="227"/>
      <c r="AA742" s="227"/>
      <c r="AB742" s="227"/>
      <c r="AC742" s="227"/>
      <c r="AD742" s="241">
        <v>2014</v>
      </c>
      <c r="AE742" s="241"/>
      <c r="AF742" s="241"/>
      <c r="AG742" s="241"/>
      <c r="AH742" s="241"/>
      <c r="AI742" s="244">
        <v>5000</v>
      </c>
      <c r="AJ742" s="244"/>
    </row>
    <row r="743" spans="1:36" s="214" customFormat="1" ht="24" customHeight="1">
      <c r="A743" s="133"/>
      <c r="B743" s="903"/>
      <c r="C743" s="227" t="s">
        <v>5442</v>
      </c>
      <c r="D743" s="227"/>
      <c r="E743" s="227" t="s">
        <v>14082</v>
      </c>
      <c r="F743" s="227" t="s">
        <v>13164</v>
      </c>
      <c r="G743" s="227" t="s">
        <v>13164</v>
      </c>
      <c r="H743" s="228">
        <v>6080</v>
      </c>
      <c r="I743" s="228">
        <v>754</v>
      </c>
      <c r="J743" s="228">
        <v>854</v>
      </c>
      <c r="K743" s="228"/>
      <c r="L743" s="228"/>
      <c r="M743" s="228"/>
      <c r="N743" s="228"/>
      <c r="O743" s="228">
        <v>540</v>
      </c>
      <c r="P743" s="228">
        <v>540</v>
      </c>
      <c r="Q743" s="228" t="s">
        <v>14083</v>
      </c>
      <c r="R743" s="227" t="s">
        <v>12970</v>
      </c>
      <c r="S743" s="228"/>
      <c r="T743" s="228"/>
      <c r="U743" s="228"/>
      <c r="V743" s="233"/>
      <c r="W743" s="227" t="s">
        <v>13921</v>
      </c>
      <c r="X743" s="227"/>
      <c r="Y743" s="227"/>
      <c r="Z743" s="227"/>
      <c r="AA743" s="227"/>
      <c r="AB743" s="227"/>
      <c r="AC743" s="227"/>
      <c r="AD743" s="241">
        <v>2022</v>
      </c>
      <c r="AE743" s="241"/>
      <c r="AF743" s="241"/>
      <c r="AG743" s="241"/>
      <c r="AH743" s="241"/>
      <c r="AI743" s="244">
        <v>2378</v>
      </c>
      <c r="AJ743" s="244"/>
    </row>
    <row r="744" spans="1:36" s="214" customFormat="1" ht="24" customHeight="1">
      <c r="A744" s="133"/>
      <c r="B744" s="903"/>
      <c r="C744" s="227" t="s">
        <v>5440</v>
      </c>
      <c r="D744" s="227" t="s">
        <v>24036</v>
      </c>
      <c r="E744" s="227" t="s">
        <v>17352</v>
      </c>
      <c r="F744" s="227" t="s">
        <v>5440</v>
      </c>
      <c r="G744" s="227" t="s">
        <v>5440</v>
      </c>
      <c r="H744" s="228">
        <v>162572</v>
      </c>
      <c r="I744" s="228" t="s">
        <v>17353</v>
      </c>
      <c r="J744" s="228" t="s">
        <v>17353</v>
      </c>
      <c r="K744" s="228"/>
      <c r="L744" s="228"/>
      <c r="M744" s="228"/>
      <c r="N744" s="228"/>
      <c r="O744" s="228">
        <v>540</v>
      </c>
      <c r="P744" s="228">
        <v>540</v>
      </c>
      <c r="Q744" s="228" t="s">
        <v>17354</v>
      </c>
      <c r="R744" s="227" t="s">
        <v>17355</v>
      </c>
      <c r="S744" s="228"/>
      <c r="T744" s="228"/>
      <c r="U744" s="228"/>
      <c r="V744" s="233"/>
      <c r="W744" s="227" t="s">
        <v>17356</v>
      </c>
      <c r="X744" s="227"/>
      <c r="Y744" s="227">
        <v>20</v>
      </c>
      <c r="Z744" s="227"/>
      <c r="AA744" s="227"/>
      <c r="AB744" s="227"/>
      <c r="AC744" s="227"/>
      <c r="AD744" s="241">
        <v>2020</v>
      </c>
      <c r="AE744" s="241"/>
      <c r="AF744" s="241"/>
      <c r="AG744" s="241"/>
      <c r="AH744" s="241"/>
      <c r="AI744" s="244">
        <v>1909</v>
      </c>
      <c r="AJ744" s="244" t="s">
        <v>16507</v>
      </c>
    </row>
    <row r="745" spans="1:36" s="214" customFormat="1" ht="24" customHeight="1">
      <c r="A745" s="133"/>
      <c r="B745" s="903"/>
      <c r="C745" s="227" t="s">
        <v>5442</v>
      </c>
      <c r="D745" s="227"/>
      <c r="E745" s="227" t="s">
        <v>17357</v>
      </c>
      <c r="F745" s="227" t="s">
        <v>13164</v>
      </c>
      <c r="G745" s="227" t="s">
        <v>13164</v>
      </c>
      <c r="H745" s="228">
        <v>31230</v>
      </c>
      <c r="I745" s="228">
        <v>1484</v>
      </c>
      <c r="J745" s="228">
        <v>2525</v>
      </c>
      <c r="K745" s="228"/>
      <c r="L745" s="228"/>
      <c r="M745" s="228"/>
      <c r="N745" s="228"/>
      <c r="O745" s="228">
        <v>540</v>
      </c>
      <c r="P745" s="228">
        <v>567</v>
      </c>
      <c r="Q745" s="228" t="s">
        <v>17358</v>
      </c>
      <c r="R745" s="227" t="s">
        <v>17359</v>
      </c>
      <c r="S745" s="228"/>
      <c r="T745" s="228"/>
      <c r="U745" s="228"/>
      <c r="V745" s="233"/>
      <c r="W745" s="227" t="s">
        <v>13921</v>
      </c>
      <c r="X745" s="227"/>
      <c r="Y745" s="227"/>
      <c r="Z745" s="227"/>
      <c r="AA745" s="227"/>
      <c r="AB745" s="227"/>
      <c r="AC745" s="227"/>
      <c r="AD745" s="241">
        <v>2023</v>
      </c>
      <c r="AE745" s="241"/>
      <c r="AF745" s="241"/>
      <c r="AG745" s="241"/>
      <c r="AH745" s="241"/>
      <c r="AI745" s="244">
        <v>7500</v>
      </c>
      <c r="AJ745" s="244" t="s">
        <v>13749</v>
      </c>
    </row>
    <row r="746" spans="1:36" s="214" customFormat="1" ht="24" customHeight="1">
      <c r="A746" s="133">
        <v>2</v>
      </c>
      <c r="B746" s="903"/>
      <c r="C746" s="227" t="s">
        <v>13193</v>
      </c>
      <c r="D746" s="227" t="s">
        <v>24121</v>
      </c>
      <c r="E746" s="227" t="s">
        <v>14084</v>
      </c>
      <c r="F746" s="227" t="s">
        <v>13193</v>
      </c>
      <c r="G746" s="227" t="s">
        <v>13193</v>
      </c>
      <c r="H746" s="228">
        <v>4234</v>
      </c>
      <c r="I746" s="228">
        <v>875</v>
      </c>
      <c r="J746" s="228">
        <v>857</v>
      </c>
      <c r="K746" s="228" t="s">
        <v>16043</v>
      </c>
      <c r="L746" s="228"/>
      <c r="M746" s="228"/>
      <c r="N746" s="228"/>
      <c r="O746" s="228">
        <v>489</v>
      </c>
      <c r="P746" s="228">
        <v>322</v>
      </c>
      <c r="Q746" s="228" t="s">
        <v>14085</v>
      </c>
      <c r="R746" s="227" t="s">
        <v>13104</v>
      </c>
      <c r="S746" s="228"/>
      <c r="T746" s="228"/>
      <c r="U746" s="228">
        <v>167</v>
      </c>
      <c r="V746" s="233">
        <v>2022</v>
      </c>
      <c r="W746" s="227" t="s">
        <v>14086</v>
      </c>
      <c r="X746" s="227"/>
      <c r="Y746" s="227"/>
      <c r="Z746" s="227"/>
      <c r="AA746" s="227"/>
      <c r="AB746" s="227"/>
      <c r="AC746" s="227"/>
      <c r="AD746" s="241">
        <v>2022</v>
      </c>
      <c r="AE746" s="241">
        <v>3030</v>
      </c>
      <c r="AF746" s="241"/>
      <c r="AG746" s="241"/>
      <c r="AH746" s="241"/>
      <c r="AI746" s="244">
        <v>2738</v>
      </c>
      <c r="AJ746" s="244"/>
    </row>
    <row r="747" spans="1:36" s="214" customFormat="1" ht="24" customHeight="1">
      <c r="A747" s="133"/>
      <c r="B747" s="903"/>
      <c r="C747" s="227" t="s">
        <v>13143</v>
      </c>
      <c r="D747" s="227"/>
      <c r="E747" s="227" t="s">
        <v>24122</v>
      </c>
      <c r="F747" s="227" t="s">
        <v>13143</v>
      </c>
      <c r="G747" s="227" t="s">
        <v>13143</v>
      </c>
      <c r="H747" s="228">
        <v>3633</v>
      </c>
      <c r="I747" s="228">
        <v>1299</v>
      </c>
      <c r="J747" s="228">
        <v>1299</v>
      </c>
      <c r="K747" s="228"/>
      <c r="L747" s="228"/>
      <c r="M747" s="228"/>
      <c r="N747" s="228"/>
      <c r="O747" s="228"/>
      <c r="P747" s="228">
        <v>1299</v>
      </c>
      <c r="Q747" s="228" t="s">
        <v>24123</v>
      </c>
      <c r="R747" s="227" t="s">
        <v>14089</v>
      </c>
      <c r="S747" s="228"/>
      <c r="T747" s="228"/>
      <c r="U747" s="228"/>
      <c r="V747" s="233"/>
      <c r="W747" s="227"/>
      <c r="X747" s="227"/>
      <c r="Y747" s="227"/>
      <c r="Z747" s="227"/>
      <c r="AA747" s="227"/>
      <c r="AB747" s="227"/>
      <c r="AC747" s="227"/>
      <c r="AD747" s="241">
        <v>2009</v>
      </c>
      <c r="AE747" s="241"/>
      <c r="AF747" s="241"/>
      <c r="AG747" s="241"/>
      <c r="AH747" s="241"/>
      <c r="AI747" s="244">
        <v>1000</v>
      </c>
      <c r="AJ747" s="244"/>
    </row>
    <row r="748" spans="1:36" s="214" customFormat="1" ht="24" customHeight="1">
      <c r="A748" s="133"/>
      <c r="B748" s="903"/>
      <c r="C748" s="227" t="s">
        <v>5461</v>
      </c>
      <c r="D748" s="227"/>
      <c r="E748" s="227" t="s">
        <v>5628</v>
      </c>
      <c r="F748" s="227" t="s">
        <v>5461</v>
      </c>
      <c r="G748" s="227" t="s">
        <v>5461</v>
      </c>
      <c r="H748" s="228">
        <v>136977</v>
      </c>
      <c r="I748" s="228">
        <v>7242</v>
      </c>
      <c r="J748" s="228">
        <v>7242</v>
      </c>
      <c r="K748" s="228" t="s">
        <v>1156</v>
      </c>
      <c r="L748" s="228" t="s">
        <v>454</v>
      </c>
      <c r="M748" s="228"/>
      <c r="N748" s="228"/>
      <c r="O748" s="228">
        <v>6260</v>
      </c>
      <c r="P748" s="228">
        <v>4618</v>
      </c>
      <c r="Q748" s="228" t="s">
        <v>5629</v>
      </c>
      <c r="R748" s="227" t="s">
        <v>2664</v>
      </c>
      <c r="S748" s="228">
        <v>1576</v>
      </c>
      <c r="T748" s="228" t="s">
        <v>1351</v>
      </c>
      <c r="U748" s="228">
        <v>66</v>
      </c>
      <c r="V748" s="233">
        <v>3600</v>
      </c>
      <c r="W748" s="227" t="s">
        <v>5630</v>
      </c>
      <c r="X748" s="227"/>
      <c r="Y748" s="227"/>
      <c r="Z748" s="227"/>
      <c r="AA748" s="227"/>
      <c r="AB748" s="227"/>
      <c r="AC748" s="227"/>
      <c r="AD748" s="241">
        <v>2002</v>
      </c>
      <c r="AE748" s="241"/>
      <c r="AF748" s="241"/>
      <c r="AG748" s="241"/>
      <c r="AH748" s="241"/>
      <c r="AI748" s="244">
        <v>6600</v>
      </c>
      <c r="AJ748" s="244"/>
    </row>
    <row r="749" spans="1:36" s="214" customFormat="1" ht="24" customHeight="1">
      <c r="A749" s="133"/>
      <c r="B749" s="903"/>
      <c r="C749" s="227" t="s">
        <v>5461</v>
      </c>
      <c r="D749" s="227"/>
      <c r="E749" s="227" t="s">
        <v>11362</v>
      </c>
      <c r="F749" s="227" t="s">
        <v>5461</v>
      </c>
      <c r="G749" s="227" t="s">
        <v>5461</v>
      </c>
      <c r="H749" s="228">
        <v>105456</v>
      </c>
      <c r="I749" s="228">
        <v>2028</v>
      </c>
      <c r="J749" s="228">
        <v>2665</v>
      </c>
      <c r="K749" s="228"/>
      <c r="L749" s="228"/>
      <c r="M749" s="228"/>
      <c r="N749" s="228"/>
      <c r="O749" s="228">
        <v>2028</v>
      </c>
      <c r="P749" s="228">
        <v>2028</v>
      </c>
      <c r="Q749" s="228" t="s">
        <v>11363</v>
      </c>
      <c r="R749" s="227" t="s">
        <v>11364</v>
      </c>
      <c r="S749" s="228"/>
      <c r="T749" s="228"/>
      <c r="U749" s="228"/>
      <c r="V749" s="233"/>
      <c r="W749" s="227"/>
      <c r="X749" s="227"/>
      <c r="Y749" s="227"/>
      <c r="Z749" s="227"/>
      <c r="AA749" s="227"/>
      <c r="AB749" s="227"/>
      <c r="AC749" s="227"/>
      <c r="AD749" s="241">
        <v>2017</v>
      </c>
      <c r="AE749" s="241"/>
      <c r="AF749" s="241"/>
      <c r="AG749" s="241"/>
      <c r="AH749" s="241"/>
      <c r="AI749" s="244">
        <v>5049</v>
      </c>
      <c r="AJ749" s="244"/>
    </row>
    <row r="750" spans="1:36" s="214" customFormat="1" ht="24" customHeight="1">
      <c r="A750" s="133"/>
      <c r="B750" s="903"/>
      <c r="C750" s="227" t="s">
        <v>5461</v>
      </c>
      <c r="D750" s="227"/>
      <c r="E750" s="227" t="s">
        <v>5631</v>
      </c>
      <c r="F750" s="227" t="s">
        <v>5461</v>
      </c>
      <c r="G750" s="227" t="s">
        <v>5461</v>
      </c>
      <c r="H750" s="228">
        <v>106790</v>
      </c>
      <c r="I750" s="228">
        <v>462</v>
      </c>
      <c r="J750" s="228">
        <v>924</v>
      </c>
      <c r="K750" s="228"/>
      <c r="L750" s="228"/>
      <c r="M750" s="228"/>
      <c r="N750" s="228"/>
      <c r="O750" s="228">
        <v>462</v>
      </c>
      <c r="P750" s="228">
        <v>462</v>
      </c>
      <c r="Q750" s="228" t="s">
        <v>5632</v>
      </c>
      <c r="R750" s="227" t="s">
        <v>5633</v>
      </c>
      <c r="S750" s="228"/>
      <c r="T750" s="228"/>
      <c r="U750" s="228"/>
      <c r="V750" s="233"/>
      <c r="W750" s="227" t="s">
        <v>5634</v>
      </c>
      <c r="X750" s="227"/>
      <c r="Y750" s="227"/>
      <c r="Z750" s="227"/>
      <c r="AA750" s="227"/>
      <c r="AB750" s="227"/>
      <c r="AC750" s="227"/>
      <c r="AD750" s="241">
        <v>2012</v>
      </c>
      <c r="AE750" s="241"/>
      <c r="AF750" s="241"/>
      <c r="AG750" s="241"/>
      <c r="AH750" s="241"/>
      <c r="AI750" s="244">
        <v>2000</v>
      </c>
      <c r="AJ750" s="244"/>
    </row>
    <row r="751" spans="1:36" s="214" customFormat="1" ht="24" customHeight="1">
      <c r="A751" s="133"/>
      <c r="B751" s="903"/>
      <c r="C751" s="227" t="s">
        <v>5461</v>
      </c>
      <c r="D751" s="227"/>
      <c r="E751" s="227" t="s">
        <v>5635</v>
      </c>
      <c r="F751" s="227" t="s">
        <v>5461</v>
      </c>
      <c r="G751" s="227" t="s">
        <v>5461</v>
      </c>
      <c r="H751" s="228">
        <v>2448</v>
      </c>
      <c r="I751" s="228">
        <v>579.48</v>
      </c>
      <c r="J751" s="228">
        <v>749</v>
      </c>
      <c r="K751" s="228" t="s">
        <v>1156</v>
      </c>
      <c r="L751" s="228" t="s">
        <v>454</v>
      </c>
      <c r="M751" s="228"/>
      <c r="N751" s="228"/>
      <c r="O751" s="228">
        <v>562</v>
      </c>
      <c r="P751" s="228">
        <v>562</v>
      </c>
      <c r="Q751" s="228" t="s">
        <v>5636</v>
      </c>
      <c r="R751" s="227" t="s">
        <v>3199</v>
      </c>
      <c r="S751" s="228"/>
      <c r="T751" s="228"/>
      <c r="U751" s="228"/>
      <c r="V751" s="233">
        <v>3600</v>
      </c>
      <c r="W751" s="227" t="s">
        <v>5637</v>
      </c>
      <c r="X751" s="227"/>
      <c r="Y751" s="227"/>
      <c r="Z751" s="227"/>
      <c r="AA751" s="227"/>
      <c r="AB751" s="227"/>
      <c r="AC751" s="227"/>
      <c r="AD751" s="241">
        <v>2010</v>
      </c>
      <c r="AE751" s="241"/>
      <c r="AF751" s="241"/>
      <c r="AG751" s="241"/>
      <c r="AH751" s="241"/>
      <c r="AI751" s="244">
        <v>1028</v>
      </c>
      <c r="AJ751" s="244"/>
    </row>
    <row r="752" spans="1:36" s="214" customFormat="1" ht="24" customHeight="1">
      <c r="A752" s="133"/>
      <c r="B752" s="903"/>
      <c r="C752" s="227" t="s">
        <v>202</v>
      </c>
      <c r="D752" s="227"/>
      <c r="E752" s="227" t="s">
        <v>5638</v>
      </c>
      <c r="F752" s="227" t="s">
        <v>202</v>
      </c>
      <c r="G752" s="227" t="s">
        <v>13168</v>
      </c>
      <c r="H752" s="228">
        <v>3467</v>
      </c>
      <c r="I752" s="228">
        <v>660</v>
      </c>
      <c r="J752" s="228">
        <v>861</v>
      </c>
      <c r="K752" s="228" t="s">
        <v>17181</v>
      </c>
      <c r="L752" s="228" t="s">
        <v>2005</v>
      </c>
      <c r="M752" s="228" t="s">
        <v>12747</v>
      </c>
      <c r="N752" s="228"/>
      <c r="O752" s="228">
        <v>300</v>
      </c>
      <c r="P752" s="228">
        <v>300</v>
      </c>
      <c r="Q752" s="228" t="s">
        <v>5639</v>
      </c>
      <c r="R752" s="227" t="s">
        <v>5205</v>
      </c>
      <c r="S752" s="228"/>
      <c r="T752" s="228"/>
      <c r="U752" s="228"/>
      <c r="V752" s="233"/>
      <c r="W752" s="227" t="s">
        <v>5640</v>
      </c>
      <c r="X752" s="227"/>
      <c r="Y752" s="227"/>
      <c r="Z752" s="227"/>
      <c r="AA752" s="227"/>
      <c r="AB752" s="227"/>
      <c r="AC752" s="227"/>
      <c r="AD752" s="241">
        <v>2009</v>
      </c>
      <c r="AE752" s="241">
        <v>1500</v>
      </c>
      <c r="AF752" s="241">
        <v>300</v>
      </c>
      <c r="AG752" s="241"/>
      <c r="AH752" s="241"/>
      <c r="AI752" s="244">
        <v>1800</v>
      </c>
      <c r="AJ752" s="244"/>
    </row>
    <row r="753" spans="1:36" s="214" customFormat="1" ht="24" customHeight="1">
      <c r="A753" s="133"/>
      <c r="B753" s="903"/>
      <c r="C753" s="227" t="s">
        <v>13168</v>
      </c>
      <c r="D753" s="227"/>
      <c r="E753" s="227" t="s">
        <v>13169</v>
      </c>
      <c r="F753" s="227" t="s">
        <v>13168</v>
      </c>
      <c r="G753" s="227" t="s">
        <v>13168</v>
      </c>
      <c r="H753" s="228">
        <v>13250</v>
      </c>
      <c r="I753" s="228">
        <v>1060</v>
      </c>
      <c r="J753" s="228">
        <v>2150</v>
      </c>
      <c r="K753" s="228" t="s">
        <v>2005</v>
      </c>
      <c r="L753" s="228"/>
      <c r="M753" s="228"/>
      <c r="N753" s="228"/>
      <c r="O753" s="228">
        <v>918</v>
      </c>
      <c r="P753" s="228">
        <v>918</v>
      </c>
      <c r="Q753" s="228" t="s">
        <v>13170</v>
      </c>
      <c r="R753" s="227" t="s">
        <v>13171</v>
      </c>
      <c r="S753" s="228"/>
      <c r="T753" s="228"/>
      <c r="U753" s="228"/>
      <c r="V753" s="233"/>
      <c r="W753" s="227" t="s">
        <v>13172</v>
      </c>
      <c r="X753" s="227"/>
      <c r="Y753" s="227"/>
      <c r="Z753" s="227"/>
      <c r="AA753" s="227"/>
      <c r="AB753" s="227"/>
      <c r="AC753" s="227"/>
      <c r="AD753" s="241">
        <v>2021</v>
      </c>
      <c r="AE753" s="241">
        <v>2600</v>
      </c>
      <c r="AF753" s="241"/>
      <c r="AG753" s="241"/>
      <c r="AH753" s="241"/>
      <c r="AI753" s="244">
        <v>2600</v>
      </c>
      <c r="AJ753" s="244"/>
    </row>
    <row r="754" spans="1:36" s="214" customFormat="1" ht="24" customHeight="1">
      <c r="A754" s="133"/>
      <c r="B754" s="903"/>
      <c r="C754" s="227" t="s">
        <v>5466</v>
      </c>
      <c r="D754" s="227"/>
      <c r="E754" s="227" t="s">
        <v>5641</v>
      </c>
      <c r="F754" s="227" t="s">
        <v>5466</v>
      </c>
      <c r="G754" s="227" t="s">
        <v>5466</v>
      </c>
      <c r="H754" s="228">
        <v>12491</v>
      </c>
      <c r="I754" s="228">
        <v>2289</v>
      </c>
      <c r="J754" s="228">
        <v>4847</v>
      </c>
      <c r="K754" s="228"/>
      <c r="L754" s="228"/>
      <c r="M754" s="228"/>
      <c r="N754" s="228"/>
      <c r="O754" s="228">
        <v>1808</v>
      </c>
      <c r="P754" s="228">
        <v>760</v>
      </c>
      <c r="Q754" s="228" t="s">
        <v>5642</v>
      </c>
      <c r="R754" s="227" t="s">
        <v>9278</v>
      </c>
      <c r="S754" s="228">
        <v>851</v>
      </c>
      <c r="T754" s="228" t="s">
        <v>1351</v>
      </c>
      <c r="U754" s="228">
        <v>197</v>
      </c>
      <c r="V754" s="233"/>
      <c r="W754" s="227" t="s">
        <v>5643</v>
      </c>
      <c r="X754" s="227"/>
      <c r="Y754" s="227"/>
      <c r="Z754" s="227"/>
      <c r="AA754" s="227"/>
      <c r="AB754" s="227"/>
      <c r="AC754" s="227"/>
      <c r="AD754" s="241">
        <v>2016</v>
      </c>
      <c r="AE754" s="241"/>
      <c r="AF754" s="241"/>
      <c r="AG754" s="241"/>
      <c r="AH754" s="241"/>
      <c r="AI754" s="244">
        <v>11700</v>
      </c>
      <c r="AJ754" s="244"/>
    </row>
    <row r="755" spans="1:36" s="214" customFormat="1" ht="24" customHeight="1">
      <c r="A755" s="133">
        <v>3</v>
      </c>
      <c r="B755" s="903"/>
      <c r="C755" s="227" t="s">
        <v>5466</v>
      </c>
      <c r="D755" s="227"/>
      <c r="E755" s="227" t="s">
        <v>5644</v>
      </c>
      <c r="F755" s="227" t="s">
        <v>5466</v>
      </c>
      <c r="G755" s="227" t="s">
        <v>5466</v>
      </c>
      <c r="H755" s="228">
        <v>36742</v>
      </c>
      <c r="I755" s="228">
        <v>5195</v>
      </c>
      <c r="J755" s="228">
        <v>7470</v>
      </c>
      <c r="K755" s="228"/>
      <c r="L755" s="228"/>
      <c r="M755" s="228"/>
      <c r="N755" s="228"/>
      <c r="O755" s="228">
        <v>1235</v>
      </c>
      <c r="P755" s="228">
        <v>1235</v>
      </c>
      <c r="Q755" s="228" t="s">
        <v>5645</v>
      </c>
      <c r="R755" s="227" t="s">
        <v>5627</v>
      </c>
      <c r="S755" s="228"/>
      <c r="T755" s="228"/>
      <c r="U755" s="228"/>
      <c r="V755" s="233"/>
      <c r="W755" s="227" t="s">
        <v>5646</v>
      </c>
      <c r="X755" s="227"/>
      <c r="Y755" s="227"/>
      <c r="Z755" s="227"/>
      <c r="AA755" s="227"/>
      <c r="AB755" s="227"/>
      <c r="AC755" s="227"/>
      <c r="AD755" s="241">
        <v>2016</v>
      </c>
      <c r="AE755" s="241"/>
      <c r="AF755" s="241"/>
      <c r="AG755" s="241"/>
      <c r="AH755" s="241"/>
      <c r="AI755" s="244">
        <v>20200</v>
      </c>
      <c r="AJ755" s="244"/>
    </row>
    <row r="756" spans="1:36" s="214" customFormat="1" ht="24" customHeight="1">
      <c r="A756" s="154">
        <v>4</v>
      </c>
      <c r="B756" s="903"/>
      <c r="C756" s="227" t="s">
        <v>5471</v>
      </c>
      <c r="D756" s="227"/>
      <c r="E756" s="227" t="s">
        <v>5647</v>
      </c>
      <c r="F756" s="227" t="s">
        <v>5471</v>
      </c>
      <c r="G756" s="227" t="s">
        <v>5471</v>
      </c>
      <c r="H756" s="228">
        <v>156254</v>
      </c>
      <c r="I756" s="228">
        <v>5979</v>
      </c>
      <c r="J756" s="228">
        <v>5979</v>
      </c>
      <c r="K756" s="228"/>
      <c r="L756" s="228"/>
      <c r="M756" s="228"/>
      <c r="N756" s="228"/>
      <c r="O756" s="228">
        <v>5979</v>
      </c>
      <c r="P756" s="228">
        <v>5979</v>
      </c>
      <c r="Q756" s="228" t="s">
        <v>5648</v>
      </c>
      <c r="R756" s="227" t="s">
        <v>5649</v>
      </c>
      <c r="S756" s="228"/>
      <c r="T756" s="228"/>
      <c r="U756" s="228"/>
      <c r="V756" s="233"/>
      <c r="W756" s="227" t="s">
        <v>5650</v>
      </c>
      <c r="X756" s="227"/>
      <c r="Y756" s="227"/>
      <c r="Z756" s="227"/>
      <c r="AA756" s="227"/>
      <c r="AB756" s="227"/>
      <c r="AC756" s="227"/>
      <c r="AD756" s="241">
        <v>2009</v>
      </c>
      <c r="AE756" s="241"/>
      <c r="AF756" s="241"/>
      <c r="AG756" s="241"/>
      <c r="AH756" s="241"/>
      <c r="AI756" s="244">
        <v>10100</v>
      </c>
      <c r="AJ756" s="244"/>
    </row>
    <row r="757" spans="1:36" s="214" customFormat="1" ht="24" customHeight="1">
      <c r="A757" s="154"/>
      <c r="B757" s="903"/>
      <c r="C757" s="227" t="s">
        <v>5471</v>
      </c>
      <c r="D757" s="227"/>
      <c r="E757" s="227" t="s">
        <v>5651</v>
      </c>
      <c r="F757" s="227" t="s">
        <v>5471</v>
      </c>
      <c r="G757" s="227" t="s">
        <v>5471</v>
      </c>
      <c r="H757" s="228">
        <v>8417</v>
      </c>
      <c r="I757" s="228">
        <v>808</v>
      </c>
      <c r="J757" s="228">
        <v>808</v>
      </c>
      <c r="K757" s="228"/>
      <c r="L757" s="228"/>
      <c r="M757" s="228"/>
      <c r="N757" s="228"/>
      <c r="O757" s="228">
        <v>808</v>
      </c>
      <c r="P757" s="228">
        <v>808</v>
      </c>
      <c r="Q757" s="228" t="s">
        <v>5652</v>
      </c>
      <c r="R757" s="227" t="s">
        <v>5653</v>
      </c>
      <c r="S757" s="228"/>
      <c r="T757" s="228"/>
      <c r="U757" s="228"/>
      <c r="V757" s="233"/>
      <c r="W757" s="227"/>
      <c r="X757" s="227"/>
      <c r="Y757" s="227"/>
      <c r="Z757" s="227"/>
      <c r="AA757" s="227"/>
      <c r="AB757" s="227"/>
      <c r="AC757" s="227"/>
      <c r="AD757" s="241">
        <v>2011</v>
      </c>
      <c r="AE757" s="241"/>
      <c r="AF757" s="241"/>
      <c r="AG757" s="241"/>
      <c r="AH757" s="241"/>
      <c r="AI757" s="244">
        <v>1216</v>
      </c>
      <c r="AJ757" s="244"/>
    </row>
    <row r="758" spans="1:36" s="214" customFormat="1" ht="24" customHeight="1">
      <c r="A758" s="154"/>
      <c r="B758" s="903"/>
      <c r="C758" s="227" t="s">
        <v>5471</v>
      </c>
      <c r="D758" s="227"/>
      <c r="E758" s="227" t="s">
        <v>10484</v>
      </c>
      <c r="F758" s="227" t="s">
        <v>5471</v>
      </c>
      <c r="G758" s="227" t="s">
        <v>5471</v>
      </c>
      <c r="H758" s="228">
        <v>9845.2999999999993</v>
      </c>
      <c r="I758" s="228">
        <v>1736</v>
      </c>
      <c r="J758" s="228">
        <v>2404</v>
      </c>
      <c r="K758" s="228"/>
      <c r="L758" s="228"/>
      <c r="M758" s="228"/>
      <c r="N758" s="228"/>
      <c r="O758" s="228">
        <v>1681</v>
      </c>
      <c r="P758" s="228">
        <v>1681</v>
      </c>
      <c r="Q758" s="228" t="s">
        <v>10485</v>
      </c>
      <c r="R758" s="227" t="s">
        <v>10486</v>
      </c>
      <c r="S758" s="228"/>
      <c r="T758" s="228"/>
      <c r="U758" s="228">
        <v>361</v>
      </c>
      <c r="V758" s="233"/>
      <c r="W758" s="227" t="s">
        <v>10487</v>
      </c>
      <c r="X758" s="227"/>
      <c r="Y758" s="227"/>
      <c r="Z758" s="227"/>
      <c r="AA758" s="227"/>
      <c r="AB758" s="227"/>
      <c r="AC758" s="227"/>
      <c r="AD758" s="241">
        <v>2017</v>
      </c>
      <c r="AE758" s="241"/>
      <c r="AF758" s="241"/>
      <c r="AG758" s="241"/>
      <c r="AH758" s="241"/>
      <c r="AI758" s="244">
        <v>5070</v>
      </c>
      <c r="AJ758" s="244"/>
    </row>
    <row r="759" spans="1:36" s="214" customFormat="1" ht="24" customHeight="1">
      <c r="A759" s="154"/>
      <c r="B759" s="903"/>
      <c r="C759" s="227" t="s">
        <v>5471</v>
      </c>
      <c r="D759" s="227"/>
      <c r="E759" s="227" t="s">
        <v>14087</v>
      </c>
      <c r="F759" s="227" t="s">
        <v>2042</v>
      </c>
      <c r="G759" s="227" t="s">
        <v>14088</v>
      </c>
      <c r="H759" s="228">
        <v>3151</v>
      </c>
      <c r="I759" s="228"/>
      <c r="J759" s="228">
        <v>5630</v>
      </c>
      <c r="K759" s="228"/>
      <c r="L759" s="228"/>
      <c r="M759" s="228"/>
      <c r="N759" s="228"/>
      <c r="O759" s="228"/>
      <c r="P759" s="228"/>
      <c r="Q759" s="228"/>
      <c r="R759" s="227" t="s">
        <v>14089</v>
      </c>
      <c r="S759" s="228"/>
      <c r="T759" s="228"/>
      <c r="U759" s="228"/>
      <c r="V759" s="233"/>
      <c r="W759" s="227" t="s">
        <v>14090</v>
      </c>
      <c r="X759" s="227"/>
      <c r="Y759" s="227"/>
      <c r="Z759" s="227"/>
      <c r="AA759" s="227"/>
      <c r="AB759" s="227"/>
      <c r="AC759" s="227"/>
      <c r="AD759" s="241">
        <v>2013</v>
      </c>
      <c r="AE759" s="241"/>
      <c r="AF759" s="241"/>
      <c r="AG759" s="241"/>
      <c r="AH759" s="241"/>
      <c r="AI759" s="244"/>
      <c r="AJ759" s="244"/>
    </row>
    <row r="760" spans="1:36" s="214" customFormat="1" ht="24" customHeight="1">
      <c r="A760" s="154"/>
      <c r="B760" s="903"/>
      <c r="C760" s="227" t="s">
        <v>5473</v>
      </c>
      <c r="D760" s="227" t="s">
        <v>24124</v>
      </c>
      <c r="E760" s="227" t="s">
        <v>10488</v>
      </c>
      <c r="F760" s="227" t="s">
        <v>5473</v>
      </c>
      <c r="G760" s="227" t="s">
        <v>5473</v>
      </c>
      <c r="H760" s="228">
        <v>8313</v>
      </c>
      <c r="I760" s="228">
        <v>3379</v>
      </c>
      <c r="J760" s="228">
        <v>4096</v>
      </c>
      <c r="K760" s="228" t="s">
        <v>1207</v>
      </c>
      <c r="L760" s="228" t="s">
        <v>454</v>
      </c>
      <c r="M760" s="228"/>
      <c r="N760" s="228"/>
      <c r="O760" s="228">
        <v>1301</v>
      </c>
      <c r="P760" s="228">
        <v>1216</v>
      </c>
      <c r="Q760" s="228" t="s">
        <v>5654</v>
      </c>
      <c r="R760" s="227" t="s">
        <v>2664</v>
      </c>
      <c r="S760" s="228"/>
      <c r="T760" s="228"/>
      <c r="U760" s="228">
        <v>85</v>
      </c>
      <c r="V760" s="233">
        <v>3627</v>
      </c>
      <c r="W760" s="227" t="s">
        <v>5655</v>
      </c>
      <c r="X760" s="227"/>
      <c r="Y760" s="227"/>
      <c r="Z760" s="227"/>
      <c r="AA760" s="227"/>
      <c r="AB760" s="227"/>
      <c r="AC760" s="227"/>
      <c r="AD760" s="241">
        <v>2002</v>
      </c>
      <c r="AE760" s="241"/>
      <c r="AF760" s="241"/>
      <c r="AG760" s="241"/>
      <c r="AH760" s="241"/>
      <c r="AI760" s="244">
        <v>4727</v>
      </c>
      <c r="AJ760" s="244"/>
    </row>
    <row r="761" spans="1:36" s="214" customFormat="1" ht="24" customHeight="1">
      <c r="A761" s="154"/>
      <c r="B761" s="200"/>
      <c r="C761" s="227" t="s">
        <v>13173</v>
      </c>
      <c r="D761" s="227" t="s">
        <v>24124</v>
      </c>
      <c r="E761" s="227" t="s">
        <v>13174</v>
      </c>
      <c r="F761" s="227" t="s">
        <v>13173</v>
      </c>
      <c r="G761" s="227" t="s">
        <v>13173</v>
      </c>
      <c r="H761" s="228">
        <v>117662</v>
      </c>
      <c r="I761" s="228">
        <v>1579</v>
      </c>
      <c r="J761" s="228">
        <v>1918</v>
      </c>
      <c r="K761" s="228"/>
      <c r="L761" s="228"/>
      <c r="M761" s="228"/>
      <c r="N761" s="228"/>
      <c r="O761" s="228">
        <v>1918</v>
      </c>
      <c r="P761" s="228">
        <v>1564</v>
      </c>
      <c r="Q761" s="228" t="s">
        <v>13175</v>
      </c>
      <c r="R761" s="227" t="s">
        <v>2664</v>
      </c>
      <c r="S761" s="228"/>
      <c r="T761" s="228"/>
      <c r="U761" s="228">
        <v>354</v>
      </c>
      <c r="V761" s="233"/>
      <c r="W761" s="227" t="s">
        <v>13176</v>
      </c>
      <c r="X761" s="227"/>
      <c r="Y761" s="227"/>
      <c r="Z761" s="227"/>
      <c r="AA761" s="227"/>
      <c r="AB761" s="227"/>
      <c r="AC761" s="227"/>
      <c r="AD761" s="241">
        <v>2021</v>
      </c>
      <c r="AE761" s="241"/>
      <c r="AF761" s="241"/>
      <c r="AG761" s="241"/>
      <c r="AH761" s="241"/>
      <c r="AI761" s="244">
        <v>5980</v>
      </c>
      <c r="AJ761" s="244"/>
    </row>
    <row r="762" spans="1:36" s="214" customFormat="1" ht="24" customHeight="1">
      <c r="A762" s="154"/>
      <c r="B762" s="200"/>
      <c r="C762" s="227" t="s">
        <v>13173</v>
      </c>
      <c r="D762" s="227" t="s">
        <v>24125</v>
      </c>
      <c r="E762" s="227" t="s">
        <v>24126</v>
      </c>
      <c r="F762" s="227" t="s">
        <v>13173</v>
      </c>
      <c r="G762" s="227" t="s">
        <v>13173</v>
      </c>
      <c r="H762" s="228">
        <v>2500</v>
      </c>
      <c r="I762" s="228">
        <v>988</v>
      </c>
      <c r="J762" s="228">
        <v>988</v>
      </c>
      <c r="K762" s="228" t="s">
        <v>16113</v>
      </c>
      <c r="L762" s="228" t="s">
        <v>2005</v>
      </c>
      <c r="M762" s="228" t="s">
        <v>17181</v>
      </c>
      <c r="N762" s="228"/>
      <c r="O762" s="228">
        <v>1918</v>
      </c>
      <c r="P762" s="228">
        <v>618</v>
      </c>
      <c r="Q762" s="228"/>
      <c r="R762" s="227" t="s">
        <v>2664</v>
      </c>
      <c r="S762" s="228"/>
      <c r="T762" s="228"/>
      <c r="U762" s="228"/>
      <c r="V762" s="233"/>
      <c r="W762" s="227" t="s">
        <v>16885</v>
      </c>
      <c r="X762" s="227"/>
      <c r="Y762" s="227"/>
      <c r="Z762" s="227"/>
      <c r="AA762" s="227"/>
      <c r="AB762" s="227"/>
      <c r="AC762" s="227"/>
      <c r="AD762" s="241">
        <v>2024</v>
      </c>
      <c r="AE762" s="241"/>
      <c r="AF762" s="241"/>
      <c r="AG762" s="241"/>
      <c r="AH762" s="241"/>
      <c r="AI762" s="244">
        <v>4830</v>
      </c>
      <c r="AJ762" s="244" t="s">
        <v>13749</v>
      </c>
    </row>
    <row r="763" spans="1:36" s="214" customFormat="1" ht="24" customHeight="1">
      <c r="A763" s="154"/>
      <c r="B763" s="200"/>
      <c r="C763" s="227" t="s">
        <v>5478</v>
      </c>
      <c r="D763" s="227" t="s">
        <v>24067</v>
      </c>
      <c r="E763" s="227" t="s">
        <v>5656</v>
      </c>
      <c r="F763" s="227" t="s">
        <v>5478</v>
      </c>
      <c r="G763" s="227" t="s">
        <v>5478</v>
      </c>
      <c r="H763" s="228">
        <v>4126</v>
      </c>
      <c r="I763" s="228">
        <v>3562</v>
      </c>
      <c r="J763" s="228">
        <v>6513</v>
      </c>
      <c r="K763" s="228"/>
      <c r="L763" s="228"/>
      <c r="M763" s="228"/>
      <c r="N763" s="228"/>
      <c r="O763" s="228">
        <v>1357</v>
      </c>
      <c r="P763" s="228">
        <v>1357</v>
      </c>
      <c r="Q763" s="228" t="s">
        <v>5657</v>
      </c>
      <c r="R763" s="227" t="s">
        <v>5658</v>
      </c>
      <c r="S763" s="228"/>
      <c r="T763" s="228"/>
      <c r="U763" s="228">
        <v>118</v>
      </c>
      <c r="V763" s="233"/>
      <c r="W763" s="227" t="s">
        <v>5659</v>
      </c>
      <c r="X763" s="227"/>
      <c r="Y763" s="227"/>
      <c r="Z763" s="227"/>
      <c r="AA763" s="227"/>
      <c r="AB763" s="227"/>
      <c r="AC763" s="227"/>
      <c r="AD763" s="241">
        <v>2007</v>
      </c>
      <c r="AE763" s="241"/>
      <c r="AF763" s="241"/>
      <c r="AG763" s="241"/>
      <c r="AH763" s="241"/>
      <c r="AI763" s="244">
        <v>11800</v>
      </c>
      <c r="AJ763" s="244"/>
    </row>
    <row r="764" spans="1:36" s="214" customFormat="1" ht="24" customHeight="1">
      <c r="A764" s="154"/>
      <c r="B764" s="903"/>
      <c r="C764" s="227" t="s">
        <v>5478</v>
      </c>
      <c r="D764" s="227" t="s">
        <v>24067</v>
      </c>
      <c r="E764" s="227" t="s">
        <v>5660</v>
      </c>
      <c r="F764" s="227" t="s">
        <v>5478</v>
      </c>
      <c r="G764" s="227" t="s">
        <v>5478</v>
      </c>
      <c r="H764" s="228">
        <v>2100</v>
      </c>
      <c r="I764" s="228">
        <v>1596</v>
      </c>
      <c r="J764" s="228">
        <v>1708</v>
      </c>
      <c r="K764" s="228"/>
      <c r="L764" s="228"/>
      <c r="M764" s="228"/>
      <c r="N764" s="228"/>
      <c r="O764" s="228">
        <v>1120</v>
      </c>
      <c r="P764" s="228">
        <v>1120</v>
      </c>
      <c r="Q764" s="228" t="s">
        <v>5661</v>
      </c>
      <c r="R764" s="227" t="s">
        <v>5658</v>
      </c>
      <c r="S764" s="228"/>
      <c r="T764" s="228"/>
      <c r="U764" s="228"/>
      <c r="V764" s="366"/>
      <c r="W764" s="227" t="s">
        <v>5662</v>
      </c>
      <c r="X764" s="227"/>
      <c r="Y764" s="227"/>
      <c r="Z764" s="227"/>
      <c r="AA764" s="227"/>
      <c r="AB764" s="227"/>
      <c r="AC764" s="227"/>
      <c r="AD764" s="241">
        <v>2016</v>
      </c>
      <c r="AE764" s="241"/>
      <c r="AF764" s="241"/>
      <c r="AG764" s="241"/>
      <c r="AH764" s="241"/>
      <c r="AI764" s="244">
        <v>3500</v>
      </c>
      <c r="AJ764" s="244"/>
    </row>
    <row r="765" spans="1:36" s="214" customFormat="1" ht="24" customHeight="1">
      <c r="A765" s="154"/>
      <c r="B765" s="903"/>
      <c r="C765" s="241" t="s">
        <v>13224</v>
      </c>
      <c r="D765" s="241" t="s">
        <v>24127</v>
      </c>
      <c r="E765" s="243" t="s">
        <v>24128</v>
      </c>
      <c r="F765" s="241" t="s">
        <v>13224</v>
      </c>
      <c r="G765" s="241" t="s">
        <v>13224</v>
      </c>
      <c r="H765" s="244">
        <v>3160</v>
      </c>
      <c r="I765" s="244">
        <v>1808</v>
      </c>
      <c r="J765" s="244">
        <v>3055</v>
      </c>
      <c r="K765" s="241"/>
      <c r="L765" s="241"/>
      <c r="M765" s="241"/>
      <c r="N765" s="241"/>
      <c r="O765" s="244">
        <v>742</v>
      </c>
      <c r="P765" s="244">
        <v>742</v>
      </c>
      <c r="Q765" s="244"/>
      <c r="R765" s="227" t="s">
        <v>5658</v>
      </c>
      <c r="S765" s="244">
        <v>712</v>
      </c>
      <c r="T765" s="244" t="s">
        <v>24129</v>
      </c>
      <c r="U765" s="244"/>
      <c r="V765" s="241">
        <v>2024</v>
      </c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4">
        <v>12600</v>
      </c>
      <c r="AJ765" s="244" t="s">
        <v>13749</v>
      </c>
    </row>
    <row r="766" spans="1:36" s="214" customFormat="1" ht="24" customHeight="1">
      <c r="A766" s="154"/>
      <c r="B766" s="903"/>
      <c r="C766" s="227" t="s">
        <v>5484</v>
      </c>
      <c r="D766" s="227"/>
      <c r="E766" s="227" t="s">
        <v>5663</v>
      </c>
      <c r="F766" s="227" t="s">
        <v>5484</v>
      </c>
      <c r="G766" s="227" t="s">
        <v>13136</v>
      </c>
      <c r="H766" s="228">
        <v>58789</v>
      </c>
      <c r="I766" s="228">
        <v>6861</v>
      </c>
      <c r="J766" s="228">
        <v>6861</v>
      </c>
      <c r="K766" s="228" t="s">
        <v>1207</v>
      </c>
      <c r="L766" s="228" t="s">
        <v>454</v>
      </c>
      <c r="M766" s="228" t="s">
        <v>5664</v>
      </c>
      <c r="N766" s="228"/>
      <c r="O766" s="228">
        <v>1447</v>
      </c>
      <c r="P766" s="228">
        <v>1272</v>
      </c>
      <c r="Q766" s="228" t="s">
        <v>5665</v>
      </c>
      <c r="R766" s="227" t="s">
        <v>9279</v>
      </c>
      <c r="S766" s="228"/>
      <c r="T766" s="228"/>
      <c r="U766" s="228">
        <v>175</v>
      </c>
      <c r="V766" s="366">
        <v>13015</v>
      </c>
      <c r="W766" s="227" t="s">
        <v>5666</v>
      </c>
      <c r="X766" s="227"/>
      <c r="Y766" s="227"/>
      <c r="Z766" s="227"/>
      <c r="AA766" s="227"/>
      <c r="AB766" s="227"/>
      <c r="AC766" s="227"/>
      <c r="AD766" s="241">
        <v>2001</v>
      </c>
      <c r="AE766" s="241"/>
      <c r="AF766" s="241"/>
      <c r="AG766" s="241"/>
      <c r="AH766" s="241"/>
      <c r="AI766" s="244">
        <v>14515</v>
      </c>
      <c r="AJ766" s="244"/>
    </row>
    <row r="767" spans="1:36" s="214" customFormat="1" ht="24" customHeight="1">
      <c r="A767" s="154">
        <v>5</v>
      </c>
      <c r="B767" s="903"/>
      <c r="C767" s="227" t="s">
        <v>5485</v>
      </c>
      <c r="D767" s="227"/>
      <c r="E767" s="227" t="s">
        <v>5667</v>
      </c>
      <c r="F767" s="227" t="s">
        <v>5485</v>
      </c>
      <c r="G767" s="227" t="s">
        <v>5485</v>
      </c>
      <c r="H767" s="228">
        <v>5070</v>
      </c>
      <c r="I767" s="228">
        <v>4024</v>
      </c>
      <c r="J767" s="228">
        <v>4024</v>
      </c>
      <c r="K767" s="228" t="s">
        <v>454</v>
      </c>
      <c r="L767" s="228" t="s">
        <v>1156</v>
      </c>
      <c r="M767" s="228" t="s">
        <v>1172</v>
      </c>
      <c r="N767" s="228"/>
      <c r="O767" s="228">
        <v>1120</v>
      </c>
      <c r="P767" s="228">
        <v>1035</v>
      </c>
      <c r="Q767" s="228" t="s">
        <v>5668</v>
      </c>
      <c r="R767" s="227" t="s">
        <v>1174</v>
      </c>
      <c r="S767" s="228"/>
      <c r="T767" s="228"/>
      <c r="U767" s="228">
        <v>85</v>
      </c>
      <c r="V767" s="233">
        <v>1116</v>
      </c>
      <c r="W767" s="227" t="s">
        <v>3378</v>
      </c>
      <c r="X767" s="227"/>
      <c r="Y767" s="227"/>
      <c r="Z767" s="227"/>
      <c r="AA767" s="227"/>
      <c r="AB767" s="227"/>
      <c r="AC767" s="227"/>
      <c r="AD767" s="241">
        <v>2002</v>
      </c>
      <c r="AE767" s="241"/>
      <c r="AF767" s="241"/>
      <c r="AG767" s="241"/>
      <c r="AH767" s="241"/>
      <c r="AI767" s="244">
        <v>5153</v>
      </c>
      <c r="AJ767" s="244"/>
    </row>
    <row r="768" spans="1:36" s="214" customFormat="1" ht="24" customHeight="1">
      <c r="A768" s="154"/>
      <c r="B768" s="903"/>
      <c r="C768" s="227" t="s">
        <v>5485</v>
      </c>
      <c r="D768" s="227"/>
      <c r="E768" s="227" t="s">
        <v>11365</v>
      </c>
      <c r="F768" s="227" t="s">
        <v>5485</v>
      </c>
      <c r="G768" s="227" t="s">
        <v>5485</v>
      </c>
      <c r="H768" s="228">
        <v>5397</v>
      </c>
      <c r="I768" s="228">
        <v>875</v>
      </c>
      <c r="J768" s="228">
        <v>2016</v>
      </c>
      <c r="K768" s="228"/>
      <c r="L768" s="228"/>
      <c r="M768" s="228"/>
      <c r="N768" s="228"/>
      <c r="O768" s="228">
        <v>781</v>
      </c>
      <c r="P768" s="228">
        <v>600</v>
      </c>
      <c r="Q768" s="228" t="s">
        <v>11366</v>
      </c>
      <c r="R768" s="227" t="s">
        <v>1174</v>
      </c>
      <c r="S768" s="228"/>
      <c r="T768" s="228"/>
      <c r="U768" s="228">
        <v>181</v>
      </c>
      <c r="V768" s="233"/>
      <c r="W768" s="227" t="s">
        <v>11367</v>
      </c>
      <c r="X768" s="227"/>
      <c r="Y768" s="227"/>
      <c r="Z768" s="227"/>
      <c r="AA768" s="227"/>
      <c r="AB768" s="227"/>
      <c r="AC768" s="227"/>
      <c r="AD768" s="241">
        <v>2013</v>
      </c>
      <c r="AE768" s="241"/>
      <c r="AF768" s="241"/>
      <c r="AG768" s="241"/>
      <c r="AH768" s="241"/>
      <c r="AI768" s="244">
        <v>3500</v>
      </c>
      <c r="AJ768" s="244"/>
    </row>
    <row r="769" spans="1:36" s="214" customFormat="1" ht="24" customHeight="1">
      <c r="A769" s="154"/>
      <c r="B769" s="903"/>
      <c r="C769" s="227" t="s">
        <v>14060</v>
      </c>
      <c r="D769" s="227"/>
      <c r="E769" s="227" t="s">
        <v>14091</v>
      </c>
      <c r="F769" s="227" t="s">
        <v>14060</v>
      </c>
      <c r="G769" s="227" t="s">
        <v>14060</v>
      </c>
      <c r="H769" s="228">
        <v>71948</v>
      </c>
      <c r="I769" s="228">
        <v>9026</v>
      </c>
      <c r="J769" s="228">
        <v>11344</v>
      </c>
      <c r="K769" s="228"/>
      <c r="L769" s="228"/>
      <c r="M769" s="228"/>
      <c r="N769" s="228"/>
      <c r="O769" s="228">
        <v>483</v>
      </c>
      <c r="P769" s="228">
        <v>1728</v>
      </c>
      <c r="Q769" s="228" t="s">
        <v>14092</v>
      </c>
      <c r="R769" s="227" t="s">
        <v>14093</v>
      </c>
      <c r="S769" s="228"/>
      <c r="T769" s="228"/>
      <c r="U769" s="228"/>
      <c r="V769" s="233"/>
      <c r="W769" s="227" t="s">
        <v>14094</v>
      </c>
      <c r="X769" s="227"/>
      <c r="Y769" s="227"/>
      <c r="Z769" s="227"/>
      <c r="AA769" s="227"/>
      <c r="AB769" s="227"/>
      <c r="AC769" s="227"/>
      <c r="AD769" s="241">
        <v>2022</v>
      </c>
      <c r="AE769" s="241"/>
      <c r="AF769" s="241"/>
      <c r="AG769" s="241"/>
      <c r="AH769" s="241"/>
      <c r="AI769" s="244">
        <v>1460</v>
      </c>
      <c r="AJ769" s="244"/>
    </row>
    <row r="770" spans="1:36" s="214" customFormat="1" ht="24" customHeight="1">
      <c r="A770" s="154"/>
      <c r="B770" s="903"/>
      <c r="C770" s="227" t="s">
        <v>14060</v>
      </c>
      <c r="D770" s="227"/>
      <c r="E770" s="227" t="s">
        <v>14095</v>
      </c>
      <c r="F770" s="227" t="s">
        <v>14060</v>
      </c>
      <c r="G770" s="227" t="s">
        <v>14060</v>
      </c>
      <c r="H770" s="228">
        <v>3091</v>
      </c>
      <c r="I770" s="228">
        <v>1034</v>
      </c>
      <c r="J770" s="228">
        <v>1024</v>
      </c>
      <c r="K770" s="228"/>
      <c r="L770" s="228"/>
      <c r="M770" s="228"/>
      <c r="N770" s="228"/>
      <c r="O770" s="228">
        <v>1167</v>
      </c>
      <c r="P770" s="228">
        <v>1167</v>
      </c>
      <c r="Q770" s="228" t="s">
        <v>14096</v>
      </c>
      <c r="R770" s="227" t="s">
        <v>14097</v>
      </c>
      <c r="S770" s="228"/>
      <c r="T770" s="228"/>
      <c r="U770" s="228"/>
      <c r="V770" s="233"/>
      <c r="W770" s="227" t="s">
        <v>13921</v>
      </c>
      <c r="X770" s="227"/>
      <c r="Y770" s="227"/>
      <c r="Z770" s="227"/>
      <c r="AA770" s="227"/>
      <c r="AB770" s="227"/>
      <c r="AC770" s="227"/>
      <c r="AD770" s="241">
        <v>2021</v>
      </c>
      <c r="AE770" s="241"/>
      <c r="AF770" s="241"/>
      <c r="AG770" s="241"/>
      <c r="AH770" s="241"/>
      <c r="AI770" s="244">
        <v>2500</v>
      </c>
      <c r="AJ770" s="244"/>
    </row>
    <row r="771" spans="1:36" s="214" customFormat="1" ht="24" customHeight="1">
      <c r="A771" s="154"/>
      <c r="B771" s="903"/>
      <c r="C771" s="227" t="s">
        <v>5490</v>
      </c>
      <c r="D771" s="227" t="s">
        <v>24048</v>
      </c>
      <c r="E771" s="227" t="s">
        <v>17360</v>
      </c>
      <c r="F771" s="227" t="s">
        <v>5490</v>
      </c>
      <c r="G771" s="227" t="s">
        <v>5490</v>
      </c>
      <c r="H771" s="228">
        <v>98955</v>
      </c>
      <c r="I771" s="228">
        <v>253</v>
      </c>
      <c r="J771" s="228">
        <v>483</v>
      </c>
      <c r="K771" s="228"/>
      <c r="L771" s="228"/>
      <c r="M771" s="228"/>
      <c r="N771" s="228"/>
      <c r="O771" s="228">
        <v>483</v>
      </c>
      <c r="P771" s="228"/>
      <c r="Q771" s="228"/>
      <c r="R771" s="227"/>
      <c r="S771" s="228"/>
      <c r="T771" s="228"/>
      <c r="U771" s="228">
        <v>483</v>
      </c>
      <c r="V771" s="233"/>
      <c r="W771" s="227" t="s">
        <v>12163</v>
      </c>
      <c r="X771" s="227"/>
      <c r="Y771" s="227"/>
      <c r="Z771" s="227"/>
      <c r="AA771" s="227"/>
      <c r="AB771" s="227"/>
      <c r="AC771" s="227"/>
      <c r="AD771" s="241">
        <v>2020</v>
      </c>
      <c r="AE771" s="241"/>
      <c r="AF771" s="241"/>
      <c r="AG771" s="241"/>
      <c r="AH771" s="241"/>
      <c r="AI771" s="244">
        <v>1460</v>
      </c>
      <c r="AJ771" s="244" t="s">
        <v>16507</v>
      </c>
    </row>
    <row r="772" spans="1:36" s="214" customFormat="1" ht="24" customHeight="1">
      <c r="A772" s="154"/>
      <c r="B772" s="903"/>
      <c r="C772" s="227" t="s">
        <v>5490</v>
      </c>
      <c r="D772" s="227" t="s">
        <v>24130</v>
      </c>
      <c r="E772" s="227" t="s">
        <v>17362</v>
      </c>
      <c r="F772" s="227" t="s">
        <v>5490</v>
      </c>
      <c r="G772" s="227" t="s">
        <v>17363</v>
      </c>
      <c r="H772" s="228">
        <v>1874</v>
      </c>
      <c r="I772" s="228">
        <v>499</v>
      </c>
      <c r="J772" s="228">
        <v>499</v>
      </c>
      <c r="K772" s="228"/>
      <c r="L772" s="228"/>
      <c r="M772" s="228"/>
      <c r="N772" s="228"/>
      <c r="O772" s="228">
        <v>499</v>
      </c>
      <c r="P772" s="228"/>
      <c r="Q772" s="228"/>
      <c r="R772" s="227"/>
      <c r="S772" s="228"/>
      <c r="T772" s="228"/>
      <c r="U772" s="228"/>
      <c r="V772" s="233"/>
      <c r="W772" s="227"/>
      <c r="X772" s="227"/>
      <c r="Y772" s="227"/>
      <c r="Z772" s="227"/>
      <c r="AA772" s="227"/>
      <c r="AB772" s="227"/>
      <c r="AC772" s="227"/>
      <c r="AD772" s="241">
        <v>2015</v>
      </c>
      <c r="AE772" s="241"/>
      <c r="AF772" s="241"/>
      <c r="AG772" s="241"/>
      <c r="AH772" s="241"/>
      <c r="AI772" s="244">
        <v>385</v>
      </c>
      <c r="AJ772" s="244" t="s">
        <v>13749</v>
      </c>
    </row>
    <row r="773" spans="1:36" s="214" customFormat="1" ht="24" customHeight="1">
      <c r="A773" s="154"/>
      <c r="B773" s="903"/>
      <c r="C773" s="227" t="s">
        <v>5492</v>
      </c>
      <c r="D773" s="227"/>
      <c r="E773" s="260" t="s">
        <v>10489</v>
      </c>
      <c r="F773" s="233" t="s">
        <v>5492</v>
      </c>
      <c r="G773" s="233" t="s">
        <v>13154</v>
      </c>
      <c r="H773" s="228">
        <v>8417</v>
      </c>
      <c r="I773" s="228">
        <v>2320</v>
      </c>
      <c r="J773" s="228">
        <v>2911</v>
      </c>
      <c r="K773" s="228" t="s">
        <v>454</v>
      </c>
      <c r="L773" s="228" t="s">
        <v>1156</v>
      </c>
      <c r="M773" s="228" t="s">
        <v>1172</v>
      </c>
      <c r="N773" s="228"/>
      <c r="O773" s="228">
        <v>1101</v>
      </c>
      <c r="P773" s="228">
        <v>1101</v>
      </c>
      <c r="Q773" s="228" t="s">
        <v>10490</v>
      </c>
      <c r="R773" s="227" t="s">
        <v>1174</v>
      </c>
      <c r="S773" s="228"/>
      <c r="T773" s="228"/>
      <c r="U773" s="228"/>
      <c r="V773" s="233">
        <v>1116</v>
      </c>
      <c r="W773" s="227" t="s">
        <v>10491</v>
      </c>
      <c r="X773" s="227"/>
      <c r="Y773" s="227"/>
      <c r="Z773" s="227"/>
      <c r="AA773" s="227"/>
      <c r="AB773" s="227"/>
      <c r="AC773" s="227"/>
      <c r="AD773" s="241">
        <v>2018</v>
      </c>
      <c r="AE773" s="241"/>
      <c r="AF773" s="241"/>
      <c r="AG773" s="241"/>
      <c r="AH773" s="241"/>
      <c r="AI773" s="244">
        <v>7509</v>
      </c>
      <c r="AJ773" s="244"/>
    </row>
    <row r="774" spans="1:36" s="1546" customFormat="1" ht="24" customHeight="1">
      <c r="A774" s="1409"/>
      <c r="B774" s="904" t="s">
        <v>58</v>
      </c>
      <c r="C774" s="314" t="s">
        <v>55</v>
      </c>
      <c r="D774" s="314"/>
      <c r="E774" s="315">
        <f>COUNTA(E775:E856)</f>
        <v>82</v>
      </c>
      <c r="F774" s="349"/>
      <c r="G774" s="349"/>
      <c r="H774" s="318">
        <f>SUM(H775:H856)</f>
        <v>1179054.8999999999</v>
      </c>
      <c r="I774" s="318">
        <f t="shared" ref="I774:J774" si="18">SUM(I775:I856)</f>
        <v>145588.60999999999</v>
      </c>
      <c r="J774" s="318">
        <f t="shared" si="18"/>
        <v>244571.62</v>
      </c>
      <c r="K774" s="318"/>
      <c r="L774" s="318"/>
      <c r="M774" s="318"/>
      <c r="N774" s="318"/>
      <c r="O774" s="318"/>
      <c r="P774" s="318"/>
      <c r="Q774" s="318"/>
      <c r="R774" s="314"/>
      <c r="S774" s="318"/>
      <c r="T774" s="318"/>
      <c r="U774" s="318"/>
      <c r="V774" s="349"/>
      <c r="W774" s="314"/>
      <c r="X774" s="314"/>
      <c r="Y774" s="314"/>
      <c r="Z774" s="314"/>
      <c r="AA774" s="314"/>
      <c r="AB774" s="314"/>
      <c r="AC774" s="314"/>
      <c r="AD774" s="241"/>
      <c r="AE774" s="381"/>
      <c r="AF774" s="381"/>
      <c r="AG774" s="381"/>
      <c r="AH774" s="381"/>
      <c r="AI774" s="380"/>
      <c r="AJ774" s="380"/>
    </row>
    <row r="775" spans="1:36" s="214" customFormat="1" ht="24" customHeight="1">
      <c r="A775" s="154">
        <v>6</v>
      </c>
      <c r="B775" s="903"/>
      <c r="C775" s="227" t="s">
        <v>5886</v>
      </c>
      <c r="D775" s="227" t="s">
        <v>24576</v>
      </c>
      <c r="E775" s="227" t="s">
        <v>24577</v>
      </c>
      <c r="F775" s="227" t="s">
        <v>5886</v>
      </c>
      <c r="G775" s="227" t="s">
        <v>5888</v>
      </c>
      <c r="H775" s="228">
        <v>3792</v>
      </c>
      <c r="I775" s="228">
        <v>1332</v>
      </c>
      <c r="J775" s="228">
        <v>2449</v>
      </c>
      <c r="K775" s="228"/>
      <c r="L775" s="228"/>
      <c r="M775" s="228"/>
      <c r="N775" s="228"/>
      <c r="O775" s="228">
        <v>1145</v>
      </c>
      <c r="P775" s="228">
        <v>934</v>
      </c>
      <c r="Q775" s="228" t="s">
        <v>6111</v>
      </c>
      <c r="R775" s="227" t="s">
        <v>2664</v>
      </c>
      <c r="S775" s="228"/>
      <c r="T775" s="228"/>
      <c r="U775" s="228">
        <v>211</v>
      </c>
      <c r="V775" s="241">
        <v>2008</v>
      </c>
      <c r="W775" s="227" t="s">
        <v>6112</v>
      </c>
      <c r="X775" s="227"/>
      <c r="Y775" s="227"/>
      <c r="Z775" s="227"/>
      <c r="AA775" s="227"/>
      <c r="AB775" s="227"/>
      <c r="AC775" s="227"/>
      <c r="AD775" s="241">
        <v>2008</v>
      </c>
      <c r="AE775" s="241"/>
      <c r="AF775" s="241"/>
      <c r="AG775" s="241"/>
      <c r="AH775" s="241"/>
      <c r="AI775" s="244">
        <v>3975</v>
      </c>
      <c r="AJ775" s="244" t="s">
        <v>13708</v>
      </c>
    </row>
    <row r="776" spans="1:36" s="214" customFormat="1" ht="24" customHeight="1">
      <c r="A776" s="154"/>
      <c r="B776" s="903"/>
      <c r="C776" s="227" t="s">
        <v>5886</v>
      </c>
      <c r="D776" s="227" t="s">
        <v>24578</v>
      </c>
      <c r="E776" s="227" t="s">
        <v>6113</v>
      </c>
      <c r="F776" s="227" t="s">
        <v>5886</v>
      </c>
      <c r="G776" s="227" t="s">
        <v>5888</v>
      </c>
      <c r="H776" s="228">
        <v>7175</v>
      </c>
      <c r="I776" s="228">
        <v>2416</v>
      </c>
      <c r="J776" s="228">
        <v>2416</v>
      </c>
      <c r="K776" s="228"/>
      <c r="L776" s="228"/>
      <c r="M776" s="228"/>
      <c r="N776" s="228"/>
      <c r="O776" s="228">
        <v>2416</v>
      </c>
      <c r="P776" s="228">
        <v>2416</v>
      </c>
      <c r="Q776" s="228" t="s">
        <v>24579</v>
      </c>
      <c r="R776" s="227" t="s">
        <v>6114</v>
      </c>
      <c r="S776" s="228"/>
      <c r="T776" s="228"/>
      <c r="U776" s="228"/>
      <c r="V776" s="241">
        <v>1992</v>
      </c>
      <c r="W776" s="227" t="s">
        <v>26699</v>
      </c>
      <c r="X776" s="227"/>
      <c r="Y776" s="227">
        <v>2020</v>
      </c>
      <c r="Z776" s="227"/>
      <c r="AA776" s="227"/>
      <c r="AB776" s="227"/>
      <c r="AC776" s="227"/>
      <c r="AD776" s="241">
        <v>1992</v>
      </c>
      <c r="AE776" s="241"/>
      <c r="AF776" s="241"/>
      <c r="AG776" s="241"/>
      <c r="AH776" s="241"/>
      <c r="AI776" s="244"/>
      <c r="AJ776" s="244"/>
    </row>
    <row r="777" spans="1:36" s="214" customFormat="1" ht="24" customHeight="1">
      <c r="A777" s="154"/>
      <c r="B777" s="903"/>
      <c r="C777" s="227" t="s">
        <v>5886</v>
      </c>
      <c r="D777" s="227" t="s">
        <v>24580</v>
      </c>
      <c r="E777" s="227" t="s">
        <v>9291</v>
      </c>
      <c r="F777" s="227" t="s">
        <v>5886</v>
      </c>
      <c r="G777" s="227" t="s">
        <v>13230</v>
      </c>
      <c r="H777" s="228">
        <v>11913</v>
      </c>
      <c r="I777" s="228">
        <v>2041</v>
      </c>
      <c r="J777" s="228">
        <v>2741</v>
      </c>
      <c r="K777" s="228"/>
      <c r="L777" s="228"/>
      <c r="M777" s="228"/>
      <c r="N777" s="228"/>
      <c r="O777" s="228">
        <v>1560</v>
      </c>
      <c r="P777" s="228">
        <v>1035</v>
      </c>
      <c r="Q777" s="228" t="s">
        <v>9292</v>
      </c>
      <c r="R777" s="227" t="s">
        <v>2357</v>
      </c>
      <c r="S777" s="228"/>
      <c r="T777" s="228"/>
      <c r="U777" s="228">
        <v>146</v>
      </c>
      <c r="V777" s="241">
        <v>2014</v>
      </c>
      <c r="W777" s="227" t="s">
        <v>13921</v>
      </c>
      <c r="X777" s="227"/>
      <c r="Y777" s="227">
        <v>2019</v>
      </c>
      <c r="Z777" s="227"/>
      <c r="AA777" s="227"/>
      <c r="AB777" s="227"/>
      <c r="AC777" s="227"/>
      <c r="AD777" s="241">
        <v>2014</v>
      </c>
      <c r="AE777" s="241"/>
      <c r="AF777" s="241"/>
      <c r="AG777" s="241"/>
      <c r="AH777" s="241"/>
      <c r="AI777" s="244">
        <v>4000</v>
      </c>
      <c r="AJ777" s="244"/>
    </row>
    <row r="778" spans="1:36" s="214" customFormat="1" ht="24" customHeight="1">
      <c r="A778" s="154"/>
      <c r="B778" s="903"/>
      <c r="C778" s="227" t="s">
        <v>13269</v>
      </c>
      <c r="D778" s="227" t="s">
        <v>24581</v>
      </c>
      <c r="E778" s="243" t="s">
        <v>17161</v>
      </c>
      <c r="F778" s="241" t="s">
        <v>13269</v>
      </c>
      <c r="G778" s="241" t="s">
        <v>13230</v>
      </c>
      <c r="H778" s="228">
        <v>12730</v>
      </c>
      <c r="I778" s="228">
        <v>1927</v>
      </c>
      <c r="J778" s="228">
        <v>4769</v>
      </c>
      <c r="K778" s="228"/>
      <c r="L778" s="228"/>
      <c r="M778" s="228"/>
      <c r="N778" s="228"/>
      <c r="O778" s="244">
        <v>3324</v>
      </c>
      <c r="P778" s="244">
        <v>1603</v>
      </c>
      <c r="Q778" s="244" t="s">
        <v>17174</v>
      </c>
      <c r="R778" s="241" t="s">
        <v>14089</v>
      </c>
      <c r="S778" s="244">
        <v>1721</v>
      </c>
      <c r="T778" s="244" t="s">
        <v>17175</v>
      </c>
      <c r="U778" s="244">
        <v>126</v>
      </c>
      <c r="V778" s="241">
        <v>2019</v>
      </c>
      <c r="W778" s="241" t="s">
        <v>17187</v>
      </c>
      <c r="X778" s="227"/>
      <c r="Y778" s="227"/>
      <c r="Z778" s="227"/>
      <c r="AA778" s="227"/>
      <c r="AB778" s="227"/>
      <c r="AC778" s="227"/>
      <c r="AD778" s="241">
        <v>2019</v>
      </c>
      <c r="AE778" s="241"/>
      <c r="AF778" s="241"/>
      <c r="AG778" s="241"/>
      <c r="AH778" s="241"/>
      <c r="AI778" s="244">
        <v>22700</v>
      </c>
      <c r="AJ778" s="244"/>
    </row>
    <row r="779" spans="1:36" s="214" customFormat="1" ht="24" customHeight="1">
      <c r="A779" s="154"/>
      <c r="B779" s="903"/>
      <c r="C779" s="227" t="s">
        <v>13269</v>
      </c>
      <c r="D779" s="227" t="s">
        <v>24582</v>
      </c>
      <c r="E779" s="243" t="s">
        <v>17162</v>
      </c>
      <c r="F779" s="241" t="s">
        <v>13269</v>
      </c>
      <c r="G779" s="241" t="s">
        <v>13230</v>
      </c>
      <c r="H779" s="244">
        <v>5868</v>
      </c>
      <c r="I779" s="244">
        <v>2101.4699999999998</v>
      </c>
      <c r="J779" s="244">
        <v>5665</v>
      </c>
      <c r="K779" s="228"/>
      <c r="L779" s="228"/>
      <c r="M779" s="228"/>
      <c r="N779" s="228"/>
      <c r="O779" s="244">
        <v>2098</v>
      </c>
      <c r="P779" s="244">
        <v>936</v>
      </c>
      <c r="Q779" s="244" t="s">
        <v>17176</v>
      </c>
      <c r="R779" s="241" t="s">
        <v>13104</v>
      </c>
      <c r="S779" s="244">
        <v>1162</v>
      </c>
      <c r="T779" s="244" t="s">
        <v>17177</v>
      </c>
      <c r="U779" s="244"/>
      <c r="V779" s="241">
        <v>2022</v>
      </c>
      <c r="W779" s="241" t="s">
        <v>17188</v>
      </c>
      <c r="X779" s="227"/>
      <c r="Y779" s="227"/>
      <c r="Z779" s="227"/>
      <c r="AA779" s="227"/>
      <c r="AB779" s="227"/>
      <c r="AC779" s="227"/>
      <c r="AD779" s="241">
        <v>2022</v>
      </c>
      <c r="AE779" s="241"/>
      <c r="AF779" s="241"/>
      <c r="AG779" s="241"/>
      <c r="AH779" s="241"/>
      <c r="AI779" s="244">
        <v>19000</v>
      </c>
      <c r="AJ779" s="244"/>
    </row>
    <row r="780" spans="1:36" s="214" customFormat="1" ht="24" customHeight="1">
      <c r="A780" s="154"/>
      <c r="B780" s="903"/>
      <c r="C780" s="227" t="s">
        <v>13269</v>
      </c>
      <c r="D780" s="227" t="s">
        <v>24583</v>
      </c>
      <c r="E780" s="243" t="s">
        <v>17163</v>
      </c>
      <c r="F780" s="241" t="s">
        <v>13269</v>
      </c>
      <c r="G780" s="241" t="s">
        <v>13230</v>
      </c>
      <c r="H780" s="547">
        <v>3058</v>
      </c>
      <c r="I780" s="547">
        <v>1376</v>
      </c>
      <c r="J780" s="547">
        <v>4816</v>
      </c>
      <c r="K780" s="228"/>
      <c r="L780" s="228"/>
      <c r="M780" s="228"/>
      <c r="N780" s="228"/>
      <c r="O780" s="547">
        <v>2581</v>
      </c>
      <c r="P780" s="244">
        <v>615</v>
      </c>
      <c r="Q780" s="244" t="s">
        <v>17178</v>
      </c>
      <c r="R780" s="241" t="s">
        <v>17179</v>
      </c>
      <c r="S780" s="244">
        <v>1347</v>
      </c>
      <c r="T780" s="244" t="s">
        <v>17175</v>
      </c>
      <c r="U780" s="244">
        <v>134</v>
      </c>
      <c r="V780" s="241">
        <v>2023</v>
      </c>
      <c r="W780" s="472" t="s">
        <v>17189</v>
      </c>
      <c r="X780" s="227"/>
      <c r="Y780" s="227"/>
      <c r="Z780" s="227"/>
      <c r="AA780" s="227"/>
      <c r="AB780" s="227"/>
      <c r="AC780" s="227"/>
      <c r="AD780" s="241">
        <v>2023</v>
      </c>
      <c r="AE780" s="241"/>
      <c r="AF780" s="241"/>
      <c r="AG780" s="241"/>
      <c r="AH780" s="241"/>
      <c r="AI780" s="244">
        <v>16000</v>
      </c>
      <c r="AJ780" s="244"/>
    </row>
    <row r="781" spans="1:36" ht="24" customHeight="1">
      <c r="B781" s="200"/>
      <c r="C781" s="227" t="s">
        <v>13269</v>
      </c>
      <c r="D781" s="241" t="s">
        <v>24584</v>
      </c>
      <c r="E781" s="243" t="s">
        <v>24585</v>
      </c>
      <c r="F781" s="241" t="s">
        <v>13269</v>
      </c>
      <c r="G781" s="241" t="s">
        <v>13230</v>
      </c>
      <c r="H781" s="244">
        <v>4131</v>
      </c>
      <c r="I781" s="244">
        <v>1229</v>
      </c>
      <c r="J781" s="244">
        <v>2431</v>
      </c>
      <c r="K781" s="241"/>
      <c r="L781" s="241"/>
      <c r="M781" s="241"/>
      <c r="N781" s="241"/>
      <c r="O781" s="244">
        <v>1868</v>
      </c>
      <c r="P781" s="244"/>
      <c r="Q781" s="244"/>
      <c r="R781" s="241"/>
      <c r="S781" s="244">
        <v>1259</v>
      </c>
      <c r="T781" s="244" t="s">
        <v>17177</v>
      </c>
      <c r="U781" s="244">
        <v>609</v>
      </c>
      <c r="V781" s="241">
        <v>2024</v>
      </c>
      <c r="W781" s="241"/>
      <c r="X781" s="241"/>
      <c r="Y781" s="241"/>
      <c r="Z781" s="241"/>
      <c r="AA781" s="241"/>
      <c r="AB781" s="241"/>
      <c r="AC781" s="241"/>
      <c r="AD781" s="241">
        <v>2024</v>
      </c>
      <c r="AE781" s="241"/>
      <c r="AF781" s="241"/>
      <c r="AG781" s="241"/>
      <c r="AH781" s="241"/>
      <c r="AI781" s="244">
        <v>16000</v>
      </c>
      <c r="AJ781" s="244" t="s">
        <v>13749</v>
      </c>
    </row>
    <row r="782" spans="1:36" ht="24" customHeight="1">
      <c r="B782" s="200"/>
      <c r="C782" s="227" t="s">
        <v>13269</v>
      </c>
      <c r="D782" s="241" t="s">
        <v>24586</v>
      </c>
      <c r="E782" s="243" t="s">
        <v>24587</v>
      </c>
      <c r="F782" s="241" t="s">
        <v>13269</v>
      </c>
      <c r="G782" s="241" t="s">
        <v>24588</v>
      </c>
      <c r="H782" s="244">
        <v>29388</v>
      </c>
      <c r="I782" s="244">
        <v>7206</v>
      </c>
      <c r="J782" s="244">
        <v>8145</v>
      </c>
      <c r="K782" s="241"/>
      <c r="L782" s="241"/>
      <c r="M782" s="241"/>
      <c r="N782" s="241"/>
      <c r="O782" s="244"/>
      <c r="P782" s="244">
        <v>1490</v>
      </c>
      <c r="Q782" s="244" t="s">
        <v>24589</v>
      </c>
      <c r="R782" s="241" t="s">
        <v>24590</v>
      </c>
      <c r="S782" s="244"/>
      <c r="T782" s="244"/>
      <c r="U782" s="244">
        <v>300</v>
      </c>
      <c r="V782" s="241">
        <v>2013</v>
      </c>
      <c r="W782" s="241"/>
      <c r="X782" s="241"/>
      <c r="Y782" s="241"/>
      <c r="Z782" s="241"/>
      <c r="AA782" s="241"/>
      <c r="AB782" s="241"/>
      <c r="AC782" s="241"/>
      <c r="AD782" s="241">
        <v>2013</v>
      </c>
      <c r="AE782" s="241"/>
      <c r="AF782" s="241"/>
      <c r="AG782" s="241"/>
      <c r="AH782" s="241"/>
      <c r="AI782" s="244"/>
      <c r="AJ782" s="244" t="s">
        <v>13749</v>
      </c>
    </row>
    <row r="783" spans="1:36" ht="24" customHeight="1">
      <c r="B783" s="200"/>
      <c r="C783" s="227" t="s">
        <v>13269</v>
      </c>
      <c r="D783" s="241" t="s">
        <v>24591</v>
      </c>
      <c r="E783" s="243" t="s">
        <v>17157</v>
      </c>
      <c r="F783" s="241" t="s">
        <v>13269</v>
      </c>
      <c r="G783" s="241" t="s">
        <v>24592</v>
      </c>
      <c r="H783" s="244">
        <v>27776</v>
      </c>
      <c r="I783" s="244">
        <v>2913</v>
      </c>
      <c r="J783" s="244">
        <v>3150</v>
      </c>
      <c r="K783" s="241"/>
      <c r="L783" s="241"/>
      <c r="M783" s="241"/>
      <c r="N783" s="241"/>
      <c r="O783" s="244"/>
      <c r="P783" s="244">
        <v>1126</v>
      </c>
      <c r="Q783" s="244" t="s">
        <v>24593</v>
      </c>
      <c r="R783" s="241" t="s">
        <v>24590</v>
      </c>
      <c r="S783" s="244"/>
      <c r="T783" s="244"/>
      <c r="U783" s="244">
        <v>96</v>
      </c>
      <c r="V783" s="241">
        <v>2016</v>
      </c>
      <c r="W783" s="241"/>
      <c r="X783" s="241"/>
      <c r="Y783" s="241"/>
      <c r="Z783" s="241"/>
      <c r="AA783" s="241"/>
      <c r="AB783" s="241"/>
      <c r="AC783" s="241"/>
      <c r="AD783" s="241">
        <v>2016</v>
      </c>
      <c r="AE783" s="241"/>
      <c r="AF783" s="241"/>
      <c r="AG783" s="241"/>
      <c r="AH783" s="241"/>
      <c r="AI783" s="244"/>
      <c r="AJ783" s="244" t="s">
        <v>13749</v>
      </c>
    </row>
    <row r="784" spans="1:36" ht="24" customHeight="1">
      <c r="B784" s="200"/>
      <c r="C784" s="227" t="s">
        <v>13269</v>
      </c>
      <c r="D784" s="241" t="s">
        <v>24594</v>
      </c>
      <c r="E784" s="243" t="s">
        <v>24595</v>
      </c>
      <c r="F784" s="241" t="s">
        <v>13269</v>
      </c>
      <c r="G784" s="241" t="s">
        <v>13229</v>
      </c>
      <c r="H784" s="244">
        <v>9627</v>
      </c>
      <c r="I784" s="244">
        <v>1731</v>
      </c>
      <c r="J784" s="244">
        <v>1731</v>
      </c>
      <c r="K784" s="241"/>
      <c r="L784" s="241"/>
      <c r="M784" s="241"/>
      <c r="N784" s="241"/>
      <c r="O784" s="244">
        <v>754</v>
      </c>
      <c r="P784" s="244">
        <v>813</v>
      </c>
      <c r="Q784" s="244" t="s">
        <v>24596</v>
      </c>
      <c r="R784" s="241" t="s">
        <v>12541</v>
      </c>
      <c r="S784" s="244"/>
      <c r="T784" s="244"/>
      <c r="U784" s="244">
        <v>164</v>
      </c>
      <c r="V784" s="241">
        <v>2024</v>
      </c>
      <c r="W784" s="241"/>
      <c r="X784" s="241"/>
      <c r="Y784" s="241"/>
      <c r="Z784" s="241"/>
      <c r="AA784" s="241"/>
      <c r="AB784" s="241"/>
      <c r="AC784" s="241"/>
      <c r="AD784" s="241">
        <v>2024</v>
      </c>
      <c r="AE784" s="241"/>
      <c r="AF784" s="241"/>
      <c r="AG784" s="241"/>
      <c r="AH784" s="241"/>
      <c r="AI784" s="244"/>
      <c r="AJ784" s="244" t="s">
        <v>13749</v>
      </c>
    </row>
    <row r="785" spans="1:36" ht="24" customHeight="1">
      <c r="B785" s="200"/>
      <c r="C785" s="227" t="s">
        <v>13269</v>
      </c>
      <c r="D785" s="241" t="s">
        <v>24597</v>
      </c>
      <c r="E785" s="243" t="s">
        <v>24598</v>
      </c>
      <c r="F785" s="241" t="s">
        <v>13269</v>
      </c>
      <c r="G785" s="241" t="s">
        <v>24486</v>
      </c>
      <c r="H785" s="244">
        <v>7999</v>
      </c>
      <c r="I785" s="244">
        <v>1512</v>
      </c>
      <c r="J785" s="244">
        <v>2269</v>
      </c>
      <c r="K785" s="241"/>
      <c r="L785" s="241"/>
      <c r="M785" s="241"/>
      <c r="N785" s="241"/>
      <c r="O785" s="244">
        <v>1185</v>
      </c>
      <c r="P785" s="244">
        <v>993</v>
      </c>
      <c r="Q785" s="244" t="s">
        <v>24599</v>
      </c>
      <c r="R785" s="241" t="s">
        <v>12541</v>
      </c>
      <c r="S785" s="244"/>
      <c r="T785" s="244"/>
      <c r="U785" s="244">
        <v>91</v>
      </c>
      <c r="V785" s="241">
        <v>2024</v>
      </c>
      <c r="W785" s="241"/>
      <c r="X785" s="241"/>
      <c r="Y785" s="241"/>
      <c r="Z785" s="241"/>
      <c r="AA785" s="241"/>
      <c r="AB785" s="241"/>
      <c r="AC785" s="241"/>
      <c r="AD785" s="241">
        <v>2024</v>
      </c>
      <c r="AE785" s="241"/>
      <c r="AF785" s="241"/>
      <c r="AG785" s="241"/>
      <c r="AH785" s="241"/>
      <c r="AI785" s="244"/>
      <c r="AJ785" s="244" t="s">
        <v>13749</v>
      </c>
    </row>
    <row r="786" spans="1:36" s="214" customFormat="1" ht="24" customHeight="1">
      <c r="A786" s="154"/>
      <c r="B786" s="903"/>
      <c r="C786" s="227" t="s">
        <v>5890</v>
      </c>
      <c r="D786" s="227" t="s">
        <v>24600</v>
      </c>
      <c r="E786" s="227" t="s">
        <v>6115</v>
      </c>
      <c r="F786" s="227" t="s">
        <v>5890</v>
      </c>
      <c r="G786" s="227" t="s">
        <v>9235</v>
      </c>
      <c r="H786" s="228">
        <v>6407</v>
      </c>
      <c r="I786" s="228">
        <v>1483</v>
      </c>
      <c r="J786" s="228">
        <v>1196</v>
      </c>
      <c r="K786" s="228"/>
      <c r="L786" s="228"/>
      <c r="M786" s="228"/>
      <c r="N786" s="228"/>
      <c r="O786" s="228">
        <v>125</v>
      </c>
      <c r="P786" s="228"/>
      <c r="Q786" s="228"/>
      <c r="R786" s="227"/>
      <c r="S786" s="228"/>
      <c r="T786" s="228" t="s">
        <v>12793</v>
      </c>
      <c r="U786" s="228">
        <v>125</v>
      </c>
      <c r="V786" s="233"/>
      <c r="W786" s="227" t="s">
        <v>6117</v>
      </c>
      <c r="X786" s="227"/>
      <c r="Y786" s="227"/>
      <c r="Z786" s="227"/>
      <c r="AA786" s="227"/>
      <c r="AB786" s="227"/>
      <c r="AC786" s="227"/>
      <c r="AD786" s="241">
        <v>2006</v>
      </c>
      <c r="AE786" s="241"/>
      <c r="AF786" s="241"/>
      <c r="AG786" s="241"/>
      <c r="AH786" s="241"/>
      <c r="AI786" s="244">
        <v>5975</v>
      </c>
      <c r="AJ786" s="244"/>
    </row>
    <row r="787" spans="1:36" s="214" customFormat="1" ht="24" customHeight="1">
      <c r="A787" s="154"/>
      <c r="B787" s="903"/>
      <c r="C787" s="227" t="s">
        <v>13246</v>
      </c>
      <c r="D787" s="227" t="s">
        <v>24601</v>
      </c>
      <c r="E787" s="227" t="s">
        <v>13247</v>
      </c>
      <c r="F787" s="227" t="s">
        <v>13246</v>
      </c>
      <c r="G787" s="227" t="s">
        <v>9235</v>
      </c>
      <c r="H787" s="228">
        <v>73468</v>
      </c>
      <c r="I787" s="228">
        <v>2726</v>
      </c>
      <c r="J787" s="228">
        <v>4635</v>
      </c>
      <c r="K787" s="228"/>
      <c r="L787" s="228"/>
      <c r="M787" s="228"/>
      <c r="N787" s="228"/>
      <c r="O787" s="228">
        <v>1033</v>
      </c>
      <c r="P787" s="228">
        <v>1033</v>
      </c>
      <c r="Q787" s="228"/>
      <c r="R787" s="227" t="s">
        <v>13248</v>
      </c>
      <c r="S787" s="228"/>
      <c r="T787" s="228" t="s">
        <v>12793</v>
      </c>
      <c r="U787" s="228"/>
      <c r="V787" s="233"/>
      <c r="W787" s="227" t="s">
        <v>13249</v>
      </c>
      <c r="X787" s="227"/>
      <c r="Y787" s="227"/>
      <c r="Z787" s="227"/>
      <c r="AA787" s="227"/>
      <c r="AB787" s="227"/>
      <c r="AC787" s="227"/>
      <c r="AD787" s="241">
        <v>2020</v>
      </c>
      <c r="AE787" s="241"/>
      <c r="AF787" s="241"/>
      <c r="AG787" s="241"/>
      <c r="AH787" s="241"/>
      <c r="AI787" s="244">
        <v>9950</v>
      </c>
      <c r="AJ787" s="244"/>
    </row>
    <row r="788" spans="1:36" s="214" customFormat="1" ht="35.1" customHeight="1">
      <c r="A788" s="154"/>
      <c r="B788" s="903"/>
      <c r="C788" s="227" t="s">
        <v>13246</v>
      </c>
      <c r="D788" s="227" t="s">
        <v>24602</v>
      </c>
      <c r="E788" s="227" t="s">
        <v>13250</v>
      </c>
      <c r="F788" s="227" t="s">
        <v>13246</v>
      </c>
      <c r="G788" s="227" t="s">
        <v>13257</v>
      </c>
      <c r="H788" s="228">
        <v>2744</v>
      </c>
      <c r="I788" s="228">
        <v>1373</v>
      </c>
      <c r="J788" s="228">
        <v>1475</v>
      </c>
      <c r="K788" s="228"/>
      <c r="L788" s="228"/>
      <c r="M788" s="228"/>
      <c r="N788" s="228"/>
      <c r="O788" s="228">
        <v>1109</v>
      </c>
      <c r="P788" s="228">
        <v>1109</v>
      </c>
      <c r="Q788" s="228"/>
      <c r="R788" s="227" t="s">
        <v>13251</v>
      </c>
      <c r="S788" s="228"/>
      <c r="T788" s="228"/>
      <c r="U788" s="228"/>
      <c r="V788" s="233"/>
      <c r="W788" s="227" t="s">
        <v>13252</v>
      </c>
      <c r="X788" s="227"/>
      <c r="Y788" s="227"/>
      <c r="Z788" s="227"/>
      <c r="AA788" s="227"/>
      <c r="AB788" s="227"/>
      <c r="AC788" s="227"/>
      <c r="AD788" s="241">
        <v>2021</v>
      </c>
      <c r="AE788" s="241"/>
      <c r="AF788" s="241"/>
      <c r="AG788" s="241"/>
      <c r="AH788" s="241"/>
      <c r="AI788" s="244">
        <v>5800</v>
      </c>
      <c r="AJ788" s="244"/>
    </row>
    <row r="789" spans="1:36" s="214" customFormat="1" ht="24" customHeight="1">
      <c r="A789" s="154"/>
      <c r="B789" s="903"/>
      <c r="C789" s="227" t="s">
        <v>13246</v>
      </c>
      <c r="D789" s="227" t="s">
        <v>24603</v>
      </c>
      <c r="E789" s="227" t="s">
        <v>14243</v>
      </c>
      <c r="F789" s="227" t="s">
        <v>13246</v>
      </c>
      <c r="G789" s="227" t="s">
        <v>14244</v>
      </c>
      <c r="H789" s="228">
        <v>3094</v>
      </c>
      <c r="I789" s="228">
        <v>1022</v>
      </c>
      <c r="J789" s="228">
        <v>1308</v>
      </c>
      <c r="K789" s="228"/>
      <c r="L789" s="228"/>
      <c r="M789" s="228"/>
      <c r="N789" s="228"/>
      <c r="O789" s="228"/>
      <c r="P789" s="228"/>
      <c r="Q789" s="228"/>
      <c r="R789" s="227" t="s">
        <v>17873</v>
      </c>
      <c r="S789" s="228"/>
      <c r="T789" s="228"/>
      <c r="U789" s="228"/>
      <c r="V789" s="233"/>
      <c r="W789" s="227"/>
      <c r="X789" s="227"/>
      <c r="Y789" s="227"/>
      <c r="Z789" s="227"/>
      <c r="AA789" s="227"/>
      <c r="AB789" s="227"/>
      <c r="AC789" s="227"/>
      <c r="AD789" s="241">
        <v>2008</v>
      </c>
      <c r="AE789" s="241"/>
      <c r="AF789" s="241"/>
      <c r="AG789" s="241"/>
      <c r="AH789" s="241"/>
      <c r="AI789" s="244"/>
      <c r="AJ789" s="244"/>
    </row>
    <row r="790" spans="1:36" s="214" customFormat="1" ht="24" customHeight="1">
      <c r="A790" s="154"/>
      <c r="B790" s="903"/>
      <c r="C790" s="227" t="s">
        <v>13246</v>
      </c>
      <c r="D790" s="227" t="s">
        <v>24604</v>
      </c>
      <c r="E790" s="227" t="s">
        <v>14245</v>
      </c>
      <c r="F790" s="227" t="s">
        <v>13246</v>
      </c>
      <c r="G790" s="227" t="s">
        <v>14246</v>
      </c>
      <c r="H790" s="228">
        <v>3897</v>
      </c>
      <c r="I790" s="228">
        <v>1797.21</v>
      </c>
      <c r="J790" s="228">
        <v>2149</v>
      </c>
      <c r="K790" s="228"/>
      <c r="L790" s="228"/>
      <c r="M790" s="228"/>
      <c r="N790" s="228"/>
      <c r="O790" s="228"/>
      <c r="P790" s="228"/>
      <c r="Q790" s="228"/>
      <c r="R790" s="227" t="s">
        <v>17873</v>
      </c>
      <c r="S790" s="228"/>
      <c r="T790" s="228"/>
      <c r="U790" s="228"/>
      <c r="V790" s="233"/>
      <c r="W790" s="227"/>
      <c r="X790" s="227"/>
      <c r="Y790" s="227"/>
      <c r="Z790" s="227"/>
      <c r="AA790" s="227"/>
      <c r="AB790" s="227"/>
      <c r="AC790" s="227"/>
      <c r="AD790" s="241">
        <v>1998</v>
      </c>
      <c r="AE790" s="241"/>
      <c r="AF790" s="241"/>
      <c r="AG790" s="241"/>
      <c r="AH790" s="241"/>
      <c r="AI790" s="244"/>
      <c r="AJ790" s="244"/>
    </row>
    <row r="791" spans="1:36" s="214" customFormat="1" ht="24" customHeight="1">
      <c r="A791" s="154"/>
      <c r="B791" s="903"/>
      <c r="C791" s="227" t="s">
        <v>13246</v>
      </c>
      <c r="D791" s="227" t="s">
        <v>24605</v>
      </c>
      <c r="E791" s="227" t="s">
        <v>17164</v>
      </c>
      <c r="F791" s="227" t="s">
        <v>13246</v>
      </c>
      <c r="G791" s="227" t="s">
        <v>17165</v>
      </c>
      <c r="H791" s="228">
        <v>18877</v>
      </c>
      <c r="I791" s="228">
        <v>1166</v>
      </c>
      <c r="J791" s="228">
        <v>1244</v>
      </c>
      <c r="K791" s="228"/>
      <c r="L791" s="228"/>
      <c r="M791" s="228"/>
      <c r="N791" s="228"/>
      <c r="O791" s="228">
        <v>926</v>
      </c>
      <c r="P791" s="228">
        <v>926</v>
      </c>
      <c r="Q791" s="228"/>
      <c r="R791" s="227" t="s">
        <v>26700</v>
      </c>
      <c r="S791" s="228"/>
      <c r="T791" s="228"/>
      <c r="U791" s="228"/>
      <c r="V791" s="233"/>
      <c r="W791" s="227"/>
      <c r="X791" s="227"/>
      <c r="Y791" s="227"/>
      <c r="Z791" s="227"/>
      <c r="AA791" s="227"/>
      <c r="AB791" s="227"/>
      <c r="AC791" s="227"/>
      <c r="AD791" s="241">
        <v>2023</v>
      </c>
      <c r="AE791" s="241"/>
      <c r="AF791" s="241"/>
      <c r="AG791" s="241"/>
      <c r="AH791" s="241"/>
      <c r="AI791" s="244">
        <v>2900</v>
      </c>
      <c r="AJ791" s="244"/>
    </row>
    <row r="792" spans="1:36" s="214" customFormat="1" ht="24" customHeight="1">
      <c r="A792" s="154"/>
      <c r="B792" s="903"/>
      <c r="C792" s="227" t="s">
        <v>5896</v>
      </c>
      <c r="D792" s="227" t="s">
        <v>24350</v>
      </c>
      <c r="E792" s="227" t="s">
        <v>6118</v>
      </c>
      <c r="F792" s="227" t="s">
        <v>5896</v>
      </c>
      <c r="G792" s="227" t="s">
        <v>14673</v>
      </c>
      <c r="H792" s="228">
        <v>3968</v>
      </c>
      <c r="I792" s="228">
        <v>1600</v>
      </c>
      <c r="J792" s="228">
        <v>2840</v>
      </c>
      <c r="K792" s="228"/>
      <c r="L792" s="228"/>
      <c r="M792" s="228"/>
      <c r="N792" s="228"/>
      <c r="O792" s="228">
        <v>827</v>
      </c>
      <c r="P792" s="228">
        <v>827</v>
      </c>
      <c r="Q792" s="228"/>
      <c r="R792" s="227" t="s">
        <v>1160</v>
      </c>
      <c r="S792" s="228"/>
      <c r="T792" s="228"/>
      <c r="U792" s="228"/>
      <c r="V792" s="233"/>
      <c r="W792" s="227" t="s">
        <v>6119</v>
      </c>
      <c r="X792" s="227"/>
      <c r="Y792" s="227"/>
      <c r="Z792" s="227"/>
      <c r="AA792" s="227"/>
      <c r="AB792" s="227"/>
      <c r="AC792" s="227"/>
      <c r="AD792" s="241">
        <v>2013</v>
      </c>
      <c r="AE792" s="241"/>
      <c r="AF792" s="241"/>
      <c r="AG792" s="241"/>
      <c r="AH792" s="241"/>
      <c r="AI792" s="244">
        <v>6500</v>
      </c>
      <c r="AJ792" s="244"/>
    </row>
    <row r="793" spans="1:36" s="214" customFormat="1" ht="24" customHeight="1">
      <c r="A793" s="154"/>
      <c r="B793" s="903"/>
      <c r="C793" s="227" t="s">
        <v>14247</v>
      </c>
      <c r="D793" s="227" t="s">
        <v>24606</v>
      </c>
      <c r="E793" s="227" t="s">
        <v>14248</v>
      </c>
      <c r="F793" s="227" t="s">
        <v>14249</v>
      </c>
      <c r="G793" s="227" t="s">
        <v>14249</v>
      </c>
      <c r="H793" s="228">
        <v>4000</v>
      </c>
      <c r="I793" s="228">
        <v>2014</v>
      </c>
      <c r="J793" s="228">
        <v>6121</v>
      </c>
      <c r="K793" s="228"/>
      <c r="L793" s="228"/>
      <c r="M793" s="228"/>
      <c r="N793" s="228"/>
      <c r="O793" s="228">
        <v>2663</v>
      </c>
      <c r="P793" s="228">
        <v>1153</v>
      </c>
      <c r="Q793" s="228" t="s">
        <v>4656</v>
      </c>
      <c r="R793" s="227" t="s">
        <v>12780</v>
      </c>
      <c r="S793" s="228">
        <v>1510</v>
      </c>
      <c r="T793" s="228" t="s">
        <v>12818</v>
      </c>
      <c r="U793" s="228">
        <v>660</v>
      </c>
      <c r="V793" s="233"/>
      <c r="W793" s="227" t="s">
        <v>13921</v>
      </c>
      <c r="X793" s="227"/>
      <c r="Y793" s="227"/>
      <c r="Z793" s="227"/>
      <c r="AA793" s="227"/>
      <c r="AB793" s="227"/>
      <c r="AC793" s="227"/>
      <c r="AD793" s="241">
        <v>2006</v>
      </c>
      <c r="AE793" s="241"/>
      <c r="AF793" s="241"/>
      <c r="AG793" s="241"/>
      <c r="AH793" s="241"/>
      <c r="AI793" s="244">
        <v>6000</v>
      </c>
      <c r="AJ793" s="244"/>
    </row>
    <row r="794" spans="1:36" s="214" customFormat="1" ht="24" customHeight="1">
      <c r="A794" s="154"/>
      <c r="B794" s="903"/>
      <c r="C794" s="227" t="s">
        <v>14247</v>
      </c>
      <c r="D794" s="227" t="s">
        <v>24607</v>
      </c>
      <c r="E794" s="227" t="s">
        <v>14357</v>
      </c>
      <c r="F794" s="227" t="s">
        <v>14247</v>
      </c>
      <c r="G794" s="227" t="s">
        <v>14247</v>
      </c>
      <c r="H794" s="228">
        <v>7527</v>
      </c>
      <c r="I794" s="228">
        <v>1493</v>
      </c>
      <c r="J794" s="228">
        <v>3163</v>
      </c>
      <c r="K794" s="228" t="s">
        <v>16113</v>
      </c>
      <c r="L794" s="228" t="s">
        <v>2005</v>
      </c>
      <c r="M794" s="228" t="s">
        <v>12747</v>
      </c>
      <c r="N794" s="228" t="s">
        <v>24608</v>
      </c>
      <c r="O794" s="228">
        <v>4</v>
      </c>
      <c r="P794" s="228">
        <v>692</v>
      </c>
      <c r="Q794" s="228"/>
      <c r="R794" s="227" t="s">
        <v>12780</v>
      </c>
      <c r="S794" s="228"/>
      <c r="T794" s="228"/>
      <c r="U794" s="228">
        <v>180</v>
      </c>
      <c r="V794" s="227">
        <v>2023</v>
      </c>
      <c r="W794" s="227" t="s">
        <v>24609</v>
      </c>
      <c r="X794" s="227"/>
      <c r="Y794" s="227"/>
      <c r="Z794" s="227"/>
      <c r="AA794" s="227"/>
      <c r="AB794" s="227"/>
      <c r="AC794" s="227"/>
      <c r="AD794" s="241"/>
      <c r="AE794" s="241"/>
      <c r="AF794" s="241"/>
      <c r="AG794" s="241"/>
      <c r="AH794" s="241"/>
      <c r="AI794" s="244"/>
      <c r="AJ794" s="244" t="s">
        <v>13749</v>
      </c>
    </row>
    <row r="795" spans="1:36" s="214" customFormat="1" ht="24" customHeight="1">
      <c r="A795" s="154"/>
      <c r="B795" s="903"/>
      <c r="C795" s="227" t="s">
        <v>14247</v>
      </c>
      <c r="D795" s="227" t="s">
        <v>24610</v>
      </c>
      <c r="E795" s="227" t="s">
        <v>13104</v>
      </c>
      <c r="F795" s="227" t="s">
        <v>14247</v>
      </c>
      <c r="G795" s="227" t="s">
        <v>24611</v>
      </c>
      <c r="H795" s="228">
        <v>9804</v>
      </c>
      <c r="I795" s="228">
        <v>1911</v>
      </c>
      <c r="J795" s="228">
        <v>2980</v>
      </c>
      <c r="K795" s="228" t="s">
        <v>16113</v>
      </c>
      <c r="L795" s="228" t="s">
        <v>17181</v>
      </c>
      <c r="M795" s="228" t="s">
        <v>2005</v>
      </c>
      <c r="N795" s="228" t="s">
        <v>24612</v>
      </c>
      <c r="O795" s="228">
        <v>4</v>
      </c>
      <c r="P795" s="228">
        <v>709</v>
      </c>
      <c r="Q795" s="228"/>
      <c r="R795" s="227" t="s">
        <v>12780</v>
      </c>
      <c r="S795" s="228"/>
      <c r="T795" s="228"/>
      <c r="U795" s="228">
        <v>260</v>
      </c>
      <c r="V795" s="424" t="s">
        <v>24613</v>
      </c>
      <c r="W795" s="227" t="s">
        <v>24609</v>
      </c>
      <c r="X795" s="227"/>
      <c r="Y795" s="227"/>
      <c r="Z795" s="227"/>
      <c r="AA795" s="227"/>
      <c r="AB795" s="227"/>
      <c r="AC795" s="227"/>
      <c r="AD795" s="241"/>
      <c r="AE795" s="322">
        <v>9339</v>
      </c>
      <c r="AF795" s="241"/>
      <c r="AG795" s="241"/>
      <c r="AH795" s="241"/>
      <c r="AI795" s="244"/>
      <c r="AJ795" s="244" t="s">
        <v>13749</v>
      </c>
    </row>
    <row r="796" spans="1:36" s="214" customFormat="1" ht="24" customHeight="1">
      <c r="A796" s="154"/>
      <c r="B796" s="903"/>
      <c r="C796" s="227" t="s">
        <v>1877</v>
      </c>
      <c r="D796" s="227" t="s">
        <v>24614</v>
      </c>
      <c r="E796" s="227" t="s">
        <v>1361</v>
      </c>
      <c r="F796" s="227" t="s">
        <v>1877</v>
      </c>
      <c r="G796" s="227" t="s">
        <v>17156</v>
      </c>
      <c r="H796" s="228">
        <v>16089</v>
      </c>
      <c r="I796" s="228">
        <v>2386</v>
      </c>
      <c r="J796" s="228">
        <v>7019</v>
      </c>
      <c r="K796" s="228"/>
      <c r="L796" s="228"/>
      <c r="M796" s="228"/>
      <c r="N796" s="228"/>
      <c r="O796" s="228">
        <v>2502</v>
      </c>
      <c r="P796" s="228">
        <v>1153</v>
      </c>
      <c r="Q796" s="228" t="s">
        <v>4656</v>
      </c>
      <c r="R796" s="227" t="s">
        <v>1504</v>
      </c>
      <c r="S796" s="228">
        <v>1152</v>
      </c>
      <c r="T796" s="228" t="s">
        <v>1210</v>
      </c>
      <c r="U796" s="228">
        <v>197</v>
      </c>
      <c r="V796" s="233"/>
      <c r="W796" s="227" t="s">
        <v>6121</v>
      </c>
      <c r="X796" s="227"/>
      <c r="Y796" s="227"/>
      <c r="Z796" s="227"/>
      <c r="AA796" s="227"/>
      <c r="AB796" s="227"/>
      <c r="AC796" s="227"/>
      <c r="AD796" s="241">
        <v>1991</v>
      </c>
      <c r="AE796" s="241"/>
      <c r="AF796" s="241"/>
      <c r="AG796" s="241"/>
      <c r="AH796" s="241"/>
      <c r="AI796" s="244">
        <v>4901</v>
      </c>
      <c r="AJ796" s="244"/>
    </row>
    <row r="797" spans="1:36" s="214" customFormat="1" ht="24" customHeight="1">
      <c r="A797" s="154"/>
      <c r="B797" s="903"/>
      <c r="C797" s="227" t="s">
        <v>1877</v>
      </c>
      <c r="D797" s="227" t="s">
        <v>24615</v>
      </c>
      <c r="E797" s="227" t="s">
        <v>6122</v>
      </c>
      <c r="F797" s="227" t="s">
        <v>1877</v>
      </c>
      <c r="G797" s="227" t="s">
        <v>1877</v>
      </c>
      <c r="H797" s="228">
        <v>9995</v>
      </c>
      <c r="I797" s="228">
        <v>1991</v>
      </c>
      <c r="J797" s="228">
        <v>2442</v>
      </c>
      <c r="K797" s="228"/>
      <c r="L797" s="228"/>
      <c r="M797" s="228"/>
      <c r="N797" s="228"/>
      <c r="O797" s="228">
        <v>800</v>
      </c>
      <c r="P797" s="228">
        <v>800</v>
      </c>
      <c r="Q797" s="228" t="s">
        <v>1495</v>
      </c>
      <c r="R797" s="227" t="s">
        <v>6123</v>
      </c>
      <c r="S797" s="228"/>
      <c r="T797" s="228"/>
      <c r="U797" s="228"/>
      <c r="V797" s="233"/>
      <c r="W797" s="227"/>
      <c r="X797" s="227"/>
      <c r="Y797" s="227"/>
      <c r="Z797" s="227"/>
      <c r="AA797" s="227"/>
      <c r="AB797" s="227"/>
      <c r="AC797" s="227"/>
      <c r="AD797" s="241">
        <v>2010</v>
      </c>
      <c r="AE797" s="241"/>
      <c r="AF797" s="241"/>
      <c r="AG797" s="241"/>
      <c r="AH797" s="241"/>
      <c r="AI797" s="244">
        <v>3850</v>
      </c>
      <c r="AJ797" s="244"/>
    </row>
    <row r="798" spans="1:36" s="214" customFormat="1" ht="24" customHeight="1">
      <c r="A798" s="154"/>
      <c r="B798" s="903"/>
      <c r="C798" s="227" t="s">
        <v>1877</v>
      </c>
      <c r="D798" s="227" t="s">
        <v>24616</v>
      </c>
      <c r="E798" s="227" t="s">
        <v>6124</v>
      </c>
      <c r="F798" s="227" t="s">
        <v>1877</v>
      </c>
      <c r="G798" s="227" t="s">
        <v>6125</v>
      </c>
      <c r="H798" s="228">
        <v>34374</v>
      </c>
      <c r="I798" s="228">
        <v>999</v>
      </c>
      <c r="J798" s="228">
        <v>999</v>
      </c>
      <c r="K798" s="228"/>
      <c r="L798" s="228"/>
      <c r="M798" s="228"/>
      <c r="N798" s="228"/>
      <c r="O798" s="228">
        <v>950</v>
      </c>
      <c r="P798" s="228">
        <v>950</v>
      </c>
      <c r="Q798" s="228" t="s">
        <v>6126</v>
      </c>
      <c r="R798" s="227" t="s">
        <v>454</v>
      </c>
      <c r="S798" s="228"/>
      <c r="T798" s="228"/>
      <c r="U798" s="228"/>
      <c r="V798" s="233"/>
      <c r="W798" s="227"/>
      <c r="X798" s="227"/>
      <c r="Y798" s="227"/>
      <c r="Z798" s="227"/>
      <c r="AA798" s="227"/>
      <c r="AB798" s="227"/>
      <c r="AC798" s="227"/>
      <c r="AD798" s="241">
        <v>2007</v>
      </c>
      <c r="AE798" s="241"/>
      <c r="AF798" s="241"/>
      <c r="AG798" s="241"/>
      <c r="AH798" s="241"/>
      <c r="AI798" s="244"/>
      <c r="AJ798" s="244"/>
    </row>
    <row r="799" spans="1:36" s="214" customFormat="1" ht="24" customHeight="1">
      <c r="A799" s="154"/>
      <c r="B799" s="903"/>
      <c r="C799" s="227" t="s">
        <v>1877</v>
      </c>
      <c r="D799" s="227" t="s">
        <v>24617</v>
      </c>
      <c r="E799" s="227" t="s">
        <v>1876</v>
      </c>
      <c r="F799" s="227" t="s">
        <v>1877</v>
      </c>
      <c r="G799" s="227" t="s">
        <v>1877</v>
      </c>
      <c r="H799" s="228">
        <v>10022</v>
      </c>
      <c r="I799" s="228">
        <v>986</v>
      </c>
      <c r="J799" s="228">
        <v>1823</v>
      </c>
      <c r="K799" s="228"/>
      <c r="L799" s="228"/>
      <c r="M799" s="228"/>
      <c r="N799" s="228"/>
      <c r="O799" s="228">
        <v>364</v>
      </c>
      <c r="P799" s="228">
        <v>364</v>
      </c>
      <c r="Q799" s="228" t="s">
        <v>6127</v>
      </c>
      <c r="R799" s="227" t="s">
        <v>2555</v>
      </c>
      <c r="S799" s="228"/>
      <c r="T799" s="228"/>
      <c r="U799" s="228"/>
      <c r="V799" s="233"/>
      <c r="W799" s="227"/>
      <c r="X799" s="227"/>
      <c r="Y799" s="227"/>
      <c r="Z799" s="227"/>
      <c r="AA799" s="227"/>
      <c r="AB799" s="227"/>
      <c r="AC799" s="227"/>
      <c r="AD799" s="241">
        <v>2011</v>
      </c>
      <c r="AE799" s="241"/>
      <c r="AF799" s="241"/>
      <c r="AG799" s="241"/>
      <c r="AH799" s="241"/>
      <c r="AI799" s="244"/>
      <c r="AJ799" s="244"/>
    </row>
    <row r="800" spans="1:36" s="214" customFormat="1" ht="24" customHeight="1">
      <c r="A800" s="154"/>
      <c r="B800" s="903"/>
      <c r="C800" s="227" t="s">
        <v>1877</v>
      </c>
      <c r="D800" s="227" t="s">
        <v>24618</v>
      </c>
      <c r="E800" s="227" t="s">
        <v>6128</v>
      </c>
      <c r="F800" s="227" t="s">
        <v>1877</v>
      </c>
      <c r="G800" s="227" t="s">
        <v>6129</v>
      </c>
      <c r="H800" s="228">
        <v>19065</v>
      </c>
      <c r="I800" s="228">
        <v>2149</v>
      </c>
      <c r="J800" s="228">
        <v>3727</v>
      </c>
      <c r="K800" s="228"/>
      <c r="L800" s="228"/>
      <c r="M800" s="228"/>
      <c r="N800" s="228"/>
      <c r="O800" s="228">
        <v>420</v>
      </c>
      <c r="P800" s="228">
        <v>420</v>
      </c>
      <c r="Q800" s="228" t="s">
        <v>6130</v>
      </c>
      <c r="R800" s="227" t="s">
        <v>6131</v>
      </c>
      <c r="S800" s="228"/>
      <c r="T800" s="228"/>
      <c r="U800" s="228"/>
      <c r="V800" s="233"/>
      <c r="W800" s="227" t="s">
        <v>6132</v>
      </c>
      <c r="X800" s="227"/>
      <c r="Y800" s="227"/>
      <c r="Z800" s="227"/>
      <c r="AA800" s="227"/>
      <c r="AB800" s="227"/>
      <c r="AC800" s="227"/>
      <c r="AD800" s="241">
        <v>2013</v>
      </c>
      <c r="AE800" s="241"/>
      <c r="AF800" s="241"/>
      <c r="AG800" s="241"/>
      <c r="AH800" s="241"/>
      <c r="AI800" s="244">
        <v>10500</v>
      </c>
      <c r="AJ800" s="244"/>
    </row>
    <row r="801" spans="1:36" s="214" customFormat="1" ht="24" customHeight="1">
      <c r="A801" s="154"/>
      <c r="B801" s="903"/>
      <c r="C801" s="227" t="s">
        <v>1877</v>
      </c>
      <c r="D801" s="227" t="s">
        <v>24619</v>
      </c>
      <c r="E801" s="260" t="s">
        <v>9982</v>
      </c>
      <c r="F801" s="227" t="s">
        <v>1877</v>
      </c>
      <c r="G801" s="227" t="s">
        <v>1877</v>
      </c>
      <c r="H801" s="228">
        <v>11306</v>
      </c>
      <c r="I801" s="228">
        <v>2036</v>
      </c>
      <c r="J801" s="228">
        <v>2437</v>
      </c>
      <c r="K801" s="228"/>
      <c r="L801" s="228"/>
      <c r="M801" s="228"/>
      <c r="N801" s="228"/>
      <c r="O801" s="228">
        <v>994</v>
      </c>
      <c r="P801" s="228">
        <v>994</v>
      </c>
      <c r="Q801" s="228" t="s">
        <v>9983</v>
      </c>
      <c r="R801" s="228" t="s">
        <v>5653</v>
      </c>
      <c r="S801" s="228"/>
      <c r="T801" s="228"/>
      <c r="U801" s="228"/>
      <c r="V801" s="233"/>
      <c r="W801" s="228" t="s">
        <v>610</v>
      </c>
      <c r="X801" s="227"/>
      <c r="Y801" s="227"/>
      <c r="Z801" s="227"/>
      <c r="AA801" s="227"/>
      <c r="AB801" s="227"/>
      <c r="AC801" s="227"/>
      <c r="AD801" s="241">
        <v>2018</v>
      </c>
      <c r="AE801" s="241"/>
      <c r="AF801" s="241"/>
      <c r="AG801" s="241"/>
      <c r="AH801" s="241"/>
      <c r="AI801" s="244">
        <v>6000</v>
      </c>
      <c r="AJ801" s="244"/>
    </row>
    <row r="802" spans="1:36" s="214" customFormat="1" ht="24" customHeight="1">
      <c r="A802" s="154">
        <v>7</v>
      </c>
      <c r="B802" s="903"/>
      <c r="C802" s="241" t="s">
        <v>13267</v>
      </c>
      <c r="D802" s="241" t="s">
        <v>24620</v>
      </c>
      <c r="E802" s="243" t="s">
        <v>14250</v>
      </c>
      <c r="F802" s="241" t="s">
        <v>13267</v>
      </c>
      <c r="G802" s="241" t="s">
        <v>17874</v>
      </c>
      <c r="H802" s="244">
        <v>4993</v>
      </c>
      <c r="I802" s="244">
        <v>942</v>
      </c>
      <c r="J802" s="244">
        <v>1936</v>
      </c>
      <c r="K802" s="228"/>
      <c r="L802" s="228"/>
      <c r="M802" s="228"/>
      <c r="N802" s="228"/>
      <c r="O802" s="244">
        <v>1935.95</v>
      </c>
      <c r="P802" s="244">
        <v>1935.95</v>
      </c>
      <c r="Q802" s="244" t="s">
        <v>14251</v>
      </c>
      <c r="R802" s="241" t="s">
        <v>14252</v>
      </c>
      <c r="S802" s="244"/>
      <c r="T802" s="244"/>
      <c r="U802" s="244"/>
      <c r="V802" s="233"/>
      <c r="W802" s="241" t="s">
        <v>14253</v>
      </c>
      <c r="X802" s="227"/>
      <c r="Y802" s="227"/>
      <c r="Z802" s="227"/>
      <c r="AA802" s="227"/>
      <c r="AB802" s="227"/>
      <c r="AC802" s="227"/>
      <c r="AD802" s="241">
        <v>2020</v>
      </c>
      <c r="AE802" s="241"/>
      <c r="AF802" s="241"/>
      <c r="AG802" s="241"/>
      <c r="AH802" s="241"/>
      <c r="AI802" s="244">
        <v>39000</v>
      </c>
      <c r="AJ802" s="244"/>
    </row>
    <row r="803" spans="1:36" s="214" customFormat="1" ht="24" customHeight="1">
      <c r="A803" s="154"/>
      <c r="B803" s="903"/>
      <c r="C803" s="241" t="s">
        <v>13267</v>
      </c>
      <c r="D803" s="241" t="s">
        <v>24621</v>
      </c>
      <c r="E803" s="243" t="s">
        <v>17166</v>
      </c>
      <c r="F803" s="241" t="s">
        <v>13267</v>
      </c>
      <c r="G803" s="241" t="s">
        <v>17156</v>
      </c>
      <c r="H803" s="244">
        <v>1024.9000000000001</v>
      </c>
      <c r="I803" s="244">
        <v>641.22</v>
      </c>
      <c r="J803" s="244">
        <v>1393.49</v>
      </c>
      <c r="K803" s="228"/>
      <c r="L803" s="228"/>
      <c r="M803" s="228"/>
      <c r="N803" s="228"/>
      <c r="O803" s="244">
        <v>396</v>
      </c>
      <c r="P803" s="244">
        <v>395.85</v>
      </c>
      <c r="Q803" s="244" t="s">
        <v>17180</v>
      </c>
      <c r="R803" s="241" t="s">
        <v>17181</v>
      </c>
      <c r="S803" s="244" t="s">
        <v>2009</v>
      </c>
      <c r="T803" s="244" t="s">
        <v>2009</v>
      </c>
      <c r="U803" s="244" t="s">
        <v>2009</v>
      </c>
      <c r="V803" s="233"/>
      <c r="W803" s="241" t="s">
        <v>17190</v>
      </c>
      <c r="X803" s="227"/>
      <c r="Y803" s="227"/>
      <c r="Z803" s="227"/>
      <c r="AA803" s="227"/>
      <c r="AB803" s="227"/>
      <c r="AC803" s="227"/>
      <c r="AD803" s="241">
        <v>2023</v>
      </c>
      <c r="AE803" s="241"/>
      <c r="AF803" s="241"/>
      <c r="AG803" s="241"/>
      <c r="AH803" s="241"/>
      <c r="AI803" s="244">
        <v>5150</v>
      </c>
      <c r="AJ803" s="244"/>
    </row>
    <row r="804" spans="1:36" s="214" customFormat="1" ht="24" customHeight="1">
      <c r="A804" s="154"/>
      <c r="B804" s="903"/>
      <c r="C804" s="241" t="s">
        <v>13267</v>
      </c>
      <c r="D804" s="241" t="s">
        <v>24622</v>
      </c>
      <c r="E804" s="243" t="s">
        <v>17167</v>
      </c>
      <c r="F804" s="241" t="s">
        <v>13267</v>
      </c>
      <c r="G804" s="241" t="s">
        <v>17156</v>
      </c>
      <c r="H804" s="244">
        <v>43151</v>
      </c>
      <c r="I804" s="244">
        <v>1505.84</v>
      </c>
      <c r="J804" s="244">
        <v>3255.62</v>
      </c>
      <c r="K804" s="228"/>
      <c r="L804" s="228"/>
      <c r="M804" s="228"/>
      <c r="N804" s="228"/>
      <c r="O804" s="244">
        <v>1180</v>
      </c>
      <c r="P804" s="244" t="s">
        <v>2009</v>
      </c>
      <c r="Q804" s="244" t="s">
        <v>2009</v>
      </c>
      <c r="R804" s="241" t="s">
        <v>2009</v>
      </c>
      <c r="S804" s="244">
        <v>949</v>
      </c>
      <c r="T804" s="244" t="s">
        <v>16408</v>
      </c>
      <c r="U804" s="244">
        <v>231</v>
      </c>
      <c r="V804" s="233"/>
      <c r="W804" s="241" t="s">
        <v>17191</v>
      </c>
      <c r="X804" s="227"/>
      <c r="Y804" s="227"/>
      <c r="Z804" s="227"/>
      <c r="AA804" s="227"/>
      <c r="AB804" s="227"/>
      <c r="AC804" s="227"/>
      <c r="AD804" s="241">
        <v>2023</v>
      </c>
      <c r="AE804" s="241"/>
      <c r="AF804" s="241"/>
      <c r="AG804" s="241"/>
      <c r="AH804" s="241"/>
      <c r="AI804" s="244">
        <v>13680</v>
      </c>
      <c r="AJ804" s="244"/>
    </row>
    <row r="805" spans="1:36" s="214" customFormat="1" ht="24" customHeight="1">
      <c r="A805" s="154"/>
      <c r="B805" s="903"/>
      <c r="C805" s="241" t="s">
        <v>13267</v>
      </c>
      <c r="D805" s="241" t="s">
        <v>24623</v>
      </c>
      <c r="E805" s="243" t="s">
        <v>17168</v>
      </c>
      <c r="F805" s="241" t="s">
        <v>13267</v>
      </c>
      <c r="G805" s="241" t="s">
        <v>17156</v>
      </c>
      <c r="H805" s="244">
        <v>9407</v>
      </c>
      <c r="I805" s="244">
        <v>1803</v>
      </c>
      <c r="J805" s="244">
        <v>4572</v>
      </c>
      <c r="K805" s="228"/>
      <c r="L805" s="228"/>
      <c r="M805" s="228"/>
      <c r="N805" s="228"/>
      <c r="O805" s="244">
        <v>1712</v>
      </c>
      <c r="P805" s="244">
        <v>810</v>
      </c>
      <c r="Q805" s="244" t="s">
        <v>17182</v>
      </c>
      <c r="R805" s="241" t="s">
        <v>17183</v>
      </c>
      <c r="S805" s="244">
        <v>810</v>
      </c>
      <c r="T805" s="244" t="s">
        <v>16408</v>
      </c>
      <c r="U805" s="244">
        <v>100</v>
      </c>
      <c r="V805" s="233"/>
      <c r="W805" s="241" t="s">
        <v>17191</v>
      </c>
      <c r="X805" s="227"/>
      <c r="Y805" s="227"/>
      <c r="Z805" s="227"/>
      <c r="AA805" s="227"/>
      <c r="AB805" s="227"/>
      <c r="AC805" s="227"/>
      <c r="AD805" s="241">
        <v>2023</v>
      </c>
      <c r="AE805" s="241"/>
      <c r="AF805" s="241"/>
      <c r="AG805" s="241"/>
      <c r="AH805" s="241"/>
      <c r="AI805" s="244">
        <v>16500</v>
      </c>
      <c r="AJ805" s="244"/>
    </row>
    <row r="806" spans="1:36" s="214" customFormat="1" ht="24" customHeight="1">
      <c r="A806" s="154"/>
      <c r="B806" s="903"/>
      <c r="C806" s="241" t="s">
        <v>13267</v>
      </c>
      <c r="D806" s="241" t="s">
        <v>24624</v>
      </c>
      <c r="E806" s="243" t="s">
        <v>24625</v>
      </c>
      <c r="F806" s="241" t="s">
        <v>13267</v>
      </c>
      <c r="G806" s="241" t="s">
        <v>24626</v>
      </c>
      <c r="H806" s="244">
        <v>5000</v>
      </c>
      <c r="I806" s="244">
        <v>2485</v>
      </c>
      <c r="J806" s="244">
        <v>1024</v>
      </c>
      <c r="K806" s="228"/>
      <c r="L806" s="228"/>
      <c r="M806" s="228"/>
      <c r="N806" s="228"/>
      <c r="O806" s="244">
        <v>1024</v>
      </c>
      <c r="P806" s="244">
        <v>578</v>
      </c>
      <c r="Q806" s="244" t="s">
        <v>24627</v>
      </c>
      <c r="R806" s="241" t="s">
        <v>12728</v>
      </c>
      <c r="S806" s="244"/>
      <c r="T806" s="244"/>
      <c r="U806" s="244"/>
      <c r="V806" s="233"/>
      <c r="W806" s="241"/>
      <c r="X806" s="227"/>
      <c r="Y806" s="227"/>
      <c r="Z806" s="227"/>
      <c r="AA806" s="227"/>
      <c r="AB806" s="227"/>
      <c r="AC806" s="227"/>
      <c r="AD806" s="241">
        <v>2024</v>
      </c>
      <c r="AE806" s="241"/>
      <c r="AF806" s="241"/>
      <c r="AG806" s="241"/>
      <c r="AH806" s="241"/>
      <c r="AI806" s="244"/>
      <c r="AJ806" s="244" t="s">
        <v>13749</v>
      </c>
    </row>
    <row r="807" spans="1:36" s="214" customFormat="1" ht="24" customHeight="1">
      <c r="A807" s="154"/>
      <c r="B807" s="903"/>
      <c r="C807" s="227" t="s">
        <v>5903</v>
      </c>
      <c r="D807" s="227" t="s">
        <v>14178</v>
      </c>
      <c r="E807" s="260" t="s">
        <v>6133</v>
      </c>
      <c r="F807" s="227" t="s">
        <v>5903</v>
      </c>
      <c r="G807" s="227" t="s">
        <v>5905</v>
      </c>
      <c r="H807" s="228">
        <v>36159</v>
      </c>
      <c r="I807" s="228">
        <v>5630</v>
      </c>
      <c r="J807" s="228">
        <v>7434</v>
      </c>
      <c r="K807" s="228" t="s">
        <v>2005</v>
      </c>
      <c r="L807" s="228" t="s">
        <v>12747</v>
      </c>
      <c r="M807" s="228" t="s">
        <v>17181</v>
      </c>
      <c r="N807" s="228" t="s">
        <v>16113</v>
      </c>
      <c r="O807" s="228">
        <v>2158</v>
      </c>
      <c r="P807" s="228">
        <v>1440</v>
      </c>
      <c r="Q807" s="228" t="s">
        <v>6134</v>
      </c>
      <c r="R807" s="228" t="s">
        <v>24628</v>
      </c>
      <c r="S807" s="228"/>
      <c r="T807" s="228"/>
      <c r="U807" s="228"/>
      <c r="V807" s="389">
        <v>2005</v>
      </c>
      <c r="W807" s="228" t="s">
        <v>3541</v>
      </c>
      <c r="X807" s="227"/>
      <c r="Y807" s="227">
        <v>2021</v>
      </c>
      <c r="Z807" s="227">
        <v>2025</v>
      </c>
      <c r="AA807" s="227"/>
      <c r="AB807" s="227"/>
      <c r="AC807" s="227"/>
      <c r="AD807" s="241">
        <v>2005</v>
      </c>
      <c r="AE807" s="241"/>
      <c r="AF807" s="241"/>
      <c r="AG807" s="241"/>
      <c r="AH807" s="241"/>
      <c r="AI807" s="244">
        <v>16000</v>
      </c>
      <c r="AJ807" s="244"/>
    </row>
    <row r="808" spans="1:36" s="214" customFormat="1" ht="24" customHeight="1">
      <c r="A808" s="154"/>
      <c r="B808" s="903"/>
      <c r="C808" s="227" t="s">
        <v>5906</v>
      </c>
      <c r="D808" s="227" t="s">
        <v>24629</v>
      </c>
      <c r="E808" s="260" t="s">
        <v>6136</v>
      </c>
      <c r="F808" s="227" t="s">
        <v>5906</v>
      </c>
      <c r="G808" s="227" t="s">
        <v>3804</v>
      </c>
      <c r="H808" s="228">
        <v>10639</v>
      </c>
      <c r="I808" s="228">
        <v>1841</v>
      </c>
      <c r="J808" s="228">
        <v>3158</v>
      </c>
      <c r="K808" s="228" t="s">
        <v>2005</v>
      </c>
      <c r="L808" s="228" t="s">
        <v>12747</v>
      </c>
      <c r="M808" s="228" t="s">
        <v>17350</v>
      </c>
      <c r="N808" s="228"/>
      <c r="O808" s="228">
        <v>1350</v>
      </c>
      <c r="P808" s="228">
        <v>1350</v>
      </c>
      <c r="Q808" s="228" t="s">
        <v>6137</v>
      </c>
      <c r="R808" s="228" t="s">
        <v>6138</v>
      </c>
      <c r="S808" s="228"/>
      <c r="T808" s="228"/>
      <c r="U808" s="228"/>
      <c r="V808" s="233"/>
      <c r="W808" s="228"/>
      <c r="X808" s="227"/>
      <c r="Y808" s="227"/>
      <c r="Z808" s="227"/>
      <c r="AA808" s="227"/>
      <c r="AB808" s="227"/>
      <c r="AC808" s="227"/>
      <c r="AD808" s="241">
        <v>2010</v>
      </c>
      <c r="AE808" s="241"/>
      <c r="AF808" s="241"/>
      <c r="AG808" s="241"/>
      <c r="AH808" s="241"/>
      <c r="AI808" s="244">
        <v>7680</v>
      </c>
      <c r="AJ808" s="244"/>
    </row>
    <row r="809" spans="1:36" s="214" customFormat="1" ht="24" customHeight="1">
      <c r="A809" s="154"/>
      <c r="B809" s="903"/>
      <c r="C809" s="227" t="s">
        <v>13338</v>
      </c>
      <c r="D809" s="227" t="s">
        <v>24630</v>
      </c>
      <c r="E809" s="260" t="s">
        <v>24631</v>
      </c>
      <c r="F809" s="227" t="s">
        <v>13338</v>
      </c>
      <c r="G809" s="227" t="s">
        <v>24632</v>
      </c>
      <c r="H809" s="228">
        <v>2981</v>
      </c>
      <c r="I809" s="228">
        <v>783</v>
      </c>
      <c r="J809" s="228">
        <v>783</v>
      </c>
      <c r="K809" s="228" t="s">
        <v>2005</v>
      </c>
      <c r="L809" s="228" t="s">
        <v>16113</v>
      </c>
      <c r="M809" s="228" t="s">
        <v>12747</v>
      </c>
      <c r="N809" s="228" t="s">
        <v>17181</v>
      </c>
      <c r="O809" s="228">
        <v>783</v>
      </c>
      <c r="P809" s="228">
        <v>783</v>
      </c>
      <c r="Q809" s="228"/>
      <c r="R809" s="228" t="s">
        <v>26701</v>
      </c>
      <c r="S809" s="228"/>
      <c r="T809" s="228"/>
      <c r="U809" s="228"/>
      <c r="V809" s="233"/>
      <c r="W809" s="228"/>
      <c r="X809" s="227"/>
      <c r="Y809" s="227"/>
      <c r="Z809" s="227"/>
      <c r="AA809" s="227"/>
      <c r="AB809" s="227"/>
      <c r="AC809" s="227"/>
      <c r="AD809" s="241">
        <v>2024</v>
      </c>
      <c r="AE809" s="241"/>
      <c r="AF809" s="241"/>
      <c r="AG809" s="241"/>
      <c r="AH809" s="241"/>
      <c r="AI809" s="244">
        <v>3450</v>
      </c>
      <c r="AJ809" s="244" t="s">
        <v>13749</v>
      </c>
    </row>
    <row r="810" spans="1:36" s="214" customFormat="1" ht="24" customHeight="1">
      <c r="A810" s="154"/>
      <c r="B810" s="903"/>
      <c r="C810" s="227" t="s">
        <v>5910</v>
      </c>
      <c r="D810" s="227" t="s">
        <v>24633</v>
      </c>
      <c r="E810" s="260" t="s">
        <v>6139</v>
      </c>
      <c r="F810" s="227" t="s">
        <v>5910</v>
      </c>
      <c r="G810" s="227" t="s">
        <v>5910</v>
      </c>
      <c r="H810" s="228">
        <v>9902</v>
      </c>
      <c r="I810" s="228">
        <v>1592</v>
      </c>
      <c r="J810" s="228">
        <v>4568</v>
      </c>
      <c r="K810" s="228" t="s">
        <v>454</v>
      </c>
      <c r="L810" s="228" t="s">
        <v>2784</v>
      </c>
      <c r="M810" s="228"/>
      <c r="N810" s="228"/>
      <c r="O810" s="228">
        <v>2151</v>
      </c>
      <c r="P810" s="228">
        <v>768</v>
      </c>
      <c r="Q810" s="228" t="s">
        <v>6140</v>
      </c>
      <c r="R810" s="228" t="s">
        <v>6135</v>
      </c>
      <c r="S810" s="228">
        <v>777</v>
      </c>
      <c r="T810" s="228" t="s">
        <v>6116</v>
      </c>
      <c r="U810" s="228">
        <v>606</v>
      </c>
      <c r="V810" s="233">
        <v>1901</v>
      </c>
      <c r="W810" s="228" t="s">
        <v>6141</v>
      </c>
      <c r="X810" s="227"/>
      <c r="Y810" s="227"/>
      <c r="Z810" s="227"/>
      <c r="AA810" s="227"/>
      <c r="AB810" s="227"/>
      <c r="AC810" s="227"/>
      <c r="AD810" s="241">
        <v>2009</v>
      </c>
      <c r="AE810" s="241"/>
      <c r="AF810" s="241"/>
      <c r="AG810" s="241"/>
      <c r="AH810" s="241"/>
      <c r="AI810" s="244">
        <v>11000</v>
      </c>
      <c r="AJ810" s="244"/>
    </row>
    <row r="811" spans="1:36" s="214" customFormat="1" ht="24" customHeight="1">
      <c r="A811" s="154"/>
      <c r="B811" s="903"/>
      <c r="C811" s="227" t="s">
        <v>5910</v>
      </c>
      <c r="D811" s="227" t="s">
        <v>24497</v>
      </c>
      <c r="E811" s="227" t="s">
        <v>12200</v>
      </c>
      <c r="F811" s="227" t="s">
        <v>5910</v>
      </c>
      <c r="G811" s="227" t="s">
        <v>5910</v>
      </c>
      <c r="H811" s="228">
        <v>10011</v>
      </c>
      <c r="I811" s="228">
        <v>389</v>
      </c>
      <c r="J811" s="228">
        <v>999</v>
      </c>
      <c r="K811" s="228"/>
      <c r="L811" s="228"/>
      <c r="M811" s="228"/>
      <c r="N811" s="228"/>
      <c r="O811" s="228">
        <v>330</v>
      </c>
      <c r="P811" s="228">
        <v>330</v>
      </c>
      <c r="Q811" s="228" t="s">
        <v>12201</v>
      </c>
      <c r="R811" s="227" t="s">
        <v>2414</v>
      </c>
      <c r="S811" s="228"/>
      <c r="T811" s="228"/>
      <c r="U811" s="228"/>
      <c r="V811" s="233"/>
      <c r="W811" s="609" t="s">
        <v>24634</v>
      </c>
      <c r="X811" s="227"/>
      <c r="Y811" s="227"/>
      <c r="Z811" s="227"/>
      <c r="AA811" s="227"/>
      <c r="AB811" s="227"/>
      <c r="AC811" s="227"/>
      <c r="AD811" s="241">
        <v>2020</v>
      </c>
      <c r="AE811" s="241"/>
      <c r="AF811" s="241"/>
      <c r="AG811" s="241"/>
      <c r="AH811" s="241"/>
      <c r="AI811" s="244">
        <v>3500</v>
      </c>
      <c r="AJ811" s="244"/>
    </row>
    <row r="812" spans="1:36" s="214" customFormat="1" ht="24" customHeight="1">
      <c r="A812" s="154"/>
      <c r="B812" s="903"/>
      <c r="C812" s="227" t="s">
        <v>5913</v>
      </c>
      <c r="D812" s="227" t="s">
        <v>24635</v>
      </c>
      <c r="E812" s="227" t="s">
        <v>6142</v>
      </c>
      <c r="F812" s="227" t="s">
        <v>5913</v>
      </c>
      <c r="G812" s="227" t="s">
        <v>5913</v>
      </c>
      <c r="H812" s="228">
        <v>4953</v>
      </c>
      <c r="I812" s="228">
        <v>1341</v>
      </c>
      <c r="J812" s="228">
        <v>1662</v>
      </c>
      <c r="K812" s="228" t="s">
        <v>17181</v>
      </c>
      <c r="L812" s="228" t="s">
        <v>2005</v>
      </c>
      <c r="M812" s="228" t="s">
        <v>12747</v>
      </c>
      <c r="N812" s="228"/>
      <c r="O812" s="228">
        <v>1662</v>
      </c>
      <c r="P812" s="228">
        <v>1662</v>
      </c>
      <c r="Q812" s="228" t="s">
        <v>6143</v>
      </c>
      <c r="R812" s="227" t="s">
        <v>1174</v>
      </c>
      <c r="S812" s="228"/>
      <c r="T812" s="228"/>
      <c r="U812" s="228"/>
      <c r="V812" s="233"/>
      <c r="W812" s="227" t="s">
        <v>6144</v>
      </c>
      <c r="X812" s="227"/>
      <c r="Y812" s="227"/>
      <c r="Z812" s="227"/>
      <c r="AA812" s="227"/>
      <c r="AB812" s="227"/>
      <c r="AC812" s="227"/>
      <c r="AD812" s="241">
        <v>2002</v>
      </c>
      <c r="AE812" s="241"/>
      <c r="AF812" s="241"/>
      <c r="AG812" s="241"/>
      <c r="AH812" s="241"/>
      <c r="AI812" s="244">
        <v>2200</v>
      </c>
      <c r="AJ812" s="244"/>
    </row>
    <row r="813" spans="1:36" s="214" customFormat="1" ht="24.95" customHeight="1">
      <c r="A813" s="154"/>
      <c r="B813" s="903"/>
      <c r="C813" s="227" t="s">
        <v>5913</v>
      </c>
      <c r="D813" s="227" t="s">
        <v>14304</v>
      </c>
      <c r="E813" s="227" t="s">
        <v>6145</v>
      </c>
      <c r="F813" s="227" t="s">
        <v>5913</v>
      </c>
      <c r="G813" s="227" t="s">
        <v>5913</v>
      </c>
      <c r="H813" s="228">
        <v>6608</v>
      </c>
      <c r="I813" s="228">
        <v>1213</v>
      </c>
      <c r="J813" s="228">
        <v>2189</v>
      </c>
      <c r="K813" s="228"/>
      <c r="L813" s="228"/>
      <c r="M813" s="228"/>
      <c r="N813" s="228"/>
      <c r="O813" s="228">
        <v>477</v>
      </c>
      <c r="P813" s="228"/>
      <c r="Q813" s="228"/>
      <c r="R813" s="227"/>
      <c r="S813" s="228"/>
      <c r="T813" s="228" t="s">
        <v>291</v>
      </c>
      <c r="U813" s="228">
        <v>477</v>
      </c>
      <c r="V813" s="233"/>
      <c r="W813" s="227" t="s">
        <v>6144</v>
      </c>
      <c r="X813" s="227"/>
      <c r="Y813" s="227"/>
      <c r="Z813" s="227"/>
      <c r="AA813" s="227"/>
      <c r="AB813" s="227"/>
      <c r="AC813" s="227"/>
      <c r="AD813" s="241">
        <v>2005</v>
      </c>
      <c r="AE813" s="241"/>
      <c r="AF813" s="241"/>
      <c r="AG813" s="241"/>
      <c r="AH813" s="241"/>
      <c r="AI813" s="244">
        <v>5246</v>
      </c>
      <c r="AJ813" s="244"/>
    </row>
    <row r="814" spans="1:36" s="214" customFormat="1" ht="24.95" customHeight="1">
      <c r="A814" s="154"/>
      <c r="B814" s="903"/>
      <c r="C814" s="227" t="s">
        <v>5913</v>
      </c>
      <c r="D814" s="227" t="s">
        <v>24636</v>
      </c>
      <c r="E814" s="227" t="s">
        <v>6146</v>
      </c>
      <c r="F814" s="227" t="s">
        <v>5913</v>
      </c>
      <c r="G814" s="227" t="s">
        <v>5913</v>
      </c>
      <c r="H814" s="228">
        <v>4169</v>
      </c>
      <c r="I814" s="228">
        <v>1716.95</v>
      </c>
      <c r="J814" s="228">
        <v>1630</v>
      </c>
      <c r="K814" s="228"/>
      <c r="L814" s="228"/>
      <c r="M814" s="228"/>
      <c r="N814" s="228"/>
      <c r="O814" s="228">
        <v>0</v>
      </c>
      <c r="P814" s="228"/>
      <c r="Q814" s="228" t="s">
        <v>6147</v>
      </c>
      <c r="R814" s="227" t="s">
        <v>6148</v>
      </c>
      <c r="S814" s="228"/>
      <c r="T814" s="228"/>
      <c r="U814" s="228"/>
      <c r="V814" s="233"/>
      <c r="W814" s="227" t="s">
        <v>6149</v>
      </c>
      <c r="X814" s="227"/>
      <c r="Y814" s="227"/>
      <c r="Z814" s="233"/>
      <c r="AA814" s="233"/>
      <c r="AB814" s="233"/>
      <c r="AC814" s="233"/>
      <c r="AD814" s="241">
        <v>2016</v>
      </c>
      <c r="AE814" s="241"/>
      <c r="AF814" s="241"/>
      <c r="AG814" s="241"/>
      <c r="AH814" s="241"/>
      <c r="AI814" s="244">
        <v>4400</v>
      </c>
      <c r="AJ814" s="244" t="s">
        <v>6150</v>
      </c>
    </row>
    <row r="815" spans="1:36" ht="24.95" customHeight="1">
      <c r="B815" s="241"/>
      <c r="C815" s="227" t="s">
        <v>5934</v>
      </c>
      <c r="D815" s="227" t="s">
        <v>24637</v>
      </c>
      <c r="E815" s="227" t="s">
        <v>6151</v>
      </c>
      <c r="F815" s="227" t="s">
        <v>5934</v>
      </c>
      <c r="G815" s="227" t="s">
        <v>5934</v>
      </c>
      <c r="H815" s="228">
        <v>15200</v>
      </c>
      <c r="I815" s="228">
        <v>1968</v>
      </c>
      <c r="J815" s="228">
        <v>3331</v>
      </c>
      <c r="K815" s="244"/>
      <c r="L815" s="244"/>
      <c r="M815" s="244"/>
      <c r="N815" s="244"/>
      <c r="O815" s="228">
        <v>772</v>
      </c>
      <c r="P815" s="228">
        <v>772</v>
      </c>
      <c r="Q815" s="228" t="s">
        <v>6152</v>
      </c>
      <c r="R815" s="227" t="s">
        <v>6135</v>
      </c>
      <c r="S815" s="228"/>
      <c r="T815" s="228"/>
      <c r="U815" s="228"/>
      <c r="V815" s="241"/>
      <c r="W815" s="227" t="s">
        <v>1529</v>
      </c>
      <c r="X815" s="241"/>
      <c r="Y815" s="241"/>
      <c r="Z815" s="241"/>
      <c r="AA815" s="241"/>
      <c r="AB815" s="241"/>
      <c r="AC815" s="241"/>
      <c r="AD815" s="241">
        <v>2003</v>
      </c>
      <c r="AE815" s="241"/>
      <c r="AF815" s="241"/>
      <c r="AG815" s="241"/>
      <c r="AH815" s="241"/>
      <c r="AI815" s="244">
        <v>6457</v>
      </c>
      <c r="AJ815" s="244"/>
    </row>
    <row r="816" spans="1:36" s="214" customFormat="1" ht="24.95" customHeight="1">
      <c r="A816" s="154"/>
      <c r="B816" s="903"/>
      <c r="C816" s="227" t="s">
        <v>5934</v>
      </c>
      <c r="D816" s="227" t="s">
        <v>24638</v>
      </c>
      <c r="E816" s="227" t="s">
        <v>6154</v>
      </c>
      <c r="F816" s="227" t="s">
        <v>5934</v>
      </c>
      <c r="G816" s="227" t="s">
        <v>5934</v>
      </c>
      <c r="H816" s="228">
        <v>7722</v>
      </c>
      <c r="I816" s="228">
        <v>1510</v>
      </c>
      <c r="J816" s="228">
        <v>2623</v>
      </c>
      <c r="K816" s="228"/>
      <c r="L816" s="228"/>
      <c r="M816" s="228"/>
      <c r="N816" s="228"/>
      <c r="O816" s="228">
        <v>1701</v>
      </c>
      <c r="P816" s="228"/>
      <c r="Q816" s="228"/>
      <c r="R816" s="227"/>
      <c r="S816" s="228">
        <v>1510</v>
      </c>
      <c r="T816" s="228" t="s">
        <v>1351</v>
      </c>
      <c r="U816" s="228">
        <v>191</v>
      </c>
      <c r="V816" s="233"/>
      <c r="W816" s="227" t="s">
        <v>6155</v>
      </c>
      <c r="X816" s="227"/>
      <c r="Y816" s="227"/>
      <c r="Z816" s="233"/>
      <c r="AA816" s="233"/>
      <c r="AB816" s="233"/>
      <c r="AC816" s="233"/>
      <c r="AD816" s="241">
        <v>2010</v>
      </c>
      <c r="AE816" s="241"/>
      <c r="AF816" s="241"/>
      <c r="AG816" s="241"/>
      <c r="AH816" s="241"/>
      <c r="AI816" s="244">
        <v>6500</v>
      </c>
      <c r="AJ816" s="244"/>
    </row>
    <row r="817" spans="1:36 16380:16384" s="214" customFormat="1" ht="24.95" customHeight="1">
      <c r="A817" s="1410"/>
      <c r="B817" s="903"/>
      <c r="C817" s="227" t="s">
        <v>5934</v>
      </c>
      <c r="D817" s="227" t="s">
        <v>24639</v>
      </c>
      <c r="E817" s="227" t="s">
        <v>9293</v>
      </c>
      <c r="F817" s="227" t="s">
        <v>5934</v>
      </c>
      <c r="G817" s="227" t="s">
        <v>5934</v>
      </c>
      <c r="H817" s="228">
        <v>3046</v>
      </c>
      <c r="I817" s="228">
        <v>998.9</v>
      </c>
      <c r="J817" s="228">
        <v>1661</v>
      </c>
      <c r="K817" s="228"/>
      <c r="L817" s="228"/>
      <c r="M817" s="228"/>
      <c r="N817" s="228"/>
      <c r="O817" s="228">
        <v>192</v>
      </c>
      <c r="P817" s="228"/>
      <c r="Q817" s="228" t="s">
        <v>9294</v>
      </c>
      <c r="R817" s="227" t="s">
        <v>9295</v>
      </c>
      <c r="S817" s="228"/>
      <c r="T817" s="228"/>
      <c r="U817" s="228">
        <v>192</v>
      </c>
      <c r="V817" s="233"/>
      <c r="W817" s="227" t="s">
        <v>9296</v>
      </c>
      <c r="X817" s="227"/>
      <c r="Y817" s="227"/>
      <c r="Z817" s="233"/>
      <c r="AA817" s="233"/>
      <c r="AB817" s="233"/>
      <c r="AC817" s="233"/>
      <c r="AD817" s="241">
        <v>2016</v>
      </c>
      <c r="AE817" s="241"/>
      <c r="AF817" s="241"/>
      <c r="AG817" s="241"/>
      <c r="AH817" s="241"/>
      <c r="AI817" s="244">
        <v>6500</v>
      </c>
      <c r="AJ817" s="244"/>
    </row>
    <row r="818" spans="1:36 16380:16384" s="214" customFormat="1" ht="24.95" customHeight="1">
      <c r="A818" s="1410"/>
      <c r="B818" s="903"/>
      <c r="C818" s="227" t="s">
        <v>14265</v>
      </c>
      <c r="D818" s="227" t="s">
        <v>24640</v>
      </c>
      <c r="E818" s="227" t="s">
        <v>26702</v>
      </c>
      <c r="F818" s="227" t="s">
        <v>14265</v>
      </c>
      <c r="G818" s="227" t="s">
        <v>24641</v>
      </c>
      <c r="H818" s="228">
        <v>816</v>
      </c>
      <c r="I818" s="228">
        <v>565</v>
      </c>
      <c r="J818" s="228">
        <v>3912</v>
      </c>
      <c r="K818" s="228"/>
      <c r="L818" s="228"/>
      <c r="M818" s="228"/>
      <c r="N818" s="228"/>
      <c r="O818" s="228"/>
      <c r="P818" s="228">
        <v>1417</v>
      </c>
      <c r="Q818" s="228"/>
      <c r="R818" s="227"/>
      <c r="S818" s="228"/>
      <c r="T818" s="228"/>
      <c r="U818" s="228"/>
      <c r="V818" s="233"/>
      <c r="W818" s="227"/>
      <c r="X818" s="227"/>
      <c r="Y818" s="227"/>
      <c r="Z818" s="233"/>
      <c r="AA818" s="233"/>
      <c r="AB818" s="233"/>
      <c r="AC818" s="233"/>
      <c r="AD818" s="241">
        <v>2023</v>
      </c>
      <c r="AE818" s="241"/>
      <c r="AF818" s="241"/>
      <c r="AG818" s="241"/>
      <c r="AH818" s="241"/>
      <c r="AI818" s="244"/>
      <c r="AJ818" s="244" t="s">
        <v>13749</v>
      </c>
    </row>
    <row r="819" spans="1:36 16380:16384" s="214" customFormat="1" ht="24.95" customHeight="1">
      <c r="A819" s="1410"/>
      <c r="B819" s="903"/>
      <c r="C819" s="241" t="s">
        <v>5915</v>
      </c>
      <c r="D819" s="241" t="s">
        <v>24364</v>
      </c>
      <c r="E819" s="241" t="s">
        <v>24642</v>
      </c>
      <c r="F819" s="241" t="s">
        <v>5915</v>
      </c>
      <c r="G819" s="241" t="s">
        <v>4140</v>
      </c>
      <c r="H819" s="244">
        <v>4818</v>
      </c>
      <c r="I819" s="244">
        <v>4818</v>
      </c>
      <c r="J819" s="244">
        <v>1416</v>
      </c>
      <c r="K819" s="228" t="s">
        <v>2005</v>
      </c>
      <c r="L819" s="228" t="s">
        <v>12747</v>
      </c>
      <c r="M819" s="228" t="s">
        <v>16113</v>
      </c>
      <c r="N819" s="228"/>
      <c r="O819" s="244">
        <v>1416</v>
      </c>
      <c r="P819" s="244">
        <v>1416</v>
      </c>
      <c r="Q819" s="228" t="s">
        <v>6159</v>
      </c>
      <c r="R819" s="227" t="s">
        <v>16373</v>
      </c>
      <c r="S819" s="244"/>
      <c r="T819" s="228"/>
      <c r="U819" s="244"/>
      <c r="V819" s="233"/>
      <c r="W819" s="241" t="s">
        <v>6160</v>
      </c>
      <c r="X819" s="227"/>
      <c r="Y819" s="227"/>
      <c r="Z819" s="227"/>
      <c r="AA819" s="227"/>
      <c r="AB819" s="227"/>
      <c r="AC819" s="227"/>
      <c r="AD819" s="241">
        <v>2000</v>
      </c>
      <c r="AE819" s="241"/>
      <c r="AF819" s="241"/>
      <c r="AG819" s="241"/>
      <c r="AH819" s="241"/>
      <c r="AI819" s="244">
        <v>8142</v>
      </c>
      <c r="AJ819" s="244" t="s">
        <v>13708</v>
      </c>
    </row>
    <row r="820" spans="1:36 16380:16384" s="214" customFormat="1" ht="24.95" customHeight="1">
      <c r="A820" s="1410"/>
      <c r="B820" s="903"/>
      <c r="C820" s="227" t="s">
        <v>5915</v>
      </c>
      <c r="D820" s="227" t="s">
        <v>24643</v>
      </c>
      <c r="E820" s="227" t="s">
        <v>24644</v>
      </c>
      <c r="F820" s="227" t="s">
        <v>5915</v>
      </c>
      <c r="G820" s="241" t="s">
        <v>24645</v>
      </c>
      <c r="H820" s="228">
        <v>6365</v>
      </c>
      <c r="I820" s="228">
        <v>432</v>
      </c>
      <c r="J820" s="228">
        <v>383</v>
      </c>
      <c r="K820" s="244" t="s">
        <v>2005</v>
      </c>
      <c r="L820" s="228" t="s">
        <v>12747</v>
      </c>
      <c r="M820" s="228"/>
      <c r="N820" s="228"/>
      <c r="O820" s="228">
        <v>383</v>
      </c>
      <c r="P820" s="228">
        <v>383</v>
      </c>
      <c r="Q820" s="228"/>
      <c r="R820" s="227" t="s">
        <v>12975</v>
      </c>
      <c r="S820" s="228"/>
      <c r="T820" s="228"/>
      <c r="U820" s="228"/>
      <c r="V820" s="233"/>
      <c r="W820" s="227" t="s">
        <v>6162</v>
      </c>
      <c r="X820" s="227"/>
      <c r="Y820" s="227"/>
      <c r="Z820" s="227"/>
      <c r="AA820" s="227"/>
      <c r="AB820" s="227"/>
      <c r="AC820" s="227"/>
      <c r="AD820" s="241">
        <v>2013</v>
      </c>
      <c r="AE820" s="241"/>
      <c r="AF820" s="241"/>
      <c r="AG820" s="241"/>
      <c r="AH820" s="241"/>
      <c r="AI820" s="244">
        <v>750</v>
      </c>
      <c r="AJ820" s="244" t="s">
        <v>13708</v>
      </c>
    </row>
    <row r="821" spans="1:36 16380:16384" s="214" customFormat="1" ht="24.95" customHeight="1">
      <c r="A821" s="1410"/>
      <c r="B821" s="903"/>
      <c r="C821" s="241" t="s">
        <v>5915</v>
      </c>
      <c r="D821" s="241" t="s">
        <v>24646</v>
      </c>
      <c r="E821" s="241" t="s">
        <v>6163</v>
      </c>
      <c r="F821" s="241" t="s">
        <v>5915</v>
      </c>
      <c r="G821" s="241" t="s">
        <v>4140</v>
      </c>
      <c r="H821" s="244">
        <v>5000</v>
      </c>
      <c r="I821" s="244">
        <v>1427</v>
      </c>
      <c r="J821" s="244">
        <v>670</v>
      </c>
      <c r="K821" s="228" t="s">
        <v>454</v>
      </c>
      <c r="L821" s="228" t="s">
        <v>1172</v>
      </c>
      <c r="M821" s="228"/>
      <c r="N821" s="228"/>
      <c r="O821" s="244">
        <v>670</v>
      </c>
      <c r="P821" s="244">
        <v>670</v>
      </c>
      <c r="Q821" s="228"/>
      <c r="R821" s="227" t="s">
        <v>12975</v>
      </c>
      <c r="S821" s="244"/>
      <c r="T821" s="228"/>
      <c r="U821" s="244"/>
      <c r="V821" s="233">
        <v>5357</v>
      </c>
      <c r="W821" s="241"/>
      <c r="X821" s="227"/>
      <c r="Y821" s="227"/>
      <c r="Z821" s="227"/>
      <c r="AA821" s="227"/>
      <c r="AB821" s="227" t="s">
        <v>6153</v>
      </c>
      <c r="AC821" s="227"/>
      <c r="AD821" s="241">
        <v>2014</v>
      </c>
      <c r="AE821" s="241"/>
      <c r="AF821" s="241"/>
      <c r="AG821" s="241"/>
      <c r="AH821" s="241"/>
      <c r="AI821" s="244">
        <v>5000</v>
      </c>
      <c r="AJ821" s="244"/>
    </row>
    <row r="822" spans="1:36 16380:16384" s="214" customFormat="1" ht="24.95" customHeight="1">
      <c r="A822" s="1410"/>
      <c r="B822" s="903"/>
      <c r="C822" s="241" t="s">
        <v>13345</v>
      </c>
      <c r="D822" s="241" t="s">
        <v>24647</v>
      </c>
      <c r="E822" s="241" t="s">
        <v>24648</v>
      </c>
      <c r="F822" s="241" t="s">
        <v>13345</v>
      </c>
      <c r="G822" s="241" t="s">
        <v>24649</v>
      </c>
      <c r="H822" s="244">
        <v>13622</v>
      </c>
      <c r="I822" s="244">
        <v>500</v>
      </c>
      <c r="J822" s="244">
        <v>483</v>
      </c>
      <c r="K822" s="244" t="s">
        <v>2005</v>
      </c>
      <c r="L822" s="244" t="s">
        <v>12747</v>
      </c>
      <c r="M822" s="228"/>
      <c r="N822" s="228"/>
      <c r="O822" s="244">
        <v>483</v>
      </c>
      <c r="P822" s="244">
        <v>483</v>
      </c>
      <c r="Q822" s="228"/>
      <c r="R822" s="227" t="s">
        <v>12975</v>
      </c>
      <c r="S822" s="244"/>
      <c r="T822" s="228"/>
      <c r="U822" s="244"/>
      <c r="V822" s="233"/>
      <c r="W822" s="241"/>
      <c r="X822" s="227"/>
      <c r="Y822" s="227"/>
      <c r="Z822" s="227"/>
      <c r="AA822" s="227"/>
      <c r="AB822" s="227"/>
      <c r="AC822" s="227"/>
      <c r="AD822" s="241">
        <v>2021</v>
      </c>
      <c r="AE822" s="241"/>
      <c r="AF822" s="241"/>
      <c r="AG822" s="241"/>
      <c r="AH822" s="241"/>
      <c r="AI822" s="244">
        <v>2482</v>
      </c>
      <c r="AJ822" s="244" t="s">
        <v>13708</v>
      </c>
    </row>
    <row r="823" spans="1:36 16380:16384" s="214" customFormat="1" ht="24.95" customHeight="1">
      <c r="A823" s="1410"/>
      <c r="B823" s="903"/>
      <c r="C823" s="241" t="s">
        <v>13345</v>
      </c>
      <c r="D823" s="241" t="s">
        <v>24650</v>
      </c>
      <c r="E823" s="241" t="s">
        <v>17169</v>
      </c>
      <c r="F823" s="241" t="s">
        <v>13345</v>
      </c>
      <c r="G823" s="241" t="s">
        <v>24651</v>
      </c>
      <c r="H823" s="244">
        <v>999</v>
      </c>
      <c r="I823" s="244">
        <v>495</v>
      </c>
      <c r="J823" s="244">
        <v>495</v>
      </c>
      <c r="K823" s="244" t="s">
        <v>2005</v>
      </c>
      <c r="L823" s="244" t="s">
        <v>12747</v>
      </c>
      <c r="M823" s="228"/>
      <c r="N823" s="228"/>
      <c r="O823" s="244">
        <v>495</v>
      </c>
      <c r="P823" s="244">
        <v>495</v>
      </c>
      <c r="Q823" s="228"/>
      <c r="R823" s="227" t="s">
        <v>12975</v>
      </c>
      <c r="S823" s="244"/>
      <c r="T823" s="228"/>
      <c r="U823" s="244"/>
      <c r="V823" s="233"/>
      <c r="W823" s="241" t="s">
        <v>13519</v>
      </c>
      <c r="X823" s="227"/>
      <c r="Y823" s="227"/>
      <c r="Z823" s="227"/>
      <c r="AA823" s="227"/>
      <c r="AB823" s="227"/>
      <c r="AC823" s="227"/>
      <c r="AD823" s="241">
        <v>2021</v>
      </c>
      <c r="AE823" s="241"/>
      <c r="AF823" s="241"/>
      <c r="AG823" s="241"/>
      <c r="AH823" s="241"/>
      <c r="AI823" s="244">
        <v>2500</v>
      </c>
      <c r="AJ823" s="244"/>
    </row>
    <row r="824" spans="1:36 16380:16384" s="214" customFormat="1" ht="24.95" customHeight="1">
      <c r="A824" s="1410"/>
      <c r="B824" s="903"/>
      <c r="C824" s="241" t="s">
        <v>13345</v>
      </c>
      <c r="D824" s="241" t="s">
        <v>24652</v>
      </c>
      <c r="E824" s="241" t="s">
        <v>24653</v>
      </c>
      <c r="F824" s="241" t="s">
        <v>13345</v>
      </c>
      <c r="G824" s="241" t="s">
        <v>26703</v>
      </c>
      <c r="H824" s="244">
        <v>1561</v>
      </c>
      <c r="I824" s="244">
        <v>476</v>
      </c>
      <c r="J824" s="244">
        <v>476</v>
      </c>
      <c r="K824" s="244" t="s">
        <v>2005</v>
      </c>
      <c r="L824" s="244" t="s">
        <v>12747</v>
      </c>
      <c r="M824" s="244"/>
      <c r="N824" s="244"/>
      <c r="O824" s="244">
        <v>476</v>
      </c>
      <c r="P824" s="244">
        <v>476</v>
      </c>
      <c r="Q824" s="228"/>
      <c r="R824" s="227" t="s">
        <v>12975</v>
      </c>
      <c r="S824" s="244"/>
      <c r="T824" s="228"/>
      <c r="U824" s="244"/>
      <c r="V824" s="241">
        <v>1478</v>
      </c>
      <c r="W824" s="241"/>
      <c r="X824" s="241"/>
      <c r="Y824" s="241"/>
      <c r="Z824" s="241"/>
      <c r="AA824" s="241"/>
      <c r="AB824" s="241"/>
      <c r="AC824" s="241"/>
      <c r="AD824" s="241">
        <v>2019</v>
      </c>
      <c r="AE824" s="241"/>
      <c r="AF824" s="241"/>
      <c r="AG824" s="241"/>
      <c r="AH824" s="241"/>
      <c r="AI824" s="244">
        <v>1500</v>
      </c>
      <c r="AJ824" s="244" t="s">
        <v>13708</v>
      </c>
    </row>
    <row r="825" spans="1:36 16380:16384" s="214" customFormat="1" ht="24.95" customHeight="1">
      <c r="A825" s="1410"/>
      <c r="B825" s="200"/>
      <c r="C825" s="244" t="s">
        <v>5915</v>
      </c>
      <c r="D825" s="244" t="s">
        <v>24557</v>
      </c>
      <c r="E825" s="244" t="s">
        <v>26704</v>
      </c>
      <c r="F825" s="244" t="s">
        <v>5915</v>
      </c>
      <c r="G825" s="244" t="s">
        <v>24558</v>
      </c>
      <c r="H825" s="244">
        <v>27237</v>
      </c>
      <c r="I825" s="244">
        <v>494</v>
      </c>
      <c r="J825" s="244">
        <v>494</v>
      </c>
      <c r="K825" s="244" t="s">
        <v>12747</v>
      </c>
      <c r="L825" s="228" t="s">
        <v>20548</v>
      </c>
      <c r="M825" s="227"/>
      <c r="N825" s="244"/>
      <c r="O825" s="244">
        <v>494</v>
      </c>
      <c r="P825" s="244">
        <v>494</v>
      </c>
      <c r="Q825" s="244"/>
      <c r="R825" s="241" t="s">
        <v>24654</v>
      </c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>
        <v>2015</v>
      </c>
      <c r="AE825" s="244"/>
      <c r="AF825" s="244"/>
      <c r="AG825" s="241"/>
      <c r="AH825" s="241"/>
      <c r="AI825" s="241"/>
      <c r="AJ825" s="241" t="s">
        <v>13749</v>
      </c>
      <c r="XEZ825" s="127"/>
      <c r="XFA825" s="230"/>
      <c r="XFB825" s="230"/>
      <c r="XFC825" s="230"/>
      <c r="XFD825" s="230"/>
    </row>
    <row r="826" spans="1:36 16380:16384" s="214" customFormat="1" ht="24.95" customHeight="1">
      <c r="A826" s="1410"/>
      <c r="B826" s="200"/>
      <c r="C826" s="244" t="s">
        <v>13345</v>
      </c>
      <c r="D826" s="244" t="s">
        <v>24655</v>
      </c>
      <c r="E826" s="244" t="s">
        <v>26705</v>
      </c>
      <c r="F826" s="244" t="s">
        <v>13345</v>
      </c>
      <c r="G826" s="244" t="s">
        <v>13345</v>
      </c>
      <c r="H826" s="244">
        <v>2479</v>
      </c>
      <c r="I826" s="244">
        <v>1113</v>
      </c>
      <c r="J826" s="244">
        <v>1359</v>
      </c>
      <c r="K826" s="244" t="s">
        <v>2005</v>
      </c>
      <c r="L826" s="228" t="s">
        <v>12747</v>
      </c>
      <c r="M826" s="227"/>
      <c r="N826" s="244"/>
      <c r="O826" s="244">
        <v>716</v>
      </c>
      <c r="P826" s="244">
        <v>716</v>
      </c>
      <c r="Q826" s="244"/>
      <c r="R826" s="241" t="s">
        <v>12541</v>
      </c>
      <c r="S826" s="241"/>
      <c r="T826" s="241"/>
      <c r="U826" s="241"/>
      <c r="V826" s="241"/>
      <c r="W826" s="241" t="s">
        <v>24656</v>
      </c>
      <c r="X826" s="241"/>
      <c r="Y826" s="241"/>
      <c r="Z826" s="241"/>
      <c r="AA826" s="241"/>
      <c r="AB826" s="241"/>
      <c r="AC826" s="241"/>
      <c r="AD826" s="241">
        <v>2024</v>
      </c>
      <c r="AE826" s="244"/>
      <c r="AF826" s="244"/>
      <c r="AG826" s="241"/>
      <c r="AH826" s="241"/>
      <c r="AI826" s="322">
        <v>4552</v>
      </c>
      <c r="AJ826" s="241" t="s">
        <v>13749</v>
      </c>
      <c r="XEZ826" s="1333"/>
      <c r="XFA826" s="150"/>
      <c r="XFB826" s="150"/>
      <c r="XFC826" s="150"/>
      <c r="XFD826" s="150"/>
    </row>
    <row r="827" spans="1:36 16380:16384" s="214" customFormat="1" ht="24.95" customHeight="1">
      <c r="A827" s="1410"/>
      <c r="B827" s="200"/>
      <c r="C827" s="244" t="s">
        <v>13345</v>
      </c>
      <c r="D827" s="244" t="s">
        <v>24657</v>
      </c>
      <c r="E827" s="244" t="s">
        <v>26706</v>
      </c>
      <c r="F827" s="244" t="s">
        <v>13345</v>
      </c>
      <c r="G827" s="244" t="s">
        <v>24658</v>
      </c>
      <c r="H827" s="244">
        <v>3566</v>
      </c>
      <c r="I827" s="244">
        <v>1134</v>
      </c>
      <c r="J827" s="244">
        <v>1397</v>
      </c>
      <c r="K827" s="244" t="s">
        <v>2005</v>
      </c>
      <c r="L827" s="228" t="s">
        <v>12747</v>
      </c>
      <c r="M827" s="227"/>
      <c r="N827" s="244"/>
      <c r="O827" s="244">
        <v>712</v>
      </c>
      <c r="P827" s="244">
        <v>712</v>
      </c>
      <c r="Q827" s="244"/>
      <c r="R827" s="241" t="s">
        <v>12541</v>
      </c>
      <c r="S827" s="241"/>
      <c r="T827" s="241"/>
      <c r="U827" s="241"/>
      <c r="V827" s="241"/>
      <c r="W827" s="241" t="s">
        <v>24656</v>
      </c>
      <c r="X827" s="241"/>
      <c r="Y827" s="241"/>
      <c r="Z827" s="241"/>
      <c r="AA827" s="241"/>
      <c r="AB827" s="241"/>
      <c r="AC827" s="241"/>
      <c r="AD827" s="241">
        <v>2024</v>
      </c>
      <c r="AE827" s="244"/>
      <c r="AF827" s="244"/>
      <c r="AG827" s="241"/>
      <c r="AH827" s="241"/>
      <c r="AI827" s="322">
        <v>4982</v>
      </c>
      <c r="AJ827" s="241" t="s">
        <v>13749</v>
      </c>
      <c r="XEZ827" s="1333"/>
      <c r="XFA827" s="150"/>
      <c r="XFB827" s="150"/>
      <c r="XFC827" s="150"/>
      <c r="XFD827" s="150"/>
    </row>
    <row r="828" spans="1:36 16380:16384" s="214" customFormat="1" ht="24.95" customHeight="1">
      <c r="A828" s="1410"/>
      <c r="B828" s="903"/>
      <c r="C828" s="227" t="s">
        <v>5919</v>
      </c>
      <c r="D828" s="227" t="s">
        <v>24659</v>
      </c>
      <c r="E828" s="227" t="s">
        <v>6164</v>
      </c>
      <c r="F828" s="227" t="s">
        <v>5919</v>
      </c>
      <c r="G828" s="227" t="s">
        <v>11197</v>
      </c>
      <c r="H828" s="228">
        <v>13006</v>
      </c>
      <c r="I828" s="228">
        <v>2111</v>
      </c>
      <c r="J828" s="228">
        <v>3566</v>
      </c>
      <c r="K828" s="244"/>
      <c r="L828" s="244"/>
      <c r="M828" s="244"/>
      <c r="N828" s="244"/>
      <c r="O828" s="228">
        <v>774</v>
      </c>
      <c r="P828" s="228">
        <v>630</v>
      </c>
      <c r="Q828" s="228" t="s">
        <v>6165</v>
      </c>
      <c r="R828" s="228" t="s">
        <v>6166</v>
      </c>
      <c r="S828" s="228"/>
      <c r="T828" s="228"/>
      <c r="U828" s="228">
        <v>144</v>
      </c>
      <c r="V828" s="241"/>
      <c r="W828" s="228" t="s">
        <v>6167</v>
      </c>
      <c r="X828" s="241"/>
      <c r="Y828" s="241"/>
      <c r="Z828" s="241"/>
      <c r="AA828" s="241"/>
      <c r="AB828" s="241"/>
      <c r="AC828" s="241"/>
      <c r="AD828" s="241">
        <v>2006</v>
      </c>
      <c r="AE828" s="241"/>
      <c r="AF828" s="241"/>
      <c r="AG828" s="241"/>
      <c r="AH828" s="241"/>
      <c r="AI828" s="244">
        <v>8000</v>
      </c>
      <c r="AJ828" s="233"/>
    </row>
    <row r="829" spans="1:36 16380:16384" s="214" customFormat="1" ht="24.95" customHeight="1">
      <c r="A829" s="1410" t="s">
        <v>89</v>
      </c>
      <c r="B829" s="903"/>
      <c r="C829" s="241" t="s">
        <v>5921</v>
      </c>
      <c r="D829" s="241" t="s">
        <v>24660</v>
      </c>
      <c r="E829" s="241" t="s">
        <v>6168</v>
      </c>
      <c r="F829" s="241" t="s">
        <v>5921</v>
      </c>
      <c r="G829" s="241" t="s">
        <v>5921</v>
      </c>
      <c r="H829" s="244">
        <v>28691</v>
      </c>
      <c r="I829" s="244">
        <v>1182</v>
      </c>
      <c r="J829" s="244">
        <v>1976</v>
      </c>
      <c r="K829" s="244" t="s">
        <v>1156</v>
      </c>
      <c r="L829" s="244" t="s">
        <v>1172</v>
      </c>
      <c r="M829" s="244" t="s">
        <v>454</v>
      </c>
      <c r="N829" s="244"/>
      <c r="O829" s="244">
        <v>932</v>
      </c>
      <c r="P829" s="244">
        <v>702</v>
      </c>
      <c r="Q829" s="228"/>
      <c r="R829" s="244" t="s">
        <v>3324</v>
      </c>
      <c r="S829" s="244"/>
      <c r="T829" s="228"/>
      <c r="U829" s="244">
        <v>230</v>
      </c>
      <c r="V829" s="241"/>
      <c r="W829" s="244" t="s">
        <v>6169</v>
      </c>
      <c r="X829" s="241"/>
      <c r="Y829" s="241"/>
      <c r="Z829" s="241"/>
      <c r="AA829" s="241"/>
      <c r="AB829" s="241"/>
      <c r="AC829" s="241" t="s">
        <v>6161</v>
      </c>
      <c r="AD829" s="241">
        <v>2013</v>
      </c>
      <c r="AE829" s="241"/>
      <c r="AF829" s="241"/>
      <c r="AG829" s="241"/>
      <c r="AH829" s="241"/>
      <c r="AI829" s="244">
        <v>4100</v>
      </c>
      <c r="AJ829" s="241"/>
    </row>
    <row r="830" spans="1:36 16380:16384" s="214" customFormat="1" ht="24.95" customHeight="1">
      <c r="A830" s="1410"/>
      <c r="B830" s="903"/>
      <c r="C830" s="227" t="s">
        <v>5921</v>
      </c>
      <c r="D830" s="227" t="s">
        <v>24661</v>
      </c>
      <c r="E830" s="227" t="s">
        <v>6170</v>
      </c>
      <c r="F830" s="227" t="s">
        <v>5921</v>
      </c>
      <c r="G830" s="227" t="s">
        <v>5921</v>
      </c>
      <c r="H830" s="228">
        <v>42363</v>
      </c>
      <c r="I830" s="228">
        <v>946.5</v>
      </c>
      <c r="J830" s="228">
        <v>1247.1300000000001</v>
      </c>
      <c r="K830" s="228" t="s">
        <v>12747</v>
      </c>
      <c r="L830" s="228" t="s">
        <v>20624</v>
      </c>
      <c r="M830" s="228"/>
      <c r="N830" s="228"/>
      <c r="O830" s="228">
        <v>260.72000000000003</v>
      </c>
      <c r="P830" s="228">
        <v>230.72</v>
      </c>
      <c r="Q830" s="228"/>
      <c r="R830" s="227" t="s">
        <v>6171</v>
      </c>
      <c r="S830" s="228"/>
      <c r="T830" s="228"/>
      <c r="U830" s="228">
        <v>30</v>
      </c>
      <c r="V830" s="233"/>
      <c r="W830" s="227"/>
      <c r="X830" s="227"/>
      <c r="Y830" s="227"/>
      <c r="Z830" s="227"/>
      <c r="AA830" s="227"/>
      <c r="AB830" s="227"/>
      <c r="AC830" s="227"/>
      <c r="AD830" s="241">
        <v>2015</v>
      </c>
      <c r="AE830" s="241"/>
      <c r="AF830" s="241"/>
      <c r="AG830" s="241"/>
      <c r="AH830" s="241"/>
      <c r="AI830" s="244">
        <v>900</v>
      </c>
      <c r="AJ830" s="244"/>
    </row>
    <row r="831" spans="1:36 16380:16384" s="214" customFormat="1" ht="24.95" customHeight="1">
      <c r="A831" s="1410"/>
      <c r="B831" s="903"/>
      <c r="C831" s="227" t="s">
        <v>13340</v>
      </c>
      <c r="D831" s="227" t="s">
        <v>24662</v>
      </c>
      <c r="E831" s="227" t="s">
        <v>24663</v>
      </c>
      <c r="F831" s="227" t="s">
        <v>13340</v>
      </c>
      <c r="G831" s="227" t="s">
        <v>13340</v>
      </c>
      <c r="H831" s="228">
        <v>2459</v>
      </c>
      <c r="I831" s="228">
        <v>940.11</v>
      </c>
      <c r="J831" s="228">
        <v>996.97</v>
      </c>
      <c r="K831" s="228" t="s">
        <v>2005</v>
      </c>
      <c r="L831" s="228" t="s">
        <v>20548</v>
      </c>
      <c r="M831" s="228" t="s">
        <v>12747</v>
      </c>
      <c r="N831" s="228"/>
      <c r="O831" s="228">
        <v>721</v>
      </c>
      <c r="P831" s="228">
        <v>721.12</v>
      </c>
      <c r="Q831" s="228" t="s">
        <v>24664</v>
      </c>
      <c r="R831" s="227" t="s">
        <v>24665</v>
      </c>
      <c r="S831" s="228"/>
      <c r="T831" s="228"/>
      <c r="U831" s="228"/>
      <c r="V831" s="241"/>
      <c r="W831" s="227"/>
      <c r="X831" s="227"/>
      <c r="Y831" s="227"/>
      <c r="Z831" s="227"/>
      <c r="AA831" s="227"/>
      <c r="AB831" s="227"/>
      <c r="AC831" s="227"/>
      <c r="AD831" s="241">
        <v>2024</v>
      </c>
      <c r="AE831" s="241"/>
      <c r="AF831" s="241"/>
      <c r="AG831" s="241"/>
      <c r="AH831" s="241"/>
      <c r="AI831" s="244">
        <v>3700</v>
      </c>
      <c r="AJ831" s="244" t="s">
        <v>13749</v>
      </c>
    </row>
    <row r="832" spans="1:36 16380:16384" s="214" customFormat="1" ht="24.95" customHeight="1">
      <c r="A832" s="1410"/>
      <c r="B832" s="200"/>
      <c r="C832" s="227" t="s">
        <v>5925</v>
      </c>
      <c r="D832" s="227" t="s">
        <v>24666</v>
      </c>
      <c r="E832" s="227" t="s">
        <v>6172</v>
      </c>
      <c r="F832" s="227" t="s">
        <v>5925</v>
      </c>
      <c r="G832" s="227" t="s">
        <v>5925</v>
      </c>
      <c r="H832" s="228">
        <v>14748</v>
      </c>
      <c r="I832" s="228">
        <v>3309</v>
      </c>
      <c r="J832" s="228">
        <v>5664</v>
      </c>
      <c r="K832" s="244"/>
      <c r="L832" s="244"/>
      <c r="M832" s="244"/>
      <c r="N832" s="244"/>
      <c r="O832" s="228">
        <v>1906</v>
      </c>
      <c r="P832" s="228">
        <v>1595</v>
      </c>
      <c r="Q832" s="228" t="s">
        <v>6173</v>
      </c>
      <c r="R832" s="227" t="s">
        <v>1174</v>
      </c>
      <c r="S832" s="228"/>
      <c r="T832" s="228"/>
      <c r="U832" s="228">
        <v>311</v>
      </c>
      <c r="V832" s="241"/>
      <c r="W832" s="227" t="s">
        <v>6174</v>
      </c>
      <c r="X832" s="241"/>
      <c r="Y832" s="241"/>
      <c r="Z832" s="241"/>
      <c r="AA832" s="241"/>
      <c r="AB832" s="241"/>
      <c r="AC832" s="241"/>
      <c r="AD832" s="241">
        <v>2005</v>
      </c>
      <c r="AE832" s="241"/>
      <c r="AF832" s="241"/>
      <c r="AG832" s="241"/>
      <c r="AH832" s="241"/>
      <c r="AI832" s="244">
        <v>10686</v>
      </c>
      <c r="AJ832" s="244"/>
    </row>
    <row r="833" spans="1:36" s="214" customFormat="1" ht="24.95" customHeight="1">
      <c r="A833" s="1410"/>
      <c r="B833" s="200"/>
      <c r="C833" s="227" t="s">
        <v>5925</v>
      </c>
      <c r="D833" s="227" t="s">
        <v>24667</v>
      </c>
      <c r="E833" s="227" t="s">
        <v>6175</v>
      </c>
      <c r="F833" s="227" t="s">
        <v>5925</v>
      </c>
      <c r="G833" s="227" t="s">
        <v>5925</v>
      </c>
      <c r="H833" s="228">
        <v>2934</v>
      </c>
      <c r="I833" s="228">
        <v>402</v>
      </c>
      <c r="J833" s="228">
        <v>455</v>
      </c>
      <c r="K833" s="244"/>
      <c r="L833" s="244"/>
      <c r="M833" s="244"/>
      <c r="N833" s="244"/>
      <c r="O833" s="228">
        <v>325</v>
      </c>
      <c r="P833" s="228">
        <v>325</v>
      </c>
      <c r="Q833" s="228" t="s">
        <v>6176</v>
      </c>
      <c r="R833" s="227" t="s">
        <v>1172</v>
      </c>
      <c r="S833" s="228"/>
      <c r="T833" s="228"/>
      <c r="U833" s="228"/>
      <c r="V833" s="241"/>
      <c r="W833" s="227"/>
      <c r="X833" s="241"/>
      <c r="Y833" s="241"/>
      <c r="Z833" s="241"/>
      <c r="AA833" s="241"/>
      <c r="AB833" s="241"/>
      <c r="AC833" s="241"/>
      <c r="AD833" s="241">
        <v>2010</v>
      </c>
      <c r="AE833" s="241"/>
      <c r="AF833" s="241"/>
      <c r="AG833" s="241"/>
      <c r="AH833" s="241"/>
      <c r="AI833" s="244">
        <v>500</v>
      </c>
      <c r="AJ833" s="244"/>
    </row>
    <row r="834" spans="1:36" s="214" customFormat="1" ht="24.95" customHeight="1">
      <c r="A834" s="1410"/>
      <c r="B834" s="200"/>
      <c r="C834" s="227" t="s">
        <v>14267</v>
      </c>
      <c r="D834" s="227" t="s">
        <v>24668</v>
      </c>
      <c r="E834" s="227" t="s">
        <v>24669</v>
      </c>
      <c r="F834" s="227" t="s">
        <v>5925</v>
      </c>
      <c r="G834" s="227" t="s">
        <v>5925</v>
      </c>
      <c r="H834" s="228">
        <v>15150</v>
      </c>
      <c r="I834" s="228">
        <v>1866</v>
      </c>
      <c r="J834" s="228">
        <v>2514</v>
      </c>
      <c r="K834" s="244"/>
      <c r="L834" s="244"/>
      <c r="M834" s="244"/>
      <c r="N834" s="244"/>
      <c r="O834" s="228"/>
      <c r="P834" s="228"/>
      <c r="Q834" s="228"/>
      <c r="R834" s="227" t="s">
        <v>14021</v>
      </c>
      <c r="S834" s="228"/>
      <c r="T834" s="228"/>
      <c r="U834" s="228"/>
      <c r="V834" s="241"/>
      <c r="W834" s="227" t="s">
        <v>24670</v>
      </c>
      <c r="X834" s="241"/>
      <c r="Y834" s="241"/>
      <c r="Z834" s="241"/>
      <c r="AA834" s="241"/>
      <c r="AB834" s="241"/>
      <c r="AC834" s="241"/>
      <c r="AD834" s="241">
        <v>2024</v>
      </c>
      <c r="AE834" s="241"/>
      <c r="AF834" s="241"/>
      <c r="AG834" s="241"/>
      <c r="AH834" s="241"/>
      <c r="AI834" s="244"/>
      <c r="AJ834" s="244" t="s">
        <v>13749</v>
      </c>
    </row>
    <row r="835" spans="1:36" s="214" customFormat="1" ht="24.95" customHeight="1">
      <c r="A835" s="1410"/>
      <c r="B835" s="200"/>
      <c r="C835" s="227" t="s">
        <v>14267</v>
      </c>
      <c r="D835" s="227" t="s">
        <v>24671</v>
      </c>
      <c r="E835" s="227" t="s">
        <v>24672</v>
      </c>
      <c r="F835" s="227" t="s">
        <v>5925</v>
      </c>
      <c r="G835" s="227" t="s">
        <v>5925</v>
      </c>
      <c r="H835" s="228">
        <v>10294</v>
      </c>
      <c r="I835" s="228">
        <v>1819</v>
      </c>
      <c r="J835" s="228">
        <v>2890</v>
      </c>
      <c r="K835" s="244"/>
      <c r="L835" s="244"/>
      <c r="M835" s="244"/>
      <c r="N835" s="244"/>
      <c r="O835" s="228"/>
      <c r="P835" s="228"/>
      <c r="Q835" s="228"/>
      <c r="R835" s="227" t="s">
        <v>14021</v>
      </c>
      <c r="S835" s="228"/>
      <c r="T835" s="228"/>
      <c r="U835" s="228"/>
      <c r="V835" s="241"/>
      <c r="W835" s="227" t="s">
        <v>24673</v>
      </c>
      <c r="X835" s="241"/>
      <c r="Y835" s="241"/>
      <c r="Z835" s="241"/>
      <c r="AA835" s="241"/>
      <c r="AB835" s="241"/>
      <c r="AC835" s="241"/>
      <c r="AD835" s="241">
        <v>2024</v>
      </c>
      <c r="AE835" s="241"/>
      <c r="AF835" s="241"/>
      <c r="AG835" s="241"/>
      <c r="AH835" s="241"/>
      <c r="AI835" s="244"/>
      <c r="AJ835" s="244" t="s">
        <v>13749</v>
      </c>
    </row>
    <row r="836" spans="1:36" s="214" customFormat="1" ht="24.95" customHeight="1">
      <c r="A836" s="1410"/>
      <c r="B836" s="903"/>
      <c r="C836" s="227" t="s">
        <v>5932</v>
      </c>
      <c r="D836" s="227" t="s">
        <v>14226</v>
      </c>
      <c r="E836" s="227" t="s">
        <v>6177</v>
      </c>
      <c r="F836" s="227" t="s">
        <v>5932</v>
      </c>
      <c r="G836" s="227" t="s">
        <v>24674</v>
      </c>
      <c r="H836" s="228">
        <v>49020</v>
      </c>
      <c r="I836" s="228">
        <v>3741</v>
      </c>
      <c r="J836" s="228">
        <v>3741</v>
      </c>
      <c r="K836" s="228"/>
      <c r="L836" s="228"/>
      <c r="M836" s="228"/>
      <c r="N836" s="228"/>
      <c r="O836" s="228">
        <v>2057</v>
      </c>
      <c r="P836" s="228">
        <v>2057</v>
      </c>
      <c r="Q836" s="228"/>
      <c r="R836" s="227" t="s">
        <v>1174</v>
      </c>
      <c r="S836" s="228"/>
      <c r="T836" s="228"/>
      <c r="U836" s="228"/>
      <c r="V836" s="233"/>
      <c r="W836" s="227" t="s">
        <v>6178</v>
      </c>
      <c r="X836" s="227"/>
      <c r="Y836" s="227"/>
      <c r="Z836" s="233"/>
      <c r="AA836" s="233"/>
      <c r="AB836" s="233"/>
      <c r="AC836" s="233"/>
      <c r="AD836" s="241">
        <v>2010</v>
      </c>
      <c r="AE836" s="241"/>
      <c r="AF836" s="241"/>
      <c r="AG836" s="241"/>
      <c r="AH836" s="241"/>
      <c r="AI836" s="244">
        <v>9718</v>
      </c>
      <c r="AJ836" s="400"/>
    </row>
    <row r="837" spans="1:36" s="214" customFormat="1" ht="24.95" customHeight="1">
      <c r="A837" s="1410"/>
      <c r="B837" s="903"/>
      <c r="C837" s="227" t="s">
        <v>6179</v>
      </c>
      <c r="D837" s="227" t="s">
        <v>24675</v>
      </c>
      <c r="E837" s="227" t="s">
        <v>6180</v>
      </c>
      <c r="F837" s="227" t="s">
        <v>5932</v>
      </c>
      <c r="G837" s="227" t="s">
        <v>5932</v>
      </c>
      <c r="H837" s="228">
        <v>3475</v>
      </c>
      <c r="I837" s="228">
        <v>345</v>
      </c>
      <c r="J837" s="228">
        <v>331</v>
      </c>
      <c r="K837" s="244"/>
      <c r="L837" s="244"/>
      <c r="M837" s="244"/>
      <c r="N837" s="244"/>
      <c r="O837" s="228">
        <v>331</v>
      </c>
      <c r="P837" s="228">
        <v>331</v>
      </c>
      <c r="Q837" s="228" t="s">
        <v>6181</v>
      </c>
      <c r="R837" s="227" t="s">
        <v>6182</v>
      </c>
      <c r="S837" s="228"/>
      <c r="T837" s="228"/>
      <c r="U837" s="228"/>
      <c r="V837" s="241"/>
      <c r="W837" s="227" t="s">
        <v>6178</v>
      </c>
      <c r="X837" s="241"/>
      <c r="Y837" s="241"/>
      <c r="Z837" s="241"/>
      <c r="AA837" s="241"/>
      <c r="AB837" s="241"/>
      <c r="AC837" s="241"/>
      <c r="AD837" s="241">
        <v>2010</v>
      </c>
      <c r="AE837" s="241"/>
      <c r="AF837" s="241"/>
      <c r="AG837" s="241"/>
      <c r="AH837" s="241"/>
      <c r="AI837" s="244">
        <v>800</v>
      </c>
      <c r="AJ837" s="400"/>
    </row>
    <row r="838" spans="1:36" s="214" customFormat="1" ht="24.95" customHeight="1">
      <c r="A838" s="1410"/>
      <c r="B838" s="903"/>
      <c r="C838" s="227" t="s">
        <v>14256</v>
      </c>
      <c r="D838" s="227" t="s">
        <v>24676</v>
      </c>
      <c r="E838" s="227" t="s">
        <v>14257</v>
      </c>
      <c r="F838" s="227" t="s">
        <v>14256</v>
      </c>
      <c r="G838" s="227" t="s">
        <v>14256</v>
      </c>
      <c r="H838" s="228">
        <v>1215</v>
      </c>
      <c r="I838" s="228">
        <v>770.85</v>
      </c>
      <c r="J838" s="228">
        <v>999</v>
      </c>
      <c r="K838" s="228"/>
      <c r="L838" s="228"/>
      <c r="M838" s="228"/>
      <c r="N838" s="228"/>
      <c r="O838" s="228"/>
      <c r="P838" s="228">
        <v>998</v>
      </c>
      <c r="Q838" s="228"/>
      <c r="R838" s="227" t="s">
        <v>26707</v>
      </c>
      <c r="S838" s="228"/>
      <c r="T838" s="228"/>
      <c r="U838" s="228"/>
      <c r="V838" s="233"/>
      <c r="W838" s="227" t="s">
        <v>12546</v>
      </c>
      <c r="X838" s="227"/>
      <c r="Y838" s="227"/>
      <c r="Z838" s="227"/>
      <c r="AA838" s="227"/>
      <c r="AB838" s="227"/>
      <c r="AC838" s="227"/>
      <c r="AD838" s="241">
        <v>2020</v>
      </c>
      <c r="AE838" s="241"/>
      <c r="AF838" s="241"/>
      <c r="AG838" s="241"/>
      <c r="AH838" s="241"/>
      <c r="AI838" s="244"/>
      <c r="AJ838" s="400"/>
    </row>
    <row r="839" spans="1:36" s="214" customFormat="1" ht="24.95" customHeight="1">
      <c r="A839" s="1410"/>
      <c r="B839" s="903"/>
      <c r="C839" s="227" t="s">
        <v>5932</v>
      </c>
      <c r="D839" s="227" t="s">
        <v>24677</v>
      </c>
      <c r="E839" s="227" t="s">
        <v>11208</v>
      </c>
      <c r="F839" s="227" t="s">
        <v>5932</v>
      </c>
      <c r="G839" s="227" t="s">
        <v>5932</v>
      </c>
      <c r="H839" s="228">
        <v>9479</v>
      </c>
      <c r="I839" s="228">
        <v>620</v>
      </c>
      <c r="J839" s="228">
        <v>845</v>
      </c>
      <c r="K839" s="228"/>
      <c r="L839" s="228"/>
      <c r="M839" s="228"/>
      <c r="N839" s="228"/>
      <c r="O839" s="228">
        <v>620</v>
      </c>
      <c r="P839" s="228">
        <v>620</v>
      </c>
      <c r="Q839" s="228"/>
      <c r="R839" s="227" t="s">
        <v>26708</v>
      </c>
      <c r="S839" s="228"/>
      <c r="T839" s="228"/>
      <c r="U839" s="228"/>
      <c r="V839" s="233"/>
      <c r="W839" s="227" t="s">
        <v>26709</v>
      </c>
      <c r="X839" s="227"/>
      <c r="Y839" s="227"/>
      <c r="Z839" s="227"/>
      <c r="AA839" s="227"/>
      <c r="AB839" s="227"/>
      <c r="AC839" s="227"/>
      <c r="AD839" s="241">
        <v>2019</v>
      </c>
      <c r="AE839" s="241"/>
      <c r="AF839" s="241"/>
      <c r="AG839" s="241"/>
      <c r="AH839" s="241"/>
      <c r="AI839" s="244">
        <v>4700</v>
      </c>
      <c r="AJ839" s="244"/>
    </row>
    <row r="840" spans="1:36" s="214" customFormat="1" ht="24.95" customHeight="1">
      <c r="A840" s="133"/>
      <c r="B840" s="903"/>
      <c r="C840" s="227" t="s">
        <v>5932</v>
      </c>
      <c r="D840" s="227" t="s">
        <v>24678</v>
      </c>
      <c r="E840" s="227" t="s">
        <v>17875</v>
      </c>
      <c r="F840" s="227" t="s">
        <v>5932</v>
      </c>
      <c r="G840" s="227" t="s">
        <v>5932</v>
      </c>
      <c r="H840" s="228">
        <v>4051</v>
      </c>
      <c r="I840" s="228">
        <v>872</v>
      </c>
      <c r="J840" s="228">
        <v>996</v>
      </c>
      <c r="K840" s="228"/>
      <c r="L840" s="228"/>
      <c r="M840" s="228"/>
      <c r="N840" s="228"/>
      <c r="O840" s="228">
        <v>395</v>
      </c>
      <c r="P840" s="228">
        <v>395</v>
      </c>
      <c r="Q840" s="228"/>
      <c r="R840" s="227" t="s">
        <v>17184</v>
      </c>
      <c r="S840" s="228"/>
      <c r="T840" s="228"/>
      <c r="U840" s="228"/>
      <c r="V840" s="233"/>
      <c r="W840" s="227" t="s">
        <v>17192</v>
      </c>
      <c r="X840" s="227"/>
      <c r="Y840" s="227"/>
      <c r="Z840" s="227"/>
      <c r="AA840" s="227"/>
      <c r="AB840" s="227"/>
      <c r="AC840" s="227"/>
      <c r="AD840" s="241">
        <v>2022</v>
      </c>
      <c r="AE840" s="241"/>
      <c r="AF840" s="241"/>
      <c r="AG840" s="241"/>
      <c r="AH840" s="241"/>
      <c r="AI840" s="244"/>
      <c r="AJ840" s="244"/>
    </row>
    <row r="841" spans="1:36" s="214" customFormat="1" ht="24.95" customHeight="1">
      <c r="A841" s="133">
        <v>4</v>
      </c>
      <c r="B841" s="903"/>
      <c r="C841" s="227" t="s">
        <v>5932</v>
      </c>
      <c r="D841" s="227" t="s">
        <v>24679</v>
      </c>
      <c r="E841" s="227" t="s">
        <v>17170</v>
      </c>
      <c r="F841" s="227" t="s">
        <v>5932</v>
      </c>
      <c r="G841" s="227" t="s">
        <v>5932</v>
      </c>
      <c r="H841" s="228">
        <v>4150</v>
      </c>
      <c r="I841" s="228">
        <v>1082</v>
      </c>
      <c r="J841" s="228">
        <v>1067</v>
      </c>
      <c r="K841" s="228"/>
      <c r="L841" s="228"/>
      <c r="M841" s="228"/>
      <c r="N841" s="228"/>
      <c r="O841" s="228">
        <v>1067</v>
      </c>
      <c r="P841" s="228">
        <v>1067</v>
      </c>
      <c r="Q841" s="228"/>
      <c r="R841" s="227" t="s">
        <v>17184</v>
      </c>
      <c r="S841" s="228"/>
      <c r="T841" s="228"/>
      <c r="U841" s="228"/>
      <c r="V841" s="233"/>
      <c r="W841" s="227"/>
      <c r="X841" s="227"/>
      <c r="Y841" s="227"/>
      <c r="Z841" s="227"/>
      <c r="AA841" s="227"/>
      <c r="AB841" s="227"/>
      <c r="AC841" s="227"/>
      <c r="AD841" s="241">
        <v>2023</v>
      </c>
      <c r="AE841" s="241"/>
      <c r="AF841" s="241"/>
      <c r="AG841" s="241"/>
      <c r="AH841" s="241"/>
      <c r="AI841" s="244"/>
      <c r="AJ841" s="244"/>
    </row>
    <row r="842" spans="1:36" s="214" customFormat="1" ht="24.95" customHeight="1">
      <c r="A842" s="133"/>
      <c r="B842" s="903"/>
      <c r="C842" s="227" t="s">
        <v>5932</v>
      </c>
      <c r="D842" s="227" t="s">
        <v>24680</v>
      </c>
      <c r="E842" s="227" t="s">
        <v>24681</v>
      </c>
      <c r="F842" s="227" t="s">
        <v>14256</v>
      </c>
      <c r="G842" s="227" t="s">
        <v>14256</v>
      </c>
      <c r="H842" s="228">
        <v>11490</v>
      </c>
      <c r="I842" s="228">
        <v>1321</v>
      </c>
      <c r="J842" s="228">
        <v>1615</v>
      </c>
      <c r="K842" s="228" t="s">
        <v>2005</v>
      </c>
      <c r="L842" s="228" t="s">
        <v>20548</v>
      </c>
      <c r="M842" s="228"/>
      <c r="N842" s="228"/>
      <c r="O842" s="228">
        <v>1041</v>
      </c>
      <c r="P842" s="228">
        <v>1041</v>
      </c>
      <c r="Q842" s="228"/>
      <c r="R842" s="227" t="s">
        <v>14021</v>
      </c>
      <c r="S842" s="228"/>
      <c r="T842" s="228"/>
      <c r="U842" s="228"/>
      <c r="V842" s="233"/>
      <c r="W842" s="227" t="s">
        <v>24682</v>
      </c>
      <c r="X842" s="227"/>
      <c r="Y842" s="227"/>
      <c r="Z842" s="227"/>
      <c r="AA842" s="227"/>
      <c r="AB842" s="227"/>
      <c r="AC842" s="227"/>
      <c r="AD842" s="241"/>
      <c r="AE842" s="241"/>
      <c r="AF842" s="241"/>
      <c r="AG842" s="241"/>
      <c r="AH842" s="241"/>
      <c r="AI842" s="244"/>
      <c r="AJ842" s="244" t="s">
        <v>13749</v>
      </c>
    </row>
    <row r="843" spans="1:36" s="214" customFormat="1" ht="24.95" customHeight="1">
      <c r="A843" s="133"/>
      <c r="B843" s="903"/>
      <c r="C843" s="227" t="s">
        <v>5979</v>
      </c>
      <c r="D843" s="227" t="s">
        <v>14311</v>
      </c>
      <c r="E843" s="227" t="s">
        <v>6183</v>
      </c>
      <c r="F843" s="227" t="s">
        <v>5979</v>
      </c>
      <c r="G843" s="227" t="s">
        <v>5979</v>
      </c>
      <c r="H843" s="228">
        <v>35123</v>
      </c>
      <c r="I843" s="228">
        <v>5904</v>
      </c>
      <c r="J843" s="228">
        <v>18950</v>
      </c>
      <c r="K843" s="228"/>
      <c r="L843" s="228"/>
      <c r="M843" s="228"/>
      <c r="N843" s="228"/>
      <c r="O843" s="228">
        <v>1545</v>
      </c>
      <c r="P843" s="228"/>
      <c r="Q843" s="228"/>
      <c r="R843" s="227"/>
      <c r="S843" s="228">
        <v>1300</v>
      </c>
      <c r="T843" s="228" t="s">
        <v>1377</v>
      </c>
      <c r="U843" s="228">
        <v>245</v>
      </c>
      <c r="V843" s="233"/>
      <c r="W843" s="227" t="s">
        <v>6184</v>
      </c>
      <c r="X843" s="227"/>
      <c r="Y843" s="227"/>
      <c r="Z843" s="227"/>
      <c r="AA843" s="227"/>
      <c r="AB843" s="227"/>
      <c r="AC843" s="227"/>
      <c r="AD843" s="241">
        <v>2015</v>
      </c>
      <c r="AE843" s="241"/>
      <c r="AF843" s="241"/>
      <c r="AG843" s="241"/>
      <c r="AH843" s="241"/>
      <c r="AI843" s="244">
        <v>42900</v>
      </c>
      <c r="AJ843" s="244"/>
    </row>
    <row r="844" spans="1:36" s="214" customFormat="1" ht="24.95" customHeight="1">
      <c r="A844" s="133"/>
      <c r="B844" s="903"/>
      <c r="C844" s="227" t="s">
        <v>24683</v>
      </c>
      <c r="D844" s="227" t="s">
        <v>24684</v>
      </c>
      <c r="E844" s="227" t="s">
        <v>24685</v>
      </c>
      <c r="F844" s="227" t="s">
        <v>14211</v>
      </c>
      <c r="G844" s="227" t="s">
        <v>14211</v>
      </c>
      <c r="H844" s="228">
        <v>884</v>
      </c>
      <c r="I844" s="228">
        <v>710</v>
      </c>
      <c r="J844" s="228">
        <v>1297.28</v>
      </c>
      <c r="K844" s="228"/>
      <c r="L844" s="228"/>
      <c r="M844" s="228"/>
      <c r="N844" s="228"/>
      <c r="O844" s="228"/>
      <c r="P844" s="228"/>
      <c r="Q844" s="228"/>
      <c r="R844" s="227"/>
      <c r="S844" s="228"/>
      <c r="T844" s="228"/>
      <c r="U844" s="228">
        <v>710</v>
      </c>
      <c r="V844" s="233"/>
      <c r="W844" s="227"/>
      <c r="X844" s="227"/>
      <c r="Y844" s="227"/>
      <c r="Z844" s="227"/>
      <c r="AA844" s="227"/>
      <c r="AB844" s="227"/>
      <c r="AC844" s="227"/>
      <c r="AD844" s="241">
        <v>2022</v>
      </c>
      <c r="AE844" s="241"/>
      <c r="AF844" s="241"/>
      <c r="AG844" s="241"/>
      <c r="AH844" s="241"/>
      <c r="AI844" s="244">
        <v>1350</v>
      </c>
      <c r="AJ844" s="244" t="s">
        <v>13749</v>
      </c>
    </row>
    <row r="845" spans="1:36" s="214" customFormat="1" ht="24.95" customHeight="1">
      <c r="A845" s="133"/>
      <c r="B845" s="903"/>
      <c r="C845" s="227" t="s">
        <v>1878</v>
      </c>
      <c r="D845" s="227" t="s">
        <v>24686</v>
      </c>
      <c r="E845" s="227" t="s">
        <v>14258</v>
      </c>
      <c r="F845" s="227" t="s">
        <v>1878</v>
      </c>
      <c r="G845" s="227" t="s">
        <v>1878</v>
      </c>
      <c r="H845" s="228">
        <v>9535</v>
      </c>
      <c r="I845" s="228">
        <v>3623</v>
      </c>
      <c r="J845" s="228">
        <v>7855</v>
      </c>
      <c r="K845" s="228"/>
      <c r="L845" s="228"/>
      <c r="M845" s="228"/>
      <c r="N845" s="228"/>
      <c r="O845" s="228">
        <v>1166</v>
      </c>
      <c r="P845" s="228"/>
      <c r="Q845" s="228"/>
      <c r="R845" s="227"/>
      <c r="S845" s="228">
        <v>783</v>
      </c>
      <c r="T845" s="228" t="s">
        <v>1351</v>
      </c>
      <c r="U845" s="228">
        <v>383</v>
      </c>
      <c r="V845" s="233"/>
      <c r="W845" s="227" t="s">
        <v>24687</v>
      </c>
      <c r="X845" s="227"/>
      <c r="Y845" s="227"/>
      <c r="Z845" s="227"/>
      <c r="AA845" s="227"/>
      <c r="AB845" s="227"/>
      <c r="AC845" s="227"/>
      <c r="AD845" s="241">
        <v>2014</v>
      </c>
      <c r="AE845" s="241"/>
      <c r="AF845" s="241"/>
      <c r="AG845" s="241"/>
      <c r="AH845" s="241"/>
      <c r="AI845" s="254">
        <v>7800</v>
      </c>
      <c r="AJ845" s="244"/>
    </row>
    <row r="846" spans="1:36" s="214" customFormat="1" ht="24.95" customHeight="1">
      <c r="A846" s="133" t="s">
        <v>89</v>
      </c>
      <c r="B846" s="903"/>
      <c r="C846" s="227" t="s">
        <v>13341</v>
      </c>
      <c r="D846" s="227" t="s">
        <v>24688</v>
      </c>
      <c r="E846" s="227" t="s">
        <v>17876</v>
      </c>
      <c r="F846" s="227" t="s">
        <v>1878</v>
      </c>
      <c r="G846" s="227" t="s">
        <v>1878</v>
      </c>
      <c r="H846" s="228">
        <v>5864</v>
      </c>
      <c r="I846" s="228">
        <v>2041</v>
      </c>
      <c r="J846" s="228">
        <v>8639</v>
      </c>
      <c r="K846" s="228"/>
      <c r="L846" s="228"/>
      <c r="M846" s="228"/>
      <c r="N846" s="228"/>
      <c r="O846" s="228">
        <v>799</v>
      </c>
      <c r="P846" s="228">
        <v>799</v>
      </c>
      <c r="Q846" s="228"/>
      <c r="R846" s="227" t="s">
        <v>12809</v>
      </c>
      <c r="S846" s="228"/>
      <c r="T846" s="228"/>
      <c r="U846" s="228"/>
      <c r="V846" s="233"/>
      <c r="W846" s="227" t="s">
        <v>13921</v>
      </c>
      <c r="X846" s="227"/>
      <c r="Y846" s="227"/>
      <c r="Z846" s="227"/>
      <c r="AA846" s="227"/>
      <c r="AB846" s="227"/>
      <c r="AC846" s="227"/>
      <c r="AD846" s="241">
        <v>2022</v>
      </c>
      <c r="AE846" s="241"/>
      <c r="AF846" s="241"/>
      <c r="AG846" s="241"/>
      <c r="AH846" s="241"/>
      <c r="AI846" s="254">
        <v>2400</v>
      </c>
      <c r="AJ846" s="244"/>
    </row>
    <row r="847" spans="1:36" s="214" customFormat="1" ht="24.95" customHeight="1">
      <c r="A847" s="133"/>
      <c r="B847" s="903"/>
      <c r="C847" s="227" t="s">
        <v>13341</v>
      </c>
      <c r="D847" s="227" t="s">
        <v>24689</v>
      </c>
      <c r="E847" s="227" t="s">
        <v>17171</v>
      </c>
      <c r="F847" s="227" t="s">
        <v>13341</v>
      </c>
      <c r="G847" s="227" t="s">
        <v>13341</v>
      </c>
      <c r="H847" s="228">
        <v>102790</v>
      </c>
      <c r="I847" s="228">
        <v>2927</v>
      </c>
      <c r="J847" s="228">
        <v>3670</v>
      </c>
      <c r="K847" s="228"/>
      <c r="L847" s="228"/>
      <c r="M847" s="228"/>
      <c r="N847" s="228"/>
      <c r="O847" s="228">
        <v>1118</v>
      </c>
      <c r="P847" s="228">
        <v>1118</v>
      </c>
      <c r="Q847" s="228"/>
      <c r="R847" s="227" t="s">
        <v>14333</v>
      </c>
      <c r="S847" s="228"/>
      <c r="T847" s="228"/>
      <c r="U847" s="228"/>
      <c r="V847" s="233"/>
      <c r="W847" s="227" t="s">
        <v>2009</v>
      </c>
      <c r="X847" s="227"/>
      <c r="Y847" s="227"/>
      <c r="Z847" s="227"/>
      <c r="AA847" s="227"/>
      <c r="AB847" s="227"/>
      <c r="AC847" s="227"/>
      <c r="AD847" s="241">
        <v>2018</v>
      </c>
      <c r="AE847" s="241"/>
      <c r="AF847" s="241"/>
      <c r="AG847" s="241"/>
      <c r="AH847" s="241"/>
      <c r="AI847" s="254">
        <v>9400</v>
      </c>
      <c r="AJ847" s="244"/>
    </row>
    <row r="848" spans="1:36" s="214" customFormat="1" ht="24.95" customHeight="1">
      <c r="A848" s="133"/>
      <c r="B848" s="903"/>
      <c r="C848" s="241" t="s">
        <v>5940</v>
      </c>
      <c r="D848" s="241" t="s">
        <v>24690</v>
      </c>
      <c r="E848" s="241" t="s">
        <v>6185</v>
      </c>
      <c r="F848" s="241" t="s">
        <v>5940</v>
      </c>
      <c r="G848" s="241" t="s">
        <v>5940</v>
      </c>
      <c r="H848" s="244">
        <v>23839</v>
      </c>
      <c r="I848" s="244">
        <v>1515.12</v>
      </c>
      <c r="J848" s="244">
        <v>2472</v>
      </c>
      <c r="K848" s="228"/>
      <c r="L848" s="228"/>
      <c r="M848" s="228"/>
      <c r="N848" s="228"/>
      <c r="O848" s="244">
        <v>858</v>
      </c>
      <c r="P848" s="244">
        <v>749</v>
      </c>
      <c r="Q848" s="228" t="s">
        <v>6186</v>
      </c>
      <c r="R848" s="227" t="s">
        <v>1174</v>
      </c>
      <c r="S848" s="244"/>
      <c r="T848" s="228"/>
      <c r="U848" s="244">
        <v>109</v>
      </c>
      <c r="V848" s="233"/>
      <c r="W848" s="241" t="s">
        <v>6184</v>
      </c>
      <c r="X848" s="227"/>
      <c r="Y848" s="227"/>
      <c r="Z848" s="227"/>
      <c r="AA848" s="227"/>
      <c r="AB848" s="227"/>
      <c r="AC848" s="227"/>
      <c r="AD848" s="241">
        <v>2011</v>
      </c>
      <c r="AE848" s="241"/>
      <c r="AF848" s="241"/>
      <c r="AG848" s="241"/>
      <c r="AH848" s="241"/>
      <c r="AI848" s="244">
        <v>5238</v>
      </c>
      <c r="AJ848" s="244"/>
    </row>
    <row r="849" spans="1:36" s="214" customFormat="1" ht="24.95" customHeight="1">
      <c r="A849" s="133"/>
      <c r="B849" s="903"/>
      <c r="C849" s="241" t="s">
        <v>13226</v>
      </c>
      <c r="D849" s="241" t="s">
        <v>24691</v>
      </c>
      <c r="E849" s="241" t="s">
        <v>17172</v>
      </c>
      <c r="F849" s="241" t="s">
        <v>5940</v>
      </c>
      <c r="G849" s="241" t="s">
        <v>5940</v>
      </c>
      <c r="H849" s="244">
        <v>29987</v>
      </c>
      <c r="I849" s="244">
        <v>1693</v>
      </c>
      <c r="J849" s="244">
        <v>2796</v>
      </c>
      <c r="K849" s="228"/>
      <c r="L849" s="228"/>
      <c r="M849" s="228"/>
      <c r="N849" s="228"/>
      <c r="O849" s="244">
        <f>P849+S849</f>
        <v>1086.5</v>
      </c>
      <c r="P849" s="244">
        <v>749</v>
      </c>
      <c r="Q849" s="228" t="s">
        <v>17185</v>
      </c>
      <c r="R849" s="227" t="s">
        <v>1174</v>
      </c>
      <c r="S849" s="244">
        <v>337.5</v>
      </c>
      <c r="T849" s="228" t="s">
        <v>17186</v>
      </c>
      <c r="U849" s="244">
        <v>109</v>
      </c>
      <c r="V849" s="233"/>
      <c r="W849" s="241" t="s">
        <v>17193</v>
      </c>
      <c r="X849" s="227"/>
      <c r="Y849" s="227"/>
      <c r="Z849" s="227"/>
      <c r="AA849" s="227"/>
      <c r="AB849" s="227"/>
      <c r="AC849" s="227"/>
      <c r="AD849" s="241">
        <v>2023</v>
      </c>
      <c r="AE849" s="241"/>
      <c r="AF849" s="241"/>
      <c r="AG849" s="241"/>
      <c r="AH849" s="241"/>
      <c r="AI849" s="244">
        <v>11100</v>
      </c>
      <c r="AJ849" s="244"/>
    </row>
    <row r="850" spans="1:36" s="214" customFormat="1" ht="24.95" customHeight="1">
      <c r="A850" s="133" t="s">
        <v>315</v>
      </c>
      <c r="B850" s="903"/>
      <c r="C850" s="241" t="s">
        <v>13226</v>
      </c>
      <c r="D850" s="241" t="s">
        <v>24692</v>
      </c>
      <c r="E850" s="241" t="s">
        <v>17173</v>
      </c>
      <c r="F850" s="241" t="s">
        <v>5940</v>
      </c>
      <c r="G850" s="241" t="s">
        <v>5940</v>
      </c>
      <c r="H850" s="244">
        <v>12376</v>
      </c>
      <c r="I850" s="244">
        <v>1772</v>
      </c>
      <c r="J850" s="244">
        <v>2778</v>
      </c>
      <c r="K850" s="244" t="s">
        <v>1207</v>
      </c>
      <c r="L850" s="244" t="s">
        <v>454</v>
      </c>
      <c r="M850" s="244" t="s">
        <v>1172</v>
      </c>
      <c r="N850" s="244"/>
      <c r="O850" s="244">
        <f>P850+S850</f>
        <v>1086.5</v>
      </c>
      <c r="P850" s="244">
        <v>749</v>
      </c>
      <c r="Q850" s="228" t="s">
        <v>17185</v>
      </c>
      <c r="R850" s="227" t="s">
        <v>1174</v>
      </c>
      <c r="S850" s="244">
        <v>337.5</v>
      </c>
      <c r="T850" s="228" t="s">
        <v>17186</v>
      </c>
      <c r="U850" s="244">
        <v>109</v>
      </c>
      <c r="V850" s="241">
        <v>1478</v>
      </c>
      <c r="W850" s="241" t="s">
        <v>17877</v>
      </c>
      <c r="X850" s="241"/>
      <c r="Y850" s="241"/>
      <c r="Z850" s="241"/>
      <c r="AA850" s="241"/>
      <c r="AB850" s="241"/>
      <c r="AC850" s="241"/>
      <c r="AD850" s="241">
        <v>2023</v>
      </c>
      <c r="AE850" s="241"/>
      <c r="AF850" s="241"/>
      <c r="AG850" s="241"/>
      <c r="AH850" s="241"/>
      <c r="AI850" s="244">
        <v>11100</v>
      </c>
      <c r="AJ850" s="244"/>
    </row>
    <row r="851" spans="1:36" s="214" customFormat="1" ht="24.95" customHeight="1">
      <c r="A851" s="154"/>
      <c r="B851" s="903"/>
      <c r="C851" s="241" t="s">
        <v>5937</v>
      </c>
      <c r="D851" s="241" t="s">
        <v>24436</v>
      </c>
      <c r="E851" s="241" t="s">
        <v>6187</v>
      </c>
      <c r="F851" s="241" t="s">
        <v>5937</v>
      </c>
      <c r="G851" s="241" t="s">
        <v>13256</v>
      </c>
      <c r="H851" s="244">
        <v>8100</v>
      </c>
      <c r="I851" s="244">
        <v>1698</v>
      </c>
      <c r="J851" s="244">
        <v>3256</v>
      </c>
      <c r="K851" s="244" t="s">
        <v>1207</v>
      </c>
      <c r="L851" s="244" t="s">
        <v>1172</v>
      </c>
      <c r="M851" s="244" t="s">
        <v>454</v>
      </c>
      <c r="N851" s="244"/>
      <c r="O851" s="244">
        <v>1243</v>
      </c>
      <c r="P851" s="244">
        <v>1105</v>
      </c>
      <c r="Q851" s="228" t="s">
        <v>6188</v>
      </c>
      <c r="R851" s="227" t="s">
        <v>1174</v>
      </c>
      <c r="S851" s="244"/>
      <c r="T851" s="228"/>
      <c r="U851" s="244">
        <v>138</v>
      </c>
      <c r="V851" s="241">
        <v>1150</v>
      </c>
      <c r="W851" s="241" t="s">
        <v>6189</v>
      </c>
      <c r="X851" s="241"/>
      <c r="Y851" s="241"/>
      <c r="Z851" s="241"/>
      <c r="AA851" s="241"/>
      <c r="AB851" s="241"/>
      <c r="AC851" s="241"/>
      <c r="AD851" s="241">
        <v>2001</v>
      </c>
      <c r="AE851" s="241"/>
      <c r="AF851" s="241"/>
      <c r="AG851" s="241"/>
      <c r="AH851" s="241"/>
      <c r="AI851" s="244">
        <v>3850</v>
      </c>
      <c r="AJ851" s="244"/>
    </row>
    <row r="852" spans="1:36" s="214" customFormat="1" ht="24.95" customHeight="1">
      <c r="A852" s="133"/>
      <c r="B852" s="903"/>
      <c r="C852" s="227" t="s">
        <v>5937</v>
      </c>
      <c r="D852" s="227" t="s">
        <v>15083</v>
      </c>
      <c r="E852" s="227" t="s">
        <v>9984</v>
      </c>
      <c r="F852" s="227" t="s">
        <v>5937</v>
      </c>
      <c r="G852" s="227" t="s">
        <v>5937</v>
      </c>
      <c r="H852" s="228">
        <v>42308</v>
      </c>
      <c r="I852" s="228">
        <v>3832.03</v>
      </c>
      <c r="J852" s="228">
        <v>9659.0300000000007</v>
      </c>
      <c r="K852" s="228" t="s">
        <v>12477</v>
      </c>
      <c r="L852" s="228" t="s">
        <v>2005</v>
      </c>
      <c r="M852" s="228" t="s">
        <v>16113</v>
      </c>
      <c r="N852" s="228"/>
      <c r="O852" s="228">
        <v>1679</v>
      </c>
      <c r="P852" s="228">
        <v>1426</v>
      </c>
      <c r="Q852" s="228" t="s">
        <v>9985</v>
      </c>
      <c r="R852" s="227" t="s">
        <v>19096</v>
      </c>
      <c r="S852" s="228"/>
      <c r="T852" s="228"/>
      <c r="U852" s="228">
        <v>253</v>
      </c>
      <c r="V852" s="233"/>
      <c r="W852" s="227" t="s">
        <v>17878</v>
      </c>
      <c r="X852" s="227"/>
      <c r="Y852" s="227"/>
      <c r="Z852" s="227"/>
      <c r="AA852" s="227"/>
      <c r="AB852" s="227"/>
      <c r="AC852" s="227"/>
      <c r="AD852" s="241">
        <v>2018</v>
      </c>
      <c r="AE852" s="241"/>
      <c r="AF852" s="241"/>
      <c r="AG852" s="241"/>
      <c r="AH852" s="241"/>
      <c r="AI852" s="244">
        <v>18400</v>
      </c>
      <c r="AJ852" s="244"/>
    </row>
    <row r="853" spans="1:36" s="214" customFormat="1" ht="24.95" customHeight="1">
      <c r="A853" s="133"/>
      <c r="B853" s="903"/>
      <c r="C853" s="227" t="s">
        <v>5985</v>
      </c>
      <c r="D853" s="227" t="s">
        <v>24693</v>
      </c>
      <c r="E853" s="227" t="s">
        <v>12202</v>
      </c>
      <c r="F853" s="227" t="s">
        <v>5985</v>
      </c>
      <c r="G853" s="227" t="s">
        <v>12203</v>
      </c>
      <c r="H853" s="228">
        <v>70022</v>
      </c>
      <c r="I853" s="228">
        <v>3017.41</v>
      </c>
      <c r="J853" s="228">
        <v>4954.1000000000004</v>
      </c>
      <c r="K853" s="228"/>
      <c r="L853" s="228"/>
      <c r="M853" s="228"/>
      <c r="N853" s="228"/>
      <c r="O853" s="228">
        <v>2045.8999999999999</v>
      </c>
      <c r="P853" s="228">
        <v>984.69</v>
      </c>
      <c r="Q853" s="228" t="s">
        <v>12204</v>
      </c>
      <c r="R853" s="227" t="s">
        <v>1504</v>
      </c>
      <c r="S853" s="228">
        <v>672.41</v>
      </c>
      <c r="T853" s="228" t="s">
        <v>1351</v>
      </c>
      <c r="U853" s="228">
        <v>388.8</v>
      </c>
      <c r="V853" s="233"/>
      <c r="W853" s="227" t="s">
        <v>389</v>
      </c>
      <c r="X853" s="227"/>
      <c r="Y853" s="227"/>
      <c r="Z853" s="227"/>
      <c r="AA853" s="227"/>
      <c r="AB853" s="227"/>
      <c r="AC853" s="227"/>
      <c r="AD853" s="241">
        <v>2019</v>
      </c>
      <c r="AE853" s="241"/>
      <c r="AF853" s="241"/>
      <c r="AG853" s="241"/>
      <c r="AH853" s="241"/>
      <c r="AI853" s="244">
        <v>16200</v>
      </c>
      <c r="AJ853" s="244"/>
    </row>
    <row r="854" spans="1:36" s="214" customFormat="1" ht="24.95" customHeight="1">
      <c r="A854" s="261"/>
      <c r="B854" s="903"/>
      <c r="C854" s="227" t="s">
        <v>5938</v>
      </c>
      <c r="D854" s="227" t="s">
        <v>24445</v>
      </c>
      <c r="E854" s="227" t="s">
        <v>9986</v>
      </c>
      <c r="F854" s="227" t="s">
        <v>5938</v>
      </c>
      <c r="G854" s="227" t="s">
        <v>5938</v>
      </c>
      <c r="H854" s="228">
        <v>4573</v>
      </c>
      <c r="I854" s="228">
        <v>1800</v>
      </c>
      <c r="J854" s="228">
        <v>4622</v>
      </c>
      <c r="K854" s="228"/>
      <c r="L854" s="228"/>
      <c r="M854" s="228"/>
      <c r="N854" s="228"/>
      <c r="O854" s="228">
        <v>2176</v>
      </c>
      <c r="P854" s="228">
        <v>1215</v>
      </c>
      <c r="Q854" s="228" t="s">
        <v>9987</v>
      </c>
      <c r="R854" s="227" t="s">
        <v>9298</v>
      </c>
      <c r="S854" s="228">
        <v>798</v>
      </c>
      <c r="T854" s="228" t="s">
        <v>9988</v>
      </c>
      <c r="U854" s="228">
        <v>163</v>
      </c>
      <c r="V854" s="233"/>
      <c r="W854" s="227" t="s">
        <v>1139</v>
      </c>
      <c r="X854" s="227"/>
      <c r="Y854" s="227"/>
      <c r="Z854" s="227"/>
      <c r="AA854" s="227"/>
      <c r="AB854" s="227"/>
      <c r="AC854" s="227"/>
      <c r="AD854" s="241">
        <v>2018</v>
      </c>
      <c r="AE854" s="241"/>
      <c r="AF854" s="241"/>
      <c r="AG854" s="241"/>
      <c r="AH854" s="241"/>
      <c r="AI854" s="244">
        <v>13500</v>
      </c>
      <c r="AJ854" s="244"/>
    </row>
    <row r="855" spans="1:36" s="214" customFormat="1" ht="24.95" customHeight="1">
      <c r="A855" s="208"/>
      <c r="B855" s="903"/>
      <c r="C855" s="227" t="s">
        <v>5938</v>
      </c>
      <c r="D855" s="227" t="s">
        <v>24694</v>
      </c>
      <c r="E855" s="227" t="s">
        <v>24695</v>
      </c>
      <c r="F855" s="227" t="s">
        <v>5938</v>
      </c>
      <c r="G855" s="227" t="s">
        <v>5938</v>
      </c>
      <c r="H855" s="228">
        <v>17563</v>
      </c>
      <c r="I855" s="228">
        <v>2075</v>
      </c>
      <c r="J855" s="228">
        <v>4310</v>
      </c>
      <c r="K855" s="228"/>
      <c r="L855" s="228"/>
      <c r="M855" s="228"/>
      <c r="N855" s="228"/>
      <c r="O855" s="228">
        <v>1798</v>
      </c>
      <c r="P855" s="228">
        <v>845</v>
      </c>
      <c r="Q855" s="228" t="s">
        <v>24696</v>
      </c>
      <c r="R855" s="227" t="s">
        <v>9298</v>
      </c>
      <c r="S855" s="228">
        <v>789</v>
      </c>
      <c r="T855" s="228" t="s">
        <v>12793</v>
      </c>
      <c r="U855" s="228">
        <v>164</v>
      </c>
      <c r="V855" s="233"/>
      <c r="W855" s="227" t="s">
        <v>1139</v>
      </c>
      <c r="X855" s="227"/>
      <c r="Y855" s="227"/>
      <c r="Z855" s="227"/>
      <c r="AA855" s="227"/>
      <c r="AB855" s="227"/>
      <c r="AC855" s="227"/>
      <c r="AD855" s="241">
        <v>2023</v>
      </c>
      <c r="AE855" s="241"/>
      <c r="AF855" s="241"/>
      <c r="AG855" s="241"/>
      <c r="AH855" s="241"/>
      <c r="AI855" s="244">
        <v>22100</v>
      </c>
      <c r="AJ855" s="244" t="s">
        <v>13749</v>
      </c>
    </row>
    <row r="856" spans="1:36" s="214" customFormat="1" ht="24.95" customHeight="1">
      <c r="A856" s="261"/>
      <c r="B856" s="365"/>
      <c r="C856" s="227" t="s">
        <v>5942</v>
      </c>
      <c r="D856" s="227" t="s">
        <v>24697</v>
      </c>
      <c r="E856" s="227" t="s">
        <v>6190</v>
      </c>
      <c r="F856" s="227" t="s">
        <v>5942</v>
      </c>
      <c r="G856" s="227" t="s">
        <v>5942</v>
      </c>
      <c r="H856" s="228">
        <v>4043</v>
      </c>
      <c r="I856" s="228">
        <v>923</v>
      </c>
      <c r="J856" s="228">
        <v>966</v>
      </c>
      <c r="K856" s="228"/>
      <c r="L856" s="228"/>
      <c r="M856" s="228"/>
      <c r="N856" s="228"/>
      <c r="O856" s="228">
        <v>899</v>
      </c>
      <c r="P856" s="228">
        <v>813</v>
      </c>
      <c r="Q856" s="228" t="s">
        <v>6191</v>
      </c>
      <c r="R856" s="227" t="s">
        <v>6192</v>
      </c>
      <c r="S856" s="228"/>
      <c r="T856" s="228"/>
      <c r="U856" s="228">
        <v>86</v>
      </c>
      <c r="V856" s="233"/>
      <c r="W856" s="227" t="s">
        <v>6193</v>
      </c>
      <c r="X856" s="227"/>
      <c r="Y856" s="227"/>
      <c r="Z856" s="227"/>
      <c r="AA856" s="227"/>
      <c r="AB856" s="227"/>
      <c r="AC856" s="227"/>
      <c r="AD856" s="241">
        <v>2013</v>
      </c>
      <c r="AE856" s="241"/>
      <c r="AF856" s="241"/>
      <c r="AG856" s="241"/>
      <c r="AH856" s="241"/>
      <c r="AI856" s="244">
        <v>4000</v>
      </c>
      <c r="AJ856" s="244"/>
    </row>
    <row r="857" spans="1:36" s="1546" customFormat="1" ht="24.95" customHeight="1">
      <c r="A857" s="1406"/>
      <c r="B857" s="1522" t="s">
        <v>60</v>
      </c>
      <c r="C857" s="314" t="s">
        <v>55</v>
      </c>
      <c r="D857" s="314"/>
      <c r="E857" s="315">
        <f>COUNTA(E858:E927)</f>
        <v>70</v>
      </c>
      <c r="F857" s="349"/>
      <c r="G857" s="349"/>
      <c r="H857" s="318">
        <f>SUM(H858:H927)</f>
        <v>3299962</v>
      </c>
      <c r="I857" s="318">
        <f t="shared" ref="I857:J857" si="19">SUM(I858:I927)</f>
        <v>169461.94000000006</v>
      </c>
      <c r="J857" s="318">
        <f t="shared" si="19"/>
        <v>274302.70999999996</v>
      </c>
      <c r="K857" s="318"/>
      <c r="L857" s="318"/>
      <c r="M857" s="318"/>
      <c r="N857" s="318"/>
      <c r="O857" s="318"/>
      <c r="P857" s="318"/>
      <c r="Q857" s="318"/>
      <c r="R857" s="314"/>
      <c r="S857" s="318"/>
      <c r="T857" s="318"/>
      <c r="U857" s="318"/>
      <c r="V857" s="349"/>
      <c r="W857" s="314"/>
      <c r="X857" s="314"/>
      <c r="Y857" s="314"/>
      <c r="Z857" s="314"/>
      <c r="AA857" s="314"/>
      <c r="AB857" s="314"/>
      <c r="AC857" s="314"/>
      <c r="AD857" s="241"/>
      <c r="AE857" s="381"/>
      <c r="AF857" s="381"/>
      <c r="AG857" s="381"/>
      <c r="AH857" s="381"/>
      <c r="AI857" s="380"/>
      <c r="AJ857" s="380"/>
    </row>
    <row r="858" spans="1:36" s="214" customFormat="1" ht="24.95" customHeight="1">
      <c r="A858" s="261"/>
      <c r="B858" s="903"/>
      <c r="C858" s="227" t="s">
        <v>302</v>
      </c>
      <c r="D858" s="227" t="s">
        <v>25602</v>
      </c>
      <c r="E858" s="227" t="s">
        <v>6794</v>
      </c>
      <c r="F858" s="227" t="s">
        <v>302</v>
      </c>
      <c r="G858" s="227" t="s">
        <v>305</v>
      </c>
      <c r="H858" s="228">
        <v>7616</v>
      </c>
      <c r="I858" s="244">
        <v>7232</v>
      </c>
      <c r="J858" s="228">
        <v>11186</v>
      </c>
      <c r="K858" s="228" t="s">
        <v>1836</v>
      </c>
      <c r="L858" s="228"/>
      <c r="M858" s="228"/>
      <c r="N858" s="228"/>
      <c r="O858" s="228">
        <v>2873</v>
      </c>
      <c r="P858" s="228">
        <v>909</v>
      </c>
      <c r="Q858" s="228" t="s">
        <v>6795</v>
      </c>
      <c r="R858" s="227" t="s">
        <v>454</v>
      </c>
      <c r="S858" s="228">
        <v>1500</v>
      </c>
      <c r="T858" s="228" t="s">
        <v>6796</v>
      </c>
      <c r="U858" s="228">
        <v>464</v>
      </c>
      <c r="V858" s="233">
        <v>7900</v>
      </c>
      <c r="W858" s="227" t="s">
        <v>6797</v>
      </c>
      <c r="X858" s="227"/>
      <c r="Y858" s="227"/>
      <c r="Z858" s="227"/>
      <c r="AA858" s="227"/>
      <c r="AB858" s="227">
        <v>1000</v>
      </c>
      <c r="AC858" s="227"/>
      <c r="AD858" s="241">
        <v>1992</v>
      </c>
      <c r="AE858" s="241"/>
      <c r="AF858" s="241"/>
      <c r="AG858" s="241"/>
      <c r="AH858" s="241"/>
      <c r="AI858" s="244">
        <v>7900</v>
      </c>
      <c r="AJ858" s="244"/>
    </row>
    <row r="859" spans="1:36" s="214" customFormat="1" ht="24.95" customHeight="1">
      <c r="A859" s="261"/>
      <c r="B859" s="903"/>
      <c r="C859" s="227" t="s">
        <v>302</v>
      </c>
      <c r="D859" s="227" t="s">
        <v>25603</v>
      </c>
      <c r="E859" s="241" t="s">
        <v>17475</v>
      </c>
      <c r="F859" s="241" t="s">
        <v>302</v>
      </c>
      <c r="G859" s="241" t="s">
        <v>305</v>
      </c>
      <c r="H859" s="228">
        <v>9916</v>
      </c>
      <c r="I859" s="244">
        <v>3889</v>
      </c>
      <c r="J859" s="228">
        <v>11903</v>
      </c>
      <c r="K859" s="244"/>
      <c r="L859" s="244"/>
      <c r="M859" s="244"/>
      <c r="N859" s="244"/>
      <c r="O859" s="228">
        <v>2370</v>
      </c>
      <c r="P859" s="244">
        <v>877</v>
      </c>
      <c r="Q859" s="244" t="s">
        <v>6798</v>
      </c>
      <c r="R859" s="241" t="s">
        <v>2576</v>
      </c>
      <c r="S859" s="228">
        <v>1209</v>
      </c>
      <c r="T859" s="244" t="s">
        <v>6799</v>
      </c>
      <c r="U859" s="244">
        <v>284</v>
      </c>
      <c r="V859" s="241"/>
      <c r="W859" s="241" t="s">
        <v>6800</v>
      </c>
      <c r="X859" s="241"/>
      <c r="Y859" s="241"/>
      <c r="Z859" s="241"/>
      <c r="AA859" s="241"/>
      <c r="AB859" s="241"/>
      <c r="AC859" s="241"/>
      <c r="AD859" s="241">
        <v>2009</v>
      </c>
      <c r="AE859" s="241"/>
      <c r="AF859" s="241"/>
      <c r="AG859" s="241"/>
      <c r="AH859" s="241"/>
      <c r="AI859" s="244">
        <v>26700</v>
      </c>
      <c r="AJ859" s="244"/>
    </row>
    <row r="860" spans="1:36" s="214" customFormat="1" ht="24.95" customHeight="1">
      <c r="A860" s="261"/>
      <c r="B860" s="903"/>
      <c r="C860" s="227" t="s">
        <v>302</v>
      </c>
      <c r="D860" s="227" t="s">
        <v>25604</v>
      </c>
      <c r="E860" s="241" t="s">
        <v>6801</v>
      </c>
      <c r="F860" s="241" t="s">
        <v>302</v>
      </c>
      <c r="G860" s="241" t="s">
        <v>6415</v>
      </c>
      <c r="H860" s="228">
        <v>3329</v>
      </c>
      <c r="I860" s="244">
        <v>1296</v>
      </c>
      <c r="J860" s="228">
        <v>1974</v>
      </c>
      <c r="K860" s="244" t="s">
        <v>1207</v>
      </c>
      <c r="L860" s="244" t="s">
        <v>454</v>
      </c>
      <c r="M860" s="244"/>
      <c r="N860" s="244"/>
      <c r="O860" s="228">
        <v>756</v>
      </c>
      <c r="P860" s="244">
        <v>756</v>
      </c>
      <c r="Q860" s="244" t="s">
        <v>6802</v>
      </c>
      <c r="R860" s="241" t="s">
        <v>2664</v>
      </c>
      <c r="S860" s="228"/>
      <c r="T860" s="244"/>
      <c r="U860" s="244"/>
      <c r="V860" s="241">
        <v>620000000</v>
      </c>
      <c r="W860" s="241" t="s">
        <v>6803</v>
      </c>
      <c r="X860" s="241"/>
      <c r="Y860" s="241"/>
      <c r="Z860" s="241"/>
      <c r="AA860" s="241"/>
      <c r="AB860" s="241" t="s">
        <v>6712</v>
      </c>
      <c r="AC860" s="241"/>
      <c r="AD860" s="241">
        <v>2003</v>
      </c>
      <c r="AE860" s="241"/>
      <c r="AF860" s="241"/>
      <c r="AG860" s="241"/>
      <c r="AH860" s="241"/>
      <c r="AI860" s="244">
        <v>2120</v>
      </c>
      <c r="AJ860" s="244"/>
    </row>
    <row r="861" spans="1:36" s="214" customFormat="1" ht="24.95" customHeight="1">
      <c r="A861" s="261"/>
      <c r="B861" s="903"/>
      <c r="C861" s="227" t="s">
        <v>302</v>
      </c>
      <c r="D861" s="227" t="s">
        <v>25453</v>
      </c>
      <c r="E861" s="241" t="s">
        <v>1361</v>
      </c>
      <c r="F861" s="241" t="s">
        <v>302</v>
      </c>
      <c r="G861" s="241" t="s">
        <v>305</v>
      </c>
      <c r="H861" s="228">
        <v>20476</v>
      </c>
      <c r="I861" s="244">
        <v>2870</v>
      </c>
      <c r="J861" s="228">
        <v>7915</v>
      </c>
      <c r="K861" s="244" t="s">
        <v>1357</v>
      </c>
      <c r="L861" s="244"/>
      <c r="M861" s="244"/>
      <c r="N861" s="244"/>
      <c r="O861" s="228">
        <v>2304</v>
      </c>
      <c r="P861" s="244">
        <v>1152</v>
      </c>
      <c r="Q861" s="244" t="s">
        <v>6804</v>
      </c>
      <c r="R861" s="241" t="s">
        <v>6805</v>
      </c>
      <c r="S861" s="228">
        <v>1152</v>
      </c>
      <c r="T861" s="244" t="s">
        <v>1210</v>
      </c>
      <c r="U861" s="244">
        <v>261</v>
      </c>
      <c r="V861" s="241">
        <v>3000000000</v>
      </c>
      <c r="W861" s="241" t="s">
        <v>6806</v>
      </c>
      <c r="X861" s="241"/>
      <c r="Y861" s="241"/>
      <c r="Z861" s="241"/>
      <c r="AA861" s="241"/>
      <c r="AB861" s="241" t="s">
        <v>6807</v>
      </c>
      <c r="AC861" s="241"/>
      <c r="AD861" s="241">
        <v>1989</v>
      </c>
      <c r="AE861" s="241"/>
      <c r="AF861" s="241"/>
      <c r="AG861" s="241"/>
      <c r="AH861" s="241"/>
      <c r="AI861" s="244">
        <v>7800</v>
      </c>
      <c r="AJ861" s="244"/>
    </row>
    <row r="862" spans="1:36" s="214" customFormat="1" ht="24.95" customHeight="1">
      <c r="A862" s="261"/>
      <c r="B862" s="903"/>
      <c r="C862" s="227" t="s">
        <v>302</v>
      </c>
      <c r="D862" s="227" t="s">
        <v>25605</v>
      </c>
      <c r="E862" s="241" t="s">
        <v>6808</v>
      </c>
      <c r="F862" s="241" t="s">
        <v>302</v>
      </c>
      <c r="G862" s="241" t="s">
        <v>305</v>
      </c>
      <c r="H862" s="228">
        <v>29908</v>
      </c>
      <c r="I862" s="244">
        <v>5825</v>
      </c>
      <c r="J862" s="228">
        <v>13773</v>
      </c>
      <c r="K862" s="244" t="s">
        <v>1207</v>
      </c>
      <c r="L862" s="244" t="s">
        <v>454</v>
      </c>
      <c r="M862" s="244"/>
      <c r="N862" s="244"/>
      <c r="O862" s="228">
        <v>4327</v>
      </c>
      <c r="P862" s="244">
        <v>1767</v>
      </c>
      <c r="Q862" s="244" t="s">
        <v>6809</v>
      </c>
      <c r="R862" s="241" t="s">
        <v>6810</v>
      </c>
      <c r="S862" s="228">
        <v>2318</v>
      </c>
      <c r="T862" s="244" t="s">
        <v>1471</v>
      </c>
      <c r="U862" s="244">
        <v>242</v>
      </c>
      <c r="V862" s="241">
        <v>620000000</v>
      </c>
      <c r="W862" s="241" t="s">
        <v>6811</v>
      </c>
      <c r="X862" s="241"/>
      <c r="Y862" s="241"/>
      <c r="Z862" s="241"/>
      <c r="AA862" s="241"/>
      <c r="AB862" s="241" t="s">
        <v>6712</v>
      </c>
      <c r="AC862" s="241"/>
      <c r="AD862" s="241">
        <v>2008</v>
      </c>
      <c r="AE862" s="241"/>
      <c r="AF862" s="241"/>
      <c r="AG862" s="241"/>
      <c r="AH862" s="241"/>
      <c r="AI862" s="244">
        <v>22800</v>
      </c>
      <c r="AJ862" s="244"/>
    </row>
    <row r="863" spans="1:36" s="214" customFormat="1" ht="24.95" customHeight="1">
      <c r="A863" s="261"/>
      <c r="B863" s="903"/>
      <c r="C863" s="227" t="s">
        <v>302</v>
      </c>
      <c r="D863" s="227" t="s">
        <v>25606</v>
      </c>
      <c r="E863" s="241" t="s">
        <v>6812</v>
      </c>
      <c r="F863" s="241" t="s">
        <v>302</v>
      </c>
      <c r="G863" s="241" t="s">
        <v>305</v>
      </c>
      <c r="H863" s="228">
        <v>10060</v>
      </c>
      <c r="I863" s="244">
        <v>1355</v>
      </c>
      <c r="J863" s="228">
        <v>4127</v>
      </c>
      <c r="K863" s="244" t="s">
        <v>1156</v>
      </c>
      <c r="L863" s="244" t="s">
        <v>454</v>
      </c>
      <c r="M863" s="244" t="s">
        <v>1172</v>
      </c>
      <c r="N863" s="244"/>
      <c r="O863" s="228">
        <v>2459</v>
      </c>
      <c r="P863" s="244">
        <v>665</v>
      </c>
      <c r="Q863" s="244" t="s">
        <v>6813</v>
      </c>
      <c r="R863" s="241" t="s">
        <v>1174</v>
      </c>
      <c r="S863" s="228">
        <v>1125</v>
      </c>
      <c r="T863" s="244" t="s">
        <v>6814</v>
      </c>
      <c r="U863" s="244">
        <v>669</v>
      </c>
      <c r="V863" s="241">
        <v>518</v>
      </c>
      <c r="W863" s="241" t="s">
        <v>6815</v>
      </c>
      <c r="X863" s="241"/>
      <c r="Y863" s="241"/>
      <c r="Z863" s="241"/>
      <c r="AA863" s="241"/>
      <c r="AB863" s="241"/>
      <c r="AC863" s="241"/>
      <c r="AD863" s="241">
        <v>2003</v>
      </c>
      <c r="AE863" s="241"/>
      <c r="AF863" s="241"/>
      <c r="AG863" s="241"/>
      <c r="AH863" s="241"/>
      <c r="AI863" s="244">
        <v>3600</v>
      </c>
      <c r="AJ863" s="244"/>
    </row>
    <row r="864" spans="1:36" s="214" customFormat="1" ht="24.95" customHeight="1">
      <c r="A864" s="261"/>
      <c r="B864" s="903"/>
      <c r="C864" s="227" t="s">
        <v>302</v>
      </c>
      <c r="D864" s="227" t="s">
        <v>25607</v>
      </c>
      <c r="E864" s="241" t="s">
        <v>6816</v>
      </c>
      <c r="F864" s="241" t="s">
        <v>302</v>
      </c>
      <c r="G864" s="241" t="s">
        <v>305</v>
      </c>
      <c r="H864" s="228">
        <v>31780</v>
      </c>
      <c r="I864" s="244">
        <v>12201</v>
      </c>
      <c r="J864" s="228">
        <v>12201</v>
      </c>
      <c r="K864" s="244"/>
      <c r="L864" s="244"/>
      <c r="M864" s="244"/>
      <c r="N864" s="244"/>
      <c r="O864" s="228">
        <v>1080</v>
      </c>
      <c r="P864" s="244">
        <v>1080</v>
      </c>
      <c r="Q864" s="244" t="s">
        <v>6817</v>
      </c>
      <c r="R864" s="241" t="s">
        <v>2664</v>
      </c>
      <c r="S864" s="228"/>
      <c r="T864" s="244"/>
      <c r="U864" s="244"/>
      <c r="V864" s="241"/>
      <c r="W864" s="241"/>
      <c r="X864" s="241"/>
      <c r="Y864" s="241"/>
      <c r="Z864" s="241"/>
      <c r="AA864" s="241"/>
      <c r="AB864" s="241"/>
      <c r="AC864" s="241"/>
      <c r="AD864" s="241">
        <v>1997</v>
      </c>
      <c r="AE864" s="241"/>
      <c r="AF864" s="241"/>
      <c r="AG864" s="241"/>
      <c r="AH864" s="241"/>
      <c r="AI864" s="244"/>
      <c r="AJ864" s="244"/>
    </row>
    <row r="865" spans="1:36" s="214" customFormat="1" ht="26.1" customHeight="1">
      <c r="A865" s="261"/>
      <c r="B865" s="903"/>
      <c r="C865" s="227" t="s">
        <v>302</v>
      </c>
      <c r="D865" s="227" t="s">
        <v>25608</v>
      </c>
      <c r="E865" s="241" t="s">
        <v>6818</v>
      </c>
      <c r="F865" s="241" t="s">
        <v>302</v>
      </c>
      <c r="G865" s="241" t="s">
        <v>305</v>
      </c>
      <c r="H865" s="228">
        <v>9916</v>
      </c>
      <c r="I865" s="244">
        <v>2538</v>
      </c>
      <c r="J865" s="228">
        <v>11515</v>
      </c>
      <c r="K865" s="244"/>
      <c r="L865" s="244"/>
      <c r="M865" s="244"/>
      <c r="N865" s="244"/>
      <c r="O865" s="228">
        <v>1772</v>
      </c>
      <c r="P865" s="244">
        <v>682</v>
      </c>
      <c r="Q865" s="244" t="s">
        <v>6819</v>
      </c>
      <c r="R865" s="241" t="s">
        <v>3324</v>
      </c>
      <c r="S865" s="228">
        <v>1090</v>
      </c>
      <c r="T865" s="244" t="s">
        <v>291</v>
      </c>
      <c r="U865" s="244"/>
      <c r="V865" s="241"/>
      <c r="W865" s="241" t="s">
        <v>6800</v>
      </c>
      <c r="X865" s="241"/>
      <c r="Y865" s="241"/>
      <c r="Z865" s="241"/>
      <c r="AA865" s="241"/>
      <c r="AB865" s="241"/>
      <c r="AC865" s="241"/>
      <c r="AD865" s="241">
        <v>2016</v>
      </c>
      <c r="AE865" s="241"/>
      <c r="AF865" s="241"/>
      <c r="AG865" s="241"/>
      <c r="AH865" s="241"/>
      <c r="AI865" s="244">
        <v>32318</v>
      </c>
      <c r="AJ865" s="244"/>
    </row>
    <row r="866" spans="1:36" s="214" customFormat="1" ht="26.1" customHeight="1">
      <c r="A866" s="261"/>
      <c r="B866" s="903"/>
      <c r="C866" s="227" t="s">
        <v>302</v>
      </c>
      <c r="D866" s="227" t="s">
        <v>25609</v>
      </c>
      <c r="E866" s="241" t="s">
        <v>9284</v>
      </c>
      <c r="F866" s="241" t="s">
        <v>302</v>
      </c>
      <c r="G866" s="241" t="s">
        <v>305</v>
      </c>
      <c r="H866" s="228">
        <v>18143</v>
      </c>
      <c r="I866" s="244">
        <v>1624</v>
      </c>
      <c r="J866" s="228">
        <v>2453</v>
      </c>
      <c r="K866" s="244"/>
      <c r="L866" s="244"/>
      <c r="M866" s="244"/>
      <c r="N866" s="244"/>
      <c r="O866" s="228">
        <v>905</v>
      </c>
      <c r="P866" s="244"/>
      <c r="Q866" s="244"/>
      <c r="R866" s="241"/>
      <c r="S866" s="228">
        <v>695</v>
      </c>
      <c r="T866" s="244" t="s">
        <v>291</v>
      </c>
      <c r="U866" s="244">
        <v>210</v>
      </c>
      <c r="V866" s="241"/>
      <c r="W866" s="241" t="s">
        <v>3541</v>
      </c>
      <c r="X866" s="241"/>
      <c r="Y866" s="241"/>
      <c r="Z866" s="241"/>
      <c r="AA866" s="241"/>
      <c r="AB866" s="241"/>
      <c r="AC866" s="241"/>
      <c r="AD866" s="241">
        <v>2017</v>
      </c>
      <c r="AE866" s="241"/>
      <c r="AF866" s="241"/>
      <c r="AG866" s="241"/>
      <c r="AH866" s="241"/>
      <c r="AI866" s="244"/>
      <c r="AJ866" s="244"/>
    </row>
    <row r="867" spans="1:36" s="214" customFormat="1" ht="26.1" customHeight="1">
      <c r="A867" s="261"/>
      <c r="B867" s="903"/>
      <c r="C867" s="227" t="s">
        <v>302</v>
      </c>
      <c r="D867" s="227" t="s">
        <v>25610</v>
      </c>
      <c r="E867" s="241" t="s">
        <v>9285</v>
      </c>
      <c r="F867" s="241" t="s">
        <v>302</v>
      </c>
      <c r="G867" s="241" t="s">
        <v>9286</v>
      </c>
      <c r="H867" s="228">
        <v>6155</v>
      </c>
      <c r="I867" s="244">
        <v>2882</v>
      </c>
      <c r="J867" s="228">
        <v>8674</v>
      </c>
      <c r="K867" s="244"/>
      <c r="L867" s="244"/>
      <c r="M867" s="244"/>
      <c r="N867" s="244"/>
      <c r="O867" s="228">
        <v>2778</v>
      </c>
      <c r="P867" s="244">
        <v>682</v>
      </c>
      <c r="Q867" s="244" t="s">
        <v>6819</v>
      </c>
      <c r="R867" s="241" t="s">
        <v>3324</v>
      </c>
      <c r="S867" s="228">
        <v>1362</v>
      </c>
      <c r="T867" s="244" t="s">
        <v>291</v>
      </c>
      <c r="U867" s="244">
        <v>734</v>
      </c>
      <c r="V867" s="241"/>
      <c r="W867" s="241" t="s">
        <v>9287</v>
      </c>
      <c r="X867" s="241"/>
      <c r="Y867" s="241"/>
      <c r="Z867" s="241"/>
      <c r="AA867" s="241"/>
      <c r="AB867" s="241"/>
      <c r="AC867" s="241"/>
      <c r="AD867" s="241">
        <v>2017</v>
      </c>
      <c r="AE867" s="241"/>
      <c r="AF867" s="241"/>
      <c r="AG867" s="241"/>
      <c r="AH867" s="241"/>
      <c r="AI867" s="244"/>
      <c r="AJ867" s="244"/>
    </row>
    <row r="868" spans="1:36" s="214" customFormat="1" ht="26.1" customHeight="1">
      <c r="A868" s="261"/>
      <c r="B868" s="903"/>
      <c r="C868" s="227" t="s">
        <v>302</v>
      </c>
      <c r="D868" s="227" t="s">
        <v>25611</v>
      </c>
      <c r="E868" s="241" t="s">
        <v>17753</v>
      </c>
      <c r="F868" s="241" t="s">
        <v>302</v>
      </c>
      <c r="G868" s="241" t="s">
        <v>305</v>
      </c>
      <c r="H868" s="228">
        <v>12000</v>
      </c>
      <c r="I868" s="244">
        <v>3777.69</v>
      </c>
      <c r="J868" s="228">
        <v>3927.07</v>
      </c>
      <c r="K868" s="244"/>
      <c r="L868" s="244"/>
      <c r="M868" s="244"/>
      <c r="N868" s="244"/>
      <c r="O868" s="228"/>
      <c r="P868" s="244"/>
      <c r="Q868" s="244"/>
      <c r="R868" s="241" t="s">
        <v>13284</v>
      </c>
      <c r="S868" s="228"/>
      <c r="T868" s="244"/>
      <c r="U868" s="244"/>
      <c r="V868" s="241" t="s">
        <v>13285</v>
      </c>
      <c r="W868" s="241" t="s">
        <v>17752</v>
      </c>
      <c r="X868" s="241">
        <v>2020</v>
      </c>
      <c r="Y868" s="241">
        <v>9900</v>
      </c>
      <c r="Z868" s="241"/>
      <c r="AA868" s="241"/>
      <c r="AB868" s="241"/>
      <c r="AC868" s="241"/>
      <c r="AD868" s="241">
        <v>2020</v>
      </c>
      <c r="AE868" s="241"/>
      <c r="AF868" s="241"/>
      <c r="AG868" s="241"/>
      <c r="AH868" s="241"/>
      <c r="AI868" s="244">
        <v>9900</v>
      </c>
      <c r="AJ868" s="244"/>
    </row>
    <row r="869" spans="1:36" s="214" customFormat="1" ht="26.1" customHeight="1">
      <c r="A869" s="261"/>
      <c r="B869" s="903"/>
      <c r="C869" s="227" t="s">
        <v>302</v>
      </c>
      <c r="D869" s="227" t="s">
        <v>25612</v>
      </c>
      <c r="E869" s="241" t="s">
        <v>17879</v>
      </c>
      <c r="F869" s="241" t="s">
        <v>302</v>
      </c>
      <c r="G869" s="241" t="s">
        <v>305</v>
      </c>
      <c r="H869" s="228">
        <v>6429</v>
      </c>
      <c r="I869" s="244">
        <v>3220</v>
      </c>
      <c r="J869" s="228">
        <v>7862.46</v>
      </c>
      <c r="K869" s="244"/>
      <c r="L869" s="244"/>
      <c r="M869" s="244"/>
      <c r="N869" s="244"/>
      <c r="O869" s="228">
        <v>1915</v>
      </c>
      <c r="P869" s="244">
        <v>842.1</v>
      </c>
      <c r="Q869" s="244"/>
      <c r="R869" s="241" t="s">
        <v>17476</v>
      </c>
      <c r="S869" s="228">
        <v>854.2</v>
      </c>
      <c r="T869" s="244"/>
      <c r="U869" s="244">
        <v>218.7</v>
      </c>
      <c r="V869" s="241" t="s">
        <v>13285</v>
      </c>
      <c r="W869" s="241" t="s">
        <v>17477</v>
      </c>
      <c r="X869" s="241">
        <v>2020</v>
      </c>
      <c r="Y869" s="241">
        <v>9900</v>
      </c>
      <c r="Z869" s="241"/>
      <c r="AA869" s="241"/>
      <c r="AB869" s="241"/>
      <c r="AC869" s="241"/>
      <c r="AD869" s="241">
        <v>2020</v>
      </c>
      <c r="AE869" s="241"/>
      <c r="AF869" s="241"/>
      <c r="AG869" s="241"/>
      <c r="AH869" s="241"/>
      <c r="AI869" s="244"/>
      <c r="AJ869" s="244"/>
    </row>
    <row r="870" spans="1:36" s="214" customFormat="1" ht="26.1" customHeight="1">
      <c r="A870" s="261"/>
      <c r="B870" s="903"/>
      <c r="C870" s="227" t="s">
        <v>302</v>
      </c>
      <c r="D870" s="233" t="s">
        <v>25613</v>
      </c>
      <c r="E870" s="227" t="s">
        <v>6706</v>
      </c>
      <c r="F870" s="227" t="s">
        <v>302</v>
      </c>
      <c r="G870" s="227" t="s">
        <v>305</v>
      </c>
      <c r="H870" s="228">
        <v>34422</v>
      </c>
      <c r="I870" s="228">
        <v>13718</v>
      </c>
      <c r="J870" s="228">
        <v>14146</v>
      </c>
      <c r="K870" s="227" t="s">
        <v>4280</v>
      </c>
      <c r="L870" s="227" t="s">
        <v>6707</v>
      </c>
      <c r="M870" s="227"/>
      <c r="N870" s="228"/>
      <c r="O870" s="228"/>
      <c r="P870" s="228"/>
      <c r="Q870" s="228"/>
      <c r="R870" s="228"/>
      <c r="S870" s="228"/>
      <c r="T870" s="227"/>
      <c r="U870" s="227"/>
      <c r="V870" s="233"/>
      <c r="W870" s="233"/>
      <c r="X870" s="233"/>
      <c r="Y870" s="233"/>
      <c r="Z870" s="228"/>
      <c r="AA870" s="227"/>
      <c r="AB870" s="227"/>
      <c r="AC870" s="233">
        <v>1</v>
      </c>
      <c r="AD870" s="300">
        <v>1996</v>
      </c>
      <c r="AE870" s="233">
        <v>1400</v>
      </c>
      <c r="AF870" s="233"/>
      <c r="AG870" s="233"/>
      <c r="AH870" s="233"/>
      <c r="AI870" s="233"/>
      <c r="AJ870" s="233"/>
    </row>
    <row r="871" spans="1:36" s="214" customFormat="1" ht="26.1" customHeight="1">
      <c r="A871" s="261"/>
      <c r="B871" s="903"/>
      <c r="C871" s="227" t="s">
        <v>2046</v>
      </c>
      <c r="D871" s="227" t="s">
        <v>25614</v>
      </c>
      <c r="E871" s="241" t="s">
        <v>25615</v>
      </c>
      <c r="F871" s="241" t="s">
        <v>2046</v>
      </c>
      <c r="G871" s="241" t="s">
        <v>25616</v>
      </c>
      <c r="H871" s="228">
        <v>3303</v>
      </c>
      <c r="I871" s="244">
        <v>1799</v>
      </c>
      <c r="J871" s="228">
        <v>4871</v>
      </c>
      <c r="K871" s="244"/>
      <c r="L871" s="244"/>
      <c r="M871" s="244"/>
      <c r="N871" s="244"/>
      <c r="O871" s="228"/>
      <c r="P871" s="244"/>
      <c r="Q871" s="244"/>
      <c r="R871" s="241"/>
      <c r="S871" s="228"/>
      <c r="T871" s="244"/>
      <c r="U871" s="244"/>
      <c r="V871" s="241"/>
      <c r="W871" s="241"/>
      <c r="X871" s="241"/>
      <c r="Y871" s="241"/>
      <c r="Z871" s="241"/>
      <c r="AA871" s="241"/>
      <c r="AB871" s="241"/>
      <c r="AC871" s="241"/>
      <c r="AD871" s="241">
        <v>2013</v>
      </c>
      <c r="AE871" s="241"/>
      <c r="AF871" s="241"/>
      <c r="AG871" s="241"/>
      <c r="AH871" s="241"/>
      <c r="AI871" s="244"/>
      <c r="AJ871" s="244"/>
    </row>
    <row r="872" spans="1:36" s="214" customFormat="1" ht="26.1" customHeight="1">
      <c r="A872" s="261"/>
      <c r="B872" s="903"/>
      <c r="C872" s="227" t="s">
        <v>6301</v>
      </c>
      <c r="D872" s="227" t="s">
        <v>25617</v>
      </c>
      <c r="E872" s="241" t="s">
        <v>1811</v>
      </c>
      <c r="F872" s="241" t="s">
        <v>6301</v>
      </c>
      <c r="G872" s="241" t="s">
        <v>12234</v>
      </c>
      <c r="H872" s="228"/>
      <c r="I872" s="244">
        <v>2394</v>
      </c>
      <c r="J872" s="228">
        <v>3980</v>
      </c>
      <c r="K872" s="244"/>
      <c r="L872" s="244"/>
      <c r="M872" s="244"/>
      <c r="N872" s="244"/>
      <c r="O872" s="228"/>
      <c r="P872" s="244"/>
      <c r="Q872" s="244"/>
      <c r="R872" s="241"/>
      <c r="S872" s="228"/>
      <c r="T872" s="244"/>
      <c r="U872" s="244"/>
      <c r="V872" s="241"/>
      <c r="W872" s="241" t="s">
        <v>13286</v>
      </c>
      <c r="X872" s="241"/>
      <c r="Y872" s="241"/>
      <c r="Z872" s="241"/>
      <c r="AA872" s="241"/>
      <c r="AB872" s="241"/>
      <c r="AC872" s="241"/>
      <c r="AD872" s="241">
        <v>2008</v>
      </c>
      <c r="AE872" s="241"/>
      <c r="AF872" s="241"/>
      <c r="AG872" s="241"/>
      <c r="AH872" s="241"/>
      <c r="AI872" s="244">
        <v>9600</v>
      </c>
      <c r="AJ872" s="244"/>
    </row>
    <row r="873" spans="1:36" s="214" customFormat="1" ht="26.1" customHeight="1">
      <c r="A873" s="261"/>
      <c r="B873" s="903"/>
      <c r="C873" s="227" t="s">
        <v>6301</v>
      </c>
      <c r="D873" s="227" t="s">
        <v>25346</v>
      </c>
      <c r="E873" s="241" t="s">
        <v>14335</v>
      </c>
      <c r="F873" s="241" t="s">
        <v>6301</v>
      </c>
      <c r="G873" s="241" t="s">
        <v>6301</v>
      </c>
      <c r="H873" s="228">
        <v>9500</v>
      </c>
      <c r="I873" s="244">
        <v>2909</v>
      </c>
      <c r="J873" s="228">
        <v>2909</v>
      </c>
      <c r="K873" s="244"/>
      <c r="L873" s="244"/>
      <c r="M873" s="244"/>
      <c r="N873" s="244"/>
      <c r="O873" s="228"/>
      <c r="P873" s="244"/>
      <c r="Q873" s="244"/>
      <c r="R873" s="241"/>
      <c r="S873" s="228"/>
      <c r="T873" s="244"/>
      <c r="U873" s="244"/>
      <c r="V873" s="241"/>
      <c r="W873" s="241"/>
      <c r="X873" s="241"/>
      <c r="Y873" s="241"/>
      <c r="Z873" s="241"/>
      <c r="AA873" s="241"/>
      <c r="AB873" s="241"/>
      <c r="AC873" s="241"/>
      <c r="AD873" s="241">
        <v>1996</v>
      </c>
      <c r="AE873" s="241">
        <v>3300</v>
      </c>
      <c r="AF873" s="241" t="s">
        <v>14336</v>
      </c>
      <c r="AG873" s="241"/>
      <c r="AH873" s="241"/>
      <c r="AI873" s="244">
        <v>3300</v>
      </c>
      <c r="AJ873" s="244"/>
    </row>
    <row r="874" spans="1:36" s="214" customFormat="1" ht="26.1" customHeight="1">
      <c r="A874" s="261"/>
      <c r="B874" s="903"/>
      <c r="C874" s="227" t="s">
        <v>6301</v>
      </c>
      <c r="D874" s="227" t="s">
        <v>25618</v>
      </c>
      <c r="E874" s="241" t="s">
        <v>14337</v>
      </c>
      <c r="F874" s="241" t="s">
        <v>6301</v>
      </c>
      <c r="G874" s="241" t="s">
        <v>6301</v>
      </c>
      <c r="H874" s="228">
        <v>12315</v>
      </c>
      <c r="I874" s="244">
        <v>2272</v>
      </c>
      <c r="J874" s="228">
        <v>3869</v>
      </c>
      <c r="K874" s="244"/>
      <c r="L874" s="244"/>
      <c r="M874" s="244"/>
      <c r="N874" s="244"/>
      <c r="O874" s="228"/>
      <c r="P874" s="244"/>
      <c r="Q874" s="244"/>
      <c r="R874" s="241"/>
      <c r="S874" s="228"/>
      <c r="T874" s="244"/>
      <c r="U874" s="244"/>
      <c r="V874" s="241"/>
      <c r="W874" s="241"/>
      <c r="X874" s="241"/>
      <c r="Y874" s="241"/>
      <c r="Z874" s="241"/>
      <c r="AA874" s="241"/>
      <c r="AB874" s="241"/>
      <c r="AC874" s="241"/>
      <c r="AD874" s="241">
        <v>1991</v>
      </c>
      <c r="AE874" s="241">
        <v>2500</v>
      </c>
      <c r="AF874" s="241" t="s">
        <v>14336</v>
      </c>
      <c r="AG874" s="241"/>
      <c r="AH874" s="241"/>
      <c r="AI874" s="244">
        <v>2500</v>
      </c>
      <c r="AJ874" s="244"/>
    </row>
    <row r="875" spans="1:36" s="214" customFormat="1" ht="26.1" customHeight="1">
      <c r="A875" s="261"/>
      <c r="B875" s="903"/>
      <c r="C875" s="227" t="s">
        <v>6301</v>
      </c>
      <c r="D875" s="227" t="s">
        <v>25619</v>
      </c>
      <c r="E875" s="241" t="s">
        <v>14338</v>
      </c>
      <c r="F875" s="241" t="s">
        <v>6301</v>
      </c>
      <c r="G875" s="241" t="s">
        <v>6301</v>
      </c>
      <c r="H875" s="228">
        <v>627</v>
      </c>
      <c r="I875" s="244">
        <v>472.5</v>
      </c>
      <c r="J875" s="228">
        <v>472.5</v>
      </c>
      <c r="K875" s="244"/>
      <c r="L875" s="244"/>
      <c r="M875" s="244"/>
      <c r="N875" s="244"/>
      <c r="O875" s="228"/>
      <c r="P875" s="244"/>
      <c r="Q875" s="244"/>
      <c r="R875" s="241"/>
      <c r="S875" s="228"/>
      <c r="T875" s="244"/>
      <c r="U875" s="244"/>
      <c r="V875" s="241"/>
      <c r="W875" s="241"/>
      <c r="X875" s="241"/>
      <c r="Y875" s="241"/>
      <c r="Z875" s="241"/>
      <c r="AA875" s="241"/>
      <c r="AB875" s="241"/>
      <c r="AC875" s="241"/>
      <c r="AD875" s="241">
        <v>2021</v>
      </c>
      <c r="AE875" s="241">
        <v>1264</v>
      </c>
      <c r="AF875" s="241" t="s">
        <v>14336</v>
      </c>
      <c r="AG875" s="241"/>
      <c r="AH875" s="241"/>
      <c r="AI875" s="244">
        <v>1264</v>
      </c>
      <c r="AJ875" s="244"/>
    </row>
    <row r="876" spans="1:36" s="214" customFormat="1" ht="26.1" customHeight="1">
      <c r="A876" s="261"/>
      <c r="B876" s="903"/>
      <c r="C876" s="227" t="s">
        <v>13294</v>
      </c>
      <c r="D876" s="227" t="s">
        <v>25620</v>
      </c>
      <c r="E876" s="241" t="s">
        <v>17880</v>
      </c>
      <c r="F876" s="241" t="s">
        <v>13294</v>
      </c>
      <c r="G876" s="241" t="s">
        <v>17478</v>
      </c>
      <c r="H876" s="228"/>
      <c r="I876" s="244">
        <v>2831</v>
      </c>
      <c r="J876" s="228">
        <v>4491</v>
      </c>
      <c r="K876" s="244"/>
      <c r="L876" s="244"/>
      <c r="M876" s="244"/>
      <c r="N876" s="244"/>
      <c r="O876" s="228"/>
      <c r="P876" s="244"/>
      <c r="Q876" s="244"/>
      <c r="R876" s="241"/>
      <c r="S876" s="228"/>
      <c r="T876" s="244"/>
      <c r="U876" s="244"/>
      <c r="V876" s="241"/>
      <c r="W876" s="241"/>
      <c r="X876" s="241"/>
      <c r="Y876" s="241"/>
      <c r="Z876" s="241"/>
      <c r="AA876" s="241"/>
      <c r="AB876" s="241"/>
      <c r="AC876" s="241"/>
      <c r="AD876" s="241">
        <v>2023</v>
      </c>
      <c r="AE876" s="241"/>
      <c r="AF876" s="241"/>
      <c r="AG876" s="241"/>
      <c r="AH876" s="241"/>
      <c r="AI876" s="244"/>
      <c r="AJ876" s="244"/>
    </row>
    <row r="877" spans="1:36" s="214" customFormat="1" ht="26.1" customHeight="1">
      <c r="A877" s="261"/>
      <c r="B877" s="903"/>
      <c r="C877" s="227" t="s">
        <v>6305</v>
      </c>
      <c r="D877" s="227" t="s">
        <v>25501</v>
      </c>
      <c r="E877" s="227" t="s">
        <v>6820</v>
      </c>
      <c r="F877" s="227" t="s">
        <v>6305</v>
      </c>
      <c r="G877" s="227" t="s">
        <v>6622</v>
      </c>
      <c r="H877" s="228"/>
      <c r="I877" s="228">
        <v>1284</v>
      </c>
      <c r="J877" s="228">
        <v>2992</v>
      </c>
      <c r="K877" s="228"/>
      <c r="L877" s="228"/>
      <c r="M877" s="228"/>
      <c r="N877" s="228"/>
      <c r="O877" s="228">
        <v>718</v>
      </c>
      <c r="P877" s="228"/>
      <c r="Q877" s="228"/>
      <c r="R877" s="227"/>
      <c r="S877" s="228">
        <v>646</v>
      </c>
      <c r="T877" s="228" t="s">
        <v>1377</v>
      </c>
      <c r="U877" s="228">
        <v>72</v>
      </c>
      <c r="V877" s="233"/>
      <c r="W877" s="227" t="s">
        <v>6821</v>
      </c>
      <c r="X877" s="227"/>
      <c r="Y877" s="227"/>
      <c r="Z877" s="227"/>
      <c r="AA877" s="227"/>
      <c r="AB877" s="227"/>
      <c r="AC877" s="227"/>
      <c r="AD877" s="241">
        <v>2010</v>
      </c>
      <c r="AE877" s="241"/>
      <c r="AF877" s="241"/>
      <c r="AG877" s="241"/>
      <c r="AH877" s="241"/>
      <c r="AI877" s="244">
        <v>2000</v>
      </c>
      <c r="AJ877" s="244" t="s">
        <v>6822</v>
      </c>
    </row>
    <row r="878" spans="1:36" s="214" customFormat="1" ht="26.1" customHeight="1">
      <c r="A878" s="261"/>
      <c r="B878" s="903"/>
      <c r="C878" s="227" t="s">
        <v>6305</v>
      </c>
      <c r="D878" s="227" t="s">
        <v>25621</v>
      </c>
      <c r="E878" s="227" t="s">
        <v>14339</v>
      </c>
      <c r="F878" s="227" t="s">
        <v>6305</v>
      </c>
      <c r="G878" s="227" t="s">
        <v>6622</v>
      </c>
      <c r="H878" s="228">
        <v>5268</v>
      </c>
      <c r="I878" s="228">
        <v>2550</v>
      </c>
      <c r="J878" s="228">
        <v>5440</v>
      </c>
      <c r="K878" s="228"/>
      <c r="L878" s="228"/>
      <c r="M878" s="228"/>
      <c r="N878" s="228"/>
      <c r="O878" s="228">
        <v>1986</v>
      </c>
      <c r="P878" s="228">
        <v>328</v>
      </c>
      <c r="Q878" s="228" t="s">
        <v>14340</v>
      </c>
      <c r="R878" s="227" t="s">
        <v>14341</v>
      </c>
      <c r="S878" s="228"/>
      <c r="T878" s="228" t="s">
        <v>1377</v>
      </c>
      <c r="U878" s="228">
        <v>109</v>
      </c>
      <c r="V878" s="233"/>
      <c r="W878" s="227" t="s">
        <v>14342</v>
      </c>
      <c r="X878" s="227"/>
      <c r="Y878" s="227"/>
      <c r="Z878" s="227"/>
      <c r="AA878" s="227"/>
      <c r="AB878" s="227"/>
      <c r="AC878" s="227"/>
      <c r="AD878" s="241">
        <v>2021</v>
      </c>
      <c r="AE878" s="241"/>
      <c r="AF878" s="241"/>
      <c r="AG878" s="241"/>
      <c r="AH878" s="241"/>
      <c r="AI878" s="244">
        <v>22000</v>
      </c>
      <c r="AJ878" s="244"/>
    </row>
    <row r="879" spans="1:36" s="214" customFormat="1" ht="26.1" customHeight="1">
      <c r="A879" s="261"/>
      <c r="B879" s="903"/>
      <c r="C879" s="227" t="s">
        <v>6305</v>
      </c>
      <c r="D879" s="227" t="s">
        <v>25622</v>
      </c>
      <c r="E879" s="227" t="s">
        <v>14343</v>
      </c>
      <c r="F879" s="227" t="s">
        <v>14344</v>
      </c>
      <c r="G879" s="227" t="s">
        <v>14345</v>
      </c>
      <c r="H879" s="228">
        <v>1091</v>
      </c>
      <c r="I879" s="228">
        <v>968</v>
      </c>
      <c r="J879" s="228">
        <v>979</v>
      </c>
      <c r="K879" s="228"/>
      <c r="L879" s="228"/>
      <c r="M879" s="228"/>
      <c r="N879" s="228"/>
      <c r="O879" s="228">
        <v>979</v>
      </c>
      <c r="P879" s="228">
        <v>979</v>
      </c>
      <c r="Q879" s="228"/>
      <c r="R879" s="227" t="s">
        <v>14346</v>
      </c>
      <c r="S879" s="228"/>
      <c r="T879" s="228"/>
      <c r="U879" s="228"/>
      <c r="V879" s="233"/>
      <c r="W879" s="227" t="s">
        <v>14347</v>
      </c>
      <c r="X879" s="227"/>
      <c r="Y879" s="227"/>
      <c r="Z879" s="227"/>
      <c r="AA879" s="227"/>
      <c r="AB879" s="227"/>
      <c r="AC879" s="227"/>
      <c r="AD879" s="241">
        <v>2022</v>
      </c>
      <c r="AE879" s="241"/>
      <c r="AF879" s="241"/>
      <c r="AG879" s="241"/>
      <c r="AH879" s="241"/>
      <c r="AI879" s="244">
        <v>1600</v>
      </c>
      <c r="AJ879" s="244"/>
    </row>
    <row r="880" spans="1:36" s="214" customFormat="1" ht="26.1" customHeight="1">
      <c r="A880" s="261"/>
      <c r="B880" s="903"/>
      <c r="C880" s="227" t="s">
        <v>6310</v>
      </c>
      <c r="D880" s="227" t="s">
        <v>25623</v>
      </c>
      <c r="E880" s="227" t="s">
        <v>6823</v>
      </c>
      <c r="F880" s="227" t="s">
        <v>6310</v>
      </c>
      <c r="G880" s="227" t="s">
        <v>6824</v>
      </c>
      <c r="H880" s="228">
        <v>9924</v>
      </c>
      <c r="I880" s="228">
        <v>1982</v>
      </c>
      <c r="J880" s="228">
        <v>2848</v>
      </c>
      <c r="K880" s="228"/>
      <c r="L880" s="228"/>
      <c r="M880" s="228"/>
      <c r="N880" s="228"/>
      <c r="O880" s="228">
        <v>965</v>
      </c>
      <c r="P880" s="228">
        <v>965</v>
      </c>
      <c r="Q880" s="228" t="s">
        <v>6825</v>
      </c>
      <c r="R880" s="227" t="s">
        <v>6826</v>
      </c>
      <c r="S880" s="228"/>
      <c r="T880" s="228"/>
      <c r="U880" s="228">
        <v>203</v>
      </c>
      <c r="V880" s="233"/>
      <c r="W880" s="227" t="s">
        <v>17881</v>
      </c>
      <c r="X880" s="227"/>
      <c r="Y880" s="227"/>
      <c r="Z880" s="227"/>
      <c r="AA880" s="227"/>
      <c r="AB880" s="227"/>
      <c r="AC880" s="227"/>
      <c r="AD880" s="241">
        <v>2011</v>
      </c>
      <c r="AE880" s="241"/>
      <c r="AF880" s="241"/>
      <c r="AG880" s="241"/>
      <c r="AH880" s="241"/>
      <c r="AI880" s="244">
        <v>5500</v>
      </c>
      <c r="AJ880" s="244"/>
    </row>
    <row r="881" spans="1:36" s="214" customFormat="1" ht="26.1" customHeight="1">
      <c r="A881" s="261"/>
      <c r="B881" s="903"/>
      <c r="C881" s="227" t="s">
        <v>6827</v>
      </c>
      <c r="D881" s="227" t="s">
        <v>25624</v>
      </c>
      <c r="E881" s="227" t="s">
        <v>6828</v>
      </c>
      <c r="F881" s="227" t="s">
        <v>6310</v>
      </c>
      <c r="G881" s="227" t="s">
        <v>6310</v>
      </c>
      <c r="H881" s="228">
        <v>1511</v>
      </c>
      <c r="I881" s="228">
        <v>332</v>
      </c>
      <c r="J881" s="228">
        <v>332</v>
      </c>
      <c r="K881" s="228"/>
      <c r="L881" s="228"/>
      <c r="M881" s="228"/>
      <c r="N881" s="228"/>
      <c r="O881" s="228">
        <v>332</v>
      </c>
      <c r="P881" s="228"/>
      <c r="Q881" s="228"/>
      <c r="R881" s="227"/>
      <c r="S881" s="228"/>
      <c r="T881" s="228"/>
      <c r="U881" s="228">
        <v>142</v>
      </c>
      <c r="V881" s="233"/>
      <c r="W881" s="227" t="s">
        <v>6829</v>
      </c>
      <c r="X881" s="227"/>
      <c r="Y881" s="227"/>
      <c r="Z881" s="227"/>
      <c r="AA881" s="227"/>
      <c r="AB881" s="227"/>
      <c r="AC881" s="227"/>
      <c r="AD881" s="241">
        <v>2012</v>
      </c>
      <c r="AE881" s="241"/>
      <c r="AF881" s="241"/>
      <c r="AG881" s="241"/>
      <c r="AH881" s="241"/>
      <c r="AI881" s="244">
        <v>120</v>
      </c>
      <c r="AJ881" s="244"/>
    </row>
    <row r="882" spans="1:36" s="214" customFormat="1" ht="26.1" customHeight="1">
      <c r="A882" s="261"/>
      <c r="B882" s="903"/>
      <c r="C882" s="227" t="s">
        <v>6827</v>
      </c>
      <c r="D882" s="227" t="s">
        <v>25625</v>
      </c>
      <c r="E882" s="227" t="s">
        <v>6830</v>
      </c>
      <c r="F882" s="227" t="s">
        <v>6310</v>
      </c>
      <c r="G882" s="227" t="s">
        <v>6310</v>
      </c>
      <c r="H882" s="228">
        <v>1382</v>
      </c>
      <c r="I882" s="228">
        <v>549</v>
      </c>
      <c r="J882" s="228">
        <v>549</v>
      </c>
      <c r="K882" s="228"/>
      <c r="L882" s="228"/>
      <c r="M882" s="228"/>
      <c r="N882" s="228"/>
      <c r="O882" s="228">
        <v>549</v>
      </c>
      <c r="P882" s="228"/>
      <c r="Q882" s="228"/>
      <c r="R882" s="227"/>
      <c r="S882" s="228"/>
      <c r="T882" s="228"/>
      <c r="U882" s="228">
        <v>121</v>
      </c>
      <c r="V882" s="233"/>
      <c r="W882" s="227" t="s">
        <v>6829</v>
      </c>
      <c r="X882" s="227"/>
      <c r="Y882" s="227"/>
      <c r="Z882" s="227"/>
      <c r="AA882" s="227"/>
      <c r="AB882" s="227"/>
      <c r="AC882" s="227"/>
      <c r="AD882" s="241">
        <v>2016</v>
      </c>
      <c r="AE882" s="241"/>
      <c r="AF882" s="241"/>
      <c r="AG882" s="241"/>
      <c r="AH882" s="241"/>
      <c r="AI882" s="244">
        <v>114</v>
      </c>
      <c r="AJ882" s="244"/>
    </row>
    <row r="883" spans="1:36" s="214" customFormat="1" ht="26.1" customHeight="1">
      <c r="A883" s="261"/>
      <c r="B883" s="903"/>
      <c r="C883" s="227" t="s">
        <v>6310</v>
      </c>
      <c r="D883" s="227" t="s">
        <v>25626</v>
      </c>
      <c r="E883" s="227" t="s">
        <v>14406</v>
      </c>
      <c r="F883" s="227" t="s">
        <v>6310</v>
      </c>
      <c r="G883" s="227" t="s">
        <v>13287</v>
      </c>
      <c r="H883" s="228">
        <v>134994</v>
      </c>
      <c r="I883" s="228">
        <v>829.81</v>
      </c>
      <c r="J883" s="228">
        <v>828.16</v>
      </c>
      <c r="K883" s="228"/>
      <c r="L883" s="228"/>
      <c r="M883" s="228"/>
      <c r="N883" s="228"/>
      <c r="O883" s="228">
        <v>828.16</v>
      </c>
      <c r="P883" s="228"/>
      <c r="Q883" s="228"/>
      <c r="R883" s="227"/>
      <c r="S883" s="228"/>
      <c r="T883" s="228"/>
      <c r="U883" s="228"/>
      <c r="V883" s="233"/>
      <c r="W883" s="227" t="s">
        <v>6829</v>
      </c>
      <c r="X883" s="227"/>
      <c r="Y883" s="227"/>
      <c r="Z883" s="227"/>
      <c r="AA883" s="227"/>
      <c r="AB883" s="227"/>
      <c r="AC883" s="227"/>
      <c r="AD883" s="241">
        <v>2021</v>
      </c>
      <c r="AE883" s="241"/>
      <c r="AF883" s="241"/>
      <c r="AG883" s="241"/>
      <c r="AH883" s="241"/>
      <c r="AI883" s="244">
        <v>1400</v>
      </c>
      <c r="AJ883" s="244"/>
    </row>
    <row r="884" spans="1:36" s="214" customFormat="1" ht="26.1" customHeight="1">
      <c r="A884" s="261"/>
      <c r="B884" s="903"/>
      <c r="C884" s="227" t="s">
        <v>15250</v>
      </c>
      <c r="D884" s="227" t="s">
        <v>25627</v>
      </c>
      <c r="E884" s="227" t="s">
        <v>17479</v>
      </c>
      <c r="F884" s="227" t="s">
        <v>15250</v>
      </c>
      <c r="G884" s="227" t="s">
        <v>17480</v>
      </c>
      <c r="H884" s="228">
        <v>23027</v>
      </c>
      <c r="I884" s="228">
        <v>2149</v>
      </c>
      <c r="J884" s="228">
        <v>3882</v>
      </c>
      <c r="K884" s="228">
        <v>691</v>
      </c>
      <c r="L884" s="228"/>
      <c r="M884" s="228"/>
      <c r="N884" s="227"/>
      <c r="O884" s="228">
        <f>SUBTOTAL(9,S884,U884)</f>
        <v>691</v>
      </c>
      <c r="P884" s="228"/>
      <c r="Q884" s="228"/>
      <c r="R884" s="227"/>
      <c r="S884" s="228">
        <v>377</v>
      </c>
      <c r="T884" s="228" t="s">
        <v>17481</v>
      </c>
      <c r="U884" s="228">
        <v>314</v>
      </c>
      <c r="V884" s="227" t="s">
        <v>17482</v>
      </c>
      <c r="W884" s="227" t="s">
        <v>17482</v>
      </c>
      <c r="X884" s="227"/>
      <c r="Y884" s="227"/>
      <c r="Z884" s="227"/>
      <c r="AA884" s="227"/>
      <c r="AB884" s="227"/>
      <c r="AC884" s="227"/>
      <c r="AD884" s="241">
        <v>2023</v>
      </c>
      <c r="AE884" s="241"/>
      <c r="AF884" s="241"/>
      <c r="AG884" s="241"/>
      <c r="AH884" s="241"/>
      <c r="AI884" s="244">
        <v>16800</v>
      </c>
      <c r="AJ884" s="244"/>
    </row>
    <row r="885" spans="1:36" s="214" customFormat="1" ht="26.1" customHeight="1">
      <c r="A885" s="261"/>
      <c r="B885" s="903"/>
      <c r="C885" s="227" t="s">
        <v>13273</v>
      </c>
      <c r="D885" s="227" t="s">
        <v>25628</v>
      </c>
      <c r="E885" s="227" t="s">
        <v>14348</v>
      </c>
      <c r="F885" s="227" t="s">
        <v>704</v>
      </c>
      <c r="G885" s="227" t="s">
        <v>6321</v>
      </c>
      <c r="H885" s="228">
        <v>73500</v>
      </c>
      <c r="I885" s="228">
        <v>3381</v>
      </c>
      <c r="J885" s="228">
        <v>6289</v>
      </c>
      <c r="K885" s="228"/>
      <c r="L885" s="228"/>
      <c r="M885" s="228"/>
      <c r="N885" s="228"/>
      <c r="O885" s="228">
        <v>2855</v>
      </c>
      <c r="P885" s="228">
        <v>1403</v>
      </c>
      <c r="Q885" s="228" t="s">
        <v>14349</v>
      </c>
      <c r="R885" s="227" t="s">
        <v>4632</v>
      </c>
      <c r="S885" s="228">
        <v>1161</v>
      </c>
      <c r="T885" s="228" t="s">
        <v>5602</v>
      </c>
      <c r="U885" s="228">
        <v>291</v>
      </c>
      <c r="V885" s="233"/>
      <c r="W885" s="227" t="s">
        <v>26710</v>
      </c>
      <c r="X885" s="227">
        <v>2022</v>
      </c>
      <c r="Y885" s="227">
        <v>22365</v>
      </c>
      <c r="Z885" s="227"/>
      <c r="AA885" s="227"/>
      <c r="AB885" s="227"/>
      <c r="AC885" s="227"/>
      <c r="AD885" s="241">
        <v>2022</v>
      </c>
      <c r="AE885" s="241"/>
      <c r="AF885" s="241"/>
      <c r="AG885" s="241"/>
      <c r="AH885" s="241"/>
      <c r="AI885" s="244">
        <v>22365</v>
      </c>
      <c r="AJ885" s="244"/>
    </row>
    <row r="886" spans="1:36" s="214" customFormat="1" ht="26.1" customHeight="1">
      <c r="A886" s="261"/>
      <c r="B886" s="903"/>
      <c r="C886" s="227" t="s">
        <v>704</v>
      </c>
      <c r="D886" s="227" t="s">
        <v>25629</v>
      </c>
      <c r="E886" s="227" t="s">
        <v>6831</v>
      </c>
      <c r="F886" s="227" t="s">
        <v>704</v>
      </c>
      <c r="G886" s="227" t="s">
        <v>6321</v>
      </c>
      <c r="H886" s="228">
        <v>26487</v>
      </c>
      <c r="I886" s="228">
        <v>2025</v>
      </c>
      <c r="J886" s="228">
        <v>3780</v>
      </c>
      <c r="K886" s="228"/>
      <c r="L886" s="228"/>
      <c r="M886" s="228"/>
      <c r="N886" s="228"/>
      <c r="O886" s="228">
        <v>3780</v>
      </c>
      <c r="P886" s="228">
        <v>847</v>
      </c>
      <c r="Q886" s="228" t="s">
        <v>6832</v>
      </c>
      <c r="R886" s="227" t="s">
        <v>6833</v>
      </c>
      <c r="S886" s="228">
        <v>1616</v>
      </c>
      <c r="T886" s="228" t="s">
        <v>5602</v>
      </c>
      <c r="U886" s="228">
        <v>126.5</v>
      </c>
      <c r="V886" s="233"/>
      <c r="W886" s="227" t="s">
        <v>6834</v>
      </c>
      <c r="X886" s="227"/>
      <c r="Y886" s="227"/>
      <c r="Z886" s="227"/>
      <c r="AA886" s="227"/>
      <c r="AB886" s="227"/>
      <c r="AC886" s="227"/>
      <c r="AD886" s="241">
        <v>2004</v>
      </c>
      <c r="AE886" s="241"/>
      <c r="AF886" s="241"/>
      <c r="AG886" s="241"/>
      <c r="AH886" s="241"/>
      <c r="AI886" s="244">
        <v>5614</v>
      </c>
      <c r="AJ886" s="244"/>
    </row>
    <row r="887" spans="1:36" s="214" customFormat="1" ht="26.1" customHeight="1">
      <c r="A887" s="261"/>
      <c r="B887" s="903"/>
      <c r="C887" s="227" t="s">
        <v>704</v>
      </c>
      <c r="D887" s="227" t="s">
        <v>25508</v>
      </c>
      <c r="E887" s="227" t="s">
        <v>6835</v>
      </c>
      <c r="F887" s="227" t="s">
        <v>704</v>
      </c>
      <c r="G887" s="227" t="s">
        <v>6321</v>
      </c>
      <c r="H887" s="228">
        <v>1324062</v>
      </c>
      <c r="I887" s="228">
        <v>2740</v>
      </c>
      <c r="J887" s="228">
        <v>4410</v>
      </c>
      <c r="K887" s="228"/>
      <c r="L887" s="228"/>
      <c r="M887" s="228"/>
      <c r="N887" s="228"/>
      <c r="O887" s="228">
        <v>4410</v>
      </c>
      <c r="P887" s="228">
        <v>1687</v>
      </c>
      <c r="Q887" s="228" t="s">
        <v>6836</v>
      </c>
      <c r="R887" s="227" t="s">
        <v>6833</v>
      </c>
      <c r="S887" s="228">
        <v>2044</v>
      </c>
      <c r="T887" s="228" t="s">
        <v>5602</v>
      </c>
      <c r="U887" s="228">
        <v>695</v>
      </c>
      <c r="V887" s="233"/>
      <c r="W887" s="227" t="s">
        <v>1395</v>
      </c>
      <c r="X887" s="227"/>
      <c r="Y887" s="227"/>
      <c r="Z887" s="227"/>
      <c r="AA887" s="227"/>
      <c r="AB887" s="227"/>
      <c r="AC887" s="227"/>
      <c r="AD887" s="241">
        <v>2006</v>
      </c>
      <c r="AE887" s="241"/>
      <c r="AF887" s="241"/>
      <c r="AG887" s="241"/>
      <c r="AH887" s="241"/>
      <c r="AI887" s="244">
        <v>8528</v>
      </c>
      <c r="AJ887" s="244"/>
    </row>
    <row r="888" spans="1:36" s="214" customFormat="1" ht="26.1" customHeight="1">
      <c r="A888" s="261"/>
      <c r="B888" s="903"/>
      <c r="C888" s="227" t="s">
        <v>704</v>
      </c>
      <c r="D888" s="227" t="s">
        <v>25630</v>
      </c>
      <c r="E888" s="227" t="s">
        <v>6837</v>
      </c>
      <c r="F888" s="227" t="s">
        <v>704</v>
      </c>
      <c r="G888" s="227" t="s">
        <v>6321</v>
      </c>
      <c r="H888" s="228">
        <v>184704</v>
      </c>
      <c r="I888" s="228">
        <v>1707</v>
      </c>
      <c r="J888" s="228">
        <v>2684</v>
      </c>
      <c r="K888" s="228"/>
      <c r="L888" s="228"/>
      <c r="M888" s="228"/>
      <c r="N888" s="228"/>
      <c r="O888" s="228">
        <v>1778</v>
      </c>
      <c r="P888" s="228"/>
      <c r="Q888" s="228"/>
      <c r="R888" s="227"/>
      <c r="S888" s="228">
        <v>1684</v>
      </c>
      <c r="T888" s="228" t="s">
        <v>6838</v>
      </c>
      <c r="U888" s="228">
        <v>94</v>
      </c>
      <c r="V888" s="233"/>
      <c r="W888" s="227" t="s">
        <v>6839</v>
      </c>
      <c r="X888" s="227"/>
      <c r="Y888" s="227"/>
      <c r="Z888" s="227"/>
      <c r="AA888" s="227"/>
      <c r="AB888" s="227"/>
      <c r="AC888" s="227"/>
      <c r="AD888" s="241">
        <v>2009</v>
      </c>
      <c r="AE888" s="241"/>
      <c r="AF888" s="241"/>
      <c r="AG888" s="241"/>
      <c r="AH888" s="241"/>
      <c r="AI888" s="244">
        <v>7204</v>
      </c>
      <c r="AJ888" s="244"/>
    </row>
    <row r="889" spans="1:36" s="214" customFormat="1" ht="26.1" customHeight="1">
      <c r="A889" s="261"/>
      <c r="B889" s="903"/>
      <c r="C889" s="227" t="s">
        <v>13273</v>
      </c>
      <c r="D889" s="227" t="s">
        <v>25631</v>
      </c>
      <c r="E889" s="227" t="s">
        <v>25632</v>
      </c>
      <c r="F889" s="227" t="s">
        <v>13273</v>
      </c>
      <c r="G889" s="227" t="s">
        <v>25633</v>
      </c>
      <c r="H889" s="228">
        <v>2589</v>
      </c>
      <c r="I889" s="228">
        <v>1797</v>
      </c>
      <c r="J889" s="228">
        <v>5474</v>
      </c>
      <c r="K889" s="228" t="s">
        <v>16043</v>
      </c>
      <c r="L889" s="228" t="s">
        <v>2005</v>
      </c>
      <c r="M889" s="228" t="s">
        <v>12747</v>
      </c>
      <c r="N889" s="228"/>
      <c r="O889" s="228">
        <v>989</v>
      </c>
      <c r="P889" s="228">
        <v>989</v>
      </c>
      <c r="Q889" s="228" t="s">
        <v>25634</v>
      </c>
      <c r="R889" s="227" t="s">
        <v>12541</v>
      </c>
      <c r="S889" s="228"/>
      <c r="T889" s="228"/>
      <c r="U889" s="228"/>
      <c r="V889" s="233"/>
      <c r="W889" s="227" t="s">
        <v>25635</v>
      </c>
      <c r="X889" s="227"/>
      <c r="Y889" s="227"/>
      <c r="Z889" s="227"/>
      <c r="AA889" s="227"/>
      <c r="AB889" s="227"/>
      <c r="AC889" s="227"/>
      <c r="AD889" s="241">
        <v>2024</v>
      </c>
      <c r="AE889" s="241">
        <v>16000</v>
      </c>
      <c r="AF889" s="241"/>
      <c r="AG889" s="241"/>
      <c r="AH889" s="241"/>
      <c r="AI889" s="244"/>
      <c r="AJ889" s="244"/>
    </row>
    <row r="890" spans="1:36" s="214" customFormat="1" ht="27" customHeight="1">
      <c r="A890" s="261"/>
      <c r="B890" s="903"/>
      <c r="C890" s="227" t="s">
        <v>13277</v>
      </c>
      <c r="D890" s="227" t="s">
        <v>25636</v>
      </c>
      <c r="E890" s="227" t="s">
        <v>25637</v>
      </c>
      <c r="F890" s="227" t="s">
        <v>6327</v>
      </c>
      <c r="G890" s="227" t="s">
        <v>9904</v>
      </c>
      <c r="H890" s="228">
        <v>8315</v>
      </c>
      <c r="I890" s="228">
        <v>1931</v>
      </c>
      <c r="J890" s="228">
        <v>4995</v>
      </c>
      <c r="K890" s="228"/>
      <c r="L890" s="228"/>
      <c r="M890" s="228"/>
      <c r="N890" s="228"/>
      <c r="O890" s="228">
        <v>1762</v>
      </c>
      <c r="P890" s="228">
        <v>724</v>
      </c>
      <c r="Q890" s="228" t="s">
        <v>25638</v>
      </c>
      <c r="R890" s="227" t="s">
        <v>8941</v>
      </c>
      <c r="S890" s="228">
        <v>853</v>
      </c>
      <c r="T890" s="228" t="s">
        <v>25639</v>
      </c>
      <c r="U890" s="228">
        <v>186</v>
      </c>
      <c r="V890" s="233"/>
      <c r="W890" s="227" t="s">
        <v>14352</v>
      </c>
      <c r="X890" s="227">
        <v>2024</v>
      </c>
      <c r="Y890" s="227"/>
      <c r="Z890" s="227"/>
      <c r="AA890" s="227"/>
      <c r="AB890" s="227"/>
      <c r="AC890" s="227"/>
      <c r="AD890" s="241">
        <v>2024</v>
      </c>
      <c r="AE890" s="241"/>
      <c r="AF890" s="241"/>
      <c r="AG890" s="241"/>
      <c r="AH890" s="241"/>
      <c r="AI890" s="244">
        <v>19907</v>
      </c>
      <c r="AJ890" s="244"/>
    </row>
    <row r="891" spans="1:36" s="214" customFormat="1" ht="27" customHeight="1">
      <c r="A891" s="261"/>
      <c r="B891" s="903"/>
      <c r="C891" s="227" t="s">
        <v>13277</v>
      </c>
      <c r="D891" s="227" t="s">
        <v>25514</v>
      </c>
      <c r="E891" s="227" t="s">
        <v>9924</v>
      </c>
      <c r="F891" s="227" t="s">
        <v>6327</v>
      </c>
      <c r="G891" s="227" t="s">
        <v>9904</v>
      </c>
      <c r="H891" s="228">
        <v>72072</v>
      </c>
      <c r="I891" s="228">
        <v>2132</v>
      </c>
      <c r="J891" s="228" t="s">
        <v>14350</v>
      </c>
      <c r="K891" s="228"/>
      <c r="L891" s="228"/>
      <c r="M891" s="228"/>
      <c r="N891" s="228"/>
      <c r="O891" s="228">
        <v>3284</v>
      </c>
      <c r="P891" s="228">
        <v>902</v>
      </c>
      <c r="Q891" s="228" t="s">
        <v>14351</v>
      </c>
      <c r="R891" s="227" t="s">
        <v>8941</v>
      </c>
      <c r="S891" s="228">
        <v>2132</v>
      </c>
      <c r="T891" s="228" t="s">
        <v>25640</v>
      </c>
      <c r="U891" s="228">
        <v>250</v>
      </c>
      <c r="V891" s="390">
        <v>2003</v>
      </c>
      <c r="W891" s="227" t="s">
        <v>14352</v>
      </c>
      <c r="X891" s="227">
        <v>2003</v>
      </c>
      <c r="Y891" s="227">
        <v>2100</v>
      </c>
      <c r="Z891" s="227" t="s">
        <v>14353</v>
      </c>
      <c r="AA891" s="227"/>
      <c r="AB891" s="227"/>
      <c r="AC891" s="227"/>
      <c r="AD891" s="241">
        <v>2003</v>
      </c>
      <c r="AE891" s="241"/>
      <c r="AF891" s="241"/>
      <c r="AG891" s="241"/>
      <c r="AH891" s="241"/>
      <c r="AI891" s="244">
        <v>13269</v>
      </c>
      <c r="AJ891" s="244"/>
    </row>
    <row r="892" spans="1:36" s="214" customFormat="1" ht="27" customHeight="1">
      <c r="A892" s="261"/>
      <c r="B892" s="903"/>
      <c r="C892" s="227" t="s">
        <v>706</v>
      </c>
      <c r="D892" s="227" t="s">
        <v>25641</v>
      </c>
      <c r="E892" s="227" t="s">
        <v>6842</v>
      </c>
      <c r="F892" s="227" t="s">
        <v>706</v>
      </c>
      <c r="G892" s="227" t="s">
        <v>6761</v>
      </c>
      <c r="H892" s="228">
        <v>10000</v>
      </c>
      <c r="I892" s="228">
        <v>4595</v>
      </c>
      <c r="J892" s="228">
        <v>14318</v>
      </c>
      <c r="K892" s="228"/>
      <c r="L892" s="228"/>
      <c r="M892" s="228"/>
      <c r="N892" s="228"/>
      <c r="O892" s="228">
        <v>5574</v>
      </c>
      <c r="P892" s="228">
        <v>1887</v>
      </c>
      <c r="Q892" s="228" t="s">
        <v>6843</v>
      </c>
      <c r="R892" s="227" t="s">
        <v>6833</v>
      </c>
      <c r="S892" s="228">
        <v>1513</v>
      </c>
      <c r="T892" s="228" t="s">
        <v>6844</v>
      </c>
      <c r="U892" s="228">
        <v>433</v>
      </c>
      <c r="V892" s="233"/>
      <c r="W892" s="227" t="s">
        <v>6845</v>
      </c>
      <c r="X892" s="227"/>
      <c r="Y892" s="227"/>
      <c r="Z892" s="227"/>
      <c r="AA892" s="227"/>
      <c r="AB892" s="227"/>
      <c r="AC892" s="227"/>
      <c r="AD892" s="241">
        <v>2008</v>
      </c>
      <c r="AE892" s="241"/>
      <c r="AF892" s="241"/>
      <c r="AG892" s="241"/>
      <c r="AH892" s="241"/>
      <c r="AI892" s="244">
        <v>27000</v>
      </c>
      <c r="AJ892" s="244"/>
    </row>
    <row r="893" spans="1:36" s="214" customFormat="1" ht="27" customHeight="1">
      <c r="A893" s="261"/>
      <c r="B893" s="903"/>
      <c r="C893" s="233" t="s">
        <v>706</v>
      </c>
      <c r="D893" s="233" t="s">
        <v>25576</v>
      </c>
      <c r="E893" s="300" t="s">
        <v>6846</v>
      </c>
      <c r="F893" s="233" t="s">
        <v>706</v>
      </c>
      <c r="G893" s="227" t="s">
        <v>6761</v>
      </c>
      <c r="H893" s="228">
        <v>26519</v>
      </c>
      <c r="I893" s="228">
        <v>4775.6499999999996</v>
      </c>
      <c r="J893" s="228">
        <v>8775.9500000000007</v>
      </c>
      <c r="K893" s="228"/>
      <c r="L893" s="228"/>
      <c r="M893" s="228"/>
      <c r="N893" s="228"/>
      <c r="O893" s="228">
        <v>2966</v>
      </c>
      <c r="P893" s="228">
        <v>1140.43</v>
      </c>
      <c r="Q893" s="228" t="s">
        <v>6847</v>
      </c>
      <c r="R893" s="228" t="s">
        <v>6848</v>
      </c>
      <c r="S893" s="228">
        <v>1376.93</v>
      </c>
      <c r="T893" s="228" t="s">
        <v>6849</v>
      </c>
      <c r="U893" s="228">
        <v>448.63</v>
      </c>
      <c r="V893" s="233"/>
      <c r="W893" s="228" t="s">
        <v>6850</v>
      </c>
      <c r="X893" s="227"/>
      <c r="Y893" s="227"/>
      <c r="Z893" s="233"/>
      <c r="AA893" s="233"/>
      <c r="AB893" s="233"/>
      <c r="AC893" s="233"/>
      <c r="AD893" s="241">
        <v>2010</v>
      </c>
      <c r="AE893" s="241"/>
      <c r="AF893" s="241"/>
      <c r="AG893" s="241"/>
      <c r="AH893" s="241"/>
      <c r="AI893" s="244">
        <v>21153</v>
      </c>
      <c r="AJ893" s="244"/>
    </row>
    <row r="894" spans="1:36" s="214" customFormat="1" ht="39.950000000000003" customHeight="1">
      <c r="A894" s="261"/>
      <c r="B894" s="903"/>
      <c r="C894" s="233" t="s">
        <v>706</v>
      </c>
      <c r="D894" s="233" t="s">
        <v>25642</v>
      </c>
      <c r="E894" s="300" t="s">
        <v>6851</v>
      </c>
      <c r="F894" s="233" t="s">
        <v>706</v>
      </c>
      <c r="G894" s="233" t="s">
        <v>305</v>
      </c>
      <c r="H894" s="228">
        <v>10199</v>
      </c>
      <c r="I894" s="228">
        <v>2717</v>
      </c>
      <c r="J894" s="228">
        <v>5141</v>
      </c>
      <c r="K894" s="228"/>
      <c r="L894" s="228"/>
      <c r="M894" s="228"/>
      <c r="N894" s="228"/>
      <c r="O894" s="228">
        <v>1714</v>
      </c>
      <c r="P894" s="228"/>
      <c r="Q894" s="228"/>
      <c r="R894" s="228"/>
      <c r="S894" s="228">
        <v>1229</v>
      </c>
      <c r="T894" s="228" t="s">
        <v>6852</v>
      </c>
      <c r="U894" s="228">
        <v>485</v>
      </c>
      <c r="V894" s="233"/>
      <c r="W894" s="228" t="s">
        <v>17882</v>
      </c>
      <c r="X894" s="227"/>
      <c r="Y894" s="227"/>
      <c r="Z894" s="233"/>
      <c r="AA894" s="233"/>
      <c r="AB894" s="233"/>
      <c r="AC894" s="233"/>
      <c r="AD894" s="241">
        <v>2010</v>
      </c>
      <c r="AE894" s="241"/>
      <c r="AF894" s="241"/>
      <c r="AG894" s="241"/>
      <c r="AH894" s="241"/>
      <c r="AI894" s="244">
        <v>18087</v>
      </c>
      <c r="AJ894" s="244"/>
    </row>
    <row r="895" spans="1:36" s="214" customFormat="1" ht="27" customHeight="1">
      <c r="A895" s="261"/>
      <c r="B895" s="903"/>
      <c r="C895" s="233" t="s">
        <v>14318</v>
      </c>
      <c r="D895" s="233" t="s">
        <v>25643</v>
      </c>
      <c r="E895" s="300" t="s">
        <v>14354</v>
      </c>
      <c r="F895" s="233" t="s">
        <v>14318</v>
      </c>
      <c r="G895" s="227" t="s">
        <v>14355</v>
      </c>
      <c r="H895" s="228">
        <v>9946</v>
      </c>
      <c r="I895" s="228">
        <v>982.47</v>
      </c>
      <c r="J895" s="228">
        <v>3016.75</v>
      </c>
      <c r="K895" s="228"/>
      <c r="L895" s="228"/>
      <c r="M895" s="228"/>
      <c r="N895" s="228"/>
      <c r="O895" s="228">
        <v>734</v>
      </c>
      <c r="P895" s="228">
        <v>273.92</v>
      </c>
      <c r="Q895" s="228"/>
      <c r="R895" s="228"/>
      <c r="S895" s="228">
        <v>367</v>
      </c>
      <c r="T895" s="228" t="s">
        <v>14356</v>
      </c>
      <c r="U895" s="228">
        <v>93.04</v>
      </c>
      <c r="V895" s="233"/>
      <c r="W895" s="228" t="s">
        <v>26711</v>
      </c>
      <c r="X895" s="227"/>
      <c r="Y895" s="227"/>
      <c r="Z895" s="233"/>
      <c r="AA895" s="233"/>
      <c r="AB895" s="233"/>
      <c r="AC895" s="233"/>
      <c r="AD895" s="241">
        <v>2022</v>
      </c>
      <c r="AE895" s="241"/>
      <c r="AF895" s="241"/>
      <c r="AG895" s="241"/>
      <c r="AH895" s="241"/>
      <c r="AI895" s="244">
        <v>11000</v>
      </c>
      <c r="AJ895" s="244"/>
    </row>
    <row r="896" spans="1:36" s="214" customFormat="1" ht="27" customHeight="1">
      <c r="A896" s="261" t="s">
        <v>317</v>
      </c>
      <c r="B896" s="903"/>
      <c r="C896" s="233" t="s">
        <v>706</v>
      </c>
      <c r="D896" s="233" t="s">
        <v>25644</v>
      </c>
      <c r="E896" s="300" t="s">
        <v>14357</v>
      </c>
      <c r="F896" s="233" t="s">
        <v>706</v>
      </c>
      <c r="G896" s="227" t="s">
        <v>6761</v>
      </c>
      <c r="H896" s="228">
        <v>6819</v>
      </c>
      <c r="I896" s="228">
        <v>2311</v>
      </c>
      <c r="J896" s="228">
        <v>2759</v>
      </c>
      <c r="K896" s="228"/>
      <c r="L896" s="228"/>
      <c r="M896" s="228"/>
      <c r="N896" s="228"/>
      <c r="O896" s="228">
        <v>1289</v>
      </c>
      <c r="P896" s="228">
        <v>243</v>
      </c>
      <c r="Q896" s="228" t="s">
        <v>14358</v>
      </c>
      <c r="R896" s="228" t="s">
        <v>14359</v>
      </c>
      <c r="S896" s="228">
        <v>1046</v>
      </c>
      <c r="T896" s="228" t="s">
        <v>14360</v>
      </c>
      <c r="U896" s="228"/>
      <c r="V896" s="233"/>
      <c r="W896" s="228" t="s">
        <v>26712</v>
      </c>
      <c r="X896" s="227"/>
      <c r="Y896" s="227"/>
      <c r="Z896" s="233"/>
      <c r="AA896" s="233"/>
      <c r="AB896" s="233"/>
      <c r="AC896" s="233"/>
      <c r="AD896" s="241">
        <v>2022</v>
      </c>
      <c r="AE896" s="241"/>
      <c r="AF896" s="241"/>
      <c r="AG896" s="241"/>
      <c r="AH896" s="241"/>
      <c r="AI896" s="244">
        <v>10332</v>
      </c>
      <c r="AJ896" s="244"/>
    </row>
    <row r="897" spans="1:36" s="214" customFormat="1" ht="27" customHeight="1">
      <c r="A897" s="261"/>
      <c r="B897" s="903"/>
      <c r="C897" s="233" t="s">
        <v>14318</v>
      </c>
      <c r="D897" s="233" t="s">
        <v>25645</v>
      </c>
      <c r="E897" s="300" t="s">
        <v>25646</v>
      </c>
      <c r="F897" s="233" t="s">
        <v>14318</v>
      </c>
      <c r="G897" s="227" t="s">
        <v>14355</v>
      </c>
      <c r="H897" s="228"/>
      <c r="I897" s="228">
        <v>2449</v>
      </c>
      <c r="J897" s="228">
        <v>2449</v>
      </c>
      <c r="K897" s="228"/>
      <c r="L897" s="228"/>
      <c r="M897" s="228"/>
      <c r="N897" s="228"/>
      <c r="O897" s="228">
        <v>735</v>
      </c>
      <c r="P897" s="228">
        <v>735</v>
      </c>
      <c r="Q897" s="228"/>
      <c r="R897" s="228" t="s">
        <v>26713</v>
      </c>
      <c r="S897" s="228"/>
      <c r="T897" s="228"/>
      <c r="U897" s="228"/>
      <c r="V897" s="233"/>
      <c r="W897" s="228" t="s">
        <v>25647</v>
      </c>
      <c r="X897" s="227"/>
      <c r="Y897" s="227"/>
      <c r="Z897" s="233"/>
      <c r="AA897" s="233"/>
      <c r="AB897" s="233"/>
      <c r="AC897" s="233"/>
      <c r="AD897" s="241">
        <v>2024</v>
      </c>
      <c r="AE897" s="241"/>
      <c r="AF897" s="241"/>
      <c r="AG897" s="241"/>
      <c r="AH897" s="241"/>
      <c r="AI897" s="244">
        <v>13960</v>
      </c>
      <c r="AJ897" s="244"/>
    </row>
    <row r="898" spans="1:36" s="214" customFormat="1" ht="27" customHeight="1">
      <c r="A898" s="261"/>
      <c r="B898" s="903"/>
      <c r="C898" s="233" t="s">
        <v>707</v>
      </c>
      <c r="D898" s="233" t="s">
        <v>25382</v>
      </c>
      <c r="E898" s="300" t="s">
        <v>6853</v>
      </c>
      <c r="F898" s="233" t="s">
        <v>707</v>
      </c>
      <c r="G898" s="233" t="s">
        <v>6854</v>
      </c>
      <c r="H898" s="228">
        <v>57265</v>
      </c>
      <c r="I898" s="228">
        <v>1467</v>
      </c>
      <c r="J898" s="228">
        <v>3472</v>
      </c>
      <c r="K898" s="228" t="s">
        <v>1156</v>
      </c>
      <c r="L898" s="228" t="s">
        <v>454</v>
      </c>
      <c r="M898" s="228" t="s">
        <v>1172</v>
      </c>
      <c r="N898" s="228"/>
      <c r="O898" s="228">
        <v>1524</v>
      </c>
      <c r="P898" s="228">
        <v>667</v>
      </c>
      <c r="Q898" s="228" t="s">
        <v>6855</v>
      </c>
      <c r="R898" s="228" t="s">
        <v>1174</v>
      </c>
      <c r="S898" s="228">
        <v>785</v>
      </c>
      <c r="T898" s="228" t="s">
        <v>6856</v>
      </c>
      <c r="U898" s="228">
        <v>72</v>
      </c>
      <c r="V898" s="233">
        <v>518</v>
      </c>
      <c r="W898" s="228" t="s">
        <v>6857</v>
      </c>
      <c r="X898" s="227"/>
      <c r="Y898" s="227"/>
      <c r="Z898" s="233"/>
      <c r="AA898" s="233"/>
      <c r="AB898" s="233"/>
      <c r="AC898" s="233"/>
      <c r="AD898" s="241">
        <v>2007</v>
      </c>
      <c r="AE898" s="241"/>
      <c r="AF898" s="241"/>
      <c r="AG898" s="241"/>
      <c r="AH898" s="241"/>
      <c r="AI898" s="244">
        <v>14000</v>
      </c>
      <c r="AJ898" s="244"/>
    </row>
    <row r="899" spans="1:36" s="214" customFormat="1" ht="27" customHeight="1">
      <c r="A899" s="261" t="s">
        <v>317</v>
      </c>
      <c r="B899" s="903"/>
      <c r="C899" s="233" t="s">
        <v>707</v>
      </c>
      <c r="D899" s="233" t="s">
        <v>25648</v>
      </c>
      <c r="E899" s="300" t="s">
        <v>14361</v>
      </c>
      <c r="F899" s="233" t="s">
        <v>13318</v>
      </c>
      <c r="G899" s="233" t="s">
        <v>6854</v>
      </c>
      <c r="H899" s="228">
        <v>16302</v>
      </c>
      <c r="I899" s="228">
        <v>2614</v>
      </c>
      <c r="J899" s="228">
        <v>3595</v>
      </c>
      <c r="K899" s="228"/>
      <c r="L899" s="228"/>
      <c r="M899" s="228"/>
      <c r="N899" s="228"/>
      <c r="O899" s="228">
        <v>2614</v>
      </c>
      <c r="P899" s="228">
        <v>2614</v>
      </c>
      <c r="Q899" s="228" t="s">
        <v>14362</v>
      </c>
      <c r="R899" s="228" t="s">
        <v>14363</v>
      </c>
      <c r="S899" s="228"/>
      <c r="T899" s="228"/>
      <c r="U899" s="228"/>
      <c r="V899" s="233"/>
      <c r="W899" s="228" t="s">
        <v>14364</v>
      </c>
      <c r="X899" s="227"/>
      <c r="Y899" s="227"/>
      <c r="Z899" s="233"/>
      <c r="AA899" s="233"/>
      <c r="AB899" s="233"/>
      <c r="AC899" s="233"/>
      <c r="AD899" s="241">
        <v>2022</v>
      </c>
      <c r="AE899" s="241"/>
      <c r="AF899" s="241"/>
      <c r="AG899" s="241"/>
      <c r="AH899" s="241"/>
      <c r="AI899" s="244">
        <v>11500</v>
      </c>
      <c r="AJ899" s="244"/>
    </row>
    <row r="900" spans="1:36" s="214" customFormat="1" ht="27" customHeight="1">
      <c r="A900" s="261"/>
      <c r="B900" s="903"/>
      <c r="C900" s="233" t="s">
        <v>6360</v>
      </c>
      <c r="D900" s="323" t="s">
        <v>25649</v>
      </c>
      <c r="E900" s="300" t="s">
        <v>6858</v>
      </c>
      <c r="F900" s="233" t="s">
        <v>6360</v>
      </c>
      <c r="G900" s="233" t="s">
        <v>6661</v>
      </c>
      <c r="H900" s="228">
        <v>2963</v>
      </c>
      <c r="I900" s="228">
        <v>2086</v>
      </c>
      <c r="J900" s="228">
        <v>2086.37</v>
      </c>
      <c r="K900" s="228"/>
      <c r="L900" s="228"/>
      <c r="M900" s="228"/>
      <c r="N900" s="228"/>
      <c r="O900" s="228"/>
      <c r="P900" s="228"/>
      <c r="Q900" s="228"/>
      <c r="R900" s="228"/>
      <c r="S900" s="228">
        <v>995.65</v>
      </c>
      <c r="T900" s="228" t="s">
        <v>1377</v>
      </c>
      <c r="U900" s="228">
        <v>406.68</v>
      </c>
      <c r="V900" s="233"/>
      <c r="W900" s="228" t="s">
        <v>6859</v>
      </c>
      <c r="X900" s="227"/>
      <c r="Y900" s="227"/>
      <c r="Z900" s="233"/>
      <c r="AA900" s="233"/>
      <c r="AB900" s="233"/>
      <c r="AC900" s="233"/>
      <c r="AD900" s="241">
        <v>2004</v>
      </c>
      <c r="AE900" s="241"/>
      <c r="AF900" s="241"/>
      <c r="AG900" s="241"/>
      <c r="AH900" s="241"/>
      <c r="AI900" s="244">
        <v>4300</v>
      </c>
      <c r="AJ900" s="244"/>
    </row>
    <row r="901" spans="1:36" s="214" customFormat="1" ht="27" customHeight="1">
      <c r="A901" s="261"/>
      <c r="B901" s="903"/>
      <c r="C901" s="227" t="s">
        <v>6360</v>
      </c>
      <c r="D901" s="323" t="s">
        <v>25650</v>
      </c>
      <c r="E901" s="227" t="s">
        <v>6860</v>
      </c>
      <c r="F901" s="227" t="s">
        <v>6360</v>
      </c>
      <c r="G901" s="227" t="s">
        <v>6661</v>
      </c>
      <c r="H901" s="228">
        <v>168704</v>
      </c>
      <c r="I901" s="228">
        <v>8800</v>
      </c>
      <c r="J901" s="228">
        <v>8800</v>
      </c>
      <c r="K901" s="228" t="s">
        <v>1156</v>
      </c>
      <c r="L901" s="228" t="s">
        <v>454</v>
      </c>
      <c r="M901" s="228" t="s">
        <v>1172</v>
      </c>
      <c r="N901" s="228"/>
      <c r="O901" s="228">
        <v>5115</v>
      </c>
      <c r="P901" s="228">
        <v>3300</v>
      </c>
      <c r="Q901" s="228" t="s">
        <v>12247</v>
      </c>
      <c r="R901" s="227" t="s">
        <v>3878</v>
      </c>
      <c r="S901" s="228">
        <v>1580</v>
      </c>
      <c r="T901" s="228" t="s">
        <v>6861</v>
      </c>
      <c r="U901" s="228">
        <v>235</v>
      </c>
      <c r="V901" s="233">
        <v>518</v>
      </c>
      <c r="W901" s="227" t="s">
        <v>6862</v>
      </c>
      <c r="X901" s="227"/>
      <c r="Y901" s="227"/>
      <c r="Z901" s="227"/>
      <c r="AA901" s="227"/>
      <c r="AB901" s="227"/>
      <c r="AC901" s="227"/>
      <c r="AD901" s="241">
        <v>2011</v>
      </c>
      <c r="AE901" s="241"/>
      <c r="AF901" s="241"/>
      <c r="AG901" s="241"/>
      <c r="AH901" s="241"/>
      <c r="AI901" s="244">
        <v>19300</v>
      </c>
      <c r="AJ901" s="244"/>
    </row>
    <row r="902" spans="1:36" s="214" customFormat="1" ht="27" customHeight="1">
      <c r="A902" s="133"/>
      <c r="B902" s="200"/>
      <c r="C902" s="227" t="s">
        <v>13333</v>
      </c>
      <c r="D902" s="227" t="s">
        <v>25651</v>
      </c>
      <c r="E902" s="227" t="s">
        <v>25652</v>
      </c>
      <c r="F902" s="227" t="s">
        <v>13333</v>
      </c>
      <c r="G902" s="227" t="s">
        <v>25653</v>
      </c>
      <c r="H902" s="228">
        <v>7479</v>
      </c>
      <c r="I902" s="228">
        <v>2773</v>
      </c>
      <c r="J902" s="228">
        <v>2773</v>
      </c>
      <c r="K902" s="228"/>
      <c r="L902" s="228"/>
      <c r="M902" s="228"/>
      <c r="N902" s="228"/>
      <c r="O902" s="228"/>
      <c r="P902" s="228"/>
      <c r="Q902" s="228"/>
      <c r="R902" s="227" t="s">
        <v>25654</v>
      </c>
      <c r="S902" s="228"/>
      <c r="T902" s="228" t="s">
        <v>25655</v>
      </c>
      <c r="U902" s="228"/>
      <c r="V902" s="233"/>
      <c r="W902" s="227" t="s">
        <v>25656</v>
      </c>
      <c r="X902" s="227"/>
      <c r="Y902" s="227"/>
      <c r="Z902" s="227"/>
      <c r="AA902" s="227"/>
      <c r="AB902" s="227"/>
      <c r="AC902" s="227"/>
      <c r="AD902" s="241">
        <v>2024</v>
      </c>
      <c r="AE902" s="241"/>
      <c r="AF902" s="241"/>
      <c r="AG902" s="241"/>
      <c r="AH902" s="241"/>
      <c r="AI902" s="244"/>
      <c r="AJ902" s="244"/>
    </row>
    <row r="903" spans="1:36" s="214" customFormat="1" ht="27" customHeight="1">
      <c r="A903" s="133"/>
      <c r="B903" s="903"/>
      <c r="C903" s="227" t="s">
        <v>6366</v>
      </c>
      <c r="D903" s="227" t="s">
        <v>25657</v>
      </c>
      <c r="E903" s="227" t="s">
        <v>6864</v>
      </c>
      <c r="F903" s="227" t="s">
        <v>6366</v>
      </c>
      <c r="G903" s="227" t="s">
        <v>11108</v>
      </c>
      <c r="H903" s="228">
        <v>24508</v>
      </c>
      <c r="I903" s="228">
        <v>2065</v>
      </c>
      <c r="J903" s="228">
        <v>2207</v>
      </c>
      <c r="K903" s="228">
        <v>2128</v>
      </c>
      <c r="L903" s="228" t="s">
        <v>6865</v>
      </c>
      <c r="M903" s="228" t="s">
        <v>6866</v>
      </c>
      <c r="N903" s="228" t="s">
        <v>54</v>
      </c>
      <c r="O903" s="228">
        <v>1222</v>
      </c>
      <c r="P903" s="228">
        <v>1222</v>
      </c>
      <c r="Q903" s="228" t="s">
        <v>6867</v>
      </c>
      <c r="R903" s="227" t="s">
        <v>3188</v>
      </c>
      <c r="S903" s="228"/>
      <c r="T903" s="228"/>
      <c r="U903" s="228"/>
      <c r="V903" s="233"/>
      <c r="W903" s="227" t="s">
        <v>6868</v>
      </c>
      <c r="X903" s="227"/>
      <c r="Y903" s="227"/>
      <c r="Z903" s="227"/>
      <c r="AA903" s="227"/>
      <c r="AB903" s="227"/>
      <c r="AC903" s="227"/>
      <c r="AD903" s="241">
        <v>2013</v>
      </c>
      <c r="AE903" s="241"/>
      <c r="AF903" s="241"/>
      <c r="AG903" s="241"/>
      <c r="AH903" s="241"/>
      <c r="AI903" s="244">
        <v>8100</v>
      </c>
      <c r="AJ903" s="244"/>
    </row>
    <row r="904" spans="1:36" s="214" customFormat="1" ht="27" customHeight="1">
      <c r="A904" s="133"/>
      <c r="B904" s="903"/>
      <c r="C904" s="227" t="s">
        <v>687</v>
      </c>
      <c r="D904" s="227" t="s">
        <v>25658</v>
      </c>
      <c r="E904" s="227" t="s">
        <v>6869</v>
      </c>
      <c r="F904" s="227" t="s">
        <v>687</v>
      </c>
      <c r="G904" s="227" t="s">
        <v>6870</v>
      </c>
      <c r="H904" s="228">
        <v>9166</v>
      </c>
      <c r="I904" s="228">
        <v>1032</v>
      </c>
      <c r="J904" s="228">
        <v>1202</v>
      </c>
      <c r="K904" s="228"/>
      <c r="L904" s="228"/>
      <c r="M904" s="228"/>
      <c r="N904" s="228"/>
      <c r="O904" s="228">
        <v>1032</v>
      </c>
      <c r="P904" s="228">
        <v>1032</v>
      </c>
      <c r="Q904" s="228" t="s">
        <v>6871</v>
      </c>
      <c r="R904" s="227" t="s">
        <v>6872</v>
      </c>
      <c r="S904" s="228"/>
      <c r="T904" s="228"/>
      <c r="U904" s="228"/>
      <c r="V904" s="233"/>
      <c r="W904" s="227" t="s">
        <v>6873</v>
      </c>
      <c r="X904" s="227"/>
      <c r="Y904" s="227"/>
      <c r="Z904" s="227"/>
      <c r="AA904" s="227"/>
      <c r="AB904" s="227"/>
      <c r="AC904" s="227"/>
      <c r="AD904" s="241">
        <v>2012</v>
      </c>
      <c r="AE904" s="241"/>
      <c r="AF904" s="241"/>
      <c r="AG904" s="241"/>
      <c r="AH904" s="241"/>
      <c r="AI904" s="244">
        <v>2501</v>
      </c>
      <c r="AJ904" s="244"/>
    </row>
    <row r="905" spans="1:36" s="214" customFormat="1" ht="27" customHeight="1">
      <c r="A905" s="133" t="s">
        <v>141</v>
      </c>
      <c r="B905" s="903"/>
      <c r="C905" s="227" t="s">
        <v>687</v>
      </c>
      <c r="D905" s="227" t="s">
        <v>25659</v>
      </c>
      <c r="E905" s="227" t="s">
        <v>6874</v>
      </c>
      <c r="F905" s="227" t="s">
        <v>687</v>
      </c>
      <c r="G905" s="227" t="s">
        <v>687</v>
      </c>
      <c r="H905" s="228">
        <v>3701</v>
      </c>
      <c r="I905" s="228">
        <v>837</v>
      </c>
      <c r="J905" s="228">
        <v>808</v>
      </c>
      <c r="K905" s="228"/>
      <c r="L905" s="228"/>
      <c r="M905" s="228"/>
      <c r="N905" s="228"/>
      <c r="O905" s="228">
        <v>752</v>
      </c>
      <c r="P905" s="228">
        <v>752</v>
      </c>
      <c r="Q905" s="228" t="s">
        <v>6875</v>
      </c>
      <c r="R905" s="227" t="s">
        <v>6876</v>
      </c>
      <c r="S905" s="228"/>
      <c r="T905" s="228"/>
      <c r="U905" s="228"/>
      <c r="V905" s="233"/>
      <c r="W905" s="227" t="s">
        <v>6863</v>
      </c>
      <c r="X905" s="227"/>
      <c r="Y905" s="227"/>
      <c r="Z905" s="227"/>
      <c r="AA905" s="227"/>
      <c r="AB905" s="227"/>
      <c r="AC905" s="227"/>
      <c r="AD905" s="241">
        <v>2012</v>
      </c>
      <c r="AE905" s="241"/>
      <c r="AF905" s="241"/>
      <c r="AG905" s="241"/>
      <c r="AH905" s="241"/>
      <c r="AI905" s="244">
        <v>2270</v>
      </c>
      <c r="AJ905" s="244" t="s">
        <v>17483</v>
      </c>
    </row>
    <row r="906" spans="1:36" s="214" customFormat="1" ht="27" customHeight="1">
      <c r="A906" s="133"/>
      <c r="B906" s="903"/>
      <c r="C906" s="227" t="s">
        <v>16920</v>
      </c>
      <c r="D906" s="227" t="s">
        <v>25660</v>
      </c>
      <c r="E906" s="227" t="s">
        <v>17484</v>
      </c>
      <c r="F906" s="227" t="s">
        <v>16920</v>
      </c>
      <c r="G906" s="227" t="s">
        <v>16920</v>
      </c>
      <c r="H906" s="228">
        <v>247892</v>
      </c>
      <c r="I906" s="228">
        <v>2752</v>
      </c>
      <c r="J906" s="228"/>
      <c r="K906" s="228"/>
      <c r="L906" s="228"/>
      <c r="M906" s="228"/>
      <c r="N906" s="228"/>
      <c r="O906" s="228"/>
      <c r="P906" s="228">
        <v>1428</v>
      </c>
      <c r="Q906" s="228" t="s">
        <v>17485</v>
      </c>
      <c r="R906" s="227" t="s">
        <v>17486</v>
      </c>
      <c r="S906" s="228"/>
      <c r="T906" s="228"/>
      <c r="U906" s="228"/>
      <c r="V906" s="233"/>
      <c r="W906" s="227" t="s">
        <v>17487</v>
      </c>
      <c r="X906" s="227"/>
      <c r="Y906" s="227"/>
      <c r="Z906" s="227"/>
      <c r="AA906" s="227"/>
      <c r="AB906" s="227"/>
      <c r="AC906" s="227"/>
      <c r="AD906" s="241">
        <v>2022</v>
      </c>
      <c r="AE906" s="241"/>
      <c r="AF906" s="241"/>
      <c r="AG906" s="241"/>
      <c r="AH906" s="241"/>
      <c r="AI906" s="244"/>
      <c r="AJ906" s="244"/>
    </row>
    <row r="907" spans="1:36" s="1557" customFormat="1" ht="27" customHeight="1">
      <c r="A907" s="133"/>
      <c r="B907" s="903"/>
      <c r="C907" s="227" t="s">
        <v>6377</v>
      </c>
      <c r="D907" s="227" t="s">
        <v>25532</v>
      </c>
      <c r="E907" s="227" t="s">
        <v>12248</v>
      </c>
      <c r="F907" s="227" t="s">
        <v>6377</v>
      </c>
      <c r="G907" s="233" t="s">
        <v>14367</v>
      </c>
      <c r="H907" s="228">
        <v>37438</v>
      </c>
      <c r="I907" s="228">
        <v>1078</v>
      </c>
      <c r="J907" s="228">
        <v>1054</v>
      </c>
      <c r="K907" s="228"/>
      <c r="L907" s="228"/>
      <c r="M907" s="228"/>
      <c r="N907" s="228"/>
      <c r="O907" s="228">
        <v>691</v>
      </c>
      <c r="P907" s="228">
        <v>691</v>
      </c>
      <c r="Q907" s="228" t="s">
        <v>17884</v>
      </c>
      <c r="R907" s="227" t="s">
        <v>10931</v>
      </c>
      <c r="S907" s="228"/>
      <c r="T907" s="228"/>
      <c r="U907" s="228"/>
      <c r="V907" s="233"/>
      <c r="W907" s="227" t="s">
        <v>12249</v>
      </c>
      <c r="X907" s="227"/>
      <c r="Y907" s="227"/>
      <c r="Z907" s="227"/>
      <c r="AA907" s="227"/>
      <c r="AB907" s="227"/>
      <c r="AC907" s="227"/>
      <c r="AD907" s="241">
        <v>2020</v>
      </c>
      <c r="AE907" s="241"/>
      <c r="AF907" s="241"/>
      <c r="AG907" s="241"/>
      <c r="AH907" s="241"/>
      <c r="AI907" s="244">
        <v>1950</v>
      </c>
      <c r="AJ907" s="244"/>
    </row>
    <row r="908" spans="1:36" s="214" customFormat="1" ht="27" customHeight="1">
      <c r="A908" s="150"/>
      <c r="B908" s="200"/>
      <c r="C908" s="227" t="s">
        <v>6377</v>
      </c>
      <c r="D908" s="227" t="s">
        <v>25661</v>
      </c>
      <c r="E908" s="233" t="s">
        <v>11137</v>
      </c>
      <c r="F908" s="227" t="s">
        <v>6377</v>
      </c>
      <c r="G908" s="233" t="s">
        <v>14367</v>
      </c>
      <c r="H908" s="228">
        <v>5832</v>
      </c>
      <c r="I908" s="228">
        <v>2197</v>
      </c>
      <c r="J908" s="228">
        <v>4213</v>
      </c>
      <c r="K908" s="228"/>
      <c r="L908" s="228"/>
      <c r="M908" s="228"/>
      <c r="N908" s="228"/>
      <c r="O908" s="228">
        <v>2925</v>
      </c>
      <c r="P908" s="228">
        <v>870</v>
      </c>
      <c r="Q908" s="228" t="s">
        <v>11138</v>
      </c>
      <c r="R908" s="228" t="s">
        <v>11139</v>
      </c>
      <c r="S908" s="228">
        <v>1748</v>
      </c>
      <c r="T908" s="228" t="s">
        <v>11140</v>
      </c>
      <c r="U908" s="227">
        <v>307</v>
      </c>
      <c r="V908" s="227"/>
      <c r="W908" s="233" t="s">
        <v>11141</v>
      </c>
      <c r="X908" s="228"/>
      <c r="Y908" s="227"/>
      <c r="Z908" s="227"/>
      <c r="AA908" s="233"/>
      <c r="AB908" s="233"/>
      <c r="AC908" s="233"/>
      <c r="AD908" s="227">
        <v>2015</v>
      </c>
      <c r="AE908" s="233"/>
      <c r="AF908" s="233"/>
      <c r="AG908" s="233"/>
      <c r="AH908" s="233"/>
      <c r="AI908" s="233">
        <v>10250</v>
      </c>
      <c r="AJ908" s="241"/>
    </row>
    <row r="909" spans="1:36" s="214" customFormat="1" ht="27" customHeight="1">
      <c r="A909" s="150"/>
      <c r="B909" s="200"/>
      <c r="C909" s="241" t="s">
        <v>14365</v>
      </c>
      <c r="D909" s="241" t="s">
        <v>25662</v>
      </c>
      <c r="E909" s="241" t="s">
        <v>14366</v>
      </c>
      <c r="F909" s="227" t="s">
        <v>6377</v>
      </c>
      <c r="G909" s="233" t="s">
        <v>14367</v>
      </c>
      <c r="H909" s="244">
        <v>2000</v>
      </c>
      <c r="I909" s="244">
        <v>400</v>
      </c>
      <c r="J909" s="244">
        <v>400</v>
      </c>
      <c r="K909" s="244"/>
      <c r="L909" s="244"/>
      <c r="M909" s="244"/>
      <c r="N909" s="244"/>
      <c r="O909" s="244"/>
      <c r="P909" s="244"/>
      <c r="Q909" s="244"/>
      <c r="R909" s="241" t="s">
        <v>14368</v>
      </c>
      <c r="S909" s="244"/>
      <c r="T909" s="244"/>
      <c r="U909" s="244"/>
      <c r="V909" s="241"/>
      <c r="W909" s="241" t="s">
        <v>14285</v>
      </c>
      <c r="X909" s="241"/>
      <c r="Y909" s="241"/>
      <c r="Z909" s="241"/>
      <c r="AA909" s="241"/>
      <c r="AB909" s="241"/>
      <c r="AC909" s="241"/>
      <c r="AD909" s="241">
        <v>2021</v>
      </c>
      <c r="AE909" s="241"/>
      <c r="AF909" s="241"/>
      <c r="AG909" s="241"/>
      <c r="AH909" s="241"/>
      <c r="AI909" s="244"/>
      <c r="AJ909" s="244"/>
    </row>
    <row r="910" spans="1:36" ht="27" customHeight="1">
      <c r="B910" s="200"/>
      <c r="C910" s="227" t="s">
        <v>6377</v>
      </c>
      <c r="D910" s="227" t="s">
        <v>25663</v>
      </c>
      <c r="E910" s="241" t="s">
        <v>17488</v>
      </c>
      <c r="F910" s="227" t="s">
        <v>6377</v>
      </c>
      <c r="G910" s="233" t="s">
        <v>14367</v>
      </c>
      <c r="H910" s="244">
        <v>2829</v>
      </c>
      <c r="I910" s="244">
        <v>414</v>
      </c>
      <c r="J910" s="244">
        <v>414</v>
      </c>
      <c r="K910" s="244"/>
      <c r="L910" s="244"/>
      <c r="M910" s="244"/>
      <c r="N910" s="244"/>
      <c r="O910" s="244"/>
      <c r="P910" s="244"/>
      <c r="Q910" s="244"/>
      <c r="R910" s="241" t="s">
        <v>12747</v>
      </c>
      <c r="S910" s="244"/>
      <c r="T910" s="244"/>
      <c r="U910" s="244"/>
      <c r="V910" s="241"/>
      <c r="W910" s="241" t="s">
        <v>14285</v>
      </c>
      <c r="X910" s="241"/>
      <c r="Y910" s="241"/>
      <c r="Z910" s="241"/>
      <c r="AA910" s="241"/>
      <c r="AB910" s="241"/>
      <c r="AC910" s="241"/>
      <c r="AD910" s="241">
        <v>2023</v>
      </c>
      <c r="AE910" s="241"/>
      <c r="AF910" s="241"/>
      <c r="AG910" s="241"/>
      <c r="AH910" s="241"/>
      <c r="AI910" s="244"/>
      <c r="AJ910" s="244"/>
    </row>
    <row r="911" spans="1:36" s="214" customFormat="1" ht="26.1" customHeight="1">
      <c r="A911" s="150"/>
      <c r="B911" s="200"/>
      <c r="C911" s="227" t="s">
        <v>6381</v>
      </c>
      <c r="D911" s="227" t="s">
        <v>25310</v>
      </c>
      <c r="E911" s="227" t="s">
        <v>4856</v>
      </c>
      <c r="F911" s="227" t="s">
        <v>6381</v>
      </c>
      <c r="G911" s="227" t="s">
        <v>17433</v>
      </c>
      <c r="H911" s="228"/>
      <c r="I911" s="228">
        <v>891.63</v>
      </c>
      <c r="J911" s="228">
        <v>864.68</v>
      </c>
      <c r="K911" s="228" t="s">
        <v>1156</v>
      </c>
      <c r="L911" s="228" t="s">
        <v>1164</v>
      </c>
      <c r="M911" s="228" t="s">
        <v>6877</v>
      </c>
      <c r="N911" s="228" t="s">
        <v>6878</v>
      </c>
      <c r="O911" s="228">
        <v>494</v>
      </c>
      <c r="P911" s="228">
        <v>494</v>
      </c>
      <c r="Q911" s="228" t="s">
        <v>6882</v>
      </c>
      <c r="R911" s="227" t="s">
        <v>2664</v>
      </c>
      <c r="S911" s="228"/>
      <c r="T911" s="228"/>
      <c r="U911" s="228"/>
      <c r="V911" s="233" t="s">
        <v>6879</v>
      </c>
      <c r="W911" s="227" t="s">
        <v>6883</v>
      </c>
      <c r="X911" s="227"/>
      <c r="Y911" s="227"/>
      <c r="Z911" s="227"/>
      <c r="AA911" s="227"/>
      <c r="AB911" s="227" t="s">
        <v>6881</v>
      </c>
      <c r="AC911" s="227"/>
      <c r="AD911" s="241">
        <v>2010</v>
      </c>
      <c r="AE911" s="241"/>
      <c r="AF911" s="241"/>
      <c r="AG911" s="241"/>
      <c r="AH911" s="241"/>
      <c r="AI911" s="244">
        <v>1650</v>
      </c>
      <c r="AJ911" s="244" t="s">
        <v>26714</v>
      </c>
    </row>
    <row r="912" spans="1:36" s="214" customFormat="1" ht="26.1" customHeight="1">
      <c r="A912" s="150"/>
      <c r="B912" s="200"/>
      <c r="C912" s="227" t="s">
        <v>6381</v>
      </c>
      <c r="D912" s="227" t="s">
        <v>25310</v>
      </c>
      <c r="E912" s="227" t="s">
        <v>6884</v>
      </c>
      <c r="F912" s="227" t="s">
        <v>6381</v>
      </c>
      <c r="G912" s="227" t="s">
        <v>17433</v>
      </c>
      <c r="H912" s="228"/>
      <c r="I912" s="228">
        <v>1358.29</v>
      </c>
      <c r="J912" s="228">
        <v>2594.06</v>
      </c>
      <c r="K912" s="228"/>
      <c r="L912" s="228"/>
      <c r="M912" s="228"/>
      <c r="N912" s="228"/>
      <c r="O912" s="228">
        <v>1091</v>
      </c>
      <c r="P912" s="228"/>
      <c r="Q912" s="228"/>
      <c r="R912" s="227"/>
      <c r="S912" s="228">
        <v>756</v>
      </c>
      <c r="T912" s="228" t="s">
        <v>6861</v>
      </c>
      <c r="U912" s="228">
        <v>428</v>
      </c>
      <c r="V912" s="233"/>
      <c r="W912" s="227" t="s">
        <v>6885</v>
      </c>
      <c r="X912" s="227"/>
      <c r="Y912" s="227"/>
      <c r="Z912" s="227"/>
      <c r="AA912" s="227"/>
      <c r="AB912" s="227"/>
      <c r="AC912" s="227"/>
      <c r="AD912" s="241">
        <v>2012</v>
      </c>
      <c r="AE912" s="241"/>
      <c r="AF912" s="241"/>
      <c r="AG912" s="241"/>
      <c r="AH912" s="241"/>
      <c r="AI912" s="244">
        <v>7059</v>
      </c>
      <c r="AJ912" s="244" t="s">
        <v>26714</v>
      </c>
    </row>
    <row r="913" spans="1:36" s="214" customFormat="1" ht="26.1" customHeight="1">
      <c r="A913" s="150"/>
      <c r="B913" s="200"/>
      <c r="C913" s="227" t="s">
        <v>14321</v>
      </c>
      <c r="D913" s="227" t="s">
        <v>25664</v>
      </c>
      <c r="E913" s="227" t="s">
        <v>25665</v>
      </c>
      <c r="F913" s="227" t="s">
        <v>14321</v>
      </c>
      <c r="G913" s="227" t="s">
        <v>17433</v>
      </c>
      <c r="H913" s="228">
        <v>97802</v>
      </c>
      <c r="I913" s="228">
        <v>1877.45</v>
      </c>
      <c r="J913" s="228">
        <v>2978</v>
      </c>
      <c r="K913" s="228" t="s">
        <v>2005</v>
      </c>
      <c r="L913" s="228" t="s">
        <v>12747</v>
      </c>
      <c r="M913" s="228" t="s">
        <v>17181</v>
      </c>
      <c r="N913" s="228" t="s">
        <v>25666</v>
      </c>
      <c r="O913" s="228">
        <v>2160</v>
      </c>
      <c r="P913" s="228">
        <v>1938.24</v>
      </c>
      <c r="Q913" s="228" t="s">
        <v>25667</v>
      </c>
      <c r="R913" s="227" t="s">
        <v>17411</v>
      </c>
      <c r="S913" s="228"/>
      <c r="T913" s="228"/>
      <c r="U913" s="228">
        <v>222.15</v>
      </c>
      <c r="V913" s="233" t="s">
        <v>25668</v>
      </c>
      <c r="W913" s="227" t="s">
        <v>25669</v>
      </c>
      <c r="X913" s="227"/>
      <c r="Y913" s="227"/>
      <c r="Z913" s="227"/>
      <c r="AA913" s="227"/>
      <c r="AB913" s="227"/>
      <c r="AC913" s="227"/>
      <c r="AD913" s="241">
        <v>2024</v>
      </c>
      <c r="AE913" s="241"/>
      <c r="AF913" s="241"/>
      <c r="AG913" s="241"/>
      <c r="AH913" s="241"/>
      <c r="AI913" s="244">
        <v>9060</v>
      </c>
      <c r="AJ913" s="244"/>
    </row>
    <row r="914" spans="1:36" s="214" customFormat="1" ht="26.1" customHeight="1">
      <c r="A914" s="150"/>
      <c r="B914" s="200"/>
      <c r="C914" s="227" t="s">
        <v>6384</v>
      </c>
      <c r="D914" s="227" t="s">
        <v>25670</v>
      </c>
      <c r="E914" s="227" t="s">
        <v>6886</v>
      </c>
      <c r="F914" s="241" t="s">
        <v>6384</v>
      </c>
      <c r="G914" s="227" t="s">
        <v>6384</v>
      </c>
      <c r="H914" s="228">
        <v>22955</v>
      </c>
      <c r="I914" s="228">
        <v>3565</v>
      </c>
      <c r="J914" s="228">
        <v>4276</v>
      </c>
      <c r="K914" s="228"/>
      <c r="L914" s="228"/>
      <c r="M914" s="228"/>
      <c r="N914" s="228"/>
      <c r="O914" s="228">
        <v>2689</v>
      </c>
      <c r="P914" s="228">
        <v>2689</v>
      </c>
      <c r="Q914" s="228" t="s">
        <v>6887</v>
      </c>
      <c r="R914" s="227" t="s">
        <v>6888</v>
      </c>
      <c r="S914" s="228"/>
      <c r="T914" s="228"/>
      <c r="U914" s="228">
        <v>286</v>
      </c>
      <c r="V914" s="233"/>
      <c r="W914" s="227" t="s">
        <v>6889</v>
      </c>
      <c r="X914" s="227"/>
      <c r="Y914" s="227"/>
      <c r="Z914" s="227"/>
      <c r="AA914" s="227"/>
      <c r="AB914" s="227"/>
      <c r="AC914" s="227"/>
      <c r="AD914" s="241">
        <v>2011</v>
      </c>
      <c r="AE914" s="241"/>
      <c r="AF914" s="241"/>
      <c r="AG914" s="241"/>
      <c r="AH914" s="241"/>
      <c r="AI914" s="244">
        <v>6200</v>
      </c>
      <c r="AJ914" s="244"/>
    </row>
    <row r="915" spans="1:36" s="214" customFormat="1" ht="26.1" customHeight="1">
      <c r="A915" s="150"/>
      <c r="B915" s="200"/>
      <c r="C915" s="227" t="s">
        <v>6384</v>
      </c>
      <c r="D915" s="227" t="s">
        <v>25671</v>
      </c>
      <c r="E915" s="227" t="s">
        <v>17883</v>
      </c>
      <c r="F915" s="241" t="s">
        <v>6384</v>
      </c>
      <c r="G915" s="227" t="s">
        <v>6384</v>
      </c>
      <c r="H915" s="228">
        <v>13961</v>
      </c>
      <c r="I915" s="228">
        <v>1137.1199999999999</v>
      </c>
      <c r="J915" s="228">
        <v>1137.1199999999999</v>
      </c>
      <c r="K915" s="228"/>
      <c r="L915" s="228"/>
      <c r="M915" s="228"/>
      <c r="N915" s="228"/>
      <c r="O915" s="228">
        <v>986</v>
      </c>
      <c r="P915" s="228">
        <v>986</v>
      </c>
      <c r="Q915" s="228" t="s">
        <v>6890</v>
      </c>
      <c r="R915" s="227" t="s">
        <v>6891</v>
      </c>
      <c r="S915" s="228"/>
      <c r="T915" s="228"/>
      <c r="U915" s="228"/>
      <c r="V915" s="233"/>
      <c r="W915" s="227" t="s">
        <v>4806</v>
      </c>
      <c r="X915" s="227"/>
      <c r="Y915" s="227"/>
      <c r="Z915" s="227"/>
      <c r="AA915" s="227"/>
      <c r="AB915" s="227"/>
      <c r="AC915" s="227"/>
      <c r="AD915" s="241">
        <v>2005</v>
      </c>
      <c r="AE915" s="241"/>
      <c r="AF915" s="241"/>
      <c r="AG915" s="241"/>
      <c r="AH915" s="241"/>
      <c r="AI915" s="244">
        <v>800</v>
      </c>
      <c r="AJ915" s="244"/>
    </row>
    <row r="916" spans="1:36" s="214" customFormat="1" ht="26.1" customHeight="1">
      <c r="A916" s="150"/>
      <c r="B916" s="200"/>
      <c r="C916" s="227" t="s">
        <v>708</v>
      </c>
      <c r="D916" s="227" t="s">
        <v>25672</v>
      </c>
      <c r="E916" s="227" t="s">
        <v>6892</v>
      </c>
      <c r="F916" s="241" t="s">
        <v>708</v>
      </c>
      <c r="G916" s="227" t="s">
        <v>708</v>
      </c>
      <c r="H916" s="228">
        <v>4864</v>
      </c>
      <c r="I916" s="228">
        <v>2065</v>
      </c>
      <c r="J916" s="228">
        <v>2119</v>
      </c>
      <c r="K916" s="228" t="s">
        <v>1156</v>
      </c>
      <c r="L916" s="228" t="s">
        <v>454</v>
      </c>
      <c r="M916" s="228" t="s">
        <v>20548</v>
      </c>
      <c r="N916" s="228" t="s">
        <v>16113</v>
      </c>
      <c r="O916" s="228">
        <v>1286</v>
      </c>
      <c r="P916" s="228">
        <v>1232</v>
      </c>
      <c r="Q916" s="228" t="s">
        <v>6893</v>
      </c>
      <c r="R916" s="227" t="s">
        <v>1174</v>
      </c>
      <c r="S916" s="228"/>
      <c r="T916" s="228"/>
      <c r="U916" s="228">
        <v>54</v>
      </c>
      <c r="V916" s="233">
        <v>518</v>
      </c>
      <c r="W916" s="227" t="s">
        <v>6894</v>
      </c>
      <c r="X916" s="227"/>
      <c r="Y916" s="227"/>
      <c r="Z916" s="227"/>
      <c r="AA916" s="227"/>
      <c r="AB916" s="227"/>
      <c r="AC916" s="227"/>
      <c r="AD916" s="241">
        <v>1998</v>
      </c>
      <c r="AE916" s="241"/>
      <c r="AF916" s="241"/>
      <c r="AG916" s="241"/>
      <c r="AH916" s="241"/>
      <c r="AI916" s="244">
        <v>2332</v>
      </c>
      <c r="AJ916" s="244"/>
    </row>
    <row r="917" spans="1:36" s="214" customFormat="1" ht="26.1" customHeight="1">
      <c r="A917" s="150"/>
      <c r="B917" s="200"/>
      <c r="C917" s="227" t="s">
        <v>708</v>
      </c>
      <c r="D917" s="227" t="s">
        <v>25435</v>
      </c>
      <c r="E917" s="227" t="s">
        <v>9288</v>
      </c>
      <c r="F917" s="227" t="s">
        <v>708</v>
      </c>
      <c r="G917" s="227" t="s">
        <v>708</v>
      </c>
      <c r="H917" s="228"/>
      <c r="I917" s="228">
        <v>1771</v>
      </c>
      <c r="J917" s="228">
        <v>2769</v>
      </c>
      <c r="K917" s="228" t="s">
        <v>19248</v>
      </c>
      <c r="L917" s="228" t="s">
        <v>16043</v>
      </c>
      <c r="M917" s="228"/>
      <c r="N917" s="228"/>
      <c r="O917" s="228">
        <v>1109</v>
      </c>
      <c r="P917" s="228"/>
      <c r="Q917" s="228"/>
      <c r="R917" s="227"/>
      <c r="S917" s="228">
        <v>819</v>
      </c>
      <c r="T917" s="228" t="s">
        <v>6861</v>
      </c>
      <c r="U917" s="228">
        <v>290</v>
      </c>
      <c r="V917" s="233"/>
      <c r="W917" s="227" t="s">
        <v>9289</v>
      </c>
      <c r="X917" s="227">
        <v>2014</v>
      </c>
      <c r="Y917" s="227">
        <v>6500</v>
      </c>
      <c r="Z917" s="227"/>
      <c r="AA917" s="227"/>
      <c r="AB917" s="227"/>
      <c r="AC917" s="227"/>
      <c r="AD917" s="241">
        <v>2014</v>
      </c>
      <c r="AE917" s="241"/>
      <c r="AF917" s="241"/>
      <c r="AG917" s="241"/>
      <c r="AH917" s="241"/>
      <c r="AI917" s="244">
        <v>6500</v>
      </c>
      <c r="AJ917" s="244"/>
    </row>
    <row r="918" spans="1:36" s="214" customFormat="1" ht="26.1" customHeight="1">
      <c r="A918" s="150"/>
      <c r="B918" s="200"/>
      <c r="C918" s="227" t="s">
        <v>708</v>
      </c>
      <c r="D918" s="227" t="s">
        <v>25673</v>
      </c>
      <c r="E918" s="227" t="s">
        <v>13288</v>
      </c>
      <c r="F918" s="227" t="s">
        <v>708</v>
      </c>
      <c r="G918" s="227" t="s">
        <v>708</v>
      </c>
      <c r="H918" s="228">
        <v>2767</v>
      </c>
      <c r="I918" s="228">
        <v>898</v>
      </c>
      <c r="J918" s="228">
        <v>776</v>
      </c>
      <c r="K918" s="228"/>
      <c r="L918" s="228"/>
      <c r="M918" s="228"/>
      <c r="N918" s="228"/>
      <c r="O918" s="228"/>
      <c r="P918" s="228"/>
      <c r="Q918" s="228"/>
      <c r="R918" s="227"/>
      <c r="S918" s="228"/>
      <c r="T918" s="228"/>
      <c r="U918" s="228"/>
      <c r="V918" s="233"/>
      <c r="W918" s="227"/>
      <c r="X918" s="227"/>
      <c r="Y918" s="227"/>
      <c r="Z918" s="227"/>
      <c r="AA918" s="227"/>
      <c r="AB918" s="227"/>
      <c r="AC918" s="227"/>
      <c r="AD918" s="241">
        <v>2021</v>
      </c>
      <c r="AE918" s="241"/>
      <c r="AF918" s="241"/>
      <c r="AG918" s="241"/>
      <c r="AH918" s="241"/>
      <c r="AI918" s="244">
        <v>2232</v>
      </c>
      <c r="AJ918" s="244"/>
    </row>
    <row r="919" spans="1:36" s="214" customFormat="1" ht="26.1" customHeight="1">
      <c r="A919" s="150"/>
      <c r="B919" s="200"/>
      <c r="C919" s="227" t="s">
        <v>708</v>
      </c>
      <c r="D919" s="227" t="s">
        <v>25674</v>
      </c>
      <c r="E919" s="227" t="s">
        <v>14369</v>
      </c>
      <c r="F919" s="227" t="s">
        <v>708</v>
      </c>
      <c r="G919" s="227" t="s">
        <v>708</v>
      </c>
      <c r="H919" s="228">
        <v>6938</v>
      </c>
      <c r="I919" s="228">
        <v>975</v>
      </c>
      <c r="J919" s="228">
        <v>912</v>
      </c>
      <c r="K919" s="228"/>
      <c r="L919" s="228"/>
      <c r="M919" s="228"/>
      <c r="N919" s="228"/>
      <c r="O919" s="228"/>
      <c r="P919" s="228"/>
      <c r="Q919" s="228"/>
      <c r="R919" s="227"/>
      <c r="S919" s="228"/>
      <c r="T919" s="228"/>
      <c r="U919" s="228"/>
      <c r="V919" s="233"/>
      <c r="W919" s="227"/>
      <c r="X919" s="227"/>
      <c r="Y919" s="227"/>
      <c r="Z919" s="227"/>
      <c r="AA919" s="227"/>
      <c r="AB919" s="227"/>
      <c r="AC919" s="227"/>
      <c r="AD919" s="241">
        <v>2022</v>
      </c>
      <c r="AE919" s="241"/>
      <c r="AF919" s="241"/>
      <c r="AG919" s="241"/>
      <c r="AH919" s="241"/>
      <c r="AI919" s="244"/>
      <c r="AJ919" s="244"/>
    </row>
    <row r="920" spans="1:36" s="214" customFormat="1" ht="26.1" customHeight="1">
      <c r="A920" s="150"/>
      <c r="B920" s="200"/>
      <c r="C920" s="241" t="s">
        <v>1890</v>
      </c>
      <c r="D920" s="241" t="s">
        <v>25442</v>
      </c>
      <c r="E920" s="243" t="s">
        <v>6895</v>
      </c>
      <c r="F920" s="241" t="s">
        <v>1890</v>
      </c>
      <c r="G920" s="241" t="s">
        <v>1890</v>
      </c>
      <c r="H920" s="244">
        <v>206049</v>
      </c>
      <c r="I920" s="244">
        <v>1517.48</v>
      </c>
      <c r="J920" s="244">
        <v>3591.55</v>
      </c>
      <c r="K920" s="244" t="s">
        <v>1156</v>
      </c>
      <c r="L920" s="244" t="s">
        <v>454</v>
      </c>
      <c r="M920" s="244" t="s">
        <v>1172</v>
      </c>
      <c r="N920" s="244"/>
      <c r="O920" s="244">
        <v>1219</v>
      </c>
      <c r="P920" s="244">
        <v>394</v>
      </c>
      <c r="Q920" s="244" t="s">
        <v>6896</v>
      </c>
      <c r="R920" s="241" t="s">
        <v>6897</v>
      </c>
      <c r="S920" s="244">
        <v>825</v>
      </c>
      <c r="T920" s="244" t="s">
        <v>6898</v>
      </c>
      <c r="U920" s="244"/>
      <c r="V920" s="241">
        <v>518</v>
      </c>
      <c r="W920" s="241" t="s">
        <v>6899</v>
      </c>
      <c r="X920" s="241"/>
      <c r="Y920" s="241"/>
      <c r="Z920" s="241"/>
      <c r="AA920" s="241"/>
      <c r="AB920" s="241"/>
      <c r="AC920" s="241"/>
      <c r="AD920" s="241">
        <v>2010</v>
      </c>
      <c r="AE920" s="241"/>
      <c r="AF920" s="241"/>
      <c r="AG920" s="241"/>
      <c r="AH920" s="241"/>
      <c r="AI920" s="244">
        <v>8316</v>
      </c>
      <c r="AJ920" s="244"/>
    </row>
    <row r="921" spans="1:36" s="214" customFormat="1" ht="26.1" customHeight="1">
      <c r="A921" s="150"/>
      <c r="B921" s="200"/>
      <c r="C921" s="227" t="s">
        <v>1890</v>
      </c>
      <c r="D921" s="227" t="s">
        <v>25675</v>
      </c>
      <c r="E921" s="227" t="s">
        <v>6900</v>
      </c>
      <c r="F921" s="227" t="s">
        <v>1890</v>
      </c>
      <c r="G921" s="227" t="s">
        <v>1890</v>
      </c>
      <c r="H921" s="228">
        <v>4013</v>
      </c>
      <c r="I921" s="228">
        <v>905.2</v>
      </c>
      <c r="J921" s="228">
        <v>886.6</v>
      </c>
      <c r="K921" s="228"/>
      <c r="L921" s="228"/>
      <c r="M921" s="228"/>
      <c r="N921" s="228"/>
      <c r="O921" s="228">
        <v>647.28</v>
      </c>
      <c r="P921" s="228">
        <v>647.28</v>
      </c>
      <c r="Q921" s="228" t="s">
        <v>6901</v>
      </c>
      <c r="R921" s="227" t="s">
        <v>6902</v>
      </c>
      <c r="S921" s="228"/>
      <c r="T921" s="228"/>
      <c r="U921" s="228"/>
      <c r="V921" s="233"/>
      <c r="W921" s="227" t="s">
        <v>9290</v>
      </c>
      <c r="X921" s="227"/>
      <c r="Y921" s="227"/>
      <c r="Z921" s="227"/>
      <c r="AA921" s="227"/>
      <c r="AB921" s="227"/>
      <c r="AC921" s="227"/>
      <c r="AD921" s="241">
        <v>2013</v>
      </c>
      <c r="AE921" s="241"/>
      <c r="AF921" s="241"/>
      <c r="AG921" s="241"/>
      <c r="AH921" s="241"/>
      <c r="AI921" s="244">
        <v>1840</v>
      </c>
      <c r="AJ921" s="244" t="s">
        <v>6903</v>
      </c>
    </row>
    <row r="922" spans="1:36" s="214" customFormat="1" ht="26.1" customHeight="1">
      <c r="A922" s="150"/>
      <c r="B922" s="200"/>
      <c r="C922" s="227" t="s">
        <v>6395</v>
      </c>
      <c r="D922" s="227" t="s">
        <v>25676</v>
      </c>
      <c r="E922" s="227" t="s">
        <v>6904</v>
      </c>
      <c r="F922" s="227" t="s">
        <v>6395</v>
      </c>
      <c r="G922" s="227" t="s">
        <v>6395</v>
      </c>
      <c r="H922" s="228">
        <v>182120</v>
      </c>
      <c r="I922" s="228">
        <v>1089</v>
      </c>
      <c r="J922" s="228">
        <v>2206</v>
      </c>
      <c r="K922" s="228" t="s">
        <v>1156</v>
      </c>
      <c r="L922" s="228" t="s">
        <v>454</v>
      </c>
      <c r="M922" s="228" t="s">
        <v>1172</v>
      </c>
      <c r="N922" s="228"/>
      <c r="O922" s="228">
        <v>849</v>
      </c>
      <c r="P922" s="228">
        <v>640</v>
      </c>
      <c r="Q922" s="228" t="s">
        <v>5184</v>
      </c>
      <c r="R922" s="227" t="s">
        <v>3440</v>
      </c>
      <c r="S922" s="228"/>
      <c r="T922" s="228"/>
      <c r="U922" s="228">
        <v>209</v>
      </c>
      <c r="V922" s="233">
        <v>518</v>
      </c>
      <c r="W922" s="227" t="s">
        <v>6905</v>
      </c>
      <c r="X922" s="227"/>
      <c r="Y922" s="227"/>
      <c r="Z922" s="227"/>
      <c r="AA922" s="227"/>
      <c r="AB922" s="227"/>
      <c r="AC922" s="227"/>
      <c r="AD922" s="241">
        <v>2013</v>
      </c>
      <c r="AE922" s="241"/>
      <c r="AF922" s="241"/>
      <c r="AG922" s="241"/>
      <c r="AH922" s="241"/>
      <c r="AI922" s="244">
        <v>3200</v>
      </c>
      <c r="AJ922" s="376"/>
    </row>
    <row r="923" spans="1:36" s="214" customFormat="1" ht="26.1" customHeight="1">
      <c r="A923" s="150"/>
      <c r="B923" s="200"/>
      <c r="C923" s="227" t="s">
        <v>6395</v>
      </c>
      <c r="D923" s="227" t="s">
        <v>25677</v>
      </c>
      <c r="E923" s="227" t="s">
        <v>6906</v>
      </c>
      <c r="F923" s="227" t="s">
        <v>6395</v>
      </c>
      <c r="G923" s="227" t="s">
        <v>6395</v>
      </c>
      <c r="H923" s="228">
        <v>3819</v>
      </c>
      <c r="I923" s="228">
        <v>465.6</v>
      </c>
      <c r="J923" s="228">
        <v>931.2</v>
      </c>
      <c r="K923" s="228" t="s">
        <v>1156</v>
      </c>
      <c r="L923" s="228" t="s">
        <v>454</v>
      </c>
      <c r="M923" s="228" t="s">
        <v>1172</v>
      </c>
      <c r="N923" s="228"/>
      <c r="O923" s="228">
        <v>404.4</v>
      </c>
      <c r="P923" s="228">
        <v>404.4</v>
      </c>
      <c r="Q923" s="228" t="s">
        <v>6907</v>
      </c>
      <c r="R923" s="227" t="s">
        <v>1172</v>
      </c>
      <c r="S923" s="228"/>
      <c r="T923" s="228"/>
      <c r="U923" s="228"/>
      <c r="V923" s="233">
        <v>518</v>
      </c>
      <c r="W923" s="227" t="s">
        <v>6908</v>
      </c>
      <c r="X923" s="227"/>
      <c r="Y923" s="227"/>
      <c r="Z923" s="227"/>
      <c r="AA923" s="227"/>
      <c r="AB923" s="227"/>
      <c r="AC923" s="227"/>
      <c r="AD923" s="241">
        <v>2008</v>
      </c>
      <c r="AE923" s="241"/>
      <c r="AF923" s="241"/>
      <c r="AG923" s="241"/>
      <c r="AH923" s="241"/>
      <c r="AI923" s="244">
        <v>1210</v>
      </c>
      <c r="AJ923" s="244" t="s">
        <v>6909</v>
      </c>
    </row>
    <row r="924" spans="1:36" s="214" customFormat="1" ht="26.1" customHeight="1">
      <c r="A924" s="150"/>
      <c r="B924" s="200"/>
      <c r="C924" s="227" t="s">
        <v>6395</v>
      </c>
      <c r="D924" s="227" t="s">
        <v>25678</v>
      </c>
      <c r="E924" s="227" t="s">
        <v>13289</v>
      </c>
      <c r="F924" s="227" t="s">
        <v>6395</v>
      </c>
      <c r="G924" s="227" t="s">
        <v>6395</v>
      </c>
      <c r="H924" s="228">
        <v>3030</v>
      </c>
      <c r="I924" s="228">
        <v>915.32</v>
      </c>
      <c r="J924" s="228">
        <v>885.32</v>
      </c>
      <c r="K924" s="228" t="s">
        <v>1156</v>
      </c>
      <c r="L924" s="228" t="s">
        <v>454</v>
      </c>
      <c r="M924" s="228" t="s">
        <v>1172</v>
      </c>
      <c r="N924" s="228"/>
      <c r="O924" s="228">
        <v>597</v>
      </c>
      <c r="P924" s="228">
        <v>597</v>
      </c>
      <c r="Q924" s="228" t="s">
        <v>13290</v>
      </c>
      <c r="R924" s="227" t="s">
        <v>13291</v>
      </c>
      <c r="S924" s="228"/>
      <c r="T924" s="228"/>
      <c r="U924" s="228"/>
      <c r="V924" s="233">
        <v>518</v>
      </c>
      <c r="W924" s="227" t="s">
        <v>6908</v>
      </c>
      <c r="X924" s="227"/>
      <c r="Y924" s="227"/>
      <c r="Z924" s="227"/>
      <c r="AA924" s="227"/>
      <c r="AB924" s="227"/>
      <c r="AC924" s="227"/>
      <c r="AD924" s="241">
        <v>2021</v>
      </c>
      <c r="AE924" s="241"/>
      <c r="AF924" s="241"/>
      <c r="AG924" s="241"/>
      <c r="AH924" s="241"/>
      <c r="AI924" s="244">
        <v>2600</v>
      </c>
      <c r="AJ924" s="244"/>
    </row>
    <row r="925" spans="1:36" s="214" customFormat="1" ht="26.1" customHeight="1">
      <c r="A925" s="150"/>
      <c r="B925" s="200"/>
      <c r="C925" s="227" t="s">
        <v>6395</v>
      </c>
      <c r="D925" s="227" t="s">
        <v>25679</v>
      </c>
      <c r="E925" s="227" t="s">
        <v>6910</v>
      </c>
      <c r="F925" s="227" t="s">
        <v>6395</v>
      </c>
      <c r="G925" s="227" t="s">
        <v>6395</v>
      </c>
      <c r="H925" s="228">
        <v>1532</v>
      </c>
      <c r="I925" s="228">
        <v>507.2</v>
      </c>
      <c r="J925" s="228">
        <v>507</v>
      </c>
      <c r="K925" s="228"/>
      <c r="L925" s="228"/>
      <c r="M925" s="228"/>
      <c r="N925" s="228"/>
      <c r="O925" s="228">
        <v>367.5</v>
      </c>
      <c r="P925" s="228">
        <v>367.5</v>
      </c>
      <c r="Q925" s="228" t="s">
        <v>11142</v>
      </c>
      <c r="R925" s="227" t="s">
        <v>5653</v>
      </c>
      <c r="S925" s="228"/>
      <c r="T925" s="228"/>
      <c r="U925" s="228"/>
      <c r="V925" s="233"/>
      <c r="W925" s="227"/>
      <c r="X925" s="227"/>
      <c r="Y925" s="227"/>
      <c r="Z925" s="227"/>
      <c r="AA925" s="227"/>
      <c r="AB925" s="227"/>
      <c r="AC925" s="227"/>
      <c r="AD925" s="241">
        <v>2009</v>
      </c>
      <c r="AE925" s="241"/>
      <c r="AF925" s="241"/>
      <c r="AG925" s="241"/>
      <c r="AH925" s="241"/>
      <c r="AI925" s="244">
        <v>596</v>
      </c>
      <c r="AJ925" s="244"/>
    </row>
    <row r="926" spans="1:36" s="214" customFormat="1" ht="26.1" customHeight="1">
      <c r="A926" s="150"/>
      <c r="B926" s="200"/>
      <c r="C926" s="227" t="s">
        <v>6395</v>
      </c>
      <c r="D926" s="227" t="s">
        <v>25680</v>
      </c>
      <c r="E926" s="227" t="s">
        <v>11143</v>
      </c>
      <c r="F926" s="227" t="s">
        <v>15404</v>
      </c>
      <c r="G926" s="227" t="s">
        <v>6395</v>
      </c>
      <c r="H926" s="228">
        <v>3552</v>
      </c>
      <c r="I926" s="228">
        <v>967</v>
      </c>
      <c r="J926" s="228">
        <v>934</v>
      </c>
      <c r="K926" s="228"/>
      <c r="L926" s="228"/>
      <c r="M926" s="228"/>
      <c r="N926" s="228"/>
      <c r="O926" s="228">
        <v>630</v>
      </c>
      <c r="P926" s="228">
        <v>630</v>
      </c>
      <c r="Q926" s="228" t="s">
        <v>11144</v>
      </c>
      <c r="R926" s="227" t="s">
        <v>454</v>
      </c>
      <c r="S926" s="228"/>
      <c r="T926" s="228"/>
      <c r="U926" s="228"/>
      <c r="V926" s="233"/>
      <c r="W926" s="227"/>
      <c r="X926" s="227"/>
      <c r="Y926" s="227"/>
      <c r="Z926" s="227"/>
      <c r="AA926" s="227"/>
      <c r="AB926" s="227"/>
      <c r="AC926" s="227"/>
      <c r="AD926" s="241">
        <v>2016</v>
      </c>
      <c r="AE926" s="241"/>
      <c r="AF926" s="241"/>
      <c r="AG926" s="241"/>
      <c r="AH926" s="241"/>
      <c r="AI926" s="244">
        <v>2600</v>
      </c>
      <c r="AJ926" s="244"/>
    </row>
    <row r="927" spans="1:36" s="214" customFormat="1" ht="26.1" customHeight="1">
      <c r="A927" s="150"/>
      <c r="B927" s="1488"/>
      <c r="C927" s="227" t="s">
        <v>6395</v>
      </c>
      <c r="D927" s="227" t="s">
        <v>25681</v>
      </c>
      <c r="E927" s="227" t="s">
        <v>11145</v>
      </c>
      <c r="F927" s="227" t="s">
        <v>6395</v>
      </c>
      <c r="G927" s="227" t="s">
        <v>6395</v>
      </c>
      <c r="H927" s="228">
        <v>2177</v>
      </c>
      <c r="I927" s="228">
        <v>749.53</v>
      </c>
      <c r="J927" s="228">
        <v>719.92</v>
      </c>
      <c r="K927" s="228"/>
      <c r="L927" s="228"/>
      <c r="M927" s="228"/>
      <c r="N927" s="228"/>
      <c r="O927" s="228">
        <v>580</v>
      </c>
      <c r="P927" s="228">
        <v>580</v>
      </c>
      <c r="Q927" s="228" t="s">
        <v>11146</v>
      </c>
      <c r="R927" s="227" t="s">
        <v>454</v>
      </c>
      <c r="S927" s="228"/>
      <c r="T927" s="228"/>
      <c r="U927" s="228"/>
      <c r="V927" s="233"/>
      <c r="W927" s="227"/>
      <c r="X927" s="227"/>
      <c r="Y927" s="227"/>
      <c r="Z927" s="227"/>
      <c r="AA927" s="227"/>
      <c r="AB927" s="227"/>
      <c r="AC927" s="227"/>
      <c r="AD927" s="241">
        <v>2018</v>
      </c>
      <c r="AE927" s="241"/>
      <c r="AF927" s="241"/>
      <c r="AG927" s="241"/>
      <c r="AH927" s="241"/>
      <c r="AI927" s="244">
        <v>2700</v>
      </c>
      <c r="AJ927" s="244"/>
    </row>
    <row r="928" spans="1:36" s="1546" customFormat="1" ht="26.1" customHeight="1">
      <c r="A928" s="1308"/>
      <c r="B928" s="1522" t="s">
        <v>80</v>
      </c>
      <c r="C928" s="314" t="s">
        <v>55</v>
      </c>
      <c r="D928" s="314"/>
      <c r="E928" s="315">
        <f>COUNTA(E929:E945)</f>
        <v>17</v>
      </c>
      <c r="F928" s="349"/>
      <c r="G928" s="349"/>
      <c r="H928" s="318">
        <f>SUM(H929:H945)</f>
        <v>420333</v>
      </c>
      <c r="I928" s="318">
        <f t="shared" ref="I928:J928" si="20">SUM(I929:I945)</f>
        <v>32814.03</v>
      </c>
      <c r="J928" s="318">
        <f t="shared" si="20"/>
        <v>69442.62000000001</v>
      </c>
      <c r="K928" s="318"/>
      <c r="L928" s="318"/>
      <c r="M928" s="318"/>
      <c r="N928" s="318"/>
      <c r="O928" s="318"/>
      <c r="P928" s="318"/>
      <c r="Q928" s="318"/>
      <c r="R928" s="314"/>
      <c r="S928" s="318"/>
      <c r="T928" s="318"/>
      <c r="U928" s="318"/>
      <c r="V928" s="349"/>
      <c r="W928" s="314"/>
      <c r="X928" s="314"/>
      <c r="Y928" s="314"/>
      <c r="Z928" s="314"/>
      <c r="AA928" s="314"/>
      <c r="AB928" s="314"/>
      <c r="AC928" s="314"/>
      <c r="AD928" s="381"/>
      <c r="AE928" s="381"/>
      <c r="AF928" s="381"/>
      <c r="AG928" s="381"/>
      <c r="AH928" s="381"/>
      <c r="AI928" s="380"/>
      <c r="AJ928" s="380"/>
    </row>
    <row r="929" spans="1:36" s="214" customFormat="1" ht="38.1" customHeight="1">
      <c r="A929" s="150"/>
      <c r="B929" s="903"/>
      <c r="C929" s="324" t="s">
        <v>7210</v>
      </c>
      <c r="D929" s="324"/>
      <c r="E929" s="456" t="s">
        <v>17278</v>
      </c>
      <c r="F929" s="324" t="s">
        <v>7212</v>
      </c>
      <c r="G929" s="324" t="s">
        <v>17885</v>
      </c>
      <c r="H929" s="327">
        <v>10046</v>
      </c>
      <c r="I929" s="327">
        <v>1252</v>
      </c>
      <c r="J929" s="327">
        <v>5292</v>
      </c>
      <c r="K929" s="327"/>
      <c r="L929" s="327"/>
      <c r="M929" s="327"/>
      <c r="N929" s="327"/>
      <c r="O929" s="327">
        <f>P929+S929+U929</f>
        <v>2804.34</v>
      </c>
      <c r="P929" s="327">
        <v>958.49</v>
      </c>
      <c r="Q929" s="327" t="s">
        <v>389</v>
      </c>
      <c r="R929" s="324" t="s">
        <v>17279</v>
      </c>
      <c r="S929" s="327">
        <v>1465.24</v>
      </c>
      <c r="T929" s="327" t="s">
        <v>1377</v>
      </c>
      <c r="U929" s="327">
        <v>380.61</v>
      </c>
      <c r="V929" s="393"/>
      <c r="W929" s="324" t="s">
        <v>17280</v>
      </c>
      <c r="X929" s="324"/>
      <c r="Y929" s="324"/>
      <c r="Z929" s="324"/>
      <c r="AA929" s="324"/>
      <c r="AB929" s="324"/>
      <c r="AC929" s="324"/>
      <c r="AD929" s="346">
        <v>2020</v>
      </c>
      <c r="AE929" s="346"/>
      <c r="AF929" s="346"/>
      <c r="AG929" s="346"/>
      <c r="AH929" s="346"/>
      <c r="AI929" s="345">
        <v>15900</v>
      </c>
      <c r="AJ929" s="345"/>
    </row>
    <row r="930" spans="1:36" s="214" customFormat="1" ht="38.1" customHeight="1">
      <c r="A930" s="150"/>
      <c r="B930" s="200"/>
      <c r="C930" s="324" t="s">
        <v>7210</v>
      </c>
      <c r="D930" s="324"/>
      <c r="E930" s="456" t="s">
        <v>17281</v>
      </c>
      <c r="F930" s="324" t="s">
        <v>7282</v>
      </c>
      <c r="G930" s="324" t="s">
        <v>17886</v>
      </c>
      <c r="H930" s="327">
        <v>221</v>
      </c>
      <c r="I930" s="327"/>
      <c r="J930" s="327">
        <v>957</v>
      </c>
      <c r="K930" s="327"/>
      <c r="L930" s="327"/>
      <c r="M930" s="327"/>
      <c r="N930" s="327"/>
      <c r="O930" s="327"/>
      <c r="P930" s="327"/>
      <c r="Q930" s="327" t="s">
        <v>17282</v>
      </c>
      <c r="R930" s="324" t="s">
        <v>17283</v>
      </c>
      <c r="S930" s="327"/>
      <c r="T930" s="327"/>
      <c r="U930" s="327"/>
      <c r="V930" s="393"/>
      <c r="W930" s="324" t="s">
        <v>11812</v>
      </c>
      <c r="X930" s="324"/>
      <c r="Y930" s="324"/>
      <c r="Z930" s="324"/>
      <c r="AA930" s="324"/>
      <c r="AB930" s="324"/>
      <c r="AC930" s="324"/>
      <c r="AD930" s="346">
        <v>2002</v>
      </c>
      <c r="AE930" s="346"/>
      <c r="AF930" s="346"/>
      <c r="AG930" s="346"/>
      <c r="AH930" s="346"/>
      <c r="AI930" s="345"/>
      <c r="AJ930" s="345" t="s">
        <v>17887</v>
      </c>
    </row>
    <row r="931" spans="1:36" s="214" customFormat="1" ht="24" customHeight="1">
      <c r="A931" s="150"/>
      <c r="B931" s="200"/>
      <c r="C931" s="324" t="s">
        <v>7210</v>
      </c>
      <c r="D931" s="324"/>
      <c r="E931" s="324" t="s">
        <v>7344</v>
      </c>
      <c r="F931" s="324" t="s">
        <v>7212</v>
      </c>
      <c r="G931" s="324" t="s">
        <v>7214</v>
      </c>
      <c r="H931" s="327">
        <v>11772</v>
      </c>
      <c r="I931" s="327">
        <v>1405</v>
      </c>
      <c r="J931" s="327">
        <v>3735</v>
      </c>
      <c r="K931" s="327"/>
      <c r="L931" s="327"/>
      <c r="M931" s="327"/>
      <c r="N931" s="327"/>
      <c r="O931" s="327">
        <v>1569</v>
      </c>
      <c r="P931" s="345">
        <v>618</v>
      </c>
      <c r="Q931" s="327" t="s">
        <v>7345</v>
      </c>
      <c r="R931" s="346" t="s">
        <v>7346</v>
      </c>
      <c r="S931" s="327">
        <v>776</v>
      </c>
      <c r="T931" s="327" t="s">
        <v>7347</v>
      </c>
      <c r="U931" s="345">
        <v>175</v>
      </c>
      <c r="V931" s="346"/>
      <c r="W931" s="346" t="s">
        <v>7348</v>
      </c>
      <c r="X931" s="346"/>
      <c r="Y931" s="346"/>
      <c r="Z931" s="346"/>
      <c r="AA931" s="346"/>
      <c r="AB931" s="346"/>
      <c r="AC931" s="346"/>
      <c r="AD931" s="346">
        <v>2001</v>
      </c>
      <c r="AE931" s="346"/>
      <c r="AF931" s="346"/>
      <c r="AG931" s="346"/>
      <c r="AH931" s="346"/>
      <c r="AI931" s="345">
        <v>6600</v>
      </c>
      <c r="AJ931" s="324"/>
    </row>
    <row r="932" spans="1:36" s="214" customFormat="1" ht="24" customHeight="1">
      <c r="A932" s="150"/>
      <c r="B932" s="200"/>
      <c r="C932" s="324" t="s">
        <v>7210</v>
      </c>
      <c r="D932" s="324"/>
      <c r="E932" s="324" t="s">
        <v>7349</v>
      </c>
      <c r="F932" s="324" t="s">
        <v>7212</v>
      </c>
      <c r="G932" s="324" t="s">
        <v>7214</v>
      </c>
      <c r="H932" s="327">
        <v>7782</v>
      </c>
      <c r="I932" s="327">
        <v>1050</v>
      </c>
      <c r="J932" s="327">
        <v>1542</v>
      </c>
      <c r="K932" s="327"/>
      <c r="L932" s="327"/>
      <c r="M932" s="327"/>
      <c r="N932" s="327"/>
      <c r="O932" s="327">
        <v>640</v>
      </c>
      <c r="P932" s="345"/>
      <c r="Q932" s="327"/>
      <c r="R932" s="346"/>
      <c r="S932" s="327">
        <v>526</v>
      </c>
      <c r="T932" s="327" t="s">
        <v>7347</v>
      </c>
      <c r="U932" s="345">
        <v>114</v>
      </c>
      <c r="V932" s="346"/>
      <c r="W932" s="346"/>
      <c r="X932" s="346"/>
      <c r="Y932" s="346"/>
      <c r="Z932" s="346"/>
      <c r="AA932" s="346"/>
      <c r="AB932" s="346"/>
      <c r="AC932" s="346"/>
      <c r="AD932" s="346">
        <v>2008</v>
      </c>
      <c r="AE932" s="346"/>
      <c r="AF932" s="346"/>
      <c r="AG932" s="346"/>
      <c r="AH932" s="346"/>
      <c r="AI932" s="345">
        <v>4280</v>
      </c>
      <c r="AJ932" s="324"/>
    </row>
    <row r="933" spans="1:36" s="214" customFormat="1" ht="38.1" customHeight="1">
      <c r="A933" s="150"/>
      <c r="B933" s="200"/>
      <c r="C933" s="324" t="s">
        <v>7210</v>
      </c>
      <c r="D933" s="324"/>
      <c r="E933" s="324" t="s">
        <v>7350</v>
      </c>
      <c r="F933" s="324" t="s">
        <v>7282</v>
      </c>
      <c r="G933" s="324" t="s">
        <v>17886</v>
      </c>
      <c r="H933" s="327">
        <v>4983</v>
      </c>
      <c r="I933" s="327">
        <v>4277</v>
      </c>
      <c r="J933" s="327">
        <v>9966</v>
      </c>
      <c r="K933" s="327"/>
      <c r="L933" s="327"/>
      <c r="M933" s="327"/>
      <c r="N933" s="327"/>
      <c r="O933" s="327">
        <v>3073</v>
      </c>
      <c r="P933" s="345">
        <v>3073</v>
      </c>
      <c r="Q933" s="327" t="s">
        <v>7352</v>
      </c>
      <c r="R933" s="346" t="s">
        <v>7353</v>
      </c>
      <c r="S933" s="327"/>
      <c r="T933" s="327"/>
      <c r="U933" s="345"/>
      <c r="V933" s="346"/>
      <c r="W933" s="346" t="s">
        <v>1395</v>
      </c>
      <c r="X933" s="346"/>
      <c r="Y933" s="346"/>
      <c r="Z933" s="346"/>
      <c r="AA933" s="346"/>
      <c r="AB933" s="346"/>
      <c r="AC933" s="346"/>
      <c r="AD933" s="346">
        <v>2014</v>
      </c>
      <c r="AE933" s="346"/>
      <c r="AF933" s="346"/>
      <c r="AG933" s="346"/>
      <c r="AH933" s="346"/>
      <c r="AI933" s="345">
        <v>1500</v>
      </c>
      <c r="AJ933" s="324"/>
    </row>
    <row r="934" spans="1:36" s="214" customFormat="1" ht="27.95" customHeight="1">
      <c r="A934" s="150"/>
      <c r="B934" s="200"/>
      <c r="C934" s="324" t="s">
        <v>7210</v>
      </c>
      <c r="D934" s="324"/>
      <c r="E934" s="324" t="s">
        <v>17284</v>
      </c>
      <c r="F934" s="324" t="s">
        <v>7282</v>
      </c>
      <c r="G934" s="324" t="s">
        <v>17285</v>
      </c>
      <c r="H934" s="327">
        <v>2840</v>
      </c>
      <c r="I934" s="327">
        <v>2840</v>
      </c>
      <c r="J934" s="327">
        <v>2840</v>
      </c>
      <c r="K934" s="327"/>
      <c r="L934" s="327"/>
      <c r="M934" s="327"/>
      <c r="N934" s="327"/>
      <c r="O934" s="327"/>
      <c r="P934" s="327">
        <v>215.43</v>
      </c>
      <c r="Q934" s="327" t="s">
        <v>17286</v>
      </c>
      <c r="R934" s="324" t="s">
        <v>17287</v>
      </c>
      <c r="S934" s="327"/>
      <c r="T934" s="327" t="s">
        <v>1377</v>
      </c>
      <c r="U934" s="327"/>
      <c r="V934" s="393"/>
      <c r="W934" s="324"/>
      <c r="X934" s="324"/>
      <c r="Y934" s="324"/>
      <c r="Z934" s="324"/>
      <c r="AA934" s="324"/>
      <c r="AB934" s="324"/>
      <c r="AC934" s="324"/>
      <c r="AD934" s="346">
        <v>2023</v>
      </c>
      <c r="AE934" s="346"/>
      <c r="AF934" s="346"/>
      <c r="AG934" s="346"/>
      <c r="AH934" s="346"/>
      <c r="AI934" s="345"/>
      <c r="AJ934" s="324" t="s">
        <v>17288</v>
      </c>
    </row>
    <row r="935" spans="1:36" s="214" customFormat="1" ht="27.95" customHeight="1">
      <c r="A935" s="150"/>
      <c r="B935" s="200"/>
      <c r="C935" s="324" t="s">
        <v>7210</v>
      </c>
      <c r="D935" s="324"/>
      <c r="E935" s="324" t="s">
        <v>17289</v>
      </c>
      <c r="F935" s="324" t="s">
        <v>7282</v>
      </c>
      <c r="G935" s="324" t="s">
        <v>17285</v>
      </c>
      <c r="H935" s="327">
        <v>2441</v>
      </c>
      <c r="I935" s="327">
        <v>2737</v>
      </c>
      <c r="J935" s="327">
        <v>2737</v>
      </c>
      <c r="K935" s="327"/>
      <c r="L935" s="327"/>
      <c r="M935" s="327"/>
      <c r="N935" s="327"/>
      <c r="O935" s="327"/>
      <c r="P935" s="327">
        <v>183.6</v>
      </c>
      <c r="Q935" s="327" t="s">
        <v>17290</v>
      </c>
      <c r="R935" s="324" t="s">
        <v>17287</v>
      </c>
      <c r="S935" s="327"/>
      <c r="T935" s="327" t="s">
        <v>1377</v>
      </c>
      <c r="U935" s="327"/>
      <c r="V935" s="393"/>
      <c r="W935" s="324"/>
      <c r="X935" s="324"/>
      <c r="Y935" s="324"/>
      <c r="Z935" s="324"/>
      <c r="AA935" s="324"/>
      <c r="AB935" s="324"/>
      <c r="AC935" s="324"/>
      <c r="AD935" s="346">
        <v>2023</v>
      </c>
      <c r="AE935" s="346"/>
      <c r="AF935" s="346"/>
      <c r="AG935" s="346"/>
      <c r="AH935" s="346"/>
      <c r="AI935" s="345"/>
      <c r="AJ935" s="324"/>
    </row>
    <row r="936" spans="1:36" s="214" customFormat="1" ht="38.1" customHeight="1">
      <c r="A936" s="150"/>
      <c r="B936" s="200"/>
      <c r="C936" s="324" t="s">
        <v>26328</v>
      </c>
      <c r="D936" s="324" t="s">
        <v>26329</v>
      </c>
      <c r="E936" s="324" t="s">
        <v>26330</v>
      </c>
      <c r="F936" s="324" t="s">
        <v>26331</v>
      </c>
      <c r="G936" s="324" t="s">
        <v>26715</v>
      </c>
      <c r="H936" s="327">
        <v>301210</v>
      </c>
      <c r="I936" s="327">
        <v>2131</v>
      </c>
      <c r="J936" s="327">
        <v>4361.97</v>
      </c>
      <c r="K936" s="327"/>
      <c r="L936" s="327"/>
      <c r="M936" s="327"/>
      <c r="N936" s="327"/>
      <c r="O936" s="327"/>
      <c r="P936" s="327"/>
      <c r="Q936" s="327"/>
      <c r="R936" s="324"/>
      <c r="S936" s="327">
        <v>1227</v>
      </c>
      <c r="T936" s="327" t="s">
        <v>1377</v>
      </c>
      <c r="U936" s="327">
        <v>515</v>
      </c>
      <c r="V936" s="393"/>
      <c r="W936" s="324" t="s">
        <v>26332</v>
      </c>
      <c r="X936" s="324"/>
      <c r="Y936" s="324"/>
      <c r="Z936" s="324"/>
      <c r="AA936" s="324"/>
      <c r="AB936" s="324"/>
      <c r="AC936" s="324"/>
      <c r="AD936" s="346">
        <v>2024</v>
      </c>
      <c r="AE936" s="346"/>
      <c r="AF936" s="346"/>
      <c r="AG936" s="346"/>
      <c r="AH936" s="346"/>
      <c r="AI936" s="345">
        <v>247</v>
      </c>
      <c r="AJ936" s="324" t="s">
        <v>26716</v>
      </c>
    </row>
    <row r="937" spans="1:36" s="214" customFormat="1" ht="27.95" customHeight="1">
      <c r="A937" s="150"/>
      <c r="B937" s="200"/>
      <c r="C937" s="324" t="s">
        <v>7225</v>
      </c>
      <c r="D937" s="324"/>
      <c r="E937" s="324" t="s">
        <v>1361</v>
      </c>
      <c r="F937" s="324" t="s">
        <v>7212</v>
      </c>
      <c r="G937" s="324" t="s">
        <v>7228</v>
      </c>
      <c r="H937" s="327">
        <v>16214</v>
      </c>
      <c r="I937" s="327">
        <v>2134</v>
      </c>
      <c r="J937" s="327">
        <v>6037</v>
      </c>
      <c r="K937" s="327" t="s">
        <v>1207</v>
      </c>
      <c r="L937" s="327" t="s">
        <v>454</v>
      </c>
      <c r="M937" s="327"/>
      <c r="N937" s="327"/>
      <c r="O937" s="327">
        <v>1302</v>
      </c>
      <c r="P937" s="327">
        <v>856</v>
      </c>
      <c r="Q937" s="327" t="s">
        <v>7354</v>
      </c>
      <c r="R937" s="324" t="s">
        <v>2664</v>
      </c>
      <c r="S937" s="327"/>
      <c r="T937" s="327"/>
      <c r="U937" s="327">
        <v>446</v>
      </c>
      <c r="V937" s="393" t="s">
        <v>7355</v>
      </c>
      <c r="W937" s="324" t="s">
        <v>7356</v>
      </c>
      <c r="X937" s="324"/>
      <c r="Y937" s="324"/>
      <c r="Z937" s="324" t="s">
        <v>4266</v>
      </c>
      <c r="AA937" s="324" t="s">
        <v>7357</v>
      </c>
      <c r="AB937" s="324" t="s">
        <v>7358</v>
      </c>
      <c r="AC937" s="324" t="s">
        <v>7356</v>
      </c>
      <c r="AD937" s="346">
        <v>1992</v>
      </c>
      <c r="AE937" s="346"/>
      <c r="AF937" s="346"/>
      <c r="AG937" s="346"/>
      <c r="AH937" s="346"/>
      <c r="AI937" s="345">
        <v>4293</v>
      </c>
      <c r="AJ937" s="345"/>
    </row>
    <row r="938" spans="1:36" s="214" customFormat="1" ht="27.95" customHeight="1">
      <c r="A938" s="150"/>
      <c r="B938" s="200"/>
      <c r="C938" s="324" t="s">
        <v>7225</v>
      </c>
      <c r="D938" s="324"/>
      <c r="E938" s="324" t="s">
        <v>7359</v>
      </c>
      <c r="F938" s="324" t="s">
        <v>7212</v>
      </c>
      <c r="G938" s="324" t="s">
        <v>17291</v>
      </c>
      <c r="H938" s="327">
        <v>7927</v>
      </c>
      <c r="I938" s="327">
        <v>1382</v>
      </c>
      <c r="J938" s="327">
        <v>7836.64</v>
      </c>
      <c r="K938" s="327"/>
      <c r="L938" s="327"/>
      <c r="M938" s="327"/>
      <c r="N938" s="327"/>
      <c r="O938" s="327">
        <v>3331</v>
      </c>
      <c r="P938" s="327">
        <v>828</v>
      </c>
      <c r="Q938" s="327" t="s">
        <v>7360</v>
      </c>
      <c r="R938" s="324" t="s">
        <v>7361</v>
      </c>
      <c r="S938" s="327">
        <v>2196</v>
      </c>
      <c r="T938" s="327" t="s">
        <v>7362</v>
      </c>
      <c r="U938" s="327">
        <v>307</v>
      </c>
      <c r="V938" s="393"/>
      <c r="W938" s="324" t="s">
        <v>7363</v>
      </c>
      <c r="X938" s="324"/>
      <c r="Y938" s="324"/>
      <c r="Z938" s="324"/>
      <c r="AA938" s="324"/>
      <c r="AB938" s="324"/>
      <c r="AC938" s="324"/>
      <c r="AD938" s="346">
        <v>2005</v>
      </c>
      <c r="AE938" s="346"/>
      <c r="AF938" s="346"/>
      <c r="AG938" s="346"/>
      <c r="AH938" s="346"/>
      <c r="AI938" s="345">
        <v>11526</v>
      </c>
      <c r="AJ938" s="345"/>
    </row>
    <row r="939" spans="1:36" s="214" customFormat="1" ht="39.950000000000003" customHeight="1">
      <c r="A939" s="150"/>
      <c r="B939" s="200"/>
      <c r="C939" s="324" t="s">
        <v>7225</v>
      </c>
      <c r="D939" s="324"/>
      <c r="E939" s="324" t="s">
        <v>7364</v>
      </c>
      <c r="F939" s="324" t="s">
        <v>7212</v>
      </c>
      <c r="G939" s="324" t="s">
        <v>7232</v>
      </c>
      <c r="H939" s="327"/>
      <c r="I939" s="327">
        <v>1996</v>
      </c>
      <c r="J939" s="327">
        <v>3108.01</v>
      </c>
      <c r="K939" s="327" t="s">
        <v>1156</v>
      </c>
      <c r="L939" s="327" t="s">
        <v>454</v>
      </c>
      <c r="M939" s="327"/>
      <c r="N939" s="327"/>
      <c r="O939" s="327">
        <v>1225</v>
      </c>
      <c r="P939" s="327">
        <v>1225</v>
      </c>
      <c r="Q939" s="327" t="s">
        <v>7365</v>
      </c>
      <c r="R939" s="324" t="s">
        <v>2664</v>
      </c>
      <c r="S939" s="327"/>
      <c r="T939" s="327"/>
      <c r="U939" s="327"/>
      <c r="V939" s="393" t="s">
        <v>7366</v>
      </c>
      <c r="W939" s="324" t="s">
        <v>7367</v>
      </c>
      <c r="X939" s="324"/>
      <c r="Y939" s="324"/>
      <c r="Z939" s="324" t="s">
        <v>7310</v>
      </c>
      <c r="AA939" s="324" t="s">
        <v>7368</v>
      </c>
      <c r="AB939" s="324" t="s">
        <v>6881</v>
      </c>
      <c r="AC939" s="324"/>
      <c r="AD939" s="346">
        <v>1997</v>
      </c>
      <c r="AE939" s="346"/>
      <c r="AF939" s="346"/>
      <c r="AG939" s="346"/>
      <c r="AH939" s="346"/>
      <c r="AI939" s="345">
        <v>2716</v>
      </c>
      <c r="AJ939" s="345" t="s">
        <v>26717</v>
      </c>
    </row>
    <row r="940" spans="1:36" s="214" customFormat="1" ht="39.950000000000003" customHeight="1">
      <c r="A940" s="150"/>
      <c r="B940" s="200"/>
      <c r="C940" s="324" t="s">
        <v>7225</v>
      </c>
      <c r="D940" s="324"/>
      <c r="E940" s="324" t="s">
        <v>7369</v>
      </c>
      <c r="F940" s="324" t="s">
        <v>7212</v>
      </c>
      <c r="G940" s="346" t="s">
        <v>7370</v>
      </c>
      <c r="H940" s="345"/>
      <c r="I940" s="345">
        <v>2470</v>
      </c>
      <c r="J940" s="345">
        <v>3662.96</v>
      </c>
      <c r="K940" s="345"/>
      <c r="L940" s="345"/>
      <c r="M940" s="345"/>
      <c r="N940" s="345"/>
      <c r="O940" s="327">
        <v>1248</v>
      </c>
      <c r="P940" s="345">
        <v>1248</v>
      </c>
      <c r="Q940" s="345" t="s">
        <v>7371</v>
      </c>
      <c r="R940" s="346" t="s">
        <v>2664</v>
      </c>
      <c r="S940" s="327"/>
      <c r="T940" s="345"/>
      <c r="U940" s="345"/>
      <c r="V940" s="346"/>
      <c r="W940" s="346" t="s">
        <v>7372</v>
      </c>
      <c r="X940" s="346"/>
      <c r="Y940" s="346"/>
      <c r="Z940" s="346"/>
      <c r="AA940" s="346"/>
      <c r="AB940" s="346"/>
      <c r="AC940" s="346"/>
      <c r="AD940" s="346">
        <v>2009</v>
      </c>
      <c r="AE940" s="346"/>
      <c r="AF940" s="346"/>
      <c r="AG940" s="346"/>
      <c r="AH940" s="346"/>
      <c r="AI940" s="345">
        <v>5300</v>
      </c>
      <c r="AJ940" s="345" t="s">
        <v>26718</v>
      </c>
    </row>
    <row r="941" spans="1:36" s="214" customFormat="1" ht="27.95" customHeight="1">
      <c r="A941" s="150"/>
      <c r="B941" s="200"/>
      <c r="C941" s="346" t="s">
        <v>7225</v>
      </c>
      <c r="D941" s="346"/>
      <c r="E941" s="394" t="s">
        <v>17292</v>
      </c>
      <c r="F941" s="324" t="s">
        <v>7212</v>
      </c>
      <c r="G941" s="346" t="s">
        <v>17291</v>
      </c>
      <c r="H941" s="345"/>
      <c r="I941" s="345">
        <v>1508.8</v>
      </c>
      <c r="J941" s="345">
        <v>1986.5</v>
      </c>
      <c r="K941" s="345"/>
      <c r="L941" s="345"/>
      <c r="M941" s="345"/>
      <c r="N941" s="345"/>
      <c r="O941" s="345">
        <f>P941+S941+U941</f>
        <v>881</v>
      </c>
      <c r="P941" s="345">
        <v>653</v>
      </c>
      <c r="Q941" s="345" t="s">
        <v>17293</v>
      </c>
      <c r="R941" s="346" t="s">
        <v>2664</v>
      </c>
      <c r="S941" s="345"/>
      <c r="T941" s="345"/>
      <c r="U941" s="345">
        <v>228</v>
      </c>
      <c r="V941" s="346"/>
      <c r="W941" s="346"/>
      <c r="X941" s="346"/>
      <c r="Y941" s="346"/>
      <c r="Z941" s="346"/>
      <c r="AA941" s="346"/>
      <c r="AB941" s="346"/>
      <c r="AC941" s="346"/>
      <c r="AD941" s="346">
        <v>2020</v>
      </c>
      <c r="AE941" s="346"/>
      <c r="AF941" s="346"/>
      <c r="AG941" s="346"/>
      <c r="AH941" s="346"/>
      <c r="AI941" s="345">
        <v>6000</v>
      </c>
      <c r="AJ941" s="345"/>
    </row>
    <row r="942" spans="1:36" s="214" customFormat="1" ht="27.95" customHeight="1">
      <c r="A942" s="150"/>
      <c r="B942" s="200"/>
      <c r="C942" s="346" t="s">
        <v>7225</v>
      </c>
      <c r="D942" s="346"/>
      <c r="E942" s="394" t="s">
        <v>7373</v>
      </c>
      <c r="F942" s="346" t="s">
        <v>7212</v>
      </c>
      <c r="G942" s="346" t="s">
        <v>17294</v>
      </c>
      <c r="H942" s="345"/>
      <c r="I942" s="345">
        <v>1868</v>
      </c>
      <c r="J942" s="345">
        <v>2330</v>
      </c>
      <c r="K942" s="345"/>
      <c r="L942" s="345"/>
      <c r="M942" s="345"/>
      <c r="N942" s="345"/>
      <c r="O942" s="345">
        <v>808</v>
      </c>
      <c r="P942" s="345">
        <v>660</v>
      </c>
      <c r="Q942" s="345" t="s">
        <v>7375</v>
      </c>
      <c r="R942" s="346" t="s">
        <v>2664</v>
      </c>
      <c r="S942" s="345"/>
      <c r="T942" s="345"/>
      <c r="U942" s="345">
        <v>148</v>
      </c>
      <c r="V942" s="346"/>
      <c r="W942" s="346" t="s">
        <v>7376</v>
      </c>
      <c r="X942" s="346"/>
      <c r="Y942" s="346"/>
      <c r="Z942" s="346"/>
      <c r="AA942" s="346"/>
      <c r="AB942" s="346"/>
      <c r="AC942" s="346"/>
      <c r="AD942" s="346">
        <v>2014</v>
      </c>
      <c r="AE942" s="346"/>
      <c r="AF942" s="346"/>
      <c r="AG942" s="346"/>
      <c r="AH942" s="346"/>
      <c r="AI942" s="345">
        <v>3923</v>
      </c>
      <c r="AJ942" s="345" t="s">
        <v>7377</v>
      </c>
    </row>
    <row r="943" spans="1:36" s="214" customFormat="1" ht="27.95" customHeight="1">
      <c r="A943" s="150"/>
      <c r="B943" s="200"/>
      <c r="C943" s="324" t="s">
        <v>7225</v>
      </c>
      <c r="D943" s="324"/>
      <c r="E943" s="324" t="s">
        <v>26719</v>
      </c>
      <c r="F943" s="324" t="s">
        <v>7212</v>
      </c>
      <c r="G943" s="324" t="s">
        <v>17295</v>
      </c>
      <c r="H943" s="327">
        <v>37590</v>
      </c>
      <c r="I943" s="327">
        <v>1877.3</v>
      </c>
      <c r="J943" s="327">
        <v>3559.8</v>
      </c>
      <c r="K943" s="324"/>
      <c r="L943" s="324"/>
      <c r="M943" s="327"/>
      <c r="N943" s="327"/>
      <c r="O943" s="327"/>
      <c r="P943" s="324"/>
      <c r="Q943" s="327"/>
      <c r="R943" s="327" t="s">
        <v>17287</v>
      </c>
      <c r="S943" s="327"/>
      <c r="T943" s="327" t="s">
        <v>17296</v>
      </c>
      <c r="U943" s="327"/>
      <c r="V943" s="327"/>
      <c r="W943" s="324"/>
      <c r="X943" s="327"/>
      <c r="Y943" s="324"/>
      <c r="Z943" s="324"/>
      <c r="AA943" s="324">
        <v>2023</v>
      </c>
      <c r="AB943" s="324"/>
      <c r="AC943" s="324"/>
      <c r="AD943" s="324">
        <v>2023</v>
      </c>
      <c r="AE943" s="324"/>
      <c r="AF943" s="324"/>
      <c r="AG943" s="324"/>
      <c r="AH943" s="327">
        <v>9800</v>
      </c>
      <c r="AI943" s="345">
        <v>9800</v>
      </c>
      <c r="AJ943" s="345"/>
    </row>
    <row r="944" spans="1:36" s="214" customFormat="1" ht="27.95" customHeight="1">
      <c r="A944" s="150"/>
      <c r="B944" s="200"/>
      <c r="C944" s="324" t="s">
        <v>7225</v>
      </c>
      <c r="D944" s="324"/>
      <c r="E944" s="324" t="s">
        <v>26720</v>
      </c>
      <c r="F944" s="324" t="s">
        <v>7212</v>
      </c>
      <c r="G944" s="324" t="s">
        <v>17295</v>
      </c>
      <c r="H944" s="327">
        <v>10500</v>
      </c>
      <c r="I944" s="327">
        <v>1528.5</v>
      </c>
      <c r="J944" s="327">
        <v>2810</v>
      </c>
      <c r="K944" s="324"/>
      <c r="L944" s="324"/>
      <c r="M944" s="327"/>
      <c r="N944" s="327"/>
      <c r="O944" s="327"/>
      <c r="P944" s="324"/>
      <c r="Q944" s="327"/>
      <c r="R944" s="327" t="s">
        <v>17287</v>
      </c>
      <c r="S944" s="327"/>
      <c r="T944" s="327" t="s">
        <v>17297</v>
      </c>
      <c r="U944" s="327"/>
      <c r="V944" s="327">
        <v>8</v>
      </c>
      <c r="W944" s="324"/>
      <c r="X944" s="327"/>
      <c r="Y944" s="324"/>
      <c r="Z944" s="324"/>
      <c r="AA944" s="324">
        <v>2023</v>
      </c>
      <c r="AB944" s="324"/>
      <c r="AC944" s="324"/>
      <c r="AD944" s="324">
        <v>2023</v>
      </c>
      <c r="AE944" s="324"/>
      <c r="AF944" s="324"/>
      <c r="AG944" s="324"/>
      <c r="AH944" s="327">
        <v>18650</v>
      </c>
      <c r="AI944" s="345">
        <v>18650</v>
      </c>
      <c r="AJ944" s="345"/>
    </row>
    <row r="945" spans="2:36" ht="27.95" customHeight="1">
      <c r="B945" s="1558"/>
      <c r="C945" s="324" t="s">
        <v>7225</v>
      </c>
      <c r="D945" s="241"/>
      <c r="E945" s="243" t="s">
        <v>26721</v>
      </c>
      <c r="F945" s="324" t="s">
        <v>7212</v>
      </c>
      <c r="G945" s="324" t="s">
        <v>26333</v>
      </c>
      <c r="H945" s="244">
        <v>6807</v>
      </c>
      <c r="I945" s="244">
        <v>2357.4299999999998</v>
      </c>
      <c r="J945" s="244">
        <v>6680.74</v>
      </c>
      <c r="K945" s="241"/>
      <c r="L945" s="241"/>
      <c r="M945" s="241"/>
      <c r="N945" s="241"/>
      <c r="O945" s="244"/>
      <c r="P945" s="244"/>
      <c r="Q945" s="244"/>
      <c r="R945" s="241" t="s">
        <v>26334</v>
      </c>
      <c r="S945" s="244"/>
      <c r="T945" s="327" t="s">
        <v>26335</v>
      </c>
      <c r="U945" s="244"/>
      <c r="V945" s="241"/>
      <c r="W945" s="241" t="s">
        <v>26336</v>
      </c>
      <c r="X945" s="241"/>
      <c r="Y945" s="241"/>
      <c r="Z945" s="241"/>
      <c r="AA945" s="241"/>
      <c r="AB945" s="241"/>
      <c r="AC945" s="241"/>
      <c r="AD945" s="241">
        <v>2024</v>
      </c>
      <c r="AE945" s="241"/>
      <c r="AF945" s="241"/>
      <c r="AG945" s="241"/>
      <c r="AH945" s="241"/>
      <c r="AI945" s="244">
        <v>33942</v>
      </c>
      <c r="AJ945" s="244"/>
    </row>
  </sheetData>
  <mergeCells count="29">
    <mergeCell ref="AJ2:AJ4"/>
    <mergeCell ref="AD2:AD4"/>
    <mergeCell ref="AE2:AI4"/>
    <mergeCell ref="Y2:Z2"/>
    <mergeCell ref="AA2:AC2"/>
    <mergeCell ref="AA3:AB3"/>
    <mergeCell ref="N3:N4"/>
    <mergeCell ref="S3:T3"/>
    <mergeCell ref="A2:A4"/>
    <mergeCell ref="B2:B4"/>
    <mergeCell ref="C2:C4"/>
    <mergeCell ref="E2:E4"/>
    <mergeCell ref="D2:D4"/>
    <mergeCell ref="V2:V4"/>
    <mergeCell ref="B1:G1"/>
    <mergeCell ref="V1:AD1"/>
    <mergeCell ref="F2:F4"/>
    <mergeCell ref="G2:G4"/>
    <mergeCell ref="H2:H4"/>
    <mergeCell ref="W2:W4"/>
    <mergeCell ref="O3:O4"/>
    <mergeCell ref="K3:K4"/>
    <mergeCell ref="U3:U4"/>
    <mergeCell ref="P3:R3"/>
    <mergeCell ref="I2:I4"/>
    <mergeCell ref="J2:J4"/>
    <mergeCell ref="K2:U2"/>
    <mergeCell ref="L3:L4"/>
    <mergeCell ref="M3:M4"/>
  </mergeCells>
  <phoneticPr fontId="5" type="noConversion"/>
  <conditionalFormatting sqref="E78">
    <cfRule type="duplicateValues" dxfId="5" priority="2"/>
  </conditionalFormatting>
  <conditionalFormatting sqref="E92:E93">
    <cfRule type="duplicateValues" dxfId="4" priority="1"/>
  </conditionalFormatting>
  <printOptions horizontalCentered="1"/>
  <pageMargins left="0.78740157480314965" right="0.78740157480314965" top="0.78740157480314965" bottom="0.78740157480314965" header="0.59055118110236227" footer="0.59055118110236227"/>
  <pageSetup paperSize="9" scale="67" fitToHeight="0" orientation="landscape" r:id="rId1"/>
  <headerFooter alignWithMargins="0"/>
  <rowBreaks count="5" manualBreakCount="5">
    <brk id="251" min="1" max="35" man="1"/>
    <brk id="317" min="1" max="35" man="1"/>
    <brk id="889" min="1" max="35" man="1"/>
    <brk id="912" min="1" max="35" man="1"/>
    <brk id="935" min="1" max="35" man="1"/>
  </rowBreak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H2022"/>
  <sheetViews>
    <sheetView view="pageBreakPreview" zoomScale="40" zoomScaleNormal="100" zoomScaleSheetLayoutView="40" workbookViewId="0">
      <pane ySplit="4" topLeftCell="A5" activePane="bottomLeft" state="frozen"/>
      <selection activeCell="B1" sqref="B1:H1"/>
      <selection pane="bottomLeft" activeCell="C2" sqref="C2:C4"/>
    </sheetView>
  </sheetViews>
  <sheetFormatPr defaultColWidth="8.88671875" defaultRowHeight="27.75" customHeight="1"/>
  <cols>
    <col min="1" max="1" width="5.21875" style="150" customWidth="1"/>
    <col min="2" max="2" width="4.5546875" style="150" customWidth="1"/>
    <col min="3" max="3" width="6.5546875" style="150" customWidth="1"/>
    <col min="4" max="4" width="18.21875" style="150" hidden="1" customWidth="1"/>
    <col min="5" max="5" width="18.6640625" style="1331" customWidth="1"/>
    <col min="6" max="6" width="6.6640625" style="150" bestFit="1" customWidth="1"/>
    <col min="7" max="7" width="20.109375" style="150" hidden="1" customWidth="1"/>
    <col min="8" max="8" width="15.44140625" style="150" customWidth="1"/>
    <col min="9" max="9" width="8" style="150" hidden="1" customWidth="1"/>
    <col min="10" max="10" width="20.33203125" style="150" hidden="1" customWidth="1"/>
    <col min="11" max="11" width="9.88671875" style="115" customWidth="1"/>
    <col min="12" max="12" width="7.33203125" style="115" customWidth="1"/>
    <col min="13" max="13" width="9.21875" style="115" bestFit="1" customWidth="1"/>
    <col min="14" max="15" width="14.6640625" style="150" hidden="1" customWidth="1"/>
    <col min="16" max="16" width="16.6640625" style="150" hidden="1" customWidth="1"/>
    <col min="17" max="17" width="6.109375" style="115" customWidth="1"/>
    <col min="18" max="18" width="6.21875" style="115" customWidth="1"/>
    <col min="19" max="19" width="12" style="115" customWidth="1"/>
    <col min="20" max="20" width="5.109375" style="115" customWidth="1"/>
    <col min="21" max="21" width="9.44140625" style="115" bestFit="1" customWidth="1"/>
    <col min="22" max="22" width="6.109375" style="150" bestFit="1" customWidth="1"/>
    <col min="23" max="23" width="9.44140625" style="150" hidden="1" customWidth="1"/>
    <col min="24" max="24" width="8.33203125" style="150" hidden="1" customWidth="1"/>
    <col min="25" max="25" width="7.33203125" style="150" hidden="1" customWidth="1"/>
    <col min="26" max="26" width="8.44140625" style="150" customWidth="1"/>
    <col min="27" max="27" width="11" style="150" hidden="1" customWidth="1"/>
    <col min="28" max="28" width="12.77734375" style="150" hidden="1" customWidth="1"/>
    <col min="29" max="29" width="9.5546875" style="150" hidden="1" customWidth="1"/>
    <col min="30" max="30" width="15.33203125" style="150" hidden="1" customWidth="1"/>
    <col min="31" max="31" width="25.88671875" style="150" hidden="1" customWidth="1"/>
    <col min="32" max="32" width="28.44140625" style="150" hidden="1" customWidth="1"/>
    <col min="33" max="33" width="12.109375" style="115" customWidth="1"/>
    <col min="34" max="16384" width="8.88671875" style="215"/>
  </cols>
  <sheetData>
    <row r="1" spans="1:34" ht="22.9" customHeight="1">
      <c r="B1" s="2061" t="s">
        <v>51</v>
      </c>
      <c r="C1" s="2061"/>
      <c r="D1" s="2062"/>
      <c r="E1" s="2061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150"/>
      <c r="AH1" s="150"/>
    </row>
    <row r="2" spans="1:34" ht="24.75" customHeight="1">
      <c r="A2" s="1948" t="s">
        <v>277</v>
      </c>
      <c r="B2" s="1888" t="s">
        <v>278</v>
      </c>
      <c r="C2" s="1888" t="s">
        <v>370</v>
      </c>
      <c r="D2" s="2055" t="s">
        <v>18535</v>
      </c>
      <c r="E2" s="2075" t="s">
        <v>280</v>
      </c>
      <c r="F2" s="2064" t="s">
        <v>373</v>
      </c>
      <c r="G2" s="2064" t="s">
        <v>26386</v>
      </c>
      <c r="H2" s="2064" t="s">
        <v>222</v>
      </c>
      <c r="I2" s="2064" t="s">
        <v>375</v>
      </c>
      <c r="J2" s="2064" t="s">
        <v>376</v>
      </c>
      <c r="K2" s="2067" t="s">
        <v>223</v>
      </c>
      <c r="L2" s="2067" t="s">
        <v>224</v>
      </c>
      <c r="M2" s="2067" t="s">
        <v>225</v>
      </c>
      <c r="N2" s="2064" t="s">
        <v>380</v>
      </c>
      <c r="O2" s="2070"/>
      <c r="P2" s="2070"/>
      <c r="Q2" s="2070"/>
      <c r="R2" s="2070"/>
      <c r="S2" s="2070"/>
      <c r="T2" s="2070"/>
      <c r="U2" s="2070"/>
      <c r="V2" s="1888" t="s">
        <v>15</v>
      </c>
      <c r="W2" s="2076" t="s">
        <v>451</v>
      </c>
      <c r="X2" s="2077"/>
      <c r="Y2" s="2077"/>
      <c r="Z2" s="2078"/>
      <c r="AA2" s="1888" t="s">
        <v>229</v>
      </c>
      <c r="AB2" s="1888"/>
      <c r="AC2" s="2064" t="s">
        <v>230</v>
      </c>
      <c r="AD2" s="2064"/>
      <c r="AE2" s="2064"/>
      <c r="AF2" s="2071"/>
      <c r="AG2" s="2072" t="s">
        <v>298</v>
      </c>
      <c r="AH2" s="150"/>
    </row>
    <row r="3" spans="1:34" ht="18" customHeight="1">
      <c r="A3" s="1948"/>
      <c r="B3" s="1888"/>
      <c r="C3" s="1888"/>
      <c r="D3" s="1912"/>
      <c r="E3" s="2075"/>
      <c r="F3" s="2064"/>
      <c r="G3" s="2064"/>
      <c r="H3" s="2064"/>
      <c r="I3" s="2064"/>
      <c r="J3" s="2064"/>
      <c r="K3" s="2067"/>
      <c r="L3" s="2067"/>
      <c r="M3" s="2067"/>
      <c r="N3" s="2064" t="s">
        <v>217</v>
      </c>
      <c r="O3" s="2071" t="s">
        <v>218</v>
      </c>
      <c r="P3" s="2071" t="s">
        <v>219</v>
      </c>
      <c r="Q3" s="2065" t="s">
        <v>118</v>
      </c>
      <c r="R3" s="2065" t="s">
        <v>139</v>
      </c>
      <c r="S3" s="2068" t="s">
        <v>299</v>
      </c>
      <c r="T3" s="2065" t="s">
        <v>249</v>
      </c>
      <c r="U3" s="2072" t="s">
        <v>217</v>
      </c>
      <c r="V3" s="1888"/>
      <c r="W3" s="2079"/>
      <c r="X3" s="2080"/>
      <c r="Y3" s="2080"/>
      <c r="Z3" s="2081"/>
      <c r="AA3" s="1338" t="s">
        <v>236</v>
      </c>
      <c r="AB3" s="1338" t="s">
        <v>237</v>
      </c>
      <c r="AC3" s="2064" t="s">
        <v>238</v>
      </c>
      <c r="AD3" s="2064"/>
      <c r="AE3" s="1559" t="s">
        <v>221</v>
      </c>
      <c r="AF3" s="1559" t="s">
        <v>240</v>
      </c>
      <c r="AG3" s="2073"/>
      <c r="AH3" s="150"/>
    </row>
    <row r="4" spans="1:34" ht="18" customHeight="1">
      <c r="A4" s="1948"/>
      <c r="B4" s="1888"/>
      <c r="C4" s="1888"/>
      <c r="D4" s="1913"/>
      <c r="E4" s="2075"/>
      <c r="F4" s="2064"/>
      <c r="G4" s="2064"/>
      <c r="H4" s="2064"/>
      <c r="I4" s="2064"/>
      <c r="J4" s="2064"/>
      <c r="K4" s="2067"/>
      <c r="L4" s="2067"/>
      <c r="M4" s="2067"/>
      <c r="N4" s="2064"/>
      <c r="O4" s="2071"/>
      <c r="P4" s="2071"/>
      <c r="Q4" s="2066"/>
      <c r="R4" s="2066"/>
      <c r="S4" s="2069"/>
      <c r="T4" s="2066"/>
      <c r="U4" s="2074"/>
      <c r="V4" s="1888"/>
      <c r="W4" s="2082"/>
      <c r="X4" s="2083"/>
      <c r="Y4" s="2083"/>
      <c r="Z4" s="2084"/>
      <c r="AA4" s="1560"/>
      <c r="AB4" s="1338"/>
      <c r="AC4" s="1338"/>
      <c r="AD4" s="1561" t="s">
        <v>245</v>
      </c>
      <c r="AE4" s="1561" t="s">
        <v>246</v>
      </c>
      <c r="AF4" s="1561" t="s">
        <v>247</v>
      </c>
      <c r="AG4" s="2074"/>
      <c r="AH4" s="150"/>
    </row>
    <row r="5" spans="1:34" s="1487" customFormat="1" ht="25.7" customHeight="1">
      <c r="A5" s="1396"/>
      <c r="B5" s="1562" t="s">
        <v>48</v>
      </c>
      <c r="C5" s="314" t="s">
        <v>1</v>
      </c>
      <c r="D5" s="314"/>
      <c r="E5" s="315">
        <f>COUNTA(E7:E37,E39:E53,E55:E67,E69:E146,E148:E192,E194:E215,E217:E243,E245:E258,E260:E667,E669:E899,E901:E1006,E1008:E1250,E1252:E1404,E1406:E1672,E1674:E1771,E1773:E1983,E1985:E2022)</f>
        <v>2000</v>
      </c>
      <c r="F5" s="315"/>
      <c r="G5" s="315"/>
      <c r="H5" s="315"/>
      <c r="I5" s="315">
        <f>COUNTA(I7:I33,I39:I51,I55:I66,I69:I146,I148:I182,I194:I211,I217:I243,I245:I258,I260:I667,I669:I899,I901:I1006,I1008:I1250,I1252:I1404,I1406:I1672,I1674:I1771,I1773:I1983,I1985:I2022)</f>
        <v>208</v>
      </c>
      <c r="J5" s="315">
        <f>COUNTA(J7:J33,J39:J51,J55:J66,J69:J146,J148:J182,J194:J211,J217:J243,J245:J258,J260:J667,J669:J899,J901:J1006,J1008:J1250,J1252:J1404,J1406:J1672,J1674:J1771,J1773:J1983,J1985:J2022)</f>
        <v>177</v>
      </c>
      <c r="K5" s="318">
        <f>SUM(K7:K37,K39:K53,K55:K67,K69:K146,K148:K192,K194:K215,K217:K243,K245:K258,K260:K667,K669:K899,K901:K1006,K1008:K1250,K1252:K1404,K1406:K1672,K1674:K1771,K1773:K1983,K1985:K2022)</f>
        <v>11977087.150000004</v>
      </c>
      <c r="L5" s="318">
        <f t="shared" ref="L5:M5" si="0">SUM(L7:L37,L39:L53,L55:L67,L69:L146,L148:L192,L194:L215,L217:L243,L245:L258,L260:L667,L669:L899,L901:L1006,L1008:L1250,L1252:L1404,L1406:L1672,L1674:L1771,L1773:L1983,L1985:L2022)</f>
        <v>1407352.6025</v>
      </c>
      <c r="M5" s="318">
        <f t="shared" si="0"/>
        <v>1078367.9875000003</v>
      </c>
      <c r="N5" s="318">
        <f t="shared" ref="N5:P5" si="1">SUM(N7:N33,N39:N51,N55:N66,N69:N146,N148:N182,N194:N211,N217:N243,N245:N258,N260:N667,N669:N899,N901:N1006,N1008:N1250,N1252:N1404,N1406:N1672,N1674:N1771,N1773:N1983,N1985:N2022)</f>
        <v>127447.39</v>
      </c>
      <c r="O5" s="318">
        <f t="shared" si="1"/>
        <v>124571.33</v>
      </c>
      <c r="P5" s="318">
        <f t="shared" si="1"/>
        <v>61073</v>
      </c>
      <c r="Q5" s="318"/>
      <c r="R5" s="318"/>
      <c r="S5" s="318"/>
      <c r="T5" s="318">
        <f>SUM(T7:T33,T39:T51,T55:T66,T69:T146,T148:T182,T194:T211,T217:T243,T245:T258,T260:T667,T669:T899,T901:T1006,T1008:T1250,T1252:T1404,T1406:T1672,T1674:T1771,T1773:T1983,T1985:T2022)</f>
        <v>2522</v>
      </c>
      <c r="U5" s="318"/>
      <c r="V5" s="314"/>
      <c r="W5" s="349"/>
      <c r="X5" s="349"/>
      <c r="Y5" s="349"/>
      <c r="Z5" s="349"/>
      <c r="AA5" s="314"/>
      <c r="AB5" s="349"/>
      <c r="AC5" s="349"/>
      <c r="AD5" s="349"/>
      <c r="AE5" s="381"/>
      <c r="AF5" s="381"/>
      <c r="AG5" s="318"/>
      <c r="AH5" s="1308"/>
    </row>
    <row r="6" spans="1:34" s="1487" customFormat="1" ht="25.7" customHeight="1">
      <c r="A6" s="1396"/>
      <c r="B6" s="904" t="s">
        <v>56</v>
      </c>
      <c r="C6" s="314" t="s">
        <v>55</v>
      </c>
      <c r="D6" s="314"/>
      <c r="E6" s="315">
        <f>COUNTA(E7:E37)</f>
        <v>31</v>
      </c>
      <c r="F6" s="349"/>
      <c r="G6" s="349"/>
      <c r="H6" s="349"/>
      <c r="I6" s="349"/>
      <c r="J6" s="349"/>
      <c r="K6" s="318">
        <f>SUM(K7:K37)</f>
        <v>25483.5</v>
      </c>
      <c r="L6" s="318">
        <f t="shared" ref="L6:M6" si="2">SUM(L7:L37)</f>
        <v>0</v>
      </c>
      <c r="M6" s="318">
        <f t="shared" si="2"/>
        <v>23388.3</v>
      </c>
      <c r="N6" s="318">
        <f>SUM(N7:N37)</f>
        <v>0</v>
      </c>
      <c r="O6" s="318">
        <f t="shared" ref="O6:P6" si="3">SUM(O7:O37)</f>
        <v>0</v>
      </c>
      <c r="P6" s="318">
        <f t="shared" si="3"/>
        <v>0</v>
      </c>
      <c r="Q6" s="318"/>
      <c r="R6" s="318"/>
      <c r="S6" s="318"/>
      <c r="T6" s="318">
        <f>SUM(T7:T33)</f>
        <v>51</v>
      </c>
      <c r="U6" s="380"/>
      <c r="V6" s="314"/>
      <c r="W6" s="349"/>
      <c r="X6" s="349"/>
      <c r="Y6" s="349"/>
      <c r="Z6" s="349"/>
      <c r="AA6" s="314"/>
      <c r="AB6" s="349"/>
      <c r="AC6" s="349"/>
      <c r="AD6" s="349"/>
      <c r="AE6" s="381"/>
      <c r="AF6" s="381"/>
      <c r="AG6" s="318"/>
      <c r="AH6" s="1308"/>
    </row>
    <row r="7" spans="1:34" ht="25.7" customHeight="1">
      <c r="A7" s="1407"/>
      <c r="B7" s="903"/>
      <c r="C7" s="227" t="s">
        <v>7424</v>
      </c>
      <c r="D7" s="227"/>
      <c r="E7" s="227" t="s">
        <v>11542</v>
      </c>
      <c r="F7" s="227" t="s">
        <v>64</v>
      </c>
      <c r="G7" s="227"/>
      <c r="H7" s="263" t="s">
        <v>13448</v>
      </c>
      <c r="I7" s="233"/>
      <c r="J7" s="233"/>
      <c r="K7" s="228">
        <v>3220</v>
      </c>
      <c r="L7" s="228"/>
      <c r="M7" s="244">
        <v>3220</v>
      </c>
      <c r="N7" s="233"/>
      <c r="O7" s="233"/>
      <c r="P7" s="301"/>
      <c r="Q7" s="328"/>
      <c r="R7" s="328">
        <v>3220</v>
      </c>
      <c r="S7" s="233" t="s">
        <v>11543</v>
      </c>
      <c r="T7" s="450">
        <v>5</v>
      </c>
      <c r="U7" s="328" t="s">
        <v>610</v>
      </c>
      <c r="V7" s="227">
        <v>1986</v>
      </c>
      <c r="W7" s="233"/>
      <c r="X7" s="233"/>
      <c r="Y7" s="233"/>
      <c r="Z7" s="233"/>
      <c r="AA7" s="227"/>
      <c r="AB7" s="227"/>
      <c r="AC7" s="233"/>
      <c r="AD7" s="233"/>
      <c r="AE7" s="233"/>
      <c r="AF7" s="233"/>
      <c r="AG7" s="328"/>
      <c r="AH7" s="150"/>
    </row>
    <row r="8" spans="1:34" ht="25.7" customHeight="1">
      <c r="A8" s="1407"/>
      <c r="B8" s="903"/>
      <c r="C8" s="227" t="s">
        <v>7424</v>
      </c>
      <c r="D8" s="227"/>
      <c r="E8" s="227" t="s">
        <v>11542</v>
      </c>
      <c r="F8" s="227" t="s">
        <v>64</v>
      </c>
      <c r="G8" s="227"/>
      <c r="H8" s="263" t="s">
        <v>13448</v>
      </c>
      <c r="I8" s="233"/>
      <c r="J8" s="233"/>
      <c r="K8" s="228">
        <v>293</v>
      </c>
      <c r="L8" s="228"/>
      <c r="M8" s="244">
        <v>293</v>
      </c>
      <c r="N8" s="233"/>
      <c r="O8" s="233"/>
      <c r="P8" s="301"/>
      <c r="Q8" s="328"/>
      <c r="R8" s="328">
        <v>293</v>
      </c>
      <c r="S8" s="233" t="s">
        <v>1731</v>
      </c>
      <c r="T8" s="450">
        <v>1</v>
      </c>
      <c r="U8" s="328" t="s">
        <v>610</v>
      </c>
      <c r="V8" s="227">
        <v>2015</v>
      </c>
      <c r="W8" s="233"/>
      <c r="X8" s="233"/>
      <c r="Y8" s="233"/>
      <c r="Z8" s="233"/>
      <c r="AA8" s="227"/>
      <c r="AB8" s="227"/>
      <c r="AC8" s="233"/>
      <c r="AD8" s="233"/>
      <c r="AE8" s="233"/>
      <c r="AF8" s="233"/>
      <c r="AG8" s="328"/>
      <c r="AH8" s="150"/>
    </row>
    <row r="9" spans="1:34" ht="25.7" customHeight="1">
      <c r="A9" s="1407"/>
      <c r="B9" s="903"/>
      <c r="C9" s="227" t="s">
        <v>7424</v>
      </c>
      <c r="D9" s="227"/>
      <c r="E9" s="227" t="s">
        <v>11542</v>
      </c>
      <c r="F9" s="227" t="s">
        <v>64</v>
      </c>
      <c r="G9" s="227"/>
      <c r="H9" s="263" t="s">
        <v>13448</v>
      </c>
      <c r="I9" s="233"/>
      <c r="J9" s="233"/>
      <c r="K9" s="228">
        <v>231</v>
      </c>
      <c r="L9" s="228"/>
      <c r="M9" s="244">
        <v>231</v>
      </c>
      <c r="N9" s="233"/>
      <c r="O9" s="233"/>
      <c r="P9" s="301"/>
      <c r="Q9" s="328"/>
      <c r="R9" s="328">
        <v>231</v>
      </c>
      <c r="S9" s="233" t="s">
        <v>11544</v>
      </c>
      <c r="T9" s="450">
        <v>1</v>
      </c>
      <c r="U9" s="328" t="s">
        <v>610</v>
      </c>
      <c r="V9" s="227">
        <v>2015</v>
      </c>
      <c r="W9" s="233"/>
      <c r="X9" s="233"/>
      <c r="Y9" s="233"/>
      <c r="Z9" s="233"/>
      <c r="AA9" s="227"/>
      <c r="AB9" s="227"/>
      <c r="AC9" s="233"/>
      <c r="AD9" s="233"/>
      <c r="AE9" s="233"/>
      <c r="AF9" s="233"/>
      <c r="AG9" s="328"/>
      <c r="AH9" s="150"/>
    </row>
    <row r="10" spans="1:34" ht="25.7" customHeight="1">
      <c r="A10" s="1407"/>
      <c r="B10" s="903"/>
      <c r="C10" s="227" t="s">
        <v>7414</v>
      </c>
      <c r="D10" s="227"/>
      <c r="E10" s="227" t="s">
        <v>7828</v>
      </c>
      <c r="F10" s="227" t="s">
        <v>64</v>
      </c>
      <c r="G10" s="227"/>
      <c r="H10" s="233" t="s">
        <v>13460</v>
      </c>
      <c r="I10" s="233"/>
      <c r="J10" s="233"/>
      <c r="K10" s="228">
        <v>1000</v>
      </c>
      <c r="L10" s="228"/>
      <c r="M10" s="244">
        <v>1000</v>
      </c>
      <c r="N10" s="233"/>
      <c r="O10" s="233"/>
      <c r="P10" s="301"/>
      <c r="Q10" s="328"/>
      <c r="R10" s="328">
        <v>1000</v>
      </c>
      <c r="S10" s="233" t="s">
        <v>7829</v>
      </c>
      <c r="T10" s="450">
        <v>2</v>
      </c>
      <c r="U10" s="328" t="s">
        <v>296</v>
      </c>
      <c r="V10" s="227"/>
      <c r="W10" s="233"/>
      <c r="X10" s="233"/>
      <c r="Y10" s="233"/>
      <c r="Z10" s="233"/>
      <c r="AA10" s="227"/>
      <c r="AB10" s="227"/>
      <c r="AC10" s="233"/>
      <c r="AD10" s="233"/>
      <c r="AE10" s="233"/>
      <c r="AF10" s="233"/>
      <c r="AG10" s="328"/>
      <c r="AH10" s="150"/>
    </row>
    <row r="11" spans="1:34" ht="25.7" customHeight="1">
      <c r="A11" s="1407"/>
      <c r="B11" s="903"/>
      <c r="C11" s="227" t="s">
        <v>7414</v>
      </c>
      <c r="D11" s="227"/>
      <c r="E11" s="227" t="s">
        <v>10233</v>
      </c>
      <c r="F11" s="227" t="s">
        <v>64</v>
      </c>
      <c r="G11" s="227"/>
      <c r="H11" s="263" t="s">
        <v>7414</v>
      </c>
      <c r="I11" s="233"/>
      <c r="J11" s="233"/>
      <c r="K11" s="228"/>
      <c r="L11" s="228"/>
      <c r="M11" s="244"/>
      <c r="N11" s="233"/>
      <c r="O11" s="233"/>
      <c r="P11" s="301"/>
      <c r="Q11" s="328"/>
      <c r="R11" s="328"/>
      <c r="S11" s="233"/>
      <c r="T11" s="450">
        <v>1</v>
      </c>
      <c r="U11" s="328" t="s">
        <v>296</v>
      </c>
      <c r="V11" s="227"/>
      <c r="W11" s="233"/>
      <c r="X11" s="233"/>
      <c r="Y11" s="233"/>
      <c r="Z11" s="233"/>
      <c r="AA11" s="227"/>
      <c r="AB11" s="227"/>
      <c r="AC11" s="233"/>
      <c r="AD11" s="233"/>
      <c r="AE11" s="233"/>
      <c r="AF11" s="233"/>
      <c r="AG11" s="328"/>
      <c r="AH11" s="150"/>
    </row>
    <row r="12" spans="1:34" ht="25.7" customHeight="1">
      <c r="A12" s="1407"/>
      <c r="B12" s="903"/>
      <c r="C12" s="227" t="s">
        <v>7414</v>
      </c>
      <c r="D12" s="227"/>
      <c r="E12" s="227" t="s">
        <v>10234</v>
      </c>
      <c r="F12" s="227" t="s">
        <v>64</v>
      </c>
      <c r="G12" s="227"/>
      <c r="H12" s="233" t="s">
        <v>13460</v>
      </c>
      <c r="I12" s="233"/>
      <c r="J12" s="233"/>
      <c r="K12" s="228">
        <v>1110</v>
      </c>
      <c r="L12" s="228"/>
      <c r="M12" s="244">
        <v>1110</v>
      </c>
      <c r="N12" s="233"/>
      <c r="O12" s="233"/>
      <c r="P12" s="301"/>
      <c r="Q12" s="328"/>
      <c r="R12" s="328">
        <v>1110</v>
      </c>
      <c r="S12" s="233" t="s">
        <v>7830</v>
      </c>
      <c r="T12" s="450">
        <v>3</v>
      </c>
      <c r="U12" s="328" t="s">
        <v>296</v>
      </c>
      <c r="V12" s="227">
        <v>2015</v>
      </c>
      <c r="W12" s="233"/>
      <c r="X12" s="233"/>
      <c r="Y12" s="233"/>
      <c r="Z12" s="233"/>
      <c r="AA12" s="227"/>
      <c r="AB12" s="227"/>
      <c r="AC12" s="233"/>
      <c r="AD12" s="233"/>
      <c r="AE12" s="233"/>
      <c r="AF12" s="233"/>
      <c r="AG12" s="328"/>
      <c r="AH12" s="150"/>
    </row>
    <row r="13" spans="1:34" ht="25.7" customHeight="1">
      <c r="A13" s="1407"/>
      <c r="B13" s="903"/>
      <c r="C13" s="227" t="s">
        <v>873</v>
      </c>
      <c r="D13" s="227"/>
      <c r="E13" s="227" t="s">
        <v>7831</v>
      </c>
      <c r="F13" s="227" t="s">
        <v>873</v>
      </c>
      <c r="G13" s="227"/>
      <c r="H13" s="263" t="s">
        <v>873</v>
      </c>
      <c r="I13" s="233"/>
      <c r="J13" s="233"/>
      <c r="K13" s="228">
        <v>396</v>
      </c>
      <c r="L13" s="228"/>
      <c r="M13" s="244">
        <v>396</v>
      </c>
      <c r="N13" s="233"/>
      <c r="O13" s="233"/>
      <c r="P13" s="301"/>
      <c r="Q13" s="328"/>
      <c r="R13" s="328">
        <v>396</v>
      </c>
      <c r="S13" s="233" t="s">
        <v>13464</v>
      </c>
      <c r="T13" s="450">
        <v>1</v>
      </c>
      <c r="U13" s="328" t="s">
        <v>296</v>
      </c>
      <c r="V13" s="227">
        <v>2003</v>
      </c>
      <c r="W13" s="233"/>
      <c r="X13" s="233"/>
      <c r="Y13" s="233"/>
      <c r="Z13" s="233"/>
      <c r="AA13" s="227"/>
      <c r="AB13" s="227"/>
      <c r="AC13" s="233"/>
      <c r="AD13" s="233"/>
      <c r="AE13" s="233"/>
      <c r="AF13" s="233"/>
      <c r="AG13" s="328" t="s">
        <v>26722</v>
      </c>
      <c r="AH13" s="150"/>
    </row>
    <row r="14" spans="1:34" ht="25.7" customHeight="1">
      <c r="A14" s="1407"/>
      <c r="B14" s="903"/>
      <c r="C14" s="227" t="s">
        <v>873</v>
      </c>
      <c r="D14" s="227"/>
      <c r="E14" s="227" t="s">
        <v>11545</v>
      </c>
      <c r="F14" s="227" t="s">
        <v>64</v>
      </c>
      <c r="G14" s="227"/>
      <c r="H14" s="263" t="s">
        <v>13448</v>
      </c>
      <c r="I14" s="233"/>
      <c r="J14" s="233"/>
      <c r="K14" s="228">
        <v>1934</v>
      </c>
      <c r="L14" s="228"/>
      <c r="M14" s="244">
        <v>1934</v>
      </c>
      <c r="N14" s="233"/>
      <c r="O14" s="233"/>
      <c r="P14" s="301"/>
      <c r="Q14" s="328"/>
      <c r="R14" s="328">
        <v>1934</v>
      </c>
      <c r="S14" s="233" t="s">
        <v>1731</v>
      </c>
      <c r="T14" s="450">
        <v>4</v>
      </c>
      <c r="U14" s="328" t="s">
        <v>610</v>
      </c>
      <c r="V14" s="227">
        <v>1997</v>
      </c>
      <c r="W14" s="233"/>
      <c r="X14" s="233"/>
      <c r="Y14" s="233"/>
      <c r="Z14" s="233"/>
      <c r="AA14" s="227"/>
      <c r="AB14" s="227"/>
      <c r="AC14" s="233"/>
      <c r="AD14" s="233"/>
      <c r="AE14" s="233"/>
      <c r="AF14" s="233"/>
      <c r="AG14" s="328"/>
      <c r="AH14" s="150"/>
    </row>
    <row r="15" spans="1:34" ht="25.7" customHeight="1">
      <c r="A15" s="1407"/>
      <c r="B15" s="903"/>
      <c r="C15" s="227" t="s">
        <v>7437</v>
      </c>
      <c r="D15" s="227"/>
      <c r="E15" s="227" t="s">
        <v>12422</v>
      </c>
      <c r="F15" s="227" t="s">
        <v>7437</v>
      </c>
      <c r="G15" s="227"/>
      <c r="H15" s="263" t="s">
        <v>7439</v>
      </c>
      <c r="I15" s="233"/>
      <c r="J15" s="233"/>
      <c r="K15" s="228">
        <v>1122</v>
      </c>
      <c r="L15" s="228"/>
      <c r="M15" s="244">
        <v>1122</v>
      </c>
      <c r="N15" s="233"/>
      <c r="O15" s="233"/>
      <c r="P15" s="301"/>
      <c r="Q15" s="328"/>
      <c r="R15" s="328">
        <v>1122</v>
      </c>
      <c r="S15" s="233" t="s">
        <v>4755</v>
      </c>
      <c r="T15" s="450">
        <v>3</v>
      </c>
      <c r="U15" s="328" t="s">
        <v>610</v>
      </c>
      <c r="V15" s="227">
        <v>2017</v>
      </c>
      <c r="W15" s="233"/>
      <c r="X15" s="233"/>
      <c r="Y15" s="233"/>
      <c r="Z15" s="233"/>
      <c r="AA15" s="227"/>
      <c r="AB15" s="227"/>
      <c r="AC15" s="233"/>
      <c r="AD15" s="233"/>
      <c r="AE15" s="233"/>
      <c r="AF15" s="233"/>
      <c r="AG15" s="328"/>
      <c r="AH15" s="150"/>
    </row>
    <row r="16" spans="1:34" ht="25.7" customHeight="1">
      <c r="A16" s="1407"/>
      <c r="B16" s="903"/>
      <c r="C16" s="227" t="s">
        <v>7437</v>
      </c>
      <c r="D16" s="227"/>
      <c r="E16" s="227" t="s">
        <v>12423</v>
      </c>
      <c r="F16" s="227" t="s">
        <v>7437</v>
      </c>
      <c r="G16" s="227"/>
      <c r="H16" s="263" t="s">
        <v>7439</v>
      </c>
      <c r="I16" s="233"/>
      <c r="J16" s="233"/>
      <c r="K16" s="228">
        <v>374</v>
      </c>
      <c r="L16" s="228"/>
      <c r="M16" s="244">
        <v>374</v>
      </c>
      <c r="N16" s="233"/>
      <c r="O16" s="233"/>
      <c r="P16" s="301"/>
      <c r="Q16" s="328"/>
      <c r="R16" s="328">
        <v>374</v>
      </c>
      <c r="S16" s="233" t="s">
        <v>4755</v>
      </c>
      <c r="T16" s="450">
        <v>1</v>
      </c>
      <c r="U16" s="328" t="s">
        <v>610</v>
      </c>
      <c r="V16" s="227">
        <v>2011</v>
      </c>
      <c r="W16" s="233"/>
      <c r="X16" s="233"/>
      <c r="Y16" s="233"/>
      <c r="Z16" s="233"/>
      <c r="AA16" s="227"/>
      <c r="AB16" s="227"/>
      <c r="AC16" s="233"/>
      <c r="AD16" s="233"/>
      <c r="AE16" s="233"/>
      <c r="AF16" s="233"/>
      <c r="AG16" s="328"/>
      <c r="AH16" s="150"/>
    </row>
    <row r="17" spans="1:34" ht="25.7" customHeight="1">
      <c r="A17" s="1407"/>
      <c r="B17" s="903"/>
      <c r="C17" s="227" t="s">
        <v>7407</v>
      </c>
      <c r="D17" s="227" t="s">
        <v>18681</v>
      </c>
      <c r="E17" s="227" t="s">
        <v>7832</v>
      </c>
      <c r="F17" s="227" t="s">
        <v>7407</v>
      </c>
      <c r="G17" s="227" t="s">
        <v>14412</v>
      </c>
      <c r="H17" s="263" t="s">
        <v>7407</v>
      </c>
      <c r="I17" s="233"/>
      <c r="J17" s="233"/>
      <c r="K17" s="228">
        <v>833</v>
      </c>
      <c r="L17" s="228"/>
      <c r="M17" s="244">
        <v>450.8</v>
      </c>
      <c r="N17" s="233"/>
      <c r="O17" s="233"/>
      <c r="P17" s="301"/>
      <c r="Q17" s="328"/>
      <c r="R17" s="328">
        <v>300</v>
      </c>
      <c r="S17" s="233" t="s">
        <v>6950</v>
      </c>
      <c r="T17" s="450">
        <v>1</v>
      </c>
      <c r="U17" s="328" t="s">
        <v>610</v>
      </c>
      <c r="V17" s="227">
        <v>2016</v>
      </c>
      <c r="W17" s="233"/>
      <c r="X17" s="233"/>
      <c r="Y17" s="233"/>
      <c r="Z17" s="233"/>
      <c r="AA17" s="227"/>
      <c r="AB17" s="227"/>
      <c r="AC17" s="233"/>
      <c r="AD17" s="233"/>
      <c r="AE17" s="233"/>
      <c r="AF17" s="233"/>
      <c r="AG17" s="328"/>
      <c r="AH17" s="150"/>
    </row>
    <row r="18" spans="1:34" ht="25.7" customHeight="1">
      <c r="A18" s="1407"/>
      <c r="B18" s="903"/>
      <c r="C18" s="227" t="s">
        <v>7447</v>
      </c>
      <c r="D18" s="227"/>
      <c r="E18" s="227" t="s">
        <v>10235</v>
      </c>
      <c r="F18" s="227" t="s">
        <v>64</v>
      </c>
      <c r="G18" s="227"/>
      <c r="H18" s="227" t="s">
        <v>10236</v>
      </c>
      <c r="I18" s="233"/>
      <c r="J18" s="233"/>
      <c r="K18" s="228">
        <v>1970</v>
      </c>
      <c r="L18" s="228"/>
      <c r="M18" s="244">
        <v>1496</v>
      </c>
      <c r="N18" s="228"/>
      <c r="O18" s="228"/>
      <c r="P18" s="228"/>
      <c r="Q18" s="228"/>
      <c r="R18" s="228">
        <v>1496</v>
      </c>
      <c r="S18" s="228" t="s">
        <v>8539</v>
      </c>
      <c r="T18" s="228">
        <v>4</v>
      </c>
      <c r="U18" s="254" t="s">
        <v>296</v>
      </c>
      <c r="V18" s="227">
        <v>2019</v>
      </c>
      <c r="W18" s="233"/>
      <c r="X18" s="233"/>
      <c r="Y18" s="233"/>
      <c r="Z18" s="233"/>
      <c r="AA18" s="227"/>
      <c r="AB18" s="233"/>
      <c r="AC18" s="233"/>
      <c r="AD18" s="233"/>
      <c r="AE18" s="236"/>
      <c r="AF18" s="236"/>
      <c r="AG18" s="228"/>
      <c r="AH18" s="150"/>
    </row>
    <row r="19" spans="1:34" ht="25.7" customHeight="1">
      <c r="A19" s="1407"/>
      <c r="B19" s="903"/>
      <c r="C19" s="227" t="s">
        <v>7458</v>
      </c>
      <c r="D19" s="227"/>
      <c r="E19" s="227" t="s">
        <v>7833</v>
      </c>
      <c r="F19" s="227" t="s">
        <v>7458</v>
      </c>
      <c r="G19" s="227"/>
      <c r="H19" s="227" t="s">
        <v>7458</v>
      </c>
      <c r="I19" s="233"/>
      <c r="J19" s="233"/>
      <c r="K19" s="228">
        <v>660</v>
      </c>
      <c r="L19" s="228"/>
      <c r="M19" s="244">
        <v>660</v>
      </c>
      <c r="N19" s="228"/>
      <c r="O19" s="228"/>
      <c r="P19" s="228"/>
      <c r="Q19" s="228"/>
      <c r="R19" s="228">
        <v>660</v>
      </c>
      <c r="S19" s="228" t="s">
        <v>7834</v>
      </c>
      <c r="T19" s="228">
        <v>2</v>
      </c>
      <c r="U19" s="254" t="s">
        <v>610</v>
      </c>
      <c r="V19" s="227">
        <v>2009</v>
      </c>
      <c r="W19" s="233"/>
      <c r="X19" s="233"/>
      <c r="Y19" s="233"/>
      <c r="Z19" s="233"/>
      <c r="AA19" s="227"/>
      <c r="AB19" s="233"/>
      <c r="AC19" s="233"/>
      <c r="AD19" s="233"/>
      <c r="AE19" s="236"/>
      <c r="AF19" s="236"/>
      <c r="AG19" s="228"/>
      <c r="AH19" s="150"/>
    </row>
    <row r="20" spans="1:34" ht="25.7" customHeight="1">
      <c r="A20" s="1407"/>
      <c r="B20" s="903"/>
      <c r="C20" s="227" t="s">
        <v>876</v>
      </c>
      <c r="D20" s="227"/>
      <c r="E20" s="227" t="s">
        <v>11546</v>
      </c>
      <c r="F20" s="227" t="s">
        <v>64</v>
      </c>
      <c r="G20" s="227"/>
      <c r="H20" s="263" t="s">
        <v>13448</v>
      </c>
      <c r="I20" s="233"/>
      <c r="J20" s="233"/>
      <c r="K20" s="228">
        <v>660</v>
      </c>
      <c r="L20" s="228"/>
      <c r="M20" s="244">
        <v>660</v>
      </c>
      <c r="N20" s="228"/>
      <c r="O20" s="228"/>
      <c r="P20" s="228"/>
      <c r="Q20" s="228"/>
      <c r="R20" s="228">
        <v>660</v>
      </c>
      <c r="S20" s="228" t="s">
        <v>11547</v>
      </c>
      <c r="T20" s="228">
        <v>2</v>
      </c>
      <c r="U20" s="254" t="s">
        <v>610</v>
      </c>
      <c r="V20" s="227">
        <v>2005</v>
      </c>
      <c r="W20" s="233"/>
      <c r="X20" s="233"/>
      <c r="Y20" s="233"/>
      <c r="Z20" s="233"/>
      <c r="AA20" s="227"/>
      <c r="AB20" s="233"/>
      <c r="AC20" s="233"/>
      <c r="AD20" s="233"/>
      <c r="AE20" s="236"/>
      <c r="AF20" s="236"/>
      <c r="AG20" s="228"/>
      <c r="AH20" s="150"/>
    </row>
    <row r="21" spans="1:34" ht="25.7" customHeight="1">
      <c r="A21" s="1407"/>
      <c r="B21" s="903"/>
      <c r="C21" s="227" t="s">
        <v>876</v>
      </c>
      <c r="D21" s="227"/>
      <c r="E21" s="227" t="s">
        <v>11747</v>
      </c>
      <c r="F21" s="227" t="s">
        <v>876</v>
      </c>
      <c r="G21" s="227"/>
      <c r="H21" s="227" t="s">
        <v>876</v>
      </c>
      <c r="I21" s="233"/>
      <c r="J21" s="233"/>
      <c r="K21" s="228">
        <v>1222</v>
      </c>
      <c r="L21" s="228"/>
      <c r="M21" s="244">
        <v>1222</v>
      </c>
      <c r="N21" s="228"/>
      <c r="O21" s="228"/>
      <c r="P21" s="228"/>
      <c r="Q21" s="228"/>
      <c r="R21" s="228">
        <v>1222</v>
      </c>
      <c r="S21" s="228" t="s">
        <v>4720</v>
      </c>
      <c r="T21" s="228">
        <v>3</v>
      </c>
      <c r="U21" s="254" t="s">
        <v>610</v>
      </c>
      <c r="V21" s="227">
        <v>2020</v>
      </c>
      <c r="W21" s="233"/>
      <c r="X21" s="233"/>
      <c r="Y21" s="233"/>
      <c r="Z21" s="233"/>
      <c r="AA21" s="227"/>
      <c r="AB21" s="233"/>
      <c r="AC21" s="233"/>
      <c r="AD21" s="233"/>
      <c r="AE21" s="236"/>
      <c r="AF21" s="236"/>
      <c r="AG21" s="228"/>
      <c r="AH21" s="150"/>
    </row>
    <row r="22" spans="1:34" ht="25.7" customHeight="1">
      <c r="A22" s="1407"/>
      <c r="B22" s="903"/>
      <c r="C22" s="227" t="s">
        <v>545</v>
      </c>
      <c r="D22" s="227"/>
      <c r="E22" s="227" t="s">
        <v>11548</v>
      </c>
      <c r="F22" s="227" t="s">
        <v>545</v>
      </c>
      <c r="G22" s="227"/>
      <c r="H22" s="227" t="s">
        <v>545</v>
      </c>
      <c r="I22" s="233"/>
      <c r="J22" s="233"/>
      <c r="K22" s="228">
        <v>450</v>
      </c>
      <c r="L22" s="228"/>
      <c r="M22" s="244">
        <v>800</v>
      </c>
      <c r="N22" s="228"/>
      <c r="O22" s="228"/>
      <c r="P22" s="228"/>
      <c r="Q22" s="228"/>
      <c r="R22" s="228"/>
      <c r="S22" s="228"/>
      <c r="T22" s="228"/>
      <c r="U22" s="254" t="s">
        <v>610</v>
      </c>
      <c r="V22" s="227">
        <v>2005</v>
      </c>
      <c r="W22" s="233"/>
      <c r="X22" s="233"/>
      <c r="Y22" s="233"/>
      <c r="Z22" s="233"/>
      <c r="AA22" s="227"/>
      <c r="AB22" s="233"/>
      <c r="AC22" s="233"/>
      <c r="AD22" s="233"/>
      <c r="AE22" s="236"/>
      <c r="AF22" s="236"/>
      <c r="AG22" s="228"/>
      <c r="AH22" s="150"/>
    </row>
    <row r="23" spans="1:34" ht="25.7" customHeight="1">
      <c r="A23" s="1407"/>
      <c r="B23" s="903"/>
      <c r="C23" s="227" t="s">
        <v>12479</v>
      </c>
      <c r="D23" s="227"/>
      <c r="E23" s="324" t="s">
        <v>18682</v>
      </c>
      <c r="F23" s="324" t="s">
        <v>713</v>
      </c>
      <c r="G23" s="324"/>
      <c r="H23" s="592" t="s">
        <v>713</v>
      </c>
      <c r="I23" s="393"/>
      <c r="J23" s="393"/>
      <c r="K23" s="327">
        <v>540</v>
      </c>
      <c r="L23" s="327"/>
      <c r="M23" s="345">
        <v>540</v>
      </c>
      <c r="N23" s="327"/>
      <c r="O23" s="327"/>
      <c r="P23" s="327"/>
      <c r="Q23" s="327"/>
      <c r="R23" s="327">
        <v>540</v>
      </c>
      <c r="S23" s="327"/>
      <c r="T23" s="327">
        <v>1</v>
      </c>
      <c r="U23" s="345" t="s">
        <v>610</v>
      </c>
      <c r="V23" s="324">
        <v>2018</v>
      </c>
      <c r="W23" s="393"/>
      <c r="X23" s="393"/>
      <c r="Y23" s="393"/>
      <c r="Z23" s="393"/>
      <c r="AA23" s="324"/>
      <c r="AB23" s="393"/>
      <c r="AC23" s="393"/>
      <c r="AD23" s="393"/>
      <c r="AE23" s="346"/>
      <c r="AF23" s="346"/>
      <c r="AG23" s="327" t="s">
        <v>18683</v>
      </c>
      <c r="AH23" s="150"/>
    </row>
    <row r="24" spans="1:34" ht="25.7" customHeight="1">
      <c r="A24" s="1407">
        <v>5</v>
      </c>
      <c r="B24" s="903"/>
      <c r="C24" s="227" t="s">
        <v>7410</v>
      </c>
      <c r="D24" s="227" t="s">
        <v>18684</v>
      </c>
      <c r="E24" s="227" t="s">
        <v>7835</v>
      </c>
      <c r="F24" s="227" t="s">
        <v>7410</v>
      </c>
      <c r="G24" s="227"/>
      <c r="H24" s="227" t="s">
        <v>7410</v>
      </c>
      <c r="I24" s="233"/>
      <c r="J24" s="233"/>
      <c r="K24" s="228">
        <v>1005</v>
      </c>
      <c r="L24" s="228"/>
      <c r="M24" s="244">
        <v>1005</v>
      </c>
      <c r="N24" s="228"/>
      <c r="O24" s="228"/>
      <c r="P24" s="228"/>
      <c r="Q24" s="228"/>
      <c r="R24" s="228">
        <v>1000</v>
      </c>
      <c r="S24" s="228" t="s">
        <v>7829</v>
      </c>
      <c r="T24" s="228">
        <v>2</v>
      </c>
      <c r="U24" s="254" t="s">
        <v>610</v>
      </c>
      <c r="V24" s="227">
        <v>2014</v>
      </c>
      <c r="W24" s="233"/>
      <c r="X24" s="233"/>
      <c r="Y24" s="233"/>
      <c r="Z24" s="233"/>
      <c r="AA24" s="227"/>
      <c r="AB24" s="233"/>
      <c r="AC24" s="233"/>
      <c r="AD24" s="233"/>
      <c r="AE24" s="236"/>
      <c r="AF24" s="236"/>
      <c r="AG24" s="228"/>
      <c r="AH24" s="150"/>
    </row>
    <row r="25" spans="1:34" ht="25.7" customHeight="1">
      <c r="A25" s="1407"/>
      <c r="B25" s="903"/>
      <c r="C25" s="227" t="s">
        <v>7410</v>
      </c>
      <c r="D25" s="227" t="s">
        <v>18685</v>
      </c>
      <c r="E25" s="227" t="s">
        <v>7836</v>
      </c>
      <c r="F25" s="227" t="s">
        <v>7410</v>
      </c>
      <c r="G25" s="227"/>
      <c r="H25" s="227" t="s">
        <v>7410</v>
      </c>
      <c r="I25" s="233"/>
      <c r="J25" s="233"/>
      <c r="K25" s="228">
        <v>600</v>
      </c>
      <c r="L25" s="228"/>
      <c r="M25" s="244">
        <v>600</v>
      </c>
      <c r="N25" s="228"/>
      <c r="O25" s="228"/>
      <c r="P25" s="228"/>
      <c r="Q25" s="228"/>
      <c r="R25" s="228">
        <v>600</v>
      </c>
      <c r="S25" s="228" t="s">
        <v>13465</v>
      </c>
      <c r="T25" s="228"/>
      <c r="U25" s="254" t="s">
        <v>610</v>
      </c>
      <c r="V25" s="227">
        <v>2017</v>
      </c>
      <c r="W25" s="233"/>
      <c r="X25" s="233"/>
      <c r="Y25" s="233"/>
      <c r="Z25" s="233"/>
      <c r="AA25" s="227"/>
      <c r="AB25" s="233"/>
      <c r="AC25" s="233"/>
      <c r="AD25" s="233"/>
      <c r="AE25" s="236"/>
      <c r="AF25" s="236"/>
      <c r="AG25" s="228"/>
      <c r="AH25" s="150"/>
    </row>
    <row r="26" spans="1:34" ht="25.7" customHeight="1">
      <c r="A26" s="1407"/>
      <c r="B26" s="903"/>
      <c r="C26" s="227" t="s">
        <v>13374</v>
      </c>
      <c r="D26" s="227" t="s">
        <v>18686</v>
      </c>
      <c r="E26" s="227" t="s">
        <v>18687</v>
      </c>
      <c r="F26" s="227" t="s">
        <v>13374</v>
      </c>
      <c r="G26" s="227"/>
      <c r="H26" s="227" t="s">
        <v>7410</v>
      </c>
      <c r="I26" s="233"/>
      <c r="J26" s="233"/>
      <c r="K26" s="228">
        <v>594</v>
      </c>
      <c r="L26" s="228"/>
      <c r="M26" s="228">
        <v>594</v>
      </c>
      <c r="N26" s="228"/>
      <c r="O26" s="228"/>
      <c r="P26" s="228"/>
      <c r="Q26" s="228"/>
      <c r="R26" s="228">
        <v>594</v>
      </c>
      <c r="S26" s="228"/>
      <c r="T26" s="228">
        <v>1</v>
      </c>
      <c r="U26" s="254" t="s">
        <v>12543</v>
      </c>
      <c r="V26" s="227">
        <v>2005</v>
      </c>
      <c r="W26" s="233"/>
      <c r="X26" s="233"/>
      <c r="Y26" s="233"/>
      <c r="Z26" s="233"/>
      <c r="AA26" s="227"/>
      <c r="AB26" s="233"/>
      <c r="AC26" s="233"/>
      <c r="AD26" s="233"/>
      <c r="AE26" s="236"/>
      <c r="AF26" s="236"/>
      <c r="AG26" s="228"/>
      <c r="AH26" s="150"/>
    </row>
    <row r="27" spans="1:34" ht="25.7" customHeight="1">
      <c r="A27" s="1407"/>
      <c r="B27" s="903"/>
      <c r="C27" s="227" t="s">
        <v>7410</v>
      </c>
      <c r="D27" s="241" t="s">
        <v>18688</v>
      </c>
      <c r="E27" s="243" t="s">
        <v>18689</v>
      </c>
      <c r="F27" s="241" t="s">
        <v>13374</v>
      </c>
      <c r="G27" s="241"/>
      <c r="H27" s="227" t="s">
        <v>7410</v>
      </c>
      <c r="I27" s="241"/>
      <c r="J27" s="241"/>
      <c r="K27" s="244">
        <v>462.5</v>
      </c>
      <c r="L27" s="244"/>
      <c r="M27" s="244">
        <v>462.5</v>
      </c>
      <c r="N27" s="241"/>
      <c r="O27" s="241"/>
      <c r="P27" s="241"/>
      <c r="Q27" s="244"/>
      <c r="R27" s="244">
        <v>462.5</v>
      </c>
      <c r="S27" s="244"/>
      <c r="T27" s="244">
        <v>1</v>
      </c>
      <c r="U27" s="244" t="s">
        <v>12543</v>
      </c>
      <c r="V27" s="241">
        <v>2010</v>
      </c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4"/>
      <c r="AH27" s="150"/>
    </row>
    <row r="28" spans="1:34" ht="25.7" customHeight="1">
      <c r="A28" s="1407"/>
      <c r="B28" s="903"/>
      <c r="C28" s="227" t="s">
        <v>7480</v>
      </c>
      <c r="D28" s="227"/>
      <c r="E28" s="227" t="s">
        <v>13377</v>
      </c>
      <c r="F28" s="227" t="s">
        <v>7480</v>
      </c>
      <c r="G28" s="227"/>
      <c r="H28" s="227" t="s">
        <v>7480</v>
      </c>
      <c r="I28" s="233"/>
      <c r="J28" s="233"/>
      <c r="K28" s="228">
        <v>900</v>
      </c>
      <c r="L28" s="228"/>
      <c r="M28" s="244">
        <v>900</v>
      </c>
      <c r="N28" s="228"/>
      <c r="O28" s="228"/>
      <c r="P28" s="228"/>
      <c r="Q28" s="228"/>
      <c r="R28" s="228">
        <v>900</v>
      </c>
      <c r="S28" s="228" t="s">
        <v>13378</v>
      </c>
      <c r="T28" s="228">
        <v>3</v>
      </c>
      <c r="U28" s="254" t="s">
        <v>610</v>
      </c>
      <c r="V28" s="227">
        <v>2011</v>
      </c>
      <c r="W28" s="233"/>
      <c r="X28" s="233"/>
      <c r="Y28" s="233"/>
      <c r="Z28" s="233"/>
      <c r="AA28" s="227"/>
      <c r="AB28" s="233"/>
      <c r="AC28" s="233"/>
      <c r="AD28" s="233"/>
      <c r="AE28" s="236"/>
      <c r="AF28" s="236"/>
      <c r="AG28" s="228"/>
      <c r="AH28" s="150"/>
    </row>
    <row r="29" spans="1:34" ht="25.7" customHeight="1">
      <c r="A29" s="1407"/>
      <c r="B29" s="903"/>
      <c r="C29" s="227" t="s">
        <v>13379</v>
      </c>
      <c r="D29" s="227"/>
      <c r="E29" s="227" t="s">
        <v>13380</v>
      </c>
      <c r="F29" s="227" t="s">
        <v>13379</v>
      </c>
      <c r="G29" s="227"/>
      <c r="H29" s="227" t="s">
        <v>13379</v>
      </c>
      <c r="I29" s="233"/>
      <c r="J29" s="233"/>
      <c r="K29" s="228">
        <v>180</v>
      </c>
      <c r="L29" s="228"/>
      <c r="M29" s="244">
        <v>180</v>
      </c>
      <c r="N29" s="228"/>
      <c r="O29" s="228"/>
      <c r="P29" s="228"/>
      <c r="Q29" s="228"/>
      <c r="R29" s="228">
        <v>180</v>
      </c>
      <c r="S29" s="228" t="s">
        <v>13381</v>
      </c>
      <c r="T29" s="228">
        <v>1</v>
      </c>
      <c r="U29" s="254" t="s">
        <v>12543</v>
      </c>
      <c r="V29" s="227">
        <v>2012</v>
      </c>
      <c r="W29" s="233"/>
      <c r="X29" s="233"/>
      <c r="Y29" s="233"/>
      <c r="Z29" s="233"/>
      <c r="AA29" s="227"/>
      <c r="AB29" s="233"/>
      <c r="AC29" s="233"/>
      <c r="AD29" s="233"/>
      <c r="AE29" s="236"/>
      <c r="AF29" s="236"/>
      <c r="AG29" s="228" t="s">
        <v>1790</v>
      </c>
      <c r="AH29" s="150"/>
    </row>
    <row r="30" spans="1:34" ht="25.7" customHeight="1">
      <c r="A30" s="1407"/>
      <c r="B30" s="903"/>
      <c r="C30" s="227" t="s">
        <v>292</v>
      </c>
      <c r="D30" s="227"/>
      <c r="E30" s="227" t="s">
        <v>17888</v>
      </c>
      <c r="F30" s="227" t="s">
        <v>64</v>
      </c>
      <c r="G30" s="227"/>
      <c r="H30" s="263" t="s">
        <v>13448</v>
      </c>
      <c r="I30" s="233"/>
      <c r="J30" s="233"/>
      <c r="K30" s="228">
        <v>660</v>
      </c>
      <c r="L30" s="228"/>
      <c r="M30" s="244">
        <v>660</v>
      </c>
      <c r="N30" s="228"/>
      <c r="O30" s="228"/>
      <c r="P30" s="228"/>
      <c r="Q30" s="228"/>
      <c r="R30" s="228">
        <v>660</v>
      </c>
      <c r="S30" s="228" t="s">
        <v>11547</v>
      </c>
      <c r="T30" s="228">
        <v>2</v>
      </c>
      <c r="U30" s="254" t="s">
        <v>610</v>
      </c>
      <c r="V30" s="227">
        <v>2009</v>
      </c>
      <c r="W30" s="233"/>
      <c r="X30" s="233"/>
      <c r="Y30" s="233"/>
      <c r="Z30" s="233"/>
      <c r="AA30" s="227"/>
      <c r="AB30" s="233"/>
      <c r="AC30" s="233"/>
      <c r="AD30" s="233"/>
      <c r="AE30" s="236"/>
      <c r="AF30" s="236"/>
      <c r="AG30" s="228"/>
      <c r="AH30" s="150"/>
    </row>
    <row r="31" spans="1:34" ht="25.7" customHeight="1">
      <c r="A31" s="261"/>
      <c r="B31" s="903"/>
      <c r="C31" s="227" t="s">
        <v>7486</v>
      </c>
      <c r="D31" s="227"/>
      <c r="E31" s="227" t="s">
        <v>7837</v>
      </c>
      <c r="F31" s="227" t="s">
        <v>64</v>
      </c>
      <c r="G31" s="227"/>
      <c r="H31" s="227" t="s">
        <v>13457</v>
      </c>
      <c r="I31" s="233"/>
      <c r="J31" s="233"/>
      <c r="K31" s="228">
        <v>1190</v>
      </c>
      <c r="L31" s="228"/>
      <c r="M31" s="244">
        <v>1190</v>
      </c>
      <c r="N31" s="228"/>
      <c r="O31" s="228"/>
      <c r="P31" s="228"/>
      <c r="Q31" s="228"/>
      <c r="R31" s="228">
        <v>1190</v>
      </c>
      <c r="S31" s="228" t="s">
        <v>7838</v>
      </c>
      <c r="T31" s="228">
        <v>2</v>
      </c>
      <c r="U31" s="254" t="s">
        <v>610</v>
      </c>
      <c r="V31" s="227">
        <v>2007</v>
      </c>
      <c r="W31" s="233"/>
      <c r="X31" s="233"/>
      <c r="Y31" s="233"/>
      <c r="Z31" s="233"/>
      <c r="AA31" s="227"/>
      <c r="AB31" s="233"/>
      <c r="AC31" s="233"/>
      <c r="AD31" s="233"/>
      <c r="AE31" s="236"/>
      <c r="AF31" s="236"/>
      <c r="AG31" s="228"/>
      <c r="AH31" s="150"/>
    </row>
    <row r="32" spans="1:34" ht="25.7" customHeight="1">
      <c r="A32" s="261"/>
      <c r="B32" s="200"/>
      <c r="C32" s="227" t="s">
        <v>7495</v>
      </c>
      <c r="D32" s="227"/>
      <c r="E32" s="227" t="s">
        <v>7839</v>
      </c>
      <c r="F32" s="227" t="s">
        <v>7495</v>
      </c>
      <c r="G32" s="227"/>
      <c r="H32" s="227" t="s">
        <v>7495</v>
      </c>
      <c r="I32" s="233"/>
      <c r="J32" s="233"/>
      <c r="K32" s="228">
        <v>900</v>
      </c>
      <c r="L32" s="228"/>
      <c r="M32" s="244">
        <v>900</v>
      </c>
      <c r="N32" s="228"/>
      <c r="O32" s="228"/>
      <c r="P32" s="228"/>
      <c r="Q32" s="228"/>
      <c r="R32" s="228">
        <v>900</v>
      </c>
      <c r="S32" s="228" t="s">
        <v>7840</v>
      </c>
      <c r="T32" s="228">
        <v>3</v>
      </c>
      <c r="U32" s="254" t="s">
        <v>610</v>
      </c>
      <c r="V32" s="227">
        <v>2005</v>
      </c>
      <c r="W32" s="233"/>
      <c r="X32" s="233"/>
      <c r="Y32" s="233"/>
      <c r="Z32" s="233"/>
      <c r="AA32" s="227"/>
      <c r="AB32" s="233"/>
      <c r="AC32" s="233"/>
      <c r="AD32" s="233"/>
      <c r="AE32" s="236"/>
      <c r="AF32" s="236"/>
      <c r="AG32" s="228"/>
      <c r="AH32" s="150"/>
    </row>
    <row r="33" spans="1:34" ht="25.7" customHeight="1">
      <c r="A33" s="261"/>
      <c r="B33" s="200"/>
      <c r="C33" s="227" t="s">
        <v>13395</v>
      </c>
      <c r="D33" s="227"/>
      <c r="E33" s="227" t="s">
        <v>16056</v>
      </c>
      <c r="F33" s="227" t="s">
        <v>13360</v>
      </c>
      <c r="G33" s="227"/>
      <c r="H33" s="233" t="s">
        <v>13460</v>
      </c>
      <c r="I33" s="233"/>
      <c r="J33" s="233"/>
      <c r="K33" s="228">
        <v>374</v>
      </c>
      <c r="L33" s="228"/>
      <c r="M33" s="244">
        <v>374</v>
      </c>
      <c r="N33" s="233"/>
      <c r="O33" s="233"/>
      <c r="P33" s="301"/>
      <c r="Q33" s="328"/>
      <c r="R33" s="328">
        <v>300</v>
      </c>
      <c r="S33" s="233" t="s">
        <v>13651</v>
      </c>
      <c r="T33" s="450">
        <v>1</v>
      </c>
      <c r="U33" s="328" t="s">
        <v>12477</v>
      </c>
      <c r="V33" s="227">
        <v>2016</v>
      </c>
      <c r="W33" s="233"/>
      <c r="X33" s="233"/>
      <c r="Y33" s="233"/>
      <c r="Z33" s="233"/>
      <c r="AA33" s="227"/>
      <c r="AB33" s="227"/>
      <c r="AC33" s="233"/>
      <c r="AD33" s="233"/>
      <c r="AE33" s="233"/>
      <c r="AF33" s="233"/>
      <c r="AG33" s="328" t="s">
        <v>13459</v>
      </c>
      <c r="AH33" s="150"/>
    </row>
    <row r="34" spans="1:34" ht="25.7" customHeight="1">
      <c r="A34" s="1407"/>
      <c r="B34" s="903"/>
      <c r="C34" s="227" t="s">
        <v>554</v>
      </c>
      <c r="D34" s="227"/>
      <c r="E34" s="227" t="s">
        <v>11549</v>
      </c>
      <c r="F34" s="227" t="s">
        <v>64</v>
      </c>
      <c r="G34" s="227"/>
      <c r="H34" s="263" t="s">
        <v>13448</v>
      </c>
      <c r="I34" s="233"/>
      <c r="J34" s="233"/>
      <c r="K34" s="228">
        <v>414</v>
      </c>
      <c r="L34" s="228"/>
      <c r="M34" s="244">
        <v>414</v>
      </c>
      <c r="N34" s="228"/>
      <c r="O34" s="228"/>
      <c r="P34" s="228"/>
      <c r="Q34" s="228"/>
      <c r="R34" s="228">
        <v>414</v>
      </c>
      <c r="S34" s="228" t="s">
        <v>4753</v>
      </c>
      <c r="T34" s="228">
        <v>1</v>
      </c>
      <c r="U34" s="254" t="s">
        <v>11550</v>
      </c>
      <c r="V34" s="227">
        <v>2004</v>
      </c>
      <c r="W34" s="233"/>
      <c r="X34" s="233"/>
      <c r="Y34" s="233"/>
      <c r="Z34" s="233"/>
      <c r="AA34" s="227"/>
      <c r="AB34" s="233"/>
      <c r="AC34" s="233"/>
      <c r="AD34" s="233"/>
      <c r="AE34" s="236"/>
      <c r="AF34" s="236"/>
      <c r="AG34" s="228"/>
      <c r="AH34" s="150"/>
    </row>
    <row r="35" spans="1:34" ht="25.7" customHeight="1">
      <c r="A35" s="1407"/>
      <c r="B35" s="903"/>
      <c r="C35" s="662" t="s">
        <v>883</v>
      </c>
      <c r="D35" s="662"/>
      <c r="E35" s="662" t="s">
        <v>13393</v>
      </c>
      <c r="F35" s="662" t="s">
        <v>13394</v>
      </c>
      <c r="G35" s="662"/>
      <c r="H35" s="662" t="s">
        <v>13394</v>
      </c>
      <c r="I35" s="663"/>
      <c r="J35" s="663"/>
      <c r="K35" s="664">
        <v>374</v>
      </c>
      <c r="L35" s="664"/>
      <c r="M35" s="244"/>
      <c r="N35" s="664"/>
      <c r="O35" s="664"/>
      <c r="P35" s="664"/>
      <c r="Q35" s="664"/>
      <c r="R35" s="664"/>
      <c r="S35" s="664"/>
      <c r="T35" s="664">
        <v>1</v>
      </c>
      <c r="U35" s="664" t="s">
        <v>610</v>
      </c>
      <c r="V35" s="662">
        <v>2016</v>
      </c>
      <c r="W35" s="663"/>
      <c r="X35" s="663"/>
      <c r="Y35" s="663"/>
      <c r="Z35" s="663"/>
      <c r="AA35" s="662"/>
      <c r="AB35" s="663"/>
      <c r="AC35" s="663"/>
      <c r="AD35" s="663"/>
      <c r="AE35" s="662"/>
      <c r="AF35" s="662"/>
      <c r="AG35" s="664" t="s">
        <v>1790</v>
      </c>
      <c r="AH35" s="150"/>
    </row>
    <row r="36" spans="1:34" ht="25.7" customHeight="1">
      <c r="A36" s="1407"/>
      <c r="B36" s="903"/>
      <c r="C36" s="662" t="s">
        <v>883</v>
      </c>
      <c r="D36" s="662"/>
      <c r="E36" s="662" t="s">
        <v>18690</v>
      </c>
      <c r="F36" s="662" t="s">
        <v>13394</v>
      </c>
      <c r="G36" s="662"/>
      <c r="H36" s="662" t="s">
        <v>13394</v>
      </c>
      <c r="I36" s="663"/>
      <c r="J36" s="663"/>
      <c r="K36" s="664">
        <v>1215</v>
      </c>
      <c r="L36" s="664"/>
      <c r="M36" s="244"/>
      <c r="N36" s="664"/>
      <c r="O36" s="664"/>
      <c r="P36" s="664"/>
      <c r="Q36" s="664"/>
      <c r="R36" s="664"/>
      <c r="S36" s="664"/>
      <c r="T36" s="664">
        <v>2</v>
      </c>
      <c r="U36" s="664" t="s">
        <v>610</v>
      </c>
      <c r="V36" s="662">
        <v>2024</v>
      </c>
      <c r="W36" s="663"/>
      <c r="X36" s="663"/>
      <c r="Y36" s="663"/>
      <c r="Z36" s="663"/>
      <c r="AA36" s="662"/>
      <c r="AB36" s="663"/>
      <c r="AC36" s="663"/>
      <c r="AD36" s="663"/>
      <c r="AE36" s="662"/>
      <c r="AF36" s="662"/>
      <c r="AG36" s="664" t="s">
        <v>1790</v>
      </c>
      <c r="AH36" s="150"/>
    </row>
    <row r="37" spans="1:34" ht="25.7" customHeight="1">
      <c r="A37" s="261"/>
      <c r="B37" s="1558"/>
      <c r="C37" s="227" t="s">
        <v>883</v>
      </c>
      <c r="D37" s="227"/>
      <c r="E37" s="227" t="s">
        <v>17931</v>
      </c>
      <c r="F37" s="227" t="s">
        <v>64</v>
      </c>
      <c r="G37" s="227"/>
      <c r="H37" s="263" t="s">
        <v>13448</v>
      </c>
      <c r="I37" s="233"/>
      <c r="J37" s="233"/>
      <c r="K37" s="228">
        <v>600</v>
      </c>
      <c r="L37" s="228"/>
      <c r="M37" s="244">
        <v>600</v>
      </c>
      <c r="N37" s="228"/>
      <c r="O37" s="228"/>
      <c r="P37" s="228"/>
      <c r="Q37" s="228"/>
      <c r="R37" s="228">
        <v>600</v>
      </c>
      <c r="S37" s="228" t="s">
        <v>11547</v>
      </c>
      <c r="T37" s="228">
        <v>2</v>
      </c>
      <c r="U37" s="254" t="s">
        <v>610</v>
      </c>
      <c r="V37" s="227">
        <v>2005</v>
      </c>
      <c r="W37" s="233"/>
      <c r="X37" s="233"/>
      <c r="Y37" s="233"/>
      <c r="Z37" s="233"/>
      <c r="AA37" s="227"/>
      <c r="AB37" s="233"/>
      <c r="AC37" s="233"/>
      <c r="AD37" s="233"/>
      <c r="AE37" s="236"/>
      <c r="AF37" s="236"/>
      <c r="AG37" s="228"/>
      <c r="AH37" s="150"/>
    </row>
    <row r="38" spans="1:34" s="1487" customFormat="1" ht="25.7" customHeight="1">
      <c r="A38" s="1483">
        <v>9</v>
      </c>
      <c r="B38" s="904" t="s">
        <v>1791</v>
      </c>
      <c r="C38" s="314" t="s">
        <v>13537</v>
      </c>
      <c r="D38" s="314"/>
      <c r="E38" s="315">
        <f>COUNTA(E39:E53)</f>
        <v>15</v>
      </c>
      <c r="F38" s="314"/>
      <c r="G38" s="314"/>
      <c r="H38" s="314"/>
      <c r="I38" s="349"/>
      <c r="J38" s="349"/>
      <c r="K38" s="318">
        <f>SUM(K39:K53)</f>
        <v>264045.15000000002</v>
      </c>
      <c r="L38" s="318">
        <f t="shared" ref="L38:M38" si="4">SUM(L39:L53)</f>
        <v>4773.45</v>
      </c>
      <c r="M38" s="318">
        <f t="shared" si="4"/>
        <v>5271.97</v>
      </c>
      <c r="N38" s="318">
        <f>SUM(N39:N67)</f>
        <v>19800</v>
      </c>
      <c r="O38" s="318">
        <f t="shared" ref="O38:P38" si="5">SUM(O39:O67)</f>
        <v>21697</v>
      </c>
      <c r="P38" s="318">
        <f t="shared" si="5"/>
        <v>1897</v>
      </c>
      <c r="Q38" s="318"/>
      <c r="R38" s="318"/>
      <c r="S38" s="318"/>
      <c r="T38" s="318">
        <f>SUM(T39:T51)</f>
        <v>23</v>
      </c>
      <c r="U38" s="380"/>
      <c r="V38" s="314"/>
      <c r="W38" s="349"/>
      <c r="X38" s="349"/>
      <c r="Y38" s="349"/>
      <c r="Z38" s="349"/>
      <c r="AA38" s="314"/>
      <c r="AB38" s="349"/>
      <c r="AC38" s="349"/>
      <c r="AD38" s="349"/>
      <c r="AE38" s="381"/>
      <c r="AF38" s="381"/>
      <c r="AG38" s="318"/>
      <c r="AH38" s="1308"/>
    </row>
    <row r="39" spans="1:34" ht="25.7" customHeight="1">
      <c r="A39" s="1410"/>
      <c r="B39" s="903"/>
      <c r="C39" s="227" t="s">
        <v>720</v>
      </c>
      <c r="D39" s="227"/>
      <c r="E39" s="260" t="s">
        <v>13467</v>
      </c>
      <c r="F39" s="227" t="s">
        <v>720</v>
      </c>
      <c r="G39" s="227"/>
      <c r="H39" s="227" t="s">
        <v>720</v>
      </c>
      <c r="I39" s="233"/>
      <c r="J39" s="233"/>
      <c r="K39" s="228">
        <v>1913</v>
      </c>
      <c r="L39" s="228">
        <v>722</v>
      </c>
      <c r="M39" s="244">
        <v>635</v>
      </c>
      <c r="N39" s="228"/>
      <c r="O39" s="228"/>
      <c r="P39" s="228"/>
      <c r="Q39" s="228"/>
      <c r="R39" s="228">
        <v>635</v>
      </c>
      <c r="S39" s="665" t="s">
        <v>7998</v>
      </c>
      <c r="T39" s="228">
        <v>3</v>
      </c>
      <c r="U39" s="244" t="s">
        <v>296</v>
      </c>
      <c r="V39" s="227">
        <v>2008</v>
      </c>
      <c r="W39" s="233"/>
      <c r="X39" s="233"/>
      <c r="Y39" s="233"/>
      <c r="Z39" s="233"/>
      <c r="AA39" s="227"/>
      <c r="AB39" s="233"/>
      <c r="AC39" s="233"/>
      <c r="AD39" s="233"/>
      <c r="AE39" s="241"/>
      <c r="AF39" s="241"/>
      <c r="AG39" s="228" t="s">
        <v>13468</v>
      </c>
      <c r="AH39" s="150"/>
    </row>
    <row r="40" spans="1:34" ht="25.7" customHeight="1">
      <c r="A40" s="1410"/>
      <c r="B40" s="903"/>
      <c r="C40" s="227" t="s">
        <v>1198</v>
      </c>
      <c r="D40" s="227"/>
      <c r="E40" s="260" t="s">
        <v>1819</v>
      </c>
      <c r="F40" s="227" t="s">
        <v>1198</v>
      </c>
      <c r="G40" s="227"/>
      <c r="H40" s="227" t="s">
        <v>1198</v>
      </c>
      <c r="I40" s="233"/>
      <c r="J40" s="233"/>
      <c r="K40" s="228">
        <v>760</v>
      </c>
      <c r="L40" s="228">
        <v>463.54</v>
      </c>
      <c r="M40" s="244">
        <v>528</v>
      </c>
      <c r="N40" s="228"/>
      <c r="O40" s="228"/>
      <c r="P40" s="228"/>
      <c r="Q40" s="228">
        <v>528</v>
      </c>
      <c r="R40" s="228">
        <v>528</v>
      </c>
      <c r="S40" s="228" t="s">
        <v>1820</v>
      </c>
      <c r="T40" s="228">
        <v>2</v>
      </c>
      <c r="U40" s="244" t="s">
        <v>296</v>
      </c>
      <c r="V40" s="227">
        <v>1996</v>
      </c>
      <c r="W40" s="233"/>
      <c r="X40" s="233"/>
      <c r="Y40" s="233"/>
      <c r="Z40" s="233"/>
      <c r="AA40" s="227"/>
      <c r="AB40" s="233"/>
      <c r="AC40" s="233"/>
      <c r="AD40" s="233"/>
      <c r="AE40" s="241"/>
      <c r="AF40" s="241"/>
      <c r="AG40" s="228" t="s">
        <v>13468</v>
      </c>
      <c r="AH40" s="150"/>
    </row>
    <row r="41" spans="1:34" ht="25.7" customHeight="1">
      <c r="A41" s="1410"/>
      <c r="B41" s="903"/>
      <c r="C41" s="227" t="s">
        <v>1198</v>
      </c>
      <c r="D41" s="227"/>
      <c r="E41" s="260" t="s">
        <v>10071</v>
      </c>
      <c r="F41" s="233" t="s">
        <v>1198</v>
      </c>
      <c r="G41" s="233" t="s">
        <v>10070</v>
      </c>
      <c r="H41" s="233" t="s">
        <v>1198</v>
      </c>
      <c r="I41" s="233">
        <v>2068</v>
      </c>
      <c r="J41" s="233">
        <v>3881</v>
      </c>
      <c r="K41" s="228">
        <v>412</v>
      </c>
      <c r="L41" s="228">
        <v>300</v>
      </c>
      <c r="M41" s="244">
        <v>300</v>
      </c>
      <c r="N41" s="228"/>
      <c r="O41" s="228">
        <v>1897</v>
      </c>
      <c r="P41" s="228">
        <v>1897</v>
      </c>
      <c r="Q41" s="228">
        <v>300</v>
      </c>
      <c r="R41" s="228">
        <v>300</v>
      </c>
      <c r="S41" s="228" t="s">
        <v>1731</v>
      </c>
      <c r="T41" s="228">
        <v>1</v>
      </c>
      <c r="U41" s="228" t="s">
        <v>296</v>
      </c>
      <c r="V41" s="227">
        <v>2018</v>
      </c>
      <c r="W41" s="233">
        <v>2006</v>
      </c>
      <c r="X41" s="233" t="s">
        <v>1203</v>
      </c>
      <c r="Y41" s="233"/>
      <c r="Z41" s="233"/>
      <c r="AA41" s="227" t="s">
        <v>1203</v>
      </c>
      <c r="AB41" s="233"/>
      <c r="AC41" s="233"/>
      <c r="AD41" s="233"/>
      <c r="AE41" s="241"/>
      <c r="AF41" s="241">
        <v>2018</v>
      </c>
      <c r="AG41" s="228" t="s">
        <v>13469</v>
      </c>
      <c r="AH41" s="150"/>
    </row>
    <row r="42" spans="1:34" ht="25.7" customHeight="1">
      <c r="A42" s="1410"/>
      <c r="B42" s="903"/>
      <c r="C42" s="227" t="s">
        <v>735</v>
      </c>
      <c r="D42" s="227"/>
      <c r="E42" s="260" t="s">
        <v>13470</v>
      </c>
      <c r="F42" s="233" t="s">
        <v>735</v>
      </c>
      <c r="G42" s="233"/>
      <c r="H42" s="233" t="s">
        <v>735</v>
      </c>
      <c r="I42" s="233"/>
      <c r="J42" s="233"/>
      <c r="K42" s="228">
        <v>6915</v>
      </c>
      <c r="L42" s="228"/>
      <c r="M42" s="244"/>
      <c r="N42" s="228"/>
      <c r="O42" s="228"/>
      <c r="P42" s="228"/>
      <c r="Q42" s="228">
        <v>852</v>
      </c>
      <c r="R42" s="228">
        <v>852</v>
      </c>
      <c r="S42" s="228" t="s">
        <v>13471</v>
      </c>
      <c r="T42" s="228">
        <v>2</v>
      </c>
      <c r="U42" s="228" t="s">
        <v>296</v>
      </c>
      <c r="V42" s="227">
        <v>2006</v>
      </c>
      <c r="W42" s="233"/>
      <c r="X42" s="233"/>
      <c r="Y42" s="233"/>
      <c r="Z42" s="233"/>
      <c r="AA42" s="227"/>
      <c r="AB42" s="233"/>
      <c r="AC42" s="233"/>
      <c r="AD42" s="233"/>
      <c r="AE42" s="241"/>
      <c r="AF42" s="241"/>
      <c r="AG42" s="228" t="s">
        <v>13469</v>
      </c>
      <c r="AH42" s="150"/>
    </row>
    <row r="43" spans="1:34" ht="25.7" customHeight="1">
      <c r="A43" s="1410"/>
      <c r="B43" s="903"/>
      <c r="C43" s="227" t="s">
        <v>716</v>
      </c>
      <c r="D43" s="227"/>
      <c r="E43" s="260" t="s">
        <v>1244</v>
      </c>
      <c r="F43" s="227" t="s">
        <v>566</v>
      </c>
      <c r="G43" s="227"/>
      <c r="H43" s="227" t="s">
        <v>716</v>
      </c>
      <c r="I43" s="233"/>
      <c r="J43" s="233"/>
      <c r="K43" s="228">
        <v>2000</v>
      </c>
      <c r="L43" s="228"/>
      <c r="M43" s="244"/>
      <c r="N43" s="228"/>
      <c r="O43" s="228"/>
      <c r="P43" s="228"/>
      <c r="Q43" s="228"/>
      <c r="R43" s="228">
        <v>1428</v>
      </c>
      <c r="S43" s="665" t="s">
        <v>1245</v>
      </c>
      <c r="T43" s="228">
        <v>4</v>
      </c>
      <c r="U43" s="244" t="s">
        <v>296</v>
      </c>
      <c r="V43" s="227">
        <v>1997</v>
      </c>
      <c r="W43" s="233"/>
      <c r="X43" s="233"/>
      <c r="Y43" s="233"/>
      <c r="Z43" s="233"/>
      <c r="AA43" s="227"/>
      <c r="AB43" s="233"/>
      <c r="AC43" s="233"/>
      <c r="AD43" s="233"/>
      <c r="AE43" s="241"/>
      <c r="AF43" s="241"/>
      <c r="AG43" s="228" t="s">
        <v>13469</v>
      </c>
      <c r="AH43" s="150"/>
    </row>
    <row r="44" spans="1:34" ht="25.7" customHeight="1">
      <c r="A44" s="1410"/>
      <c r="B44" s="903"/>
      <c r="C44" s="227" t="s">
        <v>757</v>
      </c>
      <c r="D44" s="227" t="s">
        <v>18815</v>
      </c>
      <c r="E44" s="260" t="s">
        <v>1246</v>
      </c>
      <c r="F44" s="227" t="s">
        <v>1247</v>
      </c>
      <c r="G44" s="241" t="s">
        <v>18791</v>
      </c>
      <c r="H44" s="227" t="s">
        <v>757</v>
      </c>
      <c r="I44" s="233">
        <v>10</v>
      </c>
      <c r="J44" s="233"/>
      <c r="K44" s="228">
        <v>1176</v>
      </c>
      <c r="L44" s="228"/>
      <c r="M44" s="244"/>
      <c r="N44" s="228"/>
      <c r="O44" s="228"/>
      <c r="P44" s="228"/>
      <c r="Q44" s="228"/>
      <c r="R44" s="228">
        <v>1070</v>
      </c>
      <c r="S44" s="665" t="s">
        <v>1248</v>
      </c>
      <c r="T44" s="228">
        <v>2</v>
      </c>
      <c r="U44" s="244" t="s">
        <v>296</v>
      </c>
      <c r="V44" s="227">
        <v>2003</v>
      </c>
      <c r="W44" s="233"/>
      <c r="X44" s="233"/>
      <c r="Y44" s="233"/>
      <c r="Z44" s="233"/>
      <c r="AA44" s="227"/>
      <c r="AB44" s="233"/>
      <c r="AC44" s="233"/>
      <c r="AD44" s="233"/>
      <c r="AE44" s="241"/>
      <c r="AF44" s="241"/>
      <c r="AG44" s="228" t="s">
        <v>13469</v>
      </c>
      <c r="AH44" s="150"/>
    </row>
    <row r="45" spans="1:34" ht="25.7" customHeight="1">
      <c r="A45" s="1410"/>
      <c r="B45" s="903"/>
      <c r="C45" s="227" t="s">
        <v>726</v>
      </c>
      <c r="D45" s="227"/>
      <c r="E45" s="260" t="s">
        <v>13472</v>
      </c>
      <c r="F45" s="227" t="s">
        <v>726</v>
      </c>
      <c r="G45" s="227"/>
      <c r="H45" s="227" t="s">
        <v>726</v>
      </c>
      <c r="I45" s="233"/>
      <c r="J45" s="233"/>
      <c r="K45" s="228"/>
      <c r="L45" s="228"/>
      <c r="M45" s="244"/>
      <c r="N45" s="228"/>
      <c r="O45" s="228"/>
      <c r="P45" s="228"/>
      <c r="Q45" s="228"/>
      <c r="R45" s="228">
        <v>300</v>
      </c>
      <c r="S45" s="228" t="s">
        <v>1731</v>
      </c>
      <c r="T45" s="228">
        <v>1</v>
      </c>
      <c r="U45" s="228" t="s">
        <v>296</v>
      </c>
      <c r="V45" s="227"/>
      <c r="W45" s="233"/>
      <c r="X45" s="233"/>
      <c r="Y45" s="233"/>
      <c r="Z45" s="233"/>
      <c r="AA45" s="227"/>
      <c r="AB45" s="233"/>
      <c r="AC45" s="233"/>
      <c r="AD45" s="233"/>
      <c r="AE45" s="241"/>
      <c r="AF45" s="241"/>
      <c r="AG45" s="228" t="s">
        <v>13473</v>
      </c>
      <c r="AH45" s="150"/>
    </row>
    <row r="46" spans="1:34" ht="25.7" customHeight="1">
      <c r="A46" s="1410"/>
      <c r="B46" s="903"/>
      <c r="C46" s="227" t="s">
        <v>713</v>
      </c>
      <c r="D46" s="227"/>
      <c r="E46" s="260" t="s">
        <v>13474</v>
      </c>
      <c r="F46" s="233" t="s">
        <v>713</v>
      </c>
      <c r="G46" s="233"/>
      <c r="H46" s="233" t="s">
        <v>713</v>
      </c>
      <c r="I46" s="233"/>
      <c r="J46" s="233"/>
      <c r="K46" s="228"/>
      <c r="L46" s="228"/>
      <c r="M46" s="244"/>
      <c r="N46" s="228"/>
      <c r="O46" s="228"/>
      <c r="P46" s="228"/>
      <c r="Q46" s="228"/>
      <c r="R46" s="228">
        <v>300</v>
      </c>
      <c r="S46" s="228" t="s">
        <v>1731</v>
      </c>
      <c r="T46" s="228">
        <v>1</v>
      </c>
      <c r="U46" s="228" t="s">
        <v>296</v>
      </c>
      <c r="V46" s="227"/>
      <c r="W46" s="233"/>
      <c r="X46" s="233"/>
      <c r="Y46" s="233"/>
      <c r="Z46" s="233"/>
      <c r="AA46" s="227"/>
      <c r="AB46" s="233"/>
      <c r="AC46" s="233"/>
      <c r="AD46" s="233"/>
      <c r="AE46" s="241"/>
      <c r="AF46" s="241"/>
      <c r="AG46" s="228" t="s">
        <v>13473</v>
      </c>
      <c r="AH46" s="150"/>
    </row>
    <row r="47" spans="1:34" ht="25.7" customHeight="1">
      <c r="A47" s="1410"/>
      <c r="B47" s="903"/>
      <c r="C47" s="227" t="s">
        <v>713</v>
      </c>
      <c r="D47" s="227"/>
      <c r="E47" s="260" t="s">
        <v>13475</v>
      </c>
      <c r="F47" s="233" t="s">
        <v>713</v>
      </c>
      <c r="G47" s="233"/>
      <c r="H47" s="233" t="s">
        <v>713</v>
      </c>
      <c r="I47" s="233"/>
      <c r="J47" s="233"/>
      <c r="K47" s="228"/>
      <c r="L47" s="228"/>
      <c r="M47" s="244"/>
      <c r="N47" s="228"/>
      <c r="O47" s="228"/>
      <c r="P47" s="228"/>
      <c r="Q47" s="228"/>
      <c r="R47" s="228">
        <v>300</v>
      </c>
      <c r="S47" s="228" t="s">
        <v>1731</v>
      </c>
      <c r="T47" s="228">
        <v>4</v>
      </c>
      <c r="U47" s="228" t="s">
        <v>296</v>
      </c>
      <c r="V47" s="227"/>
      <c r="W47" s="233"/>
      <c r="X47" s="233"/>
      <c r="Y47" s="233"/>
      <c r="Z47" s="233"/>
      <c r="AA47" s="227"/>
      <c r="AB47" s="233"/>
      <c r="AC47" s="233"/>
      <c r="AD47" s="233"/>
      <c r="AE47" s="241"/>
      <c r="AF47" s="241"/>
      <c r="AG47" s="228" t="s">
        <v>13476</v>
      </c>
      <c r="AH47" s="150"/>
    </row>
    <row r="48" spans="1:34" ht="25.7" customHeight="1">
      <c r="A48" s="1410"/>
      <c r="B48" s="903"/>
      <c r="C48" s="227" t="s">
        <v>12479</v>
      </c>
      <c r="D48" s="227"/>
      <c r="E48" s="260" t="s">
        <v>18816</v>
      </c>
      <c r="F48" s="227" t="s">
        <v>12443</v>
      </c>
      <c r="G48" s="233"/>
      <c r="H48" s="227" t="s">
        <v>1814</v>
      </c>
      <c r="I48" s="233"/>
      <c r="J48" s="233"/>
      <c r="K48" s="369">
        <v>579.15</v>
      </c>
      <c r="L48" s="369">
        <v>579.15</v>
      </c>
      <c r="M48" s="580">
        <v>579.15</v>
      </c>
      <c r="N48" s="228"/>
      <c r="O48" s="228"/>
      <c r="P48" s="228"/>
      <c r="Q48" s="228"/>
      <c r="R48" s="228"/>
      <c r="S48" s="228"/>
      <c r="T48" s="228"/>
      <c r="U48" s="228" t="s">
        <v>12477</v>
      </c>
      <c r="V48" s="227">
        <v>2024</v>
      </c>
      <c r="W48" s="233"/>
      <c r="X48" s="233"/>
      <c r="Y48" s="233"/>
      <c r="Z48" s="233"/>
      <c r="AA48" s="227"/>
      <c r="AB48" s="233"/>
      <c r="AC48" s="233"/>
      <c r="AD48" s="233"/>
      <c r="AE48" s="241"/>
      <c r="AF48" s="241"/>
      <c r="AG48" s="228" t="s">
        <v>18817</v>
      </c>
      <c r="AH48" s="150"/>
    </row>
    <row r="49" spans="1:34" ht="25.7" customHeight="1">
      <c r="A49" s="1410"/>
      <c r="B49" s="903"/>
      <c r="C49" s="227" t="s">
        <v>1807</v>
      </c>
      <c r="D49" s="227"/>
      <c r="E49" s="260" t="s">
        <v>17889</v>
      </c>
      <c r="F49" s="227" t="s">
        <v>1807</v>
      </c>
      <c r="G49" s="233"/>
      <c r="H49" s="227" t="s">
        <v>1807</v>
      </c>
      <c r="I49" s="233"/>
      <c r="J49" s="233"/>
      <c r="K49" s="228"/>
      <c r="L49" s="228"/>
      <c r="M49" s="244"/>
      <c r="N49" s="228"/>
      <c r="O49" s="228"/>
      <c r="P49" s="228"/>
      <c r="Q49" s="228"/>
      <c r="R49" s="228">
        <v>450</v>
      </c>
      <c r="S49" s="228"/>
      <c r="T49" s="228">
        <v>1</v>
      </c>
      <c r="U49" s="228" t="s">
        <v>296</v>
      </c>
      <c r="V49" s="227"/>
      <c r="W49" s="233"/>
      <c r="X49" s="233"/>
      <c r="Y49" s="233"/>
      <c r="Z49" s="233"/>
      <c r="AA49" s="227"/>
      <c r="AB49" s="233"/>
      <c r="AC49" s="233"/>
      <c r="AD49" s="233"/>
      <c r="AE49" s="241"/>
      <c r="AF49" s="241"/>
      <c r="AG49" s="228" t="s">
        <v>13473</v>
      </c>
      <c r="AH49" s="150"/>
    </row>
    <row r="50" spans="1:34" ht="25.7" customHeight="1">
      <c r="A50" s="1410"/>
      <c r="B50" s="903"/>
      <c r="C50" s="227" t="s">
        <v>760</v>
      </c>
      <c r="D50" s="227"/>
      <c r="E50" s="260" t="s">
        <v>1251</v>
      </c>
      <c r="F50" s="233" t="s">
        <v>760</v>
      </c>
      <c r="G50" s="233"/>
      <c r="H50" s="233" t="s">
        <v>760</v>
      </c>
      <c r="I50" s="233"/>
      <c r="J50" s="233"/>
      <c r="K50" s="228">
        <v>1045</v>
      </c>
      <c r="L50" s="228">
        <v>352</v>
      </c>
      <c r="M50" s="244">
        <v>352</v>
      </c>
      <c r="N50" s="228"/>
      <c r="O50" s="228"/>
      <c r="P50" s="228"/>
      <c r="Q50" s="228"/>
      <c r="R50" s="228">
        <v>1045</v>
      </c>
      <c r="S50" s="228" t="s">
        <v>1249</v>
      </c>
      <c r="T50" s="228">
        <v>1</v>
      </c>
      <c r="U50" s="228" t="s">
        <v>296</v>
      </c>
      <c r="V50" s="227">
        <v>2011</v>
      </c>
      <c r="W50" s="233"/>
      <c r="X50" s="233"/>
      <c r="Y50" s="233"/>
      <c r="Z50" s="233"/>
      <c r="AA50" s="227"/>
      <c r="AB50" s="233"/>
      <c r="AC50" s="233"/>
      <c r="AD50" s="233"/>
      <c r="AE50" s="241"/>
      <c r="AF50" s="241"/>
      <c r="AG50" s="228" t="s">
        <v>13477</v>
      </c>
      <c r="AH50" s="150"/>
    </row>
    <row r="51" spans="1:34" ht="25.7" customHeight="1">
      <c r="A51" s="1410"/>
      <c r="B51" s="903"/>
      <c r="C51" s="227" t="s">
        <v>760</v>
      </c>
      <c r="D51" s="227"/>
      <c r="E51" s="260" t="s">
        <v>1250</v>
      </c>
      <c r="F51" s="233" t="s">
        <v>760</v>
      </c>
      <c r="G51" s="233"/>
      <c r="H51" s="233" t="s">
        <v>760</v>
      </c>
      <c r="I51" s="233"/>
      <c r="J51" s="233"/>
      <c r="K51" s="228">
        <v>402</v>
      </c>
      <c r="L51" s="228"/>
      <c r="M51" s="244">
        <v>352</v>
      </c>
      <c r="N51" s="228"/>
      <c r="O51" s="228"/>
      <c r="P51" s="228"/>
      <c r="Q51" s="228">
        <v>352</v>
      </c>
      <c r="R51" s="228">
        <v>352</v>
      </c>
      <c r="S51" s="228" t="s">
        <v>1249</v>
      </c>
      <c r="T51" s="228">
        <v>1</v>
      </c>
      <c r="U51" s="228" t="s">
        <v>296</v>
      </c>
      <c r="V51" s="227">
        <v>2012</v>
      </c>
      <c r="W51" s="233"/>
      <c r="X51" s="233"/>
      <c r="Y51" s="233"/>
      <c r="Z51" s="233"/>
      <c r="AA51" s="227"/>
      <c r="AB51" s="233"/>
      <c r="AC51" s="233"/>
      <c r="AD51" s="233"/>
      <c r="AE51" s="241"/>
      <c r="AF51" s="241"/>
      <c r="AG51" s="228" t="s">
        <v>13473</v>
      </c>
      <c r="AH51" s="150"/>
    </row>
    <row r="52" spans="1:34" ht="25.7" customHeight="1">
      <c r="A52" s="1410"/>
      <c r="B52" s="903"/>
      <c r="C52" s="227" t="s">
        <v>760</v>
      </c>
      <c r="D52" s="227"/>
      <c r="E52" s="260" t="s">
        <v>1252</v>
      </c>
      <c r="F52" s="233" t="s">
        <v>760</v>
      </c>
      <c r="G52" s="233"/>
      <c r="H52" s="233" t="s">
        <v>760</v>
      </c>
      <c r="I52" s="233"/>
      <c r="J52" s="233"/>
      <c r="K52" s="228">
        <v>552</v>
      </c>
      <c r="L52" s="228">
        <v>497</v>
      </c>
      <c r="M52" s="244">
        <v>497</v>
      </c>
      <c r="N52" s="228"/>
      <c r="O52" s="228"/>
      <c r="P52" s="228"/>
      <c r="Q52" s="228"/>
      <c r="R52" s="228">
        <v>352</v>
      </c>
      <c r="S52" s="228" t="s">
        <v>1249</v>
      </c>
      <c r="T52" s="228">
        <v>1</v>
      </c>
      <c r="U52" s="228" t="s">
        <v>296</v>
      </c>
      <c r="V52" s="227">
        <v>2014</v>
      </c>
      <c r="W52" s="233"/>
      <c r="X52" s="233"/>
      <c r="Y52" s="233"/>
      <c r="Z52" s="233"/>
      <c r="AA52" s="227"/>
      <c r="AB52" s="233"/>
      <c r="AC52" s="233"/>
      <c r="AD52" s="233"/>
      <c r="AE52" s="241"/>
      <c r="AF52" s="241"/>
      <c r="AG52" s="228" t="s">
        <v>13477</v>
      </c>
      <c r="AH52" s="150"/>
    </row>
    <row r="53" spans="1:34" ht="25.7" customHeight="1">
      <c r="A53" s="1410"/>
      <c r="B53" s="903"/>
      <c r="C53" s="227" t="s">
        <v>760</v>
      </c>
      <c r="D53" s="227" t="s">
        <v>18818</v>
      </c>
      <c r="E53" s="260" t="s">
        <v>18819</v>
      </c>
      <c r="F53" s="233" t="s">
        <v>760</v>
      </c>
      <c r="G53" s="233" t="s">
        <v>13484</v>
      </c>
      <c r="H53" s="233" t="s">
        <v>760</v>
      </c>
      <c r="I53" s="233">
        <v>3</v>
      </c>
      <c r="J53" s="233"/>
      <c r="K53" s="228">
        <v>248291</v>
      </c>
      <c r="L53" s="228">
        <v>1859.76</v>
      </c>
      <c r="M53" s="369">
        <v>2028.82</v>
      </c>
      <c r="N53" s="228"/>
      <c r="O53" s="228"/>
      <c r="P53" s="228"/>
      <c r="Q53" s="228">
        <v>704</v>
      </c>
      <c r="R53" s="228">
        <v>352</v>
      </c>
      <c r="S53" s="228" t="s">
        <v>18820</v>
      </c>
      <c r="T53" s="228">
        <v>2</v>
      </c>
      <c r="U53" s="228" t="s">
        <v>18821</v>
      </c>
      <c r="V53" s="227">
        <v>2024</v>
      </c>
      <c r="W53" s="233"/>
      <c r="X53" s="233"/>
      <c r="Y53" s="233"/>
      <c r="Z53" s="233"/>
      <c r="AA53" s="227"/>
      <c r="AB53" s="233"/>
      <c r="AC53" s="233"/>
      <c r="AD53" s="233"/>
      <c r="AE53" s="241"/>
      <c r="AF53" s="241"/>
      <c r="AG53" s="228" t="s">
        <v>13477</v>
      </c>
      <c r="AH53" s="150"/>
    </row>
    <row r="54" spans="1:34" s="1487" customFormat="1" ht="25.7" customHeight="1">
      <c r="A54" s="1483"/>
      <c r="B54" s="904" t="s">
        <v>271</v>
      </c>
      <c r="C54" s="314" t="s">
        <v>55</v>
      </c>
      <c r="D54" s="314"/>
      <c r="E54" s="315">
        <f>COUNTA(E55:E67)</f>
        <v>13</v>
      </c>
      <c r="F54" s="349"/>
      <c r="G54" s="349"/>
      <c r="H54" s="349"/>
      <c r="I54" s="349"/>
      <c r="J54" s="349"/>
      <c r="K54" s="318">
        <f>SUM(K55:K67)</f>
        <v>27110</v>
      </c>
      <c r="L54" s="318">
        <f t="shared" ref="L54:M54" si="6">SUM(L55:L67)</f>
        <v>3841</v>
      </c>
      <c r="M54" s="318">
        <f t="shared" si="6"/>
        <v>3799</v>
      </c>
      <c r="N54" s="318"/>
      <c r="O54" s="318"/>
      <c r="P54" s="318"/>
      <c r="Q54" s="318"/>
      <c r="R54" s="318"/>
      <c r="S54" s="318"/>
      <c r="T54" s="318">
        <f>SUM(T55:T66)</f>
        <v>24</v>
      </c>
      <c r="U54" s="318"/>
      <c r="V54" s="381"/>
      <c r="W54" s="349"/>
      <c r="X54" s="349"/>
      <c r="Y54" s="349"/>
      <c r="Z54" s="349"/>
      <c r="AA54" s="314"/>
      <c r="AB54" s="349"/>
      <c r="AC54" s="349"/>
      <c r="AD54" s="349"/>
      <c r="AE54" s="349"/>
      <c r="AF54" s="349"/>
      <c r="AG54" s="380"/>
      <c r="AH54" s="1308"/>
    </row>
    <row r="55" spans="1:34" ht="25.7" customHeight="1">
      <c r="A55" s="133"/>
      <c r="B55" s="903"/>
      <c r="C55" s="227" t="s">
        <v>777</v>
      </c>
      <c r="D55" s="227"/>
      <c r="E55" s="260" t="s">
        <v>2289</v>
      </c>
      <c r="F55" s="233" t="s">
        <v>777</v>
      </c>
      <c r="G55" s="233"/>
      <c r="H55" s="233" t="s">
        <v>2290</v>
      </c>
      <c r="I55" s="233"/>
      <c r="J55" s="233"/>
      <c r="K55" s="228">
        <v>1056</v>
      </c>
      <c r="L55" s="228"/>
      <c r="M55" s="244">
        <v>1056</v>
      </c>
      <c r="N55" s="228"/>
      <c r="O55" s="228"/>
      <c r="P55" s="228"/>
      <c r="Q55" s="228">
        <v>1056</v>
      </c>
      <c r="R55" s="228">
        <v>1056</v>
      </c>
      <c r="S55" s="228" t="s">
        <v>2291</v>
      </c>
      <c r="T55" s="228">
        <v>3</v>
      </c>
      <c r="U55" s="228" t="s">
        <v>296</v>
      </c>
      <c r="V55" s="241">
        <v>2016</v>
      </c>
      <c r="W55" s="233"/>
      <c r="X55" s="233"/>
      <c r="Y55" s="233"/>
      <c r="Z55" s="233"/>
      <c r="AA55" s="227"/>
      <c r="AB55" s="233"/>
      <c r="AC55" s="233"/>
      <c r="AD55" s="233"/>
      <c r="AE55" s="233"/>
      <c r="AF55" s="233"/>
      <c r="AG55" s="244" t="s">
        <v>2292</v>
      </c>
      <c r="AH55" s="150"/>
    </row>
    <row r="56" spans="1:34" ht="25.7" customHeight="1">
      <c r="A56" s="261"/>
      <c r="B56" s="903"/>
      <c r="C56" s="241" t="s">
        <v>1912</v>
      </c>
      <c r="D56" s="241"/>
      <c r="E56" s="241" t="s">
        <v>13505</v>
      </c>
      <c r="F56" s="241" t="s">
        <v>1914</v>
      </c>
      <c r="G56" s="241"/>
      <c r="H56" s="241" t="s">
        <v>13492</v>
      </c>
      <c r="I56" s="241"/>
      <c r="J56" s="241"/>
      <c r="K56" s="244">
        <v>4550</v>
      </c>
      <c r="L56" s="244">
        <v>2393</v>
      </c>
      <c r="M56" s="244">
        <v>2743</v>
      </c>
      <c r="N56" s="241"/>
      <c r="O56" s="241"/>
      <c r="P56" s="241"/>
      <c r="Q56" s="244">
        <v>1575</v>
      </c>
      <c r="R56" s="244">
        <v>1575</v>
      </c>
      <c r="S56" s="244" t="s">
        <v>2295</v>
      </c>
      <c r="T56" s="244">
        <v>4</v>
      </c>
      <c r="U56" s="244" t="s">
        <v>296</v>
      </c>
      <c r="V56" s="241">
        <v>2009</v>
      </c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150"/>
    </row>
    <row r="57" spans="1:34" ht="25.7" customHeight="1">
      <c r="A57" s="261"/>
      <c r="B57" s="903"/>
      <c r="C57" s="241" t="s">
        <v>1924</v>
      </c>
      <c r="D57" s="241"/>
      <c r="E57" s="243" t="s">
        <v>2293</v>
      </c>
      <c r="F57" s="241" t="s">
        <v>1924</v>
      </c>
      <c r="G57" s="227" t="s">
        <v>2241</v>
      </c>
      <c r="H57" s="227" t="s">
        <v>2241</v>
      </c>
      <c r="I57" s="241"/>
      <c r="J57" s="241"/>
      <c r="K57" s="244">
        <v>15975</v>
      </c>
      <c r="L57" s="244">
        <v>1448</v>
      </c>
      <c r="M57" s="244"/>
      <c r="N57" s="244">
        <v>1800</v>
      </c>
      <c r="O57" s="244">
        <v>1800</v>
      </c>
      <c r="P57" s="244" t="s">
        <v>1443</v>
      </c>
      <c r="Q57" s="244">
        <v>1800</v>
      </c>
      <c r="R57" s="244">
        <v>1800</v>
      </c>
      <c r="S57" s="244" t="s">
        <v>1443</v>
      </c>
      <c r="T57" s="244">
        <v>6</v>
      </c>
      <c r="U57" s="228" t="s">
        <v>2294</v>
      </c>
      <c r="V57" s="241">
        <v>2014</v>
      </c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150"/>
    </row>
    <row r="58" spans="1:34" ht="25.7" customHeight="1">
      <c r="A58" s="261"/>
      <c r="B58" s="903"/>
      <c r="C58" s="241" t="s">
        <v>13253</v>
      </c>
      <c r="D58" s="241" t="s">
        <v>18887</v>
      </c>
      <c r="E58" s="243" t="s">
        <v>16117</v>
      </c>
      <c r="F58" s="241" t="s">
        <v>13253</v>
      </c>
      <c r="G58" s="227" t="s">
        <v>18865</v>
      </c>
      <c r="H58" s="241" t="s">
        <v>13253</v>
      </c>
      <c r="I58" s="241"/>
      <c r="J58" s="241"/>
      <c r="K58" s="244">
        <v>748</v>
      </c>
      <c r="L58" s="244"/>
      <c r="M58" s="244"/>
      <c r="N58" s="244">
        <v>1800</v>
      </c>
      <c r="O58" s="244">
        <v>1800</v>
      </c>
      <c r="P58" s="244" t="s">
        <v>1443</v>
      </c>
      <c r="Q58" s="244">
        <v>748</v>
      </c>
      <c r="R58" s="244">
        <v>748</v>
      </c>
      <c r="S58" s="244" t="s">
        <v>12563</v>
      </c>
      <c r="T58" s="244">
        <v>2</v>
      </c>
      <c r="U58" s="228" t="s">
        <v>2294</v>
      </c>
      <c r="V58" s="241">
        <v>2017</v>
      </c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150"/>
    </row>
    <row r="59" spans="1:34" ht="25.7" customHeight="1">
      <c r="A59" s="261"/>
      <c r="B59" s="903"/>
      <c r="C59" s="241" t="s">
        <v>13253</v>
      </c>
      <c r="D59" s="241" t="s">
        <v>18888</v>
      </c>
      <c r="E59" s="243" t="s">
        <v>16118</v>
      </c>
      <c r="F59" s="241" t="s">
        <v>13253</v>
      </c>
      <c r="G59" s="227" t="s">
        <v>18865</v>
      </c>
      <c r="H59" s="241" t="s">
        <v>13253</v>
      </c>
      <c r="I59" s="241"/>
      <c r="J59" s="241"/>
      <c r="K59" s="244">
        <v>374</v>
      </c>
      <c r="L59" s="244"/>
      <c r="M59" s="244"/>
      <c r="N59" s="244">
        <v>1800</v>
      </c>
      <c r="O59" s="244">
        <v>1800</v>
      </c>
      <c r="P59" s="244" t="s">
        <v>1443</v>
      </c>
      <c r="Q59" s="244">
        <v>374</v>
      </c>
      <c r="R59" s="244">
        <v>374</v>
      </c>
      <c r="S59" s="244" t="s">
        <v>12563</v>
      </c>
      <c r="T59" s="244">
        <v>1</v>
      </c>
      <c r="U59" s="228" t="s">
        <v>2294</v>
      </c>
      <c r="V59" s="241">
        <v>2001</v>
      </c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150"/>
    </row>
    <row r="60" spans="1:34" ht="25.7" customHeight="1">
      <c r="A60" s="261"/>
      <c r="B60" s="903"/>
      <c r="C60" s="241" t="s">
        <v>13253</v>
      </c>
      <c r="D60" s="241" t="s">
        <v>18889</v>
      </c>
      <c r="E60" s="243" t="s">
        <v>16119</v>
      </c>
      <c r="F60" s="241" t="s">
        <v>13253</v>
      </c>
      <c r="G60" s="227" t="s">
        <v>18865</v>
      </c>
      <c r="H60" s="241" t="s">
        <v>13253</v>
      </c>
      <c r="I60" s="241"/>
      <c r="J60" s="241"/>
      <c r="K60" s="244">
        <v>357</v>
      </c>
      <c r="L60" s="244"/>
      <c r="M60" s="244"/>
      <c r="N60" s="244">
        <v>1800</v>
      </c>
      <c r="O60" s="244">
        <v>1800</v>
      </c>
      <c r="P60" s="244" t="s">
        <v>1443</v>
      </c>
      <c r="Q60" s="244">
        <v>365</v>
      </c>
      <c r="R60" s="244">
        <v>365</v>
      </c>
      <c r="S60" s="244" t="s">
        <v>16120</v>
      </c>
      <c r="T60" s="244">
        <v>1</v>
      </c>
      <c r="U60" s="228" t="s">
        <v>2294</v>
      </c>
      <c r="V60" s="241">
        <v>2001</v>
      </c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150"/>
    </row>
    <row r="61" spans="1:34" ht="25.7" customHeight="1">
      <c r="A61" s="261"/>
      <c r="B61" s="903"/>
      <c r="C61" s="241" t="s">
        <v>13253</v>
      </c>
      <c r="D61" s="241" t="s">
        <v>18890</v>
      </c>
      <c r="E61" s="243" t="s">
        <v>16121</v>
      </c>
      <c r="F61" s="241" t="s">
        <v>13253</v>
      </c>
      <c r="G61" s="227" t="s">
        <v>18865</v>
      </c>
      <c r="H61" s="241" t="s">
        <v>13253</v>
      </c>
      <c r="I61" s="241"/>
      <c r="J61" s="241"/>
      <c r="K61" s="244">
        <v>480</v>
      </c>
      <c r="L61" s="244"/>
      <c r="M61" s="244"/>
      <c r="N61" s="244">
        <v>1800</v>
      </c>
      <c r="O61" s="244">
        <v>1800</v>
      </c>
      <c r="P61" s="244" t="s">
        <v>1443</v>
      </c>
      <c r="Q61" s="244">
        <v>480</v>
      </c>
      <c r="R61" s="244">
        <v>480</v>
      </c>
      <c r="S61" s="244" t="s">
        <v>16122</v>
      </c>
      <c r="T61" s="244">
        <v>1</v>
      </c>
      <c r="U61" s="228" t="s">
        <v>2294</v>
      </c>
      <c r="V61" s="241">
        <v>2005</v>
      </c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150"/>
    </row>
    <row r="62" spans="1:34" ht="25.7" customHeight="1">
      <c r="A62" s="261"/>
      <c r="B62" s="903"/>
      <c r="C62" s="241" t="s">
        <v>13253</v>
      </c>
      <c r="D62" s="241" t="s">
        <v>18891</v>
      </c>
      <c r="E62" s="243" t="s">
        <v>16123</v>
      </c>
      <c r="F62" s="241" t="s">
        <v>13253</v>
      </c>
      <c r="G62" s="227" t="s">
        <v>18865</v>
      </c>
      <c r="H62" s="241" t="s">
        <v>13253</v>
      </c>
      <c r="I62" s="241"/>
      <c r="J62" s="241"/>
      <c r="K62" s="244">
        <v>336</v>
      </c>
      <c r="L62" s="244"/>
      <c r="M62" s="244"/>
      <c r="N62" s="244">
        <v>1800</v>
      </c>
      <c r="O62" s="244">
        <v>1800</v>
      </c>
      <c r="P62" s="244" t="s">
        <v>1443</v>
      </c>
      <c r="Q62" s="244">
        <v>336</v>
      </c>
      <c r="R62" s="244">
        <v>336</v>
      </c>
      <c r="S62" s="244" t="s">
        <v>16124</v>
      </c>
      <c r="T62" s="244">
        <v>1</v>
      </c>
      <c r="U62" s="228" t="s">
        <v>2294</v>
      </c>
      <c r="V62" s="241">
        <v>2009</v>
      </c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150"/>
    </row>
    <row r="63" spans="1:34" ht="25.7" customHeight="1">
      <c r="A63" s="261"/>
      <c r="B63" s="903"/>
      <c r="C63" s="241" t="s">
        <v>13253</v>
      </c>
      <c r="D63" s="241" t="s">
        <v>18892</v>
      </c>
      <c r="E63" s="243" t="s">
        <v>16123</v>
      </c>
      <c r="F63" s="241" t="s">
        <v>13253</v>
      </c>
      <c r="G63" s="227" t="s">
        <v>18865</v>
      </c>
      <c r="H63" s="241" t="s">
        <v>13253</v>
      </c>
      <c r="I63" s="241"/>
      <c r="J63" s="241"/>
      <c r="K63" s="244">
        <v>748</v>
      </c>
      <c r="L63" s="244"/>
      <c r="M63" s="244"/>
      <c r="N63" s="244">
        <v>1800</v>
      </c>
      <c r="O63" s="244">
        <v>1800</v>
      </c>
      <c r="P63" s="244" t="s">
        <v>1443</v>
      </c>
      <c r="Q63" s="244">
        <v>748</v>
      </c>
      <c r="R63" s="244">
        <v>748</v>
      </c>
      <c r="S63" s="244" t="s">
        <v>16124</v>
      </c>
      <c r="T63" s="244">
        <v>1</v>
      </c>
      <c r="U63" s="228" t="s">
        <v>2294</v>
      </c>
      <c r="V63" s="241">
        <v>2024</v>
      </c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150"/>
    </row>
    <row r="64" spans="1:34" ht="25.7" customHeight="1">
      <c r="A64" s="261"/>
      <c r="B64" s="903"/>
      <c r="C64" s="241" t="s">
        <v>13253</v>
      </c>
      <c r="D64" s="241" t="s">
        <v>18893</v>
      </c>
      <c r="E64" s="243" t="s">
        <v>16125</v>
      </c>
      <c r="F64" s="241" t="s">
        <v>13253</v>
      </c>
      <c r="G64" s="227" t="s">
        <v>18865</v>
      </c>
      <c r="H64" s="241" t="s">
        <v>13253</v>
      </c>
      <c r="I64" s="241"/>
      <c r="J64" s="241"/>
      <c r="K64" s="244">
        <v>462</v>
      </c>
      <c r="L64" s="244"/>
      <c r="M64" s="244"/>
      <c r="N64" s="244">
        <v>1800</v>
      </c>
      <c r="O64" s="244">
        <v>1800</v>
      </c>
      <c r="P64" s="244" t="s">
        <v>1443</v>
      </c>
      <c r="Q64" s="244">
        <v>462</v>
      </c>
      <c r="R64" s="244">
        <v>462</v>
      </c>
      <c r="S64" s="244" t="s">
        <v>16126</v>
      </c>
      <c r="T64" s="244">
        <v>1</v>
      </c>
      <c r="U64" s="228" t="s">
        <v>2294</v>
      </c>
      <c r="V64" s="241" t="s">
        <v>16127</v>
      </c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G64" s="241"/>
      <c r="AH64" s="150"/>
    </row>
    <row r="65" spans="1:34" ht="25.7" customHeight="1">
      <c r="A65" s="261"/>
      <c r="B65" s="903"/>
      <c r="C65" s="241" t="s">
        <v>13253</v>
      </c>
      <c r="D65" s="241" t="s">
        <v>18894</v>
      </c>
      <c r="E65" s="243" t="s">
        <v>16128</v>
      </c>
      <c r="F65" s="241" t="s">
        <v>13253</v>
      </c>
      <c r="G65" s="227" t="s">
        <v>18865</v>
      </c>
      <c r="H65" s="241" t="s">
        <v>13253</v>
      </c>
      <c r="I65" s="241"/>
      <c r="J65" s="241"/>
      <c r="K65" s="244">
        <v>792</v>
      </c>
      <c r="L65" s="244"/>
      <c r="M65" s="244"/>
      <c r="N65" s="244">
        <v>1800</v>
      </c>
      <c r="O65" s="244">
        <v>1800</v>
      </c>
      <c r="P65" s="244" t="s">
        <v>1443</v>
      </c>
      <c r="Q65" s="244">
        <v>792</v>
      </c>
      <c r="R65" s="244">
        <v>792</v>
      </c>
      <c r="S65" s="244" t="s">
        <v>16129</v>
      </c>
      <c r="T65" s="244">
        <v>2</v>
      </c>
      <c r="U65" s="228" t="s">
        <v>2294</v>
      </c>
      <c r="V65" s="241">
        <v>2023</v>
      </c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150"/>
    </row>
    <row r="66" spans="1:34" ht="25.7" customHeight="1">
      <c r="A66" s="261"/>
      <c r="B66" s="200"/>
      <c r="C66" s="241" t="s">
        <v>13253</v>
      </c>
      <c r="D66" s="241" t="s">
        <v>18895</v>
      </c>
      <c r="E66" s="243" t="s">
        <v>16130</v>
      </c>
      <c r="F66" s="241" t="s">
        <v>13253</v>
      </c>
      <c r="G66" s="227" t="s">
        <v>18865</v>
      </c>
      <c r="H66" s="241" t="s">
        <v>13253</v>
      </c>
      <c r="I66" s="241"/>
      <c r="J66" s="241"/>
      <c r="K66" s="244">
        <v>616</v>
      </c>
      <c r="L66" s="244"/>
      <c r="M66" s="244"/>
      <c r="N66" s="244">
        <v>1800</v>
      </c>
      <c r="O66" s="244">
        <v>1800</v>
      </c>
      <c r="P66" s="244" t="s">
        <v>1443</v>
      </c>
      <c r="Q66" s="244">
        <v>616</v>
      </c>
      <c r="R66" s="244">
        <v>616</v>
      </c>
      <c r="S66" s="244" t="s">
        <v>16131</v>
      </c>
      <c r="T66" s="244">
        <v>1</v>
      </c>
      <c r="U66" s="228" t="s">
        <v>2294</v>
      </c>
      <c r="V66" s="241" t="s">
        <v>16132</v>
      </c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150"/>
    </row>
    <row r="67" spans="1:34" ht="25.7" customHeight="1">
      <c r="A67" s="261"/>
      <c r="B67" s="200"/>
      <c r="C67" s="241" t="s">
        <v>13253</v>
      </c>
      <c r="D67" s="241" t="s">
        <v>18895</v>
      </c>
      <c r="E67" s="243" t="s">
        <v>16133</v>
      </c>
      <c r="F67" s="241" t="s">
        <v>13253</v>
      </c>
      <c r="G67" s="227" t="s">
        <v>18865</v>
      </c>
      <c r="H67" s="241" t="s">
        <v>13253</v>
      </c>
      <c r="I67" s="241"/>
      <c r="J67" s="241"/>
      <c r="K67" s="244">
        <v>616</v>
      </c>
      <c r="L67" s="244"/>
      <c r="M67" s="244"/>
      <c r="N67" s="244">
        <v>1800</v>
      </c>
      <c r="O67" s="244">
        <v>1800</v>
      </c>
      <c r="P67" s="244" t="s">
        <v>12545</v>
      </c>
      <c r="Q67" s="244">
        <v>616</v>
      </c>
      <c r="R67" s="244">
        <v>616</v>
      </c>
      <c r="S67" s="244" t="s">
        <v>16131</v>
      </c>
      <c r="T67" s="244">
        <v>1</v>
      </c>
      <c r="U67" s="228" t="s">
        <v>2294</v>
      </c>
      <c r="V67" s="241" t="s">
        <v>16132</v>
      </c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150"/>
    </row>
    <row r="68" spans="1:34" s="1563" customFormat="1" ht="25.7" customHeight="1">
      <c r="A68" s="1406"/>
      <c r="B68" s="904" t="s">
        <v>13527</v>
      </c>
      <c r="C68" s="314" t="s">
        <v>544</v>
      </c>
      <c r="D68" s="314"/>
      <c r="E68" s="315">
        <f>COUNTA(E69:E146)</f>
        <v>78</v>
      </c>
      <c r="F68" s="349"/>
      <c r="G68" s="349"/>
      <c r="H68" s="349"/>
      <c r="I68" s="314"/>
      <c r="J68" s="349"/>
      <c r="K68" s="318">
        <f t="shared" ref="K68:P68" si="7">SUM(K69:K146)</f>
        <v>393009.45</v>
      </c>
      <c r="L68" s="318">
        <f t="shared" si="7"/>
        <v>27300.71</v>
      </c>
      <c r="M68" s="318">
        <f t="shared" si="7"/>
        <v>27658.71</v>
      </c>
      <c r="N68" s="318">
        <f t="shared" si="7"/>
        <v>1497</v>
      </c>
      <c r="O68" s="318">
        <f t="shared" si="7"/>
        <v>1497</v>
      </c>
      <c r="P68" s="318">
        <f t="shared" si="7"/>
        <v>1497</v>
      </c>
      <c r="Q68" s="318"/>
      <c r="R68" s="318"/>
      <c r="S68" s="318"/>
      <c r="T68" s="318">
        <f>SUM(T69:T146)</f>
        <v>92</v>
      </c>
      <c r="U68" s="318"/>
      <c r="V68" s="568"/>
      <c r="W68" s="349"/>
      <c r="X68" s="349"/>
      <c r="Y68" s="349"/>
      <c r="Z68" s="349"/>
      <c r="AA68" s="314"/>
      <c r="AB68" s="349"/>
      <c r="AC68" s="349"/>
      <c r="AD68" s="349"/>
      <c r="AE68" s="349"/>
      <c r="AF68" s="349"/>
      <c r="AG68" s="613"/>
      <c r="AH68" s="1312"/>
    </row>
    <row r="69" spans="1:34" s="1564" customFormat="1" ht="25.7" customHeight="1">
      <c r="A69" s="1285"/>
      <c r="B69" s="1290"/>
      <c r="C69" s="324" t="s">
        <v>777</v>
      </c>
      <c r="D69" s="324"/>
      <c r="E69" s="324" t="s">
        <v>11816</v>
      </c>
      <c r="F69" s="324" t="s">
        <v>777</v>
      </c>
      <c r="G69" s="324"/>
      <c r="H69" s="324" t="s">
        <v>777</v>
      </c>
      <c r="I69" s="393"/>
      <c r="J69" s="393"/>
      <c r="K69" s="327">
        <v>1213</v>
      </c>
      <c r="L69" s="327"/>
      <c r="M69" s="345"/>
      <c r="N69" s="393"/>
      <c r="O69" s="611"/>
      <c r="P69" s="393"/>
      <c r="Q69" s="327">
        <v>336</v>
      </c>
      <c r="R69" s="327"/>
      <c r="S69" s="327" t="s">
        <v>4723</v>
      </c>
      <c r="T69" s="327">
        <v>1</v>
      </c>
      <c r="U69" s="327" t="s">
        <v>296</v>
      </c>
      <c r="V69" s="346">
        <v>2007</v>
      </c>
      <c r="W69" s="393"/>
      <c r="X69" s="393"/>
      <c r="Y69" s="393"/>
      <c r="Z69" s="393"/>
      <c r="AA69" s="324"/>
      <c r="AB69" s="393"/>
      <c r="AC69" s="393"/>
      <c r="AD69" s="393"/>
      <c r="AE69" s="393"/>
      <c r="AF69" s="393"/>
      <c r="AG69" s="345"/>
      <c r="AH69" s="1315"/>
    </row>
    <row r="70" spans="1:34" s="1564" customFormat="1" ht="25.7" customHeight="1">
      <c r="A70" s="1285"/>
      <c r="B70" s="1290"/>
      <c r="C70" s="324" t="s">
        <v>777</v>
      </c>
      <c r="D70" s="324"/>
      <c r="E70" s="324" t="s">
        <v>8137</v>
      </c>
      <c r="F70" s="324" t="s">
        <v>777</v>
      </c>
      <c r="G70" s="324"/>
      <c r="H70" s="324" t="s">
        <v>777</v>
      </c>
      <c r="I70" s="393"/>
      <c r="J70" s="393"/>
      <c r="K70" s="327">
        <v>782</v>
      </c>
      <c r="L70" s="327"/>
      <c r="M70" s="345"/>
      <c r="N70" s="393"/>
      <c r="O70" s="611"/>
      <c r="P70" s="393"/>
      <c r="Q70" s="327">
        <v>280</v>
      </c>
      <c r="R70" s="327"/>
      <c r="S70" s="327" t="s">
        <v>11817</v>
      </c>
      <c r="T70" s="327">
        <v>1</v>
      </c>
      <c r="U70" s="327" t="s">
        <v>296</v>
      </c>
      <c r="V70" s="346">
        <v>1998</v>
      </c>
      <c r="W70" s="393"/>
      <c r="X70" s="393"/>
      <c r="Y70" s="393"/>
      <c r="Z70" s="393"/>
      <c r="AA70" s="324"/>
      <c r="AB70" s="393"/>
      <c r="AC70" s="393"/>
      <c r="AD70" s="393"/>
      <c r="AE70" s="393"/>
      <c r="AF70" s="393"/>
      <c r="AG70" s="345"/>
      <c r="AH70" s="1315"/>
    </row>
    <row r="71" spans="1:34" s="1564" customFormat="1" ht="25.7" customHeight="1">
      <c r="A71" s="1285"/>
      <c r="B71" s="1290"/>
      <c r="C71" s="324" t="s">
        <v>777</v>
      </c>
      <c r="D71" s="324"/>
      <c r="E71" s="324" t="s">
        <v>16170</v>
      </c>
      <c r="F71" s="324" t="s">
        <v>777</v>
      </c>
      <c r="G71" s="324"/>
      <c r="H71" s="324" t="s">
        <v>777</v>
      </c>
      <c r="I71" s="393"/>
      <c r="J71" s="393"/>
      <c r="K71" s="327">
        <v>574</v>
      </c>
      <c r="L71" s="327">
        <v>574</v>
      </c>
      <c r="M71" s="345">
        <v>574</v>
      </c>
      <c r="N71" s="393"/>
      <c r="O71" s="611"/>
      <c r="P71" s="393"/>
      <c r="Q71" s="327">
        <v>300</v>
      </c>
      <c r="R71" s="327"/>
      <c r="S71" s="327" t="s">
        <v>1747</v>
      </c>
      <c r="T71" s="327">
        <v>1</v>
      </c>
      <c r="U71" s="327" t="s">
        <v>296</v>
      </c>
      <c r="V71" s="346">
        <v>2023</v>
      </c>
      <c r="W71" s="393"/>
      <c r="X71" s="393"/>
      <c r="Y71" s="393"/>
      <c r="Z71" s="393"/>
      <c r="AA71" s="324"/>
      <c r="AB71" s="393"/>
      <c r="AC71" s="393"/>
      <c r="AD71" s="393"/>
      <c r="AE71" s="393"/>
      <c r="AF71" s="393"/>
      <c r="AG71" s="345"/>
      <c r="AH71" s="1315"/>
    </row>
    <row r="72" spans="1:34" s="1564" customFormat="1" ht="25.7" customHeight="1">
      <c r="A72" s="1285"/>
      <c r="B72" s="1290"/>
      <c r="C72" s="324" t="s">
        <v>804</v>
      </c>
      <c r="D72" s="324"/>
      <c r="E72" s="324" t="s">
        <v>11352</v>
      </c>
      <c r="F72" s="324" t="s">
        <v>804</v>
      </c>
      <c r="G72" s="324"/>
      <c r="H72" s="324" t="s">
        <v>804</v>
      </c>
      <c r="I72" s="393"/>
      <c r="J72" s="393"/>
      <c r="K72" s="327">
        <v>960</v>
      </c>
      <c r="L72" s="327"/>
      <c r="M72" s="345"/>
      <c r="N72" s="393"/>
      <c r="O72" s="611"/>
      <c r="P72" s="393"/>
      <c r="Q72" s="327">
        <v>718</v>
      </c>
      <c r="R72" s="327">
        <v>359</v>
      </c>
      <c r="S72" s="327" t="s">
        <v>11353</v>
      </c>
      <c r="T72" s="327">
        <v>2</v>
      </c>
      <c r="U72" s="327" t="s">
        <v>296</v>
      </c>
      <c r="V72" s="346"/>
      <c r="W72" s="393"/>
      <c r="X72" s="393"/>
      <c r="Y72" s="393"/>
      <c r="Z72" s="393"/>
      <c r="AA72" s="324"/>
      <c r="AB72" s="393"/>
      <c r="AC72" s="393"/>
      <c r="AD72" s="393"/>
      <c r="AE72" s="393"/>
      <c r="AF72" s="393"/>
      <c r="AG72" s="345"/>
      <c r="AH72" s="1315"/>
    </row>
    <row r="73" spans="1:34" s="1564" customFormat="1" ht="25.7" customHeight="1">
      <c r="A73" s="1285"/>
      <c r="B73" s="1290"/>
      <c r="C73" s="324" t="s">
        <v>573</v>
      </c>
      <c r="D73" s="324"/>
      <c r="E73" s="324" t="s">
        <v>2433</v>
      </c>
      <c r="F73" s="324" t="s">
        <v>573</v>
      </c>
      <c r="G73" s="324"/>
      <c r="H73" s="324" t="s">
        <v>305</v>
      </c>
      <c r="I73" s="393"/>
      <c r="J73" s="393"/>
      <c r="K73" s="327">
        <v>4715</v>
      </c>
      <c r="L73" s="327">
        <v>4216</v>
      </c>
      <c r="M73" s="345">
        <v>4301</v>
      </c>
      <c r="N73" s="393"/>
      <c r="O73" s="611"/>
      <c r="P73" s="393"/>
      <c r="Q73" s="327">
        <v>1200</v>
      </c>
      <c r="R73" s="327">
        <v>2992</v>
      </c>
      <c r="S73" s="327" t="s">
        <v>2434</v>
      </c>
      <c r="T73" s="327">
        <v>4</v>
      </c>
      <c r="U73" s="327" t="s">
        <v>296</v>
      </c>
      <c r="V73" s="346">
        <v>2007</v>
      </c>
      <c r="W73" s="393"/>
      <c r="X73" s="393"/>
      <c r="Y73" s="393"/>
      <c r="Z73" s="393"/>
      <c r="AA73" s="324"/>
      <c r="AB73" s="393"/>
      <c r="AC73" s="393"/>
      <c r="AD73" s="393"/>
      <c r="AE73" s="393"/>
      <c r="AF73" s="393"/>
      <c r="AG73" s="345"/>
      <c r="AH73" s="1315"/>
    </row>
    <row r="74" spans="1:34" s="1564" customFormat="1" ht="25.7" customHeight="1">
      <c r="A74" s="1285"/>
      <c r="B74" s="1290"/>
      <c r="C74" s="324" t="s">
        <v>573</v>
      </c>
      <c r="D74" s="324"/>
      <c r="E74" s="324" t="s">
        <v>13581</v>
      </c>
      <c r="F74" s="324" t="s">
        <v>573</v>
      </c>
      <c r="G74" s="324"/>
      <c r="H74" s="324" t="s">
        <v>13582</v>
      </c>
      <c r="I74" s="393"/>
      <c r="J74" s="393"/>
      <c r="K74" s="327">
        <v>1265</v>
      </c>
      <c r="L74" s="327">
        <v>535</v>
      </c>
      <c r="M74" s="345">
        <v>808</v>
      </c>
      <c r="N74" s="393"/>
      <c r="O74" s="611"/>
      <c r="P74" s="393"/>
      <c r="Q74" s="327">
        <v>300</v>
      </c>
      <c r="R74" s="327">
        <v>300</v>
      </c>
      <c r="S74" s="327" t="s">
        <v>1443</v>
      </c>
      <c r="T74" s="327">
        <v>1</v>
      </c>
      <c r="U74" s="327" t="s">
        <v>610</v>
      </c>
      <c r="V74" s="346">
        <v>2021</v>
      </c>
      <c r="W74" s="393"/>
      <c r="X74" s="393"/>
      <c r="Y74" s="393"/>
      <c r="Z74" s="393"/>
      <c r="AA74" s="324"/>
      <c r="AB74" s="393"/>
      <c r="AC74" s="393"/>
      <c r="AD74" s="393"/>
      <c r="AE74" s="393"/>
      <c r="AF74" s="393"/>
      <c r="AG74" s="345" t="s">
        <v>13583</v>
      </c>
      <c r="AH74" s="1315"/>
    </row>
    <row r="75" spans="1:34" s="1564" customFormat="1" ht="25.7" customHeight="1">
      <c r="A75" s="1285"/>
      <c r="B75" s="1290"/>
      <c r="C75" s="324" t="s">
        <v>595</v>
      </c>
      <c r="D75" s="324"/>
      <c r="E75" s="324" t="s">
        <v>2435</v>
      </c>
      <c r="F75" s="324" t="s">
        <v>595</v>
      </c>
      <c r="G75" s="324"/>
      <c r="H75" s="324" t="s">
        <v>2436</v>
      </c>
      <c r="I75" s="393"/>
      <c r="J75" s="393"/>
      <c r="K75" s="327">
        <v>374</v>
      </c>
      <c r="L75" s="327">
        <v>374</v>
      </c>
      <c r="M75" s="345">
        <v>374</v>
      </c>
      <c r="N75" s="393"/>
      <c r="O75" s="611"/>
      <c r="P75" s="393"/>
      <c r="Q75" s="327">
        <v>300</v>
      </c>
      <c r="R75" s="327">
        <v>300</v>
      </c>
      <c r="S75" s="327" t="s">
        <v>1443</v>
      </c>
      <c r="T75" s="327">
        <v>1</v>
      </c>
      <c r="U75" s="327" t="s">
        <v>296</v>
      </c>
      <c r="V75" s="346">
        <v>2007</v>
      </c>
      <c r="W75" s="393"/>
      <c r="X75" s="393"/>
      <c r="Y75" s="393"/>
      <c r="Z75" s="393"/>
      <c r="AA75" s="324"/>
      <c r="AB75" s="393"/>
      <c r="AC75" s="393"/>
      <c r="AD75" s="393"/>
      <c r="AE75" s="393"/>
      <c r="AF75" s="393"/>
      <c r="AG75" s="345"/>
      <c r="AH75" s="1315"/>
    </row>
    <row r="76" spans="1:34" s="1564" customFormat="1" ht="25.7" customHeight="1">
      <c r="A76" s="1285"/>
      <c r="B76" s="1290"/>
      <c r="C76" s="324" t="s">
        <v>595</v>
      </c>
      <c r="D76" s="324"/>
      <c r="E76" s="324" t="s">
        <v>2438</v>
      </c>
      <c r="F76" s="324" t="s">
        <v>595</v>
      </c>
      <c r="G76" s="324"/>
      <c r="H76" s="324" t="s">
        <v>2439</v>
      </c>
      <c r="I76" s="393"/>
      <c r="J76" s="393"/>
      <c r="K76" s="327">
        <v>420</v>
      </c>
      <c r="L76" s="327">
        <v>420</v>
      </c>
      <c r="M76" s="345">
        <v>420</v>
      </c>
      <c r="N76" s="393"/>
      <c r="O76" s="611"/>
      <c r="P76" s="393"/>
      <c r="Q76" s="327">
        <v>374</v>
      </c>
      <c r="R76" s="327">
        <v>374</v>
      </c>
      <c r="S76" s="327" t="s">
        <v>1648</v>
      </c>
      <c r="T76" s="327">
        <v>1</v>
      </c>
      <c r="U76" s="327" t="s">
        <v>296</v>
      </c>
      <c r="V76" s="346">
        <v>2011</v>
      </c>
      <c r="W76" s="393"/>
      <c r="X76" s="393"/>
      <c r="Y76" s="393"/>
      <c r="Z76" s="393"/>
      <c r="AA76" s="324"/>
      <c r="AB76" s="393"/>
      <c r="AC76" s="393"/>
      <c r="AD76" s="393"/>
      <c r="AE76" s="393"/>
      <c r="AF76" s="393"/>
      <c r="AG76" s="345"/>
      <c r="AH76" s="1315"/>
    </row>
    <row r="77" spans="1:34" s="1564" customFormat="1" ht="25.7" customHeight="1">
      <c r="A77" s="1285"/>
      <c r="B77" s="1290"/>
      <c r="C77" s="324" t="s">
        <v>595</v>
      </c>
      <c r="D77" s="324"/>
      <c r="E77" s="324" t="s">
        <v>13584</v>
      </c>
      <c r="F77" s="324" t="s">
        <v>595</v>
      </c>
      <c r="G77" s="324"/>
      <c r="H77" s="324" t="s">
        <v>595</v>
      </c>
      <c r="I77" s="393"/>
      <c r="J77" s="393"/>
      <c r="K77" s="327">
        <v>60632</v>
      </c>
      <c r="L77" s="327"/>
      <c r="M77" s="345"/>
      <c r="N77" s="393"/>
      <c r="O77" s="611"/>
      <c r="P77" s="393"/>
      <c r="Q77" s="327">
        <v>995</v>
      </c>
      <c r="R77" s="327">
        <v>995</v>
      </c>
      <c r="S77" s="327"/>
      <c r="T77" s="327">
        <v>1</v>
      </c>
      <c r="U77" s="327" t="s">
        <v>296</v>
      </c>
      <c r="V77" s="346">
        <v>2022</v>
      </c>
      <c r="W77" s="393"/>
      <c r="X77" s="393"/>
      <c r="Y77" s="393"/>
      <c r="Z77" s="393"/>
      <c r="AA77" s="324"/>
      <c r="AB77" s="393"/>
      <c r="AC77" s="393"/>
      <c r="AD77" s="393"/>
      <c r="AE77" s="393"/>
      <c r="AF77" s="393"/>
      <c r="AG77" s="345" t="s">
        <v>13583</v>
      </c>
      <c r="AH77" s="1315"/>
    </row>
    <row r="78" spans="1:34" s="1564" customFormat="1" ht="25.7" customHeight="1">
      <c r="A78" s="1285"/>
      <c r="B78" s="1290"/>
      <c r="C78" s="324" t="s">
        <v>595</v>
      </c>
      <c r="D78" s="324"/>
      <c r="E78" s="324" t="s">
        <v>2440</v>
      </c>
      <c r="F78" s="324" t="s">
        <v>595</v>
      </c>
      <c r="G78" s="324"/>
      <c r="H78" s="324" t="s">
        <v>595</v>
      </c>
      <c r="I78" s="393"/>
      <c r="J78" s="393"/>
      <c r="K78" s="327">
        <v>300</v>
      </c>
      <c r="L78" s="327"/>
      <c r="M78" s="345"/>
      <c r="N78" s="393"/>
      <c r="O78" s="611"/>
      <c r="P78" s="393"/>
      <c r="Q78" s="327">
        <v>300</v>
      </c>
      <c r="R78" s="327">
        <v>300</v>
      </c>
      <c r="S78" s="327" t="s">
        <v>2441</v>
      </c>
      <c r="T78" s="327">
        <v>1</v>
      </c>
      <c r="U78" s="327" t="s">
        <v>296</v>
      </c>
      <c r="V78" s="346">
        <v>2016</v>
      </c>
      <c r="W78" s="393"/>
      <c r="X78" s="393"/>
      <c r="Y78" s="393"/>
      <c r="Z78" s="393"/>
      <c r="AA78" s="324"/>
      <c r="AB78" s="393"/>
      <c r="AC78" s="393"/>
      <c r="AD78" s="393"/>
      <c r="AE78" s="393"/>
      <c r="AF78" s="393"/>
      <c r="AG78" s="345"/>
      <c r="AH78" s="1315"/>
    </row>
    <row r="79" spans="1:34" s="1564" customFormat="1" ht="25.7" customHeight="1">
      <c r="A79" s="1285"/>
      <c r="B79" s="1290"/>
      <c r="C79" s="324" t="s">
        <v>779</v>
      </c>
      <c r="D79" s="324"/>
      <c r="E79" s="324" t="s">
        <v>2442</v>
      </c>
      <c r="F79" s="324" t="s">
        <v>779</v>
      </c>
      <c r="G79" s="324"/>
      <c r="H79" s="324" t="s">
        <v>779</v>
      </c>
      <c r="I79" s="393"/>
      <c r="J79" s="393"/>
      <c r="K79" s="327">
        <v>1020</v>
      </c>
      <c r="L79" s="327">
        <v>600</v>
      </c>
      <c r="M79" s="345">
        <v>600</v>
      </c>
      <c r="N79" s="393"/>
      <c r="O79" s="611"/>
      <c r="P79" s="393"/>
      <c r="Q79" s="327">
        <v>600</v>
      </c>
      <c r="R79" s="327">
        <v>600</v>
      </c>
      <c r="S79" s="327" t="s">
        <v>1443</v>
      </c>
      <c r="T79" s="327">
        <v>2</v>
      </c>
      <c r="U79" s="327" t="s">
        <v>296</v>
      </c>
      <c r="V79" s="346">
        <v>2008</v>
      </c>
      <c r="W79" s="393"/>
      <c r="X79" s="393"/>
      <c r="Y79" s="393"/>
      <c r="Z79" s="393"/>
      <c r="AA79" s="324"/>
      <c r="AB79" s="393"/>
      <c r="AC79" s="393"/>
      <c r="AD79" s="393"/>
      <c r="AE79" s="393"/>
      <c r="AF79" s="393"/>
      <c r="AG79" s="345"/>
      <c r="AH79" s="1315"/>
    </row>
    <row r="80" spans="1:34" s="1564" customFormat="1" ht="25.7" customHeight="1">
      <c r="A80" s="1285"/>
      <c r="B80" s="1290"/>
      <c r="C80" s="324" t="s">
        <v>779</v>
      </c>
      <c r="D80" s="324"/>
      <c r="E80" s="324" t="s">
        <v>10276</v>
      </c>
      <c r="F80" s="324" t="s">
        <v>779</v>
      </c>
      <c r="G80" s="324"/>
      <c r="H80" s="324" t="s">
        <v>779</v>
      </c>
      <c r="I80" s="393"/>
      <c r="J80" s="393"/>
      <c r="K80" s="327">
        <v>374</v>
      </c>
      <c r="L80" s="327">
        <v>374</v>
      </c>
      <c r="M80" s="345">
        <v>374</v>
      </c>
      <c r="N80" s="393"/>
      <c r="O80" s="611"/>
      <c r="P80" s="393"/>
      <c r="Q80" s="327">
        <v>374</v>
      </c>
      <c r="R80" s="327">
        <v>374</v>
      </c>
      <c r="S80" s="327" t="s">
        <v>1443</v>
      </c>
      <c r="T80" s="327">
        <v>1</v>
      </c>
      <c r="U80" s="327" t="s">
        <v>296</v>
      </c>
      <c r="V80" s="346">
        <v>2010</v>
      </c>
      <c r="W80" s="393"/>
      <c r="X80" s="393"/>
      <c r="Y80" s="393"/>
      <c r="Z80" s="393"/>
      <c r="AA80" s="324"/>
      <c r="AB80" s="393"/>
      <c r="AC80" s="393"/>
      <c r="AD80" s="393"/>
      <c r="AE80" s="393"/>
      <c r="AF80" s="393"/>
      <c r="AG80" s="345"/>
      <c r="AH80" s="1315"/>
    </row>
    <row r="81" spans="1:34" s="1564" customFormat="1" ht="25.7" customHeight="1">
      <c r="A81" s="1285"/>
      <c r="B81" s="1290"/>
      <c r="C81" s="324" t="s">
        <v>10277</v>
      </c>
      <c r="D81" s="324"/>
      <c r="E81" s="324" t="s">
        <v>2443</v>
      </c>
      <c r="F81" s="324" t="s">
        <v>10277</v>
      </c>
      <c r="G81" s="324"/>
      <c r="H81" s="324" t="s">
        <v>10277</v>
      </c>
      <c r="I81" s="393"/>
      <c r="J81" s="393"/>
      <c r="K81" s="327">
        <v>1135</v>
      </c>
      <c r="L81" s="327">
        <v>0</v>
      </c>
      <c r="M81" s="345">
        <v>0</v>
      </c>
      <c r="N81" s="393"/>
      <c r="O81" s="611"/>
      <c r="P81" s="393"/>
      <c r="Q81" s="327"/>
      <c r="R81" s="327">
        <v>780</v>
      </c>
      <c r="S81" s="327" t="s">
        <v>2444</v>
      </c>
      <c r="T81" s="327">
        <v>2</v>
      </c>
      <c r="U81" s="327" t="s">
        <v>296</v>
      </c>
      <c r="V81" s="346">
        <v>2007</v>
      </c>
      <c r="W81" s="393"/>
      <c r="X81" s="393"/>
      <c r="Y81" s="393"/>
      <c r="Z81" s="393"/>
      <c r="AA81" s="324"/>
      <c r="AB81" s="393"/>
      <c r="AC81" s="393"/>
      <c r="AD81" s="393"/>
      <c r="AE81" s="393"/>
      <c r="AF81" s="393"/>
      <c r="AG81" s="345"/>
      <c r="AH81" s="1315"/>
    </row>
    <row r="82" spans="1:34" s="1564" customFormat="1" ht="25.7" customHeight="1">
      <c r="A82" s="1285"/>
      <c r="B82" s="1290"/>
      <c r="C82" s="324" t="s">
        <v>769</v>
      </c>
      <c r="D82" s="324"/>
      <c r="E82" s="324" t="s">
        <v>2445</v>
      </c>
      <c r="F82" s="324" t="s">
        <v>769</v>
      </c>
      <c r="G82" s="324"/>
      <c r="H82" s="324" t="s">
        <v>769</v>
      </c>
      <c r="I82" s="393"/>
      <c r="J82" s="393"/>
      <c r="K82" s="327">
        <v>3860</v>
      </c>
      <c r="L82" s="327">
        <v>2400</v>
      </c>
      <c r="M82" s="345">
        <v>2400</v>
      </c>
      <c r="N82" s="393"/>
      <c r="O82" s="611"/>
      <c r="P82" s="393"/>
      <c r="Q82" s="327">
        <v>2400</v>
      </c>
      <c r="R82" s="327">
        <v>2400</v>
      </c>
      <c r="S82" s="327" t="s">
        <v>1443</v>
      </c>
      <c r="T82" s="327">
        <v>8</v>
      </c>
      <c r="U82" s="327" t="s">
        <v>296</v>
      </c>
      <c r="V82" s="346">
        <v>1998</v>
      </c>
      <c r="W82" s="393"/>
      <c r="X82" s="393"/>
      <c r="Y82" s="393"/>
      <c r="Z82" s="393"/>
      <c r="AA82" s="324"/>
      <c r="AB82" s="393"/>
      <c r="AC82" s="393"/>
      <c r="AD82" s="393"/>
      <c r="AE82" s="393"/>
      <c r="AF82" s="393"/>
      <c r="AG82" s="345"/>
      <c r="AH82" s="1315"/>
    </row>
    <row r="83" spans="1:34" s="1564" customFormat="1" ht="25.7" customHeight="1">
      <c r="A83" s="1285"/>
      <c r="B83" s="1290"/>
      <c r="C83" s="324" t="s">
        <v>769</v>
      </c>
      <c r="D83" s="324"/>
      <c r="E83" s="324" t="s">
        <v>13585</v>
      </c>
      <c r="F83" s="324" t="s">
        <v>769</v>
      </c>
      <c r="G83" s="324"/>
      <c r="H83" s="324" t="s">
        <v>769</v>
      </c>
      <c r="I83" s="393"/>
      <c r="J83" s="393"/>
      <c r="K83" s="327">
        <v>70200</v>
      </c>
      <c r="L83" s="327"/>
      <c r="M83" s="345"/>
      <c r="N83" s="393"/>
      <c r="O83" s="611"/>
      <c r="P83" s="393"/>
      <c r="Q83" s="327">
        <v>650</v>
      </c>
      <c r="R83" s="327">
        <v>650</v>
      </c>
      <c r="S83" s="327" t="s">
        <v>1648</v>
      </c>
      <c r="T83" s="327">
        <v>1</v>
      </c>
      <c r="U83" s="327" t="s">
        <v>13586</v>
      </c>
      <c r="V83" s="346">
        <v>2010</v>
      </c>
      <c r="W83" s="393"/>
      <c r="X83" s="393"/>
      <c r="Y83" s="393"/>
      <c r="Z83" s="393"/>
      <c r="AA83" s="324"/>
      <c r="AB83" s="393"/>
      <c r="AC83" s="393"/>
      <c r="AD83" s="393"/>
      <c r="AE83" s="393"/>
      <c r="AF83" s="393"/>
      <c r="AG83" s="345"/>
      <c r="AH83" s="1315"/>
    </row>
    <row r="84" spans="1:34" s="1564" customFormat="1" ht="25.7" customHeight="1">
      <c r="A84" s="1285"/>
      <c r="B84" s="1290"/>
      <c r="C84" s="324" t="s">
        <v>769</v>
      </c>
      <c r="D84" s="324"/>
      <c r="E84" s="324" t="s">
        <v>13587</v>
      </c>
      <c r="F84" s="324" t="s">
        <v>769</v>
      </c>
      <c r="G84" s="324"/>
      <c r="H84" s="324" t="s">
        <v>769</v>
      </c>
      <c r="I84" s="393"/>
      <c r="J84" s="393"/>
      <c r="K84" s="327">
        <v>29545</v>
      </c>
      <c r="L84" s="327"/>
      <c r="M84" s="345"/>
      <c r="N84" s="393"/>
      <c r="O84" s="611"/>
      <c r="P84" s="393"/>
      <c r="Q84" s="327">
        <v>374</v>
      </c>
      <c r="R84" s="327">
        <v>374</v>
      </c>
      <c r="S84" s="327" t="s">
        <v>1443</v>
      </c>
      <c r="T84" s="327">
        <v>1</v>
      </c>
      <c r="U84" s="327" t="s">
        <v>13586</v>
      </c>
      <c r="V84" s="346">
        <v>2021</v>
      </c>
      <c r="W84" s="393"/>
      <c r="X84" s="393"/>
      <c r="Y84" s="393"/>
      <c r="Z84" s="393"/>
      <c r="AA84" s="324"/>
      <c r="AB84" s="393"/>
      <c r="AC84" s="393"/>
      <c r="AD84" s="393"/>
      <c r="AE84" s="393"/>
      <c r="AF84" s="393"/>
      <c r="AG84" s="345"/>
      <c r="AH84" s="1315"/>
    </row>
    <row r="85" spans="1:34" s="1564" customFormat="1" ht="25.7" customHeight="1">
      <c r="A85" s="1285"/>
      <c r="B85" s="1290"/>
      <c r="C85" s="324" t="s">
        <v>785</v>
      </c>
      <c r="D85" s="324"/>
      <c r="E85" s="324" t="s">
        <v>2446</v>
      </c>
      <c r="F85" s="324" t="s">
        <v>785</v>
      </c>
      <c r="G85" s="324"/>
      <c r="H85" s="324" t="s">
        <v>785</v>
      </c>
      <c r="I85" s="393"/>
      <c r="J85" s="393"/>
      <c r="K85" s="327">
        <v>2192</v>
      </c>
      <c r="L85" s="327">
        <v>498</v>
      </c>
      <c r="M85" s="345">
        <v>498</v>
      </c>
      <c r="N85" s="393"/>
      <c r="O85" s="611"/>
      <c r="P85" s="393"/>
      <c r="Q85" s="327">
        <v>498</v>
      </c>
      <c r="R85" s="327">
        <v>498</v>
      </c>
      <c r="S85" s="345" t="s">
        <v>295</v>
      </c>
      <c r="T85" s="327">
        <v>1</v>
      </c>
      <c r="U85" s="327" t="s">
        <v>296</v>
      </c>
      <c r="V85" s="346">
        <v>2010</v>
      </c>
      <c r="W85" s="393"/>
      <c r="X85" s="393"/>
      <c r="Y85" s="393"/>
      <c r="Z85" s="393"/>
      <c r="AA85" s="324"/>
      <c r="AB85" s="393"/>
      <c r="AC85" s="393"/>
      <c r="AD85" s="393"/>
      <c r="AE85" s="393"/>
      <c r="AF85" s="393"/>
      <c r="AG85" s="345"/>
      <c r="AH85" s="1315"/>
    </row>
    <row r="86" spans="1:34" s="1564" customFormat="1" ht="25.7" customHeight="1">
      <c r="A86" s="1285"/>
      <c r="B86" s="1290"/>
      <c r="C86" s="324" t="s">
        <v>785</v>
      </c>
      <c r="D86" s="324"/>
      <c r="E86" s="324" t="s">
        <v>2447</v>
      </c>
      <c r="F86" s="324" t="s">
        <v>785</v>
      </c>
      <c r="G86" s="324"/>
      <c r="H86" s="324" t="s">
        <v>785</v>
      </c>
      <c r="I86" s="393"/>
      <c r="J86" s="393"/>
      <c r="K86" s="327">
        <v>5251</v>
      </c>
      <c r="L86" s="327">
        <v>498</v>
      </c>
      <c r="M86" s="345">
        <v>498</v>
      </c>
      <c r="N86" s="393"/>
      <c r="O86" s="611"/>
      <c r="P86" s="393"/>
      <c r="Q86" s="327">
        <v>498</v>
      </c>
      <c r="R86" s="327">
        <v>498</v>
      </c>
      <c r="S86" s="345" t="s">
        <v>295</v>
      </c>
      <c r="T86" s="327">
        <v>1</v>
      </c>
      <c r="U86" s="327" t="s">
        <v>296</v>
      </c>
      <c r="V86" s="346">
        <v>2010</v>
      </c>
      <c r="W86" s="393"/>
      <c r="X86" s="393"/>
      <c r="Y86" s="393"/>
      <c r="Z86" s="393"/>
      <c r="AA86" s="324"/>
      <c r="AB86" s="393"/>
      <c r="AC86" s="393"/>
      <c r="AD86" s="393"/>
      <c r="AE86" s="393"/>
      <c r="AF86" s="393"/>
      <c r="AG86" s="345"/>
      <c r="AH86" s="1315"/>
    </row>
    <row r="87" spans="1:34" s="1564" customFormat="1" ht="25.7" customHeight="1">
      <c r="A87" s="1285"/>
      <c r="B87" s="1290"/>
      <c r="C87" s="324" t="s">
        <v>785</v>
      </c>
      <c r="D87" s="324"/>
      <c r="E87" s="324" t="s">
        <v>2448</v>
      </c>
      <c r="F87" s="324" t="s">
        <v>785</v>
      </c>
      <c r="G87" s="324"/>
      <c r="H87" s="324" t="s">
        <v>785</v>
      </c>
      <c r="I87" s="393"/>
      <c r="J87" s="393"/>
      <c r="K87" s="327">
        <v>2854</v>
      </c>
      <c r="L87" s="327">
        <v>498</v>
      </c>
      <c r="M87" s="345">
        <v>498</v>
      </c>
      <c r="N87" s="393"/>
      <c r="O87" s="611"/>
      <c r="P87" s="393"/>
      <c r="Q87" s="327">
        <v>498</v>
      </c>
      <c r="R87" s="327">
        <v>498</v>
      </c>
      <c r="S87" s="345" t="s">
        <v>295</v>
      </c>
      <c r="T87" s="327">
        <v>1</v>
      </c>
      <c r="U87" s="327" t="s">
        <v>296</v>
      </c>
      <c r="V87" s="346">
        <v>2010</v>
      </c>
      <c r="W87" s="393"/>
      <c r="X87" s="393"/>
      <c r="Y87" s="393"/>
      <c r="Z87" s="393"/>
      <c r="AA87" s="324"/>
      <c r="AB87" s="393"/>
      <c r="AC87" s="393"/>
      <c r="AD87" s="393"/>
      <c r="AE87" s="393"/>
      <c r="AF87" s="393"/>
      <c r="AG87" s="345"/>
      <c r="AH87" s="1315"/>
    </row>
    <row r="88" spans="1:34" s="1564" customFormat="1" ht="25.7" customHeight="1">
      <c r="A88" s="1285"/>
      <c r="B88" s="1290"/>
      <c r="C88" s="324" t="s">
        <v>785</v>
      </c>
      <c r="D88" s="324"/>
      <c r="E88" s="324" t="s">
        <v>1777</v>
      </c>
      <c r="F88" s="324" t="s">
        <v>785</v>
      </c>
      <c r="G88" s="324"/>
      <c r="H88" s="324" t="s">
        <v>785</v>
      </c>
      <c r="I88" s="393"/>
      <c r="J88" s="393"/>
      <c r="K88" s="327">
        <v>424</v>
      </c>
      <c r="L88" s="327">
        <v>424</v>
      </c>
      <c r="M88" s="345">
        <v>424</v>
      </c>
      <c r="N88" s="393"/>
      <c r="O88" s="611"/>
      <c r="P88" s="393"/>
      <c r="Q88" s="327">
        <v>424</v>
      </c>
      <c r="R88" s="327">
        <v>424</v>
      </c>
      <c r="S88" s="345" t="s">
        <v>295</v>
      </c>
      <c r="T88" s="327">
        <v>1</v>
      </c>
      <c r="U88" s="327" t="s">
        <v>296</v>
      </c>
      <c r="V88" s="346">
        <v>2010</v>
      </c>
      <c r="W88" s="393"/>
      <c r="X88" s="393"/>
      <c r="Y88" s="393"/>
      <c r="Z88" s="393"/>
      <c r="AA88" s="324"/>
      <c r="AB88" s="393"/>
      <c r="AC88" s="393"/>
      <c r="AD88" s="393"/>
      <c r="AE88" s="393"/>
      <c r="AF88" s="393"/>
      <c r="AG88" s="345"/>
      <c r="AH88" s="1315"/>
    </row>
    <row r="89" spans="1:34" s="1564" customFormat="1" ht="25.7" customHeight="1">
      <c r="A89" s="1285"/>
      <c r="B89" s="1290"/>
      <c r="C89" s="324" t="s">
        <v>785</v>
      </c>
      <c r="D89" s="324"/>
      <c r="E89" s="324" t="s">
        <v>1780</v>
      </c>
      <c r="F89" s="324" t="s">
        <v>785</v>
      </c>
      <c r="G89" s="324"/>
      <c r="H89" s="324" t="s">
        <v>785</v>
      </c>
      <c r="I89" s="393"/>
      <c r="J89" s="393"/>
      <c r="K89" s="327">
        <v>1382</v>
      </c>
      <c r="L89" s="327">
        <v>460</v>
      </c>
      <c r="M89" s="345">
        <v>460</v>
      </c>
      <c r="N89" s="393"/>
      <c r="O89" s="611"/>
      <c r="P89" s="393"/>
      <c r="Q89" s="327">
        <v>460</v>
      </c>
      <c r="R89" s="327">
        <v>460</v>
      </c>
      <c r="S89" s="345" t="s">
        <v>295</v>
      </c>
      <c r="T89" s="327">
        <v>1</v>
      </c>
      <c r="U89" s="327" t="s">
        <v>296</v>
      </c>
      <c r="V89" s="346">
        <v>2010</v>
      </c>
      <c r="W89" s="393"/>
      <c r="X89" s="393"/>
      <c r="Y89" s="393"/>
      <c r="Z89" s="393"/>
      <c r="AA89" s="324"/>
      <c r="AB89" s="393"/>
      <c r="AC89" s="393"/>
      <c r="AD89" s="393"/>
      <c r="AE89" s="393"/>
      <c r="AF89" s="393"/>
      <c r="AG89" s="345"/>
      <c r="AH89" s="1315"/>
    </row>
    <row r="90" spans="1:34" s="1564" customFormat="1" ht="25.7" customHeight="1">
      <c r="A90" s="1285"/>
      <c r="B90" s="1290"/>
      <c r="C90" s="324" t="s">
        <v>785</v>
      </c>
      <c r="D90" s="324"/>
      <c r="E90" s="324" t="s">
        <v>1782</v>
      </c>
      <c r="F90" s="324" t="s">
        <v>785</v>
      </c>
      <c r="G90" s="324" t="s">
        <v>1778</v>
      </c>
      <c r="H90" s="324" t="s">
        <v>785</v>
      </c>
      <c r="I90" s="393"/>
      <c r="J90" s="393"/>
      <c r="K90" s="327">
        <v>406</v>
      </c>
      <c r="L90" s="327">
        <v>406</v>
      </c>
      <c r="M90" s="345">
        <v>406</v>
      </c>
      <c r="N90" s="393"/>
      <c r="O90" s="611"/>
      <c r="P90" s="393"/>
      <c r="Q90" s="327">
        <v>406</v>
      </c>
      <c r="R90" s="327">
        <v>406</v>
      </c>
      <c r="S90" s="345" t="s">
        <v>295</v>
      </c>
      <c r="T90" s="327">
        <v>1</v>
      </c>
      <c r="U90" s="327" t="s">
        <v>296</v>
      </c>
      <c r="V90" s="346">
        <v>2010</v>
      </c>
      <c r="W90" s="393"/>
      <c r="X90" s="393"/>
      <c r="Y90" s="393"/>
      <c r="Z90" s="393"/>
      <c r="AA90" s="324"/>
      <c r="AB90" s="393"/>
      <c r="AC90" s="393"/>
      <c r="AD90" s="393"/>
      <c r="AE90" s="393"/>
      <c r="AF90" s="393"/>
      <c r="AG90" s="345"/>
      <c r="AH90" s="1315"/>
    </row>
    <row r="91" spans="1:34" s="1564" customFormat="1" ht="25.7" customHeight="1">
      <c r="A91" s="1285"/>
      <c r="B91" s="1290"/>
      <c r="C91" s="324" t="s">
        <v>785</v>
      </c>
      <c r="D91" s="324"/>
      <c r="E91" s="324" t="s">
        <v>1784</v>
      </c>
      <c r="F91" s="324" t="s">
        <v>785</v>
      </c>
      <c r="G91" s="324" t="s">
        <v>1779</v>
      </c>
      <c r="H91" s="324" t="s">
        <v>785</v>
      </c>
      <c r="I91" s="393"/>
      <c r="J91" s="393"/>
      <c r="K91" s="327">
        <v>420</v>
      </c>
      <c r="L91" s="327">
        <v>420</v>
      </c>
      <c r="M91" s="345">
        <v>420</v>
      </c>
      <c r="N91" s="393"/>
      <c r="O91" s="611"/>
      <c r="P91" s="393"/>
      <c r="Q91" s="327">
        <v>420</v>
      </c>
      <c r="R91" s="327">
        <v>420</v>
      </c>
      <c r="S91" s="345" t="s">
        <v>295</v>
      </c>
      <c r="T91" s="327">
        <v>1</v>
      </c>
      <c r="U91" s="327" t="s">
        <v>296</v>
      </c>
      <c r="V91" s="346">
        <v>2010</v>
      </c>
      <c r="W91" s="393"/>
      <c r="X91" s="393"/>
      <c r="Y91" s="393"/>
      <c r="Z91" s="393"/>
      <c r="AA91" s="324"/>
      <c r="AB91" s="393"/>
      <c r="AC91" s="393"/>
      <c r="AD91" s="393"/>
      <c r="AE91" s="393"/>
      <c r="AF91" s="393"/>
      <c r="AG91" s="345"/>
      <c r="AH91" s="1315"/>
    </row>
    <row r="92" spans="1:34" s="1564" customFormat="1" ht="25.7" customHeight="1">
      <c r="A92" s="1285"/>
      <c r="B92" s="1290"/>
      <c r="C92" s="324" t="s">
        <v>785</v>
      </c>
      <c r="D92" s="324"/>
      <c r="E92" s="324" t="s">
        <v>1786</v>
      </c>
      <c r="F92" s="324" t="s">
        <v>785</v>
      </c>
      <c r="G92" s="324" t="s">
        <v>1781</v>
      </c>
      <c r="H92" s="324" t="s">
        <v>785</v>
      </c>
      <c r="I92" s="393"/>
      <c r="J92" s="393"/>
      <c r="K92" s="327">
        <v>405</v>
      </c>
      <c r="L92" s="327">
        <v>405</v>
      </c>
      <c r="M92" s="345">
        <v>405</v>
      </c>
      <c r="N92" s="393"/>
      <c r="O92" s="611"/>
      <c r="P92" s="393"/>
      <c r="Q92" s="327">
        <v>405</v>
      </c>
      <c r="R92" s="327">
        <v>405</v>
      </c>
      <c r="S92" s="345" t="s">
        <v>295</v>
      </c>
      <c r="T92" s="327">
        <v>1</v>
      </c>
      <c r="U92" s="327" t="s">
        <v>296</v>
      </c>
      <c r="V92" s="346">
        <v>2010</v>
      </c>
      <c r="W92" s="393"/>
      <c r="X92" s="393"/>
      <c r="Y92" s="393"/>
      <c r="Z92" s="393"/>
      <c r="AA92" s="324"/>
      <c r="AB92" s="393"/>
      <c r="AC92" s="393"/>
      <c r="AD92" s="393"/>
      <c r="AE92" s="393"/>
      <c r="AF92" s="393"/>
      <c r="AG92" s="345"/>
      <c r="AH92" s="1315"/>
    </row>
    <row r="93" spans="1:34" s="1564" customFormat="1" ht="25.7" customHeight="1">
      <c r="A93" s="1285"/>
      <c r="B93" s="1290"/>
      <c r="C93" s="324" t="s">
        <v>785</v>
      </c>
      <c r="D93" s="324"/>
      <c r="E93" s="324" t="s">
        <v>1788</v>
      </c>
      <c r="F93" s="324" t="s">
        <v>785</v>
      </c>
      <c r="G93" s="324" t="s">
        <v>1783</v>
      </c>
      <c r="H93" s="324" t="s">
        <v>785</v>
      </c>
      <c r="I93" s="393"/>
      <c r="J93" s="393"/>
      <c r="K93" s="327">
        <v>421</v>
      </c>
      <c r="L93" s="327">
        <v>421</v>
      </c>
      <c r="M93" s="345">
        <v>421</v>
      </c>
      <c r="N93" s="393"/>
      <c r="O93" s="611"/>
      <c r="P93" s="393"/>
      <c r="Q93" s="327">
        <v>421</v>
      </c>
      <c r="R93" s="327">
        <v>421</v>
      </c>
      <c r="S93" s="345" t="s">
        <v>295</v>
      </c>
      <c r="T93" s="327">
        <v>1</v>
      </c>
      <c r="U93" s="327" t="s">
        <v>296</v>
      </c>
      <c r="V93" s="346">
        <v>2010</v>
      </c>
      <c r="W93" s="393"/>
      <c r="X93" s="393"/>
      <c r="Y93" s="393"/>
      <c r="Z93" s="393"/>
      <c r="AA93" s="324"/>
      <c r="AB93" s="393"/>
      <c r="AC93" s="393"/>
      <c r="AD93" s="393"/>
      <c r="AE93" s="393"/>
      <c r="AF93" s="393"/>
      <c r="AG93" s="345"/>
      <c r="AH93" s="1315"/>
    </row>
    <row r="94" spans="1:34" s="1564" customFormat="1" ht="25.7" customHeight="1">
      <c r="A94" s="1285"/>
      <c r="B94" s="1290"/>
      <c r="C94" s="324" t="s">
        <v>785</v>
      </c>
      <c r="D94" s="324"/>
      <c r="E94" s="324" t="s">
        <v>2449</v>
      </c>
      <c r="F94" s="324" t="s">
        <v>785</v>
      </c>
      <c r="G94" s="324" t="s">
        <v>1785</v>
      </c>
      <c r="H94" s="324" t="s">
        <v>785</v>
      </c>
      <c r="I94" s="393"/>
      <c r="J94" s="393"/>
      <c r="K94" s="327">
        <v>6595</v>
      </c>
      <c r="L94" s="327">
        <v>499</v>
      </c>
      <c r="M94" s="345">
        <v>499</v>
      </c>
      <c r="N94" s="393"/>
      <c r="O94" s="611"/>
      <c r="P94" s="393"/>
      <c r="Q94" s="327">
        <v>499</v>
      </c>
      <c r="R94" s="327">
        <v>499</v>
      </c>
      <c r="S94" s="345" t="s">
        <v>295</v>
      </c>
      <c r="T94" s="327">
        <v>1</v>
      </c>
      <c r="U94" s="327" t="s">
        <v>296</v>
      </c>
      <c r="V94" s="346">
        <v>2013</v>
      </c>
      <c r="W94" s="393"/>
      <c r="X94" s="393"/>
      <c r="Y94" s="393"/>
      <c r="Z94" s="393"/>
      <c r="AA94" s="324"/>
      <c r="AB94" s="393"/>
      <c r="AC94" s="393"/>
      <c r="AD94" s="393"/>
      <c r="AE94" s="393"/>
      <c r="AF94" s="393"/>
      <c r="AG94" s="345"/>
      <c r="AH94" s="1315"/>
    </row>
    <row r="95" spans="1:34" s="1564" customFormat="1" ht="25.7" customHeight="1">
      <c r="A95" s="1285"/>
      <c r="B95" s="1290"/>
      <c r="C95" s="324" t="s">
        <v>785</v>
      </c>
      <c r="D95" s="324"/>
      <c r="E95" s="324" t="s">
        <v>2450</v>
      </c>
      <c r="F95" s="324" t="s">
        <v>785</v>
      </c>
      <c r="G95" s="324" t="s">
        <v>1787</v>
      </c>
      <c r="H95" s="324" t="s">
        <v>785</v>
      </c>
      <c r="I95" s="393"/>
      <c r="J95" s="393"/>
      <c r="K95" s="327">
        <v>497</v>
      </c>
      <c r="L95" s="327">
        <v>499</v>
      </c>
      <c r="M95" s="345">
        <v>499</v>
      </c>
      <c r="N95" s="393"/>
      <c r="O95" s="611"/>
      <c r="P95" s="393"/>
      <c r="Q95" s="327">
        <v>499</v>
      </c>
      <c r="R95" s="327">
        <v>499</v>
      </c>
      <c r="S95" s="345" t="s">
        <v>295</v>
      </c>
      <c r="T95" s="327">
        <v>1</v>
      </c>
      <c r="U95" s="327" t="s">
        <v>296</v>
      </c>
      <c r="V95" s="346">
        <v>2013</v>
      </c>
      <c r="W95" s="393"/>
      <c r="X95" s="393"/>
      <c r="Y95" s="393"/>
      <c r="Z95" s="393"/>
      <c r="AA95" s="324"/>
      <c r="AB95" s="393"/>
      <c r="AC95" s="393"/>
      <c r="AD95" s="393"/>
      <c r="AE95" s="393"/>
      <c r="AF95" s="393"/>
      <c r="AG95" s="345"/>
      <c r="AH95" s="1315"/>
    </row>
    <row r="96" spans="1:34" s="1564" customFormat="1" ht="25.7" customHeight="1">
      <c r="A96" s="1285"/>
      <c r="B96" s="1290"/>
      <c r="C96" s="324" t="s">
        <v>785</v>
      </c>
      <c r="D96" s="324"/>
      <c r="E96" s="324" t="s">
        <v>2451</v>
      </c>
      <c r="F96" s="324" t="s">
        <v>785</v>
      </c>
      <c r="G96" s="324" t="s">
        <v>1789</v>
      </c>
      <c r="H96" s="324" t="s">
        <v>785</v>
      </c>
      <c r="I96" s="393"/>
      <c r="J96" s="393"/>
      <c r="K96" s="327">
        <v>15036</v>
      </c>
      <c r="L96" s="327">
        <v>499</v>
      </c>
      <c r="M96" s="345">
        <v>499</v>
      </c>
      <c r="N96" s="393"/>
      <c r="O96" s="611"/>
      <c r="P96" s="393"/>
      <c r="Q96" s="327">
        <v>499</v>
      </c>
      <c r="R96" s="327">
        <v>499</v>
      </c>
      <c r="S96" s="345" t="s">
        <v>295</v>
      </c>
      <c r="T96" s="327">
        <v>1</v>
      </c>
      <c r="U96" s="327" t="s">
        <v>296</v>
      </c>
      <c r="V96" s="346">
        <v>2013</v>
      </c>
      <c r="W96" s="393"/>
      <c r="X96" s="393"/>
      <c r="Y96" s="393"/>
      <c r="Z96" s="393"/>
      <c r="AA96" s="324"/>
      <c r="AB96" s="393"/>
      <c r="AC96" s="393"/>
      <c r="AD96" s="393"/>
      <c r="AE96" s="393"/>
      <c r="AF96" s="393"/>
      <c r="AG96" s="345"/>
      <c r="AH96" s="1315"/>
    </row>
    <row r="97" spans="1:34" s="1564" customFormat="1" ht="25.7" customHeight="1">
      <c r="A97" s="1285"/>
      <c r="B97" s="1290"/>
      <c r="C97" s="324" t="s">
        <v>785</v>
      </c>
      <c r="D97" s="324"/>
      <c r="E97" s="324" t="s">
        <v>2452</v>
      </c>
      <c r="F97" s="324" t="s">
        <v>785</v>
      </c>
      <c r="G97" s="324"/>
      <c r="H97" s="324" t="s">
        <v>785</v>
      </c>
      <c r="I97" s="393"/>
      <c r="J97" s="393"/>
      <c r="K97" s="327">
        <v>12198</v>
      </c>
      <c r="L97" s="327">
        <v>499</v>
      </c>
      <c r="M97" s="345">
        <v>499</v>
      </c>
      <c r="N97" s="393">
        <v>499</v>
      </c>
      <c r="O97" s="611">
        <v>499</v>
      </c>
      <c r="P97" s="393">
        <v>499</v>
      </c>
      <c r="Q97" s="327">
        <v>499</v>
      </c>
      <c r="R97" s="327">
        <v>499</v>
      </c>
      <c r="S97" s="345" t="s">
        <v>295</v>
      </c>
      <c r="T97" s="327">
        <v>1</v>
      </c>
      <c r="U97" s="327" t="s">
        <v>296</v>
      </c>
      <c r="V97" s="346">
        <v>2015</v>
      </c>
      <c r="W97" s="393"/>
      <c r="X97" s="393"/>
      <c r="Y97" s="393"/>
      <c r="Z97" s="393"/>
      <c r="AA97" s="324"/>
      <c r="AB97" s="393"/>
      <c r="AC97" s="393"/>
      <c r="AD97" s="393"/>
      <c r="AE97" s="393"/>
      <c r="AF97" s="393"/>
      <c r="AG97" s="345"/>
      <c r="AH97" s="1315"/>
    </row>
    <row r="98" spans="1:34" s="1564" customFormat="1" ht="25.7" customHeight="1">
      <c r="A98" s="1285"/>
      <c r="B98" s="1290"/>
      <c r="C98" s="324" t="s">
        <v>785</v>
      </c>
      <c r="D98" s="324"/>
      <c r="E98" s="324" t="s">
        <v>8950</v>
      </c>
      <c r="F98" s="324" t="s">
        <v>785</v>
      </c>
      <c r="G98" s="324"/>
      <c r="H98" s="324" t="s">
        <v>785</v>
      </c>
      <c r="I98" s="393"/>
      <c r="J98" s="393"/>
      <c r="K98" s="327">
        <v>2774</v>
      </c>
      <c r="L98" s="327">
        <v>499</v>
      </c>
      <c r="M98" s="345">
        <v>499</v>
      </c>
      <c r="N98" s="393">
        <v>499</v>
      </c>
      <c r="O98" s="611">
        <v>499</v>
      </c>
      <c r="P98" s="393">
        <v>499</v>
      </c>
      <c r="Q98" s="327">
        <v>499</v>
      </c>
      <c r="R98" s="327">
        <v>499</v>
      </c>
      <c r="S98" s="345" t="s">
        <v>295</v>
      </c>
      <c r="T98" s="327">
        <v>1</v>
      </c>
      <c r="U98" s="327" t="s">
        <v>296</v>
      </c>
      <c r="V98" s="346">
        <v>2013</v>
      </c>
      <c r="W98" s="393"/>
      <c r="X98" s="393"/>
      <c r="Y98" s="393"/>
      <c r="Z98" s="393"/>
      <c r="AA98" s="324"/>
      <c r="AB98" s="393"/>
      <c r="AC98" s="393"/>
      <c r="AD98" s="393"/>
      <c r="AE98" s="393"/>
      <c r="AF98" s="393"/>
      <c r="AG98" s="345"/>
      <c r="AH98" s="1315"/>
    </row>
    <row r="99" spans="1:34" s="1564" customFormat="1" ht="25.7" customHeight="1">
      <c r="A99" s="1285"/>
      <c r="B99" s="1290"/>
      <c r="C99" s="324" t="s">
        <v>785</v>
      </c>
      <c r="D99" s="324"/>
      <c r="E99" s="324" t="s">
        <v>8951</v>
      </c>
      <c r="F99" s="324" t="s">
        <v>785</v>
      </c>
      <c r="G99" s="324"/>
      <c r="H99" s="324" t="s">
        <v>785</v>
      </c>
      <c r="I99" s="393"/>
      <c r="J99" s="393"/>
      <c r="K99" s="327">
        <v>686</v>
      </c>
      <c r="L99" s="327">
        <v>499</v>
      </c>
      <c r="M99" s="345">
        <v>499</v>
      </c>
      <c r="N99" s="393">
        <v>499</v>
      </c>
      <c r="O99" s="611">
        <v>499</v>
      </c>
      <c r="P99" s="393">
        <v>499</v>
      </c>
      <c r="Q99" s="327">
        <v>499</v>
      </c>
      <c r="R99" s="327">
        <v>499</v>
      </c>
      <c r="S99" s="345" t="s">
        <v>295</v>
      </c>
      <c r="T99" s="327">
        <v>1</v>
      </c>
      <c r="U99" s="327" t="s">
        <v>296</v>
      </c>
      <c r="V99" s="346">
        <v>2011</v>
      </c>
      <c r="W99" s="393"/>
      <c r="X99" s="393"/>
      <c r="Y99" s="393"/>
      <c r="Z99" s="393"/>
      <c r="AA99" s="324"/>
      <c r="AB99" s="393"/>
      <c r="AC99" s="393"/>
      <c r="AD99" s="393"/>
      <c r="AE99" s="393"/>
      <c r="AF99" s="393"/>
      <c r="AG99" s="345"/>
      <c r="AH99" s="1315"/>
    </row>
    <row r="100" spans="1:34" s="1564" customFormat="1" ht="25.7" customHeight="1">
      <c r="A100" s="1285"/>
      <c r="B100" s="1290"/>
      <c r="C100" s="324" t="s">
        <v>785</v>
      </c>
      <c r="D100" s="324"/>
      <c r="E100" s="324" t="s">
        <v>8952</v>
      </c>
      <c r="F100" s="324" t="s">
        <v>785</v>
      </c>
      <c r="G100" s="324"/>
      <c r="H100" s="324" t="s">
        <v>785</v>
      </c>
      <c r="I100" s="393"/>
      <c r="J100" s="393"/>
      <c r="K100" s="327">
        <v>1574</v>
      </c>
      <c r="L100" s="327">
        <v>499</v>
      </c>
      <c r="M100" s="345">
        <v>499</v>
      </c>
      <c r="N100" s="393"/>
      <c r="O100" s="611"/>
      <c r="P100" s="393"/>
      <c r="Q100" s="327">
        <v>499</v>
      </c>
      <c r="R100" s="327">
        <v>499</v>
      </c>
      <c r="S100" s="345" t="s">
        <v>295</v>
      </c>
      <c r="T100" s="327">
        <v>1</v>
      </c>
      <c r="U100" s="327" t="s">
        <v>296</v>
      </c>
      <c r="V100" s="346">
        <v>2011</v>
      </c>
      <c r="W100" s="393"/>
      <c r="X100" s="393"/>
      <c r="Y100" s="393"/>
      <c r="Z100" s="393"/>
      <c r="AA100" s="324"/>
      <c r="AB100" s="393"/>
      <c r="AC100" s="393"/>
      <c r="AD100" s="393"/>
      <c r="AE100" s="393"/>
      <c r="AF100" s="393"/>
      <c r="AG100" s="345"/>
      <c r="AH100" s="1315"/>
    </row>
    <row r="101" spans="1:34" s="1564" customFormat="1" ht="25.7" customHeight="1">
      <c r="A101" s="1285"/>
      <c r="B101" s="1290"/>
      <c r="C101" s="324" t="s">
        <v>785</v>
      </c>
      <c r="D101" s="324"/>
      <c r="E101" s="324" t="s">
        <v>8953</v>
      </c>
      <c r="F101" s="324" t="s">
        <v>785</v>
      </c>
      <c r="G101" s="324"/>
      <c r="H101" s="324" t="s">
        <v>785</v>
      </c>
      <c r="I101" s="393"/>
      <c r="J101" s="393"/>
      <c r="K101" s="327">
        <v>747</v>
      </c>
      <c r="L101" s="327">
        <v>499</v>
      </c>
      <c r="M101" s="345">
        <v>499</v>
      </c>
      <c r="N101" s="393"/>
      <c r="O101" s="611"/>
      <c r="P101" s="393"/>
      <c r="Q101" s="327">
        <v>499</v>
      </c>
      <c r="R101" s="327">
        <v>499</v>
      </c>
      <c r="S101" s="345" t="s">
        <v>295</v>
      </c>
      <c r="T101" s="327">
        <v>1</v>
      </c>
      <c r="U101" s="327" t="s">
        <v>296</v>
      </c>
      <c r="V101" s="346"/>
      <c r="W101" s="393"/>
      <c r="X101" s="393"/>
      <c r="Y101" s="393"/>
      <c r="Z101" s="393"/>
      <c r="AA101" s="324"/>
      <c r="AB101" s="393"/>
      <c r="AC101" s="393"/>
      <c r="AD101" s="393"/>
      <c r="AE101" s="393"/>
      <c r="AF101" s="393"/>
      <c r="AG101" s="345"/>
      <c r="AH101" s="1315"/>
    </row>
    <row r="102" spans="1:34" s="1564" customFormat="1" ht="25.7" customHeight="1">
      <c r="A102" s="1285"/>
      <c r="B102" s="1290"/>
      <c r="C102" s="324" t="s">
        <v>785</v>
      </c>
      <c r="D102" s="324"/>
      <c r="E102" s="324" t="s">
        <v>8954</v>
      </c>
      <c r="F102" s="324" t="s">
        <v>785</v>
      </c>
      <c r="G102" s="324"/>
      <c r="H102" s="324" t="s">
        <v>785</v>
      </c>
      <c r="I102" s="393"/>
      <c r="J102" s="393"/>
      <c r="K102" s="327">
        <v>3117</v>
      </c>
      <c r="L102" s="327">
        <v>499</v>
      </c>
      <c r="M102" s="345">
        <v>499</v>
      </c>
      <c r="N102" s="393"/>
      <c r="O102" s="611"/>
      <c r="P102" s="393"/>
      <c r="Q102" s="327">
        <v>499</v>
      </c>
      <c r="R102" s="327">
        <v>499</v>
      </c>
      <c r="S102" s="345" t="s">
        <v>295</v>
      </c>
      <c r="T102" s="327">
        <v>1</v>
      </c>
      <c r="U102" s="327" t="s">
        <v>296</v>
      </c>
      <c r="V102" s="346">
        <v>2010</v>
      </c>
      <c r="W102" s="393"/>
      <c r="X102" s="393"/>
      <c r="Y102" s="393"/>
      <c r="Z102" s="393"/>
      <c r="AA102" s="324"/>
      <c r="AB102" s="393"/>
      <c r="AC102" s="393"/>
      <c r="AD102" s="393"/>
      <c r="AE102" s="393"/>
      <c r="AF102" s="393"/>
      <c r="AG102" s="345"/>
      <c r="AH102" s="1315"/>
    </row>
    <row r="103" spans="1:34" s="1564" customFormat="1" ht="25.7" customHeight="1">
      <c r="A103" s="1285"/>
      <c r="B103" s="1290"/>
      <c r="C103" s="324" t="s">
        <v>785</v>
      </c>
      <c r="D103" s="324"/>
      <c r="E103" s="324" t="s">
        <v>8955</v>
      </c>
      <c r="F103" s="324" t="s">
        <v>785</v>
      </c>
      <c r="G103" s="324"/>
      <c r="H103" s="324" t="s">
        <v>785</v>
      </c>
      <c r="I103" s="393"/>
      <c r="J103" s="393"/>
      <c r="K103" s="327">
        <v>9366</v>
      </c>
      <c r="L103" s="327">
        <v>499</v>
      </c>
      <c r="M103" s="345">
        <v>499</v>
      </c>
      <c r="N103" s="393"/>
      <c r="O103" s="611"/>
      <c r="P103" s="393"/>
      <c r="Q103" s="327">
        <v>499</v>
      </c>
      <c r="R103" s="327">
        <v>499</v>
      </c>
      <c r="S103" s="345" t="s">
        <v>295</v>
      </c>
      <c r="T103" s="327">
        <v>1</v>
      </c>
      <c r="U103" s="327" t="s">
        <v>296</v>
      </c>
      <c r="V103" s="346">
        <v>2010</v>
      </c>
      <c r="W103" s="393"/>
      <c r="X103" s="393"/>
      <c r="Y103" s="393"/>
      <c r="Z103" s="393"/>
      <c r="AA103" s="324"/>
      <c r="AB103" s="393"/>
      <c r="AC103" s="393"/>
      <c r="AD103" s="393"/>
      <c r="AE103" s="393"/>
      <c r="AF103" s="393"/>
      <c r="AG103" s="345"/>
      <c r="AH103" s="1315"/>
    </row>
    <row r="104" spans="1:34" s="1564" customFormat="1" ht="25.7" customHeight="1">
      <c r="A104" s="1285"/>
      <c r="B104" s="1290"/>
      <c r="C104" s="324" t="s">
        <v>785</v>
      </c>
      <c r="D104" s="324"/>
      <c r="E104" s="324" t="s">
        <v>8956</v>
      </c>
      <c r="F104" s="324" t="s">
        <v>785</v>
      </c>
      <c r="G104" s="324"/>
      <c r="H104" s="324" t="s">
        <v>785</v>
      </c>
      <c r="I104" s="393"/>
      <c r="J104" s="393"/>
      <c r="K104" s="327">
        <v>836</v>
      </c>
      <c r="L104" s="327">
        <v>499</v>
      </c>
      <c r="M104" s="345">
        <v>499</v>
      </c>
      <c r="N104" s="393"/>
      <c r="O104" s="611"/>
      <c r="P104" s="393"/>
      <c r="Q104" s="327">
        <v>499</v>
      </c>
      <c r="R104" s="327">
        <v>499</v>
      </c>
      <c r="S104" s="345" t="s">
        <v>295</v>
      </c>
      <c r="T104" s="327">
        <v>1</v>
      </c>
      <c r="U104" s="327" t="s">
        <v>296</v>
      </c>
      <c r="V104" s="346"/>
      <c r="W104" s="393"/>
      <c r="X104" s="393"/>
      <c r="Y104" s="393"/>
      <c r="Z104" s="393"/>
      <c r="AA104" s="324"/>
      <c r="AB104" s="393"/>
      <c r="AC104" s="393"/>
      <c r="AD104" s="393"/>
      <c r="AE104" s="393"/>
      <c r="AF104" s="393"/>
      <c r="AG104" s="345"/>
      <c r="AH104" s="1315"/>
    </row>
    <row r="105" spans="1:34" s="1564" customFormat="1" ht="25.7" customHeight="1">
      <c r="A105" s="1285"/>
      <c r="B105" s="1290"/>
      <c r="C105" s="324" t="s">
        <v>785</v>
      </c>
      <c r="D105" s="324"/>
      <c r="E105" s="324" t="s">
        <v>8957</v>
      </c>
      <c r="F105" s="324" t="s">
        <v>785</v>
      </c>
      <c r="G105" s="324"/>
      <c r="H105" s="324" t="s">
        <v>785</v>
      </c>
      <c r="I105" s="393"/>
      <c r="J105" s="393"/>
      <c r="K105" s="327">
        <v>847</v>
      </c>
      <c r="L105" s="327">
        <v>499</v>
      </c>
      <c r="M105" s="345">
        <v>499</v>
      </c>
      <c r="N105" s="393"/>
      <c r="O105" s="611"/>
      <c r="P105" s="393"/>
      <c r="Q105" s="327">
        <v>499</v>
      </c>
      <c r="R105" s="327">
        <v>499</v>
      </c>
      <c r="S105" s="327" t="s">
        <v>295</v>
      </c>
      <c r="T105" s="327">
        <v>1</v>
      </c>
      <c r="U105" s="327" t="s">
        <v>296</v>
      </c>
      <c r="V105" s="346">
        <v>2013</v>
      </c>
      <c r="W105" s="393"/>
      <c r="X105" s="393"/>
      <c r="Y105" s="393"/>
      <c r="Z105" s="393"/>
      <c r="AA105" s="324"/>
      <c r="AB105" s="393"/>
      <c r="AC105" s="393"/>
      <c r="AD105" s="393"/>
      <c r="AE105" s="393"/>
      <c r="AF105" s="393"/>
      <c r="AG105" s="345"/>
      <c r="AH105" s="1315"/>
    </row>
    <row r="106" spans="1:34" s="1564" customFormat="1" ht="25.7" customHeight="1">
      <c r="A106" s="1285"/>
      <c r="B106" s="1290"/>
      <c r="C106" s="346" t="s">
        <v>785</v>
      </c>
      <c r="D106" s="346"/>
      <c r="E106" s="346" t="s">
        <v>11818</v>
      </c>
      <c r="F106" s="346" t="s">
        <v>785</v>
      </c>
      <c r="G106" s="324"/>
      <c r="H106" s="346" t="s">
        <v>785</v>
      </c>
      <c r="I106" s="393"/>
      <c r="J106" s="393"/>
      <c r="K106" s="345"/>
      <c r="L106" s="345">
        <v>499</v>
      </c>
      <c r="M106" s="345">
        <v>499</v>
      </c>
      <c r="N106" s="393"/>
      <c r="O106" s="611"/>
      <c r="P106" s="393"/>
      <c r="Q106" s="345">
        <v>499</v>
      </c>
      <c r="R106" s="345">
        <v>499</v>
      </c>
      <c r="S106" s="345" t="s">
        <v>295</v>
      </c>
      <c r="T106" s="345">
        <v>1</v>
      </c>
      <c r="U106" s="327" t="s">
        <v>296</v>
      </c>
      <c r="V106" s="346">
        <v>2014</v>
      </c>
      <c r="W106" s="393"/>
      <c r="X106" s="393"/>
      <c r="Y106" s="393"/>
      <c r="Z106" s="393"/>
      <c r="AA106" s="324"/>
      <c r="AB106" s="393"/>
      <c r="AC106" s="393"/>
      <c r="AD106" s="393"/>
      <c r="AE106" s="393"/>
      <c r="AF106" s="393"/>
      <c r="AG106" s="345"/>
      <c r="AH106" s="1315"/>
    </row>
    <row r="107" spans="1:34" s="1564" customFormat="1" ht="25.7" customHeight="1">
      <c r="A107" s="1285"/>
      <c r="B107" s="1290"/>
      <c r="C107" s="324" t="s">
        <v>785</v>
      </c>
      <c r="D107" s="324"/>
      <c r="E107" s="324" t="s">
        <v>11821</v>
      </c>
      <c r="F107" s="324" t="s">
        <v>785</v>
      </c>
      <c r="G107" s="324"/>
      <c r="H107" s="324" t="s">
        <v>785</v>
      </c>
      <c r="I107" s="393"/>
      <c r="J107" s="393"/>
      <c r="K107" s="327"/>
      <c r="L107" s="327">
        <v>499</v>
      </c>
      <c r="M107" s="345">
        <v>499</v>
      </c>
      <c r="N107" s="393"/>
      <c r="O107" s="611"/>
      <c r="P107" s="393"/>
      <c r="Q107" s="327">
        <v>499</v>
      </c>
      <c r="R107" s="327">
        <v>499</v>
      </c>
      <c r="S107" s="327" t="s">
        <v>295</v>
      </c>
      <c r="T107" s="327">
        <v>1</v>
      </c>
      <c r="U107" s="327" t="s">
        <v>296</v>
      </c>
      <c r="V107" s="346">
        <v>2017</v>
      </c>
      <c r="W107" s="393"/>
      <c r="X107" s="393"/>
      <c r="Y107" s="393"/>
      <c r="Z107" s="393"/>
      <c r="AA107" s="324"/>
      <c r="AB107" s="393"/>
      <c r="AC107" s="393"/>
      <c r="AD107" s="393"/>
      <c r="AE107" s="393"/>
      <c r="AF107" s="393"/>
      <c r="AG107" s="345"/>
      <c r="AH107" s="1315"/>
    </row>
    <row r="108" spans="1:34" s="1564" customFormat="1" ht="25.7" customHeight="1">
      <c r="A108" s="1285"/>
      <c r="B108" s="1290"/>
      <c r="C108" s="346" t="s">
        <v>785</v>
      </c>
      <c r="D108" s="346"/>
      <c r="E108" s="346" t="s">
        <v>11825</v>
      </c>
      <c r="F108" s="346" t="s">
        <v>785</v>
      </c>
      <c r="G108" s="324"/>
      <c r="H108" s="346" t="s">
        <v>785</v>
      </c>
      <c r="I108" s="393"/>
      <c r="J108" s="393"/>
      <c r="K108" s="345"/>
      <c r="L108" s="345">
        <v>499</v>
      </c>
      <c r="M108" s="345">
        <v>499</v>
      </c>
      <c r="N108" s="393"/>
      <c r="O108" s="611"/>
      <c r="P108" s="393"/>
      <c r="Q108" s="327">
        <v>499</v>
      </c>
      <c r="R108" s="345">
        <v>499</v>
      </c>
      <c r="S108" s="345" t="s">
        <v>295</v>
      </c>
      <c r="T108" s="345">
        <v>1</v>
      </c>
      <c r="U108" s="345" t="s">
        <v>296</v>
      </c>
      <c r="V108" s="346">
        <v>2011</v>
      </c>
      <c r="W108" s="393"/>
      <c r="X108" s="393"/>
      <c r="Y108" s="393"/>
      <c r="Z108" s="393"/>
      <c r="AA108" s="324"/>
      <c r="AB108" s="393"/>
      <c r="AC108" s="393"/>
      <c r="AD108" s="393"/>
      <c r="AE108" s="393"/>
      <c r="AF108" s="393"/>
      <c r="AG108" s="345"/>
      <c r="AH108" s="1315"/>
    </row>
    <row r="109" spans="1:34" s="1564" customFormat="1" ht="25.7" customHeight="1">
      <c r="A109" s="1539"/>
      <c r="B109" s="1290"/>
      <c r="C109" s="346" t="s">
        <v>785</v>
      </c>
      <c r="D109" s="346"/>
      <c r="E109" s="346" t="s">
        <v>11834</v>
      </c>
      <c r="F109" s="346" t="s">
        <v>785</v>
      </c>
      <c r="G109" s="324" t="s">
        <v>11822</v>
      </c>
      <c r="H109" s="346" t="s">
        <v>785</v>
      </c>
      <c r="I109" s="324" t="s">
        <v>11823</v>
      </c>
      <c r="J109" s="393" t="s">
        <v>11824</v>
      </c>
      <c r="K109" s="345"/>
      <c r="L109" s="345">
        <v>499</v>
      </c>
      <c r="M109" s="345">
        <v>499</v>
      </c>
      <c r="N109" s="327"/>
      <c r="O109" s="327"/>
      <c r="P109" s="327"/>
      <c r="Q109" s="345">
        <v>499</v>
      </c>
      <c r="R109" s="345">
        <v>499</v>
      </c>
      <c r="S109" s="345" t="s">
        <v>295</v>
      </c>
      <c r="T109" s="345">
        <v>1</v>
      </c>
      <c r="U109" s="345" t="s">
        <v>296</v>
      </c>
      <c r="V109" s="346">
        <v>2008</v>
      </c>
      <c r="W109" s="393" t="s">
        <v>11819</v>
      </c>
      <c r="X109" s="393" t="s">
        <v>11820</v>
      </c>
      <c r="Y109" s="393"/>
      <c r="Z109" s="393" t="s">
        <v>2928</v>
      </c>
      <c r="AA109" s="324"/>
      <c r="AB109" s="393"/>
      <c r="AC109" s="393"/>
      <c r="AD109" s="393"/>
      <c r="AE109" s="393"/>
      <c r="AF109" s="393"/>
      <c r="AG109" s="345"/>
      <c r="AH109" s="1315"/>
    </row>
    <row r="110" spans="1:34" s="1564" customFormat="1" ht="25.7" customHeight="1">
      <c r="A110" s="1539"/>
      <c r="B110" s="1290"/>
      <c r="C110" s="346" t="s">
        <v>785</v>
      </c>
      <c r="D110" s="346"/>
      <c r="E110" s="346" t="s">
        <v>11838</v>
      </c>
      <c r="F110" s="346" t="s">
        <v>785</v>
      </c>
      <c r="G110" s="346" t="s">
        <v>11826</v>
      </c>
      <c r="H110" s="346" t="s">
        <v>785</v>
      </c>
      <c r="I110" s="346" t="s">
        <v>11827</v>
      </c>
      <c r="J110" s="346" t="s">
        <v>11828</v>
      </c>
      <c r="K110" s="345"/>
      <c r="L110" s="345">
        <v>499</v>
      </c>
      <c r="M110" s="345">
        <v>499</v>
      </c>
      <c r="N110" s="346"/>
      <c r="O110" s="346"/>
      <c r="P110" s="346"/>
      <c r="Q110" s="345">
        <v>499</v>
      </c>
      <c r="R110" s="345">
        <v>499</v>
      </c>
      <c r="S110" s="345" t="s">
        <v>295</v>
      </c>
      <c r="T110" s="345">
        <v>1</v>
      </c>
      <c r="U110" s="345" t="s">
        <v>296</v>
      </c>
      <c r="V110" s="346">
        <v>2016</v>
      </c>
      <c r="W110" s="346"/>
      <c r="X110" s="346" t="s">
        <v>11820</v>
      </c>
      <c r="Y110" s="346">
        <v>0</v>
      </c>
      <c r="Z110" s="346"/>
      <c r="AA110" s="346"/>
      <c r="AB110" s="346"/>
      <c r="AC110" s="346"/>
      <c r="AD110" s="346"/>
      <c r="AE110" s="346"/>
      <c r="AF110" s="346"/>
      <c r="AG110" s="345"/>
      <c r="AH110" s="1315"/>
    </row>
    <row r="111" spans="1:34" s="1564" customFormat="1" ht="25.7" customHeight="1">
      <c r="A111" s="1539"/>
      <c r="B111" s="1290"/>
      <c r="C111" s="346" t="s">
        <v>785</v>
      </c>
      <c r="D111" s="346"/>
      <c r="E111" s="404" t="s">
        <v>11842</v>
      </c>
      <c r="F111" s="346" t="s">
        <v>785</v>
      </c>
      <c r="G111" s="346" t="s">
        <v>11829</v>
      </c>
      <c r="H111" s="346" t="s">
        <v>785</v>
      </c>
      <c r="I111" s="346" t="s">
        <v>11830</v>
      </c>
      <c r="J111" s="346" t="s">
        <v>11831</v>
      </c>
      <c r="K111" s="666"/>
      <c r="L111" s="666">
        <v>499</v>
      </c>
      <c r="M111" s="345">
        <v>499</v>
      </c>
      <c r="N111" s="346"/>
      <c r="O111" s="346"/>
      <c r="P111" s="346"/>
      <c r="Q111" s="404">
        <v>499</v>
      </c>
      <c r="R111" s="404">
        <v>499</v>
      </c>
      <c r="S111" s="345" t="s">
        <v>295</v>
      </c>
      <c r="T111" s="345">
        <v>1</v>
      </c>
      <c r="U111" s="345" t="s">
        <v>296</v>
      </c>
      <c r="V111" s="346">
        <v>2016</v>
      </c>
      <c r="W111" s="346"/>
      <c r="X111" s="346" t="s">
        <v>11820</v>
      </c>
      <c r="Y111" s="346" t="s">
        <v>11832</v>
      </c>
      <c r="Z111" s="346" t="s">
        <v>11833</v>
      </c>
      <c r="AA111" s="346"/>
      <c r="AB111" s="346"/>
      <c r="AC111" s="346"/>
      <c r="AD111" s="346"/>
      <c r="AE111" s="346"/>
      <c r="AF111" s="346"/>
      <c r="AG111" s="345"/>
      <c r="AH111" s="1315"/>
    </row>
    <row r="112" spans="1:34" s="1564" customFormat="1" ht="25.7" customHeight="1">
      <c r="A112" s="1539"/>
      <c r="B112" s="1290"/>
      <c r="C112" s="346" t="s">
        <v>785</v>
      </c>
      <c r="D112" s="346"/>
      <c r="E112" s="404" t="s">
        <v>11845</v>
      </c>
      <c r="F112" s="346" t="s">
        <v>785</v>
      </c>
      <c r="G112" s="346" t="s">
        <v>11835</v>
      </c>
      <c r="H112" s="346" t="s">
        <v>785</v>
      </c>
      <c r="I112" s="346" t="s">
        <v>11836</v>
      </c>
      <c r="J112" s="346" t="s">
        <v>11837</v>
      </c>
      <c r="K112" s="666"/>
      <c r="L112" s="666">
        <v>499</v>
      </c>
      <c r="M112" s="345">
        <v>499</v>
      </c>
      <c r="N112" s="346"/>
      <c r="O112" s="346"/>
      <c r="P112" s="346"/>
      <c r="Q112" s="404">
        <v>499</v>
      </c>
      <c r="R112" s="404">
        <v>499</v>
      </c>
      <c r="S112" s="345" t="s">
        <v>295</v>
      </c>
      <c r="T112" s="345">
        <v>1</v>
      </c>
      <c r="U112" s="345" t="s">
        <v>296</v>
      </c>
      <c r="V112" s="346">
        <v>2019</v>
      </c>
      <c r="W112" s="346"/>
      <c r="X112" s="346" t="s">
        <v>11820</v>
      </c>
      <c r="Y112" s="346" t="s">
        <v>11832</v>
      </c>
      <c r="Z112" s="346" t="s">
        <v>11833</v>
      </c>
      <c r="AA112" s="346"/>
      <c r="AB112" s="346"/>
      <c r="AC112" s="346"/>
      <c r="AD112" s="346"/>
      <c r="AE112" s="346"/>
      <c r="AF112" s="346"/>
      <c r="AG112" s="345"/>
      <c r="AH112" s="1315"/>
    </row>
    <row r="113" spans="1:34" s="1564" customFormat="1" ht="25.7" customHeight="1">
      <c r="A113" s="1539"/>
      <c r="B113" s="1290"/>
      <c r="C113" s="346" t="s">
        <v>785</v>
      </c>
      <c r="D113" s="346"/>
      <c r="E113" s="404" t="s">
        <v>11848</v>
      </c>
      <c r="F113" s="346" t="s">
        <v>785</v>
      </c>
      <c r="G113" s="346" t="s">
        <v>11839</v>
      </c>
      <c r="H113" s="346" t="s">
        <v>785</v>
      </c>
      <c r="I113" s="346" t="s">
        <v>11840</v>
      </c>
      <c r="J113" s="346" t="s">
        <v>11841</v>
      </c>
      <c r="K113" s="345"/>
      <c r="L113" s="666">
        <v>499</v>
      </c>
      <c r="M113" s="345">
        <v>499</v>
      </c>
      <c r="N113" s="346"/>
      <c r="O113" s="346"/>
      <c r="P113" s="346"/>
      <c r="Q113" s="404">
        <v>499</v>
      </c>
      <c r="R113" s="404">
        <v>499</v>
      </c>
      <c r="S113" s="345" t="s">
        <v>295</v>
      </c>
      <c r="T113" s="345">
        <v>1</v>
      </c>
      <c r="U113" s="345" t="s">
        <v>296</v>
      </c>
      <c r="V113" s="346">
        <v>2020</v>
      </c>
      <c r="W113" s="346"/>
      <c r="X113" s="346" t="s">
        <v>11820</v>
      </c>
      <c r="Y113" s="346" t="s">
        <v>11832</v>
      </c>
      <c r="Z113" s="346" t="s">
        <v>11833</v>
      </c>
      <c r="AA113" s="346"/>
      <c r="AB113" s="346"/>
      <c r="AC113" s="346"/>
      <c r="AD113" s="346"/>
      <c r="AE113" s="346"/>
      <c r="AF113" s="346"/>
      <c r="AG113" s="345"/>
      <c r="AH113" s="1315"/>
    </row>
    <row r="114" spans="1:34" s="1564" customFormat="1" ht="25.7" customHeight="1">
      <c r="A114" s="1539"/>
      <c r="B114" s="1290"/>
      <c r="C114" s="346" t="s">
        <v>785</v>
      </c>
      <c r="D114" s="346"/>
      <c r="E114" s="404" t="s">
        <v>11849</v>
      </c>
      <c r="F114" s="346" t="s">
        <v>785</v>
      </c>
      <c r="G114" s="404" t="s">
        <v>11843</v>
      </c>
      <c r="H114" s="346" t="s">
        <v>785</v>
      </c>
      <c r="I114" s="346" t="s">
        <v>11840</v>
      </c>
      <c r="J114" s="346" t="s">
        <v>11844</v>
      </c>
      <c r="K114" s="666"/>
      <c r="L114" s="666">
        <v>499</v>
      </c>
      <c r="M114" s="345">
        <v>499</v>
      </c>
      <c r="N114" s="346"/>
      <c r="O114" s="346"/>
      <c r="P114" s="346"/>
      <c r="Q114" s="404">
        <v>499</v>
      </c>
      <c r="R114" s="404">
        <v>499</v>
      </c>
      <c r="S114" s="345" t="s">
        <v>295</v>
      </c>
      <c r="T114" s="345">
        <v>1</v>
      </c>
      <c r="U114" s="345" t="s">
        <v>296</v>
      </c>
      <c r="V114" s="346">
        <v>2020</v>
      </c>
      <c r="W114" s="346"/>
      <c r="X114" s="346" t="s">
        <v>11820</v>
      </c>
      <c r="Y114" s="346" t="s">
        <v>11832</v>
      </c>
      <c r="Z114" s="346" t="s">
        <v>11833</v>
      </c>
      <c r="AA114" s="346"/>
      <c r="AB114" s="346"/>
      <c r="AC114" s="346"/>
      <c r="AD114" s="346"/>
      <c r="AE114" s="346"/>
      <c r="AF114" s="346"/>
      <c r="AG114" s="345"/>
      <c r="AH114" s="1315"/>
    </row>
    <row r="115" spans="1:34" s="1564" customFormat="1" ht="25.7" customHeight="1">
      <c r="A115" s="1539"/>
      <c r="B115" s="1290"/>
      <c r="C115" s="346" t="s">
        <v>785</v>
      </c>
      <c r="D115" s="346"/>
      <c r="E115" s="404" t="s">
        <v>11850</v>
      </c>
      <c r="F115" s="346" t="s">
        <v>785</v>
      </c>
      <c r="G115" s="404" t="s">
        <v>11846</v>
      </c>
      <c r="H115" s="346" t="s">
        <v>785</v>
      </c>
      <c r="I115" s="346" t="s">
        <v>11840</v>
      </c>
      <c r="J115" s="346" t="s">
        <v>11847</v>
      </c>
      <c r="K115" s="666"/>
      <c r="L115" s="666">
        <v>499</v>
      </c>
      <c r="M115" s="345">
        <v>499</v>
      </c>
      <c r="N115" s="346"/>
      <c r="O115" s="346"/>
      <c r="P115" s="346"/>
      <c r="Q115" s="404">
        <v>499</v>
      </c>
      <c r="R115" s="404">
        <v>499</v>
      </c>
      <c r="S115" s="345" t="s">
        <v>295</v>
      </c>
      <c r="T115" s="345">
        <v>1</v>
      </c>
      <c r="U115" s="345" t="s">
        <v>296</v>
      </c>
      <c r="V115" s="346">
        <v>2004</v>
      </c>
      <c r="W115" s="346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5"/>
      <c r="AH115" s="1315"/>
    </row>
    <row r="116" spans="1:34" s="1564" customFormat="1" ht="25.7" customHeight="1">
      <c r="A116" s="1539"/>
      <c r="B116" s="1290"/>
      <c r="C116" s="346" t="s">
        <v>785</v>
      </c>
      <c r="D116" s="346"/>
      <c r="E116" s="404" t="s">
        <v>13588</v>
      </c>
      <c r="F116" s="346" t="s">
        <v>785</v>
      </c>
      <c r="G116" s="291"/>
      <c r="H116" s="346" t="s">
        <v>785</v>
      </c>
      <c r="I116" s="236"/>
      <c r="J116" s="236"/>
      <c r="K116" s="666">
        <v>3243</v>
      </c>
      <c r="L116" s="666"/>
      <c r="M116" s="345"/>
      <c r="N116" s="236"/>
      <c r="O116" s="236"/>
      <c r="P116" s="236"/>
      <c r="Q116" s="404">
        <v>499</v>
      </c>
      <c r="R116" s="404">
        <v>499</v>
      </c>
      <c r="S116" s="345" t="s">
        <v>5808</v>
      </c>
      <c r="T116" s="345">
        <v>1</v>
      </c>
      <c r="U116" s="345" t="s">
        <v>296</v>
      </c>
      <c r="V116" s="346">
        <v>2002</v>
      </c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324" t="s">
        <v>18967</v>
      </c>
      <c r="AH116" s="1315"/>
    </row>
    <row r="117" spans="1:34" s="1564" customFormat="1" ht="25.7" customHeight="1">
      <c r="A117" s="1539"/>
      <c r="B117" s="1290"/>
      <c r="C117" s="346" t="s">
        <v>785</v>
      </c>
      <c r="D117" s="346"/>
      <c r="E117" s="404" t="s">
        <v>13589</v>
      </c>
      <c r="F117" s="346" t="s">
        <v>785</v>
      </c>
      <c r="G117" s="404"/>
      <c r="H117" s="346" t="s">
        <v>785</v>
      </c>
      <c r="I117" s="346"/>
      <c r="J117" s="346"/>
      <c r="K117" s="666">
        <v>32600</v>
      </c>
      <c r="L117" s="666"/>
      <c r="M117" s="345"/>
      <c r="N117" s="346"/>
      <c r="O117" s="346"/>
      <c r="P117" s="346"/>
      <c r="Q117" s="404">
        <v>414</v>
      </c>
      <c r="R117" s="404">
        <v>414</v>
      </c>
      <c r="S117" s="345" t="s">
        <v>5808</v>
      </c>
      <c r="T117" s="345">
        <v>1</v>
      </c>
      <c r="U117" s="345" t="s">
        <v>296</v>
      </c>
      <c r="V117" s="346">
        <v>2022</v>
      </c>
      <c r="W117" s="346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24" t="s">
        <v>1854</v>
      </c>
      <c r="AH117" s="1315"/>
    </row>
    <row r="118" spans="1:34" s="1564" customFormat="1" ht="25.7" customHeight="1">
      <c r="A118" s="1539"/>
      <c r="B118" s="1290"/>
      <c r="C118" s="346" t="s">
        <v>785</v>
      </c>
      <c r="D118" s="346"/>
      <c r="E118" s="404" t="s">
        <v>13590</v>
      </c>
      <c r="F118" s="346" t="s">
        <v>785</v>
      </c>
      <c r="G118" s="404"/>
      <c r="H118" s="346" t="s">
        <v>785</v>
      </c>
      <c r="I118" s="346"/>
      <c r="J118" s="346"/>
      <c r="K118" s="666">
        <v>1206</v>
      </c>
      <c r="L118" s="666"/>
      <c r="M118" s="345"/>
      <c r="N118" s="346"/>
      <c r="O118" s="346"/>
      <c r="P118" s="346"/>
      <c r="Q118" s="404">
        <v>400</v>
      </c>
      <c r="R118" s="404">
        <v>400</v>
      </c>
      <c r="S118" s="345" t="s">
        <v>5808</v>
      </c>
      <c r="T118" s="345">
        <v>1</v>
      </c>
      <c r="U118" s="345" t="s">
        <v>296</v>
      </c>
      <c r="V118" s="346">
        <v>1996</v>
      </c>
      <c r="W118" s="346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24" t="s">
        <v>1854</v>
      </c>
      <c r="AH118" s="1315"/>
    </row>
    <row r="119" spans="1:34" s="1564" customFormat="1" ht="25.7" customHeight="1">
      <c r="A119" s="1539"/>
      <c r="B119" s="1290"/>
      <c r="C119" s="346" t="s">
        <v>785</v>
      </c>
      <c r="D119" s="346"/>
      <c r="E119" s="404" t="s">
        <v>13591</v>
      </c>
      <c r="F119" s="346" t="s">
        <v>785</v>
      </c>
      <c r="G119" s="404"/>
      <c r="H119" s="346" t="s">
        <v>785</v>
      </c>
      <c r="I119" s="346"/>
      <c r="J119" s="346"/>
      <c r="K119" s="666">
        <v>7395</v>
      </c>
      <c r="L119" s="666"/>
      <c r="M119" s="345"/>
      <c r="N119" s="346"/>
      <c r="O119" s="346"/>
      <c r="P119" s="346"/>
      <c r="Q119" s="404">
        <v>400</v>
      </c>
      <c r="R119" s="404">
        <v>400</v>
      </c>
      <c r="S119" s="345" t="s">
        <v>5808</v>
      </c>
      <c r="T119" s="345">
        <v>1</v>
      </c>
      <c r="U119" s="345" t="s">
        <v>296</v>
      </c>
      <c r="V119" s="346">
        <v>2012</v>
      </c>
      <c r="W119" s="346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24" t="s">
        <v>1854</v>
      </c>
      <c r="AH119" s="1315"/>
    </row>
    <row r="120" spans="1:34" s="1564" customFormat="1" ht="25.7" customHeight="1">
      <c r="A120" s="1539"/>
      <c r="B120" s="1290"/>
      <c r="C120" s="346" t="s">
        <v>785</v>
      </c>
      <c r="D120" s="346"/>
      <c r="E120" s="404" t="s">
        <v>13592</v>
      </c>
      <c r="F120" s="346" t="s">
        <v>785</v>
      </c>
      <c r="G120" s="404"/>
      <c r="H120" s="346" t="s">
        <v>785</v>
      </c>
      <c r="I120" s="346"/>
      <c r="J120" s="346"/>
      <c r="K120" s="666">
        <v>1230</v>
      </c>
      <c r="L120" s="666"/>
      <c r="M120" s="345"/>
      <c r="N120" s="346"/>
      <c r="O120" s="346"/>
      <c r="P120" s="346"/>
      <c r="Q120" s="404">
        <v>400</v>
      </c>
      <c r="R120" s="404">
        <v>400</v>
      </c>
      <c r="S120" s="345" t="s">
        <v>5808</v>
      </c>
      <c r="T120" s="345">
        <v>1</v>
      </c>
      <c r="U120" s="345" t="s">
        <v>296</v>
      </c>
      <c r="V120" s="346">
        <v>2017</v>
      </c>
      <c r="W120" s="346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24" t="s">
        <v>1854</v>
      </c>
      <c r="AH120" s="1315"/>
    </row>
    <row r="121" spans="1:34" s="1564" customFormat="1" ht="25.7" customHeight="1">
      <c r="A121" s="1539"/>
      <c r="B121" s="1290"/>
      <c r="C121" s="346" t="s">
        <v>785</v>
      </c>
      <c r="D121" s="346"/>
      <c r="E121" s="404" t="s">
        <v>13593</v>
      </c>
      <c r="F121" s="346" t="s">
        <v>785</v>
      </c>
      <c r="G121" s="404"/>
      <c r="H121" s="346" t="s">
        <v>785</v>
      </c>
      <c r="I121" s="346"/>
      <c r="J121" s="346"/>
      <c r="K121" s="666">
        <v>990</v>
      </c>
      <c r="L121" s="666"/>
      <c r="M121" s="345"/>
      <c r="N121" s="346"/>
      <c r="O121" s="346"/>
      <c r="P121" s="346"/>
      <c r="Q121" s="404">
        <v>400</v>
      </c>
      <c r="R121" s="404">
        <v>400</v>
      </c>
      <c r="S121" s="345" t="s">
        <v>5808</v>
      </c>
      <c r="T121" s="345">
        <v>1</v>
      </c>
      <c r="U121" s="345" t="s">
        <v>296</v>
      </c>
      <c r="V121" s="346">
        <v>2013</v>
      </c>
      <c r="W121" s="346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24" t="s">
        <v>1854</v>
      </c>
      <c r="AH121" s="1315"/>
    </row>
    <row r="122" spans="1:34" s="1564" customFormat="1" ht="25.7" customHeight="1">
      <c r="A122" s="1539"/>
      <c r="B122" s="1290"/>
      <c r="C122" s="346" t="s">
        <v>785</v>
      </c>
      <c r="D122" s="346"/>
      <c r="E122" s="404" t="s">
        <v>13594</v>
      </c>
      <c r="F122" s="346" t="s">
        <v>785</v>
      </c>
      <c r="G122" s="404"/>
      <c r="H122" s="346" t="s">
        <v>785</v>
      </c>
      <c r="I122" s="346"/>
      <c r="J122" s="346"/>
      <c r="K122" s="666">
        <v>786</v>
      </c>
      <c r="L122" s="666"/>
      <c r="M122" s="345"/>
      <c r="N122" s="346"/>
      <c r="O122" s="346"/>
      <c r="P122" s="346"/>
      <c r="Q122" s="404">
        <v>400</v>
      </c>
      <c r="R122" s="404">
        <v>400</v>
      </c>
      <c r="S122" s="345" t="s">
        <v>5808</v>
      </c>
      <c r="T122" s="345">
        <v>1</v>
      </c>
      <c r="U122" s="345" t="s">
        <v>296</v>
      </c>
      <c r="V122" s="346">
        <v>2004</v>
      </c>
      <c r="W122" s="346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24" t="s">
        <v>1854</v>
      </c>
      <c r="AH122" s="1315"/>
    </row>
    <row r="123" spans="1:34" s="1564" customFormat="1" ht="25.7" customHeight="1">
      <c r="A123" s="1539"/>
      <c r="B123" s="1290"/>
      <c r="C123" s="346" t="s">
        <v>785</v>
      </c>
      <c r="D123" s="346"/>
      <c r="E123" s="404" t="s">
        <v>13595</v>
      </c>
      <c r="F123" s="346" t="s">
        <v>785</v>
      </c>
      <c r="G123" s="404"/>
      <c r="H123" s="346" t="s">
        <v>785</v>
      </c>
      <c r="I123" s="346"/>
      <c r="J123" s="346"/>
      <c r="K123" s="666">
        <v>872</v>
      </c>
      <c r="L123" s="666"/>
      <c r="M123" s="345"/>
      <c r="N123" s="346"/>
      <c r="O123" s="346"/>
      <c r="P123" s="346"/>
      <c r="Q123" s="404">
        <v>400</v>
      </c>
      <c r="R123" s="404">
        <v>400</v>
      </c>
      <c r="S123" s="345" t="s">
        <v>5808</v>
      </c>
      <c r="T123" s="345">
        <v>1</v>
      </c>
      <c r="U123" s="345" t="s">
        <v>296</v>
      </c>
      <c r="V123" s="346">
        <v>2012</v>
      </c>
      <c r="W123" s="346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24" t="s">
        <v>1854</v>
      </c>
      <c r="AH123" s="1315"/>
    </row>
    <row r="124" spans="1:34" s="1564" customFormat="1" ht="25.7" customHeight="1">
      <c r="A124" s="1539"/>
      <c r="B124" s="1290"/>
      <c r="C124" s="346" t="s">
        <v>785</v>
      </c>
      <c r="D124" s="346"/>
      <c r="E124" s="404" t="s">
        <v>13596</v>
      </c>
      <c r="F124" s="346" t="s">
        <v>785</v>
      </c>
      <c r="G124" s="404"/>
      <c r="H124" s="346" t="s">
        <v>785</v>
      </c>
      <c r="I124" s="346"/>
      <c r="J124" s="346"/>
      <c r="K124" s="666">
        <v>956</v>
      </c>
      <c r="L124" s="666"/>
      <c r="M124" s="345"/>
      <c r="N124" s="346"/>
      <c r="O124" s="346"/>
      <c r="P124" s="346"/>
      <c r="Q124" s="404">
        <v>400</v>
      </c>
      <c r="R124" s="404">
        <v>400</v>
      </c>
      <c r="S124" s="345" t="s">
        <v>5808</v>
      </c>
      <c r="T124" s="345">
        <v>1</v>
      </c>
      <c r="U124" s="345" t="s">
        <v>296</v>
      </c>
      <c r="V124" s="346">
        <v>2008</v>
      </c>
      <c r="W124" s="346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24" t="s">
        <v>1854</v>
      </c>
      <c r="AH124" s="1315"/>
    </row>
    <row r="125" spans="1:34" s="1564" customFormat="1" ht="25.7" customHeight="1">
      <c r="A125" s="1539"/>
      <c r="B125" s="1290"/>
      <c r="C125" s="346" t="s">
        <v>785</v>
      </c>
      <c r="D125" s="346"/>
      <c r="E125" s="404" t="s">
        <v>13597</v>
      </c>
      <c r="F125" s="346" t="s">
        <v>785</v>
      </c>
      <c r="G125" s="404"/>
      <c r="H125" s="346" t="s">
        <v>785</v>
      </c>
      <c r="I125" s="346"/>
      <c r="J125" s="346"/>
      <c r="K125" s="666">
        <v>1953</v>
      </c>
      <c r="L125" s="666"/>
      <c r="M125" s="345"/>
      <c r="N125" s="346"/>
      <c r="O125" s="346"/>
      <c r="P125" s="346"/>
      <c r="Q125" s="404">
        <v>400</v>
      </c>
      <c r="R125" s="404">
        <v>400</v>
      </c>
      <c r="S125" s="345" t="s">
        <v>5808</v>
      </c>
      <c r="T125" s="345">
        <v>1</v>
      </c>
      <c r="U125" s="345" t="s">
        <v>296</v>
      </c>
      <c r="V125" s="346">
        <v>2000</v>
      </c>
      <c r="W125" s="346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24" t="s">
        <v>1854</v>
      </c>
      <c r="AH125" s="1315"/>
    </row>
    <row r="126" spans="1:34" s="1564" customFormat="1" ht="25.7" customHeight="1">
      <c r="A126" s="1539"/>
      <c r="B126" s="1290"/>
      <c r="C126" s="346" t="s">
        <v>785</v>
      </c>
      <c r="D126" s="346"/>
      <c r="E126" s="404" t="s">
        <v>13598</v>
      </c>
      <c r="F126" s="346" t="s">
        <v>785</v>
      </c>
      <c r="G126" s="404"/>
      <c r="H126" s="346" t="s">
        <v>785</v>
      </c>
      <c r="I126" s="346"/>
      <c r="J126" s="346"/>
      <c r="K126" s="666">
        <v>7479</v>
      </c>
      <c r="L126" s="666"/>
      <c r="M126" s="345"/>
      <c r="N126" s="346"/>
      <c r="O126" s="346"/>
      <c r="P126" s="346"/>
      <c r="Q126" s="404">
        <v>400</v>
      </c>
      <c r="R126" s="404">
        <v>400</v>
      </c>
      <c r="S126" s="345" t="s">
        <v>5808</v>
      </c>
      <c r="T126" s="345">
        <v>1</v>
      </c>
      <c r="U126" s="345" t="s">
        <v>296</v>
      </c>
      <c r="V126" s="346">
        <v>2016</v>
      </c>
      <c r="W126" s="346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24" t="s">
        <v>1854</v>
      </c>
      <c r="AH126" s="1315"/>
    </row>
    <row r="127" spans="1:34" s="1564" customFormat="1" ht="25.7" customHeight="1">
      <c r="A127" s="1539"/>
      <c r="B127" s="1290"/>
      <c r="C127" s="346" t="s">
        <v>785</v>
      </c>
      <c r="D127" s="346"/>
      <c r="E127" s="404" t="s">
        <v>13599</v>
      </c>
      <c r="F127" s="346" t="s">
        <v>785</v>
      </c>
      <c r="G127" s="291"/>
      <c r="H127" s="346" t="s">
        <v>785</v>
      </c>
      <c r="I127" s="236"/>
      <c r="J127" s="236"/>
      <c r="K127" s="666">
        <v>776</v>
      </c>
      <c r="L127" s="666"/>
      <c r="M127" s="345"/>
      <c r="N127" s="236"/>
      <c r="O127" s="236"/>
      <c r="P127" s="236"/>
      <c r="Q127" s="404">
        <v>500</v>
      </c>
      <c r="R127" s="404">
        <v>500</v>
      </c>
      <c r="S127" s="345" t="s">
        <v>5808</v>
      </c>
      <c r="T127" s="345">
        <v>1</v>
      </c>
      <c r="U127" s="345" t="s">
        <v>296</v>
      </c>
      <c r="V127" s="346">
        <v>2004</v>
      </c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324" t="s">
        <v>18967</v>
      </c>
      <c r="AH127" s="1315"/>
    </row>
    <row r="128" spans="1:34" s="1564" customFormat="1" ht="25.7" customHeight="1">
      <c r="A128" s="1539"/>
      <c r="B128" s="1290"/>
      <c r="C128" s="346" t="s">
        <v>785</v>
      </c>
      <c r="D128" s="346"/>
      <c r="E128" s="404" t="s">
        <v>13600</v>
      </c>
      <c r="F128" s="346" t="s">
        <v>785</v>
      </c>
      <c r="G128" s="404"/>
      <c r="H128" s="346" t="s">
        <v>785</v>
      </c>
      <c r="I128" s="346"/>
      <c r="J128" s="346"/>
      <c r="K128" s="666">
        <v>1020</v>
      </c>
      <c r="L128" s="666"/>
      <c r="M128" s="345"/>
      <c r="N128" s="346"/>
      <c r="O128" s="346"/>
      <c r="P128" s="346"/>
      <c r="Q128" s="404">
        <v>400</v>
      </c>
      <c r="R128" s="404">
        <v>400</v>
      </c>
      <c r="S128" s="345" t="s">
        <v>5808</v>
      </c>
      <c r="T128" s="345">
        <v>1</v>
      </c>
      <c r="U128" s="345" t="s">
        <v>296</v>
      </c>
      <c r="V128" s="346">
        <v>2017</v>
      </c>
      <c r="W128" s="346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24" t="s">
        <v>1854</v>
      </c>
      <c r="AH128" s="1315"/>
    </row>
    <row r="129" spans="1:34" s="1564" customFormat="1" ht="25.7" customHeight="1">
      <c r="A129" s="1539"/>
      <c r="B129" s="1290"/>
      <c r="C129" s="346" t="s">
        <v>785</v>
      </c>
      <c r="D129" s="346"/>
      <c r="E129" s="404" t="s">
        <v>13601</v>
      </c>
      <c r="F129" s="346" t="s">
        <v>785</v>
      </c>
      <c r="G129" s="404"/>
      <c r="H129" s="346" t="s">
        <v>785</v>
      </c>
      <c r="I129" s="346"/>
      <c r="J129" s="346"/>
      <c r="K129" s="666">
        <v>9294</v>
      </c>
      <c r="L129" s="666"/>
      <c r="M129" s="345"/>
      <c r="N129" s="346"/>
      <c r="O129" s="346"/>
      <c r="P129" s="346"/>
      <c r="Q129" s="404">
        <v>400</v>
      </c>
      <c r="R129" s="404">
        <v>400</v>
      </c>
      <c r="S129" s="345" t="s">
        <v>5808</v>
      </c>
      <c r="T129" s="345">
        <v>1</v>
      </c>
      <c r="U129" s="345" t="s">
        <v>296</v>
      </c>
      <c r="V129" s="346">
        <v>2002</v>
      </c>
      <c r="W129" s="346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24" t="s">
        <v>1854</v>
      </c>
      <c r="AH129" s="1315"/>
    </row>
    <row r="130" spans="1:34" s="1564" customFormat="1" ht="25.7" customHeight="1">
      <c r="A130" s="1539"/>
      <c r="B130" s="1290"/>
      <c r="C130" s="346" t="s">
        <v>785</v>
      </c>
      <c r="D130" s="346"/>
      <c r="E130" s="404" t="s">
        <v>13602</v>
      </c>
      <c r="F130" s="346" t="s">
        <v>785</v>
      </c>
      <c r="G130" s="404"/>
      <c r="H130" s="346" t="s">
        <v>785</v>
      </c>
      <c r="I130" s="346"/>
      <c r="J130" s="346"/>
      <c r="K130" s="666">
        <v>700</v>
      </c>
      <c r="L130" s="666"/>
      <c r="M130" s="345"/>
      <c r="N130" s="346"/>
      <c r="O130" s="346"/>
      <c r="P130" s="346"/>
      <c r="Q130" s="404">
        <v>400</v>
      </c>
      <c r="R130" s="404">
        <v>400</v>
      </c>
      <c r="S130" s="345" t="s">
        <v>5808</v>
      </c>
      <c r="T130" s="345">
        <v>1</v>
      </c>
      <c r="U130" s="345" t="s">
        <v>296</v>
      </c>
      <c r="V130" s="346">
        <v>2014</v>
      </c>
      <c r="W130" s="346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24" t="s">
        <v>1854</v>
      </c>
      <c r="AH130" s="1315"/>
    </row>
    <row r="131" spans="1:34" s="1564" customFormat="1" ht="25.7" customHeight="1">
      <c r="A131" s="1539"/>
      <c r="B131" s="1290"/>
      <c r="C131" s="346" t="s">
        <v>785</v>
      </c>
      <c r="D131" s="346"/>
      <c r="E131" s="404" t="s">
        <v>13603</v>
      </c>
      <c r="F131" s="346" t="s">
        <v>785</v>
      </c>
      <c r="G131" s="404"/>
      <c r="H131" s="346" t="s">
        <v>785</v>
      </c>
      <c r="I131" s="346"/>
      <c r="J131" s="346"/>
      <c r="K131" s="666">
        <v>810</v>
      </c>
      <c r="L131" s="666"/>
      <c r="M131" s="345"/>
      <c r="N131" s="346"/>
      <c r="O131" s="346"/>
      <c r="P131" s="346"/>
      <c r="Q131" s="404">
        <v>400</v>
      </c>
      <c r="R131" s="404">
        <v>400</v>
      </c>
      <c r="S131" s="345" t="s">
        <v>5808</v>
      </c>
      <c r="T131" s="345">
        <v>1</v>
      </c>
      <c r="U131" s="345" t="s">
        <v>296</v>
      </c>
      <c r="V131" s="346">
        <v>2019</v>
      </c>
      <c r="W131" s="346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24" t="s">
        <v>1854</v>
      </c>
      <c r="AH131" s="1315"/>
    </row>
    <row r="132" spans="1:34" s="1564" customFormat="1" ht="25.7" customHeight="1">
      <c r="A132" s="1539"/>
      <c r="B132" s="1290"/>
      <c r="C132" s="346" t="s">
        <v>785</v>
      </c>
      <c r="D132" s="346"/>
      <c r="E132" s="404" t="s">
        <v>13604</v>
      </c>
      <c r="F132" s="346" t="s">
        <v>785</v>
      </c>
      <c r="G132" s="404"/>
      <c r="H132" s="346" t="s">
        <v>785</v>
      </c>
      <c r="I132" s="346"/>
      <c r="J132" s="346"/>
      <c r="K132" s="666">
        <v>1322</v>
      </c>
      <c r="L132" s="666"/>
      <c r="M132" s="345"/>
      <c r="N132" s="346"/>
      <c r="O132" s="346"/>
      <c r="P132" s="346"/>
      <c r="Q132" s="404">
        <v>400</v>
      </c>
      <c r="R132" s="404">
        <v>400</v>
      </c>
      <c r="S132" s="345" t="s">
        <v>5808</v>
      </c>
      <c r="T132" s="345">
        <v>1</v>
      </c>
      <c r="U132" s="345" t="s">
        <v>296</v>
      </c>
      <c r="V132" s="346">
        <v>2017</v>
      </c>
      <c r="W132" s="346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24" t="s">
        <v>1854</v>
      </c>
      <c r="AH132" s="1315"/>
    </row>
    <row r="133" spans="1:34" s="1564" customFormat="1" ht="25.7" customHeight="1">
      <c r="A133" s="1539"/>
      <c r="B133" s="1290"/>
      <c r="C133" s="346" t="s">
        <v>785</v>
      </c>
      <c r="D133" s="346"/>
      <c r="E133" s="404" t="s">
        <v>13605</v>
      </c>
      <c r="F133" s="346" t="s">
        <v>785</v>
      </c>
      <c r="G133" s="404"/>
      <c r="H133" s="346" t="s">
        <v>785</v>
      </c>
      <c r="I133" s="346"/>
      <c r="J133" s="346"/>
      <c r="K133" s="666">
        <v>12322</v>
      </c>
      <c r="L133" s="666"/>
      <c r="M133" s="345"/>
      <c r="N133" s="346"/>
      <c r="O133" s="346"/>
      <c r="P133" s="346"/>
      <c r="Q133" s="404">
        <v>400</v>
      </c>
      <c r="R133" s="404">
        <v>400</v>
      </c>
      <c r="S133" s="345" t="s">
        <v>5808</v>
      </c>
      <c r="T133" s="345">
        <v>1</v>
      </c>
      <c r="U133" s="345" t="s">
        <v>296</v>
      </c>
      <c r="V133" s="346">
        <v>2018</v>
      </c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24" t="s">
        <v>1854</v>
      </c>
      <c r="AH133" s="1315"/>
    </row>
    <row r="134" spans="1:34" s="1564" customFormat="1" ht="25.7" customHeight="1">
      <c r="A134" s="1539"/>
      <c r="B134" s="1290"/>
      <c r="C134" s="346" t="s">
        <v>785</v>
      </c>
      <c r="D134" s="346"/>
      <c r="E134" s="404" t="s">
        <v>13606</v>
      </c>
      <c r="F134" s="346" t="s">
        <v>785</v>
      </c>
      <c r="G134" s="404"/>
      <c r="H134" s="346" t="s">
        <v>785</v>
      </c>
      <c r="I134" s="346"/>
      <c r="J134" s="346"/>
      <c r="K134" s="666">
        <v>8983</v>
      </c>
      <c r="L134" s="666"/>
      <c r="M134" s="345"/>
      <c r="N134" s="346"/>
      <c r="O134" s="346"/>
      <c r="P134" s="346"/>
      <c r="Q134" s="404">
        <v>400</v>
      </c>
      <c r="R134" s="404">
        <v>400</v>
      </c>
      <c r="S134" s="345" t="s">
        <v>5808</v>
      </c>
      <c r="T134" s="345">
        <v>1</v>
      </c>
      <c r="U134" s="345" t="s">
        <v>296</v>
      </c>
      <c r="V134" s="346">
        <v>2008</v>
      </c>
      <c r="W134" s="346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24" t="s">
        <v>1854</v>
      </c>
      <c r="AH134" s="1315"/>
    </row>
    <row r="135" spans="1:34" s="1564" customFormat="1" ht="25.7" customHeight="1">
      <c r="A135" s="1539"/>
      <c r="B135" s="1290"/>
      <c r="C135" s="346" t="s">
        <v>785</v>
      </c>
      <c r="D135" s="346"/>
      <c r="E135" s="404" t="s">
        <v>13607</v>
      </c>
      <c r="F135" s="346" t="s">
        <v>785</v>
      </c>
      <c r="G135" s="404"/>
      <c r="H135" s="346" t="s">
        <v>785</v>
      </c>
      <c r="I135" s="346"/>
      <c r="J135" s="346"/>
      <c r="K135" s="666">
        <v>211</v>
      </c>
      <c r="L135" s="666"/>
      <c r="M135" s="345"/>
      <c r="N135" s="346"/>
      <c r="O135" s="346"/>
      <c r="P135" s="346"/>
      <c r="Q135" s="404">
        <v>400</v>
      </c>
      <c r="R135" s="404">
        <v>400</v>
      </c>
      <c r="S135" s="345" t="s">
        <v>5808</v>
      </c>
      <c r="T135" s="345">
        <v>1</v>
      </c>
      <c r="U135" s="345" t="s">
        <v>296</v>
      </c>
      <c r="V135" s="346">
        <v>2014</v>
      </c>
      <c r="W135" s="346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24" t="s">
        <v>1854</v>
      </c>
      <c r="AH135" s="1315"/>
    </row>
    <row r="136" spans="1:34" s="1564" customFormat="1" ht="25.7" customHeight="1">
      <c r="A136" s="1539"/>
      <c r="B136" s="1290"/>
      <c r="C136" s="346" t="s">
        <v>785</v>
      </c>
      <c r="D136" s="346"/>
      <c r="E136" s="404" t="s">
        <v>13608</v>
      </c>
      <c r="F136" s="346" t="s">
        <v>785</v>
      </c>
      <c r="G136" s="404"/>
      <c r="H136" s="346" t="s">
        <v>785</v>
      </c>
      <c r="I136" s="346"/>
      <c r="J136" s="346"/>
      <c r="K136" s="666">
        <v>876</v>
      </c>
      <c r="L136" s="666"/>
      <c r="M136" s="345"/>
      <c r="N136" s="346"/>
      <c r="O136" s="346"/>
      <c r="P136" s="346"/>
      <c r="Q136" s="404">
        <v>400</v>
      </c>
      <c r="R136" s="404">
        <v>400</v>
      </c>
      <c r="S136" s="345" t="s">
        <v>5808</v>
      </c>
      <c r="T136" s="345">
        <v>1</v>
      </c>
      <c r="U136" s="345" t="s">
        <v>296</v>
      </c>
      <c r="V136" s="346">
        <v>2008</v>
      </c>
      <c r="W136" s="346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24" t="s">
        <v>1854</v>
      </c>
      <c r="AH136" s="1315"/>
    </row>
    <row r="137" spans="1:34" s="1564" customFormat="1" ht="25.7" customHeight="1">
      <c r="A137" s="1539"/>
      <c r="B137" s="1290"/>
      <c r="C137" s="346" t="s">
        <v>785</v>
      </c>
      <c r="D137" s="346"/>
      <c r="E137" s="404" t="s">
        <v>13609</v>
      </c>
      <c r="F137" s="346" t="s">
        <v>785</v>
      </c>
      <c r="G137" s="404"/>
      <c r="H137" s="346" t="s">
        <v>785</v>
      </c>
      <c r="I137" s="346"/>
      <c r="J137" s="346"/>
      <c r="K137" s="666">
        <v>34013</v>
      </c>
      <c r="L137" s="666"/>
      <c r="M137" s="345"/>
      <c r="N137" s="346"/>
      <c r="O137" s="346"/>
      <c r="P137" s="346"/>
      <c r="Q137" s="404">
        <v>400</v>
      </c>
      <c r="R137" s="404">
        <v>400</v>
      </c>
      <c r="S137" s="345" t="s">
        <v>5808</v>
      </c>
      <c r="T137" s="345">
        <v>1</v>
      </c>
      <c r="U137" s="345" t="s">
        <v>296</v>
      </c>
      <c r="V137" s="346">
        <v>2008</v>
      </c>
      <c r="W137" s="346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24" t="s">
        <v>1854</v>
      </c>
      <c r="AH137" s="1315"/>
    </row>
    <row r="138" spans="1:34" s="1564" customFormat="1" ht="25.7" customHeight="1">
      <c r="A138" s="1539"/>
      <c r="B138" s="1290"/>
      <c r="C138" s="346" t="s">
        <v>785</v>
      </c>
      <c r="D138" s="346"/>
      <c r="E138" s="404" t="s">
        <v>1899</v>
      </c>
      <c r="F138" s="346" t="s">
        <v>785</v>
      </c>
      <c r="G138" s="404"/>
      <c r="H138" s="346" t="s">
        <v>785</v>
      </c>
      <c r="I138" s="346"/>
      <c r="J138" s="346"/>
      <c r="K138" s="666">
        <v>542</v>
      </c>
      <c r="L138" s="666"/>
      <c r="M138" s="345"/>
      <c r="N138" s="346"/>
      <c r="O138" s="346"/>
      <c r="P138" s="346"/>
      <c r="Q138" s="404">
        <v>400</v>
      </c>
      <c r="R138" s="404">
        <v>400</v>
      </c>
      <c r="S138" s="345" t="s">
        <v>5808</v>
      </c>
      <c r="T138" s="345">
        <v>1</v>
      </c>
      <c r="U138" s="345" t="s">
        <v>296</v>
      </c>
      <c r="V138" s="346">
        <v>2008</v>
      </c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24" t="s">
        <v>1854</v>
      </c>
      <c r="AH138" s="1315"/>
    </row>
    <row r="139" spans="1:34" s="1564" customFormat="1" ht="25.7" customHeight="1">
      <c r="A139" s="1539"/>
      <c r="B139" s="1290"/>
      <c r="C139" s="346" t="s">
        <v>785</v>
      </c>
      <c r="D139" s="346"/>
      <c r="E139" s="404" t="s">
        <v>13610</v>
      </c>
      <c r="F139" s="346" t="s">
        <v>785</v>
      </c>
      <c r="G139" s="404"/>
      <c r="H139" s="346" t="s">
        <v>785</v>
      </c>
      <c r="I139" s="346"/>
      <c r="J139" s="346"/>
      <c r="K139" s="666">
        <v>1974</v>
      </c>
      <c r="L139" s="666"/>
      <c r="M139" s="345"/>
      <c r="N139" s="346"/>
      <c r="O139" s="346"/>
      <c r="P139" s="346"/>
      <c r="Q139" s="404">
        <v>400</v>
      </c>
      <c r="R139" s="404">
        <v>400</v>
      </c>
      <c r="S139" s="345" t="s">
        <v>5808</v>
      </c>
      <c r="T139" s="345">
        <v>1</v>
      </c>
      <c r="U139" s="345" t="s">
        <v>296</v>
      </c>
      <c r="V139" s="346">
        <v>2008</v>
      </c>
      <c r="W139" s="346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24" t="s">
        <v>1854</v>
      </c>
      <c r="AH139" s="1315"/>
    </row>
    <row r="140" spans="1:34" s="1564" customFormat="1" ht="25.7" customHeight="1">
      <c r="A140" s="1539"/>
      <c r="B140" s="1290"/>
      <c r="C140" s="346" t="s">
        <v>785</v>
      </c>
      <c r="D140" s="346"/>
      <c r="E140" s="404" t="s">
        <v>13611</v>
      </c>
      <c r="F140" s="346" t="s">
        <v>785</v>
      </c>
      <c r="G140" s="404"/>
      <c r="H140" s="346" t="s">
        <v>785</v>
      </c>
      <c r="I140" s="346"/>
      <c r="J140" s="346"/>
      <c r="K140" s="666">
        <v>394</v>
      </c>
      <c r="L140" s="666"/>
      <c r="M140" s="345"/>
      <c r="N140" s="346"/>
      <c r="O140" s="346"/>
      <c r="P140" s="346"/>
      <c r="Q140" s="404">
        <v>400</v>
      </c>
      <c r="R140" s="404">
        <v>400</v>
      </c>
      <c r="S140" s="345" t="s">
        <v>5808</v>
      </c>
      <c r="T140" s="345">
        <v>1</v>
      </c>
      <c r="U140" s="345" t="s">
        <v>296</v>
      </c>
      <c r="V140" s="346">
        <v>2008</v>
      </c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24" t="s">
        <v>1854</v>
      </c>
      <c r="AH140" s="1315"/>
    </row>
    <row r="141" spans="1:34" s="1564" customFormat="1" ht="25.7" customHeight="1">
      <c r="A141" s="1539"/>
      <c r="B141" s="1290"/>
      <c r="C141" s="346" t="s">
        <v>785</v>
      </c>
      <c r="D141" s="346"/>
      <c r="E141" s="404" t="s">
        <v>13612</v>
      </c>
      <c r="F141" s="346" t="s">
        <v>785</v>
      </c>
      <c r="G141" s="404"/>
      <c r="H141" s="346" t="s">
        <v>785</v>
      </c>
      <c r="I141" s="346"/>
      <c r="J141" s="346"/>
      <c r="K141" s="666">
        <v>5058</v>
      </c>
      <c r="L141" s="666"/>
      <c r="M141" s="345"/>
      <c r="N141" s="346"/>
      <c r="O141" s="346"/>
      <c r="P141" s="346"/>
      <c r="Q141" s="404">
        <v>400</v>
      </c>
      <c r="R141" s="404">
        <v>400</v>
      </c>
      <c r="S141" s="345" t="s">
        <v>5808</v>
      </c>
      <c r="T141" s="345">
        <v>1</v>
      </c>
      <c r="U141" s="345" t="s">
        <v>296</v>
      </c>
      <c r="V141" s="346">
        <v>2008</v>
      </c>
      <c r="W141" s="346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24" t="s">
        <v>1854</v>
      </c>
      <c r="AH141" s="1315"/>
    </row>
    <row r="142" spans="1:34" s="1564" customFormat="1" ht="25.7" customHeight="1">
      <c r="A142" s="1539"/>
      <c r="B142" s="1290"/>
      <c r="C142" s="346" t="s">
        <v>785</v>
      </c>
      <c r="D142" s="346"/>
      <c r="E142" s="404" t="s">
        <v>13613</v>
      </c>
      <c r="F142" s="346" t="s">
        <v>785</v>
      </c>
      <c r="G142" s="404"/>
      <c r="H142" s="346" t="s">
        <v>785</v>
      </c>
      <c r="I142" s="346"/>
      <c r="J142" s="346"/>
      <c r="K142" s="666">
        <v>789</v>
      </c>
      <c r="L142" s="666"/>
      <c r="M142" s="345"/>
      <c r="N142" s="346"/>
      <c r="O142" s="346"/>
      <c r="P142" s="346"/>
      <c r="Q142" s="404">
        <v>400</v>
      </c>
      <c r="R142" s="404">
        <v>400</v>
      </c>
      <c r="S142" s="345" t="s">
        <v>5808</v>
      </c>
      <c r="T142" s="345">
        <v>1</v>
      </c>
      <c r="U142" s="345" t="s">
        <v>296</v>
      </c>
      <c r="V142" s="346">
        <v>2008</v>
      </c>
      <c r="W142" s="346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24" t="s">
        <v>1854</v>
      </c>
      <c r="AH142" s="1315"/>
    </row>
    <row r="143" spans="1:34" s="1564" customFormat="1" ht="25.7" customHeight="1">
      <c r="A143" s="1539"/>
      <c r="B143" s="1290"/>
      <c r="C143" s="346" t="s">
        <v>785</v>
      </c>
      <c r="D143" s="346"/>
      <c r="E143" s="404" t="s">
        <v>13614</v>
      </c>
      <c r="F143" s="346" t="s">
        <v>785</v>
      </c>
      <c r="G143" s="404"/>
      <c r="H143" s="346" t="s">
        <v>785</v>
      </c>
      <c r="I143" s="346"/>
      <c r="J143" s="346"/>
      <c r="K143" s="666">
        <v>397</v>
      </c>
      <c r="L143" s="666"/>
      <c r="M143" s="345"/>
      <c r="N143" s="346"/>
      <c r="O143" s="346"/>
      <c r="P143" s="346"/>
      <c r="Q143" s="404">
        <v>400</v>
      </c>
      <c r="R143" s="404">
        <v>400</v>
      </c>
      <c r="S143" s="345" t="s">
        <v>5808</v>
      </c>
      <c r="T143" s="345">
        <v>1</v>
      </c>
      <c r="U143" s="345" t="s">
        <v>296</v>
      </c>
      <c r="V143" s="346">
        <v>2008</v>
      </c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24" t="s">
        <v>1854</v>
      </c>
      <c r="AH143" s="1315"/>
    </row>
    <row r="144" spans="1:34" s="1564" customFormat="1" ht="25.7" customHeight="1">
      <c r="A144" s="1539"/>
      <c r="B144" s="1290"/>
      <c r="C144" s="324" t="s">
        <v>797</v>
      </c>
      <c r="D144" s="324"/>
      <c r="E144" s="324" t="s">
        <v>13615</v>
      </c>
      <c r="F144" s="324" t="s">
        <v>797</v>
      </c>
      <c r="G144" s="324"/>
      <c r="H144" s="324" t="s">
        <v>797</v>
      </c>
      <c r="I144" s="393"/>
      <c r="J144" s="393"/>
      <c r="K144" s="666">
        <v>2260.4499999999998</v>
      </c>
      <c r="L144" s="666">
        <v>663.7</v>
      </c>
      <c r="M144" s="345">
        <v>663.7</v>
      </c>
      <c r="N144" s="404"/>
      <c r="O144" s="404"/>
      <c r="P144" s="404"/>
      <c r="Q144" s="404">
        <v>300</v>
      </c>
      <c r="R144" s="404">
        <v>300</v>
      </c>
      <c r="S144" s="345" t="s">
        <v>8569</v>
      </c>
      <c r="T144" s="345">
        <v>1</v>
      </c>
      <c r="U144" s="345" t="s">
        <v>296</v>
      </c>
      <c r="V144" s="346">
        <v>2021</v>
      </c>
      <c r="W144" s="346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5"/>
      <c r="AH144" s="1315"/>
    </row>
    <row r="145" spans="1:34" s="1564" customFormat="1" ht="25.7" customHeight="1">
      <c r="A145" s="1443"/>
      <c r="B145" s="1290"/>
      <c r="C145" s="324" t="s">
        <v>797</v>
      </c>
      <c r="D145" s="324"/>
      <c r="E145" s="324" t="s">
        <v>2453</v>
      </c>
      <c r="F145" s="324" t="s">
        <v>797</v>
      </c>
      <c r="G145" s="324"/>
      <c r="H145" s="324" t="s">
        <v>797</v>
      </c>
      <c r="I145" s="393"/>
      <c r="J145" s="393"/>
      <c r="K145" s="666">
        <v>3713</v>
      </c>
      <c r="L145" s="666">
        <v>1249.5</v>
      </c>
      <c r="M145" s="345">
        <v>1249.5</v>
      </c>
      <c r="N145" s="404"/>
      <c r="O145" s="404"/>
      <c r="P145" s="404"/>
      <c r="Q145" s="404">
        <v>300</v>
      </c>
      <c r="R145" s="404">
        <v>300</v>
      </c>
      <c r="S145" s="345" t="s">
        <v>8569</v>
      </c>
      <c r="T145" s="345">
        <v>2</v>
      </c>
      <c r="U145" s="345" t="s">
        <v>296</v>
      </c>
      <c r="V145" s="346">
        <v>2020</v>
      </c>
      <c r="W145" s="346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5" t="s">
        <v>26723</v>
      </c>
      <c r="AH145" s="1315"/>
    </row>
    <row r="146" spans="1:34" s="1564" customFormat="1" ht="25.7" customHeight="1">
      <c r="A146" s="1443"/>
      <c r="B146" s="1290"/>
      <c r="C146" s="324" t="s">
        <v>797</v>
      </c>
      <c r="D146" s="324"/>
      <c r="E146" s="324" t="s">
        <v>13616</v>
      </c>
      <c r="F146" s="324" t="s">
        <v>797</v>
      </c>
      <c r="G146" s="324"/>
      <c r="H146" s="324" t="s">
        <v>797</v>
      </c>
      <c r="I146" s="393"/>
      <c r="J146" s="393"/>
      <c r="K146" s="666">
        <v>3448</v>
      </c>
      <c r="L146" s="666">
        <v>886.51</v>
      </c>
      <c r="M146" s="345">
        <v>886.51</v>
      </c>
      <c r="N146" s="404"/>
      <c r="O146" s="404"/>
      <c r="P146" s="404"/>
      <c r="Q146" s="404">
        <v>300</v>
      </c>
      <c r="R146" s="404">
        <v>300</v>
      </c>
      <c r="S146" s="345" t="s">
        <v>8569</v>
      </c>
      <c r="T146" s="345">
        <v>1</v>
      </c>
      <c r="U146" s="345" t="s">
        <v>296</v>
      </c>
      <c r="V146" s="346">
        <v>2021</v>
      </c>
      <c r="W146" s="346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5"/>
      <c r="AH146" s="1315"/>
    </row>
    <row r="147" spans="1:34" s="1487" customFormat="1" ht="25.7" customHeight="1">
      <c r="A147" s="1417"/>
      <c r="B147" s="904" t="s">
        <v>327</v>
      </c>
      <c r="C147" s="314" t="s">
        <v>55</v>
      </c>
      <c r="D147" s="314"/>
      <c r="E147" s="315">
        <f>COUNTA(E148:E192)</f>
        <v>45</v>
      </c>
      <c r="F147" s="349"/>
      <c r="G147" s="349"/>
      <c r="H147" s="349"/>
      <c r="I147" s="314"/>
      <c r="J147" s="349"/>
      <c r="K147" s="318">
        <f>SUM(K148:K192)</f>
        <v>35019</v>
      </c>
      <c r="L147" s="318">
        <f t="shared" ref="L147:M147" si="8">SUM(L148:L192)</f>
        <v>7943.05</v>
      </c>
      <c r="M147" s="318">
        <f t="shared" si="8"/>
        <v>13814.65</v>
      </c>
      <c r="N147" s="318">
        <f t="shared" ref="N147:P147" si="9">SUM(N176:N192)</f>
        <v>0</v>
      </c>
      <c r="O147" s="318">
        <f t="shared" si="9"/>
        <v>0</v>
      </c>
      <c r="P147" s="318">
        <f t="shared" si="9"/>
        <v>0</v>
      </c>
      <c r="Q147" s="318"/>
      <c r="R147" s="318"/>
      <c r="S147" s="318"/>
      <c r="T147" s="318">
        <f>SUM(T148:T192)</f>
        <v>65</v>
      </c>
      <c r="U147" s="318"/>
      <c r="V147" s="381"/>
      <c r="W147" s="349"/>
      <c r="X147" s="349"/>
      <c r="Y147" s="349"/>
      <c r="Z147" s="349"/>
      <c r="AA147" s="314"/>
      <c r="AB147" s="349"/>
      <c r="AC147" s="349"/>
      <c r="AD147" s="349"/>
      <c r="AE147" s="349"/>
      <c r="AF147" s="349"/>
      <c r="AG147" s="380"/>
      <c r="AH147" s="1308"/>
    </row>
    <row r="148" spans="1:34" ht="25.7" customHeight="1">
      <c r="A148" s="133"/>
      <c r="B148" s="903"/>
      <c r="C148" s="227" t="s">
        <v>777</v>
      </c>
      <c r="D148" s="227" t="s">
        <v>18993</v>
      </c>
      <c r="E148" s="260" t="s">
        <v>1830</v>
      </c>
      <c r="F148" s="233" t="s">
        <v>777</v>
      </c>
      <c r="G148" s="233" t="s">
        <v>19102</v>
      </c>
      <c r="H148" s="233" t="s">
        <v>777</v>
      </c>
      <c r="I148" s="227">
        <v>2</v>
      </c>
      <c r="J148" s="233" t="s">
        <v>19103</v>
      </c>
      <c r="K148" s="228">
        <v>400</v>
      </c>
      <c r="L148" s="228"/>
      <c r="M148" s="244">
        <v>400</v>
      </c>
      <c r="N148" s="228"/>
      <c r="O148" s="228"/>
      <c r="P148" s="228"/>
      <c r="Q148" s="228">
        <v>300</v>
      </c>
      <c r="R148" s="228">
        <v>300</v>
      </c>
      <c r="S148" s="228" t="s">
        <v>1443</v>
      </c>
      <c r="T148" s="228">
        <v>1</v>
      </c>
      <c r="U148" s="228" t="s">
        <v>296</v>
      </c>
      <c r="V148" s="241">
        <v>2006</v>
      </c>
      <c r="W148" s="233"/>
      <c r="X148" s="233"/>
      <c r="Y148" s="233"/>
      <c r="Z148" s="233"/>
      <c r="AA148" s="227"/>
      <c r="AB148" s="233"/>
      <c r="AC148" s="233"/>
      <c r="AD148" s="233"/>
      <c r="AE148" s="233"/>
      <c r="AF148" s="233"/>
      <c r="AG148" s="244"/>
      <c r="AH148" s="150"/>
    </row>
    <row r="149" spans="1:34" ht="25.7" customHeight="1">
      <c r="A149" s="133"/>
      <c r="B149" s="903"/>
      <c r="C149" s="227" t="s">
        <v>777</v>
      </c>
      <c r="D149" s="227" t="s">
        <v>19104</v>
      </c>
      <c r="E149" s="260" t="s">
        <v>1831</v>
      </c>
      <c r="F149" s="233" t="s">
        <v>777</v>
      </c>
      <c r="G149" s="233" t="s">
        <v>19102</v>
      </c>
      <c r="H149" s="233" t="s">
        <v>777</v>
      </c>
      <c r="I149" s="227">
        <v>2</v>
      </c>
      <c r="J149" s="233" t="s">
        <v>19103</v>
      </c>
      <c r="K149" s="228">
        <v>460</v>
      </c>
      <c r="L149" s="228"/>
      <c r="M149" s="244">
        <v>460</v>
      </c>
      <c r="N149" s="228"/>
      <c r="O149" s="228"/>
      <c r="P149" s="228"/>
      <c r="Q149" s="228">
        <v>300</v>
      </c>
      <c r="R149" s="228">
        <v>300</v>
      </c>
      <c r="S149" s="228" t="s">
        <v>1443</v>
      </c>
      <c r="T149" s="228">
        <v>1</v>
      </c>
      <c r="U149" s="228" t="s">
        <v>296</v>
      </c>
      <c r="V149" s="241">
        <v>2001</v>
      </c>
      <c r="W149" s="233"/>
      <c r="X149" s="233"/>
      <c r="Y149" s="233"/>
      <c r="Z149" s="233"/>
      <c r="AA149" s="227"/>
      <c r="AB149" s="233"/>
      <c r="AC149" s="233"/>
      <c r="AD149" s="233"/>
      <c r="AE149" s="233"/>
      <c r="AF149" s="233"/>
      <c r="AG149" s="244"/>
      <c r="AH149" s="150"/>
    </row>
    <row r="150" spans="1:34" ht="25.7" customHeight="1">
      <c r="A150" s="133"/>
      <c r="B150" s="903"/>
      <c r="C150" s="227" t="s">
        <v>777</v>
      </c>
      <c r="D150" s="227" t="s">
        <v>19105</v>
      </c>
      <c r="E150" s="260" t="s">
        <v>1832</v>
      </c>
      <c r="F150" s="233" t="s">
        <v>777</v>
      </c>
      <c r="G150" s="233" t="s">
        <v>19102</v>
      </c>
      <c r="H150" s="233" t="s">
        <v>777</v>
      </c>
      <c r="I150" s="227">
        <v>2</v>
      </c>
      <c r="J150" s="233" t="s">
        <v>19103</v>
      </c>
      <c r="K150" s="228">
        <v>450</v>
      </c>
      <c r="L150" s="228"/>
      <c r="M150" s="244">
        <v>450</v>
      </c>
      <c r="N150" s="228"/>
      <c r="O150" s="228"/>
      <c r="P150" s="228"/>
      <c r="Q150" s="228">
        <v>440</v>
      </c>
      <c r="R150" s="228">
        <v>440</v>
      </c>
      <c r="S150" s="228" t="s">
        <v>1833</v>
      </c>
      <c r="T150" s="228">
        <v>1</v>
      </c>
      <c r="U150" s="228" t="s">
        <v>296</v>
      </c>
      <c r="V150" s="241">
        <v>2009</v>
      </c>
      <c r="W150" s="233"/>
      <c r="X150" s="233"/>
      <c r="Y150" s="233"/>
      <c r="Z150" s="233"/>
      <c r="AA150" s="227"/>
      <c r="AB150" s="233"/>
      <c r="AC150" s="233"/>
      <c r="AD150" s="233"/>
      <c r="AE150" s="233"/>
      <c r="AF150" s="233"/>
      <c r="AG150" s="244"/>
      <c r="AH150" s="150"/>
    </row>
    <row r="151" spans="1:34" ht="25.7" customHeight="1">
      <c r="A151" s="133"/>
      <c r="B151" s="903"/>
      <c r="C151" s="227" t="s">
        <v>777</v>
      </c>
      <c r="D151" s="227" t="s">
        <v>19106</v>
      </c>
      <c r="E151" s="260" t="s">
        <v>12560</v>
      </c>
      <c r="F151" s="233" t="s">
        <v>777</v>
      </c>
      <c r="G151" s="233" t="s">
        <v>19102</v>
      </c>
      <c r="H151" s="233" t="s">
        <v>777</v>
      </c>
      <c r="I151" s="227">
        <v>2</v>
      </c>
      <c r="J151" s="233" t="s">
        <v>19103</v>
      </c>
      <c r="K151" s="228">
        <v>853</v>
      </c>
      <c r="L151" s="228">
        <v>499</v>
      </c>
      <c r="M151" s="244">
        <v>499</v>
      </c>
      <c r="N151" s="228"/>
      <c r="O151" s="228"/>
      <c r="P151" s="228"/>
      <c r="Q151" s="228">
        <v>499</v>
      </c>
      <c r="R151" s="228">
        <v>499</v>
      </c>
      <c r="S151" s="228" t="s">
        <v>1648</v>
      </c>
      <c r="T151" s="228">
        <v>1</v>
      </c>
      <c r="U151" s="228" t="s">
        <v>296</v>
      </c>
      <c r="V151" s="241">
        <v>2021</v>
      </c>
      <c r="W151" s="233"/>
      <c r="X151" s="233"/>
      <c r="Y151" s="233"/>
      <c r="Z151" s="233"/>
      <c r="AA151" s="227"/>
      <c r="AB151" s="233"/>
      <c r="AC151" s="233"/>
      <c r="AD151" s="233"/>
      <c r="AE151" s="233"/>
      <c r="AF151" s="233"/>
      <c r="AG151" s="244"/>
      <c r="AH151" s="150"/>
    </row>
    <row r="152" spans="1:34" ht="25.7" customHeight="1">
      <c r="A152" s="133"/>
      <c r="B152" s="903"/>
      <c r="C152" s="227" t="s">
        <v>777</v>
      </c>
      <c r="D152" s="227" t="s">
        <v>19107</v>
      </c>
      <c r="E152" s="260" t="s">
        <v>1834</v>
      </c>
      <c r="F152" s="233" t="s">
        <v>777</v>
      </c>
      <c r="G152" s="233" t="s">
        <v>19102</v>
      </c>
      <c r="H152" s="233" t="s">
        <v>777</v>
      </c>
      <c r="I152" s="227">
        <v>2</v>
      </c>
      <c r="J152" s="233" t="s">
        <v>19103</v>
      </c>
      <c r="K152" s="228">
        <v>643</v>
      </c>
      <c r="L152" s="228"/>
      <c r="M152" s="244">
        <v>643</v>
      </c>
      <c r="N152" s="228"/>
      <c r="O152" s="228"/>
      <c r="P152" s="228"/>
      <c r="Q152" s="228">
        <v>374</v>
      </c>
      <c r="R152" s="228">
        <v>374</v>
      </c>
      <c r="S152" s="228" t="s">
        <v>1648</v>
      </c>
      <c r="T152" s="228">
        <v>1</v>
      </c>
      <c r="U152" s="228" t="s">
        <v>296</v>
      </c>
      <c r="V152" s="241">
        <v>2012</v>
      </c>
      <c r="W152" s="233"/>
      <c r="X152" s="233"/>
      <c r="Y152" s="233"/>
      <c r="Z152" s="233"/>
      <c r="AA152" s="227"/>
      <c r="AB152" s="233"/>
      <c r="AC152" s="233"/>
      <c r="AD152" s="233"/>
      <c r="AE152" s="233"/>
      <c r="AF152" s="233" t="s">
        <v>1836</v>
      </c>
      <c r="AG152" s="244"/>
      <c r="AH152" s="150"/>
    </row>
    <row r="153" spans="1:34" ht="25.7" customHeight="1">
      <c r="A153" s="133"/>
      <c r="B153" s="903"/>
      <c r="C153" s="227" t="s">
        <v>573</v>
      </c>
      <c r="D153" s="227" t="s">
        <v>19108</v>
      </c>
      <c r="E153" s="260" t="s">
        <v>1392</v>
      </c>
      <c r="F153" s="233" t="s">
        <v>590</v>
      </c>
      <c r="G153" s="233" t="s">
        <v>19109</v>
      </c>
      <c r="H153" s="233" t="s">
        <v>591</v>
      </c>
      <c r="I153" s="227"/>
      <c r="J153" s="233" t="s">
        <v>19110</v>
      </c>
      <c r="K153" s="228">
        <v>8265</v>
      </c>
      <c r="L153" s="228">
        <v>4422</v>
      </c>
      <c r="M153" s="244">
        <v>4422</v>
      </c>
      <c r="N153" s="228"/>
      <c r="O153" s="228"/>
      <c r="P153" s="228"/>
      <c r="Q153" s="228">
        <v>3200</v>
      </c>
      <c r="R153" s="228">
        <v>3200.4</v>
      </c>
      <c r="S153" s="228" t="s">
        <v>1443</v>
      </c>
      <c r="T153" s="228">
        <v>6</v>
      </c>
      <c r="U153" s="228" t="s">
        <v>296</v>
      </c>
      <c r="V153" s="241">
        <v>2004</v>
      </c>
      <c r="W153" s="233"/>
      <c r="X153" s="233"/>
      <c r="Y153" s="233"/>
      <c r="Z153" s="233"/>
      <c r="AA153" s="227"/>
      <c r="AB153" s="233"/>
      <c r="AC153" s="233"/>
      <c r="AD153" s="233"/>
      <c r="AE153" s="233"/>
      <c r="AF153" s="233"/>
      <c r="AG153" s="244"/>
      <c r="AH153" s="150"/>
    </row>
    <row r="154" spans="1:34" ht="25.7" customHeight="1">
      <c r="A154" s="133"/>
      <c r="B154" s="903"/>
      <c r="C154" s="227" t="s">
        <v>573</v>
      </c>
      <c r="D154" s="227" t="s">
        <v>19111</v>
      </c>
      <c r="E154" s="260" t="s">
        <v>8172</v>
      </c>
      <c r="F154" s="233" t="s">
        <v>573</v>
      </c>
      <c r="G154" s="233" t="s">
        <v>19112</v>
      </c>
      <c r="H154" s="233" t="s">
        <v>16190</v>
      </c>
      <c r="I154" s="227">
        <v>2</v>
      </c>
      <c r="J154" s="233" t="s">
        <v>19113</v>
      </c>
      <c r="K154" s="228">
        <v>330</v>
      </c>
      <c r="L154" s="228"/>
      <c r="M154" s="244">
        <v>330</v>
      </c>
      <c r="N154" s="228"/>
      <c r="O154" s="228"/>
      <c r="P154" s="228"/>
      <c r="Q154" s="228">
        <v>330</v>
      </c>
      <c r="R154" s="228">
        <v>330</v>
      </c>
      <c r="S154" s="228" t="s">
        <v>8173</v>
      </c>
      <c r="T154" s="228">
        <v>2</v>
      </c>
      <c r="U154" s="228" t="s">
        <v>296</v>
      </c>
      <c r="V154" s="241">
        <v>2009</v>
      </c>
      <c r="W154" s="233">
        <v>126</v>
      </c>
      <c r="X154" s="233">
        <v>58</v>
      </c>
      <c r="Y154" s="233"/>
      <c r="Z154" s="233"/>
      <c r="AA154" s="227">
        <v>2022</v>
      </c>
      <c r="AB154" s="233">
        <v>2023</v>
      </c>
      <c r="AC154" s="233"/>
      <c r="AD154" s="233"/>
      <c r="AE154" s="233"/>
      <c r="AF154" s="233"/>
      <c r="AG154" s="244"/>
      <c r="AH154" s="150"/>
    </row>
    <row r="155" spans="1:34" ht="25.7" customHeight="1">
      <c r="A155" s="133"/>
      <c r="B155" s="903"/>
      <c r="C155" s="227" t="s">
        <v>573</v>
      </c>
      <c r="D155" s="227" t="s">
        <v>19114</v>
      </c>
      <c r="E155" s="260" t="s">
        <v>13649</v>
      </c>
      <c r="F155" s="233" t="s">
        <v>573</v>
      </c>
      <c r="G155" s="233" t="s">
        <v>19115</v>
      </c>
      <c r="H155" s="233" t="s">
        <v>16191</v>
      </c>
      <c r="I155" s="227">
        <v>2</v>
      </c>
      <c r="J155" s="233" t="s">
        <v>19116</v>
      </c>
      <c r="K155" s="228">
        <v>352</v>
      </c>
      <c r="L155" s="228"/>
      <c r="M155" s="244">
        <v>352</v>
      </c>
      <c r="N155" s="228"/>
      <c r="O155" s="228"/>
      <c r="P155" s="228"/>
      <c r="Q155" s="228">
        <v>352</v>
      </c>
      <c r="R155" s="228">
        <v>352</v>
      </c>
      <c r="S155" s="228" t="s">
        <v>12545</v>
      </c>
      <c r="T155" s="228">
        <v>1</v>
      </c>
      <c r="U155" s="228" t="s">
        <v>296</v>
      </c>
      <c r="V155" s="241">
        <v>2009</v>
      </c>
      <c r="W155" s="233">
        <v>47</v>
      </c>
      <c r="X155" s="233">
        <v>15</v>
      </c>
      <c r="Y155" s="233">
        <v>100</v>
      </c>
      <c r="Z155" s="233"/>
      <c r="AA155" s="227">
        <v>2021</v>
      </c>
      <c r="AB155" s="233">
        <v>2023</v>
      </c>
      <c r="AC155" s="233"/>
      <c r="AD155" s="233"/>
      <c r="AE155" s="233"/>
      <c r="AF155" s="233"/>
      <c r="AG155" s="244"/>
      <c r="AH155" s="150"/>
    </row>
    <row r="156" spans="1:34" ht="25.7" customHeight="1">
      <c r="A156" s="133"/>
      <c r="B156" s="903"/>
      <c r="C156" s="227" t="s">
        <v>573</v>
      </c>
      <c r="D156" s="227" t="s">
        <v>19117</v>
      </c>
      <c r="E156" s="260" t="s">
        <v>11858</v>
      </c>
      <c r="F156" s="233" t="s">
        <v>573</v>
      </c>
      <c r="G156" s="233" t="s">
        <v>19118</v>
      </c>
      <c r="H156" s="233" t="s">
        <v>16192</v>
      </c>
      <c r="I156" s="227">
        <v>2</v>
      </c>
      <c r="J156" s="233" t="s">
        <v>2009</v>
      </c>
      <c r="K156" s="228">
        <v>905</v>
      </c>
      <c r="L156" s="228"/>
      <c r="M156" s="244">
        <v>905</v>
      </c>
      <c r="N156" s="228"/>
      <c r="O156" s="228"/>
      <c r="P156" s="228"/>
      <c r="Q156" s="228">
        <v>905</v>
      </c>
      <c r="R156" s="228">
        <v>905</v>
      </c>
      <c r="S156" s="228" t="s">
        <v>11859</v>
      </c>
      <c r="T156" s="228">
        <v>1</v>
      </c>
      <c r="U156" s="228" t="s">
        <v>296</v>
      </c>
      <c r="V156" s="241">
        <v>2020</v>
      </c>
      <c r="W156" s="233">
        <v>350</v>
      </c>
      <c r="X156" s="233">
        <v>100</v>
      </c>
      <c r="Y156" s="233"/>
      <c r="Z156" s="233"/>
      <c r="AA156" s="227">
        <v>2025</v>
      </c>
      <c r="AB156" s="233"/>
      <c r="AC156" s="233"/>
      <c r="AD156" s="233"/>
      <c r="AE156" s="233"/>
      <c r="AF156" s="233"/>
      <c r="AG156" s="244"/>
      <c r="AH156" s="150"/>
    </row>
    <row r="157" spans="1:34" ht="25.7" customHeight="1">
      <c r="A157" s="133"/>
      <c r="B157" s="903"/>
      <c r="C157" s="227" t="s">
        <v>573</v>
      </c>
      <c r="D157" s="227" t="s">
        <v>19119</v>
      </c>
      <c r="E157" s="260" t="s">
        <v>13650</v>
      </c>
      <c r="F157" s="233" t="s">
        <v>573</v>
      </c>
      <c r="G157" s="233"/>
      <c r="H157" s="233" t="s">
        <v>573</v>
      </c>
      <c r="I157" s="227"/>
      <c r="J157" s="233"/>
      <c r="K157" s="228">
        <v>300</v>
      </c>
      <c r="L157" s="228"/>
      <c r="M157" s="244">
        <v>300</v>
      </c>
      <c r="N157" s="228"/>
      <c r="O157" s="228"/>
      <c r="P157" s="228"/>
      <c r="Q157" s="228">
        <v>300</v>
      </c>
      <c r="R157" s="228">
        <v>300</v>
      </c>
      <c r="S157" s="228" t="s">
        <v>13651</v>
      </c>
      <c r="T157" s="228">
        <v>1</v>
      </c>
      <c r="U157" s="228" t="s">
        <v>296</v>
      </c>
      <c r="V157" s="241">
        <v>2008</v>
      </c>
      <c r="W157" s="233"/>
      <c r="X157" s="233"/>
      <c r="Y157" s="233"/>
      <c r="Z157" s="233">
        <f>SUBTOTAL(9,W157:Y157)</f>
        <v>0</v>
      </c>
      <c r="AA157" s="227"/>
      <c r="AB157" s="233"/>
      <c r="AC157" s="233"/>
      <c r="AD157" s="233"/>
      <c r="AE157" s="233"/>
      <c r="AF157" s="233"/>
      <c r="AG157" s="244"/>
      <c r="AH157" s="150"/>
    </row>
    <row r="158" spans="1:34" ht="25.7" customHeight="1">
      <c r="A158" s="133"/>
      <c r="B158" s="903"/>
      <c r="C158" s="227" t="s">
        <v>573</v>
      </c>
      <c r="D158" s="227" t="s">
        <v>19120</v>
      </c>
      <c r="E158" s="260" t="s">
        <v>13652</v>
      </c>
      <c r="F158" s="233" t="s">
        <v>573</v>
      </c>
      <c r="G158" s="233"/>
      <c r="H158" s="233" t="s">
        <v>573</v>
      </c>
      <c r="I158" s="227"/>
      <c r="J158" s="233"/>
      <c r="K158" s="228">
        <v>782</v>
      </c>
      <c r="L158" s="228"/>
      <c r="M158" s="244">
        <v>782</v>
      </c>
      <c r="N158" s="228"/>
      <c r="O158" s="228"/>
      <c r="P158" s="228"/>
      <c r="Q158" s="228">
        <v>600</v>
      </c>
      <c r="R158" s="228">
        <v>600</v>
      </c>
      <c r="S158" s="228" t="s">
        <v>13651</v>
      </c>
      <c r="T158" s="228">
        <v>2</v>
      </c>
      <c r="U158" s="228" t="s">
        <v>296</v>
      </c>
      <c r="V158" s="241">
        <v>2008</v>
      </c>
      <c r="W158" s="233">
        <v>31</v>
      </c>
      <c r="X158" s="233"/>
      <c r="Y158" s="233"/>
      <c r="Z158" s="233">
        <f>SUBTOTAL(9,W158:Y158)</f>
        <v>31</v>
      </c>
      <c r="AA158" s="227"/>
      <c r="AB158" s="233"/>
      <c r="AC158" s="233"/>
      <c r="AD158" s="233"/>
      <c r="AE158" s="233"/>
      <c r="AF158" s="233"/>
      <c r="AG158" s="244"/>
      <c r="AH158" s="150"/>
    </row>
    <row r="159" spans="1:34" ht="25.7" customHeight="1">
      <c r="A159" s="133"/>
      <c r="B159" s="903"/>
      <c r="C159" s="227" t="s">
        <v>573</v>
      </c>
      <c r="D159" s="227" t="s">
        <v>19121</v>
      </c>
      <c r="E159" s="260" t="s">
        <v>13653</v>
      </c>
      <c r="F159" s="233" t="s">
        <v>573</v>
      </c>
      <c r="G159" s="233"/>
      <c r="H159" s="233" t="s">
        <v>573</v>
      </c>
      <c r="I159" s="227"/>
      <c r="J159" s="233"/>
      <c r="K159" s="228">
        <v>300</v>
      </c>
      <c r="L159" s="228"/>
      <c r="M159" s="244">
        <v>300</v>
      </c>
      <c r="N159" s="228"/>
      <c r="O159" s="228"/>
      <c r="P159" s="228"/>
      <c r="Q159" s="228">
        <v>300</v>
      </c>
      <c r="R159" s="228">
        <v>300</v>
      </c>
      <c r="S159" s="228" t="s">
        <v>13651</v>
      </c>
      <c r="T159" s="228">
        <v>1</v>
      </c>
      <c r="U159" s="228" t="s">
        <v>296</v>
      </c>
      <c r="V159" s="241">
        <v>2021</v>
      </c>
      <c r="W159" s="233"/>
      <c r="X159" s="233">
        <v>16</v>
      </c>
      <c r="Y159" s="233"/>
      <c r="Z159" s="233">
        <f>SUBTOTAL(9,W159:Y159)</f>
        <v>16</v>
      </c>
      <c r="AA159" s="227">
        <v>2009</v>
      </c>
      <c r="AB159" s="233"/>
      <c r="AC159" s="233"/>
      <c r="AD159" s="233"/>
      <c r="AE159" s="233"/>
      <c r="AF159" s="233"/>
      <c r="AG159" s="244"/>
      <c r="AH159" s="150"/>
    </row>
    <row r="160" spans="1:34" ht="25.7" customHeight="1">
      <c r="A160" s="133"/>
      <c r="B160" s="903"/>
      <c r="C160" s="227" t="s">
        <v>573</v>
      </c>
      <c r="D160" s="227" t="s">
        <v>19122</v>
      </c>
      <c r="E160" s="260" t="s">
        <v>13654</v>
      </c>
      <c r="F160" s="233" t="s">
        <v>573</v>
      </c>
      <c r="G160" s="233"/>
      <c r="H160" s="233" t="s">
        <v>573</v>
      </c>
      <c r="I160" s="227"/>
      <c r="J160" s="233"/>
      <c r="K160" s="228">
        <v>652</v>
      </c>
      <c r="L160" s="228"/>
      <c r="M160" s="244">
        <v>652</v>
      </c>
      <c r="N160" s="228"/>
      <c r="O160" s="228"/>
      <c r="P160" s="228"/>
      <c r="Q160" s="228">
        <v>600</v>
      </c>
      <c r="R160" s="228">
        <v>600</v>
      </c>
      <c r="S160" s="228" t="s">
        <v>13651</v>
      </c>
      <c r="T160" s="228">
        <v>2</v>
      </c>
      <c r="U160" s="228" t="s">
        <v>296</v>
      </c>
      <c r="V160" s="241">
        <v>1998</v>
      </c>
      <c r="W160" s="233"/>
      <c r="X160" s="233">
        <v>28</v>
      </c>
      <c r="Y160" s="233"/>
      <c r="Z160" s="233">
        <f>SUBTOTAL(9,W160:Y160)</f>
        <v>28</v>
      </c>
      <c r="AA160" s="227">
        <v>2012</v>
      </c>
      <c r="AB160" s="233"/>
      <c r="AC160" s="233"/>
      <c r="AD160" s="233"/>
      <c r="AE160" s="233"/>
      <c r="AF160" s="233"/>
      <c r="AG160" s="244"/>
      <c r="AH160" s="150"/>
    </row>
    <row r="161" spans="1:34" ht="25.7" customHeight="1">
      <c r="A161" s="133"/>
      <c r="B161" s="903"/>
      <c r="C161" s="227" t="s">
        <v>573</v>
      </c>
      <c r="D161" s="227" t="s">
        <v>19123</v>
      </c>
      <c r="E161" s="260" t="s">
        <v>13655</v>
      </c>
      <c r="F161" s="233" t="s">
        <v>573</v>
      </c>
      <c r="G161" s="233"/>
      <c r="H161" s="233" t="s">
        <v>573</v>
      </c>
      <c r="I161" s="227"/>
      <c r="J161" s="233"/>
      <c r="K161" s="228">
        <v>300</v>
      </c>
      <c r="L161" s="228"/>
      <c r="M161" s="244">
        <v>300</v>
      </c>
      <c r="N161" s="228"/>
      <c r="O161" s="228"/>
      <c r="P161" s="228"/>
      <c r="Q161" s="228">
        <v>300</v>
      </c>
      <c r="R161" s="228">
        <v>300</v>
      </c>
      <c r="S161" s="228" t="s">
        <v>13651</v>
      </c>
      <c r="T161" s="228">
        <v>1</v>
      </c>
      <c r="U161" s="228" t="s">
        <v>296</v>
      </c>
      <c r="V161" s="241">
        <v>2003</v>
      </c>
      <c r="W161" s="233"/>
      <c r="X161" s="233">
        <v>16</v>
      </c>
      <c r="Y161" s="233"/>
      <c r="Z161" s="233">
        <f>SUBTOTAL(9,W161:Y161)</f>
        <v>16</v>
      </c>
      <c r="AA161" s="227">
        <v>2009</v>
      </c>
      <c r="AB161" s="233"/>
      <c r="AC161" s="233"/>
      <c r="AD161" s="233"/>
      <c r="AE161" s="233"/>
      <c r="AF161" s="233"/>
      <c r="AG161" s="244"/>
      <c r="AH161" s="150"/>
    </row>
    <row r="162" spans="1:34" ht="25.7" customHeight="1">
      <c r="A162" s="133"/>
      <c r="B162" s="903"/>
      <c r="C162" s="227" t="s">
        <v>580</v>
      </c>
      <c r="D162" s="227" t="s">
        <v>19124</v>
      </c>
      <c r="E162" s="260" t="s">
        <v>8174</v>
      </c>
      <c r="F162" s="233" t="s">
        <v>580</v>
      </c>
      <c r="G162" s="233" t="s">
        <v>19125</v>
      </c>
      <c r="H162" s="233" t="s">
        <v>19126</v>
      </c>
      <c r="I162" s="227">
        <v>1</v>
      </c>
      <c r="J162" s="233"/>
      <c r="K162" s="228">
        <v>2029</v>
      </c>
      <c r="L162" s="228">
        <v>402.05</v>
      </c>
      <c r="M162" s="244">
        <v>399.65</v>
      </c>
      <c r="N162" s="228"/>
      <c r="O162" s="228"/>
      <c r="P162" s="228"/>
      <c r="Q162" s="228">
        <v>1001</v>
      </c>
      <c r="R162" s="228">
        <v>1001</v>
      </c>
      <c r="S162" s="228" t="s">
        <v>8175</v>
      </c>
      <c r="T162" s="228">
        <v>2</v>
      </c>
      <c r="U162" s="228" t="s">
        <v>296</v>
      </c>
      <c r="V162" s="241">
        <v>2012</v>
      </c>
      <c r="W162" s="233"/>
      <c r="X162" s="233"/>
      <c r="Y162" s="233"/>
      <c r="Z162" s="233"/>
      <c r="AA162" s="227"/>
      <c r="AB162" s="233"/>
      <c r="AC162" s="233"/>
      <c r="AD162" s="233"/>
      <c r="AE162" s="233"/>
      <c r="AF162" s="233"/>
      <c r="AG162" s="244" t="s">
        <v>8176</v>
      </c>
      <c r="AH162" s="150"/>
    </row>
    <row r="163" spans="1:34" ht="25.7" customHeight="1">
      <c r="A163" s="133"/>
      <c r="B163" s="903"/>
      <c r="C163" s="227" t="s">
        <v>603</v>
      </c>
      <c r="D163" s="227" t="s">
        <v>19127</v>
      </c>
      <c r="E163" s="260" t="s">
        <v>11226</v>
      </c>
      <c r="F163" s="233" t="s">
        <v>603</v>
      </c>
      <c r="G163" s="233" t="s">
        <v>19128</v>
      </c>
      <c r="H163" s="233" t="s">
        <v>603</v>
      </c>
      <c r="I163" s="227"/>
      <c r="J163" s="233"/>
      <c r="K163" s="228">
        <v>748</v>
      </c>
      <c r="L163" s="228"/>
      <c r="M163" s="244"/>
      <c r="N163" s="228"/>
      <c r="O163" s="228"/>
      <c r="P163" s="228"/>
      <c r="Q163" s="228">
        <v>374</v>
      </c>
      <c r="R163" s="228">
        <v>374</v>
      </c>
      <c r="S163" s="228" t="s">
        <v>8539</v>
      </c>
      <c r="T163" s="228">
        <v>1</v>
      </c>
      <c r="U163" s="228" t="s">
        <v>296</v>
      </c>
      <c r="V163" s="241">
        <v>2010</v>
      </c>
      <c r="W163" s="233"/>
      <c r="X163" s="233"/>
      <c r="Y163" s="233"/>
      <c r="Z163" s="233"/>
      <c r="AA163" s="227"/>
      <c r="AB163" s="233"/>
      <c r="AC163" s="233"/>
      <c r="AD163" s="233"/>
      <c r="AE163" s="233"/>
      <c r="AF163" s="233"/>
      <c r="AG163" s="244"/>
      <c r="AH163" s="150"/>
    </row>
    <row r="164" spans="1:34" ht="25.7" customHeight="1">
      <c r="A164" s="133"/>
      <c r="B164" s="903"/>
      <c r="C164" s="227" t="s">
        <v>603</v>
      </c>
      <c r="D164" s="227" t="s">
        <v>19129</v>
      </c>
      <c r="E164" s="260" t="s">
        <v>11227</v>
      </c>
      <c r="F164" s="233" t="s">
        <v>603</v>
      </c>
      <c r="G164" s="233" t="s">
        <v>19007</v>
      </c>
      <c r="H164" s="233" t="s">
        <v>603</v>
      </c>
      <c r="I164" s="227"/>
      <c r="J164" s="233"/>
      <c r="K164" s="228">
        <v>374</v>
      </c>
      <c r="L164" s="228"/>
      <c r="M164" s="244"/>
      <c r="N164" s="228"/>
      <c r="O164" s="228"/>
      <c r="P164" s="228"/>
      <c r="Q164" s="228">
        <v>374</v>
      </c>
      <c r="R164" s="228">
        <v>374</v>
      </c>
      <c r="S164" s="228" t="s">
        <v>8539</v>
      </c>
      <c r="T164" s="228">
        <v>1</v>
      </c>
      <c r="U164" s="228" t="s">
        <v>296</v>
      </c>
      <c r="V164" s="241">
        <v>1998</v>
      </c>
      <c r="W164" s="233"/>
      <c r="X164" s="233"/>
      <c r="Y164" s="233"/>
      <c r="Z164" s="233"/>
      <c r="AA164" s="227"/>
      <c r="AB164" s="233"/>
      <c r="AC164" s="233"/>
      <c r="AD164" s="233"/>
      <c r="AE164" s="233"/>
      <c r="AF164" s="233"/>
      <c r="AG164" s="244"/>
      <c r="AH164" s="150"/>
    </row>
    <row r="165" spans="1:34" ht="25.7" customHeight="1">
      <c r="A165" s="133"/>
      <c r="B165" s="903"/>
      <c r="C165" s="227" t="s">
        <v>603</v>
      </c>
      <c r="D165" s="227" t="s">
        <v>19130</v>
      </c>
      <c r="E165" s="260" t="s">
        <v>11228</v>
      </c>
      <c r="F165" s="233" t="s">
        <v>603</v>
      </c>
      <c r="G165" s="233" t="s">
        <v>19128</v>
      </c>
      <c r="H165" s="233" t="s">
        <v>603</v>
      </c>
      <c r="I165" s="227"/>
      <c r="J165" s="233"/>
      <c r="K165" s="228">
        <v>374</v>
      </c>
      <c r="L165" s="228"/>
      <c r="M165" s="244"/>
      <c r="N165" s="228"/>
      <c r="O165" s="228"/>
      <c r="P165" s="228"/>
      <c r="Q165" s="228">
        <v>374</v>
      </c>
      <c r="R165" s="228">
        <v>374</v>
      </c>
      <c r="S165" s="228" t="s">
        <v>8539</v>
      </c>
      <c r="T165" s="228">
        <v>1</v>
      </c>
      <c r="U165" s="228" t="s">
        <v>296</v>
      </c>
      <c r="V165" s="241">
        <v>1998</v>
      </c>
      <c r="W165" s="233"/>
      <c r="X165" s="233"/>
      <c r="Y165" s="233"/>
      <c r="Z165" s="233"/>
      <c r="AA165" s="227"/>
      <c r="AB165" s="233"/>
      <c r="AC165" s="233"/>
      <c r="AD165" s="233"/>
      <c r="AE165" s="233"/>
      <c r="AF165" s="233"/>
      <c r="AG165" s="244"/>
      <c r="AH165" s="150"/>
    </row>
    <row r="166" spans="1:34" ht="25.7" customHeight="1">
      <c r="A166" s="133"/>
      <c r="B166" s="903"/>
      <c r="C166" s="227" t="s">
        <v>603</v>
      </c>
      <c r="D166" s="227" t="s">
        <v>19131</v>
      </c>
      <c r="E166" s="260" t="s">
        <v>11229</v>
      </c>
      <c r="F166" s="233" t="s">
        <v>603</v>
      </c>
      <c r="G166" s="233" t="s">
        <v>19128</v>
      </c>
      <c r="H166" s="233" t="s">
        <v>603</v>
      </c>
      <c r="I166" s="227"/>
      <c r="J166" s="233"/>
      <c r="K166" s="228">
        <v>374</v>
      </c>
      <c r="L166" s="228"/>
      <c r="M166" s="244"/>
      <c r="N166" s="228"/>
      <c r="O166" s="228"/>
      <c r="P166" s="228"/>
      <c r="Q166" s="228">
        <v>374</v>
      </c>
      <c r="R166" s="228">
        <v>374</v>
      </c>
      <c r="S166" s="228" t="s">
        <v>8539</v>
      </c>
      <c r="T166" s="228">
        <v>1</v>
      </c>
      <c r="U166" s="228" t="s">
        <v>296</v>
      </c>
      <c r="V166" s="241">
        <v>2004</v>
      </c>
      <c r="W166" s="233"/>
      <c r="X166" s="233"/>
      <c r="Y166" s="233"/>
      <c r="Z166" s="233"/>
      <c r="AA166" s="227"/>
      <c r="AB166" s="233"/>
      <c r="AC166" s="233"/>
      <c r="AD166" s="233"/>
      <c r="AE166" s="233"/>
      <c r="AF166" s="233"/>
      <c r="AG166" s="244"/>
      <c r="AH166" s="150"/>
    </row>
    <row r="167" spans="1:34" ht="25.7" customHeight="1">
      <c r="A167" s="133"/>
      <c r="B167" s="903"/>
      <c r="C167" s="227" t="s">
        <v>603</v>
      </c>
      <c r="D167" s="227" t="s">
        <v>19132</v>
      </c>
      <c r="E167" s="260" t="s">
        <v>11230</v>
      </c>
      <c r="F167" s="233" t="s">
        <v>603</v>
      </c>
      <c r="G167" s="233" t="s">
        <v>19128</v>
      </c>
      <c r="H167" s="233" t="s">
        <v>603</v>
      </c>
      <c r="I167" s="227"/>
      <c r="J167" s="233"/>
      <c r="K167" s="228">
        <v>374</v>
      </c>
      <c r="L167" s="228"/>
      <c r="M167" s="244"/>
      <c r="N167" s="228"/>
      <c r="O167" s="228"/>
      <c r="P167" s="228"/>
      <c r="Q167" s="228">
        <v>374</v>
      </c>
      <c r="R167" s="228">
        <v>374</v>
      </c>
      <c r="S167" s="228" t="s">
        <v>8539</v>
      </c>
      <c r="T167" s="228">
        <v>1</v>
      </c>
      <c r="U167" s="228" t="s">
        <v>296</v>
      </c>
      <c r="V167" s="241">
        <v>1996</v>
      </c>
      <c r="W167" s="233"/>
      <c r="X167" s="233"/>
      <c r="Y167" s="233"/>
      <c r="Z167" s="233"/>
      <c r="AA167" s="227"/>
      <c r="AB167" s="233"/>
      <c r="AC167" s="233"/>
      <c r="AD167" s="233"/>
      <c r="AE167" s="233"/>
      <c r="AF167" s="233"/>
      <c r="AG167" s="244"/>
      <c r="AH167" s="150"/>
    </row>
    <row r="168" spans="1:34" ht="25.7" customHeight="1">
      <c r="A168" s="133"/>
      <c r="B168" s="903"/>
      <c r="C168" s="227" t="s">
        <v>603</v>
      </c>
      <c r="D168" s="227" t="s">
        <v>19133</v>
      </c>
      <c r="E168" s="260" t="s">
        <v>11231</v>
      </c>
      <c r="F168" s="233" t="s">
        <v>603</v>
      </c>
      <c r="G168" s="233" t="s">
        <v>19128</v>
      </c>
      <c r="H168" s="233" t="s">
        <v>603</v>
      </c>
      <c r="I168" s="227"/>
      <c r="J168" s="233"/>
      <c r="K168" s="228">
        <v>374</v>
      </c>
      <c r="L168" s="228"/>
      <c r="M168" s="244"/>
      <c r="N168" s="228"/>
      <c r="O168" s="228"/>
      <c r="P168" s="228"/>
      <c r="Q168" s="228">
        <v>374</v>
      </c>
      <c r="R168" s="228">
        <v>374</v>
      </c>
      <c r="S168" s="228" t="s">
        <v>8539</v>
      </c>
      <c r="T168" s="228">
        <v>1</v>
      </c>
      <c r="U168" s="228" t="s">
        <v>296</v>
      </c>
      <c r="V168" s="241">
        <v>2003</v>
      </c>
      <c r="W168" s="233"/>
      <c r="X168" s="233"/>
      <c r="Y168" s="233"/>
      <c r="Z168" s="233"/>
      <c r="AA168" s="227"/>
      <c r="AB168" s="233"/>
      <c r="AC168" s="233"/>
      <c r="AD168" s="233"/>
      <c r="AE168" s="233"/>
      <c r="AF168" s="233"/>
      <c r="AG168" s="244"/>
      <c r="AH168" s="150"/>
    </row>
    <row r="169" spans="1:34" ht="25.7" customHeight="1">
      <c r="A169" s="133"/>
      <c r="B169" s="903"/>
      <c r="C169" s="227" t="s">
        <v>603</v>
      </c>
      <c r="D169" s="227" t="s">
        <v>19134</v>
      </c>
      <c r="E169" s="260" t="s">
        <v>11232</v>
      </c>
      <c r="F169" s="233" t="s">
        <v>603</v>
      </c>
      <c r="G169" s="233" t="s">
        <v>19128</v>
      </c>
      <c r="H169" s="233" t="s">
        <v>603</v>
      </c>
      <c r="I169" s="227"/>
      <c r="J169" s="233"/>
      <c r="K169" s="228">
        <v>374</v>
      </c>
      <c r="L169" s="228"/>
      <c r="M169" s="244"/>
      <c r="N169" s="228"/>
      <c r="O169" s="228"/>
      <c r="P169" s="228"/>
      <c r="Q169" s="228">
        <v>374</v>
      </c>
      <c r="R169" s="228">
        <v>374</v>
      </c>
      <c r="S169" s="228" t="s">
        <v>8539</v>
      </c>
      <c r="T169" s="228">
        <v>1</v>
      </c>
      <c r="U169" s="228" t="s">
        <v>296</v>
      </c>
      <c r="V169" s="241">
        <v>1992</v>
      </c>
      <c r="W169" s="233"/>
      <c r="X169" s="233"/>
      <c r="Y169" s="233"/>
      <c r="Z169" s="233"/>
      <c r="AA169" s="227"/>
      <c r="AB169" s="233"/>
      <c r="AC169" s="233"/>
      <c r="AD169" s="233"/>
      <c r="AE169" s="233"/>
      <c r="AF169" s="233"/>
      <c r="AG169" s="244"/>
      <c r="AH169" s="150"/>
    </row>
    <row r="170" spans="1:34" ht="25.7" customHeight="1">
      <c r="A170" s="133"/>
      <c r="B170" s="903"/>
      <c r="C170" s="227" t="s">
        <v>603</v>
      </c>
      <c r="D170" s="227" t="s">
        <v>19135</v>
      </c>
      <c r="E170" s="260" t="s">
        <v>11233</v>
      </c>
      <c r="F170" s="233" t="s">
        <v>603</v>
      </c>
      <c r="G170" s="233" t="s">
        <v>19128</v>
      </c>
      <c r="H170" s="233" t="s">
        <v>603</v>
      </c>
      <c r="I170" s="227"/>
      <c r="J170" s="233"/>
      <c r="K170" s="228">
        <v>374</v>
      </c>
      <c r="L170" s="228"/>
      <c r="M170" s="244"/>
      <c r="N170" s="228"/>
      <c r="O170" s="228"/>
      <c r="P170" s="228"/>
      <c r="Q170" s="228">
        <v>374</v>
      </c>
      <c r="R170" s="228">
        <v>374</v>
      </c>
      <c r="S170" s="228" t="s">
        <v>8539</v>
      </c>
      <c r="T170" s="228">
        <v>1</v>
      </c>
      <c r="U170" s="228" t="s">
        <v>296</v>
      </c>
      <c r="V170" s="241">
        <v>1995</v>
      </c>
      <c r="W170" s="233"/>
      <c r="X170" s="233"/>
      <c r="Y170" s="233"/>
      <c r="Z170" s="233"/>
      <c r="AA170" s="227"/>
      <c r="AB170" s="233"/>
      <c r="AC170" s="233"/>
      <c r="AD170" s="233"/>
      <c r="AE170" s="233"/>
      <c r="AF170" s="233"/>
      <c r="AG170" s="244"/>
      <c r="AH170" s="150"/>
    </row>
    <row r="171" spans="1:34" ht="25.7" customHeight="1">
      <c r="A171" s="133"/>
      <c r="B171" s="903"/>
      <c r="C171" s="227" t="s">
        <v>603</v>
      </c>
      <c r="D171" s="227" t="s">
        <v>19136</v>
      </c>
      <c r="E171" s="260" t="s">
        <v>11234</v>
      </c>
      <c r="F171" s="233" t="s">
        <v>603</v>
      </c>
      <c r="G171" s="233" t="s">
        <v>19128</v>
      </c>
      <c r="H171" s="233" t="s">
        <v>603</v>
      </c>
      <c r="I171" s="227"/>
      <c r="J171" s="233"/>
      <c r="K171" s="228">
        <v>374</v>
      </c>
      <c r="L171" s="228"/>
      <c r="M171" s="244"/>
      <c r="N171" s="228"/>
      <c r="O171" s="228"/>
      <c r="P171" s="228"/>
      <c r="Q171" s="228">
        <v>374</v>
      </c>
      <c r="R171" s="228">
        <v>374</v>
      </c>
      <c r="S171" s="228" t="s">
        <v>8539</v>
      </c>
      <c r="T171" s="228">
        <v>1</v>
      </c>
      <c r="U171" s="228" t="s">
        <v>296</v>
      </c>
      <c r="V171" s="241">
        <v>2015</v>
      </c>
      <c r="W171" s="233"/>
      <c r="X171" s="233"/>
      <c r="Y171" s="233"/>
      <c r="Z171" s="233"/>
      <c r="AA171" s="227"/>
      <c r="AB171" s="233"/>
      <c r="AC171" s="233"/>
      <c r="AD171" s="233"/>
      <c r="AE171" s="233"/>
      <c r="AF171" s="233"/>
      <c r="AG171" s="244"/>
      <c r="AH171" s="150"/>
    </row>
    <row r="172" spans="1:34" ht="25.7" customHeight="1">
      <c r="A172" s="133"/>
      <c r="B172" s="903"/>
      <c r="C172" s="227" t="s">
        <v>603</v>
      </c>
      <c r="D172" s="227" t="s">
        <v>19137</v>
      </c>
      <c r="E172" s="260" t="s">
        <v>11235</v>
      </c>
      <c r="F172" s="233" t="s">
        <v>603</v>
      </c>
      <c r="G172" s="233" t="s">
        <v>19128</v>
      </c>
      <c r="H172" s="233" t="s">
        <v>603</v>
      </c>
      <c r="I172" s="227"/>
      <c r="J172" s="233"/>
      <c r="K172" s="228">
        <v>374</v>
      </c>
      <c r="L172" s="228"/>
      <c r="M172" s="244"/>
      <c r="N172" s="228"/>
      <c r="O172" s="228"/>
      <c r="P172" s="228"/>
      <c r="Q172" s="228">
        <v>374</v>
      </c>
      <c r="R172" s="228">
        <v>374</v>
      </c>
      <c r="S172" s="228" t="s">
        <v>8539</v>
      </c>
      <c r="T172" s="228">
        <v>1</v>
      </c>
      <c r="U172" s="228" t="s">
        <v>296</v>
      </c>
      <c r="V172" s="241">
        <v>1993</v>
      </c>
      <c r="W172" s="233"/>
      <c r="X172" s="233"/>
      <c r="Y172" s="233"/>
      <c r="Z172" s="233"/>
      <c r="AA172" s="227"/>
      <c r="AB172" s="233"/>
      <c r="AC172" s="233"/>
      <c r="AD172" s="233"/>
      <c r="AE172" s="233"/>
      <c r="AF172" s="233"/>
      <c r="AG172" s="244"/>
      <c r="AH172" s="150"/>
    </row>
    <row r="173" spans="1:34" ht="25.7" customHeight="1">
      <c r="A173" s="133"/>
      <c r="B173" s="903"/>
      <c r="C173" s="227" t="s">
        <v>603</v>
      </c>
      <c r="D173" s="227" t="s">
        <v>19138</v>
      </c>
      <c r="E173" s="227" t="s">
        <v>11236</v>
      </c>
      <c r="F173" s="227" t="s">
        <v>603</v>
      </c>
      <c r="G173" s="233" t="s">
        <v>19128</v>
      </c>
      <c r="H173" s="227" t="s">
        <v>603</v>
      </c>
      <c r="I173" s="233"/>
      <c r="J173" s="233"/>
      <c r="K173" s="228">
        <v>374</v>
      </c>
      <c r="L173" s="228"/>
      <c r="M173" s="244"/>
      <c r="N173" s="233"/>
      <c r="O173" s="301"/>
      <c r="P173" s="233"/>
      <c r="Q173" s="228">
        <v>374</v>
      </c>
      <c r="R173" s="228">
        <v>374</v>
      </c>
      <c r="S173" s="228" t="s">
        <v>8539</v>
      </c>
      <c r="T173" s="228">
        <v>1</v>
      </c>
      <c r="U173" s="228" t="s">
        <v>296</v>
      </c>
      <c r="V173" s="241">
        <v>2005</v>
      </c>
      <c r="W173" s="233"/>
      <c r="X173" s="233"/>
      <c r="Y173" s="233"/>
      <c r="Z173" s="233"/>
      <c r="AA173" s="227"/>
      <c r="AB173" s="233"/>
      <c r="AC173" s="233"/>
      <c r="AD173" s="233"/>
      <c r="AE173" s="233"/>
      <c r="AF173" s="233"/>
      <c r="AG173" s="244"/>
      <c r="AH173" s="150"/>
    </row>
    <row r="174" spans="1:34" ht="25.7" customHeight="1">
      <c r="A174" s="133"/>
      <c r="B174" s="903"/>
      <c r="C174" s="227" t="s">
        <v>603</v>
      </c>
      <c r="D174" s="227" t="s">
        <v>19139</v>
      </c>
      <c r="E174" s="227" t="s">
        <v>11237</v>
      </c>
      <c r="F174" s="227" t="s">
        <v>603</v>
      </c>
      <c r="G174" s="233" t="s">
        <v>19007</v>
      </c>
      <c r="H174" s="227" t="s">
        <v>603</v>
      </c>
      <c r="I174" s="233"/>
      <c r="J174" s="233"/>
      <c r="K174" s="228">
        <v>374</v>
      </c>
      <c r="L174" s="228"/>
      <c r="M174" s="244"/>
      <c r="N174" s="233"/>
      <c r="O174" s="301"/>
      <c r="P174" s="233"/>
      <c r="Q174" s="228">
        <v>374</v>
      </c>
      <c r="R174" s="228">
        <v>374</v>
      </c>
      <c r="S174" s="228" t="s">
        <v>8539</v>
      </c>
      <c r="T174" s="228">
        <v>1</v>
      </c>
      <c r="U174" s="228" t="s">
        <v>296</v>
      </c>
      <c r="V174" s="241">
        <v>2013</v>
      </c>
      <c r="W174" s="233"/>
      <c r="X174" s="233"/>
      <c r="Y174" s="233"/>
      <c r="Z174" s="233"/>
      <c r="AA174" s="227"/>
      <c r="AB174" s="233"/>
      <c r="AC174" s="233"/>
      <c r="AD174" s="233"/>
      <c r="AE174" s="233"/>
      <c r="AF174" s="233"/>
      <c r="AG174" s="244"/>
      <c r="AH174" s="150"/>
    </row>
    <row r="175" spans="1:34" ht="25.7" customHeight="1">
      <c r="A175" s="133"/>
      <c r="B175" s="903"/>
      <c r="C175" s="227" t="s">
        <v>603</v>
      </c>
      <c r="D175" s="227" t="s">
        <v>19140</v>
      </c>
      <c r="E175" s="227" t="s">
        <v>11238</v>
      </c>
      <c r="F175" s="227" t="s">
        <v>603</v>
      </c>
      <c r="G175" s="233" t="s">
        <v>19128</v>
      </c>
      <c r="H175" s="227" t="s">
        <v>603</v>
      </c>
      <c r="I175" s="233"/>
      <c r="J175" s="233"/>
      <c r="K175" s="228">
        <v>374</v>
      </c>
      <c r="L175" s="228"/>
      <c r="M175" s="244"/>
      <c r="N175" s="233"/>
      <c r="O175" s="301"/>
      <c r="P175" s="233"/>
      <c r="Q175" s="228">
        <v>374</v>
      </c>
      <c r="R175" s="228">
        <v>374</v>
      </c>
      <c r="S175" s="228" t="s">
        <v>8539</v>
      </c>
      <c r="T175" s="228">
        <v>1</v>
      </c>
      <c r="U175" s="228" t="s">
        <v>296</v>
      </c>
      <c r="V175" s="241">
        <v>2008</v>
      </c>
      <c r="W175" s="233"/>
      <c r="X175" s="233"/>
      <c r="Y175" s="233"/>
      <c r="Z175" s="233"/>
      <c r="AA175" s="227"/>
      <c r="AB175" s="233"/>
      <c r="AC175" s="233"/>
      <c r="AD175" s="233"/>
      <c r="AE175" s="233"/>
      <c r="AF175" s="233"/>
      <c r="AG175" s="244"/>
      <c r="AH175" s="150"/>
    </row>
    <row r="176" spans="1:34" ht="25.7" customHeight="1">
      <c r="A176" s="133"/>
      <c r="B176" s="903"/>
      <c r="C176" s="227" t="s">
        <v>2054</v>
      </c>
      <c r="D176" s="227" t="s">
        <v>19141</v>
      </c>
      <c r="E176" s="227" t="s">
        <v>12561</v>
      </c>
      <c r="F176" s="227" t="s">
        <v>2054</v>
      </c>
      <c r="G176" s="233" t="s">
        <v>19007</v>
      </c>
      <c r="H176" s="227" t="s">
        <v>2054</v>
      </c>
      <c r="I176" s="233"/>
      <c r="J176" s="233"/>
      <c r="K176" s="228">
        <v>374</v>
      </c>
      <c r="L176" s="228"/>
      <c r="M176" s="244"/>
      <c r="N176" s="233"/>
      <c r="O176" s="301"/>
      <c r="P176" s="233"/>
      <c r="Q176" s="228">
        <v>374</v>
      </c>
      <c r="R176" s="228">
        <v>374</v>
      </c>
      <c r="S176" s="228" t="s">
        <v>8539</v>
      </c>
      <c r="T176" s="228">
        <v>1</v>
      </c>
      <c r="U176" s="228" t="s">
        <v>296</v>
      </c>
      <c r="V176" s="241">
        <v>2021</v>
      </c>
      <c r="W176" s="233"/>
      <c r="X176" s="233"/>
      <c r="Y176" s="233"/>
      <c r="Z176" s="233"/>
      <c r="AA176" s="227"/>
      <c r="AB176" s="233"/>
      <c r="AC176" s="233"/>
      <c r="AD176" s="233"/>
      <c r="AE176" s="233"/>
      <c r="AF176" s="233"/>
      <c r="AG176" s="244"/>
      <c r="AH176" s="150"/>
    </row>
    <row r="177" spans="1:34" ht="25.7" customHeight="1">
      <c r="A177" s="133"/>
      <c r="B177" s="903"/>
      <c r="C177" s="227" t="s">
        <v>2054</v>
      </c>
      <c r="D177" s="227" t="s">
        <v>19142</v>
      </c>
      <c r="E177" s="227" t="s">
        <v>19143</v>
      </c>
      <c r="F177" s="227" t="s">
        <v>2054</v>
      </c>
      <c r="G177" s="233" t="s">
        <v>19128</v>
      </c>
      <c r="H177" s="227" t="s">
        <v>2054</v>
      </c>
      <c r="I177" s="233"/>
      <c r="J177" s="233"/>
      <c r="K177" s="228">
        <v>374</v>
      </c>
      <c r="L177" s="228"/>
      <c r="M177" s="244"/>
      <c r="N177" s="233"/>
      <c r="O177" s="301"/>
      <c r="P177" s="233"/>
      <c r="Q177" s="228">
        <v>374</v>
      </c>
      <c r="R177" s="228">
        <v>374</v>
      </c>
      <c r="S177" s="228" t="s">
        <v>8539</v>
      </c>
      <c r="T177" s="228">
        <v>1</v>
      </c>
      <c r="U177" s="228" t="s">
        <v>296</v>
      </c>
      <c r="V177" s="241">
        <v>2007</v>
      </c>
      <c r="W177" s="233"/>
      <c r="X177" s="233"/>
      <c r="Y177" s="233"/>
      <c r="Z177" s="233"/>
      <c r="AA177" s="227"/>
      <c r="AB177" s="233"/>
      <c r="AC177" s="233"/>
      <c r="AD177" s="233"/>
      <c r="AE177" s="233"/>
      <c r="AF177" s="233"/>
      <c r="AG177" s="244"/>
      <c r="AH177" s="150"/>
    </row>
    <row r="178" spans="1:34" ht="25.7" customHeight="1">
      <c r="A178" s="133"/>
      <c r="B178" s="903"/>
      <c r="C178" s="227" t="s">
        <v>2054</v>
      </c>
      <c r="D178" s="227" t="s">
        <v>19061</v>
      </c>
      <c r="E178" s="227" t="s">
        <v>12562</v>
      </c>
      <c r="F178" s="227" t="s">
        <v>12549</v>
      </c>
      <c r="G178" s="227" t="s">
        <v>19144</v>
      </c>
      <c r="H178" s="227" t="s">
        <v>12549</v>
      </c>
      <c r="I178" s="233"/>
      <c r="J178" s="233"/>
      <c r="K178" s="228">
        <v>1530</v>
      </c>
      <c r="L178" s="228"/>
      <c r="M178" s="244"/>
      <c r="N178" s="233"/>
      <c r="O178" s="301"/>
      <c r="P178" s="233"/>
      <c r="Q178" s="228">
        <v>1496</v>
      </c>
      <c r="R178" s="228">
        <v>382.5</v>
      </c>
      <c r="S178" s="228" t="s">
        <v>12563</v>
      </c>
      <c r="T178" s="228">
        <v>4</v>
      </c>
      <c r="U178" s="228" t="s">
        <v>12477</v>
      </c>
      <c r="V178" s="241">
        <v>2000</v>
      </c>
      <c r="W178" s="233"/>
      <c r="X178" s="233"/>
      <c r="Y178" s="233"/>
      <c r="Z178" s="233"/>
      <c r="AA178" s="227"/>
      <c r="AB178" s="233"/>
      <c r="AC178" s="233"/>
      <c r="AD178" s="233"/>
      <c r="AE178" s="233"/>
      <c r="AF178" s="233"/>
      <c r="AG178" s="244"/>
      <c r="AH178" s="150"/>
    </row>
    <row r="179" spans="1:34" ht="25.7" customHeight="1">
      <c r="A179" s="133"/>
      <c r="B179" s="903"/>
      <c r="C179" s="227" t="s">
        <v>810</v>
      </c>
      <c r="D179" s="291" t="s">
        <v>19145</v>
      </c>
      <c r="E179" s="323" t="s">
        <v>19146</v>
      </c>
      <c r="F179" s="227" t="s">
        <v>810</v>
      </c>
      <c r="G179" s="227" t="s">
        <v>19147</v>
      </c>
      <c r="H179" s="227" t="s">
        <v>2498</v>
      </c>
      <c r="I179" s="233" t="s">
        <v>1835</v>
      </c>
      <c r="J179" s="233" t="s">
        <v>1414</v>
      </c>
      <c r="K179" s="667">
        <v>400</v>
      </c>
      <c r="L179" s="228"/>
      <c r="M179" s="244"/>
      <c r="N179" s="233"/>
      <c r="O179" s="301"/>
      <c r="P179" s="233"/>
      <c r="Q179" s="228">
        <f t="shared" ref="Q179:Q181" si="10">R179</f>
        <v>374</v>
      </c>
      <c r="R179" s="228">
        <v>374</v>
      </c>
      <c r="S179" s="228" t="s">
        <v>12563</v>
      </c>
      <c r="T179" s="228">
        <v>1</v>
      </c>
      <c r="U179" s="228" t="s">
        <v>12477</v>
      </c>
      <c r="V179" s="241">
        <v>2000</v>
      </c>
      <c r="W179" s="233"/>
      <c r="X179" s="233"/>
      <c r="Y179" s="233"/>
      <c r="Z179" s="233"/>
      <c r="AA179" s="227"/>
      <c r="AB179" s="233"/>
      <c r="AC179" s="233"/>
      <c r="AD179" s="233"/>
      <c r="AE179" s="233"/>
      <c r="AF179" s="233"/>
      <c r="AG179" s="244"/>
      <c r="AH179" s="150"/>
    </row>
    <row r="180" spans="1:34" ht="25.7" customHeight="1">
      <c r="A180" s="133"/>
      <c r="B180" s="903"/>
      <c r="C180" s="227" t="s">
        <v>810</v>
      </c>
      <c r="D180" s="323" t="s">
        <v>19148</v>
      </c>
      <c r="E180" s="291" t="s">
        <v>19149</v>
      </c>
      <c r="F180" s="227" t="s">
        <v>810</v>
      </c>
      <c r="G180" s="227" t="s">
        <v>19147</v>
      </c>
      <c r="H180" s="227" t="s">
        <v>2498</v>
      </c>
      <c r="I180" s="233" t="s">
        <v>1835</v>
      </c>
      <c r="J180" s="233" t="s">
        <v>1414</v>
      </c>
      <c r="K180" s="668">
        <v>625</v>
      </c>
      <c r="L180" s="228"/>
      <c r="M180" s="244"/>
      <c r="N180" s="233"/>
      <c r="O180" s="301"/>
      <c r="P180" s="233"/>
      <c r="Q180" s="228">
        <f t="shared" si="10"/>
        <v>374</v>
      </c>
      <c r="R180" s="228">
        <v>374</v>
      </c>
      <c r="S180" s="228" t="s">
        <v>12563</v>
      </c>
      <c r="T180" s="228">
        <v>1</v>
      </c>
      <c r="U180" s="228" t="s">
        <v>12477</v>
      </c>
      <c r="V180" s="241">
        <v>1998</v>
      </c>
      <c r="W180" s="233"/>
      <c r="X180" s="233"/>
      <c r="Y180" s="233"/>
      <c r="Z180" s="233"/>
      <c r="AA180" s="227"/>
      <c r="AB180" s="233"/>
      <c r="AC180" s="233"/>
      <c r="AD180" s="233"/>
      <c r="AE180" s="233"/>
      <c r="AF180" s="233"/>
      <c r="AG180" s="244"/>
      <c r="AH180" s="150"/>
    </row>
    <row r="181" spans="1:34" ht="25.7" customHeight="1">
      <c r="A181" s="133"/>
      <c r="B181" s="903"/>
      <c r="C181" s="227" t="s">
        <v>810</v>
      </c>
      <c r="D181" s="323" t="s">
        <v>19150</v>
      </c>
      <c r="E181" s="291" t="s">
        <v>19151</v>
      </c>
      <c r="F181" s="227" t="s">
        <v>810</v>
      </c>
      <c r="G181" s="227" t="s">
        <v>19147</v>
      </c>
      <c r="H181" s="227" t="s">
        <v>2498</v>
      </c>
      <c r="I181" s="233" t="s">
        <v>1835</v>
      </c>
      <c r="J181" s="233" t="s">
        <v>1414</v>
      </c>
      <c r="K181" s="668">
        <v>300</v>
      </c>
      <c r="L181" s="228"/>
      <c r="M181" s="244"/>
      <c r="N181" s="233"/>
      <c r="O181" s="301"/>
      <c r="P181" s="233"/>
      <c r="Q181" s="228">
        <f t="shared" si="10"/>
        <v>374</v>
      </c>
      <c r="R181" s="228">
        <v>374</v>
      </c>
      <c r="S181" s="228" t="s">
        <v>12563</v>
      </c>
      <c r="T181" s="228">
        <v>1</v>
      </c>
      <c r="U181" s="228" t="s">
        <v>12477</v>
      </c>
      <c r="V181" s="241">
        <v>1998</v>
      </c>
      <c r="W181" s="233"/>
      <c r="X181" s="233"/>
      <c r="Y181" s="233"/>
      <c r="Z181" s="233"/>
      <c r="AA181" s="227"/>
      <c r="AB181" s="233"/>
      <c r="AC181" s="233"/>
      <c r="AD181" s="233"/>
      <c r="AE181" s="233"/>
      <c r="AF181" s="233"/>
      <c r="AG181" s="244"/>
      <c r="AH181" s="150"/>
    </row>
    <row r="182" spans="1:34" ht="25.7" customHeight="1">
      <c r="A182" s="133"/>
      <c r="B182" s="903"/>
      <c r="C182" s="227" t="s">
        <v>810</v>
      </c>
      <c r="D182" s="323" t="s">
        <v>19152</v>
      </c>
      <c r="E182" s="323" t="s">
        <v>19153</v>
      </c>
      <c r="F182" s="227" t="s">
        <v>810</v>
      </c>
      <c r="G182" s="227" t="s">
        <v>19147</v>
      </c>
      <c r="H182" s="227" t="s">
        <v>2498</v>
      </c>
      <c r="I182" s="233" t="s">
        <v>1835</v>
      </c>
      <c r="J182" s="233" t="s">
        <v>1414</v>
      </c>
      <c r="K182" s="669">
        <v>1000</v>
      </c>
      <c r="L182" s="228"/>
      <c r="M182" s="244"/>
      <c r="N182" s="233"/>
      <c r="O182" s="301"/>
      <c r="P182" s="233"/>
      <c r="Q182" s="228">
        <f>R182</f>
        <v>748</v>
      </c>
      <c r="R182" s="228">
        <f>374*2</f>
        <v>748</v>
      </c>
      <c r="S182" s="228" t="s">
        <v>12563</v>
      </c>
      <c r="T182" s="228">
        <v>2</v>
      </c>
      <c r="U182" s="228" t="s">
        <v>12477</v>
      </c>
      <c r="V182" s="241">
        <v>1999</v>
      </c>
      <c r="W182" s="233"/>
      <c r="X182" s="233"/>
      <c r="Y182" s="233"/>
      <c r="Z182" s="233"/>
      <c r="AA182" s="227"/>
      <c r="AB182" s="233"/>
      <c r="AC182" s="233"/>
      <c r="AD182" s="233"/>
      <c r="AE182" s="233"/>
      <c r="AF182" s="233"/>
      <c r="AG182" s="244"/>
      <c r="AH182" s="150"/>
    </row>
    <row r="183" spans="1:34" ht="25.7" customHeight="1">
      <c r="A183" s="133"/>
      <c r="B183" s="903"/>
      <c r="C183" s="227" t="s">
        <v>810</v>
      </c>
      <c r="D183" s="323" t="s">
        <v>19154</v>
      </c>
      <c r="E183" s="291" t="s">
        <v>19155</v>
      </c>
      <c r="F183" s="227" t="s">
        <v>810</v>
      </c>
      <c r="G183" s="227" t="s">
        <v>19147</v>
      </c>
      <c r="H183" s="227" t="s">
        <v>2498</v>
      </c>
      <c r="I183" s="233" t="s">
        <v>1835</v>
      </c>
      <c r="J183" s="233" t="s">
        <v>1414</v>
      </c>
      <c r="K183" s="669">
        <v>1000</v>
      </c>
      <c r="L183" s="228"/>
      <c r="M183" s="244"/>
      <c r="N183" s="233"/>
      <c r="O183" s="301"/>
      <c r="P183" s="233"/>
      <c r="Q183" s="228">
        <f t="shared" ref="Q183:Q191" si="11">R183</f>
        <v>748</v>
      </c>
      <c r="R183" s="228">
        <f>374*2</f>
        <v>748</v>
      </c>
      <c r="S183" s="228" t="s">
        <v>12563</v>
      </c>
      <c r="T183" s="228">
        <v>2</v>
      </c>
      <c r="U183" s="228" t="s">
        <v>12477</v>
      </c>
      <c r="V183" s="241">
        <v>1998</v>
      </c>
      <c r="W183" s="233"/>
      <c r="X183" s="233"/>
      <c r="Y183" s="233"/>
      <c r="Z183" s="233"/>
      <c r="AA183" s="227"/>
      <c r="AB183" s="233"/>
      <c r="AC183" s="233"/>
      <c r="AD183" s="233"/>
      <c r="AE183" s="233"/>
      <c r="AF183" s="233"/>
      <c r="AG183" s="244"/>
      <c r="AH183" s="150"/>
    </row>
    <row r="184" spans="1:34" ht="25.7" customHeight="1">
      <c r="A184" s="133"/>
      <c r="B184" s="903"/>
      <c r="C184" s="227" t="s">
        <v>810</v>
      </c>
      <c r="D184" s="323" t="s">
        <v>19156</v>
      </c>
      <c r="E184" s="323" t="s">
        <v>19157</v>
      </c>
      <c r="F184" s="227" t="s">
        <v>810</v>
      </c>
      <c r="G184" s="227" t="s">
        <v>19147</v>
      </c>
      <c r="H184" s="227" t="s">
        <v>2498</v>
      </c>
      <c r="I184" s="233" t="s">
        <v>1835</v>
      </c>
      <c r="J184" s="233" t="s">
        <v>1414</v>
      </c>
      <c r="K184" s="668">
        <v>625</v>
      </c>
      <c r="L184" s="228"/>
      <c r="M184" s="244"/>
      <c r="N184" s="233"/>
      <c r="O184" s="301"/>
      <c r="P184" s="233"/>
      <c r="Q184" s="228">
        <f t="shared" si="11"/>
        <v>374</v>
      </c>
      <c r="R184" s="228">
        <v>374</v>
      </c>
      <c r="S184" s="228" t="s">
        <v>12563</v>
      </c>
      <c r="T184" s="228">
        <v>1</v>
      </c>
      <c r="U184" s="228" t="s">
        <v>12477</v>
      </c>
      <c r="V184" s="241">
        <v>1998</v>
      </c>
      <c r="W184" s="233"/>
      <c r="X184" s="233"/>
      <c r="Y184" s="233"/>
      <c r="Z184" s="233"/>
      <c r="AA184" s="227"/>
      <c r="AB184" s="233"/>
      <c r="AC184" s="233"/>
      <c r="AD184" s="233"/>
      <c r="AE184" s="233"/>
      <c r="AF184" s="233"/>
      <c r="AG184" s="244"/>
      <c r="AH184" s="150"/>
    </row>
    <row r="185" spans="1:34" ht="25.7" customHeight="1">
      <c r="A185" s="133"/>
      <c r="B185" s="903"/>
      <c r="C185" s="227" t="s">
        <v>810</v>
      </c>
      <c r="D185" s="323" t="s">
        <v>19158</v>
      </c>
      <c r="E185" s="323" t="s">
        <v>19159</v>
      </c>
      <c r="F185" s="227" t="s">
        <v>810</v>
      </c>
      <c r="G185" s="227" t="s">
        <v>19147</v>
      </c>
      <c r="H185" s="227" t="s">
        <v>2498</v>
      </c>
      <c r="I185" s="233" t="s">
        <v>1835</v>
      </c>
      <c r="J185" s="233" t="s">
        <v>1414</v>
      </c>
      <c r="K185" s="668">
        <v>300</v>
      </c>
      <c r="L185" s="228"/>
      <c r="M185" s="244"/>
      <c r="N185" s="233"/>
      <c r="O185" s="301"/>
      <c r="P185" s="233"/>
      <c r="Q185" s="228">
        <f t="shared" si="11"/>
        <v>748</v>
      </c>
      <c r="R185" s="228">
        <f>374*2</f>
        <v>748</v>
      </c>
      <c r="S185" s="228" t="s">
        <v>12563</v>
      </c>
      <c r="T185" s="228">
        <v>2</v>
      </c>
      <c r="U185" s="228" t="s">
        <v>12477</v>
      </c>
      <c r="V185" s="241">
        <v>2001</v>
      </c>
      <c r="W185" s="233"/>
      <c r="X185" s="233"/>
      <c r="Y185" s="233"/>
      <c r="Z185" s="233"/>
      <c r="AA185" s="227"/>
      <c r="AB185" s="233"/>
      <c r="AC185" s="233"/>
      <c r="AD185" s="233"/>
      <c r="AE185" s="233"/>
      <c r="AF185" s="233"/>
      <c r="AG185" s="244"/>
      <c r="AH185" s="150"/>
    </row>
    <row r="186" spans="1:34" ht="25.7" customHeight="1">
      <c r="A186" s="133"/>
      <c r="B186" s="903"/>
      <c r="C186" s="227" t="s">
        <v>810</v>
      </c>
      <c r="D186" s="323" t="s">
        <v>19160</v>
      </c>
      <c r="E186" s="323" t="s">
        <v>19161</v>
      </c>
      <c r="F186" s="227" t="s">
        <v>810</v>
      </c>
      <c r="G186" s="227" t="s">
        <v>19147</v>
      </c>
      <c r="H186" s="227" t="s">
        <v>2498</v>
      </c>
      <c r="I186" s="233" t="s">
        <v>1835</v>
      </c>
      <c r="J186" s="233" t="s">
        <v>1414</v>
      </c>
      <c r="K186" s="668">
        <v>300</v>
      </c>
      <c r="L186" s="228"/>
      <c r="M186" s="244"/>
      <c r="N186" s="233"/>
      <c r="O186" s="301"/>
      <c r="P186" s="233"/>
      <c r="Q186" s="228">
        <f t="shared" si="11"/>
        <v>374</v>
      </c>
      <c r="R186" s="228">
        <v>374</v>
      </c>
      <c r="S186" s="228" t="s">
        <v>12563</v>
      </c>
      <c r="T186" s="228">
        <v>1</v>
      </c>
      <c r="U186" s="228" t="s">
        <v>12477</v>
      </c>
      <c r="V186" s="241">
        <v>2003</v>
      </c>
      <c r="W186" s="233"/>
      <c r="X186" s="233"/>
      <c r="Y186" s="233"/>
      <c r="Z186" s="233"/>
      <c r="AA186" s="227"/>
      <c r="AB186" s="233"/>
      <c r="AC186" s="233"/>
      <c r="AD186" s="233"/>
      <c r="AE186" s="233"/>
      <c r="AF186" s="233"/>
      <c r="AG186" s="244"/>
      <c r="AH186" s="150"/>
    </row>
    <row r="187" spans="1:34" ht="25.7" customHeight="1">
      <c r="A187" s="133"/>
      <c r="B187" s="903"/>
      <c r="C187" s="227" t="s">
        <v>810</v>
      </c>
      <c r="D187" s="291" t="s">
        <v>19162</v>
      </c>
      <c r="E187" s="323" t="s">
        <v>19163</v>
      </c>
      <c r="F187" s="227" t="s">
        <v>810</v>
      </c>
      <c r="G187" s="227" t="s">
        <v>19147</v>
      </c>
      <c r="H187" s="227" t="s">
        <v>2498</v>
      </c>
      <c r="I187" s="233" t="s">
        <v>1835</v>
      </c>
      <c r="J187" s="233" t="s">
        <v>1414</v>
      </c>
      <c r="K187" s="668">
        <v>698</v>
      </c>
      <c r="L187" s="228"/>
      <c r="M187" s="244"/>
      <c r="N187" s="233"/>
      <c r="O187" s="301"/>
      <c r="P187" s="233"/>
      <c r="Q187" s="228">
        <f t="shared" si="11"/>
        <v>374</v>
      </c>
      <c r="R187" s="228">
        <v>374</v>
      </c>
      <c r="S187" s="228" t="s">
        <v>12563</v>
      </c>
      <c r="T187" s="228">
        <v>1</v>
      </c>
      <c r="U187" s="228" t="s">
        <v>12477</v>
      </c>
      <c r="V187" s="241">
        <v>2006</v>
      </c>
      <c r="W187" s="233"/>
      <c r="X187" s="233"/>
      <c r="Y187" s="233"/>
      <c r="Z187" s="233"/>
      <c r="AA187" s="227"/>
      <c r="AB187" s="233"/>
      <c r="AC187" s="233"/>
      <c r="AD187" s="233"/>
      <c r="AE187" s="233"/>
      <c r="AF187" s="233"/>
      <c r="AG187" s="244"/>
      <c r="AH187" s="150"/>
    </row>
    <row r="188" spans="1:34" ht="25.7" customHeight="1">
      <c r="A188" s="133"/>
      <c r="B188" s="903"/>
      <c r="C188" s="227" t="s">
        <v>810</v>
      </c>
      <c r="D188" s="323" t="s">
        <v>19164</v>
      </c>
      <c r="E188" s="323" t="s">
        <v>19165</v>
      </c>
      <c r="F188" s="227" t="s">
        <v>810</v>
      </c>
      <c r="G188" s="227" t="s">
        <v>19147</v>
      </c>
      <c r="H188" s="227" t="s">
        <v>2498</v>
      </c>
      <c r="I188" s="233" t="s">
        <v>1835</v>
      </c>
      <c r="J188" s="233" t="s">
        <v>1414</v>
      </c>
      <c r="K188" s="669">
        <v>1008</v>
      </c>
      <c r="L188" s="228"/>
      <c r="M188" s="244"/>
      <c r="N188" s="233"/>
      <c r="O188" s="301"/>
      <c r="P188" s="233"/>
      <c r="Q188" s="228">
        <f t="shared" si="11"/>
        <v>748</v>
      </c>
      <c r="R188" s="228">
        <f>374*2</f>
        <v>748</v>
      </c>
      <c r="S188" s="228" t="s">
        <v>12563</v>
      </c>
      <c r="T188" s="228">
        <v>2</v>
      </c>
      <c r="U188" s="228" t="s">
        <v>12477</v>
      </c>
      <c r="V188" s="241">
        <v>2010</v>
      </c>
      <c r="W188" s="233"/>
      <c r="X188" s="233"/>
      <c r="Y188" s="233"/>
      <c r="Z188" s="233"/>
      <c r="AA188" s="227"/>
      <c r="AB188" s="233"/>
      <c r="AC188" s="233"/>
      <c r="AD188" s="233"/>
      <c r="AE188" s="233"/>
      <c r="AF188" s="233"/>
      <c r="AG188" s="244"/>
      <c r="AH188" s="150"/>
    </row>
    <row r="189" spans="1:34" ht="25.7" customHeight="1">
      <c r="A189" s="133"/>
      <c r="B189" s="903"/>
      <c r="C189" s="227" t="s">
        <v>810</v>
      </c>
      <c r="D189" s="323" t="s">
        <v>19166</v>
      </c>
      <c r="E189" s="323" t="s">
        <v>19167</v>
      </c>
      <c r="F189" s="227" t="s">
        <v>810</v>
      </c>
      <c r="G189" s="227" t="s">
        <v>19147</v>
      </c>
      <c r="H189" s="227" t="s">
        <v>2498</v>
      </c>
      <c r="I189" s="233" t="s">
        <v>1835</v>
      </c>
      <c r="J189" s="233" t="s">
        <v>1414</v>
      </c>
      <c r="K189" s="668">
        <v>300</v>
      </c>
      <c r="L189" s="228"/>
      <c r="M189" s="244"/>
      <c r="N189" s="233"/>
      <c r="O189" s="301"/>
      <c r="P189" s="233"/>
      <c r="Q189" s="228">
        <f t="shared" si="11"/>
        <v>374</v>
      </c>
      <c r="R189" s="228">
        <v>374</v>
      </c>
      <c r="S189" s="228" t="s">
        <v>12563</v>
      </c>
      <c r="T189" s="228">
        <v>1</v>
      </c>
      <c r="U189" s="228" t="s">
        <v>12477</v>
      </c>
      <c r="V189" s="241">
        <v>2011</v>
      </c>
      <c r="W189" s="233"/>
      <c r="X189" s="233"/>
      <c r="Y189" s="233"/>
      <c r="Z189" s="233"/>
      <c r="AA189" s="227"/>
      <c r="AB189" s="233"/>
      <c r="AC189" s="233"/>
      <c r="AD189" s="233"/>
      <c r="AE189" s="233"/>
      <c r="AF189" s="233"/>
      <c r="AG189" s="244"/>
      <c r="AH189" s="150"/>
    </row>
    <row r="190" spans="1:34" ht="25.7" customHeight="1">
      <c r="A190" s="133"/>
      <c r="B190" s="903"/>
      <c r="C190" s="227" t="s">
        <v>810</v>
      </c>
      <c r="D190" s="291" t="s">
        <v>19168</v>
      </c>
      <c r="E190" s="291" t="s">
        <v>19169</v>
      </c>
      <c r="F190" s="227" t="s">
        <v>810</v>
      </c>
      <c r="G190" s="227" t="s">
        <v>19147</v>
      </c>
      <c r="H190" s="227" t="s">
        <v>2498</v>
      </c>
      <c r="I190" s="233" t="s">
        <v>1835</v>
      </c>
      <c r="J190" s="233" t="s">
        <v>1414</v>
      </c>
      <c r="K190" s="668">
        <v>1000</v>
      </c>
      <c r="L190" s="228"/>
      <c r="M190" s="244"/>
      <c r="N190" s="233"/>
      <c r="O190" s="301"/>
      <c r="P190" s="233"/>
      <c r="Q190" s="228">
        <f t="shared" si="11"/>
        <v>748</v>
      </c>
      <c r="R190" s="228">
        <f>374*2</f>
        <v>748</v>
      </c>
      <c r="S190" s="228" t="s">
        <v>12563</v>
      </c>
      <c r="T190" s="228">
        <v>2</v>
      </c>
      <c r="U190" s="228" t="s">
        <v>12477</v>
      </c>
      <c r="V190" s="241" t="s">
        <v>2009</v>
      </c>
      <c r="W190" s="233"/>
      <c r="X190" s="233"/>
      <c r="Y190" s="233"/>
      <c r="Z190" s="233"/>
      <c r="AA190" s="227"/>
      <c r="AB190" s="233"/>
      <c r="AC190" s="233"/>
      <c r="AD190" s="233"/>
      <c r="AE190" s="233"/>
      <c r="AF190" s="233"/>
      <c r="AG190" s="244"/>
      <c r="AH190" s="150"/>
    </row>
    <row r="191" spans="1:34" ht="25.7" customHeight="1">
      <c r="A191" s="133"/>
      <c r="B191" s="903"/>
      <c r="C191" s="227" t="s">
        <v>810</v>
      </c>
      <c r="D191" s="291" t="s">
        <v>19170</v>
      </c>
      <c r="E191" s="323" t="s">
        <v>19171</v>
      </c>
      <c r="F191" s="227" t="s">
        <v>810</v>
      </c>
      <c r="G191" s="227" t="s">
        <v>19147</v>
      </c>
      <c r="H191" s="227" t="s">
        <v>2498</v>
      </c>
      <c r="I191" s="233" t="s">
        <v>1835</v>
      </c>
      <c r="J191" s="233" t="s">
        <v>1414</v>
      </c>
      <c r="K191" s="668">
        <v>421</v>
      </c>
      <c r="L191" s="228"/>
      <c r="M191" s="244"/>
      <c r="N191" s="233"/>
      <c r="O191" s="301"/>
      <c r="P191" s="233"/>
      <c r="Q191" s="228">
        <f t="shared" si="11"/>
        <v>374</v>
      </c>
      <c r="R191" s="228">
        <v>374</v>
      </c>
      <c r="S191" s="228" t="s">
        <v>12563</v>
      </c>
      <c r="T191" s="228">
        <v>1</v>
      </c>
      <c r="U191" s="228" t="s">
        <v>12477</v>
      </c>
      <c r="V191" s="241">
        <v>2018</v>
      </c>
      <c r="W191" s="233"/>
      <c r="X191" s="233"/>
      <c r="Y191" s="233"/>
      <c r="Z191" s="233"/>
      <c r="AA191" s="227"/>
      <c r="AB191" s="233"/>
      <c r="AC191" s="233"/>
      <c r="AD191" s="233"/>
      <c r="AE191" s="233"/>
      <c r="AF191" s="233"/>
      <c r="AG191" s="244"/>
      <c r="AH191" s="150"/>
    </row>
    <row r="192" spans="1:34" ht="25.7" customHeight="1">
      <c r="A192" s="133"/>
      <c r="B192" s="903"/>
      <c r="C192" s="227" t="s">
        <v>810</v>
      </c>
      <c r="D192" s="227" t="s">
        <v>19172</v>
      </c>
      <c r="E192" s="227" t="s">
        <v>2599</v>
      </c>
      <c r="F192" s="227" t="s">
        <v>810</v>
      </c>
      <c r="G192" s="227" t="s">
        <v>19147</v>
      </c>
      <c r="H192" s="227" t="s">
        <v>2498</v>
      </c>
      <c r="I192" s="233" t="s">
        <v>1835</v>
      </c>
      <c r="J192" s="233" t="s">
        <v>1414</v>
      </c>
      <c r="K192" s="228">
        <v>2507</v>
      </c>
      <c r="L192" s="228">
        <v>2620</v>
      </c>
      <c r="M192" s="244">
        <v>2620</v>
      </c>
      <c r="N192" s="233"/>
      <c r="O192" s="301"/>
      <c r="P192" s="233"/>
      <c r="Q192" s="228">
        <v>2507</v>
      </c>
      <c r="R192" s="228">
        <v>2507</v>
      </c>
      <c r="S192" s="228" t="s">
        <v>1604</v>
      </c>
      <c r="T192" s="228">
        <v>4</v>
      </c>
      <c r="U192" s="228" t="s">
        <v>12477</v>
      </c>
      <c r="V192" s="241">
        <v>2005</v>
      </c>
      <c r="W192" s="233"/>
      <c r="X192" s="233"/>
      <c r="Y192" s="233"/>
      <c r="Z192" s="233"/>
      <c r="AA192" s="227"/>
      <c r="AB192" s="233"/>
      <c r="AC192" s="233"/>
      <c r="AD192" s="233"/>
      <c r="AE192" s="233"/>
      <c r="AF192" s="233"/>
      <c r="AG192" s="244"/>
      <c r="AH192" s="150"/>
    </row>
    <row r="193" spans="1:34" s="1487" customFormat="1" ht="25.7" customHeight="1">
      <c r="A193" s="1417"/>
      <c r="B193" s="904" t="s">
        <v>131</v>
      </c>
      <c r="C193" s="314" t="s">
        <v>55</v>
      </c>
      <c r="D193" s="314"/>
      <c r="E193" s="315">
        <f>COUNTA(E194:E215)</f>
        <v>22</v>
      </c>
      <c r="F193" s="349"/>
      <c r="G193" s="349"/>
      <c r="H193" s="349"/>
      <c r="I193" s="349"/>
      <c r="J193" s="349"/>
      <c r="K193" s="318">
        <f>SUM(K194:K215)</f>
        <v>296060.90000000002</v>
      </c>
      <c r="L193" s="318">
        <f t="shared" ref="L193:M193" si="12">SUM(L194:L215)</f>
        <v>12577.02</v>
      </c>
      <c r="M193" s="318">
        <f t="shared" si="12"/>
        <v>14305.99</v>
      </c>
      <c r="N193" s="318">
        <f>SUM(N196:N211)</f>
        <v>0</v>
      </c>
      <c r="O193" s="318">
        <f>SUM(O196:O211)</f>
        <v>0</v>
      </c>
      <c r="P193" s="318">
        <f>SUM(P196:P211)</f>
        <v>0</v>
      </c>
      <c r="Q193" s="318"/>
      <c r="R193" s="318"/>
      <c r="S193" s="318"/>
      <c r="T193" s="318">
        <f>SUM(T194:T211)</f>
        <v>29</v>
      </c>
      <c r="U193" s="318"/>
      <c r="V193" s="381"/>
      <c r="W193" s="349"/>
      <c r="X193" s="349"/>
      <c r="Y193" s="349"/>
      <c r="Z193" s="349"/>
      <c r="AA193" s="314"/>
      <c r="AB193" s="349"/>
      <c r="AC193" s="349"/>
      <c r="AD193" s="349"/>
      <c r="AE193" s="349"/>
      <c r="AF193" s="349"/>
      <c r="AG193" s="380"/>
      <c r="AH193" s="1308"/>
    </row>
    <row r="194" spans="1:34" s="150" customFormat="1" ht="25.7" customHeight="1">
      <c r="A194" s="133"/>
      <c r="B194" s="1522"/>
      <c r="C194" s="227" t="s">
        <v>777</v>
      </c>
      <c r="D194" s="227" t="s">
        <v>19256</v>
      </c>
      <c r="E194" s="260" t="s">
        <v>8130</v>
      </c>
      <c r="F194" s="233" t="s">
        <v>777</v>
      </c>
      <c r="G194" s="233"/>
      <c r="H194" s="233" t="s">
        <v>777</v>
      </c>
      <c r="I194" s="233"/>
      <c r="J194" s="233"/>
      <c r="K194" s="228">
        <v>682</v>
      </c>
      <c r="L194" s="228">
        <v>352</v>
      </c>
      <c r="M194" s="244">
        <v>352</v>
      </c>
      <c r="N194" s="228"/>
      <c r="O194" s="228"/>
      <c r="P194" s="228"/>
      <c r="Q194" s="228"/>
      <c r="R194" s="228">
        <v>682</v>
      </c>
      <c r="S194" s="228" t="s">
        <v>1564</v>
      </c>
      <c r="T194" s="228">
        <v>2</v>
      </c>
      <c r="U194" s="228" t="s">
        <v>296</v>
      </c>
      <c r="V194" s="241">
        <v>2013</v>
      </c>
      <c r="W194" s="233"/>
      <c r="X194" s="233"/>
      <c r="Y194" s="233"/>
      <c r="Z194" s="233"/>
      <c r="AA194" s="227"/>
      <c r="AB194" s="233"/>
      <c r="AC194" s="233"/>
      <c r="AD194" s="233"/>
      <c r="AE194" s="233"/>
      <c r="AF194" s="233"/>
      <c r="AG194" s="244" t="s">
        <v>8131</v>
      </c>
    </row>
    <row r="195" spans="1:34" s="150" customFormat="1" ht="25.7" customHeight="1">
      <c r="A195" s="133"/>
      <c r="B195" s="1522"/>
      <c r="C195" s="227" t="s">
        <v>2007</v>
      </c>
      <c r="D195" s="323" t="s">
        <v>19257</v>
      </c>
      <c r="E195" s="260" t="s">
        <v>13661</v>
      </c>
      <c r="F195" s="233" t="s">
        <v>2007</v>
      </c>
      <c r="G195" s="233"/>
      <c r="H195" s="233" t="s">
        <v>2007</v>
      </c>
      <c r="I195" s="233"/>
      <c r="J195" s="233"/>
      <c r="K195" s="228"/>
      <c r="L195" s="228">
        <v>723</v>
      </c>
      <c r="M195" s="244">
        <v>1447.44</v>
      </c>
      <c r="N195" s="228"/>
      <c r="O195" s="228"/>
      <c r="P195" s="228"/>
      <c r="Q195" s="228">
        <v>723</v>
      </c>
      <c r="R195" s="228">
        <v>723</v>
      </c>
      <c r="S195" s="228" t="s">
        <v>12985</v>
      </c>
      <c r="T195" s="228">
        <v>2</v>
      </c>
      <c r="U195" s="228" t="s">
        <v>12477</v>
      </c>
      <c r="V195" s="241">
        <v>2020</v>
      </c>
      <c r="W195" s="233"/>
      <c r="X195" s="233"/>
      <c r="Y195" s="233"/>
      <c r="Z195" s="233"/>
      <c r="AA195" s="227"/>
      <c r="AB195" s="233"/>
      <c r="AC195" s="233"/>
      <c r="AD195" s="233"/>
      <c r="AE195" s="233"/>
      <c r="AF195" s="233"/>
      <c r="AG195" s="244" t="s">
        <v>13662</v>
      </c>
    </row>
    <row r="196" spans="1:34" s="150" customFormat="1" ht="25.7" customHeight="1">
      <c r="A196" s="133"/>
      <c r="B196" s="1522"/>
      <c r="C196" s="227" t="s">
        <v>2007</v>
      </c>
      <c r="D196" s="227" t="s">
        <v>19258</v>
      </c>
      <c r="E196" s="260" t="s">
        <v>19259</v>
      </c>
      <c r="F196" s="233" t="s">
        <v>2007</v>
      </c>
      <c r="G196" s="233"/>
      <c r="H196" s="233" t="s">
        <v>2007</v>
      </c>
      <c r="I196" s="233"/>
      <c r="J196" s="233" t="s">
        <v>2050</v>
      </c>
      <c r="K196" s="228">
        <v>418</v>
      </c>
      <c r="L196" s="228">
        <v>418</v>
      </c>
      <c r="M196" s="244">
        <v>418</v>
      </c>
      <c r="N196" s="228"/>
      <c r="O196" s="228"/>
      <c r="P196" s="228"/>
      <c r="Q196" s="228">
        <v>418</v>
      </c>
      <c r="R196" s="228">
        <v>418</v>
      </c>
      <c r="S196" s="228" t="s">
        <v>12985</v>
      </c>
      <c r="T196" s="228">
        <v>1</v>
      </c>
      <c r="U196" s="228" t="s">
        <v>12477</v>
      </c>
      <c r="V196" s="241">
        <v>2024</v>
      </c>
      <c r="W196" s="233"/>
      <c r="X196" s="233"/>
      <c r="Y196" s="233"/>
      <c r="Z196" s="233"/>
      <c r="AA196" s="227"/>
      <c r="AB196" s="233"/>
      <c r="AC196" s="233"/>
      <c r="AD196" s="233"/>
      <c r="AE196" s="233"/>
      <c r="AF196" s="233"/>
      <c r="AG196" s="244"/>
    </row>
    <row r="197" spans="1:34" s="150" customFormat="1" ht="25.7" customHeight="1">
      <c r="A197" s="133"/>
      <c r="B197" s="1522"/>
      <c r="C197" s="227" t="s">
        <v>595</v>
      </c>
      <c r="D197" s="227" t="s">
        <v>19260</v>
      </c>
      <c r="E197" s="227" t="s">
        <v>1388</v>
      </c>
      <c r="F197" s="227" t="s">
        <v>595</v>
      </c>
      <c r="G197" s="227"/>
      <c r="H197" s="227" t="s">
        <v>595</v>
      </c>
      <c r="I197" s="233"/>
      <c r="J197" s="233"/>
      <c r="K197" s="228">
        <v>2928</v>
      </c>
      <c r="L197" s="228">
        <v>693</v>
      </c>
      <c r="M197" s="244">
        <v>693</v>
      </c>
      <c r="N197" s="228"/>
      <c r="O197" s="228"/>
      <c r="P197" s="228"/>
      <c r="Q197" s="228">
        <v>733</v>
      </c>
      <c r="R197" s="228">
        <v>733</v>
      </c>
      <c r="S197" s="228" t="s">
        <v>1389</v>
      </c>
      <c r="T197" s="228">
        <v>2</v>
      </c>
      <c r="U197" s="228" t="s">
        <v>296</v>
      </c>
      <c r="V197" s="241">
        <v>2012</v>
      </c>
      <c r="W197" s="233"/>
      <c r="X197" s="233"/>
      <c r="Y197" s="233"/>
      <c r="Z197" s="233"/>
      <c r="AA197" s="227"/>
      <c r="AB197" s="233"/>
      <c r="AC197" s="233"/>
      <c r="AD197" s="233"/>
      <c r="AE197" s="233"/>
      <c r="AF197" s="233"/>
      <c r="AG197" s="244"/>
    </row>
    <row r="198" spans="1:34" s="150" customFormat="1" ht="25.7" customHeight="1">
      <c r="A198" s="133"/>
      <c r="B198" s="1522"/>
      <c r="C198" s="227" t="s">
        <v>595</v>
      </c>
      <c r="D198" s="227" t="s">
        <v>19240</v>
      </c>
      <c r="E198" s="227" t="s">
        <v>1390</v>
      </c>
      <c r="F198" s="227" t="s">
        <v>597</v>
      </c>
      <c r="G198" s="227"/>
      <c r="H198" s="227" t="s">
        <v>305</v>
      </c>
      <c r="I198" s="233"/>
      <c r="J198" s="233"/>
      <c r="K198" s="228"/>
      <c r="L198" s="228">
        <v>509.04</v>
      </c>
      <c r="M198" s="244">
        <v>509.04</v>
      </c>
      <c r="N198" s="228"/>
      <c r="O198" s="228"/>
      <c r="P198" s="228"/>
      <c r="Q198" s="228">
        <v>1000</v>
      </c>
      <c r="R198" s="228">
        <v>1000</v>
      </c>
      <c r="S198" s="228" t="s">
        <v>1391</v>
      </c>
      <c r="T198" s="228">
        <v>2</v>
      </c>
      <c r="U198" s="228" t="s">
        <v>296</v>
      </c>
      <c r="V198" s="241">
        <v>2009</v>
      </c>
      <c r="W198" s="233"/>
      <c r="X198" s="233"/>
      <c r="Y198" s="233"/>
      <c r="Z198" s="233"/>
      <c r="AA198" s="227"/>
      <c r="AB198" s="233"/>
      <c r="AC198" s="233"/>
      <c r="AD198" s="233"/>
      <c r="AE198" s="233"/>
      <c r="AF198" s="233"/>
      <c r="AG198" s="244" t="s">
        <v>26724</v>
      </c>
    </row>
    <row r="199" spans="1:34" s="150" customFormat="1" ht="25.7" customHeight="1">
      <c r="A199" s="133"/>
      <c r="B199" s="1522"/>
      <c r="C199" s="227" t="s">
        <v>573</v>
      </c>
      <c r="D199" s="227" t="s">
        <v>19261</v>
      </c>
      <c r="E199" s="227" t="s">
        <v>13663</v>
      </c>
      <c r="F199" s="227" t="s">
        <v>1393</v>
      </c>
      <c r="G199" s="302"/>
      <c r="H199" s="227" t="s">
        <v>1393</v>
      </c>
      <c r="I199" s="233"/>
      <c r="J199" s="233"/>
      <c r="K199" s="228">
        <v>10004</v>
      </c>
      <c r="L199" s="228">
        <v>484</v>
      </c>
      <c r="M199" s="244">
        <v>484</v>
      </c>
      <c r="N199" s="233"/>
      <c r="O199" s="301"/>
      <c r="P199" s="233"/>
      <c r="Q199" s="228">
        <v>2070</v>
      </c>
      <c r="R199" s="228">
        <v>2070</v>
      </c>
      <c r="S199" s="228" t="s">
        <v>1394</v>
      </c>
      <c r="T199" s="228">
        <v>1</v>
      </c>
      <c r="U199" s="228" t="s">
        <v>296</v>
      </c>
      <c r="V199" s="241">
        <v>2009</v>
      </c>
      <c r="W199" s="233"/>
      <c r="X199" s="233"/>
      <c r="Y199" s="233"/>
      <c r="Z199" s="233"/>
      <c r="AA199" s="227"/>
      <c r="AB199" s="233"/>
      <c r="AC199" s="233"/>
      <c r="AD199" s="233"/>
      <c r="AE199" s="233"/>
      <c r="AF199" s="233"/>
      <c r="AG199" s="244"/>
    </row>
    <row r="200" spans="1:34" s="150" customFormat="1" ht="25.7" customHeight="1">
      <c r="A200" s="133"/>
      <c r="B200" s="1522"/>
      <c r="C200" s="227" t="s">
        <v>573</v>
      </c>
      <c r="D200" s="227" t="s">
        <v>19262</v>
      </c>
      <c r="E200" s="227" t="s">
        <v>8132</v>
      </c>
      <c r="F200" s="227" t="s">
        <v>1393</v>
      </c>
      <c r="G200" s="302"/>
      <c r="H200" s="227" t="s">
        <v>1393</v>
      </c>
      <c r="I200" s="233"/>
      <c r="J200" s="233"/>
      <c r="K200" s="228">
        <v>425</v>
      </c>
      <c r="L200" s="228">
        <v>425</v>
      </c>
      <c r="M200" s="244">
        <v>425</v>
      </c>
      <c r="N200" s="233"/>
      <c r="O200" s="301"/>
      <c r="P200" s="233"/>
      <c r="Q200" s="228">
        <v>425</v>
      </c>
      <c r="R200" s="228">
        <v>425</v>
      </c>
      <c r="S200" s="228" t="s">
        <v>8133</v>
      </c>
      <c r="T200" s="228">
        <v>1</v>
      </c>
      <c r="U200" s="228" t="s">
        <v>296</v>
      </c>
      <c r="V200" s="241">
        <v>2006</v>
      </c>
      <c r="W200" s="233"/>
      <c r="X200" s="233"/>
      <c r="Y200" s="233"/>
      <c r="Z200" s="233"/>
      <c r="AA200" s="227"/>
      <c r="AB200" s="233"/>
      <c r="AC200" s="233"/>
      <c r="AD200" s="233"/>
      <c r="AE200" s="233"/>
      <c r="AF200" s="233"/>
      <c r="AG200" s="244"/>
    </row>
    <row r="201" spans="1:34" s="150" customFormat="1" ht="25.7" customHeight="1">
      <c r="A201" s="133"/>
      <c r="B201" s="1522"/>
      <c r="C201" s="227" t="s">
        <v>573</v>
      </c>
      <c r="D201" s="227" t="s">
        <v>19263</v>
      </c>
      <c r="E201" s="227" t="s">
        <v>8134</v>
      </c>
      <c r="F201" s="227" t="s">
        <v>1393</v>
      </c>
      <c r="G201" s="302"/>
      <c r="H201" s="227" t="s">
        <v>1393</v>
      </c>
      <c r="I201" s="233"/>
      <c r="J201" s="233"/>
      <c r="K201" s="228">
        <v>500</v>
      </c>
      <c r="L201" s="228">
        <v>500</v>
      </c>
      <c r="M201" s="244">
        <v>500</v>
      </c>
      <c r="N201" s="233"/>
      <c r="O201" s="301"/>
      <c r="P201" s="233"/>
      <c r="Q201" s="228">
        <v>500</v>
      </c>
      <c r="R201" s="228">
        <v>500</v>
      </c>
      <c r="S201" s="228" t="s">
        <v>8133</v>
      </c>
      <c r="T201" s="228">
        <v>1</v>
      </c>
      <c r="U201" s="228" t="s">
        <v>296</v>
      </c>
      <c r="V201" s="241">
        <v>2007</v>
      </c>
      <c r="W201" s="233"/>
      <c r="X201" s="233"/>
      <c r="Y201" s="233"/>
      <c r="Z201" s="233"/>
      <c r="AA201" s="227"/>
      <c r="AB201" s="233"/>
      <c r="AC201" s="233"/>
      <c r="AD201" s="233"/>
      <c r="AE201" s="233"/>
      <c r="AF201" s="233"/>
      <c r="AG201" s="244"/>
    </row>
    <row r="202" spans="1:34" s="150" customFormat="1" ht="25.7" customHeight="1">
      <c r="A202" s="133"/>
      <c r="B202" s="1522"/>
      <c r="C202" s="227" t="s">
        <v>573</v>
      </c>
      <c r="D202" s="227" t="s">
        <v>19264</v>
      </c>
      <c r="E202" s="227" t="s">
        <v>8135</v>
      </c>
      <c r="F202" s="227" t="s">
        <v>1393</v>
      </c>
      <c r="G202" s="302"/>
      <c r="H202" s="227" t="s">
        <v>1393</v>
      </c>
      <c r="I202" s="233"/>
      <c r="J202" s="233"/>
      <c r="K202" s="228">
        <v>374</v>
      </c>
      <c r="L202" s="228">
        <v>374</v>
      </c>
      <c r="M202" s="244">
        <v>374</v>
      </c>
      <c r="N202" s="233"/>
      <c r="O202" s="301"/>
      <c r="P202" s="233"/>
      <c r="Q202" s="228">
        <v>374</v>
      </c>
      <c r="R202" s="228">
        <v>374</v>
      </c>
      <c r="S202" s="228" t="s">
        <v>8133</v>
      </c>
      <c r="T202" s="228">
        <v>1</v>
      </c>
      <c r="U202" s="228" t="s">
        <v>296</v>
      </c>
      <c r="V202" s="241">
        <v>2010</v>
      </c>
      <c r="W202" s="233"/>
      <c r="X202" s="233"/>
      <c r="Y202" s="233"/>
      <c r="Z202" s="233"/>
      <c r="AA202" s="227"/>
      <c r="AB202" s="233"/>
      <c r="AC202" s="233"/>
      <c r="AD202" s="233"/>
      <c r="AE202" s="233"/>
      <c r="AF202" s="233"/>
      <c r="AG202" s="244"/>
    </row>
    <row r="203" spans="1:34" s="150" customFormat="1" ht="25.7" customHeight="1">
      <c r="A203" s="133"/>
      <c r="B203" s="1522"/>
      <c r="C203" s="227" t="s">
        <v>573</v>
      </c>
      <c r="D203" s="227" t="s">
        <v>19265</v>
      </c>
      <c r="E203" s="227" t="s">
        <v>8136</v>
      </c>
      <c r="F203" s="227" t="s">
        <v>1393</v>
      </c>
      <c r="G203" s="302"/>
      <c r="H203" s="227" t="s">
        <v>1393</v>
      </c>
      <c r="I203" s="233"/>
      <c r="J203" s="233"/>
      <c r="K203" s="228">
        <v>396</v>
      </c>
      <c r="L203" s="228">
        <v>396</v>
      </c>
      <c r="M203" s="244">
        <v>396</v>
      </c>
      <c r="N203" s="233"/>
      <c r="O203" s="301"/>
      <c r="P203" s="233"/>
      <c r="Q203" s="228">
        <v>396</v>
      </c>
      <c r="R203" s="228">
        <v>396</v>
      </c>
      <c r="S203" s="228" t="s">
        <v>8133</v>
      </c>
      <c r="T203" s="228">
        <v>1</v>
      </c>
      <c r="U203" s="228" t="s">
        <v>296</v>
      </c>
      <c r="V203" s="241">
        <v>2009</v>
      </c>
      <c r="W203" s="233"/>
      <c r="X203" s="233"/>
      <c r="Y203" s="233"/>
      <c r="Z203" s="233"/>
      <c r="AA203" s="227"/>
      <c r="AB203" s="233"/>
      <c r="AC203" s="233"/>
      <c r="AD203" s="233"/>
      <c r="AE203" s="233"/>
      <c r="AF203" s="233"/>
      <c r="AG203" s="244"/>
    </row>
    <row r="204" spans="1:34" s="150" customFormat="1" ht="25.7" customHeight="1">
      <c r="A204" s="133"/>
      <c r="B204" s="1522"/>
      <c r="C204" s="227" t="s">
        <v>573</v>
      </c>
      <c r="D204" s="227" t="s">
        <v>19266</v>
      </c>
      <c r="E204" s="227" t="s">
        <v>13664</v>
      </c>
      <c r="F204" s="227" t="s">
        <v>1393</v>
      </c>
      <c r="G204" s="302"/>
      <c r="H204" s="227" t="s">
        <v>1393</v>
      </c>
      <c r="I204" s="233"/>
      <c r="J204" s="233"/>
      <c r="K204" s="228">
        <v>396</v>
      </c>
      <c r="L204" s="228">
        <v>396</v>
      </c>
      <c r="M204" s="244">
        <v>396</v>
      </c>
      <c r="N204" s="233"/>
      <c r="O204" s="301"/>
      <c r="P204" s="233"/>
      <c r="Q204" s="228">
        <v>396</v>
      </c>
      <c r="R204" s="228">
        <v>396</v>
      </c>
      <c r="S204" s="228" t="s">
        <v>13665</v>
      </c>
      <c r="T204" s="228">
        <v>1</v>
      </c>
      <c r="U204" s="228" t="s">
        <v>296</v>
      </c>
      <c r="V204" s="241">
        <v>2015</v>
      </c>
      <c r="W204" s="233"/>
      <c r="X204" s="233"/>
      <c r="Y204" s="233"/>
      <c r="Z204" s="233"/>
      <c r="AA204" s="227"/>
      <c r="AB204" s="233"/>
      <c r="AC204" s="233"/>
      <c r="AD204" s="233"/>
      <c r="AE204" s="233"/>
      <c r="AF204" s="233"/>
      <c r="AG204" s="244"/>
    </row>
    <row r="205" spans="1:34" s="150" customFormat="1" ht="25.7" customHeight="1">
      <c r="A205" s="133"/>
      <c r="B205" s="1522"/>
      <c r="C205" s="227" t="s">
        <v>573</v>
      </c>
      <c r="D205" s="227" t="s">
        <v>19267</v>
      </c>
      <c r="E205" s="227" t="s">
        <v>13666</v>
      </c>
      <c r="F205" s="227" t="s">
        <v>1393</v>
      </c>
      <c r="G205" s="302"/>
      <c r="H205" s="227" t="s">
        <v>1393</v>
      </c>
      <c r="I205" s="233"/>
      <c r="J205" s="233"/>
      <c r="K205" s="228">
        <v>792</v>
      </c>
      <c r="L205" s="228">
        <v>792</v>
      </c>
      <c r="M205" s="244">
        <v>792</v>
      </c>
      <c r="N205" s="233"/>
      <c r="O205" s="301"/>
      <c r="P205" s="233"/>
      <c r="Q205" s="228">
        <v>792</v>
      </c>
      <c r="R205" s="228">
        <v>792</v>
      </c>
      <c r="S205" s="228" t="s">
        <v>13667</v>
      </c>
      <c r="T205" s="228">
        <v>2</v>
      </c>
      <c r="U205" s="228" t="s">
        <v>296</v>
      </c>
      <c r="V205" s="241">
        <v>2016</v>
      </c>
      <c r="W205" s="233"/>
      <c r="X205" s="233"/>
      <c r="Y205" s="233"/>
      <c r="Z205" s="233"/>
      <c r="AA205" s="227"/>
      <c r="AB205" s="233"/>
      <c r="AC205" s="233"/>
      <c r="AD205" s="233"/>
      <c r="AE205" s="233"/>
      <c r="AF205" s="233"/>
      <c r="AG205" s="244"/>
    </row>
    <row r="206" spans="1:34" s="150" customFormat="1" ht="25.7" customHeight="1">
      <c r="A206" s="133"/>
      <c r="B206" s="1522"/>
      <c r="C206" s="227" t="s">
        <v>573</v>
      </c>
      <c r="D206" s="227"/>
      <c r="E206" s="227" t="s">
        <v>13668</v>
      </c>
      <c r="F206" s="227" t="s">
        <v>1393</v>
      </c>
      <c r="G206" s="302"/>
      <c r="H206" s="227" t="s">
        <v>1393</v>
      </c>
      <c r="I206" s="233"/>
      <c r="J206" s="233"/>
      <c r="K206" s="228">
        <v>1240</v>
      </c>
      <c r="L206" s="228">
        <v>567.05999999999995</v>
      </c>
      <c r="M206" s="244">
        <v>1571.81</v>
      </c>
      <c r="N206" s="233"/>
      <c r="O206" s="301"/>
      <c r="P206" s="233"/>
      <c r="Q206" s="228">
        <v>424</v>
      </c>
      <c r="R206" s="228">
        <v>424</v>
      </c>
      <c r="S206" s="228" t="s">
        <v>13665</v>
      </c>
      <c r="T206" s="228">
        <v>1</v>
      </c>
      <c r="U206" s="228" t="s">
        <v>296</v>
      </c>
      <c r="V206" s="241">
        <v>2021</v>
      </c>
      <c r="W206" s="233"/>
      <c r="X206" s="233"/>
      <c r="Y206" s="233"/>
      <c r="Z206" s="233"/>
      <c r="AA206" s="227"/>
      <c r="AB206" s="233"/>
      <c r="AC206" s="233"/>
      <c r="AD206" s="233"/>
      <c r="AE206" s="233"/>
      <c r="AF206" s="233"/>
      <c r="AG206" s="244" t="s">
        <v>26725</v>
      </c>
    </row>
    <row r="207" spans="1:34" s="150" customFormat="1" ht="25.7" customHeight="1">
      <c r="A207" s="133"/>
      <c r="B207" s="1522"/>
      <c r="C207" s="241" t="s">
        <v>1373</v>
      </c>
      <c r="D207" s="241" t="s">
        <v>19268</v>
      </c>
      <c r="E207" s="241" t="s">
        <v>1396</v>
      </c>
      <c r="F207" s="241" t="s">
        <v>1373</v>
      </c>
      <c r="G207" s="241"/>
      <c r="H207" s="241" t="s">
        <v>1373</v>
      </c>
      <c r="I207" s="241"/>
      <c r="J207" s="241"/>
      <c r="K207" s="244">
        <v>723.9</v>
      </c>
      <c r="L207" s="244">
        <v>360.22</v>
      </c>
      <c r="M207" s="244">
        <v>360</v>
      </c>
      <c r="N207" s="241"/>
      <c r="O207" s="241"/>
      <c r="P207" s="241"/>
      <c r="Q207" s="244">
        <v>360</v>
      </c>
      <c r="R207" s="244">
        <v>360</v>
      </c>
      <c r="S207" s="244" t="s">
        <v>1397</v>
      </c>
      <c r="T207" s="244">
        <v>1</v>
      </c>
      <c r="U207" s="244" t="s">
        <v>296</v>
      </c>
      <c r="V207" s="241">
        <v>2000</v>
      </c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4"/>
    </row>
    <row r="208" spans="1:34" s="150" customFormat="1" ht="25.7" customHeight="1">
      <c r="A208" s="133"/>
      <c r="B208" s="1522"/>
      <c r="C208" s="227" t="s">
        <v>1373</v>
      </c>
      <c r="D208" s="227" t="s">
        <v>19269</v>
      </c>
      <c r="E208" s="227" t="s">
        <v>1392</v>
      </c>
      <c r="F208" s="227" t="s">
        <v>597</v>
      </c>
      <c r="G208" s="302"/>
      <c r="H208" s="227" t="s">
        <v>305</v>
      </c>
      <c r="I208" s="233"/>
      <c r="J208" s="233"/>
      <c r="K208" s="228">
        <v>36532</v>
      </c>
      <c r="L208" s="228">
        <v>3616</v>
      </c>
      <c r="M208" s="244">
        <v>3616</v>
      </c>
      <c r="N208" s="233"/>
      <c r="O208" s="301"/>
      <c r="P208" s="233"/>
      <c r="Q208" s="228">
        <v>2070</v>
      </c>
      <c r="R208" s="228">
        <v>2070</v>
      </c>
      <c r="S208" s="228" t="s">
        <v>1398</v>
      </c>
      <c r="T208" s="228">
        <v>5</v>
      </c>
      <c r="U208" s="228" t="s">
        <v>296</v>
      </c>
      <c r="V208" s="241">
        <v>2006</v>
      </c>
      <c r="W208" s="233"/>
      <c r="X208" s="233"/>
      <c r="Y208" s="233"/>
      <c r="Z208" s="233"/>
      <c r="AA208" s="227"/>
      <c r="AB208" s="233"/>
      <c r="AC208" s="233"/>
      <c r="AD208" s="233"/>
      <c r="AE208" s="233"/>
      <c r="AF208" s="233"/>
      <c r="AG208" s="244"/>
    </row>
    <row r="209" spans="1:34" s="150" customFormat="1" ht="22.5">
      <c r="A209" s="133"/>
      <c r="B209" s="1522"/>
      <c r="C209" s="241" t="s">
        <v>1373</v>
      </c>
      <c r="D209" s="241" t="s">
        <v>19270</v>
      </c>
      <c r="E209" s="241" t="s">
        <v>19271</v>
      </c>
      <c r="F209" s="241" t="s">
        <v>12573</v>
      </c>
      <c r="G209" s="241"/>
      <c r="H209" s="241" t="s">
        <v>12573</v>
      </c>
      <c r="I209" s="241"/>
      <c r="J209" s="241"/>
      <c r="K209" s="244">
        <v>876</v>
      </c>
      <c r="L209" s="244">
        <v>396</v>
      </c>
      <c r="M209" s="244">
        <v>396</v>
      </c>
      <c r="N209" s="241"/>
      <c r="O209" s="241"/>
      <c r="P209" s="241"/>
      <c r="Q209" s="244">
        <v>396</v>
      </c>
      <c r="R209" s="244">
        <v>396</v>
      </c>
      <c r="S209" s="244" t="s">
        <v>19272</v>
      </c>
      <c r="T209" s="244">
        <v>2</v>
      </c>
      <c r="U209" s="244" t="s">
        <v>296</v>
      </c>
      <c r="V209" s="241">
        <v>2012</v>
      </c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4" t="s">
        <v>19273</v>
      </c>
    </row>
    <row r="210" spans="1:34" s="150" customFormat="1" ht="25.7" customHeight="1">
      <c r="A210" s="133"/>
      <c r="B210" s="1522"/>
      <c r="C210" s="241" t="s">
        <v>1373</v>
      </c>
      <c r="D210" s="241" t="s">
        <v>19274</v>
      </c>
      <c r="E210" s="241" t="s">
        <v>8137</v>
      </c>
      <c r="F210" s="241" t="s">
        <v>1373</v>
      </c>
      <c r="G210" s="241"/>
      <c r="H210" s="241" t="s">
        <v>1373</v>
      </c>
      <c r="I210" s="241"/>
      <c r="J210" s="241"/>
      <c r="K210" s="244">
        <v>1302</v>
      </c>
      <c r="L210" s="244">
        <v>392</v>
      </c>
      <c r="M210" s="244">
        <v>392</v>
      </c>
      <c r="N210" s="241"/>
      <c r="O210" s="241"/>
      <c r="P210" s="241"/>
      <c r="Q210" s="244">
        <v>392</v>
      </c>
      <c r="R210" s="244">
        <v>392</v>
      </c>
      <c r="S210" s="244" t="s">
        <v>19275</v>
      </c>
      <c r="T210" s="244">
        <v>2</v>
      </c>
      <c r="U210" s="244" t="s">
        <v>296</v>
      </c>
      <c r="V210" s="241">
        <v>2001</v>
      </c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4" t="s">
        <v>19273</v>
      </c>
    </row>
    <row r="211" spans="1:34" s="150" customFormat="1" ht="25.7" customHeight="1">
      <c r="A211" s="133"/>
      <c r="B211" s="1522"/>
      <c r="C211" s="241" t="s">
        <v>1373</v>
      </c>
      <c r="D211" s="241" t="s">
        <v>19276</v>
      </c>
      <c r="E211" s="241" t="s">
        <v>19277</v>
      </c>
      <c r="F211" s="241" t="s">
        <v>12573</v>
      </c>
      <c r="G211" s="241"/>
      <c r="H211" s="241" t="s">
        <v>12573</v>
      </c>
      <c r="I211" s="241"/>
      <c r="J211" s="241"/>
      <c r="K211" s="244">
        <v>300</v>
      </c>
      <c r="L211" s="244"/>
      <c r="M211" s="244"/>
      <c r="N211" s="241"/>
      <c r="O211" s="241"/>
      <c r="P211" s="241"/>
      <c r="Q211" s="244">
        <v>300</v>
      </c>
      <c r="R211" s="244">
        <v>300</v>
      </c>
      <c r="S211" s="244" t="s">
        <v>19278</v>
      </c>
      <c r="T211" s="244">
        <v>1</v>
      </c>
      <c r="U211" s="244" t="s">
        <v>296</v>
      </c>
      <c r="V211" s="241">
        <v>2007</v>
      </c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4" t="s">
        <v>19279</v>
      </c>
    </row>
    <row r="212" spans="1:34" s="150" customFormat="1" ht="25.7" customHeight="1">
      <c r="A212" s="133"/>
      <c r="B212" s="1522"/>
      <c r="C212" s="241" t="s">
        <v>1373</v>
      </c>
      <c r="D212" s="241" t="s">
        <v>19280</v>
      </c>
      <c r="E212" s="241" t="s">
        <v>19281</v>
      </c>
      <c r="F212" s="241" t="s">
        <v>12573</v>
      </c>
      <c r="G212" s="241"/>
      <c r="H212" s="241" t="s">
        <v>12573</v>
      </c>
      <c r="I212" s="241"/>
      <c r="J212" s="241"/>
      <c r="K212" s="244">
        <v>600</v>
      </c>
      <c r="L212" s="244"/>
      <c r="M212" s="244"/>
      <c r="N212" s="241"/>
      <c r="O212" s="241"/>
      <c r="P212" s="241"/>
      <c r="Q212" s="244">
        <v>600</v>
      </c>
      <c r="R212" s="244">
        <v>600</v>
      </c>
      <c r="S212" s="244" t="s">
        <v>19282</v>
      </c>
      <c r="T212" s="244">
        <v>2</v>
      </c>
      <c r="U212" s="244" t="s">
        <v>296</v>
      </c>
      <c r="V212" s="241">
        <v>1997</v>
      </c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4" t="s">
        <v>19283</v>
      </c>
    </row>
    <row r="213" spans="1:34" s="150" customFormat="1" ht="25.7" customHeight="1">
      <c r="A213" s="133"/>
      <c r="B213" s="1522"/>
      <c r="C213" s="241" t="s">
        <v>1373</v>
      </c>
      <c r="D213" s="241" t="s">
        <v>19284</v>
      </c>
      <c r="E213" s="241" t="s">
        <v>19285</v>
      </c>
      <c r="F213" s="241" t="s">
        <v>12573</v>
      </c>
      <c r="G213" s="241"/>
      <c r="H213" s="241" t="s">
        <v>12573</v>
      </c>
      <c r="I213" s="241"/>
      <c r="J213" s="241"/>
      <c r="K213" s="241">
        <v>600</v>
      </c>
      <c r="L213" s="241"/>
      <c r="M213" s="241"/>
      <c r="N213" s="241"/>
      <c r="O213" s="241"/>
      <c r="P213" s="241"/>
      <c r="Q213" s="241">
        <v>600</v>
      </c>
      <c r="R213" s="241">
        <v>600</v>
      </c>
      <c r="S213" s="244" t="s">
        <v>19282</v>
      </c>
      <c r="T213" s="241">
        <v>2</v>
      </c>
      <c r="U213" s="244" t="s">
        <v>296</v>
      </c>
      <c r="V213" s="241">
        <v>2015</v>
      </c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4" t="s">
        <v>19283</v>
      </c>
    </row>
    <row r="214" spans="1:34" s="150" customFormat="1" ht="25.7" customHeight="1">
      <c r="A214" s="133" t="s">
        <v>322</v>
      </c>
      <c r="B214" s="1522"/>
      <c r="C214" s="241" t="s">
        <v>983</v>
      </c>
      <c r="D214" s="241" t="s">
        <v>19286</v>
      </c>
      <c r="E214" s="241" t="s">
        <v>8138</v>
      </c>
      <c r="F214" s="241" t="s">
        <v>1399</v>
      </c>
      <c r="G214" s="241"/>
      <c r="H214" s="241" t="s">
        <v>983</v>
      </c>
      <c r="I214" s="241"/>
      <c r="J214" s="241"/>
      <c r="K214" s="244">
        <v>64011</v>
      </c>
      <c r="L214" s="244">
        <v>414</v>
      </c>
      <c r="M214" s="244">
        <v>414</v>
      </c>
      <c r="N214" s="241"/>
      <c r="O214" s="241"/>
      <c r="P214" s="241"/>
      <c r="Q214" s="244">
        <v>414</v>
      </c>
      <c r="R214" s="244">
        <v>414</v>
      </c>
      <c r="S214" s="244" t="s">
        <v>8139</v>
      </c>
      <c r="T214" s="244">
        <v>1</v>
      </c>
      <c r="U214" s="244" t="s">
        <v>296</v>
      </c>
      <c r="V214" s="241">
        <v>2014</v>
      </c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4"/>
    </row>
    <row r="215" spans="1:34" s="150" customFormat="1" ht="25.7" customHeight="1">
      <c r="A215" s="133"/>
      <c r="B215" s="1522"/>
      <c r="C215" s="227" t="s">
        <v>983</v>
      </c>
      <c r="D215" s="227" t="s">
        <v>19287</v>
      </c>
      <c r="E215" s="227" t="s">
        <v>1392</v>
      </c>
      <c r="F215" s="227" t="s">
        <v>1399</v>
      </c>
      <c r="G215" s="302"/>
      <c r="H215" s="227" t="s">
        <v>983</v>
      </c>
      <c r="I215" s="233"/>
      <c r="J215" s="233"/>
      <c r="K215" s="228">
        <v>172961</v>
      </c>
      <c r="L215" s="228">
        <v>769.7</v>
      </c>
      <c r="M215" s="244">
        <v>769.7</v>
      </c>
      <c r="N215" s="233"/>
      <c r="O215" s="301"/>
      <c r="P215" s="233"/>
      <c r="Q215" s="228">
        <v>414</v>
      </c>
      <c r="R215" s="228">
        <v>414</v>
      </c>
      <c r="S215" s="228" t="s">
        <v>1400</v>
      </c>
      <c r="T215" s="228">
        <v>1</v>
      </c>
      <c r="U215" s="228" t="s">
        <v>296</v>
      </c>
      <c r="V215" s="241">
        <v>2010</v>
      </c>
      <c r="W215" s="233"/>
      <c r="X215" s="233"/>
      <c r="Y215" s="233"/>
      <c r="Z215" s="233"/>
      <c r="AA215" s="227"/>
      <c r="AB215" s="233"/>
      <c r="AC215" s="233"/>
      <c r="AD215" s="233"/>
      <c r="AE215" s="233"/>
      <c r="AF215" s="233"/>
      <c r="AG215" s="244"/>
    </row>
    <row r="216" spans="1:34" s="1487" customFormat="1" ht="25.7" customHeight="1">
      <c r="A216" s="1417"/>
      <c r="B216" s="904" t="s">
        <v>132</v>
      </c>
      <c r="C216" s="314" t="s">
        <v>55</v>
      </c>
      <c r="D216" s="314"/>
      <c r="E216" s="315">
        <f>COUNTA(E217:E243)</f>
        <v>27</v>
      </c>
      <c r="F216" s="349"/>
      <c r="G216" s="350"/>
      <c r="H216" s="349"/>
      <c r="I216" s="349"/>
      <c r="J216" s="349"/>
      <c r="K216" s="318">
        <f>SUM(K217:K243)</f>
        <v>168106</v>
      </c>
      <c r="L216" s="318">
        <f t="shared" ref="L216:T216" si="13">SUM(L217:L243)</f>
        <v>2542.2800000000002</v>
      </c>
      <c r="M216" s="318">
        <f t="shared" si="13"/>
        <v>4942.2800000000007</v>
      </c>
      <c r="N216" s="318">
        <f t="shared" si="13"/>
        <v>0</v>
      </c>
      <c r="O216" s="318">
        <f t="shared" si="13"/>
        <v>0</v>
      </c>
      <c r="P216" s="318">
        <f t="shared" si="13"/>
        <v>0</v>
      </c>
      <c r="Q216" s="318"/>
      <c r="R216" s="318"/>
      <c r="S216" s="318"/>
      <c r="T216" s="318">
        <f t="shared" si="13"/>
        <v>49</v>
      </c>
      <c r="U216" s="318"/>
      <c r="V216" s="381"/>
      <c r="W216" s="349"/>
      <c r="X216" s="349"/>
      <c r="Y216" s="349"/>
      <c r="Z216" s="349"/>
      <c r="AA216" s="314"/>
      <c r="AB216" s="349"/>
      <c r="AC216" s="349"/>
      <c r="AD216" s="349"/>
      <c r="AE216" s="349"/>
      <c r="AF216" s="349"/>
      <c r="AG216" s="380"/>
      <c r="AH216" s="1308"/>
    </row>
    <row r="217" spans="1:34" ht="25.7" customHeight="1">
      <c r="A217" s="133"/>
      <c r="B217" s="903"/>
      <c r="C217" s="241" t="s">
        <v>595</v>
      </c>
      <c r="D217" s="241"/>
      <c r="E217" s="241" t="s">
        <v>11890</v>
      </c>
      <c r="F217" s="241" t="s">
        <v>595</v>
      </c>
      <c r="G217" s="241"/>
      <c r="H217" s="241" t="s">
        <v>12590</v>
      </c>
      <c r="I217" s="241"/>
      <c r="J217" s="241"/>
      <c r="K217" s="244">
        <v>900</v>
      </c>
      <c r="L217" s="244"/>
      <c r="M217" s="244"/>
      <c r="N217" s="241"/>
      <c r="O217" s="241"/>
      <c r="P217" s="241"/>
      <c r="Q217" s="244">
        <v>852</v>
      </c>
      <c r="R217" s="244">
        <v>852</v>
      </c>
      <c r="S217" s="244" t="s">
        <v>4720</v>
      </c>
      <c r="T217" s="244">
        <v>2</v>
      </c>
      <c r="U217" s="244" t="s">
        <v>296</v>
      </c>
      <c r="V217" s="241">
        <v>2003</v>
      </c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4"/>
      <c r="AH217" s="150"/>
    </row>
    <row r="218" spans="1:34" ht="25.7" customHeight="1">
      <c r="A218" s="133"/>
      <c r="B218" s="903"/>
      <c r="C218" s="241" t="s">
        <v>2007</v>
      </c>
      <c r="D218" s="241" t="s">
        <v>19430</v>
      </c>
      <c r="E218" s="241" t="s">
        <v>13700</v>
      </c>
      <c r="F218" s="241" t="s">
        <v>2007</v>
      </c>
      <c r="G218" s="241"/>
      <c r="H218" s="241" t="s">
        <v>2007</v>
      </c>
      <c r="I218" s="241"/>
      <c r="J218" s="241"/>
      <c r="K218" s="244">
        <v>972</v>
      </c>
      <c r="L218" s="244"/>
      <c r="M218" s="244"/>
      <c r="N218" s="241"/>
      <c r="O218" s="241"/>
      <c r="P218" s="241"/>
      <c r="Q218" s="244"/>
      <c r="R218" s="244"/>
      <c r="S218" s="244"/>
      <c r="T218" s="244">
        <v>2</v>
      </c>
      <c r="U218" s="244" t="s">
        <v>296</v>
      </c>
      <c r="V218" s="241">
        <v>2007</v>
      </c>
      <c r="W218" s="241"/>
      <c r="X218" s="241"/>
      <c r="Y218" s="241"/>
      <c r="Z218" s="241"/>
      <c r="AA218" s="241"/>
      <c r="AB218" s="241"/>
      <c r="AC218" s="241"/>
      <c r="AD218" s="241"/>
      <c r="AE218" s="241"/>
      <c r="AF218" s="241"/>
      <c r="AG218" s="244"/>
      <c r="AH218" s="150"/>
    </row>
    <row r="219" spans="1:34" ht="25.7" customHeight="1">
      <c r="A219" s="133"/>
      <c r="B219" s="903"/>
      <c r="C219" s="241" t="s">
        <v>2007</v>
      </c>
      <c r="D219" s="241" t="s">
        <v>19431</v>
      </c>
      <c r="E219" s="241" t="s">
        <v>19432</v>
      </c>
      <c r="F219" s="241" t="s">
        <v>2007</v>
      </c>
      <c r="G219" s="241"/>
      <c r="H219" s="241" t="s">
        <v>2007</v>
      </c>
      <c r="I219" s="241"/>
      <c r="J219" s="241"/>
      <c r="K219" s="244">
        <v>606</v>
      </c>
      <c r="L219" s="244"/>
      <c r="M219" s="244"/>
      <c r="N219" s="241"/>
      <c r="O219" s="241"/>
      <c r="P219" s="241"/>
      <c r="Q219" s="244"/>
      <c r="R219" s="244"/>
      <c r="S219" s="244"/>
      <c r="T219" s="244">
        <v>1</v>
      </c>
      <c r="U219" s="244" t="s">
        <v>296</v>
      </c>
      <c r="V219" s="241">
        <v>1998</v>
      </c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4"/>
      <c r="AH219" s="150"/>
    </row>
    <row r="220" spans="1:34" ht="25.7" customHeight="1">
      <c r="A220" s="133"/>
      <c r="B220" s="903"/>
      <c r="C220" s="241" t="s">
        <v>2007</v>
      </c>
      <c r="D220" s="241" t="s">
        <v>19433</v>
      </c>
      <c r="E220" s="241" t="s">
        <v>16207</v>
      </c>
      <c r="F220" s="241" t="s">
        <v>2007</v>
      </c>
      <c r="G220" s="241"/>
      <c r="H220" s="241" t="s">
        <v>2007</v>
      </c>
      <c r="I220" s="241"/>
      <c r="J220" s="241"/>
      <c r="K220" s="244">
        <v>2335</v>
      </c>
      <c r="L220" s="244"/>
      <c r="M220" s="244"/>
      <c r="N220" s="241"/>
      <c r="O220" s="241"/>
      <c r="P220" s="241"/>
      <c r="Q220" s="244">
        <v>1200</v>
      </c>
      <c r="R220" s="244">
        <v>1200</v>
      </c>
      <c r="S220" s="244" t="s">
        <v>16208</v>
      </c>
      <c r="T220" s="244">
        <v>4</v>
      </c>
      <c r="U220" s="244" t="s">
        <v>296</v>
      </c>
      <c r="V220" s="241">
        <v>2023</v>
      </c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4"/>
      <c r="AH220" s="150"/>
    </row>
    <row r="221" spans="1:34" ht="25.7" customHeight="1">
      <c r="A221" s="133"/>
      <c r="B221" s="903"/>
      <c r="C221" s="241" t="s">
        <v>603</v>
      </c>
      <c r="D221" s="241" t="s">
        <v>19434</v>
      </c>
      <c r="E221" s="241" t="s">
        <v>11331</v>
      </c>
      <c r="F221" s="241" t="s">
        <v>603</v>
      </c>
      <c r="G221" s="241"/>
      <c r="H221" s="241" t="s">
        <v>603</v>
      </c>
      <c r="I221" s="241"/>
      <c r="J221" s="241"/>
      <c r="K221" s="244">
        <v>1400</v>
      </c>
      <c r="L221" s="244"/>
      <c r="M221" s="244"/>
      <c r="N221" s="241"/>
      <c r="O221" s="241"/>
      <c r="P221" s="241"/>
      <c r="Q221" s="244">
        <v>600</v>
      </c>
      <c r="R221" s="244">
        <v>600</v>
      </c>
      <c r="S221" s="244" t="s">
        <v>6917</v>
      </c>
      <c r="T221" s="244">
        <v>2</v>
      </c>
      <c r="U221" s="244" t="s">
        <v>296</v>
      </c>
      <c r="V221" s="241">
        <v>2011</v>
      </c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4"/>
      <c r="AH221" s="150"/>
    </row>
    <row r="222" spans="1:34" ht="25.7" customHeight="1">
      <c r="A222" s="133"/>
      <c r="B222" s="903"/>
      <c r="C222" s="241" t="s">
        <v>603</v>
      </c>
      <c r="D222" s="241" t="s">
        <v>19435</v>
      </c>
      <c r="E222" s="241" t="s">
        <v>12591</v>
      </c>
      <c r="F222" s="241" t="s">
        <v>603</v>
      </c>
      <c r="G222" s="241"/>
      <c r="H222" s="241" t="s">
        <v>603</v>
      </c>
      <c r="I222" s="241"/>
      <c r="J222" s="241"/>
      <c r="K222" s="244">
        <v>500</v>
      </c>
      <c r="L222" s="244"/>
      <c r="M222" s="244"/>
      <c r="N222" s="241"/>
      <c r="O222" s="241"/>
      <c r="P222" s="241"/>
      <c r="Q222" s="244">
        <v>500</v>
      </c>
      <c r="R222" s="244">
        <v>500</v>
      </c>
      <c r="S222" s="244" t="s">
        <v>12592</v>
      </c>
      <c r="T222" s="244">
        <v>1</v>
      </c>
      <c r="U222" s="244" t="s">
        <v>296</v>
      </c>
      <c r="V222" s="241">
        <v>2020</v>
      </c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4"/>
      <c r="AH222" s="150"/>
    </row>
    <row r="223" spans="1:34" ht="25.7" customHeight="1">
      <c r="A223" s="133"/>
      <c r="B223" s="903"/>
      <c r="C223" s="241" t="s">
        <v>10366</v>
      </c>
      <c r="D223" s="241" t="s">
        <v>19436</v>
      </c>
      <c r="E223" s="241" t="s">
        <v>10439</v>
      </c>
      <c r="F223" s="241" t="s">
        <v>10366</v>
      </c>
      <c r="G223" s="241"/>
      <c r="H223" s="241" t="s">
        <v>10366</v>
      </c>
      <c r="I223" s="241"/>
      <c r="J223" s="241"/>
      <c r="K223" s="244">
        <v>4637</v>
      </c>
      <c r="L223" s="244">
        <v>924.77</v>
      </c>
      <c r="M223" s="244">
        <v>924.77</v>
      </c>
      <c r="N223" s="241"/>
      <c r="O223" s="241"/>
      <c r="P223" s="241"/>
      <c r="Q223" s="244">
        <v>374</v>
      </c>
      <c r="R223" s="244">
        <v>374</v>
      </c>
      <c r="S223" s="244" t="s">
        <v>6930</v>
      </c>
      <c r="T223" s="244">
        <v>3</v>
      </c>
      <c r="U223" s="244" t="s">
        <v>296</v>
      </c>
      <c r="V223" s="241">
        <v>2002</v>
      </c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4"/>
      <c r="AH223" s="150"/>
    </row>
    <row r="224" spans="1:34" ht="25.7" customHeight="1">
      <c r="A224" s="133"/>
      <c r="B224" s="903"/>
      <c r="C224" s="241" t="s">
        <v>10366</v>
      </c>
      <c r="D224" s="241" t="s">
        <v>19437</v>
      </c>
      <c r="E224" s="241" t="s">
        <v>10440</v>
      </c>
      <c r="F224" s="241" t="s">
        <v>10366</v>
      </c>
      <c r="G224" s="241"/>
      <c r="H224" s="241" t="s">
        <v>10366</v>
      </c>
      <c r="I224" s="241"/>
      <c r="J224" s="241"/>
      <c r="K224" s="244">
        <v>2870</v>
      </c>
      <c r="L224" s="244">
        <v>414</v>
      </c>
      <c r="M224" s="244">
        <v>414</v>
      </c>
      <c r="N224" s="241"/>
      <c r="O224" s="241"/>
      <c r="P224" s="241"/>
      <c r="Q224" s="244">
        <v>374</v>
      </c>
      <c r="R224" s="244">
        <v>374</v>
      </c>
      <c r="S224" s="244" t="s">
        <v>6930</v>
      </c>
      <c r="T224" s="244">
        <v>2</v>
      </c>
      <c r="U224" s="244" t="s">
        <v>296</v>
      </c>
      <c r="V224" s="241">
        <v>2002</v>
      </c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4"/>
      <c r="AH224" s="150"/>
    </row>
    <row r="225" spans="1:34" ht="25.7" customHeight="1">
      <c r="A225" s="133"/>
      <c r="B225" s="903"/>
      <c r="C225" s="241" t="s">
        <v>10366</v>
      </c>
      <c r="D225" s="241" t="s">
        <v>19438</v>
      </c>
      <c r="E225" s="241" t="s">
        <v>10441</v>
      </c>
      <c r="F225" s="241" t="s">
        <v>10366</v>
      </c>
      <c r="G225" s="241"/>
      <c r="H225" s="241" t="s">
        <v>10366</v>
      </c>
      <c r="I225" s="241"/>
      <c r="J225" s="241"/>
      <c r="K225" s="244">
        <v>2003</v>
      </c>
      <c r="L225" s="244">
        <v>414</v>
      </c>
      <c r="M225" s="244">
        <v>414</v>
      </c>
      <c r="N225" s="241"/>
      <c r="O225" s="241"/>
      <c r="P225" s="241"/>
      <c r="Q225" s="244">
        <v>374</v>
      </c>
      <c r="R225" s="244">
        <v>374</v>
      </c>
      <c r="S225" s="244" t="s">
        <v>6930</v>
      </c>
      <c r="T225" s="244">
        <v>2</v>
      </c>
      <c r="U225" s="244" t="s">
        <v>296</v>
      </c>
      <c r="V225" s="241">
        <v>1994</v>
      </c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4"/>
      <c r="AH225" s="150"/>
    </row>
    <row r="226" spans="1:34" ht="25.7" customHeight="1">
      <c r="A226" s="133"/>
      <c r="B226" s="903"/>
      <c r="C226" s="241" t="s">
        <v>10366</v>
      </c>
      <c r="D226" s="241" t="s">
        <v>19439</v>
      </c>
      <c r="E226" s="241" t="s">
        <v>10442</v>
      </c>
      <c r="F226" s="241" t="s">
        <v>10366</v>
      </c>
      <c r="G226" s="241"/>
      <c r="H226" s="241" t="s">
        <v>10366</v>
      </c>
      <c r="I226" s="241"/>
      <c r="J226" s="241"/>
      <c r="K226" s="244">
        <v>713</v>
      </c>
      <c r="L226" s="244">
        <v>370.11</v>
      </c>
      <c r="M226" s="244">
        <v>370.11</v>
      </c>
      <c r="N226" s="241"/>
      <c r="O226" s="241"/>
      <c r="P226" s="241"/>
      <c r="Q226" s="244"/>
      <c r="R226" s="244"/>
      <c r="S226" s="244" t="s">
        <v>10443</v>
      </c>
      <c r="T226" s="244">
        <v>1</v>
      </c>
      <c r="U226" s="244" t="s">
        <v>296</v>
      </c>
      <c r="V226" s="241">
        <v>2010</v>
      </c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4"/>
      <c r="AH226" s="150"/>
    </row>
    <row r="227" spans="1:34" ht="25.7" customHeight="1">
      <c r="A227" s="133"/>
      <c r="B227" s="903"/>
      <c r="C227" s="241" t="s">
        <v>10366</v>
      </c>
      <c r="D227" s="241" t="s">
        <v>19440</v>
      </c>
      <c r="E227" s="241" t="s">
        <v>10444</v>
      </c>
      <c r="F227" s="241" t="s">
        <v>10366</v>
      </c>
      <c r="G227" s="241"/>
      <c r="H227" s="241" t="s">
        <v>10366</v>
      </c>
      <c r="I227" s="241"/>
      <c r="J227" s="241"/>
      <c r="K227" s="244">
        <v>1320</v>
      </c>
      <c r="L227" s="244"/>
      <c r="M227" s="244"/>
      <c r="N227" s="241"/>
      <c r="O227" s="241"/>
      <c r="P227" s="241"/>
      <c r="Q227" s="244">
        <v>378</v>
      </c>
      <c r="R227" s="244">
        <v>378</v>
      </c>
      <c r="S227" s="244" t="s">
        <v>10445</v>
      </c>
      <c r="T227" s="244">
        <v>2</v>
      </c>
      <c r="U227" s="244" t="s">
        <v>296</v>
      </c>
      <c r="V227" s="241">
        <v>2005</v>
      </c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4"/>
      <c r="AH227" s="150"/>
    </row>
    <row r="228" spans="1:34" ht="25.7" customHeight="1">
      <c r="A228" s="133"/>
      <c r="B228" s="903"/>
      <c r="C228" s="241" t="s">
        <v>10366</v>
      </c>
      <c r="D228" s="241" t="s">
        <v>19441</v>
      </c>
      <c r="E228" s="241" t="s">
        <v>10446</v>
      </c>
      <c r="F228" s="241" t="s">
        <v>10366</v>
      </c>
      <c r="G228" s="241"/>
      <c r="H228" s="241" t="s">
        <v>10366</v>
      </c>
      <c r="I228" s="241"/>
      <c r="J228" s="241"/>
      <c r="K228" s="244">
        <v>1030</v>
      </c>
      <c r="L228" s="244"/>
      <c r="M228" s="244"/>
      <c r="N228" s="241"/>
      <c r="O228" s="241"/>
      <c r="P228" s="241"/>
      <c r="Q228" s="244">
        <v>360</v>
      </c>
      <c r="R228" s="244">
        <v>360</v>
      </c>
      <c r="S228" s="244" t="s">
        <v>10447</v>
      </c>
      <c r="T228" s="244">
        <v>2</v>
      </c>
      <c r="U228" s="244" t="s">
        <v>296</v>
      </c>
      <c r="V228" s="241">
        <v>2002</v>
      </c>
      <c r="W228" s="241"/>
      <c r="X228" s="241"/>
      <c r="Y228" s="241"/>
      <c r="Z228" s="241"/>
      <c r="AA228" s="241"/>
      <c r="AB228" s="241"/>
      <c r="AC228" s="241"/>
      <c r="AD228" s="241"/>
      <c r="AE228" s="241"/>
      <c r="AF228" s="241"/>
      <c r="AG228" s="244"/>
      <c r="AH228" s="150"/>
    </row>
    <row r="229" spans="1:34" ht="25.7" customHeight="1">
      <c r="A229" s="133"/>
      <c r="B229" s="903"/>
      <c r="C229" s="241" t="s">
        <v>10366</v>
      </c>
      <c r="D229" s="241" t="s">
        <v>19442</v>
      </c>
      <c r="E229" s="241" t="s">
        <v>10448</v>
      </c>
      <c r="F229" s="241" t="s">
        <v>10366</v>
      </c>
      <c r="G229" s="241"/>
      <c r="H229" s="241" t="s">
        <v>19391</v>
      </c>
      <c r="I229" s="241"/>
      <c r="J229" s="241"/>
      <c r="K229" s="244">
        <v>1403</v>
      </c>
      <c r="L229" s="244"/>
      <c r="M229" s="244"/>
      <c r="N229" s="241"/>
      <c r="O229" s="241"/>
      <c r="P229" s="241"/>
      <c r="Q229" s="244">
        <v>378</v>
      </c>
      <c r="R229" s="244">
        <v>378</v>
      </c>
      <c r="S229" s="244" t="s">
        <v>10445</v>
      </c>
      <c r="T229" s="244">
        <v>1</v>
      </c>
      <c r="U229" s="244" t="s">
        <v>296</v>
      </c>
      <c r="V229" s="241">
        <v>2002</v>
      </c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4"/>
      <c r="AH229" s="150"/>
    </row>
    <row r="230" spans="1:34" ht="25.7" customHeight="1">
      <c r="A230" s="133"/>
      <c r="B230" s="903"/>
      <c r="C230" s="241" t="s">
        <v>10366</v>
      </c>
      <c r="D230" s="241" t="s">
        <v>19443</v>
      </c>
      <c r="E230" s="241" t="s">
        <v>10449</v>
      </c>
      <c r="F230" s="241" t="s">
        <v>10366</v>
      </c>
      <c r="G230" s="241"/>
      <c r="H230" s="241" t="s">
        <v>19391</v>
      </c>
      <c r="I230" s="241"/>
      <c r="J230" s="241"/>
      <c r="K230" s="244">
        <v>1115</v>
      </c>
      <c r="L230" s="244"/>
      <c r="M230" s="244"/>
      <c r="N230" s="241"/>
      <c r="O230" s="241"/>
      <c r="P230" s="241"/>
      <c r="Q230" s="244">
        <v>374</v>
      </c>
      <c r="R230" s="244">
        <v>374</v>
      </c>
      <c r="S230" s="244" t="s">
        <v>6930</v>
      </c>
      <c r="T230" s="244">
        <v>2</v>
      </c>
      <c r="U230" s="244" t="s">
        <v>296</v>
      </c>
      <c r="V230" s="241">
        <v>2002</v>
      </c>
      <c r="W230" s="241"/>
      <c r="X230" s="241"/>
      <c r="Y230" s="241"/>
      <c r="Z230" s="241"/>
      <c r="AA230" s="241"/>
      <c r="AB230" s="241"/>
      <c r="AC230" s="241"/>
      <c r="AD230" s="241"/>
      <c r="AE230" s="241"/>
      <c r="AF230" s="241"/>
      <c r="AG230" s="244"/>
      <c r="AH230" s="150"/>
    </row>
    <row r="231" spans="1:34" ht="25.7" customHeight="1">
      <c r="A231" s="133"/>
      <c r="B231" s="903"/>
      <c r="C231" s="241" t="s">
        <v>10366</v>
      </c>
      <c r="D231" s="241" t="s">
        <v>19444</v>
      </c>
      <c r="E231" s="241" t="s">
        <v>10450</v>
      </c>
      <c r="F231" s="241" t="s">
        <v>10366</v>
      </c>
      <c r="G231" s="241"/>
      <c r="H231" s="241" t="s">
        <v>19391</v>
      </c>
      <c r="I231" s="241"/>
      <c r="J231" s="241"/>
      <c r="K231" s="244">
        <v>480</v>
      </c>
      <c r="L231" s="244"/>
      <c r="M231" s="244"/>
      <c r="N231" s="241"/>
      <c r="O231" s="241"/>
      <c r="P231" s="241"/>
      <c r="Q231" s="244">
        <v>374</v>
      </c>
      <c r="R231" s="244">
        <v>374</v>
      </c>
      <c r="S231" s="244" t="s">
        <v>6930</v>
      </c>
      <c r="T231" s="244">
        <v>1</v>
      </c>
      <c r="U231" s="244" t="s">
        <v>296</v>
      </c>
      <c r="V231" s="241">
        <v>2002</v>
      </c>
      <c r="W231" s="241"/>
      <c r="X231" s="241"/>
      <c r="Y231" s="241"/>
      <c r="Z231" s="241"/>
      <c r="AA231" s="241"/>
      <c r="AB231" s="241"/>
      <c r="AC231" s="241"/>
      <c r="AD231" s="241"/>
      <c r="AE231" s="241"/>
      <c r="AF231" s="241"/>
      <c r="AG231" s="244"/>
      <c r="AH231" s="150"/>
    </row>
    <row r="232" spans="1:34" ht="25.7" customHeight="1">
      <c r="A232" s="133"/>
      <c r="B232" s="903"/>
      <c r="C232" s="241" t="s">
        <v>10366</v>
      </c>
      <c r="D232" s="241" t="s">
        <v>19445</v>
      </c>
      <c r="E232" s="241" t="s">
        <v>10451</v>
      </c>
      <c r="F232" s="241" t="s">
        <v>10366</v>
      </c>
      <c r="G232" s="241"/>
      <c r="H232" s="241" t="s">
        <v>19391</v>
      </c>
      <c r="I232" s="241"/>
      <c r="J232" s="241"/>
      <c r="K232" s="244">
        <v>1881</v>
      </c>
      <c r="L232" s="244"/>
      <c r="M232" s="244"/>
      <c r="N232" s="241"/>
      <c r="O232" s="241"/>
      <c r="P232" s="241"/>
      <c r="Q232" s="244">
        <v>396</v>
      </c>
      <c r="R232" s="244">
        <v>396</v>
      </c>
      <c r="S232" s="244" t="s">
        <v>10452</v>
      </c>
      <c r="T232" s="244">
        <v>2</v>
      </c>
      <c r="U232" s="244" t="s">
        <v>296</v>
      </c>
      <c r="V232" s="241">
        <v>2009</v>
      </c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4"/>
      <c r="AH232" s="150"/>
    </row>
    <row r="233" spans="1:34" ht="25.7" customHeight="1">
      <c r="A233" s="133"/>
      <c r="B233" s="903"/>
      <c r="C233" s="241" t="s">
        <v>10366</v>
      </c>
      <c r="D233" s="241" t="s">
        <v>19446</v>
      </c>
      <c r="E233" s="241" t="s">
        <v>10453</v>
      </c>
      <c r="F233" s="241" t="s">
        <v>10366</v>
      </c>
      <c r="G233" s="241"/>
      <c r="H233" s="241" t="s">
        <v>19391</v>
      </c>
      <c r="I233" s="241"/>
      <c r="J233" s="241"/>
      <c r="K233" s="244">
        <v>1660</v>
      </c>
      <c r="L233" s="244"/>
      <c r="M233" s="244"/>
      <c r="N233" s="241"/>
      <c r="O233" s="241"/>
      <c r="P233" s="241"/>
      <c r="Q233" s="244">
        <v>396</v>
      </c>
      <c r="R233" s="244">
        <v>396</v>
      </c>
      <c r="S233" s="244" t="s">
        <v>10452</v>
      </c>
      <c r="T233" s="244">
        <v>2</v>
      </c>
      <c r="U233" s="244" t="s">
        <v>296</v>
      </c>
      <c r="V233" s="241">
        <v>2002</v>
      </c>
      <c r="W233" s="241"/>
      <c r="X233" s="241"/>
      <c r="Y233" s="241"/>
      <c r="Z233" s="241"/>
      <c r="AA233" s="241"/>
      <c r="AB233" s="241"/>
      <c r="AC233" s="241"/>
      <c r="AD233" s="241"/>
      <c r="AE233" s="241"/>
      <c r="AF233" s="241"/>
      <c r="AG233" s="244"/>
      <c r="AH233" s="150"/>
    </row>
    <row r="234" spans="1:34" ht="25.7" customHeight="1">
      <c r="A234" s="133"/>
      <c r="B234" s="903"/>
      <c r="C234" s="241" t="s">
        <v>10366</v>
      </c>
      <c r="D234" s="241" t="s">
        <v>19447</v>
      </c>
      <c r="E234" s="241" t="s">
        <v>10454</v>
      </c>
      <c r="F234" s="241" t="s">
        <v>10366</v>
      </c>
      <c r="G234" s="241"/>
      <c r="H234" s="241" t="s">
        <v>19391</v>
      </c>
      <c r="I234" s="241"/>
      <c r="J234" s="241"/>
      <c r="K234" s="244">
        <v>406</v>
      </c>
      <c r="L234" s="244"/>
      <c r="M234" s="244"/>
      <c r="N234" s="241"/>
      <c r="O234" s="241"/>
      <c r="P234" s="241"/>
      <c r="Q234" s="244">
        <v>357</v>
      </c>
      <c r="R234" s="244">
        <v>357</v>
      </c>
      <c r="S234" s="244" t="s">
        <v>10455</v>
      </c>
      <c r="T234" s="244">
        <v>1</v>
      </c>
      <c r="U234" s="244" t="s">
        <v>296</v>
      </c>
      <c r="V234" s="241">
        <v>2010</v>
      </c>
      <c r="W234" s="241"/>
      <c r="X234" s="241"/>
      <c r="Y234" s="241"/>
      <c r="Z234" s="241"/>
      <c r="AA234" s="241"/>
      <c r="AB234" s="241"/>
      <c r="AC234" s="241"/>
      <c r="AD234" s="241"/>
      <c r="AE234" s="241"/>
      <c r="AF234" s="241"/>
      <c r="AG234" s="244"/>
      <c r="AH234" s="150"/>
    </row>
    <row r="235" spans="1:34" ht="25.7" customHeight="1">
      <c r="A235" s="133"/>
      <c r="B235" s="903"/>
      <c r="C235" s="241" t="s">
        <v>10366</v>
      </c>
      <c r="D235" s="241" t="s">
        <v>19448</v>
      </c>
      <c r="E235" s="241" t="s">
        <v>10456</v>
      </c>
      <c r="F235" s="241" t="s">
        <v>10366</v>
      </c>
      <c r="G235" s="241"/>
      <c r="H235" s="241" t="s">
        <v>19391</v>
      </c>
      <c r="I235" s="241"/>
      <c r="J235" s="241"/>
      <c r="K235" s="244">
        <v>1970</v>
      </c>
      <c r="L235" s="244"/>
      <c r="M235" s="244"/>
      <c r="N235" s="241"/>
      <c r="O235" s="241"/>
      <c r="P235" s="241"/>
      <c r="Q235" s="244">
        <v>440</v>
      </c>
      <c r="R235" s="244">
        <v>440</v>
      </c>
      <c r="S235" s="244" t="s">
        <v>10457</v>
      </c>
      <c r="T235" s="244">
        <v>2</v>
      </c>
      <c r="U235" s="244" t="s">
        <v>296</v>
      </c>
      <c r="V235" s="241">
        <v>2003</v>
      </c>
      <c r="W235" s="241"/>
      <c r="X235" s="241"/>
      <c r="Y235" s="241"/>
      <c r="Z235" s="241"/>
      <c r="AA235" s="241"/>
      <c r="AB235" s="241"/>
      <c r="AC235" s="241"/>
      <c r="AD235" s="241"/>
      <c r="AE235" s="241"/>
      <c r="AF235" s="241"/>
      <c r="AG235" s="244"/>
      <c r="AH235" s="150"/>
    </row>
    <row r="236" spans="1:34" ht="25.7" customHeight="1">
      <c r="A236" s="133"/>
      <c r="B236" s="903"/>
      <c r="C236" s="227" t="s">
        <v>10366</v>
      </c>
      <c r="D236" s="241" t="s">
        <v>19449</v>
      </c>
      <c r="E236" s="227" t="s">
        <v>10458</v>
      </c>
      <c r="F236" s="227" t="s">
        <v>10366</v>
      </c>
      <c r="G236" s="302"/>
      <c r="H236" s="241" t="s">
        <v>19391</v>
      </c>
      <c r="I236" s="233"/>
      <c r="J236" s="233"/>
      <c r="K236" s="228">
        <v>374</v>
      </c>
      <c r="L236" s="228"/>
      <c r="M236" s="244"/>
      <c r="N236" s="233"/>
      <c r="O236" s="301"/>
      <c r="P236" s="233"/>
      <c r="Q236" s="228">
        <v>374</v>
      </c>
      <c r="R236" s="228">
        <v>374</v>
      </c>
      <c r="S236" s="228" t="s">
        <v>6930</v>
      </c>
      <c r="T236" s="228">
        <v>1</v>
      </c>
      <c r="U236" s="228" t="s">
        <v>296</v>
      </c>
      <c r="V236" s="241">
        <v>2002</v>
      </c>
      <c r="W236" s="233"/>
      <c r="X236" s="233"/>
      <c r="Y236" s="233"/>
      <c r="Z236" s="233"/>
      <c r="AA236" s="227"/>
      <c r="AB236" s="233"/>
      <c r="AC236" s="233"/>
      <c r="AD236" s="233"/>
      <c r="AE236" s="233"/>
      <c r="AF236" s="233"/>
      <c r="AG236" s="244"/>
      <c r="AH236" s="150"/>
    </row>
    <row r="237" spans="1:34" ht="25.7" customHeight="1">
      <c r="A237" s="133"/>
      <c r="B237" s="903"/>
      <c r="C237" s="227" t="s">
        <v>10366</v>
      </c>
      <c r="D237" s="227" t="s">
        <v>19450</v>
      </c>
      <c r="E237" s="227" t="s">
        <v>10459</v>
      </c>
      <c r="F237" s="227" t="s">
        <v>10366</v>
      </c>
      <c r="G237" s="302"/>
      <c r="H237" s="241" t="s">
        <v>19391</v>
      </c>
      <c r="I237" s="233"/>
      <c r="J237" s="233"/>
      <c r="K237" s="228">
        <v>1150</v>
      </c>
      <c r="L237" s="228"/>
      <c r="M237" s="244"/>
      <c r="N237" s="233"/>
      <c r="O237" s="301"/>
      <c r="P237" s="233"/>
      <c r="Q237" s="228">
        <v>396</v>
      </c>
      <c r="R237" s="228">
        <v>396</v>
      </c>
      <c r="S237" s="228" t="s">
        <v>10452</v>
      </c>
      <c r="T237" s="228">
        <v>2</v>
      </c>
      <c r="U237" s="228" t="s">
        <v>296</v>
      </c>
      <c r="V237" s="241">
        <v>2003</v>
      </c>
      <c r="W237" s="233"/>
      <c r="X237" s="233"/>
      <c r="Y237" s="233"/>
      <c r="Z237" s="233"/>
      <c r="AA237" s="227"/>
      <c r="AB237" s="233"/>
      <c r="AC237" s="233"/>
      <c r="AD237" s="233"/>
      <c r="AE237" s="233"/>
      <c r="AF237" s="233"/>
      <c r="AG237" s="244"/>
      <c r="AH237" s="150"/>
    </row>
    <row r="238" spans="1:34" ht="25.7" customHeight="1">
      <c r="A238" s="133"/>
      <c r="B238" s="200"/>
      <c r="C238" s="241" t="s">
        <v>10366</v>
      </c>
      <c r="D238" s="241" t="s">
        <v>19451</v>
      </c>
      <c r="E238" s="241" t="s">
        <v>12593</v>
      </c>
      <c r="F238" s="241" t="s">
        <v>10366</v>
      </c>
      <c r="G238" s="241"/>
      <c r="H238" s="241" t="s">
        <v>19391</v>
      </c>
      <c r="I238" s="241"/>
      <c r="J238" s="241"/>
      <c r="K238" s="244">
        <v>1758</v>
      </c>
      <c r="L238" s="244">
        <v>419.4</v>
      </c>
      <c r="M238" s="244">
        <v>419.4</v>
      </c>
      <c r="N238" s="241"/>
      <c r="O238" s="241"/>
      <c r="P238" s="241"/>
      <c r="Q238" s="228">
        <v>374</v>
      </c>
      <c r="R238" s="228">
        <v>374</v>
      </c>
      <c r="S238" s="228" t="s">
        <v>6930</v>
      </c>
      <c r="T238" s="244">
        <v>2</v>
      </c>
      <c r="U238" s="228" t="s">
        <v>296</v>
      </c>
      <c r="V238" s="241">
        <v>2008</v>
      </c>
      <c r="W238" s="241"/>
      <c r="X238" s="241"/>
      <c r="Y238" s="241"/>
      <c r="Z238" s="241"/>
      <c r="AA238" s="241"/>
      <c r="AB238" s="241"/>
      <c r="AC238" s="241"/>
      <c r="AD238" s="241"/>
      <c r="AE238" s="241"/>
      <c r="AF238" s="241"/>
      <c r="AG238" s="244"/>
      <c r="AH238" s="150"/>
    </row>
    <row r="239" spans="1:34" ht="25.7" customHeight="1">
      <c r="A239" s="133"/>
      <c r="B239" s="903"/>
      <c r="C239" s="241" t="s">
        <v>10366</v>
      </c>
      <c r="D239" s="241" t="s">
        <v>19452</v>
      </c>
      <c r="E239" s="241" t="s">
        <v>11332</v>
      </c>
      <c r="F239" s="241" t="s">
        <v>10366</v>
      </c>
      <c r="G239" s="241"/>
      <c r="H239" s="241" t="s">
        <v>19391</v>
      </c>
      <c r="I239" s="241"/>
      <c r="J239" s="241"/>
      <c r="K239" s="244">
        <v>374</v>
      </c>
      <c r="L239" s="244"/>
      <c r="M239" s="244"/>
      <c r="N239" s="241"/>
      <c r="O239" s="241"/>
      <c r="P239" s="241"/>
      <c r="Q239" s="244">
        <v>374</v>
      </c>
      <c r="R239" s="244">
        <v>374</v>
      </c>
      <c r="S239" s="244" t="s">
        <v>6930</v>
      </c>
      <c r="T239" s="244">
        <v>1</v>
      </c>
      <c r="U239" s="244" t="s">
        <v>296</v>
      </c>
      <c r="V239" s="241">
        <v>2015</v>
      </c>
      <c r="W239" s="241"/>
      <c r="X239" s="241"/>
      <c r="Y239" s="241"/>
      <c r="Z239" s="241"/>
      <c r="AA239" s="241"/>
      <c r="AB239" s="241"/>
      <c r="AC239" s="241"/>
      <c r="AD239" s="241"/>
      <c r="AE239" s="241"/>
      <c r="AF239" s="241"/>
      <c r="AG239" s="244"/>
      <c r="AH239" s="150"/>
    </row>
    <row r="240" spans="1:34" ht="25.7" customHeight="1">
      <c r="A240" s="133"/>
      <c r="B240" s="903"/>
      <c r="C240" s="241" t="s">
        <v>10366</v>
      </c>
      <c r="D240" s="241" t="s">
        <v>19453</v>
      </c>
      <c r="E240" s="243" t="s">
        <v>11891</v>
      </c>
      <c r="F240" s="241" t="s">
        <v>10366</v>
      </c>
      <c r="G240" s="241"/>
      <c r="H240" s="241" t="s">
        <v>19391</v>
      </c>
      <c r="I240" s="241"/>
      <c r="J240" s="241"/>
      <c r="K240" s="244">
        <v>1101</v>
      </c>
      <c r="L240" s="244"/>
      <c r="M240" s="244"/>
      <c r="N240" s="241"/>
      <c r="O240" s="241"/>
      <c r="P240" s="241"/>
      <c r="Q240" s="228">
        <v>1101</v>
      </c>
      <c r="R240" s="244">
        <v>1101</v>
      </c>
      <c r="S240" s="228" t="s">
        <v>6930</v>
      </c>
      <c r="T240" s="244">
        <v>1</v>
      </c>
      <c r="U240" s="244" t="s">
        <v>296</v>
      </c>
      <c r="V240" s="241">
        <v>2014</v>
      </c>
      <c r="W240" s="241"/>
      <c r="X240" s="241"/>
      <c r="Y240" s="241"/>
      <c r="Z240" s="241"/>
      <c r="AA240" s="241"/>
      <c r="AB240" s="241"/>
      <c r="AC240" s="241"/>
      <c r="AD240" s="241"/>
      <c r="AE240" s="241"/>
      <c r="AF240" s="241"/>
      <c r="AG240" s="244"/>
      <c r="AH240" s="150"/>
    </row>
    <row r="241" spans="1:34" ht="25.7" customHeight="1">
      <c r="A241" s="133"/>
      <c r="B241" s="903"/>
      <c r="C241" s="241" t="s">
        <v>2111</v>
      </c>
      <c r="D241" s="241" t="s">
        <v>19454</v>
      </c>
      <c r="E241" s="243" t="s">
        <v>19455</v>
      </c>
      <c r="F241" s="241" t="s">
        <v>2111</v>
      </c>
      <c r="G241" s="241"/>
      <c r="H241" s="241" t="s">
        <v>19391</v>
      </c>
      <c r="I241" s="241"/>
      <c r="J241" s="241"/>
      <c r="K241" s="244">
        <v>127148</v>
      </c>
      <c r="L241" s="244"/>
      <c r="M241" s="244"/>
      <c r="N241" s="241"/>
      <c r="O241" s="241"/>
      <c r="P241" s="241"/>
      <c r="Q241" s="228">
        <f>R241*T241</f>
        <v>1584</v>
      </c>
      <c r="R241" s="244">
        <f>18*22</f>
        <v>396</v>
      </c>
      <c r="S241" s="228" t="s">
        <v>12594</v>
      </c>
      <c r="T241" s="244">
        <v>4</v>
      </c>
      <c r="U241" s="244" t="s">
        <v>296</v>
      </c>
      <c r="V241" s="241">
        <v>2020</v>
      </c>
      <c r="W241" s="241"/>
      <c r="X241" s="241"/>
      <c r="Y241" s="241"/>
      <c r="Z241" s="241"/>
      <c r="AA241" s="241"/>
      <c r="AB241" s="241"/>
      <c r="AC241" s="241"/>
      <c r="AD241" s="241"/>
      <c r="AE241" s="241"/>
      <c r="AF241" s="241"/>
      <c r="AG241" s="244"/>
      <c r="AH241" s="150"/>
    </row>
    <row r="242" spans="1:34" ht="25.7" customHeight="1">
      <c r="A242" s="133"/>
      <c r="B242" s="903"/>
      <c r="C242" s="241" t="s">
        <v>10366</v>
      </c>
      <c r="D242" s="241" t="s">
        <v>19456</v>
      </c>
      <c r="E242" s="243" t="s">
        <v>17890</v>
      </c>
      <c r="F242" s="241" t="s">
        <v>10366</v>
      </c>
      <c r="G242" s="241"/>
      <c r="H242" s="241" t="s">
        <v>19391</v>
      </c>
      <c r="I242" s="241"/>
      <c r="J242" s="241"/>
      <c r="K242" s="244">
        <v>4800</v>
      </c>
      <c r="L242" s="244">
        <v>0</v>
      </c>
      <c r="M242" s="244">
        <v>0</v>
      </c>
      <c r="N242" s="241"/>
      <c r="O242" s="241"/>
      <c r="P242" s="241"/>
      <c r="Q242" s="228"/>
      <c r="R242" s="244"/>
      <c r="S242" s="228" t="s">
        <v>6930</v>
      </c>
      <c r="T242" s="244">
        <v>1</v>
      </c>
      <c r="U242" s="244" t="s">
        <v>296</v>
      </c>
      <c r="V242" s="241">
        <v>2016</v>
      </c>
      <c r="W242" s="241"/>
      <c r="X242" s="241"/>
      <c r="Y242" s="241"/>
      <c r="Z242" s="241"/>
      <c r="AA242" s="241"/>
      <c r="AB242" s="241"/>
      <c r="AC242" s="241"/>
      <c r="AD242" s="241"/>
      <c r="AE242" s="241"/>
      <c r="AF242" s="241"/>
      <c r="AG242" s="244"/>
      <c r="AH242" s="150"/>
    </row>
    <row r="243" spans="1:34" ht="25.7" customHeight="1">
      <c r="A243" s="133"/>
      <c r="B243" s="903"/>
      <c r="C243" s="241" t="s">
        <v>2111</v>
      </c>
      <c r="D243" s="241" t="s">
        <v>19457</v>
      </c>
      <c r="E243" s="243" t="s">
        <v>13701</v>
      </c>
      <c r="F243" s="241" t="s">
        <v>2111</v>
      </c>
      <c r="G243" s="241"/>
      <c r="H243" s="241" t="s">
        <v>19391</v>
      </c>
      <c r="I243" s="241"/>
      <c r="J243" s="241"/>
      <c r="K243" s="244">
        <v>3200</v>
      </c>
      <c r="L243" s="244"/>
      <c r="M243" s="244">
        <v>2400</v>
      </c>
      <c r="N243" s="241"/>
      <c r="O243" s="241"/>
      <c r="P243" s="241"/>
      <c r="Q243" s="228">
        <f>R243*T243</f>
        <v>748</v>
      </c>
      <c r="R243" s="244">
        <f>17*22</f>
        <v>374</v>
      </c>
      <c r="S243" s="228" t="s">
        <v>6930</v>
      </c>
      <c r="T243" s="244">
        <v>2</v>
      </c>
      <c r="U243" s="244" t="s">
        <v>296</v>
      </c>
      <c r="V243" s="241">
        <v>2022</v>
      </c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4"/>
      <c r="AH243" s="150"/>
    </row>
    <row r="244" spans="1:34" s="1487" customFormat="1" ht="25.7" customHeight="1">
      <c r="A244" s="1417"/>
      <c r="B244" s="904" t="s">
        <v>471</v>
      </c>
      <c r="C244" s="381" t="s">
        <v>55</v>
      </c>
      <c r="D244" s="381"/>
      <c r="E244" s="315">
        <f>COUNTA(E245:E258)</f>
        <v>14</v>
      </c>
      <c r="F244" s="381"/>
      <c r="G244" s="381"/>
      <c r="H244" s="381"/>
      <c r="I244" s="381"/>
      <c r="J244" s="381"/>
      <c r="K244" s="380">
        <f>SUM(K245:K258)</f>
        <v>26439</v>
      </c>
      <c r="L244" s="380">
        <f t="shared" ref="L244:P244" si="14">SUM(L245:L258)</f>
        <v>17635</v>
      </c>
      <c r="M244" s="380">
        <f t="shared" si="14"/>
        <v>17629</v>
      </c>
      <c r="N244" s="380">
        <f t="shared" si="14"/>
        <v>5240</v>
      </c>
      <c r="O244" s="380">
        <f t="shared" si="14"/>
        <v>5240</v>
      </c>
      <c r="P244" s="380">
        <f t="shared" si="14"/>
        <v>5240</v>
      </c>
      <c r="Q244" s="380"/>
      <c r="R244" s="380"/>
      <c r="S244" s="380"/>
      <c r="T244" s="380">
        <f>SUM(T245:T258)</f>
        <v>14</v>
      </c>
      <c r="U244" s="380"/>
      <c r="V244" s="381"/>
      <c r="W244" s="381"/>
      <c r="X244" s="381"/>
      <c r="Y244" s="381"/>
      <c r="Z244" s="381"/>
      <c r="AA244" s="381"/>
      <c r="AB244" s="381"/>
      <c r="AC244" s="381"/>
      <c r="AD244" s="381"/>
      <c r="AE244" s="381"/>
      <c r="AF244" s="381"/>
      <c r="AG244" s="380"/>
      <c r="AH244" s="1308"/>
    </row>
    <row r="245" spans="1:34" ht="25.7" customHeight="1">
      <c r="A245" s="133"/>
      <c r="B245" s="200"/>
      <c r="C245" s="241" t="s">
        <v>2655</v>
      </c>
      <c r="D245" s="241" t="s">
        <v>19599</v>
      </c>
      <c r="E245" s="241" t="s">
        <v>19633</v>
      </c>
      <c r="F245" s="241" t="s">
        <v>2655</v>
      </c>
      <c r="G245" s="227" t="s">
        <v>19551</v>
      </c>
      <c r="H245" s="227" t="s">
        <v>2010</v>
      </c>
      <c r="I245" s="241"/>
      <c r="J245" s="241"/>
      <c r="K245" s="244">
        <v>1150</v>
      </c>
      <c r="L245" s="244">
        <v>1150</v>
      </c>
      <c r="M245" s="244">
        <v>1150</v>
      </c>
      <c r="N245" s="241">
        <v>1150</v>
      </c>
      <c r="O245" s="241">
        <v>1150</v>
      </c>
      <c r="P245" s="241">
        <v>1150</v>
      </c>
      <c r="Q245" s="244">
        <v>1150</v>
      </c>
      <c r="R245" s="244">
        <v>1150</v>
      </c>
      <c r="S245" s="228" t="s">
        <v>1443</v>
      </c>
      <c r="T245" s="244">
        <v>1</v>
      </c>
      <c r="U245" s="244" t="s">
        <v>296</v>
      </c>
      <c r="V245" s="241">
        <v>2012</v>
      </c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4"/>
      <c r="AH245" s="150"/>
    </row>
    <row r="246" spans="1:34" ht="25.7" customHeight="1">
      <c r="A246" s="133"/>
      <c r="B246" s="903"/>
      <c r="C246" s="241" t="s">
        <v>2655</v>
      </c>
      <c r="D246" s="241" t="s">
        <v>19634</v>
      </c>
      <c r="E246" s="227" t="s">
        <v>2674</v>
      </c>
      <c r="F246" s="241" t="s">
        <v>2655</v>
      </c>
      <c r="G246" s="227" t="s">
        <v>19551</v>
      </c>
      <c r="H246" s="227" t="s">
        <v>2010</v>
      </c>
      <c r="I246" s="400"/>
      <c r="J246" s="233"/>
      <c r="K246" s="228">
        <v>393</v>
      </c>
      <c r="L246" s="228">
        <v>393</v>
      </c>
      <c r="M246" s="244">
        <v>393</v>
      </c>
      <c r="N246" s="233"/>
      <c r="O246" s="301"/>
      <c r="P246" s="233"/>
      <c r="Q246" s="228">
        <v>393</v>
      </c>
      <c r="R246" s="228">
        <v>393</v>
      </c>
      <c r="S246" s="228" t="s">
        <v>1443</v>
      </c>
      <c r="T246" s="228">
        <v>1</v>
      </c>
      <c r="U246" s="228" t="s">
        <v>296</v>
      </c>
      <c r="V246" s="227">
        <v>2003</v>
      </c>
      <c r="W246" s="233"/>
      <c r="X246" s="233"/>
      <c r="Y246" s="233"/>
      <c r="Z246" s="233"/>
      <c r="AA246" s="227"/>
      <c r="AB246" s="233"/>
      <c r="AC246" s="233"/>
      <c r="AD246" s="233"/>
      <c r="AE246" s="233"/>
      <c r="AF246" s="233"/>
      <c r="AG246" s="233"/>
      <c r="AH246" s="150"/>
    </row>
    <row r="247" spans="1:34" ht="25.7" customHeight="1">
      <c r="A247" s="133"/>
      <c r="B247" s="903"/>
      <c r="C247" s="241" t="s">
        <v>2655</v>
      </c>
      <c r="D247" s="241" t="s">
        <v>19635</v>
      </c>
      <c r="E247" s="227" t="s">
        <v>2675</v>
      </c>
      <c r="F247" s="241" t="s">
        <v>2655</v>
      </c>
      <c r="G247" s="227" t="s">
        <v>19551</v>
      </c>
      <c r="H247" s="227" t="s">
        <v>2010</v>
      </c>
      <c r="I247" s="400"/>
      <c r="J247" s="233"/>
      <c r="K247" s="228">
        <v>1775</v>
      </c>
      <c r="L247" s="228">
        <v>1775</v>
      </c>
      <c r="M247" s="244">
        <v>1775</v>
      </c>
      <c r="N247" s="233"/>
      <c r="O247" s="301"/>
      <c r="P247" s="233"/>
      <c r="Q247" s="228">
        <v>830</v>
      </c>
      <c r="R247" s="228">
        <v>830</v>
      </c>
      <c r="S247" s="228" t="s">
        <v>1443</v>
      </c>
      <c r="T247" s="228">
        <v>1</v>
      </c>
      <c r="U247" s="228" t="s">
        <v>296</v>
      </c>
      <c r="V247" s="227">
        <v>2003</v>
      </c>
      <c r="W247" s="233"/>
      <c r="X247" s="233"/>
      <c r="Y247" s="233"/>
      <c r="Z247" s="233"/>
      <c r="AA247" s="227"/>
      <c r="AB247" s="233"/>
      <c r="AC247" s="233"/>
      <c r="AD247" s="233"/>
      <c r="AE247" s="233"/>
      <c r="AF247" s="233"/>
      <c r="AG247" s="233"/>
      <c r="AH247" s="150"/>
    </row>
    <row r="248" spans="1:34" ht="25.7" customHeight="1">
      <c r="A248" s="133"/>
      <c r="B248" s="903"/>
      <c r="C248" s="241" t="s">
        <v>2655</v>
      </c>
      <c r="D248" s="241" t="s">
        <v>19636</v>
      </c>
      <c r="E248" s="227" t="s">
        <v>2676</v>
      </c>
      <c r="F248" s="241" t="s">
        <v>2655</v>
      </c>
      <c r="G248" s="227" t="s">
        <v>19551</v>
      </c>
      <c r="H248" s="227" t="s">
        <v>2010</v>
      </c>
      <c r="I248" s="400"/>
      <c r="J248" s="233"/>
      <c r="K248" s="228">
        <v>1215</v>
      </c>
      <c r="L248" s="228">
        <v>1215</v>
      </c>
      <c r="M248" s="244">
        <v>1215</v>
      </c>
      <c r="N248" s="233"/>
      <c r="O248" s="301"/>
      <c r="P248" s="233"/>
      <c r="Q248" s="228">
        <v>839</v>
      </c>
      <c r="R248" s="228">
        <v>839</v>
      </c>
      <c r="S248" s="228" t="s">
        <v>1443</v>
      </c>
      <c r="T248" s="228">
        <v>1</v>
      </c>
      <c r="U248" s="228" t="s">
        <v>296</v>
      </c>
      <c r="V248" s="227">
        <v>2008</v>
      </c>
      <c r="W248" s="233"/>
      <c r="X248" s="233"/>
      <c r="Y248" s="233"/>
      <c r="Z248" s="233"/>
      <c r="AA248" s="227"/>
      <c r="AB248" s="233"/>
      <c r="AC248" s="233"/>
      <c r="AD248" s="233"/>
      <c r="AE248" s="233"/>
      <c r="AF248" s="233"/>
      <c r="AG248" s="233"/>
      <c r="AH248" s="150"/>
    </row>
    <row r="249" spans="1:34" ht="25.7" customHeight="1">
      <c r="A249" s="133"/>
      <c r="B249" s="903"/>
      <c r="C249" s="241" t="s">
        <v>2655</v>
      </c>
      <c r="D249" s="241" t="s">
        <v>19637</v>
      </c>
      <c r="E249" s="227" t="s">
        <v>2677</v>
      </c>
      <c r="F249" s="241" t="s">
        <v>2655</v>
      </c>
      <c r="G249" s="227" t="s">
        <v>19551</v>
      </c>
      <c r="H249" s="227" t="s">
        <v>2010</v>
      </c>
      <c r="I249" s="400"/>
      <c r="J249" s="233"/>
      <c r="K249" s="228">
        <v>1182</v>
      </c>
      <c r="L249" s="228">
        <v>1182</v>
      </c>
      <c r="M249" s="244">
        <v>1182</v>
      </c>
      <c r="N249" s="233"/>
      <c r="O249" s="301"/>
      <c r="P249" s="233"/>
      <c r="Q249" s="228">
        <v>374</v>
      </c>
      <c r="R249" s="228">
        <v>374</v>
      </c>
      <c r="S249" s="228" t="s">
        <v>1443</v>
      </c>
      <c r="T249" s="228">
        <v>1</v>
      </c>
      <c r="U249" s="228" t="s">
        <v>296</v>
      </c>
      <c r="V249" s="227">
        <v>2004</v>
      </c>
      <c r="W249" s="233"/>
      <c r="X249" s="233"/>
      <c r="Y249" s="233"/>
      <c r="Z249" s="233"/>
      <c r="AA249" s="227"/>
      <c r="AB249" s="233"/>
      <c r="AC249" s="233"/>
      <c r="AD249" s="233"/>
      <c r="AE249" s="233"/>
      <c r="AF249" s="233"/>
      <c r="AG249" s="233"/>
      <c r="AH249" s="150"/>
    </row>
    <row r="250" spans="1:34" ht="25.7" customHeight="1">
      <c r="A250" s="133"/>
      <c r="B250" s="903"/>
      <c r="C250" s="241" t="s">
        <v>2655</v>
      </c>
      <c r="D250" s="241" t="s">
        <v>19591</v>
      </c>
      <c r="E250" s="227" t="s">
        <v>2678</v>
      </c>
      <c r="F250" s="241" t="s">
        <v>2655</v>
      </c>
      <c r="G250" s="227" t="s">
        <v>19551</v>
      </c>
      <c r="H250" s="227" t="s">
        <v>2010</v>
      </c>
      <c r="I250" s="400"/>
      <c r="J250" s="233"/>
      <c r="K250" s="228">
        <v>830</v>
      </c>
      <c r="L250" s="228">
        <v>830</v>
      </c>
      <c r="M250" s="244">
        <v>830</v>
      </c>
      <c r="N250" s="233">
        <v>830</v>
      </c>
      <c r="O250" s="301">
        <v>830</v>
      </c>
      <c r="P250" s="233">
        <v>830</v>
      </c>
      <c r="Q250" s="228">
        <v>830</v>
      </c>
      <c r="R250" s="228">
        <v>830</v>
      </c>
      <c r="S250" s="228" t="s">
        <v>1443</v>
      </c>
      <c r="T250" s="228">
        <v>1</v>
      </c>
      <c r="U250" s="228" t="s">
        <v>296</v>
      </c>
      <c r="V250" s="227">
        <v>2003</v>
      </c>
      <c r="W250" s="233"/>
      <c r="X250" s="233"/>
      <c r="Y250" s="233"/>
      <c r="Z250" s="233"/>
      <c r="AA250" s="227"/>
      <c r="AB250" s="233"/>
      <c r="AC250" s="233"/>
      <c r="AD250" s="233"/>
      <c r="AE250" s="233"/>
      <c r="AF250" s="233"/>
      <c r="AG250" s="233"/>
      <c r="AH250" s="150"/>
    </row>
    <row r="251" spans="1:34" ht="25.7" customHeight="1">
      <c r="A251" s="133"/>
      <c r="B251" s="903"/>
      <c r="C251" s="241" t="s">
        <v>2655</v>
      </c>
      <c r="D251" s="241" t="s">
        <v>19638</v>
      </c>
      <c r="E251" s="227" t="s">
        <v>2679</v>
      </c>
      <c r="F251" s="241" t="s">
        <v>2655</v>
      </c>
      <c r="G251" s="227" t="s">
        <v>19551</v>
      </c>
      <c r="H251" s="227" t="s">
        <v>2010</v>
      </c>
      <c r="I251" s="400"/>
      <c r="J251" s="233"/>
      <c r="K251" s="228">
        <v>785</v>
      </c>
      <c r="L251" s="228">
        <v>785</v>
      </c>
      <c r="M251" s="244">
        <v>785</v>
      </c>
      <c r="N251" s="233">
        <v>785</v>
      </c>
      <c r="O251" s="301">
        <v>785</v>
      </c>
      <c r="P251" s="233">
        <v>785</v>
      </c>
      <c r="Q251" s="228">
        <v>785</v>
      </c>
      <c r="R251" s="228">
        <v>785</v>
      </c>
      <c r="S251" s="228" t="s">
        <v>1443</v>
      </c>
      <c r="T251" s="228">
        <v>1</v>
      </c>
      <c r="U251" s="228" t="s">
        <v>296</v>
      </c>
      <c r="V251" s="227">
        <v>1997</v>
      </c>
      <c r="W251" s="233"/>
      <c r="X251" s="233"/>
      <c r="Y251" s="233"/>
      <c r="Z251" s="233"/>
      <c r="AA251" s="227"/>
      <c r="AB251" s="233"/>
      <c r="AC251" s="233"/>
      <c r="AD251" s="233"/>
      <c r="AE251" s="233"/>
      <c r="AF251" s="233"/>
      <c r="AG251" s="233"/>
      <c r="AH251" s="150"/>
    </row>
    <row r="252" spans="1:34" ht="25.7" customHeight="1">
      <c r="A252" s="133"/>
      <c r="B252" s="903"/>
      <c r="C252" s="241" t="s">
        <v>2655</v>
      </c>
      <c r="D252" s="241" t="s">
        <v>19639</v>
      </c>
      <c r="E252" s="227" t="s">
        <v>2680</v>
      </c>
      <c r="F252" s="241" t="s">
        <v>2655</v>
      </c>
      <c r="G252" s="227" t="s">
        <v>19551</v>
      </c>
      <c r="H252" s="227" t="s">
        <v>2010</v>
      </c>
      <c r="I252" s="400"/>
      <c r="J252" s="233"/>
      <c r="K252" s="228">
        <v>6835</v>
      </c>
      <c r="L252" s="228">
        <v>6835</v>
      </c>
      <c r="M252" s="244">
        <v>6835</v>
      </c>
      <c r="N252" s="233"/>
      <c r="O252" s="301"/>
      <c r="P252" s="233"/>
      <c r="Q252" s="228">
        <v>806</v>
      </c>
      <c r="R252" s="228">
        <v>806</v>
      </c>
      <c r="S252" s="228" t="s">
        <v>1443</v>
      </c>
      <c r="T252" s="228">
        <v>1</v>
      </c>
      <c r="U252" s="228" t="s">
        <v>296</v>
      </c>
      <c r="V252" s="227">
        <v>2001</v>
      </c>
      <c r="W252" s="233"/>
      <c r="X252" s="233"/>
      <c r="Y252" s="233"/>
      <c r="Z252" s="233"/>
      <c r="AA252" s="227"/>
      <c r="AB252" s="233"/>
      <c r="AC252" s="233"/>
      <c r="AD252" s="233"/>
      <c r="AE252" s="233"/>
      <c r="AF252" s="233"/>
      <c r="AG252" s="233"/>
      <c r="AH252" s="150"/>
    </row>
    <row r="253" spans="1:34" ht="25.7" customHeight="1">
      <c r="A253" s="133"/>
      <c r="B253" s="903"/>
      <c r="C253" s="241" t="s">
        <v>2655</v>
      </c>
      <c r="D253" s="241" t="s">
        <v>19640</v>
      </c>
      <c r="E253" s="227" t="s">
        <v>2681</v>
      </c>
      <c r="F253" s="241" t="s">
        <v>2655</v>
      </c>
      <c r="G253" s="227" t="s">
        <v>19551</v>
      </c>
      <c r="H253" s="227" t="s">
        <v>2010</v>
      </c>
      <c r="I253" s="400"/>
      <c r="J253" s="233"/>
      <c r="K253" s="228">
        <v>1350</v>
      </c>
      <c r="L253" s="228">
        <v>529</v>
      </c>
      <c r="M253" s="244">
        <v>529</v>
      </c>
      <c r="N253" s="233">
        <v>529</v>
      </c>
      <c r="O253" s="301">
        <v>529</v>
      </c>
      <c r="P253" s="233">
        <v>529</v>
      </c>
      <c r="Q253" s="228">
        <v>529</v>
      </c>
      <c r="R253" s="228">
        <v>529</v>
      </c>
      <c r="S253" s="228" t="s">
        <v>1443</v>
      </c>
      <c r="T253" s="228">
        <v>1</v>
      </c>
      <c r="U253" s="228" t="s">
        <v>296</v>
      </c>
      <c r="V253" s="227">
        <v>2010</v>
      </c>
      <c r="W253" s="233"/>
      <c r="X253" s="233"/>
      <c r="Y253" s="233"/>
      <c r="Z253" s="233"/>
      <c r="AA253" s="227"/>
      <c r="AB253" s="233"/>
      <c r="AC253" s="233"/>
      <c r="AD253" s="233"/>
      <c r="AE253" s="233"/>
      <c r="AF253" s="233"/>
      <c r="AG253" s="233"/>
      <c r="AH253" s="150"/>
    </row>
    <row r="254" spans="1:34" ht="25.7" customHeight="1">
      <c r="A254" s="133"/>
      <c r="B254" s="903"/>
      <c r="C254" s="241" t="s">
        <v>2655</v>
      </c>
      <c r="D254" s="241" t="s">
        <v>19641</v>
      </c>
      <c r="E254" s="227" t="s">
        <v>2682</v>
      </c>
      <c r="F254" s="241" t="s">
        <v>2655</v>
      </c>
      <c r="G254" s="227" t="s">
        <v>19551</v>
      </c>
      <c r="H254" s="227" t="s">
        <v>2010</v>
      </c>
      <c r="I254" s="400"/>
      <c r="J254" s="233"/>
      <c r="K254" s="228">
        <v>1220</v>
      </c>
      <c r="L254" s="228">
        <v>655</v>
      </c>
      <c r="M254" s="244">
        <v>650</v>
      </c>
      <c r="N254" s="233"/>
      <c r="O254" s="301"/>
      <c r="P254" s="233"/>
      <c r="Q254" s="228">
        <v>650</v>
      </c>
      <c r="R254" s="228">
        <v>650</v>
      </c>
      <c r="S254" s="228" t="s">
        <v>1443</v>
      </c>
      <c r="T254" s="228">
        <v>1</v>
      </c>
      <c r="U254" s="228" t="s">
        <v>296</v>
      </c>
      <c r="V254" s="227">
        <v>2014</v>
      </c>
      <c r="W254" s="233"/>
      <c r="X254" s="233"/>
      <c r="Y254" s="233"/>
      <c r="Z254" s="233"/>
      <c r="AA254" s="227"/>
      <c r="AB254" s="233"/>
      <c r="AC254" s="233"/>
      <c r="AD254" s="233"/>
      <c r="AE254" s="233"/>
      <c r="AF254" s="233"/>
      <c r="AG254" s="233"/>
      <c r="AH254" s="150"/>
    </row>
    <row r="255" spans="1:34" ht="25.7" customHeight="1">
      <c r="A255" s="133"/>
      <c r="B255" s="903"/>
      <c r="C255" s="241" t="s">
        <v>2655</v>
      </c>
      <c r="D255" s="241" t="s">
        <v>19642</v>
      </c>
      <c r="E255" s="227" t="s">
        <v>2683</v>
      </c>
      <c r="F255" s="241" t="s">
        <v>2655</v>
      </c>
      <c r="G255" s="227" t="s">
        <v>19551</v>
      </c>
      <c r="H255" s="227" t="s">
        <v>2010</v>
      </c>
      <c r="I255" s="400"/>
      <c r="J255" s="233"/>
      <c r="K255" s="228">
        <v>895</v>
      </c>
      <c r="L255" s="228">
        <v>895</v>
      </c>
      <c r="M255" s="244">
        <v>895</v>
      </c>
      <c r="N255" s="233">
        <v>895</v>
      </c>
      <c r="O255" s="301">
        <v>895</v>
      </c>
      <c r="P255" s="233">
        <v>895</v>
      </c>
      <c r="Q255" s="228">
        <v>895</v>
      </c>
      <c r="R255" s="228">
        <v>895</v>
      </c>
      <c r="S255" s="228" t="s">
        <v>1443</v>
      </c>
      <c r="T255" s="228">
        <v>1</v>
      </c>
      <c r="U255" s="228" t="s">
        <v>296</v>
      </c>
      <c r="V255" s="227">
        <v>1997</v>
      </c>
      <c r="W255" s="233"/>
      <c r="X255" s="233"/>
      <c r="Y255" s="233"/>
      <c r="Z255" s="233"/>
      <c r="AA255" s="227"/>
      <c r="AB255" s="233"/>
      <c r="AC255" s="233"/>
      <c r="AD255" s="233"/>
      <c r="AE255" s="233"/>
      <c r="AF255" s="233"/>
      <c r="AG255" s="233"/>
      <c r="AH255" s="150"/>
    </row>
    <row r="256" spans="1:34" ht="25.7" customHeight="1">
      <c r="A256" s="133"/>
      <c r="B256" s="903"/>
      <c r="C256" s="241" t="s">
        <v>2655</v>
      </c>
      <c r="D256" s="241" t="s">
        <v>19643</v>
      </c>
      <c r="E256" s="227" t="s">
        <v>2684</v>
      </c>
      <c r="F256" s="241" t="s">
        <v>2655</v>
      </c>
      <c r="G256" s="227" t="s">
        <v>19551</v>
      </c>
      <c r="H256" s="227" t="s">
        <v>2010</v>
      </c>
      <c r="I256" s="400"/>
      <c r="J256" s="233"/>
      <c r="K256" s="228">
        <v>1780</v>
      </c>
      <c r="L256" s="228">
        <v>432</v>
      </c>
      <c r="M256" s="244">
        <v>432</v>
      </c>
      <c r="N256" s="233"/>
      <c r="O256" s="301"/>
      <c r="P256" s="233"/>
      <c r="Q256" s="228">
        <v>935</v>
      </c>
      <c r="R256" s="228">
        <v>935</v>
      </c>
      <c r="S256" s="228" t="s">
        <v>1443</v>
      </c>
      <c r="T256" s="228">
        <v>1</v>
      </c>
      <c r="U256" s="228" t="s">
        <v>296</v>
      </c>
      <c r="V256" s="227">
        <v>1994</v>
      </c>
      <c r="W256" s="233"/>
      <c r="X256" s="233"/>
      <c r="Y256" s="233"/>
      <c r="Z256" s="233"/>
      <c r="AA256" s="227"/>
      <c r="AB256" s="233"/>
      <c r="AC256" s="233"/>
      <c r="AD256" s="233"/>
      <c r="AE256" s="233"/>
      <c r="AF256" s="233"/>
      <c r="AG256" s="233"/>
      <c r="AH256" s="150"/>
    </row>
    <row r="257" spans="1:34" ht="25.7" customHeight="1">
      <c r="A257" s="133"/>
      <c r="B257" s="903"/>
      <c r="C257" s="241" t="s">
        <v>2655</v>
      </c>
      <c r="D257" s="241" t="s">
        <v>19627</v>
      </c>
      <c r="E257" s="227" t="s">
        <v>16223</v>
      </c>
      <c r="F257" s="241" t="s">
        <v>12669</v>
      </c>
      <c r="G257" s="227" t="s">
        <v>19551</v>
      </c>
      <c r="H257" s="227" t="s">
        <v>2010</v>
      </c>
      <c r="I257" s="400"/>
      <c r="J257" s="233"/>
      <c r="K257" s="640">
        <v>500</v>
      </c>
      <c r="L257" s="640">
        <v>500</v>
      </c>
      <c r="M257" s="640">
        <v>500</v>
      </c>
      <c r="N257" s="233">
        <v>1051</v>
      </c>
      <c r="O257" s="301">
        <v>1051</v>
      </c>
      <c r="P257" s="233">
        <v>1051</v>
      </c>
      <c r="Q257" s="640">
        <v>498</v>
      </c>
      <c r="R257" s="640">
        <v>498</v>
      </c>
      <c r="S257" s="228" t="s">
        <v>1443</v>
      </c>
      <c r="T257" s="228">
        <v>1</v>
      </c>
      <c r="U257" s="228" t="s">
        <v>296</v>
      </c>
      <c r="V257" s="227">
        <v>2022</v>
      </c>
      <c r="W257" s="233"/>
      <c r="X257" s="233"/>
      <c r="Y257" s="233"/>
      <c r="Z257" s="233"/>
      <c r="AA257" s="227"/>
      <c r="AB257" s="233"/>
      <c r="AC257" s="233"/>
      <c r="AD257" s="233"/>
      <c r="AE257" s="233"/>
      <c r="AF257" s="233"/>
      <c r="AG257" s="233"/>
      <c r="AH257" s="150"/>
    </row>
    <row r="258" spans="1:34" ht="25.7" customHeight="1">
      <c r="A258" s="133"/>
      <c r="B258" s="903"/>
      <c r="C258" s="241" t="s">
        <v>2655</v>
      </c>
      <c r="D258" s="241" t="s">
        <v>19644</v>
      </c>
      <c r="E258" s="227" t="s">
        <v>2685</v>
      </c>
      <c r="F258" s="241" t="s">
        <v>2655</v>
      </c>
      <c r="G258" s="227" t="s">
        <v>19551</v>
      </c>
      <c r="H258" s="227" t="s">
        <v>2010</v>
      </c>
      <c r="I258" s="400"/>
      <c r="J258" s="233"/>
      <c r="K258" s="228">
        <v>6529</v>
      </c>
      <c r="L258" s="228">
        <v>459</v>
      </c>
      <c r="M258" s="244">
        <v>458</v>
      </c>
      <c r="N258" s="233"/>
      <c r="O258" s="301"/>
      <c r="P258" s="233"/>
      <c r="Q258" s="228">
        <v>432</v>
      </c>
      <c r="R258" s="228">
        <v>432</v>
      </c>
      <c r="S258" s="228" t="s">
        <v>1443</v>
      </c>
      <c r="T258" s="228">
        <v>1</v>
      </c>
      <c r="U258" s="228" t="s">
        <v>296</v>
      </c>
      <c r="V258" s="227">
        <v>2016</v>
      </c>
      <c r="W258" s="233"/>
      <c r="X258" s="233"/>
      <c r="Y258" s="233"/>
      <c r="Z258" s="233"/>
      <c r="AA258" s="227"/>
      <c r="AB258" s="233"/>
      <c r="AC258" s="233"/>
      <c r="AD258" s="233"/>
      <c r="AE258" s="233"/>
      <c r="AF258" s="233"/>
      <c r="AG258" s="424"/>
      <c r="AH258" s="150"/>
    </row>
    <row r="259" spans="1:34" s="1487" customFormat="1" ht="25.7" customHeight="1">
      <c r="A259" s="1417"/>
      <c r="B259" s="904" t="s">
        <v>2082</v>
      </c>
      <c r="C259" s="314" t="s">
        <v>2001</v>
      </c>
      <c r="D259" s="314"/>
      <c r="E259" s="315">
        <f>COUNTA(E260:E667)</f>
        <v>408</v>
      </c>
      <c r="F259" s="349"/>
      <c r="G259" s="349"/>
      <c r="H259" s="349"/>
      <c r="I259" s="349"/>
      <c r="J259" s="349"/>
      <c r="K259" s="318">
        <f t="shared" ref="K259:P259" si="15">SUM(K260:K667)</f>
        <v>3193559.13</v>
      </c>
      <c r="L259" s="318">
        <f t="shared" si="15"/>
        <v>612735.94500000007</v>
      </c>
      <c r="M259" s="318">
        <f t="shared" si="15"/>
        <v>167833.2</v>
      </c>
      <c r="N259" s="318">
        <f>SUM(N260:N667)</f>
        <v>67838</v>
      </c>
      <c r="O259" s="318">
        <f t="shared" si="15"/>
        <v>68335</v>
      </c>
      <c r="P259" s="318">
        <f t="shared" si="15"/>
        <v>35120</v>
      </c>
      <c r="Q259" s="318"/>
      <c r="R259" s="318"/>
      <c r="S259" s="318"/>
      <c r="T259" s="318">
        <f>SUM(T260:T667)</f>
        <v>486</v>
      </c>
      <c r="U259" s="318"/>
      <c r="V259" s="381"/>
      <c r="W259" s="349"/>
      <c r="X259" s="349"/>
      <c r="Y259" s="349"/>
      <c r="Z259" s="349"/>
      <c r="AA259" s="314"/>
      <c r="AB259" s="349"/>
      <c r="AC259" s="349"/>
      <c r="AD259" s="349"/>
      <c r="AE259" s="349"/>
      <c r="AF259" s="349"/>
      <c r="AG259" s="380"/>
      <c r="AH259" s="1308"/>
    </row>
    <row r="260" spans="1:34" s="1564" customFormat="1" ht="25.7" customHeight="1">
      <c r="A260" s="133"/>
      <c r="B260" s="903"/>
      <c r="C260" s="227" t="s">
        <v>1850</v>
      </c>
      <c r="D260" s="227" t="s">
        <v>20808</v>
      </c>
      <c r="E260" s="227" t="s">
        <v>9853</v>
      </c>
      <c r="F260" s="227" t="s">
        <v>1850</v>
      </c>
      <c r="G260" s="227"/>
      <c r="H260" s="227" t="s">
        <v>9762</v>
      </c>
      <c r="I260" s="233"/>
      <c r="J260" s="233"/>
      <c r="K260" s="228">
        <v>206557</v>
      </c>
      <c r="L260" s="228"/>
      <c r="M260" s="244"/>
      <c r="N260" s="233"/>
      <c r="O260" s="301"/>
      <c r="P260" s="233"/>
      <c r="Q260" s="228">
        <v>600</v>
      </c>
      <c r="R260" s="228">
        <v>600</v>
      </c>
      <c r="S260" s="228" t="s">
        <v>6950</v>
      </c>
      <c r="T260" s="228">
        <v>2</v>
      </c>
      <c r="U260" s="228" t="s">
        <v>296</v>
      </c>
      <c r="V260" s="236">
        <v>2018</v>
      </c>
      <c r="W260" s="233"/>
      <c r="X260" s="233"/>
      <c r="Y260" s="233"/>
      <c r="Z260" s="233"/>
      <c r="AA260" s="227"/>
      <c r="AB260" s="233"/>
      <c r="AC260" s="233"/>
      <c r="AD260" s="233"/>
      <c r="AE260" s="233"/>
      <c r="AF260" s="233"/>
      <c r="AG260" s="619" t="s">
        <v>9763</v>
      </c>
      <c r="AH260" s="1316"/>
    </row>
    <row r="261" spans="1:34" s="1564" customFormat="1" ht="25.7" customHeight="1">
      <c r="A261" s="133"/>
      <c r="B261" s="903"/>
      <c r="C261" s="227" t="s">
        <v>2694</v>
      </c>
      <c r="D261" s="620" t="s">
        <v>20809</v>
      </c>
      <c r="E261" s="227" t="s">
        <v>8488</v>
      </c>
      <c r="F261" s="227" t="s">
        <v>2694</v>
      </c>
      <c r="G261" s="620" t="s">
        <v>20142</v>
      </c>
      <c r="H261" s="227" t="s">
        <v>3322</v>
      </c>
      <c r="I261" s="233"/>
      <c r="J261" s="233"/>
      <c r="K261" s="228">
        <v>3256</v>
      </c>
      <c r="L261" s="228">
        <v>3255.84</v>
      </c>
      <c r="M261" s="244">
        <v>3196.04</v>
      </c>
      <c r="N261" s="233"/>
      <c r="O261" s="301"/>
      <c r="P261" s="233"/>
      <c r="Q261" s="228">
        <v>2863</v>
      </c>
      <c r="R261" s="228">
        <v>2863</v>
      </c>
      <c r="S261" s="228" t="s">
        <v>6950</v>
      </c>
      <c r="T261" s="228">
        <v>6</v>
      </c>
      <c r="U261" s="228" t="s">
        <v>296</v>
      </c>
      <c r="V261" s="236">
        <v>1999</v>
      </c>
      <c r="W261" s="233"/>
      <c r="X261" s="233"/>
      <c r="Y261" s="233"/>
      <c r="Z261" s="233"/>
      <c r="AA261" s="227"/>
      <c r="AB261" s="233"/>
      <c r="AC261" s="233"/>
      <c r="AD261" s="233"/>
      <c r="AE261" s="233"/>
      <c r="AF261" s="233"/>
      <c r="AG261" s="254"/>
      <c r="AH261" s="1316"/>
    </row>
    <row r="262" spans="1:34" s="1564" customFormat="1" ht="25.7" customHeight="1">
      <c r="A262" s="133"/>
      <c r="B262" s="903"/>
      <c r="C262" s="227" t="s">
        <v>2694</v>
      </c>
      <c r="D262" s="620" t="s">
        <v>20810</v>
      </c>
      <c r="E262" s="227" t="s">
        <v>10933</v>
      </c>
      <c r="F262" s="227" t="s">
        <v>2694</v>
      </c>
      <c r="G262" s="620" t="s">
        <v>20811</v>
      </c>
      <c r="H262" s="227" t="s">
        <v>3322</v>
      </c>
      <c r="I262" s="233"/>
      <c r="J262" s="233"/>
      <c r="K262" s="228">
        <v>2464</v>
      </c>
      <c r="L262" s="228">
        <v>804</v>
      </c>
      <c r="M262" s="244">
        <v>804</v>
      </c>
      <c r="N262" s="233"/>
      <c r="O262" s="301"/>
      <c r="P262" s="233"/>
      <c r="Q262" s="228">
        <v>804</v>
      </c>
      <c r="R262" s="228">
        <v>804</v>
      </c>
      <c r="S262" s="228" t="s">
        <v>6950</v>
      </c>
      <c r="T262" s="228">
        <v>2</v>
      </c>
      <c r="U262" s="228" t="s">
        <v>296</v>
      </c>
      <c r="V262" s="236"/>
      <c r="W262" s="233"/>
      <c r="X262" s="233"/>
      <c r="Y262" s="233"/>
      <c r="Z262" s="233"/>
      <c r="AA262" s="227"/>
      <c r="AB262" s="233"/>
      <c r="AC262" s="233"/>
      <c r="AD262" s="233"/>
      <c r="AE262" s="233"/>
      <c r="AF262" s="233"/>
      <c r="AG262" s="254"/>
      <c r="AH262" s="1316"/>
    </row>
    <row r="263" spans="1:34" s="1564" customFormat="1" ht="25.7" customHeight="1">
      <c r="A263" s="133"/>
      <c r="B263" s="903"/>
      <c r="C263" s="227" t="s">
        <v>2694</v>
      </c>
      <c r="D263" s="620" t="s">
        <v>20812</v>
      </c>
      <c r="E263" s="227" t="s">
        <v>10934</v>
      </c>
      <c r="F263" s="227" t="s">
        <v>2694</v>
      </c>
      <c r="G263" s="620" t="s">
        <v>20813</v>
      </c>
      <c r="H263" s="227" t="s">
        <v>3322</v>
      </c>
      <c r="I263" s="233"/>
      <c r="J263" s="233"/>
      <c r="K263" s="228">
        <v>524</v>
      </c>
      <c r="L263" s="228">
        <v>498</v>
      </c>
      <c r="M263" s="244">
        <v>498</v>
      </c>
      <c r="N263" s="233"/>
      <c r="O263" s="301"/>
      <c r="P263" s="233"/>
      <c r="Q263" s="228">
        <v>498</v>
      </c>
      <c r="R263" s="228">
        <v>498</v>
      </c>
      <c r="S263" s="228" t="s">
        <v>6950</v>
      </c>
      <c r="T263" s="228">
        <v>1</v>
      </c>
      <c r="U263" s="228" t="s">
        <v>296</v>
      </c>
      <c r="V263" s="236"/>
      <c r="W263" s="233"/>
      <c r="X263" s="233"/>
      <c r="Y263" s="233"/>
      <c r="Z263" s="233"/>
      <c r="AA263" s="227"/>
      <c r="AB263" s="233"/>
      <c r="AC263" s="233"/>
      <c r="AD263" s="233"/>
      <c r="AE263" s="233"/>
      <c r="AF263" s="233"/>
      <c r="AG263" s="254"/>
      <c r="AH263" s="1316"/>
    </row>
    <row r="264" spans="1:34" s="1564" customFormat="1" ht="25.7" customHeight="1">
      <c r="A264" s="133"/>
      <c r="B264" s="903"/>
      <c r="C264" s="227" t="s">
        <v>2694</v>
      </c>
      <c r="D264" s="620" t="s">
        <v>20814</v>
      </c>
      <c r="E264" s="227" t="s">
        <v>10935</v>
      </c>
      <c r="F264" s="227" t="s">
        <v>2694</v>
      </c>
      <c r="G264" s="620" t="s">
        <v>20815</v>
      </c>
      <c r="H264" s="227" t="s">
        <v>3322</v>
      </c>
      <c r="I264" s="233"/>
      <c r="J264" s="233"/>
      <c r="K264" s="228">
        <v>383436</v>
      </c>
      <c r="L264" s="228">
        <v>907</v>
      </c>
      <c r="M264" s="244">
        <v>907</v>
      </c>
      <c r="N264" s="233"/>
      <c r="O264" s="301"/>
      <c r="P264" s="233"/>
      <c r="Q264" s="228">
        <v>907</v>
      </c>
      <c r="R264" s="228">
        <v>907</v>
      </c>
      <c r="S264" s="228" t="s">
        <v>6950</v>
      </c>
      <c r="T264" s="228">
        <v>2</v>
      </c>
      <c r="U264" s="228" t="s">
        <v>296</v>
      </c>
      <c r="V264" s="236"/>
      <c r="W264" s="233"/>
      <c r="X264" s="233"/>
      <c r="Y264" s="233"/>
      <c r="Z264" s="233"/>
      <c r="AA264" s="227"/>
      <c r="AB264" s="233"/>
      <c r="AC264" s="233"/>
      <c r="AD264" s="233"/>
      <c r="AE264" s="233"/>
      <c r="AF264" s="233"/>
      <c r="AG264" s="254"/>
      <c r="AH264" s="1316"/>
    </row>
    <row r="265" spans="1:34" s="1564" customFormat="1" ht="25.7" customHeight="1">
      <c r="A265" s="133"/>
      <c r="B265" s="903"/>
      <c r="C265" s="227" t="s">
        <v>2694</v>
      </c>
      <c r="D265" s="620" t="s">
        <v>20816</v>
      </c>
      <c r="E265" s="227" t="s">
        <v>8732</v>
      </c>
      <c r="F265" s="227" t="s">
        <v>2694</v>
      </c>
      <c r="G265" s="620" t="s">
        <v>20817</v>
      </c>
      <c r="H265" s="227" t="s">
        <v>8731</v>
      </c>
      <c r="I265" s="233"/>
      <c r="J265" s="233"/>
      <c r="K265" s="621">
        <v>18733</v>
      </c>
      <c r="L265" s="621">
        <v>405</v>
      </c>
      <c r="M265" s="621">
        <v>405</v>
      </c>
      <c r="N265" s="233"/>
      <c r="O265" s="301"/>
      <c r="P265" s="233"/>
      <c r="Q265" s="228">
        <v>435</v>
      </c>
      <c r="R265" s="228">
        <v>435</v>
      </c>
      <c r="S265" s="228" t="s">
        <v>6966</v>
      </c>
      <c r="T265" s="228">
        <v>1</v>
      </c>
      <c r="U265" s="228" t="s">
        <v>296</v>
      </c>
      <c r="V265" s="236"/>
      <c r="W265" s="233"/>
      <c r="X265" s="233"/>
      <c r="Y265" s="233"/>
      <c r="Z265" s="233"/>
      <c r="AA265" s="227"/>
      <c r="AB265" s="233"/>
      <c r="AC265" s="233"/>
      <c r="AD265" s="233"/>
      <c r="AE265" s="233"/>
      <c r="AF265" s="233"/>
      <c r="AG265" s="254"/>
      <c r="AH265" s="1316"/>
    </row>
    <row r="266" spans="1:34" s="1564" customFormat="1" ht="25.7" customHeight="1">
      <c r="A266" s="133"/>
      <c r="B266" s="903"/>
      <c r="C266" s="227" t="s">
        <v>2694</v>
      </c>
      <c r="D266" s="620" t="s">
        <v>20818</v>
      </c>
      <c r="E266" s="227" t="s">
        <v>10937</v>
      </c>
      <c r="F266" s="227" t="s">
        <v>2694</v>
      </c>
      <c r="G266" s="620" t="s">
        <v>20817</v>
      </c>
      <c r="H266" s="227" t="s">
        <v>8731</v>
      </c>
      <c r="I266" s="233"/>
      <c r="J266" s="233"/>
      <c r="K266" s="228">
        <v>1918</v>
      </c>
      <c r="L266" s="228">
        <v>105</v>
      </c>
      <c r="M266" s="244">
        <v>81</v>
      </c>
      <c r="N266" s="233"/>
      <c r="O266" s="301"/>
      <c r="P266" s="233"/>
      <c r="Q266" s="228">
        <v>748</v>
      </c>
      <c r="R266" s="228">
        <v>748</v>
      </c>
      <c r="S266" s="228" t="s">
        <v>6966</v>
      </c>
      <c r="T266" s="228">
        <v>2</v>
      </c>
      <c r="U266" s="228" t="s">
        <v>296</v>
      </c>
      <c r="V266" s="236"/>
      <c r="W266" s="233"/>
      <c r="X266" s="233"/>
      <c r="Y266" s="233"/>
      <c r="Z266" s="233"/>
      <c r="AA266" s="227"/>
      <c r="AB266" s="233"/>
      <c r="AC266" s="233"/>
      <c r="AD266" s="233"/>
      <c r="AE266" s="233"/>
      <c r="AF266" s="233"/>
      <c r="AG266" s="254"/>
      <c r="AH266" s="1316"/>
    </row>
    <row r="267" spans="1:34" s="1564" customFormat="1" ht="25.7" customHeight="1">
      <c r="A267" s="133"/>
      <c r="B267" s="903"/>
      <c r="C267" s="227" t="s">
        <v>2694</v>
      </c>
      <c r="D267" s="620" t="s">
        <v>19766</v>
      </c>
      <c r="E267" s="227" t="s">
        <v>10938</v>
      </c>
      <c r="F267" s="227" t="s">
        <v>2694</v>
      </c>
      <c r="G267" s="620" t="s">
        <v>20819</v>
      </c>
      <c r="H267" s="227" t="s">
        <v>16454</v>
      </c>
      <c r="I267" s="233"/>
      <c r="J267" s="233"/>
      <c r="K267" s="228">
        <v>309676</v>
      </c>
      <c r="L267" s="228">
        <v>309676</v>
      </c>
      <c r="M267" s="244"/>
      <c r="N267" s="233"/>
      <c r="O267" s="301"/>
      <c r="P267" s="233"/>
      <c r="Q267" s="228">
        <v>756</v>
      </c>
      <c r="R267" s="228">
        <v>756</v>
      </c>
      <c r="S267" s="228" t="s">
        <v>10939</v>
      </c>
      <c r="T267" s="228">
        <v>2</v>
      </c>
      <c r="U267" s="228" t="s">
        <v>296</v>
      </c>
      <c r="V267" s="236"/>
      <c r="W267" s="233"/>
      <c r="X267" s="233"/>
      <c r="Y267" s="233"/>
      <c r="Z267" s="233"/>
      <c r="AA267" s="227"/>
      <c r="AB267" s="233"/>
      <c r="AC267" s="233"/>
      <c r="AD267" s="233"/>
      <c r="AE267" s="233"/>
      <c r="AF267" s="233"/>
      <c r="AG267" s="254"/>
      <c r="AH267" s="1316"/>
    </row>
    <row r="268" spans="1:34" s="1564" customFormat="1" ht="25.7" customHeight="1">
      <c r="A268" s="133"/>
      <c r="B268" s="903"/>
      <c r="C268" s="227" t="s">
        <v>2694</v>
      </c>
      <c r="D268" s="620" t="s">
        <v>20820</v>
      </c>
      <c r="E268" s="227" t="s">
        <v>10940</v>
      </c>
      <c r="F268" s="227" t="s">
        <v>2694</v>
      </c>
      <c r="G268" s="620" t="s">
        <v>20821</v>
      </c>
      <c r="H268" s="227" t="s">
        <v>16455</v>
      </c>
      <c r="I268" s="233"/>
      <c r="J268" s="233"/>
      <c r="K268" s="228">
        <v>147480</v>
      </c>
      <c r="L268" s="228">
        <v>147480</v>
      </c>
      <c r="M268" s="244"/>
      <c r="N268" s="233">
        <v>25736</v>
      </c>
      <c r="O268" s="301">
        <v>25736</v>
      </c>
      <c r="P268" s="233">
        <v>25736</v>
      </c>
      <c r="Q268" s="228">
        <v>450</v>
      </c>
      <c r="R268" s="228">
        <v>450</v>
      </c>
      <c r="S268" s="228" t="s">
        <v>6950</v>
      </c>
      <c r="T268" s="228">
        <v>1</v>
      </c>
      <c r="U268" s="228" t="s">
        <v>296</v>
      </c>
      <c r="V268" s="236"/>
      <c r="W268" s="233"/>
      <c r="X268" s="233"/>
      <c r="Y268" s="233"/>
      <c r="Z268" s="233"/>
      <c r="AA268" s="227"/>
      <c r="AB268" s="233"/>
      <c r="AC268" s="233"/>
      <c r="AD268" s="233"/>
      <c r="AE268" s="233"/>
      <c r="AF268" s="233"/>
      <c r="AG268" s="254"/>
      <c r="AH268" s="1316"/>
    </row>
    <row r="269" spans="1:34" s="1564" customFormat="1" ht="25.7" customHeight="1">
      <c r="A269" s="133"/>
      <c r="B269" s="903"/>
      <c r="C269" s="227" t="s">
        <v>2694</v>
      </c>
      <c r="D269" s="620" t="s">
        <v>20822</v>
      </c>
      <c r="E269" s="227" t="s">
        <v>10941</v>
      </c>
      <c r="F269" s="227" t="s">
        <v>2694</v>
      </c>
      <c r="G269" s="620" t="s">
        <v>20823</v>
      </c>
      <c r="H269" s="227" t="s">
        <v>16456</v>
      </c>
      <c r="I269" s="233"/>
      <c r="J269" s="233"/>
      <c r="K269" s="228">
        <v>11500</v>
      </c>
      <c r="L269" s="228">
        <v>403</v>
      </c>
      <c r="M269" s="244">
        <v>403</v>
      </c>
      <c r="N269" s="233"/>
      <c r="O269" s="301"/>
      <c r="P269" s="233"/>
      <c r="Q269" s="228">
        <v>360</v>
      </c>
      <c r="R269" s="228">
        <v>360</v>
      </c>
      <c r="S269" s="228" t="s">
        <v>10939</v>
      </c>
      <c r="T269" s="228">
        <v>1</v>
      </c>
      <c r="U269" s="228" t="s">
        <v>296</v>
      </c>
      <c r="V269" s="236"/>
      <c r="W269" s="233"/>
      <c r="X269" s="233"/>
      <c r="Y269" s="233"/>
      <c r="Z269" s="233"/>
      <c r="AA269" s="227"/>
      <c r="AB269" s="233"/>
      <c r="AC269" s="233"/>
      <c r="AD269" s="233"/>
      <c r="AE269" s="233"/>
      <c r="AF269" s="233"/>
      <c r="AG269" s="254"/>
      <c r="AH269" s="1316"/>
    </row>
    <row r="270" spans="1:34" s="1564" customFormat="1" ht="25.7" customHeight="1">
      <c r="A270" s="133"/>
      <c r="B270" s="903"/>
      <c r="C270" s="227" t="s">
        <v>2694</v>
      </c>
      <c r="D270" s="620" t="s">
        <v>20824</v>
      </c>
      <c r="E270" s="227" t="s">
        <v>10942</v>
      </c>
      <c r="F270" s="227" t="s">
        <v>2694</v>
      </c>
      <c r="G270" s="620" t="s">
        <v>20825</v>
      </c>
      <c r="H270" s="227" t="s">
        <v>16456</v>
      </c>
      <c r="I270" s="233"/>
      <c r="J270" s="233"/>
      <c r="K270" s="228">
        <v>16573</v>
      </c>
      <c r="L270" s="228">
        <v>460</v>
      </c>
      <c r="M270" s="244">
        <v>460</v>
      </c>
      <c r="N270" s="233"/>
      <c r="O270" s="301"/>
      <c r="P270" s="233"/>
      <c r="Q270" s="228">
        <v>460</v>
      </c>
      <c r="R270" s="228">
        <v>460</v>
      </c>
      <c r="S270" s="228" t="s">
        <v>6956</v>
      </c>
      <c r="T270" s="228">
        <v>1</v>
      </c>
      <c r="U270" s="228" t="s">
        <v>296</v>
      </c>
      <c r="V270" s="236"/>
      <c r="W270" s="233"/>
      <c r="X270" s="233"/>
      <c r="Y270" s="233"/>
      <c r="Z270" s="233"/>
      <c r="AA270" s="227"/>
      <c r="AB270" s="233"/>
      <c r="AC270" s="233"/>
      <c r="AD270" s="233"/>
      <c r="AE270" s="233"/>
      <c r="AF270" s="233"/>
      <c r="AG270" s="254"/>
      <c r="AH270" s="1316"/>
    </row>
    <row r="271" spans="1:34" s="1564" customFormat="1" ht="25.7" customHeight="1">
      <c r="A271" s="133"/>
      <c r="B271" s="903"/>
      <c r="C271" s="227" t="s">
        <v>2694</v>
      </c>
      <c r="D271" s="620" t="s">
        <v>20826</v>
      </c>
      <c r="E271" s="227" t="s">
        <v>10943</v>
      </c>
      <c r="F271" s="227" t="s">
        <v>2694</v>
      </c>
      <c r="G271" s="620" t="s">
        <v>20827</v>
      </c>
      <c r="H271" s="227" t="s">
        <v>16456</v>
      </c>
      <c r="I271" s="233"/>
      <c r="J271" s="233"/>
      <c r="K271" s="228">
        <v>10571</v>
      </c>
      <c r="L271" s="228">
        <v>500</v>
      </c>
      <c r="M271" s="244">
        <v>500</v>
      </c>
      <c r="N271" s="233"/>
      <c r="O271" s="301"/>
      <c r="P271" s="233"/>
      <c r="Q271" s="228">
        <v>418</v>
      </c>
      <c r="R271" s="228">
        <v>418</v>
      </c>
      <c r="S271" s="228" t="s">
        <v>10944</v>
      </c>
      <c r="T271" s="228">
        <v>1</v>
      </c>
      <c r="U271" s="228" t="s">
        <v>296</v>
      </c>
      <c r="V271" s="236"/>
      <c r="W271" s="233"/>
      <c r="X271" s="233"/>
      <c r="Y271" s="233"/>
      <c r="Z271" s="233"/>
      <c r="AA271" s="227"/>
      <c r="AB271" s="233"/>
      <c r="AC271" s="233"/>
      <c r="AD271" s="233"/>
      <c r="AE271" s="233"/>
      <c r="AF271" s="233"/>
      <c r="AG271" s="254"/>
      <c r="AH271" s="1316"/>
    </row>
    <row r="272" spans="1:34" s="1564" customFormat="1" ht="25.7" customHeight="1">
      <c r="A272" s="133"/>
      <c r="B272" s="903"/>
      <c r="C272" s="227" t="s">
        <v>2694</v>
      </c>
      <c r="D272" s="620" t="s">
        <v>20828</v>
      </c>
      <c r="E272" s="227" t="s">
        <v>10945</v>
      </c>
      <c r="F272" s="227" t="s">
        <v>2694</v>
      </c>
      <c r="G272" s="620" t="s">
        <v>20829</v>
      </c>
      <c r="H272" s="227" t="s">
        <v>16457</v>
      </c>
      <c r="I272" s="233"/>
      <c r="J272" s="233"/>
      <c r="K272" s="228">
        <v>672</v>
      </c>
      <c r="L272" s="228">
        <v>672</v>
      </c>
      <c r="M272" s="244">
        <v>672</v>
      </c>
      <c r="N272" s="626" t="s">
        <v>12477</v>
      </c>
      <c r="O272" s="301"/>
      <c r="P272" s="233"/>
      <c r="Q272" s="228">
        <v>600</v>
      </c>
      <c r="R272" s="228">
        <v>600</v>
      </c>
      <c r="S272" s="228" t="s">
        <v>1731</v>
      </c>
      <c r="T272" s="228">
        <v>2</v>
      </c>
      <c r="U272" s="228" t="s">
        <v>296</v>
      </c>
      <c r="V272" s="236">
        <v>1992</v>
      </c>
      <c r="W272" s="233"/>
      <c r="X272" s="233"/>
      <c r="Y272" s="233"/>
      <c r="Z272" s="233"/>
      <c r="AA272" s="227"/>
      <c r="AB272" s="233"/>
      <c r="AC272" s="233"/>
      <c r="AD272" s="233"/>
      <c r="AE272" s="233"/>
      <c r="AF272" s="233"/>
      <c r="AG272" s="254"/>
      <c r="AH272" s="1316"/>
    </row>
    <row r="273" spans="1:34" s="1564" customFormat="1" ht="25.7" customHeight="1">
      <c r="A273" s="133"/>
      <c r="B273" s="903"/>
      <c r="C273" s="620" t="s">
        <v>2694</v>
      </c>
      <c r="D273" s="620" t="s">
        <v>20830</v>
      </c>
      <c r="E273" s="620" t="s">
        <v>20831</v>
      </c>
      <c r="F273" s="620" t="s">
        <v>2694</v>
      </c>
      <c r="G273" s="620" t="s">
        <v>20829</v>
      </c>
      <c r="H273" s="620" t="s">
        <v>16457</v>
      </c>
      <c r="I273" s="626"/>
      <c r="J273" s="626"/>
      <c r="K273" s="621">
        <v>426</v>
      </c>
      <c r="L273" s="621">
        <v>426</v>
      </c>
      <c r="M273" s="621">
        <v>426</v>
      </c>
      <c r="N273" s="626" t="s">
        <v>12477</v>
      </c>
      <c r="O273" s="641" t="s">
        <v>2009</v>
      </c>
      <c r="P273" s="626" t="s">
        <v>2009</v>
      </c>
      <c r="Q273" s="621">
        <v>300</v>
      </c>
      <c r="R273" s="621">
        <v>300</v>
      </c>
      <c r="S273" s="621" t="s">
        <v>6950</v>
      </c>
      <c r="T273" s="621">
        <v>1</v>
      </c>
      <c r="U273" s="621" t="s">
        <v>296</v>
      </c>
      <c r="V273" s="236">
        <v>1990</v>
      </c>
      <c r="W273" s="626"/>
      <c r="X273" s="626"/>
      <c r="Y273" s="626"/>
      <c r="Z273" s="626"/>
      <c r="AA273" s="620"/>
      <c r="AB273" s="626"/>
      <c r="AC273" s="626"/>
      <c r="AD273" s="626"/>
      <c r="AE273" s="626"/>
      <c r="AF273" s="626"/>
      <c r="AG273" s="254"/>
      <c r="AH273" s="1316" t="s">
        <v>20250</v>
      </c>
    </row>
    <row r="274" spans="1:34" s="1564" customFormat="1" ht="25.7" customHeight="1">
      <c r="A274" s="133"/>
      <c r="B274" s="903"/>
      <c r="C274" s="620" t="s">
        <v>2694</v>
      </c>
      <c r="D274" s="620" t="s">
        <v>20832</v>
      </c>
      <c r="E274" s="620" t="s">
        <v>20833</v>
      </c>
      <c r="F274" s="620" t="s">
        <v>2694</v>
      </c>
      <c r="G274" s="620" t="s">
        <v>20829</v>
      </c>
      <c r="H274" s="620" t="s">
        <v>16457</v>
      </c>
      <c r="I274" s="626"/>
      <c r="J274" s="626"/>
      <c r="K274" s="621">
        <v>511</v>
      </c>
      <c r="L274" s="621">
        <v>511</v>
      </c>
      <c r="M274" s="621">
        <v>511</v>
      </c>
      <c r="N274" s="626" t="s">
        <v>12477</v>
      </c>
      <c r="O274" s="641" t="s">
        <v>2009</v>
      </c>
      <c r="P274" s="626" t="s">
        <v>2009</v>
      </c>
      <c r="Q274" s="621">
        <v>300</v>
      </c>
      <c r="R274" s="621">
        <v>300</v>
      </c>
      <c r="S274" s="621" t="s">
        <v>1731</v>
      </c>
      <c r="T274" s="621">
        <v>1</v>
      </c>
      <c r="U274" s="621" t="s">
        <v>296</v>
      </c>
      <c r="V274" s="236"/>
      <c r="W274" s="626"/>
      <c r="X274" s="626"/>
      <c r="Y274" s="626"/>
      <c r="Z274" s="626"/>
      <c r="AA274" s="620"/>
      <c r="AB274" s="626"/>
      <c r="AC274" s="626"/>
      <c r="AD274" s="626"/>
      <c r="AE274" s="626"/>
      <c r="AF274" s="626"/>
      <c r="AG274" s="254"/>
      <c r="AH274" s="1316" t="s">
        <v>20250</v>
      </c>
    </row>
    <row r="275" spans="1:34" s="1564" customFormat="1" ht="25.7" customHeight="1">
      <c r="A275" s="133"/>
      <c r="B275" s="903"/>
      <c r="C275" s="620" t="s">
        <v>2694</v>
      </c>
      <c r="D275" s="620" t="s">
        <v>20834</v>
      </c>
      <c r="E275" s="620" t="s">
        <v>20835</v>
      </c>
      <c r="F275" s="620" t="s">
        <v>2694</v>
      </c>
      <c r="G275" s="620" t="s">
        <v>20829</v>
      </c>
      <c r="H275" s="620" t="s">
        <v>16457</v>
      </c>
      <c r="I275" s="626"/>
      <c r="J275" s="626"/>
      <c r="K275" s="621">
        <v>835</v>
      </c>
      <c r="L275" s="621">
        <v>835</v>
      </c>
      <c r="M275" s="621">
        <v>835</v>
      </c>
      <c r="N275" s="626" t="s">
        <v>12477</v>
      </c>
      <c r="O275" s="641" t="s">
        <v>2009</v>
      </c>
      <c r="P275" s="626" t="s">
        <v>2009</v>
      </c>
      <c r="Q275" s="621">
        <v>300</v>
      </c>
      <c r="R275" s="621">
        <v>300</v>
      </c>
      <c r="S275" s="621" t="s">
        <v>1731</v>
      </c>
      <c r="T275" s="621">
        <v>1</v>
      </c>
      <c r="U275" s="621" t="s">
        <v>296</v>
      </c>
      <c r="V275" s="236">
        <v>2004</v>
      </c>
      <c r="W275" s="626"/>
      <c r="X275" s="626"/>
      <c r="Y275" s="626"/>
      <c r="Z275" s="626"/>
      <c r="AA275" s="620"/>
      <c r="AB275" s="626"/>
      <c r="AC275" s="626"/>
      <c r="AD275" s="626"/>
      <c r="AE275" s="626"/>
      <c r="AF275" s="626"/>
      <c r="AG275" s="254"/>
      <c r="AH275" s="1316" t="s">
        <v>20250</v>
      </c>
    </row>
    <row r="276" spans="1:34" s="1564" customFormat="1" ht="25.7" customHeight="1">
      <c r="A276" s="133"/>
      <c r="B276" s="903"/>
      <c r="C276" s="227" t="s">
        <v>2694</v>
      </c>
      <c r="D276" s="620" t="s">
        <v>20836</v>
      </c>
      <c r="E276" s="620" t="s">
        <v>10946</v>
      </c>
      <c r="F276" s="227" t="s">
        <v>2694</v>
      </c>
      <c r="G276" s="620" t="s">
        <v>20837</v>
      </c>
      <c r="H276" s="620" t="s">
        <v>16458</v>
      </c>
      <c r="I276" s="233"/>
      <c r="J276" s="233"/>
      <c r="K276" s="228">
        <v>380</v>
      </c>
      <c r="L276" s="228">
        <v>380</v>
      </c>
      <c r="M276" s="244">
        <v>380</v>
      </c>
      <c r="N276" s="233"/>
      <c r="O276" s="301"/>
      <c r="P276" s="233"/>
      <c r="Q276" s="228">
        <v>380</v>
      </c>
      <c r="R276" s="228">
        <v>380</v>
      </c>
      <c r="S276" s="228" t="s">
        <v>10947</v>
      </c>
      <c r="T276" s="228">
        <v>1</v>
      </c>
      <c r="U276" s="228" t="s">
        <v>296</v>
      </c>
      <c r="V276" s="236"/>
      <c r="W276" s="233"/>
      <c r="X276" s="233"/>
      <c r="Y276" s="233"/>
      <c r="Z276" s="233"/>
      <c r="AA276" s="227"/>
      <c r="AB276" s="233"/>
      <c r="AC276" s="233"/>
      <c r="AD276" s="233"/>
      <c r="AE276" s="233"/>
      <c r="AF276" s="233"/>
      <c r="AG276" s="254"/>
      <c r="AH276" s="1316"/>
    </row>
    <row r="277" spans="1:34" s="1564" customFormat="1" ht="25.7" customHeight="1">
      <c r="A277" s="133"/>
      <c r="B277" s="903"/>
      <c r="C277" s="227" t="s">
        <v>12625</v>
      </c>
      <c r="D277" s="620" t="s">
        <v>20838</v>
      </c>
      <c r="E277" s="620" t="s">
        <v>16459</v>
      </c>
      <c r="F277" s="227" t="s">
        <v>12625</v>
      </c>
      <c r="G277" s="620" t="s">
        <v>20839</v>
      </c>
      <c r="H277" s="620" t="s">
        <v>16458</v>
      </c>
      <c r="I277" s="233"/>
      <c r="J277" s="233"/>
      <c r="K277" s="228">
        <v>374</v>
      </c>
      <c r="L277" s="228">
        <v>374</v>
      </c>
      <c r="M277" s="228">
        <v>374</v>
      </c>
      <c r="N277" s="233"/>
      <c r="O277" s="301"/>
      <c r="P277" s="233"/>
      <c r="Q277" s="228">
        <v>374</v>
      </c>
      <c r="R277" s="228">
        <v>374</v>
      </c>
      <c r="S277" s="228" t="s">
        <v>16460</v>
      </c>
      <c r="T277" s="228">
        <v>1</v>
      </c>
      <c r="U277" s="228" t="s">
        <v>296</v>
      </c>
      <c r="V277" s="236"/>
      <c r="W277" s="233"/>
      <c r="X277" s="233"/>
      <c r="Y277" s="233"/>
      <c r="Z277" s="233"/>
      <c r="AA277" s="227"/>
      <c r="AB277" s="233"/>
      <c r="AC277" s="233"/>
      <c r="AD277" s="233"/>
      <c r="AE277" s="233"/>
      <c r="AF277" s="233"/>
      <c r="AG277" s="670"/>
      <c r="AH277" s="1316"/>
    </row>
    <row r="278" spans="1:34" s="1564" customFormat="1" ht="25.7" customHeight="1">
      <c r="A278" s="133"/>
      <c r="B278" s="903"/>
      <c r="C278" s="227" t="s">
        <v>2694</v>
      </c>
      <c r="D278" s="620" t="s">
        <v>20840</v>
      </c>
      <c r="E278" s="620" t="s">
        <v>10948</v>
      </c>
      <c r="F278" s="227" t="s">
        <v>2694</v>
      </c>
      <c r="G278" s="620" t="s">
        <v>20841</v>
      </c>
      <c r="H278" s="620" t="s">
        <v>16458</v>
      </c>
      <c r="I278" s="233"/>
      <c r="J278" s="233"/>
      <c r="K278" s="228">
        <v>325</v>
      </c>
      <c r="L278" s="228">
        <v>325</v>
      </c>
      <c r="M278" s="244">
        <v>325</v>
      </c>
      <c r="N278" s="233"/>
      <c r="O278" s="301"/>
      <c r="P278" s="233"/>
      <c r="Q278" s="228">
        <v>325</v>
      </c>
      <c r="R278" s="228">
        <v>325</v>
      </c>
      <c r="S278" s="228" t="s">
        <v>5808</v>
      </c>
      <c r="T278" s="228">
        <v>1</v>
      </c>
      <c r="U278" s="228" t="s">
        <v>296</v>
      </c>
      <c r="V278" s="236"/>
      <c r="W278" s="233"/>
      <c r="X278" s="233"/>
      <c r="Y278" s="233"/>
      <c r="Z278" s="233"/>
      <c r="AA278" s="227"/>
      <c r="AB278" s="233"/>
      <c r="AC278" s="233"/>
      <c r="AD278" s="233"/>
      <c r="AE278" s="233"/>
      <c r="AF278" s="233"/>
      <c r="AG278" s="254"/>
      <c r="AH278" s="1316"/>
    </row>
    <row r="279" spans="1:34" s="1564" customFormat="1" ht="25.7" customHeight="1">
      <c r="A279" s="133"/>
      <c r="B279" s="903"/>
      <c r="C279" s="227" t="s">
        <v>2694</v>
      </c>
      <c r="D279" s="620" t="s">
        <v>20842</v>
      </c>
      <c r="E279" s="620" t="s">
        <v>20843</v>
      </c>
      <c r="F279" s="620" t="s">
        <v>2694</v>
      </c>
      <c r="G279" s="227" t="s">
        <v>20844</v>
      </c>
      <c r="H279" s="227" t="s">
        <v>20845</v>
      </c>
      <c r="I279" s="620"/>
      <c r="J279" s="620"/>
      <c r="K279" s="228">
        <v>800</v>
      </c>
      <c r="L279" s="228">
        <v>800</v>
      </c>
      <c r="M279" s="228">
        <v>800</v>
      </c>
      <c r="N279" s="228"/>
      <c r="O279" s="244"/>
      <c r="P279" s="233"/>
      <c r="Q279" s="301">
        <v>800</v>
      </c>
      <c r="R279" s="233">
        <v>800</v>
      </c>
      <c r="S279" s="228">
        <v>800</v>
      </c>
      <c r="T279" s="228">
        <v>1</v>
      </c>
      <c r="U279" s="228" t="s">
        <v>296</v>
      </c>
      <c r="V279" s="236"/>
      <c r="W279" s="233"/>
      <c r="X279" s="233"/>
      <c r="Y279" s="233"/>
      <c r="Z279" s="233"/>
      <c r="AA279" s="227"/>
      <c r="AB279" s="233"/>
      <c r="AC279" s="233"/>
      <c r="AD279" s="233"/>
      <c r="AE279" s="233"/>
      <c r="AF279" s="233"/>
      <c r="AG279" s="254"/>
      <c r="AH279" s="1316" t="s">
        <v>20250</v>
      </c>
    </row>
    <row r="280" spans="1:34" s="1564" customFormat="1" ht="25.7" customHeight="1">
      <c r="A280" s="133"/>
      <c r="B280" s="903"/>
      <c r="C280" s="227" t="s">
        <v>1842</v>
      </c>
      <c r="D280" s="227" t="s">
        <v>20846</v>
      </c>
      <c r="E280" s="227" t="s">
        <v>8493</v>
      </c>
      <c r="F280" s="227" t="s">
        <v>1842</v>
      </c>
      <c r="G280" s="227" t="s">
        <v>10950</v>
      </c>
      <c r="H280" s="227" t="s">
        <v>1842</v>
      </c>
      <c r="I280" s="233"/>
      <c r="J280" s="233"/>
      <c r="K280" s="228">
        <v>500</v>
      </c>
      <c r="L280" s="228">
        <v>456</v>
      </c>
      <c r="M280" s="244">
        <v>456</v>
      </c>
      <c r="N280" s="233"/>
      <c r="O280" s="301"/>
      <c r="P280" s="233"/>
      <c r="Q280" s="228">
        <v>456</v>
      </c>
      <c r="R280" s="228">
        <v>456</v>
      </c>
      <c r="S280" s="228" t="s">
        <v>1731</v>
      </c>
      <c r="T280" s="228">
        <v>1</v>
      </c>
      <c r="U280" s="228" t="s">
        <v>296</v>
      </c>
      <c r="V280" s="236">
        <v>2009</v>
      </c>
      <c r="W280" s="233"/>
      <c r="X280" s="233"/>
      <c r="Y280" s="233"/>
      <c r="Z280" s="233"/>
      <c r="AA280" s="227"/>
      <c r="AB280" s="233"/>
      <c r="AC280" s="233"/>
      <c r="AD280" s="233"/>
      <c r="AE280" s="233"/>
      <c r="AF280" s="233"/>
      <c r="AG280" s="254"/>
      <c r="AH280" s="1316"/>
    </row>
    <row r="281" spans="1:34" s="1564" customFormat="1" ht="25.7" customHeight="1">
      <c r="A281" s="133"/>
      <c r="B281" s="903"/>
      <c r="C281" s="227" t="s">
        <v>1842</v>
      </c>
      <c r="D281" s="227" t="s">
        <v>20847</v>
      </c>
      <c r="E281" s="227" t="s">
        <v>8494</v>
      </c>
      <c r="F281" s="227" t="s">
        <v>1842</v>
      </c>
      <c r="G281" s="227" t="s">
        <v>10950</v>
      </c>
      <c r="H281" s="227" t="s">
        <v>1842</v>
      </c>
      <c r="I281" s="233"/>
      <c r="J281" s="233"/>
      <c r="K281" s="228">
        <v>612</v>
      </c>
      <c r="L281" s="228">
        <v>612</v>
      </c>
      <c r="M281" s="244">
        <v>612</v>
      </c>
      <c r="N281" s="233"/>
      <c r="O281" s="301"/>
      <c r="P281" s="233"/>
      <c r="Q281" s="228">
        <v>600</v>
      </c>
      <c r="R281" s="228">
        <v>600</v>
      </c>
      <c r="S281" s="228" t="s">
        <v>1817</v>
      </c>
      <c r="T281" s="228">
        <v>1</v>
      </c>
      <c r="U281" s="228" t="s">
        <v>296</v>
      </c>
      <c r="V281" s="236">
        <v>2010</v>
      </c>
      <c r="W281" s="233"/>
      <c r="X281" s="233"/>
      <c r="Y281" s="233"/>
      <c r="Z281" s="233"/>
      <c r="AA281" s="227"/>
      <c r="AB281" s="233"/>
      <c r="AC281" s="233"/>
      <c r="AD281" s="233"/>
      <c r="AE281" s="233"/>
      <c r="AF281" s="233"/>
      <c r="AG281" s="254"/>
      <c r="AH281" s="1316"/>
    </row>
    <row r="282" spans="1:34" s="1564" customFormat="1" ht="25.7" customHeight="1">
      <c r="A282" s="133"/>
      <c r="B282" s="903"/>
      <c r="C282" s="227" t="s">
        <v>1842</v>
      </c>
      <c r="D282" s="227" t="s">
        <v>20848</v>
      </c>
      <c r="E282" s="227" t="s">
        <v>8495</v>
      </c>
      <c r="F282" s="227" t="s">
        <v>1842</v>
      </c>
      <c r="G282" s="227" t="s">
        <v>10950</v>
      </c>
      <c r="H282" s="227" t="s">
        <v>1842</v>
      </c>
      <c r="I282" s="233"/>
      <c r="J282" s="233"/>
      <c r="K282" s="228">
        <v>600</v>
      </c>
      <c r="L282" s="228">
        <v>600</v>
      </c>
      <c r="M282" s="244">
        <v>600</v>
      </c>
      <c r="N282" s="233"/>
      <c r="O282" s="301"/>
      <c r="P282" s="233"/>
      <c r="Q282" s="228">
        <v>600</v>
      </c>
      <c r="R282" s="228">
        <v>600</v>
      </c>
      <c r="S282" s="228" t="s">
        <v>1817</v>
      </c>
      <c r="T282" s="228">
        <v>1</v>
      </c>
      <c r="U282" s="228" t="s">
        <v>296</v>
      </c>
      <c r="V282" s="236">
        <v>2009</v>
      </c>
      <c r="W282" s="233"/>
      <c r="X282" s="233"/>
      <c r="Y282" s="233"/>
      <c r="Z282" s="233"/>
      <c r="AA282" s="227"/>
      <c r="AB282" s="233"/>
      <c r="AC282" s="233"/>
      <c r="AD282" s="233"/>
      <c r="AE282" s="233"/>
      <c r="AF282" s="233"/>
      <c r="AG282" s="254"/>
      <c r="AH282" s="1316"/>
    </row>
    <row r="283" spans="1:34" s="1564" customFormat="1" ht="25.7" customHeight="1">
      <c r="A283" s="133"/>
      <c r="B283" s="903"/>
      <c r="C283" s="227" t="s">
        <v>1842</v>
      </c>
      <c r="D283" s="227" t="s">
        <v>20849</v>
      </c>
      <c r="E283" s="227" t="s">
        <v>8496</v>
      </c>
      <c r="F283" s="227" t="s">
        <v>1842</v>
      </c>
      <c r="G283" s="227" t="s">
        <v>10950</v>
      </c>
      <c r="H283" s="227" t="s">
        <v>1842</v>
      </c>
      <c r="I283" s="233"/>
      <c r="J283" s="233"/>
      <c r="K283" s="228">
        <v>1258</v>
      </c>
      <c r="L283" s="228">
        <v>314</v>
      </c>
      <c r="M283" s="244">
        <v>314</v>
      </c>
      <c r="N283" s="233"/>
      <c r="O283" s="301"/>
      <c r="P283" s="233"/>
      <c r="Q283" s="228">
        <v>300</v>
      </c>
      <c r="R283" s="228">
        <v>300</v>
      </c>
      <c r="S283" s="228" t="s">
        <v>1731</v>
      </c>
      <c r="T283" s="228">
        <v>1</v>
      </c>
      <c r="U283" s="228" t="s">
        <v>296</v>
      </c>
      <c r="V283" s="236">
        <v>2006</v>
      </c>
      <c r="W283" s="233"/>
      <c r="X283" s="233"/>
      <c r="Y283" s="233"/>
      <c r="Z283" s="233"/>
      <c r="AA283" s="227"/>
      <c r="AB283" s="233"/>
      <c r="AC283" s="233"/>
      <c r="AD283" s="233"/>
      <c r="AE283" s="233"/>
      <c r="AF283" s="233"/>
      <c r="AG283" s="254"/>
      <c r="AH283" s="1316"/>
    </row>
    <row r="284" spans="1:34" s="1564" customFormat="1" ht="25.7" customHeight="1">
      <c r="A284" s="133"/>
      <c r="B284" s="903"/>
      <c r="C284" s="227" t="s">
        <v>1842</v>
      </c>
      <c r="D284" s="227" t="s">
        <v>20850</v>
      </c>
      <c r="E284" s="227" t="s">
        <v>8497</v>
      </c>
      <c r="F284" s="227" t="s">
        <v>1842</v>
      </c>
      <c r="G284" s="227" t="s">
        <v>10950</v>
      </c>
      <c r="H284" s="227" t="s">
        <v>1842</v>
      </c>
      <c r="I284" s="233"/>
      <c r="J284" s="233"/>
      <c r="K284" s="228">
        <v>594</v>
      </c>
      <c r="L284" s="228">
        <v>594</v>
      </c>
      <c r="M284" s="244">
        <v>594</v>
      </c>
      <c r="N284" s="233"/>
      <c r="O284" s="301"/>
      <c r="P284" s="233"/>
      <c r="Q284" s="228">
        <v>500</v>
      </c>
      <c r="R284" s="228">
        <v>500</v>
      </c>
      <c r="S284" s="228" t="s">
        <v>1817</v>
      </c>
      <c r="T284" s="228">
        <v>1</v>
      </c>
      <c r="U284" s="228" t="s">
        <v>296</v>
      </c>
      <c r="V284" s="236">
        <v>2010</v>
      </c>
      <c r="W284" s="233"/>
      <c r="X284" s="233"/>
      <c r="Y284" s="233"/>
      <c r="Z284" s="233"/>
      <c r="AA284" s="227"/>
      <c r="AB284" s="233"/>
      <c r="AC284" s="233"/>
      <c r="AD284" s="233"/>
      <c r="AE284" s="233"/>
      <c r="AF284" s="233"/>
      <c r="AG284" s="254"/>
      <c r="AH284" s="1316"/>
    </row>
    <row r="285" spans="1:34" s="1564" customFormat="1" ht="25.7" customHeight="1">
      <c r="A285" s="133"/>
      <c r="B285" s="903"/>
      <c r="C285" s="227" t="s">
        <v>1842</v>
      </c>
      <c r="D285" s="227" t="s">
        <v>20851</v>
      </c>
      <c r="E285" s="227" t="s">
        <v>16461</v>
      </c>
      <c r="F285" s="227" t="s">
        <v>1842</v>
      </c>
      <c r="G285" s="227" t="s">
        <v>10950</v>
      </c>
      <c r="H285" s="227" t="s">
        <v>12614</v>
      </c>
      <c r="I285" s="233"/>
      <c r="J285" s="233"/>
      <c r="K285" s="228"/>
      <c r="L285" s="228">
        <v>760</v>
      </c>
      <c r="M285" s="244">
        <v>760</v>
      </c>
      <c r="N285" s="233"/>
      <c r="O285" s="301"/>
      <c r="P285" s="233"/>
      <c r="Q285" s="228">
        <v>760</v>
      </c>
      <c r="R285" s="228">
        <v>760</v>
      </c>
      <c r="S285" s="228" t="s">
        <v>8498</v>
      </c>
      <c r="T285" s="228">
        <v>2</v>
      </c>
      <c r="U285" s="228" t="s">
        <v>296</v>
      </c>
      <c r="V285" s="236">
        <v>2004</v>
      </c>
      <c r="W285" s="233"/>
      <c r="X285" s="233"/>
      <c r="Y285" s="233"/>
      <c r="Z285" s="233"/>
      <c r="AA285" s="227"/>
      <c r="AB285" s="233"/>
      <c r="AC285" s="233"/>
      <c r="AD285" s="233"/>
      <c r="AE285" s="233"/>
      <c r="AF285" s="233"/>
      <c r="AG285" s="254" t="s">
        <v>13708</v>
      </c>
      <c r="AH285" s="1316"/>
    </row>
    <row r="286" spans="1:34" s="1564" customFormat="1" ht="25.7" customHeight="1">
      <c r="A286" s="133"/>
      <c r="B286" s="903"/>
      <c r="C286" s="227" t="s">
        <v>1842</v>
      </c>
      <c r="D286" s="227" t="s">
        <v>20852</v>
      </c>
      <c r="E286" s="227" t="s">
        <v>8499</v>
      </c>
      <c r="F286" s="227" t="s">
        <v>1842</v>
      </c>
      <c r="G286" s="227" t="s">
        <v>10759</v>
      </c>
      <c r="H286" s="227" t="s">
        <v>1842</v>
      </c>
      <c r="I286" s="233"/>
      <c r="J286" s="233"/>
      <c r="K286" s="228">
        <v>500</v>
      </c>
      <c r="L286" s="228">
        <v>500</v>
      </c>
      <c r="M286" s="244">
        <v>500</v>
      </c>
      <c r="N286" s="233">
        <v>300</v>
      </c>
      <c r="O286" s="301">
        <v>300</v>
      </c>
      <c r="P286" s="233">
        <v>300</v>
      </c>
      <c r="Q286" s="228">
        <v>500</v>
      </c>
      <c r="R286" s="228">
        <v>500</v>
      </c>
      <c r="S286" s="228" t="s">
        <v>1817</v>
      </c>
      <c r="T286" s="228">
        <v>1</v>
      </c>
      <c r="U286" s="228" t="s">
        <v>296</v>
      </c>
      <c r="V286" s="236">
        <v>2010</v>
      </c>
      <c r="W286" s="233"/>
      <c r="X286" s="233"/>
      <c r="Y286" s="233"/>
      <c r="Z286" s="233"/>
      <c r="AA286" s="227"/>
      <c r="AB286" s="233"/>
      <c r="AC286" s="233"/>
      <c r="AD286" s="233"/>
      <c r="AE286" s="233"/>
      <c r="AF286" s="233"/>
      <c r="AG286" s="254"/>
      <c r="AH286" s="1316"/>
    </row>
    <row r="287" spans="1:34" s="1564" customFormat="1" ht="25.7" customHeight="1">
      <c r="A287" s="133"/>
      <c r="B287" s="903"/>
      <c r="C287" s="227" t="s">
        <v>1842</v>
      </c>
      <c r="D287" s="227" t="s">
        <v>20853</v>
      </c>
      <c r="E287" s="227" t="s">
        <v>8500</v>
      </c>
      <c r="F287" s="227" t="s">
        <v>1842</v>
      </c>
      <c r="G287" s="227" t="s">
        <v>10759</v>
      </c>
      <c r="H287" s="227" t="s">
        <v>1842</v>
      </c>
      <c r="I287" s="233"/>
      <c r="J287" s="233"/>
      <c r="K287" s="228">
        <v>513</v>
      </c>
      <c r="L287" s="228">
        <v>513</v>
      </c>
      <c r="M287" s="244">
        <v>513</v>
      </c>
      <c r="N287" s="233">
        <v>300</v>
      </c>
      <c r="O287" s="301">
        <v>300</v>
      </c>
      <c r="P287" s="233">
        <v>300</v>
      </c>
      <c r="Q287" s="228">
        <v>500</v>
      </c>
      <c r="R287" s="228">
        <v>500</v>
      </c>
      <c r="S287" s="228" t="s">
        <v>1817</v>
      </c>
      <c r="T287" s="228">
        <v>1</v>
      </c>
      <c r="U287" s="228" t="s">
        <v>296</v>
      </c>
      <c r="V287" s="236">
        <v>2009</v>
      </c>
      <c r="W287" s="233"/>
      <c r="X287" s="233"/>
      <c r="Y287" s="233"/>
      <c r="Z287" s="233"/>
      <c r="AA287" s="227"/>
      <c r="AB287" s="233"/>
      <c r="AC287" s="233"/>
      <c r="AD287" s="233"/>
      <c r="AE287" s="233"/>
      <c r="AF287" s="233"/>
      <c r="AG287" s="254"/>
      <c r="AH287" s="1316"/>
    </row>
    <row r="288" spans="1:34" s="1564" customFormat="1" ht="25.7" customHeight="1">
      <c r="A288" s="133"/>
      <c r="B288" s="903"/>
      <c r="C288" s="227" t="s">
        <v>1842</v>
      </c>
      <c r="D288" s="227" t="s">
        <v>20854</v>
      </c>
      <c r="E288" s="227" t="s">
        <v>8501</v>
      </c>
      <c r="F288" s="227" t="s">
        <v>1842</v>
      </c>
      <c r="G288" s="227" t="s">
        <v>10759</v>
      </c>
      <c r="H288" s="227" t="s">
        <v>1842</v>
      </c>
      <c r="I288" s="233"/>
      <c r="J288" s="233"/>
      <c r="K288" s="228">
        <v>544</v>
      </c>
      <c r="L288" s="228">
        <v>544</v>
      </c>
      <c r="M288" s="244">
        <v>544</v>
      </c>
      <c r="N288" s="233">
        <v>544</v>
      </c>
      <c r="O288" s="301">
        <v>544</v>
      </c>
      <c r="P288" s="233">
        <v>544</v>
      </c>
      <c r="Q288" s="228">
        <v>500</v>
      </c>
      <c r="R288" s="228">
        <v>500</v>
      </c>
      <c r="S288" s="228" t="s">
        <v>1817</v>
      </c>
      <c r="T288" s="228">
        <v>1</v>
      </c>
      <c r="U288" s="228" t="s">
        <v>296</v>
      </c>
      <c r="V288" s="236">
        <v>2009</v>
      </c>
      <c r="W288" s="233"/>
      <c r="X288" s="233"/>
      <c r="Y288" s="233"/>
      <c r="Z288" s="233"/>
      <c r="AA288" s="227"/>
      <c r="AB288" s="233"/>
      <c r="AC288" s="233"/>
      <c r="AD288" s="233"/>
      <c r="AE288" s="233"/>
      <c r="AF288" s="233"/>
      <c r="AG288" s="254"/>
      <c r="AH288" s="1316"/>
    </row>
    <row r="289" spans="1:34" s="1564" customFormat="1" ht="25.7" customHeight="1">
      <c r="A289" s="133"/>
      <c r="B289" s="903"/>
      <c r="C289" s="227" t="s">
        <v>1842</v>
      </c>
      <c r="D289" s="227" t="s">
        <v>20855</v>
      </c>
      <c r="E289" s="227" t="s">
        <v>8502</v>
      </c>
      <c r="F289" s="227" t="s">
        <v>1842</v>
      </c>
      <c r="G289" s="227" t="s">
        <v>10950</v>
      </c>
      <c r="H289" s="227" t="s">
        <v>1842</v>
      </c>
      <c r="I289" s="233"/>
      <c r="J289" s="233"/>
      <c r="K289" s="228">
        <v>725.88</v>
      </c>
      <c r="L289" s="228">
        <v>726</v>
      </c>
      <c r="M289" s="244">
        <v>726</v>
      </c>
      <c r="N289" s="233"/>
      <c r="O289" s="301"/>
      <c r="P289" s="233"/>
      <c r="Q289" s="228">
        <v>625</v>
      </c>
      <c r="R289" s="228">
        <v>625</v>
      </c>
      <c r="S289" s="228" t="s">
        <v>1200</v>
      </c>
      <c r="T289" s="228">
        <v>1</v>
      </c>
      <c r="U289" s="228" t="s">
        <v>296</v>
      </c>
      <c r="V289" s="236">
        <v>2011</v>
      </c>
      <c r="W289" s="233"/>
      <c r="X289" s="233"/>
      <c r="Y289" s="233"/>
      <c r="Z289" s="233"/>
      <c r="AA289" s="227"/>
      <c r="AB289" s="233"/>
      <c r="AC289" s="233"/>
      <c r="AD289" s="233"/>
      <c r="AE289" s="233"/>
      <c r="AF289" s="233"/>
      <c r="AG289" s="254"/>
      <c r="AH289" s="1316"/>
    </row>
    <row r="290" spans="1:34" s="1564" customFormat="1" ht="25.7" customHeight="1">
      <c r="A290" s="133"/>
      <c r="B290" s="903"/>
      <c r="C290" s="227" t="s">
        <v>12614</v>
      </c>
      <c r="D290" s="227" t="s">
        <v>20856</v>
      </c>
      <c r="E290" s="227" t="s">
        <v>16462</v>
      </c>
      <c r="F290" s="227" t="s">
        <v>12614</v>
      </c>
      <c r="G290" s="227"/>
      <c r="H290" s="227" t="s">
        <v>12614</v>
      </c>
      <c r="I290" s="233"/>
      <c r="J290" s="233"/>
      <c r="K290" s="228">
        <v>1279</v>
      </c>
      <c r="L290" s="228">
        <v>1279</v>
      </c>
      <c r="M290" s="244">
        <v>1279</v>
      </c>
      <c r="N290" s="233"/>
      <c r="O290" s="301"/>
      <c r="P290" s="233"/>
      <c r="Q290" s="228">
        <v>1279</v>
      </c>
      <c r="R290" s="228">
        <v>1279</v>
      </c>
      <c r="S290" s="228" t="s">
        <v>16463</v>
      </c>
      <c r="T290" s="228">
        <v>2</v>
      </c>
      <c r="U290" s="228" t="s">
        <v>12477</v>
      </c>
      <c r="V290" s="236">
        <v>2023</v>
      </c>
      <c r="W290" s="233"/>
      <c r="X290" s="233"/>
      <c r="Y290" s="233"/>
      <c r="Z290" s="233"/>
      <c r="AA290" s="227"/>
      <c r="AB290" s="233"/>
      <c r="AC290" s="233"/>
      <c r="AD290" s="233"/>
      <c r="AE290" s="233"/>
      <c r="AF290" s="233"/>
      <c r="AG290" s="670"/>
      <c r="AH290" s="1316"/>
    </row>
    <row r="291" spans="1:34" s="1564" customFormat="1" ht="25.7" customHeight="1">
      <c r="A291" s="133"/>
      <c r="B291" s="903"/>
      <c r="C291" s="227" t="s">
        <v>1842</v>
      </c>
      <c r="D291" s="227" t="s">
        <v>20857</v>
      </c>
      <c r="E291" s="227" t="s">
        <v>8503</v>
      </c>
      <c r="F291" s="227" t="s">
        <v>1842</v>
      </c>
      <c r="G291" s="227" t="s">
        <v>10795</v>
      </c>
      <c r="H291" s="227" t="s">
        <v>1842</v>
      </c>
      <c r="I291" s="233"/>
      <c r="J291" s="233"/>
      <c r="K291" s="228">
        <v>943.47</v>
      </c>
      <c r="L291" s="228">
        <v>943</v>
      </c>
      <c r="M291" s="244">
        <v>943</v>
      </c>
      <c r="N291" s="233"/>
      <c r="O291" s="301"/>
      <c r="P291" s="233"/>
      <c r="Q291" s="228">
        <v>943</v>
      </c>
      <c r="R291" s="228">
        <v>943</v>
      </c>
      <c r="S291" s="228" t="s">
        <v>8504</v>
      </c>
      <c r="T291" s="228">
        <v>2</v>
      </c>
      <c r="U291" s="228" t="s">
        <v>296</v>
      </c>
      <c r="V291" s="236">
        <v>2009</v>
      </c>
      <c r="W291" s="233"/>
      <c r="X291" s="233"/>
      <c r="Y291" s="233"/>
      <c r="Z291" s="233"/>
      <c r="AA291" s="227"/>
      <c r="AB291" s="233"/>
      <c r="AC291" s="233"/>
      <c r="AD291" s="233"/>
      <c r="AE291" s="233"/>
      <c r="AF291" s="233"/>
      <c r="AG291" s="254"/>
      <c r="AH291" s="1316"/>
    </row>
    <row r="292" spans="1:34" s="1564" customFormat="1" ht="25.7" customHeight="1">
      <c r="A292" s="133"/>
      <c r="B292" s="903"/>
      <c r="C292" s="227" t="s">
        <v>1842</v>
      </c>
      <c r="D292" s="227" t="s">
        <v>20858</v>
      </c>
      <c r="E292" s="227" t="s">
        <v>8505</v>
      </c>
      <c r="F292" s="227" t="s">
        <v>1842</v>
      </c>
      <c r="G292" s="227" t="s">
        <v>10795</v>
      </c>
      <c r="H292" s="227" t="s">
        <v>1842</v>
      </c>
      <c r="I292" s="233"/>
      <c r="J292" s="233"/>
      <c r="K292" s="228">
        <v>551.17999999999995</v>
      </c>
      <c r="L292" s="228">
        <v>551</v>
      </c>
      <c r="M292" s="244">
        <v>551</v>
      </c>
      <c r="N292" s="233"/>
      <c r="O292" s="301"/>
      <c r="P292" s="233"/>
      <c r="Q292" s="228">
        <v>500</v>
      </c>
      <c r="R292" s="228">
        <v>500</v>
      </c>
      <c r="S292" s="228" t="s">
        <v>1817</v>
      </c>
      <c r="T292" s="228">
        <v>1</v>
      </c>
      <c r="U292" s="228" t="s">
        <v>296</v>
      </c>
      <c r="V292" s="236">
        <v>2009</v>
      </c>
      <c r="W292" s="233"/>
      <c r="X292" s="233"/>
      <c r="Y292" s="233"/>
      <c r="Z292" s="233"/>
      <c r="AA292" s="227"/>
      <c r="AB292" s="233"/>
      <c r="AC292" s="233"/>
      <c r="AD292" s="233"/>
      <c r="AE292" s="233"/>
      <c r="AF292" s="233"/>
      <c r="AG292" s="254"/>
      <c r="AH292" s="1316"/>
    </row>
    <row r="293" spans="1:34" s="1564" customFormat="1" ht="25.7" customHeight="1">
      <c r="A293" s="133"/>
      <c r="B293" s="903"/>
      <c r="C293" s="227" t="s">
        <v>1842</v>
      </c>
      <c r="D293" s="227" t="s">
        <v>20859</v>
      </c>
      <c r="E293" s="227" t="s">
        <v>8506</v>
      </c>
      <c r="F293" s="227" t="s">
        <v>1842</v>
      </c>
      <c r="G293" s="227" t="s">
        <v>10759</v>
      </c>
      <c r="H293" s="227" t="s">
        <v>1842</v>
      </c>
      <c r="I293" s="233"/>
      <c r="J293" s="233"/>
      <c r="K293" s="228">
        <v>300</v>
      </c>
      <c r="L293" s="228">
        <v>300</v>
      </c>
      <c r="M293" s="244">
        <v>300</v>
      </c>
      <c r="N293" s="233">
        <v>300</v>
      </c>
      <c r="O293" s="301">
        <v>300</v>
      </c>
      <c r="P293" s="233">
        <v>300</v>
      </c>
      <c r="Q293" s="228">
        <v>300</v>
      </c>
      <c r="R293" s="228">
        <v>300</v>
      </c>
      <c r="S293" s="228" t="s">
        <v>1724</v>
      </c>
      <c r="T293" s="228">
        <v>1</v>
      </c>
      <c r="U293" s="228" t="s">
        <v>296</v>
      </c>
      <c r="V293" s="236">
        <v>2002</v>
      </c>
      <c r="W293" s="233"/>
      <c r="X293" s="233"/>
      <c r="Y293" s="233"/>
      <c r="Z293" s="233"/>
      <c r="AA293" s="227"/>
      <c r="AB293" s="233"/>
      <c r="AC293" s="233"/>
      <c r="AD293" s="233"/>
      <c r="AE293" s="233"/>
      <c r="AF293" s="233"/>
      <c r="AG293" s="254"/>
      <c r="AH293" s="1316"/>
    </row>
    <row r="294" spans="1:34" s="1564" customFormat="1" ht="25.7" customHeight="1">
      <c r="A294" s="133"/>
      <c r="B294" s="903"/>
      <c r="C294" s="227" t="s">
        <v>1842</v>
      </c>
      <c r="D294" s="227" t="s">
        <v>20860</v>
      </c>
      <c r="E294" s="227" t="s">
        <v>8507</v>
      </c>
      <c r="F294" s="227" t="s">
        <v>1842</v>
      </c>
      <c r="G294" s="227" t="s">
        <v>10759</v>
      </c>
      <c r="H294" s="227" t="s">
        <v>1842</v>
      </c>
      <c r="I294" s="233"/>
      <c r="J294" s="233"/>
      <c r="K294" s="228">
        <v>500</v>
      </c>
      <c r="L294" s="228">
        <v>500</v>
      </c>
      <c r="M294" s="244">
        <v>500</v>
      </c>
      <c r="N294" s="233">
        <v>500</v>
      </c>
      <c r="O294" s="301">
        <v>500</v>
      </c>
      <c r="P294" s="233">
        <v>500</v>
      </c>
      <c r="Q294" s="228">
        <v>500</v>
      </c>
      <c r="R294" s="228">
        <v>500</v>
      </c>
      <c r="S294" s="228" t="s">
        <v>1817</v>
      </c>
      <c r="T294" s="228">
        <v>1</v>
      </c>
      <c r="U294" s="228" t="s">
        <v>296</v>
      </c>
      <c r="V294" s="236">
        <v>2012</v>
      </c>
      <c r="W294" s="233"/>
      <c r="X294" s="233"/>
      <c r="Y294" s="233"/>
      <c r="Z294" s="233"/>
      <c r="AA294" s="227"/>
      <c r="AB294" s="233"/>
      <c r="AC294" s="233"/>
      <c r="AD294" s="233"/>
      <c r="AE294" s="233"/>
      <c r="AF294" s="233"/>
      <c r="AG294" s="254"/>
      <c r="AH294" s="1316"/>
    </row>
    <row r="295" spans="1:34" s="1564" customFormat="1" ht="25.7" customHeight="1">
      <c r="A295" s="133"/>
      <c r="B295" s="903"/>
      <c r="C295" s="227" t="s">
        <v>1842</v>
      </c>
      <c r="D295" s="227" t="s">
        <v>20861</v>
      </c>
      <c r="E295" s="227" t="s">
        <v>8508</v>
      </c>
      <c r="F295" s="227" t="s">
        <v>1842</v>
      </c>
      <c r="G295" s="227" t="s">
        <v>10759</v>
      </c>
      <c r="H295" s="227" t="s">
        <v>1842</v>
      </c>
      <c r="I295" s="233"/>
      <c r="J295" s="233"/>
      <c r="K295" s="228">
        <v>7305</v>
      </c>
      <c r="L295" s="228">
        <v>403</v>
      </c>
      <c r="M295" s="244">
        <v>403</v>
      </c>
      <c r="N295" s="233"/>
      <c r="O295" s="301"/>
      <c r="P295" s="233"/>
      <c r="Q295" s="228">
        <v>403</v>
      </c>
      <c r="R295" s="228">
        <v>403</v>
      </c>
      <c r="S295" s="228"/>
      <c r="T295" s="228">
        <v>1</v>
      </c>
      <c r="U295" s="228" t="s">
        <v>296</v>
      </c>
      <c r="V295" s="236">
        <v>2013</v>
      </c>
      <c r="W295" s="233"/>
      <c r="X295" s="233"/>
      <c r="Y295" s="233"/>
      <c r="Z295" s="233"/>
      <c r="AA295" s="227"/>
      <c r="AB295" s="233"/>
      <c r="AC295" s="233"/>
      <c r="AD295" s="233"/>
      <c r="AE295" s="233"/>
      <c r="AF295" s="233"/>
      <c r="AG295" s="254"/>
      <c r="AH295" s="1316"/>
    </row>
    <row r="296" spans="1:34" s="1564" customFormat="1" ht="25.7" customHeight="1">
      <c r="A296" s="133"/>
      <c r="B296" s="903"/>
      <c r="C296" s="227" t="s">
        <v>1842</v>
      </c>
      <c r="D296" s="227" t="s">
        <v>20862</v>
      </c>
      <c r="E296" s="227" t="s">
        <v>8509</v>
      </c>
      <c r="F296" s="227" t="s">
        <v>1842</v>
      </c>
      <c r="G296" s="227" t="s">
        <v>10795</v>
      </c>
      <c r="H296" s="227" t="s">
        <v>1842</v>
      </c>
      <c r="I296" s="233"/>
      <c r="J296" s="233"/>
      <c r="K296" s="228">
        <v>748</v>
      </c>
      <c r="L296" s="228">
        <v>748</v>
      </c>
      <c r="M296" s="244">
        <v>748</v>
      </c>
      <c r="N296" s="233"/>
      <c r="O296" s="301"/>
      <c r="P296" s="233"/>
      <c r="Q296" s="228">
        <v>600</v>
      </c>
      <c r="R296" s="228">
        <v>600</v>
      </c>
      <c r="S296" s="228" t="s">
        <v>1747</v>
      </c>
      <c r="T296" s="228">
        <v>2</v>
      </c>
      <c r="U296" s="228" t="s">
        <v>296</v>
      </c>
      <c r="V296" s="236">
        <v>2012</v>
      </c>
      <c r="W296" s="233"/>
      <c r="X296" s="233"/>
      <c r="Y296" s="233"/>
      <c r="Z296" s="233"/>
      <c r="AA296" s="227"/>
      <c r="AB296" s="233"/>
      <c r="AC296" s="233"/>
      <c r="AD296" s="233"/>
      <c r="AE296" s="233"/>
      <c r="AF296" s="233"/>
      <c r="AG296" s="254"/>
      <c r="AH296" s="1316"/>
    </row>
    <row r="297" spans="1:34" s="1564" customFormat="1" ht="25.7" customHeight="1">
      <c r="A297" s="133"/>
      <c r="B297" s="903"/>
      <c r="C297" s="227" t="s">
        <v>1842</v>
      </c>
      <c r="D297" s="227" t="s">
        <v>20863</v>
      </c>
      <c r="E297" s="227" t="s">
        <v>8510</v>
      </c>
      <c r="F297" s="227" t="s">
        <v>1842</v>
      </c>
      <c r="G297" s="227" t="s">
        <v>10795</v>
      </c>
      <c r="H297" s="227" t="s">
        <v>1842</v>
      </c>
      <c r="I297" s="233"/>
      <c r="J297" s="233"/>
      <c r="K297" s="228">
        <v>1245</v>
      </c>
      <c r="L297" s="228"/>
      <c r="M297" s="244"/>
      <c r="N297" s="233"/>
      <c r="O297" s="301"/>
      <c r="P297" s="233"/>
      <c r="Q297" s="228">
        <v>400</v>
      </c>
      <c r="R297" s="228">
        <v>400</v>
      </c>
      <c r="S297" s="228" t="s">
        <v>8504</v>
      </c>
      <c r="T297" s="228">
        <v>1</v>
      </c>
      <c r="U297" s="228" t="s">
        <v>296</v>
      </c>
      <c r="V297" s="236">
        <v>2013</v>
      </c>
      <c r="W297" s="233"/>
      <c r="X297" s="233"/>
      <c r="Y297" s="233"/>
      <c r="Z297" s="233"/>
      <c r="AA297" s="227"/>
      <c r="AB297" s="233"/>
      <c r="AC297" s="233"/>
      <c r="AD297" s="233"/>
      <c r="AE297" s="233"/>
      <c r="AF297" s="233"/>
      <c r="AG297" s="254"/>
      <c r="AH297" s="1316"/>
    </row>
    <row r="298" spans="1:34" s="1564" customFormat="1" ht="25.7" customHeight="1">
      <c r="A298" s="133"/>
      <c r="B298" s="903"/>
      <c r="C298" s="227" t="s">
        <v>1842</v>
      </c>
      <c r="D298" s="227" t="s">
        <v>20864</v>
      </c>
      <c r="E298" s="227" t="s">
        <v>1864</v>
      </c>
      <c r="F298" s="227" t="s">
        <v>1842</v>
      </c>
      <c r="G298" s="227" t="s">
        <v>10950</v>
      </c>
      <c r="H298" s="227" t="s">
        <v>1842</v>
      </c>
      <c r="I298" s="233"/>
      <c r="J298" s="233"/>
      <c r="K298" s="228">
        <v>3044</v>
      </c>
      <c r="L298" s="228">
        <v>1026</v>
      </c>
      <c r="M298" s="244">
        <v>1425</v>
      </c>
      <c r="N298" s="233"/>
      <c r="O298" s="301"/>
      <c r="P298" s="233"/>
      <c r="Q298" s="228"/>
      <c r="R298" s="228"/>
      <c r="S298" s="228"/>
      <c r="T298" s="228">
        <v>1</v>
      </c>
      <c r="U298" s="228" t="s">
        <v>296</v>
      </c>
      <c r="V298" s="236">
        <v>2013</v>
      </c>
      <c r="W298" s="233"/>
      <c r="X298" s="233"/>
      <c r="Y298" s="233"/>
      <c r="Z298" s="233"/>
      <c r="AA298" s="227"/>
      <c r="AB298" s="233"/>
      <c r="AC298" s="233"/>
      <c r="AD298" s="233"/>
      <c r="AE298" s="233"/>
      <c r="AF298" s="233"/>
      <c r="AG298" s="254"/>
      <c r="AH298" s="1316"/>
    </row>
    <row r="299" spans="1:34" s="1564" customFormat="1" ht="25.7" customHeight="1">
      <c r="A299" s="133"/>
      <c r="B299" s="903"/>
      <c r="C299" s="227" t="s">
        <v>1842</v>
      </c>
      <c r="D299" s="227" t="s">
        <v>20865</v>
      </c>
      <c r="E299" s="227" t="s">
        <v>16464</v>
      </c>
      <c r="F299" s="227" t="s">
        <v>1842</v>
      </c>
      <c r="G299" s="227" t="s">
        <v>10950</v>
      </c>
      <c r="H299" s="227" t="s">
        <v>1842</v>
      </c>
      <c r="I299" s="233"/>
      <c r="J299" s="233"/>
      <c r="K299" s="228">
        <v>432</v>
      </c>
      <c r="L299" s="228">
        <v>432</v>
      </c>
      <c r="M299" s="244">
        <v>432</v>
      </c>
      <c r="N299" s="233"/>
      <c r="O299" s="301"/>
      <c r="P299" s="233"/>
      <c r="Q299" s="228">
        <v>432</v>
      </c>
      <c r="R299" s="228">
        <v>432</v>
      </c>
      <c r="S299" s="228"/>
      <c r="T299" s="228">
        <v>1</v>
      </c>
      <c r="U299" s="228" t="s">
        <v>296</v>
      </c>
      <c r="V299" s="236">
        <v>2011</v>
      </c>
      <c r="W299" s="233"/>
      <c r="X299" s="233"/>
      <c r="Y299" s="233"/>
      <c r="Z299" s="233"/>
      <c r="AA299" s="227"/>
      <c r="AB299" s="233"/>
      <c r="AC299" s="233"/>
      <c r="AD299" s="233"/>
      <c r="AE299" s="233"/>
      <c r="AF299" s="233"/>
      <c r="AG299" s="670"/>
      <c r="AH299" s="1316"/>
    </row>
    <row r="300" spans="1:34" s="1564" customFormat="1" ht="25.7" customHeight="1">
      <c r="A300" s="133"/>
      <c r="B300" s="903"/>
      <c r="C300" s="227" t="s">
        <v>1842</v>
      </c>
      <c r="D300" s="227" t="s">
        <v>20866</v>
      </c>
      <c r="E300" s="227" t="s">
        <v>1865</v>
      </c>
      <c r="F300" s="227" t="s">
        <v>1842</v>
      </c>
      <c r="G300" s="227" t="s">
        <v>10950</v>
      </c>
      <c r="H300" s="227" t="s">
        <v>1842</v>
      </c>
      <c r="I300" s="233"/>
      <c r="J300" s="233"/>
      <c r="K300" s="228">
        <v>1320</v>
      </c>
      <c r="L300" s="228"/>
      <c r="M300" s="244"/>
      <c r="N300" s="233"/>
      <c r="O300" s="301"/>
      <c r="P300" s="233"/>
      <c r="Q300" s="228">
        <v>414</v>
      </c>
      <c r="R300" s="228">
        <v>414</v>
      </c>
      <c r="S300" s="228"/>
      <c r="T300" s="228">
        <v>1</v>
      </c>
      <c r="U300" s="228" t="s">
        <v>296</v>
      </c>
      <c r="V300" s="236">
        <v>2009</v>
      </c>
      <c r="W300" s="233"/>
      <c r="X300" s="233"/>
      <c r="Y300" s="233"/>
      <c r="Z300" s="233"/>
      <c r="AA300" s="227"/>
      <c r="AB300" s="233"/>
      <c r="AC300" s="233"/>
      <c r="AD300" s="233"/>
      <c r="AE300" s="233"/>
      <c r="AF300" s="233"/>
      <c r="AG300" s="254"/>
      <c r="AH300" s="1316"/>
    </row>
    <row r="301" spans="1:34" s="1564" customFormat="1" ht="25.7" customHeight="1">
      <c r="A301" s="133"/>
      <c r="B301" s="903"/>
      <c r="C301" s="227" t="s">
        <v>1842</v>
      </c>
      <c r="D301" s="227" t="s">
        <v>20867</v>
      </c>
      <c r="E301" s="227" t="s">
        <v>1866</v>
      </c>
      <c r="F301" s="227" t="s">
        <v>1842</v>
      </c>
      <c r="G301" s="227" t="s">
        <v>10759</v>
      </c>
      <c r="H301" s="227" t="s">
        <v>1842</v>
      </c>
      <c r="I301" s="233"/>
      <c r="J301" s="233"/>
      <c r="K301" s="228">
        <v>406</v>
      </c>
      <c r="L301" s="228"/>
      <c r="M301" s="244"/>
      <c r="N301" s="233"/>
      <c r="O301" s="301"/>
      <c r="P301" s="233"/>
      <c r="Q301" s="228">
        <v>406</v>
      </c>
      <c r="R301" s="228">
        <v>406</v>
      </c>
      <c r="S301" s="228"/>
      <c r="T301" s="228">
        <v>1</v>
      </c>
      <c r="U301" s="228" t="s">
        <v>296</v>
      </c>
      <c r="V301" s="236">
        <v>2001</v>
      </c>
      <c r="W301" s="233"/>
      <c r="X301" s="233"/>
      <c r="Y301" s="233"/>
      <c r="Z301" s="233"/>
      <c r="AA301" s="227"/>
      <c r="AB301" s="233"/>
      <c r="AC301" s="233"/>
      <c r="AD301" s="233"/>
      <c r="AE301" s="233"/>
      <c r="AF301" s="233"/>
      <c r="AG301" s="254"/>
      <c r="AH301" s="1316"/>
    </row>
    <row r="302" spans="1:34" s="1564" customFormat="1" ht="25.7" customHeight="1">
      <c r="A302" s="133"/>
      <c r="B302" s="903"/>
      <c r="C302" s="227" t="s">
        <v>1842</v>
      </c>
      <c r="D302" s="227" t="s">
        <v>20868</v>
      </c>
      <c r="E302" s="227" t="s">
        <v>1867</v>
      </c>
      <c r="F302" s="227" t="s">
        <v>1842</v>
      </c>
      <c r="G302" s="227" t="s">
        <v>10759</v>
      </c>
      <c r="H302" s="227" t="s">
        <v>1842</v>
      </c>
      <c r="I302" s="233"/>
      <c r="J302" s="233"/>
      <c r="K302" s="228">
        <v>20600</v>
      </c>
      <c r="L302" s="228">
        <v>450</v>
      </c>
      <c r="M302" s="244">
        <v>450</v>
      </c>
      <c r="N302" s="233"/>
      <c r="O302" s="301"/>
      <c r="P302" s="233"/>
      <c r="Q302" s="228">
        <v>450</v>
      </c>
      <c r="R302" s="228">
        <v>450</v>
      </c>
      <c r="S302" s="228"/>
      <c r="T302" s="228">
        <v>1</v>
      </c>
      <c r="U302" s="228" t="s">
        <v>296</v>
      </c>
      <c r="V302" s="236">
        <v>2014</v>
      </c>
      <c r="W302" s="233"/>
      <c r="X302" s="233"/>
      <c r="Y302" s="233"/>
      <c r="Z302" s="233"/>
      <c r="AA302" s="227"/>
      <c r="AB302" s="233"/>
      <c r="AC302" s="233"/>
      <c r="AD302" s="233"/>
      <c r="AE302" s="233"/>
      <c r="AF302" s="233"/>
      <c r="AG302" s="254"/>
      <c r="AH302" s="1316"/>
    </row>
    <row r="303" spans="1:34" s="1564" customFormat="1" ht="25.7" customHeight="1">
      <c r="A303" s="133"/>
      <c r="B303" s="903"/>
      <c r="C303" s="227" t="s">
        <v>1842</v>
      </c>
      <c r="D303" s="227" t="s">
        <v>20869</v>
      </c>
      <c r="E303" s="227" t="s">
        <v>1868</v>
      </c>
      <c r="F303" s="227" t="s">
        <v>1842</v>
      </c>
      <c r="G303" s="227" t="s">
        <v>10950</v>
      </c>
      <c r="H303" s="227" t="s">
        <v>1842</v>
      </c>
      <c r="I303" s="233"/>
      <c r="J303" s="233"/>
      <c r="K303" s="228">
        <v>486</v>
      </c>
      <c r="L303" s="228">
        <v>486</v>
      </c>
      <c r="M303" s="244">
        <v>486</v>
      </c>
      <c r="N303" s="233"/>
      <c r="O303" s="301"/>
      <c r="P303" s="233"/>
      <c r="Q303" s="228">
        <v>486</v>
      </c>
      <c r="R303" s="228">
        <v>486</v>
      </c>
      <c r="S303" s="228" t="s">
        <v>1817</v>
      </c>
      <c r="T303" s="228">
        <v>1</v>
      </c>
      <c r="U303" s="228" t="s">
        <v>296</v>
      </c>
      <c r="V303" s="236">
        <v>2014</v>
      </c>
      <c r="W303" s="233"/>
      <c r="X303" s="233"/>
      <c r="Y303" s="233"/>
      <c r="Z303" s="233"/>
      <c r="AA303" s="227"/>
      <c r="AB303" s="233"/>
      <c r="AC303" s="233"/>
      <c r="AD303" s="233"/>
      <c r="AE303" s="233"/>
      <c r="AF303" s="233"/>
      <c r="AG303" s="254"/>
      <c r="AH303" s="1316"/>
    </row>
    <row r="304" spans="1:34" s="1564" customFormat="1" ht="25.7" customHeight="1">
      <c r="A304" s="133"/>
      <c r="B304" s="903"/>
      <c r="C304" s="227" t="s">
        <v>1842</v>
      </c>
      <c r="D304" s="227" t="s">
        <v>20870</v>
      </c>
      <c r="E304" s="227" t="s">
        <v>1869</v>
      </c>
      <c r="F304" s="227" t="s">
        <v>1842</v>
      </c>
      <c r="G304" s="227" t="s">
        <v>10759</v>
      </c>
      <c r="H304" s="227" t="s">
        <v>1842</v>
      </c>
      <c r="I304" s="233"/>
      <c r="J304" s="233"/>
      <c r="K304" s="228">
        <v>1100</v>
      </c>
      <c r="L304" s="228"/>
      <c r="M304" s="244"/>
      <c r="N304" s="233"/>
      <c r="O304" s="301"/>
      <c r="P304" s="233"/>
      <c r="Q304" s="228">
        <v>1100</v>
      </c>
      <c r="R304" s="228">
        <v>1100</v>
      </c>
      <c r="S304" s="228"/>
      <c r="T304" s="228">
        <v>2</v>
      </c>
      <c r="U304" s="228" t="s">
        <v>296</v>
      </c>
      <c r="V304" s="236">
        <v>2007</v>
      </c>
      <c r="W304" s="233"/>
      <c r="X304" s="233"/>
      <c r="Y304" s="233"/>
      <c r="Z304" s="233"/>
      <c r="AA304" s="227"/>
      <c r="AB304" s="233"/>
      <c r="AC304" s="233"/>
      <c r="AD304" s="233"/>
      <c r="AE304" s="233"/>
      <c r="AF304" s="233"/>
      <c r="AG304" s="254"/>
      <c r="AH304" s="1316"/>
    </row>
    <row r="305" spans="1:34" s="1564" customFormat="1" ht="25.7" customHeight="1">
      <c r="A305" s="133"/>
      <c r="B305" s="903"/>
      <c r="C305" s="227" t="s">
        <v>1842</v>
      </c>
      <c r="D305" s="227" t="s">
        <v>20618</v>
      </c>
      <c r="E305" s="227" t="s">
        <v>1870</v>
      </c>
      <c r="F305" s="227" t="s">
        <v>1842</v>
      </c>
      <c r="G305" s="227" t="s">
        <v>10951</v>
      </c>
      <c r="H305" s="227" t="s">
        <v>1842</v>
      </c>
      <c r="I305" s="233"/>
      <c r="J305" s="233"/>
      <c r="K305" s="228">
        <v>1612.8</v>
      </c>
      <c r="L305" s="228"/>
      <c r="M305" s="244"/>
      <c r="N305" s="233"/>
      <c r="O305" s="301"/>
      <c r="P305" s="233"/>
      <c r="Q305" s="228">
        <v>1612.8</v>
      </c>
      <c r="R305" s="228">
        <v>1612.8</v>
      </c>
      <c r="S305" s="228"/>
      <c r="T305" s="228">
        <v>2</v>
      </c>
      <c r="U305" s="228" t="s">
        <v>296</v>
      </c>
      <c r="V305" s="236">
        <v>2009</v>
      </c>
      <c r="W305" s="233"/>
      <c r="X305" s="233"/>
      <c r="Y305" s="233"/>
      <c r="Z305" s="233"/>
      <c r="AA305" s="227"/>
      <c r="AB305" s="233"/>
      <c r="AC305" s="233"/>
      <c r="AD305" s="233"/>
      <c r="AE305" s="233"/>
      <c r="AF305" s="233"/>
      <c r="AG305" s="254"/>
      <c r="AH305" s="1316"/>
    </row>
    <row r="306" spans="1:34" s="1564" customFormat="1" ht="25.7" customHeight="1">
      <c r="A306" s="133"/>
      <c r="B306" s="903"/>
      <c r="C306" s="227" t="s">
        <v>1842</v>
      </c>
      <c r="D306" s="227" t="s">
        <v>20871</v>
      </c>
      <c r="E306" s="227" t="s">
        <v>8511</v>
      </c>
      <c r="F306" s="227" t="s">
        <v>1842</v>
      </c>
      <c r="G306" s="227" t="s">
        <v>10950</v>
      </c>
      <c r="H306" s="227" t="s">
        <v>1842</v>
      </c>
      <c r="I306" s="233"/>
      <c r="J306" s="233"/>
      <c r="K306" s="228">
        <v>444</v>
      </c>
      <c r="L306" s="228">
        <v>444</v>
      </c>
      <c r="M306" s="244">
        <v>444</v>
      </c>
      <c r="N306" s="233"/>
      <c r="O306" s="301"/>
      <c r="P306" s="233"/>
      <c r="Q306" s="228">
        <v>444</v>
      </c>
      <c r="R306" s="228">
        <v>444</v>
      </c>
      <c r="S306" s="228" t="s">
        <v>1817</v>
      </c>
      <c r="T306" s="228">
        <v>1</v>
      </c>
      <c r="U306" s="228" t="s">
        <v>296</v>
      </c>
      <c r="V306" s="236">
        <v>2010</v>
      </c>
      <c r="W306" s="233"/>
      <c r="X306" s="233"/>
      <c r="Y306" s="233"/>
      <c r="Z306" s="233"/>
      <c r="AA306" s="227"/>
      <c r="AB306" s="233"/>
      <c r="AC306" s="233"/>
      <c r="AD306" s="233"/>
      <c r="AE306" s="233"/>
      <c r="AF306" s="233"/>
      <c r="AG306" s="254"/>
      <c r="AH306" s="1316"/>
    </row>
    <row r="307" spans="1:34" s="1564" customFormat="1" ht="25.7" customHeight="1">
      <c r="A307" s="133"/>
      <c r="B307" s="903"/>
      <c r="C307" s="227" t="s">
        <v>1842</v>
      </c>
      <c r="D307" s="227" t="s">
        <v>20872</v>
      </c>
      <c r="E307" s="227" t="s">
        <v>8512</v>
      </c>
      <c r="F307" s="227" t="s">
        <v>1842</v>
      </c>
      <c r="G307" s="227" t="s">
        <v>10950</v>
      </c>
      <c r="H307" s="227" t="s">
        <v>1842</v>
      </c>
      <c r="I307" s="233"/>
      <c r="J307" s="233"/>
      <c r="K307" s="228">
        <v>372</v>
      </c>
      <c r="L307" s="228">
        <v>372</v>
      </c>
      <c r="M307" s="244">
        <v>372</v>
      </c>
      <c r="N307" s="233"/>
      <c r="O307" s="301"/>
      <c r="P307" s="233"/>
      <c r="Q307" s="228">
        <v>372</v>
      </c>
      <c r="R307" s="228">
        <v>372</v>
      </c>
      <c r="S307" s="228" t="s">
        <v>8504</v>
      </c>
      <c r="T307" s="228">
        <v>1</v>
      </c>
      <c r="U307" s="228" t="s">
        <v>296</v>
      </c>
      <c r="V307" s="236">
        <v>2013</v>
      </c>
      <c r="W307" s="233"/>
      <c r="X307" s="233"/>
      <c r="Y307" s="233"/>
      <c r="Z307" s="233"/>
      <c r="AA307" s="227"/>
      <c r="AB307" s="233"/>
      <c r="AC307" s="233"/>
      <c r="AD307" s="233"/>
      <c r="AE307" s="233"/>
      <c r="AF307" s="233"/>
      <c r="AG307" s="254"/>
      <c r="AH307" s="1316"/>
    </row>
    <row r="308" spans="1:34" s="1564" customFormat="1" ht="25.7" customHeight="1">
      <c r="A308" s="133"/>
      <c r="B308" s="903"/>
      <c r="C308" s="227" t="s">
        <v>1842</v>
      </c>
      <c r="D308" s="227" t="s">
        <v>20873</v>
      </c>
      <c r="E308" s="227" t="s">
        <v>8513</v>
      </c>
      <c r="F308" s="227" t="s">
        <v>1842</v>
      </c>
      <c r="G308" s="227" t="s">
        <v>10795</v>
      </c>
      <c r="H308" s="227" t="s">
        <v>1842</v>
      </c>
      <c r="I308" s="233"/>
      <c r="J308" s="233"/>
      <c r="K308" s="228">
        <v>16377</v>
      </c>
      <c r="L308" s="228">
        <v>488.7</v>
      </c>
      <c r="M308" s="244">
        <v>457.5</v>
      </c>
      <c r="N308" s="233"/>
      <c r="O308" s="301"/>
      <c r="P308" s="233"/>
      <c r="Q308" s="228">
        <v>457.5</v>
      </c>
      <c r="R308" s="228">
        <v>457.5</v>
      </c>
      <c r="S308" s="228" t="s">
        <v>8514</v>
      </c>
      <c r="T308" s="228">
        <v>1</v>
      </c>
      <c r="U308" s="228" t="s">
        <v>296</v>
      </c>
      <c r="V308" s="236">
        <v>2015</v>
      </c>
      <c r="W308" s="233"/>
      <c r="X308" s="233"/>
      <c r="Y308" s="233"/>
      <c r="Z308" s="233"/>
      <c r="AA308" s="227"/>
      <c r="AB308" s="233"/>
      <c r="AC308" s="233"/>
      <c r="AD308" s="233"/>
      <c r="AE308" s="233"/>
      <c r="AF308" s="233"/>
      <c r="AG308" s="254"/>
      <c r="AH308" s="1316"/>
    </row>
    <row r="309" spans="1:34" s="1564" customFormat="1" ht="25.7" customHeight="1">
      <c r="A309" s="133"/>
      <c r="B309" s="903"/>
      <c r="C309" s="227" t="s">
        <v>1842</v>
      </c>
      <c r="D309" s="227" t="s">
        <v>20874</v>
      </c>
      <c r="E309" s="227" t="s">
        <v>16465</v>
      </c>
      <c r="F309" s="227" t="s">
        <v>1842</v>
      </c>
      <c r="G309" s="227" t="s">
        <v>10759</v>
      </c>
      <c r="H309" s="227" t="s">
        <v>1842</v>
      </c>
      <c r="I309" s="233"/>
      <c r="J309" s="233"/>
      <c r="K309" s="228">
        <v>112661</v>
      </c>
      <c r="L309" s="228">
        <v>459.2</v>
      </c>
      <c r="M309" s="244">
        <v>457.5</v>
      </c>
      <c r="N309" s="233"/>
      <c r="O309" s="301"/>
      <c r="P309" s="233"/>
      <c r="Q309" s="228">
        <v>457.5</v>
      </c>
      <c r="R309" s="228">
        <v>457.5</v>
      </c>
      <c r="S309" s="228" t="s">
        <v>8514</v>
      </c>
      <c r="T309" s="228">
        <v>1</v>
      </c>
      <c r="U309" s="228" t="s">
        <v>296</v>
      </c>
      <c r="V309" s="236">
        <v>2016</v>
      </c>
      <c r="W309" s="233"/>
      <c r="X309" s="233"/>
      <c r="Y309" s="233"/>
      <c r="Z309" s="233"/>
      <c r="AA309" s="227"/>
      <c r="AB309" s="233"/>
      <c r="AC309" s="233"/>
      <c r="AD309" s="233"/>
      <c r="AE309" s="233"/>
      <c r="AF309" s="233"/>
      <c r="AG309" s="670"/>
      <c r="AH309" s="1316"/>
    </row>
    <row r="310" spans="1:34" s="1564" customFormat="1" ht="25.7" customHeight="1">
      <c r="A310" s="133"/>
      <c r="B310" s="903"/>
      <c r="C310" s="227" t="s">
        <v>1842</v>
      </c>
      <c r="D310" s="227" t="s">
        <v>20875</v>
      </c>
      <c r="E310" s="227" t="s">
        <v>10952</v>
      </c>
      <c r="F310" s="227" t="s">
        <v>1842</v>
      </c>
      <c r="G310" s="227" t="s">
        <v>10950</v>
      </c>
      <c r="H310" s="227" t="s">
        <v>1842</v>
      </c>
      <c r="I310" s="233"/>
      <c r="J310" s="233"/>
      <c r="K310" s="228">
        <v>800</v>
      </c>
      <c r="L310" s="228"/>
      <c r="M310" s="244"/>
      <c r="N310" s="233"/>
      <c r="O310" s="301"/>
      <c r="P310" s="233"/>
      <c r="Q310" s="228">
        <v>800</v>
      </c>
      <c r="R310" s="228">
        <v>800</v>
      </c>
      <c r="S310" s="228" t="s">
        <v>1731</v>
      </c>
      <c r="T310" s="228">
        <v>1</v>
      </c>
      <c r="U310" s="228" t="s">
        <v>296</v>
      </c>
      <c r="V310" s="236">
        <v>2019</v>
      </c>
      <c r="W310" s="233"/>
      <c r="X310" s="233"/>
      <c r="Y310" s="233"/>
      <c r="Z310" s="233"/>
      <c r="AA310" s="227"/>
      <c r="AB310" s="233"/>
      <c r="AC310" s="233"/>
      <c r="AD310" s="233"/>
      <c r="AE310" s="233"/>
      <c r="AF310" s="233"/>
      <c r="AG310" s="670"/>
      <c r="AH310" s="1316"/>
    </row>
    <row r="311" spans="1:34" s="1564" customFormat="1" ht="25.7" customHeight="1">
      <c r="A311" s="133"/>
      <c r="B311" s="903"/>
      <c r="C311" s="227" t="s">
        <v>1842</v>
      </c>
      <c r="D311" s="227" t="s">
        <v>20876</v>
      </c>
      <c r="E311" s="227" t="s">
        <v>10953</v>
      </c>
      <c r="F311" s="227" t="s">
        <v>1842</v>
      </c>
      <c r="G311" s="227" t="s">
        <v>10795</v>
      </c>
      <c r="H311" s="227" t="s">
        <v>1842</v>
      </c>
      <c r="I311" s="233"/>
      <c r="J311" s="233"/>
      <c r="K311" s="228">
        <v>546</v>
      </c>
      <c r="L311" s="228"/>
      <c r="M311" s="244"/>
      <c r="N311" s="233"/>
      <c r="O311" s="301"/>
      <c r="P311" s="233"/>
      <c r="Q311" s="228">
        <v>546</v>
      </c>
      <c r="R311" s="228">
        <v>546</v>
      </c>
      <c r="S311" s="228" t="s">
        <v>10954</v>
      </c>
      <c r="T311" s="228">
        <v>1</v>
      </c>
      <c r="U311" s="228" t="s">
        <v>296</v>
      </c>
      <c r="V311" s="236">
        <v>2012</v>
      </c>
      <c r="W311" s="233"/>
      <c r="X311" s="233"/>
      <c r="Y311" s="233"/>
      <c r="Z311" s="233"/>
      <c r="AA311" s="227"/>
      <c r="AB311" s="233"/>
      <c r="AC311" s="233"/>
      <c r="AD311" s="233"/>
      <c r="AE311" s="233"/>
      <c r="AF311" s="233"/>
      <c r="AG311" s="670"/>
      <c r="AH311" s="1316"/>
    </row>
    <row r="312" spans="1:34" s="1564" customFormat="1" ht="25.7" customHeight="1">
      <c r="A312" s="133"/>
      <c r="B312" s="903"/>
      <c r="C312" s="227" t="s">
        <v>1842</v>
      </c>
      <c r="D312" s="227" t="s">
        <v>20877</v>
      </c>
      <c r="E312" s="227" t="s">
        <v>10955</v>
      </c>
      <c r="F312" s="227" t="s">
        <v>1842</v>
      </c>
      <c r="G312" s="227" t="s">
        <v>10795</v>
      </c>
      <c r="H312" s="227" t="s">
        <v>1842</v>
      </c>
      <c r="I312" s="233"/>
      <c r="J312" s="233"/>
      <c r="K312" s="228">
        <v>546</v>
      </c>
      <c r="L312" s="228"/>
      <c r="M312" s="244"/>
      <c r="N312" s="233"/>
      <c r="O312" s="301"/>
      <c r="P312" s="233"/>
      <c r="Q312" s="228">
        <v>546</v>
      </c>
      <c r="R312" s="228">
        <v>546</v>
      </c>
      <c r="S312" s="228" t="s">
        <v>10954</v>
      </c>
      <c r="T312" s="228">
        <v>1</v>
      </c>
      <c r="U312" s="228" t="s">
        <v>296</v>
      </c>
      <c r="V312" s="236">
        <v>2012</v>
      </c>
      <c r="W312" s="233"/>
      <c r="X312" s="233"/>
      <c r="Y312" s="233"/>
      <c r="Z312" s="233"/>
      <c r="AA312" s="227"/>
      <c r="AB312" s="233"/>
      <c r="AC312" s="233"/>
      <c r="AD312" s="233"/>
      <c r="AE312" s="233"/>
      <c r="AF312" s="233"/>
      <c r="AG312" s="670"/>
      <c r="AH312" s="1316"/>
    </row>
    <row r="313" spans="1:34" s="1564" customFormat="1" ht="25.7" customHeight="1">
      <c r="A313" s="133"/>
      <c r="B313" s="903"/>
      <c r="C313" s="227" t="s">
        <v>1842</v>
      </c>
      <c r="D313" s="227" t="s">
        <v>20878</v>
      </c>
      <c r="E313" s="227" t="s">
        <v>16466</v>
      </c>
      <c r="F313" s="227" t="s">
        <v>1842</v>
      </c>
      <c r="G313" s="227"/>
      <c r="H313" s="227" t="s">
        <v>1842</v>
      </c>
      <c r="I313" s="233"/>
      <c r="J313" s="233"/>
      <c r="K313" s="228">
        <v>458</v>
      </c>
      <c r="L313" s="228"/>
      <c r="M313" s="244"/>
      <c r="N313" s="233"/>
      <c r="O313" s="301"/>
      <c r="P313" s="233"/>
      <c r="Q313" s="228">
        <v>458</v>
      </c>
      <c r="R313" s="228">
        <v>458</v>
      </c>
      <c r="S313" s="228" t="s">
        <v>1731</v>
      </c>
      <c r="T313" s="228">
        <v>1</v>
      </c>
      <c r="U313" s="228" t="s">
        <v>296</v>
      </c>
      <c r="V313" s="236">
        <v>2020</v>
      </c>
      <c r="W313" s="233"/>
      <c r="X313" s="233"/>
      <c r="Y313" s="233"/>
      <c r="Z313" s="233"/>
      <c r="AA313" s="227"/>
      <c r="AB313" s="233"/>
      <c r="AC313" s="233"/>
      <c r="AD313" s="233"/>
      <c r="AE313" s="233"/>
      <c r="AF313" s="233"/>
      <c r="AG313" s="670"/>
      <c r="AH313" s="1316"/>
    </row>
    <row r="314" spans="1:34" s="1564" customFormat="1" ht="25.7" customHeight="1">
      <c r="A314" s="133"/>
      <c r="B314" s="903"/>
      <c r="C314" s="227" t="s">
        <v>1842</v>
      </c>
      <c r="D314" s="227" t="s">
        <v>20879</v>
      </c>
      <c r="E314" s="227" t="s">
        <v>10956</v>
      </c>
      <c r="F314" s="227" t="s">
        <v>1842</v>
      </c>
      <c r="G314" s="227" t="s">
        <v>10795</v>
      </c>
      <c r="H314" s="227" t="s">
        <v>1842</v>
      </c>
      <c r="I314" s="233"/>
      <c r="J314" s="233"/>
      <c r="K314" s="228">
        <v>480</v>
      </c>
      <c r="L314" s="228"/>
      <c r="M314" s="244"/>
      <c r="N314" s="233"/>
      <c r="O314" s="301"/>
      <c r="P314" s="233"/>
      <c r="Q314" s="228">
        <v>480</v>
      </c>
      <c r="R314" s="228">
        <v>480</v>
      </c>
      <c r="S314" s="228" t="s">
        <v>8504</v>
      </c>
      <c r="T314" s="228">
        <v>1</v>
      </c>
      <c r="U314" s="228" t="s">
        <v>296</v>
      </c>
      <c r="V314" s="236">
        <v>1994</v>
      </c>
      <c r="W314" s="233"/>
      <c r="X314" s="233"/>
      <c r="Y314" s="233"/>
      <c r="Z314" s="233"/>
      <c r="AA314" s="227"/>
      <c r="AB314" s="233"/>
      <c r="AC314" s="233"/>
      <c r="AD314" s="233"/>
      <c r="AE314" s="233"/>
      <c r="AF314" s="233"/>
      <c r="AG314" s="254"/>
      <c r="AH314" s="1316"/>
    </row>
    <row r="315" spans="1:34" s="1564" customFormat="1" ht="25.7" customHeight="1">
      <c r="A315" s="133"/>
      <c r="B315" s="903"/>
      <c r="C315" s="227" t="s">
        <v>1842</v>
      </c>
      <c r="D315" s="227" t="s">
        <v>20880</v>
      </c>
      <c r="E315" s="227" t="s">
        <v>20881</v>
      </c>
      <c r="F315" s="227" t="s">
        <v>1842</v>
      </c>
      <c r="G315" s="227" t="s">
        <v>20046</v>
      </c>
      <c r="H315" s="227" t="s">
        <v>1842</v>
      </c>
      <c r="I315" s="233"/>
      <c r="J315" s="233"/>
      <c r="K315" s="228">
        <v>1250</v>
      </c>
      <c r="L315" s="228">
        <v>521</v>
      </c>
      <c r="M315" s="244">
        <v>521</v>
      </c>
      <c r="N315" s="233"/>
      <c r="O315" s="301"/>
      <c r="P315" s="233"/>
      <c r="Q315" s="228">
        <v>521</v>
      </c>
      <c r="R315" s="228">
        <v>521</v>
      </c>
      <c r="S315" s="228"/>
      <c r="T315" s="228">
        <v>1</v>
      </c>
      <c r="U315" s="228" t="s">
        <v>296</v>
      </c>
      <c r="V315" s="236">
        <v>2024</v>
      </c>
      <c r="W315" s="233"/>
      <c r="X315" s="233"/>
      <c r="Y315" s="233"/>
      <c r="Z315" s="233"/>
      <c r="AA315" s="227"/>
      <c r="AB315" s="233"/>
      <c r="AC315" s="233"/>
      <c r="AD315" s="233"/>
      <c r="AE315" s="233"/>
      <c r="AF315" s="233"/>
      <c r="AG315" s="254"/>
      <c r="AH315" s="1316" t="s">
        <v>19794</v>
      </c>
    </row>
    <row r="316" spans="1:34" s="1564" customFormat="1" ht="25.7" customHeight="1">
      <c r="A316" s="133"/>
      <c r="B316" s="903"/>
      <c r="C316" s="227" t="s">
        <v>2709</v>
      </c>
      <c r="D316" s="227" t="s">
        <v>20882</v>
      </c>
      <c r="E316" s="227" t="s">
        <v>8489</v>
      </c>
      <c r="F316" s="227" t="s">
        <v>2709</v>
      </c>
      <c r="G316" s="227" t="s">
        <v>10949</v>
      </c>
      <c r="H316" s="227" t="s">
        <v>8490</v>
      </c>
      <c r="I316" s="233"/>
      <c r="J316" s="233"/>
      <c r="K316" s="228">
        <v>916</v>
      </c>
      <c r="L316" s="228">
        <v>916</v>
      </c>
      <c r="M316" s="244">
        <v>916</v>
      </c>
      <c r="N316" s="233" t="s">
        <v>8491</v>
      </c>
      <c r="O316" s="301"/>
      <c r="P316" s="233"/>
      <c r="Q316" s="228">
        <v>600</v>
      </c>
      <c r="R316" s="228">
        <v>300</v>
      </c>
      <c r="S316" s="228" t="s">
        <v>295</v>
      </c>
      <c r="T316" s="228">
        <v>2</v>
      </c>
      <c r="U316" s="228" t="s">
        <v>296</v>
      </c>
      <c r="V316" s="236">
        <v>2007</v>
      </c>
      <c r="W316" s="233"/>
      <c r="X316" s="233"/>
      <c r="Y316" s="233"/>
      <c r="Z316" s="233"/>
      <c r="AA316" s="227"/>
      <c r="AB316" s="233"/>
      <c r="AC316" s="233"/>
      <c r="AD316" s="233"/>
      <c r="AE316" s="233"/>
      <c r="AF316" s="233"/>
      <c r="AG316" s="254"/>
      <c r="AH316" s="1316"/>
    </row>
    <row r="317" spans="1:34" s="1564" customFormat="1" ht="25.7" customHeight="1">
      <c r="A317" s="133"/>
      <c r="B317" s="903"/>
      <c r="C317" s="227" t="s">
        <v>2709</v>
      </c>
      <c r="D317" s="227" t="s">
        <v>20637</v>
      </c>
      <c r="E317" s="227" t="s">
        <v>8492</v>
      </c>
      <c r="F317" s="227" t="s">
        <v>2709</v>
      </c>
      <c r="G317" s="227" t="s">
        <v>10649</v>
      </c>
      <c r="H317" s="227" t="s">
        <v>2711</v>
      </c>
      <c r="I317" s="227">
        <v>2</v>
      </c>
      <c r="J317" s="233"/>
      <c r="K317" s="228">
        <v>808</v>
      </c>
      <c r="L317" s="228">
        <v>808</v>
      </c>
      <c r="M317" s="244">
        <v>808</v>
      </c>
      <c r="N317" s="233"/>
      <c r="O317" s="301"/>
      <c r="P317" s="233"/>
      <c r="Q317" s="228">
        <v>808</v>
      </c>
      <c r="R317" s="228">
        <v>808</v>
      </c>
      <c r="S317" s="228" t="s">
        <v>4753</v>
      </c>
      <c r="T317" s="228">
        <v>2</v>
      </c>
      <c r="U317" s="228" t="s">
        <v>296</v>
      </c>
      <c r="V317" s="236">
        <v>2010</v>
      </c>
      <c r="W317" s="233"/>
      <c r="X317" s="233"/>
      <c r="Y317" s="233"/>
      <c r="Z317" s="233"/>
      <c r="AA317" s="227"/>
      <c r="AB317" s="233"/>
      <c r="AC317" s="233"/>
      <c r="AD317" s="233"/>
      <c r="AE317" s="233"/>
      <c r="AF317" s="233"/>
      <c r="AG317" s="254"/>
      <c r="AH317" s="1316"/>
    </row>
    <row r="318" spans="1:34" s="1564" customFormat="1" ht="25.7" customHeight="1">
      <c r="A318" s="133"/>
      <c r="B318" s="903"/>
      <c r="C318" s="227" t="s">
        <v>2700</v>
      </c>
      <c r="D318" s="227" t="s">
        <v>20883</v>
      </c>
      <c r="E318" s="227" t="s">
        <v>8515</v>
      </c>
      <c r="F318" s="227" t="s">
        <v>2700</v>
      </c>
      <c r="G318" s="227" t="s">
        <v>20884</v>
      </c>
      <c r="H318" s="227" t="s">
        <v>12628</v>
      </c>
      <c r="I318" s="233">
        <v>1</v>
      </c>
      <c r="J318" s="233"/>
      <c r="K318" s="228">
        <v>525</v>
      </c>
      <c r="L318" s="228">
        <v>497</v>
      </c>
      <c r="M318" s="244">
        <v>497</v>
      </c>
      <c r="N318" s="233"/>
      <c r="O318" s="301"/>
      <c r="P318" s="233"/>
      <c r="Q318" s="228">
        <v>440</v>
      </c>
      <c r="R318" s="228">
        <v>440</v>
      </c>
      <c r="S318" s="228" t="s">
        <v>8516</v>
      </c>
      <c r="T318" s="228">
        <v>1</v>
      </c>
      <c r="U318" s="228" t="s">
        <v>296</v>
      </c>
      <c r="V318" s="236">
        <v>2004</v>
      </c>
      <c r="W318" s="233"/>
      <c r="X318" s="233"/>
      <c r="Y318" s="233"/>
      <c r="Z318" s="233"/>
      <c r="AA318" s="227"/>
      <c r="AB318" s="233"/>
      <c r="AC318" s="233"/>
      <c r="AD318" s="233"/>
      <c r="AE318" s="233"/>
      <c r="AF318" s="233"/>
      <c r="AG318" s="254"/>
      <c r="AH318" s="1316"/>
    </row>
    <row r="319" spans="1:34" s="1564" customFormat="1" ht="25.7" customHeight="1">
      <c r="A319" s="133"/>
      <c r="B319" s="903"/>
      <c r="C319" s="227" t="s">
        <v>2700</v>
      </c>
      <c r="D319" s="227" t="s">
        <v>20885</v>
      </c>
      <c r="E319" s="227" t="s">
        <v>8517</v>
      </c>
      <c r="F319" s="227" t="s">
        <v>2700</v>
      </c>
      <c r="G319" s="227" t="s">
        <v>20884</v>
      </c>
      <c r="H319" s="227" t="s">
        <v>12628</v>
      </c>
      <c r="I319" s="233">
        <v>2</v>
      </c>
      <c r="J319" s="233"/>
      <c r="K319" s="228">
        <v>525</v>
      </c>
      <c r="L319" s="228">
        <v>440</v>
      </c>
      <c r="M319" s="244">
        <v>478</v>
      </c>
      <c r="N319" s="233"/>
      <c r="O319" s="301"/>
      <c r="P319" s="233"/>
      <c r="Q319" s="228">
        <v>440</v>
      </c>
      <c r="R319" s="228">
        <v>440</v>
      </c>
      <c r="S319" s="228" t="s">
        <v>8516</v>
      </c>
      <c r="T319" s="228">
        <v>1</v>
      </c>
      <c r="U319" s="228" t="s">
        <v>296</v>
      </c>
      <c r="V319" s="236">
        <v>2004</v>
      </c>
      <c r="W319" s="233"/>
      <c r="X319" s="233"/>
      <c r="Y319" s="233"/>
      <c r="Z319" s="233"/>
      <c r="AA319" s="227"/>
      <c r="AB319" s="233"/>
      <c r="AC319" s="233"/>
      <c r="AD319" s="233"/>
      <c r="AE319" s="233"/>
      <c r="AF319" s="233"/>
      <c r="AG319" s="254"/>
      <c r="AH319" s="1316"/>
    </row>
    <row r="320" spans="1:34" s="1564" customFormat="1" ht="25.7" customHeight="1">
      <c r="A320" s="133"/>
      <c r="B320" s="903"/>
      <c r="C320" s="227" t="s">
        <v>12627</v>
      </c>
      <c r="D320" s="227" t="s">
        <v>20651</v>
      </c>
      <c r="E320" s="227" t="s">
        <v>12823</v>
      </c>
      <c r="F320" s="227" t="s">
        <v>12627</v>
      </c>
      <c r="G320" s="227" t="s">
        <v>20884</v>
      </c>
      <c r="H320" s="227" t="s">
        <v>12628</v>
      </c>
      <c r="I320" s="233">
        <v>4</v>
      </c>
      <c r="J320" s="233"/>
      <c r="K320" s="228">
        <v>37957</v>
      </c>
      <c r="L320" s="228">
        <v>2901.3</v>
      </c>
      <c r="M320" s="244">
        <v>9119.59</v>
      </c>
      <c r="N320" s="233"/>
      <c r="O320" s="301"/>
      <c r="P320" s="233"/>
      <c r="Q320" s="228">
        <v>300</v>
      </c>
      <c r="R320" s="228">
        <v>300</v>
      </c>
      <c r="S320" s="228" t="s">
        <v>12824</v>
      </c>
      <c r="T320" s="228">
        <v>2</v>
      </c>
      <c r="U320" s="228" t="s">
        <v>12477</v>
      </c>
      <c r="V320" s="236">
        <v>2020</v>
      </c>
      <c r="W320" s="233"/>
      <c r="X320" s="233"/>
      <c r="Y320" s="233"/>
      <c r="Z320" s="233"/>
      <c r="AA320" s="227"/>
      <c r="AB320" s="233"/>
      <c r="AC320" s="233"/>
      <c r="AD320" s="233"/>
      <c r="AE320" s="233"/>
      <c r="AF320" s="233"/>
      <c r="AG320" s="254"/>
      <c r="AH320" s="1316"/>
    </row>
    <row r="321" spans="1:34" s="1564" customFormat="1" ht="25.7" customHeight="1">
      <c r="A321" s="133"/>
      <c r="B321" s="903"/>
      <c r="C321" s="227" t="s">
        <v>2700</v>
      </c>
      <c r="D321" s="358" t="s">
        <v>20886</v>
      </c>
      <c r="E321" s="227" t="s">
        <v>12825</v>
      </c>
      <c r="F321" s="227" t="s">
        <v>12627</v>
      </c>
      <c r="G321" s="227" t="s">
        <v>20884</v>
      </c>
      <c r="H321" s="227" t="s">
        <v>12628</v>
      </c>
      <c r="I321" s="233">
        <v>2</v>
      </c>
      <c r="J321" s="233"/>
      <c r="K321" s="228">
        <v>750</v>
      </c>
      <c r="L321" s="228"/>
      <c r="M321" s="244"/>
      <c r="N321" s="233"/>
      <c r="O321" s="301"/>
      <c r="P321" s="233"/>
      <c r="Q321" s="228">
        <v>720</v>
      </c>
      <c r="R321" s="228">
        <v>720</v>
      </c>
      <c r="S321" s="228" t="s">
        <v>12826</v>
      </c>
      <c r="T321" s="228">
        <v>1</v>
      </c>
      <c r="U321" s="228" t="s">
        <v>12477</v>
      </c>
      <c r="V321" s="236">
        <v>2008</v>
      </c>
      <c r="W321" s="233"/>
      <c r="X321" s="233"/>
      <c r="Y321" s="233"/>
      <c r="Z321" s="233"/>
      <c r="AA321" s="227"/>
      <c r="AB321" s="233"/>
      <c r="AC321" s="233"/>
      <c r="AD321" s="233"/>
      <c r="AE321" s="233"/>
      <c r="AF321" s="233"/>
      <c r="AG321" s="254"/>
      <c r="AH321" s="1316"/>
    </row>
    <row r="322" spans="1:34" s="1564" customFormat="1" ht="25.7" customHeight="1">
      <c r="A322" s="133"/>
      <c r="B322" s="903"/>
      <c r="C322" s="227" t="s">
        <v>2700</v>
      </c>
      <c r="D322" s="227" t="s">
        <v>20887</v>
      </c>
      <c r="E322" s="227" t="s">
        <v>20888</v>
      </c>
      <c r="F322" s="227" t="s">
        <v>2700</v>
      </c>
      <c r="G322" s="227" t="s">
        <v>20884</v>
      </c>
      <c r="H322" s="227" t="s">
        <v>12628</v>
      </c>
      <c r="I322" s="233">
        <v>5</v>
      </c>
      <c r="J322" s="233"/>
      <c r="K322" s="228">
        <v>5244</v>
      </c>
      <c r="L322" s="228"/>
      <c r="M322" s="244"/>
      <c r="N322" s="300"/>
      <c r="O322" s="300"/>
      <c r="P322" s="300"/>
      <c r="Q322" s="228">
        <v>594</v>
      </c>
      <c r="R322" s="228">
        <v>594</v>
      </c>
      <c r="S322" s="228" t="s">
        <v>20889</v>
      </c>
      <c r="T322" s="228">
        <v>1</v>
      </c>
      <c r="U322" s="228" t="s">
        <v>12477</v>
      </c>
      <c r="V322" s="236">
        <v>2019</v>
      </c>
      <c r="W322" s="233"/>
      <c r="X322" s="233"/>
      <c r="Y322" s="233"/>
      <c r="Z322" s="233"/>
      <c r="AA322" s="227"/>
      <c r="AB322" s="233"/>
      <c r="AC322" s="233"/>
      <c r="AD322" s="233"/>
      <c r="AE322" s="233"/>
      <c r="AF322" s="233"/>
      <c r="AG322" s="254"/>
      <c r="AH322" s="1316" t="s">
        <v>20250</v>
      </c>
    </row>
    <row r="323" spans="1:34" s="1564" customFormat="1" ht="25.7" customHeight="1">
      <c r="A323" s="133"/>
      <c r="B323" s="903"/>
      <c r="C323" s="227" t="s">
        <v>12627</v>
      </c>
      <c r="D323" s="227" t="s">
        <v>20890</v>
      </c>
      <c r="E323" s="227" t="s">
        <v>20891</v>
      </c>
      <c r="F323" s="227" t="s">
        <v>2700</v>
      </c>
      <c r="G323" s="227" t="s">
        <v>20884</v>
      </c>
      <c r="H323" s="227" t="s">
        <v>12628</v>
      </c>
      <c r="I323" s="233">
        <v>3</v>
      </c>
      <c r="J323" s="233"/>
      <c r="K323" s="228">
        <v>11988</v>
      </c>
      <c r="L323" s="228"/>
      <c r="M323" s="244"/>
      <c r="N323" s="233"/>
      <c r="O323" s="301"/>
      <c r="P323" s="233"/>
      <c r="Q323" s="228">
        <v>420</v>
      </c>
      <c r="R323" s="228">
        <v>420</v>
      </c>
      <c r="S323" s="228" t="s">
        <v>20892</v>
      </c>
      <c r="T323" s="228">
        <v>1</v>
      </c>
      <c r="U323" s="228" t="s">
        <v>12477</v>
      </c>
      <c r="V323" s="236">
        <v>2009</v>
      </c>
      <c r="W323" s="233"/>
      <c r="X323" s="233"/>
      <c r="Y323" s="233"/>
      <c r="Z323" s="233"/>
      <c r="AA323" s="227"/>
      <c r="AB323" s="233"/>
      <c r="AC323" s="233"/>
      <c r="AD323" s="233"/>
      <c r="AE323" s="233"/>
      <c r="AF323" s="233"/>
      <c r="AG323" s="254"/>
      <c r="AH323" s="1316" t="s">
        <v>20250</v>
      </c>
    </row>
    <row r="324" spans="1:34" s="1564" customFormat="1" ht="25.7" customHeight="1">
      <c r="A324" s="133"/>
      <c r="B324" s="903"/>
      <c r="C324" s="227" t="s">
        <v>2764</v>
      </c>
      <c r="D324" s="227" t="s">
        <v>20893</v>
      </c>
      <c r="E324" s="227" t="s">
        <v>8525</v>
      </c>
      <c r="F324" s="227" t="s">
        <v>2764</v>
      </c>
      <c r="G324" s="227"/>
      <c r="H324" s="227" t="s">
        <v>2764</v>
      </c>
      <c r="I324" s="233"/>
      <c r="J324" s="233"/>
      <c r="K324" s="228">
        <v>450</v>
      </c>
      <c r="L324" s="228">
        <v>350</v>
      </c>
      <c r="M324" s="244">
        <v>350</v>
      </c>
      <c r="N324" s="233"/>
      <c r="O324" s="301"/>
      <c r="P324" s="233"/>
      <c r="Q324" s="228">
        <v>350</v>
      </c>
      <c r="R324" s="228">
        <v>350</v>
      </c>
      <c r="S324" s="228" t="s">
        <v>295</v>
      </c>
      <c r="T324" s="228">
        <v>1</v>
      </c>
      <c r="U324" s="228" t="s">
        <v>296</v>
      </c>
      <c r="V324" s="236">
        <v>2002</v>
      </c>
      <c r="W324" s="233"/>
      <c r="X324" s="233"/>
      <c r="Y324" s="233"/>
      <c r="Z324" s="233"/>
      <c r="AA324" s="227"/>
      <c r="AB324" s="233"/>
      <c r="AC324" s="233"/>
      <c r="AD324" s="233"/>
      <c r="AE324" s="233"/>
      <c r="AF324" s="233"/>
      <c r="AG324" s="254"/>
      <c r="AH324" s="1316"/>
    </row>
    <row r="325" spans="1:34" s="1564" customFormat="1" ht="25.7" customHeight="1">
      <c r="A325" s="133"/>
      <c r="B325" s="903"/>
      <c r="C325" s="227" t="s">
        <v>2764</v>
      </c>
      <c r="D325" s="227" t="s">
        <v>20894</v>
      </c>
      <c r="E325" s="227" t="s">
        <v>14492</v>
      </c>
      <c r="F325" s="227" t="s">
        <v>12633</v>
      </c>
      <c r="G325" s="227"/>
      <c r="H325" s="227" t="s">
        <v>12633</v>
      </c>
      <c r="I325" s="233"/>
      <c r="J325" s="233"/>
      <c r="K325" s="500">
        <v>234</v>
      </c>
      <c r="L325" s="228"/>
      <c r="M325" s="500">
        <v>234</v>
      </c>
      <c r="N325" s="233"/>
      <c r="O325" s="301"/>
      <c r="P325" s="233"/>
      <c r="Q325" s="500">
        <v>234</v>
      </c>
      <c r="R325" s="500">
        <v>234</v>
      </c>
      <c r="S325" s="228" t="s">
        <v>295</v>
      </c>
      <c r="T325" s="228">
        <v>1</v>
      </c>
      <c r="U325" s="228" t="s">
        <v>296</v>
      </c>
      <c r="V325" s="236">
        <v>2001</v>
      </c>
      <c r="W325" s="233"/>
      <c r="X325" s="233"/>
      <c r="Y325" s="233"/>
      <c r="Z325" s="233"/>
      <c r="AA325" s="227"/>
      <c r="AB325" s="233"/>
      <c r="AC325" s="233"/>
      <c r="AD325" s="233"/>
      <c r="AE325" s="233"/>
      <c r="AF325" s="233"/>
      <c r="AG325" s="254"/>
      <c r="AH325" s="1316"/>
    </row>
    <row r="326" spans="1:34" s="1564" customFormat="1" ht="25.7" customHeight="1">
      <c r="A326" s="133"/>
      <c r="B326" s="903"/>
      <c r="C326" s="227" t="s">
        <v>2764</v>
      </c>
      <c r="D326" s="227" t="s">
        <v>20895</v>
      </c>
      <c r="E326" s="227" t="s">
        <v>17891</v>
      </c>
      <c r="F326" s="227" t="s">
        <v>12633</v>
      </c>
      <c r="G326" s="227"/>
      <c r="H326" s="227" t="s">
        <v>12633</v>
      </c>
      <c r="I326" s="233"/>
      <c r="J326" s="233"/>
      <c r="K326" s="228">
        <v>374</v>
      </c>
      <c r="L326" s="228">
        <v>350</v>
      </c>
      <c r="M326" s="228">
        <v>350</v>
      </c>
      <c r="N326" s="233"/>
      <c r="O326" s="301"/>
      <c r="P326" s="233"/>
      <c r="Q326" s="228">
        <v>350</v>
      </c>
      <c r="R326" s="228">
        <v>350</v>
      </c>
      <c r="S326" s="228" t="s">
        <v>295</v>
      </c>
      <c r="T326" s="228">
        <v>1</v>
      </c>
      <c r="U326" s="228" t="s">
        <v>296</v>
      </c>
      <c r="V326" s="236">
        <v>2019</v>
      </c>
      <c r="W326" s="233"/>
      <c r="X326" s="233"/>
      <c r="Y326" s="233"/>
      <c r="Z326" s="233"/>
      <c r="AA326" s="227"/>
      <c r="AB326" s="233"/>
      <c r="AC326" s="233"/>
      <c r="AD326" s="233"/>
      <c r="AE326" s="233"/>
      <c r="AF326" s="233"/>
      <c r="AG326" s="254"/>
      <c r="AH326" s="1316"/>
    </row>
    <row r="327" spans="1:34" s="1564" customFormat="1" ht="25.7" customHeight="1">
      <c r="A327" s="133"/>
      <c r="B327" s="903"/>
      <c r="C327" s="227" t="s">
        <v>2764</v>
      </c>
      <c r="D327" s="227" t="s">
        <v>20896</v>
      </c>
      <c r="E327" s="227" t="s">
        <v>8526</v>
      </c>
      <c r="F327" s="227" t="s">
        <v>2764</v>
      </c>
      <c r="G327" s="227"/>
      <c r="H327" s="227" t="s">
        <v>2764</v>
      </c>
      <c r="I327" s="233"/>
      <c r="J327" s="233"/>
      <c r="K327" s="228">
        <v>500</v>
      </c>
      <c r="L327" s="228">
        <v>500</v>
      </c>
      <c r="M327" s="244">
        <v>500</v>
      </c>
      <c r="N327" s="233"/>
      <c r="O327" s="301"/>
      <c r="P327" s="233"/>
      <c r="Q327" s="228">
        <v>300</v>
      </c>
      <c r="R327" s="228">
        <v>300</v>
      </c>
      <c r="S327" s="228" t="s">
        <v>295</v>
      </c>
      <c r="T327" s="228">
        <v>1</v>
      </c>
      <c r="U327" s="228" t="s">
        <v>296</v>
      </c>
      <c r="V327" s="236">
        <v>2004</v>
      </c>
      <c r="W327" s="233"/>
      <c r="X327" s="233"/>
      <c r="Y327" s="233"/>
      <c r="Z327" s="233"/>
      <c r="AA327" s="227"/>
      <c r="AB327" s="233"/>
      <c r="AC327" s="233"/>
      <c r="AD327" s="233"/>
      <c r="AE327" s="233"/>
      <c r="AF327" s="233"/>
      <c r="AG327" s="254"/>
      <c r="AH327" s="1316"/>
    </row>
    <row r="328" spans="1:34" s="1564" customFormat="1" ht="25.7" customHeight="1">
      <c r="A328" s="133"/>
      <c r="B328" s="903"/>
      <c r="C328" s="227" t="s">
        <v>2764</v>
      </c>
      <c r="D328" s="227" t="s">
        <v>20897</v>
      </c>
      <c r="E328" s="227" t="s">
        <v>8527</v>
      </c>
      <c r="F328" s="227" t="s">
        <v>2764</v>
      </c>
      <c r="G328" s="227"/>
      <c r="H328" s="227" t="s">
        <v>2764</v>
      </c>
      <c r="I328" s="233"/>
      <c r="J328" s="233"/>
      <c r="K328" s="228">
        <v>470</v>
      </c>
      <c r="L328" s="228">
        <v>470</v>
      </c>
      <c r="M328" s="244">
        <v>470</v>
      </c>
      <c r="N328" s="233"/>
      <c r="O328" s="301"/>
      <c r="P328" s="233"/>
      <c r="Q328" s="228">
        <v>300</v>
      </c>
      <c r="R328" s="228">
        <v>300</v>
      </c>
      <c r="S328" s="228" t="s">
        <v>295</v>
      </c>
      <c r="T328" s="228">
        <v>1</v>
      </c>
      <c r="U328" s="228" t="s">
        <v>296</v>
      </c>
      <c r="V328" s="236">
        <v>2008</v>
      </c>
      <c r="W328" s="233"/>
      <c r="X328" s="233"/>
      <c r="Y328" s="233"/>
      <c r="Z328" s="233"/>
      <c r="AA328" s="227"/>
      <c r="AB328" s="233"/>
      <c r="AC328" s="233"/>
      <c r="AD328" s="233"/>
      <c r="AE328" s="233"/>
      <c r="AF328" s="233"/>
      <c r="AG328" s="254"/>
      <c r="AH328" s="1316"/>
    </row>
    <row r="329" spans="1:34" s="1564" customFormat="1" ht="25.7" customHeight="1">
      <c r="A329" s="133"/>
      <c r="B329" s="903"/>
      <c r="C329" s="227" t="s">
        <v>2764</v>
      </c>
      <c r="D329" s="227" t="s">
        <v>20898</v>
      </c>
      <c r="E329" s="227" t="s">
        <v>8528</v>
      </c>
      <c r="F329" s="227" t="s">
        <v>2764</v>
      </c>
      <c r="G329" s="227"/>
      <c r="H329" s="227" t="s">
        <v>8529</v>
      </c>
      <c r="I329" s="233"/>
      <c r="J329" s="233"/>
      <c r="K329" s="228">
        <v>500</v>
      </c>
      <c r="L329" s="228">
        <v>500</v>
      </c>
      <c r="M329" s="244">
        <v>500</v>
      </c>
      <c r="N329" s="233"/>
      <c r="O329" s="301"/>
      <c r="P329" s="233"/>
      <c r="Q329" s="228">
        <v>300</v>
      </c>
      <c r="R329" s="228">
        <v>300</v>
      </c>
      <c r="S329" s="228" t="s">
        <v>295</v>
      </c>
      <c r="T329" s="228">
        <v>1</v>
      </c>
      <c r="U329" s="228" t="s">
        <v>296</v>
      </c>
      <c r="V329" s="236">
        <v>2008</v>
      </c>
      <c r="W329" s="233"/>
      <c r="X329" s="233"/>
      <c r="Y329" s="233"/>
      <c r="Z329" s="233"/>
      <c r="AA329" s="227"/>
      <c r="AB329" s="233"/>
      <c r="AC329" s="233"/>
      <c r="AD329" s="233"/>
      <c r="AE329" s="233"/>
      <c r="AF329" s="233"/>
      <c r="AG329" s="254"/>
      <c r="AH329" s="1316"/>
    </row>
    <row r="330" spans="1:34" s="1564" customFormat="1" ht="25.7" customHeight="1">
      <c r="A330" s="133"/>
      <c r="B330" s="903"/>
      <c r="C330" s="227" t="s">
        <v>2764</v>
      </c>
      <c r="D330" s="227" t="s">
        <v>19824</v>
      </c>
      <c r="E330" s="227" t="s">
        <v>8530</v>
      </c>
      <c r="F330" s="227" t="s">
        <v>2764</v>
      </c>
      <c r="G330" s="227"/>
      <c r="H330" s="227" t="s">
        <v>2766</v>
      </c>
      <c r="I330" s="233"/>
      <c r="J330" s="233"/>
      <c r="K330" s="228">
        <v>644</v>
      </c>
      <c r="L330" s="228">
        <v>530</v>
      </c>
      <c r="M330" s="244">
        <v>530</v>
      </c>
      <c r="N330" s="233"/>
      <c r="O330" s="301"/>
      <c r="P330" s="233"/>
      <c r="Q330" s="228">
        <v>414</v>
      </c>
      <c r="R330" s="228">
        <v>414</v>
      </c>
      <c r="S330" s="228" t="s">
        <v>5294</v>
      </c>
      <c r="T330" s="228">
        <v>1</v>
      </c>
      <c r="U330" s="228" t="s">
        <v>296</v>
      </c>
      <c r="V330" s="236">
        <v>2008</v>
      </c>
      <c r="W330" s="233"/>
      <c r="X330" s="233"/>
      <c r="Y330" s="233"/>
      <c r="Z330" s="233"/>
      <c r="AA330" s="227"/>
      <c r="AB330" s="233"/>
      <c r="AC330" s="233"/>
      <c r="AD330" s="233"/>
      <c r="AE330" s="233"/>
      <c r="AF330" s="233"/>
      <c r="AG330" s="254"/>
      <c r="AH330" s="1316"/>
    </row>
    <row r="331" spans="1:34" s="1564" customFormat="1" ht="25.7" customHeight="1">
      <c r="A331" s="133"/>
      <c r="B331" s="903"/>
      <c r="C331" s="227" t="s">
        <v>2764</v>
      </c>
      <c r="D331" s="227" t="s">
        <v>20899</v>
      </c>
      <c r="E331" s="227" t="s">
        <v>8531</v>
      </c>
      <c r="F331" s="227" t="s">
        <v>2764</v>
      </c>
      <c r="G331" s="227"/>
      <c r="H331" s="227" t="s">
        <v>2766</v>
      </c>
      <c r="I331" s="233"/>
      <c r="J331" s="233"/>
      <c r="K331" s="228">
        <v>500</v>
      </c>
      <c r="L331" s="228">
        <v>500</v>
      </c>
      <c r="M331" s="244">
        <v>500</v>
      </c>
      <c r="N331" s="233" t="s">
        <v>8491</v>
      </c>
      <c r="O331" s="301"/>
      <c r="P331" s="233"/>
      <c r="Q331" s="228">
        <v>300</v>
      </c>
      <c r="R331" s="228">
        <v>300</v>
      </c>
      <c r="S331" s="228" t="s">
        <v>295</v>
      </c>
      <c r="T331" s="228">
        <v>1</v>
      </c>
      <c r="U331" s="228" t="s">
        <v>296</v>
      </c>
      <c r="V331" s="236">
        <v>2009</v>
      </c>
      <c r="W331" s="233"/>
      <c r="X331" s="233"/>
      <c r="Y331" s="233"/>
      <c r="Z331" s="233"/>
      <c r="AA331" s="227"/>
      <c r="AB331" s="233"/>
      <c r="AC331" s="233"/>
      <c r="AD331" s="233"/>
      <c r="AE331" s="233"/>
      <c r="AF331" s="233"/>
      <c r="AG331" s="254"/>
      <c r="AH331" s="1316"/>
    </row>
    <row r="332" spans="1:34" s="1564" customFormat="1" ht="25.7" customHeight="1">
      <c r="A332" s="133"/>
      <c r="B332" s="903"/>
      <c r="C332" s="227" t="s">
        <v>2764</v>
      </c>
      <c r="D332" s="227" t="s">
        <v>20900</v>
      </c>
      <c r="E332" s="227" t="s">
        <v>8532</v>
      </c>
      <c r="F332" s="227" t="s">
        <v>2764</v>
      </c>
      <c r="G332" s="227"/>
      <c r="H332" s="227" t="s">
        <v>2766</v>
      </c>
      <c r="I332" s="233"/>
      <c r="J332" s="233"/>
      <c r="K332" s="228">
        <v>380</v>
      </c>
      <c r="L332" s="228">
        <v>380</v>
      </c>
      <c r="M332" s="244">
        <v>380</v>
      </c>
      <c r="N332" s="233"/>
      <c r="O332" s="301"/>
      <c r="P332" s="233"/>
      <c r="Q332" s="228">
        <v>300</v>
      </c>
      <c r="R332" s="228">
        <v>300</v>
      </c>
      <c r="S332" s="228" t="s">
        <v>295</v>
      </c>
      <c r="T332" s="228">
        <v>1</v>
      </c>
      <c r="U332" s="228" t="s">
        <v>296</v>
      </c>
      <c r="V332" s="236">
        <v>2009</v>
      </c>
      <c r="W332" s="233"/>
      <c r="X332" s="233"/>
      <c r="Y332" s="233"/>
      <c r="Z332" s="233"/>
      <c r="AA332" s="227"/>
      <c r="AB332" s="233"/>
      <c r="AC332" s="233"/>
      <c r="AD332" s="233"/>
      <c r="AE332" s="233"/>
      <c r="AF332" s="233"/>
      <c r="AG332" s="254"/>
      <c r="AH332" s="1316"/>
    </row>
    <row r="333" spans="1:34" s="1564" customFormat="1" ht="25.7" customHeight="1">
      <c r="A333" s="133"/>
      <c r="B333" s="903"/>
      <c r="C333" s="227" t="s">
        <v>2764</v>
      </c>
      <c r="D333" s="227" t="s">
        <v>20901</v>
      </c>
      <c r="E333" s="227" t="s">
        <v>8533</v>
      </c>
      <c r="F333" s="227" t="s">
        <v>2764</v>
      </c>
      <c r="G333" s="227"/>
      <c r="H333" s="227" t="s">
        <v>2766</v>
      </c>
      <c r="I333" s="233"/>
      <c r="J333" s="233"/>
      <c r="K333" s="228">
        <v>500</v>
      </c>
      <c r="L333" s="228">
        <v>500</v>
      </c>
      <c r="M333" s="244">
        <v>500</v>
      </c>
      <c r="N333" s="233"/>
      <c r="O333" s="301"/>
      <c r="P333" s="233"/>
      <c r="Q333" s="228">
        <v>500</v>
      </c>
      <c r="R333" s="228">
        <v>500</v>
      </c>
      <c r="S333" s="228" t="s">
        <v>8534</v>
      </c>
      <c r="T333" s="228">
        <v>1</v>
      </c>
      <c r="U333" s="228" t="s">
        <v>296</v>
      </c>
      <c r="V333" s="236">
        <v>2007</v>
      </c>
      <c r="W333" s="233"/>
      <c r="X333" s="233"/>
      <c r="Y333" s="233"/>
      <c r="Z333" s="233"/>
      <c r="AA333" s="227"/>
      <c r="AB333" s="233"/>
      <c r="AC333" s="233"/>
      <c r="AD333" s="233"/>
      <c r="AE333" s="233"/>
      <c r="AF333" s="233"/>
      <c r="AG333" s="254"/>
      <c r="AH333" s="1316"/>
    </row>
    <row r="334" spans="1:34" s="1564" customFormat="1" ht="25.7" customHeight="1">
      <c r="A334" s="133"/>
      <c r="B334" s="903"/>
      <c r="C334" s="227" t="s">
        <v>2764</v>
      </c>
      <c r="D334" s="227" t="s">
        <v>20902</v>
      </c>
      <c r="E334" s="227" t="s">
        <v>8535</v>
      </c>
      <c r="F334" s="227" t="s">
        <v>2764</v>
      </c>
      <c r="G334" s="227"/>
      <c r="H334" s="227" t="s">
        <v>2766</v>
      </c>
      <c r="I334" s="233"/>
      <c r="J334" s="233"/>
      <c r="K334" s="228">
        <v>414</v>
      </c>
      <c r="L334" s="228">
        <v>414</v>
      </c>
      <c r="M334" s="244">
        <v>414</v>
      </c>
      <c r="N334" s="233"/>
      <c r="O334" s="301"/>
      <c r="P334" s="233"/>
      <c r="Q334" s="228">
        <v>414</v>
      </c>
      <c r="R334" s="228">
        <v>414</v>
      </c>
      <c r="S334" s="228" t="s">
        <v>8536</v>
      </c>
      <c r="T334" s="228">
        <v>1</v>
      </c>
      <c r="U334" s="228" t="s">
        <v>296</v>
      </c>
      <c r="V334" s="236">
        <v>2008</v>
      </c>
      <c r="W334" s="233"/>
      <c r="X334" s="233"/>
      <c r="Y334" s="233"/>
      <c r="Z334" s="233"/>
      <c r="AA334" s="227"/>
      <c r="AB334" s="233"/>
      <c r="AC334" s="233"/>
      <c r="AD334" s="233"/>
      <c r="AE334" s="233"/>
      <c r="AF334" s="233"/>
      <c r="AG334" s="254"/>
      <c r="AH334" s="1316"/>
    </row>
    <row r="335" spans="1:34" s="1564" customFormat="1" ht="25.7" customHeight="1">
      <c r="A335" s="133"/>
      <c r="B335" s="903"/>
      <c r="C335" s="227" t="s">
        <v>2764</v>
      </c>
      <c r="D335" s="227" t="s">
        <v>20903</v>
      </c>
      <c r="E335" s="227" t="s">
        <v>8537</v>
      </c>
      <c r="F335" s="227" t="s">
        <v>2764</v>
      </c>
      <c r="G335" s="227"/>
      <c r="H335" s="227" t="s">
        <v>2766</v>
      </c>
      <c r="I335" s="233"/>
      <c r="J335" s="400"/>
      <c r="K335" s="228">
        <v>456</v>
      </c>
      <c r="L335" s="228">
        <v>456</v>
      </c>
      <c r="M335" s="244">
        <v>456</v>
      </c>
      <c r="N335" s="233"/>
      <c r="O335" s="301"/>
      <c r="P335" s="233"/>
      <c r="Q335" s="228">
        <v>456</v>
      </c>
      <c r="R335" s="228">
        <v>456</v>
      </c>
      <c r="S335" s="228" t="s">
        <v>8538</v>
      </c>
      <c r="T335" s="228">
        <v>1</v>
      </c>
      <c r="U335" s="228" t="s">
        <v>296</v>
      </c>
      <c r="V335" s="236">
        <v>2008</v>
      </c>
      <c r="W335" s="233"/>
      <c r="X335" s="233"/>
      <c r="Y335" s="233"/>
      <c r="Z335" s="233"/>
      <c r="AA335" s="227"/>
      <c r="AB335" s="233"/>
      <c r="AC335" s="233"/>
      <c r="AD335" s="233"/>
      <c r="AE335" s="233"/>
      <c r="AF335" s="233"/>
      <c r="AG335" s="254"/>
      <c r="AH335" s="1316"/>
    </row>
    <row r="336" spans="1:34" s="1564" customFormat="1" ht="25.7" customHeight="1">
      <c r="A336" s="133"/>
      <c r="B336" s="903"/>
      <c r="C336" s="227" t="s">
        <v>2764</v>
      </c>
      <c r="D336" s="227" t="s">
        <v>20904</v>
      </c>
      <c r="E336" s="227" t="s">
        <v>8540</v>
      </c>
      <c r="F336" s="227" t="s">
        <v>2764</v>
      </c>
      <c r="G336" s="227"/>
      <c r="H336" s="227" t="s">
        <v>2766</v>
      </c>
      <c r="I336" s="233"/>
      <c r="J336" s="400"/>
      <c r="K336" s="228">
        <v>390</v>
      </c>
      <c r="L336" s="228">
        <v>390</v>
      </c>
      <c r="M336" s="244">
        <v>390</v>
      </c>
      <c r="N336" s="233"/>
      <c r="O336" s="301"/>
      <c r="P336" s="233"/>
      <c r="Q336" s="228">
        <v>390</v>
      </c>
      <c r="R336" s="228">
        <v>390</v>
      </c>
      <c r="S336" s="228" t="s">
        <v>6966</v>
      </c>
      <c r="T336" s="228">
        <v>1</v>
      </c>
      <c r="U336" s="228" t="s">
        <v>296</v>
      </c>
      <c r="V336" s="236">
        <v>2014</v>
      </c>
      <c r="W336" s="233"/>
      <c r="X336" s="233"/>
      <c r="Y336" s="233"/>
      <c r="Z336" s="233"/>
      <c r="AA336" s="227"/>
      <c r="AB336" s="233"/>
      <c r="AC336" s="233"/>
      <c r="AD336" s="233"/>
      <c r="AE336" s="233"/>
      <c r="AF336" s="233"/>
      <c r="AG336" s="254"/>
      <c r="AH336" s="1316"/>
    </row>
    <row r="337" spans="1:34" s="1564" customFormat="1" ht="25.7" customHeight="1">
      <c r="A337" s="133"/>
      <c r="B337" s="903"/>
      <c r="C337" s="227" t="s">
        <v>2764</v>
      </c>
      <c r="D337" s="227" t="s">
        <v>20905</v>
      </c>
      <c r="E337" s="227" t="s">
        <v>17892</v>
      </c>
      <c r="F337" s="227" t="s">
        <v>2764</v>
      </c>
      <c r="G337" s="227"/>
      <c r="H337" s="227" t="s">
        <v>2766</v>
      </c>
      <c r="I337" s="233"/>
      <c r="J337" s="400"/>
      <c r="K337" s="228">
        <v>374</v>
      </c>
      <c r="L337" s="228">
        <v>374</v>
      </c>
      <c r="M337" s="244">
        <v>374</v>
      </c>
      <c r="N337" s="233"/>
      <c r="O337" s="301"/>
      <c r="P337" s="233"/>
      <c r="Q337" s="228">
        <v>374</v>
      </c>
      <c r="R337" s="228">
        <v>374</v>
      </c>
      <c r="S337" s="228" t="s">
        <v>5807</v>
      </c>
      <c r="T337" s="228">
        <v>1</v>
      </c>
      <c r="U337" s="228" t="s">
        <v>296</v>
      </c>
      <c r="V337" s="236">
        <v>2016</v>
      </c>
      <c r="W337" s="233"/>
      <c r="X337" s="233"/>
      <c r="Y337" s="233"/>
      <c r="Z337" s="233"/>
      <c r="AA337" s="227"/>
      <c r="AB337" s="233"/>
      <c r="AC337" s="233"/>
      <c r="AD337" s="233"/>
      <c r="AE337" s="233"/>
      <c r="AF337" s="233"/>
      <c r="AG337" s="254"/>
      <c r="AH337" s="1316"/>
    </row>
    <row r="338" spans="1:34" s="1564" customFormat="1" ht="25.7" customHeight="1">
      <c r="A338" s="133"/>
      <c r="B338" s="903"/>
      <c r="C338" s="227" t="s">
        <v>2764</v>
      </c>
      <c r="D338" s="227" t="s">
        <v>20906</v>
      </c>
      <c r="E338" s="227" t="s">
        <v>8541</v>
      </c>
      <c r="F338" s="227" t="s">
        <v>2764</v>
      </c>
      <c r="G338" s="227"/>
      <c r="H338" s="227" t="s">
        <v>2766</v>
      </c>
      <c r="I338" s="233"/>
      <c r="J338" s="400"/>
      <c r="K338" s="228">
        <v>414</v>
      </c>
      <c r="L338" s="228">
        <v>414</v>
      </c>
      <c r="M338" s="244">
        <v>414</v>
      </c>
      <c r="N338" s="233"/>
      <c r="O338" s="301"/>
      <c r="P338" s="233"/>
      <c r="Q338" s="228">
        <v>414</v>
      </c>
      <c r="R338" s="228">
        <v>414</v>
      </c>
      <c r="S338" s="228" t="s">
        <v>6966</v>
      </c>
      <c r="T338" s="228">
        <v>1</v>
      </c>
      <c r="U338" s="228" t="s">
        <v>296</v>
      </c>
      <c r="V338" s="236">
        <v>2017</v>
      </c>
      <c r="W338" s="233"/>
      <c r="X338" s="233"/>
      <c r="Y338" s="233"/>
      <c r="Z338" s="233"/>
      <c r="AA338" s="227"/>
      <c r="AB338" s="233"/>
      <c r="AC338" s="233"/>
      <c r="AD338" s="233"/>
      <c r="AE338" s="233"/>
      <c r="AF338" s="233"/>
      <c r="AG338" s="254"/>
      <c r="AH338" s="1316"/>
    </row>
    <row r="339" spans="1:34" s="1564" customFormat="1" ht="25.7" customHeight="1">
      <c r="A339" s="133"/>
      <c r="B339" s="903"/>
      <c r="C339" s="227" t="s">
        <v>2764</v>
      </c>
      <c r="D339" s="227" t="s">
        <v>20907</v>
      </c>
      <c r="E339" s="227" t="s">
        <v>9856</v>
      </c>
      <c r="F339" s="227" t="s">
        <v>2764</v>
      </c>
      <c r="G339" s="227"/>
      <c r="H339" s="227" t="s">
        <v>2766</v>
      </c>
      <c r="I339" s="233"/>
      <c r="J339" s="400"/>
      <c r="K339" s="228">
        <v>400</v>
      </c>
      <c r="L339" s="228">
        <v>400</v>
      </c>
      <c r="M339" s="244">
        <v>400</v>
      </c>
      <c r="N339" s="228"/>
      <c r="O339" s="228"/>
      <c r="P339" s="228"/>
      <c r="Q339" s="228">
        <v>400</v>
      </c>
      <c r="R339" s="228">
        <v>400</v>
      </c>
      <c r="S339" s="228" t="s">
        <v>6966</v>
      </c>
      <c r="T339" s="228">
        <v>1</v>
      </c>
      <c r="U339" s="228" t="s">
        <v>296</v>
      </c>
      <c r="V339" s="236">
        <v>2004</v>
      </c>
      <c r="W339" s="233"/>
      <c r="X339" s="233"/>
      <c r="Y339" s="233"/>
      <c r="Z339" s="233"/>
      <c r="AA339" s="227"/>
      <c r="AB339" s="233"/>
      <c r="AC339" s="233"/>
      <c r="AD339" s="233"/>
      <c r="AE339" s="233"/>
      <c r="AF339" s="233"/>
      <c r="AG339" s="254"/>
      <c r="AH339" s="1316"/>
    </row>
    <row r="340" spans="1:34" s="1564" customFormat="1" ht="25.7" customHeight="1">
      <c r="A340" s="133"/>
      <c r="B340" s="903"/>
      <c r="C340" s="227" t="s">
        <v>2764</v>
      </c>
      <c r="D340" s="227" t="s">
        <v>20908</v>
      </c>
      <c r="E340" s="227" t="s">
        <v>9857</v>
      </c>
      <c r="F340" s="227" t="s">
        <v>2764</v>
      </c>
      <c r="G340" s="227"/>
      <c r="H340" s="227" t="s">
        <v>2766</v>
      </c>
      <c r="I340" s="233"/>
      <c r="J340" s="400"/>
      <c r="K340" s="228">
        <v>300</v>
      </c>
      <c r="L340" s="228">
        <v>300</v>
      </c>
      <c r="M340" s="244">
        <v>300</v>
      </c>
      <c r="N340" s="228"/>
      <c r="O340" s="228"/>
      <c r="P340" s="228"/>
      <c r="Q340" s="228">
        <v>300</v>
      </c>
      <c r="R340" s="228">
        <v>300</v>
      </c>
      <c r="S340" s="228" t="s">
        <v>6966</v>
      </c>
      <c r="T340" s="228">
        <v>1</v>
      </c>
      <c r="U340" s="228" t="s">
        <v>296</v>
      </c>
      <c r="V340" s="236">
        <v>2005</v>
      </c>
      <c r="W340" s="233"/>
      <c r="X340" s="233"/>
      <c r="Y340" s="233"/>
      <c r="Z340" s="233"/>
      <c r="AA340" s="227"/>
      <c r="AB340" s="233"/>
      <c r="AC340" s="233"/>
      <c r="AD340" s="233"/>
      <c r="AE340" s="233"/>
      <c r="AF340" s="233"/>
      <c r="AG340" s="254"/>
      <c r="AH340" s="1316"/>
    </row>
    <row r="341" spans="1:34" s="1564" customFormat="1" ht="25.7" customHeight="1">
      <c r="A341" s="133"/>
      <c r="B341" s="903"/>
      <c r="C341" s="227" t="s">
        <v>2764</v>
      </c>
      <c r="D341" s="227" t="s">
        <v>20909</v>
      </c>
      <c r="E341" s="227" t="s">
        <v>9858</v>
      </c>
      <c r="F341" s="227" t="s">
        <v>2764</v>
      </c>
      <c r="G341" s="227"/>
      <c r="H341" s="227" t="s">
        <v>2766</v>
      </c>
      <c r="I341" s="233"/>
      <c r="J341" s="400"/>
      <c r="K341" s="228">
        <v>1560</v>
      </c>
      <c r="L341" s="228">
        <v>1560</v>
      </c>
      <c r="M341" s="244">
        <v>1560</v>
      </c>
      <c r="N341" s="228"/>
      <c r="O341" s="228"/>
      <c r="P341" s="228"/>
      <c r="Q341" s="228">
        <v>1560</v>
      </c>
      <c r="R341" s="228">
        <v>1560</v>
      </c>
      <c r="S341" s="228" t="s">
        <v>6966</v>
      </c>
      <c r="T341" s="228">
        <v>1</v>
      </c>
      <c r="U341" s="228" t="s">
        <v>296</v>
      </c>
      <c r="V341" s="236">
        <v>2006</v>
      </c>
      <c r="W341" s="233"/>
      <c r="X341" s="233"/>
      <c r="Y341" s="233"/>
      <c r="Z341" s="233"/>
      <c r="AA341" s="227"/>
      <c r="AB341" s="233"/>
      <c r="AC341" s="233"/>
      <c r="AD341" s="233"/>
      <c r="AE341" s="233"/>
      <c r="AF341" s="233"/>
      <c r="AG341" s="254"/>
      <c r="AH341" s="1316"/>
    </row>
    <row r="342" spans="1:34" s="1564" customFormat="1" ht="25.7" customHeight="1">
      <c r="A342" s="133"/>
      <c r="B342" s="903"/>
      <c r="C342" s="227" t="s">
        <v>12633</v>
      </c>
      <c r="D342" s="227" t="s">
        <v>20910</v>
      </c>
      <c r="E342" s="227" t="s">
        <v>16467</v>
      </c>
      <c r="F342" s="227" t="s">
        <v>12633</v>
      </c>
      <c r="G342" s="227"/>
      <c r="H342" s="227" t="s">
        <v>12635</v>
      </c>
      <c r="I342" s="233"/>
      <c r="J342" s="400"/>
      <c r="K342" s="228">
        <v>400</v>
      </c>
      <c r="L342" s="228">
        <v>400</v>
      </c>
      <c r="M342" s="244">
        <v>400</v>
      </c>
      <c r="N342" s="228"/>
      <c r="O342" s="228"/>
      <c r="P342" s="228"/>
      <c r="Q342" s="228">
        <v>400</v>
      </c>
      <c r="R342" s="228">
        <v>400</v>
      </c>
      <c r="S342" s="228" t="s">
        <v>6966</v>
      </c>
      <c r="T342" s="228">
        <v>1</v>
      </c>
      <c r="U342" s="228" t="s">
        <v>296</v>
      </c>
      <c r="V342" s="236">
        <v>2008</v>
      </c>
      <c r="W342" s="233"/>
      <c r="X342" s="233"/>
      <c r="Y342" s="233"/>
      <c r="Z342" s="233"/>
      <c r="AA342" s="227"/>
      <c r="AB342" s="233"/>
      <c r="AC342" s="233"/>
      <c r="AD342" s="233"/>
      <c r="AE342" s="233"/>
      <c r="AF342" s="233"/>
      <c r="AG342" s="254"/>
      <c r="AH342" s="1316"/>
    </row>
    <row r="343" spans="1:34" s="1564" customFormat="1" ht="25.7" customHeight="1">
      <c r="A343" s="133"/>
      <c r="B343" s="903"/>
      <c r="C343" s="227" t="s">
        <v>2764</v>
      </c>
      <c r="D343" s="227" t="s">
        <v>20911</v>
      </c>
      <c r="E343" s="227" t="s">
        <v>9859</v>
      </c>
      <c r="F343" s="227" t="s">
        <v>2764</v>
      </c>
      <c r="G343" s="227"/>
      <c r="H343" s="227" t="s">
        <v>2766</v>
      </c>
      <c r="I343" s="233"/>
      <c r="J343" s="400"/>
      <c r="K343" s="228">
        <v>450</v>
      </c>
      <c r="L343" s="228">
        <v>450</v>
      </c>
      <c r="M343" s="244">
        <v>450</v>
      </c>
      <c r="N343" s="228"/>
      <c r="O343" s="228"/>
      <c r="P343" s="228"/>
      <c r="Q343" s="228">
        <v>450</v>
      </c>
      <c r="R343" s="228">
        <v>450</v>
      </c>
      <c r="S343" s="228" t="s">
        <v>6966</v>
      </c>
      <c r="T343" s="228">
        <v>1</v>
      </c>
      <c r="U343" s="228" t="s">
        <v>296</v>
      </c>
      <c r="V343" s="236">
        <v>2009</v>
      </c>
      <c r="W343" s="233"/>
      <c r="X343" s="233"/>
      <c r="Y343" s="233"/>
      <c r="Z343" s="233"/>
      <c r="AA343" s="227"/>
      <c r="AB343" s="233"/>
      <c r="AC343" s="233"/>
      <c r="AD343" s="233"/>
      <c r="AE343" s="233"/>
      <c r="AF343" s="233"/>
      <c r="AG343" s="254"/>
      <c r="AH343" s="1316"/>
    </row>
    <row r="344" spans="1:34" s="1564" customFormat="1" ht="25.7" customHeight="1">
      <c r="A344" s="133"/>
      <c r="B344" s="903"/>
      <c r="C344" s="227" t="s">
        <v>2764</v>
      </c>
      <c r="D344" s="227" t="s">
        <v>20912</v>
      </c>
      <c r="E344" s="227" t="s">
        <v>9860</v>
      </c>
      <c r="F344" s="227" t="s">
        <v>2764</v>
      </c>
      <c r="G344" s="227"/>
      <c r="H344" s="227" t="s">
        <v>2764</v>
      </c>
      <c r="I344" s="233"/>
      <c r="J344" s="400"/>
      <c r="K344" s="228">
        <v>924</v>
      </c>
      <c r="L344" s="228">
        <v>924</v>
      </c>
      <c r="M344" s="244">
        <v>924</v>
      </c>
      <c r="N344" s="228"/>
      <c r="O344" s="228"/>
      <c r="P344" s="228"/>
      <c r="Q344" s="228">
        <v>924</v>
      </c>
      <c r="R344" s="228">
        <v>924</v>
      </c>
      <c r="S344" s="228" t="s">
        <v>6966</v>
      </c>
      <c r="T344" s="228">
        <v>2</v>
      </c>
      <c r="U344" s="228" t="s">
        <v>296</v>
      </c>
      <c r="V344" s="236">
        <v>2013</v>
      </c>
      <c r="W344" s="233"/>
      <c r="X344" s="233"/>
      <c r="Y344" s="233"/>
      <c r="Z344" s="233"/>
      <c r="AA344" s="227"/>
      <c r="AB344" s="233"/>
      <c r="AC344" s="233"/>
      <c r="AD344" s="233"/>
      <c r="AE344" s="233"/>
      <c r="AF344" s="233"/>
      <c r="AG344" s="254"/>
      <c r="AH344" s="1316"/>
    </row>
    <row r="345" spans="1:34" s="1564" customFormat="1" ht="25.7" customHeight="1">
      <c r="A345" s="133"/>
      <c r="B345" s="903"/>
      <c r="C345" s="227" t="s">
        <v>2764</v>
      </c>
      <c r="D345" s="227" t="s">
        <v>20913</v>
      </c>
      <c r="E345" s="227" t="s">
        <v>9861</v>
      </c>
      <c r="F345" s="227" t="s">
        <v>2764</v>
      </c>
      <c r="G345" s="227"/>
      <c r="H345" s="227" t="s">
        <v>9862</v>
      </c>
      <c r="I345" s="233"/>
      <c r="J345" s="400"/>
      <c r="K345" s="228">
        <v>440</v>
      </c>
      <c r="L345" s="228">
        <v>440</v>
      </c>
      <c r="M345" s="244">
        <v>440</v>
      </c>
      <c r="N345" s="228"/>
      <c r="O345" s="228"/>
      <c r="P345" s="228"/>
      <c r="Q345" s="228">
        <v>440</v>
      </c>
      <c r="R345" s="228">
        <v>440</v>
      </c>
      <c r="S345" s="228" t="s">
        <v>6966</v>
      </c>
      <c r="T345" s="228">
        <v>1</v>
      </c>
      <c r="U345" s="228" t="s">
        <v>296</v>
      </c>
      <c r="V345" s="236">
        <v>2010</v>
      </c>
      <c r="W345" s="233"/>
      <c r="X345" s="233"/>
      <c r="Y345" s="233"/>
      <c r="Z345" s="233"/>
      <c r="AA345" s="227"/>
      <c r="AB345" s="233"/>
      <c r="AC345" s="233"/>
      <c r="AD345" s="233"/>
      <c r="AE345" s="233"/>
      <c r="AF345" s="233"/>
      <c r="AG345" s="254"/>
      <c r="AH345" s="1316"/>
    </row>
    <row r="346" spans="1:34" s="1564" customFormat="1" ht="25.7" customHeight="1">
      <c r="A346" s="133"/>
      <c r="B346" s="903"/>
      <c r="C346" s="227" t="s">
        <v>2764</v>
      </c>
      <c r="D346" s="227" t="s">
        <v>20914</v>
      </c>
      <c r="E346" s="227" t="s">
        <v>17893</v>
      </c>
      <c r="F346" s="227" t="s">
        <v>2764</v>
      </c>
      <c r="G346" s="227"/>
      <c r="H346" s="227" t="s">
        <v>9863</v>
      </c>
      <c r="I346" s="233"/>
      <c r="J346" s="400"/>
      <c r="K346" s="228">
        <v>750</v>
      </c>
      <c r="L346" s="228">
        <v>750</v>
      </c>
      <c r="M346" s="244">
        <v>750</v>
      </c>
      <c r="N346" s="228"/>
      <c r="O346" s="228"/>
      <c r="P346" s="228"/>
      <c r="Q346" s="228">
        <v>750</v>
      </c>
      <c r="R346" s="228">
        <v>750</v>
      </c>
      <c r="S346" s="228" t="s">
        <v>6966</v>
      </c>
      <c r="T346" s="228">
        <v>1</v>
      </c>
      <c r="U346" s="228" t="s">
        <v>296</v>
      </c>
      <c r="V346" s="236">
        <v>2012</v>
      </c>
      <c r="W346" s="233"/>
      <c r="X346" s="233"/>
      <c r="Y346" s="233"/>
      <c r="Z346" s="233"/>
      <c r="AA346" s="227"/>
      <c r="AB346" s="233"/>
      <c r="AC346" s="233"/>
      <c r="AD346" s="233"/>
      <c r="AE346" s="233"/>
      <c r="AF346" s="233"/>
      <c r="AG346" s="254"/>
      <c r="AH346" s="1316"/>
    </row>
    <row r="347" spans="1:34" s="1564" customFormat="1" ht="25.7" customHeight="1">
      <c r="A347" s="133"/>
      <c r="B347" s="903"/>
      <c r="C347" s="227" t="s">
        <v>2764</v>
      </c>
      <c r="D347" s="227" t="s">
        <v>20915</v>
      </c>
      <c r="E347" s="227" t="s">
        <v>9864</v>
      </c>
      <c r="F347" s="227" t="s">
        <v>2764</v>
      </c>
      <c r="G347" s="227"/>
      <c r="H347" s="227" t="s">
        <v>2766</v>
      </c>
      <c r="I347" s="233"/>
      <c r="J347" s="400"/>
      <c r="K347" s="228">
        <v>300</v>
      </c>
      <c r="L347" s="228">
        <v>300</v>
      </c>
      <c r="M347" s="244">
        <v>300</v>
      </c>
      <c r="N347" s="228"/>
      <c r="O347" s="228"/>
      <c r="P347" s="228"/>
      <c r="Q347" s="228">
        <v>300</v>
      </c>
      <c r="R347" s="228">
        <v>300</v>
      </c>
      <c r="S347" s="228" t="s">
        <v>6966</v>
      </c>
      <c r="T347" s="228">
        <v>2</v>
      </c>
      <c r="U347" s="228" t="s">
        <v>296</v>
      </c>
      <c r="V347" s="236">
        <v>2015</v>
      </c>
      <c r="W347" s="233"/>
      <c r="X347" s="233"/>
      <c r="Y347" s="233"/>
      <c r="Z347" s="233"/>
      <c r="AA347" s="227"/>
      <c r="AB347" s="233"/>
      <c r="AC347" s="233"/>
      <c r="AD347" s="233"/>
      <c r="AE347" s="233"/>
      <c r="AF347" s="233"/>
      <c r="AG347" s="254"/>
      <c r="AH347" s="1316"/>
    </row>
    <row r="348" spans="1:34" s="1564" customFormat="1" ht="25.7" customHeight="1">
      <c r="A348" s="133"/>
      <c r="B348" s="903"/>
      <c r="C348" s="227" t="s">
        <v>2764</v>
      </c>
      <c r="D348" s="227" t="s">
        <v>20916</v>
      </c>
      <c r="E348" s="227" t="s">
        <v>9865</v>
      </c>
      <c r="F348" s="227" t="s">
        <v>2764</v>
      </c>
      <c r="G348" s="227"/>
      <c r="H348" s="227" t="s">
        <v>2766</v>
      </c>
      <c r="I348" s="233"/>
      <c r="J348" s="400"/>
      <c r="K348" s="228">
        <v>456</v>
      </c>
      <c r="L348" s="228">
        <v>456</v>
      </c>
      <c r="M348" s="244">
        <v>456</v>
      </c>
      <c r="N348" s="228"/>
      <c r="O348" s="228"/>
      <c r="P348" s="228"/>
      <c r="Q348" s="228">
        <v>456</v>
      </c>
      <c r="R348" s="228">
        <v>456</v>
      </c>
      <c r="S348" s="228" t="s">
        <v>6966</v>
      </c>
      <c r="T348" s="228">
        <v>1</v>
      </c>
      <c r="U348" s="228" t="s">
        <v>296</v>
      </c>
      <c r="V348" s="236">
        <v>2017</v>
      </c>
      <c r="W348" s="233"/>
      <c r="X348" s="233"/>
      <c r="Y348" s="233"/>
      <c r="Z348" s="233"/>
      <c r="AA348" s="227"/>
      <c r="AB348" s="233"/>
      <c r="AC348" s="233"/>
      <c r="AD348" s="233"/>
      <c r="AE348" s="233"/>
      <c r="AF348" s="233"/>
      <c r="AG348" s="254"/>
      <c r="AH348" s="1316"/>
    </row>
    <row r="349" spans="1:34" s="1564" customFormat="1" ht="25.7" customHeight="1">
      <c r="A349" s="133"/>
      <c r="B349" s="903"/>
      <c r="C349" s="227" t="s">
        <v>2764</v>
      </c>
      <c r="D349" s="227" t="s">
        <v>20917</v>
      </c>
      <c r="E349" s="227" t="s">
        <v>9866</v>
      </c>
      <c r="F349" s="227" t="s">
        <v>2764</v>
      </c>
      <c r="G349" s="227"/>
      <c r="H349" s="227" t="s">
        <v>2766</v>
      </c>
      <c r="I349" s="233"/>
      <c r="J349" s="400"/>
      <c r="K349" s="228">
        <v>410</v>
      </c>
      <c r="L349" s="228">
        <v>410</v>
      </c>
      <c r="M349" s="244">
        <v>410</v>
      </c>
      <c r="N349" s="233"/>
      <c r="O349" s="301"/>
      <c r="P349" s="233"/>
      <c r="Q349" s="228">
        <v>410</v>
      </c>
      <c r="R349" s="228">
        <v>410</v>
      </c>
      <c r="S349" s="228" t="s">
        <v>9867</v>
      </c>
      <c r="T349" s="228">
        <v>1</v>
      </c>
      <c r="U349" s="228" t="s">
        <v>296</v>
      </c>
      <c r="V349" s="236">
        <v>2014</v>
      </c>
      <c r="W349" s="233"/>
      <c r="X349" s="233"/>
      <c r="Y349" s="233"/>
      <c r="Z349" s="233"/>
      <c r="AA349" s="227"/>
      <c r="AB349" s="233"/>
      <c r="AC349" s="233"/>
      <c r="AD349" s="233"/>
      <c r="AE349" s="233"/>
      <c r="AF349" s="233"/>
      <c r="AG349" s="254"/>
      <c r="AH349" s="1316"/>
    </row>
    <row r="350" spans="1:34" s="1564" customFormat="1" ht="25.7" customHeight="1">
      <c r="A350" s="133"/>
      <c r="B350" s="903"/>
      <c r="C350" s="227" t="s">
        <v>12633</v>
      </c>
      <c r="D350" s="227" t="s">
        <v>20918</v>
      </c>
      <c r="E350" s="227" t="s">
        <v>12827</v>
      </c>
      <c r="F350" s="227" t="s">
        <v>2764</v>
      </c>
      <c r="G350" s="227"/>
      <c r="H350" s="227" t="s">
        <v>2766</v>
      </c>
      <c r="I350" s="233"/>
      <c r="J350" s="400"/>
      <c r="K350" s="228">
        <v>374</v>
      </c>
      <c r="L350" s="228">
        <v>374</v>
      </c>
      <c r="M350" s="244">
        <v>374</v>
      </c>
      <c r="N350" s="233"/>
      <c r="O350" s="301"/>
      <c r="P350" s="233"/>
      <c r="Q350" s="228">
        <v>374</v>
      </c>
      <c r="R350" s="228">
        <v>374</v>
      </c>
      <c r="S350" s="228" t="s">
        <v>6966</v>
      </c>
      <c r="T350" s="228">
        <v>1</v>
      </c>
      <c r="U350" s="228" t="s">
        <v>296</v>
      </c>
      <c r="V350" s="236">
        <v>2008</v>
      </c>
      <c r="W350" s="233"/>
      <c r="X350" s="233"/>
      <c r="Y350" s="233"/>
      <c r="Z350" s="233"/>
      <c r="AA350" s="227"/>
      <c r="AB350" s="233"/>
      <c r="AC350" s="233"/>
      <c r="AD350" s="233"/>
      <c r="AE350" s="233"/>
      <c r="AF350" s="233"/>
      <c r="AG350" s="254"/>
      <c r="AH350" s="1316"/>
    </row>
    <row r="351" spans="1:34" s="1564" customFormat="1" ht="25.7" customHeight="1">
      <c r="A351" s="133"/>
      <c r="B351" s="903"/>
      <c r="C351" s="227" t="s">
        <v>12633</v>
      </c>
      <c r="D351" s="227" t="s">
        <v>20919</v>
      </c>
      <c r="E351" s="227" t="s">
        <v>12828</v>
      </c>
      <c r="F351" s="227" t="s">
        <v>2764</v>
      </c>
      <c r="G351" s="227"/>
      <c r="H351" s="227" t="s">
        <v>2766</v>
      </c>
      <c r="I351" s="233"/>
      <c r="J351" s="400"/>
      <c r="K351" s="228">
        <v>400</v>
      </c>
      <c r="L351" s="228">
        <v>400</v>
      </c>
      <c r="M351" s="244">
        <v>400</v>
      </c>
      <c r="N351" s="233"/>
      <c r="O351" s="301"/>
      <c r="P351" s="233"/>
      <c r="Q351" s="228">
        <v>400</v>
      </c>
      <c r="R351" s="228">
        <v>400</v>
      </c>
      <c r="S351" s="228" t="s">
        <v>12829</v>
      </c>
      <c r="T351" s="228">
        <v>1</v>
      </c>
      <c r="U351" s="228" t="s">
        <v>296</v>
      </c>
      <c r="V351" s="236">
        <v>2018</v>
      </c>
      <c r="W351" s="233"/>
      <c r="X351" s="233"/>
      <c r="Y351" s="233"/>
      <c r="Z351" s="233"/>
      <c r="AA351" s="227"/>
      <c r="AB351" s="233"/>
      <c r="AC351" s="233"/>
      <c r="AD351" s="233"/>
      <c r="AE351" s="233"/>
      <c r="AF351" s="233"/>
      <c r="AG351" s="254"/>
      <c r="AH351" s="1316"/>
    </row>
    <row r="352" spans="1:34" s="1564" customFormat="1" ht="25.7" customHeight="1">
      <c r="A352" s="133"/>
      <c r="B352" s="903"/>
      <c r="C352" s="227" t="s">
        <v>12633</v>
      </c>
      <c r="D352" s="227" t="s">
        <v>20920</v>
      </c>
      <c r="E352" s="227" t="s">
        <v>17894</v>
      </c>
      <c r="F352" s="227" t="s">
        <v>2764</v>
      </c>
      <c r="G352" s="227"/>
      <c r="H352" s="227" t="s">
        <v>2766</v>
      </c>
      <c r="I352" s="233"/>
      <c r="J352" s="400"/>
      <c r="K352" s="228">
        <v>444</v>
      </c>
      <c r="L352" s="228">
        <v>444</v>
      </c>
      <c r="M352" s="244">
        <v>444</v>
      </c>
      <c r="N352" s="233"/>
      <c r="O352" s="301"/>
      <c r="P352" s="233"/>
      <c r="Q352" s="228">
        <v>444</v>
      </c>
      <c r="R352" s="228">
        <v>444</v>
      </c>
      <c r="S352" s="228" t="s">
        <v>12830</v>
      </c>
      <c r="T352" s="228">
        <v>1</v>
      </c>
      <c r="U352" s="228" t="s">
        <v>296</v>
      </c>
      <c r="V352" s="236">
        <v>2019</v>
      </c>
      <c r="W352" s="233"/>
      <c r="X352" s="233"/>
      <c r="Y352" s="233"/>
      <c r="Z352" s="233"/>
      <c r="AA352" s="227"/>
      <c r="AB352" s="233"/>
      <c r="AC352" s="233"/>
      <c r="AD352" s="233"/>
      <c r="AE352" s="233"/>
      <c r="AF352" s="233"/>
      <c r="AG352" s="254"/>
      <c r="AH352" s="1316"/>
    </row>
    <row r="353" spans="1:34" s="1564" customFormat="1" ht="25.7" customHeight="1">
      <c r="A353" s="133"/>
      <c r="B353" s="903"/>
      <c r="C353" s="227" t="s">
        <v>2764</v>
      </c>
      <c r="D353" s="227" t="s">
        <v>20921</v>
      </c>
      <c r="E353" s="290" t="s">
        <v>16468</v>
      </c>
      <c r="F353" s="227" t="s">
        <v>2764</v>
      </c>
      <c r="G353" s="227"/>
      <c r="H353" s="227" t="s">
        <v>2764</v>
      </c>
      <c r="I353" s="233"/>
      <c r="J353" s="400"/>
      <c r="K353" s="642">
        <v>835</v>
      </c>
      <c r="L353" s="642">
        <v>835</v>
      </c>
      <c r="M353" s="244">
        <v>835</v>
      </c>
      <c r="N353" s="233"/>
      <c r="O353" s="301"/>
      <c r="P353" s="233"/>
      <c r="Q353" s="228">
        <v>835</v>
      </c>
      <c r="R353" s="642">
        <v>835</v>
      </c>
      <c r="S353" s="228" t="s">
        <v>6966</v>
      </c>
      <c r="T353" s="228">
        <v>1</v>
      </c>
      <c r="U353" s="228" t="s">
        <v>296</v>
      </c>
      <c r="V353" s="527">
        <v>2004</v>
      </c>
      <c r="W353" s="233"/>
      <c r="X353" s="233"/>
      <c r="Y353" s="233"/>
      <c r="Z353" s="233"/>
      <c r="AA353" s="227"/>
      <c r="AB353" s="233"/>
      <c r="AC353" s="233"/>
      <c r="AD353" s="233"/>
      <c r="AE353" s="233"/>
      <c r="AF353" s="233"/>
      <c r="AG353" s="254"/>
      <c r="AH353" s="1316"/>
    </row>
    <row r="354" spans="1:34" s="1564" customFormat="1" ht="25.7" customHeight="1">
      <c r="A354" s="133"/>
      <c r="B354" s="903"/>
      <c r="C354" s="227" t="s">
        <v>2764</v>
      </c>
      <c r="D354" s="227" t="s">
        <v>20922</v>
      </c>
      <c r="E354" s="290" t="s">
        <v>16469</v>
      </c>
      <c r="F354" s="227" t="s">
        <v>2764</v>
      </c>
      <c r="G354" s="227"/>
      <c r="H354" s="227" t="s">
        <v>2764</v>
      </c>
      <c r="I354" s="233"/>
      <c r="J354" s="400"/>
      <c r="K354" s="642">
        <v>3222</v>
      </c>
      <c r="L354" s="642">
        <v>3222</v>
      </c>
      <c r="M354" s="244">
        <v>3222</v>
      </c>
      <c r="N354" s="233"/>
      <c r="O354" s="301"/>
      <c r="P354" s="233"/>
      <c r="Q354" s="228">
        <v>3222</v>
      </c>
      <c r="R354" s="642">
        <v>3222</v>
      </c>
      <c r="S354" s="228" t="s">
        <v>9867</v>
      </c>
      <c r="T354" s="228">
        <v>1</v>
      </c>
      <c r="U354" s="228" t="s">
        <v>296</v>
      </c>
      <c r="V354" s="527">
        <v>2001</v>
      </c>
      <c r="W354" s="233"/>
      <c r="X354" s="233"/>
      <c r="Y354" s="233"/>
      <c r="Z354" s="233"/>
      <c r="AA354" s="227"/>
      <c r="AB354" s="233"/>
      <c r="AC354" s="233"/>
      <c r="AD354" s="233"/>
      <c r="AE354" s="233"/>
      <c r="AF354" s="233"/>
      <c r="AG354" s="254"/>
      <c r="AH354" s="1316"/>
    </row>
    <row r="355" spans="1:34" s="1564" customFormat="1" ht="25.7" customHeight="1">
      <c r="A355" s="133"/>
      <c r="B355" s="903"/>
      <c r="C355" s="227" t="s">
        <v>12633</v>
      </c>
      <c r="D355" s="227" t="s">
        <v>20923</v>
      </c>
      <c r="E355" s="290" t="s">
        <v>16470</v>
      </c>
      <c r="F355" s="227" t="s">
        <v>2764</v>
      </c>
      <c r="G355" s="227"/>
      <c r="H355" s="227" t="s">
        <v>2764</v>
      </c>
      <c r="I355" s="233"/>
      <c r="J355" s="400"/>
      <c r="K355" s="642">
        <v>374</v>
      </c>
      <c r="L355" s="642">
        <v>374</v>
      </c>
      <c r="M355" s="244">
        <v>374</v>
      </c>
      <c r="N355" s="233"/>
      <c r="O355" s="301"/>
      <c r="P355" s="233"/>
      <c r="Q355" s="228">
        <v>374</v>
      </c>
      <c r="R355" s="642">
        <v>374</v>
      </c>
      <c r="S355" s="228" t="s">
        <v>6966</v>
      </c>
      <c r="T355" s="228">
        <v>1</v>
      </c>
      <c r="U355" s="228" t="s">
        <v>296</v>
      </c>
      <c r="V355" s="527">
        <v>2006</v>
      </c>
      <c r="W355" s="233"/>
      <c r="X355" s="233"/>
      <c r="Y355" s="233"/>
      <c r="Z355" s="233"/>
      <c r="AA355" s="227"/>
      <c r="AB355" s="233"/>
      <c r="AC355" s="233"/>
      <c r="AD355" s="233"/>
      <c r="AE355" s="233"/>
      <c r="AF355" s="233"/>
      <c r="AG355" s="254"/>
      <c r="AH355" s="1316"/>
    </row>
    <row r="356" spans="1:34" s="1564" customFormat="1" ht="25.7" customHeight="1">
      <c r="A356" s="133"/>
      <c r="B356" s="903"/>
      <c r="C356" s="227" t="s">
        <v>12633</v>
      </c>
      <c r="D356" s="227" t="s">
        <v>20924</v>
      </c>
      <c r="E356" s="290" t="s">
        <v>16312</v>
      </c>
      <c r="F356" s="227" t="s">
        <v>2764</v>
      </c>
      <c r="G356" s="227"/>
      <c r="H356" s="227" t="s">
        <v>2764</v>
      </c>
      <c r="I356" s="233"/>
      <c r="J356" s="400"/>
      <c r="K356" s="642">
        <v>374</v>
      </c>
      <c r="L356" s="642">
        <v>374</v>
      </c>
      <c r="M356" s="244">
        <v>374</v>
      </c>
      <c r="N356" s="233"/>
      <c r="O356" s="301"/>
      <c r="P356" s="233"/>
      <c r="Q356" s="228">
        <v>374</v>
      </c>
      <c r="R356" s="642">
        <v>374</v>
      </c>
      <c r="S356" s="228" t="s">
        <v>12829</v>
      </c>
      <c r="T356" s="228">
        <v>1</v>
      </c>
      <c r="U356" s="228" t="s">
        <v>296</v>
      </c>
      <c r="V356" s="527">
        <v>2017</v>
      </c>
      <c r="W356" s="233"/>
      <c r="X356" s="233"/>
      <c r="Y356" s="233"/>
      <c r="Z356" s="233"/>
      <c r="AA356" s="227"/>
      <c r="AB356" s="233"/>
      <c r="AC356" s="233"/>
      <c r="AD356" s="233"/>
      <c r="AE356" s="233"/>
      <c r="AF356" s="233"/>
      <c r="AG356" s="254"/>
      <c r="AH356" s="1316"/>
    </row>
    <row r="357" spans="1:34" s="1564" customFormat="1" ht="25.7" customHeight="1">
      <c r="A357" s="133"/>
      <c r="B357" s="903"/>
      <c r="C357" s="227" t="s">
        <v>12633</v>
      </c>
      <c r="D357" s="227" t="s">
        <v>20925</v>
      </c>
      <c r="E357" s="290" t="s">
        <v>16471</v>
      </c>
      <c r="F357" s="227" t="s">
        <v>2764</v>
      </c>
      <c r="G357" s="227"/>
      <c r="H357" s="227" t="s">
        <v>2764</v>
      </c>
      <c r="I357" s="233"/>
      <c r="J357" s="400"/>
      <c r="K357" s="642">
        <v>1069</v>
      </c>
      <c r="L357" s="642">
        <v>1069</v>
      </c>
      <c r="M357" s="244">
        <v>1069</v>
      </c>
      <c r="N357" s="233"/>
      <c r="O357" s="301"/>
      <c r="P357" s="233"/>
      <c r="Q357" s="228">
        <v>1069</v>
      </c>
      <c r="R357" s="642">
        <v>1069</v>
      </c>
      <c r="S357" s="228" t="s">
        <v>12830</v>
      </c>
      <c r="T357" s="228">
        <v>1</v>
      </c>
      <c r="U357" s="228" t="s">
        <v>296</v>
      </c>
      <c r="V357" s="527">
        <v>2005</v>
      </c>
      <c r="W357" s="233"/>
      <c r="X357" s="233"/>
      <c r="Y357" s="233"/>
      <c r="Z357" s="233"/>
      <c r="AA357" s="227"/>
      <c r="AB357" s="233"/>
      <c r="AC357" s="233"/>
      <c r="AD357" s="233"/>
      <c r="AE357" s="233"/>
      <c r="AF357" s="233"/>
      <c r="AG357" s="254"/>
      <c r="AH357" s="1316"/>
    </row>
    <row r="358" spans="1:34" s="1564" customFormat="1" ht="25.7" customHeight="1">
      <c r="A358" s="133"/>
      <c r="B358" s="903"/>
      <c r="C358" s="227" t="s">
        <v>12633</v>
      </c>
      <c r="D358" s="227" t="s">
        <v>20926</v>
      </c>
      <c r="E358" s="290" t="s">
        <v>16472</v>
      </c>
      <c r="F358" s="227" t="s">
        <v>2764</v>
      </c>
      <c r="G358" s="227"/>
      <c r="H358" s="227" t="s">
        <v>2764</v>
      </c>
      <c r="I358" s="233"/>
      <c r="J358" s="400"/>
      <c r="K358" s="642">
        <v>460</v>
      </c>
      <c r="L358" s="642">
        <v>460</v>
      </c>
      <c r="M358" s="244">
        <v>460</v>
      </c>
      <c r="N358" s="233"/>
      <c r="O358" s="301"/>
      <c r="P358" s="233"/>
      <c r="Q358" s="228">
        <v>460</v>
      </c>
      <c r="R358" s="642">
        <v>460</v>
      </c>
      <c r="S358" s="228" t="s">
        <v>12830</v>
      </c>
      <c r="T358" s="228">
        <v>1</v>
      </c>
      <c r="U358" s="228" t="s">
        <v>296</v>
      </c>
      <c r="V358" s="527">
        <v>2017</v>
      </c>
      <c r="W358" s="233"/>
      <c r="X358" s="233"/>
      <c r="Y358" s="233"/>
      <c r="Z358" s="233"/>
      <c r="AA358" s="227"/>
      <c r="AB358" s="233"/>
      <c r="AC358" s="233"/>
      <c r="AD358" s="233"/>
      <c r="AE358" s="233"/>
      <c r="AF358" s="233"/>
      <c r="AG358" s="254"/>
      <c r="AH358" s="1316"/>
    </row>
    <row r="359" spans="1:34" s="1564" customFormat="1" ht="25.7" customHeight="1">
      <c r="A359" s="133"/>
      <c r="B359" s="903"/>
      <c r="C359" s="227" t="s">
        <v>2764</v>
      </c>
      <c r="D359" s="227" t="s">
        <v>20927</v>
      </c>
      <c r="E359" s="290" t="s">
        <v>20928</v>
      </c>
      <c r="F359" s="227" t="s">
        <v>2764</v>
      </c>
      <c r="G359" s="227"/>
      <c r="H359" s="227" t="s">
        <v>2766</v>
      </c>
      <c r="I359" s="227"/>
      <c r="J359" s="227"/>
      <c r="K359" s="642">
        <v>590</v>
      </c>
      <c r="L359" s="642">
        <v>590</v>
      </c>
      <c r="M359" s="642">
        <v>590</v>
      </c>
      <c r="N359" s="228"/>
      <c r="O359" s="244"/>
      <c r="P359" s="233"/>
      <c r="Q359" s="642">
        <v>590</v>
      </c>
      <c r="R359" s="642">
        <v>590</v>
      </c>
      <c r="S359" s="228" t="s">
        <v>20929</v>
      </c>
      <c r="T359" s="642">
        <v>1</v>
      </c>
      <c r="U359" s="228" t="s">
        <v>296</v>
      </c>
      <c r="V359" s="228">
        <v>2020</v>
      </c>
      <c r="W359" s="228"/>
      <c r="X359" s="527"/>
      <c r="Y359" s="233"/>
      <c r="Z359" s="233"/>
      <c r="AA359" s="233"/>
      <c r="AB359" s="233"/>
      <c r="AC359" s="227"/>
      <c r="AD359" s="233"/>
      <c r="AE359" s="233"/>
      <c r="AF359" s="233"/>
      <c r="AG359" s="254"/>
      <c r="AH359" s="1316" t="s">
        <v>20250</v>
      </c>
    </row>
    <row r="360" spans="1:34" s="1564" customFormat="1" ht="25.7" customHeight="1">
      <c r="A360" s="133"/>
      <c r="B360" s="903"/>
      <c r="C360" s="227" t="s">
        <v>2716</v>
      </c>
      <c r="D360" s="227" t="s">
        <v>20930</v>
      </c>
      <c r="E360" s="227" t="s">
        <v>8518</v>
      </c>
      <c r="F360" s="227" t="s">
        <v>2716</v>
      </c>
      <c r="G360" s="227" t="s">
        <v>20931</v>
      </c>
      <c r="H360" s="227" t="s">
        <v>8216</v>
      </c>
      <c r="I360" s="233"/>
      <c r="J360" s="233"/>
      <c r="K360" s="228">
        <v>19521</v>
      </c>
      <c r="L360" s="228"/>
      <c r="M360" s="244">
        <v>869</v>
      </c>
      <c r="N360" s="233"/>
      <c r="O360" s="301"/>
      <c r="P360" s="233"/>
      <c r="Q360" s="228">
        <v>869</v>
      </c>
      <c r="R360" s="228">
        <v>434.5</v>
      </c>
      <c r="S360" s="228" t="s">
        <v>295</v>
      </c>
      <c r="T360" s="228">
        <v>2</v>
      </c>
      <c r="U360" s="228" t="s">
        <v>296</v>
      </c>
      <c r="V360" s="236">
        <v>2014</v>
      </c>
      <c r="W360" s="233"/>
      <c r="X360" s="233"/>
      <c r="Y360" s="233"/>
      <c r="Z360" s="233"/>
      <c r="AA360" s="227"/>
      <c r="AB360" s="233"/>
      <c r="AC360" s="233"/>
      <c r="AD360" s="233"/>
      <c r="AE360" s="233"/>
      <c r="AF360" s="233"/>
      <c r="AG360" s="254"/>
      <c r="AH360" s="1316"/>
    </row>
    <row r="361" spans="1:34" s="1564" customFormat="1" ht="25.7" customHeight="1">
      <c r="A361" s="133"/>
      <c r="B361" s="903"/>
      <c r="C361" s="227" t="s">
        <v>2716</v>
      </c>
      <c r="D361" s="227" t="s">
        <v>20932</v>
      </c>
      <c r="E361" s="227" t="s">
        <v>8519</v>
      </c>
      <c r="F361" s="227" t="s">
        <v>2716</v>
      </c>
      <c r="G361" s="227" t="s">
        <v>20931</v>
      </c>
      <c r="H361" s="227" t="s">
        <v>8216</v>
      </c>
      <c r="I361" s="233"/>
      <c r="J361" s="233"/>
      <c r="K361" s="228">
        <v>123019</v>
      </c>
      <c r="L361" s="228"/>
      <c r="M361" s="244">
        <v>1070</v>
      </c>
      <c r="N361" s="233"/>
      <c r="O361" s="301"/>
      <c r="P361" s="233"/>
      <c r="Q361" s="228">
        <v>1070</v>
      </c>
      <c r="R361" s="228">
        <v>535</v>
      </c>
      <c r="S361" s="228" t="s">
        <v>295</v>
      </c>
      <c r="T361" s="228">
        <v>2</v>
      </c>
      <c r="U361" s="228" t="s">
        <v>296</v>
      </c>
      <c r="V361" s="236" t="s">
        <v>8520</v>
      </c>
      <c r="W361" s="233"/>
      <c r="X361" s="233"/>
      <c r="Y361" s="233"/>
      <c r="Z361" s="233"/>
      <c r="AA361" s="227"/>
      <c r="AB361" s="233"/>
      <c r="AC361" s="233"/>
      <c r="AD361" s="233"/>
      <c r="AE361" s="233"/>
      <c r="AF361" s="233"/>
      <c r="AG361" s="254"/>
      <c r="AH361" s="1316"/>
    </row>
    <row r="362" spans="1:34" s="1564" customFormat="1" ht="25.7" customHeight="1">
      <c r="A362" s="133"/>
      <c r="B362" s="903"/>
      <c r="C362" s="227" t="s">
        <v>2716</v>
      </c>
      <c r="D362" s="227" t="s">
        <v>20933</v>
      </c>
      <c r="E362" s="227" t="s">
        <v>8521</v>
      </c>
      <c r="F362" s="227" t="s">
        <v>2716</v>
      </c>
      <c r="G362" s="227" t="s">
        <v>20931</v>
      </c>
      <c r="H362" s="227" t="s">
        <v>8216</v>
      </c>
      <c r="I362" s="233"/>
      <c r="J362" s="233"/>
      <c r="K362" s="228">
        <v>3001</v>
      </c>
      <c r="L362" s="228"/>
      <c r="M362" s="244">
        <v>418</v>
      </c>
      <c r="N362" s="233"/>
      <c r="O362" s="301"/>
      <c r="P362" s="233"/>
      <c r="Q362" s="228">
        <v>418</v>
      </c>
      <c r="R362" s="228">
        <v>418</v>
      </c>
      <c r="S362" s="228" t="s">
        <v>295</v>
      </c>
      <c r="T362" s="228">
        <v>1</v>
      </c>
      <c r="U362" s="228" t="s">
        <v>296</v>
      </c>
      <c r="V362" s="236" t="s">
        <v>8522</v>
      </c>
      <c r="W362" s="233"/>
      <c r="X362" s="233"/>
      <c r="Y362" s="233"/>
      <c r="Z362" s="233"/>
      <c r="AA362" s="227"/>
      <c r="AB362" s="233"/>
      <c r="AC362" s="233"/>
      <c r="AD362" s="233"/>
      <c r="AE362" s="233"/>
      <c r="AF362" s="233"/>
      <c r="AG362" s="254"/>
      <c r="AH362" s="1316"/>
    </row>
    <row r="363" spans="1:34" s="1564" customFormat="1" ht="25.7" customHeight="1">
      <c r="A363" s="133"/>
      <c r="B363" s="903"/>
      <c r="C363" s="227" t="s">
        <v>2716</v>
      </c>
      <c r="D363" s="227" t="s">
        <v>20934</v>
      </c>
      <c r="E363" s="227" t="s">
        <v>8523</v>
      </c>
      <c r="F363" s="227" t="s">
        <v>2716</v>
      </c>
      <c r="G363" s="227" t="s">
        <v>20931</v>
      </c>
      <c r="H363" s="227" t="s">
        <v>8216</v>
      </c>
      <c r="I363" s="233"/>
      <c r="J363" s="233"/>
      <c r="K363" s="228">
        <v>11636</v>
      </c>
      <c r="L363" s="228"/>
      <c r="M363" s="244">
        <v>893</v>
      </c>
      <c r="N363" s="233"/>
      <c r="O363" s="301"/>
      <c r="P363" s="233"/>
      <c r="Q363" s="228">
        <v>893</v>
      </c>
      <c r="R363" s="228">
        <v>446</v>
      </c>
      <c r="S363" s="228" t="s">
        <v>295</v>
      </c>
      <c r="T363" s="228">
        <v>2</v>
      </c>
      <c r="U363" s="228" t="s">
        <v>296</v>
      </c>
      <c r="V363" s="236" t="s">
        <v>8522</v>
      </c>
      <c r="W363" s="233"/>
      <c r="X363" s="233"/>
      <c r="Y363" s="233"/>
      <c r="Z363" s="233"/>
      <c r="AA363" s="227"/>
      <c r="AB363" s="233"/>
      <c r="AC363" s="233"/>
      <c r="AD363" s="233"/>
      <c r="AE363" s="233"/>
      <c r="AF363" s="233"/>
      <c r="AG363" s="254"/>
      <c r="AH363" s="1316"/>
    </row>
    <row r="364" spans="1:34" s="1564" customFormat="1" ht="25.7" customHeight="1">
      <c r="A364" s="133"/>
      <c r="B364" s="903"/>
      <c r="C364" s="227" t="s">
        <v>2716</v>
      </c>
      <c r="D364" s="227" t="s">
        <v>20935</v>
      </c>
      <c r="E364" s="227" t="s">
        <v>9854</v>
      </c>
      <c r="F364" s="227" t="s">
        <v>2716</v>
      </c>
      <c r="G364" s="227" t="s">
        <v>20931</v>
      </c>
      <c r="H364" s="227" t="s">
        <v>8216</v>
      </c>
      <c r="I364" s="233"/>
      <c r="J364" s="233"/>
      <c r="K364" s="228">
        <v>51757.4</v>
      </c>
      <c r="L364" s="228"/>
      <c r="M364" s="244">
        <v>1015</v>
      </c>
      <c r="N364" s="233"/>
      <c r="O364" s="301"/>
      <c r="P364" s="233"/>
      <c r="Q364" s="228">
        <v>1015</v>
      </c>
      <c r="R364" s="228">
        <v>507.5</v>
      </c>
      <c r="S364" s="228" t="s">
        <v>295</v>
      </c>
      <c r="T364" s="228">
        <v>2</v>
      </c>
      <c r="U364" s="228" t="s">
        <v>296</v>
      </c>
      <c r="V364" s="236" t="s">
        <v>9855</v>
      </c>
      <c r="W364" s="233"/>
      <c r="X364" s="233"/>
      <c r="Y364" s="233"/>
      <c r="Z364" s="233"/>
      <c r="AA364" s="227"/>
      <c r="AB364" s="233"/>
      <c r="AC364" s="233"/>
      <c r="AD364" s="233"/>
      <c r="AE364" s="233"/>
      <c r="AF364" s="233"/>
      <c r="AG364" s="254"/>
      <c r="AH364" s="1316"/>
    </row>
    <row r="365" spans="1:34" s="1564" customFormat="1" ht="25.7" customHeight="1">
      <c r="A365" s="133"/>
      <c r="B365" s="903"/>
      <c r="C365" s="227" t="s">
        <v>2716</v>
      </c>
      <c r="D365" s="227" t="s">
        <v>20936</v>
      </c>
      <c r="E365" s="227" t="s">
        <v>10957</v>
      </c>
      <c r="F365" s="227" t="s">
        <v>2716</v>
      </c>
      <c r="G365" s="227" t="s">
        <v>20931</v>
      </c>
      <c r="H365" s="227" t="s">
        <v>8216</v>
      </c>
      <c r="I365" s="233"/>
      <c r="J365" s="233"/>
      <c r="K365" s="228">
        <v>176252.4</v>
      </c>
      <c r="L365" s="228"/>
      <c r="M365" s="244">
        <v>474.6</v>
      </c>
      <c r="N365" s="233"/>
      <c r="O365" s="301"/>
      <c r="P365" s="233"/>
      <c r="Q365" s="228">
        <v>474.6</v>
      </c>
      <c r="R365" s="228">
        <v>474.6</v>
      </c>
      <c r="S365" s="228" t="s">
        <v>295</v>
      </c>
      <c r="T365" s="228">
        <v>1</v>
      </c>
      <c r="U365" s="228" t="s">
        <v>296</v>
      </c>
      <c r="V365" s="236" t="s">
        <v>9855</v>
      </c>
      <c r="W365" s="233"/>
      <c r="X365" s="233"/>
      <c r="Y365" s="233"/>
      <c r="Z365" s="233"/>
      <c r="AA365" s="227"/>
      <c r="AB365" s="233"/>
      <c r="AC365" s="233"/>
      <c r="AD365" s="233"/>
      <c r="AE365" s="233"/>
      <c r="AF365" s="233"/>
      <c r="AG365" s="254"/>
      <c r="AH365" s="1316"/>
    </row>
    <row r="366" spans="1:34" s="1564" customFormat="1" ht="25.7" customHeight="1">
      <c r="A366" s="133"/>
      <c r="B366" s="903"/>
      <c r="C366" s="227" t="s">
        <v>12693</v>
      </c>
      <c r="D366" s="227" t="s">
        <v>20937</v>
      </c>
      <c r="E366" s="227" t="s">
        <v>16473</v>
      </c>
      <c r="F366" s="227" t="s">
        <v>12693</v>
      </c>
      <c r="G366" s="227" t="s">
        <v>20938</v>
      </c>
      <c r="H366" s="227" t="s">
        <v>12832</v>
      </c>
      <c r="I366" s="233"/>
      <c r="J366" s="233"/>
      <c r="K366" s="228">
        <v>1574</v>
      </c>
      <c r="L366" s="228">
        <v>943</v>
      </c>
      <c r="M366" s="244">
        <v>472.32</v>
      </c>
      <c r="N366" s="233"/>
      <c r="O366" s="301"/>
      <c r="P366" s="233"/>
      <c r="Q366" s="228">
        <v>472</v>
      </c>
      <c r="R366" s="228">
        <v>472</v>
      </c>
      <c r="S366" s="228" t="s">
        <v>295</v>
      </c>
      <c r="T366" s="228">
        <v>1</v>
      </c>
      <c r="U366" s="228" t="s">
        <v>12477</v>
      </c>
      <c r="V366" s="236">
        <v>2022</v>
      </c>
      <c r="W366" s="233"/>
      <c r="X366" s="233"/>
      <c r="Y366" s="233"/>
      <c r="Z366" s="233"/>
      <c r="AA366" s="227"/>
      <c r="AB366" s="233"/>
      <c r="AC366" s="233"/>
      <c r="AD366" s="233"/>
      <c r="AE366" s="233"/>
      <c r="AF366" s="233"/>
      <c r="AG366" s="670"/>
      <c r="AH366" s="1316"/>
    </row>
    <row r="367" spans="1:34" s="1564" customFormat="1" ht="25.7" customHeight="1">
      <c r="A367" s="133"/>
      <c r="B367" s="903"/>
      <c r="C367" s="227" t="s">
        <v>12693</v>
      </c>
      <c r="D367" s="227" t="s">
        <v>20939</v>
      </c>
      <c r="E367" s="227" t="s">
        <v>16474</v>
      </c>
      <c r="F367" s="227" t="s">
        <v>12693</v>
      </c>
      <c r="G367" s="227" t="s">
        <v>20222</v>
      </c>
      <c r="H367" s="227" t="s">
        <v>12694</v>
      </c>
      <c r="I367" s="233"/>
      <c r="J367" s="233"/>
      <c r="K367" s="228">
        <v>83080</v>
      </c>
      <c r="L367" s="228"/>
      <c r="M367" s="244">
        <v>3842</v>
      </c>
      <c r="N367" s="233"/>
      <c r="O367" s="301"/>
      <c r="P367" s="233"/>
      <c r="Q367" s="228">
        <v>3842</v>
      </c>
      <c r="R367" s="228">
        <v>480.25</v>
      </c>
      <c r="S367" s="228" t="s">
        <v>295</v>
      </c>
      <c r="T367" s="228">
        <v>8</v>
      </c>
      <c r="U367" s="228" t="s">
        <v>12477</v>
      </c>
      <c r="V367" s="236">
        <v>2023</v>
      </c>
      <c r="W367" s="233"/>
      <c r="X367" s="233"/>
      <c r="Y367" s="233"/>
      <c r="Z367" s="233"/>
      <c r="AA367" s="227"/>
      <c r="AB367" s="233"/>
      <c r="AC367" s="233"/>
      <c r="AD367" s="233"/>
      <c r="AE367" s="233"/>
      <c r="AF367" s="233"/>
      <c r="AG367" s="670"/>
      <c r="AH367" s="1316"/>
    </row>
    <row r="368" spans="1:34" s="1564" customFormat="1" ht="25.7" customHeight="1">
      <c r="A368" s="133"/>
      <c r="B368" s="903"/>
      <c r="C368" s="227" t="s">
        <v>12693</v>
      </c>
      <c r="D368" s="227" t="s">
        <v>20940</v>
      </c>
      <c r="E368" s="227" t="s">
        <v>16475</v>
      </c>
      <c r="F368" s="227" t="s">
        <v>12693</v>
      </c>
      <c r="G368" s="227" t="s">
        <v>20931</v>
      </c>
      <c r="H368" s="227" t="s">
        <v>12832</v>
      </c>
      <c r="I368" s="233"/>
      <c r="J368" s="233"/>
      <c r="K368" s="228">
        <v>12387</v>
      </c>
      <c r="L368" s="228"/>
      <c r="M368" s="244">
        <v>540</v>
      </c>
      <c r="N368" s="233"/>
      <c r="O368" s="301"/>
      <c r="P368" s="233"/>
      <c r="Q368" s="228">
        <v>540</v>
      </c>
      <c r="R368" s="228">
        <v>540</v>
      </c>
      <c r="S368" s="228" t="s">
        <v>295</v>
      </c>
      <c r="T368" s="228">
        <v>1</v>
      </c>
      <c r="U368" s="228" t="s">
        <v>12477</v>
      </c>
      <c r="V368" s="236">
        <v>2012</v>
      </c>
      <c r="W368" s="233"/>
      <c r="X368" s="233"/>
      <c r="Y368" s="233"/>
      <c r="Z368" s="233"/>
      <c r="AA368" s="227"/>
      <c r="AB368" s="233"/>
      <c r="AC368" s="233"/>
      <c r="AD368" s="233"/>
      <c r="AE368" s="233"/>
      <c r="AF368" s="233"/>
      <c r="AG368" s="670"/>
      <c r="AH368" s="1316"/>
    </row>
    <row r="369" spans="1:34" s="1564" customFormat="1" ht="25.7" customHeight="1">
      <c r="A369" s="133"/>
      <c r="B369" s="903"/>
      <c r="C369" s="227" t="s">
        <v>12693</v>
      </c>
      <c r="D369" s="227" t="s">
        <v>20941</v>
      </c>
      <c r="E369" s="227" t="s">
        <v>16476</v>
      </c>
      <c r="F369" s="227" t="s">
        <v>12693</v>
      </c>
      <c r="G369" s="227" t="s">
        <v>20931</v>
      </c>
      <c r="H369" s="227" t="s">
        <v>12832</v>
      </c>
      <c r="I369" s="233"/>
      <c r="J369" s="233"/>
      <c r="K369" s="228">
        <v>115733</v>
      </c>
      <c r="L369" s="228"/>
      <c r="M369" s="244">
        <v>530</v>
      </c>
      <c r="N369" s="233"/>
      <c r="O369" s="301"/>
      <c r="P369" s="233"/>
      <c r="Q369" s="228">
        <v>530</v>
      </c>
      <c r="R369" s="228">
        <v>530</v>
      </c>
      <c r="S369" s="228" t="s">
        <v>295</v>
      </c>
      <c r="T369" s="228">
        <v>1</v>
      </c>
      <c r="U369" s="228" t="s">
        <v>12477</v>
      </c>
      <c r="V369" s="236">
        <v>1998</v>
      </c>
      <c r="W369" s="233"/>
      <c r="X369" s="233"/>
      <c r="Y369" s="233"/>
      <c r="Z369" s="233"/>
      <c r="AA369" s="227"/>
      <c r="AB369" s="233"/>
      <c r="AC369" s="233"/>
      <c r="AD369" s="233"/>
      <c r="AE369" s="233"/>
      <c r="AF369" s="233"/>
      <c r="AG369" s="670"/>
      <c r="AH369" s="1316"/>
    </row>
    <row r="370" spans="1:34" s="1564" customFormat="1" ht="25.7" customHeight="1">
      <c r="A370" s="133"/>
      <c r="B370" s="903"/>
      <c r="C370" s="227" t="s">
        <v>12693</v>
      </c>
      <c r="D370" s="227" t="s">
        <v>20942</v>
      </c>
      <c r="E370" s="227" t="s">
        <v>16477</v>
      </c>
      <c r="F370" s="227" t="s">
        <v>12693</v>
      </c>
      <c r="G370" s="227" t="s">
        <v>20931</v>
      </c>
      <c r="H370" s="227" t="s">
        <v>12832</v>
      </c>
      <c r="I370" s="233"/>
      <c r="J370" s="233"/>
      <c r="K370" s="228">
        <v>5965</v>
      </c>
      <c r="L370" s="228"/>
      <c r="M370" s="244">
        <v>352</v>
      </c>
      <c r="N370" s="233"/>
      <c r="O370" s="301"/>
      <c r="P370" s="233"/>
      <c r="Q370" s="228">
        <v>352</v>
      </c>
      <c r="R370" s="228">
        <v>352</v>
      </c>
      <c r="S370" s="228" t="s">
        <v>295</v>
      </c>
      <c r="T370" s="228">
        <v>1</v>
      </c>
      <c r="U370" s="228" t="s">
        <v>12477</v>
      </c>
      <c r="V370" s="236">
        <v>1987</v>
      </c>
      <c r="W370" s="233"/>
      <c r="X370" s="233"/>
      <c r="Y370" s="233"/>
      <c r="Z370" s="233"/>
      <c r="AA370" s="227"/>
      <c r="AB370" s="233"/>
      <c r="AC370" s="233"/>
      <c r="AD370" s="233"/>
      <c r="AE370" s="233"/>
      <c r="AF370" s="233"/>
      <c r="AG370" s="670"/>
      <c r="AH370" s="1316"/>
    </row>
    <row r="371" spans="1:34" s="1564" customFormat="1" ht="25.7" customHeight="1">
      <c r="A371" s="133"/>
      <c r="B371" s="903"/>
      <c r="C371" s="227" t="s">
        <v>2716</v>
      </c>
      <c r="D371" s="227" t="s">
        <v>20943</v>
      </c>
      <c r="E371" s="227" t="s">
        <v>16478</v>
      </c>
      <c r="F371" s="227" t="s">
        <v>2716</v>
      </c>
      <c r="G371" s="227" t="s">
        <v>20931</v>
      </c>
      <c r="H371" s="227" t="s">
        <v>8216</v>
      </c>
      <c r="I371" s="233"/>
      <c r="J371" s="233"/>
      <c r="K371" s="228">
        <v>93233.7</v>
      </c>
      <c r="L371" s="228"/>
      <c r="M371" s="244">
        <v>374</v>
      </c>
      <c r="N371" s="233"/>
      <c r="O371" s="301"/>
      <c r="P371" s="233"/>
      <c r="Q371" s="228">
        <v>374</v>
      </c>
      <c r="R371" s="228">
        <v>374</v>
      </c>
      <c r="S371" s="228" t="s">
        <v>295</v>
      </c>
      <c r="T371" s="228">
        <v>1</v>
      </c>
      <c r="U371" s="228" t="s">
        <v>296</v>
      </c>
      <c r="V371" s="236">
        <v>2016</v>
      </c>
      <c r="W371" s="233"/>
      <c r="X371" s="233"/>
      <c r="Y371" s="233"/>
      <c r="Z371" s="233"/>
      <c r="AA371" s="227"/>
      <c r="AB371" s="233"/>
      <c r="AC371" s="233"/>
      <c r="AD371" s="233"/>
      <c r="AE371" s="233"/>
      <c r="AF371" s="233"/>
      <c r="AG371" s="670"/>
      <c r="AH371" s="1316"/>
    </row>
    <row r="372" spans="1:34" s="1564" customFormat="1" ht="25.7" customHeight="1">
      <c r="A372" s="133"/>
      <c r="B372" s="903"/>
      <c r="C372" s="227" t="s">
        <v>12693</v>
      </c>
      <c r="D372" s="227" t="s">
        <v>20944</v>
      </c>
      <c r="E372" s="227" t="s">
        <v>12831</v>
      </c>
      <c r="F372" s="227" t="s">
        <v>12693</v>
      </c>
      <c r="G372" s="227" t="s">
        <v>20931</v>
      </c>
      <c r="H372" s="227" t="s">
        <v>12832</v>
      </c>
      <c r="I372" s="233"/>
      <c r="J372" s="233"/>
      <c r="K372" s="228">
        <v>18801.099999999999</v>
      </c>
      <c r="L372" s="228"/>
      <c r="M372" s="244">
        <v>392</v>
      </c>
      <c r="N372" s="233"/>
      <c r="O372" s="301"/>
      <c r="P372" s="233"/>
      <c r="Q372" s="228">
        <v>392</v>
      </c>
      <c r="R372" s="228">
        <v>392</v>
      </c>
      <c r="S372" s="228" t="s">
        <v>295</v>
      </c>
      <c r="T372" s="228">
        <v>1</v>
      </c>
      <c r="U372" s="228" t="s">
        <v>296</v>
      </c>
      <c r="V372" s="236">
        <v>2020</v>
      </c>
      <c r="W372" s="233"/>
      <c r="X372" s="233"/>
      <c r="Y372" s="233"/>
      <c r="Z372" s="233"/>
      <c r="AA372" s="227"/>
      <c r="AB372" s="233"/>
      <c r="AC372" s="233"/>
      <c r="AD372" s="233"/>
      <c r="AE372" s="233"/>
      <c r="AF372" s="233"/>
      <c r="AG372" s="254"/>
      <c r="AH372" s="1316"/>
    </row>
    <row r="373" spans="1:34" s="1564" customFormat="1" ht="25.7" customHeight="1">
      <c r="A373" s="133"/>
      <c r="B373" s="903"/>
      <c r="C373" s="227" t="s">
        <v>333</v>
      </c>
      <c r="D373" s="227" t="s">
        <v>20945</v>
      </c>
      <c r="E373" s="227" t="s">
        <v>8542</v>
      </c>
      <c r="F373" s="227" t="s">
        <v>333</v>
      </c>
      <c r="G373" s="227" t="s">
        <v>333</v>
      </c>
      <c r="H373" s="227" t="s">
        <v>333</v>
      </c>
      <c r="I373" s="233"/>
      <c r="J373" s="400"/>
      <c r="K373" s="228">
        <v>1300</v>
      </c>
      <c r="L373" s="228">
        <v>456</v>
      </c>
      <c r="M373" s="244">
        <v>1000</v>
      </c>
      <c r="N373" s="228"/>
      <c r="O373" s="228">
        <v>456</v>
      </c>
      <c r="P373" s="228" t="s">
        <v>6966</v>
      </c>
      <c r="Q373" s="228">
        <v>1</v>
      </c>
      <c r="R373" s="228">
        <v>374</v>
      </c>
      <c r="S373" s="228" t="s">
        <v>6966</v>
      </c>
      <c r="T373" s="228">
        <v>2</v>
      </c>
      <c r="U373" s="228" t="s">
        <v>296</v>
      </c>
      <c r="V373" s="236">
        <v>2017</v>
      </c>
      <c r="W373" s="233"/>
      <c r="X373" s="233"/>
      <c r="Y373" s="233"/>
      <c r="Z373" s="233"/>
      <c r="AA373" s="227"/>
      <c r="AB373" s="233"/>
      <c r="AC373" s="233"/>
      <c r="AD373" s="233"/>
      <c r="AE373" s="233"/>
      <c r="AF373" s="233"/>
      <c r="AG373" s="254"/>
      <c r="AH373" s="1316"/>
    </row>
    <row r="374" spans="1:34" s="1564" customFormat="1" ht="25.7" customHeight="1">
      <c r="A374" s="133"/>
      <c r="B374" s="903"/>
      <c r="C374" s="227" t="s">
        <v>333</v>
      </c>
      <c r="D374" s="227" t="s">
        <v>20233</v>
      </c>
      <c r="E374" s="227" t="s">
        <v>17895</v>
      </c>
      <c r="F374" s="227" t="s">
        <v>333</v>
      </c>
      <c r="G374" s="227" t="s">
        <v>333</v>
      </c>
      <c r="H374" s="227" t="s">
        <v>333</v>
      </c>
      <c r="I374" s="233"/>
      <c r="J374" s="400"/>
      <c r="K374" s="228">
        <v>495</v>
      </c>
      <c r="L374" s="228">
        <v>495</v>
      </c>
      <c r="M374" s="244">
        <v>495</v>
      </c>
      <c r="N374" s="228"/>
      <c r="O374" s="228">
        <v>495</v>
      </c>
      <c r="P374" s="228" t="s">
        <v>10958</v>
      </c>
      <c r="Q374" s="228"/>
      <c r="R374" s="228"/>
      <c r="S374" s="228" t="s">
        <v>9867</v>
      </c>
      <c r="T374" s="228">
        <v>2</v>
      </c>
      <c r="U374" s="228" t="s">
        <v>296</v>
      </c>
      <c r="V374" s="236">
        <v>1998</v>
      </c>
      <c r="W374" s="233"/>
      <c r="X374" s="233"/>
      <c r="Y374" s="233"/>
      <c r="Z374" s="233"/>
      <c r="AA374" s="227"/>
      <c r="AB374" s="233"/>
      <c r="AC374" s="233"/>
      <c r="AD374" s="233"/>
      <c r="AE374" s="233"/>
      <c r="AF374" s="233"/>
      <c r="AG374" s="254"/>
      <c r="AH374" s="1316"/>
    </row>
    <row r="375" spans="1:34" s="1564" customFormat="1" ht="25.7" customHeight="1">
      <c r="A375" s="133"/>
      <c r="B375" s="903"/>
      <c r="C375" s="227" t="s">
        <v>333</v>
      </c>
      <c r="D375" s="227" t="s">
        <v>20946</v>
      </c>
      <c r="E375" s="227" t="s">
        <v>10959</v>
      </c>
      <c r="F375" s="227" t="s">
        <v>333</v>
      </c>
      <c r="G375" s="227" t="s">
        <v>333</v>
      </c>
      <c r="H375" s="227" t="s">
        <v>333</v>
      </c>
      <c r="I375" s="233"/>
      <c r="J375" s="400"/>
      <c r="K375" s="228">
        <v>546</v>
      </c>
      <c r="L375" s="228"/>
      <c r="M375" s="244"/>
      <c r="N375" s="228"/>
      <c r="O375" s="228"/>
      <c r="P375" s="228"/>
      <c r="Q375" s="228"/>
      <c r="R375" s="228"/>
      <c r="S375" s="228"/>
      <c r="T375" s="228">
        <v>2</v>
      </c>
      <c r="U375" s="228" t="s">
        <v>296</v>
      </c>
      <c r="V375" s="236">
        <v>2017</v>
      </c>
      <c r="W375" s="233"/>
      <c r="X375" s="233"/>
      <c r="Y375" s="233"/>
      <c r="Z375" s="233"/>
      <c r="AA375" s="227"/>
      <c r="AB375" s="233"/>
      <c r="AC375" s="233"/>
      <c r="AD375" s="233"/>
      <c r="AE375" s="233"/>
      <c r="AF375" s="233"/>
      <c r="AG375" s="254"/>
      <c r="AH375" s="1316"/>
    </row>
    <row r="376" spans="1:34" s="1564" customFormat="1" ht="25.7" customHeight="1">
      <c r="A376" s="133"/>
      <c r="B376" s="903"/>
      <c r="C376" s="227" t="s">
        <v>333</v>
      </c>
      <c r="D376" s="227" t="s">
        <v>20947</v>
      </c>
      <c r="E376" s="227" t="s">
        <v>10960</v>
      </c>
      <c r="F376" s="227" t="s">
        <v>333</v>
      </c>
      <c r="G376" s="227" t="s">
        <v>333</v>
      </c>
      <c r="H376" s="227" t="s">
        <v>333</v>
      </c>
      <c r="I376" s="233"/>
      <c r="J376" s="400"/>
      <c r="K376" s="228">
        <v>994</v>
      </c>
      <c r="L376" s="228">
        <v>498</v>
      </c>
      <c r="M376" s="244">
        <v>498</v>
      </c>
      <c r="N376" s="233"/>
      <c r="O376" s="301"/>
      <c r="P376" s="233"/>
      <c r="Q376" s="323"/>
      <c r="R376" s="323"/>
      <c r="S376" s="228"/>
      <c r="T376" s="228">
        <v>1</v>
      </c>
      <c r="U376" s="228" t="s">
        <v>12477</v>
      </c>
      <c r="V376" s="227">
        <v>2021</v>
      </c>
      <c r="W376" s="233"/>
      <c r="X376" s="233"/>
      <c r="Y376" s="233"/>
      <c r="Z376" s="233"/>
      <c r="AA376" s="227"/>
      <c r="AB376" s="233"/>
      <c r="AC376" s="233"/>
      <c r="AD376" s="233"/>
      <c r="AE376" s="233"/>
      <c r="AF376" s="233"/>
      <c r="AG376" s="254"/>
      <c r="AH376" s="1316"/>
    </row>
    <row r="377" spans="1:34" s="1564" customFormat="1" ht="25.7" customHeight="1">
      <c r="A377" s="133"/>
      <c r="B377" s="903"/>
      <c r="C377" s="227" t="s">
        <v>333</v>
      </c>
      <c r="D377" s="227" t="s">
        <v>20948</v>
      </c>
      <c r="E377" s="227" t="s">
        <v>10961</v>
      </c>
      <c r="F377" s="227" t="s">
        <v>333</v>
      </c>
      <c r="G377" s="227" t="s">
        <v>333</v>
      </c>
      <c r="H377" s="227" t="s">
        <v>333</v>
      </c>
      <c r="I377" s="233"/>
      <c r="J377" s="400"/>
      <c r="K377" s="228">
        <v>400</v>
      </c>
      <c r="L377" s="228"/>
      <c r="M377" s="244"/>
      <c r="N377" s="233"/>
      <c r="O377" s="301"/>
      <c r="P377" s="233"/>
      <c r="Q377" s="323"/>
      <c r="R377" s="323"/>
      <c r="S377" s="228"/>
      <c r="T377" s="228">
        <v>1</v>
      </c>
      <c r="U377" s="228" t="s">
        <v>12477</v>
      </c>
      <c r="V377" s="227">
        <v>2002</v>
      </c>
      <c r="W377" s="233"/>
      <c r="X377" s="233"/>
      <c r="Y377" s="233"/>
      <c r="Z377" s="233"/>
      <c r="AA377" s="227"/>
      <c r="AB377" s="233"/>
      <c r="AC377" s="233"/>
      <c r="AD377" s="233"/>
      <c r="AE377" s="233"/>
      <c r="AF377" s="233"/>
      <c r="AG377" s="254"/>
      <c r="AH377" s="1316"/>
    </row>
    <row r="378" spans="1:34" s="1564" customFormat="1" ht="25.7" customHeight="1">
      <c r="A378" s="133"/>
      <c r="B378" s="903"/>
      <c r="C378" s="227" t="s">
        <v>333</v>
      </c>
      <c r="D378" s="227" t="s">
        <v>20949</v>
      </c>
      <c r="E378" s="227" t="s">
        <v>10962</v>
      </c>
      <c r="F378" s="227" t="s">
        <v>333</v>
      </c>
      <c r="G378" s="227" t="s">
        <v>333</v>
      </c>
      <c r="H378" s="227" t="s">
        <v>333</v>
      </c>
      <c r="I378" s="233"/>
      <c r="J378" s="233"/>
      <c r="K378" s="228">
        <v>594</v>
      </c>
      <c r="L378" s="228"/>
      <c r="M378" s="244"/>
      <c r="N378" s="233"/>
      <c r="O378" s="301"/>
      <c r="P378" s="233"/>
      <c r="Q378" s="323"/>
      <c r="R378" s="323"/>
      <c r="S378" s="228"/>
      <c r="T378" s="228">
        <v>1</v>
      </c>
      <c r="U378" s="228" t="s">
        <v>296</v>
      </c>
      <c r="V378" s="236">
        <v>2017</v>
      </c>
      <c r="W378" s="233"/>
      <c r="X378" s="233"/>
      <c r="Y378" s="233"/>
      <c r="Z378" s="233"/>
      <c r="AA378" s="227"/>
      <c r="AB378" s="233"/>
      <c r="AC378" s="233"/>
      <c r="AD378" s="233"/>
      <c r="AE378" s="233"/>
      <c r="AF378" s="233"/>
      <c r="AG378" s="643"/>
      <c r="AH378" s="1316"/>
    </row>
    <row r="379" spans="1:34" s="1564" customFormat="1" ht="25.7" customHeight="1">
      <c r="A379" s="133"/>
      <c r="B379" s="903"/>
      <c r="C379" s="227" t="s">
        <v>333</v>
      </c>
      <c r="D379" s="227" t="s">
        <v>20234</v>
      </c>
      <c r="E379" s="227" t="s">
        <v>17896</v>
      </c>
      <c r="F379" s="227" t="s">
        <v>333</v>
      </c>
      <c r="G379" s="227" t="s">
        <v>333</v>
      </c>
      <c r="H379" s="227" t="s">
        <v>333</v>
      </c>
      <c r="I379" s="233"/>
      <c r="J379" s="233"/>
      <c r="K379" s="228">
        <v>451</v>
      </c>
      <c r="L379" s="228"/>
      <c r="M379" s="244">
        <v>451</v>
      </c>
      <c r="N379" s="233"/>
      <c r="O379" s="301">
        <v>451</v>
      </c>
      <c r="P379" s="233"/>
      <c r="Q379" s="228"/>
      <c r="R379" s="228"/>
      <c r="S379" s="228"/>
      <c r="T379" s="228">
        <v>1</v>
      </c>
      <c r="U379" s="228" t="s">
        <v>296</v>
      </c>
      <c r="V379" s="236">
        <v>2000</v>
      </c>
      <c r="W379" s="233"/>
      <c r="X379" s="233"/>
      <c r="Y379" s="233"/>
      <c r="Z379" s="233"/>
      <c r="AA379" s="227"/>
      <c r="AB379" s="233"/>
      <c r="AC379" s="233"/>
      <c r="AD379" s="233"/>
      <c r="AE379" s="233"/>
      <c r="AF379" s="233"/>
      <c r="AG379" s="643"/>
      <c r="AH379" s="1316"/>
    </row>
    <row r="380" spans="1:34" s="1564" customFormat="1" ht="25.7" customHeight="1">
      <c r="A380" s="133"/>
      <c r="B380" s="903"/>
      <c r="C380" s="227" t="s">
        <v>333</v>
      </c>
      <c r="D380" s="227" t="s">
        <v>20950</v>
      </c>
      <c r="E380" s="227" t="s">
        <v>17897</v>
      </c>
      <c r="F380" s="227" t="s">
        <v>333</v>
      </c>
      <c r="G380" s="227" t="s">
        <v>333</v>
      </c>
      <c r="H380" s="227" t="s">
        <v>333</v>
      </c>
      <c r="I380" s="233"/>
      <c r="J380" s="233"/>
      <c r="K380" s="228">
        <v>1228</v>
      </c>
      <c r="L380" s="228"/>
      <c r="M380" s="244"/>
      <c r="N380" s="233"/>
      <c r="O380" s="301"/>
      <c r="P380" s="233"/>
      <c r="Q380" s="228"/>
      <c r="R380" s="228"/>
      <c r="S380" s="228"/>
      <c r="T380" s="228">
        <v>2</v>
      </c>
      <c r="U380" s="228" t="s">
        <v>296</v>
      </c>
      <c r="V380" s="236">
        <v>2000</v>
      </c>
      <c r="W380" s="233"/>
      <c r="X380" s="233"/>
      <c r="Y380" s="233"/>
      <c r="Z380" s="233"/>
      <c r="AA380" s="227"/>
      <c r="AB380" s="233"/>
      <c r="AC380" s="233"/>
      <c r="AD380" s="233"/>
      <c r="AE380" s="233"/>
      <c r="AF380" s="233"/>
      <c r="AG380" s="254"/>
      <c r="AH380" s="1316"/>
    </row>
    <row r="381" spans="1:34" s="1564" customFormat="1" ht="25.7" customHeight="1">
      <c r="A381" s="133"/>
      <c r="B381" s="903"/>
      <c r="C381" s="227" t="s">
        <v>333</v>
      </c>
      <c r="D381" s="227" t="s">
        <v>20951</v>
      </c>
      <c r="E381" s="227" t="s">
        <v>10963</v>
      </c>
      <c r="F381" s="227" t="s">
        <v>333</v>
      </c>
      <c r="G381" s="227" t="s">
        <v>333</v>
      </c>
      <c r="H381" s="227" t="s">
        <v>333</v>
      </c>
      <c r="I381" s="233"/>
      <c r="J381" s="233"/>
      <c r="K381" s="228">
        <v>4250</v>
      </c>
      <c r="L381" s="228"/>
      <c r="M381" s="244"/>
      <c r="N381" s="233"/>
      <c r="O381" s="301"/>
      <c r="P381" s="233"/>
      <c r="Q381" s="323"/>
      <c r="R381" s="228">
        <v>4002</v>
      </c>
      <c r="S381" s="228"/>
      <c r="T381" s="228">
        <v>2</v>
      </c>
      <c r="U381" s="228" t="s">
        <v>12477</v>
      </c>
      <c r="V381" s="236">
        <v>2011</v>
      </c>
      <c r="W381" s="233"/>
      <c r="X381" s="233"/>
      <c r="Y381" s="233"/>
      <c r="Z381" s="233"/>
      <c r="AA381" s="227"/>
      <c r="AB381" s="233"/>
      <c r="AC381" s="233"/>
      <c r="AD381" s="233"/>
      <c r="AE381" s="233"/>
      <c r="AF381" s="233"/>
      <c r="AG381" s="643"/>
      <c r="AH381" s="1316"/>
    </row>
    <row r="382" spans="1:34" s="1564" customFormat="1" ht="25.7" customHeight="1">
      <c r="A382" s="133"/>
      <c r="B382" s="903"/>
      <c r="C382" s="236" t="s">
        <v>333</v>
      </c>
      <c r="D382" s="236" t="s">
        <v>20952</v>
      </c>
      <c r="E382" s="397" t="s">
        <v>17898</v>
      </c>
      <c r="F382" s="236" t="s">
        <v>333</v>
      </c>
      <c r="G382" s="227" t="s">
        <v>333</v>
      </c>
      <c r="H382" s="236" t="s">
        <v>333</v>
      </c>
      <c r="I382" s="233"/>
      <c r="J382" s="400"/>
      <c r="K382" s="254">
        <v>927</v>
      </c>
      <c r="L382" s="254"/>
      <c r="M382" s="244">
        <v>927</v>
      </c>
      <c r="N382" s="233"/>
      <c r="O382" s="301"/>
      <c r="P382" s="233"/>
      <c r="Q382" s="228"/>
      <c r="R382" s="228"/>
      <c r="S382" s="254"/>
      <c r="T382" s="228">
        <v>1</v>
      </c>
      <c r="U382" s="228" t="s">
        <v>12477</v>
      </c>
      <c r="V382" s="236">
        <v>1992</v>
      </c>
      <c r="W382" s="233"/>
      <c r="X382" s="233"/>
      <c r="Y382" s="233"/>
      <c r="Z382" s="233"/>
      <c r="AA382" s="227"/>
      <c r="AB382" s="233"/>
      <c r="AC382" s="233"/>
      <c r="AD382" s="233"/>
      <c r="AE382" s="233"/>
      <c r="AF382" s="233"/>
      <c r="AG382" s="254"/>
      <c r="AH382" s="1316"/>
    </row>
    <row r="383" spans="1:34" s="1564" customFormat="1" ht="25.7" customHeight="1">
      <c r="A383" s="133"/>
      <c r="B383" s="903"/>
      <c r="C383" s="227" t="s">
        <v>333</v>
      </c>
      <c r="D383" s="227" t="s">
        <v>20239</v>
      </c>
      <c r="E383" s="227" t="s">
        <v>20953</v>
      </c>
      <c r="F383" s="227" t="s">
        <v>333</v>
      </c>
      <c r="G383" s="227" t="s">
        <v>333</v>
      </c>
      <c r="H383" s="227" t="s">
        <v>333</v>
      </c>
      <c r="I383" s="228"/>
      <c r="J383" s="228"/>
      <c r="K383" s="644">
        <v>13044</v>
      </c>
      <c r="L383" s="644"/>
      <c r="M383" s="244"/>
      <c r="N383" s="242"/>
      <c r="O383" s="242"/>
      <c r="P383" s="242"/>
      <c r="Q383" s="323"/>
      <c r="R383" s="323"/>
      <c r="S383" s="228"/>
      <c r="T383" s="228">
        <v>1</v>
      </c>
      <c r="U383" s="228" t="s">
        <v>12477</v>
      </c>
      <c r="V383" s="323">
        <v>2018</v>
      </c>
      <c r="W383" s="228"/>
      <c r="X383" s="242"/>
      <c r="Y383" s="228"/>
      <c r="Z383" s="228"/>
      <c r="AA383" s="228"/>
      <c r="AB383" s="228"/>
      <c r="AC383" s="228"/>
      <c r="AD383" s="228"/>
      <c r="AE383" s="242"/>
      <c r="AF383" s="242"/>
      <c r="AG383" s="254"/>
      <c r="AH383" s="1316"/>
    </row>
    <row r="384" spans="1:34" s="1564" customFormat="1" ht="25.7" customHeight="1">
      <c r="A384" s="133"/>
      <c r="B384" s="918"/>
      <c r="C384" s="227" t="s">
        <v>12636</v>
      </c>
      <c r="D384" s="227" t="s">
        <v>20954</v>
      </c>
      <c r="E384" s="227" t="s">
        <v>20955</v>
      </c>
      <c r="F384" s="227" t="s">
        <v>12636</v>
      </c>
      <c r="G384" s="227" t="s">
        <v>12636</v>
      </c>
      <c r="H384" s="227" t="s">
        <v>12636</v>
      </c>
      <c r="I384" s="228"/>
      <c r="J384" s="228"/>
      <c r="K384" s="644">
        <v>38290</v>
      </c>
      <c r="L384" s="644"/>
      <c r="M384" s="244"/>
      <c r="N384" s="242"/>
      <c r="O384" s="242"/>
      <c r="P384" s="242"/>
      <c r="Q384" s="323"/>
      <c r="R384" s="323">
        <v>1371</v>
      </c>
      <c r="S384" s="228"/>
      <c r="T384" s="228">
        <v>2</v>
      </c>
      <c r="U384" s="228" t="s">
        <v>12477</v>
      </c>
      <c r="V384" s="323">
        <v>2019</v>
      </c>
      <c r="W384" s="228"/>
      <c r="X384" s="242"/>
      <c r="Y384" s="228"/>
      <c r="Z384" s="228"/>
      <c r="AA384" s="228"/>
      <c r="AB384" s="228"/>
      <c r="AC384" s="228"/>
      <c r="AD384" s="228"/>
      <c r="AE384" s="242"/>
      <c r="AF384" s="242"/>
      <c r="AG384" s="254"/>
      <c r="AH384" s="1316" t="s">
        <v>19794</v>
      </c>
    </row>
    <row r="385" spans="1:34" s="1564" customFormat="1" ht="25.7" customHeight="1">
      <c r="A385" s="133"/>
      <c r="B385" s="918"/>
      <c r="C385" s="227" t="s">
        <v>12636</v>
      </c>
      <c r="D385" s="227" t="s">
        <v>20956</v>
      </c>
      <c r="E385" s="227" t="s">
        <v>17899</v>
      </c>
      <c r="F385" s="227" t="s">
        <v>12636</v>
      </c>
      <c r="G385" s="227" t="s">
        <v>333</v>
      </c>
      <c r="H385" s="227" t="s">
        <v>13796</v>
      </c>
      <c r="I385" s="228"/>
      <c r="J385" s="228"/>
      <c r="K385" s="644">
        <v>2249</v>
      </c>
      <c r="L385" s="644"/>
      <c r="M385" s="244"/>
      <c r="N385" s="242"/>
      <c r="O385" s="242"/>
      <c r="P385" s="242"/>
      <c r="Q385" s="323"/>
      <c r="R385" s="323"/>
      <c r="S385" s="228"/>
      <c r="T385" s="228">
        <v>1</v>
      </c>
      <c r="U385" s="228" t="s">
        <v>12477</v>
      </c>
      <c r="V385" s="323">
        <v>2021</v>
      </c>
      <c r="W385" s="228"/>
      <c r="X385" s="242"/>
      <c r="Y385" s="228"/>
      <c r="Z385" s="228"/>
      <c r="AA385" s="228"/>
      <c r="AB385" s="228"/>
      <c r="AC385" s="228"/>
      <c r="AD385" s="228"/>
      <c r="AE385" s="242"/>
      <c r="AF385" s="242"/>
      <c r="AG385" s="254"/>
      <c r="AH385" s="1316"/>
    </row>
    <row r="386" spans="1:34" s="1564" customFormat="1" ht="25.7" customHeight="1">
      <c r="A386" s="133"/>
      <c r="B386" s="918"/>
      <c r="C386" s="227" t="s">
        <v>12636</v>
      </c>
      <c r="D386" s="227" t="s">
        <v>20957</v>
      </c>
      <c r="E386" s="227" t="s">
        <v>13797</v>
      </c>
      <c r="F386" s="227" t="s">
        <v>12636</v>
      </c>
      <c r="G386" s="227" t="s">
        <v>333</v>
      </c>
      <c r="H386" s="227" t="s">
        <v>12636</v>
      </c>
      <c r="I386" s="228"/>
      <c r="J386" s="228"/>
      <c r="K386" s="644">
        <v>600</v>
      </c>
      <c r="L386" s="644"/>
      <c r="M386" s="244"/>
      <c r="N386" s="242"/>
      <c r="O386" s="242"/>
      <c r="P386" s="242"/>
      <c r="Q386" s="323"/>
      <c r="R386" s="323"/>
      <c r="S386" s="228"/>
      <c r="T386" s="228">
        <v>1</v>
      </c>
      <c r="U386" s="228" t="s">
        <v>12477</v>
      </c>
      <c r="V386" s="323">
        <v>2015</v>
      </c>
      <c r="W386" s="228"/>
      <c r="X386" s="242"/>
      <c r="Y386" s="228"/>
      <c r="Z386" s="228"/>
      <c r="AA386" s="228"/>
      <c r="AB386" s="228"/>
      <c r="AC386" s="228"/>
      <c r="AD386" s="228"/>
      <c r="AE386" s="242"/>
      <c r="AF386" s="242"/>
      <c r="AG386" s="254"/>
      <c r="AH386" s="1316"/>
    </row>
    <row r="387" spans="1:34" s="1564" customFormat="1" ht="33.75">
      <c r="A387" s="133"/>
      <c r="B387" s="903"/>
      <c r="C387" s="227" t="s">
        <v>333</v>
      </c>
      <c r="D387" s="227" t="s">
        <v>20958</v>
      </c>
      <c r="E387" s="227" t="s">
        <v>17900</v>
      </c>
      <c r="F387" s="227" t="s">
        <v>333</v>
      </c>
      <c r="G387" s="227" t="s">
        <v>333</v>
      </c>
      <c r="H387" s="227" t="s">
        <v>333</v>
      </c>
      <c r="I387" s="228"/>
      <c r="J387" s="228"/>
      <c r="K387" s="644">
        <v>34848</v>
      </c>
      <c r="L387" s="644"/>
      <c r="M387" s="244"/>
      <c r="N387" s="242"/>
      <c r="O387" s="242"/>
      <c r="P387" s="242"/>
      <c r="Q387" s="323"/>
      <c r="R387" s="323"/>
      <c r="S387" s="228"/>
      <c r="T387" s="228">
        <v>1</v>
      </c>
      <c r="U387" s="228" t="s">
        <v>12477</v>
      </c>
      <c r="V387" s="323">
        <v>2014</v>
      </c>
      <c r="W387" s="228"/>
      <c r="X387" s="242"/>
      <c r="Y387" s="228"/>
      <c r="Z387" s="228"/>
      <c r="AA387" s="228"/>
      <c r="AB387" s="228"/>
      <c r="AC387" s="228"/>
      <c r="AD387" s="228"/>
      <c r="AE387" s="242"/>
      <c r="AF387" s="242"/>
      <c r="AG387" s="254" t="s">
        <v>26726</v>
      </c>
      <c r="AH387" s="1316"/>
    </row>
    <row r="388" spans="1:34" s="1564" customFormat="1" ht="25.7" customHeight="1">
      <c r="A388" s="133"/>
      <c r="B388" s="903"/>
      <c r="C388" s="227" t="s">
        <v>333</v>
      </c>
      <c r="D388" s="227" t="s">
        <v>20959</v>
      </c>
      <c r="E388" s="227" t="s">
        <v>8543</v>
      </c>
      <c r="F388" s="227" t="s">
        <v>333</v>
      </c>
      <c r="G388" s="227" t="s">
        <v>333</v>
      </c>
      <c r="H388" s="227" t="s">
        <v>333</v>
      </c>
      <c r="I388" s="228"/>
      <c r="J388" s="228"/>
      <c r="K388" s="644">
        <v>2500</v>
      </c>
      <c r="L388" s="644">
        <v>410</v>
      </c>
      <c r="M388" s="244">
        <v>530</v>
      </c>
      <c r="N388" s="242"/>
      <c r="O388" s="242">
        <v>410</v>
      </c>
      <c r="P388" s="242" t="s">
        <v>9867</v>
      </c>
      <c r="Q388" s="323"/>
      <c r="R388" s="323"/>
      <c r="S388" s="228"/>
      <c r="T388" s="228">
        <v>1</v>
      </c>
      <c r="U388" s="228" t="s">
        <v>12477</v>
      </c>
      <c r="V388" s="323">
        <v>2014</v>
      </c>
      <c r="W388" s="228"/>
      <c r="X388" s="242"/>
      <c r="Y388" s="228"/>
      <c r="Z388" s="228"/>
      <c r="AA388" s="228"/>
      <c r="AB388" s="228"/>
      <c r="AC388" s="228"/>
      <c r="AD388" s="228"/>
      <c r="AE388" s="242"/>
      <c r="AF388" s="242"/>
      <c r="AG388" s="254"/>
      <c r="AH388" s="1316"/>
    </row>
    <row r="389" spans="1:34" s="1564" customFormat="1" ht="25.7" customHeight="1">
      <c r="A389" s="133"/>
      <c r="B389" s="903"/>
      <c r="C389" s="227" t="s">
        <v>333</v>
      </c>
      <c r="D389" s="227" t="s">
        <v>20960</v>
      </c>
      <c r="E389" s="227" t="s">
        <v>8544</v>
      </c>
      <c r="F389" s="227" t="s">
        <v>333</v>
      </c>
      <c r="G389" s="227" t="s">
        <v>333</v>
      </c>
      <c r="H389" s="227" t="s">
        <v>333</v>
      </c>
      <c r="I389" s="228"/>
      <c r="J389" s="228"/>
      <c r="K389" s="644">
        <v>1300</v>
      </c>
      <c r="L389" s="644"/>
      <c r="M389" s="244">
        <v>380</v>
      </c>
      <c r="N389" s="242">
        <v>1300</v>
      </c>
      <c r="O389" s="242"/>
      <c r="P389" s="242"/>
      <c r="Q389" s="323"/>
      <c r="R389" s="323"/>
      <c r="S389" s="228"/>
      <c r="T389" s="228">
        <v>1</v>
      </c>
      <c r="U389" s="228" t="s">
        <v>12477</v>
      </c>
      <c r="V389" s="323">
        <v>2006</v>
      </c>
      <c r="W389" s="228"/>
      <c r="X389" s="242"/>
      <c r="Y389" s="228"/>
      <c r="Z389" s="228"/>
      <c r="AA389" s="228"/>
      <c r="AB389" s="228"/>
      <c r="AC389" s="228"/>
      <c r="AD389" s="228"/>
      <c r="AE389" s="242"/>
      <c r="AF389" s="242"/>
      <c r="AG389" s="254"/>
      <c r="AH389" s="1316"/>
    </row>
    <row r="390" spans="1:34" s="1564" customFormat="1" ht="25.7" customHeight="1">
      <c r="A390" s="133"/>
      <c r="B390" s="903"/>
      <c r="C390" s="227" t="s">
        <v>333</v>
      </c>
      <c r="D390" s="227" t="s">
        <v>20961</v>
      </c>
      <c r="E390" s="227" t="s">
        <v>17901</v>
      </c>
      <c r="F390" s="227" t="s">
        <v>333</v>
      </c>
      <c r="G390" s="227" t="s">
        <v>333</v>
      </c>
      <c r="H390" s="227" t="s">
        <v>333</v>
      </c>
      <c r="I390" s="228"/>
      <c r="J390" s="228"/>
      <c r="K390" s="644">
        <v>2500</v>
      </c>
      <c r="L390" s="644"/>
      <c r="M390" s="244">
        <v>920</v>
      </c>
      <c r="N390" s="242">
        <v>2500</v>
      </c>
      <c r="O390" s="242">
        <v>2500</v>
      </c>
      <c r="P390" s="242"/>
      <c r="Q390" s="323"/>
      <c r="R390" s="323"/>
      <c r="S390" s="228"/>
      <c r="T390" s="228">
        <v>2</v>
      </c>
      <c r="U390" s="228" t="s">
        <v>12477</v>
      </c>
      <c r="V390" s="323">
        <v>2004</v>
      </c>
      <c r="W390" s="228"/>
      <c r="X390" s="242"/>
      <c r="Y390" s="228"/>
      <c r="Z390" s="228"/>
      <c r="AA390" s="228"/>
      <c r="AB390" s="228"/>
      <c r="AC390" s="228"/>
      <c r="AD390" s="228"/>
      <c r="AE390" s="242"/>
      <c r="AF390" s="242"/>
      <c r="AG390" s="254"/>
      <c r="AH390" s="1316"/>
    </row>
    <row r="391" spans="1:34" s="1564" customFormat="1" ht="25.7" customHeight="1">
      <c r="A391" s="133"/>
      <c r="B391" s="903"/>
      <c r="C391" s="227" t="s">
        <v>333</v>
      </c>
      <c r="D391" s="227" t="s">
        <v>20962</v>
      </c>
      <c r="E391" s="227" t="s">
        <v>8545</v>
      </c>
      <c r="F391" s="227" t="s">
        <v>333</v>
      </c>
      <c r="G391" s="227" t="s">
        <v>333</v>
      </c>
      <c r="H391" s="227" t="s">
        <v>333</v>
      </c>
      <c r="I391" s="228"/>
      <c r="J391" s="228"/>
      <c r="K391" s="644">
        <v>729</v>
      </c>
      <c r="L391" s="644"/>
      <c r="M391" s="244"/>
      <c r="N391" s="242">
        <v>380</v>
      </c>
      <c r="O391" s="242">
        <v>380</v>
      </c>
      <c r="P391" s="242"/>
      <c r="Q391" s="323"/>
      <c r="R391" s="323"/>
      <c r="S391" s="228"/>
      <c r="T391" s="228">
        <v>1</v>
      </c>
      <c r="U391" s="228" t="s">
        <v>12477</v>
      </c>
      <c r="V391" s="323">
        <v>2002</v>
      </c>
      <c r="W391" s="228"/>
      <c r="X391" s="242"/>
      <c r="Y391" s="228"/>
      <c r="Z391" s="228"/>
      <c r="AA391" s="228"/>
      <c r="AB391" s="228"/>
      <c r="AC391" s="228"/>
      <c r="AD391" s="228"/>
      <c r="AE391" s="242"/>
      <c r="AF391" s="242"/>
      <c r="AG391" s="254" t="s">
        <v>10964</v>
      </c>
      <c r="AH391" s="1316"/>
    </row>
    <row r="392" spans="1:34" s="1564" customFormat="1" ht="25.7" customHeight="1">
      <c r="A392" s="133"/>
      <c r="B392" s="903"/>
      <c r="C392" s="227" t="s">
        <v>333</v>
      </c>
      <c r="D392" s="227" t="s">
        <v>20963</v>
      </c>
      <c r="E392" s="227" t="s">
        <v>10965</v>
      </c>
      <c r="F392" s="227" t="s">
        <v>333</v>
      </c>
      <c r="G392" s="227" t="s">
        <v>333</v>
      </c>
      <c r="H392" s="227" t="s">
        <v>333</v>
      </c>
      <c r="I392" s="228"/>
      <c r="J392" s="228"/>
      <c r="K392" s="644">
        <v>400</v>
      </c>
      <c r="L392" s="644"/>
      <c r="M392" s="244">
        <v>400</v>
      </c>
      <c r="N392" s="242">
        <v>920</v>
      </c>
      <c r="O392" s="242">
        <v>920</v>
      </c>
      <c r="P392" s="242"/>
      <c r="Q392" s="323"/>
      <c r="R392" s="323"/>
      <c r="S392" s="228"/>
      <c r="T392" s="228">
        <v>1</v>
      </c>
      <c r="U392" s="228" t="s">
        <v>12477</v>
      </c>
      <c r="V392" s="323">
        <v>2012</v>
      </c>
      <c r="W392" s="228"/>
      <c r="X392" s="242"/>
      <c r="Y392" s="228"/>
      <c r="Z392" s="228"/>
      <c r="AA392" s="228"/>
      <c r="AB392" s="228"/>
      <c r="AC392" s="228"/>
      <c r="AD392" s="228"/>
      <c r="AE392" s="242"/>
      <c r="AF392" s="242"/>
      <c r="AG392" s="254"/>
      <c r="AH392" s="1316"/>
    </row>
    <row r="393" spans="1:34" s="1564" customFormat="1" ht="25.7" customHeight="1">
      <c r="A393" s="133"/>
      <c r="B393" s="903"/>
      <c r="C393" s="227" t="s">
        <v>333</v>
      </c>
      <c r="D393" s="227" t="s">
        <v>20964</v>
      </c>
      <c r="E393" s="227" t="s">
        <v>8546</v>
      </c>
      <c r="F393" s="227" t="s">
        <v>333</v>
      </c>
      <c r="G393" s="227" t="s">
        <v>333</v>
      </c>
      <c r="H393" s="227" t="s">
        <v>333</v>
      </c>
      <c r="I393" s="228"/>
      <c r="J393" s="228"/>
      <c r="K393" s="644">
        <v>729</v>
      </c>
      <c r="L393" s="644"/>
      <c r="M393" s="244"/>
      <c r="N393" s="242">
        <v>729</v>
      </c>
      <c r="O393" s="242">
        <v>729</v>
      </c>
      <c r="P393" s="242"/>
      <c r="Q393" s="323"/>
      <c r="R393" s="323"/>
      <c r="S393" s="228"/>
      <c r="T393" s="228">
        <v>1</v>
      </c>
      <c r="U393" s="228" t="s">
        <v>12477</v>
      </c>
      <c r="V393" s="323">
        <v>2011</v>
      </c>
      <c r="W393" s="228"/>
      <c r="X393" s="242"/>
      <c r="Y393" s="228"/>
      <c r="Z393" s="228"/>
      <c r="AA393" s="228"/>
      <c r="AB393" s="228"/>
      <c r="AC393" s="228"/>
      <c r="AD393" s="228"/>
      <c r="AE393" s="242"/>
      <c r="AF393" s="242"/>
      <c r="AG393" s="254"/>
      <c r="AH393" s="1316"/>
    </row>
    <row r="394" spans="1:34" s="1564" customFormat="1" ht="25.7" customHeight="1">
      <c r="A394" s="133"/>
      <c r="B394" s="903"/>
      <c r="C394" s="227" t="s">
        <v>333</v>
      </c>
      <c r="D394" s="227" t="s">
        <v>20965</v>
      </c>
      <c r="E394" s="227" t="s">
        <v>8547</v>
      </c>
      <c r="F394" s="227" t="s">
        <v>333</v>
      </c>
      <c r="G394" s="227" t="s">
        <v>333</v>
      </c>
      <c r="H394" s="227" t="s">
        <v>333</v>
      </c>
      <c r="I394" s="228"/>
      <c r="J394" s="228"/>
      <c r="K394" s="644">
        <v>400</v>
      </c>
      <c r="L394" s="644"/>
      <c r="M394" s="244"/>
      <c r="N394" s="242">
        <v>400</v>
      </c>
      <c r="O394" s="242">
        <v>400</v>
      </c>
      <c r="P394" s="242"/>
      <c r="Q394" s="323"/>
      <c r="R394" s="323"/>
      <c r="S394" s="228"/>
      <c r="T394" s="228">
        <v>3</v>
      </c>
      <c r="U394" s="228" t="s">
        <v>12477</v>
      </c>
      <c r="V394" s="323">
        <v>2012</v>
      </c>
      <c r="W394" s="228"/>
      <c r="X394" s="242"/>
      <c r="Y394" s="228"/>
      <c r="Z394" s="228"/>
      <c r="AA394" s="228"/>
      <c r="AB394" s="228"/>
      <c r="AC394" s="228"/>
      <c r="AD394" s="228"/>
      <c r="AE394" s="242"/>
      <c r="AF394" s="242"/>
      <c r="AG394" s="254"/>
      <c r="AH394" s="1316"/>
    </row>
    <row r="395" spans="1:34" s="1564" customFormat="1" ht="25.7" customHeight="1">
      <c r="A395" s="133"/>
      <c r="B395" s="903"/>
      <c r="C395" s="227" t="s">
        <v>12636</v>
      </c>
      <c r="D395" s="227" t="s">
        <v>20966</v>
      </c>
      <c r="E395" s="227" t="s">
        <v>13798</v>
      </c>
      <c r="F395" s="227" t="s">
        <v>12636</v>
      </c>
      <c r="G395" s="227" t="s">
        <v>333</v>
      </c>
      <c r="H395" s="227" t="s">
        <v>12636</v>
      </c>
      <c r="I395" s="228"/>
      <c r="J395" s="228"/>
      <c r="K395" s="644">
        <v>450</v>
      </c>
      <c r="L395" s="644"/>
      <c r="M395" s="244"/>
      <c r="N395" s="242"/>
      <c r="O395" s="242"/>
      <c r="P395" s="242"/>
      <c r="Q395" s="323"/>
      <c r="R395" s="323"/>
      <c r="S395" s="228"/>
      <c r="T395" s="228">
        <v>1</v>
      </c>
      <c r="U395" s="228" t="s">
        <v>12477</v>
      </c>
      <c r="V395" s="323">
        <v>2017</v>
      </c>
      <c r="W395" s="228"/>
      <c r="X395" s="242"/>
      <c r="Y395" s="228"/>
      <c r="Z395" s="228"/>
      <c r="AA395" s="228"/>
      <c r="AB395" s="228"/>
      <c r="AC395" s="228"/>
      <c r="AD395" s="228"/>
      <c r="AE395" s="242"/>
      <c r="AF395" s="242"/>
      <c r="AG395" s="254"/>
      <c r="AH395" s="1316"/>
    </row>
    <row r="396" spans="1:34" s="1564" customFormat="1" ht="25.7" customHeight="1">
      <c r="A396" s="133"/>
      <c r="B396" s="903"/>
      <c r="C396" s="227" t="s">
        <v>333</v>
      </c>
      <c r="D396" s="227" t="s">
        <v>20967</v>
      </c>
      <c r="E396" s="227" t="s">
        <v>8548</v>
      </c>
      <c r="F396" s="227" t="s">
        <v>333</v>
      </c>
      <c r="G396" s="227" t="s">
        <v>333</v>
      </c>
      <c r="H396" s="227" t="s">
        <v>333</v>
      </c>
      <c r="I396" s="228"/>
      <c r="J396" s="228"/>
      <c r="K396" s="644">
        <v>720</v>
      </c>
      <c r="L396" s="644"/>
      <c r="M396" s="244"/>
      <c r="N396" s="242">
        <v>720</v>
      </c>
      <c r="O396" s="242">
        <v>720</v>
      </c>
      <c r="P396" s="242"/>
      <c r="Q396" s="323"/>
      <c r="R396" s="323"/>
      <c r="S396" s="228"/>
      <c r="T396" s="228">
        <v>1</v>
      </c>
      <c r="U396" s="228" t="s">
        <v>12477</v>
      </c>
      <c r="V396" s="323">
        <v>2011</v>
      </c>
      <c r="W396" s="228"/>
      <c r="X396" s="242"/>
      <c r="Y396" s="228"/>
      <c r="Z396" s="228"/>
      <c r="AA396" s="228"/>
      <c r="AB396" s="228"/>
      <c r="AC396" s="228"/>
      <c r="AD396" s="228"/>
      <c r="AE396" s="242"/>
      <c r="AF396" s="242"/>
      <c r="AG396" s="254"/>
      <c r="AH396" s="1316"/>
    </row>
    <row r="397" spans="1:34" s="1564" customFormat="1" ht="25.7" customHeight="1">
      <c r="A397" s="133"/>
      <c r="B397" s="903"/>
      <c r="C397" s="227" t="s">
        <v>12636</v>
      </c>
      <c r="D397" s="227" t="s">
        <v>20968</v>
      </c>
      <c r="E397" s="227" t="s">
        <v>17902</v>
      </c>
      <c r="F397" s="227" t="s">
        <v>12636</v>
      </c>
      <c r="G397" s="227"/>
      <c r="H397" s="227" t="s">
        <v>12636</v>
      </c>
      <c r="I397" s="233"/>
      <c r="J397" s="233"/>
      <c r="K397" s="228">
        <v>4033</v>
      </c>
      <c r="L397" s="228"/>
      <c r="M397" s="244">
        <v>546</v>
      </c>
      <c r="N397" s="233"/>
      <c r="O397" s="301"/>
      <c r="P397" s="233"/>
      <c r="Q397" s="228"/>
      <c r="R397" s="228"/>
      <c r="S397" s="228"/>
      <c r="T397" s="228">
        <v>1</v>
      </c>
      <c r="U397" s="228" t="s">
        <v>12477</v>
      </c>
      <c r="V397" s="236">
        <v>2004</v>
      </c>
      <c r="W397" s="233"/>
      <c r="X397" s="233"/>
      <c r="Y397" s="233"/>
      <c r="Z397" s="233"/>
      <c r="AA397" s="227"/>
      <c r="AB397" s="233"/>
      <c r="AC397" s="233"/>
      <c r="AD397" s="233"/>
      <c r="AE397" s="233"/>
      <c r="AF397" s="233"/>
      <c r="AG397" s="254"/>
      <c r="AH397" s="1316"/>
    </row>
    <row r="398" spans="1:34" s="1564" customFormat="1" ht="25.7" customHeight="1">
      <c r="A398" s="133"/>
      <c r="B398" s="903"/>
      <c r="C398" s="227" t="s">
        <v>2728</v>
      </c>
      <c r="D398" s="227" t="s">
        <v>20969</v>
      </c>
      <c r="E398" s="227" t="s">
        <v>8524</v>
      </c>
      <c r="F398" s="227" t="s">
        <v>2728</v>
      </c>
      <c r="G398" s="227"/>
      <c r="H398" s="227" t="s">
        <v>2888</v>
      </c>
      <c r="I398" s="233"/>
      <c r="J398" s="400"/>
      <c r="K398" s="228">
        <v>26250</v>
      </c>
      <c r="L398" s="228">
        <v>1327</v>
      </c>
      <c r="M398" s="244">
        <v>2607</v>
      </c>
      <c r="N398" s="228"/>
      <c r="O398" s="228"/>
      <c r="P398" s="228"/>
      <c r="Q398" s="228">
        <v>1200</v>
      </c>
      <c r="R398" s="228">
        <v>1200</v>
      </c>
      <c r="S398" s="228" t="s">
        <v>4038</v>
      </c>
      <c r="T398" s="228">
        <v>4</v>
      </c>
      <c r="U398" s="228" t="s">
        <v>296</v>
      </c>
      <c r="V398" s="236">
        <v>2012</v>
      </c>
      <c r="W398" s="233"/>
      <c r="X398" s="233"/>
      <c r="Y398" s="233"/>
      <c r="Z398" s="233"/>
      <c r="AA398" s="227"/>
      <c r="AB398" s="233"/>
      <c r="AC398" s="233"/>
      <c r="AD398" s="233"/>
      <c r="AE398" s="233"/>
      <c r="AF398" s="233"/>
      <c r="AG398" s="254"/>
      <c r="AH398" s="1316"/>
    </row>
    <row r="399" spans="1:34" s="1564" customFormat="1" ht="25.7" customHeight="1">
      <c r="A399" s="133"/>
      <c r="B399" s="903"/>
      <c r="C399" s="227" t="s">
        <v>2751</v>
      </c>
      <c r="D399" s="227" t="s">
        <v>20970</v>
      </c>
      <c r="E399" s="410" t="s">
        <v>20971</v>
      </c>
      <c r="F399" s="227" t="s">
        <v>2751</v>
      </c>
      <c r="G399" s="227"/>
      <c r="H399" s="227" t="s">
        <v>10703</v>
      </c>
      <c r="I399" s="233"/>
      <c r="J399" s="400"/>
      <c r="K399" s="228">
        <v>862</v>
      </c>
      <c r="L399" s="228">
        <v>2849.5949999999998</v>
      </c>
      <c r="M399" s="244"/>
      <c r="N399" s="228"/>
      <c r="O399" s="228"/>
      <c r="P399" s="228"/>
      <c r="Q399" s="228"/>
      <c r="R399" s="228"/>
      <c r="S399" s="228"/>
      <c r="T399" s="228"/>
      <c r="U399" s="228"/>
      <c r="V399" s="236">
        <v>2008</v>
      </c>
      <c r="W399" s="233"/>
      <c r="X399" s="233"/>
      <c r="Y399" s="233"/>
      <c r="Z399" s="233"/>
      <c r="AA399" s="227"/>
      <c r="AB399" s="233"/>
      <c r="AC399" s="233"/>
      <c r="AD399" s="233"/>
      <c r="AE399" s="233"/>
      <c r="AF399" s="233"/>
      <c r="AG399" s="254"/>
      <c r="AH399" s="1316" t="s">
        <v>20972</v>
      </c>
    </row>
    <row r="400" spans="1:34" s="1564" customFormat="1" ht="25.7" customHeight="1">
      <c r="A400" s="133"/>
      <c r="B400" s="903"/>
      <c r="C400" s="227" t="s">
        <v>2751</v>
      </c>
      <c r="D400" s="227" t="s">
        <v>20973</v>
      </c>
      <c r="E400" s="227" t="s">
        <v>20974</v>
      </c>
      <c r="F400" s="227" t="s">
        <v>2751</v>
      </c>
      <c r="G400" s="227" t="s">
        <v>10967</v>
      </c>
      <c r="H400" s="227" t="s">
        <v>20975</v>
      </c>
      <c r="I400" s="233"/>
      <c r="J400" s="400"/>
      <c r="K400" s="228">
        <v>627</v>
      </c>
      <c r="L400" s="228"/>
      <c r="M400" s="244"/>
      <c r="N400" s="228"/>
      <c r="O400" s="228"/>
      <c r="P400" s="228"/>
      <c r="Q400" s="228"/>
      <c r="R400" s="228"/>
      <c r="S400" s="228"/>
      <c r="T400" s="228"/>
      <c r="U400" s="228"/>
      <c r="V400" s="236">
        <v>2024</v>
      </c>
      <c r="W400" s="233"/>
      <c r="X400" s="233"/>
      <c r="Y400" s="233"/>
      <c r="Z400" s="233"/>
      <c r="AA400" s="227"/>
      <c r="AB400" s="233"/>
      <c r="AC400" s="233"/>
      <c r="AD400" s="233"/>
      <c r="AE400" s="233"/>
      <c r="AF400" s="233"/>
      <c r="AG400" s="254"/>
      <c r="AH400" s="1316" t="s">
        <v>20976</v>
      </c>
    </row>
    <row r="401" spans="1:34" s="1564" customFormat="1" ht="25.7" customHeight="1">
      <c r="A401" s="133"/>
      <c r="B401" s="903"/>
      <c r="C401" s="227" t="s">
        <v>2751</v>
      </c>
      <c r="D401" s="227" t="s">
        <v>20977</v>
      </c>
      <c r="E401" s="227" t="s">
        <v>8551</v>
      </c>
      <c r="F401" s="227" t="s">
        <v>2751</v>
      </c>
      <c r="G401" s="227" t="s">
        <v>18521</v>
      </c>
      <c r="H401" s="227" t="s">
        <v>10703</v>
      </c>
      <c r="I401" s="233"/>
      <c r="J401" s="400"/>
      <c r="K401" s="644">
        <v>500</v>
      </c>
      <c r="L401" s="644"/>
      <c r="M401" s="244"/>
      <c r="N401" s="233">
        <v>500</v>
      </c>
      <c r="O401" s="301">
        <v>500</v>
      </c>
      <c r="P401" s="233">
        <v>500</v>
      </c>
      <c r="Q401" s="323">
        <v>500</v>
      </c>
      <c r="R401" s="323">
        <v>500</v>
      </c>
      <c r="S401" s="228" t="s">
        <v>8465</v>
      </c>
      <c r="T401" s="228">
        <v>1</v>
      </c>
      <c r="U401" s="228" t="s">
        <v>296</v>
      </c>
      <c r="V401" s="323">
        <v>2008</v>
      </c>
      <c r="W401" s="233"/>
      <c r="X401" s="233"/>
      <c r="Y401" s="233"/>
      <c r="Z401" s="233"/>
      <c r="AA401" s="227"/>
      <c r="AB401" s="233"/>
      <c r="AC401" s="233"/>
      <c r="AD401" s="233"/>
      <c r="AE401" s="233"/>
      <c r="AF401" s="233"/>
      <c r="AG401" s="254"/>
      <c r="AH401" s="1316"/>
    </row>
    <row r="402" spans="1:34" s="1564" customFormat="1" ht="25.7" customHeight="1">
      <c r="A402" s="133"/>
      <c r="B402" s="903"/>
      <c r="C402" s="227" t="s">
        <v>2751</v>
      </c>
      <c r="D402" s="227" t="s">
        <v>20978</v>
      </c>
      <c r="E402" s="227" t="s">
        <v>8552</v>
      </c>
      <c r="F402" s="227" t="s">
        <v>2751</v>
      </c>
      <c r="G402" s="227" t="s">
        <v>18521</v>
      </c>
      <c r="H402" s="227" t="s">
        <v>10703</v>
      </c>
      <c r="I402" s="233"/>
      <c r="J402" s="400"/>
      <c r="K402" s="644">
        <v>1000</v>
      </c>
      <c r="L402" s="644"/>
      <c r="M402" s="244"/>
      <c r="N402" s="233">
        <v>500</v>
      </c>
      <c r="O402" s="301">
        <v>500</v>
      </c>
      <c r="P402" s="233">
        <v>500</v>
      </c>
      <c r="Q402" s="323">
        <v>1000</v>
      </c>
      <c r="R402" s="323">
        <v>1000</v>
      </c>
      <c r="S402" s="228" t="s">
        <v>8465</v>
      </c>
      <c r="T402" s="228">
        <v>2</v>
      </c>
      <c r="U402" s="228" t="s">
        <v>296</v>
      </c>
      <c r="V402" s="323">
        <v>2008</v>
      </c>
      <c r="W402" s="233"/>
      <c r="X402" s="233"/>
      <c r="Y402" s="233"/>
      <c r="Z402" s="233"/>
      <c r="AA402" s="227"/>
      <c r="AB402" s="233"/>
      <c r="AC402" s="233"/>
      <c r="AD402" s="233"/>
      <c r="AE402" s="233"/>
      <c r="AF402" s="233"/>
      <c r="AG402" s="254"/>
      <c r="AH402" s="1316"/>
    </row>
    <row r="403" spans="1:34" s="1564" customFormat="1" ht="25.7" customHeight="1">
      <c r="A403" s="133"/>
      <c r="B403" s="903"/>
      <c r="C403" s="227" t="s">
        <v>12704</v>
      </c>
      <c r="D403" s="227" t="s">
        <v>20979</v>
      </c>
      <c r="E403" s="227" t="s">
        <v>12833</v>
      </c>
      <c r="F403" s="227" t="s">
        <v>12704</v>
      </c>
      <c r="G403" s="227"/>
      <c r="H403" s="227" t="s">
        <v>12645</v>
      </c>
      <c r="I403" s="233"/>
      <c r="J403" s="400"/>
      <c r="K403" s="644">
        <v>437</v>
      </c>
      <c r="L403" s="644"/>
      <c r="M403" s="244"/>
      <c r="N403" s="233"/>
      <c r="O403" s="301"/>
      <c r="P403" s="233"/>
      <c r="Q403" s="323">
        <v>300</v>
      </c>
      <c r="R403" s="323">
        <v>300</v>
      </c>
      <c r="S403" s="228" t="s">
        <v>12834</v>
      </c>
      <c r="T403" s="228">
        <v>1</v>
      </c>
      <c r="U403" s="228" t="s">
        <v>12477</v>
      </c>
      <c r="V403" s="323"/>
      <c r="W403" s="233"/>
      <c r="X403" s="233"/>
      <c r="Y403" s="233"/>
      <c r="Z403" s="233"/>
      <c r="AA403" s="227"/>
      <c r="AB403" s="233"/>
      <c r="AC403" s="233"/>
      <c r="AD403" s="233"/>
      <c r="AE403" s="233"/>
      <c r="AF403" s="233"/>
      <c r="AG403" s="254"/>
      <c r="AH403" s="1316"/>
    </row>
    <row r="404" spans="1:34" s="1564" customFormat="1" ht="25.7" customHeight="1">
      <c r="A404" s="133"/>
      <c r="B404" s="903"/>
      <c r="C404" s="227" t="s">
        <v>12704</v>
      </c>
      <c r="D404" s="227" t="s">
        <v>20980</v>
      </c>
      <c r="E404" s="227" t="s">
        <v>12835</v>
      </c>
      <c r="F404" s="227" t="s">
        <v>12704</v>
      </c>
      <c r="G404" s="227"/>
      <c r="H404" s="227" t="s">
        <v>12645</v>
      </c>
      <c r="I404" s="233"/>
      <c r="J404" s="400"/>
      <c r="K404" s="644">
        <v>493</v>
      </c>
      <c r="L404" s="644"/>
      <c r="M404" s="244"/>
      <c r="N404" s="233"/>
      <c r="O404" s="301"/>
      <c r="P404" s="233"/>
      <c r="Q404" s="323">
        <v>300</v>
      </c>
      <c r="R404" s="323">
        <v>300</v>
      </c>
      <c r="S404" s="228" t="s">
        <v>12834</v>
      </c>
      <c r="T404" s="228">
        <v>1</v>
      </c>
      <c r="U404" s="228" t="s">
        <v>12477</v>
      </c>
      <c r="V404" s="323"/>
      <c r="W404" s="233"/>
      <c r="X404" s="233"/>
      <c r="Y404" s="233"/>
      <c r="Z404" s="233"/>
      <c r="AA404" s="227"/>
      <c r="AB404" s="233"/>
      <c r="AC404" s="233"/>
      <c r="AD404" s="233"/>
      <c r="AE404" s="233"/>
      <c r="AF404" s="233"/>
      <c r="AG404" s="254"/>
      <c r="AH404" s="1316"/>
    </row>
    <row r="405" spans="1:34" s="1564" customFormat="1" ht="25.7" customHeight="1">
      <c r="A405" s="133"/>
      <c r="B405" s="903"/>
      <c r="C405" s="227" t="s">
        <v>2751</v>
      </c>
      <c r="D405" s="227" t="s">
        <v>20981</v>
      </c>
      <c r="E405" s="227" t="s">
        <v>8553</v>
      </c>
      <c r="F405" s="227" t="s">
        <v>2751</v>
      </c>
      <c r="G405" s="236" t="s">
        <v>10967</v>
      </c>
      <c r="H405" s="227" t="s">
        <v>12645</v>
      </c>
      <c r="I405" s="233" t="s">
        <v>8554</v>
      </c>
      <c r="J405" s="400"/>
      <c r="K405" s="644">
        <v>500</v>
      </c>
      <c r="L405" s="644"/>
      <c r="M405" s="244"/>
      <c r="N405" s="233">
        <v>500</v>
      </c>
      <c r="O405" s="301">
        <v>500</v>
      </c>
      <c r="P405" s="233">
        <v>500</v>
      </c>
      <c r="Q405" s="323">
        <v>500</v>
      </c>
      <c r="R405" s="323">
        <v>500</v>
      </c>
      <c r="S405" s="228" t="s">
        <v>8465</v>
      </c>
      <c r="T405" s="228">
        <v>1</v>
      </c>
      <c r="U405" s="228" t="s">
        <v>296</v>
      </c>
      <c r="V405" s="323">
        <v>2009</v>
      </c>
      <c r="W405" s="233"/>
      <c r="X405" s="233"/>
      <c r="Y405" s="233"/>
      <c r="Z405" s="233"/>
      <c r="AA405" s="227"/>
      <c r="AB405" s="233"/>
      <c r="AC405" s="233"/>
      <c r="AD405" s="233"/>
      <c r="AE405" s="233"/>
      <c r="AF405" s="233"/>
      <c r="AG405" s="254"/>
      <c r="AH405" s="1316"/>
    </row>
    <row r="406" spans="1:34" s="1564" customFormat="1" ht="25.7" customHeight="1">
      <c r="A406" s="133"/>
      <c r="B406" s="903"/>
      <c r="C406" s="227" t="s">
        <v>2751</v>
      </c>
      <c r="D406" s="227" t="s">
        <v>20982</v>
      </c>
      <c r="E406" s="227" t="s">
        <v>4713</v>
      </c>
      <c r="F406" s="227" t="s">
        <v>2751</v>
      </c>
      <c r="G406" s="236" t="s">
        <v>10967</v>
      </c>
      <c r="H406" s="227" t="s">
        <v>12645</v>
      </c>
      <c r="I406" s="233" t="s">
        <v>8554</v>
      </c>
      <c r="J406" s="400"/>
      <c r="K406" s="644">
        <v>500</v>
      </c>
      <c r="L406" s="644"/>
      <c r="M406" s="244"/>
      <c r="N406" s="233">
        <v>500</v>
      </c>
      <c r="O406" s="301">
        <v>500</v>
      </c>
      <c r="P406" s="233">
        <v>500</v>
      </c>
      <c r="Q406" s="323">
        <v>500</v>
      </c>
      <c r="R406" s="323">
        <v>500</v>
      </c>
      <c r="S406" s="228" t="s">
        <v>8465</v>
      </c>
      <c r="T406" s="228">
        <v>1</v>
      </c>
      <c r="U406" s="228" t="s">
        <v>296</v>
      </c>
      <c r="V406" s="323">
        <v>2009</v>
      </c>
      <c r="W406" s="233"/>
      <c r="X406" s="233"/>
      <c r="Y406" s="233"/>
      <c r="Z406" s="233"/>
      <c r="AA406" s="227"/>
      <c r="AB406" s="233"/>
      <c r="AC406" s="233"/>
      <c r="AD406" s="233"/>
      <c r="AE406" s="233"/>
      <c r="AF406" s="233"/>
      <c r="AG406" s="254"/>
      <c r="AH406" s="1316"/>
    </row>
    <row r="407" spans="1:34" s="1564" customFormat="1" ht="25.7" customHeight="1">
      <c r="A407" s="133"/>
      <c r="B407" s="903"/>
      <c r="C407" s="227" t="s">
        <v>2751</v>
      </c>
      <c r="D407" s="227" t="s">
        <v>20983</v>
      </c>
      <c r="E407" s="227" t="s">
        <v>8555</v>
      </c>
      <c r="F407" s="227" t="s">
        <v>2751</v>
      </c>
      <c r="G407" s="236" t="s">
        <v>10967</v>
      </c>
      <c r="H407" s="227" t="s">
        <v>12618</v>
      </c>
      <c r="I407" s="233" t="s">
        <v>8554</v>
      </c>
      <c r="J407" s="233"/>
      <c r="K407" s="228">
        <v>500</v>
      </c>
      <c r="L407" s="228"/>
      <c r="M407" s="244"/>
      <c r="N407" s="233">
        <v>500</v>
      </c>
      <c r="O407" s="301">
        <v>500</v>
      </c>
      <c r="P407" s="233">
        <v>500</v>
      </c>
      <c r="Q407" s="228">
        <v>500</v>
      </c>
      <c r="R407" s="228">
        <v>500</v>
      </c>
      <c r="S407" s="228" t="s">
        <v>8465</v>
      </c>
      <c r="T407" s="228">
        <v>1</v>
      </c>
      <c r="U407" s="228" t="s">
        <v>296</v>
      </c>
      <c r="V407" s="236">
        <v>2008</v>
      </c>
      <c r="W407" s="233"/>
      <c r="X407" s="233"/>
      <c r="Y407" s="233"/>
      <c r="Z407" s="233"/>
      <c r="AA407" s="227"/>
      <c r="AB407" s="233"/>
      <c r="AC407" s="233"/>
      <c r="AD407" s="233"/>
      <c r="AE407" s="233"/>
      <c r="AF407" s="233"/>
      <c r="AG407" s="254"/>
      <c r="AH407" s="1316"/>
    </row>
    <row r="408" spans="1:34" s="1564" customFormat="1" ht="25.7" customHeight="1">
      <c r="A408" s="133"/>
      <c r="B408" s="903"/>
      <c r="C408" s="236" t="s">
        <v>2751</v>
      </c>
      <c r="D408" s="236" t="s">
        <v>20984</v>
      </c>
      <c r="E408" s="397" t="s">
        <v>8556</v>
      </c>
      <c r="F408" s="236" t="s">
        <v>2751</v>
      </c>
      <c r="G408" s="236" t="s">
        <v>10967</v>
      </c>
      <c r="H408" s="236" t="s">
        <v>10703</v>
      </c>
      <c r="I408" s="236"/>
      <c r="J408" s="236"/>
      <c r="K408" s="254">
        <v>500</v>
      </c>
      <c r="L408" s="254"/>
      <c r="M408" s="244"/>
      <c r="N408" s="236"/>
      <c r="O408" s="236"/>
      <c r="P408" s="236"/>
      <c r="Q408" s="254">
        <v>500</v>
      </c>
      <c r="R408" s="254">
        <v>500</v>
      </c>
      <c r="S408" s="228" t="s">
        <v>8465</v>
      </c>
      <c r="T408" s="254">
        <v>1</v>
      </c>
      <c r="U408" s="254" t="s">
        <v>296</v>
      </c>
      <c r="V408" s="236">
        <v>2009</v>
      </c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54"/>
      <c r="AH408" s="1316"/>
    </row>
    <row r="409" spans="1:34" s="1564" customFormat="1" ht="25.7" customHeight="1">
      <c r="A409" s="133"/>
      <c r="B409" s="903"/>
      <c r="C409" s="236" t="s">
        <v>2751</v>
      </c>
      <c r="D409" s="236" t="s">
        <v>20985</v>
      </c>
      <c r="E409" s="397" t="s">
        <v>8557</v>
      </c>
      <c r="F409" s="236" t="s">
        <v>2751</v>
      </c>
      <c r="G409" s="236" t="s">
        <v>10967</v>
      </c>
      <c r="H409" s="227" t="s">
        <v>12645</v>
      </c>
      <c r="I409" s="492"/>
      <c r="J409" s="492"/>
      <c r="K409" s="254">
        <v>800</v>
      </c>
      <c r="L409" s="254"/>
      <c r="M409" s="244"/>
      <c r="N409" s="492"/>
      <c r="O409" s="492"/>
      <c r="P409" s="492"/>
      <c r="Q409" s="254">
        <v>437</v>
      </c>
      <c r="R409" s="254">
        <v>437</v>
      </c>
      <c r="S409" s="228" t="s">
        <v>8558</v>
      </c>
      <c r="T409" s="254">
        <v>1</v>
      </c>
      <c r="U409" s="254" t="s">
        <v>296</v>
      </c>
      <c r="V409" s="236">
        <v>2013</v>
      </c>
      <c r="W409" s="492"/>
      <c r="X409" s="492"/>
      <c r="Y409" s="492"/>
      <c r="Z409" s="492"/>
      <c r="AA409" s="492"/>
      <c r="AB409" s="492"/>
      <c r="AC409" s="492"/>
      <c r="AD409" s="492"/>
      <c r="AE409" s="492"/>
      <c r="AF409" s="492"/>
      <c r="AG409" s="492"/>
      <c r="AH409" s="1316"/>
    </row>
    <row r="410" spans="1:34" s="1564" customFormat="1" ht="25.7" customHeight="1">
      <c r="A410" s="133"/>
      <c r="B410" s="903"/>
      <c r="C410" s="227" t="s">
        <v>2751</v>
      </c>
      <c r="D410" s="227" t="s">
        <v>20986</v>
      </c>
      <c r="E410" s="227" t="s">
        <v>8560</v>
      </c>
      <c r="F410" s="227" t="s">
        <v>2751</v>
      </c>
      <c r="G410" s="236"/>
      <c r="H410" s="227" t="s">
        <v>12618</v>
      </c>
      <c r="I410" s="236"/>
      <c r="J410" s="236"/>
      <c r="K410" s="228">
        <v>594</v>
      </c>
      <c r="L410" s="228"/>
      <c r="M410" s="244"/>
      <c r="N410" s="236"/>
      <c r="O410" s="236"/>
      <c r="P410" s="236"/>
      <c r="Q410" s="228">
        <v>500</v>
      </c>
      <c r="R410" s="228">
        <v>500</v>
      </c>
      <c r="S410" s="228" t="s">
        <v>8559</v>
      </c>
      <c r="T410" s="228">
        <v>1</v>
      </c>
      <c r="U410" s="228" t="s">
        <v>296</v>
      </c>
      <c r="V410" s="236">
        <v>2014</v>
      </c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54"/>
      <c r="AH410" s="1316"/>
    </row>
    <row r="411" spans="1:34" s="1564" customFormat="1" ht="25.7" customHeight="1">
      <c r="A411" s="133"/>
      <c r="B411" s="903"/>
      <c r="C411" s="227" t="s">
        <v>2751</v>
      </c>
      <c r="D411" s="227" t="s">
        <v>20987</v>
      </c>
      <c r="E411" s="227" t="s">
        <v>20988</v>
      </c>
      <c r="F411" s="227" t="s">
        <v>2751</v>
      </c>
      <c r="G411" s="236" t="s">
        <v>10967</v>
      </c>
      <c r="H411" s="227" t="s">
        <v>12645</v>
      </c>
      <c r="I411" s="236"/>
      <c r="J411" s="236"/>
      <c r="K411" s="228">
        <v>862</v>
      </c>
      <c r="L411" s="228" t="s">
        <v>914</v>
      </c>
      <c r="M411" s="244"/>
      <c r="N411" s="236"/>
      <c r="O411" s="236"/>
      <c r="P411" s="236"/>
      <c r="Q411" s="228">
        <v>500</v>
      </c>
      <c r="R411" s="228">
        <v>500</v>
      </c>
      <c r="S411" s="228" t="s">
        <v>8559</v>
      </c>
      <c r="T411" s="228">
        <v>1</v>
      </c>
      <c r="U411" s="228" t="s">
        <v>296</v>
      </c>
      <c r="V411" s="236">
        <v>2010</v>
      </c>
      <c r="W411" s="236"/>
      <c r="X411" s="236"/>
      <c r="Y411" s="236"/>
      <c r="Z411" s="236"/>
      <c r="AA411" s="236"/>
      <c r="AB411" s="236"/>
      <c r="AC411" s="236"/>
      <c r="AD411" s="236"/>
      <c r="AE411" s="236"/>
      <c r="AF411" s="236"/>
      <c r="AG411" s="254" t="s">
        <v>16368</v>
      </c>
      <c r="AH411" s="1316" t="s">
        <v>19839</v>
      </c>
    </row>
    <row r="412" spans="1:34" s="1564" customFormat="1" ht="25.7" customHeight="1">
      <c r="A412" s="133"/>
      <c r="B412" s="903"/>
      <c r="C412" s="227" t="s">
        <v>2751</v>
      </c>
      <c r="D412" s="227" t="s">
        <v>20989</v>
      </c>
      <c r="E412" s="227" t="s">
        <v>10966</v>
      </c>
      <c r="F412" s="227" t="s">
        <v>2751</v>
      </c>
      <c r="G412" s="236" t="s">
        <v>10967</v>
      </c>
      <c r="H412" s="227" t="s">
        <v>12645</v>
      </c>
      <c r="I412" s="236"/>
      <c r="J412" s="236"/>
      <c r="K412" s="228">
        <v>499</v>
      </c>
      <c r="L412" s="228"/>
      <c r="M412" s="244"/>
      <c r="N412" s="236"/>
      <c r="O412" s="236"/>
      <c r="P412" s="236"/>
      <c r="Q412" s="228">
        <v>300</v>
      </c>
      <c r="R412" s="228">
        <v>300</v>
      </c>
      <c r="S412" s="228" t="s">
        <v>8569</v>
      </c>
      <c r="T412" s="228">
        <v>1</v>
      </c>
      <c r="U412" s="228" t="s">
        <v>296</v>
      </c>
      <c r="V412" s="236">
        <v>2020</v>
      </c>
      <c r="W412" s="236"/>
      <c r="X412" s="236"/>
      <c r="Y412" s="236"/>
      <c r="Z412" s="236"/>
      <c r="AA412" s="236"/>
      <c r="AB412" s="236"/>
      <c r="AC412" s="236"/>
      <c r="AD412" s="236"/>
      <c r="AE412" s="236"/>
      <c r="AF412" s="236"/>
      <c r="AG412" s="254"/>
      <c r="AH412" s="1316"/>
    </row>
    <row r="413" spans="1:34" s="1564" customFormat="1" ht="25.7" customHeight="1">
      <c r="A413" s="133"/>
      <c r="B413" s="903"/>
      <c r="C413" s="227" t="s">
        <v>2751</v>
      </c>
      <c r="D413" s="227" t="s">
        <v>20990</v>
      </c>
      <c r="E413" s="227" t="s">
        <v>10968</v>
      </c>
      <c r="F413" s="227" t="s">
        <v>2751</v>
      </c>
      <c r="G413" s="236" t="s">
        <v>10967</v>
      </c>
      <c r="H413" s="227" t="s">
        <v>12618</v>
      </c>
      <c r="I413" s="236"/>
      <c r="J413" s="236"/>
      <c r="K413" s="228">
        <v>426</v>
      </c>
      <c r="L413" s="228"/>
      <c r="M413" s="244"/>
      <c r="N413" s="236"/>
      <c r="O413" s="236"/>
      <c r="P413" s="236"/>
      <c r="Q413" s="228">
        <v>300</v>
      </c>
      <c r="R413" s="228">
        <v>300</v>
      </c>
      <c r="S413" s="228" t="s">
        <v>8569</v>
      </c>
      <c r="T413" s="228">
        <v>1</v>
      </c>
      <c r="U413" s="228" t="s">
        <v>296</v>
      </c>
      <c r="V413" s="236">
        <v>2013</v>
      </c>
      <c r="W413" s="236"/>
      <c r="X413" s="236"/>
      <c r="Y413" s="236"/>
      <c r="Z413" s="236"/>
      <c r="AA413" s="236"/>
      <c r="AB413" s="236"/>
      <c r="AC413" s="236"/>
      <c r="AD413" s="236"/>
      <c r="AE413" s="236"/>
      <c r="AF413" s="236"/>
      <c r="AG413" s="254"/>
      <c r="AH413" s="1316"/>
    </row>
    <row r="414" spans="1:34" s="1564" customFormat="1" ht="25.7" customHeight="1">
      <c r="A414" s="133"/>
      <c r="B414" s="903"/>
      <c r="C414" s="227" t="s">
        <v>2732</v>
      </c>
      <c r="D414" s="227" t="s">
        <v>20991</v>
      </c>
      <c r="E414" s="227" t="s">
        <v>8549</v>
      </c>
      <c r="F414" s="227" t="s">
        <v>2732</v>
      </c>
      <c r="G414" s="227" t="s">
        <v>2732</v>
      </c>
      <c r="H414" s="227" t="s">
        <v>9868</v>
      </c>
      <c r="I414" s="233"/>
      <c r="J414" s="233"/>
      <c r="K414" s="644">
        <v>2485</v>
      </c>
      <c r="L414" s="644">
        <v>1473</v>
      </c>
      <c r="M414" s="244">
        <v>1468</v>
      </c>
      <c r="N414" s="233"/>
      <c r="O414" s="301"/>
      <c r="P414" s="233"/>
      <c r="Q414" s="323">
        <v>1320</v>
      </c>
      <c r="R414" s="323">
        <v>1320</v>
      </c>
      <c r="S414" s="228" t="s">
        <v>8550</v>
      </c>
      <c r="T414" s="228">
        <v>3</v>
      </c>
      <c r="U414" s="228" t="s">
        <v>296</v>
      </c>
      <c r="V414" s="323">
        <v>2004</v>
      </c>
      <c r="W414" s="233"/>
      <c r="X414" s="233"/>
      <c r="Y414" s="233"/>
      <c r="Z414" s="233"/>
      <c r="AA414" s="227"/>
      <c r="AB414" s="233"/>
      <c r="AC414" s="233"/>
      <c r="AD414" s="233"/>
      <c r="AE414" s="233"/>
      <c r="AF414" s="233"/>
      <c r="AG414" s="254" t="s">
        <v>290</v>
      </c>
      <c r="AH414" s="1316"/>
    </row>
    <row r="415" spans="1:34" s="1564" customFormat="1" ht="25.7" customHeight="1">
      <c r="A415" s="133"/>
      <c r="B415" s="903"/>
      <c r="C415" s="227" t="s">
        <v>2755</v>
      </c>
      <c r="D415" s="227" t="s">
        <v>20992</v>
      </c>
      <c r="E415" s="227" t="s">
        <v>3784</v>
      </c>
      <c r="F415" s="227" t="s">
        <v>2755</v>
      </c>
      <c r="G415" s="236" t="s">
        <v>10808</v>
      </c>
      <c r="H415" s="227" t="s">
        <v>16479</v>
      </c>
      <c r="I415" s="236"/>
      <c r="J415" s="236"/>
      <c r="K415" s="228">
        <v>460</v>
      </c>
      <c r="L415" s="228"/>
      <c r="M415" s="244"/>
      <c r="N415" s="236"/>
      <c r="O415" s="236"/>
      <c r="P415" s="236"/>
      <c r="Q415" s="228">
        <v>460</v>
      </c>
      <c r="R415" s="228">
        <v>460</v>
      </c>
      <c r="S415" s="228" t="s">
        <v>8570</v>
      </c>
      <c r="T415" s="228">
        <v>1</v>
      </c>
      <c r="U415" s="228" t="s">
        <v>296</v>
      </c>
      <c r="V415" s="236">
        <v>2003</v>
      </c>
      <c r="W415" s="236"/>
      <c r="X415" s="236"/>
      <c r="Y415" s="236"/>
      <c r="Z415" s="236"/>
      <c r="AA415" s="236"/>
      <c r="AB415" s="236"/>
      <c r="AC415" s="236"/>
      <c r="AD415" s="236"/>
      <c r="AE415" s="236"/>
      <c r="AF415" s="236"/>
      <c r="AG415" s="254"/>
      <c r="AH415" s="1316"/>
    </row>
    <row r="416" spans="1:34" s="1564" customFormat="1" ht="25.7" customHeight="1">
      <c r="A416" s="133"/>
      <c r="B416" s="903"/>
      <c r="C416" s="227" t="s">
        <v>2755</v>
      </c>
      <c r="D416" s="227" t="s">
        <v>20993</v>
      </c>
      <c r="E416" s="227" t="s">
        <v>10969</v>
      </c>
      <c r="F416" s="227" t="s">
        <v>2755</v>
      </c>
      <c r="G416" s="236" t="s">
        <v>10808</v>
      </c>
      <c r="H416" s="227" t="s">
        <v>16479</v>
      </c>
      <c r="I416" s="236"/>
      <c r="J416" s="236"/>
      <c r="K416" s="228">
        <v>400</v>
      </c>
      <c r="L416" s="228">
        <v>400</v>
      </c>
      <c r="M416" s="244"/>
      <c r="N416" s="236"/>
      <c r="O416" s="236"/>
      <c r="P416" s="236"/>
      <c r="Q416" s="228">
        <v>400</v>
      </c>
      <c r="R416" s="228">
        <v>400</v>
      </c>
      <c r="S416" s="228" t="s">
        <v>8569</v>
      </c>
      <c r="T416" s="228">
        <v>1</v>
      </c>
      <c r="U416" s="228" t="s">
        <v>296</v>
      </c>
      <c r="V416" s="236">
        <v>2018</v>
      </c>
      <c r="W416" s="236"/>
      <c r="X416" s="236"/>
      <c r="Y416" s="236"/>
      <c r="Z416" s="236"/>
      <c r="AA416" s="236"/>
      <c r="AB416" s="236"/>
      <c r="AC416" s="236"/>
      <c r="AD416" s="236"/>
      <c r="AE416" s="236"/>
      <c r="AF416" s="236"/>
      <c r="AG416" s="254"/>
      <c r="AH416" s="1316"/>
    </row>
    <row r="417" spans="1:34" s="1564" customFormat="1" ht="25.7" customHeight="1">
      <c r="A417" s="133"/>
      <c r="B417" s="903"/>
      <c r="C417" s="227" t="s">
        <v>2755</v>
      </c>
      <c r="D417" s="227" t="s">
        <v>20994</v>
      </c>
      <c r="E417" s="227" t="s">
        <v>3785</v>
      </c>
      <c r="F417" s="227" t="s">
        <v>2755</v>
      </c>
      <c r="G417" s="236" t="s">
        <v>10808</v>
      </c>
      <c r="H417" s="227" t="s">
        <v>16479</v>
      </c>
      <c r="I417" s="236"/>
      <c r="J417" s="236"/>
      <c r="K417" s="228">
        <v>570</v>
      </c>
      <c r="L417" s="228">
        <v>572</v>
      </c>
      <c r="M417" s="244"/>
      <c r="N417" s="236"/>
      <c r="O417" s="236"/>
      <c r="P417" s="236"/>
      <c r="Q417" s="228">
        <v>572</v>
      </c>
      <c r="R417" s="228">
        <v>572</v>
      </c>
      <c r="S417" s="228" t="s">
        <v>8571</v>
      </c>
      <c r="T417" s="228">
        <v>1</v>
      </c>
      <c r="U417" s="228" t="s">
        <v>296</v>
      </c>
      <c r="V417" s="236">
        <v>1997</v>
      </c>
      <c r="W417" s="236"/>
      <c r="X417" s="236"/>
      <c r="Y417" s="236"/>
      <c r="Z417" s="236"/>
      <c r="AA417" s="236"/>
      <c r="AB417" s="236"/>
      <c r="AC417" s="236"/>
      <c r="AD417" s="236"/>
      <c r="AE417" s="236"/>
      <c r="AF417" s="236"/>
      <c r="AG417" s="254"/>
      <c r="AH417" s="1316"/>
    </row>
    <row r="418" spans="1:34" s="1564" customFormat="1" ht="25.7" customHeight="1">
      <c r="A418" s="133"/>
      <c r="B418" s="903"/>
      <c r="C418" s="227" t="s">
        <v>2755</v>
      </c>
      <c r="D418" s="227" t="s">
        <v>20505</v>
      </c>
      <c r="E418" s="227" t="s">
        <v>17903</v>
      </c>
      <c r="F418" s="227" t="s">
        <v>2755</v>
      </c>
      <c r="G418" s="236" t="s">
        <v>10808</v>
      </c>
      <c r="H418" s="227" t="s">
        <v>16479</v>
      </c>
      <c r="I418" s="236"/>
      <c r="J418" s="236"/>
      <c r="K418" s="228">
        <v>386</v>
      </c>
      <c r="L418" s="228">
        <v>386</v>
      </c>
      <c r="M418" s="244"/>
      <c r="N418" s="236"/>
      <c r="O418" s="236"/>
      <c r="P418" s="236"/>
      <c r="Q418" s="228">
        <v>374</v>
      </c>
      <c r="R418" s="228">
        <v>374</v>
      </c>
      <c r="S418" s="228" t="s">
        <v>8569</v>
      </c>
      <c r="T418" s="228">
        <v>1</v>
      </c>
      <c r="U418" s="228" t="s">
        <v>296</v>
      </c>
      <c r="V418" s="236">
        <v>2014</v>
      </c>
      <c r="W418" s="236"/>
      <c r="X418" s="236"/>
      <c r="Y418" s="236"/>
      <c r="Z418" s="236"/>
      <c r="AA418" s="236"/>
      <c r="AB418" s="236"/>
      <c r="AC418" s="236"/>
      <c r="AD418" s="236"/>
      <c r="AE418" s="236"/>
      <c r="AF418" s="236"/>
      <c r="AG418" s="254"/>
      <c r="AH418" s="1316"/>
    </row>
    <row r="419" spans="1:34" s="1564" customFormat="1" ht="25.7" customHeight="1">
      <c r="A419" s="133"/>
      <c r="B419" s="903"/>
      <c r="C419" s="227" t="s">
        <v>2755</v>
      </c>
      <c r="D419" s="227" t="s">
        <v>20995</v>
      </c>
      <c r="E419" s="227" t="s">
        <v>3786</v>
      </c>
      <c r="F419" s="227" t="s">
        <v>2755</v>
      </c>
      <c r="G419" s="236" t="s">
        <v>10970</v>
      </c>
      <c r="H419" s="227" t="s">
        <v>16479</v>
      </c>
      <c r="I419" s="236"/>
      <c r="J419" s="236"/>
      <c r="K419" s="228">
        <v>9014</v>
      </c>
      <c r="L419" s="228">
        <v>457</v>
      </c>
      <c r="M419" s="244"/>
      <c r="N419" s="236"/>
      <c r="O419" s="236"/>
      <c r="P419" s="236"/>
      <c r="Q419" s="228">
        <v>456.95</v>
      </c>
      <c r="R419" s="228">
        <v>456.95</v>
      </c>
      <c r="S419" s="228" t="s">
        <v>8569</v>
      </c>
      <c r="T419" s="228">
        <v>7</v>
      </c>
      <c r="U419" s="228" t="s">
        <v>296</v>
      </c>
      <c r="V419" s="236">
        <v>2011</v>
      </c>
      <c r="W419" s="236"/>
      <c r="X419" s="236"/>
      <c r="Y419" s="236"/>
      <c r="Z419" s="236"/>
      <c r="AA419" s="236"/>
      <c r="AB419" s="236"/>
      <c r="AC419" s="236"/>
      <c r="AD419" s="236"/>
      <c r="AE419" s="236"/>
      <c r="AF419" s="236"/>
      <c r="AG419" s="254"/>
      <c r="AH419" s="1316"/>
    </row>
    <row r="420" spans="1:34" s="1564" customFormat="1" ht="25.7" customHeight="1">
      <c r="A420" s="133"/>
      <c r="B420" s="903"/>
      <c r="C420" s="227" t="s">
        <v>2755</v>
      </c>
      <c r="D420" s="227" t="s">
        <v>20996</v>
      </c>
      <c r="E420" s="227" t="s">
        <v>16480</v>
      </c>
      <c r="F420" s="227" t="s">
        <v>2755</v>
      </c>
      <c r="G420" s="236" t="s">
        <v>10808</v>
      </c>
      <c r="H420" s="227" t="s">
        <v>16479</v>
      </c>
      <c r="I420" s="236"/>
      <c r="J420" s="236"/>
      <c r="K420" s="228">
        <v>500</v>
      </c>
      <c r="L420" s="228">
        <v>468</v>
      </c>
      <c r="M420" s="244"/>
      <c r="N420" s="236"/>
      <c r="O420" s="236"/>
      <c r="P420" s="236"/>
      <c r="Q420" s="228">
        <v>468</v>
      </c>
      <c r="R420" s="228">
        <v>468</v>
      </c>
      <c r="S420" s="228" t="s">
        <v>8572</v>
      </c>
      <c r="T420" s="228">
        <v>1</v>
      </c>
      <c r="U420" s="228" t="s">
        <v>296</v>
      </c>
      <c r="V420" s="236">
        <v>2012</v>
      </c>
      <c r="W420" s="236"/>
      <c r="X420" s="236"/>
      <c r="Y420" s="236"/>
      <c r="Z420" s="236"/>
      <c r="AA420" s="236"/>
      <c r="AB420" s="236"/>
      <c r="AC420" s="236"/>
      <c r="AD420" s="236"/>
      <c r="AE420" s="236"/>
      <c r="AF420" s="236"/>
      <c r="AG420" s="254"/>
      <c r="AH420" s="1316"/>
    </row>
    <row r="421" spans="1:34" s="1564" customFormat="1" ht="25.7" customHeight="1">
      <c r="A421" s="133"/>
      <c r="B421" s="903"/>
      <c r="C421" s="227" t="s">
        <v>2755</v>
      </c>
      <c r="D421" s="227" t="s">
        <v>20997</v>
      </c>
      <c r="E421" s="227" t="s">
        <v>10971</v>
      </c>
      <c r="F421" s="227" t="s">
        <v>2755</v>
      </c>
      <c r="G421" s="227" t="s">
        <v>10808</v>
      </c>
      <c r="H421" s="227" t="s">
        <v>16479</v>
      </c>
      <c r="I421" s="233"/>
      <c r="J421" s="400"/>
      <c r="K421" s="228">
        <v>2934</v>
      </c>
      <c r="L421" s="228">
        <v>700</v>
      </c>
      <c r="M421" s="244"/>
      <c r="N421" s="233"/>
      <c r="O421" s="301"/>
      <c r="P421" s="233"/>
      <c r="Q421" s="228">
        <v>700</v>
      </c>
      <c r="R421" s="228">
        <v>700</v>
      </c>
      <c r="S421" s="228" t="s">
        <v>8569</v>
      </c>
      <c r="T421" s="228">
        <v>1</v>
      </c>
      <c r="U421" s="228" t="s">
        <v>296</v>
      </c>
      <c r="V421" s="236">
        <v>2013</v>
      </c>
      <c r="W421" s="233"/>
      <c r="X421" s="233"/>
      <c r="Y421" s="233"/>
      <c r="Z421" s="233"/>
      <c r="AA421" s="227"/>
      <c r="AB421" s="233"/>
      <c r="AC421" s="233"/>
      <c r="AD421" s="233"/>
      <c r="AE421" s="233"/>
      <c r="AF421" s="233"/>
      <c r="AG421" s="254"/>
      <c r="AH421" s="1316"/>
    </row>
    <row r="422" spans="1:34" s="1564" customFormat="1" ht="25.7" customHeight="1">
      <c r="A422" s="133"/>
      <c r="B422" s="903"/>
      <c r="C422" s="227" t="s">
        <v>2755</v>
      </c>
      <c r="D422" s="227" t="s">
        <v>20405</v>
      </c>
      <c r="E422" s="227" t="s">
        <v>3787</v>
      </c>
      <c r="F422" s="227" t="s">
        <v>2755</v>
      </c>
      <c r="G422" s="227" t="s">
        <v>10808</v>
      </c>
      <c r="H422" s="227" t="s">
        <v>16479</v>
      </c>
      <c r="I422" s="233"/>
      <c r="J422" s="400"/>
      <c r="K422" s="228">
        <v>300</v>
      </c>
      <c r="L422" s="228">
        <v>300</v>
      </c>
      <c r="M422" s="244"/>
      <c r="N422" s="228"/>
      <c r="O422" s="228"/>
      <c r="P422" s="228"/>
      <c r="Q422" s="228">
        <v>300</v>
      </c>
      <c r="R422" s="228">
        <v>300</v>
      </c>
      <c r="S422" s="228" t="s">
        <v>8569</v>
      </c>
      <c r="T422" s="228">
        <v>1</v>
      </c>
      <c r="U422" s="228" t="s">
        <v>296</v>
      </c>
      <c r="V422" s="236">
        <v>2009</v>
      </c>
      <c r="W422" s="233"/>
      <c r="X422" s="233"/>
      <c r="Y422" s="233"/>
      <c r="Z422" s="233"/>
      <c r="AA422" s="227"/>
      <c r="AB422" s="233"/>
      <c r="AC422" s="233"/>
      <c r="AD422" s="233"/>
      <c r="AE422" s="233"/>
      <c r="AF422" s="233"/>
      <c r="AG422" s="254"/>
      <c r="AH422" s="1316"/>
    </row>
    <row r="423" spans="1:34" s="1564" customFormat="1" ht="25.7" customHeight="1">
      <c r="A423" s="133"/>
      <c r="B423" s="903"/>
      <c r="C423" s="227" t="s">
        <v>2755</v>
      </c>
      <c r="D423" s="227" t="s">
        <v>20998</v>
      </c>
      <c r="E423" s="227" t="s">
        <v>3788</v>
      </c>
      <c r="F423" s="227" t="s">
        <v>2755</v>
      </c>
      <c r="G423" s="227" t="s">
        <v>10808</v>
      </c>
      <c r="H423" s="227" t="s">
        <v>16479</v>
      </c>
      <c r="I423" s="233"/>
      <c r="J423" s="400"/>
      <c r="K423" s="228">
        <v>475</v>
      </c>
      <c r="L423" s="228">
        <v>475</v>
      </c>
      <c r="M423" s="244"/>
      <c r="N423" s="228"/>
      <c r="O423" s="228"/>
      <c r="P423" s="228"/>
      <c r="Q423" s="228">
        <v>700</v>
      </c>
      <c r="R423" s="228">
        <v>700</v>
      </c>
      <c r="S423" s="228" t="s">
        <v>10972</v>
      </c>
      <c r="T423" s="228">
        <v>1</v>
      </c>
      <c r="U423" s="228" t="s">
        <v>296</v>
      </c>
      <c r="V423" s="236">
        <v>2004</v>
      </c>
      <c r="W423" s="233"/>
      <c r="X423" s="233"/>
      <c r="Y423" s="233"/>
      <c r="Z423" s="233"/>
      <c r="AA423" s="227"/>
      <c r="AB423" s="233"/>
      <c r="AC423" s="233"/>
      <c r="AD423" s="233"/>
      <c r="AE423" s="233"/>
      <c r="AF423" s="233"/>
      <c r="AG423" s="254"/>
      <c r="AH423" s="1316"/>
    </row>
    <row r="424" spans="1:34" s="1564" customFormat="1" ht="25.7" customHeight="1">
      <c r="A424" s="133"/>
      <c r="B424" s="903"/>
      <c r="C424" s="227" t="s">
        <v>2755</v>
      </c>
      <c r="D424" s="227" t="s">
        <v>20999</v>
      </c>
      <c r="E424" s="227" t="s">
        <v>10973</v>
      </c>
      <c r="F424" s="227" t="s">
        <v>2755</v>
      </c>
      <c r="G424" s="227" t="s">
        <v>10808</v>
      </c>
      <c r="H424" s="227" t="s">
        <v>16481</v>
      </c>
      <c r="I424" s="227"/>
      <c r="J424" s="233"/>
      <c r="K424" s="228">
        <v>5583</v>
      </c>
      <c r="L424" s="228">
        <v>1050</v>
      </c>
      <c r="M424" s="244"/>
      <c r="N424" s="228"/>
      <c r="O424" s="228"/>
      <c r="P424" s="228"/>
      <c r="Q424" s="228">
        <v>700</v>
      </c>
      <c r="R424" s="228">
        <v>700</v>
      </c>
      <c r="S424" s="228" t="s">
        <v>10972</v>
      </c>
      <c r="T424" s="228">
        <v>1</v>
      </c>
      <c r="U424" s="228" t="s">
        <v>296</v>
      </c>
      <c r="V424" s="236">
        <v>2019</v>
      </c>
      <c r="W424" s="228"/>
      <c r="X424" s="233"/>
      <c r="Y424" s="233"/>
      <c r="Z424" s="233"/>
      <c r="AA424" s="228"/>
      <c r="AB424" s="227"/>
      <c r="AC424" s="227"/>
      <c r="AD424" s="233"/>
      <c r="AE424" s="233"/>
      <c r="AF424" s="233"/>
      <c r="AG424" s="254"/>
      <c r="AH424" s="1316"/>
    </row>
    <row r="425" spans="1:34" s="1564" customFormat="1" ht="25.7" customHeight="1">
      <c r="A425" s="133"/>
      <c r="B425" s="903"/>
      <c r="C425" s="227" t="s">
        <v>2755</v>
      </c>
      <c r="D425" s="227" t="s">
        <v>21000</v>
      </c>
      <c r="E425" s="227" t="s">
        <v>16482</v>
      </c>
      <c r="F425" s="227" t="s">
        <v>2755</v>
      </c>
      <c r="G425" s="227" t="s">
        <v>10808</v>
      </c>
      <c r="H425" s="227" t="s">
        <v>16479</v>
      </c>
      <c r="I425" s="227"/>
      <c r="J425" s="233"/>
      <c r="K425" s="228">
        <v>9930</v>
      </c>
      <c r="L425" s="228">
        <v>515</v>
      </c>
      <c r="M425" s="244"/>
      <c r="N425" s="228"/>
      <c r="O425" s="228"/>
      <c r="P425" s="228"/>
      <c r="Q425" s="228">
        <v>500</v>
      </c>
      <c r="R425" s="228">
        <v>500</v>
      </c>
      <c r="S425" s="228" t="s">
        <v>10974</v>
      </c>
      <c r="T425" s="228">
        <v>1</v>
      </c>
      <c r="U425" s="228" t="s">
        <v>296</v>
      </c>
      <c r="V425" s="236">
        <v>2006</v>
      </c>
      <c r="W425" s="228"/>
      <c r="X425" s="233"/>
      <c r="Y425" s="233"/>
      <c r="Z425" s="233"/>
      <c r="AA425" s="228"/>
      <c r="AB425" s="227"/>
      <c r="AC425" s="227"/>
      <c r="AD425" s="233"/>
      <c r="AE425" s="233"/>
      <c r="AF425" s="233"/>
      <c r="AG425" s="254"/>
      <c r="AH425" s="1316"/>
    </row>
    <row r="426" spans="1:34" s="1564" customFormat="1" ht="25.7" customHeight="1">
      <c r="A426" s="133"/>
      <c r="B426" s="903"/>
      <c r="C426" s="227" t="s">
        <v>2789</v>
      </c>
      <c r="D426" s="227" t="s">
        <v>21001</v>
      </c>
      <c r="E426" s="227" t="s">
        <v>8573</v>
      </c>
      <c r="F426" s="227" t="s">
        <v>2789</v>
      </c>
      <c r="G426" s="227" t="s">
        <v>12743</v>
      </c>
      <c r="H426" s="227" t="s">
        <v>2789</v>
      </c>
      <c r="I426" s="233"/>
      <c r="J426" s="233"/>
      <c r="K426" s="228">
        <v>3410</v>
      </c>
      <c r="L426" s="228">
        <v>396</v>
      </c>
      <c r="M426" s="244">
        <v>396</v>
      </c>
      <c r="N426" s="233"/>
      <c r="O426" s="301"/>
      <c r="P426" s="233"/>
      <c r="Q426" s="228">
        <v>300</v>
      </c>
      <c r="R426" s="228">
        <v>300</v>
      </c>
      <c r="S426" s="228" t="s">
        <v>1524</v>
      </c>
      <c r="T426" s="228">
        <v>1</v>
      </c>
      <c r="U426" s="228" t="s">
        <v>296</v>
      </c>
      <c r="V426" s="236">
        <v>2007</v>
      </c>
      <c r="W426" s="233"/>
      <c r="X426" s="233"/>
      <c r="Y426" s="233"/>
      <c r="Z426" s="233"/>
      <c r="AA426" s="227"/>
      <c r="AB426" s="233"/>
      <c r="AC426" s="233"/>
      <c r="AD426" s="233"/>
      <c r="AE426" s="233"/>
      <c r="AF426" s="233"/>
      <c r="AG426" s="254"/>
      <c r="AH426" s="1316"/>
    </row>
    <row r="427" spans="1:34" s="1564" customFormat="1" ht="25.7" customHeight="1">
      <c r="A427" s="133"/>
      <c r="B427" s="903"/>
      <c r="C427" s="227" t="s">
        <v>2789</v>
      </c>
      <c r="D427" s="227" t="s">
        <v>21002</v>
      </c>
      <c r="E427" s="227" t="s">
        <v>21003</v>
      </c>
      <c r="F427" s="227" t="s">
        <v>2789</v>
      </c>
      <c r="G427" s="227" t="s">
        <v>12743</v>
      </c>
      <c r="H427" s="227" t="s">
        <v>2789</v>
      </c>
      <c r="I427" s="233"/>
      <c r="J427" s="233"/>
      <c r="K427" s="228">
        <v>468</v>
      </c>
      <c r="L427" s="407">
        <v>468</v>
      </c>
      <c r="M427" s="244">
        <v>468</v>
      </c>
      <c r="N427" s="233"/>
      <c r="O427" s="301"/>
      <c r="P427" s="233"/>
      <c r="Q427" s="228">
        <v>468</v>
      </c>
      <c r="R427" s="228">
        <v>468</v>
      </c>
      <c r="S427" s="228" t="s">
        <v>1552</v>
      </c>
      <c r="T427" s="228">
        <v>1</v>
      </c>
      <c r="U427" s="228" t="s">
        <v>296</v>
      </c>
      <c r="V427" s="236">
        <v>2006</v>
      </c>
      <c r="W427" s="233"/>
      <c r="X427" s="233"/>
      <c r="Y427" s="233"/>
      <c r="Z427" s="233"/>
      <c r="AA427" s="227"/>
      <c r="AB427" s="233"/>
      <c r="AC427" s="233"/>
      <c r="AD427" s="233"/>
      <c r="AE427" s="233"/>
      <c r="AF427" s="233"/>
      <c r="AG427" s="254"/>
      <c r="AH427" s="1316"/>
    </row>
    <row r="428" spans="1:34" s="1564" customFormat="1" ht="25.7" customHeight="1">
      <c r="A428" s="133"/>
      <c r="B428" s="903"/>
      <c r="C428" s="227" t="s">
        <v>2789</v>
      </c>
      <c r="D428" s="227" t="s">
        <v>21004</v>
      </c>
      <c r="E428" s="227" t="s">
        <v>21005</v>
      </c>
      <c r="F428" s="227" t="s">
        <v>2789</v>
      </c>
      <c r="G428" s="227" t="s">
        <v>12743</v>
      </c>
      <c r="H428" s="227" t="s">
        <v>2789</v>
      </c>
      <c r="I428" s="233"/>
      <c r="J428" s="233"/>
      <c r="K428" s="407">
        <v>2781.6</v>
      </c>
      <c r="L428" s="407">
        <v>638.62</v>
      </c>
      <c r="M428" s="244">
        <v>638.62</v>
      </c>
      <c r="N428" s="233"/>
      <c r="O428" s="301"/>
      <c r="P428" s="233"/>
      <c r="Q428" s="407">
        <v>500</v>
      </c>
      <c r="R428" s="244">
        <v>500</v>
      </c>
      <c r="S428" s="228" t="s">
        <v>1552</v>
      </c>
      <c r="T428" s="228">
        <v>1</v>
      </c>
      <c r="U428" s="228" t="s">
        <v>296</v>
      </c>
      <c r="V428" s="236">
        <v>2012</v>
      </c>
      <c r="W428" s="233"/>
      <c r="X428" s="233"/>
      <c r="Y428" s="233"/>
      <c r="Z428" s="233"/>
      <c r="AA428" s="227"/>
      <c r="AB428" s="233"/>
      <c r="AC428" s="233"/>
      <c r="AD428" s="233"/>
      <c r="AE428" s="233"/>
      <c r="AF428" s="233"/>
      <c r="AG428" s="254" t="s">
        <v>8574</v>
      </c>
      <c r="AH428" s="1316"/>
    </row>
    <row r="429" spans="1:34" s="1564" customFormat="1" ht="25.7" customHeight="1">
      <c r="A429" s="133"/>
      <c r="B429" s="903"/>
      <c r="C429" s="227" t="s">
        <v>2789</v>
      </c>
      <c r="D429" s="227" t="s">
        <v>21006</v>
      </c>
      <c r="E429" s="227" t="s">
        <v>8575</v>
      </c>
      <c r="F429" s="227" t="s">
        <v>2789</v>
      </c>
      <c r="G429" s="227" t="s">
        <v>12743</v>
      </c>
      <c r="H429" s="227" t="s">
        <v>12743</v>
      </c>
      <c r="I429" s="233"/>
      <c r="J429" s="233"/>
      <c r="K429" s="228">
        <v>1240</v>
      </c>
      <c r="L429" s="407">
        <v>246.5</v>
      </c>
      <c r="M429" s="244">
        <v>246.5</v>
      </c>
      <c r="N429" s="233"/>
      <c r="O429" s="301"/>
      <c r="P429" s="233"/>
      <c r="Q429" s="228">
        <v>300</v>
      </c>
      <c r="R429" s="228">
        <v>300</v>
      </c>
      <c r="S429" s="228" t="s">
        <v>1524</v>
      </c>
      <c r="T429" s="228">
        <v>1</v>
      </c>
      <c r="U429" s="228" t="s">
        <v>296</v>
      </c>
      <c r="V429" s="236">
        <v>2012</v>
      </c>
      <c r="W429" s="233"/>
      <c r="X429" s="233"/>
      <c r="Y429" s="233"/>
      <c r="Z429" s="233"/>
      <c r="AA429" s="227"/>
      <c r="AB429" s="233"/>
      <c r="AC429" s="233"/>
      <c r="AD429" s="233"/>
      <c r="AE429" s="233"/>
      <c r="AF429" s="233"/>
      <c r="AG429" s="254"/>
      <c r="AH429" s="1316"/>
    </row>
    <row r="430" spans="1:34" s="1564" customFormat="1" ht="25.7" customHeight="1">
      <c r="A430" s="133"/>
      <c r="B430" s="903"/>
      <c r="C430" s="227" t="s">
        <v>2789</v>
      </c>
      <c r="D430" s="227" t="s">
        <v>21007</v>
      </c>
      <c r="E430" s="227" t="s">
        <v>26366</v>
      </c>
      <c r="F430" s="227" t="s">
        <v>2789</v>
      </c>
      <c r="G430" s="227" t="s">
        <v>12743</v>
      </c>
      <c r="H430" s="227" t="s">
        <v>2789</v>
      </c>
      <c r="I430" s="492"/>
      <c r="J430" s="492"/>
      <c r="K430" s="228">
        <v>300</v>
      </c>
      <c r="L430" s="644">
        <v>300</v>
      </c>
      <c r="M430" s="244">
        <v>300</v>
      </c>
      <c r="N430" s="323"/>
      <c r="O430" s="323"/>
      <c r="P430" s="323"/>
      <c r="Q430" s="323">
        <v>300</v>
      </c>
      <c r="R430" s="228">
        <v>300</v>
      </c>
      <c r="S430" s="228" t="s">
        <v>1524</v>
      </c>
      <c r="T430" s="492">
        <v>1</v>
      </c>
      <c r="U430" s="228" t="s">
        <v>296</v>
      </c>
      <c r="V430" s="234">
        <v>2007</v>
      </c>
      <c r="W430" s="492"/>
      <c r="X430" s="492"/>
      <c r="Y430" s="492"/>
      <c r="Z430" s="492"/>
      <c r="AA430" s="492"/>
      <c r="AB430" s="492"/>
      <c r="AC430" s="492"/>
      <c r="AD430" s="492"/>
      <c r="AE430" s="492"/>
      <c r="AF430" s="492"/>
      <c r="AG430" s="254"/>
      <c r="AH430" s="1316"/>
    </row>
    <row r="431" spans="1:34" s="1564" customFormat="1" ht="25.7" customHeight="1">
      <c r="A431" s="133"/>
      <c r="B431" s="903"/>
      <c r="C431" s="227" t="s">
        <v>2789</v>
      </c>
      <c r="D431" s="227" t="s">
        <v>21008</v>
      </c>
      <c r="E431" s="227" t="s">
        <v>21009</v>
      </c>
      <c r="F431" s="227" t="s">
        <v>2789</v>
      </c>
      <c r="G431" s="227" t="s">
        <v>12743</v>
      </c>
      <c r="H431" s="227" t="s">
        <v>2789</v>
      </c>
      <c r="I431" s="492"/>
      <c r="J431" s="492"/>
      <c r="K431" s="228">
        <v>1983</v>
      </c>
      <c r="L431" s="644">
        <v>403</v>
      </c>
      <c r="M431" s="244">
        <v>403</v>
      </c>
      <c r="N431" s="323"/>
      <c r="O431" s="323"/>
      <c r="P431" s="323"/>
      <c r="Q431" s="644">
        <v>300</v>
      </c>
      <c r="R431" s="244">
        <v>300</v>
      </c>
      <c r="S431" s="323" t="s">
        <v>1524</v>
      </c>
      <c r="T431" s="492">
        <v>1</v>
      </c>
      <c r="U431" s="228" t="s">
        <v>12477</v>
      </c>
      <c r="V431" s="234">
        <v>2013</v>
      </c>
      <c r="W431" s="492"/>
      <c r="X431" s="492"/>
      <c r="Y431" s="492"/>
      <c r="Z431" s="492"/>
      <c r="AA431" s="492"/>
      <c r="AB431" s="492"/>
      <c r="AC431" s="492"/>
      <c r="AD431" s="492"/>
      <c r="AE431" s="492"/>
      <c r="AF431" s="492"/>
      <c r="AG431" s="254"/>
      <c r="AH431" s="1316"/>
    </row>
    <row r="432" spans="1:34" s="1564" customFormat="1" ht="35.1" customHeight="1">
      <c r="A432" s="1449"/>
      <c r="B432" s="903"/>
      <c r="C432" s="227" t="s">
        <v>2789</v>
      </c>
      <c r="D432" s="227" t="s">
        <v>21010</v>
      </c>
      <c r="E432" s="227" t="s">
        <v>16483</v>
      </c>
      <c r="F432" s="227" t="s">
        <v>2789</v>
      </c>
      <c r="G432" s="227" t="s">
        <v>12743</v>
      </c>
      <c r="H432" s="227" t="s">
        <v>2789</v>
      </c>
      <c r="I432" s="492"/>
      <c r="J432" s="492"/>
      <c r="K432" s="228">
        <v>4335</v>
      </c>
      <c r="L432" s="644">
        <v>801</v>
      </c>
      <c r="M432" s="244">
        <v>801</v>
      </c>
      <c r="N432" s="492"/>
      <c r="O432" s="492"/>
      <c r="P432" s="492"/>
      <c r="Q432" s="644">
        <v>300</v>
      </c>
      <c r="R432" s="244">
        <v>300</v>
      </c>
      <c r="S432" s="228" t="s">
        <v>1524</v>
      </c>
      <c r="T432" s="492">
        <v>1</v>
      </c>
      <c r="U432" s="228" t="s">
        <v>296</v>
      </c>
      <c r="V432" s="234">
        <v>2016</v>
      </c>
      <c r="W432" s="492"/>
      <c r="X432" s="492"/>
      <c r="Y432" s="492"/>
      <c r="Z432" s="492"/>
      <c r="AA432" s="492"/>
      <c r="AB432" s="492"/>
      <c r="AC432" s="492"/>
      <c r="AD432" s="492"/>
      <c r="AE432" s="492"/>
      <c r="AF432" s="492"/>
      <c r="AG432" s="254" t="s">
        <v>16484</v>
      </c>
      <c r="AH432" s="1316"/>
    </row>
    <row r="433" spans="1:34" s="1564" customFormat="1" ht="25.7" customHeight="1">
      <c r="A433" s="133"/>
      <c r="B433" s="903"/>
      <c r="C433" s="227" t="s">
        <v>2789</v>
      </c>
      <c r="D433" s="227" t="s">
        <v>21011</v>
      </c>
      <c r="E433" s="291" t="s">
        <v>9857</v>
      </c>
      <c r="F433" s="227" t="s">
        <v>2789</v>
      </c>
      <c r="G433" s="227" t="s">
        <v>2789</v>
      </c>
      <c r="H433" s="227" t="s">
        <v>2789</v>
      </c>
      <c r="I433" s="492"/>
      <c r="J433" s="492"/>
      <c r="K433" s="228">
        <v>12881.2</v>
      </c>
      <c r="L433" s="645">
        <v>357</v>
      </c>
      <c r="M433" s="244"/>
      <c r="N433" s="492"/>
      <c r="O433" s="492"/>
      <c r="P433" s="492"/>
      <c r="Q433" s="323"/>
      <c r="R433" s="291">
        <v>357</v>
      </c>
      <c r="S433" s="228" t="s">
        <v>1524</v>
      </c>
      <c r="T433" s="323">
        <v>1</v>
      </c>
      <c r="U433" s="228" t="s">
        <v>296</v>
      </c>
      <c r="V433" s="291">
        <v>2016.7</v>
      </c>
      <c r="W433" s="492"/>
      <c r="X433" s="492"/>
      <c r="Y433" s="492"/>
      <c r="Z433" s="492"/>
      <c r="AA433" s="492"/>
      <c r="AB433" s="492"/>
      <c r="AC433" s="492"/>
      <c r="AD433" s="492"/>
      <c r="AE433" s="492"/>
      <c r="AF433" s="492"/>
      <c r="AG433" s="254"/>
      <c r="AH433" s="1316"/>
    </row>
    <row r="434" spans="1:34" s="1564" customFormat="1" ht="25.7" customHeight="1">
      <c r="A434" s="133"/>
      <c r="B434" s="903"/>
      <c r="C434" s="227" t="s">
        <v>2789</v>
      </c>
      <c r="D434" s="227" t="s">
        <v>21012</v>
      </c>
      <c r="E434" s="291" t="s">
        <v>11907</v>
      </c>
      <c r="F434" s="227" t="s">
        <v>2789</v>
      </c>
      <c r="G434" s="227" t="s">
        <v>2789</v>
      </c>
      <c r="H434" s="227" t="s">
        <v>2789</v>
      </c>
      <c r="I434" s="492"/>
      <c r="J434" s="492"/>
      <c r="K434" s="228">
        <v>5068</v>
      </c>
      <c r="L434" s="645">
        <v>498.45</v>
      </c>
      <c r="M434" s="244">
        <v>498.45</v>
      </c>
      <c r="N434" s="492"/>
      <c r="O434" s="492"/>
      <c r="P434" s="492"/>
      <c r="Q434" s="645">
        <v>300</v>
      </c>
      <c r="R434" s="244">
        <v>300</v>
      </c>
      <c r="S434" s="228" t="s">
        <v>1524</v>
      </c>
      <c r="T434" s="323">
        <v>1</v>
      </c>
      <c r="U434" s="228" t="s">
        <v>296</v>
      </c>
      <c r="V434" s="291">
        <v>2012.6</v>
      </c>
      <c r="W434" s="492"/>
      <c r="X434" s="492"/>
      <c r="Y434" s="492"/>
      <c r="Z434" s="492"/>
      <c r="AA434" s="492"/>
      <c r="AB434" s="492"/>
      <c r="AC434" s="492"/>
      <c r="AD434" s="492"/>
      <c r="AE434" s="492"/>
      <c r="AF434" s="492"/>
      <c r="AG434" s="254"/>
      <c r="AH434" s="1316"/>
    </row>
    <row r="435" spans="1:34" s="1564" customFormat="1" ht="25.7" customHeight="1">
      <c r="A435" s="133"/>
      <c r="B435" s="903"/>
      <c r="C435" s="227" t="s">
        <v>2789</v>
      </c>
      <c r="D435" s="227" t="s">
        <v>21013</v>
      </c>
      <c r="E435" s="291" t="s">
        <v>11908</v>
      </c>
      <c r="F435" s="227" t="s">
        <v>2789</v>
      </c>
      <c r="G435" s="227" t="s">
        <v>2789</v>
      </c>
      <c r="H435" s="227" t="s">
        <v>2789</v>
      </c>
      <c r="I435" s="492"/>
      <c r="J435" s="492"/>
      <c r="K435" s="228">
        <v>1191.5</v>
      </c>
      <c r="L435" s="645">
        <v>395</v>
      </c>
      <c r="M435" s="244">
        <v>395</v>
      </c>
      <c r="N435" s="492"/>
      <c r="O435" s="492"/>
      <c r="P435" s="492"/>
      <c r="Q435" s="645">
        <v>300</v>
      </c>
      <c r="R435" s="244">
        <v>300</v>
      </c>
      <c r="S435" s="228" t="s">
        <v>1524</v>
      </c>
      <c r="T435" s="323">
        <v>1</v>
      </c>
      <c r="U435" s="228" t="s">
        <v>296</v>
      </c>
      <c r="V435" s="291">
        <v>2016</v>
      </c>
      <c r="W435" s="492"/>
      <c r="X435" s="492"/>
      <c r="Y435" s="492"/>
      <c r="Z435" s="492"/>
      <c r="AA435" s="492"/>
      <c r="AB435" s="492"/>
      <c r="AC435" s="492"/>
      <c r="AD435" s="492"/>
      <c r="AE435" s="492"/>
      <c r="AF435" s="492"/>
      <c r="AG435" s="254"/>
      <c r="AH435" s="1316"/>
    </row>
    <row r="436" spans="1:34" s="1564" customFormat="1" ht="25.7" customHeight="1">
      <c r="A436" s="133"/>
      <c r="B436" s="903"/>
      <c r="C436" s="227" t="s">
        <v>2789</v>
      </c>
      <c r="D436" s="227" t="s">
        <v>21014</v>
      </c>
      <c r="E436" s="291" t="s">
        <v>11909</v>
      </c>
      <c r="F436" s="227" t="s">
        <v>2789</v>
      </c>
      <c r="G436" s="227" t="s">
        <v>2789</v>
      </c>
      <c r="H436" s="227" t="s">
        <v>2789</v>
      </c>
      <c r="I436" s="492"/>
      <c r="J436" s="492"/>
      <c r="K436" s="228"/>
      <c r="L436" s="645">
        <v>407</v>
      </c>
      <c r="M436" s="244">
        <v>407</v>
      </c>
      <c r="N436" s="492"/>
      <c r="O436" s="492"/>
      <c r="P436" s="492"/>
      <c r="Q436" s="645">
        <v>300</v>
      </c>
      <c r="R436" s="244">
        <v>300</v>
      </c>
      <c r="S436" s="228" t="s">
        <v>13192</v>
      </c>
      <c r="T436" s="323">
        <v>1</v>
      </c>
      <c r="U436" s="228" t="s">
        <v>296</v>
      </c>
      <c r="V436" s="291">
        <v>2017</v>
      </c>
      <c r="W436" s="492"/>
      <c r="X436" s="492"/>
      <c r="Y436" s="492"/>
      <c r="Z436" s="492"/>
      <c r="AA436" s="492"/>
      <c r="AB436" s="492"/>
      <c r="AC436" s="492"/>
      <c r="AD436" s="492"/>
      <c r="AE436" s="492"/>
      <c r="AF436" s="492"/>
      <c r="AG436" s="254"/>
      <c r="AH436" s="1316"/>
    </row>
    <row r="437" spans="1:34" s="1564" customFormat="1" ht="35.1" customHeight="1">
      <c r="A437" s="133"/>
      <c r="B437" s="903"/>
      <c r="C437" s="227" t="s">
        <v>2789</v>
      </c>
      <c r="D437" s="227" t="s">
        <v>21015</v>
      </c>
      <c r="E437" s="291" t="s">
        <v>21016</v>
      </c>
      <c r="F437" s="227" t="s">
        <v>2789</v>
      </c>
      <c r="G437" s="227" t="s">
        <v>2789</v>
      </c>
      <c r="H437" s="227" t="s">
        <v>2789</v>
      </c>
      <c r="I437" s="492"/>
      <c r="J437" s="492"/>
      <c r="K437" s="228">
        <v>728</v>
      </c>
      <c r="L437" s="645">
        <v>300</v>
      </c>
      <c r="M437" s="244">
        <v>300</v>
      </c>
      <c r="N437" s="492"/>
      <c r="O437" s="492"/>
      <c r="P437" s="492"/>
      <c r="Q437" s="645">
        <v>300</v>
      </c>
      <c r="R437" s="244">
        <v>300</v>
      </c>
      <c r="S437" s="492"/>
      <c r="T437" s="323">
        <v>1</v>
      </c>
      <c r="U437" s="228" t="s">
        <v>296</v>
      </c>
      <c r="V437" s="291">
        <v>2017</v>
      </c>
      <c r="W437" s="492"/>
      <c r="X437" s="492"/>
      <c r="Y437" s="492"/>
      <c r="Z437" s="492"/>
      <c r="AA437" s="492"/>
      <c r="AB437" s="492"/>
      <c r="AC437" s="492"/>
      <c r="AD437" s="492"/>
      <c r="AE437" s="492"/>
      <c r="AF437" s="492"/>
      <c r="AG437" s="254" t="s">
        <v>16485</v>
      </c>
      <c r="AH437" s="1316"/>
    </row>
    <row r="438" spans="1:34" s="1564" customFormat="1" ht="25.7" customHeight="1">
      <c r="A438" s="133"/>
      <c r="B438" s="903"/>
      <c r="C438" s="227" t="s">
        <v>12743</v>
      </c>
      <c r="D438" s="227" t="s">
        <v>21017</v>
      </c>
      <c r="E438" s="291" t="s">
        <v>16486</v>
      </c>
      <c r="F438" s="227" t="s">
        <v>2789</v>
      </c>
      <c r="G438" s="227" t="s">
        <v>12743</v>
      </c>
      <c r="H438" s="227" t="s">
        <v>12743</v>
      </c>
      <c r="I438" s="492"/>
      <c r="J438" s="492"/>
      <c r="K438" s="228">
        <v>1716</v>
      </c>
      <c r="L438" s="645">
        <v>300</v>
      </c>
      <c r="M438" s="244"/>
      <c r="N438" s="492"/>
      <c r="O438" s="492"/>
      <c r="P438" s="492"/>
      <c r="Q438" s="323"/>
      <c r="R438" s="291">
        <v>300</v>
      </c>
      <c r="S438" s="228"/>
      <c r="T438" s="323">
        <v>1</v>
      </c>
      <c r="U438" s="228" t="s">
        <v>12477</v>
      </c>
      <c r="V438" s="291">
        <v>2007</v>
      </c>
      <c r="W438" s="492"/>
      <c r="X438" s="492"/>
      <c r="Y438" s="492"/>
      <c r="Z438" s="492"/>
      <c r="AA438" s="492"/>
      <c r="AB438" s="492"/>
      <c r="AC438" s="492"/>
      <c r="AD438" s="492"/>
      <c r="AE438" s="492"/>
      <c r="AF438" s="492"/>
      <c r="AG438" s="254"/>
      <c r="AH438" s="1316"/>
    </row>
    <row r="439" spans="1:34" s="1564" customFormat="1" ht="25.7" customHeight="1">
      <c r="A439" s="133"/>
      <c r="B439" s="903"/>
      <c r="C439" s="227" t="s">
        <v>12743</v>
      </c>
      <c r="D439" s="227" t="s">
        <v>21018</v>
      </c>
      <c r="E439" s="291" t="s">
        <v>16487</v>
      </c>
      <c r="F439" s="227" t="s">
        <v>2789</v>
      </c>
      <c r="G439" s="227" t="s">
        <v>12743</v>
      </c>
      <c r="H439" s="227" t="s">
        <v>12743</v>
      </c>
      <c r="I439" s="492"/>
      <c r="J439" s="492"/>
      <c r="K439" s="228">
        <v>3165</v>
      </c>
      <c r="L439" s="645">
        <v>456</v>
      </c>
      <c r="M439" s="244">
        <v>456</v>
      </c>
      <c r="N439" s="492"/>
      <c r="O439" s="492"/>
      <c r="P439" s="492"/>
      <c r="Q439" s="323">
        <v>456</v>
      </c>
      <c r="R439" s="291">
        <v>456</v>
      </c>
      <c r="S439" s="228"/>
      <c r="T439" s="323">
        <v>1</v>
      </c>
      <c r="U439" s="228" t="s">
        <v>12477</v>
      </c>
      <c r="V439" s="291">
        <v>2023</v>
      </c>
      <c r="W439" s="492"/>
      <c r="X439" s="492"/>
      <c r="Y439" s="492"/>
      <c r="Z439" s="492"/>
      <c r="AA439" s="492"/>
      <c r="AB439" s="492"/>
      <c r="AC439" s="492"/>
      <c r="AD439" s="492"/>
      <c r="AE439" s="492"/>
      <c r="AF439" s="492"/>
      <c r="AG439" s="254"/>
      <c r="AH439" s="1316"/>
    </row>
    <row r="440" spans="1:34" s="1564" customFormat="1" ht="25.7" customHeight="1">
      <c r="A440" s="133"/>
      <c r="B440" s="903"/>
      <c r="C440" s="227" t="s">
        <v>12743</v>
      </c>
      <c r="D440" s="227" t="s">
        <v>21019</v>
      </c>
      <c r="E440" s="291" t="s">
        <v>16488</v>
      </c>
      <c r="F440" s="227" t="s">
        <v>2789</v>
      </c>
      <c r="G440" s="227" t="s">
        <v>12743</v>
      </c>
      <c r="H440" s="227" t="s">
        <v>12743</v>
      </c>
      <c r="I440" s="492"/>
      <c r="J440" s="492"/>
      <c r="K440" s="228">
        <v>1172</v>
      </c>
      <c r="L440" s="645">
        <v>300</v>
      </c>
      <c r="M440" s="244"/>
      <c r="N440" s="492"/>
      <c r="O440" s="492"/>
      <c r="P440" s="492"/>
      <c r="Q440" s="323"/>
      <c r="R440" s="291">
        <v>300</v>
      </c>
      <c r="S440" s="228"/>
      <c r="T440" s="323">
        <v>1</v>
      </c>
      <c r="U440" s="228" t="s">
        <v>12477</v>
      </c>
      <c r="V440" s="291">
        <v>2007</v>
      </c>
      <c r="W440" s="492"/>
      <c r="X440" s="492"/>
      <c r="Y440" s="492"/>
      <c r="Z440" s="492"/>
      <c r="AA440" s="492"/>
      <c r="AB440" s="492"/>
      <c r="AC440" s="492"/>
      <c r="AD440" s="492"/>
      <c r="AE440" s="492"/>
      <c r="AF440" s="492"/>
      <c r="AG440" s="254"/>
      <c r="AH440" s="1316"/>
    </row>
    <row r="441" spans="1:34" s="1564" customFormat="1" ht="25.7" customHeight="1">
      <c r="A441" s="133"/>
      <c r="B441" s="903"/>
      <c r="C441" s="227" t="s">
        <v>12743</v>
      </c>
      <c r="D441" s="227" t="s">
        <v>21020</v>
      </c>
      <c r="E441" s="291" t="s">
        <v>21021</v>
      </c>
      <c r="F441" s="227" t="s">
        <v>12743</v>
      </c>
      <c r="G441" s="227" t="s">
        <v>12743</v>
      </c>
      <c r="H441" s="227" t="s">
        <v>12743</v>
      </c>
      <c r="I441" s="492"/>
      <c r="J441" s="492"/>
      <c r="K441" s="228">
        <v>400</v>
      </c>
      <c r="L441" s="645"/>
      <c r="M441" s="244"/>
      <c r="N441" s="492"/>
      <c r="O441" s="492"/>
      <c r="P441" s="492"/>
      <c r="Q441" s="323">
        <v>300</v>
      </c>
      <c r="R441" s="291">
        <v>300</v>
      </c>
      <c r="S441" s="228"/>
      <c r="T441" s="323"/>
      <c r="U441" s="228"/>
      <c r="V441" s="291">
        <v>2001</v>
      </c>
      <c r="W441" s="492"/>
      <c r="X441" s="492"/>
      <c r="Y441" s="492"/>
      <c r="Z441" s="492"/>
      <c r="AA441" s="492"/>
      <c r="AB441" s="492"/>
      <c r="AC441" s="492"/>
      <c r="AD441" s="492"/>
      <c r="AE441" s="492"/>
      <c r="AF441" s="492"/>
      <c r="AG441" s="254"/>
      <c r="AH441" s="1316" t="s">
        <v>19794</v>
      </c>
    </row>
    <row r="442" spans="1:34" s="1564" customFormat="1" ht="25.7" customHeight="1">
      <c r="A442" s="133"/>
      <c r="B442" s="903"/>
      <c r="C442" s="227" t="s">
        <v>12743</v>
      </c>
      <c r="D442" s="227" t="s">
        <v>20508</v>
      </c>
      <c r="E442" s="291" t="s">
        <v>21022</v>
      </c>
      <c r="F442" s="227" t="s">
        <v>12743</v>
      </c>
      <c r="G442" s="227" t="s">
        <v>12743</v>
      </c>
      <c r="H442" s="227" t="s">
        <v>12743</v>
      </c>
      <c r="I442" s="492"/>
      <c r="J442" s="492"/>
      <c r="K442" s="228">
        <v>7892</v>
      </c>
      <c r="L442" s="645">
        <v>300</v>
      </c>
      <c r="M442" s="244">
        <v>300</v>
      </c>
      <c r="N442" s="492"/>
      <c r="O442" s="492"/>
      <c r="P442" s="492"/>
      <c r="Q442" s="323"/>
      <c r="R442" s="291"/>
      <c r="S442" s="228"/>
      <c r="T442" s="323"/>
      <c r="U442" s="228"/>
      <c r="V442" s="291">
        <v>2009</v>
      </c>
      <c r="W442" s="492"/>
      <c r="X442" s="492"/>
      <c r="Y442" s="492"/>
      <c r="Z442" s="492"/>
      <c r="AA442" s="492"/>
      <c r="AB442" s="492"/>
      <c r="AC442" s="492"/>
      <c r="AD442" s="492"/>
      <c r="AE442" s="492"/>
      <c r="AF442" s="492"/>
      <c r="AG442" s="254"/>
      <c r="AH442" s="1316" t="s">
        <v>19794</v>
      </c>
    </row>
    <row r="443" spans="1:34" s="1564" customFormat="1" ht="25.7" customHeight="1">
      <c r="A443" s="133"/>
      <c r="B443" s="903"/>
      <c r="C443" s="227" t="s">
        <v>12743</v>
      </c>
      <c r="D443" s="227" t="s">
        <v>21023</v>
      </c>
      <c r="E443" s="291" t="s">
        <v>21024</v>
      </c>
      <c r="F443" s="227" t="s">
        <v>12743</v>
      </c>
      <c r="G443" s="227" t="s">
        <v>12743</v>
      </c>
      <c r="H443" s="227" t="s">
        <v>12743</v>
      </c>
      <c r="I443" s="492"/>
      <c r="J443" s="492"/>
      <c r="K443" s="228"/>
      <c r="L443" s="645">
        <v>300</v>
      </c>
      <c r="M443" s="244">
        <v>300</v>
      </c>
      <c r="N443" s="492"/>
      <c r="O443" s="492"/>
      <c r="P443" s="492"/>
      <c r="Q443" s="323"/>
      <c r="R443" s="291"/>
      <c r="S443" s="228"/>
      <c r="T443" s="323"/>
      <c r="U443" s="228"/>
      <c r="V443" s="291">
        <v>2007</v>
      </c>
      <c r="W443" s="492"/>
      <c r="X443" s="492"/>
      <c r="Y443" s="492"/>
      <c r="Z443" s="492"/>
      <c r="AA443" s="492"/>
      <c r="AB443" s="492"/>
      <c r="AC443" s="492"/>
      <c r="AD443" s="492"/>
      <c r="AE443" s="492"/>
      <c r="AF443" s="492"/>
      <c r="AG443" s="254"/>
      <c r="AH443" s="1316" t="s">
        <v>19794</v>
      </c>
    </row>
    <row r="444" spans="1:34" s="1564" customFormat="1" ht="25.7" customHeight="1">
      <c r="A444" s="133"/>
      <c r="B444" s="903"/>
      <c r="C444" s="227" t="s">
        <v>2773</v>
      </c>
      <c r="D444" s="227" t="s">
        <v>20309</v>
      </c>
      <c r="E444" s="227" t="s">
        <v>10975</v>
      </c>
      <c r="F444" s="227" t="s">
        <v>2773</v>
      </c>
      <c r="G444" s="227" t="s">
        <v>10976</v>
      </c>
      <c r="H444" s="227" t="s">
        <v>2773</v>
      </c>
      <c r="I444" s="227"/>
      <c r="J444" s="233"/>
      <c r="K444" s="228">
        <v>21804</v>
      </c>
      <c r="L444" s="228">
        <v>616</v>
      </c>
      <c r="M444" s="244">
        <v>600</v>
      </c>
      <c r="N444" s="228"/>
      <c r="O444" s="228"/>
      <c r="P444" s="228"/>
      <c r="Q444" s="228">
        <v>500</v>
      </c>
      <c r="R444" s="228">
        <v>500</v>
      </c>
      <c r="S444" s="228" t="s">
        <v>1817</v>
      </c>
      <c r="T444" s="228">
        <v>1</v>
      </c>
      <c r="U444" s="228" t="s">
        <v>296</v>
      </c>
      <c r="V444" s="227">
        <v>2019</v>
      </c>
      <c r="W444" s="228"/>
      <c r="X444" s="233"/>
      <c r="Y444" s="233"/>
      <c r="Z444" s="233"/>
      <c r="AA444" s="228"/>
      <c r="AB444" s="227"/>
      <c r="AC444" s="227"/>
      <c r="AD444" s="233"/>
      <c r="AE444" s="233"/>
      <c r="AF444" s="233"/>
      <c r="AG444" s="236" t="s">
        <v>10977</v>
      </c>
      <c r="AH444" s="1316"/>
    </row>
    <row r="445" spans="1:34" s="1564" customFormat="1" ht="25.7" customHeight="1">
      <c r="A445" s="133"/>
      <c r="B445" s="903"/>
      <c r="C445" s="227" t="s">
        <v>2773</v>
      </c>
      <c r="D445" s="227" t="s">
        <v>20299</v>
      </c>
      <c r="E445" s="227" t="s">
        <v>10978</v>
      </c>
      <c r="F445" s="227" t="s">
        <v>2773</v>
      </c>
      <c r="G445" s="227" t="s">
        <v>10976</v>
      </c>
      <c r="H445" s="227" t="s">
        <v>2773</v>
      </c>
      <c r="I445" s="228"/>
      <c r="J445" s="228"/>
      <c r="K445" s="228">
        <v>714</v>
      </c>
      <c r="L445" s="228"/>
      <c r="M445" s="244"/>
      <c r="N445" s="242"/>
      <c r="O445" s="242"/>
      <c r="P445" s="242"/>
      <c r="Q445" s="228">
        <v>560</v>
      </c>
      <c r="R445" s="228">
        <v>560</v>
      </c>
      <c r="S445" s="228" t="s">
        <v>8565</v>
      </c>
      <c r="T445" s="228">
        <v>1</v>
      </c>
      <c r="U445" s="228" t="s">
        <v>296</v>
      </c>
      <c r="V445" s="227">
        <v>2001</v>
      </c>
      <c r="W445" s="228"/>
      <c r="X445" s="242"/>
      <c r="Y445" s="228"/>
      <c r="Z445" s="228"/>
      <c r="AA445" s="228"/>
      <c r="AB445" s="228"/>
      <c r="AC445" s="228"/>
      <c r="AD445" s="228"/>
      <c r="AE445" s="242"/>
      <c r="AF445" s="242"/>
      <c r="AG445" s="236"/>
      <c r="AH445" s="1316"/>
    </row>
    <row r="446" spans="1:34" s="1564" customFormat="1" ht="25.7" customHeight="1">
      <c r="A446" s="133"/>
      <c r="B446" s="903"/>
      <c r="C446" s="227" t="s">
        <v>2773</v>
      </c>
      <c r="D446" s="227" t="s">
        <v>21025</v>
      </c>
      <c r="E446" s="227" t="s">
        <v>8568</v>
      </c>
      <c r="F446" s="227" t="s">
        <v>2773</v>
      </c>
      <c r="G446" s="227" t="s">
        <v>10976</v>
      </c>
      <c r="H446" s="227" t="s">
        <v>2773</v>
      </c>
      <c r="I446" s="228"/>
      <c r="J446" s="228"/>
      <c r="K446" s="644">
        <v>427</v>
      </c>
      <c r="L446" s="644"/>
      <c r="M446" s="244"/>
      <c r="N446" s="242"/>
      <c r="O446" s="242"/>
      <c r="P446" s="242"/>
      <c r="Q446" s="323">
        <v>374</v>
      </c>
      <c r="R446" s="323">
        <v>374</v>
      </c>
      <c r="S446" s="228" t="s">
        <v>1724</v>
      </c>
      <c r="T446" s="228">
        <v>1</v>
      </c>
      <c r="U446" s="228" t="s">
        <v>296</v>
      </c>
      <c r="V446" s="323"/>
      <c r="W446" s="228"/>
      <c r="X446" s="242"/>
      <c r="Y446" s="228"/>
      <c r="Z446" s="228"/>
      <c r="AA446" s="228"/>
      <c r="AB446" s="228"/>
      <c r="AC446" s="228"/>
      <c r="AD446" s="228"/>
      <c r="AE446" s="242"/>
      <c r="AF446" s="242"/>
      <c r="AG446" s="254"/>
      <c r="AH446" s="1316"/>
    </row>
    <row r="447" spans="1:34" s="1564" customFormat="1" ht="25.7" customHeight="1">
      <c r="A447" s="133"/>
      <c r="B447" s="903"/>
      <c r="C447" s="227" t="s">
        <v>2773</v>
      </c>
      <c r="D447" s="227" t="s">
        <v>21026</v>
      </c>
      <c r="E447" s="227" t="s">
        <v>8567</v>
      </c>
      <c r="F447" s="227" t="s">
        <v>2773</v>
      </c>
      <c r="G447" s="227" t="s">
        <v>10976</v>
      </c>
      <c r="H447" s="227" t="s">
        <v>2773</v>
      </c>
      <c r="I447" s="228"/>
      <c r="J447" s="228"/>
      <c r="K447" s="644">
        <v>270</v>
      </c>
      <c r="L447" s="644"/>
      <c r="M447" s="244"/>
      <c r="N447" s="242"/>
      <c r="O447" s="242"/>
      <c r="P447" s="242"/>
      <c r="Q447" s="323">
        <v>357</v>
      </c>
      <c r="R447" s="323">
        <v>357</v>
      </c>
      <c r="S447" s="228" t="s">
        <v>1245</v>
      </c>
      <c r="T447" s="228">
        <v>1</v>
      </c>
      <c r="U447" s="228" t="s">
        <v>296</v>
      </c>
      <c r="V447" s="323">
        <v>1998</v>
      </c>
      <c r="W447" s="228"/>
      <c r="X447" s="242"/>
      <c r="Y447" s="228"/>
      <c r="Z447" s="228"/>
      <c r="AA447" s="228"/>
      <c r="AB447" s="228"/>
      <c r="AC447" s="228"/>
      <c r="AD447" s="228"/>
      <c r="AE447" s="242"/>
      <c r="AF447" s="242"/>
      <c r="AG447" s="254"/>
      <c r="AH447" s="1316"/>
    </row>
    <row r="448" spans="1:34" s="1564" customFormat="1" ht="25.7" customHeight="1">
      <c r="A448" s="133"/>
      <c r="B448" s="903"/>
      <c r="C448" s="227" t="s">
        <v>2773</v>
      </c>
      <c r="D448" s="227" t="s">
        <v>21027</v>
      </c>
      <c r="E448" s="227" t="s">
        <v>10979</v>
      </c>
      <c r="F448" s="227" t="s">
        <v>2773</v>
      </c>
      <c r="G448" s="227" t="s">
        <v>10976</v>
      </c>
      <c r="H448" s="227" t="s">
        <v>2773</v>
      </c>
      <c r="I448" s="492"/>
      <c r="J448" s="492"/>
      <c r="K448" s="644">
        <v>1198</v>
      </c>
      <c r="L448" s="646"/>
      <c r="M448" s="244"/>
      <c r="N448" s="242"/>
      <c r="O448" s="242"/>
      <c r="P448" s="242"/>
      <c r="Q448" s="323">
        <v>1188</v>
      </c>
      <c r="R448" s="323">
        <v>594</v>
      </c>
      <c r="S448" s="228" t="s">
        <v>4750</v>
      </c>
      <c r="T448" s="228">
        <v>2</v>
      </c>
      <c r="U448" s="228" t="s">
        <v>296</v>
      </c>
      <c r="V448" s="323"/>
      <c r="W448" s="492"/>
      <c r="X448" s="242"/>
      <c r="Y448" s="492"/>
      <c r="Z448" s="492"/>
      <c r="AA448" s="492"/>
      <c r="AB448" s="492"/>
      <c r="AC448" s="492"/>
      <c r="AD448" s="492"/>
      <c r="AE448" s="242"/>
      <c r="AF448" s="242"/>
      <c r="AG448" s="254"/>
      <c r="AH448" s="1316"/>
    </row>
    <row r="449" spans="1:34" s="1564" customFormat="1" ht="25.7" customHeight="1">
      <c r="A449" s="133"/>
      <c r="B449" s="903"/>
      <c r="C449" s="227" t="s">
        <v>2773</v>
      </c>
      <c r="D449" s="227" t="s">
        <v>21028</v>
      </c>
      <c r="E449" s="227" t="s">
        <v>10980</v>
      </c>
      <c r="F449" s="227" t="s">
        <v>2773</v>
      </c>
      <c r="G449" s="227" t="s">
        <v>10976</v>
      </c>
      <c r="H449" s="227" t="s">
        <v>2773</v>
      </c>
      <c r="I449" s="492"/>
      <c r="J449" s="492"/>
      <c r="K449" s="644">
        <v>534</v>
      </c>
      <c r="L449" s="646"/>
      <c r="M449" s="244"/>
      <c r="N449" s="242"/>
      <c r="O449" s="242"/>
      <c r="P449" s="242"/>
      <c r="Q449" s="323">
        <v>600</v>
      </c>
      <c r="R449" s="323">
        <v>600</v>
      </c>
      <c r="S449" s="228" t="s">
        <v>10981</v>
      </c>
      <c r="T449" s="228">
        <v>1</v>
      </c>
      <c r="U449" s="228" t="s">
        <v>296</v>
      </c>
      <c r="V449" s="323"/>
      <c r="W449" s="492"/>
      <c r="X449" s="242"/>
      <c r="Y449" s="492"/>
      <c r="Z449" s="492"/>
      <c r="AA449" s="492"/>
      <c r="AB449" s="492"/>
      <c r="AC449" s="492"/>
      <c r="AD449" s="492"/>
      <c r="AE449" s="242"/>
      <c r="AF449" s="242"/>
      <c r="AG449" s="254"/>
      <c r="AH449" s="1316"/>
    </row>
    <row r="450" spans="1:34" s="1564" customFormat="1" ht="25.7" customHeight="1">
      <c r="A450" s="133"/>
      <c r="B450" s="903"/>
      <c r="C450" s="236" t="s">
        <v>2773</v>
      </c>
      <c r="D450" s="236" t="s">
        <v>21029</v>
      </c>
      <c r="E450" s="236" t="s">
        <v>8566</v>
      </c>
      <c r="F450" s="236" t="s">
        <v>2773</v>
      </c>
      <c r="G450" s="236" t="s">
        <v>10976</v>
      </c>
      <c r="H450" s="236" t="s">
        <v>2773</v>
      </c>
      <c r="I450" s="236"/>
      <c r="J450" s="236"/>
      <c r="K450" s="254">
        <v>12975</v>
      </c>
      <c r="L450" s="254">
        <v>493</v>
      </c>
      <c r="M450" s="244">
        <v>944</v>
      </c>
      <c r="N450" s="236"/>
      <c r="O450" s="236"/>
      <c r="P450" s="236"/>
      <c r="Q450" s="228">
        <v>374</v>
      </c>
      <c r="R450" s="254">
        <v>374</v>
      </c>
      <c r="S450" s="228" t="s">
        <v>1724</v>
      </c>
      <c r="T450" s="254">
        <v>1</v>
      </c>
      <c r="U450" s="228" t="s">
        <v>296</v>
      </c>
      <c r="V450" s="236">
        <v>2011</v>
      </c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54"/>
      <c r="AH450" s="1316"/>
    </row>
    <row r="451" spans="1:34" s="1564" customFormat="1" ht="25.7" customHeight="1">
      <c r="A451" s="133"/>
      <c r="B451" s="903"/>
      <c r="C451" s="227" t="s">
        <v>2773</v>
      </c>
      <c r="D451" s="227" t="s">
        <v>20306</v>
      </c>
      <c r="E451" s="227" t="s">
        <v>10982</v>
      </c>
      <c r="F451" s="227" t="s">
        <v>2773</v>
      </c>
      <c r="G451" s="227" t="s">
        <v>10976</v>
      </c>
      <c r="H451" s="227" t="s">
        <v>2773</v>
      </c>
      <c r="I451" s="233"/>
      <c r="J451" s="233"/>
      <c r="K451" s="228">
        <v>1020</v>
      </c>
      <c r="L451" s="646"/>
      <c r="M451" s="244"/>
      <c r="N451" s="233"/>
      <c r="O451" s="301"/>
      <c r="P451" s="233"/>
      <c r="Q451" s="228">
        <v>414</v>
      </c>
      <c r="R451" s="228">
        <v>414</v>
      </c>
      <c r="S451" s="228" t="s">
        <v>4753</v>
      </c>
      <c r="T451" s="228">
        <v>1</v>
      </c>
      <c r="U451" s="228" t="s">
        <v>296</v>
      </c>
      <c r="V451" s="236"/>
      <c r="W451" s="233"/>
      <c r="X451" s="233"/>
      <c r="Y451" s="233"/>
      <c r="Z451" s="233"/>
      <c r="AA451" s="227"/>
      <c r="AB451" s="233"/>
      <c r="AC451" s="233"/>
      <c r="AD451" s="233"/>
      <c r="AE451" s="233"/>
      <c r="AF451" s="233"/>
      <c r="AG451" s="254" t="s">
        <v>26727</v>
      </c>
      <c r="AH451" s="1316"/>
    </row>
    <row r="452" spans="1:34" s="1564" customFormat="1" ht="25.7" customHeight="1">
      <c r="A452" s="133"/>
      <c r="B452" s="903"/>
      <c r="C452" s="227" t="s">
        <v>2773</v>
      </c>
      <c r="D452" s="227" t="s">
        <v>20301</v>
      </c>
      <c r="E452" s="227" t="s">
        <v>8564</v>
      </c>
      <c r="F452" s="227" t="s">
        <v>2773</v>
      </c>
      <c r="G452" s="227" t="s">
        <v>10976</v>
      </c>
      <c r="H452" s="227" t="s">
        <v>2773</v>
      </c>
      <c r="I452" s="233"/>
      <c r="J452" s="233"/>
      <c r="K452" s="228">
        <v>4320</v>
      </c>
      <c r="L452" s="407">
        <v>572</v>
      </c>
      <c r="M452" s="244">
        <v>572</v>
      </c>
      <c r="N452" s="233"/>
      <c r="O452" s="301"/>
      <c r="P452" s="233"/>
      <c r="Q452" s="369">
        <v>2970</v>
      </c>
      <c r="R452" s="369">
        <v>594</v>
      </c>
      <c r="S452" s="228" t="s">
        <v>4750</v>
      </c>
      <c r="T452" s="228">
        <v>5</v>
      </c>
      <c r="U452" s="228" t="s">
        <v>296</v>
      </c>
      <c r="V452" s="236">
        <v>2006</v>
      </c>
      <c r="W452" s="233"/>
      <c r="X452" s="233"/>
      <c r="Y452" s="233"/>
      <c r="Z452" s="233"/>
      <c r="AA452" s="227"/>
      <c r="AB452" s="233"/>
      <c r="AC452" s="233"/>
      <c r="AD452" s="233"/>
      <c r="AE452" s="233"/>
      <c r="AF452" s="233"/>
      <c r="AG452" s="254"/>
      <c r="AH452" s="1316"/>
    </row>
    <row r="453" spans="1:34" s="1564" customFormat="1" ht="25.7" customHeight="1">
      <c r="A453" s="133"/>
      <c r="B453" s="903"/>
      <c r="C453" s="227" t="s">
        <v>1465</v>
      </c>
      <c r="D453" s="227" t="s">
        <v>21030</v>
      </c>
      <c r="E453" s="227" t="s">
        <v>21031</v>
      </c>
      <c r="F453" s="227" t="s">
        <v>1465</v>
      </c>
      <c r="G453" s="227"/>
      <c r="H453" s="227" t="s">
        <v>1465</v>
      </c>
      <c r="I453" s="233"/>
      <c r="J453" s="233"/>
      <c r="K453" s="228">
        <v>414</v>
      </c>
      <c r="L453" s="646"/>
      <c r="M453" s="244"/>
      <c r="N453" s="233"/>
      <c r="O453" s="301"/>
      <c r="P453" s="233"/>
      <c r="Q453" s="228">
        <v>414</v>
      </c>
      <c r="R453" s="228">
        <v>414</v>
      </c>
      <c r="S453" s="228" t="s">
        <v>1451</v>
      </c>
      <c r="T453" s="228">
        <v>1</v>
      </c>
      <c r="U453" s="228" t="s">
        <v>296</v>
      </c>
      <c r="V453" s="236">
        <v>2009</v>
      </c>
      <c r="W453" s="233"/>
      <c r="X453" s="233"/>
      <c r="Y453" s="233"/>
      <c r="Z453" s="233"/>
      <c r="AA453" s="227"/>
      <c r="AB453" s="233"/>
      <c r="AC453" s="233"/>
      <c r="AD453" s="233"/>
      <c r="AE453" s="233"/>
      <c r="AF453" s="233"/>
      <c r="AG453" s="254" t="s">
        <v>8561</v>
      </c>
      <c r="AH453" s="1316" t="s">
        <v>19839</v>
      </c>
    </row>
    <row r="454" spans="1:34" s="1564" customFormat="1" ht="25.7" customHeight="1">
      <c r="A454" s="133"/>
      <c r="B454" s="903"/>
      <c r="C454" s="227" t="s">
        <v>1465</v>
      </c>
      <c r="D454" s="227"/>
      <c r="E454" s="227" t="s">
        <v>8562</v>
      </c>
      <c r="F454" s="227" t="s">
        <v>1465</v>
      </c>
      <c r="G454" s="227"/>
      <c r="H454" s="227" t="s">
        <v>1465</v>
      </c>
      <c r="I454" s="233"/>
      <c r="J454" s="233"/>
      <c r="K454" s="228">
        <v>414</v>
      </c>
      <c r="L454" s="646"/>
      <c r="M454" s="244"/>
      <c r="N454" s="233"/>
      <c r="O454" s="301"/>
      <c r="P454" s="233"/>
      <c r="Q454" s="228">
        <v>414</v>
      </c>
      <c r="R454" s="228">
        <v>414</v>
      </c>
      <c r="S454" s="228" t="s">
        <v>1451</v>
      </c>
      <c r="T454" s="228">
        <v>1</v>
      </c>
      <c r="U454" s="228" t="s">
        <v>296</v>
      </c>
      <c r="V454" s="236">
        <v>2009</v>
      </c>
      <c r="W454" s="233"/>
      <c r="X454" s="233"/>
      <c r="Y454" s="233"/>
      <c r="Z454" s="233"/>
      <c r="AA454" s="227"/>
      <c r="AB454" s="233"/>
      <c r="AC454" s="233"/>
      <c r="AD454" s="233"/>
      <c r="AE454" s="233"/>
      <c r="AF454" s="233"/>
      <c r="AG454" s="254"/>
      <c r="AH454" s="1316"/>
    </row>
    <row r="455" spans="1:34" s="1564" customFormat="1" ht="25.7" customHeight="1">
      <c r="A455" s="133"/>
      <c r="B455" s="903"/>
      <c r="C455" s="227" t="s">
        <v>1465</v>
      </c>
      <c r="D455" s="227" t="s">
        <v>21032</v>
      </c>
      <c r="E455" s="227" t="s">
        <v>8563</v>
      </c>
      <c r="F455" s="227" t="s">
        <v>1465</v>
      </c>
      <c r="G455" s="227"/>
      <c r="H455" s="227" t="s">
        <v>1465</v>
      </c>
      <c r="I455" s="233"/>
      <c r="J455" s="233"/>
      <c r="K455" s="228">
        <v>414</v>
      </c>
      <c r="L455" s="646"/>
      <c r="M455" s="244"/>
      <c r="N455" s="233">
        <v>500</v>
      </c>
      <c r="O455" s="301">
        <v>500</v>
      </c>
      <c r="P455" s="233">
        <v>500</v>
      </c>
      <c r="Q455" s="228">
        <v>414</v>
      </c>
      <c r="R455" s="228">
        <v>414</v>
      </c>
      <c r="S455" s="228" t="s">
        <v>1451</v>
      </c>
      <c r="T455" s="228">
        <v>1</v>
      </c>
      <c r="U455" s="228" t="s">
        <v>296</v>
      </c>
      <c r="V455" s="236">
        <v>2005</v>
      </c>
      <c r="W455" s="233"/>
      <c r="X455" s="233"/>
      <c r="Y455" s="233"/>
      <c r="Z455" s="233"/>
      <c r="AA455" s="227"/>
      <c r="AB455" s="233"/>
      <c r="AC455" s="233"/>
      <c r="AD455" s="233"/>
      <c r="AE455" s="233"/>
      <c r="AF455" s="233"/>
      <c r="AG455" s="254" t="s">
        <v>8561</v>
      </c>
      <c r="AH455" s="1316"/>
    </row>
    <row r="456" spans="1:34" s="1564" customFormat="1" ht="25.7" customHeight="1">
      <c r="A456" s="133"/>
      <c r="B456" s="903"/>
      <c r="C456" s="227" t="s">
        <v>1465</v>
      </c>
      <c r="D456" s="227" t="s">
        <v>21033</v>
      </c>
      <c r="E456" s="227" t="s">
        <v>6945</v>
      </c>
      <c r="F456" s="227" t="s">
        <v>1465</v>
      </c>
      <c r="G456" s="227"/>
      <c r="H456" s="227" t="s">
        <v>1465</v>
      </c>
      <c r="I456" s="233"/>
      <c r="J456" s="233"/>
      <c r="K456" s="228">
        <v>414</v>
      </c>
      <c r="L456" s="646"/>
      <c r="M456" s="244"/>
      <c r="N456" s="233">
        <v>500</v>
      </c>
      <c r="O456" s="301">
        <v>500</v>
      </c>
      <c r="P456" s="233">
        <v>500</v>
      </c>
      <c r="Q456" s="228">
        <v>414</v>
      </c>
      <c r="R456" s="228">
        <v>414</v>
      </c>
      <c r="S456" s="228" t="s">
        <v>1451</v>
      </c>
      <c r="T456" s="228">
        <v>1</v>
      </c>
      <c r="U456" s="228" t="s">
        <v>296</v>
      </c>
      <c r="V456" s="236">
        <v>2012</v>
      </c>
      <c r="W456" s="233"/>
      <c r="X456" s="233"/>
      <c r="Y456" s="233"/>
      <c r="Z456" s="233"/>
      <c r="AA456" s="227"/>
      <c r="AB456" s="233"/>
      <c r="AC456" s="233"/>
      <c r="AD456" s="233"/>
      <c r="AE456" s="233"/>
      <c r="AF456" s="233"/>
      <c r="AG456" s="254" t="s">
        <v>8561</v>
      </c>
      <c r="AH456" s="1316"/>
    </row>
    <row r="457" spans="1:34" s="1564" customFormat="1" ht="25.7" customHeight="1">
      <c r="A457" s="133"/>
      <c r="B457" s="903"/>
      <c r="C457" s="227" t="s">
        <v>1465</v>
      </c>
      <c r="D457" s="227"/>
      <c r="E457" s="227" t="s">
        <v>17904</v>
      </c>
      <c r="F457" s="227" t="s">
        <v>1465</v>
      </c>
      <c r="G457" s="227"/>
      <c r="H457" s="227" t="s">
        <v>1465</v>
      </c>
      <c r="I457" s="233"/>
      <c r="J457" s="233"/>
      <c r="K457" s="228">
        <v>414</v>
      </c>
      <c r="L457" s="646"/>
      <c r="M457" s="244"/>
      <c r="N457" s="233"/>
      <c r="O457" s="301"/>
      <c r="P457" s="233"/>
      <c r="Q457" s="228">
        <v>414</v>
      </c>
      <c r="R457" s="228">
        <v>414</v>
      </c>
      <c r="S457" s="228" t="s">
        <v>1451</v>
      </c>
      <c r="T457" s="228">
        <v>1</v>
      </c>
      <c r="U457" s="228" t="s">
        <v>296</v>
      </c>
      <c r="V457" s="236">
        <v>2015</v>
      </c>
      <c r="W457" s="233"/>
      <c r="X457" s="233"/>
      <c r="Y457" s="233"/>
      <c r="Z457" s="233"/>
      <c r="AA457" s="227"/>
      <c r="AB457" s="233"/>
      <c r="AC457" s="233"/>
      <c r="AD457" s="233"/>
      <c r="AE457" s="233"/>
      <c r="AF457" s="233"/>
      <c r="AG457" s="254" t="s">
        <v>8561</v>
      </c>
      <c r="AH457" s="1316"/>
    </row>
    <row r="458" spans="1:34" s="1564" customFormat="1" ht="25.7" customHeight="1">
      <c r="A458" s="133"/>
      <c r="B458" s="903"/>
      <c r="C458" s="227" t="s">
        <v>590</v>
      </c>
      <c r="D458" s="227" t="s">
        <v>21034</v>
      </c>
      <c r="E458" s="227" t="s">
        <v>12836</v>
      </c>
      <c r="F458" s="227" t="s">
        <v>590</v>
      </c>
      <c r="G458" s="236"/>
      <c r="H458" s="227" t="s">
        <v>3045</v>
      </c>
      <c r="I458" s="236"/>
      <c r="J458" s="236"/>
      <c r="K458" s="228">
        <v>999</v>
      </c>
      <c r="L458" s="228">
        <v>389</v>
      </c>
      <c r="M458" s="244">
        <v>389</v>
      </c>
      <c r="N458" s="236"/>
      <c r="O458" s="236"/>
      <c r="P458" s="236"/>
      <c r="Q458" s="228">
        <v>389</v>
      </c>
      <c r="R458" s="228">
        <v>389</v>
      </c>
      <c r="S458" s="228" t="s">
        <v>12837</v>
      </c>
      <c r="T458" s="228">
        <v>1</v>
      </c>
      <c r="U458" s="228" t="s">
        <v>296</v>
      </c>
      <c r="V458" s="234">
        <v>2010</v>
      </c>
      <c r="W458" s="236"/>
      <c r="X458" s="236"/>
      <c r="Y458" s="236"/>
      <c r="Z458" s="236"/>
      <c r="AA458" s="240">
        <v>307</v>
      </c>
      <c r="AB458" s="236"/>
      <c r="AC458" s="236"/>
      <c r="AD458" s="236"/>
      <c r="AE458" s="236"/>
      <c r="AF458" s="236"/>
      <c r="AG458" s="254"/>
      <c r="AH458" s="1316"/>
    </row>
    <row r="459" spans="1:34" s="1564" customFormat="1" ht="35.1" customHeight="1">
      <c r="A459" s="133"/>
      <c r="B459" s="903"/>
      <c r="C459" s="227" t="s">
        <v>590</v>
      </c>
      <c r="D459" s="227" t="s">
        <v>20524</v>
      </c>
      <c r="E459" s="227" t="s">
        <v>12838</v>
      </c>
      <c r="F459" s="227" t="s">
        <v>590</v>
      </c>
      <c r="G459" s="236"/>
      <c r="H459" s="227" t="s">
        <v>12707</v>
      </c>
      <c r="I459" s="236"/>
      <c r="J459" s="236"/>
      <c r="K459" s="228">
        <v>31667</v>
      </c>
      <c r="L459" s="228">
        <v>800</v>
      </c>
      <c r="M459" s="244">
        <v>800</v>
      </c>
      <c r="N459" s="236"/>
      <c r="O459" s="236"/>
      <c r="P459" s="236"/>
      <c r="Q459" s="228">
        <v>600</v>
      </c>
      <c r="R459" s="228">
        <v>600</v>
      </c>
      <c r="S459" s="228" t="s">
        <v>1747</v>
      </c>
      <c r="T459" s="228">
        <v>2</v>
      </c>
      <c r="U459" s="228" t="s">
        <v>296</v>
      </c>
      <c r="V459" s="234">
        <v>2008</v>
      </c>
      <c r="W459" s="236"/>
      <c r="X459" s="236"/>
      <c r="Y459" s="236"/>
      <c r="Z459" s="236"/>
      <c r="AA459" s="240">
        <v>71</v>
      </c>
      <c r="AB459" s="236"/>
      <c r="AC459" s="236"/>
      <c r="AD459" s="236"/>
      <c r="AE459" s="236"/>
      <c r="AF459" s="236"/>
      <c r="AG459" s="254" t="s">
        <v>26728</v>
      </c>
      <c r="AH459" s="1316"/>
    </row>
    <row r="460" spans="1:34" s="1564" customFormat="1" ht="25.7" customHeight="1">
      <c r="A460" s="133"/>
      <c r="B460" s="903"/>
      <c r="C460" s="227" t="s">
        <v>590</v>
      </c>
      <c r="D460" s="227" t="s">
        <v>19942</v>
      </c>
      <c r="E460" s="227" t="s">
        <v>12839</v>
      </c>
      <c r="F460" s="227" t="s">
        <v>590</v>
      </c>
      <c r="G460" s="236"/>
      <c r="H460" s="227" t="s">
        <v>3041</v>
      </c>
      <c r="I460" s="236"/>
      <c r="J460" s="236"/>
      <c r="K460" s="254">
        <v>29777</v>
      </c>
      <c r="L460" s="254">
        <v>477</v>
      </c>
      <c r="M460" s="244">
        <v>477</v>
      </c>
      <c r="N460" s="236"/>
      <c r="O460" s="236"/>
      <c r="P460" s="236"/>
      <c r="Q460" s="254">
        <v>477</v>
      </c>
      <c r="R460" s="254">
        <v>477</v>
      </c>
      <c r="S460" s="228" t="s">
        <v>12840</v>
      </c>
      <c r="T460" s="254">
        <v>1</v>
      </c>
      <c r="U460" s="254" t="s">
        <v>296</v>
      </c>
      <c r="V460" s="234">
        <v>2013</v>
      </c>
      <c r="W460" s="236"/>
      <c r="X460" s="236"/>
      <c r="Y460" s="236"/>
      <c r="Z460" s="236"/>
      <c r="AA460" s="240"/>
      <c r="AB460" s="236"/>
      <c r="AC460" s="236"/>
      <c r="AD460" s="236"/>
      <c r="AE460" s="236"/>
      <c r="AF460" s="236"/>
      <c r="AG460" s="254"/>
      <c r="AH460" s="1316"/>
    </row>
    <row r="461" spans="1:34" s="1564" customFormat="1" ht="25.7" customHeight="1">
      <c r="A461" s="133"/>
      <c r="B461" s="903"/>
      <c r="C461" s="227" t="s">
        <v>590</v>
      </c>
      <c r="D461" s="227" t="s">
        <v>20525</v>
      </c>
      <c r="E461" s="227" t="s">
        <v>12841</v>
      </c>
      <c r="F461" s="227" t="s">
        <v>590</v>
      </c>
      <c r="G461" s="236"/>
      <c r="H461" s="227" t="s">
        <v>16276</v>
      </c>
      <c r="I461" s="236"/>
      <c r="J461" s="236"/>
      <c r="K461" s="254">
        <v>29183</v>
      </c>
      <c r="L461" s="254">
        <v>455</v>
      </c>
      <c r="M461" s="244">
        <v>454</v>
      </c>
      <c r="N461" s="236"/>
      <c r="O461" s="236"/>
      <c r="P461" s="236"/>
      <c r="Q461" s="254"/>
      <c r="R461" s="254"/>
      <c r="S461" s="228"/>
      <c r="T461" s="254"/>
      <c r="U461" s="254" t="s">
        <v>12477</v>
      </c>
      <c r="V461" s="234">
        <v>2018</v>
      </c>
      <c r="W461" s="236"/>
      <c r="X461" s="236"/>
      <c r="Y461" s="236"/>
      <c r="Z461" s="236"/>
      <c r="AA461" s="240"/>
      <c r="AB461" s="236"/>
      <c r="AC461" s="236"/>
      <c r="AD461" s="236"/>
      <c r="AE461" s="236"/>
      <c r="AF461" s="236"/>
      <c r="AG461" s="254" t="s">
        <v>26729</v>
      </c>
      <c r="AH461" s="1316"/>
    </row>
    <row r="462" spans="1:34" s="1564" customFormat="1" ht="25.7" customHeight="1">
      <c r="A462" s="133"/>
      <c r="B462" s="903"/>
      <c r="C462" s="227" t="s">
        <v>14477</v>
      </c>
      <c r="D462" s="227" t="s">
        <v>21035</v>
      </c>
      <c r="E462" s="227" t="s">
        <v>16489</v>
      </c>
      <c r="F462" s="227" t="s">
        <v>14477</v>
      </c>
      <c r="G462" s="236"/>
      <c r="H462" s="227" t="s">
        <v>14477</v>
      </c>
      <c r="I462" s="236"/>
      <c r="J462" s="236"/>
      <c r="K462" s="228">
        <v>1124</v>
      </c>
      <c r="L462" s="228"/>
      <c r="M462" s="244"/>
      <c r="N462" s="236"/>
      <c r="O462" s="236"/>
      <c r="P462" s="236"/>
      <c r="Q462" s="228">
        <v>1122</v>
      </c>
      <c r="R462" s="228">
        <v>374</v>
      </c>
      <c r="S462" s="228" t="s">
        <v>16490</v>
      </c>
      <c r="T462" s="228">
        <v>3</v>
      </c>
      <c r="U462" s="228" t="s">
        <v>12477</v>
      </c>
      <c r="V462" s="234">
        <v>2013</v>
      </c>
      <c r="W462" s="236"/>
      <c r="X462" s="236"/>
      <c r="Y462" s="236"/>
      <c r="Z462" s="236"/>
      <c r="AA462" s="240"/>
      <c r="AB462" s="236"/>
      <c r="AC462" s="236"/>
      <c r="AD462" s="236"/>
      <c r="AE462" s="236"/>
      <c r="AF462" s="236"/>
      <c r="AG462" s="619" t="s">
        <v>17905</v>
      </c>
      <c r="AH462" s="1316"/>
    </row>
    <row r="463" spans="1:34" s="1564" customFormat="1" ht="25.7" customHeight="1">
      <c r="A463" s="133"/>
      <c r="B463" s="903"/>
      <c r="C463" s="227" t="s">
        <v>2827</v>
      </c>
      <c r="D463" s="227" t="s">
        <v>21036</v>
      </c>
      <c r="E463" s="227" t="s">
        <v>8599</v>
      </c>
      <c r="F463" s="227" t="s">
        <v>2827</v>
      </c>
      <c r="G463" s="227" t="s">
        <v>21037</v>
      </c>
      <c r="H463" s="227" t="s">
        <v>21037</v>
      </c>
      <c r="I463" s="233"/>
      <c r="J463" s="400"/>
      <c r="K463" s="228">
        <v>748</v>
      </c>
      <c r="L463" s="228">
        <v>748</v>
      </c>
      <c r="M463" s="244">
        <v>748</v>
      </c>
      <c r="N463" s="233"/>
      <c r="O463" s="301"/>
      <c r="P463" s="233"/>
      <c r="Q463" s="228">
        <v>748</v>
      </c>
      <c r="R463" s="228">
        <v>748</v>
      </c>
      <c r="S463" s="228" t="s">
        <v>1451</v>
      </c>
      <c r="T463" s="228">
        <v>2</v>
      </c>
      <c r="U463" s="228" t="s">
        <v>296</v>
      </c>
      <c r="V463" s="236">
        <v>2015</v>
      </c>
      <c r="W463" s="233"/>
      <c r="X463" s="233"/>
      <c r="Y463" s="233"/>
      <c r="Z463" s="233"/>
      <c r="AA463" s="227"/>
      <c r="AB463" s="233"/>
      <c r="AC463" s="233"/>
      <c r="AD463" s="233"/>
      <c r="AE463" s="233"/>
      <c r="AF463" s="233"/>
      <c r="AG463" s="254"/>
      <c r="AH463" s="1316"/>
    </row>
    <row r="464" spans="1:34" s="1564" customFormat="1" ht="25.7" customHeight="1">
      <c r="A464" s="133"/>
      <c r="B464" s="903"/>
      <c r="C464" s="227" t="s">
        <v>2827</v>
      </c>
      <c r="D464" s="227" t="s">
        <v>21038</v>
      </c>
      <c r="E464" s="227" t="s">
        <v>9874</v>
      </c>
      <c r="F464" s="227" t="s">
        <v>2827</v>
      </c>
      <c r="G464" s="227" t="s">
        <v>21037</v>
      </c>
      <c r="H464" s="227" t="s">
        <v>21037</v>
      </c>
      <c r="I464" s="233"/>
      <c r="J464" s="400"/>
      <c r="K464" s="228">
        <v>3627.4</v>
      </c>
      <c r="L464" s="228">
        <v>3627.4</v>
      </c>
      <c r="M464" s="244">
        <v>3627</v>
      </c>
      <c r="N464" s="233"/>
      <c r="O464" s="301"/>
      <c r="P464" s="233"/>
      <c r="Q464" s="228">
        <v>3627</v>
      </c>
      <c r="R464" s="228">
        <v>3627</v>
      </c>
      <c r="S464" s="228" t="s">
        <v>1451</v>
      </c>
      <c r="T464" s="228">
        <v>6</v>
      </c>
      <c r="U464" s="228" t="s">
        <v>296</v>
      </c>
      <c r="V464" s="236">
        <v>2017</v>
      </c>
      <c r="W464" s="233"/>
      <c r="X464" s="233"/>
      <c r="Y464" s="233"/>
      <c r="Z464" s="233"/>
      <c r="AA464" s="227"/>
      <c r="AB464" s="233"/>
      <c r="AC464" s="233"/>
      <c r="AD464" s="233"/>
      <c r="AE464" s="233"/>
      <c r="AF464" s="233"/>
      <c r="AG464" s="254"/>
      <c r="AH464" s="1316"/>
    </row>
    <row r="465" spans="1:34" s="1564" customFormat="1" ht="25.7" customHeight="1">
      <c r="A465" s="133"/>
      <c r="B465" s="903"/>
      <c r="C465" s="647" t="s">
        <v>2827</v>
      </c>
      <c r="D465" s="647" t="s">
        <v>21039</v>
      </c>
      <c r="E465" s="647" t="s">
        <v>10983</v>
      </c>
      <c r="F465" s="647" t="s">
        <v>2827</v>
      </c>
      <c r="G465" s="227" t="s">
        <v>21037</v>
      </c>
      <c r="H465" s="227" t="s">
        <v>21037</v>
      </c>
      <c r="I465" s="492"/>
      <c r="J465" s="492"/>
      <c r="K465" s="648">
        <v>877</v>
      </c>
      <c r="L465" s="648"/>
      <c r="M465" s="244"/>
      <c r="N465" s="492"/>
      <c r="O465" s="649"/>
      <c r="P465" s="492"/>
      <c r="Q465" s="648">
        <v>877</v>
      </c>
      <c r="R465" s="648">
        <v>877</v>
      </c>
      <c r="S465" s="648" t="s">
        <v>10984</v>
      </c>
      <c r="T465" s="648">
        <v>2</v>
      </c>
      <c r="U465" s="648" t="s">
        <v>296</v>
      </c>
      <c r="V465" s="647">
        <v>2010</v>
      </c>
      <c r="W465" s="492"/>
      <c r="X465" s="492"/>
      <c r="Y465" s="492"/>
      <c r="Z465" s="492"/>
      <c r="AA465" s="647"/>
      <c r="AB465" s="492"/>
      <c r="AC465" s="492"/>
      <c r="AD465" s="492"/>
      <c r="AE465" s="492"/>
      <c r="AF465" s="492"/>
      <c r="AG465" s="643"/>
      <c r="AH465" s="1316"/>
    </row>
    <row r="466" spans="1:34" s="1564" customFormat="1" ht="25.7" customHeight="1">
      <c r="A466" s="133"/>
      <c r="B466" s="903"/>
      <c r="C466" s="227" t="s">
        <v>2827</v>
      </c>
      <c r="D466" s="227" t="s">
        <v>21040</v>
      </c>
      <c r="E466" s="227" t="s">
        <v>10985</v>
      </c>
      <c r="F466" s="227" t="s">
        <v>2827</v>
      </c>
      <c r="G466" s="227" t="s">
        <v>21037</v>
      </c>
      <c r="H466" s="227" t="s">
        <v>21037</v>
      </c>
      <c r="I466" s="233"/>
      <c r="J466" s="233"/>
      <c r="K466" s="228">
        <v>345</v>
      </c>
      <c r="L466" s="228"/>
      <c r="M466" s="244"/>
      <c r="N466" s="233"/>
      <c r="O466" s="301"/>
      <c r="P466" s="233"/>
      <c r="Q466" s="228">
        <v>345</v>
      </c>
      <c r="R466" s="228">
        <v>345</v>
      </c>
      <c r="S466" s="228" t="s">
        <v>1451</v>
      </c>
      <c r="T466" s="228">
        <v>1</v>
      </c>
      <c r="U466" s="228" t="s">
        <v>296</v>
      </c>
      <c r="V466" s="236">
        <v>2014</v>
      </c>
      <c r="W466" s="233"/>
      <c r="X466" s="233"/>
      <c r="Y466" s="233"/>
      <c r="Z466" s="233"/>
      <c r="AA466" s="227"/>
      <c r="AB466" s="233"/>
      <c r="AC466" s="233"/>
      <c r="AD466" s="233"/>
      <c r="AE466" s="233"/>
      <c r="AF466" s="233"/>
      <c r="AG466" s="254"/>
      <c r="AH466" s="1316"/>
    </row>
    <row r="467" spans="1:34" s="1564" customFormat="1" ht="25.7" customHeight="1">
      <c r="A467" s="133"/>
      <c r="B467" s="903"/>
      <c r="C467" s="227" t="s">
        <v>2827</v>
      </c>
      <c r="D467" s="227" t="s">
        <v>21041</v>
      </c>
      <c r="E467" s="227" t="s">
        <v>10986</v>
      </c>
      <c r="F467" s="227" t="s">
        <v>2827</v>
      </c>
      <c r="G467" s="227" t="s">
        <v>21037</v>
      </c>
      <c r="H467" s="227" t="s">
        <v>21037</v>
      </c>
      <c r="I467" s="233"/>
      <c r="J467" s="233"/>
      <c r="K467" s="228">
        <v>494</v>
      </c>
      <c r="L467" s="228"/>
      <c r="M467" s="244"/>
      <c r="N467" s="233"/>
      <c r="O467" s="301"/>
      <c r="P467" s="233"/>
      <c r="Q467" s="228">
        <v>494</v>
      </c>
      <c r="R467" s="228">
        <v>494</v>
      </c>
      <c r="S467" s="228" t="s">
        <v>10987</v>
      </c>
      <c r="T467" s="228">
        <v>1</v>
      </c>
      <c r="U467" s="228" t="s">
        <v>296</v>
      </c>
      <c r="V467" s="236">
        <v>2012</v>
      </c>
      <c r="W467" s="233"/>
      <c r="X467" s="233"/>
      <c r="Y467" s="233"/>
      <c r="Z467" s="233"/>
      <c r="AA467" s="227"/>
      <c r="AB467" s="233"/>
      <c r="AC467" s="233"/>
      <c r="AD467" s="233"/>
      <c r="AE467" s="233"/>
      <c r="AF467" s="233"/>
      <c r="AG467" s="254"/>
      <c r="AH467" s="1316"/>
    </row>
    <row r="468" spans="1:34" s="1564" customFormat="1" ht="25.7" customHeight="1">
      <c r="A468" s="133"/>
      <c r="B468" s="903"/>
      <c r="C468" s="227" t="s">
        <v>2827</v>
      </c>
      <c r="D468" s="227" t="s">
        <v>21042</v>
      </c>
      <c r="E468" s="408" t="s">
        <v>16491</v>
      </c>
      <c r="F468" s="227" t="s">
        <v>2827</v>
      </c>
      <c r="G468" s="227" t="s">
        <v>21037</v>
      </c>
      <c r="H468" s="227" t="s">
        <v>21037</v>
      </c>
      <c r="I468" s="233"/>
      <c r="J468" s="233"/>
      <c r="K468" s="228">
        <v>420</v>
      </c>
      <c r="L468" s="228"/>
      <c r="M468" s="244"/>
      <c r="N468" s="233"/>
      <c r="O468" s="301"/>
      <c r="P468" s="233"/>
      <c r="Q468" s="228"/>
      <c r="R468" s="228"/>
      <c r="S468" s="228"/>
      <c r="T468" s="228">
        <v>1</v>
      </c>
      <c r="U468" s="228" t="s">
        <v>296</v>
      </c>
      <c r="V468" s="236">
        <v>2015</v>
      </c>
      <c r="W468" s="233"/>
      <c r="X468" s="233"/>
      <c r="Y468" s="233"/>
      <c r="Z468" s="233"/>
      <c r="AA468" s="227"/>
      <c r="AB468" s="233"/>
      <c r="AC468" s="233"/>
      <c r="AD468" s="233"/>
      <c r="AE468" s="233"/>
      <c r="AF468" s="233"/>
      <c r="AG468" s="670"/>
      <c r="AH468" s="1316"/>
    </row>
    <row r="469" spans="1:34" s="1564" customFormat="1" ht="25.7" customHeight="1">
      <c r="A469" s="133"/>
      <c r="B469" s="903"/>
      <c r="C469" s="227" t="s">
        <v>16492</v>
      </c>
      <c r="D469" s="227" t="s">
        <v>21043</v>
      </c>
      <c r="E469" s="408" t="s">
        <v>16493</v>
      </c>
      <c r="F469" s="227" t="s">
        <v>16492</v>
      </c>
      <c r="G469" s="227"/>
      <c r="H469" s="408" t="s">
        <v>21044</v>
      </c>
      <c r="I469" s="233"/>
      <c r="J469" s="233"/>
      <c r="K469" s="228">
        <v>961</v>
      </c>
      <c r="L469" s="228"/>
      <c r="M469" s="244"/>
      <c r="N469" s="233"/>
      <c r="O469" s="301"/>
      <c r="P469" s="233"/>
      <c r="Q469" s="228">
        <v>374</v>
      </c>
      <c r="R469" s="228">
        <v>390</v>
      </c>
      <c r="S469" s="228" t="s">
        <v>16494</v>
      </c>
      <c r="T469" s="228">
        <v>1</v>
      </c>
      <c r="U469" s="228" t="s">
        <v>12477</v>
      </c>
      <c r="V469" s="236"/>
      <c r="W469" s="233"/>
      <c r="X469" s="233"/>
      <c r="Y469" s="233"/>
      <c r="Z469" s="233"/>
      <c r="AA469" s="227"/>
      <c r="AB469" s="233"/>
      <c r="AC469" s="233"/>
      <c r="AD469" s="233"/>
      <c r="AE469" s="233"/>
      <c r="AF469" s="233"/>
      <c r="AG469" s="670"/>
      <c r="AH469" s="1316"/>
    </row>
    <row r="470" spans="1:34" s="1564" customFormat="1" ht="25.7" customHeight="1">
      <c r="A470" s="133"/>
      <c r="B470" s="903"/>
      <c r="C470" s="227" t="s">
        <v>338</v>
      </c>
      <c r="D470" s="227" t="s">
        <v>21045</v>
      </c>
      <c r="E470" s="227" t="s">
        <v>16495</v>
      </c>
      <c r="F470" s="227" t="s">
        <v>338</v>
      </c>
      <c r="G470" s="227"/>
      <c r="H470" s="227" t="s">
        <v>19737</v>
      </c>
      <c r="I470" s="233"/>
      <c r="J470" s="233"/>
      <c r="K470" s="228">
        <v>33278</v>
      </c>
      <c r="L470" s="228">
        <v>597.32000000000005</v>
      </c>
      <c r="M470" s="244">
        <v>594.36</v>
      </c>
      <c r="N470" s="233"/>
      <c r="O470" s="301"/>
      <c r="P470" s="233"/>
      <c r="Q470" s="228">
        <v>500</v>
      </c>
      <c r="R470" s="228">
        <v>500</v>
      </c>
      <c r="S470" s="228" t="s">
        <v>8465</v>
      </c>
      <c r="T470" s="228">
        <v>1</v>
      </c>
      <c r="U470" s="228" t="s">
        <v>296</v>
      </c>
      <c r="V470" s="236">
        <v>2010</v>
      </c>
      <c r="W470" s="233"/>
      <c r="X470" s="233"/>
      <c r="Y470" s="233"/>
      <c r="Z470" s="233"/>
      <c r="AA470" s="227"/>
      <c r="AB470" s="233"/>
      <c r="AC470" s="233"/>
      <c r="AD470" s="233"/>
      <c r="AE470" s="233"/>
      <c r="AF470" s="233"/>
      <c r="AG470" s="670"/>
      <c r="AH470" s="1316"/>
    </row>
    <row r="471" spans="1:34" s="1564" customFormat="1" ht="25.7" customHeight="1">
      <c r="A471" s="133"/>
      <c r="B471" s="903"/>
      <c r="C471" s="236" t="s">
        <v>338</v>
      </c>
      <c r="D471" s="236" t="s">
        <v>21046</v>
      </c>
      <c r="E471" s="397" t="s">
        <v>8598</v>
      </c>
      <c r="F471" s="236" t="s">
        <v>338</v>
      </c>
      <c r="G471" s="236"/>
      <c r="H471" s="236" t="s">
        <v>338</v>
      </c>
      <c r="I471" s="236"/>
      <c r="J471" s="236"/>
      <c r="K471" s="254">
        <v>46289</v>
      </c>
      <c r="L471" s="254">
        <v>391</v>
      </c>
      <c r="M471" s="244">
        <v>391</v>
      </c>
      <c r="N471" s="236"/>
      <c r="O471" s="236"/>
      <c r="P471" s="236"/>
      <c r="Q471" s="254">
        <v>391</v>
      </c>
      <c r="R471" s="254">
        <v>391</v>
      </c>
      <c r="S471" s="228" t="s">
        <v>1451</v>
      </c>
      <c r="T471" s="254">
        <v>1</v>
      </c>
      <c r="U471" s="254" t="s">
        <v>296</v>
      </c>
      <c r="V471" s="236">
        <v>2012</v>
      </c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54"/>
      <c r="AH471" s="1316"/>
    </row>
    <row r="472" spans="1:34" s="1564" customFormat="1" ht="25.7" customHeight="1">
      <c r="A472" s="133"/>
      <c r="B472" s="903"/>
      <c r="C472" s="647" t="s">
        <v>338</v>
      </c>
      <c r="D472" s="647" t="s">
        <v>21047</v>
      </c>
      <c r="E472" s="647" t="s">
        <v>21048</v>
      </c>
      <c r="F472" s="647" t="s">
        <v>338</v>
      </c>
      <c r="G472" s="647"/>
      <c r="H472" s="647" t="s">
        <v>338</v>
      </c>
      <c r="I472" s="492"/>
      <c r="J472" s="492"/>
      <c r="K472" s="648">
        <v>1238</v>
      </c>
      <c r="L472" s="648">
        <v>391</v>
      </c>
      <c r="M472" s="244">
        <v>391</v>
      </c>
      <c r="N472" s="492"/>
      <c r="O472" s="649"/>
      <c r="P472" s="492"/>
      <c r="Q472" s="648">
        <v>391</v>
      </c>
      <c r="R472" s="648">
        <v>391</v>
      </c>
      <c r="S472" s="648" t="s">
        <v>1451</v>
      </c>
      <c r="T472" s="648">
        <v>1</v>
      </c>
      <c r="U472" s="648" t="s">
        <v>296</v>
      </c>
      <c r="V472" s="647">
        <v>2012</v>
      </c>
      <c r="W472" s="492"/>
      <c r="X472" s="492"/>
      <c r="Y472" s="492"/>
      <c r="Z472" s="492"/>
      <c r="AA472" s="647"/>
      <c r="AB472" s="492"/>
      <c r="AC472" s="492"/>
      <c r="AD472" s="492"/>
      <c r="AE472" s="492"/>
      <c r="AF472" s="492"/>
      <c r="AG472" s="254"/>
      <c r="AH472" s="1316"/>
    </row>
    <row r="473" spans="1:34" s="1564" customFormat="1" ht="25.7" customHeight="1">
      <c r="A473" s="133"/>
      <c r="B473" s="903"/>
      <c r="C473" s="227" t="s">
        <v>338</v>
      </c>
      <c r="D473" s="227" t="s">
        <v>21049</v>
      </c>
      <c r="E473" s="227" t="s">
        <v>13799</v>
      </c>
      <c r="F473" s="227" t="s">
        <v>338</v>
      </c>
      <c r="G473" s="227"/>
      <c r="H473" s="227" t="s">
        <v>338</v>
      </c>
      <c r="I473" s="233"/>
      <c r="J473" s="233"/>
      <c r="K473" s="228">
        <v>1654</v>
      </c>
      <c r="L473" s="228">
        <v>570</v>
      </c>
      <c r="M473" s="244">
        <v>570</v>
      </c>
      <c r="N473" s="233" t="s">
        <v>1451</v>
      </c>
      <c r="O473" s="301">
        <v>2</v>
      </c>
      <c r="P473" s="233" t="s">
        <v>296</v>
      </c>
      <c r="Q473" s="228">
        <v>570</v>
      </c>
      <c r="R473" s="228">
        <v>570</v>
      </c>
      <c r="S473" s="228" t="s">
        <v>1451</v>
      </c>
      <c r="T473" s="228">
        <v>2</v>
      </c>
      <c r="U473" s="228" t="s">
        <v>296</v>
      </c>
      <c r="V473" s="236">
        <v>2019</v>
      </c>
      <c r="W473" s="233"/>
      <c r="X473" s="233"/>
      <c r="Y473" s="233"/>
      <c r="Z473" s="233"/>
      <c r="AA473" s="227"/>
      <c r="AB473" s="233"/>
      <c r="AC473" s="233"/>
      <c r="AD473" s="233"/>
      <c r="AE473" s="233"/>
      <c r="AF473" s="233"/>
      <c r="AG473" s="254"/>
      <c r="AH473" s="1316"/>
    </row>
    <row r="474" spans="1:34" s="1564" customFormat="1" ht="25.7" customHeight="1">
      <c r="A474" s="133"/>
      <c r="B474" s="903"/>
      <c r="C474" s="227" t="s">
        <v>2816</v>
      </c>
      <c r="D474" s="227" t="s">
        <v>21050</v>
      </c>
      <c r="E474" s="227" t="s">
        <v>8600</v>
      </c>
      <c r="F474" s="227" t="s">
        <v>2816</v>
      </c>
      <c r="G474" s="227" t="s">
        <v>2816</v>
      </c>
      <c r="H474" s="228" t="s">
        <v>12678</v>
      </c>
      <c r="I474" s="228"/>
      <c r="J474" s="228"/>
      <c r="K474" s="228">
        <v>1150</v>
      </c>
      <c r="L474" s="228">
        <v>575</v>
      </c>
      <c r="M474" s="244">
        <v>500</v>
      </c>
      <c r="N474" s="228">
        <v>2</v>
      </c>
      <c r="O474" s="228" t="s">
        <v>296</v>
      </c>
      <c r="P474" s="228"/>
      <c r="Q474" s="228">
        <v>575</v>
      </c>
      <c r="R474" s="228">
        <v>575</v>
      </c>
      <c r="S474" s="650"/>
      <c r="T474" s="228">
        <v>1</v>
      </c>
      <c r="U474" s="228" t="s">
        <v>296</v>
      </c>
      <c r="V474" s="236">
        <v>1980</v>
      </c>
      <c r="W474" s="233"/>
      <c r="X474" s="233"/>
      <c r="Y474" s="233"/>
      <c r="Z474" s="233"/>
      <c r="AA474" s="227"/>
      <c r="AB474" s="233"/>
      <c r="AC474" s="233"/>
      <c r="AD474" s="233"/>
      <c r="AE474" s="233"/>
      <c r="AF474" s="233"/>
      <c r="AG474" s="650"/>
      <c r="AH474" s="1316"/>
    </row>
    <row r="475" spans="1:34" s="1564" customFormat="1" ht="25.7" customHeight="1">
      <c r="A475" s="133"/>
      <c r="B475" s="903"/>
      <c r="C475" s="227" t="s">
        <v>2816</v>
      </c>
      <c r="D475" s="227" t="s">
        <v>21051</v>
      </c>
      <c r="E475" s="227" t="s">
        <v>8601</v>
      </c>
      <c r="F475" s="227" t="s">
        <v>2816</v>
      </c>
      <c r="G475" s="227" t="s">
        <v>2816</v>
      </c>
      <c r="H475" s="228" t="s">
        <v>12678</v>
      </c>
      <c r="I475" s="228"/>
      <c r="J475" s="228"/>
      <c r="K475" s="228">
        <v>500</v>
      </c>
      <c r="L475" s="228">
        <v>500</v>
      </c>
      <c r="M475" s="244">
        <v>500</v>
      </c>
      <c r="N475" s="228">
        <v>1</v>
      </c>
      <c r="O475" s="228" t="s">
        <v>296</v>
      </c>
      <c r="P475" s="228"/>
      <c r="Q475" s="228">
        <v>500</v>
      </c>
      <c r="R475" s="228">
        <v>500</v>
      </c>
      <c r="S475" s="228"/>
      <c r="T475" s="228">
        <v>1</v>
      </c>
      <c r="U475" s="228" t="s">
        <v>296</v>
      </c>
      <c r="V475" s="236">
        <v>2004</v>
      </c>
      <c r="W475" s="233"/>
      <c r="X475" s="233"/>
      <c r="Y475" s="233"/>
      <c r="Z475" s="233"/>
      <c r="AA475" s="227"/>
      <c r="AB475" s="233"/>
      <c r="AC475" s="233"/>
      <c r="AD475" s="233"/>
      <c r="AE475" s="233"/>
      <c r="AF475" s="233"/>
      <c r="AG475" s="228"/>
      <c r="AH475" s="1316"/>
    </row>
    <row r="476" spans="1:34" s="1564" customFormat="1" ht="25.7" customHeight="1">
      <c r="A476" s="133"/>
      <c r="B476" s="903"/>
      <c r="C476" s="227" t="s">
        <v>2816</v>
      </c>
      <c r="D476" s="227" t="s">
        <v>21051</v>
      </c>
      <c r="E476" s="227" t="s">
        <v>8602</v>
      </c>
      <c r="F476" s="227" t="s">
        <v>2816</v>
      </c>
      <c r="G476" s="227" t="s">
        <v>2816</v>
      </c>
      <c r="H476" s="228" t="s">
        <v>12678</v>
      </c>
      <c r="I476" s="228"/>
      <c r="J476" s="228"/>
      <c r="K476" s="228">
        <v>500</v>
      </c>
      <c r="L476" s="228">
        <v>500</v>
      </c>
      <c r="M476" s="244">
        <v>500</v>
      </c>
      <c r="N476" s="228">
        <v>1</v>
      </c>
      <c r="O476" s="228" t="s">
        <v>296</v>
      </c>
      <c r="P476" s="228"/>
      <c r="Q476" s="228">
        <v>500</v>
      </c>
      <c r="R476" s="228">
        <v>500</v>
      </c>
      <c r="S476" s="228"/>
      <c r="T476" s="228">
        <v>1</v>
      </c>
      <c r="U476" s="228" t="s">
        <v>296</v>
      </c>
      <c r="V476" s="236">
        <v>2006</v>
      </c>
      <c r="W476" s="233"/>
      <c r="X476" s="233"/>
      <c r="Y476" s="233"/>
      <c r="Z476" s="233"/>
      <c r="AA476" s="227"/>
      <c r="AB476" s="233"/>
      <c r="AC476" s="233"/>
      <c r="AD476" s="233"/>
      <c r="AE476" s="233"/>
      <c r="AF476" s="233"/>
      <c r="AG476" s="228"/>
      <c r="AH476" s="1316"/>
    </row>
    <row r="477" spans="1:34" s="1564" customFormat="1" ht="25.7" customHeight="1">
      <c r="A477" s="133"/>
      <c r="B477" s="903"/>
      <c r="C477" s="227" t="s">
        <v>12678</v>
      </c>
      <c r="D477" s="227" t="s">
        <v>21052</v>
      </c>
      <c r="E477" s="227" t="s">
        <v>13800</v>
      </c>
      <c r="F477" s="227" t="s">
        <v>2816</v>
      </c>
      <c r="G477" s="227"/>
      <c r="H477" s="228" t="s">
        <v>12678</v>
      </c>
      <c r="I477" s="228"/>
      <c r="J477" s="228"/>
      <c r="K477" s="228">
        <v>450</v>
      </c>
      <c r="L477" s="228" t="s">
        <v>2009</v>
      </c>
      <c r="M477" s="244">
        <v>300</v>
      </c>
      <c r="N477" s="228"/>
      <c r="O477" s="228"/>
      <c r="P477" s="228"/>
      <c r="Q477" s="228" t="s">
        <v>2009</v>
      </c>
      <c r="R477" s="228" t="s">
        <v>2009</v>
      </c>
      <c r="S477" s="228"/>
      <c r="T477" s="228">
        <v>1</v>
      </c>
      <c r="U477" s="228" t="s">
        <v>296</v>
      </c>
      <c r="V477" s="236">
        <v>2023</v>
      </c>
      <c r="W477" s="233"/>
      <c r="X477" s="233"/>
      <c r="Y477" s="233"/>
      <c r="Z477" s="233"/>
      <c r="AA477" s="227"/>
      <c r="AB477" s="233"/>
      <c r="AC477" s="233"/>
      <c r="AD477" s="233"/>
      <c r="AE477" s="233"/>
      <c r="AF477" s="233"/>
      <c r="AG477" s="405"/>
      <c r="AH477" s="1316"/>
    </row>
    <row r="478" spans="1:34" s="1564" customFormat="1" ht="25.7" customHeight="1">
      <c r="A478" s="133"/>
      <c r="B478" s="903"/>
      <c r="C478" s="236" t="s">
        <v>2816</v>
      </c>
      <c r="D478" s="236" t="s">
        <v>21053</v>
      </c>
      <c r="E478" s="397" t="s">
        <v>1519</v>
      </c>
      <c r="F478" s="236" t="s">
        <v>2816</v>
      </c>
      <c r="G478" s="236" t="s">
        <v>2816</v>
      </c>
      <c r="H478" s="228" t="s">
        <v>12678</v>
      </c>
      <c r="I478" s="254"/>
      <c r="J478" s="254"/>
      <c r="K478" s="254">
        <v>600</v>
      </c>
      <c r="L478" s="254">
        <v>300</v>
      </c>
      <c r="M478" s="244">
        <v>300</v>
      </c>
      <c r="N478" s="254">
        <v>1</v>
      </c>
      <c r="O478" s="254" t="s">
        <v>296</v>
      </c>
      <c r="P478" s="254"/>
      <c r="Q478" s="254">
        <v>300</v>
      </c>
      <c r="R478" s="254">
        <v>300</v>
      </c>
      <c r="S478" s="254"/>
      <c r="T478" s="254">
        <v>2</v>
      </c>
      <c r="U478" s="228" t="s">
        <v>296</v>
      </c>
      <c r="V478" s="236">
        <v>2003</v>
      </c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54"/>
      <c r="AH478" s="1316"/>
    </row>
    <row r="479" spans="1:34" s="1564" customFormat="1" ht="25.7" customHeight="1">
      <c r="A479" s="133"/>
      <c r="B479" s="903"/>
      <c r="C479" s="236" t="s">
        <v>2816</v>
      </c>
      <c r="D479" s="236" t="s">
        <v>21054</v>
      </c>
      <c r="E479" s="397" t="s">
        <v>8603</v>
      </c>
      <c r="F479" s="236" t="s">
        <v>2816</v>
      </c>
      <c r="G479" s="236" t="s">
        <v>2816</v>
      </c>
      <c r="H479" s="228" t="s">
        <v>12678</v>
      </c>
      <c r="I479" s="254"/>
      <c r="J479" s="254"/>
      <c r="K479" s="254">
        <v>575</v>
      </c>
      <c r="L479" s="254">
        <v>575</v>
      </c>
      <c r="M479" s="244">
        <v>470</v>
      </c>
      <c r="N479" s="254">
        <v>2</v>
      </c>
      <c r="O479" s="254" t="s">
        <v>296</v>
      </c>
      <c r="P479" s="254"/>
      <c r="Q479" s="254">
        <v>575</v>
      </c>
      <c r="R479" s="254">
        <v>575</v>
      </c>
      <c r="S479" s="254"/>
      <c r="T479" s="254">
        <v>2</v>
      </c>
      <c r="U479" s="228" t="s">
        <v>296</v>
      </c>
      <c r="V479" s="236">
        <v>2001</v>
      </c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54"/>
      <c r="AH479" s="1316"/>
    </row>
    <row r="480" spans="1:34" s="1564" customFormat="1" ht="25.7" customHeight="1">
      <c r="A480" s="133"/>
      <c r="B480" s="903"/>
      <c r="C480" s="236" t="s">
        <v>2816</v>
      </c>
      <c r="D480" s="236" t="s">
        <v>21055</v>
      </c>
      <c r="E480" s="397" t="s">
        <v>8604</v>
      </c>
      <c r="F480" s="236" t="s">
        <v>2816</v>
      </c>
      <c r="G480" s="236" t="s">
        <v>2816</v>
      </c>
      <c r="H480" s="228" t="s">
        <v>12678</v>
      </c>
      <c r="I480" s="254"/>
      <c r="J480" s="254"/>
      <c r="K480" s="254">
        <v>575</v>
      </c>
      <c r="L480" s="254">
        <v>575</v>
      </c>
      <c r="M480" s="244">
        <v>300</v>
      </c>
      <c r="N480" s="254">
        <v>1</v>
      </c>
      <c r="O480" s="254" t="s">
        <v>296</v>
      </c>
      <c r="P480" s="254"/>
      <c r="Q480" s="254">
        <v>575</v>
      </c>
      <c r="R480" s="254">
        <v>575</v>
      </c>
      <c r="S480" s="254"/>
      <c r="T480" s="254">
        <v>2</v>
      </c>
      <c r="U480" s="228" t="s">
        <v>296</v>
      </c>
      <c r="V480" s="236">
        <v>2006</v>
      </c>
      <c r="W480" s="233"/>
      <c r="X480" s="233"/>
      <c r="Y480" s="233"/>
      <c r="Z480" s="233"/>
      <c r="AA480" s="227"/>
      <c r="AB480" s="233"/>
      <c r="AC480" s="233"/>
      <c r="AD480" s="233"/>
      <c r="AE480" s="233"/>
      <c r="AF480" s="233"/>
      <c r="AG480" s="254"/>
      <c r="AH480" s="1316"/>
    </row>
    <row r="481" spans="1:34" s="1564" customFormat="1" ht="25.7" customHeight="1">
      <c r="A481" s="133"/>
      <c r="B481" s="903"/>
      <c r="C481" s="236" t="s">
        <v>2816</v>
      </c>
      <c r="D481" s="236" t="s">
        <v>21056</v>
      </c>
      <c r="E481" s="397" t="s">
        <v>8605</v>
      </c>
      <c r="F481" s="236" t="s">
        <v>2816</v>
      </c>
      <c r="G481" s="236" t="s">
        <v>2816</v>
      </c>
      <c r="H481" s="228" t="s">
        <v>12678</v>
      </c>
      <c r="I481" s="254"/>
      <c r="J481" s="254"/>
      <c r="K481" s="254">
        <v>575</v>
      </c>
      <c r="L481" s="254">
        <v>575</v>
      </c>
      <c r="M481" s="244">
        <v>300</v>
      </c>
      <c r="N481" s="254">
        <v>2</v>
      </c>
      <c r="O481" s="254" t="s">
        <v>296</v>
      </c>
      <c r="P481" s="254"/>
      <c r="Q481" s="254">
        <v>575</v>
      </c>
      <c r="R481" s="254">
        <v>575</v>
      </c>
      <c r="S481" s="254"/>
      <c r="T481" s="254">
        <v>2</v>
      </c>
      <c r="U481" s="228" t="s">
        <v>296</v>
      </c>
      <c r="V481" s="236">
        <v>1990</v>
      </c>
      <c r="W481" s="233"/>
      <c r="X481" s="233"/>
      <c r="Y481" s="233"/>
      <c r="Z481" s="233"/>
      <c r="AA481" s="227"/>
      <c r="AB481" s="233"/>
      <c r="AC481" s="233"/>
      <c r="AD481" s="233"/>
      <c r="AE481" s="233"/>
      <c r="AF481" s="233"/>
      <c r="AG481" s="254"/>
      <c r="AH481" s="1316"/>
    </row>
    <row r="482" spans="1:34" s="1564" customFormat="1" ht="25.7" customHeight="1">
      <c r="A482" s="133"/>
      <c r="B482" s="903"/>
      <c r="C482" s="236" t="s">
        <v>2816</v>
      </c>
      <c r="D482" s="236" t="s">
        <v>21057</v>
      </c>
      <c r="E482" s="397" t="s">
        <v>12842</v>
      </c>
      <c r="F482" s="236" t="s">
        <v>2816</v>
      </c>
      <c r="G482" s="236" t="s">
        <v>2816</v>
      </c>
      <c r="H482" s="228" t="s">
        <v>12678</v>
      </c>
      <c r="I482" s="254"/>
      <c r="J482" s="254"/>
      <c r="K482" s="254">
        <v>300</v>
      </c>
      <c r="L482" s="254">
        <v>300</v>
      </c>
      <c r="M482" s="244">
        <v>300</v>
      </c>
      <c r="N482" s="254">
        <v>1</v>
      </c>
      <c r="O482" s="254" t="s">
        <v>296</v>
      </c>
      <c r="P482" s="254"/>
      <c r="Q482" s="254">
        <v>300</v>
      </c>
      <c r="R482" s="254">
        <v>300</v>
      </c>
      <c r="S482" s="254"/>
      <c r="T482" s="254">
        <v>1</v>
      </c>
      <c r="U482" s="228" t="s">
        <v>296</v>
      </c>
      <c r="V482" s="236">
        <v>2004</v>
      </c>
      <c r="W482" s="233"/>
      <c r="X482" s="233"/>
      <c r="Y482" s="233"/>
      <c r="Z482" s="233"/>
      <c r="AA482" s="227"/>
      <c r="AB482" s="233"/>
      <c r="AC482" s="233"/>
      <c r="AD482" s="233"/>
      <c r="AE482" s="233"/>
      <c r="AF482" s="233"/>
      <c r="AG482" s="254"/>
      <c r="AH482" s="1316"/>
    </row>
    <row r="483" spans="1:34" s="1564" customFormat="1" ht="25.7" customHeight="1">
      <c r="A483" s="133"/>
      <c r="B483" s="903"/>
      <c r="C483" s="236" t="s">
        <v>2816</v>
      </c>
      <c r="D483" s="236" t="s">
        <v>21058</v>
      </c>
      <c r="E483" s="397" t="s">
        <v>21059</v>
      </c>
      <c r="F483" s="236" t="s">
        <v>2816</v>
      </c>
      <c r="G483" s="236" t="s">
        <v>2816</v>
      </c>
      <c r="H483" s="228" t="s">
        <v>12678</v>
      </c>
      <c r="I483" s="254"/>
      <c r="J483" s="254"/>
      <c r="K483" s="254">
        <v>1630</v>
      </c>
      <c r="L483" s="254">
        <v>300</v>
      </c>
      <c r="M483" s="244">
        <v>300</v>
      </c>
      <c r="N483" s="254">
        <v>2</v>
      </c>
      <c r="O483" s="254" t="s">
        <v>296</v>
      </c>
      <c r="P483" s="254"/>
      <c r="Q483" s="254">
        <v>300</v>
      </c>
      <c r="R483" s="254">
        <v>300</v>
      </c>
      <c r="S483" s="254"/>
      <c r="T483" s="254">
        <v>2</v>
      </c>
      <c r="U483" s="228" t="s">
        <v>296</v>
      </c>
      <c r="V483" s="236">
        <v>2005</v>
      </c>
      <c r="W483" s="233"/>
      <c r="X483" s="233"/>
      <c r="Y483" s="233"/>
      <c r="Z483" s="233"/>
      <c r="AA483" s="227"/>
      <c r="AB483" s="233"/>
      <c r="AC483" s="233"/>
      <c r="AD483" s="233"/>
      <c r="AE483" s="233"/>
      <c r="AF483" s="233"/>
      <c r="AG483" s="254"/>
      <c r="AH483" s="1316"/>
    </row>
    <row r="484" spans="1:34" s="1564" customFormat="1" ht="25.7" customHeight="1">
      <c r="A484" s="133"/>
      <c r="B484" s="903"/>
      <c r="C484" s="236" t="s">
        <v>2816</v>
      </c>
      <c r="D484" s="236" t="s">
        <v>21060</v>
      </c>
      <c r="E484" s="397" t="s">
        <v>8606</v>
      </c>
      <c r="F484" s="236" t="s">
        <v>2816</v>
      </c>
      <c r="G484" s="236" t="s">
        <v>2816</v>
      </c>
      <c r="H484" s="228" t="s">
        <v>12678</v>
      </c>
      <c r="I484" s="254"/>
      <c r="J484" s="254"/>
      <c r="K484" s="254">
        <v>720</v>
      </c>
      <c r="L484" s="254">
        <v>720</v>
      </c>
      <c r="M484" s="244">
        <v>500</v>
      </c>
      <c r="N484" s="254">
        <v>1</v>
      </c>
      <c r="O484" s="254" t="s">
        <v>296</v>
      </c>
      <c r="P484" s="254"/>
      <c r="Q484" s="254">
        <v>720</v>
      </c>
      <c r="R484" s="254">
        <v>720</v>
      </c>
      <c r="S484" s="254"/>
      <c r="T484" s="254">
        <v>1</v>
      </c>
      <c r="U484" s="228" t="s">
        <v>296</v>
      </c>
      <c r="V484" s="236">
        <v>2007</v>
      </c>
      <c r="W484" s="233"/>
      <c r="X484" s="233"/>
      <c r="Y484" s="233"/>
      <c r="Z484" s="233"/>
      <c r="AA484" s="227"/>
      <c r="AB484" s="233"/>
      <c r="AC484" s="233"/>
      <c r="AD484" s="233"/>
      <c r="AE484" s="233"/>
      <c r="AF484" s="233"/>
      <c r="AG484" s="254"/>
      <c r="AH484" s="1316"/>
    </row>
    <row r="485" spans="1:34" s="1564" customFormat="1" ht="25.7" customHeight="1">
      <c r="A485" s="133"/>
      <c r="B485" s="903"/>
      <c r="C485" s="236" t="s">
        <v>2816</v>
      </c>
      <c r="D485" s="236" t="s">
        <v>21061</v>
      </c>
      <c r="E485" s="397" t="s">
        <v>8607</v>
      </c>
      <c r="F485" s="236" t="s">
        <v>2816</v>
      </c>
      <c r="G485" s="236" t="s">
        <v>2816</v>
      </c>
      <c r="H485" s="228" t="s">
        <v>12678</v>
      </c>
      <c r="I485" s="254"/>
      <c r="J485" s="254"/>
      <c r="K485" s="254">
        <v>414</v>
      </c>
      <c r="L485" s="254">
        <v>414</v>
      </c>
      <c r="M485" s="244">
        <v>300</v>
      </c>
      <c r="N485" s="254">
        <v>1</v>
      </c>
      <c r="O485" s="254" t="s">
        <v>296</v>
      </c>
      <c r="P485" s="254"/>
      <c r="Q485" s="254">
        <v>414</v>
      </c>
      <c r="R485" s="254">
        <v>414</v>
      </c>
      <c r="S485" s="254"/>
      <c r="T485" s="254">
        <v>1</v>
      </c>
      <c r="U485" s="228" t="s">
        <v>296</v>
      </c>
      <c r="V485" s="236">
        <v>2009</v>
      </c>
      <c r="W485" s="233"/>
      <c r="X485" s="233"/>
      <c r="Y485" s="233"/>
      <c r="Z485" s="233"/>
      <c r="AA485" s="227"/>
      <c r="AB485" s="233"/>
      <c r="AC485" s="233"/>
      <c r="AD485" s="233"/>
      <c r="AE485" s="233"/>
      <c r="AF485" s="233"/>
      <c r="AG485" s="254"/>
      <c r="AH485" s="1316"/>
    </row>
    <row r="486" spans="1:34" s="1564" customFormat="1" ht="25.7" customHeight="1">
      <c r="A486" s="133"/>
      <c r="B486" s="903"/>
      <c r="C486" s="236" t="s">
        <v>2816</v>
      </c>
      <c r="D486" s="236" t="s">
        <v>21062</v>
      </c>
      <c r="E486" s="397" t="s">
        <v>8608</v>
      </c>
      <c r="F486" s="236" t="s">
        <v>2816</v>
      </c>
      <c r="G486" s="236" t="s">
        <v>2816</v>
      </c>
      <c r="H486" s="228" t="s">
        <v>12678</v>
      </c>
      <c r="I486" s="254"/>
      <c r="J486" s="254"/>
      <c r="K486" s="254">
        <v>684</v>
      </c>
      <c r="L486" s="254">
        <v>684</v>
      </c>
      <c r="M486" s="244">
        <v>500</v>
      </c>
      <c r="N486" s="254">
        <v>1</v>
      </c>
      <c r="O486" s="254" t="s">
        <v>296</v>
      </c>
      <c r="P486" s="254"/>
      <c r="Q486" s="254">
        <v>684</v>
      </c>
      <c r="R486" s="254">
        <v>684</v>
      </c>
      <c r="S486" s="254"/>
      <c r="T486" s="254">
        <v>1</v>
      </c>
      <c r="U486" s="228" t="s">
        <v>296</v>
      </c>
      <c r="V486" s="236">
        <v>2010</v>
      </c>
      <c r="W486" s="228"/>
      <c r="X486" s="242"/>
      <c r="Y486" s="228"/>
      <c r="Z486" s="228"/>
      <c r="AA486" s="228"/>
      <c r="AB486" s="228"/>
      <c r="AC486" s="228"/>
      <c r="AD486" s="228"/>
      <c r="AE486" s="242"/>
      <c r="AF486" s="242"/>
      <c r="AG486" s="254"/>
      <c r="AH486" s="1316"/>
    </row>
    <row r="487" spans="1:34" s="1564" customFormat="1" ht="25.7" customHeight="1">
      <c r="A487" s="133"/>
      <c r="B487" s="903"/>
      <c r="C487" s="236" t="s">
        <v>2816</v>
      </c>
      <c r="D487" s="236" t="s">
        <v>21063</v>
      </c>
      <c r="E487" s="397" t="s">
        <v>8609</v>
      </c>
      <c r="F487" s="236" t="s">
        <v>2816</v>
      </c>
      <c r="G487" s="236" t="s">
        <v>2816</v>
      </c>
      <c r="H487" s="228" t="s">
        <v>12678</v>
      </c>
      <c r="I487" s="254"/>
      <c r="J487" s="254"/>
      <c r="K487" s="254">
        <v>320</v>
      </c>
      <c r="L487" s="254">
        <v>320</v>
      </c>
      <c r="M487" s="244">
        <v>300</v>
      </c>
      <c r="N487" s="254">
        <v>1</v>
      </c>
      <c r="O487" s="254" t="s">
        <v>296</v>
      </c>
      <c r="P487" s="254"/>
      <c r="Q487" s="254">
        <v>320</v>
      </c>
      <c r="R487" s="254">
        <v>320</v>
      </c>
      <c r="S487" s="254"/>
      <c r="T487" s="254">
        <v>1</v>
      </c>
      <c r="U487" s="228" t="s">
        <v>296</v>
      </c>
      <c r="V487" s="236">
        <v>2006</v>
      </c>
      <c r="W487" s="228"/>
      <c r="X487" s="242"/>
      <c r="Y487" s="228"/>
      <c r="Z487" s="228"/>
      <c r="AA487" s="228"/>
      <c r="AB487" s="228"/>
      <c r="AC487" s="228"/>
      <c r="AD487" s="228"/>
      <c r="AE487" s="242"/>
      <c r="AF487" s="242"/>
      <c r="AG487" s="254"/>
      <c r="AH487" s="1316"/>
    </row>
    <row r="488" spans="1:34" s="1564" customFormat="1" ht="25.7" customHeight="1">
      <c r="A488" s="133"/>
      <c r="B488" s="903"/>
      <c r="C488" s="236" t="s">
        <v>2816</v>
      </c>
      <c r="D488" s="236" t="s">
        <v>21064</v>
      </c>
      <c r="E488" s="397" t="s">
        <v>21065</v>
      </c>
      <c r="F488" s="236" t="s">
        <v>2816</v>
      </c>
      <c r="G488" s="236" t="s">
        <v>2816</v>
      </c>
      <c r="H488" s="228" t="s">
        <v>12678</v>
      </c>
      <c r="I488" s="254"/>
      <c r="J488" s="254"/>
      <c r="K488" s="254">
        <v>660</v>
      </c>
      <c r="L488" s="254">
        <v>660</v>
      </c>
      <c r="M488" s="244">
        <v>500</v>
      </c>
      <c r="N488" s="254">
        <v>1</v>
      </c>
      <c r="O488" s="254" t="s">
        <v>296</v>
      </c>
      <c r="P488" s="254"/>
      <c r="Q488" s="254">
        <v>660</v>
      </c>
      <c r="R488" s="254">
        <v>660</v>
      </c>
      <c r="S488" s="254"/>
      <c r="T488" s="254">
        <v>1</v>
      </c>
      <c r="U488" s="228" t="s">
        <v>296</v>
      </c>
      <c r="V488" s="236">
        <v>2005</v>
      </c>
      <c r="W488" s="228"/>
      <c r="X488" s="242"/>
      <c r="Y488" s="228"/>
      <c r="Z488" s="228"/>
      <c r="AA488" s="228"/>
      <c r="AB488" s="228"/>
      <c r="AC488" s="228"/>
      <c r="AD488" s="228"/>
      <c r="AE488" s="242"/>
      <c r="AF488" s="242"/>
      <c r="AG488" s="254"/>
      <c r="AH488" s="1316"/>
    </row>
    <row r="489" spans="1:34" s="1564" customFormat="1" ht="25.7" customHeight="1">
      <c r="A489" s="133"/>
      <c r="B489" s="903"/>
      <c r="C489" s="236" t="s">
        <v>2797</v>
      </c>
      <c r="D489" s="236" t="s">
        <v>21066</v>
      </c>
      <c r="E489" s="397" t="s">
        <v>8576</v>
      </c>
      <c r="F489" s="236" t="s">
        <v>2797</v>
      </c>
      <c r="G489" s="227" t="s">
        <v>2797</v>
      </c>
      <c r="H489" s="236" t="s">
        <v>2797</v>
      </c>
      <c r="I489" s="228"/>
      <c r="J489" s="228"/>
      <c r="K489" s="254">
        <v>5234</v>
      </c>
      <c r="L489" s="254">
        <v>500</v>
      </c>
      <c r="M489" s="244">
        <v>500</v>
      </c>
      <c r="N489" s="242"/>
      <c r="O489" s="242"/>
      <c r="P489" s="242"/>
      <c r="Q489" s="254">
        <v>300</v>
      </c>
      <c r="R489" s="254">
        <v>300</v>
      </c>
      <c r="S489" s="254" t="s">
        <v>5808</v>
      </c>
      <c r="T489" s="254">
        <v>1</v>
      </c>
      <c r="U489" s="254" t="s">
        <v>296</v>
      </c>
      <c r="V489" s="236">
        <v>1992</v>
      </c>
      <c r="W489" s="228"/>
      <c r="X489" s="242"/>
      <c r="Y489" s="228"/>
      <c r="Z489" s="228"/>
      <c r="AA489" s="228"/>
      <c r="AB489" s="228"/>
      <c r="AC489" s="228"/>
      <c r="AD489" s="228"/>
      <c r="AE489" s="242"/>
      <c r="AF489" s="242"/>
      <c r="AG489" s="254"/>
      <c r="AH489" s="1316"/>
    </row>
    <row r="490" spans="1:34" s="1564" customFormat="1" ht="25.7" customHeight="1">
      <c r="A490" s="133"/>
      <c r="B490" s="903"/>
      <c r="C490" s="236" t="s">
        <v>2797</v>
      </c>
      <c r="D490" s="236" t="s">
        <v>21067</v>
      </c>
      <c r="E490" s="397" t="s">
        <v>8577</v>
      </c>
      <c r="F490" s="236" t="s">
        <v>2797</v>
      </c>
      <c r="G490" s="227" t="s">
        <v>2797</v>
      </c>
      <c r="H490" s="236" t="s">
        <v>2797</v>
      </c>
      <c r="I490" s="228"/>
      <c r="J490" s="228"/>
      <c r="K490" s="254">
        <v>16482</v>
      </c>
      <c r="L490" s="254">
        <v>555.26</v>
      </c>
      <c r="M490" s="244">
        <v>555.26</v>
      </c>
      <c r="N490" s="242"/>
      <c r="O490" s="242"/>
      <c r="P490" s="242"/>
      <c r="Q490" s="254">
        <v>300</v>
      </c>
      <c r="R490" s="254">
        <v>300</v>
      </c>
      <c r="S490" s="254" t="s">
        <v>5808</v>
      </c>
      <c r="T490" s="254">
        <v>1</v>
      </c>
      <c r="U490" s="254" t="s">
        <v>296</v>
      </c>
      <c r="V490" s="236">
        <v>2010</v>
      </c>
      <c r="W490" s="228"/>
      <c r="X490" s="242"/>
      <c r="Y490" s="228"/>
      <c r="Z490" s="228"/>
      <c r="AA490" s="228"/>
      <c r="AB490" s="228"/>
      <c r="AC490" s="228"/>
      <c r="AD490" s="228"/>
      <c r="AE490" s="242"/>
      <c r="AF490" s="242"/>
      <c r="AG490" s="254"/>
      <c r="AH490" s="1316"/>
    </row>
    <row r="491" spans="1:34" s="1564" customFormat="1" ht="25.7" customHeight="1">
      <c r="A491" s="133"/>
      <c r="B491" s="903"/>
      <c r="C491" s="236" t="s">
        <v>2797</v>
      </c>
      <c r="D491" s="236" t="s">
        <v>21068</v>
      </c>
      <c r="E491" s="397" t="s">
        <v>8578</v>
      </c>
      <c r="F491" s="236" t="s">
        <v>2797</v>
      </c>
      <c r="G491" s="227" t="s">
        <v>2797</v>
      </c>
      <c r="H491" s="236" t="s">
        <v>2797</v>
      </c>
      <c r="I491" s="228"/>
      <c r="J491" s="228"/>
      <c r="K491" s="254">
        <v>657</v>
      </c>
      <c r="L491" s="254">
        <v>393.75</v>
      </c>
      <c r="M491" s="244">
        <v>393.75</v>
      </c>
      <c r="N491" s="242"/>
      <c r="O491" s="242"/>
      <c r="P491" s="242"/>
      <c r="Q491" s="254">
        <v>300</v>
      </c>
      <c r="R491" s="254">
        <v>300</v>
      </c>
      <c r="S491" s="254" t="s">
        <v>5808</v>
      </c>
      <c r="T491" s="254">
        <v>1</v>
      </c>
      <c r="U491" s="254" t="s">
        <v>296</v>
      </c>
      <c r="V491" s="236">
        <v>2016</v>
      </c>
      <c r="W491" s="228"/>
      <c r="X491" s="242"/>
      <c r="Y491" s="228"/>
      <c r="Z491" s="228"/>
      <c r="AA491" s="228"/>
      <c r="AB491" s="228"/>
      <c r="AC491" s="228"/>
      <c r="AD491" s="228"/>
      <c r="AE491" s="242"/>
      <c r="AF491" s="242"/>
      <c r="AG491" s="254"/>
      <c r="AH491" s="1316"/>
    </row>
    <row r="492" spans="1:34" s="1564" customFormat="1" ht="25.7" customHeight="1">
      <c r="A492" s="133"/>
      <c r="B492" s="903"/>
      <c r="C492" s="236" t="s">
        <v>2797</v>
      </c>
      <c r="D492" s="236" t="s">
        <v>21069</v>
      </c>
      <c r="E492" s="397" t="s">
        <v>8579</v>
      </c>
      <c r="F492" s="236" t="s">
        <v>2797</v>
      </c>
      <c r="G492" s="227" t="s">
        <v>2797</v>
      </c>
      <c r="H492" s="236" t="s">
        <v>2797</v>
      </c>
      <c r="I492" s="228"/>
      <c r="J492" s="228"/>
      <c r="K492" s="254">
        <v>350</v>
      </c>
      <c r="L492" s="254">
        <v>350</v>
      </c>
      <c r="M492" s="244">
        <v>350</v>
      </c>
      <c r="N492" s="242"/>
      <c r="O492" s="242"/>
      <c r="P492" s="242"/>
      <c r="Q492" s="254">
        <v>300</v>
      </c>
      <c r="R492" s="254">
        <v>300</v>
      </c>
      <c r="S492" s="254" t="s">
        <v>5808</v>
      </c>
      <c r="T492" s="254">
        <v>1</v>
      </c>
      <c r="U492" s="254" t="s">
        <v>296</v>
      </c>
      <c r="V492" s="236">
        <v>2007</v>
      </c>
      <c r="W492" s="228"/>
      <c r="X492" s="242"/>
      <c r="Y492" s="228"/>
      <c r="Z492" s="228"/>
      <c r="AA492" s="228"/>
      <c r="AB492" s="228"/>
      <c r="AC492" s="228"/>
      <c r="AD492" s="228"/>
      <c r="AE492" s="242"/>
      <c r="AF492" s="242"/>
      <c r="AG492" s="254"/>
      <c r="AH492" s="1316"/>
    </row>
    <row r="493" spans="1:34" s="1564" customFormat="1" ht="25.7" customHeight="1">
      <c r="A493" s="1410"/>
      <c r="B493" s="903"/>
      <c r="C493" s="236" t="s">
        <v>2797</v>
      </c>
      <c r="D493" s="236" t="s">
        <v>21070</v>
      </c>
      <c r="E493" s="397" t="s">
        <v>8580</v>
      </c>
      <c r="F493" s="236" t="s">
        <v>2797</v>
      </c>
      <c r="G493" s="227" t="s">
        <v>2797</v>
      </c>
      <c r="H493" s="236" t="s">
        <v>2797</v>
      </c>
      <c r="I493" s="228"/>
      <c r="J493" s="228"/>
      <c r="K493" s="254">
        <v>850</v>
      </c>
      <c r="L493" s="254">
        <v>453</v>
      </c>
      <c r="M493" s="244">
        <v>453</v>
      </c>
      <c r="N493" s="242">
        <v>500</v>
      </c>
      <c r="O493" s="242">
        <v>500</v>
      </c>
      <c r="P493" s="242">
        <v>500</v>
      </c>
      <c r="Q493" s="254">
        <v>300</v>
      </c>
      <c r="R493" s="254">
        <v>300</v>
      </c>
      <c r="S493" s="254" t="s">
        <v>5808</v>
      </c>
      <c r="T493" s="254">
        <v>1</v>
      </c>
      <c r="U493" s="254" t="s">
        <v>296</v>
      </c>
      <c r="V493" s="236">
        <v>2010</v>
      </c>
      <c r="W493" s="228"/>
      <c r="X493" s="242"/>
      <c r="Y493" s="228"/>
      <c r="Z493" s="228"/>
      <c r="AA493" s="228"/>
      <c r="AB493" s="228"/>
      <c r="AC493" s="228"/>
      <c r="AD493" s="228"/>
      <c r="AE493" s="242"/>
      <c r="AF493" s="242"/>
      <c r="AG493" s="254"/>
      <c r="AH493" s="1316"/>
    </row>
    <row r="494" spans="1:34" s="1564" customFormat="1" ht="25.7" customHeight="1">
      <c r="A494" s="1449"/>
      <c r="B494" s="903"/>
      <c r="C494" s="236" t="s">
        <v>2797</v>
      </c>
      <c r="D494" s="236" t="s">
        <v>21071</v>
      </c>
      <c r="E494" s="397" t="s">
        <v>8581</v>
      </c>
      <c r="F494" s="236" t="s">
        <v>2797</v>
      </c>
      <c r="G494" s="227" t="s">
        <v>2797</v>
      </c>
      <c r="H494" s="236" t="s">
        <v>2797</v>
      </c>
      <c r="I494" s="233"/>
      <c r="J494" s="233"/>
      <c r="K494" s="254">
        <v>618</v>
      </c>
      <c r="L494" s="254">
        <v>336</v>
      </c>
      <c r="M494" s="244">
        <v>336</v>
      </c>
      <c r="N494" s="228">
        <v>500</v>
      </c>
      <c r="O494" s="228">
        <v>500</v>
      </c>
      <c r="P494" s="228">
        <v>500</v>
      </c>
      <c r="Q494" s="254">
        <v>300</v>
      </c>
      <c r="R494" s="254">
        <v>300</v>
      </c>
      <c r="S494" s="254" t="s">
        <v>5808</v>
      </c>
      <c r="T494" s="254">
        <v>1</v>
      </c>
      <c r="U494" s="254" t="s">
        <v>296</v>
      </c>
      <c r="V494" s="236">
        <v>2001</v>
      </c>
      <c r="W494" s="233"/>
      <c r="X494" s="233"/>
      <c r="Y494" s="233"/>
      <c r="Z494" s="233"/>
      <c r="AA494" s="227"/>
      <c r="AB494" s="233"/>
      <c r="AC494" s="233"/>
      <c r="AD494" s="233"/>
      <c r="AE494" s="233"/>
      <c r="AF494" s="233"/>
      <c r="AG494" s="254"/>
      <c r="AH494" s="1316"/>
    </row>
    <row r="495" spans="1:34" s="1564" customFormat="1" ht="25.7" customHeight="1">
      <c r="A495" s="1449"/>
      <c r="B495" s="903"/>
      <c r="C495" s="236" t="s">
        <v>2797</v>
      </c>
      <c r="D495" s="236" t="s">
        <v>21072</v>
      </c>
      <c r="E495" s="397" t="s">
        <v>8582</v>
      </c>
      <c r="F495" s="236" t="s">
        <v>2797</v>
      </c>
      <c r="G495" s="227" t="s">
        <v>2797</v>
      </c>
      <c r="H495" s="236" t="s">
        <v>2797</v>
      </c>
      <c r="I495" s="233"/>
      <c r="J495" s="400"/>
      <c r="K495" s="254">
        <v>991</v>
      </c>
      <c r="L495" s="254">
        <v>385</v>
      </c>
      <c r="M495" s="244">
        <v>385</v>
      </c>
      <c r="N495" s="233">
        <v>500</v>
      </c>
      <c r="O495" s="301">
        <v>500</v>
      </c>
      <c r="P495" s="233">
        <v>500</v>
      </c>
      <c r="Q495" s="254">
        <v>300</v>
      </c>
      <c r="R495" s="254">
        <v>300</v>
      </c>
      <c r="S495" s="254" t="s">
        <v>5808</v>
      </c>
      <c r="T495" s="254">
        <v>1</v>
      </c>
      <c r="U495" s="254" t="s">
        <v>296</v>
      </c>
      <c r="V495" s="236">
        <v>2010</v>
      </c>
      <c r="W495" s="233"/>
      <c r="X495" s="233"/>
      <c r="Y495" s="233"/>
      <c r="Z495" s="233"/>
      <c r="AA495" s="227"/>
      <c r="AB495" s="233"/>
      <c r="AC495" s="233"/>
      <c r="AD495" s="233"/>
      <c r="AE495" s="233"/>
      <c r="AF495" s="233"/>
      <c r="AG495" s="254"/>
      <c r="AH495" s="1316"/>
    </row>
    <row r="496" spans="1:34" s="1564" customFormat="1" ht="25.7" customHeight="1">
      <c r="A496" s="1449"/>
      <c r="B496" s="903"/>
      <c r="C496" s="236" t="s">
        <v>2797</v>
      </c>
      <c r="D496" s="236" t="s">
        <v>21073</v>
      </c>
      <c r="E496" s="397" t="s">
        <v>8583</v>
      </c>
      <c r="F496" s="236" t="s">
        <v>2797</v>
      </c>
      <c r="G496" s="227" t="s">
        <v>2797</v>
      </c>
      <c r="H496" s="236" t="s">
        <v>2797</v>
      </c>
      <c r="I496" s="233"/>
      <c r="J496" s="400"/>
      <c r="K496" s="254">
        <v>449</v>
      </c>
      <c r="L496" s="254">
        <v>336</v>
      </c>
      <c r="M496" s="244">
        <v>336</v>
      </c>
      <c r="N496" s="233">
        <v>500</v>
      </c>
      <c r="O496" s="301">
        <v>500</v>
      </c>
      <c r="P496" s="233">
        <v>500</v>
      </c>
      <c r="Q496" s="254">
        <v>300</v>
      </c>
      <c r="R496" s="254">
        <v>300</v>
      </c>
      <c r="S496" s="254" t="s">
        <v>5808</v>
      </c>
      <c r="T496" s="254">
        <v>1</v>
      </c>
      <c r="U496" s="254" t="s">
        <v>296</v>
      </c>
      <c r="V496" s="236">
        <v>2001</v>
      </c>
      <c r="W496" s="233"/>
      <c r="X496" s="233"/>
      <c r="Y496" s="233"/>
      <c r="Z496" s="233"/>
      <c r="AA496" s="227"/>
      <c r="AB496" s="233"/>
      <c r="AC496" s="233"/>
      <c r="AD496" s="233"/>
      <c r="AE496" s="233"/>
      <c r="AF496" s="233"/>
      <c r="AG496" s="254"/>
      <c r="AH496" s="1316"/>
    </row>
    <row r="497" spans="1:34" s="1564" customFormat="1" ht="25.7" customHeight="1">
      <c r="A497" s="1449"/>
      <c r="B497" s="903"/>
      <c r="C497" s="236" t="s">
        <v>2797</v>
      </c>
      <c r="D497" s="236" t="s">
        <v>21074</v>
      </c>
      <c r="E497" s="397" t="s">
        <v>8584</v>
      </c>
      <c r="F497" s="236" t="s">
        <v>2797</v>
      </c>
      <c r="G497" s="227" t="s">
        <v>2797</v>
      </c>
      <c r="H497" s="236" t="s">
        <v>2797</v>
      </c>
      <c r="I497" s="233"/>
      <c r="J497" s="400"/>
      <c r="K497" s="254">
        <v>430</v>
      </c>
      <c r="L497" s="254">
        <v>374</v>
      </c>
      <c r="M497" s="244">
        <v>374</v>
      </c>
      <c r="N497" s="233">
        <v>500</v>
      </c>
      <c r="O497" s="301">
        <v>500</v>
      </c>
      <c r="P497" s="233">
        <v>500</v>
      </c>
      <c r="Q497" s="254">
        <v>300</v>
      </c>
      <c r="R497" s="254">
        <v>300</v>
      </c>
      <c r="S497" s="254" t="s">
        <v>5808</v>
      </c>
      <c r="T497" s="254">
        <v>1</v>
      </c>
      <c r="U497" s="254" t="s">
        <v>296</v>
      </c>
      <c r="V497" s="236">
        <v>2006</v>
      </c>
      <c r="W497" s="233"/>
      <c r="X497" s="233"/>
      <c r="Y497" s="233"/>
      <c r="Z497" s="233"/>
      <c r="AA497" s="227"/>
      <c r="AB497" s="233"/>
      <c r="AC497" s="233"/>
      <c r="AD497" s="233"/>
      <c r="AE497" s="233"/>
      <c r="AF497" s="233"/>
      <c r="AG497" s="254"/>
      <c r="AH497" s="1316"/>
    </row>
    <row r="498" spans="1:34" s="1564" customFormat="1" ht="25.7" customHeight="1">
      <c r="A498" s="1449"/>
      <c r="B498" s="903"/>
      <c r="C498" s="236" t="s">
        <v>2797</v>
      </c>
      <c r="D498" s="236" t="s">
        <v>21075</v>
      </c>
      <c r="E498" s="397" t="s">
        <v>1450</v>
      </c>
      <c r="F498" s="236" t="s">
        <v>2797</v>
      </c>
      <c r="G498" s="236" t="s">
        <v>2797</v>
      </c>
      <c r="H498" s="236" t="s">
        <v>2797</v>
      </c>
      <c r="I498" s="254"/>
      <c r="J498" s="254"/>
      <c r="K498" s="254">
        <v>885</v>
      </c>
      <c r="L498" s="254">
        <v>374</v>
      </c>
      <c r="M498" s="244">
        <v>374</v>
      </c>
      <c r="N498" s="254">
        <v>500</v>
      </c>
      <c r="O498" s="254">
        <v>500</v>
      </c>
      <c r="P498" s="254">
        <v>500</v>
      </c>
      <c r="Q498" s="254">
        <v>300</v>
      </c>
      <c r="R498" s="254">
        <v>300</v>
      </c>
      <c r="S498" s="254" t="s">
        <v>5808</v>
      </c>
      <c r="T498" s="254">
        <v>1</v>
      </c>
      <c r="U498" s="254" t="s">
        <v>296</v>
      </c>
      <c r="V498" s="236">
        <v>2009</v>
      </c>
      <c r="W498" s="233"/>
      <c r="X498" s="233"/>
      <c r="Y498" s="233"/>
      <c r="Z498" s="233"/>
      <c r="AA498" s="227"/>
      <c r="AB498" s="233"/>
      <c r="AC498" s="233"/>
      <c r="AD498" s="233"/>
      <c r="AE498" s="233"/>
      <c r="AF498" s="233"/>
      <c r="AG498" s="254"/>
      <c r="AH498" s="1316"/>
    </row>
    <row r="499" spans="1:34" s="1564" customFormat="1" ht="25.7" customHeight="1">
      <c r="A499" s="1449"/>
      <c r="B499" s="903"/>
      <c r="C499" s="236" t="s">
        <v>2797</v>
      </c>
      <c r="D499" s="236" t="s">
        <v>21076</v>
      </c>
      <c r="E499" s="397" t="s">
        <v>8585</v>
      </c>
      <c r="F499" s="236" t="s">
        <v>2797</v>
      </c>
      <c r="G499" s="227" t="s">
        <v>2797</v>
      </c>
      <c r="H499" s="236" t="s">
        <v>2797</v>
      </c>
      <c r="I499" s="233"/>
      <c r="J499" s="400"/>
      <c r="K499" s="254">
        <v>4030</v>
      </c>
      <c r="L499" s="254">
        <v>347</v>
      </c>
      <c r="M499" s="244">
        <v>347</v>
      </c>
      <c r="N499" s="233"/>
      <c r="O499" s="301"/>
      <c r="P499" s="233"/>
      <c r="Q499" s="254">
        <v>300</v>
      </c>
      <c r="R499" s="254">
        <v>300</v>
      </c>
      <c r="S499" s="254" t="s">
        <v>5808</v>
      </c>
      <c r="T499" s="254">
        <v>1</v>
      </c>
      <c r="U499" s="254" t="s">
        <v>296</v>
      </c>
      <c r="V499" s="236">
        <v>2008</v>
      </c>
      <c r="W499" s="233"/>
      <c r="X499" s="233"/>
      <c r="Y499" s="233"/>
      <c r="Z499" s="233"/>
      <c r="AA499" s="227"/>
      <c r="AB499" s="233"/>
      <c r="AC499" s="233"/>
      <c r="AD499" s="233"/>
      <c r="AE499" s="233"/>
      <c r="AF499" s="233"/>
      <c r="AG499" s="254"/>
      <c r="AH499" s="1316"/>
    </row>
    <row r="500" spans="1:34" s="1564" customFormat="1" ht="25.7" customHeight="1">
      <c r="A500" s="1449"/>
      <c r="B500" s="903"/>
      <c r="C500" s="236" t="s">
        <v>2797</v>
      </c>
      <c r="D500" s="236" t="s">
        <v>21077</v>
      </c>
      <c r="E500" s="397" t="s">
        <v>26730</v>
      </c>
      <c r="F500" s="236" t="s">
        <v>2797</v>
      </c>
      <c r="G500" s="227" t="s">
        <v>2797</v>
      </c>
      <c r="H500" s="236" t="s">
        <v>2797</v>
      </c>
      <c r="I500" s="228"/>
      <c r="J500" s="228"/>
      <c r="K500" s="254">
        <v>38285</v>
      </c>
      <c r="L500" s="254">
        <v>500</v>
      </c>
      <c r="M500" s="244">
        <v>500</v>
      </c>
      <c r="N500" s="242"/>
      <c r="O500" s="242"/>
      <c r="P500" s="242"/>
      <c r="Q500" s="254">
        <v>300</v>
      </c>
      <c r="R500" s="254">
        <v>300</v>
      </c>
      <c r="S500" s="254" t="s">
        <v>5808</v>
      </c>
      <c r="T500" s="254">
        <v>1</v>
      </c>
      <c r="U500" s="254" t="s">
        <v>296</v>
      </c>
      <c r="V500" s="236">
        <v>2016</v>
      </c>
      <c r="W500" s="228"/>
      <c r="X500" s="242"/>
      <c r="Y500" s="228"/>
      <c r="Z500" s="228"/>
      <c r="AA500" s="228"/>
      <c r="AB500" s="228"/>
      <c r="AC500" s="228"/>
      <c r="AD500" s="228"/>
      <c r="AE500" s="242"/>
      <c r="AF500" s="242"/>
      <c r="AG500" s="254"/>
      <c r="AH500" s="1316"/>
    </row>
    <row r="501" spans="1:34" s="1564" customFormat="1" ht="25.7" customHeight="1">
      <c r="A501" s="1449"/>
      <c r="B501" s="903"/>
      <c r="C501" s="227" t="s">
        <v>2797</v>
      </c>
      <c r="D501" s="227" t="s">
        <v>21078</v>
      </c>
      <c r="E501" s="227" t="s">
        <v>8586</v>
      </c>
      <c r="F501" s="227" t="s">
        <v>2797</v>
      </c>
      <c r="G501" s="227" t="s">
        <v>2797</v>
      </c>
      <c r="H501" s="227" t="s">
        <v>2797</v>
      </c>
      <c r="I501" s="233"/>
      <c r="J501" s="400"/>
      <c r="K501" s="524">
        <v>471</v>
      </c>
      <c r="L501" s="524">
        <v>336</v>
      </c>
      <c r="M501" s="244">
        <v>336</v>
      </c>
      <c r="N501" s="233"/>
      <c r="O501" s="301"/>
      <c r="P501" s="233"/>
      <c r="Q501" s="228">
        <v>300</v>
      </c>
      <c r="R501" s="228">
        <v>300</v>
      </c>
      <c r="S501" s="228" t="s">
        <v>5808</v>
      </c>
      <c r="T501" s="228">
        <v>1</v>
      </c>
      <c r="U501" s="228" t="s">
        <v>296</v>
      </c>
      <c r="V501" s="236">
        <v>2003</v>
      </c>
      <c r="W501" s="233"/>
      <c r="X501" s="233"/>
      <c r="Y501" s="233"/>
      <c r="Z501" s="233"/>
      <c r="AA501" s="227"/>
      <c r="AB501" s="233"/>
      <c r="AC501" s="233"/>
      <c r="AD501" s="233"/>
      <c r="AE501" s="233"/>
      <c r="AF501" s="233"/>
      <c r="AG501" s="254"/>
      <c r="AH501" s="1316"/>
    </row>
    <row r="502" spans="1:34" s="1564" customFormat="1" ht="25.7" customHeight="1">
      <c r="A502" s="1449"/>
      <c r="B502" s="903"/>
      <c r="C502" s="227" t="s">
        <v>2797</v>
      </c>
      <c r="D502" s="227" t="s">
        <v>21079</v>
      </c>
      <c r="E502" s="227" t="s">
        <v>8587</v>
      </c>
      <c r="F502" s="227" t="s">
        <v>2797</v>
      </c>
      <c r="G502" s="227" t="s">
        <v>2797</v>
      </c>
      <c r="H502" s="227" t="s">
        <v>2797</v>
      </c>
      <c r="I502" s="233"/>
      <c r="J502" s="233"/>
      <c r="K502" s="524">
        <v>660</v>
      </c>
      <c r="L502" s="524">
        <v>352</v>
      </c>
      <c r="M502" s="244">
        <v>352</v>
      </c>
      <c r="N502" s="228"/>
      <c r="O502" s="228"/>
      <c r="P502" s="228"/>
      <c r="Q502" s="228">
        <v>300</v>
      </c>
      <c r="R502" s="228">
        <v>300</v>
      </c>
      <c r="S502" s="228" t="s">
        <v>5808</v>
      </c>
      <c r="T502" s="228">
        <v>1</v>
      </c>
      <c r="U502" s="228" t="s">
        <v>296</v>
      </c>
      <c r="V502" s="236">
        <v>1999</v>
      </c>
      <c r="W502" s="233"/>
      <c r="X502" s="233"/>
      <c r="Y502" s="233"/>
      <c r="Z502" s="233"/>
      <c r="AA502" s="227"/>
      <c r="AB502" s="233"/>
      <c r="AC502" s="233"/>
      <c r="AD502" s="233"/>
      <c r="AE502" s="233"/>
      <c r="AF502" s="233"/>
      <c r="AG502" s="254"/>
      <c r="AH502" s="1316"/>
    </row>
    <row r="503" spans="1:34" s="1564" customFormat="1" ht="25.7" customHeight="1">
      <c r="A503" s="1449"/>
      <c r="B503" s="903"/>
      <c r="C503" s="227" t="s">
        <v>2797</v>
      </c>
      <c r="D503" s="227" t="s">
        <v>21080</v>
      </c>
      <c r="E503" s="227" t="s">
        <v>8588</v>
      </c>
      <c r="F503" s="227" t="s">
        <v>2797</v>
      </c>
      <c r="G503" s="227" t="s">
        <v>2797</v>
      </c>
      <c r="H503" s="227" t="s">
        <v>2797</v>
      </c>
      <c r="I503" s="233"/>
      <c r="J503" s="233"/>
      <c r="K503" s="524">
        <v>660</v>
      </c>
      <c r="L503" s="524">
        <v>396</v>
      </c>
      <c r="M503" s="244">
        <v>396</v>
      </c>
      <c r="N503" s="228"/>
      <c r="O503" s="228"/>
      <c r="P503" s="228"/>
      <c r="Q503" s="228">
        <v>300</v>
      </c>
      <c r="R503" s="228">
        <v>300</v>
      </c>
      <c r="S503" s="228" t="s">
        <v>5808</v>
      </c>
      <c r="T503" s="228">
        <v>1</v>
      </c>
      <c r="U503" s="228" t="s">
        <v>296</v>
      </c>
      <c r="V503" s="236">
        <v>2003</v>
      </c>
      <c r="W503" s="233"/>
      <c r="X503" s="233"/>
      <c r="Y503" s="233"/>
      <c r="Z503" s="233"/>
      <c r="AA503" s="227"/>
      <c r="AB503" s="233"/>
      <c r="AC503" s="233"/>
      <c r="AD503" s="233"/>
      <c r="AE503" s="233"/>
      <c r="AF503" s="233"/>
      <c r="AG503" s="254"/>
      <c r="AH503" s="1316"/>
    </row>
    <row r="504" spans="1:34" s="1564" customFormat="1" ht="25.7" customHeight="1">
      <c r="A504" s="1449"/>
      <c r="B504" s="903"/>
      <c r="C504" s="236" t="s">
        <v>2797</v>
      </c>
      <c r="D504" s="236" t="s">
        <v>21081</v>
      </c>
      <c r="E504" s="397" t="s">
        <v>8589</v>
      </c>
      <c r="F504" s="236" t="s">
        <v>2797</v>
      </c>
      <c r="G504" s="236" t="s">
        <v>2797</v>
      </c>
      <c r="H504" s="236" t="s">
        <v>2797</v>
      </c>
      <c r="I504" s="236"/>
      <c r="J504" s="236"/>
      <c r="K504" s="254">
        <v>3901</v>
      </c>
      <c r="L504" s="254">
        <v>341</v>
      </c>
      <c r="M504" s="244">
        <v>341</v>
      </c>
      <c r="N504" s="236"/>
      <c r="O504" s="236"/>
      <c r="P504" s="236"/>
      <c r="Q504" s="254">
        <v>300</v>
      </c>
      <c r="R504" s="254">
        <v>300</v>
      </c>
      <c r="S504" s="254" t="s">
        <v>5808</v>
      </c>
      <c r="T504" s="254">
        <v>1</v>
      </c>
      <c r="U504" s="254" t="s">
        <v>296</v>
      </c>
      <c r="V504" s="236">
        <v>2006</v>
      </c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54"/>
      <c r="AH504" s="1316"/>
    </row>
    <row r="505" spans="1:34" s="1564" customFormat="1" ht="25.7" customHeight="1">
      <c r="A505" s="1449"/>
      <c r="B505" s="903"/>
      <c r="C505" s="236" t="s">
        <v>2797</v>
      </c>
      <c r="D505" s="236" t="s">
        <v>21082</v>
      </c>
      <c r="E505" s="397" t="s">
        <v>8590</v>
      </c>
      <c r="F505" s="236" t="s">
        <v>2797</v>
      </c>
      <c r="G505" s="236" t="s">
        <v>2797</v>
      </c>
      <c r="H505" s="236" t="s">
        <v>2797</v>
      </c>
      <c r="I505" s="236"/>
      <c r="J505" s="236"/>
      <c r="K505" s="254">
        <v>7735</v>
      </c>
      <c r="L505" s="254">
        <v>748</v>
      </c>
      <c r="M505" s="244">
        <v>748</v>
      </c>
      <c r="N505" s="236"/>
      <c r="O505" s="236"/>
      <c r="P505" s="236"/>
      <c r="Q505" s="254">
        <v>300</v>
      </c>
      <c r="R505" s="254">
        <v>300</v>
      </c>
      <c r="S505" s="254" t="s">
        <v>5808</v>
      </c>
      <c r="T505" s="254">
        <v>2</v>
      </c>
      <c r="U505" s="254" t="s">
        <v>296</v>
      </c>
      <c r="V505" s="236">
        <v>2008</v>
      </c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54"/>
      <c r="AH505" s="1316"/>
    </row>
    <row r="506" spans="1:34" s="1564" customFormat="1" ht="25.7" customHeight="1">
      <c r="A506" s="1449"/>
      <c r="B506" s="903"/>
      <c r="C506" s="236" t="s">
        <v>2797</v>
      </c>
      <c r="D506" s="236" t="s">
        <v>21083</v>
      </c>
      <c r="E506" s="397" t="s">
        <v>8591</v>
      </c>
      <c r="F506" s="236" t="s">
        <v>2797</v>
      </c>
      <c r="G506" s="492" t="s">
        <v>2797</v>
      </c>
      <c r="H506" s="236" t="s">
        <v>2797</v>
      </c>
      <c r="I506" s="492"/>
      <c r="J506" s="492"/>
      <c r="K506" s="254">
        <v>4136</v>
      </c>
      <c r="L506" s="254">
        <v>391</v>
      </c>
      <c r="M506" s="244">
        <v>391</v>
      </c>
      <c r="N506" s="492"/>
      <c r="O506" s="492"/>
      <c r="P506" s="492"/>
      <c r="Q506" s="254">
        <v>300</v>
      </c>
      <c r="R506" s="254">
        <v>300</v>
      </c>
      <c r="S506" s="254" t="s">
        <v>5808</v>
      </c>
      <c r="T506" s="254">
        <v>1</v>
      </c>
      <c r="U506" s="254" t="s">
        <v>296</v>
      </c>
      <c r="V506" s="236">
        <v>2005</v>
      </c>
      <c r="W506" s="492"/>
      <c r="X506" s="492"/>
      <c r="Y506" s="492"/>
      <c r="Z506" s="492"/>
      <c r="AA506" s="492"/>
      <c r="AB506" s="492"/>
      <c r="AC506" s="492"/>
      <c r="AD506" s="492"/>
      <c r="AE506" s="492"/>
      <c r="AF506" s="492"/>
      <c r="AG506" s="254"/>
      <c r="AH506" s="1316"/>
    </row>
    <row r="507" spans="1:34" s="1564" customFormat="1" ht="25.7" customHeight="1">
      <c r="A507" s="1449"/>
      <c r="B507" s="903"/>
      <c r="C507" s="227" t="s">
        <v>2797</v>
      </c>
      <c r="D507" s="227" t="s">
        <v>20753</v>
      </c>
      <c r="E507" s="227" t="s">
        <v>26731</v>
      </c>
      <c r="F507" s="227" t="s">
        <v>2797</v>
      </c>
      <c r="G507" s="227" t="s">
        <v>2797</v>
      </c>
      <c r="H507" s="227" t="s">
        <v>2797</v>
      </c>
      <c r="I507" s="492"/>
      <c r="J507" s="492"/>
      <c r="K507" s="228">
        <v>25690</v>
      </c>
      <c r="L507" s="228">
        <v>495</v>
      </c>
      <c r="M507" s="244">
        <v>495</v>
      </c>
      <c r="N507" s="492"/>
      <c r="O507" s="301"/>
      <c r="P507" s="492"/>
      <c r="Q507" s="228">
        <v>300</v>
      </c>
      <c r="R507" s="228">
        <v>300</v>
      </c>
      <c r="S507" s="228" t="s">
        <v>5808</v>
      </c>
      <c r="T507" s="228">
        <v>1</v>
      </c>
      <c r="U507" s="228" t="s">
        <v>296</v>
      </c>
      <c r="V507" s="236">
        <v>2010</v>
      </c>
      <c r="W507" s="492"/>
      <c r="X507" s="492"/>
      <c r="Y507" s="492"/>
      <c r="Z507" s="492"/>
      <c r="AA507" s="227"/>
      <c r="AB507" s="492"/>
      <c r="AC507" s="492"/>
      <c r="AD507" s="492"/>
      <c r="AE507" s="492"/>
      <c r="AF507" s="492"/>
      <c r="AG507" s="254"/>
      <c r="AH507" s="1316"/>
    </row>
    <row r="508" spans="1:34" s="1564" customFormat="1" ht="25.7" customHeight="1">
      <c r="A508" s="1449"/>
      <c r="B508" s="903"/>
      <c r="C508" s="236" t="s">
        <v>2797</v>
      </c>
      <c r="D508" s="236" t="s">
        <v>21084</v>
      </c>
      <c r="E508" s="397" t="s">
        <v>8592</v>
      </c>
      <c r="F508" s="236" t="s">
        <v>2797</v>
      </c>
      <c r="G508" s="236" t="s">
        <v>2797</v>
      </c>
      <c r="H508" s="254" t="s">
        <v>2797</v>
      </c>
      <c r="I508" s="254"/>
      <c r="J508" s="254"/>
      <c r="K508" s="254">
        <v>760</v>
      </c>
      <c r="L508" s="254">
        <v>338</v>
      </c>
      <c r="M508" s="244">
        <v>338</v>
      </c>
      <c r="N508" s="254"/>
      <c r="O508" s="254"/>
      <c r="P508" s="254"/>
      <c r="Q508" s="254">
        <v>300</v>
      </c>
      <c r="R508" s="254">
        <v>300</v>
      </c>
      <c r="S508" s="228" t="s">
        <v>5808</v>
      </c>
      <c r="T508" s="254">
        <v>1</v>
      </c>
      <c r="U508" s="254" t="s">
        <v>296</v>
      </c>
      <c r="V508" s="236">
        <v>2004</v>
      </c>
      <c r="W508" s="236"/>
      <c r="X508" s="492"/>
      <c r="Y508" s="492"/>
      <c r="Z508" s="492"/>
      <c r="AA508" s="227"/>
      <c r="AB508" s="492"/>
      <c r="AC508" s="492"/>
      <c r="AD508" s="492"/>
      <c r="AE508" s="492"/>
      <c r="AF508" s="492"/>
      <c r="AG508" s="254"/>
      <c r="AH508" s="1316"/>
    </row>
    <row r="509" spans="1:34" s="1564" customFormat="1" ht="25.7" customHeight="1">
      <c r="A509" s="1449"/>
      <c r="B509" s="903"/>
      <c r="C509" s="236" t="s">
        <v>2797</v>
      </c>
      <c r="D509" s="236" t="s">
        <v>21085</v>
      </c>
      <c r="E509" s="397" t="s">
        <v>8593</v>
      </c>
      <c r="F509" s="236" t="s">
        <v>2797</v>
      </c>
      <c r="G509" s="236" t="s">
        <v>2797</v>
      </c>
      <c r="H509" s="236" t="s">
        <v>2797</v>
      </c>
      <c r="I509" s="254"/>
      <c r="J509" s="254"/>
      <c r="K509" s="254">
        <v>560</v>
      </c>
      <c r="L509" s="254">
        <v>440</v>
      </c>
      <c r="M509" s="244">
        <v>440</v>
      </c>
      <c r="N509" s="254"/>
      <c r="O509" s="254"/>
      <c r="P509" s="254"/>
      <c r="Q509" s="228">
        <v>300</v>
      </c>
      <c r="R509" s="254">
        <v>300</v>
      </c>
      <c r="S509" s="254" t="s">
        <v>5808</v>
      </c>
      <c r="T509" s="254">
        <v>1</v>
      </c>
      <c r="U509" s="254" t="s">
        <v>296</v>
      </c>
      <c r="V509" s="236">
        <v>2007</v>
      </c>
      <c r="W509" s="236"/>
      <c r="X509" s="492"/>
      <c r="Y509" s="492"/>
      <c r="Z509" s="492"/>
      <c r="AA509" s="227"/>
      <c r="AB509" s="492"/>
      <c r="AC509" s="492"/>
      <c r="AD509" s="492"/>
      <c r="AE509" s="492"/>
      <c r="AF509" s="492"/>
      <c r="AG509" s="254"/>
      <c r="AH509" s="1316"/>
    </row>
    <row r="510" spans="1:34" s="1564" customFormat="1" ht="25.7" customHeight="1">
      <c r="A510" s="1449"/>
      <c r="B510" s="903"/>
      <c r="C510" s="236" t="s">
        <v>2797</v>
      </c>
      <c r="D510" s="236" t="s">
        <v>21086</v>
      </c>
      <c r="E510" s="397" t="s">
        <v>8594</v>
      </c>
      <c r="F510" s="236" t="s">
        <v>2797</v>
      </c>
      <c r="G510" s="236" t="s">
        <v>2797</v>
      </c>
      <c r="H510" s="236" t="s">
        <v>2797</v>
      </c>
      <c r="I510" s="254"/>
      <c r="J510" s="254"/>
      <c r="K510" s="254">
        <v>5809</v>
      </c>
      <c r="L510" s="254">
        <v>332.8</v>
      </c>
      <c r="M510" s="244">
        <v>332.8</v>
      </c>
      <c r="N510" s="254"/>
      <c r="O510" s="254"/>
      <c r="P510" s="254"/>
      <c r="Q510" s="228">
        <v>304</v>
      </c>
      <c r="R510" s="254">
        <v>304</v>
      </c>
      <c r="S510" s="228" t="s">
        <v>8595</v>
      </c>
      <c r="T510" s="254">
        <v>1</v>
      </c>
      <c r="U510" s="254" t="s">
        <v>296</v>
      </c>
      <c r="V510" s="236">
        <v>2009</v>
      </c>
      <c r="W510" s="236"/>
      <c r="X510" s="492"/>
      <c r="Y510" s="492"/>
      <c r="Z510" s="492"/>
      <c r="AA510" s="227"/>
      <c r="AB510" s="492"/>
      <c r="AC510" s="492"/>
      <c r="AD510" s="492"/>
      <c r="AE510" s="492"/>
      <c r="AF510" s="492"/>
      <c r="AG510" s="254"/>
      <c r="AH510" s="1316"/>
    </row>
    <row r="511" spans="1:34" s="1564" customFormat="1" ht="25.7" customHeight="1">
      <c r="A511" s="1449"/>
      <c r="B511" s="903"/>
      <c r="C511" s="227" t="s">
        <v>2797</v>
      </c>
      <c r="D511" s="227" t="s">
        <v>21087</v>
      </c>
      <c r="E511" s="227" t="s">
        <v>8596</v>
      </c>
      <c r="F511" s="227" t="s">
        <v>2797</v>
      </c>
      <c r="G511" s="227" t="s">
        <v>2797</v>
      </c>
      <c r="H511" s="227" t="s">
        <v>2797</v>
      </c>
      <c r="I511" s="492">
        <v>427</v>
      </c>
      <c r="J511" s="492">
        <v>427</v>
      </c>
      <c r="K511" s="228">
        <v>12801</v>
      </c>
      <c r="L511" s="305">
        <v>427</v>
      </c>
      <c r="M511" s="244">
        <v>427</v>
      </c>
      <c r="N511" s="492">
        <v>300</v>
      </c>
      <c r="O511" s="301">
        <v>300</v>
      </c>
      <c r="P511" s="492" t="s">
        <v>5808</v>
      </c>
      <c r="Q511" s="228">
        <v>300</v>
      </c>
      <c r="R511" s="228">
        <v>300</v>
      </c>
      <c r="S511" s="228" t="s">
        <v>5808</v>
      </c>
      <c r="T511" s="228">
        <v>1</v>
      </c>
      <c r="U511" s="228" t="s">
        <v>296</v>
      </c>
      <c r="V511" s="236">
        <v>2012</v>
      </c>
      <c r="W511" s="492"/>
      <c r="X511" s="492"/>
      <c r="Y511" s="492"/>
      <c r="Z511" s="492"/>
      <c r="AA511" s="227"/>
      <c r="AB511" s="492"/>
      <c r="AC511" s="492"/>
      <c r="AD511" s="492"/>
      <c r="AE511" s="492"/>
      <c r="AF511" s="492"/>
      <c r="AG511" s="254"/>
      <c r="AH511" s="1316"/>
    </row>
    <row r="512" spans="1:34" s="1564" customFormat="1" ht="25.7" customHeight="1">
      <c r="A512" s="1449"/>
      <c r="B512" s="903"/>
      <c r="C512" s="227" t="s">
        <v>2797</v>
      </c>
      <c r="D512" s="227" t="s">
        <v>21088</v>
      </c>
      <c r="E512" s="227" t="s">
        <v>8597</v>
      </c>
      <c r="F512" s="227" t="s">
        <v>2797</v>
      </c>
      <c r="G512" s="227" t="s">
        <v>2797</v>
      </c>
      <c r="H512" s="227" t="s">
        <v>2797</v>
      </c>
      <c r="I512" s="492"/>
      <c r="J512" s="492"/>
      <c r="K512" s="228">
        <v>1016</v>
      </c>
      <c r="L512" s="305">
        <v>327</v>
      </c>
      <c r="M512" s="244">
        <v>327</v>
      </c>
      <c r="N512" s="492"/>
      <c r="O512" s="301"/>
      <c r="P512" s="492"/>
      <c r="Q512" s="228">
        <v>300</v>
      </c>
      <c r="R512" s="228">
        <v>300</v>
      </c>
      <c r="S512" s="254" t="s">
        <v>5808</v>
      </c>
      <c r="T512" s="228">
        <v>1</v>
      </c>
      <c r="U512" s="228" t="s">
        <v>296</v>
      </c>
      <c r="V512" s="236">
        <v>2012</v>
      </c>
      <c r="W512" s="492"/>
      <c r="X512" s="492"/>
      <c r="Y512" s="492"/>
      <c r="Z512" s="492"/>
      <c r="AA512" s="227"/>
      <c r="AB512" s="492"/>
      <c r="AC512" s="492"/>
      <c r="AD512" s="492"/>
      <c r="AE512" s="492"/>
      <c r="AF512" s="492"/>
      <c r="AG512" s="254"/>
      <c r="AH512" s="1316"/>
    </row>
    <row r="513" spans="1:34" s="1564" customFormat="1" ht="25.7" customHeight="1">
      <c r="A513" s="1449"/>
      <c r="B513" s="903"/>
      <c r="C513" s="227" t="s">
        <v>2797</v>
      </c>
      <c r="D513" s="227" t="s">
        <v>21089</v>
      </c>
      <c r="E513" s="227" t="s">
        <v>26732</v>
      </c>
      <c r="F513" s="227" t="s">
        <v>2797</v>
      </c>
      <c r="G513" s="227" t="s">
        <v>2797</v>
      </c>
      <c r="H513" s="227" t="s">
        <v>2797</v>
      </c>
      <c r="I513" s="492"/>
      <c r="J513" s="492"/>
      <c r="K513" s="228">
        <v>24925</v>
      </c>
      <c r="L513" s="305">
        <v>500</v>
      </c>
      <c r="M513" s="244">
        <v>500</v>
      </c>
      <c r="N513" s="492"/>
      <c r="O513" s="301"/>
      <c r="P513" s="492"/>
      <c r="Q513" s="228">
        <v>500</v>
      </c>
      <c r="R513" s="228">
        <v>500</v>
      </c>
      <c r="S513" s="228" t="s">
        <v>5808</v>
      </c>
      <c r="T513" s="228">
        <v>1</v>
      </c>
      <c r="U513" s="228" t="s">
        <v>296</v>
      </c>
      <c r="V513" s="236">
        <v>2016</v>
      </c>
      <c r="W513" s="492"/>
      <c r="X513" s="492"/>
      <c r="Y513" s="492"/>
      <c r="Z513" s="492"/>
      <c r="AA513" s="227"/>
      <c r="AB513" s="492"/>
      <c r="AC513" s="492"/>
      <c r="AD513" s="492"/>
      <c r="AE513" s="492"/>
      <c r="AF513" s="492"/>
      <c r="AG513" s="254"/>
      <c r="AH513" s="1316"/>
    </row>
    <row r="514" spans="1:34" s="1564" customFormat="1" ht="25.7" customHeight="1">
      <c r="A514" s="1449"/>
      <c r="B514" s="903"/>
      <c r="C514" s="227" t="s">
        <v>2797</v>
      </c>
      <c r="D514" s="227" t="s">
        <v>21090</v>
      </c>
      <c r="E514" s="227" t="s">
        <v>9869</v>
      </c>
      <c r="F514" s="227" t="s">
        <v>2797</v>
      </c>
      <c r="G514" s="227" t="s">
        <v>2797</v>
      </c>
      <c r="H514" s="227" t="s">
        <v>2797</v>
      </c>
      <c r="I514" s="492"/>
      <c r="J514" s="492"/>
      <c r="K514" s="228">
        <v>300</v>
      </c>
      <c r="L514" s="305">
        <v>300</v>
      </c>
      <c r="M514" s="244">
        <v>300</v>
      </c>
      <c r="N514" s="492"/>
      <c r="O514" s="301"/>
      <c r="P514" s="492"/>
      <c r="Q514" s="228">
        <v>300</v>
      </c>
      <c r="R514" s="228">
        <v>300</v>
      </c>
      <c r="S514" s="228" t="s">
        <v>5808</v>
      </c>
      <c r="T514" s="228">
        <v>1</v>
      </c>
      <c r="U514" s="228" t="s">
        <v>296</v>
      </c>
      <c r="V514" s="236">
        <v>2018</v>
      </c>
      <c r="W514" s="492"/>
      <c r="X514" s="492"/>
      <c r="Y514" s="492"/>
      <c r="Z514" s="492"/>
      <c r="AA514" s="227"/>
      <c r="AB514" s="492"/>
      <c r="AC514" s="492"/>
      <c r="AD514" s="492"/>
      <c r="AE514" s="492"/>
      <c r="AF514" s="492"/>
      <c r="AG514" s="254" t="s">
        <v>9870</v>
      </c>
      <c r="AH514" s="1316"/>
    </row>
    <row r="515" spans="1:34" s="1564" customFormat="1" ht="25.7" customHeight="1">
      <c r="A515" s="1449"/>
      <c r="B515" s="903"/>
      <c r="C515" s="227" t="s">
        <v>2797</v>
      </c>
      <c r="D515" s="227" t="s">
        <v>21091</v>
      </c>
      <c r="E515" s="227" t="s">
        <v>9871</v>
      </c>
      <c r="F515" s="227" t="s">
        <v>2797</v>
      </c>
      <c r="G515" s="227" t="s">
        <v>2797</v>
      </c>
      <c r="H515" s="227" t="s">
        <v>2797</v>
      </c>
      <c r="I515" s="492"/>
      <c r="J515" s="492"/>
      <c r="K515" s="228">
        <v>1090</v>
      </c>
      <c r="L515" s="228">
        <v>499</v>
      </c>
      <c r="M515" s="244">
        <v>495</v>
      </c>
      <c r="N515" s="492"/>
      <c r="O515" s="301"/>
      <c r="P515" s="492"/>
      <c r="Q515" s="228">
        <v>500</v>
      </c>
      <c r="R515" s="228">
        <v>500</v>
      </c>
      <c r="S515" s="228" t="s">
        <v>1451</v>
      </c>
      <c r="T515" s="228">
        <v>1</v>
      </c>
      <c r="U515" s="228" t="s">
        <v>296</v>
      </c>
      <c r="V515" s="236">
        <v>2018</v>
      </c>
      <c r="W515" s="492"/>
      <c r="X515" s="492"/>
      <c r="Y515" s="492"/>
      <c r="Z515" s="492"/>
      <c r="AA515" s="227"/>
      <c r="AB515" s="492"/>
      <c r="AC515" s="492"/>
      <c r="AD515" s="492"/>
      <c r="AE515" s="492"/>
      <c r="AF515" s="492"/>
      <c r="AG515" s="254" t="s">
        <v>9872</v>
      </c>
      <c r="AH515" s="1316"/>
    </row>
    <row r="516" spans="1:34" s="1564" customFormat="1" ht="25.7" customHeight="1">
      <c r="A516" s="1449"/>
      <c r="B516" s="903"/>
      <c r="C516" s="236" t="s">
        <v>2797</v>
      </c>
      <c r="D516" s="236" t="s">
        <v>21092</v>
      </c>
      <c r="E516" s="397" t="s">
        <v>9873</v>
      </c>
      <c r="F516" s="236" t="s">
        <v>2797</v>
      </c>
      <c r="G516" s="227" t="s">
        <v>2797</v>
      </c>
      <c r="H516" s="236" t="s">
        <v>2797</v>
      </c>
      <c r="I516" s="254"/>
      <c r="J516" s="492"/>
      <c r="K516" s="254">
        <v>3058</v>
      </c>
      <c r="L516" s="228">
        <v>490</v>
      </c>
      <c r="M516" s="244">
        <v>490</v>
      </c>
      <c r="N516" s="492"/>
      <c r="O516" s="301"/>
      <c r="P516" s="492"/>
      <c r="Q516" s="228">
        <v>490</v>
      </c>
      <c r="R516" s="254">
        <v>490</v>
      </c>
      <c r="S516" s="254" t="s">
        <v>1451</v>
      </c>
      <c r="T516" s="254">
        <v>1</v>
      </c>
      <c r="U516" s="228" t="s">
        <v>296</v>
      </c>
      <c r="V516" s="236">
        <v>2018</v>
      </c>
      <c r="W516" s="492"/>
      <c r="X516" s="492"/>
      <c r="Y516" s="492"/>
      <c r="Z516" s="492"/>
      <c r="AA516" s="227"/>
      <c r="AB516" s="492"/>
      <c r="AC516" s="492"/>
      <c r="AD516" s="492"/>
      <c r="AE516" s="492"/>
      <c r="AF516" s="492"/>
      <c r="AG516" s="254" t="s">
        <v>9872</v>
      </c>
      <c r="AH516" s="1316"/>
    </row>
    <row r="517" spans="1:34" s="1564" customFormat="1" ht="25.7" customHeight="1">
      <c r="A517" s="1449"/>
      <c r="B517" s="903"/>
      <c r="C517" s="236" t="s">
        <v>16496</v>
      </c>
      <c r="D517" s="236" t="s">
        <v>21093</v>
      </c>
      <c r="E517" s="397" t="s">
        <v>21094</v>
      </c>
      <c r="F517" s="236" t="s">
        <v>16496</v>
      </c>
      <c r="G517" s="227"/>
      <c r="H517" s="236" t="s">
        <v>16496</v>
      </c>
      <c r="I517" s="492"/>
      <c r="J517" s="492"/>
      <c r="K517" s="254">
        <v>300</v>
      </c>
      <c r="L517" s="254"/>
      <c r="M517" s="244"/>
      <c r="N517" s="492"/>
      <c r="O517" s="301"/>
      <c r="P517" s="492"/>
      <c r="Q517" s="228">
        <v>300</v>
      </c>
      <c r="R517" s="254">
        <v>300</v>
      </c>
      <c r="S517" s="228" t="s">
        <v>5808</v>
      </c>
      <c r="T517" s="254">
        <v>1</v>
      </c>
      <c r="U517" s="254" t="s">
        <v>296</v>
      </c>
      <c r="V517" s="236">
        <v>2015</v>
      </c>
      <c r="W517" s="492"/>
      <c r="X517" s="492"/>
      <c r="Y517" s="492"/>
      <c r="Z517" s="492"/>
      <c r="AA517" s="227"/>
      <c r="AB517" s="492"/>
      <c r="AC517" s="492"/>
      <c r="AD517" s="492"/>
      <c r="AE517" s="492"/>
      <c r="AF517" s="492"/>
      <c r="AG517" s="254"/>
      <c r="AH517" s="1316"/>
    </row>
    <row r="518" spans="1:34" s="1564" customFormat="1" ht="25.7" customHeight="1">
      <c r="A518" s="1449"/>
      <c r="B518" s="903"/>
      <c r="C518" s="227" t="s">
        <v>2797</v>
      </c>
      <c r="D518" s="227" t="s">
        <v>20753</v>
      </c>
      <c r="E518" s="227" t="s">
        <v>10988</v>
      </c>
      <c r="F518" s="227" t="s">
        <v>2797</v>
      </c>
      <c r="G518" s="227" t="s">
        <v>2797</v>
      </c>
      <c r="H518" s="227" t="s">
        <v>2797</v>
      </c>
      <c r="I518" s="492"/>
      <c r="J518" s="492"/>
      <c r="K518" s="228">
        <v>300</v>
      </c>
      <c r="L518" s="305">
        <v>807</v>
      </c>
      <c r="M518" s="244">
        <v>807</v>
      </c>
      <c r="N518" s="492"/>
      <c r="O518" s="301"/>
      <c r="P518" s="492"/>
      <c r="Q518" s="228">
        <v>300</v>
      </c>
      <c r="R518" s="228">
        <v>300</v>
      </c>
      <c r="S518" s="254" t="s">
        <v>5808</v>
      </c>
      <c r="T518" s="228">
        <v>1</v>
      </c>
      <c r="U518" s="228" t="s">
        <v>296</v>
      </c>
      <c r="V518" s="236">
        <v>2014</v>
      </c>
      <c r="W518" s="492"/>
      <c r="X518" s="492"/>
      <c r="Y518" s="492"/>
      <c r="Z518" s="492"/>
      <c r="AA518" s="227"/>
      <c r="AB518" s="492"/>
      <c r="AC518" s="492"/>
      <c r="AD518" s="492"/>
      <c r="AE518" s="492"/>
      <c r="AF518" s="492"/>
      <c r="AG518" s="254"/>
      <c r="AH518" s="1316"/>
    </row>
    <row r="519" spans="1:34" s="1564" customFormat="1" ht="25.7" customHeight="1">
      <c r="A519" s="1449"/>
      <c r="B519" s="903"/>
      <c r="C519" s="236" t="s">
        <v>2797</v>
      </c>
      <c r="D519" s="236" t="s">
        <v>21095</v>
      </c>
      <c r="E519" s="397" t="s">
        <v>10989</v>
      </c>
      <c r="F519" s="236" t="s">
        <v>2797</v>
      </c>
      <c r="G519" s="227" t="s">
        <v>2797</v>
      </c>
      <c r="H519" s="236" t="s">
        <v>2797</v>
      </c>
      <c r="I519" s="492"/>
      <c r="J519" s="492"/>
      <c r="K519" s="254">
        <v>300</v>
      </c>
      <c r="L519" s="254"/>
      <c r="M519" s="244"/>
      <c r="N519" s="492"/>
      <c r="O519" s="301"/>
      <c r="P519" s="492"/>
      <c r="Q519" s="228">
        <v>300</v>
      </c>
      <c r="R519" s="254">
        <v>300</v>
      </c>
      <c r="S519" s="254" t="s">
        <v>5808</v>
      </c>
      <c r="T519" s="254">
        <v>1</v>
      </c>
      <c r="U519" s="254" t="s">
        <v>296</v>
      </c>
      <c r="V519" s="236">
        <v>2000</v>
      </c>
      <c r="W519" s="492"/>
      <c r="X519" s="492"/>
      <c r="Y519" s="492"/>
      <c r="Z519" s="492"/>
      <c r="AA519" s="227"/>
      <c r="AB519" s="492"/>
      <c r="AC519" s="492"/>
      <c r="AD519" s="492"/>
      <c r="AE519" s="492"/>
      <c r="AF519" s="492"/>
      <c r="AG519" s="254"/>
      <c r="AH519" s="1316"/>
    </row>
    <row r="520" spans="1:34" s="1564" customFormat="1" ht="25.7" customHeight="1">
      <c r="A520" s="1449"/>
      <c r="B520" s="903"/>
      <c r="C520" s="236" t="s">
        <v>16496</v>
      </c>
      <c r="D520" s="236" t="s">
        <v>21096</v>
      </c>
      <c r="E520" s="397" t="s">
        <v>21097</v>
      </c>
      <c r="F520" s="236" t="s">
        <v>16496</v>
      </c>
      <c r="G520" s="227" t="s">
        <v>16496</v>
      </c>
      <c r="H520" s="236" t="s">
        <v>16496</v>
      </c>
      <c r="I520" s="492"/>
      <c r="J520" s="492"/>
      <c r="K520" s="254"/>
      <c r="L520" s="254"/>
      <c r="M520" s="244"/>
      <c r="N520" s="492"/>
      <c r="O520" s="301"/>
      <c r="P520" s="492"/>
      <c r="Q520" s="228"/>
      <c r="R520" s="254"/>
      <c r="S520" s="254"/>
      <c r="T520" s="254"/>
      <c r="U520" s="254"/>
      <c r="V520" s="236"/>
      <c r="W520" s="492"/>
      <c r="X520" s="492"/>
      <c r="Y520" s="492"/>
      <c r="Z520" s="492"/>
      <c r="AA520" s="227"/>
      <c r="AB520" s="492"/>
      <c r="AC520" s="492"/>
      <c r="AD520" s="492"/>
      <c r="AE520" s="492"/>
      <c r="AF520" s="492"/>
      <c r="AG520" s="254"/>
      <c r="AH520" s="1316"/>
    </row>
    <row r="521" spans="1:34" s="1564" customFormat="1" ht="25.7" customHeight="1">
      <c r="A521" s="1449"/>
      <c r="B521" s="903"/>
      <c r="C521" s="236" t="s">
        <v>2797</v>
      </c>
      <c r="D521" s="236" t="s">
        <v>21095</v>
      </c>
      <c r="E521" s="397" t="s">
        <v>21098</v>
      </c>
      <c r="F521" s="236" t="s">
        <v>2797</v>
      </c>
      <c r="G521" s="227" t="s">
        <v>2797</v>
      </c>
      <c r="H521" s="236" t="s">
        <v>2797</v>
      </c>
      <c r="I521" s="492"/>
      <c r="J521" s="492"/>
      <c r="K521" s="254">
        <v>300</v>
      </c>
      <c r="L521" s="254"/>
      <c r="M521" s="244"/>
      <c r="N521" s="492"/>
      <c r="O521" s="301"/>
      <c r="P521" s="492"/>
      <c r="Q521" s="228">
        <v>300</v>
      </c>
      <c r="R521" s="254">
        <v>300</v>
      </c>
      <c r="S521" s="228" t="s">
        <v>5808</v>
      </c>
      <c r="T521" s="254">
        <v>1</v>
      </c>
      <c r="U521" s="254" t="s">
        <v>296</v>
      </c>
      <c r="V521" s="236">
        <v>2000</v>
      </c>
      <c r="W521" s="492"/>
      <c r="X521" s="492"/>
      <c r="Y521" s="492"/>
      <c r="Z521" s="492"/>
      <c r="AA521" s="227"/>
      <c r="AB521" s="492"/>
      <c r="AC521" s="492"/>
      <c r="AD521" s="492"/>
      <c r="AE521" s="492"/>
      <c r="AF521" s="492"/>
      <c r="AG521" s="254"/>
      <c r="AH521" s="1316"/>
    </row>
    <row r="522" spans="1:34" s="1564" customFormat="1" ht="25.7" customHeight="1">
      <c r="A522" s="1449"/>
      <c r="B522" s="903"/>
      <c r="C522" s="236" t="s">
        <v>15432</v>
      </c>
      <c r="D522" s="236" t="s">
        <v>21099</v>
      </c>
      <c r="E522" s="397" t="s">
        <v>8610</v>
      </c>
      <c r="F522" s="236" t="s">
        <v>2919</v>
      </c>
      <c r="G522" s="227"/>
      <c r="H522" s="236" t="s">
        <v>9813</v>
      </c>
      <c r="I522" s="492" t="s">
        <v>8611</v>
      </c>
      <c r="J522" s="492" t="s">
        <v>8611</v>
      </c>
      <c r="K522" s="254">
        <v>512</v>
      </c>
      <c r="L522" s="254">
        <v>512</v>
      </c>
      <c r="M522" s="244">
        <v>500</v>
      </c>
      <c r="N522" s="492" t="s">
        <v>8612</v>
      </c>
      <c r="O522" s="301">
        <v>1</v>
      </c>
      <c r="P522" s="291" t="s">
        <v>26385</v>
      </c>
      <c r="Q522" s="228" t="s">
        <v>8611</v>
      </c>
      <c r="R522" s="254" t="s">
        <v>8611</v>
      </c>
      <c r="S522" s="254" t="s">
        <v>15431</v>
      </c>
      <c r="T522" s="254">
        <v>1</v>
      </c>
      <c r="U522" s="254" t="s">
        <v>8613</v>
      </c>
      <c r="V522" s="236">
        <v>2013</v>
      </c>
      <c r="W522" s="492"/>
      <c r="X522" s="492"/>
      <c r="Y522" s="492"/>
      <c r="Z522" s="492"/>
      <c r="AA522" s="227"/>
      <c r="AB522" s="492"/>
      <c r="AC522" s="492"/>
      <c r="AD522" s="492"/>
      <c r="AE522" s="492"/>
      <c r="AF522" s="492"/>
      <c r="AG522" s="254"/>
      <c r="AH522" s="1316"/>
    </row>
    <row r="523" spans="1:34" s="1564" customFormat="1" ht="25.7" customHeight="1">
      <c r="A523" s="1449"/>
      <c r="B523" s="903"/>
      <c r="C523" s="236" t="s">
        <v>2919</v>
      </c>
      <c r="D523" s="236" t="s">
        <v>21100</v>
      </c>
      <c r="E523" s="397" t="s">
        <v>10990</v>
      </c>
      <c r="F523" s="236" t="s">
        <v>2919</v>
      </c>
      <c r="G523" s="227"/>
      <c r="H523" s="236" t="s">
        <v>2919</v>
      </c>
      <c r="I523" s="254"/>
      <c r="J523" s="254"/>
      <c r="K523" s="254">
        <v>7149</v>
      </c>
      <c r="L523" s="254"/>
      <c r="M523" s="244"/>
      <c r="N523" s="254"/>
      <c r="O523" s="254"/>
      <c r="P523" s="254"/>
      <c r="Q523" s="254">
        <v>600</v>
      </c>
      <c r="R523" s="254">
        <v>300</v>
      </c>
      <c r="S523" s="254" t="s">
        <v>1731</v>
      </c>
      <c r="T523" s="254">
        <v>2</v>
      </c>
      <c r="U523" s="254" t="s">
        <v>296</v>
      </c>
      <c r="V523" s="236">
        <v>2011</v>
      </c>
      <c r="W523" s="233"/>
      <c r="X523" s="233"/>
      <c r="Y523" s="233"/>
      <c r="Z523" s="233"/>
      <c r="AA523" s="254"/>
      <c r="AB523" s="254"/>
      <c r="AC523" s="233"/>
      <c r="AD523" s="233"/>
      <c r="AE523" s="233"/>
      <c r="AF523" s="233"/>
      <c r="AG523" s="254"/>
      <c r="AH523" s="1316"/>
    </row>
    <row r="524" spans="1:34" s="1564" customFormat="1" ht="25.7" customHeight="1">
      <c r="A524" s="1449"/>
      <c r="B524" s="903"/>
      <c r="C524" s="236" t="s">
        <v>2919</v>
      </c>
      <c r="D524" s="236" t="s">
        <v>21101</v>
      </c>
      <c r="E524" s="397" t="s">
        <v>8614</v>
      </c>
      <c r="F524" s="236" t="s">
        <v>2919</v>
      </c>
      <c r="G524" s="227"/>
      <c r="H524" s="236" t="s">
        <v>2919</v>
      </c>
      <c r="I524" s="228"/>
      <c r="J524" s="400"/>
      <c r="K524" s="254">
        <v>10265</v>
      </c>
      <c r="L524" s="254"/>
      <c r="M524" s="244"/>
      <c r="N524" s="233"/>
      <c r="O524" s="301"/>
      <c r="P524" s="233"/>
      <c r="Q524" s="254">
        <v>1000</v>
      </c>
      <c r="R524" s="254">
        <v>500</v>
      </c>
      <c r="S524" s="254" t="s">
        <v>1730</v>
      </c>
      <c r="T524" s="254">
        <v>2</v>
      </c>
      <c r="U524" s="254" t="s">
        <v>296</v>
      </c>
      <c r="V524" s="236">
        <v>2011</v>
      </c>
      <c r="W524" s="233"/>
      <c r="X524" s="233"/>
      <c r="Y524" s="233"/>
      <c r="Z524" s="233"/>
      <c r="AA524" s="254"/>
      <c r="AB524" s="254"/>
      <c r="AC524" s="233"/>
      <c r="AD524" s="233"/>
      <c r="AE524" s="233"/>
      <c r="AF524" s="233"/>
      <c r="AG524" s="254"/>
      <c r="AH524" s="1316"/>
    </row>
    <row r="525" spans="1:34" s="1564" customFormat="1" ht="25.7" customHeight="1">
      <c r="A525" s="1449"/>
      <c r="B525" s="903"/>
      <c r="C525" s="236" t="s">
        <v>2919</v>
      </c>
      <c r="D525" s="236" t="s">
        <v>21102</v>
      </c>
      <c r="E525" s="397" t="s">
        <v>8615</v>
      </c>
      <c r="F525" s="236" t="s">
        <v>2919</v>
      </c>
      <c r="G525" s="227"/>
      <c r="H525" s="236" t="s">
        <v>2919</v>
      </c>
      <c r="I525" s="228"/>
      <c r="J525" s="400"/>
      <c r="K525" s="254">
        <v>13430</v>
      </c>
      <c r="L525" s="254"/>
      <c r="M525" s="244"/>
      <c r="N525" s="233"/>
      <c r="O525" s="301"/>
      <c r="P525" s="233"/>
      <c r="Q525" s="254">
        <v>600</v>
      </c>
      <c r="R525" s="254">
        <v>300</v>
      </c>
      <c r="S525" s="254" t="s">
        <v>1731</v>
      </c>
      <c r="T525" s="254">
        <v>2</v>
      </c>
      <c r="U525" s="254" t="s">
        <v>296</v>
      </c>
      <c r="V525" s="236">
        <v>1998</v>
      </c>
      <c r="W525" s="233"/>
      <c r="X525" s="233"/>
      <c r="Y525" s="233"/>
      <c r="Z525" s="233"/>
      <c r="AA525" s="254"/>
      <c r="AB525" s="254"/>
      <c r="AC525" s="233"/>
      <c r="AD525" s="233"/>
      <c r="AE525" s="233"/>
      <c r="AF525" s="233"/>
      <c r="AG525" s="254"/>
      <c r="AH525" s="1316"/>
    </row>
    <row r="526" spans="1:34" s="1564" customFormat="1" ht="25.7" customHeight="1">
      <c r="A526" s="1449"/>
      <c r="B526" s="903"/>
      <c r="C526" s="236" t="s">
        <v>2810</v>
      </c>
      <c r="D526" s="236" t="s">
        <v>21103</v>
      </c>
      <c r="E526" s="397" t="s">
        <v>16497</v>
      </c>
      <c r="F526" s="236" t="s">
        <v>2810</v>
      </c>
      <c r="G526" s="236" t="s">
        <v>19990</v>
      </c>
      <c r="H526" s="236" t="s">
        <v>19990</v>
      </c>
      <c r="I526" s="228"/>
      <c r="J526" s="400"/>
      <c r="K526" s="254">
        <v>26788</v>
      </c>
      <c r="L526" s="254"/>
      <c r="M526" s="244"/>
      <c r="N526" s="233">
        <v>300</v>
      </c>
      <c r="O526" s="301">
        <v>300</v>
      </c>
      <c r="P526" s="233" t="s">
        <v>1451</v>
      </c>
      <c r="Q526" s="254">
        <v>1</v>
      </c>
      <c r="R526" s="254">
        <v>300</v>
      </c>
      <c r="S526" s="254" t="s">
        <v>1451</v>
      </c>
      <c r="T526" s="254">
        <v>1</v>
      </c>
      <c r="U526" s="254" t="s">
        <v>296</v>
      </c>
      <c r="V526" s="236">
        <v>2018</v>
      </c>
      <c r="W526" s="233"/>
      <c r="X526" s="233"/>
      <c r="Y526" s="233"/>
      <c r="Z526" s="233"/>
      <c r="AA526" s="254"/>
      <c r="AB526" s="254"/>
      <c r="AC526" s="233"/>
      <c r="AD526" s="233"/>
      <c r="AE526" s="233"/>
      <c r="AF526" s="233"/>
      <c r="AG526" s="670"/>
      <c r="AH526" s="1316"/>
    </row>
    <row r="527" spans="1:34" s="1564" customFormat="1" ht="25.7" customHeight="1">
      <c r="A527" s="1449"/>
      <c r="B527" s="903"/>
      <c r="C527" s="236" t="s">
        <v>2810</v>
      </c>
      <c r="D527" s="236" t="s">
        <v>21104</v>
      </c>
      <c r="E527" s="397" t="s">
        <v>16498</v>
      </c>
      <c r="F527" s="236" t="s">
        <v>2810</v>
      </c>
      <c r="G527" s="236" t="s">
        <v>19990</v>
      </c>
      <c r="H527" s="236" t="s">
        <v>19990</v>
      </c>
      <c r="I527" s="236"/>
      <c r="J527" s="236"/>
      <c r="K527" s="254">
        <v>13581</v>
      </c>
      <c r="L527" s="254"/>
      <c r="M527" s="244"/>
      <c r="N527" s="236">
        <v>300</v>
      </c>
      <c r="O527" s="236">
        <v>300</v>
      </c>
      <c r="P527" s="236" t="s">
        <v>1451</v>
      </c>
      <c r="Q527" s="228">
        <v>1</v>
      </c>
      <c r="R527" s="254">
        <v>300</v>
      </c>
      <c r="S527" s="254" t="s">
        <v>1451</v>
      </c>
      <c r="T527" s="254">
        <v>1</v>
      </c>
      <c r="U527" s="254" t="s">
        <v>296</v>
      </c>
      <c r="V527" s="236">
        <v>2009</v>
      </c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670"/>
      <c r="AH527" s="1316"/>
    </row>
    <row r="528" spans="1:34" s="1564" customFormat="1" ht="25.7" customHeight="1">
      <c r="A528" s="1449"/>
      <c r="B528" s="903"/>
      <c r="C528" s="236" t="s">
        <v>2810</v>
      </c>
      <c r="D528" s="236" t="s">
        <v>8370</v>
      </c>
      <c r="E528" s="397" t="s">
        <v>10991</v>
      </c>
      <c r="F528" s="236" t="s">
        <v>2810</v>
      </c>
      <c r="G528" s="236" t="s">
        <v>19990</v>
      </c>
      <c r="H528" s="236" t="s">
        <v>19990</v>
      </c>
      <c r="I528" s="236"/>
      <c r="J528" s="236"/>
      <c r="K528" s="254">
        <v>18546</v>
      </c>
      <c r="L528" s="254"/>
      <c r="M528" s="244"/>
      <c r="N528" s="236">
        <v>300</v>
      </c>
      <c r="O528" s="236">
        <v>300</v>
      </c>
      <c r="P528" s="236" t="s">
        <v>1451</v>
      </c>
      <c r="Q528" s="254">
        <v>1</v>
      </c>
      <c r="R528" s="254">
        <v>300</v>
      </c>
      <c r="S528" s="254" t="s">
        <v>1451</v>
      </c>
      <c r="T528" s="254">
        <v>1</v>
      </c>
      <c r="U528" s="254" t="s">
        <v>296</v>
      </c>
      <c r="V528" s="236">
        <v>2005</v>
      </c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54" t="s">
        <v>26733</v>
      </c>
      <c r="AH528" s="1316"/>
    </row>
    <row r="529" spans="1:34" s="1564" customFormat="1" ht="25.7" customHeight="1">
      <c r="A529" s="1449"/>
      <c r="B529" s="903"/>
      <c r="C529" s="236" t="s">
        <v>2810</v>
      </c>
      <c r="D529" s="236" t="s">
        <v>21105</v>
      </c>
      <c r="E529" s="397" t="s">
        <v>21106</v>
      </c>
      <c r="F529" s="236" t="s">
        <v>2810</v>
      </c>
      <c r="G529" s="236" t="s">
        <v>19990</v>
      </c>
      <c r="H529" s="236" t="s">
        <v>19990</v>
      </c>
      <c r="I529" s="236">
        <v>5193.8</v>
      </c>
      <c r="J529" s="236">
        <v>445.76</v>
      </c>
      <c r="K529" s="254">
        <v>5193</v>
      </c>
      <c r="L529" s="254"/>
      <c r="M529" s="244"/>
      <c r="N529" s="236">
        <v>300</v>
      </c>
      <c r="O529" s="236">
        <v>300</v>
      </c>
      <c r="P529" s="236" t="s">
        <v>1451</v>
      </c>
      <c r="Q529" s="254">
        <v>1</v>
      </c>
      <c r="R529" s="254">
        <v>300</v>
      </c>
      <c r="S529" s="254" t="s">
        <v>1451</v>
      </c>
      <c r="T529" s="254">
        <v>1</v>
      </c>
      <c r="U529" s="254" t="s">
        <v>296</v>
      </c>
      <c r="V529" s="236">
        <v>2013</v>
      </c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54"/>
      <c r="AH529" s="1316" t="s">
        <v>19839</v>
      </c>
    </row>
    <row r="530" spans="1:34" s="1564" customFormat="1" ht="25.7" customHeight="1">
      <c r="A530" s="1449"/>
      <c r="B530" s="903"/>
      <c r="C530" s="236" t="s">
        <v>2810</v>
      </c>
      <c r="D530" s="236" t="s">
        <v>21107</v>
      </c>
      <c r="E530" s="397" t="s">
        <v>10992</v>
      </c>
      <c r="F530" s="236" t="s">
        <v>2810</v>
      </c>
      <c r="G530" s="236" t="s">
        <v>19990</v>
      </c>
      <c r="H530" s="236" t="s">
        <v>19990</v>
      </c>
      <c r="I530" s="254">
        <v>2150</v>
      </c>
      <c r="J530" s="254">
        <v>414</v>
      </c>
      <c r="K530" s="254">
        <v>2150</v>
      </c>
      <c r="L530" s="254"/>
      <c r="M530" s="244"/>
      <c r="N530" s="254">
        <v>300</v>
      </c>
      <c r="O530" s="254">
        <v>300</v>
      </c>
      <c r="P530" s="254" t="s">
        <v>1451</v>
      </c>
      <c r="Q530" s="254">
        <v>1</v>
      </c>
      <c r="R530" s="254">
        <v>300</v>
      </c>
      <c r="S530" s="254" t="s">
        <v>1451</v>
      </c>
      <c r="T530" s="254">
        <v>1</v>
      </c>
      <c r="U530" s="254" t="s">
        <v>296</v>
      </c>
      <c r="V530" s="236">
        <v>2011</v>
      </c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54"/>
      <c r="AH530" s="1316"/>
    </row>
    <row r="531" spans="1:34" s="1564" customFormat="1" ht="25.7" customHeight="1">
      <c r="A531" s="1449"/>
      <c r="B531" s="903"/>
      <c r="C531" s="236" t="s">
        <v>2810</v>
      </c>
      <c r="D531" s="236" t="s">
        <v>21108</v>
      </c>
      <c r="E531" s="397" t="s">
        <v>16499</v>
      </c>
      <c r="F531" s="236" t="s">
        <v>2810</v>
      </c>
      <c r="G531" s="236" t="s">
        <v>19990</v>
      </c>
      <c r="H531" s="236" t="s">
        <v>19990</v>
      </c>
      <c r="I531" s="254"/>
      <c r="J531" s="254"/>
      <c r="K531" s="254">
        <v>4346</v>
      </c>
      <c r="L531" s="254"/>
      <c r="M531" s="244"/>
      <c r="N531" s="254">
        <v>600</v>
      </c>
      <c r="O531" s="254">
        <v>600</v>
      </c>
      <c r="P531" s="254" t="s">
        <v>1451</v>
      </c>
      <c r="Q531" s="254">
        <v>2</v>
      </c>
      <c r="R531" s="254">
        <v>600</v>
      </c>
      <c r="S531" s="254" t="s">
        <v>1451</v>
      </c>
      <c r="T531" s="254">
        <v>2</v>
      </c>
      <c r="U531" s="254" t="s">
        <v>296</v>
      </c>
      <c r="V531" s="236">
        <v>2011</v>
      </c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54" t="s">
        <v>16500</v>
      </c>
      <c r="AH531" s="1316"/>
    </row>
    <row r="532" spans="1:34" s="1564" customFormat="1" ht="33.75">
      <c r="A532" s="1449"/>
      <c r="B532" s="903"/>
      <c r="C532" s="236" t="s">
        <v>2810</v>
      </c>
      <c r="D532" s="236" t="s">
        <v>21109</v>
      </c>
      <c r="E532" s="397" t="s">
        <v>10993</v>
      </c>
      <c r="F532" s="236" t="s">
        <v>2810</v>
      </c>
      <c r="G532" s="236" t="s">
        <v>19990</v>
      </c>
      <c r="H532" s="236" t="s">
        <v>19990</v>
      </c>
      <c r="I532" s="492"/>
      <c r="J532" s="492"/>
      <c r="K532" s="254">
        <v>11177</v>
      </c>
      <c r="L532" s="254"/>
      <c r="M532" s="244"/>
      <c r="N532" s="323">
        <v>300</v>
      </c>
      <c r="O532" s="323">
        <v>300</v>
      </c>
      <c r="P532" s="323" t="s">
        <v>1451</v>
      </c>
      <c r="Q532" s="254">
        <v>1</v>
      </c>
      <c r="R532" s="254">
        <v>300</v>
      </c>
      <c r="S532" s="254" t="s">
        <v>1451</v>
      </c>
      <c r="T532" s="254">
        <v>1</v>
      </c>
      <c r="U532" s="254" t="s">
        <v>296</v>
      </c>
      <c r="V532" s="236">
        <v>2011</v>
      </c>
      <c r="W532" s="492"/>
      <c r="X532" s="492"/>
      <c r="Y532" s="492"/>
      <c r="Z532" s="492"/>
      <c r="AA532" s="492"/>
      <c r="AB532" s="492"/>
      <c r="AC532" s="492"/>
      <c r="AD532" s="492"/>
      <c r="AE532" s="492"/>
      <c r="AF532" s="492"/>
      <c r="AG532" s="254" t="s">
        <v>20549</v>
      </c>
      <c r="AH532" s="1316"/>
    </row>
    <row r="533" spans="1:34" s="1564" customFormat="1" ht="25.7" customHeight="1">
      <c r="A533" s="1449"/>
      <c r="B533" s="903"/>
      <c r="C533" s="236" t="s">
        <v>2810</v>
      </c>
      <c r="D533" s="236" t="s">
        <v>21110</v>
      </c>
      <c r="E533" s="397" t="s">
        <v>10994</v>
      </c>
      <c r="F533" s="236" t="s">
        <v>2810</v>
      </c>
      <c r="G533" s="236" t="s">
        <v>19990</v>
      </c>
      <c r="H533" s="236" t="s">
        <v>19990</v>
      </c>
      <c r="I533" s="492"/>
      <c r="J533" s="492"/>
      <c r="K533" s="254">
        <v>990</v>
      </c>
      <c r="L533" s="254"/>
      <c r="M533" s="244"/>
      <c r="N533" s="323">
        <v>300</v>
      </c>
      <c r="O533" s="323">
        <v>300</v>
      </c>
      <c r="P533" s="323" t="s">
        <v>1451</v>
      </c>
      <c r="Q533" s="254">
        <v>1</v>
      </c>
      <c r="R533" s="254">
        <v>300</v>
      </c>
      <c r="S533" s="254" t="s">
        <v>1451</v>
      </c>
      <c r="T533" s="254">
        <v>1</v>
      </c>
      <c r="U533" s="254" t="s">
        <v>296</v>
      </c>
      <c r="V533" s="236">
        <v>2013</v>
      </c>
      <c r="W533" s="492"/>
      <c r="X533" s="492"/>
      <c r="Y533" s="492"/>
      <c r="Z533" s="492"/>
      <c r="AA533" s="492"/>
      <c r="AB533" s="492"/>
      <c r="AC533" s="492"/>
      <c r="AD533" s="492"/>
      <c r="AE533" s="492"/>
      <c r="AF533" s="492"/>
      <c r="AG533" s="492"/>
      <c r="AH533" s="1316"/>
    </row>
    <row r="534" spans="1:34" s="1564" customFormat="1" ht="25.7" customHeight="1">
      <c r="A534" s="1449"/>
      <c r="B534" s="903"/>
      <c r="C534" s="236" t="s">
        <v>2810</v>
      </c>
      <c r="D534" s="236" t="s">
        <v>21111</v>
      </c>
      <c r="E534" s="397" t="s">
        <v>16501</v>
      </c>
      <c r="F534" s="236" t="s">
        <v>2810</v>
      </c>
      <c r="G534" s="236" t="s">
        <v>19990</v>
      </c>
      <c r="H534" s="236" t="s">
        <v>19990</v>
      </c>
      <c r="I534" s="492"/>
      <c r="J534" s="492"/>
      <c r="K534" s="254">
        <v>6567</v>
      </c>
      <c r="L534" s="254"/>
      <c r="M534" s="244"/>
      <c r="N534" s="323">
        <v>300</v>
      </c>
      <c r="O534" s="323">
        <v>300</v>
      </c>
      <c r="P534" s="323" t="s">
        <v>1451</v>
      </c>
      <c r="Q534" s="254">
        <v>1</v>
      </c>
      <c r="R534" s="254">
        <v>300</v>
      </c>
      <c r="S534" s="254" t="s">
        <v>1451</v>
      </c>
      <c r="T534" s="254">
        <v>1</v>
      </c>
      <c r="U534" s="254" t="s">
        <v>296</v>
      </c>
      <c r="V534" s="236">
        <v>2017</v>
      </c>
      <c r="W534" s="492"/>
      <c r="X534" s="492"/>
      <c r="Y534" s="492"/>
      <c r="Z534" s="492"/>
      <c r="AA534" s="492"/>
      <c r="AB534" s="492"/>
      <c r="AC534" s="492"/>
      <c r="AD534" s="492"/>
      <c r="AE534" s="492"/>
      <c r="AF534" s="492"/>
      <c r="AG534" s="492"/>
      <c r="AH534" s="1316"/>
    </row>
    <row r="535" spans="1:34" s="1564" customFormat="1" ht="25.7" customHeight="1">
      <c r="A535" s="1449"/>
      <c r="B535" s="903"/>
      <c r="C535" s="236" t="s">
        <v>2810</v>
      </c>
      <c r="D535" s="236" t="s">
        <v>21112</v>
      </c>
      <c r="E535" s="397" t="s">
        <v>10995</v>
      </c>
      <c r="F535" s="236" t="s">
        <v>2810</v>
      </c>
      <c r="G535" s="236" t="s">
        <v>19990</v>
      </c>
      <c r="H535" s="236" t="s">
        <v>19990</v>
      </c>
      <c r="I535" s="492"/>
      <c r="J535" s="492"/>
      <c r="K535" s="254">
        <v>782</v>
      </c>
      <c r="L535" s="254"/>
      <c r="M535" s="244"/>
      <c r="N535" s="323">
        <v>300</v>
      </c>
      <c r="O535" s="323">
        <v>300</v>
      </c>
      <c r="P535" s="323" t="s">
        <v>1451</v>
      </c>
      <c r="Q535" s="254">
        <v>1</v>
      </c>
      <c r="R535" s="254">
        <v>300</v>
      </c>
      <c r="S535" s="254" t="s">
        <v>1451</v>
      </c>
      <c r="T535" s="254">
        <v>1</v>
      </c>
      <c r="U535" s="254" t="s">
        <v>296</v>
      </c>
      <c r="V535" s="236">
        <v>2018</v>
      </c>
      <c r="W535" s="492"/>
      <c r="X535" s="492"/>
      <c r="Y535" s="492"/>
      <c r="Z535" s="492"/>
      <c r="AA535" s="492"/>
      <c r="AB535" s="492"/>
      <c r="AC535" s="492"/>
      <c r="AD535" s="492"/>
      <c r="AE535" s="492"/>
      <c r="AF535" s="492"/>
      <c r="AG535" s="492"/>
      <c r="AH535" s="1316"/>
    </row>
    <row r="536" spans="1:34" s="1564" customFormat="1" ht="25.7" customHeight="1">
      <c r="A536" s="1449"/>
      <c r="B536" s="903"/>
      <c r="C536" s="236" t="s">
        <v>2810</v>
      </c>
      <c r="D536" s="236" t="s">
        <v>21113</v>
      </c>
      <c r="E536" s="397" t="s">
        <v>10996</v>
      </c>
      <c r="F536" s="236" t="s">
        <v>2810</v>
      </c>
      <c r="G536" s="236" t="s">
        <v>19990</v>
      </c>
      <c r="H536" s="236" t="s">
        <v>19990</v>
      </c>
      <c r="I536" s="492"/>
      <c r="J536" s="492"/>
      <c r="K536" s="254">
        <v>20131</v>
      </c>
      <c r="L536" s="254"/>
      <c r="M536" s="244"/>
      <c r="N536" s="323">
        <v>300</v>
      </c>
      <c r="O536" s="323">
        <v>300</v>
      </c>
      <c r="P536" s="323" t="s">
        <v>1451</v>
      </c>
      <c r="Q536" s="254">
        <v>1</v>
      </c>
      <c r="R536" s="254">
        <v>300</v>
      </c>
      <c r="S536" s="254" t="s">
        <v>1451</v>
      </c>
      <c r="T536" s="254">
        <v>1</v>
      </c>
      <c r="U536" s="254" t="s">
        <v>296</v>
      </c>
      <c r="V536" s="236">
        <v>2019</v>
      </c>
      <c r="W536" s="492"/>
      <c r="X536" s="492"/>
      <c r="Y536" s="492"/>
      <c r="Z536" s="492"/>
      <c r="AA536" s="492"/>
      <c r="AB536" s="492"/>
      <c r="AC536" s="492"/>
      <c r="AD536" s="492"/>
      <c r="AE536" s="492"/>
      <c r="AF536" s="492"/>
      <c r="AG536" s="492"/>
      <c r="AH536" s="1316"/>
    </row>
    <row r="537" spans="1:34" s="1564" customFormat="1" ht="33.75">
      <c r="A537" s="1449"/>
      <c r="B537" s="903"/>
      <c r="C537" s="236" t="s">
        <v>2810</v>
      </c>
      <c r="D537" s="236" t="s">
        <v>21114</v>
      </c>
      <c r="E537" s="397" t="s">
        <v>10997</v>
      </c>
      <c r="F537" s="236" t="s">
        <v>2810</v>
      </c>
      <c r="G537" s="236" t="s">
        <v>19990</v>
      </c>
      <c r="H537" s="236" t="s">
        <v>19990</v>
      </c>
      <c r="I537" s="492"/>
      <c r="J537" s="492"/>
      <c r="K537" s="254">
        <v>5578</v>
      </c>
      <c r="L537" s="254"/>
      <c r="M537" s="244"/>
      <c r="N537" s="323">
        <v>300</v>
      </c>
      <c r="O537" s="323">
        <v>300</v>
      </c>
      <c r="P537" s="323" t="s">
        <v>1451</v>
      </c>
      <c r="Q537" s="254">
        <v>1</v>
      </c>
      <c r="R537" s="254">
        <v>300</v>
      </c>
      <c r="S537" s="254" t="s">
        <v>1451</v>
      </c>
      <c r="T537" s="254">
        <v>1</v>
      </c>
      <c r="U537" s="254" t="s">
        <v>296</v>
      </c>
      <c r="V537" s="236">
        <v>2008</v>
      </c>
      <c r="W537" s="492"/>
      <c r="X537" s="492"/>
      <c r="Y537" s="492"/>
      <c r="Z537" s="492"/>
      <c r="AA537" s="492"/>
      <c r="AB537" s="492"/>
      <c r="AC537" s="492"/>
      <c r="AD537" s="492"/>
      <c r="AE537" s="492"/>
      <c r="AF537" s="492"/>
      <c r="AG537" s="254" t="s">
        <v>20549</v>
      </c>
      <c r="AH537" s="1316"/>
    </row>
    <row r="538" spans="1:34" s="1564" customFormat="1" ht="25.7" customHeight="1">
      <c r="A538" s="1449"/>
      <c r="B538" s="903"/>
      <c r="C538" s="236" t="s">
        <v>2810</v>
      </c>
      <c r="D538" s="236" t="s">
        <v>21115</v>
      </c>
      <c r="E538" s="397" t="s">
        <v>10998</v>
      </c>
      <c r="F538" s="236" t="s">
        <v>2810</v>
      </c>
      <c r="G538" s="236" t="s">
        <v>19990</v>
      </c>
      <c r="H538" s="236" t="s">
        <v>19990</v>
      </c>
      <c r="I538" s="492"/>
      <c r="J538" s="492"/>
      <c r="K538" s="254">
        <v>1955</v>
      </c>
      <c r="L538" s="254"/>
      <c r="M538" s="244"/>
      <c r="N538" s="323">
        <v>300</v>
      </c>
      <c r="O538" s="323">
        <v>300</v>
      </c>
      <c r="P538" s="323" t="s">
        <v>1451</v>
      </c>
      <c r="Q538" s="254">
        <v>1</v>
      </c>
      <c r="R538" s="254">
        <v>300</v>
      </c>
      <c r="S538" s="254" t="s">
        <v>1451</v>
      </c>
      <c r="T538" s="254">
        <v>1</v>
      </c>
      <c r="U538" s="254" t="s">
        <v>296</v>
      </c>
      <c r="V538" s="236">
        <v>2013</v>
      </c>
      <c r="W538" s="492"/>
      <c r="X538" s="492"/>
      <c r="Y538" s="492"/>
      <c r="Z538" s="492"/>
      <c r="AA538" s="492"/>
      <c r="AB538" s="492"/>
      <c r="AC538" s="492"/>
      <c r="AD538" s="492"/>
      <c r="AE538" s="492"/>
      <c r="AF538" s="492"/>
      <c r="AG538" s="492"/>
      <c r="AH538" s="1316"/>
    </row>
    <row r="539" spans="1:34" s="1564" customFormat="1" ht="25.7" customHeight="1">
      <c r="A539" s="1449"/>
      <c r="B539" s="903"/>
      <c r="C539" s="236" t="s">
        <v>2810</v>
      </c>
      <c r="D539" s="236" t="s">
        <v>10999</v>
      </c>
      <c r="E539" s="397" t="s">
        <v>10999</v>
      </c>
      <c r="F539" s="236" t="s">
        <v>2810</v>
      </c>
      <c r="G539" s="236" t="s">
        <v>19990</v>
      </c>
      <c r="H539" s="236" t="s">
        <v>19990</v>
      </c>
      <c r="I539" s="492"/>
      <c r="J539" s="492"/>
      <c r="K539" s="254">
        <v>589</v>
      </c>
      <c r="L539" s="254"/>
      <c r="M539" s="244"/>
      <c r="N539" s="323">
        <v>300</v>
      </c>
      <c r="O539" s="323">
        <v>300</v>
      </c>
      <c r="P539" s="323" t="s">
        <v>1451</v>
      </c>
      <c r="Q539" s="254">
        <v>1</v>
      </c>
      <c r="R539" s="254">
        <v>300</v>
      </c>
      <c r="S539" s="254" t="s">
        <v>1451</v>
      </c>
      <c r="T539" s="254">
        <v>1</v>
      </c>
      <c r="U539" s="254" t="s">
        <v>296</v>
      </c>
      <c r="V539" s="236">
        <v>2013</v>
      </c>
      <c r="W539" s="492"/>
      <c r="X539" s="492"/>
      <c r="Y539" s="492"/>
      <c r="Z539" s="492"/>
      <c r="AA539" s="492"/>
      <c r="AB539" s="492"/>
      <c r="AC539" s="492"/>
      <c r="AD539" s="492"/>
      <c r="AE539" s="492"/>
      <c r="AF539" s="492"/>
      <c r="AG539" s="492"/>
      <c r="AH539" s="1316"/>
    </row>
    <row r="540" spans="1:34" s="1564" customFormat="1" ht="25.7" customHeight="1">
      <c r="A540" s="1449"/>
      <c r="B540" s="903"/>
      <c r="C540" s="236" t="s">
        <v>2810</v>
      </c>
      <c r="D540" s="236" t="s">
        <v>21116</v>
      </c>
      <c r="E540" s="397" t="s">
        <v>11000</v>
      </c>
      <c r="F540" s="236" t="s">
        <v>2810</v>
      </c>
      <c r="G540" s="236" t="s">
        <v>19990</v>
      </c>
      <c r="H540" s="236" t="s">
        <v>19990</v>
      </c>
      <c r="I540" s="492"/>
      <c r="J540" s="492"/>
      <c r="K540" s="254">
        <v>1355</v>
      </c>
      <c r="L540" s="254"/>
      <c r="M540" s="244"/>
      <c r="N540" s="323">
        <v>300</v>
      </c>
      <c r="O540" s="323">
        <v>300</v>
      </c>
      <c r="P540" s="323" t="s">
        <v>1451</v>
      </c>
      <c r="Q540" s="254">
        <v>1</v>
      </c>
      <c r="R540" s="254">
        <v>300</v>
      </c>
      <c r="S540" s="254" t="s">
        <v>1451</v>
      </c>
      <c r="T540" s="254">
        <v>1</v>
      </c>
      <c r="U540" s="254" t="s">
        <v>296</v>
      </c>
      <c r="V540" s="236">
        <v>2011</v>
      </c>
      <c r="W540" s="492"/>
      <c r="X540" s="492"/>
      <c r="Y540" s="492"/>
      <c r="Z540" s="492"/>
      <c r="AA540" s="492"/>
      <c r="AB540" s="492"/>
      <c r="AC540" s="492"/>
      <c r="AD540" s="492"/>
      <c r="AE540" s="492"/>
      <c r="AF540" s="492"/>
      <c r="AG540" s="492"/>
      <c r="AH540" s="1316"/>
    </row>
    <row r="541" spans="1:34" s="1564" customFormat="1" ht="25.7" customHeight="1">
      <c r="A541" s="1449"/>
      <c r="B541" s="903"/>
      <c r="C541" s="236" t="s">
        <v>2810</v>
      </c>
      <c r="D541" s="236" t="s">
        <v>21117</v>
      </c>
      <c r="E541" s="397" t="s">
        <v>16502</v>
      </c>
      <c r="F541" s="236" t="s">
        <v>2810</v>
      </c>
      <c r="G541" s="236" t="s">
        <v>19990</v>
      </c>
      <c r="H541" s="236" t="s">
        <v>19990</v>
      </c>
      <c r="I541" s="492"/>
      <c r="J541" s="492"/>
      <c r="K541" s="254">
        <v>1797</v>
      </c>
      <c r="L541" s="254"/>
      <c r="M541" s="244"/>
      <c r="N541" s="323">
        <v>300</v>
      </c>
      <c r="O541" s="323">
        <v>300</v>
      </c>
      <c r="P541" s="323" t="s">
        <v>1451</v>
      </c>
      <c r="Q541" s="254">
        <v>1</v>
      </c>
      <c r="R541" s="254">
        <v>300</v>
      </c>
      <c r="S541" s="254" t="s">
        <v>1451</v>
      </c>
      <c r="T541" s="254">
        <v>1</v>
      </c>
      <c r="U541" s="254" t="s">
        <v>296</v>
      </c>
      <c r="V541" s="236">
        <v>2013</v>
      </c>
      <c r="W541" s="492"/>
      <c r="X541" s="492"/>
      <c r="Y541" s="492"/>
      <c r="Z541" s="492"/>
      <c r="AA541" s="492"/>
      <c r="AB541" s="492"/>
      <c r="AC541" s="492"/>
      <c r="AD541" s="492"/>
      <c r="AE541" s="492"/>
      <c r="AF541" s="492"/>
      <c r="AG541" s="670"/>
      <c r="AH541" s="1316"/>
    </row>
    <row r="542" spans="1:34" s="1564" customFormat="1" ht="25.7" customHeight="1">
      <c r="A542" s="1449"/>
      <c r="B542" s="903"/>
      <c r="C542" s="236" t="s">
        <v>2810</v>
      </c>
      <c r="D542" s="236" t="s">
        <v>21118</v>
      </c>
      <c r="E542" s="397" t="s">
        <v>17906</v>
      </c>
      <c r="F542" s="236" t="s">
        <v>2810</v>
      </c>
      <c r="G542" s="236" t="s">
        <v>19990</v>
      </c>
      <c r="H542" s="236" t="s">
        <v>19990</v>
      </c>
      <c r="I542" s="492"/>
      <c r="J542" s="492"/>
      <c r="K542" s="254">
        <v>1916</v>
      </c>
      <c r="L542" s="254"/>
      <c r="M542" s="244"/>
      <c r="N542" s="323">
        <v>300</v>
      </c>
      <c r="O542" s="323">
        <v>300</v>
      </c>
      <c r="P542" s="323" t="s">
        <v>1451</v>
      </c>
      <c r="Q542" s="254">
        <v>2</v>
      </c>
      <c r="R542" s="254">
        <v>600</v>
      </c>
      <c r="S542" s="254" t="s">
        <v>1451</v>
      </c>
      <c r="T542" s="254">
        <v>2</v>
      </c>
      <c r="U542" s="254" t="s">
        <v>296</v>
      </c>
      <c r="V542" s="236">
        <v>2010</v>
      </c>
      <c r="W542" s="492"/>
      <c r="X542" s="492"/>
      <c r="Y542" s="492"/>
      <c r="Z542" s="492"/>
      <c r="AA542" s="492"/>
      <c r="AB542" s="492"/>
      <c r="AC542" s="492"/>
      <c r="AD542" s="492"/>
      <c r="AE542" s="492"/>
      <c r="AF542" s="492"/>
      <c r="AG542" s="670"/>
      <c r="AH542" s="1316"/>
    </row>
    <row r="543" spans="1:34" s="1564" customFormat="1" ht="25.7" customHeight="1">
      <c r="A543" s="1449"/>
      <c r="B543" s="903"/>
      <c r="C543" s="236" t="s">
        <v>2810</v>
      </c>
      <c r="D543" s="236" t="s">
        <v>21119</v>
      </c>
      <c r="E543" s="397" t="s">
        <v>11001</v>
      </c>
      <c r="F543" s="236" t="s">
        <v>2810</v>
      </c>
      <c r="G543" s="236" t="s">
        <v>19990</v>
      </c>
      <c r="H543" s="236" t="s">
        <v>19990</v>
      </c>
      <c r="I543" s="492"/>
      <c r="J543" s="492"/>
      <c r="K543" s="254">
        <v>1309</v>
      </c>
      <c r="L543" s="254"/>
      <c r="M543" s="244"/>
      <c r="N543" s="323">
        <v>600</v>
      </c>
      <c r="O543" s="323">
        <v>600</v>
      </c>
      <c r="P543" s="323" t="s">
        <v>1451</v>
      </c>
      <c r="Q543" s="254">
        <v>1</v>
      </c>
      <c r="R543" s="254">
        <v>300</v>
      </c>
      <c r="S543" s="254" t="s">
        <v>1451</v>
      </c>
      <c r="T543" s="254">
        <v>1</v>
      </c>
      <c r="U543" s="254" t="s">
        <v>296</v>
      </c>
      <c r="V543" s="236">
        <v>2005</v>
      </c>
      <c r="W543" s="492"/>
      <c r="X543" s="492"/>
      <c r="Y543" s="492"/>
      <c r="Z543" s="492"/>
      <c r="AA543" s="492"/>
      <c r="AB543" s="492"/>
      <c r="AC543" s="492"/>
      <c r="AD543" s="492"/>
      <c r="AE543" s="492"/>
      <c r="AF543" s="492"/>
      <c r="AG543" s="492"/>
      <c r="AH543" s="1316"/>
    </row>
    <row r="544" spans="1:34" s="1564" customFormat="1" ht="25.7" customHeight="1">
      <c r="A544" s="1449"/>
      <c r="B544" s="903"/>
      <c r="C544" s="241" t="s">
        <v>2810</v>
      </c>
      <c r="D544" s="241" t="s">
        <v>21120</v>
      </c>
      <c r="E544" s="243" t="s">
        <v>21121</v>
      </c>
      <c r="F544" s="241" t="s">
        <v>12654</v>
      </c>
      <c r="G544" s="236" t="s">
        <v>19990</v>
      </c>
      <c r="H544" s="236" t="s">
        <v>19990</v>
      </c>
      <c r="I544" s="241"/>
      <c r="J544" s="241"/>
      <c r="K544" s="244">
        <v>2728</v>
      </c>
      <c r="L544" s="244">
        <v>527</v>
      </c>
      <c r="M544" s="244"/>
      <c r="N544" s="323">
        <v>300</v>
      </c>
      <c r="O544" s="323">
        <v>300</v>
      </c>
      <c r="P544" s="323" t="s">
        <v>1451</v>
      </c>
      <c r="Q544" s="244">
        <v>1</v>
      </c>
      <c r="R544" s="254">
        <v>300</v>
      </c>
      <c r="S544" s="254" t="s">
        <v>1451</v>
      </c>
      <c r="T544" s="254">
        <v>1</v>
      </c>
      <c r="U544" s="244" t="s">
        <v>296</v>
      </c>
      <c r="V544" s="241">
        <v>2024</v>
      </c>
      <c r="W544" s="402">
        <v>170531</v>
      </c>
      <c r="X544" s="241"/>
      <c r="Y544" s="241"/>
      <c r="Z544" s="241"/>
      <c r="AA544" s="241"/>
      <c r="AB544" s="241"/>
      <c r="AC544" s="241"/>
      <c r="AD544" s="241">
        <v>1</v>
      </c>
      <c r="AE544" s="241"/>
      <c r="AF544" s="241"/>
      <c r="AG544" s="492"/>
      <c r="AH544" s="1316" t="s">
        <v>19794</v>
      </c>
    </row>
    <row r="545" spans="1:34" s="1564" customFormat="1" ht="25.7" customHeight="1">
      <c r="A545" s="1449"/>
      <c r="B545" s="903"/>
      <c r="C545" s="241" t="s">
        <v>12654</v>
      </c>
      <c r="D545" s="241" t="s">
        <v>21122</v>
      </c>
      <c r="E545" s="243" t="s">
        <v>21123</v>
      </c>
      <c r="F545" s="241" t="s">
        <v>12654</v>
      </c>
      <c r="G545" s="236" t="s">
        <v>19990</v>
      </c>
      <c r="H545" s="236" t="s">
        <v>19990</v>
      </c>
      <c r="I545" s="241"/>
      <c r="J545" s="241"/>
      <c r="K545" s="244">
        <v>2247</v>
      </c>
      <c r="L545" s="244"/>
      <c r="M545" s="244"/>
      <c r="N545" s="323">
        <v>300</v>
      </c>
      <c r="O545" s="323">
        <v>300</v>
      </c>
      <c r="P545" s="323" t="s">
        <v>1451</v>
      </c>
      <c r="Q545" s="244">
        <v>1</v>
      </c>
      <c r="R545" s="254">
        <v>300</v>
      </c>
      <c r="S545" s="254" t="s">
        <v>1451</v>
      </c>
      <c r="T545" s="254">
        <v>1</v>
      </c>
      <c r="U545" s="244" t="s">
        <v>296</v>
      </c>
      <c r="V545" s="241">
        <v>2024</v>
      </c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492"/>
      <c r="AH545" s="1316" t="s">
        <v>19794</v>
      </c>
    </row>
    <row r="546" spans="1:34" s="1564" customFormat="1" ht="25.7" customHeight="1">
      <c r="A546" s="1449"/>
      <c r="B546" s="903"/>
      <c r="C546" s="241" t="s">
        <v>12654</v>
      </c>
      <c r="D546" s="241" t="s">
        <v>21124</v>
      </c>
      <c r="E546" s="243" t="s">
        <v>21125</v>
      </c>
      <c r="F546" s="241" t="s">
        <v>12654</v>
      </c>
      <c r="G546" s="236" t="s">
        <v>19990</v>
      </c>
      <c r="H546" s="236" t="s">
        <v>19990</v>
      </c>
      <c r="I546" s="241"/>
      <c r="J546" s="241"/>
      <c r="K546" s="244">
        <v>860</v>
      </c>
      <c r="L546" s="244"/>
      <c r="M546" s="244"/>
      <c r="N546" s="323">
        <v>300</v>
      </c>
      <c r="O546" s="323">
        <v>300</v>
      </c>
      <c r="P546" s="323" t="s">
        <v>1451</v>
      </c>
      <c r="Q546" s="244">
        <v>1</v>
      </c>
      <c r="R546" s="254">
        <v>300</v>
      </c>
      <c r="S546" s="254" t="s">
        <v>1451</v>
      </c>
      <c r="T546" s="254">
        <v>1</v>
      </c>
      <c r="U546" s="244" t="s">
        <v>296</v>
      </c>
      <c r="V546" s="241">
        <v>2010</v>
      </c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492"/>
      <c r="AH546" s="1316" t="s">
        <v>19794</v>
      </c>
    </row>
    <row r="547" spans="1:34" s="1564" customFormat="1" ht="25.7" customHeight="1">
      <c r="A547" s="1449"/>
      <c r="B547" s="903"/>
      <c r="C547" s="227" t="s">
        <v>12879</v>
      </c>
      <c r="D547" s="227" t="s">
        <v>21126</v>
      </c>
      <c r="E547" s="227" t="s">
        <v>16503</v>
      </c>
      <c r="F547" s="227" t="s">
        <v>3075</v>
      </c>
      <c r="G547" s="227"/>
      <c r="H547" s="227" t="s">
        <v>12905</v>
      </c>
      <c r="I547" s="233"/>
      <c r="J547" s="400"/>
      <c r="K547" s="254">
        <v>888</v>
      </c>
      <c r="L547" s="254"/>
      <c r="M547" s="244"/>
      <c r="N547" s="233"/>
      <c r="O547" s="301"/>
      <c r="P547" s="233"/>
      <c r="Q547" s="323">
        <v>2</v>
      </c>
      <c r="R547" s="323" t="s">
        <v>296</v>
      </c>
      <c r="S547" s="228"/>
      <c r="T547" s="228">
        <v>2</v>
      </c>
      <c r="U547" s="254" t="s">
        <v>296</v>
      </c>
      <c r="V547" s="323"/>
      <c r="W547" s="233"/>
      <c r="X547" s="233"/>
      <c r="Y547" s="233"/>
      <c r="Z547" s="233"/>
      <c r="AA547" s="227"/>
      <c r="AB547" s="233"/>
      <c r="AC547" s="233"/>
      <c r="AD547" s="233"/>
      <c r="AE547" s="233"/>
      <c r="AF547" s="233"/>
      <c r="AG547" s="670"/>
      <c r="AH547" s="1316"/>
    </row>
    <row r="548" spans="1:34" s="1564" customFormat="1" ht="25.7" customHeight="1">
      <c r="A548" s="1449"/>
      <c r="B548" s="903"/>
      <c r="C548" s="236" t="s">
        <v>912</v>
      </c>
      <c r="D548" s="236" t="s">
        <v>21127</v>
      </c>
      <c r="E548" s="397" t="s">
        <v>8616</v>
      </c>
      <c r="F548" s="236" t="s">
        <v>912</v>
      </c>
      <c r="G548" s="492" t="s">
        <v>11002</v>
      </c>
      <c r="H548" s="236" t="s">
        <v>10665</v>
      </c>
      <c r="I548" s="492"/>
      <c r="J548" s="492"/>
      <c r="K548" s="254">
        <v>54000</v>
      </c>
      <c r="L548" s="254">
        <v>600</v>
      </c>
      <c r="M548" s="244">
        <v>600</v>
      </c>
      <c r="N548" s="323">
        <v>600</v>
      </c>
      <c r="O548" s="323">
        <v>600</v>
      </c>
      <c r="P548" s="323" t="s">
        <v>1451</v>
      </c>
      <c r="Q548" s="254">
        <v>2</v>
      </c>
      <c r="R548" s="254" t="s">
        <v>296</v>
      </c>
      <c r="S548" s="254" t="s">
        <v>1451</v>
      </c>
      <c r="T548" s="254">
        <v>2</v>
      </c>
      <c r="U548" s="254" t="s">
        <v>296</v>
      </c>
      <c r="V548" s="236">
        <v>2009</v>
      </c>
      <c r="W548" s="492"/>
      <c r="X548" s="492"/>
      <c r="Y548" s="492"/>
      <c r="Z548" s="492"/>
      <c r="AA548" s="492"/>
      <c r="AB548" s="492"/>
      <c r="AC548" s="492"/>
      <c r="AD548" s="492"/>
      <c r="AE548" s="492"/>
      <c r="AF548" s="492"/>
      <c r="AG548" s="323" t="s">
        <v>2991</v>
      </c>
      <c r="AH548" s="1316"/>
    </row>
    <row r="549" spans="1:34" s="1564" customFormat="1" ht="25.7" customHeight="1">
      <c r="A549" s="1449"/>
      <c r="B549" s="903"/>
      <c r="C549" s="236" t="s">
        <v>912</v>
      </c>
      <c r="D549" s="236" t="s">
        <v>21128</v>
      </c>
      <c r="E549" s="397" t="s">
        <v>8617</v>
      </c>
      <c r="F549" s="236" t="s">
        <v>912</v>
      </c>
      <c r="G549" s="492" t="s">
        <v>11003</v>
      </c>
      <c r="H549" s="236" t="s">
        <v>912</v>
      </c>
      <c r="I549" s="492"/>
      <c r="J549" s="492"/>
      <c r="K549" s="254">
        <v>379</v>
      </c>
      <c r="L549" s="254">
        <v>379</v>
      </c>
      <c r="M549" s="244">
        <v>379</v>
      </c>
      <c r="N549" s="323">
        <v>379</v>
      </c>
      <c r="O549" s="323">
        <v>379</v>
      </c>
      <c r="P549" s="323" t="s">
        <v>8618</v>
      </c>
      <c r="Q549" s="254">
        <v>1</v>
      </c>
      <c r="R549" s="254" t="s">
        <v>296</v>
      </c>
      <c r="S549" s="254" t="s">
        <v>8618</v>
      </c>
      <c r="T549" s="254">
        <v>1</v>
      </c>
      <c r="U549" s="254" t="s">
        <v>296</v>
      </c>
      <c r="V549" s="236">
        <v>2009</v>
      </c>
      <c r="W549" s="492"/>
      <c r="X549" s="492"/>
      <c r="Y549" s="492"/>
      <c r="Z549" s="492"/>
      <c r="AA549" s="492"/>
      <c r="AB549" s="492"/>
      <c r="AC549" s="492"/>
      <c r="AD549" s="492"/>
      <c r="AE549" s="492"/>
      <c r="AF549" s="492"/>
      <c r="AG549" s="323" t="s">
        <v>8619</v>
      </c>
      <c r="AH549" s="1316"/>
    </row>
    <row r="550" spans="1:34" s="1564" customFormat="1" ht="25.7" customHeight="1">
      <c r="A550" s="1449"/>
      <c r="B550" s="903"/>
      <c r="C550" s="236" t="s">
        <v>912</v>
      </c>
      <c r="D550" s="236" t="s">
        <v>21129</v>
      </c>
      <c r="E550" s="236" t="s">
        <v>8620</v>
      </c>
      <c r="F550" s="236" t="s">
        <v>912</v>
      </c>
      <c r="G550" s="227" t="s">
        <v>11004</v>
      </c>
      <c r="H550" s="236" t="s">
        <v>912</v>
      </c>
      <c r="I550" s="233"/>
      <c r="J550" s="400"/>
      <c r="K550" s="228">
        <v>300</v>
      </c>
      <c r="L550" s="254">
        <v>300</v>
      </c>
      <c r="M550" s="244">
        <v>300</v>
      </c>
      <c r="N550" s="323">
        <v>300</v>
      </c>
      <c r="O550" s="323">
        <v>300</v>
      </c>
      <c r="P550" s="233" t="s">
        <v>1451</v>
      </c>
      <c r="Q550" s="228">
        <v>1</v>
      </c>
      <c r="R550" s="254" t="s">
        <v>296</v>
      </c>
      <c r="S550" s="228" t="s">
        <v>1451</v>
      </c>
      <c r="T550" s="236">
        <v>1</v>
      </c>
      <c r="U550" s="228" t="s">
        <v>296</v>
      </c>
      <c r="V550" s="236">
        <v>2009</v>
      </c>
      <c r="W550" s="233"/>
      <c r="X550" s="233"/>
      <c r="Y550" s="233"/>
      <c r="Z550" s="233"/>
      <c r="AA550" s="227"/>
      <c r="AB550" s="233"/>
      <c r="AC550" s="233"/>
      <c r="AD550" s="233"/>
      <c r="AE550" s="233"/>
      <c r="AF550" s="233"/>
      <c r="AG550" s="236"/>
      <c r="AH550" s="1316"/>
    </row>
    <row r="551" spans="1:34" s="1564" customFormat="1" ht="25.7" customHeight="1">
      <c r="A551" s="1449"/>
      <c r="B551" s="903"/>
      <c r="C551" s="236" t="s">
        <v>912</v>
      </c>
      <c r="D551" s="236" t="s">
        <v>21130</v>
      </c>
      <c r="E551" s="236" t="s">
        <v>3557</v>
      </c>
      <c r="F551" s="236" t="s">
        <v>912</v>
      </c>
      <c r="G551" s="227" t="s">
        <v>11004</v>
      </c>
      <c r="H551" s="236" t="s">
        <v>912</v>
      </c>
      <c r="I551" s="233"/>
      <c r="J551" s="400"/>
      <c r="K551" s="228">
        <v>300</v>
      </c>
      <c r="L551" s="254">
        <v>300</v>
      </c>
      <c r="M551" s="244">
        <v>300</v>
      </c>
      <c r="N551" s="323">
        <v>300</v>
      </c>
      <c r="O551" s="323">
        <v>300</v>
      </c>
      <c r="P551" s="236" t="s">
        <v>1451</v>
      </c>
      <c r="Q551" s="228">
        <v>1</v>
      </c>
      <c r="R551" s="236" t="s">
        <v>296</v>
      </c>
      <c r="S551" s="228" t="s">
        <v>1451</v>
      </c>
      <c r="T551" s="236">
        <v>1</v>
      </c>
      <c r="U551" s="228" t="s">
        <v>296</v>
      </c>
      <c r="V551" s="236">
        <v>2004</v>
      </c>
      <c r="W551" s="233"/>
      <c r="X551" s="233"/>
      <c r="Y551" s="233"/>
      <c r="Z551" s="233"/>
      <c r="AA551" s="227"/>
      <c r="AB551" s="233"/>
      <c r="AC551" s="233"/>
      <c r="AD551" s="233"/>
      <c r="AE551" s="233"/>
      <c r="AF551" s="233"/>
      <c r="AG551" s="236"/>
      <c r="AH551" s="1316"/>
    </row>
    <row r="552" spans="1:34" s="1564" customFormat="1" ht="25.7" customHeight="1">
      <c r="A552" s="1449"/>
      <c r="B552" s="903"/>
      <c r="C552" s="227" t="s">
        <v>912</v>
      </c>
      <c r="D552" s="227" t="s">
        <v>21131</v>
      </c>
      <c r="E552" s="227" t="s">
        <v>8621</v>
      </c>
      <c r="F552" s="227" t="s">
        <v>912</v>
      </c>
      <c r="G552" s="227" t="s">
        <v>11004</v>
      </c>
      <c r="H552" s="227" t="s">
        <v>912</v>
      </c>
      <c r="I552" s="233"/>
      <c r="J552" s="233"/>
      <c r="K552" s="228">
        <v>300</v>
      </c>
      <c r="L552" s="228">
        <v>300</v>
      </c>
      <c r="M552" s="244">
        <v>300</v>
      </c>
      <c r="N552" s="323">
        <v>300</v>
      </c>
      <c r="O552" s="323">
        <v>300</v>
      </c>
      <c r="P552" s="233" t="s">
        <v>1451</v>
      </c>
      <c r="Q552" s="228">
        <v>1</v>
      </c>
      <c r="R552" s="228" t="s">
        <v>296</v>
      </c>
      <c r="S552" s="228" t="s">
        <v>1451</v>
      </c>
      <c r="T552" s="228">
        <v>1</v>
      </c>
      <c r="U552" s="228" t="s">
        <v>296</v>
      </c>
      <c r="V552" s="236">
        <v>2011</v>
      </c>
      <c r="W552" s="233"/>
      <c r="X552" s="233"/>
      <c r="Y552" s="233"/>
      <c r="Z552" s="233"/>
      <c r="AA552" s="227"/>
      <c r="AB552" s="233"/>
      <c r="AC552" s="233"/>
      <c r="AD552" s="233"/>
      <c r="AE552" s="233"/>
      <c r="AF552" s="233"/>
      <c r="AG552" s="236"/>
      <c r="AH552" s="1316"/>
    </row>
    <row r="553" spans="1:34" s="1564" customFormat="1" ht="25.7" customHeight="1">
      <c r="A553" s="1449"/>
      <c r="B553" s="903"/>
      <c r="C553" s="227" t="s">
        <v>912</v>
      </c>
      <c r="D553" s="227" t="s">
        <v>21132</v>
      </c>
      <c r="E553" s="227" t="s">
        <v>8622</v>
      </c>
      <c r="F553" s="227" t="s">
        <v>912</v>
      </c>
      <c r="G553" s="227" t="s">
        <v>11004</v>
      </c>
      <c r="H553" s="227" t="s">
        <v>912</v>
      </c>
      <c r="I553" s="233"/>
      <c r="J553" s="233"/>
      <c r="K553" s="228">
        <v>300</v>
      </c>
      <c r="L553" s="228">
        <v>300</v>
      </c>
      <c r="M553" s="244">
        <v>300</v>
      </c>
      <c r="N553" s="323">
        <v>300</v>
      </c>
      <c r="O553" s="323">
        <v>300</v>
      </c>
      <c r="P553" s="233" t="s">
        <v>1451</v>
      </c>
      <c r="Q553" s="228">
        <v>1</v>
      </c>
      <c r="R553" s="228" t="s">
        <v>296</v>
      </c>
      <c r="S553" s="228" t="s">
        <v>1451</v>
      </c>
      <c r="T553" s="228">
        <v>1</v>
      </c>
      <c r="U553" s="228" t="s">
        <v>296</v>
      </c>
      <c r="V553" s="236">
        <v>2006</v>
      </c>
      <c r="W553" s="233"/>
      <c r="X553" s="233"/>
      <c r="Y553" s="233"/>
      <c r="Z553" s="233"/>
      <c r="AA553" s="227"/>
      <c r="AB553" s="233"/>
      <c r="AC553" s="233"/>
      <c r="AD553" s="233"/>
      <c r="AE553" s="233"/>
      <c r="AF553" s="233"/>
      <c r="AG553" s="236"/>
      <c r="AH553" s="1316"/>
    </row>
    <row r="554" spans="1:34" s="1564" customFormat="1" ht="25.7" customHeight="1">
      <c r="A554" s="1449"/>
      <c r="B554" s="903"/>
      <c r="C554" s="227" t="s">
        <v>912</v>
      </c>
      <c r="D554" s="227" t="s">
        <v>21133</v>
      </c>
      <c r="E554" s="227" t="s">
        <v>8623</v>
      </c>
      <c r="F554" s="227" t="s">
        <v>912</v>
      </c>
      <c r="G554" s="227" t="s">
        <v>11005</v>
      </c>
      <c r="H554" s="227" t="s">
        <v>912</v>
      </c>
      <c r="I554" s="233"/>
      <c r="J554" s="233"/>
      <c r="K554" s="228">
        <v>300</v>
      </c>
      <c r="L554" s="228">
        <v>300</v>
      </c>
      <c r="M554" s="244">
        <v>300</v>
      </c>
      <c r="N554" s="323">
        <v>300</v>
      </c>
      <c r="O554" s="323">
        <v>300</v>
      </c>
      <c r="P554" s="233" t="s">
        <v>1451</v>
      </c>
      <c r="Q554" s="228">
        <v>1</v>
      </c>
      <c r="R554" s="228" t="s">
        <v>296</v>
      </c>
      <c r="S554" s="228" t="s">
        <v>1451</v>
      </c>
      <c r="T554" s="228">
        <v>1</v>
      </c>
      <c r="U554" s="228" t="s">
        <v>296</v>
      </c>
      <c r="V554" s="236">
        <v>2009</v>
      </c>
      <c r="W554" s="233"/>
      <c r="X554" s="233"/>
      <c r="Y554" s="233"/>
      <c r="Z554" s="233"/>
      <c r="AA554" s="227"/>
      <c r="AB554" s="233"/>
      <c r="AC554" s="233"/>
      <c r="AD554" s="233"/>
      <c r="AE554" s="233"/>
      <c r="AF554" s="233"/>
      <c r="AG554" s="236"/>
      <c r="AH554" s="1316"/>
    </row>
    <row r="555" spans="1:34" s="1564" customFormat="1" ht="25.7" customHeight="1">
      <c r="A555" s="1449"/>
      <c r="B555" s="903"/>
      <c r="C555" s="227" t="s">
        <v>912</v>
      </c>
      <c r="D555" s="227" t="s">
        <v>21134</v>
      </c>
      <c r="E555" s="227" t="s">
        <v>8624</v>
      </c>
      <c r="F555" s="227" t="s">
        <v>912</v>
      </c>
      <c r="G555" s="227" t="s">
        <v>11005</v>
      </c>
      <c r="H555" s="227" t="s">
        <v>912</v>
      </c>
      <c r="I555" s="233"/>
      <c r="J555" s="233"/>
      <c r="K555" s="228">
        <v>300</v>
      </c>
      <c r="L555" s="228">
        <v>300</v>
      </c>
      <c r="M555" s="244">
        <v>300</v>
      </c>
      <c r="N555" s="323">
        <v>300</v>
      </c>
      <c r="O555" s="323">
        <v>300</v>
      </c>
      <c r="P555" s="233" t="s">
        <v>1451</v>
      </c>
      <c r="Q555" s="228">
        <v>1</v>
      </c>
      <c r="R555" s="228" t="s">
        <v>296</v>
      </c>
      <c r="S555" s="228" t="s">
        <v>1451</v>
      </c>
      <c r="T555" s="228">
        <v>1</v>
      </c>
      <c r="U555" s="228" t="s">
        <v>296</v>
      </c>
      <c r="V555" s="236">
        <v>2009</v>
      </c>
      <c r="W555" s="233"/>
      <c r="X555" s="233"/>
      <c r="Y555" s="233"/>
      <c r="Z555" s="233"/>
      <c r="AA555" s="227"/>
      <c r="AB555" s="233"/>
      <c r="AC555" s="233"/>
      <c r="AD555" s="233"/>
      <c r="AE555" s="233"/>
      <c r="AF555" s="233"/>
      <c r="AG555" s="236"/>
      <c r="AH555" s="1316"/>
    </row>
    <row r="556" spans="1:34" s="1564" customFormat="1" ht="25.7" customHeight="1">
      <c r="A556" s="1449"/>
      <c r="B556" s="903"/>
      <c r="C556" s="227" t="s">
        <v>912</v>
      </c>
      <c r="D556" s="227" t="s">
        <v>21135</v>
      </c>
      <c r="E556" s="227" t="s">
        <v>8625</v>
      </c>
      <c r="F556" s="227" t="s">
        <v>912</v>
      </c>
      <c r="G556" s="227" t="s">
        <v>11006</v>
      </c>
      <c r="H556" s="227" t="s">
        <v>912</v>
      </c>
      <c r="I556" s="233"/>
      <c r="J556" s="400"/>
      <c r="K556" s="228">
        <v>600</v>
      </c>
      <c r="L556" s="228">
        <v>600</v>
      </c>
      <c r="M556" s="244">
        <v>600</v>
      </c>
      <c r="N556" s="323">
        <v>600</v>
      </c>
      <c r="O556" s="323">
        <v>600</v>
      </c>
      <c r="P556" s="233" t="s">
        <v>1451</v>
      </c>
      <c r="Q556" s="228">
        <v>2</v>
      </c>
      <c r="R556" s="228" t="s">
        <v>296</v>
      </c>
      <c r="S556" s="228" t="s">
        <v>1451</v>
      </c>
      <c r="T556" s="228">
        <v>2</v>
      </c>
      <c r="U556" s="228" t="s">
        <v>296</v>
      </c>
      <c r="V556" s="236">
        <v>2010</v>
      </c>
      <c r="W556" s="233"/>
      <c r="X556" s="233"/>
      <c r="Y556" s="233"/>
      <c r="Z556" s="233"/>
      <c r="AA556" s="227"/>
      <c r="AB556" s="233"/>
      <c r="AC556" s="233"/>
      <c r="AD556" s="233"/>
      <c r="AE556" s="233"/>
      <c r="AF556" s="233"/>
      <c r="AG556" s="236"/>
      <c r="AH556" s="1316"/>
    </row>
    <row r="557" spans="1:34" s="1564" customFormat="1" ht="25.7" customHeight="1">
      <c r="A557" s="1449"/>
      <c r="B557" s="903"/>
      <c r="C557" s="227" t="s">
        <v>912</v>
      </c>
      <c r="D557" s="227" t="s">
        <v>21136</v>
      </c>
      <c r="E557" s="227" t="s">
        <v>8626</v>
      </c>
      <c r="F557" s="227" t="s">
        <v>912</v>
      </c>
      <c r="G557" s="227" t="s">
        <v>11006</v>
      </c>
      <c r="H557" s="227" t="s">
        <v>912</v>
      </c>
      <c r="I557" s="233"/>
      <c r="J557" s="400"/>
      <c r="K557" s="228">
        <v>300</v>
      </c>
      <c r="L557" s="228">
        <v>300</v>
      </c>
      <c r="M557" s="244">
        <v>300</v>
      </c>
      <c r="N557" s="323">
        <v>300</v>
      </c>
      <c r="O557" s="323">
        <v>300</v>
      </c>
      <c r="P557" s="233" t="s">
        <v>1451</v>
      </c>
      <c r="Q557" s="228">
        <v>1</v>
      </c>
      <c r="R557" s="228" t="s">
        <v>296</v>
      </c>
      <c r="S557" s="228" t="s">
        <v>1451</v>
      </c>
      <c r="T557" s="228">
        <v>1</v>
      </c>
      <c r="U557" s="228" t="s">
        <v>296</v>
      </c>
      <c r="V557" s="236">
        <v>2004</v>
      </c>
      <c r="W557" s="233"/>
      <c r="X557" s="233"/>
      <c r="Y557" s="233"/>
      <c r="Z557" s="233"/>
      <c r="AA557" s="227"/>
      <c r="AB557" s="233"/>
      <c r="AC557" s="233"/>
      <c r="AD557" s="233"/>
      <c r="AE557" s="233"/>
      <c r="AF557" s="233"/>
      <c r="AG557" s="236"/>
      <c r="AH557" s="1316"/>
    </row>
    <row r="558" spans="1:34" s="1564" customFormat="1" ht="25.7" customHeight="1">
      <c r="A558" s="1449"/>
      <c r="B558" s="903"/>
      <c r="C558" s="227" t="s">
        <v>912</v>
      </c>
      <c r="D558" s="227" t="s">
        <v>21137</v>
      </c>
      <c r="E558" s="227" t="s">
        <v>8627</v>
      </c>
      <c r="F558" s="227" t="s">
        <v>912</v>
      </c>
      <c r="G558" s="227" t="s">
        <v>11006</v>
      </c>
      <c r="H558" s="227" t="s">
        <v>912</v>
      </c>
      <c r="I558" s="233"/>
      <c r="J558" s="400"/>
      <c r="K558" s="228">
        <v>300</v>
      </c>
      <c r="L558" s="228">
        <v>300</v>
      </c>
      <c r="M558" s="244">
        <v>300</v>
      </c>
      <c r="N558" s="323">
        <v>300</v>
      </c>
      <c r="O558" s="323">
        <v>300</v>
      </c>
      <c r="P558" s="233" t="s">
        <v>1451</v>
      </c>
      <c r="Q558" s="228">
        <v>1</v>
      </c>
      <c r="R558" s="228" t="s">
        <v>296</v>
      </c>
      <c r="S558" s="228" t="s">
        <v>1451</v>
      </c>
      <c r="T558" s="228">
        <v>1</v>
      </c>
      <c r="U558" s="228" t="s">
        <v>296</v>
      </c>
      <c r="V558" s="236">
        <v>2000</v>
      </c>
      <c r="W558" s="233"/>
      <c r="X558" s="233"/>
      <c r="Y558" s="233"/>
      <c r="Z558" s="233"/>
      <c r="AA558" s="227"/>
      <c r="AB558" s="233"/>
      <c r="AC558" s="233"/>
      <c r="AD558" s="233"/>
      <c r="AE558" s="233"/>
      <c r="AF558" s="233"/>
      <c r="AG558" s="236"/>
      <c r="AH558" s="1316"/>
    </row>
    <row r="559" spans="1:34" s="1564" customFormat="1" ht="25.7" customHeight="1">
      <c r="A559" s="1449"/>
      <c r="B559" s="903"/>
      <c r="C559" s="227" t="s">
        <v>912</v>
      </c>
      <c r="D559" s="227" t="s">
        <v>21138</v>
      </c>
      <c r="E559" s="227" t="s">
        <v>8628</v>
      </c>
      <c r="F559" s="227" t="s">
        <v>912</v>
      </c>
      <c r="G559" s="227" t="s">
        <v>11006</v>
      </c>
      <c r="H559" s="227" t="s">
        <v>912</v>
      </c>
      <c r="I559" s="233"/>
      <c r="J559" s="400"/>
      <c r="K559" s="228">
        <v>300</v>
      </c>
      <c r="L559" s="228">
        <v>300</v>
      </c>
      <c r="M559" s="244">
        <v>300</v>
      </c>
      <c r="N559" s="323">
        <v>300</v>
      </c>
      <c r="O559" s="323">
        <v>300</v>
      </c>
      <c r="P559" s="233" t="s">
        <v>1451</v>
      </c>
      <c r="Q559" s="228">
        <v>1</v>
      </c>
      <c r="R559" s="228" t="s">
        <v>296</v>
      </c>
      <c r="S559" s="228" t="s">
        <v>1451</v>
      </c>
      <c r="T559" s="228">
        <v>1</v>
      </c>
      <c r="U559" s="228" t="s">
        <v>296</v>
      </c>
      <c r="V559" s="236">
        <v>2011</v>
      </c>
      <c r="W559" s="233"/>
      <c r="X559" s="233"/>
      <c r="Y559" s="233"/>
      <c r="Z559" s="233"/>
      <c r="AA559" s="227"/>
      <c r="AB559" s="233"/>
      <c r="AC559" s="233"/>
      <c r="AD559" s="233"/>
      <c r="AE559" s="233"/>
      <c r="AF559" s="233"/>
      <c r="AG559" s="236"/>
      <c r="AH559" s="1316"/>
    </row>
    <row r="560" spans="1:34" s="1564" customFormat="1" ht="25.7" customHeight="1">
      <c r="A560" s="1449"/>
      <c r="B560" s="903"/>
      <c r="C560" s="227" t="s">
        <v>912</v>
      </c>
      <c r="D560" s="227" t="s">
        <v>21139</v>
      </c>
      <c r="E560" s="227" t="s">
        <v>8629</v>
      </c>
      <c r="F560" s="227" t="s">
        <v>912</v>
      </c>
      <c r="G560" s="227" t="s">
        <v>11006</v>
      </c>
      <c r="H560" s="227" t="s">
        <v>912</v>
      </c>
      <c r="I560" s="233"/>
      <c r="J560" s="400"/>
      <c r="K560" s="228">
        <v>300</v>
      </c>
      <c r="L560" s="228">
        <v>300</v>
      </c>
      <c r="M560" s="244">
        <v>300</v>
      </c>
      <c r="N560" s="323">
        <v>300</v>
      </c>
      <c r="O560" s="323">
        <v>300</v>
      </c>
      <c r="P560" s="233" t="s">
        <v>1451</v>
      </c>
      <c r="Q560" s="228">
        <v>1</v>
      </c>
      <c r="R560" s="228" t="s">
        <v>296</v>
      </c>
      <c r="S560" s="228" t="s">
        <v>1451</v>
      </c>
      <c r="T560" s="228">
        <v>1</v>
      </c>
      <c r="U560" s="228" t="s">
        <v>296</v>
      </c>
      <c r="V560" s="236">
        <v>2013</v>
      </c>
      <c r="W560" s="233"/>
      <c r="X560" s="233"/>
      <c r="Y560" s="233"/>
      <c r="Z560" s="233"/>
      <c r="AA560" s="227"/>
      <c r="AB560" s="233"/>
      <c r="AC560" s="233"/>
      <c r="AD560" s="233"/>
      <c r="AE560" s="233"/>
      <c r="AF560" s="233"/>
      <c r="AG560" s="236"/>
      <c r="AH560" s="1316"/>
    </row>
    <row r="561" spans="1:34" s="1564" customFormat="1" ht="25.7" customHeight="1">
      <c r="A561" s="1449"/>
      <c r="B561" s="903"/>
      <c r="C561" s="227" t="s">
        <v>912</v>
      </c>
      <c r="D561" s="227" t="s">
        <v>21140</v>
      </c>
      <c r="E561" s="227" t="s">
        <v>8630</v>
      </c>
      <c r="F561" s="227" t="s">
        <v>912</v>
      </c>
      <c r="G561" s="227" t="s">
        <v>11005</v>
      </c>
      <c r="H561" s="227" t="s">
        <v>912</v>
      </c>
      <c r="I561" s="233"/>
      <c r="J561" s="400"/>
      <c r="K561" s="228">
        <v>300</v>
      </c>
      <c r="L561" s="228">
        <v>300</v>
      </c>
      <c r="M561" s="244">
        <v>300</v>
      </c>
      <c r="N561" s="323">
        <v>300</v>
      </c>
      <c r="O561" s="323">
        <v>300</v>
      </c>
      <c r="P561" s="233" t="s">
        <v>1451</v>
      </c>
      <c r="Q561" s="228">
        <v>1</v>
      </c>
      <c r="R561" s="228" t="s">
        <v>296</v>
      </c>
      <c r="S561" s="228" t="s">
        <v>1451</v>
      </c>
      <c r="T561" s="228">
        <v>1</v>
      </c>
      <c r="U561" s="228" t="s">
        <v>296</v>
      </c>
      <c r="V561" s="236">
        <v>2005</v>
      </c>
      <c r="W561" s="233"/>
      <c r="X561" s="233"/>
      <c r="Y561" s="233"/>
      <c r="Z561" s="233"/>
      <c r="AA561" s="227"/>
      <c r="AB561" s="233"/>
      <c r="AC561" s="233"/>
      <c r="AD561" s="233"/>
      <c r="AE561" s="233"/>
      <c r="AF561" s="233"/>
      <c r="AG561" s="236"/>
      <c r="AH561" s="1316"/>
    </row>
    <row r="562" spans="1:34" s="1564" customFormat="1" ht="25.7" customHeight="1">
      <c r="A562" s="1449"/>
      <c r="B562" s="903"/>
      <c r="C562" s="227" t="s">
        <v>912</v>
      </c>
      <c r="D562" s="227" t="s">
        <v>21141</v>
      </c>
      <c r="E562" s="227" t="s">
        <v>8631</v>
      </c>
      <c r="F562" s="227" t="s">
        <v>912</v>
      </c>
      <c r="G562" s="227" t="s">
        <v>11007</v>
      </c>
      <c r="H562" s="227" t="s">
        <v>912</v>
      </c>
      <c r="I562" s="233"/>
      <c r="J562" s="400"/>
      <c r="K562" s="228">
        <v>1200</v>
      </c>
      <c r="L562" s="228">
        <v>1200</v>
      </c>
      <c r="M562" s="244">
        <v>1200</v>
      </c>
      <c r="N562" s="323">
        <v>1200</v>
      </c>
      <c r="O562" s="323">
        <v>1200</v>
      </c>
      <c r="P562" s="233" t="s">
        <v>8632</v>
      </c>
      <c r="Q562" s="228">
        <v>2</v>
      </c>
      <c r="R562" s="228" t="s">
        <v>296</v>
      </c>
      <c r="S562" s="228" t="s">
        <v>8632</v>
      </c>
      <c r="T562" s="228">
        <v>2</v>
      </c>
      <c r="U562" s="228" t="s">
        <v>296</v>
      </c>
      <c r="V562" s="236">
        <v>2003</v>
      </c>
      <c r="W562" s="233"/>
      <c r="X562" s="233"/>
      <c r="Y562" s="233"/>
      <c r="Z562" s="233"/>
      <c r="AA562" s="227"/>
      <c r="AB562" s="233"/>
      <c r="AC562" s="233"/>
      <c r="AD562" s="233"/>
      <c r="AE562" s="233"/>
      <c r="AF562" s="233"/>
      <c r="AG562" s="236"/>
      <c r="AH562" s="1316"/>
    </row>
    <row r="563" spans="1:34" s="1564" customFormat="1" ht="25.7" customHeight="1">
      <c r="A563" s="1449"/>
      <c r="B563" s="903"/>
      <c r="C563" s="227" t="s">
        <v>912</v>
      </c>
      <c r="D563" s="227" t="s">
        <v>21142</v>
      </c>
      <c r="E563" s="227" t="s">
        <v>8633</v>
      </c>
      <c r="F563" s="227" t="s">
        <v>912</v>
      </c>
      <c r="G563" s="227" t="s">
        <v>11008</v>
      </c>
      <c r="H563" s="227" t="s">
        <v>912</v>
      </c>
      <c r="I563" s="233"/>
      <c r="J563" s="400"/>
      <c r="K563" s="228">
        <v>340</v>
      </c>
      <c r="L563" s="228">
        <v>340</v>
      </c>
      <c r="M563" s="244">
        <v>340</v>
      </c>
      <c r="N563" s="323">
        <v>340</v>
      </c>
      <c r="O563" s="323">
        <v>340</v>
      </c>
      <c r="P563" s="233" t="s">
        <v>8634</v>
      </c>
      <c r="Q563" s="228">
        <v>1</v>
      </c>
      <c r="R563" s="228" t="s">
        <v>296</v>
      </c>
      <c r="S563" s="228" t="s">
        <v>8634</v>
      </c>
      <c r="T563" s="228">
        <v>1</v>
      </c>
      <c r="U563" s="228" t="s">
        <v>296</v>
      </c>
      <c r="V563" s="236">
        <v>2007</v>
      </c>
      <c r="W563" s="233"/>
      <c r="X563" s="233"/>
      <c r="Y563" s="233"/>
      <c r="Z563" s="233"/>
      <c r="AA563" s="227"/>
      <c r="AB563" s="233"/>
      <c r="AC563" s="233"/>
      <c r="AD563" s="233"/>
      <c r="AE563" s="233"/>
      <c r="AF563" s="233"/>
      <c r="AG563" s="236"/>
      <c r="AH563" s="1316"/>
    </row>
    <row r="564" spans="1:34" s="1564" customFormat="1" ht="25.7" customHeight="1">
      <c r="A564" s="1449"/>
      <c r="B564" s="903"/>
      <c r="C564" s="227" t="s">
        <v>912</v>
      </c>
      <c r="D564" s="227" t="s">
        <v>21143</v>
      </c>
      <c r="E564" s="227" t="s">
        <v>8635</v>
      </c>
      <c r="F564" s="227" t="s">
        <v>912</v>
      </c>
      <c r="G564" s="227" t="s">
        <v>11003</v>
      </c>
      <c r="H564" s="227" t="s">
        <v>912</v>
      </c>
      <c r="I564" s="233"/>
      <c r="J564" s="400"/>
      <c r="K564" s="228">
        <v>480</v>
      </c>
      <c r="L564" s="228">
        <v>480</v>
      </c>
      <c r="M564" s="244">
        <v>480</v>
      </c>
      <c r="N564" s="228">
        <v>480</v>
      </c>
      <c r="O564" s="228">
        <v>480</v>
      </c>
      <c r="P564" s="228">
        <v>480</v>
      </c>
      <c r="Q564" s="228">
        <v>1</v>
      </c>
      <c r="R564" s="228" t="s">
        <v>296</v>
      </c>
      <c r="S564" s="228">
        <v>480</v>
      </c>
      <c r="T564" s="228">
        <v>1</v>
      </c>
      <c r="U564" s="228" t="s">
        <v>296</v>
      </c>
      <c r="V564" s="236">
        <v>2009</v>
      </c>
      <c r="W564" s="233"/>
      <c r="X564" s="233"/>
      <c r="Y564" s="233"/>
      <c r="Z564" s="233"/>
      <c r="AA564" s="227"/>
      <c r="AB564" s="233"/>
      <c r="AC564" s="233"/>
      <c r="AD564" s="233"/>
      <c r="AE564" s="233"/>
      <c r="AF564" s="233"/>
      <c r="AG564" s="236"/>
      <c r="AH564" s="1316"/>
    </row>
    <row r="565" spans="1:34" s="1564" customFormat="1" ht="25.7" customHeight="1">
      <c r="A565" s="1449"/>
      <c r="B565" s="903"/>
      <c r="C565" s="227" t="s">
        <v>912</v>
      </c>
      <c r="D565" s="227" t="s">
        <v>21144</v>
      </c>
      <c r="E565" s="227" t="s">
        <v>8636</v>
      </c>
      <c r="F565" s="227" t="s">
        <v>912</v>
      </c>
      <c r="G565" s="227" t="s">
        <v>11003</v>
      </c>
      <c r="H565" s="227" t="s">
        <v>912</v>
      </c>
      <c r="I565" s="233"/>
      <c r="J565" s="400"/>
      <c r="K565" s="228">
        <v>460</v>
      </c>
      <c r="L565" s="228">
        <v>460</v>
      </c>
      <c r="M565" s="244">
        <v>460</v>
      </c>
      <c r="N565" s="228">
        <v>460</v>
      </c>
      <c r="O565" s="228">
        <v>460</v>
      </c>
      <c r="P565" s="228">
        <v>460</v>
      </c>
      <c r="Q565" s="228">
        <v>1</v>
      </c>
      <c r="R565" s="228" t="s">
        <v>296</v>
      </c>
      <c r="S565" s="228">
        <v>460</v>
      </c>
      <c r="T565" s="228">
        <v>1</v>
      </c>
      <c r="U565" s="228" t="s">
        <v>296</v>
      </c>
      <c r="V565" s="236">
        <v>2006</v>
      </c>
      <c r="W565" s="233"/>
      <c r="X565" s="233"/>
      <c r="Y565" s="233"/>
      <c r="Z565" s="233"/>
      <c r="AA565" s="227"/>
      <c r="AB565" s="233"/>
      <c r="AC565" s="233"/>
      <c r="AD565" s="233"/>
      <c r="AE565" s="233"/>
      <c r="AF565" s="233"/>
      <c r="AG565" s="236"/>
      <c r="AH565" s="1316"/>
    </row>
    <row r="566" spans="1:34" s="1564" customFormat="1" ht="25.7" customHeight="1">
      <c r="A566" s="1449"/>
      <c r="B566" s="903"/>
      <c r="C566" s="227" t="s">
        <v>912</v>
      </c>
      <c r="D566" s="227" t="s">
        <v>21145</v>
      </c>
      <c r="E566" s="227" t="s">
        <v>8637</v>
      </c>
      <c r="F566" s="227" t="s">
        <v>912</v>
      </c>
      <c r="G566" s="227" t="s">
        <v>11008</v>
      </c>
      <c r="H566" s="227" t="s">
        <v>912</v>
      </c>
      <c r="I566" s="233"/>
      <c r="J566" s="400"/>
      <c r="K566" s="228">
        <v>500</v>
      </c>
      <c r="L566" s="228">
        <v>500</v>
      </c>
      <c r="M566" s="244">
        <v>500</v>
      </c>
      <c r="N566" s="228">
        <v>500</v>
      </c>
      <c r="O566" s="228">
        <v>500</v>
      </c>
      <c r="P566" s="228" t="s">
        <v>8465</v>
      </c>
      <c r="Q566" s="228">
        <v>1</v>
      </c>
      <c r="R566" s="228" t="s">
        <v>296</v>
      </c>
      <c r="S566" s="228" t="s">
        <v>8465</v>
      </c>
      <c r="T566" s="228">
        <v>1</v>
      </c>
      <c r="U566" s="228" t="s">
        <v>296</v>
      </c>
      <c r="V566" s="236">
        <v>2009</v>
      </c>
      <c r="W566" s="233"/>
      <c r="X566" s="233"/>
      <c r="Y566" s="233"/>
      <c r="Z566" s="233"/>
      <c r="AA566" s="227"/>
      <c r="AB566" s="233"/>
      <c r="AC566" s="233"/>
      <c r="AD566" s="233"/>
      <c r="AE566" s="233"/>
      <c r="AF566" s="233"/>
      <c r="AG566" s="236"/>
      <c r="AH566" s="1316"/>
    </row>
    <row r="567" spans="1:34" s="1564" customFormat="1" ht="25.7" customHeight="1">
      <c r="A567" s="1449"/>
      <c r="B567" s="903"/>
      <c r="C567" s="227" t="s">
        <v>912</v>
      </c>
      <c r="D567" s="227" t="s">
        <v>21146</v>
      </c>
      <c r="E567" s="227" t="s">
        <v>8638</v>
      </c>
      <c r="F567" s="227" t="s">
        <v>912</v>
      </c>
      <c r="G567" s="227" t="s">
        <v>11009</v>
      </c>
      <c r="H567" s="227" t="s">
        <v>912</v>
      </c>
      <c r="I567" s="233"/>
      <c r="J567" s="400"/>
      <c r="K567" s="228">
        <v>374</v>
      </c>
      <c r="L567" s="228">
        <v>374</v>
      </c>
      <c r="M567" s="244">
        <v>374</v>
      </c>
      <c r="N567" s="228">
        <v>374</v>
      </c>
      <c r="O567" s="228">
        <v>374</v>
      </c>
      <c r="P567" s="228" t="s">
        <v>8639</v>
      </c>
      <c r="Q567" s="228">
        <v>1</v>
      </c>
      <c r="R567" s="228" t="s">
        <v>296</v>
      </c>
      <c r="S567" s="228" t="s">
        <v>8639</v>
      </c>
      <c r="T567" s="228">
        <v>1</v>
      </c>
      <c r="U567" s="228" t="s">
        <v>296</v>
      </c>
      <c r="V567" s="236">
        <v>2009</v>
      </c>
      <c r="W567" s="233"/>
      <c r="X567" s="233"/>
      <c r="Y567" s="233"/>
      <c r="Z567" s="233"/>
      <c r="AA567" s="227"/>
      <c r="AB567" s="233"/>
      <c r="AC567" s="233"/>
      <c r="AD567" s="233"/>
      <c r="AE567" s="233"/>
      <c r="AF567" s="233"/>
      <c r="AG567" s="236"/>
      <c r="AH567" s="1316"/>
    </row>
    <row r="568" spans="1:34" s="1564" customFormat="1" ht="25.7" customHeight="1">
      <c r="A568" s="1449"/>
      <c r="B568" s="903"/>
      <c r="C568" s="227" t="s">
        <v>912</v>
      </c>
      <c r="D568" s="227" t="s">
        <v>21147</v>
      </c>
      <c r="E568" s="227" t="s">
        <v>8640</v>
      </c>
      <c r="F568" s="227" t="s">
        <v>912</v>
      </c>
      <c r="G568" s="227" t="s">
        <v>11010</v>
      </c>
      <c r="H568" s="227" t="s">
        <v>912</v>
      </c>
      <c r="I568" s="233"/>
      <c r="J568" s="400"/>
      <c r="K568" s="228">
        <v>460</v>
      </c>
      <c r="L568" s="228">
        <v>460</v>
      </c>
      <c r="M568" s="244">
        <v>460</v>
      </c>
      <c r="N568" s="228">
        <v>460</v>
      </c>
      <c r="O568" s="228">
        <v>460</v>
      </c>
      <c r="P568" s="228" t="s">
        <v>8641</v>
      </c>
      <c r="Q568" s="228">
        <v>1</v>
      </c>
      <c r="R568" s="228" t="s">
        <v>296</v>
      </c>
      <c r="S568" s="228" t="s">
        <v>8641</v>
      </c>
      <c r="T568" s="228">
        <v>1</v>
      </c>
      <c r="U568" s="228" t="s">
        <v>296</v>
      </c>
      <c r="V568" s="236">
        <v>2010</v>
      </c>
      <c r="W568" s="233"/>
      <c r="X568" s="233"/>
      <c r="Y568" s="233"/>
      <c r="Z568" s="233"/>
      <c r="AA568" s="227"/>
      <c r="AB568" s="233"/>
      <c r="AC568" s="233"/>
      <c r="AD568" s="233"/>
      <c r="AE568" s="233"/>
      <c r="AF568" s="233"/>
      <c r="AG568" s="236"/>
      <c r="AH568" s="1316"/>
    </row>
    <row r="569" spans="1:34" s="1564" customFormat="1" ht="25.7" customHeight="1">
      <c r="A569" s="1449"/>
      <c r="B569" s="903"/>
      <c r="C569" s="227" t="s">
        <v>912</v>
      </c>
      <c r="D569" s="227" t="s">
        <v>21148</v>
      </c>
      <c r="E569" s="227" t="s">
        <v>8642</v>
      </c>
      <c r="F569" s="227" t="s">
        <v>912</v>
      </c>
      <c r="G569" s="227" t="s">
        <v>11010</v>
      </c>
      <c r="H569" s="227" t="s">
        <v>912</v>
      </c>
      <c r="I569" s="233"/>
      <c r="J569" s="400"/>
      <c r="K569" s="228">
        <v>300</v>
      </c>
      <c r="L569" s="228">
        <v>300</v>
      </c>
      <c r="M569" s="244">
        <v>300</v>
      </c>
      <c r="N569" s="228">
        <v>300</v>
      </c>
      <c r="O569" s="228">
        <v>300</v>
      </c>
      <c r="P569" s="228" t="s">
        <v>4038</v>
      </c>
      <c r="Q569" s="228">
        <v>1</v>
      </c>
      <c r="R569" s="228" t="s">
        <v>296</v>
      </c>
      <c r="S569" s="228" t="s">
        <v>4038</v>
      </c>
      <c r="T569" s="228">
        <v>1</v>
      </c>
      <c r="U569" s="228" t="s">
        <v>296</v>
      </c>
      <c r="V569" s="236">
        <v>2012</v>
      </c>
      <c r="W569" s="233"/>
      <c r="X569" s="233"/>
      <c r="Y569" s="233"/>
      <c r="Z569" s="233"/>
      <c r="AA569" s="227"/>
      <c r="AB569" s="233"/>
      <c r="AC569" s="233"/>
      <c r="AD569" s="233"/>
      <c r="AE569" s="233"/>
      <c r="AF569" s="233"/>
      <c r="AG569" s="236"/>
      <c r="AH569" s="1316"/>
    </row>
    <row r="570" spans="1:34" s="1564" customFormat="1" ht="25.7" customHeight="1">
      <c r="A570" s="1449"/>
      <c r="B570" s="903"/>
      <c r="C570" s="227" t="s">
        <v>912</v>
      </c>
      <c r="D570" s="227" t="s">
        <v>21149</v>
      </c>
      <c r="E570" s="227" t="s">
        <v>8643</v>
      </c>
      <c r="F570" s="227" t="s">
        <v>912</v>
      </c>
      <c r="G570" s="227" t="s">
        <v>11010</v>
      </c>
      <c r="H570" s="227" t="s">
        <v>912</v>
      </c>
      <c r="I570" s="233"/>
      <c r="J570" s="400"/>
      <c r="K570" s="228">
        <v>300</v>
      </c>
      <c r="L570" s="228">
        <v>300</v>
      </c>
      <c r="M570" s="244">
        <v>300</v>
      </c>
      <c r="N570" s="228">
        <v>300</v>
      </c>
      <c r="O570" s="228">
        <v>300</v>
      </c>
      <c r="P570" s="228" t="s">
        <v>4038</v>
      </c>
      <c r="Q570" s="228">
        <v>1</v>
      </c>
      <c r="R570" s="228" t="s">
        <v>296</v>
      </c>
      <c r="S570" s="228" t="s">
        <v>4038</v>
      </c>
      <c r="T570" s="228">
        <v>1</v>
      </c>
      <c r="U570" s="228" t="s">
        <v>296</v>
      </c>
      <c r="V570" s="236">
        <v>2012</v>
      </c>
      <c r="W570" s="233"/>
      <c r="X570" s="233"/>
      <c r="Y570" s="233"/>
      <c r="Z570" s="233"/>
      <c r="AA570" s="227"/>
      <c r="AB570" s="233"/>
      <c r="AC570" s="233"/>
      <c r="AD570" s="233"/>
      <c r="AE570" s="233"/>
      <c r="AF570" s="233"/>
      <c r="AG570" s="236"/>
      <c r="AH570" s="1316"/>
    </row>
    <row r="571" spans="1:34" s="1564" customFormat="1" ht="25.7" customHeight="1">
      <c r="A571" s="1449"/>
      <c r="B571" s="903"/>
      <c r="C571" s="227" t="s">
        <v>912</v>
      </c>
      <c r="D571" s="227" t="s">
        <v>21150</v>
      </c>
      <c r="E571" s="227" t="s">
        <v>11011</v>
      </c>
      <c r="F571" s="227" t="s">
        <v>912</v>
      </c>
      <c r="G571" s="227" t="s">
        <v>11012</v>
      </c>
      <c r="H571" s="227" t="s">
        <v>912</v>
      </c>
      <c r="I571" s="233"/>
      <c r="J571" s="400"/>
      <c r="K571" s="228">
        <v>374</v>
      </c>
      <c r="L571" s="228">
        <v>374</v>
      </c>
      <c r="M571" s="244">
        <v>374</v>
      </c>
      <c r="N571" s="228">
        <v>374</v>
      </c>
      <c r="O571" s="228">
        <v>374</v>
      </c>
      <c r="P571" s="228" t="s">
        <v>8639</v>
      </c>
      <c r="Q571" s="228">
        <v>1</v>
      </c>
      <c r="R571" s="228" t="s">
        <v>296</v>
      </c>
      <c r="S571" s="228" t="s">
        <v>8639</v>
      </c>
      <c r="T571" s="228">
        <v>1</v>
      </c>
      <c r="U571" s="228" t="s">
        <v>296</v>
      </c>
      <c r="V571" s="236">
        <v>2013</v>
      </c>
      <c r="W571" s="233"/>
      <c r="X571" s="233"/>
      <c r="Y571" s="233"/>
      <c r="Z571" s="233"/>
      <c r="AA571" s="227"/>
      <c r="AB571" s="233"/>
      <c r="AC571" s="233"/>
      <c r="AD571" s="233"/>
      <c r="AE571" s="233"/>
      <c r="AF571" s="233"/>
      <c r="AG571" s="236"/>
      <c r="AH571" s="1316"/>
    </row>
    <row r="572" spans="1:34" s="1564" customFormat="1" ht="25.7" customHeight="1">
      <c r="A572" s="1449"/>
      <c r="B572" s="903"/>
      <c r="C572" s="227" t="s">
        <v>912</v>
      </c>
      <c r="D572" s="227" t="s">
        <v>21151</v>
      </c>
      <c r="E572" s="227" t="s">
        <v>11013</v>
      </c>
      <c r="F572" s="227" t="s">
        <v>912</v>
      </c>
      <c r="G572" s="227" t="s">
        <v>11014</v>
      </c>
      <c r="H572" s="227" t="s">
        <v>912</v>
      </c>
      <c r="I572" s="233"/>
      <c r="J572" s="400"/>
      <c r="K572" s="228">
        <v>300</v>
      </c>
      <c r="L572" s="228">
        <v>300</v>
      </c>
      <c r="M572" s="244">
        <v>300</v>
      </c>
      <c r="N572" s="228">
        <v>300</v>
      </c>
      <c r="O572" s="228">
        <v>300</v>
      </c>
      <c r="P572" s="228" t="s">
        <v>1451</v>
      </c>
      <c r="Q572" s="228">
        <v>2</v>
      </c>
      <c r="R572" s="228" t="s">
        <v>296</v>
      </c>
      <c r="S572" s="228" t="s">
        <v>1451</v>
      </c>
      <c r="T572" s="228">
        <v>2</v>
      </c>
      <c r="U572" s="228" t="s">
        <v>296</v>
      </c>
      <c r="V572" s="236">
        <v>2009</v>
      </c>
      <c r="W572" s="233"/>
      <c r="X572" s="233"/>
      <c r="Y572" s="233"/>
      <c r="Z572" s="233"/>
      <c r="AA572" s="227"/>
      <c r="AB572" s="233"/>
      <c r="AC572" s="233"/>
      <c r="AD572" s="233"/>
      <c r="AE572" s="233"/>
      <c r="AF572" s="233"/>
      <c r="AG572" s="236"/>
      <c r="AH572" s="1316"/>
    </row>
    <row r="573" spans="1:34" s="1564" customFormat="1" ht="25.7" customHeight="1">
      <c r="A573" s="1449"/>
      <c r="B573" s="903"/>
      <c r="C573" s="227" t="s">
        <v>912</v>
      </c>
      <c r="D573" s="227" t="s">
        <v>21152</v>
      </c>
      <c r="E573" s="227" t="s">
        <v>8644</v>
      </c>
      <c r="F573" s="227" t="s">
        <v>912</v>
      </c>
      <c r="G573" s="227" t="s">
        <v>11003</v>
      </c>
      <c r="H573" s="227" t="s">
        <v>912</v>
      </c>
      <c r="I573" s="233"/>
      <c r="J573" s="400"/>
      <c r="K573" s="228">
        <v>500</v>
      </c>
      <c r="L573" s="228">
        <v>500</v>
      </c>
      <c r="M573" s="244">
        <v>500</v>
      </c>
      <c r="N573" s="228">
        <v>500</v>
      </c>
      <c r="O573" s="228">
        <v>500</v>
      </c>
      <c r="P573" s="228" t="s">
        <v>8465</v>
      </c>
      <c r="Q573" s="228">
        <v>1</v>
      </c>
      <c r="R573" s="228" t="s">
        <v>296</v>
      </c>
      <c r="S573" s="228" t="s">
        <v>8465</v>
      </c>
      <c r="T573" s="228">
        <v>1</v>
      </c>
      <c r="U573" s="228" t="s">
        <v>296</v>
      </c>
      <c r="V573" s="236">
        <v>2010</v>
      </c>
      <c r="W573" s="233"/>
      <c r="X573" s="233"/>
      <c r="Y573" s="233"/>
      <c r="Z573" s="233"/>
      <c r="AA573" s="227"/>
      <c r="AB573" s="233"/>
      <c r="AC573" s="233"/>
      <c r="AD573" s="233"/>
      <c r="AE573" s="233"/>
      <c r="AF573" s="233"/>
      <c r="AG573" s="236"/>
      <c r="AH573" s="1316"/>
    </row>
    <row r="574" spans="1:34" s="1564" customFormat="1" ht="25.7" customHeight="1">
      <c r="A574" s="1449"/>
      <c r="B574" s="903"/>
      <c r="C574" s="227" t="s">
        <v>912</v>
      </c>
      <c r="D574" s="227" t="s">
        <v>21153</v>
      </c>
      <c r="E574" s="227" t="s">
        <v>8645</v>
      </c>
      <c r="F574" s="227" t="s">
        <v>912</v>
      </c>
      <c r="G574" s="227" t="s">
        <v>11004</v>
      </c>
      <c r="H574" s="227" t="s">
        <v>912</v>
      </c>
      <c r="I574" s="233"/>
      <c r="J574" s="400"/>
      <c r="K574" s="228">
        <v>500</v>
      </c>
      <c r="L574" s="228">
        <v>500</v>
      </c>
      <c r="M574" s="244">
        <v>500</v>
      </c>
      <c r="N574" s="228">
        <v>500</v>
      </c>
      <c r="O574" s="228">
        <v>500</v>
      </c>
      <c r="P574" s="228" t="s">
        <v>8465</v>
      </c>
      <c r="Q574" s="228">
        <v>1</v>
      </c>
      <c r="R574" s="228" t="s">
        <v>296</v>
      </c>
      <c r="S574" s="228" t="s">
        <v>8465</v>
      </c>
      <c r="T574" s="228">
        <v>1</v>
      </c>
      <c r="U574" s="228" t="s">
        <v>296</v>
      </c>
      <c r="V574" s="236">
        <v>2010</v>
      </c>
      <c r="W574" s="233"/>
      <c r="X574" s="233"/>
      <c r="Y574" s="233"/>
      <c r="Z574" s="233"/>
      <c r="AA574" s="227"/>
      <c r="AB574" s="233"/>
      <c r="AC574" s="233"/>
      <c r="AD574" s="233"/>
      <c r="AE574" s="233"/>
      <c r="AF574" s="233"/>
      <c r="AG574" s="236"/>
      <c r="AH574" s="1316"/>
    </row>
    <row r="575" spans="1:34" s="1564" customFormat="1" ht="25.7" customHeight="1">
      <c r="A575" s="1449"/>
      <c r="B575" s="903"/>
      <c r="C575" s="227" t="s">
        <v>912</v>
      </c>
      <c r="D575" s="227" t="s">
        <v>21154</v>
      </c>
      <c r="E575" s="227" t="s">
        <v>8646</v>
      </c>
      <c r="F575" s="227" t="s">
        <v>912</v>
      </c>
      <c r="G575" s="227" t="s">
        <v>11004</v>
      </c>
      <c r="H575" s="227" t="s">
        <v>912</v>
      </c>
      <c r="I575" s="233"/>
      <c r="J575" s="400"/>
      <c r="K575" s="228">
        <v>500</v>
      </c>
      <c r="L575" s="228">
        <v>500</v>
      </c>
      <c r="M575" s="244">
        <v>500</v>
      </c>
      <c r="N575" s="228">
        <v>500</v>
      </c>
      <c r="O575" s="228">
        <v>500</v>
      </c>
      <c r="P575" s="228" t="s">
        <v>8465</v>
      </c>
      <c r="Q575" s="228">
        <v>1</v>
      </c>
      <c r="R575" s="228" t="s">
        <v>296</v>
      </c>
      <c r="S575" s="228" t="s">
        <v>8465</v>
      </c>
      <c r="T575" s="228">
        <v>1</v>
      </c>
      <c r="U575" s="228" t="s">
        <v>296</v>
      </c>
      <c r="V575" s="236">
        <v>2010</v>
      </c>
      <c r="W575" s="233"/>
      <c r="X575" s="233"/>
      <c r="Y575" s="233"/>
      <c r="Z575" s="233"/>
      <c r="AA575" s="227"/>
      <c r="AB575" s="233"/>
      <c r="AC575" s="233"/>
      <c r="AD575" s="233"/>
      <c r="AE575" s="233"/>
      <c r="AF575" s="233"/>
      <c r="AG575" s="236"/>
      <c r="AH575" s="1316"/>
    </row>
    <row r="576" spans="1:34" s="1564" customFormat="1" ht="25.7" customHeight="1">
      <c r="A576" s="1449"/>
      <c r="B576" s="903"/>
      <c r="C576" s="227" t="s">
        <v>912</v>
      </c>
      <c r="D576" s="227" t="s">
        <v>21155</v>
      </c>
      <c r="E576" s="227" t="s">
        <v>8647</v>
      </c>
      <c r="F576" s="227" t="s">
        <v>912</v>
      </c>
      <c r="G576" s="227" t="s">
        <v>11015</v>
      </c>
      <c r="H576" s="227" t="s">
        <v>912</v>
      </c>
      <c r="I576" s="233"/>
      <c r="J576" s="400"/>
      <c r="K576" s="228">
        <v>500</v>
      </c>
      <c r="L576" s="228">
        <v>500</v>
      </c>
      <c r="M576" s="244">
        <v>500</v>
      </c>
      <c r="N576" s="228">
        <v>500</v>
      </c>
      <c r="O576" s="228">
        <v>500</v>
      </c>
      <c r="P576" s="228" t="s">
        <v>8465</v>
      </c>
      <c r="Q576" s="228">
        <v>1</v>
      </c>
      <c r="R576" s="228" t="s">
        <v>296</v>
      </c>
      <c r="S576" s="228" t="s">
        <v>8465</v>
      </c>
      <c r="T576" s="228">
        <v>1</v>
      </c>
      <c r="U576" s="228" t="s">
        <v>296</v>
      </c>
      <c r="V576" s="236">
        <v>2011</v>
      </c>
      <c r="W576" s="233"/>
      <c r="X576" s="233"/>
      <c r="Y576" s="233"/>
      <c r="Z576" s="233"/>
      <c r="AA576" s="227"/>
      <c r="AB576" s="233"/>
      <c r="AC576" s="233"/>
      <c r="AD576" s="233"/>
      <c r="AE576" s="233"/>
      <c r="AF576" s="233"/>
      <c r="AG576" s="236"/>
      <c r="AH576" s="1316"/>
    </row>
    <row r="577" spans="1:34" s="1564" customFormat="1" ht="25.7" customHeight="1">
      <c r="A577" s="1449"/>
      <c r="B577" s="903"/>
      <c r="C577" s="227" t="s">
        <v>912</v>
      </c>
      <c r="D577" s="227" t="s">
        <v>21156</v>
      </c>
      <c r="E577" s="227" t="s">
        <v>8648</v>
      </c>
      <c r="F577" s="227" t="s">
        <v>912</v>
      </c>
      <c r="G577" s="227" t="s">
        <v>11009</v>
      </c>
      <c r="H577" s="227" t="s">
        <v>912</v>
      </c>
      <c r="I577" s="233"/>
      <c r="J577" s="400"/>
      <c r="K577" s="228">
        <v>300</v>
      </c>
      <c r="L577" s="228">
        <v>300</v>
      </c>
      <c r="M577" s="244">
        <v>300</v>
      </c>
      <c r="N577" s="228">
        <v>300</v>
      </c>
      <c r="O577" s="228">
        <v>300</v>
      </c>
      <c r="P577" s="228" t="s">
        <v>8465</v>
      </c>
      <c r="Q577" s="228">
        <v>1</v>
      </c>
      <c r="R577" s="228" t="s">
        <v>296</v>
      </c>
      <c r="S577" s="228" t="s">
        <v>8465</v>
      </c>
      <c r="T577" s="228">
        <v>1</v>
      </c>
      <c r="U577" s="228" t="s">
        <v>296</v>
      </c>
      <c r="V577" s="236">
        <v>2011</v>
      </c>
      <c r="W577" s="233"/>
      <c r="X577" s="233"/>
      <c r="Y577" s="233"/>
      <c r="Z577" s="233"/>
      <c r="AA577" s="227"/>
      <c r="AB577" s="233"/>
      <c r="AC577" s="233"/>
      <c r="AD577" s="233"/>
      <c r="AE577" s="233"/>
      <c r="AF577" s="233"/>
      <c r="AG577" s="236"/>
      <c r="AH577" s="1316"/>
    </row>
    <row r="578" spans="1:34" s="1564" customFormat="1" ht="25.7" customHeight="1">
      <c r="A578" s="1449"/>
      <c r="B578" s="903"/>
      <c r="C578" s="227" t="s">
        <v>912</v>
      </c>
      <c r="D578" s="227" t="s">
        <v>21157</v>
      </c>
      <c r="E578" s="227" t="s">
        <v>8649</v>
      </c>
      <c r="F578" s="227" t="s">
        <v>912</v>
      </c>
      <c r="G578" s="227" t="s">
        <v>11016</v>
      </c>
      <c r="H578" s="227" t="s">
        <v>912</v>
      </c>
      <c r="I578" s="233"/>
      <c r="J578" s="400"/>
      <c r="K578" s="228">
        <v>300</v>
      </c>
      <c r="L578" s="228">
        <v>300</v>
      </c>
      <c r="M578" s="244">
        <v>300</v>
      </c>
      <c r="N578" s="228">
        <v>300</v>
      </c>
      <c r="O578" s="228">
        <v>300</v>
      </c>
      <c r="P578" s="228" t="s">
        <v>1451</v>
      </c>
      <c r="Q578" s="228">
        <v>1</v>
      </c>
      <c r="R578" s="228" t="s">
        <v>296</v>
      </c>
      <c r="S578" s="228" t="s">
        <v>1451</v>
      </c>
      <c r="T578" s="228">
        <v>1</v>
      </c>
      <c r="U578" s="228" t="s">
        <v>296</v>
      </c>
      <c r="V578" s="236">
        <v>2015</v>
      </c>
      <c r="W578" s="233"/>
      <c r="X578" s="233"/>
      <c r="Y578" s="233"/>
      <c r="Z578" s="233"/>
      <c r="AA578" s="227"/>
      <c r="AB578" s="233"/>
      <c r="AC578" s="233"/>
      <c r="AD578" s="233"/>
      <c r="AE578" s="233"/>
      <c r="AF578" s="233"/>
      <c r="AG578" s="236"/>
      <c r="AH578" s="1316"/>
    </row>
    <row r="579" spans="1:34" s="1564" customFormat="1" ht="25.7" customHeight="1">
      <c r="A579" s="1449"/>
      <c r="B579" s="903"/>
      <c r="C579" s="227" t="s">
        <v>912</v>
      </c>
      <c r="D579" s="227" t="s">
        <v>21158</v>
      </c>
      <c r="E579" s="227" t="s">
        <v>8650</v>
      </c>
      <c r="F579" s="227" t="s">
        <v>912</v>
      </c>
      <c r="G579" s="227" t="s">
        <v>11007</v>
      </c>
      <c r="H579" s="227" t="s">
        <v>912</v>
      </c>
      <c r="I579" s="233"/>
      <c r="J579" s="400"/>
      <c r="K579" s="228">
        <v>414</v>
      </c>
      <c r="L579" s="228">
        <v>414</v>
      </c>
      <c r="M579" s="244">
        <v>414</v>
      </c>
      <c r="N579" s="228">
        <v>414</v>
      </c>
      <c r="O579" s="228">
        <v>414</v>
      </c>
      <c r="P579" s="228" t="s">
        <v>3939</v>
      </c>
      <c r="Q579" s="228">
        <v>1</v>
      </c>
      <c r="R579" s="228" t="s">
        <v>296</v>
      </c>
      <c r="S579" s="228" t="s">
        <v>3939</v>
      </c>
      <c r="T579" s="228">
        <v>1</v>
      </c>
      <c r="U579" s="228" t="s">
        <v>296</v>
      </c>
      <c r="V579" s="236">
        <v>2015</v>
      </c>
      <c r="W579" s="233"/>
      <c r="X579" s="233"/>
      <c r="Y579" s="233"/>
      <c r="Z579" s="233"/>
      <c r="AA579" s="227"/>
      <c r="AB579" s="233"/>
      <c r="AC579" s="233"/>
      <c r="AD579" s="233"/>
      <c r="AE579" s="233"/>
      <c r="AF579" s="233"/>
      <c r="AG579" s="236"/>
      <c r="AH579" s="1316"/>
    </row>
    <row r="580" spans="1:34" s="1564" customFormat="1" ht="25.7" customHeight="1">
      <c r="A580" s="1449"/>
      <c r="B580" s="903"/>
      <c r="C580" s="227" t="s">
        <v>912</v>
      </c>
      <c r="D580" s="227" t="s">
        <v>21159</v>
      </c>
      <c r="E580" s="227" t="s">
        <v>8651</v>
      </c>
      <c r="F580" s="227" t="s">
        <v>912</v>
      </c>
      <c r="G580" s="227" t="s">
        <v>11007</v>
      </c>
      <c r="H580" s="227" t="s">
        <v>912</v>
      </c>
      <c r="I580" s="233"/>
      <c r="J580" s="400"/>
      <c r="K580" s="228">
        <v>340</v>
      </c>
      <c r="L580" s="228">
        <v>340</v>
      </c>
      <c r="M580" s="244">
        <v>340</v>
      </c>
      <c r="N580" s="228">
        <v>340</v>
      </c>
      <c r="O580" s="228">
        <v>340</v>
      </c>
      <c r="P580" s="228" t="s">
        <v>8634</v>
      </c>
      <c r="Q580" s="228">
        <v>1</v>
      </c>
      <c r="R580" s="228" t="s">
        <v>296</v>
      </c>
      <c r="S580" s="228" t="s">
        <v>8634</v>
      </c>
      <c r="T580" s="228">
        <v>1</v>
      </c>
      <c r="U580" s="228" t="s">
        <v>296</v>
      </c>
      <c r="V580" s="236">
        <v>2010</v>
      </c>
      <c r="W580" s="233"/>
      <c r="X580" s="233"/>
      <c r="Y580" s="233"/>
      <c r="Z580" s="233"/>
      <c r="AA580" s="227"/>
      <c r="AB580" s="233"/>
      <c r="AC580" s="233"/>
      <c r="AD580" s="233"/>
      <c r="AE580" s="233"/>
      <c r="AF580" s="233"/>
      <c r="AG580" s="236"/>
      <c r="AH580" s="1316"/>
    </row>
    <row r="581" spans="1:34" s="1564" customFormat="1" ht="25.7" customHeight="1">
      <c r="A581" s="1449"/>
      <c r="B581" s="903"/>
      <c r="C581" s="227" t="s">
        <v>912</v>
      </c>
      <c r="D581" s="227" t="s">
        <v>21160</v>
      </c>
      <c r="E581" s="227" t="s">
        <v>9875</v>
      </c>
      <c r="F581" s="227" t="s">
        <v>912</v>
      </c>
      <c r="G581" s="227" t="s">
        <v>11007</v>
      </c>
      <c r="H581" s="227" t="s">
        <v>912</v>
      </c>
      <c r="I581" s="233"/>
      <c r="J581" s="400"/>
      <c r="K581" s="228">
        <v>300</v>
      </c>
      <c r="L581" s="228"/>
      <c r="M581" s="244"/>
      <c r="N581" s="228">
        <v>300</v>
      </c>
      <c r="O581" s="228">
        <v>300</v>
      </c>
      <c r="P581" s="228" t="s">
        <v>1451</v>
      </c>
      <c r="Q581" s="228">
        <v>1</v>
      </c>
      <c r="R581" s="228" t="s">
        <v>296</v>
      </c>
      <c r="S581" s="228" t="s">
        <v>1451</v>
      </c>
      <c r="T581" s="228">
        <v>1</v>
      </c>
      <c r="U581" s="228" t="s">
        <v>296</v>
      </c>
      <c r="V581" s="236">
        <v>2014</v>
      </c>
      <c r="W581" s="233"/>
      <c r="X581" s="233"/>
      <c r="Y581" s="233"/>
      <c r="Z581" s="233"/>
      <c r="AA581" s="227"/>
      <c r="AB581" s="233"/>
      <c r="AC581" s="233"/>
      <c r="AD581" s="233"/>
      <c r="AE581" s="233"/>
      <c r="AF581" s="233"/>
      <c r="AG581" s="236"/>
      <c r="AH581" s="1316"/>
    </row>
    <row r="582" spans="1:34" s="1564" customFormat="1" ht="25.7" customHeight="1">
      <c r="A582" s="1449"/>
      <c r="B582" s="903"/>
      <c r="C582" s="227" t="s">
        <v>912</v>
      </c>
      <c r="D582" s="227" t="s">
        <v>21161</v>
      </c>
      <c r="E582" s="227" t="s">
        <v>8652</v>
      </c>
      <c r="F582" s="227" t="s">
        <v>912</v>
      </c>
      <c r="G582" s="227" t="s">
        <v>11017</v>
      </c>
      <c r="H582" s="227" t="s">
        <v>912</v>
      </c>
      <c r="I582" s="233"/>
      <c r="J582" s="400"/>
      <c r="K582" s="228">
        <v>300</v>
      </c>
      <c r="L582" s="228">
        <v>300</v>
      </c>
      <c r="M582" s="244">
        <v>300</v>
      </c>
      <c r="N582" s="228">
        <v>300</v>
      </c>
      <c r="O582" s="228">
        <v>300</v>
      </c>
      <c r="P582" s="228" t="s">
        <v>1451</v>
      </c>
      <c r="Q582" s="228">
        <v>1</v>
      </c>
      <c r="R582" s="228" t="s">
        <v>296</v>
      </c>
      <c r="S582" s="228" t="s">
        <v>1451</v>
      </c>
      <c r="T582" s="228">
        <v>1</v>
      </c>
      <c r="U582" s="228" t="s">
        <v>296</v>
      </c>
      <c r="V582" s="236">
        <v>2010</v>
      </c>
      <c r="W582" s="233"/>
      <c r="X582" s="233"/>
      <c r="Y582" s="233"/>
      <c r="Z582" s="233"/>
      <c r="AA582" s="227"/>
      <c r="AB582" s="233"/>
      <c r="AC582" s="233"/>
      <c r="AD582" s="233"/>
      <c r="AE582" s="233"/>
      <c r="AF582" s="233"/>
      <c r="AG582" s="236"/>
      <c r="AH582" s="1316"/>
    </row>
    <row r="583" spans="1:34" s="1564" customFormat="1" ht="25.7" customHeight="1">
      <c r="A583" s="1449"/>
      <c r="B583" s="903"/>
      <c r="C583" s="227" t="s">
        <v>912</v>
      </c>
      <c r="D583" s="227" t="s">
        <v>21162</v>
      </c>
      <c r="E583" s="227" t="s">
        <v>8653</v>
      </c>
      <c r="F583" s="227" t="s">
        <v>912</v>
      </c>
      <c r="G583" s="227" t="s">
        <v>11017</v>
      </c>
      <c r="H583" s="227" t="s">
        <v>912</v>
      </c>
      <c r="I583" s="233"/>
      <c r="J583" s="400"/>
      <c r="K583" s="228">
        <v>300</v>
      </c>
      <c r="L583" s="228">
        <v>300</v>
      </c>
      <c r="M583" s="244">
        <v>300</v>
      </c>
      <c r="N583" s="233">
        <v>300</v>
      </c>
      <c r="O583" s="301">
        <v>300</v>
      </c>
      <c r="P583" s="233" t="s">
        <v>1451</v>
      </c>
      <c r="Q583" s="228">
        <v>1</v>
      </c>
      <c r="R583" s="228" t="s">
        <v>296</v>
      </c>
      <c r="S583" s="228" t="s">
        <v>1451</v>
      </c>
      <c r="T583" s="228">
        <v>1</v>
      </c>
      <c r="U583" s="228" t="s">
        <v>296</v>
      </c>
      <c r="V583" s="236">
        <v>2009</v>
      </c>
      <c r="W583" s="233"/>
      <c r="X583" s="233"/>
      <c r="Y583" s="233"/>
      <c r="Z583" s="233"/>
      <c r="AA583" s="227"/>
      <c r="AB583" s="233"/>
      <c r="AC583" s="233"/>
      <c r="AD583" s="233"/>
      <c r="AE583" s="233"/>
      <c r="AF583" s="233"/>
      <c r="AG583" s="236"/>
      <c r="AH583" s="1316"/>
    </row>
    <row r="584" spans="1:34" s="1564" customFormat="1" ht="25.7" customHeight="1">
      <c r="A584" s="1449"/>
      <c r="B584" s="903"/>
      <c r="C584" s="227" t="s">
        <v>912</v>
      </c>
      <c r="D584" s="227" t="s">
        <v>21163</v>
      </c>
      <c r="E584" s="227" t="s">
        <v>8654</v>
      </c>
      <c r="F584" s="227" t="s">
        <v>912</v>
      </c>
      <c r="G584" s="227" t="s">
        <v>11017</v>
      </c>
      <c r="H584" s="227" t="s">
        <v>912</v>
      </c>
      <c r="I584" s="233"/>
      <c r="J584" s="400"/>
      <c r="K584" s="644">
        <v>300</v>
      </c>
      <c r="L584" s="644">
        <v>300</v>
      </c>
      <c r="M584" s="244">
        <v>300</v>
      </c>
      <c r="N584" s="233">
        <v>300</v>
      </c>
      <c r="O584" s="301">
        <v>300</v>
      </c>
      <c r="P584" s="233" t="s">
        <v>1451</v>
      </c>
      <c r="Q584" s="323">
        <v>1</v>
      </c>
      <c r="R584" s="323" t="s">
        <v>296</v>
      </c>
      <c r="S584" s="228" t="s">
        <v>1451</v>
      </c>
      <c r="T584" s="228">
        <v>1</v>
      </c>
      <c r="U584" s="228" t="s">
        <v>296</v>
      </c>
      <c r="V584" s="323">
        <v>2009</v>
      </c>
      <c r="W584" s="233"/>
      <c r="X584" s="233"/>
      <c r="Y584" s="233"/>
      <c r="Z584" s="233"/>
      <c r="AA584" s="227"/>
      <c r="AB584" s="233"/>
      <c r="AC584" s="233"/>
      <c r="AD584" s="233"/>
      <c r="AE584" s="233"/>
      <c r="AF584" s="233"/>
      <c r="AG584" s="236"/>
      <c r="AH584" s="1316"/>
    </row>
    <row r="585" spans="1:34" s="1564" customFormat="1" ht="25.7" customHeight="1">
      <c r="A585" s="1449"/>
      <c r="B585" s="903"/>
      <c r="C585" s="227" t="s">
        <v>912</v>
      </c>
      <c r="D585" s="227" t="s">
        <v>21164</v>
      </c>
      <c r="E585" s="227" t="s">
        <v>9876</v>
      </c>
      <c r="F585" s="227" t="s">
        <v>912</v>
      </c>
      <c r="G585" s="227" t="s">
        <v>11017</v>
      </c>
      <c r="H585" s="227" t="s">
        <v>912</v>
      </c>
      <c r="I585" s="233"/>
      <c r="J585" s="400"/>
      <c r="K585" s="644">
        <v>300</v>
      </c>
      <c r="L585" s="644"/>
      <c r="M585" s="244"/>
      <c r="N585" s="233">
        <v>300</v>
      </c>
      <c r="O585" s="301">
        <v>300</v>
      </c>
      <c r="P585" s="233" t="s">
        <v>1451</v>
      </c>
      <c r="Q585" s="323">
        <v>1</v>
      </c>
      <c r="R585" s="323" t="s">
        <v>296</v>
      </c>
      <c r="S585" s="228" t="s">
        <v>1451</v>
      </c>
      <c r="T585" s="228">
        <v>1</v>
      </c>
      <c r="U585" s="228" t="s">
        <v>296</v>
      </c>
      <c r="V585" s="323">
        <v>2009</v>
      </c>
      <c r="W585" s="233"/>
      <c r="X585" s="233"/>
      <c r="Y585" s="233"/>
      <c r="Z585" s="233"/>
      <c r="AA585" s="227"/>
      <c r="AB585" s="233"/>
      <c r="AC585" s="233"/>
      <c r="AD585" s="233"/>
      <c r="AE585" s="233"/>
      <c r="AF585" s="233"/>
      <c r="AG585" s="236"/>
      <c r="AH585" s="1316"/>
    </row>
    <row r="586" spans="1:34" s="1564" customFormat="1" ht="25.7" customHeight="1">
      <c r="A586" s="1449"/>
      <c r="B586" s="903"/>
      <c r="C586" s="227" t="s">
        <v>912</v>
      </c>
      <c r="D586" s="227" t="s">
        <v>21165</v>
      </c>
      <c r="E586" s="227" t="s">
        <v>8655</v>
      </c>
      <c r="F586" s="227" t="s">
        <v>912</v>
      </c>
      <c r="G586" s="227" t="s">
        <v>11010</v>
      </c>
      <c r="H586" s="227" t="s">
        <v>912</v>
      </c>
      <c r="I586" s="233"/>
      <c r="J586" s="400"/>
      <c r="K586" s="644">
        <v>960</v>
      </c>
      <c r="L586" s="644">
        <v>960</v>
      </c>
      <c r="M586" s="244">
        <v>960</v>
      </c>
      <c r="N586" s="233">
        <v>960</v>
      </c>
      <c r="O586" s="301">
        <v>960</v>
      </c>
      <c r="P586" s="233" t="s">
        <v>4007</v>
      </c>
      <c r="Q586" s="323">
        <v>2</v>
      </c>
      <c r="R586" s="323" t="s">
        <v>296</v>
      </c>
      <c r="S586" s="228" t="s">
        <v>4007</v>
      </c>
      <c r="T586" s="228">
        <v>2</v>
      </c>
      <c r="U586" s="228" t="s">
        <v>296</v>
      </c>
      <c r="V586" s="323">
        <v>2010</v>
      </c>
      <c r="W586" s="233"/>
      <c r="X586" s="233"/>
      <c r="Y586" s="233"/>
      <c r="Z586" s="233"/>
      <c r="AA586" s="227"/>
      <c r="AB586" s="233"/>
      <c r="AC586" s="233"/>
      <c r="AD586" s="233"/>
      <c r="AE586" s="233"/>
      <c r="AF586" s="233"/>
      <c r="AG586" s="236"/>
      <c r="AH586" s="1316"/>
    </row>
    <row r="587" spans="1:34" s="1564" customFormat="1" ht="25.7" customHeight="1">
      <c r="A587" s="1449"/>
      <c r="B587" s="903"/>
      <c r="C587" s="227" t="s">
        <v>912</v>
      </c>
      <c r="D587" s="227" t="s">
        <v>20002</v>
      </c>
      <c r="E587" s="227" t="s">
        <v>8656</v>
      </c>
      <c r="F587" s="227" t="s">
        <v>912</v>
      </c>
      <c r="G587" s="227" t="s">
        <v>11018</v>
      </c>
      <c r="H587" s="227" t="s">
        <v>912</v>
      </c>
      <c r="I587" s="233"/>
      <c r="J587" s="400"/>
      <c r="K587" s="644">
        <v>550</v>
      </c>
      <c r="L587" s="644">
        <v>550</v>
      </c>
      <c r="M587" s="244">
        <v>550</v>
      </c>
      <c r="N587" s="644">
        <v>550</v>
      </c>
      <c r="O587" s="644">
        <v>550</v>
      </c>
      <c r="P587" s="644" t="s">
        <v>2398</v>
      </c>
      <c r="Q587" s="644">
        <v>1</v>
      </c>
      <c r="R587" s="644" t="s">
        <v>296</v>
      </c>
      <c r="S587" s="228" t="s">
        <v>2398</v>
      </c>
      <c r="T587" s="228">
        <v>1</v>
      </c>
      <c r="U587" s="228" t="s">
        <v>296</v>
      </c>
      <c r="V587" s="323">
        <v>2010</v>
      </c>
      <c r="W587" s="233"/>
      <c r="X587" s="233"/>
      <c r="Y587" s="233"/>
      <c r="Z587" s="233"/>
      <c r="AA587" s="227"/>
      <c r="AB587" s="233"/>
      <c r="AC587" s="233"/>
      <c r="AD587" s="233"/>
      <c r="AE587" s="233"/>
      <c r="AF587" s="233"/>
      <c r="AG587" s="236"/>
      <c r="AH587" s="1316"/>
    </row>
    <row r="588" spans="1:34" s="1564" customFormat="1" ht="25.7" customHeight="1">
      <c r="A588" s="1449"/>
      <c r="B588" s="903"/>
      <c r="C588" s="227" t="s">
        <v>912</v>
      </c>
      <c r="D588" s="227" t="s">
        <v>21166</v>
      </c>
      <c r="E588" s="227" t="s">
        <v>8657</v>
      </c>
      <c r="F588" s="227" t="s">
        <v>912</v>
      </c>
      <c r="G588" s="227" t="s">
        <v>11019</v>
      </c>
      <c r="H588" s="227" t="s">
        <v>912</v>
      </c>
      <c r="I588" s="233"/>
      <c r="J588" s="400"/>
      <c r="K588" s="644">
        <v>300</v>
      </c>
      <c r="L588" s="644">
        <v>300</v>
      </c>
      <c r="M588" s="244">
        <v>300</v>
      </c>
      <c r="N588" s="233">
        <v>300</v>
      </c>
      <c r="O588" s="301">
        <v>300</v>
      </c>
      <c r="P588" s="233" t="s">
        <v>1451</v>
      </c>
      <c r="Q588" s="323">
        <v>1</v>
      </c>
      <c r="R588" s="323" t="s">
        <v>296</v>
      </c>
      <c r="S588" s="228" t="s">
        <v>1451</v>
      </c>
      <c r="T588" s="228">
        <v>2</v>
      </c>
      <c r="U588" s="228" t="s">
        <v>296</v>
      </c>
      <c r="V588" s="323">
        <v>2010</v>
      </c>
      <c r="W588" s="233"/>
      <c r="X588" s="233"/>
      <c r="Y588" s="233"/>
      <c r="Z588" s="233"/>
      <c r="AA588" s="227"/>
      <c r="AB588" s="233"/>
      <c r="AC588" s="233"/>
      <c r="AD588" s="233"/>
      <c r="AE588" s="233"/>
      <c r="AF588" s="233"/>
      <c r="AG588" s="236"/>
      <c r="AH588" s="1316"/>
    </row>
    <row r="589" spans="1:34" s="1564" customFormat="1" ht="25.7" customHeight="1">
      <c r="A589" s="1449"/>
      <c r="B589" s="903"/>
      <c r="C589" s="227" t="s">
        <v>912</v>
      </c>
      <c r="D589" s="227" t="s">
        <v>21167</v>
      </c>
      <c r="E589" s="227" t="s">
        <v>8658</v>
      </c>
      <c r="F589" s="227" t="s">
        <v>912</v>
      </c>
      <c r="G589" s="227" t="s">
        <v>11008</v>
      </c>
      <c r="H589" s="227" t="s">
        <v>912</v>
      </c>
      <c r="I589" s="233"/>
      <c r="J589" s="400"/>
      <c r="K589" s="644">
        <v>300</v>
      </c>
      <c r="L589" s="644">
        <v>300</v>
      </c>
      <c r="M589" s="244">
        <v>300</v>
      </c>
      <c r="N589" s="233">
        <v>300</v>
      </c>
      <c r="O589" s="301">
        <v>300</v>
      </c>
      <c r="P589" s="233" t="s">
        <v>8659</v>
      </c>
      <c r="Q589" s="323">
        <v>1</v>
      </c>
      <c r="R589" s="323" t="s">
        <v>296</v>
      </c>
      <c r="S589" s="228" t="s">
        <v>1451</v>
      </c>
      <c r="T589" s="228">
        <v>2</v>
      </c>
      <c r="U589" s="228" t="s">
        <v>296</v>
      </c>
      <c r="V589" s="323">
        <v>2013</v>
      </c>
      <c r="W589" s="233"/>
      <c r="X589" s="233"/>
      <c r="Y589" s="233"/>
      <c r="Z589" s="233"/>
      <c r="AA589" s="227"/>
      <c r="AB589" s="233"/>
      <c r="AC589" s="233"/>
      <c r="AD589" s="233"/>
      <c r="AE589" s="233"/>
      <c r="AF589" s="233"/>
      <c r="AG589" s="236"/>
      <c r="AH589" s="1316"/>
    </row>
    <row r="590" spans="1:34" s="1564" customFormat="1" ht="25.7" customHeight="1">
      <c r="A590" s="1449"/>
      <c r="B590" s="903"/>
      <c r="C590" s="227" t="s">
        <v>912</v>
      </c>
      <c r="D590" s="227" t="s">
        <v>21168</v>
      </c>
      <c r="E590" s="227" t="s">
        <v>8660</v>
      </c>
      <c r="F590" s="227" t="s">
        <v>912</v>
      </c>
      <c r="G590" s="227" t="s">
        <v>11015</v>
      </c>
      <c r="H590" s="227" t="s">
        <v>912</v>
      </c>
      <c r="I590" s="233"/>
      <c r="J590" s="400"/>
      <c r="K590" s="644">
        <v>460</v>
      </c>
      <c r="L590" s="644">
        <v>460</v>
      </c>
      <c r="M590" s="244">
        <v>460</v>
      </c>
      <c r="N590" s="233">
        <v>460</v>
      </c>
      <c r="O590" s="301">
        <v>460</v>
      </c>
      <c r="P590" s="233" t="s">
        <v>8661</v>
      </c>
      <c r="Q590" s="323">
        <v>1</v>
      </c>
      <c r="R590" s="323" t="s">
        <v>296</v>
      </c>
      <c r="S590" s="228" t="s">
        <v>1451</v>
      </c>
      <c r="T590" s="228">
        <v>1</v>
      </c>
      <c r="U590" s="228" t="s">
        <v>296</v>
      </c>
      <c r="V590" s="323">
        <v>2013</v>
      </c>
      <c r="W590" s="233"/>
      <c r="X590" s="233"/>
      <c r="Y590" s="233"/>
      <c r="Z590" s="233"/>
      <c r="AA590" s="227"/>
      <c r="AB590" s="233"/>
      <c r="AC590" s="233"/>
      <c r="AD590" s="233"/>
      <c r="AE590" s="233"/>
      <c r="AF590" s="233"/>
      <c r="AG590" s="236"/>
      <c r="AH590" s="1316"/>
    </row>
    <row r="591" spans="1:34" s="1564" customFormat="1" ht="25.7" customHeight="1">
      <c r="A591" s="1449"/>
      <c r="B591" s="903"/>
      <c r="C591" s="227" t="s">
        <v>912</v>
      </c>
      <c r="D591" s="227" t="s">
        <v>21169</v>
      </c>
      <c r="E591" s="227" t="s">
        <v>8663</v>
      </c>
      <c r="F591" s="227" t="s">
        <v>912</v>
      </c>
      <c r="G591" s="227" t="s">
        <v>11020</v>
      </c>
      <c r="H591" s="227" t="s">
        <v>912</v>
      </c>
      <c r="I591" s="233"/>
      <c r="J591" s="400"/>
      <c r="K591" s="644">
        <v>300</v>
      </c>
      <c r="L591" s="644">
        <v>300</v>
      </c>
      <c r="M591" s="244">
        <v>300</v>
      </c>
      <c r="N591" s="233">
        <v>300</v>
      </c>
      <c r="O591" s="301">
        <v>300</v>
      </c>
      <c r="P591" s="233" t="s">
        <v>8664</v>
      </c>
      <c r="Q591" s="323">
        <v>1</v>
      </c>
      <c r="R591" s="323" t="s">
        <v>296</v>
      </c>
      <c r="S591" s="228" t="s">
        <v>8659</v>
      </c>
      <c r="T591" s="228">
        <v>1</v>
      </c>
      <c r="U591" s="228" t="s">
        <v>296</v>
      </c>
      <c r="V591" s="323">
        <v>2014</v>
      </c>
      <c r="W591" s="233"/>
      <c r="X591" s="233"/>
      <c r="Y591" s="233"/>
      <c r="Z591" s="233"/>
      <c r="AA591" s="227"/>
      <c r="AB591" s="233"/>
      <c r="AC591" s="233"/>
      <c r="AD591" s="233"/>
      <c r="AE591" s="233"/>
      <c r="AF591" s="233"/>
      <c r="AG591" s="236"/>
      <c r="AH591" s="1316"/>
    </row>
    <row r="592" spans="1:34" s="1564" customFormat="1" ht="25.7" customHeight="1">
      <c r="A592" s="1449"/>
      <c r="B592" s="903"/>
      <c r="C592" s="227" t="s">
        <v>912</v>
      </c>
      <c r="D592" s="227" t="s">
        <v>21170</v>
      </c>
      <c r="E592" s="227" t="s">
        <v>11021</v>
      </c>
      <c r="F592" s="227" t="s">
        <v>912</v>
      </c>
      <c r="G592" s="227" t="s">
        <v>11007</v>
      </c>
      <c r="H592" s="227" t="s">
        <v>912</v>
      </c>
      <c r="I592" s="233"/>
      <c r="J592" s="400"/>
      <c r="K592" s="644">
        <v>877</v>
      </c>
      <c r="L592" s="644"/>
      <c r="M592" s="244"/>
      <c r="N592" s="644">
        <v>300</v>
      </c>
      <c r="O592" s="644">
        <v>300</v>
      </c>
      <c r="P592" s="644" t="s">
        <v>8664</v>
      </c>
      <c r="Q592" s="644">
        <v>1</v>
      </c>
      <c r="R592" s="644" t="s">
        <v>296</v>
      </c>
      <c r="S592" s="228" t="s">
        <v>8661</v>
      </c>
      <c r="T592" s="228">
        <v>1</v>
      </c>
      <c r="U592" s="228" t="s">
        <v>296</v>
      </c>
      <c r="V592" s="323">
        <v>2019</v>
      </c>
      <c r="W592" s="233"/>
      <c r="X592" s="233"/>
      <c r="Y592" s="233"/>
      <c r="Z592" s="233"/>
      <c r="AA592" s="227"/>
      <c r="AB592" s="233"/>
      <c r="AC592" s="233"/>
      <c r="AD592" s="233"/>
      <c r="AE592" s="233"/>
      <c r="AF592" s="233"/>
      <c r="AG592" s="236" t="s">
        <v>8662</v>
      </c>
      <c r="AH592" s="1316"/>
    </row>
    <row r="593" spans="1:34" s="1564" customFormat="1" ht="25.7" customHeight="1">
      <c r="A593" s="1449"/>
      <c r="B593" s="903"/>
      <c r="C593" s="227" t="s">
        <v>2933</v>
      </c>
      <c r="D593" s="227"/>
      <c r="E593" s="227" t="s">
        <v>8682</v>
      </c>
      <c r="F593" s="227" t="s">
        <v>2933</v>
      </c>
      <c r="G593" s="227" t="s">
        <v>10890</v>
      </c>
      <c r="H593" s="227" t="s">
        <v>2933</v>
      </c>
      <c r="I593" s="233"/>
      <c r="J593" s="400"/>
      <c r="K593" s="644">
        <v>836</v>
      </c>
      <c r="L593" s="644">
        <v>836</v>
      </c>
      <c r="M593" s="244">
        <v>836</v>
      </c>
      <c r="N593" s="644"/>
      <c r="O593" s="644"/>
      <c r="P593" s="644"/>
      <c r="Q593" s="644">
        <v>600</v>
      </c>
      <c r="R593" s="644">
        <v>600</v>
      </c>
      <c r="S593" s="228" t="s">
        <v>1443</v>
      </c>
      <c r="T593" s="228">
        <v>2</v>
      </c>
      <c r="U593" s="228" t="s">
        <v>296</v>
      </c>
      <c r="V593" s="323">
        <v>2006</v>
      </c>
      <c r="W593" s="233"/>
      <c r="X593" s="233"/>
      <c r="Y593" s="233"/>
      <c r="Z593" s="233"/>
      <c r="AA593" s="227"/>
      <c r="AB593" s="233"/>
      <c r="AC593" s="233"/>
      <c r="AD593" s="233"/>
      <c r="AE593" s="233"/>
      <c r="AF593" s="233"/>
      <c r="AG593" s="236"/>
      <c r="AH593" s="1316"/>
    </row>
    <row r="594" spans="1:34" s="1564" customFormat="1" ht="25.7" customHeight="1">
      <c r="A594" s="1449"/>
      <c r="B594" s="903"/>
      <c r="C594" s="227" t="s">
        <v>2933</v>
      </c>
      <c r="D594" s="227"/>
      <c r="E594" s="227" t="s">
        <v>8683</v>
      </c>
      <c r="F594" s="227" t="s">
        <v>2933</v>
      </c>
      <c r="G594" s="227" t="s">
        <v>11022</v>
      </c>
      <c r="H594" s="227" t="s">
        <v>12764</v>
      </c>
      <c r="I594" s="233"/>
      <c r="J594" s="400"/>
      <c r="K594" s="644">
        <v>1059</v>
      </c>
      <c r="L594" s="644">
        <v>396</v>
      </c>
      <c r="M594" s="244">
        <v>396</v>
      </c>
      <c r="N594" s="233"/>
      <c r="O594" s="301"/>
      <c r="P594" s="233"/>
      <c r="Q594" s="323">
        <v>396</v>
      </c>
      <c r="R594" s="323">
        <v>396</v>
      </c>
      <c r="S594" s="228" t="s">
        <v>2444</v>
      </c>
      <c r="T594" s="228">
        <v>1</v>
      </c>
      <c r="U594" s="228" t="s">
        <v>296</v>
      </c>
      <c r="V594" s="323">
        <v>2004</v>
      </c>
      <c r="W594" s="233"/>
      <c r="X594" s="233"/>
      <c r="Y594" s="233"/>
      <c r="Z594" s="233"/>
      <c r="AA594" s="227"/>
      <c r="AB594" s="233"/>
      <c r="AC594" s="233"/>
      <c r="AD594" s="233"/>
      <c r="AE594" s="233"/>
      <c r="AF594" s="233"/>
      <c r="AG594" s="236"/>
      <c r="AH594" s="1316"/>
    </row>
    <row r="595" spans="1:34" s="1564" customFormat="1" ht="25.7" customHeight="1">
      <c r="A595" s="1449"/>
      <c r="B595" s="903"/>
      <c r="C595" s="227" t="s">
        <v>2933</v>
      </c>
      <c r="D595" s="227"/>
      <c r="E595" s="302" t="s">
        <v>8684</v>
      </c>
      <c r="F595" s="227" t="s">
        <v>2933</v>
      </c>
      <c r="G595" s="227" t="s">
        <v>11023</v>
      </c>
      <c r="H595" s="227" t="s">
        <v>12759</v>
      </c>
      <c r="I595" s="233"/>
      <c r="J595" s="400"/>
      <c r="K595" s="228">
        <v>450</v>
      </c>
      <c r="L595" s="228">
        <v>450</v>
      </c>
      <c r="M595" s="244">
        <v>450</v>
      </c>
      <c r="N595" s="233"/>
      <c r="O595" s="301"/>
      <c r="P595" s="233"/>
      <c r="Q595" s="228">
        <v>450</v>
      </c>
      <c r="R595" s="228">
        <v>450</v>
      </c>
      <c r="S595" s="228" t="s">
        <v>1443</v>
      </c>
      <c r="T595" s="228">
        <v>1</v>
      </c>
      <c r="U595" s="228" t="s">
        <v>296</v>
      </c>
      <c r="V595" s="236">
        <v>2011</v>
      </c>
      <c r="W595" s="233"/>
      <c r="X595" s="233"/>
      <c r="Y595" s="233"/>
      <c r="Z595" s="233"/>
      <c r="AA595" s="227"/>
      <c r="AB595" s="233"/>
      <c r="AC595" s="233"/>
      <c r="AD595" s="233"/>
      <c r="AE595" s="233"/>
      <c r="AF595" s="233"/>
      <c r="AG595" s="254"/>
      <c r="AH595" s="1316"/>
    </row>
    <row r="596" spans="1:34" s="1564" customFormat="1" ht="25.7" customHeight="1">
      <c r="A596" s="1449"/>
      <c r="B596" s="903"/>
      <c r="C596" s="227" t="s">
        <v>2933</v>
      </c>
      <c r="D596" s="227"/>
      <c r="E596" s="302" t="s">
        <v>12843</v>
      </c>
      <c r="F596" s="227" t="s">
        <v>2933</v>
      </c>
      <c r="G596" s="227" t="s">
        <v>11023</v>
      </c>
      <c r="H596" s="227" t="s">
        <v>12759</v>
      </c>
      <c r="I596" s="233"/>
      <c r="J596" s="400"/>
      <c r="K596" s="228">
        <v>827</v>
      </c>
      <c r="L596" s="228">
        <v>827</v>
      </c>
      <c r="M596" s="244">
        <v>827</v>
      </c>
      <c r="N596" s="233"/>
      <c r="O596" s="301"/>
      <c r="P596" s="233"/>
      <c r="Q596" s="228">
        <v>827</v>
      </c>
      <c r="R596" s="228">
        <v>827</v>
      </c>
      <c r="S596" s="228" t="s">
        <v>1443</v>
      </c>
      <c r="T596" s="228">
        <v>1</v>
      </c>
      <c r="U596" s="228" t="s">
        <v>296</v>
      </c>
      <c r="V596" s="236">
        <v>2015</v>
      </c>
      <c r="W596" s="233"/>
      <c r="X596" s="233"/>
      <c r="Y596" s="233"/>
      <c r="Z596" s="233"/>
      <c r="AA596" s="227"/>
      <c r="AB596" s="233"/>
      <c r="AC596" s="233"/>
      <c r="AD596" s="233"/>
      <c r="AE596" s="233"/>
      <c r="AF596" s="233"/>
      <c r="AG596" s="236"/>
      <c r="AH596" s="1316"/>
    </row>
    <row r="597" spans="1:34" s="1564" customFormat="1" ht="25.7" customHeight="1">
      <c r="A597" s="1449"/>
      <c r="B597" s="903"/>
      <c r="C597" s="227" t="s">
        <v>2933</v>
      </c>
      <c r="D597" s="227"/>
      <c r="E597" s="302" t="s">
        <v>17907</v>
      </c>
      <c r="F597" s="227" t="s">
        <v>2933</v>
      </c>
      <c r="G597" s="227" t="s">
        <v>10895</v>
      </c>
      <c r="H597" s="227" t="s">
        <v>12844</v>
      </c>
      <c r="I597" s="233"/>
      <c r="J597" s="400"/>
      <c r="K597" s="228">
        <v>3367</v>
      </c>
      <c r="L597" s="228">
        <v>914.8</v>
      </c>
      <c r="M597" s="244">
        <v>911.45</v>
      </c>
      <c r="N597" s="233">
        <v>300</v>
      </c>
      <c r="O597" s="301">
        <v>300</v>
      </c>
      <c r="P597" s="233" t="s">
        <v>8686</v>
      </c>
      <c r="Q597" s="228">
        <v>300</v>
      </c>
      <c r="R597" s="228">
        <v>300</v>
      </c>
      <c r="S597" s="228" t="s">
        <v>8686</v>
      </c>
      <c r="T597" s="228">
        <v>2</v>
      </c>
      <c r="U597" s="228" t="s">
        <v>296</v>
      </c>
      <c r="V597" s="236">
        <v>2000</v>
      </c>
      <c r="W597" s="233">
        <v>2000</v>
      </c>
      <c r="X597" s="233">
        <v>1035</v>
      </c>
      <c r="Y597" s="233" t="s">
        <v>8687</v>
      </c>
      <c r="Z597" s="233"/>
      <c r="AA597" s="227"/>
      <c r="AB597" s="233"/>
      <c r="AC597" s="233"/>
      <c r="AD597" s="233"/>
      <c r="AE597" s="233"/>
      <c r="AF597" s="233"/>
      <c r="AG597" s="254"/>
      <c r="AH597" s="1316"/>
    </row>
    <row r="598" spans="1:34" s="1564" customFormat="1" ht="25.7" customHeight="1">
      <c r="A598" s="1449"/>
      <c r="B598" s="903"/>
      <c r="C598" s="227" t="s">
        <v>2933</v>
      </c>
      <c r="D598" s="227"/>
      <c r="E598" s="358" t="s">
        <v>8685</v>
      </c>
      <c r="F598" s="227" t="s">
        <v>2933</v>
      </c>
      <c r="G598" s="227" t="s">
        <v>10893</v>
      </c>
      <c r="H598" s="227" t="s">
        <v>12845</v>
      </c>
      <c r="I598" s="233"/>
      <c r="J598" s="400"/>
      <c r="K598" s="228">
        <v>3367</v>
      </c>
      <c r="L598" s="228">
        <v>914.8</v>
      </c>
      <c r="M598" s="244">
        <v>911.45</v>
      </c>
      <c r="N598" s="233">
        <v>300</v>
      </c>
      <c r="O598" s="301">
        <v>300</v>
      </c>
      <c r="P598" s="233" t="s">
        <v>8686</v>
      </c>
      <c r="Q598" s="228">
        <v>300</v>
      </c>
      <c r="R598" s="228">
        <v>300</v>
      </c>
      <c r="S598" s="228" t="s">
        <v>8686</v>
      </c>
      <c r="T598" s="228">
        <v>2</v>
      </c>
      <c r="U598" s="228" t="s">
        <v>296</v>
      </c>
      <c r="V598" s="236">
        <v>2000</v>
      </c>
      <c r="W598" s="233">
        <v>2000</v>
      </c>
      <c r="X598" s="233">
        <v>1035</v>
      </c>
      <c r="Y598" s="233" t="s">
        <v>8687</v>
      </c>
      <c r="Z598" s="233"/>
      <c r="AA598" s="227"/>
      <c r="AB598" s="233"/>
      <c r="AC598" s="233"/>
      <c r="AD598" s="233"/>
      <c r="AE598" s="233"/>
      <c r="AF598" s="233"/>
      <c r="AG598" s="254"/>
      <c r="AH598" s="1316"/>
    </row>
    <row r="599" spans="1:34" s="1564" customFormat="1" ht="25.7" customHeight="1">
      <c r="A599" s="1449"/>
      <c r="B599" s="903"/>
      <c r="C599" s="227" t="s">
        <v>2933</v>
      </c>
      <c r="D599" s="227"/>
      <c r="E599" s="358" t="s">
        <v>8688</v>
      </c>
      <c r="F599" s="227" t="s">
        <v>2933</v>
      </c>
      <c r="G599" s="227" t="s">
        <v>11024</v>
      </c>
      <c r="H599" s="227" t="s">
        <v>12760</v>
      </c>
      <c r="I599" s="233"/>
      <c r="J599" s="400"/>
      <c r="K599" s="228">
        <v>374</v>
      </c>
      <c r="L599" s="228">
        <v>374</v>
      </c>
      <c r="M599" s="244">
        <v>374</v>
      </c>
      <c r="N599" s="233"/>
      <c r="O599" s="301"/>
      <c r="P599" s="233"/>
      <c r="Q599" s="228">
        <v>374</v>
      </c>
      <c r="R599" s="228">
        <v>374</v>
      </c>
      <c r="S599" s="228" t="s">
        <v>1648</v>
      </c>
      <c r="T599" s="228">
        <v>1</v>
      </c>
      <c r="U599" s="228" t="s">
        <v>296</v>
      </c>
      <c r="V599" s="236">
        <v>2001</v>
      </c>
      <c r="W599" s="233"/>
      <c r="X599" s="233"/>
      <c r="Y599" s="233"/>
      <c r="Z599" s="233"/>
      <c r="AA599" s="227"/>
      <c r="AB599" s="233"/>
      <c r="AC599" s="233"/>
      <c r="AD599" s="233"/>
      <c r="AE599" s="233"/>
      <c r="AF599" s="233"/>
      <c r="AG599" s="254"/>
      <c r="AH599" s="1316"/>
    </row>
    <row r="600" spans="1:34" s="1564" customFormat="1" ht="25.7" customHeight="1">
      <c r="A600" s="1449"/>
      <c r="B600" s="903"/>
      <c r="C600" s="227" t="s">
        <v>2933</v>
      </c>
      <c r="D600" s="227"/>
      <c r="E600" s="358" t="s">
        <v>8689</v>
      </c>
      <c r="F600" s="227" t="s">
        <v>2933</v>
      </c>
      <c r="G600" s="227" t="s">
        <v>10891</v>
      </c>
      <c r="H600" s="227" t="s">
        <v>12846</v>
      </c>
      <c r="I600" s="233"/>
      <c r="J600" s="400"/>
      <c r="K600" s="228">
        <v>1074</v>
      </c>
      <c r="L600" s="228">
        <v>320</v>
      </c>
      <c r="M600" s="244">
        <v>320</v>
      </c>
      <c r="N600" s="233"/>
      <c r="O600" s="301"/>
      <c r="P600" s="233"/>
      <c r="Q600" s="228">
        <v>320</v>
      </c>
      <c r="R600" s="228">
        <v>320</v>
      </c>
      <c r="S600" s="228" t="s">
        <v>8690</v>
      </c>
      <c r="T600" s="228">
        <v>1</v>
      </c>
      <c r="U600" s="228" t="s">
        <v>296</v>
      </c>
      <c r="V600" s="236">
        <v>2006</v>
      </c>
      <c r="W600" s="233"/>
      <c r="X600" s="233"/>
      <c r="Y600" s="233"/>
      <c r="Z600" s="233"/>
      <c r="AA600" s="227"/>
      <c r="AB600" s="233"/>
      <c r="AC600" s="233"/>
      <c r="AD600" s="233"/>
      <c r="AE600" s="233"/>
      <c r="AF600" s="233"/>
      <c r="AG600" s="254"/>
      <c r="AH600" s="1316"/>
    </row>
    <row r="601" spans="1:34" s="1564" customFormat="1" ht="25.7" customHeight="1">
      <c r="A601" s="1449"/>
      <c r="B601" s="903"/>
      <c r="C601" s="227" t="s">
        <v>2933</v>
      </c>
      <c r="D601" s="227"/>
      <c r="E601" s="358" t="s">
        <v>8691</v>
      </c>
      <c r="F601" s="227" t="s">
        <v>2933</v>
      </c>
      <c r="G601" s="227"/>
      <c r="H601" s="227" t="s">
        <v>12846</v>
      </c>
      <c r="I601" s="233"/>
      <c r="J601" s="400"/>
      <c r="K601" s="228">
        <v>851</v>
      </c>
      <c r="L601" s="228">
        <v>391</v>
      </c>
      <c r="M601" s="244">
        <v>391</v>
      </c>
      <c r="N601" s="233"/>
      <c r="O601" s="301"/>
      <c r="P601" s="233"/>
      <c r="Q601" s="228">
        <v>391</v>
      </c>
      <c r="R601" s="228">
        <v>391</v>
      </c>
      <c r="S601" s="228" t="s">
        <v>8692</v>
      </c>
      <c r="T601" s="228">
        <v>1</v>
      </c>
      <c r="U601" s="228" t="s">
        <v>296</v>
      </c>
      <c r="V601" s="236">
        <v>2007</v>
      </c>
      <c r="W601" s="233"/>
      <c r="X601" s="233"/>
      <c r="Y601" s="233"/>
      <c r="Z601" s="233"/>
      <c r="AA601" s="227"/>
      <c r="AB601" s="233"/>
      <c r="AC601" s="233"/>
      <c r="AD601" s="233"/>
      <c r="AE601" s="233"/>
      <c r="AF601" s="233"/>
      <c r="AG601" s="254"/>
      <c r="AH601" s="1316"/>
    </row>
    <row r="602" spans="1:34" s="1564" customFormat="1" ht="25.7" customHeight="1">
      <c r="A602" s="1449"/>
      <c r="B602" s="903"/>
      <c r="C602" s="227" t="s">
        <v>2933</v>
      </c>
      <c r="D602" s="227"/>
      <c r="E602" s="358" t="s">
        <v>8693</v>
      </c>
      <c r="F602" s="227" t="s">
        <v>2933</v>
      </c>
      <c r="G602" s="227" t="s">
        <v>11025</v>
      </c>
      <c r="H602" s="227" t="s">
        <v>12846</v>
      </c>
      <c r="I602" s="233"/>
      <c r="J602" s="233"/>
      <c r="K602" s="228">
        <v>374</v>
      </c>
      <c r="L602" s="228">
        <v>374</v>
      </c>
      <c r="M602" s="244">
        <v>374</v>
      </c>
      <c r="N602" s="233"/>
      <c r="O602" s="301"/>
      <c r="P602" s="233"/>
      <c r="Q602" s="228">
        <v>374</v>
      </c>
      <c r="R602" s="228">
        <v>374</v>
      </c>
      <c r="S602" s="228" t="s">
        <v>1648</v>
      </c>
      <c r="T602" s="228">
        <v>1</v>
      </c>
      <c r="U602" s="228" t="s">
        <v>296</v>
      </c>
      <c r="V602" s="236">
        <v>2006</v>
      </c>
      <c r="W602" s="233"/>
      <c r="X602" s="233"/>
      <c r="Y602" s="233"/>
      <c r="Z602" s="233"/>
      <c r="AA602" s="227"/>
      <c r="AB602" s="233"/>
      <c r="AC602" s="233"/>
      <c r="AD602" s="233"/>
      <c r="AE602" s="233"/>
      <c r="AF602" s="233"/>
      <c r="AG602" s="254"/>
      <c r="AH602" s="1316"/>
    </row>
    <row r="603" spans="1:34" s="1564" customFormat="1" ht="25.7" customHeight="1">
      <c r="A603" s="1449"/>
      <c r="B603" s="903"/>
      <c r="C603" s="227" t="s">
        <v>2933</v>
      </c>
      <c r="D603" s="227"/>
      <c r="E603" s="358" t="s">
        <v>8694</v>
      </c>
      <c r="F603" s="227" t="s">
        <v>2933</v>
      </c>
      <c r="G603" s="227" t="s">
        <v>11026</v>
      </c>
      <c r="H603" s="227" t="s">
        <v>12754</v>
      </c>
      <c r="I603" s="228"/>
      <c r="J603" s="228"/>
      <c r="K603" s="228">
        <v>300</v>
      </c>
      <c r="L603" s="228">
        <v>300</v>
      </c>
      <c r="M603" s="244">
        <v>300</v>
      </c>
      <c r="N603" s="242"/>
      <c r="O603" s="242"/>
      <c r="P603" s="242"/>
      <c r="Q603" s="228">
        <v>300</v>
      </c>
      <c r="R603" s="228">
        <v>300</v>
      </c>
      <c r="S603" s="228" t="s">
        <v>1443</v>
      </c>
      <c r="T603" s="228">
        <v>1</v>
      </c>
      <c r="U603" s="228" t="s">
        <v>296</v>
      </c>
      <c r="V603" s="236">
        <v>2006</v>
      </c>
      <c r="W603" s="228"/>
      <c r="X603" s="242"/>
      <c r="Y603" s="228"/>
      <c r="Z603" s="228"/>
      <c r="AA603" s="228"/>
      <c r="AB603" s="228"/>
      <c r="AC603" s="228"/>
      <c r="AD603" s="228"/>
      <c r="AE603" s="242"/>
      <c r="AF603" s="242"/>
      <c r="AG603" s="254"/>
      <c r="AH603" s="1316"/>
    </row>
    <row r="604" spans="1:34" s="1564" customFormat="1" ht="25.7" customHeight="1">
      <c r="A604" s="1449"/>
      <c r="B604" s="903"/>
      <c r="C604" s="227" t="s">
        <v>2933</v>
      </c>
      <c r="D604" s="227"/>
      <c r="E604" s="358" t="s">
        <v>8695</v>
      </c>
      <c r="F604" s="227" t="s">
        <v>2933</v>
      </c>
      <c r="G604" s="227" t="s">
        <v>11027</v>
      </c>
      <c r="H604" s="227" t="s">
        <v>12765</v>
      </c>
      <c r="I604" s="228"/>
      <c r="J604" s="228"/>
      <c r="K604" s="228">
        <v>300</v>
      </c>
      <c r="L604" s="228">
        <v>300</v>
      </c>
      <c r="M604" s="244">
        <v>300</v>
      </c>
      <c r="N604" s="242"/>
      <c r="O604" s="242"/>
      <c r="P604" s="242"/>
      <c r="Q604" s="228">
        <v>300</v>
      </c>
      <c r="R604" s="228">
        <v>300</v>
      </c>
      <c r="S604" s="228" t="s">
        <v>1443</v>
      </c>
      <c r="T604" s="228">
        <v>1</v>
      </c>
      <c r="U604" s="228" t="s">
        <v>296</v>
      </c>
      <c r="V604" s="236">
        <v>2003</v>
      </c>
      <c r="W604" s="228"/>
      <c r="X604" s="242"/>
      <c r="Y604" s="228"/>
      <c r="Z604" s="228"/>
      <c r="AA604" s="228"/>
      <c r="AB604" s="228"/>
      <c r="AC604" s="228"/>
      <c r="AD604" s="228"/>
      <c r="AE604" s="242"/>
      <c r="AF604" s="242"/>
      <c r="AG604" s="254"/>
      <c r="AH604" s="1316"/>
    </row>
    <row r="605" spans="1:34" s="1564" customFormat="1" ht="25.7" customHeight="1">
      <c r="A605" s="1449"/>
      <c r="B605" s="903"/>
      <c r="C605" s="227" t="s">
        <v>2933</v>
      </c>
      <c r="D605" s="227"/>
      <c r="E605" s="358" t="s">
        <v>8696</v>
      </c>
      <c r="F605" s="227" t="s">
        <v>2933</v>
      </c>
      <c r="G605" s="227" t="s">
        <v>11028</v>
      </c>
      <c r="H605" s="227" t="s">
        <v>12768</v>
      </c>
      <c r="I605" s="233"/>
      <c r="J605" s="233"/>
      <c r="K605" s="228">
        <v>1749</v>
      </c>
      <c r="L605" s="228">
        <v>458</v>
      </c>
      <c r="M605" s="244">
        <v>458</v>
      </c>
      <c r="N605" s="236"/>
      <c r="O605" s="236"/>
      <c r="P605" s="236"/>
      <c r="Q605" s="228">
        <v>300</v>
      </c>
      <c r="R605" s="228">
        <v>300</v>
      </c>
      <c r="S605" s="228" t="s">
        <v>1443</v>
      </c>
      <c r="T605" s="228">
        <v>1</v>
      </c>
      <c r="U605" s="228" t="s">
        <v>296</v>
      </c>
      <c r="V605" s="236">
        <v>2019</v>
      </c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54"/>
      <c r="AH605" s="1316"/>
    </row>
    <row r="606" spans="1:34" s="1564" customFormat="1" ht="25.7" customHeight="1">
      <c r="A606" s="1449"/>
      <c r="B606" s="903"/>
      <c r="C606" s="227" t="s">
        <v>2933</v>
      </c>
      <c r="D606" s="227"/>
      <c r="E606" s="358" t="s">
        <v>8697</v>
      </c>
      <c r="F606" s="227" t="s">
        <v>2933</v>
      </c>
      <c r="G606" s="227" t="s">
        <v>11028</v>
      </c>
      <c r="H606" s="227" t="s">
        <v>12768</v>
      </c>
      <c r="I606" s="233"/>
      <c r="J606" s="233"/>
      <c r="K606" s="228">
        <v>391</v>
      </c>
      <c r="L606" s="228">
        <v>391</v>
      </c>
      <c r="M606" s="244">
        <v>391</v>
      </c>
      <c r="N606" s="233"/>
      <c r="O606" s="301"/>
      <c r="P606" s="233"/>
      <c r="Q606" s="228">
        <v>391</v>
      </c>
      <c r="R606" s="228">
        <v>391</v>
      </c>
      <c r="S606" s="228" t="s">
        <v>8692</v>
      </c>
      <c r="T606" s="228">
        <v>1</v>
      </c>
      <c r="U606" s="228" t="s">
        <v>296</v>
      </c>
      <c r="V606" s="236">
        <v>2008</v>
      </c>
      <c r="W606" s="233"/>
      <c r="X606" s="233"/>
      <c r="Y606" s="233"/>
      <c r="Z606" s="233"/>
      <c r="AA606" s="227"/>
      <c r="AB606" s="233"/>
      <c r="AC606" s="233"/>
      <c r="AD606" s="233"/>
      <c r="AE606" s="233"/>
      <c r="AF606" s="233"/>
      <c r="AG606" s="254"/>
      <c r="AH606" s="1316"/>
    </row>
    <row r="607" spans="1:34" s="1564" customFormat="1" ht="25.7" customHeight="1">
      <c r="A607" s="1449"/>
      <c r="B607" s="903"/>
      <c r="C607" s="227" t="s">
        <v>2933</v>
      </c>
      <c r="D607" s="227"/>
      <c r="E607" s="358" t="s">
        <v>12847</v>
      </c>
      <c r="F607" s="227" t="s">
        <v>2933</v>
      </c>
      <c r="G607" s="227" t="s">
        <v>11028</v>
      </c>
      <c r="H607" s="227" t="s">
        <v>12768</v>
      </c>
      <c r="I607" s="233"/>
      <c r="J607" s="233"/>
      <c r="K607" s="228">
        <v>391</v>
      </c>
      <c r="L607" s="228">
        <v>391</v>
      </c>
      <c r="M607" s="244">
        <v>391</v>
      </c>
      <c r="N607" s="233"/>
      <c r="O607" s="301"/>
      <c r="P607" s="233"/>
      <c r="Q607" s="228">
        <v>391</v>
      </c>
      <c r="R607" s="228">
        <v>391</v>
      </c>
      <c r="S607" s="228" t="s">
        <v>8692</v>
      </c>
      <c r="T607" s="228">
        <v>1</v>
      </c>
      <c r="U607" s="228" t="s">
        <v>296</v>
      </c>
      <c r="V607" s="236">
        <v>2008</v>
      </c>
      <c r="W607" s="233"/>
      <c r="X607" s="233"/>
      <c r="Y607" s="233"/>
      <c r="Z607" s="233"/>
      <c r="AA607" s="227"/>
      <c r="AB607" s="233"/>
      <c r="AC607" s="233"/>
      <c r="AD607" s="233"/>
      <c r="AE607" s="233"/>
      <c r="AF607" s="233"/>
      <c r="AG607" s="254"/>
      <c r="AH607" s="1316"/>
    </row>
    <row r="608" spans="1:34" s="1564" customFormat="1" ht="25.7" customHeight="1">
      <c r="A608" s="1449"/>
      <c r="B608" s="903"/>
      <c r="C608" s="227" t="s">
        <v>2933</v>
      </c>
      <c r="D608" s="227"/>
      <c r="E608" s="358" t="s">
        <v>8698</v>
      </c>
      <c r="F608" s="227" t="s">
        <v>2933</v>
      </c>
      <c r="G608" s="227" t="s">
        <v>11029</v>
      </c>
      <c r="H608" s="227" t="s">
        <v>12848</v>
      </c>
      <c r="I608" s="233"/>
      <c r="J608" s="233"/>
      <c r="K608" s="228">
        <v>600</v>
      </c>
      <c r="L608" s="228">
        <v>600</v>
      </c>
      <c r="M608" s="244">
        <v>600</v>
      </c>
      <c r="N608" s="233"/>
      <c r="O608" s="301"/>
      <c r="P608" s="233"/>
      <c r="Q608" s="228">
        <v>600</v>
      </c>
      <c r="R608" s="228">
        <v>600</v>
      </c>
      <c r="S608" s="228" t="s">
        <v>1443</v>
      </c>
      <c r="T608" s="228">
        <v>2</v>
      </c>
      <c r="U608" s="228" t="s">
        <v>296</v>
      </c>
      <c r="V608" s="236">
        <v>2001</v>
      </c>
      <c r="W608" s="233"/>
      <c r="X608" s="233"/>
      <c r="Y608" s="233"/>
      <c r="Z608" s="233"/>
      <c r="AA608" s="227"/>
      <c r="AB608" s="233"/>
      <c r="AC608" s="233"/>
      <c r="AD608" s="233"/>
      <c r="AE608" s="233"/>
      <c r="AF608" s="233"/>
      <c r="AG608" s="254"/>
      <c r="AH608" s="1316"/>
    </row>
    <row r="609" spans="1:34" s="1564" customFormat="1" ht="25.7" customHeight="1">
      <c r="A609" s="1449"/>
      <c r="B609" s="903"/>
      <c r="C609" s="227" t="s">
        <v>2933</v>
      </c>
      <c r="D609" s="227"/>
      <c r="E609" s="358" t="s">
        <v>8699</v>
      </c>
      <c r="F609" s="227" t="s">
        <v>2933</v>
      </c>
      <c r="G609" s="227" t="s">
        <v>11029</v>
      </c>
      <c r="H609" s="227" t="s">
        <v>12848</v>
      </c>
      <c r="I609" s="233"/>
      <c r="J609" s="233"/>
      <c r="K609" s="228">
        <v>300</v>
      </c>
      <c r="L609" s="228">
        <v>300</v>
      </c>
      <c r="M609" s="244">
        <v>300</v>
      </c>
      <c r="N609" s="233"/>
      <c r="O609" s="301"/>
      <c r="P609" s="233"/>
      <c r="Q609" s="228">
        <v>300</v>
      </c>
      <c r="R609" s="228">
        <v>300</v>
      </c>
      <c r="S609" s="228" t="s">
        <v>1443</v>
      </c>
      <c r="T609" s="228">
        <v>1</v>
      </c>
      <c r="U609" s="228" t="s">
        <v>296</v>
      </c>
      <c r="V609" s="236">
        <v>2008</v>
      </c>
      <c r="W609" s="233"/>
      <c r="X609" s="233"/>
      <c r="Y609" s="233"/>
      <c r="Z609" s="233"/>
      <c r="AA609" s="227"/>
      <c r="AB609" s="233"/>
      <c r="AC609" s="233"/>
      <c r="AD609" s="233"/>
      <c r="AE609" s="233"/>
      <c r="AF609" s="233"/>
      <c r="AG609" s="254"/>
      <c r="AH609" s="1316"/>
    </row>
    <row r="610" spans="1:34" s="1564" customFormat="1" ht="25.7" customHeight="1">
      <c r="A610" s="1449"/>
      <c r="B610" s="903"/>
      <c r="C610" s="227" t="s">
        <v>2933</v>
      </c>
      <c r="D610" s="227"/>
      <c r="E610" s="227" t="s">
        <v>8700</v>
      </c>
      <c r="F610" s="227" t="s">
        <v>2933</v>
      </c>
      <c r="G610" s="227" t="s">
        <v>11029</v>
      </c>
      <c r="H610" s="227" t="s">
        <v>12848</v>
      </c>
      <c r="I610" s="233"/>
      <c r="J610" s="400"/>
      <c r="K610" s="228">
        <v>300</v>
      </c>
      <c r="L610" s="228">
        <v>300</v>
      </c>
      <c r="M610" s="244">
        <v>300</v>
      </c>
      <c r="N610" s="233"/>
      <c r="O610" s="301"/>
      <c r="P610" s="233"/>
      <c r="Q610" s="228">
        <v>300</v>
      </c>
      <c r="R610" s="228">
        <v>300</v>
      </c>
      <c r="S610" s="228" t="s">
        <v>1443</v>
      </c>
      <c r="T610" s="228">
        <v>1</v>
      </c>
      <c r="U610" s="228" t="s">
        <v>296</v>
      </c>
      <c r="V610" s="236">
        <v>2008</v>
      </c>
      <c r="W610" s="233"/>
      <c r="X610" s="233"/>
      <c r="Y610" s="233"/>
      <c r="Z610" s="233"/>
      <c r="AA610" s="227"/>
      <c r="AB610" s="233"/>
      <c r="AC610" s="233"/>
      <c r="AD610" s="233"/>
      <c r="AE610" s="233"/>
      <c r="AF610" s="233"/>
      <c r="AG610" s="254"/>
      <c r="AH610" s="1316"/>
    </row>
    <row r="611" spans="1:34" s="1564" customFormat="1" ht="25.7" customHeight="1">
      <c r="A611" s="1449"/>
      <c r="B611" s="903"/>
      <c r="C611" s="227" t="s">
        <v>2933</v>
      </c>
      <c r="D611" s="227"/>
      <c r="E611" s="227" t="s">
        <v>8701</v>
      </c>
      <c r="F611" s="227" t="s">
        <v>2933</v>
      </c>
      <c r="G611" s="227" t="s">
        <v>11029</v>
      </c>
      <c r="H611" s="227" t="s">
        <v>12848</v>
      </c>
      <c r="I611" s="233"/>
      <c r="J611" s="400"/>
      <c r="K611" s="228">
        <v>300</v>
      </c>
      <c r="L611" s="228">
        <v>300</v>
      </c>
      <c r="M611" s="244">
        <v>300</v>
      </c>
      <c r="N611" s="233"/>
      <c r="O611" s="301"/>
      <c r="P611" s="233"/>
      <c r="Q611" s="228">
        <v>300</v>
      </c>
      <c r="R611" s="228">
        <v>300</v>
      </c>
      <c r="S611" s="228" t="s">
        <v>1443</v>
      </c>
      <c r="T611" s="228">
        <v>1</v>
      </c>
      <c r="U611" s="228" t="s">
        <v>296</v>
      </c>
      <c r="V611" s="236">
        <v>2003</v>
      </c>
      <c r="W611" s="233"/>
      <c r="X611" s="233"/>
      <c r="Y611" s="233"/>
      <c r="Z611" s="233"/>
      <c r="AA611" s="227"/>
      <c r="AB611" s="233"/>
      <c r="AC611" s="233"/>
      <c r="AD611" s="233"/>
      <c r="AE611" s="233"/>
      <c r="AF611" s="233"/>
      <c r="AG611" s="254"/>
      <c r="AH611" s="1316"/>
    </row>
    <row r="612" spans="1:34" s="1564" customFormat="1" ht="25.7" customHeight="1">
      <c r="A612" s="1449"/>
      <c r="B612" s="903"/>
      <c r="C612" s="227" t="s">
        <v>2933</v>
      </c>
      <c r="D612" s="227"/>
      <c r="E612" s="227" t="s">
        <v>8702</v>
      </c>
      <c r="F612" s="227" t="s">
        <v>2933</v>
      </c>
      <c r="G612" s="236" t="s">
        <v>11029</v>
      </c>
      <c r="H612" s="227" t="s">
        <v>12848</v>
      </c>
      <c r="I612" s="236"/>
      <c r="J612" s="236"/>
      <c r="K612" s="228"/>
      <c r="L612" s="228">
        <v>300</v>
      </c>
      <c r="M612" s="244">
        <v>300</v>
      </c>
      <c r="N612" s="236"/>
      <c r="O612" s="236"/>
      <c r="P612" s="236"/>
      <c r="Q612" s="228">
        <v>300</v>
      </c>
      <c r="R612" s="228">
        <v>300</v>
      </c>
      <c r="S612" s="228" t="s">
        <v>1443</v>
      </c>
      <c r="T612" s="228">
        <v>1</v>
      </c>
      <c r="U612" s="228" t="s">
        <v>296</v>
      </c>
      <c r="V612" s="236">
        <v>2009</v>
      </c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54" t="s">
        <v>8703</v>
      </c>
      <c r="AH612" s="1316"/>
    </row>
    <row r="613" spans="1:34" s="1564" customFormat="1" ht="25.7" customHeight="1">
      <c r="A613" s="1449"/>
      <c r="B613" s="903"/>
      <c r="C613" s="227" t="s">
        <v>2933</v>
      </c>
      <c r="D613" s="227"/>
      <c r="E613" s="227" t="s">
        <v>8704</v>
      </c>
      <c r="F613" s="227" t="s">
        <v>2933</v>
      </c>
      <c r="G613" s="236" t="s">
        <v>11029</v>
      </c>
      <c r="H613" s="227" t="s">
        <v>12848</v>
      </c>
      <c r="I613" s="236"/>
      <c r="J613" s="236"/>
      <c r="K613" s="228">
        <v>487.5</v>
      </c>
      <c r="L613" s="228">
        <v>487.5</v>
      </c>
      <c r="M613" s="244">
        <v>487.5</v>
      </c>
      <c r="N613" s="236"/>
      <c r="O613" s="236"/>
      <c r="P613" s="236"/>
      <c r="Q613" s="228">
        <v>487.5</v>
      </c>
      <c r="R613" s="228">
        <v>487.5</v>
      </c>
      <c r="S613" s="228" t="s">
        <v>1443</v>
      </c>
      <c r="T613" s="228">
        <v>1</v>
      </c>
      <c r="U613" s="228" t="s">
        <v>296</v>
      </c>
      <c r="V613" s="236">
        <v>2011</v>
      </c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54"/>
      <c r="AH613" s="1316"/>
    </row>
    <row r="614" spans="1:34" s="1564" customFormat="1" ht="25.7" customHeight="1">
      <c r="A614" s="1449"/>
      <c r="B614" s="903"/>
      <c r="C614" s="227" t="s">
        <v>2933</v>
      </c>
      <c r="D614" s="227"/>
      <c r="E614" s="227" t="s">
        <v>8705</v>
      </c>
      <c r="F614" s="227" t="s">
        <v>2933</v>
      </c>
      <c r="G614" s="227" t="s">
        <v>11029</v>
      </c>
      <c r="H614" s="227" t="s">
        <v>12848</v>
      </c>
      <c r="I614" s="236"/>
      <c r="J614" s="236"/>
      <c r="K614" s="228">
        <v>372</v>
      </c>
      <c r="L614" s="228">
        <v>372</v>
      </c>
      <c r="M614" s="244">
        <v>372</v>
      </c>
      <c r="N614" s="228"/>
      <c r="O614" s="228"/>
      <c r="P614" s="228"/>
      <c r="Q614" s="228">
        <v>372</v>
      </c>
      <c r="R614" s="228">
        <v>372</v>
      </c>
      <c r="S614" s="228" t="s">
        <v>1443</v>
      </c>
      <c r="T614" s="228">
        <v>1</v>
      </c>
      <c r="U614" s="228" t="s">
        <v>296</v>
      </c>
      <c r="V614" s="236">
        <v>2011</v>
      </c>
      <c r="W614" s="236"/>
      <c r="X614" s="254"/>
      <c r="Y614" s="254"/>
      <c r="Z614" s="236"/>
      <c r="AA614" s="236"/>
      <c r="AB614" s="236"/>
      <c r="AC614" s="236"/>
      <c r="AD614" s="236"/>
      <c r="AE614" s="236"/>
      <c r="AF614" s="236"/>
      <c r="AG614" s="254"/>
      <c r="AH614" s="1316"/>
    </row>
    <row r="615" spans="1:34" s="1564" customFormat="1" ht="25.7" customHeight="1">
      <c r="A615" s="1449"/>
      <c r="B615" s="903"/>
      <c r="C615" s="227" t="s">
        <v>2933</v>
      </c>
      <c r="D615" s="227"/>
      <c r="E615" s="227" t="s">
        <v>8488</v>
      </c>
      <c r="F615" s="227" t="s">
        <v>2933</v>
      </c>
      <c r="G615" s="236" t="s">
        <v>11026</v>
      </c>
      <c r="H615" s="227" t="s">
        <v>2933</v>
      </c>
      <c r="I615" s="236"/>
      <c r="J615" s="236"/>
      <c r="K615" s="228">
        <v>300</v>
      </c>
      <c r="L615" s="228">
        <v>300</v>
      </c>
      <c r="M615" s="244">
        <v>300</v>
      </c>
      <c r="N615" s="236"/>
      <c r="O615" s="236"/>
      <c r="P615" s="236"/>
      <c r="Q615" s="228">
        <v>300</v>
      </c>
      <c r="R615" s="228">
        <v>300</v>
      </c>
      <c r="S615" s="228" t="s">
        <v>1443</v>
      </c>
      <c r="T615" s="228">
        <v>1</v>
      </c>
      <c r="U615" s="228" t="s">
        <v>296</v>
      </c>
      <c r="V615" s="236">
        <v>2007</v>
      </c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54"/>
      <c r="AH615" s="1316"/>
    </row>
    <row r="616" spans="1:34" s="1564" customFormat="1" ht="25.7" customHeight="1">
      <c r="A616" s="1449"/>
      <c r="B616" s="903"/>
      <c r="C616" s="227" t="s">
        <v>2933</v>
      </c>
      <c r="D616" s="227"/>
      <c r="E616" s="227" t="s">
        <v>8515</v>
      </c>
      <c r="F616" s="227" t="s">
        <v>2933</v>
      </c>
      <c r="G616" s="236" t="s">
        <v>11026</v>
      </c>
      <c r="H616" s="227" t="s">
        <v>2933</v>
      </c>
      <c r="I616" s="236"/>
      <c r="J616" s="236"/>
      <c r="K616" s="228">
        <v>300</v>
      </c>
      <c r="L616" s="228">
        <v>300</v>
      </c>
      <c r="M616" s="244">
        <v>300</v>
      </c>
      <c r="N616" s="236"/>
      <c r="O616" s="236"/>
      <c r="P616" s="236"/>
      <c r="Q616" s="228">
        <v>300</v>
      </c>
      <c r="R616" s="228">
        <v>300</v>
      </c>
      <c r="S616" s="228" t="s">
        <v>1443</v>
      </c>
      <c r="T616" s="228">
        <v>1</v>
      </c>
      <c r="U616" s="228" t="s">
        <v>296</v>
      </c>
      <c r="V616" s="236">
        <v>1998</v>
      </c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54"/>
      <c r="AH616" s="1316"/>
    </row>
    <row r="617" spans="1:34" s="1564" customFormat="1" ht="25.7" customHeight="1">
      <c r="A617" s="1449"/>
      <c r="B617" s="903"/>
      <c r="C617" s="227" t="s">
        <v>2933</v>
      </c>
      <c r="D617" s="227"/>
      <c r="E617" s="227" t="s">
        <v>8706</v>
      </c>
      <c r="F617" s="227" t="s">
        <v>2933</v>
      </c>
      <c r="G617" s="236" t="s">
        <v>11026</v>
      </c>
      <c r="H617" s="227" t="s">
        <v>12754</v>
      </c>
      <c r="I617" s="236"/>
      <c r="J617" s="236"/>
      <c r="K617" s="228">
        <v>300</v>
      </c>
      <c r="L617" s="228">
        <v>300</v>
      </c>
      <c r="M617" s="244">
        <v>300</v>
      </c>
      <c r="N617" s="236"/>
      <c r="O617" s="236"/>
      <c r="P617" s="236"/>
      <c r="Q617" s="228">
        <v>300</v>
      </c>
      <c r="R617" s="228">
        <v>300</v>
      </c>
      <c r="S617" s="228"/>
      <c r="T617" s="228">
        <v>1</v>
      </c>
      <c r="U617" s="228" t="s">
        <v>296</v>
      </c>
      <c r="V617" s="236">
        <v>2012</v>
      </c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54"/>
      <c r="AH617" s="1316"/>
    </row>
    <row r="618" spans="1:34" s="1564" customFormat="1" ht="25.7" customHeight="1">
      <c r="A618" s="1449"/>
      <c r="B618" s="903"/>
      <c r="C618" s="227" t="s">
        <v>2933</v>
      </c>
      <c r="D618" s="227"/>
      <c r="E618" s="227" t="s">
        <v>12849</v>
      </c>
      <c r="F618" s="227" t="s">
        <v>2933</v>
      </c>
      <c r="G618" s="236" t="s">
        <v>11028</v>
      </c>
      <c r="H618" s="227" t="s">
        <v>12756</v>
      </c>
      <c r="I618" s="236"/>
      <c r="J618" s="236"/>
      <c r="K618" s="228">
        <v>1749</v>
      </c>
      <c r="L618" s="228">
        <v>458</v>
      </c>
      <c r="M618" s="244">
        <v>458</v>
      </c>
      <c r="N618" s="236"/>
      <c r="O618" s="236"/>
      <c r="P618" s="236"/>
      <c r="Q618" s="228">
        <v>300</v>
      </c>
      <c r="R618" s="228">
        <v>300</v>
      </c>
      <c r="S618" s="228" t="s">
        <v>1443</v>
      </c>
      <c r="T618" s="228">
        <v>1</v>
      </c>
      <c r="U618" s="228" t="s">
        <v>296</v>
      </c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54"/>
      <c r="AH618" s="1316"/>
    </row>
    <row r="619" spans="1:34" s="1564" customFormat="1" ht="25.7" customHeight="1">
      <c r="A619" s="1449"/>
      <c r="B619" s="903"/>
      <c r="C619" s="227" t="s">
        <v>2830</v>
      </c>
      <c r="D619" s="227" t="s">
        <v>21171</v>
      </c>
      <c r="E619" s="227" t="s">
        <v>17908</v>
      </c>
      <c r="F619" s="227" t="s">
        <v>2830</v>
      </c>
      <c r="G619" s="236" t="s">
        <v>10854</v>
      </c>
      <c r="H619" s="227" t="s">
        <v>2830</v>
      </c>
      <c r="I619" s="236"/>
      <c r="J619" s="236"/>
      <c r="K619" s="228">
        <v>0</v>
      </c>
      <c r="L619" s="228">
        <v>396</v>
      </c>
      <c r="M619" s="244">
        <v>396</v>
      </c>
      <c r="N619" s="236"/>
      <c r="O619" s="236"/>
      <c r="P619" s="236"/>
      <c r="Q619" s="228">
        <v>396</v>
      </c>
      <c r="R619" s="228">
        <v>396</v>
      </c>
      <c r="S619" s="228" t="s">
        <v>3984</v>
      </c>
      <c r="T619" s="228">
        <v>1</v>
      </c>
      <c r="U619" s="228" t="s">
        <v>296</v>
      </c>
      <c r="V619" s="236">
        <v>2006</v>
      </c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54" t="s">
        <v>13802</v>
      </c>
      <c r="AH619" s="1316"/>
    </row>
    <row r="620" spans="1:34" s="1564" customFormat="1" ht="25.7" customHeight="1">
      <c r="A620" s="1449"/>
      <c r="B620" s="903"/>
      <c r="C620" s="227" t="s">
        <v>2830</v>
      </c>
      <c r="D620" s="227" t="s">
        <v>21172</v>
      </c>
      <c r="E620" s="227" t="s">
        <v>16504</v>
      </c>
      <c r="F620" s="227" t="s">
        <v>2830</v>
      </c>
      <c r="G620" s="236" t="s">
        <v>11030</v>
      </c>
      <c r="H620" s="227" t="s">
        <v>2830</v>
      </c>
      <c r="I620" s="236"/>
      <c r="J620" s="236"/>
      <c r="K620" s="228"/>
      <c r="L620" s="228">
        <v>446</v>
      </c>
      <c r="M620" s="244">
        <v>446</v>
      </c>
      <c r="N620" s="236"/>
      <c r="O620" s="236"/>
      <c r="P620" s="236"/>
      <c r="Q620" s="228">
        <v>396</v>
      </c>
      <c r="R620" s="228">
        <v>396</v>
      </c>
      <c r="S620" s="228" t="s">
        <v>3984</v>
      </c>
      <c r="T620" s="228">
        <v>1</v>
      </c>
      <c r="U620" s="228" t="s">
        <v>296</v>
      </c>
      <c r="V620" s="236">
        <v>2009</v>
      </c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54" t="s">
        <v>16505</v>
      </c>
      <c r="AH620" s="1316"/>
    </row>
    <row r="621" spans="1:34" s="1564" customFormat="1" ht="25.7" customHeight="1">
      <c r="A621" s="1449"/>
      <c r="B621" s="903"/>
      <c r="C621" s="227" t="s">
        <v>2830</v>
      </c>
      <c r="D621" s="227" t="s">
        <v>21173</v>
      </c>
      <c r="E621" s="227" t="s">
        <v>8665</v>
      </c>
      <c r="F621" s="227" t="s">
        <v>2830</v>
      </c>
      <c r="G621" s="236" t="s">
        <v>10857</v>
      </c>
      <c r="H621" s="227" t="s">
        <v>2830</v>
      </c>
      <c r="I621" s="236"/>
      <c r="J621" s="236"/>
      <c r="K621" s="228">
        <v>7847</v>
      </c>
      <c r="L621" s="228">
        <v>490.51</v>
      </c>
      <c r="M621" s="244">
        <v>490.51</v>
      </c>
      <c r="N621" s="236"/>
      <c r="O621" s="236"/>
      <c r="P621" s="236"/>
      <c r="Q621" s="228">
        <v>414</v>
      </c>
      <c r="R621" s="228">
        <v>414</v>
      </c>
      <c r="S621" s="228" t="s">
        <v>5294</v>
      </c>
      <c r="T621" s="228">
        <v>1</v>
      </c>
      <c r="U621" s="228" t="s">
        <v>296</v>
      </c>
      <c r="V621" s="236">
        <v>2009</v>
      </c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54"/>
      <c r="AH621" s="1316"/>
    </row>
    <row r="622" spans="1:34" s="1564" customFormat="1" ht="25.7" customHeight="1">
      <c r="A622" s="1449"/>
      <c r="B622" s="903"/>
      <c r="C622" s="227" t="s">
        <v>2830</v>
      </c>
      <c r="D622" s="227" t="s">
        <v>21174</v>
      </c>
      <c r="E622" s="227" t="s">
        <v>8666</v>
      </c>
      <c r="F622" s="227" t="s">
        <v>2830</v>
      </c>
      <c r="G622" s="236" t="s">
        <v>10855</v>
      </c>
      <c r="H622" s="227" t="s">
        <v>2830</v>
      </c>
      <c r="I622" s="236"/>
      <c r="J622" s="236"/>
      <c r="K622" s="228"/>
      <c r="L622" s="228">
        <v>621</v>
      </c>
      <c r="M622" s="244">
        <v>621</v>
      </c>
      <c r="N622" s="236"/>
      <c r="O622" s="236"/>
      <c r="P622" s="236"/>
      <c r="Q622" s="228">
        <v>621</v>
      </c>
      <c r="R622" s="228">
        <v>621</v>
      </c>
      <c r="S622" s="228" t="s">
        <v>8667</v>
      </c>
      <c r="T622" s="228">
        <v>1</v>
      </c>
      <c r="U622" s="228" t="s">
        <v>296</v>
      </c>
      <c r="V622" s="236">
        <v>2010</v>
      </c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54" t="s">
        <v>8668</v>
      </c>
      <c r="AH622" s="1316"/>
    </row>
    <row r="623" spans="1:34" s="1564" customFormat="1" ht="25.7" customHeight="1">
      <c r="A623" s="1449"/>
      <c r="B623" s="903"/>
      <c r="C623" s="227" t="s">
        <v>2830</v>
      </c>
      <c r="D623" s="227" t="s">
        <v>21175</v>
      </c>
      <c r="E623" s="227" t="s">
        <v>8669</v>
      </c>
      <c r="F623" s="227" t="s">
        <v>2830</v>
      </c>
      <c r="G623" s="236" t="s">
        <v>10856</v>
      </c>
      <c r="H623" s="227" t="s">
        <v>2830</v>
      </c>
      <c r="I623" s="236"/>
      <c r="J623" s="236"/>
      <c r="K623" s="228"/>
      <c r="L623" s="228">
        <v>644</v>
      </c>
      <c r="M623" s="244">
        <v>644</v>
      </c>
      <c r="N623" s="236"/>
      <c r="O623" s="236"/>
      <c r="P623" s="236"/>
      <c r="Q623" s="228">
        <v>644</v>
      </c>
      <c r="R623" s="228">
        <v>644</v>
      </c>
      <c r="S623" s="228" t="s">
        <v>1452</v>
      </c>
      <c r="T623" s="228">
        <v>1</v>
      </c>
      <c r="U623" s="228" t="s">
        <v>296</v>
      </c>
      <c r="V623" s="236">
        <v>2010</v>
      </c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54" t="s">
        <v>8670</v>
      </c>
      <c r="AH623" s="1316"/>
    </row>
    <row r="624" spans="1:34" s="1564" customFormat="1" ht="25.7" customHeight="1">
      <c r="A624" s="1449"/>
      <c r="B624" s="903"/>
      <c r="C624" s="227" t="s">
        <v>2830</v>
      </c>
      <c r="D624" s="227" t="s">
        <v>21176</v>
      </c>
      <c r="E624" s="227" t="s">
        <v>8671</v>
      </c>
      <c r="F624" s="227" t="s">
        <v>2830</v>
      </c>
      <c r="G624" s="236" t="s">
        <v>11031</v>
      </c>
      <c r="H624" s="227" t="s">
        <v>2830</v>
      </c>
      <c r="I624" s="236"/>
      <c r="J624" s="236"/>
      <c r="K624" s="228"/>
      <c r="L624" s="228">
        <v>713</v>
      </c>
      <c r="M624" s="244">
        <v>713</v>
      </c>
      <c r="N624" s="236"/>
      <c r="O624" s="236"/>
      <c r="P624" s="236"/>
      <c r="Q624" s="228">
        <v>644</v>
      </c>
      <c r="R624" s="228">
        <v>644</v>
      </c>
      <c r="S624" s="228" t="s">
        <v>1452</v>
      </c>
      <c r="T624" s="228">
        <v>1</v>
      </c>
      <c r="U624" s="228" t="s">
        <v>296</v>
      </c>
      <c r="V624" s="236">
        <v>2010</v>
      </c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54" t="s">
        <v>8672</v>
      </c>
      <c r="AH624" s="1316"/>
    </row>
    <row r="625" spans="1:34" s="1564" customFormat="1" ht="25.7" customHeight="1">
      <c r="A625" s="1449"/>
      <c r="B625" s="903"/>
      <c r="C625" s="227" t="s">
        <v>2830</v>
      </c>
      <c r="D625" s="227" t="s">
        <v>21177</v>
      </c>
      <c r="E625" s="227" t="s">
        <v>8673</v>
      </c>
      <c r="F625" s="227" t="s">
        <v>2830</v>
      </c>
      <c r="G625" s="236" t="s">
        <v>11032</v>
      </c>
      <c r="H625" s="227" t="s">
        <v>2830</v>
      </c>
      <c r="I625" s="236"/>
      <c r="J625" s="236"/>
      <c r="K625" s="228"/>
      <c r="L625" s="228">
        <v>696.6</v>
      </c>
      <c r="M625" s="244">
        <v>696.6</v>
      </c>
      <c r="N625" s="236"/>
      <c r="O625" s="236"/>
      <c r="P625" s="236"/>
      <c r="Q625" s="228">
        <v>696.6</v>
      </c>
      <c r="R625" s="228">
        <v>696.6</v>
      </c>
      <c r="S625" s="228" t="s">
        <v>1452</v>
      </c>
      <c r="T625" s="228">
        <v>1</v>
      </c>
      <c r="U625" s="228" t="s">
        <v>296</v>
      </c>
      <c r="V625" s="236">
        <v>2011</v>
      </c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54" t="s">
        <v>3743</v>
      </c>
      <c r="AH625" s="1316"/>
    </row>
    <row r="626" spans="1:34" s="1564" customFormat="1" ht="25.7" customHeight="1">
      <c r="A626" s="1449"/>
      <c r="B626" s="903"/>
      <c r="C626" s="227" t="s">
        <v>2830</v>
      </c>
      <c r="D626" s="227" t="s">
        <v>21178</v>
      </c>
      <c r="E626" s="227" t="s">
        <v>8674</v>
      </c>
      <c r="F626" s="227" t="s">
        <v>2830</v>
      </c>
      <c r="G626" s="236" t="s">
        <v>11033</v>
      </c>
      <c r="H626" s="227" t="s">
        <v>2830</v>
      </c>
      <c r="I626" s="236"/>
      <c r="J626" s="236"/>
      <c r="K626" s="228">
        <v>397</v>
      </c>
      <c r="L626" s="228">
        <v>397</v>
      </c>
      <c r="M626" s="244">
        <v>397</v>
      </c>
      <c r="N626" s="236"/>
      <c r="O626" s="236"/>
      <c r="P626" s="236"/>
      <c r="Q626" s="228">
        <v>644</v>
      </c>
      <c r="R626" s="228">
        <v>397</v>
      </c>
      <c r="S626" s="228" t="s">
        <v>3984</v>
      </c>
      <c r="T626" s="228">
        <v>1</v>
      </c>
      <c r="U626" s="228" t="s">
        <v>296</v>
      </c>
      <c r="V626" s="236">
        <v>2006</v>
      </c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54"/>
      <c r="AH626" s="1316"/>
    </row>
    <row r="627" spans="1:34" s="1564" customFormat="1" ht="25.7" customHeight="1">
      <c r="A627" s="1449"/>
      <c r="B627" s="903"/>
      <c r="C627" s="227" t="s">
        <v>2830</v>
      </c>
      <c r="D627" s="227" t="s">
        <v>21179</v>
      </c>
      <c r="E627" s="227" t="s">
        <v>8675</v>
      </c>
      <c r="F627" s="227" t="s">
        <v>2830</v>
      </c>
      <c r="G627" s="236" t="s">
        <v>11034</v>
      </c>
      <c r="H627" s="227" t="s">
        <v>2830</v>
      </c>
      <c r="I627" s="236"/>
      <c r="J627" s="236"/>
      <c r="K627" s="228"/>
      <c r="L627" s="228">
        <v>500</v>
      </c>
      <c r="M627" s="244">
        <v>500</v>
      </c>
      <c r="N627" s="236"/>
      <c r="O627" s="236"/>
      <c r="P627" s="236"/>
      <c r="Q627" s="228">
        <v>500</v>
      </c>
      <c r="R627" s="228">
        <v>500</v>
      </c>
      <c r="S627" s="228" t="s">
        <v>1552</v>
      </c>
      <c r="T627" s="228">
        <v>1</v>
      </c>
      <c r="U627" s="228" t="s">
        <v>296</v>
      </c>
      <c r="V627" s="236">
        <v>2002</v>
      </c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54" t="s">
        <v>8676</v>
      </c>
      <c r="AH627" s="1316"/>
    </row>
    <row r="628" spans="1:34" s="1564" customFormat="1" ht="25.7" customHeight="1">
      <c r="A628" s="1449"/>
      <c r="B628" s="903"/>
      <c r="C628" s="227" t="s">
        <v>2830</v>
      </c>
      <c r="D628" s="227" t="s">
        <v>21180</v>
      </c>
      <c r="E628" s="227" t="s">
        <v>8677</v>
      </c>
      <c r="F628" s="227" t="s">
        <v>2830</v>
      </c>
      <c r="G628" s="236" t="s">
        <v>11035</v>
      </c>
      <c r="H628" s="227" t="s">
        <v>2830</v>
      </c>
      <c r="I628" s="236"/>
      <c r="J628" s="236"/>
      <c r="K628" s="228">
        <v>1796</v>
      </c>
      <c r="L628" s="228">
        <v>588</v>
      </c>
      <c r="M628" s="244">
        <v>588</v>
      </c>
      <c r="N628" s="236"/>
      <c r="O628" s="236"/>
      <c r="P628" s="236"/>
      <c r="Q628" s="228">
        <v>560</v>
      </c>
      <c r="R628" s="228">
        <v>560</v>
      </c>
      <c r="S628" s="228" t="s">
        <v>8678</v>
      </c>
      <c r="T628" s="228">
        <v>1</v>
      </c>
      <c r="U628" s="228" t="s">
        <v>296</v>
      </c>
      <c r="V628" s="236">
        <v>2013</v>
      </c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54"/>
      <c r="AH628" s="1316"/>
    </row>
    <row r="629" spans="1:34" s="1564" customFormat="1" ht="25.7" customHeight="1">
      <c r="A629" s="1449"/>
      <c r="B629" s="903"/>
      <c r="C629" s="227" t="s">
        <v>2830</v>
      </c>
      <c r="D629" s="227" t="s">
        <v>21181</v>
      </c>
      <c r="E629" s="227" t="s">
        <v>8679</v>
      </c>
      <c r="F629" s="227" t="s">
        <v>2830</v>
      </c>
      <c r="G629" s="236" t="s">
        <v>10669</v>
      </c>
      <c r="H629" s="227" t="s">
        <v>2830</v>
      </c>
      <c r="I629" s="236"/>
      <c r="J629" s="236"/>
      <c r="K629" s="228">
        <v>456</v>
      </c>
      <c r="L629" s="228">
        <v>456</v>
      </c>
      <c r="M629" s="244">
        <v>456</v>
      </c>
      <c r="N629" s="236"/>
      <c r="O629" s="236"/>
      <c r="P629" s="236"/>
      <c r="Q629" s="228">
        <v>456</v>
      </c>
      <c r="R629" s="228">
        <v>456</v>
      </c>
      <c r="S629" s="228" t="s">
        <v>8680</v>
      </c>
      <c r="T629" s="228">
        <v>1</v>
      </c>
      <c r="U629" s="228" t="s">
        <v>296</v>
      </c>
      <c r="V629" s="236">
        <v>2014</v>
      </c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54"/>
      <c r="AH629" s="1316"/>
    </row>
    <row r="630" spans="1:34" s="1564" customFormat="1" ht="25.7" customHeight="1">
      <c r="A630" s="1449"/>
      <c r="B630" s="903"/>
      <c r="C630" s="227" t="s">
        <v>2830</v>
      </c>
      <c r="D630" s="227" t="s">
        <v>21182</v>
      </c>
      <c r="E630" s="227" t="s">
        <v>8681</v>
      </c>
      <c r="F630" s="227" t="s">
        <v>2830</v>
      </c>
      <c r="G630" s="236" t="s">
        <v>11030</v>
      </c>
      <c r="H630" s="227" t="s">
        <v>2830</v>
      </c>
      <c r="I630" s="236"/>
      <c r="J630" s="236"/>
      <c r="K630" s="228">
        <v>2900</v>
      </c>
      <c r="L630" s="228">
        <v>456</v>
      </c>
      <c r="M630" s="244">
        <v>456</v>
      </c>
      <c r="N630" s="236"/>
      <c r="O630" s="236"/>
      <c r="P630" s="236"/>
      <c r="Q630" s="228">
        <v>456</v>
      </c>
      <c r="R630" s="228">
        <v>456</v>
      </c>
      <c r="S630" s="228" t="s">
        <v>8680</v>
      </c>
      <c r="T630" s="228">
        <v>1</v>
      </c>
      <c r="U630" s="228" t="s">
        <v>296</v>
      </c>
      <c r="V630" s="236">
        <v>2014</v>
      </c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54"/>
      <c r="AH630" s="1316"/>
    </row>
    <row r="631" spans="1:34" s="1564" customFormat="1" ht="25.7" customHeight="1">
      <c r="A631" s="1449"/>
      <c r="B631" s="903"/>
      <c r="C631" s="241" t="s">
        <v>12659</v>
      </c>
      <c r="D631" s="241"/>
      <c r="E631" s="243" t="s">
        <v>16506</v>
      </c>
      <c r="F631" s="241" t="s">
        <v>12659</v>
      </c>
      <c r="G631" s="236" t="s">
        <v>10856</v>
      </c>
      <c r="H631" s="241" t="s">
        <v>12659</v>
      </c>
      <c r="I631" s="236"/>
      <c r="J631" s="236"/>
      <c r="K631" s="228"/>
      <c r="L631" s="244">
        <v>396</v>
      </c>
      <c r="M631" s="244">
        <v>396</v>
      </c>
      <c r="N631" s="236"/>
      <c r="O631" s="236"/>
      <c r="P631" s="236"/>
      <c r="Q631" s="244">
        <v>396</v>
      </c>
      <c r="R631" s="228">
        <v>396</v>
      </c>
      <c r="S631" s="228" t="s">
        <v>3984</v>
      </c>
      <c r="T631" s="228">
        <v>1</v>
      </c>
      <c r="U631" s="228" t="s">
        <v>296</v>
      </c>
      <c r="V631" s="241">
        <v>2007</v>
      </c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670"/>
      <c r="AH631" s="1316"/>
    </row>
    <row r="632" spans="1:34" s="1564" customFormat="1" ht="25.7" customHeight="1">
      <c r="A632" s="1449"/>
      <c r="B632" s="903"/>
      <c r="C632" s="227" t="s">
        <v>2834</v>
      </c>
      <c r="D632" s="227" t="s">
        <v>21183</v>
      </c>
      <c r="E632" s="227" t="s">
        <v>8707</v>
      </c>
      <c r="F632" s="227" t="s">
        <v>2834</v>
      </c>
      <c r="G632" s="236"/>
      <c r="H632" s="227" t="s">
        <v>2834</v>
      </c>
      <c r="I632" s="236"/>
      <c r="J632" s="236"/>
      <c r="K632" s="228">
        <v>1700</v>
      </c>
      <c r="L632" s="228">
        <v>1700</v>
      </c>
      <c r="M632" s="244">
        <v>1700</v>
      </c>
      <c r="N632" s="236"/>
      <c r="O632" s="236"/>
      <c r="P632" s="236"/>
      <c r="Q632" s="228"/>
      <c r="R632" s="228"/>
      <c r="S632" s="228"/>
      <c r="T632" s="228">
        <v>1</v>
      </c>
      <c r="U632" s="228" t="s">
        <v>610</v>
      </c>
      <c r="V632" s="236">
        <v>2010</v>
      </c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54"/>
      <c r="AH632" s="1316"/>
    </row>
    <row r="633" spans="1:34" s="1564" customFormat="1" ht="25.7" customHeight="1">
      <c r="A633" s="1449"/>
      <c r="B633" s="903"/>
      <c r="C633" s="227" t="s">
        <v>2834</v>
      </c>
      <c r="D633" s="227" t="s">
        <v>21184</v>
      </c>
      <c r="E633" s="227" t="s">
        <v>8708</v>
      </c>
      <c r="F633" s="227" t="s">
        <v>2834</v>
      </c>
      <c r="G633" s="236"/>
      <c r="H633" s="227" t="s">
        <v>2834</v>
      </c>
      <c r="I633" s="236"/>
      <c r="J633" s="236"/>
      <c r="K633" s="228">
        <v>918</v>
      </c>
      <c r="L633" s="228"/>
      <c r="M633" s="244"/>
      <c r="N633" s="236"/>
      <c r="O633" s="236"/>
      <c r="P633" s="236"/>
      <c r="Q633" s="228">
        <v>600</v>
      </c>
      <c r="R633" s="228">
        <v>600</v>
      </c>
      <c r="S633" s="228" t="s">
        <v>1524</v>
      </c>
      <c r="T633" s="228">
        <v>2</v>
      </c>
      <c r="U633" s="228" t="s">
        <v>296</v>
      </c>
      <c r="V633" s="236">
        <v>2014</v>
      </c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54" t="s">
        <v>8709</v>
      </c>
      <c r="AH633" s="1316"/>
    </row>
    <row r="634" spans="1:34" s="1564" customFormat="1" ht="25.7" customHeight="1">
      <c r="A634" s="1449"/>
      <c r="B634" s="903"/>
      <c r="C634" s="227" t="s">
        <v>2834</v>
      </c>
      <c r="D634" s="227" t="s">
        <v>21185</v>
      </c>
      <c r="E634" s="227" t="s">
        <v>8710</v>
      </c>
      <c r="F634" s="227" t="s">
        <v>2834</v>
      </c>
      <c r="G634" s="227"/>
      <c r="H634" s="227" t="s">
        <v>2834</v>
      </c>
      <c r="I634" s="233"/>
      <c r="J634" s="233"/>
      <c r="K634" s="228">
        <v>424</v>
      </c>
      <c r="L634" s="228"/>
      <c r="M634" s="244"/>
      <c r="N634" s="233"/>
      <c r="O634" s="301"/>
      <c r="P634" s="233"/>
      <c r="Q634" s="228">
        <v>300</v>
      </c>
      <c r="R634" s="228">
        <v>300</v>
      </c>
      <c r="S634" s="228" t="s">
        <v>1524</v>
      </c>
      <c r="T634" s="228">
        <v>1</v>
      </c>
      <c r="U634" s="228" t="s">
        <v>296</v>
      </c>
      <c r="V634" s="236"/>
      <c r="W634" s="233"/>
      <c r="X634" s="233"/>
      <c r="Y634" s="233"/>
      <c r="Z634" s="233"/>
      <c r="AA634" s="227"/>
      <c r="AB634" s="233"/>
      <c r="AC634" s="233"/>
      <c r="AD634" s="233"/>
      <c r="AE634" s="233"/>
      <c r="AF634" s="233"/>
      <c r="AG634" s="254" t="s">
        <v>8711</v>
      </c>
      <c r="AH634" s="1316"/>
    </row>
    <row r="635" spans="1:34" s="1564" customFormat="1" ht="25.7" customHeight="1">
      <c r="A635" s="1449"/>
      <c r="B635" s="903"/>
      <c r="C635" s="227" t="s">
        <v>2834</v>
      </c>
      <c r="D635" s="227" t="s">
        <v>21186</v>
      </c>
      <c r="E635" s="227" t="s">
        <v>8712</v>
      </c>
      <c r="F635" s="227" t="s">
        <v>2834</v>
      </c>
      <c r="G635" s="227"/>
      <c r="H635" s="227" t="s">
        <v>2834</v>
      </c>
      <c r="I635" s="233"/>
      <c r="J635" s="233"/>
      <c r="K635" s="228">
        <v>1200</v>
      </c>
      <c r="L635" s="228"/>
      <c r="M635" s="244"/>
      <c r="N635" s="233"/>
      <c r="O635" s="301"/>
      <c r="P635" s="233"/>
      <c r="Q635" s="228">
        <v>900</v>
      </c>
      <c r="R635" s="228">
        <v>900</v>
      </c>
      <c r="S635" s="228" t="s">
        <v>1524</v>
      </c>
      <c r="T635" s="228">
        <v>3</v>
      </c>
      <c r="U635" s="228" t="s">
        <v>296</v>
      </c>
      <c r="V635" s="236"/>
      <c r="W635" s="233"/>
      <c r="X635" s="233"/>
      <c r="Y635" s="233"/>
      <c r="Z635" s="233"/>
      <c r="AA635" s="227"/>
      <c r="AB635" s="233"/>
      <c r="AC635" s="233"/>
      <c r="AD635" s="233"/>
      <c r="AE635" s="233"/>
      <c r="AF635" s="233"/>
      <c r="AG635" s="254" t="s">
        <v>8713</v>
      </c>
      <c r="AH635" s="1316"/>
    </row>
    <row r="636" spans="1:34" s="1564" customFormat="1" ht="25.7" customHeight="1">
      <c r="A636" s="1449"/>
      <c r="B636" s="903"/>
      <c r="C636" s="227" t="s">
        <v>2834</v>
      </c>
      <c r="D636" s="227" t="s">
        <v>20390</v>
      </c>
      <c r="E636" s="227" t="s">
        <v>8714</v>
      </c>
      <c r="F636" s="227" t="s">
        <v>2834</v>
      </c>
      <c r="G636" s="227"/>
      <c r="H636" s="227" t="s">
        <v>2834</v>
      </c>
      <c r="I636" s="233"/>
      <c r="J636" s="233"/>
      <c r="K636" s="228">
        <v>456</v>
      </c>
      <c r="L636" s="228"/>
      <c r="M636" s="244"/>
      <c r="N636" s="233"/>
      <c r="O636" s="301"/>
      <c r="P636" s="233"/>
      <c r="Q636" s="228">
        <v>300</v>
      </c>
      <c r="R636" s="228">
        <v>300</v>
      </c>
      <c r="S636" s="228" t="s">
        <v>1524</v>
      </c>
      <c r="T636" s="228">
        <v>1</v>
      </c>
      <c r="U636" s="228" t="s">
        <v>296</v>
      </c>
      <c r="V636" s="236"/>
      <c r="W636" s="233"/>
      <c r="X636" s="233"/>
      <c r="Y636" s="233"/>
      <c r="Z636" s="233"/>
      <c r="AA636" s="227"/>
      <c r="AB636" s="233"/>
      <c r="AC636" s="233"/>
      <c r="AD636" s="233"/>
      <c r="AE636" s="233"/>
      <c r="AF636" s="233"/>
      <c r="AG636" s="254" t="s">
        <v>8715</v>
      </c>
      <c r="AH636" s="1316"/>
    </row>
    <row r="637" spans="1:34" s="1564" customFormat="1" ht="25.7" customHeight="1">
      <c r="A637" s="1449"/>
      <c r="B637" s="903"/>
      <c r="C637" s="227" t="s">
        <v>2834</v>
      </c>
      <c r="D637" s="227" t="s">
        <v>21187</v>
      </c>
      <c r="E637" s="227" t="s">
        <v>12850</v>
      </c>
      <c r="F637" s="227" t="s">
        <v>2834</v>
      </c>
      <c r="G637" s="227"/>
      <c r="H637" s="227" t="s">
        <v>2834</v>
      </c>
      <c r="I637" s="233"/>
      <c r="J637" s="233"/>
      <c r="K637" s="228">
        <v>1075</v>
      </c>
      <c r="L637" s="228"/>
      <c r="M637" s="244"/>
      <c r="N637" s="233"/>
      <c r="O637" s="301"/>
      <c r="P637" s="233"/>
      <c r="Q637" s="228">
        <v>600</v>
      </c>
      <c r="R637" s="228">
        <v>600</v>
      </c>
      <c r="S637" s="228" t="s">
        <v>1524</v>
      </c>
      <c r="T637" s="228">
        <v>2</v>
      </c>
      <c r="U637" s="228" t="s">
        <v>296</v>
      </c>
      <c r="V637" s="236">
        <v>2020</v>
      </c>
      <c r="W637" s="233"/>
      <c r="X637" s="233"/>
      <c r="Y637" s="233"/>
      <c r="Z637" s="233"/>
      <c r="AA637" s="227"/>
      <c r="AB637" s="233"/>
      <c r="AC637" s="233"/>
      <c r="AD637" s="233"/>
      <c r="AE637" s="233"/>
      <c r="AF637" s="233"/>
      <c r="AG637" s="254" t="s">
        <v>12851</v>
      </c>
      <c r="AH637" s="1316"/>
    </row>
    <row r="638" spans="1:34" s="1564" customFormat="1" ht="25.7" customHeight="1">
      <c r="A638" s="1449"/>
      <c r="B638" s="903"/>
      <c r="C638" s="227" t="s">
        <v>12852</v>
      </c>
      <c r="D638" s="227" t="s">
        <v>20798</v>
      </c>
      <c r="E638" s="227" t="s">
        <v>6953</v>
      </c>
      <c r="F638" s="227" t="s">
        <v>2834</v>
      </c>
      <c r="G638" s="227"/>
      <c r="H638" s="227" t="s">
        <v>2834</v>
      </c>
      <c r="I638" s="233"/>
      <c r="J638" s="233"/>
      <c r="K638" s="228">
        <v>430</v>
      </c>
      <c r="L638" s="228"/>
      <c r="M638" s="244"/>
      <c r="N638" s="233"/>
      <c r="O638" s="301"/>
      <c r="P638" s="233"/>
      <c r="Q638" s="228">
        <v>300</v>
      </c>
      <c r="R638" s="228">
        <v>300</v>
      </c>
      <c r="S638" s="228" t="s">
        <v>1524</v>
      </c>
      <c r="T638" s="228">
        <v>1</v>
      </c>
      <c r="U638" s="228" t="s">
        <v>296</v>
      </c>
      <c r="V638" s="236">
        <v>2019</v>
      </c>
      <c r="W638" s="233"/>
      <c r="X638" s="233"/>
      <c r="Y638" s="233"/>
      <c r="Z638" s="233"/>
      <c r="AA638" s="227"/>
      <c r="AB638" s="233"/>
      <c r="AC638" s="233"/>
      <c r="AD638" s="233"/>
      <c r="AE638" s="233"/>
      <c r="AF638" s="233"/>
      <c r="AG638" s="254" t="s">
        <v>3585</v>
      </c>
      <c r="AH638" s="1316"/>
    </row>
    <row r="639" spans="1:34" s="1564" customFormat="1" ht="25.7" customHeight="1">
      <c r="A639" s="1449"/>
      <c r="B639" s="903"/>
      <c r="C639" s="227" t="s">
        <v>2841</v>
      </c>
      <c r="D639" s="227" t="s">
        <v>21188</v>
      </c>
      <c r="E639" s="227" t="s">
        <v>8716</v>
      </c>
      <c r="F639" s="227" t="s">
        <v>2841</v>
      </c>
      <c r="G639" s="236" t="s">
        <v>10672</v>
      </c>
      <c r="H639" s="227" t="s">
        <v>10673</v>
      </c>
      <c r="I639" s="236"/>
      <c r="J639" s="236"/>
      <c r="K639" s="228">
        <v>36794</v>
      </c>
      <c r="L639" s="228">
        <v>792</v>
      </c>
      <c r="M639" s="244">
        <v>792</v>
      </c>
      <c r="N639" s="236"/>
      <c r="O639" s="236"/>
      <c r="P639" s="236"/>
      <c r="Q639" s="228">
        <v>792</v>
      </c>
      <c r="R639" s="228">
        <v>396</v>
      </c>
      <c r="S639" s="228" t="s">
        <v>3984</v>
      </c>
      <c r="T639" s="228">
        <v>2</v>
      </c>
      <c r="U639" s="228" t="s">
        <v>296</v>
      </c>
      <c r="V639" s="236">
        <v>2011</v>
      </c>
      <c r="W639" s="236"/>
      <c r="X639" s="236"/>
      <c r="Y639" s="236"/>
      <c r="Z639" s="236"/>
      <c r="AA639" s="236"/>
      <c r="AB639" s="236"/>
      <c r="AC639" s="236"/>
      <c r="AD639" s="236"/>
      <c r="AE639" s="236" t="s">
        <v>21189</v>
      </c>
      <c r="AF639" s="236"/>
      <c r="AG639" s="254"/>
      <c r="AH639" s="1316"/>
    </row>
    <row r="640" spans="1:34" s="1564" customFormat="1" ht="25.7" customHeight="1">
      <c r="A640" s="1449"/>
      <c r="B640" s="903"/>
      <c r="C640" s="227" t="s">
        <v>2850</v>
      </c>
      <c r="D640" s="227" t="s">
        <v>21190</v>
      </c>
      <c r="E640" s="227" t="s">
        <v>8717</v>
      </c>
      <c r="F640" s="227" t="s">
        <v>2850</v>
      </c>
      <c r="G640" s="227"/>
      <c r="H640" s="227" t="s">
        <v>2850</v>
      </c>
      <c r="I640" s="233"/>
      <c r="J640" s="233"/>
      <c r="K640" s="228">
        <v>1127</v>
      </c>
      <c r="L640" s="228">
        <v>1000</v>
      </c>
      <c r="M640" s="244">
        <v>1000</v>
      </c>
      <c r="N640" s="233"/>
      <c r="O640" s="301"/>
      <c r="P640" s="233"/>
      <c r="Q640" s="228">
        <v>300</v>
      </c>
      <c r="R640" s="228">
        <v>300</v>
      </c>
      <c r="S640" s="228" t="s">
        <v>1451</v>
      </c>
      <c r="T640" s="228">
        <v>1</v>
      </c>
      <c r="U640" s="228" t="s">
        <v>296</v>
      </c>
      <c r="V640" s="236">
        <v>2011</v>
      </c>
      <c r="W640" s="233"/>
      <c r="X640" s="233"/>
      <c r="Y640" s="233"/>
      <c r="Z640" s="233"/>
      <c r="AA640" s="227"/>
      <c r="AB640" s="233"/>
      <c r="AC640" s="233"/>
      <c r="AD640" s="233"/>
      <c r="AE640" s="233"/>
      <c r="AF640" s="233"/>
      <c r="AG640" s="254"/>
      <c r="AH640" s="1316"/>
    </row>
    <row r="641" spans="1:34" s="1564" customFormat="1" ht="25.7" customHeight="1">
      <c r="A641" s="1449"/>
      <c r="B641" s="903"/>
      <c r="C641" s="227" t="s">
        <v>2850</v>
      </c>
      <c r="D641" s="227" t="s">
        <v>21191</v>
      </c>
      <c r="E641" s="227" t="s">
        <v>8718</v>
      </c>
      <c r="F641" s="227" t="s">
        <v>2850</v>
      </c>
      <c r="G641" s="236"/>
      <c r="H641" s="227" t="s">
        <v>2850</v>
      </c>
      <c r="I641" s="236"/>
      <c r="J641" s="236"/>
      <c r="K641" s="644">
        <v>610</v>
      </c>
      <c r="L641" s="644">
        <v>510</v>
      </c>
      <c r="M641" s="244">
        <v>510</v>
      </c>
      <c r="N641" s="236"/>
      <c r="O641" s="236"/>
      <c r="P641" s="236"/>
      <c r="Q641" s="323">
        <v>300</v>
      </c>
      <c r="R641" s="323">
        <v>300</v>
      </c>
      <c r="S641" s="228" t="s">
        <v>1451</v>
      </c>
      <c r="T641" s="228">
        <v>1</v>
      </c>
      <c r="U641" s="228" t="s">
        <v>296</v>
      </c>
      <c r="V641" s="323">
        <v>2011</v>
      </c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54"/>
      <c r="AH641" s="1316"/>
    </row>
    <row r="642" spans="1:34" s="1564" customFormat="1" ht="25.7" customHeight="1">
      <c r="A642" s="1449"/>
      <c r="B642" s="903"/>
      <c r="C642" s="227" t="s">
        <v>2850</v>
      </c>
      <c r="D642" s="227" t="s">
        <v>21192</v>
      </c>
      <c r="E642" s="227" t="s">
        <v>8719</v>
      </c>
      <c r="F642" s="227" t="s">
        <v>2850</v>
      </c>
      <c r="G642" s="492"/>
      <c r="H642" s="227" t="s">
        <v>2850</v>
      </c>
      <c r="I642" s="492"/>
      <c r="J642" s="492"/>
      <c r="K642" s="644">
        <v>2424</v>
      </c>
      <c r="L642" s="644">
        <v>457</v>
      </c>
      <c r="M642" s="244">
        <v>457</v>
      </c>
      <c r="N642" s="492"/>
      <c r="O642" s="492"/>
      <c r="P642" s="492"/>
      <c r="Q642" s="323">
        <v>300</v>
      </c>
      <c r="R642" s="323">
        <v>300</v>
      </c>
      <c r="S642" s="228" t="s">
        <v>1451</v>
      </c>
      <c r="T642" s="228">
        <v>1</v>
      </c>
      <c r="U642" s="228" t="s">
        <v>296</v>
      </c>
      <c r="V642" s="323">
        <v>2011</v>
      </c>
      <c r="W642" s="492"/>
      <c r="X642" s="492"/>
      <c r="Y642" s="492"/>
      <c r="Z642" s="492"/>
      <c r="AA642" s="492"/>
      <c r="AB642" s="492"/>
      <c r="AC642" s="492"/>
      <c r="AD642" s="492"/>
      <c r="AE642" s="492"/>
      <c r="AF642" s="492"/>
      <c r="AG642" s="254"/>
      <c r="AH642" s="1316"/>
    </row>
    <row r="643" spans="1:34" s="1564" customFormat="1" ht="25.7" customHeight="1">
      <c r="A643" s="1449"/>
      <c r="B643" s="903"/>
      <c r="C643" s="227" t="s">
        <v>2850</v>
      </c>
      <c r="D643" s="227" t="s">
        <v>21193</v>
      </c>
      <c r="E643" s="227" t="s">
        <v>8720</v>
      </c>
      <c r="F643" s="227" t="s">
        <v>2850</v>
      </c>
      <c r="G643" s="492"/>
      <c r="H643" s="227" t="s">
        <v>2850</v>
      </c>
      <c r="I643" s="492"/>
      <c r="J643" s="492"/>
      <c r="K643" s="644">
        <v>2250</v>
      </c>
      <c r="L643" s="644">
        <v>300</v>
      </c>
      <c r="M643" s="244">
        <v>300</v>
      </c>
      <c r="N643" s="492"/>
      <c r="O643" s="492"/>
      <c r="P643" s="492"/>
      <c r="Q643" s="323">
        <v>300</v>
      </c>
      <c r="R643" s="323">
        <v>300</v>
      </c>
      <c r="S643" s="228" t="s">
        <v>1451</v>
      </c>
      <c r="T643" s="228">
        <v>1</v>
      </c>
      <c r="U643" s="228" t="s">
        <v>296</v>
      </c>
      <c r="V643" s="323">
        <v>2017</v>
      </c>
      <c r="W643" s="492"/>
      <c r="X643" s="492"/>
      <c r="Y643" s="492"/>
      <c r="Z643" s="492"/>
      <c r="AA643" s="492"/>
      <c r="AB643" s="492"/>
      <c r="AC643" s="492"/>
      <c r="AD643" s="492"/>
      <c r="AE643" s="492"/>
      <c r="AF643" s="492"/>
      <c r="AG643" s="254"/>
      <c r="AH643" s="1316"/>
    </row>
    <row r="644" spans="1:34" s="1564" customFormat="1" ht="25.7" customHeight="1">
      <c r="A644" s="1449"/>
      <c r="B644" s="903"/>
      <c r="C644" s="227" t="s">
        <v>2850</v>
      </c>
      <c r="D644" s="227" t="s">
        <v>21194</v>
      </c>
      <c r="E644" s="227" t="s">
        <v>8721</v>
      </c>
      <c r="F644" s="227" t="s">
        <v>2850</v>
      </c>
      <c r="G644" s="492"/>
      <c r="H644" s="227" t="s">
        <v>2850</v>
      </c>
      <c r="I644" s="492"/>
      <c r="J644" s="492"/>
      <c r="K644" s="644">
        <v>1000</v>
      </c>
      <c r="L644" s="644">
        <v>500</v>
      </c>
      <c r="M644" s="244">
        <v>500</v>
      </c>
      <c r="N644" s="492"/>
      <c r="O644" s="492"/>
      <c r="P644" s="492"/>
      <c r="Q644" s="228">
        <v>300</v>
      </c>
      <c r="R644" s="228">
        <v>300</v>
      </c>
      <c r="S644" s="228" t="s">
        <v>1451</v>
      </c>
      <c r="T644" s="228">
        <v>1</v>
      </c>
      <c r="U644" s="228" t="s">
        <v>296</v>
      </c>
      <c r="V644" s="323">
        <v>2011</v>
      </c>
      <c r="W644" s="492"/>
      <c r="X644" s="492"/>
      <c r="Y644" s="492"/>
      <c r="Z644" s="492"/>
      <c r="AA644" s="492"/>
      <c r="AB644" s="492"/>
      <c r="AC644" s="492"/>
      <c r="AD644" s="492"/>
      <c r="AE644" s="492"/>
      <c r="AF644" s="492"/>
      <c r="AG644" s="254"/>
      <c r="AH644" s="1316"/>
    </row>
    <row r="645" spans="1:34" s="1564" customFormat="1" ht="25.7" customHeight="1">
      <c r="A645" s="1449"/>
      <c r="B645" s="903"/>
      <c r="C645" s="227" t="s">
        <v>2850</v>
      </c>
      <c r="D645" s="227" t="s">
        <v>21195</v>
      </c>
      <c r="E645" s="227" t="s">
        <v>8722</v>
      </c>
      <c r="F645" s="227" t="s">
        <v>2850</v>
      </c>
      <c r="G645" s="492"/>
      <c r="H645" s="227" t="s">
        <v>2850</v>
      </c>
      <c r="I645" s="492"/>
      <c r="J645" s="492"/>
      <c r="K645" s="644">
        <v>2424</v>
      </c>
      <c r="L645" s="644">
        <v>457.8</v>
      </c>
      <c r="M645" s="244">
        <v>457.8</v>
      </c>
      <c r="N645" s="492"/>
      <c r="O645" s="492"/>
      <c r="P645" s="492"/>
      <c r="Q645" s="228">
        <v>300</v>
      </c>
      <c r="R645" s="228">
        <v>300</v>
      </c>
      <c r="S645" s="228" t="s">
        <v>1451</v>
      </c>
      <c r="T645" s="228">
        <v>1</v>
      </c>
      <c r="U645" s="228" t="s">
        <v>296</v>
      </c>
      <c r="V645" s="323">
        <v>2012</v>
      </c>
      <c r="W645" s="492"/>
      <c r="X645" s="492"/>
      <c r="Y645" s="492"/>
      <c r="Z645" s="492"/>
      <c r="AA645" s="492"/>
      <c r="AB645" s="492"/>
      <c r="AC645" s="492"/>
      <c r="AD645" s="492"/>
      <c r="AE645" s="492"/>
      <c r="AF645" s="492"/>
      <c r="AG645" s="254"/>
      <c r="AH645" s="1316"/>
    </row>
    <row r="646" spans="1:34" s="1564" customFormat="1" ht="25.7" customHeight="1">
      <c r="A646" s="1449"/>
      <c r="B646" s="903"/>
      <c r="C646" s="227" t="s">
        <v>2850</v>
      </c>
      <c r="D646" s="227" t="s">
        <v>21196</v>
      </c>
      <c r="E646" s="227" t="s">
        <v>8723</v>
      </c>
      <c r="F646" s="227" t="s">
        <v>2850</v>
      </c>
      <c r="G646" s="492"/>
      <c r="H646" s="227" t="s">
        <v>2850</v>
      </c>
      <c r="I646" s="492"/>
      <c r="J646" s="492"/>
      <c r="K646" s="644">
        <v>2652</v>
      </c>
      <c r="L646" s="644">
        <v>432</v>
      </c>
      <c r="M646" s="244">
        <v>432</v>
      </c>
      <c r="N646" s="492"/>
      <c r="O646" s="492"/>
      <c r="P646" s="492"/>
      <c r="Q646" s="228">
        <v>300</v>
      </c>
      <c r="R646" s="228">
        <v>300</v>
      </c>
      <c r="S646" s="228" t="s">
        <v>1451</v>
      </c>
      <c r="T646" s="228">
        <v>1</v>
      </c>
      <c r="U646" s="228" t="s">
        <v>296</v>
      </c>
      <c r="V646" s="323">
        <v>2010</v>
      </c>
      <c r="W646" s="492"/>
      <c r="X646" s="492"/>
      <c r="Y646" s="492"/>
      <c r="Z646" s="492"/>
      <c r="AA646" s="492"/>
      <c r="AB646" s="492"/>
      <c r="AC646" s="492"/>
      <c r="AD646" s="492"/>
      <c r="AE646" s="492"/>
      <c r="AF646" s="492"/>
      <c r="AG646" s="254"/>
      <c r="AH646" s="1316"/>
    </row>
    <row r="647" spans="1:34" s="1564" customFormat="1" ht="25.7" customHeight="1">
      <c r="A647" s="1449"/>
      <c r="B647" s="903"/>
      <c r="C647" s="227" t="s">
        <v>2850</v>
      </c>
      <c r="D647" s="227" t="s">
        <v>21197</v>
      </c>
      <c r="E647" s="227" t="s">
        <v>8724</v>
      </c>
      <c r="F647" s="227" t="s">
        <v>2850</v>
      </c>
      <c r="G647" s="492"/>
      <c r="H647" s="227" t="s">
        <v>2850</v>
      </c>
      <c r="I647" s="492"/>
      <c r="J647" s="492"/>
      <c r="K647" s="644">
        <v>1102</v>
      </c>
      <c r="L647" s="644">
        <v>498.4</v>
      </c>
      <c r="M647" s="244">
        <v>498.4</v>
      </c>
      <c r="N647" s="492"/>
      <c r="O647" s="492"/>
      <c r="P647" s="492"/>
      <c r="Q647" s="228">
        <v>300</v>
      </c>
      <c r="R647" s="228">
        <v>300</v>
      </c>
      <c r="S647" s="228" t="s">
        <v>1451</v>
      </c>
      <c r="T647" s="228">
        <v>1</v>
      </c>
      <c r="U647" s="228" t="s">
        <v>296</v>
      </c>
      <c r="V647" s="323">
        <v>2012</v>
      </c>
      <c r="W647" s="492"/>
      <c r="X647" s="492"/>
      <c r="Y647" s="492"/>
      <c r="Z647" s="492"/>
      <c r="AA647" s="492"/>
      <c r="AB647" s="492"/>
      <c r="AC647" s="492"/>
      <c r="AD647" s="492"/>
      <c r="AE647" s="492"/>
      <c r="AF647" s="492"/>
      <c r="AG647" s="254"/>
      <c r="AH647" s="1316"/>
    </row>
    <row r="648" spans="1:34" s="1564" customFormat="1" ht="25.7" customHeight="1">
      <c r="A648" s="1449"/>
      <c r="B648" s="903"/>
      <c r="C648" s="227" t="s">
        <v>2850</v>
      </c>
      <c r="D648" s="227" t="s">
        <v>21198</v>
      </c>
      <c r="E648" s="227" t="s">
        <v>8725</v>
      </c>
      <c r="F648" s="227" t="s">
        <v>2850</v>
      </c>
      <c r="G648" s="236"/>
      <c r="H648" s="227" t="s">
        <v>2850</v>
      </c>
      <c r="I648" s="236"/>
      <c r="J648" s="236"/>
      <c r="K648" s="228">
        <v>1090</v>
      </c>
      <c r="L648" s="228">
        <v>374</v>
      </c>
      <c r="M648" s="244">
        <v>374</v>
      </c>
      <c r="N648" s="236"/>
      <c r="O648" s="236"/>
      <c r="P648" s="236"/>
      <c r="Q648" s="228">
        <v>300</v>
      </c>
      <c r="R648" s="228">
        <v>300</v>
      </c>
      <c r="S648" s="228" t="s">
        <v>1451</v>
      </c>
      <c r="T648" s="228">
        <v>1</v>
      </c>
      <c r="U648" s="228" t="s">
        <v>296</v>
      </c>
      <c r="V648" s="236">
        <v>2014</v>
      </c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54"/>
      <c r="AH648" s="1316"/>
    </row>
    <row r="649" spans="1:34" s="1564" customFormat="1" ht="25.7" customHeight="1">
      <c r="A649" s="1449"/>
      <c r="B649" s="903"/>
      <c r="C649" s="227" t="s">
        <v>2850</v>
      </c>
      <c r="D649" s="227" t="s">
        <v>21199</v>
      </c>
      <c r="E649" s="227" t="s">
        <v>1899</v>
      </c>
      <c r="F649" s="227" t="s">
        <v>2850</v>
      </c>
      <c r="G649" s="236"/>
      <c r="H649" s="227" t="s">
        <v>2850</v>
      </c>
      <c r="I649" s="236"/>
      <c r="J649" s="236"/>
      <c r="K649" s="228">
        <v>804</v>
      </c>
      <c r="L649" s="228">
        <v>367</v>
      </c>
      <c r="M649" s="244">
        <v>367</v>
      </c>
      <c r="N649" s="236"/>
      <c r="O649" s="236"/>
      <c r="P649" s="236"/>
      <c r="Q649" s="228">
        <v>300</v>
      </c>
      <c r="R649" s="228">
        <v>300</v>
      </c>
      <c r="S649" s="228" t="s">
        <v>1451</v>
      </c>
      <c r="T649" s="228"/>
      <c r="U649" s="228" t="s">
        <v>296</v>
      </c>
      <c r="V649" s="236">
        <v>2011</v>
      </c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54"/>
      <c r="AH649" s="1316"/>
    </row>
    <row r="650" spans="1:34" s="1564" customFormat="1" ht="25.7" customHeight="1">
      <c r="A650" s="1449"/>
      <c r="B650" s="903"/>
      <c r="C650" s="227" t="s">
        <v>2850</v>
      </c>
      <c r="D650" s="227" t="s">
        <v>21200</v>
      </c>
      <c r="E650" s="227" t="s">
        <v>1900</v>
      </c>
      <c r="F650" s="227" t="s">
        <v>2850</v>
      </c>
      <c r="G650" s="236"/>
      <c r="H650" s="227" t="s">
        <v>2850</v>
      </c>
      <c r="I650" s="236"/>
      <c r="J650" s="236"/>
      <c r="K650" s="228">
        <v>1394</v>
      </c>
      <c r="L650" s="228">
        <v>662</v>
      </c>
      <c r="M650" s="244">
        <v>662</v>
      </c>
      <c r="N650" s="236"/>
      <c r="O650" s="236"/>
      <c r="P650" s="236"/>
      <c r="Q650" s="228">
        <v>300</v>
      </c>
      <c r="R650" s="228">
        <v>300</v>
      </c>
      <c r="S650" s="228" t="s">
        <v>1451</v>
      </c>
      <c r="T650" s="228"/>
      <c r="U650" s="228" t="s">
        <v>296</v>
      </c>
      <c r="V650" s="236">
        <v>2011</v>
      </c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54"/>
      <c r="AH650" s="1316"/>
    </row>
    <row r="651" spans="1:34" s="1564" customFormat="1" ht="25.7" customHeight="1">
      <c r="A651" s="1449"/>
      <c r="B651" s="903"/>
      <c r="C651" s="227" t="s">
        <v>2850</v>
      </c>
      <c r="D651" s="227" t="s">
        <v>21201</v>
      </c>
      <c r="E651" s="227" t="s">
        <v>1901</v>
      </c>
      <c r="F651" s="227" t="s">
        <v>2850</v>
      </c>
      <c r="G651" s="236"/>
      <c r="H651" s="227" t="s">
        <v>2850</v>
      </c>
      <c r="I651" s="236"/>
      <c r="J651" s="236"/>
      <c r="K651" s="228">
        <v>1948</v>
      </c>
      <c r="L651" s="228">
        <v>380</v>
      </c>
      <c r="M651" s="244">
        <v>380</v>
      </c>
      <c r="N651" s="236"/>
      <c r="O651" s="236"/>
      <c r="P651" s="236"/>
      <c r="Q651" s="228">
        <v>300</v>
      </c>
      <c r="R651" s="228">
        <v>300</v>
      </c>
      <c r="S651" s="228" t="s">
        <v>1451</v>
      </c>
      <c r="T651" s="228"/>
      <c r="U651" s="228" t="s">
        <v>296</v>
      </c>
      <c r="V651" s="236">
        <v>2011</v>
      </c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54"/>
      <c r="AH651" s="1316"/>
    </row>
    <row r="652" spans="1:34" s="1564" customFormat="1" ht="25.7" customHeight="1">
      <c r="A652" s="1449"/>
      <c r="B652" s="903"/>
      <c r="C652" s="227" t="s">
        <v>2850</v>
      </c>
      <c r="D652" s="227" t="s">
        <v>21202</v>
      </c>
      <c r="E652" s="227" t="s">
        <v>1902</v>
      </c>
      <c r="F652" s="227" t="s">
        <v>2850</v>
      </c>
      <c r="G652" s="236"/>
      <c r="H652" s="227" t="s">
        <v>2850</v>
      </c>
      <c r="I652" s="236"/>
      <c r="J652" s="236"/>
      <c r="K652" s="228">
        <v>1408</v>
      </c>
      <c r="L652" s="228">
        <v>461</v>
      </c>
      <c r="M652" s="244">
        <v>461</v>
      </c>
      <c r="N652" s="236"/>
      <c r="O652" s="236"/>
      <c r="P652" s="236"/>
      <c r="Q652" s="228">
        <v>300</v>
      </c>
      <c r="R652" s="228">
        <v>300</v>
      </c>
      <c r="S652" s="228" t="s">
        <v>1451</v>
      </c>
      <c r="T652" s="228"/>
      <c r="U652" s="228" t="s">
        <v>296</v>
      </c>
      <c r="V652" s="236">
        <v>2014</v>
      </c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54"/>
      <c r="AH652" s="1316"/>
    </row>
    <row r="653" spans="1:34" s="1564" customFormat="1" ht="25.7" customHeight="1">
      <c r="A653" s="1449"/>
      <c r="B653" s="903"/>
      <c r="C653" s="227" t="s">
        <v>2850</v>
      </c>
      <c r="D653" s="227" t="s">
        <v>21203</v>
      </c>
      <c r="E653" s="227" t="s">
        <v>1903</v>
      </c>
      <c r="F653" s="227" t="s">
        <v>2850</v>
      </c>
      <c r="G653" s="236"/>
      <c r="H653" s="227" t="s">
        <v>2850</v>
      </c>
      <c r="I653" s="236"/>
      <c r="J653" s="236"/>
      <c r="K653" s="228">
        <v>1657</v>
      </c>
      <c r="L653" s="228">
        <v>360</v>
      </c>
      <c r="M653" s="244">
        <v>360</v>
      </c>
      <c r="N653" s="236"/>
      <c r="O653" s="236"/>
      <c r="P653" s="236"/>
      <c r="Q653" s="228">
        <v>300</v>
      </c>
      <c r="R653" s="228">
        <v>300</v>
      </c>
      <c r="S653" s="228" t="s">
        <v>1451</v>
      </c>
      <c r="T653" s="228"/>
      <c r="U653" s="228" t="s">
        <v>296</v>
      </c>
      <c r="V653" s="236">
        <v>2011</v>
      </c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54"/>
      <c r="AH653" s="1316"/>
    </row>
    <row r="654" spans="1:34" s="1564" customFormat="1" ht="25.7" customHeight="1">
      <c r="A654" s="1449"/>
      <c r="B654" s="903"/>
      <c r="C654" s="227" t="s">
        <v>2850</v>
      </c>
      <c r="D654" s="227" t="s">
        <v>21204</v>
      </c>
      <c r="E654" s="227" t="s">
        <v>1904</v>
      </c>
      <c r="F654" s="227" t="s">
        <v>2850</v>
      </c>
      <c r="G654" s="236"/>
      <c r="H654" s="227" t="s">
        <v>2850</v>
      </c>
      <c r="I654" s="236"/>
      <c r="J654" s="236"/>
      <c r="K654" s="228">
        <v>380</v>
      </c>
      <c r="L654" s="228">
        <v>357</v>
      </c>
      <c r="M654" s="244">
        <v>357</v>
      </c>
      <c r="N654" s="236"/>
      <c r="O654" s="236"/>
      <c r="P654" s="236"/>
      <c r="Q654" s="228">
        <v>300</v>
      </c>
      <c r="R654" s="228">
        <v>300</v>
      </c>
      <c r="S654" s="228" t="s">
        <v>1451</v>
      </c>
      <c r="T654" s="228"/>
      <c r="U654" s="228" t="s">
        <v>296</v>
      </c>
      <c r="V654" s="236">
        <v>2008</v>
      </c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54"/>
      <c r="AH654" s="1316"/>
    </row>
    <row r="655" spans="1:34" s="1564" customFormat="1" ht="25.7" customHeight="1">
      <c r="A655" s="1449"/>
      <c r="B655" s="903"/>
      <c r="C655" s="227" t="s">
        <v>2850</v>
      </c>
      <c r="D655" s="227" t="s">
        <v>21205</v>
      </c>
      <c r="E655" s="227" t="s">
        <v>1905</v>
      </c>
      <c r="F655" s="227" t="s">
        <v>2850</v>
      </c>
      <c r="G655" s="236"/>
      <c r="H655" s="227" t="s">
        <v>2850</v>
      </c>
      <c r="I655" s="236"/>
      <c r="J655" s="236"/>
      <c r="K655" s="228">
        <v>420</v>
      </c>
      <c r="L655" s="228">
        <v>380</v>
      </c>
      <c r="M655" s="244">
        <v>380</v>
      </c>
      <c r="N655" s="236"/>
      <c r="O655" s="236"/>
      <c r="P655" s="236"/>
      <c r="Q655" s="228">
        <v>300</v>
      </c>
      <c r="R655" s="228">
        <v>300</v>
      </c>
      <c r="S655" s="228" t="s">
        <v>1451</v>
      </c>
      <c r="T655" s="228"/>
      <c r="U655" s="228" t="s">
        <v>296</v>
      </c>
      <c r="V655" s="236">
        <v>2015</v>
      </c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54"/>
      <c r="AH655" s="1316"/>
    </row>
    <row r="656" spans="1:34" s="1564" customFormat="1" ht="25.7" customHeight="1">
      <c r="A656" s="1449"/>
      <c r="B656" s="903"/>
      <c r="C656" s="227" t="s">
        <v>2850</v>
      </c>
      <c r="D656" s="227" t="s">
        <v>21206</v>
      </c>
      <c r="E656" s="227" t="s">
        <v>1906</v>
      </c>
      <c r="F656" s="227" t="s">
        <v>2850</v>
      </c>
      <c r="G656" s="236"/>
      <c r="H656" s="227" t="s">
        <v>2850</v>
      </c>
      <c r="I656" s="236"/>
      <c r="J656" s="236"/>
      <c r="K656" s="228">
        <v>1550</v>
      </c>
      <c r="L656" s="228">
        <v>525</v>
      </c>
      <c r="M656" s="244">
        <v>525</v>
      </c>
      <c r="N656" s="236"/>
      <c r="O656" s="236"/>
      <c r="P656" s="236"/>
      <c r="Q656" s="228">
        <v>300</v>
      </c>
      <c r="R656" s="228">
        <v>300</v>
      </c>
      <c r="S656" s="228" t="s">
        <v>1451</v>
      </c>
      <c r="T656" s="228"/>
      <c r="U656" s="228" t="s">
        <v>296</v>
      </c>
      <c r="V656" s="236">
        <v>2015</v>
      </c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54"/>
      <c r="AH656" s="1316"/>
    </row>
    <row r="657" spans="1:34" s="1564" customFormat="1" ht="25.7" customHeight="1">
      <c r="A657" s="1449"/>
      <c r="B657" s="903"/>
      <c r="C657" s="227" t="s">
        <v>2850</v>
      </c>
      <c r="D657" s="227" t="s">
        <v>21207</v>
      </c>
      <c r="E657" s="227" t="s">
        <v>1907</v>
      </c>
      <c r="F657" s="227" t="s">
        <v>2850</v>
      </c>
      <c r="G657" s="236"/>
      <c r="H657" s="227" t="s">
        <v>2850</v>
      </c>
      <c r="I657" s="236"/>
      <c r="J657" s="236"/>
      <c r="K657" s="228">
        <v>1700</v>
      </c>
      <c r="L657" s="228">
        <v>454</v>
      </c>
      <c r="M657" s="244">
        <v>454</v>
      </c>
      <c r="N657" s="236"/>
      <c r="O657" s="236"/>
      <c r="P657" s="236"/>
      <c r="Q657" s="228">
        <v>300</v>
      </c>
      <c r="R657" s="228">
        <v>300</v>
      </c>
      <c r="S657" s="228" t="s">
        <v>1451</v>
      </c>
      <c r="T657" s="228"/>
      <c r="U657" s="228" t="s">
        <v>296</v>
      </c>
      <c r="V657" s="236">
        <v>2011</v>
      </c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54"/>
      <c r="AH657" s="1316"/>
    </row>
    <row r="658" spans="1:34" s="1564" customFormat="1" ht="25.7" customHeight="1">
      <c r="A658" s="1449"/>
      <c r="B658" s="903"/>
      <c r="C658" s="227" t="s">
        <v>2850</v>
      </c>
      <c r="D658" s="227" t="s">
        <v>21208</v>
      </c>
      <c r="E658" s="227" t="s">
        <v>1908</v>
      </c>
      <c r="F658" s="227" t="s">
        <v>2850</v>
      </c>
      <c r="G658" s="236"/>
      <c r="H658" s="227" t="s">
        <v>2850</v>
      </c>
      <c r="I658" s="236"/>
      <c r="J658" s="236"/>
      <c r="K658" s="228">
        <v>1800</v>
      </c>
      <c r="L658" s="228">
        <v>442</v>
      </c>
      <c r="M658" s="244">
        <v>442</v>
      </c>
      <c r="N658" s="236"/>
      <c r="O658" s="236"/>
      <c r="P658" s="236"/>
      <c r="Q658" s="228">
        <v>300</v>
      </c>
      <c r="R658" s="228">
        <v>300</v>
      </c>
      <c r="S658" s="228" t="s">
        <v>1451</v>
      </c>
      <c r="T658" s="228"/>
      <c r="U658" s="228" t="s">
        <v>296</v>
      </c>
      <c r="V658" s="236">
        <v>2011</v>
      </c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54"/>
      <c r="AH658" s="1316"/>
    </row>
    <row r="659" spans="1:34" s="1564" customFormat="1" ht="25.7" customHeight="1">
      <c r="A659" s="1449"/>
      <c r="B659" s="903"/>
      <c r="C659" s="227" t="s">
        <v>2850</v>
      </c>
      <c r="D659" s="227" t="s">
        <v>21209</v>
      </c>
      <c r="E659" s="227" t="s">
        <v>1909</v>
      </c>
      <c r="F659" s="227" t="s">
        <v>2850</v>
      </c>
      <c r="G659" s="236"/>
      <c r="H659" s="227" t="s">
        <v>2850</v>
      </c>
      <c r="I659" s="236"/>
      <c r="J659" s="236"/>
      <c r="K659" s="228">
        <v>3357</v>
      </c>
      <c r="L659" s="228">
        <v>672</v>
      </c>
      <c r="M659" s="244">
        <v>672</v>
      </c>
      <c r="N659" s="236"/>
      <c r="O659" s="236"/>
      <c r="P659" s="236"/>
      <c r="Q659" s="228">
        <v>300</v>
      </c>
      <c r="R659" s="228">
        <v>300</v>
      </c>
      <c r="S659" s="228" t="s">
        <v>1451</v>
      </c>
      <c r="T659" s="228"/>
      <c r="U659" s="228" t="s">
        <v>296</v>
      </c>
      <c r="V659" s="236">
        <v>2015</v>
      </c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54"/>
      <c r="AH659" s="1316"/>
    </row>
    <row r="660" spans="1:34" s="1564" customFormat="1" ht="25.7" customHeight="1">
      <c r="A660" s="1449"/>
      <c r="B660" s="903"/>
      <c r="C660" s="227" t="s">
        <v>2850</v>
      </c>
      <c r="D660" s="227" t="s">
        <v>21210</v>
      </c>
      <c r="E660" s="227" t="s">
        <v>11036</v>
      </c>
      <c r="F660" s="227" t="s">
        <v>2850</v>
      </c>
      <c r="G660" s="236"/>
      <c r="H660" s="227" t="s">
        <v>2850</v>
      </c>
      <c r="I660" s="236"/>
      <c r="J660" s="236"/>
      <c r="K660" s="228">
        <v>2250</v>
      </c>
      <c r="L660" s="228">
        <v>300</v>
      </c>
      <c r="M660" s="244">
        <v>300</v>
      </c>
      <c r="N660" s="236">
        <v>300</v>
      </c>
      <c r="O660" s="236">
        <v>300</v>
      </c>
      <c r="P660" s="236" t="s">
        <v>1451</v>
      </c>
      <c r="Q660" s="228">
        <v>300</v>
      </c>
      <c r="R660" s="228">
        <v>300</v>
      </c>
      <c r="S660" s="228" t="s">
        <v>1451</v>
      </c>
      <c r="T660" s="228"/>
      <c r="U660" s="228" t="s">
        <v>296</v>
      </c>
      <c r="V660" s="236">
        <v>2019</v>
      </c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54"/>
      <c r="AH660" s="1316"/>
    </row>
    <row r="661" spans="1:34" s="1564" customFormat="1" ht="25.7" customHeight="1">
      <c r="A661" s="1449"/>
      <c r="B661" s="903"/>
      <c r="C661" s="227" t="s">
        <v>2850</v>
      </c>
      <c r="D661" s="227" t="s">
        <v>21211</v>
      </c>
      <c r="E661" s="227" t="s">
        <v>11037</v>
      </c>
      <c r="F661" s="227" t="s">
        <v>2850</v>
      </c>
      <c r="G661" s="236"/>
      <c r="H661" s="227" t="s">
        <v>2850</v>
      </c>
      <c r="I661" s="236"/>
      <c r="J661" s="236"/>
      <c r="K661" s="228">
        <v>4922</v>
      </c>
      <c r="L661" s="228">
        <v>494</v>
      </c>
      <c r="M661" s="244">
        <v>494</v>
      </c>
      <c r="N661" s="236">
        <v>300</v>
      </c>
      <c r="O661" s="236">
        <v>300</v>
      </c>
      <c r="P661" s="236" t="s">
        <v>1451</v>
      </c>
      <c r="Q661" s="228">
        <v>300</v>
      </c>
      <c r="R661" s="228">
        <v>300</v>
      </c>
      <c r="S661" s="228" t="s">
        <v>1451</v>
      </c>
      <c r="T661" s="228"/>
      <c r="U661" s="228" t="s">
        <v>296</v>
      </c>
      <c r="V661" s="236">
        <v>2018</v>
      </c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54"/>
      <c r="AH661" s="1316"/>
    </row>
    <row r="662" spans="1:34" s="1564" customFormat="1" ht="25.7" customHeight="1">
      <c r="A662" s="1449"/>
      <c r="B662" s="903"/>
      <c r="C662" s="227" t="s">
        <v>2850</v>
      </c>
      <c r="D662" s="227" t="s">
        <v>21212</v>
      </c>
      <c r="E662" s="227" t="s">
        <v>17909</v>
      </c>
      <c r="F662" s="227" t="s">
        <v>2850</v>
      </c>
      <c r="G662" s="236"/>
      <c r="H662" s="227" t="s">
        <v>2850</v>
      </c>
      <c r="I662" s="236"/>
      <c r="J662" s="236"/>
      <c r="K662" s="228">
        <v>795</v>
      </c>
      <c r="L662" s="228">
        <v>96</v>
      </c>
      <c r="M662" s="244">
        <v>96</v>
      </c>
      <c r="N662" s="236">
        <v>300</v>
      </c>
      <c r="O662" s="236">
        <v>300</v>
      </c>
      <c r="P662" s="236" t="s">
        <v>1451</v>
      </c>
      <c r="Q662" s="228">
        <v>300</v>
      </c>
      <c r="R662" s="228">
        <v>300</v>
      </c>
      <c r="S662" s="228" t="s">
        <v>1451</v>
      </c>
      <c r="T662" s="228"/>
      <c r="U662" s="228" t="s">
        <v>296</v>
      </c>
      <c r="V662" s="236">
        <v>2019</v>
      </c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54"/>
      <c r="AH662" s="1316"/>
    </row>
    <row r="663" spans="1:34" s="1564" customFormat="1" ht="25.7" customHeight="1">
      <c r="A663" s="1449"/>
      <c r="B663" s="903"/>
      <c r="C663" s="227" t="s">
        <v>2854</v>
      </c>
      <c r="D663" s="227"/>
      <c r="E663" s="397" t="s">
        <v>11038</v>
      </c>
      <c r="F663" s="236" t="s">
        <v>2854</v>
      </c>
      <c r="G663" s="236"/>
      <c r="H663" s="236" t="s">
        <v>305</v>
      </c>
      <c r="I663" s="236"/>
      <c r="J663" s="236"/>
      <c r="K663" s="254">
        <v>104897</v>
      </c>
      <c r="L663" s="254">
        <v>960.6</v>
      </c>
      <c r="M663" s="244">
        <v>960.6</v>
      </c>
      <c r="N663" s="236"/>
      <c r="O663" s="236"/>
      <c r="P663" s="236"/>
      <c r="Q663" s="228">
        <v>726</v>
      </c>
      <c r="R663" s="254">
        <v>726</v>
      </c>
      <c r="S663" s="228" t="s">
        <v>1451</v>
      </c>
      <c r="T663" s="254">
        <v>2</v>
      </c>
      <c r="U663" s="254" t="s">
        <v>296</v>
      </c>
      <c r="V663" s="236">
        <v>2024</v>
      </c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670"/>
      <c r="AH663" s="1316"/>
    </row>
    <row r="664" spans="1:34" s="1564" customFormat="1" ht="25.7" customHeight="1">
      <c r="A664" s="1449"/>
      <c r="B664" s="903"/>
      <c r="C664" s="227" t="s">
        <v>12664</v>
      </c>
      <c r="D664" s="227"/>
      <c r="E664" s="397" t="s">
        <v>16508</v>
      </c>
      <c r="F664" s="236" t="s">
        <v>12664</v>
      </c>
      <c r="G664" s="236"/>
      <c r="H664" s="236" t="s">
        <v>12664</v>
      </c>
      <c r="I664" s="236"/>
      <c r="J664" s="236"/>
      <c r="K664" s="254">
        <v>1250</v>
      </c>
      <c r="L664" s="254">
        <v>499.88</v>
      </c>
      <c r="M664" s="244">
        <v>495.48</v>
      </c>
      <c r="N664" s="236"/>
      <c r="O664" s="236"/>
      <c r="P664" s="236"/>
      <c r="Q664" s="228">
        <v>495.48</v>
      </c>
      <c r="R664" s="254">
        <v>495.48</v>
      </c>
      <c r="S664" s="254" t="s">
        <v>1451</v>
      </c>
      <c r="T664" s="254">
        <v>1</v>
      </c>
      <c r="U664" s="254" t="s">
        <v>12477</v>
      </c>
      <c r="V664" s="236">
        <v>2015</v>
      </c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670"/>
      <c r="AH664" s="1316"/>
    </row>
    <row r="665" spans="1:34" s="1564" customFormat="1" ht="25.7" customHeight="1">
      <c r="A665" s="1449"/>
      <c r="B665" s="903"/>
      <c r="C665" s="227" t="s">
        <v>2854</v>
      </c>
      <c r="D665" s="227"/>
      <c r="E665" s="397" t="s">
        <v>8726</v>
      </c>
      <c r="F665" s="236" t="s">
        <v>2854</v>
      </c>
      <c r="G665" s="236"/>
      <c r="H665" s="236" t="s">
        <v>3299</v>
      </c>
      <c r="I665" s="236"/>
      <c r="J665" s="236"/>
      <c r="K665" s="254">
        <v>2459</v>
      </c>
      <c r="L665" s="254">
        <v>483.12</v>
      </c>
      <c r="M665" s="244">
        <v>483.12</v>
      </c>
      <c r="N665" s="236"/>
      <c r="O665" s="236"/>
      <c r="P665" s="236"/>
      <c r="Q665" s="254">
        <v>432</v>
      </c>
      <c r="R665" s="254">
        <v>432</v>
      </c>
      <c r="S665" s="254" t="s">
        <v>8727</v>
      </c>
      <c r="T665" s="254">
        <v>1</v>
      </c>
      <c r="U665" s="254" t="s">
        <v>296</v>
      </c>
      <c r="V665" s="236">
        <v>2012</v>
      </c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54"/>
      <c r="AH665" s="1316"/>
    </row>
    <row r="666" spans="1:34" s="1564" customFormat="1" ht="25.7" customHeight="1">
      <c r="A666" s="1449"/>
      <c r="B666" s="903"/>
      <c r="C666" s="227" t="s">
        <v>2854</v>
      </c>
      <c r="D666" s="227"/>
      <c r="E666" s="397" t="s">
        <v>8728</v>
      </c>
      <c r="F666" s="236" t="s">
        <v>2854</v>
      </c>
      <c r="G666" s="236"/>
      <c r="H666" s="236" t="s">
        <v>2854</v>
      </c>
      <c r="I666" s="236"/>
      <c r="J666" s="236"/>
      <c r="K666" s="254">
        <v>4678</v>
      </c>
      <c r="L666" s="254">
        <v>499.2</v>
      </c>
      <c r="M666" s="244">
        <v>499</v>
      </c>
      <c r="N666" s="236"/>
      <c r="O666" s="236"/>
      <c r="P666" s="236"/>
      <c r="Q666" s="228">
        <v>499</v>
      </c>
      <c r="R666" s="254">
        <v>499</v>
      </c>
      <c r="S666" s="254" t="s">
        <v>1451</v>
      </c>
      <c r="T666" s="254">
        <v>1</v>
      </c>
      <c r="U666" s="254" t="s">
        <v>296</v>
      </c>
      <c r="V666" s="236">
        <v>2014</v>
      </c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54"/>
      <c r="AH666" s="1316"/>
    </row>
    <row r="667" spans="1:34" s="1564" customFormat="1" ht="25.7" customHeight="1">
      <c r="A667" s="1449"/>
      <c r="B667" s="903"/>
      <c r="C667" s="227" t="s">
        <v>2854</v>
      </c>
      <c r="D667" s="227"/>
      <c r="E667" s="397" t="s">
        <v>8729</v>
      </c>
      <c r="F667" s="236" t="s">
        <v>2854</v>
      </c>
      <c r="G667" s="236"/>
      <c r="H667" s="236" t="s">
        <v>3310</v>
      </c>
      <c r="I667" s="236"/>
      <c r="J667" s="236"/>
      <c r="K667" s="254">
        <v>2038</v>
      </c>
      <c r="L667" s="254">
        <v>486</v>
      </c>
      <c r="M667" s="244">
        <v>486</v>
      </c>
      <c r="N667" s="236"/>
      <c r="O667" s="236"/>
      <c r="P667" s="236"/>
      <c r="Q667" s="228">
        <v>486</v>
      </c>
      <c r="R667" s="254">
        <v>486</v>
      </c>
      <c r="S667" s="254" t="s">
        <v>1451</v>
      </c>
      <c r="T667" s="254">
        <v>1</v>
      </c>
      <c r="U667" s="254" t="s">
        <v>296</v>
      </c>
      <c r="V667" s="236">
        <v>2009</v>
      </c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54"/>
      <c r="AH667" s="1316"/>
    </row>
    <row r="668" spans="1:34" s="1487" customFormat="1" ht="25.7" customHeight="1">
      <c r="A668" s="1450"/>
      <c r="B668" s="1323" t="s">
        <v>57</v>
      </c>
      <c r="C668" s="349" t="s">
        <v>55</v>
      </c>
      <c r="D668" s="349"/>
      <c r="E668" s="315">
        <f>231</f>
        <v>231</v>
      </c>
      <c r="F668" s="349"/>
      <c r="G668" s="349"/>
      <c r="H668" s="349"/>
      <c r="I668" s="349"/>
      <c r="J668" s="349"/>
      <c r="K668" s="318">
        <f>SUM(K669:K899)</f>
        <v>1061579.96</v>
      </c>
      <c r="L668" s="318">
        <f t="shared" ref="L668:M668" si="16">SUM(L669:L899)</f>
        <v>121309.99</v>
      </c>
      <c r="M668" s="318">
        <f t="shared" si="16"/>
        <v>121405.73</v>
      </c>
      <c r="N668" s="318">
        <f>SUM(N669:N899)</f>
        <v>2748</v>
      </c>
      <c r="O668" s="318">
        <f t="shared" ref="O668:P668" si="17">SUM(O669:O899)</f>
        <v>2748</v>
      </c>
      <c r="P668" s="318">
        <f t="shared" si="17"/>
        <v>1808</v>
      </c>
      <c r="Q668" s="318"/>
      <c r="R668" s="318"/>
      <c r="S668" s="318"/>
      <c r="T668" s="318">
        <f>SUM(T669:T899)</f>
        <v>252</v>
      </c>
      <c r="U668" s="318"/>
      <c r="V668" s="318"/>
      <c r="W668" s="318">
        <f t="shared" ref="W668:AF668" si="18">SUM(W669:W898)</f>
        <v>4039</v>
      </c>
      <c r="X668" s="318">
        <f t="shared" si="18"/>
        <v>550</v>
      </c>
      <c r="Y668" s="318">
        <f t="shared" si="18"/>
        <v>0</v>
      </c>
      <c r="Z668" s="318">
        <f t="shared" si="18"/>
        <v>0</v>
      </c>
      <c r="AA668" s="318">
        <f t="shared" si="18"/>
        <v>314</v>
      </c>
      <c r="AB668" s="318">
        <f t="shared" si="18"/>
        <v>4039</v>
      </c>
      <c r="AC668" s="318">
        <f t="shared" si="18"/>
        <v>550</v>
      </c>
      <c r="AD668" s="318">
        <f t="shared" si="18"/>
        <v>0</v>
      </c>
      <c r="AE668" s="318">
        <f t="shared" si="18"/>
        <v>0</v>
      </c>
      <c r="AF668" s="318">
        <f t="shared" si="18"/>
        <v>4039</v>
      </c>
      <c r="AG668" s="380"/>
      <c r="AH668" s="1308"/>
    </row>
    <row r="669" spans="1:34" ht="25.7" customHeight="1">
      <c r="A669" s="1449"/>
      <c r="B669" s="914"/>
      <c r="C669" s="242" t="s">
        <v>613</v>
      </c>
      <c r="D669" s="242"/>
      <c r="E669" s="300" t="s">
        <v>1517</v>
      </c>
      <c r="F669" s="242" t="s">
        <v>613</v>
      </c>
      <c r="G669" s="242"/>
      <c r="H669" s="242" t="s">
        <v>613</v>
      </c>
      <c r="I669" s="228"/>
      <c r="J669" s="228"/>
      <c r="K669" s="228">
        <v>727</v>
      </c>
      <c r="L669" s="228">
        <v>374</v>
      </c>
      <c r="M669" s="244">
        <v>374</v>
      </c>
      <c r="N669" s="242"/>
      <c r="O669" s="242"/>
      <c r="P669" s="242"/>
      <c r="Q669" s="228">
        <v>374</v>
      </c>
      <c r="R669" s="228">
        <v>374</v>
      </c>
      <c r="S669" s="228" t="s">
        <v>1516</v>
      </c>
      <c r="T669" s="228">
        <v>1</v>
      </c>
      <c r="U669" s="228" t="s">
        <v>296</v>
      </c>
      <c r="V669" s="241">
        <v>1996</v>
      </c>
      <c r="W669" s="228"/>
      <c r="X669" s="242"/>
      <c r="Y669" s="228"/>
      <c r="Z669" s="228"/>
      <c r="AA669" s="228"/>
      <c r="AB669" s="228"/>
      <c r="AC669" s="228"/>
      <c r="AD669" s="228"/>
      <c r="AE669" s="242"/>
      <c r="AF669" s="242"/>
      <c r="AG669" s="244"/>
      <c r="AH669" s="150"/>
    </row>
    <row r="670" spans="1:34" ht="25.7" customHeight="1">
      <c r="A670" s="1449"/>
      <c r="B670" s="914"/>
      <c r="C670" s="242" t="s">
        <v>613</v>
      </c>
      <c r="D670" s="242"/>
      <c r="E670" s="300" t="s">
        <v>1520</v>
      </c>
      <c r="F670" s="242" t="s">
        <v>613</v>
      </c>
      <c r="G670" s="242"/>
      <c r="H670" s="242" t="s">
        <v>613</v>
      </c>
      <c r="I670" s="228"/>
      <c r="J670" s="228"/>
      <c r="K670" s="228">
        <v>2526</v>
      </c>
      <c r="L670" s="228">
        <v>522.29999999999995</v>
      </c>
      <c r="M670" s="244">
        <v>522.29999999999995</v>
      </c>
      <c r="N670" s="242"/>
      <c r="O670" s="242"/>
      <c r="P670" s="242"/>
      <c r="Q670" s="228">
        <v>522.29999999999995</v>
      </c>
      <c r="R670" s="228">
        <v>522.29999999999995</v>
      </c>
      <c r="S670" s="228" t="s">
        <v>1518</v>
      </c>
      <c r="T670" s="228">
        <v>1</v>
      </c>
      <c r="U670" s="228" t="s">
        <v>296</v>
      </c>
      <c r="V670" s="241">
        <v>2005</v>
      </c>
      <c r="W670" s="228"/>
      <c r="X670" s="242"/>
      <c r="Y670" s="228"/>
      <c r="Z670" s="228"/>
      <c r="AA670" s="228"/>
      <c r="AB670" s="228"/>
      <c r="AC670" s="228"/>
      <c r="AD670" s="228"/>
      <c r="AE670" s="242"/>
      <c r="AF670" s="242"/>
      <c r="AG670" s="244"/>
      <c r="AH670" s="150"/>
    </row>
    <row r="671" spans="1:34" ht="25.7" customHeight="1">
      <c r="A671" s="1449"/>
      <c r="B671" s="914"/>
      <c r="C671" s="242" t="s">
        <v>613</v>
      </c>
      <c r="D671" s="242"/>
      <c r="E671" s="300" t="s">
        <v>1521</v>
      </c>
      <c r="F671" s="242" t="s">
        <v>613</v>
      </c>
      <c r="G671" s="242"/>
      <c r="H671" s="242" t="s">
        <v>613</v>
      </c>
      <c r="I671" s="228"/>
      <c r="J671" s="228"/>
      <c r="K671" s="228">
        <v>2020</v>
      </c>
      <c r="L671" s="228">
        <v>450</v>
      </c>
      <c r="M671" s="244">
        <v>446</v>
      </c>
      <c r="N671" s="242"/>
      <c r="O671" s="242"/>
      <c r="P671" s="242"/>
      <c r="Q671" s="228">
        <v>450</v>
      </c>
      <c r="R671" s="228">
        <v>450</v>
      </c>
      <c r="S671" s="228" t="s">
        <v>1518</v>
      </c>
      <c r="T671" s="228">
        <v>1</v>
      </c>
      <c r="U671" s="228" t="s">
        <v>296</v>
      </c>
      <c r="V671" s="241">
        <v>2006</v>
      </c>
      <c r="W671" s="228"/>
      <c r="X671" s="242"/>
      <c r="Y671" s="228"/>
      <c r="Z671" s="228"/>
      <c r="AA671" s="228"/>
      <c r="AB671" s="228"/>
      <c r="AC671" s="228"/>
      <c r="AD671" s="228"/>
      <c r="AE671" s="242"/>
      <c r="AF671" s="242"/>
      <c r="AG671" s="244"/>
      <c r="AH671" s="150"/>
    </row>
    <row r="672" spans="1:34" ht="25.7" customHeight="1">
      <c r="A672" s="1449"/>
      <c r="B672" s="914"/>
      <c r="C672" s="242" t="s">
        <v>613</v>
      </c>
      <c r="D672" s="242"/>
      <c r="E672" s="300" t="s">
        <v>1522</v>
      </c>
      <c r="F672" s="242" t="s">
        <v>613</v>
      </c>
      <c r="G672" s="242"/>
      <c r="H672" s="242" t="s">
        <v>613</v>
      </c>
      <c r="I672" s="228"/>
      <c r="J672" s="228"/>
      <c r="K672" s="228">
        <v>437</v>
      </c>
      <c r="L672" s="228">
        <v>437</v>
      </c>
      <c r="M672" s="228">
        <v>437</v>
      </c>
      <c r="N672" s="242"/>
      <c r="O672" s="242"/>
      <c r="P672" s="242"/>
      <c r="Q672" s="228">
        <v>437</v>
      </c>
      <c r="R672" s="228">
        <v>437</v>
      </c>
      <c r="S672" s="228" t="s">
        <v>1387</v>
      </c>
      <c r="T672" s="228">
        <v>1</v>
      </c>
      <c r="U672" s="228" t="s">
        <v>296</v>
      </c>
      <c r="V672" s="241">
        <v>1996</v>
      </c>
      <c r="W672" s="228"/>
      <c r="X672" s="242"/>
      <c r="Y672" s="228"/>
      <c r="Z672" s="228"/>
      <c r="AA672" s="228"/>
      <c r="AB672" s="228"/>
      <c r="AC672" s="228"/>
      <c r="AD672" s="228"/>
      <c r="AE672" s="242"/>
      <c r="AF672" s="242"/>
      <c r="AG672" s="244" t="s">
        <v>22266</v>
      </c>
      <c r="AH672" s="150"/>
    </row>
    <row r="673" spans="1:34" ht="25.7" customHeight="1">
      <c r="A673" s="1449"/>
      <c r="B673" s="914"/>
      <c r="C673" s="242" t="s">
        <v>613</v>
      </c>
      <c r="D673" s="242"/>
      <c r="E673" s="300" t="s">
        <v>1523</v>
      </c>
      <c r="F673" s="242" t="s">
        <v>613</v>
      </c>
      <c r="G673" s="242"/>
      <c r="H673" s="242" t="s">
        <v>613</v>
      </c>
      <c r="I673" s="228"/>
      <c r="J673" s="228"/>
      <c r="K673" s="228">
        <v>850</v>
      </c>
      <c r="L673" s="228">
        <v>453</v>
      </c>
      <c r="M673" s="244">
        <v>453</v>
      </c>
      <c r="N673" s="242"/>
      <c r="O673" s="242"/>
      <c r="P673" s="242"/>
      <c r="Q673" s="228">
        <v>453</v>
      </c>
      <c r="R673" s="228">
        <v>453</v>
      </c>
      <c r="S673" s="228" t="s">
        <v>1516</v>
      </c>
      <c r="T673" s="228">
        <v>1</v>
      </c>
      <c r="U673" s="228" t="s">
        <v>296</v>
      </c>
      <c r="V673" s="241">
        <v>2008</v>
      </c>
      <c r="W673" s="228"/>
      <c r="X673" s="242"/>
      <c r="Y673" s="228"/>
      <c r="Z673" s="228"/>
      <c r="AA673" s="228"/>
      <c r="AB673" s="228"/>
      <c r="AC673" s="228"/>
      <c r="AD673" s="228"/>
      <c r="AE673" s="242"/>
      <c r="AF673" s="242"/>
      <c r="AG673" s="244"/>
      <c r="AH673" s="150"/>
    </row>
    <row r="674" spans="1:34" ht="25.7" customHeight="1">
      <c r="A674" s="1449"/>
      <c r="B674" s="914"/>
      <c r="C674" s="242" t="s">
        <v>613</v>
      </c>
      <c r="D674" s="242"/>
      <c r="E674" s="300" t="s">
        <v>1525</v>
      </c>
      <c r="F674" s="242" t="s">
        <v>613</v>
      </c>
      <c r="G674" s="242"/>
      <c r="H674" s="242" t="s">
        <v>613</v>
      </c>
      <c r="I674" s="228"/>
      <c r="J674" s="228"/>
      <c r="K674" s="228">
        <v>1344</v>
      </c>
      <c r="L674" s="228"/>
      <c r="M674" s="244">
        <v>543</v>
      </c>
      <c r="N674" s="242">
        <v>374</v>
      </c>
      <c r="O674" s="242">
        <v>374</v>
      </c>
      <c r="P674" s="242">
        <v>374</v>
      </c>
      <c r="Q674" s="228">
        <v>374</v>
      </c>
      <c r="R674" s="228">
        <v>374</v>
      </c>
      <c r="S674" s="228" t="s">
        <v>1524</v>
      </c>
      <c r="T674" s="228">
        <v>1</v>
      </c>
      <c r="U674" s="228" t="s">
        <v>296</v>
      </c>
      <c r="V674" s="241">
        <v>2010</v>
      </c>
      <c r="W674" s="228"/>
      <c r="X674" s="242"/>
      <c r="Y674" s="228"/>
      <c r="Z674" s="228"/>
      <c r="AA674" s="228"/>
      <c r="AB674" s="228"/>
      <c r="AC674" s="228"/>
      <c r="AD674" s="228"/>
      <c r="AE674" s="242"/>
      <c r="AF674" s="242"/>
      <c r="AG674" s="244"/>
      <c r="AH674" s="150"/>
    </row>
    <row r="675" spans="1:34" ht="25.7" customHeight="1">
      <c r="A675" s="1449"/>
      <c r="B675" s="914"/>
      <c r="C675" s="242" t="s">
        <v>613</v>
      </c>
      <c r="D675" s="242"/>
      <c r="E675" s="300" t="s">
        <v>1526</v>
      </c>
      <c r="F675" s="242" t="s">
        <v>613</v>
      </c>
      <c r="G675" s="242"/>
      <c r="H675" s="242" t="s">
        <v>3802</v>
      </c>
      <c r="I675" s="228"/>
      <c r="J675" s="228"/>
      <c r="K675" s="228">
        <v>7478</v>
      </c>
      <c r="L675" s="228">
        <v>1296</v>
      </c>
      <c r="M675" s="244">
        <v>1296</v>
      </c>
      <c r="N675" s="242"/>
      <c r="O675" s="242"/>
      <c r="P675" s="242"/>
      <c r="Q675" s="228">
        <v>784</v>
      </c>
      <c r="R675" s="228">
        <v>784</v>
      </c>
      <c r="S675" s="228" t="s">
        <v>1524</v>
      </c>
      <c r="T675" s="228">
        <v>2</v>
      </c>
      <c r="U675" s="228" t="s">
        <v>296</v>
      </c>
      <c r="V675" s="241">
        <v>2011</v>
      </c>
      <c r="W675" s="228"/>
      <c r="X675" s="242"/>
      <c r="Y675" s="228"/>
      <c r="Z675" s="228"/>
      <c r="AA675" s="228"/>
      <c r="AB675" s="228"/>
      <c r="AC675" s="228"/>
      <c r="AD675" s="228"/>
      <c r="AE675" s="242"/>
      <c r="AF675" s="242"/>
      <c r="AG675" s="244"/>
      <c r="AH675" s="150"/>
    </row>
    <row r="676" spans="1:34" ht="25.7" customHeight="1">
      <c r="A676" s="1449"/>
      <c r="B676" s="914"/>
      <c r="C676" s="242" t="s">
        <v>613</v>
      </c>
      <c r="D676" s="242"/>
      <c r="E676" s="300" t="s">
        <v>3952</v>
      </c>
      <c r="F676" s="242" t="s">
        <v>613</v>
      </c>
      <c r="G676" s="242"/>
      <c r="H676" s="242" t="s">
        <v>613</v>
      </c>
      <c r="I676" s="228"/>
      <c r="J676" s="228"/>
      <c r="K676" s="228">
        <v>270</v>
      </c>
      <c r="L676" s="228">
        <v>270</v>
      </c>
      <c r="M676" s="244">
        <v>270</v>
      </c>
      <c r="N676" s="242"/>
      <c r="O676" s="242"/>
      <c r="P676" s="242"/>
      <c r="Q676" s="228">
        <v>270</v>
      </c>
      <c r="R676" s="228">
        <v>270</v>
      </c>
      <c r="S676" s="228" t="s">
        <v>1524</v>
      </c>
      <c r="T676" s="228">
        <v>1</v>
      </c>
      <c r="U676" s="228" t="s">
        <v>296</v>
      </c>
      <c r="V676" s="241">
        <v>2012</v>
      </c>
      <c r="W676" s="228"/>
      <c r="X676" s="242"/>
      <c r="Y676" s="228"/>
      <c r="Z676" s="228"/>
      <c r="AA676" s="228"/>
      <c r="AB676" s="228"/>
      <c r="AC676" s="228"/>
      <c r="AD676" s="228"/>
      <c r="AE676" s="242"/>
      <c r="AF676" s="242"/>
      <c r="AG676" s="244"/>
      <c r="AH676" s="150"/>
    </row>
    <row r="677" spans="1:34" ht="25.7" customHeight="1">
      <c r="A677" s="1449"/>
      <c r="B677" s="914"/>
      <c r="C677" s="242" t="s">
        <v>613</v>
      </c>
      <c r="D677" s="242"/>
      <c r="E677" s="300" t="s">
        <v>3953</v>
      </c>
      <c r="F677" s="242" t="s">
        <v>613</v>
      </c>
      <c r="G677" s="242"/>
      <c r="H677" s="242" t="s">
        <v>613</v>
      </c>
      <c r="I677" s="228"/>
      <c r="J677" s="228"/>
      <c r="K677" s="228">
        <v>374</v>
      </c>
      <c r="L677" s="228">
        <v>374</v>
      </c>
      <c r="M677" s="244">
        <v>374</v>
      </c>
      <c r="N677" s="242"/>
      <c r="O677" s="242"/>
      <c r="P677" s="242"/>
      <c r="Q677" s="228">
        <v>374</v>
      </c>
      <c r="R677" s="228">
        <v>374</v>
      </c>
      <c r="S677" s="228" t="s">
        <v>3954</v>
      </c>
      <c r="T677" s="228">
        <v>1</v>
      </c>
      <c r="U677" s="228" t="s">
        <v>296</v>
      </c>
      <c r="V677" s="241">
        <v>2015</v>
      </c>
      <c r="W677" s="228"/>
      <c r="X677" s="242"/>
      <c r="Y677" s="228"/>
      <c r="Z677" s="228"/>
      <c r="AA677" s="228"/>
      <c r="AB677" s="228"/>
      <c r="AC677" s="228"/>
      <c r="AD677" s="228"/>
      <c r="AE677" s="242"/>
      <c r="AF677" s="242"/>
      <c r="AG677" s="244"/>
      <c r="AH677" s="150"/>
    </row>
    <row r="678" spans="1:34" ht="25.7" customHeight="1">
      <c r="A678" s="1449"/>
      <c r="B678" s="914"/>
      <c r="C678" s="242" t="s">
        <v>613</v>
      </c>
      <c r="D678" s="242"/>
      <c r="E678" s="300" t="s">
        <v>3955</v>
      </c>
      <c r="F678" s="242" t="s">
        <v>613</v>
      </c>
      <c r="G678" s="242"/>
      <c r="H678" s="242" t="s">
        <v>613</v>
      </c>
      <c r="I678" s="228"/>
      <c r="J678" s="228"/>
      <c r="K678" s="228">
        <v>396</v>
      </c>
      <c r="L678" s="228">
        <v>396</v>
      </c>
      <c r="M678" s="244">
        <v>396</v>
      </c>
      <c r="N678" s="242"/>
      <c r="O678" s="242"/>
      <c r="P678" s="242"/>
      <c r="Q678" s="228">
        <v>396</v>
      </c>
      <c r="R678" s="228">
        <v>396</v>
      </c>
      <c r="S678" s="228" t="s">
        <v>1524</v>
      </c>
      <c r="T678" s="228">
        <v>1</v>
      </c>
      <c r="U678" s="228" t="s">
        <v>296</v>
      </c>
      <c r="V678" s="241">
        <v>2016</v>
      </c>
      <c r="W678" s="228"/>
      <c r="X678" s="242"/>
      <c r="Y678" s="228"/>
      <c r="Z678" s="228"/>
      <c r="AA678" s="228"/>
      <c r="AB678" s="228"/>
      <c r="AC678" s="228"/>
      <c r="AD678" s="228"/>
      <c r="AE678" s="242"/>
      <c r="AF678" s="242"/>
      <c r="AG678" s="244"/>
      <c r="AH678" s="150"/>
    </row>
    <row r="679" spans="1:34" ht="25.7" customHeight="1">
      <c r="A679" s="1449"/>
      <c r="B679" s="914"/>
      <c r="C679" s="242" t="s">
        <v>613</v>
      </c>
      <c r="D679" s="242"/>
      <c r="E679" s="300" t="s">
        <v>11940</v>
      </c>
      <c r="F679" s="242" t="s">
        <v>613</v>
      </c>
      <c r="G679" s="242"/>
      <c r="H679" s="242" t="s">
        <v>613</v>
      </c>
      <c r="I679" s="228"/>
      <c r="J679" s="228"/>
      <c r="K679" s="228">
        <v>474</v>
      </c>
      <c r="L679" s="228">
        <v>474</v>
      </c>
      <c r="M679" s="244">
        <v>474</v>
      </c>
      <c r="N679" s="242"/>
      <c r="O679" s="242"/>
      <c r="P679" s="242"/>
      <c r="Q679" s="228">
        <v>474</v>
      </c>
      <c r="R679" s="228">
        <v>474</v>
      </c>
      <c r="S679" s="228" t="s">
        <v>11941</v>
      </c>
      <c r="T679" s="228">
        <v>1</v>
      </c>
      <c r="U679" s="228" t="s">
        <v>296</v>
      </c>
      <c r="V679" s="241">
        <v>2017</v>
      </c>
      <c r="W679" s="228"/>
      <c r="X679" s="242"/>
      <c r="Y679" s="228"/>
      <c r="Z679" s="228"/>
      <c r="AA679" s="228"/>
      <c r="AB679" s="228"/>
      <c r="AC679" s="228"/>
      <c r="AD679" s="228"/>
      <c r="AE679" s="242"/>
      <c r="AF679" s="242"/>
      <c r="AG679" s="244"/>
      <c r="AH679" s="150"/>
    </row>
    <row r="680" spans="1:34" ht="25.7" customHeight="1">
      <c r="A680" s="1449"/>
      <c r="B680" s="914"/>
      <c r="C680" s="242" t="s">
        <v>618</v>
      </c>
      <c r="D680" s="242"/>
      <c r="E680" s="300" t="s">
        <v>1527</v>
      </c>
      <c r="F680" s="242" t="s">
        <v>618</v>
      </c>
      <c r="G680" s="242"/>
      <c r="H680" s="242" t="s">
        <v>618</v>
      </c>
      <c r="I680" s="228"/>
      <c r="J680" s="228"/>
      <c r="K680" s="228">
        <v>1088</v>
      </c>
      <c r="L680" s="228">
        <v>464</v>
      </c>
      <c r="M680" s="244">
        <v>464</v>
      </c>
      <c r="N680" s="242"/>
      <c r="O680" s="242"/>
      <c r="P680" s="242"/>
      <c r="Q680" s="228">
        <v>464</v>
      </c>
      <c r="R680" s="228">
        <v>464</v>
      </c>
      <c r="S680" s="228" t="s">
        <v>1528</v>
      </c>
      <c r="T680" s="228">
        <v>1</v>
      </c>
      <c r="U680" s="228" t="s">
        <v>296</v>
      </c>
      <c r="V680" s="241">
        <v>2003</v>
      </c>
      <c r="W680" s="228"/>
      <c r="X680" s="242"/>
      <c r="Y680" s="228"/>
      <c r="Z680" s="228"/>
      <c r="AA680" s="228"/>
      <c r="AB680" s="228"/>
      <c r="AC680" s="228"/>
      <c r="AD680" s="228"/>
      <c r="AE680" s="242"/>
      <c r="AF680" s="242"/>
      <c r="AG680" s="244"/>
      <c r="AH680" s="150"/>
    </row>
    <row r="681" spans="1:34" ht="25.7" customHeight="1">
      <c r="A681" s="1449"/>
      <c r="B681" s="914"/>
      <c r="C681" s="242" t="s">
        <v>618</v>
      </c>
      <c r="D681" s="242"/>
      <c r="E681" s="300" t="s">
        <v>1530</v>
      </c>
      <c r="F681" s="242" t="s">
        <v>618</v>
      </c>
      <c r="G681" s="242"/>
      <c r="H681" s="242" t="s">
        <v>618</v>
      </c>
      <c r="I681" s="228"/>
      <c r="J681" s="228"/>
      <c r="K681" s="228">
        <v>270559</v>
      </c>
      <c r="L681" s="228">
        <v>589</v>
      </c>
      <c r="M681" s="244">
        <v>589</v>
      </c>
      <c r="N681" s="242"/>
      <c r="O681" s="242"/>
      <c r="P681" s="242"/>
      <c r="Q681" s="228">
        <v>494</v>
      </c>
      <c r="R681" s="228">
        <v>494</v>
      </c>
      <c r="S681" s="228" t="s">
        <v>1531</v>
      </c>
      <c r="T681" s="228">
        <v>1</v>
      </c>
      <c r="U681" s="228" t="s">
        <v>296</v>
      </c>
      <c r="V681" s="241">
        <v>2000</v>
      </c>
      <c r="W681" s="228"/>
      <c r="X681" s="242"/>
      <c r="Y681" s="228"/>
      <c r="Z681" s="228"/>
      <c r="AA681" s="228"/>
      <c r="AB681" s="228"/>
      <c r="AC681" s="228"/>
      <c r="AD681" s="228"/>
      <c r="AE681" s="242"/>
      <c r="AF681" s="242"/>
      <c r="AG681" s="244"/>
      <c r="AH681" s="150"/>
    </row>
    <row r="682" spans="1:34" ht="25.7" customHeight="1">
      <c r="A682" s="1449"/>
      <c r="B682" s="914"/>
      <c r="C682" s="242" t="s">
        <v>618</v>
      </c>
      <c r="D682" s="242"/>
      <c r="E682" s="300" t="s">
        <v>1532</v>
      </c>
      <c r="F682" s="242" t="s">
        <v>618</v>
      </c>
      <c r="G682" s="242"/>
      <c r="H682" s="242" t="s">
        <v>618</v>
      </c>
      <c r="I682" s="228"/>
      <c r="J682" s="228"/>
      <c r="K682" s="228">
        <v>693</v>
      </c>
      <c r="L682" s="228">
        <v>396</v>
      </c>
      <c r="M682" s="244">
        <v>396</v>
      </c>
      <c r="N682" s="242"/>
      <c r="O682" s="242"/>
      <c r="P682" s="242"/>
      <c r="Q682" s="228">
        <v>396</v>
      </c>
      <c r="R682" s="228">
        <v>396</v>
      </c>
      <c r="S682" s="228" t="s">
        <v>1533</v>
      </c>
      <c r="T682" s="228">
        <v>1</v>
      </c>
      <c r="U682" s="228" t="s">
        <v>296</v>
      </c>
      <c r="V682" s="241">
        <v>2007</v>
      </c>
      <c r="W682" s="228"/>
      <c r="X682" s="242"/>
      <c r="Y682" s="228"/>
      <c r="Z682" s="228"/>
      <c r="AA682" s="228"/>
      <c r="AB682" s="228"/>
      <c r="AC682" s="228"/>
      <c r="AD682" s="228"/>
      <c r="AE682" s="242"/>
      <c r="AF682" s="242"/>
      <c r="AG682" s="244"/>
      <c r="AH682" s="150"/>
    </row>
    <row r="683" spans="1:34" ht="25.7" customHeight="1">
      <c r="A683" s="1449"/>
      <c r="B683" s="914"/>
      <c r="C683" s="242" t="s">
        <v>618</v>
      </c>
      <c r="D683" s="242"/>
      <c r="E683" s="300" t="s">
        <v>1534</v>
      </c>
      <c r="F683" s="242" t="s">
        <v>618</v>
      </c>
      <c r="G683" s="242"/>
      <c r="H683" s="242" t="s">
        <v>618</v>
      </c>
      <c r="I683" s="228"/>
      <c r="J683" s="228"/>
      <c r="K683" s="228">
        <v>1127</v>
      </c>
      <c r="L683" s="228">
        <v>224</v>
      </c>
      <c r="M683" s="244">
        <v>224</v>
      </c>
      <c r="N683" s="242"/>
      <c r="O683" s="242"/>
      <c r="P683" s="242"/>
      <c r="Q683" s="228">
        <v>224</v>
      </c>
      <c r="R683" s="228">
        <v>224</v>
      </c>
      <c r="S683" s="228" t="s">
        <v>1535</v>
      </c>
      <c r="T683" s="228">
        <v>1</v>
      </c>
      <c r="U683" s="228" t="s">
        <v>296</v>
      </c>
      <c r="V683" s="241">
        <v>2008</v>
      </c>
      <c r="W683" s="228"/>
      <c r="X683" s="242"/>
      <c r="Y683" s="228"/>
      <c r="Z683" s="228"/>
      <c r="AA683" s="228"/>
      <c r="AB683" s="228"/>
      <c r="AC683" s="228"/>
      <c r="AD683" s="228"/>
      <c r="AE683" s="242"/>
      <c r="AF683" s="242"/>
      <c r="AG683" s="244"/>
      <c r="AH683" s="150"/>
    </row>
    <row r="684" spans="1:34" ht="25.7" customHeight="1">
      <c r="A684" s="1449"/>
      <c r="B684" s="914"/>
      <c r="C684" s="242" t="s">
        <v>618</v>
      </c>
      <c r="D684" s="242"/>
      <c r="E684" s="300" t="s">
        <v>1536</v>
      </c>
      <c r="F684" s="242" t="s">
        <v>618</v>
      </c>
      <c r="G684" s="242"/>
      <c r="H684" s="242" t="s">
        <v>618</v>
      </c>
      <c r="I684" s="228"/>
      <c r="J684" s="228"/>
      <c r="K684" s="228">
        <v>2518</v>
      </c>
      <c r="L684" s="228">
        <v>883</v>
      </c>
      <c r="M684" s="244">
        <v>883</v>
      </c>
      <c r="N684" s="242"/>
      <c r="O684" s="242"/>
      <c r="P684" s="242"/>
      <c r="Q684" s="228">
        <v>320</v>
      </c>
      <c r="R684" s="228">
        <v>320</v>
      </c>
      <c r="S684" s="228" t="s">
        <v>1537</v>
      </c>
      <c r="T684" s="228">
        <v>2</v>
      </c>
      <c r="U684" s="228" t="s">
        <v>296</v>
      </c>
      <c r="V684" s="241">
        <v>2009</v>
      </c>
      <c r="W684" s="228"/>
      <c r="X684" s="242"/>
      <c r="Y684" s="228"/>
      <c r="Z684" s="228"/>
      <c r="AA684" s="228"/>
      <c r="AB684" s="228"/>
      <c r="AC684" s="228"/>
      <c r="AD684" s="228"/>
      <c r="AE684" s="242"/>
      <c r="AF684" s="242"/>
      <c r="AG684" s="244"/>
      <c r="AH684" s="150"/>
    </row>
    <row r="685" spans="1:34" ht="25.7" customHeight="1">
      <c r="A685" s="1449"/>
      <c r="B685" s="914"/>
      <c r="C685" s="242" t="s">
        <v>618</v>
      </c>
      <c r="D685" s="242"/>
      <c r="E685" s="300" t="s">
        <v>3956</v>
      </c>
      <c r="F685" s="242" t="s">
        <v>618</v>
      </c>
      <c r="G685" s="242"/>
      <c r="H685" s="242" t="s">
        <v>618</v>
      </c>
      <c r="I685" s="228"/>
      <c r="J685" s="228"/>
      <c r="K685" s="228">
        <v>118225</v>
      </c>
      <c r="L685" s="228">
        <v>481.5</v>
      </c>
      <c r="M685" s="244">
        <v>478.4</v>
      </c>
      <c r="N685" s="242"/>
      <c r="O685" s="242"/>
      <c r="P685" s="242"/>
      <c r="Q685" s="228">
        <v>320</v>
      </c>
      <c r="R685" s="228">
        <v>320</v>
      </c>
      <c r="S685" s="228" t="s">
        <v>3957</v>
      </c>
      <c r="T685" s="228">
        <v>1</v>
      </c>
      <c r="U685" s="228" t="s">
        <v>296</v>
      </c>
      <c r="V685" s="241">
        <v>2014</v>
      </c>
      <c r="W685" s="228"/>
      <c r="X685" s="242"/>
      <c r="Y685" s="228"/>
      <c r="Z685" s="228"/>
      <c r="AA685" s="228"/>
      <c r="AB685" s="228"/>
      <c r="AC685" s="228"/>
      <c r="AD685" s="228"/>
      <c r="AE685" s="242"/>
      <c r="AF685" s="242"/>
      <c r="AG685" s="244"/>
      <c r="AH685" s="150"/>
    </row>
    <row r="686" spans="1:34" ht="25.7" customHeight="1">
      <c r="A686" s="1449"/>
      <c r="B686" s="914"/>
      <c r="C686" s="242" t="s">
        <v>618</v>
      </c>
      <c r="D686" s="242"/>
      <c r="E686" s="300" t="s">
        <v>3958</v>
      </c>
      <c r="F686" s="242" t="s">
        <v>618</v>
      </c>
      <c r="G686" s="242"/>
      <c r="H686" s="242" t="s">
        <v>618</v>
      </c>
      <c r="I686" s="228"/>
      <c r="J686" s="228"/>
      <c r="K686" s="228">
        <v>1040</v>
      </c>
      <c r="L686" s="228">
        <v>302</v>
      </c>
      <c r="M686" s="244">
        <v>302.39999999999998</v>
      </c>
      <c r="N686" s="242"/>
      <c r="O686" s="242"/>
      <c r="P686" s="242"/>
      <c r="Q686" s="228">
        <v>300</v>
      </c>
      <c r="R686" s="228">
        <v>300</v>
      </c>
      <c r="S686" s="228" t="s">
        <v>3959</v>
      </c>
      <c r="T686" s="228">
        <v>1</v>
      </c>
      <c r="U686" s="228" t="s">
        <v>296</v>
      </c>
      <c r="V686" s="241">
        <v>2014</v>
      </c>
      <c r="W686" s="228"/>
      <c r="X686" s="242"/>
      <c r="Y686" s="228"/>
      <c r="Z686" s="228"/>
      <c r="AA686" s="228"/>
      <c r="AB686" s="228"/>
      <c r="AC686" s="228"/>
      <c r="AD686" s="228"/>
      <c r="AE686" s="242"/>
      <c r="AF686" s="242"/>
      <c r="AG686" s="244"/>
      <c r="AH686" s="150"/>
    </row>
    <row r="687" spans="1:34" ht="25.7" customHeight="1">
      <c r="A687" s="1449" t="s">
        <v>141</v>
      </c>
      <c r="B687" s="914"/>
      <c r="C687" s="242" t="s">
        <v>618</v>
      </c>
      <c r="D687" s="242"/>
      <c r="E687" s="300" t="s">
        <v>3960</v>
      </c>
      <c r="F687" s="242" t="s">
        <v>618</v>
      </c>
      <c r="G687" s="242"/>
      <c r="H687" s="242" t="s">
        <v>618</v>
      </c>
      <c r="I687" s="228"/>
      <c r="J687" s="228"/>
      <c r="K687" s="228">
        <v>1660</v>
      </c>
      <c r="L687" s="228">
        <v>329</v>
      </c>
      <c r="M687" s="244">
        <v>329</v>
      </c>
      <c r="N687" s="242"/>
      <c r="O687" s="242"/>
      <c r="P687" s="242"/>
      <c r="Q687" s="228">
        <v>300</v>
      </c>
      <c r="R687" s="228">
        <v>300</v>
      </c>
      <c r="S687" s="228" t="s">
        <v>3961</v>
      </c>
      <c r="T687" s="228">
        <v>1</v>
      </c>
      <c r="U687" s="228" t="s">
        <v>296</v>
      </c>
      <c r="V687" s="241">
        <v>2014</v>
      </c>
      <c r="W687" s="228"/>
      <c r="X687" s="242"/>
      <c r="Y687" s="228"/>
      <c r="Z687" s="228"/>
      <c r="AA687" s="228"/>
      <c r="AB687" s="228"/>
      <c r="AC687" s="228"/>
      <c r="AD687" s="228"/>
      <c r="AE687" s="242"/>
      <c r="AF687" s="242"/>
      <c r="AG687" s="244"/>
      <c r="AH687" s="150"/>
    </row>
    <row r="688" spans="1:34" ht="25.7" customHeight="1">
      <c r="A688" s="1449"/>
      <c r="B688" s="914"/>
      <c r="C688" s="242" t="s">
        <v>618</v>
      </c>
      <c r="D688" s="242"/>
      <c r="E688" s="300" t="s">
        <v>3962</v>
      </c>
      <c r="F688" s="242" t="s">
        <v>618</v>
      </c>
      <c r="G688" s="242"/>
      <c r="H688" s="242" t="s">
        <v>618</v>
      </c>
      <c r="I688" s="228"/>
      <c r="J688" s="228"/>
      <c r="K688" s="228">
        <v>10637</v>
      </c>
      <c r="L688" s="228">
        <v>312.5</v>
      </c>
      <c r="M688" s="244">
        <v>312.5</v>
      </c>
      <c r="N688" s="242"/>
      <c r="O688" s="242"/>
      <c r="P688" s="242"/>
      <c r="Q688" s="228">
        <v>300</v>
      </c>
      <c r="R688" s="228">
        <v>300</v>
      </c>
      <c r="S688" s="228" t="s">
        <v>3963</v>
      </c>
      <c r="T688" s="228">
        <v>1</v>
      </c>
      <c r="U688" s="228" t="s">
        <v>296</v>
      </c>
      <c r="V688" s="241">
        <v>2014</v>
      </c>
      <c r="W688" s="228"/>
      <c r="X688" s="242"/>
      <c r="Y688" s="228"/>
      <c r="Z688" s="228"/>
      <c r="AA688" s="228"/>
      <c r="AB688" s="228"/>
      <c r="AC688" s="228"/>
      <c r="AD688" s="228"/>
      <c r="AE688" s="242"/>
      <c r="AF688" s="242"/>
      <c r="AG688" s="244"/>
      <c r="AH688" s="150"/>
    </row>
    <row r="689" spans="1:34" ht="25.7" customHeight="1">
      <c r="A689" s="1449"/>
      <c r="B689" s="914"/>
      <c r="C689" s="242" t="s">
        <v>618</v>
      </c>
      <c r="D689" s="242"/>
      <c r="E689" s="300" t="s">
        <v>17910</v>
      </c>
      <c r="F689" s="242" t="s">
        <v>618</v>
      </c>
      <c r="G689" s="242"/>
      <c r="H689" s="242" t="s">
        <v>618</v>
      </c>
      <c r="I689" s="228"/>
      <c r="J689" s="228"/>
      <c r="K689" s="228">
        <v>700</v>
      </c>
      <c r="L689" s="228">
        <v>500</v>
      </c>
      <c r="M689" s="244">
        <v>500</v>
      </c>
      <c r="N689" s="242"/>
      <c r="O689" s="242"/>
      <c r="P689" s="242"/>
      <c r="Q689" s="228">
        <v>374</v>
      </c>
      <c r="R689" s="228">
        <v>374</v>
      </c>
      <c r="S689" s="228" t="s">
        <v>9357</v>
      </c>
      <c r="T689" s="228">
        <v>1</v>
      </c>
      <c r="U689" s="228" t="s">
        <v>296</v>
      </c>
      <c r="V689" s="241">
        <v>2016</v>
      </c>
      <c r="W689" s="228"/>
      <c r="X689" s="242"/>
      <c r="Y689" s="228"/>
      <c r="Z689" s="228"/>
      <c r="AA689" s="228"/>
      <c r="AB689" s="228"/>
      <c r="AC689" s="228"/>
      <c r="AD689" s="228"/>
      <c r="AE689" s="242"/>
      <c r="AF689" s="242"/>
      <c r="AG689" s="244"/>
      <c r="AH689" s="150"/>
    </row>
    <row r="690" spans="1:34" ht="25.7" customHeight="1">
      <c r="A690" s="1449"/>
      <c r="B690" s="914"/>
      <c r="C690" s="242" t="s">
        <v>618</v>
      </c>
      <c r="D690" s="242"/>
      <c r="E690" s="300" t="s">
        <v>17911</v>
      </c>
      <c r="F690" s="242" t="s">
        <v>618</v>
      </c>
      <c r="G690" s="242"/>
      <c r="H690" s="242" t="s">
        <v>618</v>
      </c>
      <c r="I690" s="228"/>
      <c r="J690" s="228"/>
      <c r="K690" s="228">
        <v>1800</v>
      </c>
      <c r="L690" s="228">
        <v>520</v>
      </c>
      <c r="M690" s="244">
        <v>520</v>
      </c>
      <c r="N690" s="242"/>
      <c r="O690" s="242"/>
      <c r="P690" s="242"/>
      <c r="Q690" s="228">
        <v>374</v>
      </c>
      <c r="R690" s="228">
        <v>374</v>
      </c>
      <c r="S690" s="228" t="s">
        <v>9357</v>
      </c>
      <c r="T690" s="228">
        <v>1</v>
      </c>
      <c r="U690" s="228" t="s">
        <v>296</v>
      </c>
      <c r="V690" s="241">
        <v>2012</v>
      </c>
      <c r="W690" s="228"/>
      <c r="X690" s="242"/>
      <c r="Y690" s="228"/>
      <c r="Z690" s="228"/>
      <c r="AA690" s="228"/>
      <c r="AB690" s="228"/>
      <c r="AC690" s="228"/>
      <c r="AD690" s="228"/>
      <c r="AE690" s="242"/>
      <c r="AF690" s="242"/>
      <c r="AG690" s="244"/>
      <c r="AH690" s="150"/>
    </row>
    <row r="691" spans="1:34" ht="25.7" customHeight="1">
      <c r="A691" s="1449"/>
      <c r="B691" s="914"/>
      <c r="C691" s="242" t="s">
        <v>618</v>
      </c>
      <c r="D691" s="242"/>
      <c r="E691" s="300" t="s">
        <v>10601</v>
      </c>
      <c r="F691" s="242" t="s">
        <v>618</v>
      </c>
      <c r="G691" s="242"/>
      <c r="H691" s="242" t="s">
        <v>618</v>
      </c>
      <c r="I691" s="228"/>
      <c r="J691" s="228"/>
      <c r="K691" s="228">
        <v>1000</v>
      </c>
      <c r="L691" s="228">
        <v>520</v>
      </c>
      <c r="M691" s="244">
        <v>520</v>
      </c>
      <c r="N691" s="242"/>
      <c r="O691" s="242"/>
      <c r="P691" s="242"/>
      <c r="Q691" s="228">
        <v>374</v>
      </c>
      <c r="R691" s="228">
        <v>374</v>
      </c>
      <c r="S691" s="228" t="s">
        <v>9357</v>
      </c>
      <c r="T691" s="228">
        <v>1</v>
      </c>
      <c r="U691" s="228" t="s">
        <v>296</v>
      </c>
      <c r="V691" s="241">
        <v>2012</v>
      </c>
      <c r="W691" s="228"/>
      <c r="X691" s="242"/>
      <c r="Y691" s="228"/>
      <c r="Z691" s="228"/>
      <c r="AA691" s="228"/>
      <c r="AB691" s="228"/>
      <c r="AC691" s="228"/>
      <c r="AD691" s="228"/>
      <c r="AE691" s="242"/>
      <c r="AF691" s="242"/>
      <c r="AG691" s="244"/>
      <c r="AH691" s="150"/>
    </row>
    <row r="692" spans="1:34" ht="25.7" customHeight="1">
      <c r="A692" s="1449"/>
      <c r="B692" s="914"/>
      <c r="C692" s="242" t="s">
        <v>618</v>
      </c>
      <c r="D692" s="242"/>
      <c r="E692" s="300" t="s">
        <v>17912</v>
      </c>
      <c r="F692" s="242" t="s">
        <v>618</v>
      </c>
      <c r="G692" s="242"/>
      <c r="H692" s="242" t="s">
        <v>618</v>
      </c>
      <c r="I692" s="228"/>
      <c r="J692" s="228"/>
      <c r="K692" s="228">
        <v>23200</v>
      </c>
      <c r="L692" s="228">
        <v>520</v>
      </c>
      <c r="M692" s="244">
        <v>520</v>
      </c>
      <c r="N692" s="242"/>
      <c r="O692" s="242"/>
      <c r="P692" s="242"/>
      <c r="Q692" s="228">
        <v>374</v>
      </c>
      <c r="R692" s="228">
        <v>374</v>
      </c>
      <c r="S692" s="228" t="s">
        <v>9357</v>
      </c>
      <c r="T692" s="228">
        <v>1</v>
      </c>
      <c r="U692" s="228" t="s">
        <v>296</v>
      </c>
      <c r="V692" s="241">
        <v>2016</v>
      </c>
      <c r="W692" s="228"/>
      <c r="X692" s="242"/>
      <c r="Y692" s="228"/>
      <c r="Z692" s="228"/>
      <c r="AA692" s="228"/>
      <c r="AB692" s="228"/>
      <c r="AC692" s="228"/>
      <c r="AD692" s="228"/>
      <c r="AE692" s="242"/>
      <c r="AF692" s="242"/>
      <c r="AG692" s="244"/>
      <c r="AH692" s="150"/>
    </row>
    <row r="693" spans="1:34" ht="25.7" customHeight="1">
      <c r="A693" s="1449"/>
      <c r="B693" s="914"/>
      <c r="C693" s="242" t="s">
        <v>618</v>
      </c>
      <c r="D693" s="242"/>
      <c r="E693" s="300" t="s">
        <v>3964</v>
      </c>
      <c r="F693" s="242" t="s">
        <v>618</v>
      </c>
      <c r="G693" s="242"/>
      <c r="H693" s="242" t="s">
        <v>618</v>
      </c>
      <c r="I693" s="228"/>
      <c r="J693" s="228"/>
      <c r="K693" s="228">
        <v>21562</v>
      </c>
      <c r="L693" s="228">
        <v>409</v>
      </c>
      <c r="M693" s="244">
        <v>409</v>
      </c>
      <c r="N693" s="242"/>
      <c r="O693" s="242"/>
      <c r="P693" s="242"/>
      <c r="Q693" s="228">
        <v>409</v>
      </c>
      <c r="R693" s="228">
        <v>409</v>
      </c>
      <c r="S693" s="228" t="s">
        <v>3965</v>
      </c>
      <c r="T693" s="228">
        <v>1</v>
      </c>
      <c r="U693" s="228" t="s">
        <v>296</v>
      </c>
      <c r="V693" s="241">
        <v>2015</v>
      </c>
      <c r="W693" s="228"/>
      <c r="X693" s="242"/>
      <c r="Y693" s="228"/>
      <c r="Z693" s="228"/>
      <c r="AA693" s="228"/>
      <c r="AB693" s="228"/>
      <c r="AC693" s="228"/>
      <c r="AD693" s="228"/>
      <c r="AE693" s="242"/>
      <c r="AF693" s="242"/>
      <c r="AG693" s="244"/>
      <c r="AH693" s="150"/>
    </row>
    <row r="694" spans="1:34" ht="25.7" customHeight="1">
      <c r="A694" s="1449"/>
      <c r="B694" s="914"/>
      <c r="C694" s="242" t="s">
        <v>618</v>
      </c>
      <c r="D694" s="242"/>
      <c r="E694" s="300" t="s">
        <v>3966</v>
      </c>
      <c r="F694" s="242" t="s">
        <v>618</v>
      </c>
      <c r="G694" s="242"/>
      <c r="H694" s="242" t="s">
        <v>618</v>
      </c>
      <c r="I694" s="228"/>
      <c r="J694" s="228"/>
      <c r="K694" s="228">
        <v>6335</v>
      </c>
      <c r="L694" s="228">
        <v>409</v>
      </c>
      <c r="M694" s="244">
        <v>409</v>
      </c>
      <c r="N694" s="242"/>
      <c r="O694" s="242"/>
      <c r="P694" s="242"/>
      <c r="Q694" s="228">
        <v>409</v>
      </c>
      <c r="R694" s="228">
        <v>409</v>
      </c>
      <c r="S694" s="228" t="s">
        <v>3965</v>
      </c>
      <c r="T694" s="228">
        <v>1</v>
      </c>
      <c r="U694" s="228" t="s">
        <v>296</v>
      </c>
      <c r="V694" s="241">
        <v>2015</v>
      </c>
      <c r="W694" s="228"/>
      <c r="X694" s="242"/>
      <c r="Y694" s="228"/>
      <c r="Z694" s="228"/>
      <c r="AA694" s="228"/>
      <c r="AB694" s="228"/>
      <c r="AC694" s="228"/>
      <c r="AD694" s="228"/>
      <c r="AE694" s="242"/>
      <c r="AF694" s="242"/>
      <c r="AG694" s="244"/>
      <c r="AH694" s="150"/>
    </row>
    <row r="695" spans="1:34" ht="25.7" customHeight="1">
      <c r="A695" s="1449"/>
      <c r="B695" s="914"/>
      <c r="C695" s="242" t="s">
        <v>618</v>
      </c>
      <c r="D695" s="242"/>
      <c r="E695" s="300" t="s">
        <v>9356</v>
      </c>
      <c r="F695" s="242" t="s">
        <v>618</v>
      </c>
      <c r="G695" s="242"/>
      <c r="H695" s="242" t="s">
        <v>618</v>
      </c>
      <c r="I695" s="228"/>
      <c r="J695" s="228"/>
      <c r="K695" s="228">
        <v>552</v>
      </c>
      <c r="L695" s="228">
        <v>503</v>
      </c>
      <c r="M695" s="244">
        <v>503</v>
      </c>
      <c r="N695" s="242"/>
      <c r="O695" s="242"/>
      <c r="P695" s="242"/>
      <c r="Q695" s="228">
        <v>374</v>
      </c>
      <c r="R695" s="228">
        <v>374</v>
      </c>
      <c r="S695" s="228" t="s">
        <v>9357</v>
      </c>
      <c r="T695" s="228">
        <v>1</v>
      </c>
      <c r="U695" s="228" t="s">
        <v>296</v>
      </c>
      <c r="V695" s="241">
        <v>2017</v>
      </c>
      <c r="W695" s="228"/>
      <c r="X695" s="242"/>
      <c r="Y695" s="228"/>
      <c r="Z695" s="228"/>
      <c r="AA695" s="228"/>
      <c r="AB695" s="228"/>
      <c r="AC695" s="228"/>
      <c r="AD695" s="228"/>
      <c r="AE695" s="242"/>
      <c r="AF695" s="242"/>
      <c r="AG695" s="244"/>
      <c r="AH695" s="150"/>
    </row>
    <row r="696" spans="1:34" ht="25.7" customHeight="1">
      <c r="A696" s="1449"/>
      <c r="B696" s="914"/>
      <c r="C696" s="242" t="s">
        <v>618</v>
      </c>
      <c r="D696" s="242"/>
      <c r="E696" s="300" t="s">
        <v>9358</v>
      </c>
      <c r="F696" s="242" t="s">
        <v>618</v>
      </c>
      <c r="G696" s="242"/>
      <c r="H696" s="242" t="s">
        <v>618</v>
      </c>
      <c r="I696" s="228"/>
      <c r="J696" s="228"/>
      <c r="K696" s="228">
        <v>1102</v>
      </c>
      <c r="L696" s="228">
        <v>486</v>
      </c>
      <c r="M696" s="244">
        <v>486</v>
      </c>
      <c r="N696" s="242"/>
      <c r="O696" s="242"/>
      <c r="P696" s="242"/>
      <c r="Q696" s="228">
        <v>410</v>
      </c>
      <c r="R696" s="228">
        <v>410</v>
      </c>
      <c r="S696" s="228" t="s">
        <v>9359</v>
      </c>
      <c r="T696" s="228">
        <v>1</v>
      </c>
      <c r="U696" s="228" t="s">
        <v>296</v>
      </c>
      <c r="V696" s="241">
        <v>2017</v>
      </c>
      <c r="W696" s="228"/>
      <c r="X696" s="242"/>
      <c r="Y696" s="228"/>
      <c r="Z696" s="228"/>
      <c r="AA696" s="228"/>
      <c r="AB696" s="228"/>
      <c r="AC696" s="228"/>
      <c r="AD696" s="228"/>
      <c r="AE696" s="242"/>
      <c r="AF696" s="242"/>
      <c r="AG696" s="244"/>
      <c r="AH696" s="150"/>
    </row>
    <row r="697" spans="1:34" ht="25.7" customHeight="1">
      <c r="A697" s="1449"/>
      <c r="B697" s="914"/>
      <c r="C697" s="242" t="s">
        <v>1481</v>
      </c>
      <c r="D697" s="242"/>
      <c r="E697" s="300" t="s">
        <v>3967</v>
      </c>
      <c r="F697" s="242" t="s">
        <v>1481</v>
      </c>
      <c r="G697" s="242"/>
      <c r="H697" s="242" t="s">
        <v>3968</v>
      </c>
      <c r="I697" s="228"/>
      <c r="J697" s="228"/>
      <c r="K697" s="228">
        <v>3992</v>
      </c>
      <c r="L697" s="228">
        <v>1164</v>
      </c>
      <c r="M697" s="244">
        <v>1164</v>
      </c>
      <c r="N697" s="242"/>
      <c r="O697" s="242"/>
      <c r="P697" s="242"/>
      <c r="Q697" s="228">
        <v>600</v>
      </c>
      <c r="R697" s="228">
        <v>600</v>
      </c>
      <c r="S697" s="228" t="s">
        <v>1539</v>
      </c>
      <c r="T697" s="228">
        <v>2</v>
      </c>
      <c r="U697" s="228" t="s">
        <v>296</v>
      </c>
      <c r="V697" s="241">
        <v>2005</v>
      </c>
      <c r="W697" s="228"/>
      <c r="X697" s="242"/>
      <c r="Y697" s="228"/>
      <c r="Z697" s="228"/>
      <c r="AA697" s="228"/>
      <c r="AB697" s="228"/>
      <c r="AC697" s="228"/>
      <c r="AD697" s="228"/>
      <c r="AE697" s="242"/>
      <c r="AF697" s="242"/>
      <c r="AG697" s="244"/>
      <c r="AH697" s="150"/>
    </row>
    <row r="698" spans="1:34" ht="25.7" customHeight="1">
      <c r="A698" s="1449"/>
      <c r="B698" s="914"/>
      <c r="C698" s="242" t="s">
        <v>632</v>
      </c>
      <c r="D698" s="242"/>
      <c r="E698" s="300" t="s">
        <v>1538</v>
      </c>
      <c r="F698" s="242" t="s">
        <v>632</v>
      </c>
      <c r="G698" s="242"/>
      <c r="H698" s="242" t="s">
        <v>3969</v>
      </c>
      <c r="I698" s="228"/>
      <c r="J698" s="228"/>
      <c r="K698" s="228">
        <v>4700</v>
      </c>
      <c r="L698" s="228">
        <v>922</v>
      </c>
      <c r="M698" s="244">
        <v>920</v>
      </c>
      <c r="N698" s="242"/>
      <c r="O698" s="242"/>
      <c r="P698" s="242"/>
      <c r="Q698" s="228">
        <v>600</v>
      </c>
      <c r="R698" s="228">
        <v>600</v>
      </c>
      <c r="S698" s="228" t="s">
        <v>1539</v>
      </c>
      <c r="T698" s="228">
        <v>2</v>
      </c>
      <c r="U698" s="228" t="s">
        <v>296</v>
      </c>
      <c r="V698" s="241">
        <v>2003</v>
      </c>
      <c r="W698" s="228"/>
      <c r="X698" s="242"/>
      <c r="Y698" s="228"/>
      <c r="Z698" s="228"/>
      <c r="AA698" s="228"/>
      <c r="AB698" s="228"/>
      <c r="AC698" s="228"/>
      <c r="AD698" s="228"/>
      <c r="AE698" s="242"/>
      <c r="AF698" s="242"/>
      <c r="AG698" s="244"/>
      <c r="AH698" s="150"/>
    </row>
    <row r="699" spans="1:34" ht="25.7" customHeight="1">
      <c r="A699" s="1449"/>
      <c r="B699" s="914"/>
      <c r="C699" s="242" t="s">
        <v>632</v>
      </c>
      <c r="D699" s="242"/>
      <c r="E699" s="300" t="s">
        <v>3970</v>
      </c>
      <c r="F699" s="242" t="s">
        <v>632</v>
      </c>
      <c r="G699" s="242"/>
      <c r="H699" s="242" t="s">
        <v>3969</v>
      </c>
      <c r="I699" s="228"/>
      <c r="J699" s="228"/>
      <c r="K699" s="228">
        <v>13823</v>
      </c>
      <c r="L699" s="228">
        <v>582</v>
      </c>
      <c r="M699" s="244">
        <v>582</v>
      </c>
      <c r="N699" s="242"/>
      <c r="O699" s="242"/>
      <c r="P699" s="242"/>
      <c r="Q699" s="228">
        <v>456</v>
      </c>
      <c r="R699" s="228">
        <v>456</v>
      </c>
      <c r="S699" s="228" t="s">
        <v>3971</v>
      </c>
      <c r="T699" s="228">
        <v>1</v>
      </c>
      <c r="U699" s="228" t="s">
        <v>296</v>
      </c>
      <c r="V699" s="241">
        <v>2013</v>
      </c>
      <c r="W699" s="228"/>
      <c r="X699" s="242"/>
      <c r="Y699" s="228"/>
      <c r="Z699" s="228"/>
      <c r="AA699" s="228"/>
      <c r="AB699" s="228"/>
      <c r="AC699" s="228"/>
      <c r="AD699" s="228"/>
      <c r="AE699" s="242"/>
      <c r="AF699" s="242"/>
      <c r="AG699" s="244"/>
      <c r="AH699" s="150"/>
    </row>
    <row r="700" spans="1:34" ht="25.7" customHeight="1">
      <c r="A700" s="1449"/>
      <c r="B700" s="914"/>
      <c r="C700" s="242" t="s">
        <v>634</v>
      </c>
      <c r="D700" s="242"/>
      <c r="E700" s="300" t="s">
        <v>10602</v>
      </c>
      <c r="F700" s="242" t="s">
        <v>634</v>
      </c>
      <c r="G700" s="242"/>
      <c r="H700" s="242" t="s">
        <v>634</v>
      </c>
      <c r="I700" s="228"/>
      <c r="J700" s="228"/>
      <c r="K700" s="228">
        <v>3840</v>
      </c>
      <c r="L700" s="228">
        <v>579</v>
      </c>
      <c r="M700" s="244">
        <v>579</v>
      </c>
      <c r="N700" s="242"/>
      <c r="O700" s="242"/>
      <c r="P700" s="242"/>
      <c r="Q700" s="228">
        <v>579</v>
      </c>
      <c r="R700" s="228">
        <v>579</v>
      </c>
      <c r="S700" s="228" t="s">
        <v>1540</v>
      </c>
      <c r="T700" s="228">
        <v>1</v>
      </c>
      <c r="U700" s="228" t="s">
        <v>296</v>
      </c>
      <c r="V700" s="241">
        <v>2005</v>
      </c>
      <c r="W700" s="228"/>
      <c r="X700" s="242"/>
      <c r="Y700" s="228"/>
      <c r="Z700" s="228"/>
      <c r="AA700" s="228"/>
      <c r="AB700" s="228"/>
      <c r="AC700" s="228"/>
      <c r="AD700" s="228"/>
      <c r="AE700" s="242"/>
      <c r="AF700" s="242"/>
      <c r="AG700" s="244"/>
      <c r="AH700" s="150"/>
    </row>
    <row r="701" spans="1:34" ht="25.7" customHeight="1">
      <c r="A701" s="1449"/>
      <c r="B701" s="914"/>
      <c r="C701" s="242" t="s">
        <v>634</v>
      </c>
      <c r="D701" s="242"/>
      <c r="E701" s="300" t="s">
        <v>1541</v>
      </c>
      <c r="F701" s="242" t="s">
        <v>634</v>
      </c>
      <c r="G701" s="242"/>
      <c r="H701" s="242" t="s">
        <v>634</v>
      </c>
      <c r="I701" s="228"/>
      <c r="J701" s="228"/>
      <c r="K701" s="228">
        <v>4200</v>
      </c>
      <c r="L701" s="228">
        <v>579</v>
      </c>
      <c r="M701" s="244">
        <v>579</v>
      </c>
      <c r="N701" s="242"/>
      <c r="O701" s="242"/>
      <c r="P701" s="242"/>
      <c r="Q701" s="228">
        <v>579</v>
      </c>
      <c r="R701" s="228">
        <v>579</v>
      </c>
      <c r="S701" s="228" t="s">
        <v>1540</v>
      </c>
      <c r="T701" s="228">
        <v>1</v>
      </c>
      <c r="U701" s="228" t="s">
        <v>296</v>
      </c>
      <c r="V701" s="241">
        <v>2009</v>
      </c>
      <c r="W701" s="228"/>
      <c r="X701" s="242"/>
      <c r="Y701" s="228"/>
      <c r="Z701" s="228"/>
      <c r="AA701" s="228"/>
      <c r="AB701" s="228"/>
      <c r="AC701" s="228"/>
      <c r="AD701" s="228"/>
      <c r="AE701" s="242"/>
      <c r="AF701" s="242"/>
      <c r="AG701" s="244"/>
      <c r="AH701" s="150"/>
    </row>
    <row r="702" spans="1:34" ht="25.7" customHeight="1">
      <c r="A702" s="1449"/>
      <c r="B702" s="914"/>
      <c r="C702" s="242" t="s">
        <v>634</v>
      </c>
      <c r="D702" s="242"/>
      <c r="E702" s="300" t="s">
        <v>10603</v>
      </c>
      <c r="F702" s="242" t="s">
        <v>634</v>
      </c>
      <c r="G702" s="242"/>
      <c r="H702" s="242" t="s">
        <v>634</v>
      </c>
      <c r="I702" s="228"/>
      <c r="J702" s="228"/>
      <c r="K702" s="228">
        <v>2943</v>
      </c>
      <c r="L702" s="228">
        <v>1691</v>
      </c>
      <c r="M702" s="244">
        <v>1691</v>
      </c>
      <c r="N702" s="242"/>
      <c r="O702" s="242"/>
      <c r="P702" s="242"/>
      <c r="Q702" s="228">
        <v>1691</v>
      </c>
      <c r="R702" s="228">
        <v>1691</v>
      </c>
      <c r="S702" s="228" t="s">
        <v>1540</v>
      </c>
      <c r="T702" s="228">
        <v>1</v>
      </c>
      <c r="U702" s="228" t="s">
        <v>296</v>
      </c>
      <c r="V702" s="241">
        <v>2018</v>
      </c>
      <c r="W702" s="228"/>
      <c r="X702" s="242"/>
      <c r="Y702" s="228"/>
      <c r="Z702" s="228"/>
      <c r="AA702" s="228"/>
      <c r="AB702" s="228"/>
      <c r="AC702" s="228"/>
      <c r="AD702" s="228"/>
      <c r="AE702" s="242"/>
      <c r="AF702" s="242"/>
      <c r="AG702" s="244"/>
      <c r="AH702" s="150"/>
    </row>
    <row r="703" spans="1:34" ht="25.7" customHeight="1">
      <c r="A703" s="1449" t="s">
        <v>179</v>
      </c>
      <c r="B703" s="914"/>
      <c r="C703" s="242" t="s">
        <v>634</v>
      </c>
      <c r="D703" s="242"/>
      <c r="E703" s="300" t="s">
        <v>3972</v>
      </c>
      <c r="F703" s="242" t="s">
        <v>634</v>
      </c>
      <c r="G703" s="242"/>
      <c r="H703" s="242" t="s">
        <v>634</v>
      </c>
      <c r="I703" s="228"/>
      <c r="J703" s="228"/>
      <c r="K703" s="228">
        <v>1018</v>
      </c>
      <c r="L703" s="228">
        <v>480</v>
      </c>
      <c r="M703" s="244">
        <v>420</v>
      </c>
      <c r="N703" s="242"/>
      <c r="O703" s="242"/>
      <c r="P703" s="242"/>
      <c r="Q703" s="228">
        <v>480</v>
      </c>
      <c r="R703" s="228">
        <v>480</v>
      </c>
      <c r="S703" s="228" t="s">
        <v>1540</v>
      </c>
      <c r="T703" s="228">
        <v>1</v>
      </c>
      <c r="U703" s="228" t="s">
        <v>296</v>
      </c>
      <c r="V703" s="241">
        <v>2013</v>
      </c>
      <c r="W703" s="228"/>
      <c r="X703" s="242"/>
      <c r="Y703" s="228"/>
      <c r="Z703" s="228"/>
      <c r="AA703" s="228"/>
      <c r="AB703" s="228"/>
      <c r="AC703" s="228"/>
      <c r="AD703" s="228"/>
      <c r="AE703" s="242"/>
      <c r="AF703" s="242"/>
      <c r="AG703" s="244"/>
      <c r="AH703" s="150"/>
    </row>
    <row r="704" spans="1:34" ht="25.7" customHeight="1">
      <c r="A704" s="1449"/>
      <c r="B704" s="914"/>
      <c r="C704" s="242" t="s">
        <v>634</v>
      </c>
      <c r="D704" s="242"/>
      <c r="E704" s="300" t="s">
        <v>3973</v>
      </c>
      <c r="F704" s="242" t="s">
        <v>634</v>
      </c>
      <c r="G704" s="242"/>
      <c r="H704" s="242" t="s">
        <v>634</v>
      </c>
      <c r="I704" s="228"/>
      <c r="J704" s="228"/>
      <c r="K704" s="228">
        <v>1813</v>
      </c>
      <c r="L704" s="228">
        <v>461.57</v>
      </c>
      <c r="M704" s="244">
        <v>461.57</v>
      </c>
      <c r="N704" s="242"/>
      <c r="O704" s="242"/>
      <c r="P704" s="242"/>
      <c r="Q704" s="228">
        <v>462</v>
      </c>
      <c r="R704" s="228">
        <v>462</v>
      </c>
      <c r="S704" s="228" t="s">
        <v>1540</v>
      </c>
      <c r="T704" s="228">
        <v>1</v>
      </c>
      <c r="U704" s="228" t="s">
        <v>296</v>
      </c>
      <c r="V704" s="241">
        <v>2007</v>
      </c>
      <c r="W704" s="228"/>
      <c r="X704" s="242"/>
      <c r="Y704" s="228"/>
      <c r="Z704" s="228"/>
      <c r="AA704" s="228"/>
      <c r="AB704" s="228"/>
      <c r="AC704" s="228"/>
      <c r="AD704" s="228"/>
      <c r="AE704" s="242"/>
      <c r="AF704" s="242"/>
      <c r="AG704" s="244"/>
      <c r="AH704" s="150"/>
    </row>
    <row r="705" spans="1:34" ht="25.7" customHeight="1">
      <c r="A705" s="1449"/>
      <c r="B705" s="914"/>
      <c r="C705" s="242" t="s">
        <v>634</v>
      </c>
      <c r="D705" s="242"/>
      <c r="E705" s="300" t="s">
        <v>3974</v>
      </c>
      <c r="F705" s="242" t="s">
        <v>634</v>
      </c>
      <c r="G705" s="242"/>
      <c r="H705" s="242" t="s">
        <v>634</v>
      </c>
      <c r="I705" s="228"/>
      <c r="J705" s="228"/>
      <c r="K705" s="228">
        <v>1100</v>
      </c>
      <c r="L705" s="228">
        <v>750</v>
      </c>
      <c r="M705" s="244">
        <v>750</v>
      </c>
      <c r="N705" s="242"/>
      <c r="O705" s="242"/>
      <c r="P705" s="242"/>
      <c r="Q705" s="228">
        <v>750</v>
      </c>
      <c r="R705" s="228">
        <v>750</v>
      </c>
      <c r="S705" s="228" t="s">
        <v>1387</v>
      </c>
      <c r="T705" s="228">
        <v>1</v>
      </c>
      <c r="U705" s="228" t="s">
        <v>296</v>
      </c>
      <c r="V705" s="241">
        <v>1993</v>
      </c>
      <c r="W705" s="228"/>
      <c r="X705" s="242"/>
      <c r="Y705" s="228"/>
      <c r="Z705" s="228"/>
      <c r="AA705" s="228"/>
      <c r="AB705" s="228"/>
      <c r="AC705" s="228"/>
      <c r="AD705" s="228"/>
      <c r="AE705" s="242"/>
      <c r="AF705" s="242"/>
      <c r="AG705" s="244"/>
      <c r="AH705" s="150"/>
    </row>
    <row r="706" spans="1:34" ht="25.7" customHeight="1">
      <c r="A706" s="1449"/>
      <c r="B706" s="914"/>
      <c r="C706" s="242" t="s">
        <v>634</v>
      </c>
      <c r="D706" s="242"/>
      <c r="E706" s="300" t="s">
        <v>3975</v>
      </c>
      <c r="F706" s="242" t="s">
        <v>634</v>
      </c>
      <c r="G706" s="242"/>
      <c r="H706" s="242" t="s">
        <v>634</v>
      </c>
      <c r="I706" s="228"/>
      <c r="J706" s="228"/>
      <c r="K706" s="228">
        <v>1018</v>
      </c>
      <c r="L706" s="228">
        <v>624</v>
      </c>
      <c r="M706" s="244">
        <v>624</v>
      </c>
      <c r="N706" s="242"/>
      <c r="O706" s="242"/>
      <c r="P706" s="242"/>
      <c r="Q706" s="228">
        <v>624</v>
      </c>
      <c r="R706" s="228">
        <v>624</v>
      </c>
      <c r="S706" s="228" t="s">
        <v>1387</v>
      </c>
      <c r="T706" s="228">
        <v>1</v>
      </c>
      <c r="U706" s="228" t="s">
        <v>296</v>
      </c>
      <c r="V706" s="241">
        <v>1992</v>
      </c>
      <c r="W706" s="228"/>
      <c r="X706" s="242"/>
      <c r="Y706" s="228"/>
      <c r="Z706" s="228"/>
      <c r="AA706" s="228"/>
      <c r="AB706" s="228"/>
      <c r="AC706" s="228"/>
      <c r="AD706" s="228"/>
      <c r="AE706" s="242"/>
      <c r="AF706" s="242"/>
      <c r="AG706" s="244"/>
      <c r="AH706" s="150"/>
    </row>
    <row r="707" spans="1:34" ht="25.7" customHeight="1">
      <c r="A707" s="1449"/>
      <c r="B707" s="914"/>
      <c r="C707" s="242" t="s">
        <v>634</v>
      </c>
      <c r="D707" s="242"/>
      <c r="E707" s="300" t="s">
        <v>3976</v>
      </c>
      <c r="F707" s="242" t="s">
        <v>634</v>
      </c>
      <c r="G707" s="242"/>
      <c r="H707" s="242" t="s">
        <v>634</v>
      </c>
      <c r="I707" s="228"/>
      <c r="J707" s="228"/>
      <c r="K707" s="228">
        <v>950</v>
      </c>
      <c r="L707" s="228">
        <v>396</v>
      </c>
      <c r="M707" s="244">
        <v>396</v>
      </c>
      <c r="N707" s="242"/>
      <c r="O707" s="242"/>
      <c r="P707" s="242"/>
      <c r="Q707" s="228">
        <v>396</v>
      </c>
      <c r="R707" s="228">
        <v>396</v>
      </c>
      <c r="S707" s="228" t="s">
        <v>1387</v>
      </c>
      <c r="T707" s="228">
        <v>1</v>
      </c>
      <c r="U707" s="228" t="s">
        <v>296</v>
      </c>
      <c r="V707" s="241">
        <v>2009</v>
      </c>
      <c r="W707" s="228"/>
      <c r="X707" s="242"/>
      <c r="Y707" s="228"/>
      <c r="Z707" s="228"/>
      <c r="AA707" s="228"/>
      <c r="AB707" s="228"/>
      <c r="AC707" s="228"/>
      <c r="AD707" s="228"/>
      <c r="AE707" s="242"/>
      <c r="AF707" s="242"/>
      <c r="AG707" s="244"/>
      <c r="AH707" s="150"/>
    </row>
    <row r="708" spans="1:34" ht="25.7" customHeight="1">
      <c r="A708" s="1449"/>
      <c r="B708" s="914"/>
      <c r="C708" s="242" t="s">
        <v>634</v>
      </c>
      <c r="D708" s="242"/>
      <c r="E708" s="300" t="s">
        <v>3977</v>
      </c>
      <c r="F708" s="242" t="s">
        <v>634</v>
      </c>
      <c r="G708" s="242"/>
      <c r="H708" s="242" t="s">
        <v>634</v>
      </c>
      <c r="I708" s="228"/>
      <c r="J708" s="228"/>
      <c r="K708" s="228">
        <v>950.6</v>
      </c>
      <c r="L708" s="228">
        <v>445.8</v>
      </c>
      <c r="M708" s="244">
        <v>428</v>
      </c>
      <c r="N708" s="242"/>
      <c r="O708" s="242"/>
      <c r="P708" s="242"/>
      <c r="Q708" s="228">
        <v>418</v>
      </c>
      <c r="R708" s="228">
        <v>418</v>
      </c>
      <c r="S708" s="228" t="s">
        <v>1387</v>
      </c>
      <c r="T708" s="228">
        <v>1</v>
      </c>
      <c r="U708" s="228" t="s">
        <v>296</v>
      </c>
      <c r="V708" s="241">
        <v>2009</v>
      </c>
      <c r="W708" s="228"/>
      <c r="X708" s="242"/>
      <c r="Y708" s="228"/>
      <c r="Z708" s="228"/>
      <c r="AA708" s="228"/>
      <c r="AB708" s="228"/>
      <c r="AC708" s="228"/>
      <c r="AD708" s="228"/>
      <c r="AE708" s="242"/>
      <c r="AF708" s="242"/>
      <c r="AG708" s="244" t="s">
        <v>17913</v>
      </c>
      <c r="AH708" s="150"/>
    </row>
    <row r="709" spans="1:34" ht="25.7" customHeight="1">
      <c r="A709" s="1449"/>
      <c r="B709" s="914"/>
      <c r="C709" s="242" t="s">
        <v>634</v>
      </c>
      <c r="D709" s="242"/>
      <c r="E709" s="300" t="s">
        <v>3978</v>
      </c>
      <c r="F709" s="242" t="s">
        <v>634</v>
      </c>
      <c r="G709" s="242"/>
      <c r="H709" s="242" t="s">
        <v>634</v>
      </c>
      <c r="I709" s="228"/>
      <c r="J709" s="228"/>
      <c r="K709" s="228">
        <v>1080</v>
      </c>
      <c r="L709" s="228">
        <v>430</v>
      </c>
      <c r="M709" s="244">
        <v>430</v>
      </c>
      <c r="N709" s="242"/>
      <c r="O709" s="242"/>
      <c r="P709" s="242"/>
      <c r="Q709" s="228">
        <v>430</v>
      </c>
      <c r="R709" s="228">
        <v>430</v>
      </c>
      <c r="S709" s="228" t="s">
        <v>1540</v>
      </c>
      <c r="T709" s="228">
        <v>1</v>
      </c>
      <c r="U709" s="228" t="s">
        <v>296</v>
      </c>
      <c r="V709" s="241">
        <v>2009</v>
      </c>
      <c r="W709" s="228"/>
      <c r="X709" s="242"/>
      <c r="Y709" s="228"/>
      <c r="Z709" s="228"/>
      <c r="AA709" s="228"/>
      <c r="AB709" s="228"/>
      <c r="AC709" s="228"/>
      <c r="AD709" s="228"/>
      <c r="AE709" s="242"/>
      <c r="AF709" s="242"/>
      <c r="AG709" s="244"/>
      <c r="AH709" s="150"/>
    </row>
    <row r="710" spans="1:34" ht="25.7" customHeight="1">
      <c r="A710" s="1449"/>
      <c r="B710" s="914"/>
      <c r="C710" s="242" t="s">
        <v>634</v>
      </c>
      <c r="D710" s="242"/>
      <c r="E710" s="300" t="s">
        <v>3979</v>
      </c>
      <c r="F710" s="242" t="s">
        <v>634</v>
      </c>
      <c r="G710" s="242"/>
      <c r="H710" s="242" t="s">
        <v>634</v>
      </c>
      <c r="I710" s="228"/>
      <c r="J710" s="228"/>
      <c r="K710" s="228">
        <v>3330</v>
      </c>
      <c r="L710" s="228">
        <v>630</v>
      </c>
      <c r="M710" s="244">
        <v>630</v>
      </c>
      <c r="N710" s="242"/>
      <c r="O710" s="242"/>
      <c r="P710" s="242"/>
      <c r="Q710" s="228">
        <v>630</v>
      </c>
      <c r="R710" s="228">
        <v>630</v>
      </c>
      <c r="S710" s="228" t="s">
        <v>1387</v>
      </c>
      <c r="T710" s="228">
        <v>1</v>
      </c>
      <c r="U710" s="228" t="s">
        <v>296</v>
      </c>
      <c r="V710" s="241">
        <v>1995</v>
      </c>
      <c r="W710" s="228"/>
      <c r="X710" s="242"/>
      <c r="Y710" s="228"/>
      <c r="Z710" s="228"/>
      <c r="AA710" s="228"/>
      <c r="AB710" s="228"/>
      <c r="AC710" s="228"/>
      <c r="AD710" s="228"/>
      <c r="AE710" s="242"/>
      <c r="AF710" s="242"/>
      <c r="AG710" s="244"/>
      <c r="AH710" s="150"/>
    </row>
    <row r="711" spans="1:34" ht="25.7" customHeight="1">
      <c r="A711" s="1449"/>
      <c r="B711" s="914"/>
      <c r="C711" s="242" t="s">
        <v>634</v>
      </c>
      <c r="D711" s="242"/>
      <c r="E711" s="300" t="s">
        <v>3980</v>
      </c>
      <c r="F711" s="242" t="s">
        <v>634</v>
      </c>
      <c r="G711" s="242"/>
      <c r="H711" s="242" t="s">
        <v>634</v>
      </c>
      <c r="I711" s="228"/>
      <c r="J711" s="228"/>
      <c r="K711" s="228">
        <v>10616</v>
      </c>
      <c r="L711" s="228">
        <v>374</v>
      </c>
      <c r="M711" s="244">
        <v>374</v>
      </c>
      <c r="N711" s="242">
        <v>430</v>
      </c>
      <c r="O711" s="242">
        <v>430</v>
      </c>
      <c r="P711" s="242">
        <v>430</v>
      </c>
      <c r="Q711" s="228">
        <v>374</v>
      </c>
      <c r="R711" s="228">
        <v>374</v>
      </c>
      <c r="S711" s="228" t="s">
        <v>1387</v>
      </c>
      <c r="T711" s="228">
        <v>1</v>
      </c>
      <c r="U711" s="228" t="s">
        <v>296</v>
      </c>
      <c r="V711" s="241">
        <v>2012</v>
      </c>
      <c r="W711" s="228"/>
      <c r="X711" s="242"/>
      <c r="Y711" s="228"/>
      <c r="Z711" s="228"/>
      <c r="AA711" s="228"/>
      <c r="AB711" s="228"/>
      <c r="AC711" s="228"/>
      <c r="AD711" s="228"/>
      <c r="AE711" s="242"/>
      <c r="AF711" s="242"/>
      <c r="AG711" s="244"/>
      <c r="AH711" s="150"/>
    </row>
    <row r="712" spans="1:34" ht="25.7" customHeight="1">
      <c r="A712" s="1449"/>
      <c r="B712" s="914"/>
      <c r="C712" s="242" t="s">
        <v>642</v>
      </c>
      <c r="D712" s="242" t="s">
        <v>22267</v>
      </c>
      <c r="E712" s="300" t="s">
        <v>13842</v>
      </c>
      <c r="F712" s="242" t="s">
        <v>642</v>
      </c>
      <c r="G712" s="242"/>
      <c r="H712" s="242" t="s">
        <v>12938</v>
      </c>
      <c r="I712" s="228"/>
      <c r="J712" s="228"/>
      <c r="K712" s="228">
        <v>4338</v>
      </c>
      <c r="L712" s="228"/>
      <c r="M712" s="244"/>
      <c r="N712" s="242"/>
      <c r="O712" s="242"/>
      <c r="P712" s="242"/>
      <c r="Q712" s="228">
        <v>300</v>
      </c>
      <c r="R712" s="228">
        <v>300</v>
      </c>
      <c r="S712" s="228" t="s">
        <v>1524</v>
      </c>
      <c r="T712" s="228">
        <v>1</v>
      </c>
      <c r="U712" s="228" t="s">
        <v>296</v>
      </c>
      <c r="V712" s="241">
        <v>2018</v>
      </c>
      <c r="W712" s="228"/>
      <c r="X712" s="242"/>
      <c r="Y712" s="228"/>
      <c r="Z712" s="228"/>
      <c r="AA712" s="228"/>
      <c r="AB712" s="228"/>
      <c r="AC712" s="228"/>
      <c r="AD712" s="228"/>
      <c r="AE712" s="242"/>
      <c r="AF712" s="242"/>
      <c r="AG712" s="244"/>
      <c r="AH712" s="150"/>
    </row>
    <row r="713" spans="1:34" ht="25.7" customHeight="1">
      <c r="A713" s="1449"/>
      <c r="B713" s="914"/>
      <c r="C713" s="242" t="s">
        <v>642</v>
      </c>
      <c r="D713" s="242" t="s">
        <v>22268</v>
      </c>
      <c r="E713" s="300" t="s">
        <v>1542</v>
      </c>
      <c r="F713" s="242" t="s">
        <v>642</v>
      </c>
      <c r="G713" s="242"/>
      <c r="H713" s="242" t="s">
        <v>642</v>
      </c>
      <c r="I713" s="228"/>
      <c r="J713" s="228"/>
      <c r="K713" s="228">
        <v>2478</v>
      </c>
      <c r="L713" s="228">
        <v>1260</v>
      </c>
      <c r="M713" s="244">
        <v>1260</v>
      </c>
      <c r="N713" s="242">
        <v>630</v>
      </c>
      <c r="O713" s="242">
        <v>630</v>
      </c>
      <c r="P713" s="242">
        <v>630</v>
      </c>
      <c r="Q713" s="228">
        <v>1260</v>
      </c>
      <c r="R713" s="228">
        <v>1260</v>
      </c>
      <c r="S713" s="228" t="s">
        <v>1543</v>
      </c>
      <c r="T713" s="228">
        <v>2</v>
      </c>
      <c r="U713" s="228" t="s">
        <v>296</v>
      </c>
      <c r="V713" s="241">
        <v>2003</v>
      </c>
      <c r="W713" s="228"/>
      <c r="X713" s="242"/>
      <c r="Y713" s="228"/>
      <c r="Z713" s="228"/>
      <c r="AA713" s="228"/>
      <c r="AB713" s="228"/>
      <c r="AC713" s="228"/>
      <c r="AD713" s="228"/>
      <c r="AE713" s="242"/>
      <c r="AF713" s="242"/>
      <c r="AG713" s="244"/>
      <c r="AH713" s="150"/>
    </row>
    <row r="714" spans="1:34" ht="25.7" customHeight="1">
      <c r="A714" s="1449"/>
      <c r="B714" s="914"/>
      <c r="C714" s="242" t="s">
        <v>642</v>
      </c>
      <c r="D714" s="242" t="s">
        <v>22269</v>
      </c>
      <c r="E714" s="300" t="s">
        <v>10604</v>
      </c>
      <c r="F714" s="242" t="s">
        <v>642</v>
      </c>
      <c r="G714" s="242"/>
      <c r="H714" s="242" t="s">
        <v>642</v>
      </c>
      <c r="I714" s="228"/>
      <c r="J714" s="228"/>
      <c r="K714" s="228">
        <v>19622</v>
      </c>
      <c r="L714" s="228">
        <v>542</v>
      </c>
      <c r="M714" s="244">
        <v>542</v>
      </c>
      <c r="N714" s="242">
        <v>374</v>
      </c>
      <c r="O714" s="242">
        <v>374</v>
      </c>
      <c r="P714" s="242">
        <v>374</v>
      </c>
      <c r="Q714" s="228">
        <v>513</v>
      </c>
      <c r="R714" s="228">
        <v>513</v>
      </c>
      <c r="S714" s="228" t="s">
        <v>1524</v>
      </c>
      <c r="T714" s="228">
        <v>1</v>
      </c>
      <c r="U714" s="228" t="s">
        <v>296</v>
      </c>
      <c r="V714" s="241">
        <v>2014</v>
      </c>
      <c r="W714" s="228"/>
      <c r="X714" s="242"/>
      <c r="Y714" s="228"/>
      <c r="Z714" s="228"/>
      <c r="AA714" s="228"/>
      <c r="AB714" s="228"/>
      <c r="AC714" s="228"/>
      <c r="AD714" s="228"/>
      <c r="AE714" s="242"/>
      <c r="AF714" s="242"/>
      <c r="AG714" s="244"/>
      <c r="AH714" s="150"/>
    </row>
    <row r="715" spans="1:34" ht="25.7" customHeight="1">
      <c r="A715" s="1449"/>
      <c r="B715" s="914"/>
      <c r="C715" s="242" t="s">
        <v>642</v>
      </c>
      <c r="D715" s="242" t="s">
        <v>22270</v>
      </c>
      <c r="E715" s="300" t="s">
        <v>3981</v>
      </c>
      <c r="F715" s="242" t="s">
        <v>642</v>
      </c>
      <c r="G715" s="242"/>
      <c r="H715" s="242" t="s">
        <v>642</v>
      </c>
      <c r="I715" s="228"/>
      <c r="J715" s="228"/>
      <c r="K715" s="228">
        <v>1068</v>
      </c>
      <c r="L715" s="228">
        <v>511</v>
      </c>
      <c r="M715" s="244">
        <v>511</v>
      </c>
      <c r="N715" s="242"/>
      <c r="O715" s="242"/>
      <c r="P715" s="242"/>
      <c r="Q715" s="228">
        <v>510</v>
      </c>
      <c r="R715" s="228">
        <v>510</v>
      </c>
      <c r="S715" s="228" t="s">
        <v>1387</v>
      </c>
      <c r="T715" s="228">
        <v>1</v>
      </c>
      <c r="U715" s="228" t="s">
        <v>296</v>
      </c>
      <c r="V715" s="241">
        <v>2015</v>
      </c>
      <c r="W715" s="228"/>
      <c r="X715" s="242"/>
      <c r="Y715" s="228"/>
      <c r="Z715" s="228"/>
      <c r="AA715" s="228"/>
      <c r="AB715" s="228"/>
      <c r="AC715" s="228"/>
      <c r="AD715" s="228"/>
      <c r="AE715" s="242"/>
      <c r="AF715" s="242"/>
      <c r="AG715" s="244"/>
      <c r="AH715" s="150"/>
    </row>
    <row r="716" spans="1:34" ht="25.7" customHeight="1">
      <c r="A716" s="1449"/>
      <c r="B716" s="914"/>
      <c r="C716" s="242" t="s">
        <v>645</v>
      </c>
      <c r="D716" s="242"/>
      <c r="E716" s="300" t="s">
        <v>3982</v>
      </c>
      <c r="F716" s="242" t="s">
        <v>645</v>
      </c>
      <c r="G716" s="242"/>
      <c r="H716" s="242" t="s">
        <v>1545</v>
      </c>
      <c r="I716" s="228"/>
      <c r="J716" s="228"/>
      <c r="K716" s="228">
        <v>2448</v>
      </c>
      <c r="L716" s="228">
        <v>1068</v>
      </c>
      <c r="M716" s="244">
        <v>1068</v>
      </c>
      <c r="N716" s="242"/>
      <c r="O716" s="242"/>
      <c r="P716" s="242"/>
      <c r="Q716" s="228">
        <v>525</v>
      </c>
      <c r="R716" s="228">
        <v>525</v>
      </c>
      <c r="S716" s="228" t="s">
        <v>1546</v>
      </c>
      <c r="T716" s="228">
        <v>2</v>
      </c>
      <c r="U716" s="228" t="s">
        <v>296</v>
      </c>
      <c r="V716" s="241">
        <v>2011</v>
      </c>
      <c r="W716" s="228"/>
      <c r="X716" s="242"/>
      <c r="Y716" s="228"/>
      <c r="Z716" s="228"/>
      <c r="AA716" s="228"/>
      <c r="AB716" s="228"/>
      <c r="AC716" s="228"/>
      <c r="AD716" s="228"/>
      <c r="AE716" s="242"/>
      <c r="AF716" s="242"/>
      <c r="AG716" s="244"/>
      <c r="AH716" s="150"/>
    </row>
    <row r="717" spans="1:34" ht="25.7" customHeight="1">
      <c r="A717" s="1449"/>
      <c r="B717" s="914"/>
      <c r="C717" s="242" t="s">
        <v>645</v>
      </c>
      <c r="D717" s="242"/>
      <c r="E717" s="300" t="s">
        <v>1547</v>
      </c>
      <c r="F717" s="242" t="s">
        <v>645</v>
      </c>
      <c r="G717" s="242"/>
      <c r="H717" s="242" t="s">
        <v>1548</v>
      </c>
      <c r="I717" s="228"/>
      <c r="J717" s="228"/>
      <c r="K717" s="228">
        <v>3800</v>
      </c>
      <c r="L717" s="228">
        <v>374</v>
      </c>
      <c r="M717" s="244">
        <v>374</v>
      </c>
      <c r="N717" s="242"/>
      <c r="O717" s="242"/>
      <c r="P717" s="242"/>
      <c r="Q717" s="228">
        <v>374</v>
      </c>
      <c r="R717" s="228">
        <v>374</v>
      </c>
      <c r="S717" s="228" t="s">
        <v>1549</v>
      </c>
      <c r="T717" s="228">
        <v>1</v>
      </c>
      <c r="U717" s="228" t="s">
        <v>296</v>
      </c>
      <c r="V717" s="241">
        <v>2011</v>
      </c>
      <c r="W717" s="228"/>
      <c r="X717" s="242"/>
      <c r="Y717" s="228"/>
      <c r="Z717" s="228"/>
      <c r="AA717" s="228"/>
      <c r="AB717" s="228"/>
      <c r="AC717" s="228"/>
      <c r="AD717" s="228"/>
      <c r="AE717" s="242"/>
      <c r="AF717" s="242"/>
      <c r="AG717" s="244"/>
      <c r="AH717" s="150"/>
    </row>
    <row r="718" spans="1:34" ht="25.7" customHeight="1">
      <c r="A718" s="1449"/>
      <c r="B718" s="914"/>
      <c r="C718" s="242" t="s">
        <v>645</v>
      </c>
      <c r="D718" s="242"/>
      <c r="E718" s="300" t="s">
        <v>1550</v>
      </c>
      <c r="F718" s="242" t="s">
        <v>645</v>
      </c>
      <c r="G718" s="242"/>
      <c r="H718" s="242" t="s">
        <v>1548</v>
      </c>
      <c r="I718" s="228"/>
      <c r="J718" s="228"/>
      <c r="K718" s="228">
        <v>2897</v>
      </c>
      <c r="L718" s="228">
        <v>374</v>
      </c>
      <c r="M718" s="244">
        <v>374</v>
      </c>
      <c r="N718" s="242"/>
      <c r="O718" s="242"/>
      <c r="P718" s="242"/>
      <c r="Q718" s="228">
        <v>374</v>
      </c>
      <c r="R718" s="228">
        <v>374</v>
      </c>
      <c r="S718" s="228" t="s">
        <v>1549</v>
      </c>
      <c r="T718" s="228">
        <v>1</v>
      </c>
      <c r="U718" s="228" t="s">
        <v>296</v>
      </c>
      <c r="V718" s="241">
        <v>2012</v>
      </c>
      <c r="W718" s="228"/>
      <c r="X718" s="242"/>
      <c r="Y718" s="228"/>
      <c r="Z718" s="228"/>
      <c r="AA718" s="228"/>
      <c r="AB718" s="228"/>
      <c r="AC718" s="228"/>
      <c r="AD718" s="228"/>
      <c r="AE718" s="242"/>
      <c r="AF718" s="242"/>
      <c r="AG718" s="244"/>
      <c r="AH718" s="150"/>
    </row>
    <row r="719" spans="1:34" ht="25.7" customHeight="1">
      <c r="A719" s="1449"/>
      <c r="B719" s="914"/>
      <c r="C719" s="242" t="s">
        <v>645</v>
      </c>
      <c r="D719" s="242"/>
      <c r="E719" s="300" t="s">
        <v>1551</v>
      </c>
      <c r="F719" s="242" t="s">
        <v>645</v>
      </c>
      <c r="G719" s="242"/>
      <c r="H719" s="242" t="s">
        <v>1548</v>
      </c>
      <c r="I719" s="228"/>
      <c r="J719" s="228"/>
      <c r="K719" s="228">
        <v>4638</v>
      </c>
      <c r="L719" s="228">
        <v>374</v>
      </c>
      <c r="M719" s="244">
        <v>374</v>
      </c>
      <c r="N719" s="242"/>
      <c r="O719" s="242"/>
      <c r="P719" s="242"/>
      <c r="Q719" s="228">
        <v>374</v>
      </c>
      <c r="R719" s="228">
        <v>374</v>
      </c>
      <c r="S719" s="228" t="s">
        <v>1549</v>
      </c>
      <c r="T719" s="228">
        <v>1</v>
      </c>
      <c r="U719" s="228" t="s">
        <v>296</v>
      </c>
      <c r="V719" s="241">
        <v>2012</v>
      </c>
      <c r="W719" s="228"/>
      <c r="X719" s="242"/>
      <c r="Y719" s="228"/>
      <c r="Z719" s="228"/>
      <c r="AA719" s="228"/>
      <c r="AB719" s="228"/>
      <c r="AC719" s="228"/>
      <c r="AD719" s="228"/>
      <c r="AE719" s="242"/>
      <c r="AF719" s="242"/>
      <c r="AG719" s="244"/>
      <c r="AH719" s="150"/>
    </row>
    <row r="720" spans="1:34" ht="25.7" customHeight="1">
      <c r="A720" s="1449"/>
      <c r="B720" s="914"/>
      <c r="C720" s="242" t="s">
        <v>645</v>
      </c>
      <c r="D720" s="242"/>
      <c r="E720" s="300" t="s">
        <v>3983</v>
      </c>
      <c r="F720" s="242" t="s">
        <v>645</v>
      </c>
      <c r="G720" s="242"/>
      <c r="H720" s="242" t="s">
        <v>1545</v>
      </c>
      <c r="I720" s="228"/>
      <c r="J720" s="228"/>
      <c r="K720" s="228">
        <v>777</v>
      </c>
      <c r="L720" s="228">
        <v>57</v>
      </c>
      <c r="M720" s="244">
        <v>57</v>
      </c>
      <c r="N720" s="242"/>
      <c r="O720" s="242"/>
      <c r="P720" s="242"/>
      <c r="Q720" s="228">
        <v>396</v>
      </c>
      <c r="R720" s="228">
        <v>396</v>
      </c>
      <c r="S720" s="228" t="s">
        <v>3984</v>
      </c>
      <c r="T720" s="228">
        <v>1</v>
      </c>
      <c r="U720" s="228" t="s">
        <v>296</v>
      </c>
      <c r="V720" s="241">
        <v>2013</v>
      </c>
      <c r="W720" s="228"/>
      <c r="X720" s="242"/>
      <c r="Y720" s="228"/>
      <c r="Z720" s="228"/>
      <c r="AA720" s="228"/>
      <c r="AB720" s="228"/>
      <c r="AC720" s="228"/>
      <c r="AD720" s="228"/>
      <c r="AE720" s="242"/>
      <c r="AF720" s="242"/>
      <c r="AG720" s="244"/>
      <c r="AH720" s="150"/>
    </row>
    <row r="721" spans="1:34" ht="25.7" customHeight="1">
      <c r="A721" s="1449"/>
      <c r="B721" s="914"/>
      <c r="C721" s="242" t="s">
        <v>645</v>
      </c>
      <c r="D721" s="242"/>
      <c r="E721" s="300" t="s">
        <v>3985</v>
      </c>
      <c r="F721" s="242" t="s">
        <v>645</v>
      </c>
      <c r="G721" s="242"/>
      <c r="H721" s="242" t="s">
        <v>1548</v>
      </c>
      <c r="I721" s="228"/>
      <c r="J721" s="228"/>
      <c r="K721" s="228">
        <v>500</v>
      </c>
      <c r="L721" s="228">
        <v>833</v>
      </c>
      <c r="M721" s="244">
        <v>374</v>
      </c>
      <c r="N721" s="242"/>
      <c r="O721" s="242"/>
      <c r="P721" s="242"/>
      <c r="Q721" s="228">
        <v>374</v>
      </c>
      <c r="R721" s="228">
        <v>374</v>
      </c>
      <c r="S721" s="228" t="s">
        <v>1387</v>
      </c>
      <c r="T721" s="228">
        <v>1</v>
      </c>
      <c r="U721" s="228" t="s">
        <v>296</v>
      </c>
      <c r="V721" s="241">
        <v>2013</v>
      </c>
      <c r="W721" s="228"/>
      <c r="X721" s="242"/>
      <c r="Y721" s="228"/>
      <c r="Z721" s="228"/>
      <c r="AA721" s="228"/>
      <c r="AB721" s="228"/>
      <c r="AC721" s="228"/>
      <c r="AD721" s="228"/>
      <c r="AE721" s="242"/>
      <c r="AF721" s="242"/>
      <c r="AG721" s="244"/>
      <c r="AH721" s="150"/>
    </row>
    <row r="722" spans="1:34" ht="25.7" customHeight="1">
      <c r="A722" s="1449"/>
      <c r="B722" s="914"/>
      <c r="C722" s="242" t="s">
        <v>645</v>
      </c>
      <c r="D722" s="242"/>
      <c r="E722" s="300" t="s">
        <v>3986</v>
      </c>
      <c r="F722" s="242" t="s">
        <v>645</v>
      </c>
      <c r="G722" s="242"/>
      <c r="H722" s="242" t="s">
        <v>1548</v>
      </c>
      <c r="I722" s="228"/>
      <c r="J722" s="228"/>
      <c r="K722" s="228">
        <v>696.47</v>
      </c>
      <c r="L722" s="228">
        <v>400</v>
      </c>
      <c r="M722" s="244">
        <v>400</v>
      </c>
      <c r="N722" s="242"/>
      <c r="O722" s="242"/>
      <c r="P722" s="242"/>
      <c r="Q722" s="228">
        <v>400</v>
      </c>
      <c r="R722" s="228">
        <v>400</v>
      </c>
      <c r="S722" s="228" t="s">
        <v>3987</v>
      </c>
      <c r="T722" s="228">
        <v>1</v>
      </c>
      <c r="U722" s="228" t="s">
        <v>296</v>
      </c>
      <c r="V722" s="241">
        <v>2011</v>
      </c>
      <c r="W722" s="228"/>
      <c r="X722" s="242"/>
      <c r="Y722" s="228"/>
      <c r="Z722" s="228"/>
      <c r="AA722" s="228"/>
      <c r="AB722" s="228"/>
      <c r="AC722" s="228"/>
      <c r="AD722" s="228"/>
      <c r="AE722" s="242"/>
      <c r="AF722" s="242"/>
      <c r="AG722" s="244"/>
      <c r="AH722" s="150"/>
    </row>
    <row r="723" spans="1:34" ht="25.7" customHeight="1">
      <c r="A723" s="1449"/>
      <c r="B723" s="914"/>
      <c r="C723" s="242" t="s">
        <v>645</v>
      </c>
      <c r="D723" s="242"/>
      <c r="E723" s="300" t="s">
        <v>3988</v>
      </c>
      <c r="F723" s="242" t="s">
        <v>645</v>
      </c>
      <c r="G723" s="242"/>
      <c r="H723" s="242" t="s">
        <v>1548</v>
      </c>
      <c r="I723" s="228"/>
      <c r="J723" s="228"/>
      <c r="K723" s="228">
        <v>1055</v>
      </c>
      <c r="L723" s="228">
        <v>500</v>
      </c>
      <c r="M723" s="244">
        <v>500</v>
      </c>
      <c r="N723" s="242"/>
      <c r="O723" s="242"/>
      <c r="P723" s="242"/>
      <c r="Q723" s="228">
        <v>500</v>
      </c>
      <c r="R723" s="228">
        <v>500</v>
      </c>
      <c r="S723" s="228" t="s">
        <v>1552</v>
      </c>
      <c r="T723" s="228">
        <v>1</v>
      </c>
      <c r="U723" s="228" t="s">
        <v>296</v>
      </c>
      <c r="V723" s="241">
        <v>2010</v>
      </c>
      <c r="W723" s="228"/>
      <c r="X723" s="242"/>
      <c r="Y723" s="228"/>
      <c r="Z723" s="228"/>
      <c r="AA723" s="228"/>
      <c r="AB723" s="228"/>
      <c r="AC723" s="228"/>
      <c r="AD723" s="228"/>
      <c r="AE723" s="242"/>
      <c r="AF723" s="242"/>
      <c r="AG723" s="244"/>
      <c r="AH723" s="150"/>
    </row>
    <row r="724" spans="1:34" ht="25.7" customHeight="1">
      <c r="A724" s="1449"/>
      <c r="B724" s="914"/>
      <c r="C724" s="242" t="s">
        <v>645</v>
      </c>
      <c r="D724" s="242"/>
      <c r="E724" s="300" t="s">
        <v>3989</v>
      </c>
      <c r="F724" s="242" t="s">
        <v>645</v>
      </c>
      <c r="G724" s="242"/>
      <c r="H724" s="242" t="s">
        <v>1548</v>
      </c>
      <c r="I724" s="228"/>
      <c r="J724" s="228"/>
      <c r="K724" s="228">
        <v>661</v>
      </c>
      <c r="L724" s="228">
        <v>350</v>
      </c>
      <c r="M724" s="244">
        <v>350</v>
      </c>
      <c r="N724" s="242"/>
      <c r="O724" s="242"/>
      <c r="P724" s="242"/>
      <c r="Q724" s="228">
        <v>350</v>
      </c>
      <c r="R724" s="228">
        <v>350</v>
      </c>
      <c r="S724" s="228" t="s">
        <v>1552</v>
      </c>
      <c r="T724" s="228">
        <v>1</v>
      </c>
      <c r="U724" s="228" t="s">
        <v>296</v>
      </c>
      <c r="V724" s="241">
        <v>2013</v>
      </c>
      <c r="W724" s="228"/>
      <c r="X724" s="242"/>
      <c r="Y724" s="228"/>
      <c r="Z724" s="228"/>
      <c r="AA724" s="228"/>
      <c r="AB724" s="228"/>
      <c r="AC724" s="228"/>
      <c r="AD724" s="228"/>
      <c r="AE724" s="242"/>
      <c r="AF724" s="242"/>
      <c r="AG724" s="244"/>
      <c r="AH724" s="150"/>
    </row>
    <row r="725" spans="1:34" ht="25.7" customHeight="1">
      <c r="A725" s="1449"/>
      <c r="B725" s="914"/>
      <c r="C725" s="242" t="s">
        <v>645</v>
      </c>
      <c r="D725" s="242"/>
      <c r="E725" s="300" t="s">
        <v>3990</v>
      </c>
      <c r="F725" s="241" t="s">
        <v>645</v>
      </c>
      <c r="G725" s="242"/>
      <c r="H725" s="241" t="s">
        <v>1548</v>
      </c>
      <c r="I725" s="228"/>
      <c r="J725" s="228"/>
      <c r="K725" s="244">
        <v>434.98</v>
      </c>
      <c r="L725" s="244">
        <v>395</v>
      </c>
      <c r="M725" s="244">
        <v>395</v>
      </c>
      <c r="N725" s="242"/>
      <c r="O725" s="242"/>
      <c r="P725" s="242"/>
      <c r="Q725" s="228">
        <v>395</v>
      </c>
      <c r="R725" s="244">
        <v>395</v>
      </c>
      <c r="S725" s="228" t="s">
        <v>1739</v>
      </c>
      <c r="T725" s="244">
        <v>1</v>
      </c>
      <c r="U725" s="228" t="s">
        <v>296</v>
      </c>
      <c r="V725" s="241">
        <v>2013</v>
      </c>
      <c r="W725" s="228"/>
      <c r="X725" s="242"/>
      <c r="Y725" s="228"/>
      <c r="Z725" s="228"/>
      <c r="AA725" s="228"/>
      <c r="AB725" s="228"/>
      <c r="AC725" s="228"/>
      <c r="AD725" s="228"/>
      <c r="AE725" s="242"/>
      <c r="AF725" s="242"/>
      <c r="AG725" s="244"/>
      <c r="AH725" s="150"/>
    </row>
    <row r="726" spans="1:34" ht="25.7" customHeight="1">
      <c r="A726" s="1449"/>
      <c r="B726" s="914"/>
      <c r="C726" s="242" t="s">
        <v>645</v>
      </c>
      <c r="D726" s="242"/>
      <c r="E726" s="300" t="s">
        <v>3991</v>
      </c>
      <c r="F726" s="242" t="s">
        <v>645</v>
      </c>
      <c r="G726" s="242"/>
      <c r="H726" s="242" t="s">
        <v>1548</v>
      </c>
      <c r="I726" s="228"/>
      <c r="J726" s="228"/>
      <c r="K726" s="228">
        <v>902.43</v>
      </c>
      <c r="L726" s="228">
        <v>420</v>
      </c>
      <c r="M726" s="244">
        <v>420</v>
      </c>
      <c r="N726" s="242"/>
      <c r="O726" s="242"/>
      <c r="P726" s="242"/>
      <c r="Q726" s="228">
        <v>420</v>
      </c>
      <c r="R726" s="228">
        <v>420</v>
      </c>
      <c r="S726" s="228" t="s">
        <v>3984</v>
      </c>
      <c r="T726" s="228">
        <v>1</v>
      </c>
      <c r="U726" s="228" t="s">
        <v>296</v>
      </c>
      <c r="V726" s="241">
        <v>2013</v>
      </c>
      <c r="W726" s="228"/>
      <c r="X726" s="242"/>
      <c r="Y726" s="228"/>
      <c r="Z726" s="228"/>
      <c r="AA726" s="228"/>
      <c r="AB726" s="228"/>
      <c r="AC726" s="228"/>
      <c r="AD726" s="228"/>
      <c r="AE726" s="242"/>
      <c r="AF726" s="242"/>
      <c r="AG726" s="244"/>
      <c r="AH726" s="150"/>
    </row>
    <row r="727" spans="1:34" ht="25.7" customHeight="1">
      <c r="A727" s="1449"/>
      <c r="B727" s="914"/>
      <c r="C727" s="242" t="s">
        <v>645</v>
      </c>
      <c r="D727" s="242"/>
      <c r="E727" s="300" t="s">
        <v>3992</v>
      </c>
      <c r="F727" s="242" t="s">
        <v>645</v>
      </c>
      <c r="G727" s="241"/>
      <c r="H727" s="242" t="s">
        <v>1548</v>
      </c>
      <c r="I727" s="241"/>
      <c r="J727" s="241"/>
      <c r="K727" s="228">
        <v>648.16999999999996</v>
      </c>
      <c r="L727" s="228">
        <v>420</v>
      </c>
      <c r="M727" s="244">
        <v>420</v>
      </c>
      <c r="N727" s="241"/>
      <c r="O727" s="241"/>
      <c r="P727" s="241"/>
      <c r="Q727" s="228">
        <v>420</v>
      </c>
      <c r="R727" s="228">
        <v>420</v>
      </c>
      <c r="S727" s="228" t="s">
        <v>3984</v>
      </c>
      <c r="T727" s="228">
        <v>1</v>
      </c>
      <c r="U727" s="228" t="s">
        <v>296</v>
      </c>
      <c r="V727" s="241">
        <v>2014</v>
      </c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4"/>
      <c r="AH727" s="150"/>
    </row>
    <row r="728" spans="1:34" ht="25.7" customHeight="1">
      <c r="A728" s="1449"/>
      <c r="B728" s="914"/>
      <c r="C728" s="242" t="s">
        <v>645</v>
      </c>
      <c r="D728" s="242"/>
      <c r="E728" s="300" t="s">
        <v>3993</v>
      </c>
      <c r="F728" s="242" t="s">
        <v>645</v>
      </c>
      <c r="G728" s="242"/>
      <c r="H728" s="242" t="s">
        <v>645</v>
      </c>
      <c r="I728" s="228"/>
      <c r="J728" s="228"/>
      <c r="K728" s="228">
        <v>495</v>
      </c>
      <c r="L728" s="228">
        <v>374</v>
      </c>
      <c r="M728" s="244">
        <v>374</v>
      </c>
      <c r="N728" s="242"/>
      <c r="O728" s="242"/>
      <c r="P728" s="242"/>
      <c r="Q728" s="228">
        <v>374</v>
      </c>
      <c r="R728" s="228">
        <v>374</v>
      </c>
      <c r="S728" s="228" t="s">
        <v>3994</v>
      </c>
      <c r="T728" s="228">
        <v>1</v>
      </c>
      <c r="U728" s="228" t="s">
        <v>296</v>
      </c>
      <c r="V728" s="241">
        <v>2015</v>
      </c>
      <c r="W728" s="228"/>
      <c r="X728" s="242"/>
      <c r="Y728" s="228"/>
      <c r="Z728" s="228"/>
      <c r="AA728" s="228"/>
      <c r="AB728" s="228"/>
      <c r="AC728" s="228"/>
      <c r="AD728" s="228"/>
      <c r="AE728" s="242"/>
      <c r="AF728" s="242"/>
      <c r="AG728" s="244"/>
      <c r="AH728" s="150"/>
    </row>
    <row r="729" spans="1:34" ht="25.7" customHeight="1">
      <c r="A729" s="1449"/>
      <c r="B729" s="914"/>
      <c r="C729" s="242" t="s">
        <v>645</v>
      </c>
      <c r="D729" s="242"/>
      <c r="E729" s="300" t="s">
        <v>10605</v>
      </c>
      <c r="F729" s="242" t="s">
        <v>645</v>
      </c>
      <c r="G729" s="242"/>
      <c r="H729" s="242" t="s">
        <v>1548</v>
      </c>
      <c r="I729" s="228"/>
      <c r="J729" s="228"/>
      <c r="K729" s="228"/>
      <c r="L729" s="228">
        <v>580</v>
      </c>
      <c r="M729" s="244">
        <v>580</v>
      </c>
      <c r="N729" s="242"/>
      <c r="O729" s="242"/>
      <c r="P729" s="242"/>
      <c r="Q729" s="228">
        <v>580</v>
      </c>
      <c r="R729" s="228">
        <v>580</v>
      </c>
      <c r="S729" s="228" t="s">
        <v>10606</v>
      </c>
      <c r="T729" s="228">
        <v>1</v>
      </c>
      <c r="U729" s="228" t="s">
        <v>296</v>
      </c>
      <c r="V729" s="241">
        <v>2016</v>
      </c>
      <c r="W729" s="228"/>
      <c r="X729" s="242"/>
      <c r="Y729" s="228"/>
      <c r="Z729" s="228"/>
      <c r="AA729" s="228"/>
      <c r="AB729" s="228"/>
      <c r="AC729" s="228"/>
      <c r="AD729" s="228"/>
      <c r="AE729" s="242"/>
      <c r="AF729" s="242"/>
      <c r="AG729" s="244"/>
      <c r="AH729" s="150"/>
    </row>
    <row r="730" spans="1:34" ht="25.7" customHeight="1">
      <c r="A730" s="1449"/>
      <c r="B730" s="914"/>
      <c r="C730" s="242" t="s">
        <v>645</v>
      </c>
      <c r="D730" s="242"/>
      <c r="E730" s="300" t="s">
        <v>10607</v>
      </c>
      <c r="F730" s="242" t="s">
        <v>645</v>
      </c>
      <c r="G730" s="242"/>
      <c r="H730" s="242" t="s">
        <v>1548</v>
      </c>
      <c r="I730" s="228"/>
      <c r="J730" s="228"/>
      <c r="K730" s="228"/>
      <c r="L730" s="228">
        <v>396</v>
      </c>
      <c r="M730" s="244">
        <v>396</v>
      </c>
      <c r="N730" s="242"/>
      <c r="O730" s="242"/>
      <c r="P730" s="242"/>
      <c r="Q730" s="228">
        <v>396</v>
      </c>
      <c r="R730" s="228">
        <v>396</v>
      </c>
      <c r="S730" s="228" t="s">
        <v>10608</v>
      </c>
      <c r="T730" s="228">
        <v>1</v>
      </c>
      <c r="U730" s="228" t="s">
        <v>296</v>
      </c>
      <c r="V730" s="241">
        <v>2016</v>
      </c>
      <c r="W730" s="228"/>
      <c r="X730" s="242"/>
      <c r="Y730" s="228"/>
      <c r="Z730" s="228"/>
      <c r="AA730" s="228"/>
      <c r="AB730" s="228"/>
      <c r="AC730" s="228"/>
      <c r="AD730" s="228"/>
      <c r="AE730" s="242"/>
      <c r="AF730" s="242"/>
      <c r="AG730" s="244"/>
      <c r="AH730" s="150"/>
    </row>
    <row r="731" spans="1:34" ht="25.7" customHeight="1">
      <c r="A731" s="1449"/>
      <c r="B731" s="914"/>
      <c r="C731" s="242" t="s">
        <v>645</v>
      </c>
      <c r="D731" s="242"/>
      <c r="E731" s="300" t="s">
        <v>10609</v>
      </c>
      <c r="F731" s="242" t="s">
        <v>645</v>
      </c>
      <c r="G731" s="242" t="s">
        <v>1548</v>
      </c>
      <c r="H731" s="242" t="s">
        <v>1548</v>
      </c>
      <c r="I731" s="228"/>
      <c r="J731" s="228"/>
      <c r="K731" s="228"/>
      <c r="L731" s="228">
        <v>430</v>
      </c>
      <c r="M731" s="244">
        <v>430</v>
      </c>
      <c r="N731" s="242"/>
      <c r="O731" s="242"/>
      <c r="P731" s="242"/>
      <c r="Q731" s="228">
        <v>430</v>
      </c>
      <c r="R731" s="228">
        <v>430</v>
      </c>
      <c r="S731" s="228" t="s">
        <v>3994</v>
      </c>
      <c r="T731" s="228">
        <v>2</v>
      </c>
      <c r="U731" s="228" t="s">
        <v>296</v>
      </c>
      <c r="V731" s="241">
        <v>2014</v>
      </c>
      <c r="W731" s="228"/>
      <c r="X731" s="242"/>
      <c r="Y731" s="228"/>
      <c r="Z731" s="228"/>
      <c r="AA731" s="228"/>
      <c r="AB731" s="228"/>
      <c r="AC731" s="228"/>
      <c r="AD731" s="228"/>
      <c r="AE731" s="242"/>
      <c r="AF731" s="242"/>
      <c r="AG731" s="244"/>
      <c r="AH731" s="150"/>
    </row>
    <row r="732" spans="1:34" ht="25.7" customHeight="1">
      <c r="A732" s="1449"/>
      <c r="B732" s="914"/>
      <c r="C732" s="242" t="s">
        <v>645</v>
      </c>
      <c r="D732" s="242"/>
      <c r="E732" s="300" t="s">
        <v>10610</v>
      </c>
      <c r="F732" s="242" t="s">
        <v>645</v>
      </c>
      <c r="G732" s="242" t="s">
        <v>1548</v>
      </c>
      <c r="H732" s="242" t="s">
        <v>1548</v>
      </c>
      <c r="I732" s="228"/>
      <c r="J732" s="228"/>
      <c r="K732" s="228">
        <v>422</v>
      </c>
      <c r="L732" s="228">
        <v>374</v>
      </c>
      <c r="M732" s="244">
        <v>374</v>
      </c>
      <c r="N732" s="242"/>
      <c r="O732" s="242"/>
      <c r="P732" s="242"/>
      <c r="Q732" s="228">
        <v>374</v>
      </c>
      <c r="R732" s="228">
        <v>374</v>
      </c>
      <c r="S732" s="228" t="s">
        <v>3994</v>
      </c>
      <c r="T732" s="228">
        <v>1</v>
      </c>
      <c r="U732" s="228" t="s">
        <v>296</v>
      </c>
      <c r="V732" s="241">
        <v>2019</v>
      </c>
      <c r="W732" s="228"/>
      <c r="X732" s="242"/>
      <c r="Y732" s="228"/>
      <c r="Z732" s="228"/>
      <c r="AA732" s="228"/>
      <c r="AB732" s="228"/>
      <c r="AC732" s="228"/>
      <c r="AD732" s="228"/>
      <c r="AE732" s="242"/>
      <c r="AF732" s="242"/>
      <c r="AG732" s="244"/>
      <c r="AH732" s="150"/>
    </row>
    <row r="733" spans="1:34" ht="25.7" customHeight="1">
      <c r="A733" s="1449"/>
      <c r="B733" s="914"/>
      <c r="C733" s="242" t="s">
        <v>331</v>
      </c>
      <c r="D733" s="242"/>
      <c r="E733" s="300" t="s">
        <v>3995</v>
      </c>
      <c r="F733" s="242" t="s">
        <v>331</v>
      </c>
      <c r="G733" s="242" t="s">
        <v>1548</v>
      </c>
      <c r="H733" s="242" t="s">
        <v>331</v>
      </c>
      <c r="I733" s="228"/>
      <c r="J733" s="228"/>
      <c r="K733" s="228">
        <v>3670</v>
      </c>
      <c r="L733" s="228">
        <v>516</v>
      </c>
      <c r="M733" s="244">
        <v>516</v>
      </c>
      <c r="N733" s="242"/>
      <c r="O733" s="242"/>
      <c r="P733" s="242"/>
      <c r="Q733" s="228">
        <v>516</v>
      </c>
      <c r="R733" s="228">
        <v>516</v>
      </c>
      <c r="S733" s="228" t="s">
        <v>1552</v>
      </c>
      <c r="T733" s="228">
        <v>1</v>
      </c>
      <c r="U733" s="228" t="s">
        <v>296</v>
      </c>
      <c r="V733" s="241">
        <v>2006</v>
      </c>
      <c r="W733" s="228"/>
      <c r="X733" s="242"/>
      <c r="Y733" s="228"/>
      <c r="Z733" s="228"/>
      <c r="AA733" s="228"/>
      <c r="AB733" s="228"/>
      <c r="AC733" s="228"/>
      <c r="AD733" s="228"/>
      <c r="AE733" s="242"/>
      <c r="AF733" s="242"/>
      <c r="AG733" s="244"/>
      <c r="AH733" s="150"/>
    </row>
    <row r="734" spans="1:34" ht="25.7" customHeight="1">
      <c r="A734" s="1449"/>
      <c r="B734" s="914"/>
      <c r="C734" s="242" t="s">
        <v>331</v>
      </c>
      <c r="D734" s="242"/>
      <c r="E734" s="300" t="s">
        <v>1579</v>
      </c>
      <c r="F734" s="242" t="s">
        <v>331</v>
      </c>
      <c r="G734" s="242" t="s">
        <v>1548</v>
      </c>
      <c r="H734" s="242" t="s">
        <v>331</v>
      </c>
      <c r="I734" s="228"/>
      <c r="J734" s="228"/>
      <c r="K734" s="228">
        <v>1532</v>
      </c>
      <c r="L734" s="228">
        <v>463</v>
      </c>
      <c r="M734" s="244">
        <v>463</v>
      </c>
      <c r="N734" s="242"/>
      <c r="O734" s="242"/>
      <c r="P734" s="242"/>
      <c r="Q734" s="228">
        <v>463</v>
      </c>
      <c r="R734" s="228">
        <v>463</v>
      </c>
      <c r="S734" s="228" t="s">
        <v>1552</v>
      </c>
      <c r="T734" s="228">
        <v>1</v>
      </c>
      <c r="U734" s="228" t="s">
        <v>296</v>
      </c>
      <c r="V734" s="241">
        <v>2006</v>
      </c>
      <c r="W734" s="228"/>
      <c r="X734" s="242"/>
      <c r="Y734" s="228"/>
      <c r="Z734" s="228"/>
      <c r="AA734" s="228"/>
      <c r="AB734" s="228"/>
      <c r="AC734" s="228"/>
      <c r="AD734" s="228"/>
      <c r="AE734" s="242"/>
      <c r="AF734" s="242"/>
      <c r="AG734" s="244"/>
      <c r="AH734" s="150"/>
    </row>
    <row r="735" spans="1:34" ht="25.7" customHeight="1">
      <c r="A735" s="1449"/>
      <c r="B735" s="914"/>
      <c r="C735" s="242" t="s">
        <v>331</v>
      </c>
      <c r="D735" s="242"/>
      <c r="E735" s="300" t="s">
        <v>3996</v>
      </c>
      <c r="F735" s="242" t="s">
        <v>331</v>
      </c>
      <c r="G735" s="242"/>
      <c r="H735" s="242" t="s">
        <v>331</v>
      </c>
      <c r="I735" s="228"/>
      <c r="J735" s="228"/>
      <c r="K735" s="228">
        <v>1899</v>
      </c>
      <c r="L735" s="228">
        <v>432</v>
      </c>
      <c r="M735" s="244">
        <v>432</v>
      </c>
      <c r="N735" s="242"/>
      <c r="O735" s="242"/>
      <c r="P735" s="242"/>
      <c r="Q735" s="228">
        <v>432</v>
      </c>
      <c r="R735" s="228">
        <v>432</v>
      </c>
      <c r="S735" s="228" t="s">
        <v>1553</v>
      </c>
      <c r="T735" s="228">
        <v>1</v>
      </c>
      <c r="U735" s="228" t="s">
        <v>296</v>
      </c>
      <c r="V735" s="241">
        <v>1997</v>
      </c>
      <c r="W735" s="228"/>
      <c r="X735" s="242"/>
      <c r="Y735" s="228"/>
      <c r="Z735" s="228"/>
      <c r="AA735" s="228"/>
      <c r="AB735" s="228"/>
      <c r="AC735" s="228"/>
      <c r="AD735" s="228"/>
      <c r="AE735" s="242"/>
      <c r="AF735" s="242"/>
      <c r="AG735" s="244"/>
      <c r="AH735" s="150"/>
    </row>
    <row r="736" spans="1:34" ht="25.7" customHeight="1">
      <c r="A736" s="1449"/>
      <c r="B736" s="914"/>
      <c r="C736" s="242" t="s">
        <v>331</v>
      </c>
      <c r="D736" s="242"/>
      <c r="E736" s="300" t="s">
        <v>1577</v>
      </c>
      <c r="F736" s="242" t="s">
        <v>331</v>
      </c>
      <c r="G736" s="242"/>
      <c r="H736" s="242" t="s">
        <v>331</v>
      </c>
      <c r="I736" s="228"/>
      <c r="J736" s="228"/>
      <c r="K736" s="228">
        <v>1211</v>
      </c>
      <c r="L736" s="228">
        <v>408</v>
      </c>
      <c r="M736" s="244">
        <v>408</v>
      </c>
      <c r="N736" s="242"/>
      <c r="O736" s="242"/>
      <c r="P736" s="242"/>
      <c r="Q736" s="228">
        <v>408</v>
      </c>
      <c r="R736" s="228">
        <v>408</v>
      </c>
      <c r="S736" s="228" t="s">
        <v>1554</v>
      </c>
      <c r="T736" s="228">
        <v>1</v>
      </c>
      <c r="U736" s="228" t="s">
        <v>296</v>
      </c>
      <c r="V736" s="241">
        <v>2001</v>
      </c>
      <c r="W736" s="228"/>
      <c r="X736" s="242"/>
      <c r="Y736" s="228"/>
      <c r="Z736" s="228"/>
      <c r="AA736" s="228"/>
      <c r="AB736" s="228"/>
      <c r="AC736" s="228"/>
      <c r="AD736" s="228"/>
      <c r="AE736" s="242"/>
      <c r="AF736" s="242"/>
      <c r="AG736" s="244"/>
      <c r="AH736" s="150"/>
    </row>
    <row r="737" spans="1:34" ht="25.7" customHeight="1">
      <c r="A737" s="1449"/>
      <c r="B737" s="914"/>
      <c r="C737" s="242" t="s">
        <v>331</v>
      </c>
      <c r="D737" s="242"/>
      <c r="E737" s="300" t="s">
        <v>3997</v>
      </c>
      <c r="F737" s="242" t="s">
        <v>331</v>
      </c>
      <c r="G737" s="242"/>
      <c r="H737" s="242" t="s">
        <v>331</v>
      </c>
      <c r="I737" s="228"/>
      <c r="J737" s="228"/>
      <c r="K737" s="228">
        <v>935</v>
      </c>
      <c r="L737" s="228">
        <v>432</v>
      </c>
      <c r="M737" s="244">
        <v>432</v>
      </c>
      <c r="N737" s="242"/>
      <c r="O737" s="242"/>
      <c r="P737" s="242"/>
      <c r="Q737" s="228">
        <v>432</v>
      </c>
      <c r="R737" s="228">
        <v>432</v>
      </c>
      <c r="S737" s="228" t="s">
        <v>1555</v>
      </c>
      <c r="T737" s="228">
        <v>1</v>
      </c>
      <c r="U737" s="228" t="s">
        <v>296</v>
      </c>
      <c r="V737" s="241">
        <v>1999</v>
      </c>
      <c r="W737" s="228"/>
      <c r="X737" s="242"/>
      <c r="Y737" s="228"/>
      <c r="Z737" s="228"/>
      <c r="AA737" s="228"/>
      <c r="AB737" s="228"/>
      <c r="AC737" s="228"/>
      <c r="AD737" s="228"/>
      <c r="AE737" s="242"/>
      <c r="AF737" s="242"/>
      <c r="AG737" s="244"/>
      <c r="AH737" s="150"/>
    </row>
    <row r="738" spans="1:34" ht="25.7" customHeight="1">
      <c r="A738" s="1449"/>
      <c r="B738" s="914"/>
      <c r="C738" s="242" t="s">
        <v>331</v>
      </c>
      <c r="D738" s="242"/>
      <c r="E738" s="300" t="s">
        <v>3998</v>
      </c>
      <c r="F738" s="242" t="s">
        <v>331</v>
      </c>
      <c r="G738" s="242"/>
      <c r="H738" s="242" t="s">
        <v>331</v>
      </c>
      <c r="I738" s="228"/>
      <c r="J738" s="228"/>
      <c r="K738" s="228">
        <v>974</v>
      </c>
      <c r="L738" s="228">
        <v>405</v>
      </c>
      <c r="M738" s="244">
        <v>405</v>
      </c>
      <c r="N738" s="242"/>
      <c r="O738" s="242"/>
      <c r="P738" s="242"/>
      <c r="Q738" s="228">
        <v>405</v>
      </c>
      <c r="R738" s="228">
        <v>405</v>
      </c>
      <c r="S738" s="228" t="s">
        <v>1524</v>
      </c>
      <c r="T738" s="228">
        <v>1</v>
      </c>
      <c r="U738" s="228" t="s">
        <v>296</v>
      </c>
      <c r="V738" s="241">
        <v>2002</v>
      </c>
      <c r="W738" s="228"/>
      <c r="X738" s="242"/>
      <c r="Y738" s="228"/>
      <c r="Z738" s="228"/>
      <c r="AA738" s="228"/>
      <c r="AB738" s="228"/>
      <c r="AC738" s="228"/>
      <c r="AD738" s="228"/>
      <c r="AE738" s="242"/>
      <c r="AF738" s="242"/>
      <c r="AG738" s="244"/>
      <c r="AH738" s="150"/>
    </row>
    <row r="739" spans="1:34" ht="25.7" customHeight="1">
      <c r="A739" s="1449"/>
      <c r="B739" s="914"/>
      <c r="C739" s="242" t="s">
        <v>331</v>
      </c>
      <c r="D739" s="242"/>
      <c r="E739" s="300" t="s">
        <v>3999</v>
      </c>
      <c r="F739" s="242" t="s">
        <v>331</v>
      </c>
      <c r="G739" s="242"/>
      <c r="H739" s="242" t="s">
        <v>331</v>
      </c>
      <c r="I739" s="228"/>
      <c r="J739" s="228"/>
      <c r="K739" s="228">
        <v>500</v>
      </c>
      <c r="L739" s="228">
        <v>352</v>
      </c>
      <c r="M739" s="244">
        <v>352</v>
      </c>
      <c r="N739" s="242"/>
      <c r="O739" s="242"/>
      <c r="P739" s="242"/>
      <c r="Q739" s="228">
        <v>352</v>
      </c>
      <c r="R739" s="228">
        <v>352</v>
      </c>
      <c r="S739" s="228" t="s">
        <v>1524</v>
      </c>
      <c r="T739" s="228">
        <v>1</v>
      </c>
      <c r="U739" s="228" t="s">
        <v>296</v>
      </c>
      <c r="V739" s="241">
        <v>1994</v>
      </c>
      <c r="W739" s="228"/>
      <c r="X739" s="242"/>
      <c r="Y739" s="228"/>
      <c r="Z739" s="228"/>
      <c r="AA739" s="228"/>
      <c r="AB739" s="228"/>
      <c r="AC739" s="228"/>
      <c r="AD739" s="228"/>
      <c r="AE739" s="242"/>
      <c r="AF739" s="242"/>
      <c r="AG739" s="244"/>
      <c r="AH739" s="150"/>
    </row>
    <row r="740" spans="1:34" ht="25.7" customHeight="1">
      <c r="A740" s="1449"/>
      <c r="B740" s="914"/>
      <c r="C740" s="242" t="s">
        <v>331</v>
      </c>
      <c r="D740" s="242"/>
      <c r="E740" s="300" t="s">
        <v>4000</v>
      </c>
      <c r="F740" s="242" t="s">
        <v>331</v>
      </c>
      <c r="G740" s="242"/>
      <c r="H740" s="242" t="s">
        <v>331</v>
      </c>
      <c r="I740" s="228"/>
      <c r="J740" s="228"/>
      <c r="K740" s="228">
        <v>2380</v>
      </c>
      <c r="L740" s="228">
        <v>432</v>
      </c>
      <c r="M740" s="244">
        <v>432</v>
      </c>
      <c r="N740" s="242"/>
      <c r="O740" s="242"/>
      <c r="P740" s="242"/>
      <c r="Q740" s="228">
        <v>432</v>
      </c>
      <c r="R740" s="228">
        <v>432</v>
      </c>
      <c r="S740" s="228" t="s">
        <v>1556</v>
      </c>
      <c r="T740" s="228">
        <v>1</v>
      </c>
      <c r="U740" s="228" t="s">
        <v>296</v>
      </c>
      <c r="V740" s="241">
        <v>1997</v>
      </c>
      <c r="W740" s="228"/>
      <c r="X740" s="242"/>
      <c r="Y740" s="228"/>
      <c r="Z740" s="228"/>
      <c r="AA740" s="228"/>
      <c r="AB740" s="228"/>
      <c r="AC740" s="228"/>
      <c r="AD740" s="228"/>
      <c r="AE740" s="242"/>
      <c r="AF740" s="242"/>
      <c r="AG740" s="244"/>
      <c r="AH740" s="150"/>
    </row>
    <row r="741" spans="1:34" ht="25.7" customHeight="1">
      <c r="A741" s="1449"/>
      <c r="B741" s="914"/>
      <c r="C741" s="242" t="s">
        <v>331</v>
      </c>
      <c r="D741" s="242"/>
      <c r="E741" s="300" t="s">
        <v>4001</v>
      </c>
      <c r="F741" s="242" t="s">
        <v>331</v>
      </c>
      <c r="G741" s="242"/>
      <c r="H741" s="242" t="s">
        <v>331</v>
      </c>
      <c r="I741" s="228"/>
      <c r="J741" s="228"/>
      <c r="K741" s="228">
        <v>997</v>
      </c>
      <c r="L741" s="228">
        <v>394</v>
      </c>
      <c r="M741" s="244">
        <v>394</v>
      </c>
      <c r="N741" s="242"/>
      <c r="O741" s="242"/>
      <c r="P741" s="242"/>
      <c r="Q741" s="228">
        <v>394</v>
      </c>
      <c r="R741" s="228">
        <v>394</v>
      </c>
      <c r="S741" s="228" t="s">
        <v>1552</v>
      </c>
      <c r="T741" s="228">
        <v>1</v>
      </c>
      <c r="U741" s="228" t="s">
        <v>296</v>
      </c>
      <c r="V741" s="241">
        <v>2009</v>
      </c>
      <c r="W741" s="228"/>
      <c r="X741" s="242"/>
      <c r="Y741" s="228"/>
      <c r="Z741" s="228"/>
      <c r="AA741" s="228"/>
      <c r="AB741" s="228"/>
      <c r="AC741" s="228"/>
      <c r="AD741" s="228"/>
      <c r="AE741" s="242"/>
      <c r="AF741" s="242"/>
      <c r="AG741" s="244"/>
      <c r="AH741" s="150"/>
    </row>
    <row r="742" spans="1:34" ht="25.7" customHeight="1">
      <c r="A742" s="1449"/>
      <c r="B742" s="914"/>
      <c r="C742" s="242" t="s">
        <v>331</v>
      </c>
      <c r="D742" s="242"/>
      <c r="E742" s="300" t="s">
        <v>4002</v>
      </c>
      <c r="F742" s="242" t="s">
        <v>331</v>
      </c>
      <c r="G742" s="242"/>
      <c r="H742" s="242" t="s">
        <v>331</v>
      </c>
      <c r="I742" s="228"/>
      <c r="J742" s="228"/>
      <c r="K742" s="228">
        <v>1684</v>
      </c>
      <c r="L742" s="228">
        <v>459</v>
      </c>
      <c r="M742" s="244">
        <v>459</v>
      </c>
      <c r="N742" s="242"/>
      <c r="O742" s="242"/>
      <c r="P742" s="242"/>
      <c r="Q742" s="228">
        <v>393</v>
      </c>
      <c r="R742" s="228">
        <v>393</v>
      </c>
      <c r="S742" s="228" t="s">
        <v>1524</v>
      </c>
      <c r="T742" s="228">
        <v>1</v>
      </c>
      <c r="U742" s="228" t="s">
        <v>296</v>
      </c>
      <c r="V742" s="241">
        <v>2010</v>
      </c>
      <c r="W742" s="228"/>
      <c r="X742" s="242"/>
      <c r="Y742" s="228"/>
      <c r="Z742" s="228"/>
      <c r="AA742" s="228"/>
      <c r="AB742" s="228"/>
      <c r="AC742" s="228"/>
      <c r="AD742" s="228"/>
      <c r="AE742" s="242"/>
      <c r="AF742" s="242"/>
      <c r="AG742" s="244"/>
      <c r="AH742" s="150"/>
    </row>
    <row r="743" spans="1:34" ht="25.7" customHeight="1">
      <c r="A743" s="1449"/>
      <c r="B743" s="914"/>
      <c r="C743" s="242" t="s">
        <v>331</v>
      </c>
      <c r="D743" s="242"/>
      <c r="E743" s="243" t="s">
        <v>4003</v>
      </c>
      <c r="F743" s="241" t="s">
        <v>331</v>
      </c>
      <c r="G743" s="242"/>
      <c r="H743" s="241" t="s">
        <v>331</v>
      </c>
      <c r="I743" s="228"/>
      <c r="J743" s="228"/>
      <c r="K743" s="244">
        <v>4248</v>
      </c>
      <c r="L743" s="244">
        <v>437</v>
      </c>
      <c r="M743" s="244">
        <v>437</v>
      </c>
      <c r="N743" s="242"/>
      <c r="O743" s="242"/>
      <c r="P743" s="242"/>
      <c r="Q743" s="228">
        <v>437</v>
      </c>
      <c r="R743" s="244">
        <v>437</v>
      </c>
      <c r="S743" s="228" t="s">
        <v>1524</v>
      </c>
      <c r="T743" s="244">
        <v>1</v>
      </c>
      <c r="U743" s="228" t="s">
        <v>296</v>
      </c>
      <c r="V743" s="241">
        <v>2010</v>
      </c>
      <c r="W743" s="228"/>
      <c r="X743" s="242"/>
      <c r="Y743" s="228"/>
      <c r="Z743" s="228"/>
      <c r="AA743" s="228"/>
      <c r="AB743" s="228"/>
      <c r="AC743" s="228"/>
      <c r="AD743" s="228"/>
      <c r="AE743" s="242"/>
      <c r="AF743" s="242"/>
      <c r="AG743" s="244"/>
      <c r="AH743" s="150"/>
    </row>
    <row r="744" spans="1:34" ht="25.7" customHeight="1">
      <c r="A744" s="1449"/>
      <c r="B744" s="914"/>
      <c r="C744" s="242" t="s">
        <v>331</v>
      </c>
      <c r="D744" s="242"/>
      <c r="E744" s="243" t="s">
        <v>4004</v>
      </c>
      <c r="F744" s="241" t="s">
        <v>331</v>
      </c>
      <c r="G744" s="242"/>
      <c r="H744" s="241" t="s">
        <v>331</v>
      </c>
      <c r="I744" s="228"/>
      <c r="J744" s="228"/>
      <c r="K744" s="244">
        <v>2273</v>
      </c>
      <c r="L744" s="244">
        <v>394</v>
      </c>
      <c r="M744" s="244">
        <v>394</v>
      </c>
      <c r="N744" s="242"/>
      <c r="O744" s="242"/>
      <c r="P744" s="242"/>
      <c r="Q744" s="244">
        <v>394</v>
      </c>
      <c r="R744" s="244">
        <v>394</v>
      </c>
      <c r="S744" s="228" t="s">
        <v>1552</v>
      </c>
      <c r="T744" s="244">
        <v>1</v>
      </c>
      <c r="U744" s="228" t="s">
        <v>296</v>
      </c>
      <c r="V744" s="241">
        <v>2011</v>
      </c>
      <c r="W744" s="228"/>
      <c r="X744" s="242"/>
      <c r="Y744" s="228"/>
      <c r="Z744" s="228"/>
      <c r="AA744" s="228"/>
      <c r="AB744" s="228"/>
      <c r="AC744" s="228"/>
      <c r="AD744" s="228"/>
      <c r="AE744" s="242"/>
      <c r="AF744" s="242"/>
      <c r="AG744" s="244"/>
      <c r="AH744" s="150"/>
    </row>
    <row r="745" spans="1:34" ht="25.7" customHeight="1">
      <c r="A745" s="1449"/>
      <c r="B745" s="914"/>
      <c r="C745" s="242" t="s">
        <v>331</v>
      </c>
      <c r="D745" s="242"/>
      <c r="E745" s="243" t="s">
        <v>1557</v>
      </c>
      <c r="F745" s="241" t="s">
        <v>331</v>
      </c>
      <c r="G745" s="241"/>
      <c r="H745" s="241" t="s">
        <v>331</v>
      </c>
      <c r="I745" s="241"/>
      <c r="J745" s="241"/>
      <c r="K745" s="244">
        <v>1000</v>
      </c>
      <c r="L745" s="244">
        <v>450</v>
      </c>
      <c r="M745" s="244">
        <v>450</v>
      </c>
      <c r="N745" s="241"/>
      <c r="O745" s="241"/>
      <c r="P745" s="241"/>
      <c r="Q745" s="244">
        <v>450</v>
      </c>
      <c r="R745" s="244">
        <v>450</v>
      </c>
      <c r="S745" s="228" t="s">
        <v>1558</v>
      </c>
      <c r="T745" s="244">
        <v>1</v>
      </c>
      <c r="U745" s="228" t="s">
        <v>296</v>
      </c>
      <c r="V745" s="241">
        <v>2011</v>
      </c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4"/>
      <c r="AH745" s="150"/>
    </row>
    <row r="746" spans="1:34" ht="25.7" customHeight="1">
      <c r="A746" s="1449"/>
      <c r="B746" s="914"/>
      <c r="C746" s="242" t="s">
        <v>331</v>
      </c>
      <c r="D746" s="242"/>
      <c r="E746" s="243" t="s">
        <v>1559</v>
      </c>
      <c r="F746" s="241" t="s">
        <v>331</v>
      </c>
      <c r="G746" s="241"/>
      <c r="H746" s="241" t="s">
        <v>331</v>
      </c>
      <c r="I746" s="241"/>
      <c r="J746" s="241"/>
      <c r="K746" s="244">
        <v>6447</v>
      </c>
      <c r="L746" s="244">
        <v>394</v>
      </c>
      <c r="M746" s="244">
        <v>394</v>
      </c>
      <c r="N746" s="241"/>
      <c r="O746" s="241"/>
      <c r="P746" s="241"/>
      <c r="Q746" s="244">
        <v>394</v>
      </c>
      <c r="R746" s="244">
        <v>394</v>
      </c>
      <c r="S746" s="228" t="s">
        <v>1387</v>
      </c>
      <c r="T746" s="244">
        <v>1</v>
      </c>
      <c r="U746" s="228" t="s">
        <v>296</v>
      </c>
      <c r="V746" s="241">
        <v>2011</v>
      </c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4"/>
      <c r="AH746" s="150"/>
    </row>
    <row r="747" spans="1:34" ht="25.7" customHeight="1">
      <c r="A747" s="1413"/>
      <c r="B747" s="914"/>
      <c r="C747" s="242" t="s">
        <v>331</v>
      </c>
      <c r="D747" s="242"/>
      <c r="E747" s="243" t="s">
        <v>1560</v>
      </c>
      <c r="F747" s="241" t="s">
        <v>331</v>
      </c>
      <c r="G747" s="241"/>
      <c r="H747" s="241" t="s">
        <v>331</v>
      </c>
      <c r="I747" s="241"/>
      <c r="J747" s="241"/>
      <c r="K747" s="244">
        <v>1778</v>
      </c>
      <c r="L747" s="244">
        <v>600</v>
      </c>
      <c r="M747" s="244">
        <v>600</v>
      </c>
      <c r="N747" s="241"/>
      <c r="O747" s="241"/>
      <c r="P747" s="241"/>
      <c r="Q747" s="244">
        <v>600</v>
      </c>
      <c r="R747" s="244">
        <v>600</v>
      </c>
      <c r="S747" s="228" t="s">
        <v>476</v>
      </c>
      <c r="T747" s="244">
        <v>1</v>
      </c>
      <c r="U747" s="228" t="s">
        <v>296</v>
      </c>
      <c r="V747" s="241">
        <v>2008</v>
      </c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4"/>
      <c r="AH747" s="150"/>
    </row>
    <row r="748" spans="1:34" ht="25.7" customHeight="1">
      <c r="A748" s="1413"/>
      <c r="B748" s="914"/>
      <c r="C748" s="242" t="s">
        <v>331</v>
      </c>
      <c r="D748" s="242"/>
      <c r="E748" s="243" t="s">
        <v>1561</v>
      </c>
      <c r="F748" s="241" t="s">
        <v>331</v>
      </c>
      <c r="G748" s="241"/>
      <c r="H748" s="241" t="s">
        <v>331</v>
      </c>
      <c r="I748" s="241"/>
      <c r="J748" s="241"/>
      <c r="K748" s="244">
        <v>588</v>
      </c>
      <c r="L748" s="244">
        <v>352</v>
      </c>
      <c r="M748" s="244">
        <v>352</v>
      </c>
      <c r="N748" s="241"/>
      <c r="O748" s="241"/>
      <c r="P748" s="241"/>
      <c r="Q748" s="244">
        <v>352</v>
      </c>
      <c r="R748" s="244">
        <v>352</v>
      </c>
      <c r="S748" s="228" t="s">
        <v>1562</v>
      </c>
      <c r="T748" s="244">
        <v>1</v>
      </c>
      <c r="U748" s="228" t="s">
        <v>296</v>
      </c>
      <c r="V748" s="241">
        <v>2011</v>
      </c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4"/>
      <c r="AH748" s="150"/>
    </row>
    <row r="749" spans="1:34" ht="25.7" customHeight="1">
      <c r="A749" s="1413"/>
      <c r="B749" s="914"/>
      <c r="C749" s="242" t="s">
        <v>331</v>
      </c>
      <c r="D749" s="242"/>
      <c r="E749" s="243" t="s">
        <v>1563</v>
      </c>
      <c r="F749" s="241" t="s">
        <v>331</v>
      </c>
      <c r="G749" s="241"/>
      <c r="H749" s="241" t="s">
        <v>331</v>
      </c>
      <c r="I749" s="241"/>
      <c r="J749" s="241"/>
      <c r="K749" s="244">
        <v>966</v>
      </c>
      <c r="L749" s="244">
        <v>413</v>
      </c>
      <c r="M749" s="244">
        <v>413</v>
      </c>
      <c r="N749" s="241"/>
      <c r="O749" s="241"/>
      <c r="P749" s="241"/>
      <c r="Q749" s="244">
        <v>300</v>
      </c>
      <c r="R749" s="244">
        <v>300</v>
      </c>
      <c r="S749" s="228" t="s">
        <v>1564</v>
      </c>
      <c r="T749" s="244">
        <v>1</v>
      </c>
      <c r="U749" s="228" t="s">
        <v>296</v>
      </c>
      <c r="V749" s="241">
        <v>2011</v>
      </c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4"/>
      <c r="AH749" s="150"/>
    </row>
    <row r="750" spans="1:34" ht="25.7" customHeight="1">
      <c r="A750" s="1413"/>
      <c r="B750" s="914"/>
      <c r="C750" s="242" t="s">
        <v>331</v>
      </c>
      <c r="D750" s="242"/>
      <c r="E750" s="243" t="s">
        <v>1565</v>
      </c>
      <c r="F750" s="241" t="s">
        <v>331</v>
      </c>
      <c r="G750" s="241"/>
      <c r="H750" s="241" t="s">
        <v>331</v>
      </c>
      <c r="I750" s="241"/>
      <c r="J750" s="241"/>
      <c r="K750" s="244">
        <v>2460</v>
      </c>
      <c r="L750" s="244">
        <v>393.75</v>
      </c>
      <c r="M750" s="244">
        <v>394</v>
      </c>
      <c r="N750" s="241"/>
      <c r="O750" s="241"/>
      <c r="P750" s="241"/>
      <c r="Q750" s="244">
        <v>394</v>
      </c>
      <c r="R750" s="244">
        <v>393.75</v>
      </c>
      <c r="S750" s="228" t="s">
        <v>1566</v>
      </c>
      <c r="T750" s="244">
        <v>1</v>
      </c>
      <c r="U750" s="228" t="s">
        <v>296</v>
      </c>
      <c r="V750" s="241">
        <v>2011</v>
      </c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4"/>
      <c r="AH750" s="150"/>
    </row>
    <row r="751" spans="1:34" ht="25.7" customHeight="1">
      <c r="A751" s="1413"/>
      <c r="B751" s="914"/>
      <c r="C751" s="242" t="s">
        <v>331</v>
      </c>
      <c r="D751" s="242"/>
      <c r="E751" s="243" t="s">
        <v>1567</v>
      </c>
      <c r="F751" s="241" t="s">
        <v>331</v>
      </c>
      <c r="G751" s="241"/>
      <c r="H751" s="241" t="s">
        <v>331</v>
      </c>
      <c r="I751" s="241"/>
      <c r="J751" s="241"/>
      <c r="K751" s="244">
        <v>953</v>
      </c>
      <c r="L751" s="244">
        <v>285.60000000000002</v>
      </c>
      <c r="M751" s="244">
        <v>285.60000000000002</v>
      </c>
      <c r="N751" s="244"/>
      <c r="O751" s="244"/>
      <c r="P751" s="244"/>
      <c r="Q751" s="244">
        <v>294</v>
      </c>
      <c r="R751" s="244">
        <v>294</v>
      </c>
      <c r="S751" s="228" t="s">
        <v>1568</v>
      </c>
      <c r="T751" s="244">
        <v>1</v>
      </c>
      <c r="U751" s="228" t="s">
        <v>296</v>
      </c>
      <c r="V751" s="241">
        <v>2011</v>
      </c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4"/>
      <c r="AH751" s="150"/>
    </row>
    <row r="752" spans="1:34" ht="25.7" customHeight="1">
      <c r="A752" s="1413"/>
      <c r="B752" s="914"/>
      <c r="C752" s="242" t="s">
        <v>331</v>
      </c>
      <c r="D752" s="242"/>
      <c r="E752" s="300" t="s">
        <v>1569</v>
      </c>
      <c r="F752" s="242" t="s">
        <v>331</v>
      </c>
      <c r="G752" s="241"/>
      <c r="H752" s="242" t="s">
        <v>331</v>
      </c>
      <c r="I752" s="241"/>
      <c r="J752" s="241"/>
      <c r="K752" s="228">
        <v>2328</v>
      </c>
      <c r="L752" s="228">
        <v>456</v>
      </c>
      <c r="M752" s="244">
        <v>456</v>
      </c>
      <c r="N752" s="244"/>
      <c r="O752" s="244"/>
      <c r="P752" s="244"/>
      <c r="Q752" s="228">
        <v>374</v>
      </c>
      <c r="R752" s="228">
        <v>374</v>
      </c>
      <c r="S752" s="228" t="s">
        <v>1549</v>
      </c>
      <c r="T752" s="228">
        <v>1</v>
      </c>
      <c r="U752" s="228" t="s">
        <v>296</v>
      </c>
      <c r="V752" s="241">
        <v>2012</v>
      </c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4"/>
      <c r="AH752" s="150"/>
    </row>
    <row r="753" spans="1:34" ht="25.7" customHeight="1">
      <c r="A753" s="1413"/>
      <c r="B753" s="914"/>
      <c r="C753" s="242" t="s">
        <v>331</v>
      </c>
      <c r="D753" s="242"/>
      <c r="E753" s="300" t="s">
        <v>1570</v>
      </c>
      <c r="F753" s="242" t="s">
        <v>331</v>
      </c>
      <c r="G753" s="241"/>
      <c r="H753" s="242" t="s">
        <v>331</v>
      </c>
      <c r="I753" s="241"/>
      <c r="J753" s="241"/>
      <c r="K753" s="228">
        <v>1534</v>
      </c>
      <c r="L753" s="228">
        <v>475</v>
      </c>
      <c r="M753" s="244">
        <v>475</v>
      </c>
      <c r="N753" s="244"/>
      <c r="O753" s="244"/>
      <c r="P753" s="244"/>
      <c r="Q753" s="228">
        <v>475</v>
      </c>
      <c r="R753" s="228">
        <v>475</v>
      </c>
      <c r="S753" s="228" t="s">
        <v>1571</v>
      </c>
      <c r="T753" s="228">
        <v>1</v>
      </c>
      <c r="U753" s="228" t="s">
        <v>296</v>
      </c>
      <c r="V753" s="241">
        <v>2012</v>
      </c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4"/>
      <c r="AH753" s="150"/>
    </row>
    <row r="754" spans="1:34" ht="25.7" customHeight="1">
      <c r="A754" s="1413"/>
      <c r="B754" s="914"/>
      <c r="C754" s="242" t="s">
        <v>331</v>
      </c>
      <c r="D754" s="242"/>
      <c r="E754" s="300" t="s">
        <v>1572</v>
      </c>
      <c r="F754" s="242" t="s">
        <v>331</v>
      </c>
      <c r="G754" s="242"/>
      <c r="H754" s="242" t="s">
        <v>331</v>
      </c>
      <c r="I754" s="228"/>
      <c r="J754" s="228"/>
      <c r="K754" s="228">
        <v>1652</v>
      </c>
      <c r="L754" s="228">
        <v>480</v>
      </c>
      <c r="M754" s="244">
        <v>480</v>
      </c>
      <c r="N754" s="242"/>
      <c r="O754" s="242"/>
      <c r="P754" s="242"/>
      <c r="Q754" s="228">
        <v>480</v>
      </c>
      <c r="R754" s="228">
        <v>480</v>
      </c>
      <c r="S754" s="228" t="s">
        <v>4005</v>
      </c>
      <c r="T754" s="228">
        <v>1</v>
      </c>
      <c r="U754" s="228" t="s">
        <v>296</v>
      </c>
      <c r="V754" s="241">
        <v>2012</v>
      </c>
      <c r="W754" s="228"/>
      <c r="X754" s="242"/>
      <c r="Y754" s="228"/>
      <c r="Z754" s="228"/>
      <c r="AA754" s="228"/>
      <c r="AB754" s="228"/>
      <c r="AC754" s="228"/>
      <c r="AD754" s="228"/>
      <c r="AE754" s="242"/>
      <c r="AF754" s="242"/>
      <c r="AG754" s="244"/>
      <c r="AH754" s="150"/>
    </row>
    <row r="755" spans="1:34" ht="25.7" customHeight="1">
      <c r="A755" s="1413"/>
      <c r="B755" s="914"/>
      <c r="C755" s="242" t="s">
        <v>331</v>
      </c>
      <c r="D755" s="242"/>
      <c r="E755" s="300" t="s">
        <v>1573</v>
      </c>
      <c r="F755" s="242" t="s">
        <v>331</v>
      </c>
      <c r="G755" s="242"/>
      <c r="H755" s="242" t="s">
        <v>331</v>
      </c>
      <c r="I755" s="228"/>
      <c r="J755" s="228"/>
      <c r="K755" s="228">
        <v>799</v>
      </c>
      <c r="L755" s="228">
        <v>394</v>
      </c>
      <c r="M755" s="244">
        <v>394</v>
      </c>
      <c r="N755" s="242"/>
      <c r="O755" s="242"/>
      <c r="P755" s="242"/>
      <c r="Q755" s="228">
        <v>394</v>
      </c>
      <c r="R755" s="228">
        <v>394</v>
      </c>
      <c r="S755" s="228" t="s">
        <v>1566</v>
      </c>
      <c r="T755" s="228">
        <v>1</v>
      </c>
      <c r="U755" s="228" t="s">
        <v>296</v>
      </c>
      <c r="V755" s="241">
        <v>2012</v>
      </c>
      <c r="W755" s="228"/>
      <c r="X755" s="242"/>
      <c r="Y755" s="228"/>
      <c r="Z755" s="228"/>
      <c r="AA755" s="228"/>
      <c r="AB755" s="228"/>
      <c r="AC755" s="228"/>
      <c r="AD755" s="228"/>
      <c r="AE755" s="242"/>
      <c r="AF755" s="242"/>
      <c r="AG755" s="244"/>
      <c r="AH755" s="150"/>
    </row>
    <row r="756" spans="1:34" ht="25.7" customHeight="1">
      <c r="A756" s="1449"/>
      <c r="B756" s="914"/>
      <c r="C756" s="242" t="s">
        <v>331</v>
      </c>
      <c r="D756" s="242"/>
      <c r="E756" s="300" t="s">
        <v>1574</v>
      </c>
      <c r="F756" s="242" t="s">
        <v>331</v>
      </c>
      <c r="G756" s="242"/>
      <c r="H756" s="242" t="s">
        <v>331</v>
      </c>
      <c r="I756" s="228"/>
      <c r="J756" s="228"/>
      <c r="K756" s="228">
        <v>1418</v>
      </c>
      <c r="L756" s="228">
        <v>394</v>
      </c>
      <c r="M756" s="244">
        <v>394</v>
      </c>
      <c r="N756" s="242"/>
      <c r="O756" s="242"/>
      <c r="P756" s="242"/>
      <c r="Q756" s="228">
        <v>394</v>
      </c>
      <c r="R756" s="228">
        <v>394</v>
      </c>
      <c r="S756" s="228" t="s">
        <v>1566</v>
      </c>
      <c r="T756" s="228">
        <v>1</v>
      </c>
      <c r="U756" s="228" t="s">
        <v>296</v>
      </c>
      <c r="V756" s="241">
        <v>2012</v>
      </c>
      <c r="W756" s="228"/>
      <c r="X756" s="242"/>
      <c r="Y756" s="228"/>
      <c r="Z756" s="228"/>
      <c r="AA756" s="228"/>
      <c r="AB756" s="228"/>
      <c r="AC756" s="228"/>
      <c r="AD756" s="228"/>
      <c r="AE756" s="242"/>
      <c r="AF756" s="242"/>
      <c r="AG756" s="244"/>
      <c r="AH756" s="150"/>
    </row>
    <row r="757" spans="1:34" ht="25.7" customHeight="1">
      <c r="A757" s="1413"/>
      <c r="B757" s="914"/>
      <c r="C757" s="242" t="s">
        <v>331</v>
      </c>
      <c r="D757" s="242"/>
      <c r="E757" s="300" t="s">
        <v>1575</v>
      </c>
      <c r="F757" s="242" t="s">
        <v>331</v>
      </c>
      <c r="G757" s="242"/>
      <c r="H757" s="242" t="s">
        <v>331</v>
      </c>
      <c r="I757" s="228"/>
      <c r="J757" s="228"/>
      <c r="K757" s="228">
        <v>1670</v>
      </c>
      <c r="L757" s="228">
        <v>394</v>
      </c>
      <c r="M757" s="244">
        <v>394</v>
      </c>
      <c r="N757" s="242"/>
      <c r="O757" s="242"/>
      <c r="P757" s="242"/>
      <c r="Q757" s="228">
        <v>394</v>
      </c>
      <c r="R757" s="228">
        <v>394</v>
      </c>
      <c r="S757" s="228" t="s">
        <v>1566</v>
      </c>
      <c r="T757" s="228">
        <v>1</v>
      </c>
      <c r="U757" s="228" t="s">
        <v>296</v>
      </c>
      <c r="V757" s="241">
        <v>2012</v>
      </c>
      <c r="W757" s="228"/>
      <c r="X757" s="242"/>
      <c r="Y757" s="228"/>
      <c r="Z757" s="228"/>
      <c r="AA757" s="228"/>
      <c r="AB757" s="228"/>
      <c r="AC757" s="228"/>
      <c r="AD757" s="228"/>
      <c r="AE757" s="242"/>
      <c r="AF757" s="242"/>
      <c r="AG757" s="244"/>
      <c r="AH757" s="150"/>
    </row>
    <row r="758" spans="1:34" ht="25.7" customHeight="1">
      <c r="A758" s="1413"/>
      <c r="B758" s="914"/>
      <c r="C758" s="242" t="s">
        <v>331</v>
      </c>
      <c r="D758" s="242"/>
      <c r="E758" s="300" t="s">
        <v>4006</v>
      </c>
      <c r="F758" s="242" t="s">
        <v>331</v>
      </c>
      <c r="G758" s="242"/>
      <c r="H758" s="242" t="s">
        <v>331</v>
      </c>
      <c r="I758" s="228"/>
      <c r="J758" s="228"/>
      <c r="K758" s="228">
        <v>3950</v>
      </c>
      <c r="L758" s="228">
        <v>450</v>
      </c>
      <c r="M758" s="244">
        <v>450</v>
      </c>
      <c r="N758" s="242"/>
      <c r="O758" s="242"/>
      <c r="P758" s="242"/>
      <c r="Q758" s="228">
        <v>450</v>
      </c>
      <c r="R758" s="228">
        <v>450</v>
      </c>
      <c r="S758" s="228" t="s">
        <v>4007</v>
      </c>
      <c r="T758" s="228">
        <v>1</v>
      </c>
      <c r="U758" s="228" t="s">
        <v>296</v>
      </c>
      <c r="V758" s="241">
        <v>2012</v>
      </c>
      <c r="W758" s="228"/>
      <c r="X758" s="242"/>
      <c r="Y758" s="228"/>
      <c r="Z758" s="228"/>
      <c r="AA758" s="228"/>
      <c r="AB758" s="228"/>
      <c r="AC758" s="228"/>
      <c r="AD758" s="228"/>
      <c r="AE758" s="242"/>
      <c r="AF758" s="242"/>
      <c r="AG758" s="244"/>
      <c r="AH758" s="150"/>
    </row>
    <row r="759" spans="1:34" ht="25.7" customHeight="1">
      <c r="A759" s="1413"/>
      <c r="B759" s="914"/>
      <c r="C759" s="242" t="s">
        <v>331</v>
      </c>
      <c r="D759" s="242"/>
      <c r="E759" s="300" t="s">
        <v>4008</v>
      </c>
      <c r="F759" s="242" t="s">
        <v>331</v>
      </c>
      <c r="G759" s="242"/>
      <c r="H759" s="242" t="s">
        <v>331</v>
      </c>
      <c r="I759" s="228"/>
      <c r="J759" s="228"/>
      <c r="K759" s="228">
        <v>1000</v>
      </c>
      <c r="L759" s="228">
        <v>394</v>
      </c>
      <c r="M759" s="244">
        <v>394</v>
      </c>
      <c r="N759" s="242"/>
      <c r="O759" s="242"/>
      <c r="P759" s="242"/>
      <c r="Q759" s="228">
        <v>394</v>
      </c>
      <c r="R759" s="228">
        <v>394</v>
      </c>
      <c r="S759" s="228" t="s">
        <v>4009</v>
      </c>
      <c r="T759" s="228">
        <v>1</v>
      </c>
      <c r="U759" s="228" t="s">
        <v>296</v>
      </c>
      <c r="V759" s="241">
        <v>2013</v>
      </c>
      <c r="W759" s="228"/>
      <c r="X759" s="242"/>
      <c r="Y759" s="228"/>
      <c r="Z759" s="228"/>
      <c r="AA759" s="228"/>
      <c r="AB759" s="228"/>
      <c r="AC759" s="228"/>
      <c r="AD759" s="228"/>
      <c r="AE759" s="242"/>
      <c r="AF759" s="242"/>
      <c r="AG759" s="244"/>
      <c r="AH759" s="150"/>
    </row>
    <row r="760" spans="1:34" ht="25.7" customHeight="1">
      <c r="A760" s="1413"/>
      <c r="B760" s="914"/>
      <c r="C760" s="242" t="s">
        <v>331</v>
      </c>
      <c r="D760" s="242"/>
      <c r="E760" s="300" t="s">
        <v>4010</v>
      </c>
      <c r="F760" s="242" t="s">
        <v>331</v>
      </c>
      <c r="G760" s="242"/>
      <c r="H760" s="242" t="s">
        <v>331</v>
      </c>
      <c r="I760" s="228"/>
      <c r="J760" s="228"/>
      <c r="K760" s="228">
        <v>1000</v>
      </c>
      <c r="L760" s="228">
        <v>412</v>
      </c>
      <c r="M760" s="244">
        <v>412</v>
      </c>
      <c r="N760" s="242"/>
      <c r="O760" s="242"/>
      <c r="P760" s="242"/>
      <c r="Q760" s="228">
        <v>412</v>
      </c>
      <c r="R760" s="228">
        <v>412</v>
      </c>
      <c r="S760" s="228" t="s">
        <v>4009</v>
      </c>
      <c r="T760" s="228">
        <v>1</v>
      </c>
      <c r="U760" s="228" t="s">
        <v>296</v>
      </c>
      <c r="V760" s="241">
        <v>2012</v>
      </c>
      <c r="W760" s="228"/>
      <c r="X760" s="242"/>
      <c r="Y760" s="228"/>
      <c r="Z760" s="228"/>
      <c r="AA760" s="228"/>
      <c r="AB760" s="228"/>
      <c r="AC760" s="228"/>
      <c r="AD760" s="228"/>
      <c r="AE760" s="242"/>
      <c r="AF760" s="242"/>
      <c r="AG760" s="244"/>
      <c r="AH760" s="150"/>
    </row>
    <row r="761" spans="1:34" ht="25.7" customHeight="1">
      <c r="A761" s="1413"/>
      <c r="B761" s="914"/>
      <c r="C761" s="242" t="s">
        <v>331</v>
      </c>
      <c r="D761" s="242"/>
      <c r="E761" s="300" t="s">
        <v>4011</v>
      </c>
      <c r="F761" s="242" t="s">
        <v>331</v>
      </c>
      <c r="G761" s="242"/>
      <c r="H761" s="242" t="s">
        <v>331</v>
      </c>
      <c r="I761" s="228"/>
      <c r="J761" s="228"/>
      <c r="K761" s="228">
        <v>1145</v>
      </c>
      <c r="L761" s="228">
        <v>454</v>
      </c>
      <c r="M761" s="244">
        <v>454</v>
      </c>
      <c r="N761" s="242"/>
      <c r="O761" s="242"/>
      <c r="P761" s="242"/>
      <c r="Q761" s="228">
        <v>454</v>
      </c>
      <c r="R761" s="228">
        <v>454</v>
      </c>
      <c r="S761" s="228" t="s">
        <v>4012</v>
      </c>
      <c r="T761" s="228">
        <v>1</v>
      </c>
      <c r="U761" s="228" t="s">
        <v>296</v>
      </c>
      <c r="V761" s="241">
        <v>2013</v>
      </c>
      <c r="W761" s="228"/>
      <c r="X761" s="242"/>
      <c r="Y761" s="228"/>
      <c r="Z761" s="228"/>
      <c r="AA761" s="228"/>
      <c r="AB761" s="228"/>
      <c r="AC761" s="228"/>
      <c r="AD761" s="228"/>
      <c r="AE761" s="242"/>
      <c r="AF761" s="242"/>
      <c r="AG761" s="244"/>
      <c r="AH761" s="150"/>
    </row>
    <row r="762" spans="1:34" ht="25.7" customHeight="1">
      <c r="A762" s="1413"/>
      <c r="B762" s="914"/>
      <c r="C762" s="242" t="s">
        <v>331</v>
      </c>
      <c r="D762" s="242"/>
      <c r="E762" s="300" t="s">
        <v>4013</v>
      </c>
      <c r="F762" s="242" t="s">
        <v>331</v>
      </c>
      <c r="G762" s="242"/>
      <c r="H762" s="242" t="s">
        <v>331</v>
      </c>
      <c r="I762" s="228"/>
      <c r="J762" s="228"/>
      <c r="K762" s="228">
        <v>1501</v>
      </c>
      <c r="L762" s="228">
        <v>484</v>
      </c>
      <c r="M762" s="244">
        <v>484</v>
      </c>
      <c r="N762" s="242"/>
      <c r="O762" s="242"/>
      <c r="P762" s="242"/>
      <c r="Q762" s="228">
        <v>484</v>
      </c>
      <c r="R762" s="228">
        <v>484</v>
      </c>
      <c r="S762" s="228" t="s">
        <v>4014</v>
      </c>
      <c r="T762" s="228">
        <v>1</v>
      </c>
      <c r="U762" s="228" t="s">
        <v>296</v>
      </c>
      <c r="V762" s="241">
        <v>2013</v>
      </c>
      <c r="W762" s="228"/>
      <c r="X762" s="242"/>
      <c r="Y762" s="228"/>
      <c r="Z762" s="228"/>
      <c r="AA762" s="228"/>
      <c r="AB762" s="228"/>
      <c r="AC762" s="228"/>
      <c r="AD762" s="228"/>
      <c r="AE762" s="242"/>
      <c r="AF762" s="242"/>
      <c r="AG762" s="244"/>
      <c r="AH762" s="150"/>
    </row>
    <row r="763" spans="1:34" ht="25.7" customHeight="1">
      <c r="A763" s="1413"/>
      <c r="B763" s="914"/>
      <c r="C763" s="242" t="s">
        <v>331</v>
      </c>
      <c r="D763" s="242"/>
      <c r="E763" s="243" t="s">
        <v>4015</v>
      </c>
      <c r="F763" s="242" t="s">
        <v>331</v>
      </c>
      <c r="G763" s="242"/>
      <c r="H763" s="242" t="s">
        <v>331</v>
      </c>
      <c r="I763" s="228"/>
      <c r="J763" s="228"/>
      <c r="K763" s="244">
        <v>1164</v>
      </c>
      <c r="L763" s="244">
        <v>393</v>
      </c>
      <c r="M763" s="244">
        <v>393</v>
      </c>
      <c r="N763" s="242"/>
      <c r="O763" s="242"/>
      <c r="P763" s="242"/>
      <c r="Q763" s="228">
        <v>393</v>
      </c>
      <c r="R763" s="244">
        <v>393</v>
      </c>
      <c r="S763" s="244" t="s">
        <v>4016</v>
      </c>
      <c r="T763" s="244">
        <v>1</v>
      </c>
      <c r="U763" s="228" t="s">
        <v>296</v>
      </c>
      <c r="V763" s="241">
        <v>2012</v>
      </c>
      <c r="W763" s="228"/>
      <c r="X763" s="242"/>
      <c r="Y763" s="228"/>
      <c r="Z763" s="228"/>
      <c r="AA763" s="228"/>
      <c r="AB763" s="228"/>
      <c r="AC763" s="228"/>
      <c r="AD763" s="228"/>
      <c r="AE763" s="242"/>
      <c r="AF763" s="242"/>
      <c r="AG763" s="244"/>
      <c r="AH763" s="150"/>
    </row>
    <row r="764" spans="1:34" ht="25.7" customHeight="1">
      <c r="A764" s="1413"/>
      <c r="B764" s="914"/>
      <c r="C764" s="242" t="s">
        <v>331</v>
      </c>
      <c r="D764" s="242"/>
      <c r="E764" s="243" t="s">
        <v>4017</v>
      </c>
      <c r="F764" s="242" t="s">
        <v>331</v>
      </c>
      <c r="G764" s="242"/>
      <c r="H764" s="242" t="s">
        <v>331</v>
      </c>
      <c r="I764" s="228"/>
      <c r="J764" s="228"/>
      <c r="K764" s="244">
        <v>1635</v>
      </c>
      <c r="L764" s="244">
        <v>495</v>
      </c>
      <c r="M764" s="244">
        <v>495</v>
      </c>
      <c r="N764" s="242"/>
      <c r="O764" s="242"/>
      <c r="P764" s="242"/>
      <c r="Q764" s="244">
        <v>393</v>
      </c>
      <c r="R764" s="244">
        <v>393</v>
      </c>
      <c r="S764" s="244" t="s">
        <v>4016</v>
      </c>
      <c r="T764" s="244">
        <v>1</v>
      </c>
      <c r="U764" s="228" t="s">
        <v>296</v>
      </c>
      <c r="V764" s="241">
        <v>2014</v>
      </c>
      <c r="W764" s="228"/>
      <c r="X764" s="242"/>
      <c r="Y764" s="228"/>
      <c r="Z764" s="228"/>
      <c r="AA764" s="228"/>
      <c r="AB764" s="228"/>
      <c r="AC764" s="228"/>
      <c r="AD764" s="228"/>
      <c r="AE764" s="242"/>
      <c r="AF764" s="242"/>
      <c r="AG764" s="244"/>
      <c r="AH764" s="150"/>
    </row>
    <row r="765" spans="1:34" ht="25.7" customHeight="1">
      <c r="A765" s="1413"/>
      <c r="B765" s="914"/>
      <c r="C765" s="242" t="s">
        <v>331</v>
      </c>
      <c r="D765" s="242"/>
      <c r="E765" s="243" t="s">
        <v>10611</v>
      </c>
      <c r="F765" s="242" t="s">
        <v>331</v>
      </c>
      <c r="G765" s="241"/>
      <c r="H765" s="242" t="s">
        <v>331</v>
      </c>
      <c r="I765" s="241"/>
      <c r="J765" s="241"/>
      <c r="K765" s="244">
        <v>2797</v>
      </c>
      <c r="L765" s="244">
        <v>380</v>
      </c>
      <c r="M765" s="244">
        <v>380</v>
      </c>
      <c r="N765" s="241"/>
      <c r="O765" s="241"/>
      <c r="P765" s="241"/>
      <c r="Q765" s="244">
        <v>300</v>
      </c>
      <c r="R765" s="244">
        <v>380</v>
      </c>
      <c r="S765" s="244" t="s">
        <v>4005</v>
      </c>
      <c r="T765" s="244">
        <v>1</v>
      </c>
      <c r="U765" s="228" t="s">
        <v>296</v>
      </c>
      <c r="V765" s="241">
        <v>2019</v>
      </c>
      <c r="W765" s="228"/>
      <c r="X765" s="242"/>
      <c r="Y765" s="228"/>
      <c r="Z765" s="228"/>
      <c r="AA765" s="241"/>
      <c r="AB765" s="241"/>
      <c r="AC765" s="241"/>
      <c r="AD765" s="241"/>
      <c r="AE765" s="241"/>
      <c r="AF765" s="241"/>
      <c r="AG765" s="244"/>
      <c r="AH765" s="150"/>
    </row>
    <row r="766" spans="1:34" ht="25.7" customHeight="1">
      <c r="A766" s="1413"/>
      <c r="B766" s="914"/>
      <c r="C766" s="242" t="s">
        <v>331</v>
      </c>
      <c r="D766" s="242"/>
      <c r="E766" s="243" t="s">
        <v>10612</v>
      </c>
      <c r="F766" s="242" t="s">
        <v>331</v>
      </c>
      <c r="G766" s="241"/>
      <c r="H766" s="242" t="s">
        <v>331</v>
      </c>
      <c r="I766" s="241"/>
      <c r="J766" s="241"/>
      <c r="K766" s="244">
        <v>966</v>
      </c>
      <c r="L766" s="244">
        <v>451</v>
      </c>
      <c r="M766" s="244">
        <v>451</v>
      </c>
      <c r="N766" s="241"/>
      <c r="O766" s="241"/>
      <c r="P766" s="241"/>
      <c r="Q766" s="244">
        <v>393</v>
      </c>
      <c r="R766" s="244">
        <v>393</v>
      </c>
      <c r="S766" s="244" t="s">
        <v>4016</v>
      </c>
      <c r="T766" s="244">
        <v>1</v>
      </c>
      <c r="U766" s="228" t="s">
        <v>296</v>
      </c>
      <c r="V766" s="241">
        <v>2014</v>
      </c>
      <c r="W766" s="228"/>
      <c r="X766" s="242"/>
      <c r="Y766" s="228"/>
      <c r="Z766" s="228"/>
      <c r="AA766" s="241"/>
      <c r="AB766" s="241"/>
      <c r="AC766" s="241"/>
      <c r="AD766" s="241"/>
      <c r="AE766" s="241"/>
      <c r="AF766" s="241"/>
      <c r="AG766" s="244"/>
      <c r="AH766" s="150"/>
    </row>
    <row r="767" spans="1:34" ht="25.7" customHeight="1">
      <c r="A767" s="1413"/>
      <c r="B767" s="914"/>
      <c r="C767" s="242" t="s">
        <v>331</v>
      </c>
      <c r="D767" s="242"/>
      <c r="E767" s="243" t="s">
        <v>4018</v>
      </c>
      <c r="F767" s="242" t="s">
        <v>331</v>
      </c>
      <c r="G767" s="241"/>
      <c r="H767" s="242" t="s">
        <v>331</v>
      </c>
      <c r="I767" s="241"/>
      <c r="J767" s="241"/>
      <c r="K767" s="244">
        <v>1200</v>
      </c>
      <c r="L767" s="244">
        <v>479</v>
      </c>
      <c r="M767" s="244">
        <v>479</v>
      </c>
      <c r="N767" s="241"/>
      <c r="O767" s="241"/>
      <c r="P767" s="241"/>
      <c r="Q767" s="244">
        <v>360</v>
      </c>
      <c r="R767" s="244">
        <v>360</v>
      </c>
      <c r="S767" s="244" t="s">
        <v>4019</v>
      </c>
      <c r="T767" s="244">
        <v>1</v>
      </c>
      <c r="U767" s="228" t="s">
        <v>296</v>
      </c>
      <c r="V767" s="241">
        <v>2015</v>
      </c>
      <c r="W767" s="228"/>
      <c r="X767" s="242"/>
      <c r="Y767" s="228"/>
      <c r="Z767" s="228"/>
      <c r="AA767" s="241"/>
      <c r="AB767" s="241"/>
      <c r="AC767" s="241"/>
      <c r="AD767" s="241"/>
      <c r="AE767" s="241"/>
      <c r="AF767" s="241"/>
      <c r="AG767" s="244"/>
      <c r="AH767" s="150"/>
    </row>
    <row r="768" spans="1:34" ht="25.7" customHeight="1">
      <c r="A768" s="1413"/>
      <c r="B768" s="914"/>
      <c r="C768" s="241" t="s">
        <v>331</v>
      </c>
      <c r="D768" s="241"/>
      <c r="E768" s="243" t="s">
        <v>4020</v>
      </c>
      <c r="F768" s="241" t="s">
        <v>331</v>
      </c>
      <c r="G768" s="241"/>
      <c r="H768" s="241" t="s">
        <v>331</v>
      </c>
      <c r="I768" s="241"/>
      <c r="J768" s="241"/>
      <c r="K768" s="244">
        <v>1600</v>
      </c>
      <c r="L768" s="244">
        <v>499</v>
      </c>
      <c r="M768" s="244">
        <v>499</v>
      </c>
      <c r="N768" s="241"/>
      <c r="O768" s="241"/>
      <c r="P768" s="241"/>
      <c r="Q768" s="244">
        <v>372</v>
      </c>
      <c r="R768" s="244">
        <v>372</v>
      </c>
      <c r="S768" s="244" t="s">
        <v>4021</v>
      </c>
      <c r="T768" s="244">
        <v>1</v>
      </c>
      <c r="U768" s="244" t="s">
        <v>296</v>
      </c>
      <c r="V768" s="241">
        <v>2016</v>
      </c>
      <c r="W768" s="228"/>
      <c r="X768" s="242"/>
      <c r="Y768" s="228"/>
      <c r="Z768" s="228"/>
      <c r="AA768" s="241"/>
      <c r="AB768" s="241"/>
      <c r="AC768" s="241"/>
      <c r="AD768" s="241"/>
      <c r="AE768" s="241"/>
      <c r="AF768" s="241"/>
      <c r="AG768" s="244"/>
      <c r="AH768" s="150"/>
    </row>
    <row r="769" spans="1:34" ht="25.7" customHeight="1">
      <c r="A769" s="1413"/>
      <c r="B769" s="914"/>
      <c r="C769" s="242" t="s">
        <v>331</v>
      </c>
      <c r="D769" s="242"/>
      <c r="E769" s="300" t="s">
        <v>9360</v>
      </c>
      <c r="F769" s="242" t="s">
        <v>331</v>
      </c>
      <c r="G769" s="241"/>
      <c r="H769" s="242" t="s">
        <v>331</v>
      </c>
      <c r="I769" s="241"/>
      <c r="J769" s="241"/>
      <c r="K769" s="228">
        <v>1800</v>
      </c>
      <c r="L769" s="228">
        <v>477</v>
      </c>
      <c r="M769" s="244">
        <v>477</v>
      </c>
      <c r="N769" s="241"/>
      <c r="O769" s="241"/>
      <c r="P769" s="241"/>
      <c r="Q769" s="228">
        <v>374</v>
      </c>
      <c r="R769" s="228">
        <v>374</v>
      </c>
      <c r="S769" s="228" t="s">
        <v>1549</v>
      </c>
      <c r="T769" s="228">
        <v>1</v>
      </c>
      <c r="U769" s="228" t="s">
        <v>296</v>
      </c>
      <c r="V769" s="241">
        <v>2015</v>
      </c>
      <c r="W769" s="228"/>
      <c r="X769" s="242"/>
      <c r="Y769" s="228"/>
      <c r="Z769" s="228"/>
      <c r="AA769" s="241"/>
      <c r="AB769" s="241"/>
      <c r="AC769" s="241"/>
      <c r="AD769" s="241"/>
      <c r="AE769" s="241"/>
      <c r="AF769" s="241"/>
      <c r="AG769" s="244"/>
      <c r="AH769" s="150"/>
    </row>
    <row r="770" spans="1:34" ht="25.7" customHeight="1">
      <c r="B770" s="914"/>
      <c r="C770" s="242" t="s">
        <v>331</v>
      </c>
      <c r="D770" s="242"/>
      <c r="E770" s="300" t="s">
        <v>10613</v>
      </c>
      <c r="F770" s="242" t="s">
        <v>331</v>
      </c>
      <c r="G770" s="241"/>
      <c r="H770" s="242" t="s">
        <v>331</v>
      </c>
      <c r="I770" s="241"/>
      <c r="J770" s="241"/>
      <c r="K770" s="228">
        <v>1770</v>
      </c>
      <c r="L770" s="228">
        <v>499</v>
      </c>
      <c r="M770" s="244">
        <v>499</v>
      </c>
      <c r="N770" s="241"/>
      <c r="O770" s="241"/>
      <c r="P770" s="241"/>
      <c r="Q770" s="228">
        <v>499</v>
      </c>
      <c r="R770" s="228">
        <v>499</v>
      </c>
      <c r="S770" s="228" t="s">
        <v>1387</v>
      </c>
      <c r="T770" s="228">
        <v>1</v>
      </c>
      <c r="U770" s="228" t="s">
        <v>296</v>
      </c>
      <c r="V770" s="241">
        <v>2019</v>
      </c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4"/>
      <c r="AH770" s="150"/>
    </row>
    <row r="771" spans="1:34" ht="25.7" customHeight="1">
      <c r="A771" s="1413"/>
      <c r="B771" s="914"/>
      <c r="C771" s="242" t="s">
        <v>331</v>
      </c>
      <c r="D771" s="242"/>
      <c r="E771" s="300" t="s">
        <v>9361</v>
      </c>
      <c r="F771" s="242" t="s">
        <v>331</v>
      </c>
      <c r="G771" s="242"/>
      <c r="H771" s="242" t="s">
        <v>331</v>
      </c>
      <c r="I771" s="228"/>
      <c r="J771" s="228"/>
      <c r="K771" s="228">
        <v>2497</v>
      </c>
      <c r="L771" s="228">
        <v>484</v>
      </c>
      <c r="M771" s="244">
        <v>484</v>
      </c>
      <c r="N771" s="242"/>
      <c r="O771" s="242"/>
      <c r="P771" s="242"/>
      <c r="Q771" s="228">
        <v>374</v>
      </c>
      <c r="R771" s="228">
        <v>374</v>
      </c>
      <c r="S771" s="228" t="s">
        <v>1549</v>
      </c>
      <c r="T771" s="228">
        <v>1</v>
      </c>
      <c r="U771" s="228" t="s">
        <v>296</v>
      </c>
      <c r="V771" s="241">
        <v>2016</v>
      </c>
      <c r="W771" s="228"/>
      <c r="X771" s="242"/>
      <c r="Y771" s="228"/>
      <c r="Z771" s="228"/>
      <c r="AA771" s="228"/>
      <c r="AB771" s="228"/>
      <c r="AC771" s="228"/>
      <c r="AD771" s="228"/>
      <c r="AE771" s="242"/>
      <c r="AF771" s="242"/>
      <c r="AG771" s="244"/>
      <c r="AH771" s="150"/>
    </row>
    <row r="772" spans="1:34" ht="25.7" customHeight="1">
      <c r="A772" s="1413"/>
      <c r="B772" s="914"/>
      <c r="C772" s="242" t="s">
        <v>331</v>
      </c>
      <c r="D772" s="242"/>
      <c r="E772" s="300" t="s">
        <v>9362</v>
      </c>
      <c r="F772" s="242" t="s">
        <v>331</v>
      </c>
      <c r="G772" s="242"/>
      <c r="H772" s="242" t="s">
        <v>331</v>
      </c>
      <c r="I772" s="228"/>
      <c r="J772" s="228"/>
      <c r="K772" s="228">
        <v>2750</v>
      </c>
      <c r="L772" s="228">
        <v>498.9</v>
      </c>
      <c r="M772" s="244">
        <v>498.9</v>
      </c>
      <c r="N772" s="242"/>
      <c r="O772" s="242"/>
      <c r="P772" s="242"/>
      <c r="Q772" s="228">
        <v>374</v>
      </c>
      <c r="R772" s="228">
        <v>374</v>
      </c>
      <c r="S772" s="228" t="s">
        <v>1549</v>
      </c>
      <c r="T772" s="228">
        <v>1</v>
      </c>
      <c r="U772" s="228" t="s">
        <v>296</v>
      </c>
      <c r="V772" s="241">
        <v>2016</v>
      </c>
      <c r="W772" s="228"/>
      <c r="X772" s="242"/>
      <c r="Y772" s="228"/>
      <c r="Z772" s="228"/>
      <c r="AA772" s="228"/>
      <c r="AB772" s="228"/>
      <c r="AC772" s="228"/>
      <c r="AD772" s="228"/>
      <c r="AE772" s="242"/>
      <c r="AF772" s="242"/>
      <c r="AG772" s="244"/>
      <c r="AH772" s="150"/>
    </row>
    <row r="773" spans="1:34" ht="25.7" customHeight="1">
      <c r="A773" s="1413"/>
      <c r="B773" s="914"/>
      <c r="C773" s="242" t="s">
        <v>331</v>
      </c>
      <c r="D773" s="242"/>
      <c r="E773" s="300" t="s">
        <v>9363</v>
      </c>
      <c r="F773" s="242" t="s">
        <v>331</v>
      </c>
      <c r="G773" s="242"/>
      <c r="H773" s="242" t="s">
        <v>331</v>
      </c>
      <c r="I773" s="228"/>
      <c r="J773" s="228"/>
      <c r="K773" s="228">
        <v>1540</v>
      </c>
      <c r="L773" s="228">
        <v>431</v>
      </c>
      <c r="M773" s="244">
        <v>431</v>
      </c>
      <c r="N773" s="242"/>
      <c r="O773" s="242"/>
      <c r="P773" s="242"/>
      <c r="Q773" s="228">
        <v>374</v>
      </c>
      <c r="R773" s="228">
        <v>374</v>
      </c>
      <c r="S773" s="228" t="s">
        <v>1549</v>
      </c>
      <c r="T773" s="228">
        <v>1</v>
      </c>
      <c r="U773" s="228" t="s">
        <v>296</v>
      </c>
      <c r="V773" s="241">
        <v>2016</v>
      </c>
      <c r="W773" s="228"/>
      <c r="X773" s="242"/>
      <c r="Y773" s="228"/>
      <c r="Z773" s="228"/>
      <c r="AA773" s="228"/>
      <c r="AB773" s="228"/>
      <c r="AC773" s="228"/>
      <c r="AD773" s="228"/>
      <c r="AE773" s="242"/>
      <c r="AF773" s="242"/>
      <c r="AG773" s="244"/>
      <c r="AH773" s="150"/>
    </row>
    <row r="774" spans="1:34" ht="25.7" customHeight="1">
      <c r="A774" s="1413"/>
      <c r="B774" s="914"/>
      <c r="C774" s="242" t="s">
        <v>331</v>
      </c>
      <c r="D774" s="242"/>
      <c r="E774" s="300" t="s">
        <v>9364</v>
      </c>
      <c r="F774" s="242" t="s">
        <v>331</v>
      </c>
      <c r="G774" s="242"/>
      <c r="H774" s="242" t="s">
        <v>331</v>
      </c>
      <c r="I774" s="228"/>
      <c r="J774" s="228"/>
      <c r="K774" s="228">
        <v>1397</v>
      </c>
      <c r="L774" s="228">
        <v>679.01</v>
      </c>
      <c r="M774" s="244">
        <v>679.01</v>
      </c>
      <c r="N774" s="242"/>
      <c r="O774" s="242"/>
      <c r="P774" s="242"/>
      <c r="Q774" s="228">
        <v>374</v>
      </c>
      <c r="R774" s="228">
        <v>374</v>
      </c>
      <c r="S774" s="228" t="s">
        <v>1549</v>
      </c>
      <c r="T774" s="228">
        <v>1</v>
      </c>
      <c r="U774" s="228" t="s">
        <v>296</v>
      </c>
      <c r="V774" s="241">
        <v>2017</v>
      </c>
      <c r="W774" s="228"/>
      <c r="X774" s="242"/>
      <c r="Y774" s="228"/>
      <c r="Z774" s="228"/>
      <c r="AA774" s="228"/>
      <c r="AB774" s="228"/>
      <c r="AC774" s="228"/>
      <c r="AD774" s="228"/>
      <c r="AE774" s="242"/>
      <c r="AF774" s="242"/>
      <c r="AG774" s="244"/>
      <c r="AH774" s="150"/>
    </row>
    <row r="775" spans="1:34" ht="25.7" customHeight="1">
      <c r="A775" s="1413"/>
      <c r="B775" s="914"/>
      <c r="C775" s="242" t="s">
        <v>331</v>
      </c>
      <c r="D775" s="242"/>
      <c r="E775" s="300" t="s">
        <v>9365</v>
      </c>
      <c r="F775" s="242" t="s">
        <v>331</v>
      </c>
      <c r="G775" s="242"/>
      <c r="H775" s="242" t="s">
        <v>331</v>
      </c>
      <c r="I775" s="228"/>
      <c r="J775" s="228"/>
      <c r="K775" s="228">
        <v>2527</v>
      </c>
      <c r="L775" s="228">
        <v>495.8</v>
      </c>
      <c r="M775" s="244">
        <v>495.8</v>
      </c>
      <c r="N775" s="242"/>
      <c r="O775" s="242"/>
      <c r="P775" s="242"/>
      <c r="Q775" s="228">
        <v>374</v>
      </c>
      <c r="R775" s="228">
        <v>374</v>
      </c>
      <c r="S775" s="228" t="s">
        <v>1549</v>
      </c>
      <c r="T775" s="228">
        <v>1</v>
      </c>
      <c r="U775" s="228" t="s">
        <v>296</v>
      </c>
      <c r="V775" s="241">
        <v>2017</v>
      </c>
      <c r="W775" s="228"/>
      <c r="X775" s="242"/>
      <c r="Y775" s="228"/>
      <c r="Z775" s="228"/>
      <c r="AA775" s="228"/>
      <c r="AB775" s="228"/>
      <c r="AC775" s="228"/>
      <c r="AD775" s="228"/>
      <c r="AE775" s="242"/>
      <c r="AF775" s="242"/>
      <c r="AG775" s="244"/>
      <c r="AH775" s="150"/>
    </row>
    <row r="776" spans="1:34" ht="25.7" customHeight="1">
      <c r="A776" s="1413"/>
      <c r="B776" s="914"/>
      <c r="C776" s="242" t="s">
        <v>331</v>
      </c>
      <c r="D776" s="242"/>
      <c r="E776" s="300" t="s">
        <v>9366</v>
      </c>
      <c r="F776" s="242" t="s">
        <v>331</v>
      </c>
      <c r="G776" s="242"/>
      <c r="H776" s="242" t="s">
        <v>331</v>
      </c>
      <c r="I776" s="228"/>
      <c r="J776" s="228"/>
      <c r="K776" s="228">
        <v>879</v>
      </c>
      <c r="L776" s="228">
        <v>497.65</v>
      </c>
      <c r="M776" s="244">
        <v>497.65</v>
      </c>
      <c r="N776" s="242"/>
      <c r="O776" s="242"/>
      <c r="P776" s="242"/>
      <c r="Q776" s="228">
        <v>374</v>
      </c>
      <c r="R776" s="228">
        <v>374</v>
      </c>
      <c r="S776" s="228" t="s">
        <v>1549</v>
      </c>
      <c r="T776" s="228">
        <v>1</v>
      </c>
      <c r="U776" s="228" t="s">
        <v>296</v>
      </c>
      <c r="V776" s="241">
        <v>2017</v>
      </c>
      <c r="W776" s="228"/>
      <c r="X776" s="242"/>
      <c r="Y776" s="228"/>
      <c r="Z776" s="228"/>
      <c r="AA776" s="228"/>
      <c r="AB776" s="228"/>
      <c r="AC776" s="228"/>
      <c r="AD776" s="228"/>
      <c r="AE776" s="242"/>
      <c r="AF776" s="242"/>
      <c r="AG776" s="244"/>
      <c r="AH776" s="150"/>
    </row>
    <row r="777" spans="1:34" ht="25.7" customHeight="1">
      <c r="A777" s="1413"/>
      <c r="B777" s="914"/>
      <c r="C777" s="242" t="s">
        <v>331</v>
      </c>
      <c r="D777" s="242"/>
      <c r="E777" s="300" t="s">
        <v>9367</v>
      </c>
      <c r="F777" s="242" t="s">
        <v>331</v>
      </c>
      <c r="G777" s="242"/>
      <c r="H777" s="242" t="s">
        <v>331</v>
      </c>
      <c r="I777" s="228"/>
      <c r="J777" s="228"/>
      <c r="K777" s="228">
        <v>1173</v>
      </c>
      <c r="L777" s="228">
        <v>493</v>
      </c>
      <c r="M777" s="244">
        <v>493</v>
      </c>
      <c r="N777" s="242"/>
      <c r="O777" s="242"/>
      <c r="P777" s="242"/>
      <c r="Q777" s="228">
        <v>374</v>
      </c>
      <c r="R777" s="228">
        <v>374</v>
      </c>
      <c r="S777" s="228" t="s">
        <v>1549</v>
      </c>
      <c r="T777" s="228">
        <v>1</v>
      </c>
      <c r="U777" s="228" t="s">
        <v>296</v>
      </c>
      <c r="V777" s="241">
        <v>2017</v>
      </c>
      <c r="W777" s="228"/>
      <c r="X777" s="242"/>
      <c r="Y777" s="228"/>
      <c r="Z777" s="228"/>
      <c r="AA777" s="228"/>
      <c r="AB777" s="228"/>
      <c r="AC777" s="228"/>
      <c r="AD777" s="228"/>
      <c r="AE777" s="242"/>
      <c r="AF777" s="242"/>
      <c r="AG777" s="244"/>
      <c r="AH777" s="150"/>
    </row>
    <row r="778" spans="1:34" ht="25.7" customHeight="1">
      <c r="A778" s="1413"/>
      <c r="B778" s="914"/>
      <c r="C778" s="242" t="s">
        <v>331</v>
      </c>
      <c r="D778" s="242"/>
      <c r="E778" s="300" t="s">
        <v>9368</v>
      </c>
      <c r="F778" s="242" t="s">
        <v>331</v>
      </c>
      <c r="G778" s="242"/>
      <c r="H778" s="242" t="s">
        <v>331</v>
      </c>
      <c r="I778" s="228"/>
      <c r="J778" s="228"/>
      <c r="K778" s="244">
        <v>25690</v>
      </c>
      <c r="L778" s="228">
        <v>495.8</v>
      </c>
      <c r="M778" s="244">
        <v>495.8</v>
      </c>
      <c r="N778" s="242"/>
      <c r="O778" s="242"/>
      <c r="P778" s="242"/>
      <c r="Q778" s="228">
        <v>374</v>
      </c>
      <c r="R778" s="228">
        <v>374</v>
      </c>
      <c r="S778" s="228" t="s">
        <v>1549</v>
      </c>
      <c r="T778" s="228">
        <v>1</v>
      </c>
      <c r="U778" s="228" t="s">
        <v>296</v>
      </c>
      <c r="V778" s="241">
        <v>2017</v>
      </c>
      <c r="W778" s="228"/>
      <c r="X778" s="242"/>
      <c r="Y778" s="228"/>
      <c r="Z778" s="228"/>
      <c r="AA778" s="228"/>
      <c r="AB778" s="228"/>
      <c r="AC778" s="228"/>
      <c r="AD778" s="228"/>
      <c r="AE778" s="242"/>
      <c r="AF778" s="242"/>
      <c r="AG778" s="376"/>
      <c r="AH778" s="150"/>
    </row>
    <row r="779" spans="1:34" ht="25.7" customHeight="1">
      <c r="A779" s="1413"/>
      <c r="B779" s="914"/>
      <c r="C779" s="242" t="s">
        <v>331</v>
      </c>
      <c r="D779" s="242"/>
      <c r="E779" s="300" t="s">
        <v>9369</v>
      </c>
      <c r="F779" s="242" t="s">
        <v>331</v>
      </c>
      <c r="G779" s="242"/>
      <c r="H779" s="242" t="s">
        <v>331</v>
      </c>
      <c r="I779" s="228"/>
      <c r="J779" s="228"/>
      <c r="K779" s="244">
        <v>1281.56</v>
      </c>
      <c r="L779" s="228">
        <v>390.98</v>
      </c>
      <c r="M779" s="244">
        <v>390.98</v>
      </c>
      <c r="N779" s="228"/>
      <c r="O779" s="241"/>
      <c r="P779" s="241"/>
      <c r="Q779" s="228">
        <v>374</v>
      </c>
      <c r="R779" s="228">
        <v>374</v>
      </c>
      <c r="S779" s="228" t="s">
        <v>1549</v>
      </c>
      <c r="T779" s="228">
        <v>1</v>
      </c>
      <c r="U779" s="228" t="s">
        <v>296</v>
      </c>
      <c r="V779" s="241">
        <v>2017</v>
      </c>
      <c r="W779" s="228"/>
      <c r="X779" s="242"/>
      <c r="Y779" s="228"/>
      <c r="Z779" s="228"/>
      <c r="AA779" s="228"/>
      <c r="AB779" s="228"/>
      <c r="AC779" s="228"/>
      <c r="AD779" s="228"/>
      <c r="AE779" s="242"/>
      <c r="AF779" s="242"/>
      <c r="AG779" s="244"/>
      <c r="AH779" s="150"/>
    </row>
    <row r="780" spans="1:34" ht="25.7" customHeight="1">
      <c r="A780" s="1413"/>
      <c r="B780" s="914"/>
      <c r="C780" s="242" t="s">
        <v>331</v>
      </c>
      <c r="D780" s="242"/>
      <c r="E780" s="300" t="s">
        <v>9370</v>
      </c>
      <c r="F780" s="242" t="s">
        <v>331</v>
      </c>
      <c r="G780" s="242"/>
      <c r="H780" s="242" t="s">
        <v>331</v>
      </c>
      <c r="I780" s="228"/>
      <c r="J780" s="228"/>
      <c r="K780" s="228">
        <v>1000</v>
      </c>
      <c r="L780" s="228">
        <v>430.54</v>
      </c>
      <c r="M780" s="244">
        <v>430.54</v>
      </c>
      <c r="N780" s="242"/>
      <c r="O780" s="242"/>
      <c r="P780" s="242"/>
      <c r="Q780" s="228">
        <v>374</v>
      </c>
      <c r="R780" s="228">
        <v>374</v>
      </c>
      <c r="S780" s="228" t="s">
        <v>1549</v>
      </c>
      <c r="T780" s="228">
        <v>1</v>
      </c>
      <c r="U780" s="228" t="s">
        <v>296</v>
      </c>
      <c r="V780" s="241">
        <v>2017</v>
      </c>
      <c r="W780" s="228"/>
      <c r="X780" s="242"/>
      <c r="Y780" s="228"/>
      <c r="Z780" s="228"/>
      <c r="AA780" s="228"/>
      <c r="AB780" s="228"/>
      <c r="AC780" s="228"/>
      <c r="AD780" s="228"/>
      <c r="AE780" s="242"/>
      <c r="AF780" s="242"/>
      <c r="AG780" s="244"/>
      <c r="AH780" s="150"/>
    </row>
    <row r="781" spans="1:34" ht="25.7" customHeight="1">
      <c r="A781" s="1413"/>
      <c r="B781" s="914"/>
      <c r="C781" s="242" t="s">
        <v>331</v>
      </c>
      <c r="D781" s="242"/>
      <c r="E781" s="300" t="s">
        <v>10614</v>
      </c>
      <c r="F781" s="242" t="s">
        <v>331</v>
      </c>
      <c r="G781" s="242"/>
      <c r="H781" s="242" t="s">
        <v>331</v>
      </c>
      <c r="I781" s="228"/>
      <c r="J781" s="228"/>
      <c r="K781" s="228">
        <v>1000</v>
      </c>
      <c r="L781" s="228">
        <v>475</v>
      </c>
      <c r="M781" s="244">
        <v>474.7</v>
      </c>
      <c r="N781" s="242"/>
      <c r="O781" s="242"/>
      <c r="P781" s="242"/>
      <c r="Q781" s="228">
        <v>374</v>
      </c>
      <c r="R781" s="228">
        <v>374</v>
      </c>
      <c r="S781" s="228" t="s">
        <v>1549</v>
      </c>
      <c r="T781" s="228">
        <v>1</v>
      </c>
      <c r="U781" s="228" t="s">
        <v>296</v>
      </c>
      <c r="V781" s="241">
        <v>2018</v>
      </c>
      <c r="W781" s="228"/>
      <c r="X781" s="242"/>
      <c r="Y781" s="228"/>
      <c r="Z781" s="228"/>
      <c r="AA781" s="228"/>
      <c r="AB781" s="228"/>
      <c r="AC781" s="228"/>
      <c r="AD781" s="228"/>
      <c r="AE781" s="242"/>
      <c r="AF781" s="242"/>
      <c r="AG781" s="244"/>
      <c r="AH781" s="150"/>
    </row>
    <row r="782" spans="1:34" ht="25.7" customHeight="1">
      <c r="A782" s="1413"/>
      <c r="B782" s="914"/>
      <c r="C782" s="242" t="s">
        <v>331</v>
      </c>
      <c r="D782" s="242"/>
      <c r="E782" s="300" t="s">
        <v>10615</v>
      </c>
      <c r="F782" s="242" t="s">
        <v>331</v>
      </c>
      <c r="G782" s="242"/>
      <c r="H782" s="242" t="s">
        <v>331</v>
      </c>
      <c r="I782" s="228"/>
      <c r="J782" s="228"/>
      <c r="K782" s="228">
        <v>1598</v>
      </c>
      <c r="L782" s="228">
        <v>444</v>
      </c>
      <c r="M782" s="244">
        <v>444</v>
      </c>
      <c r="N782" s="242"/>
      <c r="O782" s="242"/>
      <c r="P782" s="242"/>
      <c r="Q782" s="228">
        <v>374</v>
      </c>
      <c r="R782" s="228">
        <v>374</v>
      </c>
      <c r="S782" s="228" t="s">
        <v>1549</v>
      </c>
      <c r="T782" s="228">
        <v>1</v>
      </c>
      <c r="U782" s="228" t="s">
        <v>296</v>
      </c>
      <c r="V782" s="241">
        <v>1995</v>
      </c>
      <c r="W782" s="228"/>
      <c r="X782" s="242"/>
      <c r="Y782" s="228"/>
      <c r="Z782" s="228"/>
      <c r="AA782" s="228"/>
      <c r="AB782" s="228"/>
      <c r="AC782" s="228"/>
      <c r="AD782" s="228"/>
      <c r="AE782" s="242"/>
      <c r="AF782" s="242"/>
      <c r="AG782" s="244"/>
      <c r="AH782" s="150"/>
    </row>
    <row r="783" spans="1:34" ht="25.7" customHeight="1">
      <c r="A783" s="1413"/>
      <c r="B783" s="914"/>
      <c r="C783" s="242" t="s">
        <v>331</v>
      </c>
      <c r="D783" s="242"/>
      <c r="E783" s="300" t="s">
        <v>9370</v>
      </c>
      <c r="F783" s="242" t="s">
        <v>331</v>
      </c>
      <c r="G783" s="242" t="s">
        <v>331</v>
      </c>
      <c r="H783" s="242" t="s">
        <v>331</v>
      </c>
      <c r="I783" s="228"/>
      <c r="J783" s="228"/>
      <c r="K783" s="228">
        <v>1000</v>
      </c>
      <c r="L783" s="228">
        <v>382</v>
      </c>
      <c r="M783" s="244">
        <v>382</v>
      </c>
      <c r="N783" s="242"/>
      <c r="O783" s="242"/>
      <c r="P783" s="242"/>
      <c r="Q783" s="228">
        <v>374</v>
      </c>
      <c r="R783" s="228">
        <v>374</v>
      </c>
      <c r="S783" s="228" t="s">
        <v>1549</v>
      </c>
      <c r="T783" s="228">
        <v>1</v>
      </c>
      <c r="U783" s="228" t="s">
        <v>296</v>
      </c>
      <c r="V783" s="241">
        <v>2017</v>
      </c>
      <c r="W783" s="228"/>
      <c r="X783" s="242"/>
      <c r="Y783" s="228"/>
      <c r="Z783" s="228"/>
      <c r="AA783" s="228"/>
      <c r="AB783" s="228"/>
      <c r="AC783" s="228"/>
      <c r="AD783" s="228"/>
      <c r="AE783" s="242"/>
      <c r="AF783" s="242"/>
      <c r="AG783" s="244"/>
      <c r="AH783" s="150"/>
    </row>
    <row r="784" spans="1:34" ht="25.7" customHeight="1">
      <c r="A784" s="1413"/>
      <c r="B784" s="914"/>
      <c r="C784" s="242" t="s">
        <v>331</v>
      </c>
      <c r="D784" s="242"/>
      <c r="E784" s="300" t="s">
        <v>10616</v>
      </c>
      <c r="F784" s="242" t="s">
        <v>331</v>
      </c>
      <c r="G784" s="242" t="s">
        <v>331</v>
      </c>
      <c r="H784" s="242" t="s">
        <v>331</v>
      </c>
      <c r="I784" s="228"/>
      <c r="J784" s="228"/>
      <c r="K784" s="228">
        <v>352</v>
      </c>
      <c r="L784" s="228">
        <v>352</v>
      </c>
      <c r="M784" s="244">
        <v>352</v>
      </c>
      <c r="N784" s="242"/>
      <c r="O784" s="242"/>
      <c r="P784" s="242"/>
      <c r="Q784" s="228">
        <v>374</v>
      </c>
      <c r="R784" s="228">
        <v>374</v>
      </c>
      <c r="S784" s="228" t="s">
        <v>1549</v>
      </c>
      <c r="T784" s="228">
        <v>1</v>
      </c>
      <c r="U784" s="228" t="s">
        <v>296</v>
      </c>
      <c r="V784" s="241">
        <v>2005</v>
      </c>
      <c r="W784" s="228"/>
      <c r="X784" s="242"/>
      <c r="Y784" s="228"/>
      <c r="Z784" s="228"/>
      <c r="AA784" s="228"/>
      <c r="AB784" s="228"/>
      <c r="AC784" s="228"/>
      <c r="AD784" s="228"/>
      <c r="AE784" s="242"/>
      <c r="AF784" s="242"/>
      <c r="AG784" s="244"/>
      <c r="AH784" s="150"/>
    </row>
    <row r="785" spans="1:34" ht="25.7" customHeight="1">
      <c r="A785" s="1413"/>
      <c r="B785" s="914"/>
      <c r="C785" s="242" t="s">
        <v>331</v>
      </c>
      <c r="D785" s="242"/>
      <c r="E785" s="300" t="s">
        <v>10617</v>
      </c>
      <c r="F785" s="242" t="s">
        <v>331</v>
      </c>
      <c r="G785" s="242" t="s">
        <v>331</v>
      </c>
      <c r="H785" s="242" t="s">
        <v>331</v>
      </c>
      <c r="I785" s="228"/>
      <c r="J785" s="228"/>
      <c r="K785" s="228">
        <v>1600</v>
      </c>
      <c r="L785" s="228">
        <v>493</v>
      </c>
      <c r="M785" s="244">
        <v>493</v>
      </c>
      <c r="N785" s="242"/>
      <c r="O785" s="242"/>
      <c r="P785" s="242"/>
      <c r="Q785" s="228">
        <v>374</v>
      </c>
      <c r="R785" s="228">
        <v>374</v>
      </c>
      <c r="S785" s="228" t="s">
        <v>1549</v>
      </c>
      <c r="T785" s="228">
        <v>1</v>
      </c>
      <c r="U785" s="228" t="s">
        <v>296</v>
      </c>
      <c r="V785" s="241">
        <v>2018</v>
      </c>
      <c r="W785" s="228"/>
      <c r="X785" s="242"/>
      <c r="Y785" s="228"/>
      <c r="Z785" s="228"/>
      <c r="AA785" s="228"/>
      <c r="AB785" s="228"/>
      <c r="AC785" s="228"/>
      <c r="AD785" s="228"/>
      <c r="AE785" s="242"/>
      <c r="AF785" s="242"/>
      <c r="AG785" s="244"/>
      <c r="AH785" s="150"/>
    </row>
    <row r="786" spans="1:34" ht="25.7" customHeight="1">
      <c r="A786" s="1413"/>
      <c r="B786" s="914"/>
      <c r="C786" s="242" t="s">
        <v>331</v>
      </c>
      <c r="D786" s="242"/>
      <c r="E786" s="300" t="s">
        <v>10618</v>
      </c>
      <c r="F786" s="242" t="s">
        <v>331</v>
      </c>
      <c r="G786" s="242" t="s">
        <v>331</v>
      </c>
      <c r="H786" s="242" t="s">
        <v>331</v>
      </c>
      <c r="I786" s="228"/>
      <c r="J786" s="228"/>
      <c r="K786" s="228">
        <v>374</v>
      </c>
      <c r="L786" s="228">
        <v>374</v>
      </c>
      <c r="M786" s="244">
        <v>374</v>
      </c>
      <c r="N786" s="242"/>
      <c r="O786" s="242"/>
      <c r="P786" s="242"/>
      <c r="Q786" s="228">
        <v>374</v>
      </c>
      <c r="R786" s="228">
        <v>374</v>
      </c>
      <c r="S786" s="228" t="s">
        <v>1549</v>
      </c>
      <c r="T786" s="228">
        <v>1</v>
      </c>
      <c r="U786" s="228" t="s">
        <v>296</v>
      </c>
      <c r="V786" s="241">
        <v>2016</v>
      </c>
      <c r="W786" s="228"/>
      <c r="X786" s="242"/>
      <c r="Y786" s="228"/>
      <c r="Z786" s="228"/>
      <c r="AA786" s="228"/>
      <c r="AB786" s="228"/>
      <c r="AC786" s="228"/>
      <c r="AD786" s="228"/>
      <c r="AE786" s="242"/>
      <c r="AF786" s="242"/>
      <c r="AG786" s="376"/>
      <c r="AH786" s="150"/>
    </row>
    <row r="787" spans="1:34" ht="25.7" customHeight="1">
      <c r="A787" s="1413"/>
      <c r="B787" s="914"/>
      <c r="C787" s="242" t="s">
        <v>331</v>
      </c>
      <c r="D787" s="242"/>
      <c r="E787" s="300" t="s">
        <v>10619</v>
      </c>
      <c r="F787" s="242" t="s">
        <v>331</v>
      </c>
      <c r="G787" s="242" t="s">
        <v>331</v>
      </c>
      <c r="H787" s="242" t="s">
        <v>331</v>
      </c>
      <c r="I787" s="228"/>
      <c r="J787" s="228"/>
      <c r="K787" s="228">
        <v>4248</v>
      </c>
      <c r="L787" s="228">
        <v>298</v>
      </c>
      <c r="M787" s="244">
        <v>298</v>
      </c>
      <c r="N787" s="242"/>
      <c r="O787" s="242"/>
      <c r="P787" s="242"/>
      <c r="Q787" s="228">
        <v>374</v>
      </c>
      <c r="R787" s="228">
        <v>374</v>
      </c>
      <c r="S787" s="228" t="s">
        <v>1549</v>
      </c>
      <c r="T787" s="228">
        <v>1</v>
      </c>
      <c r="U787" s="228" t="s">
        <v>296</v>
      </c>
      <c r="V787" s="241">
        <v>2010</v>
      </c>
      <c r="W787" s="228"/>
      <c r="X787" s="242"/>
      <c r="Y787" s="228"/>
      <c r="Z787" s="228"/>
      <c r="AA787" s="228"/>
      <c r="AB787" s="228"/>
      <c r="AC787" s="228"/>
      <c r="AD787" s="228"/>
      <c r="AE787" s="242"/>
      <c r="AF787" s="242"/>
      <c r="AG787" s="244"/>
      <c r="AH787" s="150"/>
    </row>
    <row r="788" spans="1:34" ht="25.7" customHeight="1">
      <c r="A788" s="1413"/>
      <c r="B788" s="914"/>
      <c r="C788" s="242" t="s">
        <v>331</v>
      </c>
      <c r="D788" s="242"/>
      <c r="E788" s="300" t="s">
        <v>10620</v>
      </c>
      <c r="F788" s="242" t="s">
        <v>331</v>
      </c>
      <c r="G788" s="242"/>
      <c r="H788" s="242" t="s">
        <v>331</v>
      </c>
      <c r="I788" s="228"/>
      <c r="J788" s="228"/>
      <c r="K788" s="228">
        <v>579</v>
      </c>
      <c r="L788" s="228">
        <v>380</v>
      </c>
      <c r="M788" s="244">
        <v>380</v>
      </c>
      <c r="N788" s="242"/>
      <c r="O788" s="242"/>
      <c r="P788" s="242"/>
      <c r="Q788" s="228">
        <v>374</v>
      </c>
      <c r="R788" s="228">
        <v>374</v>
      </c>
      <c r="S788" s="228" t="s">
        <v>1549</v>
      </c>
      <c r="T788" s="228">
        <v>1</v>
      </c>
      <c r="U788" s="228" t="s">
        <v>296</v>
      </c>
      <c r="V788" s="241">
        <v>2000</v>
      </c>
      <c r="W788" s="228"/>
      <c r="X788" s="242"/>
      <c r="Y788" s="228"/>
      <c r="Z788" s="228"/>
      <c r="AA788" s="228"/>
      <c r="AB788" s="228"/>
      <c r="AC788" s="228"/>
      <c r="AD788" s="228"/>
      <c r="AE788" s="242"/>
      <c r="AF788" s="242"/>
      <c r="AG788" s="244"/>
      <c r="AH788" s="150"/>
    </row>
    <row r="789" spans="1:34" ht="25.7" customHeight="1">
      <c r="A789" s="1413"/>
      <c r="B789" s="914"/>
      <c r="C789" s="242" t="s">
        <v>331</v>
      </c>
      <c r="D789" s="242"/>
      <c r="E789" s="300" t="s">
        <v>10621</v>
      </c>
      <c r="F789" s="242" t="s">
        <v>331</v>
      </c>
      <c r="G789" s="242" t="s">
        <v>331</v>
      </c>
      <c r="H789" s="242" t="s">
        <v>331</v>
      </c>
      <c r="I789" s="228"/>
      <c r="J789" s="228"/>
      <c r="K789" s="228">
        <v>1950</v>
      </c>
      <c r="L789" s="228">
        <v>494</v>
      </c>
      <c r="M789" s="244">
        <v>494</v>
      </c>
      <c r="N789" s="242"/>
      <c r="O789" s="242"/>
      <c r="P789" s="242"/>
      <c r="Q789" s="228">
        <v>374</v>
      </c>
      <c r="R789" s="228">
        <v>374</v>
      </c>
      <c r="S789" s="228" t="s">
        <v>1549</v>
      </c>
      <c r="T789" s="228">
        <v>1</v>
      </c>
      <c r="U789" s="228" t="s">
        <v>296</v>
      </c>
      <c r="V789" s="241">
        <v>2018</v>
      </c>
      <c r="W789" s="228"/>
      <c r="X789" s="242"/>
      <c r="Y789" s="228"/>
      <c r="Z789" s="228"/>
      <c r="AA789" s="228"/>
      <c r="AB789" s="228"/>
      <c r="AC789" s="228"/>
      <c r="AD789" s="228"/>
      <c r="AE789" s="242"/>
      <c r="AF789" s="242"/>
      <c r="AG789" s="244"/>
      <c r="AH789" s="150"/>
    </row>
    <row r="790" spans="1:34" ht="25.7" customHeight="1">
      <c r="A790" s="1413"/>
      <c r="B790" s="914"/>
      <c r="C790" s="242" t="s">
        <v>331</v>
      </c>
      <c r="D790" s="242"/>
      <c r="E790" s="300" t="s">
        <v>10622</v>
      </c>
      <c r="F790" s="242" t="s">
        <v>331</v>
      </c>
      <c r="G790" s="242" t="s">
        <v>331</v>
      </c>
      <c r="H790" s="242" t="s">
        <v>331</v>
      </c>
      <c r="I790" s="228"/>
      <c r="J790" s="228"/>
      <c r="K790" s="228">
        <v>2453</v>
      </c>
      <c r="L790" s="228">
        <v>305</v>
      </c>
      <c r="M790" s="244">
        <v>305.02</v>
      </c>
      <c r="N790" s="242"/>
      <c r="O790" s="242"/>
      <c r="P790" s="242"/>
      <c r="Q790" s="228">
        <v>374</v>
      </c>
      <c r="R790" s="228">
        <v>374</v>
      </c>
      <c r="S790" s="228" t="s">
        <v>1549</v>
      </c>
      <c r="T790" s="228">
        <v>1</v>
      </c>
      <c r="U790" s="228" t="s">
        <v>296</v>
      </c>
      <c r="V790" s="241">
        <v>1999</v>
      </c>
      <c r="W790" s="228"/>
      <c r="X790" s="242"/>
      <c r="Y790" s="228"/>
      <c r="Z790" s="228"/>
      <c r="AA790" s="228"/>
      <c r="AB790" s="228"/>
      <c r="AC790" s="228"/>
      <c r="AD790" s="228"/>
      <c r="AE790" s="242"/>
      <c r="AF790" s="242"/>
      <c r="AG790" s="244"/>
      <c r="AH790" s="150"/>
    </row>
    <row r="791" spans="1:34" ht="25.7" customHeight="1">
      <c r="A791" s="1413"/>
      <c r="B791" s="914"/>
      <c r="C791" s="242" t="s">
        <v>331</v>
      </c>
      <c r="D791" s="242"/>
      <c r="E791" s="300" t="s">
        <v>10623</v>
      </c>
      <c r="F791" s="242" t="s">
        <v>331</v>
      </c>
      <c r="G791" s="242" t="s">
        <v>331</v>
      </c>
      <c r="H791" s="242" t="s">
        <v>331</v>
      </c>
      <c r="I791" s="228"/>
      <c r="J791" s="228"/>
      <c r="K791" s="228">
        <v>1000</v>
      </c>
      <c r="L791" s="228">
        <v>432</v>
      </c>
      <c r="M791" s="244">
        <v>432</v>
      </c>
      <c r="N791" s="242"/>
      <c r="O791" s="242"/>
      <c r="P791" s="242"/>
      <c r="Q791" s="228">
        <v>374</v>
      </c>
      <c r="R791" s="228">
        <v>374</v>
      </c>
      <c r="S791" s="228" t="s">
        <v>1549</v>
      </c>
      <c r="T791" s="228">
        <v>1</v>
      </c>
      <c r="U791" s="228" t="s">
        <v>296</v>
      </c>
      <c r="V791" s="241">
        <v>2016</v>
      </c>
      <c r="W791" s="228"/>
      <c r="X791" s="242"/>
      <c r="Y791" s="228"/>
      <c r="Z791" s="228"/>
      <c r="AA791" s="228"/>
      <c r="AB791" s="228"/>
      <c r="AC791" s="228"/>
      <c r="AD791" s="228"/>
      <c r="AE791" s="242"/>
      <c r="AF791" s="242"/>
      <c r="AG791" s="244"/>
      <c r="AH791" s="150"/>
    </row>
    <row r="792" spans="1:34" ht="25.7" customHeight="1">
      <c r="A792" s="1413"/>
      <c r="B792" s="914"/>
      <c r="C792" s="242" t="s">
        <v>331</v>
      </c>
      <c r="D792" s="242"/>
      <c r="E792" s="300" t="s">
        <v>10624</v>
      </c>
      <c r="F792" s="242" t="s">
        <v>331</v>
      </c>
      <c r="G792" s="242" t="s">
        <v>331</v>
      </c>
      <c r="H792" s="242" t="s">
        <v>331</v>
      </c>
      <c r="I792" s="228"/>
      <c r="J792" s="228"/>
      <c r="K792" s="228">
        <v>1000</v>
      </c>
      <c r="L792" s="228">
        <v>360</v>
      </c>
      <c r="M792" s="244">
        <v>360</v>
      </c>
      <c r="N792" s="242"/>
      <c r="O792" s="242"/>
      <c r="P792" s="242"/>
      <c r="Q792" s="228">
        <v>374</v>
      </c>
      <c r="R792" s="228">
        <v>374</v>
      </c>
      <c r="S792" s="228" t="s">
        <v>1549</v>
      </c>
      <c r="T792" s="228">
        <v>1</v>
      </c>
      <c r="U792" s="228" t="s">
        <v>296</v>
      </c>
      <c r="V792" s="241">
        <v>2017</v>
      </c>
      <c r="W792" s="228"/>
      <c r="X792" s="242"/>
      <c r="Y792" s="228"/>
      <c r="Z792" s="228"/>
      <c r="AA792" s="228"/>
      <c r="AB792" s="228"/>
      <c r="AC792" s="228"/>
      <c r="AD792" s="228"/>
      <c r="AE792" s="242"/>
      <c r="AF792" s="242"/>
      <c r="AG792" s="244"/>
      <c r="AH792" s="150"/>
    </row>
    <row r="793" spans="1:34" ht="25.7" customHeight="1">
      <c r="A793" s="1413"/>
      <c r="B793" s="914"/>
      <c r="C793" s="242" t="s">
        <v>331</v>
      </c>
      <c r="D793" s="242"/>
      <c r="E793" s="243" t="s">
        <v>10625</v>
      </c>
      <c r="F793" s="242" t="s">
        <v>331</v>
      </c>
      <c r="G793" s="242" t="s">
        <v>331</v>
      </c>
      <c r="H793" s="242" t="s">
        <v>331</v>
      </c>
      <c r="I793" s="228"/>
      <c r="J793" s="228"/>
      <c r="K793" s="244">
        <v>1000</v>
      </c>
      <c r="L793" s="244">
        <v>432</v>
      </c>
      <c r="M793" s="244">
        <v>432</v>
      </c>
      <c r="N793" s="242"/>
      <c r="O793" s="242"/>
      <c r="P793" s="242"/>
      <c r="Q793" s="244">
        <v>374</v>
      </c>
      <c r="R793" s="244">
        <v>374</v>
      </c>
      <c r="S793" s="244" t="s">
        <v>1549</v>
      </c>
      <c r="T793" s="228">
        <v>1</v>
      </c>
      <c r="U793" s="228" t="s">
        <v>296</v>
      </c>
      <c r="V793" s="241">
        <v>2016</v>
      </c>
      <c r="W793" s="228"/>
      <c r="X793" s="242"/>
      <c r="Y793" s="228"/>
      <c r="Z793" s="228"/>
      <c r="AA793" s="228"/>
      <c r="AB793" s="228"/>
      <c r="AC793" s="228"/>
      <c r="AD793" s="228"/>
      <c r="AE793" s="242"/>
      <c r="AF793" s="242"/>
      <c r="AG793" s="244"/>
      <c r="AH793" s="150"/>
    </row>
    <row r="794" spans="1:34" ht="25.7" customHeight="1">
      <c r="A794" s="1413"/>
      <c r="B794" s="914"/>
      <c r="C794" s="242" t="s">
        <v>331</v>
      </c>
      <c r="D794" s="242"/>
      <c r="E794" s="243" t="s">
        <v>10626</v>
      </c>
      <c r="F794" s="242" t="s">
        <v>331</v>
      </c>
      <c r="G794" s="242" t="s">
        <v>331</v>
      </c>
      <c r="H794" s="242" t="s">
        <v>331</v>
      </c>
      <c r="I794" s="228"/>
      <c r="J794" s="228"/>
      <c r="K794" s="244">
        <v>1126</v>
      </c>
      <c r="L794" s="244">
        <v>444.85</v>
      </c>
      <c r="M794" s="244">
        <v>444.85</v>
      </c>
      <c r="N794" s="242"/>
      <c r="O794" s="242"/>
      <c r="P794" s="242"/>
      <c r="Q794" s="244">
        <v>374</v>
      </c>
      <c r="R794" s="244">
        <v>374</v>
      </c>
      <c r="S794" s="244" t="s">
        <v>1549</v>
      </c>
      <c r="T794" s="228">
        <v>1</v>
      </c>
      <c r="U794" s="228" t="s">
        <v>296</v>
      </c>
      <c r="V794" s="241">
        <v>2018</v>
      </c>
      <c r="W794" s="228"/>
      <c r="X794" s="242"/>
      <c r="Y794" s="228"/>
      <c r="Z794" s="228"/>
      <c r="AA794" s="228"/>
      <c r="AB794" s="228"/>
      <c r="AC794" s="228"/>
      <c r="AD794" s="228"/>
      <c r="AE794" s="242"/>
      <c r="AF794" s="242"/>
      <c r="AG794" s="244"/>
      <c r="AH794" s="150"/>
    </row>
    <row r="795" spans="1:34" ht="25.7" customHeight="1">
      <c r="A795" s="133"/>
      <c r="B795" s="914"/>
      <c r="C795" s="242" t="s">
        <v>331</v>
      </c>
      <c r="D795" s="242"/>
      <c r="E795" s="243" t="s">
        <v>10627</v>
      </c>
      <c r="F795" s="242" t="s">
        <v>331</v>
      </c>
      <c r="G795" s="241" t="s">
        <v>331</v>
      </c>
      <c r="H795" s="242" t="s">
        <v>331</v>
      </c>
      <c r="I795" s="241"/>
      <c r="J795" s="241"/>
      <c r="K795" s="244">
        <v>851</v>
      </c>
      <c r="L795" s="244">
        <v>497.65</v>
      </c>
      <c r="M795" s="244">
        <v>497.65</v>
      </c>
      <c r="N795" s="241"/>
      <c r="O795" s="241"/>
      <c r="P795" s="241"/>
      <c r="Q795" s="244">
        <v>374</v>
      </c>
      <c r="R795" s="244">
        <v>374</v>
      </c>
      <c r="S795" s="244" t="s">
        <v>1549</v>
      </c>
      <c r="T795" s="228">
        <v>1</v>
      </c>
      <c r="U795" s="228" t="s">
        <v>296</v>
      </c>
      <c r="V795" s="241">
        <v>2018</v>
      </c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4"/>
      <c r="AH795" s="150"/>
    </row>
    <row r="796" spans="1:34" ht="25.7" customHeight="1">
      <c r="A796" s="133"/>
      <c r="B796" s="914"/>
      <c r="C796" s="242" t="s">
        <v>331</v>
      </c>
      <c r="D796" s="242"/>
      <c r="E796" s="243" t="s">
        <v>10628</v>
      </c>
      <c r="F796" s="242" t="s">
        <v>331</v>
      </c>
      <c r="G796" s="241" t="s">
        <v>331</v>
      </c>
      <c r="H796" s="242" t="s">
        <v>331</v>
      </c>
      <c r="I796" s="241"/>
      <c r="J796" s="241"/>
      <c r="K796" s="244">
        <v>393.75</v>
      </c>
      <c r="L796" s="244">
        <v>393.75</v>
      </c>
      <c r="M796" s="244">
        <v>393.75</v>
      </c>
      <c r="N796" s="241"/>
      <c r="O796" s="241"/>
      <c r="P796" s="241"/>
      <c r="Q796" s="244">
        <v>374</v>
      </c>
      <c r="R796" s="244">
        <v>374</v>
      </c>
      <c r="S796" s="244" t="s">
        <v>1549</v>
      </c>
      <c r="T796" s="228">
        <v>1</v>
      </c>
      <c r="U796" s="228" t="s">
        <v>296</v>
      </c>
      <c r="V796" s="241">
        <v>1998</v>
      </c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4"/>
      <c r="AH796" s="150"/>
    </row>
    <row r="797" spans="1:34" ht="25.7" customHeight="1">
      <c r="A797" s="133"/>
      <c r="B797" s="914"/>
      <c r="C797" s="241" t="s">
        <v>331</v>
      </c>
      <c r="D797" s="241"/>
      <c r="E797" s="243" t="s">
        <v>10629</v>
      </c>
      <c r="F797" s="242" t="s">
        <v>331</v>
      </c>
      <c r="G797" s="241" t="s">
        <v>331</v>
      </c>
      <c r="H797" s="242" t="s">
        <v>331</v>
      </c>
      <c r="I797" s="241"/>
      <c r="J797" s="241"/>
      <c r="K797" s="244">
        <v>1000</v>
      </c>
      <c r="L797" s="244">
        <v>432</v>
      </c>
      <c r="M797" s="244">
        <v>432</v>
      </c>
      <c r="N797" s="241"/>
      <c r="O797" s="241"/>
      <c r="P797" s="241"/>
      <c r="Q797" s="244">
        <v>374</v>
      </c>
      <c r="R797" s="244">
        <v>374</v>
      </c>
      <c r="S797" s="244" t="s">
        <v>1549</v>
      </c>
      <c r="T797" s="244">
        <v>1</v>
      </c>
      <c r="U797" s="228" t="s">
        <v>296</v>
      </c>
      <c r="V797" s="241">
        <v>2016</v>
      </c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4"/>
      <c r="AH797" s="150"/>
    </row>
    <row r="798" spans="1:34" ht="25.7" customHeight="1">
      <c r="A798" s="133"/>
      <c r="B798" s="914"/>
      <c r="C798" s="241" t="s">
        <v>331</v>
      </c>
      <c r="D798" s="241"/>
      <c r="E798" s="243" t="s">
        <v>10630</v>
      </c>
      <c r="F798" s="241" t="s">
        <v>331</v>
      </c>
      <c r="G798" s="241" t="s">
        <v>331</v>
      </c>
      <c r="H798" s="241" t="s">
        <v>331</v>
      </c>
      <c r="I798" s="241"/>
      <c r="J798" s="241"/>
      <c r="K798" s="244">
        <v>1000</v>
      </c>
      <c r="L798" s="244">
        <v>376</v>
      </c>
      <c r="M798" s="244">
        <v>376</v>
      </c>
      <c r="N798" s="241"/>
      <c r="O798" s="241"/>
      <c r="P798" s="241"/>
      <c r="Q798" s="244">
        <v>374</v>
      </c>
      <c r="R798" s="244">
        <v>374</v>
      </c>
      <c r="S798" s="228" t="s">
        <v>1549</v>
      </c>
      <c r="T798" s="244">
        <v>1</v>
      </c>
      <c r="U798" s="228" t="s">
        <v>296</v>
      </c>
      <c r="V798" s="241">
        <v>2016</v>
      </c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4"/>
      <c r="AH798" s="150"/>
    </row>
    <row r="799" spans="1:34" ht="25.7" customHeight="1">
      <c r="A799" s="133"/>
      <c r="B799" s="914"/>
      <c r="C799" s="241" t="s">
        <v>331</v>
      </c>
      <c r="D799" s="241"/>
      <c r="E799" s="243" t="s">
        <v>10631</v>
      </c>
      <c r="F799" s="241" t="s">
        <v>331</v>
      </c>
      <c r="G799" s="241" t="s">
        <v>331</v>
      </c>
      <c r="H799" s="241" t="s">
        <v>331</v>
      </c>
      <c r="I799" s="241"/>
      <c r="J799" s="241"/>
      <c r="K799" s="244">
        <v>1000</v>
      </c>
      <c r="L799" s="244">
        <v>380</v>
      </c>
      <c r="M799" s="244">
        <v>380</v>
      </c>
      <c r="N799" s="241"/>
      <c r="O799" s="241"/>
      <c r="P799" s="241"/>
      <c r="Q799" s="244">
        <v>374</v>
      </c>
      <c r="R799" s="244">
        <v>374</v>
      </c>
      <c r="S799" s="228" t="s">
        <v>1549</v>
      </c>
      <c r="T799" s="244">
        <v>1</v>
      </c>
      <c r="U799" s="228" t="s">
        <v>296</v>
      </c>
      <c r="V799" s="241">
        <v>2014</v>
      </c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4"/>
      <c r="AH799" s="150"/>
    </row>
    <row r="800" spans="1:34" ht="25.7" customHeight="1">
      <c r="A800" s="164"/>
      <c r="B800" s="914"/>
      <c r="C800" s="241" t="s">
        <v>331</v>
      </c>
      <c r="D800" s="241"/>
      <c r="E800" s="243" t="s">
        <v>9366</v>
      </c>
      <c r="F800" s="241" t="s">
        <v>331</v>
      </c>
      <c r="G800" s="241" t="s">
        <v>331</v>
      </c>
      <c r="H800" s="241" t="s">
        <v>331</v>
      </c>
      <c r="I800" s="241"/>
      <c r="J800" s="241"/>
      <c r="K800" s="244">
        <v>879</v>
      </c>
      <c r="L800" s="244">
        <v>497.65</v>
      </c>
      <c r="M800" s="244">
        <v>497.65</v>
      </c>
      <c r="N800" s="241"/>
      <c r="O800" s="241"/>
      <c r="P800" s="241"/>
      <c r="Q800" s="244">
        <v>300</v>
      </c>
      <c r="R800" s="244">
        <v>300</v>
      </c>
      <c r="S800" s="228" t="s">
        <v>1564</v>
      </c>
      <c r="T800" s="244">
        <v>1</v>
      </c>
      <c r="U800" s="228" t="s">
        <v>296</v>
      </c>
      <c r="V800" s="241">
        <v>2019</v>
      </c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4"/>
      <c r="AH800" s="150"/>
    </row>
    <row r="801" spans="1:34" ht="25.7" customHeight="1">
      <c r="A801" s="164"/>
      <c r="B801" s="914"/>
      <c r="C801" s="241" t="s">
        <v>331</v>
      </c>
      <c r="D801" s="241"/>
      <c r="E801" s="243" t="s">
        <v>11942</v>
      </c>
      <c r="F801" s="241" t="s">
        <v>331</v>
      </c>
      <c r="G801" s="241" t="s">
        <v>331</v>
      </c>
      <c r="H801" s="241" t="s">
        <v>331</v>
      </c>
      <c r="I801" s="241"/>
      <c r="J801" s="241"/>
      <c r="K801" s="244">
        <v>2339</v>
      </c>
      <c r="L801" s="244">
        <v>458.4</v>
      </c>
      <c r="M801" s="244">
        <v>458.4</v>
      </c>
      <c r="N801" s="241"/>
      <c r="O801" s="241"/>
      <c r="P801" s="241"/>
      <c r="Q801" s="244">
        <v>300</v>
      </c>
      <c r="R801" s="244">
        <v>300</v>
      </c>
      <c r="S801" s="228" t="s">
        <v>1564</v>
      </c>
      <c r="T801" s="244">
        <v>1</v>
      </c>
      <c r="U801" s="228" t="s">
        <v>296</v>
      </c>
      <c r="V801" s="241">
        <v>2020</v>
      </c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4"/>
      <c r="AH801" s="150"/>
    </row>
    <row r="802" spans="1:34" ht="25.7" customHeight="1">
      <c r="A802" s="164"/>
      <c r="B802" s="914"/>
      <c r="C802" s="241" t="s">
        <v>331</v>
      </c>
      <c r="D802" s="241"/>
      <c r="E802" s="243" t="s">
        <v>12980</v>
      </c>
      <c r="F802" s="241" t="s">
        <v>331</v>
      </c>
      <c r="G802" s="241" t="s">
        <v>331</v>
      </c>
      <c r="H802" s="241" t="s">
        <v>331</v>
      </c>
      <c r="I802" s="241"/>
      <c r="J802" s="241"/>
      <c r="K802" s="244">
        <v>2178</v>
      </c>
      <c r="L802" s="244">
        <v>470</v>
      </c>
      <c r="M802" s="244">
        <v>468</v>
      </c>
      <c r="N802" s="241">
        <v>300</v>
      </c>
      <c r="O802" s="241">
        <v>300</v>
      </c>
      <c r="P802" s="241" t="s">
        <v>1564</v>
      </c>
      <c r="Q802" s="244">
        <v>300</v>
      </c>
      <c r="R802" s="244">
        <v>300</v>
      </c>
      <c r="S802" s="228" t="s">
        <v>1564</v>
      </c>
      <c r="T802" s="244">
        <v>1</v>
      </c>
      <c r="U802" s="228" t="s">
        <v>12477</v>
      </c>
      <c r="V802" s="241">
        <v>2021</v>
      </c>
      <c r="W802" s="241">
        <v>2019</v>
      </c>
      <c r="X802" s="241">
        <v>300</v>
      </c>
      <c r="Y802" s="241" t="s">
        <v>296</v>
      </c>
      <c r="Z802" s="241" t="s">
        <v>1529</v>
      </c>
      <c r="AA802" s="241" t="s">
        <v>1529</v>
      </c>
      <c r="AB802" s="241">
        <v>2019</v>
      </c>
      <c r="AC802" s="241">
        <v>300</v>
      </c>
      <c r="AD802" s="241" t="s">
        <v>296</v>
      </c>
      <c r="AE802" s="241" t="s">
        <v>1529</v>
      </c>
      <c r="AF802" s="241">
        <v>2019</v>
      </c>
      <c r="AG802" s="244"/>
      <c r="AH802" s="150"/>
    </row>
    <row r="803" spans="1:34" ht="25.7" customHeight="1">
      <c r="A803" s="164"/>
      <c r="B803" s="914"/>
      <c r="C803" s="241" t="s">
        <v>649</v>
      </c>
      <c r="D803" s="241"/>
      <c r="E803" s="243" t="s">
        <v>1576</v>
      </c>
      <c r="F803" s="241" t="s">
        <v>649</v>
      </c>
      <c r="G803" s="241" t="s">
        <v>331</v>
      </c>
      <c r="H803" s="241" t="s">
        <v>649</v>
      </c>
      <c r="I803" s="241"/>
      <c r="J803" s="241"/>
      <c r="K803" s="244">
        <v>3365</v>
      </c>
      <c r="L803" s="244">
        <v>515</v>
      </c>
      <c r="M803" s="244">
        <v>512</v>
      </c>
      <c r="N803" s="241">
        <v>300</v>
      </c>
      <c r="O803" s="241">
        <v>300</v>
      </c>
      <c r="P803" s="241" t="s">
        <v>1564</v>
      </c>
      <c r="Q803" s="244">
        <v>432</v>
      </c>
      <c r="R803" s="244">
        <v>432</v>
      </c>
      <c r="S803" s="228" t="s">
        <v>1564</v>
      </c>
      <c r="T803" s="244">
        <v>1</v>
      </c>
      <c r="U803" s="228" t="s">
        <v>296</v>
      </c>
      <c r="V803" s="241">
        <v>2001</v>
      </c>
      <c r="W803" s="241">
        <v>2020</v>
      </c>
      <c r="X803" s="241">
        <v>250</v>
      </c>
      <c r="Y803" s="241" t="s">
        <v>296</v>
      </c>
      <c r="Z803" s="241" t="s">
        <v>1529</v>
      </c>
      <c r="AA803" s="241" t="s">
        <v>1529</v>
      </c>
      <c r="AB803" s="241">
        <v>2020</v>
      </c>
      <c r="AC803" s="241">
        <v>250</v>
      </c>
      <c r="AD803" s="241" t="s">
        <v>296</v>
      </c>
      <c r="AE803" s="241" t="s">
        <v>1529</v>
      </c>
      <c r="AF803" s="241">
        <v>2020</v>
      </c>
      <c r="AG803" s="244"/>
      <c r="AH803" s="150"/>
    </row>
    <row r="804" spans="1:34" ht="25.7" customHeight="1">
      <c r="A804" s="164"/>
      <c r="B804" s="914"/>
      <c r="C804" s="241" t="s">
        <v>649</v>
      </c>
      <c r="D804" s="241"/>
      <c r="E804" s="243" t="s">
        <v>1577</v>
      </c>
      <c r="F804" s="241" t="s">
        <v>649</v>
      </c>
      <c r="G804" s="241"/>
      <c r="H804" s="241" t="s">
        <v>649</v>
      </c>
      <c r="I804" s="241"/>
      <c r="J804" s="241"/>
      <c r="K804" s="244">
        <v>1580</v>
      </c>
      <c r="L804" s="244">
        <v>464</v>
      </c>
      <c r="M804" s="244">
        <v>464</v>
      </c>
      <c r="N804" s="241"/>
      <c r="O804" s="241"/>
      <c r="P804" s="241"/>
      <c r="Q804" s="244">
        <v>430</v>
      </c>
      <c r="R804" s="244">
        <v>430</v>
      </c>
      <c r="S804" s="228" t="s">
        <v>1564</v>
      </c>
      <c r="T804" s="244">
        <v>1</v>
      </c>
      <c r="U804" s="228" t="s">
        <v>296</v>
      </c>
      <c r="V804" s="241">
        <v>2003</v>
      </c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4"/>
      <c r="AH804" s="150"/>
    </row>
    <row r="805" spans="1:34" ht="25.7" customHeight="1">
      <c r="A805" s="164"/>
      <c r="B805" s="914"/>
      <c r="C805" s="241" t="s">
        <v>649</v>
      </c>
      <c r="D805" s="241"/>
      <c r="E805" s="243" t="s">
        <v>1578</v>
      </c>
      <c r="F805" s="241" t="s">
        <v>649</v>
      </c>
      <c r="G805" s="241"/>
      <c r="H805" s="241" t="s">
        <v>649</v>
      </c>
      <c r="I805" s="241"/>
      <c r="J805" s="241"/>
      <c r="K805" s="244">
        <v>705</v>
      </c>
      <c r="L805" s="244">
        <v>408</v>
      </c>
      <c r="M805" s="244">
        <v>399</v>
      </c>
      <c r="N805" s="241"/>
      <c r="O805" s="241"/>
      <c r="P805" s="241"/>
      <c r="Q805" s="244">
        <v>384</v>
      </c>
      <c r="R805" s="244">
        <v>384</v>
      </c>
      <c r="S805" s="228" t="s">
        <v>1564</v>
      </c>
      <c r="T805" s="244">
        <v>1</v>
      </c>
      <c r="U805" s="228" t="s">
        <v>296</v>
      </c>
      <c r="V805" s="241">
        <v>2004</v>
      </c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4"/>
      <c r="AH805" s="150"/>
    </row>
    <row r="806" spans="1:34" ht="25.7" customHeight="1">
      <c r="A806" s="164"/>
      <c r="B806" s="914"/>
      <c r="C806" s="241" t="s">
        <v>649</v>
      </c>
      <c r="D806" s="241"/>
      <c r="E806" s="243" t="s">
        <v>1579</v>
      </c>
      <c r="F806" s="241" t="s">
        <v>649</v>
      </c>
      <c r="G806" s="241"/>
      <c r="H806" s="241" t="s">
        <v>649</v>
      </c>
      <c r="I806" s="241"/>
      <c r="J806" s="241"/>
      <c r="K806" s="244">
        <v>2527</v>
      </c>
      <c r="L806" s="244">
        <v>495</v>
      </c>
      <c r="M806" s="244">
        <v>495</v>
      </c>
      <c r="N806" s="241"/>
      <c r="O806" s="241"/>
      <c r="P806" s="241"/>
      <c r="Q806" s="244">
        <v>445</v>
      </c>
      <c r="R806" s="244">
        <v>445</v>
      </c>
      <c r="S806" s="228" t="s">
        <v>1564</v>
      </c>
      <c r="T806" s="244">
        <v>1</v>
      </c>
      <c r="U806" s="228" t="s">
        <v>296</v>
      </c>
      <c r="V806" s="241">
        <v>2004</v>
      </c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4"/>
      <c r="AH806" s="150"/>
    </row>
    <row r="807" spans="1:34" ht="25.7" customHeight="1">
      <c r="A807" s="164"/>
      <c r="B807" s="914"/>
      <c r="C807" s="241" t="s">
        <v>649</v>
      </c>
      <c r="D807" s="241"/>
      <c r="E807" s="243" t="s">
        <v>1580</v>
      </c>
      <c r="F807" s="241" t="s">
        <v>649</v>
      </c>
      <c r="G807" s="241"/>
      <c r="H807" s="241" t="s">
        <v>649</v>
      </c>
      <c r="I807" s="241"/>
      <c r="J807" s="241"/>
      <c r="K807" s="244">
        <v>889</v>
      </c>
      <c r="L807" s="244">
        <v>465</v>
      </c>
      <c r="M807" s="244">
        <v>465</v>
      </c>
      <c r="N807" s="241"/>
      <c r="O807" s="241"/>
      <c r="P807" s="241"/>
      <c r="Q807" s="244">
        <v>409</v>
      </c>
      <c r="R807" s="244">
        <v>409</v>
      </c>
      <c r="S807" s="228" t="s">
        <v>1564</v>
      </c>
      <c r="T807" s="244">
        <v>1</v>
      </c>
      <c r="U807" s="228" t="s">
        <v>296</v>
      </c>
      <c r="V807" s="241">
        <v>2005</v>
      </c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4"/>
      <c r="AH807" s="150"/>
    </row>
    <row r="808" spans="1:34" ht="25.7" customHeight="1">
      <c r="A808" s="164"/>
      <c r="B808" s="914"/>
      <c r="C808" s="241" t="s">
        <v>649</v>
      </c>
      <c r="D808" s="241"/>
      <c r="E808" s="243" t="s">
        <v>1581</v>
      </c>
      <c r="F808" s="241" t="s">
        <v>649</v>
      </c>
      <c r="G808" s="241"/>
      <c r="H808" s="241" t="s">
        <v>649</v>
      </c>
      <c r="I808" s="241"/>
      <c r="J808" s="241"/>
      <c r="K808" s="244">
        <v>1994</v>
      </c>
      <c r="L808" s="244">
        <v>394</v>
      </c>
      <c r="M808" s="244">
        <v>394</v>
      </c>
      <c r="N808" s="241"/>
      <c r="O808" s="241"/>
      <c r="P808" s="241"/>
      <c r="Q808" s="244">
        <v>394</v>
      </c>
      <c r="R808" s="244">
        <v>394</v>
      </c>
      <c r="S808" s="228" t="s">
        <v>1564</v>
      </c>
      <c r="T808" s="244">
        <v>1</v>
      </c>
      <c r="U808" s="228" t="s">
        <v>296</v>
      </c>
      <c r="V808" s="241">
        <v>2006</v>
      </c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4"/>
      <c r="AH808" s="150"/>
    </row>
    <row r="809" spans="1:34" ht="25.7" customHeight="1">
      <c r="A809" s="164"/>
      <c r="B809" s="914"/>
      <c r="C809" s="241" t="s">
        <v>649</v>
      </c>
      <c r="D809" s="241"/>
      <c r="E809" s="243" t="s">
        <v>1587</v>
      </c>
      <c r="F809" s="241" t="s">
        <v>649</v>
      </c>
      <c r="G809" s="241" t="s">
        <v>1582</v>
      </c>
      <c r="H809" s="241" t="s">
        <v>649</v>
      </c>
      <c r="I809" s="241">
        <v>2</v>
      </c>
      <c r="J809" s="241" t="s">
        <v>654</v>
      </c>
      <c r="K809" s="244">
        <v>1557</v>
      </c>
      <c r="L809" s="244">
        <v>554</v>
      </c>
      <c r="M809" s="244">
        <v>554</v>
      </c>
      <c r="N809" s="241" t="s">
        <v>454</v>
      </c>
      <c r="O809" s="241" t="s">
        <v>1583</v>
      </c>
      <c r="P809" s="241" t="s">
        <v>1207</v>
      </c>
      <c r="Q809" s="244">
        <v>518</v>
      </c>
      <c r="R809" s="244">
        <v>518</v>
      </c>
      <c r="S809" s="228" t="s">
        <v>1564</v>
      </c>
      <c r="T809" s="244">
        <v>1</v>
      </c>
      <c r="U809" s="228" t="s">
        <v>296</v>
      </c>
      <c r="V809" s="241">
        <v>2006</v>
      </c>
      <c r="W809" s="241" t="s">
        <v>1585</v>
      </c>
      <c r="X809" s="241" t="s">
        <v>1586</v>
      </c>
      <c r="Y809" s="241"/>
      <c r="Z809" s="241"/>
      <c r="AA809" s="241"/>
      <c r="AB809" s="241"/>
      <c r="AC809" s="241"/>
      <c r="AD809" s="241"/>
      <c r="AE809" s="241"/>
      <c r="AF809" s="241" t="s">
        <v>1139</v>
      </c>
      <c r="AG809" s="244"/>
      <c r="AH809" s="150"/>
    </row>
    <row r="810" spans="1:34" ht="25.7" customHeight="1">
      <c r="A810" s="164"/>
      <c r="B810" s="914"/>
      <c r="C810" s="241" t="s">
        <v>649</v>
      </c>
      <c r="D810" s="241"/>
      <c r="E810" s="243" t="s">
        <v>1588</v>
      </c>
      <c r="F810" s="241" t="s">
        <v>649</v>
      </c>
      <c r="G810" s="241" t="s">
        <v>1582</v>
      </c>
      <c r="H810" s="241" t="s">
        <v>649</v>
      </c>
      <c r="I810" s="241">
        <v>2</v>
      </c>
      <c r="J810" s="241" t="s">
        <v>654</v>
      </c>
      <c r="K810" s="244">
        <v>1829</v>
      </c>
      <c r="L810" s="244">
        <v>481</v>
      </c>
      <c r="M810" s="244">
        <v>481</v>
      </c>
      <c r="N810" s="241" t="s">
        <v>454</v>
      </c>
      <c r="O810" s="241" t="s">
        <v>1583</v>
      </c>
      <c r="P810" s="241" t="s">
        <v>1207</v>
      </c>
      <c r="Q810" s="244">
        <v>481</v>
      </c>
      <c r="R810" s="244">
        <v>481</v>
      </c>
      <c r="S810" s="228" t="s">
        <v>1564</v>
      </c>
      <c r="T810" s="244">
        <v>1</v>
      </c>
      <c r="U810" s="228" t="s">
        <v>296</v>
      </c>
      <c r="V810" s="241">
        <v>2007</v>
      </c>
      <c r="W810" s="241" t="s">
        <v>1585</v>
      </c>
      <c r="X810" s="241" t="s">
        <v>1586</v>
      </c>
      <c r="Y810" s="241"/>
      <c r="Z810" s="241"/>
      <c r="AA810" s="241"/>
      <c r="AB810" s="241"/>
      <c r="AC810" s="241"/>
      <c r="AD810" s="241"/>
      <c r="AE810" s="241"/>
      <c r="AF810" s="241" t="s">
        <v>1139</v>
      </c>
      <c r="AG810" s="244"/>
      <c r="AH810" s="150"/>
    </row>
    <row r="811" spans="1:34" ht="25.7" customHeight="1">
      <c r="A811" s="164"/>
      <c r="B811" s="914"/>
      <c r="C811" s="241" t="s">
        <v>649</v>
      </c>
      <c r="D811" s="241"/>
      <c r="E811" s="243" t="s">
        <v>1589</v>
      </c>
      <c r="F811" s="241" t="s">
        <v>649</v>
      </c>
      <c r="G811" s="241"/>
      <c r="H811" s="241" t="s">
        <v>649</v>
      </c>
      <c r="I811" s="241"/>
      <c r="J811" s="241"/>
      <c r="K811" s="244">
        <v>1436</v>
      </c>
      <c r="L811" s="244">
        <v>481</v>
      </c>
      <c r="M811" s="244">
        <v>481</v>
      </c>
      <c r="N811" s="241"/>
      <c r="O811" s="241"/>
      <c r="P811" s="241"/>
      <c r="Q811" s="244">
        <v>481</v>
      </c>
      <c r="R811" s="244">
        <v>481</v>
      </c>
      <c r="S811" s="228" t="s">
        <v>1564</v>
      </c>
      <c r="T811" s="244">
        <v>1</v>
      </c>
      <c r="U811" s="228" t="s">
        <v>296</v>
      </c>
      <c r="V811" s="241">
        <v>2007</v>
      </c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4"/>
      <c r="AH811" s="150"/>
    </row>
    <row r="812" spans="1:34" ht="25.7" customHeight="1">
      <c r="A812" s="164"/>
      <c r="B812" s="914"/>
      <c r="C812" s="241" t="s">
        <v>649</v>
      </c>
      <c r="D812" s="241"/>
      <c r="E812" s="243" t="s">
        <v>1590</v>
      </c>
      <c r="F812" s="241" t="s">
        <v>649</v>
      </c>
      <c r="G812" s="241" t="s">
        <v>1582</v>
      </c>
      <c r="H812" s="241" t="s">
        <v>649</v>
      </c>
      <c r="I812" s="241">
        <v>2</v>
      </c>
      <c r="J812" s="241" t="s">
        <v>654</v>
      </c>
      <c r="K812" s="244">
        <v>2293</v>
      </c>
      <c r="L812" s="244">
        <v>628</v>
      </c>
      <c r="M812" s="244">
        <v>628</v>
      </c>
      <c r="N812" s="241" t="s">
        <v>454</v>
      </c>
      <c r="O812" s="241" t="s">
        <v>1583</v>
      </c>
      <c r="P812" s="241" t="s">
        <v>1207</v>
      </c>
      <c r="Q812" s="244">
        <v>500</v>
      </c>
      <c r="R812" s="244">
        <v>500</v>
      </c>
      <c r="S812" s="228" t="s">
        <v>1564</v>
      </c>
      <c r="T812" s="244">
        <v>1</v>
      </c>
      <c r="U812" s="228" t="s">
        <v>296</v>
      </c>
      <c r="V812" s="241">
        <v>2009</v>
      </c>
      <c r="W812" s="241" t="s">
        <v>1585</v>
      </c>
      <c r="X812" s="241" t="s">
        <v>1586</v>
      </c>
      <c r="Y812" s="241"/>
      <c r="Z812" s="241"/>
      <c r="AA812" s="241"/>
      <c r="AB812" s="241"/>
      <c r="AC812" s="241"/>
      <c r="AD812" s="241"/>
      <c r="AE812" s="241"/>
      <c r="AF812" s="241" t="s">
        <v>1139</v>
      </c>
      <c r="AG812" s="244"/>
      <c r="AH812" s="150"/>
    </row>
    <row r="813" spans="1:34" ht="25.7" customHeight="1">
      <c r="A813" s="164"/>
      <c r="B813" s="914"/>
      <c r="C813" s="241" t="s">
        <v>649</v>
      </c>
      <c r="D813" s="241"/>
      <c r="E813" s="243" t="s">
        <v>17914</v>
      </c>
      <c r="F813" s="241" t="s">
        <v>649</v>
      </c>
      <c r="G813" s="241"/>
      <c r="H813" s="241" t="s">
        <v>649</v>
      </c>
      <c r="I813" s="241"/>
      <c r="J813" s="241"/>
      <c r="K813" s="244">
        <v>12807</v>
      </c>
      <c r="L813" s="244">
        <v>573</v>
      </c>
      <c r="M813" s="244">
        <v>573</v>
      </c>
      <c r="N813" s="241"/>
      <c r="O813" s="241"/>
      <c r="P813" s="241"/>
      <c r="Q813" s="244">
        <v>374</v>
      </c>
      <c r="R813" s="244">
        <v>374</v>
      </c>
      <c r="S813" s="228" t="s">
        <v>1564</v>
      </c>
      <c r="T813" s="244">
        <v>1</v>
      </c>
      <c r="U813" s="228" t="s">
        <v>296</v>
      </c>
      <c r="V813" s="241">
        <v>2017</v>
      </c>
      <c r="W813" s="241" t="s">
        <v>1585</v>
      </c>
      <c r="X813" s="241" t="s">
        <v>1586</v>
      </c>
      <c r="Y813" s="241"/>
      <c r="Z813" s="241"/>
      <c r="AA813" s="241"/>
      <c r="AB813" s="241"/>
      <c r="AC813" s="241"/>
      <c r="AD813" s="241"/>
      <c r="AE813" s="241"/>
      <c r="AF813" s="241"/>
      <c r="AG813" s="244"/>
      <c r="AH813" s="150"/>
    </row>
    <row r="814" spans="1:34" ht="25.7" customHeight="1">
      <c r="A814" s="164"/>
      <c r="B814" s="914"/>
      <c r="C814" s="241" t="s">
        <v>649</v>
      </c>
      <c r="D814" s="241"/>
      <c r="E814" s="243" t="s">
        <v>4022</v>
      </c>
      <c r="F814" s="241" t="s">
        <v>649</v>
      </c>
      <c r="G814" s="241"/>
      <c r="H814" s="241" t="s">
        <v>649</v>
      </c>
      <c r="I814" s="241"/>
      <c r="J814" s="241"/>
      <c r="K814" s="244">
        <v>2551</v>
      </c>
      <c r="L814" s="244">
        <v>789</v>
      </c>
      <c r="M814" s="244">
        <v>875</v>
      </c>
      <c r="N814" s="241"/>
      <c r="O814" s="241"/>
      <c r="P814" s="241"/>
      <c r="Q814" s="244">
        <v>574</v>
      </c>
      <c r="R814" s="244">
        <v>574</v>
      </c>
      <c r="S814" s="228" t="s">
        <v>1564</v>
      </c>
      <c r="T814" s="244">
        <v>1</v>
      </c>
      <c r="U814" s="228" t="s">
        <v>296</v>
      </c>
      <c r="V814" s="241">
        <v>2016</v>
      </c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4"/>
      <c r="AH814" s="150"/>
    </row>
    <row r="815" spans="1:34" ht="25.7" customHeight="1">
      <c r="A815" s="164"/>
      <c r="B815" s="914"/>
      <c r="C815" s="241" t="s">
        <v>649</v>
      </c>
      <c r="D815" s="241"/>
      <c r="E815" s="243" t="s">
        <v>10632</v>
      </c>
      <c r="F815" s="241" t="s">
        <v>649</v>
      </c>
      <c r="G815" s="241"/>
      <c r="H815" s="241" t="s">
        <v>649</v>
      </c>
      <c r="I815" s="241"/>
      <c r="J815" s="241"/>
      <c r="K815" s="244">
        <v>4087</v>
      </c>
      <c r="L815" s="244">
        <v>428</v>
      </c>
      <c r="M815" s="244">
        <v>425</v>
      </c>
      <c r="N815" s="241"/>
      <c r="O815" s="241"/>
      <c r="P815" s="241"/>
      <c r="Q815" s="244">
        <v>374</v>
      </c>
      <c r="R815" s="244">
        <v>374</v>
      </c>
      <c r="S815" s="228" t="s">
        <v>1549</v>
      </c>
      <c r="T815" s="244">
        <v>1</v>
      </c>
      <c r="U815" s="228" t="s">
        <v>296</v>
      </c>
      <c r="V815" s="241">
        <v>2019</v>
      </c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4"/>
      <c r="AH815" s="150"/>
    </row>
    <row r="816" spans="1:34" ht="25.7" customHeight="1">
      <c r="A816" s="164"/>
      <c r="B816" s="914"/>
      <c r="C816" s="241" t="s">
        <v>649</v>
      </c>
      <c r="D816" s="241"/>
      <c r="E816" s="243" t="s">
        <v>10633</v>
      </c>
      <c r="F816" s="241" t="s">
        <v>649</v>
      </c>
      <c r="G816" s="241"/>
      <c r="H816" s="241" t="s">
        <v>649</v>
      </c>
      <c r="I816" s="241"/>
      <c r="J816" s="241"/>
      <c r="K816" s="244"/>
      <c r="L816" s="244">
        <v>450</v>
      </c>
      <c r="M816" s="244">
        <v>450</v>
      </c>
      <c r="N816" s="241"/>
      <c r="O816" s="241"/>
      <c r="P816" s="241"/>
      <c r="Q816" s="244">
        <v>374</v>
      </c>
      <c r="R816" s="244">
        <v>374</v>
      </c>
      <c r="S816" s="228" t="s">
        <v>1549</v>
      </c>
      <c r="T816" s="244">
        <v>1</v>
      </c>
      <c r="U816" s="228" t="s">
        <v>296</v>
      </c>
      <c r="V816" s="241">
        <v>2019</v>
      </c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4"/>
      <c r="AH816" s="150"/>
    </row>
    <row r="817" spans="1:34" ht="25.7" customHeight="1">
      <c r="A817" s="164"/>
      <c r="B817" s="914"/>
      <c r="C817" s="241" t="s">
        <v>649</v>
      </c>
      <c r="D817" s="241"/>
      <c r="E817" s="243" t="s">
        <v>10634</v>
      </c>
      <c r="F817" s="241" t="s">
        <v>649</v>
      </c>
      <c r="G817" s="241"/>
      <c r="H817" s="241" t="s">
        <v>649</v>
      </c>
      <c r="I817" s="241"/>
      <c r="J817" s="241"/>
      <c r="K817" s="244">
        <v>2551</v>
      </c>
      <c r="L817" s="244">
        <v>633</v>
      </c>
      <c r="M817" s="244">
        <v>640</v>
      </c>
      <c r="N817" s="241"/>
      <c r="O817" s="241"/>
      <c r="P817" s="241"/>
      <c r="Q817" s="244">
        <v>374</v>
      </c>
      <c r="R817" s="244">
        <v>374</v>
      </c>
      <c r="S817" s="244" t="s">
        <v>1549</v>
      </c>
      <c r="T817" s="244">
        <v>1</v>
      </c>
      <c r="U817" s="228" t="s">
        <v>296</v>
      </c>
      <c r="V817" s="241">
        <v>2019</v>
      </c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4"/>
      <c r="AH817" s="150"/>
    </row>
    <row r="818" spans="1:34" ht="25.7" customHeight="1">
      <c r="A818" s="133"/>
      <c r="B818" s="914"/>
      <c r="C818" s="241" t="s">
        <v>649</v>
      </c>
      <c r="D818" s="241"/>
      <c r="E818" s="243" t="s">
        <v>10635</v>
      </c>
      <c r="F818" s="241" t="s">
        <v>649</v>
      </c>
      <c r="G818" s="241"/>
      <c r="H818" s="241" t="s">
        <v>649</v>
      </c>
      <c r="I818" s="241"/>
      <c r="J818" s="241"/>
      <c r="K818" s="244">
        <v>936</v>
      </c>
      <c r="L818" s="244">
        <v>528.5</v>
      </c>
      <c r="M818" s="244">
        <v>528.5</v>
      </c>
      <c r="N818" s="241"/>
      <c r="O818" s="241"/>
      <c r="P818" s="241"/>
      <c r="Q818" s="244">
        <v>374</v>
      </c>
      <c r="R818" s="244">
        <v>374</v>
      </c>
      <c r="S818" s="244" t="s">
        <v>1549</v>
      </c>
      <c r="T818" s="244">
        <v>1</v>
      </c>
      <c r="U818" s="228" t="s">
        <v>296</v>
      </c>
      <c r="V818" s="241">
        <v>2019</v>
      </c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4"/>
      <c r="AH818" s="150"/>
    </row>
    <row r="819" spans="1:34" ht="25.7" customHeight="1">
      <c r="A819" s="133"/>
      <c r="B819" s="914"/>
      <c r="C819" s="241" t="s">
        <v>649</v>
      </c>
      <c r="D819" s="241"/>
      <c r="E819" s="243" t="s">
        <v>10636</v>
      </c>
      <c r="F819" s="241" t="s">
        <v>649</v>
      </c>
      <c r="G819" s="241"/>
      <c r="H819" s="241" t="s">
        <v>649</v>
      </c>
      <c r="I819" s="241"/>
      <c r="J819" s="241"/>
      <c r="K819" s="244">
        <v>585</v>
      </c>
      <c r="L819" s="244">
        <v>561</v>
      </c>
      <c r="M819" s="244">
        <v>561</v>
      </c>
      <c r="N819" s="241"/>
      <c r="O819" s="241"/>
      <c r="P819" s="241"/>
      <c r="Q819" s="244">
        <v>374</v>
      </c>
      <c r="R819" s="244">
        <v>374</v>
      </c>
      <c r="S819" s="244" t="s">
        <v>1549</v>
      </c>
      <c r="T819" s="244">
        <v>1</v>
      </c>
      <c r="U819" s="228" t="s">
        <v>296</v>
      </c>
      <c r="V819" s="241">
        <v>2019</v>
      </c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4"/>
      <c r="AH819" s="150"/>
    </row>
    <row r="820" spans="1:34" ht="25.7" customHeight="1">
      <c r="A820" s="133"/>
      <c r="B820" s="914"/>
      <c r="C820" s="241" t="s">
        <v>649</v>
      </c>
      <c r="D820" s="241"/>
      <c r="E820" s="243" t="s">
        <v>10637</v>
      </c>
      <c r="F820" s="241" t="s">
        <v>649</v>
      </c>
      <c r="G820" s="241"/>
      <c r="H820" s="241" t="s">
        <v>649</v>
      </c>
      <c r="I820" s="241"/>
      <c r="J820" s="241"/>
      <c r="K820" s="244">
        <v>598</v>
      </c>
      <c r="L820" s="244">
        <v>540.29999999999995</v>
      </c>
      <c r="M820" s="244">
        <v>540.29999999999995</v>
      </c>
      <c r="N820" s="241"/>
      <c r="O820" s="241"/>
      <c r="P820" s="241"/>
      <c r="Q820" s="244">
        <v>374</v>
      </c>
      <c r="R820" s="244">
        <v>374</v>
      </c>
      <c r="S820" s="244" t="s">
        <v>1549</v>
      </c>
      <c r="T820" s="244">
        <v>1</v>
      </c>
      <c r="U820" s="228" t="s">
        <v>296</v>
      </c>
      <c r="V820" s="241">
        <v>2019</v>
      </c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4"/>
      <c r="AH820" s="150"/>
    </row>
    <row r="821" spans="1:34" ht="25.7" customHeight="1">
      <c r="A821" s="164"/>
      <c r="B821" s="914"/>
      <c r="C821" s="242" t="s">
        <v>649</v>
      </c>
      <c r="D821" s="242"/>
      <c r="E821" s="300" t="s">
        <v>11943</v>
      </c>
      <c r="F821" s="242" t="s">
        <v>649</v>
      </c>
      <c r="G821" s="241"/>
      <c r="H821" s="242" t="s">
        <v>649</v>
      </c>
      <c r="I821" s="241"/>
      <c r="J821" s="241"/>
      <c r="K821" s="228">
        <v>2671</v>
      </c>
      <c r="L821" s="228">
        <v>600</v>
      </c>
      <c r="M821" s="244">
        <v>600</v>
      </c>
      <c r="N821" s="241"/>
      <c r="O821" s="241"/>
      <c r="P821" s="241"/>
      <c r="Q821" s="228">
        <v>374</v>
      </c>
      <c r="R821" s="228">
        <v>374</v>
      </c>
      <c r="S821" s="228" t="s">
        <v>1549</v>
      </c>
      <c r="T821" s="228">
        <v>1</v>
      </c>
      <c r="U821" s="228" t="s">
        <v>296</v>
      </c>
      <c r="V821" s="241">
        <v>2020</v>
      </c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4"/>
      <c r="AH821" s="150"/>
    </row>
    <row r="822" spans="1:34" ht="25.7" customHeight="1">
      <c r="A822" s="133"/>
      <c r="B822" s="914"/>
      <c r="C822" s="242" t="s">
        <v>664</v>
      </c>
      <c r="D822" s="242"/>
      <c r="E822" s="300" t="s">
        <v>1591</v>
      </c>
      <c r="F822" s="242" t="s">
        <v>664</v>
      </c>
      <c r="G822" s="242"/>
      <c r="H822" s="242" t="s">
        <v>11944</v>
      </c>
      <c r="I822" s="228"/>
      <c r="J822" s="228"/>
      <c r="K822" s="228">
        <v>2737</v>
      </c>
      <c r="L822" s="228">
        <v>482</v>
      </c>
      <c r="M822" s="244">
        <v>482</v>
      </c>
      <c r="N822" s="242"/>
      <c r="O822" s="242"/>
      <c r="P822" s="242"/>
      <c r="Q822" s="228">
        <v>300</v>
      </c>
      <c r="R822" s="228">
        <v>300</v>
      </c>
      <c r="S822" s="228" t="s">
        <v>1564</v>
      </c>
      <c r="T822" s="228">
        <v>1</v>
      </c>
      <c r="U822" s="228" t="s">
        <v>296</v>
      </c>
      <c r="V822" s="241">
        <v>2006</v>
      </c>
      <c r="W822" s="228"/>
      <c r="X822" s="242"/>
      <c r="Y822" s="228"/>
      <c r="Z822" s="228"/>
      <c r="AA822" s="228"/>
      <c r="AB822" s="228"/>
      <c r="AC822" s="228"/>
      <c r="AD822" s="228"/>
      <c r="AE822" s="242"/>
      <c r="AF822" s="242"/>
      <c r="AG822" s="244"/>
      <c r="AH822" s="150"/>
    </row>
    <row r="823" spans="1:34" ht="25.7" customHeight="1">
      <c r="A823" s="133"/>
      <c r="B823" s="914"/>
      <c r="C823" s="242" t="s">
        <v>664</v>
      </c>
      <c r="D823" s="242"/>
      <c r="E823" s="300" t="s">
        <v>1592</v>
      </c>
      <c r="F823" s="242" t="s">
        <v>664</v>
      </c>
      <c r="G823" s="242"/>
      <c r="H823" s="242" t="s">
        <v>11945</v>
      </c>
      <c r="I823" s="228"/>
      <c r="J823" s="228"/>
      <c r="K823" s="228">
        <v>1123</v>
      </c>
      <c r="L823" s="228">
        <v>541</v>
      </c>
      <c r="M823" s="244">
        <v>541</v>
      </c>
      <c r="N823" s="242"/>
      <c r="O823" s="242"/>
      <c r="P823" s="242"/>
      <c r="Q823" s="228">
        <v>475</v>
      </c>
      <c r="R823" s="228">
        <v>475</v>
      </c>
      <c r="S823" s="228" t="s">
        <v>1544</v>
      </c>
      <c r="T823" s="228">
        <v>1</v>
      </c>
      <c r="U823" s="228" t="s">
        <v>296</v>
      </c>
      <c r="V823" s="241">
        <v>2006</v>
      </c>
      <c r="W823" s="228"/>
      <c r="X823" s="242"/>
      <c r="Y823" s="228"/>
      <c r="Z823" s="228"/>
      <c r="AA823" s="228"/>
      <c r="AB823" s="228"/>
      <c r="AC823" s="228"/>
      <c r="AD823" s="228"/>
      <c r="AE823" s="242"/>
      <c r="AF823" s="242"/>
      <c r="AG823" s="244"/>
      <c r="AH823" s="150"/>
    </row>
    <row r="824" spans="1:34" ht="25.7" customHeight="1">
      <c r="A824" s="133"/>
      <c r="B824" s="914"/>
      <c r="C824" s="242" t="s">
        <v>664</v>
      </c>
      <c r="D824" s="242"/>
      <c r="E824" s="300" t="s">
        <v>1593</v>
      </c>
      <c r="F824" s="242" t="s">
        <v>664</v>
      </c>
      <c r="G824" s="242"/>
      <c r="H824" s="242" t="s">
        <v>11946</v>
      </c>
      <c r="I824" s="228"/>
      <c r="J824" s="228"/>
      <c r="K824" s="228">
        <v>1654</v>
      </c>
      <c r="L824" s="228">
        <v>482</v>
      </c>
      <c r="M824" s="244">
        <v>482</v>
      </c>
      <c r="N824" s="242"/>
      <c r="O824" s="242"/>
      <c r="P824" s="242"/>
      <c r="Q824" s="228">
        <v>300</v>
      </c>
      <c r="R824" s="228">
        <v>300</v>
      </c>
      <c r="S824" s="228" t="s">
        <v>1564</v>
      </c>
      <c r="T824" s="228">
        <v>1</v>
      </c>
      <c r="U824" s="228" t="s">
        <v>296</v>
      </c>
      <c r="V824" s="241">
        <v>2002</v>
      </c>
      <c r="W824" s="228"/>
      <c r="X824" s="242"/>
      <c r="Y824" s="228"/>
      <c r="Z824" s="228"/>
      <c r="AA824" s="228"/>
      <c r="AB824" s="228"/>
      <c r="AC824" s="228"/>
      <c r="AD824" s="228"/>
      <c r="AE824" s="242"/>
      <c r="AF824" s="242"/>
      <c r="AG824" s="244"/>
      <c r="AH824" s="150"/>
    </row>
    <row r="825" spans="1:34" ht="25.7" customHeight="1">
      <c r="A825" s="133"/>
      <c r="B825" s="914"/>
      <c r="C825" s="242" t="s">
        <v>664</v>
      </c>
      <c r="D825" s="242"/>
      <c r="E825" s="300" t="s">
        <v>1594</v>
      </c>
      <c r="F825" s="242" t="s">
        <v>664</v>
      </c>
      <c r="G825" s="242"/>
      <c r="H825" s="242" t="s">
        <v>11947</v>
      </c>
      <c r="I825" s="228"/>
      <c r="J825" s="228"/>
      <c r="K825" s="228">
        <v>2883</v>
      </c>
      <c r="L825" s="228">
        <v>487</v>
      </c>
      <c r="M825" s="244">
        <v>487</v>
      </c>
      <c r="N825" s="242"/>
      <c r="O825" s="242"/>
      <c r="P825" s="242"/>
      <c r="Q825" s="228">
        <v>300</v>
      </c>
      <c r="R825" s="228">
        <v>300</v>
      </c>
      <c r="S825" s="228" t="s">
        <v>1564</v>
      </c>
      <c r="T825" s="228">
        <v>1</v>
      </c>
      <c r="U825" s="228" t="s">
        <v>296</v>
      </c>
      <c r="V825" s="241">
        <v>2009</v>
      </c>
      <c r="W825" s="228"/>
      <c r="X825" s="242"/>
      <c r="Y825" s="228"/>
      <c r="Z825" s="228"/>
      <c r="AA825" s="228"/>
      <c r="AB825" s="228"/>
      <c r="AC825" s="228"/>
      <c r="AD825" s="228"/>
      <c r="AE825" s="242"/>
      <c r="AF825" s="242"/>
      <c r="AG825" s="244"/>
      <c r="AH825" s="150"/>
    </row>
    <row r="826" spans="1:34" ht="25.7" customHeight="1">
      <c r="A826" s="133"/>
      <c r="B826" s="914"/>
      <c r="C826" s="242" t="s">
        <v>664</v>
      </c>
      <c r="D826" s="242"/>
      <c r="E826" s="300" t="s">
        <v>1595</v>
      </c>
      <c r="F826" s="242" t="s">
        <v>664</v>
      </c>
      <c r="G826" s="242"/>
      <c r="H826" s="242" t="s">
        <v>11948</v>
      </c>
      <c r="I826" s="228"/>
      <c r="J826" s="228"/>
      <c r="K826" s="228">
        <v>992</v>
      </c>
      <c r="L826" s="228">
        <v>564</v>
      </c>
      <c r="M826" s="244">
        <v>564</v>
      </c>
      <c r="N826" s="242"/>
      <c r="O826" s="242"/>
      <c r="P826" s="242"/>
      <c r="Q826" s="228">
        <v>495</v>
      </c>
      <c r="R826" s="228">
        <v>495</v>
      </c>
      <c r="S826" s="228" t="s">
        <v>1596</v>
      </c>
      <c r="T826" s="228">
        <v>1</v>
      </c>
      <c r="U826" s="228" t="s">
        <v>296</v>
      </c>
      <c r="V826" s="241">
        <v>2001</v>
      </c>
      <c r="W826" s="228"/>
      <c r="X826" s="242"/>
      <c r="Y826" s="228"/>
      <c r="Z826" s="228"/>
      <c r="AA826" s="228"/>
      <c r="AB826" s="228"/>
      <c r="AC826" s="228"/>
      <c r="AD826" s="228"/>
      <c r="AE826" s="242"/>
      <c r="AF826" s="242"/>
      <c r="AG826" s="244"/>
      <c r="AH826" s="150"/>
    </row>
    <row r="827" spans="1:34" ht="25.7" customHeight="1">
      <c r="A827" s="133"/>
      <c r="B827" s="914"/>
      <c r="C827" s="242" t="s">
        <v>664</v>
      </c>
      <c r="D827" s="242"/>
      <c r="E827" s="300" t="s">
        <v>1597</v>
      </c>
      <c r="F827" s="242" t="s">
        <v>664</v>
      </c>
      <c r="G827" s="242" t="s">
        <v>305</v>
      </c>
      <c r="H827" s="242" t="s">
        <v>11949</v>
      </c>
      <c r="I827" s="228"/>
      <c r="J827" s="228"/>
      <c r="K827" s="228">
        <v>1386</v>
      </c>
      <c r="L827" s="228">
        <v>506</v>
      </c>
      <c r="M827" s="244">
        <v>506</v>
      </c>
      <c r="N827" s="242"/>
      <c r="O827" s="242"/>
      <c r="P827" s="242"/>
      <c r="Q827" s="228">
        <v>414</v>
      </c>
      <c r="R827" s="228">
        <v>414</v>
      </c>
      <c r="S827" s="228" t="s">
        <v>1598</v>
      </c>
      <c r="T827" s="228">
        <v>1</v>
      </c>
      <c r="U827" s="228" t="s">
        <v>296</v>
      </c>
      <c r="V827" s="241">
        <v>2015</v>
      </c>
      <c r="W827" s="228"/>
      <c r="X827" s="242"/>
      <c r="Y827" s="228"/>
      <c r="Z827" s="228"/>
      <c r="AA827" s="228"/>
      <c r="AB827" s="228"/>
      <c r="AC827" s="228"/>
      <c r="AD827" s="228"/>
      <c r="AE827" s="242"/>
      <c r="AF827" s="242"/>
      <c r="AG827" s="244"/>
      <c r="AH827" s="150"/>
    </row>
    <row r="828" spans="1:34" ht="25.7" customHeight="1">
      <c r="A828" s="133"/>
      <c r="B828" s="914"/>
      <c r="C828" s="242" t="s">
        <v>664</v>
      </c>
      <c r="D828" s="242"/>
      <c r="E828" s="300" t="s">
        <v>1599</v>
      </c>
      <c r="F828" s="242" t="s">
        <v>664</v>
      </c>
      <c r="G828" s="242" t="s">
        <v>305</v>
      </c>
      <c r="H828" s="242" t="s">
        <v>11950</v>
      </c>
      <c r="I828" s="228"/>
      <c r="J828" s="228"/>
      <c r="K828" s="228">
        <v>1066</v>
      </c>
      <c r="L828" s="228">
        <v>557.5</v>
      </c>
      <c r="M828" s="244">
        <v>557.5</v>
      </c>
      <c r="N828" s="242"/>
      <c r="O828" s="242"/>
      <c r="P828" s="242"/>
      <c r="Q828" s="228">
        <v>557.5</v>
      </c>
      <c r="R828" s="228">
        <v>557.5</v>
      </c>
      <c r="S828" s="228" t="s">
        <v>1600</v>
      </c>
      <c r="T828" s="228">
        <v>1</v>
      </c>
      <c r="U828" s="228" t="s">
        <v>296</v>
      </c>
      <c r="V828" s="241">
        <v>2005</v>
      </c>
      <c r="W828" s="228"/>
      <c r="X828" s="242"/>
      <c r="Y828" s="228"/>
      <c r="Z828" s="228"/>
      <c r="AA828" s="228"/>
      <c r="AB828" s="228"/>
      <c r="AC828" s="228"/>
      <c r="AD828" s="228"/>
      <c r="AE828" s="242"/>
      <c r="AF828" s="242"/>
      <c r="AG828" s="244"/>
      <c r="AH828" s="150"/>
    </row>
    <row r="829" spans="1:34" ht="25.7" customHeight="1">
      <c r="A829" s="133"/>
      <c r="B829" s="914"/>
      <c r="C829" s="242" t="s">
        <v>664</v>
      </c>
      <c r="D829" s="242"/>
      <c r="E829" s="300" t="s">
        <v>1601</v>
      </c>
      <c r="F829" s="242" t="s">
        <v>664</v>
      </c>
      <c r="G829" s="242" t="s">
        <v>305</v>
      </c>
      <c r="H829" s="242" t="s">
        <v>17932</v>
      </c>
      <c r="I829" s="228"/>
      <c r="J829" s="228"/>
      <c r="K829" s="228">
        <v>2667</v>
      </c>
      <c r="L829" s="228">
        <v>495</v>
      </c>
      <c r="M829" s="244">
        <v>495</v>
      </c>
      <c r="N829" s="242"/>
      <c r="O829" s="242"/>
      <c r="P829" s="242"/>
      <c r="Q829" s="228">
        <v>495</v>
      </c>
      <c r="R829" s="228">
        <v>495</v>
      </c>
      <c r="S829" s="228" t="s">
        <v>1602</v>
      </c>
      <c r="T829" s="228">
        <v>1</v>
      </c>
      <c r="U829" s="228" t="s">
        <v>296</v>
      </c>
      <c r="V829" s="241">
        <v>2006</v>
      </c>
      <c r="W829" s="228"/>
      <c r="X829" s="242"/>
      <c r="Y829" s="228"/>
      <c r="Z829" s="228"/>
      <c r="AA829" s="228"/>
      <c r="AB829" s="228"/>
      <c r="AC829" s="228"/>
      <c r="AD829" s="228"/>
      <c r="AE829" s="242"/>
      <c r="AF829" s="242"/>
      <c r="AG829" s="244"/>
      <c r="AH829" s="150"/>
    </row>
    <row r="830" spans="1:34" ht="25.7" customHeight="1">
      <c r="A830" s="133"/>
      <c r="B830" s="914"/>
      <c r="C830" s="242" t="s">
        <v>664</v>
      </c>
      <c r="D830" s="242"/>
      <c r="E830" s="300" t="s">
        <v>1603</v>
      </c>
      <c r="F830" s="242" t="s">
        <v>664</v>
      </c>
      <c r="G830" s="242" t="s">
        <v>305</v>
      </c>
      <c r="H830" s="242" t="s">
        <v>11951</v>
      </c>
      <c r="I830" s="228"/>
      <c r="J830" s="228"/>
      <c r="K830" s="228">
        <v>80660</v>
      </c>
      <c r="L830" s="228">
        <v>2150</v>
      </c>
      <c r="M830" s="244">
        <v>2150</v>
      </c>
      <c r="N830" s="242"/>
      <c r="O830" s="242"/>
      <c r="P830" s="242"/>
      <c r="Q830" s="228">
        <v>1000</v>
      </c>
      <c r="R830" s="228">
        <v>1000</v>
      </c>
      <c r="S830" s="228" t="s">
        <v>1604</v>
      </c>
      <c r="T830" s="228">
        <v>2</v>
      </c>
      <c r="U830" s="228" t="s">
        <v>296</v>
      </c>
      <c r="V830" s="241">
        <v>2009</v>
      </c>
      <c r="W830" s="228"/>
      <c r="X830" s="242"/>
      <c r="Y830" s="228"/>
      <c r="Z830" s="228"/>
      <c r="AA830" s="228"/>
      <c r="AB830" s="228"/>
      <c r="AC830" s="228"/>
      <c r="AD830" s="228"/>
      <c r="AE830" s="242"/>
      <c r="AF830" s="242"/>
      <c r="AG830" s="244"/>
      <c r="AH830" s="150"/>
    </row>
    <row r="831" spans="1:34" ht="25.7" customHeight="1">
      <c r="A831" s="133"/>
      <c r="B831" s="914"/>
      <c r="C831" s="242" t="s">
        <v>664</v>
      </c>
      <c r="D831" s="242"/>
      <c r="E831" s="300" t="s">
        <v>10638</v>
      </c>
      <c r="F831" s="242" t="s">
        <v>664</v>
      </c>
      <c r="G831" s="242"/>
      <c r="H831" s="242" t="s">
        <v>664</v>
      </c>
      <c r="I831" s="228"/>
      <c r="J831" s="228"/>
      <c r="K831" s="228">
        <v>952</v>
      </c>
      <c r="L831" s="228"/>
      <c r="M831" s="244"/>
      <c r="N831" s="242"/>
      <c r="O831" s="242"/>
      <c r="P831" s="242"/>
      <c r="Q831" s="228">
        <v>350</v>
      </c>
      <c r="R831" s="228">
        <v>350</v>
      </c>
      <c r="S831" s="228" t="s">
        <v>1443</v>
      </c>
      <c r="T831" s="228">
        <v>1</v>
      </c>
      <c r="U831" s="228" t="s">
        <v>296</v>
      </c>
      <c r="V831" s="241">
        <v>2013</v>
      </c>
      <c r="W831" s="228"/>
      <c r="X831" s="242"/>
      <c r="Y831" s="228"/>
      <c r="Z831" s="228"/>
      <c r="AA831" s="228"/>
      <c r="AB831" s="228"/>
      <c r="AC831" s="228"/>
      <c r="AD831" s="228"/>
      <c r="AE831" s="242"/>
      <c r="AF831" s="242"/>
      <c r="AG831" s="244"/>
      <c r="AH831" s="150"/>
    </row>
    <row r="832" spans="1:34" ht="47.25" customHeight="1">
      <c r="A832" s="133"/>
      <c r="B832" s="914"/>
      <c r="C832" s="242" t="s">
        <v>664</v>
      </c>
      <c r="D832" s="242"/>
      <c r="E832" s="300" t="s">
        <v>10639</v>
      </c>
      <c r="F832" s="651" t="s">
        <v>26734</v>
      </c>
      <c r="G832" s="242"/>
      <c r="H832" s="242" t="s">
        <v>11952</v>
      </c>
      <c r="I832" s="228"/>
      <c r="J832" s="228"/>
      <c r="K832" s="228">
        <v>1129</v>
      </c>
      <c r="L832" s="228">
        <v>481.84</v>
      </c>
      <c r="M832" s="244">
        <v>482</v>
      </c>
      <c r="N832" s="242"/>
      <c r="O832" s="242"/>
      <c r="P832" s="242"/>
      <c r="Q832" s="228">
        <v>340</v>
      </c>
      <c r="R832" s="228">
        <v>340</v>
      </c>
      <c r="S832" s="228" t="s">
        <v>4023</v>
      </c>
      <c r="T832" s="228">
        <v>1</v>
      </c>
      <c r="U832" s="228" t="s">
        <v>296</v>
      </c>
      <c r="V832" s="241">
        <v>2014</v>
      </c>
      <c r="W832" s="228"/>
      <c r="X832" s="242"/>
      <c r="Y832" s="228"/>
      <c r="Z832" s="228"/>
      <c r="AA832" s="228"/>
      <c r="AB832" s="228"/>
      <c r="AC832" s="228"/>
      <c r="AD832" s="228"/>
      <c r="AE832" s="242"/>
      <c r="AF832" s="242"/>
      <c r="AG832" s="244"/>
      <c r="AH832" s="150"/>
    </row>
    <row r="833" spans="1:34" ht="25.7" customHeight="1">
      <c r="A833" s="133"/>
      <c r="B833" s="914"/>
      <c r="C833" s="242" t="s">
        <v>664</v>
      </c>
      <c r="D833" s="242"/>
      <c r="E833" s="300" t="s">
        <v>1605</v>
      </c>
      <c r="F833" s="242" t="s">
        <v>664</v>
      </c>
      <c r="G833" s="242"/>
      <c r="H833" s="242" t="s">
        <v>11953</v>
      </c>
      <c r="I833" s="228"/>
      <c r="J833" s="228"/>
      <c r="K833" s="228">
        <v>1775</v>
      </c>
      <c r="L833" s="228">
        <v>515</v>
      </c>
      <c r="M833" s="244">
        <v>515</v>
      </c>
      <c r="N833" s="242">
        <v>340</v>
      </c>
      <c r="O833" s="242">
        <v>340</v>
      </c>
      <c r="P833" s="242" t="s">
        <v>4023</v>
      </c>
      <c r="Q833" s="228">
        <v>515</v>
      </c>
      <c r="R833" s="228">
        <v>515</v>
      </c>
      <c r="S833" s="228" t="s">
        <v>1443</v>
      </c>
      <c r="T833" s="228">
        <v>1</v>
      </c>
      <c r="U833" s="228" t="s">
        <v>296</v>
      </c>
      <c r="V833" s="241">
        <v>2009</v>
      </c>
      <c r="W833" s="228"/>
      <c r="X833" s="242"/>
      <c r="Y833" s="228"/>
      <c r="Z833" s="228"/>
      <c r="AA833" s="228">
        <v>314</v>
      </c>
      <c r="AB833" s="228"/>
      <c r="AC833" s="228"/>
      <c r="AD833" s="228"/>
      <c r="AE833" s="242"/>
      <c r="AF833" s="242"/>
      <c r="AG833" s="244"/>
      <c r="AH833" s="150"/>
    </row>
    <row r="834" spans="1:34" ht="25.7" customHeight="1">
      <c r="A834" s="133"/>
      <c r="B834" s="914"/>
      <c r="C834" s="242" t="s">
        <v>1128</v>
      </c>
      <c r="D834" s="242"/>
      <c r="E834" s="300" t="s">
        <v>1606</v>
      </c>
      <c r="F834" s="242" t="s">
        <v>1128</v>
      </c>
      <c r="G834" s="242"/>
      <c r="H834" s="242" t="s">
        <v>1607</v>
      </c>
      <c r="I834" s="228"/>
      <c r="J834" s="228"/>
      <c r="K834" s="228">
        <v>3372</v>
      </c>
      <c r="L834" s="228">
        <v>492</v>
      </c>
      <c r="M834" s="244">
        <v>492</v>
      </c>
      <c r="N834" s="242"/>
      <c r="O834" s="242"/>
      <c r="P834" s="242"/>
      <c r="Q834" s="228">
        <v>492</v>
      </c>
      <c r="R834" s="228">
        <v>396</v>
      </c>
      <c r="S834" s="228" t="s">
        <v>1443</v>
      </c>
      <c r="T834" s="228">
        <v>1</v>
      </c>
      <c r="U834" s="228" t="s">
        <v>296</v>
      </c>
      <c r="V834" s="241">
        <v>2005</v>
      </c>
      <c r="W834" s="228"/>
      <c r="X834" s="242"/>
      <c r="Y834" s="228"/>
      <c r="Z834" s="228"/>
      <c r="AA834" s="228"/>
      <c r="AB834" s="228"/>
      <c r="AC834" s="228"/>
      <c r="AD834" s="228"/>
      <c r="AE834" s="242"/>
      <c r="AF834" s="242"/>
      <c r="AG834" s="244"/>
      <c r="AH834" s="150"/>
    </row>
    <row r="835" spans="1:34" ht="25.7" customHeight="1">
      <c r="A835" s="133"/>
      <c r="B835" s="914"/>
      <c r="C835" s="241" t="s">
        <v>1128</v>
      </c>
      <c r="D835" s="241"/>
      <c r="E835" s="243" t="s">
        <v>1608</v>
      </c>
      <c r="F835" s="241" t="s">
        <v>1128</v>
      </c>
      <c r="G835" s="242"/>
      <c r="H835" s="241" t="s">
        <v>1609</v>
      </c>
      <c r="I835" s="228"/>
      <c r="J835" s="228"/>
      <c r="K835" s="244">
        <v>1604</v>
      </c>
      <c r="L835" s="244">
        <v>554.47</v>
      </c>
      <c r="M835" s="244">
        <v>554.47</v>
      </c>
      <c r="N835" s="242"/>
      <c r="O835" s="242"/>
      <c r="P835" s="242"/>
      <c r="Q835" s="228">
        <v>554</v>
      </c>
      <c r="R835" s="244">
        <v>506</v>
      </c>
      <c r="S835" s="244" t="s">
        <v>1443</v>
      </c>
      <c r="T835" s="244">
        <v>1</v>
      </c>
      <c r="U835" s="244" t="s">
        <v>296</v>
      </c>
      <c r="V835" s="241">
        <v>2008</v>
      </c>
      <c r="W835" s="228"/>
      <c r="X835" s="242"/>
      <c r="Y835" s="228"/>
      <c r="Z835" s="228"/>
      <c r="AA835" s="228"/>
      <c r="AB835" s="228"/>
      <c r="AC835" s="228"/>
      <c r="AD835" s="228"/>
      <c r="AE835" s="242"/>
      <c r="AF835" s="242"/>
      <c r="AG835" s="244"/>
      <c r="AH835" s="150"/>
    </row>
    <row r="836" spans="1:34" ht="25.7" customHeight="1">
      <c r="A836" s="133"/>
      <c r="B836" s="914"/>
      <c r="C836" s="241" t="s">
        <v>1128</v>
      </c>
      <c r="D836" s="241"/>
      <c r="E836" s="243" t="s">
        <v>1610</v>
      </c>
      <c r="F836" s="241" t="s">
        <v>1128</v>
      </c>
      <c r="G836" s="241"/>
      <c r="H836" s="241" t="s">
        <v>1611</v>
      </c>
      <c r="I836" s="241"/>
      <c r="J836" s="241"/>
      <c r="K836" s="244">
        <v>1412</v>
      </c>
      <c r="L836" s="244">
        <v>506.7</v>
      </c>
      <c r="M836" s="244">
        <v>499.32</v>
      </c>
      <c r="N836" s="241"/>
      <c r="O836" s="241"/>
      <c r="P836" s="241"/>
      <c r="Q836" s="244">
        <v>434</v>
      </c>
      <c r="R836" s="244">
        <v>434</v>
      </c>
      <c r="S836" s="244" t="s">
        <v>1443</v>
      </c>
      <c r="T836" s="244">
        <v>1</v>
      </c>
      <c r="U836" s="244" t="s">
        <v>296</v>
      </c>
      <c r="V836" s="241">
        <v>2014</v>
      </c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4"/>
      <c r="AH836" s="150"/>
    </row>
    <row r="837" spans="1:34" ht="25.7" customHeight="1">
      <c r="A837" s="133"/>
      <c r="B837" s="914"/>
      <c r="C837" s="241" t="s">
        <v>1128</v>
      </c>
      <c r="D837" s="241"/>
      <c r="E837" s="243" t="s">
        <v>1612</v>
      </c>
      <c r="F837" s="241" t="s">
        <v>1128</v>
      </c>
      <c r="G837" s="241"/>
      <c r="H837" s="241" t="s">
        <v>1613</v>
      </c>
      <c r="I837" s="241"/>
      <c r="J837" s="241"/>
      <c r="K837" s="244">
        <v>1954</v>
      </c>
      <c r="L837" s="244">
        <v>608</v>
      </c>
      <c r="M837" s="244">
        <v>608</v>
      </c>
      <c r="N837" s="241"/>
      <c r="O837" s="241"/>
      <c r="P837" s="241"/>
      <c r="Q837" s="228">
        <v>361</v>
      </c>
      <c r="R837" s="244">
        <v>361</v>
      </c>
      <c r="S837" s="244" t="s">
        <v>1443</v>
      </c>
      <c r="T837" s="244">
        <v>1</v>
      </c>
      <c r="U837" s="244" t="s">
        <v>296</v>
      </c>
      <c r="V837" s="241">
        <v>2008</v>
      </c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4"/>
      <c r="AH837" s="150"/>
    </row>
    <row r="838" spans="1:34" ht="25.7" customHeight="1">
      <c r="A838" s="133"/>
      <c r="B838" s="914"/>
      <c r="C838" s="241" t="s">
        <v>1128</v>
      </c>
      <c r="D838" s="241"/>
      <c r="E838" s="243" t="s">
        <v>1614</v>
      </c>
      <c r="F838" s="241" t="s">
        <v>1128</v>
      </c>
      <c r="G838" s="241"/>
      <c r="H838" s="241" t="s">
        <v>1615</v>
      </c>
      <c r="I838" s="241"/>
      <c r="J838" s="241"/>
      <c r="K838" s="244">
        <v>3060</v>
      </c>
      <c r="L838" s="244">
        <v>497</v>
      </c>
      <c r="M838" s="244">
        <v>497</v>
      </c>
      <c r="N838" s="241"/>
      <c r="O838" s="241"/>
      <c r="P838" s="241"/>
      <c r="Q838" s="228">
        <v>434</v>
      </c>
      <c r="R838" s="244">
        <v>434</v>
      </c>
      <c r="S838" s="244" t="s">
        <v>1443</v>
      </c>
      <c r="T838" s="244">
        <v>1</v>
      </c>
      <c r="U838" s="244" t="s">
        <v>296</v>
      </c>
      <c r="V838" s="241">
        <v>2009</v>
      </c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4"/>
      <c r="AH838" s="150"/>
    </row>
    <row r="839" spans="1:34" ht="25.7" customHeight="1">
      <c r="A839" s="133"/>
      <c r="B839" s="914"/>
      <c r="C839" s="241" t="s">
        <v>1128</v>
      </c>
      <c r="D839" s="241"/>
      <c r="E839" s="243" t="s">
        <v>1616</v>
      </c>
      <c r="F839" s="241" t="s">
        <v>1128</v>
      </c>
      <c r="G839" s="241"/>
      <c r="H839" s="241" t="s">
        <v>1617</v>
      </c>
      <c r="I839" s="241"/>
      <c r="J839" s="241"/>
      <c r="K839" s="244">
        <v>3044</v>
      </c>
      <c r="L839" s="244">
        <v>593.85</v>
      </c>
      <c r="M839" s="244">
        <v>591.15</v>
      </c>
      <c r="N839" s="241"/>
      <c r="O839" s="241"/>
      <c r="P839" s="241"/>
      <c r="Q839" s="228">
        <v>505.86</v>
      </c>
      <c r="R839" s="244">
        <v>506</v>
      </c>
      <c r="S839" s="244" t="s">
        <v>1443</v>
      </c>
      <c r="T839" s="244">
        <v>1</v>
      </c>
      <c r="U839" s="244" t="s">
        <v>296</v>
      </c>
      <c r="V839" s="241">
        <v>2009</v>
      </c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4"/>
      <c r="AH839" s="150"/>
    </row>
    <row r="840" spans="1:34" ht="25.7" customHeight="1">
      <c r="A840" s="133"/>
      <c r="B840" s="914"/>
      <c r="C840" s="241" t="s">
        <v>1128</v>
      </c>
      <c r="D840" s="241"/>
      <c r="E840" s="243" t="s">
        <v>1618</v>
      </c>
      <c r="F840" s="241" t="s">
        <v>1128</v>
      </c>
      <c r="G840" s="241"/>
      <c r="H840" s="241" t="s">
        <v>1619</v>
      </c>
      <c r="I840" s="241"/>
      <c r="J840" s="241"/>
      <c r="K840" s="244">
        <v>3415</v>
      </c>
      <c r="L840" s="244">
        <v>472</v>
      </c>
      <c r="M840" s="244">
        <v>472</v>
      </c>
      <c r="N840" s="241"/>
      <c r="O840" s="241"/>
      <c r="P840" s="241"/>
      <c r="Q840" s="228">
        <v>420</v>
      </c>
      <c r="R840" s="244">
        <v>420</v>
      </c>
      <c r="S840" s="244" t="s">
        <v>1443</v>
      </c>
      <c r="T840" s="244">
        <v>1</v>
      </c>
      <c r="U840" s="244" t="s">
        <v>296</v>
      </c>
      <c r="V840" s="241">
        <v>2009</v>
      </c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4"/>
      <c r="AH840" s="150"/>
    </row>
    <row r="841" spans="1:34" ht="25.7" customHeight="1">
      <c r="A841" s="133"/>
      <c r="B841" s="914"/>
      <c r="C841" s="241" t="s">
        <v>1128</v>
      </c>
      <c r="D841" s="241"/>
      <c r="E841" s="243" t="s">
        <v>1620</v>
      </c>
      <c r="F841" s="241" t="s">
        <v>1128</v>
      </c>
      <c r="G841" s="241"/>
      <c r="H841" s="241" t="s">
        <v>4024</v>
      </c>
      <c r="I841" s="241"/>
      <c r="J841" s="241"/>
      <c r="K841" s="244">
        <v>2118</v>
      </c>
      <c r="L841" s="244">
        <v>618</v>
      </c>
      <c r="M841" s="244">
        <v>618</v>
      </c>
      <c r="N841" s="241"/>
      <c r="O841" s="241"/>
      <c r="P841" s="241"/>
      <c r="Q841" s="228">
        <v>500</v>
      </c>
      <c r="R841" s="244">
        <v>500</v>
      </c>
      <c r="S841" s="244" t="s">
        <v>1621</v>
      </c>
      <c r="T841" s="244">
        <v>1</v>
      </c>
      <c r="U841" s="244" t="s">
        <v>296</v>
      </c>
      <c r="V841" s="241">
        <v>2010</v>
      </c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4"/>
      <c r="AH841" s="150"/>
    </row>
    <row r="842" spans="1:34" ht="25.7" customHeight="1">
      <c r="A842" s="133"/>
      <c r="B842" s="914"/>
      <c r="C842" s="241" t="s">
        <v>1128</v>
      </c>
      <c r="D842" s="241"/>
      <c r="E842" s="243" t="s">
        <v>4025</v>
      </c>
      <c r="F842" s="241" t="s">
        <v>1128</v>
      </c>
      <c r="G842" s="241"/>
      <c r="H842" s="241" t="s">
        <v>4026</v>
      </c>
      <c r="I842" s="241"/>
      <c r="J842" s="241"/>
      <c r="K842" s="244">
        <v>1534</v>
      </c>
      <c r="L842" s="244">
        <v>509</v>
      </c>
      <c r="M842" s="244">
        <v>509</v>
      </c>
      <c r="N842" s="241"/>
      <c r="O842" s="241"/>
      <c r="P842" s="241"/>
      <c r="Q842" s="244">
        <v>509</v>
      </c>
      <c r="R842" s="244">
        <v>509</v>
      </c>
      <c r="S842" s="244" t="s">
        <v>1443</v>
      </c>
      <c r="T842" s="244">
        <v>1</v>
      </c>
      <c r="U842" s="244" t="s">
        <v>296</v>
      </c>
      <c r="V842" s="241">
        <v>2013</v>
      </c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652"/>
      <c r="AH842" s="150"/>
    </row>
    <row r="843" spans="1:34" ht="25.7" customHeight="1">
      <c r="A843" s="133"/>
      <c r="B843" s="914"/>
      <c r="C843" s="241" t="s">
        <v>1128</v>
      </c>
      <c r="D843" s="241"/>
      <c r="E843" s="243" t="s">
        <v>4027</v>
      </c>
      <c r="F843" s="241" t="s">
        <v>1128</v>
      </c>
      <c r="G843" s="241"/>
      <c r="H843" s="241" t="s">
        <v>4028</v>
      </c>
      <c r="I843" s="241"/>
      <c r="J843" s="241"/>
      <c r="K843" s="244">
        <v>1080</v>
      </c>
      <c r="L843" s="244">
        <v>496.62</v>
      </c>
      <c r="M843" s="244">
        <v>496.62</v>
      </c>
      <c r="N843" s="244"/>
      <c r="O843" s="244"/>
      <c r="P843" s="244"/>
      <c r="Q843" s="228">
        <v>434</v>
      </c>
      <c r="R843" s="244">
        <v>434</v>
      </c>
      <c r="S843" s="244" t="s">
        <v>1443</v>
      </c>
      <c r="T843" s="244">
        <v>1</v>
      </c>
      <c r="U843" s="244" t="s">
        <v>296</v>
      </c>
      <c r="V843" s="241">
        <v>2014</v>
      </c>
      <c r="W843" s="241"/>
      <c r="X843" s="241"/>
      <c r="Y843" s="241"/>
      <c r="Z843" s="241"/>
      <c r="AA843" s="244"/>
      <c r="AB843" s="241"/>
      <c r="AC843" s="241"/>
      <c r="AD843" s="241"/>
      <c r="AE843" s="241"/>
      <c r="AF843" s="241"/>
      <c r="AG843" s="244"/>
      <c r="AH843" s="150"/>
    </row>
    <row r="844" spans="1:34" ht="25.7" customHeight="1">
      <c r="A844" s="133"/>
      <c r="B844" s="914"/>
      <c r="C844" s="241" t="s">
        <v>1128</v>
      </c>
      <c r="D844" s="241"/>
      <c r="E844" s="243" t="s">
        <v>10640</v>
      </c>
      <c r="F844" s="241" t="s">
        <v>10525</v>
      </c>
      <c r="G844" s="241"/>
      <c r="H844" s="241" t="s">
        <v>611</v>
      </c>
      <c r="I844" s="241"/>
      <c r="J844" s="241"/>
      <c r="K844" s="244">
        <v>930</v>
      </c>
      <c r="L844" s="244">
        <v>53</v>
      </c>
      <c r="M844" s="244">
        <v>53</v>
      </c>
      <c r="N844" s="241"/>
      <c r="O844" s="241"/>
      <c r="P844" s="241"/>
      <c r="Q844" s="228">
        <v>458</v>
      </c>
      <c r="R844" s="244">
        <v>458</v>
      </c>
      <c r="S844" s="244" t="s">
        <v>1443</v>
      </c>
      <c r="T844" s="244">
        <v>1</v>
      </c>
      <c r="U844" s="244" t="s">
        <v>296</v>
      </c>
      <c r="V844" s="241">
        <v>2002</v>
      </c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4"/>
      <c r="AH844" s="150"/>
    </row>
    <row r="845" spans="1:34" ht="25.7" customHeight="1">
      <c r="A845" s="133"/>
      <c r="B845" s="914"/>
      <c r="C845" s="241" t="s">
        <v>1128</v>
      </c>
      <c r="D845" s="241"/>
      <c r="E845" s="243" t="s">
        <v>10641</v>
      </c>
      <c r="F845" s="241" t="s">
        <v>1128</v>
      </c>
      <c r="G845" s="241"/>
      <c r="H845" s="241" t="s">
        <v>611</v>
      </c>
      <c r="I845" s="241"/>
      <c r="J845" s="241"/>
      <c r="K845" s="244">
        <v>1939</v>
      </c>
      <c r="L845" s="244">
        <v>398.25</v>
      </c>
      <c r="M845" s="244">
        <v>398.25</v>
      </c>
      <c r="N845" s="241"/>
      <c r="O845" s="241"/>
      <c r="P845" s="241"/>
      <c r="Q845" s="228">
        <v>386</v>
      </c>
      <c r="R845" s="244">
        <v>386</v>
      </c>
      <c r="S845" s="244" t="s">
        <v>10642</v>
      </c>
      <c r="T845" s="244">
        <v>1</v>
      </c>
      <c r="U845" s="244" t="s">
        <v>296</v>
      </c>
      <c r="V845" s="241">
        <v>2016</v>
      </c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4"/>
      <c r="AH845" s="150"/>
    </row>
    <row r="846" spans="1:34" ht="25.7" customHeight="1">
      <c r="A846" s="133"/>
      <c r="B846" s="914"/>
      <c r="C846" s="241" t="s">
        <v>1128</v>
      </c>
      <c r="D846" s="241"/>
      <c r="E846" s="243" t="s">
        <v>11954</v>
      </c>
      <c r="F846" s="241" t="s">
        <v>1128</v>
      </c>
      <c r="G846" s="241"/>
      <c r="H846" s="241" t="s">
        <v>1617</v>
      </c>
      <c r="I846" s="241"/>
      <c r="J846" s="241"/>
      <c r="K846" s="244">
        <v>5614</v>
      </c>
      <c r="L846" s="244">
        <v>497</v>
      </c>
      <c r="M846" s="244">
        <v>497</v>
      </c>
      <c r="N846" s="241"/>
      <c r="O846" s="241"/>
      <c r="P846" s="241"/>
      <c r="Q846" s="228">
        <v>300</v>
      </c>
      <c r="R846" s="244">
        <v>300</v>
      </c>
      <c r="S846" s="244" t="s">
        <v>10642</v>
      </c>
      <c r="T846" s="244">
        <v>1</v>
      </c>
      <c r="U846" s="244" t="s">
        <v>296</v>
      </c>
      <c r="V846" s="241">
        <v>2020</v>
      </c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4"/>
      <c r="AH846" s="150"/>
    </row>
    <row r="847" spans="1:34" ht="25.7" customHeight="1">
      <c r="A847" s="133"/>
      <c r="B847" s="914"/>
      <c r="C847" s="241" t="s">
        <v>3828</v>
      </c>
      <c r="D847" s="241"/>
      <c r="E847" s="243" t="s">
        <v>1392</v>
      </c>
      <c r="F847" s="241" t="s">
        <v>3828</v>
      </c>
      <c r="G847" s="241"/>
      <c r="H847" s="241" t="s">
        <v>4029</v>
      </c>
      <c r="I847" s="241"/>
      <c r="J847" s="241"/>
      <c r="K847" s="244">
        <v>6217</v>
      </c>
      <c r="L847" s="244">
        <v>567</v>
      </c>
      <c r="M847" s="244">
        <v>567</v>
      </c>
      <c r="N847" s="241"/>
      <c r="O847" s="241"/>
      <c r="P847" s="241"/>
      <c r="Q847" s="228">
        <v>500</v>
      </c>
      <c r="R847" s="244">
        <v>500</v>
      </c>
      <c r="S847" s="244" t="s">
        <v>1552</v>
      </c>
      <c r="T847" s="244">
        <v>1</v>
      </c>
      <c r="U847" s="244" t="s">
        <v>296</v>
      </c>
      <c r="V847" s="241">
        <v>2005</v>
      </c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4"/>
      <c r="AH847" s="150"/>
    </row>
    <row r="848" spans="1:34" ht="25.7" customHeight="1">
      <c r="A848" s="133"/>
      <c r="B848" s="914"/>
      <c r="C848" s="241" t="s">
        <v>3828</v>
      </c>
      <c r="D848" s="241"/>
      <c r="E848" s="243" t="s">
        <v>1519</v>
      </c>
      <c r="F848" s="241" t="s">
        <v>3828</v>
      </c>
      <c r="G848" s="241"/>
      <c r="H848" s="241" t="s">
        <v>4030</v>
      </c>
      <c r="I848" s="241"/>
      <c r="J848" s="241"/>
      <c r="K848" s="244">
        <v>1516</v>
      </c>
      <c r="L848" s="244">
        <v>586</v>
      </c>
      <c r="M848" s="244">
        <v>586</v>
      </c>
      <c r="N848" s="241"/>
      <c r="O848" s="241"/>
      <c r="P848" s="241"/>
      <c r="Q848" s="228">
        <v>500</v>
      </c>
      <c r="R848" s="244">
        <v>500</v>
      </c>
      <c r="S848" s="244" t="s">
        <v>1552</v>
      </c>
      <c r="T848" s="244">
        <v>1</v>
      </c>
      <c r="U848" s="244" t="s">
        <v>296</v>
      </c>
      <c r="V848" s="241">
        <v>2003</v>
      </c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4"/>
      <c r="AH848" s="150"/>
    </row>
    <row r="849" spans="1:34" ht="25.7" customHeight="1">
      <c r="A849" s="133"/>
      <c r="B849" s="914"/>
      <c r="C849" s="241" t="s">
        <v>3828</v>
      </c>
      <c r="D849" s="241"/>
      <c r="E849" s="243" t="s">
        <v>4031</v>
      </c>
      <c r="F849" s="241" t="s">
        <v>3828</v>
      </c>
      <c r="G849" s="241"/>
      <c r="H849" s="241" t="s">
        <v>4032</v>
      </c>
      <c r="I849" s="241"/>
      <c r="J849" s="241"/>
      <c r="K849" s="244">
        <v>4178</v>
      </c>
      <c r="L849" s="244">
        <v>499</v>
      </c>
      <c r="M849" s="244">
        <v>499</v>
      </c>
      <c r="N849" s="241"/>
      <c r="O849" s="241"/>
      <c r="P849" s="241"/>
      <c r="Q849" s="228">
        <v>500</v>
      </c>
      <c r="R849" s="244">
        <v>500</v>
      </c>
      <c r="S849" s="244" t="s">
        <v>1552</v>
      </c>
      <c r="T849" s="244">
        <v>1</v>
      </c>
      <c r="U849" s="244" t="s">
        <v>296</v>
      </c>
      <c r="V849" s="241">
        <v>2005</v>
      </c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4"/>
      <c r="AH849" s="150"/>
    </row>
    <row r="850" spans="1:34" ht="25.7" customHeight="1">
      <c r="A850" s="133"/>
      <c r="B850" s="914"/>
      <c r="C850" s="241" t="s">
        <v>3828</v>
      </c>
      <c r="D850" s="241"/>
      <c r="E850" s="243" t="s">
        <v>4033</v>
      </c>
      <c r="F850" s="241" t="s">
        <v>3828</v>
      </c>
      <c r="G850" s="241"/>
      <c r="H850" s="241" t="s">
        <v>4034</v>
      </c>
      <c r="I850" s="241"/>
      <c r="J850" s="241"/>
      <c r="K850" s="244">
        <v>2829</v>
      </c>
      <c r="L850" s="244">
        <v>998</v>
      </c>
      <c r="M850" s="244">
        <v>998</v>
      </c>
      <c r="N850" s="241"/>
      <c r="O850" s="241"/>
      <c r="P850" s="241"/>
      <c r="Q850" s="228">
        <v>846</v>
      </c>
      <c r="R850" s="244">
        <v>846</v>
      </c>
      <c r="S850" s="244" t="s">
        <v>4035</v>
      </c>
      <c r="T850" s="244">
        <v>2</v>
      </c>
      <c r="U850" s="244" t="s">
        <v>296</v>
      </c>
      <c r="V850" s="241">
        <v>2007</v>
      </c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4"/>
      <c r="AH850" s="150"/>
    </row>
    <row r="851" spans="1:34" ht="25.7" customHeight="1">
      <c r="A851" s="133"/>
      <c r="B851" s="914"/>
      <c r="C851" s="241" t="s">
        <v>3828</v>
      </c>
      <c r="D851" s="241"/>
      <c r="E851" s="243" t="s">
        <v>4036</v>
      </c>
      <c r="F851" s="241" t="s">
        <v>3828</v>
      </c>
      <c r="G851" s="241"/>
      <c r="H851" s="241" t="s">
        <v>4037</v>
      </c>
      <c r="I851" s="241"/>
      <c r="J851" s="241"/>
      <c r="K851" s="244">
        <v>2459</v>
      </c>
      <c r="L851" s="244">
        <v>1077</v>
      </c>
      <c r="M851" s="244">
        <v>1077</v>
      </c>
      <c r="N851" s="241"/>
      <c r="O851" s="241"/>
      <c r="P851" s="241"/>
      <c r="Q851" s="228">
        <v>1077</v>
      </c>
      <c r="R851" s="244">
        <v>1077</v>
      </c>
      <c r="S851" s="244" t="s">
        <v>4038</v>
      </c>
      <c r="T851" s="244">
        <v>2</v>
      </c>
      <c r="U851" s="244" t="s">
        <v>296</v>
      </c>
      <c r="V851" s="241">
        <v>2008</v>
      </c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4"/>
      <c r="AH851" s="150"/>
    </row>
    <row r="852" spans="1:34" ht="25.7" customHeight="1">
      <c r="A852" s="133"/>
      <c r="B852" s="914"/>
      <c r="C852" s="241" t="s">
        <v>3828</v>
      </c>
      <c r="D852" s="241"/>
      <c r="E852" s="243" t="s">
        <v>4039</v>
      </c>
      <c r="F852" s="241" t="s">
        <v>3828</v>
      </c>
      <c r="G852" s="241"/>
      <c r="H852" s="241" t="s">
        <v>4040</v>
      </c>
      <c r="I852" s="241"/>
      <c r="J852" s="241"/>
      <c r="K852" s="244">
        <v>8982</v>
      </c>
      <c r="L852" s="244">
        <v>554</v>
      </c>
      <c r="M852" s="244">
        <v>554</v>
      </c>
      <c r="N852" s="241"/>
      <c r="O852" s="241"/>
      <c r="P852" s="241"/>
      <c r="Q852" s="228">
        <v>554</v>
      </c>
      <c r="R852" s="244">
        <v>554</v>
      </c>
      <c r="S852" s="244" t="s">
        <v>4038</v>
      </c>
      <c r="T852" s="244">
        <v>1</v>
      </c>
      <c r="U852" s="244" t="s">
        <v>296</v>
      </c>
      <c r="V852" s="241">
        <v>2008</v>
      </c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4"/>
      <c r="AH852" s="150"/>
    </row>
    <row r="853" spans="1:34" ht="25.7" customHeight="1">
      <c r="A853" s="133"/>
      <c r="B853" s="914"/>
      <c r="C853" s="241" t="s">
        <v>3828</v>
      </c>
      <c r="D853" s="241"/>
      <c r="E853" s="243" t="s">
        <v>4041</v>
      </c>
      <c r="F853" s="241" t="s">
        <v>3828</v>
      </c>
      <c r="G853" s="241"/>
      <c r="H853" s="241" t="s">
        <v>4042</v>
      </c>
      <c r="I853" s="241"/>
      <c r="J853" s="241"/>
      <c r="K853" s="244">
        <v>4978</v>
      </c>
      <c r="L853" s="244">
        <v>571</v>
      </c>
      <c r="M853" s="244">
        <v>571</v>
      </c>
      <c r="N853" s="241"/>
      <c r="O853" s="241"/>
      <c r="P853" s="241"/>
      <c r="Q853" s="228">
        <v>571</v>
      </c>
      <c r="R853" s="244">
        <v>571</v>
      </c>
      <c r="S853" s="244" t="s">
        <v>4038</v>
      </c>
      <c r="T853" s="244">
        <v>1</v>
      </c>
      <c r="U853" s="244" t="s">
        <v>296</v>
      </c>
      <c r="V853" s="241">
        <v>2009</v>
      </c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4"/>
      <c r="AH853" s="150"/>
    </row>
    <row r="854" spans="1:34" ht="25.7" customHeight="1">
      <c r="A854" s="133"/>
      <c r="B854" s="914"/>
      <c r="C854" s="233" t="s">
        <v>3828</v>
      </c>
      <c r="D854" s="233"/>
      <c r="E854" s="300" t="s">
        <v>4043</v>
      </c>
      <c r="F854" s="233" t="s">
        <v>3828</v>
      </c>
      <c r="G854" s="241"/>
      <c r="H854" s="233" t="s">
        <v>4044</v>
      </c>
      <c r="I854" s="241"/>
      <c r="J854" s="241"/>
      <c r="K854" s="228">
        <v>1686</v>
      </c>
      <c r="L854" s="228">
        <v>684</v>
      </c>
      <c r="M854" s="244">
        <v>684</v>
      </c>
      <c r="N854" s="241"/>
      <c r="O854" s="241"/>
      <c r="P854" s="241"/>
      <c r="Q854" s="228">
        <v>684</v>
      </c>
      <c r="R854" s="228">
        <v>684</v>
      </c>
      <c r="S854" s="228" t="s">
        <v>4038</v>
      </c>
      <c r="T854" s="228">
        <v>2</v>
      </c>
      <c r="U854" s="228" t="s">
        <v>296</v>
      </c>
      <c r="V854" s="241">
        <v>2009</v>
      </c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4"/>
      <c r="AH854" s="150"/>
    </row>
    <row r="855" spans="1:34" ht="25.7" customHeight="1">
      <c r="A855" s="133"/>
      <c r="B855" s="914"/>
      <c r="C855" s="233" t="s">
        <v>3828</v>
      </c>
      <c r="D855" s="233"/>
      <c r="E855" s="300" t="s">
        <v>4045</v>
      </c>
      <c r="F855" s="233" t="s">
        <v>3828</v>
      </c>
      <c r="G855" s="233"/>
      <c r="H855" s="233" t="s">
        <v>4046</v>
      </c>
      <c r="I855" s="233"/>
      <c r="J855" s="233"/>
      <c r="K855" s="228">
        <v>450</v>
      </c>
      <c r="L855" s="228">
        <v>450</v>
      </c>
      <c r="M855" s="244">
        <v>450</v>
      </c>
      <c r="N855" s="233"/>
      <c r="O855" s="233"/>
      <c r="P855" s="233"/>
      <c r="Q855" s="228">
        <v>450</v>
      </c>
      <c r="R855" s="228">
        <v>450</v>
      </c>
      <c r="S855" s="228" t="s">
        <v>4038</v>
      </c>
      <c r="T855" s="228">
        <v>1</v>
      </c>
      <c r="U855" s="228" t="s">
        <v>296</v>
      </c>
      <c r="V855" s="241">
        <v>2012</v>
      </c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42"/>
      <c r="AG855" s="244"/>
      <c r="AH855" s="150"/>
    </row>
    <row r="856" spans="1:34" ht="25.7" customHeight="1">
      <c r="A856" s="133"/>
      <c r="B856" s="914"/>
      <c r="C856" s="233" t="s">
        <v>671</v>
      </c>
      <c r="D856" s="233"/>
      <c r="E856" s="300" t="s">
        <v>1623</v>
      </c>
      <c r="F856" s="233" t="s">
        <v>671</v>
      </c>
      <c r="G856" s="233"/>
      <c r="H856" s="233" t="s">
        <v>671</v>
      </c>
      <c r="I856" s="233"/>
      <c r="J856" s="233"/>
      <c r="K856" s="228">
        <v>9500</v>
      </c>
      <c r="L856" s="228">
        <v>1151</v>
      </c>
      <c r="M856" s="244">
        <v>1151</v>
      </c>
      <c r="N856" s="233"/>
      <c r="O856" s="233"/>
      <c r="P856" s="233"/>
      <c r="Q856" s="228">
        <v>518</v>
      </c>
      <c r="R856" s="228">
        <v>518</v>
      </c>
      <c r="S856" s="228" t="s">
        <v>1622</v>
      </c>
      <c r="T856" s="228">
        <v>1</v>
      </c>
      <c r="U856" s="228" t="s">
        <v>296</v>
      </c>
      <c r="V856" s="241">
        <v>2005</v>
      </c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42"/>
      <c r="AG856" s="244"/>
      <c r="AH856" s="150"/>
    </row>
    <row r="857" spans="1:34" ht="25.7" customHeight="1">
      <c r="A857" s="133"/>
      <c r="B857" s="914"/>
      <c r="C857" s="233" t="s">
        <v>671</v>
      </c>
      <c r="D857" s="233"/>
      <c r="E857" s="300" t="s">
        <v>1624</v>
      </c>
      <c r="F857" s="233" t="s">
        <v>671</v>
      </c>
      <c r="G857" s="233" t="s">
        <v>1582</v>
      </c>
      <c r="H857" s="233" t="s">
        <v>671</v>
      </c>
      <c r="I857" s="233">
        <v>2</v>
      </c>
      <c r="J857" s="233" t="s">
        <v>654</v>
      </c>
      <c r="K857" s="228">
        <v>6500</v>
      </c>
      <c r="L857" s="228">
        <v>1294.8800000000001</v>
      </c>
      <c r="M857" s="244">
        <v>1294.8800000000001</v>
      </c>
      <c r="N857" s="233" t="s">
        <v>454</v>
      </c>
      <c r="O857" s="233" t="s">
        <v>1583</v>
      </c>
      <c r="P857" s="233" t="s">
        <v>1207</v>
      </c>
      <c r="Q857" s="228">
        <v>546</v>
      </c>
      <c r="R857" s="228">
        <v>546</v>
      </c>
      <c r="S857" s="228" t="s">
        <v>1622</v>
      </c>
      <c r="T857" s="228">
        <v>1</v>
      </c>
      <c r="U857" s="228" t="s">
        <v>296</v>
      </c>
      <c r="V857" s="241">
        <v>2006</v>
      </c>
      <c r="W857" s="233" t="s">
        <v>1585</v>
      </c>
      <c r="X857" s="233" t="s">
        <v>1586</v>
      </c>
      <c r="Y857" s="233"/>
      <c r="Z857" s="233"/>
      <c r="AA857" s="233"/>
      <c r="AB857" s="233"/>
      <c r="AC857" s="233"/>
      <c r="AD857" s="233"/>
      <c r="AE857" s="233"/>
      <c r="AF857" s="242" t="s">
        <v>1139</v>
      </c>
      <c r="AG857" s="244"/>
      <c r="AH857" s="150"/>
    </row>
    <row r="858" spans="1:34" ht="25.7" customHeight="1">
      <c r="A858" s="133"/>
      <c r="B858" s="914"/>
      <c r="C858" s="233" t="s">
        <v>671</v>
      </c>
      <c r="D858" s="233"/>
      <c r="E858" s="300" t="s">
        <v>10643</v>
      </c>
      <c r="F858" s="233" t="s">
        <v>671</v>
      </c>
      <c r="G858" s="233" t="s">
        <v>1582</v>
      </c>
      <c r="H858" s="233" t="s">
        <v>671</v>
      </c>
      <c r="I858" s="233">
        <v>2</v>
      </c>
      <c r="J858" s="233" t="s">
        <v>654</v>
      </c>
      <c r="K858" s="228">
        <v>1712</v>
      </c>
      <c r="L858" s="228">
        <v>823.43</v>
      </c>
      <c r="M858" s="244">
        <v>823.43</v>
      </c>
      <c r="N858" s="233" t="s">
        <v>454</v>
      </c>
      <c r="O858" s="233" t="s">
        <v>1583</v>
      </c>
      <c r="P858" s="233" t="s">
        <v>1207</v>
      </c>
      <c r="Q858" s="228">
        <v>410</v>
      </c>
      <c r="R858" s="228">
        <v>410</v>
      </c>
      <c r="S858" s="228" t="s">
        <v>10644</v>
      </c>
      <c r="T858" s="228">
        <v>1</v>
      </c>
      <c r="U858" s="228" t="s">
        <v>296</v>
      </c>
      <c r="V858" s="241">
        <v>2018</v>
      </c>
      <c r="W858" s="233" t="s">
        <v>1585</v>
      </c>
      <c r="X858" s="233" t="s">
        <v>1586</v>
      </c>
      <c r="Y858" s="233"/>
      <c r="Z858" s="233"/>
      <c r="AA858" s="233"/>
      <c r="AB858" s="233"/>
      <c r="AC858" s="233"/>
      <c r="AD858" s="233"/>
      <c r="AE858" s="233"/>
      <c r="AF858" s="242" t="s">
        <v>1139</v>
      </c>
      <c r="AG858" s="244"/>
      <c r="AH858" s="150"/>
    </row>
    <row r="859" spans="1:34" ht="25.7" customHeight="1">
      <c r="A859" s="133"/>
      <c r="B859" s="914"/>
      <c r="C859" s="233" t="s">
        <v>671</v>
      </c>
      <c r="D859" s="233"/>
      <c r="E859" s="300" t="s">
        <v>4047</v>
      </c>
      <c r="F859" s="233" t="s">
        <v>671</v>
      </c>
      <c r="G859" s="233"/>
      <c r="H859" s="233" t="s">
        <v>671</v>
      </c>
      <c r="I859" s="233"/>
      <c r="J859" s="233" t="s">
        <v>654</v>
      </c>
      <c r="K859" s="228">
        <v>2000</v>
      </c>
      <c r="L859" s="228">
        <v>1092</v>
      </c>
      <c r="M859" s="244">
        <v>1092</v>
      </c>
      <c r="N859" s="233"/>
      <c r="O859" s="233"/>
      <c r="P859" s="233"/>
      <c r="Q859" s="228">
        <v>1000</v>
      </c>
      <c r="R859" s="228">
        <v>1000</v>
      </c>
      <c r="S859" s="228" t="s">
        <v>4048</v>
      </c>
      <c r="T859" s="228">
        <v>2</v>
      </c>
      <c r="U859" s="228" t="s">
        <v>296</v>
      </c>
      <c r="V859" s="241">
        <v>2013</v>
      </c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42"/>
      <c r="AG859" s="244"/>
      <c r="AH859" s="150"/>
    </row>
    <row r="860" spans="1:34" ht="25.7" customHeight="1">
      <c r="A860" s="133"/>
      <c r="B860" s="914"/>
      <c r="C860" s="233" t="s">
        <v>671</v>
      </c>
      <c r="D860" s="233"/>
      <c r="E860" s="300" t="s">
        <v>9371</v>
      </c>
      <c r="F860" s="233" t="s">
        <v>671</v>
      </c>
      <c r="G860" s="233"/>
      <c r="H860" s="233" t="s">
        <v>671</v>
      </c>
      <c r="I860" s="233"/>
      <c r="J860" s="233"/>
      <c r="K860" s="228">
        <v>4470</v>
      </c>
      <c r="L860" s="228">
        <v>1420.12</v>
      </c>
      <c r="M860" s="244">
        <v>1420</v>
      </c>
      <c r="N860" s="233"/>
      <c r="O860" s="233"/>
      <c r="P860" s="233"/>
      <c r="Q860" s="228">
        <v>1167</v>
      </c>
      <c r="R860" s="228">
        <v>1167</v>
      </c>
      <c r="S860" s="228" t="s">
        <v>4038</v>
      </c>
      <c r="T860" s="228">
        <v>2</v>
      </c>
      <c r="U860" s="228" t="s">
        <v>296</v>
      </c>
      <c r="V860" s="241">
        <v>2017</v>
      </c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42"/>
      <c r="AG860" s="244"/>
      <c r="AH860" s="150"/>
    </row>
    <row r="861" spans="1:34" ht="25.7" customHeight="1">
      <c r="A861" s="133"/>
      <c r="B861" s="914"/>
      <c r="C861" s="233" t="s">
        <v>671</v>
      </c>
      <c r="D861" s="233"/>
      <c r="E861" s="300" t="s">
        <v>9372</v>
      </c>
      <c r="F861" s="233" t="s">
        <v>671</v>
      </c>
      <c r="G861" s="233" t="s">
        <v>1582</v>
      </c>
      <c r="H861" s="233" t="s">
        <v>671</v>
      </c>
      <c r="I861" s="233">
        <v>2</v>
      </c>
      <c r="J861" s="233" t="s">
        <v>654</v>
      </c>
      <c r="K861" s="228">
        <v>9000</v>
      </c>
      <c r="L861" s="228">
        <v>671.53</v>
      </c>
      <c r="M861" s="244">
        <v>671.53</v>
      </c>
      <c r="N861" s="233" t="s">
        <v>454</v>
      </c>
      <c r="O861" s="233" t="s">
        <v>1583</v>
      </c>
      <c r="P861" s="233" t="s">
        <v>1207</v>
      </c>
      <c r="Q861" s="228">
        <v>456</v>
      </c>
      <c r="R861" s="228">
        <v>456</v>
      </c>
      <c r="S861" s="228" t="s">
        <v>4038</v>
      </c>
      <c r="T861" s="228">
        <v>1</v>
      </c>
      <c r="U861" s="228" t="s">
        <v>296</v>
      </c>
      <c r="V861" s="241">
        <v>2017</v>
      </c>
      <c r="W861" s="233" t="s">
        <v>1585</v>
      </c>
      <c r="X861" s="233" t="s">
        <v>1586</v>
      </c>
      <c r="Y861" s="233"/>
      <c r="Z861" s="233"/>
      <c r="AA861" s="233"/>
      <c r="AB861" s="233"/>
      <c r="AC861" s="233"/>
      <c r="AD861" s="233"/>
      <c r="AE861" s="233"/>
      <c r="AF861" s="242" t="s">
        <v>1139</v>
      </c>
      <c r="AG861" s="244"/>
      <c r="AH861" s="150"/>
    </row>
    <row r="862" spans="1:34" ht="25.7" customHeight="1">
      <c r="A862" s="133"/>
      <c r="B862" s="914"/>
      <c r="C862" s="233" t="s">
        <v>671</v>
      </c>
      <c r="D862" s="233"/>
      <c r="E862" s="300" t="s">
        <v>9373</v>
      </c>
      <c r="F862" s="233" t="s">
        <v>671</v>
      </c>
      <c r="G862" s="233"/>
      <c r="H862" s="233" t="s">
        <v>671</v>
      </c>
      <c r="I862" s="233"/>
      <c r="J862" s="233"/>
      <c r="K862" s="228">
        <v>5070</v>
      </c>
      <c r="L862" s="228">
        <v>1225</v>
      </c>
      <c r="M862" s="244">
        <v>1225</v>
      </c>
      <c r="N862" s="233"/>
      <c r="O862" s="233"/>
      <c r="P862" s="233"/>
      <c r="Q862" s="228">
        <v>726</v>
      </c>
      <c r="R862" s="228">
        <v>726</v>
      </c>
      <c r="S862" s="228" t="s">
        <v>9374</v>
      </c>
      <c r="T862" s="228">
        <v>1</v>
      </c>
      <c r="U862" s="228" t="s">
        <v>296</v>
      </c>
      <c r="V862" s="241">
        <v>2017</v>
      </c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42"/>
      <c r="AG862" s="244"/>
      <c r="AH862" s="150"/>
    </row>
    <row r="863" spans="1:34" ht="25.7" customHeight="1">
      <c r="A863" s="133"/>
      <c r="B863" s="914"/>
      <c r="C863" s="233" t="s">
        <v>671</v>
      </c>
      <c r="D863" s="233"/>
      <c r="E863" s="300" t="s">
        <v>12981</v>
      </c>
      <c r="F863" s="233" t="s">
        <v>12913</v>
      </c>
      <c r="G863" s="233"/>
      <c r="H863" s="233" t="s">
        <v>12913</v>
      </c>
      <c r="I863" s="233"/>
      <c r="J863" s="233"/>
      <c r="K863" s="228">
        <v>1420</v>
      </c>
      <c r="L863" s="228">
        <v>1420</v>
      </c>
      <c r="M863" s="244">
        <v>1420</v>
      </c>
      <c r="N863" s="233"/>
      <c r="O863" s="233"/>
      <c r="P863" s="233"/>
      <c r="Q863" s="228">
        <v>600</v>
      </c>
      <c r="R863" s="228">
        <v>600</v>
      </c>
      <c r="S863" s="228" t="s">
        <v>12984</v>
      </c>
      <c r="T863" s="228">
        <v>2</v>
      </c>
      <c r="U863" s="228" t="s">
        <v>12477</v>
      </c>
      <c r="V863" s="241">
        <v>2019</v>
      </c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42"/>
      <c r="AG863" s="244"/>
      <c r="AH863" s="150"/>
    </row>
    <row r="864" spans="1:34" ht="25.7" customHeight="1">
      <c r="A864" s="133"/>
      <c r="B864" s="914"/>
      <c r="C864" s="233" t="s">
        <v>672</v>
      </c>
      <c r="D864" s="233"/>
      <c r="E864" s="300" t="s">
        <v>1625</v>
      </c>
      <c r="F864" s="233" t="s">
        <v>672</v>
      </c>
      <c r="G864" s="233"/>
      <c r="H864" s="233" t="s">
        <v>672</v>
      </c>
      <c r="I864" s="233"/>
      <c r="J864" s="233"/>
      <c r="K864" s="228">
        <v>2229</v>
      </c>
      <c r="L864" s="228">
        <v>443</v>
      </c>
      <c r="M864" s="244">
        <v>524</v>
      </c>
      <c r="N864" s="233"/>
      <c r="O864" s="233"/>
      <c r="P864" s="233"/>
      <c r="Q864" s="228">
        <v>523.9</v>
      </c>
      <c r="R864" s="228">
        <v>523.9</v>
      </c>
      <c r="S864" s="228" t="s">
        <v>1626</v>
      </c>
      <c r="T864" s="228">
        <v>1</v>
      </c>
      <c r="U864" s="228" t="s">
        <v>296</v>
      </c>
      <c r="V864" s="241">
        <v>2001</v>
      </c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42"/>
      <c r="AG864" s="244"/>
      <c r="AH864" s="150"/>
    </row>
    <row r="865" spans="1:34" ht="25.7" customHeight="1">
      <c r="A865" s="133"/>
      <c r="B865" s="914"/>
      <c r="C865" s="233" t="s">
        <v>672</v>
      </c>
      <c r="D865" s="233"/>
      <c r="E865" s="300" t="s">
        <v>1627</v>
      </c>
      <c r="F865" s="233" t="s">
        <v>672</v>
      </c>
      <c r="G865" s="233"/>
      <c r="H865" s="233" t="s">
        <v>672</v>
      </c>
      <c r="I865" s="233"/>
      <c r="J865" s="233"/>
      <c r="K865" s="228">
        <v>998</v>
      </c>
      <c r="L865" s="228">
        <v>398</v>
      </c>
      <c r="M865" s="244">
        <v>398</v>
      </c>
      <c r="N865" s="233"/>
      <c r="O865" s="233"/>
      <c r="P865" s="233"/>
      <c r="Q865" s="228">
        <v>398</v>
      </c>
      <c r="R865" s="228">
        <v>398</v>
      </c>
      <c r="S865" s="228" t="s">
        <v>1628</v>
      </c>
      <c r="T865" s="228">
        <v>1</v>
      </c>
      <c r="U865" s="228" t="s">
        <v>296</v>
      </c>
      <c r="V865" s="241">
        <v>2007</v>
      </c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42"/>
      <c r="AG865" s="244"/>
      <c r="AH865" s="150"/>
    </row>
    <row r="866" spans="1:34" ht="25.7" customHeight="1">
      <c r="A866" s="133"/>
      <c r="B866" s="914"/>
      <c r="C866" s="233" t="s">
        <v>672</v>
      </c>
      <c r="D866" s="233"/>
      <c r="E866" s="300" t="s">
        <v>1629</v>
      </c>
      <c r="F866" s="233" t="s">
        <v>672</v>
      </c>
      <c r="G866" s="233"/>
      <c r="H866" s="233" t="s">
        <v>672</v>
      </c>
      <c r="I866" s="233"/>
      <c r="J866" s="233"/>
      <c r="K866" s="228"/>
      <c r="L866" s="228">
        <v>680</v>
      </c>
      <c r="M866" s="244">
        <v>680</v>
      </c>
      <c r="N866" s="233"/>
      <c r="O866" s="233"/>
      <c r="P866" s="233"/>
      <c r="Q866" s="228">
        <v>450</v>
      </c>
      <c r="R866" s="228">
        <v>450</v>
      </c>
      <c r="S866" s="228" t="s">
        <v>1630</v>
      </c>
      <c r="T866" s="228">
        <v>1</v>
      </c>
      <c r="U866" s="228" t="s">
        <v>296</v>
      </c>
      <c r="V866" s="241">
        <v>2010</v>
      </c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42"/>
      <c r="AG866" s="244"/>
      <c r="AH866" s="150"/>
    </row>
    <row r="867" spans="1:34" ht="25.7" customHeight="1">
      <c r="A867" s="133"/>
      <c r="B867" s="914"/>
      <c r="C867" s="233" t="s">
        <v>672</v>
      </c>
      <c r="D867" s="233"/>
      <c r="E867" s="300" t="s">
        <v>1631</v>
      </c>
      <c r="F867" s="233" t="s">
        <v>672</v>
      </c>
      <c r="G867" s="233"/>
      <c r="H867" s="233" t="s">
        <v>672</v>
      </c>
      <c r="I867" s="233"/>
      <c r="J867" s="233"/>
      <c r="K867" s="228">
        <v>1754</v>
      </c>
      <c r="L867" s="228">
        <v>420</v>
      </c>
      <c r="M867" s="244">
        <v>420</v>
      </c>
      <c r="N867" s="233"/>
      <c r="O867" s="233"/>
      <c r="P867" s="233"/>
      <c r="Q867" s="228">
        <v>420</v>
      </c>
      <c r="R867" s="228">
        <v>420.17</v>
      </c>
      <c r="S867" s="228" t="s">
        <v>1632</v>
      </c>
      <c r="T867" s="228">
        <v>1</v>
      </c>
      <c r="U867" s="228" t="s">
        <v>296</v>
      </c>
      <c r="V867" s="241">
        <v>2009</v>
      </c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42"/>
      <c r="AG867" s="244"/>
      <c r="AH867" s="150"/>
    </row>
    <row r="868" spans="1:34" ht="25.7" customHeight="1">
      <c r="A868" s="133"/>
      <c r="B868" s="914"/>
      <c r="C868" s="233" t="s">
        <v>672</v>
      </c>
      <c r="D868" s="233"/>
      <c r="E868" s="300" t="s">
        <v>4049</v>
      </c>
      <c r="F868" s="233" t="s">
        <v>672</v>
      </c>
      <c r="G868" s="233"/>
      <c r="H868" s="233" t="s">
        <v>672</v>
      </c>
      <c r="I868" s="233"/>
      <c r="J868" s="233"/>
      <c r="K868" s="228"/>
      <c r="L868" s="228">
        <v>420</v>
      </c>
      <c r="M868" s="244">
        <v>420</v>
      </c>
      <c r="N868" s="233"/>
      <c r="O868" s="233"/>
      <c r="P868" s="233"/>
      <c r="Q868" s="228">
        <v>420</v>
      </c>
      <c r="R868" s="228">
        <v>420.17</v>
      </c>
      <c r="S868" s="228" t="s">
        <v>1632</v>
      </c>
      <c r="T868" s="228">
        <v>1</v>
      </c>
      <c r="U868" s="228" t="s">
        <v>296</v>
      </c>
      <c r="V868" s="241">
        <v>2015</v>
      </c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42"/>
      <c r="AG868" s="244"/>
      <c r="AH868" s="150"/>
    </row>
    <row r="869" spans="1:34" ht="25.7" customHeight="1">
      <c r="A869" s="133"/>
      <c r="B869" s="914"/>
      <c r="C869" s="233" t="s">
        <v>672</v>
      </c>
      <c r="D869" s="233"/>
      <c r="E869" s="300" t="s">
        <v>4050</v>
      </c>
      <c r="F869" s="233" t="s">
        <v>672</v>
      </c>
      <c r="G869" s="233"/>
      <c r="H869" s="233" t="s">
        <v>672</v>
      </c>
      <c r="I869" s="233"/>
      <c r="J869" s="233"/>
      <c r="K869" s="228"/>
      <c r="L869" s="228">
        <v>397.76</v>
      </c>
      <c r="M869" s="244">
        <v>397.76</v>
      </c>
      <c r="N869" s="233"/>
      <c r="O869" s="233"/>
      <c r="P869" s="233"/>
      <c r="Q869" s="228">
        <v>398</v>
      </c>
      <c r="R869" s="228">
        <v>398</v>
      </c>
      <c r="S869" s="228" t="s">
        <v>1628</v>
      </c>
      <c r="T869" s="228">
        <v>1</v>
      </c>
      <c r="U869" s="228" t="s">
        <v>296</v>
      </c>
      <c r="V869" s="241">
        <v>2015</v>
      </c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42"/>
      <c r="AG869" s="244"/>
      <c r="AH869" s="150"/>
    </row>
    <row r="870" spans="1:34" ht="25.7" customHeight="1">
      <c r="A870" s="133"/>
      <c r="B870" s="914"/>
      <c r="C870" s="233" t="s">
        <v>672</v>
      </c>
      <c r="D870" s="233"/>
      <c r="E870" s="300" t="s">
        <v>4051</v>
      </c>
      <c r="F870" s="233" t="s">
        <v>672</v>
      </c>
      <c r="G870" s="233"/>
      <c r="H870" s="233" t="s">
        <v>672</v>
      </c>
      <c r="I870" s="233"/>
      <c r="J870" s="233"/>
      <c r="K870" s="228"/>
      <c r="L870" s="228">
        <v>420</v>
      </c>
      <c r="M870" s="244">
        <v>420</v>
      </c>
      <c r="N870" s="233"/>
      <c r="O870" s="233"/>
      <c r="P870" s="233"/>
      <c r="Q870" s="228">
        <v>420</v>
      </c>
      <c r="R870" s="228">
        <v>420.17</v>
      </c>
      <c r="S870" s="228" t="s">
        <v>1632</v>
      </c>
      <c r="T870" s="228">
        <v>1</v>
      </c>
      <c r="U870" s="228" t="s">
        <v>296</v>
      </c>
      <c r="V870" s="241">
        <v>2015</v>
      </c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42"/>
      <c r="AG870" s="244"/>
      <c r="AH870" s="150"/>
    </row>
    <row r="871" spans="1:34" ht="25.7" customHeight="1">
      <c r="A871" s="133"/>
      <c r="B871" s="914"/>
      <c r="C871" s="242" t="s">
        <v>672</v>
      </c>
      <c r="D871" s="242"/>
      <c r="E871" s="300" t="s">
        <v>4052</v>
      </c>
      <c r="F871" s="242" t="s">
        <v>672</v>
      </c>
      <c r="G871" s="242"/>
      <c r="H871" s="242" t="s">
        <v>672</v>
      </c>
      <c r="I871" s="233"/>
      <c r="J871" s="233"/>
      <c r="K871" s="228"/>
      <c r="L871" s="228">
        <v>479</v>
      </c>
      <c r="M871" s="244">
        <v>479</v>
      </c>
      <c r="N871" s="369"/>
      <c r="O871" s="369"/>
      <c r="P871" s="369"/>
      <c r="Q871" s="228">
        <v>420</v>
      </c>
      <c r="R871" s="228">
        <v>420.17</v>
      </c>
      <c r="S871" s="228" t="s">
        <v>1632</v>
      </c>
      <c r="T871" s="228">
        <v>1</v>
      </c>
      <c r="U871" s="228" t="s">
        <v>296</v>
      </c>
      <c r="V871" s="241">
        <v>2016</v>
      </c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42"/>
      <c r="AG871" s="244"/>
      <c r="AH871" s="150"/>
    </row>
    <row r="872" spans="1:34" ht="25.7" customHeight="1">
      <c r="A872" s="133"/>
      <c r="B872" s="914"/>
      <c r="C872" s="242" t="s">
        <v>672</v>
      </c>
      <c r="D872" s="242"/>
      <c r="E872" s="300" t="s">
        <v>17915</v>
      </c>
      <c r="F872" s="242" t="s">
        <v>672</v>
      </c>
      <c r="G872" s="242"/>
      <c r="H872" s="242" t="s">
        <v>672</v>
      </c>
      <c r="I872" s="233"/>
      <c r="J872" s="233"/>
      <c r="K872" s="228"/>
      <c r="L872" s="228">
        <v>479</v>
      </c>
      <c r="M872" s="244">
        <v>479</v>
      </c>
      <c r="N872" s="369"/>
      <c r="O872" s="369"/>
      <c r="P872" s="369"/>
      <c r="Q872" s="228">
        <v>420</v>
      </c>
      <c r="R872" s="228">
        <v>420</v>
      </c>
      <c r="S872" s="228" t="s">
        <v>1632</v>
      </c>
      <c r="T872" s="228">
        <v>1</v>
      </c>
      <c r="U872" s="228" t="s">
        <v>296</v>
      </c>
      <c r="V872" s="241">
        <v>2017</v>
      </c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42"/>
      <c r="AG872" s="244"/>
      <c r="AH872" s="150"/>
    </row>
    <row r="873" spans="1:34" ht="25.7" customHeight="1">
      <c r="A873" s="133"/>
      <c r="B873" s="914"/>
      <c r="C873" s="242" t="s">
        <v>675</v>
      </c>
      <c r="D873" s="242"/>
      <c r="E873" s="300" t="s">
        <v>13843</v>
      </c>
      <c r="F873" s="242" t="s">
        <v>675</v>
      </c>
      <c r="G873" s="242"/>
      <c r="H873" s="242" t="s">
        <v>1633</v>
      </c>
      <c r="I873" s="233"/>
      <c r="J873" s="233"/>
      <c r="K873" s="228">
        <v>3837</v>
      </c>
      <c r="L873" s="228">
        <v>532</v>
      </c>
      <c r="M873" s="244">
        <v>532</v>
      </c>
      <c r="N873" s="369"/>
      <c r="O873" s="369"/>
      <c r="P873" s="369"/>
      <c r="Q873" s="228">
        <v>300</v>
      </c>
      <c r="R873" s="228">
        <v>300</v>
      </c>
      <c r="S873" s="228" t="s">
        <v>1634</v>
      </c>
      <c r="T873" s="228">
        <v>1</v>
      </c>
      <c r="U873" s="228" t="s">
        <v>296</v>
      </c>
      <c r="V873" s="241">
        <v>2001</v>
      </c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42"/>
      <c r="AG873" s="244"/>
      <c r="AH873" s="150"/>
    </row>
    <row r="874" spans="1:34" ht="25.7" customHeight="1">
      <c r="A874" s="133"/>
      <c r="B874" s="914"/>
      <c r="C874" s="242" t="s">
        <v>675</v>
      </c>
      <c r="D874" s="242"/>
      <c r="E874" s="300" t="s">
        <v>13844</v>
      </c>
      <c r="F874" s="242" t="s">
        <v>675</v>
      </c>
      <c r="G874" s="242"/>
      <c r="H874" s="242" t="s">
        <v>13845</v>
      </c>
      <c r="I874" s="233"/>
      <c r="J874" s="233"/>
      <c r="K874" s="228">
        <v>1703</v>
      </c>
      <c r="L874" s="228">
        <v>495</v>
      </c>
      <c r="M874" s="244">
        <v>495</v>
      </c>
      <c r="N874" s="369"/>
      <c r="O874" s="369"/>
      <c r="P874" s="369"/>
      <c r="Q874" s="228">
        <v>300</v>
      </c>
      <c r="R874" s="228">
        <v>300</v>
      </c>
      <c r="S874" s="228" t="s">
        <v>1634</v>
      </c>
      <c r="T874" s="228">
        <v>1</v>
      </c>
      <c r="U874" s="228" t="s">
        <v>296</v>
      </c>
      <c r="V874" s="241">
        <v>2004</v>
      </c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42"/>
      <c r="AG874" s="244"/>
      <c r="AH874" s="150"/>
    </row>
    <row r="875" spans="1:34" ht="25.7" customHeight="1">
      <c r="A875" s="133"/>
      <c r="B875" s="914"/>
      <c r="C875" s="242" t="s">
        <v>675</v>
      </c>
      <c r="D875" s="242"/>
      <c r="E875" s="300" t="s">
        <v>13846</v>
      </c>
      <c r="F875" s="242" t="s">
        <v>675</v>
      </c>
      <c r="G875" s="242"/>
      <c r="H875" s="242" t="s">
        <v>1635</v>
      </c>
      <c r="I875" s="233"/>
      <c r="J875" s="233"/>
      <c r="K875" s="228">
        <v>3369</v>
      </c>
      <c r="L875" s="228">
        <v>495</v>
      </c>
      <c r="M875" s="244">
        <v>495</v>
      </c>
      <c r="N875" s="369"/>
      <c r="O875" s="369"/>
      <c r="P875" s="369"/>
      <c r="Q875" s="228">
        <v>300</v>
      </c>
      <c r="R875" s="228">
        <v>300</v>
      </c>
      <c r="S875" s="228" t="s">
        <v>1634</v>
      </c>
      <c r="T875" s="228">
        <v>1</v>
      </c>
      <c r="U875" s="228" t="s">
        <v>296</v>
      </c>
      <c r="V875" s="241">
        <v>2004</v>
      </c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44"/>
      <c r="AH875" s="150"/>
    </row>
    <row r="876" spans="1:34" ht="25.7" customHeight="1">
      <c r="A876" s="133"/>
      <c r="B876" s="914"/>
      <c r="C876" s="242" t="s">
        <v>675</v>
      </c>
      <c r="D876" s="242"/>
      <c r="E876" s="300" t="s">
        <v>13847</v>
      </c>
      <c r="F876" s="242" t="s">
        <v>675</v>
      </c>
      <c r="G876" s="242"/>
      <c r="H876" s="242" t="s">
        <v>1636</v>
      </c>
      <c r="I876" s="233"/>
      <c r="J876" s="233"/>
      <c r="K876" s="228">
        <v>3378</v>
      </c>
      <c r="L876" s="228">
        <v>495</v>
      </c>
      <c r="M876" s="244">
        <v>495</v>
      </c>
      <c r="N876" s="369"/>
      <c r="O876" s="369"/>
      <c r="P876" s="369"/>
      <c r="Q876" s="228">
        <v>300</v>
      </c>
      <c r="R876" s="228">
        <v>300</v>
      </c>
      <c r="S876" s="228" t="s">
        <v>1634</v>
      </c>
      <c r="T876" s="228">
        <v>1</v>
      </c>
      <c r="U876" s="228" t="s">
        <v>296</v>
      </c>
      <c r="V876" s="241">
        <v>2004</v>
      </c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42"/>
      <c r="AG876" s="244"/>
      <c r="AH876" s="150"/>
    </row>
    <row r="877" spans="1:34" ht="25.7" customHeight="1">
      <c r="A877" s="133"/>
      <c r="B877" s="914"/>
      <c r="C877" s="242" t="s">
        <v>675</v>
      </c>
      <c r="D877" s="242"/>
      <c r="E877" s="300" t="s">
        <v>13848</v>
      </c>
      <c r="F877" s="242" t="s">
        <v>675</v>
      </c>
      <c r="G877" s="242"/>
      <c r="H877" s="242" t="s">
        <v>1637</v>
      </c>
      <c r="I877" s="233"/>
      <c r="J877" s="233"/>
      <c r="K877" s="228">
        <v>4775</v>
      </c>
      <c r="L877" s="228">
        <v>495</v>
      </c>
      <c r="M877" s="244">
        <v>495</v>
      </c>
      <c r="N877" s="369"/>
      <c r="O877" s="369"/>
      <c r="P877" s="369"/>
      <c r="Q877" s="228">
        <v>300</v>
      </c>
      <c r="R877" s="228">
        <v>300</v>
      </c>
      <c r="S877" s="228" t="s">
        <v>1634</v>
      </c>
      <c r="T877" s="228">
        <v>1</v>
      </c>
      <c r="U877" s="228" t="s">
        <v>296</v>
      </c>
      <c r="V877" s="241">
        <v>2004</v>
      </c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44"/>
      <c r="AH877" s="150"/>
    </row>
    <row r="878" spans="1:34" ht="25.7" customHeight="1">
      <c r="A878" s="133"/>
      <c r="B878" s="914"/>
      <c r="C878" s="242" t="s">
        <v>684</v>
      </c>
      <c r="D878" s="242" t="s">
        <v>22271</v>
      </c>
      <c r="E878" s="300" t="s">
        <v>1638</v>
      </c>
      <c r="F878" s="242" t="s">
        <v>684</v>
      </c>
      <c r="G878" s="242" t="s">
        <v>22164</v>
      </c>
      <c r="H878" s="242" t="s">
        <v>684</v>
      </c>
      <c r="I878" s="228"/>
      <c r="J878" s="228"/>
      <c r="K878" s="228">
        <v>3301</v>
      </c>
      <c r="L878" s="228">
        <v>645</v>
      </c>
      <c r="M878" s="244">
        <v>645</v>
      </c>
      <c r="N878" s="369"/>
      <c r="O878" s="369"/>
      <c r="P878" s="369"/>
      <c r="Q878" s="228">
        <v>624</v>
      </c>
      <c r="R878" s="228">
        <v>624</v>
      </c>
      <c r="S878" s="228" t="s">
        <v>1443</v>
      </c>
      <c r="T878" s="228">
        <v>2</v>
      </c>
      <c r="U878" s="228" t="s">
        <v>296</v>
      </c>
      <c r="V878" s="241">
        <v>2000</v>
      </c>
      <c r="W878" s="228"/>
      <c r="X878" s="242"/>
      <c r="Y878" s="228"/>
      <c r="Z878" s="228"/>
      <c r="AA878" s="228"/>
      <c r="AB878" s="228"/>
      <c r="AC878" s="228"/>
      <c r="AD878" s="228"/>
      <c r="AE878" s="242"/>
      <c r="AF878" s="242"/>
      <c r="AG878" s="244"/>
      <c r="AH878" s="150"/>
    </row>
    <row r="879" spans="1:34" ht="25.7" customHeight="1">
      <c r="A879" s="133"/>
      <c r="B879" s="914"/>
      <c r="C879" s="242" t="s">
        <v>684</v>
      </c>
      <c r="D879" s="242" t="s">
        <v>22272</v>
      </c>
      <c r="E879" s="300" t="s">
        <v>11955</v>
      </c>
      <c r="F879" s="242" t="s">
        <v>684</v>
      </c>
      <c r="G879" s="242" t="s">
        <v>22164</v>
      </c>
      <c r="H879" s="242" t="s">
        <v>684</v>
      </c>
      <c r="I879" s="228"/>
      <c r="J879" s="228"/>
      <c r="K879" s="228">
        <v>4462</v>
      </c>
      <c r="L879" s="228">
        <v>670</v>
      </c>
      <c r="M879" s="244">
        <v>670</v>
      </c>
      <c r="N879" s="369"/>
      <c r="O879" s="369"/>
      <c r="P879" s="369"/>
      <c r="Q879" s="228">
        <v>300</v>
      </c>
      <c r="R879" s="228">
        <v>300</v>
      </c>
      <c r="S879" s="228" t="s">
        <v>1443</v>
      </c>
      <c r="T879" s="228">
        <v>1</v>
      </c>
      <c r="U879" s="228" t="s">
        <v>296</v>
      </c>
      <c r="V879" s="241">
        <v>2015</v>
      </c>
      <c r="W879" s="228"/>
      <c r="X879" s="242"/>
      <c r="Y879" s="228"/>
      <c r="Z879" s="228"/>
      <c r="AA879" s="228"/>
      <c r="AB879" s="228"/>
      <c r="AC879" s="228"/>
      <c r="AD879" s="228"/>
      <c r="AE879" s="242"/>
      <c r="AF879" s="242"/>
      <c r="AG879" s="244"/>
      <c r="AH879" s="150"/>
    </row>
    <row r="880" spans="1:34" ht="25.7" customHeight="1">
      <c r="A880" s="133"/>
      <c r="B880" s="914"/>
      <c r="C880" s="242" t="s">
        <v>684</v>
      </c>
      <c r="D880" s="242" t="s">
        <v>22273</v>
      </c>
      <c r="E880" s="300" t="s">
        <v>11956</v>
      </c>
      <c r="F880" s="242" t="s">
        <v>684</v>
      </c>
      <c r="G880" s="242" t="s">
        <v>22164</v>
      </c>
      <c r="H880" s="242" t="s">
        <v>684</v>
      </c>
      <c r="I880" s="228"/>
      <c r="J880" s="228"/>
      <c r="K880" s="228">
        <v>1653</v>
      </c>
      <c r="L880" s="228">
        <v>626</v>
      </c>
      <c r="M880" s="244">
        <v>626</v>
      </c>
      <c r="N880" s="369"/>
      <c r="O880" s="369"/>
      <c r="P880" s="369"/>
      <c r="Q880" s="228">
        <v>300</v>
      </c>
      <c r="R880" s="228">
        <v>300</v>
      </c>
      <c r="S880" s="228" t="s">
        <v>1443</v>
      </c>
      <c r="T880" s="228">
        <v>1</v>
      </c>
      <c r="U880" s="228" t="s">
        <v>2294</v>
      </c>
      <c r="V880" s="241">
        <v>2016</v>
      </c>
      <c r="W880" s="228"/>
      <c r="X880" s="242"/>
      <c r="Y880" s="228"/>
      <c r="Z880" s="228"/>
      <c r="AA880" s="228"/>
      <c r="AB880" s="228"/>
      <c r="AC880" s="228"/>
      <c r="AD880" s="228"/>
      <c r="AE880" s="242"/>
      <c r="AF880" s="242"/>
      <c r="AG880" s="244"/>
      <c r="AH880" s="150"/>
    </row>
    <row r="881" spans="1:34" ht="25.7" customHeight="1">
      <c r="A881" s="133"/>
      <c r="B881" s="914"/>
      <c r="C881" s="242" t="s">
        <v>684</v>
      </c>
      <c r="D881" s="242" t="s">
        <v>22274</v>
      </c>
      <c r="E881" s="300" t="s">
        <v>11957</v>
      </c>
      <c r="F881" s="242" t="s">
        <v>684</v>
      </c>
      <c r="G881" s="242" t="s">
        <v>22275</v>
      </c>
      <c r="H881" s="242" t="s">
        <v>3858</v>
      </c>
      <c r="I881" s="228"/>
      <c r="J881" s="228"/>
      <c r="K881" s="228">
        <v>2659</v>
      </c>
      <c r="L881" s="228">
        <v>545</v>
      </c>
      <c r="M881" s="244">
        <v>513</v>
      </c>
      <c r="N881" s="369"/>
      <c r="O881" s="369"/>
      <c r="P881" s="369"/>
      <c r="Q881" s="228">
        <v>496</v>
      </c>
      <c r="R881" s="228">
        <v>496</v>
      </c>
      <c r="S881" s="228" t="s">
        <v>1443</v>
      </c>
      <c r="T881" s="228">
        <v>1</v>
      </c>
      <c r="U881" s="228" t="s">
        <v>296</v>
      </c>
      <c r="V881" s="241">
        <v>2003</v>
      </c>
      <c r="W881" s="228"/>
      <c r="X881" s="242"/>
      <c r="Y881" s="228"/>
      <c r="Z881" s="228"/>
      <c r="AA881" s="228"/>
      <c r="AB881" s="228"/>
      <c r="AC881" s="228"/>
      <c r="AD881" s="228"/>
      <c r="AE881" s="242"/>
      <c r="AF881" s="242"/>
      <c r="AG881" s="244"/>
      <c r="AH881" s="150"/>
    </row>
    <row r="882" spans="1:34" ht="25.7" customHeight="1">
      <c r="A882" s="133"/>
      <c r="B882" s="914"/>
      <c r="C882" s="242" t="s">
        <v>684</v>
      </c>
      <c r="D882" s="242" t="s">
        <v>22276</v>
      </c>
      <c r="E882" s="300" t="s">
        <v>11958</v>
      </c>
      <c r="F882" s="242" t="s">
        <v>684</v>
      </c>
      <c r="G882" s="242" t="s">
        <v>22277</v>
      </c>
      <c r="H882" s="242" t="s">
        <v>3854</v>
      </c>
      <c r="I882" s="228"/>
      <c r="J882" s="228"/>
      <c r="K882" s="228">
        <v>3216</v>
      </c>
      <c r="L882" s="228">
        <v>643</v>
      </c>
      <c r="M882" s="244">
        <v>630</v>
      </c>
      <c r="N882" s="369"/>
      <c r="O882" s="369"/>
      <c r="P882" s="369"/>
      <c r="Q882" s="228">
        <v>630</v>
      </c>
      <c r="R882" s="228">
        <v>630</v>
      </c>
      <c r="S882" s="228" t="s">
        <v>1443</v>
      </c>
      <c r="T882" s="228">
        <v>2</v>
      </c>
      <c r="U882" s="228" t="s">
        <v>296</v>
      </c>
      <c r="V882" s="241">
        <v>2004</v>
      </c>
      <c r="W882" s="228"/>
      <c r="X882" s="242"/>
      <c r="Y882" s="228"/>
      <c r="Z882" s="228"/>
      <c r="AA882" s="228"/>
      <c r="AB882" s="228"/>
      <c r="AC882" s="228"/>
      <c r="AD882" s="228"/>
      <c r="AE882" s="242"/>
      <c r="AF882" s="242"/>
      <c r="AG882" s="244"/>
      <c r="AH882" s="150"/>
    </row>
    <row r="883" spans="1:34" ht="25.7" customHeight="1">
      <c r="A883" s="133"/>
      <c r="B883" s="914"/>
      <c r="C883" s="242" t="s">
        <v>684</v>
      </c>
      <c r="D883" s="242" t="s">
        <v>22278</v>
      </c>
      <c r="E883" s="300" t="s">
        <v>11959</v>
      </c>
      <c r="F883" s="242" t="s">
        <v>684</v>
      </c>
      <c r="G883" s="242" t="s">
        <v>22164</v>
      </c>
      <c r="H883" s="242" t="s">
        <v>3858</v>
      </c>
      <c r="I883" s="228"/>
      <c r="J883" s="228"/>
      <c r="K883" s="228">
        <v>1840</v>
      </c>
      <c r="L883" s="228">
        <v>519</v>
      </c>
      <c r="M883" s="244">
        <v>519</v>
      </c>
      <c r="N883" s="369"/>
      <c r="O883" s="369"/>
      <c r="P883" s="369"/>
      <c r="Q883" s="228">
        <v>453</v>
      </c>
      <c r="R883" s="228">
        <v>453</v>
      </c>
      <c r="S883" s="228" t="s">
        <v>1443</v>
      </c>
      <c r="T883" s="228">
        <v>1</v>
      </c>
      <c r="U883" s="228" t="s">
        <v>296</v>
      </c>
      <c r="V883" s="241">
        <v>2020</v>
      </c>
      <c r="W883" s="228"/>
      <c r="X883" s="242"/>
      <c r="Y883" s="228"/>
      <c r="Z883" s="228"/>
      <c r="AA883" s="228"/>
      <c r="AB883" s="228"/>
      <c r="AC883" s="228"/>
      <c r="AD883" s="228"/>
      <c r="AE883" s="242"/>
      <c r="AF883" s="242"/>
      <c r="AG883" s="244"/>
      <c r="AH883" s="150"/>
    </row>
    <row r="884" spans="1:34" ht="25.7" customHeight="1">
      <c r="A884" s="133"/>
      <c r="B884" s="914"/>
      <c r="C884" s="242" t="s">
        <v>684</v>
      </c>
      <c r="D884" s="242" t="s">
        <v>22173</v>
      </c>
      <c r="E884" s="300" t="s">
        <v>26735</v>
      </c>
      <c r="F884" s="242" t="s">
        <v>684</v>
      </c>
      <c r="G884" s="242" t="s">
        <v>22279</v>
      </c>
      <c r="H884" s="242" t="s">
        <v>3856</v>
      </c>
      <c r="I884" s="228"/>
      <c r="J884" s="228"/>
      <c r="K884" s="228">
        <v>1048</v>
      </c>
      <c r="L884" s="228">
        <v>483</v>
      </c>
      <c r="M884" s="244">
        <v>483</v>
      </c>
      <c r="N884" s="369"/>
      <c r="O884" s="369"/>
      <c r="P884" s="369"/>
      <c r="Q884" s="228">
        <v>600</v>
      </c>
      <c r="R884" s="228">
        <v>600</v>
      </c>
      <c r="S884" s="228" t="s">
        <v>1443</v>
      </c>
      <c r="T884" s="228">
        <v>2</v>
      </c>
      <c r="U884" s="228" t="s">
        <v>296</v>
      </c>
      <c r="V884" s="241">
        <v>2001</v>
      </c>
      <c r="W884" s="228"/>
      <c r="X884" s="242"/>
      <c r="Y884" s="228"/>
      <c r="Z884" s="228"/>
      <c r="AA884" s="228"/>
      <c r="AB884" s="228"/>
      <c r="AC884" s="228"/>
      <c r="AD884" s="228"/>
      <c r="AE884" s="242"/>
      <c r="AF884" s="242"/>
      <c r="AG884" s="244" t="s">
        <v>16368</v>
      </c>
      <c r="AH884" s="150"/>
    </row>
    <row r="885" spans="1:34" ht="25.7" customHeight="1">
      <c r="A885" s="133"/>
      <c r="B885" s="914"/>
      <c r="C885" s="242" t="s">
        <v>684</v>
      </c>
      <c r="D885" s="242" t="s">
        <v>22280</v>
      </c>
      <c r="E885" s="300" t="s">
        <v>16896</v>
      </c>
      <c r="F885" s="242" t="s">
        <v>684</v>
      </c>
      <c r="G885" s="242" t="s">
        <v>22281</v>
      </c>
      <c r="H885" s="242" t="s">
        <v>3860</v>
      </c>
      <c r="I885" s="228"/>
      <c r="J885" s="228"/>
      <c r="K885" s="228">
        <v>1188</v>
      </c>
      <c r="L885" s="228">
        <v>463</v>
      </c>
      <c r="M885" s="244">
        <v>463</v>
      </c>
      <c r="N885" s="369"/>
      <c r="O885" s="369"/>
      <c r="P885" s="369"/>
      <c r="Q885" s="228">
        <v>600</v>
      </c>
      <c r="R885" s="228">
        <v>600</v>
      </c>
      <c r="S885" s="228" t="s">
        <v>1443</v>
      </c>
      <c r="T885" s="228">
        <v>2</v>
      </c>
      <c r="U885" s="228" t="s">
        <v>296</v>
      </c>
      <c r="V885" s="241">
        <v>2001</v>
      </c>
      <c r="W885" s="228"/>
      <c r="X885" s="242"/>
      <c r="Y885" s="228"/>
      <c r="Z885" s="228"/>
      <c r="AA885" s="228"/>
      <c r="AB885" s="228"/>
      <c r="AC885" s="228"/>
      <c r="AD885" s="228"/>
      <c r="AE885" s="242"/>
      <c r="AF885" s="242"/>
      <c r="AG885" s="244" t="s">
        <v>16368</v>
      </c>
      <c r="AH885" s="150"/>
    </row>
    <row r="886" spans="1:34" ht="25.7" customHeight="1">
      <c r="A886" s="133"/>
      <c r="B886" s="914"/>
      <c r="C886" s="242" t="s">
        <v>684</v>
      </c>
      <c r="D886" s="242" t="s">
        <v>22174</v>
      </c>
      <c r="E886" s="300" t="s">
        <v>17916</v>
      </c>
      <c r="F886" s="242" t="s">
        <v>684</v>
      </c>
      <c r="G886" s="242" t="s">
        <v>22282</v>
      </c>
      <c r="H886" s="242" t="s">
        <v>4053</v>
      </c>
      <c r="I886" s="228"/>
      <c r="J886" s="228"/>
      <c r="K886" s="228">
        <v>1248</v>
      </c>
      <c r="L886" s="228">
        <v>567</v>
      </c>
      <c r="M886" s="244">
        <v>567</v>
      </c>
      <c r="N886" s="369"/>
      <c r="O886" s="369"/>
      <c r="P886" s="369"/>
      <c r="Q886" s="228">
        <v>600</v>
      </c>
      <c r="R886" s="228">
        <v>600</v>
      </c>
      <c r="S886" s="228" t="s">
        <v>1443</v>
      </c>
      <c r="T886" s="228">
        <v>2</v>
      </c>
      <c r="U886" s="228" t="s">
        <v>296</v>
      </c>
      <c r="V886" s="241">
        <v>2006</v>
      </c>
      <c r="W886" s="228"/>
      <c r="X886" s="242"/>
      <c r="Y886" s="228"/>
      <c r="Z886" s="228"/>
      <c r="AA886" s="228"/>
      <c r="AB886" s="228"/>
      <c r="AC886" s="228"/>
      <c r="AD886" s="228"/>
      <c r="AE886" s="242"/>
      <c r="AF886" s="242"/>
      <c r="AG886" s="244" t="s">
        <v>16368</v>
      </c>
      <c r="AH886" s="150"/>
    </row>
    <row r="887" spans="1:34" ht="25.7" customHeight="1">
      <c r="A887" s="133"/>
      <c r="B887" s="914"/>
      <c r="C887" s="242" t="s">
        <v>684</v>
      </c>
      <c r="D887" s="242" t="s">
        <v>22283</v>
      </c>
      <c r="E887" s="300" t="s">
        <v>11960</v>
      </c>
      <c r="F887" s="242" t="s">
        <v>684</v>
      </c>
      <c r="G887" s="242" t="s">
        <v>22164</v>
      </c>
      <c r="H887" s="242" t="s">
        <v>684</v>
      </c>
      <c r="I887" s="228"/>
      <c r="J887" s="228"/>
      <c r="K887" s="228">
        <v>1508</v>
      </c>
      <c r="L887" s="228">
        <v>396</v>
      </c>
      <c r="M887" s="244">
        <v>396</v>
      </c>
      <c r="N887" s="369"/>
      <c r="O887" s="369"/>
      <c r="P887" s="369"/>
      <c r="Q887" s="228">
        <v>300</v>
      </c>
      <c r="R887" s="228">
        <v>300</v>
      </c>
      <c r="S887" s="228" t="s">
        <v>1443</v>
      </c>
      <c r="T887" s="228">
        <v>1</v>
      </c>
      <c r="U887" s="228" t="s">
        <v>296</v>
      </c>
      <c r="V887" s="241">
        <v>2015</v>
      </c>
      <c r="W887" s="228"/>
      <c r="X887" s="242"/>
      <c r="Y887" s="228"/>
      <c r="Z887" s="228"/>
      <c r="AA887" s="228"/>
      <c r="AB887" s="228"/>
      <c r="AC887" s="228"/>
      <c r="AD887" s="228"/>
      <c r="AE887" s="242"/>
      <c r="AF887" s="242"/>
      <c r="AG887" s="244"/>
      <c r="AH887" s="150"/>
    </row>
    <row r="888" spans="1:34" ht="25.7" customHeight="1">
      <c r="A888" s="133"/>
      <c r="B888" s="914"/>
      <c r="C888" s="242" t="s">
        <v>687</v>
      </c>
      <c r="D888" s="242"/>
      <c r="E888" s="300" t="s">
        <v>1640</v>
      </c>
      <c r="F888" s="242" t="s">
        <v>687</v>
      </c>
      <c r="G888" s="242"/>
      <c r="H888" s="242" t="s">
        <v>1641</v>
      </c>
      <c r="I888" s="228"/>
      <c r="J888" s="228"/>
      <c r="K888" s="228">
        <v>538</v>
      </c>
      <c r="L888" s="228">
        <v>538</v>
      </c>
      <c r="M888" s="244">
        <v>538</v>
      </c>
      <c r="N888" s="369"/>
      <c r="O888" s="369"/>
      <c r="P888" s="369"/>
      <c r="Q888" s="228">
        <v>538</v>
      </c>
      <c r="R888" s="228">
        <v>538</v>
      </c>
      <c r="S888" s="228" t="s">
        <v>1443</v>
      </c>
      <c r="T888" s="228">
        <v>1</v>
      </c>
      <c r="U888" s="228" t="s">
        <v>296</v>
      </c>
      <c r="V888" s="241">
        <v>2002</v>
      </c>
      <c r="W888" s="228"/>
      <c r="X888" s="242"/>
      <c r="Y888" s="228"/>
      <c r="Z888" s="228"/>
      <c r="AA888" s="228"/>
      <c r="AB888" s="228"/>
      <c r="AC888" s="228"/>
      <c r="AD888" s="228"/>
      <c r="AE888" s="242"/>
      <c r="AF888" s="242"/>
      <c r="AG888" s="244"/>
      <c r="AH888" s="150"/>
    </row>
    <row r="889" spans="1:34" ht="25.7" customHeight="1">
      <c r="A889" s="133"/>
      <c r="B889" s="914"/>
      <c r="C889" s="233" t="s">
        <v>687</v>
      </c>
      <c r="D889" s="233"/>
      <c r="E889" s="300" t="s">
        <v>1642</v>
      </c>
      <c r="F889" s="233" t="s">
        <v>687</v>
      </c>
      <c r="G889" s="233"/>
      <c r="H889" s="233" t="s">
        <v>1643</v>
      </c>
      <c r="I889" s="233"/>
      <c r="J889" s="233"/>
      <c r="K889" s="228">
        <v>400</v>
      </c>
      <c r="L889" s="228">
        <v>396</v>
      </c>
      <c r="M889" s="244">
        <v>396</v>
      </c>
      <c r="N889" s="233"/>
      <c r="O889" s="233"/>
      <c r="P889" s="233"/>
      <c r="Q889" s="228">
        <v>396</v>
      </c>
      <c r="R889" s="228">
        <v>396</v>
      </c>
      <c r="S889" s="228" t="s">
        <v>1443</v>
      </c>
      <c r="T889" s="228">
        <v>1</v>
      </c>
      <c r="U889" s="228" t="s">
        <v>296</v>
      </c>
      <c r="V889" s="241">
        <v>2004</v>
      </c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42"/>
      <c r="AG889" s="244"/>
      <c r="AH889" s="150"/>
    </row>
    <row r="890" spans="1:34" ht="25.7" customHeight="1">
      <c r="A890" s="133"/>
      <c r="B890" s="914"/>
      <c r="C890" s="233" t="s">
        <v>687</v>
      </c>
      <c r="D890" s="233"/>
      <c r="E890" s="300" t="s">
        <v>1644</v>
      </c>
      <c r="F890" s="233" t="s">
        <v>687</v>
      </c>
      <c r="G890" s="233"/>
      <c r="H890" s="233" t="s">
        <v>1645</v>
      </c>
      <c r="I890" s="233"/>
      <c r="J890" s="233"/>
      <c r="K890" s="228">
        <v>2357</v>
      </c>
      <c r="L890" s="228">
        <v>458.55</v>
      </c>
      <c r="M890" s="244">
        <v>458.55</v>
      </c>
      <c r="N890" s="233"/>
      <c r="O890" s="233"/>
      <c r="P890" s="233"/>
      <c r="Q890" s="228">
        <v>459</v>
      </c>
      <c r="R890" s="228">
        <v>459</v>
      </c>
      <c r="S890" s="228" t="s">
        <v>1443</v>
      </c>
      <c r="T890" s="228">
        <v>1</v>
      </c>
      <c r="U890" s="228" t="s">
        <v>296</v>
      </c>
      <c r="V890" s="241">
        <v>2004</v>
      </c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42"/>
      <c r="AG890" s="244"/>
      <c r="AH890" s="150"/>
    </row>
    <row r="891" spans="1:34" ht="25.7" customHeight="1">
      <c r="A891" s="133"/>
      <c r="B891" s="914"/>
      <c r="C891" s="233" t="s">
        <v>687</v>
      </c>
      <c r="D891" s="233"/>
      <c r="E891" s="300" t="s">
        <v>1646</v>
      </c>
      <c r="F891" s="233" t="s">
        <v>687</v>
      </c>
      <c r="G891" s="233"/>
      <c r="H891" s="233" t="s">
        <v>1647</v>
      </c>
      <c r="I891" s="233"/>
      <c r="J891" s="233"/>
      <c r="K891" s="228">
        <v>1216</v>
      </c>
      <c r="L891" s="228">
        <v>499</v>
      </c>
      <c r="M891" s="244">
        <v>499</v>
      </c>
      <c r="N891" s="233"/>
      <c r="O891" s="233"/>
      <c r="P891" s="233"/>
      <c r="Q891" s="228">
        <v>499</v>
      </c>
      <c r="R891" s="228">
        <v>499</v>
      </c>
      <c r="S891" s="228" t="s">
        <v>1443</v>
      </c>
      <c r="T891" s="228">
        <v>1</v>
      </c>
      <c r="U891" s="228" t="s">
        <v>296</v>
      </c>
      <c r="V891" s="241">
        <v>2005</v>
      </c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42"/>
      <c r="AG891" s="244"/>
      <c r="AH891" s="150"/>
    </row>
    <row r="892" spans="1:34" ht="25.7" customHeight="1">
      <c r="A892" s="133"/>
      <c r="B892" s="914"/>
      <c r="C892" s="233" t="s">
        <v>687</v>
      </c>
      <c r="D892" s="233"/>
      <c r="E892" s="300" t="s">
        <v>4054</v>
      </c>
      <c r="F892" s="233" t="s">
        <v>687</v>
      </c>
      <c r="G892" s="233"/>
      <c r="H892" s="233" t="s">
        <v>4055</v>
      </c>
      <c r="I892" s="233"/>
      <c r="J892" s="233"/>
      <c r="K892" s="228">
        <v>2160</v>
      </c>
      <c r="L892" s="228">
        <v>558</v>
      </c>
      <c r="M892" s="244">
        <v>558</v>
      </c>
      <c r="N892" s="233"/>
      <c r="O892" s="233"/>
      <c r="P892" s="233"/>
      <c r="Q892" s="228">
        <v>558</v>
      </c>
      <c r="R892" s="228">
        <v>558</v>
      </c>
      <c r="S892" s="228" t="s">
        <v>1648</v>
      </c>
      <c r="T892" s="228">
        <v>2</v>
      </c>
      <c r="U892" s="228" t="s">
        <v>296</v>
      </c>
      <c r="V892" s="241">
        <v>2012</v>
      </c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42"/>
      <c r="AG892" s="244"/>
      <c r="AH892" s="150"/>
    </row>
    <row r="893" spans="1:34" ht="25.7" customHeight="1">
      <c r="A893" s="133"/>
      <c r="B893" s="914"/>
      <c r="C893" s="233" t="s">
        <v>697</v>
      </c>
      <c r="D893" s="233"/>
      <c r="E893" s="300" t="s">
        <v>13849</v>
      </c>
      <c r="F893" s="233" t="s">
        <v>697</v>
      </c>
      <c r="G893" s="233"/>
      <c r="H893" s="233" t="s">
        <v>697</v>
      </c>
      <c r="I893" s="233"/>
      <c r="J893" s="233"/>
      <c r="K893" s="228">
        <v>4604</v>
      </c>
      <c r="L893" s="228">
        <v>539</v>
      </c>
      <c r="M893" s="244">
        <v>539</v>
      </c>
      <c r="N893" s="233"/>
      <c r="O893" s="233"/>
      <c r="P893" s="233"/>
      <c r="Q893" s="228">
        <v>300</v>
      </c>
      <c r="R893" s="228">
        <v>300</v>
      </c>
      <c r="S893" s="228" t="s">
        <v>1564</v>
      </c>
      <c r="T893" s="228">
        <v>1</v>
      </c>
      <c r="U893" s="228" t="s">
        <v>296</v>
      </c>
      <c r="V893" s="241">
        <v>2004</v>
      </c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42"/>
      <c r="AG893" s="244"/>
      <c r="AH893" s="150"/>
    </row>
    <row r="894" spans="1:34" ht="25.7" customHeight="1">
      <c r="A894" s="133"/>
      <c r="B894" s="914"/>
      <c r="C894" s="233" t="s">
        <v>697</v>
      </c>
      <c r="D894" s="233"/>
      <c r="E894" s="300" t="s">
        <v>1649</v>
      </c>
      <c r="F894" s="233" t="s">
        <v>697</v>
      </c>
      <c r="G894" s="233"/>
      <c r="H894" s="233" t="s">
        <v>697</v>
      </c>
      <c r="I894" s="233"/>
      <c r="J894" s="233"/>
      <c r="K894" s="228">
        <v>6055</v>
      </c>
      <c r="L894" s="228">
        <v>602</v>
      </c>
      <c r="M894" s="244">
        <v>598</v>
      </c>
      <c r="N894" s="233"/>
      <c r="O894" s="233"/>
      <c r="P894" s="233"/>
      <c r="Q894" s="228">
        <v>374</v>
      </c>
      <c r="R894" s="228">
        <v>374</v>
      </c>
      <c r="S894" s="228" t="s">
        <v>1549</v>
      </c>
      <c r="T894" s="228">
        <v>1</v>
      </c>
      <c r="U894" s="228" t="s">
        <v>296</v>
      </c>
      <c r="V894" s="241">
        <v>2007</v>
      </c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42"/>
      <c r="AG894" s="244"/>
      <c r="AH894" s="150"/>
    </row>
    <row r="895" spans="1:34" ht="25.7" customHeight="1">
      <c r="A895" s="133"/>
      <c r="B895" s="914"/>
      <c r="C895" s="233" t="s">
        <v>697</v>
      </c>
      <c r="D895" s="233"/>
      <c r="E895" s="300" t="s">
        <v>1650</v>
      </c>
      <c r="F895" s="233" t="s">
        <v>697</v>
      </c>
      <c r="G895" s="233"/>
      <c r="H895" s="233" t="s">
        <v>697</v>
      </c>
      <c r="I895" s="233"/>
      <c r="J895" s="233"/>
      <c r="K895" s="228">
        <v>835</v>
      </c>
      <c r="L895" s="228">
        <v>499</v>
      </c>
      <c r="M895" s="244">
        <v>499</v>
      </c>
      <c r="N895" s="233"/>
      <c r="O895" s="233"/>
      <c r="P895" s="233"/>
      <c r="Q895" s="228">
        <v>374</v>
      </c>
      <c r="R895" s="228">
        <v>374</v>
      </c>
      <c r="S895" s="228" t="s">
        <v>1549</v>
      </c>
      <c r="T895" s="228">
        <v>1</v>
      </c>
      <c r="U895" s="228" t="s">
        <v>296</v>
      </c>
      <c r="V895" s="241">
        <v>2007</v>
      </c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42"/>
      <c r="AG895" s="244"/>
      <c r="AH895" s="150"/>
    </row>
    <row r="896" spans="1:34" ht="25.7" customHeight="1">
      <c r="A896" s="133"/>
      <c r="B896" s="914"/>
      <c r="C896" s="233" t="s">
        <v>697</v>
      </c>
      <c r="D896" s="233"/>
      <c r="E896" s="300" t="s">
        <v>1651</v>
      </c>
      <c r="F896" s="233" t="s">
        <v>697</v>
      </c>
      <c r="G896" s="233"/>
      <c r="H896" s="233" t="s">
        <v>697</v>
      </c>
      <c r="I896" s="233"/>
      <c r="J896" s="233"/>
      <c r="K896" s="228">
        <v>11705</v>
      </c>
      <c r="L896" s="228">
        <v>1172</v>
      </c>
      <c r="M896" s="244">
        <v>1172</v>
      </c>
      <c r="N896" s="233"/>
      <c r="O896" s="233"/>
      <c r="P896" s="233"/>
      <c r="Q896" s="228">
        <v>748</v>
      </c>
      <c r="R896" s="228">
        <v>374</v>
      </c>
      <c r="S896" s="228" t="s">
        <v>1549</v>
      </c>
      <c r="T896" s="228">
        <v>2</v>
      </c>
      <c r="U896" s="228" t="s">
        <v>296</v>
      </c>
      <c r="V896" s="241">
        <v>2009</v>
      </c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42"/>
      <c r="AG896" s="244"/>
      <c r="AH896" s="150"/>
    </row>
    <row r="897" spans="1:34" ht="25.7" customHeight="1">
      <c r="A897" s="133"/>
      <c r="B897" s="914"/>
      <c r="C897" s="233" t="s">
        <v>697</v>
      </c>
      <c r="D897" s="233"/>
      <c r="E897" s="300" t="s">
        <v>10645</v>
      </c>
      <c r="F897" s="233" t="s">
        <v>697</v>
      </c>
      <c r="G897" s="233"/>
      <c r="H897" s="233" t="s">
        <v>697</v>
      </c>
      <c r="I897" s="233"/>
      <c r="J897" s="233"/>
      <c r="K897" s="228"/>
      <c r="L897" s="228">
        <v>560</v>
      </c>
      <c r="M897" s="244">
        <v>560</v>
      </c>
      <c r="N897" s="233"/>
      <c r="O897" s="233"/>
      <c r="P897" s="233"/>
      <c r="Q897" s="228">
        <v>300</v>
      </c>
      <c r="R897" s="228">
        <v>300</v>
      </c>
      <c r="S897" s="228" t="s">
        <v>1564</v>
      </c>
      <c r="T897" s="228">
        <v>1</v>
      </c>
      <c r="U897" s="228" t="s">
        <v>296</v>
      </c>
      <c r="V897" s="241">
        <v>2011</v>
      </c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42"/>
      <c r="AG897" s="244"/>
      <c r="AH897" s="150"/>
    </row>
    <row r="898" spans="1:34" ht="25.7" customHeight="1">
      <c r="A898" s="133"/>
      <c r="B898" s="914"/>
      <c r="C898" s="233" t="s">
        <v>697</v>
      </c>
      <c r="D898" s="233"/>
      <c r="E898" s="300" t="s">
        <v>12982</v>
      </c>
      <c r="F898" s="233" t="s">
        <v>697</v>
      </c>
      <c r="G898" s="233"/>
      <c r="H898" s="233" t="s">
        <v>697</v>
      </c>
      <c r="I898" s="233"/>
      <c r="J898" s="233"/>
      <c r="K898" s="228">
        <v>9244</v>
      </c>
      <c r="L898" s="228">
        <v>695</v>
      </c>
      <c r="M898" s="244">
        <v>695</v>
      </c>
      <c r="N898" s="233"/>
      <c r="O898" s="233"/>
      <c r="P898" s="233"/>
      <c r="Q898" s="228">
        <v>456</v>
      </c>
      <c r="R898" s="228">
        <v>456</v>
      </c>
      <c r="S898" s="228" t="s">
        <v>4056</v>
      </c>
      <c r="T898" s="228">
        <v>1</v>
      </c>
      <c r="U898" s="228" t="s">
        <v>296</v>
      </c>
      <c r="V898" s="241">
        <v>2013</v>
      </c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42"/>
      <c r="AG898" s="244"/>
      <c r="AH898" s="150"/>
    </row>
    <row r="899" spans="1:34" ht="25.7" customHeight="1">
      <c r="A899" s="133"/>
      <c r="B899" s="914"/>
      <c r="C899" s="233" t="s">
        <v>697</v>
      </c>
      <c r="D899" s="233"/>
      <c r="E899" s="300" t="s">
        <v>12983</v>
      </c>
      <c r="F899" s="233" t="s">
        <v>697</v>
      </c>
      <c r="G899" s="233"/>
      <c r="H899" s="233" t="s">
        <v>697</v>
      </c>
      <c r="I899" s="233"/>
      <c r="J899" s="233"/>
      <c r="K899" s="228">
        <v>9244</v>
      </c>
      <c r="L899" s="228">
        <v>383.69</v>
      </c>
      <c r="M899" s="244">
        <v>384</v>
      </c>
      <c r="N899" s="233"/>
      <c r="O899" s="233"/>
      <c r="P899" s="233"/>
      <c r="Q899" s="228">
        <v>300</v>
      </c>
      <c r="R899" s="228">
        <v>300</v>
      </c>
      <c r="S899" s="228" t="s">
        <v>12985</v>
      </c>
      <c r="T899" s="228">
        <v>1</v>
      </c>
      <c r="U899" s="228" t="s">
        <v>296</v>
      </c>
      <c r="V899" s="241">
        <v>2021</v>
      </c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42"/>
      <c r="AG899" s="244"/>
      <c r="AH899" s="150"/>
    </row>
    <row r="900" spans="1:34" s="1487" customFormat="1" ht="25.7" customHeight="1">
      <c r="A900" s="1417"/>
      <c r="B900" s="904" t="s">
        <v>59</v>
      </c>
      <c r="C900" s="314" t="s">
        <v>55</v>
      </c>
      <c r="D900" s="314"/>
      <c r="E900" s="315">
        <f>COUNTA(E901:E1006)</f>
        <v>106</v>
      </c>
      <c r="F900" s="349"/>
      <c r="G900" s="349"/>
      <c r="H900" s="349"/>
      <c r="I900" s="349"/>
      <c r="J900" s="349"/>
      <c r="K900" s="318">
        <f>SUM(K901:K1006)</f>
        <v>755472</v>
      </c>
      <c r="L900" s="318">
        <f t="shared" ref="L900:M900" si="19">SUM(L901:L1006)</f>
        <v>67014.01999999999</v>
      </c>
      <c r="M900" s="318">
        <f t="shared" si="19"/>
        <v>69601.180000000008</v>
      </c>
      <c r="N900" s="318">
        <f>SUM(N901:Q1006)</f>
        <v>76550.44</v>
      </c>
      <c r="O900" s="318">
        <f>SUM(O901:R1006)</f>
        <v>128405.87</v>
      </c>
      <c r="P900" s="318">
        <f>SUM(P901:S1006)</f>
        <v>122278.54</v>
      </c>
      <c r="Q900" s="318"/>
      <c r="R900" s="318"/>
      <c r="S900" s="318"/>
      <c r="T900" s="318">
        <f>SUM(T901:T1006)</f>
        <v>132</v>
      </c>
      <c r="U900" s="318"/>
      <c r="V900" s="381"/>
      <c r="W900" s="349"/>
      <c r="X900" s="349"/>
      <c r="Y900" s="349"/>
      <c r="Z900" s="349"/>
      <c r="AA900" s="349"/>
      <c r="AB900" s="349"/>
      <c r="AC900" s="349"/>
      <c r="AD900" s="349"/>
      <c r="AE900" s="349"/>
      <c r="AF900" s="349"/>
      <c r="AG900" s="380"/>
      <c r="AH900" s="1308"/>
    </row>
    <row r="901" spans="1:34" ht="25.7" customHeight="1">
      <c r="A901" s="133"/>
      <c r="B901" s="903"/>
      <c r="C901" s="227" t="s">
        <v>461</v>
      </c>
      <c r="D901" s="363" t="s">
        <v>22592</v>
      </c>
      <c r="E901" s="363" t="s">
        <v>4361</v>
      </c>
      <c r="F901" s="363" t="s">
        <v>461</v>
      </c>
      <c r="G901" s="363" t="s">
        <v>22593</v>
      </c>
      <c r="H901" s="363" t="s">
        <v>4362</v>
      </c>
      <c r="I901" s="233"/>
      <c r="J901" s="233"/>
      <c r="K901" s="228">
        <v>33214</v>
      </c>
      <c r="L901" s="228">
        <v>1084</v>
      </c>
      <c r="M901" s="244">
        <v>1084</v>
      </c>
      <c r="N901" s="228"/>
      <c r="O901" s="228"/>
      <c r="P901" s="228"/>
      <c r="Q901" s="228">
        <v>1025</v>
      </c>
      <c r="R901" s="228">
        <v>1025</v>
      </c>
      <c r="S901" s="228" t="s">
        <v>4363</v>
      </c>
      <c r="T901" s="228">
        <v>2</v>
      </c>
      <c r="U901" s="228" t="s">
        <v>296</v>
      </c>
      <c r="V901" s="241">
        <v>2007</v>
      </c>
      <c r="W901" s="233"/>
      <c r="X901" s="233"/>
      <c r="Y901" s="233"/>
      <c r="Z901" s="233"/>
      <c r="AA901" s="233"/>
      <c r="AB901" s="233"/>
      <c r="AC901" s="233"/>
      <c r="AD901" s="233"/>
      <c r="AE901" s="233"/>
      <c r="AF901" s="233"/>
      <c r="AG901" s="244"/>
      <c r="AH901" s="150"/>
    </row>
    <row r="902" spans="1:34" ht="25.7" customHeight="1">
      <c r="A902" s="133"/>
      <c r="B902" s="903"/>
      <c r="C902" s="227" t="s">
        <v>461</v>
      </c>
      <c r="D902" s="363" t="s">
        <v>22594</v>
      </c>
      <c r="E902" s="363" t="s">
        <v>1711</v>
      </c>
      <c r="F902" s="363" t="s">
        <v>461</v>
      </c>
      <c r="G902" s="363" t="s">
        <v>22448</v>
      </c>
      <c r="H902" s="363" t="s">
        <v>461</v>
      </c>
      <c r="I902" s="233"/>
      <c r="J902" s="233"/>
      <c r="K902" s="228">
        <v>1372</v>
      </c>
      <c r="L902" s="228">
        <v>548.74</v>
      </c>
      <c r="M902" s="244">
        <v>548.74</v>
      </c>
      <c r="N902" s="233"/>
      <c r="O902" s="301"/>
      <c r="P902" s="233"/>
      <c r="Q902" s="228">
        <v>497.5</v>
      </c>
      <c r="R902" s="228">
        <v>497.5</v>
      </c>
      <c r="S902" s="228" t="s">
        <v>4364</v>
      </c>
      <c r="T902" s="228">
        <v>1</v>
      </c>
      <c r="U902" s="228" t="s">
        <v>296</v>
      </c>
      <c r="V902" s="241">
        <v>2007</v>
      </c>
      <c r="W902" s="228"/>
      <c r="X902" s="233"/>
      <c r="Y902" s="233"/>
      <c r="Z902" s="233"/>
      <c r="AA902" s="227"/>
      <c r="AB902" s="233"/>
      <c r="AC902" s="233"/>
      <c r="AD902" s="233"/>
      <c r="AE902" s="233"/>
      <c r="AF902" s="233"/>
      <c r="AG902" s="241"/>
      <c r="AH902" s="150"/>
    </row>
    <row r="903" spans="1:34" ht="25.7" customHeight="1">
      <c r="A903" s="133"/>
      <c r="B903" s="903"/>
      <c r="C903" s="227" t="s">
        <v>461</v>
      </c>
      <c r="D903" s="363" t="s">
        <v>22595</v>
      </c>
      <c r="E903" s="363" t="s">
        <v>1712</v>
      </c>
      <c r="F903" s="363" t="s">
        <v>461</v>
      </c>
      <c r="G903" s="363" t="s">
        <v>22596</v>
      </c>
      <c r="H903" s="363" t="s">
        <v>461</v>
      </c>
      <c r="I903" s="233"/>
      <c r="J903" s="233"/>
      <c r="K903" s="228">
        <v>3683</v>
      </c>
      <c r="L903" s="228">
        <v>497.75</v>
      </c>
      <c r="M903" s="244">
        <v>497.75</v>
      </c>
      <c r="N903" s="233"/>
      <c r="O903" s="301"/>
      <c r="P903" s="233"/>
      <c r="Q903" s="228">
        <v>497.75</v>
      </c>
      <c r="R903" s="228">
        <v>497.75</v>
      </c>
      <c r="S903" s="228" t="s">
        <v>4365</v>
      </c>
      <c r="T903" s="228">
        <v>1</v>
      </c>
      <c r="U903" s="228" t="s">
        <v>296</v>
      </c>
      <c r="V903" s="241">
        <v>2007</v>
      </c>
      <c r="W903" s="228"/>
      <c r="X903" s="233"/>
      <c r="Y903" s="233"/>
      <c r="Z903" s="233"/>
      <c r="AA903" s="227"/>
      <c r="AB903" s="233"/>
      <c r="AC903" s="233"/>
      <c r="AD903" s="233"/>
      <c r="AE903" s="233"/>
      <c r="AF903" s="233"/>
      <c r="AG903" s="241"/>
      <c r="AH903" s="150"/>
    </row>
    <row r="904" spans="1:34" ht="25.7" customHeight="1">
      <c r="A904" s="133"/>
      <c r="B904" s="903"/>
      <c r="C904" s="227" t="s">
        <v>461</v>
      </c>
      <c r="D904" s="363" t="s">
        <v>22597</v>
      </c>
      <c r="E904" s="363" t="s">
        <v>1713</v>
      </c>
      <c r="F904" s="363" t="s">
        <v>461</v>
      </c>
      <c r="G904" s="363" t="s">
        <v>22598</v>
      </c>
      <c r="H904" s="363" t="s">
        <v>461</v>
      </c>
      <c r="I904" s="233"/>
      <c r="J904" s="233"/>
      <c r="K904" s="228">
        <v>3823</v>
      </c>
      <c r="L904" s="228">
        <v>581</v>
      </c>
      <c r="M904" s="244">
        <v>581</v>
      </c>
      <c r="N904" s="233"/>
      <c r="O904" s="301"/>
      <c r="P904" s="233"/>
      <c r="Q904" s="228">
        <v>498</v>
      </c>
      <c r="R904" s="228">
        <v>498</v>
      </c>
      <c r="S904" s="228" t="s">
        <v>4365</v>
      </c>
      <c r="T904" s="228">
        <v>1</v>
      </c>
      <c r="U904" s="228" t="s">
        <v>296</v>
      </c>
      <c r="V904" s="241">
        <v>2007</v>
      </c>
      <c r="W904" s="228"/>
      <c r="X904" s="233"/>
      <c r="Y904" s="233"/>
      <c r="Z904" s="233"/>
      <c r="AA904" s="227"/>
      <c r="AB904" s="233"/>
      <c r="AC904" s="233"/>
      <c r="AD904" s="233"/>
      <c r="AE904" s="233"/>
      <c r="AF904" s="233"/>
      <c r="AG904" s="241"/>
      <c r="AH904" s="150"/>
    </row>
    <row r="905" spans="1:34" ht="25.7" customHeight="1">
      <c r="A905" s="133"/>
      <c r="B905" s="903"/>
      <c r="C905" s="227" t="s">
        <v>461</v>
      </c>
      <c r="D905" s="363" t="s">
        <v>22599</v>
      </c>
      <c r="E905" s="363" t="s">
        <v>4366</v>
      </c>
      <c r="F905" s="363" t="s">
        <v>461</v>
      </c>
      <c r="G905" s="363" t="s">
        <v>22600</v>
      </c>
      <c r="H905" s="363" t="s">
        <v>461</v>
      </c>
      <c r="I905" s="233"/>
      <c r="J905" s="233"/>
      <c r="K905" s="228">
        <v>2237</v>
      </c>
      <c r="L905" s="228">
        <v>588</v>
      </c>
      <c r="M905" s="244">
        <v>588</v>
      </c>
      <c r="N905" s="233"/>
      <c r="O905" s="301"/>
      <c r="P905" s="233"/>
      <c r="Q905" s="228">
        <v>588</v>
      </c>
      <c r="R905" s="228">
        <v>588</v>
      </c>
      <c r="S905" s="228" t="s">
        <v>4365</v>
      </c>
      <c r="T905" s="228">
        <v>1</v>
      </c>
      <c r="U905" s="228" t="s">
        <v>296</v>
      </c>
      <c r="V905" s="241">
        <v>2009</v>
      </c>
      <c r="W905" s="228"/>
      <c r="X905" s="233"/>
      <c r="Y905" s="233"/>
      <c r="Z905" s="233"/>
      <c r="AA905" s="227" t="s">
        <v>1529</v>
      </c>
      <c r="AB905" s="233"/>
      <c r="AC905" s="233"/>
      <c r="AD905" s="233"/>
      <c r="AE905" s="233"/>
      <c r="AF905" s="233"/>
      <c r="AG905" s="241"/>
      <c r="AH905" s="150"/>
    </row>
    <row r="906" spans="1:34" ht="25.7" customHeight="1">
      <c r="A906" s="133"/>
      <c r="B906" s="903"/>
      <c r="C906" s="227" t="s">
        <v>461</v>
      </c>
      <c r="D906" s="363" t="s">
        <v>22601</v>
      </c>
      <c r="E906" s="363" t="s">
        <v>22602</v>
      </c>
      <c r="F906" s="363" t="s">
        <v>461</v>
      </c>
      <c r="G906" s="363" t="s">
        <v>22603</v>
      </c>
      <c r="H906" s="363" t="s">
        <v>461</v>
      </c>
      <c r="I906" s="233"/>
      <c r="J906" s="233"/>
      <c r="K906" s="228">
        <v>4136</v>
      </c>
      <c r="L906" s="228">
        <v>498</v>
      </c>
      <c r="M906" s="244">
        <v>498</v>
      </c>
      <c r="N906" s="233"/>
      <c r="O906" s="301"/>
      <c r="P906" s="233"/>
      <c r="Q906" s="228">
        <v>498</v>
      </c>
      <c r="R906" s="228">
        <v>498</v>
      </c>
      <c r="S906" s="228" t="s">
        <v>4365</v>
      </c>
      <c r="T906" s="228">
        <v>1</v>
      </c>
      <c r="U906" s="228" t="s">
        <v>296</v>
      </c>
      <c r="V906" s="241">
        <v>2009</v>
      </c>
      <c r="W906" s="228"/>
      <c r="X906" s="233"/>
      <c r="Y906" s="233"/>
      <c r="Z906" s="233"/>
      <c r="AA906" s="227" t="s">
        <v>1529</v>
      </c>
      <c r="AB906" s="233"/>
      <c r="AC906" s="233"/>
      <c r="AD906" s="233"/>
      <c r="AE906" s="233"/>
      <c r="AF906" s="233"/>
      <c r="AG906" s="241"/>
      <c r="AH906" s="150"/>
    </row>
    <row r="907" spans="1:34" ht="25.7" customHeight="1">
      <c r="A907" s="133"/>
      <c r="B907" s="903"/>
      <c r="C907" s="227" t="s">
        <v>461</v>
      </c>
      <c r="D907" s="363" t="s">
        <v>22604</v>
      </c>
      <c r="E907" s="363" t="s">
        <v>4367</v>
      </c>
      <c r="F907" s="363" t="s">
        <v>461</v>
      </c>
      <c r="G907" s="363" t="s">
        <v>11485</v>
      </c>
      <c r="H907" s="363" t="s">
        <v>461</v>
      </c>
      <c r="I907" s="233"/>
      <c r="J907" s="233"/>
      <c r="K907" s="228">
        <v>1811</v>
      </c>
      <c r="L907" s="228">
        <v>539.79</v>
      </c>
      <c r="M907" s="244">
        <v>539.79</v>
      </c>
      <c r="N907" s="233"/>
      <c r="O907" s="301"/>
      <c r="P907" s="233"/>
      <c r="Q907" s="228">
        <v>540</v>
      </c>
      <c r="R907" s="228">
        <v>540</v>
      </c>
      <c r="S907" s="228" t="s">
        <v>4368</v>
      </c>
      <c r="T907" s="228">
        <v>1</v>
      </c>
      <c r="U907" s="228" t="s">
        <v>296</v>
      </c>
      <c r="V907" s="241">
        <v>2010</v>
      </c>
      <c r="W907" s="228"/>
      <c r="X907" s="233"/>
      <c r="Y907" s="233"/>
      <c r="Z907" s="233"/>
      <c r="AA907" s="227"/>
      <c r="AB907" s="233"/>
      <c r="AC907" s="233"/>
      <c r="AD907" s="233"/>
      <c r="AE907" s="233"/>
      <c r="AF907" s="233"/>
      <c r="AG907" s="241"/>
      <c r="AH907" s="150"/>
    </row>
    <row r="908" spans="1:34" ht="25.7" customHeight="1">
      <c r="A908" s="133"/>
      <c r="B908" s="903"/>
      <c r="C908" s="227" t="s">
        <v>461</v>
      </c>
      <c r="D908" s="363" t="s">
        <v>22605</v>
      </c>
      <c r="E908" s="363" t="s">
        <v>4369</v>
      </c>
      <c r="F908" s="363" t="s">
        <v>461</v>
      </c>
      <c r="G908" s="363" t="s">
        <v>22402</v>
      </c>
      <c r="H908" s="363" t="s">
        <v>22402</v>
      </c>
      <c r="I908" s="233"/>
      <c r="J908" s="233"/>
      <c r="K908" s="228">
        <v>74541</v>
      </c>
      <c r="L908" s="228">
        <v>456</v>
      </c>
      <c r="M908" s="244">
        <v>456</v>
      </c>
      <c r="N908" s="233"/>
      <c r="O908" s="301"/>
      <c r="P908" s="233"/>
      <c r="Q908" s="228">
        <v>456</v>
      </c>
      <c r="R908" s="228">
        <v>456</v>
      </c>
      <c r="S908" s="228" t="s">
        <v>4370</v>
      </c>
      <c r="T908" s="228">
        <v>1</v>
      </c>
      <c r="U908" s="228" t="s">
        <v>296</v>
      </c>
      <c r="V908" s="241">
        <v>2012</v>
      </c>
      <c r="W908" s="228"/>
      <c r="X908" s="233"/>
      <c r="Y908" s="233"/>
      <c r="Z908" s="233"/>
      <c r="AA908" s="227"/>
      <c r="AB908" s="233"/>
      <c r="AC908" s="233"/>
      <c r="AD908" s="233"/>
      <c r="AE908" s="233"/>
      <c r="AF908" s="233"/>
      <c r="AG908" s="227"/>
      <c r="AH908" s="150"/>
    </row>
    <row r="909" spans="1:34" ht="25.7" customHeight="1">
      <c r="A909" s="133"/>
      <c r="B909" s="903"/>
      <c r="C909" s="227" t="s">
        <v>461</v>
      </c>
      <c r="D909" s="363" t="s">
        <v>22606</v>
      </c>
      <c r="E909" s="363" t="s">
        <v>4371</v>
      </c>
      <c r="F909" s="363" t="s">
        <v>461</v>
      </c>
      <c r="G909" s="363" t="s">
        <v>22448</v>
      </c>
      <c r="H909" s="363" t="s">
        <v>461</v>
      </c>
      <c r="I909" s="233"/>
      <c r="J909" s="233"/>
      <c r="K909" s="228">
        <v>194759</v>
      </c>
      <c r="L909" s="228">
        <v>1241</v>
      </c>
      <c r="M909" s="244">
        <v>1241</v>
      </c>
      <c r="N909" s="233"/>
      <c r="O909" s="301"/>
      <c r="P909" s="233"/>
      <c r="Q909" s="228">
        <v>432</v>
      </c>
      <c r="R909" s="228">
        <v>432</v>
      </c>
      <c r="S909" s="228" t="s">
        <v>4370</v>
      </c>
      <c r="T909" s="228">
        <v>1</v>
      </c>
      <c r="U909" s="228" t="s">
        <v>296</v>
      </c>
      <c r="V909" s="241">
        <v>2012</v>
      </c>
      <c r="W909" s="228"/>
      <c r="X909" s="233"/>
      <c r="Y909" s="233"/>
      <c r="Z909" s="233"/>
      <c r="AA909" s="227"/>
      <c r="AB909" s="233"/>
      <c r="AC909" s="233"/>
      <c r="AD909" s="233"/>
      <c r="AE909" s="233"/>
      <c r="AF909" s="233"/>
      <c r="AG909" s="227"/>
      <c r="AH909" s="150"/>
    </row>
    <row r="910" spans="1:34" ht="25.7" customHeight="1">
      <c r="A910" s="133"/>
      <c r="B910" s="903"/>
      <c r="C910" s="227" t="s">
        <v>461</v>
      </c>
      <c r="D910" s="363" t="s">
        <v>22607</v>
      </c>
      <c r="E910" s="363" t="s">
        <v>8851</v>
      </c>
      <c r="F910" s="363" t="s">
        <v>461</v>
      </c>
      <c r="G910" s="363" t="s">
        <v>22608</v>
      </c>
      <c r="H910" s="363" t="s">
        <v>461</v>
      </c>
      <c r="I910" s="233"/>
      <c r="J910" s="233"/>
      <c r="K910" s="228">
        <v>2950</v>
      </c>
      <c r="L910" s="228">
        <v>524</v>
      </c>
      <c r="M910" s="244">
        <v>498</v>
      </c>
      <c r="N910" s="233"/>
      <c r="O910" s="301"/>
      <c r="P910" s="233"/>
      <c r="Q910" s="228">
        <v>498</v>
      </c>
      <c r="R910" s="228">
        <v>498</v>
      </c>
      <c r="S910" s="228" t="s">
        <v>8852</v>
      </c>
      <c r="T910" s="228">
        <v>1</v>
      </c>
      <c r="U910" s="228" t="s">
        <v>610</v>
      </c>
      <c r="V910" s="241">
        <v>2016</v>
      </c>
      <c r="W910" s="228"/>
      <c r="X910" s="233"/>
      <c r="Y910" s="233"/>
      <c r="Z910" s="233"/>
      <c r="AA910" s="227"/>
      <c r="AB910" s="233"/>
      <c r="AC910" s="233"/>
      <c r="AD910" s="233"/>
      <c r="AE910" s="233"/>
      <c r="AF910" s="233"/>
      <c r="AG910" s="227"/>
      <c r="AH910" s="150"/>
    </row>
    <row r="911" spans="1:34" ht="25.7" customHeight="1">
      <c r="A911" s="133"/>
      <c r="B911" s="903"/>
      <c r="C911" s="227" t="s">
        <v>461</v>
      </c>
      <c r="D911" s="363" t="s">
        <v>22609</v>
      </c>
      <c r="E911" s="363" t="s">
        <v>8853</v>
      </c>
      <c r="F911" s="363" t="s">
        <v>461</v>
      </c>
      <c r="G911" s="363" t="s">
        <v>22610</v>
      </c>
      <c r="H911" s="363" t="s">
        <v>461</v>
      </c>
      <c r="I911" s="233"/>
      <c r="J911" s="233"/>
      <c r="K911" s="228">
        <v>3226</v>
      </c>
      <c r="L911" s="228">
        <v>520</v>
      </c>
      <c r="M911" s="244">
        <v>520</v>
      </c>
      <c r="N911" s="233"/>
      <c r="O911" s="301"/>
      <c r="P911" s="233"/>
      <c r="Q911" s="228">
        <v>498</v>
      </c>
      <c r="R911" s="228">
        <v>498</v>
      </c>
      <c r="S911" s="228" t="s">
        <v>8852</v>
      </c>
      <c r="T911" s="228">
        <v>1</v>
      </c>
      <c r="U911" s="228" t="s">
        <v>610</v>
      </c>
      <c r="V911" s="241">
        <v>2017</v>
      </c>
      <c r="W911" s="228"/>
      <c r="X911" s="233"/>
      <c r="Y911" s="233"/>
      <c r="Z911" s="233"/>
      <c r="AA911" s="227"/>
      <c r="AB911" s="233"/>
      <c r="AC911" s="233"/>
      <c r="AD911" s="233"/>
      <c r="AE911" s="233"/>
      <c r="AF911" s="233"/>
      <c r="AG911" s="227"/>
      <c r="AH911" s="150"/>
    </row>
    <row r="912" spans="1:34" ht="25.7" customHeight="1">
      <c r="A912" s="133"/>
      <c r="B912" s="903"/>
      <c r="C912" s="227" t="s">
        <v>461</v>
      </c>
      <c r="D912" s="363" t="s">
        <v>22611</v>
      </c>
      <c r="E912" s="363" t="s">
        <v>10346</v>
      </c>
      <c r="F912" s="363" t="s">
        <v>461</v>
      </c>
      <c r="G912" s="363" t="s">
        <v>22612</v>
      </c>
      <c r="H912" s="363" t="s">
        <v>461</v>
      </c>
      <c r="I912" s="233"/>
      <c r="J912" s="233"/>
      <c r="K912" s="228">
        <v>2933</v>
      </c>
      <c r="L912" s="228">
        <v>578</v>
      </c>
      <c r="M912" s="244">
        <v>578</v>
      </c>
      <c r="N912" s="233"/>
      <c r="O912" s="301"/>
      <c r="P912" s="233"/>
      <c r="Q912" s="228">
        <v>419</v>
      </c>
      <c r="R912" s="228">
        <v>419</v>
      </c>
      <c r="S912" s="228" t="s">
        <v>10347</v>
      </c>
      <c r="T912" s="228">
        <v>1</v>
      </c>
      <c r="U912" s="228" t="s">
        <v>296</v>
      </c>
      <c r="V912" s="241">
        <v>2018</v>
      </c>
      <c r="W912" s="228"/>
      <c r="X912" s="233"/>
      <c r="Y912" s="233"/>
      <c r="Z912" s="233"/>
      <c r="AA912" s="227">
        <v>780</v>
      </c>
      <c r="AB912" s="233"/>
      <c r="AC912" s="233"/>
      <c r="AD912" s="233"/>
      <c r="AE912" s="233"/>
      <c r="AF912" s="233"/>
      <c r="AG912" s="227"/>
      <c r="AH912" s="150"/>
    </row>
    <row r="913" spans="1:34" ht="25.7" customHeight="1">
      <c r="A913" s="133"/>
      <c r="B913" s="903"/>
      <c r="C913" s="227" t="s">
        <v>4126</v>
      </c>
      <c r="D913" s="227" t="s">
        <v>22613</v>
      </c>
      <c r="E913" s="227" t="s">
        <v>22614</v>
      </c>
      <c r="F913" s="227" t="s">
        <v>4126</v>
      </c>
      <c r="G913" s="227"/>
      <c r="H913" s="227" t="s">
        <v>4126</v>
      </c>
      <c r="I913" s="233"/>
      <c r="J913" s="233"/>
      <c r="K913" s="228">
        <v>540</v>
      </c>
      <c r="L913" s="228">
        <v>540</v>
      </c>
      <c r="M913" s="244">
        <v>540</v>
      </c>
      <c r="N913" s="233"/>
      <c r="O913" s="301"/>
      <c r="P913" s="233"/>
      <c r="Q913" s="228">
        <v>430</v>
      </c>
      <c r="R913" s="228">
        <v>430</v>
      </c>
      <c r="S913" s="228" t="s">
        <v>4372</v>
      </c>
      <c r="T913" s="228">
        <v>1</v>
      </c>
      <c r="U913" s="228" t="s">
        <v>296</v>
      </c>
      <c r="V913" s="241">
        <v>2007</v>
      </c>
      <c r="W913" s="228"/>
      <c r="X913" s="233"/>
      <c r="Y913" s="233"/>
      <c r="Z913" s="233"/>
      <c r="AA913" s="228"/>
      <c r="AB913" s="227"/>
      <c r="AC913" s="227"/>
      <c r="AD913" s="233"/>
      <c r="AE913" s="233"/>
      <c r="AF913" s="233"/>
      <c r="AG913" s="227"/>
      <c r="AH913" s="150"/>
    </row>
    <row r="914" spans="1:34" ht="25.7" customHeight="1">
      <c r="A914" s="133"/>
      <c r="B914" s="903"/>
      <c r="C914" s="227" t="s">
        <v>4126</v>
      </c>
      <c r="D914" s="227" t="s">
        <v>22615</v>
      </c>
      <c r="E914" s="227" t="s">
        <v>22616</v>
      </c>
      <c r="F914" s="227" t="s">
        <v>4126</v>
      </c>
      <c r="G914" s="227"/>
      <c r="H914" s="227" t="s">
        <v>4126</v>
      </c>
      <c r="I914" s="233"/>
      <c r="J914" s="233"/>
      <c r="K914" s="228">
        <v>813</v>
      </c>
      <c r="L914" s="228">
        <v>414</v>
      </c>
      <c r="M914" s="244">
        <v>414</v>
      </c>
      <c r="N914" s="233"/>
      <c r="O914" s="301"/>
      <c r="P914" s="233"/>
      <c r="Q914" s="228">
        <v>414</v>
      </c>
      <c r="R914" s="228">
        <v>414</v>
      </c>
      <c r="S914" s="228" t="s">
        <v>4372</v>
      </c>
      <c r="T914" s="228">
        <v>2</v>
      </c>
      <c r="U914" s="228" t="s">
        <v>296</v>
      </c>
      <c r="V914" s="241">
        <v>2005</v>
      </c>
      <c r="W914" s="228"/>
      <c r="X914" s="233"/>
      <c r="Y914" s="233"/>
      <c r="Z914" s="233"/>
      <c r="AA914" s="228"/>
      <c r="AB914" s="227"/>
      <c r="AC914" s="227"/>
      <c r="AD914" s="233"/>
      <c r="AE914" s="233"/>
      <c r="AF914" s="233"/>
      <c r="AG914" s="227"/>
      <c r="AH914" s="150"/>
    </row>
    <row r="915" spans="1:34" ht="25.7" customHeight="1">
      <c r="A915" s="133"/>
      <c r="B915" s="903"/>
      <c r="C915" s="227" t="s">
        <v>4126</v>
      </c>
      <c r="D915" s="227" t="s">
        <v>22617</v>
      </c>
      <c r="E915" s="227" t="s">
        <v>22618</v>
      </c>
      <c r="F915" s="227" t="s">
        <v>4126</v>
      </c>
      <c r="G915" s="227"/>
      <c r="H915" s="227" t="s">
        <v>4126</v>
      </c>
      <c r="I915" s="233"/>
      <c r="J915" s="233"/>
      <c r="K915" s="244">
        <v>800</v>
      </c>
      <c r="L915" s="244">
        <v>600</v>
      </c>
      <c r="M915" s="244">
        <v>600</v>
      </c>
      <c r="N915" s="241"/>
      <c r="O915" s="241"/>
      <c r="P915" s="241"/>
      <c r="Q915" s="244">
        <v>600</v>
      </c>
      <c r="R915" s="244">
        <v>600</v>
      </c>
      <c r="S915" s="244" t="s">
        <v>4372</v>
      </c>
      <c r="T915" s="244">
        <v>2</v>
      </c>
      <c r="U915" s="244" t="s">
        <v>296</v>
      </c>
      <c r="V915" s="241">
        <v>2010</v>
      </c>
      <c r="W915" s="244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27"/>
      <c r="AH915" s="150"/>
    </row>
    <row r="916" spans="1:34" ht="25.7" customHeight="1">
      <c r="A916" s="133"/>
      <c r="B916" s="903"/>
      <c r="C916" s="227" t="s">
        <v>4126</v>
      </c>
      <c r="D916" s="227" t="s">
        <v>22619</v>
      </c>
      <c r="E916" s="227" t="s">
        <v>22620</v>
      </c>
      <c r="F916" s="227" t="s">
        <v>4126</v>
      </c>
      <c r="G916" s="227"/>
      <c r="H916" s="227" t="s">
        <v>4126</v>
      </c>
      <c r="I916" s="233"/>
      <c r="J916" s="233"/>
      <c r="K916" s="244">
        <v>731</v>
      </c>
      <c r="L916" s="244">
        <v>731</v>
      </c>
      <c r="M916" s="244">
        <v>731</v>
      </c>
      <c r="N916" s="241"/>
      <c r="O916" s="241"/>
      <c r="P916" s="241"/>
      <c r="Q916" s="244">
        <v>731</v>
      </c>
      <c r="R916" s="244">
        <v>731</v>
      </c>
      <c r="S916" s="244" t="s">
        <v>4372</v>
      </c>
      <c r="T916" s="244">
        <v>1</v>
      </c>
      <c r="U916" s="244" t="s">
        <v>296</v>
      </c>
      <c r="V916" s="241">
        <v>2006</v>
      </c>
      <c r="W916" s="244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27"/>
      <c r="AH916" s="150"/>
    </row>
    <row r="917" spans="1:34" ht="25.7" customHeight="1">
      <c r="A917" s="133"/>
      <c r="B917" s="903"/>
      <c r="C917" s="227" t="s">
        <v>4126</v>
      </c>
      <c r="D917" s="227" t="s">
        <v>22621</v>
      </c>
      <c r="E917" s="227" t="s">
        <v>22622</v>
      </c>
      <c r="F917" s="227" t="s">
        <v>4126</v>
      </c>
      <c r="G917" s="227"/>
      <c r="H917" s="227" t="s">
        <v>4126</v>
      </c>
      <c r="I917" s="233"/>
      <c r="J917" s="233"/>
      <c r="K917" s="244">
        <v>990</v>
      </c>
      <c r="L917" s="244">
        <v>489</v>
      </c>
      <c r="M917" s="244">
        <v>489</v>
      </c>
      <c r="N917" s="241"/>
      <c r="O917" s="241"/>
      <c r="P917" s="241"/>
      <c r="Q917" s="244">
        <v>489</v>
      </c>
      <c r="R917" s="244">
        <v>489</v>
      </c>
      <c r="S917" s="244" t="s">
        <v>4372</v>
      </c>
      <c r="T917" s="244">
        <v>1</v>
      </c>
      <c r="U917" s="244" t="s">
        <v>296</v>
      </c>
      <c r="V917" s="241">
        <v>2009</v>
      </c>
      <c r="W917" s="244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27"/>
      <c r="AH917" s="150"/>
    </row>
    <row r="918" spans="1:34" ht="25.7" customHeight="1">
      <c r="A918" s="133">
        <v>5</v>
      </c>
      <c r="B918" s="903"/>
      <c r="C918" s="227" t="s">
        <v>4126</v>
      </c>
      <c r="D918" s="227" t="s">
        <v>22623</v>
      </c>
      <c r="E918" s="227" t="s">
        <v>13925</v>
      </c>
      <c r="F918" s="227" t="s">
        <v>4126</v>
      </c>
      <c r="G918" s="227"/>
      <c r="H918" s="227" t="s">
        <v>2010</v>
      </c>
      <c r="I918" s="233"/>
      <c r="J918" s="233"/>
      <c r="K918" s="244">
        <v>10799</v>
      </c>
      <c r="L918" s="244">
        <v>4021</v>
      </c>
      <c r="M918" s="244">
        <v>7040</v>
      </c>
      <c r="N918" s="241"/>
      <c r="O918" s="241"/>
      <c r="P918" s="241"/>
      <c r="Q918" s="244">
        <v>3685</v>
      </c>
      <c r="R918" s="244">
        <v>3685</v>
      </c>
      <c r="S918" s="244" t="s">
        <v>4372</v>
      </c>
      <c r="T918" s="244">
        <v>6</v>
      </c>
      <c r="U918" s="244" t="s">
        <v>296</v>
      </c>
      <c r="V918" s="241">
        <v>2012</v>
      </c>
      <c r="W918" s="244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27"/>
      <c r="AH918" s="150"/>
    </row>
    <row r="919" spans="1:34" ht="25.7" customHeight="1">
      <c r="A919" s="133">
        <v>6</v>
      </c>
      <c r="B919" s="903"/>
      <c r="C919" s="227" t="s">
        <v>698</v>
      </c>
      <c r="D919" s="227" t="s">
        <v>22624</v>
      </c>
      <c r="E919" s="227" t="s">
        <v>4373</v>
      </c>
      <c r="F919" s="227" t="s">
        <v>698</v>
      </c>
      <c r="G919" s="227" t="s">
        <v>22625</v>
      </c>
      <c r="H919" s="227" t="s">
        <v>698</v>
      </c>
      <c r="I919" s="233"/>
      <c r="J919" s="233"/>
      <c r="K919" s="244">
        <v>824</v>
      </c>
      <c r="L919" s="244">
        <v>824</v>
      </c>
      <c r="M919" s="244">
        <v>824</v>
      </c>
      <c r="N919" s="244"/>
      <c r="O919" s="244"/>
      <c r="P919" s="244"/>
      <c r="Q919" s="244">
        <v>824</v>
      </c>
      <c r="R919" s="244">
        <v>824</v>
      </c>
      <c r="S919" s="244" t="s">
        <v>4372</v>
      </c>
      <c r="T919" s="244">
        <v>2</v>
      </c>
      <c r="U919" s="244" t="s">
        <v>296</v>
      </c>
      <c r="V919" s="241">
        <v>2012</v>
      </c>
      <c r="W919" s="244">
        <v>254000000</v>
      </c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27"/>
      <c r="AH919" s="150"/>
    </row>
    <row r="920" spans="1:34" ht="25.7" customHeight="1">
      <c r="A920" s="133"/>
      <c r="B920" s="903"/>
      <c r="C920" s="227" t="s">
        <v>698</v>
      </c>
      <c r="D920" s="227" t="s">
        <v>22626</v>
      </c>
      <c r="E920" s="227" t="s">
        <v>4374</v>
      </c>
      <c r="F920" s="227" t="s">
        <v>698</v>
      </c>
      <c r="G920" s="227" t="s">
        <v>22625</v>
      </c>
      <c r="H920" s="227" t="s">
        <v>8893</v>
      </c>
      <c r="I920" s="233"/>
      <c r="J920" s="233"/>
      <c r="K920" s="244">
        <v>3892</v>
      </c>
      <c r="L920" s="244">
        <v>775</v>
      </c>
      <c r="M920" s="244">
        <v>684</v>
      </c>
      <c r="N920" s="241"/>
      <c r="O920" s="241"/>
      <c r="P920" s="241"/>
      <c r="Q920" s="244">
        <v>456</v>
      </c>
      <c r="R920" s="244">
        <v>456</v>
      </c>
      <c r="S920" s="244" t="s">
        <v>4375</v>
      </c>
      <c r="T920" s="244">
        <v>1</v>
      </c>
      <c r="U920" s="244" t="s">
        <v>296</v>
      </c>
      <c r="V920" s="241">
        <v>2004</v>
      </c>
      <c r="W920" s="244">
        <v>764000000</v>
      </c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27"/>
      <c r="AH920" s="150"/>
    </row>
    <row r="921" spans="1:34" ht="25.7" customHeight="1">
      <c r="A921" s="133"/>
      <c r="B921" s="903"/>
      <c r="C921" s="227" t="s">
        <v>698</v>
      </c>
      <c r="D921" s="227" t="s">
        <v>22627</v>
      </c>
      <c r="E921" s="227" t="s">
        <v>4376</v>
      </c>
      <c r="F921" s="227" t="s">
        <v>698</v>
      </c>
      <c r="G921" s="227" t="s">
        <v>22628</v>
      </c>
      <c r="H921" s="227" t="s">
        <v>698</v>
      </c>
      <c r="I921" s="233">
        <v>15</v>
      </c>
      <c r="J921" s="233" t="s">
        <v>22629</v>
      </c>
      <c r="K921" s="228">
        <v>1857</v>
      </c>
      <c r="L921" s="228">
        <v>410</v>
      </c>
      <c r="M921" s="244">
        <v>410</v>
      </c>
      <c r="N921" s="228"/>
      <c r="O921" s="228"/>
      <c r="P921" s="228"/>
      <c r="Q921" s="228">
        <v>359</v>
      </c>
      <c r="R921" s="228">
        <v>359</v>
      </c>
      <c r="S921" s="228" t="s">
        <v>4377</v>
      </c>
      <c r="T921" s="228">
        <v>1</v>
      </c>
      <c r="U921" s="228" t="s">
        <v>296</v>
      </c>
      <c r="V921" s="241">
        <v>2005</v>
      </c>
      <c r="W921" s="244">
        <v>173000000</v>
      </c>
      <c r="X921" s="233"/>
      <c r="Y921" s="233"/>
      <c r="Z921" s="233"/>
      <c r="AA921" s="233"/>
      <c r="AB921" s="233"/>
      <c r="AC921" s="233"/>
      <c r="AD921" s="233"/>
      <c r="AE921" s="233"/>
      <c r="AF921" s="233"/>
      <c r="AG921" s="244"/>
      <c r="AH921" s="150"/>
    </row>
    <row r="922" spans="1:34" ht="25.7" customHeight="1">
      <c r="A922" s="133"/>
      <c r="B922" s="903"/>
      <c r="C922" s="227" t="s">
        <v>698</v>
      </c>
      <c r="D922" s="227" t="s">
        <v>22630</v>
      </c>
      <c r="E922" s="227" t="s">
        <v>4378</v>
      </c>
      <c r="F922" s="227" t="s">
        <v>698</v>
      </c>
      <c r="G922" s="227" t="s">
        <v>22631</v>
      </c>
      <c r="H922" s="227" t="s">
        <v>698</v>
      </c>
      <c r="I922" s="233">
        <v>1</v>
      </c>
      <c r="J922" s="233"/>
      <c r="K922" s="228">
        <v>1308</v>
      </c>
      <c r="L922" s="228">
        <v>410</v>
      </c>
      <c r="M922" s="244">
        <v>410</v>
      </c>
      <c r="N922" s="228"/>
      <c r="O922" s="228"/>
      <c r="P922" s="228"/>
      <c r="Q922" s="228">
        <v>359</v>
      </c>
      <c r="R922" s="228">
        <v>359</v>
      </c>
      <c r="S922" s="228" t="s">
        <v>4377</v>
      </c>
      <c r="T922" s="228">
        <v>1</v>
      </c>
      <c r="U922" s="228" t="s">
        <v>296</v>
      </c>
      <c r="V922" s="241">
        <v>2005</v>
      </c>
      <c r="W922" s="244">
        <v>170000000</v>
      </c>
      <c r="X922" s="233"/>
      <c r="Y922" s="233"/>
      <c r="Z922" s="233"/>
      <c r="AA922" s="233"/>
      <c r="AB922" s="233"/>
      <c r="AC922" s="233"/>
      <c r="AD922" s="233"/>
      <c r="AE922" s="233"/>
      <c r="AF922" s="233"/>
      <c r="AG922" s="244"/>
      <c r="AH922" s="150"/>
    </row>
    <row r="923" spans="1:34" ht="25.7" customHeight="1">
      <c r="A923" s="133"/>
      <c r="B923" s="903"/>
      <c r="C923" s="227" t="s">
        <v>698</v>
      </c>
      <c r="D923" s="227" t="s">
        <v>22632</v>
      </c>
      <c r="E923" s="227" t="s">
        <v>4379</v>
      </c>
      <c r="F923" s="227" t="s">
        <v>698</v>
      </c>
      <c r="G923" s="227" t="s">
        <v>22633</v>
      </c>
      <c r="H923" s="227" t="s">
        <v>698</v>
      </c>
      <c r="I923" s="233">
        <v>1</v>
      </c>
      <c r="J923" s="233"/>
      <c r="K923" s="228">
        <v>3892</v>
      </c>
      <c r="L923" s="228">
        <v>463</v>
      </c>
      <c r="M923" s="244">
        <v>463</v>
      </c>
      <c r="N923" s="228"/>
      <c r="O923" s="228"/>
      <c r="P923" s="228"/>
      <c r="Q923" s="228">
        <v>359</v>
      </c>
      <c r="R923" s="228">
        <v>359</v>
      </c>
      <c r="S923" s="228" t="s">
        <v>4377</v>
      </c>
      <c r="T923" s="228">
        <v>1</v>
      </c>
      <c r="U923" s="228" t="s">
        <v>296</v>
      </c>
      <c r="V923" s="241">
        <v>2005</v>
      </c>
      <c r="W923" s="244">
        <v>175000000</v>
      </c>
      <c r="X923" s="233"/>
      <c r="Y923" s="233"/>
      <c r="Z923" s="233"/>
      <c r="AA923" s="233"/>
      <c r="AB923" s="233"/>
      <c r="AC923" s="233"/>
      <c r="AD923" s="233"/>
      <c r="AE923" s="233"/>
      <c r="AF923" s="233"/>
      <c r="AG923" s="244"/>
      <c r="AH923" s="150"/>
    </row>
    <row r="924" spans="1:34" ht="25.7" customHeight="1">
      <c r="A924" s="133"/>
      <c r="B924" s="903"/>
      <c r="C924" s="227" t="s">
        <v>698</v>
      </c>
      <c r="D924" s="227" t="s">
        <v>22634</v>
      </c>
      <c r="E924" s="227" t="s">
        <v>4380</v>
      </c>
      <c r="F924" s="227" t="s">
        <v>698</v>
      </c>
      <c r="G924" s="227" t="s">
        <v>22635</v>
      </c>
      <c r="H924" s="227" t="s">
        <v>698</v>
      </c>
      <c r="I924" s="233">
        <v>6</v>
      </c>
      <c r="J924" s="233" t="s">
        <v>22636</v>
      </c>
      <c r="K924" s="228">
        <v>801</v>
      </c>
      <c r="L924" s="228">
        <v>456</v>
      </c>
      <c r="M924" s="244">
        <v>456</v>
      </c>
      <c r="N924" s="228"/>
      <c r="O924" s="228"/>
      <c r="P924" s="228"/>
      <c r="Q924" s="228">
        <v>456</v>
      </c>
      <c r="R924" s="228">
        <v>456</v>
      </c>
      <c r="S924" s="228" t="s">
        <v>4381</v>
      </c>
      <c r="T924" s="228">
        <v>1</v>
      </c>
      <c r="U924" s="228" t="s">
        <v>296</v>
      </c>
      <c r="V924" s="241">
        <v>2006</v>
      </c>
      <c r="W924" s="233">
        <v>400000000</v>
      </c>
      <c r="X924" s="233">
        <v>800000</v>
      </c>
      <c r="Y924" s="233">
        <v>2640000</v>
      </c>
      <c r="Z924" s="233">
        <f>W924+X924+Y924</f>
        <v>403440000</v>
      </c>
      <c r="AA924" s="227">
        <v>2015</v>
      </c>
      <c r="AB924" s="227">
        <v>2019</v>
      </c>
      <c r="AC924" s="233"/>
      <c r="AD924" s="233"/>
      <c r="AE924" s="233"/>
      <c r="AF924" s="233"/>
      <c r="AG924" s="244"/>
      <c r="AH924" s="150"/>
    </row>
    <row r="925" spans="1:34" ht="25.7" customHeight="1">
      <c r="A925" s="133" t="s">
        <v>315</v>
      </c>
      <c r="B925" s="903"/>
      <c r="C925" s="227" t="s">
        <v>698</v>
      </c>
      <c r="D925" s="227" t="s">
        <v>22637</v>
      </c>
      <c r="E925" s="227" t="s">
        <v>4382</v>
      </c>
      <c r="F925" s="227" t="s">
        <v>698</v>
      </c>
      <c r="G925" s="227" t="s">
        <v>22638</v>
      </c>
      <c r="H925" s="227" t="s">
        <v>698</v>
      </c>
      <c r="I925" s="233">
        <v>9</v>
      </c>
      <c r="J925" s="233" t="s">
        <v>22639</v>
      </c>
      <c r="K925" s="228">
        <v>1290</v>
      </c>
      <c r="L925" s="228">
        <v>394</v>
      </c>
      <c r="M925" s="244">
        <v>394</v>
      </c>
      <c r="N925" s="228"/>
      <c r="O925" s="228"/>
      <c r="P925" s="228"/>
      <c r="Q925" s="228">
        <v>394</v>
      </c>
      <c r="R925" s="228">
        <v>394</v>
      </c>
      <c r="S925" s="228" t="s">
        <v>4377</v>
      </c>
      <c r="T925" s="228">
        <v>1</v>
      </c>
      <c r="U925" s="228" t="s">
        <v>296</v>
      </c>
      <c r="V925" s="241">
        <v>2007</v>
      </c>
      <c r="W925" s="233">
        <v>211447030</v>
      </c>
      <c r="X925" s="233">
        <v>4050000</v>
      </c>
      <c r="Y925" s="233">
        <v>1155000</v>
      </c>
      <c r="Z925" s="233">
        <f>SUM(W925:Y925)</f>
        <v>216652030</v>
      </c>
      <c r="AA925" s="227">
        <v>2014</v>
      </c>
      <c r="AB925" s="227">
        <v>2016</v>
      </c>
      <c r="AC925" s="233"/>
      <c r="AD925" s="233"/>
      <c r="AE925" s="233"/>
      <c r="AF925" s="233"/>
      <c r="AG925" s="244"/>
      <c r="AH925" s="150"/>
    </row>
    <row r="926" spans="1:34" ht="25.7" customHeight="1">
      <c r="A926" s="133"/>
      <c r="B926" s="903"/>
      <c r="C926" s="227" t="s">
        <v>698</v>
      </c>
      <c r="D926" s="227" t="s">
        <v>22640</v>
      </c>
      <c r="E926" s="227" t="s">
        <v>4383</v>
      </c>
      <c r="F926" s="227" t="s">
        <v>698</v>
      </c>
      <c r="G926" s="227" t="s">
        <v>22641</v>
      </c>
      <c r="H926" s="227" t="s">
        <v>698</v>
      </c>
      <c r="I926" s="233">
        <v>1</v>
      </c>
      <c r="J926" s="233"/>
      <c r="K926" s="228">
        <v>1985</v>
      </c>
      <c r="L926" s="228">
        <v>497.5</v>
      </c>
      <c r="M926" s="244">
        <v>497.5</v>
      </c>
      <c r="N926" s="228"/>
      <c r="O926" s="228"/>
      <c r="P926" s="228"/>
      <c r="Q926" s="228">
        <v>456</v>
      </c>
      <c r="R926" s="228">
        <v>456</v>
      </c>
      <c r="S926" s="228" t="s">
        <v>4381</v>
      </c>
      <c r="T926" s="228">
        <v>1</v>
      </c>
      <c r="U926" s="228" t="s">
        <v>296</v>
      </c>
      <c r="V926" s="241">
        <v>2009</v>
      </c>
      <c r="W926" s="244">
        <v>365000000</v>
      </c>
      <c r="X926" s="233"/>
      <c r="Y926" s="233"/>
      <c r="Z926" s="233"/>
      <c r="AA926" s="233"/>
      <c r="AB926" s="233"/>
      <c r="AC926" s="233"/>
      <c r="AD926" s="233"/>
      <c r="AE926" s="233"/>
      <c r="AF926" s="233"/>
      <c r="AG926" s="244"/>
      <c r="AH926" s="150"/>
    </row>
    <row r="927" spans="1:34" ht="25.7" customHeight="1">
      <c r="A927" s="133"/>
      <c r="B927" s="903"/>
      <c r="C927" s="227" t="s">
        <v>698</v>
      </c>
      <c r="D927" s="227" t="s">
        <v>22642</v>
      </c>
      <c r="E927" s="227" t="s">
        <v>4384</v>
      </c>
      <c r="F927" s="227" t="s">
        <v>698</v>
      </c>
      <c r="G927" s="227" t="s">
        <v>22643</v>
      </c>
      <c r="H927" s="227" t="s">
        <v>698</v>
      </c>
      <c r="I927" s="233">
        <v>12</v>
      </c>
      <c r="J927" s="233" t="s">
        <v>22644</v>
      </c>
      <c r="K927" s="228">
        <v>501</v>
      </c>
      <c r="L927" s="228">
        <v>501</v>
      </c>
      <c r="M927" s="244">
        <v>495</v>
      </c>
      <c r="N927" s="228"/>
      <c r="O927" s="228"/>
      <c r="P927" s="228"/>
      <c r="Q927" s="228">
        <v>456</v>
      </c>
      <c r="R927" s="228">
        <v>456</v>
      </c>
      <c r="S927" s="228" t="s">
        <v>4381</v>
      </c>
      <c r="T927" s="228">
        <v>1</v>
      </c>
      <c r="U927" s="228" t="s">
        <v>296</v>
      </c>
      <c r="V927" s="241">
        <v>2012</v>
      </c>
      <c r="W927" s="244">
        <v>390000000</v>
      </c>
      <c r="X927" s="233"/>
      <c r="Y927" s="233"/>
      <c r="Z927" s="233"/>
      <c r="AA927" s="233"/>
      <c r="AB927" s="233"/>
      <c r="AC927" s="233"/>
      <c r="AD927" s="233"/>
      <c r="AE927" s="233"/>
      <c r="AF927" s="233"/>
      <c r="AG927" s="244"/>
      <c r="AH927" s="150"/>
    </row>
    <row r="928" spans="1:34" ht="25.7" customHeight="1">
      <c r="A928" s="133"/>
      <c r="B928" s="903"/>
      <c r="C928" s="227" t="s">
        <v>698</v>
      </c>
      <c r="D928" s="227" t="s">
        <v>22645</v>
      </c>
      <c r="E928" s="227" t="s">
        <v>4385</v>
      </c>
      <c r="F928" s="227" t="s">
        <v>698</v>
      </c>
      <c r="G928" s="227" t="s">
        <v>22646</v>
      </c>
      <c r="H928" s="227" t="s">
        <v>698</v>
      </c>
      <c r="I928" s="233">
        <v>1</v>
      </c>
      <c r="J928" s="233"/>
      <c r="K928" s="228">
        <v>2979</v>
      </c>
      <c r="L928" s="228">
        <v>713</v>
      </c>
      <c r="M928" s="244">
        <v>713</v>
      </c>
      <c r="N928" s="228"/>
      <c r="O928" s="228"/>
      <c r="P928" s="228"/>
      <c r="Q928" s="228">
        <v>456</v>
      </c>
      <c r="R928" s="228">
        <v>456</v>
      </c>
      <c r="S928" s="228" t="s">
        <v>4386</v>
      </c>
      <c r="T928" s="228">
        <v>1</v>
      </c>
      <c r="U928" s="228" t="s">
        <v>296</v>
      </c>
      <c r="V928" s="241">
        <v>2013</v>
      </c>
      <c r="W928" s="244">
        <v>662000000</v>
      </c>
      <c r="X928" s="233"/>
      <c r="Y928" s="233"/>
      <c r="Z928" s="233"/>
      <c r="AA928" s="233"/>
      <c r="AB928" s="233"/>
      <c r="AC928" s="233"/>
      <c r="AD928" s="233"/>
      <c r="AE928" s="233"/>
      <c r="AF928" s="233"/>
      <c r="AG928" s="244"/>
      <c r="AH928" s="150"/>
    </row>
    <row r="929" spans="1:34" ht="25.7" customHeight="1">
      <c r="A929" s="133"/>
      <c r="B929" s="903"/>
      <c r="C929" s="227" t="s">
        <v>698</v>
      </c>
      <c r="D929" s="227" t="s">
        <v>22647</v>
      </c>
      <c r="E929" s="227" t="s">
        <v>4387</v>
      </c>
      <c r="F929" s="227" t="s">
        <v>698</v>
      </c>
      <c r="G929" s="227" t="s">
        <v>22648</v>
      </c>
      <c r="H929" s="227" t="s">
        <v>698</v>
      </c>
      <c r="I929" s="233">
        <v>18</v>
      </c>
      <c r="J929" s="233" t="s">
        <v>22649</v>
      </c>
      <c r="K929" s="228">
        <v>68916</v>
      </c>
      <c r="L929" s="228">
        <v>497</v>
      </c>
      <c r="M929" s="244">
        <v>497</v>
      </c>
      <c r="N929" s="233"/>
      <c r="O929" s="301"/>
      <c r="P929" s="233"/>
      <c r="Q929" s="228">
        <v>456</v>
      </c>
      <c r="R929" s="228">
        <v>456</v>
      </c>
      <c r="S929" s="228" t="s">
        <v>4386</v>
      </c>
      <c r="T929" s="228">
        <v>1</v>
      </c>
      <c r="U929" s="228" t="s">
        <v>296</v>
      </c>
      <c r="V929" s="241">
        <v>2015</v>
      </c>
      <c r="W929" s="244">
        <v>600000000</v>
      </c>
      <c r="X929" s="233"/>
      <c r="Y929" s="233"/>
      <c r="Z929" s="233"/>
      <c r="AA929" s="227"/>
      <c r="AB929" s="233"/>
      <c r="AC929" s="233"/>
      <c r="AD929" s="233"/>
      <c r="AE929" s="233"/>
      <c r="AF929" s="233"/>
      <c r="AG929" s="241"/>
      <c r="AH929" s="150"/>
    </row>
    <row r="930" spans="1:34" ht="25.7" customHeight="1">
      <c r="A930" s="133"/>
      <c r="B930" s="903"/>
      <c r="C930" s="227" t="s">
        <v>698</v>
      </c>
      <c r="D930" s="227" t="s">
        <v>22650</v>
      </c>
      <c r="E930" s="227" t="s">
        <v>8854</v>
      </c>
      <c r="F930" s="227" t="s">
        <v>698</v>
      </c>
      <c r="G930" s="227" t="s">
        <v>22651</v>
      </c>
      <c r="H930" s="227" t="s">
        <v>698</v>
      </c>
      <c r="I930" s="233">
        <v>19</v>
      </c>
      <c r="J930" s="233" t="s">
        <v>22652</v>
      </c>
      <c r="K930" s="228">
        <v>4085</v>
      </c>
      <c r="L930" s="228">
        <v>497</v>
      </c>
      <c r="M930" s="244">
        <v>497</v>
      </c>
      <c r="N930" s="233"/>
      <c r="O930" s="301"/>
      <c r="P930" s="233"/>
      <c r="Q930" s="228">
        <v>456</v>
      </c>
      <c r="R930" s="228">
        <v>456</v>
      </c>
      <c r="S930" s="228" t="s">
        <v>4386</v>
      </c>
      <c r="T930" s="228">
        <v>1</v>
      </c>
      <c r="U930" s="228" t="s">
        <v>296</v>
      </c>
      <c r="V930" s="241">
        <v>2017</v>
      </c>
      <c r="W930" s="244">
        <v>850000000</v>
      </c>
      <c r="X930" s="233"/>
      <c r="Y930" s="233"/>
      <c r="Z930" s="233"/>
      <c r="AA930" s="227"/>
      <c r="AB930" s="233"/>
      <c r="AC930" s="233"/>
      <c r="AD930" s="233"/>
      <c r="AE930" s="233"/>
      <c r="AF930" s="233"/>
      <c r="AG930" s="241"/>
      <c r="AH930" s="150"/>
    </row>
    <row r="931" spans="1:34" ht="25.7" customHeight="1">
      <c r="A931" s="133"/>
      <c r="B931" s="903"/>
      <c r="C931" s="227" t="s">
        <v>4134</v>
      </c>
      <c r="D931" s="227" t="s">
        <v>22653</v>
      </c>
      <c r="E931" s="227" t="s">
        <v>4388</v>
      </c>
      <c r="F931" s="227" t="s">
        <v>4134</v>
      </c>
      <c r="G931" s="227"/>
      <c r="H931" s="227" t="s">
        <v>4134</v>
      </c>
      <c r="I931" s="233"/>
      <c r="J931" s="233"/>
      <c r="K931" s="228">
        <v>1652</v>
      </c>
      <c r="L931" s="228">
        <v>468</v>
      </c>
      <c r="M931" s="244">
        <v>468</v>
      </c>
      <c r="N931" s="233"/>
      <c r="O931" s="301"/>
      <c r="P931" s="233"/>
      <c r="Q931" s="228">
        <v>374</v>
      </c>
      <c r="R931" s="228">
        <v>374</v>
      </c>
      <c r="S931" s="228" t="s">
        <v>4389</v>
      </c>
      <c r="T931" s="228">
        <v>1</v>
      </c>
      <c r="U931" s="228" t="s">
        <v>296</v>
      </c>
      <c r="V931" s="241">
        <v>2005</v>
      </c>
      <c r="W931" s="228"/>
      <c r="X931" s="233"/>
      <c r="Y931" s="233"/>
      <c r="Z931" s="233"/>
      <c r="AA931" s="227"/>
      <c r="AB931" s="233"/>
      <c r="AC931" s="233"/>
      <c r="AD931" s="233"/>
      <c r="AE931" s="233"/>
      <c r="AF931" s="233"/>
      <c r="AG931" s="241"/>
      <c r="AH931" s="150"/>
    </row>
    <row r="932" spans="1:34" ht="25.7" customHeight="1">
      <c r="A932" s="133"/>
      <c r="B932" s="903"/>
      <c r="C932" s="227" t="s">
        <v>4134</v>
      </c>
      <c r="D932" s="227" t="s">
        <v>22654</v>
      </c>
      <c r="E932" s="227" t="s">
        <v>4390</v>
      </c>
      <c r="F932" s="227" t="s">
        <v>4134</v>
      </c>
      <c r="G932" s="227"/>
      <c r="H932" s="227" t="s">
        <v>4134</v>
      </c>
      <c r="I932" s="233"/>
      <c r="J932" s="233"/>
      <c r="K932" s="228">
        <v>8276</v>
      </c>
      <c r="L932" s="228">
        <v>573</v>
      </c>
      <c r="M932" s="244">
        <v>573</v>
      </c>
      <c r="N932" s="233"/>
      <c r="O932" s="301"/>
      <c r="P932" s="233"/>
      <c r="Q932" s="228">
        <v>374</v>
      </c>
      <c r="R932" s="228">
        <v>374</v>
      </c>
      <c r="S932" s="228" t="s">
        <v>4389</v>
      </c>
      <c r="T932" s="228">
        <v>1</v>
      </c>
      <c r="U932" s="228" t="s">
        <v>296</v>
      </c>
      <c r="V932" s="241">
        <v>2007</v>
      </c>
      <c r="W932" s="228"/>
      <c r="X932" s="233"/>
      <c r="Y932" s="233"/>
      <c r="Z932" s="233"/>
      <c r="AA932" s="227"/>
      <c r="AB932" s="233"/>
      <c r="AC932" s="233"/>
      <c r="AD932" s="233"/>
      <c r="AE932" s="233"/>
      <c r="AF932" s="233"/>
      <c r="AG932" s="368"/>
      <c r="AH932" s="150"/>
    </row>
    <row r="933" spans="1:34" ht="25.7" customHeight="1">
      <c r="A933" s="133"/>
      <c r="B933" s="903"/>
      <c r="C933" s="227" t="s">
        <v>4134</v>
      </c>
      <c r="D933" s="227" t="s">
        <v>22655</v>
      </c>
      <c r="E933" s="227" t="s">
        <v>4391</v>
      </c>
      <c r="F933" s="227" t="s">
        <v>4134</v>
      </c>
      <c r="G933" s="227"/>
      <c r="H933" s="227" t="s">
        <v>4134</v>
      </c>
      <c r="I933" s="233"/>
      <c r="J933" s="233"/>
      <c r="K933" s="228">
        <v>1248</v>
      </c>
      <c r="L933" s="228">
        <v>497</v>
      </c>
      <c r="M933" s="244">
        <v>497</v>
      </c>
      <c r="N933" s="233"/>
      <c r="O933" s="301"/>
      <c r="P933" s="233"/>
      <c r="Q933" s="228">
        <v>374</v>
      </c>
      <c r="R933" s="228">
        <v>374</v>
      </c>
      <c r="S933" s="228" t="s">
        <v>4389</v>
      </c>
      <c r="T933" s="228">
        <v>1</v>
      </c>
      <c r="U933" s="228" t="s">
        <v>296</v>
      </c>
      <c r="V933" s="241">
        <v>2007</v>
      </c>
      <c r="W933" s="228"/>
      <c r="X933" s="233"/>
      <c r="Y933" s="233"/>
      <c r="Z933" s="233"/>
      <c r="AA933" s="227"/>
      <c r="AB933" s="233"/>
      <c r="AC933" s="233"/>
      <c r="AD933" s="233"/>
      <c r="AE933" s="233"/>
      <c r="AF933" s="233"/>
      <c r="AG933" s="241"/>
      <c r="AH933" s="150"/>
    </row>
    <row r="934" spans="1:34" ht="25.7" customHeight="1">
      <c r="A934" s="133"/>
      <c r="B934" s="903"/>
      <c r="C934" s="227" t="s">
        <v>4134</v>
      </c>
      <c r="D934" s="227" t="s">
        <v>22656</v>
      </c>
      <c r="E934" s="227" t="s">
        <v>4392</v>
      </c>
      <c r="F934" s="227" t="s">
        <v>4134</v>
      </c>
      <c r="G934" s="227"/>
      <c r="H934" s="227" t="s">
        <v>4134</v>
      </c>
      <c r="I934" s="233"/>
      <c r="J934" s="233"/>
      <c r="K934" s="228">
        <v>15001</v>
      </c>
      <c r="L934" s="228">
        <v>2872</v>
      </c>
      <c r="M934" s="244">
        <v>2872</v>
      </c>
      <c r="N934" s="233"/>
      <c r="O934" s="301"/>
      <c r="P934" s="233"/>
      <c r="Q934" s="228">
        <v>1870</v>
      </c>
      <c r="R934" s="228">
        <v>1870</v>
      </c>
      <c r="S934" s="228" t="s">
        <v>4393</v>
      </c>
      <c r="T934" s="228">
        <v>5</v>
      </c>
      <c r="U934" s="228" t="s">
        <v>296</v>
      </c>
      <c r="V934" s="241">
        <v>2008</v>
      </c>
      <c r="W934" s="228"/>
      <c r="X934" s="233"/>
      <c r="Y934" s="233"/>
      <c r="Z934" s="233"/>
      <c r="AA934" s="227"/>
      <c r="AB934" s="233"/>
      <c r="AC934" s="233"/>
      <c r="AD934" s="233"/>
      <c r="AE934" s="233"/>
      <c r="AF934" s="233"/>
      <c r="AG934" s="241"/>
      <c r="AH934" s="150"/>
    </row>
    <row r="935" spans="1:34" ht="25.7" customHeight="1">
      <c r="A935" s="133"/>
      <c r="B935" s="903"/>
      <c r="C935" s="227" t="s">
        <v>4134</v>
      </c>
      <c r="D935" s="227" t="s">
        <v>22657</v>
      </c>
      <c r="E935" s="227" t="s">
        <v>4394</v>
      </c>
      <c r="F935" s="227" t="s">
        <v>4134</v>
      </c>
      <c r="G935" s="227"/>
      <c r="H935" s="227" t="s">
        <v>4134</v>
      </c>
      <c r="I935" s="233"/>
      <c r="J935" s="233"/>
      <c r="K935" s="228">
        <v>1109</v>
      </c>
      <c r="L935" s="228">
        <v>416</v>
      </c>
      <c r="M935" s="244">
        <v>416</v>
      </c>
      <c r="N935" s="233"/>
      <c r="O935" s="301"/>
      <c r="P935" s="233"/>
      <c r="Q935" s="228">
        <v>374</v>
      </c>
      <c r="R935" s="228">
        <v>374</v>
      </c>
      <c r="S935" s="228" t="s">
        <v>4389</v>
      </c>
      <c r="T935" s="228">
        <v>1</v>
      </c>
      <c r="U935" s="228" t="s">
        <v>296</v>
      </c>
      <c r="V935" s="241">
        <v>2008</v>
      </c>
      <c r="W935" s="228"/>
      <c r="X935" s="233"/>
      <c r="Y935" s="233"/>
      <c r="Z935" s="233"/>
      <c r="AA935" s="227"/>
      <c r="AB935" s="233"/>
      <c r="AC935" s="233"/>
      <c r="AD935" s="233"/>
      <c r="AE935" s="233"/>
      <c r="AF935" s="233"/>
      <c r="AG935" s="241"/>
      <c r="AH935" s="150"/>
    </row>
    <row r="936" spans="1:34" ht="25.7" customHeight="1">
      <c r="A936" s="133"/>
      <c r="B936" s="903"/>
      <c r="C936" s="227" t="s">
        <v>4134</v>
      </c>
      <c r="D936" s="244" t="s">
        <v>22658</v>
      </c>
      <c r="E936" s="227" t="s">
        <v>4395</v>
      </c>
      <c r="F936" s="227" t="s">
        <v>4134</v>
      </c>
      <c r="G936" s="227"/>
      <c r="H936" s="227" t="s">
        <v>4134</v>
      </c>
      <c r="I936" s="233"/>
      <c r="J936" s="233"/>
      <c r="K936" s="228">
        <v>1118</v>
      </c>
      <c r="L936" s="228">
        <v>504</v>
      </c>
      <c r="M936" s="244">
        <v>504</v>
      </c>
      <c r="N936" s="233"/>
      <c r="O936" s="301"/>
      <c r="P936" s="233"/>
      <c r="Q936" s="228">
        <v>374</v>
      </c>
      <c r="R936" s="228">
        <v>374</v>
      </c>
      <c r="S936" s="228" t="s">
        <v>4389</v>
      </c>
      <c r="T936" s="228">
        <v>1</v>
      </c>
      <c r="U936" s="228" t="s">
        <v>296</v>
      </c>
      <c r="V936" s="241">
        <v>2009</v>
      </c>
      <c r="W936" s="228"/>
      <c r="X936" s="233"/>
      <c r="Y936" s="233"/>
      <c r="Z936" s="233"/>
      <c r="AA936" s="227"/>
      <c r="AB936" s="233"/>
      <c r="AC936" s="233"/>
      <c r="AD936" s="233"/>
      <c r="AE936" s="233"/>
      <c r="AF936" s="233"/>
      <c r="AG936" s="241"/>
      <c r="AH936" s="150"/>
    </row>
    <row r="937" spans="1:34" ht="25.7" customHeight="1">
      <c r="A937" s="133"/>
      <c r="B937" s="903"/>
      <c r="C937" s="227" t="s">
        <v>4134</v>
      </c>
      <c r="D937" s="227" t="s">
        <v>22659</v>
      </c>
      <c r="E937" s="227" t="s">
        <v>4396</v>
      </c>
      <c r="F937" s="227" t="s">
        <v>4134</v>
      </c>
      <c r="G937" s="227"/>
      <c r="H937" s="227" t="s">
        <v>4134</v>
      </c>
      <c r="I937" s="233"/>
      <c r="J937" s="233"/>
      <c r="K937" s="228">
        <v>1000</v>
      </c>
      <c r="L937" s="228">
        <v>574.16</v>
      </c>
      <c r="M937" s="244">
        <v>574.16</v>
      </c>
      <c r="N937" s="233"/>
      <c r="O937" s="301"/>
      <c r="P937" s="233"/>
      <c r="Q937" s="228">
        <v>374</v>
      </c>
      <c r="R937" s="228">
        <v>374</v>
      </c>
      <c r="S937" s="228" t="s">
        <v>4389</v>
      </c>
      <c r="T937" s="228">
        <v>1</v>
      </c>
      <c r="U937" s="228" t="s">
        <v>296</v>
      </c>
      <c r="V937" s="241">
        <v>2009</v>
      </c>
      <c r="W937" s="228"/>
      <c r="X937" s="233"/>
      <c r="Y937" s="233"/>
      <c r="Z937" s="233"/>
      <c r="AA937" s="227"/>
      <c r="AB937" s="233"/>
      <c r="AC937" s="233"/>
      <c r="AD937" s="233"/>
      <c r="AE937" s="233"/>
      <c r="AF937" s="233"/>
      <c r="AG937" s="241"/>
      <c r="AH937" s="150"/>
    </row>
    <row r="938" spans="1:34" ht="25.7" customHeight="1">
      <c r="A938" s="133"/>
      <c r="B938" s="903"/>
      <c r="C938" s="227" t="s">
        <v>4134</v>
      </c>
      <c r="D938" s="227" t="s">
        <v>22660</v>
      </c>
      <c r="E938" s="227" t="s">
        <v>4397</v>
      </c>
      <c r="F938" s="227" t="s">
        <v>4134</v>
      </c>
      <c r="G938" s="227"/>
      <c r="H938" s="227" t="s">
        <v>4134</v>
      </c>
      <c r="I938" s="233"/>
      <c r="J938" s="233"/>
      <c r="K938" s="228">
        <v>735</v>
      </c>
      <c r="L938" s="228">
        <v>437.28</v>
      </c>
      <c r="M938" s="244">
        <v>437.28</v>
      </c>
      <c r="N938" s="233"/>
      <c r="O938" s="301"/>
      <c r="P938" s="233"/>
      <c r="Q938" s="228">
        <v>300</v>
      </c>
      <c r="R938" s="228">
        <v>300</v>
      </c>
      <c r="S938" s="228" t="s">
        <v>4398</v>
      </c>
      <c r="T938" s="228">
        <v>1</v>
      </c>
      <c r="U938" s="228" t="s">
        <v>296</v>
      </c>
      <c r="V938" s="241">
        <v>2010</v>
      </c>
      <c r="W938" s="228"/>
      <c r="X938" s="233"/>
      <c r="Y938" s="233"/>
      <c r="Z938" s="233"/>
      <c r="AA938" s="227"/>
      <c r="AB938" s="233"/>
      <c r="AC938" s="233"/>
      <c r="AD938" s="233"/>
      <c r="AE938" s="233"/>
      <c r="AF938" s="233"/>
      <c r="AG938" s="241"/>
      <c r="AH938" s="150"/>
    </row>
    <row r="939" spans="1:34" ht="25.7" customHeight="1">
      <c r="A939" s="133"/>
      <c r="B939" s="903"/>
      <c r="C939" s="241" t="s">
        <v>4134</v>
      </c>
      <c r="D939" s="241" t="s">
        <v>22661</v>
      </c>
      <c r="E939" s="472" t="s">
        <v>4399</v>
      </c>
      <c r="F939" s="241" t="s">
        <v>4134</v>
      </c>
      <c r="G939" s="241"/>
      <c r="H939" s="241" t="s">
        <v>4134</v>
      </c>
      <c r="I939" s="241"/>
      <c r="J939" s="241"/>
      <c r="K939" s="244">
        <v>1000</v>
      </c>
      <c r="L939" s="244">
        <v>574.16</v>
      </c>
      <c r="M939" s="244">
        <v>574.16</v>
      </c>
      <c r="N939" s="241"/>
      <c r="O939" s="241"/>
      <c r="P939" s="241"/>
      <c r="Q939" s="244">
        <v>374</v>
      </c>
      <c r="R939" s="244">
        <v>374</v>
      </c>
      <c r="S939" s="244" t="s">
        <v>4389</v>
      </c>
      <c r="T939" s="244">
        <v>1</v>
      </c>
      <c r="U939" s="244" t="s">
        <v>296</v>
      </c>
      <c r="V939" s="241">
        <v>2010</v>
      </c>
      <c r="W939" s="244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150"/>
    </row>
    <row r="940" spans="1:34" ht="25.7" customHeight="1">
      <c r="A940" s="133"/>
      <c r="B940" s="903"/>
      <c r="C940" s="241" t="s">
        <v>4134</v>
      </c>
      <c r="D940" s="241" t="s">
        <v>22662</v>
      </c>
      <c r="E940" s="472" t="s">
        <v>4400</v>
      </c>
      <c r="F940" s="241" t="s">
        <v>4134</v>
      </c>
      <c r="G940" s="241"/>
      <c r="H940" s="241" t="s">
        <v>4134</v>
      </c>
      <c r="I940" s="241"/>
      <c r="J940" s="241"/>
      <c r="K940" s="244">
        <v>439</v>
      </c>
      <c r="L940" s="244">
        <v>438.96</v>
      </c>
      <c r="M940" s="244">
        <v>438.96</v>
      </c>
      <c r="N940" s="241"/>
      <c r="O940" s="241"/>
      <c r="P940" s="241"/>
      <c r="Q940" s="244">
        <v>300</v>
      </c>
      <c r="R940" s="244">
        <v>300</v>
      </c>
      <c r="S940" s="244" t="s">
        <v>4401</v>
      </c>
      <c r="T940" s="244">
        <v>1</v>
      </c>
      <c r="U940" s="244" t="s">
        <v>296</v>
      </c>
      <c r="V940" s="241">
        <v>2011</v>
      </c>
      <c r="W940" s="244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150"/>
    </row>
    <row r="941" spans="1:34" ht="25.7" customHeight="1">
      <c r="A941" s="133"/>
      <c r="B941" s="903"/>
      <c r="C941" s="241" t="s">
        <v>4134</v>
      </c>
      <c r="D941" s="241" t="s">
        <v>22663</v>
      </c>
      <c r="E941" s="472" t="s">
        <v>4402</v>
      </c>
      <c r="F941" s="241" t="s">
        <v>4134</v>
      </c>
      <c r="G941" s="241"/>
      <c r="H941" s="241" t="s">
        <v>4134</v>
      </c>
      <c r="I941" s="241"/>
      <c r="J941" s="241"/>
      <c r="K941" s="244">
        <v>1000</v>
      </c>
      <c r="L941" s="244">
        <v>506</v>
      </c>
      <c r="M941" s="244">
        <v>506</v>
      </c>
      <c r="N941" s="241"/>
      <c r="O941" s="241"/>
      <c r="P941" s="241"/>
      <c r="Q941" s="244">
        <v>374</v>
      </c>
      <c r="R941" s="244">
        <v>374</v>
      </c>
      <c r="S941" s="244" t="s">
        <v>4389</v>
      </c>
      <c r="T941" s="244">
        <v>1</v>
      </c>
      <c r="U941" s="244" t="s">
        <v>296</v>
      </c>
      <c r="V941" s="241">
        <v>2012</v>
      </c>
      <c r="W941" s="244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150"/>
    </row>
    <row r="942" spans="1:34" ht="25.7" customHeight="1">
      <c r="A942" s="133"/>
      <c r="B942" s="903"/>
      <c r="C942" s="241" t="s">
        <v>468</v>
      </c>
      <c r="D942" s="241" t="s">
        <v>22664</v>
      </c>
      <c r="E942" s="241" t="s">
        <v>4403</v>
      </c>
      <c r="F942" s="241" t="s">
        <v>468</v>
      </c>
      <c r="G942" s="241" t="s">
        <v>22665</v>
      </c>
      <c r="H942" s="241" t="s">
        <v>468</v>
      </c>
      <c r="I942" s="241"/>
      <c r="J942" s="241"/>
      <c r="K942" s="244">
        <v>1700</v>
      </c>
      <c r="L942" s="244">
        <v>339</v>
      </c>
      <c r="M942" s="244">
        <v>339</v>
      </c>
      <c r="N942" s="241"/>
      <c r="O942" s="241"/>
      <c r="P942" s="241"/>
      <c r="Q942" s="244">
        <v>320</v>
      </c>
      <c r="R942" s="244">
        <v>320</v>
      </c>
      <c r="S942" s="244" t="s">
        <v>4404</v>
      </c>
      <c r="T942" s="244">
        <v>1</v>
      </c>
      <c r="U942" s="244" t="s">
        <v>296</v>
      </c>
      <c r="V942" s="241">
        <v>2009</v>
      </c>
      <c r="W942" s="244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150"/>
    </row>
    <row r="943" spans="1:34" ht="25.7" customHeight="1">
      <c r="A943" s="133"/>
      <c r="B943" s="903"/>
      <c r="C943" s="241" t="s">
        <v>468</v>
      </c>
      <c r="D943" s="241" t="s">
        <v>22666</v>
      </c>
      <c r="E943" s="472" t="s">
        <v>4405</v>
      </c>
      <c r="F943" s="241" t="s">
        <v>468</v>
      </c>
      <c r="G943" s="241" t="s">
        <v>22665</v>
      </c>
      <c r="H943" s="241" t="s">
        <v>468</v>
      </c>
      <c r="I943" s="241"/>
      <c r="J943" s="241"/>
      <c r="K943" s="244">
        <v>1460</v>
      </c>
      <c r="L943" s="244">
        <v>524</v>
      </c>
      <c r="M943" s="244">
        <v>524</v>
      </c>
      <c r="N943" s="241"/>
      <c r="O943" s="241"/>
      <c r="P943" s="241"/>
      <c r="Q943" s="244">
        <v>456</v>
      </c>
      <c r="R943" s="244">
        <v>456</v>
      </c>
      <c r="S943" s="244" t="s">
        <v>4406</v>
      </c>
      <c r="T943" s="244">
        <v>1</v>
      </c>
      <c r="U943" s="244" t="s">
        <v>296</v>
      </c>
      <c r="V943" s="241">
        <v>2009</v>
      </c>
      <c r="W943" s="244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150"/>
    </row>
    <row r="944" spans="1:34" ht="25.7" customHeight="1">
      <c r="A944" s="133"/>
      <c r="B944" s="903"/>
      <c r="C944" s="241" t="s">
        <v>468</v>
      </c>
      <c r="D944" s="241" t="s">
        <v>22667</v>
      </c>
      <c r="E944" s="241" t="s">
        <v>8855</v>
      </c>
      <c r="F944" s="241" t="s">
        <v>468</v>
      </c>
      <c r="G944" s="241" t="s">
        <v>22665</v>
      </c>
      <c r="H944" s="241" t="s">
        <v>468</v>
      </c>
      <c r="I944" s="241"/>
      <c r="J944" s="241"/>
      <c r="K944" s="244">
        <v>1475</v>
      </c>
      <c r="L944" s="244">
        <v>563</v>
      </c>
      <c r="M944" s="244">
        <v>563</v>
      </c>
      <c r="N944" s="241"/>
      <c r="O944" s="241"/>
      <c r="P944" s="241"/>
      <c r="Q944" s="244">
        <v>300</v>
      </c>
      <c r="R944" s="244">
        <v>300</v>
      </c>
      <c r="S944" s="244" t="s">
        <v>4401</v>
      </c>
      <c r="T944" s="244">
        <v>1</v>
      </c>
      <c r="U944" s="244" t="s">
        <v>296</v>
      </c>
      <c r="V944" s="241">
        <v>2005</v>
      </c>
      <c r="W944" s="244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150"/>
    </row>
    <row r="945" spans="1:34" ht="25.7" customHeight="1">
      <c r="A945" s="133"/>
      <c r="B945" s="903"/>
      <c r="C945" s="241" t="s">
        <v>468</v>
      </c>
      <c r="D945" s="241" t="s">
        <v>22668</v>
      </c>
      <c r="E945" s="472" t="s">
        <v>4407</v>
      </c>
      <c r="F945" s="241" t="s">
        <v>468</v>
      </c>
      <c r="G945" s="241" t="s">
        <v>22665</v>
      </c>
      <c r="H945" s="241" t="s">
        <v>468</v>
      </c>
      <c r="I945" s="241"/>
      <c r="J945" s="241"/>
      <c r="K945" s="244">
        <v>1236</v>
      </c>
      <c r="L945" s="244">
        <v>451</v>
      </c>
      <c r="M945" s="244">
        <v>451</v>
      </c>
      <c r="N945" s="241"/>
      <c r="O945" s="241"/>
      <c r="P945" s="241"/>
      <c r="Q945" s="244">
        <v>300</v>
      </c>
      <c r="R945" s="244">
        <v>300</v>
      </c>
      <c r="S945" s="244" t="s">
        <v>4401</v>
      </c>
      <c r="T945" s="244">
        <v>1</v>
      </c>
      <c r="U945" s="244" t="s">
        <v>296</v>
      </c>
      <c r="V945" s="241">
        <v>2008</v>
      </c>
      <c r="W945" s="244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150"/>
    </row>
    <row r="946" spans="1:34" ht="25.7" customHeight="1">
      <c r="A946" s="133"/>
      <c r="B946" s="903"/>
      <c r="C946" s="241" t="s">
        <v>468</v>
      </c>
      <c r="D946" s="241" t="s">
        <v>22669</v>
      </c>
      <c r="E946" s="241" t="s">
        <v>4408</v>
      </c>
      <c r="F946" s="241" t="s">
        <v>468</v>
      </c>
      <c r="G946" s="241" t="s">
        <v>22665</v>
      </c>
      <c r="H946" s="241" t="s">
        <v>468</v>
      </c>
      <c r="I946" s="241"/>
      <c r="J946" s="241"/>
      <c r="K946" s="244">
        <v>2462</v>
      </c>
      <c r="L946" s="244">
        <v>498</v>
      </c>
      <c r="M946" s="244">
        <v>498</v>
      </c>
      <c r="N946" s="241"/>
      <c r="O946" s="241"/>
      <c r="P946" s="241"/>
      <c r="Q946" s="244">
        <v>300</v>
      </c>
      <c r="R946" s="244">
        <v>300</v>
      </c>
      <c r="S946" s="244" t="s">
        <v>4401</v>
      </c>
      <c r="T946" s="244">
        <v>1</v>
      </c>
      <c r="U946" s="244" t="s">
        <v>296</v>
      </c>
      <c r="V946" s="241">
        <v>2007</v>
      </c>
      <c r="W946" s="244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150"/>
    </row>
    <row r="947" spans="1:34" ht="25.7" customHeight="1">
      <c r="A947" s="133"/>
      <c r="B947" s="903"/>
      <c r="C947" s="241" t="s">
        <v>468</v>
      </c>
      <c r="D947" s="241" t="s">
        <v>22670</v>
      </c>
      <c r="E947" s="472" t="s">
        <v>4409</v>
      </c>
      <c r="F947" s="241" t="s">
        <v>468</v>
      </c>
      <c r="G947" s="241" t="s">
        <v>22665</v>
      </c>
      <c r="H947" s="241" t="s">
        <v>468</v>
      </c>
      <c r="I947" s="241"/>
      <c r="J947" s="241"/>
      <c r="K947" s="244">
        <v>1154</v>
      </c>
      <c r="L947" s="244">
        <v>1154.4000000000001</v>
      </c>
      <c r="M947" s="244">
        <v>1223.05</v>
      </c>
      <c r="N947" s="241"/>
      <c r="O947" s="241"/>
      <c r="P947" s="241"/>
      <c r="Q947" s="244">
        <v>1200</v>
      </c>
      <c r="R947" s="244">
        <v>1200</v>
      </c>
      <c r="S947" s="244" t="s">
        <v>4401</v>
      </c>
      <c r="T947" s="244">
        <v>2</v>
      </c>
      <c r="U947" s="244" t="s">
        <v>296</v>
      </c>
      <c r="V947" s="241">
        <v>2010</v>
      </c>
      <c r="W947" s="244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150"/>
    </row>
    <row r="948" spans="1:34" ht="25.7" customHeight="1">
      <c r="A948" s="133"/>
      <c r="B948" s="903"/>
      <c r="C948" s="241" t="s">
        <v>468</v>
      </c>
      <c r="D948" s="241" t="s">
        <v>22671</v>
      </c>
      <c r="E948" s="472" t="s">
        <v>4410</v>
      </c>
      <c r="F948" s="241" t="s">
        <v>468</v>
      </c>
      <c r="G948" s="241" t="s">
        <v>22665</v>
      </c>
      <c r="H948" s="241" t="s">
        <v>468</v>
      </c>
      <c r="I948" s="241"/>
      <c r="J948" s="241"/>
      <c r="K948" s="244">
        <v>2138</v>
      </c>
      <c r="L948" s="244">
        <v>560</v>
      </c>
      <c r="M948" s="244">
        <v>560</v>
      </c>
      <c r="N948" s="241"/>
      <c r="O948" s="241"/>
      <c r="P948" s="241"/>
      <c r="Q948" s="244">
        <v>912</v>
      </c>
      <c r="R948" s="244">
        <v>912</v>
      </c>
      <c r="S948" s="244" t="s">
        <v>4406</v>
      </c>
      <c r="T948" s="244">
        <v>1</v>
      </c>
      <c r="U948" s="244" t="s">
        <v>296</v>
      </c>
      <c r="V948" s="241">
        <v>2010</v>
      </c>
      <c r="W948" s="244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150"/>
    </row>
    <row r="949" spans="1:34" ht="25.7" customHeight="1">
      <c r="A949" s="133"/>
      <c r="B949" s="903"/>
      <c r="C949" s="241" t="s">
        <v>468</v>
      </c>
      <c r="D949" s="241" t="s">
        <v>22672</v>
      </c>
      <c r="E949" s="472" t="s">
        <v>4411</v>
      </c>
      <c r="F949" s="241" t="s">
        <v>468</v>
      </c>
      <c r="G949" s="241" t="s">
        <v>22665</v>
      </c>
      <c r="H949" s="241" t="s">
        <v>468</v>
      </c>
      <c r="I949" s="241" t="s">
        <v>468</v>
      </c>
      <c r="J949" s="241"/>
      <c r="K949" s="244">
        <v>3052</v>
      </c>
      <c r="L949" s="244">
        <v>686</v>
      </c>
      <c r="M949" s="244">
        <v>679</v>
      </c>
      <c r="N949" s="241"/>
      <c r="O949" s="241"/>
      <c r="P949" s="241"/>
      <c r="Q949" s="244">
        <v>300</v>
      </c>
      <c r="R949" s="244">
        <v>300</v>
      </c>
      <c r="S949" s="244" t="s">
        <v>4412</v>
      </c>
      <c r="T949" s="244">
        <v>1</v>
      </c>
      <c r="U949" s="244" t="s">
        <v>296</v>
      </c>
      <c r="V949" s="241">
        <v>2012</v>
      </c>
      <c r="W949" s="244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150"/>
    </row>
    <row r="950" spans="1:34" ht="25.7" customHeight="1">
      <c r="A950" s="133"/>
      <c r="B950" s="903"/>
      <c r="C950" s="227" t="s">
        <v>468</v>
      </c>
      <c r="D950" s="227" t="s">
        <v>22673</v>
      </c>
      <c r="E950" s="227" t="s">
        <v>4413</v>
      </c>
      <c r="F950" s="227" t="s">
        <v>468</v>
      </c>
      <c r="G950" s="241" t="s">
        <v>22665</v>
      </c>
      <c r="H950" s="227" t="s">
        <v>468</v>
      </c>
      <c r="I950" s="233"/>
      <c r="J950" s="233"/>
      <c r="K950" s="228">
        <v>1250</v>
      </c>
      <c r="L950" s="228">
        <v>498.92</v>
      </c>
      <c r="M950" s="244">
        <v>498.92</v>
      </c>
      <c r="N950" s="233"/>
      <c r="O950" s="301"/>
      <c r="P950" s="233"/>
      <c r="Q950" s="228">
        <v>374</v>
      </c>
      <c r="R950" s="228">
        <v>374</v>
      </c>
      <c r="S950" s="228" t="s">
        <v>4389</v>
      </c>
      <c r="T950" s="228">
        <v>1</v>
      </c>
      <c r="U950" s="228" t="s">
        <v>296</v>
      </c>
      <c r="V950" s="241">
        <v>2013</v>
      </c>
      <c r="W950" s="228"/>
      <c r="X950" s="233"/>
      <c r="Y950" s="233"/>
      <c r="Z950" s="233"/>
      <c r="AA950" s="227"/>
      <c r="AB950" s="233"/>
      <c r="AC950" s="233"/>
      <c r="AD950" s="233"/>
      <c r="AE950" s="233"/>
      <c r="AF950" s="233"/>
      <c r="AG950" s="241"/>
      <c r="AH950" s="150"/>
    </row>
    <row r="951" spans="1:34" ht="25.7" customHeight="1">
      <c r="A951" s="133"/>
      <c r="B951" s="903"/>
      <c r="C951" s="227" t="s">
        <v>468</v>
      </c>
      <c r="D951" s="227" t="s">
        <v>22674</v>
      </c>
      <c r="E951" s="227" t="s">
        <v>4414</v>
      </c>
      <c r="F951" s="227" t="s">
        <v>468</v>
      </c>
      <c r="G951" s="241" t="s">
        <v>22665</v>
      </c>
      <c r="H951" s="227" t="s">
        <v>468</v>
      </c>
      <c r="I951" s="233"/>
      <c r="J951" s="233"/>
      <c r="K951" s="228">
        <v>1059</v>
      </c>
      <c r="L951" s="228">
        <v>498</v>
      </c>
      <c r="M951" s="244">
        <v>498</v>
      </c>
      <c r="N951" s="233"/>
      <c r="O951" s="301"/>
      <c r="P951" s="233"/>
      <c r="Q951" s="228">
        <v>374</v>
      </c>
      <c r="R951" s="228">
        <v>375</v>
      </c>
      <c r="S951" s="228" t="s">
        <v>1714</v>
      </c>
      <c r="T951" s="228">
        <v>1</v>
      </c>
      <c r="U951" s="228" t="s">
        <v>296</v>
      </c>
      <c r="V951" s="241">
        <v>2013</v>
      </c>
      <c r="W951" s="228"/>
      <c r="X951" s="233"/>
      <c r="Y951" s="233"/>
      <c r="Z951" s="233"/>
      <c r="AA951" s="227"/>
      <c r="AB951" s="233"/>
      <c r="AC951" s="233"/>
      <c r="AD951" s="233"/>
      <c r="AE951" s="233"/>
      <c r="AF951" s="233"/>
      <c r="AG951" s="241"/>
      <c r="AH951" s="150"/>
    </row>
    <row r="952" spans="1:34" ht="25.7" customHeight="1">
      <c r="A952" s="133"/>
      <c r="B952" s="903"/>
      <c r="C952" s="227" t="s">
        <v>468</v>
      </c>
      <c r="D952" s="227" t="s">
        <v>22675</v>
      </c>
      <c r="E952" s="227" t="s">
        <v>8856</v>
      </c>
      <c r="F952" s="227" t="s">
        <v>468</v>
      </c>
      <c r="G952" s="241" t="s">
        <v>22665</v>
      </c>
      <c r="H952" s="227" t="s">
        <v>468</v>
      </c>
      <c r="I952" s="233"/>
      <c r="J952" s="233"/>
      <c r="K952" s="244">
        <v>13018</v>
      </c>
      <c r="L952" s="244">
        <v>538</v>
      </c>
      <c r="M952" s="244">
        <v>538</v>
      </c>
      <c r="N952" s="241"/>
      <c r="O952" s="241"/>
      <c r="P952" s="241"/>
      <c r="Q952" s="228">
        <v>436</v>
      </c>
      <c r="R952" s="244">
        <v>436</v>
      </c>
      <c r="S952" s="228" t="s">
        <v>13015</v>
      </c>
      <c r="T952" s="244">
        <v>1</v>
      </c>
      <c r="U952" s="228" t="s">
        <v>296</v>
      </c>
      <c r="V952" s="241">
        <v>2017</v>
      </c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4"/>
      <c r="AH952" s="150"/>
    </row>
    <row r="953" spans="1:34" ht="25.7" customHeight="1">
      <c r="A953" s="133"/>
      <c r="B953" s="903"/>
      <c r="C953" s="227" t="s">
        <v>1872</v>
      </c>
      <c r="D953" s="227" t="s">
        <v>22676</v>
      </c>
      <c r="E953" s="227" t="s">
        <v>22677</v>
      </c>
      <c r="F953" s="227" t="s">
        <v>1872</v>
      </c>
      <c r="G953" s="227"/>
      <c r="H953" s="227" t="s">
        <v>1872</v>
      </c>
      <c r="I953" s="233"/>
      <c r="J953" s="233"/>
      <c r="K953" s="244">
        <v>1269</v>
      </c>
      <c r="L953" s="244">
        <v>432</v>
      </c>
      <c r="M953" s="244">
        <v>432</v>
      </c>
      <c r="N953" s="241"/>
      <c r="O953" s="241"/>
      <c r="P953" s="241"/>
      <c r="Q953" s="244">
        <v>432</v>
      </c>
      <c r="R953" s="244">
        <v>432</v>
      </c>
      <c r="S953" s="228" t="s">
        <v>4416</v>
      </c>
      <c r="T953" s="244">
        <v>1</v>
      </c>
      <c r="U953" s="228" t="s">
        <v>296</v>
      </c>
      <c r="V953" s="241">
        <v>2007</v>
      </c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4" t="s">
        <v>13926</v>
      </c>
      <c r="AH953" s="150"/>
    </row>
    <row r="954" spans="1:34" ht="25.7" customHeight="1">
      <c r="A954" s="133"/>
      <c r="B954" s="903"/>
      <c r="C954" s="227" t="s">
        <v>1872</v>
      </c>
      <c r="D954" s="227" t="s">
        <v>22678</v>
      </c>
      <c r="E954" s="227" t="s">
        <v>22679</v>
      </c>
      <c r="F954" s="227" t="s">
        <v>1872</v>
      </c>
      <c r="G954" s="227"/>
      <c r="H954" s="227" t="s">
        <v>1872</v>
      </c>
      <c r="I954" s="233"/>
      <c r="J954" s="233"/>
      <c r="K954" s="244">
        <v>1022</v>
      </c>
      <c r="L954" s="244">
        <v>432</v>
      </c>
      <c r="M954" s="244">
        <v>432</v>
      </c>
      <c r="N954" s="241">
        <v>400</v>
      </c>
      <c r="O954" s="241">
        <v>400</v>
      </c>
      <c r="P954" s="241">
        <v>400</v>
      </c>
      <c r="Q954" s="244">
        <v>432</v>
      </c>
      <c r="R954" s="244">
        <v>432</v>
      </c>
      <c r="S954" s="228" t="s">
        <v>4416</v>
      </c>
      <c r="T954" s="244">
        <v>1</v>
      </c>
      <c r="U954" s="228" t="s">
        <v>296</v>
      </c>
      <c r="V954" s="241">
        <v>2007</v>
      </c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4"/>
      <c r="AH954" s="150"/>
    </row>
    <row r="955" spans="1:34" ht="25.7" customHeight="1">
      <c r="A955" s="133"/>
      <c r="B955" s="903"/>
      <c r="C955" s="227" t="s">
        <v>1872</v>
      </c>
      <c r="D955" s="227" t="s">
        <v>22680</v>
      </c>
      <c r="E955" s="227" t="s">
        <v>17933</v>
      </c>
      <c r="F955" s="227" t="s">
        <v>1872</v>
      </c>
      <c r="G955" s="227"/>
      <c r="H955" s="227" t="s">
        <v>1872</v>
      </c>
      <c r="I955" s="233"/>
      <c r="J955" s="233"/>
      <c r="K955" s="244">
        <v>1076</v>
      </c>
      <c r="L955" s="244">
        <v>498</v>
      </c>
      <c r="M955" s="244">
        <v>498</v>
      </c>
      <c r="N955" s="241">
        <v>400</v>
      </c>
      <c r="O955" s="241">
        <v>400</v>
      </c>
      <c r="P955" s="241">
        <v>400</v>
      </c>
      <c r="Q955" s="244">
        <v>498</v>
      </c>
      <c r="R955" s="244">
        <v>498</v>
      </c>
      <c r="S955" s="228" t="s">
        <v>4417</v>
      </c>
      <c r="T955" s="244">
        <v>1</v>
      </c>
      <c r="U955" s="228" t="s">
        <v>296</v>
      </c>
      <c r="V955" s="241">
        <v>2008</v>
      </c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4"/>
      <c r="AH955" s="150"/>
    </row>
    <row r="956" spans="1:34" ht="25.7" customHeight="1">
      <c r="A956" s="133"/>
      <c r="B956" s="903"/>
      <c r="C956" s="227" t="s">
        <v>1872</v>
      </c>
      <c r="D956" s="227" t="s">
        <v>22681</v>
      </c>
      <c r="E956" s="227" t="s">
        <v>26736</v>
      </c>
      <c r="F956" s="227" t="s">
        <v>1872</v>
      </c>
      <c r="G956" s="227"/>
      <c r="H956" s="227" t="s">
        <v>1872</v>
      </c>
      <c r="I956" s="233"/>
      <c r="J956" s="233"/>
      <c r="K956" s="244">
        <v>1235</v>
      </c>
      <c r="L956" s="244">
        <v>594</v>
      </c>
      <c r="M956" s="244">
        <v>644</v>
      </c>
      <c r="N956" s="241">
        <v>644</v>
      </c>
      <c r="O956" s="241">
        <v>644</v>
      </c>
      <c r="P956" s="241">
        <v>644</v>
      </c>
      <c r="Q956" s="244">
        <v>644</v>
      </c>
      <c r="R956" s="244">
        <v>644</v>
      </c>
      <c r="S956" s="228" t="s">
        <v>3994</v>
      </c>
      <c r="T956" s="244">
        <v>1</v>
      </c>
      <c r="U956" s="228" t="s">
        <v>296</v>
      </c>
      <c r="V956" s="241">
        <v>2015</v>
      </c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653" t="s">
        <v>13927</v>
      </c>
      <c r="AH956" s="150"/>
    </row>
    <row r="957" spans="1:34" ht="25.7" customHeight="1">
      <c r="A957" s="133"/>
      <c r="B957" s="903"/>
      <c r="C957" s="227" t="s">
        <v>1872</v>
      </c>
      <c r="D957" s="227" t="s">
        <v>22682</v>
      </c>
      <c r="E957" s="227" t="s">
        <v>4418</v>
      </c>
      <c r="F957" s="227" t="s">
        <v>1872</v>
      </c>
      <c r="G957" s="227"/>
      <c r="H957" s="227" t="s">
        <v>1872</v>
      </c>
      <c r="I957" s="227"/>
      <c r="J957" s="233"/>
      <c r="K957" s="244">
        <v>2687</v>
      </c>
      <c r="L957" s="244">
        <v>499</v>
      </c>
      <c r="M957" s="244">
        <v>499</v>
      </c>
      <c r="N957" s="241"/>
      <c r="O957" s="241"/>
      <c r="P957" s="241"/>
      <c r="Q957" s="244">
        <v>499</v>
      </c>
      <c r="R957" s="244">
        <v>499</v>
      </c>
      <c r="S957" s="228" t="s">
        <v>4419</v>
      </c>
      <c r="T957" s="244">
        <v>1</v>
      </c>
      <c r="U957" s="228" t="s">
        <v>296</v>
      </c>
      <c r="V957" s="241">
        <v>2009</v>
      </c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4"/>
      <c r="AH957" s="150"/>
    </row>
    <row r="958" spans="1:34" ht="25.7" customHeight="1">
      <c r="A958" s="133"/>
      <c r="B958" s="903"/>
      <c r="C958" s="227" t="s">
        <v>1872</v>
      </c>
      <c r="D958" s="227" t="s">
        <v>22683</v>
      </c>
      <c r="E958" s="227" t="s">
        <v>4420</v>
      </c>
      <c r="F958" s="227" t="s">
        <v>1872</v>
      </c>
      <c r="G958" s="227"/>
      <c r="H958" s="227" t="s">
        <v>1872</v>
      </c>
      <c r="I958" s="227"/>
      <c r="J958" s="233"/>
      <c r="K958" s="244">
        <v>975</v>
      </c>
      <c r="L958" s="244">
        <v>486</v>
      </c>
      <c r="M958" s="244">
        <v>486</v>
      </c>
      <c r="N958" s="241"/>
      <c r="O958" s="241"/>
      <c r="P958" s="241"/>
      <c r="Q958" s="244">
        <v>486</v>
      </c>
      <c r="R958" s="244">
        <v>486</v>
      </c>
      <c r="S958" s="244" t="s">
        <v>4421</v>
      </c>
      <c r="T958" s="244">
        <v>1</v>
      </c>
      <c r="U958" s="228" t="s">
        <v>296</v>
      </c>
      <c r="V958" s="241">
        <v>2009</v>
      </c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4"/>
      <c r="AH958" s="150"/>
    </row>
    <row r="959" spans="1:34" ht="25.7" customHeight="1">
      <c r="A959" s="133"/>
      <c r="B959" s="903"/>
      <c r="C959" s="227" t="s">
        <v>1872</v>
      </c>
      <c r="D959" s="227" t="s">
        <v>22684</v>
      </c>
      <c r="E959" s="227" t="s">
        <v>4422</v>
      </c>
      <c r="F959" s="227" t="s">
        <v>1872</v>
      </c>
      <c r="G959" s="227"/>
      <c r="H959" s="227" t="s">
        <v>1872</v>
      </c>
      <c r="I959" s="227"/>
      <c r="J959" s="233"/>
      <c r="K959" s="244">
        <v>3688</v>
      </c>
      <c r="L959" s="244">
        <v>497</v>
      </c>
      <c r="M959" s="244">
        <v>497</v>
      </c>
      <c r="N959" s="241"/>
      <c r="O959" s="241"/>
      <c r="P959" s="241"/>
      <c r="Q959" s="244">
        <v>497</v>
      </c>
      <c r="R959" s="244">
        <v>300</v>
      </c>
      <c r="S959" s="244" t="s">
        <v>1524</v>
      </c>
      <c r="T959" s="244">
        <v>1</v>
      </c>
      <c r="U959" s="228" t="s">
        <v>296</v>
      </c>
      <c r="V959" s="241">
        <v>2011</v>
      </c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4"/>
      <c r="AH959" s="150"/>
    </row>
    <row r="960" spans="1:34" ht="25.7" customHeight="1">
      <c r="A960" s="133"/>
      <c r="B960" s="903"/>
      <c r="C960" s="227" t="s">
        <v>1872</v>
      </c>
      <c r="D960" s="227" t="s">
        <v>22685</v>
      </c>
      <c r="E960" s="227" t="s">
        <v>4423</v>
      </c>
      <c r="F960" s="227" t="s">
        <v>1872</v>
      </c>
      <c r="G960" s="227"/>
      <c r="H960" s="227" t="s">
        <v>1872</v>
      </c>
      <c r="I960" s="227"/>
      <c r="J960" s="233"/>
      <c r="K960" s="244">
        <v>1654</v>
      </c>
      <c r="L960" s="244">
        <v>494</v>
      </c>
      <c r="M960" s="244">
        <v>494</v>
      </c>
      <c r="N960" s="241"/>
      <c r="O960" s="241"/>
      <c r="P960" s="241"/>
      <c r="Q960" s="244">
        <v>494</v>
      </c>
      <c r="R960" s="244">
        <v>300</v>
      </c>
      <c r="S960" s="244" t="s">
        <v>1524</v>
      </c>
      <c r="T960" s="244">
        <v>1</v>
      </c>
      <c r="U960" s="228" t="s">
        <v>296</v>
      </c>
      <c r="V960" s="241">
        <v>2011</v>
      </c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4" t="s">
        <v>13928</v>
      </c>
      <c r="AH960" s="150"/>
    </row>
    <row r="961" spans="1:34" ht="25.7" customHeight="1">
      <c r="A961" s="133"/>
      <c r="B961" s="903"/>
      <c r="C961" s="227" t="s">
        <v>1872</v>
      </c>
      <c r="D961" s="227" t="s">
        <v>22686</v>
      </c>
      <c r="E961" s="227" t="s">
        <v>4424</v>
      </c>
      <c r="F961" s="227" t="s">
        <v>1872</v>
      </c>
      <c r="G961" s="227"/>
      <c r="H961" s="227" t="s">
        <v>1872</v>
      </c>
      <c r="I961" s="579"/>
      <c r="J961" s="579"/>
      <c r="K961" s="228">
        <v>2549</v>
      </c>
      <c r="L961" s="228">
        <v>498.92</v>
      </c>
      <c r="M961" s="244">
        <v>498.92</v>
      </c>
      <c r="N961" s="233"/>
      <c r="O961" s="301"/>
      <c r="P961" s="233"/>
      <c r="Q961" s="228">
        <v>600</v>
      </c>
      <c r="R961" s="228">
        <v>600</v>
      </c>
      <c r="S961" s="228" t="s">
        <v>1524</v>
      </c>
      <c r="T961" s="228">
        <v>2</v>
      </c>
      <c r="U961" s="228" t="s">
        <v>296</v>
      </c>
      <c r="V961" s="241">
        <v>2012</v>
      </c>
      <c r="W961" s="228"/>
      <c r="X961" s="233"/>
      <c r="Y961" s="233"/>
      <c r="Z961" s="233"/>
      <c r="AA961" s="227"/>
      <c r="AB961" s="233"/>
      <c r="AC961" s="233"/>
      <c r="AD961" s="233"/>
      <c r="AE961" s="233"/>
      <c r="AF961" s="233"/>
      <c r="AG961" s="241" t="s">
        <v>4425</v>
      </c>
      <c r="AH961" s="150"/>
    </row>
    <row r="962" spans="1:34" ht="25.7" customHeight="1">
      <c r="A962" s="133"/>
      <c r="B962" s="903"/>
      <c r="C962" s="227" t="s">
        <v>1872</v>
      </c>
      <c r="D962" s="227" t="s">
        <v>22687</v>
      </c>
      <c r="E962" s="241" t="s">
        <v>8857</v>
      </c>
      <c r="F962" s="227" t="s">
        <v>1872</v>
      </c>
      <c r="G962" s="241"/>
      <c r="H962" s="227" t="s">
        <v>1872</v>
      </c>
      <c r="I962" s="579"/>
      <c r="J962" s="579"/>
      <c r="K962" s="228">
        <v>3130</v>
      </c>
      <c r="L962" s="228">
        <v>499</v>
      </c>
      <c r="M962" s="244">
        <v>499</v>
      </c>
      <c r="N962" s="228"/>
      <c r="O962" s="228"/>
      <c r="P962" s="228"/>
      <c r="Q962" s="228">
        <v>600</v>
      </c>
      <c r="R962" s="228">
        <v>600</v>
      </c>
      <c r="S962" s="228" t="s">
        <v>1524</v>
      </c>
      <c r="T962" s="228">
        <v>2</v>
      </c>
      <c r="U962" s="228" t="s">
        <v>296</v>
      </c>
      <c r="V962" s="241">
        <v>2014</v>
      </c>
      <c r="W962" s="244"/>
      <c r="X962" s="241"/>
      <c r="Y962" s="241"/>
      <c r="Z962" s="241"/>
      <c r="AA962" s="244"/>
      <c r="AB962" s="241"/>
      <c r="AC962" s="241"/>
      <c r="AD962" s="241"/>
      <c r="AE962" s="241"/>
      <c r="AF962" s="241"/>
      <c r="AG962" s="241" t="s">
        <v>4425</v>
      </c>
      <c r="AH962" s="150"/>
    </row>
    <row r="963" spans="1:34" ht="25.7" customHeight="1">
      <c r="A963" s="133"/>
      <c r="B963" s="903"/>
      <c r="C963" s="227" t="s">
        <v>1872</v>
      </c>
      <c r="D963" s="227" t="s">
        <v>22688</v>
      </c>
      <c r="E963" s="241" t="s">
        <v>4426</v>
      </c>
      <c r="F963" s="227" t="s">
        <v>1872</v>
      </c>
      <c r="G963" s="241"/>
      <c r="H963" s="227" t="s">
        <v>1872</v>
      </c>
      <c r="I963" s="579"/>
      <c r="J963" s="579"/>
      <c r="K963" s="228">
        <v>2521</v>
      </c>
      <c r="L963" s="228">
        <v>499</v>
      </c>
      <c r="M963" s="244">
        <v>499</v>
      </c>
      <c r="N963" s="228"/>
      <c r="O963" s="228"/>
      <c r="P963" s="228"/>
      <c r="Q963" s="228">
        <v>600</v>
      </c>
      <c r="R963" s="228">
        <v>600</v>
      </c>
      <c r="S963" s="228" t="s">
        <v>1524</v>
      </c>
      <c r="T963" s="228">
        <v>2</v>
      </c>
      <c r="U963" s="228" t="s">
        <v>296</v>
      </c>
      <c r="V963" s="241">
        <v>2013</v>
      </c>
      <c r="W963" s="244"/>
      <c r="X963" s="241"/>
      <c r="Y963" s="241"/>
      <c r="Z963" s="241"/>
      <c r="AA963" s="244"/>
      <c r="AB963" s="241"/>
      <c r="AC963" s="241"/>
      <c r="AD963" s="241"/>
      <c r="AE963" s="241"/>
      <c r="AF963" s="241"/>
      <c r="AG963" s="241" t="s">
        <v>4425</v>
      </c>
      <c r="AH963" s="150"/>
    </row>
    <row r="964" spans="1:34" ht="25.7" customHeight="1">
      <c r="A964" s="133"/>
      <c r="B964" s="903"/>
      <c r="C964" s="227" t="s">
        <v>1872</v>
      </c>
      <c r="D964" s="227" t="s">
        <v>22689</v>
      </c>
      <c r="E964" s="227" t="s">
        <v>22690</v>
      </c>
      <c r="F964" s="227" t="s">
        <v>1872</v>
      </c>
      <c r="G964" s="227"/>
      <c r="H964" s="227" t="s">
        <v>1872</v>
      </c>
      <c r="I964" s="233"/>
      <c r="J964" s="233"/>
      <c r="K964" s="228">
        <v>18917</v>
      </c>
      <c r="L964" s="228">
        <v>2571</v>
      </c>
      <c r="M964" s="244">
        <v>2885</v>
      </c>
      <c r="N964" s="233">
        <v>2885</v>
      </c>
      <c r="O964" s="301">
        <v>2885</v>
      </c>
      <c r="P964" s="233">
        <v>2885</v>
      </c>
      <c r="Q964" s="228">
        <v>2885</v>
      </c>
      <c r="R964" s="228">
        <v>2885</v>
      </c>
      <c r="S964" s="228" t="s">
        <v>4427</v>
      </c>
      <c r="T964" s="228">
        <v>4</v>
      </c>
      <c r="U964" s="228" t="s">
        <v>296</v>
      </c>
      <c r="V964" s="241">
        <v>2017</v>
      </c>
      <c r="W964" s="228"/>
      <c r="X964" s="233"/>
      <c r="Y964" s="233"/>
      <c r="Z964" s="233"/>
      <c r="AA964" s="227"/>
      <c r="AB964" s="233"/>
      <c r="AC964" s="233"/>
      <c r="AD964" s="233"/>
      <c r="AE964" s="233"/>
      <c r="AF964" s="233"/>
      <c r="AG964" s="241" t="s">
        <v>4428</v>
      </c>
      <c r="AH964" s="150"/>
    </row>
    <row r="965" spans="1:34" ht="25.7" customHeight="1">
      <c r="A965" s="133"/>
      <c r="B965" s="903"/>
      <c r="C965" s="227" t="s">
        <v>1872</v>
      </c>
      <c r="D965" s="227" t="s">
        <v>22687</v>
      </c>
      <c r="E965" s="227" t="s">
        <v>11487</v>
      </c>
      <c r="F965" s="227" t="s">
        <v>1872</v>
      </c>
      <c r="G965" s="227"/>
      <c r="H965" s="227" t="s">
        <v>1872</v>
      </c>
      <c r="I965" s="233"/>
      <c r="J965" s="233"/>
      <c r="K965" s="228">
        <v>772</v>
      </c>
      <c r="L965" s="228">
        <v>370</v>
      </c>
      <c r="M965" s="244">
        <v>370</v>
      </c>
      <c r="N965" s="233"/>
      <c r="O965" s="301"/>
      <c r="P965" s="233"/>
      <c r="Q965" s="228">
        <v>370</v>
      </c>
      <c r="R965" s="228">
        <v>370</v>
      </c>
      <c r="S965" s="228" t="s">
        <v>3994</v>
      </c>
      <c r="T965" s="228">
        <v>1</v>
      </c>
      <c r="U965" s="228" t="s">
        <v>296</v>
      </c>
      <c r="V965" s="241">
        <v>2012</v>
      </c>
      <c r="W965" s="228"/>
      <c r="X965" s="233"/>
      <c r="Y965" s="233"/>
      <c r="Z965" s="233"/>
      <c r="AA965" s="227"/>
      <c r="AB965" s="233"/>
      <c r="AC965" s="233"/>
      <c r="AD965" s="233"/>
      <c r="AE965" s="233"/>
      <c r="AF965" s="233"/>
      <c r="AG965" s="241"/>
      <c r="AH965" s="150"/>
    </row>
    <row r="966" spans="1:34" ht="25.7" customHeight="1">
      <c r="A966" s="133"/>
      <c r="B966" s="903"/>
      <c r="C966" s="227" t="s">
        <v>1872</v>
      </c>
      <c r="D966" s="227" t="s">
        <v>22691</v>
      </c>
      <c r="E966" s="227" t="s">
        <v>11488</v>
      </c>
      <c r="F966" s="227" t="s">
        <v>1872</v>
      </c>
      <c r="G966" s="227"/>
      <c r="H966" s="227" t="s">
        <v>1872</v>
      </c>
      <c r="I966" s="233"/>
      <c r="J966" s="233"/>
      <c r="K966" s="228">
        <v>1375</v>
      </c>
      <c r="L966" s="228">
        <v>499</v>
      </c>
      <c r="M966" s="244">
        <v>499</v>
      </c>
      <c r="N966" s="233"/>
      <c r="O966" s="301"/>
      <c r="P966" s="233"/>
      <c r="Q966" s="228">
        <v>499</v>
      </c>
      <c r="R966" s="228">
        <v>499</v>
      </c>
      <c r="S966" s="228" t="s">
        <v>3994</v>
      </c>
      <c r="T966" s="228">
        <v>1</v>
      </c>
      <c r="U966" s="228" t="s">
        <v>296</v>
      </c>
      <c r="V966" s="241">
        <v>2020</v>
      </c>
      <c r="W966" s="228"/>
      <c r="X966" s="233"/>
      <c r="Y966" s="233"/>
      <c r="Z966" s="233"/>
      <c r="AA966" s="227"/>
      <c r="AB966" s="233"/>
      <c r="AC966" s="233"/>
      <c r="AD966" s="233"/>
      <c r="AE966" s="233"/>
      <c r="AF966" s="233"/>
      <c r="AG966" s="241" t="s">
        <v>13927</v>
      </c>
      <c r="AH966" s="150"/>
    </row>
    <row r="967" spans="1:34" ht="25.7" customHeight="1">
      <c r="A967" s="133"/>
      <c r="B967" s="903"/>
      <c r="C967" s="227" t="s">
        <v>4200</v>
      </c>
      <c r="D967" s="227" t="s">
        <v>22692</v>
      </c>
      <c r="E967" s="227" t="s">
        <v>4429</v>
      </c>
      <c r="F967" s="227" t="s">
        <v>4200</v>
      </c>
      <c r="G967" s="227" t="s">
        <v>22506</v>
      </c>
      <c r="H967" s="227" t="s">
        <v>4200</v>
      </c>
      <c r="I967" s="233">
        <v>1</v>
      </c>
      <c r="J967" s="233" t="s">
        <v>22693</v>
      </c>
      <c r="K967" s="228">
        <v>2416</v>
      </c>
      <c r="L967" s="228">
        <v>482</v>
      </c>
      <c r="M967" s="244">
        <v>482</v>
      </c>
      <c r="N967" s="233" t="s">
        <v>12477</v>
      </c>
      <c r="O967" s="301"/>
      <c r="P967" s="233"/>
      <c r="Q967" s="228">
        <v>2416</v>
      </c>
      <c r="R967" s="228">
        <v>2416</v>
      </c>
      <c r="S967" s="228" t="s">
        <v>4430</v>
      </c>
      <c r="T967" s="228">
        <v>1</v>
      </c>
      <c r="U967" s="228" t="s">
        <v>296</v>
      </c>
      <c r="V967" s="241">
        <v>2012</v>
      </c>
      <c r="W967" s="228">
        <v>176</v>
      </c>
      <c r="X967" s="233"/>
      <c r="Y967" s="233"/>
      <c r="Z967" s="233">
        <f>SUBTOTAL(9,W967:Y967)</f>
        <v>176</v>
      </c>
      <c r="AA967" s="227"/>
      <c r="AB967" s="233"/>
      <c r="AC967" s="233"/>
      <c r="AD967" s="233"/>
      <c r="AE967" s="233"/>
      <c r="AF967" s="233">
        <v>350</v>
      </c>
      <c r="AG967" s="241"/>
      <c r="AH967" s="150"/>
    </row>
    <row r="968" spans="1:34" ht="25.7" customHeight="1">
      <c r="A968" s="133"/>
      <c r="B968" s="903"/>
      <c r="C968" s="227" t="s">
        <v>4200</v>
      </c>
      <c r="D968" s="227" t="s">
        <v>22575</v>
      </c>
      <c r="E968" s="227" t="s">
        <v>4431</v>
      </c>
      <c r="F968" s="227" t="s">
        <v>4200</v>
      </c>
      <c r="G968" s="227" t="s">
        <v>22506</v>
      </c>
      <c r="H968" s="227" t="s">
        <v>4200</v>
      </c>
      <c r="I968" s="233">
        <v>1</v>
      </c>
      <c r="J968" s="233" t="s">
        <v>22693</v>
      </c>
      <c r="K968" s="228">
        <v>40338</v>
      </c>
      <c r="L968" s="228">
        <v>1550</v>
      </c>
      <c r="M968" s="244">
        <v>1494.5</v>
      </c>
      <c r="N968" s="233" t="s">
        <v>12477</v>
      </c>
      <c r="O968" s="301"/>
      <c r="P968" s="233"/>
      <c r="Q968" s="228">
        <v>1365</v>
      </c>
      <c r="R968" s="228">
        <v>1365</v>
      </c>
      <c r="S968" s="228" t="s">
        <v>13192</v>
      </c>
      <c r="T968" s="228">
        <v>2</v>
      </c>
      <c r="U968" s="228" t="s">
        <v>296</v>
      </c>
      <c r="V968" s="241">
        <v>2014</v>
      </c>
      <c r="W968" s="228">
        <v>1100</v>
      </c>
      <c r="X968" s="233"/>
      <c r="Y968" s="233"/>
      <c r="Z968" s="233">
        <f>SUBTOTAL(9,W968:Y968)</f>
        <v>1100</v>
      </c>
      <c r="AA968" s="227"/>
      <c r="AB968" s="233"/>
      <c r="AC968" s="233"/>
      <c r="AD968" s="233"/>
      <c r="AE968" s="233"/>
      <c r="AF968" s="233">
        <v>350</v>
      </c>
      <c r="AG968" s="241" t="s">
        <v>4432</v>
      </c>
      <c r="AH968" s="150"/>
    </row>
    <row r="969" spans="1:34" ht="25.7" customHeight="1">
      <c r="A969" s="133"/>
      <c r="B969" s="903"/>
      <c r="C969" s="241" t="s">
        <v>4148</v>
      </c>
      <c r="D969" s="241" t="s">
        <v>22694</v>
      </c>
      <c r="E969" s="243" t="s">
        <v>22695</v>
      </c>
      <c r="F969" s="241" t="s">
        <v>4148</v>
      </c>
      <c r="G969" s="241"/>
      <c r="H969" s="241" t="s">
        <v>4148</v>
      </c>
      <c r="I969" s="241"/>
      <c r="J969" s="241"/>
      <c r="K969" s="244">
        <v>1145</v>
      </c>
      <c r="L969" s="244">
        <v>662.95</v>
      </c>
      <c r="M969" s="244">
        <v>656.68</v>
      </c>
      <c r="N969" s="241"/>
      <c r="O969" s="241"/>
      <c r="P969" s="241"/>
      <c r="Q969" s="244">
        <v>300</v>
      </c>
      <c r="R969" s="244">
        <v>300</v>
      </c>
      <c r="S969" s="228" t="s">
        <v>1443</v>
      </c>
      <c r="T969" s="244">
        <v>1</v>
      </c>
      <c r="U969" s="244" t="s">
        <v>296</v>
      </c>
      <c r="V969" s="241">
        <v>2010</v>
      </c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150"/>
    </row>
    <row r="970" spans="1:34" ht="25.7" customHeight="1">
      <c r="A970" s="133"/>
      <c r="B970" s="903"/>
      <c r="C970" s="241" t="s">
        <v>4148</v>
      </c>
      <c r="D970" s="241" t="s">
        <v>22696</v>
      </c>
      <c r="E970" s="243" t="s">
        <v>22697</v>
      </c>
      <c r="F970" s="241" t="s">
        <v>4148</v>
      </c>
      <c r="G970" s="241"/>
      <c r="H970" s="241" t="s">
        <v>4148</v>
      </c>
      <c r="I970" s="241"/>
      <c r="J970" s="241"/>
      <c r="K970" s="244">
        <v>9569</v>
      </c>
      <c r="L970" s="244">
        <v>439</v>
      </c>
      <c r="M970" s="244">
        <v>439</v>
      </c>
      <c r="N970" s="241"/>
      <c r="O970" s="241"/>
      <c r="P970" s="241"/>
      <c r="Q970" s="244">
        <v>300</v>
      </c>
      <c r="R970" s="244">
        <v>300</v>
      </c>
      <c r="S970" s="244" t="s">
        <v>1443</v>
      </c>
      <c r="T970" s="244">
        <v>1</v>
      </c>
      <c r="U970" s="244" t="s">
        <v>296</v>
      </c>
      <c r="V970" s="241">
        <v>2005</v>
      </c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4"/>
      <c r="AH970" s="150"/>
    </row>
    <row r="971" spans="1:34" ht="25.7" customHeight="1">
      <c r="A971" s="133"/>
      <c r="B971" s="903"/>
      <c r="C971" s="241" t="s">
        <v>4148</v>
      </c>
      <c r="D971" s="241" t="s">
        <v>22698</v>
      </c>
      <c r="E971" s="243" t="s">
        <v>22699</v>
      </c>
      <c r="F971" s="241" t="s">
        <v>4148</v>
      </c>
      <c r="G971" s="241"/>
      <c r="H971" s="241" t="s">
        <v>4148</v>
      </c>
      <c r="I971" s="241"/>
      <c r="J971" s="241"/>
      <c r="K971" s="244">
        <v>1269</v>
      </c>
      <c r="L971" s="244">
        <v>399</v>
      </c>
      <c r="M971" s="244">
        <v>399</v>
      </c>
      <c r="N971" s="241"/>
      <c r="O971" s="241"/>
      <c r="P971" s="241"/>
      <c r="Q971" s="244">
        <v>300</v>
      </c>
      <c r="R971" s="244">
        <v>300</v>
      </c>
      <c r="S971" s="228" t="s">
        <v>1443</v>
      </c>
      <c r="T971" s="244">
        <v>1</v>
      </c>
      <c r="U971" s="244" t="s">
        <v>296</v>
      </c>
      <c r="V971" s="241">
        <v>2006</v>
      </c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4"/>
      <c r="AH971" s="150"/>
    </row>
    <row r="972" spans="1:34" ht="25.7" customHeight="1">
      <c r="A972" s="133"/>
      <c r="B972" s="903"/>
      <c r="C972" s="241" t="s">
        <v>4148</v>
      </c>
      <c r="D972" s="241" t="s">
        <v>22700</v>
      </c>
      <c r="E972" s="243" t="s">
        <v>4434</v>
      </c>
      <c r="F972" s="241" t="s">
        <v>4148</v>
      </c>
      <c r="G972" s="241"/>
      <c r="H972" s="241" t="s">
        <v>4148</v>
      </c>
      <c r="I972" s="241"/>
      <c r="J972" s="241"/>
      <c r="K972" s="244">
        <v>1073</v>
      </c>
      <c r="L972" s="244">
        <v>513</v>
      </c>
      <c r="M972" s="244">
        <v>513</v>
      </c>
      <c r="N972" s="241"/>
      <c r="O972" s="241"/>
      <c r="P972" s="241"/>
      <c r="Q972" s="244">
        <v>300</v>
      </c>
      <c r="R972" s="244">
        <v>300</v>
      </c>
      <c r="S972" s="228" t="s">
        <v>1443</v>
      </c>
      <c r="T972" s="244">
        <v>1</v>
      </c>
      <c r="U972" s="244" t="s">
        <v>296</v>
      </c>
      <c r="V972" s="241">
        <v>2006</v>
      </c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4"/>
      <c r="AH972" s="150"/>
    </row>
    <row r="973" spans="1:34" ht="25.7" customHeight="1">
      <c r="A973" s="133"/>
      <c r="B973" s="903"/>
      <c r="C973" s="227" t="s">
        <v>4148</v>
      </c>
      <c r="D973" s="227" t="s">
        <v>22701</v>
      </c>
      <c r="E973" s="241" t="s">
        <v>22702</v>
      </c>
      <c r="F973" s="227" t="s">
        <v>4148</v>
      </c>
      <c r="G973" s="241"/>
      <c r="H973" s="227" t="s">
        <v>4148</v>
      </c>
      <c r="I973" s="241"/>
      <c r="J973" s="241"/>
      <c r="K973" s="244">
        <v>12415</v>
      </c>
      <c r="L973" s="244">
        <v>743.06</v>
      </c>
      <c r="M973" s="244">
        <v>742.14</v>
      </c>
      <c r="N973" s="241"/>
      <c r="O973" s="241"/>
      <c r="P973" s="241"/>
      <c r="Q973" s="244">
        <v>742</v>
      </c>
      <c r="R973" s="244">
        <v>742</v>
      </c>
      <c r="S973" s="228" t="s">
        <v>1443</v>
      </c>
      <c r="T973" s="228">
        <v>1</v>
      </c>
      <c r="U973" s="228" t="s">
        <v>296</v>
      </c>
      <c r="V973" s="241">
        <v>2012</v>
      </c>
      <c r="W973" s="228"/>
      <c r="X973" s="233"/>
      <c r="Y973" s="233"/>
      <c r="Z973" s="233"/>
      <c r="AA973" s="227"/>
      <c r="AB973" s="233"/>
      <c r="AC973" s="233"/>
      <c r="AD973" s="233"/>
      <c r="AE973" s="233"/>
      <c r="AF973" s="233"/>
      <c r="AG973" s="241"/>
      <c r="AH973" s="150"/>
    </row>
    <row r="974" spans="1:34" ht="25.7" customHeight="1">
      <c r="A974" s="133"/>
      <c r="B974" s="903"/>
      <c r="C974" s="227" t="s">
        <v>4148</v>
      </c>
      <c r="D974" s="227" t="s">
        <v>22703</v>
      </c>
      <c r="E974" s="241" t="s">
        <v>22704</v>
      </c>
      <c r="F974" s="227" t="s">
        <v>4148</v>
      </c>
      <c r="G974" s="241" t="s">
        <v>4148</v>
      </c>
      <c r="H974" s="227" t="s">
        <v>4148</v>
      </c>
      <c r="I974" s="241">
        <v>998.33</v>
      </c>
      <c r="J974" s="241">
        <v>1527</v>
      </c>
      <c r="K974" s="244">
        <v>5137</v>
      </c>
      <c r="L974" s="244">
        <v>998.33</v>
      </c>
      <c r="M974" s="244">
        <v>1527</v>
      </c>
      <c r="N974" s="241">
        <v>998.33</v>
      </c>
      <c r="O974" s="241">
        <v>998.33</v>
      </c>
      <c r="P974" s="241" t="s">
        <v>1443</v>
      </c>
      <c r="Q974" s="244">
        <v>998.33</v>
      </c>
      <c r="R974" s="244">
        <v>998.33</v>
      </c>
      <c r="S974" s="228" t="s">
        <v>1443</v>
      </c>
      <c r="T974" s="228">
        <v>4</v>
      </c>
      <c r="U974" s="228" t="s">
        <v>296</v>
      </c>
      <c r="V974" s="241">
        <v>2019</v>
      </c>
      <c r="W974" s="228">
        <v>2019</v>
      </c>
      <c r="X974" s="233">
        <v>1900</v>
      </c>
      <c r="Y974" s="233"/>
      <c r="Z974" s="233"/>
      <c r="AA974" s="227">
        <v>1900</v>
      </c>
      <c r="AB974" s="233"/>
      <c r="AC974" s="233"/>
      <c r="AD974" s="233"/>
      <c r="AE974" s="233"/>
      <c r="AF974" s="233"/>
      <c r="AG974" s="241"/>
      <c r="AH974" s="150"/>
    </row>
    <row r="975" spans="1:34" ht="25.7" customHeight="1">
      <c r="A975" s="133"/>
      <c r="B975" s="903"/>
      <c r="C975" s="227" t="s">
        <v>4159</v>
      </c>
      <c r="D975" s="227" t="s">
        <v>22705</v>
      </c>
      <c r="E975" s="241" t="s">
        <v>4436</v>
      </c>
      <c r="F975" s="227" t="s">
        <v>4159</v>
      </c>
      <c r="G975" s="241"/>
      <c r="H975" s="227" t="s">
        <v>4159</v>
      </c>
      <c r="I975" s="241"/>
      <c r="J975" s="241"/>
      <c r="K975" s="244">
        <v>693</v>
      </c>
      <c r="L975" s="244">
        <v>693</v>
      </c>
      <c r="M975" s="244">
        <v>693</v>
      </c>
      <c r="N975" s="241"/>
      <c r="O975" s="241"/>
      <c r="P975" s="241"/>
      <c r="Q975" s="244">
        <v>300</v>
      </c>
      <c r="R975" s="244">
        <v>300</v>
      </c>
      <c r="S975" s="228" t="s">
        <v>4398</v>
      </c>
      <c r="T975" s="228">
        <v>1</v>
      </c>
      <c r="U975" s="228" t="s">
        <v>296</v>
      </c>
      <c r="V975" s="241">
        <v>2005</v>
      </c>
      <c r="W975" s="228"/>
      <c r="X975" s="233"/>
      <c r="Y975" s="233"/>
      <c r="Z975" s="233"/>
      <c r="AA975" s="227"/>
      <c r="AB975" s="233"/>
      <c r="AC975" s="233"/>
      <c r="AD975" s="233"/>
      <c r="AE975" s="233"/>
      <c r="AF975" s="233"/>
      <c r="AG975" s="241"/>
      <c r="AH975" s="150"/>
    </row>
    <row r="976" spans="1:34" ht="25.7" customHeight="1">
      <c r="A976" s="133"/>
      <c r="B976" s="903"/>
      <c r="C976" s="227" t="s">
        <v>4159</v>
      </c>
      <c r="D976" s="227" t="s">
        <v>22706</v>
      </c>
      <c r="E976" s="241" t="s">
        <v>4437</v>
      </c>
      <c r="F976" s="227" t="s">
        <v>4159</v>
      </c>
      <c r="G976" s="241"/>
      <c r="H976" s="227" t="s">
        <v>4159</v>
      </c>
      <c r="I976" s="241"/>
      <c r="J976" s="241"/>
      <c r="K976" s="244">
        <v>1042</v>
      </c>
      <c r="L976" s="244">
        <v>400</v>
      </c>
      <c r="M976" s="244">
        <v>400</v>
      </c>
      <c r="N976" s="241">
        <v>400</v>
      </c>
      <c r="O976" s="241">
        <v>400</v>
      </c>
      <c r="P976" s="241">
        <v>400</v>
      </c>
      <c r="Q976" s="244">
        <v>400</v>
      </c>
      <c r="R976" s="244">
        <v>400</v>
      </c>
      <c r="S976" s="228" t="s">
        <v>4438</v>
      </c>
      <c r="T976" s="228">
        <v>1</v>
      </c>
      <c r="U976" s="228" t="s">
        <v>296</v>
      </c>
      <c r="V976" s="241">
        <v>2008</v>
      </c>
      <c r="W976" s="228"/>
      <c r="X976" s="233"/>
      <c r="Y976" s="233"/>
      <c r="Z976" s="233"/>
      <c r="AA976" s="227"/>
      <c r="AB976" s="233"/>
      <c r="AC976" s="233"/>
      <c r="AD976" s="233"/>
      <c r="AE976" s="233"/>
      <c r="AF976" s="233"/>
      <c r="AG976" s="241"/>
      <c r="AH976" s="150"/>
    </row>
    <row r="977" spans="1:34" ht="25.7" customHeight="1">
      <c r="A977" s="133"/>
      <c r="B977" s="903"/>
      <c r="C977" s="227" t="s">
        <v>4159</v>
      </c>
      <c r="D977" s="227" t="s">
        <v>22707</v>
      </c>
      <c r="E977" s="227" t="s">
        <v>4439</v>
      </c>
      <c r="F977" s="227" t="s">
        <v>4159</v>
      </c>
      <c r="G977" s="227"/>
      <c r="H977" s="227" t="s">
        <v>4159</v>
      </c>
      <c r="I977" s="233"/>
      <c r="J977" s="233"/>
      <c r="K977" s="228">
        <v>1359</v>
      </c>
      <c r="L977" s="228">
        <v>400</v>
      </c>
      <c r="M977" s="244">
        <v>400</v>
      </c>
      <c r="N977" s="233">
        <v>400</v>
      </c>
      <c r="O977" s="301">
        <v>400</v>
      </c>
      <c r="P977" s="233">
        <v>400</v>
      </c>
      <c r="Q977" s="228">
        <v>400</v>
      </c>
      <c r="R977" s="228">
        <v>400</v>
      </c>
      <c r="S977" s="228" t="s">
        <v>4438</v>
      </c>
      <c r="T977" s="228">
        <v>1</v>
      </c>
      <c r="U977" s="228" t="s">
        <v>296</v>
      </c>
      <c r="V977" s="241">
        <v>2008</v>
      </c>
      <c r="W977" s="228"/>
      <c r="X977" s="233"/>
      <c r="Y977" s="233"/>
      <c r="Z977" s="233"/>
      <c r="AA977" s="227"/>
      <c r="AB977" s="233"/>
      <c r="AC977" s="233"/>
      <c r="AD977" s="233"/>
      <c r="AE977" s="233"/>
      <c r="AF977" s="233"/>
      <c r="AG977" s="241"/>
      <c r="AH977" s="150"/>
    </row>
    <row r="978" spans="1:34" ht="25.7" customHeight="1">
      <c r="A978" s="133"/>
      <c r="B978" s="903"/>
      <c r="C978" s="227" t="s">
        <v>4159</v>
      </c>
      <c r="D978" s="227" t="s">
        <v>22708</v>
      </c>
      <c r="E978" s="241" t="s">
        <v>4440</v>
      </c>
      <c r="F978" s="227" t="s">
        <v>4159</v>
      </c>
      <c r="G978" s="241"/>
      <c r="H978" s="227" t="s">
        <v>4159</v>
      </c>
      <c r="I978" s="579"/>
      <c r="J978" s="579"/>
      <c r="K978" s="228">
        <v>1822</v>
      </c>
      <c r="L978" s="228">
        <v>400</v>
      </c>
      <c r="M978" s="244">
        <v>400</v>
      </c>
      <c r="N978" s="228"/>
      <c r="O978" s="228"/>
      <c r="P978" s="228"/>
      <c r="Q978" s="228">
        <v>400</v>
      </c>
      <c r="R978" s="228">
        <v>400</v>
      </c>
      <c r="S978" s="228" t="s">
        <v>4438</v>
      </c>
      <c r="T978" s="228">
        <v>1</v>
      </c>
      <c r="U978" s="228" t="s">
        <v>296</v>
      </c>
      <c r="V978" s="241">
        <v>2009</v>
      </c>
      <c r="W978" s="244"/>
      <c r="X978" s="241"/>
      <c r="Y978" s="241"/>
      <c r="Z978" s="241"/>
      <c r="AA978" s="244"/>
      <c r="AB978" s="241"/>
      <c r="AC978" s="241"/>
      <c r="AD978" s="241"/>
      <c r="AE978" s="241"/>
      <c r="AF978" s="241"/>
      <c r="AG978" s="241"/>
      <c r="AH978" s="150"/>
    </row>
    <row r="979" spans="1:34" ht="25.7" customHeight="1">
      <c r="A979" s="133"/>
      <c r="B979" s="903"/>
      <c r="C979" s="227" t="s">
        <v>4159</v>
      </c>
      <c r="D979" s="227" t="s">
        <v>22709</v>
      </c>
      <c r="E979" s="241" t="s">
        <v>4441</v>
      </c>
      <c r="F979" s="227" t="s">
        <v>4159</v>
      </c>
      <c r="G979" s="241"/>
      <c r="H979" s="227" t="s">
        <v>4159</v>
      </c>
      <c r="I979" s="579"/>
      <c r="J979" s="579"/>
      <c r="K979" s="228">
        <v>1503</v>
      </c>
      <c r="L979" s="228">
        <v>400</v>
      </c>
      <c r="M979" s="244">
        <v>400</v>
      </c>
      <c r="N979" s="228"/>
      <c r="O979" s="228"/>
      <c r="P979" s="228"/>
      <c r="Q979" s="228">
        <v>400</v>
      </c>
      <c r="R979" s="228">
        <v>400</v>
      </c>
      <c r="S979" s="228" t="s">
        <v>4438</v>
      </c>
      <c r="T979" s="228">
        <v>1</v>
      </c>
      <c r="U979" s="228" t="s">
        <v>296</v>
      </c>
      <c r="V979" s="241">
        <v>2010</v>
      </c>
      <c r="W979" s="244"/>
      <c r="X979" s="241"/>
      <c r="Y979" s="241"/>
      <c r="Z979" s="241"/>
      <c r="AA979" s="244"/>
      <c r="AB979" s="241"/>
      <c r="AC979" s="241"/>
      <c r="AD979" s="241"/>
      <c r="AE979" s="241"/>
      <c r="AF979" s="241"/>
      <c r="AG979" s="241"/>
      <c r="AH979" s="150"/>
    </row>
    <row r="980" spans="1:34" ht="25.7" customHeight="1">
      <c r="A980" s="133"/>
      <c r="B980" s="903"/>
      <c r="C980" s="227" t="s">
        <v>4159</v>
      </c>
      <c r="D980" s="227" t="s">
        <v>22710</v>
      </c>
      <c r="E980" s="241" t="s">
        <v>4442</v>
      </c>
      <c r="F980" s="227" t="s">
        <v>4159</v>
      </c>
      <c r="G980" s="241"/>
      <c r="H980" s="227" t="s">
        <v>4159</v>
      </c>
      <c r="I980" s="579"/>
      <c r="J980" s="579"/>
      <c r="K980" s="228">
        <v>720</v>
      </c>
      <c r="L980" s="228">
        <v>400</v>
      </c>
      <c r="M980" s="244">
        <v>400</v>
      </c>
      <c r="N980" s="228"/>
      <c r="O980" s="228"/>
      <c r="P980" s="228"/>
      <c r="Q980" s="228">
        <v>400</v>
      </c>
      <c r="R980" s="228">
        <v>400</v>
      </c>
      <c r="S980" s="228" t="s">
        <v>4438</v>
      </c>
      <c r="T980" s="228">
        <v>1</v>
      </c>
      <c r="U980" s="228" t="s">
        <v>296</v>
      </c>
      <c r="V980" s="241">
        <v>2011</v>
      </c>
      <c r="W980" s="244"/>
      <c r="X980" s="241"/>
      <c r="Y980" s="241"/>
      <c r="Z980" s="241"/>
      <c r="AA980" s="244"/>
      <c r="AB980" s="241"/>
      <c r="AC980" s="241"/>
      <c r="AD980" s="241"/>
      <c r="AE980" s="241"/>
      <c r="AF980" s="241"/>
      <c r="AG980" s="241"/>
      <c r="AH980" s="150"/>
    </row>
    <row r="981" spans="1:34" ht="25.7" customHeight="1">
      <c r="A981" s="133"/>
      <c r="B981" s="903"/>
      <c r="C981" s="227" t="s">
        <v>4159</v>
      </c>
      <c r="D981" s="227" t="s">
        <v>22711</v>
      </c>
      <c r="E981" s="241" t="s">
        <v>4443</v>
      </c>
      <c r="F981" s="227" t="s">
        <v>4159</v>
      </c>
      <c r="G981" s="241"/>
      <c r="H981" s="227" t="s">
        <v>4159</v>
      </c>
      <c r="I981" s="579"/>
      <c r="J981" s="579"/>
      <c r="K981" s="228">
        <v>647</v>
      </c>
      <c r="L981" s="228">
        <v>377.45</v>
      </c>
      <c r="M981" s="244">
        <v>377.45</v>
      </c>
      <c r="N981" s="228"/>
      <c r="O981" s="228"/>
      <c r="P981" s="228"/>
      <c r="Q981" s="228">
        <v>300</v>
      </c>
      <c r="R981" s="228">
        <v>300</v>
      </c>
      <c r="S981" s="228" t="s">
        <v>1443</v>
      </c>
      <c r="T981" s="228">
        <v>1</v>
      </c>
      <c r="U981" s="228" t="s">
        <v>296</v>
      </c>
      <c r="V981" s="241">
        <v>2011</v>
      </c>
      <c r="W981" s="244"/>
      <c r="X981" s="241"/>
      <c r="Y981" s="241"/>
      <c r="Z981" s="241"/>
      <c r="AA981" s="244"/>
      <c r="AB981" s="241"/>
      <c r="AC981" s="241"/>
      <c r="AD981" s="241"/>
      <c r="AE981" s="241"/>
      <c r="AF981" s="241"/>
      <c r="AG981" s="241"/>
      <c r="AH981" s="150"/>
    </row>
    <row r="982" spans="1:34" ht="25.7" customHeight="1">
      <c r="A982" s="133"/>
      <c r="B982" s="903"/>
      <c r="C982" s="227" t="s">
        <v>4159</v>
      </c>
      <c r="D982" s="227" t="s">
        <v>22712</v>
      </c>
      <c r="E982" s="241" t="s">
        <v>4444</v>
      </c>
      <c r="F982" s="227" t="s">
        <v>4159</v>
      </c>
      <c r="G982" s="241"/>
      <c r="H982" s="227" t="s">
        <v>4159</v>
      </c>
      <c r="I982" s="579"/>
      <c r="J982" s="579"/>
      <c r="K982" s="228">
        <v>3306</v>
      </c>
      <c r="L982" s="228">
        <v>386</v>
      </c>
      <c r="M982" s="244">
        <v>386</v>
      </c>
      <c r="N982" s="228"/>
      <c r="O982" s="228"/>
      <c r="P982" s="228"/>
      <c r="Q982" s="228">
        <v>357</v>
      </c>
      <c r="R982" s="228">
        <v>357</v>
      </c>
      <c r="S982" s="228" t="s">
        <v>4445</v>
      </c>
      <c r="T982" s="228">
        <v>1</v>
      </c>
      <c r="U982" s="228" t="s">
        <v>296</v>
      </c>
      <c r="V982" s="241">
        <v>2013</v>
      </c>
      <c r="W982" s="244"/>
      <c r="X982" s="241"/>
      <c r="Y982" s="241"/>
      <c r="Z982" s="241"/>
      <c r="AA982" s="244">
        <v>166</v>
      </c>
      <c r="AB982" s="241"/>
      <c r="AC982" s="241"/>
      <c r="AD982" s="241"/>
      <c r="AE982" s="241"/>
      <c r="AF982" s="241"/>
      <c r="AG982" s="241"/>
      <c r="AH982" s="150"/>
    </row>
    <row r="983" spans="1:34" ht="25.7" customHeight="1">
      <c r="A983" s="133"/>
      <c r="B983" s="903"/>
      <c r="C983" s="227" t="s">
        <v>4159</v>
      </c>
      <c r="D983" s="227" t="s">
        <v>22713</v>
      </c>
      <c r="E983" s="241" t="s">
        <v>13016</v>
      </c>
      <c r="F983" s="227" t="s">
        <v>13017</v>
      </c>
      <c r="G983" s="241"/>
      <c r="H983" s="227" t="s">
        <v>13017</v>
      </c>
      <c r="I983" s="579"/>
      <c r="J983" s="579"/>
      <c r="K983" s="228">
        <v>2069</v>
      </c>
      <c r="L983" s="228">
        <v>625.29999999999995</v>
      </c>
      <c r="M983" s="244">
        <v>625</v>
      </c>
      <c r="N983" s="228"/>
      <c r="O983" s="228"/>
      <c r="P983" s="228"/>
      <c r="Q983" s="228">
        <v>450</v>
      </c>
      <c r="R983" s="228">
        <v>450</v>
      </c>
      <c r="S983" s="228" t="s">
        <v>13018</v>
      </c>
      <c r="T983" s="228">
        <v>1</v>
      </c>
      <c r="U983" s="228" t="s">
        <v>12477</v>
      </c>
      <c r="V983" s="241">
        <v>2015</v>
      </c>
      <c r="W983" s="244"/>
      <c r="X983" s="241"/>
      <c r="Y983" s="241"/>
      <c r="Z983" s="241"/>
      <c r="AA983" s="244"/>
      <c r="AB983" s="241"/>
      <c r="AC983" s="241"/>
      <c r="AD983" s="241"/>
      <c r="AE983" s="241"/>
      <c r="AF983" s="241"/>
      <c r="AG983" s="241"/>
      <c r="AH983" s="150"/>
    </row>
    <row r="984" spans="1:34" ht="25.7" customHeight="1">
      <c r="A984" s="133"/>
      <c r="B984" s="903"/>
      <c r="C984" s="227" t="s">
        <v>4159</v>
      </c>
      <c r="D984" s="227" t="s">
        <v>22714</v>
      </c>
      <c r="E984" s="241" t="s">
        <v>22715</v>
      </c>
      <c r="F984" s="227" t="s">
        <v>13017</v>
      </c>
      <c r="G984" s="241"/>
      <c r="H984" s="227" t="s">
        <v>13017</v>
      </c>
      <c r="I984" s="579"/>
      <c r="J984" s="579"/>
      <c r="K984" s="228">
        <v>2385</v>
      </c>
      <c r="L984" s="228">
        <v>447</v>
      </c>
      <c r="M984" s="228">
        <v>447</v>
      </c>
      <c r="N984" s="228"/>
      <c r="O984" s="228"/>
      <c r="P984" s="228"/>
      <c r="Q984" s="228">
        <v>300</v>
      </c>
      <c r="R984" s="228">
        <v>300</v>
      </c>
      <c r="S984" s="228" t="s">
        <v>1443</v>
      </c>
      <c r="T984" s="228">
        <v>1</v>
      </c>
      <c r="U984" s="228" t="s">
        <v>296</v>
      </c>
      <c r="V984" s="241">
        <v>2016</v>
      </c>
      <c r="W984" s="244"/>
      <c r="X984" s="241"/>
      <c r="Y984" s="241"/>
      <c r="Z984" s="241"/>
      <c r="AA984" s="244"/>
      <c r="AB984" s="241"/>
      <c r="AC984" s="241"/>
      <c r="AD984" s="241"/>
      <c r="AE984" s="241"/>
      <c r="AF984" s="241"/>
      <c r="AG984" s="241"/>
      <c r="AH984" s="150"/>
    </row>
    <row r="985" spans="1:34" ht="25.7" customHeight="1">
      <c r="A985" s="133"/>
      <c r="B985" s="903"/>
      <c r="C985" s="227" t="s">
        <v>4159</v>
      </c>
      <c r="D985" s="227" t="s">
        <v>22716</v>
      </c>
      <c r="E985" s="241" t="s">
        <v>22717</v>
      </c>
      <c r="F985" s="227" t="s">
        <v>13017</v>
      </c>
      <c r="G985" s="241"/>
      <c r="H985" s="227" t="s">
        <v>13017</v>
      </c>
      <c r="I985" s="579"/>
      <c r="J985" s="579"/>
      <c r="K985" s="228">
        <v>926</v>
      </c>
      <c r="L985" s="228">
        <v>527</v>
      </c>
      <c r="M985" s="228">
        <v>527</v>
      </c>
      <c r="N985" s="228"/>
      <c r="O985" s="228"/>
      <c r="P985" s="228"/>
      <c r="Q985" s="228">
        <v>300</v>
      </c>
      <c r="R985" s="228">
        <v>300</v>
      </c>
      <c r="S985" s="228" t="s">
        <v>1443</v>
      </c>
      <c r="T985" s="228">
        <v>1</v>
      </c>
      <c r="U985" s="228" t="s">
        <v>296</v>
      </c>
      <c r="V985" s="241">
        <v>2023</v>
      </c>
      <c r="W985" s="244"/>
      <c r="X985" s="241"/>
      <c r="Y985" s="241"/>
      <c r="Z985" s="241"/>
      <c r="AA985" s="244"/>
      <c r="AB985" s="241"/>
      <c r="AC985" s="241"/>
      <c r="AD985" s="241"/>
      <c r="AE985" s="241"/>
      <c r="AF985" s="241"/>
      <c r="AG985" s="241"/>
      <c r="AH985" s="150"/>
    </row>
    <row r="986" spans="1:34" ht="25.7" customHeight="1">
      <c r="A986" s="133"/>
      <c r="B986" s="903"/>
      <c r="C986" s="227" t="s">
        <v>4163</v>
      </c>
      <c r="D986" s="227" t="s">
        <v>22718</v>
      </c>
      <c r="E986" s="241" t="s">
        <v>4446</v>
      </c>
      <c r="F986" s="227" t="s">
        <v>4163</v>
      </c>
      <c r="G986" s="241"/>
      <c r="H986" s="227" t="s">
        <v>4163</v>
      </c>
      <c r="I986" s="579"/>
      <c r="J986" s="579"/>
      <c r="K986" s="228">
        <v>2938</v>
      </c>
      <c r="L986" s="228">
        <v>515</v>
      </c>
      <c r="M986" s="244">
        <v>515</v>
      </c>
      <c r="N986" s="228"/>
      <c r="O986" s="228"/>
      <c r="P986" s="228"/>
      <c r="Q986" s="228">
        <v>300</v>
      </c>
      <c r="R986" s="228">
        <v>300</v>
      </c>
      <c r="S986" s="228" t="s">
        <v>4447</v>
      </c>
      <c r="T986" s="228">
        <v>1</v>
      </c>
      <c r="U986" s="228" t="s">
        <v>296</v>
      </c>
      <c r="V986" s="241">
        <v>2003</v>
      </c>
      <c r="W986" s="244"/>
      <c r="X986" s="241"/>
      <c r="Y986" s="241"/>
      <c r="Z986" s="241"/>
      <c r="AA986" s="244"/>
      <c r="AB986" s="241"/>
      <c r="AC986" s="241"/>
      <c r="AD986" s="241"/>
      <c r="AE986" s="241"/>
      <c r="AF986" s="241"/>
      <c r="AG986" s="241"/>
      <c r="AH986" s="150"/>
    </row>
    <row r="987" spans="1:34" ht="25.7" customHeight="1">
      <c r="A987" s="133"/>
      <c r="B987" s="903"/>
      <c r="C987" s="227" t="s">
        <v>4163</v>
      </c>
      <c r="D987" s="227" t="s">
        <v>22719</v>
      </c>
      <c r="E987" s="241" t="s">
        <v>4448</v>
      </c>
      <c r="F987" s="227" t="s">
        <v>4163</v>
      </c>
      <c r="G987" s="241"/>
      <c r="H987" s="227" t="s">
        <v>4163</v>
      </c>
      <c r="I987" s="579"/>
      <c r="J987" s="579"/>
      <c r="K987" s="228">
        <v>2549</v>
      </c>
      <c r="L987" s="228">
        <v>493</v>
      </c>
      <c r="M987" s="244">
        <v>493</v>
      </c>
      <c r="N987" s="228"/>
      <c r="O987" s="228"/>
      <c r="P987" s="228"/>
      <c r="Q987" s="323">
        <v>300</v>
      </c>
      <c r="R987" s="323">
        <v>300</v>
      </c>
      <c r="S987" s="391" t="s">
        <v>4447</v>
      </c>
      <c r="T987" s="391">
        <v>1</v>
      </c>
      <c r="U987" s="391" t="s">
        <v>296</v>
      </c>
      <c r="V987" s="323">
        <v>2007</v>
      </c>
      <c r="W987" s="244"/>
      <c r="X987" s="241"/>
      <c r="Y987" s="241"/>
      <c r="Z987" s="241"/>
      <c r="AA987" s="323"/>
      <c r="AB987" s="323"/>
      <c r="AC987" s="241"/>
      <c r="AD987" s="241"/>
      <c r="AE987" s="241"/>
      <c r="AF987" s="241"/>
      <c r="AG987" s="241"/>
      <c r="AH987" s="150"/>
    </row>
    <row r="988" spans="1:34" ht="25.7" customHeight="1">
      <c r="A988" s="133"/>
      <c r="B988" s="903"/>
      <c r="C988" s="227" t="s">
        <v>4163</v>
      </c>
      <c r="D988" s="227" t="s">
        <v>22720</v>
      </c>
      <c r="E988" s="227" t="s">
        <v>4449</v>
      </c>
      <c r="F988" s="227" t="s">
        <v>4163</v>
      </c>
      <c r="G988" s="227"/>
      <c r="H988" s="227" t="s">
        <v>4163</v>
      </c>
      <c r="I988" s="233"/>
      <c r="J988" s="233"/>
      <c r="K988" s="228">
        <v>15707</v>
      </c>
      <c r="L988" s="228">
        <v>1750</v>
      </c>
      <c r="M988" s="244">
        <v>490</v>
      </c>
      <c r="N988" s="233"/>
      <c r="O988" s="301"/>
      <c r="P988" s="233"/>
      <c r="Q988" s="228">
        <v>456</v>
      </c>
      <c r="R988" s="228">
        <v>456</v>
      </c>
      <c r="S988" s="228" t="s">
        <v>4450</v>
      </c>
      <c r="T988" s="228">
        <v>1</v>
      </c>
      <c r="U988" s="228" t="s">
        <v>296</v>
      </c>
      <c r="V988" s="241">
        <v>2007</v>
      </c>
      <c r="W988" s="228"/>
      <c r="X988" s="233"/>
      <c r="Y988" s="233"/>
      <c r="Z988" s="233"/>
      <c r="AA988" s="227"/>
      <c r="AB988" s="233"/>
      <c r="AC988" s="233"/>
      <c r="AD988" s="233"/>
      <c r="AE988" s="233"/>
      <c r="AF988" s="233"/>
      <c r="AG988" s="241"/>
      <c r="AH988" s="150"/>
    </row>
    <row r="989" spans="1:34" ht="25.7" customHeight="1">
      <c r="A989" s="133"/>
      <c r="B989" s="903"/>
      <c r="C989" s="227" t="s">
        <v>4163</v>
      </c>
      <c r="D989" s="227" t="s">
        <v>22721</v>
      </c>
      <c r="E989" s="227" t="s">
        <v>4451</v>
      </c>
      <c r="F989" s="227" t="s">
        <v>4163</v>
      </c>
      <c r="G989" s="227"/>
      <c r="H989" s="227" t="s">
        <v>4163</v>
      </c>
      <c r="I989" s="233"/>
      <c r="J989" s="233"/>
      <c r="K989" s="228">
        <v>2398</v>
      </c>
      <c r="L989" s="228">
        <v>501</v>
      </c>
      <c r="M989" s="244">
        <v>501</v>
      </c>
      <c r="N989" s="233"/>
      <c r="O989" s="301"/>
      <c r="P989" s="233"/>
      <c r="Q989" s="228">
        <v>437</v>
      </c>
      <c r="R989" s="228">
        <v>437</v>
      </c>
      <c r="S989" s="228" t="s">
        <v>4452</v>
      </c>
      <c r="T989" s="228">
        <v>1</v>
      </c>
      <c r="U989" s="228" t="s">
        <v>296</v>
      </c>
      <c r="V989" s="241">
        <v>2007</v>
      </c>
      <c r="W989" s="228"/>
      <c r="X989" s="233"/>
      <c r="Y989" s="233"/>
      <c r="Z989" s="233"/>
      <c r="AA989" s="227"/>
      <c r="AB989" s="233"/>
      <c r="AC989" s="233"/>
      <c r="AD989" s="233"/>
      <c r="AE989" s="233"/>
      <c r="AF989" s="233"/>
      <c r="AG989" s="241"/>
      <c r="AH989" s="150"/>
    </row>
    <row r="990" spans="1:34" ht="25.7" customHeight="1">
      <c r="A990" s="133"/>
      <c r="B990" s="903"/>
      <c r="C990" s="227" t="s">
        <v>4163</v>
      </c>
      <c r="D990" s="227" t="s">
        <v>22722</v>
      </c>
      <c r="E990" s="227" t="s">
        <v>4453</v>
      </c>
      <c r="F990" s="227" t="s">
        <v>4163</v>
      </c>
      <c r="G990" s="227"/>
      <c r="H990" s="227" t="s">
        <v>4163</v>
      </c>
      <c r="I990" s="233"/>
      <c r="J990" s="233"/>
      <c r="K990" s="228">
        <v>3066</v>
      </c>
      <c r="L990" s="228">
        <v>469</v>
      </c>
      <c r="M990" s="244">
        <v>469</v>
      </c>
      <c r="N990" s="233"/>
      <c r="O990" s="301"/>
      <c r="P990" s="233"/>
      <c r="Q990" s="228">
        <v>456</v>
      </c>
      <c r="R990" s="228">
        <v>456</v>
      </c>
      <c r="S990" s="228" t="s">
        <v>4450</v>
      </c>
      <c r="T990" s="228">
        <v>1</v>
      </c>
      <c r="U990" s="228" t="s">
        <v>296</v>
      </c>
      <c r="V990" s="241">
        <v>2009</v>
      </c>
      <c r="W990" s="228"/>
      <c r="X990" s="233"/>
      <c r="Y990" s="233"/>
      <c r="Z990" s="233"/>
      <c r="AA990" s="227"/>
      <c r="AB990" s="233"/>
      <c r="AC990" s="233"/>
      <c r="AD990" s="233"/>
      <c r="AE990" s="233"/>
      <c r="AF990" s="233"/>
      <c r="AG990" s="241"/>
      <c r="AH990" s="150"/>
    </row>
    <row r="991" spans="1:34" ht="25.7" customHeight="1">
      <c r="A991" s="133"/>
      <c r="B991" s="903"/>
      <c r="C991" s="227" t="s">
        <v>4163</v>
      </c>
      <c r="D991" s="227" t="s">
        <v>22723</v>
      </c>
      <c r="E991" s="227" t="s">
        <v>4454</v>
      </c>
      <c r="F991" s="227" t="s">
        <v>4163</v>
      </c>
      <c r="G991" s="227"/>
      <c r="H991" s="227" t="s">
        <v>4163</v>
      </c>
      <c r="I991" s="233"/>
      <c r="J991" s="233"/>
      <c r="K991" s="228">
        <v>1971</v>
      </c>
      <c r="L991" s="228">
        <v>394</v>
      </c>
      <c r="M991" s="244">
        <v>394</v>
      </c>
      <c r="N991" s="233"/>
      <c r="O991" s="301"/>
      <c r="P991" s="233"/>
      <c r="Q991" s="228">
        <v>374</v>
      </c>
      <c r="R991" s="228">
        <v>374</v>
      </c>
      <c r="S991" s="228" t="s">
        <v>4455</v>
      </c>
      <c r="T991" s="228">
        <v>1</v>
      </c>
      <c r="U991" s="228" t="s">
        <v>296</v>
      </c>
      <c r="V991" s="241">
        <v>2011</v>
      </c>
      <c r="W991" s="228"/>
      <c r="X991" s="233"/>
      <c r="Y991" s="233"/>
      <c r="Z991" s="233"/>
      <c r="AA991" s="227"/>
      <c r="AB991" s="233"/>
      <c r="AC991" s="233"/>
      <c r="AD991" s="233"/>
      <c r="AE991" s="233"/>
      <c r="AF991" s="233"/>
      <c r="AG991" s="241"/>
      <c r="AH991" s="150"/>
    </row>
    <row r="992" spans="1:34" ht="25.7" customHeight="1">
      <c r="A992" s="133"/>
      <c r="B992" s="903"/>
      <c r="C992" s="227" t="s">
        <v>4163</v>
      </c>
      <c r="D992" s="227" t="s">
        <v>22724</v>
      </c>
      <c r="E992" s="227" t="s">
        <v>4456</v>
      </c>
      <c r="F992" s="227" t="s">
        <v>4163</v>
      </c>
      <c r="G992" s="227"/>
      <c r="H992" s="227" t="s">
        <v>4163</v>
      </c>
      <c r="I992" s="233"/>
      <c r="J992" s="233"/>
      <c r="K992" s="228">
        <v>3029</v>
      </c>
      <c r="L992" s="228">
        <v>496</v>
      </c>
      <c r="M992" s="244">
        <v>496</v>
      </c>
      <c r="N992" s="233"/>
      <c r="O992" s="301"/>
      <c r="P992" s="233"/>
      <c r="Q992" s="228">
        <v>456</v>
      </c>
      <c r="R992" s="228">
        <v>456</v>
      </c>
      <c r="S992" s="228" t="s">
        <v>4457</v>
      </c>
      <c r="T992" s="228">
        <v>1</v>
      </c>
      <c r="U992" s="228" t="s">
        <v>296</v>
      </c>
      <c r="V992" s="241">
        <v>2011</v>
      </c>
      <c r="W992" s="228"/>
      <c r="X992" s="233"/>
      <c r="Y992" s="233"/>
      <c r="Z992" s="233"/>
      <c r="AA992" s="227"/>
      <c r="AB992" s="233"/>
      <c r="AC992" s="233"/>
      <c r="AD992" s="233"/>
      <c r="AE992" s="233"/>
      <c r="AF992" s="233"/>
      <c r="AG992" s="241"/>
      <c r="AH992" s="150"/>
    </row>
    <row r="993" spans="1:34" ht="25.7" customHeight="1">
      <c r="A993" s="133"/>
      <c r="B993" s="903"/>
      <c r="C993" s="227" t="s">
        <v>4163</v>
      </c>
      <c r="D993" s="227" t="s">
        <v>22725</v>
      </c>
      <c r="E993" s="227" t="s">
        <v>4458</v>
      </c>
      <c r="F993" s="227" t="s">
        <v>4163</v>
      </c>
      <c r="G993" s="227" t="s">
        <v>4163</v>
      </c>
      <c r="H993" s="227" t="s">
        <v>4163</v>
      </c>
      <c r="I993" s="233">
        <v>992.46</v>
      </c>
      <c r="J993" s="233">
        <v>989.4</v>
      </c>
      <c r="K993" s="228">
        <v>4969</v>
      </c>
      <c r="L993" s="228">
        <v>992</v>
      </c>
      <c r="M993" s="244">
        <v>989</v>
      </c>
      <c r="N993" s="233">
        <v>2</v>
      </c>
      <c r="O993" s="301" t="s">
        <v>296</v>
      </c>
      <c r="P993" s="233" t="s">
        <v>1529</v>
      </c>
      <c r="Q993" s="228">
        <v>600</v>
      </c>
      <c r="R993" s="228">
        <v>300</v>
      </c>
      <c r="S993" s="228" t="s">
        <v>4459</v>
      </c>
      <c r="T993" s="228">
        <v>2</v>
      </c>
      <c r="U993" s="228" t="s">
        <v>296</v>
      </c>
      <c r="V993" s="241">
        <v>2014</v>
      </c>
      <c r="W993" s="228">
        <v>2014</v>
      </c>
      <c r="X993" s="233">
        <v>995</v>
      </c>
      <c r="Y993" s="233"/>
      <c r="Z993" s="233"/>
      <c r="AA993" s="227">
        <v>995</v>
      </c>
      <c r="AB993" s="233"/>
      <c r="AC993" s="233"/>
      <c r="AD993" s="233"/>
      <c r="AE993" s="233"/>
      <c r="AF993" s="233"/>
      <c r="AG993" s="241"/>
      <c r="AH993" s="150"/>
    </row>
    <row r="994" spans="1:34" ht="25.7" customHeight="1">
      <c r="A994" s="133"/>
      <c r="B994" s="903"/>
      <c r="C994" s="227" t="s">
        <v>4163</v>
      </c>
      <c r="D994" s="227" t="s">
        <v>22726</v>
      </c>
      <c r="E994" s="227" t="s">
        <v>4460</v>
      </c>
      <c r="F994" s="227" t="s">
        <v>4163</v>
      </c>
      <c r="G994" s="227" t="s">
        <v>4163</v>
      </c>
      <c r="H994" s="227" t="s">
        <v>4163</v>
      </c>
      <c r="I994" s="233"/>
      <c r="J994" s="233"/>
      <c r="K994" s="228">
        <v>2157</v>
      </c>
      <c r="L994" s="228">
        <v>512</v>
      </c>
      <c r="M994" s="244">
        <v>510</v>
      </c>
      <c r="N994" s="233"/>
      <c r="O994" s="301"/>
      <c r="P994" s="233"/>
      <c r="Q994" s="228">
        <v>300</v>
      </c>
      <c r="R994" s="228">
        <v>300</v>
      </c>
      <c r="S994" s="228" t="s">
        <v>4459</v>
      </c>
      <c r="T994" s="228">
        <v>1</v>
      </c>
      <c r="U994" s="228" t="s">
        <v>296</v>
      </c>
      <c r="V994" s="241">
        <v>2015</v>
      </c>
      <c r="W994" s="228">
        <v>2014</v>
      </c>
      <c r="X994" s="233">
        <v>995</v>
      </c>
      <c r="Y994" s="233"/>
      <c r="Z994" s="233"/>
      <c r="AA994" s="227"/>
      <c r="AB994" s="233"/>
      <c r="AC994" s="233"/>
      <c r="AD994" s="233"/>
      <c r="AE994" s="233"/>
      <c r="AF994" s="233"/>
      <c r="AG994" s="241"/>
      <c r="AH994" s="150"/>
    </row>
    <row r="995" spans="1:34" ht="25.7" customHeight="1">
      <c r="A995" s="133"/>
      <c r="B995" s="903"/>
      <c r="C995" s="227" t="s">
        <v>4163</v>
      </c>
      <c r="D995" s="227" t="s">
        <v>22727</v>
      </c>
      <c r="E995" s="227" t="s">
        <v>5278</v>
      </c>
      <c r="F995" s="227" t="s">
        <v>4163</v>
      </c>
      <c r="G995" s="227"/>
      <c r="H995" s="228" t="s">
        <v>4163</v>
      </c>
      <c r="I995" s="228"/>
      <c r="J995" s="228"/>
      <c r="K995" s="228">
        <v>50051</v>
      </c>
      <c r="L995" s="228">
        <v>656</v>
      </c>
      <c r="M995" s="244">
        <v>616</v>
      </c>
      <c r="N995" s="228"/>
      <c r="O995" s="228"/>
      <c r="P995" s="228"/>
      <c r="Q995" s="241">
        <v>300</v>
      </c>
      <c r="R995" s="244">
        <v>300</v>
      </c>
      <c r="S995" s="228" t="s">
        <v>6950</v>
      </c>
      <c r="T995" s="228">
        <v>1</v>
      </c>
      <c r="U995" s="228" t="s">
        <v>296</v>
      </c>
      <c r="V995" s="241">
        <v>2017</v>
      </c>
      <c r="W995" s="241"/>
      <c r="X995" s="244"/>
      <c r="Y995" s="233"/>
      <c r="Z995" s="233"/>
      <c r="AA995" s="244"/>
      <c r="AB995" s="233"/>
      <c r="AC995" s="233"/>
      <c r="AD995" s="233"/>
      <c r="AE995" s="233"/>
      <c r="AF995" s="233"/>
      <c r="AG995" s="241" t="s">
        <v>26737</v>
      </c>
      <c r="AH995" s="150"/>
    </row>
    <row r="996" spans="1:34" ht="25.7" customHeight="1">
      <c r="A996" s="133"/>
      <c r="B996" s="903"/>
      <c r="C996" s="227" t="s">
        <v>13019</v>
      </c>
      <c r="D996" s="227" t="s">
        <v>22720</v>
      </c>
      <c r="E996" s="227" t="s">
        <v>13020</v>
      </c>
      <c r="F996" s="227" t="s">
        <v>13019</v>
      </c>
      <c r="G996" s="227"/>
      <c r="H996" s="228" t="s">
        <v>13019</v>
      </c>
      <c r="I996" s="228"/>
      <c r="J996" s="228"/>
      <c r="K996" s="228">
        <v>1567</v>
      </c>
      <c r="L996" s="228">
        <v>446</v>
      </c>
      <c r="M996" s="244">
        <v>446</v>
      </c>
      <c r="N996" s="228"/>
      <c r="O996" s="228"/>
      <c r="P996" s="228"/>
      <c r="Q996" s="241">
        <v>300</v>
      </c>
      <c r="R996" s="244">
        <v>300</v>
      </c>
      <c r="S996" s="228" t="s">
        <v>6950</v>
      </c>
      <c r="T996" s="228">
        <v>1</v>
      </c>
      <c r="U996" s="228" t="s">
        <v>296</v>
      </c>
      <c r="V996" s="241">
        <v>2021</v>
      </c>
      <c r="W996" s="241"/>
      <c r="X996" s="244"/>
      <c r="Y996" s="233"/>
      <c r="Z996" s="233"/>
      <c r="AA996" s="244"/>
      <c r="AB996" s="233"/>
      <c r="AC996" s="233"/>
      <c r="AD996" s="233"/>
      <c r="AE996" s="233"/>
      <c r="AF996" s="233"/>
      <c r="AG996" s="241"/>
      <c r="AH996" s="150"/>
    </row>
    <row r="997" spans="1:34" ht="25.7" customHeight="1">
      <c r="A997" s="133"/>
      <c r="B997" s="903"/>
      <c r="C997" s="227" t="s">
        <v>4171</v>
      </c>
      <c r="D997" s="227" t="s">
        <v>22728</v>
      </c>
      <c r="E997" s="227" t="s">
        <v>22729</v>
      </c>
      <c r="F997" s="227" t="s">
        <v>4171</v>
      </c>
      <c r="G997" s="227"/>
      <c r="H997" s="228" t="s">
        <v>4171</v>
      </c>
      <c r="I997" s="228"/>
      <c r="J997" s="228"/>
      <c r="K997" s="228">
        <v>722</v>
      </c>
      <c r="L997" s="228">
        <v>395</v>
      </c>
      <c r="M997" s="244">
        <v>395</v>
      </c>
      <c r="N997" s="228"/>
      <c r="O997" s="228"/>
      <c r="P997" s="228"/>
      <c r="Q997" s="241">
        <v>395</v>
      </c>
      <c r="R997" s="244">
        <v>394.98</v>
      </c>
      <c r="S997" s="228" t="s">
        <v>4461</v>
      </c>
      <c r="T997" s="228">
        <v>1</v>
      </c>
      <c r="U997" s="228" t="s">
        <v>296</v>
      </c>
      <c r="V997" s="241">
        <v>2007</v>
      </c>
      <c r="W997" s="241"/>
      <c r="X997" s="244"/>
      <c r="Y997" s="233"/>
      <c r="Z997" s="233"/>
      <c r="AA997" s="244"/>
      <c r="AB997" s="233"/>
      <c r="AC997" s="233"/>
      <c r="AD997" s="233"/>
      <c r="AE997" s="233"/>
      <c r="AF997" s="233"/>
      <c r="AG997" s="241"/>
      <c r="AH997" s="150"/>
    </row>
    <row r="998" spans="1:34" ht="25.7" customHeight="1">
      <c r="A998" s="133"/>
      <c r="B998" s="903"/>
      <c r="C998" s="227" t="s">
        <v>4171</v>
      </c>
      <c r="D998" s="227" t="s">
        <v>22730</v>
      </c>
      <c r="E998" s="227" t="s">
        <v>22731</v>
      </c>
      <c r="F998" s="227" t="s">
        <v>4171</v>
      </c>
      <c r="G998" s="227"/>
      <c r="H998" s="227" t="s">
        <v>4171</v>
      </c>
      <c r="I998" s="233"/>
      <c r="J998" s="233"/>
      <c r="K998" s="228">
        <v>2550</v>
      </c>
      <c r="L998" s="228">
        <v>623</v>
      </c>
      <c r="M998" s="244">
        <v>763</v>
      </c>
      <c r="N998" s="233"/>
      <c r="O998" s="301"/>
      <c r="P998" s="233"/>
      <c r="Q998" s="244">
        <v>567</v>
      </c>
      <c r="R998" s="244">
        <v>567</v>
      </c>
      <c r="S998" s="228" t="s">
        <v>4462</v>
      </c>
      <c r="T998" s="228">
        <v>1</v>
      </c>
      <c r="U998" s="228" t="s">
        <v>296</v>
      </c>
      <c r="V998" s="241">
        <v>2002</v>
      </c>
      <c r="W998" s="228"/>
      <c r="X998" s="233"/>
      <c r="Y998" s="233"/>
      <c r="Z998" s="233"/>
      <c r="AA998" s="227"/>
      <c r="AB998" s="233"/>
      <c r="AC998" s="233"/>
      <c r="AD998" s="233"/>
      <c r="AE998" s="233"/>
      <c r="AF998" s="233"/>
      <c r="AG998" s="241"/>
      <c r="AH998" s="150"/>
    </row>
    <row r="999" spans="1:34" ht="25.7" customHeight="1">
      <c r="A999" s="133"/>
      <c r="B999" s="903"/>
      <c r="C999" s="227" t="s">
        <v>4171</v>
      </c>
      <c r="D999" s="227" t="s">
        <v>22732</v>
      </c>
      <c r="E999" s="227" t="s">
        <v>22733</v>
      </c>
      <c r="F999" s="227" t="s">
        <v>4171</v>
      </c>
      <c r="G999" s="227"/>
      <c r="H999" s="227" t="s">
        <v>4171</v>
      </c>
      <c r="I999" s="233"/>
      <c r="J999" s="233"/>
      <c r="K999" s="228">
        <v>932</v>
      </c>
      <c r="L999" s="228">
        <v>559</v>
      </c>
      <c r="M999" s="244">
        <v>559</v>
      </c>
      <c r="N999" s="233"/>
      <c r="O999" s="301"/>
      <c r="P999" s="233"/>
      <c r="Q999" s="228">
        <v>567</v>
      </c>
      <c r="R999" s="228">
        <v>567</v>
      </c>
      <c r="S999" s="228" t="s">
        <v>4462</v>
      </c>
      <c r="T999" s="228">
        <v>1</v>
      </c>
      <c r="U999" s="228" t="s">
        <v>296</v>
      </c>
      <c r="V999" s="241">
        <v>2000</v>
      </c>
      <c r="W999" s="228"/>
      <c r="X999" s="233"/>
      <c r="Y999" s="233"/>
      <c r="Z999" s="233"/>
      <c r="AA999" s="227"/>
      <c r="AB999" s="233"/>
      <c r="AC999" s="233"/>
      <c r="AD999" s="233"/>
      <c r="AE999" s="233"/>
      <c r="AF999" s="233"/>
      <c r="AG999" s="241"/>
      <c r="AH999" s="150"/>
    </row>
    <row r="1000" spans="1:34" ht="25.7" customHeight="1">
      <c r="A1000" s="133"/>
      <c r="B1000" s="903"/>
      <c r="C1000" s="227" t="s">
        <v>4171</v>
      </c>
      <c r="D1000" s="227" t="s">
        <v>22734</v>
      </c>
      <c r="E1000" s="227" t="s">
        <v>22735</v>
      </c>
      <c r="F1000" s="227" t="s">
        <v>4171</v>
      </c>
      <c r="G1000" s="227"/>
      <c r="H1000" s="227" t="s">
        <v>4171</v>
      </c>
      <c r="I1000" s="233"/>
      <c r="J1000" s="233"/>
      <c r="K1000" s="228">
        <v>2927</v>
      </c>
      <c r="L1000" s="228">
        <v>467</v>
      </c>
      <c r="M1000" s="244">
        <v>467</v>
      </c>
      <c r="N1000" s="233"/>
      <c r="O1000" s="301"/>
      <c r="P1000" s="233"/>
      <c r="Q1000" s="228">
        <v>467</v>
      </c>
      <c r="R1000" s="228">
        <v>467</v>
      </c>
      <c r="S1000" s="228" t="s">
        <v>4462</v>
      </c>
      <c r="T1000" s="228">
        <v>1</v>
      </c>
      <c r="U1000" s="228" t="s">
        <v>296</v>
      </c>
      <c r="V1000" s="241">
        <v>2003</v>
      </c>
      <c r="W1000" s="228"/>
      <c r="X1000" s="233"/>
      <c r="Y1000" s="233"/>
      <c r="Z1000" s="233"/>
      <c r="AA1000" s="227"/>
      <c r="AB1000" s="233"/>
      <c r="AC1000" s="233"/>
      <c r="AD1000" s="233"/>
      <c r="AE1000" s="233"/>
      <c r="AF1000" s="233"/>
      <c r="AG1000" s="241"/>
      <c r="AH1000" s="150"/>
    </row>
    <row r="1001" spans="1:34" ht="25.7" customHeight="1">
      <c r="A1001" s="133"/>
      <c r="B1001" s="903"/>
      <c r="C1001" s="227" t="s">
        <v>4171</v>
      </c>
      <c r="D1001" s="227" t="s">
        <v>22736</v>
      </c>
      <c r="E1001" s="227" t="s">
        <v>22737</v>
      </c>
      <c r="F1001" s="227" t="s">
        <v>4171</v>
      </c>
      <c r="G1001" s="227"/>
      <c r="H1001" s="227" t="s">
        <v>4171</v>
      </c>
      <c r="I1001" s="233"/>
      <c r="J1001" s="233"/>
      <c r="K1001" s="228">
        <v>2550</v>
      </c>
      <c r="L1001" s="228">
        <v>392</v>
      </c>
      <c r="M1001" s="244">
        <v>392</v>
      </c>
      <c r="N1001" s="233"/>
      <c r="O1001" s="301"/>
      <c r="P1001" s="233"/>
      <c r="Q1001" s="228">
        <v>567</v>
      </c>
      <c r="R1001" s="228">
        <v>567</v>
      </c>
      <c r="S1001" s="228" t="s">
        <v>4462</v>
      </c>
      <c r="T1001" s="228">
        <v>1</v>
      </c>
      <c r="U1001" s="228" t="s">
        <v>296</v>
      </c>
      <c r="V1001" s="241">
        <v>2003</v>
      </c>
      <c r="W1001" s="228"/>
      <c r="X1001" s="233"/>
      <c r="Y1001" s="233"/>
      <c r="Z1001" s="233"/>
      <c r="AA1001" s="227"/>
      <c r="AB1001" s="233"/>
      <c r="AC1001" s="233"/>
      <c r="AD1001" s="233"/>
      <c r="AE1001" s="233"/>
      <c r="AF1001" s="233"/>
      <c r="AG1001" s="241"/>
      <c r="AH1001" s="150"/>
    </row>
    <row r="1002" spans="1:34" ht="25.7" customHeight="1">
      <c r="A1002" s="133"/>
      <c r="B1002" s="903"/>
      <c r="C1002" s="227" t="s">
        <v>4171</v>
      </c>
      <c r="D1002" s="227" t="s">
        <v>22738</v>
      </c>
      <c r="E1002" s="227" t="s">
        <v>22739</v>
      </c>
      <c r="F1002" s="227" t="s">
        <v>4171</v>
      </c>
      <c r="G1002" s="227"/>
      <c r="H1002" s="227" t="s">
        <v>4171</v>
      </c>
      <c r="I1002" s="233"/>
      <c r="J1002" s="233"/>
      <c r="K1002" s="228">
        <v>1085</v>
      </c>
      <c r="L1002" s="228">
        <v>501</v>
      </c>
      <c r="M1002" s="244">
        <v>496.83</v>
      </c>
      <c r="N1002" s="233"/>
      <c r="O1002" s="301"/>
      <c r="P1002" s="233"/>
      <c r="Q1002" s="228">
        <v>567</v>
      </c>
      <c r="R1002" s="228">
        <v>567</v>
      </c>
      <c r="S1002" s="228" t="s">
        <v>4462</v>
      </c>
      <c r="T1002" s="228">
        <v>1</v>
      </c>
      <c r="U1002" s="228" t="s">
        <v>296</v>
      </c>
      <c r="V1002" s="241">
        <v>2003</v>
      </c>
      <c r="W1002" s="228"/>
      <c r="X1002" s="233"/>
      <c r="Y1002" s="233"/>
      <c r="Z1002" s="233"/>
      <c r="AA1002" s="227"/>
      <c r="AB1002" s="233"/>
      <c r="AC1002" s="233"/>
      <c r="AD1002" s="233"/>
      <c r="AE1002" s="233"/>
      <c r="AF1002" s="233"/>
      <c r="AG1002" s="241"/>
      <c r="AH1002" s="150"/>
    </row>
    <row r="1003" spans="1:34" ht="25.7" customHeight="1">
      <c r="A1003" s="133"/>
      <c r="B1003" s="903"/>
      <c r="C1003" s="227" t="s">
        <v>4171</v>
      </c>
      <c r="D1003" s="227" t="s">
        <v>22732</v>
      </c>
      <c r="E1003" s="227" t="s">
        <v>22740</v>
      </c>
      <c r="F1003" s="227" t="s">
        <v>4171</v>
      </c>
      <c r="G1003" s="227"/>
      <c r="H1003" s="227" t="s">
        <v>4171</v>
      </c>
      <c r="I1003" s="233"/>
      <c r="J1003" s="233"/>
      <c r="K1003" s="228">
        <v>18053</v>
      </c>
      <c r="L1003" s="228">
        <v>617</v>
      </c>
      <c r="M1003" s="244">
        <v>586</v>
      </c>
      <c r="N1003" s="233"/>
      <c r="O1003" s="301"/>
      <c r="P1003" s="233"/>
      <c r="Q1003" s="228">
        <v>567</v>
      </c>
      <c r="R1003" s="228">
        <v>567</v>
      </c>
      <c r="S1003" s="228" t="s">
        <v>4462</v>
      </c>
      <c r="T1003" s="228">
        <v>1</v>
      </c>
      <c r="U1003" s="228" t="s">
        <v>296</v>
      </c>
      <c r="V1003" s="241">
        <v>2005</v>
      </c>
      <c r="W1003" s="228"/>
      <c r="X1003" s="233"/>
      <c r="Y1003" s="233"/>
      <c r="Z1003" s="233"/>
      <c r="AA1003" s="227"/>
      <c r="AB1003" s="233"/>
      <c r="AC1003" s="233"/>
      <c r="AD1003" s="233"/>
      <c r="AE1003" s="233"/>
      <c r="AF1003" s="233"/>
      <c r="AG1003" s="241"/>
      <c r="AH1003" s="150"/>
    </row>
    <row r="1004" spans="1:34" ht="25.7" customHeight="1">
      <c r="A1004" s="133"/>
      <c r="B1004" s="903"/>
      <c r="C1004" s="227" t="s">
        <v>4171</v>
      </c>
      <c r="D1004" s="227" t="s">
        <v>22741</v>
      </c>
      <c r="E1004" s="227" t="s">
        <v>22742</v>
      </c>
      <c r="F1004" s="227" t="s">
        <v>4171</v>
      </c>
      <c r="G1004" s="227"/>
      <c r="H1004" s="227" t="s">
        <v>4171</v>
      </c>
      <c r="I1004" s="233"/>
      <c r="J1004" s="233"/>
      <c r="K1004" s="228">
        <v>1201</v>
      </c>
      <c r="L1004" s="228">
        <v>475</v>
      </c>
      <c r="M1004" s="244">
        <v>475</v>
      </c>
      <c r="N1004" s="233"/>
      <c r="O1004" s="301"/>
      <c r="P1004" s="233"/>
      <c r="Q1004" s="228">
        <v>475</v>
      </c>
      <c r="R1004" s="228">
        <v>475</v>
      </c>
      <c r="S1004" s="228" t="s">
        <v>4435</v>
      </c>
      <c r="T1004" s="228">
        <v>1</v>
      </c>
      <c r="U1004" s="228" t="s">
        <v>296</v>
      </c>
      <c r="V1004" s="241">
        <v>2009</v>
      </c>
      <c r="W1004" s="228"/>
      <c r="X1004" s="233"/>
      <c r="Y1004" s="233"/>
      <c r="Z1004" s="233"/>
      <c r="AA1004" s="227"/>
      <c r="AB1004" s="233"/>
      <c r="AC1004" s="233"/>
      <c r="AD1004" s="233"/>
      <c r="AE1004" s="233"/>
      <c r="AF1004" s="233"/>
      <c r="AG1004" s="241"/>
      <c r="AH1004" s="150"/>
    </row>
    <row r="1005" spans="1:34" ht="25.7" customHeight="1">
      <c r="A1005" s="133"/>
      <c r="B1005" s="903"/>
      <c r="C1005" s="227" t="s">
        <v>4171</v>
      </c>
      <c r="D1005" s="227" t="s">
        <v>22743</v>
      </c>
      <c r="E1005" s="241" t="s">
        <v>22744</v>
      </c>
      <c r="F1005" s="227" t="s">
        <v>4171</v>
      </c>
      <c r="G1005" s="241"/>
      <c r="H1005" s="227" t="s">
        <v>4171</v>
      </c>
      <c r="I1005" s="241"/>
      <c r="J1005" s="241"/>
      <c r="K1005" s="244">
        <v>1957</v>
      </c>
      <c r="L1005" s="244">
        <v>490</v>
      </c>
      <c r="M1005" s="244">
        <v>490</v>
      </c>
      <c r="N1005" s="241"/>
      <c r="O1005" s="241"/>
      <c r="P1005" s="241"/>
      <c r="Q1005" s="244">
        <v>980</v>
      </c>
      <c r="R1005" s="244">
        <v>490</v>
      </c>
      <c r="S1005" s="228" t="s">
        <v>4435</v>
      </c>
      <c r="T1005" s="228">
        <v>2</v>
      </c>
      <c r="U1005" s="228" t="s">
        <v>296</v>
      </c>
      <c r="V1005" s="241">
        <v>2009</v>
      </c>
      <c r="W1005" s="228"/>
      <c r="X1005" s="233"/>
      <c r="Y1005" s="233"/>
      <c r="Z1005" s="233"/>
      <c r="AA1005" s="227"/>
      <c r="AB1005" s="233"/>
      <c r="AC1005" s="233"/>
      <c r="AD1005" s="233"/>
      <c r="AE1005" s="233"/>
      <c r="AF1005" s="233"/>
      <c r="AG1005" s="241"/>
      <c r="AH1005" s="150"/>
    </row>
    <row r="1006" spans="1:34" ht="25.7" customHeight="1">
      <c r="A1006" s="133"/>
      <c r="B1006" s="903"/>
      <c r="C1006" s="227" t="s">
        <v>4171</v>
      </c>
      <c r="D1006" s="227" t="s">
        <v>22745</v>
      </c>
      <c r="E1006" s="241" t="s">
        <v>22746</v>
      </c>
      <c r="F1006" s="227" t="s">
        <v>4171</v>
      </c>
      <c r="G1006" s="241"/>
      <c r="H1006" s="227" t="s">
        <v>4171</v>
      </c>
      <c r="I1006" s="241"/>
      <c r="J1006" s="241"/>
      <c r="K1006" s="244">
        <v>2119</v>
      </c>
      <c r="L1006" s="244">
        <v>499.35</v>
      </c>
      <c r="M1006" s="244">
        <v>499.35</v>
      </c>
      <c r="N1006" s="241"/>
      <c r="O1006" s="241"/>
      <c r="P1006" s="241"/>
      <c r="Q1006" s="244">
        <v>452.2</v>
      </c>
      <c r="R1006" s="244">
        <v>452.2</v>
      </c>
      <c r="S1006" s="228" t="s">
        <v>4464</v>
      </c>
      <c r="T1006" s="228">
        <v>1</v>
      </c>
      <c r="U1006" s="228" t="s">
        <v>296</v>
      </c>
      <c r="V1006" s="241">
        <v>2003</v>
      </c>
      <c r="W1006" s="228"/>
      <c r="X1006" s="233"/>
      <c r="Y1006" s="233"/>
      <c r="Z1006" s="233"/>
      <c r="AA1006" s="227"/>
      <c r="AB1006" s="233"/>
      <c r="AC1006" s="233"/>
      <c r="AD1006" s="233"/>
      <c r="AE1006" s="233"/>
      <c r="AF1006" s="233"/>
      <c r="AG1006" s="241"/>
      <c r="AH1006" s="150"/>
    </row>
    <row r="1007" spans="1:34" s="1487" customFormat="1" ht="25.7" customHeight="1">
      <c r="A1007" s="1417"/>
      <c r="B1007" s="904" t="s">
        <v>90</v>
      </c>
      <c r="C1007" s="314" t="s">
        <v>55</v>
      </c>
      <c r="D1007" s="314"/>
      <c r="E1007" s="315">
        <f>COUNTA(E1008:E1250)</f>
        <v>243</v>
      </c>
      <c r="F1007" s="349"/>
      <c r="G1007" s="349"/>
      <c r="H1007" s="349"/>
      <c r="I1007" s="349"/>
      <c r="J1007" s="349"/>
      <c r="K1007" s="318">
        <f t="shared" ref="K1007:P1007" si="20">SUM(K1008:K1250)</f>
        <v>1072635.5</v>
      </c>
      <c r="L1007" s="318">
        <f t="shared" si="20"/>
        <v>120463.93000000001</v>
      </c>
      <c r="M1007" s="318">
        <f t="shared" si="20"/>
        <v>124392.15999999996</v>
      </c>
      <c r="N1007" s="318">
        <f t="shared" si="20"/>
        <v>13161</v>
      </c>
      <c r="O1007" s="318">
        <f t="shared" si="20"/>
        <v>13176</v>
      </c>
      <c r="P1007" s="318">
        <f t="shared" si="20"/>
        <v>2889</v>
      </c>
      <c r="Q1007" s="318"/>
      <c r="R1007" s="318"/>
      <c r="S1007" s="318"/>
      <c r="T1007" s="318">
        <f>SUM(T1008:T1250)</f>
        <v>301</v>
      </c>
      <c r="U1007" s="318"/>
      <c r="V1007" s="381"/>
      <c r="W1007" s="349"/>
      <c r="X1007" s="349"/>
      <c r="Y1007" s="349"/>
      <c r="Z1007" s="349"/>
      <c r="AA1007" s="314"/>
      <c r="AB1007" s="349"/>
      <c r="AC1007" s="349"/>
      <c r="AD1007" s="349"/>
      <c r="AE1007" s="349"/>
      <c r="AF1007" s="349"/>
      <c r="AG1007" s="380"/>
      <c r="AH1007" s="1308"/>
    </row>
    <row r="1008" spans="1:34" ht="25.7" customHeight="1">
      <c r="A1008" s="133"/>
      <c r="B1008" s="903"/>
      <c r="C1008" s="227" t="s">
        <v>1715</v>
      </c>
      <c r="D1008" s="227" t="s">
        <v>23127</v>
      </c>
      <c r="E1008" s="227" t="s">
        <v>9375</v>
      </c>
      <c r="F1008" s="227" t="s">
        <v>1715</v>
      </c>
      <c r="G1008" s="227"/>
      <c r="H1008" s="227" t="s">
        <v>12011</v>
      </c>
      <c r="I1008" s="233"/>
      <c r="J1008" s="233"/>
      <c r="K1008" s="228">
        <v>8644</v>
      </c>
      <c r="L1008" s="228">
        <v>500</v>
      </c>
      <c r="M1008" s="244">
        <v>499.85</v>
      </c>
      <c r="N1008" s="233"/>
      <c r="O1008" s="301"/>
      <c r="P1008" s="233"/>
      <c r="Q1008" s="228">
        <v>500</v>
      </c>
      <c r="R1008" s="228">
        <v>500</v>
      </c>
      <c r="S1008" s="228" t="s">
        <v>9376</v>
      </c>
      <c r="T1008" s="228">
        <v>1</v>
      </c>
      <c r="U1008" s="228" t="s">
        <v>296</v>
      </c>
      <c r="V1008" s="227">
        <v>2016</v>
      </c>
      <c r="W1008" s="227"/>
      <c r="X1008" s="228"/>
      <c r="Y1008" s="233"/>
      <c r="Z1008" s="233"/>
      <c r="AA1008" s="233"/>
      <c r="AB1008" s="227"/>
      <c r="AC1008" s="228"/>
      <c r="AD1008" s="233"/>
      <c r="AE1008" s="227"/>
      <c r="AF1008" s="228"/>
      <c r="AG1008" s="233"/>
      <c r="AH1008" s="150"/>
    </row>
    <row r="1009" spans="1:34" ht="25.7" customHeight="1">
      <c r="A1009" s="133"/>
      <c r="B1009" s="903"/>
      <c r="C1009" s="227" t="s">
        <v>1715</v>
      </c>
      <c r="D1009" s="227" t="s">
        <v>23128</v>
      </c>
      <c r="E1009" s="227" t="s">
        <v>4706</v>
      </c>
      <c r="F1009" s="227" t="s">
        <v>1715</v>
      </c>
      <c r="G1009" s="227"/>
      <c r="H1009" s="227" t="s">
        <v>12011</v>
      </c>
      <c r="I1009" s="233"/>
      <c r="J1009" s="233"/>
      <c r="K1009" s="228">
        <v>1139</v>
      </c>
      <c r="L1009" s="228">
        <v>316</v>
      </c>
      <c r="M1009" s="244">
        <v>316</v>
      </c>
      <c r="N1009" s="233"/>
      <c r="O1009" s="301"/>
      <c r="P1009" s="233"/>
      <c r="Q1009" s="228">
        <v>316</v>
      </c>
      <c r="R1009" s="228">
        <v>316</v>
      </c>
      <c r="S1009" s="228" t="s">
        <v>1747</v>
      </c>
      <c r="T1009" s="228">
        <v>1</v>
      </c>
      <c r="U1009" s="228" t="s">
        <v>296</v>
      </c>
      <c r="V1009" s="227">
        <v>2004</v>
      </c>
      <c r="W1009" s="227"/>
      <c r="X1009" s="228"/>
      <c r="Y1009" s="233"/>
      <c r="Z1009" s="233"/>
      <c r="AA1009" s="233"/>
      <c r="AB1009" s="227"/>
      <c r="AC1009" s="228"/>
      <c r="AD1009" s="233"/>
      <c r="AE1009" s="227"/>
      <c r="AF1009" s="228"/>
      <c r="AG1009" s="233"/>
      <c r="AH1009" s="150"/>
    </row>
    <row r="1010" spans="1:34" ht="25.7" customHeight="1">
      <c r="A1010" s="133"/>
      <c r="B1010" s="903"/>
      <c r="C1010" s="227" t="s">
        <v>1715</v>
      </c>
      <c r="D1010" s="227" t="s">
        <v>23129</v>
      </c>
      <c r="E1010" s="227" t="s">
        <v>4707</v>
      </c>
      <c r="F1010" s="227" t="s">
        <v>1715</v>
      </c>
      <c r="G1010" s="227"/>
      <c r="H1010" s="227" t="s">
        <v>12011</v>
      </c>
      <c r="I1010" s="233"/>
      <c r="J1010" s="233"/>
      <c r="K1010" s="228">
        <v>2902</v>
      </c>
      <c r="L1010" s="228">
        <v>429</v>
      </c>
      <c r="M1010" s="244">
        <v>429</v>
      </c>
      <c r="N1010" s="233"/>
      <c r="O1010" s="301"/>
      <c r="P1010" s="233"/>
      <c r="Q1010" s="228">
        <v>429</v>
      </c>
      <c r="R1010" s="228">
        <v>429</v>
      </c>
      <c r="S1010" s="228" t="s">
        <v>4708</v>
      </c>
      <c r="T1010" s="228">
        <v>1</v>
      </c>
      <c r="U1010" s="228" t="s">
        <v>296</v>
      </c>
      <c r="V1010" s="227">
        <v>2004</v>
      </c>
      <c r="W1010" s="227"/>
      <c r="X1010" s="228"/>
      <c r="Y1010" s="233"/>
      <c r="Z1010" s="233"/>
      <c r="AA1010" s="233"/>
      <c r="AB1010" s="227"/>
      <c r="AC1010" s="228"/>
      <c r="AD1010" s="233"/>
      <c r="AE1010" s="227"/>
      <c r="AF1010" s="228"/>
      <c r="AG1010" s="233"/>
      <c r="AH1010" s="150"/>
    </row>
    <row r="1011" spans="1:34" ht="25.7" customHeight="1">
      <c r="A1011" s="133"/>
      <c r="B1011" s="903"/>
      <c r="C1011" s="227" t="s">
        <v>1715</v>
      </c>
      <c r="D1011" s="227" t="s">
        <v>23130</v>
      </c>
      <c r="E1011" s="227" t="s">
        <v>4709</v>
      </c>
      <c r="F1011" s="227" t="s">
        <v>1715</v>
      </c>
      <c r="G1011" s="227"/>
      <c r="H1011" s="227" t="s">
        <v>12011</v>
      </c>
      <c r="I1011" s="233"/>
      <c r="J1011" s="233"/>
      <c r="K1011" s="228">
        <v>911</v>
      </c>
      <c r="L1011" s="228">
        <v>456</v>
      </c>
      <c r="M1011" s="244">
        <v>456</v>
      </c>
      <c r="N1011" s="233"/>
      <c r="O1011" s="301"/>
      <c r="P1011" s="233"/>
      <c r="Q1011" s="228">
        <v>456</v>
      </c>
      <c r="R1011" s="228">
        <v>456</v>
      </c>
      <c r="S1011" s="228" t="s">
        <v>1717</v>
      </c>
      <c r="T1011" s="228">
        <v>1</v>
      </c>
      <c r="U1011" s="228" t="s">
        <v>296</v>
      </c>
      <c r="V1011" s="227">
        <v>2003</v>
      </c>
      <c r="W1011" s="227"/>
      <c r="X1011" s="228"/>
      <c r="Y1011" s="233"/>
      <c r="Z1011" s="233"/>
      <c r="AA1011" s="233"/>
      <c r="AB1011" s="227"/>
      <c r="AC1011" s="228"/>
      <c r="AD1011" s="233"/>
      <c r="AE1011" s="227"/>
      <c r="AF1011" s="228"/>
      <c r="AG1011" s="233"/>
      <c r="AH1011" s="150"/>
    </row>
    <row r="1012" spans="1:34" ht="25.7" customHeight="1">
      <c r="A1012" s="133"/>
      <c r="B1012" s="903"/>
      <c r="C1012" s="227" t="s">
        <v>1715</v>
      </c>
      <c r="D1012" s="227" t="s">
        <v>23131</v>
      </c>
      <c r="E1012" s="227" t="s">
        <v>4710</v>
      </c>
      <c r="F1012" s="227" t="s">
        <v>1715</v>
      </c>
      <c r="G1012" s="227"/>
      <c r="H1012" s="227" t="s">
        <v>12011</v>
      </c>
      <c r="I1012" s="233"/>
      <c r="J1012" s="233"/>
      <c r="K1012" s="228">
        <v>2819</v>
      </c>
      <c r="L1012" s="228">
        <v>462</v>
      </c>
      <c r="M1012" s="244">
        <v>462</v>
      </c>
      <c r="N1012" s="233"/>
      <c r="O1012" s="301"/>
      <c r="P1012" s="233"/>
      <c r="Q1012" s="228">
        <v>462</v>
      </c>
      <c r="R1012" s="228">
        <v>462</v>
      </c>
      <c r="S1012" s="228" t="s">
        <v>1717</v>
      </c>
      <c r="T1012" s="228">
        <v>1</v>
      </c>
      <c r="U1012" s="228" t="s">
        <v>296</v>
      </c>
      <c r="V1012" s="227">
        <v>2003</v>
      </c>
      <c r="W1012" s="227"/>
      <c r="X1012" s="228"/>
      <c r="Y1012" s="233"/>
      <c r="Z1012" s="233"/>
      <c r="AA1012" s="233"/>
      <c r="AB1012" s="227"/>
      <c r="AC1012" s="228"/>
      <c r="AD1012" s="233"/>
      <c r="AE1012" s="227"/>
      <c r="AF1012" s="228"/>
      <c r="AG1012" s="233"/>
      <c r="AH1012" s="150"/>
    </row>
    <row r="1013" spans="1:34" ht="25.7" customHeight="1">
      <c r="A1013" s="133"/>
      <c r="B1013" s="903"/>
      <c r="C1013" s="227" t="s">
        <v>1715</v>
      </c>
      <c r="D1013" s="227" t="s">
        <v>23132</v>
      </c>
      <c r="E1013" s="227" t="s">
        <v>4711</v>
      </c>
      <c r="F1013" s="227" t="s">
        <v>1715</v>
      </c>
      <c r="G1013" s="227"/>
      <c r="H1013" s="227" t="s">
        <v>12011</v>
      </c>
      <c r="I1013" s="233"/>
      <c r="J1013" s="233"/>
      <c r="K1013" s="228">
        <v>874</v>
      </c>
      <c r="L1013" s="228">
        <v>462</v>
      </c>
      <c r="M1013" s="244">
        <v>462</v>
      </c>
      <c r="N1013" s="233"/>
      <c r="O1013" s="301"/>
      <c r="P1013" s="233"/>
      <c r="Q1013" s="228">
        <v>462</v>
      </c>
      <c r="R1013" s="228">
        <v>462</v>
      </c>
      <c r="S1013" s="228" t="s">
        <v>1717</v>
      </c>
      <c r="T1013" s="228">
        <v>1</v>
      </c>
      <c r="U1013" s="228" t="s">
        <v>296</v>
      </c>
      <c r="V1013" s="227">
        <v>2001</v>
      </c>
      <c r="W1013" s="227"/>
      <c r="X1013" s="228"/>
      <c r="Y1013" s="233"/>
      <c r="Z1013" s="233"/>
      <c r="AA1013" s="233"/>
      <c r="AB1013" s="227"/>
      <c r="AC1013" s="228"/>
      <c r="AD1013" s="233"/>
      <c r="AE1013" s="227"/>
      <c r="AF1013" s="228"/>
      <c r="AG1013" s="233"/>
      <c r="AH1013" s="150"/>
    </row>
    <row r="1014" spans="1:34" ht="25.7" customHeight="1">
      <c r="A1014" s="133"/>
      <c r="B1014" s="903"/>
      <c r="C1014" s="227" t="s">
        <v>1715</v>
      </c>
      <c r="D1014" s="227" t="s">
        <v>23133</v>
      </c>
      <c r="E1014" s="227" t="s">
        <v>4712</v>
      </c>
      <c r="F1014" s="227" t="s">
        <v>1715</v>
      </c>
      <c r="G1014" s="227"/>
      <c r="H1014" s="227" t="s">
        <v>12011</v>
      </c>
      <c r="I1014" s="233"/>
      <c r="J1014" s="233"/>
      <c r="K1014" s="228">
        <v>458</v>
      </c>
      <c r="L1014" s="228">
        <v>458</v>
      </c>
      <c r="M1014" s="244">
        <v>458</v>
      </c>
      <c r="N1014" s="233"/>
      <c r="O1014" s="301"/>
      <c r="P1014" s="233"/>
      <c r="Q1014" s="228">
        <v>458</v>
      </c>
      <c r="R1014" s="228">
        <v>458</v>
      </c>
      <c r="S1014" s="228" t="s">
        <v>1717</v>
      </c>
      <c r="T1014" s="228">
        <v>1</v>
      </c>
      <c r="U1014" s="228" t="s">
        <v>296</v>
      </c>
      <c r="V1014" s="227">
        <v>2001</v>
      </c>
      <c r="W1014" s="227"/>
      <c r="X1014" s="228"/>
      <c r="Y1014" s="233"/>
      <c r="Z1014" s="233"/>
      <c r="AA1014" s="233"/>
      <c r="AB1014" s="227"/>
      <c r="AC1014" s="228"/>
      <c r="AD1014" s="233"/>
      <c r="AE1014" s="227"/>
      <c r="AF1014" s="228"/>
      <c r="AG1014" s="233"/>
      <c r="AH1014" s="150"/>
    </row>
    <row r="1015" spans="1:34" ht="25.7" customHeight="1">
      <c r="A1015" s="133"/>
      <c r="B1015" s="903"/>
      <c r="C1015" s="227" t="s">
        <v>1715</v>
      </c>
      <c r="D1015" s="227" t="s">
        <v>23134</v>
      </c>
      <c r="E1015" s="227" t="s">
        <v>4713</v>
      </c>
      <c r="F1015" s="227" t="s">
        <v>1715</v>
      </c>
      <c r="G1015" s="227"/>
      <c r="H1015" s="227" t="s">
        <v>12011</v>
      </c>
      <c r="I1015" s="233"/>
      <c r="J1015" s="233"/>
      <c r="K1015" s="228">
        <v>1035</v>
      </c>
      <c r="L1015" s="228">
        <v>322</v>
      </c>
      <c r="M1015" s="244">
        <v>322</v>
      </c>
      <c r="N1015" s="233"/>
      <c r="O1015" s="301"/>
      <c r="P1015" s="233"/>
      <c r="Q1015" s="228">
        <v>322</v>
      </c>
      <c r="R1015" s="228">
        <v>322</v>
      </c>
      <c r="S1015" s="228" t="s">
        <v>1747</v>
      </c>
      <c r="T1015" s="228">
        <v>1</v>
      </c>
      <c r="U1015" s="228" t="s">
        <v>296</v>
      </c>
      <c r="V1015" s="227">
        <v>2004</v>
      </c>
      <c r="W1015" s="227"/>
      <c r="X1015" s="228"/>
      <c r="Y1015" s="233"/>
      <c r="Z1015" s="233"/>
      <c r="AA1015" s="233"/>
      <c r="AB1015" s="227"/>
      <c r="AC1015" s="228"/>
      <c r="AD1015" s="233"/>
      <c r="AE1015" s="227"/>
      <c r="AF1015" s="228"/>
      <c r="AG1015" s="233"/>
      <c r="AH1015" s="150"/>
    </row>
    <row r="1016" spans="1:34" ht="25.7" customHeight="1">
      <c r="A1016" s="133"/>
      <c r="B1016" s="903"/>
      <c r="C1016" s="227" t="s">
        <v>1715</v>
      </c>
      <c r="D1016" s="227" t="s">
        <v>23135</v>
      </c>
      <c r="E1016" s="227" t="s">
        <v>4714</v>
      </c>
      <c r="F1016" s="227" t="s">
        <v>1715</v>
      </c>
      <c r="G1016" s="227"/>
      <c r="H1016" s="227" t="s">
        <v>12011</v>
      </c>
      <c r="I1016" s="233"/>
      <c r="J1016" s="233"/>
      <c r="K1016" s="228">
        <v>642</v>
      </c>
      <c r="L1016" s="228">
        <v>384</v>
      </c>
      <c r="M1016" s="244">
        <v>384</v>
      </c>
      <c r="N1016" s="233"/>
      <c r="O1016" s="301"/>
      <c r="P1016" s="233"/>
      <c r="Q1016" s="228">
        <v>384</v>
      </c>
      <c r="R1016" s="228">
        <v>384</v>
      </c>
      <c r="S1016" s="228" t="s">
        <v>1747</v>
      </c>
      <c r="T1016" s="228">
        <v>1</v>
      </c>
      <c r="U1016" s="228" t="s">
        <v>296</v>
      </c>
      <c r="V1016" s="227">
        <v>2002</v>
      </c>
      <c r="W1016" s="227"/>
      <c r="X1016" s="228"/>
      <c r="Y1016" s="233"/>
      <c r="Z1016" s="233"/>
      <c r="AA1016" s="233"/>
      <c r="AB1016" s="227"/>
      <c r="AC1016" s="228"/>
      <c r="AD1016" s="233"/>
      <c r="AE1016" s="227"/>
      <c r="AF1016" s="228"/>
      <c r="AG1016" s="233"/>
      <c r="AH1016" s="150"/>
    </row>
    <row r="1017" spans="1:34" ht="25.7" customHeight="1">
      <c r="A1017" s="133"/>
      <c r="B1017" s="903"/>
      <c r="C1017" s="227" t="s">
        <v>1715</v>
      </c>
      <c r="D1017" s="227" t="s">
        <v>23136</v>
      </c>
      <c r="E1017" s="227" t="s">
        <v>4715</v>
      </c>
      <c r="F1017" s="227" t="s">
        <v>1715</v>
      </c>
      <c r="G1017" s="227"/>
      <c r="H1017" s="227" t="s">
        <v>12011</v>
      </c>
      <c r="I1017" s="233"/>
      <c r="J1017" s="233"/>
      <c r="K1017" s="228">
        <v>10000</v>
      </c>
      <c r="L1017" s="228">
        <v>476.6</v>
      </c>
      <c r="M1017" s="244">
        <v>474.03</v>
      </c>
      <c r="N1017" s="233"/>
      <c r="O1017" s="301"/>
      <c r="P1017" s="233"/>
      <c r="Q1017" s="228">
        <v>456</v>
      </c>
      <c r="R1017" s="228">
        <v>456</v>
      </c>
      <c r="S1017" s="228" t="s">
        <v>1717</v>
      </c>
      <c r="T1017" s="228">
        <v>1</v>
      </c>
      <c r="U1017" s="228" t="s">
        <v>296</v>
      </c>
      <c r="V1017" s="227">
        <v>2009</v>
      </c>
      <c r="W1017" s="227"/>
      <c r="X1017" s="228"/>
      <c r="Y1017" s="233"/>
      <c r="Z1017" s="233"/>
      <c r="AA1017" s="233"/>
      <c r="AB1017" s="227"/>
      <c r="AC1017" s="228"/>
      <c r="AD1017" s="233"/>
      <c r="AE1017" s="227"/>
      <c r="AF1017" s="228"/>
      <c r="AG1017" s="233"/>
      <c r="AH1017" s="150"/>
    </row>
    <row r="1018" spans="1:34" ht="25.7" customHeight="1">
      <c r="A1018" s="133"/>
      <c r="B1018" s="903"/>
      <c r="C1018" s="227" t="s">
        <v>1715</v>
      </c>
      <c r="D1018" s="227" t="s">
        <v>23137</v>
      </c>
      <c r="E1018" s="227" t="s">
        <v>12035</v>
      </c>
      <c r="F1018" s="227" t="s">
        <v>1715</v>
      </c>
      <c r="G1018" s="227"/>
      <c r="H1018" s="227" t="s">
        <v>12011</v>
      </c>
      <c r="I1018" s="233"/>
      <c r="J1018" s="233"/>
      <c r="K1018" s="228">
        <v>2402</v>
      </c>
      <c r="L1018" s="228">
        <v>500</v>
      </c>
      <c r="M1018" s="244">
        <v>500</v>
      </c>
      <c r="N1018" s="233"/>
      <c r="O1018" s="301"/>
      <c r="P1018" s="233"/>
      <c r="Q1018" s="228">
        <v>456</v>
      </c>
      <c r="R1018" s="228">
        <v>456</v>
      </c>
      <c r="S1018" s="228" t="s">
        <v>1717</v>
      </c>
      <c r="T1018" s="228">
        <v>1</v>
      </c>
      <c r="U1018" s="228" t="s">
        <v>296</v>
      </c>
      <c r="V1018" s="227">
        <v>2004</v>
      </c>
      <c r="W1018" s="227"/>
      <c r="X1018" s="228"/>
      <c r="Y1018" s="233"/>
      <c r="Z1018" s="233"/>
      <c r="AA1018" s="233"/>
      <c r="AB1018" s="227"/>
      <c r="AC1018" s="228"/>
      <c r="AD1018" s="233"/>
      <c r="AE1018" s="227"/>
      <c r="AF1018" s="228"/>
      <c r="AG1018" s="233"/>
      <c r="AH1018" s="150"/>
    </row>
    <row r="1019" spans="1:34" ht="25.7" customHeight="1">
      <c r="A1019" s="133"/>
      <c r="B1019" s="903"/>
      <c r="C1019" s="227" t="s">
        <v>1715</v>
      </c>
      <c r="D1019" s="227" t="s">
        <v>23082</v>
      </c>
      <c r="E1019" s="227" t="s">
        <v>4717</v>
      </c>
      <c r="F1019" s="227" t="s">
        <v>1715</v>
      </c>
      <c r="G1019" s="227"/>
      <c r="H1019" s="227" t="s">
        <v>12011</v>
      </c>
      <c r="I1019" s="233"/>
      <c r="J1019" s="233"/>
      <c r="K1019" s="228">
        <v>7121</v>
      </c>
      <c r="L1019" s="228">
        <v>456</v>
      </c>
      <c r="M1019" s="244">
        <v>456</v>
      </c>
      <c r="N1019" s="233"/>
      <c r="O1019" s="301"/>
      <c r="P1019" s="233"/>
      <c r="Q1019" s="228">
        <v>456</v>
      </c>
      <c r="R1019" s="228">
        <v>456</v>
      </c>
      <c r="S1019" s="228" t="s">
        <v>1717</v>
      </c>
      <c r="T1019" s="228">
        <v>1</v>
      </c>
      <c r="U1019" s="228" t="s">
        <v>296</v>
      </c>
      <c r="V1019" s="227">
        <v>2006</v>
      </c>
      <c r="W1019" s="227"/>
      <c r="X1019" s="228"/>
      <c r="Y1019" s="233"/>
      <c r="Z1019" s="233"/>
      <c r="AA1019" s="233"/>
      <c r="AB1019" s="227"/>
      <c r="AC1019" s="228"/>
      <c r="AD1019" s="233"/>
      <c r="AE1019" s="227"/>
      <c r="AF1019" s="228"/>
      <c r="AG1019" s="233"/>
      <c r="AH1019" s="150"/>
    </row>
    <row r="1020" spans="1:34" ht="25.7" customHeight="1">
      <c r="A1020" s="133"/>
      <c r="B1020" s="903"/>
      <c r="C1020" s="227" t="s">
        <v>1715</v>
      </c>
      <c r="D1020" s="227" t="s">
        <v>23138</v>
      </c>
      <c r="E1020" s="227" t="s">
        <v>4718</v>
      </c>
      <c r="F1020" s="227" t="s">
        <v>1715</v>
      </c>
      <c r="G1020" s="227"/>
      <c r="H1020" s="227" t="s">
        <v>12011</v>
      </c>
      <c r="I1020" s="233"/>
      <c r="J1020" s="233"/>
      <c r="K1020" s="228">
        <v>499</v>
      </c>
      <c r="L1020" s="228">
        <v>456</v>
      </c>
      <c r="M1020" s="244">
        <v>456</v>
      </c>
      <c r="N1020" s="233"/>
      <c r="O1020" s="301"/>
      <c r="P1020" s="233"/>
      <c r="Q1020" s="228">
        <v>456</v>
      </c>
      <c r="R1020" s="228">
        <v>456</v>
      </c>
      <c r="S1020" s="228" t="s">
        <v>1717</v>
      </c>
      <c r="T1020" s="228">
        <v>1</v>
      </c>
      <c r="U1020" s="228" t="s">
        <v>296</v>
      </c>
      <c r="V1020" s="227">
        <v>2009</v>
      </c>
      <c r="W1020" s="227"/>
      <c r="X1020" s="228"/>
      <c r="Y1020" s="233"/>
      <c r="Z1020" s="233"/>
      <c r="AA1020" s="233"/>
      <c r="AB1020" s="227"/>
      <c r="AC1020" s="228"/>
      <c r="AD1020" s="233"/>
      <c r="AE1020" s="227"/>
      <c r="AF1020" s="228"/>
      <c r="AG1020" s="233"/>
      <c r="AH1020" s="150"/>
    </row>
    <row r="1021" spans="1:34" ht="25.7" customHeight="1">
      <c r="A1021" s="133"/>
      <c r="B1021" s="903"/>
      <c r="C1021" s="227" t="s">
        <v>1715</v>
      </c>
      <c r="D1021" s="227" t="s">
        <v>23139</v>
      </c>
      <c r="E1021" s="227" t="s">
        <v>12036</v>
      </c>
      <c r="F1021" s="227" t="s">
        <v>1715</v>
      </c>
      <c r="G1021" s="227"/>
      <c r="H1021" s="227" t="s">
        <v>12011</v>
      </c>
      <c r="I1021" s="233"/>
      <c r="J1021" s="233"/>
      <c r="K1021" s="228">
        <v>3290</v>
      </c>
      <c r="L1021" s="228">
        <v>456</v>
      </c>
      <c r="M1021" s="244">
        <v>456</v>
      </c>
      <c r="N1021" s="233"/>
      <c r="O1021" s="301"/>
      <c r="P1021" s="233"/>
      <c r="Q1021" s="228">
        <v>456</v>
      </c>
      <c r="R1021" s="228">
        <v>456</v>
      </c>
      <c r="S1021" s="228" t="s">
        <v>1747</v>
      </c>
      <c r="T1021" s="228">
        <v>1</v>
      </c>
      <c r="U1021" s="228" t="s">
        <v>296</v>
      </c>
      <c r="V1021" s="227">
        <v>2009</v>
      </c>
      <c r="W1021" s="227"/>
      <c r="X1021" s="228"/>
      <c r="Y1021" s="233"/>
      <c r="Z1021" s="233"/>
      <c r="AA1021" s="233"/>
      <c r="AB1021" s="227"/>
      <c r="AC1021" s="228"/>
      <c r="AD1021" s="233"/>
      <c r="AE1021" s="227"/>
      <c r="AF1021" s="228"/>
      <c r="AG1021" s="233"/>
      <c r="AH1021" s="150"/>
    </row>
    <row r="1022" spans="1:34" ht="25.7" customHeight="1">
      <c r="A1022" s="133"/>
      <c r="B1022" s="903"/>
      <c r="C1022" s="227" t="s">
        <v>1715</v>
      </c>
      <c r="D1022" s="227" t="s">
        <v>23140</v>
      </c>
      <c r="E1022" s="227" t="s">
        <v>12037</v>
      </c>
      <c r="F1022" s="227" t="s">
        <v>1715</v>
      </c>
      <c r="G1022" s="227"/>
      <c r="H1022" s="227" t="s">
        <v>12011</v>
      </c>
      <c r="I1022" s="233"/>
      <c r="J1022" s="233"/>
      <c r="K1022" s="228">
        <v>144107</v>
      </c>
      <c r="L1022" s="228">
        <v>998</v>
      </c>
      <c r="M1022" s="244">
        <v>998</v>
      </c>
      <c r="N1022" s="233"/>
      <c r="O1022" s="301"/>
      <c r="P1022" s="233"/>
      <c r="Q1022" s="228">
        <v>998</v>
      </c>
      <c r="R1022" s="228">
        <v>998</v>
      </c>
      <c r="S1022" s="228" t="s">
        <v>1747</v>
      </c>
      <c r="T1022" s="228">
        <v>2</v>
      </c>
      <c r="U1022" s="228" t="s">
        <v>296</v>
      </c>
      <c r="V1022" s="227">
        <v>2019</v>
      </c>
      <c r="W1022" s="227"/>
      <c r="X1022" s="228"/>
      <c r="Y1022" s="233"/>
      <c r="Z1022" s="233"/>
      <c r="AA1022" s="233"/>
      <c r="AB1022" s="227"/>
      <c r="AC1022" s="228"/>
      <c r="AD1022" s="233"/>
      <c r="AE1022" s="227"/>
      <c r="AF1022" s="228"/>
      <c r="AG1022" s="233"/>
      <c r="AH1022" s="150"/>
    </row>
    <row r="1023" spans="1:34" ht="25.7" customHeight="1">
      <c r="A1023" s="133"/>
      <c r="B1023" s="903"/>
      <c r="C1023" s="227" t="s">
        <v>1715</v>
      </c>
      <c r="D1023" s="227" t="s">
        <v>23141</v>
      </c>
      <c r="E1023" s="227" t="s">
        <v>17042</v>
      </c>
      <c r="F1023" s="227" t="s">
        <v>1715</v>
      </c>
      <c r="G1023" s="227"/>
      <c r="H1023" s="227" t="s">
        <v>12011</v>
      </c>
      <c r="I1023" s="233"/>
      <c r="J1023" s="233"/>
      <c r="K1023" s="228">
        <v>678</v>
      </c>
      <c r="L1023" s="228">
        <v>404</v>
      </c>
      <c r="M1023" s="244">
        <v>404</v>
      </c>
      <c r="N1023" s="233"/>
      <c r="O1023" s="301"/>
      <c r="P1023" s="233"/>
      <c r="Q1023" s="228"/>
      <c r="R1023" s="228">
        <v>404</v>
      </c>
      <c r="S1023" s="228"/>
      <c r="T1023" s="228">
        <v>1</v>
      </c>
      <c r="U1023" s="228" t="s">
        <v>296</v>
      </c>
      <c r="V1023" s="227">
        <v>2021</v>
      </c>
      <c r="W1023" s="227"/>
      <c r="X1023" s="228"/>
      <c r="Y1023" s="233"/>
      <c r="Z1023" s="233"/>
      <c r="AA1023" s="233"/>
      <c r="AB1023" s="227"/>
      <c r="AC1023" s="228"/>
      <c r="AD1023" s="233"/>
      <c r="AE1023" s="227"/>
      <c r="AF1023" s="228"/>
      <c r="AG1023" s="233" t="s">
        <v>13749</v>
      </c>
      <c r="AH1023" s="150"/>
    </row>
    <row r="1024" spans="1:34" ht="25.7" customHeight="1">
      <c r="A1024" s="133"/>
      <c r="B1024" s="903"/>
      <c r="C1024" s="227" t="s">
        <v>1715</v>
      </c>
      <c r="D1024" s="227" t="s">
        <v>23047</v>
      </c>
      <c r="E1024" s="227" t="s">
        <v>17043</v>
      </c>
      <c r="F1024" s="227" t="s">
        <v>1715</v>
      </c>
      <c r="G1024" s="227"/>
      <c r="H1024" s="227" t="s">
        <v>12011</v>
      </c>
      <c r="I1024" s="233"/>
      <c r="J1024" s="233"/>
      <c r="K1024" s="228">
        <v>370</v>
      </c>
      <c r="L1024" s="228"/>
      <c r="M1024" s="244"/>
      <c r="N1024" s="233"/>
      <c r="O1024" s="301"/>
      <c r="P1024" s="233"/>
      <c r="Q1024" s="228"/>
      <c r="R1024" s="228">
        <v>370</v>
      </c>
      <c r="S1024" s="228"/>
      <c r="T1024" s="228">
        <v>1</v>
      </c>
      <c r="U1024" s="228" t="s">
        <v>296</v>
      </c>
      <c r="V1024" s="227"/>
      <c r="W1024" s="227"/>
      <c r="X1024" s="228"/>
      <c r="Y1024" s="233"/>
      <c r="Z1024" s="233"/>
      <c r="AA1024" s="233"/>
      <c r="AB1024" s="227"/>
      <c r="AC1024" s="228"/>
      <c r="AD1024" s="233"/>
      <c r="AE1024" s="227"/>
      <c r="AF1024" s="228"/>
      <c r="AG1024" s="233" t="s">
        <v>13749</v>
      </c>
      <c r="AH1024" s="150"/>
    </row>
    <row r="1025" spans="1:34" ht="25.7" customHeight="1">
      <c r="A1025" s="133"/>
      <c r="B1025" s="903"/>
      <c r="C1025" s="227" t="s">
        <v>1715</v>
      </c>
      <c r="D1025" s="227" t="s">
        <v>23142</v>
      </c>
      <c r="E1025" s="227" t="s">
        <v>17044</v>
      </c>
      <c r="F1025" s="227" t="s">
        <v>1715</v>
      </c>
      <c r="G1025" s="227"/>
      <c r="H1025" s="227" t="s">
        <v>12011</v>
      </c>
      <c r="I1025" s="233"/>
      <c r="J1025" s="233"/>
      <c r="K1025" s="228">
        <v>500</v>
      </c>
      <c r="L1025" s="228"/>
      <c r="M1025" s="244"/>
      <c r="N1025" s="233"/>
      <c r="O1025" s="301"/>
      <c r="P1025" s="233"/>
      <c r="Q1025" s="228"/>
      <c r="R1025" s="228">
        <v>500</v>
      </c>
      <c r="S1025" s="228"/>
      <c r="T1025" s="228">
        <v>1</v>
      </c>
      <c r="U1025" s="228" t="s">
        <v>296</v>
      </c>
      <c r="V1025" s="227"/>
      <c r="W1025" s="227"/>
      <c r="X1025" s="228"/>
      <c r="Y1025" s="233"/>
      <c r="Z1025" s="233"/>
      <c r="AA1025" s="233"/>
      <c r="AB1025" s="227"/>
      <c r="AC1025" s="228"/>
      <c r="AD1025" s="233"/>
      <c r="AE1025" s="227"/>
      <c r="AF1025" s="228"/>
      <c r="AG1025" s="233" t="s">
        <v>13749</v>
      </c>
      <c r="AH1025" s="150"/>
    </row>
    <row r="1026" spans="1:34" ht="25.7" customHeight="1">
      <c r="A1026" s="133"/>
      <c r="B1026" s="903"/>
      <c r="C1026" s="227" t="s">
        <v>1715</v>
      </c>
      <c r="D1026" s="227" t="s">
        <v>23143</v>
      </c>
      <c r="E1026" s="227" t="s">
        <v>17045</v>
      </c>
      <c r="F1026" s="227" t="s">
        <v>1715</v>
      </c>
      <c r="G1026" s="227"/>
      <c r="H1026" s="227" t="s">
        <v>12011</v>
      </c>
      <c r="I1026" s="233"/>
      <c r="J1026" s="233"/>
      <c r="K1026" s="228">
        <v>9950</v>
      </c>
      <c r="L1026" s="228">
        <v>1987</v>
      </c>
      <c r="M1026" s="244">
        <v>3958</v>
      </c>
      <c r="N1026" s="233"/>
      <c r="O1026" s="301"/>
      <c r="P1026" s="233"/>
      <c r="Q1026" s="228"/>
      <c r="R1026" s="228">
        <v>3660</v>
      </c>
      <c r="S1026" s="228"/>
      <c r="T1026" s="228">
        <v>8</v>
      </c>
      <c r="U1026" s="228" t="s">
        <v>296</v>
      </c>
      <c r="V1026" s="227">
        <v>2005</v>
      </c>
      <c r="W1026" s="227"/>
      <c r="X1026" s="228"/>
      <c r="Y1026" s="233"/>
      <c r="Z1026" s="233"/>
      <c r="AA1026" s="233"/>
      <c r="AB1026" s="227"/>
      <c r="AC1026" s="228"/>
      <c r="AD1026" s="233"/>
      <c r="AE1026" s="227"/>
      <c r="AF1026" s="228"/>
      <c r="AG1026" s="233" t="s">
        <v>13749</v>
      </c>
      <c r="AH1026" s="150"/>
    </row>
    <row r="1027" spans="1:34" ht="25.7" customHeight="1">
      <c r="A1027" s="133"/>
      <c r="B1027" s="903"/>
      <c r="C1027" s="227" t="s">
        <v>1715</v>
      </c>
      <c r="D1027" s="227" t="s">
        <v>23144</v>
      </c>
      <c r="E1027" s="227" t="s">
        <v>17046</v>
      </c>
      <c r="F1027" s="227" t="s">
        <v>1715</v>
      </c>
      <c r="G1027" s="227"/>
      <c r="H1027" s="227" t="s">
        <v>12011</v>
      </c>
      <c r="I1027" s="233"/>
      <c r="J1027" s="233"/>
      <c r="K1027" s="228">
        <v>354</v>
      </c>
      <c r="L1027" s="228"/>
      <c r="M1027" s="244"/>
      <c r="N1027" s="233"/>
      <c r="O1027" s="301"/>
      <c r="P1027" s="233"/>
      <c r="Q1027" s="228"/>
      <c r="R1027" s="228">
        <v>354</v>
      </c>
      <c r="S1027" s="228"/>
      <c r="T1027" s="228">
        <v>1</v>
      </c>
      <c r="U1027" s="228" t="s">
        <v>296</v>
      </c>
      <c r="V1027" s="227"/>
      <c r="W1027" s="227"/>
      <c r="X1027" s="228"/>
      <c r="Y1027" s="233"/>
      <c r="Z1027" s="233"/>
      <c r="AA1027" s="233"/>
      <c r="AB1027" s="227"/>
      <c r="AC1027" s="228"/>
      <c r="AD1027" s="233"/>
      <c r="AE1027" s="227"/>
      <c r="AF1027" s="228"/>
      <c r="AG1027" s="233" t="s">
        <v>13749</v>
      </c>
      <c r="AH1027" s="150"/>
    </row>
    <row r="1028" spans="1:34" ht="25.7" customHeight="1">
      <c r="A1028" s="133"/>
      <c r="B1028" s="903"/>
      <c r="C1028" s="227" t="s">
        <v>1715</v>
      </c>
      <c r="D1028" s="227" t="s">
        <v>23145</v>
      </c>
      <c r="E1028" s="227" t="s">
        <v>17047</v>
      </c>
      <c r="F1028" s="227" t="s">
        <v>1715</v>
      </c>
      <c r="G1028" s="227"/>
      <c r="H1028" s="227" t="s">
        <v>12011</v>
      </c>
      <c r="I1028" s="233"/>
      <c r="J1028" s="233"/>
      <c r="K1028" s="228">
        <v>400</v>
      </c>
      <c r="L1028" s="228"/>
      <c r="M1028" s="244"/>
      <c r="N1028" s="233"/>
      <c r="O1028" s="301"/>
      <c r="P1028" s="233"/>
      <c r="Q1028" s="228"/>
      <c r="R1028" s="228">
        <v>400</v>
      </c>
      <c r="S1028" s="228"/>
      <c r="T1028" s="228">
        <v>1</v>
      </c>
      <c r="U1028" s="228" t="s">
        <v>296</v>
      </c>
      <c r="V1028" s="227"/>
      <c r="W1028" s="227">
        <v>2004</v>
      </c>
      <c r="X1028" s="228">
        <v>80</v>
      </c>
      <c r="Y1028" s="233"/>
      <c r="Z1028" s="233"/>
      <c r="AA1028" s="233"/>
      <c r="AB1028" s="227">
        <v>2004</v>
      </c>
      <c r="AC1028" s="228">
        <v>80</v>
      </c>
      <c r="AD1028" s="233"/>
      <c r="AE1028" s="227">
        <v>2004</v>
      </c>
      <c r="AF1028" s="228">
        <v>80</v>
      </c>
      <c r="AG1028" s="233" t="s">
        <v>13749</v>
      </c>
      <c r="AH1028" s="150"/>
    </row>
    <row r="1029" spans="1:34" ht="25.7" customHeight="1">
      <c r="A1029" s="133"/>
      <c r="B1029" s="903"/>
      <c r="C1029" s="227" t="s">
        <v>1715</v>
      </c>
      <c r="D1029" s="227" t="s">
        <v>23146</v>
      </c>
      <c r="E1029" s="227" t="s">
        <v>17048</v>
      </c>
      <c r="F1029" s="227" t="s">
        <v>1715</v>
      </c>
      <c r="G1029" s="227"/>
      <c r="H1029" s="227" t="s">
        <v>12011</v>
      </c>
      <c r="I1029" s="233"/>
      <c r="J1029" s="233"/>
      <c r="K1029" s="228">
        <v>375</v>
      </c>
      <c r="L1029" s="228"/>
      <c r="M1029" s="244"/>
      <c r="N1029" s="233"/>
      <c r="O1029" s="301"/>
      <c r="P1029" s="233"/>
      <c r="Q1029" s="228"/>
      <c r="R1029" s="228">
        <v>375</v>
      </c>
      <c r="S1029" s="228"/>
      <c r="T1029" s="228">
        <v>1</v>
      </c>
      <c r="U1029" s="228" t="s">
        <v>296</v>
      </c>
      <c r="V1029" s="227"/>
      <c r="W1029" s="227">
        <v>2001</v>
      </c>
      <c r="X1029" s="228">
        <v>140</v>
      </c>
      <c r="Y1029" s="233"/>
      <c r="Z1029" s="233"/>
      <c r="AA1029" s="233">
        <v>140</v>
      </c>
      <c r="AB1029" s="227"/>
      <c r="AC1029" s="228"/>
      <c r="AD1029" s="233"/>
      <c r="AE1029" s="227"/>
      <c r="AF1029" s="228"/>
      <c r="AG1029" s="233" t="s">
        <v>13749</v>
      </c>
      <c r="AH1029" s="150"/>
    </row>
    <row r="1030" spans="1:34" ht="25.7" customHeight="1">
      <c r="A1030" s="133"/>
      <c r="B1030" s="903"/>
      <c r="C1030" s="227" t="s">
        <v>1715</v>
      </c>
      <c r="D1030" s="227" t="s">
        <v>23147</v>
      </c>
      <c r="E1030" s="227" t="s">
        <v>17049</v>
      </c>
      <c r="F1030" s="227" t="s">
        <v>1715</v>
      </c>
      <c r="G1030" s="313"/>
      <c r="H1030" s="227" t="s">
        <v>12011</v>
      </c>
      <c r="I1030" s="233"/>
      <c r="J1030" s="233"/>
      <c r="K1030" s="228">
        <v>2402</v>
      </c>
      <c r="L1030" s="228">
        <v>499</v>
      </c>
      <c r="M1030" s="244">
        <v>499</v>
      </c>
      <c r="N1030" s="233"/>
      <c r="O1030" s="301"/>
      <c r="P1030" s="233"/>
      <c r="Q1030" s="228"/>
      <c r="R1030" s="228">
        <v>499</v>
      </c>
      <c r="S1030" s="228"/>
      <c r="T1030" s="228">
        <v>2</v>
      </c>
      <c r="U1030" s="228" t="s">
        <v>296</v>
      </c>
      <c r="V1030" s="227">
        <v>2004</v>
      </c>
      <c r="W1030" s="227"/>
      <c r="X1030" s="228"/>
      <c r="Y1030" s="233"/>
      <c r="Z1030" s="233"/>
      <c r="AA1030" s="233"/>
      <c r="AB1030" s="227"/>
      <c r="AC1030" s="228"/>
      <c r="AD1030" s="233"/>
      <c r="AE1030" s="227"/>
      <c r="AF1030" s="228"/>
      <c r="AG1030" s="233" t="s">
        <v>13749</v>
      </c>
      <c r="AH1030" s="150"/>
    </row>
    <row r="1031" spans="1:34" ht="25.7" customHeight="1">
      <c r="A1031" s="133"/>
      <c r="B1031" s="903"/>
      <c r="C1031" s="227" t="s">
        <v>1715</v>
      </c>
      <c r="D1031" s="227" t="s">
        <v>23148</v>
      </c>
      <c r="E1031" s="227" t="s">
        <v>17050</v>
      </c>
      <c r="F1031" s="227" t="s">
        <v>1715</v>
      </c>
      <c r="G1031" s="313"/>
      <c r="H1031" s="227" t="s">
        <v>12011</v>
      </c>
      <c r="I1031" s="233"/>
      <c r="J1031" s="233"/>
      <c r="K1031" s="228">
        <v>450</v>
      </c>
      <c r="L1031" s="228"/>
      <c r="M1031" s="244"/>
      <c r="N1031" s="233">
        <v>456</v>
      </c>
      <c r="O1031" s="301">
        <v>456</v>
      </c>
      <c r="P1031" s="233" t="s">
        <v>1717</v>
      </c>
      <c r="Q1031" s="228"/>
      <c r="R1031" s="228">
        <v>450</v>
      </c>
      <c r="S1031" s="228"/>
      <c r="T1031" s="228">
        <v>1</v>
      </c>
      <c r="U1031" s="228" t="s">
        <v>296</v>
      </c>
      <c r="V1031" s="227"/>
      <c r="W1031" s="227">
        <v>2003</v>
      </c>
      <c r="X1031" s="228">
        <v>58</v>
      </c>
      <c r="Y1031" s="233"/>
      <c r="Z1031" s="233"/>
      <c r="AA1031" s="233">
        <v>58</v>
      </c>
      <c r="AB1031" s="227"/>
      <c r="AC1031" s="228"/>
      <c r="AD1031" s="233"/>
      <c r="AE1031" s="227"/>
      <c r="AF1031" s="228"/>
      <c r="AG1031" s="233" t="s">
        <v>13749</v>
      </c>
      <c r="AH1031" s="150"/>
    </row>
    <row r="1032" spans="1:34" ht="25.7" customHeight="1">
      <c r="A1032" s="133"/>
      <c r="B1032" s="903"/>
      <c r="C1032" s="227" t="s">
        <v>1715</v>
      </c>
      <c r="D1032" s="227" t="s">
        <v>23049</v>
      </c>
      <c r="E1032" s="227" t="s">
        <v>17051</v>
      </c>
      <c r="F1032" s="227" t="s">
        <v>1715</v>
      </c>
      <c r="G1032" s="313"/>
      <c r="H1032" s="227" t="s">
        <v>12011</v>
      </c>
      <c r="I1032" s="233">
        <v>2819</v>
      </c>
      <c r="J1032" s="233">
        <v>462</v>
      </c>
      <c r="K1032" s="228">
        <v>500</v>
      </c>
      <c r="L1032" s="228"/>
      <c r="M1032" s="244"/>
      <c r="N1032" s="233" t="s">
        <v>296</v>
      </c>
      <c r="O1032" s="301" t="s">
        <v>389</v>
      </c>
      <c r="P1032" s="233">
        <v>2003</v>
      </c>
      <c r="Q1032" s="228"/>
      <c r="R1032" s="228"/>
      <c r="S1032" s="228"/>
      <c r="T1032" s="228">
        <v>1</v>
      </c>
      <c r="U1032" s="228" t="s">
        <v>296</v>
      </c>
      <c r="V1032" s="227"/>
      <c r="W1032" s="227">
        <v>2003</v>
      </c>
      <c r="X1032" s="228">
        <v>58</v>
      </c>
      <c r="Y1032" s="233"/>
      <c r="Z1032" s="233"/>
      <c r="AA1032" s="233"/>
      <c r="AB1032" s="227"/>
      <c r="AC1032" s="228"/>
      <c r="AD1032" s="233"/>
      <c r="AE1032" s="227"/>
      <c r="AF1032" s="228"/>
      <c r="AG1032" s="233" t="s">
        <v>13749</v>
      </c>
      <c r="AH1032" s="150"/>
    </row>
    <row r="1033" spans="1:34" ht="25.7" customHeight="1">
      <c r="A1033" s="133"/>
      <c r="B1033" s="903"/>
      <c r="C1033" s="227" t="s">
        <v>1715</v>
      </c>
      <c r="D1033" s="227" t="s">
        <v>23112</v>
      </c>
      <c r="E1033" s="227" t="s">
        <v>23149</v>
      </c>
      <c r="F1033" s="227" t="s">
        <v>1715</v>
      </c>
      <c r="G1033" s="313"/>
      <c r="H1033" s="227" t="s">
        <v>12011</v>
      </c>
      <c r="I1033" s="233">
        <v>874</v>
      </c>
      <c r="J1033" s="233"/>
      <c r="K1033" s="228">
        <v>1090</v>
      </c>
      <c r="L1033" s="228"/>
      <c r="M1033" s="244"/>
      <c r="N1033" s="233"/>
      <c r="O1033" s="301"/>
      <c r="P1033" s="233"/>
      <c r="Q1033" s="228"/>
      <c r="R1033" s="228">
        <v>1090</v>
      </c>
      <c r="S1033" s="228"/>
      <c r="T1033" s="228">
        <v>3</v>
      </c>
      <c r="U1033" s="228" t="s">
        <v>296</v>
      </c>
      <c r="V1033" s="227"/>
      <c r="W1033" s="227"/>
      <c r="X1033" s="228"/>
      <c r="Y1033" s="233"/>
      <c r="Z1033" s="233"/>
      <c r="AA1033" s="233"/>
      <c r="AB1033" s="227"/>
      <c r="AC1033" s="228"/>
      <c r="AD1033" s="233"/>
      <c r="AE1033" s="227"/>
      <c r="AF1033" s="228"/>
      <c r="AG1033" s="233" t="s">
        <v>13749</v>
      </c>
      <c r="AH1033" s="150"/>
    </row>
    <row r="1034" spans="1:34" ht="25.7" customHeight="1">
      <c r="A1034" s="133"/>
      <c r="B1034" s="903"/>
      <c r="C1034" s="227" t="s">
        <v>4490</v>
      </c>
      <c r="D1034" s="227"/>
      <c r="E1034" s="227" t="s">
        <v>4719</v>
      </c>
      <c r="F1034" s="227" t="s">
        <v>4490</v>
      </c>
      <c r="G1034" s="227"/>
      <c r="H1034" s="227" t="s">
        <v>12038</v>
      </c>
      <c r="I1034" s="233">
        <v>19487</v>
      </c>
      <c r="J1034" s="233"/>
      <c r="K1034" s="228">
        <v>1825</v>
      </c>
      <c r="L1034" s="228">
        <v>560</v>
      </c>
      <c r="M1034" s="244">
        <v>560</v>
      </c>
      <c r="N1034" s="233">
        <v>458</v>
      </c>
      <c r="O1034" s="301">
        <v>458</v>
      </c>
      <c r="P1034" s="233" t="s">
        <v>1717</v>
      </c>
      <c r="Q1034" s="228">
        <v>374</v>
      </c>
      <c r="R1034" s="228">
        <v>374</v>
      </c>
      <c r="S1034" s="228" t="s">
        <v>4720</v>
      </c>
      <c r="T1034" s="228">
        <v>1</v>
      </c>
      <c r="U1034" s="228" t="s">
        <v>296</v>
      </c>
      <c r="V1034" s="227">
        <v>1996</v>
      </c>
      <c r="W1034" s="227"/>
      <c r="X1034" s="228"/>
      <c r="Y1034" s="233"/>
      <c r="Z1034" s="233"/>
      <c r="AA1034" s="233"/>
      <c r="AB1034" s="227"/>
      <c r="AC1034" s="228"/>
      <c r="AD1034" s="233"/>
      <c r="AE1034" s="227"/>
      <c r="AF1034" s="228"/>
      <c r="AG1034" s="233"/>
      <c r="AH1034" s="150"/>
    </row>
    <row r="1035" spans="1:34" ht="25.7" customHeight="1">
      <c r="A1035" s="133"/>
      <c r="B1035" s="903"/>
      <c r="C1035" s="227" t="s">
        <v>4490</v>
      </c>
      <c r="D1035" s="227"/>
      <c r="E1035" s="227" t="s">
        <v>4721</v>
      </c>
      <c r="F1035" s="227" t="s">
        <v>4490</v>
      </c>
      <c r="G1035" s="227" t="s">
        <v>1716</v>
      </c>
      <c r="H1035" s="227" t="s">
        <v>12038</v>
      </c>
      <c r="I1035" s="233"/>
      <c r="J1035" s="233"/>
      <c r="K1035" s="228">
        <v>1625</v>
      </c>
      <c r="L1035" s="228">
        <v>598</v>
      </c>
      <c r="M1035" s="244">
        <v>598</v>
      </c>
      <c r="N1035" s="233"/>
      <c r="O1035" s="301"/>
      <c r="P1035" s="233"/>
      <c r="Q1035" s="228">
        <v>600</v>
      </c>
      <c r="R1035" s="228">
        <v>600</v>
      </c>
      <c r="S1035" s="228" t="s">
        <v>1747</v>
      </c>
      <c r="T1035" s="228">
        <v>2</v>
      </c>
      <c r="U1035" s="228" t="s">
        <v>296</v>
      </c>
      <c r="V1035" s="227">
        <v>2005</v>
      </c>
      <c r="W1035" s="227"/>
      <c r="X1035" s="228"/>
      <c r="Y1035" s="233"/>
      <c r="Z1035" s="233"/>
      <c r="AA1035" s="233"/>
      <c r="AB1035" s="227"/>
      <c r="AC1035" s="228"/>
      <c r="AD1035" s="233"/>
      <c r="AE1035" s="227"/>
      <c r="AF1035" s="228"/>
      <c r="AG1035" s="233"/>
      <c r="AH1035" s="150"/>
    </row>
    <row r="1036" spans="1:34" ht="25.7" customHeight="1">
      <c r="A1036" s="133"/>
      <c r="B1036" s="903"/>
      <c r="C1036" s="227" t="s">
        <v>4490</v>
      </c>
      <c r="D1036" s="227"/>
      <c r="E1036" s="227" t="s">
        <v>4722</v>
      </c>
      <c r="F1036" s="227" t="s">
        <v>4490</v>
      </c>
      <c r="G1036" s="227"/>
      <c r="H1036" s="227" t="s">
        <v>12038</v>
      </c>
      <c r="I1036" s="233"/>
      <c r="J1036" s="233"/>
      <c r="K1036" s="228">
        <v>680</v>
      </c>
      <c r="L1036" s="228">
        <v>672</v>
      </c>
      <c r="M1036" s="244">
        <v>672</v>
      </c>
      <c r="N1036" s="233"/>
      <c r="O1036" s="301"/>
      <c r="P1036" s="233"/>
      <c r="Q1036" s="228">
        <v>672</v>
      </c>
      <c r="R1036" s="228">
        <v>672</v>
      </c>
      <c r="S1036" s="228" t="s">
        <v>4723</v>
      </c>
      <c r="T1036" s="228">
        <v>2</v>
      </c>
      <c r="U1036" s="228" t="s">
        <v>296</v>
      </c>
      <c r="V1036" s="227">
        <v>2000</v>
      </c>
      <c r="W1036" s="227"/>
      <c r="X1036" s="228"/>
      <c r="Y1036" s="233"/>
      <c r="Z1036" s="233"/>
      <c r="AA1036" s="233"/>
      <c r="AB1036" s="227"/>
      <c r="AC1036" s="228"/>
      <c r="AD1036" s="233"/>
      <c r="AE1036" s="227"/>
      <c r="AF1036" s="228"/>
      <c r="AG1036" s="233"/>
      <c r="AH1036" s="150"/>
    </row>
    <row r="1037" spans="1:34" ht="25.7" customHeight="1">
      <c r="A1037" s="133"/>
      <c r="B1037" s="903"/>
      <c r="C1037" s="227" t="s">
        <v>4490</v>
      </c>
      <c r="D1037" s="227"/>
      <c r="E1037" s="227" t="s">
        <v>4724</v>
      </c>
      <c r="F1037" s="227" t="s">
        <v>4490</v>
      </c>
      <c r="G1037" s="227" t="s">
        <v>1716</v>
      </c>
      <c r="H1037" s="227" t="s">
        <v>12038</v>
      </c>
      <c r="I1037" s="233"/>
      <c r="J1037" s="233"/>
      <c r="K1037" s="228">
        <v>867</v>
      </c>
      <c r="L1037" s="228">
        <v>374</v>
      </c>
      <c r="M1037" s="244">
        <v>374</v>
      </c>
      <c r="N1037" s="233"/>
      <c r="O1037" s="301"/>
      <c r="P1037" s="233"/>
      <c r="Q1037" s="228">
        <v>374</v>
      </c>
      <c r="R1037" s="228">
        <v>374</v>
      </c>
      <c r="S1037" s="228" t="s">
        <v>4720</v>
      </c>
      <c r="T1037" s="228">
        <v>1</v>
      </c>
      <c r="U1037" s="228" t="s">
        <v>296</v>
      </c>
      <c r="V1037" s="227">
        <v>2011</v>
      </c>
      <c r="W1037" s="227"/>
      <c r="X1037" s="228"/>
      <c r="Y1037" s="233"/>
      <c r="Z1037" s="233"/>
      <c r="AA1037" s="233"/>
      <c r="AB1037" s="227"/>
      <c r="AC1037" s="228"/>
      <c r="AD1037" s="233"/>
      <c r="AE1037" s="227"/>
      <c r="AF1037" s="228"/>
      <c r="AG1037" s="233"/>
      <c r="AH1037" s="150"/>
    </row>
    <row r="1038" spans="1:34" ht="25.7" customHeight="1">
      <c r="A1038" s="133"/>
      <c r="B1038" s="903"/>
      <c r="C1038" s="227" t="s">
        <v>4490</v>
      </c>
      <c r="D1038" s="227"/>
      <c r="E1038" s="227" t="s">
        <v>4725</v>
      </c>
      <c r="F1038" s="227" t="s">
        <v>4490</v>
      </c>
      <c r="G1038" s="227" t="s">
        <v>4716</v>
      </c>
      <c r="H1038" s="227" t="s">
        <v>12038</v>
      </c>
      <c r="I1038" s="233">
        <v>10000</v>
      </c>
      <c r="J1038" s="233">
        <v>476.6</v>
      </c>
      <c r="K1038" s="228">
        <v>425</v>
      </c>
      <c r="L1038" s="228">
        <v>315</v>
      </c>
      <c r="M1038" s="244">
        <v>315</v>
      </c>
      <c r="N1038" s="233">
        <v>456</v>
      </c>
      <c r="O1038" s="301">
        <v>456</v>
      </c>
      <c r="P1038" s="233" t="s">
        <v>1717</v>
      </c>
      <c r="Q1038" s="228">
        <v>315</v>
      </c>
      <c r="R1038" s="228">
        <v>315</v>
      </c>
      <c r="S1038" s="228" t="s">
        <v>1728</v>
      </c>
      <c r="T1038" s="228">
        <v>1</v>
      </c>
      <c r="U1038" s="228" t="s">
        <v>296</v>
      </c>
      <c r="V1038" s="227">
        <v>2001</v>
      </c>
      <c r="W1038" s="227">
        <v>2009</v>
      </c>
      <c r="X1038" s="228">
        <v>230</v>
      </c>
      <c r="Y1038" s="233" t="s">
        <v>1855</v>
      </c>
      <c r="Z1038" s="233"/>
      <c r="AA1038" s="233"/>
      <c r="AB1038" s="227"/>
      <c r="AC1038" s="228"/>
      <c r="AD1038" s="233"/>
      <c r="AE1038" s="227"/>
      <c r="AF1038" s="228"/>
      <c r="AG1038" s="233"/>
      <c r="AH1038" s="150"/>
    </row>
    <row r="1039" spans="1:34" ht="25.7" customHeight="1">
      <c r="A1039" s="133"/>
      <c r="B1039" s="903"/>
      <c r="C1039" s="227" t="s">
        <v>4490</v>
      </c>
      <c r="D1039" s="227"/>
      <c r="E1039" s="227" t="s">
        <v>4726</v>
      </c>
      <c r="F1039" s="227" t="s">
        <v>4490</v>
      </c>
      <c r="G1039" s="227"/>
      <c r="H1039" s="227" t="s">
        <v>12038</v>
      </c>
      <c r="I1039" s="233"/>
      <c r="J1039" s="233"/>
      <c r="K1039" s="228">
        <v>1442</v>
      </c>
      <c r="L1039" s="228">
        <v>336</v>
      </c>
      <c r="M1039" s="244">
        <v>336</v>
      </c>
      <c r="N1039" s="233"/>
      <c r="O1039" s="301"/>
      <c r="P1039" s="233"/>
      <c r="Q1039" s="228">
        <v>336</v>
      </c>
      <c r="R1039" s="228">
        <v>336</v>
      </c>
      <c r="S1039" s="228" t="s">
        <v>4723</v>
      </c>
      <c r="T1039" s="228">
        <v>1</v>
      </c>
      <c r="U1039" s="228" t="s">
        <v>296</v>
      </c>
      <c r="V1039" s="227">
        <v>1994</v>
      </c>
      <c r="W1039" s="227"/>
      <c r="X1039" s="228"/>
      <c r="Y1039" s="233"/>
      <c r="Z1039" s="233"/>
      <c r="AA1039" s="233"/>
      <c r="AB1039" s="227"/>
      <c r="AC1039" s="228"/>
      <c r="AD1039" s="233"/>
      <c r="AE1039" s="227"/>
      <c r="AF1039" s="228"/>
      <c r="AG1039" s="233"/>
      <c r="AH1039" s="150"/>
    </row>
    <row r="1040" spans="1:34" ht="25.7" customHeight="1">
      <c r="A1040" s="133"/>
      <c r="B1040" s="903"/>
      <c r="C1040" s="227" t="s">
        <v>4490</v>
      </c>
      <c r="D1040" s="227"/>
      <c r="E1040" s="227" t="s">
        <v>4727</v>
      </c>
      <c r="F1040" s="227" t="s">
        <v>4490</v>
      </c>
      <c r="G1040" s="227"/>
      <c r="H1040" s="227" t="s">
        <v>12038</v>
      </c>
      <c r="I1040" s="233"/>
      <c r="J1040" s="233"/>
      <c r="K1040" s="228">
        <v>846</v>
      </c>
      <c r="L1040" s="228">
        <v>472</v>
      </c>
      <c r="M1040" s="244">
        <v>472</v>
      </c>
      <c r="N1040" s="233"/>
      <c r="O1040" s="301"/>
      <c r="P1040" s="233"/>
      <c r="Q1040" s="228">
        <v>391</v>
      </c>
      <c r="R1040" s="228">
        <v>391</v>
      </c>
      <c r="S1040" s="228" t="s">
        <v>4728</v>
      </c>
      <c r="T1040" s="228">
        <v>1</v>
      </c>
      <c r="U1040" s="228" t="s">
        <v>296</v>
      </c>
      <c r="V1040" s="227">
        <v>2005</v>
      </c>
      <c r="W1040" s="227"/>
      <c r="X1040" s="228"/>
      <c r="Y1040" s="233"/>
      <c r="Z1040" s="233"/>
      <c r="AA1040" s="233"/>
      <c r="AB1040" s="227"/>
      <c r="AC1040" s="228"/>
      <c r="AD1040" s="233"/>
      <c r="AE1040" s="227"/>
      <c r="AF1040" s="228"/>
      <c r="AG1040" s="233"/>
      <c r="AH1040" s="150"/>
    </row>
    <row r="1041" spans="1:34" ht="25.7" customHeight="1">
      <c r="A1041" s="133"/>
      <c r="B1041" s="903"/>
      <c r="C1041" s="227" t="s">
        <v>4490</v>
      </c>
      <c r="D1041" s="227"/>
      <c r="E1041" s="227" t="s">
        <v>17052</v>
      </c>
      <c r="F1041" s="227" t="s">
        <v>4490</v>
      </c>
      <c r="G1041" s="227" t="s">
        <v>4716</v>
      </c>
      <c r="H1041" s="227" t="s">
        <v>12038</v>
      </c>
      <c r="I1041" s="233"/>
      <c r="J1041" s="233"/>
      <c r="K1041" s="228">
        <v>4009</v>
      </c>
      <c r="L1041" s="228">
        <v>458</v>
      </c>
      <c r="M1041" s="244">
        <v>458</v>
      </c>
      <c r="N1041" s="233"/>
      <c r="O1041" s="301"/>
      <c r="P1041" s="233"/>
      <c r="Q1041" s="228">
        <v>391</v>
      </c>
      <c r="R1041" s="228">
        <v>391</v>
      </c>
      <c r="S1041" s="228" t="s">
        <v>4728</v>
      </c>
      <c r="T1041" s="228">
        <v>1</v>
      </c>
      <c r="U1041" s="228" t="s">
        <v>296</v>
      </c>
      <c r="V1041" s="227">
        <v>2020</v>
      </c>
      <c r="W1041" s="227"/>
      <c r="X1041" s="228"/>
      <c r="Y1041" s="233"/>
      <c r="Z1041" s="233"/>
      <c r="AA1041" s="233">
        <v>230</v>
      </c>
      <c r="AB1041" s="227" t="s">
        <v>1855</v>
      </c>
      <c r="AC1041" s="228"/>
      <c r="AD1041" s="233"/>
      <c r="AE1041" s="227"/>
      <c r="AF1041" s="228"/>
      <c r="AG1041" s="233"/>
      <c r="AH1041" s="150"/>
    </row>
    <row r="1042" spans="1:34" ht="25.7" customHeight="1">
      <c r="A1042" s="133"/>
      <c r="B1042" s="903"/>
      <c r="C1042" s="227" t="s">
        <v>4490</v>
      </c>
      <c r="D1042" s="227"/>
      <c r="E1042" s="227" t="s">
        <v>17053</v>
      </c>
      <c r="F1042" s="227" t="s">
        <v>4490</v>
      </c>
      <c r="G1042" s="227"/>
      <c r="H1042" s="227" t="s">
        <v>12038</v>
      </c>
      <c r="I1042" s="233"/>
      <c r="J1042" s="233"/>
      <c r="K1042" s="228">
        <v>2833</v>
      </c>
      <c r="L1042" s="228"/>
      <c r="M1042" s="244"/>
      <c r="N1042" s="233"/>
      <c r="O1042" s="301"/>
      <c r="P1042" s="233"/>
      <c r="Q1042" s="228">
        <v>2737</v>
      </c>
      <c r="R1042" s="228">
        <v>391</v>
      </c>
      <c r="S1042" s="228" t="s">
        <v>4728</v>
      </c>
      <c r="T1042" s="228">
        <v>7</v>
      </c>
      <c r="U1042" s="228" t="s">
        <v>296</v>
      </c>
      <c r="V1042" s="227"/>
      <c r="W1042" s="227"/>
      <c r="X1042" s="228"/>
      <c r="Y1042" s="233"/>
      <c r="Z1042" s="233"/>
      <c r="AA1042" s="233"/>
      <c r="AB1042" s="227"/>
      <c r="AC1042" s="228"/>
      <c r="AD1042" s="233"/>
      <c r="AE1042" s="227"/>
      <c r="AF1042" s="228"/>
      <c r="AG1042" s="233" t="s">
        <v>1670</v>
      </c>
      <c r="AH1042" s="150"/>
    </row>
    <row r="1043" spans="1:34" ht="25.7" customHeight="1">
      <c r="A1043" s="133"/>
      <c r="B1043" s="903"/>
      <c r="C1043" s="227" t="s">
        <v>4490</v>
      </c>
      <c r="D1043" s="227"/>
      <c r="E1043" s="227" t="s">
        <v>17054</v>
      </c>
      <c r="F1043" s="227" t="s">
        <v>4490</v>
      </c>
      <c r="G1043" s="227"/>
      <c r="H1043" s="227" t="s">
        <v>12038</v>
      </c>
      <c r="I1043" s="233"/>
      <c r="J1043" s="233"/>
      <c r="K1043" s="228">
        <v>661</v>
      </c>
      <c r="L1043" s="228">
        <v>426</v>
      </c>
      <c r="M1043" s="244">
        <v>426</v>
      </c>
      <c r="N1043" s="233"/>
      <c r="O1043" s="301"/>
      <c r="P1043" s="233"/>
      <c r="Q1043" s="228">
        <v>391</v>
      </c>
      <c r="R1043" s="228">
        <v>391</v>
      </c>
      <c r="S1043" s="228" t="s">
        <v>4728</v>
      </c>
      <c r="T1043" s="228">
        <v>1</v>
      </c>
      <c r="U1043" s="228" t="s">
        <v>296</v>
      </c>
      <c r="V1043" s="227">
        <v>2013</v>
      </c>
      <c r="W1043" s="227"/>
      <c r="X1043" s="228"/>
      <c r="Y1043" s="233"/>
      <c r="Z1043" s="233"/>
      <c r="AA1043" s="233"/>
      <c r="AB1043" s="227"/>
      <c r="AC1043" s="228"/>
      <c r="AD1043" s="233"/>
      <c r="AE1043" s="227"/>
      <c r="AF1043" s="228"/>
      <c r="AG1043" s="233"/>
      <c r="AH1043" s="150"/>
    </row>
    <row r="1044" spans="1:34" ht="25.7" customHeight="1">
      <c r="A1044" s="133"/>
      <c r="B1044" s="903"/>
      <c r="C1044" s="227" t="s">
        <v>4490</v>
      </c>
      <c r="D1044" s="227"/>
      <c r="E1044" s="227" t="s">
        <v>17055</v>
      </c>
      <c r="F1044" s="227" t="s">
        <v>4490</v>
      </c>
      <c r="G1044" s="227" t="s">
        <v>1967</v>
      </c>
      <c r="H1044" s="227" t="s">
        <v>12038</v>
      </c>
      <c r="I1044" s="233">
        <v>1825</v>
      </c>
      <c r="J1044" s="233">
        <v>560</v>
      </c>
      <c r="K1044" s="228">
        <v>4605</v>
      </c>
      <c r="L1044" s="228">
        <v>450</v>
      </c>
      <c r="M1044" s="244">
        <v>450</v>
      </c>
      <c r="N1044" s="233">
        <v>374</v>
      </c>
      <c r="O1044" s="301">
        <v>374</v>
      </c>
      <c r="P1044" s="233" t="s">
        <v>4720</v>
      </c>
      <c r="Q1044" s="228">
        <v>391</v>
      </c>
      <c r="R1044" s="228">
        <v>391</v>
      </c>
      <c r="S1044" s="228" t="s">
        <v>4728</v>
      </c>
      <c r="T1044" s="228">
        <v>1</v>
      </c>
      <c r="U1044" s="228" t="s">
        <v>296</v>
      </c>
      <c r="V1044" s="227"/>
      <c r="W1044" s="227">
        <v>1996</v>
      </c>
      <c r="X1044" s="228">
        <v>100</v>
      </c>
      <c r="Y1044" s="233" t="s">
        <v>1854</v>
      </c>
      <c r="Z1044" s="233"/>
      <c r="AA1044" s="233"/>
      <c r="AB1044" s="227"/>
      <c r="AC1044" s="228"/>
      <c r="AD1044" s="233"/>
      <c r="AE1044" s="227"/>
      <c r="AF1044" s="228"/>
      <c r="AG1044" s="233"/>
      <c r="AH1044" s="150"/>
    </row>
    <row r="1045" spans="1:34" ht="25.7" customHeight="1">
      <c r="A1045" s="133"/>
      <c r="B1045" s="903"/>
      <c r="C1045" s="227" t="s">
        <v>4490</v>
      </c>
      <c r="D1045" s="227"/>
      <c r="E1045" s="227" t="s">
        <v>17056</v>
      </c>
      <c r="F1045" s="227" t="s">
        <v>4490</v>
      </c>
      <c r="G1045" s="227" t="s">
        <v>1967</v>
      </c>
      <c r="H1045" s="227" t="s">
        <v>12038</v>
      </c>
      <c r="I1045" s="233">
        <v>1625</v>
      </c>
      <c r="J1045" s="233">
        <v>598</v>
      </c>
      <c r="K1045" s="228">
        <v>1945</v>
      </c>
      <c r="L1045" s="228">
        <v>420</v>
      </c>
      <c r="M1045" s="244">
        <v>420</v>
      </c>
      <c r="N1045" s="233">
        <v>600</v>
      </c>
      <c r="O1045" s="301">
        <v>600</v>
      </c>
      <c r="P1045" s="233" t="s">
        <v>1747</v>
      </c>
      <c r="Q1045" s="228">
        <v>391</v>
      </c>
      <c r="R1045" s="228">
        <v>391</v>
      </c>
      <c r="S1045" s="228" t="s">
        <v>4728</v>
      </c>
      <c r="T1045" s="228">
        <v>1</v>
      </c>
      <c r="U1045" s="228" t="s">
        <v>296</v>
      </c>
      <c r="V1045" s="227">
        <v>2006</v>
      </c>
      <c r="W1045" s="227">
        <v>2005</v>
      </c>
      <c r="X1045" s="228">
        <v>50</v>
      </c>
      <c r="Y1045" s="233" t="s">
        <v>1854</v>
      </c>
      <c r="Z1045" s="233"/>
      <c r="AA1045" s="233"/>
      <c r="AB1045" s="227"/>
      <c r="AC1045" s="228"/>
      <c r="AD1045" s="233"/>
      <c r="AE1045" s="227"/>
      <c r="AF1045" s="228"/>
      <c r="AG1045" s="233"/>
      <c r="AH1045" s="150"/>
    </row>
    <row r="1046" spans="1:34" ht="25.7" customHeight="1">
      <c r="A1046" s="133"/>
      <c r="B1046" s="903"/>
      <c r="C1046" s="227" t="s">
        <v>4490</v>
      </c>
      <c r="D1046" s="227"/>
      <c r="E1046" s="227" t="s">
        <v>17057</v>
      </c>
      <c r="F1046" s="227" t="s">
        <v>4490</v>
      </c>
      <c r="G1046" s="227" t="s">
        <v>1967</v>
      </c>
      <c r="H1046" s="227" t="s">
        <v>12038</v>
      </c>
      <c r="I1046" s="233">
        <v>680</v>
      </c>
      <c r="J1046" s="233">
        <v>672</v>
      </c>
      <c r="K1046" s="228">
        <v>1175</v>
      </c>
      <c r="L1046" s="228">
        <v>385</v>
      </c>
      <c r="M1046" s="244">
        <v>385</v>
      </c>
      <c r="N1046" s="233">
        <v>672</v>
      </c>
      <c r="O1046" s="301">
        <v>672</v>
      </c>
      <c r="P1046" s="233" t="s">
        <v>4723</v>
      </c>
      <c r="Q1046" s="228">
        <v>320</v>
      </c>
      <c r="R1046" s="228">
        <v>320</v>
      </c>
      <c r="S1046" s="228" t="s">
        <v>4730</v>
      </c>
      <c r="T1046" s="228">
        <v>1</v>
      </c>
      <c r="U1046" s="228" t="s">
        <v>296</v>
      </c>
      <c r="V1046" s="227"/>
      <c r="W1046" s="227">
        <v>2000</v>
      </c>
      <c r="X1046" s="228">
        <v>40</v>
      </c>
      <c r="Y1046" s="233" t="s">
        <v>1854</v>
      </c>
      <c r="Z1046" s="233"/>
      <c r="AA1046" s="233"/>
      <c r="AB1046" s="227"/>
      <c r="AC1046" s="228"/>
      <c r="AD1046" s="233"/>
      <c r="AE1046" s="227"/>
      <c r="AF1046" s="228"/>
      <c r="AG1046" s="233"/>
      <c r="AH1046" s="150"/>
    </row>
    <row r="1047" spans="1:34" ht="25.7" customHeight="1">
      <c r="A1047" s="133"/>
      <c r="B1047" s="903"/>
      <c r="C1047" s="227" t="s">
        <v>4490</v>
      </c>
      <c r="D1047" s="227"/>
      <c r="E1047" s="227" t="s">
        <v>17058</v>
      </c>
      <c r="F1047" s="227" t="s">
        <v>4490</v>
      </c>
      <c r="G1047" s="227" t="s">
        <v>1967</v>
      </c>
      <c r="H1047" s="227" t="s">
        <v>12038</v>
      </c>
      <c r="I1047" s="233">
        <v>680</v>
      </c>
      <c r="J1047" s="233">
        <v>672</v>
      </c>
      <c r="K1047" s="228">
        <v>649</v>
      </c>
      <c r="L1047" s="228">
        <v>426</v>
      </c>
      <c r="M1047" s="244">
        <v>426</v>
      </c>
      <c r="N1047" s="233">
        <v>672</v>
      </c>
      <c r="O1047" s="301">
        <v>672</v>
      </c>
      <c r="P1047" s="233" t="s">
        <v>4723</v>
      </c>
      <c r="Q1047" s="228">
        <v>391</v>
      </c>
      <c r="R1047" s="228">
        <v>391</v>
      </c>
      <c r="S1047" s="228" t="s">
        <v>4728</v>
      </c>
      <c r="T1047" s="228">
        <v>1</v>
      </c>
      <c r="U1047" s="228" t="s">
        <v>296</v>
      </c>
      <c r="V1047" s="227">
        <v>2000</v>
      </c>
      <c r="W1047" s="227">
        <v>2000</v>
      </c>
      <c r="X1047" s="228">
        <v>40</v>
      </c>
      <c r="Y1047" s="233" t="s">
        <v>1854</v>
      </c>
      <c r="Z1047" s="233"/>
      <c r="AA1047" s="233"/>
      <c r="AB1047" s="227"/>
      <c r="AC1047" s="228"/>
      <c r="AD1047" s="233"/>
      <c r="AE1047" s="227"/>
      <c r="AF1047" s="228"/>
      <c r="AG1047" s="233"/>
      <c r="AH1047" s="150"/>
    </row>
    <row r="1048" spans="1:34" ht="25.7" customHeight="1">
      <c r="A1048" s="133"/>
      <c r="B1048" s="903"/>
      <c r="C1048" s="227" t="s">
        <v>4490</v>
      </c>
      <c r="D1048" s="227"/>
      <c r="E1048" s="227" t="s">
        <v>17059</v>
      </c>
      <c r="F1048" s="227" t="s">
        <v>4490</v>
      </c>
      <c r="G1048" s="227" t="s">
        <v>1967</v>
      </c>
      <c r="H1048" s="227" t="s">
        <v>12038</v>
      </c>
      <c r="I1048" s="233">
        <v>425</v>
      </c>
      <c r="J1048" s="233">
        <v>315</v>
      </c>
      <c r="K1048" s="228">
        <v>2833</v>
      </c>
      <c r="L1048" s="228">
        <v>374</v>
      </c>
      <c r="M1048" s="244">
        <v>374</v>
      </c>
      <c r="N1048" s="233">
        <v>315</v>
      </c>
      <c r="O1048" s="301">
        <v>315</v>
      </c>
      <c r="P1048" s="233" t="s">
        <v>1728</v>
      </c>
      <c r="Q1048" s="228">
        <v>320</v>
      </c>
      <c r="R1048" s="228">
        <v>320</v>
      </c>
      <c r="S1048" s="228" t="s">
        <v>4730</v>
      </c>
      <c r="T1048" s="228">
        <v>1</v>
      </c>
      <c r="U1048" s="228" t="s">
        <v>296</v>
      </c>
      <c r="V1048" s="227"/>
      <c r="W1048" s="227">
        <v>2001</v>
      </c>
      <c r="X1048" s="228">
        <v>21</v>
      </c>
      <c r="Y1048" s="233" t="s">
        <v>1854</v>
      </c>
      <c r="Z1048" s="233"/>
      <c r="AA1048" s="233"/>
      <c r="AB1048" s="227"/>
      <c r="AC1048" s="228"/>
      <c r="AD1048" s="233"/>
      <c r="AE1048" s="227"/>
      <c r="AF1048" s="228"/>
      <c r="AG1048" s="233"/>
      <c r="AH1048" s="150"/>
    </row>
    <row r="1049" spans="1:34" ht="25.7" customHeight="1">
      <c r="A1049" s="133"/>
      <c r="B1049" s="903"/>
      <c r="C1049" s="227" t="s">
        <v>4490</v>
      </c>
      <c r="D1049" s="227"/>
      <c r="E1049" s="227" t="s">
        <v>4729</v>
      </c>
      <c r="F1049" s="227" t="s">
        <v>4490</v>
      </c>
      <c r="G1049" s="227" t="s">
        <v>1967</v>
      </c>
      <c r="H1049" s="227" t="s">
        <v>12038</v>
      </c>
      <c r="I1049" s="233">
        <v>1442</v>
      </c>
      <c r="J1049" s="233">
        <v>336</v>
      </c>
      <c r="K1049" s="228">
        <v>500</v>
      </c>
      <c r="L1049" s="228">
        <v>480</v>
      </c>
      <c r="M1049" s="244">
        <v>480</v>
      </c>
      <c r="N1049" s="233">
        <v>336</v>
      </c>
      <c r="O1049" s="301">
        <v>336</v>
      </c>
      <c r="P1049" s="233" t="s">
        <v>4723</v>
      </c>
      <c r="Q1049" s="228">
        <v>320</v>
      </c>
      <c r="R1049" s="228">
        <v>320</v>
      </c>
      <c r="S1049" s="228" t="s">
        <v>4730</v>
      </c>
      <c r="T1049" s="228">
        <v>1</v>
      </c>
      <c r="U1049" s="228" t="s">
        <v>296</v>
      </c>
      <c r="V1049" s="227">
        <v>2007</v>
      </c>
      <c r="W1049" s="227">
        <v>1994</v>
      </c>
      <c r="X1049" s="228">
        <v>9</v>
      </c>
      <c r="Y1049" s="233" t="s">
        <v>1854</v>
      </c>
      <c r="Z1049" s="233"/>
      <c r="AA1049" s="233"/>
      <c r="AB1049" s="227"/>
      <c r="AC1049" s="228"/>
      <c r="AD1049" s="233"/>
      <c r="AE1049" s="227"/>
      <c r="AF1049" s="228"/>
      <c r="AG1049" s="233"/>
      <c r="AH1049" s="150"/>
    </row>
    <row r="1050" spans="1:34" ht="25.7" customHeight="1">
      <c r="A1050" s="133"/>
      <c r="B1050" s="903"/>
      <c r="C1050" s="227" t="s">
        <v>4490</v>
      </c>
      <c r="D1050" s="227"/>
      <c r="E1050" s="227" t="s">
        <v>4731</v>
      </c>
      <c r="F1050" s="227" t="s">
        <v>4490</v>
      </c>
      <c r="G1050" s="227" t="s">
        <v>1967</v>
      </c>
      <c r="H1050" s="227" t="s">
        <v>12038</v>
      </c>
      <c r="I1050" s="233">
        <v>846</v>
      </c>
      <c r="J1050" s="233">
        <v>472</v>
      </c>
      <c r="K1050" s="228">
        <v>480</v>
      </c>
      <c r="L1050" s="228">
        <v>460</v>
      </c>
      <c r="M1050" s="244">
        <v>460</v>
      </c>
      <c r="N1050" s="233">
        <v>391</v>
      </c>
      <c r="O1050" s="301">
        <v>391</v>
      </c>
      <c r="P1050" s="233" t="s">
        <v>4728</v>
      </c>
      <c r="Q1050" s="228">
        <v>336</v>
      </c>
      <c r="R1050" s="228">
        <v>336</v>
      </c>
      <c r="S1050" s="228" t="s">
        <v>4723</v>
      </c>
      <c r="T1050" s="228">
        <v>1</v>
      </c>
      <c r="U1050" s="228" t="s">
        <v>296</v>
      </c>
      <c r="V1050" s="227">
        <v>2008</v>
      </c>
      <c r="W1050" s="227">
        <v>2005</v>
      </c>
      <c r="X1050" s="228">
        <v>94</v>
      </c>
      <c r="Y1050" s="233" t="s">
        <v>1854</v>
      </c>
      <c r="Z1050" s="233"/>
      <c r="AA1050" s="233"/>
      <c r="AB1050" s="227"/>
      <c r="AC1050" s="228"/>
      <c r="AD1050" s="233"/>
      <c r="AE1050" s="227"/>
      <c r="AF1050" s="228"/>
      <c r="AG1050" s="233"/>
      <c r="AH1050" s="150"/>
    </row>
    <row r="1051" spans="1:34" ht="25.7" customHeight="1">
      <c r="A1051" s="133"/>
      <c r="B1051" s="903"/>
      <c r="C1051" s="227" t="s">
        <v>4490</v>
      </c>
      <c r="D1051" s="227"/>
      <c r="E1051" s="227" t="s">
        <v>4732</v>
      </c>
      <c r="F1051" s="227" t="s">
        <v>4490</v>
      </c>
      <c r="G1051" s="227" t="s">
        <v>1967</v>
      </c>
      <c r="H1051" s="227" t="s">
        <v>12038</v>
      </c>
      <c r="I1051" s="233">
        <v>500</v>
      </c>
      <c r="J1051" s="233">
        <v>480</v>
      </c>
      <c r="K1051" s="228">
        <v>400</v>
      </c>
      <c r="L1051" s="228">
        <v>300</v>
      </c>
      <c r="M1051" s="244">
        <v>300</v>
      </c>
      <c r="N1051" s="233">
        <v>320</v>
      </c>
      <c r="O1051" s="301">
        <v>320</v>
      </c>
      <c r="P1051" s="233" t="s">
        <v>4730</v>
      </c>
      <c r="Q1051" s="228">
        <v>300</v>
      </c>
      <c r="R1051" s="228">
        <v>300</v>
      </c>
      <c r="S1051" s="228" t="s">
        <v>1747</v>
      </c>
      <c r="T1051" s="228">
        <v>1</v>
      </c>
      <c r="U1051" s="228" t="s">
        <v>296</v>
      </c>
      <c r="V1051" s="227">
        <v>2001</v>
      </c>
      <c r="W1051" s="227">
        <v>2007</v>
      </c>
      <c r="X1051" s="228">
        <v>99</v>
      </c>
      <c r="Y1051" s="233" t="s">
        <v>1854</v>
      </c>
      <c r="Z1051" s="233"/>
      <c r="AA1051" s="233"/>
      <c r="AB1051" s="227"/>
      <c r="AC1051" s="228"/>
      <c r="AD1051" s="233"/>
      <c r="AE1051" s="227"/>
      <c r="AF1051" s="228"/>
      <c r="AG1051" s="233"/>
      <c r="AH1051" s="150"/>
    </row>
    <row r="1052" spans="1:34" ht="25.7" customHeight="1">
      <c r="A1052" s="133"/>
      <c r="B1052" s="903"/>
      <c r="C1052" s="227" t="s">
        <v>4490</v>
      </c>
      <c r="D1052" s="227"/>
      <c r="E1052" s="227" t="s">
        <v>4733</v>
      </c>
      <c r="F1052" s="227" t="s">
        <v>4490</v>
      </c>
      <c r="G1052" s="227" t="s">
        <v>1967</v>
      </c>
      <c r="H1052" s="227" t="s">
        <v>12038</v>
      </c>
      <c r="I1052" s="233">
        <v>480</v>
      </c>
      <c r="J1052" s="233">
        <v>460</v>
      </c>
      <c r="K1052" s="228">
        <v>1292</v>
      </c>
      <c r="L1052" s="228">
        <v>336</v>
      </c>
      <c r="M1052" s="244">
        <v>336</v>
      </c>
      <c r="N1052" s="233">
        <v>336</v>
      </c>
      <c r="O1052" s="301">
        <v>336</v>
      </c>
      <c r="P1052" s="233" t="s">
        <v>4723</v>
      </c>
      <c r="Q1052" s="228">
        <v>336</v>
      </c>
      <c r="R1052" s="228">
        <v>336</v>
      </c>
      <c r="S1052" s="228" t="s">
        <v>4723</v>
      </c>
      <c r="T1052" s="228">
        <v>1</v>
      </c>
      <c r="U1052" s="228" t="s">
        <v>296</v>
      </c>
      <c r="V1052" s="227">
        <v>2005</v>
      </c>
      <c r="W1052" s="227">
        <v>2008</v>
      </c>
      <c r="X1052" s="228">
        <v>80</v>
      </c>
      <c r="Y1052" s="233" t="s">
        <v>1854</v>
      </c>
      <c r="Z1052" s="233"/>
      <c r="AA1052" s="233"/>
      <c r="AB1052" s="227"/>
      <c r="AC1052" s="228"/>
      <c r="AD1052" s="233"/>
      <c r="AE1052" s="227"/>
      <c r="AF1052" s="228"/>
      <c r="AG1052" s="233"/>
      <c r="AH1052" s="150"/>
    </row>
    <row r="1053" spans="1:34" ht="25.7" customHeight="1">
      <c r="A1053" s="133"/>
      <c r="B1053" s="903"/>
      <c r="C1053" s="227" t="s">
        <v>4490</v>
      </c>
      <c r="D1053" s="227"/>
      <c r="E1053" s="227" t="s">
        <v>4734</v>
      </c>
      <c r="F1053" s="227" t="s">
        <v>4490</v>
      </c>
      <c r="G1053" s="227" t="s">
        <v>1967</v>
      </c>
      <c r="H1053" s="227" t="s">
        <v>12038</v>
      </c>
      <c r="I1053" s="233">
        <v>400</v>
      </c>
      <c r="J1053" s="233">
        <v>300</v>
      </c>
      <c r="K1053" s="228">
        <v>500</v>
      </c>
      <c r="L1053" s="228">
        <v>489</v>
      </c>
      <c r="M1053" s="244">
        <v>489</v>
      </c>
      <c r="N1053" s="233">
        <v>300</v>
      </c>
      <c r="O1053" s="301">
        <v>300</v>
      </c>
      <c r="P1053" s="233" t="s">
        <v>1747</v>
      </c>
      <c r="Q1053" s="228">
        <v>357</v>
      </c>
      <c r="R1053" s="228">
        <v>357</v>
      </c>
      <c r="S1053" s="228" t="s">
        <v>4735</v>
      </c>
      <c r="T1053" s="228">
        <v>1</v>
      </c>
      <c r="U1053" s="228" t="s">
        <v>296</v>
      </c>
      <c r="V1053" s="227">
        <v>2008</v>
      </c>
      <c r="W1053" s="227">
        <v>2001</v>
      </c>
      <c r="X1053" s="228">
        <v>19</v>
      </c>
      <c r="Y1053" s="233" t="s">
        <v>1854</v>
      </c>
      <c r="Z1053" s="233"/>
      <c r="AA1053" s="233"/>
      <c r="AB1053" s="227"/>
      <c r="AC1053" s="228"/>
      <c r="AD1053" s="233"/>
      <c r="AE1053" s="227"/>
      <c r="AF1053" s="228"/>
      <c r="AG1053" s="233"/>
      <c r="AH1053" s="150"/>
    </row>
    <row r="1054" spans="1:34" ht="25.7" customHeight="1">
      <c r="A1054" s="133"/>
      <c r="B1054" s="903"/>
      <c r="C1054" s="227" t="s">
        <v>4490</v>
      </c>
      <c r="D1054" s="227"/>
      <c r="E1054" s="227" t="s">
        <v>4736</v>
      </c>
      <c r="F1054" s="227" t="s">
        <v>4490</v>
      </c>
      <c r="G1054" s="227" t="s">
        <v>1967</v>
      </c>
      <c r="H1054" s="227" t="s">
        <v>12038</v>
      </c>
      <c r="I1054" s="233">
        <v>1292</v>
      </c>
      <c r="J1054" s="233">
        <v>336</v>
      </c>
      <c r="K1054" s="228">
        <v>2205</v>
      </c>
      <c r="L1054" s="228">
        <v>490</v>
      </c>
      <c r="M1054" s="244">
        <v>490</v>
      </c>
      <c r="N1054" s="233">
        <v>336</v>
      </c>
      <c r="O1054" s="301">
        <v>336</v>
      </c>
      <c r="P1054" s="233" t="s">
        <v>4723</v>
      </c>
      <c r="Q1054" s="228">
        <v>374</v>
      </c>
      <c r="R1054" s="228">
        <v>374</v>
      </c>
      <c r="S1054" s="228" t="s">
        <v>4720</v>
      </c>
      <c r="T1054" s="228">
        <v>1</v>
      </c>
      <c r="U1054" s="228" t="s">
        <v>296</v>
      </c>
      <c r="V1054" s="227">
        <v>2011</v>
      </c>
      <c r="W1054" s="227">
        <v>2005</v>
      </c>
      <c r="X1054" s="228">
        <v>50</v>
      </c>
      <c r="Y1054" s="233" t="s">
        <v>1854</v>
      </c>
      <c r="Z1054" s="233"/>
      <c r="AA1054" s="233"/>
      <c r="AB1054" s="227"/>
      <c r="AC1054" s="228"/>
      <c r="AD1054" s="233"/>
      <c r="AE1054" s="227"/>
      <c r="AF1054" s="228"/>
      <c r="AG1054" s="233"/>
      <c r="AH1054" s="150"/>
    </row>
    <row r="1055" spans="1:34" ht="25.7" customHeight="1">
      <c r="A1055" s="133"/>
      <c r="B1055" s="903"/>
      <c r="C1055" s="227" t="s">
        <v>4490</v>
      </c>
      <c r="D1055" s="227"/>
      <c r="E1055" s="227" t="s">
        <v>4737</v>
      </c>
      <c r="F1055" s="227" t="s">
        <v>4490</v>
      </c>
      <c r="G1055" s="227" t="s">
        <v>1967</v>
      </c>
      <c r="H1055" s="227" t="s">
        <v>12038</v>
      </c>
      <c r="I1055" s="233">
        <v>500</v>
      </c>
      <c r="J1055" s="233">
        <v>489</v>
      </c>
      <c r="K1055" s="228">
        <v>2078</v>
      </c>
      <c r="L1055" s="228">
        <v>496</v>
      </c>
      <c r="M1055" s="244">
        <v>496</v>
      </c>
      <c r="N1055" s="233">
        <v>357</v>
      </c>
      <c r="O1055" s="301">
        <v>357</v>
      </c>
      <c r="P1055" s="233" t="s">
        <v>4735</v>
      </c>
      <c r="Q1055" s="228">
        <v>336</v>
      </c>
      <c r="R1055" s="228">
        <v>336</v>
      </c>
      <c r="S1055" s="228" t="s">
        <v>4723</v>
      </c>
      <c r="T1055" s="228">
        <v>1</v>
      </c>
      <c r="U1055" s="228" t="s">
        <v>296</v>
      </c>
      <c r="V1055" s="227">
        <v>2002</v>
      </c>
      <c r="W1055" s="227">
        <v>2008</v>
      </c>
      <c r="X1055" s="228">
        <v>113</v>
      </c>
      <c r="Y1055" s="233" t="s">
        <v>1854</v>
      </c>
      <c r="Z1055" s="233"/>
      <c r="AA1055" s="233"/>
      <c r="AB1055" s="227"/>
      <c r="AC1055" s="228"/>
      <c r="AD1055" s="233"/>
      <c r="AE1055" s="227"/>
      <c r="AF1055" s="228"/>
      <c r="AG1055" s="233"/>
      <c r="AH1055" s="150"/>
    </row>
    <row r="1056" spans="1:34" ht="25.7" customHeight="1">
      <c r="A1056" s="133"/>
      <c r="B1056" s="903"/>
      <c r="C1056" s="227" t="s">
        <v>4490</v>
      </c>
      <c r="D1056" s="227"/>
      <c r="E1056" s="227" t="s">
        <v>4738</v>
      </c>
      <c r="F1056" s="227" t="s">
        <v>4490</v>
      </c>
      <c r="G1056" s="227" t="s">
        <v>1967</v>
      </c>
      <c r="H1056" s="227" t="s">
        <v>12038</v>
      </c>
      <c r="I1056" s="233">
        <v>500</v>
      </c>
      <c r="J1056" s="233">
        <v>489</v>
      </c>
      <c r="K1056" s="228">
        <v>1000</v>
      </c>
      <c r="L1056" s="228">
        <v>394</v>
      </c>
      <c r="M1056" s="244">
        <v>394</v>
      </c>
      <c r="N1056" s="233"/>
      <c r="O1056" s="301"/>
      <c r="P1056" s="233"/>
      <c r="Q1056" s="228">
        <v>336</v>
      </c>
      <c r="R1056" s="228">
        <v>336</v>
      </c>
      <c r="S1056" s="228" t="s">
        <v>4723</v>
      </c>
      <c r="T1056" s="228">
        <v>1</v>
      </c>
      <c r="U1056" s="228" t="s">
        <v>296</v>
      </c>
      <c r="V1056" s="227">
        <v>2005</v>
      </c>
      <c r="W1056" s="227">
        <v>2008</v>
      </c>
      <c r="X1056" s="228">
        <v>113</v>
      </c>
      <c r="Y1056" s="233" t="s">
        <v>1854</v>
      </c>
      <c r="Z1056" s="233"/>
      <c r="AA1056" s="233"/>
      <c r="AB1056" s="227"/>
      <c r="AC1056" s="228"/>
      <c r="AD1056" s="233"/>
      <c r="AE1056" s="227"/>
      <c r="AF1056" s="228"/>
      <c r="AG1056" s="233"/>
      <c r="AH1056" s="150"/>
    </row>
    <row r="1057" spans="1:34" ht="25.7" customHeight="1">
      <c r="A1057" s="133"/>
      <c r="B1057" s="903"/>
      <c r="C1057" s="227" t="s">
        <v>4490</v>
      </c>
      <c r="D1057" s="227"/>
      <c r="E1057" s="227" t="s">
        <v>4739</v>
      </c>
      <c r="F1057" s="227" t="s">
        <v>4490</v>
      </c>
      <c r="G1057" s="227" t="s">
        <v>1967</v>
      </c>
      <c r="H1057" s="227" t="s">
        <v>12038</v>
      </c>
      <c r="I1057" s="233">
        <v>2078</v>
      </c>
      <c r="J1057" s="233">
        <v>496</v>
      </c>
      <c r="K1057" s="228">
        <v>1019</v>
      </c>
      <c r="L1057" s="228">
        <v>405</v>
      </c>
      <c r="M1057" s="244">
        <v>405</v>
      </c>
      <c r="N1057" s="233">
        <v>336</v>
      </c>
      <c r="O1057" s="301">
        <v>336</v>
      </c>
      <c r="P1057" s="233" t="s">
        <v>4723</v>
      </c>
      <c r="Q1057" s="228">
        <v>336</v>
      </c>
      <c r="R1057" s="228">
        <v>336</v>
      </c>
      <c r="S1057" s="228" t="s">
        <v>4723</v>
      </c>
      <c r="T1057" s="228">
        <v>1</v>
      </c>
      <c r="U1057" s="228" t="s">
        <v>296</v>
      </c>
      <c r="V1057" s="227">
        <v>2008</v>
      </c>
      <c r="W1057" s="227">
        <v>2002</v>
      </c>
      <c r="X1057" s="228">
        <v>86</v>
      </c>
      <c r="Y1057" s="233" t="s">
        <v>1854</v>
      </c>
      <c r="Z1057" s="233"/>
      <c r="AA1057" s="233"/>
      <c r="AB1057" s="227"/>
      <c r="AC1057" s="228"/>
      <c r="AD1057" s="233"/>
      <c r="AE1057" s="227"/>
      <c r="AF1057" s="228"/>
      <c r="AG1057" s="233"/>
      <c r="AH1057" s="150"/>
    </row>
    <row r="1058" spans="1:34" ht="25.7" customHeight="1">
      <c r="A1058" s="133"/>
      <c r="B1058" s="903"/>
      <c r="C1058" s="227" t="s">
        <v>4490</v>
      </c>
      <c r="D1058" s="227"/>
      <c r="E1058" s="227" t="s">
        <v>4740</v>
      </c>
      <c r="F1058" s="227" t="s">
        <v>4490</v>
      </c>
      <c r="G1058" s="227" t="s">
        <v>1967</v>
      </c>
      <c r="H1058" s="227" t="s">
        <v>12038</v>
      </c>
      <c r="I1058" s="233">
        <v>1000</v>
      </c>
      <c r="J1058" s="233">
        <v>394</v>
      </c>
      <c r="K1058" s="228">
        <v>990</v>
      </c>
      <c r="L1058" s="228">
        <v>500</v>
      </c>
      <c r="M1058" s="244">
        <v>500</v>
      </c>
      <c r="N1058" s="233">
        <v>336</v>
      </c>
      <c r="O1058" s="301">
        <v>336</v>
      </c>
      <c r="P1058" s="233" t="s">
        <v>4723</v>
      </c>
      <c r="Q1058" s="228">
        <v>370</v>
      </c>
      <c r="R1058" s="228">
        <v>370</v>
      </c>
      <c r="S1058" s="228" t="s">
        <v>4720</v>
      </c>
      <c r="T1058" s="228">
        <v>1</v>
      </c>
      <c r="U1058" s="228" t="s">
        <v>296</v>
      </c>
      <c r="V1058" s="227">
        <v>2005</v>
      </c>
      <c r="W1058" s="227">
        <v>2005</v>
      </c>
      <c r="X1058" s="228">
        <v>78</v>
      </c>
      <c r="Y1058" s="233" t="s">
        <v>1854</v>
      </c>
      <c r="Z1058" s="233"/>
      <c r="AA1058" s="228"/>
      <c r="AB1058" s="233"/>
      <c r="AC1058" s="233"/>
      <c r="AD1058" s="233"/>
      <c r="AE1058" s="233"/>
      <c r="AF1058" s="233"/>
      <c r="AG1058" s="233"/>
      <c r="AH1058" s="150"/>
    </row>
    <row r="1059" spans="1:34" ht="25.7" customHeight="1">
      <c r="A1059" s="133"/>
      <c r="B1059" s="903"/>
      <c r="C1059" s="227" t="s">
        <v>4490</v>
      </c>
      <c r="D1059" s="227"/>
      <c r="E1059" s="227" t="s">
        <v>4741</v>
      </c>
      <c r="F1059" s="227" t="s">
        <v>4490</v>
      </c>
      <c r="G1059" s="227" t="s">
        <v>1967</v>
      </c>
      <c r="H1059" s="227" t="s">
        <v>12038</v>
      </c>
      <c r="I1059" s="233">
        <v>990</v>
      </c>
      <c r="J1059" s="233">
        <v>500</v>
      </c>
      <c r="K1059" s="228">
        <v>495</v>
      </c>
      <c r="L1059" s="228">
        <v>495</v>
      </c>
      <c r="M1059" s="244">
        <v>495</v>
      </c>
      <c r="N1059" s="233">
        <v>370</v>
      </c>
      <c r="O1059" s="301">
        <v>370</v>
      </c>
      <c r="P1059" s="233" t="s">
        <v>4720</v>
      </c>
      <c r="Q1059" s="228">
        <v>336</v>
      </c>
      <c r="R1059" s="228">
        <v>336</v>
      </c>
      <c r="S1059" s="228" t="s">
        <v>4723</v>
      </c>
      <c r="T1059" s="228">
        <v>1</v>
      </c>
      <c r="U1059" s="228" t="s">
        <v>296</v>
      </c>
      <c r="V1059" s="227">
        <v>1995</v>
      </c>
      <c r="W1059" s="233">
        <v>2005</v>
      </c>
      <c r="X1059" s="233">
        <v>111</v>
      </c>
      <c r="Y1059" s="233" t="s">
        <v>1854</v>
      </c>
      <c r="Z1059" s="233"/>
      <c r="AA1059" s="227"/>
      <c r="AB1059" s="233"/>
      <c r="AC1059" s="233"/>
      <c r="AD1059" s="233"/>
      <c r="AE1059" s="233"/>
      <c r="AF1059" s="233"/>
      <c r="AG1059" s="233"/>
      <c r="AH1059" s="150"/>
    </row>
    <row r="1060" spans="1:34" ht="25.7" customHeight="1">
      <c r="A1060" s="133"/>
      <c r="B1060" s="903"/>
      <c r="C1060" s="227" t="s">
        <v>4490</v>
      </c>
      <c r="D1060" s="227"/>
      <c r="E1060" s="227" t="s">
        <v>13958</v>
      </c>
      <c r="F1060" s="227" t="s">
        <v>4490</v>
      </c>
      <c r="G1060" s="227" t="s">
        <v>1967</v>
      </c>
      <c r="H1060" s="227" t="s">
        <v>12038</v>
      </c>
      <c r="I1060" s="233">
        <v>662</v>
      </c>
      <c r="J1060" s="233">
        <v>391</v>
      </c>
      <c r="K1060" s="228">
        <v>2140</v>
      </c>
      <c r="L1060" s="228">
        <v>478</v>
      </c>
      <c r="M1060" s="244">
        <v>478</v>
      </c>
      <c r="N1060" s="233">
        <v>374</v>
      </c>
      <c r="O1060" s="301">
        <v>374</v>
      </c>
      <c r="P1060" s="233" t="s">
        <v>4720</v>
      </c>
      <c r="Q1060" s="228">
        <v>478</v>
      </c>
      <c r="R1060" s="228">
        <v>478</v>
      </c>
      <c r="S1060" s="228" t="s">
        <v>4720</v>
      </c>
      <c r="T1060" s="228">
        <v>1</v>
      </c>
      <c r="U1060" s="228" t="s">
        <v>296</v>
      </c>
      <c r="V1060" s="227">
        <v>2022</v>
      </c>
      <c r="W1060" s="233">
        <v>2005</v>
      </c>
      <c r="X1060" s="233">
        <v>75</v>
      </c>
      <c r="Y1060" s="233" t="s">
        <v>1854</v>
      </c>
      <c r="Z1060" s="233"/>
      <c r="AA1060" s="227"/>
      <c r="AB1060" s="233"/>
      <c r="AC1060" s="233"/>
      <c r="AD1060" s="233"/>
      <c r="AE1060" s="233"/>
      <c r="AF1060" s="233"/>
      <c r="AG1060" s="233" t="s">
        <v>13957</v>
      </c>
      <c r="AH1060" s="150"/>
    </row>
    <row r="1061" spans="1:34" ht="25.7" customHeight="1">
      <c r="A1061" s="133"/>
      <c r="B1061" s="903"/>
      <c r="C1061" s="227" t="s">
        <v>4490</v>
      </c>
      <c r="D1061" s="227"/>
      <c r="E1061" s="227" t="s">
        <v>4742</v>
      </c>
      <c r="F1061" s="227" t="s">
        <v>4490</v>
      </c>
      <c r="G1061" s="227" t="s">
        <v>1967</v>
      </c>
      <c r="H1061" s="227" t="s">
        <v>12038</v>
      </c>
      <c r="I1061" s="233">
        <v>495</v>
      </c>
      <c r="J1061" s="233">
        <v>495</v>
      </c>
      <c r="K1061" s="228">
        <v>63047</v>
      </c>
      <c r="L1061" s="228">
        <v>488</v>
      </c>
      <c r="M1061" s="244">
        <v>488</v>
      </c>
      <c r="N1061" s="233">
        <v>336</v>
      </c>
      <c r="O1061" s="301">
        <v>336</v>
      </c>
      <c r="P1061" s="233" t="s">
        <v>4723</v>
      </c>
      <c r="Q1061" s="228">
        <v>488</v>
      </c>
      <c r="R1061" s="228">
        <v>488</v>
      </c>
      <c r="S1061" s="228" t="s">
        <v>4720</v>
      </c>
      <c r="T1061" s="228">
        <v>1</v>
      </c>
      <c r="U1061" s="228" t="s">
        <v>296</v>
      </c>
      <c r="V1061" s="227">
        <v>2022</v>
      </c>
      <c r="W1061" s="233">
        <v>1995</v>
      </c>
      <c r="X1061" s="233">
        <v>5</v>
      </c>
      <c r="Y1061" s="233" t="s">
        <v>1854</v>
      </c>
      <c r="Z1061" s="233"/>
      <c r="AA1061" s="227"/>
      <c r="AB1061" s="233"/>
      <c r="AC1061" s="233"/>
      <c r="AD1061" s="233"/>
      <c r="AE1061" s="233"/>
      <c r="AF1061" s="233"/>
      <c r="AG1061" s="233" t="s">
        <v>13959</v>
      </c>
      <c r="AH1061" s="150"/>
    </row>
    <row r="1062" spans="1:34" ht="25.7" customHeight="1">
      <c r="A1062" s="133"/>
      <c r="B1062" s="903"/>
      <c r="C1062" s="227" t="s">
        <v>4492</v>
      </c>
      <c r="D1062" s="227" t="s">
        <v>23150</v>
      </c>
      <c r="E1062" s="227" t="s">
        <v>4743</v>
      </c>
      <c r="F1062" s="227" t="s">
        <v>4492</v>
      </c>
      <c r="G1062" s="227" t="s">
        <v>23151</v>
      </c>
      <c r="H1062" s="227" t="s">
        <v>4492</v>
      </c>
      <c r="I1062" s="233">
        <v>1</v>
      </c>
      <c r="J1062" s="233" t="s">
        <v>2050</v>
      </c>
      <c r="K1062" s="228">
        <v>2424</v>
      </c>
      <c r="L1062" s="228">
        <v>1188</v>
      </c>
      <c r="M1062" s="244">
        <v>1188</v>
      </c>
      <c r="N1062" s="233" t="s">
        <v>12477</v>
      </c>
      <c r="O1062" s="301"/>
      <c r="P1062" s="233"/>
      <c r="Q1062" s="228">
        <v>1026</v>
      </c>
      <c r="R1062" s="228">
        <v>600</v>
      </c>
      <c r="S1062" s="228" t="s">
        <v>23152</v>
      </c>
      <c r="T1062" s="228">
        <v>2</v>
      </c>
      <c r="U1062" s="228" t="s">
        <v>296</v>
      </c>
      <c r="V1062" s="227">
        <v>2010</v>
      </c>
      <c r="W1062" s="233">
        <v>729</v>
      </c>
      <c r="X1062" s="233"/>
      <c r="Y1062" s="233"/>
      <c r="Z1062" s="233"/>
      <c r="AA1062" s="227"/>
      <c r="AB1062" s="233"/>
      <c r="AC1062" s="233"/>
      <c r="AD1062" s="233"/>
      <c r="AE1062" s="233"/>
      <c r="AF1062" s="233"/>
      <c r="AG1062" s="233"/>
      <c r="AH1062" s="150"/>
    </row>
    <row r="1063" spans="1:34" ht="25.7" customHeight="1">
      <c r="A1063" s="133"/>
      <c r="B1063" s="903"/>
      <c r="C1063" s="227" t="s">
        <v>4492</v>
      </c>
      <c r="D1063" s="227" t="s">
        <v>23153</v>
      </c>
      <c r="E1063" s="227" t="s">
        <v>4744</v>
      </c>
      <c r="F1063" s="227" t="s">
        <v>4492</v>
      </c>
      <c r="G1063" s="227" t="s">
        <v>23062</v>
      </c>
      <c r="H1063" s="227" t="s">
        <v>4492</v>
      </c>
      <c r="I1063" s="233"/>
      <c r="J1063" s="233" t="s">
        <v>2050</v>
      </c>
      <c r="K1063" s="228">
        <v>2340</v>
      </c>
      <c r="L1063" s="228">
        <v>431</v>
      </c>
      <c r="M1063" s="244">
        <v>431</v>
      </c>
      <c r="N1063" s="233" t="s">
        <v>12477</v>
      </c>
      <c r="O1063" s="301"/>
      <c r="P1063" s="233"/>
      <c r="Q1063" s="228">
        <v>862</v>
      </c>
      <c r="R1063" s="228">
        <v>431</v>
      </c>
      <c r="S1063" s="228" t="s">
        <v>4745</v>
      </c>
      <c r="T1063" s="228">
        <v>2</v>
      </c>
      <c r="U1063" s="228" t="s">
        <v>296</v>
      </c>
      <c r="V1063" s="227">
        <v>1990</v>
      </c>
      <c r="W1063" s="233"/>
      <c r="X1063" s="233"/>
      <c r="Y1063" s="233"/>
      <c r="Z1063" s="233"/>
      <c r="AA1063" s="227"/>
      <c r="AB1063" s="233"/>
      <c r="AC1063" s="233"/>
      <c r="AD1063" s="233"/>
      <c r="AE1063" s="233"/>
      <c r="AF1063" s="233"/>
      <c r="AG1063" s="233"/>
      <c r="AH1063" s="150"/>
    </row>
    <row r="1064" spans="1:34" ht="25.7" customHeight="1">
      <c r="A1064" s="133"/>
      <c r="B1064" s="903"/>
      <c r="C1064" s="291" t="s">
        <v>4492</v>
      </c>
      <c r="D1064" s="227" t="s">
        <v>23154</v>
      </c>
      <c r="E1064" s="291" t="s">
        <v>4746</v>
      </c>
      <c r="F1064" s="291" t="s">
        <v>4492</v>
      </c>
      <c r="G1064" s="227" t="s">
        <v>23062</v>
      </c>
      <c r="H1064" s="227" t="s">
        <v>4492</v>
      </c>
      <c r="I1064" s="233"/>
      <c r="J1064" s="233" t="s">
        <v>2050</v>
      </c>
      <c r="K1064" s="228">
        <v>1860</v>
      </c>
      <c r="L1064" s="228">
        <v>476</v>
      </c>
      <c r="M1064" s="244">
        <v>476</v>
      </c>
      <c r="N1064" s="233" t="s">
        <v>12477</v>
      </c>
      <c r="O1064" s="301"/>
      <c r="P1064" s="233"/>
      <c r="Q1064" s="645">
        <v>476</v>
      </c>
      <c r="R1064" s="645">
        <v>476</v>
      </c>
      <c r="S1064" s="645" t="s">
        <v>4747</v>
      </c>
      <c r="T1064" s="228">
        <v>1</v>
      </c>
      <c r="U1064" s="228" t="s">
        <v>296</v>
      </c>
      <c r="V1064" s="227">
        <v>2013</v>
      </c>
      <c r="W1064" s="233"/>
      <c r="X1064" s="233"/>
      <c r="Y1064" s="233"/>
      <c r="Z1064" s="233"/>
      <c r="AA1064" s="227"/>
      <c r="AB1064" s="233"/>
      <c r="AC1064" s="233"/>
      <c r="AD1064" s="233"/>
      <c r="AE1064" s="233"/>
      <c r="AF1064" s="233"/>
      <c r="AG1064" s="233"/>
      <c r="AH1064" s="150"/>
    </row>
    <row r="1065" spans="1:34" ht="25.7" customHeight="1">
      <c r="A1065" s="133"/>
      <c r="B1065" s="903"/>
      <c r="C1065" s="227" t="s">
        <v>4492</v>
      </c>
      <c r="D1065" s="227" t="s">
        <v>23155</v>
      </c>
      <c r="E1065" s="227" t="s">
        <v>4748</v>
      </c>
      <c r="F1065" s="227" t="s">
        <v>4492</v>
      </c>
      <c r="G1065" s="227" t="s">
        <v>23062</v>
      </c>
      <c r="H1065" s="227" t="s">
        <v>14525</v>
      </c>
      <c r="I1065" s="233"/>
      <c r="J1065" s="233" t="s">
        <v>2050</v>
      </c>
      <c r="K1065" s="228">
        <v>1186</v>
      </c>
      <c r="L1065" s="228">
        <v>660</v>
      </c>
      <c r="M1065" s="244">
        <v>660</v>
      </c>
      <c r="N1065" s="233" t="s">
        <v>12477</v>
      </c>
      <c r="O1065" s="228"/>
      <c r="P1065" s="228"/>
      <c r="Q1065" s="228">
        <v>300</v>
      </c>
      <c r="R1065" s="228">
        <v>300</v>
      </c>
      <c r="S1065" s="228" t="s">
        <v>1747</v>
      </c>
      <c r="T1065" s="228">
        <v>1</v>
      </c>
      <c r="U1065" s="228" t="s">
        <v>296</v>
      </c>
      <c r="V1065" s="227">
        <v>2011</v>
      </c>
      <c r="W1065" s="227"/>
      <c r="X1065" s="228"/>
      <c r="Y1065" s="233"/>
      <c r="Z1065" s="233"/>
      <c r="AA1065" s="228"/>
      <c r="AB1065" s="233"/>
      <c r="AC1065" s="233"/>
      <c r="AD1065" s="233"/>
      <c r="AE1065" s="233"/>
      <c r="AF1065" s="233"/>
      <c r="AG1065" s="233"/>
      <c r="AH1065" s="150"/>
    </row>
    <row r="1066" spans="1:34" ht="25.7" customHeight="1">
      <c r="A1066" s="133"/>
      <c r="B1066" s="903"/>
      <c r="C1066" s="227" t="s">
        <v>4492</v>
      </c>
      <c r="D1066" s="227" t="s">
        <v>23156</v>
      </c>
      <c r="E1066" s="227" t="s">
        <v>4749</v>
      </c>
      <c r="F1066" s="227" t="s">
        <v>4492</v>
      </c>
      <c r="G1066" s="227" t="s">
        <v>23062</v>
      </c>
      <c r="H1066" s="227" t="s">
        <v>4492</v>
      </c>
      <c r="I1066" s="228"/>
      <c r="J1066" s="233" t="s">
        <v>2050</v>
      </c>
      <c r="K1066" s="228">
        <v>6878</v>
      </c>
      <c r="L1066" s="228">
        <v>594</v>
      </c>
      <c r="M1066" s="244">
        <v>594</v>
      </c>
      <c r="N1066" s="233" t="s">
        <v>12477</v>
      </c>
      <c r="O1066" s="645"/>
      <c r="P1066" s="291"/>
      <c r="Q1066" s="228">
        <v>594</v>
      </c>
      <c r="R1066" s="228">
        <v>594</v>
      </c>
      <c r="S1066" s="228" t="s">
        <v>4750</v>
      </c>
      <c r="T1066" s="228">
        <v>1</v>
      </c>
      <c r="U1066" s="228" t="s">
        <v>296</v>
      </c>
      <c r="V1066" s="227">
        <v>2007</v>
      </c>
      <c r="W1066" s="227"/>
      <c r="X1066" s="228"/>
      <c r="Y1066" s="233"/>
      <c r="Z1066" s="233"/>
      <c r="AA1066" s="227"/>
      <c r="AB1066" s="233"/>
      <c r="AC1066" s="233"/>
      <c r="AD1066" s="233"/>
      <c r="AE1066" s="233"/>
      <c r="AF1066" s="233"/>
      <c r="AG1066" s="233"/>
      <c r="AH1066" s="150"/>
    </row>
    <row r="1067" spans="1:34" ht="25.7" customHeight="1">
      <c r="A1067" s="133"/>
      <c r="B1067" s="903"/>
      <c r="C1067" s="227" t="s">
        <v>4492</v>
      </c>
      <c r="D1067" s="227" t="s">
        <v>23061</v>
      </c>
      <c r="E1067" s="227" t="s">
        <v>4751</v>
      </c>
      <c r="F1067" s="227" t="s">
        <v>4492</v>
      </c>
      <c r="G1067" s="227" t="s">
        <v>23062</v>
      </c>
      <c r="H1067" s="227" t="s">
        <v>14525</v>
      </c>
      <c r="I1067" s="228"/>
      <c r="J1067" s="233" t="s">
        <v>2050</v>
      </c>
      <c r="K1067" s="228">
        <v>1564</v>
      </c>
      <c r="L1067" s="228">
        <v>400</v>
      </c>
      <c r="M1067" s="244">
        <v>400</v>
      </c>
      <c r="N1067" s="233" t="s">
        <v>12477</v>
      </c>
      <c r="O1067" s="228"/>
      <c r="P1067" s="227"/>
      <c r="Q1067" s="228">
        <v>400</v>
      </c>
      <c r="R1067" s="228">
        <v>400</v>
      </c>
      <c r="S1067" s="228" t="s">
        <v>4752</v>
      </c>
      <c r="T1067" s="228">
        <v>1</v>
      </c>
      <c r="U1067" s="228" t="s">
        <v>296</v>
      </c>
      <c r="V1067" s="227">
        <v>2010</v>
      </c>
      <c r="W1067" s="233"/>
      <c r="X1067" s="233"/>
      <c r="Y1067" s="233"/>
      <c r="Z1067" s="233"/>
      <c r="AA1067" s="227"/>
      <c r="AB1067" s="233"/>
      <c r="AC1067" s="233"/>
      <c r="AD1067" s="233"/>
      <c r="AE1067" s="233"/>
      <c r="AF1067" s="233"/>
      <c r="AG1067" s="233"/>
      <c r="AH1067" s="150"/>
    </row>
    <row r="1068" spans="1:34" ht="25.7" customHeight="1">
      <c r="A1068" s="133"/>
      <c r="B1068" s="903"/>
      <c r="C1068" s="227" t="s">
        <v>4492</v>
      </c>
      <c r="D1068" s="227" t="s">
        <v>23157</v>
      </c>
      <c r="E1068" s="227" t="s">
        <v>12039</v>
      </c>
      <c r="F1068" s="227" t="s">
        <v>4492</v>
      </c>
      <c r="G1068" s="227" t="s">
        <v>23062</v>
      </c>
      <c r="H1068" s="227" t="s">
        <v>4492</v>
      </c>
      <c r="I1068" s="228"/>
      <c r="J1068" s="233" t="s">
        <v>2050</v>
      </c>
      <c r="K1068" s="228">
        <v>430</v>
      </c>
      <c r="L1068" s="228">
        <v>430</v>
      </c>
      <c r="M1068" s="244">
        <v>430</v>
      </c>
      <c r="N1068" s="233" t="s">
        <v>12477</v>
      </c>
      <c r="O1068" s="228"/>
      <c r="P1068" s="227"/>
      <c r="Q1068" s="228">
        <v>375</v>
      </c>
      <c r="R1068" s="228">
        <v>375</v>
      </c>
      <c r="S1068" s="228" t="s">
        <v>12040</v>
      </c>
      <c r="T1068" s="228">
        <v>1</v>
      </c>
      <c r="U1068" s="228" t="s">
        <v>296</v>
      </c>
      <c r="V1068" s="227">
        <v>1997</v>
      </c>
      <c r="W1068" s="233"/>
      <c r="X1068" s="233"/>
      <c r="Y1068" s="233"/>
      <c r="Z1068" s="233"/>
      <c r="AA1068" s="227"/>
      <c r="AB1068" s="233"/>
      <c r="AC1068" s="233"/>
      <c r="AD1068" s="233"/>
      <c r="AE1068" s="233"/>
      <c r="AF1068" s="233"/>
      <c r="AG1068" s="233"/>
      <c r="AH1068" s="150"/>
    </row>
    <row r="1069" spans="1:34" ht="25.7" customHeight="1">
      <c r="A1069" s="133"/>
      <c r="B1069" s="903"/>
      <c r="C1069" s="227" t="s">
        <v>4492</v>
      </c>
      <c r="D1069" s="227" t="s">
        <v>23158</v>
      </c>
      <c r="E1069" s="227" t="s">
        <v>12041</v>
      </c>
      <c r="F1069" s="227" t="s">
        <v>4492</v>
      </c>
      <c r="G1069" s="227" t="s">
        <v>23062</v>
      </c>
      <c r="H1069" s="227" t="s">
        <v>4492</v>
      </c>
      <c r="I1069" s="228"/>
      <c r="J1069" s="233" t="s">
        <v>2050</v>
      </c>
      <c r="K1069" s="228">
        <v>1062</v>
      </c>
      <c r="L1069" s="228">
        <v>612</v>
      </c>
      <c r="M1069" s="244">
        <v>612</v>
      </c>
      <c r="N1069" s="233" t="s">
        <v>12477</v>
      </c>
      <c r="O1069" s="228"/>
      <c r="P1069" s="227"/>
      <c r="Q1069" s="228">
        <v>500</v>
      </c>
      <c r="R1069" s="228">
        <v>500</v>
      </c>
      <c r="S1069" s="228" t="s">
        <v>1817</v>
      </c>
      <c r="T1069" s="228">
        <v>1</v>
      </c>
      <c r="U1069" s="228" t="s">
        <v>296</v>
      </c>
      <c r="V1069" s="227">
        <v>2020</v>
      </c>
      <c r="W1069" s="233"/>
      <c r="X1069" s="233"/>
      <c r="Y1069" s="233"/>
      <c r="Z1069" s="233"/>
      <c r="AA1069" s="227"/>
      <c r="AB1069" s="233"/>
      <c r="AC1069" s="233"/>
      <c r="AD1069" s="233"/>
      <c r="AE1069" s="233"/>
      <c r="AF1069" s="233"/>
      <c r="AG1069" s="233"/>
      <c r="AH1069" s="150"/>
    </row>
    <row r="1070" spans="1:34" ht="25.7" customHeight="1">
      <c r="A1070" s="133"/>
      <c r="B1070" s="903"/>
      <c r="C1070" s="227" t="s">
        <v>4492</v>
      </c>
      <c r="D1070" s="227" t="s">
        <v>23159</v>
      </c>
      <c r="E1070" s="227" t="s">
        <v>17060</v>
      </c>
      <c r="F1070" s="227" t="s">
        <v>4492</v>
      </c>
      <c r="G1070" s="227" t="s">
        <v>23062</v>
      </c>
      <c r="H1070" s="227" t="s">
        <v>4492</v>
      </c>
      <c r="I1070" s="228"/>
      <c r="J1070" s="233" t="s">
        <v>2050</v>
      </c>
      <c r="K1070" s="228">
        <v>691</v>
      </c>
      <c r="L1070" s="228">
        <v>691</v>
      </c>
      <c r="M1070" s="244">
        <v>691</v>
      </c>
      <c r="N1070" s="233" t="s">
        <v>12477</v>
      </c>
      <c r="O1070" s="228"/>
      <c r="P1070" s="227"/>
      <c r="Q1070" s="228">
        <v>300</v>
      </c>
      <c r="R1070" s="228">
        <v>300</v>
      </c>
      <c r="S1070" s="228" t="s">
        <v>1747</v>
      </c>
      <c r="T1070" s="228">
        <v>1</v>
      </c>
      <c r="U1070" s="228" t="s">
        <v>296</v>
      </c>
      <c r="V1070" s="227">
        <v>2010</v>
      </c>
      <c r="W1070" s="233"/>
      <c r="X1070" s="233"/>
      <c r="Y1070" s="233"/>
      <c r="Z1070" s="233"/>
      <c r="AA1070" s="227"/>
      <c r="AB1070" s="233"/>
      <c r="AC1070" s="233"/>
      <c r="AD1070" s="233"/>
      <c r="AE1070" s="233"/>
      <c r="AF1070" s="233"/>
      <c r="AG1070" s="233"/>
      <c r="AH1070" s="150"/>
    </row>
    <row r="1071" spans="1:34" ht="25.7" customHeight="1">
      <c r="A1071" s="133"/>
      <c r="B1071" s="903"/>
      <c r="C1071" s="227" t="s">
        <v>4492</v>
      </c>
      <c r="D1071" s="227" t="s">
        <v>23160</v>
      </c>
      <c r="E1071" s="227" t="s">
        <v>17061</v>
      </c>
      <c r="F1071" s="227" t="s">
        <v>4492</v>
      </c>
      <c r="G1071" s="227" t="s">
        <v>23062</v>
      </c>
      <c r="H1071" s="227" t="s">
        <v>4492</v>
      </c>
      <c r="I1071" s="228"/>
      <c r="J1071" s="233" t="s">
        <v>2050</v>
      </c>
      <c r="K1071" s="228">
        <v>625</v>
      </c>
      <c r="L1071" s="228">
        <v>625</v>
      </c>
      <c r="M1071" s="244">
        <v>625</v>
      </c>
      <c r="N1071" s="233" t="s">
        <v>12477</v>
      </c>
      <c r="O1071" s="228"/>
      <c r="P1071" s="228"/>
      <c r="Q1071" s="228">
        <v>625</v>
      </c>
      <c r="R1071" s="228">
        <v>625</v>
      </c>
      <c r="S1071" s="228"/>
      <c r="T1071" s="228">
        <v>1</v>
      </c>
      <c r="U1071" s="228" t="s">
        <v>296</v>
      </c>
      <c r="V1071" s="227">
        <v>2020</v>
      </c>
      <c r="W1071" s="233"/>
      <c r="X1071" s="233"/>
      <c r="Y1071" s="233"/>
      <c r="Z1071" s="233"/>
      <c r="AA1071" s="227"/>
      <c r="AB1071" s="233"/>
      <c r="AC1071" s="233"/>
      <c r="AD1071" s="233"/>
      <c r="AE1071" s="233"/>
      <c r="AF1071" s="233"/>
      <c r="AG1071" s="233"/>
      <c r="AH1071" s="150"/>
    </row>
    <row r="1072" spans="1:34" ht="25.7" customHeight="1">
      <c r="A1072" s="133"/>
      <c r="B1072" s="903"/>
      <c r="C1072" s="227" t="s">
        <v>1718</v>
      </c>
      <c r="D1072" s="227" t="s">
        <v>23161</v>
      </c>
      <c r="E1072" s="227" t="s">
        <v>17064</v>
      </c>
      <c r="F1072" s="227" t="s">
        <v>1718</v>
      </c>
      <c r="G1072" s="227" t="s">
        <v>23162</v>
      </c>
      <c r="H1072" s="227" t="s">
        <v>12042</v>
      </c>
      <c r="I1072" s="233"/>
      <c r="J1072" s="233" t="s">
        <v>23162</v>
      </c>
      <c r="K1072" s="228">
        <v>695</v>
      </c>
      <c r="L1072" s="228">
        <v>400</v>
      </c>
      <c r="M1072" s="244">
        <v>400</v>
      </c>
      <c r="N1072" s="233"/>
      <c r="O1072" s="301"/>
      <c r="P1072" s="233"/>
      <c r="Q1072" s="228">
        <v>380</v>
      </c>
      <c r="R1072" s="228">
        <v>380</v>
      </c>
      <c r="S1072" s="228" t="s">
        <v>12043</v>
      </c>
      <c r="T1072" s="228">
        <v>1</v>
      </c>
      <c r="U1072" s="228" t="s">
        <v>296</v>
      </c>
      <c r="V1072" s="227">
        <v>2008</v>
      </c>
      <c r="W1072" s="233"/>
      <c r="X1072" s="233"/>
      <c r="Y1072" s="233"/>
      <c r="Z1072" s="233"/>
      <c r="AA1072" s="227"/>
      <c r="AB1072" s="233"/>
      <c r="AC1072" s="233"/>
      <c r="AD1072" s="233"/>
      <c r="AE1072" s="233"/>
      <c r="AF1072" s="233"/>
      <c r="AG1072" s="233" t="s">
        <v>17062</v>
      </c>
      <c r="AH1072" s="150"/>
    </row>
    <row r="1073" spans="1:34" ht="25.7" customHeight="1">
      <c r="A1073" s="133"/>
      <c r="B1073" s="903"/>
      <c r="C1073" s="227" t="s">
        <v>1718</v>
      </c>
      <c r="D1073" s="227" t="s">
        <v>23163</v>
      </c>
      <c r="E1073" s="227" t="s">
        <v>17065</v>
      </c>
      <c r="F1073" s="227" t="s">
        <v>1718</v>
      </c>
      <c r="G1073" s="227" t="s">
        <v>23162</v>
      </c>
      <c r="H1073" s="227" t="s">
        <v>12042</v>
      </c>
      <c r="I1073" s="233"/>
      <c r="J1073" s="233" t="s">
        <v>23162</v>
      </c>
      <c r="K1073" s="228">
        <v>9461</v>
      </c>
      <c r="L1073" s="228">
        <v>550</v>
      </c>
      <c r="M1073" s="244">
        <v>550</v>
      </c>
      <c r="N1073" s="233"/>
      <c r="O1073" s="301"/>
      <c r="P1073" s="233"/>
      <c r="Q1073" s="228">
        <v>522.5</v>
      </c>
      <c r="R1073" s="228">
        <v>522.5</v>
      </c>
      <c r="S1073" s="228" t="s">
        <v>12043</v>
      </c>
      <c r="T1073" s="228">
        <v>1</v>
      </c>
      <c r="U1073" s="228" t="s">
        <v>296</v>
      </c>
      <c r="V1073" s="227">
        <v>2017</v>
      </c>
      <c r="W1073" s="233"/>
      <c r="X1073" s="233"/>
      <c r="Y1073" s="233"/>
      <c r="Z1073" s="233"/>
      <c r="AA1073" s="227"/>
      <c r="AB1073" s="233"/>
      <c r="AC1073" s="233"/>
      <c r="AD1073" s="233"/>
      <c r="AE1073" s="233"/>
      <c r="AF1073" s="233"/>
      <c r="AG1073" s="233" t="s">
        <v>17062</v>
      </c>
      <c r="AH1073" s="150"/>
    </row>
    <row r="1074" spans="1:34" ht="25.7" customHeight="1">
      <c r="A1074" s="133"/>
      <c r="B1074" s="903"/>
      <c r="C1074" s="227" t="s">
        <v>1718</v>
      </c>
      <c r="D1074" s="227" t="s">
        <v>23164</v>
      </c>
      <c r="E1074" s="227" t="s">
        <v>17066</v>
      </c>
      <c r="F1074" s="227" t="s">
        <v>1718</v>
      </c>
      <c r="G1074" s="227" t="s">
        <v>23162</v>
      </c>
      <c r="H1074" s="227" t="s">
        <v>12042</v>
      </c>
      <c r="I1074" s="233"/>
      <c r="J1074" s="233" t="s">
        <v>23162</v>
      </c>
      <c r="K1074" s="228">
        <v>703</v>
      </c>
      <c r="L1074" s="228">
        <v>425</v>
      </c>
      <c r="M1074" s="244">
        <v>425</v>
      </c>
      <c r="N1074" s="233"/>
      <c r="O1074" s="301"/>
      <c r="P1074" s="233"/>
      <c r="Q1074" s="228">
        <v>403.75</v>
      </c>
      <c r="R1074" s="228">
        <v>403.75</v>
      </c>
      <c r="S1074" s="228" t="s">
        <v>12043</v>
      </c>
      <c r="T1074" s="228">
        <v>1</v>
      </c>
      <c r="U1074" s="228" t="s">
        <v>296</v>
      </c>
      <c r="V1074" s="227">
        <v>2010</v>
      </c>
      <c r="W1074" s="233"/>
      <c r="X1074" s="233"/>
      <c r="Y1074" s="233"/>
      <c r="Z1074" s="233"/>
      <c r="AA1074" s="227"/>
      <c r="AB1074" s="233"/>
      <c r="AC1074" s="233"/>
      <c r="AD1074" s="233"/>
      <c r="AE1074" s="233"/>
      <c r="AF1074" s="233"/>
      <c r="AG1074" s="233" t="s">
        <v>17062</v>
      </c>
      <c r="AH1074" s="150"/>
    </row>
    <row r="1075" spans="1:34" ht="25.7" customHeight="1">
      <c r="A1075" s="133"/>
      <c r="B1075" s="903"/>
      <c r="C1075" s="227" t="s">
        <v>1718</v>
      </c>
      <c r="D1075" s="227" t="s">
        <v>23165</v>
      </c>
      <c r="E1075" s="227" t="s">
        <v>17067</v>
      </c>
      <c r="F1075" s="227" t="s">
        <v>1718</v>
      </c>
      <c r="G1075" s="227" t="s">
        <v>23162</v>
      </c>
      <c r="H1075" s="227" t="s">
        <v>12042</v>
      </c>
      <c r="I1075" s="233"/>
      <c r="J1075" s="233" t="s">
        <v>23162</v>
      </c>
      <c r="K1075" s="228">
        <v>4000</v>
      </c>
      <c r="L1075" s="228">
        <v>475</v>
      </c>
      <c r="M1075" s="244">
        <v>475</v>
      </c>
      <c r="N1075" s="233"/>
      <c r="O1075" s="301"/>
      <c r="P1075" s="233"/>
      <c r="Q1075" s="228">
        <v>451.25</v>
      </c>
      <c r="R1075" s="228">
        <v>451.25</v>
      </c>
      <c r="S1075" s="228" t="s">
        <v>12043</v>
      </c>
      <c r="T1075" s="228">
        <v>1</v>
      </c>
      <c r="U1075" s="228" t="s">
        <v>296</v>
      </c>
      <c r="V1075" s="227">
        <v>2013</v>
      </c>
      <c r="W1075" s="233"/>
      <c r="X1075" s="233"/>
      <c r="Y1075" s="233"/>
      <c r="Z1075" s="233"/>
      <c r="AA1075" s="227"/>
      <c r="AB1075" s="233"/>
      <c r="AC1075" s="233"/>
      <c r="AD1075" s="233"/>
      <c r="AE1075" s="233"/>
      <c r="AF1075" s="233"/>
      <c r="AG1075" s="233" t="s">
        <v>17062</v>
      </c>
      <c r="AH1075" s="150"/>
    </row>
    <row r="1076" spans="1:34" ht="25.7" customHeight="1">
      <c r="A1076" s="133"/>
      <c r="B1076" s="903"/>
      <c r="C1076" s="227" t="s">
        <v>1718</v>
      </c>
      <c r="D1076" s="227" t="s">
        <v>23166</v>
      </c>
      <c r="E1076" s="227" t="s">
        <v>17068</v>
      </c>
      <c r="F1076" s="227" t="s">
        <v>1718</v>
      </c>
      <c r="G1076" s="227" t="s">
        <v>23162</v>
      </c>
      <c r="H1076" s="227" t="s">
        <v>12042</v>
      </c>
      <c r="I1076" s="228"/>
      <c r="J1076" s="233" t="s">
        <v>23162</v>
      </c>
      <c r="K1076" s="228">
        <v>1650</v>
      </c>
      <c r="L1076" s="228">
        <v>414</v>
      </c>
      <c r="M1076" s="244">
        <v>414</v>
      </c>
      <c r="N1076" s="228"/>
      <c r="O1076" s="228"/>
      <c r="P1076" s="228"/>
      <c r="Q1076" s="228">
        <v>393.29999999999995</v>
      </c>
      <c r="R1076" s="228">
        <v>393.29999999999995</v>
      </c>
      <c r="S1076" s="228" t="s">
        <v>12043</v>
      </c>
      <c r="T1076" s="228">
        <v>1</v>
      </c>
      <c r="U1076" s="228" t="s">
        <v>296</v>
      </c>
      <c r="V1076" s="227">
        <v>2010</v>
      </c>
      <c r="W1076" s="227"/>
      <c r="X1076" s="228"/>
      <c r="Y1076" s="233"/>
      <c r="Z1076" s="233"/>
      <c r="AA1076" s="227"/>
      <c r="AB1076" s="233"/>
      <c r="AC1076" s="233"/>
      <c r="AD1076" s="233"/>
      <c r="AE1076" s="233"/>
      <c r="AF1076" s="233"/>
      <c r="AG1076" s="233" t="s">
        <v>17062</v>
      </c>
      <c r="AH1076" s="150"/>
    </row>
    <row r="1077" spans="1:34" ht="25.7" customHeight="1">
      <c r="A1077" s="133"/>
      <c r="B1077" s="903"/>
      <c r="C1077" s="227" t="s">
        <v>1718</v>
      </c>
      <c r="D1077" s="227" t="s">
        <v>23167</v>
      </c>
      <c r="E1077" s="227" t="s">
        <v>17069</v>
      </c>
      <c r="F1077" s="227" t="s">
        <v>1718</v>
      </c>
      <c r="G1077" s="227" t="s">
        <v>23162</v>
      </c>
      <c r="H1077" s="227" t="s">
        <v>12042</v>
      </c>
      <c r="I1077" s="228"/>
      <c r="J1077" s="233" t="s">
        <v>23162</v>
      </c>
      <c r="K1077" s="228">
        <v>37308</v>
      </c>
      <c r="L1077" s="228">
        <v>414</v>
      </c>
      <c r="M1077" s="244">
        <v>414</v>
      </c>
      <c r="N1077" s="228"/>
      <c r="O1077" s="228"/>
      <c r="P1077" s="228"/>
      <c r="Q1077" s="228">
        <v>393.29999999999995</v>
      </c>
      <c r="R1077" s="228">
        <v>393.29999999999995</v>
      </c>
      <c r="S1077" s="228" t="s">
        <v>12043</v>
      </c>
      <c r="T1077" s="228">
        <v>1</v>
      </c>
      <c r="U1077" s="228" t="s">
        <v>296</v>
      </c>
      <c r="V1077" s="227">
        <v>2011</v>
      </c>
      <c r="W1077" s="227"/>
      <c r="X1077" s="228"/>
      <c r="Y1077" s="233"/>
      <c r="Z1077" s="233"/>
      <c r="AA1077" s="227"/>
      <c r="AB1077" s="233"/>
      <c r="AC1077" s="233"/>
      <c r="AD1077" s="233"/>
      <c r="AE1077" s="233"/>
      <c r="AF1077" s="233"/>
      <c r="AG1077" s="233" t="s">
        <v>17062</v>
      </c>
      <c r="AH1077" s="150"/>
    </row>
    <row r="1078" spans="1:34" ht="25.7" customHeight="1">
      <c r="A1078" s="133"/>
      <c r="B1078" s="903"/>
      <c r="C1078" s="227" t="s">
        <v>1718</v>
      </c>
      <c r="D1078" s="227" t="s">
        <v>23168</v>
      </c>
      <c r="E1078" s="227" t="s">
        <v>17070</v>
      </c>
      <c r="F1078" s="227" t="s">
        <v>1718</v>
      </c>
      <c r="G1078" s="227" t="s">
        <v>23162</v>
      </c>
      <c r="H1078" s="227" t="s">
        <v>12042</v>
      </c>
      <c r="I1078" s="228"/>
      <c r="J1078" s="233" t="s">
        <v>23162</v>
      </c>
      <c r="K1078" s="228">
        <v>512</v>
      </c>
      <c r="L1078" s="228">
        <v>292</v>
      </c>
      <c r="M1078" s="244">
        <v>292</v>
      </c>
      <c r="N1078" s="228"/>
      <c r="O1078" s="228"/>
      <c r="P1078" s="228"/>
      <c r="Q1078" s="228">
        <v>277.39999999999998</v>
      </c>
      <c r="R1078" s="228">
        <v>277.39999999999998</v>
      </c>
      <c r="S1078" s="228" t="s">
        <v>12043</v>
      </c>
      <c r="T1078" s="228">
        <v>1</v>
      </c>
      <c r="U1078" s="228" t="s">
        <v>296</v>
      </c>
      <c r="V1078" s="227">
        <v>2014</v>
      </c>
      <c r="W1078" s="227"/>
      <c r="X1078" s="228"/>
      <c r="Y1078" s="233"/>
      <c r="Z1078" s="233"/>
      <c r="AA1078" s="227"/>
      <c r="AB1078" s="233"/>
      <c r="AC1078" s="233"/>
      <c r="AD1078" s="233"/>
      <c r="AE1078" s="233"/>
      <c r="AF1078" s="233"/>
      <c r="AG1078" s="233" t="s">
        <v>17062</v>
      </c>
      <c r="AH1078" s="150"/>
    </row>
    <row r="1079" spans="1:34" ht="25.7" customHeight="1">
      <c r="A1079" s="133"/>
      <c r="B1079" s="903"/>
      <c r="C1079" s="227" t="s">
        <v>1718</v>
      </c>
      <c r="D1079" s="227" t="s">
        <v>23169</v>
      </c>
      <c r="E1079" s="227" t="s">
        <v>17071</v>
      </c>
      <c r="F1079" s="227" t="s">
        <v>1718</v>
      </c>
      <c r="G1079" s="227" t="s">
        <v>23162</v>
      </c>
      <c r="H1079" s="227" t="s">
        <v>12042</v>
      </c>
      <c r="I1079" s="228"/>
      <c r="J1079" s="233" t="s">
        <v>23162</v>
      </c>
      <c r="K1079" s="228">
        <v>2551</v>
      </c>
      <c r="L1079" s="228">
        <v>456</v>
      </c>
      <c r="M1079" s="244">
        <v>456</v>
      </c>
      <c r="N1079" s="228"/>
      <c r="O1079" s="228"/>
      <c r="P1079" s="228"/>
      <c r="Q1079" s="228">
        <v>433.2</v>
      </c>
      <c r="R1079" s="228">
        <v>433.2</v>
      </c>
      <c r="S1079" s="228" t="s">
        <v>12043</v>
      </c>
      <c r="T1079" s="228">
        <v>1</v>
      </c>
      <c r="U1079" s="228" t="s">
        <v>296</v>
      </c>
      <c r="V1079" s="227">
        <v>2009</v>
      </c>
      <c r="W1079" s="241"/>
      <c r="X1079" s="241"/>
      <c r="Y1079" s="241"/>
      <c r="Z1079" s="241"/>
      <c r="AA1079" s="228"/>
      <c r="AB1079" s="233"/>
      <c r="AC1079" s="241"/>
      <c r="AD1079" s="241"/>
      <c r="AE1079" s="241"/>
      <c r="AF1079" s="241"/>
      <c r="AG1079" s="233" t="s">
        <v>17062</v>
      </c>
      <c r="AH1079" s="150"/>
    </row>
    <row r="1080" spans="1:34" ht="25.7" customHeight="1">
      <c r="A1080" s="133"/>
      <c r="B1080" s="903"/>
      <c r="C1080" s="227" t="s">
        <v>1718</v>
      </c>
      <c r="D1080" s="227" t="s">
        <v>23170</v>
      </c>
      <c r="E1080" s="227" t="s">
        <v>17072</v>
      </c>
      <c r="F1080" s="227" t="s">
        <v>1718</v>
      </c>
      <c r="G1080" s="227" t="s">
        <v>23162</v>
      </c>
      <c r="H1080" s="227" t="s">
        <v>12042</v>
      </c>
      <c r="I1080" s="228"/>
      <c r="J1080" s="233" t="s">
        <v>23162</v>
      </c>
      <c r="K1080" s="228">
        <v>2519</v>
      </c>
      <c r="L1080" s="228">
        <v>414</v>
      </c>
      <c r="M1080" s="244">
        <v>414</v>
      </c>
      <c r="N1080" s="228"/>
      <c r="O1080" s="228"/>
      <c r="P1080" s="228"/>
      <c r="Q1080" s="228">
        <v>393.29999999999995</v>
      </c>
      <c r="R1080" s="228">
        <v>393.29999999999995</v>
      </c>
      <c r="S1080" s="228" t="s">
        <v>12043</v>
      </c>
      <c r="T1080" s="228">
        <v>1</v>
      </c>
      <c r="U1080" s="228" t="s">
        <v>296</v>
      </c>
      <c r="V1080" s="227">
        <v>2011</v>
      </c>
      <c r="W1080" s="227"/>
      <c r="X1080" s="228"/>
      <c r="Y1080" s="233"/>
      <c r="Z1080" s="233"/>
      <c r="AA1080" s="227"/>
      <c r="AB1080" s="233"/>
      <c r="AC1080" s="233"/>
      <c r="AD1080" s="233"/>
      <c r="AE1080" s="233"/>
      <c r="AF1080" s="233"/>
      <c r="AG1080" s="233" t="s">
        <v>17062</v>
      </c>
      <c r="AH1080" s="150"/>
    </row>
    <row r="1081" spans="1:34" ht="25.7" customHeight="1">
      <c r="A1081" s="133"/>
      <c r="B1081" s="903"/>
      <c r="C1081" s="227" t="s">
        <v>1718</v>
      </c>
      <c r="D1081" s="227" t="s">
        <v>23171</v>
      </c>
      <c r="E1081" s="227" t="s">
        <v>17075</v>
      </c>
      <c r="F1081" s="227" t="s">
        <v>1718</v>
      </c>
      <c r="G1081" s="227" t="s">
        <v>23162</v>
      </c>
      <c r="H1081" s="227" t="s">
        <v>12042</v>
      </c>
      <c r="I1081" s="228"/>
      <c r="J1081" s="233" t="s">
        <v>23162</v>
      </c>
      <c r="K1081" s="228">
        <v>1397</v>
      </c>
      <c r="L1081" s="228">
        <v>391</v>
      </c>
      <c r="M1081" s="244">
        <v>391</v>
      </c>
      <c r="N1081" s="228"/>
      <c r="O1081" s="228"/>
      <c r="P1081" s="228"/>
      <c r="Q1081" s="228">
        <v>371.45</v>
      </c>
      <c r="R1081" s="228">
        <v>371.45</v>
      </c>
      <c r="S1081" s="228" t="s">
        <v>12043</v>
      </c>
      <c r="T1081" s="228">
        <v>1</v>
      </c>
      <c r="U1081" s="228" t="s">
        <v>296</v>
      </c>
      <c r="V1081" s="227">
        <v>2010</v>
      </c>
      <c r="W1081" s="227"/>
      <c r="X1081" s="228"/>
      <c r="Y1081" s="233"/>
      <c r="Z1081" s="233"/>
      <c r="AA1081" s="227"/>
      <c r="AB1081" s="233"/>
      <c r="AC1081" s="233"/>
      <c r="AD1081" s="233"/>
      <c r="AE1081" s="233"/>
      <c r="AF1081" s="233"/>
      <c r="AG1081" s="233" t="s">
        <v>17062</v>
      </c>
      <c r="AH1081" s="150"/>
    </row>
    <row r="1082" spans="1:34" ht="25.7" customHeight="1">
      <c r="A1082" s="133"/>
      <c r="B1082" s="903"/>
      <c r="C1082" s="227" t="s">
        <v>1718</v>
      </c>
      <c r="D1082" s="227" t="s">
        <v>23172</v>
      </c>
      <c r="E1082" s="227" t="s">
        <v>17076</v>
      </c>
      <c r="F1082" s="227" t="s">
        <v>1718</v>
      </c>
      <c r="G1082" s="227" t="s">
        <v>23162</v>
      </c>
      <c r="H1082" s="227" t="s">
        <v>12042</v>
      </c>
      <c r="I1082" s="228"/>
      <c r="J1082" s="233" t="s">
        <v>23162</v>
      </c>
      <c r="K1082" s="228">
        <v>1180</v>
      </c>
      <c r="L1082" s="228">
        <v>414</v>
      </c>
      <c r="M1082" s="244">
        <v>414</v>
      </c>
      <c r="N1082" s="228"/>
      <c r="O1082" s="228"/>
      <c r="P1082" s="228"/>
      <c r="Q1082" s="228">
        <v>393.29999999999995</v>
      </c>
      <c r="R1082" s="228">
        <v>393.29999999999995</v>
      </c>
      <c r="S1082" s="228" t="s">
        <v>12043</v>
      </c>
      <c r="T1082" s="228">
        <v>1</v>
      </c>
      <c r="U1082" s="228" t="s">
        <v>296</v>
      </c>
      <c r="V1082" s="227">
        <v>2012</v>
      </c>
      <c r="W1082" s="227"/>
      <c r="X1082" s="228"/>
      <c r="Y1082" s="233"/>
      <c r="Z1082" s="233"/>
      <c r="AA1082" s="227"/>
      <c r="AB1082" s="233"/>
      <c r="AC1082" s="233"/>
      <c r="AD1082" s="233"/>
      <c r="AE1082" s="233"/>
      <c r="AF1082" s="233"/>
      <c r="AG1082" s="233" t="s">
        <v>17062</v>
      </c>
      <c r="AH1082" s="150"/>
    </row>
    <row r="1083" spans="1:34" ht="25.7" customHeight="1">
      <c r="A1083" s="133"/>
      <c r="B1083" s="903"/>
      <c r="C1083" s="227" t="s">
        <v>1718</v>
      </c>
      <c r="D1083" s="227" t="s">
        <v>23173</v>
      </c>
      <c r="E1083" s="227" t="s">
        <v>17077</v>
      </c>
      <c r="F1083" s="227" t="s">
        <v>1718</v>
      </c>
      <c r="G1083" s="227" t="s">
        <v>23162</v>
      </c>
      <c r="H1083" s="227" t="s">
        <v>12042</v>
      </c>
      <c r="I1083" s="228"/>
      <c r="J1083" s="233" t="s">
        <v>23162</v>
      </c>
      <c r="K1083" s="228">
        <v>731</v>
      </c>
      <c r="L1083" s="228">
        <v>414</v>
      </c>
      <c r="M1083" s="244">
        <v>414</v>
      </c>
      <c r="N1083" s="228"/>
      <c r="O1083" s="228"/>
      <c r="P1083" s="228"/>
      <c r="Q1083" s="228">
        <v>393.29999999999995</v>
      </c>
      <c r="R1083" s="228">
        <v>393.29999999999995</v>
      </c>
      <c r="S1083" s="228" t="s">
        <v>12043</v>
      </c>
      <c r="T1083" s="228">
        <v>1</v>
      </c>
      <c r="U1083" s="228" t="s">
        <v>296</v>
      </c>
      <c r="V1083" s="227">
        <v>2011</v>
      </c>
      <c r="W1083" s="227"/>
      <c r="X1083" s="228"/>
      <c r="Y1083" s="233"/>
      <c r="Z1083" s="233"/>
      <c r="AA1083" s="227"/>
      <c r="AB1083" s="233"/>
      <c r="AC1083" s="233"/>
      <c r="AD1083" s="233"/>
      <c r="AE1083" s="233"/>
      <c r="AF1083" s="233"/>
      <c r="AG1083" s="233" t="s">
        <v>17062</v>
      </c>
      <c r="AH1083" s="150"/>
    </row>
    <row r="1084" spans="1:34" ht="25.7" customHeight="1">
      <c r="A1084" s="133"/>
      <c r="B1084" s="903"/>
      <c r="C1084" s="227" t="s">
        <v>1718</v>
      </c>
      <c r="D1084" s="227" t="s">
        <v>23174</v>
      </c>
      <c r="E1084" s="227" t="s">
        <v>17078</v>
      </c>
      <c r="F1084" s="227" t="s">
        <v>1718</v>
      </c>
      <c r="G1084" s="227" t="s">
        <v>23162</v>
      </c>
      <c r="H1084" s="227" t="s">
        <v>12042</v>
      </c>
      <c r="I1084" s="228"/>
      <c r="J1084" s="233" t="s">
        <v>23162</v>
      </c>
      <c r="K1084" s="228">
        <v>4436</v>
      </c>
      <c r="L1084" s="228">
        <v>396</v>
      </c>
      <c r="M1084" s="244">
        <v>396</v>
      </c>
      <c r="N1084" s="228">
        <v>414</v>
      </c>
      <c r="O1084" s="228">
        <v>414</v>
      </c>
      <c r="P1084" s="228" t="s">
        <v>4753</v>
      </c>
      <c r="Q1084" s="228">
        <v>376.2</v>
      </c>
      <c r="R1084" s="228">
        <v>376.2</v>
      </c>
      <c r="S1084" s="228" t="s">
        <v>12043</v>
      </c>
      <c r="T1084" s="228">
        <v>1</v>
      </c>
      <c r="U1084" s="228" t="s">
        <v>296</v>
      </c>
      <c r="V1084" s="227">
        <v>2007</v>
      </c>
      <c r="W1084" s="227">
        <v>2009</v>
      </c>
      <c r="X1084" s="228">
        <v>120</v>
      </c>
      <c r="Y1084" s="233" t="s">
        <v>1855</v>
      </c>
      <c r="Z1084" s="233"/>
      <c r="AA1084" s="227">
        <v>120</v>
      </c>
      <c r="AB1084" s="233" t="s">
        <v>1855</v>
      </c>
      <c r="AC1084" s="233"/>
      <c r="AD1084" s="233"/>
      <c r="AE1084" s="233"/>
      <c r="AF1084" s="233"/>
      <c r="AG1084" s="233" t="s">
        <v>17062</v>
      </c>
      <c r="AH1084" s="150"/>
    </row>
    <row r="1085" spans="1:34" ht="25.7" customHeight="1">
      <c r="A1085" s="133"/>
      <c r="B1085" s="903"/>
      <c r="C1085" s="227" t="s">
        <v>1718</v>
      </c>
      <c r="D1085" s="227" t="s">
        <v>23175</v>
      </c>
      <c r="E1085" s="227" t="s">
        <v>17079</v>
      </c>
      <c r="F1085" s="227" t="s">
        <v>1718</v>
      </c>
      <c r="G1085" s="227" t="s">
        <v>23162</v>
      </c>
      <c r="H1085" s="227" t="s">
        <v>12042</v>
      </c>
      <c r="I1085" s="228"/>
      <c r="J1085" s="233" t="s">
        <v>23162</v>
      </c>
      <c r="K1085" s="228">
        <v>723</v>
      </c>
      <c r="L1085" s="228">
        <v>427.8</v>
      </c>
      <c r="M1085" s="244">
        <v>427.8</v>
      </c>
      <c r="N1085" s="228">
        <v>414</v>
      </c>
      <c r="O1085" s="228">
        <v>414</v>
      </c>
      <c r="P1085" s="228" t="s">
        <v>4753</v>
      </c>
      <c r="Q1085" s="228">
        <v>406.40999999999997</v>
      </c>
      <c r="R1085" s="228">
        <v>406.40999999999997</v>
      </c>
      <c r="S1085" s="228" t="s">
        <v>12043</v>
      </c>
      <c r="T1085" s="228">
        <v>1</v>
      </c>
      <c r="U1085" s="228" t="s">
        <v>296</v>
      </c>
      <c r="V1085" s="227">
        <v>2011</v>
      </c>
      <c r="W1085" s="227">
        <v>2009</v>
      </c>
      <c r="X1085" s="228">
        <v>130</v>
      </c>
      <c r="Y1085" s="233" t="s">
        <v>1855</v>
      </c>
      <c r="Z1085" s="233"/>
      <c r="AA1085" s="227">
        <v>130</v>
      </c>
      <c r="AB1085" s="233" t="s">
        <v>1855</v>
      </c>
      <c r="AC1085" s="233"/>
      <c r="AD1085" s="233"/>
      <c r="AE1085" s="233"/>
      <c r="AF1085" s="233"/>
      <c r="AG1085" s="233" t="s">
        <v>17062</v>
      </c>
      <c r="AH1085" s="150"/>
    </row>
    <row r="1086" spans="1:34" ht="25.7" customHeight="1">
      <c r="A1086" s="133"/>
      <c r="B1086" s="903"/>
      <c r="C1086" s="227" t="s">
        <v>1718</v>
      </c>
      <c r="D1086" s="227" t="s">
        <v>23176</v>
      </c>
      <c r="E1086" s="227" t="s">
        <v>17080</v>
      </c>
      <c r="F1086" s="227" t="s">
        <v>1718</v>
      </c>
      <c r="G1086" s="227" t="s">
        <v>23162</v>
      </c>
      <c r="H1086" s="227" t="s">
        <v>12042</v>
      </c>
      <c r="I1086" s="228"/>
      <c r="J1086" s="233" t="s">
        <v>23162</v>
      </c>
      <c r="K1086" s="228">
        <v>995</v>
      </c>
      <c r="L1086" s="228">
        <v>396</v>
      </c>
      <c r="M1086" s="244">
        <v>396</v>
      </c>
      <c r="N1086" s="228"/>
      <c r="O1086" s="228"/>
      <c r="P1086" s="228"/>
      <c r="Q1086" s="228">
        <v>376.2</v>
      </c>
      <c r="R1086" s="228">
        <v>376.2</v>
      </c>
      <c r="S1086" s="228" t="s">
        <v>12043</v>
      </c>
      <c r="T1086" s="228">
        <v>1</v>
      </c>
      <c r="U1086" s="228" t="s">
        <v>296</v>
      </c>
      <c r="V1086" s="227">
        <v>2012</v>
      </c>
      <c r="W1086" s="227"/>
      <c r="X1086" s="228"/>
      <c r="Y1086" s="233"/>
      <c r="Z1086" s="233"/>
      <c r="AA1086" s="227"/>
      <c r="AB1086" s="233"/>
      <c r="AC1086" s="233"/>
      <c r="AD1086" s="233"/>
      <c r="AE1086" s="233"/>
      <c r="AF1086" s="233"/>
      <c r="AG1086" s="233" t="s">
        <v>17062</v>
      </c>
      <c r="AH1086" s="150"/>
    </row>
    <row r="1087" spans="1:34" ht="25.7" customHeight="1">
      <c r="A1087" s="133"/>
      <c r="B1087" s="903"/>
      <c r="C1087" s="227" t="s">
        <v>1718</v>
      </c>
      <c r="D1087" s="227" t="s">
        <v>23177</v>
      </c>
      <c r="E1087" s="227" t="s">
        <v>17081</v>
      </c>
      <c r="F1087" s="227" t="s">
        <v>1718</v>
      </c>
      <c r="G1087" s="227" t="s">
        <v>23162</v>
      </c>
      <c r="H1087" s="227" t="s">
        <v>12042</v>
      </c>
      <c r="I1087" s="228"/>
      <c r="J1087" s="233" t="s">
        <v>23162</v>
      </c>
      <c r="K1087" s="228">
        <v>842</v>
      </c>
      <c r="L1087" s="228">
        <v>384</v>
      </c>
      <c r="M1087" s="244">
        <v>384</v>
      </c>
      <c r="N1087" s="228">
        <v>415</v>
      </c>
      <c r="O1087" s="228">
        <v>415</v>
      </c>
      <c r="P1087" s="228" t="s">
        <v>1719</v>
      </c>
      <c r="Q1087" s="228">
        <v>364.79999999999995</v>
      </c>
      <c r="R1087" s="228">
        <v>364.79999999999995</v>
      </c>
      <c r="S1087" s="228" t="s">
        <v>12043</v>
      </c>
      <c r="T1087" s="228">
        <v>1</v>
      </c>
      <c r="U1087" s="228" t="s">
        <v>296</v>
      </c>
      <c r="V1087" s="227">
        <v>2011</v>
      </c>
      <c r="W1087" s="227">
        <v>2009</v>
      </c>
      <c r="X1087" s="228">
        <v>130</v>
      </c>
      <c r="Y1087" s="233" t="s">
        <v>1855</v>
      </c>
      <c r="Z1087" s="233"/>
      <c r="AA1087" s="227">
        <v>130</v>
      </c>
      <c r="AB1087" s="233" t="s">
        <v>1855</v>
      </c>
      <c r="AC1087" s="233"/>
      <c r="AD1087" s="233"/>
      <c r="AE1087" s="233"/>
      <c r="AF1087" s="233"/>
      <c r="AG1087" s="233" t="s">
        <v>17062</v>
      </c>
      <c r="AH1087" s="150"/>
    </row>
    <row r="1088" spans="1:34" ht="25.7" customHeight="1">
      <c r="A1088" s="133"/>
      <c r="B1088" s="903"/>
      <c r="C1088" s="227" t="s">
        <v>1718</v>
      </c>
      <c r="D1088" s="227" t="s">
        <v>23178</v>
      </c>
      <c r="E1088" s="227" t="s">
        <v>17082</v>
      </c>
      <c r="F1088" s="227" t="s">
        <v>1718</v>
      </c>
      <c r="G1088" s="227" t="s">
        <v>23162</v>
      </c>
      <c r="H1088" s="227" t="s">
        <v>12042</v>
      </c>
      <c r="I1088" s="228"/>
      <c r="J1088" s="233" t="s">
        <v>23162</v>
      </c>
      <c r="K1088" s="228">
        <v>1124</v>
      </c>
      <c r="L1088" s="228">
        <v>496.8</v>
      </c>
      <c r="M1088" s="244">
        <v>496.8</v>
      </c>
      <c r="N1088" s="228">
        <v>416</v>
      </c>
      <c r="O1088" s="228">
        <v>416</v>
      </c>
      <c r="P1088" s="228" t="s">
        <v>1720</v>
      </c>
      <c r="Q1088" s="228">
        <v>471.96</v>
      </c>
      <c r="R1088" s="228">
        <v>471.96</v>
      </c>
      <c r="S1088" s="228" t="s">
        <v>12043</v>
      </c>
      <c r="T1088" s="228">
        <v>1</v>
      </c>
      <c r="U1088" s="228" t="s">
        <v>296</v>
      </c>
      <c r="V1088" s="227">
        <v>2012</v>
      </c>
      <c r="W1088" s="227">
        <v>2009</v>
      </c>
      <c r="X1088" s="228">
        <v>130</v>
      </c>
      <c r="Y1088" s="233" t="s">
        <v>1855</v>
      </c>
      <c r="Z1088" s="233"/>
      <c r="AA1088" s="227">
        <v>130</v>
      </c>
      <c r="AB1088" s="233" t="s">
        <v>1855</v>
      </c>
      <c r="AC1088" s="233"/>
      <c r="AD1088" s="233"/>
      <c r="AE1088" s="233"/>
      <c r="AF1088" s="233"/>
      <c r="AG1088" s="233" t="s">
        <v>17062</v>
      </c>
      <c r="AH1088" s="150"/>
    </row>
    <row r="1089" spans="1:34" ht="25.7" customHeight="1">
      <c r="A1089" s="133"/>
      <c r="B1089" s="903"/>
      <c r="C1089" s="227" t="s">
        <v>1718</v>
      </c>
      <c r="D1089" s="227" t="s">
        <v>23179</v>
      </c>
      <c r="E1089" s="227" t="s">
        <v>17083</v>
      </c>
      <c r="F1089" s="227" t="s">
        <v>1718</v>
      </c>
      <c r="G1089" s="227" t="s">
        <v>23162</v>
      </c>
      <c r="H1089" s="227" t="s">
        <v>12042</v>
      </c>
      <c r="I1089" s="228"/>
      <c r="J1089" s="233" t="s">
        <v>23162</v>
      </c>
      <c r="K1089" s="228">
        <v>1209</v>
      </c>
      <c r="L1089" s="228">
        <v>472</v>
      </c>
      <c r="M1089" s="244">
        <v>472</v>
      </c>
      <c r="N1089" s="228"/>
      <c r="O1089" s="228"/>
      <c r="P1089" s="228"/>
      <c r="Q1089" s="228">
        <v>448.4</v>
      </c>
      <c r="R1089" s="228">
        <v>448.4</v>
      </c>
      <c r="S1089" s="228" t="s">
        <v>12043</v>
      </c>
      <c r="T1089" s="228">
        <v>1</v>
      </c>
      <c r="U1089" s="228" t="s">
        <v>296</v>
      </c>
      <c r="V1089" s="227">
        <v>2011</v>
      </c>
      <c r="W1089" s="227"/>
      <c r="X1089" s="228"/>
      <c r="Y1089" s="233"/>
      <c r="Z1089" s="233"/>
      <c r="AA1089" s="227"/>
      <c r="AB1089" s="233"/>
      <c r="AC1089" s="233"/>
      <c r="AD1089" s="233"/>
      <c r="AE1089" s="233"/>
      <c r="AF1089" s="233"/>
      <c r="AG1089" s="233" t="s">
        <v>17062</v>
      </c>
      <c r="AH1089" s="150"/>
    </row>
    <row r="1090" spans="1:34" ht="25.7" customHeight="1">
      <c r="A1090" s="133"/>
      <c r="B1090" s="903"/>
      <c r="C1090" s="227" t="s">
        <v>1718</v>
      </c>
      <c r="D1090" s="227" t="s">
        <v>23180</v>
      </c>
      <c r="E1090" s="227" t="s">
        <v>17084</v>
      </c>
      <c r="F1090" s="227" t="s">
        <v>1718</v>
      </c>
      <c r="G1090" s="227" t="s">
        <v>23162</v>
      </c>
      <c r="H1090" s="227" t="s">
        <v>12042</v>
      </c>
      <c r="I1090" s="228"/>
      <c r="J1090" s="233" t="s">
        <v>23162</v>
      </c>
      <c r="K1090" s="228">
        <v>2262</v>
      </c>
      <c r="L1090" s="228">
        <v>486</v>
      </c>
      <c r="M1090" s="244">
        <v>486</v>
      </c>
      <c r="N1090" s="228"/>
      <c r="O1090" s="228"/>
      <c r="P1090" s="228"/>
      <c r="Q1090" s="228">
        <v>461.7</v>
      </c>
      <c r="R1090" s="228">
        <v>461.7</v>
      </c>
      <c r="S1090" s="228" t="s">
        <v>12043</v>
      </c>
      <c r="T1090" s="228">
        <v>1</v>
      </c>
      <c r="U1090" s="228" t="s">
        <v>296</v>
      </c>
      <c r="V1090" s="227">
        <v>2016</v>
      </c>
      <c r="W1090" s="227"/>
      <c r="X1090" s="228"/>
      <c r="Y1090" s="233"/>
      <c r="Z1090" s="233"/>
      <c r="AA1090" s="227"/>
      <c r="AB1090" s="233"/>
      <c r="AC1090" s="233"/>
      <c r="AD1090" s="233"/>
      <c r="AE1090" s="233"/>
      <c r="AF1090" s="233"/>
      <c r="AG1090" s="233" t="s">
        <v>17062</v>
      </c>
      <c r="AH1090" s="150"/>
    </row>
    <row r="1091" spans="1:34" ht="25.7" customHeight="1">
      <c r="A1091" s="133"/>
      <c r="B1091" s="903"/>
      <c r="C1091" s="227" t="s">
        <v>1718</v>
      </c>
      <c r="D1091" s="227" t="s">
        <v>23181</v>
      </c>
      <c r="E1091" s="227" t="s">
        <v>17085</v>
      </c>
      <c r="F1091" s="227" t="s">
        <v>1718</v>
      </c>
      <c r="G1091" s="227" t="s">
        <v>23162</v>
      </c>
      <c r="H1091" s="227" t="s">
        <v>12042</v>
      </c>
      <c r="I1091" s="228"/>
      <c r="J1091" s="233" t="s">
        <v>23162</v>
      </c>
      <c r="K1091" s="228">
        <v>878.2</v>
      </c>
      <c r="L1091" s="228">
        <v>688</v>
      </c>
      <c r="M1091" s="244">
        <v>688</v>
      </c>
      <c r="N1091" s="228"/>
      <c r="O1091" s="228"/>
      <c r="P1091" s="228"/>
      <c r="Q1091" s="228">
        <v>653.6</v>
      </c>
      <c r="R1091" s="228">
        <v>653.6</v>
      </c>
      <c r="S1091" s="228" t="s">
        <v>12043</v>
      </c>
      <c r="T1091" s="228">
        <v>1</v>
      </c>
      <c r="U1091" s="228" t="s">
        <v>296</v>
      </c>
      <c r="V1091" s="227">
        <v>2009</v>
      </c>
      <c r="W1091" s="227"/>
      <c r="X1091" s="228"/>
      <c r="Y1091" s="233"/>
      <c r="Z1091" s="233"/>
      <c r="AA1091" s="227"/>
      <c r="AB1091" s="233"/>
      <c r="AC1091" s="233"/>
      <c r="AD1091" s="233"/>
      <c r="AE1091" s="233"/>
      <c r="AF1091" s="233"/>
      <c r="AG1091" s="233" t="s">
        <v>17062</v>
      </c>
      <c r="AH1091" s="150"/>
    </row>
    <row r="1092" spans="1:34" ht="25.7" customHeight="1">
      <c r="A1092" s="133"/>
      <c r="B1092" s="903"/>
      <c r="C1092" s="227" t="s">
        <v>1718</v>
      </c>
      <c r="D1092" s="227" t="s">
        <v>23182</v>
      </c>
      <c r="E1092" s="227" t="s">
        <v>17086</v>
      </c>
      <c r="F1092" s="227" t="s">
        <v>1718</v>
      </c>
      <c r="G1092" s="227" t="s">
        <v>23162</v>
      </c>
      <c r="H1092" s="227" t="s">
        <v>12042</v>
      </c>
      <c r="I1092" s="228"/>
      <c r="J1092" s="233" t="s">
        <v>23162</v>
      </c>
      <c r="K1092" s="228">
        <v>1740</v>
      </c>
      <c r="L1092" s="228">
        <v>450</v>
      </c>
      <c r="M1092" s="244">
        <v>450</v>
      </c>
      <c r="N1092" s="228"/>
      <c r="O1092" s="228"/>
      <c r="P1092" s="228"/>
      <c r="Q1092" s="228">
        <v>427.5</v>
      </c>
      <c r="R1092" s="228">
        <v>427.5</v>
      </c>
      <c r="S1092" s="228" t="s">
        <v>12043</v>
      </c>
      <c r="T1092" s="228">
        <v>1</v>
      </c>
      <c r="U1092" s="228" t="s">
        <v>296</v>
      </c>
      <c r="V1092" s="227">
        <v>2007</v>
      </c>
      <c r="W1092" s="227"/>
      <c r="X1092" s="228"/>
      <c r="Y1092" s="233"/>
      <c r="Z1092" s="233"/>
      <c r="AA1092" s="227"/>
      <c r="AB1092" s="233"/>
      <c r="AC1092" s="233"/>
      <c r="AD1092" s="233"/>
      <c r="AE1092" s="233"/>
      <c r="AF1092" s="233"/>
      <c r="AG1092" s="233" t="s">
        <v>17062</v>
      </c>
      <c r="AH1092" s="150"/>
    </row>
    <row r="1093" spans="1:34" ht="25.7" customHeight="1">
      <c r="A1093" s="133"/>
      <c r="B1093" s="903"/>
      <c r="C1093" s="227" t="s">
        <v>1718</v>
      </c>
      <c r="D1093" s="227" t="s">
        <v>23183</v>
      </c>
      <c r="E1093" s="227" t="s">
        <v>17087</v>
      </c>
      <c r="F1093" s="227" t="s">
        <v>13945</v>
      </c>
      <c r="G1093" s="227" t="s">
        <v>23162</v>
      </c>
      <c r="H1093" s="227" t="s">
        <v>12042</v>
      </c>
      <c r="I1093" s="228"/>
      <c r="J1093" s="233" t="s">
        <v>23162</v>
      </c>
      <c r="K1093" s="228" t="s">
        <v>389</v>
      </c>
      <c r="L1093" s="228">
        <v>646</v>
      </c>
      <c r="M1093" s="244">
        <v>646</v>
      </c>
      <c r="N1093" s="228"/>
      <c r="O1093" s="228"/>
      <c r="P1093" s="228"/>
      <c r="Q1093" s="228">
        <v>613.69999999999993</v>
      </c>
      <c r="R1093" s="228">
        <v>613.69999999999993</v>
      </c>
      <c r="S1093" s="228" t="s">
        <v>12043</v>
      </c>
      <c r="T1093" s="228">
        <v>1</v>
      </c>
      <c r="U1093" s="228" t="s">
        <v>296</v>
      </c>
      <c r="V1093" s="227">
        <v>2020</v>
      </c>
      <c r="W1093" s="227"/>
      <c r="X1093" s="228"/>
      <c r="Y1093" s="233"/>
      <c r="Z1093" s="233"/>
      <c r="AA1093" s="227"/>
      <c r="AB1093" s="233"/>
      <c r="AC1093" s="233"/>
      <c r="AD1093" s="233"/>
      <c r="AE1093" s="233"/>
      <c r="AF1093" s="233"/>
      <c r="AG1093" s="233" t="s">
        <v>17062</v>
      </c>
      <c r="AH1093" s="150"/>
    </row>
    <row r="1094" spans="1:34" ht="25.7" customHeight="1">
      <c r="A1094" s="133"/>
      <c r="B1094" s="903"/>
      <c r="C1094" s="227" t="s">
        <v>1718</v>
      </c>
      <c r="D1094" s="227" t="s">
        <v>23184</v>
      </c>
      <c r="E1094" s="227" t="s">
        <v>17074</v>
      </c>
      <c r="F1094" s="227" t="s">
        <v>1718</v>
      </c>
      <c r="G1094" s="227" t="s">
        <v>23162</v>
      </c>
      <c r="H1094" s="227" t="s">
        <v>12042</v>
      </c>
      <c r="I1094" s="233"/>
      <c r="J1094" s="233" t="s">
        <v>23162</v>
      </c>
      <c r="K1094" s="228">
        <v>2626</v>
      </c>
      <c r="L1094" s="228">
        <v>500</v>
      </c>
      <c r="M1094" s="244">
        <v>500</v>
      </c>
      <c r="N1094" s="233"/>
      <c r="O1094" s="301"/>
      <c r="P1094" s="233"/>
      <c r="Q1094" s="228">
        <v>475</v>
      </c>
      <c r="R1094" s="228">
        <v>475</v>
      </c>
      <c r="S1094" s="228" t="s">
        <v>12043</v>
      </c>
      <c r="T1094" s="228">
        <v>1</v>
      </c>
      <c r="U1094" s="228" t="s">
        <v>296</v>
      </c>
      <c r="V1094" s="227">
        <v>2017</v>
      </c>
      <c r="W1094" s="233"/>
      <c r="X1094" s="233"/>
      <c r="Y1094" s="233"/>
      <c r="Z1094" s="233"/>
      <c r="AA1094" s="227"/>
      <c r="AB1094" s="233"/>
      <c r="AC1094" s="233"/>
      <c r="AD1094" s="233"/>
      <c r="AE1094" s="233"/>
      <c r="AF1094" s="233"/>
      <c r="AG1094" s="233" t="s">
        <v>17062</v>
      </c>
      <c r="AH1094" s="150"/>
    </row>
    <row r="1095" spans="1:34" ht="25.7" customHeight="1">
      <c r="A1095" s="133"/>
      <c r="B1095" s="903"/>
      <c r="C1095" s="227" t="s">
        <v>1718</v>
      </c>
      <c r="D1095" s="227" t="s">
        <v>23185</v>
      </c>
      <c r="E1095" s="227" t="s">
        <v>17073</v>
      </c>
      <c r="F1095" s="227" t="s">
        <v>1718</v>
      </c>
      <c r="G1095" s="227" t="s">
        <v>23162</v>
      </c>
      <c r="H1095" s="227" t="s">
        <v>12042</v>
      </c>
      <c r="I1095" s="233"/>
      <c r="J1095" s="233" t="s">
        <v>23162</v>
      </c>
      <c r="K1095" s="228">
        <v>1150</v>
      </c>
      <c r="L1095" s="228">
        <v>414</v>
      </c>
      <c r="M1095" s="244">
        <v>414</v>
      </c>
      <c r="N1095" s="233"/>
      <c r="O1095" s="301"/>
      <c r="P1095" s="233"/>
      <c r="Q1095" s="228">
        <v>393.29999999999995</v>
      </c>
      <c r="R1095" s="228">
        <v>393.29999999999995</v>
      </c>
      <c r="S1095" s="228" t="s">
        <v>12043</v>
      </c>
      <c r="T1095" s="228">
        <v>1</v>
      </c>
      <c r="U1095" s="228" t="s">
        <v>296</v>
      </c>
      <c r="V1095" s="227">
        <v>2011</v>
      </c>
      <c r="W1095" s="233"/>
      <c r="X1095" s="233"/>
      <c r="Y1095" s="233"/>
      <c r="Z1095" s="233"/>
      <c r="AA1095" s="227"/>
      <c r="AB1095" s="233"/>
      <c r="AC1095" s="233"/>
      <c r="AD1095" s="233"/>
      <c r="AE1095" s="233"/>
      <c r="AF1095" s="233"/>
      <c r="AG1095" s="233" t="s">
        <v>17063</v>
      </c>
      <c r="AH1095" s="150"/>
    </row>
    <row r="1096" spans="1:34" ht="25.7" customHeight="1">
      <c r="A1096" s="133"/>
      <c r="B1096" s="903"/>
      <c r="C1096" s="227" t="s">
        <v>1721</v>
      </c>
      <c r="D1096" s="227"/>
      <c r="E1096" s="227" t="s">
        <v>4756</v>
      </c>
      <c r="F1096" s="227" t="s">
        <v>1721</v>
      </c>
      <c r="G1096" s="227"/>
      <c r="H1096" s="227" t="s">
        <v>4757</v>
      </c>
      <c r="I1096" s="233"/>
      <c r="J1096" s="233"/>
      <c r="K1096" s="228">
        <v>1626</v>
      </c>
      <c r="L1096" s="228">
        <v>412</v>
      </c>
      <c r="M1096" s="244">
        <v>412</v>
      </c>
      <c r="N1096" s="233"/>
      <c r="O1096" s="301"/>
      <c r="P1096" s="233"/>
      <c r="Q1096" s="228">
        <v>414</v>
      </c>
      <c r="R1096" s="228">
        <v>412</v>
      </c>
      <c r="S1096" s="228" t="s">
        <v>4755</v>
      </c>
      <c r="T1096" s="228">
        <v>1</v>
      </c>
      <c r="U1096" s="228" t="s">
        <v>296</v>
      </c>
      <c r="V1096" s="227">
        <v>2013</v>
      </c>
      <c r="W1096" s="233"/>
      <c r="X1096" s="233"/>
      <c r="Y1096" s="233"/>
      <c r="Z1096" s="233"/>
      <c r="AA1096" s="227"/>
      <c r="AB1096" s="233"/>
      <c r="AC1096" s="233"/>
      <c r="AD1096" s="233"/>
      <c r="AE1096" s="233"/>
      <c r="AF1096" s="233"/>
      <c r="AG1096" s="233"/>
      <c r="AH1096" s="150"/>
    </row>
    <row r="1097" spans="1:34" ht="25.7" customHeight="1">
      <c r="A1097" s="133"/>
      <c r="B1097" s="903"/>
      <c r="C1097" s="227" t="s">
        <v>1721</v>
      </c>
      <c r="D1097" s="227"/>
      <c r="E1097" s="227" t="s">
        <v>4758</v>
      </c>
      <c r="F1097" s="227" t="s">
        <v>1721</v>
      </c>
      <c r="G1097" s="227"/>
      <c r="H1097" s="227" t="s">
        <v>4759</v>
      </c>
      <c r="I1097" s="233"/>
      <c r="J1097" s="233"/>
      <c r="K1097" s="228">
        <v>1770</v>
      </c>
      <c r="L1097" s="228">
        <v>828</v>
      </c>
      <c r="M1097" s="244">
        <v>828</v>
      </c>
      <c r="N1097" s="233"/>
      <c r="O1097" s="301"/>
      <c r="P1097" s="233"/>
      <c r="Q1097" s="228">
        <v>828</v>
      </c>
      <c r="R1097" s="228">
        <v>828</v>
      </c>
      <c r="S1097" s="228" t="s">
        <v>4754</v>
      </c>
      <c r="T1097" s="228">
        <v>1</v>
      </c>
      <c r="U1097" s="228" t="s">
        <v>296</v>
      </c>
      <c r="V1097" s="227">
        <v>2007</v>
      </c>
      <c r="W1097" s="233"/>
      <c r="X1097" s="233"/>
      <c r="Y1097" s="233"/>
      <c r="Z1097" s="233"/>
      <c r="AA1097" s="227"/>
      <c r="AB1097" s="233"/>
      <c r="AC1097" s="233"/>
      <c r="AD1097" s="233"/>
      <c r="AE1097" s="233"/>
      <c r="AF1097" s="233"/>
      <c r="AG1097" s="233"/>
      <c r="AH1097" s="150"/>
    </row>
    <row r="1098" spans="1:34" ht="25.7" customHeight="1">
      <c r="A1098" s="133"/>
      <c r="B1098" s="903"/>
      <c r="C1098" s="241" t="s">
        <v>1721</v>
      </c>
      <c r="D1098" s="241"/>
      <c r="E1098" s="241" t="s">
        <v>4760</v>
      </c>
      <c r="F1098" s="241" t="s">
        <v>1721</v>
      </c>
      <c r="G1098" s="241"/>
      <c r="H1098" s="241" t="s">
        <v>4761</v>
      </c>
      <c r="I1098" s="241"/>
      <c r="J1098" s="241"/>
      <c r="K1098" s="244">
        <v>1327</v>
      </c>
      <c r="L1098" s="244">
        <v>400</v>
      </c>
      <c r="M1098" s="244">
        <v>400</v>
      </c>
      <c r="N1098" s="241"/>
      <c r="O1098" s="241"/>
      <c r="P1098" s="241"/>
      <c r="Q1098" s="241">
        <v>400</v>
      </c>
      <c r="R1098" s="241">
        <v>400</v>
      </c>
      <c r="S1098" s="241" t="s">
        <v>1724</v>
      </c>
      <c r="T1098" s="241">
        <v>1</v>
      </c>
      <c r="U1098" s="241" t="s">
        <v>296</v>
      </c>
      <c r="V1098" s="241">
        <v>2000</v>
      </c>
      <c r="W1098" s="241"/>
      <c r="X1098" s="241"/>
      <c r="Y1098" s="241"/>
      <c r="Z1098" s="241"/>
      <c r="AA1098" s="241"/>
      <c r="AB1098" s="241"/>
      <c r="AC1098" s="241"/>
      <c r="AD1098" s="241"/>
      <c r="AE1098" s="241"/>
      <c r="AF1098" s="241"/>
      <c r="AG1098" s="233"/>
      <c r="AH1098" s="150"/>
    </row>
    <row r="1099" spans="1:34" ht="25.7" customHeight="1">
      <c r="A1099" s="133"/>
      <c r="B1099" s="903"/>
      <c r="C1099" s="227" t="s">
        <v>1721</v>
      </c>
      <c r="D1099" s="227"/>
      <c r="E1099" s="227" t="s">
        <v>4762</v>
      </c>
      <c r="F1099" s="227" t="s">
        <v>1721</v>
      </c>
      <c r="G1099" s="227"/>
      <c r="H1099" s="227" t="s">
        <v>4763</v>
      </c>
      <c r="I1099" s="233"/>
      <c r="J1099" s="233"/>
      <c r="K1099" s="228">
        <v>4362</v>
      </c>
      <c r="L1099" s="228">
        <v>384</v>
      </c>
      <c r="M1099" s="244">
        <v>384</v>
      </c>
      <c r="N1099" s="233"/>
      <c r="O1099" s="301"/>
      <c r="P1099" s="233"/>
      <c r="Q1099" s="228">
        <v>384</v>
      </c>
      <c r="R1099" s="228">
        <v>384</v>
      </c>
      <c r="S1099" s="228" t="s">
        <v>4764</v>
      </c>
      <c r="T1099" s="228">
        <v>1</v>
      </c>
      <c r="U1099" s="228" t="s">
        <v>296</v>
      </c>
      <c r="V1099" s="227">
        <v>2003</v>
      </c>
      <c r="W1099" s="233"/>
      <c r="X1099" s="233"/>
      <c r="Y1099" s="233"/>
      <c r="Z1099" s="233"/>
      <c r="AA1099" s="227"/>
      <c r="AB1099" s="233"/>
      <c r="AC1099" s="233"/>
      <c r="AD1099" s="233"/>
      <c r="AE1099" s="233"/>
      <c r="AF1099" s="233"/>
      <c r="AG1099" s="233"/>
      <c r="AH1099" s="150"/>
    </row>
    <row r="1100" spans="1:34" ht="25.7" customHeight="1">
      <c r="A1100" s="133"/>
      <c r="B1100" s="903"/>
      <c r="C1100" s="227" t="s">
        <v>1721</v>
      </c>
      <c r="D1100" s="227"/>
      <c r="E1100" s="227" t="s">
        <v>4765</v>
      </c>
      <c r="F1100" s="227" t="s">
        <v>1721</v>
      </c>
      <c r="G1100" s="227"/>
      <c r="H1100" s="227" t="s">
        <v>4766</v>
      </c>
      <c r="I1100" s="233"/>
      <c r="J1100" s="233"/>
      <c r="K1100" s="228">
        <v>1382</v>
      </c>
      <c r="L1100" s="228">
        <v>414</v>
      </c>
      <c r="M1100" s="244">
        <v>414</v>
      </c>
      <c r="N1100" s="233"/>
      <c r="O1100" s="301"/>
      <c r="P1100" s="233"/>
      <c r="Q1100" s="228">
        <v>414</v>
      </c>
      <c r="R1100" s="228">
        <v>414</v>
      </c>
      <c r="S1100" s="228" t="s">
        <v>4753</v>
      </c>
      <c r="T1100" s="228">
        <v>1</v>
      </c>
      <c r="U1100" s="228" t="s">
        <v>296</v>
      </c>
      <c r="V1100" s="227">
        <v>2003</v>
      </c>
      <c r="W1100" s="233"/>
      <c r="X1100" s="233"/>
      <c r="Y1100" s="233"/>
      <c r="Z1100" s="233"/>
      <c r="AA1100" s="227"/>
      <c r="AB1100" s="233"/>
      <c r="AC1100" s="233"/>
      <c r="AD1100" s="233"/>
      <c r="AE1100" s="233"/>
      <c r="AF1100" s="233"/>
      <c r="AG1100" s="233"/>
      <c r="AH1100" s="150"/>
    </row>
    <row r="1101" spans="1:34" ht="25.7" customHeight="1">
      <c r="A1101" s="133"/>
      <c r="B1101" s="903"/>
      <c r="C1101" s="227" t="s">
        <v>1721</v>
      </c>
      <c r="D1101" s="227"/>
      <c r="E1101" s="227" t="s">
        <v>4767</v>
      </c>
      <c r="F1101" s="227" t="s">
        <v>1721</v>
      </c>
      <c r="G1101" s="227"/>
      <c r="H1101" s="227" t="s">
        <v>4768</v>
      </c>
      <c r="I1101" s="233"/>
      <c r="J1101" s="233"/>
      <c r="K1101" s="228">
        <v>5414</v>
      </c>
      <c r="L1101" s="228">
        <v>374</v>
      </c>
      <c r="M1101" s="244">
        <v>374</v>
      </c>
      <c r="N1101" s="233"/>
      <c r="O1101" s="301"/>
      <c r="P1101" s="233"/>
      <c r="Q1101" s="228">
        <v>374</v>
      </c>
      <c r="R1101" s="228">
        <v>374</v>
      </c>
      <c r="S1101" s="228" t="s">
        <v>1724</v>
      </c>
      <c r="T1101" s="228">
        <v>1</v>
      </c>
      <c r="U1101" s="228" t="s">
        <v>296</v>
      </c>
      <c r="V1101" s="227">
        <v>2001</v>
      </c>
      <c r="W1101" s="233"/>
      <c r="X1101" s="233"/>
      <c r="Y1101" s="233"/>
      <c r="Z1101" s="233"/>
      <c r="AA1101" s="227"/>
      <c r="AB1101" s="233"/>
      <c r="AC1101" s="233"/>
      <c r="AD1101" s="233"/>
      <c r="AE1101" s="233"/>
      <c r="AF1101" s="233"/>
      <c r="AG1101" s="233"/>
      <c r="AH1101" s="150"/>
    </row>
    <row r="1102" spans="1:34" ht="25.7" customHeight="1">
      <c r="A1102" s="133"/>
      <c r="B1102" s="903"/>
      <c r="C1102" s="227" t="s">
        <v>1721</v>
      </c>
      <c r="D1102" s="227"/>
      <c r="E1102" s="227" t="s">
        <v>4769</v>
      </c>
      <c r="F1102" s="227" t="s">
        <v>1721</v>
      </c>
      <c r="G1102" s="227"/>
      <c r="H1102" s="227" t="s">
        <v>4770</v>
      </c>
      <c r="I1102" s="233"/>
      <c r="J1102" s="233"/>
      <c r="K1102" s="228">
        <v>958</v>
      </c>
      <c r="L1102" s="228">
        <v>392</v>
      </c>
      <c r="M1102" s="244">
        <v>392</v>
      </c>
      <c r="N1102" s="233"/>
      <c r="O1102" s="301"/>
      <c r="P1102" s="233"/>
      <c r="Q1102" s="228">
        <v>392</v>
      </c>
      <c r="R1102" s="228">
        <v>392</v>
      </c>
      <c r="S1102" s="228" t="s">
        <v>4771</v>
      </c>
      <c r="T1102" s="228">
        <v>1</v>
      </c>
      <c r="U1102" s="228" t="s">
        <v>296</v>
      </c>
      <c r="V1102" s="227">
        <v>2002</v>
      </c>
      <c r="W1102" s="233"/>
      <c r="X1102" s="233"/>
      <c r="Y1102" s="233"/>
      <c r="Z1102" s="233"/>
      <c r="AA1102" s="227"/>
      <c r="AB1102" s="233"/>
      <c r="AC1102" s="233"/>
      <c r="AD1102" s="233"/>
      <c r="AE1102" s="233"/>
      <c r="AF1102" s="233"/>
      <c r="AG1102" s="233"/>
      <c r="AH1102" s="150"/>
    </row>
    <row r="1103" spans="1:34" ht="25.7" customHeight="1">
      <c r="A1103" s="133"/>
      <c r="B1103" s="903"/>
      <c r="C1103" s="227" t="s">
        <v>1721</v>
      </c>
      <c r="D1103" s="227"/>
      <c r="E1103" s="227" t="s">
        <v>4772</v>
      </c>
      <c r="F1103" s="227" t="s">
        <v>1721</v>
      </c>
      <c r="G1103" s="227"/>
      <c r="H1103" s="227" t="s">
        <v>4773</v>
      </c>
      <c r="I1103" s="233"/>
      <c r="J1103" s="233"/>
      <c r="K1103" s="228">
        <v>1400</v>
      </c>
      <c r="L1103" s="228">
        <v>418</v>
      </c>
      <c r="M1103" s="244">
        <v>418</v>
      </c>
      <c r="N1103" s="233"/>
      <c r="O1103" s="301"/>
      <c r="P1103" s="233"/>
      <c r="Q1103" s="228">
        <v>418</v>
      </c>
      <c r="R1103" s="228">
        <v>418</v>
      </c>
      <c r="S1103" s="228" t="s">
        <v>4774</v>
      </c>
      <c r="T1103" s="228">
        <v>1</v>
      </c>
      <c r="U1103" s="228" t="s">
        <v>296</v>
      </c>
      <c r="V1103" s="227">
        <v>2001</v>
      </c>
      <c r="W1103" s="233"/>
      <c r="X1103" s="233"/>
      <c r="Y1103" s="233"/>
      <c r="Z1103" s="233"/>
      <c r="AA1103" s="227"/>
      <c r="AB1103" s="233"/>
      <c r="AC1103" s="233"/>
      <c r="AD1103" s="233"/>
      <c r="AE1103" s="233"/>
      <c r="AF1103" s="233"/>
      <c r="AG1103" s="233"/>
      <c r="AH1103" s="150"/>
    </row>
    <row r="1104" spans="1:34" ht="25.7" customHeight="1">
      <c r="A1104" s="133"/>
      <c r="B1104" s="903"/>
      <c r="C1104" s="227" t="s">
        <v>1721</v>
      </c>
      <c r="D1104" s="227"/>
      <c r="E1104" s="227" t="s">
        <v>4775</v>
      </c>
      <c r="F1104" s="227" t="s">
        <v>1721</v>
      </c>
      <c r="G1104" s="227"/>
      <c r="H1104" s="227" t="s">
        <v>4776</v>
      </c>
      <c r="I1104" s="233"/>
      <c r="J1104" s="233"/>
      <c r="K1104" s="228">
        <v>1403</v>
      </c>
      <c r="L1104" s="228">
        <v>396</v>
      </c>
      <c r="M1104" s="244">
        <v>396</v>
      </c>
      <c r="N1104" s="233"/>
      <c r="O1104" s="301"/>
      <c r="P1104" s="233"/>
      <c r="Q1104" s="228">
        <v>396</v>
      </c>
      <c r="R1104" s="228">
        <v>396</v>
      </c>
      <c r="S1104" s="228" t="s">
        <v>4754</v>
      </c>
      <c r="T1104" s="228">
        <v>1</v>
      </c>
      <c r="U1104" s="228" t="s">
        <v>296</v>
      </c>
      <c r="V1104" s="227">
        <v>2008</v>
      </c>
      <c r="W1104" s="233"/>
      <c r="X1104" s="233"/>
      <c r="Y1104" s="233"/>
      <c r="Z1104" s="233"/>
      <c r="AA1104" s="227"/>
      <c r="AB1104" s="233"/>
      <c r="AC1104" s="233"/>
      <c r="AD1104" s="233"/>
      <c r="AE1104" s="233"/>
      <c r="AF1104" s="233"/>
      <c r="AG1104" s="233"/>
      <c r="AH1104" s="150"/>
    </row>
    <row r="1105" spans="1:34" ht="25.7" customHeight="1">
      <c r="A1105" s="133"/>
      <c r="B1105" s="903"/>
      <c r="C1105" s="227" t="s">
        <v>1721</v>
      </c>
      <c r="D1105" s="227"/>
      <c r="E1105" s="227" t="s">
        <v>4777</v>
      </c>
      <c r="F1105" s="227" t="s">
        <v>1721</v>
      </c>
      <c r="G1105" s="227"/>
      <c r="H1105" s="227" t="s">
        <v>4778</v>
      </c>
      <c r="I1105" s="233"/>
      <c r="J1105" s="233"/>
      <c r="K1105" s="228">
        <v>769</v>
      </c>
      <c r="L1105" s="228">
        <v>395.4</v>
      </c>
      <c r="M1105" s="244">
        <v>395.4</v>
      </c>
      <c r="N1105" s="233"/>
      <c r="O1105" s="301"/>
      <c r="P1105" s="233"/>
      <c r="Q1105" s="228">
        <v>395.4</v>
      </c>
      <c r="R1105" s="228">
        <v>395.4</v>
      </c>
      <c r="S1105" s="228" t="s">
        <v>4779</v>
      </c>
      <c r="T1105" s="228">
        <v>1</v>
      </c>
      <c r="U1105" s="228" t="s">
        <v>296</v>
      </c>
      <c r="V1105" s="227">
        <v>2008</v>
      </c>
      <c r="W1105" s="233"/>
      <c r="X1105" s="233"/>
      <c r="Y1105" s="233"/>
      <c r="Z1105" s="233"/>
      <c r="AA1105" s="227"/>
      <c r="AB1105" s="233"/>
      <c r="AC1105" s="233"/>
      <c r="AD1105" s="233"/>
      <c r="AE1105" s="233"/>
      <c r="AF1105" s="233"/>
      <c r="AG1105" s="233"/>
      <c r="AH1105" s="150"/>
    </row>
    <row r="1106" spans="1:34" ht="25.7" customHeight="1">
      <c r="A1106" s="133"/>
      <c r="B1106" s="903"/>
      <c r="C1106" s="227" t="s">
        <v>1721</v>
      </c>
      <c r="D1106" s="227"/>
      <c r="E1106" s="227" t="s">
        <v>4780</v>
      </c>
      <c r="F1106" s="227" t="s">
        <v>1721</v>
      </c>
      <c r="G1106" s="227"/>
      <c r="H1106" s="227" t="s">
        <v>4781</v>
      </c>
      <c r="I1106" s="233"/>
      <c r="J1106" s="233"/>
      <c r="K1106" s="228">
        <v>1200</v>
      </c>
      <c r="L1106" s="228">
        <v>434</v>
      </c>
      <c r="M1106" s="244">
        <v>434</v>
      </c>
      <c r="N1106" s="233"/>
      <c r="O1106" s="301"/>
      <c r="P1106" s="233"/>
      <c r="Q1106" s="228">
        <v>434</v>
      </c>
      <c r="R1106" s="228">
        <v>434</v>
      </c>
      <c r="S1106" s="228" t="s">
        <v>4782</v>
      </c>
      <c r="T1106" s="228">
        <v>1</v>
      </c>
      <c r="U1106" s="228" t="s">
        <v>296</v>
      </c>
      <c r="V1106" s="227">
        <v>2010</v>
      </c>
      <c r="W1106" s="233"/>
      <c r="X1106" s="233"/>
      <c r="Y1106" s="233"/>
      <c r="Z1106" s="233"/>
      <c r="AA1106" s="227"/>
      <c r="AB1106" s="233"/>
      <c r="AC1106" s="233"/>
      <c r="AD1106" s="233"/>
      <c r="AE1106" s="233"/>
      <c r="AF1106" s="233"/>
      <c r="AG1106" s="233"/>
      <c r="AH1106" s="150"/>
    </row>
    <row r="1107" spans="1:34" ht="25.7" customHeight="1">
      <c r="A1107" s="133"/>
      <c r="B1107" s="903"/>
      <c r="C1107" s="227" t="s">
        <v>1721</v>
      </c>
      <c r="D1107" s="227"/>
      <c r="E1107" s="227" t="s">
        <v>1722</v>
      </c>
      <c r="F1107" s="227" t="s">
        <v>1721</v>
      </c>
      <c r="G1107" s="227"/>
      <c r="H1107" s="227" t="s">
        <v>1723</v>
      </c>
      <c r="I1107" s="233"/>
      <c r="J1107" s="233"/>
      <c r="K1107" s="228">
        <v>2229</v>
      </c>
      <c r="L1107" s="228">
        <v>441</v>
      </c>
      <c r="M1107" s="244">
        <v>441</v>
      </c>
      <c r="N1107" s="233"/>
      <c r="O1107" s="301"/>
      <c r="P1107" s="233"/>
      <c r="Q1107" s="228">
        <v>374</v>
      </c>
      <c r="R1107" s="228">
        <v>374</v>
      </c>
      <c r="S1107" s="228" t="s">
        <v>1724</v>
      </c>
      <c r="T1107" s="228">
        <v>1</v>
      </c>
      <c r="U1107" s="228" t="s">
        <v>296</v>
      </c>
      <c r="V1107" s="227">
        <v>2011</v>
      </c>
      <c r="W1107" s="233"/>
      <c r="X1107" s="233"/>
      <c r="Y1107" s="233"/>
      <c r="Z1107" s="233"/>
      <c r="AA1107" s="227"/>
      <c r="AB1107" s="233"/>
      <c r="AC1107" s="233"/>
      <c r="AD1107" s="233"/>
      <c r="AE1107" s="233"/>
      <c r="AF1107" s="233"/>
      <c r="AG1107" s="233"/>
      <c r="AH1107" s="150"/>
    </row>
    <row r="1108" spans="1:34" ht="25.7" customHeight="1">
      <c r="A1108" s="133"/>
      <c r="B1108" s="903"/>
      <c r="C1108" s="227" t="s">
        <v>1721</v>
      </c>
      <c r="D1108" s="227"/>
      <c r="E1108" s="227" t="s">
        <v>1725</v>
      </c>
      <c r="F1108" s="227" t="s">
        <v>1721</v>
      </c>
      <c r="G1108" s="227"/>
      <c r="H1108" s="227" t="s">
        <v>1726</v>
      </c>
      <c r="I1108" s="233"/>
      <c r="J1108" s="233"/>
      <c r="K1108" s="228">
        <v>1162</v>
      </c>
      <c r="L1108" s="228">
        <v>546.16</v>
      </c>
      <c r="M1108" s="244">
        <v>397</v>
      </c>
      <c r="N1108" s="233"/>
      <c r="O1108" s="301"/>
      <c r="P1108" s="233"/>
      <c r="Q1108" s="228">
        <v>397</v>
      </c>
      <c r="R1108" s="228">
        <v>397</v>
      </c>
      <c r="S1108" s="228" t="s">
        <v>1727</v>
      </c>
      <c r="T1108" s="228">
        <v>1</v>
      </c>
      <c r="U1108" s="228" t="s">
        <v>296</v>
      </c>
      <c r="V1108" s="227">
        <v>2011</v>
      </c>
      <c r="W1108" s="233"/>
      <c r="X1108" s="233"/>
      <c r="Y1108" s="233"/>
      <c r="Z1108" s="233"/>
      <c r="AA1108" s="227"/>
      <c r="AB1108" s="233"/>
      <c r="AC1108" s="233"/>
      <c r="AD1108" s="233"/>
      <c r="AE1108" s="233"/>
      <c r="AF1108" s="233"/>
      <c r="AG1108" s="233"/>
      <c r="AH1108" s="150"/>
    </row>
    <row r="1109" spans="1:34" ht="25.7" customHeight="1">
      <c r="A1109" s="133"/>
      <c r="B1109" s="903"/>
      <c r="C1109" s="227" t="s">
        <v>1721</v>
      </c>
      <c r="D1109" s="227"/>
      <c r="E1109" s="227" t="s">
        <v>4783</v>
      </c>
      <c r="F1109" s="227" t="s">
        <v>1721</v>
      </c>
      <c r="G1109" s="227"/>
      <c r="H1109" s="227" t="s">
        <v>4784</v>
      </c>
      <c r="I1109" s="233"/>
      <c r="J1109" s="233"/>
      <c r="K1109" s="228">
        <v>1543</v>
      </c>
      <c r="L1109" s="228">
        <v>414</v>
      </c>
      <c r="M1109" s="244">
        <v>414</v>
      </c>
      <c r="N1109" s="233"/>
      <c r="O1109" s="301"/>
      <c r="P1109" s="233"/>
      <c r="Q1109" s="228">
        <v>414</v>
      </c>
      <c r="R1109" s="228">
        <v>414</v>
      </c>
      <c r="S1109" s="228" t="s">
        <v>4755</v>
      </c>
      <c r="T1109" s="228">
        <v>1</v>
      </c>
      <c r="U1109" s="228" t="s">
        <v>296</v>
      </c>
      <c r="V1109" s="227">
        <v>2012</v>
      </c>
      <c r="W1109" s="233"/>
      <c r="X1109" s="233"/>
      <c r="Y1109" s="233"/>
      <c r="Z1109" s="233"/>
      <c r="AA1109" s="227"/>
      <c r="AB1109" s="233"/>
      <c r="AC1109" s="233"/>
      <c r="AD1109" s="233"/>
      <c r="AE1109" s="233"/>
      <c r="AF1109" s="233"/>
      <c r="AG1109" s="233"/>
      <c r="AH1109" s="150"/>
    </row>
    <row r="1110" spans="1:34" ht="25.7" customHeight="1">
      <c r="A1110" s="133"/>
      <c r="B1110" s="903"/>
      <c r="C1110" s="227" t="s">
        <v>1721</v>
      </c>
      <c r="D1110" s="227"/>
      <c r="E1110" s="227" t="s">
        <v>4785</v>
      </c>
      <c r="F1110" s="227" t="s">
        <v>1721</v>
      </c>
      <c r="G1110" s="227"/>
      <c r="H1110" s="227" t="s">
        <v>4786</v>
      </c>
      <c r="I1110" s="233"/>
      <c r="J1110" s="233"/>
      <c r="K1110" s="228">
        <v>1850</v>
      </c>
      <c r="L1110" s="228">
        <v>497</v>
      </c>
      <c r="M1110" s="244">
        <v>497</v>
      </c>
      <c r="N1110" s="233"/>
      <c r="O1110" s="301"/>
      <c r="P1110" s="233"/>
      <c r="Q1110" s="228">
        <v>497</v>
      </c>
      <c r="R1110" s="228">
        <v>497</v>
      </c>
      <c r="S1110" s="228" t="s">
        <v>4787</v>
      </c>
      <c r="T1110" s="228">
        <v>1</v>
      </c>
      <c r="U1110" s="228" t="s">
        <v>296</v>
      </c>
      <c r="V1110" s="227">
        <v>2014</v>
      </c>
      <c r="W1110" s="233"/>
      <c r="X1110" s="233"/>
      <c r="Y1110" s="233"/>
      <c r="Z1110" s="233"/>
      <c r="AA1110" s="227"/>
      <c r="AB1110" s="233"/>
      <c r="AC1110" s="233"/>
      <c r="AD1110" s="233"/>
      <c r="AE1110" s="233"/>
      <c r="AF1110" s="233"/>
      <c r="AG1110" s="233"/>
      <c r="AH1110" s="150"/>
    </row>
    <row r="1111" spans="1:34" ht="25.7" customHeight="1">
      <c r="A1111" s="133"/>
      <c r="B1111" s="903"/>
      <c r="C1111" s="227" t="s">
        <v>1721</v>
      </c>
      <c r="D1111" s="227"/>
      <c r="E1111" s="227" t="s">
        <v>4788</v>
      </c>
      <c r="F1111" s="227" t="s">
        <v>1721</v>
      </c>
      <c r="G1111" s="227"/>
      <c r="H1111" s="227" t="s">
        <v>4789</v>
      </c>
      <c r="I1111" s="233"/>
      <c r="J1111" s="233"/>
      <c r="K1111" s="228">
        <v>2562</v>
      </c>
      <c r="L1111" s="228">
        <v>451</v>
      </c>
      <c r="M1111" s="244">
        <v>451</v>
      </c>
      <c r="N1111" s="233"/>
      <c r="O1111" s="301"/>
      <c r="P1111" s="233"/>
      <c r="Q1111" s="228">
        <v>451</v>
      </c>
      <c r="R1111" s="228">
        <v>451</v>
      </c>
      <c r="S1111" s="228" t="s">
        <v>4787</v>
      </c>
      <c r="T1111" s="228">
        <v>1</v>
      </c>
      <c r="U1111" s="228" t="s">
        <v>296</v>
      </c>
      <c r="V1111" s="227">
        <v>2014</v>
      </c>
      <c r="W1111" s="233"/>
      <c r="X1111" s="233"/>
      <c r="Y1111" s="233"/>
      <c r="Z1111" s="233"/>
      <c r="AA1111" s="227"/>
      <c r="AB1111" s="233"/>
      <c r="AC1111" s="233"/>
      <c r="AD1111" s="233"/>
      <c r="AE1111" s="233"/>
      <c r="AF1111" s="233"/>
      <c r="AG1111" s="233"/>
      <c r="AH1111" s="150"/>
    </row>
    <row r="1112" spans="1:34" ht="25.7" customHeight="1">
      <c r="A1112" s="133"/>
      <c r="B1112" s="903"/>
      <c r="C1112" s="227" t="s">
        <v>13039</v>
      </c>
      <c r="D1112" s="227"/>
      <c r="E1112" s="227" t="s">
        <v>13960</v>
      </c>
      <c r="F1112" s="227" t="s">
        <v>13039</v>
      </c>
      <c r="G1112" s="227"/>
      <c r="H1112" s="227" t="s">
        <v>13961</v>
      </c>
      <c r="I1112" s="233"/>
      <c r="J1112" s="233"/>
      <c r="K1112" s="228">
        <v>392</v>
      </c>
      <c r="L1112" s="228">
        <v>300</v>
      </c>
      <c r="M1112" s="244">
        <v>300</v>
      </c>
      <c r="N1112" s="233"/>
      <c r="O1112" s="301"/>
      <c r="P1112" s="233"/>
      <c r="Q1112" s="228">
        <v>300</v>
      </c>
      <c r="R1112" s="228">
        <v>300</v>
      </c>
      <c r="S1112" s="228"/>
      <c r="T1112" s="228">
        <v>1</v>
      </c>
      <c r="U1112" s="228" t="s">
        <v>12477</v>
      </c>
      <c r="V1112" s="227">
        <v>2002</v>
      </c>
      <c r="W1112" s="233"/>
      <c r="X1112" s="233"/>
      <c r="Y1112" s="233"/>
      <c r="Z1112" s="233"/>
      <c r="AA1112" s="227"/>
      <c r="AB1112" s="233"/>
      <c r="AC1112" s="233"/>
      <c r="AD1112" s="233"/>
      <c r="AE1112" s="233"/>
      <c r="AF1112" s="233"/>
      <c r="AG1112" s="233" t="s">
        <v>13952</v>
      </c>
      <c r="AH1112" s="150"/>
    </row>
    <row r="1113" spans="1:34" ht="25.7" customHeight="1">
      <c r="A1113" s="133"/>
      <c r="B1113" s="903"/>
      <c r="C1113" s="227" t="s">
        <v>1732</v>
      </c>
      <c r="D1113" s="227"/>
      <c r="E1113" s="227" t="s">
        <v>13066</v>
      </c>
      <c r="F1113" s="227" t="s">
        <v>13067</v>
      </c>
      <c r="G1113" s="227"/>
      <c r="H1113" s="227" t="s">
        <v>1732</v>
      </c>
      <c r="I1113" s="233"/>
      <c r="J1113" s="233"/>
      <c r="K1113" s="228">
        <v>1258</v>
      </c>
      <c r="L1113" s="228">
        <v>1258</v>
      </c>
      <c r="M1113" s="244">
        <v>1258</v>
      </c>
      <c r="N1113" s="233"/>
      <c r="O1113" s="301"/>
      <c r="P1113" s="233"/>
      <c r="Q1113" s="228">
        <v>494</v>
      </c>
      <c r="R1113" s="228">
        <v>494</v>
      </c>
      <c r="S1113" s="228" t="s">
        <v>1747</v>
      </c>
      <c r="T1113" s="228">
        <v>1</v>
      </c>
      <c r="U1113" s="228" t="s">
        <v>296</v>
      </c>
      <c r="V1113" s="227">
        <v>2020</v>
      </c>
      <c r="W1113" s="233"/>
      <c r="X1113" s="233"/>
      <c r="Y1113" s="233"/>
      <c r="Z1113" s="233"/>
      <c r="AA1113" s="227"/>
      <c r="AB1113" s="233"/>
      <c r="AC1113" s="233"/>
      <c r="AD1113" s="233"/>
      <c r="AE1113" s="233"/>
      <c r="AF1113" s="233"/>
      <c r="AG1113" s="233"/>
      <c r="AH1113" s="150"/>
    </row>
    <row r="1114" spans="1:34" ht="25.7" customHeight="1">
      <c r="A1114" s="133"/>
      <c r="B1114" s="903"/>
      <c r="C1114" s="227" t="s">
        <v>1732</v>
      </c>
      <c r="D1114" s="227"/>
      <c r="E1114" s="227" t="s">
        <v>12044</v>
      </c>
      <c r="F1114" s="227" t="s">
        <v>1732</v>
      </c>
      <c r="G1114" s="227" t="s">
        <v>1732</v>
      </c>
      <c r="H1114" s="227" t="s">
        <v>1732</v>
      </c>
      <c r="I1114" s="233"/>
      <c r="J1114" s="233"/>
      <c r="K1114" s="228">
        <v>672</v>
      </c>
      <c r="L1114" s="228">
        <v>672</v>
      </c>
      <c r="M1114" s="244">
        <v>672</v>
      </c>
      <c r="N1114" s="233"/>
      <c r="O1114" s="301"/>
      <c r="P1114" s="233"/>
      <c r="Q1114" s="228">
        <v>600</v>
      </c>
      <c r="R1114" s="228">
        <v>600</v>
      </c>
      <c r="S1114" s="228" t="s">
        <v>1747</v>
      </c>
      <c r="T1114" s="228">
        <v>2</v>
      </c>
      <c r="U1114" s="228" t="s">
        <v>296</v>
      </c>
      <c r="V1114" s="227">
        <v>2007</v>
      </c>
      <c r="W1114" s="233"/>
      <c r="X1114" s="233"/>
      <c r="Y1114" s="233"/>
      <c r="Z1114" s="233"/>
      <c r="AA1114" s="227"/>
      <c r="AB1114" s="233"/>
      <c r="AC1114" s="233"/>
      <c r="AD1114" s="233"/>
      <c r="AE1114" s="233"/>
      <c r="AF1114" s="233"/>
      <c r="AG1114" s="233"/>
      <c r="AH1114" s="150"/>
    </row>
    <row r="1115" spans="1:34" ht="25.7" customHeight="1">
      <c r="A1115" s="133"/>
      <c r="B1115" s="903"/>
      <c r="C1115" s="227" t="s">
        <v>1732</v>
      </c>
      <c r="D1115" s="227"/>
      <c r="E1115" s="227" t="s">
        <v>12045</v>
      </c>
      <c r="F1115" s="227" t="s">
        <v>1732</v>
      </c>
      <c r="G1115" s="227" t="s">
        <v>1732</v>
      </c>
      <c r="H1115" s="227" t="s">
        <v>1732</v>
      </c>
      <c r="I1115" s="233"/>
      <c r="J1115" s="233"/>
      <c r="K1115" s="228">
        <v>2790</v>
      </c>
      <c r="L1115" s="228">
        <v>550</v>
      </c>
      <c r="M1115" s="244">
        <v>550</v>
      </c>
      <c r="N1115" s="233"/>
      <c r="O1115" s="301"/>
      <c r="P1115" s="233"/>
      <c r="Q1115" s="228">
        <v>300</v>
      </c>
      <c r="R1115" s="228">
        <v>300</v>
      </c>
      <c r="S1115" s="228" t="s">
        <v>1747</v>
      </c>
      <c r="T1115" s="228">
        <v>1</v>
      </c>
      <c r="U1115" s="228" t="s">
        <v>296</v>
      </c>
      <c r="V1115" s="227">
        <v>2007</v>
      </c>
      <c r="W1115" s="233"/>
      <c r="X1115" s="233"/>
      <c r="Y1115" s="233"/>
      <c r="Z1115" s="233"/>
      <c r="AA1115" s="227"/>
      <c r="AB1115" s="233"/>
      <c r="AC1115" s="233"/>
      <c r="AD1115" s="233"/>
      <c r="AE1115" s="233"/>
      <c r="AF1115" s="233"/>
      <c r="AG1115" s="233"/>
      <c r="AH1115" s="150"/>
    </row>
    <row r="1116" spans="1:34" ht="25.7" customHeight="1">
      <c r="A1116" s="133"/>
      <c r="B1116" s="903"/>
      <c r="C1116" s="227" t="s">
        <v>1732</v>
      </c>
      <c r="D1116" s="227"/>
      <c r="E1116" s="227" t="s">
        <v>4794</v>
      </c>
      <c r="F1116" s="227" t="s">
        <v>1732</v>
      </c>
      <c r="G1116" s="227" t="s">
        <v>1732</v>
      </c>
      <c r="H1116" s="227" t="s">
        <v>1732</v>
      </c>
      <c r="I1116" s="233">
        <v>396</v>
      </c>
      <c r="J1116" s="233">
        <v>300</v>
      </c>
      <c r="K1116" s="228">
        <v>396</v>
      </c>
      <c r="L1116" s="228">
        <v>300</v>
      </c>
      <c r="M1116" s="244">
        <v>396</v>
      </c>
      <c r="N1116" s="233" t="s">
        <v>1747</v>
      </c>
      <c r="O1116" s="301">
        <v>1</v>
      </c>
      <c r="P1116" s="233" t="s">
        <v>296</v>
      </c>
      <c r="Q1116" s="228">
        <v>300</v>
      </c>
      <c r="R1116" s="228">
        <v>300</v>
      </c>
      <c r="S1116" s="228" t="s">
        <v>1747</v>
      </c>
      <c r="T1116" s="228">
        <v>1</v>
      </c>
      <c r="U1116" s="228" t="s">
        <v>296</v>
      </c>
      <c r="V1116" s="227">
        <v>2007</v>
      </c>
      <c r="W1116" s="233">
        <v>2007</v>
      </c>
      <c r="X1116" s="233">
        <v>100</v>
      </c>
      <c r="Y1116" s="233" t="s">
        <v>1854</v>
      </c>
      <c r="Z1116" s="233" t="s">
        <v>1854</v>
      </c>
      <c r="AA1116" s="227">
        <v>100</v>
      </c>
      <c r="AB1116" s="233" t="s">
        <v>1854</v>
      </c>
      <c r="AC1116" s="233"/>
      <c r="AD1116" s="233"/>
      <c r="AE1116" s="233"/>
      <c r="AF1116" s="233"/>
      <c r="AG1116" s="233"/>
      <c r="AH1116" s="150"/>
    </row>
    <row r="1117" spans="1:34" ht="25.7" customHeight="1">
      <c r="A1117" s="133"/>
      <c r="B1117" s="903"/>
      <c r="C1117" s="227" t="s">
        <v>1732</v>
      </c>
      <c r="D1117" s="227"/>
      <c r="E1117" s="227" t="s">
        <v>4795</v>
      </c>
      <c r="F1117" s="227" t="s">
        <v>1732</v>
      </c>
      <c r="G1117" s="227" t="s">
        <v>1732</v>
      </c>
      <c r="H1117" s="227" t="s">
        <v>1732</v>
      </c>
      <c r="I1117" s="228">
        <v>600</v>
      </c>
      <c r="J1117" s="228">
        <v>500</v>
      </c>
      <c r="K1117" s="228">
        <v>600</v>
      </c>
      <c r="L1117" s="228">
        <v>500</v>
      </c>
      <c r="M1117" s="244">
        <v>600</v>
      </c>
      <c r="N1117" s="228" t="s">
        <v>4796</v>
      </c>
      <c r="O1117" s="228">
        <v>1</v>
      </c>
      <c r="P1117" s="228" t="s">
        <v>296</v>
      </c>
      <c r="Q1117" s="228">
        <v>500</v>
      </c>
      <c r="R1117" s="228">
        <v>500</v>
      </c>
      <c r="S1117" s="228" t="s">
        <v>4796</v>
      </c>
      <c r="T1117" s="228">
        <v>2</v>
      </c>
      <c r="U1117" s="228" t="s">
        <v>296</v>
      </c>
      <c r="V1117" s="227">
        <v>2002</v>
      </c>
      <c r="W1117" s="227">
        <v>2002</v>
      </c>
      <c r="X1117" s="228">
        <v>50</v>
      </c>
      <c r="Y1117" s="233" t="s">
        <v>1854</v>
      </c>
      <c r="Z1117" s="233" t="s">
        <v>1854</v>
      </c>
      <c r="AA1117" s="228">
        <v>50</v>
      </c>
      <c r="AB1117" s="233" t="s">
        <v>1854</v>
      </c>
      <c r="AC1117" s="233"/>
      <c r="AD1117" s="233"/>
      <c r="AE1117" s="233"/>
      <c r="AF1117" s="233"/>
      <c r="AG1117" s="233"/>
      <c r="AH1117" s="150"/>
    </row>
    <row r="1118" spans="1:34" ht="25.7" customHeight="1">
      <c r="A1118" s="133"/>
      <c r="B1118" s="903"/>
      <c r="C1118" s="227" t="s">
        <v>1732</v>
      </c>
      <c r="D1118" s="227"/>
      <c r="E1118" s="227" t="s">
        <v>4797</v>
      </c>
      <c r="F1118" s="227" t="s">
        <v>1732</v>
      </c>
      <c r="G1118" s="227" t="s">
        <v>1732</v>
      </c>
      <c r="H1118" s="227" t="s">
        <v>1732</v>
      </c>
      <c r="I1118" s="228">
        <v>432</v>
      </c>
      <c r="J1118" s="228">
        <v>300</v>
      </c>
      <c r="K1118" s="228">
        <v>508</v>
      </c>
      <c r="L1118" s="228">
        <v>310</v>
      </c>
      <c r="M1118" s="244">
        <v>310</v>
      </c>
      <c r="N1118" s="228" t="s">
        <v>1729</v>
      </c>
      <c r="O1118" s="228">
        <v>0</v>
      </c>
      <c r="P1118" s="228" t="s">
        <v>296</v>
      </c>
      <c r="Q1118" s="228">
        <v>310</v>
      </c>
      <c r="R1118" s="228">
        <v>310</v>
      </c>
      <c r="S1118" s="228" t="s">
        <v>4798</v>
      </c>
      <c r="T1118" s="228">
        <v>1</v>
      </c>
      <c r="U1118" s="228" t="s">
        <v>296</v>
      </c>
      <c r="V1118" s="227">
        <v>2012</v>
      </c>
      <c r="W1118" s="227">
        <v>2007</v>
      </c>
      <c r="X1118" s="228">
        <v>100</v>
      </c>
      <c r="Y1118" s="233" t="s">
        <v>1854</v>
      </c>
      <c r="Z1118" s="233" t="s">
        <v>1854</v>
      </c>
      <c r="AA1118" s="228">
        <v>100</v>
      </c>
      <c r="AB1118" s="233" t="s">
        <v>1854</v>
      </c>
      <c r="AC1118" s="233"/>
      <c r="AD1118" s="233"/>
      <c r="AE1118" s="233"/>
      <c r="AF1118" s="233"/>
      <c r="AG1118" s="233"/>
      <c r="AH1118" s="150"/>
    </row>
    <row r="1119" spans="1:34" ht="25.7" customHeight="1">
      <c r="A1119" s="133"/>
      <c r="B1119" s="903"/>
      <c r="C1119" s="227" t="s">
        <v>1732</v>
      </c>
      <c r="D1119" s="227"/>
      <c r="E1119" s="227" t="s">
        <v>12046</v>
      </c>
      <c r="F1119" s="227" t="s">
        <v>1732</v>
      </c>
      <c r="G1119" s="227" t="s">
        <v>1732</v>
      </c>
      <c r="H1119" s="227" t="s">
        <v>1732</v>
      </c>
      <c r="I1119" s="228"/>
      <c r="J1119" s="228"/>
      <c r="K1119" s="228">
        <v>2252</v>
      </c>
      <c r="L1119" s="228">
        <v>390</v>
      </c>
      <c r="M1119" s="244">
        <v>390</v>
      </c>
      <c r="N1119" s="228"/>
      <c r="O1119" s="228"/>
      <c r="P1119" s="228"/>
      <c r="Q1119" s="228">
        <v>300</v>
      </c>
      <c r="R1119" s="228">
        <v>300</v>
      </c>
      <c r="S1119" s="228" t="s">
        <v>1747</v>
      </c>
      <c r="T1119" s="228">
        <v>1</v>
      </c>
      <c r="U1119" s="228" t="s">
        <v>296</v>
      </c>
      <c r="V1119" s="227">
        <v>2004</v>
      </c>
      <c r="W1119" s="227"/>
      <c r="X1119" s="228"/>
      <c r="Y1119" s="233"/>
      <c r="Z1119" s="233"/>
      <c r="AA1119" s="228"/>
      <c r="AB1119" s="233"/>
      <c r="AC1119" s="233"/>
      <c r="AD1119" s="233"/>
      <c r="AE1119" s="233"/>
      <c r="AF1119" s="233"/>
      <c r="AG1119" s="233"/>
      <c r="AH1119" s="150"/>
    </row>
    <row r="1120" spans="1:34" ht="25.7" customHeight="1">
      <c r="A1120" s="133"/>
      <c r="B1120" s="903"/>
      <c r="C1120" s="227" t="s">
        <v>1732</v>
      </c>
      <c r="D1120" s="227"/>
      <c r="E1120" s="227" t="s">
        <v>4801</v>
      </c>
      <c r="F1120" s="227" t="s">
        <v>1732</v>
      </c>
      <c r="G1120" s="227" t="s">
        <v>1732</v>
      </c>
      <c r="H1120" s="227" t="s">
        <v>1732</v>
      </c>
      <c r="I1120" s="228">
        <v>381</v>
      </c>
      <c r="J1120" s="228">
        <v>300</v>
      </c>
      <c r="K1120" s="228">
        <v>381</v>
      </c>
      <c r="L1120" s="228">
        <v>300</v>
      </c>
      <c r="M1120" s="244">
        <v>381</v>
      </c>
      <c r="N1120" s="228" t="s">
        <v>1747</v>
      </c>
      <c r="O1120" s="228">
        <v>1</v>
      </c>
      <c r="P1120" s="228" t="s">
        <v>296</v>
      </c>
      <c r="Q1120" s="228">
        <v>300</v>
      </c>
      <c r="R1120" s="228">
        <v>300</v>
      </c>
      <c r="S1120" s="228" t="s">
        <v>1747</v>
      </c>
      <c r="T1120" s="228">
        <v>1</v>
      </c>
      <c r="U1120" s="228" t="s">
        <v>296</v>
      </c>
      <c r="V1120" s="227">
        <v>1999</v>
      </c>
      <c r="W1120" s="227">
        <v>1999</v>
      </c>
      <c r="X1120" s="228">
        <v>22</v>
      </c>
      <c r="Y1120" s="233" t="s">
        <v>1854</v>
      </c>
      <c r="Z1120" s="233" t="s">
        <v>1854</v>
      </c>
      <c r="AA1120" s="228">
        <v>22</v>
      </c>
      <c r="AB1120" s="233" t="s">
        <v>1854</v>
      </c>
      <c r="AC1120" s="233"/>
      <c r="AD1120" s="233"/>
      <c r="AE1120" s="233"/>
      <c r="AF1120" s="233"/>
      <c r="AG1120" s="233"/>
      <c r="AH1120" s="150"/>
    </row>
    <row r="1121" spans="1:34" ht="25.7" customHeight="1">
      <c r="A1121" s="133"/>
      <c r="B1121" s="903"/>
      <c r="C1121" s="227" t="s">
        <v>1732</v>
      </c>
      <c r="D1121" s="227"/>
      <c r="E1121" s="227" t="s">
        <v>4790</v>
      </c>
      <c r="F1121" s="227" t="s">
        <v>1732</v>
      </c>
      <c r="G1121" s="227" t="s">
        <v>1732</v>
      </c>
      <c r="H1121" s="227" t="s">
        <v>1732</v>
      </c>
      <c r="I1121" s="228">
        <v>1077</v>
      </c>
      <c r="J1121" s="228">
        <v>523</v>
      </c>
      <c r="K1121" s="228">
        <v>1077</v>
      </c>
      <c r="L1121" s="228">
        <v>523</v>
      </c>
      <c r="M1121" s="244">
        <v>519</v>
      </c>
      <c r="N1121" s="228" t="s">
        <v>1747</v>
      </c>
      <c r="O1121" s="228">
        <v>1</v>
      </c>
      <c r="P1121" s="228" t="s">
        <v>296</v>
      </c>
      <c r="Q1121" s="228">
        <v>300</v>
      </c>
      <c r="R1121" s="228">
        <v>300</v>
      </c>
      <c r="S1121" s="228" t="s">
        <v>1747</v>
      </c>
      <c r="T1121" s="228">
        <v>1</v>
      </c>
      <c r="U1121" s="228" t="s">
        <v>296</v>
      </c>
      <c r="V1121" s="227">
        <v>2005</v>
      </c>
      <c r="W1121" s="227"/>
      <c r="X1121" s="228"/>
      <c r="Y1121" s="233"/>
      <c r="Z1121" s="233"/>
      <c r="AA1121" s="228"/>
      <c r="AB1121" s="233"/>
      <c r="AC1121" s="233"/>
      <c r="AD1121" s="233"/>
      <c r="AE1121" s="233"/>
      <c r="AF1121" s="233"/>
      <c r="AG1121" s="233"/>
      <c r="AH1121" s="150"/>
    </row>
    <row r="1122" spans="1:34" ht="25.7" customHeight="1">
      <c r="A1122" s="133"/>
      <c r="B1122" s="903"/>
      <c r="C1122" s="227" t="s">
        <v>1732</v>
      </c>
      <c r="D1122" s="227"/>
      <c r="E1122" s="227" t="s">
        <v>12047</v>
      </c>
      <c r="F1122" s="227" t="s">
        <v>1732</v>
      </c>
      <c r="G1122" s="227" t="s">
        <v>1732</v>
      </c>
      <c r="H1122" s="227" t="s">
        <v>1732</v>
      </c>
      <c r="I1122" s="233"/>
      <c r="J1122" s="233"/>
      <c r="K1122" s="450">
        <v>738</v>
      </c>
      <c r="L1122" s="228">
        <v>450</v>
      </c>
      <c r="M1122" s="244">
        <v>450</v>
      </c>
      <c r="N1122" s="233"/>
      <c r="O1122" s="301"/>
      <c r="P1122" s="233"/>
      <c r="Q1122" s="228">
        <v>300</v>
      </c>
      <c r="R1122" s="228">
        <v>300</v>
      </c>
      <c r="S1122" s="228" t="s">
        <v>1747</v>
      </c>
      <c r="T1122" s="228">
        <v>1</v>
      </c>
      <c r="U1122" s="228" t="s">
        <v>296</v>
      </c>
      <c r="V1122" s="227">
        <v>2002</v>
      </c>
      <c r="W1122" s="233"/>
      <c r="X1122" s="233"/>
      <c r="Y1122" s="233"/>
      <c r="Z1122" s="233"/>
      <c r="AA1122" s="227"/>
      <c r="AB1122" s="233"/>
      <c r="AC1122" s="233"/>
      <c r="AD1122" s="233"/>
      <c r="AE1122" s="233"/>
      <c r="AF1122" s="233"/>
      <c r="AG1122" s="233"/>
      <c r="AH1122" s="150"/>
    </row>
    <row r="1123" spans="1:34" ht="25.7" customHeight="1">
      <c r="A1123" s="133"/>
      <c r="B1123" s="903"/>
      <c r="C1123" s="227" t="s">
        <v>1732</v>
      </c>
      <c r="D1123" s="227"/>
      <c r="E1123" s="227" t="s">
        <v>12048</v>
      </c>
      <c r="F1123" s="227" t="s">
        <v>1732</v>
      </c>
      <c r="G1123" s="227" t="s">
        <v>1732</v>
      </c>
      <c r="H1123" s="227" t="s">
        <v>1732</v>
      </c>
      <c r="I1123" s="233"/>
      <c r="J1123" s="233"/>
      <c r="K1123" s="228">
        <v>700</v>
      </c>
      <c r="L1123" s="228">
        <v>620</v>
      </c>
      <c r="M1123" s="244">
        <v>620</v>
      </c>
      <c r="N1123" s="233"/>
      <c r="O1123" s="301"/>
      <c r="P1123" s="233"/>
      <c r="Q1123" s="228">
        <v>300</v>
      </c>
      <c r="R1123" s="228">
        <v>300</v>
      </c>
      <c r="S1123" s="228" t="s">
        <v>1747</v>
      </c>
      <c r="T1123" s="228">
        <v>1</v>
      </c>
      <c r="U1123" s="228" t="s">
        <v>296</v>
      </c>
      <c r="V1123" s="227">
        <v>2004</v>
      </c>
      <c r="W1123" s="233"/>
      <c r="X1123" s="233"/>
      <c r="Y1123" s="233"/>
      <c r="Z1123" s="233"/>
      <c r="AA1123" s="227"/>
      <c r="AB1123" s="233"/>
      <c r="AC1123" s="233"/>
      <c r="AD1123" s="233"/>
      <c r="AE1123" s="233"/>
      <c r="AF1123" s="233"/>
      <c r="AG1123" s="233"/>
      <c r="AH1123" s="150"/>
    </row>
    <row r="1124" spans="1:34" ht="25.7" customHeight="1">
      <c r="A1124" s="133"/>
      <c r="B1124" s="903"/>
      <c r="C1124" s="227" t="s">
        <v>1732</v>
      </c>
      <c r="D1124" s="227"/>
      <c r="E1124" s="227" t="s">
        <v>4799</v>
      </c>
      <c r="F1124" s="227" t="s">
        <v>1732</v>
      </c>
      <c r="G1124" s="227" t="s">
        <v>1732</v>
      </c>
      <c r="H1124" s="227" t="s">
        <v>1732</v>
      </c>
      <c r="I1124" s="233">
        <v>389</v>
      </c>
      <c r="J1124" s="233">
        <v>300</v>
      </c>
      <c r="K1124" s="228">
        <v>389</v>
      </c>
      <c r="L1124" s="228">
        <v>300</v>
      </c>
      <c r="M1124" s="244">
        <v>389</v>
      </c>
      <c r="N1124" s="233" t="s">
        <v>1747</v>
      </c>
      <c r="O1124" s="301">
        <v>1</v>
      </c>
      <c r="P1124" s="233" t="s">
        <v>296</v>
      </c>
      <c r="Q1124" s="228">
        <v>300</v>
      </c>
      <c r="R1124" s="228">
        <v>300</v>
      </c>
      <c r="S1124" s="228" t="s">
        <v>1747</v>
      </c>
      <c r="T1124" s="228">
        <v>1</v>
      </c>
      <c r="U1124" s="228" t="s">
        <v>296</v>
      </c>
      <c r="V1124" s="227">
        <v>2002</v>
      </c>
      <c r="W1124" s="233">
        <v>2002</v>
      </c>
      <c r="X1124" s="233">
        <v>50</v>
      </c>
      <c r="Y1124" s="233" t="s">
        <v>1854</v>
      </c>
      <c r="Z1124" s="233" t="s">
        <v>1854</v>
      </c>
      <c r="AA1124" s="227">
        <v>50</v>
      </c>
      <c r="AB1124" s="233" t="s">
        <v>1854</v>
      </c>
      <c r="AC1124" s="233"/>
      <c r="AD1124" s="233"/>
      <c r="AE1124" s="233"/>
      <c r="AF1124" s="233"/>
      <c r="AG1124" s="233"/>
      <c r="AH1124" s="150"/>
    </row>
    <row r="1125" spans="1:34" ht="25.7" customHeight="1">
      <c r="A1125" s="133"/>
      <c r="B1125" s="903"/>
      <c r="C1125" s="227" t="s">
        <v>1732</v>
      </c>
      <c r="D1125" s="227"/>
      <c r="E1125" s="227" t="s">
        <v>4793</v>
      </c>
      <c r="F1125" s="227" t="s">
        <v>1732</v>
      </c>
      <c r="G1125" s="227" t="s">
        <v>1732</v>
      </c>
      <c r="H1125" s="227" t="s">
        <v>1732</v>
      </c>
      <c r="I1125" s="233">
        <v>493</v>
      </c>
      <c r="J1125" s="233">
        <v>315</v>
      </c>
      <c r="K1125" s="228">
        <v>493</v>
      </c>
      <c r="L1125" s="228">
        <v>315</v>
      </c>
      <c r="M1125" s="244">
        <v>493</v>
      </c>
      <c r="N1125" s="233" t="s">
        <v>1728</v>
      </c>
      <c r="O1125" s="301">
        <v>1</v>
      </c>
      <c r="P1125" s="233" t="s">
        <v>296</v>
      </c>
      <c r="Q1125" s="228">
        <v>315</v>
      </c>
      <c r="R1125" s="228">
        <v>315</v>
      </c>
      <c r="S1125" s="228" t="s">
        <v>1728</v>
      </c>
      <c r="T1125" s="228">
        <v>1</v>
      </c>
      <c r="U1125" s="228" t="s">
        <v>296</v>
      </c>
      <c r="V1125" s="227">
        <v>2005</v>
      </c>
      <c r="W1125" s="233">
        <v>2005</v>
      </c>
      <c r="X1125" s="233">
        <v>100</v>
      </c>
      <c r="Y1125" s="233" t="s">
        <v>1854</v>
      </c>
      <c r="Z1125" s="233" t="s">
        <v>1854</v>
      </c>
      <c r="AA1125" s="227">
        <v>100</v>
      </c>
      <c r="AB1125" s="233" t="s">
        <v>1854</v>
      </c>
      <c r="AC1125" s="233"/>
      <c r="AD1125" s="233"/>
      <c r="AE1125" s="233"/>
      <c r="AF1125" s="233"/>
      <c r="AG1125" s="233"/>
      <c r="AH1125" s="150"/>
    </row>
    <row r="1126" spans="1:34" ht="25.7" customHeight="1">
      <c r="A1126" s="133"/>
      <c r="B1126" s="903"/>
      <c r="C1126" s="227" t="s">
        <v>1732</v>
      </c>
      <c r="D1126" s="227"/>
      <c r="E1126" s="227" t="s">
        <v>4802</v>
      </c>
      <c r="F1126" s="227" t="s">
        <v>1732</v>
      </c>
      <c r="G1126" s="227" t="s">
        <v>1732</v>
      </c>
      <c r="H1126" s="227" t="s">
        <v>1732</v>
      </c>
      <c r="I1126" s="233">
        <v>372</v>
      </c>
      <c r="J1126" s="233">
        <v>300</v>
      </c>
      <c r="K1126" s="228">
        <v>372</v>
      </c>
      <c r="L1126" s="228">
        <v>300</v>
      </c>
      <c r="M1126" s="244">
        <v>372</v>
      </c>
      <c r="N1126" s="233" t="s">
        <v>1747</v>
      </c>
      <c r="O1126" s="301">
        <v>1</v>
      </c>
      <c r="P1126" s="233" t="s">
        <v>296</v>
      </c>
      <c r="Q1126" s="228">
        <v>300</v>
      </c>
      <c r="R1126" s="228">
        <v>300</v>
      </c>
      <c r="S1126" s="228" t="s">
        <v>1747</v>
      </c>
      <c r="T1126" s="228">
        <v>1</v>
      </c>
      <c r="U1126" s="228" t="s">
        <v>296</v>
      </c>
      <c r="V1126" s="227">
        <v>2005</v>
      </c>
      <c r="W1126" s="233">
        <v>2005</v>
      </c>
      <c r="X1126" s="233">
        <v>100</v>
      </c>
      <c r="Y1126" s="233" t="s">
        <v>1854</v>
      </c>
      <c r="Z1126" s="233" t="s">
        <v>1854</v>
      </c>
      <c r="AA1126" s="227">
        <v>100</v>
      </c>
      <c r="AB1126" s="233" t="s">
        <v>1854</v>
      </c>
      <c r="AC1126" s="233"/>
      <c r="AD1126" s="233"/>
      <c r="AE1126" s="233"/>
      <c r="AF1126" s="233"/>
      <c r="AG1126" s="233"/>
      <c r="AH1126" s="150"/>
    </row>
    <row r="1127" spans="1:34" ht="25.7" customHeight="1">
      <c r="A1127" s="133"/>
      <c r="B1127" s="903"/>
      <c r="C1127" s="227" t="s">
        <v>1732</v>
      </c>
      <c r="D1127" s="227"/>
      <c r="E1127" s="227" t="s">
        <v>4792</v>
      </c>
      <c r="F1127" s="227" t="s">
        <v>1732</v>
      </c>
      <c r="G1127" s="227" t="s">
        <v>1732</v>
      </c>
      <c r="H1127" s="227" t="s">
        <v>1732</v>
      </c>
      <c r="I1127" s="233">
        <v>440</v>
      </c>
      <c r="J1127" s="233">
        <v>300</v>
      </c>
      <c r="K1127" s="228">
        <v>440</v>
      </c>
      <c r="L1127" s="228">
        <v>300</v>
      </c>
      <c r="M1127" s="244">
        <v>440</v>
      </c>
      <c r="N1127" s="233" t="s">
        <v>1747</v>
      </c>
      <c r="O1127" s="301">
        <v>1</v>
      </c>
      <c r="P1127" s="233" t="s">
        <v>296</v>
      </c>
      <c r="Q1127" s="228">
        <v>300</v>
      </c>
      <c r="R1127" s="228">
        <v>300</v>
      </c>
      <c r="S1127" s="228" t="s">
        <v>1747</v>
      </c>
      <c r="T1127" s="228">
        <v>1</v>
      </c>
      <c r="U1127" s="228" t="s">
        <v>296</v>
      </c>
      <c r="V1127" s="227">
        <v>2007</v>
      </c>
      <c r="W1127" s="233">
        <v>2007</v>
      </c>
      <c r="X1127" s="233">
        <v>100</v>
      </c>
      <c r="Y1127" s="233" t="s">
        <v>1854</v>
      </c>
      <c r="Z1127" s="233" t="s">
        <v>1854</v>
      </c>
      <c r="AA1127" s="227">
        <v>100</v>
      </c>
      <c r="AB1127" s="233" t="s">
        <v>1854</v>
      </c>
      <c r="AC1127" s="233"/>
      <c r="AD1127" s="233"/>
      <c r="AE1127" s="233"/>
      <c r="AF1127" s="233"/>
      <c r="AG1127" s="233"/>
      <c r="AH1127" s="150"/>
    </row>
    <row r="1128" spans="1:34" ht="25.7" customHeight="1">
      <c r="A1128" s="133"/>
      <c r="B1128" s="903"/>
      <c r="C1128" s="227" t="s">
        <v>1732</v>
      </c>
      <c r="D1128" s="227"/>
      <c r="E1128" s="227" t="s">
        <v>12049</v>
      </c>
      <c r="F1128" s="227" t="s">
        <v>1732</v>
      </c>
      <c r="G1128" s="227" t="s">
        <v>1732</v>
      </c>
      <c r="H1128" s="227" t="s">
        <v>1732</v>
      </c>
      <c r="I1128" s="233"/>
      <c r="J1128" s="233"/>
      <c r="K1128" s="228">
        <v>3156</v>
      </c>
      <c r="L1128" s="228">
        <v>400</v>
      </c>
      <c r="M1128" s="244">
        <v>400</v>
      </c>
      <c r="N1128" s="233"/>
      <c r="O1128" s="301"/>
      <c r="P1128" s="233"/>
      <c r="Q1128" s="228">
        <v>300</v>
      </c>
      <c r="R1128" s="228">
        <v>300</v>
      </c>
      <c r="S1128" s="228" t="s">
        <v>1747</v>
      </c>
      <c r="T1128" s="228">
        <v>1</v>
      </c>
      <c r="U1128" s="228" t="s">
        <v>296</v>
      </c>
      <c r="V1128" s="227">
        <v>2017</v>
      </c>
      <c r="W1128" s="233"/>
      <c r="X1128" s="233"/>
      <c r="Y1128" s="233"/>
      <c r="Z1128" s="233"/>
      <c r="AA1128" s="227"/>
      <c r="AB1128" s="233"/>
      <c r="AC1128" s="233"/>
      <c r="AD1128" s="233"/>
      <c r="AE1128" s="233"/>
      <c r="AF1128" s="233"/>
      <c r="AG1128" s="233"/>
      <c r="AH1128" s="150"/>
    </row>
    <row r="1129" spans="1:34" ht="25.7" customHeight="1">
      <c r="A1129" s="133"/>
      <c r="B1129" s="903"/>
      <c r="C1129" s="227" t="s">
        <v>1732</v>
      </c>
      <c r="D1129" s="227"/>
      <c r="E1129" s="227" t="s">
        <v>4800</v>
      </c>
      <c r="F1129" s="227" t="s">
        <v>1732</v>
      </c>
      <c r="G1129" s="227" t="s">
        <v>1732</v>
      </c>
      <c r="H1129" s="227" t="s">
        <v>1732</v>
      </c>
      <c r="I1129" s="233">
        <v>378</v>
      </c>
      <c r="J1129" s="233">
        <v>300</v>
      </c>
      <c r="K1129" s="228">
        <v>378</v>
      </c>
      <c r="L1129" s="228">
        <v>300</v>
      </c>
      <c r="M1129" s="244">
        <v>378</v>
      </c>
      <c r="N1129" s="233" t="s">
        <v>1747</v>
      </c>
      <c r="O1129" s="301">
        <v>1</v>
      </c>
      <c r="P1129" s="233" t="s">
        <v>296</v>
      </c>
      <c r="Q1129" s="228">
        <v>300</v>
      </c>
      <c r="R1129" s="228">
        <v>300</v>
      </c>
      <c r="S1129" s="228" t="s">
        <v>1747</v>
      </c>
      <c r="T1129" s="228">
        <v>1</v>
      </c>
      <c r="U1129" s="228" t="s">
        <v>296</v>
      </c>
      <c r="V1129" s="227">
        <v>2001</v>
      </c>
      <c r="W1129" s="233">
        <v>2001</v>
      </c>
      <c r="X1129" s="233">
        <v>30</v>
      </c>
      <c r="Y1129" s="233" t="s">
        <v>1854</v>
      </c>
      <c r="Z1129" s="233" t="s">
        <v>1854</v>
      </c>
      <c r="AA1129" s="227">
        <v>30</v>
      </c>
      <c r="AB1129" s="233" t="s">
        <v>1854</v>
      </c>
      <c r="AC1129" s="233"/>
      <c r="AD1129" s="233"/>
      <c r="AE1129" s="233"/>
      <c r="AF1129" s="233"/>
      <c r="AG1129" s="233"/>
      <c r="AH1129" s="150"/>
    </row>
    <row r="1130" spans="1:34" ht="25.7" customHeight="1">
      <c r="A1130" s="133"/>
      <c r="B1130" s="903"/>
      <c r="C1130" s="227" t="s">
        <v>1732</v>
      </c>
      <c r="D1130" s="227"/>
      <c r="E1130" s="227" t="s">
        <v>12050</v>
      </c>
      <c r="F1130" s="227" t="s">
        <v>1732</v>
      </c>
      <c r="G1130" s="227" t="s">
        <v>1732</v>
      </c>
      <c r="H1130" s="227" t="s">
        <v>1732</v>
      </c>
      <c r="I1130" s="233"/>
      <c r="J1130" s="233"/>
      <c r="K1130" s="228">
        <v>4327</v>
      </c>
      <c r="L1130" s="228">
        <v>619</v>
      </c>
      <c r="M1130" s="244">
        <v>619</v>
      </c>
      <c r="N1130" s="233"/>
      <c r="O1130" s="301"/>
      <c r="P1130" s="233"/>
      <c r="Q1130" s="228">
        <v>300</v>
      </c>
      <c r="R1130" s="228">
        <v>300</v>
      </c>
      <c r="S1130" s="228" t="s">
        <v>1747</v>
      </c>
      <c r="T1130" s="228">
        <v>1</v>
      </c>
      <c r="U1130" s="228" t="s">
        <v>296</v>
      </c>
      <c r="V1130" s="227">
        <v>2006</v>
      </c>
      <c r="W1130" s="233"/>
      <c r="X1130" s="233"/>
      <c r="Y1130" s="233"/>
      <c r="Z1130" s="233"/>
      <c r="AA1130" s="227"/>
      <c r="AB1130" s="233"/>
      <c r="AC1130" s="233"/>
      <c r="AD1130" s="233"/>
      <c r="AE1130" s="233"/>
      <c r="AF1130" s="233"/>
      <c r="AG1130" s="233"/>
      <c r="AH1130" s="150"/>
    </row>
    <row r="1131" spans="1:34" ht="25.7" customHeight="1">
      <c r="A1131" s="133"/>
      <c r="B1131" s="903"/>
      <c r="C1131" s="227" t="s">
        <v>1732</v>
      </c>
      <c r="D1131" s="227"/>
      <c r="E1131" s="227" t="s">
        <v>4803</v>
      </c>
      <c r="F1131" s="227" t="s">
        <v>1732</v>
      </c>
      <c r="G1131" s="227" t="s">
        <v>1732</v>
      </c>
      <c r="H1131" s="227" t="s">
        <v>1732</v>
      </c>
      <c r="I1131" s="233">
        <v>440</v>
      </c>
      <c r="J1131" s="233">
        <v>300</v>
      </c>
      <c r="K1131" s="228">
        <v>440</v>
      </c>
      <c r="L1131" s="228">
        <v>300</v>
      </c>
      <c r="M1131" s="244">
        <v>440</v>
      </c>
      <c r="N1131" s="233" t="s">
        <v>1747</v>
      </c>
      <c r="O1131" s="301">
        <v>1</v>
      </c>
      <c r="P1131" s="233" t="s">
        <v>296</v>
      </c>
      <c r="Q1131" s="228">
        <v>300</v>
      </c>
      <c r="R1131" s="228">
        <v>300</v>
      </c>
      <c r="S1131" s="228" t="s">
        <v>1747</v>
      </c>
      <c r="T1131" s="228">
        <v>1</v>
      </c>
      <c r="U1131" s="228" t="s">
        <v>296</v>
      </c>
      <c r="V1131" s="227">
        <v>2005</v>
      </c>
      <c r="W1131" s="233">
        <v>2005</v>
      </c>
      <c r="X1131" s="233">
        <v>100</v>
      </c>
      <c r="Y1131" s="233" t="s">
        <v>1854</v>
      </c>
      <c r="Z1131" s="233" t="s">
        <v>1854</v>
      </c>
      <c r="AA1131" s="227">
        <v>100</v>
      </c>
      <c r="AB1131" s="233" t="s">
        <v>1854</v>
      </c>
      <c r="AC1131" s="233"/>
      <c r="AD1131" s="233"/>
      <c r="AE1131" s="233"/>
      <c r="AF1131" s="233"/>
      <c r="AG1131" s="233"/>
      <c r="AH1131" s="150"/>
    </row>
    <row r="1132" spans="1:34" ht="25.7" customHeight="1">
      <c r="A1132" s="133"/>
      <c r="B1132" s="903"/>
      <c r="C1132" s="227" t="s">
        <v>1732</v>
      </c>
      <c r="D1132" s="227"/>
      <c r="E1132" s="227" t="s">
        <v>12051</v>
      </c>
      <c r="F1132" s="227" t="s">
        <v>1732</v>
      </c>
      <c r="G1132" s="227" t="s">
        <v>1732</v>
      </c>
      <c r="H1132" s="227" t="s">
        <v>1732</v>
      </c>
      <c r="I1132" s="233"/>
      <c r="J1132" s="233"/>
      <c r="K1132" s="228">
        <v>2040</v>
      </c>
      <c r="L1132" s="228">
        <v>516</v>
      </c>
      <c r="M1132" s="244">
        <v>516</v>
      </c>
      <c r="N1132" s="233"/>
      <c r="O1132" s="301"/>
      <c r="P1132" s="233"/>
      <c r="Q1132" s="228">
        <v>300</v>
      </c>
      <c r="R1132" s="228">
        <v>300</v>
      </c>
      <c r="S1132" s="228" t="s">
        <v>1747</v>
      </c>
      <c r="T1132" s="228">
        <v>1</v>
      </c>
      <c r="U1132" s="228" t="s">
        <v>296</v>
      </c>
      <c r="V1132" s="227">
        <v>2004</v>
      </c>
      <c r="W1132" s="233"/>
      <c r="X1132" s="233"/>
      <c r="Y1132" s="233"/>
      <c r="Z1132" s="233"/>
      <c r="AA1132" s="227"/>
      <c r="AB1132" s="233"/>
      <c r="AC1132" s="233"/>
      <c r="AD1132" s="233"/>
      <c r="AE1132" s="233"/>
      <c r="AF1132" s="233"/>
      <c r="AG1132" s="233"/>
      <c r="AH1132" s="150"/>
    </row>
    <row r="1133" spans="1:34" ht="25.7" customHeight="1">
      <c r="A1133" s="133"/>
      <c r="B1133" s="903"/>
      <c r="C1133" s="227" t="s">
        <v>1732</v>
      </c>
      <c r="D1133" s="227"/>
      <c r="E1133" s="227" t="s">
        <v>4804</v>
      </c>
      <c r="F1133" s="227" t="s">
        <v>1732</v>
      </c>
      <c r="G1133" s="227" t="s">
        <v>1732</v>
      </c>
      <c r="H1133" s="227" t="s">
        <v>1732</v>
      </c>
      <c r="I1133" s="233">
        <v>437</v>
      </c>
      <c r="J1133" s="233">
        <v>437</v>
      </c>
      <c r="K1133" s="228">
        <v>437</v>
      </c>
      <c r="L1133" s="228">
        <v>437</v>
      </c>
      <c r="M1133" s="244">
        <v>437</v>
      </c>
      <c r="N1133" s="233" t="s">
        <v>1747</v>
      </c>
      <c r="O1133" s="301">
        <v>1</v>
      </c>
      <c r="P1133" s="233" t="s">
        <v>296</v>
      </c>
      <c r="Q1133" s="228">
        <v>0</v>
      </c>
      <c r="R1133" s="228">
        <v>0</v>
      </c>
      <c r="S1133" s="228" t="s">
        <v>1747</v>
      </c>
      <c r="T1133" s="228">
        <v>1</v>
      </c>
      <c r="U1133" s="228" t="s">
        <v>296</v>
      </c>
      <c r="V1133" s="227">
        <v>2005</v>
      </c>
      <c r="W1133" s="233">
        <v>2005</v>
      </c>
      <c r="X1133" s="233">
        <v>100</v>
      </c>
      <c r="Y1133" s="233" t="s">
        <v>1854</v>
      </c>
      <c r="Z1133" s="233" t="s">
        <v>1854</v>
      </c>
      <c r="AA1133" s="227">
        <v>100</v>
      </c>
      <c r="AB1133" s="233" t="s">
        <v>1854</v>
      </c>
      <c r="AC1133" s="233"/>
      <c r="AD1133" s="233"/>
      <c r="AE1133" s="233"/>
      <c r="AF1133" s="233"/>
      <c r="AG1133" s="233"/>
      <c r="AH1133" s="150"/>
    </row>
    <row r="1134" spans="1:34" ht="25.7" customHeight="1">
      <c r="A1134" s="133"/>
      <c r="B1134" s="903"/>
      <c r="C1134" s="227" t="s">
        <v>1732</v>
      </c>
      <c r="D1134" s="227"/>
      <c r="E1134" s="227" t="s">
        <v>4791</v>
      </c>
      <c r="F1134" s="227" t="s">
        <v>1732</v>
      </c>
      <c r="G1134" s="227" t="s">
        <v>1732</v>
      </c>
      <c r="H1134" s="227" t="s">
        <v>1732</v>
      </c>
      <c r="I1134" s="233"/>
      <c r="J1134" s="233">
        <v>908.5</v>
      </c>
      <c r="K1134" s="228">
        <v>909</v>
      </c>
      <c r="L1134" s="228">
        <v>908.5</v>
      </c>
      <c r="M1134" s="244">
        <v>908.5</v>
      </c>
      <c r="N1134" s="233" t="s">
        <v>1747</v>
      </c>
      <c r="O1134" s="301">
        <v>2</v>
      </c>
      <c r="P1134" s="233" t="s">
        <v>296</v>
      </c>
      <c r="Q1134" s="228">
        <v>600</v>
      </c>
      <c r="R1134" s="228">
        <v>600</v>
      </c>
      <c r="S1134" s="228" t="s">
        <v>1747</v>
      </c>
      <c r="T1134" s="228">
        <v>2</v>
      </c>
      <c r="U1134" s="228" t="s">
        <v>296</v>
      </c>
      <c r="V1134" s="227">
        <v>1997</v>
      </c>
      <c r="W1134" s="233"/>
      <c r="X1134" s="233"/>
      <c r="Y1134" s="233"/>
      <c r="Z1134" s="233"/>
      <c r="AA1134" s="227"/>
      <c r="AB1134" s="233"/>
      <c r="AC1134" s="233"/>
      <c r="AD1134" s="233"/>
      <c r="AE1134" s="233"/>
      <c r="AF1134" s="233"/>
      <c r="AG1134" s="233"/>
      <c r="AH1134" s="150"/>
    </row>
    <row r="1135" spans="1:34" ht="25.7" customHeight="1">
      <c r="A1135" s="133"/>
      <c r="B1135" s="903"/>
      <c r="C1135" s="227" t="s">
        <v>4498</v>
      </c>
      <c r="D1135" s="227"/>
      <c r="E1135" s="227" t="s">
        <v>4805</v>
      </c>
      <c r="F1135" s="227" t="s">
        <v>4498</v>
      </c>
      <c r="G1135" s="227" t="s">
        <v>23186</v>
      </c>
      <c r="H1135" s="227" t="s">
        <v>23001</v>
      </c>
      <c r="I1135" s="233"/>
      <c r="J1135" s="233"/>
      <c r="K1135" s="228">
        <v>2065</v>
      </c>
      <c r="L1135" s="228">
        <v>513</v>
      </c>
      <c r="M1135" s="244">
        <v>513</v>
      </c>
      <c r="N1135" s="233" t="s">
        <v>12477</v>
      </c>
      <c r="O1135" s="301"/>
      <c r="P1135" s="233"/>
      <c r="Q1135" s="228">
        <v>600</v>
      </c>
      <c r="R1135" s="228">
        <v>600</v>
      </c>
      <c r="S1135" s="228" t="s">
        <v>1731</v>
      </c>
      <c r="T1135" s="228">
        <v>2</v>
      </c>
      <c r="U1135" s="228" t="s">
        <v>296</v>
      </c>
      <c r="V1135" s="227">
        <v>2006</v>
      </c>
      <c r="W1135" s="228">
        <v>1108</v>
      </c>
      <c r="X1135" s="233"/>
      <c r="Y1135" s="233"/>
      <c r="Z1135" s="233"/>
      <c r="AA1135" s="227"/>
      <c r="AB1135" s="233"/>
      <c r="AC1135" s="233"/>
      <c r="AD1135" s="233"/>
      <c r="AE1135" s="233"/>
      <c r="AF1135" s="233"/>
      <c r="AG1135" s="233" t="s">
        <v>4807</v>
      </c>
      <c r="AH1135" s="150"/>
    </row>
    <row r="1136" spans="1:34" ht="25.7" customHeight="1">
      <c r="A1136" s="133"/>
      <c r="B1136" s="903"/>
      <c r="C1136" s="227" t="s">
        <v>4498</v>
      </c>
      <c r="D1136" s="227"/>
      <c r="E1136" s="227" t="s">
        <v>4808</v>
      </c>
      <c r="F1136" s="227" t="s">
        <v>16984</v>
      </c>
      <c r="G1136" s="227" t="s">
        <v>23186</v>
      </c>
      <c r="H1136" s="227" t="s">
        <v>23001</v>
      </c>
      <c r="I1136" s="228"/>
      <c r="J1136" s="228"/>
      <c r="K1136" s="228">
        <v>20599</v>
      </c>
      <c r="L1136" s="228">
        <v>572</v>
      </c>
      <c r="M1136" s="244">
        <v>572</v>
      </c>
      <c r="N1136" s="233" t="s">
        <v>12477</v>
      </c>
      <c r="O1136" s="228"/>
      <c r="P1136" s="228"/>
      <c r="Q1136" s="228">
        <v>300</v>
      </c>
      <c r="R1136" s="228">
        <v>300</v>
      </c>
      <c r="S1136" s="228" t="s">
        <v>1731</v>
      </c>
      <c r="T1136" s="228">
        <v>1</v>
      </c>
      <c r="U1136" s="228" t="s">
        <v>296</v>
      </c>
      <c r="V1136" s="227">
        <v>2009</v>
      </c>
      <c r="W1136" s="228">
        <v>1810</v>
      </c>
      <c r="X1136" s="233"/>
      <c r="Y1136" s="233"/>
      <c r="Z1136" s="233"/>
      <c r="AA1136" s="227"/>
      <c r="AB1136" s="233"/>
      <c r="AC1136" s="233"/>
      <c r="AD1136" s="233"/>
      <c r="AE1136" s="233"/>
      <c r="AF1136" s="233"/>
      <c r="AG1136" s="233" t="s">
        <v>23187</v>
      </c>
      <c r="AH1136" s="150"/>
    </row>
    <row r="1137" spans="1:34" ht="25.7" customHeight="1">
      <c r="A1137" s="133"/>
      <c r="B1137" s="903"/>
      <c r="C1137" s="227" t="s">
        <v>4498</v>
      </c>
      <c r="D1137" s="227"/>
      <c r="E1137" s="227" t="s">
        <v>9377</v>
      </c>
      <c r="F1137" s="227" t="s">
        <v>4498</v>
      </c>
      <c r="G1137" s="227" t="s">
        <v>23186</v>
      </c>
      <c r="H1137" s="227" t="s">
        <v>23001</v>
      </c>
      <c r="I1137" s="228"/>
      <c r="J1137" s="228"/>
      <c r="K1137" s="228">
        <v>21546</v>
      </c>
      <c r="L1137" s="228">
        <v>551</v>
      </c>
      <c r="M1137" s="244">
        <v>551</v>
      </c>
      <c r="N1137" s="233" t="s">
        <v>12477</v>
      </c>
      <c r="O1137" s="228"/>
      <c r="P1137" s="228"/>
      <c r="Q1137" s="228">
        <v>456</v>
      </c>
      <c r="R1137" s="228">
        <v>456</v>
      </c>
      <c r="S1137" s="228" t="s">
        <v>1731</v>
      </c>
      <c r="T1137" s="228">
        <v>1</v>
      </c>
      <c r="U1137" s="228" t="s">
        <v>296</v>
      </c>
      <c r="V1137" s="227">
        <v>2018</v>
      </c>
      <c r="W1137" s="228">
        <v>500</v>
      </c>
      <c r="X1137" s="233"/>
      <c r="Y1137" s="233"/>
      <c r="Z1137" s="233"/>
      <c r="AA1137" s="227"/>
      <c r="AB1137" s="233"/>
      <c r="AC1137" s="233"/>
      <c r="AD1137" s="233"/>
      <c r="AE1137" s="233"/>
      <c r="AF1137" s="233"/>
      <c r="AG1137" s="233" t="s">
        <v>23187</v>
      </c>
      <c r="AH1137" s="150"/>
    </row>
    <row r="1138" spans="1:34" ht="25.7" customHeight="1">
      <c r="A1138" s="133"/>
      <c r="B1138" s="903"/>
      <c r="C1138" s="227" t="s">
        <v>4499</v>
      </c>
      <c r="D1138" s="227" t="s">
        <v>23002</v>
      </c>
      <c r="E1138" s="227" t="s">
        <v>4809</v>
      </c>
      <c r="F1138" s="227" t="s">
        <v>4499</v>
      </c>
      <c r="G1138" s="227" t="s">
        <v>4499</v>
      </c>
      <c r="H1138" s="227" t="s">
        <v>4499</v>
      </c>
      <c r="I1138" s="228"/>
      <c r="J1138" s="228"/>
      <c r="K1138" s="228">
        <v>1254</v>
      </c>
      <c r="L1138" s="228">
        <v>1254</v>
      </c>
      <c r="M1138" s="244">
        <v>1254</v>
      </c>
      <c r="N1138" s="228">
        <v>1254</v>
      </c>
      <c r="O1138" s="228">
        <v>1254</v>
      </c>
      <c r="P1138" s="228" t="s">
        <v>1731</v>
      </c>
      <c r="Q1138" s="228">
        <v>1254</v>
      </c>
      <c r="R1138" s="228">
        <v>1254</v>
      </c>
      <c r="S1138" s="228" t="s">
        <v>1731</v>
      </c>
      <c r="T1138" s="228">
        <v>2</v>
      </c>
      <c r="U1138" s="228" t="s">
        <v>296</v>
      </c>
      <c r="V1138" s="227">
        <v>2006</v>
      </c>
      <c r="W1138" s="227"/>
      <c r="X1138" s="228"/>
      <c r="Y1138" s="233"/>
      <c r="Z1138" s="233"/>
      <c r="AA1138" s="228"/>
      <c r="AB1138" s="233"/>
      <c r="AC1138" s="233"/>
      <c r="AD1138" s="233"/>
      <c r="AE1138" s="233"/>
      <c r="AF1138" s="233"/>
      <c r="AG1138" s="233"/>
      <c r="AH1138" s="150"/>
    </row>
    <row r="1139" spans="1:34" ht="25.7" customHeight="1">
      <c r="A1139" s="133"/>
      <c r="B1139" s="903"/>
      <c r="C1139" s="227" t="s">
        <v>4499</v>
      </c>
      <c r="D1139" s="227" t="s">
        <v>23188</v>
      </c>
      <c r="E1139" s="227" t="s">
        <v>4810</v>
      </c>
      <c r="F1139" s="227" t="s">
        <v>4499</v>
      </c>
      <c r="G1139" s="227" t="s">
        <v>4499</v>
      </c>
      <c r="H1139" s="227" t="s">
        <v>4499</v>
      </c>
      <c r="I1139" s="228"/>
      <c r="J1139" s="228"/>
      <c r="K1139" s="228">
        <v>1390</v>
      </c>
      <c r="L1139" s="228">
        <v>425</v>
      </c>
      <c r="M1139" s="244">
        <v>425</v>
      </c>
      <c r="N1139" s="228">
        <v>425</v>
      </c>
      <c r="O1139" s="228">
        <v>425</v>
      </c>
      <c r="P1139" s="228" t="s">
        <v>1731</v>
      </c>
      <c r="Q1139" s="228">
        <v>425</v>
      </c>
      <c r="R1139" s="228">
        <v>425</v>
      </c>
      <c r="S1139" s="228" t="s">
        <v>1731</v>
      </c>
      <c r="T1139" s="228">
        <v>1</v>
      </c>
      <c r="U1139" s="228" t="s">
        <v>296</v>
      </c>
      <c r="V1139" s="227">
        <v>2006</v>
      </c>
      <c r="W1139" s="227"/>
      <c r="X1139" s="228"/>
      <c r="Y1139" s="233"/>
      <c r="Z1139" s="233"/>
      <c r="AA1139" s="228"/>
      <c r="AB1139" s="233"/>
      <c r="AC1139" s="233"/>
      <c r="AD1139" s="233"/>
      <c r="AE1139" s="233"/>
      <c r="AF1139" s="233"/>
      <c r="AG1139" s="233"/>
      <c r="AH1139" s="150"/>
    </row>
    <row r="1140" spans="1:34" ht="25.7" customHeight="1">
      <c r="A1140" s="133"/>
      <c r="B1140" s="903"/>
      <c r="C1140" s="227" t="s">
        <v>4499</v>
      </c>
      <c r="D1140" s="227" t="s">
        <v>23189</v>
      </c>
      <c r="E1140" s="227" t="s">
        <v>4811</v>
      </c>
      <c r="F1140" s="227" t="s">
        <v>4499</v>
      </c>
      <c r="G1140" s="227" t="s">
        <v>4499</v>
      </c>
      <c r="H1140" s="227" t="s">
        <v>4499</v>
      </c>
      <c r="I1140" s="228"/>
      <c r="J1140" s="228"/>
      <c r="K1140" s="228">
        <v>1539</v>
      </c>
      <c r="L1140" s="228">
        <v>414</v>
      </c>
      <c r="M1140" s="244">
        <v>414</v>
      </c>
      <c r="N1140" s="228">
        <v>414</v>
      </c>
      <c r="O1140" s="228">
        <v>414</v>
      </c>
      <c r="P1140" s="228" t="s">
        <v>1731</v>
      </c>
      <c r="Q1140" s="228">
        <v>414</v>
      </c>
      <c r="R1140" s="228">
        <v>414</v>
      </c>
      <c r="S1140" s="228" t="s">
        <v>1731</v>
      </c>
      <c r="T1140" s="228">
        <v>1</v>
      </c>
      <c r="U1140" s="228" t="s">
        <v>296</v>
      </c>
      <c r="V1140" s="227">
        <v>2005</v>
      </c>
      <c r="W1140" s="227"/>
      <c r="X1140" s="228"/>
      <c r="Y1140" s="233"/>
      <c r="Z1140" s="233"/>
      <c r="AA1140" s="228"/>
      <c r="AB1140" s="233"/>
      <c r="AC1140" s="233"/>
      <c r="AD1140" s="233"/>
      <c r="AE1140" s="233"/>
      <c r="AF1140" s="233"/>
      <c r="AG1140" s="233"/>
      <c r="AH1140" s="150"/>
    </row>
    <row r="1141" spans="1:34" ht="25.7" customHeight="1">
      <c r="A1141" s="133"/>
      <c r="B1141" s="903"/>
      <c r="C1141" s="227" t="s">
        <v>4499</v>
      </c>
      <c r="D1141" s="227" t="s">
        <v>23190</v>
      </c>
      <c r="E1141" s="227" t="s">
        <v>4812</v>
      </c>
      <c r="F1141" s="227" t="s">
        <v>4499</v>
      </c>
      <c r="G1141" s="227" t="s">
        <v>4499</v>
      </c>
      <c r="H1141" s="227" t="s">
        <v>4499</v>
      </c>
      <c r="I1141" s="228"/>
      <c r="J1141" s="228"/>
      <c r="K1141" s="228">
        <v>1250</v>
      </c>
      <c r="L1141" s="228">
        <v>500</v>
      </c>
      <c r="M1141" s="244">
        <v>500</v>
      </c>
      <c r="N1141" s="228"/>
      <c r="O1141" s="228"/>
      <c r="P1141" s="228"/>
      <c r="Q1141" s="228">
        <v>500</v>
      </c>
      <c r="R1141" s="228">
        <v>500</v>
      </c>
      <c r="S1141" s="228" t="s">
        <v>1731</v>
      </c>
      <c r="T1141" s="228">
        <v>1</v>
      </c>
      <c r="U1141" s="228" t="s">
        <v>296</v>
      </c>
      <c r="V1141" s="227">
        <v>2004</v>
      </c>
      <c r="W1141" s="227"/>
      <c r="X1141" s="228"/>
      <c r="Y1141" s="233"/>
      <c r="Z1141" s="233"/>
      <c r="AA1141" s="228"/>
      <c r="AB1141" s="233"/>
      <c r="AC1141" s="233"/>
      <c r="AD1141" s="233"/>
      <c r="AE1141" s="233"/>
      <c r="AF1141" s="233"/>
      <c r="AG1141" s="233"/>
      <c r="AH1141" s="150"/>
    </row>
    <row r="1142" spans="1:34" ht="25.7" customHeight="1">
      <c r="A1142" s="133"/>
      <c r="B1142" s="903"/>
      <c r="C1142" s="227" t="s">
        <v>4499</v>
      </c>
      <c r="D1142" s="227" t="s">
        <v>23191</v>
      </c>
      <c r="E1142" s="227" t="s">
        <v>4813</v>
      </c>
      <c r="F1142" s="227" t="s">
        <v>4499</v>
      </c>
      <c r="G1142" s="227" t="s">
        <v>4499</v>
      </c>
      <c r="H1142" s="227" t="s">
        <v>4499</v>
      </c>
      <c r="I1142" s="228"/>
      <c r="J1142" s="228"/>
      <c r="K1142" s="228">
        <v>1250</v>
      </c>
      <c r="L1142" s="228">
        <v>500</v>
      </c>
      <c r="M1142" s="244">
        <v>500</v>
      </c>
      <c r="N1142" s="228"/>
      <c r="O1142" s="228"/>
      <c r="P1142" s="228"/>
      <c r="Q1142" s="228">
        <v>500</v>
      </c>
      <c r="R1142" s="228">
        <v>500</v>
      </c>
      <c r="S1142" s="228" t="s">
        <v>1730</v>
      </c>
      <c r="T1142" s="228">
        <v>1</v>
      </c>
      <c r="U1142" s="228" t="s">
        <v>296</v>
      </c>
      <c r="V1142" s="227">
        <v>2003</v>
      </c>
      <c r="W1142" s="227"/>
      <c r="X1142" s="228"/>
      <c r="Y1142" s="233"/>
      <c r="Z1142" s="233"/>
      <c r="AA1142" s="228"/>
      <c r="AB1142" s="233"/>
      <c r="AC1142" s="233"/>
      <c r="AD1142" s="233"/>
      <c r="AE1142" s="233"/>
      <c r="AF1142" s="233"/>
      <c r="AG1142" s="233"/>
      <c r="AH1142" s="150"/>
    </row>
    <row r="1143" spans="1:34" ht="25.7" customHeight="1">
      <c r="A1143" s="133"/>
      <c r="B1143" s="903"/>
      <c r="C1143" s="227" t="s">
        <v>4499</v>
      </c>
      <c r="D1143" s="227" t="s">
        <v>23192</v>
      </c>
      <c r="E1143" s="227" t="s">
        <v>4814</v>
      </c>
      <c r="F1143" s="227" t="s">
        <v>4499</v>
      </c>
      <c r="G1143" s="227" t="s">
        <v>4499</v>
      </c>
      <c r="H1143" s="227" t="s">
        <v>4499</v>
      </c>
      <c r="I1143" s="228"/>
      <c r="J1143" s="228"/>
      <c r="K1143" s="228">
        <v>1000</v>
      </c>
      <c r="L1143" s="228">
        <v>392</v>
      </c>
      <c r="M1143" s="244">
        <v>392</v>
      </c>
      <c r="N1143" s="228">
        <v>392</v>
      </c>
      <c r="O1143" s="228">
        <v>392</v>
      </c>
      <c r="P1143" s="228" t="s">
        <v>1731</v>
      </c>
      <c r="Q1143" s="228">
        <v>392</v>
      </c>
      <c r="R1143" s="228">
        <v>392</v>
      </c>
      <c r="S1143" s="228" t="s">
        <v>1731</v>
      </c>
      <c r="T1143" s="228">
        <v>1</v>
      </c>
      <c r="U1143" s="228" t="s">
        <v>296</v>
      </c>
      <c r="V1143" s="227">
        <v>2002</v>
      </c>
      <c r="W1143" s="227"/>
      <c r="X1143" s="228"/>
      <c r="Y1143" s="233"/>
      <c r="Z1143" s="233"/>
      <c r="AA1143" s="228"/>
      <c r="AB1143" s="233"/>
      <c r="AC1143" s="233"/>
      <c r="AD1143" s="233"/>
      <c r="AE1143" s="233"/>
      <c r="AF1143" s="233"/>
      <c r="AG1143" s="233"/>
      <c r="AH1143" s="150"/>
    </row>
    <row r="1144" spans="1:34" ht="25.7" customHeight="1">
      <c r="A1144" s="133"/>
      <c r="B1144" s="903"/>
      <c r="C1144" s="227" t="s">
        <v>4499</v>
      </c>
      <c r="D1144" s="227" t="s">
        <v>23193</v>
      </c>
      <c r="E1144" s="227" t="s">
        <v>4815</v>
      </c>
      <c r="F1144" s="227" t="s">
        <v>4499</v>
      </c>
      <c r="G1144" s="227" t="s">
        <v>4499</v>
      </c>
      <c r="H1144" s="227" t="s">
        <v>4499</v>
      </c>
      <c r="I1144" s="228"/>
      <c r="J1144" s="228"/>
      <c r="K1144" s="228">
        <v>1250</v>
      </c>
      <c r="L1144" s="228">
        <v>500</v>
      </c>
      <c r="M1144" s="244">
        <v>500</v>
      </c>
      <c r="N1144" s="228"/>
      <c r="O1144" s="228"/>
      <c r="P1144" s="228"/>
      <c r="Q1144" s="228">
        <v>500</v>
      </c>
      <c r="R1144" s="228">
        <v>500</v>
      </c>
      <c r="S1144" s="228" t="s">
        <v>1731</v>
      </c>
      <c r="T1144" s="228">
        <v>1</v>
      </c>
      <c r="U1144" s="228" t="s">
        <v>296</v>
      </c>
      <c r="V1144" s="227">
        <v>2002</v>
      </c>
      <c r="W1144" s="227"/>
      <c r="X1144" s="228"/>
      <c r="Y1144" s="233"/>
      <c r="Z1144" s="233"/>
      <c r="AA1144" s="228"/>
      <c r="AB1144" s="233"/>
      <c r="AC1144" s="233"/>
      <c r="AD1144" s="233"/>
      <c r="AE1144" s="233"/>
      <c r="AF1144" s="233"/>
      <c r="AG1144" s="233"/>
      <c r="AH1144" s="150"/>
    </row>
    <row r="1145" spans="1:34" ht="25.7" customHeight="1">
      <c r="A1145" s="133"/>
      <c r="B1145" s="903"/>
      <c r="C1145" s="227" t="s">
        <v>4499</v>
      </c>
      <c r="D1145" s="227" t="s">
        <v>23194</v>
      </c>
      <c r="E1145" s="227" t="s">
        <v>4816</v>
      </c>
      <c r="F1145" s="227" t="s">
        <v>4499</v>
      </c>
      <c r="G1145" s="227" t="s">
        <v>4499</v>
      </c>
      <c r="H1145" s="227" t="s">
        <v>4499</v>
      </c>
      <c r="I1145" s="228"/>
      <c r="J1145" s="228"/>
      <c r="K1145" s="228">
        <v>1250</v>
      </c>
      <c r="L1145" s="228">
        <v>500</v>
      </c>
      <c r="M1145" s="244">
        <v>500</v>
      </c>
      <c r="N1145" s="228"/>
      <c r="O1145" s="228"/>
      <c r="P1145" s="228"/>
      <c r="Q1145" s="228">
        <v>500</v>
      </c>
      <c r="R1145" s="228">
        <v>500</v>
      </c>
      <c r="S1145" s="228" t="s">
        <v>1731</v>
      </c>
      <c r="T1145" s="228">
        <v>1</v>
      </c>
      <c r="U1145" s="228" t="s">
        <v>296</v>
      </c>
      <c r="V1145" s="227">
        <v>2002</v>
      </c>
      <c r="W1145" s="227"/>
      <c r="X1145" s="228"/>
      <c r="Y1145" s="233"/>
      <c r="Z1145" s="233"/>
      <c r="AA1145" s="228"/>
      <c r="AB1145" s="233"/>
      <c r="AC1145" s="233"/>
      <c r="AD1145" s="233"/>
      <c r="AE1145" s="233"/>
      <c r="AF1145" s="233"/>
      <c r="AG1145" s="233"/>
      <c r="AH1145" s="150"/>
    </row>
    <row r="1146" spans="1:34" ht="25.7" customHeight="1">
      <c r="A1146" s="133"/>
      <c r="B1146" s="903"/>
      <c r="C1146" s="227" t="s">
        <v>4499</v>
      </c>
      <c r="D1146" s="227" t="s">
        <v>23195</v>
      </c>
      <c r="E1146" s="227" t="s">
        <v>4817</v>
      </c>
      <c r="F1146" s="227" t="s">
        <v>4499</v>
      </c>
      <c r="G1146" s="227" t="s">
        <v>4499</v>
      </c>
      <c r="H1146" s="227" t="s">
        <v>4499</v>
      </c>
      <c r="I1146" s="228"/>
      <c r="J1146" s="228"/>
      <c r="K1146" s="228">
        <v>740</v>
      </c>
      <c r="L1146" s="228">
        <v>403</v>
      </c>
      <c r="M1146" s="244">
        <v>403</v>
      </c>
      <c r="N1146" s="228"/>
      <c r="O1146" s="228"/>
      <c r="P1146" s="228"/>
      <c r="Q1146" s="228">
        <v>403</v>
      </c>
      <c r="R1146" s="228">
        <v>403</v>
      </c>
      <c r="S1146" s="228" t="s">
        <v>1731</v>
      </c>
      <c r="T1146" s="228">
        <v>1</v>
      </c>
      <c r="U1146" s="228" t="s">
        <v>296</v>
      </c>
      <c r="V1146" s="227">
        <v>2002</v>
      </c>
      <c r="W1146" s="227"/>
      <c r="X1146" s="228"/>
      <c r="Y1146" s="233"/>
      <c r="Z1146" s="233"/>
      <c r="AA1146" s="228"/>
      <c r="AB1146" s="233"/>
      <c r="AC1146" s="233"/>
      <c r="AD1146" s="233"/>
      <c r="AE1146" s="233"/>
      <c r="AF1146" s="233"/>
      <c r="AG1146" s="233"/>
      <c r="AH1146" s="150"/>
    </row>
    <row r="1147" spans="1:34" ht="25.7" customHeight="1">
      <c r="A1147" s="133"/>
      <c r="B1147" s="903"/>
      <c r="C1147" s="227" t="s">
        <v>4499</v>
      </c>
      <c r="D1147" s="227" t="s">
        <v>23196</v>
      </c>
      <c r="E1147" s="227" t="s">
        <v>4818</v>
      </c>
      <c r="F1147" s="227" t="s">
        <v>4499</v>
      </c>
      <c r="G1147" s="227" t="s">
        <v>4499</v>
      </c>
      <c r="H1147" s="227" t="s">
        <v>4499</v>
      </c>
      <c r="I1147" s="228"/>
      <c r="J1147" s="228"/>
      <c r="K1147" s="228">
        <v>1441</v>
      </c>
      <c r="L1147" s="228">
        <v>403</v>
      </c>
      <c r="M1147" s="244">
        <v>403</v>
      </c>
      <c r="N1147" s="228"/>
      <c r="O1147" s="228"/>
      <c r="P1147" s="228"/>
      <c r="Q1147" s="228">
        <v>403</v>
      </c>
      <c r="R1147" s="228">
        <v>403</v>
      </c>
      <c r="S1147" s="228" t="s">
        <v>1731</v>
      </c>
      <c r="T1147" s="228">
        <v>1</v>
      </c>
      <c r="U1147" s="228" t="s">
        <v>296</v>
      </c>
      <c r="V1147" s="227">
        <v>2003</v>
      </c>
      <c r="W1147" s="227"/>
      <c r="X1147" s="228"/>
      <c r="Y1147" s="233"/>
      <c r="Z1147" s="233"/>
      <c r="AA1147" s="228"/>
      <c r="AB1147" s="233"/>
      <c r="AC1147" s="233"/>
      <c r="AD1147" s="233"/>
      <c r="AE1147" s="233"/>
      <c r="AF1147" s="233"/>
      <c r="AG1147" s="233"/>
      <c r="AH1147" s="150"/>
    </row>
    <row r="1148" spans="1:34" ht="25.7" customHeight="1">
      <c r="A1148" s="133"/>
      <c r="B1148" s="903"/>
      <c r="C1148" s="227" t="s">
        <v>4499</v>
      </c>
      <c r="D1148" s="227" t="s">
        <v>23197</v>
      </c>
      <c r="E1148" s="227" t="s">
        <v>4819</v>
      </c>
      <c r="F1148" s="227" t="s">
        <v>4499</v>
      </c>
      <c r="G1148" s="227" t="s">
        <v>4499</v>
      </c>
      <c r="H1148" s="227" t="s">
        <v>4499</v>
      </c>
      <c r="I1148" s="228"/>
      <c r="J1148" s="228"/>
      <c r="K1148" s="228">
        <v>1143.9000000000001</v>
      </c>
      <c r="L1148" s="228">
        <v>431.22</v>
      </c>
      <c r="M1148" s="244">
        <v>431.22</v>
      </c>
      <c r="N1148" s="228"/>
      <c r="O1148" s="228"/>
      <c r="P1148" s="228"/>
      <c r="Q1148" s="228">
        <v>451</v>
      </c>
      <c r="R1148" s="228">
        <v>451</v>
      </c>
      <c r="S1148" s="228" t="s">
        <v>1731</v>
      </c>
      <c r="T1148" s="228">
        <v>1</v>
      </c>
      <c r="U1148" s="228" t="s">
        <v>296</v>
      </c>
      <c r="V1148" s="227">
        <v>2009</v>
      </c>
      <c r="W1148" s="227"/>
      <c r="X1148" s="228"/>
      <c r="Y1148" s="233"/>
      <c r="Z1148" s="233"/>
      <c r="AA1148" s="228"/>
      <c r="AB1148" s="233"/>
      <c r="AC1148" s="233"/>
      <c r="AD1148" s="233"/>
      <c r="AE1148" s="233"/>
      <c r="AF1148" s="233"/>
      <c r="AG1148" s="233"/>
      <c r="AH1148" s="150"/>
    </row>
    <row r="1149" spans="1:34" ht="25.7" customHeight="1">
      <c r="A1149" s="133"/>
      <c r="B1149" s="903"/>
      <c r="C1149" s="227" t="s">
        <v>4499</v>
      </c>
      <c r="D1149" s="227" t="s">
        <v>23198</v>
      </c>
      <c r="E1149" s="227" t="s">
        <v>4820</v>
      </c>
      <c r="F1149" s="227" t="s">
        <v>4499</v>
      </c>
      <c r="G1149" s="227" t="s">
        <v>4499</v>
      </c>
      <c r="H1149" s="227" t="s">
        <v>4499</v>
      </c>
      <c r="I1149" s="228"/>
      <c r="J1149" s="228"/>
      <c r="K1149" s="228">
        <v>40206</v>
      </c>
      <c r="L1149" s="228">
        <v>451.26</v>
      </c>
      <c r="M1149" s="244">
        <v>451.26</v>
      </c>
      <c r="N1149" s="228"/>
      <c r="O1149" s="228"/>
      <c r="P1149" s="228"/>
      <c r="Q1149" s="228">
        <v>431</v>
      </c>
      <c r="R1149" s="228">
        <v>431</v>
      </c>
      <c r="S1149" s="228" t="s">
        <v>1731</v>
      </c>
      <c r="T1149" s="228">
        <v>1</v>
      </c>
      <c r="U1149" s="228" t="s">
        <v>296</v>
      </c>
      <c r="V1149" s="227">
        <v>2009</v>
      </c>
      <c r="W1149" s="227"/>
      <c r="X1149" s="228"/>
      <c r="Y1149" s="233"/>
      <c r="Z1149" s="233"/>
      <c r="AA1149" s="228"/>
      <c r="AB1149" s="233"/>
      <c r="AC1149" s="233"/>
      <c r="AD1149" s="233"/>
      <c r="AE1149" s="233"/>
      <c r="AF1149" s="233"/>
      <c r="AG1149" s="233"/>
      <c r="AH1149" s="150"/>
    </row>
    <row r="1150" spans="1:34" ht="25.7" customHeight="1">
      <c r="A1150" s="133"/>
      <c r="B1150" s="903"/>
      <c r="C1150" s="227" t="s">
        <v>4499</v>
      </c>
      <c r="D1150" s="227" t="s">
        <v>23199</v>
      </c>
      <c r="E1150" s="227" t="s">
        <v>4821</v>
      </c>
      <c r="F1150" s="227" t="s">
        <v>4499</v>
      </c>
      <c r="G1150" s="227" t="s">
        <v>4499</v>
      </c>
      <c r="H1150" s="227" t="s">
        <v>4499</v>
      </c>
      <c r="I1150" s="228"/>
      <c r="J1150" s="228"/>
      <c r="K1150" s="228">
        <v>1590.8</v>
      </c>
      <c r="L1150" s="228">
        <v>379.15</v>
      </c>
      <c r="M1150" s="244">
        <v>379.15</v>
      </c>
      <c r="N1150" s="228"/>
      <c r="O1150" s="228"/>
      <c r="P1150" s="228"/>
      <c r="Q1150" s="228">
        <v>379</v>
      </c>
      <c r="R1150" s="228">
        <v>379</v>
      </c>
      <c r="S1150" s="228" t="s">
        <v>1731</v>
      </c>
      <c r="T1150" s="228">
        <v>1</v>
      </c>
      <c r="U1150" s="228" t="s">
        <v>296</v>
      </c>
      <c r="V1150" s="227">
        <v>2009</v>
      </c>
      <c r="W1150" s="227"/>
      <c r="X1150" s="228"/>
      <c r="Y1150" s="233"/>
      <c r="Z1150" s="233"/>
      <c r="AA1150" s="228"/>
      <c r="AB1150" s="233"/>
      <c r="AC1150" s="233"/>
      <c r="AD1150" s="233"/>
      <c r="AE1150" s="233"/>
      <c r="AF1150" s="233"/>
      <c r="AG1150" s="233"/>
      <c r="AH1150" s="150"/>
    </row>
    <row r="1151" spans="1:34" ht="25.7" customHeight="1">
      <c r="A1151" s="133"/>
      <c r="B1151" s="903"/>
      <c r="C1151" s="227" t="s">
        <v>4499</v>
      </c>
      <c r="D1151" s="227" t="s">
        <v>23200</v>
      </c>
      <c r="E1151" s="227" t="s">
        <v>4822</v>
      </c>
      <c r="F1151" s="227" t="s">
        <v>4499</v>
      </c>
      <c r="G1151" s="227" t="s">
        <v>4499</v>
      </c>
      <c r="H1151" s="227" t="s">
        <v>4499</v>
      </c>
      <c r="I1151" s="228"/>
      <c r="J1151" s="228"/>
      <c r="K1151" s="228">
        <v>2998</v>
      </c>
      <c r="L1151" s="228">
        <v>497.26</v>
      </c>
      <c r="M1151" s="244">
        <v>497.26</v>
      </c>
      <c r="N1151" s="228"/>
      <c r="O1151" s="228"/>
      <c r="P1151" s="228"/>
      <c r="Q1151" s="228">
        <v>500</v>
      </c>
      <c r="R1151" s="228">
        <v>500</v>
      </c>
      <c r="S1151" s="228" t="s">
        <v>4823</v>
      </c>
      <c r="T1151" s="228">
        <v>1</v>
      </c>
      <c r="U1151" s="228" t="s">
        <v>296</v>
      </c>
      <c r="V1151" s="227">
        <v>2007</v>
      </c>
      <c r="W1151" s="227"/>
      <c r="X1151" s="228"/>
      <c r="Y1151" s="233"/>
      <c r="Z1151" s="233"/>
      <c r="AA1151" s="228"/>
      <c r="AB1151" s="233"/>
      <c r="AC1151" s="233"/>
      <c r="AD1151" s="233"/>
      <c r="AE1151" s="233"/>
      <c r="AF1151" s="233"/>
      <c r="AG1151" s="233"/>
      <c r="AH1151" s="150"/>
    </row>
    <row r="1152" spans="1:34" ht="25.7" customHeight="1">
      <c r="A1152" s="133"/>
      <c r="B1152" s="903"/>
      <c r="C1152" s="227" t="s">
        <v>4499</v>
      </c>
      <c r="D1152" s="227" t="s">
        <v>23201</v>
      </c>
      <c r="E1152" s="227" t="s">
        <v>4824</v>
      </c>
      <c r="F1152" s="227" t="s">
        <v>4499</v>
      </c>
      <c r="G1152" s="227" t="s">
        <v>4499</v>
      </c>
      <c r="H1152" s="227" t="s">
        <v>4499</v>
      </c>
      <c r="I1152" s="228"/>
      <c r="J1152" s="228"/>
      <c r="K1152" s="228">
        <v>5277</v>
      </c>
      <c r="L1152" s="228">
        <v>508</v>
      </c>
      <c r="M1152" s="244">
        <v>508</v>
      </c>
      <c r="N1152" s="228"/>
      <c r="O1152" s="228"/>
      <c r="P1152" s="228"/>
      <c r="Q1152" s="228">
        <v>508</v>
      </c>
      <c r="R1152" s="228">
        <v>508</v>
      </c>
      <c r="S1152" s="228" t="s">
        <v>1731</v>
      </c>
      <c r="T1152" s="228">
        <v>1</v>
      </c>
      <c r="U1152" s="228" t="s">
        <v>296</v>
      </c>
      <c r="V1152" s="227">
        <v>2010</v>
      </c>
      <c r="W1152" s="227"/>
      <c r="X1152" s="228"/>
      <c r="Y1152" s="233"/>
      <c r="Z1152" s="233"/>
      <c r="AA1152" s="228"/>
      <c r="AB1152" s="233"/>
      <c r="AC1152" s="233"/>
      <c r="AD1152" s="233"/>
      <c r="AE1152" s="233"/>
      <c r="AF1152" s="233"/>
      <c r="AG1152" s="233"/>
      <c r="AH1152" s="150"/>
    </row>
    <row r="1153" spans="1:34" ht="25.7" customHeight="1">
      <c r="A1153" s="133"/>
      <c r="B1153" s="903"/>
      <c r="C1153" s="227" t="s">
        <v>4499</v>
      </c>
      <c r="D1153" s="227" t="s">
        <v>23202</v>
      </c>
      <c r="E1153" s="241" t="s">
        <v>4825</v>
      </c>
      <c r="F1153" s="227" t="s">
        <v>4499</v>
      </c>
      <c r="G1153" s="227" t="s">
        <v>4499</v>
      </c>
      <c r="H1153" s="227" t="s">
        <v>4499</v>
      </c>
      <c r="I1153" s="228"/>
      <c r="J1153" s="228"/>
      <c r="K1153" s="228">
        <v>1353</v>
      </c>
      <c r="L1153" s="228">
        <v>456</v>
      </c>
      <c r="M1153" s="244">
        <v>456</v>
      </c>
      <c r="N1153" s="228">
        <v>456</v>
      </c>
      <c r="O1153" s="228">
        <v>456</v>
      </c>
      <c r="P1153" s="228">
        <v>456</v>
      </c>
      <c r="Q1153" s="228">
        <v>456</v>
      </c>
      <c r="R1153" s="228">
        <v>456</v>
      </c>
      <c r="S1153" s="228" t="s">
        <v>1731</v>
      </c>
      <c r="T1153" s="228">
        <v>1</v>
      </c>
      <c r="U1153" s="228" t="s">
        <v>296</v>
      </c>
      <c r="V1153" s="227">
        <v>2010</v>
      </c>
      <c r="W1153" s="227"/>
      <c r="X1153" s="228"/>
      <c r="Y1153" s="233"/>
      <c r="Z1153" s="233"/>
      <c r="AA1153" s="228"/>
      <c r="AB1153" s="233"/>
      <c r="AC1153" s="233"/>
      <c r="AD1153" s="233"/>
      <c r="AE1153" s="233"/>
      <c r="AF1153" s="233"/>
      <c r="AG1153" s="233"/>
      <c r="AH1153" s="150"/>
    </row>
    <row r="1154" spans="1:34" ht="25.7" customHeight="1">
      <c r="A1154" s="133"/>
      <c r="B1154" s="903"/>
      <c r="C1154" s="227" t="s">
        <v>4499</v>
      </c>
      <c r="D1154" s="227" t="s">
        <v>23203</v>
      </c>
      <c r="E1154" s="227" t="s">
        <v>4826</v>
      </c>
      <c r="F1154" s="227" t="s">
        <v>4499</v>
      </c>
      <c r="G1154" s="227" t="s">
        <v>4499</v>
      </c>
      <c r="H1154" s="227" t="s">
        <v>4499</v>
      </c>
      <c r="I1154" s="400"/>
      <c r="J1154" s="233"/>
      <c r="K1154" s="228">
        <v>2995</v>
      </c>
      <c r="L1154" s="228">
        <v>430</v>
      </c>
      <c r="M1154" s="244">
        <v>430</v>
      </c>
      <c r="N1154" s="233">
        <v>430</v>
      </c>
      <c r="O1154" s="301">
        <v>430</v>
      </c>
      <c r="P1154" s="233">
        <v>430</v>
      </c>
      <c r="Q1154" s="228">
        <v>430</v>
      </c>
      <c r="R1154" s="228">
        <v>430</v>
      </c>
      <c r="S1154" s="228" t="s">
        <v>1731</v>
      </c>
      <c r="T1154" s="228">
        <v>1</v>
      </c>
      <c r="U1154" s="228" t="s">
        <v>296</v>
      </c>
      <c r="V1154" s="227">
        <v>2012</v>
      </c>
      <c r="W1154" s="233"/>
      <c r="X1154" s="233"/>
      <c r="Y1154" s="233"/>
      <c r="Z1154" s="233"/>
      <c r="AA1154" s="227"/>
      <c r="AB1154" s="233"/>
      <c r="AC1154" s="233"/>
      <c r="AD1154" s="233"/>
      <c r="AE1154" s="233"/>
      <c r="AF1154" s="233"/>
      <c r="AG1154" s="233"/>
      <c r="AH1154" s="150"/>
    </row>
    <row r="1155" spans="1:34" ht="25.7" customHeight="1">
      <c r="A1155" s="133"/>
      <c r="B1155" s="903"/>
      <c r="C1155" s="227" t="s">
        <v>4499</v>
      </c>
      <c r="D1155" s="227" t="s">
        <v>23204</v>
      </c>
      <c r="E1155" s="227" t="s">
        <v>4827</v>
      </c>
      <c r="F1155" s="227" t="s">
        <v>4499</v>
      </c>
      <c r="G1155" s="227" t="s">
        <v>4499</v>
      </c>
      <c r="H1155" s="227" t="s">
        <v>4499</v>
      </c>
      <c r="I1155" s="228"/>
      <c r="J1155" s="228"/>
      <c r="K1155" s="228">
        <v>2603</v>
      </c>
      <c r="L1155" s="228">
        <v>442</v>
      </c>
      <c r="M1155" s="244">
        <v>442</v>
      </c>
      <c r="N1155" s="228"/>
      <c r="O1155" s="228"/>
      <c r="P1155" s="228"/>
      <c r="Q1155" s="228">
        <v>430</v>
      </c>
      <c r="R1155" s="228">
        <v>430</v>
      </c>
      <c r="S1155" s="228" t="s">
        <v>1731</v>
      </c>
      <c r="T1155" s="228">
        <v>1</v>
      </c>
      <c r="U1155" s="228" t="s">
        <v>296</v>
      </c>
      <c r="V1155" s="227">
        <v>2014</v>
      </c>
      <c r="W1155" s="227"/>
      <c r="X1155" s="228"/>
      <c r="Y1155" s="233"/>
      <c r="Z1155" s="233"/>
      <c r="AA1155" s="228"/>
      <c r="AB1155" s="233"/>
      <c r="AC1155" s="233"/>
      <c r="AD1155" s="233"/>
      <c r="AE1155" s="233"/>
      <c r="AF1155" s="233"/>
      <c r="AG1155" s="233"/>
      <c r="AH1155" s="150"/>
    </row>
    <row r="1156" spans="1:34" ht="25.7" customHeight="1">
      <c r="A1156" s="133"/>
      <c r="B1156" s="903"/>
      <c r="C1156" s="227" t="s">
        <v>4499</v>
      </c>
      <c r="D1156" s="227" t="s">
        <v>23205</v>
      </c>
      <c r="E1156" s="227" t="s">
        <v>10333</v>
      </c>
      <c r="F1156" s="227" t="s">
        <v>4499</v>
      </c>
      <c r="G1156" s="227" t="s">
        <v>4499</v>
      </c>
      <c r="H1156" s="227" t="s">
        <v>4499</v>
      </c>
      <c r="I1156" s="400"/>
      <c r="J1156" s="233"/>
      <c r="K1156" s="228">
        <v>5410</v>
      </c>
      <c r="L1156" s="228">
        <v>492</v>
      </c>
      <c r="M1156" s="244">
        <v>492</v>
      </c>
      <c r="N1156" s="228"/>
      <c r="O1156" s="228"/>
      <c r="P1156" s="228"/>
      <c r="Q1156" s="228">
        <v>430</v>
      </c>
      <c r="R1156" s="228">
        <v>430</v>
      </c>
      <c r="S1156" s="228" t="s">
        <v>1731</v>
      </c>
      <c r="T1156" s="228">
        <v>1</v>
      </c>
      <c r="U1156" s="228" t="s">
        <v>296</v>
      </c>
      <c r="V1156" s="227">
        <v>2018</v>
      </c>
      <c r="W1156" s="233"/>
      <c r="X1156" s="233"/>
      <c r="Y1156" s="233"/>
      <c r="Z1156" s="233"/>
      <c r="AA1156" s="227"/>
      <c r="AB1156" s="233"/>
      <c r="AC1156" s="233"/>
      <c r="AD1156" s="233"/>
      <c r="AE1156" s="233"/>
      <c r="AF1156" s="233"/>
      <c r="AG1156" s="233"/>
      <c r="AH1156" s="150"/>
    </row>
    <row r="1157" spans="1:34" ht="25.7" customHeight="1">
      <c r="A1157" s="133"/>
      <c r="B1157" s="903"/>
      <c r="C1157" s="227" t="s">
        <v>4499</v>
      </c>
      <c r="D1157" s="227" t="s">
        <v>23206</v>
      </c>
      <c r="E1157" s="227" t="s">
        <v>12052</v>
      </c>
      <c r="F1157" s="227" t="s">
        <v>4499</v>
      </c>
      <c r="G1157" s="227" t="s">
        <v>4499</v>
      </c>
      <c r="H1157" s="227" t="s">
        <v>4499</v>
      </c>
      <c r="I1157" s="400"/>
      <c r="J1157" s="233"/>
      <c r="K1157" s="228">
        <v>1200</v>
      </c>
      <c r="L1157" s="228">
        <v>495</v>
      </c>
      <c r="M1157" s="244">
        <v>495</v>
      </c>
      <c r="N1157" s="228"/>
      <c r="O1157" s="228"/>
      <c r="P1157" s="228"/>
      <c r="Q1157" s="228">
        <v>495</v>
      </c>
      <c r="R1157" s="228">
        <v>495</v>
      </c>
      <c r="S1157" s="228" t="s">
        <v>1731</v>
      </c>
      <c r="T1157" s="228">
        <v>1</v>
      </c>
      <c r="U1157" s="228" t="s">
        <v>296</v>
      </c>
      <c r="V1157" s="227">
        <v>2019</v>
      </c>
      <c r="W1157" s="233"/>
      <c r="X1157" s="233"/>
      <c r="Y1157" s="233"/>
      <c r="Z1157" s="233"/>
      <c r="AA1157" s="227"/>
      <c r="AB1157" s="233"/>
      <c r="AC1157" s="233"/>
      <c r="AD1157" s="233"/>
      <c r="AE1157" s="233"/>
      <c r="AF1157" s="233"/>
      <c r="AG1157" s="233"/>
      <c r="AH1157" s="150"/>
    </row>
    <row r="1158" spans="1:34" ht="25.7" customHeight="1">
      <c r="A1158" s="133"/>
      <c r="B1158" s="903"/>
      <c r="C1158" s="227" t="s">
        <v>4499</v>
      </c>
      <c r="D1158" s="227" t="s">
        <v>23207</v>
      </c>
      <c r="E1158" s="227" t="s">
        <v>12053</v>
      </c>
      <c r="F1158" s="227" t="s">
        <v>4499</v>
      </c>
      <c r="G1158" s="227" t="s">
        <v>4499</v>
      </c>
      <c r="H1158" s="227" t="s">
        <v>4499</v>
      </c>
      <c r="I1158" s="400"/>
      <c r="J1158" s="233"/>
      <c r="K1158" s="228">
        <v>43000.9</v>
      </c>
      <c r="L1158" s="228">
        <v>450</v>
      </c>
      <c r="M1158" s="244">
        <v>450</v>
      </c>
      <c r="N1158" s="228"/>
      <c r="O1158" s="228"/>
      <c r="P1158" s="228"/>
      <c r="Q1158" s="228">
        <v>450</v>
      </c>
      <c r="R1158" s="228">
        <v>450</v>
      </c>
      <c r="S1158" s="228" t="s">
        <v>1731</v>
      </c>
      <c r="T1158" s="228">
        <v>1</v>
      </c>
      <c r="U1158" s="228" t="s">
        <v>296</v>
      </c>
      <c r="V1158" s="227">
        <v>2019</v>
      </c>
      <c r="W1158" s="233"/>
      <c r="X1158" s="233"/>
      <c r="Y1158" s="233"/>
      <c r="Z1158" s="233"/>
      <c r="AA1158" s="227"/>
      <c r="AB1158" s="233"/>
      <c r="AC1158" s="233"/>
      <c r="AD1158" s="233"/>
      <c r="AE1158" s="233"/>
      <c r="AF1158" s="233"/>
      <c r="AG1158" s="233"/>
      <c r="AH1158" s="150"/>
    </row>
    <row r="1159" spans="1:34" ht="25.7" customHeight="1">
      <c r="A1159" s="133"/>
      <c r="B1159" s="903"/>
      <c r="C1159" s="227" t="s">
        <v>4499</v>
      </c>
      <c r="D1159" s="227" t="s">
        <v>23208</v>
      </c>
      <c r="E1159" s="227" t="s">
        <v>23209</v>
      </c>
      <c r="F1159" s="227" t="s">
        <v>4499</v>
      </c>
      <c r="G1159" s="227" t="s">
        <v>4499</v>
      </c>
      <c r="H1159" s="227" t="s">
        <v>14519</v>
      </c>
      <c r="I1159" s="400"/>
      <c r="J1159" s="233"/>
      <c r="K1159" s="228">
        <v>38178</v>
      </c>
      <c r="L1159" s="228">
        <v>499</v>
      </c>
      <c r="M1159" s="244">
        <v>499</v>
      </c>
      <c r="N1159" s="233"/>
      <c r="O1159" s="301"/>
      <c r="P1159" s="233"/>
      <c r="Q1159" s="228">
        <v>499</v>
      </c>
      <c r="R1159" s="228">
        <v>499</v>
      </c>
      <c r="S1159" s="228" t="s">
        <v>23152</v>
      </c>
      <c r="T1159" s="228">
        <v>1</v>
      </c>
      <c r="U1159" s="228" t="s">
        <v>296</v>
      </c>
      <c r="V1159" s="227">
        <v>2024</v>
      </c>
      <c r="W1159" s="233"/>
      <c r="X1159" s="233"/>
      <c r="Y1159" s="233"/>
      <c r="Z1159" s="233"/>
      <c r="AA1159" s="227"/>
      <c r="AB1159" s="233"/>
      <c r="AC1159" s="233"/>
      <c r="AD1159" s="233"/>
      <c r="AE1159" s="233"/>
      <c r="AF1159" s="233"/>
      <c r="AG1159" s="233"/>
      <c r="AH1159" s="150"/>
    </row>
    <row r="1160" spans="1:34" ht="25.7" customHeight="1">
      <c r="A1160" s="133"/>
      <c r="B1160" s="903"/>
      <c r="C1160" s="227" t="s">
        <v>4501</v>
      </c>
      <c r="D1160" s="227"/>
      <c r="E1160" s="227" t="s">
        <v>4828</v>
      </c>
      <c r="F1160" s="227" t="s">
        <v>4501</v>
      </c>
      <c r="G1160" s="227"/>
      <c r="H1160" s="227" t="s">
        <v>4501</v>
      </c>
      <c r="I1160" s="400"/>
      <c r="J1160" s="233"/>
      <c r="K1160" s="228">
        <v>1163</v>
      </c>
      <c r="L1160" s="228">
        <v>462</v>
      </c>
      <c r="M1160" s="244">
        <v>462</v>
      </c>
      <c r="N1160" s="233"/>
      <c r="O1160" s="301"/>
      <c r="P1160" s="233"/>
      <c r="Q1160" s="228">
        <v>374</v>
      </c>
      <c r="R1160" s="228">
        <v>374</v>
      </c>
      <c r="S1160" s="228" t="s">
        <v>4720</v>
      </c>
      <c r="T1160" s="228">
        <v>1</v>
      </c>
      <c r="U1160" s="228" t="s">
        <v>296</v>
      </c>
      <c r="V1160" s="227">
        <v>2008</v>
      </c>
      <c r="W1160" s="233"/>
      <c r="X1160" s="233"/>
      <c r="Y1160" s="233"/>
      <c r="Z1160" s="233"/>
      <c r="AA1160" s="227"/>
      <c r="AB1160" s="233"/>
      <c r="AC1160" s="233"/>
      <c r="AD1160" s="233"/>
      <c r="AE1160" s="233"/>
      <c r="AF1160" s="233"/>
      <c r="AG1160" s="233"/>
      <c r="AH1160" s="150"/>
    </row>
    <row r="1161" spans="1:34" ht="35.1" customHeight="1">
      <c r="A1161" s="133"/>
      <c r="B1161" s="903"/>
      <c r="C1161" s="227" t="s">
        <v>4501</v>
      </c>
      <c r="D1161" s="227"/>
      <c r="E1161" s="227" t="s">
        <v>13962</v>
      </c>
      <c r="F1161" s="227" t="s">
        <v>4501</v>
      </c>
      <c r="G1161" s="227"/>
      <c r="H1161" s="227" t="s">
        <v>4501</v>
      </c>
      <c r="I1161" s="400">
        <v>3492</v>
      </c>
      <c r="J1161" s="233">
        <v>1027.5</v>
      </c>
      <c r="K1161" s="228">
        <v>3492</v>
      </c>
      <c r="L1161" s="228">
        <v>1027.5</v>
      </c>
      <c r="M1161" s="244">
        <v>1027.5</v>
      </c>
      <c r="N1161" s="233">
        <v>0</v>
      </c>
      <c r="O1161" s="301"/>
      <c r="P1161" s="233"/>
      <c r="Q1161" s="228">
        <v>748</v>
      </c>
      <c r="R1161" s="228">
        <v>748</v>
      </c>
      <c r="S1161" s="228" t="s">
        <v>4720</v>
      </c>
      <c r="T1161" s="228">
        <v>4</v>
      </c>
      <c r="U1161" s="228" t="s">
        <v>296</v>
      </c>
      <c r="V1161" s="227">
        <v>2009</v>
      </c>
      <c r="W1161" s="233"/>
      <c r="X1161" s="233"/>
      <c r="Y1161" s="233"/>
      <c r="Z1161" s="233"/>
      <c r="AA1161" s="227">
        <v>130</v>
      </c>
      <c r="AB1161" s="233" t="s">
        <v>1855</v>
      </c>
      <c r="AC1161" s="233"/>
      <c r="AD1161" s="233"/>
      <c r="AE1161" s="233"/>
      <c r="AF1161" s="233"/>
      <c r="AG1161" s="233" t="s">
        <v>26738</v>
      </c>
      <c r="AH1161" s="150"/>
    </row>
    <row r="1162" spans="1:34" ht="35.1" customHeight="1">
      <c r="A1162" s="133"/>
      <c r="B1162" s="903"/>
      <c r="C1162" s="227" t="s">
        <v>4501</v>
      </c>
      <c r="D1162" s="227"/>
      <c r="E1162" s="227" t="s">
        <v>4829</v>
      </c>
      <c r="F1162" s="227" t="s">
        <v>4501</v>
      </c>
      <c r="G1162" s="227"/>
      <c r="H1162" s="227" t="s">
        <v>4501</v>
      </c>
      <c r="I1162" s="400">
        <v>4706</v>
      </c>
      <c r="J1162" s="233">
        <v>499.32</v>
      </c>
      <c r="K1162" s="228">
        <v>4706</v>
      </c>
      <c r="L1162" s="228">
        <v>499.32</v>
      </c>
      <c r="M1162" s="244">
        <v>1694.68</v>
      </c>
      <c r="N1162" s="228">
        <v>0</v>
      </c>
      <c r="O1162" s="228"/>
      <c r="P1162" s="228"/>
      <c r="Q1162" s="228">
        <v>374</v>
      </c>
      <c r="R1162" s="228">
        <v>374</v>
      </c>
      <c r="S1162" s="228" t="s">
        <v>4720</v>
      </c>
      <c r="T1162" s="228">
        <v>1</v>
      </c>
      <c r="U1162" s="228" t="s">
        <v>296</v>
      </c>
      <c r="V1162" s="227">
        <v>2009</v>
      </c>
      <c r="W1162" s="233"/>
      <c r="X1162" s="233"/>
      <c r="Y1162" s="233"/>
      <c r="Z1162" s="233"/>
      <c r="AA1162" s="227">
        <v>146</v>
      </c>
      <c r="AB1162" s="233" t="s">
        <v>1855</v>
      </c>
      <c r="AC1162" s="233"/>
      <c r="AD1162" s="233"/>
      <c r="AE1162" s="233"/>
      <c r="AF1162" s="233"/>
      <c r="AG1162" s="233"/>
      <c r="AH1162" s="150"/>
    </row>
    <row r="1163" spans="1:34" ht="45">
      <c r="A1163" s="133"/>
      <c r="B1163" s="903"/>
      <c r="C1163" s="227" t="s">
        <v>4501</v>
      </c>
      <c r="D1163" s="227"/>
      <c r="E1163" s="227" t="s">
        <v>13068</v>
      </c>
      <c r="F1163" s="227" t="s">
        <v>4501</v>
      </c>
      <c r="G1163" s="227"/>
      <c r="H1163" s="227" t="s">
        <v>4501</v>
      </c>
      <c r="I1163" s="400">
        <v>2626</v>
      </c>
      <c r="J1163" s="233">
        <v>448.01</v>
      </c>
      <c r="K1163" s="228">
        <v>2626</v>
      </c>
      <c r="L1163" s="228">
        <v>448.01</v>
      </c>
      <c r="M1163" s="244">
        <v>448.01</v>
      </c>
      <c r="N1163" s="233">
        <v>0</v>
      </c>
      <c r="O1163" s="301"/>
      <c r="P1163" s="233"/>
      <c r="Q1163" s="228">
        <v>374</v>
      </c>
      <c r="R1163" s="228">
        <v>374</v>
      </c>
      <c r="S1163" s="228" t="s">
        <v>4720</v>
      </c>
      <c r="T1163" s="228">
        <v>1</v>
      </c>
      <c r="U1163" s="228" t="s">
        <v>296</v>
      </c>
      <c r="V1163" s="227">
        <v>2009</v>
      </c>
      <c r="W1163" s="233"/>
      <c r="X1163" s="233"/>
      <c r="Y1163" s="233"/>
      <c r="Z1163" s="233"/>
      <c r="AA1163" s="227">
        <v>140</v>
      </c>
      <c r="AB1163" s="233" t="s">
        <v>1855</v>
      </c>
      <c r="AC1163" s="233"/>
      <c r="AD1163" s="233"/>
      <c r="AE1163" s="233"/>
      <c r="AF1163" s="233"/>
      <c r="AG1163" s="233" t="s">
        <v>17917</v>
      </c>
      <c r="AH1163" s="150"/>
    </row>
    <row r="1164" spans="1:34" ht="35.1" customHeight="1">
      <c r="A1164" s="133"/>
      <c r="B1164" s="903"/>
      <c r="C1164" s="227" t="s">
        <v>4501</v>
      </c>
      <c r="D1164" s="227"/>
      <c r="E1164" s="227" t="s">
        <v>4830</v>
      </c>
      <c r="F1164" s="227" t="s">
        <v>4501</v>
      </c>
      <c r="G1164" s="227"/>
      <c r="H1164" s="227" t="s">
        <v>4501</v>
      </c>
      <c r="I1164" s="400"/>
      <c r="J1164" s="233"/>
      <c r="K1164" s="228">
        <v>1294</v>
      </c>
      <c r="L1164" s="228">
        <v>499</v>
      </c>
      <c r="M1164" s="244">
        <v>499</v>
      </c>
      <c r="N1164" s="233"/>
      <c r="O1164" s="301"/>
      <c r="P1164" s="233"/>
      <c r="Q1164" s="228">
        <v>374</v>
      </c>
      <c r="R1164" s="228">
        <v>374</v>
      </c>
      <c r="S1164" s="228" t="s">
        <v>4720</v>
      </c>
      <c r="T1164" s="228">
        <v>1</v>
      </c>
      <c r="U1164" s="228" t="s">
        <v>296</v>
      </c>
      <c r="V1164" s="227">
        <v>2010</v>
      </c>
      <c r="W1164" s="233"/>
      <c r="X1164" s="233"/>
      <c r="Y1164" s="233"/>
      <c r="Z1164" s="233"/>
      <c r="AA1164" s="227"/>
      <c r="AB1164" s="233"/>
      <c r="AC1164" s="233"/>
      <c r="AD1164" s="233"/>
      <c r="AE1164" s="233"/>
      <c r="AF1164" s="233"/>
      <c r="AG1164" s="233"/>
      <c r="AH1164" s="150"/>
    </row>
    <row r="1165" spans="1:34" ht="35.1" customHeight="1">
      <c r="A1165" s="133"/>
      <c r="B1165" s="903"/>
      <c r="C1165" s="227" t="s">
        <v>4501</v>
      </c>
      <c r="D1165" s="227"/>
      <c r="E1165" s="227" t="s">
        <v>4831</v>
      </c>
      <c r="F1165" s="227" t="s">
        <v>4501</v>
      </c>
      <c r="G1165" s="227"/>
      <c r="H1165" s="227" t="s">
        <v>4501</v>
      </c>
      <c r="I1165" s="400"/>
      <c r="J1165" s="233"/>
      <c r="K1165" s="228">
        <v>740</v>
      </c>
      <c r="L1165" s="228">
        <v>437.32</v>
      </c>
      <c r="M1165" s="244">
        <v>437.32</v>
      </c>
      <c r="N1165" s="233"/>
      <c r="O1165" s="301"/>
      <c r="P1165" s="233"/>
      <c r="Q1165" s="228">
        <v>374</v>
      </c>
      <c r="R1165" s="228">
        <v>374</v>
      </c>
      <c r="S1165" s="228" t="s">
        <v>4720</v>
      </c>
      <c r="T1165" s="228">
        <v>1</v>
      </c>
      <c r="U1165" s="228" t="s">
        <v>296</v>
      </c>
      <c r="V1165" s="227">
        <v>2011</v>
      </c>
      <c r="W1165" s="233"/>
      <c r="X1165" s="233"/>
      <c r="Y1165" s="233"/>
      <c r="Z1165" s="233"/>
      <c r="AA1165" s="227"/>
      <c r="AB1165" s="233"/>
      <c r="AC1165" s="233"/>
      <c r="AD1165" s="233"/>
      <c r="AE1165" s="233"/>
      <c r="AF1165" s="233"/>
      <c r="AG1165" s="233"/>
      <c r="AH1165" s="150"/>
    </row>
    <row r="1166" spans="1:34" ht="25.7" customHeight="1">
      <c r="A1166" s="133"/>
      <c r="B1166" s="903"/>
      <c r="C1166" s="227" t="s">
        <v>4501</v>
      </c>
      <c r="D1166" s="227"/>
      <c r="E1166" s="227" t="s">
        <v>4832</v>
      </c>
      <c r="F1166" s="227" t="s">
        <v>4501</v>
      </c>
      <c r="G1166" s="227"/>
      <c r="H1166" s="227" t="s">
        <v>4501</v>
      </c>
      <c r="I1166" s="400"/>
      <c r="J1166" s="233"/>
      <c r="K1166" s="228">
        <v>1197</v>
      </c>
      <c r="L1166" s="228">
        <v>478.4</v>
      </c>
      <c r="M1166" s="244">
        <v>478.4</v>
      </c>
      <c r="N1166" s="233"/>
      <c r="O1166" s="301"/>
      <c r="P1166" s="233"/>
      <c r="Q1166" s="228">
        <v>374</v>
      </c>
      <c r="R1166" s="228">
        <v>374</v>
      </c>
      <c r="S1166" s="228" t="s">
        <v>4720</v>
      </c>
      <c r="T1166" s="228">
        <v>1</v>
      </c>
      <c r="U1166" s="228" t="s">
        <v>296</v>
      </c>
      <c r="V1166" s="227">
        <v>2011</v>
      </c>
      <c r="W1166" s="233"/>
      <c r="X1166" s="233"/>
      <c r="Y1166" s="233"/>
      <c r="Z1166" s="233"/>
      <c r="AA1166" s="227"/>
      <c r="AB1166" s="233"/>
      <c r="AC1166" s="233"/>
      <c r="AD1166" s="233"/>
      <c r="AE1166" s="233"/>
      <c r="AF1166" s="233"/>
      <c r="AG1166" s="233"/>
      <c r="AH1166" s="150"/>
    </row>
    <row r="1167" spans="1:34" ht="25.7" customHeight="1">
      <c r="A1167" s="133"/>
      <c r="B1167" s="903"/>
      <c r="C1167" s="227" t="s">
        <v>4501</v>
      </c>
      <c r="D1167" s="227"/>
      <c r="E1167" s="227" t="s">
        <v>4833</v>
      </c>
      <c r="F1167" s="227" t="s">
        <v>4501</v>
      </c>
      <c r="G1167" s="227"/>
      <c r="H1167" s="227" t="s">
        <v>4501</v>
      </c>
      <c r="I1167" s="228"/>
      <c r="J1167" s="228"/>
      <c r="K1167" s="228">
        <v>3127</v>
      </c>
      <c r="L1167" s="228">
        <v>498.64</v>
      </c>
      <c r="M1167" s="244">
        <v>498.64</v>
      </c>
      <c r="N1167" s="233"/>
      <c r="O1167" s="301"/>
      <c r="P1167" s="233"/>
      <c r="Q1167" s="228">
        <v>374</v>
      </c>
      <c r="R1167" s="228">
        <v>374</v>
      </c>
      <c r="S1167" s="228" t="s">
        <v>4720</v>
      </c>
      <c r="T1167" s="228">
        <v>1</v>
      </c>
      <c r="U1167" s="228" t="s">
        <v>296</v>
      </c>
      <c r="V1167" s="227">
        <v>2011</v>
      </c>
      <c r="W1167" s="233"/>
      <c r="X1167" s="233"/>
      <c r="Y1167" s="233"/>
      <c r="Z1167" s="233"/>
      <c r="AA1167" s="227"/>
      <c r="AB1167" s="233"/>
      <c r="AC1167" s="233"/>
      <c r="AD1167" s="233"/>
      <c r="AE1167" s="233"/>
      <c r="AF1167" s="233"/>
      <c r="AG1167" s="233"/>
      <c r="AH1167" s="150"/>
    </row>
    <row r="1168" spans="1:34" ht="25.7" customHeight="1">
      <c r="A1168" s="133"/>
      <c r="B1168" s="903"/>
      <c r="C1168" s="227" t="s">
        <v>4501</v>
      </c>
      <c r="D1168" s="227"/>
      <c r="E1168" s="227" t="s">
        <v>4834</v>
      </c>
      <c r="F1168" s="227" t="s">
        <v>4501</v>
      </c>
      <c r="G1168" s="227"/>
      <c r="H1168" s="227" t="s">
        <v>4501</v>
      </c>
      <c r="I1168" s="228"/>
      <c r="J1168" s="228"/>
      <c r="K1168" s="228">
        <v>2767</v>
      </c>
      <c r="L1168" s="228">
        <v>499</v>
      </c>
      <c r="M1168" s="244">
        <v>499</v>
      </c>
      <c r="N1168" s="233"/>
      <c r="O1168" s="301"/>
      <c r="P1168" s="233"/>
      <c r="Q1168" s="228">
        <v>374</v>
      </c>
      <c r="R1168" s="228">
        <v>374</v>
      </c>
      <c r="S1168" s="228" t="s">
        <v>4720</v>
      </c>
      <c r="T1168" s="228">
        <v>1</v>
      </c>
      <c r="U1168" s="228" t="s">
        <v>296</v>
      </c>
      <c r="V1168" s="227">
        <v>2012</v>
      </c>
      <c r="W1168" s="233"/>
      <c r="X1168" s="233"/>
      <c r="Y1168" s="233"/>
      <c r="Z1168" s="233"/>
      <c r="AA1168" s="227"/>
      <c r="AB1168" s="233"/>
      <c r="AC1168" s="233"/>
      <c r="AD1168" s="233"/>
      <c r="AE1168" s="233"/>
      <c r="AF1168" s="233"/>
      <c r="AG1168" s="233"/>
      <c r="AH1168" s="150"/>
    </row>
    <row r="1169" spans="1:34" ht="25.7" customHeight="1">
      <c r="A1169" s="133"/>
      <c r="B1169" s="903"/>
      <c r="C1169" s="227" t="s">
        <v>4501</v>
      </c>
      <c r="D1169" s="227"/>
      <c r="E1169" s="227" t="s">
        <v>4835</v>
      </c>
      <c r="F1169" s="227" t="s">
        <v>4501</v>
      </c>
      <c r="G1169" s="227"/>
      <c r="H1169" s="227" t="s">
        <v>4501</v>
      </c>
      <c r="I1169" s="228"/>
      <c r="J1169" s="228"/>
      <c r="K1169" s="228">
        <v>1492</v>
      </c>
      <c r="L1169" s="228">
        <v>499</v>
      </c>
      <c r="M1169" s="244">
        <v>499</v>
      </c>
      <c r="N1169" s="233"/>
      <c r="O1169" s="301"/>
      <c r="P1169" s="233"/>
      <c r="Q1169" s="228">
        <v>374</v>
      </c>
      <c r="R1169" s="228">
        <v>374</v>
      </c>
      <c r="S1169" s="228" t="s">
        <v>4720</v>
      </c>
      <c r="T1169" s="228">
        <v>1</v>
      </c>
      <c r="U1169" s="228" t="s">
        <v>296</v>
      </c>
      <c r="V1169" s="227">
        <v>2012</v>
      </c>
      <c r="W1169" s="233"/>
      <c r="X1169" s="233"/>
      <c r="Y1169" s="233"/>
      <c r="Z1169" s="233"/>
      <c r="AA1169" s="227"/>
      <c r="AB1169" s="233"/>
      <c r="AC1169" s="233"/>
      <c r="AD1169" s="233"/>
      <c r="AE1169" s="233"/>
      <c r="AF1169" s="233"/>
      <c r="AG1169" s="233"/>
      <c r="AH1169" s="150"/>
    </row>
    <row r="1170" spans="1:34" ht="47.25" customHeight="1">
      <c r="A1170" s="133"/>
      <c r="B1170" s="903"/>
      <c r="C1170" s="227" t="s">
        <v>4501</v>
      </c>
      <c r="D1170" s="227"/>
      <c r="E1170" s="227" t="s">
        <v>13963</v>
      </c>
      <c r="F1170" s="227" t="s">
        <v>4501</v>
      </c>
      <c r="G1170" s="227"/>
      <c r="H1170" s="227" t="s">
        <v>4501</v>
      </c>
      <c r="I1170" s="228"/>
      <c r="J1170" s="228"/>
      <c r="K1170" s="228">
        <v>2718</v>
      </c>
      <c r="L1170" s="228">
        <v>498.64</v>
      </c>
      <c r="M1170" s="244">
        <v>498.64</v>
      </c>
      <c r="N1170" s="233"/>
      <c r="O1170" s="301"/>
      <c r="P1170" s="233"/>
      <c r="Q1170" s="228">
        <v>374</v>
      </c>
      <c r="R1170" s="228">
        <v>374</v>
      </c>
      <c r="S1170" s="228" t="s">
        <v>4720</v>
      </c>
      <c r="T1170" s="228">
        <v>1</v>
      </c>
      <c r="U1170" s="228" t="s">
        <v>296</v>
      </c>
      <c r="V1170" s="227">
        <v>2013</v>
      </c>
      <c r="W1170" s="233"/>
      <c r="X1170" s="233"/>
      <c r="Y1170" s="233"/>
      <c r="Z1170" s="233"/>
      <c r="AA1170" s="227"/>
      <c r="AB1170" s="233"/>
      <c r="AC1170" s="233"/>
      <c r="AD1170" s="233"/>
      <c r="AE1170" s="233"/>
      <c r="AF1170" s="233"/>
      <c r="AG1170" s="233" t="s">
        <v>17918</v>
      </c>
      <c r="AH1170" s="150"/>
    </row>
    <row r="1171" spans="1:34" ht="47.25" customHeight="1">
      <c r="A1171" s="133"/>
      <c r="B1171" s="903"/>
      <c r="C1171" s="227" t="s">
        <v>4501</v>
      </c>
      <c r="D1171" s="227"/>
      <c r="E1171" s="227" t="s">
        <v>13964</v>
      </c>
      <c r="F1171" s="227" t="s">
        <v>4501</v>
      </c>
      <c r="G1171" s="227"/>
      <c r="H1171" s="227" t="s">
        <v>4501</v>
      </c>
      <c r="I1171" s="228"/>
      <c r="J1171" s="228"/>
      <c r="K1171" s="228">
        <v>1125</v>
      </c>
      <c r="L1171" s="228">
        <v>449.93</v>
      </c>
      <c r="M1171" s="244">
        <v>449.93</v>
      </c>
      <c r="N1171" s="233"/>
      <c r="O1171" s="301"/>
      <c r="P1171" s="233"/>
      <c r="Q1171" s="228">
        <v>374</v>
      </c>
      <c r="R1171" s="228">
        <v>374</v>
      </c>
      <c r="S1171" s="228" t="s">
        <v>4720</v>
      </c>
      <c r="T1171" s="228">
        <v>1</v>
      </c>
      <c r="U1171" s="228" t="s">
        <v>296</v>
      </c>
      <c r="V1171" s="227">
        <v>2013</v>
      </c>
      <c r="W1171" s="233"/>
      <c r="X1171" s="233"/>
      <c r="Y1171" s="233"/>
      <c r="Z1171" s="233"/>
      <c r="AA1171" s="227"/>
      <c r="AB1171" s="233"/>
      <c r="AC1171" s="233"/>
      <c r="AD1171" s="233"/>
      <c r="AE1171" s="233"/>
      <c r="AF1171" s="233"/>
      <c r="AG1171" s="233" t="s">
        <v>26739</v>
      </c>
      <c r="AH1171" s="150"/>
    </row>
    <row r="1172" spans="1:34" ht="25.7" customHeight="1">
      <c r="A1172" s="133"/>
      <c r="B1172" s="903"/>
      <c r="C1172" s="227" t="s">
        <v>4501</v>
      </c>
      <c r="D1172" s="227"/>
      <c r="E1172" s="227" t="s">
        <v>11473</v>
      </c>
      <c r="F1172" s="227" t="s">
        <v>4501</v>
      </c>
      <c r="G1172" s="227"/>
      <c r="H1172" s="227" t="s">
        <v>4501</v>
      </c>
      <c r="I1172" s="400"/>
      <c r="J1172" s="233"/>
      <c r="K1172" s="228">
        <v>3665</v>
      </c>
      <c r="L1172" s="228">
        <v>450</v>
      </c>
      <c r="M1172" s="244">
        <v>450</v>
      </c>
      <c r="N1172" s="228"/>
      <c r="O1172" s="228"/>
      <c r="P1172" s="228"/>
      <c r="Q1172" s="228">
        <v>374</v>
      </c>
      <c r="R1172" s="228">
        <v>374</v>
      </c>
      <c r="S1172" s="228" t="s">
        <v>4720</v>
      </c>
      <c r="T1172" s="228">
        <v>1</v>
      </c>
      <c r="U1172" s="228" t="s">
        <v>296</v>
      </c>
      <c r="V1172" s="227">
        <v>2018</v>
      </c>
      <c r="W1172" s="233"/>
      <c r="X1172" s="233"/>
      <c r="Y1172" s="233"/>
      <c r="Z1172" s="233"/>
      <c r="AA1172" s="227"/>
      <c r="AB1172" s="233"/>
      <c r="AC1172" s="233"/>
      <c r="AD1172" s="233"/>
      <c r="AE1172" s="233"/>
      <c r="AF1172" s="233"/>
      <c r="AG1172" s="233"/>
      <c r="AH1172" s="150"/>
    </row>
    <row r="1173" spans="1:34" ht="25.7" customHeight="1">
      <c r="A1173" s="133"/>
      <c r="B1173" s="903"/>
      <c r="C1173" s="227" t="s">
        <v>700</v>
      </c>
      <c r="D1173" s="227"/>
      <c r="E1173" s="227" t="s">
        <v>4836</v>
      </c>
      <c r="F1173" s="227" t="s">
        <v>700</v>
      </c>
      <c r="G1173" s="227"/>
      <c r="H1173" s="227" t="s">
        <v>700</v>
      </c>
      <c r="I1173" s="400"/>
      <c r="J1173" s="233"/>
      <c r="K1173" s="228">
        <v>1500</v>
      </c>
      <c r="L1173" s="228">
        <v>845</v>
      </c>
      <c r="M1173" s="244">
        <v>845</v>
      </c>
      <c r="N1173" s="228"/>
      <c r="O1173" s="228"/>
      <c r="P1173" s="228"/>
      <c r="Q1173" s="228">
        <v>600</v>
      </c>
      <c r="R1173" s="228">
        <v>600</v>
      </c>
      <c r="S1173" s="228" t="s">
        <v>1747</v>
      </c>
      <c r="T1173" s="228">
        <v>2</v>
      </c>
      <c r="U1173" s="228" t="s">
        <v>296</v>
      </c>
      <c r="V1173" s="227">
        <v>2006</v>
      </c>
      <c r="W1173" s="233"/>
      <c r="X1173" s="233"/>
      <c r="Y1173" s="233"/>
      <c r="Z1173" s="233"/>
      <c r="AA1173" s="227"/>
      <c r="AB1173" s="233"/>
      <c r="AC1173" s="233"/>
      <c r="AD1173" s="233"/>
      <c r="AE1173" s="233"/>
      <c r="AF1173" s="233"/>
      <c r="AG1173" s="233"/>
      <c r="AH1173" s="150"/>
    </row>
    <row r="1174" spans="1:34" ht="25.7" customHeight="1">
      <c r="A1174" s="133"/>
      <c r="B1174" s="903"/>
      <c r="C1174" s="227" t="s">
        <v>700</v>
      </c>
      <c r="D1174" s="227"/>
      <c r="E1174" s="227" t="s">
        <v>4837</v>
      </c>
      <c r="F1174" s="227" t="s">
        <v>700</v>
      </c>
      <c r="G1174" s="227"/>
      <c r="H1174" s="227" t="s">
        <v>700</v>
      </c>
      <c r="I1174" s="400"/>
      <c r="J1174" s="233"/>
      <c r="K1174" s="228">
        <v>887</v>
      </c>
      <c r="L1174" s="228">
        <v>374</v>
      </c>
      <c r="M1174" s="244">
        <v>374</v>
      </c>
      <c r="N1174" s="233"/>
      <c r="O1174" s="301"/>
      <c r="P1174" s="233"/>
      <c r="Q1174" s="228">
        <v>300</v>
      </c>
      <c r="R1174" s="228">
        <v>300</v>
      </c>
      <c r="S1174" s="228" t="s">
        <v>1747</v>
      </c>
      <c r="T1174" s="228">
        <v>1</v>
      </c>
      <c r="U1174" s="228" t="s">
        <v>296</v>
      </c>
      <c r="V1174" s="227">
        <v>2001</v>
      </c>
      <c r="W1174" s="233"/>
      <c r="X1174" s="233"/>
      <c r="Y1174" s="233"/>
      <c r="Z1174" s="233"/>
      <c r="AA1174" s="227"/>
      <c r="AB1174" s="233"/>
      <c r="AC1174" s="233"/>
      <c r="AD1174" s="233"/>
      <c r="AE1174" s="233"/>
      <c r="AF1174" s="233"/>
      <c r="AG1174" s="233"/>
      <c r="AH1174" s="150"/>
    </row>
    <row r="1175" spans="1:34" ht="25.7" customHeight="1">
      <c r="A1175" s="133"/>
      <c r="B1175" s="903"/>
      <c r="C1175" s="227" t="s">
        <v>700</v>
      </c>
      <c r="D1175" s="227"/>
      <c r="E1175" s="227" t="s">
        <v>4838</v>
      </c>
      <c r="F1175" s="227" t="s">
        <v>700</v>
      </c>
      <c r="G1175" s="227"/>
      <c r="H1175" s="227" t="s">
        <v>700</v>
      </c>
      <c r="I1175" s="400"/>
      <c r="J1175" s="233"/>
      <c r="K1175" s="228">
        <v>917</v>
      </c>
      <c r="L1175" s="228">
        <v>384</v>
      </c>
      <c r="M1175" s="244">
        <v>384</v>
      </c>
      <c r="N1175" s="233"/>
      <c r="O1175" s="301"/>
      <c r="P1175" s="233"/>
      <c r="Q1175" s="228">
        <v>300</v>
      </c>
      <c r="R1175" s="228">
        <v>300</v>
      </c>
      <c r="S1175" s="228" t="s">
        <v>1747</v>
      </c>
      <c r="T1175" s="228">
        <v>1</v>
      </c>
      <c r="U1175" s="228" t="s">
        <v>296</v>
      </c>
      <c r="V1175" s="227">
        <v>2005</v>
      </c>
      <c r="W1175" s="233"/>
      <c r="X1175" s="233"/>
      <c r="Y1175" s="233"/>
      <c r="Z1175" s="233"/>
      <c r="AA1175" s="227"/>
      <c r="AB1175" s="233"/>
      <c r="AC1175" s="233"/>
      <c r="AD1175" s="233"/>
      <c r="AE1175" s="233"/>
      <c r="AF1175" s="233"/>
      <c r="AG1175" s="233"/>
      <c r="AH1175" s="150"/>
    </row>
    <row r="1176" spans="1:34" ht="25.7" customHeight="1">
      <c r="A1176" s="133"/>
      <c r="B1176" s="903"/>
      <c r="C1176" s="227" t="s">
        <v>700</v>
      </c>
      <c r="D1176" s="227"/>
      <c r="E1176" s="227" t="s">
        <v>23210</v>
      </c>
      <c r="F1176" s="227" t="s">
        <v>700</v>
      </c>
      <c r="G1176" s="227"/>
      <c r="H1176" s="227" t="s">
        <v>700</v>
      </c>
      <c r="I1176" s="228"/>
      <c r="J1176" s="228"/>
      <c r="K1176" s="228">
        <v>1714</v>
      </c>
      <c r="L1176" s="228">
        <v>590.25</v>
      </c>
      <c r="M1176" s="244">
        <v>590.25</v>
      </c>
      <c r="N1176" s="228"/>
      <c r="O1176" s="301"/>
      <c r="P1176" s="233"/>
      <c r="Q1176" s="228">
        <v>300</v>
      </c>
      <c r="R1176" s="228">
        <v>300</v>
      </c>
      <c r="S1176" s="228" t="s">
        <v>1747</v>
      </c>
      <c r="T1176" s="228">
        <v>1</v>
      </c>
      <c r="U1176" s="228" t="s">
        <v>296</v>
      </c>
      <c r="V1176" s="227">
        <v>2024</v>
      </c>
      <c r="W1176" s="233">
        <v>1000</v>
      </c>
      <c r="X1176" s="233"/>
      <c r="Y1176" s="233"/>
      <c r="Z1176" s="233"/>
      <c r="AA1176" s="228"/>
      <c r="AB1176" s="233"/>
      <c r="AC1176" s="233"/>
      <c r="AD1176" s="233"/>
      <c r="AE1176" s="233"/>
      <c r="AF1176" s="233"/>
      <c r="AG1176" s="233" t="s">
        <v>23211</v>
      </c>
      <c r="AH1176" s="150"/>
    </row>
    <row r="1177" spans="1:34" ht="25.7" customHeight="1">
      <c r="A1177" s="133"/>
      <c r="B1177" s="903"/>
      <c r="C1177" s="227" t="s">
        <v>700</v>
      </c>
      <c r="D1177" s="227"/>
      <c r="E1177" s="227" t="s">
        <v>4839</v>
      </c>
      <c r="F1177" s="227" t="s">
        <v>700</v>
      </c>
      <c r="G1177" s="227"/>
      <c r="H1177" s="227" t="s">
        <v>700</v>
      </c>
      <c r="I1177" s="228"/>
      <c r="J1177" s="228"/>
      <c r="K1177" s="228">
        <v>573</v>
      </c>
      <c r="L1177" s="228">
        <v>333</v>
      </c>
      <c r="M1177" s="244">
        <v>333</v>
      </c>
      <c r="N1177" s="228"/>
      <c r="O1177" s="301"/>
      <c r="P1177" s="233"/>
      <c r="Q1177" s="228">
        <v>300</v>
      </c>
      <c r="R1177" s="228">
        <v>300</v>
      </c>
      <c r="S1177" s="228" t="s">
        <v>1747</v>
      </c>
      <c r="T1177" s="244">
        <v>1</v>
      </c>
      <c r="U1177" s="244" t="s">
        <v>296</v>
      </c>
      <c r="V1177" s="227">
        <v>2003</v>
      </c>
      <c r="W1177" s="233"/>
      <c r="X1177" s="233"/>
      <c r="Y1177" s="233"/>
      <c r="Z1177" s="233"/>
      <c r="AA1177" s="228"/>
      <c r="AB1177" s="233"/>
      <c r="AC1177" s="233"/>
      <c r="AD1177" s="233"/>
      <c r="AE1177" s="233"/>
      <c r="AF1177" s="233"/>
      <c r="AG1177" s="233"/>
      <c r="AH1177" s="150"/>
    </row>
    <row r="1178" spans="1:34" ht="25.7" customHeight="1">
      <c r="A1178" s="133"/>
      <c r="B1178" s="903"/>
      <c r="C1178" s="227" t="s">
        <v>700</v>
      </c>
      <c r="D1178" s="227"/>
      <c r="E1178" s="227" t="s">
        <v>4840</v>
      </c>
      <c r="F1178" s="227" t="s">
        <v>700</v>
      </c>
      <c r="G1178" s="227"/>
      <c r="H1178" s="227" t="s">
        <v>700</v>
      </c>
      <c r="I1178" s="228"/>
      <c r="J1178" s="228"/>
      <c r="K1178" s="228">
        <v>854</v>
      </c>
      <c r="L1178" s="228">
        <v>374</v>
      </c>
      <c r="M1178" s="244">
        <v>374</v>
      </c>
      <c r="N1178" s="228"/>
      <c r="O1178" s="301"/>
      <c r="P1178" s="233"/>
      <c r="Q1178" s="228">
        <v>300</v>
      </c>
      <c r="R1178" s="228">
        <v>300</v>
      </c>
      <c r="S1178" s="228" t="s">
        <v>1747</v>
      </c>
      <c r="T1178" s="244">
        <v>1</v>
      </c>
      <c r="U1178" s="244" t="s">
        <v>296</v>
      </c>
      <c r="V1178" s="227">
        <v>2003</v>
      </c>
      <c r="W1178" s="233"/>
      <c r="X1178" s="233"/>
      <c r="Y1178" s="233"/>
      <c r="Z1178" s="233"/>
      <c r="AA1178" s="228"/>
      <c r="AB1178" s="233"/>
      <c r="AC1178" s="233"/>
      <c r="AD1178" s="233"/>
      <c r="AE1178" s="233"/>
      <c r="AF1178" s="233"/>
      <c r="AG1178" s="233"/>
      <c r="AH1178" s="150"/>
    </row>
    <row r="1179" spans="1:34" ht="25.7" customHeight="1">
      <c r="A1179" s="133"/>
      <c r="B1179" s="903"/>
      <c r="C1179" s="227" t="s">
        <v>700</v>
      </c>
      <c r="D1179" s="227"/>
      <c r="E1179" s="227" t="s">
        <v>4841</v>
      </c>
      <c r="F1179" s="227" t="s">
        <v>700</v>
      </c>
      <c r="G1179" s="227"/>
      <c r="H1179" s="227" t="s">
        <v>700</v>
      </c>
      <c r="I1179" s="228"/>
      <c r="J1179" s="228"/>
      <c r="K1179" s="228">
        <v>817</v>
      </c>
      <c r="L1179" s="228">
        <v>748</v>
      </c>
      <c r="M1179" s="244">
        <v>748</v>
      </c>
      <c r="N1179" s="228"/>
      <c r="O1179" s="301"/>
      <c r="P1179" s="233"/>
      <c r="Q1179" s="228">
        <v>600</v>
      </c>
      <c r="R1179" s="228">
        <v>600</v>
      </c>
      <c r="S1179" s="228" t="s">
        <v>1747</v>
      </c>
      <c r="T1179" s="244">
        <v>2</v>
      </c>
      <c r="U1179" s="244" t="s">
        <v>296</v>
      </c>
      <c r="V1179" s="227">
        <v>2001</v>
      </c>
      <c r="W1179" s="233"/>
      <c r="X1179" s="233"/>
      <c r="Y1179" s="233"/>
      <c r="Z1179" s="233"/>
      <c r="AA1179" s="228"/>
      <c r="AB1179" s="233"/>
      <c r="AC1179" s="233"/>
      <c r="AD1179" s="233"/>
      <c r="AE1179" s="233"/>
      <c r="AF1179" s="233"/>
      <c r="AG1179" s="233"/>
      <c r="AH1179" s="150"/>
    </row>
    <row r="1180" spans="1:34" ht="25.7" customHeight="1">
      <c r="A1180" s="133"/>
      <c r="B1180" s="903"/>
      <c r="C1180" s="227" t="s">
        <v>700</v>
      </c>
      <c r="D1180" s="227"/>
      <c r="E1180" s="227" t="s">
        <v>4842</v>
      </c>
      <c r="F1180" s="227" t="s">
        <v>700</v>
      </c>
      <c r="G1180" s="227"/>
      <c r="H1180" s="227" t="s">
        <v>700</v>
      </c>
      <c r="I1180" s="228"/>
      <c r="J1180" s="228"/>
      <c r="K1180" s="228">
        <v>1031</v>
      </c>
      <c r="L1180" s="228">
        <v>374</v>
      </c>
      <c r="M1180" s="244">
        <v>374</v>
      </c>
      <c r="N1180" s="228"/>
      <c r="O1180" s="301"/>
      <c r="P1180" s="233"/>
      <c r="Q1180" s="228">
        <v>300</v>
      </c>
      <c r="R1180" s="228">
        <v>300</v>
      </c>
      <c r="S1180" s="228" t="s">
        <v>1747</v>
      </c>
      <c r="T1180" s="244">
        <v>1</v>
      </c>
      <c r="U1180" s="244" t="s">
        <v>296</v>
      </c>
      <c r="V1180" s="227">
        <v>2003</v>
      </c>
      <c r="W1180" s="233"/>
      <c r="X1180" s="233"/>
      <c r="Y1180" s="233"/>
      <c r="Z1180" s="233"/>
      <c r="AA1180" s="228"/>
      <c r="AB1180" s="233"/>
      <c r="AC1180" s="233"/>
      <c r="AD1180" s="233"/>
      <c r="AE1180" s="233"/>
      <c r="AF1180" s="233"/>
      <c r="AG1180" s="233"/>
      <c r="AH1180" s="150"/>
    </row>
    <row r="1181" spans="1:34" ht="25.7" customHeight="1">
      <c r="A1181" s="133"/>
      <c r="B1181" s="903"/>
      <c r="C1181" s="227" t="s">
        <v>700</v>
      </c>
      <c r="D1181" s="227"/>
      <c r="E1181" s="227" t="s">
        <v>4843</v>
      </c>
      <c r="F1181" s="227" t="s">
        <v>700</v>
      </c>
      <c r="G1181" s="227"/>
      <c r="H1181" s="227" t="s">
        <v>700</v>
      </c>
      <c r="I1181" s="228"/>
      <c r="J1181" s="228"/>
      <c r="K1181" s="228">
        <v>702</v>
      </c>
      <c r="L1181" s="228">
        <v>374</v>
      </c>
      <c r="M1181" s="244">
        <v>374</v>
      </c>
      <c r="N1181" s="228"/>
      <c r="O1181" s="301"/>
      <c r="P1181" s="233"/>
      <c r="Q1181" s="228">
        <v>300</v>
      </c>
      <c r="R1181" s="228">
        <v>300</v>
      </c>
      <c r="S1181" s="228" t="s">
        <v>1747</v>
      </c>
      <c r="T1181" s="244">
        <v>1</v>
      </c>
      <c r="U1181" s="244" t="s">
        <v>296</v>
      </c>
      <c r="V1181" s="227">
        <v>2001</v>
      </c>
      <c r="W1181" s="233"/>
      <c r="X1181" s="233"/>
      <c r="Y1181" s="233"/>
      <c r="Z1181" s="233"/>
      <c r="AA1181" s="228"/>
      <c r="AB1181" s="233"/>
      <c r="AC1181" s="233"/>
      <c r="AD1181" s="233"/>
      <c r="AE1181" s="233"/>
      <c r="AF1181" s="233"/>
      <c r="AG1181" s="233"/>
      <c r="AH1181" s="150"/>
    </row>
    <row r="1182" spans="1:34" ht="25.7" customHeight="1">
      <c r="A1182" s="133"/>
      <c r="B1182" s="903"/>
      <c r="C1182" s="227" t="s">
        <v>700</v>
      </c>
      <c r="D1182" s="227"/>
      <c r="E1182" s="227" t="s">
        <v>4844</v>
      </c>
      <c r="F1182" s="227" t="s">
        <v>700</v>
      </c>
      <c r="G1182" s="227"/>
      <c r="H1182" s="227" t="s">
        <v>700</v>
      </c>
      <c r="I1182" s="228"/>
      <c r="J1182" s="228"/>
      <c r="K1182" s="228">
        <v>695</v>
      </c>
      <c r="L1182" s="228">
        <v>374</v>
      </c>
      <c r="M1182" s="244">
        <v>374</v>
      </c>
      <c r="N1182" s="228"/>
      <c r="O1182" s="301"/>
      <c r="P1182" s="233"/>
      <c r="Q1182" s="228">
        <v>300</v>
      </c>
      <c r="R1182" s="228">
        <v>300</v>
      </c>
      <c r="S1182" s="228" t="s">
        <v>1747</v>
      </c>
      <c r="T1182" s="244">
        <v>1</v>
      </c>
      <c r="U1182" s="244" t="s">
        <v>296</v>
      </c>
      <c r="V1182" s="227">
        <v>2001</v>
      </c>
      <c r="W1182" s="233"/>
      <c r="X1182" s="233"/>
      <c r="Y1182" s="233"/>
      <c r="Z1182" s="233"/>
      <c r="AA1182" s="228"/>
      <c r="AB1182" s="233"/>
      <c r="AC1182" s="233"/>
      <c r="AD1182" s="233"/>
      <c r="AE1182" s="233"/>
      <c r="AF1182" s="233"/>
      <c r="AG1182" s="233"/>
      <c r="AH1182" s="150"/>
    </row>
    <row r="1183" spans="1:34" ht="25.7" customHeight="1">
      <c r="A1183" s="133"/>
      <c r="B1183" s="903"/>
      <c r="C1183" s="241" t="s">
        <v>700</v>
      </c>
      <c r="D1183" s="241"/>
      <c r="E1183" s="243" t="s">
        <v>4845</v>
      </c>
      <c r="F1183" s="241" t="s">
        <v>700</v>
      </c>
      <c r="G1183" s="241"/>
      <c r="H1183" s="227" t="s">
        <v>700</v>
      </c>
      <c r="I1183" s="241"/>
      <c r="J1183" s="241"/>
      <c r="K1183" s="244">
        <v>545</v>
      </c>
      <c r="L1183" s="244">
        <v>300</v>
      </c>
      <c r="M1183" s="244">
        <v>300</v>
      </c>
      <c r="N1183" s="241"/>
      <c r="O1183" s="241"/>
      <c r="P1183" s="241"/>
      <c r="Q1183" s="228">
        <v>300</v>
      </c>
      <c r="R1183" s="228">
        <v>300</v>
      </c>
      <c r="S1183" s="228" t="s">
        <v>1747</v>
      </c>
      <c r="T1183" s="244">
        <v>1</v>
      </c>
      <c r="U1183" s="244" t="s">
        <v>296</v>
      </c>
      <c r="V1183" s="227">
        <v>2001</v>
      </c>
      <c r="W1183" s="233"/>
      <c r="X1183" s="233"/>
      <c r="Y1183" s="233"/>
      <c r="Z1183" s="233"/>
      <c r="AA1183" s="228"/>
      <c r="AB1183" s="233"/>
      <c r="AC1183" s="233"/>
      <c r="AD1183" s="233"/>
      <c r="AE1183" s="233"/>
      <c r="AF1183" s="233"/>
      <c r="AG1183" s="244"/>
      <c r="AH1183" s="150"/>
    </row>
    <row r="1184" spans="1:34" ht="25.7" customHeight="1">
      <c r="A1184" s="133"/>
      <c r="B1184" s="903"/>
      <c r="C1184" s="241" t="s">
        <v>700</v>
      </c>
      <c r="D1184" s="241"/>
      <c r="E1184" s="243" t="s">
        <v>4846</v>
      </c>
      <c r="F1184" s="241" t="s">
        <v>700</v>
      </c>
      <c r="G1184" s="241"/>
      <c r="H1184" s="227" t="s">
        <v>700</v>
      </c>
      <c r="I1184" s="241"/>
      <c r="J1184" s="241"/>
      <c r="K1184" s="244">
        <v>1983</v>
      </c>
      <c r="L1184" s="244">
        <v>374</v>
      </c>
      <c r="M1184" s="244">
        <v>374</v>
      </c>
      <c r="N1184" s="241"/>
      <c r="O1184" s="241"/>
      <c r="P1184" s="241"/>
      <c r="Q1184" s="228">
        <v>300</v>
      </c>
      <c r="R1184" s="228">
        <v>300</v>
      </c>
      <c r="S1184" s="228" t="s">
        <v>1747</v>
      </c>
      <c r="T1184" s="244">
        <v>1</v>
      </c>
      <c r="U1184" s="244" t="s">
        <v>296</v>
      </c>
      <c r="V1184" s="227">
        <v>2002</v>
      </c>
      <c r="W1184" s="233"/>
      <c r="X1184" s="233"/>
      <c r="Y1184" s="233"/>
      <c r="Z1184" s="233"/>
      <c r="AA1184" s="228"/>
      <c r="AB1184" s="233"/>
      <c r="AC1184" s="233"/>
      <c r="AD1184" s="233"/>
      <c r="AE1184" s="233"/>
      <c r="AF1184" s="233"/>
      <c r="AG1184" s="244"/>
      <c r="AH1184" s="150"/>
    </row>
    <row r="1185" spans="1:34" ht="25.7" customHeight="1">
      <c r="A1185" s="133"/>
      <c r="B1185" s="903"/>
      <c r="C1185" s="241" t="s">
        <v>700</v>
      </c>
      <c r="D1185" s="241"/>
      <c r="E1185" s="243" t="s">
        <v>4847</v>
      </c>
      <c r="F1185" s="241" t="s">
        <v>700</v>
      </c>
      <c r="G1185" s="241"/>
      <c r="H1185" s="227" t="s">
        <v>700</v>
      </c>
      <c r="I1185" s="241"/>
      <c r="J1185" s="241"/>
      <c r="K1185" s="244">
        <v>2965</v>
      </c>
      <c r="L1185" s="244">
        <v>374</v>
      </c>
      <c r="M1185" s="244">
        <v>374</v>
      </c>
      <c r="N1185" s="241"/>
      <c r="O1185" s="241"/>
      <c r="P1185" s="241"/>
      <c r="Q1185" s="228">
        <v>300</v>
      </c>
      <c r="R1185" s="228">
        <v>300</v>
      </c>
      <c r="S1185" s="228" t="s">
        <v>1747</v>
      </c>
      <c r="T1185" s="244">
        <v>1</v>
      </c>
      <c r="U1185" s="244" t="s">
        <v>296</v>
      </c>
      <c r="V1185" s="227">
        <v>2002</v>
      </c>
      <c r="W1185" s="233"/>
      <c r="X1185" s="233"/>
      <c r="Y1185" s="233"/>
      <c r="Z1185" s="233"/>
      <c r="AA1185" s="228"/>
      <c r="AB1185" s="233"/>
      <c r="AC1185" s="233"/>
      <c r="AD1185" s="233"/>
      <c r="AE1185" s="233"/>
      <c r="AF1185" s="233"/>
      <c r="AG1185" s="244"/>
      <c r="AH1185" s="150"/>
    </row>
    <row r="1186" spans="1:34" ht="25.7" customHeight="1">
      <c r="A1186" s="133"/>
      <c r="B1186" s="903"/>
      <c r="C1186" s="241" t="s">
        <v>700</v>
      </c>
      <c r="D1186" s="241"/>
      <c r="E1186" s="243" t="s">
        <v>4848</v>
      </c>
      <c r="F1186" s="241" t="s">
        <v>700</v>
      </c>
      <c r="G1186" s="241"/>
      <c r="H1186" s="227" t="s">
        <v>700</v>
      </c>
      <c r="I1186" s="241"/>
      <c r="J1186" s="241"/>
      <c r="K1186" s="244">
        <v>1162.7</v>
      </c>
      <c r="L1186" s="244">
        <v>508</v>
      </c>
      <c r="M1186" s="244">
        <v>508</v>
      </c>
      <c r="N1186" s="241"/>
      <c r="O1186" s="241"/>
      <c r="P1186" s="241"/>
      <c r="Q1186" s="228">
        <v>300</v>
      </c>
      <c r="R1186" s="228">
        <v>300</v>
      </c>
      <c r="S1186" s="228" t="s">
        <v>1747</v>
      </c>
      <c r="T1186" s="244">
        <v>1</v>
      </c>
      <c r="U1186" s="244" t="s">
        <v>296</v>
      </c>
      <c r="V1186" s="227">
        <v>2006</v>
      </c>
      <c r="W1186" s="233"/>
      <c r="X1186" s="233"/>
      <c r="Y1186" s="233"/>
      <c r="Z1186" s="233"/>
      <c r="AA1186" s="228"/>
      <c r="AB1186" s="233"/>
      <c r="AC1186" s="233"/>
      <c r="AD1186" s="233"/>
      <c r="AE1186" s="233"/>
      <c r="AF1186" s="233"/>
      <c r="AG1186" s="244"/>
      <c r="AH1186" s="150"/>
    </row>
    <row r="1187" spans="1:34" ht="25.7" customHeight="1">
      <c r="A1187" s="133"/>
      <c r="B1187" s="903"/>
      <c r="C1187" s="227" t="s">
        <v>700</v>
      </c>
      <c r="D1187" s="227"/>
      <c r="E1187" s="227" t="s">
        <v>4849</v>
      </c>
      <c r="F1187" s="227" t="s">
        <v>700</v>
      </c>
      <c r="G1187" s="227"/>
      <c r="H1187" s="227" t="s">
        <v>700</v>
      </c>
      <c r="I1187" s="400"/>
      <c r="J1187" s="233"/>
      <c r="K1187" s="228">
        <v>1596</v>
      </c>
      <c r="L1187" s="228">
        <v>559.83000000000004</v>
      </c>
      <c r="M1187" s="244">
        <v>559.83000000000004</v>
      </c>
      <c r="N1187" s="233"/>
      <c r="O1187" s="301"/>
      <c r="P1187" s="233"/>
      <c r="Q1187" s="228">
        <v>300</v>
      </c>
      <c r="R1187" s="228">
        <v>300</v>
      </c>
      <c r="S1187" s="228" t="s">
        <v>1747</v>
      </c>
      <c r="T1187" s="228">
        <v>1</v>
      </c>
      <c r="U1187" s="228" t="s">
        <v>296</v>
      </c>
      <c r="V1187" s="227">
        <v>2024</v>
      </c>
      <c r="W1187" s="233">
        <v>1000</v>
      </c>
      <c r="X1187" s="233"/>
      <c r="Y1187" s="233"/>
      <c r="Z1187" s="233"/>
      <c r="AA1187" s="227"/>
      <c r="AB1187" s="233"/>
      <c r="AC1187" s="233"/>
      <c r="AD1187" s="233"/>
      <c r="AE1187" s="233"/>
      <c r="AF1187" s="233"/>
      <c r="AG1187" s="233" t="s">
        <v>23211</v>
      </c>
      <c r="AH1187" s="150"/>
    </row>
    <row r="1188" spans="1:34" ht="25.7" customHeight="1">
      <c r="A1188" s="133"/>
      <c r="B1188" s="903"/>
      <c r="C1188" s="227" t="s">
        <v>700</v>
      </c>
      <c r="D1188" s="227"/>
      <c r="E1188" s="227" t="s">
        <v>4850</v>
      </c>
      <c r="F1188" s="227" t="s">
        <v>700</v>
      </c>
      <c r="G1188" s="227"/>
      <c r="H1188" s="227" t="s">
        <v>700</v>
      </c>
      <c r="I1188" s="400"/>
      <c r="J1188" s="233"/>
      <c r="K1188" s="228">
        <v>5639</v>
      </c>
      <c r="L1188" s="228">
        <v>374</v>
      </c>
      <c r="M1188" s="244">
        <v>374</v>
      </c>
      <c r="N1188" s="233"/>
      <c r="O1188" s="301"/>
      <c r="P1188" s="233"/>
      <c r="Q1188" s="228">
        <v>300</v>
      </c>
      <c r="R1188" s="228">
        <v>300</v>
      </c>
      <c r="S1188" s="228" t="s">
        <v>1747</v>
      </c>
      <c r="T1188" s="228">
        <v>1</v>
      </c>
      <c r="U1188" s="228" t="s">
        <v>296</v>
      </c>
      <c r="V1188" s="227">
        <v>2001</v>
      </c>
      <c r="W1188" s="233"/>
      <c r="X1188" s="233"/>
      <c r="Y1188" s="233"/>
      <c r="Z1188" s="233"/>
      <c r="AA1188" s="227"/>
      <c r="AB1188" s="233"/>
      <c r="AC1188" s="233"/>
      <c r="AD1188" s="233"/>
      <c r="AE1188" s="233"/>
      <c r="AF1188" s="233"/>
      <c r="AG1188" s="233"/>
      <c r="AH1188" s="150"/>
    </row>
    <row r="1189" spans="1:34" ht="25.7" customHeight="1">
      <c r="A1189" s="133"/>
      <c r="B1189" s="903"/>
      <c r="C1189" s="227" t="s">
        <v>700</v>
      </c>
      <c r="D1189" s="227"/>
      <c r="E1189" s="227" t="s">
        <v>4851</v>
      </c>
      <c r="F1189" s="227" t="s">
        <v>700</v>
      </c>
      <c r="G1189" s="227"/>
      <c r="H1189" s="227" t="s">
        <v>700</v>
      </c>
      <c r="I1189" s="400"/>
      <c r="J1189" s="233"/>
      <c r="K1189" s="228">
        <v>503</v>
      </c>
      <c r="L1189" s="228">
        <v>374</v>
      </c>
      <c r="M1189" s="244">
        <v>374</v>
      </c>
      <c r="N1189" s="233"/>
      <c r="O1189" s="301"/>
      <c r="P1189" s="233"/>
      <c r="Q1189" s="228">
        <v>300</v>
      </c>
      <c r="R1189" s="228">
        <v>300</v>
      </c>
      <c r="S1189" s="228" t="s">
        <v>1747</v>
      </c>
      <c r="T1189" s="228">
        <v>1</v>
      </c>
      <c r="U1189" s="228" t="s">
        <v>296</v>
      </c>
      <c r="V1189" s="227">
        <v>2002</v>
      </c>
      <c r="W1189" s="233"/>
      <c r="X1189" s="233"/>
      <c r="Y1189" s="233"/>
      <c r="Z1189" s="233"/>
      <c r="AA1189" s="227"/>
      <c r="AB1189" s="233"/>
      <c r="AC1189" s="233"/>
      <c r="AD1189" s="233"/>
      <c r="AE1189" s="233"/>
      <c r="AF1189" s="233"/>
      <c r="AG1189" s="233"/>
      <c r="AH1189" s="150"/>
    </row>
    <row r="1190" spans="1:34" ht="25.7" customHeight="1">
      <c r="A1190" s="133"/>
      <c r="B1190" s="903"/>
      <c r="C1190" s="227" t="s">
        <v>700</v>
      </c>
      <c r="D1190" s="227"/>
      <c r="E1190" s="227" t="s">
        <v>12054</v>
      </c>
      <c r="F1190" s="227" t="s">
        <v>700</v>
      </c>
      <c r="G1190" s="227"/>
      <c r="H1190" s="227" t="s">
        <v>700</v>
      </c>
      <c r="I1190" s="228"/>
      <c r="J1190" s="228"/>
      <c r="K1190" s="228">
        <v>1080</v>
      </c>
      <c r="L1190" s="228">
        <v>475</v>
      </c>
      <c r="M1190" s="244">
        <v>475</v>
      </c>
      <c r="N1190" s="228"/>
      <c r="O1190" s="228"/>
      <c r="P1190" s="228"/>
      <c r="Q1190" s="228">
        <v>374</v>
      </c>
      <c r="R1190" s="228">
        <v>374</v>
      </c>
      <c r="S1190" s="228" t="s">
        <v>4720</v>
      </c>
      <c r="T1190" s="228">
        <v>1</v>
      </c>
      <c r="U1190" s="228" t="s">
        <v>296</v>
      </c>
      <c r="V1190" s="227">
        <v>2109</v>
      </c>
      <c r="W1190" s="227"/>
      <c r="X1190" s="228"/>
      <c r="Y1190" s="233"/>
      <c r="Z1190" s="233"/>
      <c r="AA1190" s="228"/>
      <c r="AB1190" s="233"/>
      <c r="AC1190" s="233"/>
      <c r="AD1190" s="233"/>
      <c r="AE1190" s="233"/>
      <c r="AF1190" s="233"/>
      <c r="AG1190" s="233"/>
      <c r="AH1190" s="150"/>
    </row>
    <row r="1191" spans="1:34" ht="25.7" customHeight="1">
      <c r="A1191" s="133"/>
      <c r="B1191" s="903"/>
      <c r="C1191" s="227" t="s">
        <v>700</v>
      </c>
      <c r="D1191" s="227"/>
      <c r="E1191" s="227" t="s">
        <v>4852</v>
      </c>
      <c r="F1191" s="227" t="s">
        <v>700</v>
      </c>
      <c r="G1191" s="227"/>
      <c r="H1191" s="227" t="s">
        <v>700</v>
      </c>
      <c r="I1191" s="400"/>
      <c r="J1191" s="233"/>
      <c r="K1191" s="228">
        <v>1182</v>
      </c>
      <c r="L1191" s="228">
        <v>374</v>
      </c>
      <c r="M1191" s="244">
        <v>374</v>
      </c>
      <c r="N1191" s="233"/>
      <c r="O1191" s="301"/>
      <c r="P1191" s="233"/>
      <c r="Q1191" s="228">
        <v>300</v>
      </c>
      <c r="R1191" s="228">
        <v>300</v>
      </c>
      <c r="S1191" s="228" t="s">
        <v>1747</v>
      </c>
      <c r="T1191" s="228">
        <v>1</v>
      </c>
      <c r="U1191" s="228" t="s">
        <v>296</v>
      </c>
      <c r="V1191" s="227">
        <v>2002</v>
      </c>
      <c r="W1191" s="233"/>
      <c r="X1191" s="233"/>
      <c r="Y1191" s="233"/>
      <c r="Z1191" s="233"/>
      <c r="AA1191" s="227"/>
      <c r="AB1191" s="233"/>
      <c r="AC1191" s="233"/>
      <c r="AD1191" s="233"/>
      <c r="AE1191" s="233"/>
      <c r="AF1191" s="233"/>
      <c r="AG1191" s="233"/>
      <c r="AH1191" s="150"/>
    </row>
    <row r="1192" spans="1:34" ht="25.7" customHeight="1">
      <c r="A1192" s="133"/>
      <c r="B1192" s="903"/>
      <c r="C1192" s="227" t="s">
        <v>4583</v>
      </c>
      <c r="D1192" s="227"/>
      <c r="E1192" s="227" t="s">
        <v>12055</v>
      </c>
      <c r="F1192" s="227" t="s">
        <v>4583</v>
      </c>
      <c r="G1192" s="227"/>
      <c r="H1192" s="227" t="s">
        <v>4583</v>
      </c>
      <c r="I1192" s="400"/>
      <c r="J1192" s="233"/>
      <c r="K1192" s="228">
        <v>1762</v>
      </c>
      <c r="L1192" s="228">
        <v>515.23</v>
      </c>
      <c r="M1192" s="244">
        <v>514.29</v>
      </c>
      <c r="N1192" s="233"/>
      <c r="O1192" s="301"/>
      <c r="P1192" s="233"/>
      <c r="Q1192" s="228">
        <v>497</v>
      </c>
      <c r="R1192" s="228">
        <v>497</v>
      </c>
      <c r="S1192" s="228" t="s">
        <v>1451</v>
      </c>
      <c r="T1192" s="228">
        <v>1</v>
      </c>
      <c r="U1192" s="228" t="s">
        <v>296</v>
      </c>
      <c r="V1192" s="227">
        <v>2017</v>
      </c>
      <c r="W1192" s="233"/>
      <c r="X1192" s="233"/>
      <c r="Y1192" s="233"/>
      <c r="Z1192" s="233"/>
      <c r="AA1192" s="227"/>
      <c r="AB1192" s="233"/>
      <c r="AC1192" s="233"/>
      <c r="AD1192" s="233"/>
      <c r="AE1192" s="233"/>
      <c r="AF1192" s="233"/>
      <c r="AG1192" s="233"/>
      <c r="AH1192" s="150"/>
    </row>
    <row r="1193" spans="1:34" ht="25.7" customHeight="1">
      <c r="A1193" s="133"/>
      <c r="B1193" s="903"/>
      <c r="C1193" s="227" t="s">
        <v>4583</v>
      </c>
      <c r="D1193" s="227"/>
      <c r="E1193" s="227" t="s">
        <v>4853</v>
      </c>
      <c r="F1193" s="227" t="s">
        <v>4583</v>
      </c>
      <c r="G1193" s="227" t="s">
        <v>4583</v>
      </c>
      <c r="H1193" s="227" t="s">
        <v>4583</v>
      </c>
      <c r="I1193" s="400"/>
      <c r="J1193" s="233"/>
      <c r="K1193" s="228">
        <v>55743</v>
      </c>
      <c r="L1193" s="228">
        <v>854.72</v>
      </c>
      <c r="M1193" s="244">
        <v>854.72</v>
      </c>
      <c r="N1193" s="233"/>
      <c r="O1193" s="301"/>
      <c r="P1193" s="233"/>
      <c r="Q1193" s="228">
        <v>854.72</v>
      </c>
      <c r="R1193" s="228">
        <v>854.72</v>
      </c>
      <c r="S1193" s="228" t="s">
        <v>1451</v>
      </c>
      <c r="T1193" s="228">
        <v>2</v>
      </c>
      <c r="U1193" s="228" t="s">
        <v>296</v>
      </c>
      <c r="V1193" s="227">
        <v>2006</v>
      </c>
      <c r="W1193" s="233"/>
      <c r="X1193" s="233"/>
      <c r="Y1193" s="233"/>
      <c r="Z1193" s="233"/>
      <c r="AA1193" s="227"/>
      <c r="AB1193" s="233"/>
      <c r="AC1193" s="233"/>
      <c r="AD1193" s="233"/>
      <c r="AE1193" s="233"/>
      <c r="AF1193" s="233"/>
      <c r="AG1193" s="233"/>
      <c r="AH1193" s="150"/>
    </row>
    <row r="1194" spans="1:34" ht="25.7" customHeight="1">
      <c r="A1194" s="133"/>
      <c r="B1194" s="903"/>
      <c r="C1194" s="227" t="s">
        <v>4583</v>
      </c>
      <c r="D1194" s="227"/>
      <c r="E1194" s="227" t="s">
        <v>4854</v>
      </c>
      <c r="F1194" s="227" t="s">
        <v>4583</v>
      </c>
      <c r="G1194" s="227" t="s">
        <v>4583</v>
      </c>
      <c r="H1194" s="227" t="s">
        <v>4583</v>
      </c>
      <c r="I1194" s="400"/>
      <c r="J1194" s="233"/>
      <c r="K1194" s="228">
        <v>4475</v>
      </c>
      <c r="L1194" s="228">
        <v>546</v>
      </c>
      <c r="M1194" s="244">
        <v>523</v>
      </c>
      <c r="N1194" s="233"/>
      <c r="O1194" s="301"/>
      <c r="P1194" s="233"/>
      <c r="Q1194" s="228">
        <v>523</v>
      </c>
      <c r="R1194" s="228">
        <v>523</v>
      </c>
      <c r="S1194" s="228" t="s">
        <v>1451</v>
      </c>
      <c r="T1194" s="228">
        <v>1</v>
      </c>
      <c r="U1194" s="228" t="s">
        <v>296</v>
      </c>
      <c r="V1194" s="227">
        <v>2005</v>
      </c>
      <c r="W1194" s="233"/>
      <c r="X1194" s="233"/>
      <c r="Y1194" s="233"/>
      <c r="Z1194" s="233"/>
      <c r="AA1194" s="227"/>
      <c r="AB1194" s="233"/>
      <c r="AC1194" s="233"/>
      <c r="AD1194" s="233"/>
      <c r="AE1194" s="233"/>
      <c r="AF1194" s="233"/>
      <c r="AG1194" s="233"/>
      <c r="AH1194" s="150"/>
    </row>
    <row r="1195" spans="1:34" ht="25.7" customHeight="1">
      <c r="A1195" s="133"/>
      <c r="B1195" s="903"/>
      <c r="C1195" s="227" t="s">
        <v>4583</v>
      </c>
      <c r="D1195" s="227"/>
      <c r="E1195" s="227" t="s">
        <v>4855</v>
      </c>
      <c r="F1195" s="227" t="s">
        <v>4583</v>
      </c>
      <c r="G1195" s="227"/>
      <c r="H1195" s="227" t="s">
        <v>4583</v>
      </c>
      <c r="I1195" s="400"/>
      <c r="J1195" s="233"/>
      <c r="K1195" s="228">
        <v>8075</v>
      </c>
      <c r="L1195" s="228">
        <v>492.5</v>
      </c>
      <c r="M1195" s="244">
        <v>474.9</v>
      </c>
      <c r="N1195" s="233"/>
      <c r="O1195" s="301"/>
      <c r="P1195" s="233"/>
      <c r="Q1195" s="228">
        <v>475</v>
      </c>
      <c r="R1195" s="228">
        <v>475</v>
      </c>
      <c r="S1195" s="228" t="s">
        <v>1451</v>
      </c>
      <c r="T1195" s="228">
        <v>1</v>
      </c>
      <c r="U1195" s="228" t="s">
        <v>296</v>
      </c>
      <c r="V1195" s="227">
        <v>2012</v>
      </c>
      <c r="W1195" s="233"/>
      <c r="X1195" s="233"/>
      <c r="Y1195" s="233"/>
      <c r="Z1195" s="233"/>
      <c r="AA1195" s="227"/>
      <c r="AB1195" s="233"/>
      <c r="AC1195" s="233"/>
      <c r="AD1195" s="233"/>
      <c r="AE1195" s="233"/>
      <c r="AF1195" s="233"/>
      <c r="AG1195" s="233"/>
      <c r="AH1195" s="150"/>
    </row>
    <row r="1196" spans="1:34" ht="25.7" customHeight="1">
      <c r="A1196" s="133"/>
      <c r="B1196" s="903"/>
      <c r="C1196" s="227" t="s">
        <v>4583</v>
      </c>
      <c r="D1196" s="227"/>
      <c r="E1196" s="227" t="s">
        <v>1520</v>
      </c>
      <c r="F1196" s="227" t="s">
        <v>4583</v>
      </c>
      <c r="G1196" s="227"/>
      <c r="H1196" s="227" t="s">
        <v>4583</v>
      </c>
      <c r="I1196" s="400"/>
      <c r="J1196" s="233"/>
      <c r="K1196" s="228">
        <v>4040</v>
      </c>
      <c r="L1196" s="228">
        <v>484.8</v>
      </c>
      <c r="M1196" s="244">
        <v>484</v>
      </c>
      <c r="N1196" s="233"/>
      <c r="O1196" s="301"/>
      <c r="P1196" s="233"/>
      <c r="Q1196" s="228">
        <v>484</v>
      </c>
      <c r="R1196" s="228">
        <v>484</v>
      </c>
      <c r="S1196" s="228" t="s">
        <v>1451</v>
      </c>
      <c r="T1196" s="228">
        <v>1</v>
      </c>
      <c r="U1196" s="228" t="s">
        <v>296</v>
      </c>
      <c r="V1196" s="227">
        <v>2015</v>
      </c>
      <c r="W1196" s="233"/>
      <c r="X1196" s="233"/>
      <c r="Y1196" s="233"/>
      <c r="Z1196" s="233"/>
      <c r="AA1196" s="227"/>
      <c r="AB1196" s="233"/>
      <c r="AC1196" s="233"/>
      <c r="AD1196" s="233"/>
      <c r="AE1196" s="233"/>
      <c r="AF1196" s="233"/>
      <c r="AG1196" s="233"/>
      <c r="AH1196" s="150"/>
    </row>
    <row r="1197" spans="1:34" ht="25.7" customHeight="1">
      <c r="A1197" s="133"/>
      <c r="B1197" s="903"/>
      <c r="C1197" s="227" t="s">
        <v>4583</v>
      </c>
      <c r="D1197" s="227"/>
      <c r="E1197" s="227" t="s">
        <v>4856</v>
      </c>
      <c r="F1197" s="227" t="s">
        <v>4583</v>
      </c>
      <c r="G1197" s="227"/>
      <c r="H1197" s="227" t="s">
        <v>4583</v>
      </c>
      <c r="I1197" s="400"/>
      <c r="J1197" s="233"/>
      <c r="K1197" s="228">
        <v>26135</v>
      </c>
      <c r="L1197" s="228">
        <v>1192</v>
      </c>
      <c r="M1197" s="244">
        <v>1192</v>
      </c>
      <c r="N1197" s="233"/>
      <c r="O1197" s="301"/>
      <c r="P1197" s="233"/>
      <c r="Q1197" s="228">
        <v>987.6</v>
      </c>
      <c r="R1197" s="228">
        <v>987.6</v>
      </c>
      <c r="S1197" s="228" t="s">
        <v>1451</v>
      </c>
      <c r="T1197" s="228">
        <v>2</v>
      </c>
      <c r="U1197" s="228" t="s">
        <v>296</v>
      </c>
      <c r="V1197" s="227">
        <v>2012</v>
      </c>
      <c r="W1197" s="233"/>
      <c r="X1197" s="233"/>
      <c r="Y1197" s="233"/>
      <c r="Z1197" s="233"/>
      <c r="AA1197" s="227"/>
      <c r="AB1197" s="233"/>
      <c r="AC1197" s="233"/>
      <c r="AD1197" s="233"/>
      <c r="AE1197" s="233"/>
      <c r="AF1197" s="233"/>
      <c r="AG1197" s="233"/>
      <c r="AH1197" s="150"/>
    </row>
    <row r="1198" spans="1:34" ht="25.7" customHeight="1">
      <c r="A1198" s="133"/>
      <c r="B1198" s="903"/>
      <c r="C1198" s="227" t="s">
        <v>4583</v>
      </c>
      <c r="D1198" s="227"/>
      <c r="E1198" s="227" t="s">
        <v>5720</v>
      </c>
      <c r="F1198" s="227" t="s">
        <v>4583</v>
      </c>
      <c r="G1198" s="227"/>
      <c r="H1198" s="227" t="s">
        <v>4583</v>
      </c>
      <c r="I1198" s="400"/>
      <c r="J1198" s="233"/>
      <c r="K1198" s="228">
        <v>13611</v>
      </c>
      <c r="L1198" s="228">
        <v>478.45</v>
      </c>
      <c r="M1198" s="244">
        <v>470.37</v>
      </c>
      <c r="N1198" s="233"/>
      <c r="O1198" s="301"/>
      <c r="P1198" s="233"/>
      <c r="Q1198" s="228">
        <v>412.16</v>
      </c>
      <c r="R1198" s="228">
        <v>412.16</v>
      </c>
      <c r="S1198" s="228" t="s">
        <v>1451</v>
      </c>
      <c r="T1198" s="228">
        <v>1</v>
      </c>
      <c r="U1198" s="228" t="s">
        <v>296</v>
      </c>
      <c r="V1198" s="227">
        <v>2021</v>
      </c>
      <c r="W1198" s="233"/>
      <c r="X1198" s="233"/>
      <c r="Y1198" s="233"/>
      <c r="Z1198" s="233"/>
      <c r="AA1198" s="227"/>
      <c r="AB1198" s="233"/>
      <c r="AC1198" s="233"/>
      <c r="AD1198" s="233"/>
      <c r="AE1198" s="233"/>
      <c r="AF1198" s="233"/>
      <c r="AG1198" s="233"/>
      <c r="AH1198" s="150"/>
    </row>
    <row r="1199" spans="1:34" ht="25.7" customHeight="1">
      <c r="A1199" s="133"/>
      <c r="B1199" s="200"/>
      <c r="C1199" s="227" t="s">
        <v>4583</v>
      </c>
      <c r="D1199" s="227"/>
      <c r="E1199" s="227" t="s">
        <v>13069</v>
      </c>
      <c r="F1199" s="227" t="s">
        <v>4583</v>
      </c>
      <c r="G1199" s="227"/>
      <c r="H1199" s="227" t="s">
        <v>4583</v>
      </c>
      <c r="I1199" s="400"/>
      <c r="J1199" s="233"/>
      <c r="K1199" s="228">
        <v>3881</v>
      </c>
      <c r="L1199" s="228">
        <v>603.11</v>
      </c>
      <c r="M1199" s="244">
        <v>603.11</v>
      </c>
      <c r="N1199" s="233"/>
      <c r="O1199" s="301"/>
      <c r="P1199" s="233"/>
      <c r="Q1199" s="228">
        <v>987.6</v>
      </c>
      <c r="R1199" s="228">
        <v>476.55</v>
      </c>
      <c r="S1199" s="228" t="s">
        <v>1451</v>
      </c>
      <c r="T1199" s="228">
        <v>1</v>
      </c>
      <c r="U1199" s="228" t="s">
        <v>296</v>
      </c>
      <c r="V1199" s="227">
        <v>2021</v>
      </c>
      <c r="W1199" s="233"/>
      <c r="X1199" s="233"/>
      <c r="Y1199" s="233"/>
      <c r="Z1199" s="233"/>
      <c r="AA1199" s="227"/>
      <c r="AB1199" s="233"/>
      <c r="AC1199" s="233"/>
      <c r="AD1199" s="233"/>
      <c r="AE1199" s="233"/>
      <c r="AF1199" s="233"/>
      <c r="AG1199" s="233"/>
      <c r="AH1199" s="150"/>
    </row>
    <row r="1200" spans="1:34" ht="25.7" customHeight="1">
      <c r="A1200" s="133"/>
      <c r="B1200" s="903"/>
      <c r="C1200" s="227" t="s">
        <v>4507</v>
      </c>
      <c r="D1200" s="227"/>
      <c r="E1200" s="227" t="s">
        <v>4857</v>
      </c>
      <c r="F1200" s="227" t="s">
        <v>4507</v>
      </c>
      <c r="G1200" s="227" t="s">
        <v>4507</v>
      </c>
      <c r="H1200" s="227" t="s">
        <v>4507</v>
      </c>
      <c r="I1200" s="400" t="s">
        <v>4507</v>
      </c>
      <c r="J1200" s="233"/>
      <c r="K1200" s="228">
        <v>597</v>
      </c>
      <c r="L1200" s="228">
        <v>399</v>
      </c>
      <c r="M1200" s="244">
        <v>399</v>
      </c>
      <c r="N1200" s="233"/>
      <c r="O1200" s="301"/>
      <c r="P1200" s="233"/>
      <c r="Q1200" s="228">
        <v>374</v>
      </c>
      <c r="R1200" s="228">
        <v>374</v>
      </c>
      <c r="S1200" s="228" t="s">
        <v>295</v>
      </c>
      <c r="T1200" s="228">
        <v>1</v>
      </c>
      <c r="U1200" s="228" t="s">
        <v>296</v>
      </c>
      <c r="V1200" s="227">
        <v>2011</v>
      </c>
      <c r="W1200" s="233"/>
      <c r="X1200" s="233"/>
      <c r="Y1200" s="233"/>
      <c r="Z1200" s="233"/>
      <c r="AA1200" s="227"/>
      <c r="AB1200" s="233"/>
      <c r="AC1200" s="233"/>
      <c r="AD1200" s="233"/>
      <c r="AE1200" s="233"/>
      <c r="AF1200" s="233"/>
      <c r="AG1200" s="233"/>
      <c r="AH1200" s="150"/>
    </row>
    <row r="1201" spans="1:34" ht="25.7" customHeight="1">
      <c r="A1201" s="133"/>
      <c r="B1201" s="903"/>
      <c r="C1201" s="227" t="s">
        <v>4507</v>
      </c>
      <c r="D1201" s="227"/>
      <c r="E1201" s="227" t="s">
        <v>4858</v>
      </c>
      <c r="F1201" s="227" t="s">
        <v>4507</v>
      </c>
      <c r="G1201" s="227" t="s">
        <v>4507</v>
      </c>
      <c r="H1201" s="227" t="s">
        <v>4507</v>
      </c>
      <c r="I1201" s="400" t="s">
        <v>4507</v>
      </c>
      <c r="J1201" s="233"/>
      <c r="K1201" s="228">
        <v>2643</v>
      </c>
      <c r="L1201" s="228">
        <v>499</v>
      </c>
      <c r="M1201" s="244">
        <v>499</v>
      </c>
      <c r="N1201" s="233"/>
      <c r="O1201" s="301"/>
      <c r="P1201" s="233"/>
      <c r="Q1201" s="228">
        <v>374</v>
      </c>
      <c r="R1201" s="228">
        <v>374</v>
      </c>
      <c r="S1201" s="228" t="s">
        <v>295</v>
      </c>
      <c r="T1201" s="228">
        <v>2</v>
      </c>
      <c r="U1201" s="228" t="s">
        <v>296</v>
      </c>
      <c r="V1201" s="227">
        <v>2006</v>
      </c>
      <c r="W1201" s="233"/>
      <c r="X1201" s="233"/>
      <c r="Y1201" s="233"/>
      <c r="Z1201" s="233"/>
      <c r="AA1201" s="227"/>
      <c r="AB1201" s="233"/>
      <c r="AC1201" s="233"/>
      <c r="AD1201" s="233"/>
      <c r="AE1201" s="233"/>
      <c r="AF1201" s="233"/>
      <c r="AG1201" s="233" t="s">
        <v>4859</v>
      </c>
      <c r="AH1201" s="150"/>
    </row>
    <row r="1202" spans="1:34" ht="25.7" customHeight="1">
      <c r="A1202" s="133"/>
      <c r="B1202" s="903"/>
      <c r="C1202" s="227" t="s">
        <v>4507</v>
      </c>
      <c r="D1202" s="227"/>
      <c r="E1202" s="227" t="s">
        <v>4860</v>
      </c>
      <c r="F1202" s="227" t="s">
        <v>4507</v>
      </c>
      <c r="G1202" s="227" t="s">
        <v>4507</v>
      </c>
      <c r="H1202" s="227" t="s">
        <v>4507</v>
      </c>
      <c r="I1202" s="400" t="s">
        <v>4507</v>
      </c>
      <c r="J1202" s="233"/>
      <c r="K1202" s="228">
        <v>2650</v>
      </c>
      <c r="L1202" s="228">
        <v>497</v>
      </c>
      <c r="M1202" s="244">
        <v>497</v>
      </c>
      <c r="N1202" s="233"/>
      <c r="O1202" s="301"/>
      <c r="P1202" s="233"/>
      <c r="Q1202" s="228">
        <v>429</v>
      </c>
      <c r="R1202" s="228">
        <v>429</v>
      </c>
      <c r="S1202" s="228" t="s">
        <v>295</v>
      </c>
      <c r="T1202" s="228">
        <v>1</v>
      </c>
      <c r="U1202" s="228" t="s">
        <v>296</v>
      </c>
      <c r="V1202" s="227">
        <v>2019</v>
      </c>
      <c r="W1202" s="233"/>
      <c r="X1202" s="233"/>
      <c r="Y1202" s="233"/>
      <c r="Z1202" s="233"/>
      <c r="AA1202" s="227"/>
      <c r="AB1202" s="233"/>
      <c r="AC1202" s="233"/>
      <c r="AD1202" s="233"/>
      <c r="AE1202" s="233"/>
      <c r="AF1202" s="233"/>
      <c r="AG1202" s="233"/>
      <c r="AH1202" s="150"/>
    </row>
    <row r="1203" spans="1:34" ht="25.7" customHeight="1">
      <c r="A1203" s="133"/>
      <c r="B1203" s="903"/>
      <c r="C1203" s="227" t="s">
        <v>4507</v>
      </c>
      <c r="D1203" s="227"/>
      <c r="E1203" s="227" t="s">
        <v>4861</v>
      </c>
      <c r="F1203" s="227" t="s">
        <v>4507</v>
      </c>
      <c r="G1203" s="227" t="s">
        <v>4507</v>
      </c>
      <c r="H1203" s="227" t="s">
        <v>4507</v>
      </c>
      <c r="I1203" s="400" t="s">
        <v>4507</v>
      </c>
      <c r="J1203" s="233"/>
      <c r="K1203" s="228">
        <v>987</v>
      </c>
      <c r="L1203" s="228">
        <v>503.57</v>
      </c>
      <c r="M1203" s="244">
        <v>504</v>
      </c>
      <c r="N1203" s="233"/>
      <c r="O1203" s="301"/>
      <c r="P1203" s="233"/>
      <c r="Q1203" s="228">
        <v>374</v>
      </c>
      <c r="R1203" s="228">
        <v>374</v>
      </c>
      <c r="S1203" s="228" t="s">
        <v>295</v>
      </c>
      <c r="T1203" s="228">
        <v>1</v>
      </c>
      <c r="U1203" s="228" t="s">
        <v>296</v>
      </c>
      <c r="V1203" s="227">
        <v>2001</v>
      </c>
      <c r="W1203" s="233"/>
      <c r="X1203" s="233"/>
      <c r="Y1203" s="233"/>
      <c r="Z1203" s="233"/>
      <c r="AA1203" s="227"/>
      <c r="AB1203" s="233"/>
      <c r="AC1203" s="233"/>
      <c r="AD1203" s="233"/>
      <c r="AE1203" s="233"/>
      <c r="AF1203" s="233"/>
      <c r="AG1203" s="233"/>
      <c r="AH1203" s="150"/>
    </row>
    <row r="1204" spans="1:34" ht="25.7" customHeight="1">
      <c r="A1204" s="133"/>
      <c r="B1204" s="903"/>
      <c r="C1204" s="227" t="s">
        <v>4507</v>
      </c>
      <c r="D1204" s="227"/>
      <c r="E1204" s="227" t="s">
        <v>4862</v>
      </c>
      <c r="F1204" s="227" t="s">
        <v>4507</v>
      </c>
      <c r="G1204" s="227" t="s">
        <v>4507</v>
      </c>
      <c r="H1204" s="227" t="s">
        <v>4507</v>
      </c>
      <c r="I1204" s="400" t="s">
        <v>4507</v>
      </c>
      <c r="J1204" s="233"/>
      <c r="K1204" s="228">
        <v>1680</v>
      </c>
      <c r="L1204" s="228">
        <v>991.87</v>
      </c>
      <c r="M1204" s="244">
        <v>991.87</v>
      </c>
      <c r="N1204" s="233"/>
      <c r="O1204" s="301"/>
      <c r="P1204" s="233"/>
      <c r="Q1204" s="228">
        <v>748</v>
      </c>
      <c r="R1204" s="228">
        <v>748</v>
      </c>
      <c r="S1204" s="228" t="s">
        <v>295</v>
      </c>
      <c r="T1204" s="228">
        <v>2</v>
      </c>
      <c r="U1204" s="228" t="s">
        <v>296</v>
      </c>
      <c r="V1204" s="227">
        <v>2015</v>
      </c>
      <c r="W1204" s="233"/>
      <c r="X1204" s="233"/>
      <c r="Y1204" s="233"/>
      <c r="Z1204" s="233"/>
      <c r="AA1204" s="227"/>
      <c r="AB1204" s="233"/>
      <c r="AC1204" s="233"/>
      <c r="AD1204" s="233"/>
      <c r="AE1204" s="233"/>
      <c r="AF1204" s="233"/>
      <c r="AG1204" s="233" t="s">
        <v>4432</v>
      </c>
      <c r="AH1204" s="150"/>
    </row>
    <row r="1205" spans="1:34" ht="25.7" customHeight="1">
      <c r="A1205" s="133"/>
      <c r="B1205" s="903"/>
      <c r="C1205" s="227" t="s">
        <v>4507</v>
      </c>
      <c r="D1205" s="227"/>
      <c r="E1205" s="227" t="s">
        <v>4863</v>
      </c>
      <c r="F1205" s="227" t="s">
        <v>4507</v>
      </c>
      <c r="G1205" s="227" t="s">
        <v>4507</v>
      </c>
      <c r="H1205" s="227" t="s">
        <v>4507</v>
      </c>
      <c r="I1205" s="400" t="s">
        <v>4507</v>
      </c>
      <c r="J1205" s="233"/>
      <c r="K1205" s="228">
        <v>940</v>
      </c>
      <c r="L1205" s="228">
        <v>344</v>
      </c>
      <c r="M1205" s="244">
        <v>344</v>
      </c>
      <c r="N1205" s="233"/>
      <c r="O1205" s="301"/>
      <c r="P1205" s="233"/>
      <c r="Q1205" s="228">
        <v>374</v>
      </c>
      <c r="R1205" s="228">
        <v>374</v>
      </c>
      <c r="S1205" s="228" t="s">
        <v>295</v>
      </c>
      <c r="T1205" s="228">
        <v>1</v>
      </c>
      <c r="U1205" s="228" t="s">
        <v>296</v>
      </c>
      <c r="V1205" s="227">
        <v>2004</v>
      </c>
      <c r="W1205" s="233"/>
      <c r="X1205" s="233"/>
      <c r="Y1205" s="233"/>
      <c r="Z1205" s="233"/>
      <c r="AA1205" s="227"/>
      <c r="AB1205" s="233"/>
      <c r="AC1205" s="233"/>
      <c r="AD1205" s="233"/>
      <c r="AE1205" s="233"/>
      <c r="AF1205" s="233"/>
      <c r="AG1205" s="233"/>
      <c r="AH1205" s="150"/>
    </row>
    <row r="1206" spans="1:34" ht="25.7" customHeight="1">
      <c r="A1206" s="133"/>
      <c r="B1206" s="903"/>
      <c r="C1206" s="227" t="s">
        <v>4507</v>
      </c>
      <c r="D1206" s="227"/>
      <c r="E1206" s="227" t="s">
        <v>4864</v>
      </c>
      <c r="F1206" s="227" t="s">
        <v>4507</v>
      </c>
      <c r="G1206" s="227" t="s">
        <v>4507</v>
      </c>
      <c r="H1206" s="227" t="s">
        <v>4507</v>
      </c>
      <c r="I1206" s="400" t="s">
        <v>4507</v>
      </c>
      <c r="J1206" s="233"/>
      <c r="K1206" s="228">
        <v>562</v>
      </c>
      <c r="L1206" s="228">
        <v>344</v>
      </c>
      <c r="M1206" s="244">
        <v>344</v>
      </c>
      <c r="N1206" s="233"/>
      <c r="O1206" s="301"/>
      <c r="P1206" s="233"/>
      <c r="Q1206" s="228">
        <v>374</v>
      </c>
      <c r="R1206" s="228">
        <v>374</v>
      </c>
      <c r="S1206" s="228" t="s">
        <v>295</v>
      </c>
      <c r="T1206" s="228">
        <v>1</v>
      </c>
      <c r="U1206" s="228" t="s">
        <v>296</v>
      </c>
      <c r="V1206" s="227">
        <v>2004</v>
      </c>
      <c r="W1206" s="233"/>
      <c r="X1206" s="233"/>
      <c r="Y1206" s="233"/>
      <c r="Z1206" s="233"/>
      <c r="AA1206" s="227"/>
      <c r="AB1206" s="233"/>
      <c r="AC1206" s="233"/>
      <c r="AD1206" s="233"/>
      <c r="AE1206" s="233"/>
      <c r="AF1206" s="233"/>
      <c r="AG1206" s="233"/>
      <c r="AH1206" s="150"/>
    </row>
    <row r="1207" spans="1:34" ht="25.7" customHeight="1">
      <c r="A1207" s="133"/>
      <c r="B1207" s="903"/>
      <c r="C1207" s="227" t="s">
        <v>4507</v>
      </c>
      <c r="D1207" s="227"/>
      <c r="E1207" s="227" t="s">
        <v>4865</v>
      </c>
      <c r="F1207" s="227" t="s">
        <v>4507</v>
      </c>
      <c r="G1207" s="227" t="s">
        <v>4507</v>
      </c>
      <c r="H1207" s="227" t="s">
        <v>4507</v>
      </c>
      <c r="I1207" s="400" t="s">
        <v>4507</v>
      </c>
      <c r="J1207" s="233"/>
      <c r="K1207" s="228">
        <v>628</v>
      </c>
      <c r="L1207" s="228">
        <v>374</v>
      </c>
      <c r="M1207" s="244">
        <v>374</v>
      </c>
      <c r="N1207" s="233"/>
      <c r="O1207" s="301"/>
      <c r="P1207" s="233"/>
      <c r="Q1207" s="228">
        <v>374</v>
      </c>
      <c r="R1207" s="228">
        <v>374</v>
      </c>
      <c r="S1207" s="228" t="s">
        <v>295</v>
      </c>
      <c r="T1207" s="228">
        <v>1</v>
      </c>
      <c r="U1207" s="228" t="s">
        <v>296</v>
      </c>
      <c r="V1207" s="227">
        <v>1999</v>
      </c>
      <c r="W1207" s="233"/>
      <c r="X1207" s="233"/>
      <c r="Y1207" s="233"/>
      <c r="Z1207" s="233"/>
      <c r="AA1207" s="227"/>
      <c r="AB1207" s="233"/>
      <c r="AC1207" s="233"/>
      <c r="AD1207" s="233"/>
      <c r="AE1207" s="233"/>
      <c r="AF1207" s="233"/>
      <c r="AG1207" s="233"/>
      <c r="AH1207" s="150"/>
    </row>
    <row r="1208" spans="1:34" ht="25.7" customHeight="1">
      <c r="A1208" s="133"/>
      <c r="B1208" s="903"/>
      <c r="C1208" s="227" t="s">
        <v>4507</v>
      </c>
      <c r="D1208" s="227"/>
      <c r="E1208" s="227" t="s">
        <v>4866</v>
      </c>
      <c r="F1208" s="227" t="s">
        <v>4507</v>
      </c>
      <c r="G1208" s="227" t="s">
        <v>4507</v>
      </c>
      <c r="H1208" s="227" t="s">
        <v>4507</v>
      </c>
      <c r="I1208" s="400" t="s">
        <v>4507</v>
      </c>
      <c r="J1208" s="233"/>
      <c r="K1208" s="228">
        <v>3614</v>
      </c>
      <c r="L1208" s="228">
        <v>494</v>
      </c>
      <c r="M1208" s="244">
        <v>494</v>
      </c>
      <c r="N1208" s="233"/>
      <c r="O1208" s="301"/>
      <c r="P1208" s="233"/>
      <c r="Q1208" s="228">
        <v>374</v>
      </c>
      <c r="R1208" s="228">
        <v>374</v>
      </c>
      <c r="S1208" s="228" t="s">
        <v>295</v>
      </c>
      <c r="T1208" s="228">
        <v>2</v>
      </c>
      <c r="U1208" s="228" t="s">
        <v>296</v>
      </c>
      <c r="V1208" s="227">
        <v>2007</v>
      </c>
      <c r="W1208" s="233"/>
      <c r="X1208" s="233"/>
      <c r="Y1208" s="233"/>
      <c r="Z1208" s="233"/>
      <c r="AA1208" s="227"/>
      <c r="AB1208" s="233"/>
      <c r="AC1208" s="233"/>
      <c r="AD1208" s="233"/>
      <c r="AE1208" s="233"/>
      <c r="AF1208" s="233"/>
      <c r="AG1208" s="233"/>
      <c r="AH1208" s="150"/>
    </row>
    <row r="1209" spans="1:34" ht="25.7" customHeight="1">
      <c r="A1209" s="133"/>
      <c r="B1209" s="903"/>
      <c r="C1209" s="227" t="s">
        <v>4507</v>
      </c>
      <c r="D1209" s="227"/>
      <c r="E1209" s="227" t="s">
        <v>12056</v>
      </c>
      <c r="F1209" s="227" t="s">
        <v>4507</v>
      </c>
      <c r="G1209" s="227"/>
      <c r="H1209" s="227" t="s">
        <v>4507</v>
      </c>
      <c r="I1209" s="400"/>
      <c r="J1209" s="233"/>
      <c r="K1209" s="228">
        <v>1983</v>
      </c>
      <c r="L1209" s="228">
        <v>499</v>
      </c>
      <c r="M1209" s="244">
        <v>499</v>
      </c>
      <c r="N1209" s="233"/>
      <c r="O1209" s="301"/>
      <c r="P1209" s="233"/>
      <c r="Q1209" s="228">
        <v>431</v>
      </c>
      <c r="R1209" s="228">
        <v>431</v>
      </c>
      <c r="S1209" s="228" t="s">
        <v>295</v>
      </c>
      <c r="T1209" s="228">
        <v>1</v>
      </c>
      <c r="U1209" s="228" t="s">
        <v>296</v>
      </c>
      <c r="V1209" s="227">
        <v>2019</v>
      </c>
      <c r="W1209" s="233"/>
      <c r="X1209" s="233"/>
      <c r="Y1209" s="233"/>
      <c r="Z1209" s="233"/>
      <c r="AA1209" s="227"/>
      <c r="AB1209" s="233"/>
      <c r="AC1209" s="233"/>
      <c r="AD1209" s="233"/>
      <c r="AE1209" s="233"/>
      <c r="AF1209" s="233"/>
      <c r="AG1209" s="233"/>
      <c r="AH1209" s="150"/>
    </row>
    <row r="1210" spans="1:34" ht="25.7" customHeight="1">
      <c r="A1210" s="133"/>
      <c r="B1210" s="903"/>
      <c r="C1210" s="227" t="s">
        <v>4507</v>
      </c>
      <c r="D1210" s="227"/>
      <c r="E1210" s="227" t="s">
        <v>4867</v>
      </c>
      <c r="F1210" s="227" t="s">
        <v>4507</v>
      </c>
      <c r="G1210" s="227" t="s">
        <v>4507</v>
      </c>
      <c r="H1210" s="227" t="s">
        <v>4507</v>
      </c>
      <c r="I1210" s="233" t="s">
        <v>4507</v>
      </c>
      <c r="J1210" s="233"/>
      <c r="K1210" s="228">
        <v>1000</v>
      </c>
      <c r="L1210" s="228">
        <v>399</v>
      </c>
      <c r="M1210" s="244">
        <v>399</v>
      </c>
      <c r="N1210" s="233"/>
      <c r="O1210" s="301"/>
      <c r="P1210" s="233"/>
      <c r="Q1210" s="228">
        <v>374</v>
      </c>
      <c r="R1210" s="228">
        <v>374</v>
      </c>
      <c r="S1210" s="228" t="s">
        <v>295</v>
      </c>
      <c r="T1210" s="228">
        <v>1</v>
      </c>
      <c r="U1210" s="228" t="s">
        <v>296</v>
      </c>
      <c r="V1210" s="227">
        <v>2001</v>
      </c>
      <c r="W1210" s="233"/>
      <c r="X1210" s="233"/>
      <c r="Y1210" s="233"/>
      <c r="Z1210" s="233"/>
      <c r="AA1210" s="227"/>
      <c r="AB1210" s="233"/>
      <c r="AC1210" s="233"/>
      <c r="AD1210" s="233"/>
      <c r="AE1210" s="233"/>
      <c r="AF1210" s="233"/>
      <c r="AG1210" s="233"/>
      <c r="AH1210" s="150"/>
    </row>
    <row r="1211" spans="1:34" ht="25.7" customHeight="1">
      <c r="A1211" s="133"/>
      <c r="B1211" s="903"/>
      <c r="C1211" s="227" t="s">
        <v>4507</v>
      </c>
      <c r="D1211" s="227"/>
      <c r="E1211" s="227" t="s">
        <v>4868</v>
      </c>
      <c r="F1211" s="227" t="s">
        <v>4507</v>
      </c>
      <c r="G1211" s="227" t="s">
        <v>4507</v>
      </c>
      <c r="H1211" s="227" t="s">
        <v>4507</v>
      </c>
      <c r="I1211" s="233" t="s">
        <v>4507</v>
      </c>
      <c r="J1211" s="233"/>
      <c r="K1211" s="228">
        <v>3929</v>
      </c>
      <c r="L1211" s="228">
        <v>725.75</v>
      </c>
      <c r="M1211" s="244">
        <v>725.75</v>
      </c>
      <c r="N1211" s="233"/>
      <c r="O1211" s="301"/>
      <c r="P1211" s="233"/>
      <c r="Q1211" s="228">
        <v>458.73</v>
      </c>
      <c r="R1211" s="228">
        <v>458.73</v>
      </c>
      <c r="S1211" s="228" t="s">
        <v>295</v>
      </c>
      <c r="T1211" s="228">
        <v>1</v>
      </c>
      <c r="U1211" s="228" t="s">
        <v>296</v>
      </c>
      <c r="V1211" s="227">
        <v>2021</v>
      </c>
      <c r="W1211" s="233"/>
      <c r="X1211" s="233"/>
      <c r="Y1211" s="233"/>
      <c r="Z1211" s="233"/>
      <c r="AA1211" s="227"/>
      <c r="AB1211" s="233"/>
      <c r="AC1211" s="233"/>
      <c r="AD1211" s="233"/>
      <c r="AE1211" s="233"/>
      <c r="AF1211" s="233"/>
      <c r="AG1211" s="233"/>
      <c r="AH1211" s="150"/>
    </row>
    <row r="1212" spans="1:34" ht="25.7" customHeight="1">
      <c r="A1212" s="133"/>
      <c r="B1212" s="903"/>
      <c r="C1212" s="227" t="s">
        <v>4507</v>
      </c>
      <c r="D1212" s="227"/>
      <c r="E1212" s="227" t="s">
        <v>4869</v>
      </c>
      <c r="F1212" s="227" t="s">
        <v>4507</v>
      </c>
      <c r="G1212" s="227" t="s">
        <v>4507</v>
      </c>
      <c r="H1212" s="227" t="s">
        <v>4507</v>
      </c>
      <c r="I1212" s="233" t="s">
        <v>4507</v>
      </c>
      <c r="J1212" s="233"/>
      <c r="K1212" s="228">
        <v>1640</v>
      </c>
      <c r="L1212" s="228">
        <v>499</v>
      </c>
      <c r="M1212" s="244">
        <v>499</v>
      </c>
      <c r="N1212" s="233"/>
      <c r="O1212" s="301"/>
      <c r="P1212" s="233"/>
      <c r="Q1212" s="228">
        <v>374</v>
      </c>
      <c r="R1212" s="228">
        <v>374</v>
      </c>
      <c r="S1212" s="228" t="s">
        <v>295</v>
      </c>
      <c r="T1212" s="228">
        <v>1</v>
      </c>
      <c r="U1212" s="228" t="s">
        <v>296</v>
      </c>
      <c r="V1212" s="227">
        <v>2008</v>
      </c>
      <c r="W1212" s="233"/>
      <c r="X1212" s="233"/>
      <c r="Y1212" s="233"/>
      <c r="Z1212" s="233"/>
      <c r="AA1212" s="227"/>
      <c r="AB1212" s="233"/>
      <c r="AC1212" s="233"/>
      <c r="AD1212" s="233"/>
      <c r="AE1212" s="233"/>
      <c r="AF1212" s="233"/>
      <c r="AG1212" s="233"/>
      <c r="AH1212" s="150"/>
    </row>
    <row r="1213" spans="1:34" ht="25.7" customHeight="1">
      <c r="A1213" s="133"/>
      <c r="B1213" s="903"/>
      <c r="C1213" s="227" t="s">
        <v>4509</v>
      </c>
      <c r="D1213" s="527" t="s">
        <v>23212</v>
      </c>
      <c r="E1213" s="227" t="s">
        <v>4870</v>
      </c>
      <c r="F1213" s="227" t="s">
        <v>4509</v>
      </c>
      <c r="G1213" s="227" t="s">
        <v>23213</v>
      </c>
      <c r="H1213" s="227" t="s">
        <v>4871</v>
      </c>
      <c r="I1213" s="375">
        <v>2</v>
      </c>
      <c r="J1213" s="233"/>
      <c r="K1213" s="228">
        <v>990</v>
      </c>
      <c r="L1213" s="228">
        <v>958</v>
      </c>
      <c r="M1213" s="244">
        <v>958</v>
      </c>
      <c r="N1213" s="233"/>
      <c r="O1213" s="301"/>
      <c r="P1213" s="233"/>
      <c r="Q1213" s="228">
        <v>600</v>
      </c>
      <c r="R1213" s="228">
        <v>600</v>
      </c>
      <c r="S1213" s="228" t="s">
        <v>295</v>
      </c>
      <c r="T1213" s="228">
        <v>2</v>
      </c>
      <c r="U1213" s="228" t="s">
        <v>296</v>
      </c>
      <c r="V1213" s="227">
        <v>2008</v>
      </c>
      <c r="W1213" s="233"/>
      <c r="X1213" s="233"/>
      <c r="Y1213" s="233"/>
      <c r="Z1213" s="233"/>
      <c r="AA1213" s="227"/>
      <c r="AB1213" s="233"/>
      <c r="AC1213" s="233"/>
      <c r="AD1213" s="233"/>
      <c r="AE1213" s="233"/>
      <c r="AF1213" s="233"/>
      <c r="AG1213" s="233"/>
      <c r="AH1213" s="150"/>
    </row>
    <row r="1214" spans="1:34" ht="25.7" customHeight="1">
      <c r="A1214" s="133"/>
      <c r="B1214" s="903"/>
      <c r="C1214" s="227" t="s">
        <v>4509</v>
      </c>
      <c r="D1214" s="527" t="s">
        <v>23214</v>
      </c>
      <c r="E1214" s="227" t="s">
        <v>1868</v>
      </c>
      <c r="F1214" s="227" t="s">
        <v>4509</v>
      </c>
      <c r="G1214" s="227" t="s">
        <v>23213</v>
      </c>
      <c r="H1214" s="227" t="s">
        <v>4872</v>
      </c>
      <c r="I1214" s="375">
        <v>2</v>
      </c>
      <c r="J1214" s="233"/>
      <c r="K1214" s="228">
        <v>970</v>
      </c>
      <c r="L1214" s="228">
        <v>350</v>
      </c>
      <c r="M1214" s="244">
        <v>350</v>
      </c>
      <c r="N1214" s="233"/>
      <c r="O1214" s="301"/>
      <c r="P1214" s="233"/>
      <c r="Q1214" s="228">
        <v>300</v>
      </c>
      <c r="R1214" s="228">
        <v>300</v>
      </c>
      <c r="S1214" s="228" t="s">
        <v>295</v>
      </c>
      <c r="T1214" s="228">
        <v>1</v>
      </c>
      <c r="U1214" s="228" t="s">
        <v>296</v>
      </c>
      <c r="V1214" s="227">
        <v>2005</v>
      </c>
      <c r="W1214" s="233"/>
      <c r="X1214" s="233"/>
      <c r="Y1214" s="233"/>
      <c r="Z1214" s="233"/>
      <c r="AA1214" s="227"/>
      <c r="AB1214" s="233"/>
      <c r="AC1214" s="233"/>
      <c r="AD1214" s="233"/>
      <c r="AE1214" s="233"/>
      <c r="AF1214" s="233"/>
      <c r="AG1214" s="233" t="s">
        <v>12057</v>
      </c>
      <c r="AH1214" s="150"/>
    </row>
    <row r="1215" spans="1:34" ht="25.7" customHeight="1">
      <c r="A1215" s="133"/>
      <c r="B1215" s="903"/>
      <c r="C1215" s="227" t="s">
        <v>4509</v>
      </c>
      <c r="D1215" s="527" t="s">
        <v>23215</v>
      </c>
      <c r="E1215" s="227" t="s">
        <v>4873</v>
      </c>
      <c r="F1215" s="227" t="s">
        <v>4509</v>
      </c>
      <c r="G1215" s="227" t="s">
        <v>23213</v>
      </c>
      <c r="H1215" s="227" t="s">
        <v>4874</v>
      </c>
      <c r="I1215" s="375">
        <v>2</v>
      </c>
      <c r="J1215" s="233"/>
      <c r="K1215" s="228">
        <v>2340</v>
      </c>
      <c r="L1215" s="228">
        <v>921</v>
      </c>
      <c r="M1215" s="244">
        <v>921</v>
      </c>
      <c r="N1215" s="233"/>
      <c r="O1215" s="301"/>
      <c r="P1215" s="233"/>
      <c r="Q1215" s="228">
        <v>600</v>
      </c>
      <c r="R1215" s="228">
        <v>600</v>
      </c>
      <c r="S1215" s="228" t="s">
        <v>295</v>
      </c>
      <c r="T1215" s="228">
        <v>2</v>
      </c>
      <c r="U1215" s="228" t="s">
        <v>296</v>
      </c>
      <c r="V1215" s="227">
        <v>2008</v>
      </c>
      <c r="W1215" s="233"/>
      <c r="X1215" s="233"/>
      <c r="Y1215" s="233"/>
      <c r="Z1215" s="233"/>
      <c r="AA1215" s="227"/>
      <c r="AB1215" s="233"/>
      <c r="AC1215" s="233"/>
      <c r="AD1215" s="233"/>
      <c r="AE1215" s="233"/>
      <c r="AF1215" s="233"/>
      <c r="AG1215" s="233"/>
      <c r="AH1215" s="150"/>
    </row>
    <row r="1216" spans="1:34" ht="25.7" customHeight="1">
      <c r="A1216" s="133"/>
      <c r="B1216" s="903"/>
      <c r="C1216" s="227" t="s">
        <v>4509</v>
      </c>
      <c r="D1216" s="527" t="s">
        <v>23216</v>
      </c>
      <c r="E1216" s="227" t="s">
        <v>4875</v>
      </c>
      <c r="F1216" s="227" t="s">
        <v>4509</v>
      </c>
      <c r="G1216" s="227" t="s">
        <v>23213</v>
      </c>
      <c r="H1216" s="227" t="s">
        <v>4876</v>
      </c>
      <c r="I1216" s="375">
        <v>2</v>
      </c>
      <c r="J1216" s="233"/>
      <c r="K1216" s="228">
        <v>3383</v>
      </c>
      <c r="L1216" s="228">
        <v>952</v>
      </c>
      <c r="M1216" s="244">
        <v>952</v>
      </c>
      <c r="N1216" s="233"/>
      <c r="O1216" s="301"/>
      <c r="P1216" s="233"/>
      <c r="Q1216" s="228">
        <v>600</v>
      </c>
      <c r="R1216" s="228">
        <v>600</v>
      </c>
      <c r="S1216" s="228" t="s">
        <v>295</v>
      </c>
      <c r="T1216" s="228">
        <v>2</v>
      </c>
      <c r="U1216" s="228" t="s">
        <v>296</v>
      </c>
      <c r="V1216" s="227">
        <v>2008</v>
      </c>
      <c r="W1216" s="233"/>
      <c r="X1216" s="233"/>
      <c r="Y1216" s="233"/>
      <c r="Z1216" s="233"/>
      <c r="AA1216" s="227"/>
      <c r="AB1216" s="233"/>
      <c r="AC1216" s="233"/>
      <c r="AD1216" s="233"/>
      <c r="AE1216" s="233"/>
      <c r="AF1216" s="233"/>
      <c r="AG1216" s="233"/>
      <c r="AH1216" s="150"/>
    </row>
    <row r="1217" spans="1:34" ht="25.7" customHeight="1">
      <c r="A1217" s="133"/>
      <c r="B1217" s="903"/>
      <c r="C1217" s="227" t="s">
        <v>4509</v>
      </c>
      <c r="D1217" s="527" t="s">
        <v>23217</v>
      </c>
      <c r="E1217" s="227" t="s">
        <v>4877</v>
      </c>
      <c r="F1217" s="227" t="s">
        <v>4509</v>
      </c>
      <c r="G1217" s="227" t="s">
        <v>23213</v>
      </c>
      <c r="H1217" s="227" t="s">
        <v>4878</v>
      </c>
      <c r="I1217" s="375">
        <v>2</v>
      </c>
      <c r="J1217" s="233"/>
      <c r="K1217" s="228">
        <v>724</v>
      </c>
      <c r="L1217" s="228">
        <v>360</v>
      </c>
      <c r="M1217" s="244">
        <v>360</v>
      </c>
      <c r="N1217" s="233"/>
      <c r="O1217" s="301"/>
      <c r="P1217" s="233"/>
      <c r="Q1217" s="228">
        <v>300</v>
      </c>
      <c r="R1217" s="228">
        <v>300</v>
      </c>
      <c r="S1217" s="228" t="s">
        <v>295</v>
      </c>
      <c r="T1217" s="228">
        <v>1</v>
      </c>
      <c r="U1217" s="228" t="s">
        <v>296</v>
      </c>
      <c r="V1217" s="227">
        <v>2007</v>
      </c>
      <c r="W1217" s="233"/>
      <c r="X1217" s="233"/>
      <c r="Y1217" s="233"/>
      <c r="Z1217" s="233"/>
      <c r="AA1217" s="227"/>
      <c r="AB1217" s="233"/>
      <c r="AC1217" s="233"/>
      <c r="AD1217" s="233"/>
      <c r="AE1217" s="233"/>
      <c r="AF1217" s="233"/>
      <c r="AG1217" s="233"/>
      <c r="AH1217" s="150"/>
    </row>
    <row r="1218" spans="1:34" ht="25.7" customHeight="1">
      <c r="A1218" s="133"/>
      <c r="B1218" s="903"/>
      <c r="C1218" s="227" t="s">
        <v>4509</v>
      </c>
      <c r="D1218" s="527" t="s">
        <v>23218</v>
      </c>
      <c r="E1218" s="227" t="s">
        <v>4879</v>
      </c>
      <c r="F1218" s="227" t="s">
        <v>4509</v>
      </c>
      <c r="G1218" s="227" t="s">
        <v>23213</v>
      </c>
      <c r="H1218" s="227" t="s">
        <v>4880</v>
      </c>
      <c r="I1218" s="375">
        <v>2</v>
      </c>
      <c r="J1218" s="233"/>
      <c r="K1218" s="228">
        <v>3360</v>
      </c>
      <c r="L1218" s="228">
        <v>969</v>
      </c>
      <c r="M1218" s="244">
        <v>969</v>
      </c>
      <c r="N1218" s="233"/>
      <c r="O1218" s="301"/>
      <c r="P1218" s="233"/>
      <c r="Q1218" s="228">
        <v>600</v>
      </c>
      <c r="R1218" s="228">
        <v>600</v>
      </c>
      <c r="S1218" s="228" t="s">
        <v>295</v>
      </c>
      <c r="T1218" s="228">
        <v>2</v>
      </c>
      <c r="U1218" s="228" t="s">
        <v>296</v>
      </c>
      <c r="V1218" s="227">
        <v>2009</v>
      </c>
      <c r="W1218" s="233"/>
      <c r="X1218" s="233"/>
      <c r="Y1218" s="233"/>
      <c r="Z1218" s="233"/>
      <c r="AA1218" s="227"/>
      <c r="AB1218" s="233"/>
      <c r="AC1218" s="233"/>
      <c r="AD1218" s="233"/>
      <c r="AE1218" s="233"/>
      <c r="AF1218" s="233"/>
      <c r="AG1218" s="233"/>
      <c r="AH1218" s="150"/>
    </row>
    <row r="1219" spans="1:34" ht="25.7" customHeight="1">
      <c r="A1219" s="133"/>
      <c r="B1219" s="903"/>
      <c r="C1219" s="227" t="s">
        <v>4509</v>
      </c>
      <c r="D1219" s="527" t="s">
        <v>23219</v>
      </c>
      <c r="E1219" s="291" t="s">
        <v>4882</v>
      </c>
      <c r="F1219" s="227" t="s">
        <v>4509</v>
      </c>
      <c r="G1219" s="227" t="s">
        <v>23213</v>
      </c>
      <c r="H1219" s="227" t="s">
        <v>4883</v>
      </c>
      <c r="I1219" s="375">
        <v>2</v>
      </c>
      <c r="J1219" s="233"/>
      <c r="K1219" s="407">
        <v>2315</v>
      </c>
      <c r="L1219" s="407">
        <v>535</v>
      </c>
      <c r="M1219" s="244">
        <v>535</v>
      </c>
      <c r="N1219" s="233"/>
      <c r="O1219" s="301"/>
      <c r="P1219" s="233"/>
      <c r="Q1219" s="228">
        <v>535</v>
      </c>
      <c r="R1219" s="228">
        <v>535</v>
      </c>
      <c r="S1219" s="228" t="s">
        <v>295</v>
      </c>
      <c r="T1219" s="228">
        <v>1</v>
      </c>
      <c r="U1219" s="228" t="s">
        <v>296</v>
      </c>
      <c r="V1219" s="323">
        <v>2010</v>
      </c>
      <c r="W1219" s="233"/>
      <c r="X1219" s="233"/>
      <c r="Y1219" s="233"/>
      <c r="Z1219" s="233"/>
      <c r="AA1219" s="227"/>
      <c r="AB1219" s="233"/>
      <c r="AC1219" s="233"/>
      <c r="AD1219" s="233"/>
      <c r="AE1219" s="233"/>
      <c r="AF1219" s="233"/>
      <c r="AG1219" s="233"/>
      <c r="AH1219" s="150"/>
    </row>
    <row r="1220" spans="1:34" ht="25.7" customHeight="1">
      <c r="A1220" s="133"/>
      <c r="B1220" s="903"/>
      <c r="C1220" s="227" t="s">
        <v>4509</v>
      </c>
      <c r="D1220" s="527" t="s">
        <v>23220</v>
      </c>
      <c r="E1220" s="291" t="s">
        <v>4884</v>
      </c>
      <c r="F1220" s="227" t="s">
        <v>4509</v>
      </c>
      <c r="G1220" s="227" t="s">
        <v>23213</v>
      </c>
      <c r="H1220" s="227" t="s">
        <v>4885</v>
      </c>
      <c r="I1220" s="375">
        <v>2</v>
      </c>
      <c r="J1220" s="233"/>
      <c r="K1220" s="407">
        <v>3403</v>
      </c>
      <c r="L1220" s="407">
        <v>995.76</v>
      </c>
      <c r="M1220" s="244">
        <v>996</v>
      </c>
      <c r="N1220" s="233"/>
      <c r="O1220" s="301"/>
      <c r="P1220" s="233"/>
      <c r="Q1220" s="228">
        <v>923</v>
      </c>
      <c r="R1220" s="228">
        <v>923</v>
      </c>
      <c r="S1220" s="228" t="s">
        <v>295</v>
      </c>
      <c r="T1220" s="228">
        <v>2</v>
      </c>
      <c r="U1220" s="228" t="s">
        <v>296</v>
      </c>
      <c r="V1220" s="323">
        <v>2011</v>
      </c>
      <c r="W1220" s="233"/>
      <c r="X1220" s="233"/>
      <c r="Y1220" s="233"/>
      <c r="Z1220" s="233"/>
      <c r="AA1220" s="227"/>
      <c r="AB1220" s="233"/>
      <c r="AC1220" s="233"/>
      <c r="AD1220" s="233"/>
      <c r="AE1220" s="233"/>
      <c r="AF1220" s="233"/>
      <c r="AG1220" s="233"/>
      <c r="AH1220" s="150"/>
    </row>
    <row r="1221" spans="1:34" ht="25.7" customHeight="1">
      <c r="A1221" s="133"/>
      <c r="B1221" s="903"/>
      <c r="C1221" s="227" t="s">
        <v>4509</v>
      </c>
      <c r="D1221" s="527" t="s">
        <v>23212</v>
      </c>
      <c r="E1221" s="227" t="s">
        <v>4886</v>
      </c>
      <c r="F1221" s="227" t="s">
        <v>4509</v>
      </c>
      <c r="G1221" s="227" t="s">
        <v>23213</v>
      </c>
      <c r="H1221" s="227" t="s">
        <v>4887</v>
      </c>
      <c r="I1221" s="409">
        <v>2</v>
      </c>
      <c r="J1221" s="233"/>
      <c r="K1221" s="228">
        <v>142411</v>
      </c>
      <c r="L1221" s="228">
        <v>978</v>
      </c>
      <c r="M1221" s="244">
        <v>978</v>
      </c>
      <c r="N1221" s="233"/>
      <c r="O1221" s="301"/>
      <c r="P1221" s="233"/>
      <c r="Q1221" s="228">
        <v>978</v>
      </c>
      <c r="R1221" s="228">
        <v>978</v>
      </c>
      <c r="S1221" s="228" t="s">
        <v>295</v>
      </c>
      <c r="T1221" s="228">
        <v>2</v>
      </c>
      <c r="U1221" s="228" t="s">
        <v>296</v>
      </c>
      <c r="V1221" s="227">
        <v>2013</v>
      </c>
      <c r="W1221" s="233"/>
      <c r="X1221" s="233"/>
      <c r="Y1221" s="233"/>
      <c r="Z1221" s="233"/>
      <c r="AA1221" s="227"/>
      <c r="AB1221" s="233"/>
      <c r="AC1221" s="233"/>
      <c r="AD1221" s="233"/>
      <c r="AE1221" s="233"/>
      <c r="AF1221" s="233"/>
      <c r="AG1221" s="233"/>
      <c r="AH1221" s="150"/>
    </row>
    <row r="1222" spans="1:34" ht="25.7" customHeight="1">
      <c r="A1222" s="133"/>
      <c r="B1222" s="903"/>
      <c r="C1222" s="227" t="s">
        <v>4509</v>
      </c>
      <c r="D1222" s="527" t="s">
        <v>23221</v>
      </c>
      <c r="E1222" s="227" t="s">
        <v>4888</v>
      </c>
      <c r="F1222" s="227" t="s">
        <v>4509</v>
      </c>
      <c r="G1222" s="227" t="s">
        <v>23213</v>
      </c>
      <c r="H1222" s="227" t="s">
        <v>4889</v>
      </c>
      <c r="I1222" s="409">
        <v>2</v>
      </c>
      <c r="J1222" s="233"/>
      <c r="K1222" s="228">
        <v>2838</v>
      </c>
      <c r="L1222" s="228">
        <v>527.5</v>
      </c>
      <c r="M1222" s="244">
        <v>528</v>
      </c>
      <c r="N1222" s="233"/>
      <c r="O1222" s="301"/>
      <c r="P1222" s="233"/>
      <c r="Q1222" s="228">
        <v>912</v>
      </c>
      <c r="R1222" s="228">
        <v>912</v>
      </c>
      <c r="S1222" s="228" t="s">
        <v>295</v>
      </c>
      <c r="T1222" s="228">
        <v>2</v>
      </c>
      <c r="U1222" s="228" t="s">
        <v>296</v>
      </c>
      <c r="V1222" s="227">
        <v>2013</v>
      </c>
      <c r="W1222" s="233"/>
      <c r="X1222" s="233"/>
      <c r="Y1222" s="233"/>
      <c r="Z1222" s="233"/>
      <c r="AA1222" s="227"/>
      <c r="AB1222" s="233"/>
      <c r="AC1222" s="233"/>
      <c r="AD1222" s="233"/>
      <c r="AE1222" s="233"/>
      <c r="AF1222" s="233"/>
      <c r="AG1222" s="233"/>
      <c r="AH1222" s="150"/>
    </row>
    <row r="1223" spans="1:34" ht="25.7" customHeight="1">
      <c r="A1223" s="133"/>
      <c r="B1223" s="903"/>
      <c r="C1223" s="227" t="s">
        <v>4509</v>
      </c>
      <c r="D1223" s="527" t="s">
        <v>23222</v>
      </c>
      <c r="E1223" s="227" t="s">
        <v>4890</v>
      </c>
      <c r="F1223" s="227" t="s">
        <v>4509</v>
      </c>
      <c r="G1223" s="227" t="s">
        <v>23213</v>
      </c>
      <c r="H1223" s="227" t="s">
        <v>4891</v>
      </c>
      <c r="I1223" s="409">
        <v>2</v>
      </c>
      <c r="J1223" s="233"/>
      <c r="K1223" s="228">
        <v>1574</v>
      </c>
      <c r="L1223" s="228">
        <v>550.83000000000004</v>
      </c>
      <c r="M1223" s="244">
        <v>550.83000000000004</v>
      </c>
      <c r="N1223" s="233"/>
      <c r="O1223" s="301"/>
      <c r="P1223" s="233"/>
      <c r="Q1223" s="228">
        <v>480.36</v>
      </c>
      <c r="R1223" s="228">
        <v>480</v>
      </c>
      <c r="S1223" s="228" t="s">
        <v>295</v>
      </c>
      <c r="T1223" s="228">
        <v>1</v>
      </c>
      <c r="U1223" s="228" t="s">
        <v>296</v>
      </c>
      <c r="V1223" s="227">
        <v>2013</v>
      </c>
      <c r="W1223" s="233"/>
      <c r="X1223" s="233"/>
      <c r="Y1223" s="233"/>
      <c r="Z1223" s="233"/>
      <c r="AA1223" s="227"/>
      <c r="AB1223" s="233"/>
      <c r="AC1223" s="233"/>
      <c r="AD1223" s="233"/>
      <c r="AE1223" s="233"/>
      <c r="AF1223" s="233"/>
      <c r="AG1223" s="233"/>
      <c r="AH1223" s="150"/>
    </row>
    <row r="1224" spans="1:34" ht="25.7" customHeight="1">
      <c r="A1224" s="133"/>
      <c r="B1224" s="903"/>
      <c r="C1224" s="227" t="s">
        <v>4509</v>
      </c>
      <c r="D1224" s="527" t="s">
        <v>23223</v>
      </c>
      <c r="E1224" s="227" t="s">
        <v>4892</v>
      </c>
      <c r="F1224" s="227" t="s">
        <v>4509</v>
      </c>
      <c r="G1224" s="227" t="s">
        <v>23213</v>
      </c>
      <c r="H1224" s="227" t="s">
        <v>4893</v>
      </c>
      <c r="I1224" s="409">
        <v>2</v>
      </c>
      <c r="J1224" s="233"/>
      <c r="K1224" s="228">
        <v>1656</v>
      </c>
      <c r="L1224" s="228">
        <v>551.04999999999995</v>
      </c>
      <c r="M1224" s="244">
        <v>551.04999999999995</v>
      </c>
      <c r="N1224" s="233"/>
      <c r="O1224" s="301"/>
      <c r="P1224" s="233"/>
      <c r="Q1224" s="228">
        <v>456</v>
      </c>
      <c r="R1224" s="228">
        <v>456</v>
      </c>
      <c r="S1224" s="228" t="s">
        <v>295</v>
      </c>
      <c r="T1224" s="228">
        <v>1</v>
      </c>
      <c r="U1224" s="228" t="s">
        <v>296</v>
      </c>
      <c r="V1224" s="227">
        <v>2013</v>
      </c>
      <c r="W1224" s="233"/>
      <c r="X1224" s="233"/>
      <c r="Y1224" s="233"/>
      <c r="Z1224" s="233"/>
      <c r="AA1224" s="227"/>
      <c r="AB1224" s="233"/>
      <c r="AC1224" s="233"/>
      <c r="AD1224" s="233"/>
      <c r="AE1224" s="233"/>
      <c r="AF1224" s="233"/>
      <c r="AG1224" s="233"/>
      <c r="AH1224" s="150"/>
    </row>
    <row r="1225" spans="1:34" ht="25.7" customHeight="1">
      <c r="A1225" s="133"/>
      <c r="B1225" s="903"/>
      <c r="C1225" s="227" t="s">
        <v>4509</v>
      </c>
      <c r="D1225" s="527" t="s">
        <v>23224</v>
      </c>
      <c r="E1225" s="227" t="s">
        <v>4894</v>
      </c>
      <c r="F1225" s="227" t="s">
        <v>4509</v>
      </c>
      <c r="G1225" s="227" t="s">
        <v>23213</v>
      </c>
      <c r="H1225" s="227" t="s">
        <v>4881</v>
      </c>
      <c r="I1225" s="409">
        <v>2</v>
      </c>
      <c r="J1225" s="233"/>
      <c r="K1225" s="228">
        <v>1857</v>
      </c>
      <c r="L1225" s="228">
        <v>513.79999999999995</v>
      </c>
      <c r="M1225" s="244">
        <v>513.79999999999995</v>
      </c>
      <c r="N1225" s="233"/>
      <c r="O1225" s="301"/>
      <c r="P1225" s="233"/>
      <c r="Q1225" s="228">
        <v>600</v>
      </c>
      <c r="R1225" s="228">
        <v>600</v>
      </c>
      <c r="S1225" s="228" t="s">
        <v>295</v>
      </c>
      <c r="T1225" s="228">
        <v>2</v>
      </c>
      <c r="U1225" s="228" t="s">
        <v>296</v>
      </c>
      <c r="V1225" s="227">
        <v>2015</v>
      </c>
      <c r="W1225" s="233"/>
      <c r="X1225" s="233"/>
      <c r="Y1225" s="233"/>
      <c r="Z1225" s="233"/>
      <c r="AA1225" s="227"/>
      <c r="AB1225" s="233"/>
      <c r="AC1225" s="233"/>
      <c r="AD1225" s="233"/>
      <c r="AE1225" s="233"/>
      <c r="AF1225" s="233"/>
      <c r="AG1225" s="233"/>
      <c r="AH1225" s="150"/>
    </row>
    <row r="1226" spans="1:34" ht="25.7" customHeight="1">
      <c r="A1226" s="133"/>
      <c r="B1226" s="903"/>
      <c r="C1226" s="227" t="s">
        <v>4511</v>
      </c>
      <c r="D1226" s="227"/>
      <c r="E1226" s="227" t="s">
        <v>4895</v>
      </c>
      <c r="F1226" s="227" t="s">
        <v>4511</v>
      </c>
      <c r="G1226" s="227"/>
      <c r="H1226" s="227" t="s">
        <v>4896</v>
      </c>
      <c r="I1226" s="400"/>
      <c r="J1226" s="233"/>
      <c r="K1226" s="228">
        <v>2218</v>
      </c>
      <c r="L1226" s="228">
        <v>2218</v>
      </c>
      <c r="M1226" s="244">
        <v>2218</v>
      </c>
      <c r="N1226" s="233"/>
      <c r="O1226" s="301"/>
      <c r="P1226" s="233"/>
      <c r="Q1226" s="228">
        <v>600</v>
      </c>
      <c r="R1226" s="228">
        <v>600</v>
      </c>
      <c r="S1226" s="228" t="s">
        <v>1747</v>
      </c>
      <c r="T1226" s="228">
        <v>4</v>
      </c>
      <c r="U1226" s="228" t="s">
        <v>296</v>
      </c>
      <c r="V1226" s="227">
        <v>2003</v>
      </c>
      <c r="W1226" s="233"/>
      <c r="X1226" s="233"/>
      <c r="Y1226" s="233"/>
      <c r="Z1226" s="233"/>
      <c r="AA1226" s="227"/>
      <c r="AB1226" s="233"/>
      <c r="AC1226" s="233"/>
      <c r="AD1226" s="233"/>
      <c r="AE1226" s="233"/>
      <c r="AF1226" s="233"/>
      <c r="AG1226" s="233"/>
      <c r="AH1226" s="150"/>
    </row>
    <row r="1227" spans="1:34" ht="25.7" customHeight="1">
      <c r="A1227" s="133"/>
      <c r="B1227" s="903"/>
      <c r="C1227" s="227" t="s">
        <v>4511</v>
      </c>
      <c r="D1227" s="227"/>
      <c r="E1227" s="227" t="s">
        <v>4897</v>
      </c>
      <c r="F1227" s="227" t="s">
        <v>4511</v>
      </c>
      <c r="G1227" s="227"/>
      <c r="H1227" s="227" t="s">
        <v>4898</v>
      </c>
      <c r="I1227" s="400"/>
      <c r="J1227" s="233"/>
      <c r="K1227" s="228">
        <v>5660</v>
      </c>
      <c r="L1227" s="228">
        <v>456</v>
      </c>
      <c r="M1227" s="244">
        <v>456</v>
      </c>
      <c r="N1227" s="233"/>
      <c r="O1227" s="301"/>
      <c r="P1227" s="233"/>
      <c r="Q1227" s="228">
        <v>300</v>
      </c>
      <c r="R1227" s="228">
        <v>300</v>
      </c>
      <c r="S1227" s="228" t="s">
        <v>1747</v>
      </c>
      <c r="T1227" s="228">
        <v>2</v>
      </c>
      <c r="U1227" s="228" t="s">
        <v>296</v>
      </c>
      <c r="V1227" s="227">
        <v>2005</v>
      </c>
      <c r="W1227" s="233"/>
      <c r="X1227" s="233"/>
      <c r="Y1227" s="233"/>
      <c r="Z1227" s="233"/>
      <c r="AA1227" s="227"/>
      <c r="AB1227" s="233"/>
      <c r="AC1227" s="233"/>
      <c r="AD1227" s="233"/>
      <c r="AE1227" s="233"/>
      <c r="AF1227" s="233"/>
      <c r="AG1227" s="233"/>
      <c r="AH1227" s="150"/>
    </row>
    <row r="1228" spans="1:34" ht="25.7" customHeight="1">
      <c r="A1228" s="133"/>
      <c r="B1228" s="903"/>
      <c r="C1228" s="227" t="s">
        <v>4511</v>
      </c>
      <c r="D1228" s="227"/>
      <c r="E1228" s="227" t="s">
        <v>4899</v>
      </c>
      <c r="F1228" s="227" t="s">
        <v>4511</v>
      </c>
      <c r="G1228" s="227"/>
      <c r="H1228" s="227" t="s">
        <v>4900</v>
      </c>
      <c r="I1228" s="400"/>
      <c r="J1228" s="233"/>
      <c r="K1228" s="228">
        <v>1952</v>
      </c>
      <c r="L1228" s="228">
        <v>655</v>
      </c>
      <c r="M1228" s="244">
        <v>655</v>
      </c>
      <c r="N1228" s="233"/>
      <c r="O1228" s="301"/>
      <c r="P1228" s="233"/>
      <c r="Q1228" s="228">
        <v>300</v>
      </c>
      <c r="R1228" s="228">
        <v>300</v>
      </c>
      <c r="S1228" s="228" t="s">
        <v>1747</v>
      </c>
      <c r="T1228" s="228">
        <v>2</v>
      </c>
      <c r="U1228" s="228" t="s">
        <v>296</v>
      </c>
      <c r="V1228" s="227">
        <v>2011</v>
      </c>
      <c r="W1228" s="233"/>
      <c r="X1228" s="233"/>
      <c r="Y1228" s="233"/>
      <c r="Z1228" s="233"/>
      <c r="AA1228" s="227"/>
      <c r="AB1228" s="233"/>
      <c r="AC1228" s="233"/>
      <c r="AD1228" s="233"/>
      <c r="AE1228" s="233"/>
      <c r="AF1228" s="233"/>
      <c r="AG1228" s="233"/>
      <c r="AH1228" s="150"/>
    </row>
    <row r="1229" spans="1:34" ht="25.7" customHeight="1">
      <c r="A1229" s="133"/>
      <c r="B1229" s="903"/>
      <c r="C1229" s="227" t="s">
        <v>4511</v>
      </c>
      <c r="D1229" s="227"/>
      <c r="E1229" s="227" t="s">
        <v>4901</v>
      </c>
      <c r="F1229" s="227" t="s">
        <v>4511</v>
      </c>
      <c r="G1229" s="227" t="s">
        <v>4902</v>
      </c>
      <c r="H1229" s="227" t="s">
        <v>4902</v>
      </c>
      <c r="I1229" s="400">
        <v>1653</v>
      </c>
      <c r="J1229" s="233">
        <v>499</v>
      </c>
      <c r="K1229" s="228">
        <v>1653</v>
      </c>
      <c r="L1229" s="228">
        <v>546</v>
      </c>
      <c r="M1229" s="244">
        <v>546</v>
      </c>
      <c r="N1229" s="233" t="s">
        <v>1747</v>
      </c>
      <c r="O1229" s="301">
        <v>1</v>
      </c>
      <c r="P1229" s="233" t="s">
        <v>296</v>
      </c>
      <c r="Q1229" s="228">
        <v>300</v>
      </c>
      <c r="R1229" s="228">
        <v>300</v>
      </c>
      <c r="S1229" s="228" t="s">
        <v>1747</v>
      </c>
      <c r="T1229" s="228">
        <v>2</v>
      </c>
      <c r="U1229" s="228" t="s">
        <v>296</v>
      </c>
      <c r="V1229" s="227">
        <v>2007</v>
      </c>
      <c r="W1229" s="233">
        <v>2007</v>
      </c>
      <c r="X1229" s="233">
        <v>272</v>
      </c>
      <c r="Y1229" s="233" t="s">
        <v>1854</v>
      </c>
      <c r="Z1229" s="233"/>
      <c r="AA1229" s="227"/>
      <c r="AB1229" s="233"/>
      <c r="AC1229" s="233"/>
      <c r="AD1229" s="233"/>
      <c r="AE1229" s="233"/>
      <c r="AF1229" s="233"/>
      <c r="AG1229" s="233"/>
      <c r="AH1229" s="150"/>
    </row>
    <row r="1230" spans="1:34" ht="25.7" customHeight="1">
      <c r="A1230" s="133"/>
      <c r="B1230" s="903"/>
      <c r="C1230" s="227" t="s">
        <v>4511</v>
      </c>
      <c r="D1230" s="227"/>
      <c r="E1230" s="227" t="s">
        <v>4903</v>
      </c>
      <c r="F1230" s="227" t="s">
        <v>4511</v>
      </c>
      <c r="G1230" s="227" t="s">
        <v>4904</v>
      </c>
      <c r="H1230" s="227" t="s">
        <v>4904</v>
      </c>
      <c r="I1230" s="400">
        <v>2016</v>
      </c>
      <c r="J1230" s="233">
        <v>500</v>
      </c>
      <c r="K1230" s="228">
        <v>500</v>
      </c>
      <c r="L1230" s="228">
        <v>874</v>
      </c>
      <c r="M1230" s="244">
        <v>874</v>
      </c>
      <c r="N1230" s="233" t="s">
        <v>1747</v>
      </c>
      <c r="O1230" s="301">
        <v>1</v>
      </c>
      <c r="P1230" s="233" t="s">
        <v>296</v>
      </c>
      <c r="Q1230" s="228">
        <v>874</v>
      </c>
      <c r="R1230" s="228">
        <v>874</v>
      </c>
      <c r="S1230" s="228" t="s">
        <v>1747</v>
      </c>
      <c r="T1230" s="228">
        <v>2</v>
      </c>
      <c r="U1230" s="228" t="s">
        <v>296</v>
      </c>
      <c r="V1230" s="227">
        <v>2005</v>
      </c>
      <c r="W1230" s="233">
        <v>2005</v>
      </c>
      <c r="X1230" s="233">
        <v>134</v>
      </c>
      <c r="Y1230" s="233" t="s">
        <v>1854</v>
      </c>
      <c r="Z1230" s="233"/>
      <c r="AA1230" s="227"/>
      <c r="AB1230" s="233"/>
      <c r="AC1230" s="233"/>
      <c r="AD1230" s="233"/>
      <c r="AE1230" s="233"/>
      <c r="AF1230" s="233"/>
      <c r="AG1230" s="233"/>
      <c r="AH1230" s="150"/>
    </row>
    <row r="1231" spans="1:34" ht="25.7" customHeight="1">
      <c r="A1231" s="133"/>
      <c r="B1231" s="903"/>
      <c r="C1231" s="227" t="s">
        <v>4511</v>
      </c>
      <c r="D1231" s="227"/>
      <c r="E1231" s="227" t="s">
        <v>4905</v>
      </c>
      <c r="F1231" s="227" t="s">
        <v>4511</v>
      </c>
      <c r="G1231" s="227"/>
      <c r="H1231" s="227" t="s">
        <v>4906</v>
      </c>
      <c r="I1231" s="400"/>
      <c r="J1231" s="233"/>
      <c r="K1231" s="228">
        <v>4297</v>
      </c>
      <c r="L1231" s="228">
        <v>498</v>
      </c>
      <c r="M1231" s="244">
        <v>498</v>
      </c>
      <c r="N1231" s="233"/>
      <c r="O1231" s="301"/>
      <c r="P1231" s="233"/>
      <c r="Q1231" s="228">
        <v>300</v>
      </c>
      <c r="R1231" s="228">
        <v>300</v>
      </c>
      <c r="S1231" s="228" t="s">
        <v>1747</v>
      </c>
      <c r="T1231" s="228">
        <v>2</v>
      </c>
      <c r="U1231" s="228" t="s">
        <v>296</v>
      </c>
      <c r="V1231" s="227">
        <v>2008</v>
      </c>
      <c r="W1231" s="233"/>
      <c r="X1231" s="233"/>
      <c r="Y1231" s="233"/>
      <c r="Z1231" s="233"/>
      <c r="AA1231" s="227"/>
      <c r="AB1231" s="233"/>
      <c r="AC1231" s="233"/>
      <c r="AD1231" s="233"/>
      <c r="AE1231" s="233"/>
      <c r="AF1231" s="233"/>
      <c r="AG1231" s="233"/>
      <c r="AH1231" s="150"/>
    </row>
    <row r="1232" spans="1:34" ht="25.7" customHeight="1">
      <c r="A1232" s="133"/>
      <c r="B1232" s="903"/>
      <c r="C1232" s="227" t="s">
        <v>4511</v>
      </c>
      <c r="D1232" s="227"/>
      <c r="E1232" s="227" t="s">
        <v>4907</v>
      </c>
      <c r="F1232" s="227" t="s">
        <v>4511</v>
      </c>
      <c r="G1232" s="227"/>
      <c r="H1232" s="227" t="s">
        <v>4908</v>
      </c>
      <c r="I1232" s="400"/>
      <c r="J1232" s="233"/>
      <c r="K1232" s="228">
        <v>999</v>
      </c>
      <c r="L1232" s="228">
        <v>467</v>
      </c>
      <c r="M1232" s="244">
        <v>467</v>
      </c>
      <c r="N1232" s="233"/>
      <c r="O1232" s="301"/>
      <c r="P1232" s="233"/>
      <c r="Q1232" s="228">
        <v>300</v>
      </c>
      <c r="R1232" s="228">
        <v>300</v>
      </c>
      <c r="S1232" s="228" t="s">
        <v>1747</v>
      </c>
      <c r="T1232" s="228">
        <v>1</v>
      </c>
      <c r="U1232" s="228" t="s">
        <v>296</v>
      </c>
      <c r="V1232" s="227">
        <v>2004</v>
      </c>
      <c r="W1232" s="233"/>
      <c r="X1232" s="233"/>
      <c r="Y1232" s="233"/>
      <c r="Z1232" s="233"/>
      <c r="AA1232" s="227"/>
      <c r="AB1232" s="233"/>
      <c r="AC1232" s="233"/>
      <c r="AD1232" s="233"/>
      <c r="AE1232" s="233"/>
      <c r="AF1232" s="233"/>
      <c r="AG1232" s="233"/>
      <c r="AH1232" s="150"/>
    </row>
    <row r="1233" spans="1:34" ht="25.7" customHeight="1">
      <c r="A1233" s="133"/>
      <c r="B1233" s="903"/>
      <c r="C1233" s="227" t="s">
        <v>4511</v>
      </c>
      <c r="D1233" s="227"/>
      <c r="E1233" s="227" t="s">
        <v>12058</v>
      </c>
      <c r="F1233" s="227" t="s">
        <v>4511</v>
      </c>
      <c r="G1233" s="227"/>
      <c r="H1233" s="227" t="s">
        <v>12059</v>
      </c>
      <c r="I1233" s="400"/>
      <c r="J1233" s="233"/>
      <c r="K1233" s="228">
        <v>1785</v>
      </c>
      <c r="L1233" s="228">
        <v>558</v>
      </c>
      <c r="M1233" s="244">
        <v>552</v>
      </c>
      <c r="N1233" s="233"/>
      <c r="O1233" s="301"/>
      <c r="P1233" s="233"/>
      <c r="Q1233" s="228">
        <v>300</v>
      </c>
      <c r="R1233" s="228">
        <v>300</v>
      </c>
      <c r="S1233" s="228" t="s">
        <v>1747</v>
      </c>
      <c r="T1233" s="228">
        <v>2</v>
      </c>
      <c r="U1233" s="228" t="s">
        <v>296</v>
      </c>
      <c r="V1233" s="227">
        <v>2020</v>
      </c>
      <c r="W1233" s="233"/>
      <c r="X1233" s="233"/>
      <c r="Y1233" s="233"/>
      <c r="Z1233" s="233"/>
      <c r="AA1233" s="227"/>
      <c r="AB1233" s="233"/>
      <c r="AC1233" s="233"/>
      <c r="AD1233" s="233"/>
      <c r="AE1233" s="233"/>
      <c r="AF1233" s="233"/>
      <c r="AG1233" s="233"/>
      <c r="AH1233" s="150"/>
    </row>
    <row r="1234" spans="1:34" ht="25.7" customHeight="1">
      <c r="A1234" s="133"/>
      <c r="B1234" s="903"/>
      <c r="C1234" s="227" t="s">
        <v>4511</v>
      </c>
      <c r="D1234" s="227"/>
      <c r="E1234" s="227" t="s">
        <v>4909</v>
      </c>
      <c r="F1234" s="227" t="s">
        <v>4511</v>
      </c>
      <c r="G1234" s="227"/>
      <c r="H1234" s="227" t="s">
        <v>4910</v>
      </c>
      <c r="I1234" s="400"/>
      <c r="J1234" s="233"/>
      <c r="K1234" s="228">
        <v>1321</v>
      </c>
      <c r="L1234" s="228">
        <v>497</v>
      </c>
      <c r="M1234" s="244">
        <v>497</v>
      </c>
      <c r="N1234" s="233"/>
      <c r="O1234" s="301"/>
      <c r="P1234" s="233"/>
      <c r="Q1234" s="228">
        <v>300</v>
      </c>
      <c r="R1234" s="228">
        <v>300</v>
      </c>
      <c r="S1234" s="228" t="s">
        <v>1747</v>
      </c>
      <c r="T1234" s="228">
        <v>2</v>
      </c>
      <c r="U1234" s="228" t="s">
        <v>296</v>
      </c>
      <c r="V1234" s="227">
        <v>2006</v>
      </c>
      <c r="W1234" s="233"/>
      <c r="X1234" s="233"/>
      <c r="Y1234" s="233"/>
      <c r="Z1234" s="233"/>
      <c r="AA1234" s="227"/>
      <c r="AB1234" s="233"/>
      <c r="AC1234" s="233"/>
      <c r="AD1234" s="233"/>
      <c r="AE1234" s="233"/>
      <c r="AF1234" s="233"/>
      <c r="AG1234" s="233"/>
      <c r="AH1234" s="150"/>
    </row>
    <row r="1235" spans="1:34" ht="25.7" customHeight="1">
      <c r="A1235" s="133"/>
      <c r="B1235" s="903"/>
      <c r="C1235" s="227" t="s">
        <v>4511</v>
      </c>
      <c r="D1235" s="227"/>
      <c r="E1235" s="227" t="s">
        <v>4911</v>
      </c>
      <c r="F1235" s="227" t="s">
        <v>4511</v>
      </c>
      <c r="G1235" s="227"/>
      <c r="H1235" s="227" t="s">
        <v>4912</v>
      </c>
      <c r="I1235" s="400"/>
      <c r="J1235" s="233"/>
      <c r="K1235" s="228">
        <v>826</v>
      </c>
      <c r="L1235" s="228">
        <v>437</v>
      </c>
      <c r="M1235" s="244">
        <v>437</v>
      </c>
      <c r="N1235" s="233"/>
      <c r="O1235" s="301"/>
      <c r="P1235" s="233"/>
      <c r="Q1235" s="228">
        <v>300</v>
      </c>
      <c r="R1235" s="228">
        <v>300</v>
      </c>
      <c r="S1235" s="228" t="s">
        <v>1747</v>
      </c>
      <c r="T1235" s="228">
        <v>2</v>
      </c>
      <c r="U1235" s="228" t="s">
        <v>296</v>
      </c>
      <c r="V1235" s="227">
        <v>2001</v>
      </c>
      <c r="W1235" s="233"/>
      <c r="X1235" s="233"/>
      <c r="Y1235" s="233"/>
      <c r="Z1235" s="233"/>
      <c r="AA1235" s="227"/>
      <c r="AB1235" s="233"/>
      <c r="AC1235" s="233"/>
      <c r="AD1235" s="233"/>
      <c r="AE1235" s="233"/>
      <c r="AF1235" s="233"/>
      <c r="AG1235" s="233"/>
      <c r="AH1235" s="150"/>
    </row>
    <row r="1236" spans="1:34" ht="25.7" customHeight="1">
      <c r="A1236" s="133"/>
      <c r="B1236" s="903"/>
      <c r="C1236" s="227" t="s">
        <v>4511</v>
      </c>
      <c r="D1236" s="227"/>
      <c r="E1236" s="227" t="s">
        <v>4913</v>
      </c>
      <c r="F1236" s="227" t="s">
        <v>4511</v>
      </c>
      <c r="G1236" s="227"/>
      <c r="H1236" s="227" t="s">
        <v>4914</v>
      </c>
      <c r="I1236" s="400"/>
      <c r="J1236" s="233"/>
      <c r="K1236" s="228">
        <v>1000</v>
      </c>
      <c r="L1236" s="228">
        <v>428</v>
      </c>
      <c r="M1236" s="244">
        <v>427</v>
      </c>
      <c r="N1236" s="233"/>
      <c r="O1236" s="301"/>
      <c r="P1236" s="233"/>
      <c r="Q1236" s="228">
        <v>300</v>
      </c>
      <c r="R1236" s="228">
        <v>300</v>
      </c>
      <c r="S1236" s="228" t="s">
        <v>1747</v>
      </c>
      <c r="T1236" s="228">
        <v>2</v>
      </c>
      <c r="U1236" s="228" t="s">
        <v>296</v>
      </c>
      <c r="V1236" s="227">
        <v>2007</v>
      </c>
      <c r="W1236" s="233"/>
      <c r="X1236" s="233"/>
      <c r="Y1236" s="233"/>
      <c r="Z1236" s="233"/>
      <c r="AA1236" s="227"/>
      <c r="AB1236" s="233"/>
      <c r="AC1236" s="233"/>
      <c r="AD1236" s="233"/>
      <c r="AE1236" s="233"/>
      <c r="AF1236" s="233"/>
      <c r="AG1236" s="233"/>
      <c r="AH1236" s="150"/>
    </row>
    <row r="1237" spans="1:34" ht="25.7" customHeight="1">
      <c r="A1237" s="133"/>
      <c r="B1237" s="903"/>
      <c r="C1237" s="227" t="s">
        <v>4511</v>
      </c>
      <c r="D1237" s="227"/>
      <c r="E1237" s="227" t="s">
        <v>13965</v>
      </c>
      <c r="F1237" s="227" t="s">
        <v>4511</v>
      </c>
      <c r="G1237" s="227"/>
      <c r="H1237" s="227" t="s">
        <v>4915</v>
      </c>
      <c r="I1237" s="400"/>
      <c r="J1237" s="233"/>
      <c r="K1237" s="228">
        <v>437</v>
      </c>
      <c r="L1237" s="228">
        <v>437</v>
      </c>
      <c r="M1237" s="244">
        <v>437</v>
      </c>
      <c r="N1237" s="233"/>
      <c r="O1237" s="301"/>
      <c r="P1237" s="233"/>
      <c r="Q1237" s="228">
        <v>300</v>
      </c>
      <c r="R1237" s="228">
        <v>300</v>
      </c>
      <c r="S1237" s="228" t="s">
        <v>1747</v>
      </c>
      <c r="T1237" s="228">
        <v>1</v>
      </c>
      <c r="U1237" s="228" t="s">
        <v>296</v>
      </c>
      <c r="V1237" s="227">
        <v>2002</v>
      </c>
      <c r="W1237" s="233"/>
      <c r="X1237" s="233"/>
      <c r="Y1237" s="233"/>
      <c r="Z1237" s="233"/>
      <c r="AA1237" s="227"/>
      <c r="AB1237" s="233"/>
      <c r="AC1237" s="233"/>
      <c r="AD1237" s="233"/>
      <c r="AE1237" s="233"/>
      <c r="AF1237" s="233"/>
      <c r="AG1237" s="233"/>
      <c r="AH1237" s="150"/>
    </row>
    <row r="1238" spans="1:34" ht="25.7" customHeight="1">
      <c r="A1238" s="133"/>
      <c r="B1238" s="903"/>
      <c r="C1238" s="227" t="s">
        <v>4511</v>
      </c>
      <c r="D1238" s="227"/>
      <c r="E1238" s="227" t="s">
        <v>4916</v>
      </c>
      <c r="F1238" s="227" t="s">
        <v>4511</v>
      </c>
      <c r="G1238" s="227"/>
      <c r="H1238" s="227" t="s">
        <v>13070</v>
      </c>
      <c r="I1238" s="228"/>
      <c r="J1238" s="228"/>
      <c r="K1238" s="228">
        <v>998</v>
      </c>
      <c r="L1238" s="228">
        <v>526</v>
      </c>
      <c r="M1238" s="244">
        <v>526</v>
      </c>
      <c r="N1238" s="228"/>
      <c r="O1238" s="228"/>
      <c r="P1238" s="228"/>
      <c r="Q1238" s="228">
        <v>300</v>
      </c>
      <c r="R1238" s="228">
        <v>300</v>
      </c>
      <c r="S1238" s="228" t="s">
        <v>1747</v>
      </c>
      <c r="T1238" s="228">
        <v>2</v>
      </c>
      <c r="U1238" s="228" t="s">
        <v>296</v>
      </c>
      <c r="V1238" s="227">
        <v>2016</v>
      </c>
      <c r="W1238" s="227"/>
      <c r="X1238" s="228"/>
      <c r="Y1238" s="233"/>
      <c r="Z1238" s="233"/>
      <c r="AA1238" s="227"/>
      <c r="AB1238" s="233"/>
      <c r="AC1238" s="233"/>
      <c r="AD1238" s="233"/>
      <c r="AE1238" s="233"/>
      <c r="AF1238" s="233"/>
      <c r="AG1238" s="233"/>
      <c r="AH1238" s="150"/>
    </row>
    <row r="1239" spans="1:34" ht="25.7" customHeight="1">
      <c r="A1239" s="133"/>
      <c r="B1239" s="903"/>
      <c r="C1239" s="227" t="s">
        <v>4512</v>
      </c>
      <c r="D1239" s="227"/>
      <c r="E1239" s="227" t="s">
        <v>4917</v>
      </c>
      <c r="F1239" s="227" t="s">
        <v>4512</v>
      </c>
      <c r="G1239" s="227"/>
      <c r="H1239" s="227" t="s">
        <v>4918</v>
      </c>
      <c r="I1239" s="228"/>
      <c r="J1239" s="228"/>
      <c r="K1239" s="228">
        <v>700</v>
      </c>
      <c r="L1239" s="228">
        <v>460</v>
      </c>
      <c r="M1239" s="244">
        <v>460</v>
      </c>
      <c r="N1239" s="228"/>
      <c r="O1239" s="228"/>
      <c r="P1239" s="228"/>
      <c r="Q1239" s="228">
        <v>456</v>
      </c>
      <c r="R1239" s="228">
        <v>456</v>
      </c>
      <c r="S1239" s="228" t="s">
        <v>4919</v>
      </c>
      <c r="T1239" s="228">
        <v>1</v>
      </c>
      <c r="U1239" s="228" t="s">
        <v>296</v>
      </c>
      <c r="V1239" s="227">
        <v>2008</v>
      </c>
      <c r="W1239" s="227"/>
      <c r="X1239" s="228"/>
      <c r="Y1239" s="233"/>
      <c r="Z1239" s="233"/>
      <c r="AA1239" s="227"/>
      <c r="AB1239" s="233"/>
      <c r="AC1239" s="233"/>
      <c r="AD1239" s="233"/>
      <c r="AE1239" s="233"/>
      <c r="AF1239" s="233"/>
      <c r="AG1239" s="233"/>
      <c r="AH1239" s="150"/>
    </row>
    <row r="1240" spans="1:34" ht="25.7" customHeight="1">
      <c r="A1240" s="133"/>
      <c r="B1240" s="903"/>
      <c r="C1240" s="227" t="s">
        <v>4512</v>
      </c>
      <c r="D1240" s="227"/>
      <c r="E1240" s="227" t="s">
        <v>4920</v>
      </c>
      <c r="F1240" s="227" t="s">
        <v>4512</v>
      </c>
      <c r="G1240" s="227"/>
      <c r="H1240" s="227" t="s">
        <v>4921</v>
      </c>
      <c r="I1240" s="400"/>
      <c r="J1240" s="233"/>
      <c r="K1240" s="228">
        <v>1460</v>
      </c>
      <c r="L1240" s="228">
        <v>493</v>
      </c>
      <c r="M1240" s="244">
        <v>493</v>
      </c>
      <c r="N1240" s="233"/>
      <c r="O1240" s="301"/>
      <c r="P1240" s="233"/>
      <c r="Q1240" s="228">
        <v>456</v>
      </c>
      <c r="R1240" s="228">
        <v>456</v>
      </c>
      <c r="S1240" s="228" t="s">
        <v>4919</v>
      </c>
      <c r="T1240" s="228">
        <v>1</v>
      </c>
      <c r="U1240" s="228" t="s">
        <v>296</v>
      </c>
      <c r="V1240" s="227">
        <v>2004</v>
      </c>
      <c r="W1240" s="233"/>
      <c r="X1240" s="233"/>
      <c r="Y1240" s="233"/>
      <c r="Z1240" s="233"/>
      <c r="AA1240" s="227"/>
      <c r="AB1240" s="233"/>
      <c r="AC1240" s="233"/>
      <c r="AD1240" s="233"/>
      <c r="AE1240" s="233"/>
      <c r="AF1240" s="233"/>
      <c r="AG1240" s="233"/>
      <c r="AH1240" s="150"/>
    </row>
    <row r="1241" spans="1:34" ht="25.7" customHeight="1">
      <c r="A1241" s="133"/>
      <c r="B1241" s="903"/>
      <c r="C1241" s="227" t="s">
        <v>4512</v>
      </c>
      <c r="D1241" s="227"/>
      <c r="E1241" s="227" t="s">
        <v>4922</v>
      </c>
      <c r="F1241" s="227" t="s">
        <v>4512</v>
      </c>
      <c r="G1241" s="227"/>
      <c r="H1241" s="227" t="s">
        <v>4923</v>
      </c>
      <c r="I1241" s="400"/>
      <c r="J1241" s="233"/>
      <c r="K1241" s="228">
        <v>2370</v>
      </c>
      <c r="L1241" s="228">
        <v>504</v>
      </c>
      <c r="M1241" s="244">
        <v>504</v>
      </c>
      <c r="N1241" s="233"/>
      <c r="O1241" s="301"/>
      <c r="P1241" s="233"/>
      <c r="Q1241" s="228">
        <v>456</v>
      </c>
      <c r="R1241" s="228">
        <v>456</v>
      </c>
      <c r="S1241" s="228" t="s">
        <v>4919</v>
      </c>
      <c r="T1241" s="228">
        <v>1</v>
      </c>
      <c r="U1241" s="228" t="s">
        <v>296</v>
      </c>
      <c r="V1241" s="227">
        <v>2006</v>
      </c>
      <c r="W1241" s="233"/>
      <c r="X1241" s="233"/>
      <c r="Y1241" s="233"/>
      <c r="Z1241" s="233"/>
      <c r="AA1241" s="227"/>
      <c r="AB1241" s="233"/>
      <c r="AC1241" s="233"/>
      <c r="AD1241" s="233"/>
      <c r="AE1241" s="233"/>
      <c r="AF1241" s="233"/>
      <c r="AG1241" s="233"/>
      <c r="AH1241" s="150"/>
    </row>
    <row r="1242" spans="1:34" ht="25.7" customHeight="1">
      <c r="A1242" s="133"/>
      <c r="B1242" s="903"/>
      <c r="C1242" s="227" t="s">
        <v>4512</v>
      </c>
      <c r="D1242" s="227"/>
      <c r="E1242" s="227" t="s">
        <v>4924</v>
      </c>
      <c r="F1242" s="227" t="s">
        <v>4512</v>
      </c>
      <c r="G1242" s="227"/>
      <c r="H1242" s="227" t="s">
        <v>4925</v>
      </c>
      <c r="I1242" s="400"/>
      <c r="J1242" s="233"/>
      <c r="K1242" s="228">
        <v>3220</v>
      </c>
      <c r="L1242" s="228">
        <v>460</v>
      </c>
      <c r="M1242" s="244">
        <v>460</v>
      </c>
      <c r="N1242" s="233"/>
      <c r="O1242" s="301"/>
      <c r="P1242" s="233"/>
      <c r="Q1242" s="228">
        <v>456</v>
      </c>
      <c r="R1242" s="228">
        <v>456</v>
      </c>
      <c r="S1242" s="228" t="s">
        <v>4919</v>
      </c>
      <c r="T1242" s="228">
        <v>1</v>
      </c>
      <c r="U1242" s="228" t="s">
        <v>296</v>
      </c>
      <c r="V1242" s="227">
        <v>2001</v>
      </c>
      <c r="W1242" s="233"/>
      <c r="X1242" s="233"/>
      <c r="Y1242" s="233"/>
      <c r="Z1242" s="233"/>
      <c r="AA1242" s="227"/>
      <c r="AB1242" s="233"/>
      <c r="AC1242" s="233"/>
      <c r="AD1242" s="233"/>
      <c r="AE1242" s="233"/>
      <c r="AF1242" s="233"/>
      <c r="AG1242" s="233"/>
      <c r="AH1242" s="150"/>
    </row>
    <row r="1243" spans="1:34" ht="25.7" customHeight="1">
      <c r="A1243" s="133"/>
      <c r="B1243" s="903"/>
      <c r="C1243" s="227" t="s">
        <v>4512</v>
      </c>
      <c r="D1243" s="227"/>
      <c r="E1243" s="227" t="s">
        <v>4926</v>
      </c>
      <c r="F1243" s="227" t="s">
        <v>4512</v>
      </c>
      <c r="G1243" s="227"/>
      <c r="H1243" s="227" t="s">
        <v>4927</v>
      </c>
      <c r="I1243" s="400"/>
      <c r="J1243" s="233"/>
      <c r="K1243" s="228">
        <v>830</v>
      </c>
      <c r="L1243" s="228">
        <v>475</v>
      </c>
      <c r="M1243" s="244">
        <v>475</v>
      </c>
      <c r="N1243" s="233"/>
      <c r="O1243" s="301"/>
      <c r="P1243" s="233"/>
      <c r="Q1243" s="228">
        <v>456</v>
      </c>
      <c r="R1243" s="228">
        <v>456</v>
      </c>
      <c r="S1243" s="228" t="s">
        <v>4919</v>
      </c>
      <c r="T1243" s="228">
        <v>1</v>
      </c>
      <c r="U1243" s="228" t="s">
        <v>296</v>
      </c>
      <c r="V1243" s="227">
        <v>2002</v>
      </c>
      <c r="W1243" s="233"/>
      <c r="X1243" s="233"/>
      <c r="Y1243" s="233"/>
      <c r="Z1243" s="233"/>
      <c r="AA1243" s="227"/>
      <c r="AB1243" s="233"/>
      <c r="AC1243" s="233"/>
      <c r="AD1243" s="233"/>
      <c r="AE1243" s="233"/>
      <c r="AF1243" s="233"/>
      <c r="AG1243" s="233"/>
      <c r="AH1243" s="150"/>
    </row>
    <row r="1244" spans="1:34" ht="25.7" customHeight="1">
      <c r="A1244" s="133"/>
      <c r="B1244" s="903"/>
      <c r="C1244" s="227" t="s">
        <v>4512</v>
      </c>
      <c r="D1244" s="227"/>
      <c r="E1244" s="227" t="s">
        <v>4928</v>
      </c>
      <c r="F1244" s="227" t="s">
        <v>4512</v>
      </c>
      <c r="G1244" s="227"/>
      <c r="H1244" s="227" t="s">
        <v>4929</v>
      </c>
      <c r="I1244" s="400"/>
      <c r="J1244" s="233"/>
      <c r="K1244" s="228">
        <v>473</v>
      </c>
      <c r="L1244" s="228">
        <v>400</v>
      </c>
      <c r="M1244" s="244">
        <v>400</v>
      </c>
      <c r="N1244" s="233"/>
      <c r="O1244" s="301"/>
      <c r="P1244" s="233"/>
      <c r="Q1244" s="228">
        <v>400</v>
      </c>
      <c r="R1244" s="228">
        <v>400</v>
      </c>
      <c r="S1244" s="228" t="s">
        <v>4919</v>
      </c>
      <c r="T1244" s="228">
        <v>1</v>
      </c>
      <c r="U1244" s="228" t="s">
        <v>296</v>
      </c>
      <c r="V1244" s="227">
        <v>2003</v>
      </c>
      <c r="W1244" s="233"/>
      <c r="X1244" s="233"/>
      <c r="Y1244" s="233"/>
      <c r="Z1244" s="233"/>
      <c r="AA1244" s="227"/>
      <c r="AB1244" s="233"/>
      <c r="AC1244" s="233"/>
      <c r="AD1244" s="233"/>
      <c r="AE1244" s="233"/>
      <c r="AF1244" s="233"/>
      <c r="AG1244" s="233"/>
      <c r="AH1244" s="150"/>
    </row>
    <row r="1245" spans="1:34" ht="25.7" customHeight="1">
      <c r="A1245" s="133"/>
      <c r="B1245" s="903"/>
      <c r="C1245" s="227" t="s">
        <v>4512</v>
      </c>
      <c r="D1245" s="227"/>
      <c r="E1245" s="227" t="s">
        <v>4930</v>
      </c>
      <c r="F1245" s="227" t="s">
        <v>4512</v>
      </c>
      <c r="G1245" s="227"/>
      <c r="H1245" s="227" t="s">
        <v>4931</v>
      </c>
      <c r="I1245" s="400"/>
      <c r="J1245" s="233"/>
      <c r="K1245" s="228">
        <v>500</v>
      </c>
      <c r="L1245" s="228">
        <v>453</v>
      </c>
      <c r="M1245" s="244">
        <v>453</v>
      </c>
      <c r="N1245" s="233"/>
      <c r="O1245" s="301"/>
      <c r="P1245" s="233"/>
      <c r="Q1245" s="228">
        <v>400</v>
      </c>
      <c r="R1245" s="228">
        <v>400</v>
      </c>
      <c r="S1245" s="228" t="s">
        <v>4919</v>
      </c>
      <c r="T1245" s="228">
        <v>1</v>
      </c>
      <c r="U1245" s="228" t="s">
        <v>296</v>
      </c>
      <c r="V1245" s="227">
        <v>2013</v>
      </c>
      <c r="W1245" s="233"/>
      <c r="X1245" s="233"/>
      <c r="Y1245" s="233"/>
      <c r="Z1245" s="233"/>
      <c r="AA1245" s="227"/>
      <c r="AB1245" s="233"/>
      <c r="AC1245" s="233"/>
      <c r="AD1245" s="233"/>
      <c r="AE1245" s="233"/>
      <c r="AF1245" s="233"/>
      <c r="AG1245" s="233"/>
      <c r="AH1245" s="150"/>
    </row>
    <row r="1246" spans="1:34" ht="25.7" customHeight="1">
      <c r="A1246" s="133"/>
      <c r="B1246" s="903"/>
      <c r="C1246" s="227" t="s">
        <v>4512</v>
      </c>
      <c r="D1246" s="227"/>
      <c r="E1246" s="227" t="s">
        <v>9378</v>
      </c>
      <c r="F1246" s="227" t="s">
        <v>4512</v>
      </c>
      <c r="G1246" s="227"/>
      <c r="H1246" s="227" t="s">
        <v>9379</v>
      </c>
      <c r="I1246" s="400"/>
      <c r="J1246" s="233"/>
      <c r="K1246" s="228">
        <v>1300</v>
      </c>
      <c r="L1246" s="228">
        <v>400</v>
      </c>
      <c r="M1246" s="244">
        <v>400</v>
      </c>
      <c r="N1246" s="233"/>
      <c r="O1246" s="301"/>
      <c r="P1246" s="233"/>
      <c r="Q1246" s="228">
        <v>400</v>
      </c>
      <c r="R1246" s="228">
        <v>400</v>
      </c>
      <c r="S1246" s="228" t="s">
        <v>4919</v>
      </c>
      <c r="T1246" s="228">
        <v>1</v>
      </c>
      <c r="U1246" s="228" t="s">
        <v>296</v>
      </c>
      <c r="V1246" s="227">
        <v>1995</v>
      </c>
      <c r="W1246" s="233"/>
      <c r="X1246" s="233"/>
      <c r="Y1246" s="233"/>
      <c r="Z1246" s="233"/>
      <c r="AA1246" s="227"/>
      <c r="AB1246" s="233"/>
      <c r="AC1246" s="233"/>
      <c r="AD1246" s="233"/>
      <c r="AE1246" s="233"/>
      <c r="AF1246" s="233"/>
      <c r="AG1246" s="233"/>
      <c r="AH1246" s="150"/>
    </row>
    <row r="1247" spans="1:34" ht="25.7" customHeight="1">
      <c r="A1247" s="133"/>
      <c r="B1247" s="903"/>
      <c r="C1247" s="227" t="s">
        <v>4512</v>
      </c>
      <c r="D1247" s="227"/>
      <c r="E1247" s="227" t="s">
        <v>9380</v>
      </c>
      <c r="F1247" s="227" t="s">
        <v>4512</v>
      </c>
      <c r="G1247" s="227"/>
      <c r="H1247" s="227" t="s">
        <v>9381</v>
      </c>
      <c r="I1247" s="400"/>
      <c r="J1247" s="233"/>
      <c r="K1247" s="228">
        <v>4580</v>
      </c>
      <c r="L1247" s="228">
        <v>889</v>
      </c>
      <c r="M1247" s="244">
        <v>889</v>
      </c>
      <c r="N1247" s="233"/>
      <c r="O1247" s="301"/>
      <c r="P1247" s="233"/>
      <c r="Q1247" s="228">
        <v>889</v>
      </c>
      <c r="R1247" s="228">
        <v>889</v>
      </c>
      <c r="S1247" s="228" t="s">
        <v>4919</v>
      </c>
      <c r="T1247" s="228">
        <v>1</v>
      </c>
      <c r="U1247" s="228" t="s">
        <v>296</v>
      </c>
      <c r="V1247" s="227">
        <v>2016</v>
      </c>
      <c r="W1247" s="233"/>
      <c r="X1247" s="233"/>
      <c r="Y1247" s="233"/>
      <c r="Z1247" s="233"/>
      <c r="AA1247" s="227"/>
      <c r="AB1247" s="233"/>
      <c r="AC1247" s="233"/>
      <c r="AD1247" s="233"/>
      <c r="AE1247" s="233"/>
      <c r="AF1247" s="233"/>
      <c r="AG1247" s="233"/>
      <c r="AH1247" s="150"/>
    </row>
    <row r="1248" spans="1:34" ht="25.7" customHeight="1">
      <c r="A1248" s="133"/>
      <c r="B1248" s="903"/>
      <c r="C1248" s="227" t="s">
        <v>4512</v>
      </c>
      <c r="D1248" s="227"/>
      <c r="E1248" s="227" t="s">
        <v>4844</v>
      </c>
      <c r="F1248" s="227" t="s">
        <v>4512</v>
      </c>
      <c r="G1248" s="227" t="s">
        <v>9382</v>
      </c>
      <c r="H1248" s="227" t="s">
        <v>9382</v>
      </c>
      <c r="I1248" s="400">
        <v>1810</v>
      </c>
      <c r="J1248" s="233">
        <v>498</v>
      </c>
      <c r="K1248" s="228">
        <v>498</v>
      </c>
      <c r="L1248" s="228">
        <v>498</v>
      </c>
      <c r="M1248" s="244">
        <v>498</v>
      </c>
      <c r="N1248" s="233" t="s">
        <v>4919</v>
      </c>
      <c r="O1248" s="301"/>
      <c r="P1248" s="233"/>
      <c r="Q1248" s="228">
        <v>498</v>
      </c>
      <c r="R1248" s="228">
        <v>498</v>
      </c>
      <c r="S1248" s="228" t="s">
        <v>4919</v>
      </c>
      <c r="T1248" s="228">
        <v>1</v>
      </c>
      <c r="U1248" s="228" t="s">
        <v>296</v>
      </c>
      <c r="V1248" s="227">
        <v>2016</v>
      </c>
      <c r="W1248" s="233">
        <v>2016</v>
      </c>
      <c r="X1248" s="233">
        <v>290</v>
      </c>
      <c r="Y1248" s="233"/>
      <c r="Z1248" s="233"/>
      <c r="AA1248" s="227"/>
      <c r="AB1248" s="233"/>
      <c r="AC1248" s="233"/>
      <c r="AD1248" s="233"/>
      <c r="AE1248" s="233"/>
      <c r="AF1248" s="233"/>
      <c r="AG1248" s="233"/>
      <c r="AH1248" s="150"/>
    </row>
    <row r="1249" spans="1:34" ht="25.7" customHeight="1">
      <c r="A1249" s="133"/>
      <c r="B1249" s="903"/>
      <c r="C1249" s="227" t="s">
        <v>4512</v>
      </c>
      <c r="D1249" s="227"/>
      <c r="E1249" s="227" t="s">
        <v>4892</v>
      </c>
      <c r="F1249" s="227" t="s">
        <v>4512</v>
      </c>
      <c r="G1249" s="227"/>
      <c r="H1249" s="227" t="s">
        <v>12060</v>
      </c>
      <c r="I1249" s="400"/>
      <c r="J1249" s="233"/>
      <c r="K1249" s="228">
        <v>2247</v>
      </c>
      <c r="L1249" s="228">
        <v>493</v>
      </c>
      <c r="M1249" s="244">
        <v>493</v>
      </c>
      <c r="N1249" s="233"/>
      <c r="O1249" s="301"/>
      <c r="P1249" s="233"/>
      <c r="Q1249" s="228">
        <v>498</v>
      </c>
      <c r="R1249" s="228">
        <v>493</v>
      </c>
      <c r="S1249" s="228" t="s">
        <v>4919</v>
      </c>
      <c r="T1249" s="228">
        <v>1</v>
      </c>
      <c r="U1249" s="228" t="s">
        <v>296</v>
      </c>
      <c r="V1249" s="227">
        <v>2020</v>
      </c>
      <c r="W1249" s="233"/>
      <c r="X1249" s="233"/>
      <c r="Y1249" s="233"/>
      <c r="Z1249" s="233"/>
      <c r="AA1249" s="227"/>
      <c r="AB1249" s="233"/>
      <c r="AC1249" s="233"/>
      <c r="AD1249" s="233"/>
      <c r="AE1249" s="233"/>
      <c r="AF1249" s="233"/>
      <c r="AG1249" s="233"/>
      <c r="AH1249" s="150"/>
    </row>
    <row r="1250" spans="1:34" ht="25.7" customHeight="1">
      <c r="A1250" s="133"/>
      <c r="B1250" s="903"/>
      <c r="C1250" s="227" t="s">
        <v>13966</v>
      </c>
      <c r="D1250" s="227"/>
      <c r="E1250" s="227" t="s">
        <v>13967</v>
      </c>
      <c r="F1250" s="227" t="s">
        <v>13966</v>
      </c>
      <c r="G1250" s="227"/>
      <c r="H1250" s="227" t="s">
        <v>13968</v>
      </c>
      <c r="I1250" s="400"/>
      <c r="J1250" s="233"/>
      <c r="K1250" s="228">
        <v>1096</v>
      </c>
      <c r="L1250" s="228">
        <v>670</v>
      </c>
      <c r="M1250" s="244">
        <v>670</v>
      </c>
      <c r="N1250" s="233"/>
      <c r="O1250" s="301"/>
      <c r="P1250" s="233"/>
      <c r="Q1250" s="228">
        <v>670</v>
      </c>
      <c r="R1250" s="228">
        <v>670</v>
      </c>
      <c r="S1250" s="228" t="s">
        <v>13969</v>
      </c>
      <c r="T1250" s="228">
        <v>2</v>
      </c>
      <c r="U1250" s="228" t="s">
        <v>12477</v>
      </c>
      <c r="V1250" s="227">
        <v>2022</v>
      </c>
      <c r="W1250" s="233"/>
      <c r="X1250" s="233"/>
      <c r="Y1250" s="233"/>
      <c r="Z1250" s="233"/>
      <c r="AA1250" s="227"/>
      <c r="AB1250" s="233"/>
      <c r="AC1250" s="233"/>
      <c r="AD1250" s="233"/>
      <c r="AE1250" s="233"/>
      <c r="AF1250" s="233"/>
      <c r="AG1250" s="233"/>
      <c r="AH1250" s="150"/>
    </row>
    <row r="1251" spans="1:34" s="1487" customFormat="1" ht="25.7" customHeight="1">
      <c r="A1251" s="1417"/>
      <c r="B1251" s="904" t="s">
        <v>91</v>
      </c>
      <c r="C1251" s="314" t="s">
        <v>55</v>
      </c>
      <c r="D1251" s="314"/>
      <c r="E1251" s="315">
        <f>COUNTA(E1252:E1404)</f>
        <v>153</v>
      </c>
      <c r="F1251" s="372"/>
      <c r="G1251" s="372"/>
      <c r="H1251" s="372" t="s">
        <v>1790</v>
      </c>
      <c r="I1251" s="372"/>
      <c r="J1251" s="372"/>
      <c r="K1251" s="318">
        <f t="shared" ref="K1251:P1251" si="21">SUM(K1252:K1404)</f>
        <v>1274207.1199999999</v>
      </c>
      <c r="L1251" s="318">
        <f t="shared" si="21"/>
        <v>104033.95999999999</v>
      </c>
      <c r="M1251" s="318">
        <f t="shared" si="21"/>
        <v>102966.47000000002</v>
      </c>
      <c r="N1251" s="318">
        <f t="shared" si="21"/>
        <v>1339.7</v>
      </c>
      <c r="O1251" s="318">
        <f t="shared" si="21"/>
        <v>779</v>
      </c>
      <c r="P1251" s="318">
        <f t="shared" si="21"/>
        <v>385</v>
      </c>
      <c r="Q1251" s="318"/>
      <c r="R1251" s="318"/>
      <c r="S1251" s="318"/>
      <c r="T1251" s="318">
        <f>SUM(T1252:T1404)</f>
        <v>200</v>
      </c>
      <c r="U1251" s="318"/>
      <c r="V1251" s="381"/>
      <c r="W1251" s="372"/>
      <c r="X1251" s="372"/>
      <c r="Y1251" s="372"/>
      <c r="Z1251" s="372"/>
      <c r="AA1251" s="314"/>
      <c r="AB1251" s="372"/>
      <c r="AC1251" s="372"/>
      <c r="AD1251" s="372"/>
      <c r="AE1251" s="372"/>
      <c r="AF1251" s="372"/>
      <c r="AG1251" s="380"/>
      <c r="AH1251" s="1308"/>
    </row>
    <row r="1252" spans="1:34" ht="25.7" customHeight="1">
      <c r="A1252" s="133"/>
      <c r="B1252" s="903"/>
      <c r="C1252" s="227" t="s">
        <v>4942</v>
      </c>
      <c r="D1252" s="227" t="s">
        <v>23687</v>
      </c>
      <c r="E1252" s="227" t="s">
        <v>5230</v>
      </c>
      <c r="F1252" s="227" t="s">
        <v>4942</v>
      </c>
      <c r="G1252" s="227" t="s">
        <v>23688</v>
      </c>
      <c r="H1252" s="227" t="s">
        <v>5142</v>
      </c>
      <c r="I1252" s="373"/>
      <c r="J1252" s="373"/>
      <c r="K1252" s="228">
        <v>5651</v>
      </c>
      <c r="L1252" s="228">
        <v>3587</v>
      </c>
      <c r="M1252" s="244">
        <v>3587</v>
      </c>
      <c r="N1252" s="228"/>
      <c r="O1252" s="228"/>
      <c r="P1252" s="228"/>
      <c r="Q1252" s="228">
        <v>396</v>
      </c>
      <c r="R1252" s="228">
        <v>396</v>
      </c>
      <c r="S1252" s="228" t="s">
        <v>5231</v>
      </c>
      <c r="T1252" s="228">
        <v>8</v>
      </c>
      <c r="U1252" s="228" t="s">
        <v>296</v>
      </c>
      <c r="V1252" s="227">
        <v>2001</v>
      </c>
      <c r="W1252" s="228"/>
      <c r="X1252" s="228"/>
      <c r="Y1252" s="228"/>
      <c r="Z1252" s="228"/>
      <c r="AA1252" s="228"/>
      <c r="AB1252" s="228"/>
      <c r="AC1252" s="228"/>
      <c r="AD1252" s="228"/>
      <c r="AE1252" s="228"/>
      <c r="AF1252" s="228"/>
      <c r="AG1252" s="228"/>
      <c r="AH1252" s="150"/>
    </row>
    <row r="1253" spans="1:34" ht="25.7" customHeight="1">
      <c r="A1253" s="133"/>
      <c r="B1253" s="903"/>
      <c r="C1253" s="227" t="s">
        <v>4942</v>
      </c>
      <c r="D1253" s="227" t="s">
        <v>23408</v>
      </c>
      <c r="E1253" s="227" t="s">
        <v>5232</v>
      </c>
      <c r="F1253" s="227" t="s">
        <v>4942</v>
      </c>
      <c r="G1253" s="227" t="s">
        <v>23688</v>
      </c>
      <c r="H1253" s="227" t="s">
        <v>5142</v>
      </c>
      <c r="I1253" s="373"/>
      <c r="J1253" s="373"/>
      <c r="K1253" s="228">
        <v>5700</v>
      </c>
      <c r="L1253" s="228">
        <v>3698</v>
      </c>
      <c r="M1253" s="244">
        <v>3698</v>
      </c>
      <c r="N1253" s="228"/>
      <c r="O1253" s="228"/>
      <c r="P1253" s="228"/>
      <c r="Q1253" s="228">
        <v>2400</v>
      </c>
      <c r="R1253" s="228">
        <v>2400</v>
      </c>
      <c r="S1253" s="228" t="s">
        <v>1524</v>
      </c>
      <c r="T1253" s="228">
        <v>8</v>
      </c>
      <c r="U1253" s="228" t="s">
        <v>296</v>
      </c>
      <c r="V1253" s="227"/>
      <c r="W1253" s="228"/>
      <c r="X1253" s="228"/>
      <c r="Y1253" s="228"/>
      <c r="Z1253" s="228"/>
      <c r="AA1253" s="228"/>
      <c r="AB1253" s="228"/>
      <c r="AC1253" s="228"/>
      <c r="AD1253" s="228"/>
      <c r="AE1253" s="228"/>
      <c r="AF1253" s="228"/>
      <c r="AG1253" s="228"/>
      <c r="AH1253" s="150"/>
    </row>
    <row r="1254" spans="1:34" ht="25.7" customHeight="1">
      <c r="A1254" s="133"/>
      <c r="B1254" s="903"/>
      <c r="C1254" s="227" t="s">
        <v>4958</v>
      </c>
      <c r="D1254" s="227" t="s">
        <v>23507</v>
      </c>
      <c r="E1254" s="227" t="s">
        <v>5233</v>
      </c>
      <c r="F1254" s="227" t="s">
        <v>4958</v>
      </c>
      <c r="G1254" s="227" t="s">
        <v>23688</v>
      </c>
      <c r="H1254" s="227" t="s">
        <v>4958</v>
      </c>
      <c r="I1254" s="373"/>
      <c r="J1254" s="373"/>
      <c r="K1254" s="228">
        <v>2050</v>
      </c>
      <c r="L1254" s="228">
        <v>1613</v>
      </c>
      <c r="M1254" s="244">
        <v>2034</v>
      </c>
      <c r="N1254" s="228"/>
      <c r="O1254" s="228"/>
      <c r="P1254" s="228"/>
      <c r="Q1254" s="228">
        <v>1496</v>
      </c>
      <c r="R1254" s="228">
        <v>1496</v>
      </c>
      <c r="S1254" s="228" t="s">
        <v>1387</v>
      </c>
      <c r="T1254" s="228">
        <v>4</v>
      </c>
      <c r="U1254" s="228" t="s">
        <v>296</v>
      </c>
      <c r="V1254" s="227">
        <v>2005</v>
      </c>
      <c r="W1254" s="228"/>
      <c r="X1254" s="228"/>
      <c r="Y1254" s="228"/>
      <c r="Z1254" s="228"/>
      <c r="AA1254" s="228"/>
      <c r="AB1254" s="228"/>
      <c r="AC1254" s="228"/>
      <c r="AD1254" s="228"/>
      <c r="AE1254" s="228"/>
      <c r="AF1254" s="228"/>
      <c r="AG1254" s="228"/>
      <c r="AH1254" s="150"/>
    </row>
    <row r="1255" spans="1:34" ht="25.7" customHeight="1">
      <c r="A1255" s="133"/>
      <c r="B1255" s="903"/>
      <c r="C1255" s="227" t="s">
        <v>4958</v>
      </c>
      <c r="D1255" s="227" t="s">
        <v>23689</v>
      </c>
      <c r="E1255" s="227" t="s">
        <v>5234</v>
      </c>
      <c r="F1255" s="227" t="s">
        <v>4958</v>
      </c>
      <c r="G1255" s="227" t="s">
        <v>23690</v>
      </c>
      <c r="H1255" s="227" t="s">
        <v>4958</v>
      </c>
      <c r="I1255" s="373"/>
      <c r="J1255" s="373"/>
      <c r="K1255" s="228">
        <v>1002</v>
      </c>
      <c r="L1255" s="228">
        <v>396</v>
      </c>
      <c r="M1255" s="244">
        <v>396</v>
      </c>
      <c r="N1255" s="228"/>
      <c r="O1255" s="228"/>
      <c r="P1255" s="228"/>
      <c r="Q1255" s="228">
        <v>396</v>
      </c>
      <c r="R1255" s="228">
        <v>396</v>
      </c>
      <c r="S1255" s="228" t="s">
        <v>3984</v>
      </c>
      <c r="T1255" s="228">
        <v>1</v>
      </c>
      <c r="U1255" s="228" t="s">
        <v>296</v>
      </c>
      <c r="V1255" s="227">
        <v>2007</v>
      </c>
      <c r="W1255" s="228"/>
      <c r="X1255" s="228"/>
      <c r="Y1255" s="228"/>
      <c r="Z1255" s="228"/>
      <c r="AA1255" s="228"/>
      <c r="AB1255" s="228"/>
      <c r="AC1255" s="228"/>
      <c r="AD1255" s="228"/>
      <c r="AE1255" s="228"/>
      <c r="AF1255" s="228"/>
      <c r="AG1255" s="228"/>
      <c r="AH1255" s="150"/>
    </row>
    <row r="1256" spans="1:34" ht="25.7" customHeight="1">
      <c r="A1256" s="133"/>
      <c r="B1256" s="903"/>
      <c r="C1256" s="227" t="s">
        <v>4958</v>
      </c>
      <c r="D1256" s="227" t="s">
        <v>23691</v>
      </c>
      <c r="E1256" s="227" t="s">
        <v>5235</v>
      </c>
      <c r="F1256" s="227" t="s">
        <v>4958</v>
      </c>
      <c r="G1256" s="227" t="s">
        <v>23690</v>
      </c>
      <c r="H1256" s="227" t="s">
        <v>4958</v>
      </c>
      <c r="I1256" s="373"/>
      <c r="J1256" s="373"/>
      <c r="K1256" s="228">
        <v>1733</v>
      </c>
      <c r="L1256" s="228">
        <v>459</v>
      </c>
      <c r="M1256" s="244">
        <v>459</v>
      </c>
      <c r="N1256" s="228"/>
      <c r="O1256" s="228"/>
      <c r="P1256" s="228"/>
      <c r="Q1256" s="228">
        <v>396</v>
      </c>
      <c r="R1256" s="228">
        <v>396</v>
      </c>
      <c r="S1256" s="228" t="s">
        <v>3984</v>
      </c>
      <c r="T1256" s="228">
        <v>1</v>
      </c>
      <c r="U1256" s="228" t="s">
        <v>296</v>
      </c>
      <c r="V1256" s="227">
        <v>2007</v>
      </c>
      <c r="W1256" s="228"/>
      <c r="X1256" s="228"/>
      <c r="Y1256" s="228"/>
      <c r="Z1256" s="228"/>
      <c r="AA1256" s="228"/>
      <c r="AB1256" s="228"/>
      <c r="AC1256" s="228"/>
      <c r="AD1256" s="228"/>
      <c r="AE1256" s="228"/>
      <c r="AF1256" s="228"/>
      <c r="AG1256" s="228"/>
      <c r="AH1256" s="150"/>
    </row>
    <row r="1257" spans="1:34" ht="25.7" customHeight="1">
      <c r="A1257" s="133"/>
      <c r="B1257" s="903"/>
      <c r="C1257" s="227" t="s">
        <v>4958</v>
      </c>
      <c r="D1257" s="227" t="s">
        <v>23692</v>
      </c>
      <c r="E1257" s="227" t="s">
        <v>5236</v>
      </c>
      <c r="F1257" s="227" t="s">
        <v>4958</v>
      </c>
      <c r="G1257" s="227" t="s">
        <v>23690</v>
      </c>
      <c r="H1257" s="227" t="s">
        <v>4958</v>
      </c>
      <c r="I1257" s="373"/>
      <c r="J1257" s="373"/>
      <c r="K1257" s="228">
        <v>1267</v>
      </c>
      <c r="L1257" s="228">
        <v>466</v>
      </c>
      <c r="M1257" s="244">
        <v>466</v>
      </c>
      <c r="N1257" s="228"/>
      <c r="O1257" s="228"/>
      <c r="P1257" s="228"/>
      <c r="Q1257" s="228">
        <v>466</v>
      </c>
      <c r="R1257" s="228">
        <v>466</v>
      </c>
      <c r="S1257" s="228" t="s">
        <v>5237</v>
      </c>
      <c r="T1257" s="228">
        <v>1</v>
      </c>
      <c r="U1257" s="228" t="s">
        <v>296</v>
      </c>
      <c r="V1257" s="227">
        <v>2003</v>
      </c>
      <c r="W1257" s="228"/>
      <c r="X1257" s="228"/>
      <c r="Y1257" s="228"/>
      <c r="Z1257" s="228"/>
      <c r="AA1257" s="228"/>
      <c r="AB1257" s="228"/>
      <c r="AC1257" s="228"/>
      <c r="AD1257" s="228"/>
      <c r="AE1257" s="228"/>
      <c r="AF1257" s="228"/>
      <c r="AG1257" s="228"/>
      <c r="AH1257" s="150"/>
    </row>
    <row r="1258" spans="1:34" ht="25.7" customHeight="1">
      <c r="A1258" s="133"/>
      <c r="B1258" s="903"/>
      <c r="C1258" s="227" t="s">
        <v>4958</v>
      </c>
      <c r="D1258" s="227" t="s">
        <v>23693</v>
      </c>
      <c r="E1258" s="227" t="s">
        <v>5238</v>
      </c>
      <c r="F1258" s="227" t="s">
        <v>4958</v>
      </c>
      <c r="G1258" s="227" t="s">
        <v>23690</v>
      </c>
      <c r="H1258" s="227" t="s">
        <v>4958</v>
      </c>
      <c r="I1258" s="373"/>
      <c r="J1258" s="373"/>
      <c r="K1258" s="228">
        <v>855</v>
      </c>
      <c r="L1258" s="228">
        <v>855</v>
      </c>
      <c r="M1258" s="244">
        <v>855</v>
      </c>
      <c r="N1258" s="228"/>
      <c r="O1258" s="228"/>
      <c r="P1258" s="228"/>
      <c r="Q1258" s="228">
        <v>396</v>
      </c>
      <c r="R1258" s="228">
        <v>396</v>
      </c>
      <c r="S1258" s="228" t="s">
        <v>3984</v>
      </c>
      <c r="T1258" s="228">
        <v>1</v>
      </c>
      <c r="U1258" s="228" t="s">
        <v>296</v>
      </c>
      <c r="V1258" s="227">
        <v>2007</v>
      </c>
      <c r="W1258" s="228"/>
      <c r="X1258" s="228"/>
      <c r="Y1258" s="228"/>
      <c r="Z1258" s="228"/>
      <c r="AA1258" s="228"/>
      <c r="AB1258" s="228"/>
      <c r="AC1258" s="228"/>
      <c r="AD1258" s="228"/>
      <c r="AE1258" s="228"/>
      <c r="AF1258" s="228"/>
      <c r="AG1258" s="228"/>
      <c r="AH1258" s="150"/>
    </row>
    <row r="1259" spans="1:34" ht="25.7" customHeight="1">
      <c r="A1259" s="133"/>
      <c r="B1259" s="903"/>
      <c r="C1259" s="227" t="s">
        <v>4958</v>
      </c>
      <c r="D1259" s="227" t="s">
        <v>23694</v>
      </c>
      <c r="E1259" s="227" t="s">
        <v>5239</v>
      </c>
      <c r="F1259" s="227" t="s">
        <v>4958</v>
      </c>
      <c r="G1259" s="227" t="s">
        <v>23690</v>
      </c>
      <c r="H1259" s="227" t="s">
        <v>4958</v>
      </c>
      <c r="I1259" s="373"/>
      <c r="J1259" s="373"/>
      <c r="K1259" s="244">
        <v>426</v>
      </c>
      <c r="L1259" s="228">
        <v>315</v>
      </c>
      <c r="M1259" s="244">
        <v>315</v>
      </c>
      <c r="N1259" s="228"/>
      <c r="O1259" s="228"/>
      <c r="P1259" s="228"/>
      <c r="Q1259" s="228">
        <v>315</v>
      </c>
      <c r="R1259" s="228">
        <v>315</v>
      </c>
      <c r="S1259" s="228" t="s">
        <v>5240</v>
      </c>
      <c r="T1259" s="228">
        <v>1</v>
      </c>
      <c r="U1259" s="228" t="s">
        <v>296</v>
      </c>
      <c r="V1259" s="389">
        <v>2009</v>
      </c>
      <c r="W1259" s="228"/>
      <c r="X1259" s="228"/>
      <c r="Y1259" s="228"/>
      <c r="Z1259" s="228"/>
      <c r="AA1259" s="228"/>
      <c r="AB1259" s="228"/>
      <c r="AC1259" s="228"/>
      <c r="AD1259" s="228"/>
      <c r="AE1259" s="228"/>
      <c r="AF1259" s="228"/>
      <c r="AG1259" s="228"/>
      <c r="AH1259" s="150"/>
    </row>
    <row r="1260" spans="1:34" ht="25.7" customHeight="1">
      <c r="A1260" s="133"/>
      <c r="B1260" s="903"/>
      <c r="C1260" s="227" t="s">
        <v>4958</v>
      </c>
      <c r="D1260" s="227" t="s">
        <v>23416</v>
      </c>
      <c r="E1260" s="227" t="s">
        <v>5241</v>
      </c>
      <c r="F1260" s="227" t="s">
        <v>4958</v>
      </c>
      <c r="G1260" s="227" t="s">
        <v>23695</v>
      </c>
      <c r="H1260" s="227" t="s">
        <v>4958</v>
      </c>
      <c r="I1260" s="373"/>
      <c r="J1260" s="373"/>
      <c r="K1260" s="244">
        <v>17225</v>
      </c>
      <c r="L1260" s="228">
        <v>599</v>
      </c>
      <c r="M1260" s="244">
        <v>599</v>
      </c>
      <c r="N1260" s="228"/>
      <c r="O1260" s="228"/>
      <c r="P1260" s="228"/>
      <c r="Q1260" s="228">
        <v>374</v>
      </c>
      <c r="R1260" s="228">
        <v>374</v>
      </c>
      <c r="S1260" s="228" t="s">
        <v>1387</v>
      </c>
      <c r="T1260" s="228">
        <v>1</v>
      </c>
      <c r="U1260" s="228" t="s">
        <v>296</v>
      </c>
      <c r="V1260" s="389">
        <v>2010</v>
      </c>
      <c r="W1260" s="228"/>
      <c r="X1260" s="228"/>
      <c r="Y1260" s="228"/>
      <c r="Z1260" s="228"/>
      <c r="AA1260" s="228"/>
      <c r="AB1260" s="228"/>
      <c r="AC1260" s="228"/>
      <c r="AD1260" s="228"/>
      <c r="AE1260" s="228"/>
      <c r="AF1260" s="228"/>
      <c r="AG1260" s="228"/>
      <c r="AH1260" s="150"/>
    </row>
    <row r="1261" spans="1:34" ht="25.7" customHeight="1">
      <c r="A1261" s="133"/>
      <c r="B1261" s="903"/>
      <c r="C1261" s="227" t="s">
        <v>4958</v>
      </c>
      <c r="D1261" s="227" t="s">
        <v>23696</v>
      </c>
      <c r="E1261" s="227" t="s">
        <v>5242</v>
      </c>
      <c r="F1261" s="227" t="s">
        <v>4958</v>
      </c>
      <c r="G1261" s="227" t="s">
        <v>23690</v>
      </c>
      <c r="H1261" s="227" t="s">
        <v>4958</v>
      </c>
      <c r="I1261" s="373"/>
      <c r="J1261" s="373"/>
      <c r="K1261" s="244">
        <v>2044</v>
      </c>
      <c r="L1261" s="228">
        <v>458</v>
      </c>
      <c r="M1261" s="244">
        <v>458</v>
      </c>
      <c r="N1261" s="228"/>
      <c r="O1261" s="228"/>
      <c r="P1261" s="228"/>
      <c r="Q1261" s="228">
        <v>396</v>
      </c>
      <c r="R1261" s="228">
        <v>396</v>
      </c>
      <c r="S1261" s="228" t="s">
        <v>3984</v>
      </c>
      <c r="T1261" s="228">
        <v>1</v>
      </c>
      <c r="U1261" s="228" t="s">
        <v>296</v>
      </c>
      <c r="V1261" s="389">
        <v>2016</v>
      </c>
      <c r="W1261" s="228"/>
      <c r="X1261" s="228"/>
      <c r="Y1261" s="228"/>
      <c r="Z1261" s="228"/>
      <c r="AA1261" s="228"/>
      <c r="AB1261" s="228"/>
      <c r="AC1261" s="228"/>
      <c r="AD1261" s="228"/>
      <c r="AE1261" s="228"/>
      <c r="AF1261" s="228"/>
      <c r="AG1261" s="228"/>
      <c r="AH1261" s="150"/>
    </row>
    <row r="1262" spans="1:34" ht="25.7" customHeight="1">
      <c r="A1262" s="133"/>
      <c r="B1262" s="903"/>
      <c r="C1262" s="227" t="s">
        <v>4958</v>
      </c>
      <c r="D1262" s="227" t="s">
        <v>23697</v>
      </c>
      <c r="E1262" s="227" t="s">
        <v>14031</v>
      </c>
      <c r="F1262" s="227" t="s">
        <v>4958</v>
      </c>
      <c r="G1262" s="227" t="s">
        <v>23690</v>
      </c>
      <c r="H1262" s="227" t="s">
        <v>4958</v>
      </c>
      <c r="I1262" s="373"/>
      <c r="J1262" s="373"/>
      <c r="K1262" s="244">
        <v>5629</v>
      </c>
      <c r="L1262" s="228">
        <v>375</v>
      </c>
      <c r="M1262" s="244">
        <v>375</v>
      </c>
      <c r="N1262" s="228"/>
      <c r="O1262" s="228"/>
      <c r="P1262" s="228"/>
      <c r="Q1262" s="228">
        <v>374</v>
      </c>
      <c r="R1262" s="228">
        <v>374</v>
      </c>
      <c r="S1262" s="228" t="s">
        <v>1387</v>
      </c>
      <c r="T1262" s="228">
        <v>1</v>
      </c>
      <c r="U1262" s="228" t="s">
        <v>296</v>
      </c>
      <c r="V1262" s="389" t="s">
        <v>14032</v>
      </c>
      <c r="W1262" s="228"/>
      <c r="X1262" s="228"/>
      <c r="Y1262" s="228"/>
      <c r="Z1262" s="228"/>
      <c r="AA1262" s="228"/>
      <c r="AB1262" s="228"/>
      <c r="AC1262" s="228"/>
      <c r="AD1262" s="228"/>
      <c r="AE1262" s="228"/>
      <c r="AF1262" s="228"/>
      <c r="AG1262" s="228"/>
      <c r="AH1262" s="150"/>
    </row>
    <row r="1263" spans="1:34" ht="25.7" customHeight="1">
      <c r="A1263" s="133"/>
      <c r="B1263" s="903"/>
      <c r="C1263" s="227" t="s">
        <v>4958</v>
      </c>
      <c r="D1263" s="227" t="s">
        <v>23698</v>
      </c>
      <c r="E1263" s="227" t="s">
        <v>13126</v>
      </c>
      <c r="F1263" s="227" t="s">
        <v>4958</v>
      </c>
      <c r="G1263" s="227" t="s">
        <v>23690</v>
      </c>
      <c r="H1263" s="227" t="s">
        <v>4958</v>
      </c>
      <c r="I1263" s="373"/>
      <c r="J1263" s="373"/>
      <c r="K1263" s="244">
        <v>1355</v>
      </c>
      <c r="L1263" s="228">
        <v>494</v>
      </c>
      <c r="M1263" s="244">
        <v>494</v>
      </c>
      <c r="N1263" s="228"/>
      <c r="O1263" s="228"/>
      <c r="P1263" s="228"/>
      <c r="Q1263" s="228">
        <v>374</v>
      </c>
      <c r="R1263" s="228">
        <v>374</v>
      </c>
      <c r="S1263" s="228" t="s">
        <v>1387</v>
      </c>
      <c r="T1263" s="228">
        <v>1</v>
      </c>
      <c r="U1263" s="228" t="s">
        <v>296</v>
      </c>
      <c r="V1263" s="389" t="s">
        <v>13127</v>
      </c>
      <c r="W1263" s="228"/>
      <c r="X1263" s="228"/>
      <c r="Y1263" s="228"/>
      <c r="Z1263" s="228"/>
      <c r="AA1263" s="228"/>
      <c r="AB1263" s="228"/>
      <c r="AC1263" s="228"/>
      <c r="AD1263" s="228"/>
      <c r="AE1263" s="228"/>
      <c r="AF1263" s="228"/>
      <c r="AG1263" s="228"/>
      <c r="AH1263" s="150"/>
    </row>
    <row r="1264" spans="1:34" ht="25.7" customHeight="1">
      <c r="A1264" s="133"/>
      <c r="B1264" s="903"/>
      <c r="C1264" s="227" t="s">
        <v>4958</v>
      </c>
      <c r="D1264" s="227" t="s">
        <v>23699</v>
      </c>
      <c r="E1264" s="227" t="s">
        <v>14033</v>
      </c>
      <c r="F1264" s="227" t="s">
        <v>4958</v>
      </c>
      <c r="G1264" s="227" t="s">
        <v>23690</v>
      </c>
      <c r="H1264" s="227" t="s">
        <v>4958</v>
      </c>
      <c r="I1264" s="373"/>
      <c r="J1264" s="373"/>
      <c r="K1264" s="244">
        <v>14606</v>
      </c>
      <c r="L1264" s="228">
        <v>422</v>
      </c>
      <c r="M1264" s="244">
        <v>422</v>
      </c>
      <c r="N1264" s="228"/>
      <c r="O1264" s="228"/>
      <c r="P1264" s="228"/>
      <c r="Q1264" s="228">
        <v>374</v>
      </c>
      <c r="R1264" s="228">
        <v>374</v>
      </c>
      <c r="S1264" s="228" t="s">
        <v>1387</v>
      </c>
      <c r="T1264" s="228">
        <v>1</v>
      </c>
      <c r="U1264" s="228" t="s">
        <v>296</v>
      </c>
      <c r="V1264" s="389" t="s">
        <v>14032</v>
      </c>
      <c r="W1264" s="228"/>
      <c r="X1264" s="228"/>
      <c r="Y1264" s="228"/>
      <c r="Z1264" s="228"/>
      <c r="AA1264" s="228"/>
      <c r="AB1264" s="228"/>
      <c r="AC1264" s="228"/>
      <c r="AD1264" s="228"/>
      <c r="AE1264" s="228"/>
      <c r="AF1264" s="228"/>
      <c r="AG1264" s="228"/>
      <c r="AH1264" s="150"/>
    </row>
    <row r="1265" spans="1:34" ht="25.7" customHeight="1">
      <c r="A1265" s="133"/>
      <c r="B1265" s="903"/>
      <c r="C1265" s="227" t="s">
        <v>16941</v>
      </c>
      <c r="D1265" s="227" t="s">
        <v>23700</v>
      </c>
      <c r="E1265" s="227" t="s">
        <v>16956</v>
      </c>
      <c r="F1265" s="227" t="s">
        <v>16941</v>
      </c>
      <c r="G1265" s="227" t="s">
        <v>23701</v>
      </c>
      <c r="H1265" s="227" t="s">
        <v>16960</v>
      </c>
      <c r="I1265" s="373"/>
      <c r="J1265" s="373"/>
      <c r="K1265" s="244">
        <v>1560</v>
      </c>
      <c r="L1265" s="228"/>
      <c r="M1265" s="244"/>
      <c r="N1265" s="228"/>
      <c r="O1265" s="228"/>
      <c r="P1265" s="228"/>
      <c r="Q1265" s="228"/>
      <c r="R1265" s="228"/>
      <c r="S1265" s="228" t="s">
        <v>16961</v>
      </c>
      <c r="T1265" s="228">
        <v>1</v>
      </c>
      <c r="U1265" s="228" t="s">
        <v>12477</v>
      </c>
      <c r="V1265" s="389" t="s">
        <v>16962</v>
      </c>
      <c r="W1265" s="228"/>
      <c r="X1265" s="228"/>
      <c r="Y1265" s="228"/>
      <c r="Z1265" s="228"/>
      <c r="AA1265" s="228"/>
      <c r="AB1265" s="228"/>
      <c r="AC1265" s="228"/>
      <c r="AD1265" s="228"/>
      <c r="AE1265" s="228"/>
      <c r="AF1265" s="228"/>
      <c r="AG1265" s="228"/>
      <c r="AH1265" s="150"/>
    </row>
    <row r="1266" spans="1:34" ht="25.7" customHeight="1">
      <c r="A1266" s="133"/>
      <c r="B1266" s="903"/>
      <c r="C1266" s="227" t="s">
        <v>4960</v>
      </c>
      <c r="D1266" s="362" t="s">
        <v>23702</v>
      </c>
      <c r="E1266" s="227" t="s">
        <v>14034</v>
      </c>
      <c r="F1266" s="227" t="s">
        <v>4960</v>
      </c>
      <c r="G1266" s="227" t="s">
        <v>23541</v>
      </c>
      <c r="H1266" s="227" t="s">
        <v>13080</v>
      </c>
      <c r="I1266" s="373"/>
      <c r="J1266" s="373"/>
      <c r="K1266" s="244">
        <v>6730</v>
      </c>
      <c r="L1266" s="228">
        <v>2749</v>
      </c>
      <c r="M1266" s="244">
        <v>2711</v>
      </c>
      <c r="N1266" s="228"/>
      <c r="O1266" s="228"/>
      <c r="P1266" s="228"/>
      <c r="Q1266" s="228">
        <v>1584</v>
      </c>
      <c r="R1266" s="228">
        <v>396</v>
      </c>
      <c r="S1266" s="228" t="s">
        <v>3984</v>
      </c>
      <c r="T1266" s="228">
        <v>4</v>
      </c>
      <c r="U1266" s="228" t="s">
        <v>296</v>
      </c>
      <c r="V1266" s="389">
        <v>2004</v>
      </c>
      <c r="W1266" s="228"/>
      <c r="X1266" s="228"/>
      <c r="Y1266" s="228"/>
      <c r="Z1266" s="228"/>
      <c r="AA1266" s="228">
        <v>500</v>
      </c>
      <c r="AB1266" s="228" t="s">
        <v>13128</v>
      </c>
      <c r="AC1266" s="228"/>
      <c r="AD1266" s="228"/>
      <c r="AE1266" s="228"/>
      <c r="AF1266" s="228"/>
      <c r="AG1266" s="228"/>
      <c r="AH1266" s="150"/>
    </row>
    <row r="1267" spans="1:34" ht="25.7" customHeight="1">
      <c r="A1267" s="133"/>
      <c r="B1267" s="903"/>
      <c r="C1267" s="227" t="s">
        <v>4960</v>
      </c>
      <c r="D1267" s="362" t="s">
        <v>23702</v>
      </c>
      <c r="E1267" s="227" t="s">
        <v>14035</v>
      </c>
      <c r="F1267" s="227" t="s">
        <v>4960</v>
      </c>
      <c r="G1267" s="227" t="s">
        <v>23541</v>
      </c>
      <c r="H1267" s="227" t="s">
        <v>13080</v>
      </c>
      <c r="I1267" s="373"/>
      <c r="J1267" s="373"/>
      <c r="K1267" s="244">
        <v>6730</v>
      </c>
      <c r="L1267" s="228">
        <v>929.39</v>
      </c>
      <c r="M1267" s="244">
        <v>929.98</v>
      </c>
      <c r="N1267" s="228"/>
      <c r="O1267" s="228"/>
      <c r="P1267" s="228"/>
      <c r="Q1267" s="228">
        <v>792</v>
      </c>
      <c r="R1267" s="228">
        <v>396</v>
      </c>
      <c r="S1267" s="228" t="s">
        <v>3984</v>
      </c>
      <c r="T1267" s="228">
        <v>2</v>
      </c>
      <c r="U1267" s="228" t="s">
        <v>296</v>
      </c>
      <c r="V1267" s="389" t="s">
        <v>14036</v>
      </c>
      <c r="W1267" s="228"/>
      <c r="X1267" s="228"/>
      <c r="Y1267" s="228"/>
      <c r="Z1267" s="228"/>
      <c r="AA1267" s="228"/>
      <c r="AB1267" s="228"/>
      <c r="AC1267" s="228"/>
      <c r="AD1267" s="228"/>
      <c r="AE1267" s="228"/>
      <c r="AF1267" s="228"/>
      <c r="AG1267" s="228"/>
      <c r="AH1267" s="150"/>
    </row>
    <row r="1268" spans="1:34" ht="25.7" customHeight="1">
      <c r="A1268" s="133"/>
      <c r="B1268" s="903"/>
      <c r="C1268" s="227" t="s">
        <v>4960</v>
      </c>
      <c r="D1268" s="362" t="s">
        <v>23703</v>
      </c>
      <c r="E1268" s="227" t="s">
        <v>5243</v>
      </c>
      <c r="F1268" s="227" t="s">
        <v>9324</v>
      </c>
      <c r="G1268" s="227" t="s">
        <v>23541</v>
      </c>
      <c r="H1268" s="227" t="s">
        <v>5244</v>
      </c>
      <c r="I1268" s="373"/>
      <c r="J1268" s="373"/>
      <c r="K1268" s="244">
        <v>2255</v>
      </c>
      <c r="L1268" s="228">
        <v>459</v>
      </c>
      <c r="M1268" s="244">
        <v>459</v>
      </c>
      <c r="N1268" s="228"/>
      <c r="O1268" s="228"/>
      <c r="P1268" s="228"/>
      <c r="Q1268" s="228">
        <v>396</v>
      </c>
      <c r="R1268" s="228">
        <v>396</v>
      </c>
      <c r="S1268" s="228" t="s">
        <v>3984</v>
      </c>
      <c r="T1268" s="228">
        <v>1</v>
      </c>
      <c r="U1268" s="228" t="s">
        <v>296</v>
      </c>
      <c r="V1268" s="389">
        <v>2004</v>
      </c>
      <c r="W1268" s="228"/>
      <c r="X1268" s="228"/>
      <c r="Y1268" s="228"/>
      <c r="Z1268" s="228"/>
      <c r="AA1268" s="228"/>
      <c r="AB1268" s="228"/>
      <c r="AC1268" s="228"/>
      <c r="AD1268" s="228"/>
      <c r="AE1268" s="228"/>
      <c r="AF1268" s="228"/>
      <c r="AG1268" s="228"/>
      <c r="AH1268" s="150"/>
    </row>
    <row r="1269" spans="1:34" ht="25.7" customHeight="1">
      <c r="A1269" s="133"/>
      <c r="B1269" s="903"/>
      <c r="C1269" s="227" t="s">
        <v>4960</v>
      </c>
      <c r="D1269" s="362" t="s">
        <v>23704</v>
      </c>
      <c r="E1269" s="227" t="s">
        <v>5245</v>
      </c>
      <c r="F1269" s="227" t="s">
        <v>9325</v>
      </c>
      <c r="G1269" s="227" t="s">
        <v>23541</v>
      </c>
      <c r="H1269" s="227" t="s">
        <v>5246</v>
      </c>
      <c r="I1269" s="373"/>
      <c r="J1269" s="373"/>
      <c r="K1269" s="244">
        <v>570</v>
      </c>
      <c r="L1269" s="228">
        <v>570</v>
      </c>
      <c r="M1269" s="244">
        <v>570</v>
      </c>
      <c r="N1269" s="228"/>
      <c r="O1269" s="228"/>
      <c r="P1269" s="228"/>
      <c r="Q1269" s="228">
        <v>396</v>
      </c>
      <c r="R1269" s="228">
        <v>396</v>
      </c>
      <c r="S1269" s="228" t="s">
        <v>3984</v>
      </c>
      <c r="T1269" s="228">
        <v>1</v>
      </c>
      <c r="U1269" s="228" t="s">
        <v>296</v>
      </c>
      <c r="V1269" s="389">
        <v>2004</v>
      </c>
      <c r="W1269" s="228"/>
      <c r="X1269" s="228"/>
      <c r="Y1269" s="228"/>
      <c r="Z1269" s="228"/>
      <c r="AA1269" s="228"/>
      <c r="AB1269" s="228"/>
      <c r="AC1269" s="228"/>
      <c r="AD1269" s="228"/>
      <c r="AE1269" s="228"/>
      <c r="AF1269" s="228"/>
      <c r="AG1269" s="228"/>
      <c r="AH1269" s="150"/>
    </row>
    <row r="1270" spans="1:34" ht="25.7" customHeight="1">
      <c r="A1270" s="133"/>
      <c r="B1270" s="903"/>
      <c r="C1270" s="227" t="s">
        <v>4960</v>
      </c>
      <c r="D1270" s="311" t="s">
        <v>23705</v>
      </c>
      <c r="E1270" s="227" t="s">
        <v>5247</v>
      </c>
      <c r="F1270" s="227" t="s">
        <v>9326</v>
      </c>
      <c r="G1270" s="227" t="s">
        <v>23541</v>
      </c>
      <c r="H1270" s="227" t="s">
        <v>5248</v>
      </c>
      <c r="I1270" s="373"/>
      <c r="J1270" s="373"/>
      <c r="K1270" s="228">
        <v>1586</v>
      </c>
      <c r="L1270" s="228">
        <v>478</v>
      </c>
      <c r="M1270" s="244">
        <v>478</v>
      </c>
      <c r="N1270" s="228"/>
      <c r="O1270" s="228"/>
      <c r="P1270" s="228"/>
      <c r="Q1270" s="228">
        <v>396</v>
      </c>
      <c r="R1270" s="228">
        <v>396</v>
      </c>
      <c r="S1270" s="228" t="s">
        <v>3984</v>
      </c>
      <c r="T1270" s="228">
        <v>1</v>
      </c>
      <c r="U1270" s="228" t="s">
        <v>296</v>
      </c>
      <c r="V1270" s="227">
        <v>2005</v>
      </c>
      <c r="W1270" s="228"/>
      <c r="X1270" s="228"/>
      <c r="Y1270" s="228"/>
      <c r="Z1270" s="228"/>
      <c r="AA1270" s="228"/>
      <c r="AB1270" s="228"/>
      <c r="AC1270" s="228"/>
      <c r="AD1270" s="228"/>
      <c r="AE1270" s="228"/>
      <c r="AF1270" s="228"/>
      <c r="AG1270" s="228"/>
      <c r="AH1270" s="150"/>
    </row>
    <row r="1271" spans="1:34" ht="35.1" customHeight="1">
      <c r="A1271" s="133"/>
      <c r="B1271" s="903"/>
      <c r="C1271" s="227" t="s">
        <v>4960</v>
      </c>
      <c r="D1271" s="676" t="s">
        <v>23706</v>
      </c>
      <c r="E1271" s="227" t="s">
        <v>5249</v>
      </c>
      <c r="F1271" s="227" t="s">
        <v>9327</v>
      </c>
      <c r="G1271" s="227" t="s">
        <v>23541</v>
      </c>
      <c r="H1271" s="227" t="s">
        <v>5250</v>
      </c>
      <c r="I1271" s="373"/>
      <c r="J1271" s="373"/>
      <c r="K1271" s="228">
        <v>1157</v>
      </c>
      <c r="L1271" s="228">
        <v>461.2</v>
      </c>
      <c r="M1271" s="244">
        <v>461.2</v>
      </c>
      <c r="N1271" s="228"/>
      <c r="O1271" s="228"/>
      <c r="P1271" s="228"/>
      <c r="Q1271" s="228">
        <v>396</v>
      </c>
      <c r="R1271" s="228">
        <v>396</v>
      </c>
      <c r="S1271" s="228" t="s">
        <v>3984</v>
      </c>
      <c r="T1271" s="228">
        <v>1</v>
      </c>
      <c r="U1271" s="228" t="s">
        <v>296</v>
      </c>
      <c r="V1271" s="227">
        <v>2005</v>
      </c>
      <c r="W1271" s="228"/>
      <c r="X1271" s="228"/>
      <c r="Y1271" s="228"/>
      <c r="Z1271" s="228"/>
      <c r="AA1271" s="228"/>
      <c r="AB1271" s="228"/>
      <c r="AC1271" s="228"/>
      <c r="AD1271" s="228"/>
      <c r="AE1271" s="228"/>
      <c r="AF1271" s="228"/>
      <c r="AG1271" s="228"/>
      <c r="AH1271" s="150"/>
    </row>
    <row r="1272" spans="1:34" ht="25.7" customHeight="1">
      <c r="A1272" s="133"/>
      <c r="B1272" s="903"/>
      <c r="C1272" s="227" t="s">
        <v>4960</v>
      </c>
      <c r="D1272" s="362" t="s">
        <v>23707</v>
      </c>
      <c r="E1272" s="227" t="s">
        <v>5251</v>
      </c>
      <c r="F1272" s="227" t="s">
        <v>4960</v>
      </c>
      <c r="G1272" s="227" t="s">
        <v>23541</v>
      </c>
      <c r="H1272" s="227" t="s">
        <v>5252</v>
      </c>
      <c r="I1272" s="373"/>
      <c r="J1272" s="373"/>
      <c r="K1272" s="228">
        <v>2995</v>
      </c>
      <c r="L1272" s="228">
        <v>494.13</v>
      </c>
      <c r="M1272" s="244">
        <v>494.13</v>
      </c>
      <c r="N1272" s="228"/>
      <c r="O1272" s="228"/>
      <c r="P1272" s="228"/>
      <c r="Q1272" s="228">
        <v>396</v>
      </c>
      <c r="R1272" s="228">
        <v>396</v>
      </c>
      <c r="S1272" s="228" t="s">
        <v>3984</v>
      </c>
      <c r="T1272" s="228">
        <v>1</v>
      </c>
      <c r="U1272" s="228" t="s">
        <v>296</v>
      </c>
      <c r="V1272" s="227">
        <v>2005</v>
      </c>
      <c r="W1272" s="228"/>
      <c r="X1272" s="228"/>
      <c r="Y1272" s="228"/>
      <c r="Z1272" s="228"/>
      <c r="AA1272" s="228"/>
      <c r="AB1272" s="228"/>
      <c r="AC1272" s="228"/>
      <c r="AD1272" s="228"/>
      <c r="AE1272" s="228"/>
      <c r="AF1272" s="228"/>
      <c r="AG1272" s="244"/>
      <c r="AH1272" s="150"/>
    </row>
    <row r="1273" spans="1:34" ht="25.7" customHeight="1">
      <c r="A1273" s="133"/>
      <c r="B1273" s="903"/>
      <c r="C1273" s="227" t="s">
        <v>4960</v>
      </c>
      <c r="D1273" s="362" t="s">
        <v>23708</v>
      </c>
      <c r="E1273" s="227" t="s">
        <v>5253</v>
      </c>
      <c r="F1273" s="227" t="s">
        <v>4960</v>
      </c>
      <c r="G1273" s="227" t="s">
        <v>23541</v>
      </c>
      <c r="H1273" s="227" t="s">
        <v>13083</v>
      </c>
      <c r="I1273" s="373"/>
      <c r="J1273" s="373"/>
      <c r="K1273" s="228">
        <v>971</v>
      </c>
      <c r="L1273" s="228">
        <v>511</v>
      </c>
      <c r="M1273" s="244">
        <v>511</v>
      </c>
      <c r="N1273" s="228"/>
      <c r="O1273" s="228"/>
      <c r="P1273" s="228"/>
      <c r="Q1273" s="228">
        <v>374</v>
      </c>
      <c r="R1273" s="228">
        <v>374</v>
      </c>
      <c r="S1273" s="228" t="s">
        <v>1387</v>
      </c>
      <c r="T1273" s="228">
        <v>1</v>
      </c>
      <c r="U1273" s="228" t="s">
        <v>296</v>
      </c>
      <c r="V1273" s="241">
        <v>2009</v>
      </c>
      <c r="W1273" s="228"/>
      <c r="X1273" s="228"/>
      <c r="Y1273" s="228"/>
      <c r="Z1273" s="228"/>
      <c r="AA1273" s="228"/>
      <c r="AB1273" s="228"/>
      <c r="AC1273" s="228"/>
      <c r="AD1273" s="228"/>
      <c r="AE1273" s="228"/>
      <c r="AF1273" s="228"/>
      <c r="AG1273" s="244"/>
      <c r="AH1273" s="150"/>
    </row>
    <row r="1274" spans="1:34" ht="25.7" customHeight="1">
      <c r="A1274" s="133"/>
      <c r="B1274" s="903"/>
      <c r="C1274" s="227" t="s">
        <v>4960</v>
      </c>
      <c r="D1274" s="362" t="s">
        <v>23709</v>
      </c>
      <c r="E1274" s="227" t="s">
        <v>5254</v>
      </c>
      <c r="F1274" s="227" t="s">
        <v>4960</v>
      </c>
      <c r="G1274" s="227" t="s">
        <v>23541</v>
      </c>
      <c r="H1274" s="227" t="s">
        <v>5244</v>
      </c>
      <c r="I1274" s="373">
        <v>971</v>
      </c>
      <c r="J1274" s="373">
        <v>511</v>
      </c>
      <c r="K1274" s="228">
        <v>978</v>
      </c>
      <c r="L1274" s="228">
        <v>500</v>
      </c>
      <c r="M1274" s="244">
        <v>475</v>
      </c>
      <c r="N1274" s="373"/>
      <c r="O1274" s="301"/>
      <c r="P1274" s="373"/>
      <c r="Q1274" s="228">
        <v>374</v>
      </c>
      <c r="R1274" s="228">
        <v>374</v>
      </c>
      <c r="S1274" s="228" t="s">
        <v>1387</v>
      </c>
      <c r="T1274" s="228">
        <v>1</v>
      </c>
      <c r="U1274" s="228" t="s">
        <v>296</v>
      </c>
      <c r="V1274" s="241">
        <v>2009</v>
      </c>
      <c r="W1274" s="373"/>
      <c r="X1274" s="373"/>
      <c r="Y1274" s="373"/>
      <c r="Z1274" s="373"/>
      <c r="AA1274" s="227"/>
      <c r="AB1274" s="373"/>
      <c r="AC1274" s="373"/>
      <c r="AD1274" s="373"/>
      <c r="AE1274" s="373"/>
      <c r="AF1274" s="373"/>
      <c r="AG1274" s="244"/>
      <c r="AH1274" s="150"/>
    </row>
    <row r="1275" spans="1:34" ht="25.7" customHeight="1">
      <c r="A1275" s="133"/>
      <c r="B1275" s="903"/>
      <c r="C1275" s="227" t="s">
        <v>4960</v>
      </c>
      <c r="D1275" s="362" t="s">
        <v>23710</v>
      </c>
      <c r="E1275" s="227" t="s">
        <v>5255</v>
      </c>
      <c r="F1275" s="227" t="s">
        <v>4960</v>
      </c>
      <c r="G1275" s="227" t="s">
        <v>23541</v>
      </c>
      <c r="H1275" s="227" t="s">
        <v>16923</v>
      </c>
      <c r="I1275" s="373"/>
      <c r="J1275" s="373"/>
      <c r="K1275" s="228">
        <v>26881</v>
      </c>
      <c r="L1275" s="228">
        <v>1365</v>
      </c>
      <c r="M1275" s="244">
        <v>1359</v>
      </c>
      <c r="N1275" s="373"/>
      <c r="O1275" s="301"/>
      <c r="P1275" s="373"/>
      <c r="Q1275" s="228">
        <v>748</v>
      </c>
      <c r="R1275" s="228">
        <v>374</v>
      </c>
      <c r="S1275" s="228" t="s">
        <v>1387</v>
      </c>
      <c r="T1275" s="228">
        <v>2</v>
      </c>
      <c r="U1275" s="228" t="s">
        <v>296</v>
      </c>
      <c r="V1275" s="241">
        <v>2011</v>
      </c>
      <c r="W1275" s="373"/>
      <c r="X1275" s="373"/>
      <c r="Y1275" s="373"/>
      <c r="Z1275" s="373"/>
      <c r="AA1275" s="227"/>
      <c r="AB1275" s="373"/>
      <c r="AC1275" s="373"/>
      <c r="AD1275" s="373"/>
      <c r="AE1275" s="373"/>
      <c r="AF1275" s="373"/>
      <c r="AG1275" s="244"/>
      <c r="AH1275" s="150"/>
    </row>
    <row r="1276" spans="1:34" ht="25.7" customHeight="1">
      <c r="A1276" s="133"/>
      <c r="B1276" s="903"/>
      <c r="C1276" s="227" t="s">
        <v>4960</v>
      </c>
      <c r="D1276" s="311" t="s">
        <v>23711</v>
      </c>
      <c r="E1276" s="227" t="s">
        <v>5256</v>
      </c>
      <c r="F1276" s="227" t="s">
        <v>4960</v>
      </c>
      <c r="G1276" s="227" t="s">
        <v>23541</v>
      </c>
      <c r="H1276" s="227" t="s">
        <v>14037</v>
      </c>
      <c r="I1276" s="373"/>
      <c r="J1276" s="373"/>
      <c r="K1276" s="228">
        <v>1584</v>
      </c>
      <c r="L1276" s="228">
        <v>495.57</v>
      </c>
      <c r="M1276" s="244">
        <v>495.57</v>
      </c>
      <c r="N1276" s="373">
        <v>4</v>
      </c>
      <c r="O1276" s="301" t="s">
        <v>296</v>
      </c>
      <c r="P1276" s="373"/>
      <c r="Q1276" s="228">
        <v>396</v>
      </c>
      <c r="R1276" s="228">
        <v>396</v>
      </c>
      <c r="S1276" s="228" t="s">
        <v>3984</v>
      </c>
      <c r="T1276" s="228">
        <v>1</v>
      </c>
      <c r="U1276" s="228" t="s">
        <v>296</v>
      </c>
      <c r="V1276" s="241">
        <v>2014</v>
      </c>
      <c r="W1276" s="373"/>
      <c r="X1276" s="373"/>
      <c r="Y1276" s="373"/>
      <c r="Z1276" s="373"/>
      <c r="AA1276" s="227"/>
      <c r="AB1276" s="373"/>
      <c r="AC1276" s="373"/>
      <c r="AD1276" s="373"/>
      <c r="AE1276" s="373"/>
      <c r="AF1276" s="373"/>
      <c r="AG1276" s="244"/>
      <c r="AH1276" s="150"/>
    </row>
    <row r="1277" spans="1:34" ht="25.7" customHeight="1">
      <c r="A1277" s="133"/>
      <c r="B1277" s="903"/>
      <c r="C1277" s="227" t="s">
        <v>4960</v>
      </c>
      <c r="D1277" s="677" t="s">
        <v>23712</v>
      </c>
      <c r="E1277" s="227" t="s">
        <v>5257</v>
      </c>
      <c r="F1277" s="227" t="s">
        <v>4960</v>
      </c>
      <c r="G1277" s="227" t="s">
        <v>23541</v>
      </c>
      <c r="H1277" s="227" t="s">
        <v>14012</v>
      </c>
      <c r="I1277" s="373"/>
      <c r="J1277" s="373"/>
      <c r="K1277" s="228">
        <v>4837</v>
      </c>
      <c r="L1277" s="228">
        <v>484</v>
      </c>
      <c r="M1277" s="244">
        <v>484</v>
      </c>
      <c r="N1277" s="373"/>
      <c r="O1277" s="301"/>
      <c r="P1277" s="373"/>
      <c r="Q1277" s="228">
        <v>300</v>
      </c>
      <c r="R1277" s="228">
        <v>300</v>
      </c>
      <c r="S1277" s="228" t="s">
        <v>1524</v>
      </c>
      <c r="T1277" s="228">
        <v>1</v>
      </c>
      <c r="U1277" s="228" t="s">
        <v>296</v>
      </c>
      <c r="V1277" s="241">
        <v>2016</v>
      </c>
      <c r="W1277" s="373"/>
      <c r="X1277" s="373"/>
      <c r="Y1277" s="373"/>
      <c r="Z1277" s="373"/>
      <c r="AA1277" s="227"/>
      <c r="AB1277" s="373"/>
      <c r="AC1277" s="373"/>
      <c r="AD1277" s="373"/>
      <c r="AE1277" s="373"/>
      <c r="AF1277" s="373"/>
      <c r="AG1277" s="244"/>
      <c r="AH1277" s="150"/>
    </row>
    <row r="1278" spans="1:34" ht="25.7" customHeight="1">
      <c r="A1278" s="133"/>
      <c r="B1278" s="903"/>
      <c r="C1278" s="227" t="s">
        <v>4964</v>
      </c>
      <c r="D1278" s="609" t="s">
        <v>23713</v>
      </c>
      <c r="E1278" s="227" t="s">
        <v>5258</v>
      </c>
      <c r="F1278" s="227" t="s">
        <v>4964</v>
      </c>
      <c r="G1278" s="609" t="s">
        <v>23714</v>
      </c>
      <c r="H1278" s="227" t="s">
        <v>4964</v>
      </c>
      <c r="I1278" s="373"/>
      <c r="J1278" s="373"/>
      <c r="K1278" s="228">
        <v>573</v>
      </c>
      <c r="L1278" s="228">
        <v>573.72</v>
      </c>
      <c r="M1278" s="244">
        <v>573.72</v>
      </c>
      <c r="N1278" s="373"/>
      <c r="O1278" s="301"/>
      <c r="P1278" s="373"/>
      <c r="Q1278" s="228">
        <v>567</v>
      </c>
      <c r="R1278" s="228">
        <v>567</v>
      </c>
      <c r="S1278" s="228" t="s">
        <v>5259</v>
      </c>
      <c r="T1278" s="228">
        <v>1</v>
      </c>
      <c r="U1278" s="228" t="s">
        <v>296</v>
      </c>
      <c r="V1278" s="241">
        <v>2001</v>
      </c>
      <c r="W1278" s="373"/>
      <c r="X1278" s="373"/>
      <c r="Y1278" s="373"/>
      <c r="Z1278" s="373"/>
      <c r="AA1278" s="227"/>
      <c r="AB1278" s="373"/>
      <c r="AC1278" s="373"/>
      <c r="AD1278" s="373"/>
      <c r="AE1278" s="373"/>
      <c r="AF1278" s="373"/>
      <c r="AG1278" s="244"/>
      <c r="AH1278" s="150"/>
    </row>
    <row r="1279" spans="1:34" ht="25.7" customHeight="1">
      <c r="A1279" s="133"/>
      <c r="B1279" s="903"/>
      <c r="C1279" s="227" t="s">
        <v>4964</v>
      </c>
      <c r="D1279" s="609" t="s">
        <v>23715</v>
      </c>
      <c r="E1279" s="227" t="s">
        <v>5260</v>
      </c>
      <c r="F1279" s="227" t="s">
        <v>4964</v>
      </c>
      <c r="G1279" s="609" t="s">
        <v>23714</v>
      </c>
      <c r="H1279" s="227" t="s">
        <v>4964</v>
      </c>
      <c r="I1279" s="373"/>
      <c r="J1279" s="373"/>
      <c r="K1279" s="228">
        <v>1741</v>
      </c>
      <c r="L1279" s="228">
        <v>550</v>
      </c>
      <c r="M1279" s="244">
        <v>550</v>
      </c>
      <c r="N1279" s="373"/>
      <c r="O1279" s="301"/>
      <c r="P1279" s="373"/>
      <c r="Q1279" s="228">
        <v>500</v>
      </c>
      <c r="R1279" s="228">
        <v>500</v>
      </c>
      <c r="S1279" s="228" t="s">
        <v>1552</v>
      </c>
      <c r="T1279" s="228">
        <v>1</v>
      </c>
      <c r="U1279" s="228" t="s">
        <v>296</v>
      </c>
      <c r="V1279" s="241">
        <v>2002</v>
      </c>
      <c r="W1279" s="373"/>
      <c r="X1279" s="373"/>
      <c r="Y1279" s="373"/>
      <c r="Z1279" s="373"/>
      <c r="AA1279" s="227"/>
      <c r="AB1279" s="373"/>
      <c r="AC1279" s="373"/>
      <c r="AD1279" s="373"/>
      <c r="AE1279" s="373"/>
      <c r="AF1279" s="373"/>
      <c r="AG1279" s="244"/>
      <c r="AH1279" s="150"/>
    </row>
    <row r="1280" spans="1:34" ht="25.7" customHeight="1">
      <c r="A1280" s="133"/>
      <c r="B1280" s="903"/>
      <c r="C1280" s="227" t="s">
        <v>4964</v>
      </c>
      <c r="D1280" s="609" t="s">
        <v>23716</v>
      </c>
      <c r="E1280" s="227" t="s">
        <v>5261</v>
      </c>
      <c r="F1280" s="227" t="s">
        <v>4964</v>
      </c>
      <c r="G1280" s="609" t="s">
        <v>23714</v>
      </c>
      <c r="H1280" s="227" t="s">
        <v>4964</v>
      </c>
      <c r="I1280" s="373"/>
      <c r="J1280" s="373"/>
      <c r="K1280" s="228">
        <v>1032</v>
      </c>
      <c r="L1280" s="228">
        <v>488</v>
      </c>
      <c r="M1280" s="244">
        <v>488</v>
      </c>
      <c r="N1280" s="373"/>
      <c r="O1280" s="301"/>
      <c r="P1280" s="373"/>
      <c r="Q1280" s="228">
        <v>475</v>
      </c>
      <c r="R1280" s="228">
        <v>475</v>
      </c>
      <c r="S1280" s="228" t="s">
        <v>1571</v>
      </c>
      <c r="T1280" s="228">
        <v>1</v>
      </c>
      <c r="U1280" s="228" t="s">
        <v>296</v>
      </c>
      <c r="V1280" s="241">
        <v>2003</v>
      </c>
      <c r="W1280" s="373"/>
      <c r="X1280" s="373"/>
      <c r="Y1280" s="373"/>
      <c r="Z1280" s="373"/>
      <c r="AA1280" s="227"/>
      <c r="AB1280" s="373"/>
      <c r="AC1280" s="373"/>
      <c r="AD1280" s="373"/>
      <c r="AE1280" s="373"/>
      <c r="AF1280" s="373"/>
      <c r="AG1280" s="244"/>
      <c r="AH1280" s="150"/>
    </row>
    <row r="1281" spans="1:34" ht="25.7" customHeight="1">
      <c r="A1281" s="133"/>
      <c r="B1281" s="903"/>
      <c r="C1281" s="227" t="s">
        <v>4964</v>
      </c>
      <c r="D1281" s="609" t="s">
        <v>23717</v>
      </c>
      <c r="E1281" s="227" t="s">
        <v>5262</v>
      </c>
      <c r="F1281" s="227" t="s">
        <v>4964</v>
      </c>
      <c r="G1281" s="609" t="s">
        <v>23714</v>
      </c>
      <c r="H1281" s="227" t="s">
        <v>4964</v>
      </c>
      <c r="I1281" s="373"/>
      <c r="J1281" s="373"/>
      <c r="K1281" s="228">
        <v>913.22</v>
      </c>
      <c r="L1281" s="228">
        <v>354.3</v>
      </c>
      <c r="M1281" s="244">
        <v>354.3</v>
      </c>
      <c r="N1281" s="373"/>
      <c r="O1281" s="301"/>
      <c r="P1281" s="373"/>
      <c r="Q1281" s="228">
        <v>353.28</v>
      </c>
      <c r="R1281" s="228">
        <v>353.28</v>
      </c>
      <c r="S1281" s="228" t="s">
        <v>5263</v>
      </c>
      <c r="T1281" s="228">
        <v>1</v>
      </c>
      <c r="U1281" s="228" t="s">
        <v>296</v>
      </c>
      <c r="V1281" s="241">
        <v>2002</v>
      </c>
      <c r="W1281" s="373"/>
      <c r="X1281" s="373"/>
      <c r="Y1281" s="373"/>
      <c r="Z1281" s="373"/>
      <c r="AA1281" s="227"/>
      <c r="AB1281" s="373"/>
      <c r="AC1281" s="373"/>
      <c r="AD1281" s="373"/>
      <c r="AE1281" s="373"/>
      <c r="AF1281" s="373"/>
      <c r="AG1281" s="244"/>
      <c r="AH1281" s="150"/>
    </row>
    <row r="1282" spans="1:34" ht="25.7" customHeight="1">
      <c r="A1282" s="133"/>
      <c r="B1282" s="903"/>
      <c r="C1282" s="227" t="s">
        <v>4964</v>
      </c>
      <c r="D1282" s="609" t="s">
        <v>23718</v>
      </c>
      <c r="E1282" s="227" t="s">
        <v>5264</v>
      </c>
      <c r="F1282" s="227" t="s">
        <v>4964</v>
      </c>
      <c r="G1282" s="609" t="s">
        <v>23714</v>
      </c>
      <c r="H1282" s="227" t="s">
        <v>4964</v>
      </c>
      <c r="I1282" s="373"/>
      <c r="J1282" s="373"/>
      <c r="K1282" s="228">
        <v>4914</v>
      </c>
      <c r="L1282" s="228">
        <v>1110</v>
      </c>
      <c r="M1282" s="244">
        <v>1110</v>
      </c>
      <c r="N1282" s="373"/>
      <c r="O1282" s="301"/>
      <c r="P1282" s="373"/>
      <c r="Q1282" s="228">
        <v>828</v>
      </c>
      <c r="R1282" s="228">
        <v>828</v>
      </c>
      <c r="S1282" s="228" t="s">
        <v>5265</v>
      </c>
      <c r="T1282" s="228">
        <v>2</v>
      </c>
      <c r="U1282" s="228" t="s">
        <v>296</v>
      </c>
      <c r="V1282" s="241">
        <v>2003</v>
      </c>
      <c r="W1282" s="373"/>
      <c r="X1282" s="373"/>
      <c r="Y1282" s="373"/>
      <c r="Z1282" s="373"/>
      <c r="AA1282" s="227"/>
      <c r="AB1282" s="373"/>
      <c r="AC1282" s="373"/>
      <c r="AD1282" s="373"/>
      <c r="AE1282" s="373"/>
      <c r="AF1282" s="373"/>
      <c r="AG1282" s="244"/>
      <c r="AH1282" s="150"/>
    </row>
    <row r="1283" spans="1:34" ht="25.7" customHeight="1">
      <c r="A1283" s="133"/>
      <c r="B1283" s="903"/>
      <c r="C1283" s="227" t="s">
        <v>4964</v>
      </c>
      <c r="D1283" s="609" t="s">
        <v>23719</v>
      </c>
      <c r="E1283" s="227" t="s">
        <v>5266</v>
      </c>
      <c r="F1283" s="227" t="s">
        <v>4964</v>
      </c>
      <c r="G1283" s="609" t="s">
        <v>23714</v>
      </c>
      <c r="H1283" s="227" t="s">
        <v>4964</v>
      </c>
      <c r="I1283" s="373"/>
      <c r="J1283" s="373"/>
      <c r="K1283" s="228">
        <v>1410</v>
      </c>
      <c r="L1283" s="228">
        <v>486</v>
      </c>
      <c r="M1283" s="244">
        <v>486</v>
      </c>
      <c r="N1283" s="373"/>
      <c r="O1283" s="301"/>
      <c r="P1283" s="373"/>
      <c r="Q1283" s="228">
        <v>446.5</v>
      </c>
      <c r="R1283" s="228">
        <v>446.5</v>
      </c>
      <c r="S1283" s="228" t="s">
        <v>5267</v>
      </c>
      <c r="T1283" s="228">
        <v>1</v>
      </c>
      <c r="U1283" s="228" t="s">
        <v>296</v>
      </c>
      <c r="V1283" s="241">
        <v>2005</v>
      </c>
      <c r="W1283" s="373"/>
      <c r="X1283" s="373"/>
      <c r="Y1283" s="373"/>
      <c r="Z1283" s="373"/>
      <c r="AA1283" s="227"/>
      <c r="AB1283" s="373"/>
      <c r="AC1283" s="373"/>
      <c r="AD1283" s="373"/>
      <c r="AE1283" s="373"/>
      <c r="AF1283" s="373"/>
      <c r="AG1283" s="244"/>
      <c r="AH1283" s="150"/>
    </row>
    <row r="1284" spans="1:34" ht="25.7" customHeight="1">
      <c r="A1284" s="133"/>
      <c r="B1284" s="903"/>
      <c r="C1284" s="227" t="s">
        <v>4964</v>
      </c>
      <c r="D1284" s="609" t="s">
        <v>23720</v>
      </c>
      <c r="E1284" s="227" t="s">
        <v>5268</v>
      </c>
      <c r="F1284" s="227" t="s">
        <v>4964</v>
      </c>
      <c r="G1284" s="609" t="s">
        <v>23714</v>
      </c>
      <c r="H1284" s="227" t="s">
        <v>4964</v>
      </c>
      <c r="I1284" s="373"/>
      <c r="J1284" s="373"/>
      <c r="K1284" s="228">
        <v>2081</v>
      </c>
      <c r="L1284" s="228">
        <v>442</v>
      </c>
      <c r="M1284" s="244">
        <v>442</v>
      </c>
      <c r="N1284" s="373"/>
      <c r="O1284" s="301"/>
      <c r="P1284" s="373"/>
      <c r="Q1284" s="228">
        <v>414</v>
      </c>
      <c r="R1284" s="228">
        <v>414</v>
      </c>
      <c r="S1284" s="228" t="s">
        <v>1739</v>
      </c>
      <c r="T1284" s="228">
        <v>1</v>
      </c>
      <c r="U1284" s="228" t="s">
        <v>296</v>
      </c>
      <c r="V1284" s="241">
        <v>2006</v>
      </c>
      <c r="W1284" s="373"/>
      <c r="X1284" s="373"/>
      <c r="Y1284" s="373"/>
      <c r="Z1284" s="373"/>
      <c r="AA1284" s="227"/>
      <c r="AB1284" s="373"/>
      <c r="AC1284" s="373"/>
      <c r="AD1284" s="373"/>
      <c r="AE1284" s="373"/>
      <c r="AF1284" s="373"/>
      <c r="AG1284" s="244"/>
      <c r="AH1284" s="150"/>
    </row>
    <row r="1285" spans="1:34" ht="25.7" customHeight="1">
      <c r="A1285" s="133"/>
      <c r="B1285" s="903"/>
      <c r="C1285" s="227" t="s">
        <v>4964</v>
      </c>
      <c r="D1285" s="609" t="s">
        <v>23721</v>
      </c>
      <c r="E1285" s="227" t="s">
        <v>5269</v>
      </c>
      <c r="F1285" s="227" t="s">
        <v>4964</v>
      </c>
      <c r="G1285" s="609" t="s">
        <v>23714</v>
      </c>
      <c r="H1285" s="227" t="s">
        <v>4964</v>
      </c>
      <c r="I1285" s="373"/>
      <c r="J1285" s="373"/>
      <c r="K1285" s="228">
        <v>940</v>
      </c>
      <c r="L1285" s="228">
        <v>400</v>
      </c>
      <c r="M1285" s="244">
        <v>400</v>
      </c>
      <c r="N1285" s="373"/>
      <c r="O1285" s="301"/>
      <c r="P1285" s="373"/>
      <c r="Q1285" s="228">
        <v>374</v>
      </c>
      <c r="R1285" s="228">
        <v>374</v>
      </c>
      <c r="S1285" s="228" t="s">
        <v>1387</v>
      </c>
      <c r="T1285" s="228">
        <v>1</v>
      </c>
      <c r="U1285" s="228" t="s">
        <v>296</v>
      </c>
      <c r="V1285" s="241">
        <v>2007</v>
      </c>
      <c r="W1285" s="373"/>
      <c r="X1285" s="373"/>
      <c r="Y1285" s="373"/>
      <c r="Z1285" s="373"/>
      <c r="AA1285" s="227"/>
      <c r="AB1285" s="373"/>
      <c r="AC1285" s="373"/>
      <c r="AD1285" s="373"/>
      <c r="AE1285" s="373"/>
      <c r="AF1285" s="373"/>
      <c r="AG1285" s="244"/>
      <c r="AH1285" s="150"/>
    </row>
    <row r="1286" spans="1:34" ht="25.7" customHeight="1">
      <c r="A1286" s="133"/>
      <c r="B1286" s="903"/>
      <c r="C1286" s="227" t="s">
        <v>4964</v>
      </c>
      <c r="D1286" s="609" t="s">
        <v>23722</v>
      </c>
      <c r="E1286" s="227" t="s">
        <v>5270</v>
      </c>
      <c r="F1286" s="227" t="s">
        <v>4964</v>
      </c>
      <c r="G1286" s="609" t="s">
        <v>23714</v>
      </c>
      <c r="H1286" s="227" t="s">
        <v>4964</v>
      </c>
      <c r="I1286" s="373"/>
      <c r="J1286" s="373"/>
      <c r="K1286" s="228">
        <v>1655</v>
      </c>
      <c r="L1286" s="228">
        <v>446.5</v>
      </c>
      <c r="M1286" s="244">
        <v>446.5</v>
      </c>
      <c r="N1286" s="373"/>
      <c r="O1286" s="301"/>
      <c r="P1286" s="373"/>
      <c r="Q1286" s="228">
        <v>446.5</v>
      </c>
      <c r="R1286" s="228">
        <v>446.5</v>
      </c>
      <c r="S1286" s="228" t="s">
        <v>5267</v>
      </c>
      <c r="T1286" s="228">
        <v>1</v>
      </c>
      <c r="U1286" s="228" t="s">
        <v>296</v>
      </c>
      <c r="V1286" s="241">
        <v>2007</v>
      </c>
      <c r="W1286" s="373"/>
      <c r="X1286" s="373"/>
      <c r="Y1286" s="373"/>
      <c r="Z1286" s="373"/>
      <c r="AA1286" s="227"/>
      <c r="AB1286" s="373"/>
      <c r="AC1286" s="373"/>
      <c r="AD1286" s="373"/>
      <c r="AE1286" s="373"/>
      <c r="AF1286" s="373"/>
      <c r="AG1286" s="244"/>
      <c r="AH1286" s="150"/>
    </row>
    <row r="1287" spans="1:34" ht="25.7" customHeight="1">
      <c r="A1287" s="133"/>
      <c r="B1287" s="903"/>
      <c r="C1287" s="227" t="s">
        <v>4964</v>
      </c>
      <c r="D1287" s="609" t="s">
        <v>23723</v>
      </c>
      <c r="E1287" s="227" t="s">
        <v>5271</v>
      </c>
      <c r="F1287" s="227" t="s">
        <v>4964</v>
      </c>
      <c r="G1287" s="609" t="s">
        <v>23714</v>
      </c>
      <c r="H1287" s="227" t="s">
        <v>4964</v>
      </c>
      <c r="I1287" s="373"/>
      <c r="J1287" s="373"/>
      <c r="K1287" s="228">
        <v>957</v>
      </c>
      <c r="L1287" s="228">
        <v>448.33</v>
      </c>
      <c r="M1287" s="244">
        <v>448.33</v>
      </c>
      <c r="N1287" s="373"/>
      <c r="O1287" s="301"/>
      <c r="P1287" s="373"/>
      <c r="Q1287" s="228">
        <v>432</v>
      </c>
      <c r="R1287" s="228">
        <v>432</v>
      </c>
      <c r="S1287" s="228" t="s">
        <v>5272</v>
      </c>
      <c r="T1287" s="228">
        <v>1</v>
      </c>
      <c r="U1287" s="228" t="s">
        <v>296</v>
      </c>
      <c r="V1287" s="241">
        <v>2007</v>
      </c>
      <c r="W1287" s="373"/>
      <c r="X1287" s="373"/>
      <c r="Y1287" s="373"/>
      <c r="Z1287" s="373"/>
      <c r="AA1287" s="227"/>
      <c r="AB1287" s="373"/>
      <c r="AC1287" s="373"/>
      <c r="AD1287" s="373"/>
      <c r="AE1287" s="373"/>
      <c r="AF1287" s="373"/>
      <c r="AG1287" s="244"/>
      <c r="AH1287" s="150"/>
    </row>
    <row r="1288" spans="1:34" ht="25.7" customHeight="1">
      <c r="A1288" s="133"/>
      <c r="B1288" s="903"/>
      <c r="C1288" s="227" t="s">
        <v>4964</v>
      </c>
      <c r="D1288" s="609" t="s">
        <v>23724</v>
      </c>
      <c r="E1288" s="227" t="s">
        <v>5273</v>
      </c>
      <c r="F1288" s="227" t="s">
        <v>4964</v>
      </c>
      <c r="G1288" s="609" t="s">
        <v>23714</v>
      </c>
      <c r="H1288" s="227" t="s">
        <v>4964</v>
      </c>
      <c r="I1288" s="373"/>
      <c r="J1288" s="373"/>
      <c r="K1288" s="228">
        <v>1388</v>
      </c>
      <c r="L1288" s="228">
        <v>1331.41</v>
      </c>
      <c r="M1288" s="244">
        <v>1354.69</v>
      </c>
      <c r="N1288" s="373"/>
      <c r="O1288" s="301"/>
      <c r="P1288" s="373"/>
      <c r="Q1288" s="228">
        <v>1388.2</v>
      </c>
      <c r="R1288" s="228">
        <v>1388.2</v>
      </c>
      <c r="S1288" s="228" t="s">
        <v>5274</v>
      </c>
      <c r="T1288" s="228">
        <v>3</v>
      </c>
      <c r="U1288" s="228" t="s">
        <v>296</v>
      </c>
      <c r="V1288" s="241">
        <v>2007</v>
      </c>
      <c r="W1288" s="373"/>
      <c r="X1288" s="373"/>
      <c r="Y1288" s="373"/>
      <c r="Z1288" s="373"/>
      <c r="AA1288" s="227"/>
      <c r="AB1288" s="373"/>
      <c r="AC1288" s="373"/>
      <c r="AD1288" s="373"/>
      <c r="AE1288" s="373"/>
      <c r="AF1288" s="373"/>
      <c r="AG1288" s="244"/>
      <c r="AH1288" s="150"/>
    </row>
    <row r="1289" spans="1:34" ht="25.7" customHeight="1">
      <c r="A1289" s="133"/>
      <c r="B1289" s="903"/>
      <c r="C1289" s="227" t="s">
        <v>4964</v>
      </c>
      <c r="D1289" s="609" t="s">
        <v>23725</v>
      </c>
      <c r="E1289" s="227" t="s">
        <v>5275</v>
      </c>
      <c r="F1289" s="227" t="s">
        <v>4964</v>
      </c>
      <c r="G1289" s="609" t="s">
        <v>23714</v>
      </c>
      <c r="H1289" s="227" t="s">
        <v>4964</v>
      </c>
      <c r="I1289" s="373"/>
      <c r="J1289" s="373"/>
      <c r="K1289" s="228">
        <v>2975</v>
      </c>
      <c r="L1289" s="228">
        <v>1274</v>
      </c>
      <c r="M1289" s="244">
        <v>1274</v>
      </c>
      <c r="N1289" s="373"/>
      <c r="O1289" s="301"/>
      <c r="P1289" s="373"/>
      <c r="Q1289" s="228">
        <v>1134</v>
      </c>
      <c r="R1289" s="228">
        <v>567</v>
      </c>
      <c r="S1289" s="228" t="s">
        <v>5276</v>
      </c>
      <c r="T1289" s="228">
        <v>2</v>
      </c>
      <c r="U1289" s="228" t="s">
        <v>296</v>
      </c>
      <c r="V1289" s="241">
        <v>2006</v>
      </c>
      <c r="W1289" s="373"/>
      <c r="X1289" s="373"/>
      <c r="Y1289" s="373"/>
      <c r="Z1289" s="373"/>
      <c r="AA1289" s="227"/>
      <c r="AB1289" s="373"/>
      <c r="AC1289" s="373"/>
      <c r="AD1289" s="373"/>
      <c r="AE1289" s="373"/>
      <c r="AF1289" s="373"/>
      <c r="AG1289" s="244"/>
      <c r="AH1289" s="150"/>
    </row>
    <row r="1290" spans="1:34" ht="25.7" customHeight="1">
      <c r="A1290" s="133"/>
      <c r="B1290" s="903"/>
      <c r="C1290" s="227" t="s">
        <v>4964</v>
      </c>
      <c r="D1290" s="609" t="s">
        <v>23726</v>
      </c>
      <c r="E1290" s="227" t="s">
        <v>5277</v>
      </c>
      <c r="F1290" s="227" t="s">
        <v>4964</v>
      </c>
      <c r="G1290" s="609" t="s">
        <v>23714</v>
      </c>
      <c r="H1290" s="227" t="s">
        <v>4964</v>
      </c>
      <c r="I1290" s="373"/>
      <c r="J1290" s="373"/>
      <c r="K1290" s="228">
        <v>2710</v>
      </c>
      <c r="L1290" s="228">
        <v>514</v>
      </c>
      <c r="M1290" s="244">
        <v>514</v>
      </c>
      <c r="N1290" s="373"/>
      <c r="O1290" s="301"/>
      <c r="P1290" s="373"/>
      <c r="Q1290" s="228">
        <v>498</v>
      </c>
      <c r="R1290" s="228">
        <v>498</v>
      </c>
      <c r="S1290" s="228" t="s">
        <v>5272</v>
      </c>
      <c r="T1290" s="228">
        <v>1</v>
      </c>
      <c r="U1290" s="228" t="s">
        <v>296</v>
      </c>
      <c r="V1290" s="241">
        <v>2008</v>
      </c>
      <c r="W1290" s="373"/>
      <c r="X1290" s="373"/>
      <c r="Y1290" s="373"/>
      <c r="Z1290" s="373"/>
      <c r="AA1290" s="227"/>
      <c r="AB1290" s="373"/>
      <c r="AC1290" s="373"/>
      <c r="AD1290" s="373"/>
      <c r="AE1290" s="373"/>
      <c r="AF1290" s="373"/>
      <c r="AG1290" s="244"/>
      <c r="AH1290" s="150"/>
    </row>
    <row r="1291" spans="1:34" ht="25.7" customHeight="1">
      <c r="A1291" s="133" t="s">
        <v>172</v>
      </c>
      <c r="B1291" s="903"/>
      <c r="C1291" s="227" t="s">
        <v>4964</v>
      </c>
      <c r="D1291" s="609" t="s">
        <v>23727</v>
      </c>
      <c r="E1291" s="227" t="s">
        <v>1595</v>
      </c>
      <c r="F1291" s="227" t="s">
        <v>4964</v>
      </c>
      <c r="G1291" s="609" t="s">
        <v>23714</v>
      </c>
      <c r="H1291" s="227" t="s">
        <v>4964</v>
      </c>
      <c r="I1291" s="373"/>
      <c r="J1291" s="373"/>
      <c r="K1291" s="228">
        <v>1244</v>
      </c>
      <c r="L1291" s="228">
        <v>566</v>
      </c>
      <c r="M1291" s="244">
        <v>566</v>
      </c>
      <c r="N1291" s="373"/>
      <c r="O1291" s="301"/>
      <c r="P1291" s="373"/>
      <c r="Q1291" s="228">
        <v>520</v>
      </c>
      <c r="R1291" s="228">
        <v>520</v>
      </c>
      <c r="S1291" s="228" t="s">
        <v>5272</v>
      </c>
      <c r="T1291" s="228">
        <v>1</v>
      </c>
      <c r="U1291" s="228" t="s">
        <v>296</v>
      </c>
      <c r="V1291" s="241">
        <v>2008</v>
      </c>
      <c r="W1291" s="373"/>
      <c r="X1291" s="373"/>
      <c r="Y1291" s="373"/>
      <c r="Z1291" s="373"/>
      <c r="AA1291" s="227"/>
      <c r="AB1291" s="373"/>
      <c r="AC1291" s="373"/>
      <c r="AD1291" s="373"/>
      <c r="AE1291" s="373"/>
      <c r="AF1291" s="373"/>
      <c r="AG1291" s="244"/>
      <c r="AH1291" s="150"/>
    </row>
    <row r="1292" spans="1:34" ht="25.7" customHeight="1">
      <c r="A1292" s="133" t="s">
        <v>173</v>
      </c>
      <c r="B1292" s="903"/>
      <c r="C1292" s="227" t="s">
        <v>4964</v>
      </c>
      <c r="D1292" s="609" t="s">
        <v>23728</v>
      </c>
      <c r="E1292" s="227" t="s">
        <v>5278</v>
      </c>
      <c r="F1292" s="227" t="s">
        <v>4964</v>
      </c>
      <c r="G1292" s="609" t="s">
        <v>23714</v>
      </c>
      <c r="H1292" s="227" t="s">
        <v>4964</v>
      </c>
      <c r="I1292" s="373"/>
      <c r="J1292" s="373"/>
      <c r="K1292" s="228">
        <v>1673</v>
      </c>
      <c r="L1292" s="228">
        <v>541</v>
      </c>
      <c r="M1292" s="244">
        <v>541</v>
      </c>
      <c r="N1292" s="373"/>
      <c r="O1292" s="301"/>
      <c r="P1292" s="373"/>
      <c r="Q1292" s="228">
        <v>475</v>
      </c>
      <c r="R1292" s="228">
        <v>475</v>
      </c>
      <c r="S1292" s="228" t="s">
        <v>5272</v>
      </c>
      <c r="T1292" s="228">
        <v>1</v>
      </c>
      <c r="U1292" s="228" t="s">
        <v>296</v>
      </c>
      <c r="V1292" s="241">
        <v>2008</v>
      </c>
      <c r="W1292" s="373"/>
      <c r="X1292" s="373"/>
      <c r="Y1292" s="373"/>
      <c r="Z1292" s="373"/>
      <c r="AA1292" s="227"/>
      <c r="AB1292" s="373"/>
      <c r="AC1292" s="373"/>
      <c r="AD1292" s="373"/>
      <c r="AE1292" s="373"/>
      <c r="AF1292" s="373"/>
      <c r="AG1292" s="244"/>
      <c r="AH1292" s="150"/>
    </row>
    <row r="1293" spans="1:34" ht="25.7" customHeight="1">
      <c r="A1293" s="133" t="s">
        <v>179</v>
      </c>
      <c r="B1293" s="903"/>
      <c r="C1293" s="227" t="s">
        <v>4964</v>
      </c>
      <c r="D1293" s="609" t="s">
        <v>23729</v>
      </c>
      <c r="E1293" s="227" t="s">
        <v>5279</v>
      </c>
      <c r="F1293" s="227" t="s">
        <v>4964</v>
      </c>
      <c r="G1293" s="609" t="s">
        <v>23714</v>
      </c>
      <c r="H1293" s="227" t="s">
        <v>4964</v>
      </c>
      <c r="I1293" s="373"/>
      <c r="J1293" s="373"/>
      <c r="K1293" s="228">
        <v>1521</v>
      </c>
      <c r="L1293" s="228">
        <v>1521</v>
      </c>
      <c r="M1293" s="244"/>
      <c r="N1293" s="373"/>
      <c r="O1293" s="301"/>
      <c r="P1293" s="373"/>
      <c r="Q1293" s="228"/>
      <c r="R1293" s="228">
        <v>556.70000000000005</v>
      </c>
      <c r="S1293" s="228" t="s">
        <v>1564</v>
      </c>
      <c r="T1293" s="228">
        <v>1</v>
      </c>
      <c r="U1293" s="244"/>
      <c r="V1293" s="241"/>
      <c r="W1293" s="373"/>
      <c r="X1293" s="373"/>
      <c r="Y1293" s="373"/>
      <c r="Z1293" s="373"/>
      <c r="AA1293" s="227"/>
      <c r="AB1293" s="373"/>
      <c r="AC1293" s="373"/>
      <c r="AD1293" s="373"/>
      <c r="AE1293" s="373"/>
      <c r="AF1293" s="373"/>
      <c r="AG1293" s="244"/>
      <c r="AH1293" s="150"/>
    </row>
    <row r="1294" spans="1:34" ht="25.7" customHeight="1">
      <c r="A1294" s="133"/>
      <c r="B1294" s="903"/>
      <c r="C1294" s="609" t="s">
        <v>4964</v>
      </c>
      <c r="D1294" s="609" t="s">
        <v>23730</v>
      </c>
      <c r="E1294" s="609" t="s">
        <v>23731</v>
      </c>
      <c r="F1294" s="609" t="s">
        <v>4964</v>
      </c>
      <c r="G1294" s="609" t="s">
        <v>23714</v>
      </c>
      <c r="H1294" s="609" t="s">
        <v>4964</v>
      </c>
      <c r="I1294" s="556"/>
      <c r="J1294" s="556"/>
      <c r="K1294" s="634">
        <v>1657</v>
      </c>
      <c r="L1294" s="634">
        <v>992.95</v>
      </c>
      <c r="M1294" s="634">
        <v>992.95</v>
      </c>
      <c r="N1294" s="556"/>
      <c r="O1294" s="671"/>
      <c r="P1294" s="556"/>
      <c r="Q1294" s="634">
        <v>708.5</v>
      </c>
      <c r="R1294" s="634">
        <v>354.25</v>
      </c>
      <c r="S1294" s="634" t="s">
        <v>23732</v>
      </c>
      <c r="T1294" s="634">
        <v>2</v>
      </c>
      <c r="U1294" s="547"/>
      <c r="V1294" s="241"/>
      <c r="W1294" s="556"/>
      <c r="X1294" s="556"/>
      <c r="Y1294" s="556"/>
      <c r="Z1294" s="556"/>
      <c r="AA1294" s="609"/>
      <c r="AB1294" s="556"/>
      <c r="AC1294" s="556"/>
      <c r="AD1294" s="556"/>
      <c r="AE1294" s="556"/>
      <c r="AF1294" s="556"/>
      <c r="AG1294" s="547"/>
      <c r="AH1294" s="150"/>
    </row>
    <row r="1295" spans="1:34" ht="25.7" customHeight="1">
      <c r="A1295" s="133"/>
      <c r="B1295" s="903"/>
      <c r="C1295" s="227" t="s">
        <v>13999</v>
      </c>
      <c r="D1295" s="227" t="s">
        <v>23733</v>
      </c>
      <c r="E1295" s="227" t="s">
        <v>16957</v>
      </c>
      <c r="F1295" s="227" t="s">
        <v>13999</v>
      </c>
      <c r="G1295" s="227" t="s">
        <v>23500</v>
      </c>
      <c r="H1295" s="227" t="s">
        <v>13999</v>
      </c>
      <c r="I1295" s="373" t="s">
        <v>4964</v>
      </c>
      <c r="J1295" s="373"/>
      <c r="K1295" s="228">
        <v>251442</v>
      </c>
      <c r="L1295" s="228">
        <v>2379</v>
      </c>
      <c r="M1295" s="244">
        <v>2379</v>
      </c>
      <c r="N1295" s="373">
        <v>556.70000000000005</v>
      </c>
      <c r="O1295" s="301"/>
      <c r="P1295" s="373"/>
      <c r="Q1295" s="228">
        <v>2379</v>
      </c>
      <c r="R1295" s="228">
        <v>2379</v>
      </c>
      <c r="S1295" s="228"/>
      <c r="T1295" s="228">
        <v>4</v>
      </c>
      <c r="U1295" s="244" t="s">
        <v>12477</v>
      </c>
      <c r="V1295" s="241">
        <v>2021</v>
      </c>
      <c r="W1295" s="373" t="s">
        <v>296</v>
      </c>
      <c r="X1295" s="373"/>
      <c r="Y1295" s="373"/>
      <c r="Z1295" s="373"/>
      <c r="AA1295" s="227"/>
      <c r="AB1295" s="373"/>
      <c r="AC1295" s="373"/>
      <c r="AD1295" s="373"/>
      <c r="AE1295" s="373"/>
      <c r="AF1295" s="373"/>
      <c r="AG1295" s="244"/>
      <c r="AH1295" s="150"/>
    </row>
    <row r="1296" spans="1:34" ht="25.7" customHeight="1">
      <c r="A1296" s="133"/>
      <c r="B1296" s="903"/>
      <c r="C1296" s="227" t="s">
        <v>4970</v>
      </c>
      <c r="D1296" s="227" t="s">
        <v>23734</v>
      </c>
      <c r="E1296" s="227" t="s">
        <v>5280</v>
      </c>
      <c r="F1296" s="227" t="s">
        <v>4970</v>
      </c>
      <c r="G1296" s="227" t="s">
        <v>23735</v>
      </c>
      <c r="H1296" s="227" t="s">
        <v>4970</v>
      </c>
      <c r="I1296" s="373"/>
      <c r="J1296" s="373"/>
      <c r="K1296" s="228">
        <v>3096</v>
      </c>
      <c r="L1296" s="228">
        <v>328</v>
      </c>
      <c r="M1296" s="244">
        <v>328</v>
      </c>
      <c r="N1296" s="373"/>
      <c r="O1296" s="301"/>
      <c r="P1296" s="373"/>
      <c r="Q1296" s="228">
        <v>300</v>
      </c>
      <c r="R1296" s="228">
        <v>300</v>
      </c>
      <c r="S1296" s="228" t="s">
        <v>5281</v>
      </c>
      <c r="T1296" s="228">
        <v>1</v>
      </c>
      <c r="U1296" s="228" t="s">
        <v>296</v>
      </c>
      <c r="V1296" s="241">
        <v>2004</v>
      </c>
      <c r="W1296" s="373"/>
      <c r="X1296" s="373"/>
      <c r="Y1296" s="373"/>
      <c r="Z1296" s="373"/>
      <c r="AA1296" s="227"/>
      <c r="AB1296" s="373"/>
      <c r="AC1296" s="373"/>
      <c r="AD1296" s="373"/>
      <c r="AE1296" s="373"/>
      <c r="AF1296" s="373"/>
      <c r="AG1296" s="244"/>
      <c r="AH1296" s="150"/>
    </row>
    <row r="1297" spans="1:34" ht="25.7" customHeight="1">
      <c r="A1297" s="133"/>
      <c r="B1297" s="903"/>
      <c r="C1297" s="227" t="s">
        <v>4970</v>
      </c>
      <c r="D1297" s="227" t="s">
        <v>23736</v>
      </c>
      <c r="E1297" s="227" t="s">
        <v>5282</v>
      </c>
      <c r="F1297" s="227" t="s">
        <v>4970</v>
      </c>
      <c r="G1297" s="227" t="s">
        <v>23737</v>
      </c>
      <c r="H1297" s="227" t="s">
        <v>4970</v>
      </c>
      <c r="I1297" s="228"/>
      <c r="J1297" s="228"/>
      <c r="K1297" s="228">
        <v>999</v>
      </c>
      <c r="L1297" s="228">
        <v>459</v>
      </c>
      <c r="M1297" s="244">
        <v>459</v>
      </c>
      <c r="N1297" s="373"/>
      <c r="O1297" s="301"/>
      <c r="P1297" s="373"/>
      <c r="Q1297" s="228">
        <v>300</v>
      </c>
      <c r="R1297" s="228">
        <v>300</v>
      </c>
      <c r="S1297" s="228" t="s">
        <v>5281</v>
      </c>
      <c r="T1297" s="228">
        <v>1</v>
      </c>
      <c r="U1297" s="228" t="s">
        <v>296</v>
      </c>
      <c r="V1297" s="241">
        <v>2008</v>
      </c>
      <c r="W1297" s="373"/>
      <c r="X1297" s="373"/>
      <c r="Y1297" s="373"/>
      <c r="Z1297" s="373"/>
      <c r="AA1297" s="227"/>
      <c r="AB1297" s="373"/>
      <c r="AC1297" s="373"/>
      <c r="AD1297" s="373"/>
      <c r="AE1297" s="373"/>
      <c r="AF1297" s="373"/>
      <c r="AG1297" s="244"/>
      <c r="AH1297" s="150"/>
    </row>
    <row r="1298" spans="1:34" ht="25.7" customHeight="1">
      <c r="A1298" s="133"/>
      <c r="B1298" s="903"/>
      <c r="C1298" s="227" t="s">
        <v>4970</v>
      </c>
      <c r="D1298" s="227" t="s">
        <v>23738</v>
      </c>
      <c r="E1298" s="227" t="s">
        <v>5283</v>
      </c>
      <c r="F1298" s="227" t="s">
        <v>4970</v>
      </c>
      <c r="G1298" s="227" t="s">
        <v>23739</v>
      </c>
      <c r="H1298" s="227" t="s">
        <v>4970</v>
      </c>
      <c r="I1298" s="228"/>
      <c r="J1298" s="228"/>
      <c r="K1298" s="228">
        <v>1768</v>
      </c>
      <c r="L1298" s="228">
        <v>495</v>
      </c>
      <c r="M1298" s="244">
        <v>495</v>
      </c>
      <c r="N1298" s="373"/>
      <c r="O1298" s="301"/>
      <c r="P1298" s="373"/>
      <c r="Q1298" s="228">
        <v>300</v>
      </c>
      <c r="R1298" s="228">
        <v>300</v>
      </c>
      <c r="S1298" s="228" t="s">
        <v>5281</v>
      </c>
      <c r="T1298" s="228">
        <v>1</v>
      </c>
      <c r="U1298" s="228" t="s">
        <v>296</v>
      </c>
      <c r="V1298" s="241">
        <v>2008</v>
      </c>
      <c r="W1298" s="373"/>
      <c r="X1298" s="373"/>
      <c r="Y1298" s="373"/>
      <c r="Z1298" s="373"/>
      <c r="AA1298" s="227"/>
      <c r="AB1298" s="373"/>
      <c r="AC1298" s="373"/>
      <c r="AD1298" s="373"/>
      <c r="AE1298" s="373"/>
      <c r="AF1298" s="373"/>
      <c r="AG1298" s="244"/>
      <c r="AH1298" s="150"/>
    </row>
    <row r="1299" spans="1:34" ht="25.7" customHeight="1">
      <c r="A1299" s="133"/>
      <c r="B1299" s="903"/>
      <c r="C1299" s="227" t="s">
        <v>4970</v>
      </c>
      <c r="D1299" s="227" t="s">
        <v>23740</v>
      </c>
      <c r="E1299" s="227" t="s">
        <v>5284</v>
      </c>
      <c r="F1299" s="227" t="s">
        <v>4970</v>
      </c>
      <c r="G1299" s="227" t="s">
        <v>23741</v>
      </c>
      <c r="H1299" s="227" t="s">
        <v>4970</v>
      </c>
      <c r="I1299" s="373"/>
      <c r="J1299" s="373"/>
      <c r="K1299" s="228">
        <v>1071</v>
      </c>
      <c r="L1299" s="228">
        <v>615.39</v>
      </c>
      <c r="M1299" s="244">
        <v>615.39</v>
      </c>
      <c r="N1299" s="228"/>
      <c r="O1299" s="228"/>
      <c r="P1299" s="228"/>
      <c r="Q1299" s="228">
        <v>300</v>
      </c>
      <c r="R1299" s="228">
        <v>300</v>
      </c>
      <c r="S1299" s="228" t="s">
        <v>5281</v>
      </c>
      <c r="T1299" s="228">
        <v>1</v>
      </c>
      <c r="U1299" s="228" t="s">
        <v>296</v>
      </c>
      <c r="V1299" s="241">
        <v>2013</v>
      </c>
      <c r="W1299" s="373"/>
      <c r="X1299" s="373"/>
      <c r="Y1299" s="373"/>
      <c r="Z1299" s="373"/>
      <c r="AA1299" s="227"/>
      <c r="AB1299" s="373"/>
      <c r="AC1299" s="373"/>
      <c r="AD1299" s="373"/>
      <c r="AE1299" s="373"/>
      <c r="AF1299" s="373"/>
      <c r="AG1299" s="244"/>
      <c r="AH1299" s="150"/>
    </row>
    <row r="1300" spans="1:34" ht="25.7" customHeight="1">
      <c r="A1300" s="133"/>
      <c r="B1300" s="903"/>
      <c r="C1300" s="227" t="s">
        <v>4970</v>
      </c>
      <c r="D1300" s="227" t="s">
        <v>23742</v>
      </c>
      <c r="E1300" s="227" t="s">
        <v>10289</v>
      </c>
      <c r="F1300" s="227" t="s">
        <v>4970</v>
      </c>
      <c r="G1300" s="227" t="s">
        <v>23743</v>
      </c>
      <c r="H1300" s="227" t="s">
        <v>4970</v>
      </c>
      <c r="I1300" s="228"/>
      <c r="J1300" s="228"/>
      <c r="K1300" s="228">
        <v>844</v>
      </c>
      <c r="L1300" s="228">
        <v>500</v>
      </c>
      <c r="M1300" s="244">
        <v>500</v>
      </c>
      <c r="N1300" s="228"/>
      <c r="O1300" s="228"/>
      <c r="P1300" s="228"/>
      <c r="Q1300" s="228">
        <v>300</v>
      </c>
      <c r="R1300" s="228">
        <v>300</v>
      </c>
      <c r="S1300" s="228" t="s">
        <v>1564</v>
      </c>
      <c r="T1300" s="228">
        <v>1</v>
      </c>
      <c r="U1300" s="228" t="s">
        <v>296</v>
      </c>
      <c r="V1300" s="241">
        <v>2004</v>
      </c>
      <c r="W1300" s="241"/>
      <c r="X1300" s="244"/>
      <c r="Y1300" s="244"/>
      <c r="Z1300" s="373"/>
      <c r="AA1300" s="244"/>
      <c r="AB1300" s="373"/>
      <c r="AC1300" s="373"/>
      <c r="AD1300" s="373"/>
      <c r="AE1300" s="373"/>
      <c r="AF1300" s="373"/>
      <c r="AG1300" s="244"/>
      <c r="AH1300" s="150"/>
    </row>
    <row r="1301" spans="1:34" ht="25.7" customHeight="1">
      <c r="A1301" s="133"/>
      <c r="B1301" s="903"/>
      <c r="C1301" s="227" t="s">
        <v>4970</v>
      </c>
      <c r="D1301" s="227" t="s">
        <v>23742</v>
      </c>
      <c r="E1301" s="227" t="s">
        <v>10289</v>
      </c>
      <c r="F1301" s="227" t="s">
        <v>4970</v>
      </c>
      <c r="G1301" s="227" t="s">
        <v>23743</v>
      </c>
      <c r="H1301" s="227" t="s">
        <v>4970</v>
      </c>
      <c r="I1301" s="373"/>
      <c r="J1301" s="373"/>
      <c r="K1301" s="450">
        <v>969</v>
      </c>
      <c r="L1301" s="450">
        <v>521</v>
      </c>
      <c r="M1301" s="244">
        <v>521</v>
      </c>
      <c r="N1301" s="588"/>
      <c r="O1301" s="588"/>
      <c r="P1301" s="588"/>
      <c r="Q1301" s="588">
        <v>300</v>
      </c>
      <c r="R1301" s="588">
        <v>300</v>
      </c>
      <c r="S1301" s="228" t="s">
        <v>1564</v>
      </c>
      <c r="T1301" s="228">
        <v>1</v>
      </c>
      <c r="U1301" s="228" t="s">
        <v>296</v>
      </c>
      <c r="V1301" s="672">
        <v>2018</v>
      </c>
      <c r="W1301" s="366"/>
      <c r="X1301" s="366"/>
      <c r="Y1301" s="366"/>
      <c r="Z1301" s="366"/>
      <c r="AA1301" s="227"/>
      <c r="AB1301" s="373"/>
      <c r="AC1301" s="599"/>
      <c r="AD1301" s="373"/>
      <c r="AE1301" s="373"/>
      <c r="AF1301" s="373"/>
      <c r="AG1301" s="673"/>
      <c r="AH1301" s="150"/>
    </row>
    <row r="1302" spans="1:34" ht="25.7" customHeight="1">
      <c r="A1302" s="133"/>
      <c r="B1302" s="200"/>
      <c r="C1302" s="227" t="s">
        <v>4970</v>
      </c>
      <c r="D1302" s="227" t="s">
        <v>23744</v>
      </c>
      <c r="E1302" s="227" t="s">
        <v>10290</v>
      </c>
      <c r="F1302" s="227" t="s">
        <v>4970</v>
      </c>
      <c r="G1302" s="227" t="s">
        <v>23745</v>
      </c>
      <c r="H1302" s="227" t="s">
        <v>4970</v>
      </c>
      <c r="I1302" s="373"/>
      <c r="J1302" s="373"/>
      <c r="K1302" s="450">
        <v>798</v>
      </c>
      <c r="L1302" s="450">
        <v>475.13</v>
      </c>
      <c r="M1302" s="244">
        <v>475.13</v>
      </c>
      <c r="N1302" s="588"/>
      <c r="O1302" s="588"/>
      <c r="P1302" s="588"/>
      <c r="Q1302" s="588">
        <v>300</v>
      </c>
      <c r="R1302" s="588">
        <v>300</v>
      </c>
      <c r="S1302" s="228" t="s">
        <v>1564</v>
      </c>
      <c r="T1302" s="228">
        <v>1</v>
      </c>
      <c r="U1302" s="228" t="s">
        <v>296</v>
      </c>
      <c r="V1302" s="672">
        <v>2016</v>
      </c>
      <c r="W1302" s="366"/>
      <c r="X1302" s="366"/>
      <c r="Y1302" s="366"/>
      <c r="Z1302" s="366"/>
      <c r="AA1302" s="227"/>
      <c r="AB1302" s="373"/>
      <c r="AC1302" s="599"/>
      <c r="AD1302" s="373"/>
      <c r="AE1302" s="373"/>
      <c r="AF1302" s="373"/>
      <c r="AG1302" s="673"/>
      <c r="AH1302" s="150"/>
    </row>
    <row r="1303" spans="1:34" ht="25.7" customHeight="1">
      <c r="A1303" s="133"/>
      <c r="B1303" s="903"/>
      <c r="C1303" s="227" t="s">
        <v>4970</v>
      </c>
      <c r="D1303" s="227" t="s">
        <v>23746</v>
      </c>
      <c r="E1303" s="227" t="s">
        <v>10291</v>
      </c>
      <c r="F1303" s="227" t="s">
        <v>4970</v>
      </c>
      <c r="G1303" s="227" t="s">
        <v>23747</v>
      </c>
      <c r="H1303" s="227" t="s">
        <v>4970</v>
      </c>
      <c r="I1303" s="373"/>
      <c r="J1303" s="373"/>
      <c r="K1303" s="450">
        <v>5444.2</v>
      </c>
      <c r="L1303" s="450">
        <v>457.89</v>
      </c>
      <c r="M1303" s="244">
        <v>457.89</v>
      </c>
      <c r="N1303" s="588"/>
      <c r="O1303" s="588"/>
      <c r="P1303" s="588"/>
      <c r="Q1303" s="588">
        <v>300</v>
      </c>
      <c r="R1303" s="588">
        <v>300</v>
      </c>
      <c r="S1303" s="228" t="s">
        <v>1564</v>
      </c>
      <c r="T1303" s="228">
        <v>1</v>
      </c>
      <c r="U1303" s="228" t="s">
        <v>296</v>
      </c>
      <c r="V1303" s="672">
        <v>2014</v>
      </c>
      <c r="W1303" s="366"/>
      <c r="X1303" s="366"/>
      <c r="Y1303" s="366"/>
      <c r="Z1303" s="366"/>
      <c r="AA1303" s="227"/>
      <c r="AB1303" s="373"/>
      <c r="AC1303" s="599"/>
      <c r="AD1303" s="373"/>
      <c r="AE1303" s="373"/>
      <c r="AF1303" s="373"/>
      <c r="AG1303" s="673"/>
      <c r="AH1303" s="150"/>
    </row>
    <row r="1304" spans="1:34" ht="25.7" customHeight="1">
      <c r="A1304" s="133"/>
      <c r="B1304" s="903"/>
      <c r="C1304" s="227" t="s">
        <v>4973</v>
      </c>
      <c r="D1304" s="227" t="s">
        <v>23748</v>
      </c>
      <c r="E1304" s="227" t="s">
        <v>5285</v>
      </c>
      <c r="F1304" s="227" t="s">
        <v>4973</v>
      </c>
      <c r="G1304" s="227" t="s">
        <v>23749</v>
      </c>
      <c r="H1304" s="227" t="s">
        <v>4973</v>
      </c>
      <c r="I1304" s="373"/>
      <c r="J1304" s="373"/>
      <c r="K1304" s="450">
        <v>475</v>
      </c>
      <c r="L1304" s="450">
        <v>475</v>
      </c>
      <c r="M1304" s="244">
        <v>475</v>
      </c>
      <c r="N1304" s="588"/>
      <c r="O1304" s="588"/>
      <c r="P1304" s="588"/>
      <c r="Q1304" s="588">
        <v>300</v>
      </c>
      <c r="R1304" s="588">
        <v>300</v>
      </c>
      <c r="S1304" s="228" t="s">
        <v>5286</v>
      </c>
      <c r="T1304" s="228">
        <v>1</v>
      </c>
      <c r="U1304" s="228" t="s">
        <v>296</v>
      </c>
      <c r="V1304" s="672">
        <v>2008</v>
      </c>
      <c r="W1304" s="366"/>
      <c r="X1304" s="366"/>
      <c r="Y1304" s="366"/>
      <c r="Z1304" s="366"/>
      <c r="AA1304" s="227"/>
      <c r="AB1304" s="373"/>
      <c r="AC1304" s="599"/>
      <c r="AD1304" s="373"/>
      <c r="AE1304" s="373"/>
      <c r="AF1304" s="373"/>
      <c r="AG1304" s="673"/>
      <c r="AH1304" s="150"/>
    </row>
    <row r="1305" spans="1:34" ht="25.7" customHeight="1">
      <c r="A1305" s="133"/>
      <c r="B1305" s="903"/>
      <c r="C1305" s="227" t="s">
        <v>4973</v>
      </c>
      <c r="D1305" s="227" t="s">
        <v>23750</v>
      </c>
      <c r="E1305" s="227" t="s">
        <v>5287</v>
      </c>
      <c r="F1305" s="227" t="s">
        <v>4973</v>
      </c>
      <c r="G1305" s="227" t="s">
        <v>23749</v>
      </c>
      <c r="H1305" s="227" t="s">
        <v>4973</v>
      </c>
      <c r="I1305" s="373"/>
      <c r="J1305" s="373"/>
      <c r="K1305" s="450">
        <v>4528</v>
      </c>
      <c r="L1305" s="450">
        <v>1493.17</v>
      </c>
      <c r="M1305" s="244">
        <v>1493</v>
      </c>
      <c r="N1305" s="588"/>
      <c r="O1305" s="588"/>
      <c r="P1305" s="588"/>
      <c r="Q1305" s="588">
        <v>300</v>
      </c>
      <c r="R1305" s="588">
        <v>300</v>
      </c>
      <c r="S1305" s="228" t="s">
        <v>5288</v>
      </c>
      <c r="T1305" s="228">
        <v>2</v>
      </c>
      <c r="U1305" s="228" t="s">
        <v>296</v>
      </c>
      <c r="V1305" s="672">
        <v>2008</v>
      </c>
      <c r="W1305" s="366"/>
      <c r="X1305" s="366"/>
      <c r="Y1305" s="366"/>
      <c r="Z1305" s="366"/>
      <c r="AA1305" s="227"/>
      <c r="AB1305" s="373"/>
      <c r="AC1305" s="599"/>
      <c r="AD1305" s="373"/>
      <c r="AE1305" s="373"/>
      <c r="AF1305" s="373"/>
      <c r="AG1305" s="673"/>
      <c r="AH1305" s="150"/>
    </row>
    <row r="1306" spans="1:34" ht="25.7" customHeight="1">
      <c r="A1306" s="133"/>
      <c r="B1306" s="903"/>
      <c r="C1306" s="227" t="s">
        <v>4973</v>
      </c>
      <c r="D1306" s="227" t="s">
        <v>23750</v>
      </c>
      <c r="E1306" s="227" t="s">
        <v>9328</v>
      </c>
      <c r="F1306" s="227" t="s">
        <v>4973</v>
      </c>
      <c r="G1306" s="227" t="s">
        <v>23749</v>
      </c>
      <c r="H1306" s="227" t="s">
        <v>4973</v>
      </c>
      <c r="I1306" s="373"/>
      <c r="J1306" s="373"/>
      <c r="K1306" s="450">
        <v>7344</v>
      </c>
      <c r="L1306" s="450">
        <v>967</v>
      </c>
      <c r="M1306" s="244">
        <v>967</v>
      </c>
      <c r="N1306" s="588"/>
      <c r="O1306" s="588"/>
      <c r="P1306" s="588"/>
      <c r="Q1306" s="588">
        <v>600</v>
      </c>
      <c r="R1306" s="588">
        <v>600</v>
      </c>
      <c r="S1306" s="228" t="s">
        <v>295</v>
      </c>
      <c r="T1306" s="228">
        <v>2</v>
      </c>
      <c r="U1306" s="228" t="s">
        <v>296</v>
      </c>
      <c r="V1306" s="672">
        <v>2005</v>
      </c>
      <c r="W1306" s="366"/>
      <c r="X1306" s="366"/>
      <c r="Y1306" s="366"/>
      <c r="Z1306" s="366"/>
      <c r="AA1306" s="227"/>
      <c r="AB1306" s="373"/>
      <c r="AC1306" s="599"/>
      <c r="AD1306" s="373"/>
      <c r="AE1306" s="373"/>
      <c r="AF1306" s="373"/>
      <c r="AG1306" s="673"/>
      <c r="AH1306" s="150"/>
    </row>
    <row r="1307" spans="1:34" ht="25.7" customHeight="1">
      <c r="A1307" s="133"/>
      <c r="B1307" s="903"/>
      <c r="C1307" s="227" t="s">
        <v>4973</v>
      </c>
      <c r="D1307" s="227" t="s">
        <v>23751</v>
      </c>
      <c r="E1307" s="227" t="s">
        <v>9329</v>
      </c>
      <c r="F1307" s="227" t="s">
        <v>4973</v>
      </c>
      <c r="G1307" s="227" t="s">
        <v>23749</v>
      </c>
      <c r="H1307" s="227" t="s">
        <v>4973</v>
      </c>
      <c r="I1307" s="373"/>
      <c r="J1307" s="373"/>
      <c r="K1307" s="450">
        <v>1673</v>
      </c>
      <c r="L1307" s="450">
        <v>466</v>
      </c>
      <c r="M1307" s="244">
        <v>466</v>
      </c>
      <c r="N1307" s="588"/>
      <c r="O1307" s="588"/>
      <c r="P1307" s="588"/>
      <c r="Q1307" s="588">
        <v>300</v>
      </c>
      <c r="R1307" s="588">
        <v>300</v>
      </c>
      <c r="S1307" s="228" t="s">
        <v>295</v>
      </c>
      <c r="T1307" s="228">
        <v>1</v>
      </c>
      <c r="U1307" s="228" t="s">
        <v>296</v>
      </c>
      <c r="V1307" s="672">
        <v>2017</v>
      </c>
      <c r="W1307" s="366"/>
      <c r="X1307" s="366"/>
      <c r="Y1307" s="366"/>
      <c r="Z1307" s="366"/>
      <c r="AA1307" s="227"/>
      <c r="AB1307" s="373"/>
      <c r="AC1307" s="599"/>
      <c r="AD1307" s="373"/>
      <c r="AE1307" s="373"/>
      <c r="AF1307" s="373"/>
      <c r="AG1307" s="673"/>
      <c r="AH1307" s="150"/>
    </row>
    <row r="1308" spans="1:34" ht="25.7" customHeight="1">
      <c r="A1308" s="133"/>
      <c r="B1308" s="903"/>
      <c r="C1308" s="227" t="s">
        <v>4973</v>
      </c>
      <c r="D1308" s="227" t="s">
        <v>23752</v>
      </c>
      <c r="E1308" s="227" t="s">
        <v>23753</v>
      </c>
      <c r="F1308" s="227" t="s">
        <v>4973</v>
      </c>
      <c r="G1308" s="227" t="s">
        <v>23749</v>
      </c>
      <c r="H1308" s="227" t="s">
        <v>4973</v>
      </c>
      <c r="I1308" s="373"/>
      <c r="J1308" s="373"/>
      <c r="K1308" s="450">
        <v>1149</v>
      </c>
      <c r="L1308" s="450">
        <v>499</v>
      </c>
      <c r="M1308" s="244">
        <v>499</v>
      </c>
      <c r="N1308" s="588"/>
      <c r="O1308" s="588"/>
      <c r="P1308" s="588"/>
      <c r="Q1308" s="588">
        <v>300</v>
      </c>
      <c r="R1308" s="588">
        <v>300</v>
      </c>
      <c r="S1308" s="228" t="s">
        <v>295</v>
      </c>
      <c r="T1308" s="228">
        <v>1</v>
      </c>
      <c r="U1308" s="228" t="s">
        <v>296</v>
      </c>
      <c r="V1308" s="672">
        <v>2024</v>
      </c>
      <c r="W1308" s="366"/>
      <c r="X1308" s="366"/>
      <c r="Y1308" s="366"/>
      <c r="Z1308" s="366"/>
      <c r="AA1308" s="227"/>
      <c r="AB1308" s="373"/>
      <c r="AC1308" s="599"/>
      <c r="AD1308" s="373"/>
      <c r="AE1308" s="373"/>
      <c r="AF1308" s="373"/>
      <c r="AG1308" s="673"/>
      <c r="AH1308" s="150"/>
    </row>
    <row r="1309" spans="1:34" ht="25.7" customHeight="1">
      <c r="A1309" s="133"/>
      <c r="B1309" s="903"/>
      <c r="C1309" s="227" t="s">
        <v>4975</v>
      </c>
      <c r="D1309" s="227" t="s">
        <v>23754</v>
      </c>
      <c r="E1309" s="227" t="s">
        <v>5289</v>
      </c>
      <c r="F1309" s="227" t="s">
        <v>4975</v>
      </c>
      <c r="G1309" s="227" t="s">
        <v>23755</v>
      </c>
      <c r="H1309" s="227" t="s">
        <v>4975</v>
      </c>
      <c r="I1309" s="373"/>
      <c r="J1309" s="373"/>
      <c r="K1309" s="450">
        <v>824</v>
      </c>
      <c r="L1309" s="450">
        <v>450</v>
      </c>
      <c r="M1309" s="244">
        <v>450</v>
      </c>
      <c r="N1309" s="588"/>
      <c r="O1309" s="588"/>
      <c r="P1309" s="588"/>
      <c r="Q1309" s="588">
        <v>300</v>
      </c>
      <c r="R1309" s="588">
        <v>300</v>
      </c>
      <c r="S1309" s="228" t="s">
        <v>295</v>
      </c>
      <c r="T1309" s="228">
        <v>1</v>
      </c>
      <c r="U1309" s="228" t="s">
        <v>296</v>
      </c>
      <c r="V1309" s="672">
        <v>2002</v>
      </c>
      <c r="W1309" s="366"/>
      <c r="X1309" s="366"/>
      <c r="Y1309" s="366"/>
      <c r="Z1309" s="366"/>
      <c r="AA1309" s="227"/>
      <c r="AB1309" s="373"/>
      <c r="AC1309" s="599"/>
      <c r="AD1309" s="373"/>
      <c r="AE1309" s="373"/>
      <c r="AF1309" s="373"/>
      <c r="AG1309" s="673"/>
      <c r="AH1309" s="150"/>
    </row>
    <row r="1310" spans="1:34" ht="25.7" customHeight="1">
      <c r="A1310" s="133"/>
      <c r="B1310" s="903"/>
      <c r="C1310" s="227" t="s">
        <v>4975</v>
      </c>
      <c r="D1310" s="227" t="s">
        <v>23756</v>
      </c>
      <c r="E1310" s="227" t="s">
        <v>5290</v>
      </c>
      <c r="F1310" s="227" t="s">
        <v>4975</v>
      </c>
      <c r="G1310" s="227" t="s">
        <v>23755</v>
      </c>
      <c r="H1310" s="227" t="s">
        <v>4975</v>
      </c>
      <c r="I1310" s="373"/>
      <c r="J1310" s="373"/>
      <c r="K1310" s="450">
        <v>785</v>
      </c>
      <c r="L1310" s="450">
        <v>444</v>
      </c>
      <c r="M1310" s="244">
        <v>444</v>
      </c>
      <c r="N1310" s="588"/>
      <c r="O1310" s="588"/>
      <c r="P1310" s="588"/>
      <c r="Q1310" s="588">
        <v>300</v>
      </c>
      <c r="R1310" s="588">
        <v>300</v>
      </c>
      <c r="S1310" s="228" t="s">
        <v>295</v>
      </c>
      <c r="T1310" s="228">
        <v>1</v>
      </c>
      <c r="U1310" s="228" t="s">
        <v>296</v>
      </c>
      <c r="V1310" s="672">
        <v>2006</v>
      </c>
      <c r="W1310" s="366"/>
      <c r="X1310" s="366"/>
      <c r="Y1310" s="366"/>
      <c r="Z1310" s="366"/>
      <c r="AA1310" s="227"/>
      <c r="AB1310" s="373"/>
      <c r="AC1310" s="599"/>
      <c r="AD1310" s="373"/>
      <c r="AE1310" s="373"/>
      <c r="AF1310" s="373"/>
      <c r="AG1310" s="673"/>
      <c r="AH1310" s="150"/>
    </row>
    <row r="1311" spans="1:34" ht="25.7" customHeight="1">
      <c r="A1311" s="133"/>
      <c r="B1311" s="903"/>
      <c r="C1311" s="227" t="s">
        <v>4975</v>
      </c>
      <c r="D1311" s="227" t="s">
        <v>23634</v>
      </c>
      <c r="E1311" s="227" t="s">
        <v>5291</v>
      </c>
      <c r="F1311" s="227" t="s">
        <v>4975</v>
      </c>
      <c r="G1311" s="227" t="s">
        <v>23755</v>
      </c>
      <c r="H1311" s="227" t="s">
        <v>4975</v>
      </c>
      <c r="I1311" s="373"/>
      <c r="J1311" s="373"/>
      <c r="K1311" s="450">
        <v>487</v>
      </c>
      <c r="L1311" s="450">
        <v>456</v>
      </c>
      <c r="M1311" s="244">
        <v>456</v>
      </c>
      <c r="N1311" s="588"/>
      <c r="O1311" s="588"/>
      <c r="P1311" s="588"/>
      <c r="Q1311" s="588">
        <v>300</v>
      </c>
      <c r="R1311" s="588">
        <v>300</v>
      </c>
      <c r="S1311" s="228" t="s">
        <v>295</v>
      </c>
      <c r="T1311" s="228">
        <v>1</v>
      </c>
      <c r="U1311" s="228" t="s">
        <v>296</v>
      </c>
      <c r="V1311" s="241">
        <v>2010</v>
      </c>
      <c r="W1311" s="366"/>
      <c r="X1311" s="366"/>
      <c r="Y1311" s="366"/>
      <c r="Z1311" s="366"/>
      <c r="AA1311" s="227"/>
      <c r="AB1311" s="373"/>
      <c r="AC1311" s="599"/>
      <c r="AD1311" s="373"/>
      <c r="AE1311" s="373"/>
      <c r="AF1311" s="373"/>
      <c r="AG1311" s="244"/>
      <c r="AH1311" s="150"/>
    </row>
    <row r="1312" spans="1:34" ht="25.7" customHeight="1">
      <c r="A1312" s="133"/>
      <c r="B1312" s="903"/>
      <c r="C1312" s="227" t="s">
        <v>4975</v>
      </c>
      <c r="D1312" s="227" t="s">
        <v>23757</v>
      </c>
      <c r="E1312" s="227" t="s">
        <v>5292</v>
      </c>
      <c r="F1312" s="227" t="s">
        <v>4975</v>
      </c>
      <c r="G1312" s="227" t="s">
        <v>23755</v>
      </c>
      <c r="H1312" s="227" t="s">
        <v>4975</v>
      </c>
      <c r="I1312" s="373"/>
      <c r="J1312" s="373"/>
      <c r="K1312" s="450">
        <v>628</v>
      </c>
      <c r="L1312" s="450">
        <v>628</v>
      </c>
      <c r="M1312" s="244">
        <v>628</v>
      </c>
      <c r="N1312" s="588"/>
      <c r="O1312" s="588"/>
      <c r="P1312" s="588"/>
      <c r="Q1312" s="588">
        <v>300</v>
      </c>
      <c r="R1312" s="588">
        <v>300</v>
      </c>
      <c r="S1312" s="228" t="s">
        <v>295</v>
      </c>
      <c r="T1312" s="228">
        <v>1</v>
      </c>
      <c r="U1312" s="228" t="s">
        <v>296</v>
      </c>
      <c r="V1312" s="241">
        <v>2010</v>
      </c>
      <c r="W1312" s="366"/>
      <c r="X1312" s="366"/>
      <c r="Y1312" s="366"/>
      <c r="Z1312" s="366"/>
      <c r="AA1312" s="227"/>
      <c r="AB1312" s="373"/>
      <c r="AC1312" s="599"/>
      <c r="AD1312" s="373"/>
      <c r="AE1312" s="373"/>
      <c r="AF1312" s="373"/>
      <c r="AG1312" s="244"/>
      <c r="AH1312" s="150"/>
    </row>
    <row r="1313" spans="1:34" ht="25.7" customHeight="1">
      <c r="A1313" s="133"/>
      <c r="B1313" s="903"/>
      <c r="C1313" s="227" t="s">
        <v>4975</v>
      </c>
      <c r="D1313" s="227" t="s">
        <v>23758</v>
      </c>
      <c r="E1313" s="227" t="s">
        <v>5293</v>
      </c>
      <c r="F1313" s="227" t="s">
        <v>4975</v>
      </c>
      <c r="G1313" s="227" t="s">
        <v>23755</v>
      </c>
      <c r="H1313" s="227" t="s">
        <v>4975</v>
      </c>
      <c r="I1313" s="373"/>
      <c r="J1313" s="373"/>
      <c r="K1313" s="450">
        <v>5528</v>
      </c>
      <c r="L1313" s="450">
        <v>1577</v>
      </c>
      <c r="M1313" s="244">
        <v>1666</v>
      </c>
      <c r="N1313" s="588"/>
      <c r="O1313" s="588"/>
      <c r="P1313" s="588"/>
      <c r="Q1313" s="588">
        <v>828</v>
      </c>
      <c r="R1313" s="588">
        <v>828</v>
      </c>
      <c r="S1313" s="228" t="s">
        <v>5294</v>
      </c>
      <c r="T1313" s="228">
        <v>2</v>
      </c>
      <c r="U1313" s="228" t="s">
        <v>296</v>
      </c>
      <c r="V1313" s="241">
        <v>2016</v>
      </c>
      <c r="W1313" s="366"/>
      <c r="X1313" s="366"/>
      <c r="Y1313" s="366"/>
      <c r="Z1313" s="366"/>
      <c r="AA1313" s="227"/>
      <c r="AB1313" s="373"/>
      <c r="AC1313" s="599"/>
      <c r="AD1313" s="373"/>
      <c r="AE1313" s="373"/>
      <c r="AF1313" s="373"/>
      <c r="AG1313" s="244"/>
      <c r="AH1313" s="150"/>
    </row>
    <row r="1314" spans="1:34" ht="25.7" customHeight="1">
      <c r="A1314" s="133"/>
      <c r="B1314" s="903"/>
      <c r="C1314" s="227" t="s">
        <v>4975</v>
      </c>
      <c r="D1314" s="227" t="s">
        <v>23759</v>
      </c>
      <c r="E1314" s="227" t="s">
        <v>9330</v>
      </c>
      <c r="F1314" s="227" t="s">
        <v>4975</v>
      </c>
      <c r="G1314" s="227" t="s">
        <v>23755</v>
      </c>
      <c r="H1314" s="227" t="s">
        <v>4975</v>
      </c>
      <c r="I1314" s="373"/>
      <c r="J1314" s="373"/>
      <c r="K1314" s="228">
        <v>24943</v>
      </c>
      <c r="L1314" s="450">
        <v>498</v>
      </c>
      <c r="M1314" s="244">
        <v>498</v>
      </c>
      <c r="N1314" s="588"/>
      <c r="O1314" s="588"/>
      <c r="P1314" s="588"/>
      <c r="Q1314" s="588">
        <v>300</v>
      </c>
      <c r="R1314" s="588">
        <v>300</v>
      </c>
      <c r="S1314" s="588" t="s">
        <v>295</v>
      </c>
      <c r="T1314" s="588">
        <v>1</v>
      </c>
      <c r="U1314" s="228" t="s">
        <v>296</v>
      </c>
      <c r="V1314" s="227">
        <v>2017</v>
      </c>
      <c r="W1314" s="366"/>
      <c r="X1314" s="366"/>
      <c r="Y1314" s="366"/>
      <c r="Z1314" s="366"/>
      <c r="AA1314" s="227"/>
      <c r="AB1314" s="373"/>
      <c r="AC1314" s="599"/>
      <c r="AD1314" s="373"/>
      <c r="AE1314" s="373"/>
      <c r="AF1314" s="373"/>
      <c r="AG1314" s="241"/>
      <c r="AH1314" s="150"/>
    </row>
    <row r="1315" spans="1:34" ht="25.7" customHeight="1">
      <c r="A1315" s="133"/>
      <c r="B1315" s="903"/>
      <c r="C1315" s="227" t="s">
        <v>4975</v>
      </c>
      <c r="D1315" s="227" t="s">
        <v>23760</v>
      </c>
      <c r="E1315" s="227" t="s">
        <v>10292</v>
      </c>
      <c r="F1315" s="227" t="s">
        <v>4975</v>
      </c>
      <c r="G1315" s="227" t="s">
        <v>23755</v>
      </c>
      <c r="H1315" s="227" t="s">
        <v>4975</v>
      </c>
      <c r="I1315" s="227"/>
      <c r="J1315" s="373"/>
      <c r="K1315" s="450">
        <v>34043</v>
      </c>
      <c r="L1315" s="450">
        <v>497</v>
      </c>
      <c r="M1315" s="244">
        <v>497</v>
      </c>
      <c r="N1315" s="588"/>
      <c r="O1315" s="588"/>
      <c r="P1315" s="588"/>
      <c r="Q1315" s="588">
        <v>300</v>
      </c>
      <c r="R1315" s="588">
        <v>300</v>
      </c>
      <c r="S1315" s="228" t="s">
        <v>1747</v>
      </c>
      <c r="T1315" s="228">
        <v>1</v>
      </c>
      <c r="U1315" s="228" t="s">
        <v>296</v>
      </c>
      <c r="V1315" s="241">
        <v>2018</v>
      </c>
      <c r="W1315" s="228"/>
      <c r="X1315" s="366"/>
      <c r="Y1315" s="366"/>
      <c r="Z1315" s="366"/>
      <c r="AA1315" s="228"/>
      <c r="AB1315" s="227"/>
      <c r="AC1315" s="227"/>
      <c r="AD1315" s="373"/>
      <c r="AE1315" s="599"/>
      <c r="AF1315" s="373"/>
      <c r="AG1315" s="244"/>
      <c r="AH1315" s="150"/>
    </row>
    <row r="1316" spans="1:34" ht="25.7" customHeight="1">
      <c r="A1316" s="133"/>
      <c r="B1316" s="903"/>
      <c r="C1316" s="227" t="s">
        <v>357</v>
      </c>
      <c r="D1316" s="227" t="s">
        <v>23761</v>
      </c>
      <c r="E1316" s="227" t="s">
        <v>5295</v>
      </c>
      <c r="F1316" s="227" t="s">
        <v>357</v>
      </c>
      <c r="G1316" s="227" t="s">
        <v>23762</v>
      </c>
      <c r="H1316" s="227" t="s">
        <v>357</v>
      </c>
      <c r="I1316" s="373"/>
      <c r="J1316" s="373"/>
      <c r="K1316" s="450">
        <v>1020</v>
      </c>
      <c r="L1316" s="450">
        <v>922</v>
      </c>
      <c r="M1316" s="244">
        <v>922</v>
      </c>
      <c r="N1316" s="588"/>
      <c r="O1316" s="588"/>
      <c r="P1316" s="588"/>
      <c r="Q1316" s="588">
        <v>870</v>
      </c>
      <c r="R1316" s="588">
        <v>870</v>
      </c>
      <c r="S1316" s="228" t="s">
        <v>5297</v>
      </c>
      <c r="T1316" s="228">
        <v>2</v>
      </c>
      <c r="U1316" s="228" t="s">
        <v>296</v>
      </c>
      <c r="V1316" s="241">
        <v>2005</v>
      </c>
      <c r="W1316" s="366"/>
      <c r="X1316" s="366"/>
      <c r="Y1316" s="366"/>
      <c r="Z1316" s="366"/>
      <c r="AA1316" s="227"/>
      <c r="AB1316" s="373"/>
      <c r="AC1316" s="373"/>
      <c r="AD1316" s="373"/>
      <c r="AE1316" s="373"/>
      <c r="AF1316" s="373"/>
      <c r="AG1316" s="244"/>
      <c r="AH1316" s="150"/>
    </row>
    <row r="1317" spans="1:34" ht="25.7" customHeight="1">
      <c r="A1317" s="133"/>
      <c r="B1317" s="903"/>
      <c r="C1317" s="227" t="s">
        <v>357</v>
      </c>
      <c r="D1317" s="227" t="s">
        <v>23763</v>
      </c>
      <c r="E1317" s="227" t="s">
        <v>5298</v>
      </c>
      <c r="F1317" s="227" t="s">
        <v>357</v>
      </c>
      <c r="G1317" s="227" t="s">
        <v>23762</v>
      </c>
      <c r="H1317" s="227" t="s">
        <v>357</v>
      </c>
      <c r="I1317" s="373" t="s">
        <v>4978</v>
      </c>
      <c r="J1317" s="373" t="s">
        <v>5296</v>
      </c>
      <c r="K1317" s="450">
        <v>1197</v>
      </c>
      <c r="L1317" s="450">
        <v>457</v>
      </c>
      <c r="M1317" s="244">
        <v>457</v>
      </c>
      <c r="N1317" s="588" t="s">
        <v>1156</v>
      </c>
      <c r="O1317" s="588" t="s">
        <v>454</v>
      </c>
      <c r="P1317" s="588"/>
      <c r="Q1317" s="588">
        <v>455</v>
      </c>
      <c r="R1317" s="588">
        <v>455</v>
      </c>
      <c r="S1317" s="228" t="s">
        <v>5299</v>
      </c>
      <c r="T1317" s="228">
        <v>1</v>
      </c>
      <c r="U1317" s="228" t="s">
        <v>296</v>
      </c>
      <c r="V1317" s="241">
        <v>2004</v>
      </c>
      <c r="W1317" s="366"/>
      <c r="X1317" s="366"/>
      <c r="Y1317" s="366">
        <v>1100</v>
      </c>
      <c r="Z1317" s="366"/>
      <c r="AA1317" s="227"/>
      <c r="AB1317" s="373">
        <v>2</v>
      </c>
      <c r="AC1317" s="373">
        <v>20</v>
      </c>
      <c r="AD1317" s="373" t="s">
        <v>5172</v>
      </c>
      <c r="AE1317" s="373"/>
      <c r="AF1317" s="373"/>
      <c r="AG1317" s="244"/>
      <c r="AH1317" s="150"/>
    </row>
    <row r="1318" spans="1:34" ht="25.7" customHeight="1">
      <c r="A1318" s="133"/>
      <c r="B1318" s="903"/>
      <c r="C1318" s="227" t="s">
        <v>357</v>
      </c>
      <c r="D1318" s="227" t="s">
        <v>23764</v>
      </c>
      <c r="E1318" s="227" t="s">
        <v>5300</v>
      </c>
      <c r="F1318" s="227" t="s">
        <v>357</v>
      </c>
      <c r="G1318" s="227" t="s">
        <v>23762</v>
      </c>
      <c r="H1318" s="227" t="s">
        <v>357</v>
      </c>
      <c r="I1318" s="373" t="s">
        <v>4978</v>
      </c>
      <c r="J1318" s="373" t="s">
        <v>5296</v>
      </c>
      <c r="K1318" s="450">
        <v>1414</v>
      </c>
      <c r="L1318" s="450">
        <v>567</v>
      </c>
      <c r="M1318" s="244">
        <v>567</v>
      </c>
      <c r="N1318" s="588" t="s">
        <v>1156</v>
      </c>
      <c r="O1318" s="588" t="s">
        <v>454</v>
      </c>
      <c r="P1318" s="588"/>
      <c r="Q1318" s="588">
        <v>495</v>
      </c>
      <c r="R1318" s="588">
        <v>495</v>
      </c>
      <c r="S1318" s="228" t="s">
        <v>5301</v>
      </c>
      <c r="T1318" s="228">
        <v>1</v>
      </c>
      <c r="U1318" s="228" t="s">
        <v>296</v>
      </c>
      <c r="V1318" s="241">
        <v>2006</v>
      </c>
      <c r="W1318" s="366"/>
      <c r="X1318" s="366"/>
      <c r="Y1318" s="366">
        <v>1100</v>
      </c>
      <c r="Z1318" s="366"/>
      <c r="AA1318" s="227"/>
      <c r="AB1318" s="373">
        <v>2</v>
      </c>
      <c r="AC1318" s="373">
        <v>20</v>
      </c>
      <c r="AD1318" s="373" t="s">
        <v>5172</v>
      </c>
      <c r="AE1318" s="373"/>
      <c r="AF1318" s="373"/>
      <c r="AG1318" s="244"/>
      <c r="AH1318" s="150"/>
    </row>
    <row r="1319" spans="1:34" ht="25.7" customHeight="1">
      <c r="A1319" s="133"/>
      <c r="B1319" s="903"/>
      <c r="C1319" s="227" t="s">
        <v>357</v>
      </c>
      <c r="D1319" s="227" t="s">
        <v>23765</v>
      </c>
      <c r="E1319" s="227" t="s">
        <v>5302</v>
      </c>
      <c r="F1319" s="227" t="s">
        <v>357</v>
      </c>
      <c r="G1319" s="227" t="s">
        <v>23762</v>
      </c>
      <c r="H1319" s="227" t="s">
        <v>357</v>
      </c>
      <c r="I1319" s="373" t="s">
        <v>4978</v>
      </c>
      <c r="J1319" s="373" t="s">
        <v>5296</v>
      </c>
      <c r="K1319" s="450">
        <v>1323</v>
      </c>
      <c r="L1319" s="450">
        <v>483</v>
      </c>
      <c r="M1319" s="244">
        <v>483</v>
      </c>
      <c r="N1319" s="588" t="s">
        <v>1156</v>
      </c>
      <c r="O1319" s="588" t="s">
        <v>454</v>
      </c>
      <c r="P1319" s="588"/>
      <c r="Q1319" s="588">
        <v>475</v>
      </c>
      <c r="R1319" s="588">
        <v>475</v>
      </c>
      <c r="S1319" s="228" t="s">
        <v>5303</v>
      </c>
      <c r="T1319" s="228">
        <v>1</v>
      </c>
      <c r="U1319" s="228" t="s">
        <v>296</v>
      </c>
      <c r="V1319" s="672">
        <v>2006</v>
      </c>
      <c r="W1319" s="366"/>
      <c r="X1319" s="366"/>
      <c r="Y1319" s="366">
        <v>1100</v>
      </c>
      <c r="Z1319" s="366"/>
      <c r="AA1319" s="227"/>
      <c r="AB1319" s="373">
        <v>2</v>
      </c>
      <c r="AC1319" s="373">
        <v>20</v>
      </c>
      <c r="AD1319" s="373" t="s">
        <v>5172</v>
      </c>
      <c r="AE1319" s="373"/>
      <c r="AF1319" s="373"/>
      <c r="AG1319" s="673"/>
      <c r="AH1319" s="150"/>
    </row>
    <row r="1320" spans="1:34" ht="25.7" customHeight="1">
      <c r="A1320" s="133"/>
      <c r="B1320" s="903"/>
      <c r="C1320" s="227" t="s">
        <v>357</v>
      </c>
      <c r="D1320" s="227" t="s">
        <v>23766</v>
      </c>
      <c r="E1320" s="227" t="s">
        <v>5304</v>
      </c>
      <c r="F1320" s="227" t="s">
        <v>357</v>
      </c>
      <c r="G1320" s="227" t="s">
        <v>23762</v>
      </c>
      <c r="H1320" s="227" t="s">
        <v>357</v>
      </c>
      <c r="I1320" s="373" t="s">
        <v>4978</v>
      </c>
      <c r="J1320" s="373" t="s">
        <v>5296</v>
      </c>
      <c r="K1320" s="450">
        <v>1058</v>
      </c>
      <c r="L1320" s="450">
        <v>495</v>
      </c>
      <c r="M1320" s="244">
        <v>495</v>
      </c>
      <c r="N1320" s="588" t="s">
        <v>1156</v>
      </c>
      <c r="O1320" s="588" t="s">
        <v>454</v>
      </c>
      <c r="P1320" s="588"/>
      <c r="Q1320" s="588">
        <v>495</v>
      </c>
      <c r="R1320" s="588">
        <v>495</v>
      </c>
      <c r="S1320" s="228" t="s">
        <v>5301</v>
      </c>
      <c r="T1320" s="228">
        <v>1</v>
      </c>
      <c r="U1320" s="228" t="s">
        <v>296</v>
      </c>
      <c r="V1320" s="672">
        <v>2006</v>
      </c>
      <c r="W1320" s="366"/>
      <c r="X1320" s="366"/>
      <c r="Y1320" s="366">
        <v>1100</v>
      </c>
      <c r="Z1320" s="366"/>
      <c r="AA1320" s="227"/>
      <c r="AB1320" s="373">
        <v>2</v>
      </c>
      <c r="AC1320" s="599">
        <v>20</v>
      </c>
      <c r="AD1320" s="373" t="s">
        <v>5172</v>
      </c>
      <c r="AE1320" s="373"/>
      <c r="AF1320" s="373"/>
      <c r="AG1320" s="673"/>
      <c r="AH1320" s="150"/>
    </row>
    <row r="1321" spans="1:34" ht="25.7" customHeight="1">
      <c r="A1321" s="133"/>
      <c r="B1321" s="903"/>
      <c r="C1321" s="227" t="s">
        <v>357</v>
      </c>
      <c r="D1321" s="227" t="s">
        <v>23767</v>
      </c>
      <c r="E1321" s="227" t="s">
        <v>5305</v>
      </c>
      <c r="F1321" s="227" t="s">
        <v>357</v>
      </c>
      <c r="G1321" s="227" t="s">
        <v>23762</v>
      </c>
      <c r="H1321" s="227" t="s">
        <v>357</v>
      </c>
      <c r="I1321" s="373" t="s">
        <v>4978</v>
      </c>
      <c r="J1321" s="373" t="s">
        <v>5296</v>
      </c>
      <c r="K1321" s="450">
        <v>2286</v>
      </c>
      <c r="L1321" s="450">
        <v>519</v>
      </c>
      <c r="M1321" s="244">
        <v>519</v>
      </c>
      <c r="N1321" s="588" t="s">
        <v>1156</v>
      </c>
      <c r="O1321" s="588" t="s">
        <v>454</v>
      </c>
      <c r="P1321" s="588"/>
      <c r="Q1321" s="588">
        <v>495</v>
      </c>
      <c r="R1321" s="588">
        <v>495</v>
      </c>
      <c r="S1321" s="228" t="s">
        <v>1735</v>
      </c>
      <c r="T1321" s="228">
        <v>1</v>
      </c>
      <c r="U1321" s="228" t="s">
        <v>296</v>
      </c>
      <c r="V1321" s="672">
        <v>2007</v>
      </c>
      <c r="W1321" s="366"/>
      <c r="X1321" s="366"/>
      <c r="Y1321" s="366">
        <v>1100</v>
      </c>
      <c r="Z1321" s="366"/>
      <c r="AA1321" s="227"/>
      <c r="AB1321" s="373">
        <v>2</v>
      </c>
      <c r="AC1321" s="599">
        <v>20</v>
      </c>
      <c r="AD1321" s="373" t="s">
        <v>5172</v>
      </c>
      <c r="AE1321" s="373"/>
      <c r="AF1321" s="373"/>
      <c r="AG1321" s="673"/>
      <c r="AH1321" s="150"/>
    </row>
    <row r="1322" spans="1:34" ht="25.7" customHeight="1">
      <c r="A1322" s="133" t="s">
        <v>89</v>
      </c>
      <c r="B1322" s="903"/>
      <c r="C1322" s="227" t="s">
        <v>357</v>
      </c>
      <c r="D1322" s="227" t="s">
        <v>23768</v>
      </c>
      <c r="E1322" s="227" t="s">
        <v>5306</v>
      </c>
      <c r="F1322" s="227" t="s">
        <v>357</v>
      </c>
      <c r="G1322" s="227" t="s">
        <v>23762</v>
      </c>
      <c r="H1322" s="227" t="s">
        <v>357</v>
      </c>
      <c r="I1322" s="373"/>
      <c r="J1322" s="373"/>
      <c r="K1322" s="450">
        <v>1495</v>
      </c>
      <c r="L1322" s="450">
        <v>548</v>
      </c>
      <c r="M1322" s="244">
        <v>548</v>
      </c>
      <c r="N1322" s="588"/>
      <c r="O1322" s="588"/>
      <c r="P1322" s="588"/>
      <c r="Q1322" s="588">
        <v>495</v>
      </c>
      <c r="R1322" s="588">
        <v>495</v>
      </c>
      <c r="S1322" s="228" t="s">
        <v>1736</v>
      </c>
      <c r="T1322" s="228">
        <v>1</v>
      </c>
      <c r="U1322" s="228" t="s">
        <v>296</v>
      </c>
      <c r="V1322" s="672">
        <v>2007</v>
      </c>
      <c r="W1322" s="366"/>
      <c r="X1322" s="366"/>
      <c r="Y1322" s="366"/>
      <c r="Z1322" s="366"/>
      <c r="AA1322" s="227"/>
      <c r="AB1322" s="373"/>
      <c r="AC1322" s="599"/>
      <c r="AD1322" s="373"/>
      <c r="AE1322" s="373"/>
      <c r="AF1322" s="373"/>
      <c r="AG1322" s="673"/>
      <c r="AH1322" s="150"/>
    </row>
    <row r="1323" spans="1:34" ht="25.7" customHeight="1">
      <c r="A1323" s="133"/>
      <c r="B1323" s="903"/>
      <c r="C1323" s="227" t="s">
        <v>357</v>
      </c>
      <c r="D1323" s="227" t="s">
        <v>23769</v>
      </c>
      <c r="E1323" s="227" t="s">
        <v>5307</v>
      </c>
      <c r="F1323" s="227" t="s">
        <v>357</v>
      </c>
      <c r="G1323" s="227" t="s">
        <v>23762</v>
      </c>
      <c r="H1323" s="227" t="s">
        <v>357</v>
      </c>
      <c r="I1323" s="373"/>
      <c r="J1323" s="373"/>
      <c r="K1323" s="450">
        <v>8158</v>
      </c>
      <c r="L1323" s="450">
        <v>519</v>
      </c>
      <c r="M1323" s="244">
        <v>519</v>
      </c>
      <c r="N1323" s="588"/>
      <c r="O1323" s="588"/>
      <c r="P1323" s="588"/>
      <c r="Q1323" s="588">
        <v>495</v>
      </c>
      <c r="R1323" s="588">
        <v>495</v>
      </c>
      <c r="S1323" s="228" t="s">
        <v>1737</v>
      </c>
      <c r="T1323" s="228">
        <v>1</v>
      </c>
      <c r="U1323" s="228" t="s">
        <v>296</v>
      </c>
      <c r="V1323" s="672">
        <v>2007</v>
      </c>
      <c r="W1323" s="366"/>
      <c r="X1323" s="366"/>
      <c r="Y1323" s="366"/>
      <c r="Z1323" s="366"/>
      <c r="AA1323" s="227"/>
      <c r="AB1323" s="373"/>
      <c r="AC1323" s="599"/>
      <c r="AD1323" s="373"/>
      <c r="AE1323" s="373"/>
      <c r="AF1323" s="373"/>
      <c r="AG1323" s="673"/>
      <c r="AH1323" s="150"/>
    </row>
    <row r="1324" spans="1:34" ht="25.7" customHeight="1">
      <c r="A1324" s="133"/>
      <c r="B1324" s="903"/>
      <c r="C1324" s="227" t="s">
        <v>357</v>
      </c>
      <c r="D1324" s="227" t="s">
        <v>23770</v>
      </c>
      <c r="E1324" s="227" t="s">
        <v>5308</v>
      </c>
      <c r="F1324" s="227" t="s">
        <v>357</v>
      </c>
      <c r="G1324" s="227" t="s">
        <v>23762</v>
      </c>
      <c r="H1324" s="227" t="s">
        <v>357</v>
      </c>
      <c r="I1324" s="373"/>
      <c r="J1324" s="373"/>
      <c r="K1324" s="450">
        <v>1300</v>
      </c>
      <c r="L1324" s="450">
        <v>519</v>
      </c>
      <c r="M1324" s="244">
        <v>519</v>
      </c>
      <c r="N1324" s="588"/>
      <c r="O1324" s="588"/>
      <c r="P1324" s="588"/>
      <c r="Q1324" s="588">
        <v>495</v>
      </c>
      <c r="R1324" s="588">
        <v>495</v>
      </c>
      <c r="S1324" s="228" t="s">
        <v>1737</v>
      </c>
      <c r="T1324" s="228">
        <v>1</v>
      </c>
      <c r="U1324" s="228" t="s">
        <v>296</v>
      </c>
      <c r="V1324" s="672">
        <v>2008</v>
      </c>
      <c r="W1324" s="366"/>
      <c r="X1324" s="366"/>
      <c r="Y1324" s="366"/>
      <c r="Z1324" s="366"/>
      <c r="AA1324" s="227"/>
      <c r="AB1324" s="373"/>
      <c r="AC1324" s="599"/>
      <c r="AD1324" s="373"/>
      <c r="AE1324" s="373"/>
      <c r="AF1324" s="373"/>
      <c r="AG1324" s="673"/>
      <c r="AH1324" s="150"/>
    </row>
    <row r="1325" spans="1:34" ht="25.7" customHeight="1">
      <c r="A1325" s="133"/>
      <c r="B1325" s="903"/>
      <c r="C1325" s="227" t="s">
        <v>357</v>
      </c>
      <c r="D1325" s="227" t="s">
        <v>23771</v>
      </c>
      <c r="E1325" s="227" t="s">
        <v>4384</v>
      </c>
      <c r="F1325" s="227" t="s">
        <v>357</v>
      </c>
      <c r="G1325" s="227" t="s">
        <v>23762</v>
      </c>
      <c r="H1325" s="227" t="s">
        <v>357</v>
      </c>
      <c r="I1325" s="373"/>
      <c r="J1325" s="373"/>
      <c r="K1325" s="450">
        <v>2598</v>
      </c>
      <c r="L1325" s="450">
        <v>526</v>
      </c>
      <c r="M1325" s="244">
        <v>526</v>
      </c>
      <c r="N1325" s="588"/>
      <c r="O1325" s="588"/>
      <c r="P1325" s="588"/>
      <c r="Q1325" s="588">
        <v>495</v>
      </c>
      <c r="R1325" s="588">
        <v>495</v>
      </c>
      <c r="S1325" s="228" t="s">
        <v>1737</v>
      </c>
      <c r="T1325" s="228">
        <v>1</v>
      </c>
      <c r="U1325" s="228" t="s">
        <v>296</v>
      </c>
      <c r="V1325" s="672">
        <v>2009</v>
      </c>
      <c r="W1325" s="366"/>
      <c r="X1325" s="366"/>
      <c r="Y1325" s="366"/>
      <c r="Z1325" s="366"/>
      <c r="AA1325" s="227"/>
      <c r="AB1325" s="373"/>
      <c r="AC1325" s="599"/>
      <c r="AD1325" s="373"/>
      <c r="AE1325" s="373"/>
      <c r="AF1325" s="373"/>
      <c r="AG1325" s="673"/>
      <c r="AH1325" s="150"/>
    </row>
    <row r="1326" spans="1:34" ht="25.7" customHeight="1">
      <c r="A1326" s="133"/>
      <c r="B1326" s="903"/>
      <c r="C1326" s="227" t="s">
        <v>357</v>
      </c>
      <c r="D1326" s="227" t="s">
        <v>23772</v>
      </c>
      <c r="E1326" s="227" t="s">
        <v>5309</v>
      </c>
      <c r="F1326" s="227" t="s">
        <v>357</v>
      </c>
      <c r="G1326" s="227" t="s">
        <v>23762</v>
      </c>
      <c r="H1326" s="227" t="s">
        <v>357</v>
      </c>
      <c r="I1326" s="373"/>
      <c r="J1326" s="373"/>
      <c r="K1326" s="228">
        <v>1316</v>
      </c>
      <c r="L1326" s="228">
        <v>526</v>
      </c>
      <c r="M1326" s="244">
        <v>526</v>
      </c>
      <c r="N1326" s="588"/>
      <c r="O1326" s="588"/>
      <c r="P1326" s="588"/>
      <c r="Q1326" s="228">
        <v>495</v>
      </c>
      <c r="R1326" s="228">
        <v>495</v>
      </c>
      <c r="S1326" s="228" t="s">
        <v>1737</v>
      </c>
      <c r="T1326" s="228">
        <v>1</v>
      </c>
      <c r="U1326" s="228" t="s">
        <v>296</v>
      </c>
      <c r="V1326" s="241">
        <v>2009</v>
      </c>
      <c r="W1326" s="366"/>
      <c r="X1326" s="366"/>
      <c r="Y1326" s="366"/>
      <c r="Z1326" s="366"/>
      <c r="AA1326" s="227"/>
      <c r="AB1326" s="373"/>
      <c r="AC1326" s="599"/>
      <c r="AD1326" s="373"/>
      <c r="AE1326" s="373"/>
      <c r="AF1326" s="373"/>
      <c r="AG1326" s="244"/>
      <c r="AH1326" s="150"/>
    </row>
    <row r="1327" spans="1:34" ht="25.7" customHeight="1">
      <c r="A1327" s="133"/>
      <c r="B1327" s="903"/>
      <c r="C1327" s="227" t="s">
        <v>357</v>
      </c>
      <c r="D1327" s="227" t="s">
        <v>23773</v>
      </c>
      <c r="E1327" s="227" t="s">
        <v>5310</v>
      </c>
      <c r="F1327" s="227" t="s">
        <v>357</v>
      </c>
      <c r="G1327" s="227" t="s">
        <v>23762</v>
      </c>
      <c r="H1327" s="227" t="s">
        <v>357</v>
      </c>
      <c r="I1327" s="373"/>
      <c r="J1327" s="373"/>
      <c r="K1327" s="228">
        <v>28772</v>
      </c>
      <c r="L1327" s="228">
        <v>511.43</v>
      </c>
      <c r="M1327" s="244">
        <v>458</v>
      </c>
      <c r="N1327" s="373"/>
      <c r="O1327" s="301"/>
      <c r="P1327" s="373"/>
      <c r="Q1327" s="228">
        <v>458</v>
      </c>
      <c r="R1327" s="228">
        <v>458</v>
      </c>
      <c r="S1327" s="228" t="s">
        <v>5311</v>
      </c>
      <c r="T1327" s="228">
        <v>1</v>
      </c>
      <c r="U1327" s="228" t="s">
        <v>296</v>
      </c>
      <c r="V1327" s="241">
        <v>2013</v>
      </c>
      <c r="W1327" s="366"/>
      <c r="X1327" s="366"/>
      <c r="Y1327" s="366"/>
      <c r="Z1327" s="366"/>
      <c r="AA1327" s="227"/>
      <c r="AB1327" s="373"/>
      <c r="AC1327" s="366"/>
      <c r="AD1327" s="373"/>
      <c r="AE1327" s="373"/>
      <c r="AF1327" s="373"/>
      <c r="AG1327" s="244"/>
      <c r="AH1327" s="150"/>
    </row>
    <row r="1328" spans="1:34" ht="25.7" customHeight="1">
      <c r="A1328" s="133"/>
      <c r="B1328" s="903"/>
      <c r="C1328" s="227" t="s">
        <v>357</v>
      </c>
      <c r="D1328" s="227" t="s">
        <v>23774</v>
      </c>
      <c r="E1328" s="227" t="s">
        <v>5312</v>
      </c>
      <c r="F1328" s="227" t="s">
        <v>357</v>
      </c>
      <c r="G1328" s="227" t="s">
        <v>23762</v>
      </c>
      <c r="H1328" s="227" t="s">
        <v>357</v>
      </c>
      <c r="I1328" s="373"/>
      <c r="J1328" s="373"/>
      <c r="K1328" s="228">
        <v>9258</v>
      </c>
      <c r="L1328" s="228">
        <v>539</v>
      </c>
      <c r="M1328" s="244">
        <v>539</v>
      </c>
      <c r="N1328" s="373"/>
      <c r="O1328" s="301"/>
      <c r="P1328" s="373"/>
      <c r="Q1328" s="228">
        <v>489</v>
      </c>
      <c r="R1328" s="228">
        <v>489</v>
      </c>
      <c r="S1328" s="228" t="s">
        <v>5313</v>
      </c>
      <c r="T1328" s="228">
        <v>1</v>
      </c>
      <c r="U1328" s="228" t="s">
        <v>296</v>
      </c>
      <c r="V1328" s="241">
        <v>2016</v>
      </c>
      <c r="W1328" s="366"/>
      <c r="X1328" s="366"/>
      <c r="Y1328" s="366"/>
      <c r="Z1328" s="366"/>
      <c r="AA1328" s="227"/>
      <c r="AB1328" s="373"/>
      <c r="AC1328" s="366"/>
      <c r="AD1328" s="373"/>
      <c r="AE1328" s="373"/>
      <c r="AF1328" s="373"/>
      <c r="AG1328" s="244"/>
      <c r="AH1328" s="150"/>
    </row>
    <row r="1329" spans="1:34" ht="25.7" customHeight="1">
      <c r="A1329" s="133"/>
      <c r="B1329" s="903"/>
      <c r="C1329" s="227" t="s">
        <v>357</v>
      </c>
      <c r="D1329" s="227" t="s">
        <v>23775</v>
      </c>
      <c r="E1329" s="227" t="s">
        <v>5314</v>
      </c>
      <c r="F1329" s="227" t="s">
        <v>357</v>
      </c>
      <c r="G1329" s="227" t="s">
        <v>23762</v>
      </c>
      <c r="H1329" s="227" t="s">
        <v>357</v>
      </c>
      <c r="I1329" s="373"/>
      <c r="J1329" s="373"/>
      <c r="K1329" s="228">
        <v>1899</v>
      </c>
      <c r="L1329" s="228">
        <v>553</v>
      </c>
      <c r="M1329" s="244">
        <v>552</v>
      </c>
      <c r="N1329" s="373"/>
      <c r="O1329" s="301"/>
      <c r="P1329" s="373"/>
      <c r="Q1329" s="228">
        <v>495</v>
      </c>
      <c r="R1329" s="228">
        <v>495</v>
      </c>
      <c r="S1329" s="228" t="s">
        <v>5315</v>
      </c>
      <c r="T1329" s="228">
        <v>1</v>
      </c>
      <c r="U1329" s="228" t="s">
        <v>296</v>
      </c>
      <c r="V1329" s="241">
        <v>2016</v>
      </c>
      <c r="W1329" s="366"/>
      <c r="X1329" s="366"/>
      <c r="Y1329" s="366"/>
      <c r="Z1329" s="366"/>
      <c r="AA1329" s="227"/>
      <c r="AB1329" s="373"/>
      <c r="AC1329" s="366"/>
      <c r="AD1329" s="373"/>
      <c r="AE1329" s="373"/>
      <c r="AF1329" s="373"/>
      <c r="AG1329" s="244"/>
      <c r="AH1329" s="150"/>
    </row>
    <row r="1330" spans="1:34" ht="25.7" customHeight="1">
      <c r="A1330" s="133"/>
      <c r="B1330" s="903"/>
      <c r="C1330" s="227" t="s">
        <v>5009</v>
      </c>
      <c r="D1330" s="227" t="s">
        <v>23564</v>
      </c>
      <c r="E1330" s="227" t="s">
        <v>5316</v>
      </c>
      <c r="F1330" s="227" t="s">
        <v>5009</v>
      </c>
      <c r="G1330" s="227" t="s">
        <v>23776</v>
      </c>
      <c r="H1330" s="227" t="s">
        <v>5009</v>
      </c>
      <c r="I1330" s="373"/>
      <c r="J1330" s="373"/>
      <c r="K1330" s="228">
        <v>6409</v>
      </c>
      <c r="L1330" s="228">
        <v>6409</v>
      </c>
      <c r="M1330" s="244">
        <v>6540</v>
      </c>
      <c r="N1330" s="373"/>
      <c r="O1330" s="301"/>
      <c r="P1330" s="373"/>
      <c r="Q1330" s="228">
        <v>748</v>
      </c>
      <c r="R1330" s="228">
        <v>748</v>
      </c>
      <c r="S1330" s="228" t="s">
        <v>295</v>
      </c>
      <c r="T1330" s="228">
        <v>2</v>
      </c>
      <c r="U1330" s="228" t="s">
        <v>296</v>
      </c>
      <c r="V1330" s="241">
        <v>2007</v>
      </c>
      <c r="W1330" s="366"/>
      <c r="X1330" s="366"/>
      <c r="Y1330" s="366"/>
      <c r="Z1330" s="366"/>
      <c r="AA1330" s="227"/>
      <c r="AB1330" s="373"/>
      <c r="AC1330" s="366"/>
      <c r="AD1330" s="373"/>
      <c r="AE1330" s="373"/>
      <c r="AF1330" s="373"/>
      <c r="AG1330" s="244"/>
      <c r="AH1330" s="150"/>
    </row>
    <row r="1331" spans="1:34" ht="25.7" customHeight="1">
      <c r="A1331" s="133"/>
      <c r="B1331" s="903"/>
      <c r="C1331" s="227" t="s">
        <v>5009</v>
      </c>
      <c r="D1331" s="227" t="s">
        <v>23479</v>
      </c>
      <c r="E1331" s="227" t="s">
        <v>5317</v>
      </c>
      <c r="F1331" s="227" t="s">
        <v>5009</v>
      </c>
      <c r="G1331" s="227" t="s">
        <v>23776</v>
      </c>
      <c r="H1331" s="227" t="s">
        <v>5009</v>
      </c>
      <c r="I1331" s="373"/>
      <c r="J1331" s="373"/>
      <c r="K1331" s="228">
        <v>13350</v>
      </c>
      <c r="L1331" s="228">
        <v>494</v>
      </c>
      <c r="M1331" s="244">
        <v>494</v>
      </c>
      <c r="N1331" s="373"/>
      <c r="O1331" s="301"/>
      <c r="P1331" s="373"/>
      <c r="Q1331" s="228">
        <v>500</v>
      </c>
      <c r="R1331" s="228">
        <v>500</v>
      </c>
      <c r="S1331" s="228" t="s">
        <v>295</v>
      </c>
      <c r="T1331" s="228">
        <v>1</v>
      </c>
      <c r="U1331" s="228" t="s">
        <v>296</v>
      </c>
      <c r="V1331" s="241">
        <v>2009</v>
      </c>
      <c r="W1331" s="366"/>
      <c r="X1331" s="366"/>
      <c r="Y1331" s="366"/>
      <c r="Z1331" s="366"/>
      <c r="AA1331" s="227"/>
      <c r="AB1331" s="373"/>
      <c r="AC1331" s="366"/>
      <c r="AD1331" s="373"/>
      <c r="AE1331" s="373"/>
      <c r="AF1331" s="373"/>
      <c r="AG1331" s="244"/>
      <c r="AH1331" s="150"/>
    </row>
    <row r="1332" spans="1:34" ht="25.7" customHeight="1">
      <c r="A1332" s="133"/>
      <c r="B1332" s="903"/>
      <c r="C1332" s="227" t="s">
        <v>5009</v>
      </c>
      <c r="D1332" s="227" t="s">
        <v>23480</v>
      </c>
      <c r="E1332" s="227" t="s">
        <v>5318</v>
      </c>
      <c r="F1332" s="227" t="s">
        <v>5009</v>
      </c>
      <c r="G1332" s="227" t="s">
        <v>23776</v>
      </c>
      <c r="H1332" s="227" t="s">
        <v>5009</v>
      </c>
      <c r="I1332" s="373" t="s">
        <v>5009</v>
      </c>
      <c r="J1332" s="373"/>
      <c r="K1332" s="228">
        <v>14750</v>
      </c>
      <c r="L1332" s="228">
        <v>494</v>
      </c>
      <c r="M1332" s="244">
        <v>494</v>
      </c>
      <c r="N1332" s="373"/>
      <c r="O1332" s="301"/>
      <c r="P1332" s="373"/>
      <c r="Q1332" s="228">
        <v>500</v>
      </c>
      <c r="R1332" s="228">
        <v>500</v>
      </c>
      <c r="S1332" s="228" t="s">
        <v>295</v>
      </c>
      <c r="T1332" s="228">
        <v>1</v>
      </c>
      <c r="U1332" s="228" t="s">
        <v>296</v>
      </c>
      <c r="V1332" s="241">
        <v>2009</v>
      </c>
      <c r="W1332" s="366"/>
      <c r="X1332" s="366"/>
      <c r="Y1332" s="366"/>
      <c r="Z1332" s="366"/>
      <c r="AA1332" s="227"/>
      <c r="AB1332" s="373"/>
      <c r="AC1332" s="366"/>
      <c r="AD1332" s="373"/>
      <c r="AE1332" s="373"/>
      <c r="AF1332" s="373"/>
      <c r="AG1332" s="244"/>
      <c r="AH1332" s="150"/>
    </row>
    <row r="1333" spans="1:34" ht="25.7" customHeight="1">
      <c r="A1333" s="133"/>
      <c r="B1333" s="903"/>
      <c r="C1333" s="227" t="s">
        <v>5009</v>
      </c>
      <c r="D1333" s="227" t="s">
        <v>23481</v>
      </c>
      <c r="E1333" s="227" t="s">
        <v>5319</v>
      </c>
      <c r="F1333" s="227" t="s">
        <v>5009</v>
      </c>
      <c r="G1333" s="227" t="s">
        <v>23776</v>
      </c>
      <c r="H1333" s="227" t="s">
        <v>5009</v>
      </c>
      <c r="I1333" s="373" t="s">
        <v>5009</v>
      </c>
      <c r="J1333" s="373"/>
      <c r="K1333" s="228">
        <v>19809</v>
      </c>
      <c r="L1333" s="228">
        <v>977.5</v>
      </c>
      <c r="M1333" s="244">
        <v>977.5</v>
      </c>
      <c r="N1333" s="373"/>
      <c r="O1333" s="301"/>
      <c r="P1333" s="373"/>
      <c r="Q1333" s="228">
        <v>1000</v>
      </c>
      <c r="R1333" s="228">
        <v>1000</v>
      </c>
      <c r="S1333" s="228" t="s">
        <v>295</v>
      </c>
      <c r="T1333" s="228">
        <v>2</v>
      </c>
      <c r="U1333" s="228" t="s">
        <v>296</v>
      </c>
      <c r="V1333" s="241">
        <v>2009</v>
      </c>
      <c r="W1333" s="366"/>
      <c r="X1333" s="366"/>
      <c r="Y1333" s="366"/>
      <c r="Z1333" s="366"/>
      <c r="AA1333" s="227"/>
      <c r="AB1333" s="373"/>
      <c r="AC1333" s="366"/>
      <c r="AD1333" s="373"/>
      <c r="AE1333" s="373"/>
      <c r="AF1333" s="373"/>
      <c r="AG1333" s="244"/>
      <c r="AH1333" s="150"/>
    </row>
    <row r="1334" spans="1:34" ht="25.7" customHeight="1">
      <c r="A1334" s="133"/>
      <c r="B1334" s="903"/>
      <c r="C1334" s="227" t="s">
        <v>5009</v>
      </c>
      <c r="D1334" s="227" t="s">
        <v>23777</v>
      </c>
      <c r="E1334" s="227" t="s">
        <v>5320</v>
      </c>
      <c r="F1334" s="227" t="s">
        <v>5009</v>
      </c>
      <c r="G1334" s="227" t="s">
        <v>23776</v>
      </c>
      <c r="H1334" s="227" t="s">
        <v>5009</v>
      </c>
      <c r="I1334" s="373" t="s">
        <v>5009</v>
      </c>
      <c r="J1334" s="373"/>
      <c r="K1334" s="228">
        <v>22046</v>
      </c>
      <c r="L1334" s="228">
        <v>494</v>
      </c>
      <c r="M1334" s="244">
        <v>494</v>
      </c>
      <c r="N1334" s="373"/>
      <c r="O1334" s="301"/>
      <c r="P1334" s="373"/>
      <c r="Q1334" s="228">
        <v>500</v>
      </c>
      <c r="R1334" s="228">
        <v>500</v>
      </c>
      <c r="S1334" s="228" t="s">
        <v>295</v>
      </c>
      <c r="T1334" s="228">
        <v>1</v>
      </c>
      <c r="U1334" s="228" t="s">
        <v>296</v>
      </c>
      <c r="V1334" s="241">
        <v>2009</v>
      </c>
      <c r="W1334" s="366"/>
      <c r="X1334" s="366"/>
      <c r="Y1334" s="366"/>
      <c r="Z1334" s="366"/>
      <c r="AA1334" s="227"/>
      <c r="AB1334" s="373"/>
      <c r="AC1334" s="366"/>
      <c r="AD1334" s="373"/>
      <c r="AE1334" s="373"/>
      <c r="AF1334" s="373"/>
      <c r="AG1334" s="244"/>
      <c r="AH1334" s="150"/>
    </row>
    <row r="1335" spans="1:34" ht="25.7" customHeight="1">
      <c r="A1335" s="133"/>
      <c r="B1335" s="903"/>
      <c r="C1335" s="241" t="s">
        <v>5009</v>
      </c>
      <c r="D1335" s="241" t="s">
        <v>23778</v>
      </c>
      <c r="E1335" s="241" t="s">
        <v>5321</v>
      </c>
      <c r="F1335" s="241" t="s">
        <v>5009</v>
      </c>
      <c r="G1335" s="227" t="s">
        <v>23776</v>
      </c>
      <c r="H1335" s="241" t="s">
        <v>5009</v>
      </c>
      <c r="I1335" s="373" t="s">
        <v>5009</v>
      </c>
      <c r="J1335" s="373"/>
      <c r="K1335" s="244">
        <v>2277</v>
      </c>
      <c r="L1335" s="244">
        <v>485</v>
      </c>
      <c r="M1335" s="244">
        <v>485</v>
      </c>
      <c r="N1335" s="373"/>
      <c r="O1335" s="301"/>
      <c r="P1335" s="373"/>
      <c r="Q1335" s="244">
        <v>500</v>
      </c>
      <c r="R1335" s="244">
        <v>500</v>
      </c>
      <c r="S1335" s="228" t="s">
        <v>295</v>
      </c>
      <c r="T1335" s="244">
        <v>1</v>
      </c>
      <c r="U1335" s="228" t="s">
        <v>296</v>
      </c>
      <c r="V1335" s="241">
        <v>2010</v>
      </c>
      <c r="W1335" s="366"/>
      <c r="X1335" s="366"/>
      <c r="Y1335" s="366"/>
      <c r="Z1335" s="366"/>
      <c r="AA1335" s="227"/>
      <c r="AB1335" s="373"/>
      <c r="AC1335" s="366"/>
      <c r="AD1335" s="373"/>
      <c r="AE1335" s="373"/>
      <c r="AF1335" s="373"/>
      <c r="AG1335" s="244"/>
      <c r="AH1335" s="150"/>
    </row>
    <row r="1336" spans="1:34" ht="25.7" customHeight="1">
      <c r="A1336" s="133"/>
      <c r="B1336" s="903"/>
      <c r="C1336" s="241" t="s">
        <v>5009</v>
      </c>
      <c r="D1336" s="241" t="s">
        <v>23777</v>
      </c>
      <c r="E1336" s="241" t="s">
        <v>5322</v>
      </c>
      <c r="F1336" s="241" t="s">
        <v>5009</v>
      </c>
      <c r="G1336" s="227" t="s">
        <v>23776</v>
      </c>
      <c r="H1336" s="241" t="s">
        <v>5009</v>
      </c>
      <c r="I1336" s="241"/>
      <c r="J1336" s="241"/>
      <c r="K1336" s="244">
        <v>2982</v>
      </c>
      <c r="L1336" s="244">
        <v>591</v>
      </c>
      <c r="M1336" s="244">
        <v>591</v>
      </c>
      <c r="N1336" s="241"/>
      <c r="O1336" s="241"/>
      <c r="P1336" s="241"/>
      <c r="Q1336" s="244">
        <v>500</v>
      </c>
      <c r="R1336" s="244">
        <v>500</v>
      </c>
      <c r="S1336" s="228" t="s">
        <v>295</v>
      </c>
      <c r="T1336" s="244">
        <v>1</v>
      </c>
      <c r="U1336" s="228" t="s">
        <v>296</v>
      </c>
      <c r="V1336" s="241">
        <v>2013</v>
      </c>
      <c r="W1336" s="241"/>
      <c r="X1336" s="241"/>
      <c r="Y1336" s="241"/>
      <c r="Z1336" s="241"/>
      <c r="AA1336" s="241"/>
      <c r="AB1336" s="241"/>
      <c r="AC1336" s="241"/>
      <c r="AD1336" s="241"/>
      <c r="AE1336" s="241"/>
      <c r="AF1336" s="241"/>
      <c r="AG1336" s="244"/>
      <c r="AH1336" s="150"/>
    </row>
    <row r="1337" spans="1:34" ht="25.7" customHeight="1">
      <c r="A1337" s="133"/>
      <c r="B1337" s="903"/>
      <c r="C1337" s="241" t="s">
        <v>5009</v>
      </c>
      <c r="D1337" s="241" t="s">
        <v>23779</v>
      </c>
      <c r="E1337" s="241" t="s">
        <v>5323</v>
      </c>
      <c r="F1337" s="241" t="s">
        <v>5009</v>
      </c>
      <c r="G1337" s="227" t="s">
        <v>23776</v>
      </c>
      <c r="H1337" s="241" t="s">
        <v>5009</v>
      </c>
      <c r="I1337" s="241"/>
      <c r="J1337" s="241"/>
      <c r="K1337" s="244">
        <v>11340.1</v>
      </c>
      <c r="L1337" s="244">
        <v>612.99</v>
      </c>
      <c r="M1337" s="244">
        <v>612.99</v>
      </c>
      <c r="N1337" s="241"/>
      <c r="O1337" s="241"/>
      <c r="P1337" s="241"/>
      <c r="Q1337" s="244">
        <v>500</v>
      </c>
      <c r="R1337" s="244">
        <v>500</v>
      </c>
      <c r="S1337" s="228" t="s">
        <v>295</v>
      </c>
      <c r="T1337" s="244">
        <v>1</v>
      </c>
      <c r="U1337" s="228" t="s">
        <v>296</v>
      </c>
      <c r="V1337" s="241">
        <v>2013</v>
      </c>
      <c r="W1337" s="241"/>
      <c r="X1337" s="241"/>
      <c r="Y1337" s="241"/>
      <c r="Z1337" s="241"/>
      <c r="AA1337" s="241"/>
      <c r="AB1337" s="241"/>
      <c r="AC1337" s="241"/>
      <c r="AD1337" s="241"/>
      <c r="AE1337" s="241"/>
      <c r="AF1337" s="241"/>
      <c r="AG1337" s="244"/>
      <c r="AH1337" s="150"/>
    </row>
    <row r="1338" spans="1:34" ht="25.7" customHeight="1">
      <c r="A1338" s="133"/>
      <c r="B1338" s="903"/>
      <c r="C1338" s="227" t="s">
        <v>5009</v>
      </c>
      <c r="D1338" s="227" t="s">
        <v>23780</v>
      </c>
      <c r="E1338" s="227" t="s">
        <v>10293</v>
      </c>
      <c r="F1338" s="227" t="s">
        <v>5009</v>
      </c>
      <c r="G1338" s="227" t="s">
        <v>23776</v>
      </c>
      <c r="H1338" s="227" t="s">
        <v>5009</v>
      </c>
      <c r="I1338" s="241"/>
      <c r="J1338" s="241"/>
      <c r="K1338" s="228">
        <v>2082</v>
      </c>
      <c r="L1338" s="228">
        <v>701</v>
      </c>
      <c r="M1338" s="244">
        <v>701</v>
      </c>
      <c r="N1338" s="241"/>
      <c r="O1338" s="241"/>
      <c r="P1338" s="241"/>
      <c r="Q1338" s="228">
        <v>550</v>
      </c>
      <c r="R1338" s="228">
        <v>550</v>
      </c>
      <c r="S1338" s="228" t="s">
        <v>295</v>
      </c>
      <c r="T1338" s="228">
        <v>1</v>
      </c>
      <c r="U1338" s="228" t="s">
        <v>296</v>
      </c>
      <c r="V1338" s="241">
        <v>2018</v>
      </c>
      <c r="W1338" s="241"/>
      <c r="X1338" s="241"/>
      <c r="Y1338" s="241"/>
      <c r="Z1338" s="241"/>
      <c r="AA1338" s="241"/>
      <c r="AB1338" s="241"/>
      <c r="AC1338" s="241"/>
      <c r="AD1338" s="241"/>
      <c r="AE1338" s="241"/>
      <c r="AF1338" s="241"/>
      <c r="AG1338" s="244"/>
      <c r="AH1338" s="150"/>
    </row>
    <row r="1339" spans="1:34" ht="25.7" customHeight="1">
      <c r="A1339" s="133"/>
      <c r="B1339" s="903"/>
      <c r="C1339" s="227" t="s">
        <v>5009</v>
      </c>
      <c r="D1339" s="227" t="s">
        <v>23781</v>
      </c>
      <c r="E1339" s="227" t="s">
        <v>16958</v>
      </c>
      <c r="F1339" s="227" t="s">
        <v>16959</v>
      </c>
      <c r="G1339" s="227" t="s">
        <v>23776</v>
      </c>
      <c r="H1339" s="227" t="s">
        <v>14050</v>
      </c>
      <c r="I1339" s="373"/>
      <c r="J1339" s="373"/>
      <c r="K1339" s="228">
        <v>2742</v>
      </c>
      <c r="L1339" s="244">
        <v>497.25</v>
      </c>
      <c r="M1339" s="244">
        <v>497.25</v>
      </c>
      <c r="N1339" s="373"/>
      <c r="O1339" s="301"/>
      <c r="P1339" s="373"/>
      <c r="Q1339" s="244">
        <v>497.25</v>
      </c>
      <c r="R1339" s="244">
        <v>497.25</v>
      </c>
      <c r="S1339" s="228" t="s">
        <v>295</v>
      </c>
      <c r="T1339" s="228">
        <v>1</v>
      </c>
      <c r="U1339" s="228" t="s">
        <v>296</v>
      </c>
      <c r="V1339" s="241">
        <v>2023</v>
      </c>
      <c r="W1339" s="373"/>
      <c r="X1339" s="373"/>
      <c r="Y1339" s="373"/>
      <c r="Z1339" s="373"/>
      <c r="AA1339" s="227"/>
      <c r="AB1339" s="373"/>
      <c r="AC1339" s="373"/>
      <c r="AD1339" s="373"/>
      <c r="AE1339" s="373"/>
      <c r="AF1339" s="373"/>
      <c r="AG1339" s="244"/>
      <c r="AH1339" s="150"/>
    </row>
    <row r="1340" spans="1:34" ht="25.7" customHeight="1">
      <c r="A1340" s="133"/>
      <c r="B1340" s="903"/>
      <c r="C1340" s="227" t="s">
        <v>5020</v>
      </c>
      <c r="D1340" s="227" t="s">
        <v>23782</v>
      </c>
      <c r="E1340" s="227" t="s">
        <v>5324</v>
      </c>
      <c r="F1340" s="227" t="s">
        <v>5020</v>
      </c>
      <c r="G1340" s="227" t="s">
        <v>23783</v>
      </c>
      <c r="H1340" s="227" t="s">
        <v>5020</v>
      </c>
      <c r="I1340" s="373"/>
      <c r="J1340" s="373"/>
      <c r="K1340" s="228">
        <v>1960</v>
      </c>
      <c r="L1340" s="228">
        <v>384.88</v>
      </c>
      <c r="M1340" s="244">
        <v>384.88</v>
      </c>
      <c r="N1340" s="373"/>
      <c r="O1340" s="301"/>
      <c r="P1340" s="373"/>
      <c r="Q1340" s="228">
        <v>748</v>
      </c>
      <c r="R1340" s="228">
        <v>748</v>
      </c>
      <c r="S1340" s="228" t="s">
        <v>1648</v>
      </c>
      <c r="T1340" s="228">
        <v>2</v>
      </c>
      <c r="U1340" s="228" t="s">
        <v>296</v>
      </c>
      <c r="V1340" s="241">
        <v>2004</v>
      </c>
      <c r="W1340" s="373"/>
      <c r="X1340" s="373"/>
      <c r="Y1340" s="373"/>
      <c r="Z1340" s="373"/>
      <c r="AA1340" s="227"/>
      <c r="AB1340" s="373"/>
      <c r="AC1340" s="373"/>
      <c r="AD1340" s="373"/>
      <c r="AE1340" s="373"/>
      <c r="AF1340" s="373"/>
      <c r="AG1340" s="244"/>
      <c r="AH1340" s="150"/>
    </row>
    <row r="1341" spans="1:34" ht="25.7" customHeight="1">
      <c r="A1341" s="133"/>
      <c r="B1341" s="200"/>
      <c r="C1341" s="227" t="s">
        <v>5020</v>
      </c>
      <c r="D1341" s="227" t="s">
        <v>23568</v>
      </c>
      <c r="E1341" s="227" t="s">
        <v>5325</v>
      </c>
      <c r="F1341" s="227" t="s">
        <v>5020</v>
      </c>
      <c r="G1341" s="227" t="s">
        <v>23783</v>
      </c>
      <c r="H1341" s="227" t="s">
        <v>5020</v>
      </c>
      <c r="I1341" s="373"/>
      <c r="J1341" s="373"/>
      <c r="K1341" s="228">
        <v>999</v>
      </c>
      <c r="L1341" s="228">
        <v>569</v>
      </c>
      <c r="M1341" s="244">
        <v>569</v>
      </c>
      <c r="N1341" s="373"/>
      <c r="O1341" s="301"/>
      <c r="P1341" s="373"/>
      <c r="Q1341" s="228">
        <v>374</v>
      </c>
      <c r="R1341" s="228">
        <v>374</v>
      </c>
      <c r="S1341" s="228" t="s">
        <v>1648</v>
      </c>
      <c r="T1341" s="228">
        <v>2</v>
      </c>
      <c r="U1341" s="228" t="s">
        <v>296</v>
      </c>
      <c r="V1341" s="241">
        <v>2006</v>
      </c>
      <c r="W1341" s="373"/>
      <c r="X1341" s="373"/>
      <c r="Y1341" s="373"/>
      <c r="Z1341" s="373"/>
      <c r="AA1341" s="227"/>
      <c r="AB1341" s="373"/>
      <c r="AC1341" s="373"/>
      <c r="AD1341" s="373"/>
      <c r="AE1341" s="373"/>
      <c r="AF1341" s="373"/>
      <c r="AG1341" s="244"/>
      <c r="AH1341" s="150"/>
    </row>
    <row r="1342" spans="1:34" ht="25.7" customHeight="1">
      <c r="A1342" s="133"/>
      <c r="B1342" s="903"/>
      <c r="C1342" s="227" t="s">
        <v>5020</v>
      </c>
      <c r="D1342" s="227" t="s">
        <v>23784</v>
      </c>
      <c r="E1342" s="227" t="s">
        <v>5326</v>
      </c>
      <c r="F1342" s="227" t="s">
        <v>5020</v>
      </c>
      <c r="G1342" s="227" t="s">
        <v>23783</v>
      </c>
      <c r="H1342" s="227" t="s">
        <v>5020</v>
      </c>
      <c r="I1342" s="373"/>
      <c r="J1342" s="373"/>
      <c r="K1342" s="228">
        <v>2922</v>
      </c>
      <c r="L1342" s="228">
        <v>600</v>
      </c>
      <c r="M1342" s="244">
        <v>600</v>
      </c>
      <c r="N1342" s="373"/>
      <c r="O1342" s="301"/>
      <c r="P1342" s="373"/>
      <c r="Q1342" s="228">
        <v>748</v>
      </c>
      <c r="R1342" s="228">
        <v>748</v>
      </c>
      <c r="S1342" s="228" t="s">
        <v>1648</v>
      </c>
      <c r="T1342" s="228">
        <v>2</v>
      </c>
      <c r="U1342" s="228" t="s">
        <v>296</v>
      </c>
      <c r="V1342" s="241">
        <v>2006</v>
      </c>
      <c r="W1342" s="373"/>
      <c r="X1342" s="373"/>
      <c r="Y1342" s="373"/>
      <c r="Z1342" s="373"/>
      <c r="AA1342" s="227"/>
      <c r="AB1342" s="373"/>
      <c r="AC1342" s="373"/>
      <c r="AD1342" s="373"/>
      <c r="AE1342" s="373"/>
      <c r="AF1342" s="373"/>
      <c r="AG1342" s="244"/>
      <c r="AH1342" s="150"/>
    </row>
    <row r="1343" spans="1:34" ht="25.7" customHeight="1">
      <c r="A1343" s="133"/>
      <c r="B1343" s="903"/>
      <c r="C1343" s="227" t="s">
        <v>5020</v>
      </c>
      <c r="D1343" s="227" t="s">
        <v>23566</v>
      </c>
      <c r="E1343" s="227" t="s">
        <v>5327</v>
      </c>
      <c r="F1343" s="227" t="s">
        <v>5020</v>
      </c>
      <c r="G1343" s="227" t="s">
        <v>23783</v>
      </c>
      <c r="H1343" s="227" t="s">
        <v>5020</v>
      </c>
      <c r="I1343" s="373"/>
      <c r="J1343" s="373"/>
      <c r="K1343" s="228">
        <v>45795</v>
      </c>
      <c r="L1343" s="228">
        <v>644</v>
      </c>
      <c r="M1343" s="244">
        <v>644</v>
      </c>
      <c r="N1343" s="373"/>
      <c r="O1343" s="301"/>
      <c r="P1343" s="373"/>
      <c r="Q1343" s="228">
        <v>748</v>
      </c>
      <c r="R1343" s="228">
        <v>748</v>
      </c>
      <c r="S1343" s="228" t="s">
        <v>1648</v>
      </c>
      <c r="T1343" s="228">
        <v>2</v>
      </c>
      <c r="U1343" s="228" t="s">
        <v>296</v>
      </c>
      <c r="V1343" s="241">
        <v>2006</v>
      </c>
      <c r="W1343" s="373"/>
      <c r="X1343" s="373"/>
      <c r="Y1343" s="373"/>
      <c r="Z1343" s="373"/>
      <c r="AA1343" s="227"/>
      <c r="AB1343" s="373"/>
      <c r="AC1343" s="373"/>
      <c r="AD1343" s="373"/>
      <c r="AE1343" s="373"/>
      <c r="AF1343" s="373"/>
      <c r="AG1343" s="244"/>
      <c r="AH1343" s="150"/>
    </row>
    <row r="1344" spans="1:34" ht="25.7" customHeight="1">
      <c r="A1344" s="133"/>
      <c r="B1344" s="903"/>
      <c r="C1344" s="227" t="s">
        <v>5020</v>
      </c>
      <c r="D1344" s="227" t="s">
        <v>23567</v>
      </c>
      <c r="E1344" s="227" t="s">
        <v>5328</v>
      </c>
      <c r="F1344" s="227" t="s">
        <v>5020</v>
      </c>
      <c r="G1344" s="227" t="s">
        <v>23783</v>
      </c>
      <c r="H1344" s="227" t="s">
        <v>5020</v>
      </c>
      <c r="I1344" s="373"/>
      <c r="J1344" s="373"/>
      <c r="K1344" s="228">
        <v>8197</v>
      </c>
      <c r="L1344" s="228">
        <v>1513.13</v>
      </c>
      <c r="M1344" s="244">
        <v>1513.13</v>
      </c>
      <c r="N1344" s="373"/>
      <c r="O1344" s="301"/>
      <c r="P1344" s="373"/>
      <c r="Q1344" s="228">
        <v>748</v>
      </c>
      <c r="R1344" s="228">
        <v>748</v>
      </c>
      <c r="S1344" s="228" t="s">
        <v>1648</v>
      </c>
      <c r="T1344" s="228">
        <v>2</v>
      </c>
      <c r="U1344" s="228" t="s">
        <v>296</v>
      </c>
      <c r="V1344" s="241">
        <v>2006</v>
      </c>
      <c r="W1344" s="373"/>
      <c r="X1344" s="373"/>
      <c r="Y1344" s="373"/>
      <c r="Z1344" s="373"/>
      <c r="AA1344" s="227"/>
      <c r="AB1344" s="373"/>
      <c r="AC1344" s="373"/>
      <c r="AD1344" s="373"/>
      <c r="AE1344" s="373"/>
      <c r="AF1344" s="373"/>
      <c r="AG1344" s="244"/>
      <c r="AH1344" s="150"/>
    </row>
    <row r="1345" spans="1:34" ht="25.7" customHeight="1">
      <c r="A1345" s="133"/>
      <c r="B1345" s="903"/>
      <c r="C1345" s="227" t="s">
        <v>5020</v>
      </c>
      <c r="D1345" s="227" t="s">
        <v>23785</v>
      </c>
      <c r="E1345" s="227" t="s">
        <v>5329</v>
      </c>
      <c r="F1345" s="227" t="s">
        <v>5020</v>
      </c>
      <c r="G1345" s="227" t="s">
        <v>23783</v>
      </c>
      <c r="H1345" s="227" t="s">
        <v>5020</v>
      </c>
      <c r="I1345" s="373"/>
      <c r="J1345" s="373"/>
      <c r="K1345" s="228">
        <v>1164</v>
      </c>
      <c r="L1345" s="228">
        <v>698</v>
      </c>
      <c r="M1345" s="244">
        <v>698.05</v>
      </c>
      <c r="N1345" s="373"/>
      <c r="O1345" s="301"/>
      <c r="P1345" s="373"/>
      <c r="Q1345" s="228">
        <v>374</v>
      </c>
      <c r="R1345" s="228">
        <v>374</v>
      </c>
      <c r="S1345" s="228" t="s">
        <v>1648</v>
      </c>
      <c r="T1345" s="228">
        <v>1</v>
      </c>
      <c r="U1345" s="228" t="s">
        <v>296</v>
      </c>
      <c r="V1345" s="241">
        <v>2004</v>
      </c>
      <c r="W1345" s="373"/>
      <c r="X1345" s="373"/>
      <c r="Y1345" s="373"/>
      <c r="Z1345" s="373"/>
      <c r="AA1345" s="227"/>
      <c r="AB1345" s="373"/>
      <c r="AC1345" s="373"/>
      <c r="AD1345" s="373"/>
      <c r="AE1345" s="373"/>
      <c r="AF1345" s="373"/>
      <c r="AG1345" s="244"/>
      <c r="AH1345" s="150"/>
    </row>
    <row r="1346" spans="1:34" ht="25.7" customHeight="1">
      <c r="A1346" s="133"/>
      <c r="B1346" s="903"/>
      <c r="C1346" s="227" t="s">
        <v>5020</v>
      </c>
      <c r="D1346" s="227" t="s">
        <v>23786</v>
      </c>
      <c r="E1346" s="227" t="s">
        <v>5330</v>
      </c>
      <c r="F1346" s="227" t="s">
        <v>5020</v>
      </c>
      <c r="G1346" s="227" t="s">
        <v>23783</v>
      </c>
      <c r="H1346" s="227" t="s">
        <v>5020</v>
      </c>
      <c r="I1346" s="373"/>
      <c r="J1346" s="373"/>
      <c r="K1346" s="228">
        <v>1524</v>
      </c>
      <c r="L1346" s="228">
        <v>572.20000000000005</v>
      </c>
      <c r="M1346" s="244">
        <v>572.20000000000005</v>
      </c>
      <c r="N1346" s="373"/>
      <c r="O1346" s="301"/>
      <c r="P1346" s="373"/>
      <c r="Q1346" s="228">
        <v>374</v>
      </c>
      <c r="R1346" s="228">
        <v>374</v>
      </c>
      <c r="S1346" s="228" t="s">
        <v>1648</v>
      </c>
      <c r="T1346" s="228">
        <v>1</v>
      </c>
      <c r="U1346" s="228" t="s">
        <v>296</v>
      </c>
      <c r="V1346" s="241">
        <v>2004</v>
      </c>
      <c r="W1346" s="373"/>
      <c r="X1346" s="373"/>
      <c r="Y1346" s="373"/>
      <c r="Z1346" s="373"/>
      <c r="AA1346" s="227"/>
      <c r="AB1346" s="373"/>
      <c r="AC1346" s="373"/>
      <c r="AD1346" s="373"/>
      <c r="AE1346" s="373"/>
      <c r="AF1346" s="373"/>
      <c r="AG1346" s="244"/>
      <c r="AH1346" s="150"/>
    </row>
    <row r="1347" spans="1:34" ht="25.7" customHeight="1">
      <c r="A1347" s="133"/>
      <c r="B1347" s="903"/>
      <c r="C1347" s="227" t="s">
        <v>5020</v>
      </c>
      <c r="D1347" s="227" t="s">
        <v>23787</v>
      </c>
      <c r="E1347" s="227" t="s">
        <v>14038</v>
      </c>
      <c r="F1347" s="227" t="s">
        <v>5020</v>
      </c>
      <c r="G1347" s="227" t="s">
        <v>23783</v>
      </c>
      <c r="H1347" s="227" t="s">
        <v>5020</v>
      </c>
      <c r="I1347" s="373"/>
      <c r="J1347" s="373"/>
      <c r="K1347" s="228">
        <v>375</v>
      </c>
      <c r="L1347" s="228"/>
      <c r="M1347" s="244"/>
      <c r="N1347" s="373"/>
      <c r="O1347" s="301"/>
      <c r="P1347" s="373"/>
      <c r="Q1347" s="228">
        <v>374</v>
      </c>
      <c r="R1347" s="228">
        <v>374</v>
      </c>
      <c r="S1347" s="228" t="s">
        <v>12544</v>
      </c>
      <c r="T1347" s="228">
        <v>1</v>
      </c>
      <c r="U1347" s="228" t="s">
        <v>296</v>
      </c>
      <c r="V1347" s="241">
        <v>2006</v>
      </c>
      <c r="W1347" s="373"/>
      <c r="X1347" s="373"/>
      <c r="Y1347" s="373"/>
      <c r="Z1347" s="373"/>
      <c r="AA1347" s="227"/>
      <c r="AB1347" s="373"/>
      <c r="AC1347" s="373"/>
      <c r="AD1347" s="373"/>
      <c r="AE1347" s="373"/>
      <c r="AF1347" s="373"/>
      <c r="AG1347" s="244"/>
      <c r="AH1347" s="150"/>
    </row>
    <row r="1348" spans="1:34" ht="25.7" customHeight="1">
      <c r="A1348" s="133"/>
      <c r="B1348" s="903"/>
      <c r="C1348" s="227" t="s">
        <v>5032</v>
      </c>
      <c r="D1348" s="227" t="s">
        <v>23488</v>
      </c>
      <c r="E1348" s="227" t="s">
        <v>5331</v>
      </c>
      <c r="F1348" s="227" t="s">
        <v>5032</v>
      </c>
      <c r="G1348" s="227" t="s">
        <v>5333</v>
      </c>
      <c r="H1348" s="227" t="s">
        <v>5032</v>
      </c>
      <c r="I1348" s="373"/>
      <c r="J1348" s="373"/>
      <c r="K1348" s="228">
        <v>127983</v>
      </c>
      <c r="L1348" s="228">
        <v>614.25</v>
      </c>
      <c r="M1348" s="244">
        <v>614.25</v>
      </c>
      <c r="N1348" s="373"/>
      <c r="O1348" s="301"/>
      <c r="P1348" s="373"/>
      <c r="Q1348" s="228">
        <v>1051</v>
      </c>
      <c r="R1348" s="228">
        <v>1051</v>
      </c>
      <c r="S1348" s="228" t="s">
        <v>1738</v>
      </c>
      <c r="T1348" s="228">
        <v>2</v>
      </c>
      <c r="U1348" s="228" t="s">
        <v>296</v>
      </c>
      <c r="V1348" s="241">
        <v>2021</v>
      </c>
      <c r="W1348" s="373"/>
      <c r="X1348" s="373"/>
      <c r="Y1348" s="373"/>
      <c r="Z1348" s="373"/>
      <c r="AA1348" s="227"/>
      <c r="AB1348" s="373"/>
      <c r="AC1348" s="373"/>
      <c r="AD1348" s="373"/>
      <c r="AE1348" s="373"/>
      <c r="AF1348" s="373"/>
      <c r="AG1348" s="244"/>
      <c r="AH1348" s="150"/>
    </row>
    <row r="1349" spans="1:34" ht="25.7" customHeight="1">
      <c r="A1349" s="133"/>
      <c r="B1349" s="903"/>
      <c r="C1349" s="227" t="s">
        <v>5032</v>
      </c>
      <c r="D1349" s="227" t="s">
        <v>23788</v>
      </c>
      <c r="E1349" s="227" t="s">
        <v>5332</v>
      </c>
      <c r="F1349" s="227" t="s">
        <v>5032</v>
      </c>
      <c r="G1349" s="227" t="s">
        <v>5333</v>
      </c>
      <c r="H1349" s="227" t="s">
        <v>5032</v>
      </c>
      <c r="I1349" s="373"/>
      <c r="J1349" s="373"/>
      <c r="K1349" s="228">
        <v>890</v>
      </c>
      <c r="L1349" s="228">
        <v>486</v>
      </c>
      <c r="M1349" s="244">
        <v>486</v>
      </c>
      <c r="N1349" s="373"/>
      <c r="O1349" s="301"/>
      <c r="P1349" s="373"/>
      <c r="Q1349" s="228">
        <v>398</v>
      </c>
      <c r="R1349" s="228">
        <v>398</v>
      </c>
      <c r="S1349" s="228" t="s">
        <v>14039</v>
      </c>
      <c r="T1349" s="228">
        <v>1</v>
      </c>
      <c r="U1349" s="228" t="s">
        <v>296</v>
      </c>
      <c r="V1349" s="241">
        <v>2004</v>
      </c>
      <c r="W1349" s="373"/>
      <c r="X1349" s="373"/>
      <c r="Y1349" s="373"/>
      <c r="Z1349" s="373"/>
      <c r="AA1349" s="227"/>
      <c r="AB1349" s="373"/>
      <c r="AC1349" s="373"/>
      <c r="AD1349" s="373"/>
      <c r="AE1349" s="373"/>
      <c r="AF1349" s="373"/>
      <c r="AG1349" s="244" t="s">
        <v>14040</v>
      </c>
      <c r="AH1349" s="150"/>
    </row>
    <row r="1350" spans="1:34" ht="25.7" customHeight="1">
      <c r="A1350" s="133"/>
      <c r="B1350" s="903"/>
      <c r="C1350" s="227" t="s">
        <v>5032</v>
      </c>
      <c r="D1350" s="227" t="s">
        <v>23789</v>
      </c>
      <c r="E1350" s="227" t="s">
        <v>5334</v>
      </c>
      <c r="F1350" s="227" t="s">
        <v>5032</v>
      </c>
      <c r="G1350" s="227" t="s">
        <v>5333</v>
      </c>
      <c r="H1350" s="227" t="s">
        <v>5032</v>
      </c>
      <c r="I1350" s="373" t="s">
        <v>5335</v>
      </c>
      <c r="J1350" s="373"/>
      <c r="K1350" s="228">
        <v>1617</v>
      </c>
      <c r="L1350" s="228">
        <v>469</v>
      </c>
      <c r="M1350" s="244">
        <v>469</v>
      </c>
      <c r="N1350" s="373" t="s">
        <v>1172</v>
      </c>
      <c r="O1350" s="301" t="s">
        <v>1164</v>
      </c>
      <c r="P1350" s="373"/>
      <c r="Q1350" s="228">
        <v>414</v>
      </c>
      <c r="R1350" s="228">
        <v>414</v>
      </c>
      <c r="S1350" s="228" t="s">
        <v>5336</v>
      </c>
      <c r="T1350" s="228">
        <v>1</v>
      </c>
      <c r="U1350" s="228" t="s">
        <v>296</v>
      </c>
      <c r="V1350" s="241">
        <v>2004</v>
      </c>
      <c r="W1350" s="373"/>
      <c r="X1350" s="373"/>
      <c r="Y1350" s="373"/>
      <c r="Z1350" s="373">
        <v>3000</v>
      </c>
      <c r="AA1350" s="227"/>
      <c r="AB1350" s="373"/>
      <c r="AC1350" s="373"/>
      <c r="AD1350" s="373" t="s">
        <v>4571</v>
      </c>
      <c r="AE1350" s="373"/>
      <c r="AF1350" s="373" t="s">
        <v>5337</v>
      </c>
      <c r="AG1350" s="244"/>
      <c r="AH1350" s="150"/>
    </row>
    <row r="1351" spans="1:34" ht="25.7" customHeight="1">
      <c r="A1351" s="133"/>
      <c r="B1351" s="903"/>
      <c r="C1351" s="227" t="s">
        <v>5032</v>
      </c>
      <c r="D1351" s="227" t="s">
        <v>23790</v>
      </c>
      <c r="E1351" s="227" t="s">
        <v>5338</v>
      </c>
      <c r="F1351" s="227" t="s">
        <v>5032</v>
      </c>
      <c r="G1351" s="227" t="s">
        <v>5333</v>
      </c>
      <c r="H1351" s="227" t="s">
        <v>5032</v>
      </c>
      <c r="I1351" s="373" t="s">
        <v>5335</v>
      </c>
      <c r="J1351" s="373"/>
      <c r="K1351" s="228">
        <v>1402</v>
      </c>
      <c r="L1351" s="228">
        <v>488.7</v>
      </c>
      <c r="M1351" s="244">
        <v>488.7</v>
      </c>
      <c r="N1351" s="373">
        <v>394</v>
      </c>
      <c r="O1351" s="301">
        <v>394</v>
      </c>
      <c r="P1351" s="373" t="s">
        <v>5339</v>
      </c>
      <c r="Q1351" s="228">
        <v>394</v>
      </c>
      <c r="R1351" s="228">
        <v>394</v>
      </c>
      <c r="S1351" s="228" t="s">
        <v>5339</v>
      </c>
      <c r="T1351" s="228">
        <v>1</v>
      </c>
      <c r="U1351" s="228" t="s">
        <v>296</v>
      </c>
      <c r="V1351" s="241">
        <v>2005</v>
      </c>
      <c r="W1351" s="373">
        <v>1562</v>
      </c>
      <c r="X1351" s="373"/>
      <c r="Y1351" s="373">
        <v>1100</v>
      </c>
      <c r="Z1351" s="373"/>
      <c r="AA1351" s="227"/>
      <c r="AB1351" s="373" t="s">
        <v>10294</v>
      </c>
      <c r="AC1351" s="373"/>
      <c r="AD1351" s="373" t="s">
        <v>5156</v>
      </c>
      <c r="AE1351" s="373"/>
      <c r="AF1351" s="373" t="s">
        <v>5340</v>
      </c>
      <c r="AG1351" s="244"/>
      <c r="AH1351" s="150"/>
    </row>
    <row r="1352" spans="1:34" ht="25.7" customHeight="1">
      <c r="A1352" s="133"/>
      <c r="B1352" s="903"/>
      <c r="C1352" s="227" t="s">
        <v>5032</v>
      </c>
      <c r="D1352" s="227" t="s">
        <v>23791</v>
      </c>
      <c r="E1352" s="227" t="s">
        <v>5302</v>
      </c>
      <c r="F1352" s="227" t="s">
        <v>5032</v>
      </c>
      <c r="G1352" s="227" t="s">
        <v>5333</v>
      </c>
      <c r="H1352" s="227" t="s">
        <v>5032</v>
      </c>
      <c r="I1352" s="373"/>
      <c r="J1352" s="373"/>
      <c r="K1352" s="228">
        <v>5050</v>
      </c>
      <c r="L1352" s="228">
        <v>496.62</v>
      </c>
      <c r="M1352" s="244">
        <v>496.62</v>
      </c>
      <c r="N1352" s="373"/>
      <c r="O1352" s="301"/>
      <c r="P1352" s="373"/>
      <c r="Q1352" s="228">
        <v>446.40000000000003</v>
      </c>
      <c r="R1352" s="228">
        <v>446.4</v>
      </c>
      <c r="S1352" s="228" t="s">
        <v>11427</v>
      </c>
      <c r="T1352" s="228">
        <v>1</v>
      </c>
      <c r="U1352" s="228" t="s">
        <v>296</v>
      </c>
      <c r="V1352" s="241">
        <v>2019</v>
      </c>
      <c r="W1352" s="373"/>
      <c r="X1352" s="373"/>
      <c r="Y1352" s="373"/>
      <c r="Z1352" s="373"/>
      <c r="AA1352" s="227"/>
      <c r="AB1352" s="373"/>
      <c r="AC1352" s="373"/>
      <c r="AD1352" s="373"/>
      <c r="AE1352" s="373"/>
      <c r="AF1352" s="373"/>
      <c r="AG1352" s="244"/>
      <c r="AH1352" s="150"/>
    </row>
    <row r="1353" spans="1:34" ht="25.7" customHeight="1">
      <c r="A1353" s="133"/>
      <c r="B1353" s="903"/>
      <c r="C1353" s="227" t="s">
        <v>5032</v>
      </c>
      <c r="D1353" s="227" t="s">
        <v>23792</v>
      </c>
      <c r="E1353" s="227" t="s">
        <v>5342</v>
      </c>
      <c r="F1353" s="227" t="s">
        <v>5032</v>
      </c>
      <c r="G1353" s="227" t="s">
        <v>5333</v>
      </c>
      <c r="H1353" s="227" t="s">
        <v>5032</v>
      </c>
      <c r="I1353" s="373" t="s">
        <v>4297</v>
      </c>
      <c r="J1353" s="373" t="s">
        <v>5341</v>
      </c>
      <c r="K1353" s="228">
        <v>1253</v>
      </c>
      <c r="L1353" s="228">
        <v>446</v>
      </c>
      <c r="M1353" s="244">
        <v>446</v>
      </c>
      <c r="N1353" s="373" t="s">
        <v>1156</v>
      </c>
      <c r="O1353" s="301" t="s">
        <v>454</v>
      </c>
      <c r="P1353" s="373" t="s">
        <v>1583</v>
      </c>
      <c r="Q1353" s="228">
        <v>414</v>
      </c>
      <c r="R1353" s="228">
        <v>414</v>
      </c>
      <c r="S1353" s="228" t="s">
        <v>5336</v>
      </c>
      <c r="T1353" s="228">
        <v>1</v>
      </c>
      <c r="U1353" s="228" t="s">
        <v>296</v>
      </c>
      <c r="V1353" s="241">
        <v>2007</v>
      </c>
      <c r="W1353" s="373">
        <v>400</v>
      </c>
      <c r="X1353" s="373"/>
      <c r="Y1353" s="373">
        <v>1100</v>
      </c>
      <c r="Z1353" s="373">
        <v>454</v>
      </c>
      <c r="AA1353" s="227">
        <v>2003</v>
      </c>
      <c r="AB1353" s="373"/>
      <c r="AC1353" s="373"/>
      <c r="AD1353" s="373" t="s">
        <v>4299</v>
      </c>
      <c r="AE1353" s="373"/>
      <c r="AF1353" s="373" t="s">
        <v>607</v>
      </c>
      <c r="AG1353" s="244"/>
      <c r="AH1353" s="150"/>
    </row>
    <row r="1354" spans="1:34" ht="25.7" customHeight="1">
      <c r="A1354" s="133"/>
      <c r="B1354" s="903"/>
      <c r="C1354" s="227" t="s">
        <v>5032</v>
      </c>
      <c r="D1354" s="227" t="s">
        <v>23793</v>
      </c>
      <c r="E1354" s="227" t="s">
        <v>5343</v>
      </c>
      <c r="F1354" s="227" t="s">
        <v>5032</v>
      </c>
      <c r="G1354" s="227" t="s">
        <v>5333</v>
      </c>
      <c r="H1354" s="227" t="s">
        <v>5032</v>
      </c>
      <c r="I1354" s="373"/>
      <c r="J1354" s="373"/>
      <c r="K1354" s="228">
        <v>992</v>
      </c>
      <c r="L1354" s="228">
        <v>461</v>
      </c>
      <c r="M1354" s="244">
        <v>461</v>
      </c>
      <c r="N1354" s="373"/>
      <c r="O1354" s="301"/>
      <c r="P1354" s="373"/>
      <c r="Q1354" s="228">
        <v>432</v>
      </c>
      <c r="R1354" s="228">
        <v>432</v>
      </c>
      <c r="S1354" s="228" t="s">
        <v>1738</v>
      </c>
      <c r="T1354" s="228">
        <v>1</v>
      </c>
      <c r="U1354" s="228" t="s">
        <v>296</v>
      </c>
      <c r="V1354" s="241">
        <v>2008</v>
      </c>
      <c r="W1354" s="373">
        <v>400</v>
      </c>
      <c r="X1354" s="373"/>
      <c r="Y1354" s="373">
        <v>1100</v>
      </c>
      <c r="Z1354" s="373">
        <v>454</v>
      </c>
      <c r="AA1354" s="227"/>
      <c r="AB1354" s="373"/>
      <c r="AC1354" s="373"/>
      <c r="AD1354" s="373"/>
      <c r="AE1354" s="373"/>
      <c r="AF1354" s="373"/>
      <c r="AG1354" s="244"/>
      <c r="AH1354" s="150"/>
    </row>
    <row r="1355" spans="1:34" ht="25.7" customHeight="1">
      <c r="A1355" s="133"/>
      <c r="B1355" s="903"/>
      <c r="C1355" s="227" t="s">
        <v>5032</v>
      </c>
      <c r="D1355" s="227" t="s">
        <v>23794</v>
      </c>
      <c r="E1355" s="227" t="s">
        <v>5344</v>
      </c>
      <c r="F1355" s="227" t="s">
        <v>5032</v>
      </c>
      <c r="G1355" s="227" t="s">
        <v>5333</v>
      </c>
      <c r="H1355" s="227" t="s">
        <v>5032</v>
      </c>
      <c r="I1355" s="373"/>
      <c r="J1355" s="373"/>
      <c r="K1355" s="228">
        <v>990</v>
      </c>
      <c r="L1355" s="228">
        <v>461</v>
      </c>
      <c r="M1355" s="244">
        <v>461</v>
      </c>
      <c r="N1355" s="373"/>
      <c r="O1355" s="301"/>
      <c r="P1355" s="373"/>
      <c r="Q1355" s="228">
        <v>432</v>
      </c>
      <c r="R1355" s="228">
        <v>432</v>
      </c>
      <c r="S1355" s="228" t="s">
        <v>1738</v>
      </c>
      <c r="T1355" s="228">
        <v>1</v>
      </c>
      <c r="U1355" s="228" t="s">
        <v>296</v>
      </c>
      <c r="V1355" s="241">
        <v>2008</v>
      </c>
      <c r="W1355" s="366">
        <v>400</v>
      </c>
      <c r="X1355" s="366"/>
      <c r="Y1355" s="366">
        <v>1100</v>
      </c>
      <c r="Z1355" s="366">
        <v>454</v>
      </c>
      <c r="AA1355" s="227"/>
      <c r="AB1355" s="373"/>
      <c r="AC1355" s="373"/>
      <c r="AD1355" s="373"/>
      <c r="AE1355" s="373"/>
      <c r="AF1355" s="373"/>
      <c r="AG1355" s="244"/>
      <c r="AH1355" s="150"/>
    </row>
    <row r="1356" spans="1:34" ht="25.7" customHeight="1">
      <c r="A1356" s="133"/>
      <c r="B1356" s="903"/>
      <c r="C1356" s="227" t="s">
        <v>5032</v>
      </c>
      <c r="D1356" s="227" t="s">
        <v>23795</v>
      </c>
      <c r="E1356" s="227" t="s">
        <v>5345</v>
      </c>
      <c r="F1356" s="227" t="s">
        <v>5032</v>
      </c>
      <c r="G1356" s="227" t="s">
        <v>5333</v>
      </c>
      <c r="H1356" s="227" t="s">
        <v>5032</v>
      </c>
      <c r="I1356" s="373"/>
      <c r="J1356" s="373"/>
      <c r="K1356" s="228">
        <v>2466</v>
      </c>
      <c r="L1356" s="228">
        <v>461</v>
      </c>
      <c r="M1356" s="244">
        <v>461</v>
      </c>
      <c r="N1356" s="373"/>
      <c r="O1356" s="301"/>
      <c r="P1356" s="373"/>
      <c r="Q1356" s="228">
        <v>432</v>
      </c>
      <c r="R1356" s="228">
        <v>432</v>
      </c>
      <c r="S1356" s="228" t="s">
        <v>1738</v>
      </c>
      <c r="T1356" s="228">
        <v>1</v>
      </c>
      <c r="U1356" s="228" t="s">
        <v>296</v>
      </c>
      <c r="V1356" s="241">
        <v>2008</v>
      </c>
      <c r="W1356" s="366">
        <v>400</v>
      </c>
      <c r="X1356" s="366"/>
      <c r="Y1356" s="366">
        <v>1100</v>
      </c>
      <c r="Z1356" s="366">
        <v>454</v>
      </c>
      <c r="AA1356" s="227"/>
      <c r="AB1356" s="373"/>
      <c r="AC1356" s="373"/>
      <c r="AD1356" s="373"/>
      <c r="AE1356" s="373"/>
      <c r="AF1356" s="373"/>
      <c r="AG1356" s="244"/>
      <c r="AH1356" s="150"/>
    </row>
    <row r="1357" spans="1:34" ht="25.7" customHeight="1">
      <c r="A1357" s="133"/>
      <c r="B1357" s="903"/>
      <c r="C1357" s="227" t="s">
        <v>5032</v>
      </c>
      <c r="D1357" s="227" t="s">
        <v>23796</v>
      </c>
      <c r="E1357" s="227" t="s">
        <v>5346</v>
      </c>
      <c r="F1357" s="227" t="s">
        <v>5032</v>
      </c>
      <c r="G1357" s="227" t="s">
        <v>5333</v>
      </c>
      <c r="H1357" s="227" t="s">
        <v>5032</v>
      </c>
      <c r="I1357" s="373"/>
      <c r="J1357" s="373"/>
      <c r="K1357" s="228">
        <v>1759</v>
      </c>
      <c r="L1357" s="228">
        <v>461</v>
      </c>
      <c r="M1357" s="244">
        <v>461</v>
      </c>
      <c r="N1357" s="373"/>
      <c r="O1357" s="301"/>
      <c r="P1357" s="373"/>
      <c r="Q1357" s="228">
        <v>432</v>
      </c>
      <c r="R1357" s="228">
        <v>432</v>
      </c>
      <c r="S1357" s="228"/>
      <c r="T1357" s="228">
        <v>1</v>
      </c>
      <c r="U1357" s="228" t="s">
        <v>296</v>
      </c>
      <c r="V1357" s="241">
        <v>2009</v>
      </c>
      <c r="W1357" s="366"/>
      <c r="X1357" s="366"/>
      <c r="Y1357" s="366"/>
      <c r="Z1357" s="366"/>
      <c r="AA1357" s="227"/>
      <c r="AB1357" s="373"/>
      <c r="AC1357" s="599"/>
      <c r="AD1357" s="373"/>
      <c r="AE1357" s="373"/>
      <c r="AF1357" s="373"/>
      <c r="AG1357" s="244"/>
      <c r="AH1357" s="150"/>
    </row>
    <row r="1358" spans="1:34" ht="25.7" customHeight="1">
      <c r="A1358" s="133"/>
      <c r="B1358" s="903"/>
      <c r="C1358" s="227" t="s">
        <v>5032</v>
      </c>
      <c r="D1358" s="227" t="s">
        <v>23797</v>
      </c>
      <c r="E1358" s="227" t="s">
        <v>14041</v>
      </c>
      <c r="F1358" s="227" t="s">
        <v>5032</v>
      </c>
      <c r="G1358" s="227" t="s">
        <v>5333</v>
      </c>
      <c r="H1358" s="227" t="s">
        <v>5032</v>
      </c>
      <c r="I1358" s="373"/>
      <c r="J1358" s="373"/>
      <c r="K1358" s="228">
        <v>2654</v>
      </c>
      <c r="L1358" s="228">
        <v>651</v>
      </c>
      <c r="M1358" s="244">
        <v>651</v>
      </c>
      <c r="N1358" s="373">
        <v>385</v>
      </c>
      <c r="O1358" s="301">
        <v>385</v>
      </c>
      <c r="P1358" s="373">
        <v>385</v>
      </c>
      <c r="Q1358" s="228">
        <v>874</v>
      </c>
      <c r="R1358" s="228">
        <v>874</v>
      </c>
      <c r="S1358" s="228" t="s">
        <v>14042</v>
      </c>
      <c r="T1358" s="228">
        <v>2</v>
      </c>
      <c r="U1358" s="228" t="s">
        <v>296</v>
      </c>
      <c r="V1358" s="241">
        <v>2022</v>
      </c>
      <c r="W1358" s="366"/>
      <c r="X1358" s="366"/>
      <c r="Y1358" s="366"/>
      <c r="Z1358" s="366"/>
      <c r="AA1358" s="227"/>
      <c r="AB1358" s="373"/>
      <c r="AC1358" s="599"/>
      <c r="AD1358" s="373"/>
      <c r="AE1358" s="373"/>
      <c r="AF1358" s="373"/>
      <c r="AG1358" s="244" t="s">
        <v>17919</v>
      </c>
      <c r="AH1358" s="150"/>
    </row>
    <row r="1359" spans="1:34" ht="25.7" customHeight="1">
      <c r="A1359" s="133"/>
      <c r="B1359" s="903"/>
      <c r="C1359" s="227" t="s">
        <v>5032</v>
      </c>
      <c r="D1359" s="227" t="s">
        <v>23798</v>
      </c>
      <c r="E1359" s="227" t="s">
        <v>11428</v>
      </c>
      <c r="F1359" s="227" t="s">
        <v>5032</v>
      </c>
      <c r="G1359" s="227" t="s">
        <v>5333</v>
      </c>
      <c r="H1359" s="227" t="s">
        <v>5032</v>
      </c>
      <c r="I1359" s="373"/>
      <c r="J1359" s="373"/>
      <c r="K1359" s="228">
        <v>22415</v>
      </c>
      <c r="L1359" s="228">
        <v>530.17999999999995</v>
      </c>
      <c r="M1359" s="244">
        <v>530.17999999999995</v>
      </c>
      <c r="N1359" s="373"/>
      <c r="O1359" s="301"/>
      <c r="P1359" s="373"/>
      <c r="Q1359" s="228">
        <v>465.5</v>
      </c>
      <c r="R1359" s="228">
        <v>465.5</v>
      </c>
      <c r="S1359" s="228" t="s">
        <v>11429</v>
      </c>
      <c r="T1359" s="228">
        <v>1</v>
      </c>
      <c r="U1359" s="228" t="s">
        <v>296</v>
      </c>
      <c r="V1359" s="241">
        <v>2015</v>
      </c>
      <c r="W1359" s="366"/>
      <c r="X1359" s="366"/>
      <c r="Y1359" s="366"/>
      <c r="Z1359" s="366"/>
      <c r="AA1359" s="227"/>
      <c r="AB1359" s="373"/>
      <c r="AC1359" s="373"/>
      <c r="AD1359" s="373"/>
      <c r="AE1359" s="373"/>
      <c r="AF1359" s="373"/>
      <c r="AG1359" s="244"/>
      <c r="AH1359" s="150"/>
    </row>
    <row r="1360" spans="1:34" ht="25.7" customHeight="1">
      <c r="A1360" s="133"/>
      <c r="B1360" s="903"/>
      <c r="C1360" s="227" t="s">
        <v>5033</v>
      </c>
      <c r="D1360" s="363" t="s">
        <v>23799</v>
      </c>
      <c r="E1360" s="227" t="s">
        <v>5348</v>
      </c>
      <c r="F1360" s="227" t="s">
        <v>5033</v>
      </c>
      <c r="G1360" s="227" t="s">
        <v>23800</v>
      </c>
      <c r="H1360" s="227" t="s">
        <v>12093</v>
      </c>
      <c r="I1360" s="373"/>
      <c r="J1360" s="373"/>
      <c r="K1360" s="228">
        <v>6312</v>
      </c>
      <c r="L1360" s="228">
        <v>470.04</v>
      </c>
      <c r="M1360" s="244">
        <v>470</v>
      </c>
      <c r="N1360" s="373"/>
      <c r="O1360" s="301"/>
      <c r="P1360" s="373"/>
      <c r="Q1360" s="228">
        <v>425</v>
      </c>
      <c r="R1360" s="228">
        <v>425</v>
      </c>
      <c r="S1360" s="228" t="s">
        <v>5349</v>
      </c>
      <c r="T1360" s="228">
        <v>1</v>
      </c>
      <c r="U1360" s="228" t="s">
        <v>296</v>
      </c>
      <c r="V1360" s="241">
        <v>2003</v>
      </c>
      <c r="W1360" s="366"/>
      <c r="X1360" s="366"/>
      <c r="Y1360" s="366"/>
      <c r="Z1360" s="366"/>
      <c r="AA1360" s="227"/>
      <c r="AB1360" s="373"/>
      <c r="AC1360" s="373"/>
      <c r="AD1360" s="373"/>
      <c r="AE1360" s="373"/>
      <c r="AF1360" s="373"/>
      <c r="AG1360" s="244"/>
      <c r="AH1360" s="150"/>
    </row>
    <row r="1361" spans="1:34" ht="25.7" customHeight="1">
      <c r="A1361" s="133"/>
      <c r="B1361" s="903"/>
      <c r="C1361" s="227" t="s">
        <v>5033</v>
      </c>
      <c r="D1361" s="363" t="s">
        <v>23801</v>
      </c>
      <c r="E1361" s="227" t="s">
        <v>5350</v>
      </c>
      <c r="F1361" s="227" t="s">
        <v>5033</v>
      </c>
      <c r="G1361" s="227" t="s">
        <v>23800</v>
      </c>
      <c r="H1361" s="227" t="s">
        <v>12078</v>
      </c>
      <c r="I1361" s="373"/>
      <c r="J1361" s="373"/>
      <c r="K1361" s="228">
        <v>7916</v>
      </c>
      <c r="L1361" s="228">
        <v>527</v>
      </c>
      <c r="M1361" s="244">
        <v>527</v>
      </c>
      <c r="N1361" s="373"/>
      <c r="O1361" s="301"/>
      <c r="P1361" s="373"/>
      <c r="Q1361" s="228">
        <v>496</v>
      </c>
      <c r="R1361" s="228">
        <v>496</v>
      </c>
      <c r="S1361" s="228" t="s">
        <v>5351</v>
      </c>
      <c r="T1361" s="228">
        <v>1</v>
      </c>
      <c r="U1361" s="228" t="s">
        <v>296</v>
      </c>
      <c r="V1361" s="241">
        <v>2007</v>
      </c>
      <c r="W1361" s="366"/>
      <c r="X1361" s="366"/>
      <c r="Y1361" s="366"/>
      <c r="Z1361" s="366"/>
      <c r="AA1361" s="227"/>
      <c r="AB1361" s="373"/>
      <c r="AC1361" s="373"/>
      <c r="AD1361" s="373"/>
      <c r="AE1361" s="373"/>
      <c r="AF1361" s="373"/>
      <c r="AG1361" s="244"/>
      <c r="AH1361" s="150"/>
    </row>
    <row r="1362" spans="1:34" ht="25.7" customHeight="1">
      <c r="A1362" s="133"/>
      <c r="B1362" s="903"/>
      <c r="C1362" s="227" t="s">
        <v>5033</v>
      </c>
      <c r="D1362" s="363" t="s">
        <v>23802</v>
      </c>
      <c r="E1362" s="227" t="s">
        <v>5352</v>
      </c>
      <c r="F1362" s="227" t="s">
        <v>5033</v>
      </c>
      <c r="G1362" s="227" t="s">
        <v>23800</v>
      </c>
      <c r="H1362" s="227" t="s">
        <v>12094</v>
      </c>
      <c r="I1362" s="373"/>
      <c r="J1362" s="373"/>
      <c r="K1362" s="228">
        <v>1431</v>
      </c>
      <c r="L1362" s="228">
        <v>506</v>
      </c>
      <c r="M1362" s="244">
        <v>506</v>
      </c>
      <c r="N1362" s="373"/>
      <c r="O1362" s="301"/>
      <c r="P1362" s="373"/>
      <c r="Q1362" s="228">
        <v>374</v>
      </c>
      <c r="R1362" s="228">
        <v>374</v>
      </c>
      <c r="S1362" s="228" t="s">
        <v>5353</v>
      </c>
      <c r="T1362" s="228">
        <v>1</v>
      </c>
      <c r="U1362" s="228" t="s">
        <v>296</v>
      </c>
      <c r="V1362" s="241">
        <v>2008</v>
      </c>
      <c r="W1362" s="366"/>
      <c r="X1362" s="366"/>
      <c r="Y1362" s="366"/>
      <c r="Z1362" s="366"/>
      <c r="AA1362" s="227"/>
      <c r="AB1362" s="373"/>
      <c r="AC1362" s="373"/>
      <c r="AD1362" s="373"/>
      <c r="AE1362" s="373"/>
      <c r="AF1362" s="373"/>
      <c r="AG1362" s="244"/>
      <c r="AH1362" s="150"/>
    </row>
    <row r="1363" spans="1:34" ht="25.7" customHeight="1">
      <c r="A1363" s="133"/>
      <c r="B1363" s="903"/>
      <c r="C1363" s="227" t="s">
        <v>5033</v>
      </c>
      <c r="D1363" s="363" t="s">
        <v>23803</v>
      </c>
      <c r="E1363" s="227" t="s">
        <v>5354</v>
      </c>
      <c r="F1363" s="227" t="s">
        <v>5033</v>
      </c>
      <c r="G1363" s="227" t="s">
        <v>23800</v>
      </c>
      <c r="H1363" s="227" t="s">
        <v>12095</v>
      </c>
      <c r="I1363" s="373"/>
      <c r="J1363" s="373"/>
      <c r="K1363" s="228">
        <v>11272</v>
      </c>
      <c r="L1363" s="228">
        <v>619</v>
      </c>
      <c r="M1363" s="244">
        <v>619</v>
      </c>
      <c r="N1363" s="373"/>
      <c r="O1363" s="301"/>
      <c r="P1363" s="373"/>
      <c r="Q1363" s="228">
        <v>417</v>
      </c>
      <c r="R1363" s="228">
        <v>417</v>
      </c>
      <c r="S1363" s="228" t="s">
        <v>5355</v>
      </c>
      <c r="T1363" s="228">
        <v>1</v>
      </c>
      <c r="U1363" s="228" t="s">
        <v>296</v>
      </c>
      <c r="V1363" s="241">
        <v>2008</v>
      </c>
      <c r="W1363" s="366"/>
      <c r="X1363" s="366"/>
      <c r="Y1363" s="366"/>
      <c r="Z1363" s="366"/>
      <c r="AA1363" s="227"/>
      <c r="AB1363" s="373"/>
      <c r="AC1363" s="373"/>
      <c r="AD1363" s="373"/>
      <c r="AE1363" s="373"/>
      <c r="AF1363" s="373"/>
      <c r="AG1363" s="244"/>
      <c r="AH1363" s="150"/>
    </row>
    <row r="1364" spans="1:34" ht="25.7" customHeight="1">
      <c r="A1364" s="133"/>
      <c r="B1364" s="903"/>
      <c r="C1364" s="227" t="s">
        <v>5033</v>
      </c>
      <c r="D1364" s="363" t="s">
        <v>23804</v>
      </c>
      <c r="E1364" s="227" t="s">
        <v>5356</v>
      </c>
      <c r="F1364" s="227" t="s">
        <v>5033</v>
      </c>
      <c r="G1364" s="227" t="s">
        <v>23800</v>
      </c>
      <c r="H1364" s="227" t="s">
        <v>12082</v>
      </c>
      <c r="I1364" s="373"/>
      <c r="J1364" s="373"/>
      <c r="K1364" s="228">
        <v>1000</v>
      </c>
      <c r="L1364" s="228">
        <v>568.94000000000005</v>
      </c>
      <c r="M1364" s="244">
        <v>568.94000000000005</v>
      </c>
      <c r="N1364" s="373"/>
      <c r="O1364" s="301"/>
      <c r="P1364" s="373"/>
      <c r="Q1364" s="228">
        <v>417</v>
      </c>
      <c r="R1364" s="228">
        <v>417</v>
      </c>
      <c r="S1364" s="228" t="s">
        <v>5347</v>
      </c>
      <c r="T1364" s="228">
        <v>1</v>
      </c>
      <c r="U1364" s="228" t="s">
        <v>296</v>
      </c>
      <c r="V1364" s="241">
        <v>2009</v>
      </c>
      <c r="W1364" s="366"/>
      <c r="X1364" s="366"/>
      <c r="Y1364" s="366"/>
      <c r="Z1364" s="366"/>
      <c r="AA1364" s="227"/>
      <c r="AB1364" s="373"/>
      <c r="AC1364" s="373"/>
      <c r="AD1364" s="373"/>
      <c r="AE1364" s="373"/>
      <c r="AF1364" s="373"/>
      <c r="AG1364" s="244"/>
      <c r="AH1364" s="150"/>
    </row>
    <row r="1365" spans="1:34" ht="25.7" customHeight="1">
      <c r="A1365" s="133"/>
      <c r="B1365" s="903"/>
      <c r="C1365" s="227" t="s">
        <v>5033</v>
      </c>
      <c r="D1365" s="363" t="s">
        <v>23656</v>
      </c>
      <c r="E1365" s="227" t="s">
        <v>4463</v>
      </c>
      <c r="F1365" s="227" t="s">
        <v>5033</v>
      </c>
      <c r="G1365" s="227" t="s">
        <v>23800</v>
      </c>
      <c r="H1365" s="227" t="s">
        <v>12076</v>
      </c>
      <c r="I1365" s="373"/>
      <c r="J1365" s="373"/>
      <c r="K1365" s="228">
        <v>2821</v>
      </c>
      <c r="L1365" s="228">
        <v>564</v>
      </c>
      <c r="M1365" s="244">
        <v>564</v>
      </c>
      <c r="N1365" s="228"/>
      <c r="O1365" s="228"/>
      <c r="P1365" s="228"/>
      <c r="Q1365" s="228">
        <v>496</v>
      </c>
      <c r="R1365" s="228">
        <v>496</v>
      </c>
      <c r="S1365" s="228" t="s">
        <v>5357</v>
      </c>
      <c r="T1365" s="228">
        <v>1</v>
      </c>
      <c r="U1365" s="228" t="s">
        <v>296</v>
      </c>
      <c r="V1365" s="241">
        <v>2010</v>
      </c>
      <c r="W1365" s="366"/>
      <c r="X1365" s="366"/>
      <c r="Y1365" s="366"/>
      <c r="Z1365" s="366"/>
      <c r="AA1365" s="227"/>
      <c r="AB1365" s="373"/>
      <c r="AC1365" s="373"/>
      <c r="AD1365" s="373"/>
      <c r="AE1365" s="373"/>
      <c r="AF1365" s="373"/>
      <c r="AG1365" s="244"/>
      <c r="AH1365" s="150"/>
    </row>
    <row r="1366" spans="1:34" ht="25.7" customHeight="1">
      <c r="A1366" s="133"/>
      <c r="B1366" s="903"/>
      <c r="C1366" s="227" t="s">
        <v>5033</v>
      </c>
      <c r="D1366" s="363" t="s">
        <v>23655</v>
      </c>
      <c r="E1366" s="227" t="s">
        <v>5358</v>
      </c>
      <c r="F1366" s="227" t="s">
        <v>5033</v>
      </c>
      <c r="G1366" s="227" t="s">
        <v>23800</v>
      </c>
      <c r="H1366" s="227" t="s">
        <v>5033</v>
      </c>
      <c r="I1366" s="373"/>
      <c r="J1366" s="373"/>
      <c r="K1366" s="228">
        <v>1500</v>
      </c>
      <c r="L1366" s="228">
        <v>900</v>
      </c>
      <c r="M1366" s="244">
        <v>900</v>
      </c>
      <c r="N1366" s="373"/>
      <c r="O1366" s="301"/>
      <c r="P1366" s="373"/>
      <c r="Q1366" s="228">
        <v>900</v>
      </c>
      <c r="R1366" s="228">
        <v>900</v>
      </c>
      <c r="S1366" s="228" t="s">
        <v>5347</v>
      </c>
      <c r="T1366" s="228">
        <v>2</v>
      </c>
      <c r="U1366" s="228" t="s">
        <v>296</v>
      </c>
      <c r="V1366" s="241">
        <v>2011</v>
      </c>
      <c r="W1366" s="366"/>
      <c r="X1366" s="366"/>
      <c r="Y1366" s="366"/>
      <c r="Z1366" s="366"/>
      <c r="AA1366" s="227"/>
      <c r="AB1366" s="373"/>
      <c r="AC1366" s="373"/>
      <c r="AD1366" s="373"/>
      <c r="AE1366" s="373"/>
      <c r="AF1366" s="373"/>
      <c r="AG1366" s="244"/>
      <c r="AH1366" s="150"/>
    </row>
    <row r="1367" spans="1:34" ht="25.7" customHeight="1">
      <c r="A1367" s="133"/>
      <c r="B1367" s="903"/>
      <c r="C1367" s="227" t="s">
        <v>5033</v>
      </c>
      <c r="D1367" s="363" t="s">
        <v>23805</v>
      </c>
      <c r="E1367" s="227" t="s">
        <v>5359</v>
      </c>
      <c r="F1367" s="227" t="s">
        <v>5033</v>
      </c>
      <c r="G1367" s="227" t="s">
        <v>23800</v>
      </c>
      <c r="H1367" s="227" t="s">
        <v>12079</v>
      </c>
      <c r="I1367" s="373"/>
      <c r="J1367" s="373"/>
      <c r="K1367" s="228">
        <v>968</v>
      </c>
      <c r="L1367" s="228">
        <v>396</v>
      </c>
      <c r="M1367" s="244">
        <v>396</v>
      </c>
      <c r="N1367" s="373"/>
      <c r="O1367" s="301"/>
      <c r="P1367" s="373"/>
      <c r="Q1367" s="228">
        <v>396</v>
      </c>
      <c r="R1367" s="228">
        <v>396</v>
      </c>
      <c r="S1367" s="228" t="s">
        <v>5347</v>
      </c>
      <c r="T1367" s="228">
        <v>1</v>
      </c>
      <c r="U1367" s="228" t="s">
        <v>5360</v>
      </c>
      <c r="V1367" s="241">
        <v>2013</v>
      </c>
      <c r="W1367" s="366"/>
      <c r="X1367" s="366"/>
      <c r="Y1367" s="366"/>
      <c r="Z1367" s="366"/>
      <c r="AA1367" s="227"/>
      <c r="AB1367" s="373"/>
      <c r="AC1367" s="373"/>
      <c r="AD1367" s="373"/>
      <c r="AE1367" s="373"/>
      <c r="AF1367" s="373"/>
      <c r="AG1367" s="244"/>
      <c r="AH1367" s="150"/>
    </row>
    <row r="1368" spans="1:34" ht="25.7" customHeight="1">
      <c r="A1368" s="133"/>
      <c r="B1368" s="903"/>
      <c r="C1368" s="227" t="s">
        <v>5033</v>
      </c>
      <c r="D1368" s="363" t="s">
        <v>23806</v>
      </c>
      <c r="E1368" s="227" t="s">
        <v>5361</v>
      </c>
      <c r="F1368" s="227" t="s">
        <v>5033</v>
      </c>
      <c r="G1368" s="227" t="s">
        <v>23800</v>
      </c>
      <c r="H1368" s="227" t="s">
        <v>5033</v>
      </c>
      <c r="I1368" s="373"/>
      <c r="J1368" s="373"/>
      <c r="K1368" s="228">
        <v>336</v>
      </c>
      <c r="L1368" s="228">
        <v>450</v>
      </c>
      <c r="M1368" s="244">
        <v>450</v>
      </c>
      <c r="N1368" s="373"/>
      <c r="O1368" s="301"/>
      <c r="P1368" s="373"/>
      <c r="Q1368" s="228">
        <v>450</v>
      </c>
      <c r="R1368" s="228">
        <v>450</v>
      </c>
      <c r="S1368" s="228"/>
      <c r="T1368" s="228">
        <v>1</v>
      </c>
      <c r="U1368" s="228" t="s">
        <v>5360</v>
      </c>
      <c r="V1368" s="241">
        <v>2008</v>
      </c>
      <c r="W1368" s="366"/>
      <c r="X1368" s="366"/>
      <c r="Y1368" s="366"/>
      <c r="Z1368" s="366"/>
      <c r="AA1368" s="227"/>
      <c r="AB1368" s="373"/>
      <c r="AC1368" s="373"/>
      <c r="AD1368" s="373"/>
      <c r="AE1368" s="373"/>
      <c r="AF1368" s="373"/>
      <c r="AG1368" s="244"/>
      <c r="AH1368" s="150"/>
    </row>
    <row r="1369" spans="1:34" ht="25.7" customHeight="1">
      <c r="A1369" s="133"/>
      <c r="B1369" s="903"/>
      <c r="C1369" s="227" t="s">
        <v>5033</v>
      </c>
      <c r="D1369" s="363" t="s">
        <v>23660</v>
      </c>
      <c r="E1369" s="227" t="s">
        <v>11430</v>
      </c>
      <c r="F1369" s="227" t="s">
        <v>5033</v>
      </c>
      <c r="G1369" s="227" t="s">
        <v>23800</v>
      </c>
      <c r="H1369" s="227" t="s">
        <v>12080</v>
      </c>
      <c r="I1369" s="373"/>
      <c r="J1369" s="373"/>
      <c r="K1369" s="228">
        <v>8149</v>
      </c>
      <c r="L1369" s="228">
        <v>600</v>
      </c>
      <c r="M1369" s="244">
        <v>600</v>
      </c>
      <c r="N1369" s="373"/>
      <c r="O1369" s="301"/>
      <c r="P1369" s="373"/>
      <c r="Q1369" s="228">
        <v>374</v>
      </c>
      <c r="R1369" s="228">
        <v>374</v>
      </c>
      <c r="S1369" s="228" t="s">
        <v>5347</v>
      </c>
      <c r="T1369" s="228">
        <v>1</v>
      </c>
      <c r="U1369" s="228" t="s">
        <v>296</v>
      </c>
      <c r="V1369" s="241">
        <v>2019</v>
      </c>
      <c r="W1369" s="366"/>
      <c r="X1369" s="366"/>
      <c r="Y1369" s="366"/>
      <c r="Z1369" s="366"/>
      <c r="AA1369" s="227"/>
      <c r="AB1369" s="373"/>
      <c r="AC1369" s="373"/>
      <c r="AD1369" s="373"/>
      <c r="AE1369" s="373"/>
      <c r="AF1369" s="373"/>
      <c r="AG1369" s="244"/>
      <c r="AH1369" s="150"/>
    </row>
    <row r="1370" spans="1:34" ht="25.7" customHeight="1">
      <c r="A1370" s="133"/>
      <c r="B1370" s="903"/>
      <c r="C1370" s="227" t="s">
        <v>5033</v>
      </c>
      <c r="D1370" s="363" t="s">
        <v>23807</v>
      </c>
      <c r="E1370" s="227" t="s">
        <v>12096</v>
      </c>
      <c r="F1370" s="227" t="s">
        <v>5033</v>
      </c>
      <c r="G1370" s="227" t="s">
        <v>23800</v>
      </c>
      <c r="H1370" s="227" t="s">
        <v>12077</v>
      </c>
      <c r="I1370" s="373"/>
      <c r="J1370" s="373"/>
      <c r="K1370" s="228">
        <v>1613</v>
      </c>
      <c r="L1370" s="228">
        <v>532</v>
      </c>
      <c r="M1370" s="244">
        <v>532</v>
      </c>
      <c r="N1370" s="373"/>
      <c r="O1370" s="301"/>
      <c r="P1370" s="373"/>
      <c r="Q1370" s="228">
        <v>480</v>
      </c>
      <c r="R1370" s="228">
        <v>480</v>
      </c>
      <c r="S1370" s="228" t="s">
        <v>5347</v>
      </c>
      <c r="T1370" s="228">
        <v>1</v>
      </c>
      <c r="U1370" s="228" t="s">
        <v>296</v>
      </c>
      <c r="V1370" s="241">
        <v>2020</v>
      </c>
      <c r="W1370" s="366"/>
      <c r="X1370" s="366"/>
      <c r="Y1370" s="366"/>
      <c r="Z1370" s="366"/>
      <c r="AA1370" s="227"/>
      <c r="AB1370" s="373"/>
      <c r="AC1370" s="373"/>
      <c r="AD1370" s="373"/>
      <c r="AE1370" s="373"/>
      <c r="AF1370" s="373"/>
      <c r="AG1370" s="244"/>
      <c r="AH1370" s="150"/>
    </row>
    <row r="1371" spans="1:34" ht="25.7" customHeight="1">
      <c r="A1371" s="133"/>
      <c r="B1371" s="903"/>
      <c r="C1371" s="227" t="s">
        <v>5033</v>
      </c>
      <c r="D1371" s="363" t="s">
        <v>23808</v>
      </c>
      <c r="E1371" s="227" t="s">
        <v>12097</v>
      </c>
      <c r="F1371" s="227" t="s">
        <v>5033</v>
      </c>
      <c r="G1371" s="227" t="s">
        <v>23800</v>
      </c>
      <c r="H1371" s="227" t="s">
        <v>12084</v>
      </c>
      <c r="I1371" s="373"/>
      <c r="J1371" s="373"/>
      <c r="K1371" s="228">
        <v>2138</v>
      </c>
      <c r="L1371" s="228">
        <v>532</v>
      </c>
      <c r="M1371" s="244">
        <v>532</v>
      </c>
      <c r="N1371" s="373"/>
      <c r="O1371" s="301"/>
      <c r="P1371" s="373"/>
      <c r="Q1371" s="228">
        <v>479</v>
      </c>
      <c r="R1371" s="228">
        <v>479</v>
      </c>
      <c r="S1371" s="228" t="s">
        <v>12098</v>
      </c>
      <c r="T1371" s="228">
        <v>1</v>
      </c>
      <c r="U1371" s="228" t="s">
        <v>296</v>
      </c>
      <c r="V1371" s="241">
        <v>2020</v>
      </c>
      <c r="W1371" s="366"/>
      <c r="X1371" s="366"/>
      <c r="Y1371" s="366"/>
      <c r="Z1371" s="366"/>
      <c r="AA1371" s="227"/>
      <c r="AB1371" s="373"/>
      <c r="AC1371" s="373"/>
      <c r="AD1371" s="373"/>
      <c r="AE1371" s="373"/>
      <c r="AF1371" s="373"/>
      <c r="AG1371" s="244"/>
      <c r="AH1371" s="150"/>
    </row>
    <row r="1372" spans="1:34" ht="25.7" customHeight="1">
      <c r="A1372" s="133"/>
      <c r="B1372" s="903"/>
      <c r="C1372" s="227" t="s">
        <v>13120</v>
      </c>
      <c r="D1372" s="363" t="s">
        <v>23809</v>
      </c>
      <c r="E1372" s="227" t="s">
        <v>13129</v>
      </c>
      <c r="F1372" s="227" t="s">
        <v>13120</v>
      </c>
      <c r="G1372" s="227" t="s">
        <v>23800</v>
      </c>
      <c r="H1372" s="227" t="s">
        <v>13121</v>
      </c>
      <c r="I1372" s="373"/>
      <c r="J1372" s="373"/>
      <c r="K1372" s="228">
        <v>1992</v>
      </c>
      <c r="L1372" s="228">
        <v>544</v>
      </c>
      <c r="M1372" s="244">
        <v>544</v>
      </c>
      <c r="N1372" s="373"/>
      <c r="O1372" s="301"/>
      <c r="P1372" s="373"/>
      <c r="Q1372" s="228">
        <v>544</v>
      </c>
      <c r="R1372" s="228">
        <v>544</v>
      </c>
      <c r="S1372" s="228" t="s">
        <v>5347</v>
      </c>
      <c r="T1372" s="228">
        <v>1</v>
      </c>
      <c r="U1372" s="228" t="s">
        <v>296</v>
      </c>
      <c r="V1372" s="241">
        <v>2021</v>
      </c>
      <c r="W1372" s="366"/>
      <c r="X1372" s="366"/>
      <c r="Y1372" s="366"/>
      <c r="Z1372" s="366"/>
      <c r="AA1372" s="227"/>
      <c r="AB1372" s="373"/>
      <c r="AC1372" s="373"/>
      <c r="AD1372" s="373"/>
      <c r="AE1372" s="373"/>
      <c r="AF1372" s="373"/>
      <c r="AG1372" s="244"/>
      <c r="AH1372" s="150"/>
    </row>
    <row r="1373" spans="1:34" ht="25.7" customHeight="1">
      <c r="A1373" s="133"/>
      <c r="B1373" s="903"/>
      <c r="C1373" s="227" t="s">
        <v>5036</v>
      </c>
      <c r="D1373" s="227" t="s">
        <v>23810</v>
      </c>
      <c r="E1373" s="227" t="s">
        <v>5362</v>
      </c>
      <c r="F1373" s="227" t="s">
        <v>5036</v>
      </c>
      <c r="G1373" s="227" t="s">
        <v>23811</v>
      </c>
      <c r="H1373" s="227" t="s">
        <v>5036</v>
      </c>
      <c r="I1373" s="373"/>
      <c r="J1373" s="373"/>
      <c r="K1373" s="228">
        <v>1243</v>
      </c>
      <c r="L1373" s="228">
        <v>472.66</v>
      </c>
      <c r="M1373" s="244">
        <v>472.66</v>
      </c>
      <c r="N1373" s="373"/>
      <c r="O1373" s="301"/>
      <c r="P1373" s="373"/>
      <c r="Q1373" s="228">
        <v>432</v>
      </c>
      <c r="R1373" s="228">
        <v>432</v>
      </c>
      <c r="S1373" s="228" t="s">
        <v>5272</v>
      </c>
      <c r="T1373" s="228">
        <v>1</v>
      </c>
      <c r="U1373" s="228" t="s">
        <v>610</v>
      </c>
      <c r="V1373" s="241">
        <v>2011</v>
      </c>
      <c r="W1373" s="366"/>
      <c r="X1373" s="366"/>
      <c r="Y1373" s="366"/>
      <c r="Z1373" s="366"/>
      <c r="AA1373" s="227"/>
      <c r="AB1373" s="373"/>
      <c r="AC1373" s="373"/>
      <c r="AD1373" s="373"/>
      <c r="AE1373" s="373"/>
      <c r="AF1373" s="373"/>
      <c r="AG1373" s="244"/>
      <c r="AH1373" s="150"/>
    </row>
    <row r="1374" spans="1:34" ht="25.7" customHeight="1">
      <c r="A1374" s="133"/>
      <c r="B1374" s="903"/>
      <c r="C1374" s="227" t="s">
        <v>5036</v>
      </c>
      <c r="D1374" s="227" t="s">
        <v>23812</v>
      </c>
      <c r="E1374" s="227" t="s">
        <v>5363</v>
      </c>
      <c r="F1374" s="227" t="s">
        <v>5036</v>
      </c>
      <c r="G1374" s="227" t="s">
        <v>23811</v>
      </c>
      <c r="H1374" s="227" t="s">
        <v>5036</v>
      </c>
      <c r="I1374" s="373"/>
      <c r="J1374" s="373"/>
      <c r="K1374" s="228">
        <v>7731</v>
      </c>
      <c r="L1374" s="228">
        <v>414</v>
      </c>
      <c r="M1374" s="244">
        <v>414</v>
      </c>
      <c r="N1374" s="373"/>
      <c r="O1374" s="301"/>
      <c r="P1374" s="373"/>
      <c r="Q1374" s="228">
        <v>414</v>
      </c>
      <c r="R1374" s="228">
        <v>414</v>
      </c>
      <c r="S1374" s="228" t="s">
        <v>1739</v>
      </c>
      <c r="T1374" s="228">
        <v>1</v>
      </c>
      <c r="U1374" s="228" t="s">
        <v>610</v>
      </c>
      <c r="V1374" s="241">
        <v>2002</v>
      </c>
      <c r="W1374" s="366"/>
      <c r="X1374" s="366"/>
      <c r="Y1374" s="366"/>
      <c r="Z1374" s="366"/>
      <c r="AA1374" s="227"/>
      <c r="AB1374" s="373"/>
      <c r="AC1374" s="373"/>
      <c r="AD1374" s="373"/>
      <c r="AE1374" s="373"/>
      <c r="AF1374" s="373"/>
      <c r="AG1374" s="244"/>
      <c r="AH1374" s="150"/>
    </row>
    <row r="1375" spans="1:34" ht="25.7" customHeight="1">
      <c r="A1375" s="133"/>
      <c r="B1375" s="903"/>
      <c r="C1375" s="227" t="s">
        <v>5036</v>
      </c>
      <c r="D1375" s="227" t="s">
        <v>23812</v>
      </c>
      <c r="E1375" s="227" t="s">
        <v>5364</v>
      </c>
      <c r="F1375" s="227" t="s">
        <v>5036</v>
      </c>
      <c r="G1375" s="227" t="s">
        <v>23811</v>
      </c>
      <c r="H1375" s="227" t="s">
        <v>5036</v>
      </c>
      <c r="I1375" s="373"/>
      <c r="J1375" s="373"/>
      <c r="K1375" s="228">
        <v>7731</v>
      </c>
      <c r="L1375" s="228">
        <v>414</v>
      </c>
      <c r="M1375" s="244">
        <v>414</v>
      </c>
      <c r="N1375" s="373"/>
      <c r="O1375" s="301"/>
      <c r="P1375" s="373"/>
      <c r="Q1375" s="228">
        <v>414</v>
      </c>
      <c r="R1375" s="228">
        <v>414</v>
      </c>
      <c r="S1375" s="228" t="s">
        <v>1739</v>
      </c>
      <c r="T1375" s="228">
        <v>1</v>
      </c>
      <c r="U1375" s="228" t="s">
        <v>610</v>
      </c>
      <c r="V1375" s="241">
        <v>2006</v>
      </c>
      <c r="W1375" s="366"/>
      <c r="X1375" s="366"/>
      <c r="Y1375" s="366"/>
      <c r="Z1375" s="366"/>
      <c r="AA1375" s="227"/>
      <c r="AB1375" s="373"/>
      <c r="AC1375" s="373"/>
      <c r="AD1375" s="373"/>
      <c r="AE1375" s="373"/>
      <c r="AF1375" s="373"/>
      <c r="AG1375" s="244"/>
      <c r="AH1375" s="150"/>
    </row>
    <row r="1376" spans="1:34" ht="25.7" customHeight="1">
      <c r="A1376" s="133"/>
      <c r="B1376" s="903"/>
      <c r="C1376" s="227" t="s">
        <v>5036</v>
      </c>
      <c r="D1376" s="227" t="s">
        <v>23813</v>
      </c>
      <c r="E1376" s="227" t="s">
        <v>5365</v>
      </c>
      <c r="F1376" s="227" t="s">
        <v>5036</v>
      </c>
      <c r="G1376" s="227" t="s">
        <v>23811</v>
      </c>
      <c r="H1376" s="227" t="s">
        <v>5036</v>
      </c>
      <c r="I1376" s="389"/>
      <c r="J1376" s="389"/>
      <c r="K1376" s="228">
        <v>1528</v>
      </c>
      <c r="L1376" s="228">
        <v>482.32</v>
      </c>
      <c r="M1376" s="244">
        <v>482.32</v>
      </c>
      <c r="N1376" s="369"/>
      <c r="O1376" s="369"/>
      <c r="P1376" s="369"/>
      <c r="Q1376" s="228">
        <v>417</v>
      </c>
      <c r="R1376" s="228">
        <v>417</v>
      </c>
      <c r="S1376" s="228" t="s">
        <v>5214</v>
      </c>
      <c r="T1376" s="228">
        <v>1</v>
      </c>
      <c r="U1376" s="228" t="s">
        <v>610</v>
      </c>
      <c r="V1376" s="241">
        <v>2009</v>
      </c>
      <c r="W1376" s="366"/>
      <c r="X1376" s="366"/>
      <c r="Y1376" s="366"/>
      <c r="Z1376" s="366"/>
      <c r="AA1376" s="389"/>
      <c r="AB1376" s="389"/>
      <c r="AC1376" s="599"/>
      <c r="AD1376" s="389"/>
      <c r="AE1376" s="389"/>
      <c r="AF1376" s="389"/>
      <c r="AG1376" s="244"/>
      <c r="AH1376" s="150"/>
    </row>
    <row r="1377" spans="1:34" ht="25.7" customHeight="1">
      <c r="A1377" s="133"/>
      <c r="B1377" s="903"/>
      <c r="C1377" s="227" t="s">
        <v>5036</v>
      </c>
      <c r="D1377" s="227" t="s">
        <v>23814</v>
      </c>
      <c r="E1377" s="227" t="s">
        <v>5366</v>
      </c>
      <c r="F1377" s="227" t="s">
        <v>5036</v>
      </c>
      <c r="G1377" s="227" t="s">
        <v>23811</v>
      </c>
      <c r="H1377" s="227" t="s">
        <v>5036</v>
      </c>
      <c r="I1377" s="389"/>
      <c r="J1377" s="389"/>
      <c r="K1377" s="228">
        <v>990</v>
      </c>
      <c r="L1377" s="228">
        <v>511.95</v>
      </c>
      <c r="M1377" s="244">
        <v>509.95</v>
      </c>
      <c r="N1377" s="369"/>
      <c r="O1377" s="369"/>
      <c r="P1377" s="369"/>
      <c r="Q1377" s="228">
        <v>414</v>
      </c>
      <c r="R1377" s="228">
        <v>414</v>
      </c>
      <c r="S1377" s="228" t="s">
        <v>1739</v>
      </c>
      <c r="T1377" s="228">
        <v>1</v>
      </c>
      <c r="U1377" s="228" t="s">
        <v>610</v>
      </c>
      <c r="V1377" s="241">
        <v>2008</v>
      </c>
      <c r="W1377" s="366"/>
      <c r="X1377" s="366"/>
      <c r="Y1377" s="366"/>
      <c r="Z1377" s="366"/>
      <c r="AA1377" s="389"/>
      <c r="AB1377" s="389"/>
      <c r="AC1377" s="599"/>
      <c r="AD1377" s="389"/>
      <c r="AE1377" s="389"/>
      <c r="AF1377" s="389"/>
      <c r="AG1377" s="244"/>
      <c r="AH1377" s="150"/>
    </row>
    <row r="1378" spans="1:34" ht="25.7" customHeight="1">
      <c r="A1378" s="133"/>
      <c r="B1378" s="903"/>
      <c r="C1378" s="227" t="s">
        <v>5036</v>
      </c>
      <c r="D1378" s="227" t="s">
        <v>23815</v>
      </c>
      <c r="E1378" s="227" t="s">
        <v>5367</v>
      </c>
      <c r="F1378" s="227" t="s">
        <v>5036</v>
      </c>
      <c r="G1378" s="227" t="s">
        <v>23811</v>
      </c>
      <c r="H1378" s="227" t="s">
        <v>5036</v>
      </c>
      <c r="I1378" s="389"/>
      <c r="J1378" s="389"/>
      <c r="K1378" s="228">
        <v>1223</v>
      </c>
      <c r="L1378" s="228">
        <v>451.8</v>
      </c>
      <c r="M1378" s="244">
        <v>451.8</v>
      </c>
      <c r="N1378" s="369"/>
      <c r="O1378" s="369"/>
      <c r="P1378" s="369"/>
      <c r="Q1378" s="228">
        <v>432</v>
      </c>
      <c r="R1378" s="228">
        <v>432</v>
      </c>
      <c r="S1378" s="228" t="s">
        <v>5272</v>
      </c>
      <c r="T1378" s="228">
        <v>1</v>
      </c>
      <c r="U1378" s="228" t="s">
        <v>610</v>
      </c>
      <c r="V1378" s="241">
        <v>2009</v>
      </c>
      <c r="W1378" s="366"/>
      <c r="X1378" s="366"/>
      <c r="Y1378" s="366"/>
      <c r="Z1378" s="366"/>
      <c r="AA1378" s="389"/>
      <c r="AB1378" s="389"/>
      <c r="AC1378" s="599"/>
      <c r="AD1378" s="389"/>
      <c r="AE1378" s="389"/>
      <c r="AF1378" s="389"/>
      <c r="AG1378" s="244"/>
      <c r="AH1378" s="150"/>
    </row>
    <row r="1379" spans="1:34" ht="25.7" customHeight="1">
      <c r="A1379" s="133"/>
      <c r="B1379" s="903"/>
      <c r="C1379" s="227" t="s">
        <v>5036</v>
      </c>
      <c r="D1379" s="227" t="s">
        <v>23668</v>
      </c>
      <c r="E1379" s="227" t="s">
        <v>5368</v>
      </c>
      <c r="F1379" s="227" t="s">
        <v>5036</v>
      </c>
      <c r="G1379" s="227" t="s">
        <v>23811</v>
      </c>
      <c r="H1379" s="227" t="s">
        <v>5036</v>
      </c>
      <c r="I1379" s="389"/>
      <c r="J1379" s="389"/>
      <c r="K1379" s="228">
        <v>4575</v>
      </c>
      <c r="L1379" s="228">
        <v>431.51</v>
      </c>
      <c r="M1379" s="244">
        <v>431.51</v>
      </c>
      <c r="N1379" s="369"/>
      <c r="O1379" s="369"/>
      <c r="P1379" s="369"/>
      <c r="Q1379" s="228">
        <v>431.51</v>
      </c>
      <c r="R1379" s="228">
        <v>431.51</v>
      </c>
      <c r="S1379" s="228" t="s">
        <v>5369</v>
      </c>
      <c r="T1379" s="228">
        <v>1</v>
      </c>
      <c r="U1379" s="228" t="s">
        <v>610</v>
      </c>
      <c r="V1379" s="241">
        <v>2006</v>
      </c>
      <c r="W1379" s="366"/>
      <c r="X1379" s="366"/>
      <c r="Y1379" s="366"/>
      <c r="Z1379" s="366"/>
      <c r="AA1379" s="389"/>
      <c r="AB1379" s="389"/>
      <c r="AC1379" s="599"/>
      <c r="AD1379" s="389"/>
      <c r="AE1379" s="389"/>
      <c r="AF1379" s="389"/>
      <c r="AG1379" s="244"/>
      <c r="AH1379" s="150"/>
    </row>
    <row r="1380" spans="1:34" ht="25.7" customHeight="1">
      <c r="A1380" s="133"/>
      <c r="B1380" s="903"/>
      <c r="C1380" s="227" t="s">
        <v>5036</v>
      </c>
      <c r="D1380" s="227" t="s">
        <v>23816</v>
      </c>
      <c r="E1380" s="227" t="s">
        <v>5370</v>
      </c>
      <c r="F1380" s="227" t="s">
        <v>5036</v>
      </c>
      <c r="G1380" s="227" t="s">
        <v>23811</v>
      </c>
      <c r="H1380" s="227" t="s">
        <v>5036</v>
      </c>
      <c r="I1380" s="389"/>
      <c r="J1380" s="389"/>
      <c r="K1380" s="228">
        <v>1143</v>
      </c>
      <c r="L1380" s="228">
        <v>457.25</v>
      </c>
      <c r="M1380" s="244">
        <v>457.25</v>
      </c>
      <c r="N1380" s="369"/>
      <c r="O1380" s="369"/>
      <c r="P1380" s="369"/>
      <c r="Q1380" s="228">
        <v>379</v>
      </c>
      <c r="R1380" s="228">
        <v>379</v>
      </c>
      <c r="S1380" s="228" t="s">
        <v>5371</v>
      </c>
      <c r="T1380" s="228">
        <v>1</v>
      </c>
      <c r="U1380" s="228" t="s">
        <v>610</v>
      </c>
      <c r="V1380" s="241">
        <v>2008</v>
      </c>
      <c r="W1380" s="366"/>
      <c r="X1380" s="366"/>
      <c r="Y1380" s="366"/>
      <c r="Z1380" s="366"/>
      <c r="AA1380" s="389"/>
      <c r="AB1380" s="389"/>
      <c r="AC1380" s="599"/>
      <c r="AD1380" s="389"/>
      <c r="AE1380" s="389"/>
      <c r="AF1380" s="389"/>
      <c r="AG1380" s="244"/>
      <c r="AH1380" s="150"/>
    </row>
    <row r="1381" spans="1:34" ht="25.7" customHeight="1">
      <c r="A1381" s="133"/>
      <c r="B1381" s="903"/>
      <c r="C1381" s="227" t="s">
        <v>5036</v>
      </c>
      <c r="D1381" s="227" t="s">
        <v>23817</v>
      </c>
      <c r="E1381" s="227" t="s">
        <v>5372</v>
      </c>
      <c r="F1381" s="227" t="s">
        <v>5036</v>
      </c>
      <c r="G1381" s="227" t="s">
        <v>23811</v>
      </c>
      <c r="H1381" s="227" t="s">
        <v>5036</v>
      </c>
      <c r="I1381" s="389"/>
      <c r="J1381" s="389"/>
      <c r="K1381" s="228">
        <v>8038</v>
      </c>
      <c r="L1381" s="228">
        <v>460.48</v>
      </c>
      <c r="M1381" s="244">
        <v>460.46</v>
      </c>
      <c r="N1381" s="369"/>
      <c r="O1381" s="369"/>
      <c r="P1381" s="369"/>
      <c r="Q1381" s="228">
        <v>402.5</v>
      </c>
      <c r="R1381" s="228">
        <v>402.5</v>
      </c>
      <c r="S1381" s="228" t="s">
        <v>5373</v>
      </c>
      <c r="T1381" s="228">
        <v>1</v>
      </c>
      <c r="U1381" s="228" t="s">
        <v>610</v>
      </c>
      <c r="V1381" s="241">
        <v>2009</v>
      </c>
      <c r="W1381" s="366"/>
      <c r="X1381" s="366"/>
      <c r="Y1381" s="366"/>
      <c r="Z1381" s="366"/>
      <c r="AA1381" s="389"/>
      <c r="AB1381" s="389"/>
      <c r="AC1381" s="599"/>
      <c r="AD1381" s="389"/>
      <c r="AE1381" s="389"/>
      <c r="AF1381" s="389"/>
      <c r="AG1381" s="244"/>
      <c r="AH1381" s="150"/>
    </row>
    <row r="1382" spans="1:34" ht="25.7" customHeight="1">
      <c r="A1382" s="133"/>
      <c r="B1382" s="903"/>
      <c r="C1382" s="227" t="s">
        <v>5036</v>
      </c>
      <c r="D1382" s="227" t="s">
        <v>23818</v>
      </c>
      <c r="E1382" s="227" t="s">
        <v>5374</v>
      </c>
      <c r="F1382" s="227" t="s">
        <v>5036</v>
      </c>
      <c r="G1382" s="227" t="s">
        <v>23811</v>
      </c>
      <c r="H1382" s="227" t="s">
        <v>5036</v>
      </c>
      <c r="I1382" s="389"/>
      <c r="J1382" s="389"/>
      <c r="K1382" s="228">
        <v>1183</v>
      </c>
      <c r="L1382" s="228">
        <v>472.48</v>
      </c>
      <c r="M1382" s="244">
        <v>448.48</v>
      </c>
      <c r="N1382" s="369"/>
      <c r="O1382" s="369"/>
      <c r="P1382" s="369"/>
      <c r="Q1382" s="228">
        <v>432</v>
      </c>
      <c r="R1382" s="228">
        <v>432</v>
      </c>
      <c r="S1382" s="228" t="s">
        <v>5272</v>
      </c>
      <c r="T1382" s="228">
        <v>1</v>
      </c>
      <c r="U1382" s="228" t="s">
        <v>610</v>
      </c>
      <c r="V1382" s="241">
        <v>2010</v>
      </c>
      <c r="W1382" s="366"/>
      <c r="X1382" s="366"/>
      <c r="Y1382" s="366"/>
      <c r="Z1382" s="366"/>
      <c r="AA1382" s="389"/>
      <c r="AB1382" s="389"/>
      <c r="AC1382" s="599"/>
      <c r="AD1382" s="389"/>
      <c r="AE1382" s="389"/>
      <c r="AF1382" s="389"/>
      <c r="AG1382" s="244"/>
      <c r="AH1382" s="150"/>
    </row>
    <row r="1383" spans="1:34" ht="25.7" customHeight="1">
      <c r="A1383" s="133"/>
      <c r="B1383" s="903"/>
      <c r="C1383" s="227" t="s">
        <v>5036</v>
      </c>
      <c r="D1383" s="227" t="s">
        <v>23819</v>
      </c>
      <c r="E1383" s="227" t="s">
        <v>5375</v>
      </c>
      <c r="F1383" s="227" t="s">
        <v>5036</v>
      </c>
      <c r="G1383" s="227" t="s">
        <v>23811</v>
      </c>
      <c r="H1383" s="227" t="s">
        <v>5036</v>
      </c>
      <c r="I1383" s="389"/>
      <c r="J1383" s="389"/>
      <c r="K1383" s="228">
        <v>981</v>
      </c>
      <c r="L1383" s="228">
        <v>391</v>
      </c>
      <c r="M1383" s="244">
        <v>391</v>
      </c>
      <c r="N1383" s="369"/>
      <c r="O1383" s="369"/>
      <c r="P1383" s="369"/>
      <c r="Q1383" s="228">
        <v>391</v>
      </c>
      <c r="R1383" s="228">
        <v>391</v>
      </c>
      <c r="S1383" s="228" t="s">
        <v>5214</v>
      </c>
      <c r="T1383" s="228">
        <v>1</v>
      </c>
      <c r="U1383" s="228" t="s">
        <v>610</v>
      </c>
      <c r="V1383" s="241">
        <v>2002</v>
      </c>
      <c r="W1383" s="366"/>
      <c r="X1383" s="366"/>
      <c r="Y1383" s="366"/>
      <c r="Z1383" s="366"/>
      <c r="AA1383" s="389"/>
      <c r="AB1383" s="389"/>
      <c r="AC1383" s="599"/>
      <c r="AD1383" s="389"/>
      <c r="AE1383" s="389"/>
      <c r="AF1383" s="389"/>
      <c r="AG1383" s="244"/>
      <c r="AH1383" s="150"/>
    </row>
    <row r="1384" spans="1:34" ht="25.7" customHeight="1">
      <c r="A1384" s="133"/>
      <c r="B1384" s="903"/>
      <c r="C1384" s="227" t="s">
        <v>5036</v>
      </c>
      <c r="D1384" s="227" t="s">
        <v>23820</v>
      </c>
      <c r="E1384" s="227" t="s">
        <v>5376</v>
      </c>
      <c r="F1384" s="227" t="s">
        <v>5036</v>
      </c>
      <c r="G1384" s="227" t="s">
        <v>23811</v>
      </c>
      <c r="H1384" s="227" t="s">
        <v>5036</v>
      </c>
      <c r="I1384" s="389"/>
      <c r="J1384" s="389"/>
      <c r="K1384" s="228">
        <v>1184</v>
      </c>
      <c r="L1384" s="228">
        <v>457.4</v>
      </c>
      <c r="M1384" s="244">
        <v>457.4</v>
      </c>
      <c r="N1384" s="369"/>
      <c r="O1384" s="369"/>
      <c r="P1384" s="369"/>
      <c r="Q1384" s="228">
        <v>432</v>
      </c>
      <c r="R1384" s="228">
        <v>432</v>
      </c>
      <c r="S1384" s="228" t="s">
        <v>5272</v>
      </c>
      <c r="T1384" s="228">
        <v>1</v>
      </c>
      <c r="U1384" s="228" t="s">
        <v>610</v>
      </c>
      <c r="V1384" s="241">
        <v>2010</v>
      </c>
      <c r="W1384" s="366"/>
      <c r="X1384" s="366"/>
      <c r="Y1384" s="366"/>
      <c r="Z1384" s="366"/>
      <c r="AA1384" s="389"/>
      <c r="AB1384" s="389"/>
      <c r="AC1384" s="599"/>
      <c r="AD1384" s="389"/>
      <c r="AE1384" s="389"/>
      <c r="AF1384" s="389"/>
      <c r="AG1384" s="244"/>
      <c r="AH1384" s="150"/>
    </row>
    <row r="1385" spans="1:34" ht="25.7" customHeight="1">
      <c r="A1385" s="133"/>
      <c r="B1385" s="903"/>
      <c r="C1385" s="227" t="s">
        <v>5036</v>
      </c>
      <c r="D1385" s="227" t="s">
        <v>23821</v>
      </c>
      <c r="E1385" s="227" t="s">
        <v>11431</v>
      </c>
      <c r="F1385" s="227" t="s">
        <v>5036</v>
      </c>
      <c r="G1385" s="227" t="s">
        <v>23811</v>
      </c>
      <c r="H1385" s="227" t="s">
        <v>5036</v>
      </c>
      <c r="I1385" s="389"/>
      <c r="J1385" s="389"/>
      <c r="K1385" s="228">
        <v>1175</v>
      </c>
      <c r="L1385" s="228">
        <v>463.85</v>
      </c>
      <c r="M1385" s="244">
        <v>463.85</v>
      </c>
      <c r="N1385" s="369"/>
      <c r="O1385" s="369"/>
      <c r="P1385" s="369"/>
      <c r="Q1385" s="228">
        <v>300</v>
      </c>
      <c r="R1385" s="228">
        <v>300</v>
      </c>
      <c r="S1385" s="228" t="s">
        <v>1524</v>
      </c>
      <c r="T1385" s="228">
        <v>1</v>
      </c>
      <c r="U1385" s="228" t="s">
        <v>610</v>
      </c>
      <c r="V1385" s="241">
        <v>2001</v>
      </c>
      <c r="W1385" s="366"/>
      <c r="X1385" s="366"/>
      <c r="Y1385" s="366"/>
      <c r="Z1385" s="366"/>
      <c r="AA1385" s="389"/>
      <c r="AB1385" s="389"/>
      <c r="AC1385" s="599"/>
      <c r="AD1385" s="389"/>
      <c r="AE1385" s="389"/>
      <c r="AF1385" s="389"/>
      <c r="AG1385" s="244"/>
      <c r="AH1385" s="150"/>
    </row>
    <row r="1386" spans="1:34" ht="25.7" customHeight="1">
      <c r="A1386" s="133"/>
      <c r="B1386" s="903"/>
      <c r="C1386" s="227" t="s">
        <v>5036</v>
      </c>
      <c r="D1386" s="227" t="s">
        <v>23821</v>
      </c>
      <c r="E1386" s="227" t="s">
        <v>12099</v>
      </c>
      <c r="F1386" s="227" t="s">
        <v>5036</v>
      </c>
      <c r="G1386" s="227" t="s">
        <v>23811</v>
      </c>
      <c r="H1386" s="227" t="s">
        <v>5036</v>
      </c>
      <c r="I1386" s="389"/>
      <c r="J1386" s="389"/>
      <c r="K1386" s="228">
        <v>710.6</v>
      </c>
      <c r="L1386" s="228">
        <v>424.85</v>
      </c>
      <c r="M1386" s="244">
        <v>424.85</v>
      </c>
      <c r="N1386" s="369"/>
      <c r="O1386" s="369"/>
      <c r="P1386" s="369"/>
      <c r="Q1386" s="228"/>
      <c r="R1386" s="228"/>
      <c r="S1386" s="228"/>
      <c r="T1386" s="228">
        <v>1</v>
      </c>
      <c r="U1386" s="228" t="s">
        <v>610</v>
      </c>
      <c r="V1386" s="241">
        <v>2013</v>
      </c>
      <c r="W1386" s="366"/>
      <c r="X1386" s="366"/>
      <c r="Y1386" s="366"/>
      <c r="Z1386" s="366"/>
      <c r="AA1386" s="389"/>
      <c r="AB1386" s="389"/>
      <c r="AC1386" s="599"/>
      <c r="AD1386" s="389"/>
      <c r="AE1386" s="389"/>
      <c r="AF1386" s="389"/>
      <c r="AG1386" s="244"/>
      <c r="AH1386" s="150"/>
    </row>
    <row r="1387" spans="1:34" ht="25.7" customHeight="1">
      <c r="A1387" s="133"/>
      <c r="B1387" s="903"/>
      <c r="C1387" s="227" t="s">
        <v>5036</v>
      </c>
      <c r="D1387" s="227" t="s">
        <v>23810</v>
      </c>
      <c r="E1387" s="227" t="s">
        <v>5377</v>
      </c>
      <c r="F1387" s="227" t="s">
        <v>5036</v>
      </c>
      <c r="G1387" s="227" t="s">
        <v>23811</v>
      </c>
      <c r="H1387" s="227" t="s">
        <v>5036</v>
      </c>
      <c r="I1387" s="389"/>
      <c r="J1387" s="389"/>
      <c r="K1387" s="228">
        <v>6705</v>
      </c>
      <c r="L1387" s="228">
        <v>1795</v>
      </c>
      <c r="M1387" s="244">
        <v>1795</v>
      </c>
      <c r="N1387" s="369"/>
      <c r="O1387" s="369"/>
      <c r="P1387" s="369"/>
      <c r="Q1387" s="228">
        <v>1795</v>
      </c>
      <c r="R1387" s="228">
        <v>1795</v>
      </c>
      <c r="S1387" s="228" t="s">
        <v>5378</v>
      </c>
      <c r="T1387" s="228">
        <v>3</v>
      </c>
      <c r="U1387" s="228" t="s">
        <v>610</v>
      </c>
      <c r="V1387" s="241">
        <v>2013</v>
      </c>
      <c r="W1387" s="366"/>
      <c r="X1387" s="366"/>
      <c r="Y1387" s="366"/>
      <c r="Z1387" s="366"/>
      <c r="AA1387" s="389"/>
      <c r="AB1387" s="389"/>
      <c r="AC1387" s="599"/>
      <c r="AD1387" s="389"/>
      <c r="AE1387" s="389"/>
      <c r="AF1387" s="389"/>
      <c r="AG1387" s="244"/>
      <c r="AH1387" s="150"/>
    </row>
    <row r="1388" spans="1:34" ht="25.7" customHeight="1">
      <c r="A1388" s="133"/>
      <c r="B1388" s="903"/>
      <c r="C1388" s="227" t="s">
        <v>5036</v>
      </c>
      <c r="D1388" s="227" t="s">
        <v>23822</v>
      </c>
      <c r="E1388" s="227" t="s">
        <v>5379</v>
      </c>
      <c r="F1388" s="227" t="s">
        <v>5036</v>
      </c>
      <c r="G1388" s="227" t="s">
        <v>23811</v>
      </c>
      <c r="H1388" s="227" t="s">
        <v>5036</v>
      </c>
      <c r="I1388" s="389"/>
      <c r="J1388" s="389"/>
      <c r="K1388" s="228">
        <v>2820</v>
      </c>
      <c r="L1388" s="228">
        <v>468</v>
      </c>
      <c r="M1388" s="244">
        <v>468</v>
      </c>
      <c r="N1388" s="369"/>
      <c r="O1388" s="369"/>
      <c r="P1388" s="369"/>
      <c r="Q1388" s="228">
        <v>468</v>
      </c>
      <c r="R1388" s="228">
        <v>468</v>
      </c>
      <c r="S1388" s="228" t="s">
        <v>5380</v>
      </c>
      <c r="T1388" s="228">
        <v>1</v>
      </c>
      <c r="U1388" s="228" t="s">
        <v>610</v>
      </c>
      <c r="V1388" s="241">
        <v>2014</v>
      </c>
      <c r="W1388" s="366"/>
      <c r="X1388" s="366"/>
      <c r="Y1388" s="366"/>
      <c r="Z1388" s="366"/>
      <c r="AA1388" s="389"/>
      <c r="AB1388" s="389"/>
      <c r="AC1388" s="599"/>
      <c r="AD1388" s="389"/>
      <c r="AE1388" s="389"/>
      <c r="AF1388" s="389"/>
      <c r="AG1388" s="244"/>
      <c r="AH1388" s="150"/>
    </row>
    <row r="1389" spans="1:34" ht="25.7" customHeight="1">
      <c r="A1389" s="133"/>
      <c r="B1389" s="903"/>
      <c r="C1389" s="227" t="s">
        <v>5036</v>
      </c>
      <c r="D1389" s="227" t="s">
        <v>23823</v>
      </c>
      <c r="E1389" s="227" t="s">
        <v>5381</v>
      </c>
      <c r="F1389" s="227" t="s">
        <v>5036</v>
      </c>
      <c r="G1389" s="227" t="s">
        <v>23811</v>
      </c>
      <c r="H1389" s="227" t="s">
        <v>5036</v>
      </c>
      <c r="I1389" s="389"/>
      <c r="J1389" s="389"/>
      <c r="K1389" s="228">
        <v>723</v>
      </c>
      <c r="L1389" s="228">
        <v>523</v>
      </c>
      <c r="M1389" s="244">
        <v>523</v>
      </c>
      <c r="N1389" s="369"/>
      <c r="O1389" s="369"/>
      <c r="P1389" s="369"/>
      <c r="Q1389" s="228">
        <v>523</v>
      </c>
      <c r="R1389" s="228">
        <v>523</v>
      </c>
      <c r="S1389" s="228" t="s">
        <v>5382</v>
      </c>
      <c r="T1389" s="228">
        <v>1</v>
      </c>
      <c r="U1389" s="228" t="s">
        <v>610</v>
      </c>
      <c r="V1389" s="241">
        <v>2001</v>
      </c>
      <c r="W1389" s="366"/>
      <c r="X1389" s="366"/>
      <c r="Y1389" s="366"/>
      <c r="Z1389" s="366"/>
      <c r="AA1389" s="389"/>
      <c r="AB1389" s="389"/>
      <c r="AC1389" s="599"/>
      <c r="AD1389" s="389"/>
      <c r="AE1389" s="389"/>
      <c r="AF1389" s="389"/>
      <c r="AG1389" s="244"/>
      <c r="AH1389" s="150"/>
    </row>
    <row r="1390" spans="1:34" ht="25.7" customHeight="1">
      <c r="A1390" s="133"/>
      <c r="B1390" s="903"/>
      <c r="C1390" s="227" t="s">
        <v>5036</v>
      </c>
      <c r="D1390" s="227" t="s">
        <v>23823</v>
      </c>
      <c r="E1390" s="227" t="s">
        <v>5383</v>
      </c>
      <c r="F1390" s="227" t="s">
        <v>5036</v>
      </c>
      <c r="G1390" s="227" t="s">
        <v>23811</v>
      </c>
      <c r="H1390" s="227" t="s">
        <v>5036</v>
      </c>
      <c r="I1390" s="389"/>
      <c r="J1390" s="389"/>
      <c r="K1390" s="228">
        <v>723</v>
      </c>
      <c r="L1390" s="228">
        <v>414</v>
      </c>
      <c r="M1390" s="244">
        <v>414</v>
      </c>
      <c r="N1390" s="369"/>
      <c r="O1390" s="369"/>
      <c r="P1390" s="369"/>
      <c r="Q1390" s="228">
        <v>414</v>
      </c>
      <c r="R1390" s="228">
        <v>414</v>
      </c>
      <c r="S1390" s="228" t="s">
        <v>5384</v>
      </c>
      <c r="T1390" s="228">
        <v>1</v>
      </c>
      <c r="U1390" s="228" t="s">
        <v>610</v>
      </c>
      <c r="V1390" s="241">
        <v>2007</v>
      </c>
      <c r="W1390" s="366"/>
      <c r="X1390" s="366"/>
      <c r="Y1390" s="366"/>
      <c r="Z1390" s="366"/>
      <c r="AA1390" s="389"/>
      <c r="AB1390" s="389"/>
      <c r="AC1390" s="599"/>
      <c r="AD1390" s="389"/>
      <c r="AE1390" s="389"/>
      <c r="AF1390" s="389"/>
      <c r="AG1390" s="244"/>
      <c r="AH1390" s="150"/>
    </row>
    <row r="1391" spans="1:34" ht="25.7" customHeight="1">
      <c r="A1391" s="133"/>
      <c r="B1391" s="903"/>
      <c r="C1391" s="227" t="s">
        <v>5038</v>
      </c>
      <c r="D1391" s="363" t="s">
        <v>23824</v>
      </c>
      <c r="E1391" s="363" t="s">
        <v>11432</v>
      </c>
      <c r="F1391" s="363" t="s">
        <v>5038</v>
      </c>
      <c r="G1391" s="363" t="s">
        <v>23576</v>
      </c>
      <c r="H1391" s="363" t="s">
        <v>23825</v>
      </c>
      <c r="I1391" s="389"/>
      <c r="J1391" s="389"/>
      <c r="K1391" s="228">
        <v>2682</v>
      </c>
      <c r="L1391" s="228">
        <v>491</v>
      </c>
      <c r="M1391" s="244">
        <v>487</v>
      </c>
      <c r="N1391" s="369"/>
      <c r="O1391" s="369"/>
      <c r="P1391" s="369"/>
      <c r="Q1391" s="228">
        <v>748</v>
      </c>
      <c r="R1391" s="228">
        <v>748</v>
      </c>
      <c r="S1391" s="228" t="s">
        <v>1387</v>
      </c>
      <c r="T1391" s="228">
        <v>2</v>
      </c>
      <c r="U1391" s="228" t="s">
        <v>610</v>
      </c>
      <c r="V1391" s="241">
        <v>2019</v>
      </c>
      <c r="W1391" s="366"/>
      <c r="X1391" s="366"/>
      <c r="Y1391" s="366"/>
      <c r="Z1391" s="366"/>
      <c r="AA1391" s="389"/>
      <c r="AB1391" s="389"/>
      <c r="AC1391" s="599"/>
      <c r="AD1391" s="389"/>
      <c r="AE1391" s="389"/>
      <c r="AF1391" s="389"/>
      <c r="AG1391" s="244"/>
      <c r="AH1391" s="150"/>
    </row>
    <row r="1392" spans="1:34" ht="25.7" customHeight="1">
      <c r="A1392" s="133"/>
      <c r="B1392" s="903"/>
      <c r="C1392" s="227" t="s">
        <v>5038</v>
      </c>
      <c r="D1392" s="363" t="s">
        <v>23826</v>
      </c>
      <c r="E1392" s="363" t="s">
        <v>5385</v>
      </c>
      <c r="F1392" s="363" t="s">
        <v>5038</v>
      </c>
      <c r="G1392" s="363" t="s">
        <v>23576</v>
      </c>
      <c r="H1392" s="363" t="s">
        <v>23827</v>
      </c>
      <c r="I1392" s="389"/>
      <c r="J1392" s="389"/>
      <c r="K1392" s="228">
        <v>2179</v>
      </c>
      <c r="L1392" s="228">
        <v>513.87</v>
      </c>
      <c r="M1392" s="244">
        <v>513.87</v>
      </c>
      <c r="N1392" s="369"/>
      <c r="O1392" s="369"/>
      <c r="P1392" s="369"/>
      <c r="Q1392" s="228">
        <v>374</v>
      </c>
      <c r="R1392" s="228">
        <v>374</v>
      </c>
      <c r="S1392" s="228" t="s">
        <v>1387</v>
      </c>
      <c r="T1392" s="228">
        <v>1</v>
      </c>
      <c r="U1392" s="228" t="s">
        <v>610</v>
      </c>
      <c r="V1392" s="241">
        <v>2002</v>
      </c>
      <c r="W1392" s="366"/>
      <c r="X1392" s="366"/>
      <c r="Y1392" s="366"/>
      <c r="Z1392" s="366"/>
      <c r="AA1392" s="389"/>
      <c r="AB1392" s="389"/>
      <c r="AC1392" s="599"/>
      <c r="AD1392" s="389"/>
      <c r="AE1392" s="389"/>
      <c r="AF1392" s="389"/>
      <c r="AG1392" s="244"/>
      <c r="AH1392" s="150"/>
    </row>
    <row r="1393" spans="1:34" ht="25.7" customHeight="1">
      <c r="A1393" s="133"/>
      <c r="B1393" s="903"/>
      <c r="C1393" s="227" t="s">
        <v>5038</v>
      </c>
      <c r="D1393" s="363" t="s">
        <v>23574</v>
      </c>
      <c r="E1393" s="363" t="s">
        <v>5386</v>
      </c>
      <c r="F1393" s="363" t="s">
        <v>5038</v>
      </c>
      <c r="G1393" s="363" t="s">
        <v>23576</v>
      </c>
      <c r="H1393" s="363" t="s">
        <v>23828</v>
      </c>
      <c r="I1393" s="389"/>
      <c r="J1393" s="389"/>
      <c r="K1393" s="228">
        <v>258120</v>
      </c>
      <c r="L1393" s="228">
        <v>468.8</v>
      </c>
      <c r="M1393" s="244">
        <v>426.8</v>
      </c>
      <c r="N1393" s="369"/>
      <c r="O1393" s="369"/>
      <c r="P1393" s="369"/>
      <c r="Q1393" s="228">
        <v>374</v>
      </c>
      <c r="R1393" s="228">
        <v>374</v>
      </c>
      <c r="S1393" s="228" t="s">
        <v>1387</v>
      </c>
      <c r="T1393" s="228">
        <v>1</v>
      </c>
      <c r="U1393" s="228" t="s">
        <v>610</v>
      </c>
      <c r="V1393" s="241">
        <v>2001</v>
      </c>
      <c r="W1393" s="366"/>
      <c r="X1393" s="366"/>
      <c r="Y1393" s="366"/>
      <c r="Z1393" s="366"/>
      <c r="AA1393" s="389"/>
      <c r="AB1393" s="389"/>
      <c r="AC1393" s="599"/>
      <c r="AD1393" s="389"/>
      <c r="AE1393" s="389"/>
      <c r="AF1393" s="389"/>
      <c r="AG1393" s="244"/>
      <c r="AH1393" s="150"/>
    </row>
    <row r="1394" spans="1:34" ht="25.7" customHeight="1">
      <c r="A1394" s="133"/>
      <c r="B1394" s="903"/>
      <c r="C1394" s="227" t="s">
        <v>5038</v>
      </c>
      <c r="D1394" s="363" t="s">
        <v>23829</v>
      </c>
      <c r="E1394" s="363" t="s">
        <v>5387</v>
      </c>
      <c r="F1394" s="363" t="s">
        <v>5038</v>
      </c>
      <c r="G1394" s="363" t="s">
        <v>23576</v>
      </c>
      <c r="H1394" s="363" t="s">
        <v>23830</v>
      </c>
      <c r="I1394" s="389"/>
      <c r="J1394" s="389"/>
      <c r="K1394" s="228">
        <v>6942</v>
      </c>
      <c r="L1394" s="228">
        <v>474</v>
      </c>
      <c r="M1394" s="244">
        <v>474</v>
      </c>
      <c r="N1394" s="369"/>
      <c r="O1394" s="369"/>
      <c r="P1394" s="369"/>
      <c r="Q1394" s="228">
        <v>374</v>
      </c>
      <c r="R1394" s="228">
        <v>374</v>
      </c>
      <c r="S1394" s="228" t="s">
        <v>1387</v>
      </c>
      <c r="T1394" s="228">
        <v>1</v>
      </c>
      <c r="U1394" s="228" t="s">
        <v>610</v>
      </c>
      <c r="V1394" s="241">
        <v>2002</v>
      </c>
      <c r="W1394" s="366"/>
      <c r="X1394" s="366"/>
      <c r="Y1394" s="366"/>
      <c r="Z1394" s="366"/>
      <c r="AA1394" s="389"/>
      <c r="AB1394" s="389"/>
      <c r="AC1394" s="599"/>
      <c r="AD1394" s="389"/>
      <c r="AE1394" s="389"/>
      <c r="AF1394" s="389"/>
      <c r="AG1394" s="244"/>
      <c r="AH1394" s="150"/>
    </row>
    <row r="1395" spans="1:34" ht="25.7" customHeight="1">
      <c r="A1395" s="133"/>
      <c r="B1395" s="903"/>
      <c r="C1395" s="227" t="s">
        <v>5038</v>
      </c>
      <c r="D1395" s="363" t="s">
        <v>23831</v>
      </c>
      <c r="E1395" s="363" t="s">
        <v>5388</v>
      </c>
      <c r="F1395" s="363" t="s">
        <v>5038</v>
      </c>
      <c r="G1395" s="363" t="s">
        <v>23576</v>
      </c>
      <c r="H1395" s="363" t="s">
        <v>23832</v>
      </c>
      <c r="I1395" s="389"/>
      <c r="J1395" s="389"/>
      <c r="K1395" s="228">
        <v>1030</v>
      </c>
      <c r="L1395" s="228">
        <v>492.28</v>
      </c>
      <c r="M1395" s="244">
        <v>492.28</v>
      </c>
      <c r="N1395" s="369"/>
      <c r="O1395" s="369"/>
      <c r="P1395" s="369"/>
      <c r="Q1395" s="228">
        <v>374</v>
      </c>
      <c r="R1395" s="228">
        <v>374</v>
      </c>
      <c r="S1395" s="228" t="s">
        <v>1387</v>
      </c>
      <c r="T1395" s="228">
        <v>1</v>
      </c>
      <c r="U1395" s="228" t="s">
        <v>610</v>
      </c>
      <c r="V1395" s="241">
        <v>2002</v>
      </c>
      <c r="W1395" s="366"/>
      <c r="X1395" s="366"/>
      <c r="Y1395" s="366"/>
      <c r="Z1395" s="366"/>
      <c r="AA1395" s="389"/>
      <c r="AB1395" s="389"/>
      <c r="AC1395" s="599"/>
      <c r="AD1395" s="389"/>
      <c r="AE1395" s="389"/>
      <c r="AF1395" s="389"/>
      <c r="AG1395" s="244"/>
      <c r="AH1395" s="150"/>
    </row>
    <row r="1396" spans="1:34" ht="25.7" customHeight="1">
      <c r="A1396" s="133"/>
      <c r="B1396" s="903"/>
      <c r="C1396" s="227" t="s">
        <v>5038</v>
      </c>
      <c r="D1396" s="363" t="s">
        <v>23833</v>
      </c>
      <c r="E1396" s="363" t="s">
        <v>5389</v>
      </c>
      <c r="F1396" s="363" t="s">
        <v>5038</v>
      </c>
      <c r="G1396" s="363" t="s">
        <v>23576</v>
      </c>
      <c r="H1396" s="363" t="s">
        <v>23834</v>
      </c>
      <c r="I1396" s="389"/>
      <c r="J1396" s="389"/>
      <c r="K1396" s="228">
        <v>1609</v>
      </c>
      <c r="L1396" s="228">
        <v>522</v>
      </c>
      <c r="M1396" s="244">
        <v>522</v>
      </c>
      <c r="N1396" s="369"/>
      <c r="O1396" s="369"/>
      <c r="P1396" s="369"/>
      <c r="Q1396" s="228">
        <v>374</v>
      </c>
      <c r="R1396" s="228">
        <v>374</v>
      </c>
      <c r="S1396" s="228" t="s">
        <v>1387</v>
      </c>
      <c r="T1396" s="228">
        <v>1</v>
      </c>
      <c r="U1396" s="228" t="s">
        <v>610</v>
      </c>
      <c r="V1396" s="241">
        <v>2003</v>
      </c>
      <c r="W1396" s="366"/>
      <c r="X1396" s="366"/>
      <c r="Y1396" s="366"/>
      <c r="Z1396" s="366"/>
      <c r="AA1396" s="389"/>
      <c r="AB1396" s="389"/>
      <c r="AC1396" s="599"/>
      <c r="AD1396" s="389"/>
      <c r="AE1396" s="389"/>
      <c r="AF1396" s="389"/>
      <c r="AG1396" s="244"/>
      <c r="AH1396" s="150"/>
    </row>
    <row r="1397" spans="1:34" ht="25.7" customHeight="1">
      <c r="A1397" s="133"/>
      <c r="B1397" s="903"/>
      <c r="C1397" s="227" t="s">
        <v>5038</v>
      </c>
      <c r="D1397" s="363" t="s">
        <v>23835</v>
      </c>
      <c r="E1397" s="363" t="s">
        <v>5390</v>
      </c>
      <c r="F1397" s="363" t="s">
        <v>5038</v>
      </c>
      <c r="G1397" s="363" t="s">
        <v>23576</v>
      </c>
      <c r="H1397" s="363" t="s">
        <v>23836</v>
      </c>
      <c r="I1397" s="389"/>
      <c r="J1397" s="389"/>
      <c r="K1397" s="228">
        <v>1870</v>
      </c>
      <c r="L1397" s="228">
        <v>507.05</v>
      </c>
      <c r="M1397" s="244">
        <v>498.3</v>
      </c>
      <c r="N1397" s="369"/>
      <c r="O1397" s="369"/>
      <c r="P1397" s="369"/>
      <c r="Q1397" s="228">
        <v>374</v>
      </c>
      <c r="R1397" s="228">
        <v>374</v>
      </c>
      <c r="S1397" s="228" t="s">
        <v>1387</v>
      </c>
      <c r="T1397" s="228">
        <v>1</v>
      </c>
      <c r="U1397" s="228" t="s">
        <v>610</v>
      </c>
      <c r="V1397" s="241">
        <v>2010</v>
      </c>
      <c r="W1397" s="366"/>
      <c r="X1397" s="366"/>
      <c r="Y1397" s="366"/>
      <c r="Z1397" s="366"/>
      <c r="AA1397" s="389"/>
      <c r="AB1397" s="389"/>
      <c r="AC1397" s="599"/>
      <c r="AD1397" s="389"/>
      <c r="AE1397" s="389"/>
      <c r="AF1397" s="389"/>
      <c r="AG1397" s="244"/>
      <c r="AH1397" s="150"/>
    </row>
    <row r="1398" spans="1:34" ht="25.7" customHeight="1">
      <c r="A1398" s="133"/>
      <c r="B1398" s="903"/>
      <c r="C1398" s="227" t="s">
        <v>5038</v>
      </c>
      <c r="D1398" s="363" t="s">
        <v>23837</v>
      </c>
      <c r="E1398" s="363" t="s">
        <v>5391</v>
      </c>
      <c r="F1398" s="363" t="s">
        <v>5038</v>
      </c>
      <c r="G1398" s="363" t="s">
        <v>23576</v>
      </c>
      <c r="H1398" s="363" t="s">
        <v>23838</v>
      </c>
      <c r="I1398" s="389"/>
      <c r="J1398" s="389"/>
      <c r="K1398" s="228">
        <v>952</v>
      </c>
      <c r="L1398" s="228">
        <v>499.64</v>
      </c>
      <c r="M1398" s="244">
        <v>499.64</v>
      </c>
      <c r="N1398" s="369"/>
      <c r="O1398" s="369"/>
      <c r="P1398" s="369"/>
      <c r="Q1398" s="228">
        <v>374</v>
      </c>
      <c r="R1398" s="228">
        <v>374</v>
      </c>
      <c r="S1398" s="228" t="s">
        <v>1387</v>
      </c>
      <c r="T1398" s="228">
        <v>1</v>
      </c>
      <c r="U1398" s="228" t="s">
        <v>610</v>
      </c>
      <c r="V1398" s="241">
        <v>2006</v>
      </c>
      <c r="W1398" s="366"/>
      <c r="X1398" s="366"/>
      <c r="Y1398" s="366"/>
      <c r="Z1398" s="366"/>
      <c r="AA1398" s="389"/>
      <c r="AB1398" s="389"/>
      <c r="AC1398" s="599"/>
      <c r="AD1398" s="389"/>
      <c r="AE1398" s="389"/>
      <c r="AF1398" s="389"/>
      <c r="AG1398" s="244"/>
      <c r="AH1398" s="150"/>
    </row>
    <row r="1399" spans="1:34" ht="25.7" customHeight="1">
      <c r="A1399" s="133"/>
      <c r="B1399" s="903"/>
      <c r="C1399" s="227" t="s">
        <v>5038</v>
      </c>
      <c r="D1399" s="363" t="s">
        <v>23839</v>
      </c>
      <c r="E1399" s="363" t="s">
        <v>5392</v>
      </c>
      <c r="F1399" s="363" t="s">
        <v>5038</v>
      </c>
      <c r="G1399" s="363" t="s">
        <v>23576</v>
      </c>
      <c r="H1399" s="363" t="s">
        <v>23840</v>
      </c>
      <c r="I1399" s="389"/>
      <c r="J1399" s="389"/>
      <c r="K1399" s="228">
        <v>1798</v>
      </c>
      <c r="L1399" s="228">
        <v>496.58</v>
      </c>
      <c r="M1399" s="244">
        <v>496.58</v>
      </c>
      <c r="N1399" s="369"/>
      <c r="O1399" s="369"/>
      <c r="P1399" s="369"/>
      <c r="Q1399" s="228">
        <v>374</v>
      </c>
      <c r="R1399" s="228">
        <v>374</v>
      </c>
      <c r="S1399" s="228" t="s">
        <v>1387</v>
      </c>
      <c r="T1399" s="228">
        <v>1</v>
      </c>
      <c r="U1399" s="228" t="s">
        <v>610</v>
      </c>
      <c r="V1399" s="241">
        <v>2005</v>
      </c>
      <c r="W1399" s="366"/>
      <c r="X1399" s="366"/>
      <c r="Y1399" s="366"/>
      <c r="Z1399" s="366"/>
      <c r="AA1399" s="389"/>
      <c r="AB1399" s="389"/>
      <c r="AC1399" s="599"/>
      <c r="AD1399" s="389"/>
      <c r="AE1399" s="389"/>
      <c r="AF1399" s="389"/>
      <c r="AG1399" s="244"/>
      <c r="AH1399" s="150"/>
    </row>
    <row r="1400" spans="1:34" ht="25.7" customHeight="1">
      <c r="A1400" s="133"/>
      <c r="B1400" s="903"/>
      <c r="C1400" s="227" t="s">
        <v>5038</v>
      </c>
      <c r="D1400" s="363" t="s">
        <v>23841</v>
      </c>
      <c r="E1400" s="363" t="s">
        <v>5393</v>
      </c>
      <c r="F1400" s="363" t="s">
        <v>5038</v>
      </c>
      <c r="G1400" s="363" t="s">
        <v>23576</v>
      </c>
      <c r="H1400" s="363" t="s">
        <v>23842</v>
      </c>
      <c r="I1400" s="389"/>
      <c r="J1400" s="389"/>
      <c r="K1400" s="228">
        <v>2126</v>
      </c>
      <c r="L1400" s="228">
        <v>499</v>
      </c>
      <c r="M1400" s="244">
        <v>499</v>
      </c>
      <c r="N1400" s="369"/>
      <c r="O1400" s="369"/>
      <c r="P1400" s="369"/>
      <c r="Q1400" s="228">
        <v>374</v>
      </c>
      <c r="R1400" s="228">
        <v>374</v>
      </c>
      <c r="S1400" s="228" t="s">
        <v>1387</v>
      </c>
      <c r="T1400" s="228">
        <v>1</v>
      </c>
      <c r="U1400" s="228" t="s">
        <v>610</v>
      </c>
      <c r="V1400" s="241">
        <v>2006</v>
      </c>
      <c r="W1400" s="366"/>
      <c r="X1400" s="366"/>
      <c r="Y1400" s="366"/>
      <c r="Z1400" s="366"/>
      <c r="AA1400" s="389"/>
      <c r="AB1400" s="389"/>
      <c r="AC1400" s="599"/>
      <c r="AD1400" s="389"/>
      <c r="AE1400" s="389"/>
      <c r="AF1400" s="389"/>
      <c r="AG1400" s="244"/>
      <c r="AH1400" s="150"/>
    </row>
    <row r="1401" spans="1:34" ht="25.7" customHeight="1">
      <c r="A1401" s="133"/>
      <c r="B1401" s="903"/>
      <c r="C1401" s="227" t="s">
        <v>5038</v>
      </c>
      <c r="D1401" s="363" t="s">
        <v>23843</v>
      </c>
      <c r="E1401" s="363" t="s">
        <v>5394</v>
      </c>
      <c r="F1401" s="363" t="s">
        <v>5038</v>
      </c>
      <c r="G1401" s="363" t="s">
        <v>23576</v>
      </c>
      <c r="H1401" s="363" t="s">
        <v>23844</v>
      </c>
      <c r="I1401" s="389"/>
      <c r="J1401" s="389"/>
      <c r="K1401" s="228">
        <v>1981</v>
      </c>
      <c r="L1401" s="228">
        <v>456</v>
      </c>
      <c r="M1401" s="244">
        <v>456</v>
      </c>
      <c r="N1401" s="369"/>
      <c r="O1401" s="369"/>
      <c r="P1401" s="369"/>
      <c r="Q1401" s="228">
        <v>374</v>
      </c>
      <c r="R1401" s="228">
        <v>374</v>
      </c>
      <c r="S1401" s="228" t="s">
        <v>1387</v>
      </c>
      <c r="T1401" s="228">
        <v>1</v>
      </c>
      <c r="U1401" s="228" t="s">
        <v>610</v>
      </c>
      <c r="V1401" s="241">
        <v>2016</v>
      </c>
      <c r="W1401" s="366"/>
      <c r="X1401" s="366"/>
      <c r="Y1401" s="366"/>
      <c r="Z1401" s="366"/>
      <c r="AA1401" s="389"/>
      <c r="AB1401" s="389"/>
      <c r="AC1401" s="599"/>
      <c r="AD1401" s="389"/>
      <c r="AE1401" s="389"/>
      <c r="AF1401" s="389"/>
      <c r="AG1401" s="244"/>
      <c r="AH1401" s="150"/>
    </row>
    <row r="1402" spans="1:34" ht="25.7" customHeight="1">
      <c r="A1402" s="133"/>
      <c r="B1402" s="903"/>
      <c r="C1402" s="227" t="s">
        <v>13122</v>
      </c>
      <c r="D1402" s="363" t="s">
        <v>23845</v>
      </c>
      <c r="E1402" s="363" t="s">
        <v>5395</v>
      </c>
      <c r="F1402" s="363" t="s">
        <v>5038</v>
      </c>
      <c r="G1402" s="363" t="s">
        <v>23576</v>
      </c>
      <c r="H1402" s="363" t="s">
        <v>23846</v>
      </c>
      <c r="I1402" s="389"/>
      <c r="J1402" s="389"/>
      <c r="K1402" s="228">
        <v>2559</v>
      </c>
      <c r="L1402" s="228">
        <v>505</v>
      </c>
      <c r="M1402" s="244">
        <v>498</v>
      </c>
      <c r="N1402" s="369"/>
      <c r="O1402" s="369"/>
      <c r="P1402" s="369"/>
      <c r="Q1402" s="228">
        <v>300</v>
      </c>
      <c r="R1402" s="228">
        <v>300</v>
      </c>
      <c r="S1402" s="228" t="s">
        <v>5231</v>
      </c>
      <c r="T1402" s="228">
        <v>1</v>
      </c>
      <c r="U1402" s="228" t="s">
        <v>610</v>
      </c>
      <c r="V1402" s="241">
        <v>2016</v>
      </c>
      <c r="W1402" s="366"/>
      <c r="X1402" s="366"/>
      <c r="Y1402" s="366"/>
      <c r="Z1402" s="366"/>
      <c r="AA1402" s="389"/>
      <c r="AB1402" s="389"/>
      <c r="AC1402" s="599"/>
      <c r="AD1402" s="389"/>
      <c r="AE1402" s="389"/>
      <c r="AF1402" s="389"/>
      <c r="AG1402" s="244"/>
      <c r="AH1402" s="150"/>
    </row>
    <row r="1403" spans="1:34" ht="25.7" customHeight="1">
      <c r="A1403" s="133"/>
      <c r="B1403" s="903"/>
      <c r="C1403" s="227" t="s">
        <v>13122</v>
      </c>
      <c r="D1403" s="363" t="s">
        <v>23847</v>
      </c>
      <c r="E1403" s="363" t="s">
        <v>23848</v>
      </c>
      <c r="F1403" s="363" t="s">
        <v>5038</v>
      </c>
      <c r="G1403" s="363" t="s">
        <v>23576</v>
      </c>
      <c r="H1403" s="363" t="s">
        <v>23830</v>
      </c>
      <c r="I1403" s="389"/>
      <c r="J1403" s="389"/>
      <c r="K1403" s="228">
        <v>1625</v>
      </c>
      <c r="L1403" s="228">
        <v>497</v>
      </c>
      <c r="M1403" s="228">
        <v>497</v>
      </c>
      <c r="N1403" s="369"/>
      <c r="O1403" s="369"/>
      <c r="P1403" s="369"/>
      <c r="Q1403" s="228">
        <v>374</v>
      </c>
      <c r="R1403" s="228">
        <v>374</v>
      </c>
      <c r="S1403" s="228" t="s">
        <v>1387</v>
      </c>
      <c r="T1403" s="228">
        <v>1</v>
      </c>
      <c r="U1403" s="228" t="s">
        <v>610</v>
      </c>
      <c r="V1403" s="241">
        <v>2021</v>
      </c>
      <c r="W1403" s="366"/>
      <c r="X1403" s="366"/>
      <c r="Y1403" s="366"/>
      <c r="Z1403" s="366"/>
      <c r="AA1403" s="389"/>
      <c r="AB1403" s="389"/>
      <c r="AC1403" s="599"/>
      <c r="AD1403" s="389"/>
      <c r="AE1403" s="389"/>
      <c r="AF1403" s="389"/>
      <c r="AG1403" s="244"/>
      <c r="AH1403" s="150"/>
    </row>
    <row r="1404" spans="1:34" ht="25.7" customHeight="1">
      <c r="A1404" s="133"/>
      <c r="B1404" s="903"/>
      <c r="C1404" s="227" t="s">
        <v>13122</v>
      </c>
      <c r="D1404" s="363" t="s">
        <v>23849</v>
      </c>
      <c r="E1404" s="363" t="s">
        <v>23850</v>
      </c>
      <c r="F1404" s="363" t="s">
        <v>5038</v>
      </c>
      <c r="G1404" s="363" t="s">
        <v>23576</v>
      </c>
      <c r="H1404" s="363" t="s">
        <v>23832</v>
      </c>
      <c r="I1404" s="389"/>
      <c r="J1404" s="389"/>
      <c r="K1404" s="228">
        <v>992</v>
      </c>
      <c r="L1404" s="228">
        <v>497</v>
      </c>
      <c r="M1404" s="244">
        <v>497</v>
      </c>
      <c r="N1404" s="369"/>
      <c r="O1404" s="369"/>
      <c r="P1404" s="369"/>
      <c r="Q1404" s="228">
        <v>374</v>
      </c>
      <c r="R1404" s="228">
        <v>374</v>
      </c>
      <c r="S1404" s="228" t="s">
        <v>1387</v>
      </c>
      <c r="T1404" s="228">
        <v>1</v>
      </c>
      <c r="U1404" s="228" t="s">
        <v>610</v>
      </c>
      <c r="V1404" s="241">
        <v>2011</v>
      </c>
      <c r="W1404" s="366"/>
      <c r="X1404" s="366"/>
      <c r="Y1404" s="366"/>
      <c r="Z1404" s="366"/>
      <c r="AA1404" s="389"/>
      <c r="AB1404" s="389"/>
      <c r="AC1404" s="599"/>
      <c r="AD1404" s="389"/>
      <c r="AE1404" s="389"/>
      <c r="AF1404" s="389"/>
      <c r="AG1404" s="244"/>
      <c r="AH1404" s="150"/>
    </row>
    <row r="1405" spans="1:34" ht="25.7" customHeight="1">
      <c r="A1405" s="133"/>
      <c r="B1405" s="904" t="s">
        <v>0</v>
      </c>
      <c r="C1405" s="314" t="s">
        <v>55</v>
      </c>
      <c r="D1405" s="314"/>
      <c r="E1405" s="315">
        <f>COUNTA(E1406:E1672)</f>
        <v>267</v>
      </c>
      <c r="F1405" s="552"/>
      <c r="G1405" s="552"/>
      <c r="H1405" s="552"/>
      <c r="I1405" s="552"/>
      <c r="J1405" s="552"/>
      <c r="K1405" s="318">
        <f>SUM(K1406:K1672)</f>
        <v>1735584.0599999998</v>
      </c>
      <c r="L1405" s="318">
        <f t="shared" ref="L1405:M1405" si="22">SUM(L1406:L1672)</f>
        <v>145822.78000000003</v>
      </c>
      <c r="M1405" s="318">
        <f t="shared" si="22"/>
        <v>144060.81</v>
      </c>
      <c r="N1405" s="318">
        <f>SUM(N1479:N1672)</f>
        <v>0</v>
      </c>
      <c r="O1405" s="318">
        <f>SUM(O1479:O1672)</f>
        <v>0</v>
      </c>
      <c r="P1405" s="318">
        <f>SUM(P1479:P1672)</f>
        <v>0</v>
      </c>
      <c r="Q1405" s="318"/>
      <c r="R1405" s="318"/>
      <c r="S1405" s="318"/>
      <c r="T1405" s="318">
        <f>SUM(T1406:T1672)</f>
        <v>335</v>
      </c>
      <c r="U1405" s="318"/>
      <c r="V1405" s="381"/>
      <c r="W1405" s="378"/>
      <c r="X1405" s="378"/>
      <c r="Y1405" s="378"/>
      <c r="Z1405" s="378"/>
      <c r="AA1405" s="552"/>
      <c r="AB1405" s="552"/>
      <c r="AC1405" s="601"/>
      <c r="AD1405" s="552"/>
      <c r="AE1405" s="552"/>
      <c r="AF1405" s="552"/>
      <c r="AG1405" s="380"/>
      <c r="AH1405" s="150"/>
    </row>
    <row r="1406" spans="1:34" ht="25.7" customHeight="1">
      <c r="A1406" s="133"/>
      <c r="B1406" s="903"/>
      <c r="C1406" s="227" t="s">
        <v>1938</v>
      </c>
      <c r="D1406" s="227"/>
      <c r="E1406" s="227" t="s">
        <v>1966</v>
      </c>
      <c r="F1406" s="227" t="s">
        <v>1938</v>
      </c>
      <c r="G1406" s="227"/>
      <c r="H1406" s="227" t="s">
        <v>14098</v>
      </c>
      <c r="I1406" s="389"/>
      <c r="J1406" s="389"/>
      <c r="K1406" s="228">
        <v>67583</v>
      </c>
      <c r="L1406" s="228">
        <v>1126</v>
      </c>
      <c r="M1406" s="244">
        <v>1126</v>
      </c>
      <c r="N1406" s="389"/>
      <c r="O1406" s="389"/>
      <c r="P1406" s="389"/>
      <c r="Q1406" s="228">
        <v>1126</v>
      </c>
      <c r="R1406" s="228">
        <v>1126</v>
      </c>
      <c r="S1406" s="228" t="s">
        <v>13177</v>
      </c>
      <c r="T1406" s="228">
        <v>2</v>
      </c>
      <c r="U1406" s="228" t="s">
        <v>610</v>
      </c>
      <c r="V1406" s="241">
        <v>2006</v>
      </c>
      <c r="W1406" s="366"/>
      <c r="X1406" s="366"/>
      <c r="Y1406" s="366"/>
      <c r="Z1406" s="366"/>
      <c r="AA1406" s="389"/>
      <c r="AB1406" s="389"/>
      <c r="AC1406" s="599"/>
      <c r="AD1406" s="389"/>
      <c r="AE1406" s="389"/>
      <c r="AF1406" s="389"/>
      <c r="AG1406" s="244"/>
      <c r="AH1406" s="150"/>
    </row>
    <row r="1407" spans="1:34" ht="25.7" customHeight="1">
      <c r="A1407" s="133"/>
      <c r="B1407" s="903"/>
      <c r="C1407" s="227" t="s">
        <v>1938</v>
      </c>
      <c r="D1407" s="227"/>
      <c r="E1407" s="227" t="s">
        <v>5669</v>
      </c>
      <c r="F1407" s="227" t="s">
        <v>1938</v>
      </c>
      <c r="G1407" s="227"/>
      <c r="H1407" s="227" t="s">
        <v>9033</v>
      </c>
      <c r="I1407" s="389"/>
      <c r="J1407" s="389"/>
      <c r="K1407" s="228">
        <v>630</v>
      </c>
      <c r="L1407" s="228">
        <v>374</v>
      </c>
      <c r="M1407" s="244">
        <v>374</v>
      </c>
      <c r="N1407" s="389"/>
      <c r="O1407" s="389"/>
      <c r="P1407" s="389"/>
      <c r="Q1407" s="228">
        <v>374</v>
      </c>
      <c r="R1407" s="228">
        <v>374</v>
      </c>
      <c r="S1407" s="228" t="s">
        <v>13178</v>
      </c>
      <c r="T1407" s="228">
        <v>1</v>
      </c>
      <c r="U1407" s="228" t="s">
        <v>610</v>
      </c>
      <c r="V1407" s="241">
        <v>2008</v>
      </c>
      <c r="W1407" s="366"/>
      <c r="X1407" s="366"/>
      <c r="Y1407" s="366"/>
      <c r="Z1407" s="366"/>
      <c r="AA1407" s="389"/>
      <c r="AB1407" s="389"/>
      <c r="AC1407" s="599"/>
      <c r="AD1407" s="389"/>
      <c r="AE1407" s="389"/>
      <c r="AF1407" s="389"/>
      <c r="AG1407" s="244"/>
      <c r="AH1407" s="150"/>
    </row>
    <row r="1408" spans="1:34" ht="25.7" customHeight="1">
      <c r="A1408" s="133"/>
      <c r="B1408" s="903"/>
      <c r="C1408" s="227" t="s">
        <v>1938</v>
      </c>
      <c r="D1408" s="227"/>
      <c r="E1408" s="227" t="s">
        <v>9308</v>
      </c>
      <c r="F1408" s="227" t="s">
        <v>1938</v>
      </c>
      <c r="G1408" s="227"/>
      <c r="H1408" s="227" t="s">
        <v>9033</v>
      </c>
      <c r="I1408" s="389"/>
      <c r="J1408" s="389"/>
      <c r="K1408" s="228">
        <v>126370</v>
      </c>
      <c r="L1408" s="228">
        <v>485</v>
      </c>
      <c r="M1408" s="244">
        <v>485</v>
      </c>
      <c r="N1408" s="389"/>
      <c r="O1408" s="389"/>
      <c r="P1408" s="389"/>
      <c r="Q1408" s="228">
        <v>374</v>
      </c>
      <c r="R1408" s="228">
        <v>374</v>
      </c>
      <c r="S1408" s="228" t="s">
        <v>13178</v>
      </c>
      <c r="T1408" s="228">
        <v>1</v>
      </c>
      <c r="U1408" s="228" t="s">
        <v>610</v>
      </c>
      <c r="V1408" s="241">
        <v>2010</v>
      </c>
      <c r="W1408" s="366"/>
      <c r="X1408" s="366"/>
      <c r="Y1408" s="366"/>
      <c r="Z1408" s="366"/>
      <c r="AA1408" s="389"/>
      <c r="AB1408" s="389"/>
      <c r="AC1408" s="599"/>
      <c r="AD1408" s="389"/>
      <c r="AE1408" s="389"/>
      <c r="AF1408" s="389"/>
      <c r="AG1408" s="244"/>
      <c r="AH1408" s="150"/>
    </row>
    <row r="1409" spans="1:34" ht="25.7" customHeight="1">
      <c r="A1409" s="133"/>
      <c r="B1409" s="903"/>
      <c r="C1409" s="227" t="s">
        <v>1938</v>
      </c>
      <c r="D1409" s="227"/>
      <c r="E1409" s="227" t="s">
        <v>9309</v>
      </c>
      <c r="F1409" s="227" t="s">
        <v>1938</v>
      </c>
      <c r="G1409" s="227"/>
      <c r="H1409" s="227" t="s">
        <v>9033</v>
      </c>
      <c r="I1409" s="389"/>
      <c r="J1409" s="389"/>
      <c r="K1409" s="228">
        <v>18374</v>
      </c>
      <c r="L1409" s="228">
        <v>456</v>
      </c>
      <c r="M1409" s="244">
        <v>456</v>
      </c>
      <c r="N1409" s="389"/>
      <c r="O1409" s="389"/>
      <c r="P1409" s="389"/>
      <c r="Q1409" s="228">
        <v>374</v>
      </c>
      <c r="R1409" s="228">
        <v>374</v>
      </c>
      <c r="S1409" s="228" t="s">
        <v>13178</v>
      </c>
      <c r="T1409" s="228">
        <v>1</v>
      </c>
      <c r="U1409" s="228" t="s">
        <v>610</v>
      </c>
      <c r="V1409" s="241">
        <v>2010</v>
      </c>
      <c r="W1409" s="366"/>
      <c r="X1409" s="366"/>
      <c r="Y1409" s="366"/>
      <c r="Z1409" s="366"/>
      <c r="AA1409" s="389"/>
      <c r="AB1409" s="389"/>
      <c r="AC1409" s="599"/>
      <c r="AD1409" s="389"/>
      <c r="AE1409" s="389"/>
      <c r="AF1409" s="389"/>
      <c r="AG1409" s="244"/>
      <c r="AH1409" s="150"/>
    </row>
    <row r="1410" spans="1:34" ht="25.7" customHeight="1">
      <c r="A1410" s="133"/>
      <c r="B1410" s="903"/>
      <c r="C1410" s="227" t="s">
        <v>1938</v>
      </c>
      <c r="D1410" s="227"/>
      <c r="E1410" s="227" t="s">
        <v>9310</v>
      </c>
      <c r="F1410" s="227" t="s">
        <v>1938</v>
      </c>
      <c r="G1410" s="227"/>
      <c r="H1410" s="227" t="s">
        <v>9033</v>
      </c>
      <c r="I1410" s="389"/>
      <c r="J1410" s="389"/>
      <c r="K1410" s="228">
        <v>3051</v>
      </c>
      <c r="L1410" s="228">
        <v>457</v>
      </c>
      <c r="M1410" s="244">
        <v>457</v>
      </c>
      <c r="N1410" s="389"/>
      <c r="O1410" s="389"/>
      <c r="P1410" s="389"/>
      <c r="Q1410" s="228">
        <v>374</v>
      </c>
      <c r="R1410" s="228">
        <v>374</v>
      </c>
      <c r="S1410" s="228" t="s">
        <v>13178</v>
      </c>
      <c r="T1410" s="228">
        <v>1</v>
      </c>
      <c r="U1410" s="228" t="s">
        <v>610</v>
      </c>
      <c r="V1410" s="241">
        <v>2006</v>
      </c>
      <c r="W1410" s="366"/>
      <c r="X1410" s="366"/>
      <c r="Y1410" s="366"/>
      <c r="Z1410" s="366"/>
      <c r="AA1410" s="389"/>
      <c r="AB1410" s="389"/>
      <c r="AC1410" s="599"/>
      <c r="AD1410" s="389"/>
      <c r="AE1410" s="389"/>
      <c r="AF1410" s="389"/>
      <c r="AG1410" s="244"/>
      <c r="AH1410" s="150"/>
    </row>
    <row r="1411" spans="1:34" ht="25.7" customHeight="1">
      <c r="A1411" s="133"/>
      <c r="B1411" s="903"/>
      <c r="C1411" s="227" t="s">
        <v>1744</v>
      </c>
      <c r="D1411" s="227"/>
      <c r="E1411" s="227" t="s">
        <v>5670</v>
      </c>
      <c r="F1411" s="227" t="s">
        <v>1744</v>
      </c>
      <c r="G1411" s="227"/>
      <c r="H1411" s="227" t="s">
        <v>5671</v>
      </c>
      <c r="I1411" s="389"/>
      <c r="J1411" s="389"/>
      <c r="K1411" s="228">
        <v>1000</v>
      </c>
      <c r="L1411" s="228">
        <v>947</v>
      </c>
      <c r="M1411" s="244">
        <v>923</v>
      </c>
      <c r="N1411" s="389"/>
      <c r="O1411" s="389"/>
      <c r="P1411" s="389"/>
      <c r="Q1411" s="228">
        <v>600</v>
      </c>
      <c r="R1411" s="228">
        <v>600</v>
      </c>
      <c r="S1411" s="228" t="s">
        <v>5675</v>
      </c>
      <c r="T1411" s="228">
        <v>2</v>
      </c>
      <c r="U1411" s="228" t="s">
        <v>610</v>
      </c>
      <c r="V1411" s="241">
        <v>2009</v>
      </c>
      <c r="W1411" s="366"/>
      <c r="X1411" s="366"/>
      <c r="Y1411" s="366"/>
      <c r="Z1411" s="366"/>
      <c r="AA1411" s="389"/>
      <c r="AB1411" s="389"/>
      <c r="AC1411" s="599"/>
      <c r="AD1411" s="389"/>
      <c r="AE1411" s="389"/>
      <c r="AF1411" s="389"/>
      <c r="AG1411" s="244"/>
      <c r="AH1411" s="150"/>
    </row>
    <row r="1412" spans="1:34" ht="25.7" customHeight="1">
      <c r="A1412" s="133"/>
      <c r="B1412" s="903"/>
      <c r="C1412" s="227" t="s">
        <v>1744</v>
      </c>
      <c r="D1412" s="227"/>
      <c r="E1412" s="227" t="s">
        <v>5672</v>
      </c>
      <c r="F1412" s="227" t="s">
        <v>1744</v>
      </c>
      <c r="G1412" s="227" t="s">
        <v>1746</v>
      </c>
      <c r="H1412" s="227" t="s">
        <v>9040</v>
      </c>
      <c r="I1412" s="389"/>
      <c r="J1412" s="389">
        <v>5053</v>
      </c>
      <c r="K1412" s="228">
        <v>5053</v>
      </c>
      <c r="L1412" s="228">
        <v>2486</v>
      </c>
      <c r="M1412" s="244">
        <v>2486</v>
      </c>
      <c r="N1412" s="389"/>
      <c r="O1412" s="389"/>
      <c r="P1412" s="389"/>
      <c r="Q1412" s="228">
        <v>2240</v>
      </c>
      <c r="R1412" s="228">
        <v>2240</v>
      </c>
      <c r="S1412" s="228" t="s">
        <v>13179</v>
      </c>
      <c r="T1412" s="228">
        <v>4</v>
      </c>
      <c r="U1412" s="228" t="s">
        <v>610</v>
      </c>
      <c r="V1412" s="241">
        <v>2011</v>
      </c>
      <c r="W1412" s="366"/>
      <c r="X1412" s="366"/>
      <c r="Y1412" s="366"/>
      <c r="Z1412" s="366"/>
      <c r="AA1412" s="389"/>
      <c r="AB1412" s="389"/>
      <c r="AC1412" s="599"/>
      <c r="AD1412" s="389"/>
      <c r="AE1412" s="389"/>
      <c r="AF1412" s="389"/>
      <c r="AG1412" s="244"/>
      <c r="AH1412" s="150"/>
    </row>
    <row r="1413" spans="1:34" ht="25.7" customHeight="1">
      <c r="A1413" s="133"/>
      <c r="B1413" s="903"/>
      <c r="C1413" s="227" t="s">
        <v>1744</v>
      </c>
      <c r="D1413" s="227"/>
      <c r="E1413" s="227" t="s">
        <v>14099</v>
      </c>
      <c r="F1413" s="227" t="s">
        <v>1744</v>
      </c>
      <c r="G1413" s="227"/>
      <c r="H1413" s="227" t="s">
        <v>9040</v>
      </c>
      <c r="I1413" s="389"/>
      <c r="J1413" s="389"/>
      <c r="K1413" s="228">
        <v>400</v>
      </c>
      <c r="L1413" s="228">
        <v>370.11</v>
      </c>
      <c r="M1413" s="244">
        <v>370.11</v>
      </c>
      <c r="N1413" s="389"/>
      <c r="O1413" s="389"/>
      <c r="P1413" s="389"/>
      <c r="Q1413" s="228">
        <v>300</v>
      </c>
      <c r="R1413" s="228">
        <v>300</v>
      </c>
      <c r="S1413" s="228" t="s">
        <v>5675</v>
      </c>
      <c r="T1413" s="228">
        <v>1</v>
      </c>
      <c r="U1413" s="228" t="s">
        <v>610</v>
      </c>
      <c r="V1413" s="241">
        <v>2008</v>
      </c>
      <c r="W1413" s="366"/>
      <c r="X1413" s="366"/>
      <c r="Y1413" s="366"/>
      <c r="Z1413" s="366"/>
      <c r="AA1413" s="389"/>
      <c r="AB1413" s="389"/>
      <c r="AC1413" s="599"/>
      <c r="AD1413" s="389"/>
      <c r="AE1413" s="389"/>
      <c r="AF1413" s="389"/>
      <c r="AG1413" s="244"/>
      <c r="AH1413" s="150"/>
    </row>
    <row r="1414" spans="1:34" ht="25.7" customHeight="1">
      <c r="A1414" s="133"/>
      <c r="B1414" s="903"/>
      <c r="C1414" s="227" t="s">
        <v>9040</v>
      </c>
      <c r="D1414" s="227"/>
      <c r="E1414" s="227" t="s">
        <v>14100</v>
      </c>
      <c r="F1414" s="227" t="s">
        <v>1744</v>
      </c>
      <c r="G1414" s="227"/>
      <c r="H1414" s="227" t="s">
        <v>9040</v>
      </c>
      <c r="I1414" s="389"/>
      <c r="J1414" s="389"/>
      <c r="K1414" s="228">
        <v>4937</v>
      </c>
      <c r="L1414" s="228">
        <v>457.4</v>
      </c>
      <c r="M1414" s="244">
        <v>439.76</v>
      </c>
      <c r="N1414" s="389"/>
      <c r="O1414" s="389"/>
      <c r="P1414" s="389"/>
      <c r="Q1414" s="228">
        <v>300</v>
      </c>
      <c r="R1414" s="228">
        <v>300</v>
      </c>
      <c r="S1414" s="228" t="s">
        <v>5675</v>
      </c>
      <c r="T1414" s="228">
        <v>1</v>
      </c>
      <c r="U1414" s="228" t="s">
        <v>610</v>
      </c>
      <c r="V1414" s="241">
        <v>2018</v>
      </c>
      <c r="W1414" s="366"/>
      <c r="X1414" s="366"/>
      <c r="Y1414" s="366"/>
      <c r="Z1414" s="366"/>
      <c r="AA1414" s="389"/>
      <c r="AB1414" s="389"/>
      <c r="AC1414" s="599"/>
      <c r="AD1414" s="389"/>
      <c r="AE1414" s="389"/>
      <c r="AF1414" s="389"/>
      <c r="AG1414" s="244"/>
      <c r="AH1414" s="150"/>
    </row>
    <row r="1415" spans="1:34" ht="25.7" customHeight="1">
      <c r="A1415" s="133"/>
      <c r="B1415" s="903"/>
      <c r="C1415" s="227" t="s">
        <v>9040</v>
      </c>
      <c r="D1415" s="227"/>
      <c r="E1415" s="227" t="s">
        <v>14101</v>
      </c>
      <c r="F1415" s="227" t="s">
        <v>1744</v>
      </c>
      <c r="G1415" s="227"/>
      <c r="H1415" s="227" t="s">
        <v>9040</v>
      </c>
      <c r="I1415" s="389"/>
      <c r="J1415" s="389"/>
      <c r="K1415" s="228">
        <v>3061</v>
      </c>
      <c r="L1415" s="228">
        <v>401.8</v>
      </c>
      <c r="M1415" s="244">
        <v>380.33</v>
      </c>
      <c r="N1415" s="389"/>
      <c r="O1415" s="389"/>
      <c r="P1415" s="389"/>
      <c r="Q1415" s="228">
        <v>300</v>
      </c>
      <c r="R1415" s="228">
        <v>300</v>
      </c>
      <c r="S1415" s="228" t="s">
        <v>5675</v>
      </c>
      <c r="T1415" s="228">
        <v>1</v>
      </c>
      <c r="U1415" s="228" t="s">
        <v>610</v>
      </c>
      <c r="V1415" s="241">
        <v>2020</v>
      </c>
      <c r="W1415" s="366"/>
      <c r="X1415" s="366"/>
      <c r="Y1415" s="366"/>
      <c r="Z1415" s="366"/>
      <c r="AA1415" s="389"/>
      <c r="AB1415" s="389"/>
      <c r="AC1415" s="599"/>
      <c r="AD1415" s="389"/>
      <c r="AE1415" s="389"/>
      <c r="AF1415" s="389"/>
      <c r="AG1415" s="244"/>
      <c r="AH1415" s="150"/>
    </row>
    <row r="1416" spans="1:34" ht="25.7" customHeight="1">
      <c r="A1416" s="133"/>
      <c r="B1416" s="903"/>
      <c r="C1416" s="227" t="s">
        <v>9040</v>
      </c>
      <c r="D1416" s="227"/>
      <c r="E1416" s="227" t="s">
        <v>14102</v>
      </c>
      <c r="F1416" s="227" t="s">
        <v>1744</v>
      </c>
      <c r="G1416" s="227"/>
      <c r="H1416" s="227" t="s">
        <v>9040</v>
      </c>
      <c r="I1416" s="389"/>
      <c r="J1416" s="389"/>
      <c r="K1416" s="228">
        <v>5022</v>
      </c>
      <c r="L1416" s="228">
        <v>464.64</v>
      </c>
      <c r="M1416" s="244">
        <v>464.64</v>
      </c>
      <c r="N1416" s="389"/>
      <c r="O1416" s="389"/>
      <c r="P1416" s="389"/>
      <c r="Q1416" s="228">
        <v>300</v>
      </c>
      <c r="R1416" s="228">
        <v>300</v>
      </c>
      <c r="S1416" s="228" t="s">
        <v>5675</v>
      </c>
      <c r="T1416" s="228">
        <v>1</v>
      </c>
      <c r="U1416" s="228" t="s">
        <v>610</v>
      </c>
      <c r="V1416" s="241">
        <v>2021</v>
      </c>
      <c r="W1416" s="366"/>
      <c r="X1416" s="366"/>
      <c r="Y1416" s="366"/>
      <c r="Z1416" s="366"/>
      <c r="AA1416" s="389"/>
      <c r="AB1416" s="389"/>
      <c r="AC1416" s="599"/>
      <c r="AD1416" s="389"/>
      <c r="AE1416" s="389"/>
      <c r="AF1416" s="389"/>
      <c r="AG1416" s="244"/>
      <c r="AH1416" s="150"/>
    </row>
    <row r="1417" spans="1:34" ht="25.7" customHeight="1">
      <c r="A1417" s="133"/>
      <c r="B1417" s="903"/>
      <c r="C1417" s="227" t="s">
        <v>9040</v>
      </c>
      <c r="D1417" s="227"/>
      <c r="E1417" s="227" t="s">
        <v>14103</v>
      </c>
      <c r="F1417" s="227" t="s">
        <v>1744</v>
      </c>
      <c r="G1417" s="227"/>
      <c r="H1417" s="227" t="s">
        <v>9040</v>
      </c>
      <c r="I1417" s="389"/>
      <c r="J1417" s="389"/>
      <c r="K1417" s="228">
        <v>1699.4</v>
      </c>
      <c r="L1417" s="228">
        <v>456</v>
      </c>
      <c r="M1417" s="244">
        <v>456</v>
      </c>
      <c r="N1417" s="389"/>
      <c r="O1417" s="389"/>
      <c r="P1417" s="389"/>
      <c r="Q1417" s="228">
        <v>300</v>
      </c>
      <c r="R1417" s="228">
        <v>300</v>
      </c>
      <c r="S1417" s="228" t="s">
        <v>5675</v>
      </c>
      <c r="T1417" s="228">
        <v>1</v>
      </c>
      <c r="U1417" s="228" t="s">
        <v>610</v>
      </c>
      <c r="V1417" s="241">
        <v>2019</v>
      </c>
      <c r="W1417" s="366"/>
      <c r="X1417" s="366"/>
      <c r="Y1417" s="366"/>
      <c r="Z1417" s="366"/>
      <c r="AA1417" s="389"/>
      <c r="AB1417" s="389"/>
      <c r="AC1417" s="599"/>
      <c r="AD1417" s="389"/>
      <c r="AE1417" s="389"/>
      <c r="AF1417" s="389"/>
      <c r="AG1417" s="244"/>
      <c r="AH1417" s="150"/>
    </row>
    <row r="1418" spans="1:34" ht="25.7" customHeight="1">
      <c r="A1418" s="133"/>
      <c r="B1418" s="903"/>
      <c r="C1418" s="227" t="s">
        <v>9040</v>
      </c>
      <c r="D1418" s="227"/>
      <c r="E1418" s="227" t="s">
        <v>14104</v>
      </c>
      <c r="F1418" s="227" t="s">
        <v>1744</v>
      </c>
      <c r="G1418" s="227"/>
      <c r="H1418" s="227" t="s">
        <v>9040</v>
      </c>
      <c r="I1418" s="389"/>
      <c r="J1418" s="389"/>
      <c r="K1418" s="228">
        <v>4649.8999999999996</v>
      </c>
      <c r="L1418" s="228">
        <v>432.59</v>
      </c>
      <c r="M1418" s="244">
        <v>406.08</v>
      </c>
      <c r="N1418" s="389"/>
      <c r="O1418" s="389"/>
      <c r="P1418" s="389"/>
      <c r="Q1418" s="228">
        <v>300</v>
      </c>
      <c r="R1418" s="228">
        <v>300</v>
      </c>
      <c r="S1418" s="228" t="s">
        <v>5675</v>
      </c>
      <c r="T1418" s="228">
        <v>1</v>
      </c>
      <c r="U1418" s="228" t="s">
        <v>610</v>
      </c>
      <c r="V1418" s="241">
        <v>2020</v>
      </c>
      <c r="W1418" s="366"/>
      <c r="X1418" s="366"/>
      <c r="Y1418" s="366"/>
      <c r="Z1418" s="366"/>
      <c r="AA1418" s="389"/>
      <c r="AB1418" s="389"/>
      <c r="AC1418" s="599"/>
      <c r="AD1418" s="389"/>
      <c r="AE1418" s="389"/>
      <c r="AF1418" s="389"/>
      <c r="AG1418" s="244"/>
      <c r="AH1418" s="150"/>
    </row>
    <row r="1419" spans="1:34" ht="25.7" customHeight="1">
      <c r="A1419" s="133"/>
      <c r="B1419" s="903"/>
      <c r="C1419" s="227" t="s">
        <v>9040</v>
      </c>
      <c r="D1419" s="227"/>
      <c r="E1419" s="227" t="s">
        <v>14105</v>
      </c>
      <c r="F1419" s="227" t="s">
        <v>1744</v>
      </c>
      <c r="G1419" s="227"/>
      <c r="H1419" s="227" t="s">
        <v>9040</v>
      </c>
      <c r="I1419" s="389"/>
      <c r="J1419" s="389"/>
      <c r="K1419" s="228">
        <v>92516</v>
      </c>
      <c r="L1419" s="228">
        <v>291.56</v>
      </c>
      <c r="M1419" s="244">
        <v>291.56</v>
      </c>
      <c r="N1419" s="389"/>
      <c r="O1419" s="389"/>
      <c r="P1419" s="389"/>
      <c r="Q1419" s="228">
        <v>300</v>
      </c>
      <c r="R1419" s="228">
        <v>300</v>
      </c>
      <c r="S1419" s="228" t="s">
        <v>5675</v>
      </c>
      <c r="T1419" s="228">
        <v>1</v>
      </c>
      <c r="U1419" s="228" t="s">
        <v>610</v>
      </c>
      <c r="V1419" s="241">
        <v>2021</v>
      </c>
      <c r="W1419" s="366"/>
      <c r="X1419" s="366"/>
      <c r="Y1419" s="366"/>
      <c r="Z1419" s="366"/>
      <c r="AA1419" s="389"/>
      <c r="AB1419" s="389"/>
      <c r="AC1419" s="599"/>
      <c r="AD1419" s="389"/>
      <c r="AE1419" s="389"/>
      <c r="AF1419" s="389"/>
      <c r="AG1419" s="244"/>
      <c r="AH1419" s="150"/>
    </row>
    <row r="1420" spans="1:34" ht="25.7" customHeight="1">
      <c r="A1420" s="133"/>
      <c r="B1420" s="903"/>
      <c r="C1420" s="227" t="s">
        <v>9040</v>
      </c>
      <c r="D1420" s="227"/>
      <c r="E1420" s="227" t="s">
        <v>14106</v>
      </c>
      <c r="F1420" s="227" t="s">
        <v>1744</v>
      </c>
      <c r="G1420" s="227"/>
      <c r="H1420" s="227" t="s">
        <v>9040</v>
      </c>
      <c r="I1420" s="389"/>
      <c r="J1420" s="389"/>
      <c r="K1420" s="228">
        <v>436674.4</v>
      </c>
      <c r="L1420" s="228">
        <v>379.62</v>
      </c>
      <c r="M1420" s="244">
        <v>379.62</v>
      </c>
      <c r="N1420" s="389"/>
      <c r="O1420" s="389"/>
      <c r="P1420" s="389"/>
      <c r="Q1420" s="228">
        <v>300</v>
      </c>
      <c r="R1420" s="228">
        <v>300</v>
      </c>
      <c r="S1420" s="228" t="s">
        <v>5675</v>
      </c>
      <c r="T1420" s="228">
        <v>2</v>
      </c>
      <c r="U1420" s="228" t="s">
        <v>610</v>
      </c>
      <c r="V1420" s="241">
        <v>2021</v>
      </c>
      <c r="W1420" s="366"/>
      <c r="X1420" s="366"/>
      <c r="Y1420" s="366"/>
      <c r="Z1420" s="366"/>
      <c r="AA1420" s="389"/>
      <c r="AB1420" s="389"/>
      <c r="AC1420" s="599"/>
      <c r="AD1420" s="389"/>
      <c r="AE1420" s="389"/>
      <c r="AF1420" s="389"/>
      <c r="AG1420" s="244"/>
      <c r="AH1420" s="150"/>
    </row>
    <row r="1421" spans="1:34" ht="25.7" customHeight="1">
      <c r="A1421" s="133"/>
      <c r="B1421" s="903"/>
      <c r="C1421" s="227" t="s">
        <v>9040</v>
      </c>
      <c r="D1421" s="227"/>
      <c r="E1421" s="227" t="s">
        <v>14107</v>
      </c>
      <c r="F1421" s="227" t="s">
        <v>1744</v>
      </c>
      <c r="G1421" s="227"/>
      <c r="H1421" s="227" t="s">
        <v>9040</v>
      </c>
      <c r="I1421" s="389"/>
      <c r="J1421" s="389"/>
      <c r="K1421" s="228">
        <v>30310.7</v>
      </c>
      <c r="L1421" s="228">
        <v>374</v>
      </c>
      <c r="M1421" s="244">
        <v>374</v>
      </c>
      <c r="N1421" s="389"/>
      <c r="O1421" s="389"/>
      <c r="P1421" s="389"/>
      <c r="Q1421" s="228">
        <v>300</v>
      </c>
      <c r="R1421" s="228">
        <v>300</v>
      </c>
      <c r="S1421" s="228" t="s">
        <v>5675</v>
      </c>
      <c r="T1421" s="228">
        <v>2</v>
      </c>
      <c r="U1421" s="228" t="s">
        <v>610</v>
      </c>
      <c r="V1421" s="241">
        <v>2013</v>
      </c>
      <c r="W1421" s="366"/>
      <c r="X1421" s="366"/>
      <c r="Y1421" s="366"/>
      <c r="Z1421" s="366"/>
      <c r="AA1421" s="389"/>
      <c r="AB1421" s="389"/>
      <c r="AC1421" s="599"/>
      <c r="AD1421" s="389"/>
      <c r="AE1421" s="389"/>
      <c r="AF1421" s="389"/>
      <c r="AG1421" s="244"/>
      <c r="AH1421" s="150"/>
    </row>
    <row r="1422" spans="1:34" ht="25.7" customHeight="1">
      <c r="A1422" s="133"/>
      <c r="B1422" s="903"/>
      <c r="C1422" s="227" t="s">
        <v>9040</v>
      </c>
      <c r="D1422" s="227"/>
      <c r="E1422" s="227" t="s">
        <v>14108</v>
      </c>
      <c r="F1422" s="227" t="s">
        <v>1744</v>
      </c>
      <c r="G1422" s="227"/>
      <c r="H1422" s="227" t="s">
        <v>9040</v>
      </c>
      <c r="I1422" s="389"/>
      <c r="J1422" s="389"/>
      <c r="K1422" s="228">
        <v>643</v>
      </c>
      <c r="L1422" s="228">
        <v>439.76</v>
      </c>
      <c r="M1422" s="244">
        <v>439.76</v>
      </c>
      <c r="N1422" s="389"/>
      <c r="O1422" s="389"/>
      <c r="P1422" s="389"/>
      <c r="Q1422" s="228">
        <v>300</v>
      </c>
      <c r="R1422" s="228">
        <v>300</v>
      </c>
      <c r="S1422" s="228" t="s">
        <v>5675</v>
      </c>
      <c r="T1422" s="228">
        <v>1</v>
      </c>
      <c r="U1422" s="228" t="s">
        <v>610</v>
      </c>
      <c r="V1422" s="241">
        <v>2021</v>
      </c>
      <c r="W1422" s="366"/>
      <c r="X1422" s="366"/>
      <c r="Y1422" s="366"/>
      <c r="Z1422" s="366"/>
      <c r="AA1422" s="389"/>
      <c r="AB1422" s="389"/>
      <c r="AC1422" s="599"/>
      <c r="AD1422" s="389"/>
      <c r="AE1422" s="389"/>
      <c r="AF1422" s="389"/>
      <c r="AG1422" s="244"/>
      <c r="AH1422" s="150"/>
    </row>
    <row r="1423" spans="1:34" ht="25.7" customHeight="1">
      <c r="A1423" s="133"/>
      <c r="B1423" s="903"/>
      <c r="C1423" s="241" t="s">
        <v>9040</v>
      </c>
      <c r="D1423" s="241"/>
      <c r="E1423" s="243" t="s">
        <v>17364</v>
      </c>
      <c r="F1423" s="241" t="s">
        <v>9040</v>
      </c>
      <c r="G1423" s="241" t="s">
        <v>9040</v>
      </c>
      <c r="H1423" s="241" t="s">
        <v>9040</v>
      </c>
      <c r="I1423" s="389"/>
      <c r="J1423" s="389"/>
      <c r="K1423" s="244">
        <v>5053</v>
      </c>
      <c r="L1423" s="244">
        <v>571</v>
      </c>
      <c r="M1423" s="244">
        <v>571</v>
      </c>
      <c r="N1423" s="389"/>
      <c r="O1423" s="389"/>
      <c r="P1423" s="389"/>
      <c r="Q1423" s="228">
        <v>300</v>
      </c>
      <c r="R1423" s="228">
        <v>300</v>
      </c>
      <c r="S1423" s="228" t="s">
        <v>5675</v>
      </c>
      <c r="T1423" s="228">
        <v>1</v>
      </c>
      <c r="U1423" s="228" t="s">
        <v>610</v>
      </c>
      <c r="V1423" s="241">
        <v>2023</v>
      </c>
      <c r="W1423" s="366"/>
      <c r="X1423" s="366"/>
      <c r="Y1423" s="366"/>
      <c r="Z1423" s="366"/>
      <c r="AA1423" s="389"/>
      <c r="AB1423" s="389"/>
      <c r="AC1423" s="599"/>
      <c r="AD1423" s="389"/>
      <c r="AE1423" s="389"/>
      <c r="AF1423" s="389"/>
      <c r="AG1423" s="244" t="s">
        <v>13749</v>
      </c>
      <c r="AH1423" s="150"/>
    </row>
    <row r="1424" spans="1:34" ht="25.7" customHeight="1">
      <c r="A1424" s="133"/>
      <c r="B1424" s="903"/>
      <c r="C1424" s="227" t="s">
        <v>5423</v>
      </c>
      <c r="D1424" s="227"/>
      <c r="E1424" s="227" t="s">
        <v>5673</v>
      </c>
      <c r="F1424" s="227" t="s">
        <v>5423</v>
      </c>
      <c r="G1424" s="227"/>
      <c r="H1424" s="227" t="s">
        <v>14098</v>
      </c>
      <c r="I1424" s="389"/>
      <c r="J1424" s="389"/>
      <c r="K1424" s="228">
        <v>19735</v>
      </c>
      <c r="L1424" s="228">
        <v>2706</v>
      </c>
      <c r="M1424" s="244">
        <v>2706</v>
      </c>
      <c r="N1424" s="389"/>
      <c r="O1424" s="389"/>
      <c r="P1424" s="389"/>
      <c r="Q1424" s="228">
        <v>600</v>
      </c>
      <c r="R1424" s="228">
        <v>600</v>
      </c>
      <c r="S1424" s="228" t="s">
        <v>5675</v>
      </c>
      <c r="T1424" s="228">
        <v>2</v>
      </c>
      <c r="U1424" s="228" t="s">
        <v>610</v>
      </c>
      <c r="V1424" s="241">
        <v>2008</v>
      </c>
      <c r="W1424" s="366"/>
      <c r="X1424" s="366"/>
      <c r="Y1424" s="366"/>
      <c r="Z1424" s="366"/>
      <c r="AA1424" s="389"/>
      <c r="AB1424" s="389"/>
      <c r="AC1424" s="599"/>
      <c r="AD1424" s="389"/>
      <c r="AE1424" s="389"/>
      <c r="AF1424" s="389"/>
      <c r="AG1424" s="244" t="s">
        <v>17322</v>
      </c>
      <c r="AH1424" s="150"/>
    </row>
    <row r="1425" spans="1:34" ht="25.7" customHeight="1">
      <c r="A1425" s="133"/>
      <c r="B1425" s="903"/>
      <c r="C1425" s="227" t="s">
        <v>5423</v>
      </c>
      <c r="D1425" s="227"/>
      <c r="E1425" s="227" t="s">
        <v>5674</v>
      </c>
      <c r="F1425" s="227" t="s">
        <v>5423</v>
      </c>
      <c r="G1425" s="227"/>
      <c r="H1425" s="227" t="s">
        <v>5423</v>
      </c>
      <c r="I1425" s="389"/>
      <c r="J1425" s="389"/>
      <c r="K1425" s="228">
        <v>4401</v>
      </c>
      <c r="L1425" s="228">
        <v>458</v>
      </c>
      <c r="M1425" s="244">
        <v>458</v>
      </c>
      <c r="N1425" s="389"/>
      <c r="O1425" s="389"/>
      <c r="P1425" s="389"/>
      <c r="Q1425" s="228">
        <v>300</v>
      </c>
      <c r="R1425" s="228">
        <v>300</v>
      </c>
      <c r="S1425" s="228" t="s">
        <v>5675</v>
      </c>
      <c r="T1425" s="228">
        <v>1</v>
      </c>
      <c r="U1425" s="228" t="s">
        <v>610</v>
      </c>
      <c r="V1425" s="241">
        <v>2010</v>
      </c>
      <c r="W1425" s="366"/>
      <c r="X1425" s="366"/>
      <c r="Y1425" s="366"/>
      <c r="Z1425" s="366"/>
      <c r="AA1425" s="389"/>
      <c r="AB1425" s="389"/>
      <c r="AC1425" s="599"/>
      <c r="AD1425" s="389"/>
      <c r="AE1425" s="389"/>
      <c r="AF1425" s="389"/>
      <c r="AG1425" s="244" t="s">
        <v>17322</v>
      </c>
      <c r="AH1425" s="150"/>
    </row>
    <row r="1426" spans="1:34" ht="25.7" customHeight="1">
      <c r="A1426" s="133"/>
      <c r="B1426" s="903"/>
      <c r="C1426" s="227" t="s">
        <v>5423</v>
      </c>
      <c r="D1426" s="227"/>
      <c r="E1426" s="227" t="s">
        <v>5676</v>
      </c>
      <c r="F1426" s="227" t="s">
        <v>5423</v>
      </c>
      <c r="G1426" s="227"/>
      <c r="H1426" s="227" t="s">
        <v>5423</v>
      </c>
      <c r="I1426" s="389"/>
      <c r="J1426" s="389"/>
      <c r="K1426" s="228">
        <v>1784</v>
      </c>
      <c r="L1426" s="228">
        <v>456</v>
      </c>
      <c r="M1426" s="244">
        <v>456</v>
      </c>
      <c r="N1426" s="389"/>
      <c r="O1426" s="389"/>
      <c r="P1426" s="389"/>
      <c r="Q1426" s="228">
        <v>418</v>
      </c>
      <c r="R1426" s="228">
        <v>418</v>
      </c>
      <c r="S1426" s="228" t="s">
        <v>5675</v>
      </c>
      <c r="T1426" s="228">
        <v>1</v>
      </c>
      <c r="U1426" s="228" t="s">
        <v>610</v>
      </c>
      <c r="V1426" s="241" t="s">
        <v>5677</v>
      </c>
      <c r="W1426" s="366"/>
      <c r="X1426" s="366"/>
      <c r="Y1426" s="366"/>
      <c r="Z1426" s="366"/>
      <c r="AA1426" s="389"/>
      <c r="AB1426" s="389"/>
      <c r="AC1426" s="599"/>
      <c r="AD1426" s="389"/>
      <c r="AE1426" s="389"/>
      <c r="AF1426" s="389"/>
      <c r="AG1426" s="244" t="s">
        <v>17322</v>
      </c>
      <c r="AH1426" s="150"/>
    </row>
    <row r="1427" spans="1:34" ht="25.7" customHeight="1">
      <c r="A1427" s="133"/>
      <c r="B1427" s="903"/>
      <c r="C1427" s="227" t="s">
        <v>5423</v>
      </c>
      <c r="D1427" s="227"/>
      <c r="E1427" s="227" t="s">
        <v>5678</v>
      </c>
      <c r="F1427" s="227" t="s">
        <v>5423</v>
      </c>
      <c r="G1427" s="227"/>
      <c r="H1427" s="227" t="s">
        <v>5423</v>
      </c>
      <c r="I1427" s="389"/>
      <c r="J1427" s="389"/>
      <c r="K1427" s="228">
        <v>3276</v>
      </c>
      <c r="L1427" s="228">
        <v>456</v>
      </c>
      <c r="M1427" s="244">
        <v>456</v>
      </c>
      <c r="N1427" s="389"/>
      <c r="O1427" s="389"/>
      <c r="P1427" s="389"/>
      <c r="Q1427" s="228">
        <v>456</v>
      </c>
      <c r="R1427" s="228">
        <v>456</v>
      </c>
      <c r="S1427" s="228" t="s">
        <v>5675</v>
      </c>
      <c r="T1427" s="228">
        <v>1</v>
      </c>
      <c r="U1427" s="228" t="s">
        <v>610</v>
      </c>
      <c r="V1427" s="241" t="s">
        <v>5677</v>
      </c>
      <c r="W1427" s="366"/>
      <c r="X1427" s="366"/>
      <c r="Y1427" s="366"/>
      <c r="Z1427" s="366"/>
      <c r="AA1427" s="389"/>
      <c r="AB1427" s="389"/>
      <c r="AC1427" s="599"/>
      <c r="AD1427" s="389"/>
      <c r="AE1427" s="389"/>
      <c r="AF1427" s="389"/>
      <c r="AG1427" s="244" t="s">
        <v>17322</v>
      </c>
      <c r="AH1427" s="150"/>
    </row>
    <row r="1428" spans="1:34" ht="25.7" customHeight="1">
      <c r="A1428" s="133"/>
      <c r="B1428" s="903"/>
      <c r="C1428" s="227" t="s">
        <v>5423</v>
      </c>
      <c r="D1428" s="227"/>
      <c r="E1428" s="227" t="s">
        <v>5679</v>
      </c>
      <c r="F1428" s="227" t="s">
        <v>5423</v>
      </c>
      <c r="G1428" s="227"/>
      <c r="H1428" s="227" t="s">
        <v>5423</v>
      </c>
      <c r="I1428" s="389"/>
      <c r="J1428" s="389"/>
      <c r="K1428" s="228">
        <v>5422</v>
      </c>
      <c r="L1428" s="228">
        <v>456</v>
      </c>
      <c r="M1428" s="244">
        <v>456</v>
      </c>
      <c r="N1428" s="389"/>
      <c r="O1428" s="389"/>
      <c r="P1428" s="389"/>
      <c r="Q1428" s="228">
        <v>456</v>
      </c>
      <c r="R1428" s="228">
        <v>456</v>
      </c>
      <c r="S1428" s="228" t="s">
        <v>5675</v>
      </c>
      <c r="T1428" s="228">
        <v>1</v>
      </c>
      <c r="U1428" s="228" t="s">
        <v>610</v>
      </c>
      <c r="V1428" s="241" t="s">
        <v>5677</v>
      </c>
      <c r="W1428" s="366"/>
      <c r="X1428" s="366"/>
      <c r="Y1428" s="366"/>
      <c r="Z1428" s="366"/>
      <c r="AA1428" s="389"/>
      <c r="AB1428" s="389"/>
      <c r="AC1428" s="599"/>
      <c r="AD1428" s="389"/>
      <c r="AE1428" s="389"/>
      <c r="AF1428" s="389"/>
      <c r="AG1428" s="244" t="s">
        <v>17322</v>
      </c>
      <c r="AH1428" s="150"/>
    </row>
    <row r="1429" spans="1:34" ht="25.7" customHeight="1">
      <c r="A1429" s="133"/>
      <c r="B1429" s="903"/>
      <c r="C1429" s="227" t="s">
        <v>5423</v>
      </c>
      <c r="D1429" s="227"/>
      <c r="E1429" s="227" t="s">
        <v>5680</v>
      </c>
      <c r="F1429" s="227" t="s">
        <v>5423</v>
      </c>
      <c r="G1429" s="227"/>
      <c r="H1429" s="227" t="s">
        <v>5423</v>
      </c>
      <c r="I1429" s="389"/>
      <c r="J1429" s="389"/>
      <c r="K1429" s="228">
        <v>4401</v>
      </c>
      <c r="L1429" s="228">
        <v>456</v>
      </c>
      <c r="M1429" s="244">
        <v>456</v>
      </c>
      <c r="N1429" s="389"/>
      <c r="O1429" s="389"/>
      <c r="P1429" s="389"/>
      <c r="Q1429" s="228">
        <v>456</v>
      </c>
      <c r="R1429" s="228">
        <v>456</v>
      </c>
      <c r="S1429" s="228" t="s">
        <v>5675</v>
      </c>
      <c r="T1429" s="228">
        <v>1</v>
      </c>
      <c r="U1429" s="228" t="s">
        <v>610</v>
      </c>
      <c r="V1429" s="241" t="s">
        <v>5677</v>
      </c>
      <c r="W1429" s="366"/>
      <c r="X1429" s="366"/>
      <c r="Y1429" s="366"/>
      <c r="Z1429" s="366"/>
      <c r="AA1429" s="389"/>
      <c r="AB1429" s="389"/>
      <c r="AC1429" s="599"/>
      <c r="AD1429" s="389"/>
      <c r="AE1429" s="389"/>
      <c r="AF1429" s="389"/>
      <c r="AG1429" s="244" t="s">
        <v>17322</v>
      </c>
      <c r="AH1429" s="150"/>
    </row>
    <row r="1430" spans="1:34" ht="25.7" customHeight="1">
      <c r="A1430" s="133"/>
      <c r="B1430" s="903"/>
      <c r="C1430" s="227" t="s">
        <v>5423</v>
      </c>
      <c r="D1430" s="227"/>
      <c r="E1430" s="227" t="s">
        <v>14109</v>
      </c>
      <c r="F1430" s="227" t="s">
        <v>5423</v>
      </c>
      <c r="G1430" s="227"/>
      <c r="H1430" s="227" t="s">
        <v>5423</v>
      </c>
      <c r="I1430" s="389"/>
      <c r="J1430" s="389"/>
      <c r="K1430" s="228">
        <v>23481</v>
      </c>
      <c r="L1430" s="228">
        <v>363</v>
      </c>
      <c r="M1430" s="244">
        <v>363</v>
      </c>
      <c r="N1430" s="389"/>
      <c r="O1430" s="389"/>
      <c r="P1430" s="389"/>
      <c r="Q1430" s="228">
        <v>363</v>
      </c>
      <c r="R1430" s="228">
        <v>363</v>
      </c>
      <c r="S1430" s="228" t="s">
        <v>5675</v>
      </c>
      <c r="T1430" s="228">
        <v>1</v>
      </c>
      <c r="U1430" s="228" t="s">
        <v>610</v>
      </c>
      <c r="V1430" s="241" t="s">
        <v>5677</v>
      </c>
      <c r="W1430" s="366"/>
      <c r="X1430" s="366"/>
      <c r="Y1430" s="366"/>
      <c r="Z1430" s="366"/>
      <c r="AA1430" s="389"/>
      <c r="AB1430" s="389"/>
      <c r="AC1430" s="599"/>
      <c r="AD1430" s="389"/>
      <c r="AE1430" s="389"/>
      <c r="AF1430" s="389"/>
      <c r="AG1430" s="244" t="s">
        <v>17322</v>
      </c>
      <c r="AH1430" s="150"/>
    </row>
    <row r="1431" spans="1:34" ht="25.7" customHeight="1">
      <c r="A1431" s="133"/>
      <c r="B1431" s="903"/>
      <c r="C1431" s="227" t="s">
        <v>5423</v>
      </c>
      <c r="D1431" s="227"/>
      <c r="E1431" s="227" t="s">
        <v>14110</v>
      </c>
      <c r="F1431" s="227" t="s">
        <v>5423</v>
      </c>
      <c r="G1431" s="227"/>
      <c r="H1431" s="227" t="s">
        <v>5423</v>
      </c>
      <c r="I1431" s="389"/>
      <c r="J1431" s="389"/>
      <c r="K1431" s="228">
        <v>5907</v>
      </c>
      <c r="L1431" s="228">
        <v>456</v>
      </c>
      <c r="M1431" s="244">
        <v>456</v>
      </c>
      <c r="N1431" s="389"/>
      <c r="O1431" s="389"/>
      <c r="P1431" s="389"/>
      <c r="Q1431" s="228">
        <v>456</v>
      </c>
      <c r="R1431" s="228">
        <v>456</v>
      </c>
      <c r="S1431" s="228" t="s">
        <v>5675</v>
      </c>
      <c r="T1431" s="228">
        <v>1</v>
      </c>
      <c r="U1431" s="228" t="s">
        <v>610</v>
      </c>
      <c r="V1431" s="241" t="s">
        <v>5677</v>
      </c>
      <c r="W1431" s="366"/>
      <c r="X1431" s="366"/>
      <c r="Y1431" s="366"/>
      <c r="Z1431" s="366"/>
      <c r="AA1431" s="389"/>
      <c r="AB1431" s="389"/>
      <c r="AC1431" s="599"/>
      <c r="AD1431" s="389"/>
      <c r="AE1431" s="389"/>
      <c r="AF1431" s="389"/>
      <c r="AG1431" s="244" t="s">
        <v>17322</v>
      </c>
      <c r="AH1431" s="150"/>
    </row>
    <row r="1432" spans="1:34" ht="25.7" customHeight="1">
      <c r="A1432" s="133"/>
      <c r="B1432" s="903"/>
      <c r="C1432" s="227" t="s">
        <v>5423</v>
      </c>
      <c r="D1432" s="227"/>
      <c r="E1432" s="227" t="s">
        <v>14111</v>
      </c>
      <c r="F1432" s="227" t="s">
        <v>5423</v>
      </c>
      <c r="G1432" s="227"/>
      <c r="H1432" s="227" t="s">
        <v>5423</v>
      </c>
      <c r="I1432" s="389"/>
      <c r="J1432" s="389"/>
      <c r="K1432" s="228">
        <v>734</v>
      </c>
      <c r="L1432" s="228">
        <v>435</v>
      </c>
      <c r="M1432" s="244">
        <v>435</v>
      </c>
      <c r="N1432" s="389"/>
      <c r="O1432" s="389"/>
      <c r="P1432" s="389"/>
      <c r="Q1432" s="228">
        <v>435</v>
      </c>
      <c r="R1432" s="228">
        <v>435</v>
      </c>
      <c r="S1432" s="228" t="s">
        <v>5675</v>
      </c>
      <c r="T1432" s="228">
        <v>1</v>
      </c>
      <c r="U1432" s="228" t="s">
        <v>610</v>
      </c>
      <c r="V1432" s="241" t="s">
        <v>5681</v>
      </c>
      <c r="W1432" s="366"/>
      <c r="X1432" s="366"/>
      <c r="Y1432" s="366"/>
      <c r="Z1432" s="366"/>
      <c r="AA1432" s="389"/>
      <c r="AB1432" s="389"/>
      <c r="AC1432" s="599"/>
      <c r="AD1432" s="389"/>
      <c r="AE1432" s="389"/>
      <c r="AF1432" s="389"/>
      <c r="AG1432" s="244" t="s">
        <v>17322</v>
      </c>
      <c r="AH1432" s="150"/>
    </row>
    <row r="1433" spans="1:34" ht="25.7" customHeight="1">
      <c r="A1433" s="133"/>
      <c r="B1433" s="903"/>
      <c r="C1433" s="227" t="s">
        <v>5423</v>
      </c>
      <c r="D1433" s="227"/>
      <c r="E1433" s="227" t="s">
        <v>14112</v>
      </c>
      <c r="F1433" s="227" t="s">
        <v>5423</v>
      </c>
      <c r="G1433" s="227"/>
      <c r="H1433" s="227" t="s">
        <v>5423</v>
      </c>
      <c r="I1433" s="389"/>
      <c r="J1433" s="389"/>
      <c r="K1433" s="228">
        <v>460</v>
      </c>
      <c r="L1433" s="228">
        <v>460</v>
      </c>
      <c r="M1433" s="244">
        <v>460</v>
      </c>
      <c r="N1433" s="389"/>
      <c r="O1433" s="389"/>
      <c r="P1433" s="389"/>
      <c r="Q1433" s="228">
        <v>460</v>
      </c>
      <c r="R1433" s="228">
        <v>460</v>
      </c>
      <c r="S1433" s="228" t="s">
        <v>5675</v>
      </c>
      <c r="T1433" s="228">
        <v>1</v>
      </c>
      <c r="U1433" s="228" t="s">
        <v>610</v>
      </c>
      <c r="V1433" s="241" t="s">
        <v>5681</v>
      </c>
      <c r="W1433" s="366"/>
      <c r="X1433" s="366"/>
      <c r="Y1433" s="366"/>
      <c r="Z1433" s="366"/>
      <c r="AA1433" s="389"/>
      <c r="AB1433" s="389"/>
      <c r="AC1433" s="599"/>
      <c r="AD1433" s="389"/>
      <c r="AE1433" s="389"/>
      <c r="AF1433" s="389"/>
      <c r="AG1433" s="244" t="s">
        <v>17322</v>
      </c>
      <c r="AH1433" s="150"/>
    </row>
    <row r="1434" spans="1:34" ht="25.7" customHeight="1">
      <c r="A1434" s="133"/>
      <c r="B1434" s="903"/>
      <c r="C1434" s="227" t="s">
        <v>5423</v>
      </c>
      <c r="D1434" s="227"/>
      <c r="E1434" s="227" t="s">
        <v>14113</v>
      </c>
      <c r="F1434" s="227" t="s">
        <v>5423</v>
      </c>
      <c r="G1434" s="227"/>
      <c r="H1434" s="227" t="s">
        <v>5423</v>
      </c>
      <c r="I1434" s="389"/>
      <c r="J1434" s="389"/>
      <c r="K1434" s="228">
        <v>3012</v>
      </c>
      <c r="L1434" s="228">
        <v>499</v>
      </c>
      <c r="M1434" s="244">
        <v>499</v>
      </c>
      <c r="N1434" s="389"/>
      <c r="O1434" s="389"/>
      <c r="P1434" s="389"/>
      <c r="Q1434" s="228">
        <v>499</v>
      </c>
      <c r="R1434" s="228">
        <v>499</v>
      </c>
      <c r="S1434" s="228" t="s">
        <v>5675</v>
      </c>
      <c r="T1434" s="228">
        <v>1</v>
      </c>
      <c r="U1434" s="228" t="s">
        <v>610</v>
      </c>
      <c r="V1434" s="241">
        <v>2015</v>
      </c>
      <c r="W1434" s="366"/>
      <c r="X1434" s="366"/>
      <c r="Y1434" s="366"/>
      <c r="Z1434" s="366"/>
      <c r="AA1434" s="389"/>
      <c r="AB1434" s="389"/>
      <c r="AC1434" s="599"/>
      <c r="AD1434" s="389"/>
      <c r="AE1434" s="389"/>
      <c r="AF1434" s="389"/>
      <c r="AG1434" s="244" t="s">
        <v>17322</v>
      </c>
      <c r="AH1434" s="150"/>
    </row>
    <row r="1435" spans="1:34" ht="25.7" customHeight="1">
      <c r="A1435" s="133"/>
      <c r="B1435" s="903"/>
      <c r="C1435" s="227" t="s">
        <v>9044</v>
      </c>
      <c r="D1435" s="227"/>
      <c r="E1435" s="227" t="s">
        <v>14114</v>
      </c>
      <c r="F1435" s="227" t="s">
        <v>9044</v>
      </c>
      <c r="G1435" s="227" t="s">
        <v>9044</v>
      </c>
      <c r="H1435" s="228" t="s">
        <v>9044</v>
      </c>
      <c r="I1435" s="228">
        <v>374</v>
      </c>
      <c r="J1435" s="228">
        <v>374</v>
      </c>
      <c r="K1435" s="228">
        <v>20278</v>
      </c>
      <c r="L1435" s="244">
        <v>374</v>
      </c>
      <c r="M1435" s="244">
        <v>374</v>
      </c>
      <c r="N1435" s="228"/>
      <c r="O1435" s="228"/>
      <c r="P1435" s="228"/>
      <c r="Q1435" s="241">
        <v>374</v>
      </c>
      <c r="R1435" s="244">
        <v>374</v>
      </c>
      <c r="S1435" s="228" t="s">
        <v>5675</v>
      </c>
      <c r="T1435" s="228">
        <v>1</v>
      </c>
      <c r="U1435" s="228" t="s">
        <v>610</v>
      </c>
      <c r="V1435" s="241">
        <v>2011</v>
      </c>
      <c r="W1435" s="366"/>
      <c r="X1435" s="366"/>
      <c r="Y1435" s="366"/>
      <c r="Z1435" s="366"/>
      <c r="AA1435" s="389"/>
      <c r="AB1435" s="389"/>
      <c r="AC1435" s="599"/>
      <c r="AD1435" s="389"/>
      <c r="AE1435" s="389"/>
      <c r="AF1435" s="389"/>
      <c r="AG1435" s="244" t="s">
        <v>17322</v>
      </c>
      <c r="AH1435" s="150"/>
    </row>
    <row r="1436" spans="1:34" ht="25.7" customHeight="1">
      <c r="A1436" s="133"/>
      <c r="B1436" s="903"/>
      <c r="C1436" s="227" t="s">
        <v>9044</v>
      </c>
      <c r="D1436" s="227"/>
      <c r="E1436" s="227" t="s">
        <v>14115</v>
      </c>
      <c r="F1436" s="227" t="s">
        <v>9044</v>
      </c>
      <c r="G1436" s="227" t="s">
        <v>9044</v>
      </c>
      <c r="H1436" s="228" t="s">
        <v>9044</v>
      </c>
      <c r="I1436" s="228">
        <v>458</v>
      </c>
      <c r="J1436" s="228">
        <v>458</v>
      </c>
      <c r="K1436" s="228">
        <v>17981</v>
      </c>
      <c r="L1436" s="228">
        <v>750</v>
      </c>
      <c r="M1436" s="244">
        <v>750</v>
      </c>
      <c r="N1436" s="228"/>
      <c r="O1436" s="228"/>
      <c r="P1436" s="228"/>
      <c r="Q1436" s="241">
        <v>456</v>
      </c>
      <c r="R1436" s="244">
        <v>456</v>
      </c>
      <c r="S1436" s="228" t="s">
        <v>5675</v>
      </c>
      <c r="T1436" s="228">
        <v>1</v>
      </c>
      <c r="U1436" s="228" t="s">
        <v>610</v>
      </c>
      <c r="V1436" s="241">
        <v>2021</v>
      </c>
      <c r="W1436" s="366"/>
      <c r="X1436" s="366"/>
      <c r="Y1436" s="366"/>
      <c r="Z1436" s="366"/>
      <c r="AA1436" s="389"/>
      <c r="AB1436" s="389"/>
      <c r="AC1436" s="599"/>
      <c r="AD1436" s="389"/>
      <c r="AE1436" s="389"/>
      <c r="AF1436" s="389"/>
      <c r="AG1436" s="244" t="s">
        <v>17322</v>
      </c>
      <c r="AH1436" s="150"/>
    </row>
    <row r="1437" spans="1:34" ht="25.7" customHeight="1">
      <c r="A1437" s="133"/>
      <c r="B1437" s="903"/>
      <c r="C1437" s="227" t="s">
        <v>5428</v>
      </c>
      <c r="D1437" s="227"/>
      <c r="E1437" s="227" t="s">
        <v>5682</v>
      </c>
      <c r="F1437" s="227" t="s">
        <v>5428</v>
      </c>
      <c r="G1437" s="227"/>
      <c r="H1437" s="227" t="s">
        <v>5428</v>
      </c>
      <c r="I1437" s="389"/>
      <c r="J1437" s="389"/>
      <c r="K1437" s="228">
        <v>1663</v>
      </c>
      <c r="L1437" s="228">
        <v>414</v>
      </c>
      <c r="M1437" s="244">
        <v>414</v>
      </c>
      <c r="N1437" s="389"/>
      <c r="O1437" s="389"/>
      <c r="P1437" s="389"/>
      <c r="Q1437" s="228">
        <v>600</v>
      </c>
      <c r="R1437" s="228">
        <v>600</v>
      </c>
      <c r="S1437" s="228" t="s">
        <v>5675</v>
      </c>
      <c r="T1437" s="228">
        <v>2</v>
      </c>
      <c r="U1437" s="228" t="s">
        <v>610</v>
      </c>
      <c r="V1437" s="241">
        <v>2007</v>
      </c>
      <c r="W1437" s="366"/>
      <c r="X1437" s="366"/>
      <c r="Y1437" s="366"/>
      <c r="Z1437" s="366"/>
      <c r="AA1437" s="389"/>
      <c r="AB1437" s="389"/>
      <c r="AC1437" s="599"/>
      <c r="AD1437" s="389"/>
      <c r="AE1437" s="389"/>
      <c r="AF1437" s="389"/>
      <c r="AG1437" s="244"/>
      <c r="AH1437" s="150"/>
    </row>
    <row r="1438" spans="1:34" ht="25.7" customHeight="1">
      <c r="A1438" s="133"/>
      <c r="B1438" s="903"/>
      <c r="C1438" s="227" t="s">
        <v>5428</v>
      </c>
      <c r="D1438" s="227"/>
      <c r="E1438" s="227" t="s">
        <v>5683</v>
      </c>
      <c r="F1438" s="227" t="s">
        <v>5428</v>
      </c>
      <c r="G1438" s="227"/>
      <c r="H1438" s="227" t="s">
        <v>5428</v>
      </c>
      <c r="I1438" s="389"/>
      <c r="J1438" s="389"/>
      <c r="K1438" s="228">
        <v>824</v>
      </c>
      <c r="L1438" s="228">
        <v>409</v>
      </c>
      <c r="M1438" s="244">
        <v>409</v>
      </c>
      <c r="N1438" s="389"/>
      <c r="O1438" s="389"/>
      <c r="P1438" s="389"/>
      <c r="Q1438" s="228">
        <v>300</v>
      </c>
      <c r="R1438" s="228">
        <v>300</v>
      </c>
      <c r="S1438" s="228" t="s">
        <v>5675</v>
      </c>
      <c r="T1438" s="228">
        <v>1</v>
      </c>
      <c r="U1438" s="228" t="s">
        <v>610</v>
      </c>
      <c r="V1438" s="241">
        <v>2007</v>
      </c>
      <c r="W1438" s="366"/>
      <c r="X1438" s="366"/>
      <c r="Y1438" s="366"/>
      <c r="Z1438" s="366"/>
      <c r="AA1438" s="389"/>
      <c r="AB1438" s="389"/>
      <c r="AC1438" s="599"/>
      <c r="AD1438" s="389"/>
      <c r="AE1438" s="389"/>
      <c r="AF1438" s="389"/>
      <c r="AG1438" s="244"/>
      <c r="AH1438" s="150"/>
    </row>
    <row r="1439" spans="1:34" ht="25.7" customHeight="1">
      <c r="A1439" s="133"/>
      <c r="B1439" s="903"/>
      <c r="C1439" s="227" t="s">
        <v>5428</v>
      </c>
      <c r="D1439" s="227"/>
      <c r="E1439" s="227" t="s">
        <v>5684</v>
      </c>
      <c r="F1439" s="227" t="s">
        <v>5428</v>
      </c>
      <c r="G1439" s="227"/>
      <c r="H1439" s="227" t="s">
        <v>5428</v>
      </c>
      <c r="I1439" s="389"/>
      <c r="J1439" s="389"/>
      <c r="K1439" s="228">
        <v>1000</v>
      </c>
      <c r="L1439" s="228">
        <v>522</v>
      </c>
      <c r="M1439" s="244">
        <v>522</v>
      </c>
      <c r="N1439" s="389"/>
      <c r="O1439" s="389"/>
      <c r="P1439" s="389"/>
      <c r="Q1439" s="228">
        <v>300</v>
      </c>
      <c r="R1439" s="228">
        <v>300</v>
      </c>
      <c r="S1439" s="228" t="s">
        <v>5675</v>
      </c>
      <c r="T1439" s="228">
        <v>1</v>
      </c>
      <c r="U1439" s="228" t="s">
        <v>610</v>
      </c>
      <c r="V1439" s="241">
        <v>2011</v>
      </c>
      <c r="W1439" s="366"/>
      <c r="X1439" s="366"/>
      <c r="Y1439" s="366"/>
      <c r="Z1439" s="366"/>
      <c r="AA1439" s="389"/>
      <c r="AB1439" s="389"/>
      <c r="AC1439" s="599"/>
      <c r="AD1439" s="389"/>
      <c r="AE1439" s="389"/>
      <c r="AF1439" s="389"/>
      <c r="AG1439" s="244"/>
      <c r="AH1439" s="150"/>
    </row>
    <row r="1440" spans="1:34" ht="25.7" customHeight="1">
      <c r="A1440" s="133"/>
      <c r="B1440" s="903"/>
      <c r="C1440" s="227" t="s">
        <v>5428</v>
      </c>
      <c r="D1440" s="227"/>
      <c r="E1440" s="227" t="s">
        <v>5685</v>
      </c>
      <c r="F1440" s="227" t="s">
        <v>5428</v>
      </c>
      <c r="G1440" s="227"/>
      <c r="H1440" s="227" t="s">
        <v>5428</v>
      </c>
      <c r="I1440" s="389"/>
      <c r="J1440" s="389"/>
      <c r="K1440" s="228">
        <v>925</v>
      </c>
      <c r="L1440" s="228">
        <v>486</v>
      </c>
      <c r="M1440" s="244">
        <v>486</v>
      </c>
      <c r="N1440" s="389"/>
      <c r="O1440" s="389"/>
      <c r="P1440" s="389"/>
      <c r="Q1440" s="228">
        <v>300</v>
      </c>
      <c r="R1440" s="228">
        <v>300</v>
      </c>
      <c r="S1440" s="228" t="s">
        <v>5675</v>
      </c>
      <c r="T1440" s="228">
        <v>1</v>
      </c>
      <c r="U1440" s="228" t="s">
        <v>610</v>
      </c>
      <c r="V1440" s="241">
        <v>2010</v>
      </c>
      <c r="W1440" s="366"/>
      <c r="X1440" s="366"/>
      <c r="Y1440" s="366"/>
      <c r="Z1440" s="366"/>
      <c r="AA1440" s="389"/>
      <c r="AB1440" s="389"/>
      <c r="AC1440" s="599"/>
      <c r="AD1440" s="389"/>
      <c r="AE1440" s="389"/>
      <c r="AF1440" s="389"/>
      <c r="AG1440" s="244"/>
      <c r="AH1440" s="150"/>
    </row>
    <row r="1441" spans="1:34" ht="25.7" customHeight="1">
      <c r="A1441" s="133"/>
      <c r="B1441" s="903"/>
      <c r="C1441" s="227" t="s">
        <v>5428</v>
      </c>
      <c r="D1441" s="227"/>
      <c r="E1441" s="227" t="s">
        <v>5686</v>
      </c>
      <c r="F1441" s="227" t="s">
        <v>5428</v>
      </c>
      <c r="G1441" s="227"/>
      <c r="H1441" s="227" t="s">
        <v>5428</v>
      </c>
      <c r="I1441" s="389"/>
      <c r="J1441" s="389"/>
      <c r="K1441" s="228">
        <v>3219</v>
      </c>
      <c r="L1441" s="228">
        <v>489</v>
      </c>
      <c r="M1441" s="244">
        <v>489</v>
      </c>
      <c r="N1441" s="389"/>
      <c r="O1441" s="389"/>
      <c r="P1441" s="389"/>
      <c r="Q1441" s="228">
        <v>600</v>
      </c>
      <c r="R1441" s="228">
        <v>600</v>
      </c>
      <c r="S1441" s="228" t="s">
        <v>5675</v>
      </c>
      <c r="T1441" s="228">
        <v>2</v>
      </c>
      <c r="U1441" s="228" t="s">
        <v>610</v>
      </c>
      <c r="V1441" s="241">
        <v>2010</v>
      </c>
      <c r="W1441" s="366"/>
      <c r="X1441" s="366"/>
      <c r="Y1441" s="366"/>
      <c r="Z1441" s="366"/>
      <c r="AA1441" s="389"/>
      <c r="AB1441" s="389"/>
      <c r="AC1441" s="599"/>
      <c r="AD1441" s="389"/>
      <c r="AE1441" s="389"/>
      <c r="AF1441" s="389"/>
      <c r="AG1441" s="244"/>
      <c r="AH1441" s="150"/>
    </row>
    <row r="1442" spans="1:34" ht="25.7" customHeight="1">
      <c r="A1442" s="133"/>
      <c r="B1442" s="903"/>
      <c r="C1442" s="227" t="s">
        <v>5428</v>
      </c>
      <c r="D1442" s="227"/>
      <c r="E1442" s="227" t="s">
        <v>5687</v>
      </c>
      <c r="F1442" s="227" t="s">
        <v>5428</v>
      </c>
      <c r="G1442" s="227"/>
      <c r="H1442" s="227" t="s">
        <v>5428</v>
      </c>
      <c r="I1442" s="389"/>
      <c r="J1442" s="389"/>
      <c r="K1442" s="228">
        <v>16629</v>
      </c>
      <c r="L1442" s="228">
        <v>394</v>
      </c>
      <c r="M1442" s="244">
        <v>394</v>
      </c>
      <c r="N1442" s="389"/>
      <c r="O1442" s="389"/>
      <c r="P1442" s="389"/>
      <c r="Q1442" s="228">
        <v>300</v>
      </c>
      <c r="R1442" s="228">
        <v>300</v>
      </c>
      <c r="S1442" s="228" t="s">
        <v>5675</v>
      </c>
      <c r="T1442" s="228">
        <v>1</v>
      </c>
      <c r="U1442" s="228" t="s">
        <v>610</v>
      </c>
      <c r="V1442" s="241">
        <v>2010</v>
      </c>
      <c r="W1442" s="366"/>
      <c r="X1442" s="366"/>
      <c r="Y1442" s="366"/>
      <c r="Z1442" s="366"/>
      <c r="AA1442" s="389"/>
      <c r="AB1442" s="389"/>
      <c r="AC1442" s="599"/>
      <c r="AD1442" s="389"/>
      <c r="AE1442" s="389"/>
      <c r="AF1442" s="389"/>
      <c r="AG1442" s="244"/>
      <c r="AH1442" s="150"/>
    </row>
    <row r="1443" spans="1:34" ht="25.7" customHeight="1">
      <c r="A1443" s="133"/>
      <c r="B1443" s="903"/>
      <c r="C1443" s="227" t="s">
        <v>5428</v>
      </c>
      <c r="D1443" s="227"/>
      <c r="E1443" s="227" t="s">
        <v>5688</v>
      </c>
      <c r="F1443" s="227" t="s">
        <v>5428</v>
      </c>
      <c r="G1443" s="227"/>
      <c r="H1443" s="227" t="s">
        <v>5428</v>
      </c>
      <c r="I1443" s="389"/>
      <c r="J1443" s="389"/>
      <c r="K1443" s="228">
        <v>964</v>
      </c>
      <c r="L1443" s="228">
        <v>388</v>
      </c>
      <c r="M1443" s="244">
        <v>388</v>
      </c>
      <c r="N1443" s="389"/>
      <c r="O1443" s="389"/>
      <c r="P1443" s="389"/>
      <c r="Q1443" s="228">
        <v>300</v>
      </c>
      <c r="R1443" s="228">
        <v>300</v>
      </c>
      <c r="S1443" s="228" t="s">
        <v>5675</v>
      </c>
      <c r="T1443" s="228">
        <v>1</v>
      </c>
      <c r="U1443" s="228" t="s">
        <v>610</v>
      </c>
      <c r="V1443" s="241">
        <v>2011</v>
      </c>
      <c r="W1443" s="366"/>
      <c r="X1443" s="366"/>
      <c r="Y1443" s="366"/>
      <c r="Z1443" s="366"/>
      <c r="AA1443" s="389"/>
      <c r="AB1443" s="389"/>
      <c r="AC1443" s="599"/>
      <c r="AD1443" s="389"/>
      <c r="AE1443" s="389"/>
      <c r="AF1443" s="389"/>
      <c r="AG1443" s="244"/>
      <c r="AH1443" s="150"/>
    </row>
    <row r="1444" spans="1:34" ht="25.7" customHeight="1">
      <c r="A1444" s="133"/>
      <c r="B1444" s="903"/>
      <c r="C1444" s="227" t="s">
        <v>5428</v>
      </c>
      <c r="D1444" s="227"/>
      <c r="E1444" s="227" t="s">
        <v>5689</v>
      </c>
      <c r="F1444" s="227" t="s">
        <v>5428</v>
      </c>
      <c r="G1444" s="227"/>
      <c r="H1444" s="227" t="s">
        <v>5428</v>
      </c>
      <c r="I1444" s="389"/>
      <c r="J1444" s="389"/>
      <c r="K1444" s="228">
        <v>999</v>
      </c>
      <c r="L1444" s="228">
        <v>428</v>
      </c>
      <c r="M1444" s="244">
        <v>428</v>
      </c>
      <c r="N1444" s="389"/>
      <c r="O1444" s="389"/>
      <c r="P1444" s="389"/>
      <c r="Q1444" s="228">
        <v>359.7</v>
      </c>
      <c r="R1444" s="228">
        <v>359.7</v>
      </c>
      <c r="S1444" s="228" t="s">
        <v>5675</v>
      </c>
      <c r="T1444" s="228">
        <v>1</v>
      </c>
      <c r="U1444" s="228" t="s">
        <v>610</v>
      </c>
      <c r="V1444" s="241">
        <v>2013</v>
      </c>
      <c r="W1444" s="366"/>
      <c r="X1444" s="366"/>
      <c r="Y1444" s="366"/>
      <c r="Z1444" s="366"/>
      <c r="AA1444" s="389"/>
      <c r="AB1444" s="389"/>
      <c r="AC1444" s="599"/>
      <c r="AD1444" s="389"/>
      <c r="AE1444" s="389"/>
      <c r="AF1444" s="389"/>
      <c r="AG1444" s="244"/>
      <c r="AH1444" s="150"/>
    </row>
    <row r="1445" spans="1:34" ht="25.7" customHeight="1">
      <c r="A1445" s="133"/>
      <c r="B1445" s="903"/>
      <c r="C1445" s="227" t="s">
        <v>5428</v>
      </c>
      <c r="D1445" s="227"/>
      <c r="E1445" s="227" t="s">
        <v>5690</v>
      </c>
      <c r="F1445" s="227" t="s">
        <v>5428</v>
      </c>
      <c r="G1445" s="227"/>
      <c r="H1445" s="227" t="s">
        <v>5428</v>
      </c>
      <c r="I1445" s="389"/>
      <c r="J1445" s="389"/>
      <c r="K1445" s="228">
        <v>1278</v>
      </c>
      <c r="L1445" s="228">
        <v>411</v>
      </c>
      <c r="M1445" s="244">
        <v>411</v>
      </c>
      <c r="N1445" s="389"/>
      <c r="O1445" s="389"/>
      <c r="P1445" s="389"/>
      <c r="Q1445" s="228">
        <v>359.7</v>
      </c>
      <c r="R1445" s="228">
        <v>359.7</v>
      </c>
      <c r="S1445" s="228" t="s">
        <v>5675</v>
      </c>
      <c r="T1445" s="228">
        <v>1</v>
      </c>
      <c r="U1445" s="228" t="s">
        <v>610</v>
      </c>
      <c r="V1445" s="241">
        <v>2013</v>
      </c>
      <c r="W1445" s="366"/>
      <c r="X1445" s="366"/>
      <c r="Y1445" s="366"/>
      <c r="Z1445" s="366"/>
      <c r="AA1445" s="389"/>
      <c r="AB1445" s="389"/>
      <c r="AC1445" s="599"/>
      <c r="AD1445" s="389"/>
      <c r="AE1445" s="389"/>
      <c r="AF1445" s="389"/>
      <c r="AG1445" s="244"/>
      <c r="AH1445" s="150"/>
    </row>
    <row r="1446" spans="1:34" ht="25.7" customHeight="1">
      <c r="A1446" s="133"/>
      <c r="B1446" s="903"/>
      <c r="C1446" s="227" t="s">
        <v>5428</v>
      </c>
      <c r="D1446" s="227"/>
      <c r="E1446" s="227" t="s">
        <v>5691</v>
      </c>
      <c r="F1446" s="227" t="s">
        <v>5428</v>
      </c>
      <c r="G1446" s="227"/>
      <c r="H1446" s="227" t="s">
        <v>5428</v>
      </c>
      <c r="I1446" s="389"/>
      <c r="J1446" s="389"/>
      <c r="K1446" s="228">
        <v>2086</v>
      </c>
      <c r="L1446" s="228">
        <v>442</v>
      </c>
      <c r="M1446" s="244">
        <v>442</v>
      </c>
      <c r="N1446" s="389"/>
      <c r="O1446" s="389"/>
      <c r="P1446" s="389"/>
      <c r="Q1446" s="228">
        <v>360</v>
      </c>
      <c r="R1446" s="228">
        <v>360</v>
      </c>
      <c r="S1446" s="228" t="s">
        <v>5675</v>
      </c>
      <c r="T1446" s="228">
        <v>1</v>
      </c>
      <c r="U1446" s="228" t="s">
        <v>610</v>
      </c>
      <c r="V1446" s="241">
        <v>2013</v>
      </c>
      <c r="W1446" s="366"/>
      <c r="X1446" s="366"/>
      <c r="Y1446" s="366"/>
      <c r="Z1446" s="366"/>
      <c r="AA1446" s="389"/>
      <c r="AB1446" s="389"/>
      <c r="AC1446" s="599"/>
      <c r="AD1446" s="389"/>
      <c r="AE1446" s="389"/>
      <c r="AF1446" s="389"/>
      <c r="AG1446" s="244"/>
      <c r="AH1446" s="150"/>
    </row>
    <row r="1447" spans="1:34" ht="25.7" customHeight="1">
      <c r="A1447" s="133"/>
      <c r="B1447" s="903"/>
      <c r="C1447" s="227" t="s">
        <v>5428</v>
      </c>
      <c r="D1447" s="227"/>
      <c r="E1447" s="227" t="s">
        <v>5692</v>
      </c>
      <c r="F1447" s="227" t="s">
        <v>5428</v>
      </c>
      <c r="G1447" s="227"/>
      <c r="H1447" s="227" t="s">
        <v>5428</v>
      </c>
      <c r="I1447" s="389"/>
      <c r="J1447" s="389"/>
      <c r="K1447" s="228">
        <v>913</v>
      </c>
      <c r="L1447" s="228">
        <v>15</v>
      </c>
      <c r="M1447" s="244">
        <v>15</v>
      </c>
      <c r="N1447" s="389"/>
      <c r="O1447" s="389"/>
      <c r="P1447" s="389"/>
      <c r="Q1447" s="228">
        <v>359.7</v>
      </c>
      <c r="R1447" s="228">
        <v>359.7</v>
      </c>
      <c r="S1447" s="228" t="s">
        <v>5675</v>
      </c>
      <c r="T1447" s="228">
        <v>1</v>
      </c>
      <c r="U1447" s="228" t="s">
        <v>610</v>
      </c>
      <c r="V1447" s="241">
        <v>2009</v>
      </c>
      <c r="W1447" s="366"/>
      <c r="X1447" s="366"/>
      <c r="Y1447" s="366"/>
      <c r="Z1447" s="366"/>
      <c r="AA1447" s="389"/>
      <c r="AB1447" s="389"/>
      <c r="AC1447" s="599"/>
      <c r="AD1447" s="389"/>
      <c r="AE1447" s="389"/>
      <c r="AF1447" s="389"/>
      <c r="AG1447" s="244"/>
      <c r="AH1447" s="150"/>
    </row>
    <row r="1448" spans="1:34" ht="25.7" customHeight="1">
      <c r="A1448" s="133"/>
      <c r="B1448" s="903"/>
      <c r="C1448" s="227" t="s">
        <v>5428</v>
      </c>
      <c r="D1448" s="227"/>
      <c r="E1448" s="227" t="s">
        <v>5693</v>
      </c>
      <c r="F1448" s="227" t="s">
        <v>5428</v>
      </c>
      <c r="G1448" s="227"/>
      <c r="H1448" s="227" t="s">
        <v>5428</v>
      </c>
      <c r="I1448" s="389"/>
      <c r="J1448" s="389"/>
      <c r="K1448" s="228">
        <v>6086</v>
      </c>
      <c r="L1448" s="228">
        <v>328</v>
      </c>
      <c r="M1448" s="244">
        <v>328</v>
      </c>
      <c r="N1448" s="389"/>
      <c r="O1448" s="389"/>
      <c r="P1448" s="389"/>
      <c r="Q1448" s="228">
        <v>470</v>
      </c>
      <c r="R1448" s="228">
        <v>470</v>
      </c>
      <c r="S1448" s="228" t="s">
        <v>5675</v>
      </c>
      <c r="T1448" s="228">
        <v>1</v>
      </c>
      <c r="U1448" s="228" t="s">
        <v>610</v>
      </c>
      <c r="V1448" s="241">
        <v>2013</v>
      </c>
      <c r="W1448" s="366"/>
      <c r="X1448" s="366"/>
      <c r="Y1448" s="366"/>
      <c r="Z1448" s="366"/>
      <c r="AA1448" s="389"/>
      <c r="AB1448" s="389"/>
      <c r="AC1448" s="599"/>
      <c r="AD1448" s="389"/>
      <c r="AE1448" s="389"/>
      <c r="AF1448" s="389"/>
      <c r="AG1448" s="244"/>
      <c r="AH1448" s="150"/>
    </row>
    <row r="1449" spans="1:34" ht="25.7" customHeight="1">
      <c r="A1449" s="133"/>
      <c r="B1449" s="903"/>
      <c r="C1449" s="227" t="s">
        <v>5428</v>
      </c>
      <c r="D1449" s="227"/>
      <c r="E1449" s="227" t="s">
        <v>11368</v>
      </c>
      <c r="F1449" s="227" t="s">
        <v>5428</v>
      </c>
      <c r="G1449" s="227"/>
      <c r="H1449" s="227" t="s">
        <v>5428</v>
      </c>
      <c r="I1449" s="389"/>
      <c r="J1449" s="389"/>
      <c r="K1449" s="228">
        <v>2178</v>
      </c>
      <c r="L1449" s="228">
        <v>442</v>
      </c>
      <c r="M1449" s="244">
        <v>442</v>
      </c>
      <c r="N1449" s="389"/>
      <c r="O1449" s="389"/>
      <c r="P1449" s="389"/>
      <c r="Q1449" s="228">
        <v>300</v>
      </c>
      <c r="R1449" s="228">
        <v>300</v>
      </c>
      <c r="S1449" s="228" t="s">
        <v>5675</v>
      </c>
      <c r="T1449" s="228">
        <v>1</v>
      </c>
      <c r="U1449" s="228" t="s">
        <v>610</v>
      </c>
      <c r="V1449" s="241" t="s">
        <v>10335</v>
      </c>
      <c r="W1449" s="366"/>
      <c r="X1449" s="366"/>
      <c r="Y1449" s="366"/>
      <c r="Z1449" s="366"/>
      <c r="AA1449" s="389"/>
      <c r="AB1449" s="389"/>
      <c r="AC1449" s="599"/>
      <c r="AD1449" s="389"/>
      <c r="AE1449" s="389"/>
      <c r="AF1449" s="389"/>
      <c r="AG1449" s="244"/>
      <c r="AH1449" s="150"/>
    </row>
    <row r="1450" spans="1:34" ht="25.7" customHeight="1">
      <c r="A1450" s="133"/>
      <c r="B1450" s="903"/>
      <c r="C1450" s="227" t="s">
        <v>5431</v>
      </c>
      <c r="D1450" s="227"/>
      <c r="E1450" s="227" t="s">
        <v>12164</v>
      </c>
      <c r="F1450" s="227" t="s">
        <v>5431</v>
      </c>
      <c r="G1450" s="227"/>
      <c r="H1450" s="227" t="s">
        <v>5431</v>
      </c>
      <c r="I1450" s="389"/>
      <c r="J1450" s="389"/>
      <c r="K1450" s="228">
        <v>2306</v>
      </c>
      <c r="L1450" s="228">
        <v>2306</v>
      </c>
      <c r="M1450" s="244">
        <v>2306</v>
      </c>
      <c r="N1450" s="389"/>
      <c r="O1450" s="389"/>
      <c r="P1450" s="389"/>
      <c r="Q1450" s="228">
        <v>1496</v>
      </c>
      <c r="R1450" s="228">
        <v>374</v>
      </c>
      <c r="S1450" s="228" t="s">
        <v>5675</v>
      </c>
      <c r="T1450" s="228">
        <v>4</v>
      </c>
      <c r="U1450" s="228" t="s">
        <v>610</v>
      </c>
      <c r="V1450" s="241">
        <v>2016</v>
      </c>
      <c r="W1450" s="366"/>
      <c r="X1450" s="366"/>
      <c r="Y1450" s="366"/>
      <c r="Z1450" s="366"/>
      <c r="AA1450" s="389"/>
      <c r="AB1450" s="389"/>
      <c r="AC1450" s="599"/>
      <c r="AD1450" s="389"/>
      <c r="AE1450" s="389"/>
      <c r="AF1450" s="389"/>
      <c r="AG1450" s="244"/>
      <c r="AH1450" s="150"/>
    </row>
    <row r="1451" spans="1:34" ht="25.7" customHeight="1">
      <c r="A1451" s="133"/>
      <c r="B1451" s="903"/>
      <c r="C1451" s="227" t="s">
        <v>5431</v>
      </c>
      <c r="D1451" s="227"/>
      <c r="E1451" s="227" t="s">
        <v>12165</v>
      </c>
      <c r="F1451" s="227" t="s">
        <v>5431</v>
      </c>
      <c r="G1451" s="227"/>
      <c r="H1451" s="227" t="s">
        <v>5431</v>
      </c>
      <c r="I1451" s="389"/>
      <c r="J1451" s="389"/>
      <c r="K1451" s="228">
        <v>408</v>
      </c>
      <c r="L1451" s="228">
        <v>1239.6600000000001</v>
      </c>
      <c r="M1451" s="244">
        <v>1222.58</v>
      </c>
      <c r="N1451" s="389"/>
      <c r="O1451" s="389"/>
      <c r="P1451" s="389"/>
      <c r="Q1451" s="228">
        <v>816</v>
      </c>
      <c r="R1451" s="228">
        <v>408</v>
      </c>
      <c r="S1451" s="228" t="s">
        <v>13180</v>
      </c>
      <c r="T1451" s="228">
        <v>2</v>
      </c>
      <c r="U1451" s="228" t="s">
        <v>610</v>
      </c>
      <c r="V1451" s="241">
        <v>2008</v>
      </c>
      <c r="W1451" s="366"/>
      <c r="X1451" s="366"/>
      <c r="Y1451" s="366"/>
      <c r="Z1451" s="366"/>
      <c r="AA1451" s="389"/>
      <c r="AB1451" s="389"/>
      <c r="AC1451" s="599"/>
      <c r="AD1451" s="389"/>
      <c r="AE1451" s="389"/>
      <c r="AF1451" s="389"/>
      <c r="AG1451" s="244"/>
      <c r="AH1451" s="150"/>
    </row>
    <row r="1452" spans="1:34" ht="25.7" customHeight="1">
      <c r="A1452" s="133"/>
      <c r="B1452" s="903"/>
      <c r="C1452" s="227" t="s">
        <v>5431</v>
      </c>
      <c r="D1452" s="227"/>
      <c r="E1452" s="227" t="s">
        <v>12166</v>
      </c>
      <c r="F1452" s="227" t="s">
        <v>5431</v>
      </c>
      <c r="G1452" s="227"/>
      <c r="H1452" s="227" t="s">
        <v>5431</v>
      </c>
      <c r="I1452" s="389"/>
      <c r="J1452" s="389"/>
      <c r="K1452" s="228">
        <v>102926</v>
      </c>
      <c r="L1452" s="228">
        <v>992</v>
      </c>
      <c r="M1452" s="244">
        <v>992</v>
      </c>
      <c r="N1452" s="389"/>
      <c r="O1452" s="389"/>
      <c r="P1452" s="389"/>
      <c r="Q1452" s="228">
        <v>600</v>
      </c>
      <c r="R1452" s="228">
        <v>300</v>
      </c>
      <c r="S1452" s="228" t="s">
        <v>5675</v>
      </c>
      <c r="T1452" s="228">
        <v>2</v>
      </c>
      <c r="U1452" s="228" t="s">
        <v>610</v>
      </c>
      <c r="V1452" s="241" t="s">
        <v>11369</v>
      </c>
      <c r="W1452" s="366"/>
      <c r="X1452" s="366"/>
      <c r="Y1452" s="366"/>
      <c r="Z1452" s="366"/>
      <c r="AA1452" s="389"/>
      <c r="AB1452" s="389"/>
      <c r="AC1452" s="599"/>
      <c r="AD1452" s="389"/>
      <c r="AE1452" s="389"/>
      <c r="AF1452" s="389"/>
      <c r="AG1452" s="244"/>
      <c r="AH1452" s="150"/>
    </row>
    <row r="1453" spans="1:34" ht="25.7" customHeight="1">
      <c r="A1453" s="133"/>
      <c r="B1453" s="903"/>
      <c r="C1453" s="227" t="s">
        <v>5431</v>
      </c>
      <c r="D1453" s="227"/>
      <c r="E1453" s="227" t="s">
        <v>12167</v>
      </c>
      <c r="F1453" s="227" t="s">
        <v>5431</v>
      </c>
      <c r="G1453" s="227"/>
      <c r="H1453" s="227" t="s">
        <v>5431</v>
      </c>
      <c r="I1453" s="389"/>
      <c r="J1453" s="389"/>
      <c r="K1453" s="228"/>
      <c r="L1453" s="228">
        <v>496</v>
      </c>
      <c r="M1453" s="244">
        <v>496</v>
      </c>
      <c r="N1453" s="389"/>
      <c r="O1453" s="389"/>
      <c r="P1453" s="389"/>
      <c r="Q1453" s="228">
        <v>300</v>
      </c>
      <c r="R1453" s="228">
        <v>300</v>
      </c>
      <c r="S1453" s="228" t="s">
        <v>5675</v>
      </c>
      <c r="T1453" s="228">
        <v>1</v>
      </c>
      <c r="U1453" s="228" t="s">
        <v>610</v>
      </c>
      <c r="V1453" s="241">
        <v>2020</v>
      </c>
      <c r="W1453" s="366"/>
      <c r="X1453" s="366"/>
      <c r="Y1453" s="366"/>
      <c r="Z1453" s="366"/>
      <c r="AA1453" s="389"/>
      <c r="AB1453" s="389"/>
      <c r="AC1453" s="599"/>
      <c r="AD1453" s="389"/>
      <c r="AE1453" s="389"/>
      <c r="AF1453" s="389"/>
      <c r="AG1453" s="244"/>
      <c r="AH1453" s="150"/>
    </row>
    <row r="1454" spans="1:34" ht="25.7" customHeight="1">
      <c r="A1454" s="133"/>
      <c r="B1454" s="903"/>
      <c r="C1454" s="227" t="s">
        <v>5431</v>
      </c>
      <c r="D1454" s="227"/>
      <c r="E1454" s="227" t="s">
        <v>12168</v>
      </c>
      <c r="F1454" s="227" t="s">
        <v>5431</v>
      </c>
      <c r="G1454" s="227"/>
      <c r="H1454" s="227" t="s">
        <v>5431</v>
      </c>
      <c r="I1454" s="389"/>
      <c r="J1454" s="389"/>
      <c r="K1454" s="228">
        <v>1970</v>
      </c>
      <c r="L1454" s="228">
        <v>561</v>
      </c>
      <c r="M1454" s="244">
        <v>561</v>
      </c>
      <c r="N1454" s="389"/>
      <c r="O1454" s="389"/>
      <c r="P1454" s="389"/>
      <c r="Q1454" s="228">
        <v>300</v>
      </c>
      <c r="R1454" s="228">
        <v>300</v>
      </c>
      <c r="S1454" s="228" t="s">
        <v>5675</v>
      </c>
      <c r="T1454" s="228">
        <v>1</v>
      </c>
      <c r="U1454" s="228" t="s">
        <v>610</v>
      </c>
      <c r="V1454" s="241">
        <v>2020</v>
      </c>
      <c r="W1454" s="366"/>
      <c r="X1454" s="366"/>
      <c r="Y1454" s="366"/>
      <c r="Z1454" s="366"/>
      <c r="AA1454" s="389"/>
      <c r="AB1454" s="389"/>
      <c r="AC1454" s="599"/>
      <c r="AD1454" s="389"/>
      <c r="AE1454" s="389"/>
      <c r="AF1454" s="389"/>
      <c r="AG1454" s="244"/>
      <c r="AH1454" s="150"/>
    </row>
    <row r="1455" spans="1:34" ht="25.7" customHeight="1">
      <c r="A1455" s="133"/>
      <c r="B1455" s="903"/>
      <c r="C1455" s="227" t="s">
        <v>5431</v>
      </c>
      <c r="D1455" s="227"/>
      <c r="E1455" s="227" t="s">
        <v>12169</v>
      </c>
      <c r="F1455" s="227" t="s">
        <v>5431</v>
      </c>
      <c r="G1455" s="227"/>
      <c r="H1455" s="227" t="s">
        <v>5431</v>
      </c>
      <c r="I1455" s="389"/>
      <c r="J1455" s="389"/>
      <c r="K1455" s="228"/>
      <c r="L1455" s="228">
        <v>496</v>
      </c>
      <c r="M1455" s="244">
        <v>496</v>
      </c>
      <c r="N1455" s="389"/>
      <c r="O1455" s="389"/>
      <c r="P1455" s="389"/>
      <c r="Q1455" s="228">
        <v>300</v>
      </c>
      <c r="R1455" s="228">
        <v>300</v>
      </c>
      <c r="S1455" s="228" t="s">
        <v>5675</v>
      </c>
      <c r="T1455" s="228">
        <v>1</v>
      </c>
      <c r="U1455" s="228" t="s">
        <v>610</v>
      </c>
      <c r="V1455" s="241">
        <v>2020</v>
      </c>
      <c r="W1455" s="366"/>
      <c r="X1455" s="366"/>
      <c r="Y1455" s="366"/>
      <c r="Z1455" s="366"/>
      <c r="AA1455" s="389"/>
      <c r="AB1455" s="389"/>
      <c r="AC1455" s="599"/>
      <c r="AD1455" s="389"/>
      <c r="AE1455" s="389"/>
      <c r="AF1455" s="389"/>
      <c r="AG1455" s="244"/>
      <c r="AH1455" s="150"/>
    </row>
    <row r="1456" spans="1:34" ht="25.7" customHeight="1">
      <c r="A1456" s="133"/>
      <c r="B1456" s="903"/>
      <c r="C1456" s="227" t="s">
        <v>5434</v>
      </c>
      <c r="D1456" s="323" t="s">
        <v>24131</v>
      </c>
      <c r="E1456" s="227" t="s">
        <v>5694</v>
      </c>
      <c r="F1456" s="227" t="s">
        <v>5434</v>
      </c>
      <c r="G1456" s="323" t="s">
        <v>24132</v>
      </c>
      <c r="H1456" s="227" t="s">
        <v>5434</v>
      </c>
      <c r="I1456" s="389" t="s">
        <v>120</v>
      </c>
      <c r="J1456" s="389" t="s">
        <v>24133</v>
      </c>
      <c r="K1456" s="228">
        <v>748</v>
      </c>
      <c r="L1456" s="228">
        <v>565</v>
      </c>
      <c r="M1456" s="244">
        <v>559</v>
      </c>
      <c r="N1456" s="389"/>
      <c r="O1456" s="389"/>
      <c r="P1456" s="389"/>
      <c r="Q1456" s="228">
        <v>748</v>
      </c>
      <c r="R1456" s="228">
        <v>748</v>
      </c>
      <c r="S1456" s="228" t="s">
        <v>13181</v>
      </c>
      <c r="T1456" s="228">
        <v>2</v>
      </c>
      <c r="U1456" s="228" t="s">
        <v>610</v>
      </c>
      <c r="V1456" s="241">
        <v>2004</v>
      </c>
      <c r="W1456" s="366"/>
      <c r="X1456" s="366"/>
      <c r="Y1456" s="366"/>
      <c r="Z1456" s="366"/>
      <c r="AA1456" s="389"/>
      <c r="AB1456" s="389"/>
      <c r="AC1456" s="599"/>
      <c r="AD1456" s="389"/>
      <c r="AE1456" s="389"/>
      <c r="AF1456" s="389"/>
      <c r="AG1456" s="244"/>
      <c r="AH1456" s="150"/>
    </row>
    <row r="1457" spans="1:34" ht="25.7" customHeight="1">
      <c r="A1457" s="133"/>
      <c r="B1457" s="903"/>
      <c r="C1457" s="227" t="s">
        <v>5434</v>
      </c>
      <c r="D1457" s="323" t="s">
        <v>24134</v>
      </c>
      <c r="E1457" s="227" t="s">
        <v>5695</v>
      </c>
      <c r="F1457" s="227" t="s">
        <v>5434</v>
      </c>
      <c r="G1457" s="323" t="s">
        <v>24132</v>
      </c>
      <c r="H1457" s="227" t="s">
        <v>5434</v>
      </c>
      <c r="I1457" s="389"/>
      <c r="J1457" s="389" t="s">
        <v>24133</v>
      </c>
      <c r="K1457" s="228">
        <v>2935</v>
      </c>
      <c r="L1457" s="228">
        <v>490</v>
      </c>
      <c r="M1457" s="244">
        <v>490</v>
      </c>
      <c r="N1457" s="389"/>
      <c r="O1457" s="389"/>
      <c r="P1457" s="389"/>
      <c r="Q1457" s="228">
        <v>374</v>
      </c>
      <c r="R1457" s="228">
        <v>374</v>
      </c>
      <c r="S1457" s="228" t="s">
        <v>13181</v>
      </c>
      <c r="T1457" s="228">
        <v>1</v>
      </c>
      <c r="U1457" s="228" t="s">
        <v>610</v>
      </c>
      <c r="V1457" s="241">
        <v>2004</v>
      </c>
      <c r="W1457" s="366"/>
      <c r="X1457" s="366"/>
      <c r="Y1457" s="366"/>
      <c r="Z1457" s="366"/>
      <c r="AA1457" s="389"/>
      <c r="AB1457" s="389"/>
      <c r="AC1457" s="599"/>
      <c r="AD1457" s="389"/>
      <c r="AE1457" s="389"/>
      <c r="AF1457" s="389"/>
      <c r="AG1457" s="244"/>
      <c r="AH1457" s="150"/>
    </row>
    <row r="1458" spans="1:34" ht="25.7" customHeight="1">
      <c r="A1458" s="133"/>
      <c r="B1458" s="903"/>
      <c r="C1458" s="227" t="s">
        <v>5434</v>
      </c>
      <c r="D1458" s="323" t="s">
        <v>24135</v>
      </c>
      <c r="E1458" s="241" t="s">
        <v>5696</v>
      </c>
      <c r="F1458" s="227" t="s">
        <v>5434</v>
      </c>
      <c r="G1458" s="323" t="s">
        <v>24132</v>
      </c>
      <c r="H1458" s="227" t="s">
        <v>5434</v>
      </c>
      <c r="I1458" s="389" t="s">
        <v>120</v>
      </c>
      <c r="J1458" s="389" t="s">
        <v>24133</v>
      </c>
      <c r="K1458" s="228">
        <v>5819</v>
      </c>
      <c r="L1458" s="228">
        <v>459</v>
      </c>
      <c r="M1458" s="244">
        <v>459</v>
      </c>
      <c r="N1458" s="389"/>
      <c r="O1458" s="389"/>
      <c r="P1458" s="389"/>
      <c r="Q1458" s="228">
        <v>374</v>
      </c>
      <c r="R1458" s="228">
        <v>374</v>
      </c>
      <c r="S1458" s="228" t="s">
        <v>13181</v>
      </c>
      <c r="T1458" s="228">
        <v>1</v>
      </c>
      <c r="U1458" s="228" t="s">
        <v>610</v>
      </c>
      <c r="V1458" s="241">
        <v>2012</v>
      </c>
      <c r="W1458" s="366"/>
      <c r="X1458" s="366"/>
      <c r="Y1458" s="366"/>
      <c r="Z1458" s="366"/>
      <c r="AA1458" s="389"/>
      <c r="AB1458" s="389"/>
      <c r="AC1458" s="599"/>
      <c r="AD1458" s="389"/>
      <c r="AE1458" s="389"/>
      <c r="AF1458" s="389"/>
      <c r="AG1458" s="244"/>
      <c r="AH1458" s="150"/>
    </row>
    <row r="1459" spans="1:34" ht="25.7" customHeight="1">
      <c r="A1459" s="133"/>
      <c r="B1459" s="903"/>
      <c r="C1459" s="227" t="s">
        <v>5434</v>
      </c>
      <c r="D1459" s="323" t="s">
        <v>24136</v>
      </c>
      <c r="E1459" s="227" t="s">
        <v>11370</v>
      </c>
      <c r="F1459" s="227" t="s">
        <v>5434</v>
      </c>
      <c r="G1459" s="323" t="s">
        <v>24132</v>
      </c>
      <c r="H1459" s="227" t="s">
        <v>5434</v>
      </c>
      <c r="I1459" s="389" t="s">
        <v>120</v>
      </c>
      <c r="J1459" s="389" t="s">
        <v>24133</v>
      </c>
      <c r="K1459" s="228">
        <v>2245</v>
      </c>
      <c r="L1459" s="228">
        <v>486</v>
      </c>
      <c r="M1459" s="244">
        <v>486</v>
      </c>
      <c r="N1459" s="389"/>
      <c r="O1459" s="389"/>
      <c r="P1459" s="389"/>
      <c r="Q1459" s="228">
        <v>374</v>
      </c>
      <c r="R1459" s="228">
        <v>374</v>
      </c>
      <c r="S1459" s="228" t="s">
        <v>13181</v>
      </c>
      <c r="T1459" s="228">
        <v>1</v>
      </c>
      <c r="U1459" s="228" t="s">
        <v>610</v>
      </c>
      <c r="V1459" s="241">
        <v>2019</v>
      </c>
      <c r="W1459" s="366"/>
      <c r="X1459" s="366"/>
      <c r="Y1459" s="366"/>
      <c r="Z1459" s="366"/>
      <c r="AA1459" s="389"/>
      <c r="AB1459" s="389"/>
      <c r="AC1459" s="599"/>
      <c r="AD1459" s="389"/>
      <c r="AE1459" s="389"/>
      <c r="AF1459" s="389"/>
      <c r="AG1459" s="244"/>
      <c r="AH1459" s="150"/>
    </row>
    <row r="1460" spans="1:34" ht="25.7" customHeight="1">
      <c r="A1460" s="133"/>
      <c r="B1460" s="903"/>
      <c r="C1460" s="227" t="s">
        <v>5434</v>
      </c>
      <c r="D1460" s="323" t="s">
        <v>24137</v>
      </c>
      <c r="E1460" s="227" t="s">
        <v>5697</v>
      </c>
      <c r="F1460" s="227" t="s">
        <v>5434</v>
      </c>
      <c r="G1460" s="323" t="s">
        <v>24132</v>
      </c>
      <c r="H1460" s="227" t="s">
        <v>5434</v>
      </c>
      <c r="I1460" s="389" t="s">
        <v>120</v>
      </c>
      <c r="J1460" s="389" t="s">
        <v>24133</v>
      </c>
      <c r="K1460" s="228">
        <v>7642</v>
      </c>
      <c r="L1460" s="228">
        <v>4224</v>
      </c>
      <c r="M1460" s="244">
        <v>4224</v>
      </c>
      <c r="N1460" s="389"/>
      <c r="O1460" s="389"/>
      <c r="P1460" s="389"/>
      <c r="Q1460" s="228">
        <v>2992</v>
      </c>
      <c r="R1460" s="228">
        <v>2992</v>
      </c>
      <c r="S1460" s="228" t="s">
        <v>13181</v>
      </c>
      <c r="T1460" s="228">
        <v>8</v>
      </c>
      <c r="U1460" s="228" t="s">
        <v>610</v>
      </c>
      <c r="V1460" s="241">
        <v>2004</v>
      </c>
      <c r="W1460" s="366"/>
      <c r="X1460" s="366"/>
      <c r="Y1460" s="366"/>
      <c r="Z1460" s="366"/>
      <c r="AA1460" s="389"/>
      <c r="AB1460" s="389"/>
      <c r="AC1460" s="599"/>
      <c r="AD1460" s="389"/>
      <c r="AE1460" s="389"/>
      <c r="AF1460" s="389"/>
      <c r="AG1460" s="244"/>
      <c r="AH1460" s="150"/>
    </row>
    <row r="1461" spans="1:34" ht="25.7" customHeight="1">
      <c r="A1461" s="133"/>
      <c r="B1461" s="903"/>
      <c r="C1461" s="227" t="s">
        <v>5434</v>
      </c>
      <c r="D1461" s="323" t="s">
        <v>24138</v>
      </c>
      <c r="E1461" s="227" t="s">
        <v>5698</v>
      </c>
      <c r="F1461" s="227" t="s">
        <v>5434</v>
      </c>
      <c r="G1461" s="323" t="s">
        <v>24132</v>
      </c>
      <c r="H1461" s="227" t="s">
        <v>5434</v>
      </c>
      <c r="I1461" s="389" t="s">
        <v>120</v>
      </c>
      <c r="J1461" s="389" t="s">
        <v>24133</v>
      </c>
      <c r="K1461" s="228">
        <v>1382</v>
      </c>
      <c r="L1461" s="228">
        <v>427</v>
      </c>
      <c r="M1461" s="244">
        <v>427</v>
      </c>
      <c r="N1461" s="389"/>
      <c r="O1461" s="389"/>
      <c r="P1461" s="389"/>
      <c r="Q1461" s="228">
        <v>374</v>
      </c>
      <c r="R1461" s="228">
        <v>374</v>
      </c>
      <c r="S1461" s="228" t="s">
        <v>13181</v>
      </c>
      <c r="T1461" s="228">
        <v>1</v>
      </c>
      <c r="U1461" s="228" t="s">
        <v>610</v>
      </c>
      <c r="V1461" s="241">
        <v>2004</v>
      </c>
      <c r="W1461" s="366"/>
      <c r="X1461" s="366"/>
      <c r="Y1461" s="366"/>
      <c r="Z1461" s="366"/>
      <c r="AA1461" s="389"/>
      <c r="AB1461" s="389"/>
      <c r="AC1461" s="599"/>
      <c r="AD1461" s="389"/>
      <c r="AE1461" s="389"/>
      <c r="AF1461" s="389"/>
      <c r="AG1461" s="244"/>
      <c r="AH1461" s="150"/>
    </row>
    <row r="1462" spans="1:34" ht="25.7" customHeight="1">
      <c r="A1462" s="133"/>
      <c r="B1462" s="903"/>
      <c r="C1462" s="227" t="s">
        <v>5434</v>
      </c>
      <c r="D1462" s="323" t="s">
        <v>24139</v>
      </c>
      <c r="E1462" s="227" t="s">
        <v>5699</v>
      </c>
      <c r="F1462" s="227" t="s">
        <v>5434</v>
      </c>
      <c r="G1462" s="323" t="s">
        <v>24132</v>
      </c>
      <c r="H1462" s="227" t="s">
        <v>5434</v>
      </c>
      <c r="I1462" s="389" t="s">
        <v>120</v>
      </c>
      <c r="J1462" s="389" t="s">
        <v>24133</v>
      </c>
      <c r="K1462" s="228">
        <v>750</v>
      </c>
      <c r="L1462" s="228">
        <v>464</v>
      </c>
      <c r="M1462" s="244">
        <v>464</v>
      </c>
      <c r="N1462" s="389"/>
      <c r="O1462" s="389"/>
      <c r="P1462" s="389"/>
      <c r="Q1462" s="228">
        <v>374</v>
      </c>
      <c r="R1462" s="228">
        <v>374</v>
      </c>
      <c r="S1462" s="228" t="s">
        <v>13181</v>
      </c>
      <c r="T1462" s="228">
        <v>1</v>
      </c>
      <c r="U1462" s="228" t="s">
        <v>610</v>
      </c>
      <c r="V1462" s="241">
        <v>2006</v>
      </c>
      <c r="W1462" s="366"/>
      <c r="X1462" s="366"/>
      <c r="Y1462" s="366"/>
      <c r="Z1462" s="366"/>
      <c r="AA1462" s="389"/>
      <c r="AB1462" s="389"/>
      <c r="AC1462" s="599"/>
      <c r="AD1462" s="389"/>
      <c r="AE1462" s="389"/>
      <c r="AF1462" s="389"/>
      <c r="AG1462" s="244"/>
      <c r="AH1462" s="150"/>
    </row>
    <row r="1463" spans="1:34" ht="25.7" customHeight="1">
      <c r="A1463" s="133"/>
      <c r="B1463" s="903"/>
      <c r="C1463" s="227" t="s">
        <v>5434</v>
      </c>
      <c r="D1463" s="323" t="s">
        <v>24140</v>
      </c>
      <c r="E1463" s="227" t="s">
        <v>5700</v>
      </c>
      <c r="F1463" s="227" t="s">
        <v>5434</v>
      </c>
      <c r="G1463" s="323" t="s">
        <v>24132</v>
      </c>
      <c r="H1463" s="227" t="s">
        <v>5434</v>
      </c>
      <c r="I1463" s="389" t="s">
        <v>120</v>
      </c>
      <c r="J1463" s="389" t="s">
        <v>24133</v>
      </c>
      <c r="K1463" s="228">
        <v>649</v>
      </c>
      <c r="L1463" s="228">
        <v>424</v>
      </c>
      <c r="M1463" s="244">
        <v>424</v>
      </c>
      <c r="N1463" s="389"/>
      <c r="O1463" s="389"/>
      <c r="P1463" s="389"/>
      <c r="Q1463" s="228">
        <v>374</v>
      </c>
      <c r="R1463" s="228">
        <v>374</v>
      </c>
      <c r="S1463" s="228" t="s">
        <v>13181</v>
      </c>
      <c r="T1463" s="228">
        <v>1</v>
      </c>
      <c r="U1463" s="228" t="s">
        <v>610</v>
      </c>
      <c r="V1463" s="241">
        <v>2004</v>
      </c>
      <c r="W1463" s="366"/>
      <c r="X1463" s="366"/>
      <c r="Y1463" s="366"/>
      <c r="Z1463" s="366"/>
      <c r="AA1463" s="389"/>
      <c r="AB1463" s="389"/>
      <c r="AC1463" s="599"/>
      <c r="AD1463" s="389"/>
      <c r="AE1463" s="389"/>
      <c r="AF1463" s="389"/>
      <c r="AG1463" s="244"/>
      <c r="AH1463" s="150"/>
    </row>
    <row r="1464" spans="1:34" ht="25.7" customHeight="1">
      <c r="A1464" s="133"/>
      <c r="B1464" s="903"/>
      <c r="C1464" s="227" t="s">
        <v>5434</v>
      </c>
      <c r="D1464" s="323" t="s">
        <v>24141</v>
      </c>
      <c r="E1464" s="227" t="s">
        <v>5701</v>
      </c>
      <c r="F1464" s="227" t="s">
        <v>5434</v>
      </c>
      <c r="G1464" s="323" t="s">
        <v>24132</v>
      </c>
      <c r="H1464" s="227" t="s">
        <v>5434</v>
      </c>
      <c r="I1464" s="389" t="s">
        <v>120</v>
      </c>
      <c r="J1464" s="389" t="s">
        <v>24133</v>
      </c>
      <c r="K1464" s="228">
        <v>3008</v>
      </c>
      <c r="L1464" s="228">
        <v>464</v>
      </c>
      <c r="M1464" s="244">
        <v>464</v>
      </c>
      <c r="N1464" s="389"/>
      <c r="O1464" s="389"/>
      <c r="P1464" s="389"/>
      <c r="Q1464" s="228">
        <v>374</v>
      </c>
      <c r="R1464" s="228">
        <v>374</v>
      </c>
      <c r="S1464" s="228" t="s">
        <v>13181</v>
      </c>
      <c r="T1464" s="228">
        <v>1</v>
      </c>
      <c r="U1464" s="228" t="s">
        <v>610</v>
      </c>
      <c r="V1464" s="241">
        <v>2004</v>
      </c>
      <c r="W1464" s="366"/>
      <c r="X1464" s="366"/>
      <c r="Y1464" s="366"/>
      <c r="Z1464" s="366"/>
      <c r="AA1464" s="389"/>
      <c r="AB1464" s="389"/>
      <c r="AC1464" s="599"/>
      <c r="AD1464" s="389"/>
      <c r="AE1464" s="389"/>
      <c r="AF1464" s="389"/>
      <c r="AG1464" s="244"/>
      <c r="AH1464" s="150"/>
    </row>
    <row r="1465" spans="1:34" ht="25.7" customHeight="1">
      <c r="A1465" s="133"/>
      <c r="B1465" s="903"/>
      <c r="C1465" s="227" t="s">
        <v>5434</v>
      </c>
      <c r="D1465" s="323" t="s">
        <v>24142</v>
      </c>
      <c r="E1465" s="227" t="s">
        <v>5702</v>
      </c>
      <c r="F1465" s="227" t="s">
        <v>5434</v>
      </c>
      <c r="G1465" s="323" t="s">
        <v>24132</v>
      </c>
      <c r="H1465" s="227" t="s">
        <v>5434</v>
      </c>
      <c r="I1465" s="389" t="s">
        <v>120</v>
      </c>
      <c r="J1465" s="389" t="s">
        <v>24133</v>
      </c>
      <c r="K1465" s="228">
        <v>2278</v>
      </c>
      <c r="L1465" s="228">
        <v>549</v>
      </c>
      <c r="M1465" s="244">
        <v>549</v>
      </c>
      <c r="N1465" s="389"/>
      <c r="O1465" s="389"/>
      <c r="P1465" s="389"/>
      <c r="Q1465" s="228">
        <v>374</v>
      </c>
      <c r="R1465" s="228">
        <v>374</v>
      </c>
      <c r="S1465" s="228" t="s">
        <v>13181</v>
      </c>
      <c r="T1465" s="228">
        <v>1</v>
      </c>
      <c r="U1465" s="228" t="s">
        <v>610</v>
      </c>
      <c r="V1465" s="241">
        <v>2009</v>
      </c>
      <c r="W1465" s="366"/>
      <c r="X1465" s="366"/>
      <c r="Y1465" s="366"/>
      <c r="Z1465" s="366"/>
      <c r="AA1465" s="389"/>
      <c r="AB1465" s="389"/>
      <c r="AC1465" s="599"/>
      <c r="AD1465" s="389"/>
      <c r="AE1465" s="389"/>
      <c r="AF1465" s="389"/>
      <c r="AG1465" s="244"/>
      <c r="AH1465" s="150"/>
    </row>
    <row r="1466" spans="1:34" ht="25.7" customHeight="1">
      <c r="A1466" s="133"/>
      <c r="B1466" s="903"/>
      <c r="C1466" s="227" t="s">
        <v>5434</v>
      </c>
      <c r="D1466" s="323" t="s">
        <v>24143</v>
      </c>
      <c r="E1466" s="227" t="s">
        <v>5703</v>
      </c>
      <c r="F1466" s="227" t="s">
        <v>5434</v>
      </c>
      <c r="G1466" s="323" t="s">
        <v>24132</v>
      </c>
      <c r="H1466" s="227" t="s">
        <v>5434</v>
      </c>
      <c r="I1466" s="389" t="s">
        <v>120</v>
      </c>
      <c r="J1466" s="389" t="s">
        <v>24133</v>
      </c>
      <c r="K1466" s="228">
        <v>2280</v>
      </c>
      <c r="L1466" s="228">
        <v>526</v>
      </c>
      <c r="M1466" s="244">
        <v>526</v>
      </c>
      <c r="N1466" s="389"/>
      <c r="O1466" s="389"/>
      <c r="P1466" s="389"/>
      <c r="Q1466" s="228">
        <v>374</v>
      </c>
      <c r="R1466" s="228">
        <v>374</v>
      </c>
      <c r="S1466" s="228" t="s">
        <v>13181</v>
      </c>
      <c r="T1466" s="228">
        <v>1</v>
      </c>
      <c r="U1466" s="228" t="s">
        <v>610</v>
      </c>
      <c r="V1466" s="241">
        <v>2009</v>
      </c>
      <c r="W1466" s="366"/>
      <c r="X1466" s="366"/>
      <c r="Y1466" s="366"/>
      <c r="Z1466" s="366"/>
      <c r="AA1466" s="389"/>
      <c r="AB1466" s="389"/>
      <c r="AC1466" s="599"/>
      <c r="AD1466" s="389"/>
      <c r="AE1466" s="389"/>
      <c r="AF1466" s="389"/>
      <c r="AG1466" s="244"/>
      <c r="AH1466" s="150"/>
    </row>
    <row r="1467" spans="1:34" ht="25.7" customHeight="1">
      <c r="A1467" s="133"/>
      <c r="B1467" s="903"/>
      <c r="C1467" s="227" t="s">
        <v>5434</v>
      </c>
      <c r="D1467" s="227"/>
      <c r="E1467" s="227" t="s">
        <v>5704</v>
      </c>
      <c r="F1467" s="227" t="s">
        <v>5434</v>
      </c>
      <c r="G1467" s="227"/>
      <c r="H1467" s="227" t="s">
        <v>5434</v>
      </c>
      <c r="I1467" s="389"/>
      <c r="J1467" s="389"/>
      <c r="K1467" s="228">
        <v>2772</v>
      </c>
      <c r="L1467" s="228">
        <v>397</v>
      </c>
      <c r="M1467" s="244">
        <v>397</v>
      </c>
      <c r="N1467" s="389"/>
      <c r="O1467" s="389"/>
      <c r="P1467" s="389"/>
      <c r="Q1467" s="228">
        <v>374</v>
      </c>
      <c r="R1467" s="228">
        <v>374</v>
      </c>
      <c r="S1467" s="228" t="s">
        <v>13181</v>
      </c>
      <c r="T1467" s="228">
        <v>1</v>
      </c>
      <c r="U1467" s="228" t="s">
        <v>610</v>
      </c>
      <c r="V1467" s="241">
        <v>2008</v>
      </c>
      <c r="W1467" s="366"/>
      <c r="X1467" s="366"/>
      <c r="Y1467" s="366"/>
      <c r="Z1467" s="366"/>
      <c r="AA1467" s="389"/>
      <c r="AB1467" s="389"/>
      <c r="AC1467" s="599"/>
      <c r="AD1467" s="389"/>
      <c r="AE1467" s="389"/>
      <c r="AF1467" s="389"/>
      <c r="AG1467" s="244"/>
      <c r="AH1467" s="150"/>
    </row>
    <row r="1468" spans="1:34" ht="25.7" customHeight="1">
      <c r="A1468" s="133"/>
      <c r="B1468" s="903"/>
      <c r="C1468" s="227" t="s">
        <v>5494</v>
      </c>
      <c r="D1468" s="227"/>
      <c r="E1468" s="227" t="s">
        <v>5705</v>
      </c>
      <c r="F1468" s="241" t="s">
        <v>5494</v>
      </c>
      <c r="G1468" s="227"/>
      <c r="H1468" s="227" t="s">
        <v>5494</v>
      </c>
      <c r="I1468" s="389"/>
      <c r="J1468" s="228"/>
      <c r="K1468" s="228">
        <v>514</v>
      </c>
      <c r="L1468" s="228">
        <v>514</v>
      </c>
      <c r="M1468" s="244">
        <v>514</v>
      </c>
      <c r="N1468" s="389"/>
      <c r="O1468" s="389"/>
      <c r="P1468" s="389"/>
      <c r="Q1468" s="228">
        <v>514</v>
      </c>
      <c r="R1468" s="228">
        <v>514</v>
      </c>
      <c r="S1468" s="228" t="s">
        <v>13182</v>
      </c>
      <c r="T1468" s="228">
        <v>1</v>
      </c>
      <c r="U1468" s="228" t="s">
        <v>296</v>
      </c>
      <c r="V1468" s="241">
        <v>2004</v>
      </c>
      <c r="W1468" s="366"/>
      <c r="X1468" s="366"/>
      <c r="Y1468" s="366"/>
      <c r="Z1468" s="366"/>
      <c r="AA1468" s="389"/>
      <c r="AB1468" s="389"/>
      <c r="AC1468" s="599"/>
      <c r="AD1468" s="389"/>
      <c r="AE1468" s="389"/>
      <c r="AF1468" s="389"/>
      <c r="AG1468" s="244"/>
      <c r="AH1468" s="150"/>
    </row>
    <row r="1469" spans="1:34" ht="25.7" customHeight="1">
      <c r="A1469" s="133"/>
      <c r="B1469" s="903"/>
      <c r="C1469" s="241" t="s">
        <v>5494</v>
      </c>
      <c r="D1469" s="241"/>
      <c r="E1469" s="243" t="s">
        <v>5706</v>
      </c>
      <c r="F1469" s="241" t="s">
        <v>5494</v>
      </c>
      <c r="G1469" s="241"/>
      <c r="H1469" s="241" t="s">
        <v>14116</v>
      </c>
      <c r="I1469" s="241"/>
      <c r="J1469" s="241"/>
      <c r="K1469" s="244">
        <v>498</v>
      </c>
      <c r="L1469" s="244">
        <v>498</v>
      </c>
      <c r="M1469" s="244">
        <v>498</v>
      </c>
      <c r="N1469" s="241"/>
      <c r="O1469" s="241"/>
      <c r="P1469" s="241"/>
      <c r="Q1469" s="244">
        <v>498</v>
      </c>
      <c r="R1469" s="244">
        <v>498</v>
      </c>
      <c r="S1469" s="244" t="s">
        <v>13183</v>
      </c>
      <c r="T1469" s="244">
        <v>1</v>
      </c>
      <c r="U1469" s="244" t="s">
        <v>296</v>
      </c>
      <c r="V1469" s="241">
        <v>2007</v>
      </c>
      <c r="W1469" s="241"/>
      <c r="X1469" s="241"/>
      <c r="Y1469" s="241"/>
      <c r="Z1469" s="241"/>
      <c r="AA1469" s="241"/>
      <c r="AB1469" s="241"/>
      <c r="AC1469" s="241"/>
      <c r="AD1469" s="241"/>
      <c r="AE1469" s="241"/>
      <c r="AF1469" s="241"/>
      <c r="AG1469" s="244"/>
      <c r="AH1469" s="150"/>
    </row>
    <row r="1470" spans="1:34" ht="25.7" customHeight="1">
      <c r="A1470" s="133"/>
      <c r="B1470" s="903"/>
      <c r="C1470" s="227" t="s">
        <v>5494</v>
      </c>
      <c r="D1470" s="227"/>
      <c r="E1470" s="227" t="s">
        <v>5707</v>
      </c>
      <c r="F1470" s="227" t="s">
        <v>5494</v>
      </c>
      <c r="G1470" s="227"/>
      <c r="H1470" s="227" t="s">
        <v>14117</v>
      </c>
      <c r="I1470" s="233"/>
      <c r="J1470" s="233"/>
      <c r="K1470" s="228">
        <v>2220</v>
      </c>
      <c r="L1470" s="228">
        <v>442</v>
      </c>
      <c r="M1470" s="244">
        <v>442</v>
      </c>
      <c r="N1470" s="233"/>
      <c r="O1470" s="301"/>
      <c r="P1470" s="233"/>
      <c r="Q1470" s="228">
        <v>442</v>
      </c>
      <c r="R1470" s="228">
        <v>442</v>
      </c>
      <c r="S1470" s="228" t="s">
        <v>13184</v>
      </c>
      <c r="T1470" s="228">
        <v>1</v>
      </c>
      <c r="U1470" s="228" t="s">
        <v>296</v>
      </c>
      <c r="V1470" s="241">
        <v>2007</v>
      </c>
      <c r="W1470" s="366"/>
      <c r="X1470" s="366"/>
      <c r="Y1470" s="366"/>
      <c r="Z1470" s="366"/>
      <c r="AA1470" s="227"/>
      <c r="AB1470" s="233"/>
      <c r="AC1470" s="233"/>
      <c r="AD1470" s="233"/>
      <c r="AE1470" s="233"/>
      <c r="AF1470" s="233"/>
      <c r="AG1470" s="244"/>
      <c r="AH1470" s="150"/>
    </row>
    <row r="1471" spans="1:34" ht="25.7" customHeight="1">
      <c r="A1471" s="133"/>
      <c r="B1471" s="903"/>
      <c r="C1471" s="227" t="s">
        <v>5494</v>
      </c>
      <c r="D1471" s="227"/>
      <c r="E1471" s="227" t="s">
        <v>5708</v>
      </c>
      <c r="F1471" s="227" t="s">
        <v>5494</v>
      </c>
      <c r="G1471" s="227"/>
      <c r="H1471" s="227" t="s">
        <v>14118</v>
      </c>
      <c r="I1471" s="233"/>
      <c r="J1471" s="233"/>
      <c r="K1471" s="228">
        <v>471</v>
      </c>
      <c r="L1471" s="228">
        <v>471</v>
      </c>
      <c r="M1471" s="244">
        <v>471</v>
      </c>
      <c r="N1471" s="233"/>
      <c r="O1471" s="301"/>
      <c r="P1471" s="233"/>
      <c r="Q1471" s="228">
        <v>471</v>
      </c>
      <c r="R1471" s="228">
        <v>471</v>
      </c>
      <c r="S1471" s="228" t="s">
        <v>13185</v>
      </c>
      <c r="T1471" s="228">
        <v>1</v>
      </c>
      <c r="U1471" s="228" t="s">
        <v>296</v>
      </c>
      <c r="V1471" s="241">
        <v>2007</v>
      </c>
      <c r="W1471" s="366"/>
      <c r="X1471" s="366"/>
      <c r="Y1471" s="366"/>
      <c r="Z1471" s="366"/>
      <c r="AA1471" s="227"/>
      <c r="AB1471" s="233"/>
      <c r="AC1471" s="233"/>
      <c r="AD1471" s="233"/>
      <c r="AE1471" s="233"/>
      <c r="AF1471" s="233"/>
      <c r="AG1471" s="244"/>
      <c r="AH1471" s="150"/>
    </row>
    <row r="1472" spans="1:34" ht="25.7" customHeight="1">
      <c r="A1472" s="133"/>
      <c r="B1472" s="903"/>
      <c r="C1472" s="227" t="s">
        <v>5494</v>
      </c>
      <c r="D1472" s="227"/>
      <c r="E1472" s="227" t="s">
        <v>5709</v>
      </c>
      <c r="F1472" s="241" t="s">
        <v>5494</v>
      </c>
      <c r="G1472" s="227"/>
      <c r="H1472" s="227" t="s">
        <v>14119</v>
      </c>
      <c r="I1472" s="389"/>
      <c r="J1472" s="228"/>
      <c r="K1472" s="228">
        <v>817</v>
      </c>
      <c r="L1472" s="228">
        <v>450</v>
      </c>
      <c r="M1472" s="244">
        <v>450</v>
      </c>
      <c r="N1472" s="389"/>
      <c r="O1472" s="389"/>
      <c r="P1472" s="389"/>
      <c r="Q1472" s="228">
        <v>450</v>
      </c>
      <c r="R1472" s="228">
        <v>450</v>
      </c>
      <c r="S1472" s="228" t="s">
        <v>13186</v>
      </c>
      <c r="T1472" s="228">
        <v>1</v>
      </c>
      <c r="U1472" s="228" t="s">
        <v>296</v>
      </c>
      <c r="V1472" s="241">
        <v>2007</v>
      </c>
      <c r="W1472" s="366"/>
      <c r="X1472" s="366"/>
      <c r="Y1472" s="366"/>
      <c r="Z1472" s="366"/>
      <c r="AA1472" s="389"/>
      <c r="AB1472" s="389"/>
      <c r="AC1472" s="599"/>
      <c r="AD1472" s="389"/>
      <c r="AE1472" s="389"/>
      <c r="AF1472" s="389"/>
      <c r="AG1472" s="244"/>
      <c r="AH1472" s="150"/>
    </row>
    <row r="1473" spans="1:34" ht="25.7" customHeight="1">
      <c r="A1473" s="133"/>
      <c r="B1473" s="903"/>
      <c r="C1473" s="240" t="s">
        <v>5494</v>
      </c>
      <c r="D1473" s="240"/>
      <c r="E1473" s="240" t="s">
        <v>5710</v>
      </c>
      <c r="F1473" s="240" t="s">
        <v>5494</v>
      </c>
      <c r="G1473" s="240"/>
      <c r="H1473" s="240" t="s">
        <v>14120</v>
      </c>
      <c r="I1473" s="240"/>
      <c r="J1473" s="240"/>
      <c r="K1473" s="228">
        <v>515</v>
      </c>
      <c r="L1473" s="228">
        <v>442</v>
      </c>
      <c r="M1473" s="244">
        <v>442</v>
      </c>
      <c r="N1473" s="240"/>
      <c r="O1473" s="240"/>
      <c r="P1473" s="240"/>
      <c r="Q1473" s="240">
        <v>442</v>
      </c>
      <c r="R1473" s="240">
        <v>442</v>
      </c>
      <c r="S1473" s="240" t="s">
        <v>13187</v>
      </c>
      <c r="T1473" s="240">
        <v>1</v>
      </c>
      <c r="U1473" s="240" t="s">
        <v>296</v>
      </c>
      <c r="V1473" s="389">
        <v>2004</v>
      </c>
      <c r="W1473" s="240"/>
      <c r="X1473" s="240"/>
      <c r="Y1473" s="240"/>
      <c r="Z1473" s="240"/>
      <c r="AA1473" s="240"/>
      <c r="AB1473" s="240"/>
      <c r="AC1473" s="240"/>
      <c r="AD1473" s="240"/>
      <c r="AE1473" s="240"/>
      <c r="AF1473" s="240"/>
      <c r="AG1473" s="240"/>
      <c r="AH1473" s="150"/>
    </row>
    <row r="1474" spans="1:34" ht="25.7" customHeight="1">
      <c r="A1474" s="133"/>
      <c r="B1474" s="903"/>
      <c r="C1474" s="240" t="s">
        <v>5494</v>
      </c>
      <c r="D1474" s="240"/>
      <c r="E1474" s="240" t="s">
        <v>5711</v>
      </c>
      <c r="F1474" s="240" t="s">
        <v>5494</v>
      </c>
      <c r="G1474" s="240"/>
      <c r="H1474" s="240" t="s">
        <v>14121</v>
      </c>
      <c r="I1474" s="240"/>
      <c r="J1474" s="240"/>
      <c r="K1474" s="228">
        <v>450</v>
      </c>
      <c r="L1474" s="228">
        <v>358</v>
      </c>
      <c r="M1474" s="244">
        <v>358</v>
      </c>
      <c r="N1474" s="240"/>
      <c r="O1474" s="240"/>
      <c r="P1474" s="240"/>
      <c r="Q1474" s="240">
        <v>358</v>
      </c>
      <c r="R1474" s="240">
        <v>358</v>
      </c>
      <c r="S1474" s="240" t="s">
        <v>13188</v>
      </c>
      <c r="T1474" s="240">
        <v>1</v>
      </c>
      <c r="U1474" s="240" t="s">
        <v>296</v>
      </c>
      <c r="V1474" s="389">
        <v>2004</v>
      </c>
      <c r="W1474" s="240"/>
      <c r="X1474" s="240"/>
      <c r="Y1474" s="240"/>
      <c r="Z1474" s="240"/>
      <c r="AA1474" s="240"/>
      <c r="AB1474" s="240"/>
      <c r="AC1474" s="240"/>
      <c r="AD1474" s="240"/>
      <c r="AE1474" s="240"/>
      <c r="AF1474" s="240"/>
      <c r="AG1474" s="240"/>
      <c r="AH1474" s="150"/>
    </row>
    <row r="1475" spans="1:34" ht="25.7" customHeight="1">
      <c r="A1475" s="133"/>
      <c r="B1475" s="903"/>
      <c r="C1475" s="240" t="s">
        <v>5494</v>
      </c>
      <c r="D1475" s="240"/>
      <c r="E1475" s="240" t="s">
        <v>5712</v>
      </c>
      <c r="F1475" s="240" t="s">
        <v>5494</v>
      </c>
      <c r="G1475" s="240"/>
      <c r="H1475" s="240" t="s">
        <v>14122</v>
      </c>
      <c r="I1475" s="240"/>
      <c r="J1475" s="240"/>
      <c r="K1475" s="228">
        <v>494</v>
      </c>
      <c r="L1475" s="228">
        <v>449</v>
      </c>
      <c r="M1475" s="244">
        <v>449</v>
      </c>
      <c r="N1475" s="240"/>
      <c r="O1475" s="240"/>
      <c r="P1475" s="240"/>
      <c r="Q1475" s="240">
        <v>449</v>
      </c>
      <c r="R1475" s="240">
        <v>449</v>
      </c>
      <c r="S1475" s="240" t="s">
        <v>13189</v>
      </c>
      <c r="T1475" s="240">
        <v>1</v>
      </c>
      <c r="U1475" s="240" t="s">
        <v>296</v>
      </c>
      <c r="V1475" s="389">
        <v>2007</v>
      </c>
      <c r="W1475" s="240"/>
      <c r="X1475" s="240"/>
      <c r="Y1475" s="240"/>
      <c r="Z1475" s="240"/>
      <c r="AA1475" s="240"/>
      <c r="AB1475" s="240"/>
      <c r="AC1475" s="240"/>
      <c r="AD1475" s="240"/>
      <c r="AE1475" s="240"/>
      <c r="AF1475" s="240"/>
      <c r="AG1475" s="240"/>
      <c r="AH1475" s="150"/>
    </row>
    <row r="1476" spans="1:34" ht="25.7" customHeight="1">
      <c r="A1476" s="133"/>
      <c r="B1476" s="903"/>
      <c r="C1476" s="240" t="s">
        <v>5494</v>
      </c>
      <c r="D1476" s="240"/>
      <c r="E1476" s="240" t="s">
        <v>5713</v>
      </c>
      <c r="F1476" s="240" t="s">
        <v>5494</v>
      </c>
      <c r="G1476" s="240"/>
      <c r="H1476" s="240" t="s">
        <v>14123</v>
      </c>
      <c r="I1476" s="240"/>
      <c r="J1476" s="240"/>
      <c r="K1476" s="228">
        <v>2748</v>
      </c>
      <c r="L1476" s="228">
        <v>500</v>
      </c>
      <c r="M1476" s="244">
        <v>500</v>
      </c>
      <c r="N1476" s="240"/>
      <c r="O1476" s="240"/>
      <c r="P1476" s="240"/>
      <c r="Q1476" s="240">
        <v>500</v>
      </c>
      <c r="R1476" s="240">
        <v>500</v>
      </c>
      <c r="S1476" s="240" t="s">
        <v>13190</v>
      </c>
      <c r="T1476" s="240">
        <v>1</v>
      </c>
      <c r="U1476" s="240" t="s">
        <v>296</v>
      </c>
      <c r="V1476" s="389">
        <v>2010</v>
      </c>
      <c r="W1476" s="240"/>
      <c r="X1476" s="240"/>
      <c r="Y1476" s="240"/>
      <c r="Z1476" s="240"/>
      <c r="AA1476" s="240"/>
      <c r="AB1476" s="240"/>
      <c r="AC1476" s="240"/>
      <c r="AD1476" s="240"/>
      <c r="AE1476" s="240"/>
      <c r="AF1476" s="240"/>
      <c r="AG1476" s="240"/>
      <c r="AH1476" s="150"/>
    </row>
    <row r="1477" spans="1:34" ht="25.7" customHeight="1">
      <c r="A1477" s="133"/>
      <c r="B1477" s="903"/>
      <c r="C1477" s="240" t="s">
        <v>5494</v>
      </c>
      <c r="D1477" s="240"/>
      <c r="E1477" s="240" t="s">
        <v>5714</v>
      </c>
      <c r="F1477" s="240" t="s">
        <v>5494</v>
      </c>
      <c r="G1477" s="240"/>
      <c r="H1477" s="240" t="s">
        <v>14124</v>
      </c>
      <c r="I1477" s="240"/>
      <c r="J1477" s="240"/>
      <c r="K1477" s="228">
        <v>498</v>
      </c>
      <c r="L1477" s="228">
        <v>498</v>
      </c>
      <c r="M1477" s="244">
        <v>498</v>
      </c>
      <c r="N1477" s="240"/>
      <c r="O1477" s="240"/>
      <c r="P1477" s="240"/>
      <c r="Q1477" s="240">
        <v>498</v>
      </c>
      <c r="R1477" s="240">
        <v>498</v>
      </c>
      <c r="S1477" s="240" t="s">
        <v>13191</v>
      </c>
      <c r="T1477" s="240">
        <v>1</v>
      </c>
      <c r="U1477" s="240" t="s">
        <v>296</v>
      </c>
      <c r="V1477" s="389">
        <v>2010</v>
      </c>
      <c r="W1477" s="240"/>
      <c r="X1477" s="240"/>
      <c r="Y1477" s="240"/>
      <c r="Z1477" s="240"/>
      <c r="AA1477" s="240"/>
      <c r="AB1477" s="240"/>
      <c r="AC1477" s="240"/>
      <c r="AD1477" s="240"/>
      <c r="AE1477" s="240"/>
      <c r="AF1477" s="240"/>
      <c r="AG1477" s="240"/>
      <c r="AH1477" s="150"/>
    </row>
    <row r="1478" spans="1:34" ht="25.7" customHeight="1">
      <c r="A1478" s="133"/>
      <c r="B1478" s="903"/>
      <c r="C1478" s="240" t="s">
        <v>5494</v>
      </c>
      <c r="D1478" s="240"/>
      <c r="E1478" s="240" t="s">
        <v>5715</v>
      </c>
      <c r="F1478" s="240" t="s">
        <v>5494</v>
      </c>
      <c r="G1478" s="240"/>
      <c r="H1478" s="240" t="s">
        <v>14122</v>
      </c>
      <c r="I1478" s="240"/>
      <c r="J1478" s="240"/>
      <c r="K1478" s="228">
        <v>480</v>
      </c>
      <c r="L1478" s="228">
        <v>480</v>
      </c>
      <c r="M1478" s="244">
        <v>480</v>
      </c>
      <c r="N1478" s="240"/>
      <c r="O1478" s="240"/>
      <c r="P1478" s="240"/>
      <c r="Q1478" s="240">
        <v>480</v>
      </c>
      <c r="R1478" s="240">
        <v>480</v>
      </c>
      <c r="S1478" s="240" t="s">
        <v>13190</v>
      </c>
      <c r="T1478" s="240">
        <v>1</v>
      </c>
      <c r="U1478" s="240" t="s">
        <v>296</v>
      </c>
      <c r="V1478" s="389">
        <v>2011</v>
      </c>
      <c r="W1478" s="240"/>
      <c r="X1478" s="240"/>
      <c r="Y1478" s="240"/>
      <c r="Z1478" s="240"/>
      <c r="AA1478" s="240"/>
      <c r="AB1478" s="240"/>
      <c r="AC1478" s="240"/>
      <c r="AD1478" s="240"/>
      <c r="AE1478" s="240"/>
      <c r="AF1478" s="240"/>
      <c r="AG1478" s="240"/>
      <c r="AH1478" s="150"/>
    </row>
    <row r="1479" spans="1:34" ht="25.7" customHeight="1">
      <c r="A1479" s="133"/>
      <c r="B1479" s="903"/>
      <c r="C1479" s="240" t="s">
        <v>5494</v>
      </c>
      <c r="D1479" s="240"/>
      <c r="E1479" s="240" t="s">
        <v>12170</v>
      </c>
      <c r="F1479" s="240" t="s">
        <v>5494</v>
      </c>
      <c r="G1479" s="240"/>
      <c r="H1479" s="240" t="s">
        <v>14125</v>
      </c>
      <c r="I1479" s="240"/>
      <c r="J1479" s="240"/>
      <c r="K1479" s="228">
        <v>720</v>
      </c>
      <c r="L1479" s="228">
        <v>720</v>
      </c>
      <c r="M1479" s="244">
        <v>720</v>
      </c>
      <c r="N1479" s="240"/>
      <c r="O1479" s="240"/>
      <c r="P1479" s="240"/>
      <c r="Q1479" s="240">
        <v>720</v>
      </c>
      <c r="R1479" s="240">
        <v>720</v>
      </c>
      <c r="S1479" s="240" t="s">
        <v>13186</v>
      </c>
      <c r="T1479" s="240">
        <v>1</v>
      </c>
      <c r="U1479" s="240" t="s">
        <v>296</v>
      </c>
      <c r="V1479" s="389">
        <v>2002</v>
      </c>
      <c r="W1479" s="240"/>
      <c r="X1479" s="240"/>
      <c r="Y1479" s="240"/>
      <c r="Z1479" s="240"/>
      <c r="AA1479" s="240"/>
      <c r="AB1479" s="240"/>
      <c r="AC1479" s="240"/>
      <c r="AD1479" s="240"/>
      <c r="AE1479" s="240"/>
      <c r="AF1479" s="240"/>
      <c r="AG1479" s="240"/>
      <c r="AH1479" s="150"/>
    </row>
    <row r="1480" spans="1:34" ht="25.7" customHeight="1">
      <c r="A1480" s="133"/>
      <c r="B1480" s="903"/>
      <c r="C1480" s="240" t="s">
        <v>5494</v>
      </c>
      <c r="D1480" s="240"/>
      <c r="E1480" s="240" t="s">
        <v>12171</v>
      </c>
      <c r="F1480" s="240" t="s">
        <v>5494</v>
      </c>
      <c r="G1480" s="240"/>
      <c r="H1480" s="240" t="s">
        <v>14120</v>
      </c>
      <c r="I1480" s="240"/>
      <c r="J1480" s="240"/>
      <c r="K1480" s="228">
        <v>420</v>
      </c>
      <c r="L1480" s="228">
        <v>420</v>
      </c>
      <c r="M1480" s="244">
        <v>420</v>
      </c>
      <c r="N1480" s="240"/>
      <c r="O1480" s="240"/>
      <c r="P1480" s="240"/>
      <c r="Q1480" s="240">
        <v>420</v>
      </c>
      <c r="R1480" s="240">
        <v>420</v>
      </c>
      <c r="S1480" s="240" t="s">
        <v>13187</v>
      </c>
      <c r="T1480" s="240">
        <v>1</v>
      </c>
      <c r="U1480" s="240" t="s">
        <v>296</v>
      </c>
      <c r="V1480" s="389">
        <v>2013</v>
      </c>
      <c r="W1480" s="240"/>
      <c r="X1480" s="240"/>
      <c r="Y1480" s="240"/>
      <c r="Z1480" s="240"/>
      <c r="AA1480" s="240"/>
      <c r="AB1480" s="240"/>
      <c r="AC1480" s="240"/>
      <c r="AD1480" s="240"/>
      <c r="AE1480" s="240"/>
      <c r="AF1480" s="240"/>
      <c r="AG1480" s="240"/>
      <c r="AH1480" s="150"/>
    </row>
    <row r="1481" spans="1:34" ht="25.7" customHeight="1">
      <c r="A1481" s="133"/>
      <c r="B1481" s="903"/>
      <c r="C1481" s="227" t="s">
        <v>5494</v>
      </c>
      <c r="D1481" s="227"/>
      <c r="E1481" s="227" t="s">
        <v>12172</v>
      </c>
      <c r="F1481" s="227" t="s">
        <v>5494</v>
      </c>
      <c r="G1481" s="227"/>
      <c r="H1481" s="227" t="s">
        <v>14126</v>
      </c>
      <c r="I1481" s="233"/>
      <c r="J1481" s="233"/>
      <c r="K1481" s="228">
        <v>535</v>
      </c>
      <c r="L1481" s="228">
        <v>535</v>
      </c>
      <c r="M1481" s="244">
        <v>535</v>
      </c>
      <c r="N1481" s="233"/>
      <c r="O1481" s="301"/>
      <c r="P1481" s="233"/>
      <c r="Q1481" s="228">
        <v>535</v>
      </c>
      <c r="R1481" s="228">
        <v>535</v>
      </c>
      <c r="S1481" s="228" t="s">
        <v>13182</v>
      </c>
      <c r="T1481" s="228">
        <v>1</v>
      </c>
      <c r="U1481" s="228" t="s">
        <v>296</v>
      </c>
      <c r="V1481" s="241">
        <v>2004</v>
      </c>
      <c r="W1481" s="233"/>
      <c r="X1481" s="233"/>
      <c r="Y1481" s="233"/>
      <c r="Z1481" s="233"/>
      <c r="AA1481" s="227"/>
      <c r="AB1481" s="233"/>
      <c r="AC1481" s="233"/>
      <c r="AD1481" s="233"/>
      <c r="AE1481" s="233"/>
      <c r="AF1481" s="233"/>
      <c r="AG1481" s="244"/>
      <c r="AH1481" s="150"/>
    </row>
    <row r="1482" spans="1:34" ht="25.7" customHeight="1">
      <c r="A1482" s="133"/>
      <c r="B1482" s="903"/>
      <c r="C1482" s="227" t="s">
        <v>5440</v>
      </c>
      <c r="D1482" s="227" t="s">
        <v>24144</v>
      </c>
      <c r="E1482" s="227" t="s">
        <v>5716</v>
      </c>
      <c r="F1482" s="227" t="s">
        <v>5440</v>
      </c>
      <c r="G1482" s="227" t="s">
        <v>24145</v>
      </c>
      <c r="H1482" s="227" t="s">
        <v>5440</v>
      </c>
      <c r="I1482" s="227">
        <v>2</v>
      </c>
      <c r="J1482" s="233"/>
      <c r="K1482" s="228">
        <v>3432</v>
      </c>
      <c r="L1482" s="228">
        <v>456</v>
      </c>
      <c r="M1482" s="244">
        <v>456</v>
      </c>
      <c r="N1482" s="233"/>
      <c r="O1482" s="301"/>
      <c r="P1482" s="233"/>
      <c r="Q1482" s="228">
        <v>374</v>
      </c>
      <c r="R1482" s="228">
        <v>374</v>
      </c>
      <c r="S1482" s="228" t="s">
        <v>13181</v>
      </c>
      <c r="T1482" s="228">
        <v>1</v>
      </c>
      <c r="U1482" s="228" t="s">
        <v>610</v>
      </c>
      <c r="V1482" s="241">
        <v>2007</v>
      </c>
      <c r="W1482" s="233"/>
      <c r="X1482" s="233"/>
      <c r="Y1482" s="233"/>
      <c r="Z1482" s="233"/>
      <c r="AA1482" s="227"/>
      <c r="AB1482" s="233"/>
      <c r="AC1482" s="233"/>
      <c r="AD1482" s="233"/>
      <c r="AE1482" s="233"/>
      <c r="AF1482" s="233"/>
      <c r="AG1482" s="244"/>
      <c r="AH1482" s="150"/>
    </row>
    <row r="1483" spans="1:34" ht="25.7" customHeight="1">
      <c r="A1483" s="133"/>
      <c r="B1483" s="903"/>
      <c r="C1483" s="227" t="s">
        <v>5440</v>
      </c>
      <c r="D1483" s="227" t="s">
        <v>24146</v>
      </c>
      <c r="E1483" s="227" t="s">
        <v>5717</v>
      </c>
      <c r="F1483" s="227" t="s">
        <v>5440</v>
      </c>
      <c r="G1483" s="227" t="s">
        <v>24145</v>
      </c>
      <c r="H1483" s="227" t="s">
        <v>5440</v>
      </c>
      <c r="I1483" s="227">
        <v>2</v>
      </c>
      <c r="J1483" s="233"/>
      <c r="K1483" s="228">
        <v>14450</v>
      </c>
      <c r="L1483" s="228">
        <v>490</v>
      </c>
      <c r="M1483" s="244">
        <v>490</v>
      </c>
      <c r="N1483" s="233"/>
      <c r="O1483" s="301"/>
      <c r="P1483" s="233"/>
      <c r="Q1483" s="228">
        <v>374</v>
      </c>
      <c r="R1483" s="228">
        <v>374</v>
      </c>
      <c r="S1483" s="228" t="s">
        <v>13181</v>
      </c>
      <c r="T1483" s="228">
        <v>1</v>
      </c>
      <c r="U1483" s="228" t="s">
        <v>610</v>
      </c>
      <c r="V1483" s="241">
        <v>2007</v>
      </c>
      <c r="W1483" s="233"/>
      <c r="X1483" s="233"/>
      <c r="Y1483" s="233"/>
      <c r="Z1483" s="233"/>
      <c r="AA1483" s="227"/>
      <c r="AB1483" s="233"/>
      <c r="AC1483" s="233"/>
      <c r="AD1483" s="233"/>
      <c r="AE1483" s="233"/>
      <c r="AF1483" s="233"/>
      <c r="AG1483" s="244" t="s">
        <v>16507</v>
      </c>
      <c r="AH1483" s="150"/>
    </row>
    <row r="1484" spans="1:34" ht="25.7" customHeight="1">
      <c r="A1484" s="133"/>
      <c r="B1484" s="903"/>
      <c r="C1484" s="227" t="s">
        <v>5440</v>
      </c>
      <c r="D1484" s="227" t="s">
        <v>24147</v>
      </c>
      <c r="E1484" s="227" t="s">
        <v>5718</v>
      </c>
      <c r="F1484" s="227" t="s">
        <v>5440</v>
      </c>
      <c r="G1484" s="227" t="s">
        <v>24145</v>
      </c>
      <c r="H1484" s="227" t="s">
        <v>5440</v>
      </c>
      <c r="I1484" s="227">
        <v>2</v>
      </c>
      <c r="J1484" s="233"/>
      <c r="K1484" s="228">
        <v>1498</v>
      </c>
      <c r="L1484" s="228">
        <v>479</v>
      </c>
      <c r="M1484" s="244">
        <v>479</v>
      </c>
      <c r="N1484" s="233"/>
      <c r="O1484" s="301"/>
      <c r="P1484" s="233"/>
      <c r="Q1484" s="228">
        <v>374</v>
      </c>
      <c r="R1484" s="228">
        <v>374</v>
      </c>
      <c r="S1484" s="228" t="s">
        <v>13181</v>
      </c>
      <c r="T1484" s="228">
        <v>1</v>
      </c>
      <c r="U1484" s="228" t="s">
        <v>610</v>
      </c>
      <c r="V1484" s="241">
        <v>2008</v>
      </c>
      <c r="W1484" s="233"/>
      <c r="X1484" s="233"/>
      <c r="Y1484" s="233"/>
      <c r="Z1484" s="233"/>
      <c r="AA1484" s="227"/>
      <c r="AB1484" s="233"/>
      <c r="AC1484" s="233"/>
      <c r="AD1484" s="233"/>
      <c r="AE1484" s="233"/>
      <c r="AF1484" s="233"/>
      <c r="AG1484" s="244" t="s">
        <v>16507</v>
      </c>
      <c r="AH1484" s="150"/>
    </row>
    <row r="1485" spans="1:34" ht="25.7" customHeight="1">
      <c r="A1485" s="133"/>
      <c r="B1485" s="903"/>
      <c r="C1485" s="227" t="s">
        <v>5440</v>
      </c>
      <c r="D1485" s="227" t="s">
        <v>24148</v>
      </c>
      <c r="E1485" s="227" t="s">
        <v>5719</v>
      </c>
      <c r="F1485" s="227" t="s">
        <v>5440</v>
      </c>
      <c r="G1485" s="227" t="s">
        <v>24145</v>
      </c>
      <c r="H1485" s="227" t="s">
        <v>5440</v>
      </c>
      <c r="I1485" s="227">
        <v>2</v>
      </c>
      <c r="J1485" s="233"/>
      <c r="K1485" s="228">
        <v>1427</v>
      </c>
      <c r="L1485" s="228">
        <v>512</v>
      </c>
      <c r="M1485" s="244">
        <v>512</v>
      </c>
      <c r="N1485" s="233"/>
      <c r="O1485" s="301"/>
      <c r="P1485" s="233"/>
      <c r="Q1485" s="228">
        <v>374</v>
      </c>
      <c r="R1485" s="228">
        <v>374</v>
      </c>
      <c r="S1485" s="228" t="s">
        <v>13181</v>
      </c>
      <c r="T1485" s="228">
        <v>1</v>
      </c>
      <c r="U1485" s="228" t="s">
        <v>610</v>
      </c>
      <c r="V1485" s="241">
        <v>2008</v>
      </c>
      <c r="W1485" s="233"/>
      <c r="X1485" s="233"/>
      <c r="Y1485" s="233"/>
      <c r="Z1485" s="233"/>
      <c r="AA1485" s="227"/>
      <c r="AB1485" s="233"/>
      <c r="AC1485" s="233"/>
      <c r="AD1485" s="233"/>
      <c r="AE1485" s="233"/>
      <c r="AF1485" s="233"/>
      <c r="AG1485" s="244" t="s">
        <v>16507</v>
      </c>
      <c r="AH1485" s="150"/>
    </row>
    <row r="1486" spans="1:34" ht="25.7" customHeight="1">
      <c r="A1486" s="133"/>
      <c r="B1486" s="903"/>
      <c r="C1486" s="227" t="s">
        <v>5440</v>
      </c>
      <c r="D1486" s="227" t="s">
        <v>24149</v>
      </c>
      <c r="E1486" s="227" t="s">
        <v>5720</v>
      </c>
      <c r="F1486" s="227" t="s">
        <v>5440</v>
      </c>
      <c r="G1486" s="227" t="s">
        <v>24145</v>
      </c>
      <c r="H1486" s="227" t="s">
        <v>5440</v>
      </c>
      <c r="I1486" s="227">
        <v>2</v>
      </c>
      <c r="J1486" s="233"/>
      <c r="K1486" s="228">
        <v>2960</v>
      </c>
      <c r="L1486" s="228">
        <v>498</v>
      </c>
      <c r="M1486" s="244">
        <v>498</v>
      </c>
      <c r="N1486" s="654"/>
      <c r="O1486" s="654"/>
      <c r="P1486" s="654"/>
      <c r="Q1486" s="654">
        <v>374</v>
      </c>
      <c r="R1486" s="654">
        <v>374</v>
      </c>
      <c r="S1486" s="228" t="s">
        <v>13181</v>
      </c>
      <c r="T1486" s="228">
        <v>1</v>
      </c>
      <c r="U1486" s="228" t="s">
        <v>610</v>
      </c>
      <c r="V1486" s="241">
        <v>2008</v>
      </c>
      <c r="W1486" s="233"/>
      <c r="X1486" s="233"/>
      <c r="Y1486" s="233"/>
      <c r="Z1486" s="233"/>
      <c r="AA1486" s="227"/>
      <c r="AB1486" s="233"/>
      <c r="AC1486" s="233"/>
      <c r="AD1486" s="233"/>
      <c r="AE1486" s="233"/>
      <c r="AF1486" s="233"/>
      <c r="AG1486" s="244" t="s">
        <v>16507</v>
      </c>
      <c r="AH1486" s="150"/>
    </row>
    <row r="1487" spans="1:34" ht="25.7" customHeight="1">
      <c r="A1487" s="133"/>
      <c r="B1487" s="903"/>
      <c r="C1487" s="227" t="s">
        <v>5440</v>
      </c>
      <c r="D1487" s="227" t="s">
        <v>24150</v>
      </c>
      <c r="E1487" s="227" t="s">
        <v>5721</v>
      </c>
      <c r="F1487" s="227" t="s">
        <v>5440</v>
      </c>
      <c r="G1487" s="227" t="s">
        <v>24145</v>
      </c>
      <c r="H1487" s="227" t="s">
        <v>5440</v>
      </c>
      <c r="I1487" s="227">
        <v>2</v>
      </c>
      <c r="J1487" s="233"/>
      <c r="K1487" s="228">
        <v>1600</v>
      </c>
      <c r="L1487" s="228">
        <v>522</v>
      </c>
      <c r="M1487" s="244">
        <v>522</v>
      </c>
      <c r="N1487" s="654"/>
      <c r="O1487" s="654"/>
      <c r="P1487" s="654"/>
      <c r="Q1487" s="654">
        <v>374</v>
      </c>
      <c r="R1487" s="654">
        <v>374</v>
      </c>
      <c r="S1487" s="228" t="s">
        <v>13181</v>
      </c>
      <c r="T1487" s="228">
        <v>1</v>
      </c>
      <c r="U1487" s="228" t="s">
        <v>610</v>
      </c>
      <c r="V1487" s="241">
        <v>2008</v>
      </c>
      <c r="W1487" s="233"/>
      <c r="X1487" s="233"/>
      <c r="Y1487" s="233"/>
      <c r="Z1487" s="233"/>
      <c r="AA1487" s="227"/>
      <c r="AB1487" s="233"/>
      <c r="AC1487" s="233"/>
      <c r="AD1487" s="233"/>
      <c r="AE1487" s="233"/>
      <c r="AF1487" s="233"/>
      <c r="AG1487" s="244" t="s">
        <v>16507</v>
      </c>
      <c r="AH1487" s="150"/>
    </row>
    <row r="1488" spans="1:34" ht="25.7" customHeight="1">
      <c r="A1488" s="133"/>
      <c r="B1488" s="903"/>
      <c r="C1488" s="227" t="s">
        <v>5440</v>
      </c>
      <c r="D1488" s="227" t="s">
        <v>24151</v>
      </c>
      <c r="E1488" s="323" t="s">
        <v>5722</v>
      </c>
      <c r="F1488" s="227" t="s">
        <v>5440</v>
      </c>
      <c r="G1488" s="227" t="s">
        <v>24145</v>
      </c>
      <c r="H1488" s="227" t="s">
        <v>5440</v>
      </c>
      <c r="I1488" s="227">
        <v>2</v>
      </c>
      <c r="J1488" s="233"/>
      <c r="K1488" s="524">
        <v>2826</v>
      </c>
      <c r="L1488" s="644">
        <v>541.85</v>
      </c>
      <c r="M1488" s="244">
        <v>541.85</v>
      </c>
      <c r="N1488" s="654"/>
      <c r="O1488" s="654"/>
      <c r="P1488" s="654"/>
      <c r="Q1488" s="655">
        <v>374</v>
      </c>
      <c r="R1488" s="655">
        <v>374</v>
      </c>
      <c r="S1488" s="228" t="s">
        <v>13181</v>
      </c>
      <c r="T1488" s="228">
        <v>1</v>
      </c>
      <c r="U1488" s="228" t="s">
        <v>610</v>
      </c>
      <c r="V1488" s="241">
        <v>2008</v>
      </c>
      <c r="W1488" s="233"/>
      <c r="X1488" s="233"/>
      <c r="Y1488" s="233"/>
      <c r="Z1488" s="233"/>
      <c r="AA1488" s="227"/>
      <c r="AB1488" s="233"/>
      <c r="AC1488" s="233"/>
      <c r="AD1488" s="233"/>
      <c r="AE1488" s="233"/>
      <c r="AF1488" s="233"/>
      <c r="AG1488" s="244" t="s">
        <v>16507</v>
      </c>
      <c r="AH1488" s="150"/>
    </row>
    <row r="1489" spans="1:34" ht="25.7" customHeight="1">
      <c r="A1489" s="133"/>
      <c r="B1489" s="903"/>
      <c r="C1489" s="227" t="s">
        <v>5440</v>
      </c>
      <c r="D1489" s="227" t="s">
        <v>24152</v>
      </c>
      <c r="E1489" s="323" t="s">
        <v>5723</v>
      </c>
      <c r="F1489" s="227" t="s">
        <v>5440</v>
      </c>
      <c r="G1489" s="227" t="s">
        <v>24145</v>
      </c>
      <c r="H1489" s="227" t="s">
        <v>5440</v>
      </c>
      <c r="I1489" s="227">
        <v>2</v>
      </c>
      <c r="J1489" s="233"/>
      <c r="K1489" s="524">
        <v>8628</v>
      </c>
      <c r="L1489" s="644">
        <v>498.24</v>
      </c>
      <c r="M1489" s="244">
        <v>498.24</v>
      </c>
      <c r="N1489" s="654"/>
      <c r="O1489" s="654"/>
      <c r="P1489" s="654"/>
      <c r="Q1489" s="655">
        <v>374</v>
      </c>
      <c r="R1489" s="655">
        <v>374</v>
      </c>
      <c r="S1489" s="228" t="s">
        <v>13181</v>
      </c>
      <c r="T1489" s="228">
        <v>1</v>
      </c>
      <c r="U1489" s="228" t="s">
        <v>610</v>
      </c>
      <c r="V1489" s="241">
        <v>2009</v>
      </c>
      <c r="W1489" s="233"/>
      <c r="X1489" s="233"/>
      <c r="Y1489" s="233"/>
      <c r="Z1489" s="233"/>
      <c r="AA1489" s="227"/>
      <c r="AB1489" s="233"/>
      <c r="AC1489" s="233"/>
      <c r="AD1489" s="233"/>
      <c r="AE1489" s="233"/>
      <c r="AF1489" s="233"/>
      <c r="AG1489" s="244" t="s">
        <v>16507</v>
      </c>
      <c r="AH1489" s="150"/>
    </row>
    <row r="1490" spans="1:34" ht="25.7" customHeight="1">
      <c r="A1490" s="133"/>
      <c r="B1490" s="903"/>
      <c r="C1490" s="227" t="s">
        <v>5440</v>
      </c>
      <c r="D1490" s="227" t="s">
        <v>24153</v>
      </c>
      <c r="E1490" s="323" t="s">
        <v>17365</v>
      </c>
      <c r="F1490" s="227" t="s">
        <v>5440</v>
      </c>
      <c r="G1490" s="227" t="s">
        <v>24145</v>
      </c>
      <c r="H1490" s="227" t="s">
        <v>5440</v>
      </c>
      <c r="I1490" s="227">
        <v>2</v>
      </c>
      <c r="J1490" s="233"/>
      <c r="K1490" s="524">
        <v>2607</v>
      </c>
      <c r="L1490" s="644">
        <v>475</v>
      </c>
      <c r="M1490" s="244">
        <v>475</v>
      </c>
      <c r="N1490" s="654"/>
      <c r="O1490" s="654"/>
      <c r="P1490" s="654"/>
      <c r="Q1490" s="655">
        <v>347</v>
      </c>
      <c r="R1490" s="655">
        <v>347</v>
      </c>
      <c r="S1490" s="228" t="s">
        <v>17366</v>
      </c>
      <c r="T1490" s="228">
        <v>1</v>
      </c>
      <c r="U1490" s="228" t="s">
        <v>610</v>
      </c>
      <c r="V1490" s="241">
        <v>2020</v>
      </c>
      <c r="W1490" s="233"/>
      <c r="X1490" s="233"/>
      <c r="Y1490" s="233"/>
      <c r="Z1490" s="233"/>
      <c r="AA1490" s="227"/>
      <c r="AB1490" s="233"/>
      <c r="AC1490" s="233"/>
      <c r="AD1490" s="233"/>
      <c r="AE1490" s="233"/>
      <c r="AF1490" s="233"/>
      <c r="AG1490" s="244" t="s">
        <v>16507</v>
      </c>
      <c r="AH1490" s="150"/>
    </row>
    <row r="1491" spans="1:34" ht="25.7" customHeight="1">
      <c r="A1491" s="133"/>
      <c r="B1491" s="903"/>
      <c r="C1491" s="227" t="s">
        <v>14076</v>
      </c>
      <c r="D1491" s="227" t="s">
        <v>24154</v>
      </c>
      <c r="E1491" s="323" t="s">
        <v>17367</v>
      </c>
      <c r="F1491" s="227" t="s">
        <v>5440</v>
      </c>
      <c r="G1491" s="227" t="s">
        <v>24145</v>
      </c>
      <c r="H1491" s="227" t="s">
        <v>5440</v>
      </c>
      <c r="I1491" s="227">
        <v>2</v>
      </c>
      <c r="J1491" s="233"/>
      <c r="K1491" s="524">
        <v>1790</v>
      </c>
      <c r="L1491" s="644">
        <v>450</v>
      </c>
      <c r="M1491" s="244">
        <v>450</v>
      </c>
      <c r="N1491" s="654"/>
      <c r="O1491" s="654"/>
      <c r="P1491" s="654"/>
      <c r="Q1491" s="655">
        <v>374</v>
      </c>
      <c r="R1491" s="655">
        <v>374</v>
      </c>
      <c r="S1491" s="228" t="s">
        <v>13181</v>
      </c>
      <c r="T1491" s="228">
        <v>1</v>
      </c>
      <c r="U1491" s="228" t="s">
        <v>610</v>
      </c>
      <c r="V1491" s="241">
        <v>2011</v>
      </c>
      <c r="W1491" s="233"/>
      <c r="X1491" s="233"/>
      <c r="Y1491" s="233"/>
      <c r="Z1491" s="233"/>
      <c r="AA1491" s="227"/>
      <c r="AB1491" s="233"/>
      <c r="AC1491" s="233"/>
      <c r="AD1491" s="233"/>
      <c r="AE1491" s="233"/>
      <c r="AF1491" s="233" t="s">
        <v>24155</v>
      </c>
      <c r="AG1491" s="244" t="s">
        <v>16507</v>
      </c>
      <c r="AH1491" s="150"/>
    </row>
    <row r="1492" spans="1:34" ht="25.7" customHeight="1">
      <c r="A1492" s="133"/>
      <c r="B1492" s="903"/>
      <c r="C1492" s="227" t="s">
        <v>5442</v>
      </c>
      <c r="D1492" s="227"/>
      <c r="E1492" s="323" t="s">
        <v>5724</v>
      </c>
      <c r="F1492" s="227" t="s">
        <v>5442</v>
      </c>
      <c r="G1492" s="227"/>
      <c r="H1492" s="227" t="s">
        <v>14127</v>
      </c>
      <c r="I1492" s="233"/>
      <c r="J1492" s="233"/>
      <c r="K1492" s="524">
        <v>600</v>
      </c>
      <c r="L1492" s="644">
        <v>405</v>
      </c>
      <c r="M1492" s="244">
        <v>405</v>
      </c>
      <c r="N1492" s="654"/>
      <c r="O1492" s="654"/>
      <c r="P1492" s="654"/>
      <c r="Q1492" s="655">
        <v>595</v>
      </c>
      <c r="R1492" s="655">
        <v>595</v>
      </c>
      <c r="S1492" s="228" t="s">
        <v>13181</v>
      </c>
      <c r="T1492" s="228">
        <v>1</v>
      </c>
      <c r="U1492" s="228" t="s">
        <v>610</v>
      </c>
      <c r="V1492" s="241">
        <v>2004</v>
      </c>
      <c r="W1492" s="233"/>
      <c r="X1492" s="233"/>
      <c r="Y1492" s="233"/>
      <c r="Z1492" s="233"/>
      <c r="AA1492" s="227"/>
      <c r="AB1492" s="233"/>
      <c r="AC1492" s="233"/>
      <c r="AD1492" s="233"/>
      <c r="AE1492" s="233"/>
      <c r="AF1492" s="233"/>
      <c r="AG1492" s="244"/>
      <c r="AH1492" s="150"/>
    </row>
    <row r="1493" spans="1:34" ht="25.7" customHeight="1">
      <c r="A1493" s="133"/>
      <c r="B1493" s="903"/>
      <c r="C1493" s="227" t="s">
        <v>5442</v>
      </c>
      <c r="D1493" s="227"/>
      <c r="E1493" s="315" t="s">
        <v>14128</v>
      </c>
      <c r="F1493" s="227" t="s">
        <v>5442</v>
      </c>
      <c r="G1493" s="227"/>
      <c r="H1493" s="227" t="s">
        <v>14098</v>
      </c>
      <c r="I1493" s="233"/>
      <c r="J1493" s="233"/>
      <c r="K1493" s="228">
        <v>1194</v>
      </c>
      <c r="L1493" s="228">
        <v>500</v>
      </c>
      <c r="M1493" s="244">
        <v>500</v>
      </c>
      <c r="N1493" s="654"/>
      <c r="O1493" s="654"/>
      <c r="P1493" s="654"/>
      <c r="Q1493" s="654">
        <v>374</v>
      </c>
      <c r="R1493" s="654">
        <v>374</v>
      </c>
      <c r="S1493" s="228" t="s">
        <v>13181</v>
      </c>
      <c r="T1493" s="228">
        <v>1</v>
      </c>
      <c r="U1493" s="228" t="s">
        <v>610</v>
      </c>
      <c r="V1493" s="241">
        <v>2004</v>
      </c>
      <c r="W1493" s="233"/>
      <c r="X1493" s="233"/>
      <c r="Y1493" s="233"/>
      <c r="Z1493" s="233"/>
      <c r="AA1493" s="227"/>
      <c r="AB1493" s="233"/>
      <c r="AC1493" s="233"/>
      <c r="AD1493" s="233"/>
      <c r="AE1493" s="233"/>
      <c r="AF1493" s="233"/>
      <c r="AG1493" s="244"/>
      <c r="AH1493" s="150"/>
    </row>
    <row r="1494" spans="1:34" ht="25.7" customHeight="1">
      <c r="A1494" s="133"/>
      <c r="B1494" s="903"/>
      <c r="C1494" s="227" t="s">
        <v>13164</v>
      </c>
      <c r="D1494" s="227"/>
      <c r="E1494" s="227" t="s">
        <v>14129</v>
      </c>
      <c r="F1494" s="227" t="s">
        <v>13164</v>
      </c>
      <c r="G1494" s="227"/>
      <c r="H1494" s="227" t="s">
        <v>14098</v>
      </c>
      <c r="I1494" s="233"/>
      <c r="J1494" s="233"/>
      <c r="K1494" s="228">
        <v>3786</v>
      </c>
      <c r="L1494" s="228">
        <v>1340</v>
      </c>
      <c r="M1494" s="244">
        <v>1340</v>
      </c>
      <c r="N1494" s="654"/>
      <c r="O1494" s="654"/>
      <c r="P1494" s="654"/>
      <c r="Q1494" s="654">
        <v>1340</v>
      </c>
      <c r="R1494" s="654">
        <v>1340</v>
      </c>
      <c r="S1494" s="228" t="s">
        <v>13181</v>
      </c>
      <c r="T1494" s="228">
        <v>6</v>
      </c>
      <c r="U1494" s="228" t="s">
        <v>12543</v>
      </c>
      <c r="V1494" s="241">
        <v>2022</v>
      </c>
      <c r="W1494" s="233"/>
      <c r="X1494" s="233"/>
      <c r="Y1494" s="233"/>
      <c r="Z1494" s="233"/>
      <c r="AA1494" s="227"/>
      <c r="AB1494" s="233"/>
      <c r="AC1494" s="233"/>
      <c r="AD1494" s="233"/>
      <c r="AE1494" s="233"/>
      <c r="AF1494" s="233"/>
      <c r="AG1494" s="244"/>
      <c r="AH1494" s="150"/>
    </row>
    <row r="1495" spans="1:34" ht="25.7" customHeight="1">
      <c r="A1495" s="133"/>
      <c r="B1495" s="903"/>
      <c r="C1495" s="227" t="s">
        <v>13164</v>
      </c>
      <c r="D1495" s="227"/>
      <c r="E1495" s="260" t="s">
        <v>14130</v>
      </c>
      <c r="F1495" s="227" t="s">
        <v>13164</v>
      </c>
      <c r="G1495" s="227"/>
      <c r="H1495" s="227" t="s">
        <v>13164</v>
      </c>
      <c r="I1495" s="233"/>
      <c r="J1495" s="233"/>
      <c r="K1495" s="228">
        <v>1500</v>
      </c>
      <c r="L1495" s="228">
        <v>1100</v>
      </c>
      <c r="M1495" s="244">
        <v>1100</v>
      </c>
      <c r="N1495" s="654"/>
      <c r="O1495" s="654"/>
      <c r="P1495" s="654"/>
      <c r="Q1495" s="228">
        <v>1100</v>
      </c>
      <c r="R1495" s="228">
        <v>1100</v>
      </c>
      <c r="S1495" s="228" t="s">
        <v>13181</v>
      </c>
      <c r="T1495" s="228">
        <v>1</v>
      </c>
      <c r="U1495" s="228" t="s">
        <v>12543</v>
      </c>
      <c r="V1495" s="234">
        <v>2006</v>
      </c>
      <c r="W1495" s="233"/>
      <c r="X1495" s="233"/>
      <c r="Y1495" s="233"/>
      <c r="Z1495" s="233"/>
      <c r="AA1495" s="227"/>
      <c r="AB1495" s="233"/>
      <c r="AC1495" s="233"/>
      <c r="AD1495" s="233"/>
      <c r="AE1495" s="233"/>
      <c r="AF1495" s="233"/>
      <c r="AG1495" s="244"/>
      <c r="AH1495" s="150"/>
    </row>
    <row r="1496" spans="1:34" ht="25.7" customHeight="1">
      <c r="A1496" s="133"/>
      <c r="B1496" s="903"/>
      <c r="C1496" s="227" t="s">
        <v>13164</v>
      </c>
      <c r="D1496" s="227"/>
      <c r="E1496" s="260" t="s">
        <v>14131</v>
      </c>
      <c r="F1496" s="227" t="s">
        <v>13164</v>
      </c>
      <c r="G1496" s="227"/>
      <c r="H1496" s="227" t="s">
        <v>13164</v>
      </c>
      <c r="I1496" s="233"/>
      <c r="J1496" s="233"/>
      <c r="K1496" s="228">
        <v>1821</v>
      </c>
      <c r="L1496" s="228">
        <v>750</v>
      </c>
      <c r="M1496" s="244">
        <v>750</v>
      </c>
      <c r="N1496" s="654"/>
      <c r="O1496" s="654"/>
      <c r="P1496" s="654"/>
      <c r="Q1496" s="228">
        <v>750</v>
      </c>
      <c r="R1496" s="228">
        <v>750</v>
      </c>
      <c r="S1496" s="228" t="s">
        <v>13181</v>
      </c>
      <c r="T1496" s="228">
        <v>1</v>
      </c>
      <c r="U1496" s="228" t="s">
        <v>12543</v>
      </c>
      <c r="V1496" s="234">
        <v>2009</v>
      </c>
      <c r="W1496" s="233"/>
      <c r="X1496" s="233"/>
      <c r="Y1496" s="233"/>
      <c r="Z1496" s="233"/>
      <c r="AA1496" s="227"/>
      <c r="AB1496" s="233"/>
      <c r="AC1496" s="233"/>
      <c r="AD1496" s="233"/>
      <c r="AE1496" s="233"/>
      <c r="AF1496" s="233"/>
      <c r="AG1496" s="244" t="s">
        <v>16507</v>
      </c>
      <c r="AH1496" s="150"/>
    </row>
    <row r="1497" spans="1:34" ht="25.7" customHeight="1">
      <c r="A1497" s="133"/>
      <c r="B1497" s="903"/>
      <c r="C1497" s="227" t="s">
        <v>13164</v>
      </c>
      <c r="D1497" s="227"/>
      <c r="E1497" s="260" t="s">
        <v>14132</v>
      </c>
      <c r="F1497" s="227" t="s">
        <v>13164</v>
      </c>
      <c r="G1497" s="227"/>
      <c r="H1497" s="227" t="s">
        <v>13164</v>
      </c>
      <c r="I1497" s="233"/>
      <c r="J1497" s="233"/>
      <c r="K1497" s="228">
        <v>1551</v>
      </c>
      <c r="L1497" s="228">
        <v>500</v>
      </c>
      <c r="M1497" s="244">
        <v>500</v>
      </c>
      <c r="N1497" s="654"/>
      <c r="O1497" s="654"/>
      <c r="P1497" s="654"/>
      <c r="Q1497" s="228">
        <v>500</v>
      </c>
      <c r="R1497" s="228">
        <v>500</v>
      </c>
      <c r="S1497" s="228" t="s">
        <v>13181</v>
      </c>
      <c r="T1497" s="228">
        <v>1</v>
      </c>
      <c r="U1497" s="228" t="s">
        <v>12543</v>
      </c>
      <c r="V1497" s="234">
        <v>2005</v>
      </c>
      <c r="W1497" s="233"/>
      <c r="X1497" s="233"/>
      <c r="Y1497" s="233"/>
      <c r="Z1497" s="233"/>
      <c r="AA1497" s="227"/>
      <c r="AB1497" s="233"/>
      <c r="AC1497" s="233"/>
      <c r="AD1497" s="233"/>
      <c r="AE1497" s="233"/>
      <c r="AF1497" s="233"/>
      <c r="AG1497" s="244"/>
      <c r="AH1497" s="150"/>
    </row>
    <row r="1498" spans="1:34" ht="25.7" customHeight="1">
      <c r="A1498" s="133"/>
      <c r="B1498" s="903"/>
      <c r="C1498" s="227" t="s">
        <v>5442</v>
      </c>
      <c r="D1498" s="227"/>
      <c r="E1498" s="260" t="s">
        <v>17368</v>
      </c>
      <c r="F1498" s="227" t="s">
        <v>5442</v>
      </c>
      <c r="G1498" s="227"/>
      <c r="H1498" s="227" t="s">
        <v>5442</v>
      </c>
      <c r="I1498" s="233"/>
      <c r="J1498" s="233"/>
      <c r="K1498" s="228">
        <v>860</v>
      </c>
      <c r="L1498" s="228">
        <v>714</v>
      </c>
      <c r="M1498" s="244">
        <v>714</v>
      </c>
      <c r="N1498" s="654"/>
      <c r="O1498" s="654"/>
      <c r="P1498" s="654"/>
      <c r="Q1498" s="228">
        <v>714</v>
      </c>
      <c r="R1498" s="228">
        <v>714</v>
      </c>
      <c r="S1498" s="228" t="s">
        <v>1387</v>
      </c>
      <c r="T1498" s="228">
        <v>1</v>
      </c>
      <c r="U1498" s="228" t="s">
        <v>610</v>
      </c>
      <c r="V1498" s="234">
        <v>2006</v>
      </c>
      <c r="W1498" s="233"/>
      <c r="X1498" s="233"/>
      <c r="Y1498" s="233"/>
      <c r="Z1498" s="233"/>
      <c r="AA1498" s="227"/>
      <c r="AB1498" s="233"/>
      <c r="AC1498" s="233"/>
      <c r="AD1498" s="233"/>
      <c r="AE1498" s="233"/>
      <c r="AF1498" s="233"/>
      <c r="AG1498" s="244" t="s">
        <v>16507</v>
      </c>
      <c r="AH1498" s="150"/>
    </row>
    <row r="1499" spans="1:34" ht="25.7" customHeight="1">
      <c r="A1499" s="133"/>
      <c r="B1499" s="903"/>
      <c r="C1499" s="227" t="s">
        <v>5442</v>
      </c>
      <c r="D1499" s="227"/>
      <c r="E1499" s="260" t="s">
        <v>14133</v>
      </c>
      <c r="F1499" s="227" t="s">
        <v>5442</v>
      </c>
      <c r="G1499" s="227"/>
      <c r="H1499" s="227" t="s">
        <v>5442</v>
      </c>
      <c r="I1499" s="233"/>
      <c r="J1499" s="233"/>
      <c r="K1499" s="228">
        <v>1131</v>
      </c>
      <c r="L1499" s="228">
        <v>748</v>
      </c>
      <c r="M1499" s="244">
        <v>748</v>
      </c>
      <c r="N1499" s="654"/>
      <c r="O1499" s="654"/>
      <c r="P1499" s="654"/>
      <c r="Q1499" s="228">
        <v>748</v>
      </c>
      <c r="R1499" s="228">
        <v>748</v>
      </c>
      <c r="S1499" s="228" t="s">
        <v>1387</v>
      </c>
      <c r="T1499" s="228">
        <v>1</v>
      </c>
      <c r="U1499" s="228" t="s">
        <v>610</v>
      </c>
      <c r="V1499" s="234">
        <v>2007</v>
      </c>
      <c r="W1499" s="233"/>
      <c r="X1499" s="233"/>
      <c r="Y1499" s="233"/>
      <c r="Z1499" s="233"/>
      <c r="AA1499" s="227"/>
      <c r="AB1499" s="233"/>
      <c r="AC1499" s="233"/>
      <c r="AD1499" s="233"/>
      <c r="AE1499" s="233"/>
      <c r="AF1499" s="233"/>
      <c r="AG1499" s="244" t="s">
        <v>16507</v>
      </c>
      <c r="AH1499" s="150"/>
    </row>
    <row r="1500" spans="1:34" ht="25.7" customHeight="1">
      <c r="A1500" s="133"/>
      <c r="B1500" s="903"/>
      <c r="C1500" s="227" t="s">
        <v>13164</v>
      </c>
      <c r="D1500" s="227"/>
      <c r="E1500" s="260" t="s">
        <v>14134</v>
      </c>
      <c r="F1500" s="227" t="s">
        <v>13164</v>
      </c>
      <c r="G1500" s="227"/>
      <c r="H1500" s="227" t="s">
        <v>13164</v>
      </c>
      <c r="I1500" s="233"/>
      <c r="J1500" s="233"/>
      <c r="K1500" s="228">
        <v>1704</v>
      </c>
      <c r="L1500" s="228">
        <v>448</v>
      </c>
      <c r="M1500" s="244">
        <v>448</v>
      </c>
      <c r="N1500" s="654"/>
      <c r="O1500" s="654"/>
      <c r="P1500" s="654"/>
      <c r="Q1500" s="228">
        <v>448</v>
      </c>
      <c r="R1500" s="228">
        <v>448</v>
      </c>
      <c r="S1500" s="228" t="s">
        <v>13181</v>
      </c>
      <c r="T1500" s="228">
        <v>1</v>
      </c>
      <c r="U1500" s="228" t="s">
        <v>12543</v>
      </c>
      <c r="V1500" s="234">
        <v>1992</v>
      </c>
      <c r="W1500" s="233"/>
      <c r="X1500" s="233"/>
      <c r="Y1500" s="233"/>
      <c r="Z1500" s="233"/>
      <c r="AA1500" s="227"/>
      <c r="AB1500" s="233"/>
      <c r="AC1500" s="233"/>
      <c r="AD1500" s="233"/>
      <c r="AE1500" s="233"/>
      <c r="AF1500" s="233"/>
      <c r="AG1500" s="244"/>
      <c r="AH1500" s="150"/>
    </row>
    <row r="1501" spans="1:34" ht="25.7" customHeight="1">
      <c r="A1501" s="133"/>
      <c r="B1501" s="903"/>
      <c r="C1501" s="227" t="s">
        <v>13164</v>
      </c>
      <c r="D1501" s="227"/>
      <c r="E1501" s="260" t="s">
        <v>14135</v>
      </c>
      <c r="F1501" s="227" t="s">
        <v>13164</v>
      </c>
      <c r="G1501" s="227"/>
      <c r="H1501" s="227" t="s">
        <v>13164</v>
      </c>
      <c r="I1501" s="233"/>
      <c r="J1501" s="233"/>
      <c r="K1501" s="228">
        <v>1132</v>
      </c>
      <c r="L1501" s="228">
        <v>396</v>
      </c>
      <c r="M1501" s="244">
        <v>396</v>
      </c>
      <c r="N1501" s="654"/>
      <c r="O1501" s="654"/>
      <c r="P1501" s="654"/>
      <c r="Q1501" s="228">
        <v>396</v>
      </c>
      <c r="R1501" s="228">
        <v>396</v>
      </c>
      <c r="S1501" s="228" t="s">
        <v>13181</v>
      </c>
      <c r="T1501" s="228">
        <v>1</v>
      </c>
      <c r="U1501" s="228" t="s">
        <v>12543</v>
      </c>
      <c r="V1501" s="234">
        <v>2014</v>
      </c>
      <c r="W1501" s="233"/>
      <c r="X1501" s="233"/>
      <c r="Y1501" s="233"/>
      <c r="Z1501" s="233"/>
      <c r="AA1501" s="227"/>
      <c r="AB1501" s="233"/>
      <c r="AC1501" s="233"/>
      <c r="AD1501" s="233"/>
      <c r="AE1501" s="233"/>
      <c r="AF1501" s="233"/>
      <c r="AG1501" s="244"/>
      <c r="AH1501" s="150"/>
    </row>
    <row r="1502" spans="1:34" ht="25.7" customHeight="1">
      <c r="A1502" s="133"/>
      <c r="B1502" s="903"/>
      <c r="C1502" s="227" t="s">
        <v>13164</v>
      </c>
      <c r="D1502" s="227"/>
      <c r="E1502" s="260" t="s">
        <v>14136</v>
      </c>
      <c r="F1502" s="227" t="s">
        <v>13164</v>
      </c>
      <c r="G1502" s="227"/>
      <c r="H1502" s="227" t="s">
        <v>13164</v>
      </c>
      <c r="I1502" s="233"/>
      <c r="J1502" s="233"/>
      <c r="K1502" s="228">
        <v>1854</v>
      </c>
      <c r="L1502" s="228">
        <v>448</v>
      </c>
      <c r="M1502" s="244">
        <v>448</v>
      </c>
      <c r="N1502" s="654"/>
      <c r="O1502" s="654"/>
      <c r="P1502" s="654"/>
      <c r="Q1502" s="228">
        <v>448</v>
      </c>
      <c r="R1502" s="228">
        <v>448</v>
      </c>
      <c r="S1502" s="228" t="s">
        <v>13181</v>
      </c>
      <c r="T1502" s="228">
        <v>1</v>
      </c>
      <c r="U1502" s="228" t="s">
        <v>12543</v>
      </c>
      <c r="V1502" s="234">
        <v>1997</v>
      </c>
      <c r="W1502" s="233"/>
      <c r="X1502" s="233"/>
      <c r="Y1502" s="233"/>
      <c r="Z1502" s="233"/>
      <c r="AA1502" s="227"/>
      <c r="AB1502" s="233"/>
      <c r="AC1502" s="233"/>
      <c r="AD1502" s="233"/>
      <c r="AE1502" s="233"/>
      <c r="AF1502" s="233"/>
      <c r="AG1502" s="244"/>
      <c r="AH1502" s="150"/>
    </row>
    <row r="1503" spans="1:34" ht="25.7" customHeight="1">
      <c r="A1503" s="133"/>
      <c r="B1503" s="903"/>
      <c r="C1503" s="227" t="s">
        <v>5442</v>
      </c>
      <c r="D1503" s="227"/>
      <c r="E1503" s="260" t="s">
        <v>14137</v>
      </c>
      <c r="F1503" s="227" t="s">
        <v>5442</v>
      </c>
      <c r="G1503" s="227"/>
      <c r="H1503" s="227" t="s">
        <v>5442</v>
      </c>
      <c r="I1503" s="233"/>
      <c r="J1503" s="233"/>
      <c r="K1503" s="228">
        <v>1148</v>
      </c>
      <c r="L1503" s="228">
        <v>300</v>
      </c>
      <c r="M1503" s="244">
        <v>300</v>
      </c>
      <c r="N1503" s="654"/>
      <c r="O1503" s="654"/>
      <c r="P1503" s="654"/>
      <c r="Q1503" s="228">
        <v>300</v>
      </c>
      <c r="R1503" s="228">
        <v>300</v>
      </c>
      <c r="S1503" s="228" t="s">
        <v>1387</v>
      </c>
      <c r="T1503" s="228">
        <v>1</v>
      </c>
      <c r="U1503" s="228" t="s">
        <v>610</v>
      </c>
      <c r="V1503" s="234">
        <v>2005</v>
      </c>
      <c r="W1503" s="233"/>
      <c r="X1503" s="233"/>
      <c r="Y1503" s="233"/>
      <c r="Z1503" s="233"/>
      <c r="AA1503" s="227"/>
      <c r="AB1503" s="233"/>
      <c r="AC1503" s="233"/>
      <c r="AD1503" s="233"/>
      <c r="AE1503" s="233"/>
      <c r="AF1503" s="233"/>
      <c r="AG1503" s="244" t="s">
        <v>16507</v>
      </c>
      <c r="AH1503" s="150"/>
    </row>
    <row r="1504" spans="1:34" ht="25.7" customHeight="1">
      <c r="A1504" s="133"/>
      <c r="B1504" s="903"/>
      <c r="C1504" s="227" t="s">
        <v>5442</v>
      </c>
      <c r="D1504" s="227"/>
      <c r="E1504" s="260" t="s">
        <v>17369</v>
      </c>
      <c r="F1504" s="227" t="s">
        <v>5442</v>
      </c>
      <c r="G1504" s="227"/>
      <c r="H1504" s="227" t="s">
        <v>5442</v>
      </c>
      <c r="I1504" s="233"/>
      <c r="J1504" s="233"/>
      <c r="K1504" s="228">
        <v>941</v>
      </c>
      <c r="L1504" s="228">
        <v>300</v>
      </c>
      <c r="M1504" s="244">
        <v>300</v>
      </c>
      <c r="N1504" s="654"/>
      <c r="O1504" s="654"/>
      <c r="P1504" s="654"/>
      <c r="Q1504" s="228">
        <v>300</v>
      </c>
      <c r="R1504" s="228">
        <v>300</v>
      </c>
      <c r="S1504" s="228" t="s">
        <v>1387</v>
      </c>
      <c r="T1504" s="228">
        <v>1</v>
      </c>
      <c r="U1504" s="228" t="s">
        <v>610</v>
      </c>
      <c r="V1504" s="234">
        <v>2010</v>
      </c>
      <c r="W1504" s="233"/>
      <c r="X1504" s="233"/>
      <c r="Y1504" s="233"/>
      <c r="Z1504" s="233"/>
      <c r="AA1504" s="227"/>
      <c r="AB1504" s="233"/>
      <c r="AC1504" s="233"/>
      <c r="AD1504" s="233"/>
      <c r="AE1504" s="233"/>
      <c r="AF1504" s="233"/>
      <c r="AG1504" s="244" t="s">
        <v>16507</v>
      </c>
      <c r="AH1504" s="150"/>
    </row>
    <row r="1505" spans="1:34" ht="25.7" customHeight="1">
      <c r="A1505" s="133"/>
      <c r="B1505" s="903"/>
      <c r="C1505" s="227" t="s">
        <v>13164</v>
      </c>
      <c r="D1505" s="227"/>
      <c r="E1505" s="260" t="s">
        <v>14138</v>
      </c>
      <c r="F1505" s="227" t="s">
        <v>13164</v>
      </c>
      <c r="G1505" s="227"/>
      <c r="H1505" s="227" t="s">
        <v>13164</v>
      </c>
      <c r="I1505" s="233"/>
      <c r="J1505" s="233"/>
      <c r="K1505" s="228">
        <v>1226</v>
      </c>
      <c r="L1505" s="228">
        <v>402</v>
      </c>
      <c r="M1505" s="244">
        <v>402</v>
      </c>
      <c r="N1505" s="654"/>
      <c r="O1505" s="654"/>
      <c r="P1505" s="654"/>
      <c r="Q1505" s="228">
        <v>402</v>
      </c>
      <c r="R1505" s="228">
        <v>402</v>
      </c>
      <c r="S1505" s="228" t="s">
        <v>13181</v>
      </c>
      <c r="T1505" s="228">
        <v>1</v>
      </c>
      <c r="U1505" s="228" t="s">
        <v>12543</v>
      </c>
      <c r="V1505" s="234">
        <v>2009</v>
      </c>
      <c r="W1505" s="233"/>
      <c r="X1505" s="233"/>
      <c r="Y1505" s="233"/>
      <c r="Z1505" s="233"/>
      <c r="AA1505" s="227"/>
      <c r="AB1505" s="233"/>
      <c r="AC1505" s="233"/>
      <c r="AD1505" s="233"/>
      <c r="AE1505" s="233"/>
      <c r="AF1505" s="233"/>
      <c r="AG1505" s="244"/>
      <c r="AH1505" s="150"/>
    </row>
    <row r="1506" spans="1:34" ht="25.7" customHeight="1">
      <c r="A1506" s="133"/>
      <c r="B1506" s="903"/>
      <c r="C1506" s="227" t="s">
        <v>13164</v>
      </c>
      <c r="D1506" s="227"/>
      <c r="E1506" s="260" t="s">
        <v>14139</v>
      </c>
      <c r="F1506" s="227" t="s">
        <v>13164</v>
      </c>
      <c r="G1506" s="227"/>
      <c r="H1506" s="227" t="s">
        <v>13164</v>
      </c>
      <c r="I1506" s="233"/>
      <c r="J1506" s="233"/>
      <c r="K1506" s="228">
        <v>999</v>
      </c>
      <c r="L1506" s="228">
        <v>300</v>
      </c>
      <c r="M1506" s="244">
        <v>300</v>
      </c>
      <c r="N1506" s="654"/>
      <c r="O1506" s="654"/>
      <c r="P1506" s="654"/>
      <c r="Q1506" s="228">
        <v>300</v>
      </c>
      <c r="R1506" s="228">
        <v>300</v>
      </c>
      <c r="S1506" s="228" t="s">
        <v>13181</v>
      </c>
      <c r="T1506" s="228">
        <v>1</v>
      </c>
      <c r="U1506" s="228" t="s">
        <v>12543</v>
      </c>
      <c r="V1506" s="234">
        <v>2006</v>
      </c>
      <c r="W1506" s="233"/>
      <c r="X1506" s="233"/>
      <c r="Y1506" s="233"/>
      <c r="Z1506" s="233"/>
      <c r="AA1506" s="227"/>
      <c r="AB1506" s="233"/>
      <c r="AC1506" s="233"/>
      <c r="AD1506" s="233"/>
      <c r="AE1506" s="233"/>
      <c r="AF1506" s="233"/>
      <c r="AG1506" s="244"/>
      <c r="AH1506" s="150"/>
    </row>
    <row r="1507" spans="1:34" ht="25.7" customHeight="1">
      <c r="A1507" s="133"/>
      <c r="B1507" s="903"/>
      <c r="C1507" s="227" t="s">
        <v>13164</v>
      </c>
      <c r="D1507" s="227"/>
      <c r="E1507" s="260" t="s">
        <v>14140</v>
      </c>
      <c r="F1507" s="227" t="s">
        <v>13164</v>
      </c>
      <c r="G1507" s="227"/>
      <c r="H1507" s="227" t="s">
        <v>13164</v>
      </c>
      <c r="I1507" s="233"/>
      <c r="J1507" s="233"/>
      <c r="K1507" s="228">
        <v>1665</v>
      </c>
      <c r="L1507" s="228">
        <v>300</v>
      </c>
      <c r="M1507" s="244">
        <v>300</v>
      </c>
      <c r="N1507" s="654"/>
      <c r="O1507" s="654"/>
      <c r="P1507" s="654"/>
      <c r="Q1507" s="228">
        <v>300</v>
      </c>
      <c r="R1507" s="228">
        <v>300</v>
      </c>
      <c r="S1507" s="228" t="s">
        <v>13181</v>
      </c>
      <c r="T1507" s="228">
        <v>1</v>
      </c>
      <c r="U1507" s="228" t="s">
        <v>12543</v>
      </c>
      <c r="V1507" s="234">
        <v>1999</v>
      </c>
      <c r="W1507" s="233"/>
      <c r="X1507" s="233"/>
      <c r="Y1507" s="233"/>
      <c r="Z1507" s="233"/>
      <c r="AA1507" s="227"/>
      <c r="AB1507" s="233"/>
      <c r="AC1507" s="233"/>
      <c r="AD1507" s="233"/>
      <c r="AE1507" s="233"/>
      <c r="AF1507" s="233"/>
      <c r="AG1507" s="244"/>
      <c r="AH1507" s="150"/>
    </row>
    <row r="1508" spans="1:34" ht="25.7" customHeight="1">
      <c r="A1508" s="133"/>
      <c r="B1508" s="903"/>
      <c r="C1508" s="227" t="s">
        <v>5442</v>
      </c>
      <c r="D1508" s="227"/>
      <c r="E1508" s="260" t="s">
        <v>14141</v>
      </c>
      <c r="F1508" s="227" t="s">
        <v>5442</v>
      </c>
      <c r="G1508" s="227"/>
      <c r="H1508" s="227" t="s">
        <v>5442</v>
      </c>
      <c r="I1508" s="233"/>
      <c r="J1508" s="233"/>
      <c r="K1508" s="228">
        <v>787</v>
      </c>
      <c r="L1508" s="228">
        <v>300</v>
      </c>
      <c r="M1508" s="244">
        <v>300</v>
      </c>
      <c r="N1508" s="654"/>
      <c r="O1508" s="654"/>
      <c r="P1508" s="654"/>
      <c r="Q1508" s="228">
        <v>300</v>
      </c>
      <c r="R1508" s="228">
        <v>300</v>
      </c>
      <c r="S1508" s="228" t="s">
        <v>1387</v>
      </c>
      <c r="T1508" s="228">
        <v>1</v>
      </c>
      <c r="U1508" s="228" t="s">
        <v>610</v>
      </c>
      <c r="V1508" s="234">
        <v>2006</v>
      </c>
      <c r="W1508" s="233"/>
      <c r="X1508" s="233"/>
      <c r="Y1508" s="233"/>
      <c r="Z1508" s="233"/>
      <c r="AA1508" s="227"/>
      <c r="AB1508" s="233"/>
      <c r="AC1508" s="233"/>
      <c r="AD1508" s="233"/>
      <c r="AE1508" s="233"/>
      <c r="AF1508" s="233"/>
      <c r="AG1508" s="244" t="s">
        <v>16507</v>
      </c>
      <c r="AH1508" s="150"/>
    </row>
    <row r="1509" spans="1:34" ht="25.7" customHeight="1">
      <c r="A1509" s="133"/>
      <c r="B1509" s="903"/>
      <c r="C1509" s="227" t="s">
        <v>13164</v>
      </c>
      <c r="D1509" s="227"/>
      <c r="E1509" s="260" t="s">
        <v>14142</v>
      </c>
      <c r="F1509" s="227" t="s">
        <v>13164</v>
      </c>
      <c r="G1509" s="227"/>
      <c r="H1509" s="227" t="s">
        <v>13164</v>
      </c>
      <c r="I1509" s="233"/>
      <c r="J1509" s="233"/>
      <c r="K1509" s="228">
        <v>694</v>
      </c>
      <c r="L1509" s="228">
        <v>500</v>
      </c>
      <c r="M1509" s="244">
        <v>500</v>
      </c>
      <c r="N1509" s="654"/>
      <c r="O1509" s="654"/>
      <c r="P1509" s="654"/>
      <c r="Q1509" s="228">
        <v>500</v>
      </c>
      <c r="R1509" s="228">
        <v>500</v>
      </c>
      <c r="S1509" s="228" t="s">
        <v>13181</v>
      </c>
      <c r="T1509" s="228">
        <v>1</v>
      </c>
      <c r="U1509" s="228" t="s">
        <v>12543</v>
      </c>
      <c r="V1509" s="234">
        <v>2004</v>
      </c>
      <c r="W1509" s="233"/>
      <c r="X1509" s="233"/>
      <c r="Y1509" s="233"/>
      <c r="Z1509" s="233"/>
      <c r="AA1509" s="227"/>
      <c r="AB1509" s="233"/>
      <c r="AC1509" s="233"/>
      <c r="AD1509" s="233"/>
      <c r="AE1509" s="233"/>
      <c r="AF1509" s="233"/>
      <c r="AG1509" s="244"/>
      <c r="AH1509" s="150"/>
    </row>
    <row r="1510" spans="1:34" ht="25.7" customHeight="1">
      <c r="A1510" s="133"/>
      <c r="B1510" s="903"/>
      <c r="C1510" s="227" t="s">
        <v>13164</v>
      </c>
      <c r="D1510" s="227"/>
      <c r="E1510" s="260" t="s">
        <v>14143</v>
      </c>
      <c r="F1510" s="227" t="s">
        <v>13164</v>
      </c>
      <c r="G1510" s="227"/>
      <c r="H1510" s="227" t="s">
        <v>13164</v>
      </c>
      <c r="I1510" s="233"/>
      <c r="J1510" s="233"/>
      <c r="K1510" s="228">
        <v>862</v>
      </c>
      <c r="L1510" s="228">
        <v>300</v>
      </c>
      <c r="M1510" s="244">
        <v>300</v>
      </c>
      <c r="N1510" s="654"/>
      <c r="O1510" s="654"/>
      <c r="P1510" s="654"/>
      <c r="Q1510" s="228">
        <v>300</v>
      </c>
      <c r="R1510" s="228">
        <v>300</v>
      </c>
      <c r="S1510" s="228" t="s">
        <v>13181</v>
      </c>
      <c r="T1510" s="228">
        <v>1</v>
      </c>
      <c r="U1510" s="228" t="s">
        <v>12543</v>
      </c>
      <c r="V1510" s="234">
        <v>2004</v>
      </c>
      <c r="W1510" s="233"/>
      <c r="X1510" s="233"/>
      <c r="Y1510" s="233"/>
      <c r="Z1510" s="233"/>
      <c r="AA1510" s="227"/>
      <c r="AB1510" s="233"/>
      <c r="AC1510" s="233"/>
      <c r="AD1510" s="233"/>
      <c r="AE1510" s="233"/>
      <c r="AF1510" s="233"/>
      <c r="AG1510" s="244"/>
      <c r="AH1510" s="150"/>
    </row>
    <row r="1511" spans="1:34" ht="25.7" customHeight="1">
      <c r="A1511" s="133"/>
      <c r="B1511" s="903"/>
      <c r="C1511" s="227" t="s">
        <v>13164</v>
      </c>
      <c r="D1511" s="227"/>
      <c r="E1511" s="260" t="s">
        <v>24156</v>
      </c>
      <c r="F1511" s="227" t="s">
        <v>13164</v>
      </c>
      <c r="G1511" s="227"/>
      <c r="H1511" s="227" t="s">
        <v>13164</v>
      </c>
      <c r="I1511" s="233"/>
      <c r="J1511" s="233"/>
      <c r="K1511" s="228">
        <v>1036</v>
      </c>
      <c r="L1511" s="228">
        <v>430</v>
      </c>
      <c r="M1511" s="244">
        <v>430</v>
      </c>
      <c r="N1511" s="654"/>
      <c r="O1511" s="654"/>
      <c r="P1511" s="654"/>
      <c r="Q1511" s="228">
        <v>430</v>
      </c>
      <c r="R1511" s="228">
        <v>430</v>
      </c>
      <c r="S1511" s="228" t="s">
        <v>13181</v>
      </c>
      <c r="T1511" s="228">
        <v>1</v>
      </c>
      <c r="U1511" s="228" t="s">
        <v>12543</v>
      </c>
      <c r="V1511" s="234">
        <v>2004</v>
      </c>
      <c r="W1511" s="233"/>
      <c r="X1511" s="233"/>
      <c r="Y1511" s="233"/>
      <c r="Z1511" s="233"/>
      <c r="AA1511" s="227"/>
      <c r="AB1511" s="233"/>
      <c r="AC1511" s="233"/>
      <c r="AD1511" s="233"/>
      <c r="AE1511" s="233"/>
      <c r="AF1511" s="233"/>
      <c r="AG1511" s="244"/>
      <c r="AH1511" s="150"/>
    </row>
    <row r="1512" spans="1:34" ht="25.7" customHeight="1">
      <c r="A1512" s="133"/>
      <c r="B1512" s="903"/>
      <c r="C1512" s="227" t="s">
        <v>5447</v>
      </c>
      <c r="D1512" s="227" t="s">
        <v>24157</v>
      </c>
      <c r="E1512" s="227" t="s">
        <v>5725</v>
      </c>
      <c r="F1512" s="227" t="s">
        <v>5447</v>
      </c>
      <c r="G1512" s="227" t="s">
        <v>13193</v>
      </c>
      <c r="H1512" s="227" t="s">
        <v>5447</v>
      </c>
      <c r="I1512" s="233"/>
      <c r="J1512" s="227" t="s">
        <v>24158</v>
      </c>
      <c r="K1512" s="228">
        <v>9403</v>
      </c>
      <c r="L1512" s="228">
        <v>888</v>
      </c>
      <c r="M1512" s="244">
        <v>888</v>
      </c>
      <c r="N1512" s="654" t="s">
        <v>12477</v>
      </c>
      <c r="O1512" s="654"/>
      <c r="P1512" s="654"/>
      <c r="Q1512" s="654">
        <v>374</v>
      </c>
      <c r="R1512" s="654">
        <v>374</v>
      </c>
      <c r="S1512" s="228" t="s">
        <v>13181</v>
      </c>
      <c r="T1512" s="228">
        <v>2</v>
      </c>
      <c r="U1512" s="228" t="s">
        <v>5726</v>
      </c>
      <c r="V1512" s="241">
        <v>2010</v>
      </c>
      <c r="W1512" s="233">
        <v>620</v>
      </c>
      <c r="X1512" s="233"/>
      <c r="Y1512" s="233"/>
      <c r="Z1512" s="233"/>
      <c r="AA1512" s="227"/>
      <c r="AB1512" s="233"/>
      <c r="AC1512" s="233"/>
      <c r="AD1512" s="233"/>
      <c r="AE1512" s="233"/>
      <c r="AF1512" s="233"/>
      <c r="AG1512" s="244"/>
      <c r="AH1512" s="150"/>
    </row>
    <row r="1513" spans="1:34" ht="25.7" customHeight="1">
      <c r="A1513" s="133"/>
      <c r="B1513" s="903"/>
      <c r="C1513" s="227" t="s">
        <v>5447</v>
      </c>
      <c r="D1513" s="227" t="s">
        <v>24159</v>
      </c>
      <c r="E1513" s="227" t="s">
        <v>5727</v>
      </c>
      <c r="F1513" s="227" t="s">
        <v>5447</v>
      </c>
      <c r="G1513" s="227" t="s">
        <v>13193</v>
      </c>
      <c r="H1513" s="227" t="s">
        <v>5447</v>
      </c>
      <c r="I1513" s="233"/>
      <c r="J1513" s="227" t="s">
        <v>24160</v>
      </c>
      <c r="K1513" s="228">
        <v>2776</v>
      </c>
      <c r="L1513" s="228">
        <v>498</v>
      </c>
      <c r="M1513" s="244">
        <v>498</v>
      </c>
      <c r="N1513" s="654" t="s">
        <v>12477</v>
      </c>
      <c r="O1513" s="301"/>
      <c r="P1513" s="233"/>
      <c r="Q1513" s="228">
        <v>374</v>
      </c>
      <c r="R1513" s="228">
        <v>374</v>
      </c>
      <c r="S1513" s="228" t="s">
        <v>13181</v>
      </c>
      <c r="T1513" s="228">
        <v>1</v>
      </c>
      <c r="U1513" s="228" t="s">
        <v>610</v>
      </c>
      <c r="V1513" s="241">
        <v>2010</v>
      </c>
      <c r="W1513" s="233"/>
      <c r="X1513" s="233">
        <v>41</v>
      </c>
      <c r="Y1513" s="233"/>
      <c r="Z1513" s="233"/>
      <c r="AA1513" s="227">
        <v>2024</v>
      </c>
      <c r="AB1513" s="233"/>
      <c r="AC1513" s="233"/>
      <c r="AD1513" s="233"/>
      <c r="AE1513" s="233"/>
      <c r="AF1513" s="233"/>
      <c r="AG1513" s="244"/>
      <c r="AH1513" s="150"/>
    </row>
    <row r="1514" spans="1:34" ht="25.7" customHeight="1">
      <c r="A1514" s="133"/>
      <c r="B1514" s="903"/>
      <c r="C1514" s="227" t="s">
        <v>5447</v>
      </c>
      <c r="D1514" s="227" t="s">
        <v>24161</v>
      </c>
      <c r="E1514" s="227" t="s">
        <v>5728</v>
      </c>
      <c r="F1514" s="227" t="s">
        <v>5447</v>
      </c>
      <c r="G1514" s="227" t="s">
        <v>13193</v>
      </c>
      <c r="H1514" s="227" t="s">
        <v>5447</v>
      </c>
      <c r="I1514" s="233"/>
      <c r="J1514" s="227" t="s">
        <v>24162</v>
      </c>
      <c r="K1514" s="228">
        <v>2800</v>
      </c>
      <c r="L1514" s="228">
        <v>510</v>
      </c>
      <c r="M1514" s="244">
        <v>510</v>
      </c>
      <c r="N1514" s="654" t="s">
        <v>12477</v>
      </c>
      <c r="O1514" s="301"/>
      <c r="P1514" s="233"/>
      <c r="Q1514" s="228">
        <v>374</v>
      </c>
      <c r="R1514" s="228">
        <v>374</v>
      </c>
      <c r="S1514" s="228" t="s">
        <v>13181</v>
      </c>
      <c r="T1514" s="228">
        <v>1</v>
      </c>
      <c r="U1514" s="228" t="s">
        <v>610</v>
      </c>
      <c r="V1514" s="241">
        <v>2014</v>
      </c>
      <c r="W1514" s="233"/>
      <c r="X1514" s="233"/>
      <c r="Y1514" s="233"/>
      <c r="Z1514" s="233"/>
      <c r="AA1514" s="227"/>
      <c r="AB1514" s="233"/>
      <c r="AC1514" s="233"/>
      <c r="AD1514" s="233"/>
      <c r="AE1514" s="233"/>
      <c r="AF1514" s="233"/>
      <c r="AG1514" s="244"/>
      <c r="AH1514" s="150"/>
    </row>
    <row r="1515" spans="1:34" ht="25.7" customHeight="1">
      <c r="A1515" s="133"/>
      <c r="B1515" s="903"/>
      <c r="C1515" s="227" t="s">
        <v>5447</v>
      </c>
      <c r="D1515" s="227" t="s">
        <v>24163</v>
      </c>
      <c r="E1515" s="227" t="s">
        <v>5729</v>
      </c>
      <c r="F1515" s="227" t="s">
        <v>5447</v>
      </c>
      <c r="G1515" s="227" t="s">
        <v>13193</v>
      </c>
      <c r="H1515" s="227" t="s">
        <v>5447</v>
      </c>
      <c r="I1515" s="233"/>
      <c r="J1515" s="227" t="s">
        <v>24164</v>
      </c>
      <c r="K1515" s="228">
        <v>3896</v>
      </c>
      <c r="L1515" s="228">
        <v>674</v>
      </c>
      <c r="M1515" s="244">
        <v>673</v>
      </c>
      <c r="N1515" s="654" t="s">
        <v>12477</v>
      </c>
      <c r="O1515" s="301"/>
      <c r="P1515" s="233"/>
      <c r="Q1515" s="228">
        <v>374</v>
      </c>
      <c r="R1515" s="228">
        <v>374</v>
      </c>
      <c r="S1515" s="228" t="s">
        <v>13181</v>
      </c>
      <c r="T1515" s="228">
        <v>1</v>
      </c>
      <c r="U1515" s="228" t="s">
        <v>610</v>
      </c>
      <c r="V1515" s="241">
        <v>2014</v>
      </c>
      <c r="W1515" s="233"/>
      <c r="X1515" s="233"/>
      <c r="Y1515" s="233"/>
      <c r="Z1515" s="233"/>
      <c r="AA1515" s="227"/>
      <c r="AB1515" s="233"/>
      <c r="AC1515" s="233"/>
      <c r="AD1515" s="233"/>
      <c r="AE1515" s="233"/>
      <c r="AF1515" s="233"/>
      <c r="AG1515" s="244"/>
      <c r="AH1515" s="150"/>
    </row>
    <row r="1516" spans="1:34" ht="25.7" customHeight="1">
      <c r="A1516" s="133"/>
      <c r="B1516" s="903"/>
      <c r="C1516" s="227" t="s">
        <v>5447</v>
      </c>
      <c r="D1516" s="227" t="s">
        <v>24165</v>
      </c>
      <c r="E1516" s="227" t="s">
        <v>10492</v>
      </c>
      <c r="F1516" s="227" t="s">
        <v>5447</v>
      </c>
      <c r="G1516" s="227" t="s">
        <v>13193</v>
      </c>
      <c r="H1516" s="227" t="s">
        <v>5447</v>
      </c>
      <c r="I1516" s="233"/>
      <c r="J1516" s="227" t="s">
        <v>24166</v>
      </c>
      <c r="K1516" s="228">
        <v>5775</v>
      </c>
      <c r="L1516" s="228">
        <v>456</v>
      </c>
      <c r="M1516" s="244">
        <v>456</v>
      </c>
      <c r="N1516" s="654" t="s">
        <v>12477</v>
      </c>
      <c r="O1516" s="301"/>
      <c r="P1516" s="233"/>
      <c r="Q1516" s="228">
        <v>300</v>
      </c>
      <c r="R1516" s="228">
        <v>300</v>
      </c>
      <c r="S1516" s="228" t="s">
        <v>13192</v>
      </c>
      <c r="T1516" s="228">
        <v>1</v>
      </c>
      <c r="U1516" s="228" t="s">
        <v>610</v>
      </c>
      <c r="V1516" s="241">
        <v>2018</v>
      </c>
      <c r="W1516" s="233"/>
      <c r="X1516" s="233"/>
      <c r="Y1516" s="233"/>
      <c r="Z1516" s="233"/>
      <c r="AA1516" s="227"/>
      <c r="AB1516" s="233"/>
      <c r="AC1516" s="233"/>
      <c r="AD1516" s="233"/>
      <c r="AE1516" s="233"/>
      <c r="AF1516" s="233"/>
      <c r="AG1516" s="244"/>
      <c r="AH1516" s="150"/>
    </row>
    <row r="1517" spans="1:34" ht="25.7" customHeight="1">
      <c r="A1517" s="133"/>
      <c r="B1517" s="903"/>
      <c r="C1517" s="227" t="s">
        <v>5447</v>
      </c>
      <c r="D1517" s="227" t="s">
        <v>24167</v>
      </c>
      <c r="E1517" s="227" t="s">
        <v>11371</v>
      </c>
      <c r="F1517" s="227" t="s">
        <v>5447</v>
      </c>
      <c r="G1517" s="227" t="s">
        <v>13193</v>
      </c>
      <c r="H1517" s="227" t="s">
        <v>5447</v>
      </c>
      <c r="I1517" s="233"/>
      <c r="J1517" s="227" t="s">
        <v>24168</v>
      </c>
      <c r="K1517" s="228">
        <v>1725</v>
      </c>
      <c r="L1517" s="228">
        <v>456</v>
      </c>
      <c r="M1517" s="244">
        <v>456</v>
      </c>
      <c r="N1517" s="654" t="s">
        <v>12477</v>
      </c>
      <c r="O1517" s="301"/>
      <c r="P1517" s="233"/>
      <c r="Q1517" s="228">
        <v>300</v>
      </c>
      <c r="R1517" s="228">
        <v>300</v>
      </c>
      <c r="S1517" s="228" t="s">
        <v>13192</v>
      </c>
      <c r="T1517" s="228">
        <v>1</v>
      </c>
      <c r="U1517" s="228" t="s">
        <v>610</v>
      </c>
      <c r="V1517" s="241">
        <v>2016</v>
      </c>
      <c r="W1517" s="233"/>
      <c r="X1517" s="233"/>
      <c r="Y1517" s="233"/>
      <c r="Z1517" s="233"/>
      <c r="AA1517" s="227"/>
      <c r="AB1517" s="233"/>
      <c r="AC1517" s="233"/>
      <c r="AD1517" s="233"/>
      <c r="AE1517" s="233"/>
      <c r="AF1517" s="233"/>
      <c r="AG1517" s="244"/>
      <c r="AH1517" s="150"/>
    </row>
    <row r="1518" spans="1:34" ht="25.7" customHeight="1">
      <c r="A1518" s="133"/>
      <c r="B1518" s="903"/>
      <c r="C1518" s="227" t="s">
        <v>5447</v>
      </c>
      <c r="D1518" s="227" t="s">
        <v>24169</v>
      </c>
      <c r="E1518" s="227" t="s">
        <v>11372</v>
      </c>
      <c r="F1518" s="227" t="s">
        <v>5447</v>
      </c>
      <c r="G1518" s="227" t="s">
        <v>13193</v>
      </c>
      <c r="H1518" s="227" t="s">
        <v>5447</v>
      </c>
      <c r="I1518" s="233"/>
      <c r="J1518" s="227" t="s">
        <v>24170</v>
      </c>
      <c r="K1518" s="228">
        <v>2771</v>
      </c>
      <c r="L1518" s="228">
        <v>1004</v>
      </c>
      <c r="M1518" s="244">
        <v>456</v>
      </c>
      <c r="N1518" s="654" t="s">
        <v>12477</v>
      </c>
      <c r="O1518" s="301"/>
      <c r="P1518" s="233"/>
      <c r="Q1518" s="228">
        <v>300</v>
      </c>
      <c r="R1518" s="228">
        <v>300</v>
      </c>
      <c r="S1518" s="228" t="s">
        <v>13192</v>
      </c>
      <c r="T1518" s="228">
        <v>1</v>
      </c>
      <c r="U1518" s="228" t="s">
        <v>610</v>
      </c>
      <c r="V1518" s="241">
        <v>2018</v>
      </c>
      <c r="W1518" s="233"/>
      <c r="X1518" s="233"/>
      <c r="Y1518" s="233"/>
      <c r="Z1518" s="233"/>
      <c r="AA1518" s="227"/>
      <c r="AB1518" s="233"/>
      <c r="AC1518" s="233"/>
      <c r="AD1518" s="233"/>
      <c r="AE1518" s="233"/>
      <c r="AF1518" s="233"/>
      <c r="AG1518" s="244"/>
      <c r="AH1518" s="150"/>
    </row>
    <row r="1519" spans="1:34" ht="25.7" customHeight="1">
      <c r="A1519" s="133"/>
      <c r="B1519" s="903"/>
      <c r="C1519" s="227" t="s">
        <v>5447</v>
      </c>
      <c r="D1519" s="227" t="s">
        <v>24171</v>
      </c>
      <c r="E1519" s="227" t="s">
        <v>11373</v>
      </c>
      <c r="F1519" s="227" t="s">
        <v>5447</v>
      </c>
      <c r="G1519" s="227" t="s">
        <v>13193</v>
      </c>
      <c r="H1519" s="227" t="s">
        <v>5447</v>
      </c>
      <c r="I1519" s="233"/>
      <c r="J1519" s="227" t="s">
        <v>24172</v>
      </c>
      <c r="K1519" s="228">
        <v>3401</v>
      </c>
      <c r="L1519" s="228">
        <v>456</v>
      </c>
      <c r="M1519" s="244">
        <v>456</v>
      </c>
      <c r="N1519" s="654" t="s">
        <v>12477</v>
      </c>
      <c r="O1519" s="301"/>
      <c r="P1519" s="233"/>
      <c r="Q1519" s="228">
        <v>300</v>
      </c>
      <c r="R1519" s="228">
        <v>300</v>
      </c>
      <c r="S1519" s="228" t="s">
        <v>13192</v>
      </c>
      <c r="T1519" s="228">
        <v>1</v>
      </c>
      <c r="U1519" s="228" t="s">
        <v>610</v>
      </c>
      <c r="V1519" s="241">
        <v>2018</v>
      </c>
      <c r="W1519" s="233">
        <v>260</v>
      </c>
      <c r="X1519" s="233"/>
      <c r="Y1519" s="233"/>
      <c r="Z1519" s="233"/>
      <c r="AA1519" s="227"/>
      <c r="AB1519" s="233"/>
      <c r="AC1519" s="233"/>
      <c r="AD1519" s="233"/>
      <c r="AE1519" s="233"/>
      <c r="AF1519" s="233"/>
      <c r="AG1519" s="244"/>
      <c r="AH1519" s="150"/>
    </row>
    <row r="1520" spans="1:34" ht="25.7" customHeight="1">
      <c r="A1520" s="133"/>
      <c r="B1520" s="903"/>
      <c r="C1520" s="227" t="s">
        <v>5447</v>
      </c>
      <c r="D1520" s="227" t="s">
        <v>24121</v>
      </c>
      <c r="E1520" s="227" t="s">
        <v>12173</v>
      </c>
      <c r="F1520" s="227" t="s">
        <v>5447</v>
      </c>
      <c r="G1520" s="227" t="s">
        <v>13193</v>
      </c>
      <c r="H1520" s="227" t="s">
        <v>5447</v>
      </c>
      <c r="I1520" s="233"/>
      <c r="J1520" s="227" t="s">
        <v>24172</v>
      </c>
      <c r="K1520" s="228">
        <v>4234</v>
      </c>
      <c r="L1520" s="228">
        <v>575.19000000000005</v>
      </c>
      <c r="M1520" s="244">
        <v>559</v>
      </c>
      <c r="N1520" s="654" t="s">
        <v>12477</v>
      </c>
      <c r="O1520" s="301"/>
      <c r="P1520" s="233"/>
      <c r="Q1520" s="228">
        <v>300</v>
      </c>
      <c r="R1520" s="228">
        <v>300</v>
      </c>
      <c r="S1520" s="228" t="s">
        <v>12984</v>
      </c>
      <c r="T1520" s="228">
        <v>1</v>
      </c>
      <c r="U1520" s="228" t="s">
        <v>610</v>
      </c>
      <c r="V1520" s="241">
        <v>2020</v>
      </c>
      <c r="W1520" s="233">
        <v>260</v>
      </c>
      <c r="X1520" s="233"/>
      <c r="Y1520" s="233"/>
      <c r="Z1520" s="233"/>
      <c r="AA1520" s="227"/>
      <c r="AB1520" s="233"/>
      <c r="AC1520" s="233"/>
      <c r="AD1520" s="233"/>
      <c r="AE1520" s="233"/>
      <c r="AF1520" s="233"/>
      <c r="AG1520" s="244"/>
      <c r="AH1520" s="150"/>
    </row>
    <row r="1521" spans="1:34" ht="25.7" customHeight="1">
      <c r="A1521" s="133"/>
      <c r="B1521" s="903"/>
      <c r="C1521" s="227" t="s">
        <v>5447</v>
      </c>
      <c r="D1521" s="227" t="s">
        <v>24173</v>
      </c>
      <c r="E1521" s="227" t="s">
        <v>12174</v>
      </c>
      <c r="F1521" s="227" t="s">
        <v>5447</v>
      </c>
      <c r="G1521" s="227" t="s">
        <v>13193</v>
      </c>
      <c r="H1521" s="227" t="s">
        <v>5447</v>
      </c>
      <c r="I1521" s="233"/>
      <c r="J1521" s="227" t="s">
        <v>24164</v>
      </c>
      <c r="K1521" s="228">
        <v>2244</v>
      </c>
      <c r="L1521" s="228">
        <v>575.19000000000005</v>
      </c>
      <c r="M1521" s="244">
        <v>559.11</v>
      </c>
      <c r="N1521" s="654" t="s">
        <v>12477</v>
      </c>
      <c r="O1521" s="301"/>
      <c r="P1521" s="233"/>
      <c r="Q1521" s="228">
        <v>300</v>
      </c>
      <c r="R1521" s="228">
        <v>300</v>
      </c>
      <c r="S1521" s="228" t="s">
        <v>12984</v>
      </c>
      <c r="T1521" s="228">
        <v>1</v>
      </c>
      <c r="U1521" s="228" t="s">
        <v>610</v>
      </c>
      <c r="V1521" s="241">
        <v>2020</v>
      </c>
      <c r="W1521" s="233"/>
      <c r="X1521" s="233"/>
      <c r="Y1521" s="233"/>
      <c r="Z1521" s="233"/>
      <c r="AA1521" s="227"/>
      <c r="AB1521" s="233"/>
      <c r="AC1521" s="233"/>
      <c r="AD1521" s="233"/>
      <c r="AE1521" s="233"/>
      <c r="AF1521" s="233"/>
      <c r="AG1521" s="244"/>
      <c r="AH1521" s="150"/>
    </row>
    <row r="1522" spans="1:34" ht="25.7" customHeight="1">
      <c r="A1522" s="133"/>
      <c r="B1522" s="903"/>
      <c r="C1522" s="227" t="s">
        <v>5447</v>
      </c>
      <c r="D1522" s="227" t="s">
        <v>24174</v>
      </c>
      <c r="E1522" s="227" t="s">
        <v>12175</v>
      </c>
      <c r="F1522" s="227" t="s">
        <v>5447</v>
      </c>
      <c r="G1522" s="227" t="s">
        <v>13193</v>
      </c>
      <c r="H1522" s="227" t="s">
        <v>5447</v>
      </c>
      <c r="I1522" s="233"/>
      <c r="J1522" s="227" t="s">
        <v>24175</v>
      </c>
      <c r="K1522" s="228">
        <v>1753.4</v>
      </c>
      <c r="L1522" s="228">
        <v>575.19000000000005</v>
      </c>
      <c r="M1522" s="244">
        <v>559.11</v>
      </c>
      <c r="N1522" s="654" t="s">
        <v>12477</v>
      </c>
      <c r="O1522" s="301"/>
      <c r="P1522" s="233"/>
      <c r="Q1522" s="228">
        <v>300</v>
      </c>
      <c r="R1522" s="228">
        <v>300</v>
      </c>
      <c r="S1522" s="228" t="s">
        <v>12984</v>
      </c>
      <c r="T1522" s="228">
        <v>1</v>
      </c>
      <c r="U1522" s="228" t="s">
        <v>610</v>
      </c>
      <c r="V1522" s="241">
        <v>2020</v>
      </c>
      <c r="W1522" s="233">
        <v>800</v>
      </c>
      <c r="X1522" s="233"/>
      <c r="Y1522" s="233"/>
      <c r="Z1522" s="233"/>
      <c r="AA1522" s="227"/>
      <c r="AB1522" s="233"/>
      <c r="AC1522" s="233"/>
      <c r="AD1522" s="233"/>
      <c r="AE1522" s="233"/>
      <c r="AF1522" s="233"/>
      <c r="AG1522" s="244"/>
      <c r="AH1522" s="150"/>
    </row>
    <row r="1523" spans="1:34" ht="25.7" customHeight="1">
      <c r="A1523" s="133"/>
      <c r="B1523" s="903"/>
      <c r="C1523" s="227" t="s">
        <v>13193</v>
      </c>
      <c r="D1523" s="227" t="s">
        <v>24176</v>
      </c>
      <c r="E1523" s="227" t="s">
        <v>14144</v>
      </c>
      <c r="F1523" s="227" t="s">
        <v>13193</v>
      </c>
      <c r="G1523" s="227" t="s">
        <v>13193</v>
      </c>
      <c r="H1523" s="227" t="s">
        <v>13193</v>
      </c>
      <c r="I1523" s="233"/>
      <c r="J1523" s="227" t="s">
        <v>24177</v>
      </c>
      <c r="K1523" s="228">
        <v>1596</v>
      </c>
      <c r="L1523" s="228">
        <v>576</v>
      </c>
      <c r="M1523" s="244">
        <v>560</v>
      </c>
      <c r="N1523" s="654" t="s">
        <v>12477</v>
      </c>
      <c r="O1523" s="301"/>
      <c r="P1523" s="233"/>
      <c r="Q1523" s="228">
        <v>296</v>
      </c>
      <c r="R1523" s="228">
        <v>296</v>
      </c>
      <c r="S1523" s="228" t="s">
        <v>12984</v>
      </c>
      <c r="T1523" s="228">
        <v>0</v>
      </c>
      <c r="U1523" s="228" t="s">
        <v>12543</v>
      </c>
      <c r="V1523" s="241">
        <v>2022</v>
      </c>
      <c r="W1523" s="233">
        <v>800</v>
      </c>
      <c r="X1523" s="233"/>
      <c r="Y1523" s="233"/>
      <c r="Z1523" s="233"/>
      <c r="AA1523" s="227"/>
      <c r="AB1523" s="233"/>
      <c r="AC1523" s="233"/>
      <c r="AD1523" s="233"/>
      <c r="AE1523" s="233"/>
      <c r="AF1523" s="233"/>
      <c r="AG1523" s="244"/>
      <c r="AH1523" s="150"/>
    </row>
    <row r="1524" spans="1:34" ht="25.7" customHeight="1">
      <c r="A1524" s="133"/>
      <c r="B1524" s="903"/>
      <c r="C1524" s="227" t="s">
        <v>5452</v>
      </c>
      <c r="D1524" s="227" t="s">
        <v>24178</v>
      </c>
      <c r="E1524" s="227" t="s">
        <v>5730</v>
      </c>
      <c r="F1524" s="227" t="s">
        <v>5452</v>
      </c>
      <c r="G1524" s="227"/>
      <c r="H1524" s="227" t="s">
        <v>5452</v>
      </c>
      <c r="I1524" s="233">
        <v>2</v>
      </c>
      <c r="J1524" s="233"/>
      <c r="K1524" s="228">
        <v>2466</v>
      </c>
      <c r="L1524" s="228"/>
      <c r="M1524" s="244"/>
      <c r="N1524" s="233"/>
      <c r="O1524" s="301"/>
      <c r="P1524" s="233"/>
      <c r="Q1524" s="228">
        <v>296</v>
      </c>
      <c r="R1524" s="228" t="s">
        <v>12545</v>
      </c>
      <c r="S1524" s="228" t="s">
        <v>13192</v>
      </c>
      <c r="T1524" s="228">
        <v>2</v>
      </c>
      <c r="U1524" s="228" t="s">
        <v>610</v>
      </c>
      <c r="V1524" s="241">
        <v>1995</v>
      </c>
      <c r="W1524" s="233"/>
      <c r="X1524" s="233"/>
      <c r="Y1524" s="233"/>
      <c r="Z1524" s="233"/>
      <c r="AA1524" s="227"/>
      <c r="AB1524" s="233"/>
      <c r="AC1524" s="233"/>
      <c r="AD1524" s="233"/>
      <c r="AE1524" s="233"/>
      <c r="AF1524" s="233"/>
      <c r="AG1524" s="244"/>
      <c r="AH1524" s="150"/>
    </row>
    <row r="1525" spans="1:34" ht="25.7" customHeight="1">
      <c r="A1525" s="133"/>
      <c r="B1525" s="903"/>
      <c r="C1525" s="227" t="s">
        <v>5452</v>
      </c>
      <c r="D1525" s="227" t="s">
        <v>24179</v>
      </c>
      <c r="E1525" s="227" t="s">
        <v>11374</v>
      </c>
      <c r="F1525" s="227" t="s">
        <v>5452</v>
      </c>
      <c r="G1525" s="227"/>
      <c r="H1525" s="227" t="s">
        <v>5452</v>
      </c>
      <c r="I1525" s="233">
        <v>2</v>
      </c>
      <c r="J1525" s="233"/>
      <c r="K1525" s="228">
        <v>498.96</v>
      </c>
      <c r="L1525" s="228">
        <v>498.96</v>
      </c>
      <c r="M1525" s="244"/>
      <c r="N1525" s="233"/>
      <c r="O1525" s="301"/>
      <c r="P1525" s="233"/>
      <c r="Q1525" s="228">
        <v>300</v>
      </c>
      <c r="R1525" s="228" t="s">
        <v>12545</v>
      </c>
      <c r="S1525" s="228" t="s">
        <v>13192</v>
      </c>
      <c r="T1525" s="228">
        <v>1</v>
      </c>
      <c r="U1525" s="228" t="s">
        <v>610</v>
      </c>
      <c r="V1525" s="241">
        <v>2017</v>
      </c>
      <c r="W1525" s="233"/>
      <c r="X1525" s="233"/>
      <c r="Y1525" s="233"/>
      <c r="Z1525" s="233"/>
      <c r="AA1525" s="227"/>
      <c r="AB1525" s="233"/>
      <c r="AC1525" s="233"/>
      <c r="AD1525" s="233"/>
      <c r="AE1525" s="233"/>
      <c r="AF1525" s="233"/>
      <c r="AG1525" s="244"/>
      <c r="AH1525" s="150"/>
    </row>
    <row r="1526" spans="1:34" ht="25.7" customHeight="1">
      <c r="A1526" s="133"/>
      <c r="B1526" s="903"/>
      <c r="C1526" s="227" t="s">
        <v>5452</v>
      </c>
      <c r="D1526" s="227" t="s">
        <v>24180</v>
      </c>
      <c r="E1526" s="227" t="s">
        <v>14145</v>
      </c>
      <c r="F1526" s="227" t="s">
        <v>5452</v>
      </c>
      <c r="G1526" s="227"/>
      <c r="H1526" s="227" t="s">
        <v>5452</v>
      </c>
      <c r="I1526" s="233">
        <v>2</v>
      </c>
      <c r="J1526" s="233"/>
      <c r="K1526" s="228">
        <v>455</v>
      </c>
      <c r="L1526" s="228">
        <v>455.48</v>
      </c>
      <c r="M1526" s="244"/>
      <c r="N1526" s="233"/>
      <c r="O1526" s="301"/>
      <c r="P1526" s="233"/>
      <c r="Q1526" s="228">
        <v>300</v>
      </c>
      <c r="R1526" s="228" t="s">
        <v>12545</v>
      </c>
      <c r="S1526" s="228" t="s">
        <v>13192</v>
      </c>
      <c r="T1526" s="228">
        <v>1</v>
      </c>
      <c r="U1526" s="228" t="s">
        <v>610</v>
      </c>
      <c r="V1526" s="241">
        <v>2017</v>
      </c>
      <c r="W1526" s="233"/>
      <c r="X1526" s="233"/>
      <c r="Y1526" s="233"/>
      <c r="Z1526" s="233"/>
      <c r="AA1526" s="227"/>
      <c r="AB1526" s="233"/>
      <c r="AC1526" s="233"/>
      <c r="AD1526" s="233"/>
      <c r="AE1526" s="233"/>
      <c r="AF1526" s="233"/>
      <c r="AG1526" s="244"/>
      <c r="AH1526" s="150"/>
    </row>
    <row r="1527" spans="1:34" ht="25.7" customHeight="1">
      <c r="A1527" s="133"/>
      <c r="B1527" s="903"/>
      <c r="C1527" s="227" t="s">
        <v>5452</v>
      </c>
      <c r="D1527" s="227" t="s">
        <v>24181</v>
      </c>
      <c r="E1527" s="227" t="s">
        <v>5731</v>
      </c>
      <c r="F1527" s="227" t="s">
        <v>5452</v>
      </c>
      <c r="G1527" s="227"/>
      <c r="H1527" s="227" t="s">
        <v>5452</v>
      </c>
      <c r="I1527" s="233">
        <v>2</v>
      </c>
      <c r="J1527" s="233"/>
      <c r="K1527" s="228">
        <v>2823</v>
      </c>
      <c r="L1527" s="228">
        <v>250</v>
      </c>
      <c r="M1527" s="244">
        <v>250</v>
      </c>
      <c r="N1527" s="233"/>
      <c r="O1527" s="301"/>
      <c r="P1527" s="233"/>
      <c r="Q1527" s="228">
        <v>600</v>
      </c>
      <c r="R1527" s="228">
        <v>300</v>
      </c>
      <c r="S1527" s="228" t="s">
        <v>13192</v>
      </c>
      <c r="T1527" s="228">
        <v>2</v>
      </c>
      <c r="U1527" s="228" t="s">
        <v>610</v>
      </c>
      <c r="V1527" s="241">
        <v>1997</v>
      </c>
      <c r="W1527" s="233"/>
      <c r="X1527" s="233"/>
      <c r="Y1527" s="233"/>
      <c r="Z1527" s="233"/>
      <c r="AA1527" s="227"/>
      <c r="AB1527" s="233"/>
      <c r="AC1527" s="233"/>
      <c r="AD1527" s="233"/>
      <c r="AE1527" s="233"/>
      <c r="AF1527" s="233"/>
      <c r="AG1527" s="244"/>
      <c r="AH1527" s="150"/>
    </row>
    <row r="1528" spans="1:34" ht="25.7" customHeight="1">
      <c r="A1528" s="133"/>
      <c r="B1528" s="903"/>
      <c r="C1528" s="227" t="s">
        <v>5452</v>
      </c>
      <c r="D1528" s="227" t="s">
        <v>24182</v>
      </c>
      <c r="E1528" s="227" t="s">
        <v>14146</v>
      </c>
      <c r="F1528" s="227" t="s">
        <v>5732</v>
      </c>
      <c r="G1528" s="227"/>
      <c r="H1528" s="227" t="s">
        <v>5732</v>
      </c>
      <c r="I1528" s="233">
        <v>2</v>
      </c>
      <c r="J1528" s="233"/>
      <c r="K1528" s="228">
        <v>10118</v>
      </c>
      <c r="L1528" s="228">
        <v>340</v>
      </c>
      <c r="M1528" s="244">
        <v>340</v>
      </c>
      <c r="N1528" s="233"/>
      <c r="O1528" s="301"/>
      <c r="P1528" s="233"/>
      <c r="Q1528" s="228">
        <v>300</v>
      </c>
      <c r="R1528" s="228">
        <v>300</v>
      </c>
      <c r="S1528" s="228" t="s">
        <v>13192</v>
      </c>
      <c r="T1528" s="228">
        <v>1</v>
      </c>
      <c r="U1528" s="228" t="s">
        <v>610</v>
      </c>
      <c r="V1528" s="241">
        <v>1998</v>
      </c>
      <c r="W1528" s="233"/>
      <c r="X1528" s="233"/>
      <c r="Y1528" s="233"/>
      <c r="Z1528" s="233"/>
      <c r="AA1528" s="227"/>
      <c r="AB1528" s="233"/>
      <c r="AC1528" s="233"/>
      <c r="AD1528" s="233"/>
      <c r="AE1528" s="233"/>
      <c r="AF1528" s="233"/>
      <c r="AG1528" s="244"/>
      <c r="AH1528" s="150"/>
    </row>
    <row r="1529" spans="1:34" ht="25.7" customHeight="1">
      <c r="A1529" s="133"/>
      <c r="B1529" s="903"/>
      <c r="C1529" s="227" t="s">
        <v>5452</v>
      </c>
      <c r="D1529" s="227" t="s">
        <v>24183</v>
      </c>
      <c r="E1529" s="227" t="s">
        <v>24184</v>
      </c>
      <c r="F1529" s="227" t="s">
        <v>5452</v>
      </c>
      <c r="G1529" s="227"/>
      <c r="H1529" s="227" t="s">
        <v>5452</v>
      </c>
      <c r="I1529" s="233">
        <v>2</v>
      </c>
      <c r="J1529" s="233"/>
      <c r="K1529" s="228">
        <v>2897</v>
      </c>
      <c r="L1529" s="228">
        <v>83</v>
      </c>
      <c r="M1529" s="244">
        <v>83</v>
      </c>
      <c r="N1529" s="233"/>
      <c r="O1529" s="301"/>
      <c r="P1529" s="233"/>
      <c r="Q1529" s="228">
        <v>900</v>
      </c>
      <c r="R1529" s="228">
        <v>300</v>
      </c>
      <c r="S1529" s="228" t="s">
        <v>13192</v>
      </c>
      <c r="T1529" s="228">
        <v>3</v>
      </c>
      <c r="U1529" s="228" t="s">
        <v>610</v>
      </c>
      <c r="V1529" s="241">
        <v>2006</v>
      </c>
      <c r="W1529" s="233"/>
      <c r="X1529" s="233"/>
      <c r="Y1529" s="233"/>
      <c r="Z1529" s="233"/>
      <c r="AA1529" s="227"/>
      <c r="AB1529" s="233"/>
      <c r="AC1529" s="233"/>
      <c r="AD1529" s="233"/>
      <c r="AE1529" s="233"/>
      <c r="AF1529" s="233"/>
      <c r="AG1529" s="244"/>
      <c r="AH1529" s="150"/>
    </row>
    <row r="1530" spans="1:34" ht="25.7" customHeight="1">
      <c r="A1530" s="133"/>
      <c r="B1530" s="903"/>
      <c r="C1530" s="227" t="s">
        <v>5452</v>
      </c>
      <c r="D1530" s="227" t="s">
        <v>24185</v>
      </c>
      <c r="E1530" s="227" t="s">
        <v>5733</v>
      </c>
      <c r="F1530" s="227" t="s">
        <v>5452</v>
      </c>
      <c r="G1530" s="227"/>
      <c r="H1530" s="227" t="s">
        <v>5452</v>
      </c>
      <c r="I1530" s="233">
        <v>2</v>
      </c>
      <c r="J1530" s="233"/>
      <c r="K1530" s="228">
        <v>1752</v>
      </c>
      <c r="L1530" s="228">
        <v>352</v>
      </c>
      <c r="M1530" s="244">
        <v>352</v>
      </c>
      <c r="N1530" s="233"/>
      <c r="O1530" s="301"/>
      <c r="P1530" s="233"/>
      <c r="Q1530" s="228">
        <v>600</v>
      </c>
      <c r="R1530" s="228">
        <v>300</v>
      </c>
      <c r="S1530" s="228" t="s">
        <v>13192</v>
      </c>
      <c r="T1530" s="228">
        <v>2</v>
      </c>
      <c r="U1530" s="228" t="s">
        <v>610</v>
      </c>
      <c r="V1530" s="241">
        <v>2006</v>
      </c>
      <c r="W1530" s="233"/>
      <c r="X1530" s="233"/>
      <c r="Y1530" s="233"/>
      <c r="Z1530" s="233"/>
      <c r="AA1530" s="227"/>
      <c r="AB1530" s="233"/>
      <c r="AC1530" s="233"/>
      <c r="AD1530" s="233"/>
      <c r="AE1530" s="233"/>
      <c r="AF1530" s="233"/>
      <c r="AG1530" s="244"/>
      <c r="AH1530" s="150"/>
    </row>
    <row r="1531" spans="1:34" ht="25.7" customHeight="1">
      <c r="A1531" s="133"/>
      <c r="B1531" s="903"/>
      <c r="C1531" s="227" t="s">
        <v>5452</v>
      </c>
      <c r="D1531" s="227" t="s">
        <v>24186</v>
      </c>
      <c r="E1531" s="227" t="s">
        <v>4717</v>
      </c>
      <c r="F1531" s="227" t="s">
        <v>5452</v>
      </c>
      <c r="G1531" s="227"/>
      <c r="H1531" s="227" t="s">
        <v>5452</v>
      </c>
      <c r="I1531" s="233">
        <v>2</v>
      </c>
      <c r="J1531" s="233"/>
      <c r="K1531" s="228">
        <v>2113</v>
      </c>
      <c r="L1531" s="228">
        <v>87</v>
      </c>
      <c r="M1531" s="244">
        <v>87</v>
      </c>
      <c r="N1531" s="233"/>
      <c r="O1531" s="301"/>
      <c r="P1531" s="233"/>
      <c r="Q1531" s="228">
        <v>600</v>
      </c>
      <c r="R1531" s="228">
        <v>300</v>
      </c>
      <c r="S1531" s="228" t="s">
        <v>13192</v>
      </c>
      <c r="T1531" s="228">
        <v>2</v>
      </c>
      <c r="U1531" s="228" t="s">
        <v>610</v>
      </c>
      <c r="V1531" s="241">
        <v>2009</v>
      </c>
      <c r="W1531" s="233"/>
      <c r="X1531" s="233"/>
      <c r="Y1531" s="233"/>
      <c r="Z1531" s="233"/>
      <c r="AA1531" s="227"/>
      <c r="AB1531" s="233"/>
      <c r="AC1531" s="233"/>
      <c r="AD1531" s="233"/>
      <c r="AE1531" s="233"/>
      <c r="AF1531" s="233"/>
      <c r="AG1531" s="244"/>
      <c r="AH1531" s="150"/>
    </row>
    <row r="1532" spans="1:34" ht="25.7" customHeight="1">
      <c r="A1532" s="261"/>
      <c r="B1532" s="903"/>
      <c r="C1532" s="227" t="s">
        <v>5452</v>
      </c>
      <c r="D1532" s="227" t="s">
        <v>24187</v>
      </c>
      <c r="E1532" s="227" t="s">
        <v>5734</v>
      </c>
      <c r="F1532" s="227" t="s">
        <v>5452</v>
      </c>
      <c r="G1532" s="227"/>
      <c r="H1532" s="227" t="s">
        <v>5452</v>
      </c>
      <c r="I1532" s="233">
        <v>2</v>
      </c>
      <c r="J1532" s="233"/>
      <c r="K1532" s="228">
        <v>3511</v>
      </c>
      <c r="L1532" s="228">
        <v>36</v>
      </c>
      <c r="M1532" s="244">
        <v>36</v>
      </c>
      <c r="N1532" s="233"/>
      <c r="O1532" s="301"/>
      <c r="P1532" s="233"/>
      <c r="Q1532" s="228">
        <v>300</v>
      </c>
      <c r="R1532" s="228">
        <v>300</v>
      </c>
      <c r="S1532" s="228" t="s">
        <v>13192</v>
      </c>
      <c r="T1532" s="228">
        <v>1</v>
      </c>
      <c r="U1532" s="228" t="s">
        <v>610</v>
      </c>
      <c r="V1532" s="241">
        <v>2020</v>
      </c>
      <c r="W1532" s="233"/>
      <c r="X1532" s="233"/>
      <c r="Y1532" s="233"/>
      <c r="Z1532" s="233"/>
      <c r="AA1532" s="227"/>
      <c r="AB1532" s="233"/>
      <c r="AC1532" s="233"/>
      <c r="AD1532" s="233"/>
      <c r="AE1532" s="233"/>
      <c r="AF1532" s="233"/>
      <c r="AG1532" s="244"/>
      <c r="AH1532" s="150"/>
    </row>
    <row r="1533" spans="1:34" ht="25.7" customHeight="1">
      <c r="A1533" s="261"/>
      <c r="B1533" s="903"/>
      <c r="C1533" s="227" t="s">
        <v>13157</v>
      </c>
      <c r="D1533" s="227" t="s">
        <v>24188</v>
      </c>
      <c r="E1533" s="227" t="s">
        <v>13194</v>
      </c>
      <c r="F1533" s="227" t="s">
        <v>13157</v>
      </c>
      <c r="G1533" s="227"/>
      <c r="H1533" s="227" t="s">
        <v>13157</v>
      </c>
      <c r="I1533" s="233">
        <v>2</v>
      </c>
      <c r="J1533" s="233"/>
      <c r="K1533" s="228">
        <v>2700</v>
      </c>
      <c r="L1533" s="228">
        <v>392</v>
      </c>
      <c r="M1533" s="244">
        <v>392</v>
      </c>
      <c r="N1533" s="233"/>
      <c r="O1533" s="301"/>
      <c r="P1533" s="233"/>
      <c r="Q1533" s="228">
        <v>300</v>
      </c>
      <c r="R1533" s="228">
        <v>300</v>
      </c>
      <c r="S1533" s="228" t="s">
        <v>13192</v>
      </c>
      <c r="T1533" s="228">
        <v>1</v>
      </c>
      <c r="U1533" s="228" t="s">
        <v>12543</v>
      </c>
      <c r="V1533" s="241">
        <v>2020</v>
      </c>
      <c r="W1533" s="233"/>
      <c r="X1533" s="233"/>
      <c r="Y1533" s="233"/>
      <c r="Z1533" s="233"/>
      <c r="AA1533" s="227"/>
      <c r="AB1533" s="233"/>
      <c r="AC1533" s="233"/>
      <c r="AD1533" s="233"/>
      <c r="AE1533" s="233"/>
      <c r="AF1533" s="233"/>
      <c r="AG1533" s="244"/>
      <c r="AH1533" s="150"/>
    </row>
    <row r="1534" spans="1:34" ht="25.7" customHeight="1">
      <c r="A1534" s="261"/>
      <c r="B1534" s="903"/>
      <c r="C1534" s="227" t="s">
        <v>5457</v>
      </c>
      <c r="D1534" s="227"/>
      <c r="E1534" s="227" t="s">
        <v>5735</v>
      </c>
      <c r="F1534" s="227" t="s">
        <v>5457</v>
      </c>
      <c r="G1534" s="227" t="s">
        <v>5440</v>
      </c>
      <c r="H1534" s="227" t="s">
        <v>5457</v>
      </c>
      <c r="I1534" s="233"/>
      <c r="J1534" s="233"/>
      <c r="K1534" s="228">
        <v>6004</v>
      </c>
      <c r="L1534" s="228">
        <v>1193</v>
      </c>
      <c r="M1534" s="244">
        <v>1193</v>
      </c>
      <c r="N1534" s="233"/>
      <c r="O1534" s="301"/>
      <c r="P1534" s="233"/>
      <c r="Q1534" s="228">
        <v>1870</v>
      </c>
      <c r="R1534" s="228">
        <v>374</v>
      </c>
      <c r="S1534" s="228" t="s">
        <v>13181</v>
      </c>
      <c r="T1534" s="228">
        <v>5</v>
      </c>
      <c r="U1534" s="228" t="s">
        <v>610</v>
      </c>
      <c r="V1534" s="241">
        <v>2009</v>
      </c>
      <c r="W1534" s="233"/>
      <c r="X1534" s="233"/>
      <c r="Y1534" s="233"/>
      <c r="Z1534" s="233"/>
      <c r="AA1534" s="227"/>
      <c r="AB1534" s="233"/>
      <c r="AC1534" s="233"/>
      <c r="AD1534" s="233"/>
      <c r="AE1534" s="233"/>
      <c r="AF1534" s="233"/>
      <c r="AG1534" s="244"/>
      <c r="AH1534" s="150"/>
    </row>
    <row r="1535" spans="1:34" ht="25.7" customHeight="1">
      <c r="A1535" s="261"/>
      <c r="B1535" s="903"/>
      <c r="C1535" s="227" t="s">
        <v>5457</v>
      </c>
      <c r="D1535" s="227"/>
      <c r="E1535" s="227" t="s">
        <v>13196</v>
      </c>
      <c r="F1535" s="227" t="s">
        <v>13143</v>
      </c>
      <c r="G1535" s="227"/>
      <c r="H1535" s="227" t="s">
        <v>13143</v>
      </c>
      <c r="I1535" s="233"/>
      <c r="J1535" s="233"/>
      <c r="K1535" s="228"/>
      <c r="L1535" s="228">
        <v>879</v>
      </c>
      <c r="M1535" s="244">
        <v>879</v>
      </c>
      <c r="N1535" s="233"/>
      <c r="O1535" s="301"/>
      <c r="P1535" s="233"/>
      <c r="Q1535" s="228">
        <v>374</v>
      </c>
      <c r="R1535" s="228">
        <v>374</v>
      </c>
      <c r="S1535" s="228" t="s">
        <v>13181</v>
      </c>
      <c r="T1535" s="228">
        <v>1</v>
      </c>
      <c r="U1535" s="228" t="s">
        <v>12543</v>
      </c>
      <c r="V1535" s="241">
        <v>2009</v>
      </c>
      <c r="W1535" s="233"/>
      <c r="X1535" s="233"/>
      <c r="Y1535" s="233"/>
      <c r="Z1535" s="233"/>
      <c r="AA1535" s="227"/>
      <c r="AB1535" s="233"/>
      <c r="AC1535" s="233"/>
      <c r="AD1535" s="233"/>
      <c r="AE1535" s="233"/>
      <c r="AF1535" s="233"/>
      <c r="AG1535" s="244"/>
      <c r="AH1535" s="150"/>
    </row>
    <row r="1536" spans="1:34" ht="25.7" customHeight="1">
      <c r="A1536" s="261"/>
      <c r="B1536" s="903"/>
      <c r="C1536" s="227" t="s">
        <v>5457</v>
      </c>
      <c r="D1536" s="227"/>
      <c r="E1536" s="227" t="s">
        <v>13197</v>
      </c>
      <c r="F1536" s="227" t="s">
        <v>5457</v>
      </c>
      <c r="G1536" s="227"/>
      <c r="H1536" s="227" t="s">
        <v>5457</v>
      </c>
      <c r="I1536" s="233"/>
      <c r="J1536" s="233"/>
      <c r="K1536" s="228">
        <v>2020</v>
      </c>
      <c r="L1536" s="228">
        <v>431</v>
      </c>
      <c r="M1536" s="244">
        <v>431</v>
      </c>
      <c r="N1536" s="233"/>
      <c r="O1536" s="301"/>
      <c r="P1536" s="233"/>
      <c r="Q1536" s="228">
        <v>374</v>
      </c>
      <c r="R1536" s="228">
        <v>374</v>
      </c>
      <c r="S1536" s="228" t="s">
        <v>13181</v>
      </c>
      <c r="T1536" s="228">
        <v>1</v>
      </c>
      <c r="U1536" s="228" t="s">
        <v>610</v>
      </c>
      <c r="V1536" s="241">
        <v>2009</v>
      </c>
      <c r="W1536" s="233"/>
      <c r="X1536" s="233"/>
      <c r="Y1536" s="233"/>
      <c r="Z1536" s="233"/>
      <c r="AA1536" s="227"/>
      <c r="AB1536" s="233"/>
      <c r="AC1536" s="233"/>
      <c r="AD1536" s="233"/>
      <c r="AE1536" s="233"/>
      <c r="AF1536" s="233"/>
      <c r="AG1536" s="244"/>
      <c r="AH1536" s="150"/>
    </row>
    <row r="1537" spans="1:34" ht="25.7" customHeight="1">
      <c r="A1537" s="261"/>
      <c r="B1537" s="903"/>
      <c r="C1537" s="227" t="s">
        <v>5457</v>
      </c>
      <c r="D1537" s="227"/>
      <c r="E1537" s="227" t="s">
        <v>4418</v>
      </c>
      <c r="F1537" s="227" t="s">
        <v>5457</v>
      </c>
      <c r="G1537" s="227"/>
      <c r="H1537" s="227" t="s">
        <v>5457</v>
      </c>
      <c r="I1537" s="233"/>
      <c r="J1537" s="233"/>
      <c r="K1537" s="228">
        <v>1911</v>
      </c>
      <c r="L1537" s="228">
        <v>485</v>
      </c>
      <c r="M1537" s="244">
        <v>485</v>
      </c>
      <c r="N1537" s="233"/>
      <c r="O1537" s="301"/>
      <c r="P1537" s="233"/>
      <c r="Q1537" s="228">
        <v>748</v>
      </c>
      <c r="R1537" s="228">
        <v>374</v>
      </c>
      <c r="S1537" s="228" t="s">
        <v>13181</v>
      </c>
      <c r="T1537" s="228">
        <v>2</v>
      </c>
      <c r="U1537" s="228" t="s">
        <v>610</v>
      </c>
      <c r="V1537" s="241">
        <v>2012</v>
      </c>
      <c r="W1537" s="233"/>
      <c r="X1537" s="233"/>
      <c r="Y1537" s="233"/>
      <c r="Z1537" s="233"/>
      <c r="AA1537" s="227"/>
      <c r="AB1537" s="233"/>
      <c r="AC1537" s="233"/>
      <c r="AD1537" s="233"/>
      <c r="AE1537" s="233"/>
      <c r="AF1537" s="233"/>
      <c r="AG1537" s="244"/>
      <c r="AH1537" s="150"/>
    </row>
    <row r="1538" spans="1:34" ht="25.7" customHeight="1">
      <c r="A1538" s="261"/>
      <c r="B1538" s="903"/>
      <c r="C1538" s="227" t="s">
        <v>5457</v>
      </c>
      <c r="D1538" s="227"/>
      <c r="E1538" s="227" t="s">
        <v>5736</v>
      </c>
      <c r="F1538" s="227" t="s">
        <v>5457</v>
      </c>
      <c r="G1538" s="227"/>
      <c r="H1538" s="227" t="s">
        <v>5457</v>
      </c>
      <c r="I1538" s="233"/>
      <c r="J1538" s="233"/>
      <c r="K1538" s="228">
        <v>1336</v>
      </c>
      <c r="L1538" s="228">
        <v>471</v>
      </c>
      <c r="M1538" s="244">
        <v>471</v>
      </c>
      <c r="N1538" s="233"/>
      <c r="O1538" s="301"/>
      <c r="P1538" s="233"/>
      <c r="Q1538" s="228">
        <v>374</v>
      </c>
      <c r="R1538" s="228">
        <v>374</v>
      </c>
      <c r="S1538" s="228" t="s">
        <v>13181</v>
      </c>
      <c r="T1538" s="228">
        <v>1</v>
      </c>
      <c r="U1538" s="228" t="s">
        <v>610</v>
      </c>
      <c r="V1538" s="241">
        <v>2012</v>
      </c>
      <c r="W1538" s="233"/>
      <c r="X1538" s="233"/>
      <c r="Y1538" s="233"/>
      <c r="Z1538" s="233"/>
      <c r="AA1538" s="227"/>
      <c r="AB1538" s="233"/>
      <c r="AC1538" s="233"/>
      <c r="AD1538" s="233"/>
      <c r="AE1538" s="233"/>
      <c r="AF1538" s="233"/>
      <c r="AG1538" s="244"/>
      <c r="AH1538" s="150"/>
    </row>
    <row r="1539" spans="1:34" ht="25.7" customHeight="1">
      <c r="A1539" s="261"/>
      <c r="B1539" s="903"/>
      <c r="C1539" s="227" t="s">
        <v>5457</v>
      </c>
      <c r="D1539" s="227"/>
      <c r="E1539" s="227" t="s">
        <v>5737</v>
      </c>
      <c r="F1539" s="227" t="s">
        <v>5457</v>
      </c>
      <c r="G1539" s="227"/>
      <c r="H1539" s="227" t="s">
        <v>5457</v>
      </c>
      <c r="I1539" s="233"/>
      <c r="J1539" s="233"/>
      <c r="K1539" s="228">
        <v>3054</v>
      </c>
      <c r="L1539" s="228">
        <v>588</v>
      </c>
      <c r="M1539" s="244">
        <v>588</v>
      </c>
      <c r="N1539" s="233"/>
      <c r="O1539" s="301"/>
      <c r="P1539" s="233"/>
      <c r="Q1539" s="228">
        <v>748</v>
      </c>
      <c r="R1539" s="228">
        <v>374</v>
      </c>
      <c r="S1539" s="228" t="s">
        <v>13181</v>
      </c>
      <c r="T1539" s="228">
        <v>1</v>
      </c>
      <c r="U1539" s="228" t="s">
        <v>610</v>
      </c>
      <c r="V1539" s="241">
        <v>2013</v>
      </c>
      <c r="W1539" s="233"/>
      <c r="X1539" s="233"/>
      <c r="Y1539" s="233"/>
      <c r="Z1539" s="233"/>
      <c r="AA1539" s="227"/>
      <c r="AB1539" s="233"/>
      <c r="AC1539" s="233"/>
      <c r="AD1539" s="233"/>
      <c r="AE1539" s="233"/>
      <c r="AF1539" s="233"/>
      <c r="AG1539" s="244"/>
      <c r="AH1539" s="150"/>
    </row>
    <row r="1540" spans="1:34" ht="25.7" customHeight="1">
      <c r="A1540" s="261"/>
      <c r="B1540" s="903"/>
      <c r="C1540" s="227" t="s">
        <v>5457</v>
      </c>
      <c r="D1540" s="227"/>
      <c r="E1540" s="227" t="s">
        <v>5738</v>
      </c>
      <c r="F1540" s="227" t="s">
        <v>5457</v>
      </c>
      <c r="G1540" s="227"/>
      <c r="H1540" s="227" t="s">
        <v>5457</v>
      </c>
      <c r="I1540" s="233"/>
      <c r="J1540" s="233"/>
      <c r="K1540" s="228">
        <v>2596</v>
      </c>
      <c r="L1540" s="228">
        <v>494</v>
      </c>
      <c r="M1540" s="244">
        <v>494</v>
      </c>
      <c r="N1540" s="233"/>
      <c r="O1540" s="301"/>
      <c r="P1540" s="233"/>
      <c r="Q1540" s="228">
        <v>374</v>
      </c>
      <c r="R1540" s="228">
        <v>374</v>
      </c>
      <c r="S1540" s="228" t="s">
        <v>13181</v>
      </c>
      <c r="T1540" s="228">
        <v>1</v>
      </c>
      <c r="U1540" s="228" t="s">
        <v>610</v>
      </c>
      <c r="V1540" s="241">
        <v>2013</v>
      </c>
      <c r="W1540" s="233"/>
      <c r="X1540" s="233"/>
      <c r="Y1540" s="233"/>
      <c r="Z1540" s="233"/>
      <c r="AA1540" s="227"/>
      <c r="AB1540" s="233"/>
      <c r="AC1540" s="233"/>
      <c r="AD1540" s="233"/>
      <c r="AE1540" s="233"/>
      <c r="AF1540" s="233"/>
      <c r="AG1540" s="244"/>
      <c r="AH1540" s="150"/>
    </row>
    <row r="1541" spans="1:34" ht="25.7" customHeight="1">
      <c r="A1541" s="261"/>
      <c r="B1541" s="903"/>
      <c r="C1541" s="227" t="s">
        <v>5457</v>
      </c>
      <c r="D1541" s="227"/>
      <c r="E1541" s="227" t="s">
        <v>5739</v>
      </c>
      <c r="F1541" s="227" t="s">
        <v>5457</v>
      </c>
      <c r="G1541" s="227"/>
      <c r="H1541" s="227" t="s">
        <v>5457</v>
      </c>
      <c r="I1541" s="233"/>
      <c r="J1541" s="233"/>
      <c r="K1541" s="228">
        <v>483</v>
      </c>
      <c r="L1541" s="228">
        <v>483</v>
      </c>
      <c r="M1541" s="244">
        <v>483</v>
      </c>
      <c r="N1541" s="233"/>
      <c r="O1541" s="301"/>
      <c r="P1541" s="233"/>
      <c r="Q1541" s="228">
        <v>374</v>
      </c>
      <c r="R1541" s="228">
        <v>374</v>
      </c>
      <c r="S1541" s="228" t="s">
        <v>13181</v>
      </c>
      <c r="T1541" s="228">
        <v>1</v>
      </c>
      <c r="U1541" s="228" t="s">
        <v>610</v>
      </c>
      <c r="V1541" s="241">
        <v>2013</v>
      </c>
      <c r="W1541" s="233"/>
      <c r="X1541" s="233"/>
      <c r="Y1541" s="233"/>
      <c r="Z1541" s="233"/>
      <c r="AA1541" s="227"/>
      <c r="AB1541" s="233"/>
      <c r="AC1541" s="233"/>
      <c r="AD1541" s="233"/>
      <c r="AE1541" s="233"/>
      <c r="AF1541" s="233"/>
      <c r="AG1541" s="244"/>
      <c r="AH1541" s="150"/>
    </row>
    <row r="1542" spans="1:34" ht="25.7" customHeight="1">
      <c r="A1542" s="261"/>
      <c r="B1542" s="903"/>
      <c r="C1542" s="227" t="s">
        <v>5457</v>
      </c>
      <c r="D1542" s="227"/>
      <c r="E1542" s="227" t="s">
        <v>5740</v>
      </c>
      <c r="F1542" s="227" t="s">
        <v>5457</v>
      </c>
      <c r="G1542" s="227"/>
      <c r="H1542" s="227" t="s">
        <v>5457</v>
      </c>
      <c r="I1542" s="233"/>
      <c r="J1542" s="233"/>
      <c r="K1542" s="228">
        <v>488</v>
      </c>
      <c r="L1542" s="228">
        <v>488</v>
      </c>
      <c r="M1542" s="244">
        <v>488</v>
      </c>
      <c r="N1542" s="233"/>
      <c r="O1542" s="301"/>
      <c r="P1542" s="233"/>
      <c r="Q1542" s="228">
        <v>374</v>
      </c>
      <c r="R1542" s="228">
        <v>374</v>
      </c>
      <c r="S1542" s="228" t="s">
        <v>13181</v>
      </c>
      <c r="T1542" s="228">
        <v>1</v>
      </c>
      <c r="U1542" s="228" t="s">
        <v>610</v>
      </c>
      <c r="V1542" s="241">
        <v>2014</v>
      </c>
      <c r="W1542" s="233"/>
      <c r="X1542" s="233"/>
      <c r="Y1542" s="233"/>
      <c r="Z1542" s="233"/>
      <c r="AA1542" s="227"/>
      <c r="AB1542" s="233"/>
      <c r="AC1542" s="233"/>
      <c r="AD1542" s="233"/>
      <c r="AE1542" s="233"/>
      <c r="AF1542" s="233"/>
      <c r="AG1542" s="244"/>
      <c r="AH1542" s="150"/>
    </row>
    <row r="1543" spans="1:34" ht="25.7" customHeight="1">
      <c r="A1543" s="261"/>
      <c r="B1543" s="903"/>
      <c r="C1543" s="227" t="s">
        <v>5457</v>
      </c>
      <c r="D1543" s="227"/>
      <c r="E1543" s="227" t="s">
        <v>5741</v>
      </c>
      <c r="F1543" s="227" t="s">
        <v>5457</v>
      </c>
      <c r="G1543" s="227"/>
      <c r="H1543" s="227" t="s">
        <v>5457</v>
      </c>
      <c r="I1543" s="233"/>
      <c r="J1543" s="233"/>
      <c r="K1543" s="228">
        <v>480</v>
      </c>
      <c r="L1543" s="228">
        <v>480</v>
      </c>
      <c r="M1543" s="244">
        <v>480</v>
      </c>
      <c r="N1543" s="233"/>
      <c r="O1543" s="301"/>
      <c r="P1543" s="233"/>
      <c r="Q1543" s="228">
        <v>374</v>
      </c>
      <c r="R1543" s="228">
        <v>374</v>
      </c>
      <c r="S1543" s="228" t="s">
        <v>13181</v>
      </c>
      <c r="T1543" s="228">
        <v>1</v>
      </c>
      <c r="U1543" s="228" t="s">
        <v>610</v>
      </c>
      <c r="V1543" s="241">
        <v>2015</v>
      </c>
      <c r="W1543" s="233"/>
      <c r="X1543" s="233"/>
      <c r="Y1543" s="233"/>
      <c r="Z1543" s="233"/>
      <c r="AA1543" s="227"/>
      <c r="AB1543" s="233"/>
      <c r="AC1543" s="233"/>
      <c r="AD1543" s="233"/>
      <c r="AE1543" s="233"/>
      <c r="AF1543" s="233"/>
      <c r="AG1543" s="244"/>
      <c r="AH1543" s="150"/>
    </row>
    <row r="1544" spans="1:34" ht="25.7" customHeight="1">
      <c r="A1544" s="261"/>
      <c r="B1544" s="903"/>
      <c r="C1544" s="227" t="s">
        <v>5457</v>
      </c>
      <c r="D1544" s="227"/>
      <c r="E1544" s="227" t="s">
        <v>12176</v>
      </c>
      <c r="F1544" s="227" t="s">
        <v>5457</v>
      </c>
      <c r="G1544" s="227"/>
      <c r="H1544" s="227" t="s">
        <v>5457</v>
      </c>
      <c r="I1544" s="233"/>
      <c r="J1544" s="233"/>
      <c r="K1544" s="228">
        <v>480</v>
      </c>
      <c r="L1544" s="228">
        <v>480</v>
      </c>
      <c r="M1544" s="244">
        <v>480</v>
      </c>
      <c r="N1544" s="233"/>
      <c r="O1544" s="301"/>
      <c r="P1544" s="233"/>
      <c r="Q1544" s="228">
        <v>374</v>
      </c>
      <c r="R1544" s="228">
        <v>374</v>
      </c>
      <c r="S1544" s="228" t="s">
        <v>13181</v>
      </c>
      <c r="T1544" s="228">
        <v>1</v>
      </c>
      <c r="U1544" s="228" t="s">
        <v>610</v>
      </c>
      <c r="V1544" s="241">
        <v>2017</v>
      </c>
      <c r="W1544" s="233"/>
      <c r="X1544" s="233"/>
      <c r="Y1544" s="233"/>
      <c r="Z1544" s="233"/>
      <c r="AA1544" s="227"/>
      <c r="AB1544" s="233"/>
      <c r="AC1544" s="233"/>
      <c r="AD1544" s="233"/>
      <c r="AE1544" s="233"/>
      <c r="AF1544" s="233"/>
      <c r="AG1544" s="244"/>
      <c r="AH1544" s="150"/>
    </row>
    <row r="1545" spans="1:34" ht="25.7" customHeight="1">
      <c r="A1545" s="261"/>
      <c r="B1545" s="903"/>
      <c r="C1545" s="227" t="s">
        <v>5461</v>
      </c>
      <c r="D1545" s="227"/>
      <c r="E1545" s="227" t="s">
        <v>5742</v>
      </c>
      <c r="F1545" s="227" t="s">
        <v>5461</v>
      </c>
      <c r="G1545" s="227"/>
      <c r="H1545" s="227" t="s">
        <v>5461</v>
      </c>
      <c r="I1545" s="233"/>
      <c r="J1545" s="233"/>
      <c r="K1545" s="228">
        <v>456</v>
      </c>
      <c r="L1545" s="228">
        <v>456</v>
      </c>
      <c r="M1545" s="244">
        <v>456</v>
      </c>
      <c r="N1545" s="233"/>
      <c r="O1545" s="301"/>
      <c r="P1545" s="233"/>
      <c r="Q1545" s="228">
        <v>456</v>
      </c>
      <c r="R1545" s="228">
        <v>456</v>
      </c>
      <c r="S1545" s="228" t="s">
        <v>13198</v>
      </c>
      <c r="T1545" s="228">
        <v>1</v>
      </c>
      <c r="U1545" s="228" t="s">
        <v>610</v>
      </c>
      <c r="V1545" s="241">
        <v>2009</v>
      </c>
      <c r="W1545" s="233"/>
      <c r="X1545" s="233"/>
      <c r="Y1545" s="233"/>
      <c r="Z1545" s="233"/>
      <c r="AA1545" s="227"/>
      <c r="AB1545" s="233"/>
      <c r="AC1545" s="233"/>
      <c r="AD1545" s="233"/>
      <c r="AE1545" s="233"/>
      <c r="AF1545" s="233"/>
      <c r="AG1545" s="244"/>
      <c r="AH1545" s="150"/>
    </row>
    <row r="1546" spans="1:34" ht="25.7" customHeight="1">
      <c r="A1546" s="261"/>
      <c r="B1546" s="903"/>
      <c r="C1546" s="227" t="s">
        <v>5461</v>
      </c>
      <c r="D1546" s="227"/>
      <c r="E1546" s="227" t="s">
        <v>5743</v>
      </c>
      <c r="F1546" s="227" t="s">
        <v>5461</v>
      </c>
      <c r="G1546" s="227"/>
      <c r="H1546" s="227" t="s">
        <v>5461</v>
      </c>
      <c r="I1546" s="233"/>
      <c r="J1546" s="233"/>
      <c r="K1546" s="228">
        <v>414</v>
      </c>
      <c r="L1546" s="228">
        <v>414</v>
      </c>
      <c r="M1546" s="244">
        <v>414</v>
      </c>
      <c r="N1546" s="233"/>
      <c r="O1546" s="301"/>
      <c r="P1546" s="233"/>
      <c r="Q1546" s="228">
        <v>414</v>
      </c>
      <c r="R1546" s="228">
        <v>414</v>
      </c>
      <c r="S1546" s="228" t="s">
        <v>13199</v>
      </c>
      <c r="T1546" s="228">
        <v>1</v>
      </c>
      <c r="U1546" s="228" t="s">
        <v>610</v>
      </c>
      <c r="V1546" s="241">
        <v>2009</v>
      </c>
      <c r="W1546" s="233"/>
      <c r="X1546" s="233"/>
      <c r="Y1546" s="233"/>
      <c r="Z1546" s="233"/>
      <c r="AA1546" s="227"/>
      <c r="AB1546" s="233"/>
      <c r="AC1546" s="233"/>
      <c r="AD1546" s="233"/>
      <c r="AE1546" s="233"/>
      <c r="AF1546" s="233"/>
      <c r="AG1546" s="244"/>
      <c r="AH1546" s="150"/>
    </row>
    <row r="1547" spans="1:34" ht="25.7" customHeight="1">
      <c r="A1547" s="261"/>
      <c r="B1547" s="903"/>
      <c r="C1547" s="227" t="s">
        <v>5461</v>
      </c>
      <c r="D1547" s="227"/>
      <c r="E1547" s="227" t="s">
        <v>5744</v>
      </c>
      <c r="F1547" s="227" t="s">
        <v>5461</v>
      </c>
      <c r="G1547" s="227"/>
      <c r="H1547" s="227" t="s">
        <v>5461</v>
      </c>
      <c r="I1547" s="233"/>
      <c r="J1547" s="233"/>
      <c r="K1547" s="228">
        <v>504</v>
      </c>
      <c r="L1547" s="228">
        <v>504</v>
      </c>
      <c r="M1547" s="244">
        <v>504</v>
      </c>
      <c r="N1547" s="233"/>
      <c r="O1547" s="301"/>
      <c r="P1547" s="233"/>
      <c r="Q1547" s="228">
        <v>504</v>
      </c>
      <c r="R1547" s="228">
        <v>504</v>
      </c>
      <c r="S1547" s="228" t="s">
        <v>13200</v>
      </c>
      <c r="T1547" s="228">
        <v>1</v>
      </c>
      <c r="U1547" s="228" t="s">
        <v>610</v>
      </c>
      <c r="V1547" s="241">
        <v>2010</v>
      </c>
      <c r="W1547" s="233"/>
      <c r="X1547" s="233"/>
      <c r="Y1547" s="233"/>
      <c r="Z1547" s="233"/>
      <c r="AA1547" s="227"/>
      <c r="AB1547" s="233"/>
      <c r="AC1547" s="233"/>
      <c r="AD1547" s="233"/>
      <c r="AE1547" s="233"/>
      <c r="AF1547" s="233"/>
      <c r="AG1547" s="244"/>
      <c r="AH1547" s="150"/>
    </row>
    <row r="1548" spans="1:34" ht="25.7" customHeight="1">
      <c r="A1548" s="261"/>
      <c r="B1548" s="903"/>
      <c r="C1548" s="227" t="s">
        <v>5461</v>
      </c>
      <c r="D1548" s="227"/>
      <c r="E1548" s="227" t="s">
        <v>5745</v>
      </c>
      <c r="F1548" s="227" t="s">
        <v>5461</v>
      </c>
      <c r="G1548" s="227"/>
      <c r="H1548" s="227" t="s">
        <v>5461</v>
      </c>
      <c r="I1548" s="233"/>
      <c r="J1548" s="233"/>
      <c r="K1548" s="228">
        <v>456</v>
      </c>
      <c r="L1548" s="228">
        <v>456</v>
      </c>
      <c r="M1548" s="244">
        <v>456</v>
      </c>
      <c r="N1548" s="233"/>
      <c r="O1548" s="301"/>
      <c r="P1548" s="233"/>
      <c r="Q1548" s="228">
        <v>456</v>
      </c>
      <c r="R1548" s="228">
        <v>456</v>
      </c>
      <c r="S1548" s="228" t="s">
        <v>13198</v>
      </c>
      <c r="T1548" s="228">
        <v>1</v>
      </c>
      <c r="U1548" s="228" t="s">
        <v>610</v>
      </c>
      <c r="V1548" s="241">
        <v>2010</v>
      </c>
      <c r="W1548" s="233"/>
      <c r="X1548" s="233"/>
      <c r="Y1548" s="233"/>
      <c r="Z1548" s="233"/>
      <c r="AA1548" s="227"/>
      <c r="AB1548" s="233"/>
      <c r="AC1548" s="233"/>
      <c r="AD1548" s="233"/>
      <c r="AE1548" s="233"/>
      <c r="AF1548" s="233"/>
      <c r="AG1548" s="244"/>
      <c r="AH1548" s="150"/>
    </row>
    <row r="1549" spans="1:34" ht="25.7" customHeight="1">
      <c r="A1549" s="261"/>
      <c r="B1549" s="903"/>
      <c r="C1549" s="227" t="s">
        <v>5461</v>
      </c>
      <c r="D1549" s="227"/>
      <c r="E1549" s="227" t="s">
        <v>5746</v>
      </c>
      <c r="F1549" s="227" t="s">
        <v>5461</v>
      </c>
      <c r="G1549" s="227"/>
      <c r="H1549" s="227" t="s">
        <v>5461</v>
      </c>
      <c r="I1549" s="233"/>
      <c r="J1549" s="233"/>
      <c r="K1549" s="228">
        <v>456</v>
      </c>
      <c r="L1549" s="228">
        <v>456</v>
      </c>
      <c r="M1549" s="244">
        <v>456</v>
      </c>
      <c r="N1549" s="233"/>
      <c r="O1549" s="301"/>
      <c r="P1549" s="233"/>
      <c r="Q1549" s="228">
        <v>456</v>
      </c>
      <c r="R1549" s="228">
        <v>456</v>
      </c>
      <c r="S1549" s="228" t="s">
        <v>13198</v>
      </c>
      <c r="T1549" s="228">
        <v>1</v>
      </c>
      <c r="U1549" s="228" t="s">
        <v>610</v>
      </c>
      <c r="V1549" s="241">
        <v>2006</v>
      </c>
      <c r="W1549" s="233"/>
      <c r="X1549" s="233"/>
      <c r="Y1549" s="233"/>
      <c r="Z1549" s="233"/>
      <c r="AA1549" s="227"/>
      <c r="AB1549" s="233"/>
      <c r="AC1549" s="233"/>
      <c r="AD1549" s="233"/>
      <c r="AE1549" s="233"/>
      <c r="AF1549" s="233"/>
      <c r="AG1549" s="244"/>
      <c r="AH1549" s="150"/>
    </row>
    <row r="1550" spans="1:34" ht="25.7" customHeight="1">
      <c r="A1550" s="261"/>
      <c r="B1550" s="903"/>
      <c r="C1550" s="227" t="s">
        <v>5461</v>
      </c>
      <c r="D1550" s="227"/>
      <c r="E1550" s="227" t="s">
        <v>5747</v>
      </c>
      <c r="F1550" s="227" t="s">
        <v>5461</v>
      </c>
      <c r="G1550" s="227"/>
      <c r="H1550" s="227" t="s">
        <v>5461</v>
      </c>
      <c r="I1550" s="233"/>
      <c r="J1550" s="233"/>
      <c r="K1550" s="228">
        <v>456</v>
      </c>
      <c r="L1550" s="228">
        <v>456</v>
      </c>
      <c r="M1550" s="244">
        <v>456</v>
      </c>
      <c r="N1550" s="233"/>
      <c r="O1550" s="301"/>
      <c r="P1550" s="233"/>
      <c r="Q1550" s="228">
        <v>456</v>
      </c>
      <c r="R1550" s="228">
        <v>456</v>
      </c>
      <c r="S1550" s="228" t="s">
        <v>13198</v>
      </c>
      <c r="T1550" s="228">
        <v>1</v>
      </c>
      <c r="U1550" s="228" t="s">
        <v>610</v>
      </c>
      <c r="V1550" s="241">
        <v>2009</v>
      </c>
      <c r="W1550" s="233"/>
      <c r="X1550" s="233"/>
      <c r="Y1550" s="233"/>
      <c r="Z1550" s="233"/>
      <c r="AA1550" s="227"/>
      <c r="AB1550" s="233"/>
      <c r="AC1550" s="233"/>
      <c r="AD1550" s="233"/>
      <c r="AE1550" s="233"/>
      <c r="AF1550" s="233"/>
      <c r="AG1550" s="244"/>
      <c r="AH1550" s="150"/>
    </row>
    <row r="1551" spans="1:34" ht="25.7" customHeight="1">
      <c r="A1551" s="261"/>
      <c r="B1551" s="903"/>
      <c r="C1551" s="227" t="s">
        <v>5461</v>
      </c>
      <c r="D1551" s="227"/>
      <c r="E1551" s="227" t="s">
        <v>5748</v>
      </c>
      <c r="F1551" s="227" t="s">
        <v>5461</v>
      </c>
      <c r="G1551" s="227"/>
      <c r="H1551" s="227" t="s">
        <v>5461</v>
      </c>
      <c r="I1551" s="233"/>
      <c r="J1551" s="233"/>
      <c r="K1551" s="228">
        <v>456</v>
      </c>
      <c r="L1551" s="228">
        <v>456</v>
      </c>
      <c r="M1551" s="244">
        <v>456</v>
      </c>
      <c r="N1551" s="233"/>
      <c r="O1551" s="301"/>
      <c r="P1551" s="233"/>
      <c r="Q1551" s="228">
        <v>456</v>
      </c>
      <c r="R1551" s="228">
        <v>456</v>
      </c>
      <c r="S1551" s="228" t="s">
        <v>13198</v>
      </c>
      <c r="T1551" s="228">
        <v>1</v>
      </c>
      <c r="U1551" s="228" t="s">
        <v>610</v>
      </c>
      <c r="V1551" s="241">
        <v>2009</v>
      </c>
      <c r="W1551" s="233"/>
      <c r="X1551" s="233"/>
      <c r="Y1551" s="233"/>
      <c r="Z1551" s="233"/>
      <c r="AA1551" s="227"/>
      <c r="AB1551" s="233"/>
      <c r="AC1551" s="233"/>
      <c r="AD1551" s="233"/>
      <c r="AE1551" s="233"/>
      <c r="AF1551" s="233"/>
      <c r="AG1551" s="244"/>
      <c r="AH1551" s="150"/>
    </row>
    <row r="1552" spans="1:34" ht="25.7" customHeight="1">
      <c r="A1552" s="261"/>
      <c r="B1552" s="903"/>
      <c r="C1552" s="227" t="s">
        <v>5461</v>
      </c>
      <c r="D1552" s="227"/>
      <c r="E1552" s="227" t="s">
        <v>5749</v>
      </c>
      <c r="F1552" s="227" t="s">
        <v>5461</v>
      </c>
      <c r="G1552" s="227"/>
      <c r="H1552" s="227" t="s">
        <v>5461</v>
      </c>
      <c r="I1552" s="233"/>
      <c r="J1552" s="233"/>
      <c r="K1552" s="228">
        <v>456</v>
      </c>
      <c r="L1552" s="228">
        <v>456</v>
      </c>
      <c r="M1552" s="244">
        <v>456</v>
      </c>
      <c r="N1552" s="233"/>
      <c r="O1552" s="301"/>
      <c r="P1552" s="233"/>
      <c r="Q1552" s="228">
        <v>456</v>
      </c>
      <c r="R1552" s="228">
        <v>456</v>
      </c>
      <c r="S1552" s="228" t="s">
        <v>13198</v>
      </c>
      <c r="T1552" s="228">
        <v>1</v>
      </c>
      <c r="U1552" s="228" t="s">
        <v>610</v>
      </c>
      <c r="V1552" s="241">
        <v>2009</v>
      </c>
      <c r="W1552" s="233"/>
      <c r="X1552" s="233"/>
      <c r="Y1552" s="233"/>
      <c r="Z1552" s="233"/>
      <c r="AA1552" s="227"/>
      <c r="AB1552" s="233"/>
      <c r="AC1552" s="233"/>
      <c r="AD1552" s="233"/>
      <c r="AE1552" s="233"/>
      <c r="AF1552" s="233"/>
      <c r="AG1552" s="244"/>
      <c r="AH1552" s="150"/>
    </row>
    <row r="1553" spans="1:34" ht="25.7" customHeight="1">
      <c r="A1553" s="261"/>
      <c r="B1553" s="903"/>
      <c r="C1553" s="227" t="s">
        <v>5461</v>
      </c>
      <c r="D1553" s="227"/>
      <c r="E1553" s="227" t="s">
        <v>5750</v>
      </c>
      <c r="F1553" s="227" t="s">
        <v>5461</v>
      </c>
      <c r="G1553" s="227"/>
      <c r="H1553" s="227" t="s">
        <v>5461</v>
      </c>
      <c r="I1553" s="233"/>
      <c r="J1553" s="233"/>
      <c r="K1553" s="228">
        <v>456</v>
      </c>
      <c r="L1553" s="228">
        <v>456</v>
      </c>
      <c r="M1553" s="244">
        <v>456</v>
      </c>
      <c r="N1553" s="233"/>
      <c r="O1553" s="301"/>
      <c r="P1553" s="233"/>
      <c r="Q1553" s="228">
        <v>456</v>
      </c>
      <c r="R1553" s="228">
        <v>456</v>
      </c>
      <c r="S1553" s="228" t="s">
        <v>13198</v>
      </c>
      <c r="T1553" s="228">
        <v>1</v>
      </c>
      <c r="U1553" s="228" t="s">
        <v>610</v>
      </c>
      <c r="V1553" s="241">
        <v>2010</v>
      </c>
      <c r="W1553" s="233"/>
      <c r="X1553" s="233"/>
      <c r="Y1553" s="233"/>
      <c r="Z1553" s="233"/>
      <c r="AA1553" s="227"/>
      <c r="AB1553" s="233"/>
      <c r="AC1553" s="233"/>
      <c r="AD1553" s="233"/>
      <c r="AE1553" s="233"/>
      <c r="AF1553" s="233"/>
      <c r="AG1553" s="244"/>
      <c r="AH1553" s="150"/>
    </row>
    <row r="1554" spans="1:34" ht="25.7" customHeight="1">
      <c r="A1554" s="261"/>
      <c r="B1554" s="903"/>
      <c r="C1554" s="227" t="s">
        <v>5461</v>
      </c>
      <c r="D1554" s="227"/>
      <c r="E1554" s="227" t="s">
        <v>5751</v>
      </c>
      <c r="F1554" s="227" t="s">
        <v>5461</v>
      </c>
      <c r="G1554" s="227"/>
      <c r="H1554" s="227" t="s">
        <v>5671</v>
      </c>
      <c r="I1554" s="233"/>
      <c r="J1554" s="233"/>
      <c r="K1554" s="228">
        <v>884</v>
      </c>
      <c r="L1554" s="228">
        <v>884</v>
      </c>
      <c r="M1554" s="244">
        <v>884</v>
      </c>
      <c r="N1554" s="233"/>
      <c r="O1554" s="301"/>
      <c r="P1554" s="233"/>
      <c r="Q1554" s="228">
        <v>884</v>
      </c>
      <c r="R1554" s="228">
        <v>884</v>
      </c>
      <c r="S1554" s="228" t="s">
        <v>13198</v>
      </c>
      <c r="T1554" s="228">
        <v>1</v>
      </c>
      <c r="U1554" s="228" t="s">
        <v>610</v>
      </c>
      <c r="V1554" s="241">
        <v>2006</v>
      </c>
      <c r="W1554" s="233"/>
      <c r="X1554" s="233"/>
      <c r="Y1554" s="233"/>
      <c r="Z1554" s="233"/>
      <c r="AA1554" s="227"/>
      <c r="AB1554" s="233"/>
      <c r="AC1554" s="233"/>
      <c r="AD1554" s="233"/>
      <c r="AE1554" s="233"/>
      <c r="AF1554" s="233"/>
      <c r="AG1554" s="244"/>
      <c r="AH1554" s="150"/>
    </row>
    <row r="1555" spans="1:34" ht="25.7" customHeight="1">
      <c r="A1555" s="261"/>
      <c r="B1555" s="903"/>
      <c r="C1555" s="227" t="s">
        <v>5461</v>
      </c>
      <c r="D1555" s="227"/>
      <c r="E1555" s="227" t="s">
        <v>5752</v>
      </c>
      <c r="F1555" s="227" t="s">
        <v>5461</v>
      </c>
      <c r="G1555" s="227"/>
      <c r="H1555" s="227" t="s">
        <v>5461</v>
      </c>
      <c r="I1555" s="233"/>
      <c r="J1555" s="233"/>
      <c r="K1555" s="228">
        <v>456</v>
      </c>
      <c r="L1555" s="228">
        <v>456</v>
      </c>
      <c r="M1555" s="244">
        <v>456</v>
      </c>
      <c r="N1555" s="233"/>
      <c r="O1555" s="301"/>
      <c r="P1555" s="233"/>
      <c r="Q1555" s="228">
        <v>456</v>
      </c>
      <c r="R1555" s="228">
        <v>456</v>
      </c>
      <c r="S1555" s="228" t="s">
        <v>13198</v>
      </c>
      <c r="T1555" s="228">
        <v>1</v>
      </c>
      <c r="U1555" s="228" t="s">
        <v>610</v>
      </c>
      <c r="V1555" s="241">
        <v>2010</v>
      </c>
      <c r="W1555" s="233"/>
      <c r="X1555" s="233"/>
      <c r="Y1555" s="233"/>
      <c r="Z1555" s="233"/>
      <c r="AA1555" s="227"/>
      <c r="AB1555" s="233"/>
      <c r="AC1555" s="233"/>
      <c r="AD1555" s="233"/>
      <c r="AE1555" s="233"/>
      <c r="AF1555" s="233"/>
      <c r="AG1555" s="244"/>
      <c r="AH1555" s="150"/>
    </row>
    <row r="1556" spans="1:34" ht="25.7" customHeight="1">
      <c r="A1556" s="261"/>
      <c r="B1556" s="903"/>
      <c r="C1556" s="227" t="s">
        <v>5461</v>
      </c>
      <c r="D1556" s="227"/>
      <c r="E1556" s="227" t="s">
        <v>5753</v>
      </c>
      <c r="F1556" s="227" t="s">
        <v>5461</v>
      </c>
      <c r="G1556" s="227"/>
      <c r="H1556" s="227" t="s">
        <v>5461</v>
      </c>
      <c r="I1556" s="233"/>
      <c r="J1556" s="233"/>
      <c r="K1556" s="228">
        <v>456</v>
      </c>
      <c r="L1556" s="228">
        <v>456</v>
      </c>
      <c r="M1556" s="244">
        <v>456</v>
      </c>
      <c r="N1556" s="233"/>
      <c r="O1556" s="301"/>
      <c r="P1556" s="233"/>
      <c r="Q1556" s="228">
        <v>456</v>
      </c>
      <c r="R1556" s="228">
        <v>456</v>
      </c>
      <c r="S1556" s="228" t="s">
        <v>13198</v>
      </c>
      <c r="T1556" s="228">
        <v>1</v>
      </c>
      <c r="U1556" s="228" t="s">
        <v>610</v>
      </c>
      <c r="V1556" s="241">
        <v>2010</v>
      </c>
      <c r="W1556" s="233"/>
      <c r="X1556" s="233"/>
      <c r="Y1556" s="233"/>
      <c r="Z1556" s="233"/>
      <c r="AA1556" s="227"/>
      <c r="AB1556" s="233"/>
      <c r="AC1556" s="233"/>
      <c r="AD1556" s="233"/>
      <c r="AE1556" s="233"/>
      <c r="AF1556" s="233"/>
      <c r="AG1556" s="244"/>
      <c r="AH1556" s="150"/>
    </row>
    <row r="1557" spans="1:34" ht="25.7" customHeight="1">
      <c r="A1557" s="261"/>
      <c r="B1557" s="903"/>
      <c r="C1557" s="227" t="s">
        <v>202</v>
      </c>
      <c r="D1557" s="227" t="s">
        <v>24189</v>
      </c>
      <c r="E1557" s="227" t="s">
        <v>5754</v>
      </c>
      <c r="F1557" s="227" t="s">
        <v>202</v>
      </c>
      <c r="G1557" s="227"/>
      <c r="H1557" s="227" t="s">
        <v>202</v>
      </c>
      <c r="I1557" s="233"/>
      <c r="J1557" s="233"/>
      <c r="K1557" s="228">
        <v>1996</v>
      </c>
      <c r="L1557" s="228">
        <v>647</v>
      </c>
      <c r="M1557" s="244">
        <v>647</v>
      </c>
      <c r="N1557" s="233"/>
      <c r="O1557" s="301"/>
      <c r="P1557" s="233"/>
      <c r="Q1557" s="228">
        <v>300</v>
      </c>
      <c r="R1557" s="228">
        <v>300</v>
      </c>
      <c r="S1557" s="228" t="s">
        <v>13192</v>
      </c>
      <c r="T1557" s="228">
        <v>1</v>
      </c>
      <c r="U1557" s="228" t="s">
        <v>610</v>
      </c>
      <c r="V1557" s="241">
        <v>2009</v>
      </c>
      <c r="W1557" s="233"/>
      <c r="X1557" s="233"/>
      <c r="Y1557" s="233"/>
      <c r="Z1557" s="233"/>
      <c r="AA1557" s="227"/>
      <c r="AB1557" s="233"/>
      <c r="AC1557" s="233"/>
      <c r="AD1557" s="233"/>
      <c r="AE1557" s="233"/>
      <c r="AF1557" s="233"/>
      <c r="AG1557" s="244"/>
      <c r="AH1557" s="150"/>
    </row>
    <row r="1558" spans="1:34" ht="25.7" customHeight="1">
      <c r="A1558" s="261"/>
      <c r="B1558" s="903"/>
      <c r="C1558" s="227" t="s">
        <v>202</v>
      </c>
      <c r="D1558" s="227" t="s">
        <v>24190</v>
      </c>
      <c r="E1558" s="227" t="s">
        <v>5755</v>
      </c>
      <c r="F1558" s="227" t="s">
        <v>202</v>
      </c>
      <c r="G1558" s="227"/>
      <c r="H1558" s="227" t="s">
        <v>202</v>
      </c>
      <c r="I1558" s="233"/>
      <c r="J1558" s="233"/>
      <c r="K1558" s="228">
        <v>7357</v>
      </c>
      <c r="L1558" s="228">
        <v>1312</v>
      </c>
      <c r="M1558" s="244">
        <v>1312</v>
      </c>
      <c r="N1558" s="233"/>
      <c r="O1558" s="301"/>
      <c r="P1558" s="233"/>
      <c r="Q1558" s="228">
        <v>600</v>
      </c>
      <c r="R1558" s="228">
        <v>600</v>
      </c>
      <c r="S1558" s="228" t="s">
        <v>13192</v>
      </c>
      <c r="T1558" s="228">
        <v>6</v>
      </c>
      <c r="U1558" s="228" t="s">
        <v>610</v>
      </c>
      <c r="V1558" s="241">
        <v>2010</v>
      </c>
      <c r="W1558" s="233"/>
      <c r="X1558" s="233"/>
      <c r="Y1558" s="233"/>
      <c r="Z1558" s="233"/>
      <c r="AA1558" s="227"/>
      <c r="AB1558" s="233"/>
      <c r="AC1558" s="233"/>
      <c r="AD1558" s="233"/>
      <c r="AE1558" s="233"/>
      <c r="AF1558" s="233"/>
      <c r="AG1558" s="244"/>
      <c r="AH1558" s="150"/>
    </row>
    <row r="1559" spans="1:34" ht="25.7" customHeight="1">
      <c r="A1559" s="261"/>
      <c r="B1559" s="903"/>
      <c r="C1559" s="227" t="s">
        <v>202</v>
      </c>
      <c r="D1559" s="227" t="s">
        <v>24191</v>
      </c>
      <c r="E1559" s="227" t="s">
        <v>5756</v>
      </c>
      <c r="F1559" s="227" t="s">
        <v>202</v>
      </c>
      <c r="G1559" s="227"/>
      <c r="H1559" s="227" t="s">
        <v>202</v>
      </c>
      <c r="I1559" s="233"/>
      <c r="J1559" s="233"/>
      <c r="K1559" s="228">
        <v>600</v>
      </c>
      <c r="L1559" s="228"/>
      <c r="M1559" s="244"/>
      <c r="N1559" s="233"/>
      <c r="O1559" s="301"/>
      <c r="P1559" s="233"/>
      <c r="Q1559" s="228">
        <v>300</v>
      </c>
      <c r="R1559" s="228">
        <v>300</v>
      </c>
      <c r="S1559" s="228" t="s">
        <v>13192</v>
      </c>
      <c r="T1559" s="656">
        <v>1</v>
      </c>
      <c r="U1559" s="228" t="s">
        <v>610</v>
      </c>
      <c r="V1559" s="241">
        <v>2009</v>
      </c>
      <c r="W1559" s="233"/>
      <c r="X1559" s="233"/>
      <c r="Y1559" s="233"/>
      <c r="Z1559" s="233"/>
      <c r="AA1559" s="227"/>
      <c r="AB1559" s="233"/>
      <c r="AC1559" s="233"/>
      <c r="AD1559" s="233"/>
      <c r="AE1559" s="233"/>
      <c r="AF1559" s="233"/>
      <c r="AG1559" s="244"/>
      <c r="AH1559" s="150"/>
    </row>
    <row r="1560" spans="1:34" ht="25.7" customHeight="1">
      <c r="A1560" s="261"/>
      <c r="B1560" s="903"/>
      <c r="C1560" s="227" t="s">
        <v>202</v>
      </c>
      <c r="D1560" s="227" t="s">
        <v>24192</v>
      </c>
      <c r="E1560" s="227" t="s">
        <v>5290</v>
      </c>
      <c r="F1560" s="227" t="s">
        <v>202</v>
      </c>
      <c r="G1560" s="227"/>
      <c r="H1560" s="227" t="s">
        <v>202</v>
      </c>
      <c r="I1560" s="233"/>
      <c r="J1560" s="233"/>
      <c r="K1560" s="228">
        <v>6161</v>
      </c>
      <c r="L1560" s="228">
        <v>382</v>
      </c>
      <c r="M1560" s="244">
        <v>382</v>
      </c>
      <c r="N1560" s="233"/>
      <c r="O1560" s="301"/>
      <c r="P1560" s="233"/>
      <c r="Q1560" s="228">
        <v>300</v>
      </c>
      <c r="R1560" s="228">
        <v>300</v>
      </c>
      <c r="S1560" s="228" t="s">
        <v>13192</v>
      </c>
      <c r="T1560" s="656">
        <v>1</v>
      </c>
      <c r="U1560" s="228" t="s">
        <v>610</v>
      </c>
      <c r="V1560" s="241">
        <v>2009</v>
      </c>
      <c r="W1560" s="233"/>
      <c r="X1560" s="233"/>
      <c r="Y1560" s="233"/>
      <c r="Z1560" s="233"/>
      <c r="AA1560" s="227"/>
      <c r="AB1560" s="233"/>
      <c r="AC1560" s="233"/>
      <c r="AD1560" s="233"/>
      <c r="AE1560" s="233"/>
      <c r="AF1560" s="233"/>
      <c r="AG1560" s="244"/>
      <c r="AH1560" s="150"/>
    </row>
    <row r="1561" spans="1:34" ht="25.7" customHeight="1">
      <c r="A1561" s="261"/>
      <c r="B1561" s="903"/>
      <c r="C1561" s="227" t="s">
        <v>202</v>
      </c>
      <c r="D1561" s="227" t="s">
        <v>24193</v>
      </c>
      <c r="E1561" s="227" t="s">
        <v>5757</v>
      </c>
      <c r="F1561" s="227" t="s">
        <v>202</v>
      </c>
      <c r="G1561" s="227"/>
      <c r="H1561" s="227" t="s">
        <v>202</v>
      </c>
      <c r="I1561" s="233"/>
      <c r="J1561" s="233"/>
      <c r="K1561" s="228">
        <v>1270</v>
      </c>
      <c r="L1561" s="228">
        <v>439</v>
      </c>
      <c r="M1561" s="244">
        <v>439</v>
      </c>
      <c r="N1561" s="233"/>
      <c r="O1561" s="301"/>
      <c r="P1561" s="233"/>
      <c r="Q1561" s="228">
        <v>300</v>
      </c>
      <c r="R1561" s="228">
        <v>300</v>
      </c>
      <c r="S1561" s="228" t="s">
        <v>13192</v>
      </c>
      <c r="T1561" s="656">
        <v>1</v>
      </c>
      <c r="U1561" s="228" t="s">
        <v>610</v>
      </c>
      <c r="V1561" s="241">
        <v>2009</v>
      </c>
      <c r="W1561" s="233"/>
      <c r="X1561" s="233"/>
      <c r="Y1561" s="233"/>
      <c r="Z1561" s="233"/>
      <c r="AA1561" s="227"/>
      <c r="AB1561" s="233"/>
      <c r="AC1561" s="233"/>
      <c r="AD1561" s="233"/>
      <c r="AE1561" s="233"/>
      <c r="AF1561" s="233"/>
      <c r="AG1561" s="244"/>
      <c r="AH1561" s="150"/>
    </row>
    <row r="1562" spans="1:34" ht="25.7" customHeight="1">
      <c r="A1562" s="261"/>
      <c r="B1562" s="903"/>
      <c r="C1562" s="227" t="s">
        <v>202</v>
      </c>
      <c r="D1562" s="227" t="s">
        <v>24194</v>
      </c>
      <c r="E1562" s="227" t="s">
        <v>5758</v>
      </c>
      <c r="F1562" s="227" t="s">
        <v>202</v>
      </c>
      <c r="G1562" s="227"/>
      <c r="H1562" s="227" t="s">
        <v>202</v>
      </c>
      <c r="I1562" s="233"/>
      <c r="J1562" s="233"/>
      <c r="K1562" s="228">
        <v>1911</v>
      </c>
      <c r="L1562" s="228">
        <v>391</v>
      </c>
      <c r="M1562" s="244">
        <v>391</v>
      </c>
      <c r="N1562" s="233"/>
      <c r="O1562" s="301"/>
      <c r="P1562" s="233"/>
      <c r="Q1562" s="228">
        <v>300</v>
      </c>
      <c r="R1562" s="228">
        <v>300</v>
      </c>
      <c r="S1562" s="228" t="s">
        <v>13192</v>
      </c>
      <c r="T1562" s="656">
        <v>1</v>
      </c>
      <c r="U1562" s="228" t="s">
        <v>610</v>
      </c>
      <c r="V1562" s="241">
        <v>2009</v>
      </c>
      <c r="W1562" s="233"/>
      <c r="X1562" s="233"/>
      <c r="Y1562" s="233"/>
      <c r="Z1562" s="233"/>
      <c r="AA1562" s="227"/>
      <c r="AB1562" s="233"/>
      <c r="AC1562" s="233"/>
      <c r="AD1562" s="233"/>
      <c r="AE1562" s="233"/>
      <c r="AF1562" s="233"/>
      <c r="AG1562" s="244"/>
      <c r="AH1562" s="150"/>
    </row>
    <row r="1563" spans="1:34" ht="25.7" customHeight="1">
      <c r="A1563" s="261"/>
      <c r="B1563" s="903"/>
      <c r="C1563" s="227" t="s">
        <v>202</v>
      </c>
      <c r="D1563" s="227" t="s">
        <v>24195</v>
      </c>
      <c r="E1563" s="227" t="s">
        <v>5759</v>
      </c>
      <c r="F1563" s="227" t="s">
        <v>202</v>
      </c>
      <c r="G1563" s="227"/>
      <c r="H1563" s="227" t="s">
        <v>202</v>
      </c>
      <c r="I1563" s="233"/>
      <c r="J1563" s="233"/>
      <c r="K1563" s="228">
        <v>2967</v>
      </c>
      <c r="L1563" s="228">
        <v>374</v>
      </c>
      <c r="M1563" s="244">
        <v>374</v>
      </c>
      <c r="N1563" s="233"/>
      <c r="O1563" s="301"/>
      <c r="P1563" s="233"/>
      <c r="Q1563" s="228">
        <v>300</v>
      </c>
      <c r="R1563" s="228">
        <v>300</v>
      </c>
      <c r="S1563" s="228" t="s">
        <v>13192</v>
      </c>
      <c r="T1563" s="656">
        <v>1</v>
      </c>
      <c r="U1563" s="228" t="s">
        <v>610</v>
      </c>
      <c r="V1563" s="241">
        <v>2009</v>
      </c>
      <c r="W1563" s="233"/>
      <c r="X1563" s="233"/>
      <c r="Y1563" s="233"/>
      <c r="Z1563" s="233"/>
      <c r="AA1563" s="227"/>
      <c r="AB1563" s="233"/>
      <c r="AC1563" s="233"/>
      <c r="AD1563" s="233"/>
      <c r="AE1563" s="233"/>
      <c r="AF1563" s="233"/>
      <c r="AG1563" s="244"/>
      <c r="AH1563" s="150"/>
    </row>
    <row r="1564" spans="1:34" ht="25.7" customHeight="1">
      <c r="A1564" s="261"/>
      <c r="B1564" s="903"/>
      <c r="C1564" s="227" t="s">
        <v>202</v>
      </c>
      <c r="D1564" s="227" t="s">
        <v>24196</v>
      </c>
      <c r="E1564" s="227" t="s">
        <v>5760</v>
      </c>
      <c r="F1564" s="227" t="s">
        <v>202</v>
      </c>
      <c r="G1564" s="227"/>
      <c r="H1564" s="227" t="s">
        <v>202</v>
      </c>
      <c r="I1564" s="233"/>
      <c r="J1564" s="233"/>
      <c r="K1564" s="228">
        <v>1576</v>
      </c>
      <c r="L1564" s="228">
        <v>382</v>
      </c>
      <c r="M1564" s="244">
        <v>382</v>
      </c>
      <c r="N1564" s="233"/>
      <c r="O1564" s="301"/>
      <c r="P1564" s="233"/>
      <c r="Q1564" s="228">
        <v>300</v>
      </c>
      <c r="R1564" s="228">
        <v>300</v>
      </c>
      <c r="S1564" s="228" t="s">
        <v>13192</v>
      </c>
      <c r="T1564" s="656">
        <v>1</v>
      </c>
      <c r="U1564" s="228" t="s">
        <v>610</v>
      </c>
      <c r="V1564" s="241">
        <v>2009</v>
      </c>
      <c r="W1564" s="233"/>
      <c r="X1564" s="233"/>
      <c r="Y1564" s="233"/>
      <c r="Z1564" s="233"/>
      <c r="AA1564" s="227"/>
      <c r="AB1564" s="233"/>
      <c r="AC1564" s="233"/>
      <c r="AD1564" s="233"/>
      <c r="AE1564" s="233"/>
      <c r="AF1564" s="233"/>
      <c r="AG1564" s="244"/>
      <c r="AH1564" s="150"/>
    </row>
    <row r="1565" spans="1:34" ht="25.7" customHeight="1">
      <c r="A1565" s="261"/>
      <c r="B1565" s="903"/>
      <c r="C1565" s="227" t="s">
        <v>202</v>
      </c>
      <c r="D1565" s="227" t="s">
        <v>24197</v>
      </c>
      <c r="E1565" s="227" t="s">
        <v>5720</v>
      </c>
      <c r="F1565" s="227" t="s">
        <v>202</v>
      </c>
      <c r="G1565" s="227"/>
      <c r="H1565" s="227" t="s">
        <v>202</v>
      </c>
      <c r="I1565" s="233"/>
      <c r="J1565" s="233"/>
      <c r="K1565" s="228">
        <v>2251</v>
      </c>
      <c r="L1565" s="228">
        <v>414</v>
      </c>
      <c r="M1565" s="244">
        <v>414</v>
      </c>
      <c r="N1565" s="233"/>
      <c r="O1565" s="301"/>
      <c r="P1565" s="233"/>
      <c r="Q1565" s="228">
        <v>300</v>
      </c>
      <c r="R1565" s="228">
        <v>300</v>
      </c>
      <c r="S1565" s="228" t="s">
        <v>13192</v>
      </c>
      <c r="T1565" s="656">
        <v>1</v>
      </c>
      <c r="U1565" s="228" t="s">
        <v>610</v>
      </c>
      <c r="V1565" s="241">
        <v>2009</v>
      </c>
      <c r="W1565" s="233"/>
      <c r="X1565" s="233"/>
      <c r="Y1565" s="233"/>
      <c r="Z1565" s="233"/>
      <c r="AA1565" s="227"/>
      <c r="AB1565" s="233"/>
      <c r="AC1565" s="233"/>
      <c r="AD1565" s="233"/>
      <c r="AE1565" s="233"/>
      <c r="AF1565" s="233"/>
      <c r="AG1565" s="244"/>
      <c r="AH1565" s="150"/>
    </row>
    <row r="1566" spans="1:34" ht="25.7" customHeight="1">
      <c r="A1566" s="261"/>
      <c r="B1566" s="903"/>
      <c r="C1566" s="227" t="s">
        <v>202</v>
      </c>
      <c r="D1566" s="227" t="s">
        <v>24198</v>
      </c>
      <c r="E1566" s="227" t="s">
        <v>5761</v>
      </c>
      <c r="F1566" s="227" t="s">
        <v>202</v>
      </c>
      <c r="G1566" s="227"/>
      <c r="H1566" s="227" t="s">
        <v>202</v>
      </c>
      <c r="I1566" s="233"/>
      <c r="J1566" s="233"/>
      <c r="K1566" s="228">
        <v>2295</v>
      </c>
      <c r="L1566" s="228">
        <v>414</v>
      </c>
      <c r="M1566" s="244">
        <v>414</v>
      </c>
      <c r="N1566" s="233"/>
      <c r="O1566" s="301"/>
      <c r="P1566" s="233"/>
      <c r="Q1566" s="228">
        <v>300</v>
      </c>
      <c r="R1566" s="228">
        <v>300</v>
      </c>
      <c r="S1566" s="228" t="s">
        <v>13192</v>
      </c>
      <c r="T1566" s="656">
        <v>1</v>
      </c>
      <c r="U1566" s="228" t="s">
        <v>610</v>
      </c>
      <c r="V1566" s="241">
        <v>2009</v>
      </c>
      <c r="W1566" s="233"/>
      <c r="X1566" s="233"/>
      <c r="Y1566" s="233"/>
      <c r="Z1566" s="233"/>
      <c r="AA1566" s="227"/>
      <c r="AB1566" s="233"/>
      <c r="AC1566" s="233"/>
      <c r="AD1566" s="233"/>
      <c r="AE1566" s="233"/>
      <c r="AF1566" s="233"/>
      <c r="AG1566" s="244"/>
      <c r="AH1566" s="150"/>
    </row>
    <row r="1567" spans="1:34" ht="25.7" customHeight="1">
      <c r="A1567" s="261"/>
      <c r="B1567" s="903"/>
      <c r="C1567" s="227" t="s">
        <v>202</v>
      </c>
      <c r="D1567" s="227" t="s">
        <v>24199</v>
      </c>
      <c r="E1567" s="227" t="s">
        <v>5762</v>
      </c>
      <c r="F1567" s="227" t="s">
        <v>202</v>
      </c>
      <c r="G1567" s="227"/>
      <c r="H1567" s="227" t="s">
        <v>202</v>
      </c>
      <c r="I1567" s="233"/>
      <c r="J1567" s="233"/>
      <c r="K1567" s="228">
        <v>12606</v>
      </c>
      <c r="L1567" s="228">
        <v>374</v>
      </c>
      <c r="M1567" s="244">
        <v>374</v>
      </c>
      <c r="N1567" s="233"/>
      <c r="O1567" s="301"/>
      <c r="P1567" s="233"/>
      <c r="Q1567" s="228">
        <v>300</v>
      </c>
      <c r="R1567" s="228">
        <v>300</v>
      </c>
      <c r="S1567" s="228" t="s">
        <v>13192</v>
      </c>
      <c r="T1567" s="656">
        <v>1</v>
      </c>
      <c r="U1567" s="228" t="s">
        <v>610</v>
      </c>
      <c r="V1567" s="241">
        <v>2009</v>
      </c>
      <c r="W1567" s="233"/>
      <c r="X1567" s="233"/>
      <c r="Y1567" s="233"/>
      <c r="Z1567" s="233"/>
      <c r="AA1567" s="227"/>
      <c r="AB1567" s="233"/>
      <c r="AC1567" s="233"/>
      <c r="AD1567" s="233"/>
      <c r="AE1567" s="233"/>
      <c r="AF1567" s="233"/>
      <c r="AG1567" s="244"/>
      <c r="AH1567" s="150"/>
    </row>
    <row r="1568" spans="1:34" ht="25.7" customHeight="1">
      <c r="A1568" s="261"/>
      <c r="B1568" s="903"/>
      <c r="C1568" s="227" t="s">
        <v>202</v>
      </c>
      <c r="D1568" s="227" t="s">
        <v>24200</v>
      </c>
      <c r="E1568" s="227" t="s">
        <v>5763</v>
      </c>
      <c r="F1568" s="227" t="s">
        <v>202</v>
      </c>
      <c r="G1568" s="227"/>
      <c r="H1568" s="227" t="s">
        <v>202</v>
      </c>
      <c r="I1568" s="233"/>
      <c r="J1568" s="233"/>
      <c r="K1568" s="228">
        <v>2675</v>
      </c>
      <c r="L1568" s="228">
        <v>414</v>
      </c>
      <c r="M1568" s="244">
        <v>414</v>
      </c>
      <c r="N1568" s="233"/>
      <c r="O1568" s="301"/>
      <c r="P1568" s="233"/>
      <c r="Q1568" s="228">
        <v>300</v>
      </c>
      <c r="R1568" s="228">
        <v>300</v>
      </c>
      <c r="S1568" s="228" t="s">
        <v>13192</v>
      </c>
      <c r="T1568" s="656">
        <v>1</v>
      </c>
      <c r="U1568" s="228" t="s">
        <v>610</v>
      </c>
      <c r="V1568" s="241">
        <v>2009</v>
      </c>
      <c r="W1568" s="233"/>
      <c r="X1568" s="233"/>
      <c r="Y1568" s="233"/>
      <c r="Z1568" s="233"/>
      <c r="AA1568" s="227"/>
      <c r="AB1568" s="233"/>
      <c r="AC1568" s="233"/>
      <c r="AD1568" s="233"/>
      <c r="AE1568" s="233"/>
      <c r="AF1568" s="233"/>
      <c r="AG1568" s="244"/>
      <c r="AH1568" s="150"/>
    </row>
    <row r="1569" spans="1:34" ht="25.7" customHeight="1">
      <c r="A1569" s="261"/>
      <c r="B1569" s="903"/>
      <c r="C1569" s="227" t="s">
        <v>202</v>
      </c>
      <c r="D1569" s="227" t="s">
        <v>24201</v>
      </c>
      <c r="E1569" s="227" t="s">
        <v>5764</v>
      </c>
      <c r="F1569" s="227" t="s">
        <v>202</v>
      </c>
      <c r="G1569" s="227"/>
      <c r="H1569" s="227" t="s">
        <v>202</v>
      </c>
      <c r="I1569" s="233"/>
      <c r="J1569" s="233"/>
      <c r="K1569" s="228">
        <v>2885</v>
      </c>
      <c r="L1569" s="228">
        <v>374</v>
      </c>
      <c r="M1569" s="244">
        <v>374</v>
      </c>
      <c r="N1569" s="233"/>
      <c r="O1569" s="301"/>
      <c r="P1569" s="233"/>
      <c r="Q1569" s="228">
        <v>300</v>
      </c>
      <c r="R1569" s="228">
        <v>300</v>
      </c>
      <c r="S1569" s="228" t="s">
        <v>13192</v>
      </c>
      <c r="T1569" s="656">
        <v>1</v>
      </c>
      <c r="U1569" s="228" t="s">
        <v>610</v>
      </c>
      <c r="V1569" s="241">
        <v>2009</v>
      </c>
      <c r="W1569" s="233"/>
      <c r="X1569" s="233"/>
      <c r="Y1569" s="233"/>
      <c r="Z1569" s="233"/>
      <c r="AA1569" s="227"/>
      <c r="AB1569" s="233"/>
      <c r="AC1569" s="233"/>
      <c r="AD1569" s="233"/>
      <c r="AE1569" s="233"/>
      <c r="AF1569" s="233"/>
      <c r="AG1569" s="244"/>
      <c r="AH1569" s="150"/>
    </row>
    <row r="1570" spans="1:34" ht="25.7" customHeight="1">
      <c r="A1570" s="261"/>
      <c r="B1570" s="903"/>
      <c r="C1570" s="227" t="s">
        <v>202</v>
      </c>
      <c r="D1570" s="227" t="s">
        <v>24202</v>
      </c>
      <c r="E1570" s="227" t="s">
        <v>5765</v>
      </c>
      <c r="F1570" s="227" t="s">
        <v>202</v>
      </c>
      <c r="G1570" s="227"/>
      <c r="H1570" s="227" t="s">
        <v>202</v>
      </c>
      <c r="I1570" s="233"/>
      <c r="J1570" s="233"/>
      <c r="K1570" s="228">
        <v>2948</v>
      </c>
      <c r="L1570" s="228">
        <v>407</v>
      </c>
      <c r="M1570" s="244">
        <v>407</v>
      </c>
      <c r="N1570" s="233"/>
      <c r="O1570" s="301"/>
      <c r="P1570" s="233"/>
      <c r="Q1570" s="228">
        <v>300</v>
      </c>
      <c r="R1570" s="228">
        <v>300</v>
      </c>
      <c r="S1570" s="228" t="s">
        <v>13192</v>
      </c>
      <c r="T1570" s="656">
        <v>1</v>
      </c>
      <c r="U1570" s="228" t="s">
        <v>610</v>
      </c>
      <c r="V1570" s="241">
        <v>2010</v>
      </c>
      <c r="W1570" s="233"/>
      <c r="X1570" s="233"/>
      <c r="Y1570" s="233"/>
      <c r="Z1570" s="233"/>
      <c r="AA1570" s="227"/>
      <c r="AB1570" s="233"/>
      <c r="AC1570" s="233"/>
      <c r="AD1570" s="233"/>
      <c r="AE1570" s="233"/>
      <c r="AF1570" s="233"/>
      <c r="AG1570" s="244"/>
      <c r="AH1570" s="150"/>
    </row>
    <row r="1571" spans="1:34" ht="25.7" customHeight="1">
      <c r="A1571" s="261"/>
      <c r="B1571" s="903"/>
      <c r="C1571" s="227" t="s">
        <v>202</v>
      </c>
      <c r="D1571" s="227"/>
      <c r="E1571" s="227" t="s">
        <v>5766</v>
      </c>
      <c r="F1571" s="227" t="s">
        <v>202</v>
      </c>
      <c r="G1571" s="227"/>
      <c r="H1571" s="227" t="s">
        <v>202</v>
      </c>
      <c r="I1571" s="233"/>
      <c r="J1571" s="233"/>
      <c r="K1571" s="228">
        <v>750</v>
      </c>
      <c r="L1571" s="228">
        <v>50</v>
      </c>
      <c r="M1571" s="244">
        <v>50</v>
      </c>
      <c r="N1571" s="233"/>
      <c r="O1571" s="301"/>
      <c r="P1571" s="233"/>
      <c r="Q1571" s="228">
        <v>300</v>
      </c>
      <c r="R1571" s="228">
        <v>300</v>
      </c>
      <c r="S1571" s="228" t="s">
        <v>13192</v>
      </c>
      <c r="T1571" s="656">
        <v>1</v>
      </c>
      <c r="U1571" s="228" t="s">
        <v>610</v>
      </c>
      <c r="V1571" s="241">
        <v>2013</v>
      </c>
      <c r="W1571" s="233"/>
      <c r="X1571" s="233"/>
      <c r="Y1571" s="233"/>
      <c r="Z1571" s="233"/>
      <c r="AA1571" s="227"/>
      <c r="AB1571" s="233"/>
      <c r="AC1571" s="233"/>
      <c r="AD1571" s="233"/>
      <c r="AE1571" s="233"/>
      <c r="AF1571" s="233"/>
      <c r="AG1571" s="244"/>
      <c r="AH1571" s="150"/>
    </row>
    <row r="1572" spans="1:34" ht="25.7" customHeight="1">
      <c r="A1572" s="261"/>
      <c r="B1572" s="903"/>
      <c r="C1572" s="227" t="s">
        <v>202</v>
      </c>
      <c r="D1572" s="227"/>
      <c r="E1572" s="227" t="s">
        <v>5767</v>
      </c>
      <c r="F1572" s="227" t="s">
        <v>202</v>
      </c>
      <c r="G1572" s="227"/>
      <c r="H1572" s="227" t="s">
        <v>202</v>
      </c>
      <c r="I1572" s="233"/>
      <c r="J1572" s="233"/>
      <c r="K1572" s="228">
        <v>805</v>
      </c>
      <c r="L1572" s="228">
        <v>54</v>
      </c>
      <c r="M1572" s="244">
        <v>54</v>
      </c>
      <c r="N1572" s="233"/>
      <c r="O1572" s="301"/>
      <c r="P1572" s="233"/>
      <c r="Q1572" s="228">
        <v>300</v>
      </c>
      <c r="R1572" s="228">
        <v>300</v>
      </c>
      <c r="S1572" s="228" t="s">
        <v>13192</v>
      </c>
      <c r="T1572" s="656">
        <v>1</v>
      </c>
      <c r="U1572" s="228" t="s">
        <v>610</v>
      </c>
      <c r="V1572" s="241">
        <v>2013</v>
      </c>
      <c r="W1572" s="233"/>
      <c r="X1572" s="233"/>
      <c r="Y1572" s="233"/>
      <c r="Z1572" s="233"/>
      <c r="AA1572" s="227"/>
      <c r="AB1572" s="233"/>
      <c r="AC1572" s="233"/>
      <c r="AD1572" s="233"/>
      <c r="AE1572" s="233"/>
      <c r="AF1572" s="233"/>
      <c r="AG1572" s="244"/>
      <c r="AH1572" s="150"/>
    </row>
    <row r="1573" spans="1:34" ht="25.7" customHeight="1">
      <c r="A1573" s="261"/>
      <c r="B1573" s="903"/>
      <c r="C1573" s="227" t="s">
        <v>13168</v>
      </c>
      <c r="D1573" s="227"/>
      <c r="E1573" s="227" t="s">
        <v>14147</v>
      </c>
      <c r="F1573" s="227" t="s">
        <v>13168</v>
      </c>
      <c r="G1573" s="227"/>
      <c r="H1573" s="227" t="s">
        <v>13168</v>
      </c>
      <c r="I1573" s="233"/>
      <c r="J1573" s="233"/>
      <c r="K1573" s="228">
        <v>1354</v>
      </c>
      <c r="L1573" s="228">
        <v>490</v>
      </c>
      <c r="M1573" s="244">
        <v>490</v>
      </c>
      <c r="N1573" s="233"/>
      <c r="O1573" s="301"/>
      <c r="P1573" s="233"/>
      <c r="Q1573" s="228">
        <v>300</v>
      </c>
      <c r="R1573" s="228">
        <v>300</v>
      </c>
      <c r="S1573" s="228" t="s">
        <v>13192</v>
      </c>
      <c r="T1573" s="656">
        <v>1</v>
      </c>
      <c r="U1573" s="228" t="s">
        <v>12543</v>
      </c>
      <c r="V1573" s="241">
        <v>2022</v>
      </c>
      <c r="W1573" s="233"/>
      <c r="X1573" s="233"/>
      <c r="Y1573" s="233"/>
      <c r="Z1573" s="233"/>
      <c r="AA1573" s="227"/>
      <c r="AB1573" s="233"/>
      <c r="AC1573" s="233"/>
      <c r="AD1573" s="233"/>
      <c r="AE1573" s="233"/>
      <c r="AF1573" s="233"/>
      <c r="AG1573" s="244"/>
      <c r="AH1573" s="150"/>
    </row>
    <row r="1574" spans="1:34" ht="25.7" customHeight="1">
      <c r="A1574" s="261"/>
      <c r="B1574" s="903"/>
      <c r="C1574" s="227" t="s">
        <v>5466</v>
      </c>
      <c r="D1574" s="227"/>
      <c r="E1574" s="227" t="s">
        <v>5768</v>
      </c>
      <c r="F1574" s="227" t="s">
        <v>5466</v>
      </c>
      <c r="G1574" s="227"/>
      <c r="H1574" s="227" t="s">
        <v>5466</v>
      </c>
      <c r="I1574" s="233"/>
      <c r="J1574" s="233"/>
      <c r="K1574" s="228">
        <v>9160</v>
      </c>
      <c r="L1574" s="228">
        <v>1830</v>
      </c>
      <c r="M1574" s="244">
        <v>1795</v>
      </c>
      <c r="N1574" s="233"/>
      <c r="O1574" s="301"/>
      <c r="P1574" s="233"/>
      <c r="Q1574" s="228">
        <v>4488</v>
      </c>
      <c r="R1574" s="228">
        <v>4488</v>
      </c>
      <c r="S1574" s="244" t="s">
        <v>13201</v>
      </c>
      <c r="T1574" s="656">
        <v>6</v>
      </c>
      <c r="U1574" s="228" t="s">
        <v>296</v>
      </c>
      <c r="V1574" s="241">
        <v>2019</v>
      </c>
      <c r="W1574" s="233"/>
      <c r="X1574" s="233"/>
      <c r="Y1574" s="233"/>
      <c r="Z1574" s="233"/>
      <c r="AA1574" s="227"/>
      <c r="AB1574" s="233"/>
      <c r="AC1574" s="233"/>
      <c r="AD1574" s="233"/>
      <c r="AE1574" s="233"/>
      <c r="AF1574" s="233"/>
      <c r="AG1574" s="244"/>
      <c r="AH1574" s="150"/>
    </row>
    <row r="1575" spans="1:34" ht="25.7" customHeight="1">
      <c r="A1575" s="261"/>
      <c r="B1575" s="903"/>
      <c r="C1575" s="227" t="s">
        <v>5466</v>
      </c>
      <c r="D1575" s="227"/>
      <c r="E1575" s="227" t="s">
        <v>5769</v>
      </c>
      <c r="F1575" s="227" t="s">
        <v>5466</v>
      </c>
      <c r="G1575" s="227"/>
      <c r="H1575" s="227" t="s">
        <v>5466</v>
      </c>
      <c r="I1575" s="233"/>
      <c r="J1575" s="233"/>
      <c r="K1575" s="228">
        <v>2700</v>
      </c>
      <c r="L1575" s="228">
        <v>464</v>
      </c>
      <c r="M1575" s="244">
        <v>464</v>
      </c>
      <c r="N1575" s="233"/>
      <c r="O1575" s="301"/>
      <c r="P1575" s="233"/>
      <c r="Q1575" s="228">
        <v>748</v>
      </c>
      <c r="R1575" s="228">
        <v>748</v>
      </c>
      <c r="S1575" s="244" t="s">
        <v>13201</v>
      </c>
      <c r="T1575" s="656">
        <v>2</v>
      </c>
      <c r="U1575" s="228" t="s">
        <v>296</v>
      </c>
      <c r="V1575" s="241">
        <v>2009</v>
      </c>
      <c r="W1575" s="233"/>
      <c r="X1575" s="233"/>
      <c r="Y1575" s="233"/>
      <c r="Z1575" s="233"/>
      <c r="AA1575" s="227"/>
      <c r="AB1575" s="233"/>
      <c r="AC1575" s="233"/>
      <c r="AD1575" s="233"/>
      <c r="AE1575" s="233"/>
      <c r="AF1575" s="233"/>
      <c r="AG1575" s="244"/>
      <c r="AH1575" s="150"/>
    </row>
    <row r="1576" spans="1:34" ht="25.7" customHeight="1">
      <c r="A1576" s="261"/>
      <c r="B1576" s="200"/>
      <c r="C1576" s="227" t="s">
        <v>5466</v>
      </c>
      <c r="D1576" s="227"/>
      <c r="E1576" s="227" t="s">
        <v>5770</v>
      </c>
      <c r="F1576" s="227" t="s">
        <v>5466</v>
      </c>
      <c r="G1576" s="227"/>
      <c r="H1576" s="227" t="s">
        <v>5466</v>
      </c>
      <c r="I1576" s="233"/>
      <c r="J1576" s="233"/>
      <c r="K1576" s="228">
        <v>2424</v>
      </c>
      <c r="L1576" s="228">
        <v>464</v>
      </c>
      <c r="M1576" s="244">
        <v>464</v>
      </c>
      <c r="N1576" s="233"/>
      <c r="O1576" s="301"/>
      <c r="P1576" s="233"/>
      <c r="Q1576" s="228">
        <v>748</v>
      </c>
      <c r="R1576" s="228">
        <v>748</v>
      </c>
      <c r="S1576" s="244" t="s">
        <v>13201</v>
      </c>
      <c r="T1576" s="656">
        <v>2</v>
      </c>
      <c r="U1576" s="228" t="s">
        <v>296</v>
      </c>
      <c r="V1576" s="241">
        <v>2009</v>
      </c>
      <c r="W1576" s="233"/>
      <c r="X1576" s="233"/>
      <c r="Y1576" s="233"/>
      <c r="Z1576" s="233"/>
      <c r="AA1576" s="227"/>
      <c r="AB1576" s="233"/>
      <c r="AC1576" s="233"/>
      <c r="AD1576" s="233"/>
      <c r="AE1576" s="233"/>
      <c r="AF1576" s="233"/>
      <c r="AG1576" s="244"/>
      <c r="AH1576" s="150"/>
    </row>
    <row r="1577" spans="1:34" ht="25.7" customHeight="1">
      <c r="A1577" s="261"/>
      <c r="B1577" s="903"/>
      <c r="C1577" s="227" t="s">
        <v>5466</v>
      </c>
      <c r="D1577" s="227"/>
      <c r="E1577" s="227" t="s">
        <v>5771</v>
      </c>
      <c r="F1577" s="227" t="s">
        <v>5466</v>
      </c>
      <c r="G1577" s="227"/>
      <c r="H1577" s="227" t="s">
        <v>5466</v>
      </c>
      <c r="I1577" s="233"/>
      <c r="J1577" s="233"/>
      <c r="K1577" s="228">
        <v>4056</v>
      </c>
      <c r="L1577" s="228">
        <v>522</v>
      </c>
      <c r="M1577" s="244">
        <v>522</v>
      </c>
      <c r="N1577" s="233"/>
      <c r="O1577" s="301"/>
      <c r="P1577" s="233"/>
      <c r="Q1577" s="228">
        <v>748</v>
      </c>
      <c r="R1577" s="228">
        <v>748</v>
      </c>
      <c r="S1577" s="244" t="s">
        <v>13201</v>
      </c>
      <c r="T1577" s="656">
        <v>2</v>
      </c>
      <c r="U1577" s="228" t="s">
        <v>296</v>
      </c>
      <c r="V1577" s="241">
        <v>2009</v>
      </c>
      <c r="W1577" s="233"/>
      <c r="X1577" s="233"/>
      <c r="Y1577" s="233"/>
      <c r="Z1577" s="233"/>
      <c r="AA1577" s="227"/>
      <c r="AB1577" s="233"/>
      <c r="AC1577" s="233"/>
      <c r="AD1577" s="233"/>
      <c r="AE1577" s="233"/>
      <c r="AF1577" s="233"/>
      <c r="AG1577" s="244"/>
      <c r="AH1577" s="150"/>
    </row>
    <row r="1578" spans="1:34" ht="25.7" customHeight="1">
      <c r="A1578" s="261"/>
      <c r="B1578" s="903"/>
      <c r="C1578" s="227" t="s">
        <v>5466</v>
      </c>
      <c r="D1578" s="227"/>
      <c r="E1578" s="227" t="s">
        <v>5772</v>
      </c>
      <c r="F1578" s="227" t="s">
        <v>5466</v>
      </c>
      <c r="G1578" s="227"/>
      <c r="H1578" s="227" t="s">
        <v>5466</v>
      </c>
      <c r="I1578" s="233"/>
      <c r="J1578" s="233"/>
      <c r="K1578" s="228">
        <v>867</v>
      </c>
      <c r="L1578" s="228">
        <v>416</v>
      </c>
      <c r="M1578" s="244">
        <v>416</v>
      </c>
      <c r="N1578" s="233"/>
      <c r="O1578" s="301"/>
      <c r="P1578" s="233"/>
      <c r="Q1578" s="228">
        <v>748</v>
      </c>
      <c r="R1578" s="228">
        <v>748</v>
      </c>
      <c r="S1578" s="244" t="s">
        <v>13201</v>
      </c>
      <c r="T1578" s="656">
        <v>2</v>
      </c>
      <c r="U1578" s="228" t="s">
        <v>296</v>
      </c>
      <c r="V1578" s="241">
        <v>2010</v>
      </c>
      <c r="W1578" s="233"/>
      <c r="X1578" s="233"/>
      <c r="Y1578" s="233"/>
      <c r="Z1578" s="233"/>
      <c r="AA1578" s="227"/>
      <c r="AB1578" s="233"/>
      <c r="AC1578" s="233"/>
      <c r="AD1578" s="233"/>
      <c r="AE1578" s="233"/>
      <c r="AF1578" s="233"/>
      <c r="AG1578" s="244"/>
      <c r="AH1578" s="150"/>
    </row>
    <row r="1579" spans="1:34" ht="25.7" customHeight="1">
      <c r="A1579" s="261"/>
      <c r="B1579" s="903"/>
      <c r="C1579" s="227" t="s">
        <v>5466</v>
      </c>
      <c r="D1579" s="227"/>
      <c r="E1579" s="227" t="s">
        <v>5773</v>
      </c>
      <c r="F1579" s="227" t="s">
        <v>5466</v>
      </c>
      <c r="G1579" s="227"/>
      <c r="H1579" s="227" t="s">
        <v>5466</v>
      </c>
      <c r="I1579" s="233"/>
      <c r="J1579" s="233"/>
      <c r="K1579" s="228">
        <v>1653</v>
      </c>
      <c r="L1579" s="228">
        <v>378</v>
      </c>
      <c r="M1579" s="244">
        <v>378</v>
      </c>
      <c r="N1579" s="233"/>
      <c r="O1579" s="301"/>
      <c r="P1579" s="233"/>
      <c r="Q1579" s="228">
        <v>748</v>
      </c>
      <c r="R1579" s="228">
        <v>748</v>
      </c>
      <c r="S1579" s="244" t="s">
        <v>13201</v>
      </c>
      <c r="T1579" s="656">
        <v>2</v>
      </c>
      <c r="U1579" s="228" t="s">
        <v>296</v>
      </c>
      <c r="V1579" s="241">
        <v>2010</v>
      </c>
      <c r="W1579" s="233"/>
      <c r="X1579" s="233"/>
      <c r="Y1579" s="233"/>
      <c r="Z1579" s="233"/>
      <c r="AA1579" s="227"/>
      <c r="AB1579" s="233"/>
      <c r="AC1579" s="233"/>
      <c r="AD1579" s="233"/>
      <c r="AE1579" s="233"/>
      <c r="AF1579" s="233"/>
      <c r="AG1579" s="244"/>
      <c r="AH1579" s="150"/>
    </row>
    <row r="1580" spans="1:34" ht="25.7" customHeight="1">
      <c r="A1580" s="261"/>
      <c r="B1580" s="903"/>
      <c r="C1580" s="227" t="s">
        <v>5466</v>
      </c>
      <c r="D1580" s="227"/>
      <c r="E1580" s="227" t="s">
        <v>5774</v>
      </c>
      <c r="F1580" s="227" t="s">
        <v>5466</v>
      </c>
      <c r="G1580" s="227"/>
      <c r="H1580" s="227" t="s">
        <v>5466</v>
      </c>
      <c r="I1580" s="233"/>
      <c r="J1580" s="233"/>
      <c r="K1580" s="228">
        <v>2282</v>
      </c>
      <c r="L1580" s="228">
        <v>470</v>
      </c>
      <c r="M1580" s="244">
        <v>464</v>
      </c>
      <c r="N1580" s="233"/>
      <c r="O1580" s="301"/>
      <c r="P1580" s="233"/>
      <c r="Q1580" s="228">
        <v>748</v>
      </c>
      <c r="R1580" s="228">
        <v>748</v>
      </c>
      <c r="S1580" s="244" t="s">
        <v>13201</v>
      </c>
      <c r="T1580" s="228">
        <v>3</v>
      </c>
      <c r="U1580" s="244" t="s">
        <v>296</v>
      </c>
      <c r="V1580" s="241">
        <v>2010</v>
      </c>
      <c r="W1580" s="233"/>
      <c r="X1580" s="233"/>
      <c r="Y1580" s="233"/>
      <c r="Z1580" s="233"/>
      <c r="AA1580" s="227"/>
      <c r="AB1580" s="233"/>
      <c r="AC1580" s="233"/>
      <c r="AD1580" s="233"/>
      <c r="AE1580" s="233"/>
      <c r="AF1580" s="233"/>
      <c r="AG1580" s="244"/>
      <c r="AH1580" s="150"/>
    </row>
    <row r="1581" spans="1:34" ht="25.7" customHeight="1">
      <c r="A1581" s="261"/>
      <c r="B1581" s="903"/>
      <c r="C1581" s="227" t="s">
        <v>5466</v>
      </c>
      <c r="D1581" s="227"/>
      <c r="E1581" s="227" t="s">
        <v>5775</v>
      </c>
      <c r="F1581" s="227" t="s">
        <v>5466</v>
      </c>
      <c r="G1581" s="227"/>
      <c r="H1581" s="227" t="s">
        <v>5466</v>
      </c>
      <c r="I1581" s="233"/>
      <c r="J1581" s="233"/>
      <c r="K1581" s="228">
        <v>2165</v>
      </c>
      <c r="L1581" s="228">
        <v>440</v>
      </c>
      <c r="M1581" s="244">
        <v>440</v>
      </c>
      <c r="N1581" s="233"/>
      <c r="O1581" s="301"/>
      <c r="P1581" s="233"/>
      <c r="Q1581" s="228">
        <v>748</v>
      </c>
      <c r="R1581" s="228">
        <v>748</v>
      </c>
      <c r="S1581" s="244" t="s">
        <v>13201</v>
      </c>
      <c r="T1581" s="228">
        <v>1</v>
      </c>
      <c r="U1581" s="244" t="s">
        <v>296</v>
      </c>
      <c r="V1581" s="241">
        <v>2010</v>
      </c>
      <c r="W1581" s="233"/>
      <c r="X1581" s="233"/>
      <c r="Y1581" s="233"/>
      <c r="Z1581" s="233"/>
      <c r="AA1581" s="227"/>
      <c r="AB1581" s="233"/>
      <c r="AC1581" s="233"/>
      <c r="AD1581" s="233"/>
      <c r="AE1581" s="233"/>
      <c r="AF1581" s="233"/>
      <c r="AG1581" s="244"/>
      <c r="AH1581" s="150"/>
    </row>
    <row r="1582" spans="1:34" ht="25.7" customHeight="1">
      <c r="A1582" s="261"/>
      <c r="B1582" s="903"/>
      <c r="C1582" s="227" t="s">
        <v>5466</v>
      </c>
      <c r="D1582" s="227"/>
      <c r="E1582" s="227" t="s">
        <v>5776</v>
      </c>
      <c r="F1582" s="227" t="s">
        <v>5466</v>
      </c>
      <c r="G1582" s="227"/>
      <c r="H1582" s="227" t="s">
        <v>5466</v>
      </c>
      <c r="I1582" s="233"/>
      <c r="J1582" s="233"/>
      <c r="K1582" s="228">
        <v>2161</v>
      </c>
      <c r="L1582" s="228">
        <v>412</v>
      </c>
      <c r="M1582" s="244">
        <v>398</v>
      </c>
      <c r="N1582" s="233"/>
      <c r="O1582" s="301"/>
      <c r="P1582" s="233"/>
      <c r="Q1582" s="228">
        <v>748</v>
      </c>
      <c r="R1582" s="228">
        <v>748</v>
      </c>
      <c r="S1582" s="244" t="s">
        <v>13201</v>
      </c>
      <c r="T1582" s="228">
        <v>2</v>
      </c>
      <c r="U1582" s="244" t="s">
        <v>296</v>
      </c>
      <c r="V1582" s="241">
        <v>2010</v>
      </c>
      <c r="W1582" s="233"/>
      <c r="X1582" s="233"/>
      <c r="Y1582" s="233"/>
      <c r="Z1582" s="233"/>
      <c r="AA1582" s="227"/>
      <c r="AB1582" s="233"/>
      <c r="AC1582" s="233"/>
      <c r="AD1582" s="233"/>
      <c r="AE1582" s="233"/>
      <c r="AF1582" s="233"/>
      <c r="AG1582" s="244"/>
      <c r="AH1582" s="150"/>
    </row>
    <row r="1583" spans="1:34" ht="25.7" customHeight="1">
      <c r="A1583" s="261"/>
      <c r="B1583" s="903"/>
      <c r="C1583" s="227" t="s">
        <v>5466</v>
      </c>
      <c r="D1583" s="227"/>
      <c r="E1583" s="227" t="s">
        <v>5777</v>
      </c>
      <c r="F1583" s="227" t="s">
        <v>5466</v>
      </c>
      <c r="G1583" s="227"/>
      <c r="H1583" s="227" t="s">
        <v>5466</v>
      </c>
      <c r="I1583" s="233"/>
      <c r="J1583" s="233"/>
      <c r="K1583" s="228">
        <v>1442</v>
      </c>
      <c r="L1583" s="228">
        <v>470</v>
      </c>
      <c r="M1583" s="244">
        <v>464</v>
      </c>
      <c r="N1583" s="233"/>
      <c r="O1583" s="301"/>
      <c r="P1583" s="233"/>
      <c r="Q1583" s="228">
        <v>748</v>
      </c>
      <c r="R1583" s="228">
        <v>748</v>
      </c>
      <c r="S1583" s="244" t="s">
        <v>13201</v>
      </c>
      <c r="T1583" s="228">
        <v>2</v>
      </c>
      <c r="U1583" s="244" t="s">
        <v>296</v>
      </c>
      <c r="V1583" s="241">
        <v>2011</v>
      </c>
      <c r="W1583" s="233"/>
      <c r="X1583" s="233"/>
      <c r="Y1583" s="233"/>
      <c r="Z1583" s="233"/>
      <c r="AA1583" s="227"/>
      <c r="AB1583" s="233"/>
      <c r="AC1583" s="233"/>
      <c r="AD1583" s="233"/>
      <c r="AE1583" s="233"/>
      <c r="AF1583" s="233"/>
      <c r="AG1583" s="244"/>
      <c r="AH1583" s="150"/>
    </row>
    <row r="1584" spans="1:34" ht="25.7" customHeight="1">
      <c r="A1584" s="261"/>
      <c r="B1584" s="903"/>
      <c r="C1584" s="227" t="s">
        <v>5466</v>
      </c>
      <c r="D1584" s="227"/>
      <c r="E1584" s="227" t="s">
        <v>11375</v>
      </c>
      <c r="F1584" s="227" t="s">
        <v>5466</v>
      </c>
      <c r="G1584" s="227"/>
      <c r="H1584" s="227" t="s">
        <v>5466</v>
      </c>
      <c r="I1584" s="233"/>
      <c r="J1584" s="233"/>
      <c r="K1584" s="228">
        <v>14452</v>
      </c>
      <c r="L1584" s="228">
        <v>478</v>
      </c>
      <c r="M1584" s="244">
        <v>464</v>
      </c>
      <c r="N1584" s="233"/>
      <c r="O1584" s="301"/>
      <c r="P1584" s="233"/>
      <c r="Q1584" s="228">
        <v>374</v>
      </c>
      <c r="R1584" s="228">
        <v>374</v>
      </c>
      <c r="S1584" s="244" t="s">
        <v>13201</v>
      </c>
      <c r="T1584" s="228">
        <v>1</v>
      </c>
      <c r="U1584" s="244" t="s">
        <v>296</v>
      </c>
      <c r="V1584" s="241">
        <v>2014</v>
      </c>
      <c r="W1584" s="233"/>
      <c r="X1584" s="233"/>
      <c r="Y1584" s="233"/>
      <c r="Z1584" s="233"/>
      <c r="AA1584" s="227"/>
      <c r="AB1584" s="233"/>
      <c r="AC1584" s="233"/>
      <c r="AD1584" s="233"/>
      <c r="AE1584" s="233"/>
      <c r="AF1584" s="233"/>
      <c r="AG1584" s="244"/>
      <c r="AH1584" s="150"/>
    </row>
    <row r="1585" spans="1:34" ht="25.7" customHeight="1">
      <c r="A1585" s="261"/>
      <c r="B1585" s="903"/>
      <c r="C1585" s="227" t="s">
        <v>5466</v>
      </c>
      <c r="D1585" s="227"/>
      <c r="E1585" s="227" t="s">
        <v>11376</v>
      </c>
      <c r="F1585" s="227" t="s">
        <v>5466</v>
      </c>
      <c r="G1585" s="227"/>
      <c r="H1585" s="227" t="s">
        <v>5466</v>
      </c>
      <c r="I1585" s="233"/>
      <c r="J1585" s="233"/>
      <c r="K1585" s="228">
        <v>4056</v>
      </c>
      <c r="L1585" s="228">
        <v>418</v>
      </c>
      <c r="M1585" s="244">
        <v>418</v>
      </c>
      <c r="N1585" s="233"/>
      <c r="O1585" s="301"/>
      <c r="P1585" s="233"/>
      <c r="Q1585" s="228">
        <v>748</v>
      </c>
      <c r="R1585" s="228">
        <v>748</v>
      </c>
      <c r="S1585" s="244" t="s">
        <v>13201</v>
      </c>
      <c r="T1585" s="228">
        <v>2</v>
      </c>
      <c r="U1585" s="244" t="s">
        <v>296</v>
      </c>
      <c r="V1585" s="241">
        <v>2008</v>
      </c>
      <c r="W1585" s="233"/>
      <c r="X1585" s="233"/>
      <c r="Y1585" s="233"/>
      <c r="Z1585" s="233"/>
      <c r="AA1585" s="227"/>
      <c r="AB1585" s="233"/>
      <c r="AC1585" s="233"/>
      <c r="AD1585" s="233"/>
      <c r="AE1585" s="233"/>
      <c r="AF1585" s="233"/>
      <c r="AG1585" s="244"/>
      <c r="AH1585" s="150"/>
    </row>
    <row r="1586" spans="1:34" ht="25.7" customHeight="1">
      <c r="A1586" s="261"/>
      <c r="B1586" s="903"/>
      <c r="C1586" s="227" t="s">
        <v>5466</v>
      </c>
      <c r="D1586" s="227"/>
      <c r="E1586" s="227" t="s">
        <v>5778</v>
      </c>
      <c r="F1586" s="227" t="s">
        <v>5466</v>
      </c>
      <c r="G1586" s="227"/>
      <c r="H1586" s="227" t="s">
        <v>5466</v>
      </c>
      <c r="I1586" s="233"/>
      <c r="J1586" s="233"/>
      <c r="K1586" s="228">
        <v>7340</v>
      </c>
      <c r="L1586" s="228">
        <v>1312</v>
      </c>
      <c r="M1586" s="244">
        <v>1312</v>
      </c>
      <c r="N1586" s="233"/>
      <c r="O1586" s="301"/>
      <c r="P1586" s="233"/>
      <c r="Q1586" s="228">
        <v>748</v>
      </c>
      <c r="R1586" s="228">
        <v>748</v>
      </c>
      <c r="S1586" s="244" t="s">
        <v>13201</v>
      </c>
      <c r="T1586" s="228">
        <v>2</v>
      </c>
      <c r="U1586" s="244" t="s">
        <v>296</v>
      </c>
      <c r="V1586" s="241">
        <v>2015</v>
      </c>
      <c r="W1586" s="233"/>
      <c r="X1586" s="233"/>
      <c r="Y1586" s="233"/>
      <c r="Z1586" s="233"/>
      <c r="AA1586" s="227"/>
      <c r="AB1586" s="233"/>
      <c r="AC1586" s="233"/>
      <c r="AD1586" s="233"/>
      <c r="AE1586" s="233"/>
      <c r="AF1586" s="233"/>
      <c r="AG1586" s="244"/>
      <c r="AH1586" s="150"/>
    </row>
    <row r="1587" spans="1:34" ht="25.7" customHeight="1">
      <c r="A1587" s="261"/>
      <c r="B1587" s="903"/>
      <c r="C1587" s="227" t="s">
        <v>5471</v>
      </c>
      <c r="D1587" s="227"/>
      <c r="E1587" s="227" t="s">
        <v>5779</v>
      </c>
      <c r="F1587" s="227" t="s">
        <v>5471</v>
      </c>
      <c r="G1587" s="227"/>
      <c r="H1587" s="227" t="s">
        <v>5471</v>
      </c>
      <c r="I1587" s="233"/>
      <c r="J1587" s="233"/>
      <c r="K1587" s="228">
        <v>1000</v>
      </c>
      <c r="L1587" s="228">
        <v>479</v>
      </c>
      <c r="M1587" s="244">
        <v>479</v>
      </c>
      <c r="N1587" s="233"/>
      <c r="O1587" s="301"/>
      <c r="P1587" s="233"/>
      <c r="Q1587" s="228">
        <v>374</v>
      </c>
      <c r="R1587" s="228">
        <v>374</v>
      </c>
      <c r="S1587" s="228" t="s">
        <v>13202</v>
      </c>
      <c r="T1587" s="228">
        <v>1</v>
      </c>
      <c r="U1587" s="244" t="s">
        <v>610</v>
      </c>
      <c r="V1587" s="241">
        <v>2005</v>
      </c>
      <c r="W1587" s="233"/>
      <c r="X1587" s="233"/>
      <c r="Y1587" s="233"/>
      <c r="Z1587" s="233"/>
      <c r="AA1587" s="227"/>
      <c r="AB1587" s="233"/>
      <c r="AC1587" s="233"/>
      <c r="AD1587" s="233"/>
      <c r="AE1587" s="233"/>
      <c r="AF1587" s="233"/>
      <c r="AG1587" s="244"/>
      <c r="AH1587" s="150"/>
    </row>
    <row r="1588" spans="1:34" ht="25.7" customHeight="1">
      <c r="A1588" s="261"/>
      <c r="B1588" s="903"/>
      <c r="C1588" s="227" t="s">
        <v>5471</v>
      </c>
      <c r="D1588" s="227"/>
      <c r="E1588" s="227" t="s">
        <v>5780</v>
      </c>
      <c r="F1588" s="227" t="s">
        <v>5471</v>
      </c>
      <c r="G1588" s="227"/>
      <c r="H1588" s="227" t="s">
        <v>5471</v>
      </c>
      <c r="I1588" s="233"/>
      <c r="J1588" s="233"/>
      <c r="K1588" s="228">
        <v>747</v>
      </c>
      <c r="L1588" s="228">
        <v>410</v>
      </c>
      <c r="M1588" s="244">
        <v>410</v>
      </c>
      <c r="N1588" s="233"/>
      <c r="O1588" s="301"/>
      <c r="P1588" s="233"/>
      <c r="Q1588" s="228">
        <v>374</v>
      </c>
      <c r="R1588" s="228">
        <v>374</v>
      </c>
      <c r="S1588" s="244" t="s">
        <v>13201</v>
      </c>
      <c r="T1588" s="228">
        <v>1</v>
      </c>
      <c r="U1588" s="244" t="s">
        <v>296</v>
      </c>
      <c r="V1588" s="241">
        <v>2010</v>
      </c>
      <c r="W1588" s="233"/>
      <c r="X1588" s="233"/>
      <c r="Y1588" s="233"/>
      <c r="Z1588" s="233"/>
      <c r="AA1588" s="227"/>
      <c r="AB1588" s="233"/>
      <c r="AC1588" s="233"/>
      <c r="AD1588" s="233"/>
      <c r="AE1588" s="233"/>
      <c r="AF1588" s="233"/>
      <c r="AG1588" s="244"/>
      <c r="AH1588" s="150"/>
    </row>
    <row r="1589" spans="1:34" ht="25.7" customHeight="1">
      <c r="A1589" s="261"/>
      <c r="B1589" s="903"/>
      <c r="C1589" s="227" t="s">
        <v>5471</v>
      </c>
      <c r="D1589" s="227"/>
      <c r="E1589" s="227" t="s">
        <v>5781</v>
      </c>
      <c r="F1589" s="227" t="s">
        <v>5471</v>
      </c>
      <c r="G1589" s="227"/>
      <c r="H1589" s="227" t="s">
        <v>5471</v>
      </c>
      <c r="I1589" s="233"/>
      <c r="J1589" s="233"/>
      <c r="K1589" s="228">
        <v>7227</v>
      </c>
      <c r="L1589" s="228">
        <v>640</v>
      </c>
      <c r="M1589" s="244">
        <v>640</v>
      </c>
      <c r="N1589" s="233"/>
      <c r="O1589" s="301"/>
      <c r="P1589" s="233"/>
      <c r="Q1589" s="228">
        <v>640</v>
      </c>
      <c r="R1589" s="228">
        <v>640</v>
      </c>
      <c r="S1589" s="228" t="s">
        <v>12984</v>
      </c>
      <c r="T1589" s="228">
        <v>1</v>
      </c>
      <c r="U1589" s="244" t="s">
        <v>296</v>
      </c>
      <c r="V1589" s="241">
        <v>2012</v>
      </c>
      <c r="W1589" s="233"/>
      <c r="X1589" s="233"/>
      <c r="Y1589" s="233"/>
      <c r="Z1589" s="233"/>
      <c r="AA1589" s="227"/>
      <c r="AB1589" s="233"/>
      <c r="AC1589" s="233"/>
      <c r="AD1589" s="233"/>
      <c r="AE1589" s="233"/>
      <c r="AF1589" s="233"/>
      <c r="AG1589" s="244"/>
      <c r="AH1589" s="150"/>
    </row>
    <row r="1590" spans="1:34" ht="25.7" customHeight="1">
      <c r="A1590" s="261"/>
      <c r="B1590" s="903"/>
      <c r="C1590" s="227" t="s">
        <v>5471</v>
      </c>
      <c r="D1590" s="227"/>
      <c r="E1590" s="227" t="s">
        <v>5782</v>
      </c>
      <c r="F1590" s="227" t="s">
        <v>5471</v>
      </c>
      <c r="G1590" s="227"/>
      <c r="H1590" s="227" t="s">
        <v>5471</v>
      </c>
      <c r="I1590" s="233"/>
      <c r="J1590" s="233"/>
      <c r="K1590" s="228">
        <v>2615</v>
      </c>
      <c r="L1590" s="228">
        <v>475</v>
      </c>
      <c r="M1590" s="244">
        <v>475</v>
      </c>
      <c r="N1590" s="233"/>
      <c r="O1590" s="301"/>
      <c r="P1590" s="233"/>
      <c r="Q1590" s="228">
        <v>475</v>
      </c>
      <c r="R1590" s="228">
        <v>475</v>
      </c>
      <c r="S1590" s="228" t="s">
        <v>12984</v>
      </c>
      <c r="T1590" s="228">
        <v>1</v>
      </c>
      <c r="U1590" s="244" t="s">
        <v>296</v>
      </c>
      <c r="V1590" s="241">
        <v>2012</v>
      </c>
      <c r="W1590" s="233"/>
      <c r="X1590" s="233"/>
      <c r="Y1590" s="233"/>
      <c r="Z1590" s="233"/>
      <c r="AA1590" s="227"/>
      <c r="AB1590" s="233"/>
      <c r="AC1590" s="233"/>
      <c r="AD1590" s="233"/>
      <c r="AE1590" s="233"/>
      <c r="AF1590" s="233"/>
      <c r="AG1590" s="244"/>
      <c r="AH1590" s="150"/>
    </row>
    <row r="1591" spans="1:34" ht="25.7" customHeight="1">
      <c r="A1591" s="1410"/>
      <c r="B1591" s="903"/>
      <c r="C1591" s="227" t="s">
        <v>5471</v>
      </c>
      <c r="D1591" s="227"/>
      <c r="E1591" s="227" t="s">
        <v>5783</v>
      </c>
      <c r="F1591" s="227" t="s">
        <v>5471</v>
      </c>
      <c r="G1591" s="227"/>
      <c r="H1591" s="227" t="s">
        <v>5471</v>
      </c>
      <c r="I1591" s="233"/>
      <c r="J1591" s="233"/>
      <c r="K1591" s="228">
        <v>1797</v>
      </c>
      <c r="L1591" s="228">
        <v>430</v>
      </c>
      <c r="M1591" s="244">
        <v>430</v>
      </c>
      <c r="N1591" s="233"/>
      <c r="O1591" s="301"/>
      <c r="P1591" s="233"/>
      <c r="Q1591" s="228">
        <v>430</v>
      </c>
      <c r="R1591" s="228">
        <v>430</v>
      </c>
      <c r="S1591" s="228" t="s">
        <v>12984</v>
      </c>
      <c r="T1591" s="228">
        <v>2</v>
      </c>
      <c r="U1591" s="244" t="s">
        <v>296</v>
      </c>
      <c r="V1591" s="241">
        <v>2013</v>
      </c>
      <c r="W1591" s="233"/>
      <c r="X1591" s="233"/>
      <c r="Y1591" s="233"/>
      <c r="Z1591" s="233"/>
      <c r="AA1591" s="227"/>
      <c r="AB1591" s="233"/>
      <c r="AC1591" s="233"/>
      <c r="AD1591" s="233"/>
      <c r="AE1591" s="233"/>
      <c r="AF1591" s="233"/>
      <c r="AG1591" s="244"/>
      <c r="AH1591" s="150"/>
    </row>
    <row r="1592" spans="1:34" ht="25.7" customHeight="1">
      <c r="A1592" s="1410"/>
      <c r="B1592" s="903"/>
      <c r="C1592" s="227" t="s">
        <v>5471</v>
      </c>
      <c r="D1592" s="227"/>
      <c r="E1592" s="227" t="s">
        <v>5784</v>
      </c>
      <c r="F1592" s="227" t="s">
        <v>5785</v>
      </c>
      <c r="G1592" s="227"/>
      <c r="H1592" s="227" t="s">
        <v>5471</v>
      </c>
      <c r="I1592" s="233"/>
      <c r="J1592" s="233"/>
      <c r="K1592" s="228">
        <v>8417</v>
      </c>
      <c r="L1592" s="228">
        <v>398</v>
      </c>
      <c r="M1592" s="244">
        <v>398</v>
      </c>
      <c r="N1592" s="233"/>
      <c r="O1592" s="301"/>
      <c r="P1592" s="233"/>
      <c r="Q1592" s="228">
        <v>398</v>
      </c>
      <c r="R1592" s="228">
        <v>398</v>
      </c>
      <c r="S1592" s="228" t="s">
        <v>12984</v>
      </c>
      <c r="T1592" s="228">
        <v>1</v>
      </c>
      <c r="U1592" s="244" t="s">
        <v>296</v>
      </c>
      <c r="V1592" s="241">
        <v>2013</v>
      </c>
      <c r="W1592" s="233"/>
      <c r="X1592" s="233"/>
      <c r="Y1592" s="233"/>
      <c r="Z1592" s="233"/>
      <c r="AA1592" s="227"/>
      <c r="AB1592" s="233"/>
      <c r="AC1592" s="233"/>
      <c r="AD1592" s="233"/>
      <c r="AE1592" s="233"/>
      <c r="AF1592" s="233"/>
      <c r="AG1592" s="244"/>
      <c r="AH1592" s="150"/>
    </row>
    <row r="1593" spans="1:34" ht="25.7" customHeight="1">
      <c r="A1593" s="1410"/>
      <c r="B1593" s="903"/>
      <c r="C1593" s="227" t="s">
        <v>5471</v>
      </c>
      <c r="D1593" s="227"/>
      <c r="E1593" s="227" t="s">
        <v>5786</v>
      </c>
      <c r="F1593" s="227" t="s">
        <v>5785</v>
      </c>
      <c r="G1593" s="227"/>
      <c r="H1593" s="227" t="s">
        <v>5471</v>
      </c>
      <c r="I1593" s="233"/>
      <c r="J1593" s="233"/>
      <c r="K1593" s="228">
        <v>5910</v>
      </c>
      <c r="L1593" s="228">
        <v>398</v>
      </c>
      <c r="M1593" s="244">
        <v>398</v>
      </c>
      <c r="N1593" s="233"/>
      <c r="O1593" s="301"/>
      <c r="P1593" s="233"/>
      <c r="Q1593" s="228">
        <v>398</v>
      </c>
      <c r="R1593" s="228">
        <v>398</v>
      </c>
      <c r="S1593" s="228" t="s">
        <v>12984</v>
      </c>
      <c r="T1593" s="228">
        <v>1</v>
      </c>
      <c r="U1593" s="244" t="s">
        <v>296</v>
      </c>
      <c r="V1593" s="241">
        <v>2013</v>
      </c>
      <c r="W1593" s="233"/>
      <c r="X1593" s="233"/>
      <c r="Y1593" s="233"/>
      <c r="Z1593" s="233"/>
      <c r="AA1593" s="227"/>
      <c r="AB1593" s="233"/>
      <c r="AC1593" s="233"/>
      <c r="AD1593" s="233"/>
      <c r="AE1593" s="233"/>
      <c r="AF1593" s="233"/>
      <c r="AG1593" s="244"/>
      <c r="AH1593" s="150"/>
    </row>
    <row r="1594" spans="1:34" ht="25.7" customHeight="1">
      <c r="A1594" s="1410"/>
      <c r="B1594" s="903"/>
      <c r="C1594" s="227" t="s">
        <v>5471</v>
      </c>
      <c r="D1594" s="227"/>
      <c r="E1594" s="227" t="s">
        <v>10493</v>
      </c>
      <c r="F1594" s="227" t="s">
        <v>5471</v>
      </c>
      <c r="G1594" s="227"/>
      <c r="H1594" s="227" t="s">
        <v>5471</v>
      </c>
      <c r="I1594" s="233"/>
      <c r="J1594" s="233"/>
      <c r="K1594" s="228">
        <v>8021</v>
      </c>
      <c r="L1594" s="228">
        <v>398</v>
      </c>
      <c r="M1594" s="244">
        <v>398</v>
      </c>
      <c r="N1594" s="233"/>
      <c r="O1594" s="301"/>
      <c r="P1594" s="233"/>
      <c r="Q1594" s="228">
        <v>398</v>
      </c>
      <c r="R1594" s="228">
        <v>398</v>
      </c>
      <c r="S1594" s="228" t="s">
        <v>12984</v>
      </c>
      <c r="T1594" s="228">
        <v>1</v>
      </c>
      <c r="U1594" s="244" t="s">
        <v>296</v>
      </c>
      <c r="V1594" s="241">
        <v>2018</v>
      </c>
      <c r="W1594" s="233"/>
      <c r="X1594" s="233"/>
      <c r="Y1594" s="233"/>
      <c r="Z1594" s="233"/>
      <c r="AA1594" s="227"/>
      <c r="AB1594" s="233"/>
      <c r="AC1594" s="233"/>
      <c r="AD1594" s="233"/>
      <c r="AE1594" s="233"/>
      <c r="AF1594" s="233"/>
      <c r="AG1594" s="244"/>
      <c r="AH1594" s="150"/>
    </row>
    <row r="1595" spans="1:34" ht="25.7" customHeight="1">
      <c r="A1595" s="1410"/>
      <c r="B1595" s="903"/>
      <c r="C1595" s="227" t="s">
        <v>5471</v>
      </c>
      <c r="D1595" s="227"/>
      <c r="E1595" s="227" t="s">
        <v>12177</v>
      </c>
      <c r="F1595" s="227" t="s">
        <v>5471</v>
      </c>
      <c r="G1595" s="227"/>
      <c r="H1595" s="227" t="s">
        <v>5471</v>
      </c>
      <c r="I1595" s="233"/>
      <c r="J1595" s="233"/>
      <c r="K1595" s="228">
        <v>2565</v>
      </c>
      <c r="L1595" s="228">
        <v>439</v>
      </c>
      <c r="M1595" s="244">
        <v>439</v>
      </c>
      <c r="N1595" s="233"/>
      <c r="O1595" s="301"/>
      <c r="P1595" s="233"/>
      <c r="Q1595" s="228">
        <v>374</v>
      </c>
      <c r="R1595" s="228">
        <v>374</v>
      </c>
      <c r="S1595" s="228" t="s">
        <v>12984</v>
      </c>
      <c r="T1595" s="228">
        <v>1</v>
      </c>
      <c r="U1595" s="244" t="s">
        <v>296</v>
      </c>
      <c r="V1595" s="241">
        <v>2020</v>
      </c>
      <c r="W1595" s="233"/>
      <c r="X1595" s="233"/>
      <c r="Y1595" s="233"/>
      <c r="Z1595" s="233"/>
      <c r="AA1595" s="227"/>
      <c r="AB1595" s="233"/>
      <c r="AC1595" s="233"/>
      <c r="AD1595" s="233"/>
      <c r="AE1595" s="233"/>
      <c r="AF1595" s="233"/>
      <c r="AG1595" s="244"/>
      <c r="AH1595" s="150"/>
    </row>
    <row r="1596" spans="1:34" ht="25.7" customHeight="1">
      <c r="A1596" s="1410"/>
      <c r="B1596" s="903"/>
      <c r="C1596" s="227" t="s">
        <v>5473</v>
      </c>
      <c r="D1596" s="227" t="s">
        <v>24203</v>
      </c>
      <c r="E1596" s="227" t="s">
        <v>24204</v>
      </c>
      <c r="F1596" s="227" t="s">
        <v>5473</v>
      </c>
      <c r="G1596" s="227"/>
      <c r="H1596" s="227" t="s">
        <v>5473</v>
      </c>
      <c r="I1596" s="233"/>
      <c r="J1596" s="233"/>
      <c r="K1596" s="228">
        <v>3109</v>
      </c>
      <c r="L1596" s="228">
        <v>470</v>
      </c>
      <c r="M1596" s="244">
        <v>470</v>
      </c>
      <c r="N1596" s="233"/>
      <c r="O1596" s="301"/>
      <c r="P1596" s="233"/>
      <c r="Q1596" s="228">
        <v>470</v>
      </c>
      <c r="R1596" s="228">
        <v>470</v>
      </c>
      <c r="S1596" s="228" t="s">
        <v>13203</v>
      </c>
      <c r="T1596" s="228">
        <v>1</v>
      </c>
      <c r="U1596" s="228" t="s">
        <v>296</v>
      </c>
      <c r="V1596" s="241">
        <v>2009</v>
      </c>
      <c r="W1596" s="233"/>
      <c r="X1596" s="233"/>
      <c r="Y1596" s="233"/>
      <c r="Z1596" s="233"/>
      <c r="AA1596" s="227"/>
      <c r="AB1596" s="233"/>
      <c r="AC1596" s="233"/>
      <c r="AD1596" s="233"/>
      <c r="AE1596" s="233"/>
      <c r="AF1596" s="233"/>
      <c r="AG1596" s="244"/>
      <c r="AH1596" s="150"/>
    </row>
    <row r="1597" spans="1:34" ht="25.7" customHeight="1">
      <c r="A1597" s="1410"/>
      <c r="B1597" s="903"/>
      <c r="C1597" s="227" t="s">
        <v>13173</v>
      </c>
      <c r="D1597" s="227" t="s">
        <v>24205</v>
      </c>
      <c r="E1597" s="227" t="s">
        <v>24206</v>
      </c>
      <c r="F1597" s="227" t="s">
        <v>13173</v>
      </c>
      <c r="G1597" s="227"/>
      <c r="H1597" s="227" t="s">
        <v>13173</v>
      </c>
      <c r="I1597" s="233"/>
      <c r="J1597" s="233"/>
      <c r="K1597" s="228">
        <v>995</v>
      </c>
      <c r="L1597" s="228">
        <v>501</v>
      </c>
      <c r="M1597" s="244">
        <v>498</v>
      </c>
      <c r="N1597" s="233"/>
      <c r="O1597" s="301"/>
      <c r="P1597" s="233"/>
      <c r="Q1597" s="228">
        <v>498</v>
      </c>
      <c r="R1597" s="228">
        <v>498</v>
      </c>
      <c r="S1597" s="228" t="s">
        <v>24207</v>
      </c>
      <c r="T1597" s="228">
        <v>1</v>
      </c>
      <c r="U1597" s="228" t="s">
        <v>12477</v>
      </c>
      <c r="V1597" s="241">
        <v>2024</v>
      </c>
      <c r="W1597" s="233">
        <v>642</v>
      </c>
      <c r="X1597" s="233"/>
      <c r="Y1597" s="233"/>
      <c r="Z1597" s="233"/>
      <c r="AA1597" s="227"/>
      <c r="AB1597" s="233"/>
      <c r="AC1597" s="233"/>
      <c r="AD1597" s="233"/>
      <c r="AE1597" s="233"/>
      <c r="AF1597" s="233"/>
      <c r="AG1597" s="244"/>
      <c r="AH1597" s="150"/>
    </row>
    <row r="1598" spans="1:34" ht="25.7" customHeight="1">
      <c r="A1598" s="1410"/>
      <c r="B1598" s="903"/>
      <c r="C1598" s="227" t="s">
        <v>5473</v>
      </c>
      <c r="D1598" s="227" t="s">
        <v>24208</v>
      </c>
      <c r="E1598" s="227" t="s">
        <v>5787</v>
      </c>
      <c r="F1598" s="227" t="s">
        <v>5473</v>
      </c>
      <c r="G1598" s="227"/>
      <c r="H1598" s="227" t="s">
        <v>5473</v>
      </c>
      <c r="I1598" s="233"/>
      <c r="J1598" s="233"/>
      <c r="K1598" s="228">
        <v>1886</v>
      </c>
      <c r="L1598" s="228">
        <v>475</v>
      </c>
      <c r="M1598" s="244">
        <v>475</v>
      </c>
      <c r="N1598" s="233"/>
      <c r="O1598" s="301"/>
      <c r="P1598" s="233"/>
      <c r="Q1598" s="228">
        <v>475</v>
      </c>
      <c r="R1598" s="228">
        <v>475</v>
      </c>
      <c r="S1598" s="228" t="s">
        <v>13204</v>
      </c>
      <c r="T1598" s="228">
        <v>1</v>
      </c>
      <c r="U1598" s="228" t="s">
        <v>296</v>
      </c>
      <c r="V1598" s="241">
        <v>2010</v>
      </c>
      <c r="W1598" s="233"/>
      <c r="X1598" s="233"/>
      <c r="Y1598" s="233"/>
      <c r="Z1598" s="233"/>
      <c r="AA1598" s="227"/>
      <c r="AB1598" s="233"/>
      <c r="AC1598" s="233"/>
      <c r="AD1598" s="233"/>
      <c r="AE1598" s="233"/>
      <c r="AF1598" s="233"/>
      <c r="AG1598" s="244"/>
      <c r="AH1598" s="150"/>
    </row>
    <row r="1599" spans="1:34" ht="25.7" customHeight="1">
      <c r="A1599" s="1410"/>
      <c r="B1599" s="903"/>
      <c r="C1599" s="227" t="s">
        <v>5473</v>
      </c>
      <c r="D1599" s="227" t="s">
        <v>24209</v>
      </c>
      <c r="E1599" s="227" t="s">
        <v>5788</v>
      </c>
      <c r="F1599" s="227" t="s">
        <v>5473</v>
      </c>
      <c r="G1599" s="227"/>
      <c r="H1599" s="227" t="s">
        <v>5473</v>
      </c>
      <c r="I1599" s="233"/>
      <c r="J1599" s="233"/>
      <c r="K1599" s="228">
        <v>9477</v>
      </c>
      <c r="L1599" s="228">
        <v>480</v>
      </c>
      <c r="M1599" s="244">
        <v>480</v>
      </c>
      <c r="N1599" s="233"/>
      <c r="O1599" s="301"/>
      <c r="P1599" s="233"/>
      <c r="Q1599" s="228">
        <v>480</v>
      </c>
      <c r="R1599" s="228">
        <v>480</v>
      </c>
      <c r="S1599" s="228" t="s">
        <v>13190</v>
      </c>
      <c r="T1599" s="228">
        <v>1</v>
      </c>
      <c r="U1599" s="228" t="s">
        <v>296</v>
      </c>
      <c r="V1599" s="241">
        <v>2014</v>
      </c>
      <c r="W1599" s="233"/>
      <c r="X1599" s="233"/>
      <c r="Y1599" s="233"/>
      <c r="Z1599" s="233"/>
      <c r="AA1599" s="227"/>
      <c r="AB1599" s="233"/>
      <c r="AC1599" s="233"/>
      <c r="AD1599" s="233"/>
      <c r="AE1599" s="233"/>
      <c r="AF1599" s="233"/>
      <c r="AG1599" s="244"/>
      <c r="AH1599" s="150"/>
    </row>
    <row r="1600" spans="1:34" ht="25.7" customHeight="1">
      <c r="A1600" s="1410"/>
      <c r="B1600" s="903"/>
      <c r="C1600" s="227" t="s">
        <v>5473</v>
      </c>
      <c r="D1600" s="227" t="s">
        <v>24210</v>
      </c>
      <c r="E1600" s="227" t="s">
        <v>5789</v>
      </c>
      <c r="F1600" s="227" t="s">
        <v>5473</v>
      </c>
      <c r="G1600" s="227"/>
      <c r="H1600" s="227" t="s">
        <v>5473</v>
      </c>
      <c r="I1600" s="233"/>
      <c r="J1600" s="233"/>
      <c r="K1600" s="228">
        <v>2565</v>
      </c>
      <c r="L1600" s="228">
        <v>475</v>
      </c>
      <c r="M1600" s="244">
        <v>475</v>
      </c>
      <c r="N1600" s="233"/>
      <c r="O1600" s="301"/>
      <c r="P1600" s="233"/>
      <c r="Q1600" s="228">
        <v>475</v>
      </c>
      <c r="R1600" s="228">
        <v>475</v>
      </c>
      <c r="S1600" s="228" t="s">
        <v>13204</v>
      </c>
      <c r="T1600" s="228">
        <v>1</v>
      </c>
      <c r="U1600" s="228" t="s">
        <v>296</v>
      </c>
      <c r="V1600" s="241">
        <v>2013</v>
      </c>
      <c r="W1600" s="233"/>
      <c r="X1600" s="233"/>
      <c r="Y1600" s="233"/>
      <c r="Z1600" s="233"/>
      <c r="AA1600" s="227"/>
      <c r="AB1600" s="233"/>
      <c r="AC1600" s="233"/>
      <c r="AD1600" s="233"/>
      <c r="AE1600" s="233"/>
      <c r="AF1600" s="233"/>
      <c r="AG1600" s="244"/>
      <c r="AH1600" s="150"/>
    </row>
    <row r="1601" spans="1:34" ht="25.7" customHeight="1">
      <c r="A1601" s="1410"/>
      <c r="B1601" s="903"/>
      <c r="C1601" s="227" t="s">
        <v>5473</v>
      </c>
      <c r="D1601" s="227" t="s">
        <v>24125</v>
      </c>
      <c r="E1601" s="227" t="s">
        <v>5790</v>
      </c>
      <c r="F1601" s="227" t="s">
        <v>5473</v>
      </c>
      <c r="G1601" s="227"/>
      <c r="H1601" s="227" t="s">
        <v>5473</v>
      </c>
      <c r="I1601" s="233"/>
      <c r="J1601" s="233"/>
      <c r="K1601" s="228">
        <v>8484</v>
      </c>
      <c r="L1601" s="228">
        <v>470</v>
      </c>
      <c r="M1601" s="244">
        <v>470</v>
      </c>
      <c r="N1601" s="233"/>
      <c r="O1601" s="301"/>
      <c r="P1601" s="233"/>
      <c r="Q1601" s="228">
        <v>470</v>
      </c>
      <c r="R1601" s="228">
        <v>470</v>
      </c>
      <c r="S1601" s="228" t="s">
        <v>13203</v>
      </c>
      <c r="T1601" s="228">
        <v>1</v>
      </c>
      <c r="U1601" s="228" t="s">
        <v>296</v>
      </c>
      <c r="V1601" s="241">
        <v>2013</v>
      </c>
      <c r="W1601" s="233"/>
      <c r="X1601" s="233"/>
      <c r="Y1601" s="233"/>
      <c r="Z1601" s="233"/>
      <c r="AA1601" s="227"/>
      <c r="AB1601" s="233"/>
      <c r="AC1601" s="233"/>
      <c r="AD1601" s="233"/>
      <c r="AE1601" s="233"/>
      <c r="AF1601" s="233"/>
      <c r="AG1601" s="244"/>
      <c r="AH1601" s="150"/>
    </row>
    <row r="1602" spans="1:34" ht="25.7" customHeight="1">
      <c r="A1602" s="1410"/>
      <c r="B1602" s="903"/>
      <c r="C1602" s="227" t="s">
        <v>5473</v>
      </c>
      <c r="D1602" s="227" t="s">
        <v>24211</v>
      </c>
      <c r="E1602" s="227" t="s">
        <v>9311</v>
      </c>
      <c r="F1602" s="227" t="s">
        <v>5473</v>
      </c>
      <c r="G1602" s="227"/>
      <c r="H1602" s="227" t="s">
        <v>5473</v>
      </c>
      <c r="I1602" s="233"/>
      <c r="J1602" s="233"/>
      <c r="K1602" s="228">
        <v>2162</v>
      </c>
      <c r="L1602" s="228">
        <v>481.9</v>
      </c>
      <c r="M1602" s="244">
        <v>482</v>
      </c>
      <c r="N1602" s="233"/>
      <c r="O1602" s="301"/>
      <c r="P1602" s="233"/>
      <c r="Q1602" s="228">
        <v>482</v>
      </c>
      <c r="R1602" s="228">
        <v>482</v>
      </c>
      <c r="S1602" s="228" t="s">
        <v>12984</v>
      </c>
      <c r="T1602" s="228">
        <v>1</v>
      </c>
      <c r="U1602" s="228" t="s">
        <v>296</v>
      </c>
      <c r="V1602" s="241">
        <v>2017</v>
      </c>
      <c r="W1602" s="233"/>
      <c r="X1602" s="233"/>
      <c r="Y1602" s="233"/>
      <c r="Z1602" s="233"/>
      <c r="AA1602" s="227"/>
      <c r="AB1602" s="233"/>
      <c r="AC1602" s="233"/>
      <c r="AD1602" s="233"/>
      <c r="AE1602" s="233"/>
      <c r="AF1602" s="233"/>
      <c r="AG1602" s="244"/>
      <c r="AH1602" s="150"/>
    </row>
    <row r="1603" spans="1:34" ht="25.7" customHeight="1">
      <c r="A1603" s="1410"/>
      <c r="B1603" s="903"/>
      <c r="C1603" s="227" t="s">
        <v>5473</v>
      </c>
      <c r="D1603" s="227" t="s">
        <v>24212</v>
      </c>
      <c r="E1603" s="227" t="s">
        <v>9312</v>
      </c>
      <c r="F1603" s="227" t="s">
        <v>5473</v>
      </c>
      <c r="G1603" s="227"/>
      <c r="H1603" s="227" t="s">
        <v>5473</v>
      </c>
      <c r="I1603" s="233"/>
      <c r="J1603" s="233"/>
      <c r="K1603" s="228">
        <v>1877</v>
      </c>
      <c r="L1603" s="228">
        <v>498</v>
      </c>
      <c r="M1603" s="244">
        <v>498</v>
      </c>
      <c r="N1603" s="233"/>
      <c r="O1603" s="301"/>
      <c r="P1603" s="233"/>
      <c r="Q1603" s="228">
        <v>498</v>
      </c>
      <c r="R1603" s="228">
        <v>498</v>
      </c>
      <c r="S1603" s="228" t="s">
        <v>12984</v>
      </c>
      <c r="T1603" s="228">
        <v>1</v>
      </c>
      <c r="U1603" s="228" t="s">
        <v>296</v>
      </c>
      <c r="V1603" s="241">
        <v>2017</v>
      </c>
      <c r="W1603" s="233"/>
      <c r="X1603" s="233"/>
      <c r="Y1603" s="233"/>
      <c r="Z1603" s="233"/>
      <c r="AA1603" s="227"/>
      <c r="AB1603" s="233"/>
      <c r="AC1603" s="233"/>
      <c r="AD1603" s="233"/>
      <c r="AE1603" s="233"/>
      <c r="AF1603" s="233"/>
      <c r="AG1603" s="244"/>
      <c r="AH1603" s="150"/>
    </row>
    <row r="1604" spans="1:34" ht="25.7" customHeight="1">
      <c r="A1604" s="1410"/>
      <c r="B1604" s="903"/>
      <c r="C1604" s="227" t="s">
        <v>5473</v>
      </c>
      <c r="D1604" s="227" t="s">
        <v>24213</v>
      </c>
      <c r="E1604" s="227" t="s">
        <v>10494</v>
      </c>
      <c r="F1604" s="227" t="s">
        <v>5473</v>
      </c>
      <c r="G1604" s="227"/>
      <c r="H1604" s="227" t="s">
        <v>5473</v>
      </c>
      <c r="I1604" s="233"/>
      <c r="J1604" s="233"/>
      <c r="K1604" s="228">
        <v>9866</v>
      </c>
      <c r="L1604" s="228">
        <v>498</v>
      </c>
      <c r="M1604" s="244">
        <v>498</v>
      </c>
      <c r="N1604" s="233"/>
      <c r="O1604" s="301"/>
      <c r="P1604" s="233"/>
      <c r="Q1604" s="228">
        <v>498</v>
      </c>
      <c r="R1604" s="228">
        <v>498</v>
      </c>
      <c r="S1604" s="228" t="s">
        <v>12984</v>
      </c>
      <c r="T1604" s="228">
        <v>1</v>
      </c>
      <c r="U1604" s="228" t="s">
        <v>296</v>
      </c>
      <c r="V1604" s="241">
        <v>2018</v>
      </c>
      <c r="W1604" s="233"/>
      <c r="X1604" s="233"/>
      <c r="Y1604" s="233"/>
      <c r="Z1604" s="233"/>
      <c r="AA1604" s="227"/>
      <c r="AB1604" s="233"/>
      <c r="AC1604" s="233"/>
      <c r="AD1604" s="233"/>
      <c r="AE1604" s="233"/>
      <c r="AF1604" s="233"/>
      <c r="AG1604" s="244"/>
      <c r="AH1604" s="150"/>
    </row>
    <row r="1605" spans="1:34" ht="25.7" customHeight="1">
      <c r="A1605" s="1410"/>
      <c r="B1605" s="903"/>
      <c r="C1605" s="227" t="s">
        <v>5473</v>
      </c>
      <c r="D1605" s="227" t="s">
        <v>24214</v>
      </c>
      <c r="E1605" s="227" t="s">
        <v>12178</v>
      </c>
      <c r="F1605" s="227" t="s">
        <v>5473</v>
      </c>
      <c r="G1605" s="227"/>
      <c r="H1605" s="227" t="s">
        <v>5473</v>
      </c>
      <c r="I1605" s="233"/>
      <c r="J1605" s="233"/>
      <c r="K1605" s="228">
        <v>1200</v>
      </c>
      <c r="L1605" s="228">
        <v>498</v>
      </c>
      <c r="M1605" s="244">
        <v>498</v>
      </c>
      <c r="N1605" s="233"/>
      <c r="O1605" s="301"/>
      <c r="P1605" s="233"/>
      <c r="Q1605" s="228">
        <v>498</v>
      </c>
      <c r="R1605" s="228">
        <v>498</v>
      </c>
      <c r="S1605" s="228" t="s">
        <v>12984</v>
      </c>
      <c r="T1605" s="228">
        <v>1</v>
      </c>
      <c r="U1605" s="228" t="s">
        <v>296</v>
      </c>
      <c r="V1605" s="241">
        <v>2020</v>
      </c>
      <c r="W1605" s="233"/>
      <c r="X1605" s="233"/>
      <c r="Y1605" s="233"/>
      <c r="Z1605" s="233"/>
      <c r="AA1605" s="227"/>
      <c r="AB1605" s="233"/>
      <c r="AC1605" s="233"/>
      <c r="AD1605" s="233"/>
      <c r="AE1605" s="233"/>
      <c r="AF1605" s="233"/>
      <c r="AG1605" s="244"/>
      <c r="AH1605" s="150"/>
    </row>
    <row r="1606" spans="1:34" ht="25.7" customHeight="1">
      <c r="A1606" s="1410"/>
      <c r="B1606" s="903"/>
      <c r="C1606" s="227" t="s">
        <v>5478</v>
      </c>
      <c r="D1606" s="227" t="s">
        <v>24215</v>
      </c>
      <c r="E1606" s="227" t="s">
        <v>5791</v>
      </c>
      <c r="F1606" s="227" t="s">
        <v>5478</v>
      </c>
      <c r="G1606" s="227" t="s">
        <v>24216</v>
      </c>
      <c r="H1606" s="227" t="s">
        <v>5478</v>
      </c>
      <c r="I1606" s="233">
        <v>4</v>
      </c>
      <c r="J1606" s="233" t="s">
        <v>24217</v>
      </c>
      <c r="K1606" s="228">
        <v>1102</v>
      </c>
      <c r="L1606" s="228">
        <v>432</v>
      </c>
      <c r="M1606" s="244">
        <v>432</v>
      </c>
      <c r="N1606" s="233" t="s">
        <v>12477</v>
      </c>
      <c r="O1606" s="301"/>
      <c r="P1606" s="233"/>
      <c r="Q1606" s="228">
        <v>432</v>
      </c>
      <c r="R1606" s="228">
        <v>432</v>
      </c>
      <c r="S1606" s="228" t="s">
        <v>13205</v>
      </c>
      <c r="T1606" s="228">
        <v>1</v>
      </c>
      <c r="U1606" s="228" t="s">
        <v>296</v>
      </c>
      <c r="V1606" s="241">
        <v>1999</v>
      </c>
      <c r="W1606" s="233" t="s">
        <v>24218</v>
      </c>
      <c r="X1606" s="233"/>
      <c r="Y1606" s="233"/>
      <c r="Z1606" s="233"/>
      <c r="AA1606" s="227"/>
      <c r="AB1606" s="233"/>
      <c r="AC1606" s="233"/>
      <c r="AD1606" s="233"/>
      <c r="AE1606" s="233"/>
      <c r="AF1606" s="233"/>
      <c r="AG1606" s="244"/>
      <c r="AH1606" s="150"/>
    </row>
    <row r="1607" spans="1:34" ht="25.7" customHeight="1">
      <c r="A1607" s="1410"/>
      <c r="B1607" s="903"/>
      <c r="C1607" s="227" t="s">
        <v>5478</v>
      </c>
      <c r="D1607" s="227" t="s">
        <v>24219</v>
      </c>
      <c r="E1607" s="227" t="s">
        <v>5792</v>
      </c>
      <c r="F1607" s="227" t="s">
        <v>5478</v>
      </c>
      <c r="G1607" s="227" t="s">
        <v>24216</v>
      </c>
      <c r="H1607" s="227" t="s">
        <v>5478</v>
      </c>
      <c r="I1607" s="233">
        <v>4</v>
      </c>
      <c r="J1607" s="233" t="s">
        <v>24220</v>
      </c>
      <c r="K1607" s="228">
        <v>2748</v>
      </c>
      <c r="L1607" s="228">
        <v>397</v>
      </c>
      <c r="M1607" s="244">
        <v>397</v>
      </c>
      <c r="N1607" s="233" t="s">
        <v>12477</v>
      </c>
      <c r="O1607" s="301"/>
      <c r="P1607" s="233"/>
      <c r="Q1607" s="228">
        <v>396</v>
      </c>
      <c r="R1607" s="228">
        <v>396</v>
      </c>
      <c r="S1607" s="228" t="s">
        <v>13206</v>
      </c>
      <c r="T1607" s="228">
        <v>1</v>
      </c>
      <c r="U1607" s="228" t="s">
        <v>296</v>
      </c>
      <c r="V1607" s="241">
        <v>2002</v>
      </c>
      <c r="W1607" s="233" t="s">
        <v>24221</v>
      </c>
      <c r="X1607" s="233"/>
      <c r="Y1607" s="233"/>
      <c r="Z1607" s="233"/>
      <c r="AA1607" s="227"/>
      <c r="AB1607" s="233"/>
      <c r="AC1607" s="233"/>
      <c r="AD1607" s="233"/>
      <c r="AE1607" s="233"/>
      <c r="AF1607" s="233"/>
      <c r="AG1607" s="244"/>
      <c r="AH1607" s="150"/>
    </row>
    <row r="1608" spans="1:34" ht="25.7" customHeight="1">
      <c r="A1608" s="1410"/>
      <c r="B1608" s="903"/>
      <c r="C1608" s="227" t="s">
        <v>5478</v>
      </c>
      <c r="D1608" s="227" t="s">
        <v>24222</v>
      </c>
      <c r="E1608" s="227" t="s">
        <v>5793</v>
      </c>
      <c r="F1608" s="227" t="s">
        <v>5478</v>
      </c>
      <c r="G1608" s="227" t="s">
        <v>24216</v>
      </c>
      <c r="H1608" s="227" t="s">
        <v>5478</v>
      </c>
      <c r="I1608" s="233">
        <v>4</v>
      </c>
      <c r="J1608" s="233" t="s">
        <v>24223</v>
      </c>
      <c r="K1608" s="228">
        <v>1185</v>
      </c>
      <c r="L1608" s="228">
        <v>443</v>
      </c>
      <c r="M1608" s="244">
        <v>443</v>
      </c>
      <c r="N1608" s="233" t="s">
        <v>12477</v>
      </c>
      <c r="O1608" s="301"/>
      <c r="P1608" s="233"/>
      <c r="Q1608" s="228">
        <v>360</v>
      </c>
      <c r="R1608" s="228">
        <v>360</v>
      </c>
      <c r="S1608" s="228" t="s">
        <v>13206</v>
      </c>
      <c r="T1608" s="228">
        <v>1</v>
      </c>
      <c r="U1608" s="228" t="s">
        <v>296</v>
      </c>
      <c r="V1608" s="241">
        <v>2003</v>
      </c>
      <c r="W1608" s="233" t="s">
        <v>24221</v>
      </c>
      <c r="X1608" s="233"/>
      <c r="Y1608" s="233"/>
      <c r="Z1608" s="233"/>
      <c r="AA1608" s="389"/>
      <c r="AB1608" s="389"/>
      <c r="AC1608" s="599"/>
      <c r="AD1608" s="389"/>
      <c r="AE1608" s="389"/>
      <c r="AF1608" s="389"/>
      <c r="AG1608" s="244"/>
      <c r="AH1608" s="150"/>
    </row>
    <row r="1609" spans="1:34" ht="25.7" customHeight="1">
      <c r="A1609" s="1410"/>
      <c r="B1609" s="200"/>
      <c r="C1609" s="227" t="s">
        <v>5478</v>
      </c>
      <c r="D1609" s="227" t="s">
        <v>24224</v>
      </c>
      <c r="E1609" s="227" t="s">
        <v>5794</v>
      </c>
      <c r="F1609" s="227" t="s">
        <v>5478</v>
      </c>
      <c r="G1609" s="227" t="s">
        <v>24216</v>
      </c>
      <c r="H1609" s="227" t="s">
        <v>5478</v>
      </c>
      <c r="I1609" s="233">
        <v>4</v>
      </c>
      <c r="J1609" s="233" t="s">
        <v>24225</v>
      </c>
      <c r="K1609" s="228">
        <v>2133</v>
      </c>
      <c r="L1609" s="228">
        <v>470</v>
      </c>
      <c r="M1609" s="244">
        <v>470</v>
      </c>
      <c r="N1609" s="233" t="s">
        <v>12477</v>
      </c>
      <c r="O1609" s="301"/>
      <c r="P1609" s="233"/>
      <c r="Q1609" s="228">
        <v>460</v>
      </c>
      <c r="R1609" s="228">
        <v>460</v>
      </c>
      <c r="S1609" s="228" t="s">
        <v>13207</v>
      </c>
      <c r="T1609" s="228">
        <v>1</v>
      </c>
      <c r="U1609" s="228" t="s">
        <v>296</v>
      </c>
      <c r="V1609" s="241">
        <v>2003</v>
      </c>
      <c r="W1609" s="233" t="s">
        <v>24226</v>
      </c>
      <c r="X1609" s="233"/>
      <c r="Y1609" s="233"/>
      <c r="Z1609" s="233"/>
      <c r="AA1609" s="389"/>
      <c r="AB1609" s="389"/>
      <c r="AC1609" s="599"/>
      <c r="AD1609" s="389"/>
      <c r="AE1609" s="389"/>
      <c r="AF1609" s="389"/>
      <c r="AG1609" s="244"/>
      <c r="AH1609" s="150"/>
    </row>
    <row r="1610" spans="1:34" ht="25.7" customHeight="1">
      <c r="A1610" s="1410"/>
      <c r="B1610" s="903"/>
      <c r="C1610" s="227" t="s">
        <v>5478</v>
      </c>
      <c r="D1610" s="227" t="s">
        <v>24227</v>
      </c>
      <c r="E1610" s="227" t="s">
        <v>5795</v>
      </c>
      <c r="F1610" s="227" t="s">
        <v>5478</v>
      </c>
      <c r="G1610" s="227" t="s">
        <v>24216</v>
      </c>
      <c r="H1610" s="227" t="s">
        <v>5478</v>
      </c>
      <c r="I1610" s="233">
        <v>4</v>
      </c>
      <c r="J1610" s="233" t="s">
        <v>24228</v>
      </c>
      <c r="K1610" s="228">
        <v>1836</v>
      </c>
      <c r="L1610" s="228">
        <v>475</v>
      </c>
      <c r="M1610" s="244">
        <v>475</v>
      </c>
      <c r="N1610" s="233" t="s">
        <v>12477</v>
      </c>
      <c r="O1610" s="301" t="s">
        <v>24229</v>
      </c>
      <c r="P1610" s="233"/>
      <c r="Q1610" s="228">
        <v>374</v>
      </c>
      <c r="R1610" s="228">
        <v>374</v>
      </c>
      <c r="S1610" s="228" t="s">
        <v>13201</v>
      </c>
      <c r="T1610" s="228">
        <v>1</v>
      </c>
      <c r="U1610" s="228" t="s">
        <v>296</v>
      </c>
      <c r="V1610" s="241">
        <v>2004</v>
      </c>
      <c r="W1610" s="233" t="s">
        <v>24230</v>
      </c>
      <c r="X1610" s="233"/>
      <c r="Y1610" s="233"/>
      <c r="Z1610" s="233"/>
      <c r="AA1610" s="389"/>
      <c r="AB1610" s="389"/>
      <c r="AC1610" s="599"/>
      <c r="AD1610" s="389"/>
      <c r="AE1610" s="389"/>
      <c r="AF1610" s="389"/>
      <c r="AG1610" s="244"/>
      <c r="AH1610" s="150"/>
    </row>
    <row r="1611" spans="1:34" ht="25.7" customHeight="1">
      <c r="A1611" s="1410"/>
      <c r="B1611" s="903"/>
      <c r="C1611" s="227" t="s">
        <v>5478</v>
      </c>
      <c r="D1611" s="227" t="s">
        <v>24231</v>
      </c>
      <c r="E1611" s="227" t="s">
        <v>5796</v>
      </c>
      <c r="F1611" s="227" t="s">
        <v>5478</v>
      </c>
      <c r="G1611" s="227" t="s">
        <v>24216</v>
      </c>
      <c r="H1611" s="227" t="s">
        <v>5478</v>
      </c>
      <c r="I1611" s="233">
        <v>4</v>
      </c>
      <c r="J1611" s="233" t="s">
        <v>24232</v>
      </c>
      <c r="K1611" s="228">
        <v>1365</v>
      </c>
      <c r="L1611" s="228">
        <v>391</v>
      </c>
      <c r="M1611" s="244">
        <v>391</v>
      </c>
      <c r="N1611" s="233" t="s">
        <v>12477</v>
      </c>
      <c r="O1611" s="301"/>
      <c r="P1611" s="233"/>
      <c r="Q1611" s="228">
        <v>374</v>
      </c>
      <c r="R1611" s="228">
        <v>374</v>
      </c>
      <c r="S1611" s="228" t="s">
        <v>13201</v>
      </c>
      <c r="T1611" s="228">
        <v>1</v>
      </c>
      <c r="U1611" s="228" t="s">
        <v>296</v>
      </c>
      <c r="V1611" s="241">
        <v>2005</v>
      </c>
      <c r="W1611" s="233" t="s">
        <v>24233</v>
      </c>
      <c r="X1611" s="233"/>
      <c r="Y1611" s="233"/>
      <c r="Z1611" s="233"/>
      <c r="AA1611" s="389"/>
      <c r="AB1611" s="389"/>
      <c r="AC1611" s="599"/>
      <c r="AD1611" s="389"/>
      <c r="AE1611" s="389"/>
      <c r="AF1611" s="389"/>
      <c r="AG1611" s="244"/>
      <c r="AH1611" s="150"/>
    </row>
    <row r="1612" spans="1:34" ht="25.7" customHeight="1">
      <c r="A1612" s="1410"/>
      <c r="B1612" s="903"/>
      <c r="C1612" s="241" t="s">
        <v>5478</v>
      </c>
      <c r="D1612" s="241" t="s">
        <v>24234</v>
      </c>
      <c r="E1612" s="243" t="s">
        <v>5797</v>
      </c>
      <c r="F1612" s="241" t="s">
        <v>5478</v>
      </c>
      <c r="G1612" s="227" t="s">
        <v>24216</v>
      </c>
      <c r="H1612" s="241" t="s">
        <v>5478</v>
      </c>
      <c r="I1612" s="233">
        <v>4</v>
      </c>
      <c r="J1612" s="233" t="s">
        <v>24223</v>
      </c>
      <c r="K1612" s="244">
        <v>1669</v>
      </c>
      <c r="L1612" s="244">
        <v>442</v>
      </c>
      <c r="M1612" s="244">
        <v>442</v>
      </c>
      <c r="N1612" s="233" t="s">
        <v>12477</v>
      </c>
      <c r="O1612" s="241"/>
      <c r="P1612" s="241"/>
      <c r="Q1612" s="228">
        <v>374</v>
      </c>
      <c r="R1612" s="244">
        <v>374</v>
      </c>
      <c r="S1612" s="228" t="s">
        <v>13201</v>
      </c>
      <c r="T1612" s="244">
        <v>1</v>
      </c>
      <c r="U1612" s="244" t="s">
        <v>296</v>
      </c>
      <c r="V1612" s="241">
        <v>2005</v>
      </c>
      <c r="W1612" s="241" t="s">
        <v>24235</v>
      </c>
      <c r="X1612" s="241"/>
      <c r="Y1612" s="241"/>
      <c r="Z1612" s="241"/>
      <c r="AA1612" s="241"/>
      <c r="AB1612" s="241"/>
      <c r="AC1612" s="241"/>
      <c r="AD1612" s="241"/>
      <c r="AE1612" s="241"/>
      <c r="AF1612" s="241"/>
      <c r="AG1612" s="244"/>
      <c r="AH1612" s="150"/>
    </row>
    <row r="1613" spans="1:34" ht="25.7" customHeight="1">
      <c r="A1613" s="1410"/>
      <c r="B1613" s="903"/>
      <c r="C1613" s="241" t="s">
        <v>5478</v>
      </c>
      <c r="D1613" s="241" t="s">
        <v>24236</v>
      </c>
      <c r="E1613" s="243" t="s">
        <v>5798</v>
      </c>
      <c r="F1613" s="241" t="s">
        <v>5478</v>
      </c>
      <c r="G1613" s="227" t="s">
        <v>24216</v>
      </c>
      <c r="H1613" s="241" t="s">
        <v>5478</v>
      </c>
      <c r="I1613" s="233">
        <v>4</v>
      </c>
      <c r="J1613" s="233" t="s">
        <v>24237</v>
      </c>
      <c r="K1613" s="244">
        <v>990</v>
      </c>
      <c r="L1613" s="244">
        <v>391</v>
      </c>
      <c r="M1613" s="244">
        <v>391</v>
      </c>
      <c r="N1613" s="233" t="s">
        <v>12477</v>
      </c>
      <c r="O1613" s="241"/>
      <c r="P1613" s="241"/>
      <c r="Q1613" s="244">
        <v>374</v>
      </c>
      <c r="R1613" s="244">
        <v>374</v>
      </c>
      <c r="S1613" s="228" t="s">
        <v>13201</v>
      </c>
      <c r="T1613" s="244">
        <v>1</v>
      </c>
      <c r="U1613" s="244" t="s">
        <v>296</v>
      </c>
      <c r="V1613" s="241">
        <v>2007</v>
      </c>
      <c r="W1613" s="241" t="s">
        <v>24238</v>
      </c>
      <c r="X1613" s="241"/>
      <c r="Y1613" s="241"/>
      <c r="Z1613" s="241"/>
      <c r="AA1613" s="241"/>
      <c r="AB1613" s="241"/>
      <c r="AC1613" s="241"/>
      <c r="AD1613" s="241"/>
      <c r="AE1613" s="241"/>
      <c r="AF1613" s="241"/>
      <c r="AG1613" s="244"/>
      <c r="AH1613" s="150"/>
    </row>
    <row r="1614" spans="1:34" ht="25.7" customHeight="1">
      <c r="A1614" s="1410"/>
      <c r="B1614" s="903"/>
      <c r="C1614" s="227" t="s">
        <v>5478</v>
      </c>
      <c r="D1614" s="227" t="s">
        <v>24239</v>
      </c>
      <c r="E1614" s="227" t="s">
        <v>5799</v>
      </c>
      <c r="F1614" s="227" t="s">
        <v>5478</v>
      </c>
      <c r="G1614" s="227" t="s">
        <v>24216</v>
      </c>
      <c r="H1614" s="227" t="s">
        <v>5478</v>
      </c>
      <c r="I1614" s="233">
        <v>4</v>
      </c>
      <c r="J1614" s="233" t="s">
        <v>24240</v>
      </c>
      <c r="K1614" s="228">
        <v>1775</v>
      </c>
      <c r="L1614" s="228">
        <v>450</v>
      </c>
      <c r="M1614" s="244">
        <v>450</v>
      </c>
      <c r="N1614" s="233" t="s">
        <v>12477</v>
      </c>
      <c r="O1614" s="301"/>
      <c r="P1614" s="233"/>
      <c r="Q1614" s="228">
        <v>450</v>
      </c>
      <c r="R1614" s="228">
        <v>450</v>
      </c>
      <c r="S1614" s="228" t="s">
        <v>13208</v>
      </c>
      <c r="T1614" s="228">
        <v>1</v>
      </c>
      <c r="U1614" s="228" t="s">
        <v>296</v>
      </c>
      <c r="V1614" s="241">
        <v>2008</v>
      </c>
      <c r="W1614" s="233" t="s">
        <v>24241</v>
      </c>
      <c r="X1614" s="233"/>
      <c r="Y1614" s="233"/>
      <c r="Z1614" s="233"/>
      <c r="AA1614" s="389"/>
      <c r="AB1614" s="389"/>
      <c r="AC1614" s="599"/>
      <c r="AD1614" s="389"/>
      <c r="AE1614" s="389"/>
      <c r="AF1614" s="389"/>
      <c r="AG1614" s="244"/>
      <c r="AH1614" s="150"/>
    </row>
    <row r="1615" spans="1:34" ht="25.7" customHeight="1">
      <c r="A1615" s="1410"/>
      <c r="B1615" s="903"/>
      <c r="C1615" s="227" t="s">
        <v>5478</v>
      </c>
      <c r="D1615" s="227" t="s">
        <v>24242</v>
      </c>
      <c r="E1615" s="227" t="s">
        <v>5800</v>
      </c>
      <c r="F1615" s="227" t="s">
        <v>5478</v>
      </c>
      <c r="G1615" s="227" t="s">
        <v>24216</v>
      </c>
      <c r="H1615" s="227" t="s">
        <v>5478</v>
      </c>
      <c r="I1615" s="233">
        <v>4</v>
      </c>
      <c r="J1615" s="233" t="s">
        <v>24243</v>
      </c>
      <c r="K1615" s="228">
        <v>1298</v>
      </c>
      <c r="L1615" s="228">
        <v>493</v>
      </c>
      <c r="M1615" s="244">
        <v>493</v>
      </c>
      <c r="N1615" s="233" t="s">
        <v>12477</v>
      </c>
      <c r="O1615" s="301"/>
      <c r="P1615" s="233"/>
      <c r="Q1615" s="228">
        <v>475</v>
      </c>
      <c r="R1615" s="228">
        <v>475</v>
      </c>
      <c r="S1615" s="228" t="s">
        <v>13204</v>
      </c>
      <c r="T1615" s="228">
        <v>1</v>
      </c>
      <c r="U1615" s="228" t="s">
        <v>296</v>
      </c>
      <c r="V1615" s="241">
        <v>2009</v>
      </c>
      <c r="W1615" s="233" t="s">
        <v>24244</v>
      </c>
      <c r="X1615" s="233"/>
      <c r="Y1615" s="233"/>
      <c r="Z1615" s="233"/>
      <c r="AA1615" s="389"/>
      <c r="AB1615" s="389"/>
      <c r="AC1615" s="599"/>
      <c r="AD1615" s="389"/>
      <c r="AE1615" s="389"/>
      <c r="AF1615" s="389"/>
      <c r="AG1615" s="244"/>
      <c r="AH1615" s="150"/>
    </row>
    <row r="1616" spans="1:34" ht="25.7" customHeight="1">
      <c r="A1616" s="1410"/>
      <c r="B1616" s="903"/>
      <c r="C1616" s="227" t="s">
        <v>5478</v>
      </c>
      <c r="D1616" s="227" t="s">
        <v>24245</v>
      </c>
      <c r="E1616" s="227" t="s">
        <v>5801</v>
      </c>
      <c r="F1616" s="227" t="s">
        <v>5478</v>
      </c>
      <c r="G1616" s="227" t="s">
        <v>24216</v>
      </c>
      <c r="H1616" s="227" t="s">
        <v>5478</v>
      </c>
      <c r="I1616" s="233">
        <v>4</v>
      </c>
      <c r="J1616" s="233" t="s">
        <v>24225</v>
      </c>
      <c r="K1616" s="228">
        <v>1088</v>
      </c>
      <c r="L1616" s="228">
        <v>450</v>
      </c>
      <c r="M1616" s="244">
        <v>450</v>
      </c>
      <c r="N1616" s="233" t="s">
        <v>12477</v>
      </c>
      <c r="O1616" s="301"/>
      <c r="P1616" s="233"/>
      <c r="Q1616" s="228">
        <v>450</v>
      </c>
      <c r="R1616" s="228">
        <v>450</v>
      </c>
      <c r="S1616" s="228" t="s">
        <v>13208</v>
      </c>
      <c r="T1616" s="228">
        <v>1</v>
      </c>
      <c r="U1616" s="228" t="s">
        <v>296</v>
      </c>
      <c r="V1616" s="241">
        <v>2009</v>
      </c>
      <c r="W1616" s="233" t="s">
        <v>24246</v>
      </c>
      <c r="X1616" s="233"/>
      <c r="Y1616" s="233"/>
      <c r="Z1616" s="233"/>
      <c r="AA1616" s="389"/>
      <c r="AB1616" s="389"/>
      <c r="AC1616" s="599"/>
      <c r="AD1616" s="389"/>
      <c r="AE1616" s="389"/>
      <c r="AF1616" s="389"/>
      <c r="AG1616" s="244"/>
      <c r="AH1616" s="150"/>
    </row>
    <row r="1617" spans="1:34" ht="25.7" customHeight="1">
      <c r="A1617" s="1410"/>
      <c r="B1617" s="903"/>
      <c r="C1617" s="227" t="s">
        <v>5478</v>
      </c>
      <c r="D1617" s="227" t="s">
        <v>24247</v>
      </c>
      <c r="E1617" s="227" t="s">
        <v>5802</v>
      </c>
      <c r="F1617" s="227" t="s">
        <v>5478</v>
      </c>
      <c r="G1617" s="227" t="s">
        <v>24216</v>
      </c>
      <c r="H1617" s="227" t="s">
        <v>5478</v>
      </c>
      <c r="I1617" s="233">
        <v>4</v>
      </c>
      <c r="J1617" s="233" t="s">
        <v>24248</v>
      </c>
      <c r="K1617" s="228">
        <v>1892</v>
      </c>
      <c r="L1617" s="228">
        <v>472</v>
      </c>
      <c r="M1617" s="244">
        <v>472</v>
      </c>
      <c r="N1617" s="233" t="s">
        <v>12477</v>
      </c>
      <c r="O1617" s="301"/>
      <c r="P1617" s="233"/>
      <c r="Q1617" s="228">
        <v>472</v>
      </c>
      <c r="R1617" s="228">
        <v>472</v>
      </c>
      <c r="S1617" s="228" t="s">
        <v>13209</v>
      </c>
      <c r="T1617" s="228">
        <v>1</v>
      </c>
      <c r="U1617" s="228" t="s">
        <v>296</v>
      </c>
      <c r="V1617" s="241">
        <v>2011</v>
      </c>
      <c r="W1617" s="233" t="s">
        <v>24249</v>
      </c>
      <c r="X1617" s="233"/>
      <c r="Y1617" s="233"/>
      <c r="Z1617" s="233"/>
      <c r="AA1617" s="389"/>
      <c r="AB1617" s="389"/>
      <c r="AC1617" s="599"/>
      <c r="AD1617" s="389"/>
      <c r="AE1617" s="389"/>
      <c r="AF1617" s="389"/>
      <c r="AG1617" s="244"/>
      <c r="AH1617" s="150"/>
    </row>
    <row r="1618" spans="1:34" ht="25.7" customHeight="1">
      <c r="A1618" s="1410"/>
      <c r="B1618" s="903"/>
      <c r="C1618" s="227" t="s">
        <v>5478</v>
      </c>
      <c r="D1618" s="227" t="s">
        <v>24250</v>
      </c>
      <c r="E1618" s="227" t="s">
        <v>5803</v>
      </c>
      <c r="F1618" s="227" t="s">
        <v>5478</v>
      </c>
      <c r="G1618" s="227" t="s">
        <v>24216</v>
      </c>
      <c r="H1618" s="227" t="s">
        <v>5478</v>
      </c>
      <c r="I1618" s="233">
        <v>4</v>
      </c>
      <c r="J1618" s="233" t="s">
        <v>24251</v>
      </c>
      <c r="K1618" s="228">
        <v>14455.3</v>
      </c>
      <c r="L1618" s="228">
        <v>1333.8</v>
      </c>
      <c r="M1618" s="244">
        <v>1333.8</v>
      </c>
      <c r="N1618" s="233" t="s">
        <v>12477</v>
      </c>
      <c r="O1618" s="301"/>
      <c r="P1618" s="233"/>
      <c r="Q1618" s="228">
        <v>1333.8</v>
      </c>
      <c r="R1618" s="228">
        <v>1333.8</v>
      </c>
      <c r="S1618" s="228" t="s">
        <v>13210</v>
      </c>
      <c r="T1618" s="228">
        <v>3</v>
      </c>
      <c r="U1618" s="228" t="s">
        <v>296</v>
      </c>
      <c r="V1618" s="241">
        <v>2010</v>
      </c>
      <c r="W1618" s="233" t="s">
        <v>24252</v>
      </c>
      <c r="X1618" s="233"/>
      <c r="Y1618" s="233"/>
      <c r="Z1618" s="233"/>
      <c r="AA1618" s="389"/>
      <c r="AB1618" s="389"/>
      <c r="AC1618" s="599"/>
      <c r="AD1618" s="389"/>
      <c r="AE1618" s="389"/>
      <c r="AF1618" s="389"/>
      <c r="AG1618" s="244"/>
      <c r="AH1618" s="150"/>
    </row>
    <row r="1619" spans="1:34" ht="25.7" customHeight="1">
      <c r="A1619" s="1410"/>
      <c r="B1619" s="903"/>
      <c r="C1619" s="227" t="s">
        <v>5478</v>
      </c>
      <c r="D1619" s="227" t="s">
        <v>24253</v>
      </c>
      <c r="E1619" s="227" t="s">
        <v>5804</v>
      </c>
      <c r="F1619" s="227" t="s">
        <v>5478</v>
      </c>
      <c r="G1619" s="227" t="s">
        <v>24216</v>
      </c>
      <c r="H1619" s="227" t="s">
        <v>5478</v>
      </c>
      <c r="I1619" s="233">
        <v>4</v>
      </c>
      <c r="J1619" s="233" t="s">
        <v>24225</v>
      </c>
      <c r="K1619" s="228">
        <v>6370</v>
      </c>
      <c r="L1619" s="228">
        <v>494</v>
      </c>
      <c r="M1619" s="244">
        <v>494</v>
      </c>
      <c r="N1619" s="233" t="s">
        <v>12477</v>
      </c>
      <c r="O1619" s="301"/>
      <c r="P1619" s="233"/>
      <c r="Q1619" s="228">
        <v>300</v>
      </c>
      <c r="R1619" s="228">
        <v>300</v>
      </c>
      <c r="S1619" s="228" t="s">
        <v>12984</v>
      </c>
      <c r="T1619" s="228">
        <v>1</v>
      </c>
      <c r="U1619" s="228" t="s">
        <v>296</v>
      </c>
      <c r="V1619" s="241">
        <v>2016</v>
      </c>
      <c r="W1619" s="233" t="s">
        <v>2023</v>
      </c>
      <c r="X1619" s="233"/>
      <c r="Y1619" s="233"/>
      <c r="Z1619" s="233"/>
      <c r="AA1619" s="227"/>
      <c r="AB1619" s="233"/>
      <c r="AC1619" s="233"/>
      <c r="AD1619" s="233"/>
      <c r="AE1619" s="233"/>
      <c r="AF1619" s="233"/>
      <c r="AG1619" s="244"/>
      <c r="AH1619" s="150"/>
    </row>
    <row r="1620" spans="1:34" ht="25.7" customHeight="1">
      <c r="A1620" s="1410"/>
      <c r="B1620" s="903"/>
      <c r="C1620" s="227" t="s">
        <v>5478</v>
      </c>
      <c r="D1620" s="227" t="s">
        <v>24254</v>
      </c>
      <c r="E1620" s="227" t="s">
        <v>5805</v>
      </c>
      <c r="F1620" s="227" t="s">
        <v>5478</v>
      </c>
      <c r="G1620" s="227" t="s">
        <v>24216</v>
      </c>
      <c r="H1620" s="227" t="s">
        <v>5478</v>
      </c>
      <c r="I1620" s="233">
        <v>4</v>
      </c>
      <c r="J1620" s="233" t="s">
        <v>24243</v>
      </c>
      <c r="K1620" s="228">
        <v>2966</v>
      </c>
      <c r="L1620" s="228">
        <v>493</v>
      </c>
      <c r="M1620" s="244">
        <v>493</v>
      </c>
      <c r="N1620" s="233" t="s">
        <v>12477</v>
      </c>
      <c r="O1620" s="301"/>
      <c r="P1620" s="233"/>
      <c r="Q1620" s="228">
        <v>300</v>
      </c>
      <c r="R1620" s="228">
        <v>300</v>
      </c>
      <c r="S1620" s="228" t="s">
        <v>12984</v>
      </c>
      <c r="T1620" s="228">
        <v>1</v>
      </c>
      <c r="U1620" s="228" t="s">
        <v>296</v>
      </c>
      <c r="V1620" s="241">
        <v>2016</v>
      </c>
      <c r="W1620" s="233" t="s">
        <v>24255</v>
      </c>
      <c r="X1620" s="233"/>
      <c r="Y1620" s="233"/>
      <c r="Z1620" s="233"/>
      <c r="AA1620" s="227"/>
      <c r="AB1620" s="233"/>
      <c r="AC1620" s="233"/>
      <c r="AD1620" s="233"/>
      <c r="AE1620" s="233"/>
      <c r="AF1620" s="233"/>
      <c r="AG1620" s="244"/>
      <c r="AH1620" s="150"/>
    </row>
    <row r="1621" spans="1:34" ht="25.7" customHeight="1">
      <c r="A1621" s="1410"/>
      <c r="B1621" s="903"/>
      <c r="C1621" s="227" t="s">
        <v>5806</v>
      </c>
      <c r="D1621" s="227"/>
      <c r="E1621" s="227" t="s">
        <v>9313</v>
      </c>
      <c r="F1621" s="227" t="s">
        <v>5484</v>
      </c>
      <c r="G1621" s="227"/>
      <c r="H1621" s="227" t="s">
        <v>5484</v>
      </c>
      <c r="I1621" s="233"/>
      <c r="J1621" s="233"/>
      <c r="K1621" s="228">
        <v>850</v>
      </c>
      <c r="L1621" s="228">
        <v>465.75</v>
      </c>
      <c r="M1621" s="244">
        <v>465</v>
      </c>
      <c r="N1621" s="233"/>
      <c r="O1621" s="301"/>
      <c r="P1621" s="233"/>
      <c r="Q1621" s="228">
        <v>465</v>
      </c>
      <c r="R1621" s="228">
        <v>465</v>
      </c>
      <c r="S1621" s="228" t="s">
        <v>5675</v>
      </c>
      <c r="T1621" s="228">
        <v>1</v>
      </c>
      <c r="U1621" s="228" t="s">
        <v>610</v>
      </c>
      <c r="V1621" s="241">
        <v>2006</v>
      </c>
      <c r="W1621" s="233"/>
      <c r="X1621" s="233"/>
      <c r="Y1621" s="233"/>
      <c r="Z1621" s="233"/>
      <c r="AA1621" s="227"/>
      <c r="AB1621" s="233"/>
      <c r="AC1621" s="233"/>
      <c r="AD1621" s="233"/>
      <c r="AE1621" s="233"/>
      <c r="AF1621" s="233"/>
      <c r="AG1621" s="244"/>
      <c r="AH1621" s="150"/>
    </row>
    <row r="1622" spans="1:34" ht="25.7" customHeight="1">
      <c r="A1622" s="1410"/>
      <c r="B1622" s="903"/>
      <c r="C1622" s="227" t="s">
        <v>5806</v>
      </c>
      <c r="D1622" s="227"/>
      <c r="E1622" s="227" t="s">
        <v>9314</v>
      </c>
      <c r="F1622" s="227" t="s">
        <v>5484</v>
      </c>
      <c r="G1622" s="227"/>
      <c r="H1622" s="227" t="s">
        <v>5484</v>
      </c>
      <c r="I1622" s="233"/>
      <c r="J1622" s="233"/>
      <c r="K1622" s="228">
        <v>2045</v>
      </c>
      <c r="L1622" s="228">
        <v>465.75</v>
      </c>
      <c r="M1622" s="244">
        <v>466</v>
      </c>
      <c r="N1622" s="233"/>
      <c r="O1622" s="301"/>
      <c r="P1622" s="233"/>
      <c r="Q1622" s="228">
        <v>466</v>
      </c>
      <c r="R1622" s="228">
        <v>466</v>
      </c>
      <c r="S1622" s="228" t="s">
        <v>5675</v>
      </c>
      <c r="T1622" s="228">
        <v>1</v>
      </c>
      <c r="U1622" s="228" t="s">
        <v>610</v>
      </c>
      <c r="V1622" s="241">
        <v>2006</v>
      </c>
      <c r="W1622" s="233"/>
      <c r="X1622" s="233"/>
      <c r="Y1622" s="233"/>
      <c r="Z1622" s="233"/>
      <c r="AA1622" s="227"/>
      <c r="AB1622" s="233"/>
      <c r="AC1622" s="233"/>
      <c r="AD1622" s="233"/>
      <c r="AE1622" s="233"/>
      <c r="AF1622" s="233"/>
      <c r="AG1622" s="244"/>
      <c r="AH1622" s="150"/>
    </row>
    <row r="1623" spans="1:34" ht="25.7" customHeight="1">
      <c r="A1623" s="1410"/>
      <c r="B1623" s="903"/>
      <c r="C1623" s="227" t="s">
        <v>5806</v>
      </c>
      <c r="D1623" s="227"/>
      <c r="E1623" s="227" t="s">
        <v>9315</v>
      </c>
      <c r="F1623" s="227" t="s">
        <v>5484</v>
      </c>
      <c r="G1623" s="227"/>
      <c r="H1623" s="227" t="s">
        <v>5484</v>
      </c>
      <c r="I1623" s="233"/>
      <c r="J1623" s="233"/>
      <c r="K1623" s="228">
        <v>1290</v>
      </c>
      <c r="L1623" s="228">
        <v>498</v>
      </c>
      <c r="M1623" s="244">
        <v>498</v>
      </c>
      <c r="N1623" s="233"/>
      <c r="O1623" s="301"/>
      <c r="P1623" s="233"/>
      <c r="Q1623" s="228">
        <v>498</v>
      </c>
      <c r="R1623" s="228">
        <v>498</v>
      </c>
      <c r="S1623" s="228" t="s">
        <v>5675</v>
      </c>
      <c r="T1623" s="228">
        <v>1</v>
      </c>
      <c r="U1623" s="228" t="s">
        <v>610</v>
      </c>
      <c r="V1623" s="241">
        <v>2009</v>
      </c>
      <c r="W1623" s="233"/>
      <c r="X1623" s="233"/>
      <c r="Y1623" s="233"/>
      <c r="Z1623" s="233"/>
      <c r="AA1623" s="227"/>
      <c r="AB1623" s="233"/>
      <c r="AC1623" s="233"/>
      <c r="AD1623" s="233"/>
      <c r="AE1623" s="233"/>
      <c r="AF1623" s="233"/>
      <c r="AG1623" s="244"/>
      <c r="AH1623" s="150"/>
    </row>
    <row r="1624" spans="1:34" ht="25.7" customHeight="1">
      <c r="A1624" s="1410"/>
      <c r="B1624" s="903"/>
      <c r="C1624" s="227" t="s">
        <v>5484</v>
      </c>
      <c r="D1624" s="227"/>
      <c r="E1624" s="227" t="s">
        <v>10495</v>
      </c>
      <c r="F1624" s="227" t="s">
        <v>5484</v>
      </c>
      <c r="G1624" s="227"/>
      <c r="H1624" s="227" t="s">
        <v>5484</v>
      </c>
      <c r="I1624" s="233"/>
      <c r="J1624" s="233"/>
      <c r="K1624" s="228">
        <v>1635</v>
      </c>
      <c r="L1624" s="228">
        <v>498</v>
      </c>
      <c r="M1624" s="244">
        <v>498</v>
      </c>
      <c r="N1624" s="233"/>
      <c r="O1624" s="301"/>
      <c r="P1624" s="233"/>
      <c r="Q1624" s="228">
        <v>498</v>
      </c>
      <c r="R1624" s="228">
        <v>498</v>
      </c>
      <c r="S1624" s="228" t="s">
        <v>5675</v>
      </c>
      <c r="T1624" s="228">
        <v>1</v>
      </c>
      <c r="U1624" s="228" t="s">
        <v>610</v>
      </c>
      <c r="V1624" s="241">
        <v>2018</v>
      </c>
      <c r="W1624" s="233"/>
      <c r="X1624" s="233"/>
      <c r="Y1624" s="233"/>
      <c r="Z1624" s="233"/>
      <c r="AA1624" s="227"/>
      <c r="AB1624" s="233"/>
      <c r="AC1624" s="233"/>
      <c r="AD1624" s="233"/>
      <c r="AE1624" s="233"/>
      <c r="AF1624" s="233"/>
      <c r="AG1624" s="244"/>
      <c r="AH1624" s="150"/>
    </row>
    <row r="1625" spans="1:34" ht="25.7" customHeight="1">
      <c r="A1625" s="1410"/>
      <c r="B1625" s="903"/>
      <c r="C1625" s="227" t="s">
        <v>5806</v>
      </c>
      <c r="D1625" s="227"/>
      <c r="E1625" s="227" t="s">
        <v>8853</v>
      </c>
      <c r="F1625" s="227" t="s">
        <v>5484</v>
      </c>
      <c r="G1625" s="227"/>
      <c r="H1625" s="227" t="s">
        <v>5484</v>
      </c>
      <c r="I1625" s="233"/>
      <c r="J1625" s="233"/>
      <c r="K1625" s="228">
        <v>892</v>
      </c>
      <c r="L1625" s="228">
        <v>519</v>
      </c>
      <c r="M1625" s="244">
        <v>519</v>
      </c>
      <c r="N1625" s="233"/>
      <c r="O1625" s="301"/>
      <c r="P1625" s="233"/>
      <c r="Q1625" s="228">
        <v>519</v>
      </c>
      <c r="R1625" s="228">
        <v>519</v>
      </c>
      <c r="S1625" s="228" t="s">
        <v>5675</v>
      </c>
      <c r="T1625" s="228">
        <v>1</v>
      </c>
      <c r="U1625" s="228" t="s">
        <v>610</v>
      </c>
      <c r="V1625" s="241">
        <v>2010</v>
      </c>
      <c r="W1625" s="233"/>
      <c r="X1625" s="233"/>
      <c r="Y1625" s="233"/>
      <c r="Z1625" s="233"/>
      <c r="AA1625" s="227"/>
      <c r="AB1625" s="233"/>
      <c r="AC1625" s="233"/>
      <c r="AD1625" s="233"/>
      <c r="AE1625" s="233"/>
      <c r="AF1625" s="233"/>
      <c r="AG1625" s="244"/>
      <c r="AH1625" s="150"/>
    </row>
    <row r="1626" spans="1:34" ht="25.7" customHeight="1">
      <c r="A1626" s="1410"/>
      <c r="B1626" s="903"/>
      <c r="C1626" s="227" t="s">
        <v>5806</v>
      </c>
      <c r="D1626" s="227"/>
      <c r="E1626" s="227" t="s">
        <v>9316</v>
      </c>
      <c r="F1626" s="227" t="s">
        <v>5484</v>
      </c>
      <c r="G1626" s="227"/>
      <c r="H1626" s="227" t="s">
        <v>5484</v>
      </c>
      <c r="I1626" s="233" t="s">
        <v>5484</v>
      </c>
      <c r="J1626" s="233"/>
      <c r="K1626" s="228">
        <v>15571</v>
      </c>
      <c r="L1626" s="228">
        <v>2424</v>
      </c>
      <c r="M1626" s="244">
        <v>2410</v>
      </c>
      <c r="N1626" s="233"/>
      <c r="O1626" s="301"/>
      <c r="P1626" s="233"/>
      <c r="Q1626" s="228">
        <v>2080</v>
      </c>
      <c r="R1626" s="228">
        <v>2080</v>
      </c>
      <c r="S1626" s="228" t="s">
        <v>13183</v>
      </c>
      <c r="T1626" s="228">
        <v>4</v>
      </c>
      <c r="U1626" s="228" t="s">
        <v>610</v>
      </c>
      <c r="V1626" s="241">
        <v>2011</v>
      </c>
      <c r="W1626" s="233"/>
      <c r="X1626" s="233"/>
      <c r="Y1626" s="233"/>
      <c r="Z1626" s="233"/>
      <c r="AA1626" s="227"/>
      <c r="AB1626" s="233"/>
      <c r="AC1626" s="233"/>
      <c r="AD1626" s="233"/>
      <c r="AE1626" s="233"/>
      <c r="AF1626" s="233"/>
      <c r="AG1626" s="244"/>
      <c r="AH1626" s="150"/>
    </row>
    <row r="1627" spans="1:34" ht="25.7" customHeight="1">
      <c r="A1627" s="1410"/>
      <c r="B1627" s="903"/>
      <c r="C1627" s="227" t="s">
        <v>5806</v>
      </c>
      <c r="D1627" s="227"/>
      <c r="E1627" s="227" t="s">
        <v>9317</v>
      </c>
      <c r="F1627" s="227" t="s">
        <v>5484</v>
      </c>
      <c r="G1627" s="227"/>
      <c r="H1627" s="227" t="s">
        <v>5484</v>
      </c>
      <c r="I1627" s="233"/>
      <c r="J1627" s="233"/>
      <c r="K1627" s="228">
        <v>5322</v>
      </c>
      <c r="L1627" s="228">
        <v>455</v>
      </c>
      <c r="M1627" s="244">
        <v>455</v>
      </c>
      <c r="N1627" s="233"/>
      <c r="O1627" s="301"/>
      <c r="P1627" s="233"/>
      <c r="Q1627" s="228">
        <v>455</v>
      </c>
      <c r="R1627" s="228">
        <v>455</v>
      </c>
      <c r="S1627" s="228" t="s">
        <v>5675</v>
      </c>
      <c r="T1627" s="228">
        <v>1</v>
      </c>
      <c r="U1627" s="228" t="s">
        <v>610</v>
      </c>
      <c r="V1627" s="241">
        <v>2013</v>
      </c>
      <c r="W1627" s="233"/>
      <c r="X1627" s="233"/>
      <c r="Y1627" s="233"/>
      <c r="Z1627" s="233"/>
      <c r="AA1627" s="227"/>
      <c r="AB1627" s="233"/>
      <c r="AC1627" s="233"/>
      <c r="AD1627" s="233"/>
      <c r="AE1627" s="233"/>
      <c r="AF1627" s="233"/>
      <c r="AG1627" s="244"/>
      <c r="AH1627" s="150"/>
    </row>
    <row r="1628" spans="1:34" ht="25.7" customHeight="1">
      <c r="A1628" s="1410"/>
      <c r="B1628" s="903"/>
      <c r="C1628" s="227" t="s">
        <v>5806</v>
      </c>
      <c r="D1628" s="227"/>
      <c r="E1628" s="227" t="s">
        <v>9318</v>
      </c>
      <c r="F1628" s="227" t="s">
        <v>5484</v>
      </c>
      <c r="G1628" s="227"/>
      <c r="H1628" s="227" t="s">
        <v>5484</v>
      </c>
      <c r="I1628" s="233"/>
      <c r="J1628" s="233"/>
      <c r="K1628" s="228">
        <v>1039</v>
      </c>
      <c r="L1628" s="228">
        <v>466</v>
      </c>
      <c r="M1628" s="244">
        <v>466</v>
      </c>
      <c r="N1628" s="233"/>
      <c r="O1628" s="301"/>
      <c r="P1628" s="233"/>
      <c r="Q1628" s="228">
        <v>466</v>
      </c>
      <c r="R1628" s="228">
        <v>466</v>
      </c>
      <c r="S1628" s="228" t="s">
        <v>5675</v>
      </c>
      <c r="T1628" s="228">
        <v>1</v>
      </c>
      <c r="U1628" s="228" t="s">
        <v>610</v>
      </c>
      <c r="V1628" s="241">
        <v>2013</v>
      </c>
      <c r="W1628" s="233"/>
      <c r="X1628" s="233"/>
      <c r="Y1628" s="233"/>
      <c r="Z1628" s="233"/>
      <c r="AA1628" s="227"/>
      <c r="AB1628" s="233"/>
      <c r="AC1628" s="233"/>
      <c r="AD1628" s="233"/>
      <c r="AE1628" s="233"/>
      <c r="AF1628" s="233"/>
      <c r="AG1628" s="244"/>
      <c r="AH1628" s="150"/>
    </row>
    <row r="1629" spans="1:34" ht="25.7" customHeight="1">
      <c r="A1629" s="1410"/>
      <c r="B1629" s="903"/>
      <c r="C1629" s="227" t="s">
        <v>5806</v>
      </c>
      <c r="D1629" s="227"/>
      <c r="E1629" s="227" t="s">
        <v>9319</v>
      </c>
      <c r="F1629" s="227" t="s">
        <v>5484</v>
      </c>
      <c r="G1629" s="227"/>
      <c r="H1629" s="227" t="s">
        <v>5484</v>
      </c>
      <c r="I1629" s="233"/>
      <c r="J1629" s="233"/>
      <c r="K1629" s="228">
        <v>2080</v>
      </c>
      <c r="L1629" s="228">
        <v>648</v>
      </c>
      <c r="M1629" s="244">
        <v>648</v>
      </c>
      <c r="N1629" s="233"/>
      <c r="O1629" s="301"/>
      <c r="P1629" s="233"/>
      <c r="Q1629" s="228">
        <v>648</v>
      </c>
      <c r="R1629" s="228">
        <v>648</v>
      </c>
      <c r="S1629" s="228" t="s">
        <v>5675</v>
      </c>
      <c r="T1629" s="228">
        <v>1</v>
      </c>
      <c r="U1629" s="228" t="s">
        <v>610</v>
      </c>
      <c r="V1629" s="241">
        <v>2014</v>
      </c>
      <c r="W1629" s="233"/>
      <c r="X1629" s="233"/>
      <c r="Y1629" s="233"/>
      <c r="Z1629" s="233"/>
      <c r="AA1629" s="227"/>
      <c r="AB1629" s="233"/>
      <c r="AC1629" s="233"/>
      <c r="AD1629" s="233"/>
      <c r="AE1629" s="233"/>
      <c r="AF1629" s="233"/>
      <c r="AG1629" s="244"/>
      <c r="AH1629" s="150"/>
    </row>
    <row r="1630" spans="1:34" ht="25.7" customHeight="1">
      <c r="A1630" s="1410"/>
      <c r="B1630" s="903"/>
      <c r="C1630" s="227" t="s">
        <v>5806</v>
      </c>
      <c r="D1630" s="227"/>
      <c r="E1630" s="227" t="s">
        <v>1639</v>
      </c>
      <c r="F1630" s="227" t="s">
        <v>5484</v>
      </c>
      <c r="G1630" s="227"/>
      <c r="H1630" s="227" t="s">
        <v>5484</v>
      </c>
      <c r="I1630" s="233"/>
      <c r="J1630" s="233"/>
      <c r="K1630" s="228">
        <v>900</v>
      </c>
      <c r="L1630" s="228">
        <v>498</v>
      </c>
      <c r="M1630" s="244">
        <v>498</v>
      </c>
      <c r="N1630" s="233"/>
      <c r="O1630" s="301"/>
      <c r="P1630" s="233"/>
      <c r="Q1630" s="228">
        <v>498</v>
      </c>
      <c r="R1630" s="228">
        <v>498</v>
      </c>
      <c r="S1630" s="228" t="s">
        <v>5675</v>
      </c>
      <c r="T1630" s="228">
        <v>1</v>
      </c>
      <c r="U1630" s="228" t="s">
        <v>610</v>
      </c>
      <c r="V1630" s="241">
        <v>2015</v>
      </c>
      <c r="W1630" s="233"/>
      <c r="X1630" s="233"/>
      <c r="Y1630" s="233"/>
      <c r="Z1630" s="233"/>
      <c r="AA1630" s="227"/>
      <c r="AB1630" s="233"/>
      <c r="AC1630" s="233"/>
      <c r="AD1630" s="233"/>
      <c r="AE1630" s="233"/>
      <c r="AF1630" s="233"/>
      <c r="AG1630" s="244"/>
      <c r="AH1630" s="150"/>
    </row>
    <row r="1631" spans="1:34" ht="25.7" customHeight="1">
      <c r="A1631" s="1410"/>
      <c r="B1631" s="903"/>
      <c r="C1631" s="227" t="s">
        <v>5806</v>
      </c>
      <c r="D1631" s="227"/>
      <c r="E1631" s="227" t="s">
        <v>5809</v>
      </c>
      <c r="F1631" s="227" t="s">
        <v>5484</v>
      </c>
      <c r="G1631" s="227"/>
      <c r="H1631" s="227" t="s">
        <v>5484</v>
      </c>
      <c r="I1631" s="233"/>
      <c r="J1631" s="233"/>
      <c r="K1631" s="228">
        <v>13560</v>
      </c>
      <c r="L1631" s="228">
        <v>499</v>
      </c>
      <c r="M1631" s="244">
        <v>499</v>
      </c>
      <c r="N1631" s="233"/>
      <c r="O1631" s="301"/>
      <c r="P1631" s="233"/>
      <c r="Q1631" s="228">
        <v>499</v>
      </c>
      <c r="R1631" s="228">
        <v>499</v>
      </c>
      <c r="S1631" s="228" t="s">
        <v>5675</v>
      </c>
      <c r="T1631" s="228">
        <v>1</v>
      </c>
      <c r="U1631" s="228" t="s">
        <v>610</v>
      </c>
      <c r="V1631" s="241">
        <v>2015</v>
      </c>
      <c r="W1631" s="233"/>
      <c r="X1631" s="233"/>
      <c r="Y1631" s="233"/>
      <c r="Z1631" s="233"/>
      <c r="AA1631" s="227"/>
      <c r="AB1631" s="233"/>
      <c r="AC1631" s="233"/>
      <c r="AD1631" s="233"/>
      <c r="AE1631" s="233"/>
      <c r="AF1631" s="233"/>
      <c r="AG1631" s="244"/>
      <c r="AH1631" s="150"/>
    </row>
    <row r="1632" spans="1:34" ht="25.7" customHeight="1">
      <c r="A1632" s="1410"/>
      <c r="B1632" s="903"/>
      <c r="C1632" s="227" t="s">
        <v>13136</v>
      </c>
      <c r="D1632" s="227"/>
      <c r="E1632" s="227" t="s">
        <v>14148</v>
      </c>
      <c r="F1632" s="227" t="s">
        <v>13136</v>
      </c>
      <c r="G1632" s="227"/>
      <c r="H1632" s="227" t="s">
        <v>13136</v>
      </c>
      <c r="I1632" s="233"/>
      <c r="J1632" s="233"/>
      <c r="K1632" s="228">
        <v>2390</v>
      </c>
      <c r="L1632" s="228">
        <v>498.32</v>
      </c>
      <c r="M1632" s="244">
        <v>498.32</v>
      </c>
      <c r="N1632" s="233"/>
      <c r="O1632" s="301"/>
      <c r="P1632" s="233"/>
      <c r="Q1632" s="228">
        <v>498.32</v>
      </c>
      <c r="R1632" s="228">
        <v>498.32</v>
      </c>
      <c r="S1632" s="228" t="s">
        <v>5675</v>
      </c>
      <c r="T1632" s="228">
        <v>1</v>
      </c>
      <c r="U1632" s="228" t="s">
        <v>12543</v>
      </c>
      <c r="V1632" s="241">
        <v>2022</v>
      </c>
      <c r="W1632" s="233"/>
      <c r="X1632" s="233"/>
      <c r="Y1632" s="233"/>
      <c r="Z1632" s="233"/>
      <c r="AA1632" s="227"/>
      <c r="AB1632" s="233"/>
      <c r="AC1632" s="233"/>
      <c r="AD1632" s="233"/>
      <c r="AE1632" s="233"/>
      <c r="AF1632" s="233"/>
      <c r="AG1632" s="244"/>
      <c r="AH1632" s="150"/>
    </row>
    <row r="1633" spans="1:34" ht="25.7" customHeight="1">
      <c r="A1633" s="1410"/>
      <c r="B1633" s="903"/>
      <c r="C1633" s="241" t="s">
        <v>5485</v>
      </c>
      <c r="D1633" s="241"/>
      <c r="E1633" s="241" t="s">
        <v>5810</v>
      </c>
      <c r="F1633" s="241" t="s">
        <v>5485</v>
      </c>
      <c r="G1633" s="241"/>
      <c r="H1633" s="241" t="s">
        <v>5485</v>
      </c>
      <c r="I1633" s="241"/>
      <c r="J1633" s="241"/>
      <c r="K1633" s="244">
        <v>5547</v>
      </c>
      <c r="L1633" s="244">
        <v>996</v>
      </c>
      <c r="M1633" s="244">
        <v>996</v>
      </c>
      <c r="N1633" s="241"/>
      <c r="O1633" s="241"/>
      <c r="P1633" s="241"/>
      <c r="Q1633" s="244">
        <v>900</v>
      </c>
      <c r="R1633" s="244">
        <v>900</v>
      </c>
      <c r="S1633" s="244" t="s">
        <v>13211</v>
      </c>
      <c r="T1633" s="244">
        <v>2</v>
      </c>
      <c r="U1633" s="244" t="s">
        <v>296</v>
      </c>
      <c r="V1633" s="241">
        <v>2009</v>
      </c>
      <c r="W1633" s="241"/>
      <c r="X1633" s="241"/>
      <c r="Y1633" s="241"/>
      <c r="Z1633" s="241"/>
      <c r="AA1633" s="241"/>
      <c r="AB1633" s="241"/>
      <c r="AC1633" s="241"/>
      <c r="AD1633" s="241"/>
      <c r="AE1633" s="241"/>
      <c r="AF1633" s="241"/>
      <c r="AG1633" s="244"/>
      <c r="AH1633" s="150"/>
    </row>
    <row r="1634" spans="1:34" ht="25.7" customHeight="1">
      <c r="A1634" s="1410"/>
      <c r="B1634" s="903"/>
      <c r="C1634" s="241" t="s">
        <v>5485</v>
      </c>
      <c r="D1634" s="241"/>
      <c r="E1634" s="241" t="s">
        <v>5811</v>
      </c>
      <c r="F1634" s="241" t="s">
        <v>5485</v>
      </c>
      <c r="G1634" s="241"/>
      <c r="H1634" s="241" t="s">
        <v>5485</v>
      </c>
      <c r="I1634" s="241"/>
      <c r="J1634" s="241"/>
      <c r="K1634" s="244">
        <v>3651</v>
      </c>
      <c r="L1634" s="244">
        <v>796.8</v>
      </c>
      <c r="M1634" s="244">
        <v>797</v>
      </c>
      <c r="N1634" s="241"/>
      <c r="O1634" s="241"/>
      <c r="P1634" s="241"/>
      <c r="Q1634" s="244">
        <v>701</v>
      </c>
      <c r="R1634" s="244">
        <v>701</v>
      </c>
      <c r="S1634" s="244" t="s">
        <v>13211</v>
      </c>
      <c r="T1634" s="244">
        <v>1</v>
      </c>
      <c r="U1634" s="244" t="s">
        <v>296</v>
      </c>
      <c r="V1634" s="241">
        <v>2009</v>
      </c>
      <c r="W1634" s="241"/>
      <c r="X1634" s="241"/>
      <c r="Y1634" s="241"/>
      <c r="Z1634" s="241"/>
      <c r="AA1634" s="241"/>
      <c r="AB1634" s="241"/>
      <c r="AC1634" s="241"/>
      <c r="AD1634" s="241"/>
      <c r="AE1634" s="241"/>
      <c r="AF1634" s="241"/>
      <c r="AG1634" s="244"/>
      <c r="AH1634" s="150"/>
    </row>
    <row r="1635" spans="1:34" ht="25.7" customHeight="1">
      <c r="A1635" s="1410"/>
      <c r="B1635" s="903"/>
      <c r="C1635" s="241" t="s">
        <v>5485</v>
      </c>
      <c r="D1635" s="241"/>
      <c r="E1635" s="241" t="s">
        <v>5812</v>
      </c>
      <c r="F1635" s="241" t="s">
        <v>5485</v>
      </c>
      <c r="G1635" s="241"/>
      <c r="H1635" s="241" t="s">
        <v>5485</v>
      </c>
      <c r="I1635" s="241"/>
      <c r="J1635" s="241"/>
      <c r="K1635" s="244">
        <v>1882</v>
      </c>
      <c r="L1635" s="244">
        <v>797</v>
      </c>
      <c r="M1635" s="244">
        <v>797</v>
      </c>
      <c r="N1635" s="241"/>
      <c r="O1635" s="241"/>
      <c r="P1635" s="241"/>
      <c r="Q1635" s="244">
        <v>500</v>
      </c>
      <c r="R1635" s="244">
        <v>500</v>
      </c>
      <c r="S1635" s="244" t="s">
        <v>13211</v>
      </c>
      <c r="T1635" s="244">
        <v>1</v>
      </c>
      <c r="U1635" s="244" t="s">
        <v>296</v>
      </c>
      <c r="V1635" s="241">
        <v>2009</v>
      </c>
      <c r="W1635" s="241"/>
      <c r="X1635" s="241"/>
      <c r="Y1635" s="241"/>
      <c r="Z1635" s="241"/>
      <c r="AA1635" s="241"/>
      <c r="AB1635" s="241"/>
      <c r="AC1635" s="241"/>
      <c r="AD1635" s="241"/>
      <c r="AE1635" s="241"/>
      <c r="AF1635" s="241"/>
      <c r="AG1635" s="244"/>
      <c r="AH1635" s="150"/>
    </row>
    <row r="1636" spans="1:34" ht="25.7" customHeight="1">
      <c r="A1636" s="1410"/>
      <c r="B1636" s="903"/>
      <c r="C1636" s="241" t="s">
        <v>5485</v>
      </c>
      <c r="D1636" s="241"/>
      <c r="E1636" s="241" t="s">
        <v>12179</v>
      </c>
      <c r="F1636" s="241" t="s">
        <v>5485</v>
      </c>
      <c r="G1636" s="241"/>
      <c r="H1636" s="241" t="s">
        <v>5485</v>
      </c>
      <c r="I1636" s="241"/>
      <c r="J1636" s="241"/>
      <c r="K1636" s="244">
        <v>9780</v>
      </c>
      <c r="L1636" s="244">
        <v>470</v>
      </c>
      <c r="M1636" s="244">
        <v>470</v>
      </c>
      <c r="N1636" s="241"/>
      <c r="O1636" s="241"/>
      <c r="P1636" s="241"/>
      <c r="Q1636" s="244">
        <v>437</v>
      </c>
      <c r="R1636" s="244">
        <v>437</v>
      </c>
      <c r="S1636" s="244" t="s">
        <v>13212</v>
      </c>
      <c r="T1636" s="244">
        <v>1</v>
      </c>
      <c r="U1636" s="244" t="s">
        <v>296</v>
      </c>
      <c r="V1636" s="241">
        <v>2020</v>
      </c>
      <c r="W1636" s="241"/>
      <c r="X1636" s="241"/>
      <c r="Y1636" s="241"/>
      <c r="Z1636" s="241"/>
      <c r="AA1636" s="241"/>
      <c r="AB1636" s="241"/>
      <c r="AC1636" s="241"/>
      <c r="AD1636" s="241"/>
      <c r="AE1636" s="241"/>
      <c r="AF1636" s="241"/>
      <c r="AG1636" s="244"/>
      <c r="AH1636" s="150"/>
    </row>
    <row r="1637" spans="1:34" ht="25.7" customHeight="1">
      <c r="A1637" s="1410"/>
      <c r="B1637" s="903"/>
      <c r="C1637" s="241" t="s">
        <v>5485</v>
      </c>
      <c r="D1637" s="241"/>
      <c r="E1637" s="243" t="s">
        <v>12180</v>
      </c>
      <c r="F1637" s="241" t="s">
        <v>5485</v>
      </c>
      <c r="G1637" s="241"/>
      <c r="H1637" s="241" t="s">
        <v>5485</v>
      </c>
      <c r="I1637" s="241"/>
      <c r="J1637" s="241"/>
      <c r="K1637" s="244">
        <v>3361</v>
      </c>
      <c r="L1637" s="244">
        <v>499</v>
      </c>
      <c r="M1637" s="244">
        <v>499</v>
      </c>
      <c r="N1637" s="241"/>
      <c r="O1637" s="241"/>
      <c r="P1637" s="241"/>
      <c r="Q1637" s="244">
        <v>437</v>
      </c>
      <c r="R1637" s="244">
        <v>437</v>
      </c>
      <c r="S1637" s="244" t="s">
        <v>13212</v>
      </c>
      <c r="T1637" s="244">
        <v>1</v>
      </c>
      <c r="U1637" s="244" t="s">
        <v>296</v>
      </c>
      <c r="V1637" s="241">
        <v>2020</v>
      </c>
      <c r="W1637" s="241"/>
      <c r="X1637" s="241"/>
      <c r="Y1637" s="241"/>
      <c r="Z1637" s="241"/>
      <c r="AA1637" s="241"/>
      <c r="AB1637" s="241"/>
      <c r="AC1637" s="241"/>
      <c r="AD1637" s="241"/>
      <c r="AE1637" s="241"/>
      <c r="AF1637" s="241"/>
      <c r="AG1637" s="244"/>
      <c r="AH1637" s="150"/>
    </row>
    <row r="1638" spans="1:34" ht="25.7" customHeight="1">
      <c r="A1638" s="1410"/>
      <c r="B1638" s="903"/>
      <c r="C1638" s="241" t="s">
        <v>14060</v>
      </c>
      <c r="D1638" s="241"/>
      <c r="E1638" s="243" t="s">
        <v>14149</v>
      </c>
      <c r="F1638" s="241" t="s">
        <v>14060</v>
      </c>
      <c r="G1638" s="241"/>
      <c r="H1638" s="241" t="s">
        <v>14060</v>
      </c>
      <c r="I1638" s="241"/>
      <c r="J1638" s="241"/>
      <c r="K1638" s="244">
        <v>1611</v>
      </c>
      <c r="L1638" s="244">
        <v>499</v>
      </c>
      <c r="M1638" s="244">
        <v>499</v>
      </c>
      <c r="N1638" s="241"/>
      <c r="O1638" s="241"/>
      <c r="P1638" s="241"/>
      <c r="Q1638" s="244">
        <v>437</v>
      </c>
      <c r="R1638" s="244">
        <v>437</v>
      </c>
      <c r="S1638" s="244" t="s">
        <v>13212</v>
      </c>
      <c r="T1638" s="244">
        <v>1</v>
      </c>
      <c r="U1638" s="244" t="s">
        <v>296</v>
      </c>
      <c r="V1638" s="241">
        <v>2021</v>
      </c>
      <c r="W1638" s="241"/>
      <c r="X1638" s="241"/>
      <c r="Y1638" s="241"/>
      <c r="Z1638" s="241"/>
      <c r="AA1638" s="241"/>
      <c r="AB1638" s="241"/>
      <c r="AC1638" s="241"/>
      <c r="AD1638" s="241"/>
      <c r="AE1638" s="241"/>
      <c r="AF1638" s="241"/>
      <c r="AG1638" s="244"/>
      <c r="AH1638" s="150"/>
    </row>
    <row r="1639" spans="1:34" ht="25.7" customHeight="1">
      <c r="A1639" s="1410"/>
      <c r="B1639" s="903"/>
      <c r="C1639" s="241" t="s">
        <v>14060</v>
      </c>
      <c r="D1639" s="241"/>
      <c r="E1639" s="243" t="s">
        <v>14150</v>
      </c>
      <c r="F1639" s="241" t="s">
        <v>14060</v>
      </c>
      <c r="G1639" s="241"/>
      <c r="H1639" s="241" t="s">
        <v>14060</v>
      </c>
      <c r="I1639" s="241"/>
      <c r="J1639" s="241"/>
      <c r="K1639" s="244">
        <v>952</v>
      </c>
      <c r="L1639" s="244">
        <v>499</v>
      </c>
      <c r="M1639" s="244">
        <v>499</v>
      </c>
      <c r="N1639" s="241"/>
      <c r="O1639" s="241"/>
      <c r="P1639" s="241"/>
      <c r="Q1639" s="244">
        <v>437</v>
      </c>
      <c r="R1639" s="244">
        <v>437</v>
      </c>
      <c r="S1639" s="244" t="s">
        <v>13212</v>
      </c>
      <c r="T1639" s="244">
        <v>1</v>
      </c>
      <c r="U1639" s="244" t="s">
        <v>296</v>
      </c>
      <c r="V1639" s="241">
        <v>2019</v>
      </c>
      <c r="W1639" s="241"/>
      <c r="X1639" s="241"/>
      <c r="Y1639" s="241"/>
      <c r="Z1639" s="241"/>
      <c r="AA1639" s="241"/>
      <c r="AB1639" s="241"/>
      <c r="AC1639" s="241"/>
      <c r="AD1639" s="241"/>
      <c r="AE1639" s="241"/>
      <c r="AF1639" s="241"/>
      <c r="AG1639" s="244"/>
      <c r="AH1639" s="150"/>
    </row>
    <row r="1640" spans="1:34" ht="25.7" customHeight="1">
      <c r="A1640" s="1410"/>
      <c r="B1640" s="903"/>
      <c r="C1640" s="241" t="s">
        <v>14060</v>
      </c>
      <c r="D1640" s="241"/>
      <c r="E1640" s="241" t="s">
        <v>14151</v>
      </c>
      <c r="F1640" s="241" t="s">
        <v>14060</v>
      </c>
      <c r="G1640" s="241"/>
      <c r="H1640" s="241" t="s">
        <v>14060</v>
      </c>
      <c r="I1640" s="241"/>
      <c r="J1640" s="241"/>
      <c r="K1640" s="244">
        <v>1361</v>
      </c>
      <c r="L1640" s="244">
        <v>500</v>
      </c>
      <c r="M1640" s="244">
        <v>500</v>
      </c>
      <c r="N1640" s="241"/>
      <c r="O1640" s="241"/>
      <c r="P1640" s="241"/>
      <c r="Q1640" s="244">
        <v>500</v>
      </c>
      <c r="R1640" s="244">
        <v>500</v>
      </c>
      <c r="S1640" s="244" t="s">
        <v>13211</v>
      </c>
      <c r="T1640" s="244">
        <v>1</v>
      </c>
      <c r="U1640" s="244" t="s">
        <v>296</v>
      </c>
      <c r="V1640" s="241">
        <v>2014</v>
      </c>
      <c r="W1640" s="241"/>
      <c r="X1640" s="241"/>
      <c r="Y1640" s="241"/>
      <c r="Z1640" s="241"/>
      <c r="AA1640" s="241"/>
      <c r="AB1640" s="241"/>
      <c r="AC1640" s="241"/>
      <c r="AD1640" s="241"/>
      <c r="AE1640" s="241"/>
      <c r="AF1640" s="241"/>
      <c r="AG1640" s="244"/>
      <c r="AH1640" s="150"/>
    </row>
    <row r="1641" spans="1:34" ht="25.7" customHeight="1">
      <c r="A1641" s="1410"/>
      <c r="B1641" s="903"/>
      <c r="C1641" s="241" t="s">
        <v>14060</v>
      </c>
      <c r="D1641" s="241"/>
      <c r="E1641" s="241" t="s">
        <v>14152</v>
      </c>
      <c r="F1641" s="241" t="s">
        <v>14060</v>
      </c>
      <c r="G1641" s="241"/>
      <c r="H1641" s="241" t="s">
        <v>14060</v>
      </c>
      <c r="I1641" s="241"/>
      <c r="J1641" s="241"/>
      <c r="K1641" s="244">
        <v>2750</v>
      </c>
      <c r="L1641" s="244">
        <v>499</v>
      </c>
      <c r="M1641" s="244">
        <v>499</v>
      </c>
      <c r="N1641" s="241"/>
      <c r="O1641" s="241"/>
      <c r="P1641" s="241"/>
      <c r="Q1641" s="244">
        <v>499</v>
      </c>
      <c r="R1641" s="244">
        <v>499</v>
      </c>
      <c r="S1641" s="244" t="s">
        <v>13212</v>
      </c>
      <c r="T1641" s="244">
        <v>1</v>
      </c>
      <c r="U1641" s="244" t="s">
        <v>296</v>
      </c>
      <c r="V1641" s="241">
        <v>2021</v>
      </c>
      <c r="W1641" s="241"/>
      <c r="X1641" s="241"/>
      <c r="Y1641" s="241"/>
      <c r="Z1641" s="241"/>
      <c r="AA1641" s="241"/>
      <c r="AB1641" s="241"/>
      <c r="AC1641" s="241"/>
      <c r="AD1641" s="241"/>
      <c r="AE1641" s="241"/>
      <c r="AF1641" s="241"/>
      <c r="AG1641" s="244"/>
      <c r="AH1641" s="150"/>
    </row>
    <row r="1642" spans="1:34" ht="25.7" customHeight="1">
      <c r="A1642" s="1410"/>
      <c r="B1642" s="903"/>
      <c r="C1642" s="241" t="s">
        <v>14060</v>
      </c>
      <c r="D1642" s="241"/>
      <c r="E1642" s="243" t="s">
        <v>14153</v>
      </c>
      <c r="F1642" s="241" t="s">
        <v>14060</v>
      </c>
      <c r="G1642" s="241"/>
      <c r="H1642" s="241" t="s">
        <v>14060</v>
      </c>
      <c r="I1642" s="241"/>
      <c r="J1642" s="241"/>
      <c r="K1642" s="244">
        <v>17012</v>
      </c>
      <c r="L1642" s="244">
        <v>499</v>
      </c>
      <c r="M1642" s="244">
        <v>499</v>
      </c>
      <c r="N1642" s="241"/>
      <c r="O1642" s="241"/>
      <c r="P1642" s="241"/>
      <c r="Q1642" s="244">
        <v>437</v>
      </c>
      <c r="R1642" s="244">
        <v>437</v>
      </c>
      <c r="S1642" s="244" t="s">
        <v>13212</v>
      </c>
      <c r="T1642" s="244">
        <v>1</v>
      </c>
      <c r="U1642" s="244" t="s">
        <v>296</v>
      </c>
      <c r="V1642" s="241">
        <v>2021</v>
      </c>
      <c r="W1642" s="241"/>
      <c r="X1642" s="241"/>
      <c r="Y1642" s="241"/>
      <c r="Z1642" s="241"/>
      <c r="AA1642" s="241"/>
      <c r="AB1642" s="241"/>
      <c r="AC1642" s="241"/>
      <c r="AD1642" s="241"/>
      <c r="AE1642" s="241"/>
      <c r="AF1642" s="241"/>
      <c r="AG1642" s="244"/>
      <c r="AH1642" s="150"/>
    </row>
    <row r="1643" spans="1:34" ht="25.7" customHeight="1">
      <c r="A1643" s="1410"/>
      <c r="B1643" s="903"/>
      <c r="C1643" s="227" t="s">
        <v>5490</v>
      </c>
      <c r="D1643" s="227" t="s">
        <v>24070</v>
      </c>
      <c r="E1643" s="227" t="s">
        <v>17370</v>
      </c>
      <c r="F1643" s="227" t="s">
        <v>5490</v>
      </c>
      <c r="G1643" s="227"/>
      <c r="H1643" s="227" t="s">
        <v>17371</v>
      </c>
      <c r="I1643" s="233"/>
      <c r="J1643" s="233"/>
      <c r="K1643" s="228">
        <v>2752</v>
      </c>
      <c r="L1643" s="228">
        <v>1280</v>
      </c>
      <c r="M1643" s="244">
        <v>1280</v>
      </c>
      <c r="N1643" s="233"/>
      <c r="O1643" s="301"/>
      <c r="P1643" s="233"/>
      <c r="Q1643" s="228">
        <v>429</v>
      </c>
      <c r="R1643" s="228">
        <v>429</v>
      </c>
      <c r="S1643" s="244" t="s">
        <v>13213</v>
      </c>
      <c r="T1643" s="228">
        <v>2</v>
      </c>
      <c r="U1643" s="244" t="s">
        <v>296</v>
      </c>
      <c r="V1643" s="241">
        <v>2009</v>
      </c>
      <c r="W1643" s="233"/>
      <c r="X1643" s="233"/>
      <c r="Y1643" s="233"/>
      <c r="Z1643" s="233"/>
      <c r="AA1643" s="227"/>
      <c r="AB1643" s="233"/>
      <c r="AC1643" s="233"/>
      <c r="AD1643" s="233"/>
      <c r="AE1643" s="233"/>
      <c r="AF1643" s="233"/>
      <c r="AG1643" s="244" t="s">
        <v>16507</v>
      </c>
      <c r="AH1643" s="150"/>
    </row>
    <row r="1644" spans="1:34" ht="25.7" customHeight="1">
      <c r="A1644" s="1410"/>
      <c r="B1644" s="903"/>
      <c r="C1644" s="227" t="s">
        <v>5490</v>
      </c>
      <c r="D1644" s="227" t="s">
        <v>24256</v>
      </c>
      <c r="E1644" s="227" t="s">
        <v>9320</v>
      </c>
      <c r="F1644" s="227" t="s">
        <v>5490</v>
      </c>
      <c r="G1644" s="227"/>
      <c r="H1644" s="227" t="s">
        <v>17371</v>
      </c>
      <c r="I1644" s="233"/>
      <c r="J1644" s="233"/>
      <c r="K1644" s="228">
        <v>1252</v>
      </c>
      <c r="L1644" s="228">
        <v>494</v>
      </c>
      <c r="M1644" s="244">
        <v>494</v>
      </c>
      <c r="N1644" s="233"/>
      <c r="O1644" s="301"/>
      <c r="P1644" s="233"/>
      <c r="Q1644" s="228">
        <v>494</v>
      </c>
      <c r="R1644" s="228">
        <v>494</v>
      </c>
      <c r="S1644" s="228" t="s">
        <v>13214</v>
      </c>
      <c r="T1644" s="228">
        <v>1</v>
      </c>
      <c r="U1644" s="244" t="s">
        <v>296</v>
      </c>
      <c r="V1644" s="241">
        <v>2017</v>
      </c>
      <c r="W1644" s="233"/>
      <c r="X1644" s="233"/>
      <c r="Y1644" s="233"/>
      <c r="Z1644" s="233"/>
      <c r="AA1644" s="227"/>
      <c r="AB1644" s="233"/>
      <c r="AC1644" s="233"/>
      <c r="AD1644" s="233"/>
      <c r="AE1644" s="233"/>
      <c r="AF1644" s="233"/>
      <c r="AG1644" s="244" t="s">
        <v>16507</v>
      </c>
      <c r="AH1644" s="150"/>
    </row>
    <row r="1645" spans="1:34" ht="25.7" customHeight="1">
      <c r="A1645" s="1410"/>
      <c r="B1645" s="903"/>
      <c r="C1645" s="227" t="s">
        <v>5490</v>
      </c>
      <c r="D1645" s="227" t="s">
        <v>24257</v>
      </c>
      <c r="E1645" s="227" t="s">
        <v>17372</v>
      </c>
      <c r="F1645" s="227" t="s">
        <v>5490</v>
      </c>
      <c r="G1645" s="227"/>
      <c r="H1645" s="227" t="s">
        <v>17371</v>
      </c>
      <c r="I1645" s="233"/>
      <c r="J1645" s="233"/>
      <c r="K1645" s="228">
        <v>1000</v>
      </c>
      <c r="L1645" s="228">
        <v>513</v>
      </c>
      <c r="M1645" s="244">
        <v>513</v>
      </c>
      <c r="N1645" s="233"/>
      <c r="O1645" s="301"/>
      <c r="P1645" s="233"/>
      <c r="Q1645" s="228">
        <v>429</v>
      </c>
      <c r="R1645" s="228">
        <v>429</v>
      </c>
      <c r="S1645" s="244" t="s">
        <v>13213</v>
      </c>
      <c r="T1645" s="228">
        <v>1</v>
      </c>
      <c r="U1645" s="244" t="s">
        <v>296</v>
      </c>
      <c r="V1645" s="241">
        <v>2010</v>
      </c>
      <c r="W1645" s="233"/>
      <c r="X1645" s="233"/>
      <c r="Y1645" s="233"/>
      <c r="Z1645" s="233"/>
      <c r="AA1645" s="389"/>
      <c r="AB1645" s="389"/>
      <c r="AC1645" s="599"/>
      <c r="AD1645" s="389"/>
      <c r="AE1645" s="389"/>
      <c r="AF1645" s="389"/>
      <c r="AG1645" s="244" t="s">
        <v>16507</v>
      </c>
      <c r="AH1645" s="150"/>
    </row>
    <row r="1646" spans="1:34" ht="25.7" customHeight="1">
      <c r="A1646" s="1410"/>
      <c r="B1646" s="903"/>
      <c r="C1646" s="227" t="s">
        <v>13151</v>
      </c>
      <c r="D1646" s="227" t="s">
        <v>24258</v>
      </c>
      <c r="E1646" s="227" t="s">
        <v>24259</v>
      </c>
      <c r="F1646" s="227" t="s">
        <v>13151</v>
      </c>
      <c r="G1646" s="227"/>
      <c r="H1646" s="227" t="s">
        <v>17371</v>
      </c>
      <c r="I1646" s="233"/>
      <c r="J1646" s="233"/>
      <c r="K1646" s="228">
        <v>1000</v>
      </c>
      <c r="L1646" s="228"/>
      <c r="M1646" s="244"/>
      <c r="N1646" s="233"/>
      <c r="O1646" s="301"/>
      <c r="P1646" s="233"/>
      <c r="Q1646" s="228">
        <v>429</v>
      </c>
      <c r="R1646" s="228">
        <v>429</v>
      </c>
      <c r="S1646" s="244" t="s">
        <v>13213</v>
      </c>
      <c r="T1646" s="228">
        <v>1</v>
      </c>
      <c r="U1646" s="244" t="s">
        <v>12477</v>
      </c>
      <c r="V1646" s="241">
        <v>2017</v>
      </c>
      <c r="W1646" s="233"/>
      <c r="X1646" s="233"/>
      <c r="Y1646" s="233"/>
      <c r="Z1646" s="233"/>
      <c r="AA1646" s="389"/>
      <c r="AB1646" s="389"/>
      <c r="AC1646" s="599"/>
      <c r="AD1646" s="389"/>
      <c r="AE1646" s="389"/>
      <c r="AF1646" s="389"/>
      <c r="AG1646" s="244" t="s">
        <v>13749</v>
      </c>
      <c r="AH1646" s="150"/>
    </row>
    <row r="1647" spans="1:34" ht="25.7" customHeight="1">
      <c r="A1647" s="1410"/>
      <c r="B1647" s="903"/>
      <c r="C1647" s="227" t="s">
        <v>5490</v>
      </c>
      <c r="D1647" s="227" t="s">
        <v>24260</v>
      </c>
      <c r="E1647" s="227" t="s">
        <v>17373</v>
      </c>
      <c r="F1647" s="227" t="s">
        <v>5490</v>
      </c>
      <c r="G1647" s="227"/>
      <c r="H1647" s="227" t="s">
        <v>17371</v>
      </c>
      <c r="I1647" s="233"/>
      <c r="J1647" s="233"/>
      <c r="K1647" s="228">
        <v>3499</v>
      </c>
      <c r="L1647" s="228">
        <v>486</v>
      </c>
      <c r="M1647" s="244">
        <v>486</v>
      </c>
      <c r="N1647" s="233"/>
      <c r="O1647" s="301"/>
      <c r="P1647" s="233"/>
      <c r="Q1647" s="228">
        <v>300</v>
      </c>
      <c r="R1647" s="228">
        <v>300</v>
      </c>
      <c r="S1647" s="228" t="s">
        <v>12984</v>
      </c>
      <c r="T1647" s="228">
        <v>1</v>
      </c>
      <c r="U1647" s="244" t="s">
        <v>296</v>
      </c>
      <c r="V1647" s="241">
        <v>2020</v>
      </c>
      <c r="W1647" s="233"/>
      <c r="X1647" s="233"/>
      <c r="Y1647" s="233"/>
      <c r="Z1647" s="233"/>
      <c r="AA1647" s="227"/>
      <c r="AB1647" s="233"/>
      <c r="AC1647" s="233"/>
      <c r="AD1647" s="233"/>
      <c r="AE1647" s="233"/>
      <c r="AF1647" s="233"/>
      <c r="AG1647" s="244" t="s">
        <v>16507</v>
      </c>
      <c r="AH1647" s="150"/>
    </row>
    <row r="1648" spans="1:34" ht="25.7" customHeight="1">
      <c r="A1648" s="1410"/>
      <c r="B1648" s="903"/>
      <c r="C1648" s="227" t="s">
        <v>5490</v>
      </c>
      <c r="D1648" s="227" t="s">
        <v>24261</v>
      </c>
      <c r="E1648" s="227" t="s">
        <v>17374</v>
      </c>
      <c r="F1648" s="227" t="s">
        <v>5490</v>
      </c>
      <c r="G1648" s="227"/>
      <c r="H1648" s="227" t="s">
        <v>17371</v>
      </c>
      <c r="I1648" s="233"/>
      <c r="J1648" s="233"/>
      <c r="K1648" s="228">
        <v>2726</v>
      </c>
      <c r="L1648" s="228">
        <v>518</v>
      </c>
      <c r="M1648" s="244">
        <v>518</v>
      </c>
      <c r="N1648" s="233"/>
      <c r="O1648" s="301"/>
      <c r="P1648" s="233"/>
      <c r="Q1648" s="228">
        <v>429</v>
      </c>
      <c r="R1648" s="228">
        <v>429</v>
      </c>
      <c r="S1648" s="244" t="s">
        <v>13213</v>
      </c>
      <c r="T1648" s="228">
        <v>1</v>
      </c>
      <c r="U1648" s="244" t="s">
        <v>296</v>
      </c>
      <c r="V1648" s="241">
        <v>2010</v>
      </c>
      <c r="W1648" s="233"/>
      <c r="X1648" s="233"/>
      <c r="Y1648" s="233"/>
      <c r="Z1648" s="233"/>
      <c r="AA1648" s="389"/>
      <c r="AB1648" s="389"/>
      <c r="AC1648" s="599"/>
      <c r="AD1648" s="389"/>
      <c r="AE1648" s="389"/>
      <c r="AF1648" s="389"/>
      <c r="AG1648" s="244" t="s">
        <v>16507</v>
      </c>
      <c r="AH1648" s="150"/>
    </row>
    <row r="1649" spans="1:34" ht="25.7" customHeight="1">
      <c r="A1649" s="1410"/>
      <c r="B1649" s="903"/>
      <c r="C1649" s="227" t="s">
        <v>5490</v>
      </c>
      <c r="D1649" s="227" t="s">
        <v>24262</v>
      </c>
      <c r="E1649" s="227" t="s">
        <v>17375</v>
      </c>
      <c r="F1649" s="227" t="s">
        <v>5490</v>
      </c>
      <c r="G1649" s="227"/>
      <c r="H1649" s="227" t="s">
        <v>17371</v>
      </c>
      <c r="I1649" s="233"/>
      <c r="J1649" s="233"/>
      <c r="K1649" s="228">
        <v>3591</v>
      </c>
      <c r="L1649" s="228">
        <v>494</v>
      </c>
      <c r="M1649" s="244">
        <v>494</v>
      </c>
      <c r="N1649" s="233"/>
      <c r="O1649" s="301"/>
      <c r="P1649" s="233"/>
      <c r="Q1649" s="228">
        <v>409</v>
      </c>
      <c r="R1649" s="228">
        <v>409</v>
      </c>
      <c r="S1649" s="228" t="s">
        <v>13215</v>
      </c>
      <c r="T1649" s="228">
        <v>1</v>
      </c>
      <c r="U1649" s="244" t="s">
        <v>296</v>
      </c>
      <c r="V1649" s="241">
        <v>2018</v>
      </c>
      <c r="W1649" s="233"/>
      <c r="X1649" s="233"/>
      <c r="Y1649" s="233"/>
      <c r="Z1649" s="233"/>
      <c r="AA1649" s="227"/>
      <c r="AB1649" s="233"/>
      <c r="AC1649" s="233"/>
      <c r="AD1649" s="233"/>
      <c r="AE1649" s="233"/>
      <c r="AF1649" s="233"/>
      <c r="AG1649" s="244" t="s">
        <v>16507</v>
      </c>
      <c r="AH1649" s="150"/>
    </row>
    <row r="1650" spans="1:34" ht="25.7" customHeight="1">
      <c r="A1650" s="1410"/>
      <c r="B1650" s="903"/>
      <c r="C1650" s="241" t="s">
        <v>5490</v>
      </c>
      <c r="D1650" s="227" t="s">
        <v>24263</v>
      </c>
      <c r="E1650" s="233" t="s">
        <v>17376</v>
      </c>
      <c r="F1650" s="241" t="s">
        <v>5490</v>
      </c>
      <c r="G1650" s="241"/>
      <c r="H1650" s="227" t="s">
        <v>17371</v>
      </c>
      <c r="I1650" s="241"/>
      <c r="J1650" s="241"/>
      <c r="K1650" s="524">
        <v>1550</v>
      </c>
      <c r="L1650" s="524">
        <v>494</v>
      </c>
      <c r="M1650" s="244">
        <v>494</v>
      </c>
      <c r="N1650" s="241"/>
      <c r="O1650" s="241"/>
      <c r="P1650" s="241"/>
      <c r="Q1650" s="244">
        <v>381</v>
      </c>
      <c r="R1650" s="244">
        <v>381</v>
      </c>
      <c r="S1650" s="244" t="s">
        <v>13201</v>
      </c>
      <c r="T1650" s="244">
        <v>1</v>
      </c>
      <c r="U1650" s="244" t="s">
        <v>296</v>
      </c>
      <c r="V1650" s="241">
        <v>2016</v>
      </c>
      <c r="W1650" s="241"/>
      <c r="X1650" s="241"/>
      <c r="Y1650" s="241"/>
      <c r="Z1650" s="241"/>
      <c r="AA1650" s="241"/>
      <c r="AB1650" s="241"/>
      <c r="AC1650" s="241"/>
      <c r="AD1650" s="241"/>
      <c r="AE1650" s="241"/>
      <c r="AF1650" s="241"/>
      <c r="AG1650" s="244" t="s">
        <v>16507</v>
      </c>
      <c r="AH1650" s="150"/>
    </row>
    <row r="1651" spans="1:34" ht="25.7" customHeight="1">
      <c r="A1651" s="1410"/>
      <c r="B1651" s="903"/>
      <c r="C1651" s="241" t="s">
        <v>5490</v>
      </c>
      <c r="D1651" s="227" t="s">
        <v>24264</v>
      </c>
      <c r="E1651" s="233" t="s">
        <v>17377</v>
      </c>
      <c r="F1651" s="241" t="s">
        <v>5490</v>
      </c>
      <c r="G1651" s="241"/>
      <c r="H1651" s="227" t="s">
        <v>17371</v>
      </c>
      <c r="I1651" s="241"/>
      <c r="J1651" s="241"/>
      <c r="K1651" s="524">
        <v>4840</v>
      </c>
      <c r="L1651" s="524">
        <v>525.73</v>
      </c>
      <c r="M1651" s="244">
        <v>525.73</v>
      </c>
      <c r="N1651" s="241"/>
      <c r="O1651" s="241"/>
      <c r="P1651" s="241"/>
      <c r="Q1651" s="244">
        <v>429</v>
      </c>
      <c r="R1651" s="244">
        <v>429</v>
      </c>
      <c r="S1651" s="244" t="s">
        <v>13213</v>
      </c>
      <c r="T1651" s="244">
        <v>1</v>
      </c>
      <c r="U1651" s="244" t="s">
        <v>296</v>
      </c>
      <c r="V1651" s="241">
        <v>2009</v>
      </c>
      <c r="W1651" s="241"/>
      <c r="X1651" s="241"/>
      <c r="Y1651" s="241"/>
      <c r="Z1651" s="241"/>
      <c r="AA1651" s="241"/>
      <c r="AB1651" s="241"/>
      <c r="AC1651" s="241"/>
      <c r="AD1651" s="241"/>
      <c r="AE1651" s="241"/>
      <c r="AF1651" s="241"/>
      <c r="AG1651" s="244" t="s">
        <v>16507</v>
      </c>
      <c r="AH1651" s="150"/>
    </row>
    <row r="1652" spans="1:34" ht="25.7" customHeight="1">
      <c r="A1652" s="1410"/>
      <c r="B1652" s="903"/>
      <c r="C1652" s="241" t="s">
        <v>5490</v>
      </c>
      <c r="D1652" s="227" t="s">
        <v>24264</v>
      </c>
      <c r="E1652" s="233" t="s">
        <v>17378</v>
      </c>
      <c r="F1652" s="241" t="s">
        <v>5490</v>
      </c>
      <c r="G1652" s="241"/>
      <c r="H1652" s="227" t="s">
        <v>17371</v>
      </c>
      <c r="I1652" s="241"/>
      <c r="J1652" s="241"/>
      <c r="K1652" s="524">
        <v>3510</v>
      </c>
      <c r="L1652" s="524">
        <v>494</v>
      </c>
      <c r="M1652" s="244">
        <v>494</v>
      </c>
      <c r="N1652" s="241"/>
      <c r="O1652" s="241"/>
      <c r="P1652" s="241"/>
      <c r="Q1652" s="244">
        <v>429</v>
      </c>
      <c r="R1652" s="244">
        <v>429</v>
      </c>
      <c r="S1652" s="244" t="s">
        <v>13213</v>
      </c>
      <c r="T1652" s="244">
        <v>1</v>
      </c>
      <c r="U1652" s="244" t="s">
        <v>296</v>
      </c>
      <c r="V1652" s="241">
        <v>2022</v>
      </c>
      <c r="W1652" s="241"/>
      <c r="X1652" s="241"/>
      <c r="Y1652" s="241"/>
      <c r="Z1652" s="241"/>
      <c r="AA1652" s="241"/>
      <c r="AB1652" s="241"/>
      <c r="AC1652" s="241"/>
      <c r="AD1652" s="241"/>
      <c r="AE1652" s="241"/>
      <c r="AF1652" s="241"/>
      <c r="AG1652" s="244" t="s">
        <v>16507</v>
      </c>
      <c r="AH1652" s="150"/>
    </row>
    <row r="1653" spans="1:34" ht="25.7" customHeight="1">
      <c r="A1653" s="1410"/>
      <c r="B1653" s="903"/>
      <c r="C1653" s="227" t="s">
        <v>5490</v>
      </c>
      <c r="D1653" s="227" t="s">
        <v>24265</v>
      </c>
      <c r="E1653" s="227" t="s">
        <v>17379</v>
      </c>
      <c r="F1653" s="227" t="s">
        <v>5490</v>
      </c>
      <c r="G1653" s="227"/>
      <c r="H1653" s="227" t="s">
        <v>17371</v>
      </c>
      <c r="I1653" s="233"/>
      <c r="J1653" s="233"/>
      <c r="K1653" s="228">
        <v>959</v>
      </c>
      <c r="L1653" s="228">
        <v>466</v>
      </c>
      <c r="M1653" s="244">
        <v>466</v>
      </c>
      <c r="N1653" s="233"/>
      <c r="O1653" s="301"/>
      <c r="P1653" s="233"/>
      <c r="Q1653" s="228">
        <v>429</v>
      </c>
      <c r="R1653" s="228">
        <v>429</v>
      </c>
      <c r="S1653" s="244" t="s">
        <v>13213</v>
      </c>
      <c r="T1653" s="228">
        <v>1</v>
      </c>
      <c r="U1653" s="244" t="s">
        <v>296</v>
      </c>
      <c r="V1653" s="241">
        <v>2015</v>
      </c>
      <c r="W1653" s="233"/>
      <c r="X1653" s="233"/>
      <c r="Y1653" s="233"/>
      <c r="Z1653" s="233"/>
      <c r="AA1653" s="227"/>
      <c r="AB1653" s="233"/>
      <c r="AC1653" s="233"/>
      <c r="AD1653" s="233"/>
      <c r="AE1653" s="233"/>
      <c r="AF1653" s="233"/>
      <c r="AG1653" s="244" t="s">
        <v>16507</v>
      </c>
      <c r="AH1653" s="150"/>
    </row>
    <row r="1654" spans="1:34" ht="25.7" customHeight="1">
      <c r="A1654" s="1410"/>
      <c r="B1654" s="903"/>
      <c r="C1654" s="227" t="s">
        <v>5490</v>
      </c>
      <c r="D1654" s="227" t="s">
        <v>24266</v>
      </c>
      <c r="E1654" s="227" t="s">
        <v>17380</v>
      </c>
      <c r="F1654" s="227" t="s">
        <v>5490</v>
      </c>
      <c r="G1654" s="227"/>
      <c r="H1654" s="227" t="s">
        <v>17371</v>
      </c>
      <c r="I1654" s="233"/>
      <c r="J1654" s="233"/>
      <c r="K1654" s="228">
        <v>3481</v>
      </c>
      <c r="L1654" s="228">
        <v>518</v>
      </c>
      <c r="M1654" s="244">
        <v>518</v>
      </c>
      <c r="N1654" s="233"/>
      <c r="O1654" s="301"/>
      <c r="P1654" s="233"/>
      <c r="Q1654" s="228">
        <v>429</v>
      </c>
      <c r="R1654" s="228">
        <v>429</v>
      </c>
      <c r="S1654" s="244" t="s">
        <v>13213</v>
      </c>
      <c r="T1654" s="228">
        <v>1</v>
      </c>
      <c r="U1654" s="244" t="s">
        <v>296</v>
      </c>
      <c r="V1654" s="241">
        <v>2010</v>
      </c>
      <c r="W1654" s="233"/>
      <c r="X1654" s="233"/>
      <c r="Y1654" s="233"/>
      <c r="Z1654" s="233"/>
      <c r="AA1654" s="389"/>
      <c r="AB1654" s="389"/>
      <c r="AC1654" s="599"/>
      <c r="AD1654" s="389"/>
      <c r="AE1654" s="389"/>
      <c r="AF1654" s="389"/>
      <c r="AG1654" s="244" t="s">
        <v>16507</v>
      </c>
      <c r="AH1654" s="150"/>
    </row>
    <row r="1655" spans="1:34" ht="25.7" customHeight="1">
      <c r="A1655" s="1410"/>
      <c r="B1655" s="903"/>
      <c r="C1655" s="227" t="s">
        <v>5490</v>
      </c>
      <c r="D1655" s="227" t="s">
        <v>24267</v>
      </c>
      <c r="E1655" s="227" t="s">
        <v>17381</v>
      </c>
      <c r="F1655" s="227" t="s">
        <v>5490</v>
      </c>
      <c r="G1655" s="227"/>
      <c r="H1655" s="227" t="s">
        <v>17371</v>
      </c>
      <c r="I1655" s="233"/>
      <c r="J1655" s="233"/>
      <c r="K1655" s="228">
        <v>995</v>
      </c>
      <c r="L1655" s="228">
        <v>494</v>
      </c>
      <c r="M1655" s="244">
        <v>494</v>
      </c>
      <c r="N1655" s="233"/>
      <c r="O1655" s="301"/>
      <c r="P1655" s="233"/>
      <c r="Q1655" s="228">
        <v>494</v>
      </c>
      <c r="R1655" s="228">
        <v>494</v>
      </c>
      <c r="S1655" s="228" t="s">
        <v>13216</v>
      </c>
      <c r="T1655" s="228">
        <v>1</v>
      </c>
      <c r="U1655" s="244" t="s">
        <v>296</v>
      </c>
      <c r="V1655" s="241">
        <v>2019</v>
      </c>
      <c r="W1655" s="233"/>
      <c r="X1655" s="233"/>
      <c r="Y1655" s="233"/>
      <c r="Z1655" s="233"/>
      <c r="AA1655" s="227"/>
      <c r="AB1655" s="233"/>
      <c r="AC1655" s="233"/>
      <c r="AD1655" s="233"/>
      <c r="AE1655" s="233"/>
      <c r="AF1655" s="233"/>
      <c r="AG1655" s="244" t="s">
        <v>16507</v>
      </c>
      <c r="AH1655" s="150"/>
    </row>
    <row r="1656" spans="1:34" ht="25.7" customHeight="1">
      <c r="A1656" s="1410"/>
      <c r="B1656" s="903"/>
      <c r="C1656" s="241" t="s">
        <v>5490</v>
      </c>
      <c r="D1656" s="227" t="s">
        <v>24268</v>
      </c>
      <c r="E1656" s="233" t="s">
        <v>17382</v>
      </c>
      <c r="F1656" s="241" t="s">
        <v>5490</v>
      </c>
      <c r="G1656" s="241"/>
      <c r="H1656" s="227" t="s">
        <v>17371</v>
      </c>
      <c r="I1656" s="241"/>
      <c r="J1656" s="241"/>
      <c r="K1656" s="524">
        <v>3277</v>
      </c>
      <c r="L1656" s="524">
        <v>525.73</v>
      </c>
      <c r="M1656" s="244">
        <v>525.73</v>
      </c>
      <c r="N1656" s="241"/>
      <c r="O1656" s="241"/>
      <c r="P1656" s="241"/>
      <c r="Q1656" s="244">
        <v>429</v>
      </c>
      <c r="R1656" s="244">
        <v>429</v>
      </c>
      <c r="S1656" s="244" t="s">
        <v>13213</v>
      </c>
      <c r="T1656" s="244">
        <v>1</v>
      </c>
      <c r="U1656" s="244" t="s">
        <v>296</v>
      </c>
      <c r="V1656" s="241">
        <v>2009</v>
      </c>
      <c r="W1656" s="241"/>
      <c r="X1656" s="241"/>
      <c r="Y1656" s="241"/>
      <c r="Z1656" s="241"/>
      <c r="AA1656" s="241"/>
      <c r="AB1656" s="241"/>
      <c r="AC1656" s="241"/>
      <c r="AD1656" s="241"/>
      <c r="AE1656" s="241"/>
      <c r="AF1656" s="241"/>
      <c r="AG1656" s="244" t="s">
        <v>16507</v>
      </c>
      <c r="AH1656" s="150"/>
    </row>
    <row r="1657" spans="1:34" ht="25.7" customHeight="1">
      <c r="A1657" s="1410"/>
      <c r="B1657" s="903"/>
      <c r="C1657" s="241" t="s">
        <v>5490</v>
      </c>
      <c r="D1657" s="227" t="s">
        <v>24269</v>
      </c>
      <c r="E1657" s="233" t="s">
        <v>17383</v>
      </c>
      <c r="F1657" s="241" t="s">
        <v>5490</v>
      </c>
      <c r="G1657" s="241"/>
      <c r="H1657" s="227" t="s">
        <v>17371</v>
      </c>
      <c r="I1657" s="241"/>
      <c r="J1657" s="241"/>
      <c r="K1657" s="524">
        <v>12691</v>
      </c>
      <c r="L1657" s="524">
        <v>516</v>
      </c>
      <c r="M1657" s="244">
        <v>516</v>
      </c>
      <c r="N1657" s="241"/>
      <c r="O1657" s="241"/>
      <c r="P1657" s="241"/>
      <c r="Q1657" s="244">
        <v>300</v>
      </c>
      <c r="R1657" s="244">
        <v>300</v>
      </c>
      <c r="S1657" s="244" t="s">
        <v>12984</v>
      </c>
      <c r="T1657" s="244">
        <v>1</v>
      </c>
      <c r="U1657" s="244" t="s">
        <v>296</v>
      </c>
      <c r="V1657" s="241">
        <v>2011</v>
      </c>
      <c r="W1657" s="241"/>
      <c r="X1657" s="241"/>
      <c r="Y1657" s="241"/>
      <c r="Z1657" s="241"/>
      <c r="AA1657" s="241"/>
      <c r="AB1657" s="241"/>
      <c r="AC1657" s="241"/>
      <c r="AD1657" s="241"/>
      <c r="AE1657" s="241"/>
      <c r="AF1657" s="241"/>
      <c r="AG1657" s="244" t="s">
        <v>16507</v>
      </c>
      <c r="AH1657" s="150"/>
    </row>
    <row r="1658" spans="1:34" ht="25.7" customHeight="1">
      <c r="A1658" s="1410"/>
      <c r="B1658" s="903"/>
      <c r="C1658" s="241" t="s">
        <v>5490</v>
      </c>
      <c r="D1658" s="227" t="s">
        <v>24270</v>
      </c>
      <c r="E1658" s="233" t="s">
        <v>17384</v>
      </c>
      <c r="F1658" s="241" t="s">
        <v>5490</v>
      </c>
      <c r="G1658" s="241"/>
      <c r="H1658" s="227" t="s">
        <v>17371</v>
      </c>
      <c r="I1658" s="241"/>
      <c r="J1658" s="241"/>
      <c r="K1658" s="524">
        <v>3528</v>
      </c>
      <c r="L1658" s="524">
        <v>448.32</v>
      </c>
      <c r="M1658" s="244">
        <v>448.32</v>
      </c>
      <c r="N1658" s="241"/>
      <c r="O1658" s="241"/>
      <c r="P1658" s="241"/>
      <c r="Q1658" s="244">
        <v>374</v>
      </c>
      <c r="R1658" s="244">
        <v>374</v>
      </c>
      <c r="S1658" s="244" t="s">
        <v>13213</v>
      </c>
      <c r="T1658" s="244">
        <v>1</v>
      </c>
      <c r="U1658" s="244" t="s">
        <v>296</v>
      </c>
      <c r="V1658" s="241">
        <v>2013</v>
      </c>
      <c r="W1658" s="241"/>
      <c r="X1658" s="241"/>
      <c r="Y1658" s="241"/>
      <c r="Z1658" s="241"/>
      <c r="AA1658" s="241"/>
      <c r="AB1658" s="241"/>
      <c r="AC1658" s="241"/>
      <c r="AD1658" s="241"/>
      <c r="AE1658" s="241"/>
      <c r="AF1658" s="241"/>
      <c r="AG1658" s="244" t="s">
        <v>16507</v>
      </c>
      <c r="AH1658" s="150"/>
    </row>
    <row r="1659" spans="1:34" ht="25.7" customHeight="1">
      <c r="A1659" s="1410"/>
      <c r="B1659" s="903"/>
      <c r="C1659" s="227" t="s">
        <v>5490</v>
      </c>
      <c r="D1659" s="227" t="s">
        <v>24271</v>
      </c>
      <c r="E1659" s="227" t="s">
        <v>17385</v>
      </c>
      <c r="F1659" s="227" t="s">
        <v>5490</v>
      </c>
      <c r="G1659" s="227"/>
      <c r="H1659" s="227" t="s">
        <v>17371</v>
      </c>
      <c r="I1659" s="233"/>
      <c r="J1659" s="233"/>
      <c r="K1659" s="228">
        <v>2675</v>
      </c>
      <c r="L1659" s="228">
        <v>513</v>
      </c>
      <c r="M1659" s="244">
        <v>513</v>
      </c>
      <c r="N1659" s="233"/>
      <c r="O1659" s="301"/>
      <c r="P1659" s="233"/>
      <c r="Q1659" s="228">
        <v>429</v>
      </c>
      <c r="R1659" s="228">
        <v>429</v>
      </c>
      <c r="S1659" s="244" t="s">
        <v>13213</v>
      </c>
      <c r="T1659" s="228">
        <v>1</v>
      </c>
      <c r="U1659" s="244" t="s">
        <v>296</v>
      </c>
      <c r="V1659" s="241">
        <v>2010</v>
      </c>
      <c r="W1659" s="233"/>
      <c r="X1659" s="233"/>
      <c r="Y1659" s="233"/>
      <c r="Z1659" s="233"/>
      <c r="AA1659" s="227"/>
      <c r="AB1659" s="233"/>
      <c r="AC1659" s="233"/>
      <c r="AD1659" s="233"/>
      <c r="AE1659" s="233"/>
      <c r="AF1659" s="233"/>
      <c r="AG1659" s="244" t="s">
        <v>16507</v>
      </c>
      <c r="AH1659" s="150"/>
    </row>
    <row r="1660" spans="1:34" ht="25.7" customHeight="1">
      <c r="A1660" s="1410"/>
      <c r="B1660" s="903"/>
      <c r="C1660" s="227" t="s">
        <v>5492</v>
      </c>
      <c r="D1660" s="227"/>
      <c r="E1660" s="227" t="s">
        <v>5813</v>
      </c>
      <c r="F1660" s="227" t="s">
        <v>5492</v>
      </c>
      <c r="G1660" s="227"/>
      <c r="H1660" s="227" t="s">
        <v>5492</v>
      </c>
      <c r="I1660" s="233"/>
      <c r="J1660" s="233"/>
      <c r="K1660" s="228">
        <v>3325</v>
      </c>
      <c r="L1660" s="228">
        <v>432</v>
      </c>
      <c r="M1660" s="244">
        <v>432</v>
      </c>
      <c r="N1660" s="233"/>
      <c r="O1660" s="301"/>
      <c r="P1660" s="233"/>
      <c r="Q1660" s="228">
        <v>432</v>
      </c>
      <c r="R1660" s="228">
        <v>432</v>
      </c>
      <c r="S1660" s="228" t="s">
        <v>13201</v>
      </c>
      <c r="T1660" s="228">
        <v>1</v>
      </c>
      <c r="U1660" s="228" t="s">
        <v>296</v>
      </c>
      <c r="V1660" s="241">
        <v>2009</v>
      </c>
      <c r="W1660" s="233"/>
      <c r="X1660" s="233"/>
      <c r="Y1660" s="233"/>
      <c r="Z1660" s="233"/>
      <c r="AA1660" s="227"/>
      <c r="AB1660" s="233"/>
      <c r="AC1660" s="233"/>
      <c r="AD1660" s="233"/>
      <c r="AE1660" s="233"/>
      <c r="AF1660" s="233"/>
      <c r="AG1660" s="244"/>
      <c r="AH1660" s="150"/>
    </row>
    <row r="1661" spans="1:34" ht="25.7" customHeight="1">
      <c r="A1661" s="1410"/>
      <c r="B1661" s="903"/>
      <c r="C1661" s="227" t="s">
        <v>5492</v>
      </c>
      <c r="D1661" s="227"/>
      <c r="E1661" s="227" t="s">
        <v>5815</v>
      </c>
      <c r="F1661" s="227" t="s">
        <v>5492</v>
      </c>
      <c r="G1661" s="227"/>
      <c r="H1661" s="227" t="s">
        <v>5492</v>
      </c>
      <c r="I1661" s="233"/>
      <c r="J1661" s="233"/>
      <c r="K1661" s="228">
        <v>2250</v>
      </c>
      <c r="L1661" s="228">
        <v>480</v>
      </c>
      <c r="M1661" s="244">
        <v>480</v>
      </c>
      <c r="N1661" s="233"/>
      <c r="O1661" s="301"/>
      <c r="P1661" s="233"/>
      <c r="Q1661" s="228">
        <v>480</v>
      </c>
      <c r="R1661" s="228">
        <v>480</v>
      </c>
      <c r="S1661" s="228" t="s">
        <v>13217</v>
      </c>
      <c r="T1661" s="228">
        <v>1</v>
      </c>
      <c r="U1661" s="228" t="s">
        <v>296</v>
      </c>
      <c r="V1661" s="241">
        <v>2009</v>
      </c>
      <c r="W1661" s="233"/>
      <c r="X1661" s="233"/>
      <c r="Y1661" s="233"/>
      <c r="Z1661" s="233"/>
      <c r="AA1661" s="227"/>
      <c r="AB1661" s="233"/>
      <c r="AC1661" s="233"/>
      <c r="AD1661" s="233"/>
      <c r="AE1661" s="233"/>
      <c r="AF1661" s="233"/>
      <c r="AG1661" s="244"/>
      <c r="AH1661" s="150"/>
    </row>
    <row r="1662" spans="1:34" ht="25.7" customHeight="1">
      <c r="A1662" s="1410"/>
      <c r="B1662" s="903"/>
      <c r="C1662" s="227" t="s">
        <v>5492</v>
      </c>
      <c r="D1662" s="227"/>
      <c r="E1662" s="227" t="s">
        <v>5816</v>
      </c>
      <c r="F1662" s="227" t="s">
        <v>5492</v>
      </c>
      <c r="G1662" s="227"/>
      <c r="H1662" s="227" t="s">
        <v>5492</v>
      </c>
      <c r="I1662" s="233"/>
      <c r="J1662" s="233"/>
      <c r="K1662" s="228">
        <v>1364</v>
      </c>
      <c r="L1662" s="228">
        <v>512</v>
      </c>
      <c r="M1662" s="244">
        <v>512</v>
      </c>
      <c r="N1662" s="233"/>
      <c r="O1662" s="301"/>
      <c r="P1662" s="233"/>
      <c r="Q1662" s="228">
        <v>480</v>
      </c>
      <c r="R1662" s="228">
        <v>480</v>
      </c>
      <c r="S1662" s="228" t="s">
        <v>13217</v>
      </c>
      <c r="T1662" s="228">
        <v>1</v>
      </c>
      <c r="U1662" s="228" t="s">
        <v>296</v>
      </c>
      <c r="V1662" s="241">
        <v>2009</v>
      </c>
      <c r="W1662" s="233"/>
      <c r="X1662" s="233"/>
      <c r="Y1662" s="233"/>
      <c r="Z1662" s="233"/>
      <c r="AA1662" s="227"/>
      <c r="AB1662" s="233"/>
      <c r="AC1662" s="233"/>
      <c r="AD1662" s="233"/>
      <c r="AE1662" s="233"/>
      <c r="AF1662" s="233"/>
      <c r="AG1662" s="244"/>
      <c r="AH1662" s="150"/>
    </row>
    <row r="1663" spans="1:34" ht="25.7" customHeight="1">
      <c r="A1663" s="1410"/>
      <c r="B1663" s="903"/>
      <c r="C1663" s="227" t="s">
        <v>5492</v>
      </c>
      <c r="D1663" s="227"/>
      <c r="E1663" s="227" t="s">
        <v>5817</v>
      </c>
      <c r="F1663" s="227" t="s">
        <v>5492</v>
      </c>
      <c r="G1663" s="227"/>
      <c r="H1663" s="227" t="s">
        <v>5492</v>
      </c>
      <c r="I1663" s="233"/>
      <c r="J1663" s="233"/>
      <c r="K1663" s="228">
        <v>3009</v>
      </c>
      <c r="L1663" s="228">
        <v>500</v>
      </c>
      <c r="M1663" s="244">
        <v>500</v>
      </c>
      <c r="N1663" s="233"/>
      <c r="O1663" s="301"/>
      <c r="P1663" s="233"/>
      <c r="Q1663" s="228">
        <v>480</v>
      </c>
      <c r="R1663" s="228">
        <v>480</v>
      </c>
      <c r="S1663" s="228" t="s">
        <v>13217</v>
      </c>
      <c r="T1663" s="228">
        <v>1</v>
      </c>
      <c r="U1663" s="228" t="s">
        <v>296</v>
      </c>
      <c r="V1663" s="241">
        <v>2009</v>
      </c>
      <c r="W1663" s="233"/>
      <c r="X1663" s="233"/>
      <c r="Y1663" s="233"/>
      <c r="Z1663" s="233"/>
      <c r="AA1663" s="389"/>
      <c r="AB1663" s="389"/>
      <c r="AC1663" s="599"/>
      <c r="AD1663" s="389"/>
      <c r="AE1663" s="389"/>
      <c r="AF1663" s="389"/>
      <c r="AG1663" s="244"/>
      <c r="AH1663" s="150"/>
    </row>
    <row r="1664" spans="1:34" ht="25.7" customHeight="1">
      <c r="A1664" s="1410"/>
      <c r="B1664" s="903"/>
      <c r="C1664" s="227" t="s">
        <v>5492</v>
      </c>
      <c r="D1664" s="227"/>
      <c r="E1664" s="227" t="s">
        <v>5818</v>
      </c>
      <c r="F1664" s="227" t="s">
        <v>5492</v>
      </c>
      <c r="G1664" s="227"/>
      <c r="H1664" s="227" t="s">
        <v>5492</v>
      </c>
      <c r="I1664" s="233"/>
      <c r="J1664" s="233"/>
      <c r="K1664" s="228">
        <v>6305</v>
      </c>
      <c r="L1664" s="228">
        <v>514</v>
      </c>
      <c r="M1664" s="244">
        <v>533</v>
      </c>
      <c r="N1664" s="233"/>
      <c r="O1664" s="301"/>
      <c r="P1664" s="233"/>
      <c r="Q1664" s="228">
        <v>533</v>
      </c>
      <c r="R1664" s="228">
        <v>533</v>
      </c>
      <c r="S1664" s="228" t="s">
        <v>13201</v>
      </c>
      <c r="T1664" s="228">
        <v>1</v>
      </c>
      <c r="U1664" s="228" t="s">
        <v>296</v>
      </c>
      <c r="V1664" s="241">
        <v>2010</v>
      </c>
      <c r="W1664" s="233"/>
      <c r="X1664" s="233"/>
      <c r="Y1664" s="233"/>
      <c r="Z1664" s="233"/>
      <c r="AA1664" s="389"/>
      <c r="AB1664" s="389"/>
      <c r="AC1664" s="599"/>
      <c r="AD1664" s="389"/>
      <c r="AE1664" s="389"/>
      <c r="AF1664" s="389"/>
      <c r="AG1664" s="244"/>
      <c r="AH1664" s="150"/>
    </row>
    <row r="1665" spans="1:34" ht="25.7" customHeight="1">
      <c r="A1665" s="1410"/>
      <c r="B1665" s="903"/>
      <c r="C1665" s="227" t="s">
        <v>5492</v>
      </c>
      <c r="D1665" s="227"/>
      <c r="E1665" s="227" t="s">
        <v>5819</v>
      </c>
      <c r="F1665" s="227" t="s">
        <v>5492</v>
      </c>
      <c r="G1665" s="227"/>
      <c r="H1665" s="227" t="s">
        <v>5492</v>
      </c>
      <c r="I1665" s="233"/>
      <c r="J1665" s="233"/>
      <c r="K1665" s="228">
        <v>1880</v>
      </c>
      <c r="L1665" s="228">
        <v>544</v>
      </c>
      <c r="M1665" s="244">
        <v>540</v>
      </c>
      <c r="N1665" s="233"/>
      <c r="O1665" s="301"/>
      <c r="P1665" s="233"/>
      <c r="Q1665" s="228">
        <v>540</v>
      </c>
      <c r="R1665" s="228">
        <v>540</v>
      </c>
      <c r="S1665" s="228" t="s">
        <v>13218</v>
      </c>
      <c r="T1665" s="228">
        <v>1</v>
      </c>
      <c r="U1665" s="228" t="s">
        <v>610</v>
      </c>
      <c r="V1665" s="241">
        <v>2012</v>
      </c>
      <c r="W1665" s="233"/>
      <c r="X1665" s="233"/>
      <c r="Y1665" s="233"/>
      <c r="Z1665" s="233"/>
      <c r="AA1665" s="389"/>
      <c r="AB1665" s="389"/>
      <c r="AC1665" s="599"/>
      <c r="AD1665" s="389"/>
      <c r="AE1665" s="389"/>
      <c r="AF1665" s="389"/>
      <c r="AG1665" s="244"/>
      <c r="AH1665" s="150"/>
    </row>
    <row r="1666" spans="1:34" ht="25.7" customHeight="1">
      <c r="A1666" s="261"/>
      <c r="B1666" s="903"/>
      <c r="C1666" s="227" t="s">
        <v>5492</v>
      </c>
      <c r="D1666" s="227"/>
      <c r="E1666" s="227" t="s">
        <v>5820</v>
      </c>
      <c r="F1666" s="227" t="s">
        <v>5492</v>
      </c>
      <c r="G1666" s="227"/>
      <c r="H1666" s="227" t="s">
        <v>5492</v>
      </c>
      <c r="I1666" s="233"/>
      <c r="J1666" s="233"/>
      <c r="K1666" s="228">
        <v>12996</v>
      </c>
      <c r="L1666" s="228">
        <v>662</v>
      </c>
      <c r="M1666" s="244">
        <v>659.9</v>
      </c>
      <c r="N1666" s="233"/>
      <c r="O1666" s="301"/>
      <c r="P1666" s="233"/>
      <c r="Q1666" s="228">
        <v>594</v>
      </c>
      <c r="R1666" s="228">
        <v>594</v>
      </c>
      <c r="S1666" s="228" t="s">
        <v>13219</v>
      </c>
      <c r="T1666" s="228">
        <v>1</v>
      </c>
      <c r="U1666" s="228" t="s">
        <v>610</v>
      </c>
      <c r="V1666" s="241">
        <v>2013</v>
      </c>
      <c r="W1666" s="233"/>
      <c r="X1666" s="233"/>
      <c r="Y1666" s="233"/>
      <c r="Z1666" s="233"/>
      <c r="AA1666" s="389"/>
      <c r="AB1666" s="389"/>
      <c r="AC1666" s="599"/>
      <c r="AD1666" s="389"/>
      <c r="AE1666" s="389"/>
      <c r="AF1666" s="389"/>
      <c r="AG1666" s="244"/>
      <c r="AH1666" s="150"/>
    </row>
    <row r="1667" spans="1:34" ht="25.7" customHeight="1">
      <c r="A1667" s="261"/>
      <c r="B1667" s="903"/>
      <c r="C1667" s="227" t="s">
        <v>5492</v>
      </c>
      <c r="D1667" s="227"/>
      <c r="E1667" s="227" t="s">
        <v>5821</v>
      </c>
      <c r="F1667" s="227" t="s">
        <v>5492</v>
      </c>
      <c r="G1667" s="227"/>
      <c r="H1667" s="227" t="s">
        <v>5492</v>
      </c>
      <c r="I1667" s="233"/>
      <c r="J1667" s="233"/>
      <c r="K1667" s="228">
        <v>3437</v>
      </c>
      <c r="L1667" s="228">
        <v>608.79999999999995</v>
      </c>
      <c r="M1667" s="244">
        <v>607.36</v>
      </c>
      <c r="N1667" s="233"/>
      <c r="O1667" s="301"/>
      <c r="P1667" s="233"/>
      <c r="Q1667" s="228">
        <v>594</v>
      </c>
      <c r="R1667" s="228">
        <v>594</v>
      </c>
      <c r="S1667" s="228" t="s">
        <v>13219</v>
      </c>
      <c r="T1667" s="228">
        <v>1</v>
      </c>
      <c r="U1667" s="228" t="s">
        <v>610</v>
      </c>
      <c r="V1667" s="241">
        <v>2013</v>
      </c>
      <c r="W1667" s="233"/>
      <c r="X1667" s="233"/>
      <c r="Y1667" s="233"/>
      <c r="Z1667" s="233"/>
      <c r="AA1667" s="389"/>
      <c r="AB1667" s="389"/>
      <c r="AC1667" s="599"/>
      <c r="AD1667" s="389"/>
      <c r="AE1667" s="389"/>
      <c r="AF1667" s="389"/>
      <c r="AG1667" s="244"/>
      <c r="AH1667" s="150"/>
    </row>
    <row r="1668" spans="1:34" ht="25.7" customHeight="1">
      <c r="A1668" s="261"/>
      <c r="B1668" s="903"/>
      <c r="C1668" s="227" t="s">
        <v>5492</v>
      </c>
      <c r="D1668" s="227"/>
      <c r="E1668" s="227" t="s">
        <v>5822</v>
      </c>
      <c r="F1668" s="227" t="s">
        <v>5492</v>
      </c>
      <c r="G1668" s="227"/>
      <c r="H1668" s="227" t="s">
        <v>5492</v>
      </c>
      <c r="I1668" s="233"/>
      <c r="J1668" s="233"/>
      <c r="K1668" s="228">
        <v>9883</v>
      </c>
      <c r="L1668" s="228">
        <v>500.64</v>
      </c>
      <c r="M1668" s="244">
        <v>499.9</v>
      </c>
      <c r="N1668" s="233"/>
      <c r="O1668" s="301"/>
      <c r="P1668" s="233"/>
      <c r="Q1668" s="228">
        <v>594</v>
      </c>
      <c r="R1668" s="228">
        <v>594</v>
      </c>
      <c r="S1668" s="228" t="s">
        <v>13219</v>
      </c>
      <c r="T1668" s="228">
        <v>1</v>
      </c>
      <c r="U1668" s="228" t="s">
        <v>610</v>
      </c>
      <c r="V1668" s="241">
        <v>2013</v>
      </c>
      <c r="W1668" s="233"/>
      <c r="X1668" s="233"/>
      <c r="Y1668" s="233"/>
      <c r="Z1668" s="233"/>
      <c r="AA1668" s="389"/>
      <c r="AB1668" s="389"/>
      <c r="AC1668" s="599"/>
      <c r="AD1668" s="389"/>
      <c r="AE1668" s="389"/>
      <c r="AF1668" s="389"/>
      <c r="AG1668" s="244"/>
      <c r="AH1668" s="150"/>
    </row>
    <row r="1669" spans="1:34" ht="25.7" customHeight="1">
      <c r="A1669" s="261"/>
      <c r="B1669" s="903"/>
      <c r="C1669" s="227" t="s">
        <v>5492</v>
      </c>
      <c r="D1669" s="227"/>
      <c r="E1669" s="227" t="s">
        <v>9321</v>
      </c>
      <c r="F1669" s="227" t="s">
        <v>5492</v>
      </c>
      <c r="G1669" s="227"/>
      <c r="H1669" s="227" t="s">
        <v>5492</v>
      </c>
      <c r="I1669" s="233"/>
      <c r="J1669" s="233"/>
      <c r="K1669" s="228">
        <v>2731</v>
      </c>
      <c r="L1669" s="228">
        <v>655</v>
      </c>
      <c r="M1669" s="244">
        <v>655</v>
      </c>
      <c r="N1669" s="233"/>
      <c r="O1669" s="301"/>
      <c r="P1669" s="233"/>
      <c r="Q1669" s="228">
        <v>408</v>
      </c>
      <c r="R1669" s="228">
        <v>408</v>
      </c>
      <c r="S1669" s="228" t="s">
        <v>13220</v>
      </c>
      <c r="T1669" s="228">
        <v>1</v>
      </c>
      <c r="U1669" s="228" t="s">
        <v>610</v>
      </c>
      <c r="V1669" s="241">
        <v>2015</v>
      </c>
      <c r="W1669" s="233"/>
      <c r="X1669" s="233"/>
      <c r="Y1669" s="233"/>
      <c r="Z1669" s="233"/>
      <c r="AA1669" s="389"/>
      <c r="AB1669" s="389"/>
      <c r="AC1669" s="599"/>
      <c r="AD1669" s="389"/>
      <c r="AE1669" s="389"/>
      <c r="AF1669" s="389"/>
      <c r="AG1669" s="244"/>
      <c r="AH1669" s="150"/>
    </row>
    <row r="1670" spans="1:34" ht="25.7" customHeight="1">
      <c r="A1670" s="261"/>
      <c r="B1670" s="903"/>
      <c r="C1670" s="227" t="s">
        <v>5492</v>
      </c>
      <c r="D1670" s="227"/>
      <c r="E1670" s="227" t="s">
        <v>9322</v>
      </c>
      <c r="F1670" s="227" t="s">
        <v>5492</v>
      </c>
      <c r="G1670" s="227"/>
      <c r="H1670" s="227" t="s">
        <v>5492</v>
      </c>
      <c r="I1670" s="233"/>
      <c r="J1670" s="233"/>
      <c r="K1670" s="228">
        <v>1140</v>
      </c>
      <c r="L1670" s="228">
        <v>595</v>
      </c>
      <c r="M1670" s="244">
        <v>595</v>
      </c>
      <c r="N1670" s="233"/>
      <c r="O1670" s="301"/>
      <c r="P1670" s="233"/>
      <c r="Q1670" s="228">
        <v>374</v>
      </c>
      <c r="R1670" s="228">
        <v>374</v>
      </c>
      <c r="S1670" s="228" t="s">
        <v>13201</v>
      </c>
      <c r="T1670" s="228">
        <v>1</v>
      </c>
      <c r="U1670" s="228" t="s">
        <v>610</v>
      </c>
      <c r="V1670" s="241">
        <v>2017</v>
      </c>
      <c r="W1670" s="233"/>
      <c r="X1670" s="233"/>
      <c r="Y1670" s="233"/>
      <c r="Z1670" s="233"/>
      <c r="AA1670" s="389"/>
      <c r="AB1670" s="389"/>
      <c r="AC1670" s="599"/>
      <c r="AD1670" s="389"/>
      <c r="AE1670" s="389"/>
      <c r="AF1670" s="389"/>
      <c r="AG1670" s="244"/>
      <c r="AH1670" s="150"/>
    </row>
    <row r="1671" spans="1:34" ht="25.7" customHeight="1">
      <c r="A1671" s="261"/>
      <c r="B1671" s="903"/>
      <c r="C1671" s="227" t="s">
        <v>5492</v>
      </c>
      <c r="D1671" s="227"/>
      <c r="E1671" s="227" t="s">
        <v>9323</v>
      </c>
      <c r="F1671" s="227" t="s">
        <v>5492</v>
      </c>
      <c r="G1671" s="227"/>
      <c r="H1671" s="227" t="s">
        <v>5492</v>
      </c>
      <c r="I1671" s="233"/>
      <c r="J1671" s="233"/>
      <c r="K1671" s="228">
        <v>1000</v>
      </c>
      <c r="L1671" s="228">
        <v>595</v>
      </c>
      <c r="M1671" s="244">
        <v>595</v>
      </c>
      <c r="N1671" s="233"/>
      <c r="O1671" s="301"/>
      <c r="P1671" s="233"/>
      <c r="Q1671" s="228">
        <v>374</v>
      </c>
      <c r="R1671" s="228">
        <v>374</v>
      </c>
      <c r="S1671" s="228" t="s">
        <v>13201</v>
      </c>
      <c r="T1671" s="228">
        <v>1</v>
      </c>
      <c r="U1671" s="228" t="s">
        <v>610</v>
      </c>
      <c r="V1671" s="241">
        <v>2017</v>
      </c>
      <c r="W1671" s="233"/>
      <c r="X1671" s="233"/>
      <c r="Y1671" s="233"/>
      <c r="Z1671" s="233"/>
      <c r="AA1671" s="389"/>
      <c r="AB1671" s="389"/>
      <c r="AC1671" s="599"/>
      <c r="AD1671" s="389"/>
      <c r="AE1671" s="389"/>
      <c r="AF1671" s="389"/>
      <c r="AG1671" s="244"/>
      <c r="AH1671" s="150"/>
    </row>
    <row r="1672" spans="1:34" ht="25.5" customHeight="1">
      <c r="A1672" s="261"/>
      <c r="B1672" s="903"/>
      <c r="C1672" s="227" t="s">
        <v>5492</v>
      </c>
      <c r="D1672" s="227"/>
      <c r="E1672" s="227" t="s">
        <v>11377</v>
      </c>
      <c r="F1672" s="227" t="s">
        <v>5492</v>
      </c>
      <c r="G1672" s="227"/>
      <c r="H1672" s="227" t="s">
        <v>5492</v>
      </c>
      <c r="I1672" s="233"/>
      <c r="J1672" s="233"/>
      <c r="K1672" s="228">
        <v>35163</v>
      </c>
      <c r="L1672" s="228">
        <v>598</v>
      </c>
      <c r="M1672" s="244">
        <v>598</v>
      </c>
      <c r="N1672" s="233"/>
      <c r="O1672" s="301"/>
      <c r="P1672" s="233"/>
      <c r="Q1672" s="228">
        <v>374</v>
      </c>
      <c r="R1672" s="228">
        <v>374</v>
      </c>
      <c r="S1672" s="228" t="s">
        <v>13201</v>
      </c>
      <c r="T1672" s="228">
        <v>1</v>
      </c>
      <c r="U1672" s="228" t="s">
        <v>610</v>
      </c>
      <c r="V1672" s="241">
        <v>2019</v>
      </c>
      <c r="W1672" s="233"/>
      <c r="X1672" s="233"/>
      <c r="Y1672" s="233"/>
      <c r="Z1672" s="233"/>
      <c r="AA1672" s="389"/>
      <c r="AB1672" s="389"/>
      <c r="AC1672" s="599"/>
      <c r="AD1672" s="389"/>
      <c r="AE1672" s="389"/>
      <c r="AF1672" s="389"/>
      <c r="AG1672" s="244"/>
      <c r="AH1672" s="150"/>
    </row>
    <row r="1673" spans="1:34" s="1487" customFormat="1" ht="25.7" customHeight="1">
      <c r="A1673" s="1406"/>
      <c r="B1673" s="904" t="s">
        <v>58</v>
      </c>
      <c r="C1673" s="314" t="s">
        <v>55</v>
      </c>
      <c r="D1673" s="314"/>
      <c r="E1673" s="315">
        <f>COUNTA(E1674:E1709,E1710:E1771)</f>
        <v>98</v>
      </c>
      <c r="F1673" s="349"/>
      <c r="G1673" s="351"/>
      <c r="H1673" s="349"/>
      <c r="I1673" s="349"/>
      <c r="J1673" s="349"/>
      <c r="K1673" s="318">
        <f>SUM(K1674:K1771)</f>
        <v>195154</v>
      </c>
      <c r="L1673" s="318">
        <f t="shared" ref="L1673:M1673" si="23">SUM(L1674:L1771)</f>
        <v>34773.510000000009</v>
      </c>
      <c r="M1673" s="318">
        <f t="shared" si="23"/>
        <v>35539.670000000006</v>
      </c>
      <c r="N1673" s="318">
        <f t="shared" ref="N1673:P1673" si="24">SUM(N1711:N1771)</f>
        <v>6436</v>
      </c>
      <c r="O1673" s="318">
        <f t="shared" si="24"/>
        <v>6772</v>
      </c>
      <c r="P1673" s="318">
        <f t="shared" si="24"/>
        <v>7108</v>
      </c>
      <c r="Q1673" s="318"/>
      <c r="R1673" s="318"/>
      <c r="S1673" s="318"/>
      <c r="T1673" s="318">
        <f>SUM(T1674:T1771)</f>
        <v>136</v>
      </c>
      <c r="U1673" s="318"/>
      <c r="V1673" s="381"/>
      <c r="W1673" s="349"/>
      <c r="X1673" s="349"/>
      <c r="Y1673" s="349"/>
      <c r="Z1673" s="349"/>
      <c r="AA1673" s="314"/>
      <c r="AB1673" s="349"/>
      <c r="AC1673" s="349"/>
      <c r="AD1673" s="349"/>
      <c r="AE1673" s="349"/>
      <c r="AF1673" s="349"/>
      <c r="AG1673" s="380"/>
      <c r="AH1673" s="1308"/>
    </row>
    <row r="1674" spans="1:34" ht="25.7" customHeight="1">
      <c r="A1674" s="261"/>
      <c r="B1674" s="903"/>
      <c r="C1674" s="227" t="s">
        <v>5886</v>
      </c>
      <c r="D1674" s="227" t="s">
        <v>24698</v>
      </c>
      <c r="E1674" s="227" t="s">
        <v>4415</v>
      </c>
      <c r="F1674" s="227" t="s">
        <v>5886</v>
      </c>
      <c r="G1674" s="263" t="s">
        <v>13230</v>
      </c>
      <c r="H1674" s="263" t="s">
        <v>13230</v>
      </c>
      <c r="I1674" s="233"/>
      <c r="J1674" s="233"/>
      <c r="K1674" s="228">
        <v>594</v>
      </c>
      <c r="L1674" s="228"/>
      <c r="M1674" s="244"/>
      <c r="N1674" s="228"/>
      <c r="O1674" s="228"/>
      <c r="P1674" s="228"/>
      <c r="Q1674" s="228"/>
      <c r="R1674" s="228">
        <v>594</v>
      </c>
      <c r="S1674" s="228" t="s">
        <v>6194</v>
      </c>
      <c r="T1674" s="228">
        <v>1</v>
      </c>
      <c r="U1674" s="228" t="s">
        <v>296</v>
      </c>
      <c r="V1674" s="241">
        <v>2012</v>
      </c>
      <c r="W1674" s="233"/>
      <c r="X1674" s="233"/>
      <c r="Y1674" s="233"/>
      <c r="Z1674" s="233"/>
      <c r="AA1674" s="227"/>
      <c r="AB1674" s="233"/>
      <c r="AC1674" s="233"/>
      <c r="AD1674" s="233"/>
      <c r="AE1674" s="233"/>
      <c r="AF1674" s="233"/>
      <c r="AG1674" s="244"/>
      <c r="AH1674" s="150"/>
    </row>
    <row r="1675" spans="1:34" ht="25.7" customHeight="1">
      <c r="A1675" s="261"/>
      <c r="B1675" s="903"/>
      <c r="C1675" s="227" t="s">
        <v>13269</v>
      </c>
      <c r="D1675" s="227" t="s">
        <v>24699</v>
      </c>
      <c r="E1675" s="227" t="s">
        <v>17920</v>
      </c>
      <c r="F1675" s="227" t="s">
        <v>13269</v>
      </c>
      <c r="G1675" s="263" t="s">
        <v>13227</v>
      </c>
      <c r="H1675" s="263" t="s">
        <v>13227</v>
      </c>
      <c r="I1675" s="233"/>
      <c r="J1675" s="233"/>
      <c r="K1675" s="228">
        <v>400</v>
      </c>
      <c r="L1675" s="228"/>
      <c r="M1675" s="244"/>
      <c r="N1675" s="228"/>
      <c r="O1675" s="228"/>
      <c r="P1675" s="228"/>
      <c r="Q1675" s="228"/>
      <c r="R1675" s="228"/>
      <c r="S1675" s="228" t="s">
        <v>14259</v>
      </c>
      <c r="T1675" s="228">
        <v>1</v>
      </c>
      <c r="U1675" s="228" t="s">
        <v>296</v>
      </c>
      <c r="V1675" s="241">
        <v>2017</v>
      </c>
      <c r="W1675" s="233"/>
      <c r="X1675" s="233"/>
      <c r="Y1675" s="233"/>
      <c r="Z1675" s="233"/>
      <c r="AA1675" s="227"/>
      <c r="AB1675" s="233"/>
      <c r="AC1675" s="233"/>
      <c r="AD1675" s="233"/>
      <c r="AE1675" s="233"/>
      <c r="AF1675" s="233"/>
      <c r="AG1675" s="244"/>
      <c r="AH1675" s="150"/>
    </row>
    <row r="1676" spans="1:34" ht="25.7" customHeight="1">
      <c r="A1676" s="261"/>
      <c r="B1676" s="903"/>
      <c r="C1676" s="227" t="s">
        <v>5896</v>
      </c>
      <c r="D1676" s="227" t="s">
        <v>24700</v>
      </c>
      <c r="E1676" s="227" t="s">
        <v>6195</v>
      </c>
      <c r="F1676" s="227" t="s">
        <v>5896</v>
      </c>
      <c r="G1676" s="360"/>
      <c r="H1676" s="227" t="s">
        <v>6196</v>
      </c>
      <c r="I1676" s="233"/>
      <c r="J1676" s="233"/>
      <c r="K1676" s="228">
        <v>2276</v>
      </c>
      <c r="L1676" s="228">
        <v>954</v>
      </c>
      <c r="M1676" s="244">
        <v>954</v>
      </c>
      <c r="N1676" s="228"/>
      <c r="O1676" s="228"/>
      <c r="P1676" s="228"/>
      <c r="Q1676" s="228">
        <v>954</v>
      </c>
      <c r="R1676" s="228">
        <v>954</v>
      </c>
      <c r="S1676" s="228" t="s">
        <v>6197</v>
      </c>
      <c r="T1676" s="228">
        <v>2</v>
      </c>
      <c r="U1676" s="228" t="s">
        <v>296</v>
      </c>
      <c r="V1676" s="241">
        <v>2011</v>
      </c>
      <c r="W1676" s="233"/>
      <c r="X1676" s="233"/>
      <c r="Y1676" s="233"/>
      <c r="Z1676" s="233"/>
      <c r="AA1676" s="227"/>
      <c r="AB1676" s="233"/>
      <c r="AC1676" s="233"/>
      <c r="AD1676" s="233"/>
      <c r="AE1676" s="233"/>
      <c r="AF1676" s="233"/>
      <c r="AG1676" s="244" t="s">
        <v>4195</v>
      </c>
      <c r="AH1676" s="150"/>
    </row>
    <row r="1677" spans="1:34" ht="27.75" customHeight="1">
      <c r="A1677" s="261"/>
      <c r="B1677" s="241"/>
      <c r="C1677" s="241" t="s">
        <v>1874</v>
      </c>
      <c r="D1677" s="241" t="s">
        <v>24701</v>
      </c>
      <c r="E1677" s="243" t="s">
        <v>14683</v>
      </c>
      <c r="F1677" s="241" t="s">
        <v>1874</v>
      </c>
      <c r="G1677" s="227" t="s">
        <v>24353</v>
      </c>
      <c r="H1677" s="241" t="s">
        <v>14247</v>
      </c>
      <c r="I1677" s="241">
        <v>2</v>
      </c>
      <c r="J1677" s="241"/>
      <c r="K1677" s="241">
        <v>600</v>
      </c>
      <c r="L1677" s="244"/>
      <c r="M1677" s="244"/>
      <c r="N1677" s="241" t="s">
        <v>12477</v>
      </c>
      <c r="O1677" s="241"/>
      <c r="P1677" s="241"/>
      <c r="Q1677" s="244"/>
      <c r="R1677" s="244"/>
      <c r="S1677" s="244" t="s">
        <v>24702</v>
      </c>
      <c r="T1677" s="244">
        <v>1</v>
      </c>
      <c r="U1677" s="244"/>
      <c r="V1677" s="241">
        <v>2010</v>
      </c>
      <c r="W1677" s="241"/>
      <c r="X1677" s="241"/>
      <c r="Y1677" s="241"/>
      <c r="Z1677" s="241"/>
      <c r="AA1677" s="241"/>
      <c r="AB1677" s="241"/>
      <c r="AC1677" s="241"/>
      <c r="AD1677" s="241"/>
      <c r="AE1677" s="241"/>
      <c r="AF1677" s="241"/>
      <c r="AG1677" s="244" t="s">
        <v>26740</v>
      </c>
      <c r="AH1677" s="150"/>
    </row>
    <row r="1678" spans="1:34" ht="25.7" customHeight="1">
      <c r="A1678" s="261"/>
      <c r="B1678" s="903"/>
      <c r="C1678" s="227" t="s">
        <v>1877</v>
      </c>
      <c r="D1678" s="227" t="s">
        <v>24703</v>
      </c>
      <c r="E1678" s="227" t="s">
        <v>6198</v>
      </c>
      <c r="F1678" s="227" t="s">
        <v>1877</v>
      </c>
      <c r="G1678" s="360"/>
      <c r="H1678" s="227" t="s">
        <v>6199</v>
      </c>
      <c r="I1678" s="233"/>
      <c r="J1678" s="233"/>
      <c r="K1678" s="228">
        <v>1350</v>
      </c>
      <c r="L1678" s="228">
        <v>427</v>
      </c>
      <c r="M1678" s="244">
        <v>427</v>
      </c>
      <c r="N1678" s="228"/>
      <c r="O1678" s="228"/>
      <c r="P1678" s="228"/>
      <c r="Q1678" s="228">
        <v>427</v>
      </c>
      <c r="R1678" s="228">
        <v>427</v>
      </c>
      <c r="S1678" s="228" t="s">
        <v>6200</v>
      </c>
      <c r="T1678" s="228">
        <v>1</v>
      </c>
      <c r="U1678" s="228" t="s">
        <v>296</v>
      </c>
      <c r="V1678" s="241">
        <v>2007</v>
      </c>
      <c r="W1678" s="233"/>
      <c r="X1678" s="233"/>
      <c r="Y1678" s="233"/>
      <c r="Z1678" s="233"/>
      <c r="AA1678" s="227"/>
      <c r="AB1678" s="233"/>
      <c r="AC1678" s="233"/>
      <c r="AD1678" s="233"/>
      <c r="AE1678" s="233"/>
      <c r="AF1678" s="233"/>
      <c r="AG1678" s="244"/>
      <c r="AH1678" s="150"/>
    </row>
    <row r="1679" spans="1:34" ht="25.7" customHeight="1">
      <c r="A1679" s="261"/>
      <c r="B1679" s="903"/>
      <c r="C1679" s="227" t="s">
        <v>1877</v>
      </c>
      <c r="D1679" s="227" t="s">
        <v>24704</v>
      </c>
      <c r="E1679" s="227" t="s">
        <v>6201</v>
      </c>
      <c r="F1679" s="227" t="s">
        <v>1877</v>
      </c>
      <c r="G1679" s="360"/>
      <c r="H1679" s="227" t="s">
        <v>6202</v>
      </c>
      <c r="I1679" s="233"/>
      <c r="J1679" s="233"/>
      <c r="K1679" s="228">
        <v>991</v>
      </c>
      <c r="L1679" s="228">
        <v>456</v>
      </c>
      <c r="M1679" s="244">
        <v>456</v>
      </c>
      <c r="N1679" s="228"/>
      <c r="O1679" s="228"/>
      <c r="P1679" s="228"/>
      <c r="Q1679" s="228">
        <v>456</v>
      </c>
      <c r="R1679" s="228">
        <v>456</v>
      </c>
      <c r="S1679" s="228" t="s">
        <v>6203</v>
      </c>
      <c r="T1679" s="228">
        <v>1</v>
      </c>
      <c r="U1679" s="228" t="s">
        <v>296</v>
      </c>
      <c r="V1679" s="241">
        <v>2008</v>
      </c>
      <c r="W1679" s="233"/>
      <c r="X1679" s="233"/>
      <c r="Y1679" s="233"/>
      <c r="Z1679" s="233"/>
      <c r="AA1679" s="227"/>
      <c r="AB1679" s="233"/>
      <c r="AC1679" s="233"/>
      <c r="AD1679" s="233"/>
      <c r="AE1679" s="233"/>
      <c r="AF1679" s="233"/>
      <c r="AG1679" s="244"/>
      <c r="AH1679" s="150"/>
    </row>
    <row r="1680" spans="1:34" ht="25.7" customHeight="1">
      <c r="A1680" s="261"/>
      <c r="B1680" s="903"/>
      <c r="C1680" s="227" t="s">
        <v>1877</v>
      </c>
      <c r="D1680" s="227" t="s">
        <v>24705</v>
      </c>
      <c r="E1680" s="227" t="s">
        <v>6204</v>
      </c>
      <c r="F1680" s="227" t="s">
        <v>1877</v>
      </c>
      <c r="G1680" s="360"/>
      <c r="H1680" s="227" t="s">
        <v>6202</v>
      </c>
      <c r="I1680" s="233"/>
      <c r="J1680" s="233"/>
      <c r="K1680" s="228">
        <v>1404</v>
      </c>
      <c r="L1680" s="228">
        <v>525</v>
      </c>
      <c r="M1680" s="244">
        <v>525</v>
      </c>
      <c r="N1680" s="228"/>
      <c r="O1680" s="228"/>
      <c r="P1680" s="228"/>
      <c r="Q1680" s="228">
        <v>525</v>
      </c>
      <c r="R1680" s="228">
        <v>525</v>
      </c>
      <c r="S1680" s="228" t="s">
        <v>6205</v>
      </c>
      <c r="T1680" s="228">
        <v>1</v>
      </c>
      <c r="U1680" s="228" t="s">
        <v>296</v>
      </c>
      <c r="V1680" s="241">
        <v>2008</v>
      </c>
      <c r="W1680" s="233"/>
      <c r="X1680" s="233"/>
      <c r="Y1680" s="233"/>
      <c r="Z1680" s="233"/>
      <c r="AA1680" s="227"/>
      <c r="AB1680" s="233"/>
      <c r="AC1680" s="233"/>
      <c r="AD1680" s="233"/>
      <c r="AE1680" s="233"/>
      <c r="AF1680" s="233"/>
      <c r="AG1680" s="244"/>
      <c r="AH1680" s="150"/>
    </row>
    <row r="1681" spans="1:34" ht="25.7" customHeight="1">
      <c r="A1681" s="261"/>
      <c r="B1681" s="903"/>
      <c r="C1681" s="227" t="s">
        <v>1877</v>
      </c>
      <c r="D1681" s="227" t="s">
        <v>24706</v>
      </c>
      <c r="E1681" s="227" t="s">
        <v>6206</v>
      </c>
      <c r="F1681" s="227" t="s">
        <v>1877</v>
      </c>
      <c r="G1681" s="360"/>
      <c r="H1681" s="227" t="s">
        <v>6207</v>
      </c>
      <c r="I1681" s="233"/>
      <c r="J1681" s="233"/>
      <c r="K1681" s="228">
        <v>1091</v>
      </c>
      <c r="L1681" s="228">
        <v>446</v>
      </c>
      <c r="M1681" s="244">
        <v>446</v>
      </c>
      <c r="N1681" s="228"/>
      <c r="O1681" s="228"/>
      <c r="P1681" s="228"/>
      <c r="Q1681" s="228">
        <v>446</v>
      </c>
      <c r="R1681" s="228">
        <v>446</v>
      </c>
      <c r="S1681" s="228" t="s">
        <v>6208</v>
      </c>
      <c r="T1681" s="228">
        <v>1</v>
      </c>
      <c r="U1681" s="228" t="s">
        <v>296</v>
      </c>
      <c r="V1681" s="241">
        <v>2011</v>
      </c>
      <c r="W1681" s="233"/>
      <c r="X1681" s="233"/>
      <c r="Y1681" s="233"/>
      <c r="Z1681" s="233"/>
      <c r="AA1681" s="227"/>
      <c r="AB1681" s="233"/>
      <c r="AC1681" s="233"/>
      <c r="AD1681" s="233"/>
      <c r="AE1681" s="233"/>
      <c r="AF1681" s="233"/>
      <c r="AG1681" s="244"/>
      <c r="AH1681" s="150"/>
    </row>
    <row r="1682" spans="1:34" ht="25.7" customHeight="1">
      <c r="A1682" s="261"/>
      <c r="B1682" s="903"/>
      <c r="C1682" s="227" t="s">
        <v>1877</v>
      </c>
      <c r="D1682" s="227" t="s">
        <v>14709</v>
      </c>
      <c r="E1682" s="227" t="s">
        <v>6209</v>
      </c>
      <c r="F1682" s="227" t="s">
        <v>1877</v>
      </c>
      <c r="G1682" s="360"/>
      <c r="H1682" s="227" t="s">
        <v>6210</v>
      </c>
      <c r="I1682" s="233"/>
      <c r="J1682" s="233"/>
      <c r="K1682" s="228">
        <v>1276</v>
      </c>
      <c r="L1682" s="228">
        <v>508</v>
      </c>
      <c r="M1682" s="244">
        <v>508</v>
      </c>
      <c r="N1682" s="228"/>
      <c r="O1682" s="228"/>
      <c r="P1682" s="228"/>
      <c r="Q1682" s="228">
        <v>508</v>
      </c>
      <c r="R1682" s="228">
        <v>508</v>
      </c>
      <c r="S1682" s="228" t="s">
        <v>6208</v>
      </c>
      <c r="T1682" s="228">
        <v>1</v>
      </c>
      <c r="U1682" s="228" t="s">
        <v>296</v>
      </c>
      <c r="V1682" s="241">
        <v>2012</v>
      </c>
      <c r="W1682" s="233"/>
      <c r="X1682" s="233"/>
      <c r="Y1682" s="233"/>
      <c r="Z1682" s="233"/>
      <c r="AA1682" s="227"/>
      <c r="AB1682" s="233"/>
      <c r="AC1682" s="233"/>
      <c r="AD1682" s="233"/>
      <c r="AE1682" s="233"/>
      <c r="AF1682" s="233"/>
      <c r="AG1682" s="244"/>
      <c r="AH1682" s="150"/>
    </row>
    <row r="1683" spans="1:34" ht="25.7" customHeight="1">
      <c r="A1683" s="261"/>
      <c r="B1683" s="903"/>
      <c r="C1683" s="227" t="s">
        <v>1877</v>
      </c>
      <c r="D1683" s="227" t="s">
        <v>24707</v>
      </c>
      <c r="E1683" s="227" t="s">
        <v>6211</v>
      </c>
      <c r="F1683" s="227" t="s">
        <v>1877</v>
      </c>
      <c r="G1683" s="360"/>
      <c r="H1683" s="227" t="s">
        <v>6212</v>
      </c>
      <c r="I1683" s="233"/>
      <c r="J1683" s="233"/>
      <c r="K1683" s="228">
        <v>576</v>
      </c>
      <c r="L1683" s="228">
        <v>500</v>
      </c>
      <c r="M1683" s="244">
        <v>500</v>
      </c>
      <c r="N1683" s="228"/>
      <c r="O1683" s="228"/>
      <c r="P1683" s="228"/>
      <c r="Q1683" s="228">
        <v>500</v>
      </c>
      <c r="R1683" s="228">
        <v>500</v>
      </c>
      <c r="S1683" s="228" t="s">
        <v>6213</v>
      </c>
      <c r="T1683" s="228">
        <v>1</v>
      </c>
      <c r="U1683" s="228" t="s">
        <v>296</v>
      </c>
      <c r="V1683" s="241">
        <v>2012</v>
      </c>
      <c r="W1683" s="233"/>
      <c r="X1683" s="233"/>
      <c r="Y1683" s="233"/>
      <c r="Z1683" s="233"/>
      <c r="AA1683" s="227"/>
      <c r="AB1683" s="233"/>
      <c r="AC1683" s="233"/>
      <c r="AD1683" s="233"/>
      <c r="AE1683" s="233"/>
      <c r="AF1683" s="233"/>
      <c r="AG1683" s="244"/>
      <c r="AH1683" s="150"/>
    </row>
    <row r="1684" spans="1:34" ht="25.7" customHeight="1">
      <c r="A1684" s="261"/>
      <c r="B1684" s="903"/>
      <c r="C1684" s="227" t="s">
        <v>1877</v>
      </c>
      <c r="D1684" s="227" t="s">
        <v>24708</v>
      </c>
      <c r="E1684" s="227" t="s">
        <v>6214</v>
      </c>
      <c r="F1684" s="227" t="s">
        <v>1877</v>
      </c>
      <c r="G1684" s="360"/>
      <c r="H1684" s="227" t="s">
        <v>6215</v>
      </c>
      <c r="I1684" s="233"/>
      <c r="J1684" s="233"/>
      <c r="K1684" s="228">
        <v>520</v>
      </c>
      <c r="L1684" s="228">
        <v>500</v>
      </c>
      <c r="M1684" s="244">
        <v>500</v>
      </c>
      <c r="N1684" s="228"/>
      <c r="O1684" s="228"/>
      <c r="P1684" s="228"/>
      <c r="Q1684" s="228">
        <v>500</v>
      </c>
      <c r="R1684" s="228">
        <v>500</v>
      </c>
      <c r="S1684" s="228" t="s">
        <v>6208</v>
      </c>
      <c r="T1684" s="228">
        <v>1</v>
      </c>
      <c r="U1684" s="228" t="s">
        <v>296</v>
      </c>
      <c r="V1684" s="241">
        <v>2012</v>
      </c>
      <c r="W1684" s="233"/>
      <c r="X1684" s="233"/>
      <c r="Y1684" s="233"/>
      <c r="Z1684" s="233"/>
      <c r="AA1684" s="227"/>
      <c r="AB1684" s="233"/>
      <c r="AC1684" s="233"/>
      <c r="AD1684" s="233"/>
      <c r="AE1684" s="233"/>
      <c r="AF1684" s="233"/>
      <c r="AG1684" s="244"/>
      <c r="AH1684" s="150"/>
    </row>
    <row r="1685" spans="1:34" ht="25.7" customHeight="1">
      <c r="A1685" s="261"/>
      <c r="B1685" s="903"/>
      <c r="C1685" s="227" t="s">
        <v>1877</v>
      </c>
      <c r="D1685" s="227" t="s">
        <v>24709</v>
      </c>
      <c r="E1685" s="227" t="s">
        <v>9344</v>
      </c>
      <c r="F1685" s="227" t="s">
        <v>1877</v>
      </c>
      <c r="G1685" s="360"/>
      <c r="H1685" s="227" t="s">
        <v>9345</v>
      </c>
      <c r="I1685" s="233"/>
      <c r="J1685" s="233"/>
      <c r="K1685" s="228">
        <v>2500</v>
      </c>
      <c r="L1685" s="228">
        <v>500</v>
      </c>
      <c r="M1685" s="244">
        <v>500</v>
      </c>
      <c r="N1685" s="228"/>
      <c r="O1685" s="228"/>
      <c r="P1685" s="228"/>
      <c r="Q1685" s="228">
        <v>500</v>
      </c>
      <c r="R1685" s="228">
        <v>500</v>
      </c>
      <c r="S1685" s="228" t="s">
        <v>9346</v>
      </c>
      <c r="T1685" s="228">
        <v>1</v>
      </c>
      <c r="U1685" s="228" t="s">
        <v>296</v>
      </c>
      <c r="V1685" s="241">
        <v>2017</v>
      </c>
      <c r="W1685" s="233"/>
      <c r="X1685" s="233"/>
      <c r="Y1685" s="233"/>
      <c r="Z1685" s="233"/>
      <c r="AA1685" s="227"/>
      <c r="AB1685" s="233"/>
      <c r="AC1685" s="233"/>
      <c r="AD1685" s="233"/>
      <c r="AE1685" s="233"/>
      <c r="AF1685" s="233"/>
      <c r="AG1685" s="244"/>
      <c r="AH1685" s="150"/>
    </row>
    <row r="1686" spans="1:34" ht="25.7" customHeight="1">
      <c r="A1686" s="261"/>
      <c r="B1686" s="903"/>
      <c r="C1686" s="227" t="s">
        <v>1877</v>
      </c>
      <c r="D1686" s="227" t="s">
        <v>24619</v>
      </c>
      <c r="E1686" s="227" t="s">
        <v>9989</v>
      </c>
      <c r="F1686" s="227" t="s">
        <v>1877</v>
      </c>
      <c r="G1686" s="360"/>
      <c r="H1686" s="227" t="s">
        <v>9990</v>
      </c>
      <c r="I1686" s="233"/>
      <c r="J1686" s="233"/>
      <c r="K1686" s="228">
        <v>11306</v>
      </c>
      <c r="L1686" s="228">
        <v>495</v>
      </c>
      <c r="M1686" s="244">
        <v>495</v>
      </c>
      <c r="N1686" s="228"/>
      <c r="O1686" s="228"/>
      <c r="P1686" s="228"/>
      <c r="Q1686" s="228">
        <v>495</v>
      </c>
      <c r="R1686" s="228">
        <v>495</v>
      </c>
      <c r="S1686" s="228" t="s">
        <v>9991</v>
      </c>
      <c r="T1686" s="228">
        <v>1</v>
      </c>
      <c r="U1686" s="228" t="s">
        <v>296</v>
      </c>
      <c r="V1686" s="241">
        <v>2018</v>
      </c>
      <c r="W1686" s="233"/>
      <c r="X1686" s="233"/>
      <c r="Y1686" s="233"/>
      <c r="Z1686" s="233"/>
      <c r="AA1686" s="227"/>
      <c r="AB1686" s="233"/>
      <c r="AC1686" s="233"/>
      <c r="AD1686" s="233"/>
      <c r="AE1686" s="233"/>
      <c r="AF1686" s="233"/>
      <c r="AG1686" s="244"/>
      <c r="AH1686" s="150"/>
    </row>
    <row r="1687" spans="1:34" ht="25.7" customHeight="1">
      <c r="A1687" s="261"/>
      <c r="B1687" s="903"/>
      <c r="C1687" s="227" t="s">
        <v>5903</v>
      </c>
      <c r="D1687" s="227" t="s">
        <v>24710</v>
      </c>
      <c r="E1687" s="227" t="s">
        <v>9347</v>
      </c>
      <c r="F1687" s="227" t="s">
        <v>5903</v>
      </c>
      <c r="G1687" s="360"/>
      <c r="H1687" s="227" t="s">
        <v>9348</v>
      </c>
      <c r="I1687" s="233"/>
      <c r="J1687" s="233"/>
      <c r="K1687" s="228">
        <v>3900</v>
      </c>
      <c r="L1687" s="228">
        <v>500</v>
      </c>
      <c r="M1687" s="244">
        <v>500</v>
      </c>
      <c r="N1687" s="228"/>
      <c r="O1687" s="228"/>
      <c r="P1687" s="228"/>
      <c r="Q1687" s="228">
        <v>374</v>
      </c>
      <c r="R1687" s="228">
        <v>374</v>
      </c>
      <c r="S1687" s="228" t="s">
        <v>6966</v>
      </c>
      <c r="T1687" s="228">
        <v>1</v>
      </c>
      <c r="U1687" s="228" t="s">
        <v>296</v>
      </c>
      <c r="V1687" s="241"/>
      <c r="W1687" s="233"/>
      <c r="X1687" s="233"/>
      <c r="Y1687" s="233"/>
      <c r="Z1687" s="233"/>
      <c r="AA1687" s="227"/>
      <c r="AB1687" s="233"/>
      <c r="AC1687" s="233"/>
      <c r="AD1687" s="233"/>
      <c r="AE1687" s="233"/>
      <c r="AF1687" s="233"/>
      <c r="AG1687" s="244"/>
      <c r="AH1687" s="150"/>
    </row>
    <row r="1688" spans="1:34" ht="25.7" customHeight="1">
      <c r="A1688" s="261"/>
      <c r="B1688" s="903"/>
      <c r="C1688" s="227" t="s">
        <v>5903</v>
      </c>
      <c r="D1688" s="227" t="s">
        <v>24711</v>
      </c>
      <c r="E1688" s="227" t="s">
        <v>24712</v>
      </c>
      <c r="F1688" s="227" t="s">
        <v>26741</v>
      </c>
      <c r="G1688" s="360"/>
      <c r="H1688" s="227" t="s">
        <v>9349</v>
      </c>
      <c r="I1688" s="233"/>
      <c r="J1688" s="233"/>
      <c r="K1688" s="228">
        <v>3850</v>
      </c>
      <c r="L1688" s="228">
        <v>432</v>
      </c>
      <c r="M1688" s="244">
        <v>432</v>
      </c>
      <c r="N1688" s="228"/>
      <c r="O1688" s="228"/>
      <c r="P1688" s="228"/>
      <c r="Q1688" s="228">
        <v>600</v>
      </c>
      <c r="R1688" s="228">
        <v>600</v>
      </c>
      <c r="S1688" s="228" t="s">
        <v>6950</v>
      </c>
      <c r="T1688" s="228">
        <v>2</v>
      </c>
      <c r="U1688" s="228" t="s">
        <v>296</v>
      </c>
      <c r="V1688" s="241">
        <v>2015</v>
      </c>
      <c r="W1688" s="233"/>
      <c r="X1688" s="233"/>
      <c r="Y1688" s="233"/>
      <c r="Z1688" s="233"/>
      <c r="AA1688" s="227"/>
      <c r="AB1688" s="233"/>
      <c r="AC1688" s="233"/>
      <c r="AD1688" s="233"/>
      <c r="AE1688" s="233"/>
      <c r="AF1688" s="233"/>
      <c r="AG1688" s="244" t="s">
        <v>13708</v>
      </c>
      <c r="AH1688" s="150"/>
    </row>
    <row r="1689" spans="1:34" ht="25.7" customHeight="1">
      <c r="A1689" s="261"/>
      <c r="B1689" s="903"/>
      <c r="C1689" s="227" t="s">
        <v>5903</v>
      </c>
      <c r="D1689" s="227" t="s">
        <v>24713</v>
      </c>
      <c r="E1689" s="227" t="s">
        <v>24714</v>
      </c>
      <c r="F1689" s="227" t="s">
        <v>5903</v>
      </c>
      <c r="G1689" s="360"/>
      <c r="H1689" s="227" t="s">
        <v>9350</v>
      </c>
      <c r="I1689" s="233"/>
      <c r="J1689" s="233"/>
      <c r="K1689" s="228">
        <v>1257</v>
      </c>
      <c r="L1689" s="228">
        <v>456</v>
      </c>
      <c r="M1689" s="244">
        <v>456</v>
      </c>
      <c r="N1689" s="228"/>
      <c r="O1689" s="228"/>
      <c r="P1689" s="228"/>
      <c r="Q1689" s="228">
        <v>374</v>
      </c>
      <c r="R1689" s="228">
        <v>374</v>
      </c>
      <c r="S1689" s="228" t="s">
        <v>6966</v>
      </c>
      <c r="T1689" s="228">
        <v>1</v>
      </c>
      <c r="U1689" s="228" t="s">
        <v>296</v>
      </c>
      <c r="V1689" s="241">
        <v>2010</v>
      </c>
      <c r="W1689" s="233"/>
      <c r="X1689" s="233"/>
      <c r="Y1689" s="233"/>
      <c r="Z1689" s="233"/>
      <c r="AA1689" s="227"/>
      <c r="AB1689" s="233"/>
      <c r="AC1689" s="233"/>
      <c r="AD1689" s="233"/>
      <c r="AE1689" s="233"/>
      <c r="AF1689" s="233"/>
      <c r="AG1689" s="244" t="s">
        <v>13708</v>
      </c>
      <c r="AH1689" s="150"/>
    </row>
    <row r="1690" spans="1:34" ht="25.7" customHeight="1">
      <c r="A1690" s="261"/>
      <c r="B1690" s="903"/>
      <c r="C1690" s="227" t="s">
        <v>5903</v>
      </c>
      <c r="D1690" s="227" t="s">
        <v>24715</v>
      </c>
      <c r="E1690" s="227" t="s">
        <v>24716</v>
      </c>
      <c r="F1690" s="227" t="s">
        <v>5903</v>
      </c>
      <c r="G1690" s="360"/>
      <c r="H1690" s="227" t="s">
        <v>9351</v>
      </c>
      <c r="I1690" s="233"/>
      <c r="J1690" s="233"/>
      <c r="K1690" s="228">
        <v>1948</v>
      </c>
      <c r="L1690" s="228">
        <v>456</v>
      </c>
      <c r="M1690" s="244">
        <v>456</v>
      </c>
      <c r="N1690" s="228"/>
      <c r="O1690" s="228"/>
      <c r="P1690" s="228"/>
      <c r="Q1690" s="228">
        <v>300</v>
      </c>
      <c r="R1690" s="228">
        <v>300</v>
      </c>
      <c r="S1690" s="228" t="s">
        <v>6950</v>
      </c>
      <c r="T1690" s="228">
        <v>1</v>
      </c>
      <c r="U1690" s="228" t="s">
        <v>296</v>
      </c>
      <c r="V1690" s="241">
        <v>2006</v>
      </c>
      <c r="W1690" s="233"/>
      <c r="X1690" s="233"/>
      <c r="Y1690" s="233"/>
      <c r="Z1690" s="233"/>
      <c r="AA1690" s="227"/>
      <c r="AB1690" s="233"/>
      <c r="AC1690" s="233"/>
      <c r="AD1690" s="233"/>
      <c r="AE1690" s="233"/>
      <c r="AF1690" s="233"/>
      <c r="AG1690" s="244" t="s">
        <v>13708</v>
      </c>
      <c r="AH1690" s="150"/>
    </row>
    <row r="1691" spans="1:34" ht="25.7" customHeight="1">
      <c r="A1691" s="261"/>
      <c r="B1691" s="903"/>
      <c r="C1691" s="227" t="s">
        <v>5903</v>
      </c>
      <c r="D1691" s="227" t="s">
        <v>24717</v>
      </c>
      <c r="E1691" s="227" t="s">
        <v>24718</v>
      </c>
      <c r="F1691" s="227" t="s">
        <v>5903</v>
      </c>
      <c r="G1691" s="360"/>
      <c r="H1691" s="227" t="s">
        <v>9352</v>
      </c>
      <c r="I1691" s="233"/>
      <c r="J1691" s="233"/>
      <c r="K1691" s="228">
        <v>1981</v>
      </c>
      <c r="L1691" s="228">
        <v>456</v>
      </c>
      <c r="M1691" s="244">
        <v>456</v>
      </c>
      <c r="N1691" s="228"/>
      <c r="O1691" s="228"/>
      <c r="P1691" s="228"/>
      <c r="Q1691" s="228">
        <v>484</v>
      </c>
      <c r="R1691" s="228">
        <v>484</v>
      </c>
      <c r="S1691" s="228" t="s">
        <v>9353</v>
      </c>
      <c r="T1691" s="228">
        <v>2</v>
      </c>
      <c r="U1691" s="228" t="s">
        <v>296</v>
      </c>
      <c r="V1691" s="241">
        <v>2010</v>
      </c>
      <c r="W1691" s="233"/>
      <c r="X1691" s="233"/>
      <c r="Y1691" s="233"/>
      <c r="Z1691" s="233"/>
      <c r="AA1691" s="227"/>
      <c r="AB1691" s="233"/>
      <c r="AC1691" s="233"/>
      <c r="AD1691" s="233"/>
      <c r="AE1691" s="233"/>
      <c r="AF1691" s="233"/>
      <c r="AG1691" s="244" t="s">
        <v>13708</v>
      </c>
      <c r="AH1691" s="150"/>
    </row>
    <row r="1692" spans="1:34" ht="25.7" customHeight="1">
      <c r="A1692" s="261"/>
      <c r="B1692" s="903"/>
      <c r="C1692" s="227" t="s">
        <v>5903</v>
      </c>
      <c r="D1692" s="227" t="s">
        <v>24719</v>
      </c>
      <c r="E1692" s="227" t="s">
        <v>24720</v>
      </c>
      <c r="F1692" s="227" t="s">
        <v>5903</v>
      </c>
      <c r="G1692" s="360"/>
      <c r="H1692" s="227" t="s">
        <v>9992</v>
      </c>
      <c r="I1692" s="233"/>
      <c r="J1692" s="233"/>
      <c r="K1692" s="228"/>
      <c r="L1692" s="228"/>
      <c r="M1692" s="244"/>
      <c r="N1692" s="228"/>
      <c r="O1692" s="228"/>
      <c r="P1692" s="228"/>
      <c r="Q1692" s="228">
        <v>418</v>
      </c>
      <c r="R1692" s="228">
        <v>418</v>
      </c>
      <c r="S1692" s="228" t="s">
        <v>9993</v>
      </c>
      <c r="T1692" s="228">
        <v>1</v>
      </c>
      <c r="U1692" s="228" t="s">
        <v>296</v>
      </c>
      <c r="V1692" s="241">
        <v>2014</v>
      </c>
      <c r="W1692" s="233"/>
      <c r="X1692" s="233"/>
      <c r="Y1692" s="233"/>
      <c r="Z1692" s="233"/>
      <c r="AA1692" s="227"/>
      <c r="AB1692" s="233"/>
      <c r="AC1692" s="233"/>
      <c r="AD1692" s="233"/>
      <c r="AE1692" s="233"/>
      <c r="AF1692" s="233"/>
      <c r="AG1692" s="244" t="s">
        <v>13708</v>
      </c>
      <c r="AH1692" s="150"/>
    </row>
    <row r="1693" spans="1:34" ht="25.7" customHeight="1">
      <c r="A1693" s="261"/>
      <c r="B1693" s="903"/>
      <c r="C1693" s="227" t="s">
        <v>13259</v>
      </c>
      <c r="D1693" s="227" t="s">
        <v>24721</v>
      </c>
      <c r="E1693" s="227" t="s">
        <v>24722</v>
      </c>
      <c r="F1693" s="227" t="s">
        <v>13259</v>
      </c>
      <c r="G1693" s="360"/>
      <c r="H1693" s="227" t="s">
        <v>13260</v>
      </c>
      <c r="I1693" s="233"/>
      <c r="J1693" s="233"/>
      <c r="K1693" s="228">
        <v>1189</v>
      </c>
      <c r="L1693" s="228">
        <v>386.38</v>
      </c>
      <c r="M1693" s="244">
        <v>386.38</v>
      </c>
      <c r="N1693" s="228"/>
      <c r="O1693" s="228"/>
      <c r="P1693" s="228"/>
      <c r="Q1693" s="228">
        <v>300</v>
      </c>
      <c r="R1693" s="228">
        <v>300</v>
      </c>
      <c r="S1693" s="228" t="s">
        <v>13261</v>
      </c>
      <c r="T1693" s="228">
        <v>1</v>
      </c>
      <c r="U1693" s="228" t="s">
        <v>12477</v>
      </c>
      <c r="V1693" s="241">
        <v>2017</v>
      </c>
      <c r="W1693" s="233"/>
      <c r="X1693" s="233"/>
      <c r="Y1693" s="233"/>
      <c r="Z1693" s="233"/>
      <c r="AA1693" s="227"/>
      <c r="AB1693" s="233"/>
      <c r="AC1693" s="233"/>
      <c r="AD1693" s="233"/>
      <c r="AE1693" s="233"/>
      <c r="AF1693" s="233"/>
      <c r="AG1693" s="244" t="s">
        <v>13708</v>
      </c>
      <c r="AH1693" s="150"/>
    </row>
    <row r="1694" spans="1:34" ht="25.7" customHeight="1">
      <c r="A1694" s="261"/>
      <c r="B1694" s="903"/>
      <c r="C1694" s="227" t="s">
        <v>13259</v>
      </c>
      <c r="D1694" s="227" t="s">
        <v>24723</v>
      </c>
      <c r="E1694" s="227" t="s">
        <v>24724</v>
      </c>
      <c r="F1694" s="227" t="s">
        <v>13259</v>
      </c>
      <c r="G1694" s="360"/>
      <c r="H1694" s="227" t="s">
        <v>13262</v>
      </c>
      <c r="I1694" s="233"/>
      <c r="J1694" s="233"/>
      <c r="K1694" s="228">
        <v>480</v>
      </c>
      <c r="L1694" s="228">
        <v>459</v>
      </c>
      <c r="M1694" s="244">
        <v>459</v>
      </c>
      <c r="N1694" s="228"/>
      <c r="O1694" s="228"/>
      <c r="P1694" s="228"/>
      <c r="Q1694" s="228">
        <v>304</v>
      </c>
      <c r="R1694" s="228">
        <v>304</v>
      </c>
      <c r="S1694" s="228" t="s">
        <v>13261</v>
      </c>
      <c r="T1694" s="228">
        <v>1</v>
      </c>
      <c r="U1694" s="228" t="s">
        <v>12477</v>
      </c>
      <c r="V1694" s="241">
        <v>2007</v>
      </c>
      <c r="W1694" s="233"/>
      <c r="X1694" s="233"/>
      <c r="Y1694" s="233"/>
      <c r="Z1694" s="233"/>
      <c r="AA1694" s="227"/>
      <c r="AB1694" s="233"/>
      <c r="AC1694" s="233"/>
      <c r="AD1694" s="233"/>
      <c r="AE1694" s="233"/>
      <c r="AF1694" s="233"/>
      <c r="AG1694" s="244" t="s">
        <v>13708</v>
      </c>
      <c r="AH1694" s="150"/>
    </row>
    <row r="1695" spans="1:34" ht="25.7" customHeight="1">
      <c r="A1695" s="261"/>
      <c r="B1695" s="903"/>
      <c r="C1695" s="227" t="s">
        <v>13259</v>
      </c>
      <c r="D1695" s="227" t="s">
        <v>24725</v>
      </c>
      <c r="E1695" s="227" t="s">
        <v>17194</v>
      </c>
      <c r="F1695" s="227" t="s">
        <v>13259</v>
      </c>
      <c r="G1695" s="360"/>
      <c r="H1695" s="227" t="s">
        <v>17199</v>
      </c>
      <c r="I1695" s="233"/>
      <c r="J1695" s="233"/>
      <c r="K1695" s="228">
        <v>990</v>
      </c>
      <c r="L1695" s="228">
        <v>495</v>
      </c>
      <c r="M1695" s="244">
        <v>495</v>
      </c>
      <c r="N1695" s="228"/>
      <c r="O1695" s="228"/>
      <c r="P1695" s="228"/>
      <c r="Q1695" s="228">
        <v>460</v>
      </c>
      <c r="R1695" s="228">
        <v>460</v>
      </c>
      <c r="S1695" s="228" t="s">
        <v>17200</v>
      </c>
      <c r="T1695" s="228">
        <v>1</v>
      </c>
      <c r="U1695" s="228" t="s">
        <v>12477</v>
      </c>
      <c r="V1695" s="241">
        <v>2023</v>
      </c>
      <c r="W1695" s="233"/>
      <c r="X1695" s="233"/>
      <c r="Y1695" s="233"/>
      <c r="Z1695" s="233"/>
      <c r="AA1695" s="227"/>
      <c r="AB1695" s="233"/>
      <c r="AC1695" s="233"/>
      <c r="AD1695" s="233"/>
      <c r="AE1695" s="233"/>
      <c r="AF1695" s="233"/>
      <c r="AG1695" s="244"/>
      <c r="AH1695" s="150"/>
    </row>
    <row r="1696" spans="1:34" ht="25.7" customHeight="1">
      <c r="A1696" s="261"/>
      <c r="B1696" s="903"/>
      <c r="C1696" s="227" t="s">
        <v>5906</v>
      </c>
      <c r="D1696" s="227" t="s">
        <v>24465</v>
      </c>
      <c r="E1696" s="227" t="s">
        <v>11209</v>
      </c>
      <c r="F1696" s="227" t="s">
        <v>5906</v>
      </c>
      <c r="G1696" s="263" t="s">
        <v>24466</v>
      </c>
      <c r="H1696" s="227" t="s">
        <v>13338</v>
      </c>
      <c r="I1696" s="233"/>
      <c r="J1696" s="233"/>
      <c r="K1696" s="228">
        <v>1263</v>
      </c>
      <c r="L1696" s="228">
        <v>952</v>
      </c>
      <c r="M1696" s="244">
        <v>952</v>
      </c>
      <c r="N1696" s="228"/>
      <c r="O1696" s="228"/>
      <c r="P1696" s="228"/>
      <c r="Q1696" s="228">
        <v>300</v>
      </c>
      <c r="R1696" s="228">
        <v>300</v>
      </c>
      <c r="S1696" s="228" t="s">
        <v>6950</v>
      </c>
      <c r="T1696" s="228">
        <v>2</v>
      </c>
      <c r="U1696" s="228" t="s">
        <v>296</v>
      </c>
      <c r="V1696" s="241">
        <v>2009</v>
      </c>
      <c r="W1696" s="233">
        <v>183</v>
      </c>
      <c r="X1696" s="233"/>
      <c r="Y1696" s="233"/>
      <c r="Z1696" s="233"/>
      <c r="AA1696" s="227"/>
      <c r="AB1696" s="233"/>
      <c r="AC1696" s="233"/>
      <c r="AD1696" s="233"/>
      <c r="AE1696" s="233"/>
      <c r="AF1696" s="233"/>
      <c r="AG1696" s="244"/>
      <c r="AH1696" s="150"/>
    </row>
    <row r="1697" spans="1:34" ht="25.7" customHeight="1">
      <c r="A1697" s="261"/>
      <c r="B1697" s="903"/>
      <c r="C1697" s="227" t="s">
        <v>5910</v>
      </c>
      <c r="D1697" s="227" t="s">
        <v>24633</v>
      </c>
      <c r="E1697" s="227" t="s">
        <v>6216</v>
      </c>
      <c r="F1697" s="227" t="s">
        <v>5910</v>
      </c>
      <c r="G1697" s="360"/>
      <c r="H1697" s="227" t="s">
        <v>5910</v>
      </c>
      <c r="I1697" s="233"/>
      <c r="J1697" s="233"/>
      <c r="K1697" s="228">
        <v>1409</v>
      </c>
      <c r="L1697" s="228">
        <v>1409</v>
      </c>
      <c r="M1697" s="244">
        <v>1409</v>
      </c>
      <c r="N1697" s="228"/>
      <c r="O1697" s="228"/>
      <c r="P1697" s="228"/>
      <c r="Q1697" s="228">
        <v>900</v>
      </c>
      <c r="R1697" s="228">
        <v>900</v>
      </c>
      <c r="S1697" s="228" t="s">
        <v>6217</v>
      </c>
      <c r="T1697" s="228">
        <v>3</v>
      </c>
      <c r="U1697" s="228" t="s">
        <v>296</v>
      </c>
      <c r="V1697" s="241">
        <v>2009</v>
      </c>
      <c r="W1697" s="233"/>
      <c r="X1697" s="233"/>
      <c r="Y1697" s="233"/>
      <c r="Z1697" s="233"/>
      <c r="AA1697" s="227"/>
      <c r="AB1697" s="233"/>
      <c r="AC1697" s="233"/>
      <c r="AD1697" s="233"/>
      <c r="AE1697" s="233"/>
      <c r="AF1697" s="233"/>
      <c r="AG1697" s="244"/>
      <c r="AH1697" s="150"/>
    </row>
    <row r="1698" spans="1:34" ht="25.7" customHeight="1">
      <c r="A1698" s="261"/>
      <c r="B1698" s="903"/>
      <c r="C1698" s="227" t="s">
        <v>14261</v>
      </c>
      <c r="D1698" s="227" t="s">
        <v>24726</v>
      </c>
      <c r="E1698" s="227" t="s">
        <v>14262</v>
      </c>
      <c r="F1698" s="227" t="s">
        <v>5913</v>
      </c>
      <c r="G1698" s="263" t="s">
        <v>24468</v>
      </c>
      <c r="H1698" s="227" t="s">
        <v>5913</v>
      </c>
      <c r="I1698" s="233">
        <v>6</v>
      </c>
      <c r="J1698" s="233" t="s">
        <v>2050</v>
      </c>
      <c r="K1698" s="228">
        <v>672</v>
      </c>
      <c r="L1698" s="228"/>
      <c r="M1698" s="244"/>
      <c r="N1698" s="228"/>
      <c r="O1698" s="228"/>
      <c r="P1698" s="228"/>
      <c r="Q1698" s="228">
        <v>672</v>
      </c>
      <c r="R1698" s="228">
        <v>672</v>
      </c>
      <c r="S1698" s="228" t="s">
        <v>6219</v>
      </c>
      <c r="T1698" s="228">
        <v>2</v>
      </c>
      <c r="U1698" s="228" t="s">
        <v>12477</v>
      </c>
      <c r="V1698" s="241">
        <v>2015</v>
      </c>
      <c r="W1698" s="233"/>
      <c r="X1698" s="233"/>
      <c r="Y1698" s="233"/>
      <c r="Z1698" s="233"/>
      <c r="AA1698" s="227"/>
      <c r="AB1698" s="233"/>
      <c r="AC1698" s="233"/>
      <c r="AD1698" s="233"/>
      <c r="AE1698" s="233"/>
      <c r="AF1698" s="233"/>
      <c r="AG1698" s="244"/>
      <c r="AH1698" s="150"/>
    </row>
    <row r="1699" spans="1:34" ht="25.7" customHeight="1">
      <c r="A1699" s="261"/>
      <c r="B1699" s="903"/>
      <c r="C1699" s="227" t="s">
        <v>5934</v>
      </c>
      <c r="D1699" s="227" t="s">
        <v>24727</v>
      </c>
      <c r="E1699" s="227" t="s">
        <v>6218</v>
      </c>
      <c r="F1699" s="227" t="s">
        <v>5934</v>
      </c>
      <c r="G1699" s="360"/>
      <c r="H1699" s="227" t="s">
        <v>5934</v>
      </c>
      <c r="I1699" s="233"/>
      <c r="J1699" s="233"/>
      <c r="K1699" s="228">
        <v>1008</v>
      </c>
      <c r="L1699" s="228" t="s">
        <v>389</v>
      </c>
      <c r="M1699" s="244" t="s">
        <v>389</v>
      </c>
      <c r="N1699" s="228">
        <v>1</v>
      </c>
      <c r="O1699" s="228" t="s">
        <v>296</v>
      </c>
      <c r="P1699" s="228"/>
      <c r="Q1699" s="228">
        <v>1008</v>
      </c>
      <c r="R1699" s="228">
        <v>1008</v>
      </c>
      <c r="S1699" s="228" t="s">
        <v>6219</v>
      </c>
      <c r="T1699" s="228">
        <v>3</v>
      </c>
      <c r="U1699" s="228" t="s">
        <v>296</v>
      </c>
      <c r="V1699" s="241">
        <v>2012</v>
      </c>
      <c r="W1699" s="233">
        <v>2014</v>
      </c>
      <c r="X1699" s="233">
        <v>200</v>
      </c>
      <c r="Y1699" s="233"/>
      <c r="Z1699" s="233"/>
      <c r="AA1699" s="227"/>
      <c r="AB1699" s="233"/>
      <c r="AC1699" s="233"/>
      <c r="AD1699" s="233"/>
      <c r="AE1699" s="233"/>
      <c r="AF1699" s="233"/>
      <c r="AG1699" s="244" t="s">
        <v>14263</v>
      </c>
      <c r="AH1699" s="150"/>
    </row>
    <row r="1700" spans="1:34" ht="25.7" customHeight="1">
      <c r="A1700" s="261"/>
      <c r="B1700" s="903"/>
      <c r="C1700" s="227" t="s">
        <v>5934</v>
      </c>
      <c r="D1700" s="227" t="s">
        <v>24728</v>
      </c>
      <c r="E1700" s="227" t="s">
        <v>12205</v>
      </c>
      <c r="F1700" s="227" t="s">
        <v>5934</v>
      </c>
      <c r="G1700" s="360"/>
      <c r="H1700" s="227" t="s">
        <v>5934</v>
      </c>
      <c r="I1700" s="233"/>
      <c r="J1700" s="233"/>
      <c r="K1700" s="228">
        <v>672</v>
      </c>
      <c r="L1700" s="228" t="s">
        <v>389</v>
      </c>
      <c r="M1700" s="244" t="s">
        <v>389</v>
      </c>
      <c r="N1700" s="228"/>
      <c r="O1700" s="228"/>
      <c r="P1700" s="228"/>
      <c r="Q1700" s="228">
        <v>672</v>
      </c>
      <c r="R1700" s="228">
        <v>672</v>
      </c>
      <c r="S1700" s="228" t="s">
        <v>6219</v>
      </c>
      <c r="T1700" s="228">
        <v>2</v>
      </c>
      <c r="U1700" s="228" t="s">
        <v>296</v>
      </c>
      <c r="V1700" s="241">
        <v>2019</v>
      </c>
      <c r="W1700" s="233"/>
      <c r="X1700" s="233"/>
      <c r="Y1700" s="233"/>
      <c r="Z1700" s="233"/>
      <c r="AA1700" s="227"/>
      <c r="AB1700" s="233"/>
      <c r="AC1700" s="233"/>
      <c r="AD1700" s="233"/>
      <c r="AE1700" s="233"/>
      <c r="AF1700" s="233"/>
      <c r="AG1700" s="244" t="s">
        <v>14264</v>
      </c>
      <c r="AH1700" s="150"/>
    </row>
    <row r="1701" spans="1:34" ht="25.7" customHeight="1">
      <c r="A1701" s="261"/>
      <c r="B1701" s="903"/>
      <c r="C1701" s="227" t="s">
        <v>14265</v>
      </c>
      <c r="D1701" s="227" t="s">
        <v>24729</v>
      </c>
      <c r="E1701" s="227" t="s">
        <v>17921</v>
      </c>
      <c r="F1701" s="227" t="s">
        <v>14265</v>
      </c>
      <c r="G1701" s="360"/>
      <c r="H1701" s="227" t="s">
        <v>14265</v>
      </c>
      <c r="I1701" s="233"/>
      <c r="J1701" s="233"/>
      <c r="K1701" s="228">
        <v>850</v>
      </c>
      <c r="L1701" s="228"/>
      <c r="M1701" s="244"/>
      <c r="N1701" s="228"/>
      <c r="O1701" s="228"/>
      <c r="P1701" s="228"/>
      <c r="Q1701" s="228">
        <v>672</v>
      </c>
      <c r="R1701" s="228">
        <v>672</v>
      </c>
      <c r="S1701" s="228" t="s">
        <v>6219</v>
      </c>
      <c r="T1701" s="228">
        <v>2</v>
      </c>
      <c r="U1701" s="228" t="s">
        <v>296</v>
      </c>
      <c r="V1701" s="241">
        <v>2015</v>
      </c>
      <c r="W1701" s="233"/>
      <c r="X1701" s="233"/>
      <c r="Y1701" s="233"/>
      <c r="Z1701" s="233"/>
      <c r="AA1701" s="227"/>
      <c r="AB1701" s="233"/>
      <c r="AC1701" s="233"/>
      <c r="AD1701" s="233"/>
      <c r="AE1701" s="233"/>
      <c r="AF1701" s="233"/>
      <c r="AG1701" s="244" t="s">
        <v>14264</v>
      </c>
      <c r="AH1701" s="150"/>
    </row>
    <row r="1702" spans="1:34" ht="25.7" customHeight="1">
      <c r="A1702" s="261"/>
      <c r="B1702" s="903"/>
      <c r="C1702" s="227" t="s">
        <v>5934</v>
      </c>
      <c r="D1702" s="227" t="s">
        <v>24730</v>
      </c>
      <c r="E1702" s="227" t="s">
        <v>12206</v>
      </c>
      <c r="F1702" s="227" t="s">
        <v>5934</v>
      </c>
      <c r="G1702" s="360"/>
      <c r="H1702" s="227" t="s">
        <v>5934</v>
      </c>
      <c r="I1702" s="233"/>
      <c r="J1702" s="233"/>
      <c r="K1702" s="228">
        <v>672</v>
      </c>
      <c r="L1702" s="228" t="s">
        <v>389</v>
      </c>
      <c r="M1702" s="244" t="s">
        <v>389</v>
      </c>
      <c r="N1702" s="228"/>
      <c r="O1702" s="228"/>
      <c r="P1702" s="228"/>
      <c r="Q1702" s="228">
        <v>672</v>
      </c>
      <c r="R1702" s="228">
        <v>672</v>
      </c>
      <c r="S1702" s="228" t="s">
        <v>6219</v>
      </c>
      <c r="T1702" s="228">
        <v>2</v>
      </c>
      <c r="U1702" s="228" t="s">
        <v>296</v>
      </c>
      <c r="V1702" s="241">
        <v>2019</v>
      </c>
      <c r="W1702" s="233"/>
      <c r="X1702" s="233"/>
      <c r="Y1702" s="233"/>
      <c r="Z1702" s="233"/>
      <c r="AA1702" s="227"/>
      <c r="AB1702" s="233"/>
      <c r="AC1702" s="233"/>
      <c r="AD1702" s="233"/>
      <c r="AE1702" s="233"/>
      <c r="AF1702" s="233"/>
      <c r="AG1702" s="244" t="s">
        <v>14264</v>
      </c>
      <c r="AH1702" s="150"/>
    </row>
    <row r="1703" spans="1:34" ht="25.7" customHeight="1">
      <c r="A1703" s="261"/>
      <c r="B1703" s="903"/>
      <c r="C1703" s="227" t="s">
        <v>5934</v>
      </c>
      <c r="D1703" s="227" t="s">
        <v>24731</v>
      </c>
      <c r="E1703" s="227" t="s">
        <v>17383</v>
      </c>
      <c r="F1703" s="227" t="s">
        <v>5934</v>
      </c>
      <c r="G1703" s="360"/>
      <c r="H1703" s="227" t="s">
        <v>5934</v>
      </c>
      <c r="I1703" s="233"/>
      <c r="J1703" s="233"/>
      <c r="K1703" s="228">
        <v>672</v>
      </c>
      <c r="L1703" s="228" t="s">
        <v>389</v>
      </c>
      <c r="M1703" s="244" t="s">
        <v>389</v>
      </c>
      <c r="N1703" s="228"/>
      <c r="O1703" s="228"/>
      <c r="P1703" s="228"/>
      <c r="Q1703" s="228">
        <v>672</v>
      </c>
      <c r="R1703" s="228">
        <v>672</v>
      </c>
      <c r="S1703" s="228" t="s">
        <v>6219</v>
      </c>
      <c r="T1703" s="228">
        <v>2</v>
      </c>
      <c r="U1703" s="228" t="s">
        <v>296</v>
      </c>
      <c r="V1703" s="241">
        <v>2020</v>
      </c>
      <c r="W1703" s="233"/>
      <c r="X1703" s="233"/>
      <c r="Y1703" s="233"/>
      <c r="Z1703" s="233"/>
      <c r="AA1703" s="227"/>
      <c r="AB1703" s="233"/>
      <c r="AC1703" s="233"/>
      <c r="AD1703" s="233"/>
      <c r="AE1703" s="233"/>
      <c r="AF1703" s="233"/>
      <c r="AG1703" s="244" t="s">
        <v>13708</v>
      </c>
      <c r="AH1703" s="150"/>
    </row>
    <row r="1704" spans="1:34" ht="25.7" customHeight="1">
      <c r="A1704" s="261"/>
      <c r="B1704" s="903"/>
      <c r="C1704" s="227" t="s">
        <v>14265</v>
      </c>
      <c r="D1704" s="227" t="s">
        <v>24732</v>
      </c>
      <c r="E1704" s="227" t="s">
        <v>14266</v>
      </c>
      <c r="F1704" s="227" t="s">
        <v>5934</v>
      </c>
      <c r="G1704" s="360"/>
      <c r="H1704" s="227" t="s">
        <v>5934</v>
      </c>
      <c r="I1704" s="233"/>
      <c r="J1704" s="233"/>
      <c r="K1704" s="228">
        <v>672</v>
      </c>
      <c r="L1704" s="228" t="s">
        <v>389</v>
      </c>
      <c r="M1704" s="244" t="s">
        <v>389</v>
      </c>
      <c r="N1704" s="228"/>
      <c r="O1704" s="228"/>
      <c r="P1704" s="228"/>
      <c r="Q1704" s="228">
        <v>336</v>
      </c>
      <c r="R1704" s="228">
        <v>336</v>
      </c>
      <c r="S1704" s="228" t="s">
        <v>6219</v>
      </c>
      <c r="T1704" s="228">
        <v>1</v>
      </c>
      <c r="U1704" s="228" t="s">
        <v>296</v>
      </c>
      <c r="V1704" s="241">
        <v>2016</v>
      </c>
      <c r="W1704" s="233"/>
      <c r="X1704" s="233"/>
      <c r="Y1704" s="233"/>
      <c r="Z1704" s="233"/>
      <c r="AA1704" s="227"/>
      <c r="AB1704" s="233"/>
      <c r="AC1704" s="233"/>
      <c r="AD1704" s="233"/>
      <c r="AE1704" s="233"/>
      <c r="AF1704" s="233"/>
      <c r="AG1704" s="244"/>
      <c r="AH1704" s="150"/>
    </row>
    <row r="1705" spans="1:34" ht="25.7" customHeight="1">
      <c r="A1705" s="261"/>
      <c r="B1705" s="903"/>
      <c r="C1705" s="227" t="s">
        <v>14265</v>
      </c>
      <c r="D1705" s="227" t="s">
        <v>24733</v>
      </c>
      <c r="E1705" s="227" t="s">
        <v>24734</v>
      </c>
      <c r="F1705" s="227" t="s">
        <v>14265</v>
      </c>
      <c r="G1705" s="360"/>
      <c r="H1705" s="227" t="s">
        <v>14265</v>
      </c>
      <c r="I1705" s="233"/>
      <c r="J1705" s="233"/>
      <c r="K1705" s="228">
        <v>1139</v>
      </c>
      <c r="L1705" s="228"/>
      <c r="M1705" s="244"/>
      <c r="N1705" s="228"/>
      <c r="O1705" s="228"/>
      <c r="P1705" s="228"/>
      <c r="Q1705" s="228">
        <v>1139</v>
      </c>
      <c r="R1705" s="228">
        <v>672</v>
      </c>
      <c r="S1705" s="228" t="s">
        <v>6219</v>
      </c>
      <c r="T1705" s="228">
        <v>1</v>
      </c>
      <c r="U1705" s="228" t="s">
        <v>12477</v>
      </c>
      <c r="V1705" s="241">
        <v>2024</v>
      </c>
      <c r="W1705" s="233"/>
      <c r="X1705" s="233"/>
      <c r="Y1705" s="233"/>
      <c r="Z1705" s="233"/>
      <c r="AA1705" s="227"/>
      <c r="AB1705" s="233"/>
      <c r="AC1705" s="233"/>
      <c r="AD1705" s="233"/>
      <c r="AE1705" s="233"/>
      <c r="AF1705" s="233"/>
      <c r="AG1705" s="244" t="s">
        <v>24735</v>
      </c>
      <c r="AH1705" s="150"/>
    </row>
    <row r="1706" spans="1:34" ht="25.7" customHeight="1">
      <c r="A1706" s="261"/>
      <c r="B1706" s="903"/>
      <c r="C1706" s="227" t="s">
        <v>14265</v>
      </c>
      <c r="D1706" s="227" t="s">
        <v>24736</v>
      </c>
      <c r="E1706" s="227" t="s">
        <v>14954</v>
      </c>
      <c r="F1706" s="227" t="s">
        <v>14265</v>
      </c>
      <c r="G1706" s="360"/>
      <c r="H1706" s="227" t="s">
        <v>14265</v>
      </c>
      <c r="I1706" s="233"/>
      <c r="J1706" s="233"/>
      <c r="K1706" s="228"/>
      <c r="L1706" s="228"/>
      <c r="M1706" s="244"/>
      <c r="N1706" s="228"/>
      <c r="O1706" s="228"/>
      <c r="P1706" s="228"/>
      <c r="Q1706" s="228">
        <v>1139</v>
      </c>
      <c r="R1706" s="228">
        <v>672</v>
      </c>
      <c r="S1706" s="228" t="s">
        <v>6219</v>
      </c>
      <c r="T1706" s="228">
        <v>2</v>
      </c>
      <c r="U1706" s="228" t="s">
        <v>12477</v>
      </c>
      <c r="V1706" s="241">
        <v>2020</v>
      </c>
      <c r="W1706" s="233"/>
      <c r="X1706" s="233"/>
      <c r="Y1706" s="233"/>
      <c r="Z1706" s="233"/>
      <c r="AA1706" s="227"/>
      <c r="AB1706" s="233"/>
      <c r="AC1706" s="233"/>
      <c r="AD1706" s="233"/>
      <c r="AE1706" s="233"/>
      <c r="AF1706" s="233"/>
      <c r="AG1706" s="244" t="s">
        <v>24737</v>
      </c>
      <c r="AH1706" s="150"/>
    </row>
    <row r="1707" spans="1:34" ht="25.7" customHeight="1">
      <c r="A1707" s="261"/>
      <c r="B1707" s="903"/>
      <c r="C1707" s="227" t="s">
        <v>5915</v>
      </c>
      <c r="D1707" s="227" t="s">
        <v>24738</v>
      </c>
      <c r="E1707" s="227" t="s">
        <v>6220</v>
      </c>
      <c r="F1707" s="227" t="s">
        <v>5915</v>
      </c>
      <c r="G1707" s="227" t="s">
        <v>13736</v>
      </c>
      <c r="H1707" s="227" t="s">
        <v>13736</v>
      </c>
      <c r="I1707" s="233">
        <v>1</v>
      </c>
      <c r="J1707" s="233" t="s">
        <v>24739</v>
      </c>
      <c r="K1707" s="228">
        <v>4585</v>
      </c>
      <c r="L1707" s="228">
        <v>3489</v>
      </c>
      <c r="M1707" s="244">
        <v>3489</v>
      </c>
      <c r="N1707" s="228" t="s">
        <v>12477</v>
      </c>
      <c r="O1707" s="228"/>
      <c r="P1707" s="228"/>
      <c r="Q1707" s="228">
        <v>3489</v>
      </c>
      <c r="R1707" s="228">
        <v>3489</v>
      </c>
      <c r="S1707" s="228" t="s">
        <v>6221</v>
      </c>
      <c r="T1707" s="228">
        <v>7</v>
      </c>
      <c r="U1707" s="228" t="s">
        <v>296</v>
      </c>
      <c r="V1707" s="241">
        <v>2007</v>
      </c>
      <c r="W1707" s="233"/>
      <c r="X1707" s="233"/>
      <c r="Y1707" s="233"/>
      <c r="Z1707" s="233"/>
      <c r="AA1707" s="227"/>
      <c r="AB1707" s="233"/>
      <c r="AC1707" s="233"/>
      <c r="AD1707" s="233"/>
      <c r="AE1707" s="233"/>
      <c r="AF1707" s="233"/>
      <c r="AG1707" s="244"/>
      <c r="AH1707" s="150"/>
    </row>
    <row r="1708" spans="1:34" ht="25.7" customHeight="1">
      <c r="A1708" s="261"/>
      <c r="B1708" s="903"/>
      <c r="C1708" s="227" t="s">
        <v>5915</v>
      </c>
      <c r="D1708" s="227" t="s">
        <v>24740</v>
      </c>
      <c r="E1708" s="227" t="s">
        <v>6222</v>
      </c>
      <c r="F1708" s="227" t="s">
        <v>5915</v>
      </c>
      <c r="G1708" s="263" t="s">
        <v>24517</v>
      </c>
      <c r="H1708" s="263" t="s">
        <v>24517</v>
      </c>
      <c r="I1708" s="233">
        <v>1</v>
      </c>
      <c r="J1708" s="233" t="s">
        <v>24741</v>
      </c>
      <c r="K1708" s="228">
        <v>1531</v>
      </c>
      <c r="L1708" s="228">
        <v>44</v>
      </c>
      <c r="M1708" s="244">
        <v>44</v>
      </c>
      <c r="N1708" s="228" t="s">
        <v>12477</v>
      </c>
      <c r="O1708" s="228"/>
      <c r="P1708" s="228"/>
      <c r="Q1708" s="228">
        <v>44</v>
      </c>
      <c r="R1708" s="228">
        <v>44</v>
      </c>
      <c r="S1708" s="228" t="s">
        <v>6223</v>
      </c>
      <c r="T1708" s="228">
        <v>1</v>
      </c>
      <c r="U1708" s="228" t="s">
        <v>296</v>
      </c>
      <c r="V1708" s="241">
        <v>2012</v>
      </c>
      <c r="W1708" s="233"/>
      <c r="X1708" s="233"/>
      <c r="Y1708" s="233"/>
      <c r="Z1708" s="233"/>
      <c r="AA1708" s="227"/>
      <c r="AB1708" s="233"/>
      <c r="AC1708" s="233"/>
      <c r="AD1708" s="233"/>
      <c r="AE1708" s="233"/>
      <c r="AF1708" s="233"/>
      <c r="AG1708" s="244"/>
      <c r="AH1708" s="150"/>
    </row>
    <row r="1709" spans="1:34" ht="25.7" customHeight="1">
      <c r="A1709" s="261"/>
      <c r="B1709" s="903"/>
      <c r="C1709" s="227" t="s">
        <v>5915</v>
      </c>
      <c r="D1709" s="227" t="s">
        <v>24742</v>
      </c>
      <c r="E1709" s="227" t="s">
        <v>6224</v>
      </c>
      <c r="F1709" s="227" t="s">
        <v>5915</v>
      </c>
      <c r="G1709" s="263" t="s">
        <v>24743</v>
      </c>
      <c r="H1709" s="263" t="s">
        <v>24743</v>
      </c>
      <c r="I1709" s="233">
        <v>1</v>
      </c>
      <c r="J1709" s="263" t="s">
        <v>24743</v>
      </c>
      <c r="K1709" s="228">
        <v>1063</v>
      </c>
      <c r="L1709" s="228">
        <v>55</v>
      </c>
      <c r="M1709" s="244">
        <v>55</v>
      </c>
      <c r="N1709" s="228" t="s">
        <v>12477</v>
      </c>
      <c r="O1709" s="228"/>
      <c r="P1709" s="228"/>
      <c r="Q1709" s="228">
        <v>55</v>
      </c>
      <c r="R1709" s="228">
        <v>55</v>
      </c>
      <c r="S1709" s="228" t="s">
        <v>6225</v>
      </c>
      <c r="T1709" s="228">
        <v>1</v>
      </c>
      <c r="U1709" s="228" t="s">
        <v>296</v>
      </c>
      <c r="V1709" s="241">
        <v>2012</v>
      </c>
      <c r="W1709" s="233"/>
      <c r="X1709" s="233"/>
      <c r="Y1709" s="233"/>
      <c r="Z1709" s="233"/>
      <c r="AA1709" s="227"/>
      <c r="AB1709" s="233"/>
      <c r="AC1709" s="233"/>
      <c r="AD1709" s="233"/>
      <c r="AE1709" s="233"/>
      <c r="AF1709" s="233"/>
      <c r="AG1709" s="244"/>
      <c r="AH1709" s="150"/>
    </row>
    <row r="1710" spans="1:34" ht="25.7" customHeight="1">
      <c r="A1710" s="261"/>
      <c r="B1710" s="903"/>
      <c r="C1710" s="227" t="s">
        <v>5915</v>
      </c>
      <c r="D1710" s="227" t="s">
        <v>24744</v>
      </c>
      <c r="E1710" s="227" t="s">
        <v>6226</v>
      </c>
      <c r="F1710" s="227" t="s">
        <v>5915</v>
      </c>
      <c r="G1710" s="263" t="s">
        <v>24745</v>
      </c>
      <c r="H1710" s="263" t="s">
        <v>24745</v>
      </c>
      <c r="I1710" s="233">
        <v>1</v>
      </c>
      <c r="J1710" s="233" t="s">
        <v>24746</v>
      </c>
      <c r="K1710" s="228">
        <v>1662</v>
      </c>
      <c r="L1710" s="228">
        <v>455</v>
      </c>
      <c r="M1710" s="244">
        <v>399</v>
      </c>
      <c r="N1710" s="228" t="s">
        <v>12477</v>
      </c>
      <c r="O1710" s="228"/>
      <c r="P1710" s="228"/>
      <c r="Q1710" s="228">
        <v>399</v>
      </c>
      <c r="R1710" s="228">
        <v>399</v>
      </c>
      <c r="S1710" s="228" t="s">
        <v>6227</v>
      </c>
      <c r="T1710" s="228">
        <v>2</v>
      </c>
      <c r="U1710" s="228" t="s">
        <v>296</v>
      </c>
      <c r="V1710" s="241">
        <v>2012</v>
      </c>
      <c r="W1710" s="233"/>
      <c r="X1710" s="233"/>
      <c r="Y1710" s="233"/>
      <c r="Z1710" s="233"/>
      <c r="AA1710" s="227"/>
      <c r="AB1710" s="233"/>
      <c r="AC1710" s="233"/>
      <c r="AD1710" s="233"/>
      <c r="AE1710" s="233"/>
      <c r="AF1710" s="233"/>
      <c r="AG1710" s="244"/>
      <c r="AH1710" s="150"/>
    </row>
    <row r="1711" spans="1:34" ht="25.7" customHeight="1">
      <c r="A1711" s="261"/>
      <c r="B1711" s="903"/>
      <c r="C1711" s="227" t="s">
        <v>5915</v>
      </c>
      <c r="D1711" s="227" t="s">
        <v>24747</v>
      </c>
      <c r="E1711" s="227" t="s">
        <v>17195</v>
      </c>
      <c r="F1711" s="227" t="s">
        <v>5915</v>
      </c>
      <c r="G1711" s="263" t="s">
        <v>24748</v>
      </c>
      <c r="H1711" s="263" t="s">
        <v>24748</v>
      </c>
      <c r="I1711" s="233">
        <v>1</v>
      </c>
      <c r="J1711" s="233" t="s">
        <v>24749</v>
      </c>
      <c r="K1711" s="228">
        <v>2169</v>
      </c>
      <c r="L1711" s="228">
        <v>374</v>
      </c>
      <c r="M1711" s="228">
        <v>374</v>
      </c>
      <c r="N1711" s="228" t="s">
        <v>12477</v>
      </c>
      <c r="O1711" s="228"/>
      <c r="P1711" s="228"/>
      <c r="Q1711" s="228">
        <v>374</v>
      </c>
      <c r="R1711" s="228">
        <v>374</v>
      </c>
      <c r="S1711" s="228" t="s">
        <v>6219</v>
      </c>
      <c r="T1711" s="228">
        <v>1</v>
      </c>
      <c r="U1711" s="228" t="s">
        <v>296</v>
      </c>
      <c r="V1711" s="241">
        <v>2022</v>
      </c>
      <c r="W1711" s="233"/>
      <c r="X1711" s="233"/>
      <c r="Y1711" s="233"/>
      <c r="Z1711" s="233"/>
      <c r="AA1711" s="227"/>
      <c r="AB1711" s="233"/>
      <c r="AC1711" s="233"/>
      <c r="AD1711" s="233"/>
      <c r="AE1711" s="233"/>
      <c r="AF1711" s="233"/>
      <c r="AG1711" s="244"/>
      <c r="AH1711" s="150"/>
    </row>
    <row r="1712" spans="1:34" ht="25.7" customHeight="1">
      <c r="A1712" s="261"/>
      <c r="B1712" s="903"/>
      <c r="C1712" s="227" t="s">
        <v>5915</v>
      </c>
      <c r="D1712" s="227" t="s">
        <v>24511</v>
      </c>
      <c r="E1712" s="227" t="s">
        <v>17196</v>
      </c>
      <c r="F1712" s="227" t="s">
        <v>5915</v>
      </c>
      <c r="G1712" s="263" t="s">
        <v>24750</v>
      </c>
      <c r="H1712" s="263" t="s">
        <v>24750</v>
      </c>
      <c r="I1712" s="233">
        <v>1</v>
      </c>
      <c r="J1712" s="233" t="s">
        <v>24751</v>
      </c>
      <c r="K1712" s="228">
        <v>2351</v>
      </c>
      <c r="L1712" s="228">
        <v>360</v>
      </c>
      <c r="M1712" s="244">
        <v>360</v>
      </c>
      <c r="N1712" s="228" t="s">
        <v>12477</v>
      </c>
      <c r="O1712" s="228"/>
      <c r="P1712" s="228"/>
      <c r="Q1712" s="228">
        <v>360</v>
      </c>
      <c r="R1712" s="228">
        <v>360</v>
      </c>
      <c r="S1712" s="228" t="s">
        <v>6219</v>
      </c>
      <c r="T1712" s="228">
        <v>1</v>
      </c>
      <c r="U1712" s="228" t="s">
        <v>296</v>
      </c>
      <c r="V1712" s="241" t="s">
        <v>2009</v>
      </c>
      <c r="W1712" s="233"/>
      <c r="X1712" s="233"/>
      <c r="Y1712" s="233"/>
      <c r="Z1712" s="233"/>
      <c r="AA1712" s="227"/>
      <c r="AB1712" s="233"/>
      <c r="AC1712" s="233"/>
      <c r="AD1712" s="233"/>
      <c r="AE1712" s="233"/>
      <c r="AF1712" s="233"/>
      <c r="AG1712" s="244"/>
      <c r="AH1712" s="150"/>
    </row>
    <row r="1713" spans="1:34" ht="25.7" customHeight="1">
      <c r="A1713" s="261"/>
      <c r="B1713" s="903"/>
      <c r="C1713" s="227" t="s">
        <v>5915</v>
      </c>
      <c r="D1713" s="227" t="s">
        <v>14959</v>
      </c>
      <c r="E1713" s="227" t="s">
        <v>17197</v>
      </c>
      <c r="F1713" s="227" t="s">
        <v>5915</v>
      </c>
      <c r="G1713" s="263" t="s">
        <v>24752</v>
      </c>
      <c r="H1713" s="263" t="s">
        <v>24752</v>
      </c>
      <c r="I1713" s="233">
        <v>1</v>
      </c>
      <c r="J1713" s="233" t="s">
        <v>24753</v>
      </c>
      <c r="K1713" s="228">
        <v>1950</v>
      </c>
      <c r="L1713" s="228">
        <v>514</v>
      </c>
      <c r="M1713" s="244">
        <v>514</v>
      </c>
      <c r="N1713" s="228" t="s">
        <v>12477</v>
      </c>
      <c r="O1713" s="228"/>
      <c r="P1713" s="228"/>
      <c r="Q1713" s="228">
        <v>514</v>
      </c>
      <c r="R1713" s="228">
        <v>514</v>
      </c>
      <c r="S1713" s="228" t="s">
        <v>6219</v>
      </c>
      <c r="T1713" s="228">
        <v>1</v>
      </c>
      <c r="U1713" s="228" t="s">
        <v>296</v>
      </c>
      <c r="V1713" s="241">
        <v>2021</v>
      </c>
      <c r="W1713" s="233"/>
      <c r="X1713" s="233"/>
      <c r="Y1713" s="233"/>
      <c r="Z1713" s="233"/>
      <c r="AA1713" s="227"/>
      <c r="AB1713" s="233"/>
      <c r="AC1713" s="233"/>
      <c r="AD1713" s="233"/>
      <c r="AE1713" s="233"/>
      <c r="AF1713" s="233"/>
      <c r="AG1713" s="244"/>
      <c r="AH1713" s="150"/>
    </row>
    <row r="1714" spans="1:34" ht="25.7" customHeight="1">
      <c r="A1714" s="261"/>
      <c r="B1714" s="903"/>
      <c r="C1714" s="227" t="s">
        <v>13345</v>
      </c>
      <c r="D1714" s="227" t="s">
        <v>24643</v>
      </c>
      <c r="E1714" s="227" t="s">
        <v>24754</v>
      </c>
      <c r="F1714" s="227" t="s">
        <v>13345</v>
      </c>
      <c r="G1714" s="227" t="s">
        <v>24755</v>
      </c>
      <c r="H1714" s="227" t="s">
        <v>24755</v>
      </c>
      <c r="I1714" s="233">
        <v>1</v>
      </c>
      <c r="J1714" s="227" t="s">
        <v>24755</v>
      </c>
      <c r="K1714" s="228">
        <v>539</v>
      </c>
      <c r="L1714" s="228">
        <v>539</v>
      </c>
      <c r="M1714" s="228">
        <v>539</v>
      </c>
      <c r="N1714" s="228" t="s">
        <v>12477</v>
      </c>
      <c r="O1714" s="228"/>
      <c r="P1714" s="228"/>
      <c r="Q1714" s="228">
        <v>539</v>
      </c>
      <c r="R1714" s="228">
        <v>539</v>
      </c>
      <c r="S1714" s="228"/>
      <c r="T1714" s="228">
        <v>1</v>
      </c>
      <c r="U1714" s="228" t="s">
        <v>296</v>
      </c>
      <c r="V1714" s="241"/>
      <c r="W1714" s="233"/>
      <c r="X1714" s="233"/>
      <c r="Y1714" s="233"/>
      <c r="Z1714" s="233"/>
      <c r="AA1714" s="227"/>
      <c r="AB1714" s="233"/>
      <c r="AC1714" s="233"/>
      <c r="AD1714" s="233"/>
      <c r="AE1714" s="233"/>
      <c r="AF1714" s="233"/>
      <c r="AG1714" s="244" t="s">
        <v>13749</v>
      </c>
      <c r="AH1714" s="150"/>
    </row>
    <row r="1715" spans="1:34" ht="25.7" customHeight="1">
      <c r="A1715" s="261"/>
      <c r="B1715" s="903"/>
      <c r="C1715" s="227" t="s">
        <v>14961</v>
      </c>
      <c r="D1715" s="227" t="s">
        <v>24756</v>
      </c>
      <c r="E1715" s="227" t="s">
        <v>24757</v>
      </c>
      <c r="F1715" s="227" t="s">
        <v>14961</v>
      </c>
      <c r="G1715" s="360"/>
      <c r="H1715" s="227" t="s">
        <v>14961</v>
      </c>
      <c r="I1715" s="233"/>
      <c r="J1715" s="233"/>
      <c r="K1715" s="228">
        <v>774</v>
      </c>
      <c r="L1715" s="228">
        <v>539</v>
      </c>
      <c r="M1715" s="244">
        <v>539</v>
      </c>
      <c r="N1715" s="228"/>
      <c r="O1715" s="228"/>
      <c r="P1715" s="228"/>
      <c r="Q1715" s="228">
        <v>539</v>
      </c>
      <c r="R1715" s="228">
        <v>539</v>
      </c>
      <c r="S1715" s="228" t="s">
        <v>13258</v>
      </c>
      <c r="T1715" s="228">
        <v>1</v>
      </c>
      <c r="U1715" s="228" t="s">
        <v>12477</v>
      </c>
      <c r="V1715" s="241">
        <v>2008</v>
      </c>
      <c r="W1715" s="233"/>
      <c r="X1715" s="233"/>
      <c r="Y1715" s="233"/>
      <c r="Z1715" s="233"/>
      <c r="AA1715" s="227"/>
      <c r="AB1715" s="233"/>
      <c r="AC1715" s="233"/>
      <c r="AD1715" s="233"/>
      <c r="AE1715" s="233"/>
      <c r="AF1715" s="233"/>
      <c r="AG1715" s="244" t="s">
        <v>17922</v>
      </c>
      <c r="AH1715" s="150"/>
    </row>
    <row r="1716" spans="1:34" ht="25.7" customHeight="1">
      <c r="A1716" s="261"/>
      <c r="B1716" s="903"/>
      <c r="C1716" s="227" t="s">
        <v>13340</v>
      </c>
      <c r="D1716" s="227" t="s">
        <v>14991</v>
      </c>
      <c r="E1716" s="227" t="s">
        <v>24758</v>
      </c>
      <c r="F1716" s="227" t="s">
        <v>13340</v>
      </c>
      <c r="G1716" s="360"/>
      <c r="H1716" s="227" t="s">
        <v>13340</v>
      </c>
      <c r="I1716" s="233"/>
      <c r="J1716" s="233"/>
      <c r="K1716" s="228">
        <v>703</v>
      </c>
      <c r="L1716" s="228">
        <v>404</v>
      </c>
      <c r="M1716" s="244">
        <v>404</v>
      </c>
      <c r="N1716" s="228"/>
      <c r="O1716" s="228"/>
      <c r="P1716" s="228"/>
      <c r="Q1716" s="228">
        <v>400</v>
      </c>
      <c r="R1716" s="228">
        <v>400</v>
      </c>
      <c r="S1716" s="228" t="s">
        <v>24759</v>
      </c>
      <c r="T1716" s="228">
        <v>1</v>
      </c>
      <c r="U1716" s="228" t="s">
        <v>12477</v>
      </c>
      <c r="V1716" s="241">
        <v>2021</v>
      </c>
      <c r="W1716" s="233"/>
      <c r="X1716" s="233"/>
      <c r="Y1716" s="233"/>
      <c r="Z1716" s="233"/>
      <c r="AA1716" s="227"/>
      <c r="AB1716" s="233"/>
      <c r="AC1716" s="233"/>
      <c r="AD1716" s="233"/>
      <c r="AE1716" s="233"/>
      <c r="AF1716" s="233"/>
      <c r="AG1716" s="244" t="s">
        <v>26740</v>
      </c>
      <c r="AH1716" s="150"/>
    </row>
    <row r="1717" spans="1:34" ht="25.7" customHeight="1">
      <c r="A1717" s="261"/>
      <c r="B1717" s="903"/>
      <c r="C1717" s="227" t="s">
        <v>13340</v>
      </c>
      <c r="D1717" s="227" t="s">
        <v>14992</v>
      </c>
      <c r="E1717" s="227" t="s">
        <v>24760</v>
      </c>
      <c r="F1717" s="227" t="s">
        <v>13340</v>
      </c>
      <c r="G1717" s="360"/>
      <c r="H1717" s="227" t="s">
        <v>13340</v>
      </c>
      <c r="I1717" s="233"/>
      <c r="J1717" s="233"/>
      <c r="K1717" s="228">
        <v>4800</v>
      </c>
      <c r="L1717" s="228">
        <v>400</v>
      </c>
      <c r="M1717" s="244">
        <v>400</v>
      </c>
      <c r="N1717" s="228"/>
      <c r="O1717" s="228"/>
      <c r="P1717" s="228"/>
      <c r="Q1717" s="228">
        <v>479</v>
      </c>
      <c r="R1717" s="228">
        <v>479</v>
      </c>
      <c r="S1717" s="228" t="s">
        <v>24761</v>
      </c>
      <c r="T1717" s="228">
        <v>1</v>
      </c>
      <c r="U1717" s="228" t="s">
        <v>12477</v>
      </c>
      <c r="V1717" s="241">
        <v>2018</v>
      </c>
      <c r="W1717" s="233"/>
      <c r="X1717" s="233"/>
      <c r="Y1717" s="233"/>
      <c r="Z1717" s="233"/>
      <c r="AA1717" s="227"/>
      <c r="AB1717" s="233"/>
      <c r="AC1717" s="233"/>
      <c r="AD1717" s="233"/>
      <c r="AE1717" s="233"/>
      <c r="AF1717" s="233"/>
      <c r="AG1717" s="244" t="s">
        <v>26740</v>
      </c>
      <c r="AH1717" s="150"/>
    </row>
    <row r="1718" spans="1:34" ht="25.7" customHeight="1">
      <c r="A1718" s="261"/>
      <c r="B1718" s="903"/>
      <c r="C1718" s="227" t="s">
        <v>14267</v>
      </c>
      <c r="D1718" s="227" t="s">
        <v>24666</v>
      </c>
      <c r="E1718" s="227" t="s">
        <v>14268</v>
      </c>
      <c r="F1718" s="227" t="s">
        <v>14267</v>
      </c>
      <c r="G1718" s="360"/>
      <c r="H1718" s="227" t="s">
        <v>14269</v>
      </c>
      <c r="I1718" s="233"/>
      <c r="J1718" s="233"/>
      <c r="K1718" s="228">
        <v>520</v>
      </c>
      <c r="L1718" s="228"/>
      <c r="M1718" s="244"/>
      <c r="N1718" s="228"/>
      <c r="O1718" s="228"/>
      <c r="P1718" s="228"/>
      <c r="Q1718" s="228">
        <v>300</v>
      </c>
      <c r="R1718" s="228">
        <v>300</v>
      </c>
      <c r="S1718" s="228" t="s">
        <v>13258</v>
      </c>
      <c r="T1718" s="228">
        <v>2</v>
      </c>
      <c r="U1718" s="228" t="s">
        <v>12477</v>
      </c>
      <c r="V1718" s="241"/>
      <c r="W1718" s="233"/>
      <c r="X1718" s="233"/>
      <c r="Y1718" s="233"/>
      <c r="Z1718" s="233"/>
      <c r="AA1718" s="227"/>
      <c r="AB1718" s="233"/>
      <c r="AC1718" s="233"/>
      <c r="AD1718" s="233"/>
      <c r="AE1718" s="233"/>
      <c r="AF1718" s="233"/>
      <c r="AG1718" s="244" t="s">
        <v>14264</v>
      </c>
      <c r="AH1718" s="150"/>
    </row>
    <row r="1719" spans="1:34" ht="25.7" customHeight="1">
      <c r="A1719" s="261"/>
      <c r="B1719" s="903"/>
      <c r="C1719" s="227" t="s">
        <v>14267</v>
      </c>
      <c r="D1719" s="227" t="s">
        <v>24762</v>
      </c>
      <c r="E1719" s="227" t="s">
        <v>14270</v>
      </c>
      <c r="F1719" s="227" t="s">
        <v>14267</v>
      </c>
      <c r="G1719" s="360"/>
      <c r="H1719" s="227" t="s">
        <v>14271</v>
      </c>
      <c r="I1719" s="233"/>
      <c r="J1719" s="233"/>
      <c r="K1719" s="228">
        <v>546</v>
      </c>
      <c r="L1719" s="228"/>
      <c r="M1719" s="244"/>
      <c r="N1719" s="228"/>
      <c r="O1719" s="228"/>
      <c r="P1719" s="228"/>
      <c r="Q1719" s="228"/>
      <c r="R1719" s="228"/>
      <c r="S1719" s="228"/>
      <c r="T1719" s="228">
        <v>1</v>
      </c>
      <c r="U1719" s="228" t="s">
        <v>12477</v>
      </c>
      <c r="V1719" s="241"/>
      <c r="W1719" s="233"/>
      <c r="X1719" s="233"/>
      <c r="Y1719" s="233"/>
      <c r="Z1719" s="233"/>
      <c r="AA1719" s="227"/>
      <c r="AB1719" s="233"/>
      <c r="AC1719" s="233"/>
      <c r="AD1719" s="233"/>
      <c r="AE1719" s="233"/>
      <c r="AF1719" s="233"/>
      <c r="AG1719" s="244"/>
      <c r="AH1719" s="150"/>
    </row>
    <row r="1720" spans="1:34" ht="25.7" customHeight="1">
      <c r="A1720" s="261"/>
      <c r="B1720" s="903"/>
      <c r="C1720" s="227" t="s">
        <v>14267</v>
      </c>
      <c r="D1720" s="227" t="s">
        <v>24763</v>
      </c>
      <c r="E1720" s="227" t="s">
        <v>14272</v>
      </c>
      <c r="F1720" s="227" t="s">
        <v>14267</v>
      </c>
      <c r="G1720" s="360"/>
      <c r="H1720" s="227" t="s">
        <v>14273</v>
      </c>
      <c r="I1720" s="233"/>
      <c r="J1720" s="233"/>
      <c r="K1720" s="228">
        <v>580</v>
      </c>
      <c r="L1720" s="228"/>
      <c r="M1720" s="244"/>
      <c r="N1720" s="228"/>
      <c r="O1720" s="228"/>
      <c r="P1720" s="228"/>
      <c r="Q1720" s="228"/>
      <c r="R1720" s="228"/>
      <c r="S1720" s="228"/>
      <c r="T1720" s="228">
        <v>1</v>
      </c>
      <c r="U1720" s="228" t="s">
        <v>12477</v>
      </c>
      <c r="V1720" s="241"/>
      <c r="W1720" s="233"/>
      <c r="X1720" s="233"/>
      <c r="Y1720" s="233"/>
      <c r="Z1720" s="233"/>
      <c r="AA1720" s="227"/>
      <c r="AB1720" s="233"/>
      <c r="AC1720" s="233"/>
      <c r="AD1720" s="233"/>
      <c r="AE1720" s="233"/>
      <c r="AF1720" s="233"/>
      <c r="AG1720" s="244"/>
      <c r="AH1720" s="150"/>
    </row>
    <row r="1721" spans="1:34" ht="25.7" customHeight="1">
      <c r="A1721" s="261"/>
      <c r="B1721" s="903"/>
      <c r="C1721" s="227" t="s">
        <v>14267</v>
      </c>
      <c r="D1721" s="227" t="s">
        <v>24764</v>
      </c>
      <c r="E1721" s="227" t="s">
        <v>14274</v>
      </c>
      <c r="F1721" s="227" t="s">
        <v>14267</v>
      </c>
      <c r="G1721" s="360"/>
      <c r="H1721" s="227" t="s">
        <v>14275</v>
      </c>
      <c r="I1721" s="233"/>
      <c r="J1721" s="233"/>
      <c r="K1721" s="228">
        <v>387</v>
      </c>
      <c r="L1721" s="228"/>
      <c r="M1721" s="244"/>
      <c r="N1721" s="233"/>
      <c r="O1721" s="301"/>
      <c r="P1721" s="233"/>
      <c r="Q1721" s="228"/>
      <c r="R1721" s="228"/>
      <c r="S1721" s="228"/>
      <c r="T1721" s="228">
        <v>2</v>
      </c>
      <c r="U1721" s="228" t="s">
        <v>12477</v>
      </c>
      <c r="V1721" s="241"/>
      <c r="W1721" s="233"/>
      <c r="X1721" s="233"/>
      <c r="Y1721" s="233"/>
      <c r="Z1721" s="233"/>
      <c r="AA1721" s="227"/>
      <c r="AB1721" s="233"/>
      <c r="AC1721" s="233"/>
      <c r="AD1721" s="233"/>
      <c r="AE1721" s="233"/>
      <c r="AF1721" s="233"/>
      <c r="AG1721" s="244" t="s">
        <v>14264</v>
      </c>
      <c r="AH1721" s="150"/>
    </row>
    <row r="1722" spans="1:34" ht="25.7" customHeight="1">
      <c r="A1722" s="261"/>
      <c r="B1722" s="903"/>
      <c r="C1722" s="227" t="s">
        <v>14267</v>
      </c>
      <c r="D1722" s="227" t="s">
        <v>15009</v>
      </c>
      <c r="E1722" s="227" t="s">
        <v>15010</v>
      </c>
      <c r="F1722" s="227" t="s">
        <v>14267</v>
      </c>
      <c r="G1722" s="360"/>
      <c r="H1722" s="227" t="s">
        <v>15011</v>
      </c>
      <c r="I1722" s="233"/>
      <c r="J1722" s="233"/>
      <c r="K1722" s="228">
        <v>3135</v>
      </c>
      <c r="L1722" s="228">
        <v>447</v>
      </c>
      <c r="M1722" s="244">
        <v>447</v>
      </c>
      <c r="N1722" s="233"/>
      <c r="O1722" s="301"/>
      <c r="P1722" s="233"/>
      <c r="Q1722" s="228">
        <v>440</v>
      </c>
      <c r="R1722" s="228">
        <v>440</v>
      </c>
      <c r="S1722" s="228" t="s">
        <v>17201</v>
      </c>
      <c r="T1722" s="228">
        <v>2</v>
      </c>
      <c r="U1722" s="228" t="s">
        <v>12477</v>
      </c>
      <c r="V1722" s="241">
        <v>2023</v>
      </c>
      <c r="W1722" s="233"/>
      <c r="X1722" s="233"/>
      <c r="Y1722" s="233"/>
      <c r="Z1722" s="233"/>
      <c r="AA1722" s="227"/>
      <c r="AB1722" s="233"/>
      <c r="AC1722" s="233"/>
      <c r="AD1722" s="233"/>
      <c r="AE1722" s="233"/>
      <c r="AF1722" s="233"/>
      <c r="AG1722" s="244" t="s">
        <v>17922</v>
      </c>
      <c r="AH1722" s="150"/>
    </row>
    <row r="1723" spans="1:34" ht="25.7" customHeight="1">
      <c r="A1723" s="261"/>
      <c r="B1723" s="903"/>
      <c r="C1723" s="227" t="s">
        <v>14267</v>
      </c>
      <c r="D1723" s="227" t="s">
        <v>15012</v>
      </c>
      <c r="E1723" s="227" t="s">
        <v>15013</v>
      </c>
      <c r="F1723" s="227" t="s">
        <v>14267</v>
      </c>
      <c r="G1723" s="360"/>
      <c r="H1723" s="227" t="s">
        <v>15014</v>
      </c>
      <c r="I1723" s="233"/>
      <c r="J1723" s="233"/>
      <c r="K1723" s="228">
        <v>1458</v>
      </c>
      <c r="L1723" s="228">
        <v>430</v>
      </c>
      <c r="M1723" s="244">
        <v>430</v>
      </c>
      <c r="N1723" s="233"/>
      <c r="O1723" s="301"/>
      <c r="P1723" s="233"/>
      <c r="Q1723" s="228">
        <v>430</v>
      </c>
      <c r="R1723" s="228">
        <v>430</v>
      </c>
      <c r="S1723" s="228" t="s">
        <v>17202</v>
      </c>
      <c r="T1723" s="228">
        <v>1</v>
      </c>
      <c r="U1723" s="228" t="s">
        <v>12477</v>
      </c>
      <c r="V1723" s="241">
        <v>2023</v>
      </c>
      <c r="W1723" s="233"/>
      <c r="X1723" s="233"/>
      <c r="Y1723" s="233"/>
      <c r="Z1723" s="233"/>
      <c r="AA1723" s="227"/>
      <c r="AB1723" s="233"/>
      <c r="AC1723" s="233"/>
      <c r="AD1723" s="233"/>
      <c r="AE1723" s="233"/>
      <c r="AF1723" s="233"/>
      <c r="AG1723" s="244" t="s">
        <v>17922</v>
      </c>
      <c r="AH1723" s="150"/>
    </row>
    <row r="1724" spans="1:34" ht="25.7" customHeight="1">
      <c r="A1724" s="261"/>
      <c r="B1724" s="903"/>
      <c r="C1724" s="227" t="s">
        <v>14267</v>
      </c>
      <c r="D1724" s="227" t="s">
        <v>15019</v>
      </c>
      <c r="E1724" s="241" t="s">
        <v>15020</v>
      </c>
      <c r="F1724" s="227" t="s">
        <v>14267</v>
      </c>
      <c r="G1724" s="360"/>
      <c r="H1724" s="227" t="s">
        <v>15021</v>
      </c>
      <c r="I1724" s="233"/>
      <c r="J1724" s="233"/>
      <c r="K1724" s="228">
        <v>1530</v>
      </c>
      <c r="L1724" s="228">
        <v>487</v>
      </c>
      <c r="M1724" s="244">
        <v>487</v>
      </c>
      <c r="N1724" s="233"/>
      <c r="O1724" s="301"/>
      <c r="P1724" s="233"/>
      <c r="Q1724" s="228">
        <v>487</v>
      </c>
      <c r="R1724" s="228">
        <v>487</v>
      </c>
      <c r="S1724" s="228" t="s">
        <v>17203</v>
      </c>
      <c r="T1724" s="228">
        <v>1</v>
      </c>
      <c r="U1724" s="228" t="s">
        <v>12477</v>
      </c>
      <c r="V1724" s="241">
        <v>2023</v>
      </c>
      <c r="W1724" s="233"/>
      <c r="X1724" s="233"/>
      <c r="Y1724" s="233"/>
      <c r="Z1724" s="233"/>
      <c r="AA1724" s="227"/>
      <c r="AB1724" s="233"/>
      <c r="AC1724" s="233"/>
      <c r="AD1724" s="233"/>
      <c r="AE1724" s="233"/>
      <c r="AF1724" s="233"/>
      <c r="AG1724" s="244" t="s">
        <v>17922</v>
      </c>
      <c r="AH1724" s="150"/>
    </row>
    <row r="1725" spans="1:34" ht="25.7" customHeight="1">
      <c r="A1725" s="261"/>
      <c r="B1725" s="903"/>
      <c r="C1725" s="227" t="s">
        <v>5932</v>
      </c>
      <c r="D1725" s="227" t="s">
        <v>24765</v>
      </c>
      <c r="E1725" s="227" t="s">
        <v>14276</v>
      </c>
      <c r="F1725" s="227" t="s">
        <v>5932</v>
      </c>
      <c r="G1725" s="360"/>
      <c r="H1725" s="227" t="s">
        <v>24766</v>
      </c>
      <c r="I1725" s="233"/>
      <c r="J1725" s="233"/>
      <c r="K1725" s="228">
        <v>6058</v>
      </c>
      <c r="L1725" s="228">
        <v>394.98</v>
      </c>
      <c r="M1725" s="244">
        <v>395</v>
      </c>
      <c r="N1725" s="233"/>
      <c r="O1725" s="301"/>
      <c r="P1725" s="233"/>
      <c r="Q1725" s="228">
        <v>395</v>
      </c>
      <c r="R1725" s="228">
        <v>395</v>
      </c>
      <c r="S1725" s="228" t="s">
        <v>6228</v>
      </c>
      <c r="T1725" s="228">
        <v>1</v>
      </c>
      <c r="U1725" s="228" t="s">
        <v>296</v>
      </c>
      <c r="V1725" s="241">
        <v>2009</v>
      </c>
      <c r="W1725" s="233"/>
      <c r="X1725" s="233"/>
      <c r="Y1725" s="233"/>
      <c r="Z1725" s="233"/>
      <c r="AA1725" s="227"/>
      <c r="AB1725" s="233"/>
      <c r="AC1725" s="233"/>
      <c r="AD1725" s="233"/>
      <c r="AE1725" s="233"/>
      <c r="AF1725" s="233"/>
      <c r="AG1725" s="244"/>
      <c r="AH1725" s="150"/>
    </row>
    <row r="1726" spans="1:34" ht="25.7" customHeight="1">
      <c r="A1726" s="261"/>
      <c r="B1726" s="200"/>
      <c r="C1726" s="227" t="s">
        <v>5932</v>
      </c>
      <c r="D1726" s="227" t="s">
        <v>24767</v>
      </c>
      <c r="E1726" s="227" t="s">
        <v>14277</v>
      </c>
      <c r="F1726" s="227" t="s">
        <v>5932</v>
      </c>
      <c r="G1726" s="227"/>
      <c r="H1726" s="227" t="s">
        <v>24768</v>
      </c>
      <c r="I1726" s="233"/>
      <c r="J1726" s="233"/>
      <c r="K1726" s="228">
        <v>3475</v>
      </c>
      <c r="L1726" s="228">
        <v>396</v>
      </c>
      <c r="M1726" s="244">
        <v>396</v>
      </c>
      <c r="N1726" s="233"/>
      <c r="O1726" s="301"/>
      <c r="P1726" s="233"/>
      <c r="Q1726" s="228">
        <v>396</v>
      </c>
      <c r="R1726" s="228">
        <v>396</v>
      </c>
      <c r="S1726" s="228" t="s">
        <v>6229</v>
      </c>
      <c r="T1726" s="228">
        <v>1</v>
      </c>
      <c r="U1726" s="228" t="s">
        <v>296</v>
      </c>
      <c r="V1726" s="241">
        <v>2016</v>
      </c>
      <c r="W1726" s="233"/>
      <c r="X1726" s="233"/>
      <c r="Y1726" s="233"/>
      <c r="Z1726" s="233"/>
      <c r="AA1726" s="227"/>
      <c r="AB1726" s="233"/>
      <c r="AC1726" s="233"/>
      <c r="AD1726" s="233"/>
      <c r="AE1726" s="233"/>
      <c r="AF1726" s="233"/>
      <c r="AG1726" s="244"/>
      <c r="AH1726" s="150"/>
    </row>
    <row r="1727" spans="1:34" ht="25.7" customHeight="1">
      <c r="A1727" s="261"/>
      <c r="B1727" s="903"/>
      <c r="C1727" s="227" t="s">
        <v>5932</v>
      </c>
      <c r="D1727" s="227" t="s">
        <v>24769</v>
      </c>
      <c r="E1727" s="227" t="s">
        <v>11210</v>
      </c>
      <c r="F1727" s="227" t="s">
        <v>5932</v>
      </c>
      <c r="G1727" s="227"/>
      <c r="H1727" s="227" t="s">
        <v>24770</v>
      </c>
      <c r="I1727" s="233"/>
      <c r="J1727" s="233"/>
      <c r="K1727" s="228">
        <v>2657</v>
      </c>
      <c r="L1727" s="228">
        <v>406</v>
      </c>
      <c r="M1727" s="244">
        <v>406</v>
      </c>
      <c r="N1727" s="233"/>
      <c r="O1727" s="301"/>
      <c r="P1727" s="233"/>
      <c r="Q1727" s="228">
        <v>406</v>
      </c>
      <c r="R1727" s="228">
        <v>406</v>
      </c>
      <c r="S1727" s="228" t="s">
        <v>11211</v>
      </c>
      <c r="T1727" s="228">
        <v>1</v>
      </c>
      <c r="U1727" s="228" t="s">
        <v>296</v>
      </c>
      <c r="V1727" s="241">
        <v>2018</v>
      </c>
      <c r="W1727" s="233"/>
      <c r="X1727" s="233"/>
      <c r="Y1727" s="233"/>
      <c r="Z1727" s="233"/>
      <c r="AA1727" s="227"/>
      <c r="AB1727" s="233"/>
      <c r="AC1727" s="233"/>
      <c r="AD1727" s="233"/>
      <c r="AE1727" s="233"/>
      <c r="AF1727" s="233"/>
      <c r="AG1727" s="244"/>
      <c r="AH1727" s="150"/>
    </row>
    <row r="1728" spans="1:34" ht="25.7" customHeight="1">
      <c r="A1728" s="261"/>
      <c r="B1728" s="903"/>
      <c r="C1728" s="227" t="s">
        <v>5932</v>
      </c>
      <c r="D1728" s="227" t="s">
        <v>24771</v>
      </c>
      <c r="E1728" s="227" t="s">
        <v>14278</v>
      </c>
      <c r="F1728" s="227" t="s">
        <v>5932</v>
      </c>
      <c r="G1728" s="227"/>
      <c r="H1728" s="227" t="s">
        <v>24772</v>
      </c>
      <c r="I1728" s="233"/>
      <c r="J1728" s="233"/>
      <c r="K1728" s="228">
        <v>3918</v>
      </c>
      <c r="L1728" s="228">
        <v>179</v>
      </c>
      <c r="M1728" s="244">
        <v>179</v>
      </c>
      <c r="N1728" s="233"/>
      <c r="O1728" s="301"/>
      <c r="P1728" s="233"/>
      <c r="Q1728" s="228">
        <v>179</v>
      </c>
      <c r="R1728" s="228">
        <v>179</v>
      </c>
      <c r="S1728" s="228" t="s">
        <v>11212</v>
      </c>
      <c r="T1728" s="228">
        <v>1</v>
      </c>
      <c r="U1728" s="228" t="s">
        <v>296</v>
      </c>
      <c r="V1728" s="241">
        <v>2018</v>
      </c>
      <c r="W1728" s="233"/>
      <c r="X1728" s="233"/>
      <c r="Y1728" s="233"/>
      <c r="Z1728" s="233"/>
      <c r="AA1728" s="227"/>
      <c r="AB1728" s="233"/>
      <c r="AC1728" s="233"/>
      <c r="AD1728" s="233"/>
      <c r="AE1728" s="233"/>
      <c r="AF1728" s="233"/>
      <c r="AG1728" s="244"/>
      <c r="AH1728" s="150"/>
    </row>
    <row r="1729" spans="1:34" ht="25.7" customHeight="1">
      <c r="A1729" s="261"/>
      <c r="B1729" s="903"/>
      <c r="C1729" s="227" t="s">
        <v>5932</v>
      </c>
      <c r="D1729" s="227" t="s">
        <v>24773</v>
      </c>
      <c r="E1729" s="227" t="s">
        <v>14279</v>
      </c>
      <c r="F1729" s="227" t="s">
        <v>5932</v>
      </c>
      <c r="G1729" s="227"/>
      <c r="H1729" s="227" t="s">
        <v>24774</v>
      </c>
      <c r="I1729" s="233"/>
      <c r="J1729" s="233"/>
      <c r="K1729" s="228">
        <v>560</v>
      </c>
      <c r="L1729" s="228">
        <v>400</v>
      </c>
      <c r="M1729" s="244">
        <v>400</v>
      </c>
      <c r="N1729" s="233"/>
      <c r="O1729" s="301"/>
      <c r="P1729" s="233"/>
      <c r="Q1729" s="228">
        <v>400</v>
      </c>
      <c r="R1729" s="228">
        <v>400</v>
      </c>
      <c r="S1729" s="228" t="s">
        <v>12207</v>
      </c>
      <c r="T1729" s="228">
        <v>1</v>
      </c>
      <c r="U1729" s="228" t="s">
        <v>296</v>
      </c>
      <c r="V1729" s="241">
        <v>2017</v>
      </c>
      <c r="W1729" s="233"/>
      <c r="X1729" s="233"/>
      <c r="Y1729" s="233"/>
      <c r="Z1729" s="233"/>
      <c r="AA1729" s="227"/>
      <c r="AB1729" s="233"/>
      <c r="AC1729" s="233"/>
      <c r="AD1729" s="233"/>
      <c r="AE1729" s="233"/>
      <c r="AF1729" s="233"/>
      <c r="AG1729" s="244"/>
      <c r="AH1729" s="150"/>
    </row>
    <row r="1730" spans="1:34" ht="25.7" customHeight="1">
      <c r="A1730" s="261"/>
      <c r="B1730" s="903"/>
      <c r="C1730" s="227" t="s">
        <v>5932</v>
      </c>
      <c r="D1730" s="227" t="s">
        <v>24775</v>
      </c>
      <c r="E1730" s="227" t="s">
        <v>13263</v>
      </c>
      <c r="F1730" s="227" t="s">
        <v>5932</v>
      </c>
      <c r="G1730" s="238"/>
      <c r="H1730" s="227" t="s">
        <v>24776</v>
      </c>
      <c r="I1730" s="233"/>
      <c r="J1730" s="233"/>
      <c r="K1730" s="228">
        <v>9479</v>
      </c>
      <c r="L1730" s="228">
        <v>440</v>
      </c>
      <c r="M1730" s="244">
        <v>440</v>
      </c>
      <c r="N1730" s="233">
        <v>400</v>
      </c>
      <c r="O1730" s="301">
        <v>400</v>
      </c>
      <c r="P1730" s="233">
        <v>400</v>
      </c>
      <c r="Q1730" s="228">
        <v>440</v>
      </c>
      <c r="R1730" s="228">
        <v>440</v>
      </c>
      <c r="S1730" s="228" t="s">
        <v>12207</v>
      </c>
      <c r="T1730" s="228">
        <v>1</v>
      </c>
      <c r="U1730" s="228" t="s">
        <v>296</v>
      </c>
      <c r="V1730" s="241">
        <v>2019</v>
      </c>
      <c r="W1730" s="233"/>
      <c r="X1730" s="233"/>
      <c r="Y1730" s="233"/>
      <c r="Z1730" s="233"/>
      <c r="AA1730" s="227"/>
      <c r="AB1730" s="233"/>
      <c r="AC1730" s="233"/>
      <c r="AD1730" s="233"/>
      <c r="AE1730" s="233"/>
      <c r="AF1730" s="233"/>
      <c r="AG1730" s="244"/>
      <c r="AH1730" s="150"/>
    </row>
    <row r="1731" spans="1:34" ht="25.7" customHeight="1">
      <c r="A1731" s="261"/>
      <c r="B1731" s="903"/>
      <c r="C1731" s="227" t="s">
        <v>5932</v>
      </c>
      <c r="D1731" s="227" t="s">
        <v>24777</v>
      </c>
      <c r="E1731" s="227" t="s">
        <v>14280</v>
      </c>
      <c r="F1731" s="227" t="s">
        <v>5932</v>
      </c>
      <c r="G1731" s="238"/>
      <c r="H1731" s="227" t="s">
        <v>24766</v>
      </c>
      <c r="I1731" s="233"/>
      <c r="J1731" s="233"/>
      <c r="K1731" s="228">
        <v>2508</v>
      </c>
      <c r="L1731" s="228">
        <v>464</v>
      </c>
      <c r="M1731" s="244">
        <v>464</v>
      </c>
      <c r="N1731" s="233"/>
      <c r="O1731" s="301"/>
      <c r="P1731" s="233"/>
      <c r="Q1731" s="228">
        <v>464</v>
      </c>
      <c r="R1731" s="228">
        <v>464</v>
      </c>
      <c r="S1731" s="228" t="s">
        <v>14281</v>
      </c>
      <c r="T1731" s="228">
        <v>1</v>
      </c>
      <c r="U1731" s="228" t="s">
        <v>296</v>
      </c>
      <c r="V1731" s="241">
        <v>2022</v>
      </c>
      <c r="W1731" s="233"/>
      <c r="X1731" s="233"/>
      <c r="Y1731" s="233"/>
      <c r="Z1731" s="233"/>
      <c r="AA1731" s="227"/>
      <c r="AB1731" s="233"/>
      <c r="AC1731" s="233"/>
      <c r="AD1731" s="233"/>
      <c r="AE1731" s="233"/>
      <c r="AF1731" s="233"/>
      <c r="AG1731" s="244"/>
      <c r="AH1731" s="150"/>
    </row>
    <row r="1732" spans="1:34" ht="25.7" customHeight="1">
      <c r="A1732" s="261"/>
      <c r="B1732" s="903"/>
      <c r="C1732" s="227" t="s">
        <v>5932</v>
      </c>
      <c r="D1732" s="227" t="s">
        <v>24778</v>
      </c>
      <c r="E1732" s="227" t="s">
        <v>14282</v>
      </c>
      <c r="F1732" s="227" t="s">
        <v>5932</v>
      </c>
      <c r="G1732" s="238"/>
      <c r="H1732" s="227" t="s">
        <v>24779</v>
      </c>
      <c r="I1732" s="233"/>
      <c r="J1732" s="233"/>
      <c r="K1732" s="228">
        <v>2508</v>
      </c>
      <c r="L1732" s="228">
        <v>464</v>
      </c>
      <c r="M1732" s="244">
        <v>464</v>
      </c>
      <c r="N1732" s="233"/>
      <c r="O1732" s="301"/>
      <c r="P1732" s="233"/>
      <c r="Q1732" s="228">
        <v>464</v>
      </c>
      <c r="R1732" s="228">
        <v>464</v>
      </c>
      <c r="S1732" s="228" t="s">
        <v>14281</v>
      </c>
      <c r="T1732" s="228">
        <v>1</v>
      </c>
      <c r="U1732" s="228" t="s">
        <v>12477</v>
      </c>
      <c r="V1732" s="241"/>
      <c r="W1732" s="233"/>
      <c r="X1732" s="233"/>
      <c r="Y1732" s="233"/>
      <c r="Z1732" s="233"/>
      <c r="AA1732" s="227"/>
      <c r="AB1732" s="233"/>
      <c r="AC1732" s="233"/>
      <c r="AD1732" s="233"/>
      <c r="AE1732" s="233"/>
      <c r="AF1732" s="233"/>
      <c r="AG1732" s="244"/>
      <c r="AH1732" s="150"/>
    </row>
    <row r="1733" spans="1:34" ht="35.1" customHeight="1">
      <c r="A1733" s="261"/>
      <c r="B1733" s="903"/>
      <c r="C1733" s="227" t="s">
        <v>5979</v>
      </c>
      <c r="D1733" s="227" t="s">
        <v>24780</v>
      </c>
      <c r="E1733" s="227" t="s">
        <v>6230</v>
      </c>
      <c r="F1733" s="227" t="s">
        <v>5979</v>
      </c>
      <c r="G1733" s="238"/>
      <c r="H1733" s="227" t="s">
        <v>6231</v>
      </c>
      <c r="I1733" s="233"/>
      <c r="J1733" s="233"/>
      <c r="K1733" s="228">
        <v>2937</v>
      </c>
      <c r="L1733" s="228">
        <v>1158</v>
      </c>
      <c r="M1733" s="244">
        <v>1158</v>
      </c>
      <c r="N1733" s="233"/>
      <c r="O1733" s="301"/>
      <c r="P1733" s="233"/>
      <c r="Q1733" s="228">
        <v>1122</v>
      </c>
      <c r="R1733" s="228">
        <v>1122</v>
      </c>
      <c r="S1733" s="228" t="s">
        <v>1875</v>
      </c>
      <c r="T1733" s="228">
        <v>3</v>
      </c>
      <c r="U1733" s="228" t="s">
        <v>296</v>
      </c>
      <c r="V1733" s="241">
        <v>2014.5</v>
      </c>
      <c r="W1733" s="233"/>
      <c r="X1733" s="233"/>
      <c r="Y1733" s="233"/>
      <c r="Z1733" s="233"/>
      <c r="AA1733" s="227"/>
      <c r="AB1733" s="233"/>
      <c r="AC1733" s="233"/>
      <c r="AD1733" s="233"/>
      <c r="AE1733" s="233"/>
      <c r="AF1733" s="233"/>
      <c r="AG1733" s="244" t="s">
        <v>17923</v>
      </c>
      <c r="AH1733" s="150"/>
    </row>
    <row r="1734" spans="1:34" ht="25.5" customHeight="1">
      <c r="A1734" s="261"/>
      <c r="B1734" s="903"/>
      <c r="C1734" s="227" t="s">
        <v>5979</v>
      </c>
      <c r="D1734" s="227" t="s">
        <v>24781</v>
      </c>
      <c r="E1734" s="227" t="s">
        <v>6232</v>
      </c>
      <c r="F1734" s="227" t="s">
        <v>5979</v>
      </c>
      <c r="G1734" s="227"/>
      <c r="H1734" s="227" t="s">
        <v>6233</v>
      </c>
      <c r="I1734" s="233"/>
      <c r="J1734" s="233"/>
      <c r="K1734" s="228">
        <v>1200</v>
      </c>
      <c r="L1734" s="228">
        <v>500</v>
      </c>
      <c r="M1734" s="244">
        <v>500</v>
      </c>
      <c r="N1734" s="233"/>
      <c r="O1734" s="301"/>
      <c r="P1734" s="233"/>
      <c r="Q1734" s="228">
        <v>748</v>
      </c>
      <c r="R1734" s="228">
        <v>748</v>
      </c>
      <c r="S1734" s="228" t="s">
        <v>1875</v>
      </c>
      <c r="T1734" s="228">
        <v>2</v>
      </c>
      <c r="U1734" s="228" t="s">
        <v>296</v>
      </c>
      <c r="V1734" s="241">
        <v>2012</v>
      </c>
      <c r="W1734" s="233"/>
      <c r="X1734" s="233"/>
      <c r="Y1734" s="233"/>
      <c r="Z1734" s="233"/>
      <c r="AA1734" s="227"/>
      <c r="AB1734" s="233"/>
      <c r="AC1734" s="233"/>
      <c r="AD1734" s="233"/>
      <c r="AE1734" s="233"/>
      <c r="AF1734" s="233"/>
      <c r="AG1734" s="244" t="s">
        <v>17924</v>
      </c>
      <c r="AH1734" s="150"/>
    </row>
    <row r="1735" spans="1:34" ht="25.7" customHeight="1">
      <c r="A1735" s="261"/>
      <c r="B1735" s="903"/>
      <c r="C1735" s="227" t="s">
        <v>5979</v>
      </c>
      <c r="D1735" s="227" t="s">
        <v>24782</v>
      </c>
      <c r="E1735" s="227" t="s">
        <v>6234</v>
      </c>
      <c r="F1735" s="227" t="s">
        <v>5979</v>
      </c>
      <c r="G1735" s="227"/>
      <c r="H1735" s="227" t="s">
        <v>6235</v>
      </c>
      <c r="I1735" s="233"/>
      <c r="J1735" s="233"/>
      <c r="K1735" s="228">
        <v>919</v>
      </c>
      <c r="L1735" s="228">
        <v>364</v>
      </c>
      <c r="M1735" s="244">
        <v>364</v>
      </c>
      <c r="N1735" s="233"/>
      <c r="O1735" s="301"/>
      <c r="P1735" s="233"/>
      <c r="Q1735" s="228">
        <v>336</v>
      </c>
      <c r="R1735" s="228">
        <v>336</v>
      </c>
      <c r="S1735" s="228" t="s">
        <v>6219</v>
      </c>
      <c r="T1735" s="228">
        <v>1</v>
      </c>
      <c r="U1735" s="228" t="s">
        <v>296</v>
      </c>
      <c r="V1735" s="241">
        <v>2010</v>
      </c>
      <c r="W1735" s="233"/>
      <c r="X1735" s="233"/>
      <c r="Y1735" s="233"/>
      <c r="Z1735" s="233"/>
      <c r="AA1735" s="227"/>
      <c r="AB1735" s="233"/>
      <c r="AC1735" s="233"/>
      <c r="AD1735" s="233"/>
      <c r="AE1735" s="233"/>
      <c r="AF1735" s="233"/>
      <c r="AG1735" s="244"/>
      <c r="AH1735" s="150"/>
    </row>
    <row r="1736" spans="1:34" ht="25.7" customHeight="1">
      <c r="A1736" s="261"/>
      <c r="B1736" s="903"/>
      <c r="C1736" s="233" t="s">
        <v>5979</v>
      </c>
      <c r="D1736" s="233" t="s">
        <v>24783</v>
      </c>
      <c r="E1736" s="260" t="s">
        <v>4039</v>
      </c>
      <c r="F1736" s="233" t="s">
        <v>5979</v>
      </c>
      <c r="G1736" s="227"/>
      <c r="H1736" s="227" t="s">
        <v>6236</v>
      </c>
      <c r="I1736" s="233"/>
      <c r="J1736" s="233"/>
      <c r="K1736" s="228">
        <v>374</v>
      </c>
      <c r="L1736" s="228">
        <v>364</v>
      </c>
      <c r="M1736" s="244">
        <v>364</v>
      </c>
      <c r="N1736" s="233">
        <v>600</v>
      </c>
      <c r="O1736" s="301">
        <v>600</v>
      </c>
      <c r="P1736" s="233">
        <v>600</v>
      </c>
      <c r="Q1736" s="228">
        <v>336</v>
      </c>
      <c r="R1736" s="228">
        <v>336</v>
      </c>
      <c r="S1736" s="228" t="s">
        <v>6219</v>
      </c>
      <c r="T1736" s="228">
        <v>1</v>
      </c>
      <c r="U1736" s="228" t="s">
        <v>296</v>
      </c>
      <c r="V1736" s="241">
        <v>2010</v>
      </c>
      <c r="W1736" s="233"/>
      <c r="X1736" s="233"/>
      <c r="Y1736" s="233"/>
      <c r="Z1736" s="233"/>
      <c r="AA1736" s="227"/>
      <c r="AB1736" s="233"/>
      <c r="AC1736" s="233"/>
      <c r="AD1736" s="233"/>
      <c r="AE1736" s="233"/>
      <c r="AF1736" s="233"/>
      <c r="AG1736" s="244"/>
      <c r="AH1736" s="150"/>
    </row>
    <row r="1737" spans="1:34" ht="25.7" customHeight="1">
      <c r="A1737" s="261"/>
      <c r="B1737" s="903"/>
      <c r="C1737" s="233" t="s">
        <v>5979</v>
      </c>
      <c r="D1737" s="233" t="s">
        <v>24784</v>
      </c>
      <c r="E1737" s="260" t="s">
        <v>1745</v>
      </c>
      <c r="F1737" s="233" t="s">
        <v>5979</v>
      </c>
      <c r="G1737" s="238"/>
      <c r="H1737" s="227" t="s">
        <v>6237</v>
      </c>
      <c r="I1737" s="233"/>
      <c r="J1737" s="233"/>
      <c r="K1737" s="228">
        <v>748</v>
      </c>
      <c r="L1737" s="228">
        <v>672</v>
      </c>
      <c r="M1737" s="244">
        <v>672</v>
      </c>
      <c r="N1737" s="233">
        <v>950</v>
      </c>
      <c r="O1737" s="301">
        <v>950</v>
      </c>
      <c r="P1737" s="233">
        <v>950</v>
      </c>
      <c r="Q1737" s="228">
        <v>672</v>
      </c>
      <c r="R1737" s="228">
        <v>672</v>
      </c>
      <c r="S1737" s="228" t="s">
        <v>6219</v>
      </c>
      <c r="T1737" s="228">
        <v>2</v>
      </c>
      <c r="U1737" s="228" t="s">
        <v>296</v>
      </c>
      <c r="V1737" s="241">
        <v>2010</v>
      </c>
      <c r="W1737" s="233"/>
      <c r="X1737" s="233"/>
      <c r="Y1737" s="233"/>
      <c r="Z1737" s="233"/>
      <c r="AA1737" s="227"/>
      <c r="AB1737" s="233"/>
      <c r="AC1737" s="233"/>
      <c r="AD1737" s="233"/>
      <c r="AE1737" s="233"/>
      <c r="AF1737" s="233"/>
      <c r="AG1737" s="652"/>
      <c r="AH1737" s="150"/>
    </row>
    <row r="1738" spans="1:34" ht="25.7" customHeight="1">
      <c r="A1738" s="261"/>
      <c r="B1738" s="903"/>
      <c r="C1738" s="227" t="s">
        <v>5979</v>
      </c>
      <c r="D1738" s="227" t="s">
        <v>24785</v>
      </c>
      <c r="E1738" s="227" t="s">
        <v>6238</v>
      </c>
      <c r="F1738" s="227" t="s">
        <v>5979</v>
      </c>
      <c r="G1738" s="238"/>
      <c r="H1738" s="227" t="s">
        <v>6239</v>
      </c>
      <c r="I1738" s="233"/>
      <c r="J1738" s="233"/>
      <c r="K1738" s="228">
        <v>2408</v>
      </c>
      <c r="L1738" s="228">
        <v>364</v>
      </c>
      <c r="M1738" s="244">
        <v>364</v>
      </c>
      <c r="N1738" s="228">
        <v>350</v>
      </c>
      <c r="O1738" s="228">
        <v>350</v>
      </c>
      <c r="P1738" s="228">
        <v>350</v>
      </c>
      <c r="Q1738" s="228">
        <v>672</v>
      </c>
      <c r="R1738" s="228">
        <v>672</v>
      </c>
      <c r="S1738" s="228" t="s">
        <v>6219</v>
      </c>
      <c r="T1738" s="228">
        <v>2</v>
      </c>
      <c r="U1738" s="228" t="s">
        <v>296</v>
      </c>
      <c r="V1738" s="241">
        <v>2011</v>
      </c>
      <c r="W1738" s="233"/>
      <c r="X1738" s="233"/>
      <c r="Y1738" s="233"/>
      <c r="Z1738" s="233"/>
      <c r="AA1738" s="227"/>
      <c r="AB1738" s="233"/>
      <c r="AC1738" s="233"/>
      <c r="AD1738" s="233"/>
      <c r="AE1738" s="233"/>
      <c r="AF1738" s="233"/>
      <c r="AG1738" s="244"/>
      <c r="AH1738" s="150"/>
    </row>
    <row r="1739" spans="1:34" ht="25.7" customHeight="1">
      <c r="A1739" s="261"/>
      <c r="B1739" s="903"/>
      <c r="C1739" s="227" t="s">
        <v>5979</v>
      </c>
      <c r="D1739" s="227" t="s">
        <v>24786</v>
      </c>
      <c r="E1739" s="227" t="s">
        <v>6240</v>
      </c>
      <c r="F1739" s="227" t="s">
        <v>5979</v>
      </c>
      <c r="G1739" s="227"/>
      <c r="H1739" s="227" t="s">
        <v>6241</v>
      </c>
      <c r="I1739" s="233"/>
      <c r="J1739" s="233"/>
      <c r="K1739" s="228">
        <v>500</v>
      </c>
      <c r="L1739" s="228">
        <v>364</v>
      </c>
      <c r="M1739" s="244">
        <v>364</v>
      </c>
      <c r="N1739" s="233"/>
      <c r="O1739" s="301"/>
      <c r="P1739" s="233"/>
      <c r="Q1739" s="228">
        <v>336</v>
      </c>
      <c r="R1739" s="228">
        <v>336</v>
      </c>
      <c r="S1739" s="228" t="s">
        <v>6219</v>
      </c>
      <c r="T1739" s="228">
        <v>1</v>
      </c>
      <c r="U1739" s="228" t="s">
        <v>6242</v>
      </c>
      <c r="V1739" s="241">
        <v>2007</v>
      </c>
      <c r="W1739" s="233"/>
      <c r="X1739" s="233"/>
      <c r="Y1739" s="233"/>
      <c r="Z1739" s="233"/>
      <c r="AA1739" s="227"/>
      <c r="AB1739" s="233"/>
      <c r="AC1739" s="233"/>
      <c r="AD1739" s="233"/>
      <c r="AE1739" s="233"/>
      <c r="AF1739" s="233"/>
      <c r="AG1739" s="244" t="s">
        <v>9354</v>
      </c>
      <c r="AH1739" s="150"/>
    </row>
    <row r="1740" spans="1:34" ht="25.7" customHeight="1">
      <c r="A1740" s="261"/>
      <c r="B1740" s="903"/>
      <c r="C1740" s="227" t="s">
        <v>5979</v>
      </c>
      <c r="D1740" s="227" t="s">
        <v>24787</v>
      </c>
      <c r="E1740" s="227" t="s">
        <v>6243</v>
      </c>
      <c r="F1740" s="227" t="s">
        <v>5979</v>
      </c>
      <c r="G1740" s="227"/>
      <c r="H1740" s="227" t="s">
        <v>6244</v>
      </c>
      <c r="I1740" s="233"/>
      <c r="J1740" s="233"/>
      <c r="K1740" s="228">
        <v>1950</v>
      </c>
      <c r="L1740" s="228">
        <v>400</v>
      </c>
      <c r="M1740" s="244">
        <v>400</v>
      </c>
      <c r="N1740" s="233"/>
      <c r="O1740" s="301"/>
      <c r="P1740" s="233">
        <v>336</v>
      </c>
      <c r="Q1740" s="228">
        <v>336</v>
      </c>
      <c r="R1740" s="228">
        <v>672</v>
      </c>
      <c r="S1740" s="228" t="s">
        <v>6219</v>
      </c>
      <c r="T1740" s="228">
        <v>2</v>
      </c>
      <c r="U1740" s="228" t="s">
        <v>296</v>
      </c>
      <c r="V1740" s="241">
        <v>2010</v>
      </c>
      <c r="W1740" s="233"/>
      <c r="X1740" s="233"/>
      <c r="Y1740" s="233"/>
      <c r="Z1740" s="233"/>
      <c r="AA1740" s="227"/>
      <c r="AB1740" s="233"/>
      <c r="AC1740" s="233"/>
      <c r="AD1740" s="233"/>
      <c r="AE1740" s="233"/>
      <c r="AF1740" s="233"/>
      <c r="AG1740" s="244" t="s">
        <v>9354</v>
      </c>
      <c r="AH1740" s="150"/>
    </row>
    <row r="1741" spans="1:34" ht="25.7" customHeight="1">
      <c r="A1741" s="261"/>
      <c r="B1741" s="903"/>
      <c r="C1741" s="227" t="s">
        <v>5979</v>
      </c>
      <c r="D1741" s="227" t="s">
        <v>24788</v>
      </c>
      <c r="E1741" s="227" t="s">
        <v>6245</v>
      </c>
      <c r="F1741" s="227" t="s">
        <v>5979</v>
      </c>
      <c r="G1741" s="227"/>
      <c r="H1741" s="227" t="s">
        <v>6246</v>
      </c>
      <c r="I1741" s="233"/>
      <c r="J1741" s="233"/>
      <c r="K1741" s="228">
        <v>1926</v>
      </c>
      <c r="L1741" s="228">
        <v>364</v>
      </c>
      <c r="M1741" s="244">
        <v>364</v>
      </c>
      <c r="N1741" s="233">
        <v>336</v>
      </c>
      <c r="O1741" s="301">
        <v>672</v>
      </c>
      <c r="P1741" s="233" t="s">
        <v>6219</v>
      </c>
      <c r="Q1741" s="228">
        <v>672</v>
      </c>
      <c r="R1741" s="228">
        <v>672</v>
      </c>
      <c r="S1741" s="228" t="s">
        <v>6219</v>
      </c>
      <c r="T1741" s="228">
        <v>2</v>
      </c>
      <c r="U1741" s="228" t="s">
        <v>296</v>
      </c>
      <c r="V1741" s="241">
        <v>2003</v>
      </c>
      <c r="W1741" s="233"/>
      <c r="X1741" s="233"/>
      <c r="Y1741" s="233"/>
      <c r="Z1741" s="233"/>
      <c r="AA1741" s="227">
        <v>300</v>
      </c>
      <c r="AB1741" s="233" t="s">
        <v>9354</v>
      </c>
      <c r="AC1741" s="233"/>
      <c r="AD1741" s="233"/>
      <c r="AE1741" s="233"/>
      <c r="AF1741" s="233"/>
      <c r="AG1741" s="244" t="s">
        <v>9354</v>
      </c>
      <c r="AH1741" s="150"/>
    </row>
    <row r="1742" spans="1:34" ht="25.7" customHeight="1">
      <c r="A1742" s="261"/>
      <c r="B1742" s="903"/>
      <c r="C1742" s="227" t="s">
        <v>1878</v>
      </c>
      <c r="D1742" s="227" t="s">
        <v>24525</v>
      </c>
      <c r="E1742" s="227" t="s">
        <v>6247</v>
      </c>
      <c r="F1742" s="227" t="s">
        <v>1878</v>
      </c>
      <c r="G1742" s="227"/>
      <c r="H1742" s="227" t="s">
        <v>1878</v>
      </c>
      <c r="I1742" s="233"/>
      <c r="J1742" s="233"/>
      <c r="K1742" s="228">
        <v>1538</v>
      </c>
      <c r="L1742" s="228">
        <v>464</v>
      </c>
      <c r="M1742" s="244">
        <v>464</v>
      </c>
      <c r="N1742" s="233"/>
      <c r="O1742" s="301"/>
      <c r="P1742" s="233">
        <v>336</v>
      </c>
      <c r="Q1742" s="228">
        <v>464</v>
      </c>
      <c r="R1742" s="228">
        <v>464</v>
      </c>
      <c r="S1742" s="228" t="s">
        <v>6248</v>
      </c>
      <c r="T1742" s="228">
        <v>2</v>
      </c>
      <c r="U1742" s="228" t="s">
        <v>296</v>
      </c>
      <c r="V1742" s="241">
        <v>2008</v>
      </c>
      <c r="W1742" s="233"/>
      <c r="X1742" s="233"/>
      <c r="Y1742" s="233"/>
      <c r="Z1742" s="233"/>
      <c r="AA1742" s="227"/>
      <c r="AB1742" s="233"/>
      <c r="AC1742" s="233"/>
      <c r="AD1742" s="233"/>
      <c r="AE1742" s="233"/>
      <c r="AF1742" s="233"/>
      <c r="AG1742" s="244"/>
      <c r="AH1742" s="150"/>
    </row>
    <row r="1743" spans="1:34" ht="25.7" customHeight="1">
      <c r="A1743" s="261"/>
      <c r="B1743" s="903"/>
      <c r="C1743" s="241" t="s">
        <v>1878</v>
      </c>
      <c r="D1743" s="241" t="s">
        <v>24789</v>
      </c>
      <c r="E1743" s="243" t="s">
        <v>6249</v>
      </c>
      <c r="F1743" s="241" t="s">
        <v>1878</v>
      </c>
      <c r="G1743" s="227"/>
      <c r="H1743" s="241" t="s">
        <v>1878</v>
      </c>
      <c r="I1743" s="233"/>
      <c r="J1743" s="233"/>
      <c r="K1743" s="244">
        <v>1534</v>
      </c>
      <c r="L1743" s="244">
        <v>632</v>
      </c>
      <c r="M1743" s="244">
        <v>632</v>
      </c>
      <c r="N1743" s="233"/>
      <c r="O1743" s="301"/>
      <c r="P1743" s="233"/>
      <c r="Q1743" s="244">
        <v>583</v>
      </c>
      <c r="R1743" s="244">
        <v>583</v>
      </c>
      <c r="S1743" s="228" t="s">
        <v>6250</v>
      </c>
      <c r="T1743" s="244">
        <v>1</v>
      </c>
      <c r="U1743" s="244" t="s">
        <v>296</v>
      </c>
      <c r="V1743" s="241">
        <v>2008</v>
      </c>
      <c r="W1743" s="233"/>
      <c r="X1743" s="233"/>
      <c r="Y1743" s="233"/>
      <c r="Z1743" s="233"/>
      <c r="AA1743" s="227"/>
      <c r="AB1743" s="233"/>
      <c r="AC1743" s="233"/>
      <c r="AD1743" s="233"/>
      <c r="AE1743" s="233"/>
      <c r="AF1743" s="233"/>
      <c r="AG1743" s="652"/>
      <c r="AH1743" s="150"/>
    </row>
    <row r="1744" spans="1:34" ht="25.7" customHeight="1">
      <c r="A1744" s="261"/>
      <c r="B1744" s="903"/>
      <c r="C1744" s="241" t="s">
        <v>1878</v>
      </c>
      <c r="D1744" s="241" t="s">
        <v>24790</v>
      </c>
      <c r="E1744" s="241" t="s">
        <v>6251</v>
      </c>
      <c r="F1744" s="241" t="s">
        <v>1878</v>
      </c>
      <c r="G1744" s="241"/>
      <c r="H1744" s="241" t="s">
        <v>1878</v>
      </c>
      <c r="I1744" s="241"/>
      <c r="J1744" s="241"/>
      <c r="K1744" s="244">
        <v>1653</v>
      </c>
      <c r="L1744" s="244">
        <v>523</v>
      </c>
      <c r="M1744" s="244">
        <v>523</v>
      </c>
      <c r="N1744" s="241">
        <v>600</v>
      </c>
      <c r="O1744" s="241">
        <v>600</v>
      </c>
      <c r="P1744" s="241">
        <v>600</v>
      </c>
      <c r="Q1744" s="228">
        <v>465</v>
      </c>
      <c r="R1744" s="244">
        <v>465</v>
      </c>
      <c r="S1744" s="244" t="s">
        <v>6252</v>
      </c>
      <c r="T1744" s="244">
        <v>1</v>
      </c>
      <c r="U1744" s="244" t="s">
        <v>296</v>
      </c>
      <c r="V1744" s="241">
        <v>2009</v>
      </c>
      <c r="W1744" s="241"/>
      <c r="X1744" s="241"/>
      <c r="Y1744" s="241"/>
      <c r="Z1744" s="241"/>
      <c r="AA1744" s="241"/>
      <c r="AB1744" s="241"/>
      <c r="AC1744" s="241"/>
      <c r="AD1744" s="241"/>
      <c r="AE1744" s="241"/>
      <c r="AF1744" s="241"/>
      <c r="AG1744" s="652"/>
      <c r="AH1744" s="150"/>
    </row>
    <row r="1745" spans="1:34" ht="25.7" customHeight="1">
      <c r="A1745" s="261"/>
      <c r="B1745" s="903"/>
      <c r="C1745" s="233" t="s">
        <v>13341</v>
      </c>
      <c r="D1745" s="233" t="s">
        <v>24791</v>
      </c>
      <c r="E1745" s="260" t="s">
        <v>6253</v>
      </c>
      <c r="F1745" s="233" t="s">
        <v>1878</v>
      </c>
      <c r="G1745" s="241"/>
      <c r="H1745" s="227" t="s">
        <v>1878</v>
      </c>
      <c r="I1745" s="241"/>
      <c r="J1745" s="241"/>
      <c r="K1745" s="228">
        <v>1982</v>
      </c>
      <c r="L1745" s="228">
        <v>705</v>
      </c>
      <c r="M1745" s="244">
        <v>705</v>
      </c>
      <c r="N1745" s="241">
        <v>950</v>
      </c>
      <c r="O1745" s="241">
        <v>950</v>
      </c>
      <c r="P1745" s="241">
        <v>950</v>
      </c>
      <c r="Q1745" s="228">
        <v>539</v>
      </c>
      <c r="R1745" s="228">
        <v>539</v>
      </c>
      <c r="S1745" s="228" t="s">
        <v>6254</v>
      </c>
      <c r="T1745" s="228">
        <v>1</v>
      </c>
      <c r="U1745" s="228" t="s">
        <v>296</v>
      </c>
      <c r="V1745" s="241">
        <v>2009</v>
      </c>
      <c r="W1745" s="241"/>
      <c r="X1745" s="241"/>
      <c r="Y1745" s="241"/>
      <c r="Z1745" s="241"/>
      <c r="AA1745" s="241"/>
      <c r="AB1745" s="241"/>
      <c r="AC1745" s="241"/>
      <c r="AD1745" s="241"/>
      <c r="AE1745" s="241"/>
      <c r="AF1745" s="241"/>
      <c r="AG1745" s="657"/>
      <c r="AH1745" s="150"/>
    </row>
    <row r="1746" spans="1:34" ht="25.7" customHeight="1">
      <c r="A1746" s="261"/>
      <c r="B1746" s="903"/>
      <c r="C1746" s="233" t="s">
        <v>1878</v>
      </c>
      <c r="D1746" s="233" t="s">
        <v>24792</v>
      </c>
      <c r="E1746" s="260" t="s">
        <v>6255</v>
      </c>
      <c r="F1746" s="233" t="s">
        <v>1878</v>
      </c>
      <c r="G1746" s="238"/>
      <c r="H1746" s="227" t="s">
        <v>1878</v>
      </c>
      <c r="I1746" s="233"/>
      <c r="J1746" s="233"/>
      <c r="K1746" s="228">
        <v>2017</v>
      </c>
      <c r="L1746" s="228">
        <v>377.24</v>
      </c>
      <c r="M1746" s="244">
        <v>358.38</v>
      </c>
      <c r="N1746" s="228">
        <v>350</v>
      </c>
      <c r="O1746" s="228">
        <v>350</v>
      </c>
      <c r="P1746" s="228">
        <v>350</v>
      </c>
      <c r="Q1746" s="228">
        <v>325</v>
      </c>
      <c r="R1746" s="228">
        <v>325</v>
      </c>
      <c r="S1746" s="228" t="s">
        <v>6256</v>
      </c>
      <c r="T1746" s="228">
        <v>1</v>
      </c>
      <c r="U1746" s="228" t="s">
        <v>296</v>
      </c>
      <c r="V1746" s="241">
        <v>2010</v>
      </c>
      <c r="W1746" s="233"/>
      <c r="X1746" s="233"/>
      <c r="Y1746" s="233"/>
      <c r="Z1746" s="233"/>
      <c r="AA1746" s="227"/>
      <c r="AB1746" s="233"/>
      <c r="AC1746" s="233"/>
      <c r="AD1746" s="233"/>
      <c r="AE1746" s="233"/>
      <c r="AF1746" s="233"/>
      <c r="AG1746" s="244"/>
      <c r="AH1746" s="150"/>
    </row>
    <row r="1747" spans="1:34" ht="25.7" customHeight="1">
      <c r="A1747" s="261"/>
      <c r="B1747" s="903"/>
      <c r="C1747" s="233" t="s">
        <v>1878</v>
      </c>
      <c r="D1747" s="233" t="s">
        <v>24793</v>
      </c>
      <c r="E1747" s="658" t="s">
        <v>6257</v>
      </c>
      <c r="F1747" s="233" t="s">
        <v>1878</v>
      </c>
      <c r="G1747" s="238"/>
      <c r="H1747" s="227" t="s">
        <v>1878</v>
      </c>
      <c r="I1747" s="233"/>
      <c r="J1747" s="233"/>
      <c r="K1747" s="228">
        <v>1857</v>
      </c>
      <c r="L1747" s="228">
        <v>365</v>
      </c>
      <c r="M1747" s="244">
        <v>365</v>
      </c>
      <c r="N1747" s="228"/>
      <c r="O1747" s="228"/>
      <c r="P1747" s="228"/>
      <c r="Q1747" s="228">
        <v>838</v>
      </c>
      <c r="R1747" s="228">
        <v>838</v>
      </c>
      <c r="S1747" s="228" t="s">
        <v>6258</v>
      </c>
      <c r="T1747" s="228">
        <v>1</v>
      </c>
      <c r="U1747" s="228" t="s">
        <v>296</v>
      </c>
      <c r="V1747" s="241">
        <v>2015</v>
      </c>
      <c r="W1747" s="233"/>
      <c r="X1747" s="233"/>
      <c r="Y1747" s="233"/>
      <c r="Z1747" s="233"/>
      <c r="AA1747" s="227"/>
      <c r="AB1747" s="233"/>
      <c r="AC1747" s="233"/>
      <c r="AD1747" s="233"/>
      <c r="AE1747" s="233"/>
      <c r="AF1747" s="233"/>
      <c r="AG1747" s="244"/>
      <c r="AH1747" s="150"/>
    </row>
    <row r="1748" spans="1:34" ht="25.7" customHeight="1">
      <c r="A1748" s="261"/>
      <c r="B1748" s="903"/>
      <c r="C1748" s="233" t="s">
        <v>13341</v>
      </c>
      <c r="D1748" s="233" t="s">
        <v>24794</v>
      </c>
      <c r="E1748" s="658" t="s">
        <v>24795</v>
      </c>
      <c r="F1748" s="233" t="s">
        <v>13341</v>
      </c>
      <c r="G1748" s="238"/>
      <c r="H1748" s="227" t="s">
        <v>13341</v>
      </c>
      <c r="I1748" s="233"/>
      <c r="J1748" s="233"/>
      <c r="K1748" s="228">
        <v>1712</v>
      </c>
      <c r="L1748" s="228">
        <v>434</v>
      </c>
      <c r="M1748" s="244">
        <v>434</v>
      </c>
      <c r="N1748" s="228"/>
      <c r="O1748" s="228"/>
      <c r="P1748" s="228"/>
      <c r="Q1748" s="228">
        <v>600</v>
      </c>
      <c r="R1748" s="228">
        <v>600</v>
      </c>
      <c r="S1748" s="228" t="s">
        <v>24796</v>
      </c>
      <c r="T1748" s="228">
        <v>1</v>
      </c>
      <c r="U1748" s="228" t="s">
        <v>12477</v>
      </c>
      <c r="V1748" s="241">
        <v>2022</v>
      </c>
      <c r="W1748" s="233"/>
      <c r="X1748" s="233"/>
      <c r="Y1748" s="233"/>
      <c r="Z1748" s="233"/>
      <c r="AA1748" s="227"/>
      <c r="AB1748" s="233"/>
      <c r="AC1748" s="233"/>
      <c r="AD1748" s="233"/>
      <c r="AE1748" s="233"/>
      <c r="AF1748" s="233"/>
      <c r="AG1748" s="244" t="s">
        <v>26740</v>
      </c>
      <c r="AH1748" s="150"/>
    </row>
    <row r="1749" spans="1:34" ht="25.7" customHeight="1">
      <c r="A1749" s="261"/>
      <c r="B1749" s="903"/>
      <c r="C1749" s="233" t="s">
        <v>13226</v>
      </c>
      <c r="D1749" s="233" t="s">
        <v>24797</v>
      </c>
      <c r="E1749" s="658" t="s">
        <v>14283</v>
      </c>
      <c r="F1749" s="233" t="s">
        <v>13226</v>
      </c>
      <c r="G1749" s="238"/>
      <c r="H1749" s="227" t="s">
        <v>13226</v>
      </c>
      <c r="I1749" s="233"/>
      <c r="J1749" s="233"/>
      <c r="K1749" s="228">
        <v>800</v>
      </c>
      <c r="L1749" s="228"/>
      <c r="M1749" s="244"/>
      <c r="N1749" s="228"/>
      <c r="O1749" s="228"/>
      <c r="P1749" s="228"/>
      <c r="Q1749" s="228"/>
      <c r="R1749" s="228"/>
      <c r="S1749" s="228" t="s">
        <v>14284</v>
      </c>
      <c r="T1749" s="228">
        <v>2</v>
      </c>
      <c r="U1749" s="228" t="s">
        <v>12477</v>
      </c>
      <c r="V1749" s="241">
        <v>2013</v>
      </c>
      <c r="W1749" s="233"/>
      <c r="X1749" s="233"/>
      <c r="Y1749" s="233"/>
      <c r="Z1749" s="233"/>
      <c r="AA1749" s="227"/>
      <c r="AB1749" s="233"/>
      <c r="AC1749" s="233"/>
      <c r="AD1749" s="233"/>
      <c r="AE1749" s="233"/>
      <c r="AF1749" s="233"/>
      <c r="AG1749" s="244"/>
      <c r="AH1749" s="150"/>
    </row>
    <row r="1750" spans="1:34" ht="25.7" customHeight="1">
      <c r="A1750" s="261"/>
      <c r="B1750" s="903"/>
      <c r="C1750" s="233" t="s">
        <v>13226</v>
      </c>
      <c r="D1750" s="233" t="s">
        <v>24798</v>
      </c>
      <c r="E1750" s="658" t="s">
        <v>14286</v>
      </c>
      <c r="F1750" s="233" t="s">
        <v>13226</v>
      </c>
      <c r="G1750" s="238"/>
      <c r="H1750" s="227" t="s">
        <v>13226</v>
      </c>
      <c r="I1750" s="233"/>
      <c r="J1750" s="233"/>
      <c r="K1750" s="228">
        <v>400</v>
      </c>
      <c r="L1750" s="228"/>
      <c r="M1750" s="244"/>
      <c r="N1750" s="228"/>
      <c r="O1750" s="228"/>
      <c r="P1750" s="228"/>
      <c r="Q1750" s="228"/>
      <c r="R1750" s="228"/>
      <c r="S1750" s="228" t="s">
        <v>14284</v>
      </c>
      <c r="T1750" s="228">
        <v>1</v>
      </c>
      <c r="U1750" s="228" t="s">
        <v>12477</v>
      </c>
      <c r="V1750" s="241">
        <v>2011</v>
      </c>
      <c r="W1750" s="233"/>
      <c r="X1750" s="233"/>
      <c r="Y1750" s="233"/>
      <c r="Z1750" s="233"/>
      <c r="AA1750" s="227"/>
      <c r="AB1750" s="233"/>
      <c r="AC1750" s="233"/>
      <c r="AD1750" s="233"/>
      <c r="AE1750" s="233"/>
      <c r="AF1750" s="233"/>
      <c r="AG1750" s="244"/>
      <c r="AH1750" s="150"/>
    </row>
    <row r="1751" spans="1:34" ht="25.7" customHeight="1">
      <c r="A1751" s="261"/>
      <c r="B1751" s="903"/>
      <c r="C1751" s="233" t="s">
        <v>13226</v>
      </c>
      <c r="D1751" s="233" t="s">
        <v>24799</v>
      </c>
      <c r="E1751" s="658" t="s">
        <v>14287</v>
      </c>
      <c r="F1751" s="233" t="s">
        <v>13226</v>
      </c>
      <c r="G1751" s="238"/>
      <c r="H1751" s="227" t="s">
        <v>13226</v>
      </c>
      <c r="I1751" s="233"/>
      <c r="J1751" s="233"/>
      <c r="K1751" s="228">
        <v>1000</v>
      </c>
      <c r="L1751" s="228"/>
      <c r="M1751" s="244"/>
      <c r="N1751" s="228"/>
      <c r="O1751" s="228"/>
      <c r="P1751" s="228"/>
      <c r="Q1751" s="228"/>
      <c r="R1751" s="228"/>
      <c r="S1751" s="228" t="s">
        <v>14284</v>
      </c>
      <c r="T1751" s="228">
        <v>1</v>
      </c>
      <c r="U1751" s="228" t="s">
        <v>12477</v>
      </c>
      <c r="V1751" s="241">
        <v>2016</v>
      </c>
      <c r="W1751" s="233"/>
      <c r="X1751" s="233"/>
      <c r="Y1751" s="233"/>
      <c r="Z1751" s="233"/>
      <c r="AA1751" s="227"/>
      <c r="AB1751" s="233"/>
      <c r="AC1751" s="233"/>
      <c r="AD1751" s="233"/>
      <c r="AE1751" s="233"/>
      <c r="AF1751" s="233"/>
      <c r="AG1751" s="244"/>
      <c r="AH1751" s="150"/>
    </row>
    <row r="1752" spans="1:34" ht="25.7" customHeight="1">
      <c r="A1752" s="261"/>
      <c r="B1752" s="903"/>
      <c r="C1752" s="233" t="s">
        <v>13226</v>
      </c>
      <c r="D1752" s="233" t="s">
        <v>24800</v>
      </c>
      <c r="E1752" s="658" t="s">
        <v>14288</v>
      </c>
      <c r="F1752" s="233" t="s">
        <v>13226</v>
      </c>
      <c r="G1752" s="238"/>
      <c r="H1752" s="227" t="s">
        <v>13226</v>
      </c>
      <c r="I1752" s="233"/>
      <c r="J1752" s="233"/>
      <c r="K1752" s="228">
        <v>500</v>
      </c>
      <c r="L1752" s="228"/>
      <c r="M1752" s="244"/>
      <c r="N1752" s="228"/>
      <c r="O1752" s="228"/>
      <c r="P1752" s="228"/>
      <c r="Q1752" s="228"/>
      <c r="R1752" s="228"/>
      <c r="S1752" s="228" t="s">
        <v>14284</v>
      </c>
      <c r="T1752" s="228">
        <v>1</v>
      </c>
      <c r="U1752" s="228" t="s">
        <v>12477</v>
      </c>
      <c r="V1752" s="241">
        <v>2009</v>
      </c>
      <c r="W1752" s="233"/>
      <c r="X1752" s="233"/>
      <c r="Y1752" s="233"/>
      <c r="Z1752" s="233"/>
      <c r="AA1752" s="227"/>
      <c r="AB1752" s="233"/>
      <c r="AC1752" s="233"/>
      <c r="AD1752" s="233"/>
      <c r="AE1752" s="233"/>
      <c r="AF1752" s="233"/>
      <c r="AG1752" s="244"/>
      <c r="AH1752" s="150"/>
    </row>
    <row r="1753" spans="1:34" ht="25.7" customHeight="1">
      <c r="A1753" s="261"/>
      <c r="B1753" s="903"/>
      <c r="C1753" s="233" t="s">
        <v>13226</v>
      </c>
      <c r="D1753" s="233" t="s">
        <v>24801</v>
      </c>
      <c r="E1753" s="658" t="s">
        <v>14289</v>
      </c>
      <c r="F1753" s="233" t="s">
        <v>13226</v>
      </c>
      <c r="G1753" s="238"/>
      <c r="H1753" s="227" t="s">
        <v>13226</v>
      </c>
      <c r="I1753" s="233"/>
      <c r="J1753" s="233"/>
      <c r="K1753" s="228">
        <v>500</v>
      </c>
      <c r="L1753" s="228"/>
      <c r="M1753" s="244"/>
      <c r="N1753" s="228"/>
      <c r="O1753" s="228"/>
      <c r="P1753" s="228"/>
      <c r="Q1753" s="228"/>
      <c r="R1753" s="228"/>
      <c r="S1753" s="228" t="s">
        <v>14284</v>
      </c>
      <c r="T1753" s="228">
        <v>1</v>
      </c>
      <c r="U1753" s="228" t="s">
        <v>12477</v>
      </c>
      <c r="V1753" s="241">
        <v>2002</v>
      </c>
      <c r="W1753" s="233"/>
      <c r="X1753" s="233"/>
      <c r="Y1753" s="233"/>
      <c r="Z1753" s="233"/>
      <c r="AA1753" s="227"/>
      <c r="AB1753" s="233"/>
      <c r="AC1753" s="233"/>
      <c r="AD1753" s="233"/>
      <c r="AE1753" s="233"/>
      <c r="AF1753" s="233"/>
      <c r="AG1753" s="244"/>
      <c r="AH1753" s="150"/>
    </row>
    <row r="1754" spans="1:34" ht="25.7" customHeight="1">
      <c r="A1754" s="261"/>
      <c r="B1754" s="903"/>
      <c r="C1754" s="233" t="s">
        <v>13226</v>
      </c>
      <c r="D1754" s="233" t="s">
        <v>24802</v>
      </c>
      <c r="E1754" s="658" t="s">
        <v>14290</v>
      </c>
      <c r="F1754" s="233" t="s">
        <v>13226</v>
      </c>
      <c r="G1754" s="238"/>
      <c r="H1754" s="227" t="s">
        <v>13226</v>
      </c>
      <c r="I1754" s="233"/>
      <c r="J1754" s="233"/>
      <c r="K1754" s="228">
        <v>500</v>
      </c>
      <c r="L1754" s="228"/>
      <c r="M1754" s="244"/>
      <c r="N1754" s="228"/>
      <c r="O1754" s="228"/>
      <c r="P1754" s="228"/>
      <c r="Q1754" s="228"/>
      <c r="R1754" s="228"/>
      <c r="S1754" s="228" t="s">
        <v>14284</v>
      </c>
      <c r="T1754" s="228">
        <v>1</v>
      </c>
      <c r="U1754" s="228" t="s">
        <v>12477</v>
      </c>
      <c r="V1754" s="241">
        <v>2019</v>
      </c>
      <c r="W1754" s="233"/>
      <c r="X1754" s="233"/>
      <c r="Y1754" s="233"/>
      <c r="Z1754" s="233"/>
      <c r="AA1754" s="227"/>
      <c r="AB1754" s="233"/>
      <c r="AC1754" s="233"/>
      <c r="AD1754" s="233"/>
      <c r="AE1754" s="233"/>
      <c r="AF1754" s="233"/>
      <c r="AG1754" s="244"/>
      <c r="AH1754" s="150"/>
    </row>
    <row r="1755" spans="1:34" ht="25.7" customHeight="1">
      <c r="A1755" s="261"/>
      <c r="B1755" s="903"/>
      <c r="C1755" s="233" t="s">
        <v>13226</v>
      </c>
      <c r="D1755" s="233" t="s">
        <v>24803</v>
      </c>
      <c r="E1755" s="658" t="s">
        <v>14291</v>
      </c>
      <c r="F1755" s="233" t="s">
        <v>13226</v>
      </c>
      <c r="G1755" s="238"/>
      <c r="H1755" s="227" t="s">
        <v>13226</v>
      </c>
      <c r="I1755" s="233"/>
      <c r="J1755" s="233"/>
      <c r="K1755" s="228">
        <v>500</v>
      </c>
      <c r="L1755" s="228"/>
      <c r="M1755" s="244"/>
      <c r="N1755" s="228"/>
      <c r="O1755" s="228"/>
      <c r="P1755" s="228"/>
      <c r="Q1755" s="228"/>
      <c r="R1755" s="228"/>
      <c r="S1755" s="228" t="s">
        <v>14284</v>
      </c>
      <c r="T1755" s="228">
        <v>1</v>
      </c>
      <c r="U1755" s="228" t="s">
        <v>12477</v>
      </c>
      <c r="V1755" s="241">
        <v>2003</v>
      </c>
      <c r="W1755" s="233"/>
      <c r="X1755" s="233"/>
      <c r="Y1755" s="233"/>
      <c r="Z1755" s="233"/>
      <c r="AA1755" s="227"/>
      <c r="AB1755" s="233"/>
      <c r="AC1755" s="233"/>
      <c r="AD1755" s="233"/>
      <c r="AE1755" s="233"/>
      <c r="AF1755" s="233"/>
      <c r="AG1755" s="244"/>
      <c r="AH1755" s="150"/>
    </row>
    <row r="1756" spans="1:34" ht="25.7" customHeight="1">
      <c r="A1756" s="261"/>
      <c r="B1756" s="903"/>
      <c r="C1756" s="233" t="s">
        <v>13226</v>
      </c>
      <c r="D1756" s="233" t="s">
        <v>24804</v>
      </c>
      <c r="E1756" s="658" t="s">
        <v>14292</v>
      </c>
      <c r="F1756" s="233" t="s">
        <v>13226</v>
      </c>
      <c r="G1756" s="238"/>
      <c r="H1756" s="227" t="s">
        <v>13226</v>
      </c>
      <c r="I1756" s="233"/>
      <c r="J1756" s="233"/>
      <c r="K1756" s="228">
        <v>1000</v>
      </c>
      <c r="L1756" s="228"/>
      <c r="M1756" s="244"/>
      <c r="N1756" s="228"/>
      <c r="O1756" s="228"/>
      <c r="P1756" s="228"/>
      <c r="Q1756" s="228"/>
      <c r="R1756" s="228"/>
      <c r="S1756" s="228" t="s">
        <v>14284</v>
      </c>
      <c r="T1756" s="228">
        <v>2</v>
      </c>
      <c r="U1756" s="228" t="s">
        <v>12477</v>
      </c>
      <c r="V1756" s="241">
        <v>2009</v>
      </c>
      <c r="W1756" s="233"/>
      <c r="X1756" s="233"/>
      <c r="Y1756" s="233"/>
      <c r="Z1756" s="233"/>
      <c r="AA1756" s="227"/>
      <c r="AB1756" s="233"/>
      <c r="AC1756" s="233"/>
      <c r="AD1756" s="233"/>
      <c r="AE1756" s="233"/>
      <c r="AF1756" s="233"/>
      <c r="AG1756" s="244"/>
      <c r="AH1756" s="150"/>
    </row>
    <row r="1757" spans="1:34" ht="25.7" customHeight="1">
      <c r="A1757" s="261"/>
      <c r="B1757" s="903"/>
      <c r="C1757" s="233" t="s">
        <v>13226</v>
      </c>
      <c r="D1757" s="233" t="s">
        <v>15065</v>
      </c>
      <c r="E1757" s="658" t="s">
        <v>17198</v>
      </c>
      <c r="F1757" s="233" t="s">
        <v>13226</v>
      </c>
      <c r="G1757" s="238"/>
      <c r="H1757" s="227" t="s">
        <v>13226</v>
      </c>
      <c r="I1757" s="233"/>
      <c r="J1757" s="233"/>
      <c r="K1757" s="228">
        <v>500</v>
      </c>
      <c r="L1757" s="228"/>
      <c r="M1757" s="244"/>
      <c r="N1757" s="228"/>
      <c r="O1757" s="228"/>
      <c r="P1757" s="228"/>
      <c r="Q1757" s="228"/>
      <c r="R1757" s="228"/>
      <c r="S1757" s="228" t="s">
        <v>17204</v>
      </c>
      <c r="T1757" s="228">
        <v>1</v>
      </c>
      <c r="U1757" s="228" t="s">
        <v>12477</v>
      </c>
      <c r="V1757" s="241">
        <v>2009</v>
      </c>
      <c r="W1757" s="233"/>
      <c r="X1757" s="233"/>
      <c r="Y1757" s="233"/>
      <c r="Z1757" s="233"/>
      <c r="AA1757" s="227"/>
      <c r="AB1757" s="233"/>
      <c r="AC1757" s="233"/>
      <c r="AD1757" s="233"/>
      <c r="AE1757" s="233"/>
      <c r="AF1757" s="233"/>
      <c r="AG1757" s="244"/>
      <c r="AH1757" s="150"/>
    </row>
    <row r="1758" spans="1:34" ht="25.7" customHeight="1">
      <c r="A1758" s="261"/>
      <c r="B1758" s="903"/>
      <c r="C1758" s="233" t="s">
        <v>5937</v>
      </c>
      <c r="D1758" s="233" t="s">
        <v>15083</v>
      </c>
      <c r="E1758" s="260" t="s">
        <v>9994</v>
      </c>
      <c r="F1758" s="233" t="s">
        <v>5937</v>
      </c>
      <c r="G1758" s="674" t="s">
        <v>24805</v>
      </c>
      <c r="H1758" s="227" t="s">
        <v>24806</v>
      </c>
      <c r="I1758" s="233"/>
      <c r="J1758" s="233"/>
      <c r="K1758" s="228">
        <v>36867</v>
      </c>
      <c r="L1758" s="228">
        <v>1875</v>
      </c>
      <c r="M1758" s="244">
        <v>2757</v>
      </c>
      <c r="N1758" s="228"/>
      <c r="O1758" s="228"/>
      <c r="P1758" s="228"/>
      <c r="Q1758" s="228">
        <v>2757</v>
      </c>
      <c r="R1758" s="228">
        <v>2757</v>
      </c>
      <c r="S1758" s="228" t="s">
        <v>1724</v>
      </c>
      <c r="T1758" s="228">
        <v>5</v>
      </c>
      <c r="U1758" s="228" t="s">
        <v>296</v>
      </c>
      <c r="V1758" s="241">
        <v>2018</v>
      </c>
      <c r="W1758" s="233"/>
      <c r="X1758" s="233"/>
      <c r="Y1758" s="233"/>
      <c r="Z1758" s="233"/>
      <c r="AA1758" s="227"/>
      <c r="AB1758" s="233"/>
      <c r="AC1758" s="233"/>
      <c r="AD1758" s="233"/>
      <c r="AE1758" s="233"/>
      <c r="AF1758" s="233"/>
      <c r="AG1758" s="244"/>
      <c r="AH1758" s="150"/>
    </row>
    <row r="1759" spans="1:34" ht="25.7" customHeight="1">
      <c r="A1759" s="133"/>
      <c r="B1759" s="903"/>
      <c r="C1759" s="233" t="s">
        <v>5938</v>
      </c>
      <c r="D1759" s="233" t="s">
        <v>24807</v>
      </c>
      <c r="E1759" s="260" t="s">
        <v>14293</v>
      </c>
      <c r="F1759" s="233" t="s">
        <v>5938</v>
      </c>
      <c r="G1759" s="227" t="s">
        <v>24378</v>
      </c>
      <c r="H1759" s="227" t="s">
        <v>5938</v>
      </c>
      <c r="I1759" s="233"/>
      <c r="J1759" s="233"/>
      <c r="K1759" s="228">
        <v>374</v>
      </c>
      <c r="L1759" s="228"/>
      <c r="M1759" s="244"/>
      <c r="N1759" s="228"/>
      <c r="O1759" s="228"/>
      <c r="P1759" s="228">
        <v>336</v>
      </c>
      <c r="Q1759" s="228">
        <v>374</v>
      </c>
      <c r="R1759" s="228">
        <v>374</v>
      </c>
      <c r="S1759" s="228" t="s">
        <v>9995</v>
      </c>
      <c r="T1759" s="228">
        <v>1</v>
      </c>
      <c r="U1759" s="228" t="s">
        <v>296</v>
      </c>
      <c r="V1759" s="241">
        <v>2006</v>
      </c>
      <c r="W1759" s="233"/>
      <c r="X1759" s="233"/>
      <c r="Y1759" s="233"/>
      <c r="Z1759" s="233"/>
      <c r="AA1759" s="227"/>
      <c r="AB1759" s="233"/>
      <c r="AC1759" s="233"/>
      <c r="AD1759" s="233"/>
      <c r="AE1759" s="233"/>
      <c r="AF1759" s="233"/>
      <c r="AG1759" s="244" t="s">
        <v>9996</v>
      </c>
      <c r="AH1759" s="150"/>
    </row>
    <row r="1760" spans="1:34" ht="25.7" customHeight="1">
      <c r="A1760" s="133"/>
      <c r="B1760" s="903"/>
      <c r="C1760" s="233" t="s">
        <v>5938</v>
      </c>
      <c r="D1760" s="233" t="s">
        <v>24808</v>
      </c>
      <c r="E1760" s="227" t="s">
        <v>14294</v>
      </c>
      <c r="F1760" s="233" t="s">
        <v>5938</v>
      </c>
      <c r="G1760" s="227" t="s">
        <v>24378</v>
      </c>
      <c r="H1760" s="227" t="s">
        <v>5938</v>
      </c>
      <c r="I1760" s="233"/>
      <c r="J1760" s="233"/>
      <c r="K1760" s="228">
        <v>748</v>
      </c>
      <c r="L1760" s="244"/>
      <c r="M1760" s="244"/>
      <c r="N1760" s="233"/>
      <c r="O1760" s="301"/>
      <c r="P1760" s="233"/>
      <c r="Q1760" s="228">
        <v>374</v>
      </c>
      <c r="R1760" s="228">
        <v>374</v>
      </c>
      <c r="S1760" s="228" t="s">
        <v>9995</v>
      </c>
      <c r="T1760" s="228">
        <v>1</v>
      </c>
      <c r="U1760" s="228" t="s">
        <v>296</v>
      </c>
      <c r="V1760" s="241">
        <v>2006</v>
      </c>
      <c r="W1760" s="233"/>
      <c r="X1760" s="233"/>
      <c r="Y1760" s="233"/>
      <c r="Z1760" s="233"/>
      <c r="AA1760" s="227"/>
      <c r="AB1760" s="233"/>
      <c r="AC1760" s="233"/>
      <c r="AD1760" s="233"/>
      <c r="AE1760" s="233"/>
      <c r="AF1760" s="233"/>
      <c r="AG1760" s="244" t="s">
        <v>9997</v>
      </c>
      <c r="AH1760" s="150"/>
    </row>
    <row r="1761" spans="1:34" ht="25.7" customHeight="1">
      <c r="A1761" s="133"/>
      <c r="B1761" s="903"/>
      <c r="C1761" s="233" t="s">
        <v>5938</v>
      </c>
      <c r="D1761" s="233" t="s">
        <v>15134</v>
      </c>
      <c r="E1761" s="227" t="s">
        <v>14295</v>
      </c>
      <c r="F1761" s="233" t="s">
        <v>5938</v>
      </c>
      <c r="G1761" s="227" t="s">
        <v>24378</v>
      </c>
      <c r="H1761" s="227" t="s">
        <v>5938</v>
      </c>
      <c r="I1761" s="233"/>
      <c r="J1761" s="233"/>
      <c r="K1761" s="228">
        <v>374</v>
      </c>
      <c r="L1761" s="228"/>
      <c r="M1761" s="244"/>
      <c r="N1761" s="233">
        <v>600</v>
      </c>
      <c r="O1761" s="301">
        <v>600</v>
      </c>
      <c r="P1761" s="228">
        <v>600</v>
      </c>
      <c r="Q1761" s="228">
        <v>300</v>
      </c>
      <c r="R1761" s="228">
        <v>300</v>
      </c>
      <c r="S1761" s="228" t="s">
        <v>9998</v>
      </c>
      <c r="T1761" s="228">
        <v>1</v>
      </c>
      <c r="U1761" s="228" t="s">
        <v>296</v>
      </c>
      <c r="V1761" s="241">
        <v>2016</v>
      </c>
      <c r="W1761" s="233"/>
      <c r="X1761" s="233"/>
      <c r="Y1761" s="233"/>
      <c r="Z1761" s="233"/>
      <c r="AA1761" s="227"/>
      <c r="AB1761" s="233"/>
      <c r="AC1761" s="233"/>
      <c r="AD1761" s="233"/>
      <c r="AE1761" s="233"/>
      <c r="AF1761" s="233"/>
      <c r="AG1761" s="244" t="s">
        <v>9996</v>
      </c>
      <c r="AH1761" s="150"/>
    </row>
    <row r="1762" spans="1:34" ht="25.7" customHeight="1">
      <c r="A1762" s="133"/>
      <c r="B1762" s="903"/>
      <c r="C1762" s="233" t="s">
        <v>5938</v>
      </c>
      <c r="D1762" s="233" t="s">
        <v>24569</v>
      </c>
      <c r="E1762" s="227" t="s">
        <v>9373</v>
      </c>
      <c r="F1762" s="233" t="s">
        <v>5938</v>
      </c>
      <c r="G1762" s="227" t="s">
        <v>24378</v>
      </c>
      <c r="H1762" s="227" t="s">
        <v>5938</v>
      </c>
      <c r="I1762" s="233"/>
      <c r="J1762" s="233"/>
      <c r="K1762" s="228">
        <v>475</v>
      </c>
      <c r="L1762" s="228"/>
      <c r="M1762" s="244"/>
      <c r="N1762" s="233">
        <v>950</v>
      </c>
      <c r="O1762" s="301">
        <v>950</v>
      </c>
      <c r="P1762" s="228">
        <v>950</v>
      </c>
      <c r="Q1762" s="228">
        <v>300</v>
      </c>
      <c r="R1762" s="228">
        <v>300</v>
      </c>
      <c r="S1762" s="228" t="s">
        <v>9998</v>
      </c>
      <c r="T1762" s="228">
        <v>1</v>
      </c>
      <c r="U1762" s="228" t="s">
        <v>296</v>
      </c>
      <c r="V1762" s="241">
        <v>2009</v>
      </c>
      <c r="W1762" s="233"/>
      <c r="X1762" s="233"/>
      <c r="Y1762" s="233"/>
      <c r="Z1762" s="233"/>
      <c r="AA1762" s="227"/>
      <c r="AB1762" s="233"/>
      <c r="AC1762" s="233"/>
      <c r="AD1762" s="233"/>
      <c r="AE1762" s="233"/>
      <c r="AF1762" s="233"/>
      <c r="AG1762" s="244" t="s">
        <v>9997</v>
      </c>
      <c r="AH1762" s="150"/>
    </row>
    <row r="1763" spans="1:34" ht="25.7" customHeight="1">
      <c r="A1763" s="133"/>
      <c r="B1763" s="903"/>
      <c r="C1763" s="233" t="s">
        <v>5938</v>
      </c>
      <c r="D1763" s="233" t="s">
        <v>24809</v>
      </c>
      <c r="E1763" s="227" t="s">
        <v>9999</v>
      </c>
      <c r="F1763" s="233" t="s">
        <v>5938</v>
      </c>
      <c r="G1763" s="227" t="s">
        <v>24378</v>
      </c>
      <c r="H1763" s="227" t="s">
        <v>5938</v>
      </c>
      <c r="I1763" s="233"/>
      <c r="J1763" s="233"/>
      <c r="K1763" s="228">
        <v>330</v>
      </c>
      <c r="L1763" s="228"/>
      <c r="M1763" s="244"/>
      <c r="N1763" s="233">
        <v>350</v>
      </c>
      <c r="O1763" s="301">
        <v>350</v>
      </c>
      <c r="P1763" s="228">
        <v>350</v>
      </c>
      <c r="Q1763" s="228">
        <v>300</v>
      </c>
      <c r="R1763" s="228">
        <v>300</v>
      </c>
      <c r="S1763" s="228" t="s">
        <v>9998</v>
      </c>
      <c r="T1763" s="228">
        <v>1</v>
      </c>
      <c r="U1763" s="228" t="s">
        <v>296</v>
      </c>
      <c r="V1763" s="241">
        <v>2006</v>
      </c>
      <c r="W1763" s="233"/>
      <c r="X1763" s="233"/>
      <c r="Y1763" s="233"/>
      <c r="Z1763" s="233"/>
      <c r="AA1763" s="227"/>
      <c r="AB1763" s="233"/>
      <c r="AC1763" s="233"/>
      <c r="AD1763" s="233"/>
      <c r="AE1763" s="233"/>
      <c r="AF1763" s="233"/>
      <c r="AG1763" s="244" t="s">
        <v>9996</v>
      </c>
      <c r="AH1763" s="150"/>
    </row>
    <row r="1764" spans="1:34" ht="25.7" customHeight="1">
      <c r="A1764" s="133"/>
      <c r="B1764" s="903"/>
      <c r="C1764" s="233" t="s">
        <v>5938</v>
      </c>
      <c r="D1764" s="233" t="s">
        <v>24810</v>
      </c>
      <c r="E1764" s="260" t="s">
        <v>14296</v>
      </c>
      <c r="F1764" s="233" t="s">
        <v>5938</v>
      </c>
      <c r="G1764" s="227" t="s">
        <v>24378</v>
      </c>
      <c r="H1764" s="227" t="s">
        <v>5938</v>
      </c>
      <c r="I1764" s="233"/>
      <c r="J1764" s="233"/>
      <c r="K1764" s="228">
        <v>594</v>
      </c>
      <c r="L1764" s="228"/>
      <c r="M1764" s="244"/>
      <c r="N1764" s="228"/>
      <c r="O1764" s="228"/>
      <c r="P1764" s="228"/>
      <c r="Q1764" s="228">
        <v>594</v>
      </c>
      <c r="R1764" s="228">
        <v>594</v>
      </c>
      <c r="S1764" s="228" t="s">
        <v>10000</v>
      </c>
      <c r="T1764" s="228">
        <v>1</v>
      </c>
      <c r="U1764" s="228" t="s">
        <v>296</v>
      </c>
      <c r="V1764" s="241">
        <v>2012</v>
      </c>
      <c r="W1764" s="233"/>
      <c r="X1764" s="233"/>
      <c r="Y1764" s="233"/>
      <c r="Z1764" s="233"/>
      <c r="AA1764" s="227"/>
      <c r="AB1764" s="233"/>
      <c r="AC1764" s="233"/>
      <c r="AD1764" s="233"/>
      <c r="AE1764" s="233"/>
      <c r="AF1764" s="233"/>
      <c r="AG1764" s="244" t="s">
        <v>9996</v>
      </c>
      <c r="AH1764" s="150"/>
    </row>
    <row r="1765" spans="1:34" ht="25.7" customHeight="1">
      <c r="A1765" s="133"/>
      <c r="B1765" s="903"/>
      <c r="C1765" s="233" t="s">
        <v>5938</v>
      </c>
      <c r="D1765" s="233" t="s">
        <v>24811</v>
      </c>
      <c r="E1765" s="658" t="s">
        <v>10001</v>
      </c>
      <c r="F1765" s="233" t="s">
        <v>5938</v>
      </c>
      <c r="G1765" s="227" t="s">
        <v>24378</v>
      </c>
      <c r="H1765" s="227" t="s">
        <v>5938</v>
      </c>
      <c r="I1765" s="233"/>
      <c r="J1765" s="233"/>
      <c r="K1765" s="228">
        <v>374</v>
      </c>
      <c r="L1765" s="228"/>
      <c r="M1765" s="244"/>
      <c r="N1765" s="228"/>
      <c r="O1765" s="228"/>
      <c r="P1765" s="228"/>
      <c r="Q1765" s="228">
        <v>300</v>
      </c>
      <c r="R1765" s="228">
        <v>300</v>
      </c>
      <c r="S1765" s="228" t="s">
        <v>9998</v>
      </c>
      <c r="T1765" s="228">
        <v>1</v>
      </c>
      <c r="U1765" s="228" t="s">
        <v>296</v>
      </c>
      <c r="V1765" s="241">
        <v>2016</v>
      </c>
      <c r="W1765" s="233"/>
      <c r="X1765" s="233"/>
      <c r="Y1765" s="233"/>
      <c r="Z1765" s="233"/>
      <c r="AA1765" s="227"/>
      <c r="AB1765" s="233"/>
      <c r="AC1765" s="233"/>
      <c r="AD1765" s="233"/>
      <c r="AE1765" s="233"/>
      <c r="AF1765" s="233"/>
      <c r="AG1765" s="244" t="s">
        <v>9996</v>
      </c>
      <c r="AH1765" s="150"/>
    </row>
    <row r="1766" spans="1:34" ht="25.7" customHeight="1">
      <c r="A1766" s="133"/>
      <c r="B1766" s="200"/>
      <c r="C1766" s="233" t="s">
        <v>5938</v>
      </c>
      <c r="D1766" s="233" t="s">
        <v>24812</v>
      </c>
      <c r="E1766" s="260" t="s">
        <v>10002</v>
      </c>
      <c r="F1766" s="233" t="s">
        <v>5938</v>
      </c>
      <c r="G1766" s="227" t="s">
        <v>24378</v>
      </c>
      <c r="H1766" s="227" t="s">
        <v>5938</v>
      </c>
      <c r="I1766" s="233"/>
      <c r="J1766" s="233"/>
      <c r="K1766" s="228">
        <v>877</v>
      </c>
      <c r="L1766" s="228"/>
      <c r="M1766" s="244"/>
      <c r="N1766" s="228"/>
      <c r="O1766" s="228"/>
      <c r="P1766" s="228"/>
      <c r="Q1766" s="228">
        <v>500</v>
      </c>
      <c r="R1766" s="228">
        <v>500</v>
      </c>
      <c r="S1766" s="228" t="s">
        <v>10003</v>
      </c>
      <c r="T1766" s="228">
        <v>1</v>
      </c>
      <c r="U1766" s="228" t="s">
        <v>296</v>
      </c>
      <c r="V1766" s="241">
        <v>2016</v>
      </c>
      <c r="W1766" s="233"/>
      <c r="X1766" s="233"/>
      <c r="Y1766" s="233"/>
      <c r="Z1766" s="233"/>
      <c r="AA1766" s="227"/>
      <c r="AB1766" s="233"/>
      <c r="AC1766" s="233"/>
      <c r="AD1766" s="233"/>
      <c r="AE1766" s="233"/>
      <c r="AF1766" s="233"/>
      <c r="AG1766" s="244" t="s">
        <v>9996</v>
      </c>
      <c r="AH1766" s="150"/>
    </row>
    <row r="1767" spans="1:34" ht="25.7" customHeight="1">
      <c r="A1767" s="133"/>
      <c r="B1767" s="200"/>
      <c r="C1767" s="233" t="s">
        <v>5938</v>
      </c>
      <c r="D1767" s="233" t="s">
        <v>24813</v>
      </c>
      <c r="E1767" s="260" t="s">
        <v>10004</v>
      </c>
      <c r="F1767" s="233" t="s">
        <v>5938</v>
      </c>
      <c r="G1767" s="227" t="s">
        <v>24378</v>
      </c>
      <c r="H1767" s="227" t="s">
        <v>5938</v>
      </c>
      <c r="I1767" s="233"/>
      <c r="J1767" s="233"/>
      <c r="K1767" s="228">
        <v>429</v>
      </c>
      <c r="L1767" s="228"/>
      <c r="M1767" s="244"/>
      <c r="N1767" s="228"/>
      <c r="O1767" s="228"/>
      <c r="P1767" s="228"/>
      <c r="Q1767" s="228">
        <v>270</v>
      </c>
      <c r="R1767" s="228">
        <v>270</v>
      </c>
      <c r="S1767" s="228" t="s">
        <v>10005</v>
      </c>
      <c r="T1767" s="228">
        <v>1</v>
      </c>
      <c r="U1767" s="228" t="s">
        <v>296</v>
      </c>
      <c r="V1767" s="241">
        <v>2009</v>
      </c>
      <c r="W1767" s="233"/>
      <c r="X1767" s="233"/>
      <c r="Y1767" s="233"/>
      <c r="Z1767" s="233"/>
      <c r="AA1767" s="227"/>
      <c r="AB1767" s="233"/>
      <c r="AC1767" s="233"/>
      <c r="AD1767" s="233"/>
      <c r="AE1767" s="233"/>
      <c r="AF1767" s="233"/>
      <c r="AG1767" s="244" t="s">
        <v>9996</v>
      </c>
      <c r="AH1767" s="150"/>
    </row>
    <row r="1768" spans="1:34" ht="25.7" customHeight="1">
      <c r="A1768" s="133"/>
      <c r="B1768" s="200"/>
      <c r="C1768" s="233" t="s">
        <v>5942</v>
      </c>
      <c r="D1768" s="233" t="s">
        <v>24814</v>
      </c>
      <c r="E1768" s="260" t="s">
        <v>14297</v>
      </c>
      <c r="F1768" s="233" t="s">
        <v>5942</v>
      </c>
      <c r="G1768" s="674" t="s">
        <v>24380</v>
      </c>
      <c r="H1768" s="227" t="s">
        <v>5942</v>
      </c>
      <c r="I1768" s="233"/>
      <c r="J1768" s="233"/>
      <c r="K1768" s="228">
        <v>489</v>
      </c>
      <c r="L1768" s="228">
        <v>408</v>
      </c>
      <c r="M1768" s="244">
        <v>399</v>
      </c>
      <c r="N1768" s="228"/>
      <c r="O1768" s="228"/>
      <c r="P1768" s="228"/>
      <c r="Q1768" s="228">
        <v>330</v>
      </c>
      <c r="R1768" s="228">
        <v>330</v>
      </c>
      <c r="S1768" s="228" t="s">
        <v>4787</v>
      </c>
      <c r="T1768" s="228">
        <v>1</v>
      </c>
      <c r="U1768" s="228" t="s">
        <v>296</v>
      </c>
      <c r="V1768" s="241">
        <v>2012</v>
      </c>
      <c r="W1768" s="233"/>
      <c r="X1768" s="233"/>
      <c r="Y1768" s="233"/>
      <c r="Z1768" s="233"/>
      <c r="AA1768" s="227"/>
      <c r="AB1768" s="233"/>
      <c r="AC1768" s="233"/>
      <c r="AD1768" s="233"/>
      <c r="AE1768" s="233"/>
      <c r="AF1768" s="233"/>
      <c r="AG1768" s="244"/>
      <c r="AH1768" s="150"/>
    </row>
    <row r="1769" spans="1:34" ht="25.7" customHeight="1">
      <c r="A1769" s="133"/>
      <c r="B1769" s="200"/>
      <c r="C1769" s="233" t="s">
        <v>5942</v>
      </c>
      <c r="D1769" s="233" t="s">
        <v>24538</v>
      </c>
      <c r="E1769" s="260" t="s">
        <v>14298</v>
      </c>
      <c r="F1769" s="233" t="s">
        <v>5942</v>
      </c>
      <c r="G1769" s="674" t="s">
        <v>24540</v>
      </c>
      <c r="H1769" s="227" t="s">
        <v>5942</v>
      </c>
      <c r="I1769" s="233"/>
      <c r="J1769" s="233"/>
      <c r="K1769" s="228">
        <v>5019</v>
      </c>
      <c r="L1769" s="228">
        <v>473</v>
      </c>
      <c r="M1769" s="244">
        <v>473</v>
      </c>
      <c r="N1769" s="228"/>
      <c r="O1769" s="228"/>
      <c r="P1769" s="228"/>
      <c r="Q1769" s="228">
        <v>554</v>
      </c>
      <c r="R1769" s="228">
        <v>554</v>
      </c>
      <c r="S1769" s="228" t="s">
        <v>9355</v>
      </c>
      <c r="T1769" s="228">
        <v>1</v>
      </c>
      <c r="U1769" s="228" t="s">
        <v>296</v>
      </c>
      <c r="V1769" s="241">
        <v>2012</v>
      </c>
      <c r="W1769" s="233"/>
      <c r="X1769" s="233"/>
      <c r="Y1769" s="233"/>
      <c r="Z1769" s="233"/>
      <c r="AA1769" s="227"/>
      <c r="AB1769" s="233"/>
      <c r="AC1769" s="233"/>
      <c r="AD1769" s="233"/>
      <c r="AE1769" s="233"/>
      <c r="AF1769" s="233"/>
      <c r="AG1769" s="244"/>
      <c r="AH1769" s="150"/>
    </row>
    <row r="1770" spans="1:34" ht="25.7" customHeight="1">
      <c r="A1770" s="133"/>
      <c r="B1770" s="200"/>
      <c r="C1770" s="233" t="s">
        <v>5942</v>
      </c>
      <c r="D1770" s="233" t="s">
        <v>24815</v>
      </c>
      <c r="E1770" s="260" t="s">
        <v>14299</v>
      </c>
      <c r="F1770" s="233" t="s">
        <v>5942</v>
      </c>
      <c r="G1770" s="674" t="s">
        <v>24540</v>
      </c>
      <c r="H1770" s="227" t="s">
        <v>5942</v>
      </c>
      <c r="I1770" s="233"/>
      <c r="J1770" s="233"/>
      <c r="K1770" s="228">
        <v>2361</v>
      </c>
      <c r="L1770" s="228">
        <v>472</v>
      </c>
      <c r="M1770" s="244">
        <v>440</v>
      </c>
      <c r="N1770" s="228"/>
      <c r="O1770" s="228"/>
      <c r="P1770" s="228"/>
      <c r="Q1770" s="228">
        <v>310</v>
      </c>
      <c r="R1770" s="228">
        <v>310</v>
      </c>
      <c r="S1770" s="228" t="s">
        <v>1731</v>
      </c>
      <c r="T1770" s="228">
        <v>1</v>
      </c>
      <c r="U1770" s="228" t="s">
        <v>296</v>
      </c>
      <c r="V1770" s="241">
        <v>2014</v>
      </c>
      <c r="W1770" s="233"/>
      <c r="X1770" s="233"/>
      <c r="Y1770" s="233"/>
      <c r="Z1770" s="233"/>
      <c r="AA1770" s="227"/>
      <c r="AB1770" s="233"/>
      <c r="AC1770" s="233"/>
      <c r="AD1770" s="233"/>
      <c r="AE1770" s="233"/>
      <c r="AF1770" s="233"/>
      <c r="AG1770" s="244"/>
      <c r="AH1770" s="150"/>
    </row>
    <row r="1771" spans="1:34" ht="25.7" customHeight="1">
      <c r="A1771" s="133"/>
      <c r="B1771" s="200"/>
      <c r="C1771" s="241" t="s">
        <v>13264</v>
      </c>
      <c r="D1771" s="241" t="s">
        <v>24816</v>
      </c>
      <c r="E1771" s="243" t="s">
        <v>14300</v>
      </c>
      <c r="F1771" s="241" t="s">
        <v>13264</v>
      </c>
      <c r="G1771" s="241" t="s">
        <v>24540</v>
      </c>
      <c r="H1771" s="241" t="s">
        <v>13264</v>
      </c>
      <c r="I1771" s="241"/>
      <c r="J1771" s="241"/>
      <c r="K1771" s="244">
        <v>3934</v>
      </c>
      <c r="L1771" s="244">
        <v>501.91</v>
      </c>
      <c r="M1771" s="244">
        <v>501.91</v>
      </c>
      <c r="N1771" s="241"/>
      <c r="O1771" s="241"/>
      <c r="P1771" s="241"/>
      <c r="Q1771" s="244"/>
      <c r="R1771" s="244">
        <v>455.71</v>
      </c>
      <c r="S1771" s="244" t="s">
        <v>13265</v>
      </c>
      <c r="T1771" s="244">
        <v>1</v>
      </c>
      <c r="U1771" s="244" t="s">
        <v>12477</v>
      </c>
      <c r="V1771" s="241">
        <v>2021</v>
      </c>
      <c r="W1771" s="241"/>
      <c r="X1771" s="241"/>
      <c r="Y1771" s="241"/>
      <c r="Z1771" s="241"/>
      <c r="AA1771" s="241"/>
      <c r="AB1771" s="241"/>
      <c r="AC1771" s="241"/>
      <c r="AD1771" s="241"/>
      <c r="AE1771" s="241"/>
      <c r="AF1771" s="241"/>
      <c r="AG1771" s="244"/>
      <c r="AH1771" s="150"/>
    </row>
    <row r="1772" spans="1:34" s="1487" customFormat="1" ht="25.7" customHeight="1">
      <c r="A1772" s="1438"/>
      <c r="B1772" s="904" t="s">
        <v>60</v>
      </c>
      <c r="C1772" s="314" t="s">
        <v>55</v>
      </c>
      <c r="D1772" s="314"/>
      <c r="E1772" s="315">
        <f>COUNTA(E1773:E1983)</f>
        <v>211</v>
      </c>
      <c r="F1772" s="349"/>
      <c r="G1772" s="349"/>
      <c r="H1772" s="349"/>
      <c r="I1772" s="349"/>
      <c r="J1772" s="349"/>
      <c r="K1772" s="318">
        <f>SUM(K1773:K1983)</f>
        <v>896272.38</v>
      </c>
      <c r="L1772" s="318">
        <f t="shared" ref="L1772:M1772" si="25">SUM(L1773:L1983)</f>
        <v>87607.157499999987</v>
      </c>
      <c r="M1772" s="318">
        <f t="shared" si="25"/>
        <v>164745.17749999996</v>
      </c>
      <c r="N1772" s="318">
        <f>SUM(N1773:N1983)</f>
        <v>5057.3599999999997</v>
      </c>
      <c r="O1772" s="318">
        <f t="shared" ref="O1772:P1772" si="26">SUM(O1773:O1983)</f>
        <v>0</v>
      </c>
      <c r="P1772" s="318">
        <f t="shared" si="26"/>
        <v>0</v>
      </c>
      <c r="Q1772" s="318"/>
      <c r="R1772" s="318"/>
      <c r="S1772" s="318"/>
      <c r="T1772" s="318">
        <f>SUM(T1773:T1983)</f>
        <v>276</v>
      </c>
      <c r="U1772" s="318"/>
      <c r="V1772" s="381"/>
      <c r="W1772" s="349"/>
      <c r="X1772" s="349"/>
      <c r="Y1772" s="349"/>
      <c r="Z1772" s="349"/>
      <c r="AA1772" s="314"/>
      <c r="AB1772" s="349"/>
      <c r="AC1772" s="349"/>
      <c r="AD1772" s="349"/>
      <c r="AE1772" s="349"/>
      <c r="AF1772" s="349"/>
      <c r="AG1772" s="380"/>
      <c r="AH1772" s="1308"/>
    </row>
    <row r="1773" spans="1:34" ht="25.7" customHeight="1">
      <c r="A1773" s="1565"/>
      <c r="B1773" s="200"/>
      <c r="C1773" s="227" t="s">
        <v>302</v>
      </c>
      <c r="D1773" s="227" t="s">
        <v>25682</v>
      </c>
      <c r="E1773" s="227" t="s">
        <v>6911</v>
      </c>
      <c r="F1773" s="227" t="s">
        <v>302</v>
      </c>
      <c r="G1773" s="227"/>
      <c r="H1773" s="227" t="s">
        <v>302</v>
      </c>
      <c r="I1773" s="233"/>
      <c r="J1773" s="233"/>
      <c r="K1773" s="228">
        <v>3607</v>
      </c>
      <c r="L1773" s="244">
        <v>531</v>
      </c>
      <c r="M1773" s="244">
        <v>531</v>
      </c>
      <c r="N1773" s="233"/>
      <c r="O1773" s="301"/>
      <c r="P1773" s="233"/>
      <c r="Q1773" s="228"/>
      <c r="R1773" s="228">
        <v>1000</v>
      </c>
      <c r="S1773" s="228" t="s">
        <v>1730</v>
      </c>
      <c r="T1773" s="228">
        <v>2</v>
      </c>
      <c r="U1773" s="228" t="s">
        <v>296</v>
      </c>
      <c r="V1773" s="241">
        <v>2008</v>
      </c>
      <c r="W1773" s="233"/>
      <c r="X1773" s="233"/>
      <c r="Y1773" s="233"/>
      <c r="Z1773" s="233"/>
      <c r="AA1773" s="227"/>
      <c r="AB1773" s="233"/>
      <c r="AC1773" s="233"/>
      <c r="AD1773" s="233"/>
      <c r="AE1773" s="233"/>
      <c r="AF1773" s="233"/>
      <c r="AG1773" s="244"/>
      <c r="AH1773" s="150"/>
    </row>
    <row r="1774" spans="1:34" ht="25.7" customHeight="1">
      <c r="A1774" s="133"/>
      <c r="B1774" s="200"/>
      <c r="C1774" s="227" t="s">
        <v>302</v>
      </c>
      <c r="D1774" s="227" t="s">
        <v>25481</v>
      </c>
      <c r="E1774" s="227" t="s">
        <v>6912</v>
      </c>
      <c r="F1774" s="227" t="s">
        <v>302</v>
      </c>
      <c r="G1774" s="227"/>
      <c r="H1774" s="227" t="s">
        <v>6913</v>
      </c>
      <c r="I1774" s="233"/>
      <c r="J1774" s="233"/>
      <c r="K1774" s="228">
        <v>13821</v>
      </c>
      <c r="L1774" s="244">
        <v>426</v>
      </c>
      <c r="M1774" s="244">
        <v>426</v>
      </c>
      <c r="N1774" s="233"/>
      <c r="O1774" s="301"/>
      <c r="P1774" s="233"/>
      <c r="Q1774" s="228"/>
      <c r="R1774" s="228">
        <v>300</v>
      </c>
      <c r="S1774" s="228" t="s">
        <v>1731</v>
      </c>
      <c r="T1774" s="228">
        <v>1</v>
      </c>
      <c r="U1774" s="228" t="s">
        <v>296</v>
      </c>
      <c r="V1774" s="241">
        <v>2012</v>
      </c>
      <c r="W1774" s="233"/>
      <c r="X1774" s="233"/>
      <c r="Y1774" s="233"/>
      <c r="Z1774" s="233"/>
      <c r="AA1774" s="227"/>
      <c r="AB1774" s="233"/>
      <c r="AC1774" s="233"/>
      <c r="AD1774" s="233"/>
      <c r="AE1774" s="233"/>
      <c r="AF1774" s="233"/>
      <c r="AG1774" s="244"/>
      <c r="AH1774" s="150"/>
    </row>
    <row r="1775" spans="1:34" ht="25.7" customHeight="1">
      <c r="A1775" s="133"/>
      <c r="B1775" s="200"/>
      <c r="C1775" s="227" t="s">
        <v>302</v>
      </c>
      <c r="D1775" s="227" t="s">
        <v>25320</v>
      </c>
      <c r="E1775" s="227" t="s">
        <v>6914</v>
      </c>
      <c r="F1775" s="227" t="s">
        <v>302</v>
      </c>
      <c r="G1775" s="227"/>
      <c r="H1775" s="227" t="s">
        <v>302</v>
      </c>
      <c r="I1775" s="233"/>
      <c r="J1775" s="233"/>
      <c r="K1775" s="228">
        <v>16551</v>
      </c>
      <c r="L1775" s="244">
        <v>543</v>
      </c>
      <c r="M1775" s="244">
        <v>543</v>
      </c>
      <c r="N1775" s="233"/>
      <c r="O1775" s="301"/>
      <c r="P1775" s="233"/>
      <c r="Q1775" s="228"/>
      <c r="R1775" s="228">
        <v>300</v>
      </c>
      <c r="S1775" s="228" t="s">
        <v>1731</v>
      </c>
      <c r="T1775" s="228">
        <v>1</v>
      </c>
      <c r="U1775" s="228" t="s">
        <v>296</v>
      </c>
      <c r="V1775" s="241">
        <v>2012</v>
      </c>
      <c r="W1775" s="233"/>
      <c r="X1775" s="233"/>
      <c r="Y1775" s="233"/>
      <c r="Z1775" s="233"/>
      <c r="AA1775" s="227"/>
      <c r="AB1775" s="233"/>
      <c r="AC1775" s="233"/>
      <c r="AD1775" s="233"/>
      <c r="AE1775" s="233"/>
      <c r="AF1775" s="233"/>
      <c r="AG1775" s="244"/>
      <c r="AH1775" s="150"/>
    </row>
    <row r="1776" spans="1:34" ht="25.7" customHeight="1">
      <c r="A1776" s="133"/>
      <c r="B1776" s="200"/>
      <c r="C1776" s="227" t="s">
        <v>302</v>
      </c>
      <c r="D1776" s="227" t="s">
        <v>25683</v>
      </c>
      <c r="E1776" s="227" t="s">
        <v>6915</v>
      </c>
      <c r="F1776" s="227" t="s">
        <v>302</v>
      </c>
      <c r="G1776" s="227"/>
      <c r="H1776" s="227" t="s">
        <v>302</v>
      </c>
      <c r="I1776" s="233"/>
      <c r="J1776" s="233"/>
      <c r="K1776" s="228">
        <v>995</v>
      </c>
      <c r="L1776" s="244">
        <v>375</v>
      </c>
      <c r="M1776" s="244">
        <v>385</v>
      </c>
      <c r="N1776" s="233"/>
      <c r="O1776" s="301"/>
      <c r="P1776" s="233"/>
      <c r="Q1776" s="228"/>
      <c r="R1776" s="228">
        <v>300</v>
      </c>
      <c r="S1776" s="228" t="s">
        <v>1731</v>
      </c>
      <c r="T1776" s="228">
        <v>1</v>
      </c>
      <c r="U1776" s="228" t="s">
        <v>296</v>
      </c>
      <c r="V1776" s="241">
        <v>2013</v>
      </c>
      <c r="W1776" s="233"/>
      <c r="X1776" s="233"/>
      <c r="Y1776" s="233"/>
      <c r="Z1776" s="233"/>
      <c r="AA1776" s="227"/>
      <c r="AB1776" s="233"/>
      <c r="AC1776" s="233"/>
      <c r="AD1776" s="233"/>
      <c r="AE1776" s="233"/>
      <c r="AF1776" s="233"/>
      <c r="AG1776" s="244"/>
      <c r="AH1776" s="150"/>
    </row>
    <row r="1777" spans="1:34" ht="25.7" customHeight="1">
      <c r="A1777" s="133"/>
      <c r="B1777" s="200"/>
      <c r="C1777" s="227" t="s">
        <v>302</v>
      </c>
      <c r="D1777" s="227" t="s">
        <v>25327</v>
      </c>
      <c r="E1777" s="227" t="s">
        <v>9331</v>
      </c>
      <c r="F1777" s="227" t="s">
        <v>302</v>
      </c>
      <c r="G1777" s="227"/>
      <c r="H1777" s="227" t="s">
        <v>302</v>
      </c>
      <c r="I1777" s="233"/>
      <c r="J1777" s="233"/>
      <c r="K1777" s="228">
        <v>37303</v>
      </c>
      <c r="L1777" s="244">
        <v>612</v>
      </c>
      <c r="M1777" s="244">
        <v>612</v>
      </c>
      <c r="N1777" s="233"/>
      <c r="O1777" s="301"/>
      <c r="P1777" s="233"/>
      <c r="Q1777" s="228"/>
      <c r="R1777" s="228">
        <v>300</v>
      </c>
      <c r="S1777" s="228" t="s">
        <v>1731</v>
      </c>
      <c r="T1777" s="228">
        <v>1</v>
      </c>
      <c r="U1777" s="228" t="s">
        <v>296</v>
      </c>
      <c r="V1777" s="241">
        <v>2017</v>
      </c>
      <c r="W1777" s="233"/>
      <c r="X1777" s="233"/>
      <c r="Y1777" s="233"/>
      <c r="Z1777" s="233"/>
      <c r="AA1777" s="227"/>
      <c r="AB1777" s="233"/>
      <c r="AC1777" s="233"/>
      <c r="AD1777" s="233"/>
      <c r="AE1777" s="233"/>
      <c r="AF1777" s="233"/>
      <c r="AG1777" s="244"/>
      <c r="AH1777" s="150"/>
    </row>
    <row r="1778" spans="1:34" ht="25.7" customHeight="1">
      <c r="A1778" s="133"/>
      <c r="B1778" s="200"/>
      <c r="C1778" s="227" t="s">
        <v>302</v>
      </c>
      <c r="D1778" s="227" t="s">
        <v>25684</v>
      </c>
      <c r="E1778" s="227" t="s">
        <v>12250</v>
      </c>
      <c r="F1778" s="227" t="s">
        <v>302</v>
      </c>
      <c r="G1778" s="227"/>
      <c r="H1778" s="227" t="s">
        <v>302</v>
      </c>
      <c r="I1778" s="233"/>
      <c r="J1778" s="233"/>
      <c r="K1778" s="228">
        <v>1584</v>
      </c>
      <c r="L1778" s="244">
        <v>493.14</v>
      </c>
      <c r="M1778" s="244">
        <v>493.14</v>
      </c>
      <c r="N1778" s="233"/>
      <c r="O1778" s="301"/>
      <c r="P1778" s="233"/>
      <c r="Q1778" s="228"/>
      <c r="R1778" s="228"/>
      <c r="S1778" s="228" t="s">
        <v>6917</v>
      </c>
      <c r="T1778" s="228">
        <v>1</v>
      </c>
      <c r="U1778" s="228" t="s">
        <v>296</v>
      </c>
      <c r="V1778" s="241">
        <v>2020</v>
      </c>
      <c r="W1778" s="233"/>
      <c r="X1778" s="233"/>
      <c r="Y1778" s="233"/>
      <c r="Z1778" s="233"/>
      <c r="AA1778" s="227"/>
      <c r="AB1778" s="233"/>
      <c r="AC1778" s="233"/>
      <c r="AD1778" s="233"/>
      <c r="AE1778" s="233"/>
      <c r="AF1778" s="233"/>
      <c r="AG1778" s="244"/>
      <c r="AH1778" s="150"/>
    </row>
    <row r="1779" spans="1:34" ht="25.7" customHeight="1">
      <c r="A1779" s="133"/>
      <c r="B1779" s="200"/>
      <c r="C1779" s="227" t="s">
        <v>302</v>
      </c>
      <c r="D1779" s="227" t="s">
        <v>25685</v>
      </c>
      <c r="E1779" s="227" t="s">
        <v>12251</v>
      </c>
      <c r="F1779" s="227" t="s">
        <v>302</v>
      </c>
      <c r="G1779" s="227"/>
      <c r="H1779" s="227" t="s">
        <v>302</v>
      </c>
      <c r="I1779" s="233"/>
      <c r="J1779" s="233"/>
      <c r="K1779" s="228">
        <v>12885</v>
      </c>
      <c r="L1779" s="244">
        <v>499.59</v>
      </c>
      <c r="M1779" s="244">
        <v>499.59</v>
      </c>
      <c r="N1779" s="233"/>
      <c r="O1779" s="301"/>
      <c r="P1779" s="233"/>
      <c r="Q1779" s="228"/>
      <c r="R1779" s="228"/>
      <c r="S1779" s="228" t="s">
        <v>6917</v>
      </c>
      <c r="T1779" s="228">
        <v>1</v>
      </c>
      <c r="U1779" s="228" t="s">
        <v>296</v>
      </c>
      <c r="V1779" s="241">
        <v>2020</v>
      </c>
      <c r="W1779" s="233"/>
      <c r="X1779" s="233"/>
      <c r="Y1779" s="233"/>
      <c r="Z1779" s="233"/>
      <c r="AA1779" s="227"/>
      <c r="AB1779" s="233"/>
      <c r="AC1779" s="233"/>
      <c r="AD1779" s="233"/>
      <c r="AE1779" s="233"/>
      <c r="AF1779" s="233"/>
      <c r="AG1779" s="244"/>
      <c r="AH1779" s="150"/>
    </row>
    <row r="1780" spans="1:34" ht="25.7" customHeight="1">
      <c r="A1780" s="133"/>
      <c r="B1780" s="200"/>
      <c r="C1780" s="228" t="s">
        <v>2046</v>
      </c>
      <c r="D1780" s="228" t="s">
        <v>25338</v>
      </c>
      <c r="E1780" s="547" t="s">
        <v>15216</v>
      </c>
      <c r="F1780" s="241" t="s">
        <v>2046</v>
      </c>
      <c r="G1780" s="228" t="s">
        <v>2046</v>
      </c>
      <c r="H1780" s="244" t="s">
        <v>2046</v>
      </c>
      <c r="I1780" s="244" t="s">
        <v>2046</v>
      </c>
      <c r="J1780" s="233"/>
      <c r="K1780" s="244">
        <v>392</v>
      </c>
      <c r="L1780" s="244"/>
      <c r="M1780" s="244"/>
      <c r="N1780" s="233"/>
      <c r="O1780" s="301"/>
      <c r="P1780" s="233"/>
      <c r="Q1780" s="228"/>
      <c r="R1780" s="228"/>
      <c r="S1780" s="228"/>
      <c r="T1780" s="228">
        <v>1</v>
      </c>
      <c r="U1780" s="228" t="s">
        <v>12477</v>
      </c>
      <c r="V1780" s="241">
        <v>2001</v>
      </c>
      <c r="W1780" s="233"/>
      <c r="X1780" s="233"/>
      <c r="Y1780" s="233"/>
      <c r="Z1780" s="233"/>
      <c r="AA1780" s="227"/>
      <c r="AB1780" s="233"/>
      <c r="AC1780" s="233"/>
      <c r="AD1780" s="233"/>
      <c r="AE1780" s="233"/>
      <c r="AF1780" s="233"/>
      <c r="AG1780" s="244" t="s">
        <v>17489</v>
      </c>
      <c r="AH1780" s="150"/>
    </row>
    <row r="1781" spans="1:34" ht="25.7" customHeight="1">
      <c r="A1781" s="133"/>
      <c r="B1781" s="200"/>
      <c r="C1781" s="228" t="s">
        <v>2046</v>
      </c>
      <c r="D1781" s="228" t="s">
        <v>25686</v>
      </c>
      <c r="E1781" s="547" t="s">
        <v>15215</v>
      </c>
      <c r="F1781" s="547" t="s">
        <v>2046</v>
      </c>
      <c r="G1781" s="228" t="s">
        <v>2046</v>
      </c>
      <c r="H1781" s="227" t="s">
        <v>2046</v>
      </c>
      <c r="I1781" s="227" t="s">
        <v>2046</v>
      </c>
      <c r="J1781" s="233"/>
      <c r="K1781" s="244">
        <v>1530</v>
      </c>
      <c r="L1781" s="228"/>
      <c r="M1781" s="244"/>
      <c r="N1781" s="228"/>
      <c r="O1781" s="228"/>
      <c r="P1781" s="228"/>
      <c r="Q1781" s="228"/>
      <c r="R1781" s="228"/>
      <c r="S1781" s="244"/>
      <c r="T1781" s="228">
        <v>2</v>
      </c>
      <c r="U1781" s="228" t="s">
        <v>12477</v>
      </c>
      <c r="V1781" s="227">
        <v>2022</v>
      </c>
      <c r="W1781" s="233"/>
      <c r="X1781" s="233"/>
      <c r="Y1781" s="233"/>
      <c r="Z1781" s="233"/>
      <c r="AA1781" s="227"/>
      <c r="AB1781" s="233"/>
      <c r="AC1781" s="233"/>
      <c r="AD1781" s="233"/>
      <c r="AE1781" s="241"/>
      <c r="AF1781" s="241"/>
      <c r="AG1781" s="244" t="s">
        <v>17489</v>
      </c>
      <c r="AH1781" s="150"/>
    </row>
    <row r="1782" spans="1:34" ht="25.7" customHeight="1">
      <c r="A1782" s="133"/>
      <c r="B1782" s="200"/>
      <c r="C1782" s="227" t="s">
        <v>6301</v>
      </c>
      <c r="D1782" s="227" t="s">
        <v>25493</v>
      </c>
      <c r="E1782" s="227" t="s">
        <v>6916</v>
      </c>
      <c r="F1782" s="227" t="s">
        <v>6301</v>
      </c>
      <c r="G1782" s="227"/>
      <c r="H1782" s="227" t="s">
        <v>6301</v>
      </c>
      <c r="I1782" s="233"/>
      <c r="J1782" s="233"/>
      <c r="K1782" s="228">
        <v>900</v>
      </c>
      <c r="L1782" s="244"/>
      <c r="M1782" s="244"/>
      <c r="N1782" s="233"/>
      <c r="O1782" s="301"/>
      <c r="P1782" s="233"/>
      <c r="Q1782" s="228"/>
      <c r="R1782" s="228">
        <v>900</v>
      </c>
      <c r="S1782" s="228" t="s">
        <v>6917</v>
      </c>
      <c r="T1782" s="228">
        <v>3</v>
      </c>
      <c r="U1782" s="228" t="s">
        <v>6242</v>
      </c>
      <c r="V1782" s="241">
        <v>2010</v>
      </c>
      <c r="W1782" s="233"/>
      <c r="X1782" s="233"/>
      <c r="Y1782" s="233"/>
      <c r="Z1782" s="233"/>
      <c r="AA1782" s="227"/>
      <c r="AB1782" s="233"/>
      <c r="AC1782" s="233"/>
      <c r="AD1782" s="233"/>
      <c r="AE1782" s="233"/>
      <c r="AF1782" s="233"/>
      <c r="AG1782" s="244" t="s">
        <v>6918</v>
      </c>
      <c r="AH1782" s="150"/>
    </row>
    <row r="1783" spans="1:34" ht="25.7" customHeight="1">
      <c r="A1783" s="133"/>
      <c r="B1783" s="200"/>
      <c r="C1783" s="227" t="s">
        <v>6301</v>
      </c>
      <c r="D1783" s="227" t="s">
        <v>25345</v>
      </c>
      <c r="E1783" s="260" t="s">
        <v>13292</v>
      </c>
      <c r="F1783" s="227" t="s">
        <v>6301</v>
      </c>
      <c r="G1783" s="233"/>
      <c r="H1783" s="227" t="s">
        <v>13293</v>
      </c>
      <c r="I1783" s="233"/>
      <c r="J1783" s="233"/>
      <c r="K1783" s="228"/>
      <c r="L1783" s="228"/>
      <c r="M1783" s="244"/>
      <c r="N1783" s="228"/>
      <c r="O1783" s="228"/>
      <c r="P1783" s="228"/>
      <c r="Q1783" s="228"/>
      <c r="R1783" s="228">
        <v>480</v>
      </c>
      <c r="S1783" s="244"/>
      <c r="T1783" s="228">
        <v>2</v>
      </c>
      <c r="U1783" s="228" t="s">
        <v>12477</v>
      </c>
      <c r="V1783" s="227">
        <v>2002</v>
      </c>
      <c r="W1783" s="233"/>
      <c r="X1783" s="233"/>
      <c r="Y1783" s="233"/>
      <c r="Z1783" s="233"/>
      <c r="AA1783" s="227"/>
      <c r="AB1783" s="233"/>
      <c r="AC1783" s="233"/>
      <c r="AD1783" s="233"/>
      <c r="AE1783" s="241"/>
      <c r="AF1783" s="241"/>
      <c r="AG1783" s="228"/>
      <c r="AH1783" s="150"/>
    </row>
    <row r="1784" spans="1:34" ht="25.7" customHeight="1">
      <c r="A1784" s="133"/>
      <c r="B1784" s="200"/>
      <c r="C1784" s="227" t="s">
        <v>6301</v>
      </c>
      <c r="D1784" s="227" t="s">
        <v>25687</v>
      </c>
      <c r="E1784" s="260" t="s">
        <v>17925</v>
      </c>
      <c r="F1784" s="227" t="s">
        <v>6301</v>
      </c>
      <c r="G1784" s="233"/>
      <c r="H1784" s="233" t="s">
        <v>13294</v>
      </c>
      <c r="I1784" s="233"/>
      <c r="J1784" s="233"/>
      <c r="K1784" s="228"/>
      <c r="L1784" s="228"/>
      <c r="M1784" s="244"/>
      <c r="N1784" s="228"/>
      <c r="O1784" s="228"/>
      <c r="P1784" s="228"/>
      <c r="Q1784" s="228"/>
      <c r="R1784" s="228">
        <v>2916</v>
      </c>
      <c r="S1784" s="244"/>
      <c r="T1784" s="228">
        <v>6</v>
      </c>
      <c r="U1784" s="228" t="s">
        <v>12477</v>
      </c>
      <c r="V1784" s="227">
        <v>2021</v>
      </c>
      <c r="W1784" s="233"/>
      <c r="X1784" s="233"/>
      <c r="Y1784" s="233"/>
      <c r="Z1784" s="233"/>
      <c r="AA1784" s="227"/>
      <c r="AB1784" s="233"/>
      <c r="AC1784" s="233"/>
      <c r="AD1784" s="233"/>
      <c r="AE1784" s="241"/>
      <c r="AF1784" s="241"/>
      <c r="AG1784" s="228"/>
      <c r="AH1784" s="150"/>
    </row>
    <row r="1785" spans="1:34" ht="25.7" customHeight="1">
      <c r="A1785" s="133"/>
      <c r="B1785" s="200"/>
      <c r="C1785" s="227" t="s">
        <v>6301</v>
      </c>
      <c r="D1785" s="233" t="s">
        <v>25494</v>
      </c>
      <c r="E1785" s="260" t="s">
        <v>13295</v>
      </c>
      <c r="F1785" s="227" t="s">
        <v>6301</v>
      </c>
      <c r="G1785" s="233"/>
      <c r="H1785" s="233" t="s">
        <v>13294</v>
      </c>
      <c r="I1785" s="233"/>
      <c r="J1785" s="233"/>
      <c r="K1785" s="228">
        <v>568</v>
      </c>
      <c r="L1785" s="228"/>
      <c r="M1785" s="244"/>
      <c r="N1785" s="228"/>
      <c r="O1785" s="228"/>
      <c r="P1785" s="228"/>
      <c r="Q1785" s="228"/>
      <c r="R1785" s="228">
        <v>568</v>
      </c>
      <c r="S1785" s="228" t="s">
        <v>13296</v>
      </c>
      <c r="T1785" s="228">
        <v>1</v>
      </c>
      <c r="U1785" s="228" t="s">
        <v>12477</v>
      </c>
      <c r="V1785" s="227">
        <v>2018</v>
      </c>
      <c r="W1785" s="233"/>
      <c r="X1785" s="233"/>
      <c r="Y1785" s="233"/>
      <c r="Z1785" s="233"/>
      <c r="AA1785" s="227"/>
      <c r="AB1785" s="233"/>
      <c r="AC1785" s="233"/>
      <c r="AD1785" s="233"/>
      <c r="AE1785" s="241"/>
      <c r="AF1785" s="241"/>
      <c r="AG1785" s="228"/>
      <c r="AH1785" s="150"/>
    </row>
    <row r="1786" spans="1:34" ht="25.7" customHeight="1">
      <c r="A1786" s="133"/>
      <c r="B1786" s="200"/>
      <c r="C1786" s="227" t="s">
        <v>13294</v>
      </c>
      <c r="D1786" s="227" t="s">
        <v>25294</v>
      </c>
      <c r="E1786" s="260" t="s">
        <v>17490</v>
      </c>
      <c r="F1786" s="227" t="s">
        <v>13294</v>
      </c>
      <c r="G1786" s="233"/>
      <c r="H1786" s="233" t="s">
        <v>17416</v>
      </c>
      <c r="I1786" s="233"/>
      <c r="J1786" s="233"/>
      <c r="K1786" s="228"/>
      <c r="L1786" s="228"/>
      <c r="M1786" s="244"/>
      <c r="N1786" s="228"/>
      <c r="O1786" s="228"/>
      <c r="P1786" s="228"/>
      <c r="Q1786" s="228"/>
      <c r="R1786" s="228"/>
      <c r="S1786" s="228"/>
      <c r="T1786" s="228"/>
      <c r="U1786" s="228" t="s">
        <v>12477</v>
      </c>
      <c r="V1786" s="227">
        <v>2010</v>
      </c>
      <c r="W1786" s="233"/>
      <c r="X1786" s="233"/>
      <c r="Y1786" s="233"/>
      <c r="Z1786" s="233"/>
      <c r="AA1786" s="227"/>
      <c r="AB1786" s="233"/>
      <c r="AC1786" s="233"/>
      <c r="AD1786" s="233"/>
      <c r="AE1786" s="241"/>
      <c r="AF1786" s="241"/>
      <c r="AG1786" s="228"/>
      <c r="AH1786" s="150"/>
    </row>
    <row r="1787" spans="1:34" ht="25.7" customHeight="1">
      <c r="A1787" s="133"/>
      <c r="B1787" s="200"/>
      <c r="C1787" s="227" t="s">
        <v>13294</v>
      </c>
      <c r="D1787" s="227" t="s">
        <v>25348</v>
      </c>
      <c r="E1787" s="260" t="s">
        <v>17926</v>
      </c>
      <c r="F1787" s="227" t="s">
        <v>13294</v>
      </c>
      <c r="G1787" s="233"/>
      <c r="H1787" s="233" t="s">
        <v>12234</v>
      </c>
      <c r="I1787" s="233"/>
      <c r="J1787" s="233"/>
      <c r="K1787" s="228"/>
      <c r="L1787" s="228"/>
      <c r="M1787" s="244"/>
      <c r="N1787" s="228"/>
      <c r="O1787" s="228"/>
      <c r="P1787" s="228"/>
      <c r="Q1787" s="228"/>
      <c r="R1787" s="228"/>
      <c r="S1787" s="228"/>
      <c r="T1787" s="228"/>
      <c r="U1787" s="228"/>
      <c r="V1787" s="227">
        <v>2023</v>
      </c>
      <c r="W1787" s="233"/>
      <c r="X1787" s="233"/>
      <c r="Y1787" s="233"/>
      <c r="Z1787" s="233"/>
      <c r="AA1787" s="227"/>
      <c r="AB1787" s="233"/>
      <c r="AC1787" s="233"/>
      <c r="AD1787" s="233"/>
      <c r="AE1787" s="241"/>
      <c r="AF1787" s="241"/>
      <c r="AG1787" s="228"/>
      <c r="AH1787" s="150"/>
    </row>
    <row r="1788" spans="1:34" ht="25.7" customHeight="1">
      <c r="A1788" s="1565"/>
      <c r="B1788" s="200"/>
      <c r="C1788" s="227" t="s">
        <v>6305</v>
      </c>
      <c r="D1788" s="227" t="s">
        <v>25688</v>
      </c>
      <c r="E1788" s="227" t="s">
        <v>6919</v>
      </c>
      <c r="F1788" s="227" t="s">
        <v>6305</v>
      </c>
      <c r="G1788" s="227"/>
      <c r="H1788" s="227" t="s">
        <v>14370</v>
      </c>
      <c r="I1788" s="233"/>
      <c r="J1788" s="233"/>
      <c r="K1788" s="228">
        <v>2777</v>
      </c>
      <c r="L1788" s="244">
        <v>562</v>
      </c>
      <c r="M1788" s="244">
        <v>562</v>
      </c>
      <c r="N1788" s="233"/>
      <c r="O1788" s="301"/>
      <c r="P1788" s="233"/>
      <c r="Q1788" s="228"/>
      <c r="R1788" s="228">
        <v>2000</v>
      </c>
      <c r="S1788" s="228" t="s">
        <v>1730</v>
      </c>
      <c r="T1788" s="228">
        <v>4</v>
      </c>
      <c r="U1788" s="228" t="s">
        <v>296</v>
      </c>
      <c r="V1788" s="241">
        <v>2008</v>
      </c>
      <c r="W1788" s="233"/>
      <c r="X1788" s="233"/>
      <c r="Y1788" s="233"/>
      <c r="Z1788" s="233"/>
      <c r="AA1788" s="227"/>
      <c r="AB1788" s="233"/>
      <c r="AC1788" s="233"/>
      <c r="AD1788" s="233"/>
      <c r="AE1788" s="233"/>
      <c r="AF1788" s="233"/>
      <c r="AG1788" s="244" t="s">
        <v>4433</v>
      </c>
      <c r="AH1788" s="150"/>
    </row>
    <row r="1789" spans="1:34" ht="25.7" customHeight="1">
      <c r="A1789" s="1565"/>
      <c r="B1789" s="200"/>
      <c r="C1789" s="227" t="s">
        <v>14344</v>
      </c>
      <c r="D1789" s="227" t="s">
        <v>25689</v>
      </c>
      <c r="E1789" s="227" t="s">
        <v>14371</v>
      </c>
      <c r="F1789" s="227" t="s">
        <v>14344</v>
      </c>
      <c r="G1789" s="227"/>
      <c r="H1789" s="227" t="s">
        <v>14344</v>
      </c>
      <c r="I1789" s="233"/>
      <c r="J1789" s="233"/>
      <c r="K1789" s="228">
        <v>929</v>
      </c>
      <c r="L1789" s="244"/>
      <c r="M1789" s="244"/>
      <c r="N1789" s="233"/>
      <c r="O1789" s="301"/>
      <c r="P1789" s="233"/>
      <c r="Q1789" s="228"/>
      <c r="R1789" s="228">
        <v>360</v>
      </c>
      <c r="S1789" s="228" t="s">
        <v>14372</v>
      </c>
      <c r="T1789" s="228">
        <v>1</v>
      </c>
      <c r="U1789" s="228" t="s">
        <v>296</v>
      </c>
      <c r="V1789" s="241">
        <v>2003</v>
      </c>
      <c r="W1789" s="233"/>
      <c r="X1789" s="233"/>
      <c r="Y1789" s="233"/>
      <c r="Z1789" s="233"/>
      <c r="AA1789" s="227"/>
      <c r="AB1789" s="233"/>
      <c r="AC1789" s="233"/>
      <c r="AD1789" s="233"/>
      <c r="AE1789" s="233"/>
      <c r="AF1789" s="233"/>
      <c r="AG1789" s="244"/>
      <c r="AH1789" s="150"/>
    </row>
    <row r="1790" spans="1:34" ht="25.7" customHeight="1">
      <c r="A1790" s="1565"/>
      <c r="B1790" s="200"/>
      <c r="C1790" s="227" t="s">
        <v>14344</v>
      </c>
      <c r="D1790" s="227" t="s">
        <v>25690</v>
      </c>
      <c r="E1790" s="227" t="s">
        <v>14373</v>
      </c>
      <c r="F1790" s="227" t="s">
        <v>14344</v>
      </c>
      <c r="G1790" s="227"/>
      <c r="H1790" s="227" t="s">
        <v>14344</v>
      </c>
      <c r="I1790" s="233"/>
      <c r="J1790" s="233"/>
      <c r="K1790" s="228">
        <v>5192</v>
      </c>
      <c r="L1790" s="244"/>
      <c r="M1790" s="244"/>
      <c r="N1790" s="233"/>
      <c r="O1790" s="301"/>
      <c r="P1790" s="233"/>
      <c r="Q1790" s="228"/>
      <c r="R1790" s="228">
        <v>565</v>
      </c>
      <c r="S1790" s="228" t="s">
        <v>13651</v>
      </c>
      <c r="T1790" s="228">
        <v>1</v>
      </c>
      <c r="U1790" s="228" t="s">
        <v>296</v>
      </c>
      <c r="V1790" s="241">
        <v>1999</v>
      </c>
      <c r="W1790" s="233"/>
      <c r="X1790" s="233"/>
      <c r="Y1790" s="233"/>
      <c r="Z1790" s="233"/>
      <c r="AA1790" s="227"/>
      <c r="AB1790" s="233"/>
      <c r="AC1790" s="233"/>
      <c r="AD1790" s="233"/>
      <c r="AE1790" s="233"/>
      <c r="AF1790" s="233"/>
      <c r="AG1790" s="244"/>
      <c r="AH1790" s="150"/>
    </row>
    <row r="1791" spans="1:34" ht="35.1" customHeight="1">
      <c r="A1791" s="1565"/>
      <c r="B1791" s="200"/>
      <c r="C1791" s="227" t="s">
        <v>14344</v>
      </c>
      <c r="D1791" s="227" t="s">
        <v>25691</v>
      </c>
      <c r="E1791" s="227" t="s">
        <v>14374</v>
      </c>
      <c r="F1791" s="227" t="s">
        <v>14344</v>
      </c>
      <c r="G1791" s="227"/>
      <c r="H1791" s="227" t="s">
        <v>14344</v>
      </c>
      <c r="I1791" s="233"/>
      <c r="J1791" s="233"/>
      <c r="K1791" s="228">
        <v>8615</v>
      </c>
      <c r="L1791" s="244"/>
      <c r="M1791" s="244"/>
      <c r="N1791" s="233"/>
      <c r="O1791" s="301"/>
      <c r="P1791" s="233"/>
      <c r="Q1791" s="228"/>
      <c r="R1791" s="228">
        <v>445</v>
      </c>
      <c r="S1791" s="228" t="s">
        <v>13651</v>
      </c>
      <c r="T1791" s="228">
        <v>1</v>
      </c>
      <c r="U1791" s="228" t="s">
        <v>296</v>
      </c>
      <c r="V1791" s="241">
        <v>2001</v>
      </c>
      <c r="W1791" s="233"/>
      <c r="X1791" s="233"/>
      <c r="Y1791" s="233"/>
      <c r="Z1791" s="233"/>
      <c r="AA1791" s="227"/>
      <c r="AB1791" s="233"/>
      <c r="AC1791" s="233"/>
      <c r="AD1791" s="233"/>
      <c r="AE1791" s="233"/>
      <c r="AF1791" s="233"/>
      <c r="AG1791" s="244"/>
      <c r="AH1791" s="150"/>
    </row>
    <row r="1792" spans="1:34" ht="25.7" customHeight="1">
      <c r="A1792" s="1565"/>
      <c r="B1792" s="200"/>
      <c r="C1792" s="227" t="s">
        <v>14344</v>
      </c>
      <c r="D1792" s="227" t="s">
        <v>25692</v>
      </c>
      <c r="E1792" s="227" t="s">
        <v>14375</v>
      </c>
      <c r="F1792" s="227" t="s">
        <v>14344</v>
      </c>
      <c r="G1792" s="227"/>
      <c r="H1792" s="227" t="s">
        <v>14370</v>
      </c>
      <c r="I1792" s="233"/>
      <c r="J1792" s="233"/>
      <c r="K1792" s="228">
        <v>14790</v>
      </c>
      <c r="L1792" s="244"/>
      <c r="M1792" s="244"/>
      <c r="N1792" s="233"/>
      <c r="O1792" s="301"/>
      <c r="P1792" s="233"/>
      <c r="Q1792" s="228"/>
      <c r="R1792" s="228">
        <v>1055</v>
      </c>
      <c r="S1792" s="228" t="s">
        <v>13651</v>
      </c>
      <c r="T1792" s="228">
        <v>2</v>
      </c>
      <c r="U1792" s="228" t="s">
        <v>296</v>
      </c>
      <c r="V1792" s="241">
        <v>2014</v>
      </c>
      <c r="W1792" s="233"/>
      <c r="X1792" s="233"/>
      <c r="Y1792" s="233"/>
      <c r="Z1792" s="233"/>
      <c r="AA1792" s="227"/>
      <c r="AB1792" s="233"/>
      <c r="AC1792" s="233"/>
      <c r="AD1792" s="233"/>
      <c r="AE1792" s="233"/>
      <c r="AF1792" s="233"/>
      <c r="AG1792" s="244"/>
      <c r="AH1792" s="150"/>
    </row>
    <row r="1793" spans="1:34" ht="25.7" customHeight="1">
      <c r="A1793" s="1565"/>
      <c r="B1793" s="200"/>
      <c r="C1793" s="227" t="s">
        <v>14344</v>
      </c>
      <c r="D1793" s="227" t="s">
        <v>25693</v>
      </c>
      <c r="E1793" s="227" t="s">
        <v>14376</v>
      </c>
      <c r="F1793" s="227" t="s">
        <v>14344</v>
      </c>
      <c r="G1793" s="227"/>
      <c r="H1793" s="227" t="s">
        <v>14344</v>
      </c>
      <c r="I1793" s="233"/>
      <c r="J1793" s="233"/>
      <c r="K1793" s="228">
        <v>7115</v>
      </c>
      <c r="L1793" s="244"/>
      <c r="M1793" s="244"/>
      <c r="N1793" s="233"/>
      <c r="O1793" s="301"/>
      <c r="P1793" s="233"/>
      <c r="Q1793" s="228"/>
      <c r="R1793" s="228">
        <v>1100</v>
      </c>
      <c r="S1793" s="228" t="s">
        <v>14372</v>
      </c>
      <c r="T1793" s="228">
        <v>2</v>
      </c>
      <c r="U1793" s="228" t="s">
        <v>296</v>
      </c>
      <c r="V1793" s="241">
        <v>2009</v>
      </c>
      <c r="W1793" s="233"/>
      <c r="X1793" s="233"/>
      <c r="Y1793" s="233"/>
      <c r="Z1793" s="233"/>
      <c r="AA1793" s="227"/>
      <c r="AB1793" s="233"/>
      <c r="AC1793" s="233"/>
      <c r="AD1793" s="233"/>
      <c r="AE1793" s="233"/>
      <c r="AF1793" s="233"/>
      <c r="AG1793" s="244"/>
      <c r="AH1793" s="150"/>
    </row>
    <row r="1794" spans="1:34" ht="25.7" customHeight="1">
      <c r="A1794" s="1565"/>
      <c r="B1794" s="200"/>
      <c r="C1794" s="227" t="s">
        <v>14344</v>
      </c>
      <c r="D1794" s="227" t="s">
        <v>25694</v>
      </c>
      <c r="E1794" s="227" t="s">
        <v>14377</v>
      </c>
      <c r="F1794" s="227" t="s">
        <v>14344</v>
      </c>
      <c r="G1794" s="227"/>
      <c r="H1794" s="227" t="s">
        <v>14344</v>
      </c>
      <c r="I1794" s="233"/>
      <c r="J1794" s="233"/>
      <c r="K1794" s="228">
        <v>1584</v>
      </c>
      <c r="L1794" s="244"/>
      <c r="M1794" s="244"/>
      <c r="N1794" s="233"/>
      <c r="O1794" s="301"/>
      <c r="P1794" s="233"/>
      <c r="Q1794" s="228"/>
      <c r="R1794" s="228">
        <v>453</v>
      </c>
      <c r="S1794" s="228" t="s">
        <v>14372</v>
      </c>
      <c r="T1794" s="228">
        <v>1</v>
      </c>
      <c r="U1794" s="228" t="s">
        <v>296</v>
      </c>
      <c r="V1794" s="241">
        <v>1998</v>
      </c>
      <c r="W1794" s="233"/>
      <c r="X1794" s="233"/>
      <c r="Y1794" s="233"/>
      <c r="Z1794" s="233"/>
      <c r="AA1794" s="227"/>
      <c r="AB1794" s="233"/>
      <c r="AC1794" s="233"/>
      <c r="AD1794" s="233"/>
      <c r="AE1794" s="233"/>
      <c r="AF1794" s="233"/>
      <c r="AG1794" s="244"/>
      <c r="AH1794" s="150"/>
    </row>
    <row r="1795" spans="1:34" ht="25.7" customHeight="1">
      <c r="A1795" s="1565"/>
      <c r="B1795" s="200"/>
      <c r="C1795" s="227" t="s">
        <v>6305</v>
      </c>
      <c r="D1795" s="227" t="s">
        <v>25695</v>
      </c>
      <c r="E1795" s="227" t="s">
        <v>17491</v>
      </c>
      <c r="F1795" s="227" t="s">
        <v>14344</v>
      </c>
      <c r="G1795" s="227"/>
      <c r="H1795" s="227" t="s">
        <v>14344</v>
      </c>
      <c r="I1795" s="233"/>
      <c r="J1795" s="233"/>
      <c r="K1795" s="228">
        <v>1434</v>
      </c>
      <c r="L1795" s="244">
        <v>840</v>
      </c>
      <c r="M1795" s="244">
        <v>840</v>
      </c>
      <c r="N1795" s="233"/>
      <c r="O1795" s="301"/>
      <c r="P1795" s="233"/>
      <c r="Q1795" s="228"/>
      <c r="R1795" s="228">
        <v>840</v>
      </c>
      <c r="S1795" s="228" t="s">
        <v>17492</v>
      </c>
      <c r="T1795" s="228" t="s">
        <v>17493</v>
      </c>
      <c r="U1795" s="228" t="s">
        <v>12477</v>
      </c>
      <c r="V1795" s="241">
        <v>2023</v>
      </c>
      <c r="W1795" s="233"/>
      <c r="X1795" s="233"/>
      <c r="Y1795" s="233"/>
      <c r="Z1795" s="233"/>
      <c r="AA1795" s="227"/>
      <c r="AB1795" s="233"/>
      <c r="AC1795" s="233"/>
      <c r="AD1795" s="233"/>
      <c r="AE1795" s="233"/>
      <c r="AF1795" s="233"/>
      <c r="AG1795" s="244"/>
      <c r="AH1795" s="150"/>
    </row>
    <row r="1796" spans="1:34" ht="25.7" customHeight="1">
      <c r="A1796" s="1565"/>
      <c r="B1796" s="200"/>
      <c r="C1796" s="227" t="s">
        <v>14344</v>
      </c>
      <c r="D1796" s="227" t="s">
        <v>25696</v>
      </c>
      <c r="E1796" s="227" t="s">
        <v>17494</v>
      </c>
      <c r="F1796" s="227" t="s">
        <v>14344</v>
      </c>
      <c r="G1796" s="227"/>
      <c r="H1796" s="227" t="s">
        <v>14344</v>
      </c>
      <c r="I1796" s="233"/>
      <c r="J1796" s="233"/>
      <c r="K1796" s="228">
        <v>630</v>
      </c>
      <c r="L1796" s="244">
        <v>414</v>
      </c>
      <c r="M1796" s="244">
        <v>414</v>
      </c>
      <c r="N1796" s="233"/>
      <c r="O1796" s="301"/>
      <c r="P1796" s="233"/>
      <c r="Q1796" s="228"/>
      <c r="R1796" s="228">
        <v>414</v>
      </c>
      <c r="S1796" s="228" t="s">
        <v>13651</v>
      </c>
      <c r="T1796" s="228">
        <v>1</v>
      </c>
      <c r="U1796" s="228" t="s">
        <v>12477</v>
      </c>
      <c r="V1796" s="241">
        <v>2023</v>
      </c>
      <c r="W1796" s="233"/>
      <c r="X1796" s="233"/>
      <c r="Y1796" s="233"/>
      <c r="Z1796" s="233"/>
      <c r="AA1796" s="227"/>
      <c r="AB1796" s="233"/>
      <c r="AC1796" s="233"/>
      <c r="AD1796" s="233"/>
      <c r="AE1796" s="233"/>
      <c r="AF1796" s="233"/>
      <c r="AG1796" s="244"/>
      <c r="AH1796" s="150"/>
    </row>
    <row r="1797" spans="1:34" ht="25.7" customHeight="1">
      <c r="A1797" s="1565"/>
      <c r="B1797" s="200"/>
      <c r="C1797" s="227" t="s">
        <v>6310</v>
      </c>
      <c r="D1797" s="227" t="s">
        <v>25697</v>
      </c>
      <c r="E1797" s="227" t="s">
        <v>11147</v>
      </c>
      <c r="F1797" s="227" t="s">
        <v>6310</v>
      </c>
      <c r="G1797" s="227"/>
      <c r="H1797" s="227" t="s">
        <v>6310</v>
      </c>
      <c r="I1797" s="233"/>
      <c r="J1797" s="233"/>
      <c r="K1797" s="228">
        <v>3370</v>
      </c>
      <c r="L1797" s="244">
        <v>1221</v>
      </c>
      <c r="M1797" s="244">
        <v>1221</v>
      </c>
      <c r="N1797" s="233"/>
      <c r="O1797" s="301"/>
      <c r="P1797" s="233"/>
      <c r="Q1797" s="228"/>
      <c r="R1797" s="228">
        <v>1200</v>
      </c>
      <c r="S1797" s="228" t="s">
        <v>6917</v>
      </c>
      <c r="T1797" s="228">
        <v>4</v>
      </c>
      <c r="U1797" s="228" t="s">
        <v>296</v>
      </c>
      <c r="V1797" s="241">
        <v>2004</v>
      </c>
      <c r="W1797" s="233"/>
      <c r="X1797" s="233"/>
      <c r="Y1797" s="233"/>
      <c r="Z1797" s="233"/>
      <c r="AA1797" s="227"/>
      <c r="AB1797" s="233"/>
      <c r="AC1797" s="233"/>
      <c r="AD1797" s="233"/>
      <c r="AE1797" s="233"/>
      <c r="AF1797" s="233"/>
      <c r="AG1797" s="244"/>
      <c r="AH1797" s="150"/>
    </row>
    <row r="1798" spans="1:34" ht="25.7" customHeight="1">
      <c r="A1798" s="1565"/>
      <c r="B1798" s="200"/>
      <c r="C1798" s="227" t="s">
        <v>6310</v>
      </c>
      <c r="D1798" s="227" t="s">
        <v>25698</v>
      </c>
      <c r="E1798" s="243" t="s">
        <v>6920</v>
      </c>
      <c r="F1798" s="241" t="s">
        <v>6310</v>
      </c>
      <c r="G1798" s="241"/>
      <c r="H1798" s="241" t="s">
        <v>6310</v>
      </c>
      <c r="I1798" s="241"/>
      <c r="J1798" s="241"/>
      <c r="K1798" s="244">
        <v>8212</v>
      </c>
      <c r="L1798" s="244">
        <v>499</v>
      </c>
      <c r="M1798" s="244">
        <v>499</v>
      </c>
      <c r="N1798" s="241"/>
      <c r="O1798" s="241"/>
      <c r="P1798" s="241"/>
      <c r="Q1798" s="244"/>
      <c r="R1798" s="244">
        <v>300</v>
      </c>
      <c r="S1798" s="244" t="s">
        <v>6917</v>
      </c>
      <c r="T1798" s="244">
        <v>1</v>
      </c>
      <c r="U1798" s="244" t="s">
        <v>296</v>
      </c>
      <c r="V1798" s="241">
        <v>2018</v>
      </c>
      <c r="W1798" s="241"/>
      <c r="X1798" s="241"/>
      <c r="Y1798" s="241"/>
      <c r="Z1798" s="241"/>
      <c r="AA1798" s="241"/>
      <c r="AB1798" s="241"/>
      <c r="AC1798" s="241"/>
      <c r="AD1798" s="241"/>
      <c r="AE1798" s="241"/>
      <c r="AF1798" s="241"/>
      <c r="AG1798" s="244"/>
      <c r="AH1798" s="150"/>
    </row>
    <row r="1799" spans="1:34" ht="25.7" customHeight="1">
      <c r="A1799" s="1565"/>
      <c r="B1799" s="200"/>
      <c r="C1799" s="227" t="s">
        <v>6310</v>
      </c>
      <c r="D1799" s="227" t="s">
        <v>25699</v>
      </c>
      <c r="E1799" s="243" t="s">
        <v>6921</v>
      </c>
      <c r="F1799" s="241" t="s">
        <v>6310</v>
      </c>
      <c r="G1799" s="241"/>
      <c r="H1799" s="241" t="s">
        <v>6310</v>
      </c>
      <c r="I1799" s="241"/>
      <c r="J1799" s="241"/>
      <c r="K1799" s="244">
        <v>16829</v>
      </c>
      <c r="L1799" s="244">
        <v>425</v>
      </c>
      <c r="M1799" s="244">
        <v>425</v>
      </c>
      <c r="N1799" s="241"/>
      <c r="O1799" s="241"/>
      <c r="P1799" s="241"/>
      <c r="Q1799" s="244"/>
      <c r="R1799" s="244">
        <v>300</v>
      </c>
      <c r="S1799" s="244" t="s">
        <v>6917</v>
      </c>
      <c r="T1799" s="244">
        <v>1</v>
      </c>
      <c r="U1799" s="244" t="s">
        <v>296</v>
      </c>
      <c r="V1799" s="241">
        <v>2008</v>
      </c>
      <c r="W1799" s="241"/>
      <c r="X1799" s="241"/>
      <c r="Y1799" s="241"/>
      <c r="Z1799" s="241"/>
      <c r="AA1799" s="241"/>
      <c r="AB1799" s="241"/>
      <c r="AC1799" s="241"/>
      <c r="AD1799" s="241"/>
      <c r="AE1799" s="241"/>
      <c r="AF1799" s="241"/>
      <c r="AG1799" s="244"/>
      <c r="AH1799" s="150"/>
    </row>
    <row r="1800" spans="1:34" ht="25.7" customHeight="1">
      <c r="A1800" s="1565"/>
      <c r="B1800" s="200"/>
      <c r="C1800" s="227" t="s">
        <v>6310</v>
      </c>
      <c r="D1800" s="227" t="s">
        <v>25700</v>
      </c>
      <c r="E1800" s="243" t="s">
        <v>6922</v>
      </c>
      <c r="F1800" s="241" t="s">
        <v>6310</v>
      </c>
      <c r="G1800" s="241"/>
      <c r="H1800" s="241" t="s">
        <v>6310</v>
      </c>
      <c r="I1800" s="241"/>
      <c r="J1800" s="241"/>
      <c r="K1800" s="244">
        <v>2322</v>
      </c>
      <c r="L1800" s="244">
        <v>451</v>
      </c>
      <c r="M1800" s="244">
        <v>451</v>
      </c>
      <c r="N1800" s="241"/>
      <c r="O1800" s="241"/>
      <c r="P1800" s="241"/>
      <c r="Q1800" s="244"/>
      <c r="R1800" s="244">
        <v>300</v>
      </c>
      <c r="S1800" s="244" t="s">
        <v>6917</v>
      </c>
      <c r="T1800" s="244">
        <v>1</v>
      </c>
      <c r="U1800" s="244" t="s">
        <v>296</v>
      </c>
      <c r="V1800" s="241">
        <v>2007</v>
      </c>
      <c r="W1800" s="241"/>
      <c r="X1800" s="241"/>
      <c r="Y1800" s="241"/>
      <c r="Z1800" s="241"/>
      <c r="AA1800" s="241"/>
      <c r="AB1800" s="241"/>
      <c r="AC1800" s="241"/>
      <c r="AD1800" s="241"/>
      <c r="AE1800" s="241"/>
      <c r="AF1800" s="241"/>
      <c r="AG1800" s="244"/>
      <c r="AH1800" s="150"/>
    </row>
    <row r="1801" spans="1:34" ht="25.7" customHeight="1">
      <c r="A1801" s="1565"/>
      <c r="B1801" s="200"/>
      <c r="C1801" s="227" t="s">
        <v>6310</v>
      </c>
      <c r="D1801" s="227" t="s">
        <v>25701</v>
      </c>
      <c r="E1801" s="243" t="s">
        <v>11148</v>
      </c>
      <c r="F1801" s="241" t="s">
        <v>6310</v>
      </c>
      <c r="G1801" s="241"/>
      <c r="H1801" s="241" t="s">
        <v>6310</v>
      </c>
      <c r="I1801" s="241"/>
      <c r="J1801" s="241"/>
      <c r="K1801" s="244">
        <v>2087</v>
      </c>
      <c r="L1801" s="244">
        <v>435</v>
      </c>
      <c r="M1801" s="244">
        <v>435</v>
      </c>
      <c r="N1801" s="241"/>
      <c r="O1801" s="241"/>
      <c r="P1801" s="241"/>
      <c r="Q1801" s="244"/>
      <c r="R1801" s="244">
        <v>300</v>
      </c>
      <c r="S1801" s="244" t="s">
        <v>6917</v>
      </c>
      <c r="T1801" s="244">
        <v>2</v>
      </c>
      <c r="U1801" s="244" t="s">
        <v>296</v>
      </c>
      <c r="V1801" s="241">
        <v>2005</v>
      </c>
      <c r="W1801" s="241"/>
      <c r="X1801" s="241"/>
      <c r="Y1801" s="241"/>
      <c r="Z1801" s="241"/>
      <c r="AA1801" s="241"/>
      <c r="AB1801" s="241"/>
      <c r="AC1801" s="241"/>
      <c r="AD1801" s="241"/>
      <c r="AE1801" s="241"/>
      <c r="AF1801" s="241"/>
      <c r="AG1801" s="244"/>
      <c r="AH1801" s="150"/>
    </row>
    <row r="1802" spans="1:34" ht="25.7" customHeight="1">
      <c r="A1802" s="1565"/>
      <c r="B1802" s="200"/>
      <c r="C1802" s="227" t="s">
        <v>6310</v>
      </c>
      <c r="D1802" s="227" t="s">
        <v>25702</v>
      </c>
      <c r="E1802" s="243" t="s">
        <v>6923</v>
      </c>
      <c r="F1802" s="241" t="s">
        <v>6310</v>
      </c>
      <c r="G1802" s="241"/>
      <c r="H1802" s="241" t="s">
        <v>6310</v>
      </c>
      <c r="I1802" s="241"/>
      <c r="J1802" s="241"/>
      <c r="K1802" s="244">
        <v>2338</v>
      </c>
      <c r="L1802" s="244">
        <v>486</v>
      </c>
      <c r="M1802" s="244">
        <v>486</v>
      </c>
      <c r="N1802" s="241"/>
      <c r="O1802" s="241"/>
      <c r="P1802" s="241"/>
      <c r="Q1802" s="244"/>
      <c r="R1802" s="244">
        <v>300</v>
      </c>
      <c r="S1802" s="244" t="s">
        <v>6917</v>
      </c>
      <c r="T1802" s="244">
        <v>1</v>
      </c>
      <c r="U1802" s="244" t="s">
        <v>296</v>
      </c>
      <c r="V1802" s="241">
        <v>2007</v>
      </c>
      <c r="W1802" s="241"/>
      <c r="X1802" s="241"/>
      <c r="Y1802" s="241"/>
      <c r="Z1802" s="241"/>
      <c r="AA1802" s="241"/>
      <c r="AB1802" s="241"/>
      <c r="AC1802" s="241"/>
      <c r="AD1802" s="241"/>
      <c r="AE1802" s="241"/>
      <c r="AF1802" s="241"/>
      <c r="AG1802" s="244"/>
      <c r="AH1802" s="150"/>
    </row>
    <row r="1803" spans="1:34" ht="25.7" customHeight="1">
      <c r="A1803" s="1565"/>
      <c r="B1803" s="200"/>
      <c r="C1803" s="227" t="s">
        <v>6310</v>
      </c>
      <c r="D1803" s="227" t="s">
        <v>25703</v>
      </c>
      <c r="E1803" s="243" t="s">
        <v>6924</v>
      </c>
      <c r="F1803" s="241" t="s">
        <v>6310</v>
      </c>
      <c r="G1803" s="241"/>
      <c r="H1803" s="241" t="s">
        <v>6310</v>
      </c>
      <c r="I1803" s="241"/>
      <c r="J1803" s="241"/>
      <c r="K1803" s="244">
        <v>3220</v>
      </c>
      <c r="L1803" s="244">
        <v>420</v>
      </c>
      <c r="M1803" s="244">
        <v>420</v>
      </c>
      <c r="N1803" s="241"/>
      <c r="O1803" s="241"/>
      <c r="P1803" s="241"/>
      <c r="Q1803" s="244"/>
      <c r="R1803" s="244">
        <v>300</v>
      </c>
      <c r="S1803" s="244" t="s">
        <v>6917</v>
      </c>
      <c r="T1803" s="244">
        <v>1</v>
      </c>
      <c r="U1803" s="244" t="s">
        <v>296</v>
      </c>
      <c r="V1803" s="241">
        <v>2008</v>
      </c>
      <c r="W1803" s="241"/>
      <c r="X1803" s="241"/>
      <c r="Y1803" s="241"/>
      <c r="Z1803" s="241"/>
      <c r="AA1803" s="241"/>
      <c r="AB1803" s="241"/>
      <c r="AC1803" s="241"/>
      <c r="AD1803" s="241"/>
      <c r="AE1803" s="241"/>
      <c r="AF1803" s="241"/>
      <c r="AG1803" s="244"/>
      <c r="AH1803" s="150"/>
    </row>
    <row r="1804" spans="1:34" ht="25.7" customHeight="1">
      <c r="A1804" s="1565"/>
      <c r="B1804" s="200"/>
      <c r="C1804" s="227" t="s">
        <v>6310</v>
      </c>
      <c r="D1804" s="227" t="s">
        <v>25704</v>
      </c>
      <c r="E1804" s="243" t="s">
        <v>11149</v>
      </c>
      <c r="F1804" s="241" t="s">
        <v>6310</v>
      </c>
      <c r="G1804" s="241"/>
      <c r="H1804" s="241" t="s">
        <v>6310</v>
      </c>
      <c r="I1804" s="241"/>
      <c r="J1804" s="241"/>
      <c r="K1804" s="244">
        <v>1904</v>
      </c>
      <c r="L1804" s="244">
        <v>374</v>
      </c>
      <c r="M1804" s="244">
        <v>374</v>
      </c>
      <c r="N1804" s="241"/>
      <c r="O1804" s="241"/>
      <c r="P1804" s="241"/>
      <c r="Q1804" s="244"/>
      <c r="R1804" s="244">
        <v>300</v>
      </c>
      <c r="S1804" s="244" t="s">
        <v>6917</v>
      </c>
      <c r="T1804" s="244">
        <v>2</v>
      </c>
      <c r="U1804" s="244" t="s">
        <v>296</v>
      </c>
      <c r="V1804" s="241">
        <v>2005</v>
      </c>
      <c r="W1804" s="241"/>
      <c r="X1804" s="241"/>
      <c r="Y1804" s="241"/>
      <c r="Z1804" s="241"/>
      <c r="AA1804" s="241"/>
      <c r="AB1804" s="241"/>
      <c r="AC1804" s="241"/>
      <c r="AD1804" s="241"/>
      <c r="AE1804" s="241"/>
      <c r="AF1804" s="241"/>
      <c r="AG1804" s="244"/>
      <c r="AH1804" s="150"/>
    </row>
    <row r="1805" spans="1:34" ht="25.7" customHeight="1">
      <c r="A1805" s="1565"/>
      <c r="B1805" s="200"/>
      <c r="C1805" s="227" t="s">
        <v>6310</v>
      </c>
      <c r="D1805" s="227" t="s">
        <v>25705</v>
      </c>
      <c r="E1805" s="243" t="s">
        <v>11150</v>
      </c>
      <c r="F1805" s="241" t="s">
        <v>6310</v>
      </c>
      <c r="G1805" s="241"/>
      <c r="H1805" s="241" t="s">
        <v>6310</v>
      </c>
      <c r="I1805" s="241"/>
      <c r="J1805" s="241"/>
      <c r="K1805" s="244">
        <v>1382</v>
      </c>
      <c r="L1805" s="244">
        <v>450</v>
      </c>
      <c r="M1805" s="244">
        <v>428</v>
      </c>
      <c r="N1805" s="241"/>
      <c r="O1805" s="241"/>
      <c r="P1805" s="241"/>
      <c r="Q1805" s="244"/>
      <c r="R1805" s="244">
        <v>300</v>
      </c>
      <c r="S1805" s="244" t="s">
        <v>6917</v>
      </c>
      <c r="T1805" s="244">
        <v>1</v>
      </c>
      <c r="U1805" s="244" t="s">
        <v>296</v>
      </c>
      <c r="V1805" s="241">
        <v>2005</v>
      </c>
      <c r="W1805" s="241"/>
      <c r="X1805" s="241"/>
      <c r="Y1805" s="241"/>
      <c r="Z1805" s="241"/>
      <c r="AA1805" s="241"/>
      <c r="AB1805" s="241"/>
      <c r="AC1805" s="241"/>
      <c r="AD1805" s="241"/>
      <c r="AE1805" s="241"/>
      <c r="AF1805" s="241"/>
      <c r="AG1805" s="244"/>
      <c r="AH1805" s="150"/>
    </row>
    <row r="1806" spans="1:34" ht="25.7" customHeight="1">
      <c r="A1806" s="1565"/>
      <c r="B1806" s="200"/>
      <c r="C1806" s="227" t="s">
        <v>6310</v>
      </c>
      <c r="D1806" s="227" t="s">
        <v>25706</v>
      </c>
      <c r="E1806" s="243" t="s">
        <v>11151</v>
      </c>
      <c r="F1806" s="241" t="s">
        <v>6310</v>
      </c>
      <c r="G1806" s="241"/>
      <c r="H1806" s="241" t="s">
        <v>6310</v>
      </c>
      <c r="I1806" s="241"/>
      <c r="J1806" s="241"/>
      <c r="K1806" s="244">
        <v>600</v>
      </c>
      <c r="L1806" s="244">
        <v>426</v>
      </c>
      <c r="M1806" s="244">
        <v>426</v>
      </c>
      <c r="N1806" s="241"/>
      <c r="O1806" s="241"/>
      <c r="P1806" s="241"/>
      <c r="Q1806" s="244"/>
      <c r="R1806" s="244">
        <v>300</v>
      </c>
      <c r="S1806" s="244" t="s">
        <v>6917</v>
      </c>
      <c r="T1806" s="244">
        <v>1</v>
      </c>
      <c r="U1806" s="244" t="s">
        <v>296</v>
      </c>
      <c r="V1806" s="241">
        <v>2010</v>
      </c>
      <c r="W1806" s="241"/>
      <c r="X1806" s="241"/>
      <c r="Y1806" s="241"/>
      <c r="Z1806" s="241"/>
      <c r="AA1806" s="241"/>
      <c r="AB1806" s="241"/>
      <c r="AC1806" s="241"/>
      <c r="AD1806" s="241"/>
      <c r="AE1806" s="241"/>
      <c r="AF1806" s="241"/>
      <c r="AG1806" s="244"/>
      <c r="AH1806" s="150"/>
    </row>
    <row r="1807" spans="1:34" ht="25.7" customHeight="1">
      <c r="A1807" s="1565"/>
      <c r="B1807" s="200"/>
      <c r="C1807" s="227" t="s">
        <v>6310</v>
      </c>
      <c r="D1807" s="227" t="s">
        <v>25707</v>
      </c>
      <c r="E1807" s="243" t="s">
        <v>11152</v>
      </c>
      <c r="F1807" s="241" t="s">
        <v>6310</v>
      </c>
      <c r="G1807" s="241"/>
      <c r="H1807" s="241" t="s">
        <v>6310</v>
      </c>
      <c r="I1807" s="241"/>
      <c r="J1807" s="241"/>
      <c r="K1807" s="244">
        <v>600</v>
      </c>
      <c r="L1807" s="244"/>
      <c r="M1807" s="244"/>
      <c r="N1807" s="241"/>
      <c r="O1807" s="241"/>
      <c r="P1807" s="241"/>
      <c r="Q1807" s="244"/>
      <c r="R1807" s="244">
        <v>300</v>
      </c>
      <c r="S1807" s="244" t="s">
        <v>9332</v>
      </c>
      <c r="T1807" s="244">
        <v>1</v>
      </c>
      <c r="U1807" s="244" t="s">
        <v>296</v>
      </c>
      <c r="V1807" s="241">
        <v>1997</v>
      </c>
      <c r="W1807" s="241"/>
      <c r="X1807" s="241"/>
      <c r="Y1807" s="241"/>
      <c r="Z1807" s="241"/>
      <c r="AA1807" s="241"/>
      <c r="AB1807" s="241"/>
      <c r="AC1807" s="241"/>
      <c r="AD1807" s="241"/>
      <c r="AE1807" s="241"/>
      <c r="AF1807" s="241"/>
      <c r="AG1807" s="244"/>
      <c r="AH1807" s="150"/>
    </row>
    <row r="1808" spans="1:34" ht="25.7" customHeight="1">
      <c r="A1808" s="1565"/>
      <c r="B1808" s="200"/>
      <c r="C1808" s="227" t="s">
        <v>6310</v>
      </c>
      <c r="D1808" s="227" t="s">
        <v>25708</v>
      </c>
      <c r="E1808" s="243" t="s">
        <v>11153</v>
      </c>
      <c r="F1808" s="241" t="s">
        <v>6310</v>
      </c>
      <c r="G1808" s="241"/>
      <c r="H1808" s="241" t="s">
        <v>6310</v>
      </c>
      <c r="I1808" s="241"/>
      <c r="J1808" s="241"/>
      <c r="K1808" s="244">
        <v>500</v>
      </c>
      <c r="L1808" s="244"/>
      <c r="M1808" s="244"/>
      <c r="N1808" s="241"/>
      <c r="O1808" s="241"/>
      <c r="P1808" s="241"/>
      <c r="Q1808" s="244"/>
      <c r="R1808" s="244">
        <v>300</v>
      </c>
      <c r="S1808" s="244" t="s">
        <v>9333</v>
      </c>
      <c r="T1808" s="244">
        <v>1</v>
      </c>
      <c r="U1808" s="244" t="s">
        <v>296</v>
      </c>
      <c r="V1808" s="241">
        <v>2018</v>
      </c>
      <c r="W1808" s="241"/>
      <c r="X1808" s="241"/>
      <c r="Y1808" s="241"/>
      <c r="Z1808" s="241"/>
      <c r="AA1808" s="241"/>
      <c r="AB1808" s="241"/>
      <c r="AC1808" s="241"/>
      <c r="AD1808" s="241"/>
      <c r="AE1808" s="241"/>
      <c r="AF1808" s="241"/>
      <c r="AG1808" s="244"/>
      <c r="AH1808" s="150"/>
    </row>
    <row r="1809" spans="1:34" ht="25.7" customHeight="1">
      <c r="A1809" s="1565"/>
      <c r="B1809" s="200"/>
      <c r="C1809" s="227" t="s">
        <v>6310</v>
      </c>
      <c r="D1809" s="227" t="s">
        <v>25709</v>
      </c>
      <c r="E1809" s="243" t="s">
        <v>9334</v>
      </c>
      <c r="F1809" s="241" t="s">
        <v>6310</v>
      </c>
      <c r="G1809" s="241"/>
      <c r="H1809" s="241" t="s">
        <v>6310</v>
      </c>
      <c r="I1809" s="241"/>
      <c r="J1809" s="241"/>
      <c r="K1809" s="244">
        <v>300</v>
      </c>
      <c r="L1809" s="244"/>
      <c r="M1809" s="244"/>
      <c r="N1809" s="241"/>
      <c r="O1809" s="241"/>
      <c r="P1809" s="241"/>
      <c r="Q1809" s="244"/>
      <c r="R1809" s="244">
        <v>300</v>
      </c>
      <c r="S1809" s="244" t="s">
        <v>9335</v>
      </c>
      <c r="T1809" s="244">
        <v>1</v>
      </c>
      <c r="U1809" s="244" t="s">
        <v>296</v>
      </c>
      <c r="V1809" s="241">
        <v>2008</v>
      </c>
      <c r="W1809" s="241"/>
      <c r="X1809" s="241"/>
      <c r="Y1809" s="241"/>
      <c r="Z1809" s="241"/>
      <c r="AA1809" s="241"/>
      <c r="AB1809" s="241"/>
      <c r="AC1809" s="241"/>
      <c r="AD1809" s="241"/>
      <c r="AE1809" s="241"/>
      <c r="AF1809" s="241"/>
      <c r="AG1809" s="244"/>
      <c r="AH1809" s="150"/>
    </row>
    <row r="1810" spans="1:34" ht="25.7" customHeight="1">
      <c r="A1810" s="1565"/>
      <c r="B1810" s="200"/>
      <c r="C1810" s="227" t="s">
        <v>6310</v>
      </c>
      <c r="D1810" s="227" t="s">
        <v>25710</v>
      </c>
      <c r="E1810" s="243" t="s">
        <v>11154</v>
      </c>
      <c r="F1810" s="241" t="s">
        <v>6310</v>
      </c>
      <c r="G1810" s="241"/>
      <c r="H1810" s="241" t="s">
        <v>6310</v>
      </c>
      <c r="I1810" s="241"/>
      <c r="J1810" s="241"/>
      <c r="K1810" s="244">
        <v>13562</v>
      </c>
      <c r="L1810" s="244"/>
      <c r="M1810" s="244"/>
      <c r="N1810" s="241"/>
      <c r="O1810" s="241"/>
      <c r="P1810" s="241"/>
      <c r="Q1810" s="244"/>
      <c r="R1810" s="244">
        <v>300</v>
      </c>
      <c r="S1810" s="244" t="s">
        <v>9336</v>
      </c>
      <c r="T1810" s="244">
        <v>3</v>
      </c>
      <c r="U1810" s="244" t="s">
        <v>296</v>
      </c>
      <c r="V1810" s="241">
        <v>2012</v>
      </c>
      <c r="W1810" s="241"/>
      <c r="X1810" s="241"/>
      <c r="Y1810" s="241"/>
      <c r="Z1810" s="241"/>
      <c r="AA1810" s="241"/>
      <c r="AB1810" s="241"/>
      <c r="AC1810" s="241"/>
      <c r="AD1810" s="241"/>
      <c r="AE1810" s="241"/>
      <c r="AF1810" s="241"/>
      <c r="AG1810" s="244"/>
      <c r="AH1810" s="150"/>
    </row>
    <row r="1811" spans="1:34" ht="25.7" customHeight="1">
      <c r="A1811" s="1565"/>
      <c r="B1811" s="200"/>
      <c r="C1811" s="227" t="s">
        <v>704</v>
      </c>
      <c r="D1811" s="227" t="s">
        <v>25296</v>
      </c>
      <c r="E1811" s="243" t="s">
        <v>9929</v>
      </c>
      <c r="F1811" s="241" t="s">
        <v>704</v>
      </c>
      <c r="G1811" s="241"/>
      <c r="H1811" s="241" t="s">
        <v>6321</v>
      </c>
      <c r="I1811" s="241" t="s">
        <v>704</v>
      </c>
      <c r="J1811" s="241"/>
      <c r="K1811" s="244">
        <v>25000</v>
      </c>
      <c r="L1811" s="244">
        <v>5057</v>
      </c>
      <c r="M1811" s="244">
        <v>5057</v>
      </c>
      <c r="N1811" s="241">
        <v>5057.3599999999997</v>
      </c>
      <c r="O1811" s="241"/>
      <c r="P1811" s="241"/>
      <c r="Q1811" s="244"/>
      <c r="R1811" s="244">
        <v>5000</v>
      </c>
      <c r="S1811" s="244" t="s">
        <v>6925</v>
      </c>
      <c r="T1811" s="244">
        <v>10</v>
      </c>
      <c r="U1811" s="244" t="s">
        <v>6926</v>
      </c>
      <c r="V1811" s="241">
        <v>2003</v>
      </c>
      <c r="W1811" s="241" t="s">
        <v>6927</v>
      </c>
      <c r="X1811" s="241"/>
      <c r="Y1811" s="241"/>
      <c r="Z1811" s="241"/>
      <c r="AA1811" s="241"/>
      <c r="AB1811" s="241"/>
      <c r="AC1811" s="241"/>
      <c r="AD1811" s="241"/>
      <c r="AE1811" s="241"/>
      <c r="AF1811" s="241"/>
      <c r="AG1811" s="244"/>
      <c r="AH1811" s="150"/>
    </row>
    <row r="1812" spans="1:34" ht="25.7" customHeight="1">
      <c r="A1812" s="1565"/>
      <c r="B1812" s="200"/>
      <c r="C1812" s="227" t="s">
        <v>704</v>
      </c>
      <c r="D1812" s="227" t="s">
        <v>25711</v>
      </c>
      <c r="E1812" s="243" t="s">
        <v>6928</v>
      </c>
      <c r="F1812" s="241" t="s">
        <v>704</v>
      </c>
      <c r="G1812" s="241"/>
      <c r="H1812" s="241" t="s">
        <v>6929</v>
      </c>
      <c r="I1812" s="241"/>
      <c r="J1812" s="241"/>
      <c r="K1812" s="244">
        <v>2189</v>
      </c>
      <c r="L1812" s="244">
        <v>424</v>
      </c>
      <c r="M1812" s="244">
        <v>424</v>
      </c>
      <c r="N1812" s="241"/>
      <c r="O1812" s="241"/>
      <c r="P1812" s="241"/>
      <c r="Q1812" s="244">
        <v>395</v>
      </c>
      <c r="R1812" s="244">
        <v>395</v>
      </c>
      <c r="S1812" s="244" t="s">
        <v>6930</v>
      </c>
      <c r="T1812" s="244">
        <v>1</v>
      </c>
      <c r="U1812" s="244" t="s">
        <v>296</v>
      </c>
      <c r="V1812" s="241">
        <v>2013</v>
      </c>
      <c r="W1812" s="241"/>
      <c r="X1812" s="241"/>
      <c r="Y1812" s="241"/>
      <c r="Z1812" s="241"/>
      <c r="AA1812" s="241"/>
      <c r="AB1812" s="241"/>
      <c r="AC1812" s="241"/>
      <c r="AD1812" s="241"/>
      <c r="AE1812" s="241"/>
      <c r="AF1812" s="241"/>
      <c r="AG1812" s="244"/>
      <c r="AH1812" s="150"/>
    </row>
    <row r="1813" spans="1:34" ht="25.7" customHeight="1">
      <c r="A1813" s="1565"/>
      <c r="B1813" s="200"/>
      <c r="C1813" s="227" t="s">
        <v>704</v>
      </c>
      <c r="D1813" s="227" t="s">
        <v>25360</v>
      </c>
      <c r="E1813" s="243" t="s">
        <v>6931</v>
      </c>
      <c r="F1813" s="241" t="s">
        <v>704</v>
      </c>
      <c r="G1813" s="241"/>
      <c r="H1813" s="241" t="s">
        <v>6577</v>
      </c>
      <c r="I1813" s="241"/>
      <c r="J1813" s="241"/>
      <c r="K1813" s="244">
        <v>29219</v>
      </c>
      <c r="L1813" s="244">
        <v>429</v>
      </c>
      <c r="M1813" s="244">
        <v>429</v>
      </c>
      <c r="N1813" s="241"/>
      <c r="O1813" s="241"/>
      <c r="P1813" s="241"/>
      <c r="Q1813" s="244">
        <v>395</v>
      </c>
      <c r="R1813" s="244">
        <v>395</v>
      </c>
      <c r="S1813" s="244" t="s">
        <v>6930</v>
      </c>
      <c r="T1813" s="244">
        <v>1</v>
      </c>
      <c r="U1813" s="244" t="s">
        <v>296</v>
      </c>
      <c r="V1813" s="241">
        <v>2015</v>
      </c>
      <c r="W1813" s="241"/>
      <c r="X1813" s="241"/>
      <c r="Y1813" s="241"/>
      <c r="Z1813" s="241"/>
      <c r="AA1813" s="241"/>
      <c r="AB1813" s="241"/>
      <c r="AC1813" s="241"/>
      <c r="AD1813" s="241"/>
      <c r="AE1813" s="241"/>
      <c r="AF1813" s="241"/>
      <c r="AG1813" s="244"/>
      <c r="AH1813" s="150"/>
    </row>
    <row r="1814" spans="1:34" ht="25.7" customHeight="1">
      <c r="A1814" s="1565"/>
      <c r="B1814" s="200"/>
      <c r="C1814" s="227" t="s">
        <v>704</v>
      </c>
      <c r="D1814" s="227" t="s">
        <v>25712</v>
      </c>
      <c r="E1814" s="243" t="s">
        <v>6932</v>
      </c>
      <c r="F1814" s="241" t="s">
        <v>704</v>
      </c>
      <c r="G1814" s="241"/>
      <c r="H1814" s="241" t="s">
        <v>6933</v>
      </c>
      <c r="I1814" s="241"/>
      <c r="J1814" s="241"/>
      <c r="K1814" s="244">
        <v>3258</v>
      </c>
      <c r="L1814" s="244">
        <v>680.54</v>
      </c>
      <c r="M1814" s="244">
        <v>411.74</v>
      </c>
      <c r="N1814" s="241"/>
      <c r="O1814" s="241"/>
      <c r="P1814" s="241"/>
      <c r="Q1814" s="244">
        <v>395</v>
      </c>
      <c r="R1814" s="244">
        <v>395</v>
      </c>
      <c r="S1814" s="244" t="s">
        <v>6917</v>
      </c>
      <c r="T1814" s="244">
        <v>1</v>
      </c>
      <c r="U1814" s="244" t="s">
        <v>296</v>
      </c>
      <c r="V1814" s="241">
        <v>2016</v>
      </c>
      <c r="W1814" s="241"/>
      <c r="X1814" s="241"/>
      <c r="Y1814" s="241"/>
      <c r="Z1814" s="241"/>
      <c r="AA1814" s="241"/>
      <c r="AB1814" s="241"/>
      <c r="AC1814" s="241"/>
      <c r="AD1814" s="241"/>
      <c r="AE1814" s="241"/>
      <c r="AF1814" s="241"/>
      <c r="AG1814" s="244"/>
      <c r="AH1814" s="150"/>
    </row>
    <row r="1815" spans="1:34" ht="25.7" customHeight="1">
      <c r="A1815" s="1565"/>
      <c r="B1815" s="200"/>
      <c r="C1815" s="227" t="s">
        <v>704</v>
      </c>
      <c r="D1815" s="227" t="s">
        <v>25713</v>
      </c>
      <c r="E1815" s="243" t="s">
        <v>9930</v>
      </c>
      <c r="F1815" s="241" t="s">
        <v>704</v>
      </c>
      <c r="G1815" s="241"/>
      <c r="H1815" s="241" t="s">
        <v>9931</v>
      </c>
      <c r="I1815" s="241"/>
      <c r="J1815" s="241"/>
      <c r="K1815" s="244">
        <v>1109</v>
      </c>
      <c r="L1815" s="244">
        <v>431</v>
      </c>
      <c r="M1815" s="244">
        <v>431</v>
      </c>
      <c r="N1815" s="241"/>
      <c r="O1815" s="241"/>
      <c r="P1815" s="241"/>
      <c r="Q1815" s="244">
        <v>395</v>
      </c>
      <c r="R1815" s="244">
        <v>395</v>
      </c>
      <c r="S1815" s="244" t="s">
        <v>6930</v>
      </c>
      <c r="T1815" s="244">
        <v>1</v>
      </c>
      <c r="U1815" s="244" t="s">
        <v>296</v>
      </c>
      <c r="V1815" s="241">
        <v>2018</v>
      </c>
      <c r="W1815" s="241"/>
      <c r="X1815" s="241"/>
      <c r="Y1815" s="241"/>
      <c r="Z1815" s="241"/>
      <c r="AA1815" s="241"/>
      <c r="AB1815" s="241"/>
      <c r="AC1815" s="241"/>
      <c r="AD1815" s="241"/>
      <c r="AE1815" s="241"/>
      <c r="AF1815" s="241"/>
      <c r="AG1815" s="244"/>
      <c r="AH1815" s="150"/>
    </row>
    <row r="1816" spans="1:34" ht="25.7" customHeight="1">
      <c r="A1816" s="1565"/>
      <c r="B1816" s="200"/>
      <c r="C1816" s="227" t="s">
        <v>704</v>
      </c>
      <c r="D1816" s="227" t="s">
        <v>25714</v>
      </c>
      <c r="E1816" s="243" t="s">
        <v>15310</v>
      </c>
      <c r="F1816" s="241" t="s">
        <v>704</v>
      </c>
      <c r="G1816" s="241"/>
      <c r="H1816" s="241" t="s">
        <v>11155</v>
      </c>
      <c r="I1816" s="241"/>
      <c r="J1816" s="241"/>
      <c r="K1816" s="244">
        <v>330</v>
      </c>
      <c r="L1816" s="244">
        <v>330</v>
      </c>
      <c r="M1816" s="244">
        <v>330</v>
      </c>
      <c r="N1816" s="241"/>
      <c r="O1816" s="241"/>
      <c r="P1816" s="241"/>
      <c r="Q1816" s="244"/>
      <c r="R1816" s="244"/>
      <c r="S1816" s="244" t="s">
        <v>11156</v>
      </c>
      <c r="T1816" s="244">
        <v>1</v>
      </c>
      <c r="U1816" s="244" t="s">
        <v>296</v>
      </c>
      <c r="V1816" s="241"/>
      <c r="W1816" s="241"/>
      <c r="X1816" s="241"/>
      <c r="Y1816" s="241"/>
      <c r="Z1816" s="241"/>
      <c r="AA1816" s="241"/>
      <c r="AB1816" s="241"/>
      <c r="AC1816" s="241"/>
      <c r="AD1816" s="241"/>
      <c r="AE1816" s="241"/>
      <c r="AF1816" s="241"/>
      <c r="AG1816" s="244"/>
      <c r="AH1816" s="150"/>
    </row>
    <row r="1817" spans="1:34" ht="25.7" customHeight="1">
      <c r="A1817" s="1565"/>
      <c r="B1817" s="200"/>
      <c r="C1817" s="227" t="s">
        <v>704</v>
      </c>
      <c r="D1817" s="227" t="s">
        <v>25715</v>
      </c>
      <c r="E1817" s="243" t="s">
        <v>11157</v>
      </c>
      <c r="F1817" s="241" t="s">
        <v>704</v>
      </c>
      <c r="G1817" s="241"/>
      <c r="H1817" s="241" t="s">
        <v>11158</v>
      </c>
      <c r="I1817" s="241"/>
      <c r="J1817" s="241"/>
      <c r="K1817" s="244">
        <v>429</v>
      </c>
      <c r="L1817" s="244">
        <v>429</v>
      </c>
      <c r="M1817" s="244">
        <v>429</v>
      </c>
      <c r="N1817" s="241"/>
      <c r="O1817" s="241"/>
      <c r="P1817" s="241"/>
      <c r="Q1817" s="244">
        <v>330</v>
      </c>
      <c r="R1817" s="244">
        <v>330</v>
      </c>
      <c r="S1817" s="244" t="s">
        <v>11156</v>
      </c>
      <c r="T1817" s="244">
        <v>1</v>
      </c>
      <c r="U1817" s="244" t="s">
        <v>296</v>
      </c>
      <c r="V1817" s="241">
        <v>2016</v>
      </c>
      <c r="W1817" s="241"/>
      <c r="X1817" s="241"/>
      <c r="Y1817" s="241"/>
      <c r="Z1817" s="241"/>
      <c r="AA1817" s="241"/>
      <c r="AB1817" s="241"/>
      <c r="AC1817" s="241"/>
      <c r="AD1817" s="241"/>
      <c r="AE1817" s="241"/>
      <c r="AF1817" s="241"/>
      <c r="AG1817" s="244"/>
      <c r="AH1817" s="150"/>
    </row>
    <row r="1818" spans="1:34" ht="25.7" customHeight="1">
      <c r="A1818" s="1565"/>
      <c r="B1818" s="200"/>
      <c r="C1818" s="227" t="s">
        <v>6327</v>
      </c>
      <c r="D1818" s="227" t="s">
        <v>25716</v>
      </c>
      <c r="E1818" s="243" t="s">
        <v>6934</v>
      </c>
      <c r="F1818" s="241" t="s">
        <v>6327</v>
      </c>
      <c r="G1818" s="241"/>
      <c r="H1818" s="241" t="s">
        <v>9904</v>
      </c>
      <c r="I1818" s="241"/>
      <c r="J1818" s="241"/>
      <c r="K1818" s="244">
        <v>64318</v>
      </c>
      <c r="L1818" s="244">
        <v>1131</v>
      </c>
      <c r="M1818" s="244">
        <v>1105</v>
      </c>
      <c r="N1818" s="241"/>
      <c r="O1818" s="241"/>
      <c r="P1818" s="241"/>
      <c r="Q1818" s="244"/>
      <c r="R1818" s="244">
        <v>960</v>
      </c>
      <c r="S1818" s="244" t="s">
        <v>11159</v>
      </c>
      <c r="T1818" s="244">
        <v>2</v>
      </c>
      <c r="U1818" s="244" t="s">
        <v>296</v>
      </c>
      <c r="V1818" s="241">
        <v>2011</v>
      </c>
      <c r="W1818" s="241"/>
      <c r="X1818" s="241"/>
      <c r="Y1818" s="241"/>
      <c r="Z1818" s="241"/>
      <c r="AA1818" s="241"/>
      <c r="AB1818" s="241"/>
      <c r="AC1818" s="241"/>
      <c r="AD1818" s="241"/>
      <c r="AE1818" s="241"/>
      <c r="AF1818" s="241"/>
      <c r="AG1818" s="244"/>
      <c r="AH1818" s="150"/>
    </row>
    <row r="1819" spans="1:34" ht="25.7" customHeight="1">
      <c r="A1819" s="1565"/>
      <c r="B1819" s="200"/>
      <c r="C1819" s="227" t="s">
        <v>13277</v>
      </c>
      <c r="D1819" s="227" t="s">
        <v>25717</v>
      </c>
      <c r="E1819" s="243" t="s">
        <v>17495</v>
      </c>
      <c r="F1819" s="241" t="s">
        <v>13277</v>
      </c>
      <c r="G1819" s="241"/>
      <c r="H1819" s="241" t="s">
        <v>13277</v>
      </c>
      <c r="I1819" s="241"/>
      <c r="J1819" s="241"/>
      <c r="K1819" s="244">
        <v>1402</v>
      </c>
      <c r="L1819" s="244">
        <v>475</v>
      </c>
      <c r="M1819" s="244">
        <v>475</v>
      </c>
      <c r="N1819" s="241"/>
      <c r="O1819" s="241"/>
      <c r="P1819" s="241"/>
      <c r="Q1819" s="244">
        <v>475</v>
      </c>
      <c r="R1819" s="244">
        <v>475</v>
      </c>
      <c r="S1819" s="244" t="s">
        <v>17496</v>
      </c>
      <c r="T1819" s="244">
        <v>1</v>
      </c>
      <c r="U1819" s="244" t="s">
        <v>12477</v>
      </c>
      <c r="V1819" s="241">
        <v>2007</v>
      </c>
      <c r="W1819" s="241"/>
      <c r="X1819" s="241"/>
      <c r="Y1819" s="241"/>
      <c r="Z1819" s="241"/>
      <c r="AA1819" s="241"/>
      <c r="AB1819" s="241"/>
      <c r="AC1819" s="241"/>
      <c r="AD1819" s="241"/>
      <c r="AE1819" s="241"/>
      <c r="AF1819" s="241"/>
      <c r="AG1819" s="244"/>
      <c r="AH1819" s="150"/>
    </row>
    <row r="1820" spans="1:34" ht="25.7" customHeight="1">
      <c r="A1820" s="1565"/>
      <c r="B1820" s="200"/>
      <c r="C1820" s="227" t="s">
        <v>13277</v>
      </c>
      <c r="D1820" s="227" t="s">
        <v>25718</v>
      </c>
      <c r="E1820" s="243" t="s">
        <v>17497</v>
      </c>
      <c r="F1820" s="241" t="s">
        <v>13277</v>
      </c>
      <c r="G1820" s="241"/>
      <c r="H1820" s="241" t="s">
        <v>13277</v>
      </c>
      <c r="I1820" s="241"/>
      <c r="J1820" s="241"/>
      <c r="K1820" s="244">
        <v>2621</v>
      </c>
      <c r="L1820" s="244">
        <v>404</v>
      </c>
      <c r="M1820" s="244">
        <v>404</v>
      </c>
      <c r="N1820" s="241"/>
      <c r="O1820" s="241"/>
      <c r="P1820" s="241"/>
      <c r="Q1820" s="244">
        <v>400</v>
      </c>
      <c r="R1820" s="244">
        <v>400</v>
      </c>
      <c r="S1820" s="244" t="s">
        <v>17498</v>
      </c>
      <c r="T1820" s="244">
        <v>1</v>
      </c>
      <c r="U1820" s="244" t="s">
        <v>12477</v>
      </c>
      <c r="V1820" s="241">
        <v>2007</v>
      </c>
      <c r="W1820" s="241"/>
      <c r="X1820" s="241"/>
      <c r="Y1820" s="241"/>
      <c r="Z1820" s="241"/>
      <c r="AA1820" s="241"/>
      <c r="AB1820" s="241"/>
      <c r="AC1820" s="241"/>
      <c r="AD1820" s="241"/>
      <c r="AE1820" s="241"/>
      <c r="AF1820" s="241"/>
      <c r="AG1820" s="244"/>
      <c r="AH1820" s="150"/>
    </row>
    <row r="1821" spans="1:34" ht="25.7" customHeight="1">
      <c r="A1821" s="1565"/>
      <c r="B1821" s="200"/>
      <c r="C1821" s="227" t="s">
        <v>13277</v>
      </c>
      <c r="D1821" s="227" t="s">
        <v>25719</v>
      </c>
      <c r="E1821" s="243" t="s">
        <v>17499</v>
      </c>
      <c r="F1821" s="241" t="s">
        <v>13277</v>
      </c>
      <c r="G1821" s="241"/>
      <c r="H1821" s="241" t="s">
        <v>13277</v>
      </c>
      <c r="I1821" s="241"/>
      <c r="J1821" s="241"/>
      <c r="K1821" s="244">
        <v>2129</v>
      </c>
      <c r="L1821" s="244">
        <v>398</v>
      </c>
      <c r="M1821" s="244">
        <v>398</v>
      </c>
      <c r="N1821" s="241"/>
      <c r="O1821" s="241"/>
      <c r="P1821" s="241"/>
      <c r="Q1821" s="244">
        <v>462</v>
      </c>
      <c r="R1821" s="244">
        <v>462</v>
      </c>
      <c r="S1821" s="244" t="s">
        <v>17500</v>
      </c>
      <c r="T1821" s="244">
        <v>1</v>
      </c>
      <c r="U1821" s="244" t="s">
        <v>12477</v>
      </c>
      <c r="V1821" s="241">
        <v>2008</v>
      </c>
      <c r="W1821" s="241"/>
      <c r="X1821" s="241"/>
      <c r="Y1821" s="241"/>
      <c r="Z1821" s="241"/>
      <c r="AA1821" s="241"/>
      <c r="AB1821" s="241"/>
      <c r="AC1821" s="241"/>
      <c r="AD1821" s="241"/>
      <c r="AE1821" s="241"/>
      <c r="AF1821" s="241"/>
      <c r="AG1821" s="244" t="s">
        <v>17501</v>
      </c>
      <c r="AH1821" s="150"/>
    </row>
    <row r="1822" spans="1:34" ht="25.7" customHeight="1">
      <c r="A1822" s="1565"/>
      <c r="B1822" s="200"/>
      <c r="C1822" s="227" t="s">
        <v>13277</v>
      </c>
      <c r="D1822" s="227" t="s">
        <v>25720</v>
      </c>
      <c r="E1822" s="243" t="s">
        <v>17502</v>
      </c>
      <c r="F1822" s="241" t="s">
        <v>13277</v>
      </c>
      <c r="G1822" s="241"/>
      <c r="H1822" s="241" t="s">
        <v>13277</v>
      </c>
      <c r="I1822" s="241"/>
      <c r="J1822" s="241"/>
      <c r="K1822" s="244">
        <v>2109</v>
      </c>
      <c r="L1822" s="244">
        <v>514</v>
      </c>
      <c r="M1822" s="244">
        <v>514</v>
      </c>
      <c r="N1822" s="241"/>
      <c r="O1822" s="241"/>
      <c r="P1822" s="241"/>
      <c r="Q1822" s="244">
        <v>500</v>
      </c>
      <c r="R1822" s="244">
        <v>500</v>
      </c>
      <c r="S1822" s="244" t="s">
        <v>17503</v>
      </c>
      <c r="T1822" s="244">
        <v>1</v>
      </c>
      <c r="U1822" s="244" t="s">
        <v>12477</v>
      </c>
      <c r="V1822" s="241">
        <v>2020</v>
      </c>
      <c r="W1822" s="241"/>
      <c r="X1822" s="241"/>
      <c r="Y1822" s="241"/>
      <c r="Z1822" s="241"/>
      <c r="AA1822" s="241"/>
      <c r="AB1822" s="241"/>
      <c r="AC1822" s="241"/>
      <c r="AD1822" s="241"/>
      <c r="AE1822" s="241"/>
      <c r="AF1822" s="241"/>
      <c r="AG1822" s="244" t="s">
        <v>17501</v>
      </c>
      <c r="AH1822" s="150"/>
    </row>
    <row r="1823" spans="1:34" ht="25.7" customHeight="1">
      <c r="A1823" s="1565"/>
      <c r="B1823" s="200"/>
      <c r="C1823" s="227" t="s">
        <v>6336</v>
      </c>
      <c r="D1823" s="227" t="s">
        <v>25721</v>
      </c>
      <c r="E1823" s="243" t="s">
        <v>6935</v>
      </c>
      <c r="F1823" s="241" t="s">
        <v>6336</v>
      </c>
      <c r="G1823" s="241"/>
      <c r="H1823" s="241" t="s">
        <v>6336</v>
      </c>
      <c r="I1823" s="241"/>
      <c r="J1823" s="241"/>
      <c r="K1823" s="244">
        <v>13184</v>
      </c>
      <c r="L1823" s="244">
        <v>459</v>
      </c>
      <c r="M1823" s="244">
        <v>459</v>
      </c>
      <c r="N1823" s="241"/>
      <c r="O1823" s="241"/>
      <c r="P1823" s="241"/>
      <c r="Q1823" s="244"/>
      <c r="R1823" s="244">
        <v>300</v>
      </c>
      <c r="S1823" s="244" t="s">
        <v>6917</v>
      </c>
      <c r="T1823" s="244">
        <v>1</v>
      </c>
      <c r="U1823" s="244" t="s">
        <v>296</v>
      </c>
      <c r="V1823" s="241">
        <v>2012</v>
      </c>
      <c r="W1823" s="241"/>
      <c r="X1823" s="241"/>
      <c r="Y1823" s="241"/>
      <c r="Z1823" s="241"/>
      <c r="AA1823" s="241"/>
      <c r="AB1823" s="241"/>
      <c r="AC1823" s="241"/>
      <c r="AD1823" s="241"/>
      <c r="AE1823" s="241"/>
      <c r="AF1823" s="241"/>
      <c r="AG1823" s="244"/>
      <c r="AH1823" s="150"/>
    </row>
    <row r="1824" spans="1:34" ht="25.7" customHeight="1">
      <c r="A1824" s="1565"/>
      <c r="B1824" s="200"/>
      <c r="C1824" s="227" t="s">
        <v>706</v>
      </c>
      <c r="D1824" s="227" t="s">
        <v>25722</v>
      </c>
      <c r="E1824" s="227" t="s">
        <v>6936</v>
      </c>
      <c r="F1824" s="227" t="s">
        <v>706</v>
      </c>
      <c r="G1824" s="227"/>
      <c r="H1824" s="227" t="s">
        <v>6937</v>
      </c>
      <c r="I1824" s="233"/>
      <c r="J1824" s="233"/>
      <c r="K1824" s="228">
        <v>450</v>
      </c>
      <c r="L1824" s="244">
        <v>0</v>
      </c>
      <c r="M1824" s="244">
        <v>0</v>
      </c>
      <c r="N1824" s="233"/>
      <c r="O1824" s="301"/>
      <c r="P1824" s="233"/>
      <c r="Q1824" s="228">
        <v>450</v>
      </c>
      <c r="R1824" s="228">
        <v>450</v>
      </c>
      <c r="S1824" s="228" t="s">
        <v>6938</v>
      </c>
      <c r="T1824" s="228">
        <v>1</v>
      </c>
      <c r="U1824" s="228" t="s">
        <v>296</v>
      </c>
      <c r="V1824" s="241">
        <v>2011</v>
      </c>
      <c r="W1824" s="233"/>
      <c r="X1824" s="233"/>
      <c r="Y1824" s="233"/>
      <c r="Z1824" s="233"/>
      <c r="AA1824" s="227"/>
      <c r="AB1824" s="233"/>
      <c r="AC1824" s="233"/>
      <c r="AD1824" s="233"/>
      <c r="AE1824" s="233"/>
      <c r="AF1824" s="233"/>
      <c r="AG1824" s="244"/>
      <c r="AH1824" s="150"/>
    </row>
    <row r="1825" spans="1:34" ht="25.7" customHeight="1">
      <c r="A1825" s="1565"/>
      <c r="B1825" s="200"/>
      <c r="C1825" s="227" t="s">
        <v>706</v>
      </c>
      <c r="D1825" s="227" t="s">
        <v>25723</v>
      </c>
      <c r="E1825" s="227" t="s">
        <v>6939</v>
      </c>
      <c r="F1825" s="227" t="s">
        <v>706</v>
      </c>
      <c r="G1825" s="227"/>
      <c r="H1825" s="227" t="s">
        <v>6940</v>
      </c>
      <c r="I1825" s="233"/>
      <c r="J1825" s="233"/>
      <c r="K1825" s="228">
        <v>440</v>
      </c>
      <c r="L1825" s="244">
        <v>0</v>
      </c>
      <c r="M1825" s="244">
        <v>0</v>
      </c>
      <c r="N1825" s="233"/>
      <c r="O1825" s="301"/>
      <c r="P1825" s="233"/>
      <c r="Q1825" s="228">
        <v>440</v>
      </c>
      <c r="R1825" s="228">
        <v>440</v>
      </c>
      <c r="S1825" s="228" t="s">
        <v>6941</v>
      </c>
      <c r="T1825" s="228">
        <v>1</v>
      </c>
      <c r="U1825" s="228" t="s">
        <v>296</v>
      </c>
      <c r="V1825" s="241">
        <v>2004</v>
      </c>
      <c r="W1825" s="233"/>
      <c r="X1825" s="233"/>
      <c r="Y1825" s="233"/>
      <c r="Z1825" s="233"/>
      <c r="AA1825" s="227"/>
      <c r="AB1825" s="233"/>
      <c r="AC1825" s="233"/>
      <c r="AD1825" s="233"/>
      <c r="AE1825" s="233"/>
      <c r="AF1825" s="233"/>
      <c r="AG1825" s="244"/>
      <c r="AH1825" s="150"/>
    </row>
    <row r="1826" spans="1:34" ht="25.7" customHeight="1">
      <c r="A1826" s="1565"/>
      <c r="B1826" s="200"/>
      <c r="C1826" s="227" t="s">
        <v>706</v>
      </c>
      <c r="D1826" s="227" t="s">
        <v>25724</v>
      </c>
      <c r="E1826" s="227" t="s">
        <v>6942</v>
      </c>
      <c r="F1826" s="227" t="s">
        <v>706</v>
      </c>
      <c r="G1826" s="227"/>
      <c r="H1826" s="227" t="s">
        <v>6943</v>
      </c>
      <c r="I1826" s="233"/>
      <c r="J1826" s="233"/>
      <c r="K1826" s="228">
        <v>500</v>
      </c>
      <c r="L1826" s="244">
        <v>0</v>
      </c>
      <c r="M1826" s="244">
        <v>0</v>
      </c>
      <c r="N1826" s="233"/>
      <c r="O1826" s="301"/>
      <c r="P1826" s="233"/>
      <c r="Q1826" s="228">
        <v>500</v>
      </c>
      <c r="R1826" s="228">
        <v>500</v>
      </c>
      <c r="S1826" s="228" t="s">
        <v>6944</v>
      </c>
      <c r="T1826" s="228">
        <v>1</v>
      </c>
      <c r="U1826" s="228" t="s">
        <v>296</v>
      </c>
      <c r="V1826" s="241">
        <v>2007</v>
      </c>
      <c r="W1826" s="233"/>
      <c r="X1826" s="233"/>
      <c r="Y1826" s="233"/>
      <c r="Z1826" s="233"/>
      <c r="AA1826" s="227"/>
      <c r="AB1826" s="233"/>
      <c r="AC1826" s="233"/>
      <c r="AD1826" s="233"/>
      <c r="AE1826" s="233"/>
      <c r="AF1826" s="233"/>
      <c r="AG1826" s="244"/>
      <c r="AH1826" s="150"/>
    </row>
    <row r="1827" spans="1:34" ht="25.7" customHeight="1">
      <c r="A1827" s="1565"/>
      <c r="B1827" s="200"/>
      <c r="C1827" s="227" t="s">
        <v>706</v>
      </c>
      <c r="D1827" s="227" t="s">
        <v>25725</v>
      </c>
      <c r="E1827" s="227" t="s">
        <v>6946</v>
      </c>
      <c r="F1827" s="227" t="s">
        <v>706</v>
      </c>
      <c r="G1827" s="227"/>
      <c r="H1827" s="227" t="s">
        <v>6947</v>
      </c>
      <c r="I1827" s="233"/>
      <c r="J1827" s="233"/>
      <c r="K1827" s="228">
        <v>480</v>
      </c>
      <c r="L1827" s="244">
        <v>0</v>
      </c>
      <c r="M1827" s="244">
        <v>0</v>
      </c>
      <c r="N1827" s="233"/>
      <c r="O1827" s="301"/>
      <c r="P1827" s="233"/>
      <c r="Q1827" s="228">
        <v>480</v>
      </c>
      <c r="R1827" s="228">
        <v>480</v>
      </c>
      <c r="S1827" s="228" t="s">
        <v>6948</v>
      </c>
      <c r="T1827" s="228">
        <v>1</v>
      </c>
      <c r="U1827" s="228" t="s">
        <v>296</v>
      </c>
      <c r="V1827" s="241">
        <v>2002</v>
      </c>
      <c r="W1827" s="233"/>
      <c r="X1827" s="233"/>
      <c r="Y1827" s="233"/>
      <c r="Z1827" s="233"/>
      <c r="AA1827" s="227"/>
      <c r="AB1827" s="233"/>
      <c r="AC1827" s="233"/>
      <c r="AD1827" s="233"/>
      <c r="AE1827" s="233"/>
      <c r="AF1827" s="233"/>
      <c r="AG1827" s="244"/>
      <c r="AH1827" s="150"/>
    </row>
    <row r="1828" spans="1:34" ht="25.7" customHeight="1">
      <c r="A1828" s="1565"/>
      <c r="B1828" s="200"/>
      <c r="C1828" s="227" t="s">
        <v>706</v>
      </c>
      <c r="D1828" s="227" t="s">
        <v>25726</v>
      </c>
      <c r="E1828" s="227" t="s">
        <v>6949</v>
      </c>
      <c r="F1828" s="227" t="s">
        <v>706</v>
      </c>
      <c r="G1828" s="227"/>
      <c r="H1828" s="227" t="s">
        <v>6476</v>
      </c>
      <c r="I1828" s="233"/>
      <c r="J1828" s="233"/>
      <c r="K1828" s="228">
        <v>522</v>
      </c>
      <c r="L1828" s="244">
        <v>0</v>
      </c>
      <c r="M1828" s="244">
        <v>0</v>
      </c>
      <c r="N1828" s="233"/>
      <c r="O1828" s="301"/>
      <c r="P1828" s="233"/>
      <c r="Q1828" s="228">
        <v>522</v>
      </c>
      <c r="R1828" s="228">
        <v>522</v>
      </c>
      <c r="S1828" s="228" t="s">
        <v>9337</v>
      </c>
      <c r="T1828" s="228">
        <v>2</v>
      </c>
      <c r="U1828" s="228" t="s">
        <v>296</v>
      </c>
      <c r="V1828" s="241">
        <v>2006</v>
      </c>
      <c r="W1828" s="233"/>
      <c r="X1828" s="233"/>
      <c r="Y1828" s="233"/>
      <c r="Z1828" s="233"/>
      <c r="AA1828" s="227"/>
      <c r="AB1828" s="233"/>
      <c r="AC1828" s="233"/>
      <c r="AD1828" s="233"/>
      <c r="AE1828" s="233"/>
      <c r="AF1828" s="233"/>
      <c r="AG1828" s="244"/>
      <c r="AH1828" s="150"/>
    </row>
    <row r="1829" spans="1:34" ht="25.7" customHeight="1">
      <c r="A1829" s="1565"/>
      <c r="B1829" s="200"/>
      <c r="C1829" s="227" t="s">
        <v>706</v>
      </c>
      <c r="D1829" s="227" t="s">
        <v>25727</v>
      </c>
      <c r="E1829" s="227" t="s">
        <v>6951</v>
      </c>
      <c r="F1829" s="227" t="s">
        <v>706</v>
      </c>
      <c r="G1829" s="227"/>
      <c r="H1829" s="227" t="s">
        <v>6476</v>
      </c>
      <c r="I1829" s="233"/>
      <c r="J1829" s="233"/>
      <c r="K1829" s="228">
        <v>378</v>
      </c>
      <c r="L1829" s="244">
        <v>0</v>
      </c>
      <c r="M1829" s="244">
        <v>0</v>
      </c>
      <c r="N1829" s="233"/>
      <c r="O1829" s="301"/>
      <c r="P1829" s="233"/>
      <c r="Q1829" s="228">
        <v>378</v>
      </c>
      <c r="R1829" s="228">
        <v>378</v>
      </c>
      <c r="S1829" s="228" t="s">
        <v>9338</v>
      </c>
      <c r="T1829" s="228">
        <v>1</v>
      </c>
      <c r="U1829" s="228" t="s">
        <v>296</v>
      </c>
      <c r="V1829" s="241">
        <v>2003</v>
      </c>
      <c r="W1829" s="233"/>
      <c r="X1829" s="233"/>
      <c r="Y1829" s="233"/>
      <c r="Z1829" s="233"/>
      <c r="AA1829" s="227"/>
      <c r="AB1829" s="233"/>
      <c r="AC1829" s="233"/>
      <c r="AD1829" s="233"/>
      <c r="AE1829" s="233"/>
      <c r="AF1829" s="233"/>
      <c r="AG1829" s="244"/>
      <c r="AH1829" s="150"/>
    </row>
    <row r="1830" spans="1:34" ht="25.7" customHeight="1">
      <c r="A1830" s="1565"/>
      <c r="B1830" s="200"/>
      <c r="C1830" s="227" t="s">
        <v>706</v>
      </c>
      <c r="D1830" s="227" t="s">
        <v>25728</v>
      </c>
      <c r="E1830" s="227" t="s">
        <v>6952</v>
      </c>
      <c r="F1830" s="227" t="s">
        <v>706</v>
      </c>
      <c r="G1830" s="227"/>
      <c r="H1830" s="227" t="s">
        <v>6476</v>
      </c>
      <c r="I1830" s="233"/>
      <c r="J1830" s="233"/>
      <c r="K1830" s="228">
        <v>440</v>
      </c>
      <c r="L1830" s="244">
        <v>0</v>
      </c>
      <c r="M1830" s="244">
        <v>0</v>
      </c>
      <c r="N1830" s="233"/>
      <c r="O1830" s="301"/>
      <c r="P1830" s="233"/>
      <c r="Q1830" s="228">
        <v>440</v>
      </c>
      <c r="R1830" s="228">
        <v>440</v>
      </c>
      <c r="S1830" s="228" t="s">
        <v>9339</v>
      </c>
      <c r="T1830" s="228">
        <v>1</v>
      </c>
      <c r="U1830" s="228" t="s">
        <v>296</v>
      </c>
      <c r="V1830" s="241">
        <v>2008</v>
      </c>
      <c r="W1830" s="233"/>
      <c r="X1830" s="233"/>
      <c r="Y1830" s="233"/>
      <c r="Z1830" s="233"/>
      <c r="AA1830" s="227"/>
      <c r="AB1830" s="233"/>
      <c r="AC1830" s="233"/>
      <c r="AD1830" s="233"/>
      <c r="AE1830" s="233"/>
      <c r="AF1830" s="233"/>
      <c r="AG1830" s="244"/>
      <c r="AH1830" s="150"/>
    </row>
    <row r="1831" spans="1:34" ht="25.7" customHeight="1">
      <c r="A1831" s="1565"/>
      <c r="B1831" s="200"/>
      <c r="C1831" s="227" t="s">
        <v>706</v>
      </c>
      <c r="D1831" s="227" t="s">
        <v>25729</v>
      </c>
      <c r="E1831" s="227" t="s">
        <v>9340</v>
      </c>
      <c r="F1831" s="227" t="s">
        <v>706</v>
      </c>
      <c r="G1831" s="227"/>
      <c r="H1831" s="227" t="s">
        <v>6476</v>
      </c>
      <c r="I1831" s="233"/>
      <c r="J1831" s="233"/>
      <c r="K1831" s="228">
        <v>628</v>
      </c>
      <c r="L1831" s="244">
        <v>0</v>
      </c>
      <c r="M1831" s="244">
        <v>0</v>
      </c>
      <c r="N1831" s="233"/>
      <c r="O1831" s="301"/>
      <c r="P1831" s="233"/>
      <c r="Q1831" s="228">
        <v>336</v>
      </c>
      <c r="R1831" s="228">
        <v>336</v>
      </c>
      <c r="S1831" s="228" t="s">
        <v>9341</v>
      </c>
      <c r="T1831" s="228">
        <v>1</v>
      </c>
      <c r="U1831" s="228" t="s">
        <v>296</v>
      </c>
      <c r="V1831" s="241">
        <v>2013</v>
      </c>
      <c r="W1831" s="233"/>
      <c r="X1831" s="233"/>
      <c r="Y1831" s="233"/>
      <c r="Z1831" s="233"/>
      <c r="AA1831" s="227"/>
      <c r="AB1831" s="233"/>
      <c r="AC1831" s="233"/>
      <c r="AD1831" s="233"/>
      <c r="AE1831" s="233"/>
      <c r="AF1831" s="233"/>
      <c r="AG1831" s="244"/>
      <c r="AH1831" s="150"/>
    </row>
    <row r="1832" spans="1:34" ht="25.7" customHeight="1">
      <c r="A1832" s="1565"/>
      <c r="B1832" s="200"/>
      <c r="C1832" s="227" t="s">
        <v>706</v>
      </c>
      <c r="D1832" s="227" t="s">
        <v>25730</v>
      </c>
      <c r="E1832" s="227" t="s">
        <v>9932</v>
      </c>
      <c r="F1832" s="227" t="s">
        <v>706</v>
      </c>
      <c r="G1832" s="227"/>
      <c r="H1832" s="227" t="s">
        <v>9933</v>
      </c>
      <c r="I1832" s="233"/>
      <c r="J1832" s="233"/>
      <c r="K1832" s="228">
        <v>260</v>
      </c>
      <c r="L1832" s="244">
        <v>248</v>
      </c>
      <c r="M1832" s="244">
        <v>450</v>
      </c>
      <c r="N1832" s="233"/>
      <c r="O1832" s="301"/>
      <c r="P1832" s="233"/>
      <c r="Q1832" s="228">
        <v>260</v>
      </c>
      <c r="R1832" s="228">
        <v>130</v>
      </c>
      <c r="S1832" s="228" t="s">
        <v>11160</v>
      </c>
      <c r="T1832" s="228">
        <v>2</v>
      </c>
      <c r="U1832" s="228" t="s">
        <v>296</v>
      </c>
      <c r="V1832" s="241">
        <v>2016</v>
      </c>
      <c r="W1832" s="233"/>
      <c r="X1832" s="233"/>
      <c r="Y1832" s="233"/>
      <c r="Z1832" s="233"/>
      <c r="AA1832" s="227"/>
      <c r="AB1832" s="233"/>
      <c r="AC1832" s="233"/>
      <c r="AD1832" s="233"/>
      <c r="AE1832" s="233"/>
      <c r="AF1832" s="233"/>
      <c r="AG1832" s="244"/>
      <c r="AH1832" s="150"/>
    </row>
    <row r="1833" spans="1:34" ht="25.7" customHeight="1">
      <c r="A1833" s="1565"/>
      <c r="B1833" s="200"/>
      <c r="C1833" s="227" t="s">
        <v>706</v>
      </c>
      <c r="D1833" s="227" t="s">
        <v>25731</v>
      </c>
      <c r="E1833" s="227" t="s">
        <v>9934</v>
      </c>
      <c r="F1833" s="227" t="s">
        <v>706</v>
      </c>
      <c r="G1833" s="227"/>
      <c r="H1833" s="227" t="s">
        <v>9935</v>
      </c>
      <c r="I1833" s="233"/>
      <c r="J1833" s="233"/>
      <c r="K1833" s="228">
        <v>450</v>
      </c>
      <c r="L1833" s="244"/>
      <c r="M1833" s="244"/>
      <c r="N1833" s="233"/>
      <c r="O1833" s="301"/>
      <c r="P1833" s="233"/>
      <c r="Q1833" s="228">
        <v>450</v>
      </c>
      <c r="R1833" s="228">
        <v>450</v>
      </c>
      <c r="S1833" s="228" t="s">
        <v>6917</v>
      </c>
      <c r="T1833" s="228">
        <v>1</v>
      </c>
      <c r="U1833" s="228" t="s">
        <v>296</v>
      </c>
      <c r="V1833" s="241">
        <v>2016</v>
      </c>
      <c r="W1833" s="233"/>
      <c r="X1833" s="233"/>
      <c r="Y1833" s="233"/>
      <c r="Z1833" s="233"/>
      <c r="AA1833" s="227"/>
      <c r="AB1833" s="233"/>
      <c r="AC1833" s="233"/>
      <c r="AD1833" s="233"/>
      <c r="AE1833" s="233"/>
      <c r="AF1833" s="233"/>
      <c r="AG1833" s="244"/>
      <c r="AH1833" s="150"/>
    </row>
    <row r="1834" spans="1:34" ht="25.7" customHeight="1">
      <c r="A1834" s="1565"/>
      <c r="B1834" s="200"/>
      <c r="C1834" s="227" t="s">
        <v>706</v>
      </c>
      <c r="D1834" s="227" t="s">
        <v>25732</v>
      </c>
      <c r="E1834" s="227" t="s">
        <v>11161</v>
      </c>
      <c r="F1834" s="227" t="s">
        <v>706</v>
      </c>
      <c r="G1834" s="227"/>
      <c r="H1834" s="227" t="s">
        <v>706</v>
      </c>
      <c r="I1834" s="233"/>
      <c r="J1834" s="233"/>
      <c r="K1834" s="228"/>
      <c r="L1834" s="244">
        <v>460</v>
      </c>
      <c r="M1834" s="244"/>
      <c r="N1834" s="233"/>
      <c r="O1834" s="301"/>
      <c r="P1834" s="233"/>
      <c r="Q1834" s="228">
        <v>460</v>
      </c>
      <c r="R1834" s="228">
        <v>460</v>
      </c>
      <c r="S1834" s="228"/>
      <c r="T1834" s="228">
        <v>1</v>
      </c>
      <c r="U1834" s="228" t="s">
        <v>296</v>
      </c>
      <c r="V1834" s="241">
        <v>2007</v>
      </c>
      <c r="W1834" s="233"/>
      <c r="X1834" s="233"/>
      <c r="Y1834" s="233"/>
      <c r="Z1834" s="233"/>
      <c r="AA1834" s="227"/>
      <c r="AB1834" s="233"/>
      <c r="AC1834" s="233"/>
      <c r="AD1834" s="233"/>
      <c r="AE1834" s="233"/>
      <c r="AF1834" s="233"/>
      <c r="AG1834" s="244"/>
      <c r="AH1834" s="150"/>
    </row>
    <row r="1835" spans="1:34" ht="25.7" customHeight="1">
      <c r="A1835" s="1565"/>
      <c r="B1835" s="200"/>
      <c r="C1835" s="227" t="s">
        <v>706</v>
      </c>
      <c r="D1835" s="227" t="s">
        <v>25733</v>
      </c>
      <c r="E1835" s="227" t="s">
        <v>17927</v>
      </c>
      <c r="F1835" s="227" t="s">
        <v>706</v>
      </c>
      <c r="G1835" s="227"/>
      <c r="H1835" s="227" t="s">
        <v>706</v>
      </c>
      <c r="I1835" s="233"/>
      <c r="J1835" s="233"/>
      <c r="K1835" s="228"/>
      <c r="L1835" s="244">
        <v>340</v>
      </c>
      <c r="M1835" s="244"/>
      <c r="N1835" s="233"/>
      <c r="O1835" s="301"/>
      <c r="P1835" s="233"/>
      <c r="Q1835" s="228">
        <v>340</v>
      </c>
      <c r="R1835" s="228">
        <v>340</v>
      </c>
      <c r="S1835" s="228"/>
      <c r="T1835" s="228">
        <v>1</v>
      </c>
      <c r="U1835" s="228" t="s">
        <v>296</v>
      </c>
      <c r="V1835" s="241">
        <v>2006</v>
      </c>
      <c r="W1835" s="233"/>
      <c r="X1835" s="233"/>
      <c r="Y1835" s="233"/>
      <c r="Z1835" s="233"/>
      <c r="AA1835" s="227"/>
      <c r="AB1835" s="233"/>
      <c r="AC1835" s="233"/>
      <c r="AD1835" s="233"/>
      <c r="AE1835" s="233"/>
      <c r="AF1835" s="233"/>
      <c r="AG1835" s="244"/>
      <c r="AH1835" s="150"/>
    </row>
    <row r="1836" spans="1:34" ht="25.7" customHeight="1">
      <c r="A1836" s="1565"/>
      <c r="B1836" s="903"/>
      <c r="C1836" s="227" t="s">
        <v>706</v>
      </c>
      <c r="D1836" s="227" t="s">
        <v>25734</v>
      </c>
      <c r="E1836" s="227" t="s">
        <v>17928</v>
      </c>
      <c r="F1836" s="227" t="s">
        <v>706</v>
      </c>
      <c r="G1836" s="227"/>
      <c r="H1836" s="227" t="s">
        <v>11162</v>
      </c>
      <c r="I1836" s="233"/>
      <c r="J1836" s="233"/>
      <c r="K1836" s="228"/>
      <c r="L1836" s="244">
        <v>500</v>
      </c>
      <c r="M1836" s="244"/>
      <c r="N1836" s="233"/>
      <c r="O1836" s="301"/>
      <c r="P1836" s="233"/>
      <c r="Q1836" s="228">
        <v>500</v>
      </c>
      <c r="R1836" s="228">
        <v>500</v>
      </c>
      <c r="S1836" s="228"/>
      <c r="T1836" s="228">
        <v>1</v>
      </c>
      <c r="U1836" s="228" t="s">
        <v>296</v>
      </c>
      <c r="V1836" s="241">
        <v>2010</v>
      </c>
      <c r="W1836" s="233"/>
      <c r="X1836" s="233"/>
      <c r="Y1836" s="233"/>
      <c r="Z1836" s="233"/>
      <c r="AA1836" s="227"/>
      <c r="AB1836" s="233"/>
      <c r="AC1836" s="233"/>
      <c r="AD1836" s="233"/>
      <c r="AE1836" s="233"/>
      <c r="AF1836" s="233"/>
      <c r="AG1836" s="244"/>
      <c r="AH1836" s="150"/>
    </row>
    <row r="1837" spans="1:34" ht="25.7" customHeight="1">
      <c r="A1837" s="1565"/>
      <c r="B1837" s="903"/>
      <c r="C1837" s="227" t="s">
        <v>706</v>
      </c>
      <c r="D1837" s="227" t="s">
        <v>25735</v>
      </c>
      <c r="E1837" s="227" t="s">
        <v>11163</v>
      </c>
      <c r="F1837" s="227" t="s">
        <v>706</v>
      </c>
      <c r="G1837" s="227"/>
      <c r="H1837" s="227" t="s">
        <v>11162</v>
      </c>
      <c r="I1837" s="233"/>
      <c r="J1837" s="233"/>
      <c r="K1837" s="228"/>
      <c r="L1837" s="244">
        <v>500</v>
      </c>
      <c r="M1837" s="244"/>
      <c r="N1837" s="233"/>
      <c r="O1837" s="301"/>
      <c r="P1837" s="233"/>
      <c r="Q1837" s="228">
        <v>500</v>
      </c>
      <c r="R1837" s="228">
        <v>500</v>
      </c>
      <c r="S1837" s="228"/>
      <c r="T1837" s="228">
        <v>1</v>
      </c>
      <c r="U1837" s="228" t="s">
        <v>296</v>
      </c>
      <c r="V1837" s="241">
        <v>2001</v>
      </c>
      <c r="W1837" s="233"/>
      <c r="X1837" s="233"/>
      <c r="Y1837" s="233"/>
      <c r="Z1837" s="233"/>
      <c r="AA1837" s="227"/>
      <c r="AB1837" s="233"/>
      <c r="AC1837" s="233"/>
      <c r="AD1837" s="233"/>
      <c r="AE1837" s="233"/>
      <c r="AF1837" s="233"/>
      <c r="AG1837" s="244"/>
      <c r="AH1837" s="150"/>
    </row>
    <row r="1838" spans="1:34" ht="25.7" customHeight="1">
      <c r="A1838" s="1565"/>
      <c r="B1838" s="903"/>
      <c r="C1838" s="227" t="s">
        <v>706</v>
      </c>
      <c r="D1838" s="227" t="s">
        <v>25736</v>
      </c>
      <c r="E1838" s="227" t="s">
        <v>11164</v>
      </c>
      <c r="F1838" s="227" t="s">
        <v>706</v>
      </c>
      <c r="G1838" s="227"/>
      <c r="H1838" s="227" t="s">
        <v>11162</v>
      </c>
      <c r="I1838" s="233"/>
      <c r="J1838" s="233"/>
      <c r="K1838" s="228"/>
      <c r="L1838" s="244">
        <v>400</v>
      </c>
      <c r="M1838" s="244"/>
      <c r="N1838" s="233"/>
      <c r="O1838" s="301"/>
      <c r="P1838" s="233"/>
      <c r="Q1838" s="228">
        <v>400</v>
      </c>
      <c r="R1838" s="228">
        <v>400</v>
      </c>
      <c r="S1838" s="228"/>
      <c r="T1838" s="228">
        <v>1</v>
      </c>
      <c r="U1838" s="228" t="s">
        <v>296</v>
      </c>
      <c r="V1838" s="241">
        <v>1996</v>
      </c>
      <c r="W1838" s="233"/>
      <c r="X1838" s="233"/>
      <c r="Y1838" s="233"/>
      <c r="Z1838" s="233"/>
      <c r="AA1838" s="227"/>
      <c r="AB1838" s="233"/>
      <c r="AC1838" s="233"/>
      <c r="AD1838" s="233"/>
      <c r="AE1838" s="233"/>
      <c r="AF1838" s="233"/>
      <c r="AG1838" s="244"/>
      <c r="AH1838" s="150"/>
    </row>
    <row r="1839" spans="1:34" ht="25.7" customHeight="1">
      <c r="A1839" s="1565"/>
      <c r="B1839" s="903"/>
      <c r="C1839" s="227" t="s">
        <v>706</v>
      </c>
      <c r="D1839" s="227" t="s">
        <v>25737</v>
      </c>
      <c r="E1839" s="227" t="s">
        <v>11165</v>
      </c>
      <c r="F1839" s="227" t="s">
        <v>706</v>
      </c>
      <c r="G1839" s="227"/>
      <c r="H1839" s="227" t="s">
        <v>9933</v>
      </c>
      <c r="I1839" s="233"/>
      <c r="J1839" s="233"/>
      <c r="K1839" s="228"/>
      <c r="L1839" s="244">
        <v>380</v>
      </c>
      <c r="M1839" s="244"/>
      <c r="N1839" s="233"/>
      <c r="O1839" s="301"/>
      <c r="P1839" s="233"/>
      <c r="Q1839" s="228">
        <v>380</v>
      </c>
      <c r="R1839" s="228">
        <v>380</v>
      </c>
      <c r="S1839" s="228"/>
      <c r="T1839" s="228">
        <v>1</v>
      </c>
      <c r="U1839" s="228" t="s">
        <v>296</v>
      </c>
      <c r="V1839" s="241">
        <v>2001</v>
      </c>
      <c r="W1839" s="233"/>
      <c r="X1839" s="233"/>
      <c r="Y1839" s="233"/>
      <c r="Z1839" s="233"/>
      <c r="AA1839" s="227"/>
      <c r="AB1839" s="233"/>
      <c r="AC1839" s="233"/>
      <c r="AD1839" s="233"/>
      <c r="AE1839" s="233"/>
      <c r="AF1839" s="233"/>
      <c r="AG1839" s="244"/>
      <c r="AH1839" s="150"/>
    </row>
    <row r="1840" spans="1:34" ht="25.7" customHeight="1">
      <c r="A1840" s="1565"/>
      <c r="B1840" s="903"/>
      <c r="C1840" s="227" t="s">
        <v>706</v>
      </c>
      <c r="D1840" s="227" t="s">
        <v>25738</v>
      </c>
      <c r="E1840" s="227" t="s">
        <v>17929</v>
      </c>
      <c r="F1840" s="227" t="s">
        <v>706</v>
      </c>
      <c r="G1840" s="227"/>
      <c r="H1840" s="227" t="s">
        <v>9933</v>
      </c>
      <c r="I1840" s="233"/>
      <c r="J1840" s="233"/>
      <c r="K1840" s="228"/>
      <c r="L1840" s="244">
        <v>450</v>
      </c>
      <c r="M1840" s="244"/>
      <c r="N1840" s="233"/>
      <c r="O1840" s="301"/>
      <c r="P1840" s="233"/>
      <c r="Q1840" s="228">
        <v>450</v>
      </c>
      <c r="R1840" s="228">
        <v>450</v>
      </c>
      <c r="S1840" s="228"/>
      <c r="T1840" s="228">
        <v>1</v>
      </c>
      <c r="U1840" s="228" t="s">
        <v>296</v>
      </c>
      <c r="V1840" s="241">
        <v>1999</v>
      </c>
      <c r="W1840" s="233"/>
      <c r="X1840" s="233"/>
      <c r="Y1840" s="233"/>
      <c r="Z1840" s="233"/>
      <c r="AA1840" s="227"/>
      <c r="AB1840" s="233"/>
      <c r="AC1840" s="233"/>
      <c r="AD1840" s="233"/>
      <c r="AE1840" s="233"/>
      <c r="AF1840" s="233"/>
      <c r="AG1840" s="244"/>
      <c r="AH1840" s="150"/>
    </row>
    <row r="1841" spans="1:34" ht="25.7" customHeight="1">
      <c r="A1841" s="1565"/>
      <c r="B1841" s="903"/>
      <c r="C1841" s="227" t="s">
        <v>706</v>
      </c>
      <c r="D1841" s="227" t="s">
        <v>25739</v>
      </c>
      <c r="E1841" s="227" t="s">
        <v>11166</v>
      </c>
      <c r="F1841" s="227" t="s">
        <v>706</v>
      </c>
      <c r="G1841" s="227"/>
      <c r="H1841" s="227" t="s">
        <v>706</v>
      </c>
      <c r="I1841" s="233"/>
      <c r="J1841" s="233"/>
      <c r="K1841" s="228"/>
      <c r="L1841" s="228">
        <v>240</v>
      </c>
      <c r="M1841" s="244"/>
      <c r="N1841" s="228"/>
      <c r="O1841" s="228"/>
      <c r="P1841" s="228"/>
      <c r="Q1841" s="228">
        <v>240</v>
      </c>
      <c r="R1841" s="228">
        <v>240</v>
      </c>
      <c r="S1841" s="228"/>
      <c r="T1841" s="228">
        <v>1</v>
      </c>
      <c r="U1841" s="228" t="s">
        <v>296</v>
      </c>
      <c r="V1841" s="241">
        <v>2006</v>
      </c>
      <c r="W1841" s="233"/>
      <c r="X1841" s="233"/>
      <c r="Y1841" s="233"/>
      <c r="Z1841" s="233"/>
      <c r="AA1841" s="227"/>
      <c r="AB1841" s="233"/>
      <c r="AC1841" s="233"/>
      <c r="AD1841" s="233"/>
      <c r="AE1841" s="233"/>
      <c r="AF1841" s="233"/>
      <c r="AG1841" s="244"/>
      <c r="AH1841" s="150"/>
    </row>
    <row r="1842" spans="1:34" ht="25.7" customHeight="1">
      <c r="A1842" s="1565"/>
      <c r="B1842" s="903"/>
      <c r="C1842" s="227" t="s">
        <v>706</v>
      </c>
      <c r="D1842" s="227" t="s">
        <v>25740</v>
      </c>
      <c r="E1842" s="227" t="s">
        <v>11167</v>
      </c>
      <c r="F1842" s="227" t="s">
        <v>706</v>
      </c>
      <c r="G1842" s="227"/>
      <c r="H1842" s="227" t="s">
        <v>9935</v>
      </c>
      <c r="I1842" s="233"/>
      <c r="J1842" s="233"/>
      <c r="K1842" s="228"/>
      <c r="L1842" s="228">
        <v>450</v>
      </c>
      <c r="M1842" s="244"/>
      <c r="N1842" s="228"/>
      <c r="O1842" s="228"/>
      <c r="P1842" s="228"/>
      <c r="Q1842" s="228">
        <v>450</v>
      </c>
      <c r="R1842" s="228">
        <v>450</v>
      </c>
      <c r="S1842" s="228"/>
      <c r="T1842" s="228">
        <v>1</v>
      </c>
      <c r="U1842" s="228" t="s">
        <v>296</v>
      </c>
      <c r="V1842" s="241">
        <v>2015</v>
      </c>
      <c r="W1842" s="233"/>
      <c r="X1842" s="233"/>
      <c r="Y1842" s="233"/>
      <c r="Z1842" s="233"/>
      <c r="AA1842" s="227"/>
      <c r="AB1842" s="233"/>
      <c r="AC1842" s="233"/>
      <c r="AD1842" s="233"/>
      <c r="AE1842" s="233"/>
      <c r="AF1842" s="233"/>
      <c r="AG1842" s="244"/>
      <c r="AH1842" s="150"/>
    </row>
    <row r="1843" spans="1:34" ht="25.7" customHeight="1">
      <c r="A1843" s="1565"/>
      <c r="B1843" s="903"/>
      <c r="C1843" s="227" t="s">
        <v>706</v>
      </c>
      <c r="D1843" s="227" t="s">
        <v>25741</v>
      </c>
      <c r="E1843" s="227" t="s">
        <v>13297</v>
      </c>
      <c r="F1843" s="227" t="s">
        <v>706</v>
      </c>
      <c r="G1843" s="227"/>
      <c r="H1843" s="227" t="s">
        <v>706</v>
      </c>
      <c r="I1843" s="233"/>
      <c r="J1843" s="233"/>
      <c r="K1843" s="228"/>
      <c r="L1843" s="228" t="s">
        <v>389</v>
      </c>
      <c r="M1843" s="244"/>
      <c r="N1843" s="228"/>
      <c r="O1843" s="228"/>
      <c r="P1843" s="228"/>
      <c r="Q1843" s="228">
        <v>300</v>
      </c>
      <c r="R1843" s="228">
        <v>300</v>
      </c>
      <c r="S1843" s="228"/>
      <c r="T1843" s="228">
        <v>1</v>
      </c>
      <c r="U1843" s="228" t="s">
        <v>296</v>
      </c>
      <c r="V1843" s="241">
        <v>2007</v>
      </c>
      <c r="W1843" s="233"/>
      <c r="X1843" s="233"/>
      <c r="Y1843" s="233"/>
      <c r="Z1843" s="233"/>
      <c r="AA1843" s="227"/>
      <c r="AB1843" s="233"/>
      <c r="AC1843" s="233"/>
      <c r="AD1843" s="233"/>
      <c r="AE1843" s="233"/>
      <c r="AF1843" s="233"/>
      <c r="AG1843" s="244"/>
      <c r="AH1843" s="150"/>
    </row>
    <row r="1844" spans="1:34" ht="25.7" customHeight="1">
      <c r="A1844" s="1565"/>
      <c r="B1844" s="903"/>
      <c r="C1844" s="227" t="s">
        <v>706</v>
      </c>
      <c r="D1844" s="227" t="s">
        <v>25742</v>
      </c>
      <c r="E1844" s="227" t="s">
        <v>13298</v>
      </c>
      <c r="F1844" s="227" t="s">
        <v>706</v>
      </c>
      <c r="G1844" s="227"/>
      <c r="H1844" s="227" t="s">
        <v>706</v>
      </c>
      <c r="I1844" s="233"/>
      <c r="J1844" s="233"/>
      <c r="K1844" s="228"/>
      <c r="L1844" s="228" t="s">
        <v>389</v>
      </c>
      <c r="M1844" s="244"/>
      <c r="N1844" s="228"/>
      <c r="O1844" s="228"/>
      <c r="P1844" s="228"/>
      <c r="Q1844" s="228">
        <v>340</v>
      </c>
      <c r="R1844" s="228">
        <v>340</v>
      </c>
      <c r="S1844" s="228"/>
      <c r="T1844" s="228">
        <v>1</v>
      </c>
      <c r="U1844" s="228" t="s">
        <v>296</v>
      </c>
      <c r="V1844" s="241">
        <v>1999</v>
      </c>
      <c r="W1844" s="233"/>
      <c r="X1844" s="233"/>
      <c r="Y1844" s="233"/>
      <c r="Z1844" s="233"/>
      <c r="AA1844" s="227"/>
      <c r="AB1844" s="233"/>
      <c r="AC1844" s="233"/>
      <c r="AD1844" s="233"/>
      <c r="AE1844" s="233"/>
      <c r="AF1844" s="233"/>
      <c r="AG1844" s="244"/>
      <c r="AH1844" s="150"/>
    </row>
    <row r="1845" spans="1:34" ht="25.7" customHeight="1">
      <c r="A1845" s="1565"/>
      <c r="B1845" s="903"/>
      <c r="C1845" s="227" t="s">
        <v>14318</v>
      </c>
      <c r="D1845" s="227" t="s">
        <v>25743</v>
      </c>
      <c r="E1845" s="227" t="s">
        <v>25744</v>
      </c>
      <c r="F1845" s="227" t="s">
        <v>14318</v>
      </c>
      <c r="G1845" s="227"/>
      <c r="H1845" s="227" t="s">
        <v>14355</v>
      </c>
      <c r="I1845" s="233"/>
      <c r="J1845" s="233"/>
      <c r="K1845" s="228"/>
      <c r="L1845" s="228">
        <v>600</v>
      </c>
      <c r="M1845" s="244">
        <v>600</v>
      </c>
      <c r="N1845" s="228"/>
      <c r="O1845" s="228"/>
      <c r="P1845" s="228"/>
      <c r="Q1845" s="228">
        <v>600</v>
      </c>
      <c r="R1845" s="228">
        <v>600</v>
      </c>
      <c r="S1845" s="228"/>
      <c r="T1845" s="228">
        <v>1</v>
      </c>
      <c r="U1845" s="228" t="s">
        <v>12477</v>
      </c>
      <c r="V1845" s="241">
        <v>2024</v>
      </c>
      <c r="W1845" s="233"/>
      <c r="X1845" s="233"/>
      <c r="Y1845" s="233"/>
      <c r="Z1845" s="233"/>
      <c r="AA1845" s="227"/>
      <c r="AB1845" s="233"/>
      <c r="AC1845" s="233"/>
      <c r="AD1845" s="233"/>
      <c r="AE1845" s="233"/>
      <c r="AF1845" s="233"/>
      <c r="AG1845" s="244"/>
      <c r="AH1845" s="150"/>
    </row>
    <row r="1846" spans="1:34" ht="25.7" customHeight="1">
      <c r="A1846" s="1565"/>
      <c r="B1846" s="903"/>
      <c r="C1846" s="227" t="s">
        <v>707</v>
      </c>
      <c r="D1846" s="379" t="s">
        <v>25745</v>
      </c>
      <c r="E1846" s="227" t="s">
        <v>6953</v>
      </c>
      <c r="F1846" s="227" t="s">
        <v>707</v>
      </c>
      <c r="G1846" s="227"/>
      <c r="H1846" s="227" t="s">
        <v>4140</v>
      </c>
      <c r="I1846" s="227"/>
      <c r="J1846" s="233"/>
      <c r="K1846" s="228">
        <v>41665</v>
      </c>
      <c r="L1846" s="228">
        <v>111</v>
      </c>
      <c r="M1846" s="244">
        <v>50136</v>
      </c>
      <c r="N1846" s="228"/>
      <c r="O1846" s="228"/>
      <c r="P1846" s="228"/>
      <c r="Q1846" s="228">
        <v>1200</v>
      </c>
      <c r="R1846" s="228">
        <v>1200</v>
      </c>
      <c r="S1846" s="228" t="s">
        <v>6950</v>
      </c>
      <c r="T1846" s="241">
        <v>4</v>
      </c>
      <c r="U1846" s="241" t="s">
        <v>296</v>
      </c>
      <c r="V1846" s="227">
        <v>2009</v>
      </c>
      <c r="W1846" s="228"/>
      <c r="X1846" s="233"/>
      <c r="Y1846" s="233"/>
      <c r="Z1846" s="233"/>
      <c r="AA1846" s="228"/>
      <c r="AB1846" s="227"/>
      <c r="AC1846" s="227"/>
      <c r="AD1846" s="233"/>
      <c r="AE1846" s="233"/>
      <c r="AF1846" s="233"/>
      <c r="AG1846" s="241"/>
      <c r="AH1846" s="150"/>
    </row>
    <row r="1847" spans="1:34" ht="25.7" customHeight="1">
      <c r="A1847" s="1565"/>
      <c r="B1847" s="903"/>
      <c r="C1847" s="227" t="s">
        <v>707</v>
      </c>
      <c r="D1847" s="379" t="s">
        <v>25577</v>
      </c>
      <c r="E1847" s="227" t="s">
        <v>6954</v>
      </c>
      <c r="F1847" s="227" t="s">
        <v>707</v>
      </c>
      <c r="G1847" s="227"/>
      <c r="H1847" s="227" t="s">
        <v>6955</v>
      </c>
      <c r="I1847" s="227"/>
      <c r="J1847" s="233"/>
      <c r="K1847" s="228">
        <v>960</v>
      </c>
      <c r="L1847" s="228">
        <v>23</v>
      </c>
      <c r="M1847" s="244">
        <v>1056</v>
      </c>
      <c r="N1847" s="228"/>
      <c r="O1847" s="228"/>
      <c r="P1847" s="228"/>
      <c r="Q1847" s="228">
        <v>600</v>
      </c>
      <c r="R1847" s="228">
        <v>600</v>
      </c>
      <c r="S1847" s="228" t="s">
        <v>6956</v>
      </c>
      <c r="T1847" s="241">
        <v>2</v>
      </c>
      <c r="U1847" s="241" t="s">
        <v>296</v>
      </c>
      <c r="V1847" s="227">
        <v>2006</v>
      </c>
      <c r="W1847" s="228"/>
      <c r="X1847" s="233"/>
      <c r="Y1847" s="233"/>
      <c r="Z1847" s="233"/>
      <c r="AA1847" s="228"/>
      <c r="AB1847" s="227"/>
      <c r="AC1847" s="227"/>
      <c r="AD1847" s="233"/>
      <c r="AE1847" s="233"/>
      <c r="AF1847" s="233"/>
      <c r="AG1847" s="241"/>
      <c r="AH1847" s="150"/>
    </row>
    <row r="1848" spans="1:34" ht="25.7" customHeight="1">
      <c r="A1848" s="1565"/>
      <c r="B1848" s="903"/>
      <c r="C1848" s="227" t="s">
        <v>707</v>
      </c>
      <c r="D1848" s="364" t="s">
        <v>25746</v>
      </c>
      <c r="E1848" s="227" t="s">
        <v>5676</v>
      </c>
      <c r="F1848" s="227" t="s">
        <v>6957</v>
      </c>
      <c r="G1848" s="227"/>
      <c r="H1848" s="227" t="s">
        <v>6958</v>
      </c>
      <c r="I1848" s="233"/>
      <c r="J1848" s="233"/>
      <c r="K1848" s="228">
        <v>950</v>
      </c>
      <c r="L1848" s="228">
        <v>0</v>
      </c>
      <c r="M1848" s="244">
        <v>1459</v>
      </c>
      <c r="N1848" s="228"/>
      <c r="O1848" s="228"/>
      <c r="P1848" s="228"/>
      <c r="Q1848" s="228">
        <v>404</v>
      </c>
      <c r="R1848" s="228">
        <v>404</v>
      </c>
      <c r="S1848" s="228" t="s">
        <v>6950</v>
      </c>
      <c r="T1848" s="228">
        <v>1</v>
      </c>
      <c r="U1848" s="228" t="s">
        <v>296</v>
      </c>
      <c r="V1848" s="241">
        <v>2008</v>
      </c>
      <c r="W1848" s="233"/>
      <c r="X1848" s="233"/>
      <c r="Y1848" s="233"/>
      <c r="Z1848" s="233"/>
      <c r="AA1848" s="227"/>
      <c r="AB1848" s="233"/>
      <c r="AC1848" s="233"/>
      <c r="AD1848" s="233"/>
      <c r="AE1848" s="233"/>
      <c r="AF1848" s="233"/>
      <c r="AG1848" s="652"/>
      <c r="AH1848" s="150"/>
    </row>
    <row r="1849" spans="1:34" ht="25.7" customHeight="1">
      <c r="A1849" s="1565"/>
      <c r="B1849" s="903"/>
      <c r="C1849" s="227" t="s">
        <v>707</v>
      </c>
      <c r="D1849" s="364" t="s">
        <v>25747</v>
      </c>
      <c r="E1849" s="227" t="s">
        <v>6959</v>
      </c>
      <c r="F1849" s="227" t="s">
        <v>707</v>
      </c>
      <c r="G1849" s="227"/>
      <c r="H1849" s="227" t="s">
        <v>707</v>
      </c>
      <c r="I1849" s="233"/>
      <c r="J1849" s="233"/>
      <c r="K1849" s="228">
        <v>2134</v>
      </c>
      <c r="L1849" s="228">
        <v>54.6</v>
      </c>
      <c r="M1849" s="244">
        <v>2901</v>
      </c>
      <c r="N1849" s="228"/>
      <c r="O1849" s="228"/>
      <c r="P1849" s="228"/>
      <c r="Q1849" s="228">
        <v>600</v>
      </c>
      <c r="R1849" s="228">
        <v>600</v>
      </c>
      <c r="S1849" s="228" t="s">
        <v>6950</v>
      </c>
      <c r="T1849" s="228">
        <v>2</v>
      </c>
      <c r="U1849" s="228" t="s">
        <v>296</v>
      </c>
      <c r="V1849" s="241">
        <v>1995</v>
      </c>
      <c r="W1849" s="233"/>
      <c r="X1849" s="233"/>
      <c r="Y1849" s="233"/>
      <c r="Z1849" s="233"/>
      <c r="AA1849" s="227"/>
      <c r="AB1849" s="233"/>
      <c r="AC1849" s="233"/>
      <c r="AD1849" s="233"/>
      <c r="AE1849" s="233"/>
      <c r="AF1849" s="233"/>
      <c r="AG1849" s="244"/>
      <c r="AH1849" s="150"/>
    </row>
    <row r="1850" spans="1:34" ht="25.7" customHeight="1">
      <c r="A1850" s="1565"/>
      <c r="B1850" s="903"/>
      <c r="C1850" s="227" t="s">
        <v>707</v>
      </c>
      <c r="D1850" s="364" t="s">
        <v>25748</v>
      </c>
      <c r="E1850" s="227" t="s">
        <v>6961</v>
      </c>
      <c r="F1850" s="227" t="s">
        <v>707</v>
      </c>
      <c r="G1850" s="227"/>
      <c r="H1850" s="227" t="s">
        <v>707</v>
      </c>
      <c r="I1850" s="233"/>
      <c r="J1850" s="233"/>
      <c r="K1850" s="228">
        <v>475</v>
      </c>
      <c r="L1850" s="228">
        <v>0</v>
      </c>
      <c r="M1850" s="244">
        <v>554</v>
      </c>
      <c r="N1850" s="228"/>
      <c r="O1850" s="228"/>
      <c r="P1850" s="228"/>
      <c r="Q1850" s="228">
        <v>304</v>
      </c>
      <c r="R1850" s="228">
        <v>304</v>
      </c>
      <c r="S1850" s="228" t="s">
        <v>6950</v>
      </c>
      <c r="T1850" s="228">
        <v>1</v>
      </c>
      <c r="U1850" s="228" t="s">
        <v>296</v>
      </c>
      <c r="V1850" s="241">
        <v>1993</v>
      </c>
      <c r="W1850" s="233"/>
      <c r="X1850" s="233"/>
      <c r="Y1850" s="233"/>
      <c r="Z1850" s="233"/>
      <c r="AA1850" s="227"/>
      <c r="AB1850" s="233"/>
      <c r="AC1850" s="233"/>
      <c r="AD1850" s="233"/>
      <c r="AE1850" s="233"/>
      <c r="AF1850" s="233"/>
      <c r="AG1850" s="244"/>
      <c r="AH1850" s="150"/>
    </row>
    <row r="1851" spans="1:34" ht="25.7" customHeight="1">
      <c r="A1851" s="1436"/>
      <c r="B1851" s="903"/>
      <c r="C1851" s="227" t="s">
        <v>707</v>
      </c>
      <c r="D1851" s="364" t="s">
        <v>25749</v>
      </c>
      <c r="E1851" s="227" t="s">
        <v>6962</v>
      </c>
      <c r="F1851" s="227" t="s">
        <v>707</v>
      </c>
      <c r="G1851" s="227"/>
      <c r="H1851" s="227" t="s">
        <v>707</v>
      </c>
      <c r="I1851" s="233"/>
      <c r="J1851" s="233"/>
      <c r="K1851" s="228">
        <v>13276</v>
      </c>
      <c r="L1851" s="228">
        <v>0</v>
      </c>
      <c r="M1851" s="244">
        <v>1501</v>
      </c>
      <c r="N1851" s="228"/>
      <c r="O1851" s="228"/>
      <c r="P1851" s="228"/>
      <c r="Q1851" s="228">
        <v>750</v>
      </c>
      <c r="R1851" s="228">
        <v>750</v>
      </c>
      <c r="S1851" s="228" t="s">
        <v>6963</v>
      </c>
      <c r="T1851" s="228">
        <v>1</v>
      </c>
      <c r="U1851" s="228" t="s">
        <v>296</v>
      </c>
      <c r="V1851" s="241">
        <v>2011</v>
      </c>
      <c r="W1851" s="233"/>
      <c r="X1851" s="233"/>
      <c r="Y1851" s="233"/>
      <c r="Z1851" s="233"/>
      <c r="AA1851" s="227"/>
      <c r="AB1851" s="233"/>
      <c r="AC1851" s="233"/>
      <c r="AD1851" s="233"/>
      <c r="AE1851" s="233"/>
      <c r="AF1851" s="233"/>
      <c r="AG1851" s="244"/>
      <c r="AH1851" s="150"/>
    </row>
    <row r="1852" spans="1:34" ht="25.7" customHeight="1">
      <c r="A1852" s="1436"/>
      <c r="B1852" s="903"/>
      <c r="C1852" s="227" t="s">
        <v>707</v>
      </c>
      <c r="D1852" s="364" t="s">
        <v>25750</v>
      </c>
      <c r="E1852" s="227" t="s">
        <v>4767</v>
      </c>
      <c r="F1852" s="227" t="s">
        <v>707</v>
      </c>
      <c r="G1852" s="227"/>
      <c r="H1852" s="227" t="s">
        <v>707</v>
      </c>
      <c r="I1852" s="233"/>
      <c r="J1852" s="233"/>
      <c r="K1852" s="228">
        <v>737</v>
      </c>
      <c r="L1852" s="228">
        <v>39</v>
      </c>
      <c r="M1852" s="244">
        <v>996</v>
      </c>
      <c r="N1852" s="228"/>
      <c r="O1852" s="228"/>
      <c r="P1852" s="228"/>
      <c r="Q1852" s="228">
        <v>491</v>
      </c>
      <c r="R1852" s="228">
        <v>491</v>
      </c>
      <c r="S1852" s="228" t="s">
        <v>6964</v>
      </c>
      <c r="T1852" s="228">
        <v>1</v>
      </c>
      <c r="U1852" s="228" t="s">
        <v>296</v>
      </c>
      <c r="V1852" s="241">
        <v>1997</v>
      </c>
      <c r="W1852" s="233"/>
      <c r="X1852" s="233"/>
      <c r="Y1852" s="233"/>
      <c r="Z1852" s="233"/>
      <c r="AA1852" s="227"/>
      <c r="AB1852" s="233"/>
      <c r="AC1852" s="233"/>
      <c r="AD1852" s="233"/>
      <c r="AE1852" s="233"/>
      <c r="AF1852" s="233"/>
      <c r="AG1852" s="244"/>
      <c r="AH1852" s="150"/>
    </row>
    <row r="1853" spans="1:34" ht="25.7" customHeight="1">
      <c r="A1853" s="1436"/>
      <c r="B1853" s="903"/>
      <c r="C1853" s="227" t="s">
        <v>707</v>
      </c>
      <c r="D1853" s="364" t="s">
        <v>25750</v>
      </c>
      <c r="E1853" s="227" t="s">
        <v>6965</v>
      </c>
      <c r="F1853" s="227" t="s">
        <v>707</v>
      </c>
      <c r="G1853" s="227"/>
      <c r="H1853" s="227" t="s">
        <v>707</v>
      </c>
      <c r="I1853" s="233"/>
      <c r="J1853" s="233"/>
      <c r="K1853" s="228">
        <v>6675</v>
      </c>
      <c r="L1853" s="228">
        <v>74</v>
      </c>
      <c r="M1853" s="244">
        <v>1008</v>
      </c>
      <c r="N1853" s="228"/>
      <c r="O1853" s="228"/>
      <c r="P1853" s="228"/>
      <c r="Q1853" s="228">
        <v>374</v>
      </c>
      <c r="R1853" s="228">
        <v>374</v>
      </c>
      <c r="S1853" s="228" t="s">
        <v>6966</v>
      </c>
      <c r="T1853" s="228">
        <v>1</v>
      </c>
      <c r="U1853" s="228" t="s">
        <v>296</v>
      </c>
      <c r="V1853" s="241">
        <v>2010</v>
      </c>
      <c r="W1853" s="233"/>
      <c r="X1853" s="233"/>
      <c r="Y1853" s="233"/>
      <c r="Z1853" s="233"/>
      <c r="AA1853" s="227"/>
      <c r="AB1853" s="233"/>
      <c r="AC1853" s="233"/>
      <c r="AD1853" s="233"/>
      <c r="AE1853" s="233"/>
      <c r="AF1853" s="233"/>
      <c r="AG1853" s="244"/>
      <c r="AH1853" s="150"/>
    </row>
    <row r="1854" spans="1:34" ht="25.7" customHeight="1">
      <c r="A1854" s="1436"/>
      <c r="B1854" s="200"/>
      <c r="C1854" s="227" t="s">
        <v>707</v>
      </c>
      <c r="D1854" s="364" t="s">
        <v>25751</v>
      </c>
      <c r="E1854" s="227" t="s">
        <v>4775</v>
      </c>
      <c r="F1854" s="227" t="s">
        <v>6967</v>
      </c>
      <c r="G1854" s="227"/>
      <c r="H1854" s="227" t="s">
        <v>707</v>
      </c>
      <c r="I1854" s="233"/>
      <c r="J1854" s="233"/>
      <c r="K1854" s="228">
        <v>2553</v>
      </c>
      <c r="L1854" s="228">
        <v>89</v>
      </c>
      <c r="M1854" s="244">
        <v>2987</v>
      </c>
      <c r="N1854" s="228"/>
      <c r="O1854" s="228"/>
      <c r="P1854" s="228"/>
      <c r="Q1854" s="228">
        <v>824</v>
      </c>
      <c r="R1854" s="228">
        <v>824</v>
      </c>
      <c r="S1854" s="228" t="s">
        <v>6950</v>
      </c>
      <c r="T1854" s="228">
        <v>2</v>
      </c>
      <c r="U1854" s="228" t="s">
        <v>296</v>
      </c>
      <c r="V1854" s="241">
        <v>2006</v>
      </c>
      <c r="W1854" s="233"/>
      <c r="X1854" s="233"/>
      <c r="Y1854" s="233"/>
      <c r="Z1854" s="233"/>
      <c r="AA1854" s="227"/>
      <c r="AB1854" s="233"/>
      <c r="AC1854" s="233"/>
      <c r="AD1854" s="233"/>
      <c r="AE1854" s="233"/>
      <c r="AF1854" s="233"/>
      <c r="AG1854" s="244"/>
      <c r="AH1854" s="150"/>
    </row>
    <row r="1855" spans="1:34" ht="25.7" customHeight="1">
      <c r="A1855" s="1436"/>
      <c r="B1855" s="200"/>
      <c r="C1855" s="227" t="s">
        <v>707</v>
      </c>
      <c r="D1855" s="379" t="s">
        <v>25752</v>
      </c>
      <c r="E1855" s="227" t="s">
        <v>6968</v>
      </c>
      <c r="F1855" s="227" t="s">
        <v>707</v>
      </c>
      <c r="G1855" s="227"/>
      <c r="H1855" s="227" t="s">
        <v>707</v>
      </c>
      <c r="I1855" s="233"/>
      <c r="J1855" s="233"/>
      <c r="K1855" s="228">
        <v>952</v>
      </c>
      <c r="L1855" s="228">
        <v>77</v>
      </c>
      <c r="M1855" s="244">
        <v>454</v>
      </c>
      <c r="N1855" s="228"/>
      <c r="O1855" s="228"/>
      <c r="P1855" s="228"/>
      <c r="Q1855" s="228">
        <v>748</v>
      </c>
      <c r="R1855" s="228">
        <v>748</v>
      </c>
      <c r="S1855" s="228" t="s">
        <v>6956</v>
      </c>
      <c r="T1855" s="228">
        <v>2</v>
      </c>
      <c r="U1855" s="228" t="s">
        <v>296</v>
      </c>
      <c r="V1855" s="241">
        <v>2006</v>
      </c>
      <c r="W1855" s="233"/>
      <c r="X1855" s="233"/>
      <c r="Y1855" s="233"/>
      <c r="Z1855" s="233"/>
      <c r="AA1855" s="227"/>
      <c r="AB1855" s="233"/>
      <c r="AC1855" s="233"/>
      <c r="AD1855" s="233"/>
      <c r="AE1855" s="233"/>
      <c r="AF1855" s="233"/>
      <c r="AG1855" s="244"/>
      <c r="AH1855" s="150"/>
    </row>
    <row r="1856" spans="1:34" ht="25.7" customHeight="1">
      <c r="A1856" s="1436"/>
      <c r="B1856" s="200"/>
      <c r="C1856" s="227" t="s">
        <v>707</v>
      </c>
      <c r="D1856" s="364" t="s">
        <v>25753</v>
      </c>
      <c r="E1856" s="227" t="s">
        <v>6969</v>
      </c>
      <c r="F1856" s="227" t="s">
        <v>707</v>
      </c>
      <c r="G1856" s="227"/>
      <c r="H1856" s="227" t="s">
        <v>707</v>
      </c>
      <c r="I1856" s="233"/>
      <c r="J1856" s="233"/>
      <c r="K1856" s="228">
        <v>1482</v>
      </c>
      <c r="L1856" s="228">
        <v>102</v>
      </c>
      <c r="M1856" s="244">
        <v>1509</v>
      </c>
      <c r="N1856" s="228"/>
      <c r="O1856" s="228"/>
      <c r="P1856" s="228"/>
      <c r="Q1856" s="228">
        <v>880</v>
      </c>
      <c r="R1856" s="228">
        <v>880</v>
      </c>
      <c r="S1856" s="228" t="s">
        <v>6963</v>
      </c>
      <c r="T1856" s="228">
        <v>2</v>
      </c>
      <c r="U1856" s="228" t="s">
        <v>296</v>
      </c>
      <c r="V1856" s="241">
        <v>2006</v>
      </c>
      <c r="W1856" s="233"/>
      <c r="X1856" s="233"/>
      <c r="Y1856" s="233"/>
      <c r="Z1856" s="233"/>
      <c r="AA1856" s="227"/>
      <c r="AB1856" s="233"/>
      <c r="AC1856" s="233"/>
      <c r="AD1856" s="233"/>
      <c r="AE1856" s="233"/>
      <c r="AF1856" s="233"/>
      <c r="AG1856" s="244"/>
      <c r="AH1856" s="150"/>
    </row>
    <row r="1857" spans="1:34" ht="25.7" customHeight="1">
      <c r="A1857" s="1436"/>
      <c r="B1857" s="200"/>
      <c r="C1857" s="227" t="s">
        <v>707</v>
      </c>
      <c r="D1857" s="364" t="s">
        <v>25754</v>
      </c>
      <c r="E1857" s="227" t="s">
        <v>6970</v>
      </c>
      <c r="F1857" s="227" t="s">
        <v>707</v>
      </c>
      <c r="G1857" s="227"/>
      <c r="H1857" s="227" t="s">
        <v>707</v>
      </c>
      <c r="I1857" s="233"/>
      <c r="J1857" s="233"/>
      <c r="K1857" s="228">
        <v>1507</v>
      </c>
      <c r="L1857" s="228">
        <v>0</v>
      </c>
      <c r="M1857" s="244">
        <v>1645</v>
      </c>
      <c r="N1857" s="228"/>
      <c r="O1857" s="228"/>
      <c r="P1857" s="228"/>
      <c r="Q1857" s="228">
        <v>735</v>
      </c>
      <c r="R1857" s="228">
        <v>735</v>
      </c>
      <c r="S1857" s="228" t="s">
        <v>6956</v>
      </c>
      <c r="T1857" s="228">
        <v>2</v>
      </c>
      <c r="U1857" s="228" t="s">
        <v>296</v>
      </c>
      <c r="V1857" s="241">
        <v>1996</v>
      </c>
      <c r="W1857" s="233"/>
      <c r="X1857" s="233"/>
      <c r="Y1857" s="233"/>
      <c r="Z1857" s="233"/>
      <c r="AA1857" s="227"/>
      <c r="AB1857" s="233"/>
      <c r="AC1857" s="233"/>
      <c r="AD1857" s="233"/>
      <c r="AE1857" s="233"/>
      <c r="AF1857" s="233"/>
      <c r="AG1857" s="244"/>
      <c r="AH1857" s="150"/>
    </row>
    <row r="1858" spans="1:34" ht="25.7" customHeight="1">
      <c r="A1858" s="1436"/>
      <c r="B1858" s="200"/>
      <c r="C1858" s="227" t="s">
        <v>707</v>
      </c>
      <c r="D1858" s="364" t="s">
        <v>25755</v>
      </c>
      <c r="E1858" s="227" t="s">
        <v>6971</v>
      </c>
      <c r="F1858" s="227" t="s">
        <v>707</v>
      </c>
      <c r="G1858" s="227"/>
      <c r="H1858" s="227" t="s">
        <v>707</v>
      </c>
      <c r="I1858" s="233"/>
      <c r="J1858" s="233"/>
      <c r="K1858" s="228">
        <v>1584</v>
      </c>
      <c r="L1858" s="228">
        <v>0</v>
      </c>
      <c r="M1858" s="244">
        <v>1798</v>
      </c>
      <c r="N1858" s="228"/>
      <c r="O1858" s="228"/>
      <c r="P1858" s="228"/>
      <c r="Q1858" s="228">
        <v>840</v>
      </c>
      <c r="R1858" s="228">
        <v>840</v>
      </c>
      <c r="S1858" s="228" t="s">
        <v>6950</v>
      </c>
      <c r="T1858" s="228">
        <v>2</v>
      </c>
      <c r="U1858" s="228" t="s">
        <v>296</v>
      </c>
      <c r="V1858" s="241">
        <v>2004</v>
      </c>
      <c r="W1858" s="233"/>
      <c r="X1858" s="233"/>
      <c r="Y1858" s="233"/>
      <c r="Z1858" s="233"/>
      <c r="AA1858" s="227"/>
      <c r="AB1858" s="233"/>
      <c r="AC1858" s="233"/>
      <c r="AD1858" s="233"/>
      <c r="AE1858" s="233"/>
      <c r="AF1858" s="233"/>
      <c r="AG1858" s="244"/>
      <c r="AH1858" s="150"/>
    </row>
    <row r="1859" spans="1:34" ht="25.7" customHeight="1">
      <c r="A1859" s="1436"/>
      <c r="B1859" s="200"/>
      <c r="C1859" s="227" t="s">
        <v>707</v>
      </c>
      <c r="D1859" s="364" t="s">
        <v>25756</v>
      </c>
      <c r="E1859" s="227" t="s">
        <v>6972</v>
      </c>
      <c r="F1859" s="227" t="s">
        <v>707</v>
      </c>
      <c r="G1859" s="227"/>
      <c r="H1859" s="227" t="s">
        <v>707</v>
      </c>
      <c r="I1859" s="233"/>
      <c r="J1859" s="233"/>
      <c r="K1859" s="228">
        <v>8978</v>
      </c>
      <c r="L1859" s="228">
        <v>0</v>
      </c>
      <c r="M1859" s="244">
        <v>1026</v>
      </c>
      <c r="N1859" s="228"/>
      <c r="O1859" s="228"/>
      <c r="P1859" s="228"/>
      <c r="Q1859" s="228">
        <v>748</v>
      </c>
      <c r="R1859" s="228">
        <v>748</v>
      </c>
      <c r="S1859" s="228" t="s">
        <v>6963</v>
      </c>
      <c r="T1859" s="228">
        <v>2</v>
      </c>
      <c r="U1859" s="228" t="s">
        <v>296</v>
      </c>
      <c r="V1859" s="241">
        <v>1997</v>
      </c>
      <c r="W1859" s="233"/>
      <c r="X1859" s="233"/>
      <c r="Y1859" s="233"/>
      <c r="Z1859" s="233"/>
      <c r="AA1859" s="227"/>
      <c r="AB1859" s="233"/>
      <c r="AC1859" s="233"/>
      <c r="AD1859" s="233"/>
      <c r="AE1859" s="233"/>
      <c r="AF1859" s="233"/>
      <c r="AG1859" s="244"/>
      <c r="AH1859" s="150"/>
    </row>
    <row r="1860" spans="1:34" ht="25.7" customHeight="1">
      <c r="A1860" s="1436"/>
      <c r="B1860" s="200"/>
      <c r="C1860" s="227" t="s">
        <v>707</v>
      </c>
      <c r="D1860" s="364" t="s">
        <v>25757</v>
      </c>
      <c r="E1860" s="227" t="s">
        <v>6973</v>
      </c>
      <c r="F1860" s="227" t="s">
        <v>707</v>
      </c>
      <c r="G1860" s="227"/>
      <c r="H1860" s="227" t="s">
        <v>707</v>
      </c>
      <c r="I1860" s="233"/>
      <c r="J1860" s="233"/>
      <c r="K1860" s="228">
        <v>1776</v>
      </c>
      <c r="L1860" s="228">
        <v>0</v>
      </c>
      <c r="M1860" s="244">
        <v>1897</v>
      </c>
      <c r="N1860" s="228"/>
      <c r="O1860" s="228"/>
      <c r="P1860" s="228"/>
      <c r="Q1860" s="228">
        <v>1519</v>
      </c>
      <c r="R1860" s="228">
        <v>1519</v>
      </c>
      <c r="S1860" s="228" t="s">
        <v>6950</v>
      </c>
      <c r="T1860" s="228">
        <v>3</v>
      </c>
      <c r="U1860" s="228" t="s">
        <v>296</v>
      </c>
      <c r="V1860" s="241">
        <v>2008</v>
      </c>
      <c r="W1860" s="233"/>
      <c r="X1860" s="233"/>
      <c r="Y1860" s="233"/>
      <c r="Z1860" s="233"/>
      <c r="AA1860" s="227"/>
      <c r="AB1860" s="233"/>
      <c r="AC1860" s="233"/>
      <c r="AD1860" s="233"/>
      <c r="AE1860" s="233"/>
      <c r="AF1860" s="233"/>
      <c r="AG1860" s="244"/>
      <c r="AH1860" s="150"/>
    </row>
    <row r="1861" spans="1:34" ht="25.7" customHeight="1">
      <c r="B1861" s="200"/>
      <c r="C1861" s="227" t="s">
        <v>707</v>
      </c>
      <c r="D1861" s="364" t="s">
        <v>25758</v>
      </c>
      <c r="E1861" s="227" t="s">
        <v>6974</v>
      </c>
      <c r="F1861" s="227" t="s">
        <v>707</v>
      </c>
      <c r="G1861" s="227"/>
      <c r="H1861" s="227" t="s">
        <v>707</v>
      </c>
      <c r="I1861" s="233"/>
      <c r="J1861" s="233"/>
      <c r="K1861" s="228">
        <v>866</v>
      </c>
      <c r="L1861" s="244">
        <v>94</v>
      </c>
      <c r="M1861" s="244">
        <v>1378</v>
      </c>
      <c r="N1861" s="233"/>
      <c r="O1861" s="301"/>
      <c r="P1861" s="233"/>
      <c r="Q1861" s="228">
        <v>600</v>
      </c>
      <c r="R1861" s="228">
        <v>600</v>
      </c>
      <c r="S1861" s="228" t="s">
        <v>6950</v>
      </c>
      <c r="T1861" s="228">
        <v>2</v>
      </c>
      <c r="U1861" s="228" t="s">
        <v>296</v>
      </c>
      <c r="V1861" s="241">
        <v>1997</v>
      </c>
      <c r="W1861" s="233"/>
      <c r="X1861" s="233"/>
      <c r="Y1861" s="233"/>
      <c r="Z1861" s="233"/>
      <c r="AA1861" s="227"/>
      <c r="AB1861" s="233"/>
      <c r="AC1861" s="233"/>
      <c r="AD1861" s="233"/>
      <c r="AE1861" s="233"/>
      <c r="AF1861" s="233"/>
      <c r="AG1861" s="244"/>
      <c r="AH1861" s="150"/>
    </row>
    <row r="1862" spans="1:34" ht="25.7" customHeight="1">
      <c r="B1862" s="200"/>
      <c r="C1862" s="227" t="s">
        <v>707</v>
      </c>
      <c r="D1862" s="364" t="s">
        <v>25759</v>
      </c>
      <c r="E1862" s="227" t="s">
        <v>6975</v>
      </c>
      <c r="F1862" s="227" t="s">
        <v>707</v>
      </c>
      <c r="G1862" s="227"/>
      <c r="H1862" s="227" t="s">
        <v>6976</v>
      </c>
      <c r="I1862" s="233"/>
      <c r="J1862" s="233"/>
      <c r="K1862" s="228">
        <v>1251</v>
      </c>
      <c r="L1862" s="244">
        <v>85</v>
      </c>
      <c r="M1862" s="244">
        <v>1459</v>
      </c>
      <c r="N1862" s="233"/>
      <c r="O1862" s="301"/>
      <c r="P1862" s="233"/>
      <c r="Q1862" s="228">
        <v>600</v>
      </c>
      <c r="R1862" s="228">
        <v>600</v>
      </c>
      <c r="S1862" s="228" t="s">
        <v>6950</v>
      </c>
      <c r="T1862" s="228">
        <v>2</v>
      </c>
      <c r="U1862" s="228" t="s">
        <v>296</v>
      </c>
      <c r="V1862" s="241">
        <v>2006</v>
      </c>
      <c r="W1862" s="233"/>
      <c r="X1862" s="233"/>
      <c r="Y1862" s="233"/>
      <c r="Z1862" s="233"/>
      <c r="AA1862" s="227"/>
      <c r="AB1862" s="233"/>
      <c r="AC1862" s="233"/>
      <c r="AD1862" s="233"/>
      <c r="AE1862" s="233"/>
      <c r="AF1862" s="233"/>
      <c r="AG1862" s="244"/>
      <c r="AH1862" s="150"/>
    </row>
    <row r="1863" spans="1:34" ht="25.7" customHeight="1">
      <c r="B1863" s="200"/>
      <c r="C1863" s="227" t="s">
        <v>707</v>
      </c>
      <c r="D1863" s="364" t="s">
        <v>25760</v>
      </c>
      <c r="E1863" s="227" t="s">
        <v>6977</v>
      </c>
      <c r="F1863" s="227" t="s">
        <v>6978</v>
      </c>
      <c r="G1863" s="227"/>
      <c r="H1863" s="227" t="s">
        <v>6979</v>
      </c>
      <c r="I1863" s="233"/>
      <c r="J1863" s="233"/>
      <c r="K1863" s="228">
        <v>750</v>
      </c>
      <c r="L1863" s="244">
        <v>323</v>
      </c>
      <c r="M1863" s="244">
        <v>1547</v>
      </c>
      <c r="N1863" s="233"/>
      <c r="O1863" s="301"/>
      <c r="P1863" s="233"/>
      <c r="Q1863" s="228">
        <v>750</v>
      </c>
      <c r="R1863" s="228">
        <v>750</v>
      </c>
      <c r="S1863" s="228" t="s">
        <v>6950</v>
      </c>
      <c r="T1863" s="228">
        <v>2</v>
      </c>
      <c r="U1863" s="228" t="s">
        <v>296</v>
      </c>
      <c r="V1863" s="241">
        <v>2009</v>
      </c>
      <c r="W1863" s="233"/>
      <c r="X1863" s="233"/>
      <c r="Y1863" s="233"/>
      <c r="Z1863" s="233"/>
      <c r="AA1863" s="227"/>
      <c r="AB1863" s="233"/>
      <c r="AC1863" s="233"/>
      <c r="AD1863" s="233"/>
      <c r="AE1863" s="233"/>
      <c r="AF1863" s="233"/>
      <c r="AG1863" s="244"/>
      <c r="AH1863" s="150"/>
    </row>
    <row r="1864" spans="1:34" ht="25.7" customHeight="1">
      <c r="B1864" s="200"/>
      <c r="C1864" s="227" t="s">
        <v>707</v>
      </c>
      <c r="D1864" s="364" t="s">
        <v>25761</v>
      </c>
      <c r="E1864" s="227" t="s">
        <v>6980</v>
      </c>
      <c r="F1864" s="241" t="s">
        <v>707</v>
      </c>
      <c r="G1864" s="227"/>
      <c r="H1864" s="227" t="s">
        <v>6981</v>
      </c>
      <c r="I1864" s="233"/>
      <c r="J1864" s="233"/>
      <c r="K1864" s="228">
        <v>976</v>
      </c>
      <c r="L1864" s="244">
        <v>0</v>
      </c>
      <c r="M1864" s="244">
        <v>1147</v>
      </c>
      <c r="N1864" s="233"/>
      <c r="O1864" s="301"/>
      <c r="P1864" s="233"/>
      <c r="Q1864" s="228">
        <v>340</v>
      </c>
      <c r="R1864" s="228">
        <v>340</v>
      </c>
      <c r="S1864" s="228" t="s">
        <v>6963</v>
      </c>
      <c r="T1864" s="228">
        <v>1</v>
      </c>
      <c r="U1864" s="228" t="s">
        <v>296</v>
      </c>
      <c r="V1864" s="241">
        <v>2011</v>
      </c>
      <c r="W1864" s="233"/>
      <c r="X1864" s="233"/>
      <c r="Y1864" s="233"/>
      <c r="Z1864" s="233"/>
      <c r="AA1864" s="227"/>
      <c r="AB1864" s="233"/>
      <c r="AC1864" s="233"/>
      <c r="AD1864" s="233"/>
      <c r="AE1864" s="233"/>
      <c r="AF1864" s="233"/>
      <c r="AG1864" s="244"/>
      <c r="AH1864" s="150"/>
    </row>
    <row r="1865" spans="1:34" ht="25.7" customHeight="1">
      <c r="B1865" s="200"/>
      <c r="C1865" s="227" t="s">
        <v>707</v>
      </c>
      <c r="D1865" s="364" t="s">
        <v>25762</v>
      </c>
      <c r="E1865" s="227" t="s">
        <v>6982</v>
      </c>
      <c r="F1865" s="227" t="s">
        <v>707</v>
      </c>
      <c r="G1865" s="227"/>
      <c r="H1865" s="227" t="s">
        <v>6983</v>
      </c>
      <c r="I1865" s="233"/>
      <c r="J1865" s="233"/>
      <c r="K1865" s="228">
        <v>1157</v>
      </c>
      <c r="L1865" s="244">
        <v>49</v>
      </c>
      <c r="M1865" s="244">
        <v>1374</v>
      </c>
      <c r="N1865" s="233"/>
      <c r="O1865" s="301"/>
      <c r="P1865" s="233"/>
      <c r="Q1865" s="228">
        <v>757</v>
      </c>
      <c r="R1865" s="228">
        <v>757</v>
      </c>
      <c r="S1865" s="228" t="s">
        <v>6950</v>
      </c>
      <c r="T1865" s="228">
        <v>2</v>
      </c>
      <c r="U1865" s="228" t="s">
        <v>296</v>
      </c>
      <c r="V1865" s="241">
        <v>2006</v>
      </c>
      <c r="W1865" s="233"/>
      <c r="X1865" s="233"/>
      <c r="Y1865" s="233"/>
      <c r="Z1865" s="233"/>
      <c r="AA1865" s="227"/>
      <c r="AB1865" s="233"/>
      <c r="AC1865" s="233"/>
      <c r="AD1865" s="233"/>
      <c r="AE1865" s="233"/>
      <c r="AF1865" s="233"/>
      <c r="AG1865" s="244"/>
      <c r="AH1865" s="150"/>
    </row>
    <row r="1866" spans="1:34" ht="25.7" customHeight="1">
      <c r="B1866" s="200"/>
      <c r="C1866" s="227" t="s">
        <v>6360</v>
      </c>
      <c r="D1866" s="227" t="s">
        <v>25763</v>
      </c>
      <c r="E1866" s="227" t="s">
        <v>6984</v>
      </c>
      <c r="F1866" s="227" t="s">
        <v>6360</v>
      </c>
      <c r="G1866" s="227"/>
      <c r="H1866" s="227" t="s">
        <v>6360</v>
      </c>
      <c r="I1866" s="233"/>
      <c r="J1866" s="233"/>
      <c r="K1866" s="228">
        <v>2182</v>
      </c>
      <c r="L1866" s="244">
        <v>500</v>
      </c>
      <c r="M1866" s="244">
        <v>500</v>
      </c>
      <c r="N1866" s="233"/>
      <c r="O1866" s="301"/>
      <c r="P1866" s="233"/>
      <c r="Q1866" s="228">
        <v>300</v>
      </c>
      <c r="R1866" s="228">
        <v>300</v>
      </c>
      <c r="S1866" s="228" t="s">
        <v>6985</v>
      </c>
      <c r="T1866" s="228">
        <v>1</v>
      </c>
      <c r="U1866" s="228" t="s">
        <v>296</v>
      </c>
      <c r="V1866" s="241">
        <v>2008</v>
      </c>
      <c r="W1866" s="233"/>
      <c r="X1866" s="233"/>
      <c r="Y1866" s="233"/>
      <c r="Z1866" s="233"/>
      <c r="AA1866" s="227"/>
      <c r="AB1866" s="233"/>
      <c r="AC1866" s="233"/>
      <c r="AD1866" s="233"/>
      <c r="AE1866" s="233"/>
      <c r="AF1866" s="233"/>
      <c r="AG1866" s="244" t="s">
        <v>6987</v>
      </c>
      <c r="AH1866" s="150"/>
    </row>
    <row r="1867" spans="1:34" ht="25.7" customHeight="1">
      <c r="B1867" s="200"/>
      <c r="C1867" s="227" t="s">
        <v>6360</v>
      </c>
      <c r="D1867" s="227" t="s">
        <v>25404</v>
      </c>
      <c r="E1867" s="227" t="s">
        <v>4758</v>
      </c>
      <c r="F1867" s="227" t="s">
        <v>6360</v>
      </c>
      <c r="G1867" s="227"/>
      <c r="H1867" s="227" t="s">
        <v>6360</v>
      </c>
      <c r="I1867" s="233"/>
      <c r="J1867" s="233"/>
      <c r="K1867" s="228">
        <v>460</v>
      </c>
      <c r="L1867" s="244">
        <v>460</v>
      </c>
      <c r="M1867" s="244">
        <v>460</v>
      </c>
      <c r="N1867" s="233"/>
      <c r="O1867" s="301"/>
      <c r="P1867" s="233"/>
      <c r="Q1867" s="228">
        <v>300</v>
      </c>
      <c r="R1867" s="228">
        <v>300</v>
      </c>
      <c r="S1867" s="228" t="s">
        <v>6985</v>
      </c>
      <c r="T1867" s="228">
        <v>1</v>
      </c>
      <c r="U1867" s="228" t="s">
        <v>296</v>
      </c>
      <c r="V1867" s="241">
        <v>2010</v>
      </c>
      <c r="W1867" s="233"/>
      <c r="X1867" s="233"/>
      <c r="Y1867" s="233"/>
      <c r="Z1867" s="233"/>
      <c r="AA1867" s="227"/>
      <c r="AB1867" s="233"/>
      <c r="AC1867" s="233"/>
      <c r="AD1867" s="233"/>
      <c r="AE1867" s="233"/>
      <c r="AF1867" s="233"/>
      <c r="AG1867" s="244" t="s">
        <v>9342</v>
      </c>
      <c r="AH1867" s="150"/>
    </row>
    <row r="1868" spans="1:34" ht="25.7" customHeight="1">
      <c r="B1868" s="200"/>
      <c r="C1868" s="227" t="s">
        <v>6360</v>
      </c>
      <c r="D1868" s="227" t="s">
        <v>25764</v>
      </c>
      <c r="E1868" s="227" t="s">
        <v>6988</v>
      </c>
      <c r="F1868" s="227" t="s">
        <v>6360</v>
      </c>
      <c r="G1868" s="227"/>
      <c r="H1868" s="227" t="s">
        <v>6360</v>
      </c>
      <c r="I1868" s="233"/>
      <c r="J1868" s="233"/>
      <c r="K1868" s="228">
        <v>2268</v>
      </c>
      <c r="L1868" s="244">
        <v>410</v>
      </c>
      <c r="M1868" s="244">
        <v>410</v>
      </c>
      <c r="N1868" s="233"/>
      <c r="O1868" s="301"/>
      <c r="P1868" s="233"/>
      <c r="Q1868" s="228">
        <v>300</v>
      </c>
      <c r="R1868" s="228">
        <v>300</v>
      </c>
      <c r="S1868" s="228" t="s">
        <v>6985</v>
      </c>
      <c r="T1868" s="228">
        <v>1</v>
      </c>
      <c r="U1868" s="228" t="s">
        <v>296</v>
      </c>
      <c r="V1868" s="241">
        <v>2010</v>
      </c>
      <c r="W1868" s="233"/>
      <c r="X1868" s="233"/>
      <c r="Y1868" s="233"/>
      <c r="Z1868" s="233"/>
      <c r="AA1868" s="227"/>
      <c r="AB1868" s="233"/>
      <c r="AC1868" s="233"/>
      <c r="AD1868" s="233"/>
      <c r="AE1868" s="233"/>
      <c r="AF1868" s="233"/>
      <c r="AG1868" s="244" t="s">
        <v>9342</v>
      </c>
      <c r="AH1868" s="150"/>
    </row>
    <row r="1869" spans="1:34" ht="25.7" customHeight="1">
      <c r="B1869" s="200"/>
      <c r="C1869" s="227" t="s">
        <v>6360</v>
      </c>
      <c r="D1869" s="227" t="s">
        <v>25765</v>
      </c>
      <c r="E1869" s="227" t="s">
        <v>6989</v>
      </c>
      <c r="F1869" s="227" t="s">
        <v>6360</v>
      </c>
      <c r="G1869" s="227"/>
      <c r="H1869" s="227" t="s">
        <v>6360</v>
      </c>
      <c r="I1869" s="233"/>
      <c r="J1869" s="233"/>
      <c r="K1869" s="228">
        <v>2516</v>
      </c>
      <c r="L1869" s="244">
        <v>539</v>
      </c>
      <c r="M1869" s="244">
        <v>539</v>
      </c>
      <c r="N1869" s="233"/>
      <c r="O1869" s="301"/>
      <c r="P1869" s="233"/>
      <c r="Q1869" s="228">
        <v>300</v>
      </c>
      <c r="R1869" s="228">
        <v>300</v>
      </c>
      <c r="S1869" s="228" t="s">
        <v>6985</v>
      </c>
      <c r="T1869" s="228">
        <v>1</v>
      </c>
      <c r="U1869" s="228" t="s">
        <v>296</v>
      </c>
      <c r="V1869" s="241">
        <v>2011</v>
      </c>
      <c r="W1869" s="233"/>
      <c r="X1869" s="233"/>
      <c r="Y1869" s="233"/>
      <c r="Z1869" s="233"/>
      <c r="AA1869" s="227"/>
      <c r="AB1869" s="233"/>
      <c r="AC1869" s="233"/>
      <c r="AD1869" s="233"/>
      <c r="AE1869" s="233"/>
      <c r="AF1869" s="233"/>
      <c r="AG1869" s="244" t="s">
        <v>9343</v>
      </c>
      <c r="AH1869" s="150"/>
    </row>
    <row r="1870" spans="1:34" ht="25.7" customHeight="1">
      <c r="B1870" s="200"/>
      <c r="C1870" s="227" t="s">
        <v>6360</v>
      </c>
      <c r="D1870" s="227" t="s">
        <v>25766</v>
      </c>
      <c r="E1870" s="227" t="s">
        <v>6990</v>
      </c>
      <c r="F1870" s="227" t="s">
        <v>6360</v>
      </c>
      <c r="G1870" s="227"/>
      <c r="H1870" s="227" t="s">
        <v>6360</v>
      </c>
      <c r="I1870" s="233"/>
      <c r="J1870" s="233"/>
      <c r="K1870" s="228">
        <v>2979</v>
      </c>
      <c r="L1870" s="244">
        <v>478</v>
      </c>
      <c r="M1870" s="244">
        <v>478</v>
      </c>
      <c r="N1870" s="233"/>
      <c r="O1870" s="301"/>
      <c r="P1870" s="233"/>
      <c r="Q1870" s="228">
        <v>300</v>
      </c>
      <c r="R1870" s="228">
        <v>300</v>
      </c>
      <c r="S1870" s="228" t="s">
        <v>6985</v>
      </c>
      <c r="T1870" s="228">
        <v>1</v>
      </c>
      <c r="U1870" s="228" t="s">
        <v>296</v>
      </c>
      <c r="V1870" s="241">
        <v>2011</v>
      </c>
      <c r="W1870" s="233"/>
      <c r="X1870" s="233"/>
      <c r="Y1870" s="233"/>
      <c r="Z1870" s="233"/>
      <c r="AA1870" s="227"/>
      <c r="AB1870" s="233"/>
      <c r="AC1870" s="233"/>
      <c r="AD1870" s="233"/>
      <c r="AE1870" s="233"/>
      <c r="AF1870" s="233"/>
      <c r="AG1870" s="244" t="s">
        <v>9342</v>
      </c>
      <c r="AH1870" s="150"/>
    </row>
    <row r="1871" spans="1:34" ht="25.7" customHeight="1">
      <c r="B1871" s="200"/>
      <c r="C1871" s="227" t="s">
        <v>6360</v>
      </c>
      <c r="D1871" s="227" t="s">
        <v>25307</v>
      </c>
      <c r="E1871" s="227" t="s">
        <v>6991</v>
      </c>
      <c r="F1871" s="227" t="s">
        <v>6360</v>
      </c>
      <c r="G1871" s="227"/>
      <c r="H1871" s="227" t="s">
        <v>6360</v>
      </c>
      <c r="I1871" s="233"/>
      <c r="J1871" s="233"/>
      <c r="K1871" s="228">
        <v>1141</v>
      </c>
      <c r="L1871" s="244">
        <v>456</v>
      </c>
      <c r="M1871" s="244">
        <v>456</v>
      </c>
      <c r="N1871" s="233"/>
      <c r="O1871" s="301"/>
      <c r="P1871" s="233"/>
      <c r="Q1871" s="228">
        <v>300</v>
      </c>
      <c r="R1871" s="228">
        <v>300</v>
      </c>
      <c r="S1871" s="228" t="s">
        <v>6985</v>
      </c>
      <c r="T1871" s="228">
        <v>1</v>
      </c>
      <c r="U1871" s="228" t="s">
        <v>296</v>
      </c>
      <c r="V1871" s="241">
        <v>2012</v>
      </c>
      <c r="W1871" s="233"/>
      <c r="X1871" s="233"/>
      <c r="Y1871" s="233"/>
      <c r="Z1871" s="233"/>
      <c r="AA1871" s="227"/>
      <c r="AB1871" s="233"/>
      <c r="AC1871" s="233"/>
      <c r="AD1871" s="233"/>
      <c r="AE1871" s="233"/>
      <c r="AF1871" s="233"/>
      <c r="AG1871" s="244" t="s">
        <v>6992</v>
      </c>
      <c r="AH1871" s="150"/>
    </row>
    <row r="1872" spans="1:34" ht="25.7" customHeight="1">
      <c r="B1872" s="200"/>
      <c r="C1872" s="227" t="s">
        <v>6360</v>
      </c>
      <c r="D1872" s="227" t="s">
        <v>25767</v>
      </c>
      <c r="E1872" s="227" t="s">
        <v>6993</v>
      </c>
      <c r="F1872" s="227" t="s">
        <v>6360</v>
      </c>
      <c r="G1872" s="227"/>
      <c r="H1872" s="227" t="s">
        <v>6360</v>
      </c>
      <c r="I1872" s="233"/>
      <c r="J1872" s="233"/>
      <c r="K1872" s="228">
        <v>5390</v>
      </c>
      <c r="L1872" s="244">
        <v>516</v>
      </c>
      <c r="M1872" s="244">
        <v>516</v>
      </c>
      <c r="N1872" s="233"/>
      <c r="O1872" s="301"/>
      <c r="P1872" s="233"/>
      <c r="Q1872" s="228">
        <v>300</v>
      </c>
      <c r="R1872" s="228">
        <v>300</v>
      </c>
      <c r="S1872" s="228" t="s">
        <v>6985</v>
      </c>
      <c r="T1872" s="228">
        <v>1</v>
      </c>
      <c r="U1872" s="228" t="s">
        <v>296</v>
      </c>
      <c r="V1872" s="241">
        <v>2012</v>
      </c>
      <c r="W1872" s="233"/>
      <c r="X1872" s="233"/>
      <c r="Y1872" s="233"/>
      <c r="Z1872" s="233"/>
      <c r="AA1872" s="227"/>
      <c r="AB1872" s="233"/>
      <c r="AC1872" s="233"/>
      <c r="AD1872" s="233"/>
      <c r="AE1872" s="233"/>
      <c r="AF1872" s="233"/>
      <c r="AG1872" s="244" t="s">
        <v>6987</v>
      </c>
      <c r="AH1872" s="150"/>
    </row>
    <row r="1873" spans="2:34" ht="25.7" customHeight="1">
      <c r="B1873" s="200"/>
      <c r="C1873" s="227" t="s">
        <v>6360</v>
      </c>
      <c r="D1873" s="227" t="s">
        <v>25768</v>
      </c>
      <c r="E1873" s="227" t="s">
        <v>6994</v>
      </c>
      <c r="F1873" s="227" t="s">
        <v>6360</v>
      </c>
      <c r="G1873" s="227"/>
      <c r="H1873" s="227" t="s">
        <v>6360</v>
      </c>
      <c r="I1873" s="233"/>
      <c r="J1873" s="233"/>
      <c r="K1873" s="228">
        <v>14495</v>
      </c>
      <c r="L1873" s="244">
        <v>616</v>
      </c>
      <c r="M1873" s="244">
        <v>683</v>
      </c>
      <c r="N1873" s="233"/>
      <c r="O1873" s="301"/>
      <c r="P1873" s="233"/>
      <c r="Q1873" s="228">
        <v>300</v>
      </c>
      <c r="R1873" s="228">
        <v>300</v>
      </c>
      <c r="S1873" s="228" t="s">
        <v>6985</v>
      </c>
      <c r="T1873" s="228">
        <v>1</v>
      </c>
      <c r="U1873" s="228" t="s">
        <v>296</v>
      </c>
      <c r="V1873" s="241">
        <v>2012</v>
      </c>
      <c r="W1873" s="233"/>
      <c r="X1873" s="233"/>
      <c r="Y1873" s="233"/>
      <c r="Z1873" s="233"/>
      <c r="AA1873" s="227"/>
      <c r="AB1873" s="233"/>
      <c r="AC1873" s="233"/>
      <c r="AD1873" s="233"/>
      <c r="AE1873" s="233"/>
      <c r="AF1873" s="233"/>
      <c r="AG1873" s="244"/>
      <c r="AH1873" s="150"/>
    </row>
    <row r="1874" spans="2:34" ht="25.7" customHeight="1">
      <c r="B1874" s="200"/>
      <c r="C1874" s="227" t="s">
        <v>6360</v>
      </c>
      <c r="D1874" s="227" t="s">
        <v>25769</v>
      </c>
      <c r="E1874" s="227" t="s">
        <v>6995</v>
      </c>
      <c r="F1874" s="227" t="s">
        <v>6360</v>
      </c>
      <c r="G1874" s="227"/>
      <c r="H1874" s="227" t="s">
        <v>6360</v>
      </c>
      <c r="I1874" s="233"/>
      <c r="J1874" s="233"/>
      <c r="K1874" s="228">
        <v>1141</v>
      </c>
      <c r="L1874" s="244">
        <v>506</v>
      </c>
      <c r="M1874" s="244">
        <v>506</v>
      </c>
      <c r="N1874" s="233"/>
      <c r="O1874" s="301"/>
      <c r="P1874" s="233"/>
      <c r="Q1874" s="228">
        <v>300</v>
      </c>
      <c r="R1874" s="228">
        <v>300</v>
      </c>
      <c r="S1874" s="228" t="s">
        <v>6985</v>
      </c>
      <c r="T1874" s="228">
        <v>1</v>
      </c>
      <c r="U1874" s="228" t="s">
        <v>296</v>
      </c>
      <c r="V1874" s="241">
        <v>2013</v>
      </c>
      <c r="W1874" s="233"/>
      <c r="X1874" s="233"/>
      <c r="Y1874" s="233"/>
      <c r="Z1874" s="233"/>
      <c r="AA1874" s="227"/>
      <c r="AB1874" s="233"/>
      <c r="AC1874" s="233"/>
      <c r="AD1874" s="233"/>
      <c r="AE1874" s="233"/>
      <c r="AF1874" s="233"/>
      <c r="AG1874" s="244"/>
      <c r="AH1874" s="150"/>
    </row>
    <row r="1875" spans="2:34" ht="25.7" customHeight="1">
      <c r="B1875" s="200"/>
      <c r="C1875" s="227" t="s">
        <v>6360</v>
      </c>
      <c r="D1875" s="227" t="s">
        <v>25770</v>
      </c>
      <c r="E1875" s="227" t="s">
        <v>6996</v>
      </c>
      <c r="F1875" s="227" t="s">
        <v>6360</v>
      </c>
      <c r="G1875" s="227"/>
      <c r="H1875" s="227" t="s">
        <v>6360</v>
      </c>
      <c r="I1875" s="233"/>
      <c r="J1875" s="233"/>
      <c r="K1875" s="228">
        <v>2290</v>
      </c>
      <c r="L1875" s="244">
        <v>528</v>
      </c>
      <c r="M1875" s="244">
        <v>528</v>
      </c>
      <c r="N1875" s="233"/>
      <c r="O1875" s="301"/>
      <c r="P1875" s="233"/>
      <c r="Q1875" s="228">
        <v>300</v>
      </c>
      <c r="R1875" s="228">
        <v>300</v>
      </c>
      <c r="S1875" s="228" t="s">
        <v>6985</v>
      </c>
      <c r="T1875" s="228">
        <v>1</v>
      </c>
      <c r="U1875" s="228" t="s">
        <v>296</v>
      </c>
      <c r="V1875" s="241">
        <v>2015</v>
      </c>
      <c r="W1875" s="233"/>
      <c r="X1875" s="233"/>
      <c r="Y1875" s="233"/>
      <c r="Z1875" s="233"/>
      <c r="AA1875" s="227"/>
      <c r="AB1875" s="233"/>
      <c r="AC1875" s="233"/>
      <c r="AD1875" s="233"/>
      <c r="AE1875" s="233"/>
      <c r="AF1875" s="233"/>
      <c r="AG1875" s="244"/>
      <c r="AH1875" s="150"/>
    </row>
    <row r="1876" spans="2:34" ht="25.7" customHeight="1">
      <c r="B1876" s="200"/>
      <c r="C1876" s="227" t="s">
        <v>6360</v>
      </c>
      <c r="D1876" s="227" t="s">
        <v>25771</v>
      </c>
      <c r="E1876" s="227" t="s">
        <v>6997</v>
      </c>
      <c r="F1876" s="227" t="s">
        <v>6360</v>
      </c>
      <c r="G1876" s="227"/>
      <c r="H1876" s="227" t="s">
        <v>6360</v>
      </c>
      <c r="I1876" s="233"/>
      <c r="J1876" s="233"/>
      <c r="K1876" s="228">
        <v>11714</v>
      </c>
      <c r="L1876" s="244">
        <v>357</v>
      </c>
      <c r="M1876" s="244">
        <v>357</v>
      </c>
      <c r="N1876" s="233"/>
      <c r="O1876" s="301"/>
      <c r="P1876" s="233"/>
      <c r="Q1876" s="228">
        <v>300</v>
      </c>
      <c r="R1876" s="228">
        <v>300</v>
      </c>
      <c r="S1876" s="228" t="s">
        <v>6985</v>
      </c>
      <c r="T1876" s="228">
        <v>1</v>
      </c>
      <c r="U1876" s="228" t="s">
        <v>296</v>
      </c>
      <c r="V1876" s="241">
        <v>2015</v>
      </c>
      <c r="W1876" s="233"/>
      <c r="X1876" s="233"/>
      <c r="Y1876" s="233"/>
      <c r="Z1876" s="233"/>
      <c r="AA1876" s="227"/>
      <c r="AB1876" s="233"/>
      <c r="AC1876" s="233"/>
      <c r="AD1876" s="233"/>
      <c r="AE1876" s="233"/>
      <c r="AF1876" s="233"/>
      <c r="AG1876" s="244"/>
      <c r="AH1876" s="150"/>
    </row>
    <row r="1877" spans="2:34" ht="25.7" customHeight="1">
      <c r="B1877" s="200"/>
      <c r="C1877" s="227" t="s">
        <v>6360</v>
      </c>
      <c r="D1877" s="227" t="s">
        <v>25772</v>
      </c>
      <c r="E1877" s="227" t="s">
        <v>17504</v>
      </c>
      <c r="F1877" s="227" t="s">
        <v>6360</v>
      </c>
      <c r="G1877" s="227"/>
      <c r="H1877" s="227" t="s">
        <v>6360</v>
      </c>
      <c r="I1877" s="233"/>
      <c r="J1877" s="233"/>
      <c r="K1877" s="228">
        <v>1210</v>
      </c>
      <c r="L1877" s="244">
        <v>564</v>
      </c>
      <c r="M1877" s="244">
        <v>564</v>
      </c>
      <c r="N1877" s="233"/>
      <c r="O1877" s="301"/>
      <c r="P1877" s="233"/>
      <c r="Q1877" s="228">
        <v>300</v>
      </c>
      <c r="R1877" s="228">
        <v>300</v>
      </c>
      <c r="S1877" s="228" t="s">
        <v>6985</v>
      </c>
      <c r="T1877" s="228">
        <v>1</v>
      </c>
      <c r="U1877" s="228" t="s">
        <v>296</v>
      </c>
      <c r="V1877" s="241">
        <v>2022</v>
      </c>
      <c r="W1877" s="233"/>
      <c r="X1877" s="233"/>
      <c r="Y1877" s="233"/>
      <c r="Z1877" s="233"/>
      <c r="AA1877" s="227"/>
      <c r="AB1877" s="233"/>
      <c r="AC1877" s="233"/>
      <c r="AD1877" s="233"/>
      <c r="AE1877" s="233"/>
      <c r="AF1877" s="233"/>
      <c r="AG1877" s="244"/>
      <c r="AH1877" s="150"/>
    </row>
    <row r="1878" spans="2:34" ht="25.7" customHeight="1">
      <c r="B1878" s="200"/>
      <c r="C1878" s="227" t="s">
        <v>6366</v>
      </c>
      <c r="D1878" s="227" t="s">
        <v>25773</v>
      </c>
      <c r="E1878" s="227" t="s">
        <v>6998</v>
      </c>
      <c r="F1878" s="227" t="s">
        <v>6366</v>
      </c>
      <c r="G1878" s="227"/>
      <c r="H1878" s="227" t="s">
        <v>11108</v>
      </c>
      <c r="I1878" s="233"/>
      <c r="J1878" s="233"/>
      <c r="K1878" s="228">
        <v>17023</v>
      </c>
      <c r="L1878" s="244">
        <v>3475.8</v>
      </c>
      <c r="M1878" s="244">
        <v>3526.8</v>
      </c>
      <c r="N1878" s="233"/>
      <c r="O1878" s="301"/>
      <c r="P1878" s="233"/>
      <c r="Q1878" s="228">
        <v>1800</v>
      </c>
      <c r="R1878" s="228">
        <v>1800</v>
      </c>
      <c r="S1878" s="228" t="s">
        <v>4919</v>
      </c>
      <c r="T1878" s="228">
        <v>6</v>
      </c>
      <c r="U1878" s="228" t="s">
        <v>296</v>
      </c>
      <c r="V1878" s="241">
        <v>2007</v>
      </c>
      <c r="W1878" s="233"/>
      <c r="X1878" s="233"/>
      <c r="Y1878" s="233"/>
      <c r="Z1878" s="233"/>
      <c r="AA1878" s="227"/>
      <c r="AB1878" s="233"/>
      <c r="AC1878" s="233"/>
      <c r="AD1878" s="233"/>
      <c r="AE1878" s="233"/>
      <c r="AF1878" s="233"/>
      <c r="AG1878" s="244"/>
      <c r="AH1878" s="150"/>
    </row>
    <row r="1879" spans="2:34" ht="25.7" customHeight="1">
      <c r="B1879" s="200"/>
      <c r="C1879" s="227" t="s">
        <v>6366</v>
      </c>
      <c r="D1879" s="227" t="s">
        <v>25774</v>
      </c>
      <c r="E1879" s="227" t="s">
        <v>6999</v>
      </c>
      <c r="F1879" s="227" t="s">
        <v>6366</v>
      </c>
      <c r="G1879" s="227" t="s">
        <v>13333</v>
      </c>
      <c r="H1879" s="227" t="s">
        <v>6366</v>
      </c>
      <c r="I1879" s="233">
        <v>3</v>
      </c>
      <c r="J1879" s="233"/>
      <c r="K1879" s="228">
        <v>1000</v>
      </c>
      <c r="L1879" s="244">
        <v>426</v>
      </c>
      <c r="M1879" s="244">
        <v>426</v>
      </c>
      <c r="N1879" s="233"/>
      <c r="O1879" s="301"/>
      <c r="P1879" s="233"/>
      <c r="Q1879" s="244">
        <v>397</v>
      </c>
      <c r="R1879" s="244">
        <v>397</v>
      </c>
      <c r="S1879" s="228"/>
      <c r="T1879" s="228"/>
      <c r="U1879" s="228" t="s">
        <v>296</v>
      </c>
      <c r="V1879" s="241">
        <v>2008</v>
      </c>
      <c r="W1879" s="233"/>
      <c r="X1879" s="233"/>
      <c r="Y1879" s="233"/>
      <c r="Z1879" s="233"/>
      <c r="AA1879" s="227"/>
      <c r="AB1879" s="233"/>
      <c r="AC1879" s="233"/>
      <c r="AD1879" s="233"/>
      <c r="AE1879" s="233"/>
      <c r="AF1879" s="233"/>
      <c r="AG1879" s="244"/>
      <c r="AH1879" s="150"/>
    </row>
    <row r="1880" spans="2:34" ht="25.7" customHeight="1">
      <c r="B1880" s="200"/>
      <c r="C1880" s="227" t="s">
        <v>6366</v>
      </c>
      <c r="D1880" s="227" t="s">
        <v>25775</v>
      </c>
      <c r="E1880" s="227" t="s">
        <v>7000</v>
      </c>
      <c r="F1880" s="227" t="s">
        <v>6366</v>
      </c>
      <c r="G1880" s="227" t="s">
        <v>13333</v>
      </c>
      <c r="H1880" s="227" t="s">
        <v>6366</v>
      </c>
      <c r="I1880" s="233">
        <v>3</v>
      </c>
      <c r="J1880" s="233"/>
      <c r="K1880" s="228">
        <v>1062</v>
      </c>
      <c r="L1880" s="244">
        <v>421</v>
      </c>
      <c r="M1880" s="244">
        <v>421</v>
      </c>
      <c r="N1880" s="233"/>
      <c r="O1880" s="301"/>
      <c r="P1880" s="233"/>
      <c r="Q1880" s="228">
        <v>394</v>
      </c>
      <c r="R1880" s="228">
        <v>394</v>
      </c>
      <c r="S1880" s="228"/>
      <c r="T1880" s="228"/>
      <c r="U1880" s="228" t="s">
        <v>296</v>
      </c>
      <c r="V1880" s="241">
        <v>2005</v>
      </c>
      <c r="W1880" s="233"/>
      <c r="X1880" s="233"/>
      <c r="Y1880" s="233"/>
      <c r="Z1880" s="233"/>
      <c r="AA1880" s="227"/>
      <c r="AB1880" s="233"/>
      <c r="AC1880" s="233"/>
      <c r="AD1880" s="233"/>
      <c r="AE1880" s="233"/>
      <c r="AF1880" s="233"/>
      <c r="AG1880" s="244"/>
      <c r="AH1880" s="150"/>
    </row>
    <row r="1881" spans="2:34" ht="25.7" customHeight="1">
      <c r="B1881" s="200"/>
      <c r="C1881" s="227" t="s">
        <v>6366</v>
      </c>
      <c r="D1881" s="227" t="s">
        <v>25776</v>
      </c>
      <c r="E1881" s="227" t="s">
        <v>7001</v>
      </c>
      <c r="F1881" s="227" t="s">
        <v>6366</v>
      </c>
      <c r="G1881" s="227" t="s">
        <v>13333</v>
      </c>
      <c r="H1881" s="227" t="s">
        <v>6366</v>
      </c>
      <c r="I1881" s="233">
        <v>3</v>
      </c>
      <c r="J1881" s="233"/>
      <c r="K1881" s="228">
        <v>1462</v>
      </c>
      <c r="L1881" s="244">
        <v>437</v>
      </c>
      <c r="M1881" s="244">
        <v>437</v>
      </c>
      <c r="N1881" s="233"/>
      <c r="O1881" s="301"/>
      <c r="P1881" s="233"/>
      <c r="Q1881" s="228">
        <v>392</v>
      </c>
      <c r="R1881" s="228">
        <v>392</v>
      </c>
      <c r="S1881" s="228"/>
      <c r="T1881" s="228"/>
      <c r="U1881" s="228" t="s">
        <v>296</v>
      </c>
      <c r="V1881" s="241">
        <v>2006</v>
      </c>
      <c r="W1881" s="233"/>
      <c r="X1881" s="233"/>
      <c r="Y1881" s="233"/>
      <c r="Z1881" s="233"/>
      <c r="AA1881" s="227"/>
      <c r="AB1881" s="233"/>
      <c r="AC1881" s="233"/>
      <c r="AD1881" s="233"/>
      <c r="AE1881" s="233"/>
      <c r="AF1881" s="233"/>
      <c r="AG1881" s="244"/>
      <c r="AH1881" s="150"/>
    </row>
    <row r="1882" spans="2:34" ht="25.7" customHeight="1">
      <c r="B1882" s="200"/>
      <c r="C1882" s="227" t="s">
        <v>6366</v>
      </c>
      <c r="D1882" s="227" t="s">
        <v>25777</v>
      </c>
      <c r="E1882" s="227" t="s">
        <v>7002</v>
      </c>
      <c r="F1882" s="227" t="s">
        <v>6366</v>
      </c>
      <c r="G1882" s="227" t="s">
        <v>13333</v>
      </c>
      <c r="H1882" s="227" t="s">
        <v>6366</v>
      </c>
      <c r="I1882" s="233">
        <v>3</v>
      </c>
      <c r="J1882" s="233"/>
      <c r="K1882" s="228">
        <v>705</v>
      </c>
      <c r="L1882" s="244">
        <v>422</v>
      </c>
      <c r="M1882" s="244">
        <v>422</v>
      </c>
      <c r="N1882" s="233"/>
      <c r="O1882" s="301"/>
      <c r="P1882" s="233"/>
      <c r="Q1882" s="228">
        <v>382</v>
      </c>
      <c r="R1882" s="228">
        <v>382</v>
      </c>
      <c r="S1882" s="228"/>
      <c r="T1882" s="228"/>
      <c r="U1882" s="228" t="s">
        <v>296</v>
      </c>
      <c r="V1882" s="241">
        <v>2004</v>
      </c>
      <c r="W1882" s="233"/>
      <c r="X1882" s="233"/>
      <c r="Y1882" s="233"/>
      <c r="Z1882" s="233"/>
      <c r="AA1882" s="227"/>
      <c r="AB1882" s="233"/>
      <c r="AC1882" s="233"/>
      <c r="AD1882" s="233"/>
      <c r="AE1882" s="233"/>
      <c r="AF1882" s="233"/>
      <c r="AG1882" s="244"/>
      <c r="AH1882" s="150"/>
    </row>
    <row r="1883" spans="2:34" ht="25.7" customHeight="1">
      <c r="B1883" s="200"/>
      <c r="C1883" s="227" t="s">
        <v>687</v>
      </c>
      <c r="D1883" s="227" t="s">
        <v>25778</v>
      </c>
      <c r="E1883" s="227" t="s">
        <v>7003</v>
      </c>
      <c r="F1883" s="227" t="s">
        <v>687</v>
      </c>
      <c r="G1883" s="227"/>
      <c r="H1883" s="227" t="s">
        <v>687</v>
      </c>
      <c r="I1883" s="233"/>
      <c r="J1883" s="233"/>
      <c r="K1883" s="228">
        <v>13284</v>
      </c>
      <c r="L1883" s="244">
        <v>393.75</v>
      </c>
      <c r="M1883" s="244">
        <v>393.75</v>
      </c>
      <c r="N1883" s="233"/>
      <c r="O1883" s="301"/>
      <c r="P1883" s="233"/>
      <c r="Q1883" s="228">
        <v>300</v>
      </c>
      <c r="R1883" s="228">
        <v>300</v>
      </c>
      <c r="S1883" s="228" t="s">
        <v>4919</v>
      </c>
      <c r="T1883" s="228">
        <v>1</v>
      </c>
      <c r="U1883" s="228" t="s">
        <v>296</v>
      </c>
      <c r="V1883" s="241">
        <v>2008</v>
      </c>
      <c r="W1883" s="233"/>
      <c r="X1883" s="233"/>
      <c r="Y1883" s="233"/>
      <c r="Z1883" s="233"/>
      <c r="AA1883" s="227"/>
      <c r="AB1883" s="233"/>
      <c r="AC1883" s="233"/>
      <c r="AD1883" s="233"/>
      <c r="AE1883" s="233"/>
      <c r="AF1883" s="233"/>
      <c r="AG1883" s="244"/>
      <c r="AH1883" s="150"/>
    </row>
    <row r="1884" spans="2:34" ht="25.7" customHeight="1">
      <c r="B1884" s="200"/>
      <c r="C1884" s="227" t="s">
        <v>687</v>
      </c>
      <c r="D1884" s="227" t="s">
        <v>25779</v>
      </c>
      <c r="E1884" s="227" t="s">
        <v>7004</v>
      </c>
      <c r="F1884" s="227" t="s">
        <v>687</v>
      </c>
      <c r="G1884" s="227"/>
      <c r="H1884" s="227" t="s">
        <v>687</v>
      </c>
      <c r="I1884" s="233"/>
      <c r="J1884" s="233"/>
      <c r="K1884" s="228">
        <v>1499</v>
      </c>
      <c r="L1884" s="244">
        <v>453.37</v>
      </c>
      <c r="M1884" s="244">
        <v>453.37</v>
      </c>
      <c r="N1884" s="233"/>
      <c r="O1884" s="301"/>
      <c r="P1884" s="233"/>
      <c r="Q1884" s="228">
        <v>300</v>
      </c>
      <c r="R1884" s="228">
        <v>300</v>
      </c>
      <c r="S1884" s="228" t="s">
        <v>4919</v>
      </c>
      <c r="T1884" s="228">
        <v>1</v>
      </c>
      <c r="U1884" s="228" t="s">
        <v>296</v>
      </c>
      <c r="V1884" s="241">
        <v>2010</v>
      </c>
      <c r="W1884" s="233"/>
      <c r="X1884" s="233"/>
      <c r="Y1884" s="233"/>
      <c r="Z1884" s="233"/>
      <c r="AA1884" s="227"/>
      <c r="AB1884" s="233"/>
      <c r="AC1884" s="233"/>
      <c r="AD1884" s="233"/>
      <c r="AE1884" s="233"/>
      <c r="AF1884" s="233"/>
      <c r="AG1884" s="244"/>
      <c r="AH1884" s="150"/>
    </row>
    <row r="1885" spans="2:34" ht="25.7" customHeight="1">
      <c r="B1885" s="200"/>
      <c r="C1885" s="227" t="s">
        <v>687</v>
      </c>
      <c r="D1885" s="227" t="s">
        <v>25780</v>
      </c>
      <c r="E1885" s="227" t="s">
        <v>7005</v>
      </c>
      <c r="F1885" s="659" t="s">
        <v>687</v>
      </c>
      <c r="G1885" s="227"/>
      <c r="H1885" s="227" t="s">
        <v>687</v>
      </c>
      <c r="I1885" s="233"/>
      <c r="J1885" s="233"/>
      <c r="K1885" s="228">
        <v>2848</v>
      </c>
      <c r="L1885" s="244">
        <v>437.4</v>
      </c>
      <c r="M1885" s="244">
        <v>437.4</v>
      </c>
      <c r="N1885" s="233"/>
      <c r="O1885" s="301"/>
      <c r="P1885" s="233"/>
      <c r="Q1885" s="228">
        <v>300</v>
      </c>
      <c r="R1885" s="228">
        <v>300</v>
      </c>
      <c r="S1885" s="228" t="s">
        <v>4919</v>
      </c>
      <c r="T1885" s="228">
        <v>1</v>
      </c>
      <c r="U1885" s="228" t="s">
        <v>296</v>
      </c>
      <c r="V1885" s="241">
        <v>2011</v>
      </c>
      <c r="W1885" s="233"/>
      <c r="X1885" s="233"/>
      <c r="Y1885" s="233"/>
      <c r="Z1885" s="233"/>
      <c r="AA1885" s="227"/>
      <c r="AB1885" s="233"/>
      <c r="AC1885" s="233"/>
      <c r="AD1885" s="233"/>
      <c r="AE1885" s="233"/>
      <c r="AF1885" s="233"/>
      <c r="AG1885" s="244"/>
      <c r="AH1885" s="150"/>
    </row>
    <row r="1886" spans="2:34" ht="25.7" customHeight="1">
      <c r="B1886" s="200"/>
      <c r="C1886" s="227" t="s">
        <v>687</v>
      </c>
      <c r="D1886" s="227" t="s">
        <v>25781</v>
      </c>
      <c r="E1886" s="227" t="s">
        <v>1750</v>
      </c>
      <c r="F1886" s="227" t="s">
        <v>687</v>
      </c>
      <c r="G1886" s="227"/>
      <c r="H1886" s="227" t="s">
        <v>687</v>
      </c>
      <c r="I1886" s="233"/>
      <c r="J1886" s="233"/>
      <c r="K1886" s="228">
        <v>1549</v>
      </c>
      <c r="L1886" s="244">
        <v>306</v>
      </c>
      <c r="M1886" s="244">
        <v>306</v>
      </c>
      <c r="N1886" s="233"/>
      <c r="O1886" s="301"/>
      <c r="P1886" s="233"/>
      <c r="Q1886" s="228">
        <v>306</v>
      </c>
      <c r="R1886" s="228">
        <v>306</v>
      </c>
      <c r="S1886" s="228" t="s">
        <v>1751</v>
      </c>
      <c r="T1886" s="228">
        <v>1</v>
      </c>
      <c r="U1886" s="228" t="s">
        <v>296</v>
      </c>
      <c r="V1886" s="241">
        <v>2013</v>
      </c>
      <c r="W1886" s="233"/>
      <c r="X1886" s="233"/>
      <c r="Y1886" s="233"/>
      <c r="Z1886" s="233"/>
      <c r="AA1886" s="227"/>
      <c r="AB1886" s="233"/>
      <c r="AC1886" s="233"/>
      <c r="AD1886" s="233"/>
      <c r="AE1886" s="233"/>
      <c r="AF1886" s="233"/>
      <c r="AG1886" s="244"/>
      <c r="AH1886" s="150"/>
    </row>
    <row r="1887" spans="2:34" ht="25.7" customHeight="1">
      <c r="B1887" s="200"/>
      <c r="C1887" s="227" t="s">
        <v>687</v>
      </c>
      <c r="D1887" s="227" t="s">
        <v>25782</v>
      </c>
      <c r="E1887" s="227" t="s">
        <v>7006</v>
      </c>
      <c r="F1887" s="227" t="s">
        <v>687</v>
      </c>
      <c r="G1887" s="227"/>
      <c r="H1887" s="227" t="s">
        <v>687</v>
      </c>
      <c r="I1887" s="233"/>
      <c r="J1887" s="233"/>
      <c r="K1887" s="228">
        <v>1265</v>
      </c>
      <c r="L1887" s="244">
        <v>472.38</v>
      </c>
      <c r="M1887" s="244">
        <v>472.38</v>
      </c>
      <c r="N1887" s="233"/>
      <c r="O1887" s="301"/>
      <c r="P1887" s="233"/>
      <c r="Q1887" s="228">
        <v>300</v>
      </c>
      <c r="R1887" s="228">
        <v>300</v>
      </c>
      <c r="S1887" s="228" t="s">
        <v>4919</v>
      </c>
      <c r="T1887" s="228">
        <v>1</v>
      </c>
      <c r="U1887" s="228" t="s">
        <v>296</v>
      </c>
      <c r="V1887" s="241">
        <v>2012</v>
      </c>
      <c r="W1887" s="233"/>
      <c r="X1887" s="233"/>
      <c r="Y1887" s="233"/>
      <c r="Z1887" s="233"/>
      <c r="AA1887" s="227"/>
      <c r="AB1887" s="233"/>
      <c r="AC1887" s="233"/>
      <c r="AD1887" s="233"/>
      <c r="AE1887" s="233"/>
      <c r="AF1887" s="233"/>
      <c r="AG1887" s="244"/>
      <c r="AH1887" s="150"/>
    </row>
    <row r="1888" spans="2:34" ht="35.1" customHeight="1">
      <c r="B1888" s="200"/>
      <c r="C1888" s="227" t="s">
        <v>687</v>
      </c>
      <c r="D1888" s="227" t="s">
        <v>25783</v>
      </c>
      <c r="E1888" s="227" t="s">
        <v>7007</v>
      </c>
      <c r="F1888" s="302" t="s">
        <v>687</v>
      </c>
      <c r="G1888" s="227"/>
      <c r="H1888" s="227" t="s">
        <v>687</v>
      </c>
      <c r="I1888" s="233"/>
      <c r="J1888" s="233"/>
      <c r="K1888" s="228">
        <v>3923</v>
      </c>
      <c r="L1888" s="244">
        <v>450.76</v>
      </c>
      <c r="M1888" s="244">
        <v>450.76</v>
      </c>
      <c r="N1888" s="233"/>
      <c r="O1888" s="301"/>
      <c r="P1888" s="233"/>
      <c r="Q1888" s="228">
        <v>600</v>
      </c>
      <c r="R1888" s="228">
        <v>600</v>
      </c>
      <c r="S1888" s="228" t="s">
        <v>4919</v>
      </c>
      <c r="T1888" s="228">
        <v>2</v>
      </c>
      <c r="U1888" s="228" t="s">
        <v>296</v>
      </c>
      <c r="V1888" s="241">
        <v>2016</v>
      </c>
      <c r="W1888" s="233"/>
      <c r="X1888" s="233"/>
      <c r="Y1888" s="233"/>
      <c r="Z1888" s="233"/>
      <c r="AA1888" s="227"/>
      <c r="AB1888" s="233"/>
      <c r="AC1888" s="233"/>
      <c r="AD1888" s="233"/>
      <c r="AE1888" s="233"/>
      <c r="AF1888" s="233"/>
      <c r="AG1888" s="244"/>
      <c r="AH1888" s="150"/>
    </row>
    <row r="1889" spans="2:34" ht="25.7" customHeight="1">
      <c r="B1889" s="200"/>
      <c r="C1889" s="227" t="s">
        <v>687</v>
      </c>
      <c r="D1889" s="227" t="s">
        <v>25784</v>
      </c>
      <c r="E1889" s="227" t="s">
        <v>12252</v>
      </c>
      <c r="F1889" s="227" t="s">
        <v>687</v>
      </c>
      <c r="G1889" s="227"/>
      <c r="H1889" s="227" t="s">
        <v>687</v>
      </c>
      <c r="I1889" s="233"/>
      <c r="J1889" s="233"/>
      <c r="K1889" s="228">
        <v>273</v>
      </c>
      <c r="L1889" s="244">
        <v>273</v>
      </c>
      <c r="M1889" s="244">
        <v>273</v>
      </c>
      <c r="N1889" s="233"/>
      <c r="O1889" s="301"/>
      <c r="P1889" s="233"/>
      <c r="Q1889" s="228">
        <v>273</v>
      </c>
      <c r="R1889" s="228">
        <v>273</v>
      </c>
      <c r="S1889" s="228" t="s">
        <v>4919</v>
      </c>
      <c r="T1889" s="228">
        <v>1</v>
      </c>
      <c r="U1889" s="228" t="s">
        <v>296</v>
      </c>
      <c r="V1889" s="241">
        <v>2020</v>
      </c>
      <c r="W1889" s="233"/>
      <c r="X1889" s="233"/>
      <c r="Y1889" s="233"/>
      <c r="Z1889" s="233"/>
      <c r="AA1889" s="227"/>
      <c r="AB1889" s="233"/>
      <c r="AC1889" s="233"/>
      <c r="AD1889" s="233"/>
      <c r="AE1889" s="233"/>
      <c r="AF1889" s="233"/>
      <c r="AG1889" s="244" t="s">
        <v>12253</v>
      </c>
      <c r="AH1889" s="150"/>
    </row>
    <row r="1890" spans="2:34" ht="25.7" customHeight="1">
      <c r="B1890" s="200"/>
      <c r="C1890" s="227" t="s">
        <v>687</v>
      </c>
      <c r="D1890" s="227" t="s">
        <v>25785</v>
      </c>
      <c r="E1890" s="227" t="s">
        <v>17505</v>
      </c>
      <c r="F1890" s="302" t="s">
        <v>16920</v>
      </c>
      <c r="G1890" s="227"/>
      <c r="H1890" s="227" t="s">
        <v>687</v>
      </c>
      <c r="I1890" s="233"/>
      <c r="J1890" s="233"/>
      <c r="K1890" s="228">
        <v>1100</v>
      </c>
      <c r="L1890" s="244"/>
      <c r="M1890" s="244">
        <v>1100</v>
      </c>
      <c r="N1890" s="233"/>
      <c r="O1890" s="301"/>
      <c r="P1890" s="233"/>
      <c r="Q1890" s="228">
        <v>600</v>
      </c>
      <c r="R1890" s="228">
        <v>1200</v>
      </c>
      <c r="S1890" s="228" t="s">
        <v>13969</v>
      </c>
      <c r="T1890" s="228">
        <v>2</v>
      </c>
      <c r="U1890" s="228" t="s">
        <v>296</v>
      </c>
      <c r="V1890" s="241">
        <v>2011</v>
      </c>
      <c r="W1890" s="233"/>
      <c r="X1890" s="233"/>
      <c r="Y1890" s="233"/>
      <c r="Z1890" s="233"/>
      <c r="AA1890" s="227"/>
      <c r="AB1890" s="233"/>
      <c r="AC1890" s="233"/>
      <c r="AD1890" s="233"/>
      <c r="AE1890" s="233"/>
      <c r="AF1890" s="233"/>
      <c r="AG1890" s="244"/>
      <c r="AH1890" s="150"/>
    </row>
    <row r="1891" spans="2:34" ht="25.7" customHeight="1">
      <c r="B1891" s="200"/>
      <c r="C1891" s="227" t="s">
        <v>687</v>
      </c>
      <c r="D1891" s="227" t="s">
        <v>25786</v>
      </c>
      <c r="E1891" s="227" t="s">
        <v>17506</v>
      </c>
      <c r="F1891" s="302" t="s">
        <v>16920</v>
      </c>
      <c r="G1891" s="227"/>
      <c r="H1891" s="227" t="s">
        <v>687</v>
      </c>
      <c r="I1891" s="233"/>
      <c r="J1891" s="233"/>
      <c r="K1891" s="228">
        <v>488</v>
      </c>
      <c r="L1891" s="244"/>
      <c r="M1891" s="244">
        <v>488</v>
      </c>
      <c r="N1891" s="233"/>
      <c r="O1891" s="301"/>
      <c r="P1891" s="233"/>
      <c r="Q1891" s="228">
        <v>600</v>
      </c>
      <c r="R1891" s="228">
        <v>600</v>
      </c>
      <c r="S1891" s="228" t="s">
        <v>13969</v>
      </c>
      <c r="T1891" s="228">
        <v>1</v>
      </c>
      <c r="U1891" s="228" t="s">
        <v>296</v>
      </c>
      <c r="V1891" s="241">
        <v>2023</v>
      </c>
      <c r="W1891" s="233"/>
      <c r="X1891" s="233"/>
      <c r="Y1891" s="233"/>
      <c r="Z1891" s="233"/>
      <c r="AA1891" s="227"/>
      <c r="AB1891" s="233"/>
      <c r="AC1891" s="233"/>
      <c r="AD1891" s="233"/>
      <c r="AE1891" s="233"/>
      <c r="AF1891" s="233"/>
      <c r="AG1891" s="244"/>
      <c r="AH1891" s="150"/>
    </row>
    <row r="1892" spans="2:34" ht="25.7" customHeight="1">
      <c r="B1892" s="200"/>
      <c r="C1892" s="227" t="s">
        <v>6377</v>
      </c>
      <c r="D1892" s="227" t="s">
        <v>25787</v>
      </c>
      <c r="E1892" s="227" t="s">
        <v>12254</v>
      </c>
      <c r="F1892" s="227" t="s">
        <v>6377</v>
      </c>
      <c r="G1892" s="227" t="s">
        <v>14367</v>
      </c>
      <c r="H1892" s="233" t="s">
        <v>14367</v>
      </c>
      <c r="I1892" s="233"/>
      <c r="J1892" s="233"/>
      <c r="K1892" s="228">
        <v>5815</v>
      </c>
      <c r="L1892" s="244">
        <v>521</v>
      </c>
      <c r="M1892" s="244">
        <v>1900</v>
      </c>
      <c r="N1892" s="233"/>
      <c r="O1892" s="301"/>
      <c r="P1892" s="233"/>
      <c r="Q1892" s="228">
        <v>521</v>
      </c>
      <c r="R1892" s="228">
        <v>521</v>
      </c>
      <c r="S1892" s="228" t="s">
        <v>7008</v>
      </c>
      <c r="T1892" s="228">
        <v>1</v>
      </c>
      <c r="U1892" s="228" t="s">
        <v>296</v>
      </c>
      <c r="V1892" s="241">
        <v>2008</v>
      </c>
      <c r="W1892" s="233"/>
      <c r="X1892" s="233"/>
      <c r="Y1892" s="233"/>
      <c r="Z1892" s="233"/>
      <c r="AA1892" s="227"/>
      <c r="AB1892" s="233"/>
      <c r="AC1892" s="233"/>
      <c r="AD1892" s="233"/>
      <c r="AE1892" s="233"/>
      <c r="AF1892" s="233"/>
      <c r="AG1892" s="244"/>
      <c r="AH1892" s="150"/>
    </row>
    <row r="1893" spans="2:34" ht="25.7" customHeight="1">
      <c r="B1893" s="200"/>
      <c r="C1893" s="227" t="s">
        <v>6377</v>
      </c>
      <c r="D1893" s="227" t="s">
        <v>25787</v>
      </c>
      <c r="E1893" s="241" t="s">
        <v>12255</v>
      </c>
      <c r="F1893" s="227" t="s">
        <v>6377</v>
      </c>
      <c r="G1893" s="227" t="s">
        <v>14367</v>
      </c>
      <c r="H1893" s="233" t="s">
        <v>14367</v>
      </c>
      <c r="I1893" s="241"/>
      <c r="J1893" s="241"/>
      <c r="K1893" s="244">
        <v>5815</v>
      </c>
      <c r="L1893" s="244">
        <v>478</v>
      </c>
      <c r="M1893" s="244">
        <v>1900</v>
      </c>
      <c r="N1893" s="241"/>
      <c r="O1893" s="241"/>
      <c r="P1893" s="241"/>
      <c r="Q1893" s="228">
        <v>478</v>
      </c>
      <c r="R1893" s="228">
        <v>478</v>
      </c>
      <c r="S1893" s="228" t="s">
        <v>7008</v>
      </c>
      <c r="T1893" s="244">
        <v>1</v>
      </c>
      <c r="U1893" s="228" t="s">
        <v>296</v>
      </c>
      <c r="V1893" s="241">
        <v>2014</v>
      </c>
      <c r="W1893" s="233"/>
      <c r="X1893" s="233"/>
      <c r="Y1893" s="233"/>
      <c r="Z1893" s="233"/>
      <c r="AA1893" s="241"/>
      <c r="AB1893" s="241"/>
      <c r="AC1893" s="241"/>
      <c r="AD1893" s="241"/>
      <c r="AE1893" s="241"/>
      <c r="AF1893" s="241"/>
      <c r="AG1893" s="244"/>
      <c r="AH1893" s="150"/>
    </row>
    <row r="1894" spans="2:34" ht="25.7" customHeight="1">
      <c r="B1894" s="200"/>
      <c r="C1894" s="227" t="s">
        <v>6377</v>
      </c>
      <c r="D1894" s="227" t="s">
        <v>25788</v>
      </c>
      <c r="E1894" s="241" t="s">
        <v>12256</v>
      </c>
      <c r="F1894" s="227" t="s">
        <v>6377</v>
      </c>
      <c r="G1894" s="227" t="s">
        <v>14367</v>
      </c>
      <c r="H1894" s="233" t="s">
        <v>14367</v>
      </c>
      <c r="I1894" s="241"/>
      <c r="J1894" s="241"/>
      <c r="K1894" s="244">
        <v>1593</v>
      </c>
      <c r="L1894" s="244">
        <v>631</v>
      </c>
      <c r="M1894" s="244">
        <v>631</v>
      </c>
      <c r="N1894" s="241"/>
      <c r="O1894" s="241"/>
      <c r="P1894" s="241"/>
      <c r="Q1894" s="228">
        <v>631</v>
      </c>
      <c r="R1894" s="228">
        <v>631</v>
      </c>
      <c r="S1894" s="228" t="s">
        <v>7008</v>
      </c>
      <c r="T1894" s="244">
        <v>1</v>
      </c>
      <c r="U1894" s="228" t="s">
        <v>296</v>
      </c>
      <c r="V1894" s="241">
        <v>2009</v>
      </c>
      <c r="W1894" s="233"/>
      <c r="X1894" s="233"/>
      <c r="Y1894" s="233"/>
      <c r="Z1894" s="233"/>
      <c r="AA1894" s="241"/>
      <c r="AB1894" s="241"/>
      <c r="AC1894" s="241"/>
      <c r="AD1894" s="241"/>
      <c r="AE1894" s="241"/>
      <c r="AF1894" s="241"/>
      <c r="AG1894" s="244"/>
      <c r="AH1894" s="150"/>
    </row>
    <row r="1895" spans="2:34" ht="25.7" customHeight="1">
      <c r="B1895" s="200"/>
      <c r="C1895" s="227" t="s">
        <v>6377</v>
      </c>
      <c r="D1895" s="227" t="s">
        <v>25789</v>
      </c>
      <c r="E1895" s="241" t="s">
        <v>12257</v>
      </c>
      <c r="F1895" s="227" t="s">
        <v>6377</v>
      </c>
      <c r="G1895" s="227" t="s">
        <v>14367</v>
      </c>
      <c r="H1895" s="233" t="s">
        <v>14367</v>
      </c>
      <c r="I1895" s="241"/>
      <c r="J1895" s="241"/>
      <c r="K1895" s="244">
        <v>5141</v>
      </c>
      <c r="L1895" s="244">
        <v>562.92999999999995</v>
      </c>
      <c r="M1895" s="244">
        <v>562.92999999999995</v>
      </c>
      <c r="N1895" s="241"/>
      <c r="O1895" s="241"/>
      <c r="P1895" s="241"/>
      <c r="Q1895" s="228">
        <v>563</v>
      </c>
      <c r="R1895" s="228">
        <v>563</v>
      </c>
      <c r="S1895" s="228" t="s">
        <v>7008</v>
      </c>
      <c r="T1895" s="244">
        <v>1</v>
      </c>
      <c r="U1895" s="228" t="s">
        <v>296</v>
      </c>
      <c r="V1895" s="241">
        <v>2010</v>
      </c>
      <c r="W1895" s="233"/>
      <c r="X1895" s="233"/>
      <c r="Y1895" s="233"/>
      <c r="Z1895" s="233"/>
      <c r="AA1895" s="241"/>
      <c r="AB1895" s="241"/>
      <c r="AC1895" s="241"/>
      <c r="AD1895" s="241"/>
      <c r="AE1895" s="241"/>
      <c r="AF1895" s="241"/>
      <c r="AG1895" s="244"/>
      <c r="AH1895" s="150"/>
    </row>
    <row r="1896" spans="2:34" ht="25.7" customHeight="1">
      <c r="B1896" s="200"/>
      <c r="C1896" s="227" t="s">
        <v>6377</v>
      </c>
      <c r="D1896" s="227" t="s">
        <v>25790</v>
      </c>
      <c r="E1896" s="243" t="s">
        <v>12258</v>
      </c>
      <c r="F1896" s="227" t="s">
        <v>6377</v>
      </c>
      <c r="G1896" s="227" t="s">
        <v>14367</v>
      </c>
      <c r="H1896" s="233" t="s">
        <v>14367</v>
      </c>
      <c r="I1896" s="241"/>
      <c r="J1896" s="241"/>
      <c r="K1896" s="244">
        <v>3370</v>
      </c>
      <c r="L1896" s="244">
        <v>562</v>
      </c>
      <c r="M1896" s="244">
        <v>562</v>
      </c>
      <c r="N1896" s="241"/>
      <c r="O1896" s="241"/>
      <c r="P1896" s="241"/>
      <c r="Q1896" s="228">
        <v>562</v>
      </c>
      <c r="R1896" s="228">
        <v>562</v>
      </c>
      <c r="S1896" s="228" t="s">
        <v>7008</v>
      </c>
      <c r="T1896" s="244">
        <v>1</v>
      </c>
      <c r="U1896" s="228" t="s">
        <v>296</v>
      </c>
      <c r="V1896" s="241">
        <v>2010</v>
      </c>
      <c r="W1896" s="233"/>
      <c r="X1896" s="233"/>
      <c r="Y1896" s="233"/>
      <c r="Z1896" s="233"/>
      <c r="AA1896" s="241"/>
      <c r="AB1896" s="241"/>
      <c r="AC1896" s="241"/>
      <c r="AD1896" s="241"/>
      <c r="AE1896" s="241"/>
      <c r="AF1896" s="241"/>
      <c r="AG1896" s="244"/>
      <c r="AH1896" s="150"/>
    </row>
    <row r="1897" spans="2:34" ht="25.7" customHeight="1">
      <c r="B1897" s="200"/>
      <c r="C1897" s="227" t="s">
        <v>6377</v>
      </c>
      <c r="D1897" s="227" t="s">
        <v>25791</v>
      </c>
      <c r="E1897" s="243" t="s">
        <v>25792</v>
      </c>
      <c r="F1897" s="227" t="s">
        <v>6377</v>
      </c>
      <c r="G1897" s="227" t="s">
        <v>14367</v>
      </c>
      <c r="H1897" s="233" t="s">
        <v>14367</v>
      </c>
      <c r="I1897" s="241"/>
      <c r="J1897" s="241"/>
      <c r="K1897" s="244">
        <v>2061</v>
      </c>
      <c r="L1897" s="244">
        <v>394</v>
      </c>
      <c r="M1897" s="244">
        <v>394</v>
      </c>
      <c r="N1897" s="241"/>
      <c r="O1897" s="241"/>
      <c r="P1897" s="241"/>
      <c r="Q1897" s="228">
        <v>394</v>
      </c>
      <c r="R1897" s="228">
        <v>394</v>
      </c>
      <c r="S1897" s="228" t="s">
        <v>7008</v>
      </c>
      <c r="T1897" s="244">
        <v>1</v>
      </c>
      <c r="U1897" s="228" t="s">
        <v>296</v>
      </c>
      <c r="V1897" s="241">
        <v>2011</v>
      </c>
      <c r="W1897" s="233"/>
      <c r="X1897" s="233"/>
      <c r="Y1897" s="233"/>
      <c r="Z1897" s="233"/>
      <c r="AA1897" s="241"/>
      <c r="AB1897" s="241"/>
      <c r="AC1897" s="241"/>
      <c r="AD1897" s="241"/>
      <c r="AE1897" s="241"/>
      <c r="AF1897" s="241"/>
      <c r="AG1897" s="244"/>
      <c r="AH1897" s="150"/>
    </row>
    <row r="1898" spans="2:34" ht="25.7" customHeight="1">
      <c r="B1898" s="200"/>
      <c r="C1898" s="227" t="s">
        <v>6377</v>
      </c>
      <c r="D1898" s="227" t="s">
        <v>25793</v>
      </c>
      <c r="E1898" s="243" t="s">
        <v>12259</v>
      </c>
      <c r="F1898" s="227" t="s">
        <v>6377</v>
      </c>
      <c r="G1898" s="227" t="s">
        <v>14367</v>
      </c>
      <c r="H1898" s="233" t="s">
        <v>14367</v>
      </c>
      <c r="I1898" s="241"/>
      <c r="J1898" s="241"/>
      <c r="K1898" s="244">
        <v>1045</v>
      </c>
      <c r="L1898" s="244">
        <v>417.12</v>
      </c>
      <c r="M1898" s="244">
        <v>417.12</v>
      </c>
      <c r="N1898" s="241"/>
      <c r="O1898" s="241"/>
      <c r="P1898" s="241"/>
      <c r="Q1898" s="228">
        <v>417.12</v>
      </c>
      <c r="R1898" s="228">
        <v>417.12</v>
      </c>
      <c r="S1898" s="228" t="s">
        <v>7008</v>
      </c>
      <c r="T1898" s="244">
        <v>1</v>
      </c>
      <c r="U1898" s="228" t="s">
        <v>296</v>
      </c>
      <c r="V1898" s="241">
        <v>2011</v>
      </c>
      <c r="W1898" s="233"/>
      <c r="X1898" s="233"/>
      <c r="Y1898" s="233"/>
      <c r="Z1898" s="233"/>
      <c r="AA1898" s="241"/>
      <c r="AB1898" s="241"/>
      <c r="AC1898" s="241"/>
      <c r="AD1898" s="241"/>
      <c r="AE1898" s="241"/>
      <c r="AF1898" s="241"/>
      <c r="AG1898" s="244"/>
      <c r="AH1898" s="150"/>
    </row>
    <row r="1899" spans="2:34" ht="25.7" customHeight="1">
      <c r="B1899" s="200"/>
      <c r="C1899" s="227" t="s">
        <v>6377</v>
      </c>
      <c r="D1899" s="227" t="s">
        <v>25794</v>
      </c>
      <c r="E1899" s="243" t="s">
        <v>12260</v>
      </c>
      <c r="F1899" s="227" t="s">
        <v>6377</v>
      </c>
      <c r="G1899" s="227" t="s">
        <v>14367</v>
      </c>
      <c r="H1899" s="233" t="s">
        <v>14367</v>
      </c>
      <c r="I1899" s="241"/>
      <c r="J1899" s="241"/>
      <c r="K1899" s="244">
        <v>1344</v>
      </c>
      <c r="L1899" s="244">
        <v>712</v>
      </c>
      <c r="M1899" s="244">
        <v>712</v>
      </c>
      <c r="N1899" s="241"/>
      <c r="O1899" s="241"/>
      <c r="P1899" s="241"/>
      <c r="Q1899" s="228">
        <v>515</v>
      </c>
      <c r="R1899" s="228">
        <v>515</v>
      </c>
      <c r="S1899" s="228" t="s">
        <v>7008</v>
      </c>
      <c r="T1899" s="244">
        <v>1</v>
      </c>
      <c r="U1899" s="228" t="s">
        <v>296</v>
      </c>
      <c r="V1899" s="241">
        <v>2019</v>
      </c>
      <c r="W1899" s="233"/>
      <c r="X1899" s="233"/>
      <c r="Y1899" s="233"/>
      <c r="Z1899" s="233"/>
      <c r="AA1899" s="241"/>
      <c r="AB1899" s="241"/>
      <c r="AC1899" s="241"/>
      <c r="AD1899" s="241"/>
      <c r="AE1899" s="241"/>
      <c r="AF1899" s="241"/>
      <c r="AG1899" s="244"/>
      <c r="AH1899" s="150"/>
    </row>
    <row r="1900" spans="2:34" ht="25.7" customHeight="1">
      <c r="B1900" s="200"/>
      <c r="C1900" s="227" t="s">
        <v>6377</v>
      </c>
      <c r="D1900" s="227" t="s">
        <v>25795</v>
      </c>
      <c r="E1900" s="227" t="s">
        <v>12261</v>
      </c>
      <c r="F1900" s="227" t="s">
        <v>6377</v>
      </c>
      <c r="G1900" s="227" t="s">
        <v>14367</v>
      </c>
      <c r="H1900" s="233" t="s">
        <v>14367</v>
      </c>
      <c r="I1900" s="233"/>
      <c r="J1900" s="233"/>
      <c r="K1900" s="228">
        <v>901</v>
      </c>
      <c r="L1900" s="244">
        <v>448</v>
      </c>
      <c r="M1900" s="244">
        <v>448</v>
      </c>
      <c r="N1900" s="233"/>
      <c r="O1900" s="301"/>
      <c r="P1900" s="233"/>
      <c r="Q1900" s="228">
        <v>448</v>
      </c>
      <c r="R1900" s="228">
        <v>448</v>
      </c>
      <c r="S1900" s="228" t="s">
        <v>7008</v>
      </c>
      <c r="T1900" s="228">
        <v>1</v>
      </c>
      <c r="U1900" s="228" t="s">
        <v>296</v>
      </c>
      <c r="V1900" s="241">
        <v>2009</v>
      </c>
      <c r="W1900" s="233"/>
      <c r="X1900" s="233"/>
      <c r="Y1900" s="233"/>
      <c r="Z1900" s="233"/>
      <c r="AA1900" s="227"/>
      <c r="AB1900" s="233"/>
      <c r="AC1900" s="233"/>
      <c r="AD1900" s="233"/>
      <c r="AE1900" s="233"/>
      <c r="AF1900" s="233"/>
      <c r="AG1900" s="244"/>
      <c r="AH1900" s="150"/>
    </row>
    <row r="1901" spans="2:34" ht="25.7" customHeight="1">
      <c r="B1901" s="200"/>
      <c r="C1901" s="241" t="s">
        <v>6377</v>
      </c>
      <c r="D1901" s="241" t="s">
        <v>25796</v>
      </c>
      <c r="E1901" s="241" t="s">
        <v>25797</v>
      </c>
      <c r="F1901" s="241" t="s">
        <v>6377</v>
      </c>
      <c r="G1901" s="227" t="s">
        <v>14367</v>
      </c>
      <c r="H1901" s="233" t="s">
        <v>14367</v>
      </c>
      <c r="I1901" s="241"/>
      <c r="J1901" s="241"/>
      <c r="K1901" s="244">
        <v>1750</v>
      </c>
      <c r="L1901" s="244">
        <v>950</v>
      </c>
      <c r="M1901" s="244">
        <v>950</v>
      </c>
      <c r="N1901" s="241"/>
      <c r="O1901" s="241"/>
      <c r="P1901" s="241"/>
      <c r="Q1901" s="228">
        <v>950</v>
      </c>
      <c r="R1901" s="244">
        <v>950</v>
      </c>
      <c r="S1901" s="228" t="s">
        <v>7008</v>
      </c>
      <c r="T1901" s="244">
        <v>2</v>
      </c>
      <c r="U1901" s="244" t="s">
        <v>296</v>
      </c>
      <c r="V1901" s="241">
        <v>2007</v>
      </c>
      <c r="W1901" s="241"/>
      <c r="X1901" s="241"/>
      <c r="Y1901" s="241"/>
      <c r="Z1901" s="241"/>
      <c r="AA1901" s="241"/>
      <c r="AB1901" s="241"/>
      <c r="AC1901" s="241"/>
      <c r="AD1901" s="241"/>
      <c r="AE1901" s="241"/>
      <c r="AF1901" s="241"/>
      <c r="AG1901" s="244"/>
      <c r="AH1901" s="150"/>
    </row>
    <row r="1902" spans="2:34" ht="25.7" customHeight="1">
      <c r="B1902" s="200"/>
      <c r="C1902" s="241" t="s">
        <v>6377</v>
      </c>
      <c r="D1902" s="241" t="s">
        <v>25798</v>
      </c>
      <c r="E1902" s="241" t="s">
        <v>25799</v>
      </c>
      <c r="F1902" s="241" t="s">
        <v>6377</v>
      </c>
      <c r="G1902" s="227" t="s">
        <v>14367</v>
      </c>
      <c r="H1902" s="233" t="s">
        <v>14367</v>
      </c>
      <c r="I1902" s="241"/>
      <c r="J1902" s="241"/>
      <c r="K1902" s="244">
        <v>1451</v>
      </c>
      <c r="L1902" s="244">
        <v>431</v>
      </c>
      <c r="M1902" s="244">
        <v>431</v>
      </c>
      <c r="N1902" s="241"/>
      <c r="O1902" s="241"/>
      <c r="P1902" s="241"/>
      <c r="Q1902" s="228">
        <v>431</v>
      </c>
      <c r="R1902" s="244">
        <v>431</v>
      </c>
      <c r="S1902" s="228" t="s">
        <v>7008</v>
      </c>
      <c r="T1902" s="244">
        <v>1</v>
      </c>
      <c r="U1902" s="244" t="s">
        <v>296</v>
      </c>
      <c r="V1902" s="241">
        <v>2004</v>
      </c>
      <c r="W1902" s="241"/>
      <c r="X1902" s="241"/>
      <c r="Y1902" s="241"/>
      <c r="Z1902" s="241"/>
      <c r="AA1902" s="241"/>
      <c r="AB1902" s="241"/>
      <c r="AC1902" s="241"/>
      <c r="AD1902" s="241"/>
      <c r="AE1902" s="241"/>
      <c r="AF1902" s="241"/>
      <c r="AG1902" s="244"/>
      <c r="AH1902" s="150"/>
    </row>
    <row r="1903" spans="2:34" ht="25.7" customHeight="1">
      <c r="B1903" s="200"/>
      <c r="C1903" s="241" t="s">
        <v>6377</v>
      </c>
      <c r="D1903" s="241" t="s">
        <v>25414</v>
      </c>
      <c r="E1903" s="241" t="s">
        <v>25800</v>
      </c>
      <c r="F1903" s="241" t="s">
        <v>6377</v>
      </c>
      <c r="G1903" s="227" t="s">
        <v>14367</v>
      </c>
      <c r="H1903" s="233" t="s">
        <v>14367</v>
      </c>
      <c r="I1903" s="241"/>
      <c r="J1903" s="241"/>
      <c r="K1903" s="244">
        <v>39852</v>
      </c>
      <c r="L1903" s="244">
        <v>394</v>
      </c>
      <c r="M1903" s="244">
        <v>394</v>
      </c>
      <c r="N1903" s="241"/>
      <c r="O1903" s="241"/>
      <c r="P1903" s="241"/>
      <c r="Q1903" s="244">
        <v>300</v>
      </c>
      <c r="R1903" s="244">
        <v>300</v>
      </c>
      <c r="S1903" s="228" t="s">
        <v>7008</v>
      </c>
      <c r="T1903" s="244">
        <v>1</v>
      </c>
      <c r="U1903" s="244" t="s">
        <v>296</v>
      </c>
      <c r="V1903" s="241">
        <v>2002</v>
      </c>
      <c r="W1903" s="241"/>
      <c r="X1903" s="241"/>
      <c r="Y1903" s="241"/>
      <c r="Z1903" s="241"/>
      <c r="AA1903" s="241"/>
      <c r="AB1903" s="241"/>
      <c r="AC1903" s="241"/>
      <c r="AD1903" s="241"/>
      <c r="AE1903" s="241"/>
      <c r="AF1903" s="241"/>
      <c r="AG1903" s="244"/>
      <c r="AH1903" s="150"/>
    </row>
    <row r="1904" spans="2:34" ht="25.7" customHeight="1">
      <c r="B1904" s="200"/>
      <c r="C1904" s="241" t="s">
        <v>6377</v>
      </c>
      <c r="D1904" s="241" t="s">
        <v>25801</v>
      </c>
      <c r="E1904" s="241" t="s">
        <v>12262</v>
      </c>
      <c r="F1904" s="241" t="s">
        <v>6377</v>
      </c>
      <c r="G1904" s="227" t="s">
        <v>14367</v>
      </c>
      <c r="H1904" s="233" t="s">
        <v>14367</v>
      </c>
      <c r="I1904" s="241"/>
      <c r="J1904" s="241"/>
      <c r="K1904" s="244">
        <v>2135</v>
      </c>
      <c r="L1904" s="244">
        <v>545</v>
      </c>
      <c r="M1904" s="244">
        <v>545</v>
      </c>
      <c r="N1904" s="241"/>
      <c r="O1904" s="241"/>
      <c r="P1904" s="241"/>
      <c r="Q1904" s="244">
        <v>300</v>
      </c>
      <c r="R1904" s="244">
        <v>200</v>
      </c>
      <c r="S1904" s="228" t="s">
        <v>7008</v>
      </c>
      <c r="T1904" s="244">
        <v>1</v>
      </c>
      <c r="U1904" s="244" t="s">
        <v>296</v>
      </c>
      <c r="V1904" s="241">
        <v>2007</v>
      </c>
      <c r="W1904" s="241"/>
      <c r="X1904" s="241"/>
      <c r="Y1904" s="241"/>
      <c r="Z1904" s="241"/>
      <c r="AA1904" s="241"/>
      <c r="AB1904" s="241"/>
      <c r="AC1904" s="241"/>
      <c r="AD1904" s="241"/>
      <c r="AE1904" s="241"/>
      <c r="AF1904" s="241"/>
      <c r="AG1904" s="244"/>
      <c r="AH1904" s="150"/>
    </row>
    <row r="1905" spans="2:34" ht="25.7" customHeight="1">
      <c r="B1905" s="200"/>
      <c r="C1905" s="227" t="s">
        <v>6377</v>
      </c>
      <c r="D1905" s="227" t="s">
        <v>25802</v>
      </c>
      <c r="E1905" s="227" t="s">
        <v>12263</v>
      </c>
      <c r="F1905" s="227" t="s">
        <v>6377</v>
      </c>
      <c r="G1905" s="227" t="s">
        <v>14367</v>
      </c>
      <c r="H1905" s="233" t="s">
        <v>14367</v>
      </c>
      <c r="I1905" s="233"/>
      <c r="J1905" s="233"/>
      <c r="K1905" s="228">
        <v>500</v>
      </c>
      <c r="L1905" s="660"/>
      <c r="M1905" s="244"/>
      <c r="N1905" s="233"/>
      <c r="O1905" s="301"/>
      <c r="P1905" s="233"/>
      <c r="Q1905" s="228">
        <v>300</v>
      </c>
      <c r="R1905" s="228">
        <v>300</v>
      </c>
      <c r="S1905" s="228" t="s">
        <v>7008</v>
      </c>
      <c r="T1905" s="228">
        <v>1</v>
      </c>
      <c r="U1905" s="228" t="s">
        <v>296</v>
      </c>
      <c r="V1905" s="661">
        <v>2007</v>
      </c>
      <c r="W1905" s="233"/>
      <c r="X1905" s="233"/>
      <c r="Y1905" s="233"/>
      <c r="Z1905" s="233"/>
      <c r="AA1905" s="227"/>
      <c r="AB1905" s="233"/>
      <c r="AC1905" s="233"/>
      <c r="AD1905" s="233"/>
      <c r="AE1905" s="233"/>
      <c r="AF1905" s="233"/>
      <c r="AG1905" s="244"/>
      <c r="AH1905" s="150"/>
    </row>
    <row r="1906" spans="2:34" ht="25.7" customHeight="1">
      <c r="B1906" s="200"/>
      <c r="C1906" s="227" t="s">
        <v>6377</v>
      </c>
      <c r="D1906" s="227" t="s">
        <v>25803</v>
      </c>
      <c r="E1906" s="227" t="s">
        <v>12264</v>
      </c>
      <c r="F1906" s="227" t="s">
        <v>6377</v>
      </c>
      <c r="G1906" s="227" t="s">
        <v>14367</v>
      </c>
      <c r="H1906" s="233" t="s">
        <v>14367</v>
      </c>
      <c r="I1906" s="233"/>
      <c r="J1906" s="233"/>
      <c r="K1906" s="228">
        <v>500</v>
      </c>
      <c r="L1906" s="660"/>
      <c r="M1906" s="244"/>
      <c r="N1906" s="233"/>
      <c r="O1906" s="301"/>
      <c r="P1906" s="233"/>
      <c r="Q1906" s="228">
        <v>300</v>
      </c>
      <c r="R1906" s="228">
        <v>300</v>
      </c>
      <c r="S1906" s="228" t="s">
        <v>7008</v>
      </c>
      <c r="T1906" s="228">
        <v>1</v>
      </c>
      <c r="U1906" s="228" t="s">
        <v>296</v>
      </c>
      <c r="V1906" s="661"/>
      <c r="W1906" s="233"/>
      <c r="X1906" s="233"/>
      <c r="Y1906" s="233"/>
      <c r="Z1906" s="233"/>
      <c r="AA1906" s="227"/>
      <c r="AB1906" s="233"/>
      <c r="AC1906" s="233"/>
      <c r="AD1906" s="233"/>
      <c r="AE1906" s="233"/>
      <c r="AF1906" s="233"/>
      <c r="AG1906" s="244"/>
      <c r="AH1906" s="150"/>
    </row>
    <row r="1907" spans="2:34" ht="25.7" customHeight="1">
      <c r="B1907" s="200"/>
      <c r="C1907" s="227" t="s">
        <v>6377</v>
      </c>
      <c r="D1907" s="227" t="s">
        <v>25804</v>
      </c>
      <c r="E1907" s="227" t="s">
        <v>12265</v>
      </c>
      <c r="F1907" s="227" t="s">
        <v>6377</v>
      </c>
      <c r="G1907" s="227" t="s">
        <v>14367</v>
      </c>
      <c r="H1907" s="233" t="s">
        <v>14367</v>
      </c>
      <c r="I1907" s="233"/>
      <c r="J1907" s="233"/>
      <c r="K1907" s="228">
        <v>1047</v>
      </c>
      <c r="L1907" s="660">
        <v>486</v>
      </c>
      <c r="M1907" s="244">
        <v>486</v>
      </c>
      <c r="N1907" s="233"/>
      <c r="O1907" s="301"/>
      <c r="P1907" s="233"/>
      <c r="Q1907" s="228">
        <v>300</v>
      </c>
      <c r="R1907" s="228">
        <v>300</v>
      </c>
      <c r="S1907" s="228" t="s">
        <v>7008</v>
      </c>
      <c r="T1907" s="228">
        <v>1</v>
      </c>
      <c r="U1907" s="228" t="s">
        <v>296</v>
      </c>
      <c r="V1907" s="661">
        <v>2008</v>
      </c>
      <c r="W1907" s="233"/>
      <c r="X1907" s="233"/>
      <c r="Y1907" s="233"/>
      <c r="Z1907" s="233"/>
      <c r="AA1907" s="227"/>
      <c r="AB1907" s="233"/>
      <c r="AC1907" s="233"/>
      <c r="AD1907" s="233"/>
      <c r="AE1907" s="233"/>
      <c r="AF1907" s="233"/>
      <c r="AG1907" s="244"/>
      <c r="AH1907" s="150"/>
    </row>
    <row r="1908" spans="2:34" ht="25.7" customHeight="1">
      <c r="B1908" s="200"/>
      <c r="C1908" s="241" t="s">
        <v>6381</v>
      </c>
      <c r="D1908" s="241" t="s">
        <v>25805</v>
      </c>
      <c r="E1908" s="241" t="s">
        <v>7009</v>
      </c>
      <c r="F1908" s="241" t="s">
        <v>6381</v>
      </c>
      <c r="G1908" s="241"/>
      <c r="H1908" s="227" t="s">
        <v>17433</v>
      </c>
      <c r="I1908" s="241"/>
      <c r="J1908" s="241"/>
      <c r="K1908" s="244">
        <v>1000</v>
      </c>
      <c r="L1908" s="244">
        <v>374</v>
      </c>
      <c r="M1908" s="244">
        <v>374</v>
      </c>
      <c r="N1908" s="241"/>
      <c r="O1908" s="241"/>
      <c r="P1908" s="241"/>
      <c r="Q1908" s="244">
        <v>374</v>
      </c>
      <c r="R1908" s="244">
        <v>374</v>
      </c>
      <c r="S1908" s="228" t="s">
        <v>1747</v>
      </c>
      <c r="T1908" s="244">
        <v>1</v>
      </c>
      <c r="U1908" s="244" t="s">
        <v>296</v>
      </c>
      <c r="V1908" s="241">
        <v>2003</v>
      </c>
      <c r="W1908" s="241"/>
      <c r="X1908" s="241"/>
      <c r="Y1908" s="241"/>
      <c r="Z1908" s="241"/>
      <c r="AA1908" s="241"/>
      <c r="AB1908" s="241"/>
      <c r="AC1908" s="241"/>
      <c r="AD1908" s="241"/>
      <c r="AE1908" s="241"/>
      <c r="AF1908" s="241"/>
      <c r="AG1908" s="244"/>
      <c r="AH1908" s="150"/>
    </row>
    <row r="1909" spans="2:34" ht="25.7" customHeight="1">
      <c r="B1909" s="200"/>
      <c r="C1909" s="241" t="s">
        <v>6381</v>
      </c>
      <c r="D1909" s="241" t="s">
        <v>25424</v>
      </c>
      <c r="E1909" s="241" t="s">
        <v>7010</v>
      </c>
      <c r="F1909" s="241" t="s">
        <v>6381</v>
      </c>
      <c r="G1909" s="241"/>
      <c r="H1909" s="227" t="s">
        <v>17433</v>
      </c>
      <c r="I1909" s="241"/>
      <c r="J1909" s="241"/>
      <c r="K1909" s="244">
        <v>1130</v>
      </c>
      <c r="L1909" s="244">
        <v>458</v>
      </c>
      <c r="M1909" s="244">
        <v>458</v>
      </c>
      <c r="N1909" s="241"/>
      <c r="O1909" s="241"/>
      <c r="P1909" s="241"/>
      <c r="Q1909" s="244">
        <v>458</v>
      </c>
      <c r="R1909" s="244">
        <v>458</v>
      </c>
      <c r="S1909" s="228" t="s">
        <v>1747</v>
      </c>
      <c r="T1909" s="244">
        <v>1</v>
      </c>
      <c r="U1909" s="244" t="s">
        <v>296</v>
      </c>
      <c r="V1909" s="241">
        <v>2013</v>
      </c>
      <c r="W1909" s="241"/>
      <c r="X1909" s="241"/>
      <c r="Y1909" s="241"/>
      <c r="Z1909" s="241"/>
      <c r="AA1909" s="241"/>
      <c r="AB1909" s="241"/>
      <c r="AC1909" s="241"/>
      <c r="AD1909" s="241"/>
      <c r="AE1909" s="241"/>
      <c r="AF1909" s="241"/>
      <c r="AG1909" s="244"/>
      <c r="AH1909" s="150"/>
    </row>
    <row r="1910" spans="2:34" ht="25.7" customHeight="1">
      <c r="B1910" s="200"/>
      <c r="C1910" s="227" t="s">
        <v>6381</v>
      </c>
      <c r="D1910" s="227" t="s">
        <v>25422</v>
      </c>
      <c r="E1910" s="241" t="s">
        <v>7011</v>
      </c>
      <c r="F1910" s="241" t="s">
        <v>6381</v>
      </c>
      <c r="G1910" s="241"/>
      <c r="H1910" s="227" t="s">
        <v>17433</v>
      </c>
      <c r="I1910" s="241"/>
      <c r="J1910" s="241"/>
      <c r="K1910" s="244">
        <v>1769</v>
      </c>
      <c r="L1910" s="244">
        <v>433</v>
      </c>
      <c r="M1910" s="244">
        <v>433</v>
      </c>
      <c r="N1910" s="241"/>
      <c r="O1910" s="241"/>
      <c r="P1910" s="241"/>
      <c r="Q1910" s="244">
        <v>433</v>
      </c>
      <c r="R1910" s="244">
        <v>433</v>
      </c>
      <c r="S1910" s="228" t="s">
        <v>4728</v>
      </c>
      <c r="T1910" s="244">
        <v>1</v>
      </c>
      <c r="U1910" s="244" t="s">
        <v>296</v>
      </c>
      <c r="V1910" s="241">
        <v>2003</v>
      </c>
      <c r="W1910" s="241"/>
      <c r="X1910" s="241"/>
      <c r="Y1910" s="241"/>
      <c r="Z1910" s="241"/>
      <c r="AA1910" s="241"/>
      <c r="AB1910" s="241"/>
      <c r="AC1910" s="241"/>
      <c r="AD1910" s="241"/>
      <c r="AE1910" s="241"/>
      <c r="AF1910" s="241"/>
      <c r="AG1910" s="244"/>
      <c r="AH1910" s="150"/>
    </row>
    <row r="1911" spans="2:34" ht="25.7" customHeight="1">
      <c r="B1911" s="200"/>
      <c r="C1911" s="227" t="s">
        <v>6381</v>
      </c>
      <c r="D1911" s="227" t="s">
        <v>25419</v>
      </c>
      <c r="E1911" s="241" t="s">
        <v>7012</v>
      </c>
      <c r="F1911" s="241" t="s">
        <v>6381</v>
      </c>
      <c r="G1911" s="241"/>
      <c r="H1911" s="227" t="s">
        <v>17433</v>
      </c>
      <c r="I1911" s="241"/>
      <c r="J1911" s="241"/>
      <c r="K1911" s="244">
        <v>995</v>
      </c>
      <c r="L1911" s="244">
        <v>397</v>
      </c>
      <c r="M1911" s="244">
        <v>397</v>
      </c>
      <c r="N1911" s="241"/>
      <c r="O1911" s="241"/>
      <c r="P1911" s="241"/>
      <c r="Q1911" s="244">
        <v>397</v>
      </c>
      <c r="R1911" s="244">
        <v>397</v>
      </c>
      <c r="S1911" s="228" t="s">
        <v>4720</v>
      </c>
      <c r="T1911" s="244">
        <v>1</v>
      </c>
      <c r="U1911" s="244" t="s">
        <v>296</v>
      </c>
      <c r="V1911" s="241">
        <v>2004</v>
      </c>
      <c r="W1911" s="241"/>
      <c r="X1911" s="241"/>
      <c r="Y1911" s="241"/>
      <c r="Z1911" s="241"/>
      <c r="AA1911" s="241"/>
      <c r="AB1911" s="241"/>
      <c r="AC1911" s="241"/>
      <c r="AD1911" s="241"/>
      <c r="AE1911" s="241"/>
      <c r="AF1911" s="241"/>
      <c r="AG1911" s="244"/>
      <c r="AH1911" s="150"/>
    </row>
    <row r="1912" spans="2:34" ht="25.7" customHeight="1">
      <c r="B1912" s="200"/>
      <c r="C1912" s="233" t="s">
        <v>6381</v>
      </c>
      <c r="D1912" s="233" t="s">
        <v>25426</v>
      </c>
      <c r="E1912" s="243" t="s">
        <v>7013</v>
      </c>
      <c r="F1912" s="241" t="s">
        <v>6381</v>
      </c>
      <c r="G1912" s="241"/>
      <c r="H1912" s="227" t="s">
        <v>17433</v>
      </c>
      <c r="I1912" s="241"/>
      <c r="J1912" s="241"/>
      <c r="K1912" s="244">
        <v>1983</v>
      </c>
      <c r="L1912" s="244">
        <v>387.6</v>
      </c>
      <c r="M1912" s="244">
        <v>387.6</v>
      </c>
      <c r="N1912" s="241"/>
      <c r="O1912" s="241"/>
      <c r="P1912" s="241"/>
      <c r="Q1912" s="244">
        <v>387.6</v>
      </c>
      <c r="R1912" s="244">
        <v>387.6</v>
      </c>
      <c r="S1912" s="228" t="s">
        <v>1747</v>
      </c>
      <c r="T1912" s="244">
        <v>1</v>
      </c>
      <c r="U1912" s="244" t="s">
        <v>296</v>
      </c>
      <c r="V1912" s="241">
        <v>2002</v>
      </c>
      <c r="W1912" s="241"/>
      <c r="X1912" s="241"/>
      <c r="Y1912" s="241"/>
      <c r="Z1912" s="241"/>
      <c r="AA1912" s="241"/>
      <c r="AB1912" s="241"/>
      <c r="AC1912" s="241"/>
      <c r="AD1912" s="241"/>
      <c r="AE1912" s="241"/>
      <c r="AF1912" s="241"/>
      <c r="AG1912" s="244"/>
      <c r="AH1912" s="150"/>
    </row>
    <row r="1913" spans="2:34" ht="25.7" customHeight="1">
      <c r="B1913" s="200"/>
      <c r="C1913" s="233" t="s">
        <v>6381</v>
      </c>
      <c r="D1913" s="233" t="s">
        <v>25806</v>
      </c>
      <c r="E1913" s="243" t="s">
        <v>7014</v>
      </c>
      <c r="F1913" s="241" t="s">
        <v>6381</v>
      </c>
      <c r="G1913" s="241"/>
      <c r="H1913" s="227" t="s">
        <v>17433</v>
      </c>
      <c r="I1913" s="241"/>
      <c r="J1913" s="241"/>
      <c r="K1913" s="244">
        <v>1847</v>
      </c>
      <c r="L1913" s="244">
        <v>466</v>
      </c>
      <c r="M1913" s="244">
        <v>466</v>
      </c>
      <c r="N1913" s="241"/>
      <c r="O1913" s="241"/>
      <c r="P1913" s="241"/>
      <c r="Q1913" s="244">
        <v>466</v>
      </c>
      <c r="R1913" s="244">
        <v>466</v>
      </c>
      <c r="S1913" s="228" t="s">
        <v>1747</v>
      </c>
      <c r="T1913" s="244">
        <v>1</v>
      </c>
      <c r="U1913" s="244" t="s">
        <v>296</v>
      </c>
      <c r="V1913" s="241">
        <v>2004</v>
      </c>
      <c r="W1913" s="241"/>
      <c r="X1913" s="241"/>
      <c r="Y1913" s="241"/>
      <c r="Z1913" s="241"/>
      <c r="AA1913" s="241"/>
      <c r="AB1913" s="241"/>
      <c r="AC1913" s="241"/>
      <c r="AD1913" s="241"/>
      <c r="AE1913" s="241"/>
      <c r="AF1913" s="241"/>
      <c r="AG1913" s="244"/>
      <c r="AH1913" s="150"/>
    </row>
    <row r="1914" spans="2:34" ht="25.7" customHeight="1">
      <c r="B1914" s="200"/>
      <c r="C1914" s="227" t="s">
        <v>6381</v>
      </c>
      <c r="D1914" s="227" t="s">
        <v>25807</v>
      </c>
      <c r="E1914" s="243" t="s">
        <v>7015</v>
      </c>
      <c r="F1914" s="241" t="s">
        <v>6381</v>
      </c>
      <c r="G1914" s="241"/>
      <c r="H1914" s="227" t="s">
        <v>17433</v>
      </c>
      <c r="I1914" s="241"/>
      <c r="J1914" s="241"/>
      <c r="K1914" s="244">
        <v>692</v>
      </c>
      <c r="L1914" s="244">
        <v>374</v>
      </c>
      <c r="M1914" s="244">
        <v>374</v>
      </c>
      <c r="N1914" s="241"/>
      <c r="O1914" s="241"/>
      <c r="P1914" s="241"/>
      <c r="Q1914" s="244">
        <v>374</v>
      </c>
      <c r="R1914" s="244">
        <v>374</v>
      </c>
      <c r="S1914" s="228" t="s">
        <v>1747</v>
      </c>
      <c r="T1914" s="244">
        <v>1</v>
      </c>
      <c r="U1914" s="244" t="s">
        <v>296</v>
      </c>
      <c r="V1914" s="241">
        <v>2004</v>
      </c>
      <c r="W1914" s="241"/>
      <c r="X1914" s="241"/>
      <c r="Y1914" s="241"/>
      <c r="Z1914" s="241"/>
      <c r="AA1914" s="241"/>
      <c r="AB1914" s="241"/>
      <c r="AC1914" s="241"/>
      <c r="AD1914" s="241"/>
      <c r="AE1914" s="241"/>
      <c r="AF1914" s="241"/>
      <c r="AG1914" s="244"/>
      <c r="AH1914" s="150"/>
    </row>
    <row r="1915" spans="2:34" ht="25.7" customHeight="1">
      <c r="B1915" s="200"/>
      <c r="C1915" s="227" t="s">
        <v>6381</v>
      </c>
      <c r="D1915" s="227" t="s">
        <v>25808</v>
      </c>
      <c r="E1915" s="241" t="s">
        <v>7016</v>
      </c>
      <c r="F1915" s="241" t="s">
        <v>6381</v>
      </c>
      <c r="G1915" s="241"/>
      <c r="H1915" s="227" t="s">
        <v>17433</v>
      </c>
      <c r="I1915" s="241"/>
      <c r="J1915" s="241"/>
      <c r="K1915" s="244">
        <v>392</v>
      </c>
      <c r="L1915" s="244">
        <v>155.52000000000001</v>
      </c>
      <c r="M1915" s="244">
        <v>155.52000000000001</v>
      </c>
      <c r="N1915" s="241"/>
      <c r="O1915" s="241"/>
      <c r="P1915" s="241"/>
      <c r="Q1915" s="244">
        <v>155.52000000000001</v>
      </c>
      <c r="R1915" s="244">
        <v>155.52000000000001</v>
      </c>
      <c r="S1915" s="244" t="s">
        <v>7017</v>
      </c>
      <c r="T1915" s="244">
        <v>1</v>
      </c>
      <c r="U1915" s="244" t="s">
        <v>296</v>
      </c>
      <c r="V1915" s="241">
        <v>2006</v>
      </c>
      <c r="W1915" s="241"/>
      <c r="X1915" s="241"/>
      <c r="Y1915" s="241"/>
      <c r="Z1915" s="241"/>
      <c r="AA1915" s="241"/>
      <c r="AB1915" s="241"/>
      <c r="AC1915" s="241"/>
      <c r="AD1915" s="241"/>
      <c r="AE1915" s="241"/>
      <c r="AF1915" s="241"/>
      <c r="AG1915" s="244"/>
      <c r="AH1915" s="150"/>
    </row>
    <row r="1916" spans="2:34" ht="25.7" customHeight="1">
      <c r="B1916" s="200"/>
      <c r="C1916" s="227" t="s">
        <v>6381</v>
      </c>
      <c r="D1916" s="227" t="s">
        <v>25809</v>
      </c>
      <c r="E1916" s="241" t="s">
        <v>7018</v>
      </c>
      <c r="F1916" s="241" t="s">
        <v>6381</v>
      </c>
      <c r="G1916" s="241"/>
      <c r="H1916" s="227" t="s">
        <v>17433</v>
      </c>
      <c r="I1916" s="241"/>
      <c r="J1916" s="241"/>
      <c r="K1916" s="244">
        <v>3914</v>
      </c>
      <c r="L1916" s="244">
        <v>586</v>
      </c>
      <c r="M1916" s="244">
        <v>586</v>
      </c>
      <c r="N1916" s="241"/>
      <c r="O1916" s="241"/>
      <c r="P1916" s="241"/>
      <c r="Q1916" s="244">
        <v>586</v>
      </c>
      <c r="R1916" s="244">
        <v>586</v>
      </c>
      <c r="S1916" s="228" t="s">
        <v>4728</v>
      </c>
      <c r="T1916" s="244">
        <v>2</v>
      </c>
      <c r="U1916" s="244" t="s">
        <v>296</v>
      </c>
      <c r="V1916" s="241">
        <v>2011</v>
      </c>
      <c r="W1916" s="241"/>
      <c r="X1916" s="241"/>
      <c r="Y1916" s="241"/>
      <c r="Z1916" s="241"/>
      <c r="AA1916" s="241"/>
      <c r="AB1916" s="241"/>
      <c r="AC1916" s="241"/>
      <c r="AD1916" s="241"/>
      <c r="AE1916" s="241"/>
      <c r="AF1916" s="241"/>
      <c r="AG1916" s="244"/>
      <c r="AH1916" s="150"/>
    </row>
    <row r="1917" spans="2:34" ht="25.7" customHeight="1">
      <c r="B1917" s="200"/>
      <c r="C1917" s="227" t="s">
        <v>6381</v>
      </c>
      <c r="D1917" s="227" t="s">
        <v>25810</v>
      </c>
      <c r="E1917" s="241" t="s">
        <v>7019</v>
      </c>
      <c r="F1917" s="241" t="s">
        <v>6381</v>
      </c>
      <c r="G1917" s="241"/>
      <c r="H1917" s="227" t="s">
        <v>17433</v>
      </c>
      <c r="I1917" s="241"/>
      <c r="J1917" s="241"/>
      <c r="K1917" s="244">
        <v>5559</v>
      </c>
      <c r="L1917" s="244">
        <v>505</v>
      </c>
      <c r="M1917" s="244">
        <v>505</v>
      </c>
      <c r="N1917" s="241"/>
      <c r="O1917" s="241"/>
      <c r="P1917" s="241"/>
      <c r="Q1917" s="244">
        <v>463</v>
      </c>
      <c r="R1917" s="244">
        <v>463</v>
      </c>
      <c r="S1917" s="228" t="s">
        <v>5814</v>
      </c>
      <c r="T1917" s="244">
        <v>1</v>
      </c>
      <c r="U1917" s="244" t="s">
        <v>610</v>
      </c>
      <c r="V1917" s="241">
        <v>2007</v>
      </c>
      <c r="W1917" s="241"/>
      <c r="X1917" s="241"/>
      <c r="Y1917" s="241"/>
      <c r="Z1917" s="241"/>
      <c r="AA1917" s="241"/>
      <c r="AB1917" s="241"/>
      <c r="AC1917" s="241"/>
      <c r="AD1917" s="241"/>
      <c r="AE1917" s="241"/>
      <c r="AF1917" s="241"/>
      <c r="AG1917" s="244"/>
      <c r="AH1917" s="150"/>
    </row>
    <row r="1918" spans="2:34" ht="25.7" customHeight="1">
      <c r="B1918" s="200"/>
      <c r="C1918" s="227" t="s">
        <v>6381</v>
      </c>
      <c r="D1918" s="227" t="s">
        <v>25811</v>
      </c>
      <c r="E1918" s="241" t="s">
        <v>7020</v>
      </c>
      <c r="F1918" s="241" t="s">
        <v>6381</v>
      </c>
      <c r="G1918" s="241"/>
      <c r="H1918" s="227" t="s">
        <v>17433</v>
      </c>
      <c r="I1918" s="241"/>
      <c r="J1918" s="241"/>
      <c r="K1918" s="244">
        <v>4707</v>
      </c>
      <c r="L1918" s="244">
        <v>0</v>
      </c>
      <c r="M1918" s="244">
        <v>0</v>
      </c>
      <c r="N1918" s="241"/>
      <c r="O1918" s="241"/>
      <c r="P1918" s="241"/>
      <c r="Q1918" s="244">
        <v>408</v>
      </c>
      <c r="R1918" s="244">
        <v>408</v>
      </c>
      <c r="S1918" s="228" t="s">
        <v>1747</v>
      </c>
      <c r="T1918" s="244">
        <v>1</v>
      </c>
      <c r="U1918" s="244" t="s">
        <v>296</v>
      </c>
      <c r="V1918" s="241">
        <v>2016</v>
      </c>
      <c r="W1918" s="241"/>
      <c r="X1918" s="241"/>
      <c r="Y1918" s="241"/>
      <c r="Z1918" s="241"/>
      <c r="AA1918" s="241"/>
      <c r="AB1918" s="241"/>
      <c r="AC1918" s="241"/>
      <c r="AD1918" s="241"/>
      <c r="AE1918" s="241"/>
      <c r="AF1918" s="241"/>
      <c r="AG1918" s="244"/>
      <c r="AH1918" s="150"/>
    </row>
    <row r="1919" spans="2:34" ht="25.7" customHeight="1">
      <c r="B1919" s="200"/>
      <c r="C1919" s="227" t="s">
        <v>6381</v>
      </c>
      <c r="D1919" s="227" t="s">
        <v>25425</v>
      </c>
      <c r="E1919" s="241" t="s">
        <v>11168</v>
      </c>
      <c r="F1919" s="241" t="s">
        <v>6381</v>
      </c>
      <c r="G1919" s="241"/>
      <c r="H1919" s="227" t="s">
        <v>17433</v>
      </c>
      <c r="I1919" s="241"/>
      <c r="J1919" s="241"/>
      <c r="K1919" s="244">
        <v>993</v>
      </c>
      <c r="L1919" s="244">
        <v>298</v>
      </c>
      <c r="M1919" s="244">
        <v>298</v>
      </c>
      <c r="N1919" s="241"/>
      <c r="O1919" s="241"/>
      <c r="P1919" s="241"/>
      <c r="Q1919" s="244">
        <v>400</v>
      </c>
      <c r="R1919" s="244">
        <v>200</v>
      </c>
      <c r="S1919" s="228" t="s">
        <v>1747</v>
      </c>
      <c r="T1919" s="244">
        <v>2</v>
      </c>
      <c r="U1919" s="244" t="s">
        <v>296</v>
      </c>
      <c r="V1919" s="241">
        <v>2003</v>
      </c>
      <c r="W1919" s="241"/>
      <c r="X1919" s="241"/>
      <c r="Y1919" s="241"/>
      <c r="Z1919" s="241"/>
      <c r="AA1919" s="241"/>
      <c r="AB1919" s="241"/>
      <c r="AC1919" s="241"/>
      <c r="AD1919" s="241"/>
      <c r="AE1919" s="241"/>
      <c r="AF1919" s="241"/>
      <c r="AG1919" s="244"/>
      <c r="AH1919" s="150"/>
    </row>
    <row r="1920" spans="2:34" ht="25.7" customHeight="1">
      <c r="B1920" s="200"/>
      <c r="C1920" s="227" t="s">
        <v>6381</v>
      </c>
      <c r="D1920" s="227" t="s">
        <v>25812</v>
      </c>
      <c r="E1920" s="241" t="s">
        <v>11169</v>
      </c>
      <c r="F1920" s="241" t="s">
        <v>6381</v>
      </c>
      <c r="G1920" s="241"/>
      <c r="H1920" s="227" t="s">
        <v>17433</v>
      </c>
      <c r="I1920" s="241"/>
      <c r="J1920" s="241"/>
      <c r="K1920" s="244"/>
      <c r="L1920" s="244">
        <v>300</v>
      </c>
      <c r="M1920" s="244">
        <v>495</v>
      </c>
      <c r="N1920" s="241"/>
      <c r="O1920" s="241"/>
      <c r="P1920" s="241"/>
      <c r="Q1920" s="244">
        <v>600</v>
      </c>
      <c r="R1920" s="244">
        <v>300</v>
      </c>
      <c r="S1920" s="228" t="s">
        <v>1747</v>
      </c>
      <c r="T1920" s="244">
        <v>2</v>
      </c>
      <c r="U1920" s="244" t="s">
        <v>296</v>
      </c>
      <c r="V1920" s="241">
        <v>2019</v>
      </c>
      <c r="W1920" s="241"/>
      <c r="X1920" s="241"/>
      <c r="Y1920" s="241"/>
      <c r="Z1920" s="241"/>
      <c r="AA1920" s="241"/>
      <c r="AB1920" s="241"/>
      <c r="AC1920" s="241"/>
      <c r="AD1920" s="241"/>
      <c r="AE1920" s="241"/>
      <c r="AF1920" s="241"/>
      <c r="AG1920" s="244"/>
      <c r="AH1920" s="150"/>
    </row>
    <row r="1921" spans="2:34" ht="25.7" customHeight="1">
      <c r="B1921" s="200"/>
      <c r="C1921" s="227" t="s">
        <v>6384</v>
      </c>
      <c r="D1921" s="227" t="s">
        <v>25813</v>
      </c>
      <c r="E1921" s="241" t="s">
        <v>7021</v>
      </c>
      <c r="F1921" s="241" t="s">
        <v>6384</v>
      </c>
      <c r="G1921" s="241"/>
      <c r="H1921" s="241" t="s">
        <v>6384</v>
      </c>
      <c r="I1921" s="241"/>
      <c r="J1921" s="241"/>
      <c r="K1921" s="244">
        <v>2586</v>
      </c>
      <c r="L1921" s="244">
        <v>893.16</v>
      </c>
      <c r="M1921" s="244">
        <v>944.96</v>
      </c>
      <c r="N1921" s="241"/>
      <c r="O1921" s="241"/>
      <c r="P1921" s="241"/>
      <c r="Q1921" s="244">
        <v>600</v>
      </c>
      <c r="R1921" s="244">
        <v>600</v>
      </c>
      <c r="S1921" s="228" t="s">
        <v>1747</v>
      </c>
      <c r="T1921" s="244">
        <v>2</v>
      </c>
      <c r="U1921" s="244" t="s">
        <v>296</v>
      </c>
      <c r="V1921" s="241">
        <v>2005</v>
      </c>
      <c r="W1921" s="241"/>
      <c r="X1921" s="241"/>
      <c r="Y1921" s="241"/>
      <c r="Z1921" s="241"/>
      <c r="AA1921" s="241"/>
      <c r="AB1921" s="241"/>
      <c r="AC1921" s="241"/>
      <c r="AD1921" s="241"/>
      <c r="AE1921" s="241"/>
      <c r="AF1921" s="241"/>
      <c r="AG1921" s="244"/>
      <c r="AH1921" s="150"/>
    </row>
    <row r="1922" spans="2:34" ht="25.7" customHeight="1">
      <c r="B1922" s="200"/>
      <c r="C1922" s="227" t="s">
        <v>6384</v>
      </c>
      <c r="D1922" s="227" t="s">
        <v>25814</v>
      </c>
      <c r="E1922" s="241" t="s">
        <v>7022</v>
      </c>
      <c r="F1922" s="241" t="s">
        <v>6384</v>
      </c>
      <c r="G1922" s="241"/>
      <c r="H1922" s="241" t="s">
        <v>6384</v>
      </c>
      <c r="I1922" s="241"/>
      <c r="J1922" s="241"/>
      <c r="K1922" s="244">
        <v>1464</v>
      </c>
      <c r="L1922" s="244">
        <v>464</v>
      </c>
      <c r="M1922" s="244">
        <v>464</v>
      </c>
      <c r="N1922" s="241"/>
      <c r="O1922" s="241"/>
      <c r="P1922" s="241"/>
      <c r="Q1922" s="244">
        <v>300</v>
      </c>
      <c r="R1922" s="244">
        <v>300</v>
      </c>
      <c r="S1922" s="228" t="s">
        <v>1747</v>
      </c>
      <c r="T1922" s="244">
        <v>1</v>
      </c>
      <c r="U1922" s="244" t="s">
        <v>296</v>
      </c>
      <c r="V1922" s="241">
        <v>2007</v>
      </c>
      <c r="W1922" s="241"/>
      <c r="X1922" s="241"/>
      <c r="Y1922" s="241"/>
      <c r="Z1922" s="241"/>
      <c r="AA1922" s="241"/>
      <c r="AB1922" s="241"/>
      <c r="AC1922" s="241"/>
      <c r="AD1922" s="241"/>
      <c r="AE1922" s="241"/>
      <c r="AF1922" s="241"/>
      <c r="AG1922" s="244"/>
      <c r="AH1922" s="150"/>
    </row>
    <row r="1923" spans="2:34" ht="25.7" customHeight="1">
      <c r="B1923" s="200"/>
      <c r="C1923" s="227" t="s">
        <v>6384</v>
      </c>
      <c r="D1923" s="227" t="s">
        <v>25815</v>
      </c>
      <c r="E1923" s="241" t="s">
        <v>7023</v>
      </c>
      <c r="F1923" s="241" t="s">
        <v>6384</v>
      </c>
      <c r="G1923" s="241"/>
      <c r="H1923" s="241" t="s">
        <v>6384</v>
      </c>
      <c r="I1923" s="241"/>
      <c r="J1923" s="241"/>
      <c r="K1923" s="244">
        <v>6807</v>
      </c>
      <c r="L1923" s="244">
        <v>412</v>
      </c>
      <c r="M1923" s="244">
        <v>412</v>
      </c>
      <c r="N1923" s="241"/>
      <c r="O1923" s="241"/>
      <c r="P1923" s="241"/>
      <c r="Q1923" s="244">
        <v>500</v>
      </c>
      <c r="R1923" s="244">
        <v>500</v>
      </c>
      <c r="S1923" s="228" t="s">
        <v>1730</v>
      </c>
      <c r="T1923" s="244">
        <v>1</v>
      </c>
      <c r="U1923" s="244" t="s">
        <v>296</v>
      </c>
      <c r="V1923" s="241">
        <v>2007</v>
      </c>
      <c r="W1923" s="241"/>
      <c r="X1923" s="241"/>
      <c r="Y1923" s="241"/>
      <c r="Z1923" s="241"/>
      <c r="AA1923" s="241"/>
      <c r="AB1923" s="241"/>
      <c r="AC1923" s="241"/>
      <c r="AD1923" s="241"/>
      <c r="AE1923" s="241"/>
      <c r="AF1923" s="241"/>
      <c r="AG1923" s="244"/>
      <c r="AH1923" s="150"/>
    </row>
    <row r="1924" spans="2:34" ht="25.7" customHeight="1">
      <c r="B1924" s="200"/>
      <c r="C1924" s="227" t="s">
        <v>6384</v>
      </c>
      <c r="D1924" s="227" t="s">
        <v>25816</v>
      </c>
      <c r="E1924" s="241" t="s">
        <v>17507</v>
      </c>
      <c r="F1924" s="241" t="s">
        <v>6384</v>
      </c>
      <c r="G1924" s="241"/>
      <c r="H1924" s="241" t="s">
        <v>6384</v>
      </c>
      <c r="I1924" s="241"/>
      <c r="J1924" s="241"/>
      <c r="K1924" s="244">
        <v>990</v>
      </c>
      <c r="L1924" s="244">
        <v>454.96</v>
      </c>
      <c r="M1924" s="244">
        <v>454.96</v>
      </c>
      <c r="N1924" s="241"/>
      <c r="O1924" s="241"/>
      <c r="P1924" s="241"/>
      <c r="Q1924" s="244">
        <v>300</v>
      </c>
      <c r="R1924" s="244">
        <v>300</v>
      </c>
      <c r="S1924" s="228" t="s">
        <v>1747</v>
      </c>
      <c r="T1924" s="244">
        <v>1</v>
      </c>
      <c r="U1924" s="244" t="s">
        <v>296</v>
      </c>
      <c r="V1924" s="241">
        <v>2009</v>
      </c>
      <c r="W1924" s="241"/>
      <c r="X1924" s="241"/>
      <c r="Y1924" s="241"/>
      <c r="Z1924" s="241"/>
      <c r="AA1924" s="241"/>
      <c r="AB1924" s="241"/>
      <c r="AC1924" s="241"/>
      <c r="AD1924" s="241"/>
      <c r="AE1924" s="241"/>
      <c r="AF1924" s="241"/>
      <c r="AG1924" s="244"/>
      <c r="AH1924" s="150"/>
    </row>
    <row r="1925" spans="2:34" ht="25.7" customHeight="1">
      <c r="B1925" s="200"/>
      <c r="C1925" s="227" t="s">
        <v>6384</v>
      </c>
      <c r="D1925" s="227" t="s">
        <v>25817</v>
      </c>
      <c r="E1925" s="241" t="s">
        <v>7024</v>
      </c>
      <c r="F1925" s="241" t="s">
        <v>6384</v>
      </c>
      <c r="G1925" s="241" t="s">
        <v>12266</v>
      </c>
      <c r="H1925" s="241" t="s">
        <v>6384</v>
      </c>
      <c r="I1925" s="241"/>
      <c r="J1925" s="241"/>
      <c r="K1925" s="244">
        <v>27446</v>
      </c>
      <c r="L1925" s="244">
        <v>796.52</v>
      </c>
      <c r="M1925" s="244">
        <v>796.52</v>
      </c>
      <c r="N1925" s="241"/>
      <c r="O1925" s="241"/>
      <c r="P1925" s="241"/>
      <c r="Q1925" s="244">
        <v>300</v>
      </c>
      <c r="R1925" s="244">
        <v>300</v>
      </c>
      <c r="S1925" s="228" t="s">
        <v>1747</v>
      </c>
      <c r="T1925" s="244">
        <v>1</v>
      </c>
      <c r="U1925" s="244" t="s">
        <v>296</v>
      </c>
      <c r="V1925" s="241">
        <v>2020</v>
      </c>
      <c r="W1925" s="241"/>
      <c r="X1925" s="241"/>
      <c r="Y1925" s="241"/>
      <c r="Z1925" s="241"/>
      <c r="AA1925" s="241"/>
      <c r="AB1925" s="241"/>
      <c r="AC1925" s="241"/>
      <c r="AD1925" s="241"/>
      <c r="AE1925" s="241"/>
      <c r="AF1925" s="241"/>
      <c r="AG1925" s="244"/>
      <c r="AH1925" s="150"/>
    </row>
    <row r="1926" spans="2:34" ht="25.7" customHeight="1">
      <c r="B1926" s="200"/>
      <c r="C1926" s="227" t="s">
        <v>6384</v>
      </c>
      <c r="D1926" s="227" t="s">
        <v>25818</v>
      </c>
      <c r="E1926" s="241" t="s">
        <v>7025</v>
      </c>
      <c r="F1926" s="241" t="s">
        <v>6384</v>
      </c>
      <c r="G1926" s="241"/>
      <c r="H1926" s="241" t="s">
        <v>6384</v>
      </c>
      <c r="I1926" s="241"/>
      <c r="J1926" s="241"/>
      <c r="K1926" s="244">
        <v>945</v>
      </c>
      <c r="L1926" s="244">
        <v>513</v>
      </c>
      <c r="M1926" s="244">
        <v>456</v>
      </c>
      <c r="N1926" s="241"/>
      <c r="O1926" s="241"/>
      <c r="P1926" s="241"/>
      <c r="Q1926" s="244">
        <v>300</v>
      </c>
      <c r="R1926" s="244">
        <v>300</v>
      </c>
      <c r="S1926" s="228" t="s">
        <v>1747</v>
      </c>
      <c r="T1926" s="244">
        <v>1</v>
      </c>
      <c r="U1926" s="244" t="s">
        <v>296</v>
      </c>
      <c r="V1926" s="241">
        <v>2009</v>
      </c>
      <c r="W1926" s="241"/>
      <c r="X1926" s="241"/>
      <c r="Y1926" s="241"/>
      <c r="Z1926" s="241"/>
      <c r="AA1926" s="241"/>
      <c r="AB1926" s="241"/>
      <c r="AC1926" s="241"/>
      <c r="AD1926" s="241"/>
      <c r="AE1926" s="241"/>
      <c r="AF1926" s="241"/>
      <c r="AG1926" s="244"/>
      <c r="AH1926" s="150"/>
    </row>
    <row r="1927" spans="2:34" ht="25.7" customHeight="1">
      <c r="B1927" s="200"/>
      <c r="C1927" s="227" t="s">
        <v>6384</v>
      </c>
      <c r="D1927" s="227" t="s">
        <v>25819</v>
      </c>
      <c r="E1927" s="241" t="s">
        <v>7026</v>
      </c>
      <c r="F1927" s="241" t="s">
        <v>6384</v>
      </c>
      <c r="G1927" s="241"/>
      <c r="H1927" s="241" t="s">
        <v>6384</v>
      </c>
      <c r="I1927" s="241"/>
      <c r="J1927" s="241"/>
      <c r="K1927" s="244">
        <v>4986</v>
      </c>
      <c r="L1927" s="244">
        <v>567.19000000000005</v>
      </c>
      <c r="M1927" s="244">
        <v>567</v>
      </c>
      <c r="N1927" s="241"/>
      <c r="O1927" s="241"/>
      <c r="P1927" s="241"/>
      <c r="Q1927" s="244">
        <v>300</v>
      </c>
      <c r="R1927" s="244">
        <v>300</v>
      </c>
      <c r="S1927" s="228" t="s">
        <v>1747</v>
      </c>
      <c r="T1927" s="244">
        <v>1</v>
      </c>
      <c r="U1927" s="244" t="s">
        <v>296</v>
      </c>
      <c r="V1927" s="241">
        <v>2010</v>
      </c>
      <c r="W1927" s="241"/>
      <c r="X1927" s="241"/>
      <c r="Y1927" s="241"/>
      <c r="Z1927" s="241"/>
      <c r="AA1927" s="241"/>
      <c r="AB1927" s="241"/>
      <c r="AC1927" s="241"/>
      <c r="AD1927" s="241"/>
      <c r="AE1927" s="241"/>
      <c r="AF1927" s="241"/>
      <c r="AG1927" s="244"/>
      <c r="AH1927" s="150"/>
    </row>
    <row r="1928" spans="2:34" ht="25.7" customHeight="1">
      <c r="B1928" s="200"/>
      <c r="C1928" s="227" t="s">
        <v>6384</v>
      </c>
      <c r="D1928" s="227" t="s">
        <v>25820</v>
      </c>
      <c r="E1928" s="241" t="s">
        <v>7027</v>
      </c>
      <c r="F1928" s="241" t="s">
        <v>6384</v>
      </c>
      <c r="G1928" s="241"/>
      <c r="H1928" s="241" t="s">
        <v>6384</v>
      </c>
      <c r="I1928" s="241"/>
      <c r="J1928" s="241"/>
      <c r="K1928" s="244">
        <v>999</v>
      </c>
      <c r="L1928" s="244">
        <v>448.4</v>
      </c>
      <c r="M1928" s="244">
        <v>448.4</v>
      </c>
      <c r="N1928" s="241"/>
      <c r="O1928" s="241"/>
      <c r="P1928" s="241"/>
      <c r="Q1928" s="244">
        <v>300</v>
      </c>
      <c r="R1928" s="244">
        <v>300</v>
      </c>
      <c r="S1928" s="228" t="s">
        <v>1747</v>
      </c>
      <c r="T1928" s="244">
        <v>1</v>
      </c>
      <c r="U1928" s="244" t="s">
        <v>296</v>
      </c>
      <c r="V1928" s="241">
        <v>2010</v>
      </c>
      <c r="W1928" s="241"/>
      <c r="X1928" s="241"/>
      <c r="Y1928" s="241"/>
      <c r="Z1928" s="241"/>
      <c r="AA1928" s="241"/>
      <c r="AB1928" s="241"/>
      <c r="AC1928" s="241"/>
      <c r="AD1928" s="241"/>
      <c r="AE1928" s="241"/>
      <c r="AF1928" s="241"/>
      <c r="AG1928" s="376"/>
      <c r="AH1928" s="150"/>
    </row>
    <row r="1929" spans="2:34" ht="25.7" customHeight="1">
      <c r="B1929" s="200"/>
      <c r="C1929" s="227" t="s">
        <v>6384</v>
      </c>
      <c r="D1929" s="227" t="s">
        <v>25821</v>
      </c>
      <c r="E1929" s="241" t="s">
        <v>7028</v>
      </c>
      <c r="F1929" s="241" t="s">
        <v>6384</v>
      </c>
      <c r="G1929" s="241"/>
      <c r="H1929" s="241" t="s">
        <v>6384</v>
      </c>
      <c r="I1929" s="241"/>
      <c r="J1929" s="241"/>
      <c r="K1929" s="244">
        <v>59019</v>
      </c>
      <c r="L1929" s="244">
        <v>1232.96</v>
      </c>
      <c r="M1929" s="244">
        <v>1232.96</v>
      </c>
      <c r="N1929" s="241"/>
      <c r="O1929" s="241"/>
      <c r="P1929" s="241"/>
      <c r="Q1929" s="244">
        <v>932</v>
      </c>
      <c r="R1929" s="244">
        <v>932</v>
      </c>
      <c r="S1929" s="228" t="s">
        <v>7029</v>
      </c>
      <c r="T1929" s="244">
        <v>1</v>
      </c>
      <c r="U1929" s="244" t="s">
        <v>296</v>
      </c>
      <c r="V1929" s="241">
        <v>2012</v>
      </c>
      <c r="W1929" s="241"/>
      <c r="X1929" s="241"/>
      <c r="Y1929" s="241"/>
      <c r="Z1929" s="241"/>
      <c r="AA1929" s="241"/>
      <c r="AB1929" s="241"/>
      <c r="AC1929" s="241"/>
      <c r="AD1929" s="241"/>
      <c r="AE1929" s="241"/>
      <c r="AF1929" s="241"/>
      <c r="AG1929" s="376"/>
      <c r="AH1929" s="150"/>
    </row>
    <row r="1930" spans="2:34" ht="25.7" customHeight="1">
      <c r="B1930" s="200"/>
      <c r="C1930" s="227" t="s">
        <v>6384</v>
      </c>
      <c r="D1930" s="227" t="s">
        <v>25822</v>
      </c>
      <c r="E1930" s="241" t="s">
        <v>7030</v>
      </c>
      <c r="F1930" s="241" t="s">
        <v>6384</v>
      </c>
      <c r="G1930" s="241"/>
      <c r="H1930" s="241" t="s">
        <v>6384</v>
      </c>
      <c r="I1930" s="241"/>
      <c r="J1930" s="241"/>
      <c r="K1930" s="244">
        <v>1013</v>
      </c>
      <c r="L1930" s="244">
        <v>539</v>
      </c>
      <c r="M1930" s="244">
        <v>539</v>
      </c>
      <c r="N1930" s="241"/>
      <c r="O1930" s="241"/>
      <c r="P1930" s="241"/>
      <c r="Q1930" s="244">
        <v>539</v>
      </c>
      <c r="R1930" s="244">
        <v>539</v>
      </c>
      <c r="S1930" s="228" t="s">
        <v>1724</v>
      </c>
      <c r="T1930" s="244">
        <v>1</v>
      </c>
      <c r="U1930" s="244" t="s">
        <v>296</v>
      </c>
      <c r="V1930" s="241">
        <v>2012</v>
      </c>
      <c r="W1930" s="241"/>
      <c r="X1930" s="241"/>
      <c r="Y1930" s="241"/>
      <c r="Z1930" s="241"/>
      <c r="AA1930" s="241"/>
      <c r="AB1930" s="241"/>
      <c r="AC1930" s="241"/>
      <c r="AD1930" s="241"/>
      <c r="AE1930" s="241"/>
      <c r="AF1930" s="241"/>
      <c r="AG1930" s="244"/>
      <c r="AH1930" s="150"/>
    </row>
    <row r="1931" spans="2:34" ht="25.7" customHeight="1">
      <c r="B1931" s="200"/>
      <c r="C1931" s="227" t="s">
        <v>6384</v>
      </c>
      <c r="D1931" s="227" t="s">
        <v>25541</v>
      </c>
      <c r="E1931" s="241" t="s">
        <v>7031</v>
      </c>
      <c r="F1931" s="241" t="s">
        <v>6384</v>
      </c>
      <c r="G1931" s="241"/>
      <c r="H1931" s="241" t="s">
        <v>6384</v>
      </c>
      <c r="I1931" s="241"/>
      <c r="J1931" s="241"/>
      <c r="K1931" s="244">
        <v>1120</v>
      </c>
      <c r="L1931" s="244">
        <v>660</v>
      </c>
      <c r="M1931" s="244">
        <v>660</v>
      </c>
      <c r="N1931" s="241"/>
      <c r="O1931" s="241"/>
      <c r="P1931" s="241"/>
      <c r="Q1931" s="244">
        <v>374</v>
      </c>
      <c r="R1931" s="244">
        <v>374</v>
      </c>
      <c r="S1931" s="228" t="s">
        <v>1724</v>
      </c>
      <c r="T1931" s="244">
        <v>1</v>
      </c>
      <c r="U1931" s="244" t="s">
        <v>296</v>
      </c>
      <c r="V1931" s="241">
        <v>2015</v>
      </c>
      <c r="W1931" s="241"/>
      <c r="X1931" s="241"/>
      <c r="Y1931" s="241"/>
      <c r="Z1931" s="241"/>
      <c r="AA1931" s="241"/>
      <c r="AB1931" s="241"/>
      <c r="AC1931" s="241"/>
      <c r="AD1931" s="241"/>
      <c r="AE1931" s="241"/>
      <c r="AF1931" s="241"/>
      <c r="AG1931" s="244"/>
      <c r="AH1931" s="150"/>
    </row>
    <row r="1932" spans="2:34" ht="25.7" customHeight="1">
      <c r="B1932" s="200"/>
      <c r="C1932" s="227" t="s">
        <v>6384</v>
      </c>
      <c r="D1932" s="227" t="s">
        <v>25823</v>
      </c>
      <c r="E1932" s="241" t="s">
        <v>7032</v>
      </c>
      <c r="F1932" s="241" t="s">
        <v>6384</v>
      </c>
      <c r="G1932" s="241"/>
      <c r="H1932" s="241" t="s">
        <v>6384</v>
      </c>
      <c r="I1932" s="241"/>
      <c r="J1932" s="241"/>
      <c r="K1932" s="244">
        <v>29000</v>
      </c>
      <c r="L1932" s="244">
        <v>560</v>
      </c>
      <c r="M1932" s="244">
        <v>560</v>
      </c>
      <c r="N1932" s="241"/>
      <c r="O1932" s="241"/>
      <c r="P1932" s="241"/>
      <c r="Q1932" s="244">
        <v>560</v>
      </c>
      <c r="R1932" s="244">
        <v>560</v>
      </c>
      <c r="S1932" s="228" t="s">
        <v>1724</v>
      </c>
      <c r="T1932" s="244">
        <v>1</v>
      </c>
      <c r="U1932" s="244" t="s">
        <v>296</v>
      </c>
      <c r="V1932" s="241">
        <v>2011</v>
      </c>
      <c r="W1932" s="241"/>
      <c r="X1932" s="241"/>
      <c r="Y1932" s="241"/>
      <c r="Z1932" s="241"/>
      <c r="AA1932" s="241"/>
      <c r="AB1932" s="241"/>
      <c r="AC1932" s="241"/>
      <c r="AD1932" s="241"/>
      <c r="AE1932" s="241"/>
      <c r="AF1932" s="241"/>
      <c r="AG1932" s="244"/>
      <c r="AH1932" s="150"/>
    </row>
    <row r="1933" spans="2:34" ht="25.7" customHeight="1">
      <c r="B1933" s="200"/>
      <c r="C1933" s="227" t="s">
        <v>6384</v>
      </c>
      <c r="D1933" s="227" t="s">
        <v>25824</v>
      </c>
      <c r="E1933" s="241" t="s">
        <v>13299</v>
      </c>
      <c r="F1933" s="241" t="s">
        <v>6384</v>
      </c>
      <c r="G1933" s="241"/>
      <c r="H1933" s="241" t="s">
        <v>6384</v>
      </c>
      <c r="I1933" s="241"/>
      <c r="J1933" s="241"/>
      <c r="K1933" s="244">
        <v>2885</v>
      </c>
      <c r="L1933" s="244">
        <v>440</v>
      </c>
      <c r="M1933" s="244">
        <v>463</v>
      </c>
      <c r="N1933" s="241"/>
      <c r="O1933" s="241"/>
      <c r="P1933" s="241"/>
      <c r="Q1933" s="244">
        <v>300</v>
      </c>
      <c r="R1933" s="244">
        <v>300</v>
      </c>
      <c r="S1933" s="228" t="s">
        <v>1747</v>
      </c>
      <c r="T1933" s="244">
        <v>1</v>
      </c>
      <c r="U1933" s="244" t="s">
        <v>296</v>
      </c>
      <c r="V1933" s="241">
        <v>2021</v>
      </c>
      <c r="W1933" s="241"/>
      <c r="X1933" s="241"/>
      <c r="Y1933" s="241"/>
      <c r="Z1933" s="241"/>
      <c r="AA1933" s="241"/>
      <c r="AB1933" s="241"/>
      <c r="AC1933" s="241"/>
      <c r="AD1933" s="241"/>
      <c r="AE1933" s="241"/>
      <c r="AF1933" s="241"/>
      <c r="AG1933" s="244"/>
      <c r="AH1933" s="150"/>
    </row>
    <row r="1934" spans="2:34" ht="25.7" customHeight="1">
      <c r="B1934" s="200"/>
      <c r="C1934" s="227" t="s">
        <v>6384</v>
      </c>
      <c r="D1934" s="227" t="s">
        <v>25825</v>
      </c>
      <c r="E1934" s="241" t="s">
        <v>17508</v>
      </c>
      <c r="F1934" s="241" t="s">
        <v>6384</v>
      </c>
      <c r="G1934" s="241"/>
      <c r="H1934" s="241" t="s">
        <v>6384</v>
      </c>
      <c r="I1934" s="241"/>
      <c r="J1934" s="241"/>
      <c r="K1934" s="244">
        <v>875</v>
      </c>
      <c r="L1934" s="244">
        <v>875</v>
      </c>
      <c r="M1934" s="244">
        <v>875</v>
      </c>
      <c r="N1934" s="241"/>
      <c r="O1934" s="241"/>
      <c r="P1934" s="241"/>
      <c r="Q1934" s="244">
        <v>374</v>
      </c>
      <c r="R1934" s="244">
        <v>374</v>
      </c>
      <c r="S1934" s="228" t="s">
        <v>1724</v>
      </c>
      <c r="T1934" s="244">
        <v>1</v>
      </c>
      <c r="U1934" s="244" t="s">
        <v>296</v>
      </c>
      <c r="V1934" s="241">
        <v>2020</v>
      </c>
      <c r="W1934" s="241"/>
      <c r="X1934" s="241"/>
      <c r="Y1934" s="241"/>
      <c r="Z1934" s="241"/>
      <c r="AA1934" s="241"/>
      <c r="AB1934" s="241"/>
      <c r="AC1934" s="241"/>
      <c r="AD1934" s="241"/>
      <c r="AE1934" s="241"/>
      <c r="AF1934" s="241"/>
      <c r="AG1934" s="244"/>
      <c r="AH1934" s="150"/>
    </row>
    <row r="1935" spans="2:34" ht="25.7" customHeight="1">
      <c r="B1935" s="200"/>
      <c r="C1935" s="227" t="s">
        <v>6384</v>
      </c>
      <c r="D1935" s="227" t="s">
        <v>25826</v>
      </c>
      <c r="E1935" s="241" t="s">
        <v>13300</v>
      </c>
      <c r="F1935" s="241" t="s">
        <v>6384</v>
      </c>
      <c r="G1935" s="241"/>
      <c r="H1935" s="241" t="s">
        <v>6384</v>
      </c>
      <c r="I1935" s="241"/>
      <c r="J1935" s="241"/>
      <c r="K1935" s="244">
        <v>1000</v>
      </c>
      <c r="L1935" s="244">
        <v>600</v>
      </c>
      <c r="M1935" s="244">
        <v>600</v>
      </c>
      <c r="N1935" s="241"/>
      <c r="O1935" s="241"/>
      <c r="P1935" s="241"/>
      <c r="Q1935" s="244">
        <v>374</v>
      </c>
      <c r="R1935" s="244">
        <v>374</v>
      </c>
      <c r="S1935" s="228" t="s">
        <v>1724</v>
      </c>
      <c r="T1935" s="244">
        <v>1</v>
      </c>
      <c r="U1935" s="244" t="s">
        <v>296</v>
      </c>
      <c r="V1935" s="241">
        <v>2017</v>
      </c>
      <c r="W1935" s="241"/>
      <c r="X1935" s="241"/>
      <c r="Y1935" s="241"/>
      <c r="Z1935" s="241"/>
      <c r="AA1935" s="241"/>
      <c r="AB1935" s="241"/>
      <c r="AC1935" s="241"/>
      <c r="AD1935" s="241"/>
      <c r="AE1935" s="241"/>
      <c r="AF1935" s="241"/>
      <c r="AG1935" s="244"/>
      <c r="AH1935" s="150"/>
    </row>
    <row r="1936" spans="2:34" ht="25.7" customHeight="1">
      <c r="B1936" s="200"/>
      <c r="C1936" s="227" t="s">
        <v>708</v>
      </c>
      <c r="D1936" s="227" t="s">
        <v>25313</v>
      </c>
      <c r="E1936" s="241" t="s">
        <v>7033</v>
      </c>
      <c r="F1936" s="241" t="s">
        <v>708</v>
      </c>
      <c r="G1936" s="241"/>
      <c r="H1936" s="241" t="s">
        <v>708</v>
      </c>
      <c r="I1936" s="241"/>
      <c r="J1936" s="241"/>
      <c r="K1936" s="244">
        <v>8531</v>
      </c>
      <c r="L1936" s="244">
        <v>1226.68</v>
      </c>
      <c r="M1936" s="244">
        <v>1218.68</v>
      </c>
      <c r="N1936" s="241"/>
      <c r="O1936" s="241"/>
      <c r="P1936" s="241"/>
      <c r="Q1936" s="244">
        <v>960</v>
      </c>
      <c r="R1936" s="244">
        <v>960</v>
      </c>
      <c r="S1936" s="228" t="s">
        <v>7034</v>
      </c>
      <c r="T1936" s="244">
        <v>4</v>
      </c>
      <c r="U1936" s="244" t="s">
        <v>296</v>
      </c>
      <c r="V1936" s="241">
        <v>2009</v>
      </c>
      <c r="W1936" s="241"/>
      <c r="X1936" s="241"/>
      <c r="Y1936" s="241"/>
      <c r="Z1936" s="241"/>
      <c r="AA1936" s="241"/>
      <c r="AB1936" s="241"/>
      <c r="AC1936" s="241"/>
      <c r="AD1936" s="241"/>
      <c r="AE1936" s="241"/>
      <c r="AF1936" s="241"/>
      <c r="AG1936" s="244"/>
      <c r="AH1936" s="150"/>
    </row>
    <row r="1937" spans="2:34" ht="25.7" customHeight="1">
      <c r="B1937" s="200"/>
      <c r="C1937" s="227" t="s">
        <v>708</v>
      </c>
      <c r="D1937" s="227" t="s">
        <v>25827</v>
      </c>
      <c r="E1937" s="241" t="s">
        <v>7035</v>
      </c>
      <c r="F1937" s="241" t="s">
        <v>708</v>
      </c>
      <c r="G1937" s="241"/>
      <c r="H1937" s="241" t="s">
        <v>708</v>
      </c>
      <c r="I1937" s="241"/>
      <c r="J1937" s="241"/>
      <c r="K1937" s="244">
        <v>867</v>
      </c>
      <c r="L1937" s="244">
        <v>345.06</v>
      </c>
      <c r="M1937" s="244">
        <v>345.06</v>
      </c>
      <c r="N1937" s="241"/>
      <c r="O1937" s="241"/>
      <c r="P1937" s="241"/>
      <c r="Q1937" s="244">
        <v>300</v>
      </c>
      <c r="R1937" s="244">
        <v>300</v>
      </c>
      <c r="S1937" s="228" t="s">
        <v>1731</v>
      </c>
      <c r="T1937" s="244">
        <v>1</v>
      </c>
      <c r="U1937" s="244" t="s">
        <v>296</v>
      </c>
      <c r="V1937" s="241">
        <v>2011</v>
      </c>
      <c r="W1937" s="241"/>
      <c r="X1937" s="241"/>
      <c r="Y1937" s="241"/>
      <c r="Z1937" s="241"/>
      <c r="AA1937" s="241"/>
      <c r="AB1937" s="241"/>
      <c r="AC1937" s="241"/>
      <c r="AD1937" s="241"/>
      <c r="AE1937" s="241"/>
      <c r="AF1937" s="241"/>
      <c r="AG1937" s="244"/>
      <c r="AH1937" s="150"/>
    </row>
    <row r="1938" spans="2:34" ht="25.7" customHeight="1">
      <c r="B1938" s="200"/>
      <c r="C1938" s="227" t="s">
        <v>708</v>
      </c>
      <c r="D1938" s="227" t="s">
        <v>25828</v>
      </c>
      <c r="E1938" s="241" t="s">
        <v>7036</v>
      </c>
      <c r="F1938" s="241" t="s">
        <v>708</v>
      </c>
      <c r="G1938" s="241"/>
      <c r="H1938" s="241" t="s">
        <v>708</v>
      </c>
      <c r="I1938" s="241"/>
      <c r="J1938" s="241"/>
      <c r="K1938" s="244">
        <v>992</v>
      </c>
      <c r="L1938" s="244">
        <v>370</v>
      </c>
      <c r="M1938" s="244">
        <v>370</v>
      </c>
      <c r="N1938" s="241"/>
      <c r="O1938" s="241"/>
      <c r="P1938" s="241"/>
      <c r="Q1938" s="244">
        <v>370</v>
      </c>
      <c r="R1938" s="244">
        <v>370</v>
      </c>
      <c r="S1938" s="228" t="s">
        <v>1731</v>
      </c>
      <c r="T1938" s="244">
        <v>2</v>
      </c>
      <c r="U1938" s="244" t="s">
        <v>296</v>
      </c>
      <c r="V1938" s="241">
        <v>2010</v>
      </c>
      <c r="W1938" s="241"/>
      <c r="X1938" s="241"/>
      <c r="Y1938" s="241"/>
      <c r="Z1938" s="241"/>
      <c r="AA1938" s="241"/>
      <c r="AB1938" s="241"/>
      <c r="AC1938" s="241"/>
      <c r="AD1938" s="241"/>
      <c r="AE1938" s="241"/>
      <c r="AF1938" s="241"/>
      <c r="AG1938" s="244"/>
      <c r="AH1938" s="150"/>
    </row>
    <row r="1939" spans="2:34" ht="25.7" customHeight="1">
      <c r="B1939" s="200"/>
      <c r="C1939" s="241" t="s">
        <v>708</v>
      </c>
      <c r="D1939" s="241" t="s">
        <v>25829</v>
      </c>
      <c r="E1939" s="241" t="s">
        <v>7037</v>
      </c>
      <c r="F1939" s="241" t="s">
        <v>708</v>
      </c>
      <c r="G1939" s="241"/>
      <c r="H1939" s="241" t="s">
        <v>708</v>
      </c>
      <c r="I1939" s="241"/>
      <c r="J1939" s="241"/>
      <c r="K1939" s="244">
        <v>1059</v>
      </c>
      <c r="L1939" s="244">
        <v>457.35</v>
      </c>
      <c r="M1939" s="244">
        <v>457.35</v>
      </c>
      <c r="N1939" s="241"/>
      <c r="O1939" s="241"/>
      <c r="P1939" s="241"/>
      <c r="Q1939" s="244">
        <v>374</v>
      </c>
      <c r="R1939" s="244">
        <v>374</v>
      </c>
      <c r="S1939" s="228" t="s">
        <v>1731</v>
      </c>
      <c r="T1939" s="244">
        <v>1</v>
      </c>
      <c r="U1939" s="244" t="s">
        <v>296</v>
      </c>
      <c r="V1939" s="241">
        <v>2010</v>
      </c>
      <c r="W1939" s="241"/>
      <c r="X1939" s="241"/>
      <c r="Y1939" s="241"/>
      <c r="Z1939" s="241"/>
      <c r="AA1939" s="241"/>
      <c r="AB1939" s="241"/>
      <c r="AC1939" s="241"/>
      <c r="AD1939" s="241"/>
      <c r="AE1939" s="241"/>
      <c r="AF1939" s="241"/>
      <c r="AG1939" s="244"/>
      <c r="AH1939" s="150"/>
    </row>
    <row r="1940" spans="2:34" ht="25.7" customHeight="1">
      <c r="B1940" s="200"/>
      <c r="C1940" s="241" t="s">
        <v>708</v>
      </c>
      <c r="D1940" s="241" t="s">
        <v>25830</v>
      </c>
      <c r="E1940" s="241" t="s">
        <v>7038</v>
      </c>
      <c r="F1940" s="241" t="s">
        <v>708</v>
      </c>
      <c r="G1940" s="241"/>
      <c r="H1940" s="241" t="s">
        <v>708</v>
      </c>
      <c r="I1940" s="241"/>
      <c r="J1940" s="241"/>
      <c r="K1940" s="244">
        <v>1449</v>
      </c>
      <c r="L1940" s="244">
        <v>444</v>
      </c>
      <c r="M1940" s="244">
        <v>444</v>
      </c>
      <c r="N1940" s="241"/>
      <c r="O1940" s="241"/>
      <c r="P1940" s="241"/>
      <c r="Q1940" s="244">
        <v>352</v>
      </c>
      <c r="R1940" s="244">
        <v>352</v>
      </c>
      <c r="S1940" s="228" t="s">
        <v>7039</v>
      </c>
      <c r="T1940" s="244">
        <v>1</v>
      </c>
      <c r="U1940" s="244" t="s">
        <v>296</v>
      </c>
      <c r="V1940" s="241">
        <v>2014</v>
      </c>
      <c r="W1940" s="241"/>
      <c r="X1940" s="241"/>
      <c r="Y1940" s="241"/>
      <c r="Z1940" s="241"/>
      <c r="AA1940" s="241"/>
      <c r="AB1940" s="241"/>
      <c r="AC1940" s="241"/>
      <c r="AD1940" s="241"/>
      <c r="AE1940" s="241"/>
      <c r="AF1940" s="241"/>
      <c r="AG1940" s="244"/>
      <c r="AH1940" s="150"/>
    </row>
    <row r="1941" spans="2:34" ht="25.7" customHeight="1">
      <c r="B1941" s="200"/>
      <c r="C1941" s="241" t="s">
        <v>708</v>
      </c>
      <c r="D1941" s="241" t="s">
        <v>25831</v>
      </c>
      <c r="E1941" s="241" t="s">
        <v>7040</v>
      </c>
      <c r="F1941" s="241" t="s">
        <v>708</v>
      </c>
      <c r="G1941" s="241"/>
      <c r="H1941" s="241" t="s">
        <v>708</v>
      </c>
      <c r="I1941" s="241"/>
      <c r="J1941" s="241"/>
      <c r="K1941" s="244">
        <v>2987</v>
      </c>
      <c r="L1941" s="244">
        <v>447</v>
      </c>
      <c r="M1941" s="244">
        <v>447</v>
      </c>
      <c r="N1941" s="241"/>
      <c r="O1941" s="241"/>
      <c r="P1941" s="241"/>
      <c r="Q1941" s="244">
        <v>414</v>
      </c>
      <c r="R1941" s="244">
        <v>414</v>
      </c>
      <c r="S1941" s="228" t="s">
        <v>4754</v>
      </c>
      <c r="T1941" s="244">
        <v>1</v>
      </c>
      <c r="U1941" s="244" t="s">
        <v>296</v>
      </c>
      <c r="V1941" s="241">
        <v>2012</v>
      </c>
      <c r="W1941" s="241"/>
      <c r="X1941" s="241"/>
      <c r="Y1941" s="241"/>
      <c r="Z1941" s="241"/>
      <c r="AA1941" s="241"/>
      <c r="AB1941" s="241"/>
      <c r="AC1941" s="241"/>
      <c r="AD1941" s="241"/>
      <c r="AE1941" s="241"/>
      <c r="AF1941" s="241"/>
      <c r="AG1941" s="244"/>
      <c r="AH1941" s="150"/>
    </row>
    <row r="1942" spans="2:34" ht="25.7" customHeight="1">
      <c r="B1942" s="200"/>
      <c r="C1942" s="241" t="s">
        <v>708</v>
      </c>
      <c r="D1942" s="241" t="s">
        <v>25832</v>
      </c>
      <c r="E1942" s="241" t="s">
        <v>7041</v>
      </c>
      <c r="F1942" s="241" t="s">
        <v>708</v>
      </c>
      <c r="G1942" s="241"/>
      <c r="H1942" s="241" t="s">
        <v>708</v>
      </c>
      <c r="I1942" s="241"/>
      <c r="J1942" s="241"/>
      <c r="K1942" s="244">
        <v>3771</v>
      </c>
      <c r="L1942" s="244">
        <v>430</v>
      </c>
      <c r="M1942" s="244">
        <v>430</v>
      </c>
      <c r="N1942" s="241"/>
      <c r="O1942" s="241"/>
      <c r="P1942" s="241"/>
      <c r="Q1942" s="244">
        <v>390</v>
      </c>
      <c r="R1942" s="244">
        <v>390</v>
      </c>
      <c r="S1942" s="228" t="s">
        <v>1731</v>
      </c>
      <c r="T1942" s="244">
        <v>1</v>
      </c>
      <c r="U1942" s="244" t="s">
        <v>296</v>
      </c>
      <c r="V1942" s="241">
        <v>2016</v>
      </c>
      <c r="W1942" s="241"/>
      <c r="X1942" s="241"/>
      <c r="Y1942" s="241"/>
      <c r="Z1942" s="241"/>
      <c r="AA1942" s="241"/>
      <c r="AB1942" s="241"/>
      <c r="AC1942" s="241"/>
      <c r="AD1942" s="241"/>
      <c r="AE1942" s="241"/>
      <c r="AF1942" s="241"/>
      <c r="AG1942" s="244"/>
      <c r="AH1942" s="150"/>
    </row>
    <row r="1943" spans="2:34" ht="25.7" customHeight="1">
      <c r="B1943" s="200"/>
      <c r="C1943" s="241" t="s">
        <v>708</v>
      </c>
      <c r="D1943" s="241" t="s">
        <v>25833</v>
      </c>
      <c r="E1943" s="241" t="s">
        <v>7042</v>
      </c>
      <c r="F1943" s="241" t="s">
        <v>708</v>
      </c>
      <c r="G1943" s="241"/>
      <c r="H1943" s="241" t="s">
        <v>708</v>
      </c>
      <c r="I1943" s="241"/>
      <c r="J1943" s="241"/>
      <c r="K1943" s="228">
        <v>2220</v>
      </c>
      <c r="L1943" s="228">
        <v>694</v>
      </c>
      <c r="M1943" s="244">
        <v>694</v>
      </c>
      <c r="N1943" s="228"/>
      <c r="O1943" s="228"/>
      <c r="P1943" s="228"/>
      <c r="Q1943" s="228">
        <v>693</v>
      </c>
      <c r="R1943" s="228">
        <v>693</v>
      </c>
      <c r="S1943" s="228" t="s">
        <v>1724</v>
      </c>
      <c r="T1943" s="228">
        <v>1</v>
      </c>
      <c r="U1943" s="228" t="s">
        <v>296</v>
      </c>
      <c r="V1943" s="227" t="s">
        <v>7043</v>
      </c>
      <c r="W1943" s="233"/>
      <c r="X1943" s="233"/>
      <c r="Y1943" s="233"/>
      <c r="Z1943" s="233"/>
      <c r="AA1943" s="227"/>
      <c r="AB1943" s="233"/>
      <c r="AC1943" s="233"/>
      <c r="AD1943" s="233"/>
      <c r="AE1943" s="241"/>
      <c r="AF1943" s="241"/>
      <c r="AG1943" s="228"/>
      <c r="AH1943" s="150"/>
    </row>
    <row r="1944" spans="2:34" ht="25.7" customHeight="1">
      <c r="B1944" s="200"/>
      <c r="C1944" s="241" t="s">
        <v>708</v>
      </c>
      <c r="D1944" s="241" t="s">
        <v>25545</v>
      </c>
      <c r="E1944" s="241" t="s">
        <v>9936</v>
      </c>
      <c r="F1944" s="241" t="s">
        <v>708</v>
      </c>
      <c r="G1944" s="241"/>
      <c r="H1944" s="241" t="s">
        <v>708</v>
      </c>
      <c r="I1944" s="241"/>
      <c r="J1944" s="241"/>
      <c r="K1944" s="244">
        <v>2359</v>
      </c>
      <c r="L1944" s="244">
        <v>618</v>
      </c>
      <c r="M1944" s="244"/>
      <c r="N1944" s="241"/>
      <c r="O1944" s="241"/>
      <c r="P1944" s="241"/>
      <c r="Q1944" s="244"/>
      <c r="R1944" s="244"/>
      <c r="S1944" s="244"/>
      <c r="T1944" s="244"/>
      <c r="U1944" s="244" t="s">
        <v>296</v>
      </c>
      <c r="V1944" s="241">
        <v>2018</v>
      </c>
      <c r="W1944" s="241"/>
      <c r="X1944" s="241"/>
      <c r="Y1944" s="241"/>
      <c r="Z1944" s="241"/>
      <c r="AA1944" s="241"/>
      <c r="AB1944" s="241"/>
      <c r="AC1944" s="241"/>
      <c r="AD1944" s="241"/>
      <c r="AE1944" s="241"/>
      <c r="AF1944" s="241"/>
      <c r="AG1944" s="244"/>
      <c r="AH1944" s="150"/>
    </row>
    <row r="1945" spans="2:34" ht="25.7" customHeight="1">
      <c r="B1945" s="200"/>
      <c r="C1945" s="241" t="s">
        <v>708</v>
      </c>
      <c r="D1945" s="241" t="s">
        <v>25834</v>
      </c>
      <c r="E1945" s="241" t="s">
        <v>13301</v>
      </c>
      <c r="F1945" s="241" t="s">
        <v>708</v>
      </c>
      <c r="G1945" s="241"/>
      <c r="H1945" s="241" t="s">
        <v>708</v>
      </c>
      <c r="I1945" s="241"/>
      <c r="J1945" s="241"/>
      <c r="K1945" s="244">
        <v>2310</v>
      </c>
      <c r="L1945" s="244">
        <v>794.48</v>
      </c>
      <c r="M1945" s="244">
        <v>758.67</v>
      </c>
      <c r="N1945" s="241"/>
      <c r="O1945" s="241"/>
      <c r="P1945" s="241"/>
      <c r="Q1945" s="244">
        <v>759</v>
      </c>
      <c r="R1945" s="244">
        <v>759</v>
      </c>
      <c r="S1945" s="244"/>
      <c r="T1945" s="244">
        <v>1</v>
      </c>
      <c r="U1945" s="244" t="s">
        <v>12477</v>
      </c>
      <c r="V1945" s="241">
        <v>2020</v>
      </c>
      <c r="W1945" s="241"/>
      <c r="X1945" s="241"/>
      <c r="Y1945" s="241"/>
      <c r="Z1945" s="241"/>
      <c r="AA1945" s="241"/>
      <c r="AB1945" s="241"/>
      <c r="AC1945" s="241"/>
      <c r="AD1945" s="241"/>
      <c r="AE1945" s="241"/>
      <c r="AF1945" s="241"/>
      <c r="AG1945" s="244"/>
      <c r="AH1945" s="150"/>
    </row>
    <row r="1946" spans="2:34" ht="25.7" customHeight="1">
      <c r="B1946" s="200"/>
      <c r="C1946" s="241" t="s">
        <v>708</v>
      </c>
      <c r="D1946" s="241" t="s">
        <v>25835</v>
      </c>
      <c r="E1946" s="241" t="s">
        <v>13302</v>
      </c>
      <c r="F1946" s="241" t="s">
        <v>708</v>
      </c>
      <c r="G1946" s="241"/>
      <c r="H1946" s="241" t="s">
        <v>708</v>
      </c>
      <c r="I1946" s="241"/>
      <c r="J1946" s="241"/>
      <c r="K1946" s="244">
        <v>2499</v>
      </c>
      <c r="L1946" s="244">
        <v>730</v>
      </c>
      <c r="M1946" s="244">
        <v>730</v>
      </c>
      <c r="N1946" s="241"/>
      <c r="O1946" s="241"/>
      <c r="P1946" s="241"/>
      <c r="Q1946" s="244">
        <v>730</v>
      </c>
      <c r="R1946" s="244">
        <v>730</v>
      </c>
      <c r="S1946" s="244"/>
      <c r="T1946" s="244">
        <v>1</v>
      </c>
      <c r="U1946" s="244" t="s">
        <v>12477</v>
      </c>
      <c r="V1946" s="241">
        <v>2021</v>
      </c>
      <c r="W1946" s="241"/>
      <c r="X1946" s="241"/>
      <c r="Y1946" s="241"/>
      <c r="Z1946" s="241"/>
      <c r="AA1946" s="241"/>
      <c r="AB1946" s="241"/>
      <c r="AC1946" s="241"/>
      <c r="AD1946" s="241"/>
      <c r="AE1946" s="241"/>
      <c r="AF1946" s="241"/>
      <c r="AG1946" s="244"/>
      <c r="AH1946" s="150"/>
    </row>
    <row r="1947" spans="2:34" ht="25.7" customHeight="1">
      <c r="B1947" s="200"/>
      <c r="C1947" s="241" t="s">
        <v>708</v>
      </c>
      <c r="D1947" s="241" t="s">
        <v>25836</v>
      </c>
      <c r="E1947" s="241" t="s">
        <v>13303</v>
      </c>
      <c r="F1947" s="241" t="s">
        <v>708</v>
      </c>
      <c r="G1947" s="241"/>
      <c r="H1947" s="241" t="s">
        <v>708</v>
      </c>
      <c r="I1947" s="241"/>
      <c r="J1947" s="241"/>
      <c r="K1947" s="244">
        <v>934</v>
      </c>
      <c r="L1947" s="244">
        <v>556</v>
      </c>
      <c r="M1947" s="244">
        <v>556</v>
      </c>
      <c r="N1947" s="241"/>
      <c r="O1947" s="241"/>
      <c r="P1947" s="241"/>
      <c r="Q1947" s="244">
        <v>556</v>
      </c>
      <c r="R1947" s="244">
        <v>556</v>
      </c>
      <c r="S1947" s="244"/>
      <c r="T1947" s="244">
        <v>1</v>
      </c>
      <c r="U1947" s="244" t="s">
        <v>12477</v>
      </c>
      <c r="V1947" s="241">
        <v>2020</v>
      </c>
      <c r="W1947" s="241"/>
      <c r="X1947" s="241"/>
      <c r="Y1947" s="241"/>
      <c r="Z1947" s="241"/>
      <c r="AA1947" s="241"/>
      <c r="AB1947" s="241"/>
      <c r="AC1947" s="241"/>
      <c r="AD1947" s="241"/>
      <c r="AE1947" s="241"/>
      <c r="AF1947" s="241"/>
      <c r="AG1947" s="244"/>
      <c r="AH1947" s="150"/>
    </row>
    <row r="1948" spans="2:34" ht="25.7" customHeight="1">
      <c r="B1948" s="200"/>
      <c r="C1948" s="241" t="s">
        <v>708</v>
      </c>
      <c r="D1948" s="241" t="s">
        <v>25837</v>
      </c>
      <c r="E1948" s="241" t="s">
        <v>14378</v>
      </c>
      <c r="F1948" s="241" t="s">
        <v>708</v>
      </c>
      <c r="G1948" s="241"/>
      <c r="H1948" s="241" t="s">
        <v>708</v>
      </c>
      <c r="I1948" s="241"/>
      <c r="J1948" s="241"/>
      <c r="K1948" s="244">
        <v>2733</v>
      </c>
      <c r="L1948" s="244">
        <v>686</v>
      </c>
      <c r="M1948" s="244">
        <v>686</v>
      </c>
      <c r="N1948" s="241"/>
      <c r="O1948" s="241"/>
      <c r="P1948" s="241"/>
      <c r="Q1948" s="244">
        <v>686</v>
      </c>
      <c r="R1948" s="244">
        <v>686</v>
      </c>
      <c r="S1948" s="244"/>
      <c r="T1948" s="244">
        <v>1</v>
      </c>
      <c r="U1948" s="244" t="s">
        <v>12477</v>
      </c>
      <c r="V1948" s="241">
        <v>2022</v>
      </c>
      <c r="W1948" s="241"/>
      <c r="X1948" s="241"/>
      <c r="Y1948" s="241"/>
      <c r="Z1948" s="241"/>
      <c r="AA1948" s="241"/>
      <c r="AB1948" s="241"/>
      <c r="AC1948" s="241"/>
      <c r="AD1948" s="241"/>
      <c r="AE1948" s="241"/>
      <c r="AF1948" s="241"/>
      <c r="AG1948" s="244"/>
      <c r="AH1948" s="150"/>
    </row>
    <row r="1949" spans="2:34" ht="25.7" customHeight="1">
      <c r="B1949" s="200"/>
      <c r="C1949" s="241" t="s">
        <v>1890</v>
      </c>
      <c r="D1949" s="241" t="s">
        <v>25442</v>
      </c>
      <c r="E1949" s="243" t="s">
        <v>7044</v>
      </c>
      <c r="F1949" s="241" t="s">
        <v>1890</v>
      </c>
      <c r="G1949" s="241"/>
      <c r="H1949" s="241" t="s">
        <v>1890</v>
      </c>
      <c r="I1949" s="241" t="s">
        <v>7045</v>
      </c>
      <c r="J1949" s="241"/>
      <c r="K1949" s="244">
        <v>1122</v>
      </c>
      <c r="L1949" s="244"/>
      <c r="M1949" s="244"/>
      <c r="N1949" s="241"/>
      <c r="O1949" s="241"/>
      <c r="P1949" s="241"/>
      <c r="Q1949" s="244">
        <v>1122</v>
      </c>
      <c r="R1949" s="244">
        <v>1122</v>
      </c>
      <c r="S1949" s="244" t="s">
        <v>1731</v>
      </c>
      <c r="T1949" s="244">
        <v>3</v>
      </c>
      <c r="U1949" s="244" t="s">
        <v>296</v>
      </c>
      <c r="V1949" s="241">
        <v>2009</v>
      </c>
      <c r="W1949" s="241"/>
      <c r="X1949" s="241"/>
      <c r="Y1949" s="241"/>
      <c r="Z1949" s="241"/>
      <c r="AA1949" s="241"/>
      <c r="AB1949" s="241"/>
      <c r="AC1949" s="241"/>
      <c r="AD1949" s="241"/>
      <c r="AE1949" s="241"/>
      <c r="AF1949" s="241"/>
      <c r="AG1949" s="244" t="s">
        <v>7046</v>
      </c>
      <c r="AH1949" s="150"/>
    </row>
    <row r="1950" spans="2:34" ht="25.7" customHeight="1">
      <c r="B1950" s="200"/>
      <c r="C1950" s="227" t="s">
        <v>1890</v>
      </c>
      <c r="D1950" s="241" t="s">
        <v>25442</v>
      </c>
      <c r="E1950" s="260" t="s">
        <v>7047</v>
      </c>
      <c r="F1950" s="233" t="s">
        <v>1890</v>
      </c>
      <c r="G1950" s="233"/>
      <c r="H1950" s="241" t="s">
        <v>1890</v>
      </c>
      <c r="I1950" s="233"/>
      <c r="J1950" s="233"/>
      <c r="K1950" s="228">
        <v>29099</v>
      </c>
      <c r="L1950" s="228">
        <v>1463.6</v>
      </c>
      <c r="M1950" s="244">
        <v>1460.22</v>
      </c>
      <c r="N1950" s="228"/>
      <c r="O1950" s="228"/>
      <c r="P1950" s="228"/>
      <c r="Q1950" s="228">
        <v>1134</v>
      </c>
      <c r="R1950" s="228">
        <v>1134</v>
      </c>
      <c r="S1950" s="228" t="s">
        <v>1731</v>
      </c>
      <c r="T1950" s="228">
        <v>2</v>
      </c>
      <c r="U1950" s="228" t="s">
        <v>296</v>
      </c>
      <c r="V1950" s="227">
        <v>2013</v>
      </c>
      <c r="W1950" s="233"/>
      <c r="X1950" s="233"/>
      <c r="Y1950" s="233"/>
      <c r="Z1950" s="233"/>
      <c r="AA1950" s="227"/>
      <c r="AB1950" s="233"/>
      <c r="AC1950" s="233"/>
      <c r="AD1950" s="233"/>
      <c r="AE1950" s="241"/>
      <c r="AF1950" s="241"/>
      <c r="AG1950" s="228" t="s">
        <v>7048</v>
      </c>
      <c r="AH1950" s="150"/>
    </row>
    <row r="1951" spans="2:34" ht="25.7" customHeight="1">
      <c r="B1951" s="200"/>
      <c r="C1951" s="227" t="s">
        <v>1890</v>
      </c>
      <c r="D1951" s="227" t="s">
        <v>25838</v>
      </c>
      <c r="E1951" s="260" t="s">
        <v>7049</v>
      </c>
      <c r="F1951" s="233" t="s">
        <v>1890</v>
      </c>
      <c r="G1951" s="233"/>
      <c r="H1951" s="241" t="s">
        <v>1890</v>
      </c>
      <c r="I1951" s="233" t="s">
        <v>1890</v>
      </c>
      <c r="J1951" s="233"/>
      <c r="K1951" s="228">
        <v>13150</v>
      </c>
      <c r="L1951" s="228">
        <v>975.01</v>
      </c>
      <c r="M1951" s="244">
        <v>975.01</v>
      </c>
      <c r="N1951" s="228"/>
      <c r="O1951" s="228"/>
      <c r="P1951" s="228"/>
      <c r="Q1951" s="228">
        <v>975</v>
      </c>
      <c r="R1951" s="228">
        <v>975</v>
      </c>
      <c r="S1951" s="228" t="s">
        <v>1731</v>
      </c>
      <c r="T1951" s="228">
        <v>2</v>
      </c>
      <c r="U1951" s="228" t="s">
        <v>296</v>
      </c>
      <c r="V1951" s="227">
        <v>2011</v>
      </c>
      <c r="W1951" s="233"/>
      <c r="X1951" s="233"/>
      <c r="Y1951" s="233"/>
      <c r="Z1951" s="233"/>
      <c r="AA1951" s="227"/>
      <c r="AB1951" s="233"/>
      <c r="AC1951" s="233"/>
      <c r="AD1951" s="233"/>
      <c r="AE1951" s="241"/>
      <c r="AF1951" s="241"/>
      <c r="AG1951" s="228" t="s">
        <v>7048</v>
      </c>
      <c r="AH1951" s="150"/>
    </row>
    <row r="1952" spans="2:34" ht="25.7" customHeight="1">
      <c r="B1952" s="200"/>
      <c r="C1952" s="227" t="s">
        <v>1890</v>
      </c>
      <c r="D1952" s="227" t="s">
        <v>25839</v>
      </c>
      <c r="E1952" s="243" t="s">
        <v>7050</v>
      </c>
      <c r="F1952" s="233" t="s">
        <v>1890</v>
      </c>
      <c r="G1952" s="241"/>
      <c r="H1952" s="241" t="s">
        <v>1890</v>
      </c>
      <c r="I1952" s="241"/>
      <c r="J1952" s="241"/>
      <c r="K1952" s="244">
        <v>4075</v>
      </c>
      <c r="L1952" s="244">
        <v>403</v>
      </c>
      <c r="M1952" s="244">
        <v>403</v>
      </c>
      <c r="N1952" s="241"/>
      <c r="O1952" s="241"/>
      <c r="P1952" s="241"/>
      <c r="Q1952" s="228">
        <v>300</v>
      </c>
      <c r="R1952" s="244">
        <v>300</v>
      </c>
      <c r="S1952" s="244" t="s">
        <v>1731</v>
      </c>
      <c r="T1952" s="244">
        <v>1</v>
      </c>
      <c r="U1952" s="244" t="s">
        <v>296</v>
      </c>
      <c r="V1952" s="241">
        <v>2012</v>
      </c>
      <c r="W1952" s="241"/>
      <c r="X1952" s="241"/>
      <c r="Y1952" s="241"/>
      <c r="Z1952" s="241"/>
      <c r="AA1952" s="241"/>
      <c r="AB1952" s="241"/>
      <c r="AC1952" s="241"/>
      <c r="AD1952" s="241"/>
      <c r="AE1952" s="241"/>
      <c r="AF1952" s="241"/>
      <c r="AG1952" s="244" t="s">
        <v>7046</v>
      </c>
      <c r="AH1952" s="150"/>
    </row>
    <row r="1953" spans="2:34" ht="25.7" customHeight="1">
      <c r="B1953" s="200"/>
      <c r="C1953" s="241" t="s">
        <v>1890</v>
      </c>
      <c r="D1953" s="241" t="s">
        <v>25840</v>
      </c>
      <c r="E1953" s="243" t="s">
        <v>7051</v>
      </c>
      <c r="F1953" s="241" t="s">
        <v>1890</v>
      </c>
      <c r="G1953" s="241"/>
      <c r="H1953" s="241" t="s">
        <v>1890</v>
      </c>
      <c r="I1953" s="241"/>
      <c r="J1953" s="241"/>
      <c r="K1953" s="244">
        <v>524</v>
      </c>
      <c r="L1953" s="244">
        <v>524</v>
      </c>
      <c r="M1953" s="244">
        <v>524</v>
      </c>
      <c r="N1953" s="241"/>
      <c r="O1953" s="241"/>
      <c r="P1953" s="241"/>
      <c r="Q1953" s="244">
        <v>490</v>
      </c>
      <c r="R1953" s="244">
        <v>490</v>
      </c>
      <c r="S1953" s="244" t="s">
        <v>1731</v>
      </c>
      <c r="T1953" s="244">
        <v>1</v>
      </c>
      <c r="U1953" s="244" t="s">
        <v>7052</v>
      </c>
      <c r="V1953" s="241">
        <v>2014</v>
      </c>
      <c r="W1953" s="241"/>
      <c r="X1953" s="241"/>
      <c r="Y1953" s="241"/>
      <c r="Z1953" s="241"/>
      <c r="AA1953" s="241"/>
      <c r="AB1953" s="241"/>
      <c r="AC1953" s="241"/>
      <c r="AD1953" s="241"/>
      <c r="AE1953" s="241"/>
      <c r="AF1953" s="241"/>
      <c r="AG1953" s="244"/>
      <c r="AH1953" s="150"/>
    </row>
    <row r="1954" spans="2:34" ht="25.7" customHeight="1">
      <c r="B1954" s="200"/>
      <c r="C1954" s="227" t="s">
        <v>1890</v>
      </c>
      <c r="D1954" s="227" t="s">
        <v>25841</v>
      </c>
      <c r="E1954" s="241" t="s">
        <v>7053</v>
      </c>
      <c r="F1954" s="241" t="s">
        <v>1890</v>
      </c>
      <c r="G1954" s="241"/>
      <c r="H1954" s="241" t="s">
        <v>1890</v>
      </c>
      <c r="I1954" s="241"/>
      <c r="J1954" s="241"/>
      <c r="K1954" s="244">
        <v>1379</v>
      </c>
      <c r="L1954" s="244">
        <v>374</v>
      </c>
      <c r="M1954" s="244">
        <v>374</v>
      </c>
      <c r="N1954" s="241"/>
      <c r="O1954" s="241"/>
      <c r="P1954" s="241"/>
      <c r="Q1954" s="244">
        <v>374</v>
      </c>
      <c r="R1954" s="244">
        <v>374</v>
      </c>
      <c r="S1954" s="228" t="s">
        <v>1731</v>
      </c>
      <c r="T1954" s="244">
        <v>1</v>
      </c>
      <c r="U1954" s="244" t="s">
        <v>296</v>
      </c>
      <c r="V1954" s="241">
        <v>2014</v>
      </c>
      <c r="W1954" s="241"/>
      <c r="X1954" s="241"/>
      <c r="Y1954" s="241"/>
      <c r="Z1954" s="241"/>
      <c r="AA1954" s="241"/>
      <c r="AB1954" s="241"/>
      <c r="AC1954" s="241"/>
      <c r="AD1954" s="241"/>
      <c r="AE1954" s="241"/>
      <c r="AF1954" s="241"/>
      <c r="AG1954" s="244"/>
      <c r="AH1954" s="150"/>
    </row>
    <row r="1955" spans="2:34" ht="25.7" customHeight="1">
      <c r="B1955" s="200"/>
      <c r="C1955" s="227" t="s">
        <v>1890</v>
      </c>
      <c r="D1955" s="227" t="s">
        <v>25842</v>
      </c>
      <c r="E1955" s="241" t="s">
        <v>9937</v>
      </c>
      <c r="F1955" s="241" t="s">
        <v>1890</v>
      </c>
      <c r="G1955" s="241"/>
      <c r="H1955" s="241" t="s">
        <v>1890</v>
      </c>
      <c r="I1955" s="241"/>
      <c r="J1955" s="241"/>
      <c r="K1955" s="244">
        <v>374</v>
      </c>
      <c r="L1955" s="244">
        <v>323</v>
      </c>
      <c r="M1955" s="244">
        <v>323</v>
      </c>
      <c r="N1955" s="241"/>
      <c r="O1955" s="241"/>
      <c r="P1955" s="241"/>
      <c r="Q1955" s="244">
        <v>323</v>
      </c>
      <c r="R1955" s="244">
        <v>323</v>
      </c>
      <c r="S1955" s="228" t="s">
        <v>9938</v>
      </c>
      <c r="T1955" s="244">
        <v>1</v>
      </c>
      <c r="U1955" s="244" t="s">
        <v>296</v>
      </c>
      <c r="V1955" s="241">
        <v>2018</v>
      </c>
      <c r="W1955" s="241"/>
      <c r="X1955" s="241"/>
      <c r="Y1955" s="241"/>
      <c r="Z1955" s="241"/>
      <c r="AA1955" s="241"/>
      <c r="AB1955" s="241"/>
      <c r="AC1955" s="241"/>
      <c r="AD1955" s="241"/>
      <c r="AE1955" s="241"/>
      <c r="AF1955" s="241"/>
      <c r="AG1955" s="244"/>
      <c r="AH1955" s="150"/>
    </row>
    <row r="1956" spans="2:34" ht="25.7" customHeight="1">
      <c r="B1956" s="200"/>
      <c r="C1956" s="241" t="s">
        <v>1890</v>
      </c>
      <c r="D1956" s="241" t="s">
        <v>25843</v>
      </c>
      <c r="E1956" s="243" t="s">
        <v>9939</v>
      </c>
      <c r="F1956" s="241" t="s">
        <v>1890</v>
      </c>
      <c r="G1956" s="241"/>
      <c r="H1956" s="241" t="s">
        <v>1890</v>
      </c>
      <c r="I1956" s="241"/>
      <c r="J1956" s="241"/>
      <c r="K1956" s="244">
        <v>748</v>
      </c>
      <c r="L1956" s="244">
        <v>748</v>
      </c>
      <c r="M1956" s="244">
        <v>748</v>
      </c>
      <c r="N1956" s="241"/>
      <c r="O1956" s="241"/>
      <c r="P1956" s="241"/>
      <c r="Q1956" s="244">
        <v>748</v>
      </c>
      <c r="R1956" s="244">
        <v>748</v>
      </c>
      <c r="S1956" s="228" t="s">
        <v>4720</v>
      </c>
      <c r="T1956" s="244">
        <v>2</v>
      </c>
      <c r="U1956" s="244" t="s">
        <v>296</v>
      </c>
      <c r="V1956" s="241">
        <v>2018</v>
      </c>
      <c r="W1956" s="241"/>
      <c r="X1956" s="241"/>
      <c r="Y1956" s="241"/>
      <c r="Z1956" s="241"/>
      <c r="AA1956" s="241"/>
      <c r="AB1956" s="241"/>
      <c r="AC1956" s="241"/>
      <c r="AD1956" s="241"/>
      <c r="AE1956" s="241"/>
      <c r="AF1956" s="241"/>
      <c r="AG1956" s="244"/>
      <c r="AH1956" s="150"/>
    </row>
    <row r="1957" spans="2:34" ht="25.7" customHeight="1">
      <c r="B1957" s="200"/>
      <c r="C1957" s="241" t="s">
        <v>1890</v>
      </c>
      <c r="D1957" s="241" t="s">
        <v>25844</v>
      </c>
      <c r="E1957" s="243" t="s">
        <v>17930</v>
      </c>
      <c r="F1957" s="241" t="s">
        <v>1890</v>
      </c>
      <c r="G1957" s="241" t="s">
        <v>1890</v>
      </c>
      <c r="H1957" s="241" t="s">
        <v>1890</v>
      </c>
      <c r="I1957" s="241"/>
      <c r="J1957" s="241"/>
      <c r="K1957" s="244">
        <v>456</v>
      </c>
      <c r="L1957" s="244">
        <v>456</v>
      </c>
      <c r="M1957" s="244">
        <v>456</v>
      </c>
      <c r="N1957" s="241"/>
      <c r="O1957" s="241"/>
      <c r="P1957" s="241"/>
      <c r="Q1957" s="244">
        <v>456</v>
      </c>
      <c r="R1957" s="244">
        <v>456</v>
      </c>
      <c r="S1957" s="244" t="s">
        <v>1731</v>
      </c>
      <c r="T1957" s="244">
        <v>1</v>
      </c>
      <c r="U1957" s="244" t="s">
        <v>296</v>
      </c>
      <c r="V1957" s="241">
        <v>2020</v>
      </c>
      <c r="W1957" s="241"/>
      <c r="X1957" s="241"/>
      <c r="Y1957" s="241"/>
      <c r="Z1957" s="241"/>
      <c r="AA1957" s="241"/>
      <c r="AB1957" s="241"/>
      <c r="AC1957" s="241"/>
      <c r="AD1957" s="241"/>
      <c r="AE1957" s="241"/>
      <c r="AF1957" s="241"/>
      <c r="AG1957" s="244"/>
      <c r="AH1957" s="150"/>
    </row>
    <row r="1958" spans="2:34" ht="25.7" customHeight="1">
      <c r="B1958" s="200"/>
      <c r="C1958" s="241" t="s">
        <v>1890</v>
      </c>
      <c r="D1958" s="241" t="s">
        <v>25845</v>
      </c>
      <c r="E1958" s="243" t="s">
        <v>12267</v>
      </c>
      <c r="F1958" s="241" t="s">
        <v>1890</v>
      </c>
      <c r="G1958" s="241" t="s">
        <v>1890</v>
      </c>
      <c r="H1958" s="241" t="s">
        <v>1890</v>
      </c>
      <c r="I1958" s="241"/>
      <c r="J1958" s="241"/>
      <c r="K1958" s="244">
        <v>479</v>
      </c>
      <c r="L1958" s="244">
        <v>479</v>
      </c>
      <c r="M1958" s="244">
        <v>479</v>
      </c>
      <c r="N1958" s="241"/>
      <c r="O1958" s="241"/>
      <c r="P1958" s="241"/>
      <c r="Q1958" s="244">
        <v>479</v>
      </c>
      <c r="R1958" s="244">
        <v>479</v>
      </c>
      <c r="S1958" s="228" t="s">
        <v>1731</v>
      </c>
      <c r="T1958" s="244">
        <v>1</v>
      </c>
      <c r="U1958" s="244" t="s">
        <v>296</v>
      </c>
      <c r="V1958" s="241">
        <v>2020</v>
      </c>
      <c r="W1958" s="241"/>
      <c r="X1958" s="241"/>
      <c r="Y1958" s="241"/>
      <c r="Z1958" s="241"/>
      <c r="AA1958" s="241"/>
      <c r="AB1958" s="241"/>
      <c r="AC1958" s="241"/>
      <c r="AD1958" s="241"/>
      <c r="AE1958" s="241"/>
      <c r="AF1958" s="241"/>
      <c r="AG1958" s="244"/>
      <c r="AH1958" s="150"/>
    </row>
    <row r="1959" spans="2:34" ht="25.7" customHeight="1">
      <c r="B1959" s="200"/>
      <c r="C1959" s="241" t="s">
        <v>13304</v>
      </c>
      <c r="D1959" s="241" t="s">
        <v>25846</v>
      </c>
      <c r="E1959" s="243" t="s">
        <v>13305</v>
      </c>
      <c r="F1959" s="241" t="s">
        <v>13304</v>
      </c>
      <c r="G1959" s="241"/>
      <c r="H1959" s="241" t="s">
        <v>13304</v>
      </c>
      <c r="I1959" s="241"/>
      <c r="J1959" s="241"/>
      <c r="K1959" s="244">
        <v>2034</v>
      </c>
      <c r="L1959" s="244">
        <v>456</v>
      </c>
      <c r="M1959" s="244">
        <v>456</v>
      </c>
      <c r="N1959" s="241"/>
      <c r="O1959" s="241"/>
      <c r="P1959" s="241"/>
      <c r="Q1959" s="244">
        <v>456</v>
      </c>
      <c r="R1959" s="244">
        <v>456</v>
      </c>
      <c r="S1959" s="228" t="s">
        <v>1817</v>
      </c>
      <c r="T1959" s="244">
        <v>1</v>
      </c>
      <c r="U1959" s="244" t="s">
        <v>12477</v>
      </c>
      <c r="V1959" s="241">
        <v>2021</v>
      </c>
      <c r="W1959" s="241"/>
      <c r="X1959" s="241"/>
      <c r="Y1959" s="241"/>
      <c r="Z1959" s="241"/>
      <c r="AA1959" s="241"/>
      <c r="AB1959" s="241"/>
      <c r="AC1959" s="241"/>
      <c r="AD1959" s="241"/>
      <c r="AE1959" s="241"/>
      <c r="AF1959" s="241"/>
      <c r="AG1959" s="244"/>
      <c r="AH1959" s="150"/>
    </row>
    <row r="1960" spans="2:34" ht="25.7" customHeight="1">
      <c r="B1960" s="200"/>
      <c r="C1960" s="241" t="s">
        <v>13304</v>
      </c>
      <c r="D1960" s="241" t="s">
        <v>25847</v>
      </c>
      <c r="E1960" s="243" t="s">
        <v>17509</v>
      </c>
      <c r="F1960" s="241" t="s">
        <v>13304</v>
      </c>
      <c r="G1960" s="241"/>
      <c r="H1960" s="241" t="s">
        <v>13304</v>
      </c>
      <c r="I1960" s="241"/>
      <c r="J1960" s="241"/>
      <c r="K1960" s="244">
        <v>2970</v>
      </c>
      <c r="L1960" s="244">
        <v>1156</v>
      </c>
      <c r="M1960" s="244">
        <v>1315</v>
      </c>
      <c r="N1960" s="241"/>
      <c r="O1960" s="241"/>
      <c r="P1960" s="241"/>
      <c r="Q1960" s="244">
        <v>1000</v>
      </c>
      <c r="R1960" s="244">
        <v>1000</v>
      </c>
      <c r="S1960" s="228" t="s">
        <v>1817</v>
      </c>
      <c r="T1960" s="244">
        <v>2</v>
      </c>
      <c r="U1960" s="244" t="s">
        <v>12477</v>
      </c>
      <c r="V1960" s="241">
        <v>2023</v>
      </c>
      <c r="W1960" s="241"/>
      <c r="X1960" s="241"/>
      <c r="Y1960" s="241"/>
      <c r="Z1960" s="241"/>
      <c r="AA1960" s="241"/>
      <c r="AB1960" s="241"/>
      <c r="AC1960" s="241"/>
      <c r="AD1960" s="241"/>
      <c r="AE1960" s="241"/>
      <c r="AF1960" s="241"/>
      <c r="AG1960" s="244"/>
      <c r="AH1960" s="150"/>
    </row>
    <row r="1961" spans="2:34" ht="25.7" customHeight="1">
      <c r="B1961" s="200"/>
      <c r="C1961" s="241" t="s">
        <v>6395</v>
      </c>
      <c r="D1961" s="241" t="s">
        <v>25848</v>
      </c>
      <c r="E1961" s="243" t="s">
        <v>25849</v>
      </c>
      <c r="F1961" s="241" t="s">
        <v>6395</v>
      </c>
      <c r="G1961" s="241"/>
      <c r="H1961" s="241" t="s">
        <v>6395</v>
      </c>
      <c r="I1961" s="241"/>
      <c r="J1961" s="241"/>
      <c r="K1961" s="244">
        <v>2066</v>
      </c>
      <c r="L1961" s="244">
        <v>383</v>
      </c>
      <c r="M1961" s="244">
        <v>383</v>
      </c>
      <c r="N1961" s="241"/>
      <c r="O1961" s="241"/>
      <c r="P1961" s="241"/>
      <c r="Q1961" s="244">
        <v>500</v>
      </c>
      <c r="R1961" s="244">
        <v>500</v>
      </c>
      <c r="S1961" s="228" t="s">
        <v>1817</v>
      </c>
      <c r="T1961" s="244">
        <v>1</v>
      </c>
      <c r="U1961" s="244" t="s">
        <v>296</v>
      </c>
      <c r="V1961" s="241">
        <v>2006</v>
      </c>
      <c r="W1961" s="241"/>
      <c r="X1961" s="241"/>
      <c r="Y1961" s="241"/>
      <c r="Z1961" s="241"/>
      <c r="AA1961" s="241"/>
      <c r="AB1961" s="241"/>
      <c r="AC1961" s="241"/>
      <c r="AD1961" s="241"/>
      <c r="AE1961" s="241"/>
      <c r="AF1961" s="241"/>
      <c r="AG1961" s="244"/>
      <c r="AH1961" s="150"/>
    </row>
    <row r="1962" spans="2:34" ht="25.7" customHeight="1">
      <c r="B1962" s="200"/>
      <c r="C1962" s="227" t="s">
        <v>6395</v>
      </c>
      <c r="D1962" s="227" t="s">
        <v>25850</v>
      </c>
      <c r="E1962" s="227" t="s">
        <v>25851</v>
      </c>
      <c r="F1962" s="227" t="s">
        <v>6395</v>
      </c>
      <c r="G1962" s="227"/>
      <c r="H1962" s="227" t="s">
        <v>6395</v>
      </c>
      <c r="I1962" s="233"/>
      <c r="J1962" s="233"/>
      <c r="K1962" s="228">
        <v>1228</v>
      </c>
      <c r="L1962" s="244">
        <v>431</v>
      </c>
      <c r="M1962" s="244">
        <v>431</v>
      </c>
      <c r="N1962" s="233"/>
      <c r="O1962" s="301"/>
      <c r="P1962" s="233"/>
      <c r="Q1962" s="228">
        <v>500</v>
      </c>
      <c r="R1962" s="228">
        <v>500</v>
      </c>
      <c r="S1962" s="228" t="s">
        <v>1817</v>
      </c>
      <c r="T1962" s="228">
        <v>1</v>
      </c>
      <c r="U1962" s="228" t="s">
        <v>296</v>
      </c>
      <c r="V1962" s="241">
        <v>2009</v>
      </c>
      <c r="W1962" s="233"/>
      <c r="X1962" s="233"/>
      <c r="Y1962" s="233"/>
      <c r="Z1962" s="233"/>
      <c r="AA1962" s="227"/>
      <c r="AB1962" s="233"/>
      <c r="AC1962" s="233"/>
      <c r="AD1962" s="233"/>
      <c r="AE1962" s="233"/>
      <c r="AF1962" s="233"/>
      <c r="AG1962" s="244"/>
      <c r="AH1962" s="150"/>
    </row>
    <row r="1963" spans="2:34" ht="25.7" customHeight="1">
      <c r="B1963" s="200"/>
      <c r="C1963" s="227" t="s">
        <v>6395</v>
      </c>
      <c r="D1963" s="227" t="s">
        <v>25852</v>
      </c>
      <c r="E1963" s="227" t="s">
        <v>7054</v>
      </c>
      <c r="F1963" s="227" t="s">
        <v>6395</v>
      </c>
      <c r="G1963" s="227"/>
      <c r="H1963" s="227" t="s">
        <v>6395</v>
      </c>
      <c r="I1963" s="233"/>
      <c r="J1963" s="233"/>
      <c r="K1963" s="228">
        <v>419</v>
      </c>
      <c r="L1963" s="244">
        <v>418.76</v>
      </c>
      <c r="M1963" s="244">
        <v>418.76</v>
      </c>
      <c r="N1963" s="233"/>
      <c r="O1963" s="301"/>
      <c r="P1963" s="233"/>
      <c r="Q1963" s="228">
        <v>374</v>
      </c>
      <c r="R1963" s="228">
        <v>374</v>
      </c>
      <c r="S1963" s="228" t="s">
        <v>4720</v>
      </c>
      <c r="T1963" s="228">
        <v>1</v>
      </c>
      <c r="U1963" s="228" t="s">
        <v>296</v>
      </c>
      <c r="V1963" s="241">
        <v>2011</v>
      </c>
      <c r="W1963" s="233"/>
      <c r="X1963" s="233"/>
      <c r="Y1963" s="233"/>
      <c r="Z1963" s="233"/>
      <c r="AA1963" s="227"/>
      <c r="AB1963" s="233"/>
      <c r="AC1963" s="233"/>
      <c r="AD1963" s="233"/>
      <c r="AE1963" s="233"/>
      <c r="AF1963" s="233"/>
      <c r="AG1963" s="244"/>
      <c r="AH1963" s="150"/>
    </row>
    <row r="1964" spans="2:34" ht="25.7" customHeight="1">
      <c r="B1964" s="200"/>
      <c r="C1964" s="227" t="s">
        <v>6395</v>
      </c>
      <c r="D1964" s="227" t="s">
        <v>25853</v>
      </c>
      <c r="E1964" s="227" t="s">
        <v>7055</v>
      </c>
      <c r="F1964" s="227" t="s">
        <v>6395</v>
      </c>
      <c r="G1964" s="227"/>
      <c r="H1964" s="227" t="s">
        <v>6395</v>
      </c>
      <c r="I1964" s="233"/>
      <c r="J1964" s="233"/>
      <c r="K1964" s="228">
        <v>395</v>
      </c>
      <c r="L1964" s="244">
        <v>394.56</v>
      </c>
      <c r="M1964" s="244">
        <v>394.56</v>
      </c>
      <c r="N1964" s="233"/>
      <c r="O1964" s="301"/>
      <c r="P1964" s="233"/>
      <c r="Q1964" s="228">
        <v>300</v>
      </c>
      <c r="R1964" s="228">
        <v>300</v>
      </c>
      <c r="S1964" s="228" t="s">
        <v>1747</v>
      </c>
      <c r="T1964" s="228">
        <v>1</v>
      </c>
      <c r="U1964" s="228" t="s">
        <v>296</v>
      </c>
      <c r="V1964" s="241">
        <v>2010</v>
      </c>
      <c r="W1964" s="233"/>
      <c r="X1964" s="233"/>
      <c r="Y1964" s="233"/>
      <c r="Z1964" s="233"/>
      <c r="AA1964" s="227"/>
      <c r="AB1964" s="233"/>
      <c r="AC1964" s="233"/>
      <c r="AD1964" s="233"/>
      <c r="AE1964" s="233"/>
      <c r="AF1964" s="233"/>
      <c r="AG1964" s="244"/>
      <c r="AH1964" s="150"/>
    </row>
    <row r="1965" spans="2:34" ht="25.7" customHeight="1">
      <c r="B1965" s="200"/>
      <c r="C1965" s="227" t="s">
        <v>6395</v>
      </c>
      <c r="D1965" s="227" t="s">
        <v>25854</v>
      </c>
      <c r="E1965" s="227" t="s">
        <v>7056</v>
      </c>
      <c r="F1965" s="227" t="s">
        <v>6395</v>
      </c>
      <c r="G1965" s="227"/>
      <c r="H1965" s="227" t="s">
        <v>6395</v>
      </c>
      <c r="I1965" s="233"/>
      <c r="J1965" s="233"/>
      <c r="K1965" s="228">
        <v>1883</v>
      </c>
      <c r="L1965" s="244">
        <v>428.53</v>
      </c>
      <c r="M1965" s="244">
        <v>428.53</v>
      </c>
      <c r="N1965" s="233"/>
      <c r="O1965" s="301"/>
      <c r="P1965" s="233"/>
      <c r="Q1965" s="228">
        <v>374</v>
      </c>
      <c r="R1965" s="228">
        <v>374</v>
      </c>
      <c r="S1965" s="228" t="s">
        <v>4720</v>
      </c>
      <c r="T1965" s="228">
        <v>1</v>
      </c>
      <c r="U1965" s="228" t="s">
        <v>296</v>
      </c>
      <c r="V1965" s="241">
        <v>2011</v>
      </c>
      <c r="W1965" s="233"/>
      <c r="X1965" s="233"/>
      <c r="Y1965" s="233"/>
      <c r="Z1965" s="233"/>
      <c r="AA1965" s="227"/>
      <c r="AB1965" s="233"/>
      <c r="AC1965" s="233"/>
      <c r="AD1965" s="233"/>
      <c r="AE1965" s="233"/>
      <c r="AF1965" s="233"/>
      <c r="AG1965" s="244"/>
      <c r="AH1965" s="150"/>
    </row>
    <row r="1966" spans="2:34" ht="25.7" customHeight="1">
      <c r="B1966" s="200"/>
      <c r="C1966" s="227" t="s">
        <v>6395</v>
      </c>
      <c r="D1966" s="227" t="s">
        <v>25855</v>
      </c>
      <c r="E1966" s="227" t="s">
        <v>7057</v>
      </c>
      <c r="F1966" s="227" t="s">
        <v>6395</v>
      </c>
      <c r="G1966" s="227"/>
      <c r="H1966" s="227" t="s">
        <v>6395</v>
      </c>
      <c r="I1966" s="233"/>
      <c r="J1966" s="233"/>
      <c r="K1966" s="228">
        <v>397.38</v>
      </c>
      <c r="L1966" s="244">
        <v>397.38</v>
      </c>
      <c r="M1966" s="244">
        <v>397.38</v>
      </c>
      <c r="N1966" s="233"/>
      <c r="O1966" s="301"/>
      <c r="P1966" s="233"/>
      <c r="Q1966" s="228">
        <v>300</v>
      </c>
      <c r="R1966" s="228">
        <v>300</v>
      </c>
      <c r="S1966" s="228" t="s">
        <v>1747</v>
      </c>
      <c r="T1966" s="228">
        <v>1</v>
      </c>
      <c r="U1966" s="228" t="s">
        <v>296</v>
      </c>
      <c r="V1966" s="241">
        <v>2010</v>
      </c>
      <c r="W1966" s="233"/>
      <c r="X1966" s="233"/>
      <c r="Y1966" s="233"/>
      <c r="Z1966" s="233"/>
      <c r="AA1966" s="227"/>
      <c r="AB1966" s="233"/>
      <c r="AC1966" s="233"/>
      <c r="AD1966" s="233"/>
      <c r="AE1966" s="233"/>
      <c r="AF1966" s="233"/>
      <c r="AG1966" s="244"/>
      <c r="AH1966" s="150"/>
    </row>
    <row r="1967" spans="2:34" ht="25.7" customHeight="1">
      <c r="B1967" s="200"/>
      <c r="C1967" s="227" t="s">
        <v>6395</v>
      </c>
      <c r="D1967" s="227" t="s">
        <v>25856</v>
      </c>
      <c r="E1967" s="227" t="s">
        <v>7058</v>
      </c>
      <c r="F1967" s="227" t="s">
        <v>6395</v>
      </c>
      <c r="G1967" s="227"/>
      <c r="H1967" s="227" t="s">
        <v>6395</v>
      </c>
      <c r="I1967" s="233"/>
      <c r="J1967" s="233"/>
      <c r="K1967" s="228">
        <v>995</v>
      </c>
      <c r="L1967" s="244">
        <v>398.72</v>
      </c>
      <c r="M1967" s="244">
        <v>398.72</v>
      </c>
      <c r="N1967" s="233"/>
      <c r="O1967" s="301"/>
      <c r="P1967" s="233"/>
      <c r="Q1967" s="228">
        <v>300</v>
      </c>
      <c r="R1967" s="228">
        <v>300</v>
      </c>
      <c r="S1967" s="228" t="s">
        <v>1747</v>
      </c>
      <c r="T1967" s="228">
        <v>1</v>
      </c>
      <c r="U1967" s="228" t="s">
        <v>296</v>
      </c>
      <c r="V1967" s="241">
        <v>2011</v>
      </c>
      <c r="W1967" s="233"/>
      <c r="X1967" s="233"/>
      <c r="Y1967" s="233"/>
      <c r="Z1967" s="233"/>
      <c r="AA1967" s="227"/>
      <c r="AB1967" s="233"/>
      <c r="AC1967" s="233"/>
      <c r="AD1967" s="233"/>
      <c r="AE1967" s="233"/>
      <c r="AF1967" s="233"/>
      <c r="AG1967" s="244"/>
      <c r="AH1967" s="150"/>
    </row>
    <row r="1968" spans="2:34" ht="25.7" customHeight="1">
      <c r="B1968" s="200"/>
      <c r="C1968" s="227" t="s">
        <v>6395</v>
      </c>
      <c r="D1968" s="227" t="s">
        <v>25857</v>
      </c>
      <c r="E1968" s="227" t="s">
        <v>7059</v>
      </c>
      <c r="F1968" s="227" t="s">
        <v>6395</v>
      </c>
      <c r="G1968" s="227"/>
      <c r="H1968" s="227" t="s">
        <v>6395</v>
      </c>
      <c r="I1968" s="233"/>
      <c r="J1968" s="233"/>
      <c r="K1968" s="228">
        <v>999</v>
      </c>
      <c r="L1968" s="244">
        <v>397.38</v>
      </c>
      <c r="M1968" s="244">
        <v>397.38</v>
      </c>
      <c r="N1968" s="233"/>
      <c r="O1968" s="301"/>
      <c r="P1968" s="233"/>
      <c r="Q1968" s="228">
        <v>300</v>
      </c>
      <c r="R1968" s="228">
        <v>300</v>
      </c>
      <c r="S1968" s="228" t="s">
        <v>1747</v>
      </c>
      <c r="T1968" s="228">
        <v>1</v>
      </c>
      <c r="U1968" s="228" t="s">
        <v>296</v>
      </c>
      <c r="V1968" s="241">
        <v>2011</v>
      </c>
      <c r="W1968" s="233"/>
      <c r="X1968" s="233"/>
      <c r="Y1968" s="233"/>
      <c r="Z1968" s="233"/>
      <c r="AA1968" s="227"/>
      <c r="AB1968" s="233"/>
      <c r="AC1968" s="233"/>
      <c r="AD1968" s="233"/>
      <c r="AE1968" s="233"/>
      <c r="AF1968" s="233"/>
      <c r="AG1968" s="244"/>
      <c r="AH1968" s="150"/>
    </row>
    <row r="1969" spans="1:34" ht="25.7" customHeight="1">
      <c r="B1969" s="200"/>
      <c r="C1969" s="227" t="s">
        <v>6395</v>
      </c>
      <c r="D1969" s="227" t="s">
        <v>25858</v>
      </c>
      <c r="E1969" s="227" t="s">
        <v>7060</v>
      </c>
      <c r="F1969" s="227" t="s">
        <v>6395</v>
      </c>
      <c r="G1969" s="227"/>
      <c r="H1969" s="227" t="s">
        <v>6395</v>
      </c>
      <c r="I1969" s="233"/>
      <c r="J1969" s="233"/>
      <c r="K1969" s="228">
        <v>1539</v>
      </c>
      <c r="L1969" s="244">
        <v>484.01</v>
      </c>
      <c r="M1969" s="244">
        <v>484.01</v>
      </c>
      <c r="N1969" s="233"/>
      <c r="O1969" s="301"/>
      <c r="P1969" s="233"/>
      <c r="Q1969" s="228">
        <v>300</v>
      </c>
      <c r="R1969" s="228">
        <v>300</v>
      </c>
      <c r="S1969" s="228" t="s">
        <v>1747</v>
      </c>
      <c r="T1969" s="228">
        <v>1</v>
      </c>
      <c r="U1969" s="228" t="s">
        <v>296</v>
      </c>
      <c r="V1969" s="241">
        <v>2012</v>
      </c>
      <c r="W1969" s="233"/>
      <c r="X1969" s="233"/>
      <c r="Y1969" s="233"/>
      <c r="Z1969" s="233"/>
      <c r="AA1969" s="227"/>
      <c r="AB1969" s="233"/>
      <c r="AC1969" s="233"/>
      <c r="AD1969" s="233"/>
      <c r="AE1969" s="233"/>
      <c r="AF1969" s="233"/>
      <c r="AG1969" s="244"/>
      <c r="AH1969" s="150"/>
    </row>
    <row r="1970" spans="1:34" ht="25.7" customHeight="1">
      <c r="B1970" s="200"/>
      <c r="C1970" s="227" t="s">
        <v>6395</v>
      </c>
      <c r="D1970" s="227" t="s">
        <v>25859</v>
      </c>
      <c r="E1970" s="227" t="s">
        <v>7061</v>
      </c>
      <c r="F1970" s="227" t="s">
        <v>6395</v>
      </c>
      <c r="G1970" s="227"/>
      <c r="H1970" s="227" t="s">
        <v>6395</v>
      </c>
      <c r="I1970" s="233"/>
      <c r="J1970" s="233"/>
      <c r="K1970" s="228">
        <v>1354</v>
      </c>
      <c r="L1970" s="244">
        <v>480</v>
      </c>
      <c r="M1970" s="244">
        <v>480</v>
      </c>
      <c r="N1970" s="233"/>
      <c r="O1970" s="301"/>
      <c r="P1970" s="233"/>
      <c r="Q1970" s="228">
        <v>300</v>
      </c>
      <c r="R1970" s="228">
        <v>300</v>
      </c>
      <c r="S1970" s="228" t="s">
        <v>1747</v>
      </c>
      <c r="T1970" s="228">
        <v>1</v>
      </c>
      <c r="U1970" s="228" t="s">
        <v>296</v>
      </c>
      <c r="V1970" s="241">
        <v>2015</v>
      </c>
      <c r="W1970" s="233"/>
      <c r="X1970" s="233"/>
      <c r="Y1970" s="233"/>
      <c r="Z1970" s="233"/>
      <c r="AA1970" s="227"/>
      <c r="AB1970" s="233"/>
      <c r="AC1970" s="233"/>
      <c r="AD1970" s="233"/>
      <c r="AE1970" s="233"/>
      <c r="AF1970" s="233"/>
      <c r="AG1970" s="244"/>
      <c r="AH1970" s="150"/>
    </row>
    <row r="1971" spans="1:34" ht="25.7" customHeight="1">
      <c r="B1971" s="200"/>
      <c r="C1971" s="227" t="s">
        <v>6395</v>
      </c>
      <c r="D1971" s="227" t="s">
        <v>25860</v>
      </c>
      <c r="E1971" s="227" t="s">
        <v>13306</v>
      </c>
      <c r="F1971" s="227" t="s">
        <v>6395</v>
      </c>
      <c r="G1971" s="227"/>
      <c r="H1971" s="227" t="s">
        <v>6395</v>
      </c>
      <c r="I1971" s="233"/>
      <c r="J1971" s="233"/>
      <c r="K1971" s="228">
        <v>1310</v>
      </c>
      <c r="L1971" s="228">
        <v>500.04750000000001</v>
      </c>
      <c r="M1971" s="244">
        <v>500.04750000000001</v>
      </c>
      <c r="N1971" s="233"/>
      <c r="O1971" s="301"/>
      <c r="P1971" s="233"/>
      <c r="Q1971" s="228">
        <v>300</v>
      </c>
      <c r="R1971" s="244">
        <v>300</v>
      </c>
      <c r="S1971" s="228" t="s">
        <v>1747</v>
      </c>
      <c r="T1971" s="244">
        <v>1</v>
      </c>
      <c r="U1971" s="228" t="s">
        <v>296</v>
      </c>
      <c r="V1971" s="241">
        <v>2021</v>
      </c>
      <c r="W1971" s="241"/>
      <c r="X1971" s="241"/>
      <c r="Y1971" s="241"/>
      <c r="Z1971" s="241"/>
      <c r="AA1971" s="241"/>
      <c r="AB1971" s="241"/>
      <c r="AC1971" s="241"/>
      <c r="AD1971" s="241"/>
      <c r="AE1971" s="241"/>
      <c r="AF1971" s="241"/>
      <c r="AG1971" s="228" t="s">
        <v>290</v>
      </c>
      <c r="AH1971" s="150"/>
    </row>
    <row r="1972" spans="1:34" ht="25.15" customHeight="1">
      <c r="B1972" s="200"/>
      <c r="C1972" s="227" t="s">
        <v>6395</v>
      </c>
      <c r="D1972" s="227" t="s">
        <v>25861</v>
      </c>
      <c r="E1972" s="227" t="s">
        <v>13307</v>
      </c>
      <c r="F1972" s="227" t="s">
        <v>6395</v>
      </c>
      <c r="G1972" s="227"/>
      <c r="H1972" s="227" t="s">
        <v>6395</v>
      </c>
      <c r="I1972" s="233"/>
      <c r="J1972" s="233"/>
      <c r="K1972" s="228">
        <v>1596</v>
      </c>
      <c r="L1972" s="228">
        <v>459.9</v>
      </c>
      <c r="M1972" s="244">
        <v>459.9</v>
      </c>
      <c r="N1972" s="233"/>
      <c r="O1972" s="301"/>
      <c r="P1972" s="233"/>
      <c r="Q1972" s="228">
        <v>300</v>
      </c>
      <c r="R1972" s="244">
        <v>300</v>
      </c>
      <c r="S1972" s="228" t="s">
        <v>1747</v>
      </c>
      <c r="T1972" s="244">
        <v>1</v>
      </c>
      <c r="U1972" s="228" t="s">
        <v>296</v>
      </c>
      <c r="V1972" s="241">
        <v>2020</v>
      </c>
      <c r="W1972" s="241"/>
      <c r="X1972" s="241"/>
      <c r="Y1972" s="241"/>
      <c r="Z1972" s="241"/>
      <c r="AA1972" s="241"/>
      <c r="AB1972" s="241"/>
      <c r="AC1972" s="241"/>
      <c r="AD1972" s="241"/>
      <c r="AE1972" s="241"/>
      <c r="AF1972" s="241"/>
      <c r="AG1972" s="228" t="s">
        <v>290</v>
      </c>
      <c r="AH1972" s="150"/>
    </row>
    <row r="1973" spans="1:34" ht="25.15" customHeight="1">
      <c r="B1973" s="200"/>
      <c r="C1973" s="227" t="s">
        <v>6395</v>
      </c>
      <c r="D1973" s="227" t="s">
        <v>25862</v>
      </c>
      <c r="E1973" s="675" t="s">
        <v>25863</v>
      </c>
      <c r="F1973" s="227" t="s">
        <v>6395</v>
      </c>
      <c r="G1973" s="227"/>
      <c r="H1973" s="227" t="s">
        <v>6395</v>
      </c>
      <c r="I1973" s="233"/>
      <c r="J1973" s="233"/>
      <c r="K1973" s="228">
        <v>9321</v>
      </c>
      <c r="L1973" s="228">
        <v>387</v>
      </c>
      <c r="M1973" s="244">
        <v>387</v>
      </c>
      <c r="N1973" s="233"/>
      <c r="O1973" s="301"/>
      <c r="P1973" s="233"/>
      <c r="Q1973" s="228">
        <v>378</v>
      </c>
      <c r="R1973" s="244">
        <v>378</v>
      </c>
      <c r="S1973" s="228" t="s">
        <v>25864</v>
      </c>
      <c r="T1973" s="244">
        <v>1</v>
      </c>
      <c r="U1973" s="228" t="s">
        <v>296</v>
      </c>
      <c r="V1973" s="241">
        <v>2018</v>
      </c>
      <c r="W1973" s="241"/>
      <c r="X1973" s="241"/>
      <c r="Y1973" s="241"/>
      <c r="Z1973" s="241"/>
      <c r="AA1973" s="241"/>
      <c r="AB1973" s="241"/>
      <c r="AC1973" s="241"/>
      <c r="AD1973" s="241"/>
      <c r="AE1973" s="241"/>
      <c r="AF1973" s="241"/>
      <c r="AG1973" s="228" t="s">
        <v>290</v>
      </c>
      <c r="AH1973" s="150"/>
    </row>
    <row r="1974" spans="1:34" ht="25.15" customHeight="1">
      <c r="B1974" s="200"/>
      <c r="C1974" s="227" t="s">
        <v>6395</v>
      </c>
      <c r="D1974" s="227" t="s">
        <v>25865</v>
      </c>
      <c r="E1974" s="227" t="s">
        <v>25866</v>
      </c>
      <c r="F1974" s="227" t="s">
        <v>6395</v>
      </c>
      <c r="G1974" s="227"/>
      <c r="H1974" s="227" t="s">
        <v>6395</v>
      </c>
      <c r="I1974" s="233"/>
      <c r="J1974" s="233"/>
      <c r="K1974" s="228">
        <v>1065</v>
      </c>
      <c r="L1974" s="228">
        <v>600</v>
      </c>
      <c r="M1974" s="244">
        <v>627</v>
      </c>
      <c r="N1974" s="233"/>
      <c r="O1974" s="301"/>
      <c r="P1974" s="233"/>
      <c r="Q1974" s="228">
        <v>300</v>
      </c>
      <c r="R1974" s="244">
        <v>300</v>
      </c>
      <c r="S1974" s="228" t="s">
        <v>1747</v>
      </c>
      <c r="T1974" s="244">
        <v>1</v>
      </c>
      <c r="U1974" s="228" t="s">
        <v>296</v>
      </c>
      <c r="V1974" s="241">
        <v>2023</v>
      </c>
      <c r="W1974" s="241"/>
      <c r="X1974" s="241"/>
      <c r="Y1974" s="241"/>
      <c r="Z1974" s="241"/>
      <c r="AA1974" s="241"/>
      <c r="AB1974" s="241"/>
      <c r="AC1974" s="241"/>
      <c r="AD1974" s="241"/>
      <c r="AE1974" s="241"/>
      <c r="AF1974" s="241"/>
      <c r="AG1974" s="228" t="s">
        <v>290</v>
      </c>
      <c r="AH1974" s="150"/>
    </row>
    <row r="1975" spans="1:34" ht="25.15" customHeight="1">
      <c r="B1975" s="200"/>
      <c r="C1975" s="227" t="s">
        <v>6395</v>
      </c>
      <c r="D1975" s="227" t="s">
        <v>25867</v>
      </c>
      <c r="E1975" s="227" t="s">
        <v>25868</v>
      </c>
      <c r="F1975" s="227" t="s">
        <v>6395</v>
      </c>
      <c r="G1975" s="227"/>
      <c r="H1975" s="227" t="s">
        <v>6395</v>
      </c>
      <c r="I1975" s="233"/>
      <c r="J1975" s="233"/>
      <c r="K1975" s="228">
        <v>2939</v>
      </c>
      <c r="L1975" s="228">
        <v>473</v>
      </c>
      <c r="M1975" s="244">
        <v>473</v>
      </c>
      <c r="N1975" s="233"/>
      <c r="O1975" s="301"/>
      <c r="P1975" s="233"/>
      <c r="Q1975" s="228">
        <v>300</v>
      </c>
      <c r="R1975" s="244">
        <v>300</v>
      </c>
      <c r="S1975" s="228" t="s">
        <v>1747</v>
      </c>
      <c r="T1975" s="244">
        <v>1</v>
      </c>
      <c r="U1975" s="228" t="s">
        <v>296</v>
      </c>
      <c r="V1975" s="241">
        <v>2022</v>
      </c>
      <c r="W1975" s="241"/>
      <c r="X1975" s="241"/>
      <c r="Y1975" s="241"/>
      <c r="Z1975" s="241"/>
      <c r="AA1975" s="241"/>
      <c r="AB1975" s="241"/>
      <c r="AC1975" s="241"/>
      <c r="AD1975" s="241"/>
      <c r="AE1975" s="241"/>
      <c r="AF1975" s="241"/>
      <c r="AG1975" s="228" t="s">
        <v>290</v>
      </c>
      <c r="AH1975" s="150"/>
    </row>
    <row r="1976" spans="1:34" ht="25.15" customHeight="1">
      <c r="B1976" s="200"/>
      <c r="C1976" s="227" t="s">
        <v>6395</v>
      </c>
      <c r="D1976" s="227" t="s">
        <v>25869</v>
      </c>
      <c r="E1976" s="227" t="s">
        <v>25870</v>
      </c>
      <c r="F1976" s="227" t="s">
        <v>6395</v>
      </c>
      <c r="G1976" s="227"/>
      <c r="H1976" s="227" t="s">
        <v>6395</v>
      </c>
      <c r="I1976" s="233"/>
      <c r="J1976" s="233"/>
      <c r="K1976" s="228">
        <v>2460</v>
      </c>
      <c r="L1976" s="228">
        <v>443</v>
      </c>
      <c r="M1976" s="244">
        <v>454</v>
      </c>
      <c r="N1976" s="233"/>
      <c r="O1976" s="301"/>
      <c r="P1976" s="233"/>
      <c r="Q1976" s="228">
        <v>399</v>
      </c>
      <c r="R1976" s="244">
        <v>399</v>
      </c>
      <c r="S1976" s="228" t="s">
        <v>25871</v>
      </c>
      <c r="T1976" s="244">
        <v>1</v>
      </c>
      <c r="U1976" s="228" t="s">
        <v>296</v>
      </c>
      <c r="V1976" s="241">
        <v>2013</v>
      </c>
      <c r="W1976" s="241"/>
      <c r="X1976" s="241"/>
      <c r="Y1976" s="241"/>
      <c r="Z1976" s="241"/>
      <c r="AA1976" s="241"/>
      <c r="AB1976" s="241"/>
      <c r="AC1976" s="241"/>
      <c r="AD1976" s="241"/>
      <c r="AE1976" s="241"/>
      <c r="AF1976" s="241"/>
      <c r="AG1976" s="228" t="s">
        <v>290</v>
      </c>
      <c r="AH1976" s="150"/>
    </row>
    <row r="1977" spans="1:34" ht="25.15" customHeight="1">
      <c r="B1977" s="200"/>
      <c r="C1977" s="227" t="s">
        <v>6395</v>
      </c>
      <c r="D1977" s="227" t="s">
        <v>25872</v>
      </c>
      <c r="E1977" s="227" t="s">
        <v>25873</v>
      </c>
      <c r="F1977" s="227" t="s">
        <v>6395</v>
      </c>
      <c r="G1977" s="227"/>
      <c r="H1977" s="227" t="s">
        <v>6395</v>
      </c>
      <c r="I1977" s="233"/>
      <c r="J1977" s="233"/>
      <c r="K1977" s="228">
        <v>1028</v>
      </c>
      <c r="L1977" s="228">
        <v>427</v>
      </c>
      <c r="M1977" s="244">
        <v>427</v>
      </c>
      <c r="N1977" s="233"/>
      <c r="O1977" s="301"/>
      <c r="P1977" s="233"/>
      <c r="Q1977" s="228">
        <v>399</v>
      </c>
      <c r="R1977" s="244">
        <v>399</v>
      </c>
      <c r="S1977" s="228" t="s">
        <v>25871</v>
      </c>
      <c r="T1977" s="244">
        <v>1</v>
      </c>
      <c r="U1977" s="228" t="s">
        <v>296</v>
      </c>
      <c r="V1977" s="241">
        <v>2011</v>
      </c>
      <c r="W1977" s="241"/>
      <c r="X1977" s="241"/>
      <c r="Y1977" s="241"/>
      <c r="Z1977" s="241"/>
      <c r="AA1977" s="241"/>
      <c r="AB1977" s="241"/>
      <c r="AC1977" s="241"/>
      <c r="AD1977" s="241"/>
      <c r="AE1977" s="241"/>
      <c r="AF1977" s="241"/>
      <c r="AG1977" s="228" t="s">
        <v>290</v>
      </c>
      <c r="AH1977" s="150"/>
    </row>
    <row r="1978" spans="1:34" ht="24" customHeight="1">
      <c r="B1978" s="200"/>
      <c r="C1978" s="227" t="s">
        <v>6395</v>
      </c>
      <c r="D1978" s="227" t="s">
        <v>25874</v>
      </c>
      <c r="E1978" s="227" t="s">
        <v>25875</v>
      </c>
      <c r="F1978" s="227" t="s">
        <v>6395</v>
      </c>
      <c r="G1978" s="227"/>
      <c r="H1978" s="227" t="s">
        <v>6395</v>
      </c>
      <c r="I1978" s="233"/>
      <c r="J1978" s="233"/>
      <c r="K1978" s="228">
        <v>2171</v>
      </c>
      <c r="L1978" s="228">
        <v>324</v>
      </c>
      <c r="M1978" s="244">
        <v>324</v>
      </c>
      <c r="N1978" s="233"/>
      <c r="O1978" s="301"/>
      <c r="P1978" s="233"/>
      <c r="Q1978" s="228">
        <v>300</v>
      </c>
      <c r="R1978" s="244">
        <v>300</v>
      </c>
      <c r="S1978" s="228" t="s">
        <v>1747</v>
      </c>
      <c r="T1978" s="244">
        <v>1</v>
      </c>
      <c r="U1978" s="228" t="s">
        <v>296</v>
      </c>
      <c r="V1978" s="241">
        <v>2008</v>
      </c>
      <c r="W1978" s="241"/>
      <c r="X1978" s="241"/>
      <c r="Y1978" s="241"/>
      <c r="Z1978" s="241"/>
      <c r="AA1978" s="241"/>
      <c r="AB1978" s="241"/>
      <c r="AC1978" s="241"/>
      <c r="AD1978" s="241"/>
      <c r="AE1978" s="241"/>
      <c r="AF1978" s="241"/>
      <c r="AG1978" s="228" t="s">
        <v>290</v>
      </c>
      <c r="AH1978" s="150"/>
    </row>
    <row r="1979" spans="1:34" ht="25.15" customHeight="1">
      <c r="B1979" s="200"/>
      <c r="C1979" s="227" t="s">
        <v>6395</v>
      </c>
      <c r="D1979" s="227" t="s">
        <v>25876</v>
      </c>
      <c r="E1979" s="227" t="s">
        <v>25877</v>
      </c>
      <c r="F1979" s="227" t="s">
        <v>6395</v>
      </c>
      <c r="G1979" s="227"/>
      <c r="H1979" s="227" t="s">
        <v>6395</v>
      </c>
      <c r="I1979" s="233"/>
      <c r="J1979" s="233"/>
      <c r="K1979" s="228">
        <v>357</v>
      </c>
      <c r="L1979" s="228">
        <v>298</v>
      </c>
      <c r="M1979" s="244">
        <v>298</v>
      </c>
      <c r="N1979" s="233"/>
      <c r="O1979" s="301"/>
      <c r="P1979" s="233"/>
      <c r="Q1979" s="228">
        <v>234</v>
      </c>
      <c r="R1979" s="244">
        <v>234</v>
      </c>
      <c r="S1979" s="228" t="s">
        <v>25878</v>
      </c>
      <c r="T1979" s="244">
        <v>1</v>
      </c>
      <c r="U1979" s="228" t="s">
        <v>296</v>
      </c>
      <c r="V1979" s="241">
        <v>2011</v>
      </c>
      <c r="W1979" s="241"/>
      <c r="X1979" s="241"/>
      <c r="Y1979" s="241"/>
      <c r="Z1979" s="241"/>
      <c r="AA1979" s="241"/>
      <c r="AB1979" s="241"/>
      <c r="AC1979" s="241"/>
      <c r="AD1979" s="241"/>
      <c r="AE1979" s="241"/>
      <c r="AF1979" s="241"/>
      <c r="AG1979" s="228" t="s">
        <v>290</v>
      </c>
      <c r="AH1979" s="150"/>
    </row>
    <row r="1980" spans="1:34" ht="25.15" customHeight="1">
      <c r="B1980" s="200"/>
      <c r="C1980" s="227" t="s">
        <v>6395</v>
      </c>
      <c r="D1980" s="227" t="s">
        <v>25879</v>
      </c>
      <c r="E1980" s="227" t="s">
        <v>25880</v>
      </c>
      <c r="F1980" s="227" t="s">
        <v>6395</v>
      </c>
      <c r="G1980" s="227"/>
      <c r="H1980" s="227" t="s">
        <v>6395</v>
      </c>
      <c r="I1980" s="233"/>
      <c r="J1980" s="233"/>
      <c r="K1980" s="228">
        <v>2334</v>
      </c>
      <c r="L1980" s="228">
        <v>285</v>
      </c>
      <c r="M1980" s="244">
        <v>285</v>
      </c>
      <c r="N1980" s="233"/>
      <c r="O1980" s="301"/>
      <c r="P1980" s="233"/>
      <c r="Q1980" s="228">
        <v>234</v>
      </c>
      <c r="R1980" s="244">
        <v>234</v>
      </c>
      <c r="S1980" s="228" t="s">
        <v>25878</v>
      </c>
      <c r="T1980" s="244">
        <v>1</v>
      </c>
      <c r="U1980" s="228" t="s">
        <v>296</v>
      </c>
      <c r="V1980" s="241">
        <v>2011</v>
      </c>
      <c r="W1980" s="241"/>
      <c r="X1980" s="241"/>
      <c r="Y1980" s="241"/>
      <c r="Z1980" s="241"/>
      <c r="AA1980" s="241"/>
      <c r="AB1980" s="241"/>
      <c r="AC1980" s="241"/>
      <c r="AD1980" s="241"/>
      <c r="AE1980" s="241"/>
      <c r="AF1980" s="241"/>
      <c r="AG1980" s="228" t="s">
        <v>290</v>
      </c>
      <c r="AH1980" s="150"/>
    </row>
    <row r="1981" spans="1:34" ht="25.5" customHeight="1">
      <c r="B1981" s="200"/>
      <c r="C1981" s="227" t="s">
        <v>6395</v>
      </c>
      <c r="D1981" s="227" t="s">
        <v>25881</v>
      </c>
      <c r="E1981" s="227" t="s">
        <v>25882</v>
      </c>
      <c r="F1981" s="227" t="s">
        <v>6395</v>
      </c>
      <c r="G1981" s="227"/>
      <c r="H1981" s="227" t="s">
        <v>6395</v>
      </c>
      <c r="I1981" s="233"/>
      <c r="J1981" s="233"/>
      <c r="K1981" s="228">
        <v>683</v>
      </c>
      <c r="L1981" s="228">
        <v>272</v>
      </c>
      <c r="M1981" s="244">
        <v>272</v>
      </c>
      <c r="N1981" s="233"/>
      <c r="O1981" s="301"/>
      <c r="P1981" s="233"/>
      <c r="Q1981" s="228">
        <v>255</v>
      </c>
      <c r="R1981" s="244">
        <v>255</v>
      </c>
      <c r="S1981" s="228" t="s">
        <v>25883</v>
      </c>
      <c r="T1981" s="244">
        <v>1</v>
      </c>
      <c r="U1981" s="228" t="s">
        <v>296</v>
      </c>
      <c r="V1981" s="241">
        <v>2018</v>
      </c>
      <c r="W1981" s="241"/>
      <c r="X1981" s="241"/>
      <c r="Y1981" s="241"/>
      <c r="Z1981" s="241"/>
      <c r="AA1981" s="241"/>
      <c r="AB1981" s="241"/>
      <c r="AC1981" s="241"/>
      <c r="AD1981" s="241"/>
      <c r="AE1981" s="241"/>
      <c r="AF1981" s="241"/>
      <c r="AG1981" s="228" t="s">
        <v>290</v>
      </c>
      <c r="AH1981" s="150"/>
    </row>
    <row r="1982" spans="1:34" ht="25.5" customHeight="1">
      <c r="B1982" s="200"/>
      <c r="C1982" s="227" t="s">
        <v>6395</v>
      </c>
      <c r="D1982" s="227" t="s">
        <v>25884</v>
      </c>
      <c r="E1982" s="227" t="s">
        <v>25885</v>
      </c>
      <c r="F1982" s="227" t="s">
        <v>6395</v>
      </c>
      <c r="G1982" s="227"/>
      <c r="H1982" s="227" t="s">
        <v>6395</v>
      </c>
      <c r="I1982" s="233"/>
      <c r="J1982" s="233"/>
      <c r="K1982" s="228">
        <v>944</v>
      </c>
      <c r="L1982" s="228">
        <v>440</v>
      </c>
      <c r="M1982" s="244">
        <v>440</v>
      </c>
      <c r="N1982" s="233"/>
      <c r="O1982" s="301"/>
      <c r="P1982" s="233"/>
      <c r="Q1982" s="228">
        <v>352</v>
      </c>
      <c r="R1982" s="244">
        <v>352</v>
      </c>
      <c r="S1982" s="228" t="s">
        <v>25886</v>
      </c>
      <c r="T1982" s="244">
        <v>1</v>
      </c>
      <c r="U1982" s="228" t="s">
        <v>296</v>
      </c>
      <c r="V1982" s="241">
        <v>2017</v>
      </c>
      <c r="W1982" s="241"/>
      <c r="X1982" s="241"/>
      <c r="Y1982" s="241"/>
      <c r="Z1982" s="241"/>
      <c r="AA1982" s="241"/>
      <c r="AB1982" s="241"/>
      <c r="AC1982" s="241"/>
      <c r="AD1982" s="241"/>
      <c r="AE1982" s="241"/>
      <c r="AF1982" s="241"/>
      <c r="AG1982" s="228" t="s">
        <v>290</v>
      </c>
      <c r="AH1982" s="150"/>
    </row>
    <row r="1983" spans="1:34" ht="25.5" customHeight="1">
      <c r="B1983" s="200"/>
      <c r="C1983" s="227" t="s">
        <v>6395</v>
      </c>
      <c r="D1983" s="227" t="s">
        <v>25887</v>
      </c>
      <c r="E1983" s="227" t="s">
        <v>25888</v>
      </c>
      <c r="F1983" s="227" t="s">
        <v>6395</v>
      </c>
      <c r="G1983" s="227"/>
      <c r="H1983" s="227" t="s">
        <v>6395</v>
      </c>
      <c r="I1983" s="233"/>
      <c r="J1983" s="233"/>
      <c r="K1983" s="228">
        <v>988</v>
      </c>
      <c r="L1983" s="228">
        <v>375</v>
      </c>
      <c r="M1983" s="244">
        <v>375</v>
      </c>
      <c r="N1983" s="233"/>
      <c r="O1983" s="301"/>
      <c r="P1983" s="233"/>
      <c r="Q1983" s="228">
        <v>300</v>
      </c>
      <c r="R1983" s="244">
        <v>300</v>
      </c>
      <c r="S1983" s="228" t="s">
        <v>1747</v>
      </c>
      <c r="T1983" s="244">
        <v>1</v>
      </c>
      <c r="U1983" s="228" t="s">
        <v>296</v>
      </c>
      <c r="V1983" s="241">
        <v>2018</v>
      </c>
      <c r="W1983" s="241"/>
      <c r="X1983" s="241"/>
      <c r="Y1983" s="241"/>
      <c r="Z1983" s="241"/>
      <c r="AA1983" s="241"/>
      <c r="AB1983" s="241"/>
      <c r="AC1983" s="241"/>
      <c r="AD1983" s="241"/>
      <c r="AE1983" s="241"/>
      <c r="AF1983" s="241"/>
      <c r="AG1983" s="228" t="s">
        <v>290</v>
      </c>
      <c r="AH1983" s="150"/>
    </row>
    <row r="1984" spans="1:34" s="1487" customFormat="1" ht="25.7" customHeight="1">
      <c r="A1984" s="1308"/>
      <c r="B1984" s="904" t="s">
        <v>80</v>
      </c>
      <c r="C1984" s="314" t="s">
        <v>55</v>
      </c>
      <c r="D1984" s="314"/>
      <c r="E1984" s="315">
        <f>COUNTA(E1985:E2022)</f>
        <v>38</v>
      </c>
      <c r="F1984" s="349"/>
      <c r="G1984" s="349"/>
      <c r="H1984" s="349"/>
      <c r="I1984" s="349"/>
      <c r="J1984" s="349"/>
      <c r="K1984" s="318">
        <f>SUM(K1985:K2022)</f>
        <v>557350</v>
      </c>
      <c r="L1984" s="318">
        <f t="shared" ref="L1984:P1984" si="27">SUM(L1985:L2022)</f>
        <v>36978.800000000003</v>
      </c>
      <c r="M1984" s="318">
        <f t="shared" si="27"/>
        <v>37013.69</v>
      </c>
      <c r="N1984" s="318">
        <f t="shared" si="27"/>
        <v>0</v>
      </c>
      <c r="O1984" s="318">
        <f t="shared" si="27"/>
        <v>0</v>
      </c>
      <c r="P1984" s="318">
        <f t="shared" si="27"/>
        <v>0</v>
      </c>
      <c r="Q1984" s="318"/>
      <c r="R1984" s="318"/>
      <c r="S1984" s="318"/>
      <c r="T1984" s="318">
        <f>SUM(T1985:T2021)</f>
        <v>71</v>
      </c>
      <c r="U1984" s="318"/>
      <c r="V1984" s="381"/>
      <c r="W1984" s="349"/>
      <c r="X1984" s="349"/>
      <c r="Y1984" s="349"/>
      <c r="Z1984" s="349"/>
      <c r="AA1984" s="314"/>
      <c r="AB1984" s="349"/>
      <c r="AC1984" s="349"/>
      <c r="AD1984" s="349"/>
      <c r="AE1984" s="349"/>
      <c r="AF1984" s="349"/>
      <c r="AG1984" s="380"/>
      <c r="AH1984" s="1308"/>
    </row>
    <row r="1985" spans="2:34" ht="25.7" customHeight="1">
      <c r="B1985" s="903"/>
      <c r="C1985" s="227" t="s">
        <v>7210</v>
      </c>
      <c r="D1985" s="227"/>
      <c r="E1985" s="227" t="s">
        <v>7378</v>
      </c>
      <c r="F1985" s="227" t="s">
        <v>7212</v>
      </c>
      <c r="G1985" s="227"/>
      <c r="H1985" s="227" t="s">
        <v>7290</v>
      </c>
      <c r="I1985" s="233"/>
      <c r="J1985" s="233"/>
      <c r="K1985" s="228">
        <v>59756</v>
      </c>
      <c r="L1985" s="228">
        <v>1457.01</v>
      </c>
      <c r="M1985" s="244">
        <v>1476.97</v>
      </c>
      <c r="N1985" s="233"/>
      <c r="O1985" s="301"/>
      <c r="P1985" s="233"/>
      <c r="Q1985" s="228">
        <v>300</v>
      </c>
      <c r="R1985" s="244">
        <v>600</v>
      </c>
      <c r="S1985" s="228" t="s">
        <v>1564</v>
      </c>
      <c r="T1985" s="244">
        <v>2</v>
      </c>
      <c r="U1985" s="228" t="s">
        <v>296</v>
      </c>
      <c r="V1985" s="241">
        <v>2009</v>
      </c>
      <c r="W1985" s="241"/>
      <c r="X1985" s="241"/>
      <c r="Y1985" s="241"/>
      <c r="Z1985" s="241"/>
      <c r="AA1985" s="241"/>
      <c r="AB1985" s="241"/>
      <c r="AC1985" s="241"/>
      <c r="AD1985" s="241"/>
      <c r="AE1985" s="241"/>
      <c r="AF1985" s="241"/>
      <c r="AG1985" s="228" t="s">
        <v>290</v>
      </c>
      <c r="AH1985" s="150"/>
    </row>
    <row r="1986" spans="2:34" ht="25.7" customHeight="1">
      <c r="B1986" s="903"/>
      <c r="C1986" s="227" t="s">
        <v>7210</v>
      </c>
      <c r="D1986" s="227"/>
      <c r="E1986" s="227" t="s">
        <v>12333</v>
      </c>
      <c r="F1986" s="227" t="s">
        <v>7212</v>
      </c>
      <c r="G1986" s="227"/>
      <c r="H1986" s="227" t="s">
        <v>7290</v>
      </c>
      <c r="I1986" s="233"/>
      <c r="J1986" s="233"/>
      <c r="K1986" s="228">
        <v>9536</v>
      </c>
      <c r="L1986" s="228">
        <v>500</v>
      </c>
      <c r="M1986" s="244">
        <v>498.93</v>
      </c>
      <c r="N1986" s="233"/>
      <c r="O1986" s="301"/>
      <c r="P1986" s="233"/>
      <c r="Q1986" s="228">
        <v>300</v>
      </c>
      <c r="R1986" s="244">
        <v>300</v>
      </c>
      <c r="S1986" s="228" t="s">
        <v>1564</v>
      </c>
      <c r="T1986" s="244">
        <v>1</v>
      </c>
      <c r="U1986" s="228" t="s">
        <v>296</v>
      </c>
      <c r="V1986" s="241">
        <v>2018</v>
      </c>
      <c r="W1986" s="241"/>
      <c r="X1986" s="241"/>
      <c r="Y1986" s="241"/>
      <c r="Z1986" s="241"/>
      <c r="AA1986" s="241"/>
      <c r="AB1986" s="241"/>
      <c r="AC1986" s="241"/>
      <c r="AD1986" s="241"/>
      <c r="AE1986" s="241"/>
      <c r="AF1986" s="241"/>
      <c r="AG1986" s="228" t="s">
        <v>290</v>
      </c>
      <c r="AH1986" s="150"/>
    </row>
    <row r="1987" spans="2:34" ht="25.7" customHeight="1">
      <c r="B1987" s="903"/>
      <c r="C1987" s="227" t="s">
        <v>7210</v>
      </c>
      <c r="D1987" s="227"/>
      <c r="E1987" s="227" t="s">
        <v>12334</v>
      </c>
      <c r="F1987" s="227" t="s">
        <v>7212</v>
      </c>
      <c r="G1987" s="227"/>
      <c r="H1987" s="227" t="s">
        <v>7313</v>
      </c>
      <c r="I1987" s="233"/>
      <c r="J1987" s="233"/>
      <c r="K1987" s="228">
        <v>16943</v>
      </c>
      <c r="L1987" s="228">
        <v>989</v>
      </c>
      <c r="M1987" s="244">
        <v>989</v>
      </c>
      <c r="N1987" s="233"/>
      <c r="O1987" s="301"/>
      <c r="P1987" s="233"/>
      <c r="Q1987" s="228">
        <v>989</v>
      </c>
      <c r="R1987" s="244">
        <v>989</v>
      </c>
      <c r="S1987" s="228" t="s">
        <v>1564</v>
      </c>
      <c r="T1987" s="244">
        <v>2</v>
      </c>
      <c r="U1987" s="228" t="s">
        <v>296</v>
      </c>
      <c r="V1987" s="241">
        <v>2005</v>
      </c>
      <c r="W1987" s="241"/>
      <c r="X1987" s="241"/>
      <c r="Y1987" s="241"/>
      <c r="Z1987" s="241"/>
      <c r="AA1987" s="241"/>
      <c r="AB1987" s="241"/>
      <c r="AC1987" s="241"/>
      <c r="AD1987" s="241"/>
      <c r="AE1987" s="241"/>
      <c r="AF1987" s="241"/>
      <c r="AG1987" s="228" t="s">
        <v>290</v>
      </c>
      <c r="AH1987" s="150"/>
    </row>
    <row r="1988" spans="2:34" ht="25.7" customHeight="1">
      <c r="B1988" s="903"/>
      <c r="C1988" s="227" t="s">
        <v>7210</v>
      </c>
      <c r="D1988" s="227"/>
      <c r="E1988" s="227" t="s">
        <v>12335</v>
      </c>
      <c r="F1988" s="227" t="s">
        <v>7212</v>
      </c>
      <c r="G1988" s="227"/>
      <c r="H1988" s="227" t="s">
        <v>7313</v>
      </c>
      <c r="I1988" s="233"/>
      <c r="J1988" s="233"/>
      <c r="K1988" s="228">
        <v>1000</v>
      </c>
      <c r="L1988" s="228">
        <v>998</v>
      </c>
      <c r="M1988" s="244">
        <v>998</v>
      </c>
      <c r="N1988" s="233"/>
      <c r="O1988" s="301"/>
      <c r="P1988" s="233"/>
      <c r="Q1988" s="228">
        <v>300</v>
      </c>
      <c r="R1988" s="244">
        <v>600</v>
      </c>
      <c r="S1988" s="228" t="s">
        <v>1564</v>
      </c>
      <c r="T1988" s="244">
        <v>2</v>
      </c>
      <c r="U1988" s="228" t="s">
        <v>296</v>
      </c>
      <c r="V1988" s="241">
        <v>2011</v>
      </c>
      <c r="W1988" s="241"/>
      <c r="X1988" s="241"/>
      <c r="Y1988" s="241"/>
      <c r="Z1988" s="241"/>
      <c r="AA1988" s="241"/>
      <c r="AB1988" s="241"/>
      <c r="AC1988" s="241"/>
      <c r="AD1988" s="241"/>
      <c r="AE1988" s="241"/>
      <c r="AF1988" s="241"/>
      <c r="AG1988" s="228" t="s">
        <v>290</v>
      </c>
      <c r="AH1988" s="150"/>
    </row>
    <row r="1989" spans="2:34" ht="25.7" customHeight="1">
      <c r="B1989" s="903"/>
      <c r="C1989" s="227" t="s">
        <v>7210</v>
      </c>
      <c r="D1989" s="227"/>
      <c r="E1989" s="227" t="s">
        <v>12336</v>
      </c>
      <c r="F1989" s="227" t="s">
        <v>7212</v>
      </c>
      <c r="G1989" s="227"/>
      <c r="H1989" s="227" t="s">
        <v>7313</v>
      </c>
      <c r="I1989" s="233"/>
      <c r="J1989" s="233"/>
      <c r="K1989" s="228">
        <v>1848</v>
      </c>
      <c r="L1989" s="228">
        <v>500</v>
      </c>
      <c r="M1989" s="244">
        <v>500</v>
      </c>
      <c r="N1989" s="233"/>
      <c r="O1989" s="301"/>
      <c r="P1989" s="233"/>
      <c r="Q1989" s="228">
        <v>500</v>
      </c>
      <c r="R1989" s="244">
        <v>500</v>
      </c>
      <c r="S1989" s="228" t="s">
        <v>1564</v>
      </c>
      <c r="T1989" s="244">
        <v>4</v>
      </c>
      <c r="U1989" s="228" t="s">
        <v>296</v>
      </c>
      <c r="V1989" s="241">
        <v>2014</v>
      </c>
      <c r="W1989" s="241"/>
      <c r="X1989" s="241"/>
      <c r="Y1989" s="241"/>
      <c r="Z1989" s="241"/>
      <c r="AA1989" s="241"/>
      <c r="AB1989" s="241"/>
      <c r="AC1989" s="241"/>
      <c r="AD1989" s="241"/>
      <c r="AE1989" s="241"/>
      <c r="AF1989" s="241"/>
      <c r="AG1989" s="228" t="s">
        <v>290</v>
      </c>
      <c r="AH1989" s="150"/>
    </row>
    <row r="1990" spans="2:34" ht="25.7" customHeight="1">
      <c r="B1990" s="903"/>
      <c r="C1990" s="227" t="s">
        <v>7210</v>
      </c>
      <c r="D1990" s="227"/>
      <c r="E1990" s="227" t="s">
        <v>10320</v>
      </c>
      <c r="F1990" s="227" t="s">
        <v>7212</v>
      </c>
      <c r="G1990" s="227"/>
      <c r="H1990" s="227" t="s">
        <v>7313</v>
      </c>
      <c r="I1990" s="233"/>
      <c r="J1990" s="233"/>
      <c r="K1990" s="228">
        <v>2251</v>
      </c>
      <c r="L1990" s="228"/>
      <c r="M1990" s="244">
        <v>500</v>
      </c>
      <c r="N1990" s="233"/>
      <c r="O1990" s="301"/>
      <c r="P1990" s="233"/>
      <c r="Q1990" s="228">
        <v>300</v>
      </c>
      <c r="R1990" s="244">
        <v>300</v>
      </c>
      <c r="S1990" s="228" t="s">
        <v>1564</v>
      </c>
      <c r="T1990" s="244">
        <v>2</v>
      </c>
      <c r="U1990" s="228" t="s">
        <v>296</v>
      </c>
      <c r="V1990" s="241">
        <v>2015</v>
      </c>
      <c r="W1990" s="241"/>
      <c r="X1990" s="241"/>
      <c r="Y1990" s="241"/>
      <c r="Z1990" s="241"/>
      <c r="AA1990" s="241"/>
      <c r="AB1990" s="241"/>
      <c r="AC1990" s="241"/>
      <c r="AD1990" s="241"/>
      <c r="AE1990" s="241"/>
      <c r="AF1990" s="241"/>
      <c r="AG1990" s="228" t="s">
        <v>290</v>
      </c>
      <c r="AH1990" s="150"/>
    </row>
    <row r="1991" spans="2:34" ht="25.7" customHeight="1">
      <c r="B1991" s="903"/>
      <c r="C1991" s="227" t="s">
        <v>7210</v>
      </c>
      <c r="D1991" s="227"/>
      <c r="E1991" s="227" t="s">
        <v>12337</v>
      </c>
      <c r="F1991" s="227" t="s">
        <v>7212</v>
      </c>
      <c r="G1991" s="227"/>
      <c r="H1991" s="227" t="s">
        <v>7219</v>
      </c>
      <c r="I1991" s="233"/>
      <c r="J1991" s="233"/>
      <c r="K1991" s="228">
        <v>70632</v>
      </c>
      <c r="L1991" s="228">
        <v>1021</v>
      </c>
      <c r="M1991" s="244">
        <v>1021</v>
      </c>
      <c r="N1991" s="233"/>
      <c r="O1991" s="301"/>
      <c r="P1991" s="233"/>
      <c r="Q1991" s="228">
        <v>1021</v>
      </c>
      <c r="R1991" s="244">
        <v>1021</v>
      </c>
      <c r="S1991" s="228" t="s">
        <v>1564</v>
      </c>
      <c r="T1991" s="244">
        <v>2</v>
      </c>
      <c r="U1991" s="228" t="s">
        <v>296</v>
      </c>
      <c r="V1991" s="241">
        <v>2006</v>
      </c>
      <c r="W1991" s="241"/>
      <c r="X1991" s="241"/>
      <c r="Y1991" s="241"/>
      <c r="Z1991" s="241"/>
      <c r="AA1991" s="241"/>
      <c r="AB1991" s="241"/>
      <c r="AC1991" s="241"/>
      <c r="AD1991" s="241"/>
      <c r="AE1991" s="241"/>
      <c r="AF1991" s="241"/>
      <c r="AG1991" s="228" t="s">
        <v>290</v>
      </c>
      <c r="AH1991" s="150"/>
    </row>
    <row r="1992" spans="2:34" ht="25.7" customHeight="1">
      <c r="B1992" s="903"/>
      <c r="C1992" s="227" t="s">
        <v>7210</v>
      </c>
      <c r="D1992" s="227"/>
      <c r="E1992" s="227" t="s">
        <v>12338</v>
      </c>
      <c r="F1992" s="227" t="s">
        <v>7212</v>
      </c>
      <c r="G1992" s="227"/>
      <c r="H1992" s="227" t="s">
        <v>7219</v>
      </c>
      <c r="I1992" s="233"/>
      <c r="J1992" s="233"/>
      <c r="K1992" s="228">
        <v>2670</v>
      </c>
      <c r="L1992" s="228">
        <v>1099</v>
      </c>
      <c r="M1992" s="244">
        <v>1099</v>
      </c>
      <c r="N1992" s="233"/>
      <c r="O1992" s="301"/>
      <c r="P1992" s="233"/>
      <c r="Q1992" s="228">
        <v>1099</v>
      </c>
      <c r="R1992" s="244">
        <v>1099</v>
      </c>
      <c r="S1992" s="228" t="s">
        <v>1564</v>
      </c>
      <c r="T1992" s="244">
        <v>2</v>
      </c>
      <c r="U1992" s="228" t="s">
        <v>296</v>
      </c>
      <c r="V1992" s="241">
        <v>2010</v>
      </c>
      <c r="W1992" s="241"/>
      <c r="X1992" s="241"/>
      <c r="Y1992" s="241"/>
      <c r="Z1992" s="241"/>
      <c r="AA1992" s="241"/>
      <c r="AB1992" s="241"/>
      <c r="AC1992" s="241"/>
      <c r="AD1992" s="241"/>
      <c r="AE1992" s="241"/>
      <c r="AF1992" s="241"/>
      <c r="AG1992" s="228" t="s">
        <v>290</v>
      </c>
      <c r="AH1992" s="150"/>
    </row>
    <row r="1993" spans="2:34" ht="25.7" customHeight="1">
      <c r="B1993" s="903"/>
      <c r="C1993" s="227" t="s">
        <v>7210</v>
      </c>
      <c r="D1993" s="227"/>
      <c r="E1993" s="227" t="s">
        <v>10321</v>
      </c>
      <c r="F1993" s="227" t="s">
        <v>7212</v>
      </c>
      <c r="G1993" s="227"/>
      <c r="H1993" s="227" t="s">
        <v>7219</v>
      </c>
      <c r="I1993" s="233"/>
      <c r="J1993" s="233"/>
      <c r="K1993" s="228">
        <v>1442</v>
      </c>
      <c r="L1993" s="228">
        <v>499</v>
      </c>
      <c r="M1993" s="244">
        <v>499</v>
      </c>
      <c r="N1993" s="233"/>
      <c r="O1993" s="301"/>
      <c r="P1993" s="233"/>
      <c r="Q1993" s="228">
        <v>499</v>
      </c>
      <c r="R1993" s="244">
        <v>499</v>
      </c>
      <c r="S1993" s="228" t="s">
        <v>1564</v>
      </c>
      <c r="T1993" s="244">
        <v>1</v>
      </c>
      <c r="U1993" s="228" t="s">
        <v>296</v>
      </c>
      <c r="V1993" s="241">
        <v>2014</v>
      </c>
      <c r="W1993" s="241"/>
      <c r="X1993" s="241"/>
      <c r="Y1993" s="241"/>
      <c r="Z1993" s="241"/>
      <c r="AA1993" s="241"/>
      <c r="AB1993" s="241"/>
      <c r="AC1993" s="241"/>
      <c r="AD1993" s="241"/>
      <c r="AE1993" s="241"/>
      <c r="AF1993" s="241"/>
      <c r="AG1993" s="228" t="s">
        <v>290</v>
      </c>
      <c r="AH1993" s="150"/>
    </row>
    <row r="1994" spans="2:34" ht="25.7" customHeight="1">
      <c r="B1994" s="903"/>
      <c r="C1994" s="227" t="s">
        <v>7210</v>
      </c>
      <c r="D1994" s="227"/>
      <c r="E1994" s="227" t="s">
        <v>12339</v>
      </c>
      <c r="F1994" s="227" t="s">
        <v>7212</v>
      </c>
      <c r="G1994" s="227"/>
      <c r="H1994" s="227" t="s">
        <v>7219</v>
      </c>
      <c r="I1994" s="233"/>
      <c r="J1994" s="233"/>
      <c r="K1994" s="228">
        <v>1600</v>
      </c>
      <c r="L1994" s="228">
        <v>388</v>
      </c>
      <c r="M1994" s="244">
        <v>388</v>
      </c>
      <c r="N1994" s="233"/>
      <c r="O1994" s="301"/>
      <c r="P1994" s="233"/>
      <c r="Q1994" s="228">
        <v>388</v>
      </c>
      <c r="R1994" s="244">
        <v>388</v>
      </c>
      <c r="S1994" s="228" t="s">
        <v>1564</v>
      </c>
      <c r="T1994" s="244">
        <v>1</v>
      </c>
      <c r="U1994" s="228" t="s">
        <v>296</v>
      </c>
      <c r="V1994" s="241">
        <v>2009</v>
      </c>
      <c r="W1994" s="241"/>
      <c r="X1994" s="241"/>
      <c r="Y1994" s="241"/>
      <c r="Z1994" s="241"/>
      <c r="AA1994" s="241"/>
      <c r="AB1994" s="241"/>
      <c r="AC1994" s="241"/>
      <c r="AD1994" s="241"/>
      <c r="AE1994" s="241"/>
      <c r="AF1994" s="241"/>
      <c r="AG1994" s="228" t="s">
        <v>290</v>
      </c>
      <c r="AH1994" s="150"/>
    </row>
    <row r="1995" spans="2:34" ht="25.7" customHeight="1">
      <c r="B1995" s="903"/>
      <c r="C1995" s="241" t="s">
        <v>7210</v>
      </c>
      <c r="D1995" s="241"/>
      <c r="E1995" s="241" t="s">
        <v>12340</v>
      </c>
      <c r="F1995" s="227" t="s">
        <v>7212</v>
      </c>
      <c r="G1995" s="241"/>
      <c r="H1995" s="241" t="s">
        <v>7219</v>
      </c>
      <c r="I1995" s="241"/>
      <c r="J1995" s="241"/>
      <c r="K1995" s="244">
        <v>1247</v>
      </c>
      <c r="L1995" s="244">
        <v>275</v>
      </c>
      <c r="M1995" s="244">
        <v>275</v>
      </c>
      <c r="N1995" s="241"/>
      <c r="O1995" s="241"/>
      <c r="P1995" s="241"/>
      <c r="Q1995" s="228">
        <v>275</v>
      </c>
      <c r="R1995" s="244">
        <v>275</v>
      </c>
      <c r="S1995" s="228" t="s">
        <v>1564</v>
      </c>
      <c r="T1995" s="244">
        <v>1</v>
      </c>
      <c r="U1995" s="228" t="s">
        <v>296</v>
      </c>
      <c r="V1995" s="241">
        <v>2009</v>
      </c>
      <c r="W1995" s="241"/>
      <c r="X1995" s="241"/>
      <c r="Y1995" s="241"/>
      <c r="Z1995" s="241"/>
      <c r="AA1995" s="241"/>
      <c r="AB1995" s="241"/>
      <c r="AC1995" s="241"/>
      <c r="AD1995" s="241"/>
      <c r="AE1995" s="241"/>
      <c r="AF1995" s="241"/>
      <c r="AG1995" s="228" t="s">
        <v>290</v>
      </c>
      <c r="AH1995" s="150"/>
    </row>
    <row r="1996" spans="2:34" ht="25.7" customHeight="1">
      <c r="B1996" s="903"/>
      <c r="C1996" s="241" t="s">
        <v>7210</v>
      </c>
      <c r="D1996" s="241"/>
      <c r="E1996" s="241" t="s">
        <v>12341</v>
      </c>
      <c r="F1996" s="227" t="s">
        <v>7212</v>
      </c>
      <c r="G1996" s="241"/>
      <c r="H1996" s="241" t="s">
        <v>7219</v>
      </c>
      <c r="I1996" s="241"/>
      <c r="J1996" s="241"/>
      <c r="K1996" s="244">
        <v>2079</v>
      </c>
      <c r="L1996" s="244">
        <v>509</v>
      </c>
      <c r="M1996" s="244">
        <v>509</v>
      </c>
      <c r="N1996" s="241"/>
      <c r="O1996" s="241"/>
      <c r="P1996" s="241"/>
      <c r="Q1996" s="228">
        <v>477</v>
      </c>
      <c r="R1996" s="244">
        <v>477</v>
      </c>
      <c r="S1996" s="228" t="s">
        <v>1564</v>
      </c>
      <c r="T1996" s="244">
        <v>1</v>
      </c>
      <c r="U1996" s="228" t="s">
        <v>296</v>
      </c>
      <c r="V1996" s="241">
        <v>2010</v>
      </c>
      <c r="W1996" s="241"/>
      <c r="X1996" s="241"/>
      <c r="Y1996" s="241"/>
      <c r="Z1996" s="241"/>
      <c r="AA1996" s="241"/>
      <c r="AB1996" s="241"/>
      <c r="AC1996" s="241"/>
      <c r="AD1996" s="241"/>
      <c r="AE1996" s="241"/>
      <c r="AF1996" s="241"/>
      <c r="AG1996" s="228" t="s">
        <v>290</v>
      </c>
      <c r="AH1996" s="150"/>
    </row>
    <row r="1997" spans="2:34" ht="25.7" customHeight="1">
      <c r="B1997" s="903"/>
      <c r="C1997" s="241" t="s">
        <v>7210</v>
      </c>
      <c r="D1997" s="241"/>
      <c r="E1997" s="241" t="s">
        <v>12342</v>
      </c>
      <c r="F1997" s="227" t="s">
        <v>7212</v>
      </c>
      <c r="G1997" s="241"/>
      <c r="H1997" s="241" t="s">
        <v>7219</v>
      </c>
      <c r="I1997" s="241"/>
      <c r="J1997" s="241"/>
      <c r="K1997" s="244">
        <v>999</v>
      </c>
      <c r="L1997" s="244">
        <v>498</v>
      </c>
      <c r="M1997" s="244">
        <v>498</v>
      </c>
      <c r="N1997" s="241"/>
      <c r="O1997" s="241"/>
      <c r="P1997" s="241"/>
      <c r="Q1997" s="228">
        <v>498</v>
      </c>
      <c r="R1997" s="244">
        <v>498</v>
      </c>
      <c r="S1997" s="228" t="s">
        <v>1564</v>
      </c>
      <c r="T1997" s="244">
        <v>1</v>
      </c>
      <c r="U1997" s="228" t="s">
        <v>296</v>
      </c>
      <c r="V1997" s="241">
        <v>2010</v>
      </c>
      <c r="W1997" s="241"/>
      <c r="X1997" s="241"/>
      <c r="Y1997" s="241"/>
      <c r="Z1997" s="241"/>
      <c r="AA1997" s="241"/>
      <c r="AB1997" s="241"/>
      <c r="AC1997" s="241"/>
      <c r="AD1997" s="241"/>
      <c r="AE1997" s="241"/>
      <c r="AF1997" s="241"/>
      <c r="AG1997" s="228" t="s">
        <v>290</v>
      </c>
      <c r="AH1997" s="150"/>
    </row>
    <row r="1998" spans="2:34" ht="25.7" customHeight="1">
      <c r="B1998" s="903"/>
      <c r="C1998" s="241" t="s">
        <v>7210</v>
      </c>
      <c r="D1998" s="241"/>
      <c r="E1998" s="241" t="s">
        <v>11450</v>
      </c>
      <c r="F1998" s="227" t="s">
        <v>7351</v>
      </c>
      <c r="G1998" s="241"/>
      <c r="H1998" s="241" t="s">
        <v>7219</v>
      </c>
      <c r="I1998" s="241"/>
      <c r="J1998" s="241"/>
      <c r="K1998" s="244">
        <v>2993</v>
      </c>
      <c r="L1998" s="244">
        <v>501</v>
      </c>
      <c r="M1998" s="244">
        <v>499</v>
      </c>
      <c r="N1998" s="241"/>
      <c r="O1998" s="241"/>
      <c r="P1998" s="241"/>
      <c r="Q1998" s="228">
        <v>300</v>
      </c>
      <c r="R1998" s="244">
        <v>300</v>
      </c>
      <c r="S1998" s="228" t="s">
        <v>1564</v>
      </c>
      <c r="T1998" s="244">
        <v>1</v>
      </c>
      <c r="U1998" s="228" t="s">
        <v>296</v>
      </c>
      <c r="V1998" s="241">
        <v>2019</v>
      </c>
      <c r="W1998" s="241"/>
      <c r="X1998" s="241"/>
      <c r="Y1998" s="241"/>
      <c r="Z1998" s="241"/>
      <c r="AA1998" s="241"/>
      <c r="AB1998" s="241"/>
      <c r="AC1998" s="241"/>
      <c r="AD1998" s="241"/>
      <c r="AE1998" s="241"/>
      <c r="AF1998" s="241"/>
      <c r="AG1998" s="228" t="s">
        <v>290</v>
      </c>
      <c r="AH1998" s="150"/>
    </row>
    <row r="1999" spans="2:34" ht="25.7" customHeight="1">
      <c r="B1999" s="903"/>
      <c r="C1999" s="241" t="s">
        <v>7210</v>
      </c>
      <c r="D1999" s="241"/>
      <c r="E1999" s="241" t="s">
        <v>11448</v>
      </c>
      <c r="F1999" s="227" t="s">
        <v>7351</v>
      </c>
      <c r="G1999" s="241"/>
      <c r="H1999" s="241" t="s">
        <v>7219</v>
      </c>
      <c r="I1999" s="241"/>
      <c r="J1999" s="241"/>
      <c r="K1999" s="244">
        <v>2620</v>
      </c>
      <c r="L1999" s="244">
        <v>509</v>
      </c>
      <c r="M1999" s="244">
        <v>499</v>
      </c>
      <c r="N1999" s="241"/>
      <c r="O1999" s="241"/>
      <c r="P1999" s="241"/>
      <c r="Q1999" s="228">
        <v>300</v>
      </c>
      <c r="R1999" s="244">
        <v>300</v>
      </c>
      <c r="S1999" s="228" t="s">
        <v>1564</v>
      </c>
      <c r="T1999" s="244">
        <v>1</v>
      </c>
      <c r="U1999" s="228" t="s">
        <v>296</v>
      </c>
      <c r="V1999" s="241">
        <v>2019</v>
      </c>
      <c r="W1999" s="241"/>
      <c r="X1999" s="241"/>
      <c r="Y1999" s="241"/>
      <c r="Z1999" s="241"/>
      <c r="AA1999" s="241"/>
      <c r="AB1999" s="241"/>
      <c r="AC1999" s="241"/>
      <c r="AD1999" s="241"/>
      <c r="AE1999" s="241"/>
      <c r="AF1999" s="241"/>
      <c r="AG1999" s="228" t="s">
        <v>290</v>
      </c>
      <c r="AH1999" s="150"/>
    </row>
    <row r="2000" spans="2:34" ht="25.7" customHeight="1">
      <c r="B2000" s="903"/>
      <c r="C2000" s="241" t="s">
        <v>7210</v>
      </c>
      <c r="D2000" s="241"/>
      <c r="E2000" s="241" t="s">
        <v>12343</v>
      </c>
      <c r="F2000" s="227" t="s">
        <v>7212</v>
      </c>
      <c r="G2000" s="241"/>
      <c r="H2000" s="241" t="s">
        <v>7325</v>
      </c>
      <c r="I2000" s="241"/>
      <c r="J2000" s="241"/>
      <c r="K2000" s="244">
        <v>21370</v>
      </c>
      <c r="L2000" s="244">
        <v>1102</v>
      </c>
      <c r="M2000" s="244">
        <v>1102</v>
      </c>
      <c r="N2000" s="241"/>
      <c r="O2000" s="241"/>
      <c r="P2000" s="241"/>
      <c r="Q2000" s="228">
        <v>300</v>
      </c>
      <c r="R2000" s="244">
        <v>600</v>
      </c>
      <c r="S2000" s="228" t="s">
        <v>1564</v>
      </c>
      <c r="T2000" s="244">
        <v>2</v>
      </c>
      <c r="U2000" s="228" t="s">
        <v>296</v>
      </c>
      <c r="V2000" s="241">
        <v>2006</v>
      </c>
      <c r="W2000" s="241"/>
      <c r="X2000" s="241"/>
      <c r="Y2000" s="241"/>
      <c r="Z2000" s="241"/>
      <c r="AA2000" s="241"/>
      <c r="AB2000" s="241"/>
      <c r="AC2000" s="241"/>
      <c r="AD2000" s="241"/>
      <c r="AE2000" s="241"/>
      <c r="AF2000" s="241"/>
      <c r="AG2000" s="228" t="s">
        <v>469</v>
      </c>
      <c r="AH2000" s="150"/>
    </row>
    <row r="2001" spans="2:34" ht="25.7" customHeight="1">
      <c r="B2001" s="903"/>
      <c r="C2001" s="241" t="s">
        <v>7210</v>
      </c>
      <c r="D2001" s="241"/>
      <c r="E2001" s="241" t="s">
        <v>12344</v>
      </c>
      <c r="F2001" s="227" t="s">
        <v>7212</v>
      </c>
      <c r="G2001" s="241"/>
      <c r="H2001" s="241" t="s">
        <v>7325</v>
      </c>
      <c r="I2001" s="241"/>
      <c r="J2001" s="241"/>
      <c r="K2001" s="244">
        <v>500</v>
      </c>
      <c r="L2001" s="244">
        <v>395</v>
      </c>
      <c r="M2001" s="244">
        <v>395</v>
      </c>
      <c r="N2001" s="241"/>
      <c r="O2001" s="241"/>
      <c r="P2001" s="241"/>
      <c r="Q2001" s="228">
        <v>300</v>
      </c>
      <c r="R2001" s="244">
        <v>300</v>
      </c>
      <c r="S2001" s="228" t="s">
        <v>1564</v>
      </c>
      <c r="T2001" s="244">
        <v>1</v>
      </c>
      <c r="U2001" s="228" t="s">
        <v>296</v>
      </c>
      <c r="V2001" s="241">
        <v>2011</v>
      </c>
      <c r="W2001" s="241"/>
      <c r="X2001" s="241"/>
      <c r="Y2001" s="241"/>
      <c r="Z2001" s="241"/>
      <c r="AA2001" s="241"/>
      <c r="AB2001" s="241"/>
      <c r="AC2001" s="241"/>
      <c r="AD2001" s="241"/>
      <c r="AE2001" s="241"/>
      <c r="AF2001" s="241"/>
      <c r="AG2001" s="228" t="s">
        <v>290</v>
      </c>
      <c r="AH2001" s="150"/>
    </row>
    <row r="2002" spans="2:34" ht="25.7" customHeight="1">
      <c r="B2002" s="903"/>
      <c r="C2002" s="241" t="s">
        <v>7210</v>
      </c>
      <c r="D2002" s="241"/>
      <c r="E2002" s="241" t="s">
        <v>7379</v>
      </c>
      <c r="F2002" s="227" t="s">
        <v>7212</v>
      </c>
      <c r="G2002" s="241"/>
      <c r="H2002" s="241" t="s">
        <v>7328</v>
      </c>
      <c r="I2002" s="241"/>
      <c r="J2002" s="241"/>
      <c r="K2002" s="244">
        <v>1032</v>
      </c>
      <c r="L2002" s="244">
        <v>1032</v>
      </c>
      <c r="M2002" s="244">
        <v>1032</v>
      </c>
      <c r="N2002" s="241"/>
      <c r="O2002" s="241"/>
      <c r="P2002" s="241"/>
      <c r="Q2002" s="228">
        <v>300</v>
      </c>
      <c r="R2002" s="244">
        <v>600</v>
      </c>
      <c r="S2002" s="228" t="s">
        <v>1564</v>
      </c>
      <c r="T2002" s="244">
        <v>2</v>
      </c>
      <c r="U2002" s="228" t="s">
        <v>296</v>
      </c>
      <c r="V2002" s="241">
        <v>2009</v>
      </c>
      <c r="W2002" s="241"/>
      <c r="X2002" s="241"/>
      <c r="Y2002" s="241"/>
      <c r="Z2002" s="241"/>
      <c r="AA2002" s="241"/>
      <c r="AB2002" s="241"/>
      <c r="AC2002" s="241"/>
      <c r="AD2002" s="241"/>
      <c r="AE2002" s="241"/>
      <c r="AF2002" s="241"/>
      <c r="AG2002" s="228" t="s">
        <v>290</v>
      </c>
      <c r="AH2002" s="150"/>
    </row>
    <row r="2003" spans="2:34" ht="25.7" customHeight="1">
      <c r="B2003" s="903"/>
      <c r="C2003" s="241" t="s">
        <v>7210</v>
      </c>
      <c r="D2003" s="241"/>
      <c r="E2003" s="241" t="s">
        <v>12345</v>
      </c>
      <c r="F2003" s="227" t="s">
        <v>7212</v>
      </c>
      <c r="G2003" s="241"/>
      <c r="H2003" s="241" t="s">
        <v>7328</v>
      </c>
      <c r="I2003" s="241"/>
      <c r="J2003" s="241"/>
      <c r="K2003" s="244">
        <v>7924</v>
      </c>
      <c r="L2003" s="244">
        <v>528</v>
      </c>
      <c r="M2003" s="244">
        <v>523</v>
      </c>
      <c r="N2003" s="241"/>
      <c r="O2003" s="241"/>
      <c r="P2003" s="241"/>
      <c r="Q2003" s="228">
        <v>523</v>
      </c>
      <c r="R2003" s="244">
        <v>523</v>
      </c>
      <c r="S2003" s="228" t="s">
        <v>1564</v>
      </c>
      <c r="T2003" s="244">
        <v>1</v>
      </c>
      <c r="U2003" s="228" t="s">
        <v>296</v>
      </c>
      <c r="V2003" s="241">
        <v>2017</v>
      </c>
      <c r="W2003" s="241"/>
      <c r="X2003" s="241"/>
      <c r="Y2003" s="241"/>
      <c r="Z2003" s="241"/>
      <c r="AA2003" s="241"/>
      <c r="AB2003" s="241"/>
      <c r="AC2003" s="241"/>
      <c r="AD2003" s="241"/>
      <c r="AE2003" s="241"/>
      <c r="AF2003" s="241"/>
      <c r="AG2003" s="228" t="s">
        <v>290</v>
      </c>
      <c r="AH2003" s="150"/>
    </row>
    <row r="2004" spans="2:34" ht="25.7" customHeight="1">
      <c r="B2004" s="903"/>
      <c r="C2004" s="241" t="s">
        <v>7210</v>
      </c>
      <c r="D2004" s="241"/>
      <c r="E2004" s="241" t="s">
        <v>10318</v>
      </c>
      <c r="F2004" s="227" t="s">
        <v>7212</v>
      </c>
      <c r="G2004" s="241"/>
      <c r="H2004" s="227" t="s">
        <v>10319</v>
      </c>
      <c r="I2004" s="241"/>
      <c r="J2004" s="241"/>
      <c r="K2004" s="244">
        <v>4983</v>
      </c>
      <c r="L2004" s="244">
        <v>4277</v>
      </c>
      <c r="M2004" s="244">
        <v>3813</v>
      </c>
      <c r="N2004" s="241"/>
      <c r="O2004" s="241"/>
      <c r="P2004" s="241"/>
      <c r="Q2004" s="228">
        <v>2400</v>
      </c>
      <c r="R2004" s="244">
        <v>300</v>
      </c>
      <c r="S2004" s="228" t="s">
        <v>1564</v>
      </c>
      <c r="T2004" s="244">
        <v>8</v>
      </c>
      <c r="U2004" s="228" t="s">
        <v>296</v>
      </c>
      <c r="V2004" s="241">
        <v>2014</v>
      </c>
      <c r="W2004" s="241"/>
      <c r="X2004" s="241"/>
      <c r="Y2004" s="241"/>
      <c r="Z2004" s="241"/>
      <c r="AA2004" s="241"/>
      <c r="AB2004" s="241"/>
      <c r="AC2004" s="241"/>
      <c r="AD2004" s="241"/>
      <c r="AE2004" s="241"/>
      <c r="AF2004" s="241"/>
      <c r="AG2004" s="228" t="s">
        <v>290</v>
      </c>
      <c r="AH2004" s="150"/>
    </row>
    <row r="2005" spans="2:34" ht="25.7" customHeight="1">
      <c r="B2005" s="903"/>
      <c r="C2005" s="241" t="s">
        <v>7380</v>
      </c>
      <c r="D2005" s="241"/>
      <c r="E2005" s="241" t="s">
        <v>12346</v>
      </c>
      <c r="F2005" s="227" t="s">
        <v>7212</v>
      </c>
      <c r="G2005" s="241"/>
      <c r="H2005" s="227" t="s">
        <v>12347</v>
      </c>
      <c r="I2005" s="241"/>
      <c r="J2005" s="241"/>
      <c r="K2005" s="244">
        <v>3089</v>
      </c>
      <c r="L2005" s="244">
        <v>492</v>
      </c>
      <c r="M2005" s="244">
        <v>492</v>
      </c>
      <c r="N2005" s="241"/>
      <c r="O2005" s="241"/>
      <c r="P2005" s="241"/>
      <c r="Q2005" s="228">
        <v>492</v>
      </c>
      <c r="R2005" s="244">
        <v>492</v>
      </c>
      <c r="S2005" s="228" t="s">
        <v>1564</v>
      </c>
      <c r="T2005" s="244">
        <v>1</v>
      </c>
      <c r="U2005" s="228" t="s">
        <v>296</v>
      </c>
      <c r="V2005" s="241">
        <v>2011</v>
      </c>
      <c r="W2005" s="241"/>
      <c r="X2005" s="241"/>
      <c r="Y2005" s="241"/>
      <c r="Z2005" s="241"/>
      <c r="AA2005" s="241"/>
      <c r="AB2005" s="241"/>
      <c r="AC2005" s="241"/>
      <c r="AD2005" s="241"/>
      <c r="AE2005" s="241"/>
      <c r="AF2005" s="241"/>
      <c r="AG2005" s="228" t="s">
        <v>290</v>
      </c>
      <c r="AH2005" s="150"/>
    </row>
    <row r="2006" spans="2:34" ht="25.7" customHeight="1">
      <c r="B2006" s="903"/>
      <c r="C2006" s="241" t="s">
        <v>7380</v>
      </c>
      <c r="D2006" s="241"/>
      <c r="E2006" s="241" t="s">
        <v>12348</v>
      </c>
      <c r="F2006" s="227" t="s">
        <v>7212</v>
      </c>
      <c r="G2006" s="241"/>
      <c r="H2006" s="227" t="s">
        <v>12347</v>
      </c>
      <c r="I2006" s="241"/>
      <c r="J2006" s="241"/>
      <c r="K2006" s="244">
        <v>1871</v>
      </c>
      <c r="L2006" s="244">
        <v>373</v>
      </c>
      <c r="M2006" s="244">
        <v>373</v>
      </c>
      <c r="N2006" s="241"/>
      <c r="O2006" s="241"/>
      <c r="P2006" s="241"/>
      <c r="Q2006" s="228">
        <v>373</v>
      </c>
      <c r="R2006" s="244">
        <v>373</v>
      </c>
      <c r="S2006" s="228" t="s">
        <v>1564</v>
      </c>
      <c r="T2006" s="244">
        <v>1</v>
      </c>
      <c r="U2006" s="228" t="s">
        <v>296</v>
      </c>
      <c r="V2006" s="241">
        <v>2009</v>
      </c>
      <c r="W2006" s="241"/>
      <c r="X2006" s="241"/>
      <c r="Y2006" s="241"/>
      <c r="Z2006" s="241"/>
      <c r="AA2006" s="241"/>
      <c r="AB2006" s="241"/>
      <c r="AC2006" s="241"/>
      <c r="AD2006" s="241"/>
      <c r="AE2006" s="241"/>
      <c r="AF2006" s="241"/>
      <c r="AG2006" s="228" t="s">
        <v>290</v>
      </c>
      <c r="AH2006" s="150"/>
    </row>
    <row r="2007" spans="2:34" ht="25.7" customHeight="1">
      <c r="B2007" s="903"/>
      <c r="C2007" s="241" t="s">
        <v>7380</v>
      </c>
      <c r="D2007" s="241"/>
      <c r="E2007" s="241" t="s">
        <v>11449</v>
      </c>
      <c r="F2007" s="227" t="s">
        <v>7351</v>
      </c>
      <c r="G2007" s="241"/>
      <c r="H2007" s="227" t="s">
        <v>7333</v>
      </c>
      <c r="I2007" s="241"/>
      <c r="J2007" s="241"/>
      <c r="K2007" s="244">
        <v>12832</v>
      </c>
      <c r="L2007" s="244">
        <v>502</v>
      </c>
      <c r="M2007" s="244">
        <v>499</v>
      </c>
      <c r="N2007" s="241"/>
      <c r="O2007" s="241"/>
      <c r="P2007" s="241"/>
      <c r="Q2007" s="228">
        <v>300</v>
      </c>
      <c r="R2007" s="244">
        <v>300</v>
      </c>
      <c r="S2007" s="228" t="s">
        <v>1564</v>
      </c>
      <c r="T2007" s="244">
        <v>1</v>
      </c>
      <c r="U2007" s="228" t="s">
        <v>296</v>
      </c>
      <c r="V2007" s="241">
        <v>2019</v>
      </c>
      <c r="W2007" s="241"/>
      <c r="X2007" s="241"/>
      <c r="Y2007" s="241"/>
      <c r="Z2007" s="241"/>
      <c r="AA2007" s="241"/>
      <c r="AB2007" s="241"/>
      <c r="AC2007" s="241"/>
      <c r="AD2007" s="241"/>
      <c r="AE2007" s="241"/>
      <c r="AF2007" s="241"/>
      <c r="AG2007" s="228" t="s">
        <v>290</v>
      </c>
      <c r="AH2007" s="150"/>
    </row>
    <row r="2008" spans="2:34" ht="25.7" customHeight="1">
      <c r="B2008" s="903"/>
      <c r="C2008" s="227" t="s">
        <v>7225</v>
      </c>
      <c r="D2008" s="227"/>
      <c r="E2008" s="227" t="s">
        <v>11451</v>
      </c>
      <c r="F2008" s="227" t="s">
        <v>7212</v>
      </c>
      <c r="G2008" s="227"/>
      <c r="H2008" s="227" t="s">
        <v>7271</v>
      </c>
      <c r="I2008" s="233"/>
      <c r="J2008" s="233"/>
      <c r="K2008" s="228">
        <v>33640</v>
      </c>
      <c r="L2008" s="228">
        <v>3844.74</v>
      </c>
      <c r="M2008" s="244">
        <v>3844.74</v>
      </c>
      <c r="N2008" s="233"/>
      <c r="O2008" s="301"/>
      <c r="P2008" s="233"/>
      <c r="Q2008" s="228">
        <v>3844.74</v>
      </c>
      <c r="R2008" s="244">
        <v>300</v>
      </c>
      <c r="S2008" s="228" t="s">
        <v>1564</v>
      </c>
      <c r="T2008" s="244">
        <v>8</v>
      </c>
      <c r="U2008" s="228" t="s">
        <v>296</v>
      </c>
      <c r="V2008" s="241">
        <v>2007</v>
      </c>
      <c r="W2008" s="241"/>
      <c r="X2008" s="241"/>
      <c r="Y2008" s="241"/>
      <c r="Z2008" s="241"/>
      <c r="AA2008" s="241"/>
      <c r="AB2008" s="241"/>
      <c r="AC2008" s="241"/>
      <c r="AD2008" s="241"/>
      <c r="AE2008" s="241"/>
      <c r="AF2008" s="241"/>
      <c r="AG2008" s="228" t="s">
        <v>290</v>
      </c>
      <c r="AH2008" s="150"/>
    </row>
    <row r="2009" spans="2:34" ht="25.7" customHeight="1">
      <c r="B2009" s="903"/>
      <c r="C2009" s="227" t="s">
        <v>7225</v>
      </c>
      <c r="D2009" s="227"/>
      <c r="E2009" s="227" t="s">
        <v>11452</v>
      </c>
      <c r="F2009" s="227" t="s">
        <v>7212</v>
      </c>
      <c r="G2009" s="227" t="s">
        <v>7226</v>
      </c>
      <c r="H2009" s="227" t="s">
        <v>7231</v>
      </c>
      <c r="I2009" s="233" t="s">
        <v>1707</v>
      </c>
      <c r="J2009" s="233" t="s">
        <v>7381</v>
      </c>
      <c r="K2009" s="228">
        <v>33630</v>
      </c>
      <c r="L2009" s="228">
        <v>997.99</v>
      </c>
      <c r="M2009" s="244">
        <v>997.99</v>
      </c>
      <c r="N2009" s="233" t="s">
        <v>1207</v>
      </c>
      <c r="O2009" s="301" t="s">
        <v>454</v>
      </c>
      <c r="P2009" s="233"/>
      <c r="Q2009" s="228">
        <v>997.99</v>
      </c>
      <c r="R2009" s="228">
        <v>300</v>
      </c>
      <c r="S2009" s="228" t="s">
        <v>1564</v>
      </c>
      <c r="T2009" s="228">
        <v>2</v>
      </c>
      <c r="U2009" s="228" t="s">
        <v>296</v>
      </c>
      <c r="V2009" s="241">
        <v>2005</v>
      </c>
      <c r="W2009" s="233"/>
      <c r="X2009" s="233" t="s">
        <v>2269</v>
      </c>
      <c r="Y2009" s="233"/>
      <c r="Z2009" s="233"/>
      <c r="AA2009" s="227"/>
      <c r="AB2009" s="233" t="s">
        <v>4266</v>
      </c>
      <c r="AC2009" s="233" t="s">
        <v>7357</v>
      </c>
      <c r="AD2009" s="233" t="s">
        <v>7358</v>
      </c>
      <c r="AE2009" s="233" t="s">
        <v>7356</v>
      </c>
      <c r="AF2009" s="233" t="s">
        <v>399</v>
      </c>
      <c r="AG2009" s="228" t="s">
        <v>290</v>
      </c>
      <c r="AH2009" s="150"/>
    </row>
    <row r="2010" spans="2:34" ht="25.7" customHeight="1">
      <c r="B2010" s="903"/>
      <c r="C2010" s="227" t="s">
        <v>7225</v>
      </c>
      <c r="D2010" s="227"/>
      <c r="E2010" s="227" t="s">
        <v>7382</v>
      </c>
      <c r="F2010" s="227" t="s">
        <v>7212</v>
      </c>
      <c r="G2010" s="227"/>
      <c r="H2010" s="227" t="s">
        <v>7232</v>
      </c>
      <c r="I2010" s="233"/>
      <c r="J2010" s="233"/>
      <c r="K2010" s="228">
        <v>2605</v>
      </c>
      <c r="L2010" s="228">
        <v>1132</v>
      </c>
      <c r="M2010" s="244">
        <v>1132</v>
      </c>
      <c r="N2010" s="233"/>
      <c r="O2010" s="301"/>
      <c r="P2010" s="233"/>
      <c r="Q2010" s="228">
        <v>1132</v>
      </c>
      <c r="R2010" s="228">
        <v>300</v>
      </c>
      <c r="S2010" s="228" t="s">
        <v>1564</v>
      </c>
      <c r="T2010" s="228">
        <v>2</v>
      </c>
      <c r="U2010" s="228" t="s">
        <v>296</v>
      </c>
      <c r="V2010" s="241">
        <v>2006</v>
      </c>
      <c r="W2010" s="233"/>
      <c r="X2010" s="233"/>
      <c r="Y2010" s="233"/>
      <c r="Z2010" s="233"/>
      <c r="AA2010" s="227"/>
      <c r="AB2010" s="233"/>
      <c r="AC2010" s="233"/>
      <c r="AD2010" s="233"/>
      <c r="AE2010" s="233"/>
      <c r="AF2010" s="233"/>
      <c r="AG2010" s="228" t="s">
        <v>290</v>
      </c>
      <c r="AH2010" s="150"/>
    </row>
    <row r="2011" spans="2:34" ht="25.7" customHeight="1">
      <c r="B2011" s="903"/>
      <c r="C2011" s="227" t="s">
        <v>7225</v>
      </c>
      <c r="D2011" s="227"/>
      <c r="E2011" s="227" t="s">
        <v>7383</v>
      </c>
      <c r="F2011" s="227" t="s">
        <v>7212</v>
      </c>
      <c r="G2011" s="227"/>
      <c r="H2011" s="227" t="s">
        <v>7236</v>
      </c>
      <c r="I2011" s="233"/>
      <c r="J2011" s="233"/>
      <c r="K2011" s="228">
        <v>66115</v>
      </c>
      <c r="L2011" s="228">
        <v>1104.1400000000001</v>
      </c>
      <c r="M2011" s="244">
        <v>1104.1400000000001</v>
      </c>
      <c r="N2011" s="233"/>
      <c r="O2011" s="301"/>
      <c r="P2011" s="233"/>
      <c r="Q2011" s="228">
        <v>1104.1400000000001</v>
      </c>
      <c r="R2011" s="228">
        <v>300</v>
      </c>
      <c r="S2011" s="228" t="s">
        <v>1564</v>
      </c>
      <c r="T2011" s="228">
        <v>2</v>
      </c>
      <c r="U2011" s="228" t="s">
        <v>296</v>
      </c>
      <c r="V2011" s="241">
        <v>2006</v>
      </c>
      <c r="W2011" s="233"/>
      <c r="X2011" s="233"/>
      <c r="Y2011" s="233"/>
      <c r="Z2011" s="233"/>
      <c r="AA2011" s="227"/>
      <c r="AB2011" s="233"/>
      <c r="AC2011" s="233"/>
      <c r="AD2011" s="233"/>
      <c r="AE2011" s="233"/>
      <c r="AF2011" s="233"/>
      <c r="AG2011" s="228" t="s">
        <v>469</v>
      </c>
      <c r="AH2011" s="150"/>
    </row>
    <row r="2012" spans="2:34" ht="25.7" customHeight="1">
      <c r="B2012" s="903"/>
      <c r="C2012" s="227" t="s">
        <v>7225</v>
      </c>
      <c r="D2012" s="227"/>
      <c r="E2012" s="227" t="s">
        <v>7384</v>
      </c>
      <c r="F2012" s="227" t="s">
        <v>7282</v>
      </c>
      <c r="G2012" s="227"/>
      <c r="H2012" s="227" t="s">
        <v>7237</v>
      </c>
      <c r="I2012" s="233"/>
      <c r="J2012" s="233"/>
      <c r="K2012" s="228">
        <v>6095</v>
      </c>
      <c r="L2012" s="228">
        <v>1361.32</v>
      </c>
      <c r="M2012" s="244">
        <v>1361.32</v>
      </c>
      <c r="N2012" s="233"/>
      <c r="O2012" s="301"/>
      <c r="P2012" s="233"/>
      <c r="Q2012" s="228">
        <v>1361.32</v>
      </c>
      <c r="R2012" s="228">
        <v>300</v>
      </c>
      <c r="S2012" s="228" t="s">
        <v>1564</v>
      </c>
      <c r="T2012" s="228">
        <v>2</v>
      </c>
      <c r="U2012" s="228" t="s">
        <v>296</v>
      </c>
      <c r="V2012" s="241">
        <v>2009</v>
      </c>
      <c r="W2012" s="233"/>
      <c r="X2012" s="233"/>
      <c r="Y2012" s="233"/>
      <c r="Z2012" s="233"/>
      <c r="AA2012" s="227"/>
      <c r="AB2012" s="233"/>
      <c r="AC2012" s="233"/>
      <c r="AD2012" s="233"/>
      <c r="AE2012" s="233"/>
      <c r="AF2012" s="233"/>
      <c r="AG2012" s="228" t="s">
        <v>290</v>
      </c>
      <c r="AH2012" s="150"/>
    </row>
    <row r="2013" spans="2:34" ht="25.7" customHeight="1">
      <c r="B2013" s="903"/>
      <c r="C2013" s="227" t="s">
        <v>7225</v>
      </c>
      <c r="D2013" s="227"/>
      <c r="E2013" s="227" t="s">
        <v>17510</v>
      </c>
      <c r="F2013" s="227" t="s">
        <v>7212</v>
      </c>
      <c r="G2013" s="227" t="s">
        <v>7226</v>
      </c>
      <c r="H2013" s="227" t="s">
        <v>7231</v>
      </c>
      <c r="I2013" s="233" t="s">
        <v>1707</v>
      </c>
      <c r="J2013" s="233" t="s">
        <v>7381</v>
      </c>
      <c r="K2013" s="228">
        <v>2000</v>
      </c>
      <c r="L2013" s="228">
        <v>995.02</v>
      </c>
      <c r="M2013" s="244">
        <v>995.02</v>
      </c>
      <c r="N2013" s="233" t="s">
        <v>1207</v>
      </c>
      <c r="O2013" s="301" t="s">
        <v>454</v>
      </c>
      <c r="P2013" s="233"/>
      <c r="Q2013" s="228">
        <v>995.02</v>
      </c>
      <c r="R2013" s="228">
        <v>300</v>
      </c>
      <c r="S2013" s="228" t="s">
        <v>1564</v>
      </c>
      <c r="T2013" s="228">
        <v>2</v>
      </c>
      <c r="U2013" s="228" t="s">
        <v>296</v>
      </c>
      <c r="V2013" s="241">
        <v>2009</v>
      </c>
      <c r="W2013" s="233"/>
      <c r="X2013" s="233" t="s">
        <v>2269</v>
      </c>
      <c r="Y2013" s="233"/>
      <c r="Z2013" s="233"/>
      <c r="AA2013" s="227"/>
      <c r="AB2013" s="233" t="s">
        <v>4266</v>
      </c>
      <c r="AC2013" s="233" t="s">
        <v>7357</v>
      </c>
      <c r="AD2013" s="233" t="s">
        <v>7358</v>
      </c>
      <c r="AE2013" s="233" t="s">
        <v>7356</v>
      </c>
      <c r="AF2013" s="233" t="s">
        <v>399</v>
      </c>
      <c r="AG2013" s="228" t="s">
        <v>290</v>
      </c>
      <c r="AH2013" s="150"/>
    </row>
    <row r="2014" spans="2:34" ht="25.7" customHeight="1">
      <c r="B2014" s="903"/>
      <c r="C2014" s="227" t="s">
        <v>7225</v>
      </c>
      <c r="D2014" s="227"/>
      <c r="E2014" s="227" t="s">
        <v>17511</v>
      </c>
      <c r="F2014" s="227" t="s">
        <v>7212</v>
      </c>
      <c r="G2014" s="227" t="s">
        <v>7226</v>
      </c>
      <c r="H2014" s="227" t="s">
        <v>7228</v>
      </c>
      <c r="I2014" s="233" t="s">
        <v>1707</v>
      </c>
      <c r="J2014" s="233" t="s">
        <v>7381</v>
      </c>
      <c r="K2014" s="228">
        <v>148462</v>
      </c>
      <c r="L2014" s="228">
        <v>1093.53</v>
      </c>
      <c r="M2014" s="244">
        <v>1093.53</v>
      </c>
      <c r="N2014" s="233" t="s">
        <v>1207</v>
      </c>
      <c r="O2014" s="301" t="s">
        <v>454</v>
      </c>
      <c r="P2014" s="233"/>
      <c r="Q2014" s="228">
        <v>1093.53</v>
      </c>
      <c r="R2014" s="228">
        <v>300</v>
      </c>
      <c r="S2014" s="228" t="s">
        <v>1564</v>
      </c>
      <c r="T2014" s="228">
        <v>2</v>
      </c>
      <c r="U2014" s="228" t="s">
        <v>296</v>
      </c>
      <c r="V2014" s="241">
        <v>2010</v>
      </c>
      <c r="W2014" s="233"/>
      <c r="X2014" s="233" t="s">
        <v>2269</v>
      </c>
      <c r="Y2014" s="233"/>
      <c r="Z2014" s="233"/>
      <c r="AA2014" s="227"/>
      <c r="AB2014" s="233" t="s">
        <v>4266</v>
      </c>
      <c r="AC2014" s="233" t="s">
        <v>7357</v>
      </c>
      <c r="AD2014" s="233" t="s">
        <v>7358</v>
      </c>
      <c r="AE2014" s="233" t="s">
        <v>7356</v>
      </c>
      <c r="AF2014" s="233" t="s">
        <v>399</v>
      </c>
      <c r="AG2014" s="228" t="s">
        <v>290</v>
      </c>
      <c r="AH2014" s="150"/>
    </row>
    <row r="2015" spans="2:34" ht="25.7" customHeight="1">
      <c r="B2015" s="903"/>
      <c r="C2015" s="227" t="s">
        <v>7225</v>
      </c>
      <c r="D2015" s="227"/>
      <c r="E2015" s="227" t="s">
        <v>7385</v>
      </c>
      <c r="F2015" s="227" t="s">
        <v>7212</v>
      </c>
      <c r="G2015" s="227"/>
      <c r="H2015" s="227" t="s">
        <v>7228</v>
      </c>
      <c r="I2015" s="233"/>
      <c r="J2015" s="233"/>
      <c r="K2015" s="228">
        <v>2525</v>
      </c>
      <c r="L2015" s="228">
        <v>498.92</v>
      </c>
      <c r="M2015" s="244">
        <v>498.92</v>
      </c>
      <c r="N2015" s="233"/>
      <c r="O2015" s="301"/>
      <c r="P2015" s="233"/>
      <c r="Q2015" s="228">
        <v>498.92</v>
      </c>
      <c r="R2015" s="228">
        <v>300</v>
      </c>
      <c r="S2015" s="228" t="s">
        <v>1564</v>
      </c>
      <c r="T2015" s="228">
        <v>1</v>
      </c>
      <c r="U2015" s="228" t="s">
        <v>296</v>
      </c>
      <c r="V2015" s="241">
        <v>2013</v>
      </c>
      <c r="W2015" s="233"/>
      <c r="X2015" s="233"/>
      <c r="Y2015" s="233"/>
      <c r="Z2015" s="233"/>
      <c r="AA2015" s="227"/>
      <c r="AB2015" s="233"/>
      <c r="AC2015" s="233"/>
      <c r="AD2015" s="233"/>
      <c r="AE2015" s="233"/>
      <c r="AF2015" s="233"/>
      <c r="AG2015" s="228" t="s">
        <v>290</v>
      </c>
      <c r="AH2015" s="150"/>
    </row>
    <row r="2016" spans="2:34" ht="25.7" customHeight="1">
      <c r="B2016" s="903"/>
      <c r="C2016" s="227" t="s">
        <v>7225</v>
      </c>
      <c r="D2016" s="227"/>
      <c r="E2016" s="227" t="s">
        <v>7386</v>
      </c>
      <c r="F2016" s="227" t="s">
        <v>7212</v>
      </c>
      <c r="G2016" s="227"/>
      <c r="H2016" s="227" t="s">
        <v>7231</v>
      </c>
      <c r="I2016" s="233"/>
      <c r="J2016" s="233"/>
      <c r="K2016" s="228">
        <v>13520</v>
      </c>
      <c r="L2016" s="228">
        <v>1184.01</v>
      </c>
      <c r="M2016" s="244">
        <v>1184.01</v>
      </c>
      <c r="N2016" s="233"/>
      <c r="O2016" s="301"/>
      <c r="P2016" s="233"/>
      <c r="Q2016" s="228">
        <v>1184.01</v>
      </c>
      <c r="R2016" s="228">
        <v>300</v>
      </c>
      <c r="S2016" s="228" t="s">
        <v>1564</v>
      </c>
      <c r="T2016" s="228">
        <v>2</v>
      </c>
      <c r="U2016" s="228" t="s">
        <v>296</v>
      </c>
      <c r="V2016" s="241">
        <v>2013</v>
      </c>
      <c r="W2016" s="233"/>
      <c r="X2016" s="233"/>
      <c r="Y2016" s="233"/>
      <c r="Z2016" s="233"/>
      <c r="AA2016" s="227"/>
      <c r="AB2016" s="233"/>
      <c r="AC2016" s="233"/>
      <c r="AD2016" s="233"/>
      <c r="AE2016" s="233"/>
      <c r="AF2016" s="233"/>
      <c r="AG2016" s="228" t="s">
        <v>290</v>
      </c>
      <c r="AH2016" s="150"/>
    </row>
    <row r="2017" spans="2:34" ht="25.7" customHeight="1">
      <c r="B2017" s="903"/>
      <c r="C2017" s="241" t="s">
        <v>7225</v>
      </c>
      <c r="D2017" s="241"/>
      <c r="E2017" s="243" t="s">
        <v>10322</v>
      </c>
      <c r="F2017" s="241" t="s">
        <v>7212</v>
      </c>
      <c r="G2017" s="241"/>
      <c r="H2017" s="241" t="s">
        <v>7228</v>
      </c>
      <c r="I2017" s="241"/>
      <c r="J2017" s="241"/>
      <c r="K2017" s="244">
        <v>3517</v>
      </c>
      <c r="L2017" s="244">
        <v>2051.11</v>
      </c>
      <c r="M2017" s="244">
        <v>2051.11</v>
      </c>
      <c r="N2017" s="241"/>
      <c r="O2017" s="241"/>
      <c r="P2017" s="241"/>
      <c r="Q2017" s="228">
        <v>2051.11</v>
      </c>
      <c r="R2017" s="244">
        <v>300</v>
      </c>
      <c r="S2017" s="228" t="s">
        <v>10323</v>
      </c>
      <c r="T2017" s="228">
        <v>2</v>
      </c>
      <c r="U2017" s="228" t="s">
        <v>296</v>
      </c>
      <c r="V2017" s="241">
        <v>2018</v>
      </c>
      <c r="W2017" s="241"/>
      <c r="X2017" s="241"/>
      <c r="Y2017" s="241"/>
      <c r="Z2017" s="241"/>
      <c r="AA2017" s="241"/>
      <c r="AB2017" s="241"/>
      <c r="AC2017" s="241"/>
      <c r="AD2017" s="241"/>
      <c r="AE2017" s="241"/>
      <c r="AF2017" s="241"/>
      <c r="AG2017" s="244" t="s">
        <v>290</v>
      </c>
      <c r="AH2017" s="150"/>
    </row>
    <row r="2018" spans="2:34" ht="25.7" customHeight="1">
      <c r="B2018" s="903"/>
      <c r="C2018" s="241" t="s">
        <v>7225</v>
      </c>
      <c r="D2018" s="241"/>
      <c r="E2018" s="243" t="s">
        <v>7387</v>
      </c>
      <c r="F2018" s="241" t="s">
        <v>7212</v>
      </c>
      <c r="G2018" s="241"/>
      <c r="H2018" s="241" t="s">
        <v>7232</v>
      </c>
      <c r="I2018" s="241"/>
      <c r="J2018" s="241"/>
      <c r="K2018" s="244">
        <v>2904</v>
      </c>
      <c r="L2018" s="244">
        <v>493.07</v>
      </c>
      <c r="M2018" s="244">
        <v>493.07</v>
      </c>
      <c r="N2018" s="241"/>
      <c r="O2018" s="241"/>
      <c r="P2018" s="241"/>
      <c r="Q2018" s="228">
        <v>493.07</v>
      </c>
      <c r="R2018" s="244">
        <v>300</v>
      </c>
      <c r="S2018" s="228" t="s">
        <v>1564</v>
      </c>
      <c r="T2018" s="228">
        <v>1</v>
      </c>
      <c r="U2018" s="228" t="s">
        <v>296</v>
      </c>
      <c r="V2018" s="241">
        <v>2015</v>
      </c>
      <c r="W2018" s="241"/>
      <c r="X2018" s="241"/>
      <c r="Y2018" s="241"/>
      <c r="Z2018" s="241"/>
      <c r="AA2018" s="241"/>
      <c r="AB2018" s="241"/>
      <c r="AC2018" s="241"/>
      <c r="AD2018" s="241"/>
      <c r="AE2018" s="241"/>
      <c r="AF2018" s="241"/>
      <c r="AG2018" s="244" t="s">
        <v>290</v>
      </c>
      <c r="AH2018" s="150"/>
    </row>
    <row r="2019" spans="2:34" ht="25.7" customHeight="1">
      <c r="B2019" s="903"/>
      <c r="C2019" s="241" t="s">
        <v>7225</v>
      </c>
      <c r="D2019" s="241"/>
      <c r="E2019" s="243" t="s">
        <v>7388</v>
      </c>
      <c r="F2019" s="241" t="s">
        <v>7212</v>
      </c>
      <c r="G2019" s="241"/>
      <c r="H2019" s="241" t="s">
        <v>7228</v>
      </c>
      <c r="I2019" s="241"/>
      <c r="J2019" s="241"/>
      <c r="K2019" s="244">
        <v>2489</v>
      </c>
      <c r="L2019" s="244">
        <v>486.98</v>
      </c>
      <c r="M2019" s="244">
        <v>486.98</v>
      </c>
      <c r="N2019" s="241"/>
      <c r="O2019" s="241"/>
      <c r="P2019" s="241"/>
      <c r="Q2019" s="228">
        <v>486.98</v>
      </c>
      <c r="R2019" s="244">
        <v>300</v>
      </c>
      <c r="S2019" s="228" t="s">
        <v>1564</v>
      </c>
      <c r="T2019" s="228">
        <v>1</v>
      </c>
      <c r="U2019" s="228" t="s">
        <v>296</v>
      </c>
      <c r="V2019" s="241">
        <v>2015</v>
      </c>
      <c r="W2019" s="241"/>
      <c r="X2019" s="241"/>
      <c r="Y2019" s="241"/>
      <c r="Z2019" s="241"/>
      <c r="AA2019" s="241"/>
      <c r="AB2019" s="241"/>
      <c r="AC2019" s="241"/>
      <c r="AD2019" s="241"/>
      <c r="AE2019" s="241"/>
      <c r="AF2019" s="241"/>
      <c r="AG2019" s="244" t="s">
        <v>290</v>
      </c>
      <c r="AH2019" s="150"/>
    </row>
    <row r="2020" spans="2:34" ht="25.7" customHeight="1">
      <c r="B2020" s="903"/>
      <c r="C2020" s="241" t="s">
        <v>7225</v>
      </c>
      <c r="D2020" s="241"/>
      <c r="E2020" s="243" t="s">
        <v>11453</v>
      </c>
      <c r="F2020" s="241" t="s">
        <v>7212</v>
      </c>
      <c r="G2020" s="241"/>
      <c r="H2020" s="227" t="s">
        <v>7237</v>
      </c>
      <c r="I2020" s="241"/>
      <c r="J2020" s="241"/>
      <c r="K2020" s="244">
        <v>3226</v>
      </c>
      <c r="L2020" s="244">
        <v>1192.96</v>
      </c>
      <c r="M2020" s="244">
        <v>1192.96</v>
      </c>
      <c r="N2020" s="241"/>
      <c r="O2020" s="241"/>
      <c r="P2020" s="241"/>
      <c r="Q2020" s="228">
        <v>1192.96</v>
      </c>
      <c r="R2020" s="244">
        <v>300</v>
      </c>
      <c r="S2020" s="228" t="s">
        <v>1564</v>
      </c>
      <c r="T2020" s="228">
        <v>2</v>
      </c>
      <c r="U2020" s="228" t="s">
        <v>296</v>
      </c>
      <c r="V2020" s="241">
        <v>2003</v>
      </c>
      <c r="W2020" s="241"/>
      <c r="X2020" s="241"/>
      <c r="Y2020" s="241"/>
      <c r="Z2020" s="241"/>
      <c r="AA2020" s="241"/>
      <c r="AB2020" s="241"/>
      <c r="AC2020" s="241"/>
      <c r="AD2020" s="241"/>
      <c r="AE2020" s="241"/>
      <c r="AF2020" s="241"/>
      <c r="AG2020" s="244" t="s">
        <v>290</v>
      </c>
      <c r="AH2020" s="150"/>
    </row>
    <row r="2021" spans="2:34" ht="25.7" customHeight="1">
      <c r="B2021" s="903"/>
      <c r="C2021" s="346" t="s">
        <v>7225</v>
      </c>
      <c r="D2021" s="346"/>
      <c r="E2021" s="394" t="s">
        <v>17298</v>
      </c>
      <c r="F2021" s="346" t="s">
        <v>7212</v>
      </c>
      <c r="G2021" s="346"/>
      <c r="H2021" s="346" t="s">
        <v>7228</v>
      </c>
      <c r="I2021" s="346"/>
      <c r="J2021" s="346"/>
      <c r="K2021" s="345">
        <v>1856</v>
      </c>
      <c r="L2021" s="345">
        <v>680</v>
      </c>
      <c r="M2021" s="345">
        <v>680</v>
      </c>
      <c r="N2021" s="346"/>
      <c r="O2021" s="346"/>
      <c r="P2021" s="346"/>
      <c r="Q2021" s="345">
        <v>680</v>
      </c>
      <c r="R2021" s="345">
        <v>680</v>
      </c>
      <c r="S2021" s="345" t="s">
        <v>1564</v>
      </c>
      <c r="T2021" s="345">
        <v>1</v>
      </c>
      <c r="U2021" s="345" t="s">
        <v>296</v>
      </c>
      <c r="V2021" s="346">
        <v>2023</v>
      </c>
      <c r="W2021" s="346"/>
      <c r="X2021" s="346"/>
      <c r="Y2021" s="346"/>
      <c r="Z2021" s="346"/>
      <c r="AA2021" s="346"/>
      <c r="AB2021" s="346"/>
      <c r="AC2021" s="346"/>
      <c r="AD2021" s="346"/>
      <c r="AE2021" s="346"/>
      <c r="AF2021" s="346"/>
      <c r="AG2021" s="345" t="s">
        <v>290</v>
      </c>
      <c r="AH2021" s="150"/>
    </row>
    <row r="2022" spans="2:34" ht="25.7" customHeight="1">
      <c r="B2022" s="1377"/>
      <c r="C2022" s="227" t="s">
        <v>26337</v>
      </c>
      <c r="D2022" s="227" t="s">
        <v>26338</v>
      </c>
      <c r="E2022" s="227" t="s">
        <v>26339</v>
      </c>
      <c r="F2022" s="227" t="s">
        <v>7212</v>
      </c>
      <c r="G2022" s="227" t="s">
        <v>26340</v>
      </c>
      <c r="H2022" s="227" t="s">
        <v>26341</v>
      </c>
      <c r="I2022" s="233">
        <v>2</v>
      </c>
      <c r="J2022" s="233" t="s">
        <v>26342</v>
      </c>
      <c r="K2022" s="228">
        <v>3549</v>
      </c>
      <c r="L2022" s="228">
        <v>1419</v>
      </c>
      <c r="M2022" s="244">
        <v>1419</v>
      </c>
      <c r="N2022" s="233">
        <v>0</v>
      </c>
      <c r="O2022" s="301">
        <v>0</v>
      </c>
      <c r="P2022" s="233">
        <v>0</v>
      </c>
      <c r="Q2022" s="228">
        <v>900</v>
      </c>
      <c r="R2022" s="244">
        <v>300</v>
      </c>
      <c r="S2022" s="228" t="s">
        <v>12985</v>
      </c>
      <c r="T2022" s="244">
        <v>3</v>
      </c>
      <c r="U2022" s="228" t="s">
        <v>296</v>
      </c>
      <c r="V2022" s="241">
        <v>1997</v>
      </c>
      <c r="W2022" s="241" t="s">
        <v>26343</v>
      </c>
      <c r="X2022" s="241"/>
      <c r="Y2022" s="241"/>
      <c r="Z2022" s="241"/>
      <c r="AA2022" s="241"/>
      <c r="AB2022" s="241"/>
      <c r="AC2022" s="241"/>
      <c r="AD2022" s="241">
        <v>1</v>
      </c>
      <c r="AE2022" s="241"/>
      <c r="AF2022" s="241"/>
      <c r="AG2022" s="228" t="s">
        <v>290</v>
      </c>
      <c r="AH2022" s="150"/>
    </row>
  </sheetData>
  <mergeCells count="30">
    <mergeCell ref="AG2:AG4"/>
    <mergeCell ref="A2:A4"/>
    <mergeCell ref="B2:B4"/>
    <mergeCell ref="C2:C4"/>
    <mergeCell ref="E2:E4"/>
    <mergeCell ref="R3:R4"/>
    <mergeCell ref="Q3:Q4"/>
    <mergeCell ref="N3:N4"/>
    <mergeCell ref="O3:O4"/>
    <mergeCell ref="P3:P4"/>
    <mergeCell ref="K2:K4"/>
    <mergeCell ref="D2:D4"/>
    <mergeCell ref="AA2:AB2"/>
    <mergeCell ref="U3:U4"/>
    <mergeCell ref="W2:Z4"/>
    <mergeCell ref="B1:E1"/>
    <mergeCell ref="V1:AF1"/>
    <mergeCell ref="F2:F4"/>
    <mergeCell ref="G2:G4"/>
    <mergeCell ref="H2:H4"/>
    <mergeCell ref="T3:T4"/>
    <mergeCell ref="M2:M4"/>
    <mergeCell ref="S3:S4"/>
    <mergeCell ref="L2:L4"/>
    <mergeCell ref="J2:J4"/>
    <mergeCell ref="I2:I4"/>
    <mergeCell ref="N2:U2"/>
    <mergeCell ref="V2:V4"/>
    <mergeCell ref="AC2:AF2"/>
    <mergeCell ref="AC3:AD3"/>
  </mergeCells>
  <phoneticPr fontId="5" type="noConversion"/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9353-86AD-463A-9095-05C79F003CEB}">
  <sheetPr>
    <tabColor theme="0" tint="-0.14999847407452621"/>
  </sheetPr>
  <dimension ref="A1:BG804"/>
  <sheetViews>
    <sheetView view="pageBreakPreview" topLeftCell="B1" zoomScale="85" zoomScaleSheetLayoutView="85" workbookViewId="0">
      <pane ySplit="5" topLeftCell="A6" activePane="bottomLeft" state="frozen"/>
      <selection activeCell="B1" sqref="B1:H1"/>
      <selection pane="bottomLeft" activeCell="B1" sqref="B1:E1"/>
    </sheetView>
  </sheetViews>
  <sheetFormatPr defaultColWidth="8.88671875" defaultRowHeight="24" customHeight="1"/>
  <cols>
    <col min="1" max="1" width="8" style="126" hidden="1" customWidth="1"/>
    <col min="2" max="2" width="3.77734375" style="126" customWidth="1"/>
    <col min="3" max="3" width="6.33203125" style="126" customWidth="1"/>
    <col min="4" max="4" width="12.88671875" style="126" hidden="1" customWidth="1"/>
    <col min="5" max="5" width="16.88671875" style="126" customWidth="1"/>
    <col min="6" max="6" width="7.21875" style="126" customWidth="1"/>
    <col min="7" max="7" width="32.88671875" style="126" hidden="1" customWidth="1"/>
    <col min="8" max="8" width="25.33203125" style="126" hidden="1" customWidth="1"/>
    <col min="9" max="9" width="15.77734375" style="126" customWidth="1"/>
    <col min="10" max="10" width="16.109375" style="126" hidden="1" customWidth="1"/>
    <col min="11" max="11" width="9.6640625" style="126" hidden="1" customWidth="1"/>
    <col min="12" max="12" width="8.109375" style="1478" customWidth="1"/>
    <col min="13" max="13" width="11.21875" style="1478" bestFit="1" customWidth="1"/>
    <col min="14" max="14" width="7.44140625" style="1478" customWidth="1"/>
    <col min="15" max="15" width="5" style="126" customWidth="1"/>
    <col min="16" max="16" width="3.33203125" style="1478" customWidth="1"/>
    <col min="17" max="17" width="2.88671875" style="1478" customWidth="1"/>
    <col min="18" max="19" width="3.33203125" style="1478" customWidth="1"/>
    <col min="20" max="20" width="3.88671875" style="1478" bestFit="1" customWidth="1"/>
    <col min="21" max="21" width="4" style="1478" customWidth="1"/>
    <col min="22" max="22" width="4.77734375" style="1478" customWidth="1"/>
    <col min="23" max="23" width="4.109375" style="1478" customWidth="1"/>
    <col min="24" max="24" width="4.77734375" style="1478" bestFit="1" customWidth="1"/>
    <col min="25" max="25" width="3.88671875" style="1478" customWidth="1"/>
    <col min="26" max="26" width="5" style="1478" customWidth="1"/>
    <col min="27" max="27" width="5.21875" style="126" hidden="1" customWidth="1"/>
    <col min="28" max="28" width="5.6640625" style="1478" customWidth="1"/>
    <col min="29" max="29" width="6.77734375" style="126" hidden="1" customWidth="1"/>
    <col min="30" max="30" width="19.88671875" style="126" hidden="1" customWidth="1"/>
    <col min="31" max="31" width="4.5546875" style="126" customWidth="1"/>
    <col min="32" max="33" width="9.77734375" style="126" hidden="1" customWidth="1"/>
    <col min="34" max="34" width="10.77734375" style="126" hidden="1" customWidth="1"/>
    <col min="35" max="35" width="9.77734375" style="126" hidden="1" customWidth="1"/>
    <col min="36" max="36" width="8.6640625" style="126" hidden="1" customWidth="1"/>
    <col min="37" max="37" width="13.6640625" style="126" hidden="1" customWidth="1"/>
    <col min="38" max="38" width="5.88671875" style="1478" customWidth="1"/>
    <col min="39" max="39" width="7.77734375" style="126" hidden="1" customWidth="1"/>
    <col min="40" max="40" width="4" style="126" hidden="1" customWidth="1"/>
    <col min="41" max="41" width="17.77734375" style="126" hidden="1" customWidth="1"/>
    <col min="42" max="42" width="9.77734375" style="126" hidden="1" customWidth="1"/>
    <col min="43" max="43" width="8" style="126" hidden="1" customWidth="1"/>
    <col min="44" max="44" width="17.109375" style="126" hidden="1" customWidth="1"/>
    <col min="45" max="45" width="13.6640625" style="126" hidden="1" customWidth="1"/>
    <col min="46" max="46" width="20.44140625" style="126" hidden="1" customWidth="1"/>
    <col min="47" max="47" width="7.109375" style="126" hidden="1" customWidth="1"/>
    <col min="48" max="48" width="21.21875" style="126" hidden="1" customWidth="1"/>
    <col min="49" max="49" width="17.109375" style="126" hidden="1" customWidth="1"/>
    <col min="50" max="50" width="14.88671875" style="126" hidden="1" customWidth="1"/>
    <col min="51" max="51" width="14.6640625" style="126" hidden="1" customWidth="1"/>
    <col min="52" max="52" width="7.109375" style="126" hidden="1" customWidth="1"/>
    <col min="53" max="53" width="17.5546875" style="126" hidden="1" customWidth="1"/>
    <col min="54" max="54" width="17.109375" style="126" hidden="1" customWidth="1"/>
    <col min="55" max="55" width="21.6640625" style="126" hidden="1" customWidth="1"/>
    <col min="56" max="56" width="4.44140625" style="126" hidden="1" customWidth="1"/>
    <col min="57" max="57" width="8.21875" style="126" hidden="1" customWidth="1"/>
    <col min="58" max="58" width="11.33203125" style="126" customWidth="1"/>
    <col min="59" max="16384" width="8.88671875" style="80"/>
  </cols>
  <sheetData>
    <row r="1" spans="1:58" ht="24" customHeight="1">
      <c r="B1" s="2085" t="s">
        <v>281</v>
      </c>
      <c r="C1" s="2085"/>
      <c r="D1" s="2085"/>
      <c r="E1" s="2085"/>
      <c r="Z1" s="1943" t="s">
        <v>258</v>
      </c>
      <c r="AA1" s="1943"/>
      <c r="AB1" s="1943"/>
      <c r="AC1" s="1943"/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  <c r="AW1" s="1943"/>
      <c r="AX1" s="1943"/>
      <c r="AY1" s="1943"/>
      <c r="AZ1" s="1943"/>
      <c r="BA1" s="1943"/>
      <c r="BB1" s="1943"/>
      <c r="BC1" s="1943"/>
      <c r="BD1" s="1943"/>
      <c r="BE1" s="1943"/>
      <c r="BF1" s="1943"/>
    </row>
    <row r="2" spans="1:58" ht="24" customHeight="1">
      <c r="A2" s="1900" t="s">
        <v>3</v>
      </c>
      <c r="B2" s="1888" t="s">
        <v>4</v>
      </c>
      <c r="C2" s="1888" t="s">
        <v>260</v>
      </c>
      <c r="D2" s="1888" t="s">
        <v>6</v>
      </c>
      <c r="E2" s="1888" t="s">
        <v>7</v>
      </c>
      <c r="F2" s="1888" t="s">
        <v>263</v>
      </c>
      <c r="G2" s="1888" t="s">
        <v>26386</v>
      </c>
      <c r="H2" s="2055" t="s">
        <v>436</v>
      </c>
      <c r="I2" s="1888" t="s">
        <v>8</v>
      </c>
      <c r="J2" s="1888" t="s">
        <v>375</v>
      </c>
      <c r="K2" s="1888" t="s">
        <v>376</v>
      </c>
      <c r="L2" s="1888" t="s">
        <v>9</v>
      </c>
      <c r="M2" s="1888" t="s">
        <v>10</v>
      </c>
      <c r="N2" s="1888" t="s">
        <v>11</v>
      </c>
      <c r="O2" s="2055" t="s">
        <v>393</v>
      </c>
      <c r="P2" s="1888" t="s">
        <v>380</v>
      </c>
      <c r="Q2" s="1888"/>
      <c r="R2" s="1888"/>
      <c r="S2" s="1888"/>
      <c r="T2" s="1888"/>
      <c r="U2" s="1888"/>
      <c r="V2" s="1888"/>
      <c r="W2" s="1888"/>
      <c r="X2" s="1888"/>
      <c r="Y2" s="1888"/>
      <c r="Z2" s="1888"/>
      <c r="AA2" s="1888" t="s">
        <v>13</v>
      </c>
      <c r="AB2" s="1888"/>
      <c r="AC2" s="1888"/>
      <c r="AD2" s="1888"/>
      <c r="AE2" s="1888" t="s">
        <v>15</v>
      </c>
      <c r="AF2" s="2055" t="s">
        <v>16</v>
      </c>
      <c r="AG2" s="2055"/>
      <c r="AH2" s="2055"/>
      <c r="AI2" s="2055"/>
      <c r="AJ2" s="2055"/>
      <c r="AK2" s="2055"/>
      <c r="AL2" s="2055"/>
      <c r="AM2" s="1888" t="s">
        <v>17</v>
      </c>
      <c r="AN2" s="1888"/>
      <c r="AO2" s="1888" t="s">
        <v>18</v>
      </c>
      <c r="AP2" s="1888"/>
      <c r="AQ2" s="1888"/>
      <c r="AR2" s="2071"/>
      <c r="AS2" s="1888" t="s">
        <v>19</v>
      </c>
      <c r="AT2" s="2071"/>
      <c r="AU2" s="2071"/>
      <c r="AV2" s="2071"/>
      <c r="AW2" s="2071"/>
      <c r="AX2" s="2071"/>
      <c r="AY2" s="2071"/>
      <c r="AZ2" s="2071"/>
      <c r="BA2" s="2071"/>
      <c r="BB2" s="2071"/>
      <c r="BC2" s="2071"/>
      <c r="BD2" s="2071"/>
      <c r="BE2" s="2071"/>
      <c r="BF2" s="1888" t="s">
        <v>20</v>
      </c>
    </row>
    <row r="3" spans="1:58" ht="24" customHeight="1">
      <c r="A3" s="1900"/>
      <c r="B3" s="1888"/>
      <c r="C3" s="1888"/>
      <c r="D3" s="1888"/>
      <c r="E3" s="1888"/>
      <c r="F3" s="1888"/>
      <c r="G3" s="1888"/>
      <c r="H3" s="1912"/>
      <c r="I3" s="1888"/>
      <c r="J3" s="1888"/>
      <c r="K3" s="1888"/>
      <c r="L3" s="1888"/>
      <c r="M3" s="1888"/>
      <c r="N3" s="1888"/>
      <c r="O3" s="1912"/>
      <c r="P3" s="1888" t="s">
        <v>394</v>
      </c>
      <c r="Q3" s="2071"/>
      <c r="R3" s="2071"/>
      <c r="S3" s="1888" t="s">
        <v>395</v>
      </c>
      <c r="T3" s="2071"/>
      <c r="U3" s="2071"/>
      <c r="V3" s="2071"/>
      <c r="W3" s="1888" t="s">
        <v>396</v>
      </c>
      <c r="X3" s="2071"/>
      <c r="Y3" s="2071"/>
      <c r="Z3" s="2071"/>
      <c r="AA3" s="1888" t="s">
        <v>22</v>
      </c>
      <c r="AB3" s="1888" t="s">
        <v>23</v>
      </c>
      <c r="AC3" s="1888" t="s">
        <v>441</v>
      </c>
      <c r="AD3" s="1888" t="s">
        <v>25</v>
      </c>
      <c r="AE3" s="1888"/>
      <c r="AF3" s="1912"/>
      <c r="AG3" s="1912"/>
      <c r="AH3" s="1912"/>
      <c r="AI3" s="1912"/>
      <c r="AJ3" s="1912"/>
      <c r="AK3" s="1912"/>
      <c r="AL3" s="1912"/>
      <c r="AM3" s="1888" t="s">
        <v>26</v>
      </c>
      <c r="AN3" s="1888" t="s">
        <v>27</v>
      </c>
      <c r="AO3" s="1888" t="s">
        <v>28</v>
      </c>
      <c r="AP3" s="1888"/>
      <c r="AQ3" s="1559" t="s">
        <v>221</v>
      </c>
      <c r="AR3" s="2071" t="s">
        <v>30</v>
      </c>
      <c r="AS3" s="1888" t="s">
        <v>31</v>
      </c>
      <c r="AT3" s="2071"/>
      <c r="AU3" s="2071"/>
      <c r="AV3" s="2071"/>
      <c r="AW3" s="2071"/>
      <c r="AX3" s="1888" t="s">
        <v>32</v>
      </c>
      <c r="AY3" s="2071"/>
      <c r="AZ3" s="2071"/>
      <c r="BA3" s="2071"/>
      <c r="BB3" s="2071"/>
      <c r="BC3" s="1888" t="s">
        <v>161</v>
      </c>
      <c r="BD3" s="2071"/>
      <c r="BE3" s="2071"/>
      <c r="BF3" s="1888"/>
    </row>
    <row r="4" spans="1:58" ht="24" customHeight="1">
      <c r="A4" s="1900"/>
      <c r="B4" s="1888"/>
      <c r="C4" s="1888"/>
      <c r="D4" s="1888"/>
      <c r="E4" s="1888"/>
      <c r="F4" s="1888"/>
      <c r="G4" s="1888"/>
      <c r="H4" s="1913"/>
      <c r="I4" s="1888"/>
      <c r="J4" s="1888"/>
      <c r="K4" s="1888"/>
      <c r="L4" s="1888"/>
      <c r="M4" s="1888"/>
      <c r="N4" s="1888"/>
      <c r="O4" s="1913"/>
      <c r="P4" s="1338" t="s">
        <v>152</v>
      </c>
      <c r="Q4" s="1338" t="s">
        <v>151</v>
      </c>
      <c r="R4" s="1338" t="s">
        <v>294</v>
      </c>
      <c r="S4" s="1338" t="s">
        <v>152</v>
      </c>
      <c r="T4" s="1338" t="s">
        <v>151</v>
      </c>
      <c r="U4" s="1338" t="s">
        <v>215</v>
      </c>
      <c r="V4" s="1602" t="s">
        <v>1752</v>
      </c>
      <c r="W4" s="1338" t="s">
        <v>152</v>
      </c>
      <c r="X4" s="1338" t="s">
        <v>151</v>
      </c>
      <c r="Y4" s="1338" t="s">
        <v>215</v>
      </c>
      <c r="Z4" s="1338" t="s">
        <v>52</v>
      </c>
      <c r="AA4" s="1888"/>
      <c r="AB4" s="1888"/>
      <c r="AC4" s="1888"/>
      <c r="AD4" s="1888"/>
      <c r="AE4" s="1888"/>
      <c r="AF4" s="1913"/>
      <c r="AG4" s="1913"/>
      <c r="AH4" s="1913"/>
      <c r="AI4" s="1913"/>
      <c r="AJ4" s="1913"/>
      <c r="AK4" s="1913"/>
      <c r="AL4" s="1913"/>
      <c r="AM4" s="1888"/>
      <c r="AN4" s="1888"/>
      <c r="AO4" s="1338" t="s">
        <v>38</v>
      </c>
      <c r="AP4" s="1338" t="s">
        <v>39</v>
      </c>
      <c r="AQ4" s="1338" t="s">
        <v>40</v>
      </c>
      <c r="AR4" s="2071"/>
      <c r="AS4" s="1559" t="s">
        <v>41</v>
      </c>
      <c r="AT4" s="1338" t="s">
        <v>42</v>
      </c>
      <c r="AU4" s="1338" t="s">
        <v>37</v>
      </c>
      <c r="AV4" s="1338" t="s">
        <v>43</v>
      </c>
      <c r="AW4" s="1338" t="s">
        <v>44</v>
      </c>
      <c r="AX4" s="1338" t="s">
        <v>41</v>
      </c>
      <c r="AY4" s="1338" t="s">
        <v>42</v>
      </c>
      <c r="AZ4" s="1338" t="s">
        <v>37</v>
      </c>
      <c r="BA4" s="1338" t="s">
        <v>43</v>
      </c>
      <c r="BB4" s="1338" t="s">
        <v>44</v>
      </c>
      <c r="BC4" s="1338" t="s">
        <v>41</v>
      </c>
      <c r="BD4" s="1338" t="s">
        <v>42</v>
      </c>
      <c r="BE4" s="1338" t="s">
        <v>37</v>
      </c>
      <c r="BF4" s="1888"/>
    </row>
    <row r="5" spans="1:58" s="1433" customFormat="1" ht="24" customHeight="1">
      <c r="A5" s="1340"/>
      <c r="B5" s="1603" t="s">
        <v>48</v>
      </c>
      <c r="C5" s="314" t="s">
        <v>1</v>
      </c>
      <c r="D5" s="314"/>
      <c r="E5" s="315">
        <f>E6+E106+E135+E156+E185+E196+E216+E233+E241+E377+E415+E442+E465+E494+E521+E562+E599</f>
        <v>579</v>
      </c>
      <c r="F5" s="315"/>
      <c r="G5" s="315">
        <f>COUNTA(G7:G102,G107:G133,G136:G154,G157:G182,G186:G195,G197:G214,G217:G231,G234:G240,G242:G376,#REF!,#REF!,#REF!,#REF!,#REF!,#REF!,#REF!,#REF!)</f>
        <v>205</v>
      </c>
      <c r="H5" s="315">
        <f>COUNTA(H7:H102,H107:H133,H136:H154,H157:H182,H186:H195,H197:H214,H217:H231,H234:H240,H242:H376,#REF!,#REF!,#REF!,#REF!,#REF!,#REF!,#REF!,#REF!)</f>
        <v>114</v>
      </c>
      <c r="I5" s="315"/>
      <c r="J5" s="315"/>
      <c r="K5" s="315"/>
      <c r="L5" s="318">
        <f>SUM(L7:L105,L107:L134,L136:L155,L157:L184,L186:L195,L197:L215,L217:L232,L234:L240,L242:L376,L378:L414,L416:L441,L443:L464,L466:L493,L495:L520,L522:L561,L563:L598,L600:L601)</f>
        <v>13285140.279999997</v>
      </c>
      <c r="M5" s="318">
        <f>SUM(M7:M105,M107:M134,M136:M155,M157:M184,M186:M195,M197:M215,M217:M232,M234:M240,M242:M376,M378:M414,M416:M441,M443:M464,M466:M493,M495:M520,M522:M561,M563:M598,M600:M601)</f>
        <v>1615112.923</v>
      </c>
      <c r="N5" s="318">
        <f>SUM(N7:N105,N107:N134,N136:N155,N157:N184,N186:N195,N197:N215,N217:N232,N234:N240,N242:N376,N378:N414,N416:N441,N443:N464,N466:N493,N495:N520,N522:N561,N563:N598,N600:N601)</f>
        <v>2914322.0929999999</v>
      </c>
      <c r="O5" s="314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4"/>
      <c r="AB5" s="318"/>
      <c r="AC5" s="314"/>
      <c r="AD5" s="314"/>
      <c r="AE5" s="314"/>
      <c r="AF5" s="314"/>
      <c r="AG5" s="314"/>
      <c r="AH5" s="314"/>
      <c r="AI5" s="314"/>
      <c r="AJ5" s="314"/>
      <c r="AK5" s="314"/>
      <c r="AL5" s="318"/>
      <c r="AM5" s="314"/>
      <c r="AN5" s="314"/>
      <c r="AO5" s="314"/>
      <c r="AP5" s="314"/>
      <c r="AQ5" s="314"/>
      <c r="AR5" s="381"/>
      <c r="AS5" s="381"/>
      <c r="AT5" s="314"/>
      <c r="AU5" s="314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</row>
    <row r="6" spans="1:58" s="1487" customFormat="1" ht="24" customHeight="1">
      <c r="A6" s="1340"/>
      <c r="B6" s="1604" t="s">
        <v>56</v>
      </c>
      <c r="C6" s="314" t="s">
        <v>55</v>
      </c>
      <c r="D6" s="314"/>
      <c r="E6" s="315">
        <f>COUNTA(E7:E105)</f>
        <v>99</v>
      </c>
      <c r="F6" s="314"/>
      <c r="G6" s="314"/>
      <c r="H6" s="314"/>
      <c r="I6" s="314"/>
      <c r="J6" s="314"/>
      <c r="K6" s="314"/>
      <c r="L6" s="318">
        <f>SUM(L7:L105)</f>
        <v>599326.11</v>
      </c>
      <c r="M6" s="318">
        <f>SUM(M7:M105)</f>
        <v>277388.92000000004</v>
      </c>
      <c r="N6" s="318">
        <f>SUM(N7:N105)</f>
        <v>570725.93999999994</v>
      </c>
      <c r="O6" s="314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4"/>
      <c r="AB6" s="318"/>
      <c r="AC6" s="314"/>
      <c r="AD6" s="314"/>
      <c r="AE6" s="314"/>
      <c r="AF6" s="314"/>
      <c r="AG6" s="314"/>
      <c r="AH6" s="314"/>
      <c r="AI6" s="314"/>
      <c r="AJ6" s="314"/>
      <c r="AK6" s="314"/>
      <c r="AL6" s="318"/>
      <c r="AM6" s="314"/>
      <c r="AN6" s="314"/>
      <c r="AO6" s="314"/>
      <c r="AP6" s="314"/>
      <c r="AQ6" s="314"/>
      <c r="AR6" s="381"/>
      <c r="AS6" s="381"/>
      <c r="AT6" s="314"/>
      <c r="AU6" s="314"/>
      <c r="AV6" s="314"/>
      <c r="AW6" s="314"/>
      <c r="AX6" s="314"/>
      <c r="AY6" s="314"/>
      <c r="AZ6" s="314"/>
      <c r="BA6" s="314"/>
      <c r="BB6" s="314"/>
      <c r="BC6" s="314"/>
      <c r="BD6" s="314"/>
      <c r="BE6" s="314"/>
      <c r="BF6" s="314"/>
    </row>
    <row r="7" spans="1:58" s="215" customFormat="1" ht="24" customHeight="1">
      <c r="A7" s="213"/>
      <c r="B7" s="918"/>
      <c r="C7" s="324" t="s">
        <v>7418</v>
      </c>
      <c r="D7" s="324" t="s">
        <v>7841</v>
      </c>
      <c r="E7" s="324" t="s">
        <v>17934</v>
      </c>
      <c r="F7" s="324" t="s">
        <v>7418</v>
      </c>
      <c r="G7" s="324" t="s">
        <v>7421</v>
      </c>
      <c r="H7" s="463" t="s">
        <v>7422</v>
      </c>
      <c r="I7" s="324" t="s">
        <v>7842</v>
      </c>
      <c r="J7" s="324">
        <v>30</v>
      </c>
      <c r="K7" s="324" t="s">
        <v>7843</v>
      </c>
      <c r="L7" s="228">
        <v>6351</v>
      </c>
      <c r="M7" s="228">
        <v>3440</v>
      </c>
      <c r="N7" s="228">
        <v>12127</v>
      </c>
      <c r="O7" s="324" t="s">
        <v>401</v>
      </c>
      <c r="P7" s="499"/>
      <c r="Q7" s="499"/>
      <c r="R7" s="499"/>
      <c r="S7" s="499"/>
      <c r="T7" s="499"/>
      <c r="U7" s="499"/>
      <c r="V7" s="499"/>
      <c r="W7" s="499">
        <v>25</v>
      </c>
      <c r="X7" s="499">
        <v>16</v>
      </c>
      <c r="Y7" s="499">
        <v>6</v>
      </c>
      <c r="Z7" s="499">
        <v>400</v>
      </c>
      <c r="AA7" s="324"/>
      <c r="AB7" s="499">
        <v>12</v>
      </c>
      <c r="AC7" s="324"/>
      <c r="AD7" s="324"/>
      <c r="AE7" s="324">
        <v>1991</v>
      </c>
      <c r="AF7" s="324"/>
      <c r="AG7" s="324">
        <v>1110</v>
      </c>
      <c r="AH7" s="324">
        <v>3000</v>
      </c>
      <c r="AI7" s="324"/>
      <c r="AJ7" s="324"/>
      <c r="AK7" s="324"/>
      <c r="AL7" s="327">
        <v>5116</v>
      </c>
      <c r="AM7" s="324"/>
      <c r="AN7" s="324"/>
      <c r="AO7" s="324"/>
      <c r="AP7" s="324"/>
      <c r="AQ7" s="324"/>
      <c r="AR7" s="324"/>
      <c r="AS7" s="324"/>
      <c r="AT7" s="324"/>
      <c r="AU7" s="324"/>
      <c r="AV7" s="324"/>
      <c r="AW7" s="324"/>
      <c r="AX7" s="324"/>
      <c r="AY7" s="324"/>
      <c r="AZ7" s="324"/>
      <c r="BA7" s="324"/>
      <c r="BB7" s="324"/>
      <c r="BC7" s="324"/>
      <c r="BD7" s="324"/>
      <c r="BE7" s="324"/>
      <c r="BF7" s="324"/>
    </row>
    <row r="8" spans="1:58" s="215" customFormat="1" ht="24" customHeight="1">
      <c r="A8" s="213"/>
      <c r="B8" s="918"/>
      <c r="C8" s="324" t="s">
        <v>7418</v>
      </c>
      <c r="D8" s="324" t="s">
        <v>7844</v>
      </c>
      <c r="E8" s="324" t="s">
        <v>11551</v>
      </c>
      <c r="F8" s="324" t="s">
        <v>7418</v>
      </c>
      <c r="G8" s="324" t="s">
        <v>7845</v>
      </c>
      <c r="H8" s="463" t="s">
        <v>7422</v>
      </c>
      <c r="I8" s="324" t="s">
        <v>7842</v>
      </c>
      <c r="J8" s="324">
        <v>29</v>
      </c>
      <c r="K8" s="324" t="s">
        <v>7843</v>
      </c>
      <c r="L8" s="228">
        <v>3975</v>
      </c>
      <c r="M8" s="228">
        <v>1730</v>
      </c>
      <c r="N8" s="228">
        <v>11262</v>
      </c>
      <c r="O8" s="324" t="s">
        <v>401</v>
      </c>
      <c r="P8" s="499"/>
      <c r="Q8" s="499"/>
      <c r="R8" s="499"/>
      <c r="S8" s="499"/>
      <c r="T8" s="499"/>
      <c r="U8" s="499"/>
      <c r="V8" s="499"/>
      <c r="W8" s="499">
        <v>25</v>
      </c>
      <c r="X8" s="499">
        <v>15</v>
      </c>
      <c r="Y8" s="499">
        <v>6</v>
      </c>
      <c r="Z8" s="499">
        <v>375</v>
      </c>
      <c r="AA8" s="324"/>
      <c r="AB8" s="499">
        <v>35</v>
      </c>
      <c r="AC8" s="324"/>
      <c r="AD8" s="324"/>
      <c r="AE8" s="324">
        <v>2000</v>
      </c>
      <c r="AF8" s="324">
        <v>11747</v>
      </c>
      <c r="AG8" s="324"/>
      <c r="AH8" s="324">
        <v>12900</v>
      </c>
      <c r="AI8" s="324"/>
      <c r="AJ8" s="324"/>
      <c r="AK8" s="324"/>
      <c r="AL8" s="327">
        <v>24647</v>
      </c>
      <c r="AM8" s="324"/>
      <c r="AN8" s="324"/>
      <c r="AO8" s="324"/>
      <c r="AP8" s="324"/>
      <c r="AQ8" s="324"/>
      <c r="AR8" s="324"/>
      <c r="AS8" s="324"/>
      <c r="AT8" s="324"/>
      <c r="AU8" s="324"/>
      <c r="AV8" s="324"/>
      <c r="AW8" s="324"/>
      <c r="AX8" s="324"/>
      <c r="AY8" s="324"/>
      <c r="AZ8" s="324"/>
      <c r="BA8" s="324"/>
      <c r="BB8" s="324"/>
      <c r="BC8" s="324"/>
      <c r="BD8" s="324"/>
      <c r="BE8" s="324"/>
      <c r="BF8" s="324"/>
    </row>
    <row r="9" spans="1:58" s="215" customFormat="1" ht="24" customHeight="1">
      <c r="A9" s="213"/>
      <c r="B9" s="918"/>
      <c r="C9" s="324" t="s">
        <v>7418</v>
      </c>
      <c r="D9" s="324" t="s">
        <v>10238</v>
      </c>
      <c r="E9" s="324" t="s">
        <v>11552</v>
      </c>
      <c r="F9" s="324" t="s">
        <v>7418</v>
      </c>
      <c r="G9" s="324" t="s">
        <v>300</v>
      </c>
      <c r="H9" s="463" t="s">
        <v>7422</v>
      </c>
      <c r="I9" s="324" t="s">
        <v>7842</v>
      </c>
      <c r="J9" s="324"/>
      <c r="K9" s="324"/>
      <c r="L9" s="228">
        <v>3069.8</v>
      </c>
      <c r="M9" s="228">
        <v>2083.35</v>
      </c>
      <c r="N9" s="228">
        <v>6756.14</v>
      </c>
      <c r="O9" s="324" t="s">
        <v>401</v>
      </c>
      <c r="P9" s="499"/>
      <c r="Q9" s="499"/>
      <c r="R9" s="499"/>
      <c r="S9" s="499"/>
      <c r="T9" s="499"/>
      <c r="U9" s="499"/>
      <c r="V9" s="499"/>
      <c r="W9" s="499">
        <v>25</v>
      </c>
      <c r="X9" s="499">
        <v>11</v>
      </c>
      <c r="Y9" s="499">
        <v>5</v>
      </c>
      <c r="Z9" s="499">
        <v>275</v>
      </c>
      <c r="AA9" s="324"/>
      <c r="AB9" s="499">
        <v>20</v>
      </c>
      <c r="AC9" s="324"/>
      <c r="AD9" s="324"/>
      <c r="AE9" s="324">
        <v>2007</v>
      </c>
      <c r="AF9" s="324"/>
      <c r="AG9" s="324"/>
      <c r="AH9" s="324"/>
      <c r="AI9" s="324"/>
      <c r="AJ9" s="324"/>
      <c r="AK9" s="324"/>
      <c r="AL9" s="327">
        <v>16254</v>
      </c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4"/>
      <c r="BD9" s="324"/>
      <c r="BE9" s="324"/>
      <c r="BF9" s="324"/>
    </row>
    <row r="10" spans="1:58" s="215" customFormat="1" ht="24" customHeight="1">
      <c r="A10" s="213">
        <v>2</v>
      </c>
      <c r="B10" s="918"/>
      <c r="C10" s="324" t="s">
        <v>595</v>
      </c>
      <c r="D10" s="324"/>
      <c r="E10" s="324" t="s">
        <v>17935</v>
      </c>
      <c r="F10" s="324" t="s">
        <v>595</v>
      </c>
      <c r="G10" s="324" t="s">
        <v>458</v>
      </c>
      <c r="H10" s="463" t="s">
        <v>7455</v>
      </c>
      <c r="I10" s="324" t="s">
        <v>2348</v>
      </c>
      <c r="J10" s="324" t="s">
        <v>459</v>
      </c>
      <c r="K10" s="324"/>
      <c r="L10" s="228">
        <v>9173</v>
      </c>
      <c r="M10" s="228">
        <v>5119</v>
      </c>
      <c r="N10" s="228">
        <v>36726</v>
      </c>
      <c r="O10" s="324" t="s">
        <v>401</v>
      </c>
      <c r="P10" s="499"/>
      <c r="Q10" s="499"/>
      <c r="R10" s="499"/>
      <c r="S10" s="499">
        <v>25</v>
      </c>
      <c r="T10" s="499">
        <v>16</v>
      </c>
      <c r="U10" s="499">
        <v>8</v>
      </c>
      <c r="V10" s="499">
        <v>424.86</v>
      </c>
      <c r="W10" s="499">
        <v>25</v>
      </c>
      <c r="X10" s="499">
        <v>7</v>
      </c>
      <c r="Y10" s="499">
        <v>3</v>
      </c>
      <c r="Z10" s="499">
        <v>167.9</v>
      </c>
      <c r="AA10" s="324">
        <v>73.174000000000007</v>
      </c>
      <c r="AB10" s="499"/>
      <c r="AC10" s="324"/>
      <c r="AD10" s="324"/>
      <c r="AE10" s="324">
        <v>2005</v>
      </c>
      <c r="AF10" s="324"/>
      <c r="AG10" s="324"/>
      <c r="AH10" s="324"/>
      <c r="AI10" s="324"/>
      <c r="AJ10" s="324"/>
      <c r="AK10" s="324"/>
      <c r="AL10" s="327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4"/>
      <c r="BD10" s="324"/>
      <c r="BE10" s="324"/>
      <c r="BF10" s="324"/>
    </row>
    <row r="11" spans="1:58" s="215" customFormat="1" ht="24" customHeight="1">
      <c r="A11" s="213"/>
      <c r="B11" s="918"/>
      <c r="C11" s="324" t="s">
        <v>595</v>
      </c>
      <c r="D11" s="324"/>
      <c r="E11" s="324" t="s">
        <v>11553</v>
      </c>
      <c r="F11" s="324" t="s">
        <v>595</v>
      </c>
      <c r="G11" s="324"/>
      <c r="H11" s="463"/>
      <c r="I11" s="324" t="s">
        <v>2348</v>
      </c>
      <c r="J11" s="324"/>
      <c r="K11" s="324"/>
      <c r="L11" s="228">
        <v>2830</v>
      </c>
      <c r="M11" s="228">
        <v>1115</v>
      </c>
      <c r="N11" s="228">
        <v>1115</v>
      </c>
      <c r="O11" s="324" t="s">
        <v>401</v>
      </c>
      <c r="P11" s="499"/>
      <c r="Q11" s="499"/>
      <c r="R11" s="499"/>
      <c r="S11" s="499">
        <v>25</v>
      </c>
      <c r="T11" s="499">
        <v>16</v>
      </c>
      <c r="U11" s="499">
        <v>6</v>
      </c>
      <c r="V11" s="499">
        <v>400</v>
      </c>
      <c r="W11" s="499">
        <v>8</v>
      </c>
      <c r="X11" s="499">
        <v>5</v>
      </c>
      <c r="Y11" s="499">
        <v>3</v>
      </c>
      <c r="Z11" s="499">
        <v>120</v>
      </c>
      <c r="AA11" s="324"/>
      <c r="AB11" s="499"/>
      <c r="AC11" s="324"/>
      <c r="AD11" s="324"/>
      <c r="AE11" s="324">
        <v>2008</v>
      </c>
      <c r="AF11" s="324"/>
      <c r="AG11" s="324"/>
      <c r="AH11" s="324"/>
      <c r="AI11" s="324"/>
      <c r="AJ11" s="324"/>
      <c r="AK11" s="324"/>
      <c r="AL11" s="327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4"/>
      <c r="BD11" s="324"/>
      <c r="BE11" s="324"/>
      <c r="BF11" s="324"/>
    </row>
    <row r="12" spans="1:58" s="215" customFormat="1" ht="24" customHeight="1">
      <c r="A12" s="213">
        <v>3</v>
      </c>
      <c r="B12" s="918"/>
      <c r="C12" s="324" t="s">
        <v>7424</v>
      </c>
      <c r="D12" s="324" t="s">
        <v>10206</v>
      </c>
      <c r="E12" s="324" t="s">
        <v>11554</v>
      </c>
      <c r="F12" s="324" t="s">
        <v>7424</v>
      </c>
      <c r="G12" s="324" t="s">
        <v>7847</v>
      </c>
      <c r="H12" s="463"/>
      <c r="I12" s="324" t="s">
        <v>7848</v>
      </c>
      <c r="J12" s="324">
        <v>17</v>
      </c>
      <c r="K12" s="324"/>
      <c r="L12" s="228">
        <v>1270</v>
      </c>
      <c r="M12" s="228">
        <v>762</v>
      </c>
      <c r="N12" s="228">
        <v>5919</v>
      </c>
      <c r="O12" s="324" t="s">
        <v>401</v>
      </c>
      <c r="P12" s="499"/>
      <c r="Q12" s="499"/>
      <c r="R12" s="499"/>
      <c r="S12" s="499"/>
      <c r="T12" s="499"/>
      <c r="U12" s="499"/>
      <c r="V12" s="499"/>
      <c r="W12" s="499">
        <v>25</v>
      </c>
      <c r="X12" s="499">
        <v>15</v>
      </c>
      <c r="Y12" s="499">
        <v>4</v>
      </c>
      <c r="Z12" s="499"/>
      <c r="AA12" s="324">
        <v>47</v>
      </c>
      <c r="AB12" s="499"/>
      <c r="AC12" s="324"/>
      <c r="AD12" s="324"/>
      <c r="AE12" s="324">
        <v>2005</v>
      </c>
      <c r="AF12" s="324">
        <v>331</v>
      </c>
      <c r="AG12" s="324">
        <v>3160</v>
      </c>
      <c r="AH12" s="324">
        <v>800</v>
      </c>
      <c r="AI12" s="324"/>
      <c r="AJ12" s="324"/>
      <c r="AK12" s="324"/>
      <c r="AL12" s="327">
        <v>16000</v>
      </c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4"/>
      <c r="BD12" s="324"/>
      <c r="BE12" s="324"/>
      <c r="BF12" s="324"/>
    </row>
    <row r="13" spans="1:58" s="215" customFormat="1" ht="24" customHeight="1">
      <c r="A13" s="213">
        <v>4</v>
      </c>
      <c r="B13" s="918"/>
      <c r="C13" s="324" t="s">
        <v>7424</v>
      </c>
      <c r="D13" s="324" t="s">
        <v>10205</v>
      </c>
      <c r="E13" s="324" t="s">
        <v>11555</v>
      </c>
      <c r="F13" s="324" t="s">
        <v>7424</v>
      </c>
      <c r="G13" s="324" t="s">
        <v>7847</v>
      </c>
      <c r="H13" s="463"/>
      <c r="I13" s="324" t="s">
        <v>7850</v>
      </c>
      <c r="J13" s="324">
        <v>23</v>
      </c>
      <c r="K13" s="324"/>
      <c r="L13" s="228">
        <v>1627</v>
      </c>
      <c r="M13" s="228">
        <v>877</v>
      </c>
      <c r="N13" s="228">
        <v>6358</v>
      </c>
      <c r="O13" s="324" t="s">
        <v>401</v>
      </c>
      <c r="P13" s="499"/>
      <c r="Q13" s="499"/>
      <c r="R13" s="499"/>
      <c r="S13" s="499"/>
      <c r="T13" s="499"/>
      <c r="U13" s="499"/>
      <c r="V13" s="499"/>
      <c r="W13" s="499">
        <v>25</v>
      </c>
      <c r="X13" s="499">
        <v>10</v>
      </c>
      <c r="Y13" s="499">
        <v>5</v>
      </c>
      <c r="Z13" s="499">
        <v>250</v>
      </c>
      <c r="AA13" s="324">
        <v>97</v>
      </c>
      <c r="AB13" s="499"/>
      <c r="AC13" s="324"/>
      <c r="AD13" s="324"/>
      <c r="AE13" s="324">
        <v>2001</v>
      </c>
      <c r="AF13" s="324">
        <v>8144</v>
      </c>
      <c r="AG13" s="324">
        <v>11156</v>
      </c>
      <c r="AH13" s="324"/>
      <c r="AI13" s="324"/>
      <c r="AJ13" s="324"/>
      <c r="AK13" s="324"/>
      <c r="AL13" s="327">
        <v>12592</v>
      </c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4"/>
      <c r="BD13" s="324"/>
      <c r="BE13" s="324"/>
      <c r="BF13" s="324"/>
    </row>
    <row r="14" spans="1:58" s="215" customFormat="1" ht="24" customHeight="1">
      <c r="A14" s="213">
        <v>5</v>
      </c>
      <c r="B14" s="918"/>
      <c r="C14" s="324" t="s">
        <v>7424</v>
      </c>
      <c r="D14" s="324" t="s">
        <v>10204</v>
      </c>
      <c r="E14" s="324" t="s">
        <v>11556</v>
      </c>
      <c r="F14" s="324" t="s">
        <v>7424</v>
      </c>
      <c r="G14" s="324" t="s">
        <v>7454</v>
      </c>
      <c r="H14" s="463" t="s">
        <v>7455</v>
      </c>
      <c r="I14" s="324" t="s">
        <v>11528</v>
      </c>
      <c r="J14" s="324" t="s">
        <v>7457</v>
      </c>
      <c r="K14" s="324"/>
      <c r="L14" s="228">
        <v>1201.9000000000001</v>
      </c>
      <c r="M14" s="228">
        <v>650.61</v>
      </c>
      <c r="N14" s="228">
        <v>3840.52</v>
      </c>
      <c r="O14" s="324" t="s">
        <v>401</v>
      </c>
      <c r="P14" s="499"/>
      <c r="Q14" s="499"/>
      <c r="R14" s="499"/>
      <c r="S14" s="499"/>
      <c r="T14" s="499"/>
      <c r="U14" s="499"/>
      <c r="V14" s="499"/>
      <c r="W14" s="499">
        <v>25</v>
      </c>
      <c r="X14" s="499">
        <v>15</v>
      </c>
      <c r="Y14" s="499">
        <v>5</v>
      </c>
      <c r="Z14" s="499">
        <v>435</v>
      </c>
      <c r="AA14" s="324">
        <v>73.174000000000007</v>
      </c>
      <c r="AB14" s="499">
        <v>20</v>
      </c>
      <c r="AC14" s="324"/>
      <c r="AD14" s="324"/>
      <c r="AE14" s="324">
        <v>1998</v>
      </c>
      <c r="AF14" s="324"/>
      <c r="AG14" s="324"/>
      <c r="AH14" s="324"/>
      <c r="AI14" s="324"/>
      <c r="AJ14" s="324"/>
      <c r="AK14" s="324"/>
      <c r="AL14" s="327">
        <v>7485</v>
      </c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4"/>
      <c r="BD14" s="324"/>
      <c r="BE14" s="324"/>
      <c r="BF14" s="324"/>
    </row>
    <row r="15" spans="1:58" s="215" customFormat="1" ht="24" customHeight="1">
      <c r="A15" s="213">
        <v>6</v>
      </c>
      <c r="B15" s="918"/>
      <c r="C15" s="324" t="s">
        <v>7424</v>
      </c>
      <c r="D15" s="324" t="s">
        <v>10207</v>
      </c>
      <c r="E15" s="324" t="s">
        <v>17936</v>
      </c>
      <c r="F15" s="324" t="s">
        <v>7424</v>
      </c>
      <c r="G15" s="324"/>
      <c r="H15" s="463"/>
      <c r="I15" s="324" t="s">
        <v>7848</v>
      </c>
      <c r="J15" s="324"/>
      <c r="K15" s="324"/>
      <c r="L15" s="228">
        <v>1333</v>
      </c>
      <c r="M15" s="228">
        <v>662</v>
      </c>
      <c r="N15" s="228">
        <v>6497</v>
      </c>
      <c r="O15" s="324" t="s">
        <v>401</v>
      </c>
      <c r="P15" s="499"/>
      <c r="Q15" s="499"/>
      <c r="R15" s="499"/>
      <c r="S15" s="499"/>
      <c r="T15" s="499"/>
      <c r="U15" s="499"/>
      <c r="V15" s="499"/>
      <c r="W15" s="499">
        <v>25</v>
      </c>
      <c r="X15" s="499">
        <v>20</v>
      </c>
      <c r="Y15" s="499">
        <v>5</v>
      </c>
      <c r="Z15" s="499">
        <v>500</v>
      </c>
      <c r="AA15" s="324"/>
      <c r="AB15" s="499">
        <v>20</v>
      </c>
      <c r="AC15" s="324"/>
      <c r="AD15" s="324"/>
      <c r="AE15" s="324">
        <v>2006</v>
      </c>
      <c r="AF15" s="324"/>
      <c r="AG15" s="324"/>
      <c r="AH15" s="324"/>
      <c r="AI15" s="324"/>
      <c r="AJ15" s="324"/>
      <c r="AK15" s="324"/>
      <c r="AL15" s="327">
        <v>14700</v>
      </c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4"/>
      <c r="BD15" s="324"/>
      <c r="BE15" s="324"/>
      <c r="BF15" s="324"/>
    </row>
    <row r="16" spans="1:58" s="215" customFormat="1" ht="24" customHeight="1">
      <c r="A16" s="213"/>
      <c r="B16" s="918"/>
      <c r="C16" s="324" t="s">
        <v>7414</v>
      </c>
      <c r="D16" s="324" t="s">
        <v>7851</v>
      </c>
      <c r="E16" s="324" t="s">
        <v>17937</v>
      </c>
      <c r="F16" s="324" t="s">
        <v>7414</v>
      </c>
      <c r="G16" s="324" t="s">
        <v>7852</v>
      </c>
      <c r="H16" s="463"/>
      <c r="I16" s="324" t="s">
        <v>7431</v>
      </c>
      <c r="J16" s="324" t="s">
        <v>7853</v>
      </c>
      <c r="K16" s="324" t="s">
        <v>7854</v>
      </c>
      <c r="L16" s="228">
        <v>6279</v>
      </c>
      <c r="M16" s="228">
        <v>1988</v>
      </c>
      <c r="N16" s="228">
        <v>5950</v>
      </c>
      <c r="O16" s="324" t="s">
        <v>401</v>
      </c>
      <c r="P16" s="499"/>
      <c r="Q16" s="499"/>
      <c r="R16" s="499"/>
      <c r="S16" s="499"/>
      <c r="T16" s="499"/>
      <c r="U16" s="499"/>
      <c r="V16" s="499"/>
      <c r="W16" s="499">
        <v>25</v>
      </c>
      <c r="X16" s="499">
        <v>15</v>
      </c>
      <c r="Y16" s="499">
        <v>7</v>
      </c>
      <c r="Z16" s="499">
        <v>375</v>
      </c>
      <c r="AA16" s="324">
        <v>60</v>
      </c>
      <c r="AB16" s="499"/>
      <c r="AC16" s="324"/>
      <c r="AD16" s="324"/>
      <c r="AE16" s="324">
        <v>1994</v>
      </c>
      <c r="AF16" s="324">
        <v>5845</v>
      </c>
      <c r="AG16" s="324"/>
      <c r="AH16" s="324"/>
      <c r="AI16" s="324"/>
      <c r="AJ16" s="324"/>
      <c r="AK16" s="324"/>
      <c r="AL16" s="327">
        <v>5845</v>
      </c>
      <c r="AM16" s="324">
        <v>2002</v>
      </c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4"/>
      <c r="BD16" s="324"/>
      <c r="BE16" s="324"/>
      <c r="BF16" s="324"/>
    </row>
    <row r="17" spans="1:58" s="215" customFormat="1" ht="24" customHeight="1">
      <c r="A17" s="213">
        <v>7</v>
      </c>
      <c r="B17" s="918"/>
      <c r="C17" s="324" t="s">
        <v>7414</v>
      </c>
      <c r="D17" s="324"/>
      <c r="E17" s="324" t="s">
        <v>11557</v>
      </c>
      <c r="F17" s="324" t="s">
        <v>7414</v>
      </c>
      <c r="G17" s="324"/>
      <c r="H17" s="463"/>
      <c r="I17" s="324" t="s">
        <v>7431</v>
      </c>
      <c r="J17" s="324"/>
      <c r="K17" s="324"/>
      <c r="L17" s="228">
        <v>3044</v>
      </c>
      <c r="M17" s="228">
        <v>1894</v>
      </c>
      <c r="N17" s="228">
        <v>1894</v>
      </c>
      <c r="O17" s="324" t="s">
        <v>401</v>
      </c>
      <c r="P17" s="327"/>
      <c r="Q17" s="327"/>
      <c r="R17" s="327"/>
      <c r="S17" s="327"/>
      <c r="T17" s="327"/>
      <c r="U17" s="327"/>
      <c r="V17" s="327"/>
      <c r="W17" s="327">
        <v>25</v>
      </c>
      <c r="X17" s="327">
        <v>15</v>
      </c>
      <c r="Y17" s="327">
        <v>6</v>
      </c>
      <c r="Z17" s="327">
        <v>375</v>
      </c>
      <c r="AA17" s="324"/>
      <c r="AB17" s="327">
        <v>102</v>
      </c>
      <c r="AC17" s="324"/>
      <c r="AD17" s="324"/>
      <c r="AE17" s="324">
        <v>2004</v>
      </c>
      <c r="AF17" s="324"/>
      <c r="AG17" s="324"/>
      <c r="AH17" s="324"/>
      <c r="AI17" s="324"/>
      <c r="AJ17" s="324"/>
      <c r="AK17" s="324"/>
      <c r="AL17" s="327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4"/>
      <c r="BD17" s="324"/>
      <c r="BE17" s="324"/>
      <c r="BF17" s="324"/>
    </row>
    <row r="18" spans="1:58" s="215" customFormat="1" ht="24" customHeight="1">
      <c r="A18" s="213">
        <v>8</v>
      </c>
      <c r="B18" s="918"/>
      <c r="C18" s="324" t="s">
        <v>7414</v>
      </c>
      <c r="D18" s="324"/>
      <c r="E18" s="324" t="s">
        <v>11558</v>
      </c>
      <c r="F18" s="324" t="s">
        <v>12409</v>
      </c>
      <c r="G18" s="324"/>
      <c r="H18" s="463"/>
      <c r="I18" s="324" t="s">
        <v>7431</v>
      </c>
      <c r="J18" s="324"/>
      <c r="K18" s="324"/>
      <c r="L18" s="228" t="s">
        <v>914</v>
      </c>
      <c r="M18" s="228">
        <v>2727</v>
      </c>
      <c r="N18" s="228">
        <v>4587</v>
      </c>
      <c r="O18" s="324" t="s">
        <v>401</v>
      </c>
      <c r="P18" s="327"/>
      <c r="Q18" s="327"/>
      <c r="R18" s="327"/>
      <c r="S18" s="327"/>
      <c r="T18" s="327"/>
      <c r="U18" s="327"/>
      <c r="V18" s="327"/>
      <c r="W18" s="327">
        <v>25</v>
      </c>
      <c r="X18" s="327">
        <v>15</v>
      </c>
      <c r="Y18" s="327">
        <v>5</v>
      </c>
      <c r="Z18" s="327">
        <v>268</v>
      </c>
      <c r="AA18" s="324"/>
      <c r="AB18" s="327" t="s">
        <v>914</v>
      </c>
      <c r="AC18" s="324"/>
      <c r="AD18" s="324"/>
      <c r="AE18" s="324">
        <v>2002</v>
      </c>
      <c r="AF18" s="324"/>
      <c r="AG18" s="324"/>
      <c r="AH18" s="324"/>
      <c r="AI18" s="324"/>
      <c r="AJ18" s="324"/>
      <c r="AK18" s="324"/>
      <c r="AL18" s="327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4"/>
      <c r="BC18" s="324"/>
      <c r="BD18" s="324"/>
      <c r="BE18" s="324"/>
      <c r="BF18" s="324"/>
    </row>
    <row r="19" spans="1:58" s="215" customFormat="1" ht="24" customHeight="1">
      <c r="A19" s="213"/>
      <c r="B19" s="918"/>
      <c r="C19" s="324" t="s">
        <v>7414</v>
      </c>
      <c r="D19" s="324"/>
      <c r="E19" s="324" t="s">
        <v>17938</v>
      </c>
      <c r="F19" s="324" t="s">
        <v>7414</v>
      </c>
      <c r="G19" s="324"/>
      <c r="H19" s="463"/>
      <c r="I19" s="324" t="s">
        <v>7431</v>
      </c>
      <c r="J19" s="324"/>
      <c r="K19" s="324"/>
      <c r="L19" s="228"/>
      <c r="M19" s="228"/>
      <c r="N19" s="228">
        <v>1889</v>
      </c>
      <c r="O19" s="324" t="s">
        <v>401</v>
      </c>
      <c r="P19" s="499"/>
      <c r="Q19" s="499"/>
      <c r="R19" s="499"/>
      <c r="S19" s="499"/>
      <c r="T19" s="499"/>
      <c r="U19" s="499"/>
      <c r="V19" s="499"/>
      <c r="W19" s="499">
        <v>25</v>
      </c>
      <c r="X19" s="499">
        <v>15</v>
      </c>
      <c r="Y19" s="499">
        <v>5</v>
      </c>
      <c r="Z19" s="499">
        <v>275</v>
      </c>
      <c r="AA19" s="324"/>
      <c r="AB19" s="499">
        <v>80</v>
      </c>
      <c r="AC19" s="324"/>
      <c r="AD19" s="324"/>
      <c r="AE19" s="324">
        <v>2020</v>
      </c>
      <c r="AF19" s="324"/>
      <c r="AG19" s="324"/>
      <c r="AH19" s="324"/>
      <c r="AI19" s="324"/>
      <c r="AJ19" s="324"/>
      <c r="AK19" s="324"/>
      <c r="AL19" s="327"/>
      <c r="AM19" s="324"/>
      <c r="AN19" s="324"/>
      <c r="AO19" s="324"/>
      <c r="AP19" s="324"/>
      <c r="AQ19" s="324"/>
      <c r="AR19" s="324"/>
      <c r="AS19" s="324"/>
      <c r="AT19" s="324"/>
      <c r="AU19" s="324"/>
      <c r="AV19" s="324"/>
      <c r="AW19" s="324"/>
      <c r="AX19" s="324"/>
      <c r="AY19" s="324"/>
      <c r="AZ19" s="324"/>
      <c r="BA19" s="324"/>
      <c r="BB19" s="324"/>
      <c r="BC19" s="324"/>
      <c r="BD19" s="324"/>
      <c r="BE19" s="324"/>
      <c r="BF19" s="324"/>
    </row>
    <row r="20" spans="1:58" s="1566" customFormat="1" ht="24" customHeight="1">
      <c r="A20" s="213"/>
      <c r="B20" s="918"/>
      <c r="C20" s="324" t="s">
        <v>7414</v>
      </c>
      <c r="D20" s="227" t="s">
        <v>18597</v>
      </c>
      <c r="E20" s="324" t="s">
        <v>13416</v>
      </c>
      <c r="F20" s="324" t="s">
        <v>64</v>
      </c>
      <c r="G20" s="324" t="s">
        <v>18691</v>
      </c>
      <c r="H20" s="324" t="s">
        <v>7855</v>
      </c>
      <c r="I20" s="324"/>
      <c r="J20" s="324"/>
      <c r="K20" s="228">
        <v>20676</v>
      </c>
      <c r="L20" s="228">
        <v>1175.83</v>
      </c>
      <c r="M20" s="228">
        <v>6856</v>
      </c>
      <c r="N20" s="324" t="s">
        <v>401</v>
      </c>
      <c r="O20" s="327"/>
      <c r="P20" s="327"/>
      <c r="Q20" s="327"/>
      <c r="R20" s="327"/>
      <c r="S20" s="327"/>
      <c r="T20" s="327"/>
      <c r="U20" s="327"/>
      <c r="V20" s="327">
        <v>25</v>
      </c>
      <c r="W20" s="327">
        <v>11</v>
      </c>
      <c r="X20" s="327">
        <v>5</v>
      </c>
      <c r="Y20" s="327">
        <v>275</v>
      </c>
      <c r="Z20" s="324"/>
      <c r="AA20" s="327"/>
      <c r="AB20" s="324"/>
      <c r="AC20" s="324"/>
      <c r="AD20" s="324">
        <v>2004</v>
      </c>
      <c r="AE20" s="324"/>
      <c r="AF20" s="324"/>
      <c r="AG20" s="324"/>
      <c r="AH20" s="324"/>
      <c r="AI20" s="324"/>
      <c r="AJ20" s="324"/>
      <c r="AK20" s="327">
        <v>12093</v>
      </c>
      <c r="AL20" s="324"/>
      <c r="AM20" s="324"/>
      <c r="AN20" s="324"/>
      <c r="AO20" s="324"/>
      <c r="AP20" s="324"/>
      <c r="AQ20" s="324"/>
      <c r="AR20" s="324"/>
      <c r="AS20" s="324"/>
      <c r="AT20" s="324"/>
      <c r="AU20" s="324"/>
      <c r="AV20" s="324"/>
      <c r="AW20" s="324"/>
      <c r="AX20" s="324"/>
      <c r="AY20" s="324"/>
      <c r="AZ20" s="324"/>
      <c r="BA20" s="324"/>
      <c r="BB20" s="324"/>
      <c r="BC20" s="324"/>
      <c r="BD20" s="324"/>
      <c r="BE20" s="324"/>
      <c r="BF20" s="324"/>
    </row>
    <row r="21" spans="1:58" s="215" customFormat="1" ht="24" customHeight="1">
      <c r="A21" s="213"/>
      <c r="B21" s="918"/>
      <c r="C21" s="324" t="s">
        <v>13355</v>
      </c>
      <c r="D21" s="324"/>
      <c r="E21" s="324" t="s">
        <v>17939</v>
      </c>
      <c r="F21" s="324" t="s">
        <v>13355</v>
      </c>
      <c r="G21" s="324"/>
      <c r="H21" s="463"/>
      <c r="I21" s="324" t="s">
        <v>13358</v>
      </c>
      <c r="J21" s="324"/>
      <c r="K21" s="324"/>
      <c r="L21" s="228">
        <v>12172</v>
      </c>
      <c r="M21" s="228"/>
      <c r="N21" s="228">
        <v>5590</v>
      </c>
      <c r="O21" s="324" t="s">
        <v>2083</v>
      </c>
      <c r="P21" s="327"/>
      <c r="Q21" s="327"/>
      <c r="R21" s="327"/>
      <c r="S21" s="327"/>
      <c r="T21" s="327"/>
      <c r="U21" s="327"/>
      <c r="V21" s="327"/>
      <c r="W21" s="327">
        <v>25</v>
      </c>
      <c r="X21" s="327">
        <v>15</v>
      </c>
      <c r="Y21" s="327">
        <v>6</v>
      </c>
      <c r="Z21" s="327">
        <v>674</v>
      </c>
      <c r="AA21" s="324"/>
      <c r="AB21" s="327"/>
      <c r="AC21" s="324"/>
      <c r="AD21" s="324"/>
      <c r="AE21" s="324">
        <v>2022</v>
      </c>
      <c r="AF21" s="324"/>
      <c r="AG21" s="324"/>
      <c r="AH21" s="324"/>
      <c r="AI21" s="324"/>
      <c r="AJ21" s="324"/>
      <c r="AK21" s="324"/>
      <c r="AL21" s="327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4"/>
      <c r="AZ21" s="324"/>
      <c r="BA21" s="324"/>
      <c r="BB21" s="324"/>
      <c r="BC21" s="324"/>
      <c r="BD21" s="324"/>
      <c r="BE21" s="324"/>
      <c r="BF21" s="324" t="s">
        <v>1790</v>
      </c>
    </row>
    <row r="22" spans="1:58" s="215" customFormat="1" ht="24" customHeight="1">
      <c r="A22" s="150"/>
      <c r="B22" s="918"/>
      <c r="C22" s="324" t="s">
        <v>873</v>
      </c>
      <c r="D22" s="324"/>
      <c r="E22" s="324" t="s">
        <v>17940</v>
      </c>
      <c r="F22" s="324" t="s">
        <v>64</v>
      </c>
      <c r="G22" s="324"/>
      <c r="H22" s="324"/>
      <c r="I22" s="324" t="s">
        <v>18601</v>
      </c>
      <c r="J22" s="324"/>
      <c r="K22" s="324"/>
      <c r="L22" s="228">
        <v>3312</v>
      </c>
      <c r="M22" s="228">
        <v>896</v>
      </c>
      <c r="N22" s="228">
        <v>7406</v>
      </c>
      <c r="O22" s="324" t="s">
        <v>401</v>
      </c>
      <c r="P22" s="499"/>
      <c r="Q22" s="499"/>
      <c r="R22" s="499"/>
      <c r="S22" s="499"/>
      <c r="T22" s="499"/>
      <c r="U22" s="499"/>
      <c r="V22" s="499"/>
      <c r="W22" s="499">
        <v>25</v>
      </c>
      <c r="X22" s="499">
        <v>12</v>
      </c>
      <c r="Y22" s="499">
        <v>6</v>
      </c>
      <c r="Z22" s="499">
        <v>300</v>
      </c>
      <c r="AA22" s="324"/>
      <c r="AB22" s="499">
        <v>150</v>
      </c>
      <c r="AC22" s="324"/>
      <c r="AD22" s="324"/>
      <c r="AE22" s="324">
        <v>2002</v>
      </c>
      <c r="AF22" s="324"/>
      <c r="AG22" s="324"/>
      <c r="AH22" s="324"/>
      <c r="AI22" s="324"/>
      <c r="AJ22" s="324"/>
      <c r="AK22" s="324"/>
      <c r="AL22" s="327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4"/>
      <c r="BB22" s="324"/>
      <c r="BC22" s="324"/>
      <c r="BD22" s="324"/>
      <c r="BE22" s="324"/>
      <c r="BF22" s="324"/>
    </row>
    <row r="23" spans="1:58" s="215" customFormat="1" ht="24" customHeight="1">
      <c r="A23" s="213"/>
      <c r="B23" s="918"/>
      <c r="C23" s="324" t="s">
        <v>873</v>
      </c>
      <c r="D23" s="324" t="s">
        <v>10239</v>
      </c>
      <c r="E23" s="324" t="s">
        <v>7857</v>
      </c>
      <c r="F23" s="324" t="s">
        <v>64</v>
      </c>
      <c r="G23" s="324"/>
      <c r="H23" s="324"/>
      <c r="I23" s="324" t="s">
        <v>13448</v>
      </c>
      <c r="J23" s="324"/>
      <c r="K23" s="324"/>
      <c r="L23" s="228">
        <v>21000</v>
      </c>
      <c r="M23" s="228">
        <v>4640</v>
      </c>
      <c r="N23" s="228">
        <v>20958</v>
      </c>
      <c r="O23" s="324" t="s">
        <v>176</v>
      </c>
      <c r="P23" s="499"/>
      <c r="Q23" s="499"/>
      <c r="R23" s="499"/>
      <c r="S23" s="499"/>
      <c r="T23" s="499"/>
      <c r="U23" s="499"/>
      <c r="V23" s="499"/>
      <c r="W23" s="499"/>
      <c r="X23" s="499"/>
      <c r="Y23" s="499"/>
      <c r="Z23" s="499">
        <v>4640</v>
      </c>
      <c r="AA23" s="324"/>
      <c r="AB23" s="499">
        <v>3500</v>
      </c>
      <c r="AC23" s="324">
        <v>2009</v>
      </c>
      <c r="AD23" s="324"/>
      <c r="AE23" s="324">
        <v>2009</v>
      </c>
      <c r="AF23" s="324"/>
      <c r="AG23" s="324"/>
      <c r="AH23" s="324"/>
      <c r="AI23" s="324"/>
      <c r="AJ23" s="324"/>
      <c r="AK23" s="324"/>
      <c r="AL23" s="327">
        <v>1735</v>
      </c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</row>
    <row r="24" spans="1:58" s="215" customFormat="1" ht="24" customHeight="1">
      <c r="A24" s="213"/>
      <c r="B24" s="918"/>
      <c r="C24" s="324" t="s">
        <v>873</v>
      </c>
      <c r="D24" s="324"/>
      <c r="E24" s="324" t="s">
        <v>11559</v>
      </c>
      <c r="F24" s="324" t="s">
        <v>873</v>
      </c>
      <c r="G24" s="324"/>
      <c r="H24" s="463"/>
      <c r="I24" s="324" t="s">
        <v>7856</v>
      </c>
      <c r="J24" s="324"/>
      <c r="K24" s="324"/>
      <c r="L24" s="228">
        <v>18853</v>
      </c>
      <c r="M24" s="228">
        <v>2520</v>
      </c>
      <c r="N24" s="228">
        <v>3817</v>
      </c>
      <c r="O24" s="324" t="s">
        <v>401</v>
      </c>
      <c r="P24" s="499"/>
      <c r="Q24" s="499"/>
      <c r="R24" s="499"/>
      <c r="S24" s="499"/>
      <c r="T24" s="499"/>
      <c r="U24" s="499"/>
      <c r="V24" s="499"/>
      <c r="W24" s="499">
        <v>25</v>
      </c>
      <c r="X24" s="499">
        <v>12</v>
      </c>
      <c r="Y24" s="499">
        <v>6</v>
      </c>
      <c r="Z24" s="499">
        <v>300</v>
      </c>
      <c r="AA24" s="324"/>
      <c r="AB24" s="499" t="s">
        <v>3058</v>
      </c>
      <c r="AC24" s="324"/>
      <c r="AD24" s="324"/>
      <c r="AE24" s="324">
        <v>2004</v>
      </c>
      <c r="AF24" s="324"/>
      <c r="AG24" s="324"/>
      <c r="AH24" s="324"/>
      <c r="AI24" s="324"/>
      <c r="AJ24" s="324"/>
      <c r="AK24" s="324"/>
      <c r="AL24" s="327"/>
      <c r="AM24" s="324"/>
      <c r="AN24" s="324"/>
      <c r="AO24" s="324"/>
      <c r="AP24" s="324"/>
      <c r="AQ24" s="324"/>
      <c r="AR24" s="324"/>
      <c r="AS24" s="324"/>
      <c r="AT24" s="324"/>
      <c r="AU24" s="324"/>
      <c r="AV24" s="324"/>
      <c r="AW24" s="324"/>
      <c r="AX24" s="324"/>
      <c r="AY24" s="324"/>
      <c r="AZ24" s="324"/>
      <c r="BA24" s="324"/>
      <c r="BB24" s="324"/>
      <c r="BC24" s="324"/>
      <c r="BD24" s="324"/>
      <c r="BE24" s="324"/>
      <c r="BF24" s="324"/>
    </row>
    <row r="25" spans="1:58" s="215" customFormat="1" ht="24" customHeight="1">
      <c r="A25" s="213"/>
      <c r="B25" s="918"/>
      <c r="C25" s="324" t="s">
        <v>873</v>
      </c>
      <c r="D25" s="324"/>
      <c r="E25" s="324" t="s">
        <v>11560</v>
      </c>
      <c r="F25" s="324" t="s">
        <v>873</v>
      </c>
      <c r="G25" s="324"/>
      <c r="H25" s="463"/>
      <c r="I25" s="324" t="s">
        <v>7856</v>
      </c>
      <c r="J25" s="324"/>
      <c r="K25" s="324"/>
      <c r="L25" s="228">
        <v>10921</v>
      </c>
      <c r="M25" s="228">
        <v>1853</v>
      </c>
      <c r="N25" s="228">
        <v>7997</v>
      </c>
      <c r="O25" s="324" t="s">
        <v>401</v>
      </c>
      <c r="P25" s="499"/>
      <c r="Q25" s="499"/>
      <c r="R25" s="499"/>
      <c r="S25" s="499"/>
      <c r="T25" s="499"/>
      <c r="U25" s="499"/>
      <c r="V25" s="499"/>
      <c r="W25" s="499">
        <v>25</v>
      </c>
      <c r="X25" s="499">
        <v>13</v>
      </c>
      <c r="Y25" s="499">
        <v>6</v>
      </c>
      <c r="Z25" s="499">
        <v>325</v>
      </c>
      <c r="AA25" s="324"/>
      <c r="AB25" s="499">
        <v>90</v>
      </c>
      <c r="AC25" s="324"/>
      <c r="AD25" s="324"/>
      <c r="AE25" s="324">
        <v>2006</v>
      </c>
      <c r="AF25" s="324"/>
      <c r="AG25" s="324"/>
      <c r="AH25" s="324"/>
      <c r="AI25" s="324"/>
      <c r="AJ25" s="324"/>
      <c r="AK25" s="324"/>
      <c r="AL25" s="327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24"/>
      <c r="BC25" s="324"/>
      <c r="BD25" s="324"/>
      <c r="BE25" s="324"/>
      <c r="BF25" s="324"/>
    </row>
    <row r="26" spans="1:58" s="215" customFormat="1" ht="24" customHeight="1">
      <c r="A26" s="213"/>
      <c r="B26" s="918"/>
      <c r="C26" s="324" t="s">
        <v>873</v>
      </c>
      <c r="D26" s="324"/>
      <c r="E26" s="324" t="s">
        <v>11561</v>
      </c>
      <c r="F26" s="324" t="s">
        <v>873</v>
      </c>
      <c r="G26" s="324"/>
      <c r="H26" s="463"/>
      <c r="I26" s="324" t="s">
        <v>7856</v>
      </c>
      <c r="J26" s="324"/>
      <c r="K26" s="324"/>
      <c r="L26" s="228">
        <v>3690</v>
      </c>
      <c r="M26" s="228">
        <v>2050</v>
      </c>
      <c r="N26" s="228">
        <v>8176</v>
      </c>
      <c r="O26" s="324" t="s">
        <v>401</v>
      </c>
      <c r="P26" s="327"/>
      <c r="Q26" s="327"/>
      <c r="R26" s="327"/>
      <c r="S26" s="327"/>
      <c r="T26" s="327"/>
      <c r="U26" s="327"/>
      <c r="V26" s="327"/>
      <c r="W26" s="327">
        <v>25</v>
      </c>
      <c r="X26" s="327">
        <v>12</v>
      </c>
      <c r="Y26" s="327">
        <v>6</v>
      </c>
      <c r="Z26" s="327">
        <v>320</v>
      </c>
      <c r="AA26" s="324"/>
      <c r="AB26" s="327" t="s">
        <v>3058</v>
      </c>
      <c r="AC26" s="324"/>
      <c r="AD26" s="324"/>
      <c r="AE26" s="324">
        <v>2008</v>
      </c>
      <c r="AF26" s="324"/>
      <c r="AG26" s="324"/>
      <c r="AH26" s="324"/>
      <c r="AI26" s="324"/>
      <c r="AJ26" s="324"/>
      <c r="AK26" s="324"/>
      <c r="AL26" s="327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4"/>
      <c r="BD26" s="324"/>
      <c r="BE26" s="324"/>
      <c r="BF26" s="324"/>
    </row>
    <row r="27" spans="1:58" s="215" customFormat="1" ht="24" customHeight="1">
      <c r="A27" s="213"/>
      <c r="B27" s="918"/>
      <c r="C27" s="324" t="s">
        <v>7437</v>
      </c>
      <c r="D27" s="324" t="s">
        <v>7438</v>
      </c>
      <c r="E27" s="324" t="s">
        <v>11562</v>
      </c>
      <c r="F27" s="324" t="s">
        <v>7437</v>
      </c>
      <c r="G27" s="324" t="s">
        <v>7858</v>
      </c>
      <c r="H27" s="463" t="s">
        <v>452</v>
      </c>
      <c r="I27" s="324" t="s">
        <v>7859</v>
      </c>
      <c r="J27" s="324"/>
      <c r="K27" s="324" t="s">
        <v>7860</v>
      </c>
      <c r="L27" s="228"/>
      <c r="M27" s="228">
        <v>977</v>
      </c>
      <c r="N27" s="228">
        <v>5157</v>
      </c>
      <c r="O27" s="324" t="s">
        <v>401</v>
      </c>
      <c r="P27" s="327"/>
      <c r="Q27" s="327"/>
      <c r="R27" s="327"/>
      <c r="S27" s="327"/>
      <c r="T27" s="327"/>
      <c r="U27" s="327"/>
      <c r="V27" s="327"/>
      <c r="W27" s="327">
        <v>25</v>
      </c>
      <c r="X27" s="327">
        <v>14</v>
      </c>
      <c r="Y27" s="327">
        <v>6</v>
      </c>
      <c r="Z27" s="327">
        <v>350</v>
      </c>
      <c r="AA27" s="324" t="s">
        <v>7861</v>
      </c>
      <c r="AB27" s="327"/>
      <c r="AC27" s="324"/>
      <c r="AD27" s="324"/>
      <c r="AE27" s="324">
        <v>1992</v>
      </c>
      <c r="AF27" s="324"/>
      <c r="AG27" s="324"/>
      <c r="AH27" s="324"/>
      <c r="AI27" s="324"/>
      <c r="AJ27" s="324"/>
      <c r="AK27" s="324"/>
      <c r="AL27" s="327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  <c r="BC27" s="324"/>
      <c r="BD27" s="324"/>
      <c r="BE27" s="324"/>
      <c r="BF27" s="324"/>
    </row>
    <row r="28" spans="1:58" s="215" customFormat="1" ht="24" customHeight="1">
      <c r="A28" s="213"/>
      <c r="B28" s="918"/>
      <c r="C28" s="678" t="s">
        <v>7437</v>
      </c>
      <c r="D28" s="678"/>
      <c r="E28" s="678" t="s">
        <v>17941</v>
      </c>
      <c r="F28" s="678" t="s">
        <v>7437</v>
      </c>
      <c r="G28" s="678"/>
      <c r="H28" s="678"/>
      <c r="I28" s="324" t="s">
        <v>12410</v>
      </c>
      <c r="J28" s="678"/>
      <c r="K28" s="678"/>
      <c r="L28" s="679">
        <v>1845</v>
      </c>
      <c r="M28" s="679">
        <v>1105</v>
      </c>
      <c r="N28" s="679">
        <v>7464</v>
      </c>
      <c r="O28" s="678" t="s">
        <v>401</v>
      </c>
      <c r="P28" s="680"/>
      <c r="Q28" s="680"/>
      <c r="R28" s="680"/>
      <c r="S28" s="680"/>
      <c r="T28" s="680"/>
      <c r="U28" s="680"/>
      <c r="V28" s="680"/>
      <c r="W28" s="680">
        <v>25</v>
      </c>
      <c r="X28" s="680">
        <v>13</v>
      </c>
      <c r="Y28" s="680">
        <v>6</v>
      </c>
      <c r="Z28" s="680">
        <v>325</v>
      </c>
      <c r="AA28" s="678"/>
      <c r="AB28" s="680"/>
      <c r="AC28" s="678"/>
      <c r="AD28" s="678"/>
      <c r="AE28" s="678">
        <v>2000</v>
      </c>
      <c r="AF28" s="678"/>
      <c r="AG28" s="678"/>
      <c r="AH28" s="678"/>
      <c r="AI28" s="678"/>
      <c r="AJ28" s="678"/>
      <c r="AK28" s="678"/>
      <c r="AL28" s="680"/>
      <c r="AM28" s="678"/>
      <c r="AN28" s="678"/>
      <c r="AO28" s="678"/>
      <c r="AP28" s="678"/>
      <c r="AQ28" s="678"/>
      <c r="AR28" s="678"/>
      <c r="AS28" s="678"/>
      <c r="AT28" s="678"/>
      <c r="AU28" s="678"/>
      <c r="AV28" s="678"/>
      <c r="AW28" s="678"/>
      <c r="AX28" s="678"/>
      <c r="AY28" s="678"/>
      <c r="AZ28" s="678"/>
      <c r="BA28" s="678"/>
      <c r="BB28" s="678"/>
      <c r="BC28" s="678"/>
      <c r="BD28" s="678"/>
      <c r="BE28" s="678"/>
      <c r="BF28" s="678"/>
    </row>
    <row r="29" spans="1:58" s="1566" customFormat="1" ht="24" customHeight="1">
      <c r="A29" s="213"/>
      <c r="B29" s="918"/>
      <c r="C29" s="324" t="s">
        <v>7437</v>
      </c>
      <c r="D29" s="227" t="s">
        <v>18615</v>
      </c>
      <c r="E29" s="324" t="s">
        <v>13415</v>
      </c>
      <c r="F29" s="324" t="s">
        <v>64</v>
      </c>
      <c r="G29" s="324" t="s">
        <v>18692</v>
      </c>
      <c r="H29" s="324" t="s">
        <v>13414</v>
      </c>
      <c r="I29" s="324"/>
      <c r="J29" s="324"/>
      <c r="K29" s="228">
        <v>2899</v>
      </c>
      <c r="L29" s="228">
        <v>1297</v>
      </c>
      <c r="M29" s="228">
        <v>4929</v>
      </c>
      <c r="N29" s="324" t="s">
        <v>401</v>
      </c>
      <c r="O29" s="327"/>
      <c r="P29" s="327"/>
      <c r="Q29" s="327"/>
      <c r="R29" s="327"/>
      <c r="S29" s="327"/>
      <c r="T29" s="327"/>
      <c r="U29" s="327"/>
      <c r="V29" s="327">
        <v>25</v>
      </c>
      <c r="W29" s="327">
        <v>11</v>
      </c>
      <c r="X29" s="327">
        <v>5</v>
      </c>
      <c r="Y29" s="327">
        <v>275</v>
      </c>
      <c r="Z29" s="324"/>
      <c r="AA29" s="327"/>
      <c r="AB29" s="324"/>
      <c r="AC29" s="324"/>
      <c r="AD29" s="324">
        <v>2002</v>
      </c>
      <c r="AE29" s="324"/>
      <c r="AF29" s="324"/>
      <c r="AG29" s="324"/>
      <c r="AH29" s="324"/>
      <c r="AI29" s="324"/>
      <c r="AJ29" s="324"/>
      <c r="AK29" s="327">
        <v>11570</v>
      </c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324"/>
      <c r="AX29" s="324"/>
      <c r="AY29" s="324"/>
      <c r="AZ29" s="324"/>
      <c r="BA29" s="324"/>
      <c r="BB29" s="324"/>
      <c r="BC29" s="324"/>
      <c r="BD29" s="324"/>
      <c r="BE29" s="324"/>
      <c r="BF29" s="324"/>
    </row>
    <row r="30" spans="1:58" s="215" customFormat="1" ht="24" customHeight="1">
      <c r="A30" s="213"/>
      <c r="B30" s="918"/>
      <c r="C30" s="346" t="s">
        <v>7407</v>
      </c>
      <c r="D30" s="346" t="s">
        <v>7862</v>
      </c>
      <c r="E30" s="346" t="s">
        <v>11563</v>
      </c>
      <c r="F30" s="346" t="s">
        <v>7407</v>
      </c>
      <c r="G30" s="346" t="s">
        <v>7526</v>
      </c>
      <c r="H30" s="324" t="s">
        <v>7417</v>
      </c>
      <c r="I30" s="346"/>
      <c r="J30" s="324"/>
      <c r="K30" s="228">
        <v>3248</v>
      </c>
      <c r="L30" s="228">
        <v>1395</v>
      </c>
      <c r="M30" s="228">
        <v>6197</v>
      </c>
      <c r="N30" s="324" t="s">
        <v>401</v>
      </c>
      <c r="O30" s="345"/>
      <c r="P30" s="345"/>
      <c r="Q30" s="345"/>
      <c r="R30" s="345"/>
      <c r="S30" s="327"/>
      <c r="T30" s="345"/>
      <c r="U30" s="345"/>
      <c r="V30" s="345">
        <v>25</v>
      </c>
      <c r="W30" s="345">
        <v>13</v>
      </c>
      <c r="X30" s="345">
        <v>6</v>
      </c>
      <c r="Y30" s="345">
        <v>720</v>
      </c>
      <c r="Z30" s="324" t="s">
        <v>7863</v>
      </c>
      <c r="AA30" s="327"/>
      <c r="AB30" s="324"/>
      <c r="AC30" s="324"/>
      <c r="AD30" s="324">
        <v>1999</v>
      </c>
      <c r="AE30" s="324"/>
      <c r="AF30" s="324"/>
      <c r="AG30" s="324"/>
      <c r="AH30" s="324"/>
      <c r="AI30" s="324"/>
      <c r="AJ30" s="324"/>
      <c r="AK30" s="327">
        <v>13510</v>
      </c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</row>
    <row r="31" spans="1:58" s="215" customFormat="1" ht="24" customHeight="1">
      <c r="A31" s="213"/>
      <c r="B31" s="918"/>
      <c r="C31" s="346" t="s">
        <v>7407</v>
      </c>
      <c r="D31" s="346" t="s">
        <v>10210</v>
      </c>
      <c r="E31" s="346" t="s">
        <v>11564</v>
      </c>
      <c r="F31" s="346" t="s">
        <v>7407</v>
      </c>
      <c r="G31" s="346" t="s">
        <v>18557</v>
      </c>
      <c r="H31" s="324" t="s">
        <v>7417</v>
      </c>
      <c r="I31" s="346"/>
      <c r="J31" s="324"/>
      <c r="K31" s="228">
        <v>6998</v>
      </c>
      <c r="L31" s="254">
        <v>1517</v>
      </c>
      <c r="M31" s="254">
        <v>5075</v>
      </c>
      <c r="N31" s="324" t="s">
        <v>401</v>
      </c>
      <c r="O31" s="345"/>
      <c r="P31" s="345"/>
      <c r="Q31" s="345"/>
      <c r="R31" s="345"/>
      <c r="S31" s="327"/>
      <c r="T31" s="345"/>
      <c r="U31" s="345"/>
      <c r="V31" s="345">
        <v>25</v>
      </c>
      <c r="W31" s="345">
        <v>12</v>
      </c>
      <c r="X31" s="345">
        <v>6</v>
      </c>
      <c r="Y31" s="345">
        <v>300</v>
      </c>
      <c r="Z31" s="324"/>
      <c r="AA31" s="327"/>
      <c r="AB31" s="324"/>
      <c r="AC31" s="324"/>
      <c r="AD31" s="324">
        <v>2006</v>
      </c>
      <c r="AE31" s="324"/>
      <c r="AF31" s="324"/>
      <c r="AG31" s="324"/>
      <c r="AH31" s="324"/>
      <c r="AI31" s="324"/>
      <c r="AJ31" s="324"/>
      <c r="AK31" s="327">
        <v>15548</v>
      </c>
      <c r="AL31" s="324"/>
      <c r="AM31" s="324"/>
      <c r="AN31" s="324"/>
      <c r="AO31" s="324"/>
      <c r="AP31" s="324"/>
      <c r="AQ31" s="324"/>
      <c r="AR31" s="324"/>
      <c r="AS31" s="324"/>
      <c r="AT31" s="324"/>
      <c r="AU31" s="324"/>
      <c r="AV31" s="324"/>
      <c r="AW31" s="324"/>
      <c r="AX31" s="324"/>
      <c r="AY31" s="324"/>
      <c r="AZ31" s="324"/>
      <c r="BA31" s="324"/>
      <c r="BB31" s="324"/>
      <c r="BC31" s="324"/>
      <c r="BD31" s="324"/>
      <c r="BE31" s="324"/>
      <c r="BF31" s="324"/>
    </row>
    <row r="32" spans="1:58" s="1566" customFormat="1" ht="24" customHeight="1">
      <c r="A32" s="213"/>
      <c r="B32" s="918"/>
      <c r="C32" s="324" t="s">
        <v>7407</v>
      </c>
      <c r="D32" s="324" t="s">
        <v>10240</v>
      </c>
      <c r="E32" s="324" t="s">
        <v>13418</v>
      </c>
      <c r="F32" s="324" t="s">
        <v>64</v>
      </c>
      <c r="G32" s="324" t="s">
        <v>18693</v>
      </c>
      <c r="H32" s="324" t="s">
        <v>11565</v>
      </c>
      <c r="I32" s="324"/>
      <c r="J32" s="324"/>
      <c r="K32" s="228">
        <v>7710</v>
      </c>
      <c r="L32" s="228">
        <v>1313</v>
      </c>
      <c r="M32" s="228">
        <v>5084</v>
      </c>
      <c r="N32" s="324" t="s">
        <v>401</v>
      </c>
      <c r="O32" s="327"/>
      <c r="P32" s="327"/>
      <c r="Q32" s="327"/>
      <c r="R32" s="327"/>
      <c r="S32" s="327"/>
      <c r="T32" s="327"/>
      <c r="U32" s="327"/>
      <c r="V32" s="327">
        <v>25</v>
      </c>
      <c r="W32" s="327">
        <v>11</v>
      </c>
      <c r="X32" s="327">
        <v>5</v>
      </c>
      <c r="Y32" s="327">
        <v>262</v>
      </c>
      <c r="Z32" s="324"/>
      <c r="AA32" s="327"/>
      <c r="AB32" s="324"/>
      <c r="AC32" s="324"/>
      <c r="AD32" s="324">
        <v>2006</v>
      </c>
      <c r="AE32" s="324"/>
      <c r="AF32" s="324"/>
      <c r="AG32" s="324"/>
      <c r="AH32" s="324"/>
      <c r="AI32" s="324"/>
      <c r="AJ32" s="324"/>
      <c r="AK32" s="327">
        <v>13301</v>
      </c>
      <c r="AL32" s="324"/>
      <c r="AM32" s="324"/>
      <c r="AN32" s="324"/>
      <c r="AO32" s="324"/>
      <c r="AP32" s="324"/>
      <c r="AQ32" s="324"/>
      <c r="AR32" s="324"/>
      <c r="AS32" s="324"/>
      <c r="AT32" s="324"/>
      <c r="AU32" s="324"/>
      <c r="AV32" s="324"/>
      <c r="AW32" s="324"/>
      <c r="AX32" s="324"/>
      <c r="AY32" s="324"/>
      <c r="AZ32" s="324"/>
      <c r="BA32" s="324"/>
      <c r="BB32" s="324"/>
      <c r="BC32" s="324"/>
      <c r="BD32" s="324"/>
      <c r="BE32" s="324"/>
      <c r="BF32" s="324"/>
    </row>
    <row r="33" spans="1:58" s="215" customFormat="1" ht="24" customHeight="1">
      <c r="A33" s="213"/>
      <c r="B33" s="918"/>
      <c r="C33" s="324" t="s">
        <v>397</v>
      </c>
      <c r="D33" s="499" t="s">
        <v>10212</v>
      </c>
      <c r="E33" s="324" t="s">
        <v>11566</v>
      </c>
      <c r="F33" s="324" t="s">
        <v>397</v>
      </c>
      <c r="G33" s="324" t="s">
        <v>7446</v>
      </c>
      <c r="H33" s="463" t="s">
        <v>7864</v>
      </c>
      <c r="I33" s="324" t="s">
        <v>7865</v>
      </c>
      <c r="J33" s="324">
        <v>10</v>
      </c>
      <c r="K33" s="324" t="s">
        <v>7866</v>
      </c>
      <c r="L33" s="228">
        <v>5306</v>
      </c>
      <c r="M33" s="228">
        <v>1524</v>
      </c>
      <c r="N33" s="228">
        <v>3273</v>
      </c>
      <c r="O33" s="324" t="s">
        <v>401</v>
      </c>
      <c r="P33" s="499"/>
      <c r="Q33" s="499"/>
      <c r="R33" s="499"/>
      <c r="S33" s="499"/>
      <c r="T33" s="499"/>
      <c r="U33" s="499"/>
      <c r="V33" s="499"/>
      <c r="W33" s="499">
        <v>25</v>
      </c>
      <c r="X33" s="499">
        <v>11</v>
      </c>
      <c r="Y33" s="499">
        <v>5</v>
      </c>
      <c r="Z33" s="499">
        <v>275</v>
      </c>
      <c r="AA33" s="324">
        <v>66</v>
      </c>
      <c r="AB33" s="499"/>
      <c r="AC33" s="324"/>
      <c r="AD33" s="324"/>
      <c r="AE33" s="324">
        <v>2000</v>
      </c>
      <c r="AF33" s="324" t="s">
        <v>7867</v>
      </c>
      <c r="AG33" s="324"/>
      <c r="AH33" s="324"/>
      <c r="AI33" s="324"/>
      <c r="AJ33" s="324"/>
      <c r="AK33" s="324"/>
      <c r="AL33" s="327">
        <v>4990</v>
      </c>
      <c r="AM33" s="324"/>
      <c r="AN33" s="324"/>
      <c r="AO33" s="324"/>
      <c r="AP33" s="324"/>
      <c r="AQ33" s="324"/>
      <c r="AR33" s="324"/>
      <c r="AS33" s="324"/>
      <c r="AT33" s="324"/>
      <c r="AU33" s="324"/>
      <c r="AV33" s="324"/>
      <c r="AW33" s="324"/>
      <c r="AX33" s="324"/>
      <c r="AY33" s="324"/>
      <c r="AZ33" s="324"/>
      <c r="BA33" s="324"/>
      <c r="BB33" s="324"/>
      <c r="BC33" s="324"/>
      <c r="BD33" s="324"/>
      <c r="BE33" s="324"/>
      <c r="BF33" s="324"/>
    </row>
    <row r="34" spans="1:58" s="215" customFormat="1" ht="24" customHeight="1">
      <c r="A34" s="213"/>
      <c r="B34" s="918"/>
      <c r="C34" s="324" t="s">
        <v>397</v>
      </c>
      <c r="D34" s="324" t="s">
        <v>10211</v>
      </c>
      <c r="E34" s="324" t="s">
        <v>11567</v>
      </c>
      <c r="F34" s="324" t="s">
        <v>397</v>
      </c>
      <c r="G34" s="682" t="s">
        <v>7446</v>
      </c>
      <c r="H34" s="683" t="s">
        <v>7864</v>
      </c>
      <c r="I34" s="324" t="s">
        <v>7865</v>
      </c>
      <c r="J34" s="324">
        <v>14</v>
      </c>
      <c r="K34" s="324" t="s">
        <v>7866</v>
      </c>
      <c r="L34" s="228"/>
      <c r="M34" s="228">
        <v>1674</v>
      </c>
      <c r="N34" s="228">
        <v>8659</v>
      </c>
      <c r="O34" s="324" t="s">
        <v>401</v>
      </c>
      <c r="P34" s="327"/>
      <c r="Q34" s="327"/>
      <c r="R34" s="327"/>
      <c r="S34" s="327"/>
      <c r="T34" s="327"/>
      <c r="U34" s="327"/>
      <c r="V34" s="327"/>
      <c r="W34" s="327">
        <v>25</v>
      </c>
      <c r="X34" s="327">
        <v>13</v>
      </c>
      <c r="Y34" s="327">
        <v>6</v>
      </c>
      <c r="Z34" s="327">
        <v>689</v>
      </c>
      <c r="AA34" s="324">
        <v>71</v>
      </c>
      <c r="AB34" s="327"/>
      <c r="AC34" s="324"/>
      <c r="AD34" s="324"/>
      <c r="AE34" s="324">
        <v>2001</v>
      </c>
      <c r="AF34" s="324" t="s">
        <v>7630</v>
      </c>
      <c r="AG34" s="324" t="s">
        <v>7631</v>
      </c>
      <c r="AH34" s="324"/>
      <c r="AI34" s="324"/>
      <c r="AJ34" s="324"/>
      <c r="AK34" s="324"/>
      <c r="AL34" s="327">
        <v>7504</v>
      </c>
      <c r="AM34" s="324"/>
      <c r="AN34" s="324"/>
      <c r="AO34" s="324"/>
      <c r="AP34" s="324"/>
      <c r="AQ34" s="324"/>
      <c r="AR34" s="324"/>
      <c r="AS34" s="324"/>
      <c r="AT34" s="324"/>
      <c r="AU34" s="324"/>
      <c r="AV34" s="324"/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</row>
    <row r="35" spans="1:58" s="215" customFormat="1" ht="24" customHeight="1">
      <c r="A35" s="213"/>
      <c r="B35" s="918"/>
      <c r="C35" s="324" t="s">
        <v>397</v>
      </c>
      <c r="D35" s="324"/>
      <c r="E35" s="324" t="s">
        <v>12424</v>
      </c>
      <c r="F35" s="324" t="s">
        <v>397</v>
      </c>
      <c r="G35" s="682"/>
      <c r="H35" s="683"/>
      <c r="I35" s="324" t="s">
        <v>7446</v>
      </c>
      <c r="J35" s="324"/>
      <c r="K35" s="324"/>
      <c r="L35" s="228">
        <v>4143</v>
      </c>
      <c r="M35" s="228">
        <v>1922</v>
      </c>
      <c r="N35" s="228">
        <v>9836</v>
      </c>
      <c r="O35" s="324" t="s">
        <v>401</v>
      </c>
      <c r="P35" s="327"/>
      <c r="Q35" s="327"/>
      <c r="R35" s="327"/>
      <c r="S35" s="327"/>
      <c r="T35" s="327"/>
      <c r="U35" s="327"/>
      <c r="V35" s="327"/>
      <c r="W35" s="327">
        <v>25</v>
      </c>
      <c r="X35" s="327">
        <v>15</v>
      </c>
      <c r="Y35" s="327">
        <v>6</v>
      </c>
      <c r="Z35" s="327">
        <v>375</v>
      </c>
      <c r="AA35" s="324"/>
      <c r="AB35" s="327"/>
      <c r="AC35" s="324"/>
      <c r="AD35" s="324"/>
      <c r="AE35" s="324">
        <v>2020</v>
      </c>
      <c r="AF35" s="324"/>
      <c r="AG35" s="324"/>
      <c r="AH35" s="324"/>
      <c r="AI35" s="324"/>
      <c r="AJ35" s="324"/>
      <c r="AK35" s="324"/>
      <c r="AL35" s="327"/>
      <c r="AM35" s="324"/>
      <c r="AN35" s="324"/>
      <c r="AO35" s="324"/>
      <c r="AP35" s="324"/>
      <c r="AQ35" s="324"/>
      <c r="AR35" s="324"/>
      <c r="AS35" s="324"/>
      <c r="AT35" s="324"/>
      <c r="AU35" s="324"/>
      <c r="AV35" s="324"/>
      <c r="AW35" s="324"/>
      <c r="AX35" s="324"/>
      <c r="AY35" s="324"/>
      <c r="AZ35" s="324"/>
      <c r="BA35" s="324"/>
      <c r="BB35" s="324"/>
      <c r="BC35" s="324"/>
      <c r="BD35" s="324"/>
      <c r="BE35" s="324"/>
      <c r="BF35" s="324"/>
    </row>
    <row r="36" spans="1:58" s="1566" customFormat="1" ht="24" customHeight="1">
      <c r="A36" s="213"/>
      <c r="B36" s="918"/>
      <c r="C36" s="678" t="s">
        <v>397</v>
      </c>
      <c r="D36" s="678" t="s">
        <v>18694</v>
      </c>
      <c r="E36" s="678" t="s">
        <v>18695</v>
      </c>
      <c r="F36" s="678" t="s">
        <v>64</v>
      </c>
      <c r="G36" s="678" t="s">
        <v>18696</v>
      </c>
      <c r="H36" s="324" t="s">
        <v>13419</v>
      </c>
      <c r="I36" s="678"/>
      <c r="J36" s="678"/>
      <c r="K36" s="679">
        <v>2679</v>
      </c>
      <c r="L36" s="679">
        <v>919</v>
      </c>
      <c r="M36" s="679">
        <v>5087</v>
      </c>
      <c r="N36" s="678" t="s">
        <v>401</v>
      </c>
      <c r="O36" s="680"/>
      <c r="P36" s="680"/>
      <c r="Q36" s="680"/>
      <c r="R36" s="680"/>
      <c r="S36" s="680"/>
      <c r="T36" s="680"/>
      <c r="U36" s="680"/>
      <c r="V36" s="680" t="s">
        <v>7868</v>
      </c>
      <c r="W36" s="680" t="s">
        <v>7868</v>
      </c>
      <c r="X36" s="680" t="s">
        <v>7868</v>
      </c>
      <c r="Y36" s="680" t="s">
        <v>7868</v>
      </c>
      <c r="Z36" s="678"/>
      <c r="AA36" s="680" t="s">
        <v>7868</v>
      </c>
      <c r="AB36" s="678"/>
      <c r="AC36" s="678"/>
      <c r="AD36" s="678">
        <v>2002</v>
      </c>
      <c r="AE36" s="678"/>
      <c r="AF36" s="678"/>
      <c r="AG36" s="678"/>
      <c r="AH36" s="678"/>
      <c r="AI36" s="678"/>
      <c r="AJ36" s="678"/>
      <c r="AK36" s="680">
        <v>8600</v>
      </c>
      <c r="AL36" s="678"/>
      <c r="AM36" s="678"/>
      <c r="AN36" s="678"/>
      <c r="AO36" s="678"/>
      <c r="AP36" s="678"/>
      <c r="AQ36" s="678"/>
      <c r="AR36" s="678"/>
      <c r="AS36" s="678"/>
      <c r="AT36" s="678"/>
      <c r="AU36" s="678"/>
      <c r="AV36" s="678"/>
      <c r="AW36" s="678"/>
      <c r="AX36" s="678"/>
      <c r="AY36" s="678"/>
      <c r="AZ36" s="678"/>
      <c r="BA36" s="678"/>
      <c r="BB36" s="678"/>
      <c r="BC36" s="678"/>
      <c r="BD36" s="678"/>
      <c r="BE36" s="678"/>
      <c r="BF36" s="678"/>
    </row>
    <row r="37" spans="1:58" s="215" customFormat="1" ht="24" customHeight="1">
      <c r="A37" s="213"/>
      <c r="B37" s="918"/>
      <c r="C37" s="678" t="s">
        <v>7528</v>
      </c>
      <c r="D37" s="678" t="s">
        <v>7869</v>
      </c>
      <c r="E37" s="678" t="s">
        <v>11733</v>
      </c>
      <c r="F37" s="678" t="s">
        <v>7528</v>
      </c>
      <c r="G37" s="678" t="s">
        <v>7870</v>
      </c>
      <c r="H37" s="678" t="s">
        <v>7871</v>
      </c>
      <c r="I37" s="324" t="s">
        <v>7872</v>
      </c>
      <c r="J37" s="678" t="s">
        <v>7873</v>
      </c>
      <c r="K37" s="678" t="s">
        <v>7874</v>
      </c>
      <c r="L37" s="679">
        <v>13478</v>
      </c>
      <c r="M37" s="679">
        <v>5826</v>
      </c>
      <c r="N37" s="679">
        <v>11228</v>
      </c>
      <c r="O37" s="678" t="s">
        <v>401</v>
      </c>
      <c r="P37" s="680"/>
      <c r="Q37" s="680"/>
      <c r="R37" s="680"/>
      <c r="S37" s="680"/>
      <c r="T37" s="680"/>
      <c r="U37" s="680"/>
      <c r="V37" s="680"/>
      <c r="W37" s="680" t="s">
        <v>3588</v>
      </c>
      <c r="X37" s="680" t="s">
        <v>11748</v>
      </c>
      <c r="Y37" s="680" t="s">
        <v>3589</v>
      </c>
      <c r="Z37" s="680" t="s">
        <v>11749</v>
      </c>
      <c r="AA37" s="678"/>
      <c r="AB37" s="680">
        <v>50</v>
      </c>
      <c r="AC37" s="678"/>
      <c r="AD37" s="678"/>
      <c r="AE37" s="678">
        <v>2001</v>
      </c>
      <c r="AF37" s="678" t="s">
        <v>7652</v>
      </c>
      <c r="AG37" s="678"/>
      <c r="AH37" s="678"/>
      <c r="AI37" s="678"/>
      <c r="AJ37" s="678"/>
      <c r="AK37" s="678"/>
      <c r="AL37" s="680">
        <v>34089</v>
      </c>
      <c r="AM37" s="678"/>
      <c r="AN37" s="678"/>
      <c r="AO37" s="678"/>
      <c r="AP37" s="678"/>
      <c r="AQ37" s="678"/>
      <c r="AR37" s="678"/>
      <c r="AS37" s="678" t="s">
        <v>6792</v>
      </c>
      <c r="AT37" s="678" t="s">
        <v>7875</v>
      </c>
      <c r="AU37" s="678">
        <v>932</v>
      </c>
      <c r="AV37" s="678" t="s">
        <v>7876</v>
      </c>
      <c r="AW37" s="678" t="s">
        <v>7870</v>
      </c>
      <c r="AX37" s="678" t="s">
        <v>7877</v>
      </c>
      <c r="AY37" s="678" t="s">
        <v>7878</v>
      </c>
      <c r="AZ37" s="678" t="s">
        <v>7879</v>
      </c>
      <c r="BA37" s="678" t="s">
        <v>7880</v>
      </c>
      <c r="BB37" s="678" t="s">
        <v>7870</v>
      </c>
      <c r="BC37" s="678" t="s">
        <v>7881</v>
      </c>
      <c r="BD37" s="678">
        <v>1</v>
      </c>
      <c r="BE37" s="678"/>
      <c r="BF37" s="678"/>
    </row>
    <row r="38" spans="1:58" s="215" customFormat="1" ht="24" customHeight="1">
      <c r="A38" s="213"/>
      <c r="B38" s="918"/>
      <c r="C38" s="324" t="s">
        <v>7528</v>
      </c>
      <c r="D38" s="324" t="s">
        <v>10241</v>
      </c>
      <c r="E38" s="324" t="s">
        <v>11568</v>
      </c>
      <c r="F38" s="324" t="s">
        <v>7528</v>
      </c>
      <c r="G38" s="324"/>
      <c r="H38" s="463"/>
      <c r="I38" s="324" t="s">
        <v>7872</v>
      </c>
      <c r="J38" s="324"/>
      <c r="K38" s="324"/>
      <c r="L38" s="228">
        <v>4539</v>
      </c>
      <c r="M38" s="228">
        <v>3465</v>
      </c>
      <c r="N38" s="228">
        <v>6828</v>
      </c>
      <c r="O38" s="324" t="s">
        <v>401</v>
      </c>
      <c r="P38" s="327"/>
      <c r="Q38" s="327"/>
      <c r="R38" s="327"/>
      <c r="S38" s="327"/>
      <c r="T38" s="327"/>
      <c r="U38" s="327"/>
      <c r="V38" s="327"/>
      <c r="W38" s="327">
        <v>25</v>
      </c>
      <c r="X38" s="327">
        <v>12.6</v>
      </c>
      <c r="Y38" s="327">
        <v>6</v>
      </c>
      <c r="Z38" s="327">
        <v>325</v>
      </c>
      <c r="AA38" s="324"/>
      <c r="AB38" s="327"/>
      <c r="AC38" s="324"/>
      <c r="AD38" s="324"/>
      <c r="AE38" s="324">
        <v>2005</v>
      </c>
      <c r="AF38" s="324"/>
      <c r="AG38" s="324"/>
      <c r="AH38" s="324"/>
      <c r="AI38" s="324"/>
      <c r="AJ38" s="324"/>
      <c r="AK38" s="324"/>
      <c r="AL38" s="327">
        <v>14317</v>
      </c>
      <c r="AM38" s="324"/>
      <c r="AN38" s="324"/>
      <c r="AO38" s="324"/>
      <c r="AP38" s="324"/>
      <c r="AQ38" s="324"/>
      <c r="AR38" s="324"/>
      <c r="AS38" s="324"/>
      <c r="AT38" s="324"/>
      <c r="AU38" s="324"/>
      <c r="AV38" s="324"/>
      <c r="AW38" s="324"/>
      <c r="AX38" s="324"/>
      <c r="AY38" s="324"/>
      <c r="AZ38" s="324"/>
      <c r="BA38" s="324"/>
      <c r="BB38" s="324"/>
      <c r="BC38" s="324"/>
      <c r="BD38" s="324"/>
      <c r="BE38" s="324"/>
      <c r="BF38" s="324"/>
    </row>
    <row r="39" spans="1:58" s="1566" customFormat="1" ht="24" customHeight="1">
      <c r="A39" s="213"/>
      <c r="B39" s="918"/>
      <c r="C39" s="324" t="s">
        <v>7528</v>
      </c>
      <c r="D39" s="324" t="s">
        <v>18628</v>
      </c>
      <c r="E39" s="324" t="s">
        <v>13440</v>
      </c>
      <c r="F39" s="324" t="s">
        <v>64</v>
      </c>
      <c r="G39" s="324" t="s">
        <v>18697</v>
      </c>
      <c r="H39" s="324" t="s">
        <v>7647</v>
      </c>
      <c r="I39" s="324" t="s">
        <v>18698</v>
      </c>
      <c r="J39" s="324" t="s">
        <v>7874</v>
      </c>
      <c r="K39" s="228">
        <v>6801</v>
      </c>
      <c r="L39" s="228">
        <v>1778</v>
      </c>
      <c r="M39" s="228">
        <v>5542</v>
      </c>
      <c r="N39" s="324" t="s">
        <v>401</v>
      </c>
      <c r="O39" s="327"/>
      <c r="P39" s="327"/>
      <c r="Q39" s="327"/>
      <c r="R39" s="327"/>
      <c r="S39" s="327"/>
      <c r="T39" s="327"/>
      <c r="U39" s="327"/>
      <c r="V39" s="327">
        <v>25</v>
      </c>
      <c r="W39" s="327">
        <v>5</v>
      </c>
      <c r="X39" s="327">
        <v>13</v>
      </c>
      <c r="Y39" s="327">
        <v>605</v>
      </c>
      <c r="Z39" s="324"/>
      <c r="AA39" s="327">
        <v>100</v>
      </c>
      <c r="AB39" s="324"/>
      <c r="AC39" s="324"/>
      <c r="AD39" s="324">
        <v>2001</v>
      </c>
      <c r="AE39" s="324" t="s">
        <v>7885</v>
      </c>
      <c r="AF39" s="324"/>
      <c r="AG39" s="324"/>
      <c r="AH39" s="324"/>
      <c r="AI39" s="324"/>
      <c r="AJ39" s="324"/>
      <c r="AK39" s="327">
        <v>13188</v>
      </c>
      <c r="AL39" s="324"/>
      <c r="AM39" s="324"/>
      <c r="AN39" s="324"/>
      <c r="AO39" s="324"/>
      <c r="AP39" s="324"/>
      <c r="AQ39" s="324"/>
      <c r="AR39" s="324" t="s">
        <v>6792</v>
      </c>
      <c r="AS39" s="324" t="s">
        <v>18699</v>
      </c>
      <c r="AT39" s="324"/>
      <c r="AU39" s="324" t="s">
        <v>7887</v>
      </c>
      <c r="AV39" s="324" t="s">
        <v>64</v>
      </c>
      <c r="AW39" s="324" t="s">
        <v>399</v>
      </c>
      <c r="AX39" s="324" t="s">
        <v>7888</v>
      </c>
      <c r="AY39" s="324" t="s">
        <v>7889</v>
      </c>
      <c r="AZ39" s="324"/>
      <c r="BA39" s="324" t="s">
        <v>64</v>
      </c>
      <c r="BB39" s="324" t="s">
        <v>6284</v>
      </c>
      <c r="BC39" s="324">
        <v>1</v>
      </c>
      <c r="BD39" s="324" t="s">
        <v>7890</v>
      </c>
      <c r="BE39" s="324"/>
      <c r="BF39" s="324"/>
    </row>
    <row r="40" spans="1:58" s="215" customFormat="1" ht="24" customHeight="1">
      <c r="A40" s="213"/>
      <c r="B40" s="918"/>
      <c r="C40" s="678" t="s">
        <v>7447</v>
      </c>
      <c r="D40" s="678" t="s">
        <v>10215</v>
      </c>
      <c r="E40" s="678" t="s">
        <v>18700</v>
      </c>
      <c r="F40" s="678" t="s">
        <v>64</v>
      </c>
      <c r="G40" s="678"/>
      <c r="H40" s="678"/>
      <c r="I40" s="324" t="s">
        <v>7891</v>
      </c>
      <c r="J40" s="678"/>
      <c r="K40" s="678"/>
      <c r="L40" s="679">
        <v>11569</v>
      </c>
      <c r="M40" s="679">
        <v>11050</v>
      </c>
      <c r="N40" s="679">
        <v>14246</v>
      </c>
      <c r="O40" s="678" t="s">
        <v>401</v>
      </c>
      <c r="P40" s="680"/>
      <c r="Q40" s="680"/>
      <c r="R40" s="680"/>
      <c r="S40" s="680"/>
      <c r="T40" s="680"/>
      <c r="U40" s="680"/>
      <c r="V40" s="680"/>
      <c r="W40" s="680">
        <v>25</v>
      </c>
      <c r="X40" s="680">
        <v>15</v>
      </c>
      <c r="Y40" s="680">
        <v>6</v>
      </c>
      <c r="Z40" s="680">
        <v>375</v>
      </c>
      <c r="AA40" s="678"/>
      <c r="AB40" s="680"/>
      <c r="AC40" s="678"/>
      <c r="AD40" s="678"/>
      <c r="AE40" s="678">
        <v>2005</v>
      </c>
      <c r="AF40" s="678"/>
      <c r="AG40" s="678"/>
      <c r="AH40" s="678"/>
      <c r="AI40" s="678"/>
      <c r="AJ40" s="678"/>
      <c r="AK40" s="678"/>
      <c r="AL40" s="680"/>
      <c r="AM40" s="678"/>
      <c r="AN40" s="678"/>
      <c r="AO40" s="678"/>
      <c r="AP40" s="678"/>
      <c r="AQ40" s="678"/>
      <c r="AR40" s="678"/>
      <c r="AS40" s="678"/>
      <c r="AT40" s="678"/>
      <c r="AU40" s="678"/>
      <c r="AV40" s="678"/>
      <c r="AW40" s="678"/>
      <c r="AX40" s="678"/>
      <c r="AY40" s="678"/>
      <c r="AZ40" s="678"/>
      <c r="BA40" s="678"/>
      <c r="BB40" s="678"/>
      <c r="BC40" s="678"/>
      <c r="BD40" s="678"/>
      <c r="BE40" s="678"/>
      <c r="BF40" s="408"/>
    </row>
    <row r="41" spans="1:58" s="215" customFormat="1" ht="24" customHeight="1">
      <c r="A41" s="213"/>
      <c r="B41" s="918"/>
      <c r="C41" s="678" t="s">
        <v>7447</v>
      </c>
      <c r="D41" s="678" t="s">
        <v>18701</v>
      </c>
      <c r="E41" s="678" t="s">
        <v>18702</v>
      </c>
      <c r="F41" s="678" t="s">
        <v>7447</v>
      </c>
      <c r="G41" s="678"/>
      <c r="H41" s="678"/>
      <c r="I41" s="324" t="s">
        <v>7891</v>
      </c>
      <c r="J41" s="678"/>
      <c r="K41" s="678"/>
      <c r="L41" s="679">
        <v>3494</v>
      </c>
      <c r="M41" s="679">
        <v>1691</v>
      </c>
      <c r="N41" s="679">
        <v>5724</v>
      </c>
      <c r="O41" s="678" t="s">
        <v>401</v>
      </c>
      <c r="P41" s="680"/>
      <c r="Q41" s="680"/>
      <c r="R41" s="680"/>
      <c r="S41" s="680"/>
      <c r="T41" s="680"/>
      <c r="U41" s="680"/>
      <c r="V41" s="680"/>
      <c r="W41" s="680">
        <v>25</v>
      </c>
      <c r="X41" s="680">
        <v>13</v>
      </c>
      <c r="Y41" s="680">
        <v>5</v>
      </c>
      <c r="Z41" s="680">
        <v>280</v>
      </c>
      <c r="AA41" s="678"/>
      <c r="AB41" s="680"/>
      <c r="AC41" s="678"/>
      <c r="AD41" s="678"/>
      <c r="AE41" s="678">
        <v>2021</v>
      </c>
      <c r="AF41" s="678"/>
      <c r="AG41" s="678"/>
      <c r="AH41" s="678"/>
      <c r="AI41" s="678"/>
      <c r="AJ41" s="678"/>
      <c r="AK41" s="678"/>
      <c r="AL41" s="680">
        <v>18000</v>
      </c>
      <c r="AM41" s="678"/>
      <c r="AN41" s="678"/>
      <c r="AO41" s="678"/>
      <c r="AP41" s="678"/>
      <c r="AQ41" s="678"/>
      <c r="AR41" s="678"/>
      <c r="AS41" s="678"/>
      <c r="AT41" s="678"/>
      <c r="AU41" s="678"/>
      <c r="AV41" s="678"/>
      <c r="AW41" s="678"/>
      <c r="AX41" s="678"/>
      <c r="AY41" s="678"/>
      <c r="AZ41" s="678"/>
      <c r="BA41" s="678"/>
      <c r="BB41" s="678"/>
      <c r="BC41" s="678"/>
      <c r="BD41" s="678"/>
      <c r="BE41" s="678"/>
      <c r="BF41" s="408"/>
    </row>
    <row r="42" spans="1:58" s="215" customFormat="1" ht="24" customHeight="1">
      <c r="A42" s="213"/>
      <c r="B42" s="918"/>
      <c r="C42" s="324" t="s">
        <v>7447</v>
      </c>
      <c r="D42" s="324" t="s">
        <v>18633</v>
      </c>
      <c r="E42" s="324" t="s">
        <v>18703</v>
      </c>
      <c r="F42" s="324" t="s">
        <v>7447</v>
      </c>
      <c r="G42" s="324"/>
      <c r="H42" s="463"/>
      <c r="I42" s="324" t="s">
        <v>7891</v>
      </c>
      <c r="J42" s="324"/>
      <c r="K42" s="324"/>
      <c r="L42" s="228">
        <v>3660</v>
      </c>
      <c r="M42" s="228">
        <v>1763</v>
      </c>
      <c r="N42" s="228">
        <v>4991</v>
      </c>
      <c r="O42" s="324" t="s">
        <v>401</v>
      </c>
      <c r="P42" s="499"/>
      <c r="Q42" s="499"/>
      <c r="R42" s="499"/>
      <c r="S42" s="499"/>
      <c r="T42" s="499"/>
      <c r="U42" s="499"/>
      <c r="V42" s="499"/>
      <c r="W42" s="499">
        <v>25</v>
      </c>
      <c r="X42" s="499">
        <v>15</v>
      </c>
      <c r="Y42" s="499">
        <v>5</v>
      </c>
      <c r="Z42" s="499">
        <v>375</v>
      </c>
      <c r="AA42" s="324"/>
      <c r="AB42" s="499"/>
      <c r="AC42" s="324"/>
      <c r="AD42" s="324"/>
      <c r="AE42" s="324">
        <v>2024</v>
      </c>
      <c r="AF42" s="324"/>
      <c r="AG42" s="324"/>
      <c r="AH42" s="324"/>
      <c r="AI42" s="324"/>
      <c r="AJ42" s="324"/>
      <c r="AK42" s="324"/>
      <c r="AL42" s="327">
        <v>27085</v>
      </c>
      <c r="AM42" s="324"/>
      <c r="AN42" s="324"/>
      <c r="AO42" s="324"/>
      <c r="AP42" s="324"/>
      <c r="AQ42" s="324"/>
      <c r="AR42" s="324"/>
      <c r="AS42" s="324"/>
      <c r="AT42" s="324"/>
      <c r="AU42" s="324"/>
      <c r="AV42" s="324"/>
      <c r="AW42" s="324"/>
      <c r="AX42" s="324"/>
      <c r="AY42" s="324"/>
      <c r="AZ42" s="324"/>
      <c r="BA42" s="324"/>
      <c r="BB42" s="324"/>
      <c r="BC42" s="324"/>
      <c r="BD42" s="324"/>
      <c r="BE42" s="324"/>
      <c r="BF42" s="324" t="s">
        <v>13406</v>
      </c>
    </row>
    <row r="43" spans="1:58" s="1566" customFormat="1" ht="24" customHeight="1">
      <c r="A43" s="213"/>
      <c r="B43" s="918"/>
      <c r="C43" s="324" t="s">
        <v>324</v>
      </c>
      <c r="D43" s="227" t="s">
        <v>18646</v>
      </c>
      <c r="E43" s="324" t="s">
        <v>13420</v>
      </c>
      <c r="F43" s="324" t="s">
        <v>64</v>
      </c>
      <c r="G43" s="324" t="s">
        <v>18704</v>
      </c>
      <c r="H43" s="227" t="s">
        <v>18647</v>
      </c>
      <c r="I43" s="324"/>
      <c r="J43" s="324"/>
      <c r="K43" s="228">
        <v>1706</v>
      </c>
      <c r="L43" s="228">
        <v>1706</v>
      </c>
      <c r="M43" s="228">
        <v>8246</v>
      </c>
      <c r="N43" s="324" t="s">
        <v>401</v>
      </c>
      <c r="O43" s="499"/>
      <c r="P43" s="499"/>
      <c r="Q43" s="499"/>
      <c r="R43" s="499"/>
      <c r="S43" s="499"/>
      <c r="T43" s="499"/>
      <c r="U43" s="499" t="s">
        <v>914</v>
      </c>
      <c r="V43" s="499">
        <v>25</v>
      </c>
      <c r="W43" s="499">
        <v>12</v>
      </c>
      <c r="X43" s="499">
        <v>5</v>
      </c>
      <c r="Y43" s="499">
        <v>366</v>
      </c>
      <c r="Z43" s="324"/>
      <c r="AA43" s="499" t="s">
        <v>914</v>
      </c>
      <c r="AB43" s="324"/>
      <c r="AC43" s="324"/>
      <c r="AD43" s="324">
        <v>1997</v>
      </c>
      <c r="AE43" s="324"/>
      <c r="AF43" s="324"/>
      <c r="AG43" s="324"/>
      <c r="AH43" s="324"/>
      <c r="AI43" s="324"/>
      <c r="AJ43" s="324"/>
      <c r="AK43" s="228">
        <v>7660</v>
      </c>
      <c r="AL43" s="324">
        <v>2015</v>
      </c>
      <c r="AM43" s="324"/>
      <c r="AN43" s="324"/>
      <c r="AO43" s="324"/>
      <c r="AP43" s="324"/>
      <c r="AQ43" s="324"/>
      <c r="AR43" s="324"/>
      <c r="AS43" s="324"/>
      <c r="AT43" s="324"/>
      <c r="AU43" s="324"/>
      <c r="AV43" s="324"/>
      <c r="AW43" s="324"/>
      <c r="AX43" s="324"/>
      <c r="AY43" s="324"/>
      <c r="AZ43" s="324"/>
      <c r="BA43" s="324"/>
      <c r="BB43" s="324"/>
      <c r="BC43" s="324"/>
      <c r="BD43" s="324"/>
      <c r="BE43" s="408"/>
      <c r="BF43" s="408"/>
    </row>
    <row r="44" spans="1:58" s="215" customFormat="1" ht="24" customHeight="1">
      <c r="A44" s="213"/>
      <c r="B44" s="918"/>
      <c r="C44" s="324" t="s">
        <v>324</v>
      </c>
      <c r="D44" s="324" t="s">
        <v>7892</v>
      </c>
      <c r="E44" s="324" t="s">
        <v>12425</v>
      </c>
      <c r="F44" s="324" t="s">
        <v>324</v>
      </c>
      <c r="G44" s="324" t="s">
        <v>7893</v>
      </c>
      <c r="H44" s="324" t="s">
        <v>7450</v>
      </c>
      <c r="I44" s="324" t="s">
        <v>7656</v>
      </c>
      <c r="J44" s="324">
        <v>45</v>
      </c>
      <c r="K44" s="324"/>
      <c r="L44" s="228"/>
      <c r="M44" s="228">
        <v>1637</v>
      </c>
      <c r="N44" s="228">
        <v>5856</v>
      </c>
      <c r="O44" s="324" t="s">
        <v>401</v>
      </c>
      <c r="P44" s="499"/>
      <c r="Q44" s="499"/>
      <c r="R44" s="499"/>
      <c r="S44" s="499"/>
      <c r="T44" s="499"/>
      <c r="U44" s="499"/>
      <c r="V44" s="499"/>
      <c r="W44" s="499">
        <v>25</v>
      </c>
      <c r="X44" s="499">
        <v>13</v>
      </c>
      <c r="Y44" s="499">
        <v>6</v>
      </c>
      <c r="Z44" s="499">
        <v>325</v>
      </c>
      <c r="AA44" s="324">
        <v>135.19999999999999</v>
      </c>
      <c r="AB44" s="499"/>
      <c r="AC44" s="324"/>
      <c r="AD44" s="324"/>
      <c r="AE44" s="324"/>
      <c r="AF44" s="324"/>
      <c r="AG44" s="324"/>
      <c r="AH44" s="324"/>
      <c r="AI44" s="324"/>
      <c r="AJ44" s="324"/>
      <c r="AK44" s="324"/>
      <c r="AL44" s="327"/>
      <c r="AM44" s="324"/>
      <c r="AN44" s="324"/>
      <c r="AO44" s="324"/>
      <c r="AP44" s="324"/>
      <c r="AQ44" s="324"/>
      <c r="AR44" s="324"/>
      <c r="AS44" s="324"/>
      <c r="AT44" s="324"/>
      <c r="AU44" s="324"/>
      <c r="AV44" s="324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</row>
    <row r="45" spans="1:58" s="215" customFormat="1" ht="24" customHeight="1">
      <c r="A45" s="213"/>
      <c r="B45" s="918"/>
      <c r="C45" s="346" t="s">
        <v>324</v>
      </c>
      <c r="D45" s="346" t="s">
        <v>10242</v>
      </c>
      <c r="E45" s="346" t="s">
        <v>12426</v>
      </c>
      <c r="F45" s="346" t="s">
        <v>324</v>
      </c>
      <c r="G45" s="346"/>
      <c r="H45" s="324" t="s">
        <v>7656</v>
      </c>
      <c r="I45" s="346"/>
      <c r="J45" s="346"/>
      <c r="K45" s="254"/>
      <c r="L45" s="254">
        <v>2381</v>
      </c>
      <c r="M45" s="254">
        <v>8000</v>
      </c>
      <c r="N45" s="346" t="s">
        <v>401</v>
      </c>
      <c r="O45" s="498"/>
      <c r="P45" s="498"/>
      <c r="Q45" s="498"/>
      <c r="R45" s="498"/>
      <c r="S45" s="498"/>
      <c r="T45" s="498"/>
      <c r="U45" s="498"/>
      <c r="V45" s="498">
        <v>25</v>
      </c>
      <c r="W45" s="498">
        <v>12.5</v>
      </c>
      <c r="X45" s="498">
        <v>5</v>
      </c>
      <c r="Y45" s="498">
        <v>312.5</v>
      </c>
      <c r="Z45" s="346"/>
      <c r="AA45" s="498"/>
      <c r="AB45" s="346"/>
      <c r="AC45" s="346"/>
      <c r="AD45" s="346">
        <v>2017</v>
      </c>
      <c r="AE45" s="346"/>
      <c r="AF45" s="346"/>
      <c r="AG45" s="346"/>
      <c r="AH45" s="346"/>
      <c r="AI45" s="346"/>
      <c r="AJ45" s="346"/>
      <c r="AK45" s="345">
        <v>24230</v>
      </c>
      <c r="AL45" s="346"/>
      <c r="AM45" s="346"/>
      <c r="AN45" s="346"/>
      <c r="AO45" s="346"/>
      <c r="AP45" s="346"/>
      <c r="AQ45" s="346"/>
      <c r="AR45" s="346"/>
      <c r="AS45" s="346"/>
      <c r="AT45" s="346"/>
      <c r="AU45" s="346"/>
      <c r="AV45" s="346"/>
      <c r="AW45" s="346"/>
      <c r="AX45" s="346"/>
      <c r="AY45" s="346"/>
      <c r="AZ45" s="346"/>
      <c r="BA45" s="346"/>
      <c r="BB45" s="346"/>
      <c r="BC45" s="346"/>
      <c r="BD45" s="346"/>
      <c r="BE45" s="324"/>
      <c r="BF45" s="324"/>
    </row>
    <row r="46" spans="1:58" s="215" customFormat="1" ht="24" customHeight="1">
      <c r="A46" s="213"/>
      <c r="B46" s="918"/>
      <c r="C46" s="346" t="s">
        <v>13404</v>
      </c>
      <c r="D46" s="346" t="s">
        <v>18640</v>
      </c>
      <c r="E46" s="346" t="s">
        <v>18705</v>
      </c>
      <c r="F46" s="346" t="s">
        <v>13404</v>
      </c>
      <c r="G46" s="346" t="s">
        <v>18706</v>
      </c>
      <c r="H46" s="324" t="s">
        <v>18639</v>
      </c>
      <c r="I46" s="346"/>
      <c r="J46" s="346"/>
      <c r="K46" s="228">
        <v>950</v>
      </c>
      <c r="L46" s="228">
        <v>567.67999999999995</v>
      </c>
      <c r="M46" s="228">
        <v>4180.8599999999997</v>
      </c>
      <c r="N46" s="346" t="s">
        <v>2083</v>
      </c>
      <c r="O46" s="498"/>
      <c r="P46" s="498"/>
      <c r="Q46" s="498"/>
      <c r="R46" s="498"/>
      <c r="S46" s="498"/>
      <c r="T46" s="498"/>
      <c r="U46" s="498"/>
      <c r="V46" s="498">
        <v>25</v>
      </c>
      <c r="W46" s="498">
        <v>22.5</v>
      </c>
      <c r="X46" s="498">
        <v>4</v>
      </c>
      <c r="Y46" s="498">
        <v>255</v>
      </c>
      <c r="Z46" s="346"/>
      <c r="AA46" s="498"/>
      <c r="AB46" s="346"/>
      <c r="AC46" s="346"/>
      <c r="AD46" s="346">
        <v>2024</v>
      </c>
      <c r="AE46" s="346"/>
      <c r="AF46" s="346"/>
      <c r="AG46" s="346"/>
      <c r="AH46" s="346"/>
      <c r="AI46" s="346"/>
      <c r="AJ46" s="346"/>
      <c r="AK46" s="346" t="s">
        <v>18645</v>
      </c>
      <c r="AL46" s="346"/>
      <c r="AM46" s="346"/>
      <c r="AN46" s="346"/>
      <c r="AO46" s="346"/>
      <c r="AP46" s="346"/>
      <c r="AQ46" s="346"/>
      <c r="AR46" s="346"/>
      <c r="AS46" s="346"/>
      <c r="AT46" s="346"/>
      <c r="AU46" s="346"/>
      <c r="AV46" s="346"/>
      <c r="AW46" s="346"/>
      <c r="AX46" s="346"/>
      <c r="AY46" s="346"/>
      <c r="AZ46" s="346"/>
      <c r="BA46" s="346"/>
      <c r="BB46" s="346"/>
      <c r="BC46" s="346"/>
      <c r="BD46" s="346"/>
      <c r="BE46" s="346" t="s">
        <v>13406</v>
      </c>
      <c r="BF46" s="346"/>
    </row>
    <row r="47" spans="1:58" s="215" customFormat="1" ht="24" customHeight="1">
      <c r="A47" s="213"/>
      <c r="B47" s="918"/>
      <c r="C47" s="346" t="s">
        <v>7453</v>
      </c>
      <c r="D47" s="346" t="s">
        <v>10172</v>
      </c>
      <c r="E47" s="346" t="s">
        <v>11569</v>
      </c>
      <c r="F47" s="346" t="s">
        <v>7453</v>
      </c>
      <c r="G47" s="346" t="s">
        <v>7454</v>
      </c>
      <c r="H47" s="463" t="s">
        <v>7455</v>
      </c>
      <c r="I47" s="346" t="s">
        <v>7894</v>
      </c>
      <c r="J47" s="346" t="s">
        <v>7457</v>
      </c>
      <c r="K47" s="346"/>
      <c r="L47" s="254">
        <v>9988</v>
      </c>
      <c r="M47" s="254">
        <v>2508</v>
      </c>
      <c r="N47" s="254">
        <v>8847.27</v>
      </c>
      <c r="O47" s="324" t="s">
        <v>401</v>
      </c>
      <c r="P47" s="499"/>
      <c r="Q47" s="499"/>
      <c r="R47" s="499"/>
      <c r="S47" s="499"/>
      <c r="T47" s="499"/>
      <c r="U47" s="499"/>
      <c r="V47" s="499"/>
      <c r="W47" s="499">
        <v>25</v>
      </c>
      <c r="X47" s="499">
        <v>15</v>
      </c>
      <c r="Y47" s="499">
        <v>7</v>
      </c>
      <c r="Z47" s="499">
        <v>525</v>
      </c>
      <c r="AA47" s="324">
        <v>73.174000000000007</v>
      </c>
      <c r="AB47" s="499"/>
      <c r="AC47" s="324"/>
      <c r="AD47" s="324"/>
      <c r="AE47" s="346">
        <v>2003</v>
      </c>
      <c r="AF47" s="346"/>
      <c r="AG47" s="346"/>
      <c r="AH47" s="346"/>
      <c r="AI47" s="346"/>
      <c r="AJ47" s="346"/>
      <c r="AK47" s="346"/>
      <c r="AL47" s="345">
        <v>17309</v>
      </c>
      <c r="AM47" s="324"/>
      <c r="AN47" s="324"/>
      <c r="AO47" s="324"/>
      <c r="AP47" s="324"/>
      <c r="AQ47" s="324"/>
      <c r="AR47" s="324"/>
      <c r="AS47" s="346"/>
      <c r="AT47" s="346"/>
      <c r="AU47" s="346"/>
      <c r="AV47" s="346"/>
      <c r="AW47" s="346"/>
      <c r="AX47" s="346"/>
      <c r="AY47" s="346"/>
      <c r="AZ47" s="346"/>
      <c r="BA47" s="346"/>
      <c r="BB47" s="346"/>
      <c r="BC47" s="346"/>
      <c r="BD47" s="346"/>
      <c r="BE47" s="346"/>
      <c r="BF47" s="346"/>
    </row>
    <row r="48" spans="1:58" s="215" customFormat="1" ht="24" customHeight="1">
      <c r="A48" s="213"/>
      <c r="B48" s="918"/>
      <c r="C48" s="346" t="s">
        <v>7453</v>
      </c>
      <c r="D48" s="346"/>
      <c r="E48" s="346" t="s">
        <v>11570</v>
      </c>
      <c r="F48" s="346" t="s">
        <v>7453</v>
      </c>
      <c r="G48" s="346"/>
      <c r="H48" s="346"/>
      <c r="I48" s="324" t="s">
        <v>11571</v>
      </c>
      <c r="J48" s="346"/>
      <c r="K48" s="346"/>
      <c r="L48" s="254">
        <v>6299</v>
      </c>
      <c r="M48" s="254">
        <v>3606</v>
      </c>
      <c r="N48" s="254">
        <v>2610</v>
      </c>
      <c r="O48" s="346" t="s">
        <v>401</v>
      </c>
      <c r="P48" s="498"/>
      <c r="Q48" s="498"/>
      <c r="R48" s="498"/>
      <c r="S48" s="498"/>
      <c r="T48" s="498"/>
      <c r="U48" s="498"/>
      <c r="V48" s="498"/>
      <c r="W48" s="498">
        <v>25</v>
      </c>
      <c r="X48" s="498">
        <v>12</v>
      </c>
      <c r="Y48" s="498">
        <v>6</v>
      </c>
      <c r="Z48" s="498">
        <v>300</v>
      </c>
      <c r="AA48" s="346"/>
      <c r="AB48" s="498"/>
      <c r="AC48" s="346"/>
      <c r="AD48" s="346"/>
      <c r="AE48" s="346">
        <v>2019</v>
      </c>
      <c r="AF48" s="346"/>
      <c r="AG48" s="346"/>
      <c r="AH48" s="346"/>
      <c r="AI48" s="346"/>
      <c r="AJ48" s="346"/>
      <c r="AK48" s="346"/>
      <c r="AL48" s="345">
        <v>860</v>
      </c>
      <c r="AM48" s="346"/>
      <c r="AN48" s="346"/>
      <c r="AO48" s="346"/>
      <c r="AP48" s="346"/>
      <c r="AQ48" s="346"/>
      <c r="AR48" s="346"/>
      <c r="AS48" s="346"/>
      <c r="AT48" s="346"/>
      <c r="AU48" s="346"/>
      <c r="AV48" s="346"/>
      <c r="AW48" s="346"/>
      <c r="AX48" s="346"/>
      <c r="AY48" s="346"/>
      <c r="AZ48" s="346"/>
      <c r="BA48" s="346"/>
      <c r="BB48" s="346"/>
      <c r="BC48" s="346"/>
      <c r="BD48" s="346"/>
      <c r="BE48" s="346"/>
      <c r="BF48" s="346"/>
    </row>
    <row r="49" spans="1:58" s="1566" customFormat="1" ht="24" customHeight="1">
      <c r="A49" s="213"/>
      <c r="B49" s="918"/>
      <c r="C49" s="346" t="s">
        <v>7453</v>
      </c>
      <c r="D49" s="346" t="s">
        <v>18649</v>
      </c>
      <c r="E49" s="346" t="s">
        <v>13421</v>
      </c>
      <c r="F49" s="346" t="s">
        <v>64</v>
      </c>
      <c r="G49" s="346" t="s">
        <v>18707</v>
      </c>
      <c r="H49" s="324" t="s">
        <v>7895</v>
      </c>
      <c r="I49" s="346"/>
      <c r="J49" s="346"/>
      <c r="K49" s="254">
        <v>13500</v>
      </c>
      <c r="L49" s="254">
        <v>2154</v>
      </c>
      <c r="M49" s="254">
        <v>4963</v>
      </c>
      <c r="N49" s="324" t="s">
        <v>401</v>
      </c>
      <c r="O49" s="499"/>
      <c r="P49" s="499"/>
      <c r="Q49" s="499"/>
      <c r="R49" s="499"/>
      <c r="S49" s="499"/>
      <c r="T49" s="499"/>
      <c r="U49" s="499"/>
      <c r="V49" s="499">
        <v>25</v>
      </c>
      <c r="W49" s="499">
        <v>12</v>
      </c>
      <c r="X49" s="499">
        <v>5</v>
      </c>
      <c r="Y49" s="499">
        <v>300</v>
      </c>
      <c r="Z49" s="324"/>
      <c r="AA49" s="499"/>
      <c r="AB49" s="324"/>
      <c r="AC49" s="324"/>
      <c r="AD49" s="346">
        <v>2003</v>
      </c>
      <c r="AE49" s="346"/>
      <c r="AF49" s="346"/>
      <c r="AG49" s="346"/>
      <c r="AH49" s="346"/>
      <c r="AI49" s="346"/>
      <c r="AJ49" s="346"/>
      <c r="AK49" s="345">
        <v>16723</v>
      </c>
      <c r="AL49" s="324">
        <v>2014</v>
      </c>
      <c r="AM49" s="324"/>
      <c r="AN49" s="324"/>
      <c r="AO49" s="324"/>
      <c r="AP49" s="324"/>
      <c r="AQ49" s="324"/>
      <c r="AR49" s="346"/>
      <c r="AS49" s="346"/>
      <c r="AT49" s="346"/>
      <c r="AU49" s="346"/>
      <c r="AV49" s="346"/>
      <c r="AW49" s="346"/>
      <c r="AX49" s="346"/>
      <c r="AY49" s="346"/>
      <c r="AZ49" s="346"/>
      <c r="BA49" s="346"/>
      <c r="BB49" s="346"/>
      <c r="BC49" s="346"/>
      <c r="BD49" s="346"/>
      <c r="BE49" s="346"/>
      <c r="BF49" s="346"/>
    </row>
    <row r="50" spans="1:58" s="215" customFormat="1" ht="24" customHeight="1">
      <c r="A50" s="213"/>
      <c r="B50" s="918"/>
      <c r="C50" s="346" t="s">
        <v>7453</v>
      </c>
      <c r="D50" s="346"/>
      <c r="E50" s="324" t="s">
        <v>16057</v>
      </c>
      <c r="F50" s="324" t="s">
        <v>16028</v>
      </c>
      <c r="G50" s="324" t="s">
        <v>16058</v>
      </c>
      <c r="H50" s="463"/>
      <c r="I50" s="324" t="s">
        <v>11571</v>
      </c>
      <c r="J50" s="346"/>
      <c r="K50" s="346"/>
      <c r="L50" s="254"/>
      <c r="M50" s="254"/>
      <c r="N50" s="228">
        <v>2058</v>
      </c>
      <c r="O50" s="324" t="s">
        <v>401</v>
      </c>
      <c r="P50" s="499"/>
      <c r="Q50" s="499"/>
      <c r="R50" s="499"/>
      <c r="S50" s="499"/>
      <c r="T50" s="499"/>
      <c r="U50" s="499"/>
      <c r="V50" s="499"/>
      <c r="W50" s="499">
        <v>20</v>
      </c>
      <c r="X50" s="499">
        <v>12.5</v>
      </c>
      <c r="Y50" s="499">
        <v>5</v>
      </c>
      <c r="Z50" s="499">
        <v>798</v>
      </c>
      <c r="AA50" s="324"/>
      <c r="AB50" s="499"/>
      <c r="AC50" s="324"/>
      <c r="AD50" s="324"/>
      <c r="AE50" s="346">
        <v>2023</v>
      </c>
      <c r="AF50" s="346"/>
      <c r="AG50" s="346"/>
      <c r="AH50" s="346"/>
      <c r="AI50" s="346"/>
      <c r="AJ50" s="346"/>
      <c r="AK50" s="346"/>
      <c r="AL50" s="345"/>
      <c r="AM50" s="324"/>
      <c r="AN50" s="324"/>
      <c r="AO50" s="324"/>
      <c r="AP50" s="324"/>
      <c r="AQ50" s="324"/>
      <c r="AR50" s="324"/>
      <c r="AS50" s="346"/>
      <c r="AT50" s="346"/>
      <c r="AU50" s="346"/>
      <c r="AV50" s="346"/>
      <c r="AW50" s="346"/>
      <c r="AX50" s="346"/>
      <c r="AY50" s="346"/>
      <c r="AZ50" s="346"/>
      <c r="BA50" s="346"/>
      <c r="BB50" s="346"/>
      <c r="BC50" s="346"/>
      <c r="BD50" s="346"/>
      <c r="BE50" s="346"/>
      <c r="BF50" s="346" t="s">
        <v>13406</v>
      </c>
    </row>
    <row r="51" spans="1:58" s="215" customFormat="1" ht="24" customHeight="1">
      <c r="A51" s="213"/>
      <c r="B51" s="918"/>
      <c r="C51" s="324" t="s">
        <v>7458</v>
      </c>
      <c r="D51" s="324" t="s">
        <v>7896</v>
      </c>
      <c r="E51" s="324" t="s">
        <v>11572</v>
      </c>
      <c r="F51" s="324" t="s">
        <v>7458</v>
      </c>
      <c r="G51" s="324" t="s">
        <v>7897</v>
      </c>
      <c r="H51" s="463"/>
      <c r="I51" s="324" t="s">
        <v>7898</v>
      </c>
      <c r="J51" s="324">
        <v>20</v>
      </c>
      <c r="K51" s="324"/>
      <c r="L51" s="228"/>
      <c r="M51" s="228">
        <v>3689</v>
      </c>
      <c r="N51" s="228">
        <v>1011</v>
      </c>
      <c r="O51" s="324" t="s">
        <v>401</v>
      </c>
      <c r="P51" s="327"/>
      <c r="Q51" s="327"/>
      <c r="R51" s="327"/>
      <c r="S51" s="327"/>
      <c r="T51" s="327"/>
      <c r="U51" s="327"/>
      <c r="V51" s="327"/>
      <c r="W51" s="327">
        <v>25</v>
      </c>
      <c r="X51" s="327">
        <v>15</v>
      </c>
      <c r="Y51" s="327">
        <v>6</v>
      </c>
      <c r="Z51" s="327">
        <v>375</v>
      </c>
      <c r="AA51" s="324">
        <v>119</v>
      </c>
      <c r="AB51" s="327"/>
      <c r="AC51" s="324"/>
      <c r="AD51" s="324"/>
      <c r="AE51" s="324">
        <v>1993</v>
      </c>
      <c r="AF51" s="324"/>
      <c r="AG51" s="324">
        <v>4115</v>
      </c>
      <c r="AH51" s="324"/>
      <c r="AI51" s="324"/>
      <c r="AJ51" s="324"/>
      <c r="AK51" s="324"/>
      <c r="AL51" s="327">
        <v>4115</v>
      </c>
      <c r="AM51" s="324"/>
      <c r="AN51" s="324"/>
      <c r="AO51" s="324"/>
      <c r="AP51" s="324"/>
      <c r="AQ51" s="324"/>
      <c r="AR51" s="324"/>
      <c r="AS51" s="324"/>
      <c r="AT51" s="324"/>
      <c r="AU51" s="324"/>
      <c r="AV51" s="324"/>
      <c r="AW51" s="324"/>
      <c r="AX51" s="324"/>
      <c r="AY51" s="324"/>
      <c r="AZ51" s="324"/>
      <c r="BA51" s="324"/>
      <c r="BB51" s="324"/>
      <c r="BC51" s="324"/>
      <c r="BD51" s="324"/>
      <c r="BE51" s="324"/>
      <c r="BF51" s="324"/>
    </row>
    <row r="52" spans="1:58" s="1566" customFormat="1" ht="24" customHeight="1">
      <c r="A52" s="213"/>
      <c r="B52" s="918"/>
      <c r="C52" s="324" t="s">
        <v>7458</v>
      </c>
      <c r="D52" s="236" t="s">
        <v>18653</v>
      </c>
      <c r="E52" s="324" t="s">
        <v>18708</v>
      </c>
      <c r="F52" s="324" t="s">
        <v>64</v>
      </c>
      <c r="G52" s="324" t="s">
        <v>18709</v>
      </c>
      <c r="H52" s="324" t="s">
        <v>7670</v>
      </c>
      <c r="I52" s="324"/>
      <c r="J52" s="324"/>
      <c r="K52" s="228">
        <v>6257</v>
      </c>
      <c r="L52" s="228">
        <v>1520</v>
      </c>
      <c r="M52" s="228">
        <v>4937</v>
      </c>
      <c r="N52" s="324" t="s">
        <v>401</v>
      </c>
      <c r="O52" s="327"/>
      <c r="P52" s="327"/>
      <c r="Q52" s="327"/>
      <c r="R52" s="327"/>
      <c r="S52" s="327"/>
      <c r="T52" s="327"/>
      <c r="U52" s="327"/>
      <c r="V52" s="327">
        <v>25</v>
      </c>
      <c r="W52" s="327">
        <v>13</v>
      </c>
      <c r="X52" s="327">
        <v>5</v>
      </c>
      <c r="Y52" s="327">
        <v>325</v>
      </c>
      <c r="Z52" s="324"/>
      <c r="AA52" s="327"/>
      <c r="AB52" s="324"/>
      <c r="AC52" s="324"/>
      <c r="AD52" s="324">
        <v>2005</v>
      </c>
      <c r="AE52" s="324"/>
      <c r="AF52" s="324"/>
      <c r="AG52" s="324"/>
      <c r="AH52" s="324"/>
      <c r="AI52" s="324"/>
      <c r="AJ52" s="324"/>
      <c r="AK52" s="327"/>
      <c r="AL52" s="324"/>
      <c r="AM52" s="324"/>
      <c r="AN52" s="324"/>
      <c r="AO52" s="324"/>
      <c r="AP52" s="324"/>
      <c r="AQ52" s="324"/>
      <c r="AR52" s="324"/>
      <c r="AS52" s="324"/>
      <c r="AT52" s="324"/>
      <c r="AU52" s="324"/>
      <c r="AV52" s="324"/>
      <c r="AW52" s="324"/>
      <c r="AX52" s="324"/>
      <c r="AY52" s="324"/>
      <c r="AZ52" s="324"/>
      <c r="BA52" s="324"/>
      <c r="BB52" s="324"/>
      <c r="BC52" s="324"/>
      <c r="BD52" s="324"/>
      <c r="BE52" s="324"/>
      <c r="BF52" s="324"/>
    </row>
    <row r="53" spans="1:58" s="215" customFormat="1" ht="24" customHeight="1">
      <c r="A53" s="213"/>
      <c r="B53" s="918"/>
      <c r="C53" s="324" t="s">
        <v>876</v>
      </c>
      <c r="D53" s="324"/>
      <c r="E53" s="324" t="s">
        <v>11573</v>
      </c>
      <c r="F53" s="324" t="s">
        <v>876</v>
      </c>
      <c r="G53" s="324"/>
      <c r="H53" s="463"/>
      <c r="I53" s="324" t="s">
        <v>7675</v>
      </c>
      <c r="J53" s="324"/>
      <c r="K53" s="324"/>
      <c r="L53" s="228">
        <v>8388</v>
      </c>
      <c r="M53" s="228">
        <v>4676</v>
      </c>
      <c r="N53" s="228">
        <v>20716</v>
      </c>
      <c r="O53" s="324" t="s">
        <v>401</v>
      </c>
      <c r="P53" s="499"/>
      <c r="Q53" s="499"/>
      <c r="R53" s="499"/>
      <c r="S53" s="499"/>
      <c r="T53" s="499"/>
      <c r="U53" s="499"/>
      <c r="V53" s="499"/>
      <c r="W53" s="499">
        <v>25</v>
      </c>
      <c r="X53" s="499">
        <v>13</v>
      </c>
      <c r="Y53" s="499">
        <v>6</v>
      </c>
      <c r="Z53" s="499">
        <v>353</v>
      </c>
      <c r="AA53" s="324"/>
      <c r="AB53" s="499"/>
      <c r="AC53" s="324"/>
      <c r="AD53" s="324"/>
      <c r="AE53" s="324">
        <v>2002</v>
      </c>
      <c r="AF53" s="324"/>
      <c r="AG53" s="324"/>
      <c r="AH53" s="324"/>
      <c r="AI53" s="324"/>
      <c r="AJ53" s="324"/>
      <c r="AK53" s="324"/>
      <c r="AL53" s="327">
        <v>44656</v>
      </c>
      <c r="AM53" s="324"/>
      <c r="AN53" s="324"/>
      <c r="AO53" s="324"/>
      <c r="AP53" s="324"/>
      <c r="AQ53" s="324"/>
      <c r="AR53" s="324"/>
      <c r="AS53" s="324"/>
      <c r="AT53" s="324"/>
      <c r="AU53" s="324"/>
      <c r="AV53" s="324"/>
      <c r="AW53" s="324"/>
      <c r="AX53" s="324"/>
      <c r="AY53" s="324"/>
      <c r="AZ53" s="324"/>
      <c r="BA53" s="324"/>
      <c r="BB53" s="324"/>
      <c r="BC53" s="324"/>
      <c r="BD53" s="324"/>
      <c r="BE53" s="324"/>
      <c r="BF53" s="324"/>
    </row>
    <row r="54" spans="1:58" s="1566" customFormat="1" ht="24" customHeight="1">
      <c r="A54" s="213"/>
      <c r="B54" s="918"/>
      <c r="C54" s="678" t="s">
        <v>876</v>
      </c>
      <c r="D54" s="227" t="s">
        <v>18654</v>
      </c>
      <c r="E54" s="678" t="s">
        <v>13423</v>
      </c>
      <c r="F54" s="678" t="s">
        <v>64</v>
      </c>
      <c r="G54" s="678" t="s">
        <v>18710</v>
      </c>
      <c r="H54" s="324" t="s">
        <v>7899</v>
      </c>
      <c r="I54" s="678"/>
      <c r="J54" s="678"/>
      <c r="K54" s="679">
        <v>2286.25</v>
      </c>
      <c r="L54" s="228">
        <v>1113.5</v>
      </c>
      <c r="M54" s="679">
        <v>5209</v>
      </c>
      <c r="N54" s="678" t="s">
        <v>401</v>
      </c>
      <c r="O54" s="680"/>
      <c r="P54" s="680"/>
      <c r="Q54" s="680"/>
      <c r="R54" s="680"/>
      <c r="S54" s="680"/>
      <c r="T54" s="680"/>
      <c r="U54" s="680"/>
      <c r="V54" s="680">
        <v>25</v>
      </c>
      <c r="W54" s="680" t="s">
        <v>7900</v>
      </c>
      <c r="X54" s="680">
        <v>5</v>
      </c>
      <c r="Y54" s="680" t="s">
        <v>7681</v>
      </c>
      <c r="Z54" s="678"/>
      <c r="AA54" s="680"/>
      <c r="AB54" s="678"/>
      <c r="AC54" s="678"/>
      <c r="AD54" s="678">
        <v>2008</v>
      </c>
      <c r="AE54" s="678"/>
      <c r="AF54" s="678"/>
      <c r="AG54" s="678"/>
      <c r="AH54" s="678"/>
      <c r="AI54" s="678"/>
      <c r="AJ54" s="678"/>
      <c r="AK54" s="680"/>
      <c r="AL54" s="678"/>
      <c r="AM54" s="678"/>
      <c r="AN54" s="678"/>
      <c r="AO54" s="678"/>
      <c r="AP54" s="678"/>
      <c r="AQ54" s="678"/>
      <c r="AR54" s="678"/>
      <c r="AS54" s="678"/>
      <c r="AT54" s="678"/>
      <c r="AU54" s="678"/>
      <c r="AV54" s="678"/>
      <c r="AW54" s="678"/>
      <c r="AX54" s="678"/>
      <c r="AY54" s="678"/>
      <c r="AZ54" s="678"/>
      <c r="BA54" s="678"/>
      <c r="BB54" s="678"/>
      <c r="BC54" s="678"/>
      <c r="BD54" s="678"/>
      <c r="BE54" s="678"/>
      <c r="BF54" s="678"/>
    </row>
    <row r="55" spans="1:58" s="215" customFormat="1" ht="24" customHeight="1">
      <c r="A55" s="213"/>
      <c r="B55" s="918"/>
      <c r="C55" s="241" t="s">
        <v>14419</v>
      </c>
      <c r="D55" s="716" t="s">
        <v>18711</v>
      </c>
      <c r="E55" s="241" t="s">
        <v>16059</v>
      </c>
      <c r="F55" s="675" t="s">
        <v>13411</v>
      </c>
      <c r="G55" s="241"/>
      <c r="H55" s="241"/>
      <c r="I55" s="241" t="s">
        <v>16060</v>
      </c>
      <c r="J55" s="241"/>
      <c r="K55" s="241"/>
      <c r="L55" s="244">
        <v>2473</v>
      </c>
      <c r="M55" s="244">
        <v>246</v>
      </c>
      <c r="N55" s="244">
        <v>5841</v>
      </c>
      <c r="O55" s="241" t="s">
        <v>2083</v>
      </c>
      <c r="P55" s="244"/>
      <c r="Q55" s="244"/>
      <c r="R55" s="244"/>
      <c r="S55" s="244"/>
      <c r="T55" s="244"/>
      <c r="U55" s="244"/>
      <c r="V55" s="244"/>
      <c r="W55" s="244">
        <v>25</v>
      </c>
      <c r="X55" s="244">
        <v>12.6</v>
      </c>
      <c r="Y55" s="244">
        <v>6</v>
      </c>
      <c r="Z55" s="244">
        <v>315</v>
      </c>
      <c r="AA55" s="241"/>
      <c r="AB55" s="244"/>
      <c r="AC55" s="241"/>
      <c r="AD55" s="241"/>
      <c r="AE55" s="241">
        <v>1999</v>
      </c>
      <c r="AF55" s="241"/>
      <c r="AG55" s="241"/>
      <c r="AH55" s="241"/>
      <c r="AI55" s="241"/>
      <c r="AJ55" s="241"/>
      <c r="AK55" s="241"/>
      <c r="AL55" s="244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 t="s">
        <v>13459</v>
      </c>
    </row>
    <row r="56" spans="1:58" s="215" customFormat="1" ht="24" customHeight="1">
      <c r="A56" s="213">
        <v>9</v>
      </c>
      <c r="B56" s="918"/>
      <c r="C56" s="324" t="s">
        <v>545</v>
      </c>
      <c r="D56" s="717" t="s">
        <v>18712</v>
      </c>
      <c r="E56" s="324" t="s">
        <v>11574</v>
      </c>
      <c r="F56" s="324" t="s">
        <v>545</v>
      </c>
      <c r="G56" s="324" t="s">
        <v>7901</v>
      </c>
      <c r="H56" s="463"/>
      <c r="I56" s="324" t="s">
        <v>7902</v>
      </c>
      <c r="J56" s="324"/>
      <c r="K56" s="324"/>
      <c r="L56" s="228"/>
      <c r="M56" s="228">
        <v>2637</v>
      </c>
      <c r="N56" s="228">
        <v>8062</v>
      </c>
      <c r="O56" s="324" t="s">
        <v>401</v>
      </c>
      <c r="P56" s="499"/>
      <c r="Q56" s="499"/>
      <c r="R56" s="499"/>
      <c r="S56" s="499"/>
      <c r="T56" s="499"/>
      <c r="U56" s="499"/>
      <c r="V56" s="499"/>
      <c r="W56" s="499">
        <v>25</v>
      </c>
      <c r="X56" s="499">
        <v>15</v>
      </c>
      <c r="Y56" s="499">
        <v>7</v>
      </c>
      <c r="Z56" s="499">
        <v>375</v>
      </c>
      <c r="AA56" s="324" t="s">
        <v>7903</v>
      </c>
      <c r="AB56" s="499"/>
      <c r="AC56" s="324"/>
      <c r="AD56" s="324"/>
      <c r="AE56" s="324">
        <v>1995</v>
      </c>
      <c r="AF56" s="324"/>
      <c r="AG56" s="324"/>
      <c r="AH56" s="324"/>
      <c r="AI56" s="324"/>
      <c r="AJ56" s="324"/>
      <c r="AK56" s="324"/>
      <c r="AL56" s="327"/>
      <c r="AM56" s="324"/>
      <c r="AN56" s="324"/>
      <c r="AO56" s="324"/>
      <c r="AP56" s="324"/>
      <c r="AQ56" s="324"/>
      <c r="AR56" s="324"/>
      <c r="AS56" s="324"/>
      <c r="AT56" s="324"/>
      <c r="AU56" s="324"/>
      <c r="AV56" s="324"/>
      <c r="AW56" s="324"/>
      <c r="AX56" s="324"/>
      <c r="AY56" s="324"/>
      <c r="AZ56" s="324"/>
      <c r="BA56" s="324"/>
      <c r="BB56" s="324"/>
      <c r="BC56" s="324"/>
      <c r="BD56" s="324"/>
      <c r="BE56" s="324"/>
      <c r="BF56" s="324"/>
    </row>
    <row r="57" spans="1:58" s="215" customFormat="1" ht="24" customHeight="1">
      <c r="A57" s="213">
        <v>10</v>
      </c>
      <c r="B57" s="918"/>
      <c r="C57" s="324" t="s">
        <v>545</v>
      </c>
      <c r="D57" s="324" t="s">
        <v>7904</v>
      </c>
      <c r="E57" s="324" t="s">
        <v>11575</v>
      </c>
      <c r="F57" s="324" t="s">
        <v>545</v>
      </c>
      <c r="G57" s="324" t="s">
        <v>7905</v>
      </c>
      <c r="H57" s="463"/>
      <c r="I57" s="324" t="s">
        <v>7902</v>
      </c>
      <c r="J57" s="324"/>
      <c r="K57" s="324"/>
      <c r="L57" s="228"/>
      <c r="M57" s="228">
        <v>839</v>
      </c>
      <c r="N57" s="228">
        <v>3144</v>
      </c>
      <c r="O57" s="324" t="s">
        <v>401</v>
      </c>
      <c r="P57" s="499"/>
      <c r="Q57" s="499"/>
      <c r="R57" s="499"/>
      <c r="S57" s="499"/>
      <c r="T57" s="499"/>
      <c r="U57" s="499"/>
      <c r="V57" s="499"/>
      <c r="W57" s="499">
        <v>25</v>
      </c>
      <c r="X57" s="499">
        <v>9.75</v>
      </c>
      <c r="Y57" s="499">
        <v>4</v>
      </c>
      <c r="Z57" s="499">
        <v>243.75</v>
      </c>
      <c r="AA57" s="324" t="s">
        <v>7906</v>
      </c>
      <c r="AB57" s="499"/>
      <c r="AC57" s="324"/>
      <c r="AD57" s="324"/>
      <c r="AE57" s="324">
        <v>1999</v>
      </c>
      <c r="AF57" s="324"/>
      <c r="AG57" s="324"/>
      <c r="AH57" s="324"/>
      <c r="AI57" s="324"/>
      <c r="AJ57" s="324"/>
      <c r="AK57" s="324"/>
      <c r="AL57" s="327"/>
      <c r="AM57" s="324"/>
      <c r="AN57" s="324"/>
      <c r="AO57" s="324"/>
      <c r="AP57" s="324"/>
      <c r="AQ57" s="324"/>
      <c r="AR57" s="324"/>
      <c r="AS57" s="324"/>
      <c r="AT57" s="324"/>
      <c r="AU57" s="324"/>
      <c r="AV57" s="324"/>
      <c r="AW57" s="324"/>
      <c r="AX57" s="324"/>
      <c r="AY57" s="324"/>
      <c r="AZ57" s="324"/>
      <c r="BA57" s="324"/>
      <c r="BB57" s="324"/>
      <c r="BC57" s="324"/>
      <c r="BD57" s="324"/>
      <c r="BE57" s="324"/>
      <c r="BF57" s="324"/>
    </row>
    <row r="58" spans="1:58" s="215" customFormat="1" ht="24" customHeight="1">
      <c r="A58" s="213">
        <v>11</v>
      </c>
      <c r="B58" s="918"/>
      <c r="C58" s="346" t="s">
        <v>545</v>
      </c>
      <c r="D58" s="346"/>
      <c r="E58" s="346" t="s">
        <v>11576</v>
      </c>
      <c r="F58" s="346" t="s">
        <v>545</v>
      </c>
      <c r="G58" s="346"/>
      <c r="H58" s="346"/>
      <c r="I58" s="346" t="s">
        <v>7902</v>
      </c>
      <c r="J58" s="346"/>
      <c r="K58" s="324"/>
      <c r="L58" s="228"/>
      <c r="M58" s="254">
        <v>1062</v>
      </c>
      <c r="N58" s="254">
        <v>3322</v>
      </c>
      <c r="O58" s="324" t="s">
        <v>401</v>
      </c>
      <c r="P58" s="498"/>
      <c r="Q58" s="498"/>
      <c r="R58" s="498"/>
      <c r="S58" s="498"/>
      <c r="T58" s="499"/>
      <c r="U58" s="498"/>
      <c r="V58" s="498"/>
      <c r="W58" s="498">
        <v>25</v>
      </c>
      <c r="X58" s="498">
        <v>11.72</v>
      </c>
      <c r="Y58" s="498">
        <v>6</v>
      </c>
      <c r="Z58" s="498">
        <v>293.75</v>
      </c>
      <c r="AA58" s="324"/>
      <c r="AB58" s="499"/>
      <c r="AC58" s="324"/>
      <c r="AD58" s="324"/>
      <c r="AE58" s="324">
        <v>2007</v>
      </c>
      <c r="AF58" s="324"/>
      <c r="AG58" s="324"/>
      <c r="AH58" s="324"/>
      <c r="AI58" s="324"/>
      <c r="AJ58" s="324"/>
      <c r="AK58" s="324"/>
      <c r="AL58" s="327"/>
      <c r="AM58" s="324"/>
      <c r="AN58" s="324"/>
      <c r="AO58" s="324"/>
      <c r="AP58" s="324"/>
      <c r="AQ58" s="324"/>
      <c r="AR58" s="324"/>
      <c r="AS58" s="346"/>
      <c r="AT58" s="324"/>
      <c r="AU58" s="324"/>
      <c r="AV58" s="324"/>
      <c r="AW58" s="324"/>
      <c r="AX58" s="324"/>
      <c r="AY58" s="324"/>
      <c r="AZ58" s="324"/>
      <c r="BA58" s="324"/>
      <c r="BB58" s="324"/>
      <c r="BC58" s="324"/>
      <c r="BD58" s="324"/>
      <c r="BE58" s="324"/>
      <c r="BF58" s="324"/>
    </row>
    <row r="59" spans="1:58" s="1566" customFormat="1" ht="24" customHeight="1">
      <c r="A59" s="150"/>
      <c r="B59" s="918"/>
      <c r="C59" s="324" t="s">
        <v>545</v>
      </c>
      <c r="D59" s="233" t="s">
        <v>18659</v>
      </c>
      <c r="E59" s="324" t="s">
        <v>13424</v>
      </c>
      <c r="F59" s="324" t="s">
        <v>64</v>
      </c>
      <c r="G59" s="324" t="s">
        <v>18713</v>
      </c>
      <c r="H59" s="233" t="s">
        <v>18660</v>
      </c>
      <c r="I59" s="324"/>
      <c r="J59" s="324"/>
      <c r="K59" s="228">
        <v>5762</v>
      </c>
      <c r="L59" s="228">
        <v>3342</v>
      </c>
      <c r="M59" s="228">
        <v>6203.35</v>
      </c>
      <c r="N59" s="324" t="s">
        <v>401</v>
      </c>
      <c r="O59" s="499"/>
      <c r="P59" s="499"/>
      <c r="Q59" s="499"/>
      <c r="R59" s="499"/>
      <c r="S59" s="499"/>
      <c r="T59" s="499"/>
      <c r="U59" s="499"/>
      <c r="V59" s="499">
        <v>25</v>
      </c>
      <c r="W59" s="499">
        <v>12</v>
      </c>
      <c r="X59" s="499">
        <v>5</v>
      </c>
      <c r="Y59" s="499">
        <v>300</v>
      </c>
      <c r="Z59" s="324"/>
      <c r="AA59" s="499"/>
      <c r="AB59" s="324"/>
      <c r="AC59" s="324"/>
      <c r="AD59" s="324">
        <v>1988</v>
      </c>
      <c r="AE59" s="324"/>
      <c r="AF59" s="324"/>
      <c r="AG59" s="324"/>
      <c r="AH59" s="324"/>
      <c r="AI59" s="324"/>
      <c r="AJ59" s="324"/>
      <c r="AK59" s="327">
        <v>3638</v>
      </c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324"/>
      <c r="BC59" s="324"/>
      <c r="BD59" s="324"/>
      <c r="BE59" s="324"/>
      <c r="BF59" s="324"/>
    </row>
    <row r="60" spans="1:58" s="215" customFormat="1" ht="24" customHeight="1">
      <c r="A60" s="213"/>
      <c r="B60" s="918"/>
      <c r="C60" s="324" t="s">
        <v>545</v>
      </c>
      <c r="D60" s="324"/>
      <c r="E60" s="324" t="s">
        <v>11577</v>
      </c>
      <c r="F60" s="324" t="s">
        <v>64</v>
      </c>
      <c r="G60" s="324"/>
      <c r="H60" s="463"/>
      <c r="I60" s="324" t="s">
        <v>17945</v>
      </c>
      <c r="J60" s="324"/>
      <c r="K60" s="324"/>
      <c r="L60" s="228">
        <v>1151</v>
      </c>
      <c r="M60" s="228">
        <v>735</v>
      </c>
      <c r="N60" s="228">
        <v>3472</v>
      </c>
      <c r="O60" s="324" t="s">
        <v>401</v>
      </c>
      <c r="P60" s="499"/>
      <c r="Q60" s="499"/>
      <c r="R60" s="499"/>
      <c r="S60" s="499"/>
      <c r="T60" s="499"/>
      <c r="U60" s="499"/>
      <c r="V60" s="499"/>
      <c r="W60" s="499">
        <v>24</v>
      </c>
      <c r="X60" s="513">
        <v>9</v>
      </c>
      <c r="Y60" s="499">
        <v>4</v>
      </c>
      <c r="Z60" s="513">
        <v>550.66</v>
      </c>
      <c r="AA60" s="324"/>
      <c r="AB60" s="499"/>
      <c r="AC60" s="324"/>
      <c r="AD60" s="324"/>
      <c r="AE60" s="324">
        <v>1997</v>
      </c>
      <c r="AF60" s="324"/>
      <c r="AG60" s="324"/>
      <c r="AH60" s="324"/>
      <c r="AI60" s="324"/>
      <c r="AJ60" s="324"/>
      <c r="AK60" s="324"/>
      <c r="AL60" s="327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</row>
    <row r="61" spans="1:58" s="215" customFormat="1" ht="24" customHeight="1">
      <c r="A61" s="150">
        <v>12</v>
      </c>
      <c r="B61" s="918"/>
      <c r="C61" s="324" t="s">
        <v>545</v>
      </c>
      <c r="D61" s="324" t="s">
        <v>18714</v>
      </c>
      <c r="E61" s="324" t="s">
        <v>12427</v>
      </c>
      <c r="F61" s="324" t="s">
        <v>17944</v>
      </c>
      <c r="G61" s="324" t="s">
        <v>18715</v>
      </c>
      <c r="H61" s="463"/>
      <c r="I61" s="324" t="s">
        <v>17946</v>
      </c>
      <c r="J61" s="324">
        <v>3</v>
      </c>
      <c r="K61" s="324" t="s">
        <v>18716</v>
      </c>
      <c r="L61" s="228">
        <v>3018</v>
      </c>
      <c r="M61" s="228" t="s">
        <v>12428</v>
      </c>
      <c r="N61" s="228">
        <v>4540</v>
      </c>
      <c r="O61" s="324" t="s">
        <v>401</v>
      </c>
      <c r="P61" s="499"/>
      <c r="Q61" s="499"/>
      <c r="R61" s="499"/>
      <c r="S61" s="499"/>
      <c r="T61" s="499"/>
      <c r="U61" s="499"/>
      <c r="V61" s="499"/>
      <c r="W61" s="499">
        <v>25</v>
      </c>
      <c r="X61" s="513" t="s">
        <v>142</v>
      </c>
      <c r="Y61" s="499">
        <v>7</v>
      </c>
      <c r="Z61" s="513" t="s">
        <v>18717</v>
      </c>
      <c r="AA61" s="324"/>
      <c r="AB61" s="499"/>
      <c r="AC61" s="324"/>
      <c r="AD61" s="324"/>
      <c r="AE61" s="324">
        <v>1994</v>
      </c>
      <c r="AF61" s="324"/>
      <c r="AG61" s="324"/>
      <c r="AH61" s="324"/>
      <c r="AI61" s="324"/>
      <c r="AJ61" s="324"/>
      <c r="AK61" s="324"/>
      <c r="AL61" s="327">
        <v>2490</v>
      </c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  <c r="AZ61" s="324"/>
      <c r="BA61" s="324"/>
      <c r="BB61" s="324"/>
      <c r="BC61" s="324"/>
      <c r="BD61" s="324"/>
      <c r="BE61" s="324"/>
      <c r="BF61" s="324"/>
    </row>
    <row r="62" spans="1:58" s="215" customFormat="1" ht="24" customHeight="1">
      <c r="A62" s="150">
        <v>13</v>
      </c>
      <c r="B62" s="918"/>
      <c r="C62" s="324" t="s">
        <v>713</v>
      </c>
      <c r="D62" s="324" t="s">
        <v>10243</v>
      </c>
      <c r="E62" s="324" t="s">
        <v>17942</v>
      </c>
      <c r="F62" s="324" t="s">
        <v>713</v>
      </c>
      <c r="G62" s="324" t="s">
        <v>7907</v>
      </c>
      <c r="H62" s="463" t="s">
        <v>7908</v>
      </c>
      <c r="I62" s="324" t="s">
        <v>7909</v>
      </c>
      <c r="J62" s="324">
        <v>5</v>
      </c>
      <c r="K62" s="324"/>
      <c r="L62" s="228">
        <v>3011</v>
      </c>
      <c r="M62" s="228">
        <v>1797</v>
      </c>
      <c r="N62" s="228">
        <v>894</v>
      </c>
      <c r="O62" s="324" t="s">
        <v>401</v>
      </c>
      <c r="P62" s="327"/>
      <c r="Q62" s="327"/>
      <c r="R62" s="327"/>
      <c r="S62" s="327"/>
      <c r="T62" s="327"/>
      <c r="U62" s="327"/>
      <c r="V62" s="327"/>
      <c r="W62" s="327">
        <v>25</v>
      </c>
      <c r="X62" s="327">
        <v>16.8</v>
      </c>
      <c r="Y62" s="327">
        <v>7</v>
      </c>
      <c r="Z62" s="327">
        <v>490</v>
      </c>
      <c r="AA62" s="324">
        <v>70</v>
      </c>
      <c r="AB62" s="327"/>
      <c r="AC62" s="324"/>
      <c r="AD62" s="324"/>
      <c r="AE62" s="324">
        <v>2000</v>
      </c>
      <c r="AF62" s="324"/>
      <c r="AG62" s="324"/>
      <c r="AH62" s="324"/>
      <c r="AI62" s="324"/>
      <c r="AJ62" s="324"/>
      <c r="AK62" s="324"/>
      <c r="AL62" s="327"/>
      <c r="AM62" s="324"/>
      <c r="AN62" s="324"/>
      <c r="AO62" s="324"/>
      <c r="AP62" s="324"/>
      <c r="AQ62" s="324"/>
      <c r="AR62" s="324"/>
      <c r="AS62" s="324"/>
      <c r="AT62" s="324"/>
      <c r="AU62" s="324"/>
      <c r="AV62" s="324"/>
      <c r="AW62" s="324"/>
      <c r="AX62" s="324"/>
      <c r="AY62" s="324"/>
      <c r="AZ62" s="324"/>
      <c r="BA62" s="324"/>
      <c r="BB62" s="324"/>
      <c r="BC62" s="324"/>
      <c r="BD62" s="324"/>
      <c r="BE62" s="324"/>
      <c r="BF62" s="324"/>
    </row>
    <row r="63" spans="1:58" s="215" customFormat="1" ht="24" customHeight="1">
      <c r="A63" s="150">
        <v>14</v>
      </c>
      <c r="B63" s="918"/>
      <c r="C63" s="324" t="s">
        <v>713</v>
      </c>
      <c r="D63" s="324" t="s">
        <v>10216</v>
      </c>
      <c r="E63" s="324" t="s">
        <v>17943</v>
      </c>
      <c r="F63" s="324" t="s">
        <v>713</v>
      </c>
      <c r="G63" s="324"/>
      <c r="H63" s="324"/>
      <c r="I63" s="324" t="s">
        <v>7909</v>
      </c>
      <c r="J63" s="324"/>
      <c r="K63" s="324"/>
      <c r="L63" s="228">
        <v>2550</v>
      </c>
      <c r="M63" s="228">
        <v>1044</v>
      </c>
      <c r="N63" s="228">
        <v>1047</v>
      </c>
      <c r="O63" s="324" t="s">
        <v>401</v>
      </c>
      <c r="P63" s="327"/>
      <c r="Q63" s="327"/>
      <c r="R63" s="327"/>
      <c r="S63" s="327"/>
      <c r="T63" s="327"/>
      <c r="U63" s="327"/>
      <c r="V63" s="327"/>
      <c r="W63" s="327">
        <v>25</v>
      </c>
      <c r="X63" s="327">
        <v>16</v>
      </c>
      <c r="Y63" s="327">
        <v>6</v>
      </c>
      <c r="Z63" s="327">
        <v>400</v>
      </c>
      <c r="AA63" s="324"/>
      <c r="AB63" s="327"/>
      <c r="AC63" s="324"/>
      <c r="AD63" s="324"/>
      <c r="AE63" s="324">
        <v>2004</v>
      </c>
      <c r="AF63" s="324"/>
      <c r="AG63" s="324"/>
      <c r="AH63" s="324"/>
      <c r="AI63" s="324"/>
      <c r="AJ63" s="324"/>
      <c r="AK63" s="324"/>
      <c r="AL63" s="327"/>
      <c r="AM63" s="324"/>
      <c r="AN63" s="324"/>
      <c r="AO63" s="324"/>
      <c r="AP63" s="324"/>
      <c r="AQ63" s="324"/>
      <c r="AR63" s="324"/>
      <c r="AS63" s="324"/>
      <c r="AT63" s="324"/>
      <c r="AU63" s="324"/>
      <c r="AV63" s="324"/>
      <c r="AW63" s="324"/>
      <c r="AX63" s="324"/>
      <c r="AY63" s="324"/>
      <c r="AZ63" s="324"/>
      <c r="BA63" s="324"/>
      <c r="BB63" s="324"/>
      <c r="BC63" s="324"/>
      <c r="BD63" s="324"/>
      <c r="BE63" s="324"/>
      <c r="BF63" s="324"/>
    </row>
    <row r="64" spans="1:58" s="215" customFormat="1" ht="24" customHeight="1">
      <c r="A64" s="213"/>
      <c r="B64" s="918"/>
      <c r="C64" s="324" t="s">
        <v>7910</v>
      </c>
      <c r="D64" s="324" t="s">
        <v>10189</v>
      </c>
      <c r="E64" s="324" t="s">
        <v>11578</v>
      </c>
      <c r="F64" s="324" t="s">
        <v>713</v>
      </c>
      <c r="G64" s="324" t="s">
        <v>7446</v>
      </c>
      <c r="H64" s="324" t="s">
        <v>7864</v>
      </c>
      <c r="I64" s="324" t="s">
        <v>7909</v>
      </c>
      <c r="J64" s="324">
        <v>10</v>
      </c>
      <c r="K64" s="324" t="s">
        <v>7866</v>
      </c>
      <c r="L64" s="228">
        <v>1146</v>
      </c>
      <c r="M64" s="228">
        <v>1141.5999999999999</v>
      </c>
      <c r="N64" s="228">
        <v>727</v>
      </c>
      <c r="O64" s="324" t="s">
        <v>401</v>
      </c>
      <c r="P64" s="327"/>
      <c r="Q64" s="327"/>
      <c r="R64" s="327"/>
      <c r="S64" s="327"/>
      <c r="T64" s="327"/>
      <c r="U64" s="327"/>
      <c r="V64" s="327"/>
      <c r="W64" s="327">
        <v>25</v>
      </c>
      <c r="X64" s="327">
        <v>15</v>
      </c>
      <c r="Y64" s="327">
        <v>6</v>
      </c>
      <c r="Z64" s="327">
        <v>375</v>
      </c>
      <c r="AA64" s="324">
        <v>66</v>
      </c>
      <c r="AB64" s="327"/>
      <c r="AC64" s="324"/>
      <c r="AD64" s="324"/>
      <c r="AE64" s="324">
        <v>2006</v>
      </c>
      <c r="AF64" s="324" t="s">
        <v>7867</v>
      </c>
      <c r="AG64" s="324"/>
      <c r="AH64" s="324"/>
      <c r="AI64" s="324"/>
      <c r="AJ64" s="324"/>
      <c r="AK64" s="324"/>
      <c r="AL64" s="327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</row>
    <row r="65" spans="1:58" s="1566" customFormat="1" ht="24" customHeight="1">
      <c r="A65" s="150"/>
      <c r="B65" s="918"/>
      <c r="C65" s="678" t="s">
        <v>7410</v>
      </c>
      <c r="D65" s="678" t="s">
        <v>10245</v>
      </c>
      <c r="E65" s="678" t="s">
        <v>13441</v>
      </c>
      <c r="F65" s="678" t="s">
        <v>64</v>
      </c>
      <c r="G65" s="678" t="s">
        <v>18718</v>
      </c>
      <c r="H65" s="324" t="s">
        <v>13414</v>
      </c>
      <c r="I65" s="678"/>
      <c r="J65" s="678"/>
      <c r="K65" s="679">
        <v>1762</v>
      </c>
      <c r="L65" s="679">
        <v>1254</v>
      </c>
      <c r="M65" s="679">
        <v>4986</v>
      </c>
      <c r="N65" s="678" t="s">
        <v>401</v>
      </c>
      <c r="O65" s="680"/>
      <c r="P65" s="680"/>
      <c r="Q65" s="680"/>
      <c r="R65" s="680"/>
      <c r="S65" s="680"/>
      <c r="T65" s="680"/>
      <c r="U65" s="680"/>
      <c r="V65" s="680">
        <v>25</v>
      </c>
      <c r="W65" s="680">
        <v>11</v>
      </c>
      <c r="X65" s="680">
        <v>5</v>
      </c>
      <c r="Y65" s="680">
        <v>350</v>
      </c>
      <c r="Z65" s="678"/>
      <c r="AA65" s="680"/>
      <c r="AB65" s="678"/>
      <c r="AC65" s="678"/>
      <c r="AD65" s="678">
        <v>2002</v>
      </c>
      <c r="AE65" s="678"/>
      <c r="AF65" s="678"/>
      <c r="AG65" s="678"/>
      <c r="AH65" s="678"/>
      <c r="AI65" s="678"/>
      <c r="AJ65" s="678"/>
      <c r="AK65" s="680">
        <v>11971</v>
      </c>
      <c r="AL65" s="678"/>
      <c r="AM65" s="678"/>
      <c r="AN65" s="678"/>
      <c r="AO65" s="678"/>
      <c r="AP65" s="678"/>
      <c r="AQ65" s="678"/>
      <c r="AR65" s="678"/>
      <c r="AS65" s="678"/>
      <c r="AT65" s="678"/>
      <c r="AU65" s="678"/>
      <c r="AV65" s="678"/>
      <c r="AW65" s="678"/>
      <c r="AX65" s="678"/>
      <c r="AY65" s="678"/>
      <c r="AZ65" s="678"/>
      <c r="BA65" s="678"/>
      <c r="BB65" s="678"/>
      <c r="BC65" s="678"/>
      <c r="BD65" s="678"/>
      <c r="BE65" s="678"/>
      <c r="BF65" s="678"/>
    </row>
    <row r="66" spans="1:58" s="215" customFormat="1" ht="24" customHeight="1">
      <c r="A66" s="150"/>
      <c r="B66" s="918"/>
      <c r="C66" s="393" t="s">
        <v>7410</v>
      </c>
      <c r="D66" s="485" t="s">
        <v>10135</v>
      </c>
      <c r="E66" s="324" t="s">
        <v>7915</v>
      </c>
      <c r="F66" s="324" t="s">
        <v>64</v>
      </c>
      <c r="G66" s="324"/>
      <c r="H66" s="592"/>
      <c r="I66" s="324" t="s">
        <v>13425</v>
      </c>
      <c r="J66" s="393"/>
      <c r="K66" s="327"/>
      <c r="L66" s="228"/>
      <c r="M66" s="228"/>
      <c r="N66" s="228">
        <v>3311</v>
      </c>
      <c r="O66" s="324" t="s">
        <v>401</v>
      </c>
      <c r="P66" s="611"/>
      <c r="Q66" s="393"/>
      <c r="R66" s="327"/>
      <c r="S66" s="327"/>
      <c r="T66" s="393"/>
      <c r="U66" s="327"/>
      <c r="V66" s="345"/>
      <c r="W66" s="327">
        <v>25</v>
      </c>
      <c r="X66" s="327">
        <v>14</v>
      </c>
      <c r="Y66" s="324">
        <v>6</v>
      </c>
      <c r="Z66" s="393">
        <v>350</v>
      </c>
      <c r="AA66" s="393"/>
      <c r="AB66" s="393"/>
      <c r="AC66" s="393"/>
      <c r="AD66" s="393"/>
      <c r="AE66" s="324">
        <v>2015</v>
      </c>
      <c r="AF66" s="324"/>
      <c r="AG66" s="393"/>
      <c r="AH66" s="393"/>
      <c r="AI66" s="393"/>
      <c r="AJ66" s="393"/>
      <c r="AK66" s="393"/>
      <c r="AL66" s="327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24"/>
      <c r="AY66" s="393"/>
      <c r="AZ66" s="393"/>
      <c r="BA66" s="393"/>
      <c r="BB66" s="393"/>
      <c r="BC66" s="393"/>
      <c r="BD66" s="393"/>
      <c r="BE66" s="327"/>
      <c r="BF66" s="678"/>
    </row>
    <row r="67" spans="1:58" s="215" customFormat="1" ht="24" customHeight="1">
      <c r="A67" s="150">
        <v>15</v>
      </c>
      <c r="B67" s="918"/>
      <c r="C67" s="324" t="s">
        <v>7410</v>
      </c>
      <c r="D67" s="324" t="s">
        <v>10217</v>
      </c>
      <c r="E67" s="324" t="s">
        <v>11579</v>
      </c>
      <c r="F67" s="324" t="s">
        <v>7410</v>
      </c>
      <c r="G67" s="324" t="s">
        <v>7911</v>
      </c>
      <c r="H67" s="463" t="s">
        <v>7912</v>
      </c>
      <c r="I67" s="324" t="s">
        <v>7479</v>
      </c>
      <c r="J67" s="324"/>
      <c r="K67" s="324"/>
      <c r="L67" s="228">
        <v>92494</v>
      </c>
      <c r="M67" s="228">
        <v>1306</v>
      </c>
      <c r="N67" s="228">
        <v>5263</v>
      </c>
      <c r="O67" s="324" t="s">
        <v>401</v>
      </c>
      <c r="P67" s="327"/>
      <c r="Q67" s="327"/>
      <c r="R67" s="327"/>
      <c r="S67" s="327"/>
      <c r="T67" s="327"/>
      <c r="U67" s="327"/>
      <c r="V67" s="327"/>
      <c r="W67" s="327">
        <v>25</v>
      </c>
      <c r="X67" s="327">
        <v>20</v>
      </c>
      <c r="Y67" s="327">
        <v>7</v>
      </c>
      <c r="Z67" s="327">
        <v>600</v>
      </c>
      <c r="AA67" s="324" t="s">
        <v>7913</v>
      </c>
      <c r="AB67" s="327"/>
      <c r="AC67" s="324"/>
      <c r="AD67" s="324"/>
      <c r="AE67" s="324">
        <v>1992</v>
      </c>
      <c r="AF67" s="324"/>
      <c r="AG67" s="324"/>
      <c r="AH67" s="324"/>
      <c r="AI67" s="324"/>
      <c r="AJ67" s="324"/>
      <c r="AK67" s="324"/>
      <c r="AL67" s="327">
        <v>3796</v>
      </c>
      <c r="AM67" s="324">
        <v>2000</v>
      </c>
      <c r="AN67" s="324">
        <v>2001</v>
      </c>
      <c r="AO67" s="324"/>
      <c r="AP67" s="324"/>
      <c r="AQ67" s="324"/>
      <c r="AR67" s="324"/>
      <c r="AS67" s="324"/>
      <c r="AT67" s="324"/>
      <c r="AU67" s="324"/>
      <c r="AV67" s="324"/>
      <c r="AW67" s="324"/>
      <c r="AX67" s="324"/>
      <c r="AY67" s="324"/>
      <c r="AZ67" s="324"/>
      <c r="BA67" s="324"/>
      <c r="BB67" s="324"/>
      <c r="BC67" s="324"/>
      <c r="BD67" s="324"/>
      <c r="BE67" s="324"/>
      <c r="BF67" s="324"/>
    </row>
    <row r="68" spans="1:58" s="215" customFormat="1" ht="24" customHeight="1">
      <c r="A68" s="213">
        <v>17</v>
      </c>
      <c r="B68" s="918"/>
      <c r="C68" s="324" t="s">
        <v>7410</v>
      </c>
      <c r="D68" s="324" t="s">
        <v>10244</v>
      </c>
      <c r="E68" s="324" t="s">
        <v>11580</v>
      </c>
      <c r="F68" s="324" t="s">
        <v>7410</v>
      </c>
      <c r="G68" s="324"/>
      <c r="H68" s="463"/>
      <c r="I68" s="324" t="s">
        <v>17947</v>
      </c>
      <c r="J68" s="324"/>
      <c r="K68" s="324"/>
      <c r="L68" s="228">
        <v>1588</v>
      </c>
      <c r="M68" s="228">
        <v>667</v>
      </c>
      <c r="N68" s="228">
        <v>3293</v>
      </c>
      <c r="O68" s="324" t="s">
        <v>401</v>
      </c>
      <c r="P68" s="327"/>
      <c r="Q68" s="327"/>
      <c r="R68" s="327"/>
      <c r="S68" s="327"/>
      <c r="T68" s="327"/>
      <c r="U68" s="327"/>
      <c r="V68" s="327"/>
      <c r="W68" s="327">
        <v>25</v>
      </c>
      <c r="X68" s="327">
        <v>10</v>
      </c>
      <c r="Y68" s="327">
        <v>4</v>
      </c>
      <c r="Z68" s="327">
        <v>300</v>
      </c>
      <c r="AA68" s="324"/>
      <c r="AB68" s="327"/>
      <c r="AC68" s="324"/>
      <c r="AD68" s="324"/>
      <c r="AE68" s="324">
        <v>2000</v>
      </c>
      <c r="AF68" s="324"/>
      <c r="AG68" s="324"/>
      <c r="AH68" s="324"/>
      <c r="AI68" s="324"/>
      <c r="AJ68" s="324"/>
      <c r="AK68" s="324"/>
      <c r="AL68" s="327"/>
      <c r="AM68" s="324"/>
      <c r="AN68" s="324"/>
      <c r="AO68" s="324"/>
      <c r="AP68" s="324"/>
      <c r="AQ68" s="324"/>
      <c r="AR68" s="324"/>
      <c r="AS68" s="324"/>
      <c r="AT68" s="324"/>
      <c r="AU68" s="324"/>
      <c r="AV68" s="324"/>
      <c r="AW68" s="324"/>
      <c r="AX68" s="324"/>
      <c r="AY68" s="324"/>
      <c r="AZ68" s="324"/>
      <c r="BA68" s="324"/>
      <c r="BB68" s="324"/>
      <c r="BC68" s="324"/>
      <c r="BD68" s="324"/>
      <c r="BE68" s="324"/>
      <c r="BF68" s="324"/>
    </row>
    <row r="69" spans="1:58" s="215" customFormat="1" ht="24" customHeight="1">
      <c r="A69" s="213">
        <v>18</v>
      </c>
      <c r="B69" s="918"/>
      <c r="C69" s="324" t="s">
        <v>7410</v>
      </c>
      <c r="D69" s="324" t="s">
        <v>10218</v>
      </c>
      <c r="E69" s="324" t="s">
        <v>7914</v>
      </c>
      <c r="F69" s="324" t="s">
        <v>7410</v>
      </c>
      <c r="G69" s="324"/>
      <c r="H69" s="463"/>
      <c r="I69" s="324" t="s">
        <v>7479</v>
      </c>
      <c r="J69" s="324"/>
      <c r="K69" s="324"/>
      <c r="L69" s="228">
        <v>1125</v>
      </c>
      <c r="M69" s="228">
        <v>674</v>
      </c>
      <c r="N69" s="228">
        <v>3669</v>
      </c>
      <c r="O69" s="324" t="s">
        <v>401</v>
      </c>
      <c r="P69" s="327"/>
      <c r="Q69" s="327"/>
      <c r="R69" s="327"/>
      <c r="S69" s="327"/>
      <c r="T69" s="327"/>
      <c r="U69" s="327"/>
      <c r="V69" s="327"/>
      <c r="W69" s="327">
        <v>25</v>
      </c>
      <c r="X69" s="327">
        <v>12</v>
      </c>
      <c r="Y69" s="327">
        <v>5</v>
      </c>
      <c r="Z69" s="327">
        <v>300</v>
      </c>
      <c r="AA69" s="324"/>
      <c r="AB69" s="327"/>
      <c r="AC69" s="324"/>
      <c r="AD69" s="324"/>
      <c r="AE69" s="324">
        <v>2014</v>
      </c>
      <c r="AF69" s="324"/>
      <c r="AG69" s="324"/>
      <c r="AH69" s="324"/>
      <c r="AI69" s="324"/>
      <c r="AJ69" s="324"/>
      <c r="AK69" s="324"/>
      <c r="AL69" s="327">
        <v>9689</v>
      </c>
      <c r="AM69" s="324"/>
      <c r="AN69" s="324"/>
      <c r="AO69" s="324"/>
      <c r="AP69" s="324"/>
      <c r="AQ69" s="324"/>
      <c r="AR69" s="324"/>
      <c r="AS69" s="324"/>
      <c r="AT69" s="324"/>
      <c r="AU69" s="324"/>
      <c r="AV69" s="324"/>
      <c r="AW69" s="324"/>
      <c r="AX69" s="324"/>
      <c r="AY69" s="324"/>
      <c r="AZ69" s="324"/>
      <c r="BA69" s="324"/>
      <c r="BB69" s="324"/>
      <c r="BC69" s="324"/>
      <c r="BD69" s="324"/>
      <c r="BE69" s="324"/>
      <c r="BF69" s="324"/>
    </row>
    <row r="70" spans="1:58" s="215" customFormat="1" ht="24" customHeight="1">
      <c r="A70" s="213">
        <v>19</v>
      </c>
      <c r="B70" s="918"/>
      <c r="C70" s="324" t="s">
        <v>7410</v>
      </c>
      <c r="D70" s="324" t="s">
        <v>10246</v>
      </c>
      <c r="E70" s="324" t="s">
        <v>7916</v>
      </c>
      <c r="F70" s="324" t="s">
        <v>64</v>
      </c>
      <c r="G70" s="324"/>
      <c r="H70" s="463"/>
      <c r="I70" s="324" t="s">
        <v>7479</v>
      </c>
      <c r="J70" s="324"/>
      <c r="K70" s="324"/>
      <c r="L70" s="228">
        <v>3300</v>
      </c>
      <c r="M70" s="228"/>
      <c r="N70" s="228">
        <v>5714</v>
      </c>
      <c r="O70" s="324" t="s">
        <v>401</v>
      </c>
      <c r="P70" s="499"/>
      <c r="Q70" s="499"/>
      <c r="R70" s="499"/>
      <c r="S70" s="499">
        <v>25</v>
      </c>
      <c r="T70" s="499">
        <v>15</v>
      </c>
      <c r="U70" s="499">
        <v>5</v>
      </c>
      <c r="V70" s="499">
        <v>300</v>
      </c>
      <c r="W70" s="499">
        <v>25</v>
      </c>
      <c r="X70" s="499">
        <v>15</v>
      </c>
      <c r="Y70" s="499">
        <v>5</v>
      </c>
      <c r="Z70" s="499">
        <v>300</v>
      </c>
      <c r="AA70" s="324"/>
      <c r="AB70" s="499"/>
      <c r="AC70" s="324"/>
      <c r="AD70" s="324"/>
      <c r="AE70" s="324">
        <v>2017</v>
      </c>
      <c r="AF70" s="324"/>
      <c r="AG70" s="324"/>
      <c r="AH70" s="324"/>
      <c r="AI70" s="324"/>
      <c r="AJ70" s="324"/>
      <c r="AK70" s="324"/>
      <c r="AL70" s="327"/>
      <c r="AM70" s="324"/>
      <c r="AN70" s="324"/>
      <c r="AO70" s="324"/>
      <c r="AP70" s="324"/>
      <c r="AQ70" s="324"/>
      <c r="AR70" s="324"/>
      <c r="AS70" s="324"/>
      <c r="AT70" s="324"/>
      <c r="AU70" s="324"/>
      <c r="AV70" s="324"/>
      <c r="AW70" s="324"/>
      <c r="AX70" s="324"/>
      <c r="AY70" s="324"/>
      <c r="AZ70" s="324"/>
      <c r="BA70" s="324"/>
      <c r="BB70" s="324"/>
      <c r="BC70" s="324"/>
      <c r="BD70" s="324"/>
      <c r="BE70" s="324"/>
      <c r="BF70" s="324"/>
    </row>
    <row r="71" spans="1:58" s="215" customFormat="1" ht="24" customHeight="1">
      <c r="A71" s="150">
        <v>20</v>
      </c>
      <c r="B71" s="918"/>
      <c r="C71" s="324" t="s">
        <v>7480</v>
      </c>
      <c r="D71" s="346"/>
      <c r="E71" s="346" t="s">
        <v>12429</v>
      </c>
      <c r="F71" s="324" t="s">
        <v>7480</v>
      </c>
      <c r="G71" s="346"/>
      <c r="H71" s="346"/>
      <c r="I71" s="324" t="s">
        <v>7736</v>
      </c>
      <c r="J71" s="346"/>
      <c r="K71" s="346"/>
      <c r="L71" s="254">
        <v>2627</v>
      </c>
      <c r="M71" s="254">
        <v>1567</v>
      </c>
      <c r="N71" s="254">
        <v>8305</v>
      </c>
      <c r="O71" s="324" t="s">
        <v>401</v>
      </c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6"/>
      <c r="AB71" s="345"/>
      <c r="AC71" s="346"/>
      <c r="AD71" s="346"/>
      <c r="AE71" s="346">
        <v>2020</v>
      </c>
      <c r="AF71" s="346"/>
      <c r="AG71" s="346"/>
      <c r="AH71" s="346"/>
      <c r="AI71" s="346"/>
      <c r="AJ71" s="346"/>
      <c r="AK71" s="346"/>
      <c r="AL71" s="345">
        <v>28700</v>
      </c>
      <c r="AM71" s="346"/>
      <c r="AN71" s="346"/>
      <c r="AO71" s="346"/>
      <c r="AP71" s="346"/>
      <c r="AQ71" s="346"/>
      <c r="AR71" s="346"/>
      <c r="AS71" s="346"/>
      <c r="AT71" s="346"/>
      <c r="AU71" s="346"/>
      <c r="AV71" s="346"/>
      <c r="AW71" s="346"/>
      <c r="AX71" s="346"/>
      <c r="AY71" s="346"/>
      <c r="AZ71" s="346"/>
      <c r="BA71" s="346"/>
      <c r="BB71" s="346"/>
      <c r="BC71" s="346"/>
      <c r="BD71" s="346"/>
      <c r="BE71" s="346"/>
      <c r="BF71" s="324"/>
    </row>
    <row r="72" spans="1:58" s="215" customFormat="1" ht="24" customHeight="1">
      <c r="A72" s="213">
        <v>21</v>
      </c>
      <c r="B72" s="1509"/>
      <c r="C72" s="324" t="s">
        <v>7480</v>
      </c>
      <c r="D72" s="324" t="s">
        <v>7917</v>
      </c>
      <c r="E72" s="324" t="s">
        <v>17950</v>
      </c>
      <c r="F72" s="324" t="s">
        <v>7480</v>
      </c>
      <c r="G72" s="324" t="s">
        <v>7918</v>
      </c>
      <c r="H72" s="463" t="s">
        <v>7919</v>
      </c>
      <c r="I72" s="324" t="s">
        <v>7736</v>
      </c>
      <c r="J72" s="324" t="s">
        <v>7920</v>
      </c>
      <c r="K72" s="324" t="s">
        <v>7921</v>
      </c>
      <c r="L72" s="228">
        <v>5090</v>
      </c>
      <c r="M72" s="228">
        <v>2159</v>
      </c>
      <c r="N72" s="228">
        <v>558</v>
      </c>
      <c r="O72" s="324" t="s">
        <v>401</v>
      </c>
      <c r="P72" s="499"/>
      <c r="Q72" s="499"/>
      <c r="R72" s="499"/>
      <c r="S72" s="499">
        <v>25</v>
      </c>
      <c r="T72" s="499">
        <v>15</v>
      </c>
      <c r="U72" s="499">
        <v>7</v>
      </c>
      <c r="V72" s="499">
        <v>375</v>
      </c>
      <c r="W72" s="499"/>
      <c r="X72" s="499"/>
      <c r="Y72" s="499"/>
      <c r="Z72" s="499"/>
      <c r="AA72" s="324" t="s">
        <v>7922</v>
      </c>
      <c r="AB72" s="499"/>
      <c r="AC72" s="324" t="s">
        <v>2974</v>
      </c>
      <c r="AD72" s="324" t="s">
        <v>466</v>
      </c>
      <c r="AE72" s="324">
        <v>2000</v>
      </c>
      <c r="AF72" s="324"/>
      <c r="AG72" s="324"/>
      <c r="AH72" s="324"/>
      <c r="AI72" s="324"/>
      <c r="AJ72" s="324"/>
      <c r="AK72" s="324"/>
      <c r="AL72" s="327">
        <v>15432</v>
      </c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</row>
    <row r="73" spans="1:58" s="1566" customFormat="1" ht="24" customHeight="1">
      <c r="A73" s="213">
        <v>22</v>
      </c>
      <c r="B73" s="918"/>
      <c r="C73" s="678" t="s">
        <v>7480</v>
      </c>
      <c r="D73" s="227" t="s">
        <v>18667</v>
      </c>
      <c r="E73" s="678" t="s">
        <v>13442</v>
      </c>
      <c r="F73" s="678" t="s">
        <v>64</v>
      </c>
      <c r="G73" s="678" t="s">
        <v>18719</v>
      </c>
      <c r="H73" s="227" t="s">
        <v>18647</v>
      </c>
      <c r="I73" s="678"/>
      <c r="J73" s="678"/>
      <c r="K73" s="679">
        <v>6268</v>
      </c>
      <c r="L73" s="679">
        <v>1246</v>
      </c>
      <c r="M73" s="679">
        <v>5055</v>
      </c>
      <c r="N73" s="678" t="s">
        <v>401</v>
      </c>
      <c r="O73" s="680"/>
      <c r="P73" s="680"/>
      <c r="Q73" s="680"/>
      <c r="R73" s="680"/>
      <c r="S73" s="680"/>
      <c r="T73" s="680"/>
      <c r="U73" s="680"/>
      <c r="V73" s="680">
        <v>25</v>
      </c>
      <c r="W73" s="680">
        <v>12</v>
      </c>
      <c r="X73" s="680">
        <v>5</v>
      </c>
      <c r="Y73" s="680">
        <v>300</v>
      </c>
      <c r="Z73" s="678"/>
      <c r="AA73" s="680"/>
      <c r="AB73" s="678"/>
      <c r="AC73" s="678"/>
      <c r="AD73" s="678">
        <v>2004</v>
      </c>
      <c r="AE73" s="678"/>
      <c r="AF73" s="678"/>
      <c r="AG73" s="678"/>
      <c r="AH73" s="678"/>
      <c r="AI73" s="678"/>
      <c r="AJ73" s="678"/>
      <c r="AK73" s="680">
        <v>12940</v>
      </c>
      <c r="AL73" s="678"/>
      <c r="AM73" s="678"/>
      <c r="AN73" s="678"/>
      <c r="AO73" s="678"/>
      <c r="AP73" s="678"/>
      <c r="AQ73" s="678"/>
      <c r="AR73" s="678"/>
      <c r="AS73" s="678"/>
      <c r="AT73" s="678"/>
      <c r="AU73" s="678"/>
      <c r="AV73" s="678"/>
      <c r="AW73" s="678"/>
      <c r="AX73" s="678"/>
      <c r="AY73" s="678"/>
      <c r="AZ73" s="678"/>
      <c r="BA73" s="678"/>
      <c r="BB73" s="678"/>
      <c r="BC73" s="678"/>
      <c r="BD73" s="678"/>
      <c r="BE73" s="678"/>
      <c r="BF73" s="678"/>
    </row>
    <row r="74" spans="1:58" s="215" customFormat="1" ht="24" customHeight="1">
      <c r="A74" s="150">
        <v>23</v>
      </c>
      <c r="B74" s="918"/>
      <c r="C74" s="324" t="s">
        <v>292</v>
      </c>
      <c r="D74" s="346"/>
      <c r="E74" s="346" t="s">
        <v>17951</v>
      </c>
      <c r="F74" s="324" t="s">
        <v>292</v>
      </c>
      <c r="G74" s="346"/>
      <c r="H74" s="346"/>
      <c r="I74" s="324" t="s">
        <v>7923</v>
      </c>
      <c r="J74" s="346"/>
      <c r="K74" s="346"/>
      <c r="L74" s="254">
        <v>5380</v>
      </c>
      <c r="M74" s="254">
        <v>1456</v>
      </c>
      <c r="N74" s="254">
        <v>9169</v>
      </c>
      <c r="O74" s="324" t="s">
        <v>401</v>
      </c>
      <c r="P74" s="345"/>
      <c r="Q74" s="345"/>
      <c r="R74" s="345"/>
      <c r="S74" s="345"/>
      <c r="T74" s="345"/>
      <c r="U74" s="345"/>
      <c r="V74" s="345"/>
      <c r="W74" s="345">
        <v>25</v>
      </c>
      <c r="X74" s="345">
        <v>15</v>
      </c>
      <c r="Y74" s="345">
        <v>7</v>
      </c>
      <c r="Z74" s="345">
        <v>421</v>
      </c>
      <c r="AA74" s="346"/>
      <c r="AB74" s="345"/>
      <c r="AC74" s="346"/>
      <c r="AD74" s="346"/>
      <c r="AE74" s="346">
        <v>2004</v>
      </c>
      <c r="AF74" s="346"/>
      <c r="AG74" s="346"/>
      <c r="AH74" s="346"/>
      <c r="AI74" s="346"/>
      <c r="AJ74" s="346"/>
      <c r="AK74" s="346"/>
      <c r="AL74" s="345">
        <v>15888</v>
      </c>
      <c r="AM74" s="346"/>
      <c r="AN74" s="346"/>
      <c r="AO74" s="346"/>
      <c r="AP74" s="346"/>
      <c r="AQ74" s="346"/>
      <c r="AR74" s="346"/>
      <c r="AS74" s="346"/>
      <c r="AT74" s="346"/>
      <c r="AU74" s="346"/>
      <c r="AV74" s="346"/>
      <c r="AW74" s="346"/>
      <c r="AX74" s="346"/>
      <c r="AY74" s="346"/>
      <c r="AZ74" s="346"/>
      <c r="BA74" s="346"/>
      <c r="BB74" s="346"/>
      <c r="BC74" s="346"/>
      <c r="BD74" s="346"/>
      <c r="BE74" s="346"/>
      <c r="BF74" s="324"/>
    </row>
    <row r="75" spans="1:58" s="215" customFormat="1" ht="24" customHeight="1">
      <c r="A75" s="213">
        <v>24</v>
      </c>
      <c r="B75" s="918"/>
      <c r="C75" s="324" t="s">
        <v>292</v>
      </c>
      <c r="D75" s="324"/>
      <c r="E75" s="324" t="s">
        <v>17952</v>
      </c>
      <c r="F75" s="324" t="s">
        <v>292</v>
      </c>
      <c r="G75" s="324"/>
      <c r="H75" s="463"/>
      <c r="I75" s="324" t="s">
        <v>7923</v>
      </c>
      <c r="J75" s="324"/>
      <c r="K75" s="324"/>
      <c r="L75" s="228">
        <v>1509</v>
      </c>
      <c r="M75" s="228">
        <v>893</v>
      </c>
      <c r="N75" s="228">
        <v>6674</v>
      </c>
      <c r="O75" s="324" t="s">
        <v>401</v>
      </c>
      <c r="P75" s="499"/>
      <c r="Q75" s="499"/>
      <c r="R75" s="499"/>
      <c r="S75" s="499"/>
      <c r="T75" s="499"/>
      <c r="U75" s="499"/>
      <c r="V75" s="499"/>
      <c r="W75" s="499">
        <v>25</v>
      </c>
      <c r="X75" s="499">
        <v>10</v>
      </c>
      <c r="Y75" s="499">
        <v>5</v>
      </c>
      <c r="Z75" s="499">
        <v>250</v>
      </c>
      <c r="AA75" s="324"/>
      <c r="AB75" s="499"/>
      <c r="AC75" s="324"/>
      <c r="AD75" s="324"/>
      <c r="AE75" s="324">
        <v>2014</v>
      </c>
      <c r="AF75" s="324"/>
      <c r="AG75" s="324"/>
      <c r="AH75" s="324"/>
      <c r="AI75" s="324"/>
      <c r="AJ75" s="324"/>
      <c r="AK75" s="324"/>
      <c r="AL75" s="327">
        <v>22516</v>
      </c>
      <c r="AM75" s="324"/>
      <c r="AN75" s="324"/>
      <c r="AO75" s="324"/>
      <c r="AP75" s="324"/>
      <c r="AQ75" s="324"/>
      <c r="AR75" s="324"/>
      <c r="AS75" s="324"/>
      <c r="AT75" s="324"/>
      <c r="AU75" s="324"/>
      <c r="AV75" s="324"/>
      <c r="AW75" s="324"/>
      <c r="AX75" s="324"/>
      <c r="AY75" s="324"/>
      <c r="AZ75" s="324"/>
      <c r="BA75" s="324"/>
      <c r="BB75" s="324"/>
      <c r="BC75" s="324"/>
      <c r="BD75" s="324"/>
      <c r="BE75" s="324"/>
      <c r="BF75" s="324"/>
    </row>
    <row r="76" spans="1:58" s="215" customFormat="1" ht="24" customHeight="1">
      <c r="A76" s="150">
        <v>25</v>
      </c>
      <c r="B76" s="918"/>
      <c r="C76" s="678" t="s">
        <v>292</v>
      </c>
      <c r="D76" s="678"/>
      <c r="E76" s="678" t="s">
        <v>11581</v>
      </c>
      <c r="F76" s="678" t="s">
        <v>292</v>
      </c>
      <c r="G76" s="678"/>
      <c r="H76" s="678"/>
      <c r="I76" s="324" t="s">
        <v>17948</v>
      </c>
      <c r="J76" s="678"/>
      <c r="K76" s="678"/>
      <c r="L76" s="679">
        <v>1989</v>
      </c>
      <c r="M76" s="679">
        <v>6287</v>
      </c>
      <c r="N76" s="679">
        <v>6509</v>
      </c>
      <c r="O76" s="678" t="s">
        <v>401</v>
      </c>
      <c r="P76" s="680"/>
      <c r="Q76" s="680"/>
      <c r="R76" s="680"/>
      <c r="S76" s="680"/>
      <c r="T76" s="680"/>
      <c r="U76" s="680"/>
      <c r="V76" s="680"/>
      <c r="W76" s="680">
        <v>25</v>
      </c>
      <c r="X76" s="680">
        <v>15</v>
      </c>
      <c r="Y76" s="680">
        <v>6</v>
      </c>
      <c r="Z76" s="680">
        <v>467</v>
      </c>
      <c r="AA76" s="678"/>
      <c r="AB76" s="680"/>
      <c r="AC76" s="678"/>
      <c r="AD76" s="678"/>
      <c r="AE76" s="678">
        <v>2003</v>
      </c>
      <c r="AF76" s="678"/>
      <c r="AG76" s="678"/>
      <c r="AH76" s="678"/>
      <c r="AI76" s="678"/>
      <c r="AJ76" s="678"/>
      <c r="AK76" s="678"/>
      <c r="AL76" s="680">
        <v>9874</v>
      </c>
      <c r="AM76" s="678"/>
      <c r="AN76" s="678"/>
      <c r="AO76" s="678"/>
      <c r="AP76" s="678"/>
      <c r="AQ76" s="678"/>
      <c r="AR76" s="678"/>
      <c r="AS76" s="678"/>
      <c r="AT76" s="678"/>
      <c r="AU76" s="678"/>
      <c r="AV76" s="678"/>
      <c r="AW76" s="678"/>
      <c r="AX76" s="678"/>
      <c r="AY76" s="678"/>
      <c r="AZ76" s="678"/>
      <c r="BA76" s="678"/>
      <c r="BB76" s="678"/>
      <c r="BC76" s="678"/>
      <c r="BD76" s="678"/>
      <c r="BE76" s="678"/>
      <c r="BF76" s="678"/>
    </row>
    <row r="77" spans="1:58" s="1566" customFormat="1" ht="24" customHeight="1">
      <c r="A77" s="213"/>
      <c r="B77" s="918"/>
      <c r="C77" s="346" t="s">
        <v>292</v>
      </c>
      <c r="D77" s="227" t="s">
        <v>18668</v>
      </c>
      <c r="E77" s="346" t="s">
        <v>13443</v>
      </c>
      <c r="F77" s="346" t="s">
        <v>64</v>
      </c>
      <c r="G77" s="346" t="s">
        <v>18720</v>
      </c>
      <c r="H77" s="324" t="s">
        <v>13426</v>
      </c>
      <c r="I77" s="346"/>
      <c r="J77" s="324"/>
      <c r="K77" s="228">
        <v>2314</v>
      </c>
      <c r="L77" s="254">
        <v>1202</v>
      </c>
      <c r="M77" s="254">
        <v>5611</v>
      </c>
      <c r="N77" s="324" t="s">
        <v>401</v>
      </c>
      <c r="O77" s="345"/>
      <c r="P77" s="345"/>
      <c r="Q77" s="345"/>
      <c r="R77" s="345"/>
      <c r="S77" s="327"/>
      <c r="T77" s="345"/>
      <c r="U77" s="345"/>
      <c r="V77" s="345">
        <v>25</v>
      </c>
      <c r="W77" s="440">
        <v>12.5</v>
      </c>
      <c r="X77" s="345">
        <v>5</v>
      </c>
      <c r="Y77" s="440">
        <v>312.5</v>
      </c>
      <c r="Z77" s="324"/>
      <c r="AA77" s="327"/>
      <c r="AB77" s="324"/>
      <c r="AC77" s="324"/>
      <c r="AD77" s="324">
        <v>2010</v>
      </c>
      <c r="AE77" s="324"/>
      <c r="AF77" s="324"/>
      <c r="AG77" s="324"/>
      <c r="AH77" s="324"/>
      <c r="AI77" s="324"/>
      <c r="AJ77" s="324"/>
      <c r="AK77" s="327">
        <v>9600</v>
      </c>
      <c r="AL77" s="324">
        <v>2021</v>
      </c>
      <c r="AM77" s="324"/>
      <c r="AN77" s="324"/>
      <c r="AO77" s="324"/>
      <c r="AP77" s="324"/>
      <c r="AQ77" s="324"/>
      <c r="AR77" s="346"/>
      <c r="AS77" s="324"/>
      <c r="AT77" s="324"/>
      <c r="AU77" s="324"/>
      <c r="AV77" s="324"/>
      <c r="AW77" s="324"/>
      <c r="AX77" s="324"/>
      <c r="AY77" s="324"/>
      <c r="AZ77" s="324"/>
      <c r="BA77" s="324"/>
      <c r="BB77" s="324"/>
      <c r="BC77" s="324"/>
      <c r="BD77" s="324"/>
      <c r="BE77" s="324"/>
      <c r="BF77" s="324"/>
    </row>
    <row r="78" spans="1:58" s="215" customFormat="1" ht="24" customHeight="1">
      <c r="A78" s="213">
        <v>26</v>
      </c>
      <c r="B78" s="918"/>
      <c r="C78" s="346" t="s">
        <v>292</v>
      </c>
      <c r="D78" s="346" t="s">
        <v>10247</v>
      </c>
      <c r="E78" s="346" t="s">
        <v>7924</v>
      </c>
      <c r="F78" s="346" t="s">
        <v>64</v>
      </c>
      <c r="G78" s="346"/>
      <c r="H78" s="346"/>
      <c r="I78" s="324" t="s">
        <v>13448</v>
      </c>
      <c r="J78" s="346"/>
      <c r="K78" s="324"/>
      <c r="L78" s="228">
        <v>20000</v>
      </c>
      <c r="M78" s="254">
        <v>5200</v>
      </c>
      <c r="N78" s="254">
        <v>16793</v>
      </c>
      <c r="O78" s="324" t="s">
        <v>176</v>
      </c>
      <c r="P78" s="345"/>
      <c r="Q78" s="345"/>
      <c r="R78" s="345"/>
      <c r="S78" s="345"/>
      <c r="T78" s="327"/>
      <c r="U78" s="345"/>
      <c r="V78" s="345"/>
      <c r="W78" s="345"/>
      <c r="X78" s="345"/>
      <c r="Y78" s="345"/>
      <c r="Z78" s="345">
        <v>5200</v>
      </c>
      <c r="AA78" s="324"/>
      <c r="AB78" s="327">
        <v>3600</v>
      </c>
      <c r="AC78" s="324"/>
      <c r="AD78" s="324"/>
      <c r="AE78" s="324">
        <v>2009</v>
      </c>
      <c r="AF78" s="324"/>
      <c r="AG78" s="324"/>
      <c r="AH78" s="324"/>
      <c r="AI78" s="324"/>
      <c r="AJ78" s="324"/>
      <c r="AK78" s="324"/>
      <c r="AL78" s="327">
        <v>3101</v>
      </c>
      <c r="AM78" s="324"/>
      <c r="AN78" s="324"/>
      <c r="AO78" s="324"/>
      <c r="AP78" s="324"/>
      <c r="AQ78" s="324"/>
      <c r="AR78" s="324"/>
      <c r="AS78" s="346"/>
      <c r="AT78" s="324"/>
      <c r="AU78" s="324"/>
      <c r="AV78" s="324"/>
      <c r="AW78" s="324"/>
      <c r="AX78" s="324"/>
      <c r="AY78" s="324"/>
      <c r="AZ78" s="324"/>
      <c r="BA78" s="324"/>
      <c r="BB78" s="324"/>
      <c r="BC78" s="324"/>
      <c r="BD78" s="324"/>
      <c r="BE78" s="324"/>
      <c r="BF78" s="324"/>
    </row>
    <row r="79" spans="1:58" s="215" customFormat="1" ht="24" customHeight="1">
      <c r="A79" s="213">
        <v>28</v>
      </c>
      <c r="B79" s="918"/>
      <c r="C79" s="684" t="s">
        <v>7486</v>
      </c>
      <c r="D79" s="684" t="s">
        <v>7927</v>
      </c>
      <c r="E79" s="684" t="s">
        <v>11583</v>
      </c>
      <c r="F79" s="684" t="s">
        <v>7928</v>
      </c>
      <c r="G79" s="684" t="s">
        <v>7847</v>
      </c>
      <c r="H79" s="684"/>
      <c r="I79" s="684" t="s">
        <v>11746</v>
      </c>
      <c r="J79" s="684">
        <v>11</v>
      </c>
      <c r="K79" s="685"/>
      <c r="L79" s="686">
        <v>6487</v>
      </c>
      <c r="M79" s="687">
        <v>3718</v>
      </c>
      <c r="N79" s="687">
        <v>22520</v>
      </c>
      <c r="O79" s="685" t="s">
        <v>401</v>
      </c>
      <c r="P79" s="688"/>
      <c r="Q79" s="688"/>
      <c r="R79" s="688"/>
      <c r="S79" s="688"/>
      <c r="T79" s="689"/>
      <c r="U79" s="688"/>
      <c r="V79" s="688"/>
      <c r="W79" s="688">
        <v>25</v>
      </c>
      <c r="X79" s="688">
        <v>15</v>
      </c>
      <c r="Y79" s="688">
        <v>6</v>
      </c>
      <c r="Z79" s="688">
        <v>375</v>
      </c>
      <c r="AA79" s="685">
        <v>60</v>
      </c>
      <c r="AB79" s="689"/>
      <c r="AC79" s="685"/>
      <c r="AD79" s="685"/>
      <c r="AE79" s="685">
        <v>2002</v>
      </c>
      <c r="AF79" s="685"/>
      <c r="AG79" s="685"/>
      <c r="AH79" s="685"/>
      <c r="AI79" s="685"/>
      <c r="AJ79" s="685"/>
      <c r="AK79" s="685"/>
      <c r="AL79" s="689">
        <v>22348</v>
      </c>
      <c r="AM79" s="685"/>
      <c r="AN79" s="685"/>
      <c r="AO79" s="685"/>
      <c r="AP79" s="685"/>
      <c r="AQ79" s="685"/>
      <c r="AR79" s="685"/>
      <c r="AS79" s="684"/>
      <c r="AT79" s="685"/>
      <c r="AU79" s="685"/>
      <c r="AV79" s="685"/>
      <c r="AW79" s="685"/>
      <c r="AX79" s="685"/>
      <c r="AY79" s="685"/>
      <c r="AZ79" s="685"/>
      <c r="BA79" s="685"/>
      <c r="BB79" s="685"/>
      <c r="BC79" s="685"/>
      <c r="BD79" s="685"/>
      <c r="BE79" s="685"/>
      <c r="BF79" s="678"/>
    </row>
    <row r="80" spans="1:58" s="215" customFormat="1" ht="24" customHeight="1">
      <c r="A80" s="213">
        <v>29</v>
      </c>
      <c r="B80" s="918"/>
      <c r="C80" s="678" t="s">
        <v>7486</v>
      </c>
      <c r="D80" s="678" t="s">
        <v>7925</v>
      </c>
      <c r="E80" s="678" t="s">
        <v>11582</v>
      </c>
      <c r="F80" s="678" t="s">
        <v>7486</v>
      </c>
      <c r="G80" s="678" t="s">
        <v>7847</v>
      </c>
      <c r="H80" s="678"/>
      <c r="I80" s="346" t="s">
        <v>7926</v>
      </c>
      <c r="J80" s="678">
        <v>15</v>
      </c>
      <c r="K80" s="678"/>
      <c r="L80" s="679">
        <v>949</v>
      </c>
      <c r="M80" s="679">
        <v>567</v>
      </c>
      <c r="N80" s="679">
        <v>2990</v>
      </c>
      <c r="O80" s="678" t="s">
        <v>401</v>
      </c>
      <c r="P80" s="680"/>
      <c r="Q80" s="680"/>
      <c r="R80" s="680"/>
      <c r="S80" s="680"/>
      <c r="T80" s="680"/>
      <c r="U80" s="680"/>
      <c r="V80" s="680"/>
      <c r="W80" s="680">
        <v>26</v>
      </c>
      <c r="X80" s="680">
        <v>10</v>
      </c>
      <c r="Y80" s="680">
        <v>4</v>
      </c>
      <c r="Z80" s="680">
        <v>269</v>
      </c>
      <c r="AA80" s="678">
        <v>16.399999999999999</v>
      </c>
      <c r="AB80" s="680"/>
      <c r="AC80" s="678"/>
      <c r="AD80" s="678"/>
      <c r="AE80" s="678">
        <v>2002</v>
      </c>
      <c r="AF80" s="678">
        <v>4761</v>
      </c>
      <c r="AG80" s="678">
        <v>1078</v>
      </c>
      <c r="AH80" s="678"/>
      <c r="AI80" s="678"/>
      <c r="AJ80" s="678"/>
      <c r="AK80" s="678"/>
      <c r="AL80" s="680">
        <v>5839</v>
      </c>
      <c r="AM80" s="678"/>
      <c r="AN80" s="678"/>
      <c r="AO80" s="678"/>
      <c r="AP80" s="678"/>
      <c r="AQ80" s="678"/>
      <c r="AR80" s="678"/>
      <c r="AS80" s="678" t="s">
        <v>5600</v>
      </c>
      <c r="AT80" s="678"/>
      <c r="AU80" s="678">
        <v>136</v>
      </c>
      <c r="AV80" s="678"/>
      <c r="AW80" s="678" t="s">
        <v>7847</v>
      </c>
      <c r="AX80" s="678"/>
      <c r="AY80" s="678"/>
      <c r="AZ80" s="678"/>
      <c r="BA80" s="678"/>
      <c r="BB80" s="678"/>
      <c r="BC80" s="678"/>
      <c r="BD80" s="678"/>
      <c r="BE80" s="678"/>
      <c r="BF80" s="678"/>
    </row>
    <row r="81" spans="1:58" s="215" customFormat="1" ht="24" customHeight="1">
      <c r="A81" s="213"/>
      <c r="B81" s="918"/>
      <c r="C81" s="324" t="s">
        <v>7486</v>
      </c>
      <c r="D81" s="324" t="s">
        <v>7846</v>
      </c>
      <c r="E81" s="324" t="s">
        <v>11584</v>
      </c>
      <c r="F81" s="324" t="s">
        <v>7486</v>
      </c>
      <c r="G81" s="346" t="s">
        <v>7847</v>
      </c>
      <c r="H81" s="346"/>
      <c r="I81" s="324" t="s">
        <v>7926</v>
      </c>
      <c r="J81" s="324">
        <v>17</v>
      </c>
      <c r="K81" s="324"/>
      <c r="L81" s="228">
        <v>3352</v>
      </c>
      <c r="M81" s="228">
        <v>1314</v>
      </c>
      <c r="N81" s="228">
        <v>3629</v>
      </c>
      <c r="O81" s="324" t="s">
        <v>401</v>
      </c>
      <c r="P81" s="499"/>
      <c r="Q81" s="499"/>
      <c r="R81" s="499"/>
      <c r="S81" s="499"/>
      <c r="T81" s="499"/>
      <c r="U81" s="499"/>
      <c r="V81" s="499"/>
      <c r="W81" s="499">
        <v>25</v>
      </c>
      <c r="X81" s="499">
        <v>13</v>
      </c>
      <c r="Y81" s="499">
        <v>5</v>
      </c>
      <c r="Z81" s="499">
        <v>321</v>
      </c>
      <c r="AA81" s="324">
        <v>47</v>
      </c>
      <c r="AB81" s="499"/>
      <c r="AC81" s="324"/>
      <c r="AD81" s="324"/>
      <c r="AE81" s="324">
        <v>1998</v>
      </c>
      <c r="AF81" s="324">
        <v>331</v>
      </c>
      <c r="AG81" s="324">
        <v>3160</v>
      </c>
      <c r="AH81" s="324">
        <v>800</v>
      </c>
      <c r="AI81" s="324"/>
      <c r="AJ81" s="324"/>
      <c r="AK81" s="324"/>
      <c r="AL81" s="327">
        <v>4291</v>
      </c>
      <c r="AM81" s="324"/>
      <c r="AN81" s="324"/>
      <c r="AO81" s="324"/>
      <c r="AP81" s="324"/>
      <c r="AQ81" s="324"/>
      <c r="AR81" s="324"/>
      <c r="AS81" s="346"/>
      <c r="AT81" s="324"/>
      <c r="AU81" s="324"/>
      <c r="AV81" s="324"/>
      <c r="AW81" s="324"/>
      <c r="AX81" s="324"/>
      <c r="AY81" s="324"/>
      <c r="AZ81" s="324"/>
      <c r="BA81" s="324"/>
      <c r="BB81" s="324"/>
      <c r="BC81" s="324"/>
      <c r="BD81" s="324"/>
      <c r="BE81" s="324"/>
      <c r="BF81" s="324"/>
    </row>
    <row r="82" spans="1:58" s="215" customFormat="1" ht="24" customHeight="1">
      <c r="A82" s="213">
        <v>30</v>
      </c>
      <c r="B82" s="918"/>
      <c r="C82" s="324" t="s">
        <v>7486</v>
      </c>
      <c r="D82" s="324" t="s">
        <v>7849</v>
      </c>
      <c r="E82" s="324" t="s">
        <v>11585</v>
      </c>
      <c r="F82" s="324" t="s">
        <v>7486</v>
      </c>
      <c r="G82" s="324" t="s">
        <v>7847</v>
      </c>
      <c r="H82" s="463"/>
      <c r="I82" s="324" t="s">
        <v>7926</v>
      </c>
      <c r="J82" s="324">
        <v>23</v>
      </c>
      <c r="K82" s="324"/>
      <c r="L82" s="228">
        <v>4754</v>
      </c>
      <c r="M82" s="228">
        <v>2796</v>
      </c>
      <c r="N82" s="228">
        <v>8650</v>
      </c>
      <c r="O82" s="324" t="s">
        <v>401</v>
      </c>
      <c r="P82" s="499"/>
      <c r="Q82" s="499"/>
      <c r="R82" s="499"/>
      <c r="S82" s="499"/>
      <c r="T82" s="499"/>
      <c r="U82" s="499"/>
      <c r="V82" s="499"/>
      <c r="W82" s="499">
        <v>25</v>
      </c>
      <c r="X82" s="499">
        <v>16</v>
      </c>
      <c r="Y82" s="499">
        <v>6</v>
      </c>
      <c r="Z82" s="499">
        <v>423</v>
      </c>
      <c r="AA82" s="324">
        <v>97</v>
      </c>
      <c r="AB82" s="499"/>
      <c r="AC82" s="324"/>
      <c r="AD82" s="324"/>
      <c r="AE82" s="324">
        <v>2002</v>
      </c>
      <c r="AF82" s="324">
        <v>8144</v>
      </c>
      <c r="AG82" s="324">
        <v>11156</v>
      </c>
      <c r="AH82" s="324"/>
      <c r="AI82" s="324"/>
      <c r="AJ82" s="324"/>
      <c r="AK82" s="324"/>
      <c r="AL82" s="327">
        <v>19300</v>
      </c>
      <c r="AM82" s="324"/>
      <c r="AN82" s="324"/>
      <c r="AO82" s="324"/>
      <c r="AP82" s="324"/>
      <c r="AQ82" s="324"/>
      <c r="AR82" s="324"/>
      <c r="AS82" s="324"/>
      <c r="AT82" s="324"/>
      <c r="AU82" s="324"/>
      <c r="AV82" s="324"/>
      <c r="AW82" s="324"/>
      <c r="AX82" s="324"/>
      <c r="AY82" s="324"/>
      <c r="AZ82" s="324"/>
      <c r="BA82" s="324"/>
      <c r="BB82" s="324"/>
      <c r="BC82" s="324"/>
      <c r="BD82" s="324"/>
      <c r="BE82" s="324"/>
      <c r="BF82" s="324"/>
    </row>
    <row r="83" spans="1:58" s="215" customFormat="1" ht="24" customHeight="1">
      <c r="A83" s="213">
        <v>31</v>
      </c>
      <c r="B83" s="918"/>
      <c r="C83" s="324" t="s">
        <v>7486</v>
      </c>
      <c r="D83" s="324"/>
      <c r="E83" s="324" t="s">
        <v>11586</v>
      </c>
      <c r="F83" s="324" t="s">
        <v>7486</v>
      </c>
      <c r="G83" s="324"/>
      <c r="H83" s="324"/>
      <c r="I83" s="324" t="s">
        <v>7926</v>
      </c>
      <c r="J83" s="324"/>
      <c r="K83" s="324"/>
      <c r="L83" s="228">
        <v>1689</v>
      </c>
      <c r="M83" s="228">
        <v>1192</v>
      </c>
      <c r="N83" s="228">
        <v>2333</v>
      </c>
      <c r="O83" s="324" t="s">
        <v>401</v>
      </c>
      <c r="P83" s="499"/>
      <c r="Q83" s="499"/>
      <c r="R83" s="499"/>
      <c r="S83" s="499"/>
      <c r="T83" s="499"/>
      <c r="U83" s="499"/>
      <c r="V83" s="499"/>
      <c r="W83" s="499">
        <v>25</v>
      </c>
      <c r="X83" s="499">
        <v>13</v>
      </c>
      <c r="Y83" s="499">
        <v>5</v>
      </c>
      <c r="Z83" s="499">
        <v>330</v>
      </c>
      <c r="AA83" s="324"/>
      <c r="AB83" s="499"/>
      <c r="AC83" s="324"/>
      <c r="AD83" s="324"/>
      <c r="AE83" s="324">
        <v>2018</v>
      </c>
      <c r="AF83" s="324"/>
      <c r="AG83" s="324"/>
      <c r="AH83" s="324"/>
      <c r="AI83" s="324"/>
      <c r="AJ83" s="324"/>
      <c r="AK83" s="324"/>
      <c r="AL83" s="345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</row>
    <row r="84" spans="1:58" s="215" customFormat="1" ht="24" customHeight="1">
      <c r="A84" s="213">
        <v>32</v>
      </c>
      <c r="B84" s="918"/>
      <c r="C84" s="324" t="s">
        <v>7493</v>
      </c>
      <c r="D84" s="324" t="s">
        <v>7929</v>
      </c>
      <c r="E84" s="324" t="s">
        <v>17949</v>
      </c>
      <c r="F84" s="324" t="s">
        <v>7493</v>
      </c>
      <c r="G84" s="324" t="s">
        <v>7930</v>
      </c>
      <c r="H84" s="324" t="s">
        <v>7931</v>
      </c>
      <c r="I84" s="324" t="s">
        <v>7548</v>
      </c>
      <c r="J84" s="324" t="s">
        <v>7932</v>
      </c>
      <c r="K84" s="324" t="s">
        <v>7933</v>
      </c>
      <c r="L84" s="228">
        <v>10357</v>
      </c>
      <c r="M84" s="228">
        <v>1924.19</v>
      </c>
      <c r="N84" s="228">
        <v>6985</v>
      </c>
      <c r="O84" s="324" t="s">
        <v>401</v>
      </c>
      <c r="P84" s="499"/>
      <c r="Q84" s="499"/>
      <c r="R84" s="499"/>
      <c r="S84" s="499" t="s">
        <v>914</v>
      </c>
      <c r="T84" s="499" t="s">
        <v>914</v>
      </c>
      <c r="U84" s="499"/>
      <c r="V84" s="499" t="s">
        <v>914</v>
      </c>
      <c r="W84" s="499">
        <v>25</v>
      </c>
      <c r="X84" s="499">
        <v>18</v>
      </c>
      <c r="Y84" s="499">
        <v>6</v>
      </c>
      <c r="Z84" s="499">
        <v>450</v>
      </c>
      <c r="AA84" s="324" t="s">
        <v>7934</v>
      </c>
      <c r="AB84" s="499"/>
      <c r="AC84" s="324"/>
      <c r="AD84" s="324"/>
      <c r="AE84" s="324">
        <v>2000</v>
      </c>
      <c r="AF84" s="324"/>
      <c r="AG84" s="324"/>
      <c r="AH84" s="324"/>
      <c r="AI84" s="324"/>
      <c r="AJ84" s="324"/>
      <c r="AK84" s="324"/>
      <c r="AL84" s="327">
        <v>13805</v>
      </c>
      <c r="AM84" s="324"/>
      <c r="AN84" s="324"/>
      <c r="AO84" s="324"/>
      <c r="AP84" s="324"/>
      <c r="AQ84" s="324"/>
      <c r="AR84" s="324"/>
      <c r="AS84" s="324"/>
      <c r="AT84" s="324"/>
      <c r="AU84" s="324"/>
      <c r="AV84" s="324"/>
      <c r="AW84" s="324"/>
      <c r="AX84" s="324"/>
      <c r="AY84" s="324"/>
      <c r="AZ84" s="324"/>
      <c r="BA84" s="324"/>
      <c r="BB84" s="324"/>
      <c r="BC84" s="324"/>
      <c r="BD84" s="324"/>
      <c r="BE84" s="324"/>
      <c r="BF84" s="324"/>
    </row>
    <row r="85" spans="1:58" s="215" customFormat="1" ht="24" customHeight="1">
      <c r="A85" s="213"/>
      <c r="B85" s="916"/>
      <c r="C85" s="324" t="s">
        <v>7493</v>
      </c>
      <c r="D85" s="324" t="s">
        <v>10222</v>
      </c>
      <c r="E85" s="324" t="s">
        <v>11587</v>
      </c>
      <c r="F85" s="324" t="s">
        <v>7493</v>
      </c>
      <c r="G85" s="324"/>
      <c r="H85" s="324"/>
      <c r="I85" s="324" t="s">
        <v>7548</v>
      </c>
      <c r="J85" s="324"/>
      <c r="K85" s="324"/>
      <c r="L85" s="228">
        <v>1864</v>
      </c>
      <c r="M85" s="228">
        <v>972.56</v>
      </c>
      <c r="N85" s="228">
        <v>1978</v>
      </c>
      <c r="O85" s="324" t="s">
        <v>401</v>
      </c>
      <c r="P85" s="499"/>
      <c r="Q85" s="499"/>
      <c r="R85" s="499"/>
      <c r="S85" s="499"/>
      <c r="T85" s="499"/>
      <c r="U85" s="499"/>
      <c r="V85" s="499"/>
      <c r="W85" s="499">
        <v>25</v>
      </c>
      <c r="X85" s="499">
        <v>13</v>
      </c>
      <c r="Y85" s="499">
        <v>5</v>
      </c>
      <c r="Z85" s="499">
        <v>422.5</v>
      </c>
      <c r="AA85" s="324"/>
      <c r="AB85" s="499"/>
      <c r="AC85" s="324"/>
      <c r="AD85" s="324"/>
      <c r="AE85" s="324">
        <v>2006</v>
      </c>
      <c r="AF85" s="324"/>
      <c r="AG85" s="324"/>
      <c r="AH85" s="324"/>
      <c r="AI85" s="324"/>
      <c r="AJ85" s="324"/>
      <c r="AK85" s="324"/>
      <c r="AL85" s="327">
        <v>3738</v>
      </c>
      <c r="AM85" s="324"/>
      <c r="AN85" s="324"/>
      <c r="AO85" s="324"/>
      <c r="AP85" s="324"/>
      <c r="AQ85" s="324"/>
      <c r="AR85" s="324"/>
      <c r="AS85" s="324"/>
      <c r="AT85" s="324"/>
      <c r="AU85" s="324"/>
      <c r="AV85" s="324"/>
      <c r="AW85" s="324"/>
      <c r="AX85" s="324"/>
      <c r="AY85" s="324"/>
      <c r="AZ85" s="324"/>
      <c r="BA85" s="324"/>
      <c r="BB85" s="324"/>
      <c r="BC85" s="324"/>
      <c r="BD85" s="324"/>
      <c r="BE85" s="324"/>
      <c r="BF85" s="324"/>
    </row>
    <row r="86" spans="1:58" s="1566" customFormat="1" ht="24" customHeight="1">
      <c r="A86" s="213"/>
      <c r="B86" s="918"/>
      <c r="C86" s="324" t="s">
        <v>7493</v>
      </c>
      <c r="D86" s="324" t="s">
        <v>10248</v>
      </c>
      <c r="E86" s="324" t="s">
        <v>16061</v>
      </c>
      <c r="F86" s="324" t="s">
        <v>7493</v>
      </c>
      <c r="G86" s="324"/>
      <c r="H86" s="463"/>
      <c r="I86" s="324" t="s">
        <v>7548</v>
      </c>
      <c r="J86" s="324"/>
      <c r="K86" s="324"/>
      <c r="L86" s="228">
        <v>1944.4</v>
      </c>
      <c r="M86" s="228">
        <v>845.12</v>
      </c>
      <c r="N86" s="228">
        <v>4941.01</v>
      </c>
      <c r="O86" s="324" t="s">
        <v>401</v>
      </c>
      <c r="P86" s="327"/>
      <c r="Q86" s="327"/>
      <c r="R86" s="327"/>
      <c r="S86" s="327"/>
      <c r="T86" s="327"/>
      <c r="U86" s="327"/>
      <c r="V86" s="327"/>
      <c r="W86" s="327">
        <v>25</v>
      </c>
      <c r="X86" s="327">
        <v>15</v>
      </c>
      <c r="Y86" s="327">
        <v>4</v>
      </c>
      <c r="Z86" s="327">
        <v>261</v>
      </c>
      <c r="AA86" s="324"/>
      <c r="AB86" s="327"/>
      <c r="AC86" s="324"/>
      <c r="AD86" s="324"/>
      <c r="AE86" s="324">
        <v>1995</v>
      </c>
      <c r="AF86" s="324"/>
      <c r="AG86" s="324"/>
      <c r="AH86" s="324"/>
      <c r="AI86" s="324"/>
      <c r="AJ86" s="324"/>
      <c r="AK86" s="324"/>
      <c r="AL86" s="327"/>
      <c r="AM86" s="324"/>
      <c r="AN86" s="324"/>
      <c r="AO86" s="324"/>
      <c r="AP86" s="324"/>
      <c r="AQ86" s="324"/>
      <c r="AR86" s="324"/>
      <c r="AS86" s="324"/>
      <c r="AT86" s="324"/>
      <c r="AU86" s="324"/>
      <c r="AV86" s="324"/>
      <c r="AW86" s="324"/>
      <c r="AX86" s="324"/>
      <c r="AY86" s="324"/>
      <c r="AZ86" s="324"/>
      <c r="BA86" s="324"/>
      <c r="BB86" s="324"/>
      <c r="BC86" s="324"/>
      <c r="BD86" s="324"/>
      <c r="BE86" s="324"/>
      <c r="BF86" s="324"/>
    </row>
    <row r="87" spans="1:58" s="215" customFormat="1" ht="24" customHeight="1">
      <c r="A87" s="1333"/>
      <c r="B87" s="918"/>
      <c r="C87" s="324" t="s">
        <v>7495</v>
      </c>
      <c r="D87" s="324" t="s">
        <v>10249</v>
      </c>
      <c r="E87" s="324" t="s">
        <v>7935</v>
      </c>
      <c r="F87" s="324" t="s">
        <v>64</v>
      </c>
      <c r="G87" s="324" t="s">
        <v>7936</v>
      </c>
      <c r="H87" s="324" t="s">
        <v>7426</v>
      </c>
      <c r="I87" s="324" t="s">
        <v>13448</v>
      </c>
      <c r="J87" s="324"/>
      <c r="K87" s="324"/>
      <c r="L87" s="228">
        <v>23325</v>
      </c>
      <c r="M87" s="228">
        <v>758</v>
      </c>
      <c r="N87" s="228">
        <v>758</v>
      </c>
      <c r="O87" s="324" t="s">
        <v>176</v>
      </c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>
        <v>4800</v>
      </c>
      <c r="AA87" s="324"/>
      <c r="AB87" s="327">
        <v>3000</v>
      </c>
      <c r="AC87" s="324"/>
      <c r="AD87" s="324"/>
      <c r="AE87" s="324">
        <v>1989</v>
      </c>
      <c r="AF87" s="324">
        <v>1814</v>
      </c>
      <c r="AG87" s="324"/>
      <c r="AH87" s="324"/>
      <c r="AI87" s="324"/>
      <c r="AJ87" s="324"/>
      <c r="AK87" s="324"/>
      <c r="AL87" s="327">
        <v>1819</v>
      </c>
      <c r="AM87" s="324"/>
      <c r="AN87" s="324"/>
      <c r="AO87" s="324"/>
      <c r="AP87" s="324"/>
      <c r="AQ87" s="324"/>
      <c r="AR87" s="346"/>
      <c r="AS87" s="346" t="s">
        <v>4063</v>
      </c>
      <c r="AT87" s="324">
        <v>1</v>
      </c>
      <c r="AU87" s="324">
        <v>2767</v>
      </c>
      <c r="AV87" s="324"/>
      <c r="AW87" s="324"/>
      <c r="AX87" s="324"/>
      <c r="AY87" s="324"/>
      <c r="AZ87" s="324"/>
      <c r="BA87" s="324"/>
      <c r="BB87" s="324"/>
      <c r="BC87" s="324"/>
      <c r="BD87" s="324"/>
      <c r="BE87" s="324"/>
      <c r="BF87" s="324"/>
    </row>
    <row r="88" spans="1:58" s="215" customFormat="1" ht="24" customHeight="1">
      <c r="A88" s="1333"/>
      <c r="B88" s="918"/>
      <c r="C88" s="346" t="s">
        <v>7495</v>
      </c>
      <c r="D88" s="346" t="s">
        <v>10250</v>
      </c>
      <c r="E88" s="346" t="s">
        <v>10237</v>
      </c>
      <c r="F88" s="346" t="s">
        <v>7495</v>
      </c>
      <c r="G88" s="346" t="s">
        <v>18721</v>
      </c>
      <c r="H88" s="346"/>
      <c r="I88" s="346" t="s">
        <v>7495</v>
      </c>
      <c r="J88" s="346">
        <v>15</v>
      </c>
      <c r="K88" s="324" t="s">
        <v>18722</v>
      </c>
      <c r="L88" s="228">
        <v>6400</v>
      </c>
      <c r="M88" s="254"/>
      <c r="N88" s="254"/>
      <c r="O88" s="324" t="s">
        <v>176</v>
      </c>
      <c r="P88" s="498"/>
      <c r="Q88" s="498"/>
      <c r="R88" s="498"/>
      <c r="S88" s="498"/>
      <c r="T88" s="499"/>
      <c r="U88" s="498"/>
      <c r="V88" s="498"/>
      <c r="W88" s="498">
        <v>50</v>
      </c>
      <c r="X88" s="498">
        <v>13</v>
      </c>
      <c r="Y88" s="498"/>
      <c r="Z88" s="498">
        <v>650</v>
      </c>
      <c r="AA88" s="324"/>
      <c r="AB88" s="499">
        <v>1100</v>
      </c>
      <c r="AC88" s="324"/>
      <c r="AD88" s="324"/>
      <c r="AE88" s="324">
        <v>2022</v>
      </c>
      <c r="AF88" s="324"/>
      <c r="AG88" s="324"/>
      <c r="AH88" s="324"/>
      <c r="AI88" s="324"/>
      <c r="AJ88" s="324"/>
      <c r="AK88" s="324"/>
      <c r="AL88" s="327">
        <v>7670</v>
      </c>
      <c r="AM88" s="324"/>
      <c r="AN88" s="324"/>
      <c r="AO88" s="324"/>
      <c r="AP88" s="324"/>
      <c r="AQ88" s="324"/>
      <c r="AR88" s="324"/>
      <c r="AS88" s="346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 t="s">
        <v>16062</v>
      </c>
    </row>
    <row r="89" spans="1:58" s="215" customFormat="1" ht="24" customHeight="1">
      <c r="A89" s="1333">
        <v>33</v>
      </c>
      <c r="B89" s="918"/>
      <c r="C89" s="324" t="s">
        <v>7495</v>
      </c>
      <c r="D89" s="324" t="s">
        <v>7937</v>
      </c>
      <c r="E89" s="324" t="s">
        <v>11588</v>
      </c>
      <c r="F89" s="324" t="s">
        <v>7495</v>
      </c>
      <c r="G89" s="324" t="s">
        <v>7938</v>
      </c>
      <c r="H89" s="463" t="s">
        <v>7939</v>
      </c>
      <c r="I89" s="324" t="s">
        <v>2553</v>
      </c>
      <c r="J89" s="324">
        <v>23</v>
      </c>
      <c r="K89" s="324"/>
      <c r="L89" s="228">
        <v>26092</v>
      </c>
      <c r="M89" s="228">
        <v>1724</v>
      </c>
      <c r="N89" s="228">
        <v>7380</v>
      </c>
      <c r="O89" s="324" t="s">
        <v>401</v>
      </c>
      <c r="P89" s="499"/>
      <c r="Q89" s="499"/>
      <c r="R89" s="499"/>
      <c r="S89" s="499"/>
      <c r="T89" s="499"/>
      <c r="U89" s="499"/>
      <c r="V89" s="499"/>
      <c r="W89" s="499">
        <v>25</v>
      </c>
      <c r="X89" s="499">
        <v>13</v>
      </c>
      <c r="Y89" s="499">
        <v>6</v>
      </c>
      <c r="Z89" s="499">
        <v>325</v>
      </c>
      <c r="AA89" s="324" t="s">
        <v>7940</v>
      </c>
      <c r="AB89" s="499">
        <v>100</v>
      </c>
      <c r="AC89" s="324"/>
      <c r="AD89" s="324" t="s">
        <v>466</v>
      </c>
      <c r="AE89" s="324">
        <v>1994</v>
      </c>
      <c r="AF89" s="324"/>
      <c r="AG89" s="324"/>
      <c r="AH89" s="324"/>
      <c r="AI89" s="324"/>
      <c r="AJ89" s="324"/>
      <c r="AK89" s="324"/>
      <c r="AL89" s="327">
        <v>7290</v>
      </c>
      <c r="AM89" s="324"/>
      <c r="AN89" s="324"/>
      <c r="AO89" s="324"/>
      <c r="AP89" s="324"/>
      <c r="AQ89" s="324"/>
      <c r="AR89" s="324"/>
      <c r="AS89" s="324"/>
      <c r="AT89" s="324"/>
      <c r="AU89" s="324"/>
      <c r="AV89" s="324"/>
      <c r="AW89" s="324"/>
      <c r="AX89" s="324"/>
      <c r="AY89" s="324"/>
      <c r="AZ89" s="324"/>
      <c r="BA89" s="324"/>
      <c r="BB89" s="324"/>
      <c r="BC89" s="324"/>
      <c r="BD89" s="324"/>
      <c r="BE89" s="324"/>
      <c r="BF89" s="324"/>
    </row>
    <row r="90" spans="1:58" s="215" customFormat="1" ht="24" customHeight="1">
      <c r="A90" s="1333">
        <v>34</v>
      </c>
      <c r="B90" s="918"/>
      <c r="C90" s="324" t="s">
        <v>7495</v>
      </c>
      <c r="D90" s="324" t="s">
        <v>10225</v>
      </c>
      <c r="E90" s="324" t="s">
        <v>7941</v>
      </c>
      <c r="F90" s="324" t="s">
        <v>7495</v>
      </c>
      <c r="G90" s="324"/>
      <c r="H90" s="463"/>
      <c r="I90" s="324" t="s">
        <v>7942</v>
      </c>
      <c r="J90" s="324"/>
      <c r="K90" s="324"/>
      <c r="L90" s="228">
        <v>2262</v>
      </c>
      <c r="M90" s="407">
        <v>1097</v>
      </c>
      <c r="N90" s="407">
        <v>13713</v>
      </c>
      <c r="O90" s="324" t="s">
        <v>401</v>
      </c>
      <c r="P90" s="499"/>
      <c r="Q90" s="499"/>
      <c r="R90" s="499"/>
      <c r="S90" s="499"/>
      <c r="T90" s="499"/>
      <c r="U90" s="499"/>
      <c r="V90" s="499"/>
      <c r="W90" s="499">
        <v>25</v>
      </c>
      <c r="X90" s="499">
        <v>15</v>
      </c>
      <c r="Y90" s="499">
        <v>5</v>
      </c>
      <c r="Z90" s="499">
        <v>654.54</v>
      </c>
      <c r="AA90" s="324"/>
      <c r="AB90" s="499"/>
      <c r="AC90" s="324"/>
      <c r="AD90" s="324"/>
      <c r="AE90" s="324">
        <v>2013</v>
      </c>
      <c r="AF90" s="324"/>
      <c r="AG90" s="324"/>
      <c r="AH90" s="324"/>
      <c r="AI90" s="324"/>
      <c r="AJ90" s="324"/>
      <c r="AK90" s="324"/>
      <c r="AL90" s="327">
        <v>72708</v>
      </c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</row>
    <row r="91" spans="1:58" s="215" customFormat="1" ht="24" customHeight="1">
      <c r="A91" s="1333"/>
      <c r="B91" s="918"/>
      <c r="C91" s="324" t="s">
        <v>7495</v>
      </c>
      <c r="D91" s="324"/>
      <c r="E91" s="324" t="s">
        <v>11589</v>
      </c>
      <c r="F91" s="324" t="s">
        <v>7495</v>
      </c>
      <c r="G91" s="324"/>
      <c r="H91" s="463"/>
      <c r="I91" s="324" t="s">
        <v>10227</v>
      </c>
      <c r="J91" s="324"/>
      <c r="K91" s="324"/>
      <c r="L91" s="228">
        <v>20923</v>
      </c>
      <c r="M91" s="407">
        <v>3167.79</v>
      </c>
      <c r="N91" s="407">
        <v>6320</v>
      </c>
      <c r="O91" s="324" t="s">
        <v>401</v>
      </c>
      <c r="P91" s="499"/>
      <c r="Q91" s="499"/>
      <c r="R91" s="499"/>
      <c r="S91" s="499"/>
      <c r="T91" s="499"/>
      <c r="U91" s="499"/>
      <c r="V91" s="499"/>
      <c r="W91" s="499">
        <v>25</v>
      </c>
      <c r="X91" s="499">
        <v>15</v>
      </c>
      <c r="Y91" s="499">
        <v>6</v>
      </c>
      <c r="Z91" s="499">
        <v>375</v>
      </c>
      <c r="AA91" s="324"/>
      <c r="AB91" s="499"/>
      <c r="AC91" s="324"/>
      <c r="AD91" s="324"/>
      <c r="AE91" s="324">
        <v>2018</v>
      </c>
      <c r="AF91" s="324"/>
      <c r="AG91" s="324"/>
      <c r="AH91" s="324"/>
      <c r="AI91" s="324"/>
      <c r="AJ91" s="324"/>
      <c r="AK91" s="324"/>
      <c r="AL91" s="327">
        <v>25957</v>
      </c>
      <c r="AM91" s="324"/>
      <c r="AN91" s="324"/>
      <c r="AO91" s="324"/>
      <c r="AP91" s="324"/>
      <c r="AQ91" s="324"/>
      <c r="AR91" s="324"/>
      <c r="AS91" s="324"/>
      <c r="AT91" s="324"/>
      <c r="AU91" s="324"/>
      <c r="AV91" s="324"/>
      <c r="AW91" s="324"/>
      <c r="AX91" s="324"/>
      <c r="AY91" s="324"/>
      <c r="AZ91" s="324"/>
      <c r="BA91" s="324"/>
      <c r="BB91" s="324"/>
      <c r="BC91" s="324"/>
      <c r="BD91" s="324"/>
      <c r="BE91" s="324"/>
      <c r="BF91" s="324" t="s">
        <v>1790</v>
      </c>
    </row>
    <row r="92" spans="1:58" s="215" customFormat="1" ht="24" customHeight="1">
      <c r="A92" s="1333"/>
      <c r="B92" s="918"/>
      <c r="C92" s="324" t="s">
        <v>7501</v>
      </c>
      <c r="D92" s="324" t="s">
        <v>10230</v>
      </c>
      <c r="E92" s="324" t="s">
        <v>11590</v>
      </c>
      <c r="F92" s="324" t="s">
        <v>7501</v>
      </c>
      <c r="G92" s="324" t="s">
        <v>7882</v>
      </c>
      <c r="H92" s="463" t="s">
        <v>7883</v>
      </c>
      <c r="I92" s="324" t="s">
        <v>7943</v>
      </c>
      <c r="J92" s="324" t="s">
        <v>7884</v>
      </c>
      <c r="K92" s="324" t="s">
        <v>7874</v>
      </c>
      <c r="L92" s="228">
        <v>3034</v>
      </c>
      <c r="M92" s="228">
        <v>1571</v>
      </c>
      <c r="N92" s="228">
        <v>9914</v>
      </c>
      <c r="O92" s="324" t="s">
        <v>401</v>
      </c>
      <c r="P92" s="499"/>
      <c r="Q92" s="499"/>
      <c r="R92" s="499"/>
      <c r="S92" s="499"/>
      <c r="T92" s="499"/>
      <c r="U92" s="499"/>
      <c r="V92" s="499"/>
      <c r="W92" s="499">
        <v>25</v>
      </c>
      <c r="X92" s="499">
        <v>11</v>
      </c>
      <c r="Y92" s="499">
        <v>5</v>
      </c>
      <c r="Z92" s="499">
        <v>300</v>
      </c>
      <c r="AA92" s="324"/>
      <c r="AB92" s="499">
        <v>250</v>
      </c>
      <c r="AC92" s="324"/>
      <c r="AD92" s="324"/>
      <c r="AE92" s="324">
        <v>2005</v>
      </c>
      <c r="AF92" s="324"/>
      <c r="AG92" s="324"/>
      <c r="AH92" s="324"/>
      <c r="AI92" s="324"/>
      <c r="AJ92" s="324"/>
      <c r="AK92" s="324"/>
      <c r="AL92" s="327">
        <v>19000</v>
      </c>
      <c r="AM92" s="324"/>
      <c r="AN92" s="324"/>
      <c r="AO92" s="324"/>
      <c r="AP92" s="324"/>
      <c r="AQ92" s="324"/>
      <c r="AR92" s="324"/>
      <c r="AS92" s="324" t="s">
        <v>6792</v>
      </c>
      <c r="AT92" s="324" t="s">
        <v>7886</v>
      </c>
      <c r="AU92" s="324"/>
      <c r="AV92" s="324" t="s">
        <v>7887</v>
      </c>
      <c r="AW92" s="324" t="s">
        <v>64</v>
      </c>
      <c r="AX92" s="324" t="s">
        <v>399</v>
      </c>
      <c r="AY92" s="324" t="s">
        <v>7888</v>
      </c>
      <c r="AZ92" s="324" t="s">
        <v>7889</v>
      </c>
      <c r="BA92" s="324"/>
      <c r="BB92" s="324" t="s">
        <v>64</v>
      </c>
      <c r="BC92" s="324" t="s">
        <v>6284</v>
      </c>
      <c r="BD92" s="324">
        <v>1</v>
      </c>
      <c r="BE92" s="324" t="s">
        <v>7890</v>
      </c>
      <c r="BF92" s="324"/>
    </row>
    <row r="93" spans="1:58" s="1566" customFormat="1" ht="24" customHeight="1">
      <c r="A93" s="1333"/>
      <c r="B93" s="918"/>
      <c r="C93" s="346" t="s">
        <v>7501</v>
      </c>
      <c r="D93" s="346" t="s">
        <v>10232</v>
      </c>
      <c r="E93" s="346" t="s">
        <v>13447</v>
      </c>
      <c r="F93" s="346" t="s">
        <v>7501</v>
      </c>
      <c r="G93" s="346" t="s">
        <v>7847</v>
      </c>
      <c r="H93" s="463"/>
      <c r="I93" s="346" t="s">
        <v>13427</v>
      </c>
      <c r="J93" s="346">
        <v>15</v>
      </c>
      <c r="K93" s="346"/>
      <c r="L93" s="254">
        <v>1382</v>
      </c>
      <c r="M93" s="254">
        <v>821</v>
      </c>
      <c r="N93" s="254">
        <v>7048</v>
      </c>
      <c r="O93" s="324" t="s">
        <v>401</v>
      </c>
      <c r="P93" s="327"/>
      <c r="Q93" s="327"/>
      <c r="R93" s="327"/>
      <c r="S93" s="327"/>
      <c r="T93" s="327"/>
      <c r="U93" s="327"/>
      <c r="V93" s="327"/>
      <c r="W93" s="327">
        <v>25</v>
      </c>
      <c r="X93" s="327">
        <v>12</v>
      </c>
      <c r="Y93" s="327">
        <v>5</v>
      </c>
      <c r="Z93" s="327">
        <v>300</v>
      </c>
      <c r="AA93" s="324"/>
      <c r="AB93" s="327">
        <v>250</v>
      </c>
      <c r="AC93" s="324"/>
      <c r="AD93" s="324"/>
      <c r="AE93" s="346">
        <v>2004</v>
      </c>
      <c r="AF93" s="346"/>
      <c r="AG93" s="346"/>
      <c r="AH93" s="346"/>
      <c r="AI93" s="346"/>
      <c r="AJ93" s="346"/>
      <c r="AK93" s="346"/>
      <c r="AL93" s="345">
        <v>18700</v>
      </c>
      <c r="AM93" s="324"/>
      <c r="AN93" s="324"/>
      <c r="AO93" s="324"/>
      <c r="AP93" s="324"/>
      <c r="AQ93" s="324"/>
      <c r="AR93" s="324"/>
      <c r="AS93" s="346" t="s">
        <v>5600</v>
      </c>
      <c r="AT93" s="346"/>
      <c r="AU93" s="346">
        <v>136</v>
      </c>
      <c r="AV93" s="346"/>
      <c r="AW93" s="346" t="s">
        <v>7847</v>
      </c>
      <c r="AX93" s="346"/>
      <c r="AY93" s="346"/>
      <c r="AZ93" s="346"/>
      <c r="BA93" s="346"/>
      <c r="BB93" s="346"/>
      <c r="BC93" s="346"/>
      <c r="BD93" s="346"/>
      <c r="BE93" s="346"/>
      <c r="BF93" s="346"/>
    </row>
    <row r="94" spans="1:58" s="215" customFormat="1" ht="24" customHeight="1">
      <c r="A94" s="1333"/>
      <c r="B94" s="918"/>
      <c r="C94" s="675" t="s">
        <v>7501</v>
      </c>
      <c r="D94" s="717" t="s">
        <v>18712</v>
      </c>
      <c r="E94" s="690" t="s">
        <v>7801</v>
      </c>
      <c r="F94" s="324" t="s">
        <v>26367</v>
      </c>
      <c r="G94" s="675"/>
      <c r="H94" s="691"/>
      <c r="I94" s="675" t="s">
        <v>7944</v>
      </c>
      <c r="J94" s="675"/>
      <c r="K94" s="675"/>
      <c r="L94" s="228">
        <v>6308</v>
      </c>
      <c r="M94" s="228">
        <v>4327</v>
      </c>
      <c r="N94" s="228">
        <v>9716</v>
      </c>
      <c r="O94" s="675" t="s">
        <v>401</v>
      </c>
      <c r="P94" s="692"/>
      <c r="Q94" s="692"/>
      <c r="R94" s="692"/>
      <c r="S94" s="692"/>
      <c r="T94" s="692"/>
      <c r="U94" s="692"/>
      <c r="V94" s="692"/>
      <c r="W94" s="692">
        <v>25</v>
      </c>
      <c r="X94" s="692">
        <v>12</v>
      </c>
      <c r="Y94" s="692">
        <v>6</v>
      </c>
      <c r="Z94" s="692">
        <v>877.5</v>
      </c>
      <c r="AA94" s="675"/>
      <c r="AB94" s="692"/>
      <c r="AC94" s="675"/>
      <c r="AD94" s="675"/>
      <c r="AE94" s="675">
        <v>2001</v>
      </c>
      <c r="AF94" s="675"/>
      <c r="AG94" s="675"/>
      <c r="AH94" s="675"/>
      <c r="AI94" s="675"/>
      <c r="AJ94" s="675"/>
      <c r="AK94" s="675"/>
      <c r="AL94" s="692">
        <v>9423</v>
      </c>
      <c r="AM94" s="675"/>
      <c r="AN94" s="675"/>
      <c r="AO94" s="675"/>
      <c r="AP94" s="675"/>
      <c r="AQ94" s="675"/>
      <c r="AR94" s="675"/>
      <c r="AS94" s="675"/>
      <c r="AT94" s="675"/>
      <c r="AU94" s="675"/>
      <c r="AV94" s="675"/>
      <c r="AW94" s="675"/>
      <c r="AX94" s="675"/>
      <c r="AY94" s="675"/>
      <c r="AZ94" s="675"/>
      <c r="BA94" s="675"/>
      <c r="BB94" s="675"/>
      <c r="BC94" s="675"/>
      <c r="BD94" s="675"/>
      <c r="BE94" s="675"/>
      <c r="BF94" s="675"/>
    </row>
    <row r="95" spans="1:58" s="1566" customFormat="1" ht="24" customHeight="1">
      <c r="A95" s="1333"/>
      <c r="B95" s="918"/>
      <c r="C95" s="324" t="s">
        <v>7501</v>
      </c>
      <c r="D95" s="324" t="s">
        <v>18673</v>
      </c>
      <c r="E95" s="346" t="s">
        <v>13444</v>
      </c>
      <c r="F95" s="324" t="s">
        <v>7928</v>
      </c>
      <c r="G95" s="324" t="s">
        <v>18723</v>
      </c>
      <c r="H95" s="236" t="s">
        <v>18674</v>
      </c>
      <c r="I95" s="324">
        <v>11</v>
      </c>
      <c r="J95" s="324"/>
      <c r="K95" s="254">
        <v>41328</v>
      </c>
      <c r="L95" s="228">
        <v>2095</v>
      </c>
      <c r="M95" s="228">
        <v>6381</v>
      </c>
      <c r="N95" s="324" t="s">
        <v>401</v>
      </c>
      <c r="O95" s="327"/>
      <c r="P95" s="327"/>
      <c r="Q95" s="327"/>
      <c r="R95" s="327"/>
      <c r="S95" s="327"/>
      <c r="T95" s="327"/>
      <c r="U95" s="327"/>
      <c r="V95" s="327">
        <v>25</v>
      </c>
      <c r="W95" s="327">
        <v>11</v>
      </c>
      <c r="X95" s="327">
        <v>5</v>
      </c>
      <c r="Y95" s="327">
        <v>275</v>
      </c>
      <c r="Z95" s="324"/>
      <c r="AA95" s="680"/>
      <c r="AB95" s="324"/>
      <c r="AC95" s="324"/>
      <c r="AD95" s="324">
        <v>1994</v>
      </c>
      <c r="AE95" s="324"/>
      <c r="AF95" s="324"/>
      <c r="AG95" s="324"/>
      <c r="AH95" s="324"/>
      <c r="AI95" s="324"/>
      <c r="AJ95" s="324"/>
      <c r="AK95" s="327">
        <v>5150</v>
      </c>
      <c r="AL95" s="324"/>
      <c r="AM95" s="324"/>
      <c r="AN95" s="324"/>
      <c r="AO95" s="324"/>
      <c r="AP95" s="324"/>
      <c r="AQ95" s="324"/>
      <c r="AR95" s="324"/>
      <c r="AS95" s="324"/>
      <c r="AT95" s="324"/>
      <c r="AU95" s="324"/>
      <c r="AV95" s="324"/>
      <c r="AW95" s="324"/>
      <c r="AX95" s="324"/>
      <c r="AY95" s="324"/>
      <c r="AZ95" s="324"/>
      <c r="BA95" s="324"/>
      <c r="BB95" s="324"/>
      <c r="BC95" s="324"/>
      <c r="BD95" s="324"/>
      <c r="BE95" s="324"/>
      <c r="BF95" s="324"/>
    </row>
    <row r="96" spans="1:58" s="215" customFormat="1" ht="24" customHeight="1">
      <c r="A96" s="1333"/>
      <c r="B96" s="918"/>
      <c r="C96" s="324" t="s">
        <v>554</v>
      </c>
      <c r="D96" s="324"/>
      <c r="E96" s="346" t="s">
        <v>7945</v>
      </c>
      <c r="F96" s="324" t="s">
        <v>920</v>
      </c>
      <c r="G96" s="324"/>
      <c r="H96" s="324"/>
      <c r="I96" s="324" t="s">
        <v>7946</v>
      </c>
      <c r="J96" s="324"/>
      <c r="K96" s="324"/>
      <c r="L96" s="228">
        <v>25180</v>
      </c>
      <c r="M96" s="228">
        <v>10270</v>
      </c>
      <c r="N96" s="228">
        <v>25180</v>
      </c>
      <c r="O96" s="324" t="s">
        <v>401</v>
      </c>
      <c r="P96" s="327">
        <v>25</v>
      </c>
      <c r="Q96" s="327">
        <v>25</v>
      </c>
      <c r="R96" s="327"/>
      <c r="S96" s="327">
        <v>50</v>
      </c>
      <c r="T96" s="327">
        <v>25</v>
      </c>
      <c r="U96" s="327">
        <v>10</v>
      </c>
      <c r="V96" s="327">
        <v>1250</v>
      </c>
      <c r="W96" s="327">
        <v>50</v>
      </c>
      <c r="X96" s="327">
        <v>12.5</v>
      </c>
      <c r="Y96" s="327">
        <v>5</v>
      </c>
      <c r="Z96" s="327">
        <v>625</v>
      </c>
      <c r="AA96" s="324"/>
      <c r="AB96" s="327">
        <v>10000</v>
      </c>
      <c r="AC96" s="324"/>
      <c r="AD96" s="324"/>
      <c r="AE96" s="324">
        <v>1988</v>
      </c>
      <c r="AF96" s="324"/>
      <c r="AG96" s="324"/>
      <c r="AH96" s="324"/>
      <c r="AI96" s="324"/>
      <c r="AJ96" s="324"/>
      <c r="AK96" s="324"/>
      <c r="AL96" s="345">
        <v>15900</v>
      </c>
      <c r="AM96" s="324"/>
      <c r="AN96" s="324"/>
      <c r="AO96" s="324"/>
      <c r="AP96" s="324"/>
      <c r="AQ96" s="324"/>
      <c r="AR96" s="324"/>
      <c r="AS96" s="324"/>
      <c r="AT96" s="324"/>
      <c r="AU96" s="324"/>
      <c r="AV96" s="324"/>
      <c r="AW96" s="324"/>
      <c r="AX96" s="324"/>
      <c r="AY96" s="324"/>
      <c r="AZ96" s="324"/>
      <c r="BA96" s="324"/>
      <c r="BB96" s="324"/>
      <c r="BC96" s="324"/>
      <c r="BD96" s="324"/>
      <c r="BE96" s="324"/>
      <c r="BF96" s="327"/>
    </row>
    <row r="97" spans="1:58" s="215" customFormat="1" ht="24" customHeight="1">
      <c r="A97" s="1333"/>
      <c r="B97" s="918"/>
      <c r="C97" s="324" t="s">
        <v>554</v>
      </c>
      <c r="D97" s="324" t="s">
        <v>555</v>
      </c>
      <c r="E97" s="324" t="s">
        <v>7947</v>
      </c>
      <c r="F97" s="324" t="s">
        <v>64</v>
      </c>
      <c r="G97" s="324" t="s">
        <v>548</v>
      </c>
      <c r="H97" s="463" t="s">
        <v>549</v>
      </c>
      <c r="I97" s="324" t="s">
        <v>550</v>
      </c>
      <c r="J97" s="324"/>
      <c r="K97" s="324" t="s">
        <v>7948</v>
      </c>
      <c r="L97" s="228">
        <v>35310</v>
      </c>
      <c r="M97" s="228">
        <v>9318</v>
      </c>
      <c r="N97" s="228">
        <v>22479</v>
      </c>
      <c r="O97" s="324" t="s">
        <v>401</v>
      </c>
      <c r="P97" s="327">
        <v>25</v>
      </c>
      <c r="Q97" s="327">
        <v>25</v>
      </c>
      <c r="R97" s="327">
        <v>5</v>
      </c>
      <c r="S97" s="327">
        <v>50</v>
      </c>
      <c r="T97" s="327">
        <v>25</v>
      </c>
      <c r="U97" s="327">
        <v>10</v>
      </c>
      <c r="V97" s="327">
        <v>1250</v>
      </c>
      <c r="W97" s="327"/>
      <c r="X97" s="327"/>
      <c r="Y97" s="327"/>
      <c r="Z97" s="327"/>
      <c r="AA97" s="324" t="s">
        <v>7949</v>
      </c>
      <c r="AB97" s="327">
        <v>1000</v>
      </c>
      <c r="AC97" s="324" t="s">
        <v>178</v>
      </c>
      <c r="AD97" s="324"/>
      <c r="AE97" s="324">
        <v>1980</v>
      </c>
      <c r="AF97" s="324">
        <v>5800</v>
      </c>
      <c r="AG97" s="324"/>
      <c r="AH97" s="324"/>
      <c r="AI97" s="324"/>
      <c r="AJ97" s="324"/>
      <c r="AK97" s="324"/>
      <c r="AL97" s="327">
        <v>5800</v>
      </c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47"/>
    </row>
    <row r="98" spans="1:58" s="215" customFormat="1" ht="24" customHeight="1">
      <c r="A98" s="1333"/>
      <c r="B98" s="918"/>
      <c r="C98" s="324" t="s">
        <v>554</v>
      </c>
      <c r="D98" s="324" t="s">
        <v>555</v>
      </c>
      <c r="E98" s="324" t="s">
        <v>7950</v>
      </c>
      <c r="F98" s="324" t="s">
        <v>64</v>
      </c>
      <c r="G98" s="324" t="s">
        <v>548</v>
      </c>
      <c r="H98" s="463" t="s">
        <v>549</v>
      </c>
      <c r="I98" s="324" t="s">
        <v>15433</v>
      </c>
      <c r="J98" s="324"/>
      <c r="K98" s="324" t="s">
        <v>7951</v>
      </c>
      <c r="L98" s="228">
        <v>4040</v>
      </c>
      <c r="M98" s="228">
        <v>4739</v>
      </c>
      <c r="N98" s="228">
        <v>6024</v>
      </c>
      <c r="O98" s="324" t="s">
        <v>401</v>
      </c>
      <c r="P98" s="327">
        <v>25</v>
      </c>
      <c r="Q98" s="327">
        <v>25</v>
      </c>
      <c r="R98" s="327">
        <v>5</v>
      </c>
      <c r="S98" s="327">
        <v>50</v>
      </c>
      <c r="T98" s="327">
        <v>25</v>
      </c>
      <c r="U98" s="327">
        <v>10</v>
      </c>
      <c r="V98" s="327">
        <v>1250</v>
      </c>
      <c r="W98" s="327"/>
      <c r="X98" s="327"/>
      <c r="Y98" s="327"/>
      <c r="Z98" s="327"/>
      <c r="AA98" s="324"/>
      <c r="AB98" s="327">
        <v>200</v>
      </c>
      <c r="AC98" s="324" t="s">
        <v>178</v>
      </c>
      <c r="AD98" s="324"/>
      <c r="AE98" s="324">
        <v>1971</v>
      </c>
      <c r="AF98" s="324"/>
      <c r="AG98" s="324"/>
      <c r="AH98" s="324"/>
      <c r="AI98" s="324"/>
      <c r="AJ98" s="324"/>
      <c r="AK98" s="324"/>
      <c r="AL98" s="327">
        <v>1000</v>
      </c>
      <c r="AM98" s="324"/>
      <c r="AN98" s="324"/>
      <c r="AO98" s="324"/>
      <c r="AP98" s="324"/>
      <c r="AQ98" s="324"/>
      <c r="AR98" s="324"/>
      <c r="AS98" s="324"/>
      <c r="AT98" s="324"/>
      <c r="AU98" s="324"/>
      <c r="AV98" s="324"/>
      <c r="AW98" s="324"/>
      <c r="AX98" s="324"/>
      <c r="AY98" s="324"/>
      <c r="AZ98" s="324"/>
      <c r="BA98" s="324"/>
      <c r="BB98" s="324"/>
      <c r="BC98" s="324"/>
      <c r="BD98" s="324"/>
      <c r="BE98" s="324"/>
      <c r="BF98" s="347"/>
    </row>
    <row r="99" spans="1:58" s="215" customFormat="1" ht="24" customHeight="1">
      <c r="A99" s="1333"/>
      <c r="B99" s="918"/>
      <c r="C99" s="324" t="s">
        <v>554</v>
      </c>
      <c r="D99" s="324"/>
      <c r="E99" s="324" t="s">
        <v>11591</v>
      </c>
      <c r="F99" s="324" t="s">
        <v>554</v>
      </c>
      <c r="G99" s="324"/>
      <c r="H99" s="463"/>
      <c r="I99" s="324" t="s">
        <v>7952</v>
      </c>
      <c r="J99" s="324"/>
      <c r="K99" s="324"/>
      <c r="L99" s="228">
        <v>4426</v>
      </c>
      <c r="M99" s="228">
        <v>757</v>
      </c>
      <c r="N99" s="228">
        <v>8690</v>
      </c>
      <c r="O99" s="324" t="s">
        <v>401</v>
      </c>
      <c r="P99" s="327"/>
      <c r="Q99" s="327"/>
      <c r="R99" s="327"/>
      <c r="S99" s="327">
        <v>25</v>
      </c>
      <c r="T99" s="327"/>
      <c r="U99" s="327">
        <v>7</v>
      </c>
      <c r="V99" s="327">
        <v>385</v>
      </c>
      <c r="W99" s="327"/>
      <c r="X99" s="327"/>
      <c r="Y99" s="327"/>
      <c r="Z99" s="327"/>
      <c r="AA99" s="324"/>
      <c r="AB99" s="327"/>
      <c r="AC99" s="324"/>
      <c r="AD99" s="324"/>
      <c r="AE99" s="324">
        <v>2004</v>
      </c>
      <c r="AF99" s="324"/>
      <c r="AG99" s="324"/>
      <c r="AH99" s="324"/>
      <c r="AI99" s="324"/>
      <c r="AJ99" s="324"/>
      <c r="AK99" s="324"/>
      <c r="AL99" s="327"/>
      <c r="AM99" s="324"/>
      <c r="AN99" s="324"/>
      <c r="AO99" s="324"/>
      <c r="AP99" s="324"/>
      <c r="AQ99" s="324"/>
      <c r="AR99" s="324"/>
      <c r="AS99" s="324"/>
      <c r="AT99" s="324"/>
      <c r="AU99" s="324"/>
      <c r="AV99" s="324"/>
      <c r="AW99" s="324"/>
      <c r="AX99" s="324"/>
      <c r="AY99" s="324"/>
      <c r="AZ99" s="324"/>
      <c r="BA99" s="324"/>
      <c r="BB99" s="324"/>
      <c r="BC99" s="324"/>
      <c r="BD99" s="324"/>
      <c r="BE99" s="324"/>
      <c r="BF99" s="324"/>
    </row>
    <row r="100" spans="1:58" s="215" customFormat="1" ht="24" customHeight="1">
      <c r="A100" s="1333"/>
      <c r="B100" s="918"/>
      <c r="C100" s="324" t="s">
        <v>554</v>
      </c>
      <c r="D100" s="324"/>
      <c r="E100" s="324" t="s">
        <v>11592</v>
      </c>
      <c r="F100" s="324" t="s">
        <v>64</v>
      </c>
      <c r="G100" s="324"/>
      <c r="H100" s="463"/>
      <c r="I100" s="324" t="s">
        <v>26368</v>
      </c>
      <c r="J100" s="324"/>
      <c r="K100" s="324"/>
      <c r="L100" s="228">
        <v>4799</v>
      </c>
      <c r="M100" s="228">
        <v>1873</v>
      </c>
      <c r="N100" s="228">
        <v>7603</v>
      </c>
      <c r="O100" s="324" t="s">
        <v>401</v>
      </c>
      <c r="P100" s="327"/>
      <c r="Q100" s="327"/>
      <c r="R100" s="327"/>
      <c r="S100" s="327"/>
      <c r="T100" s="327"/>
      <c r="U100" s="327"/>
      <c r="V100" s="327"/>
      <c r="W100" s="327">
        <v>25</v>
      </c>
      <c r="X100" s="327">
        <v>16</v>
      </c>
      <c r="Y100" s="327">
        <v>15</v>
      </c>
      <c r="Z100" s="327">
        <v>2687</v>
      </c>
      <c r="AA100" s="324"/>
      <c r="AB100" s="327">
        <v>2687</v>
      </c>
      <c r="AC100" s="324" t="s">
        <v>7953</v>
      </c>
      <c r="AD100" s="324"/>
      <c r="AE100" s="324">
        <v>1995</v>
      </c>
      <c r="AF100" s="324"/>
      <c r="AG100" s="324"/>
      <c r="AH100" s="324"/>
      <c r="AI100" s="324"/>
      <c r="AJ100" s="324"/>
      <c r="AK100" s="324"/>
      <c r="AL100" s="327"/>
      <c r="AM100" s="324"/>
      <c r="AN100" s="324"/>
      <c r="AO100" s="324"/>
      <c r="AP100" s="324"/>
      <c r="AQ100" s="324"/>
      <c r="AR100" s="324"/>
      <c r="AS100" s="324"/>
      <c r="AT100" s="324"/>
      <c r="AU100" s="324"/>
      <c r="AV100" s="324"/>
      <c r="AW100" s="324"/>
      <c r="AX100" s="324"/>
      <c r="AY100" s="324"/>
      <c r="AZ100" s="324"/>
      <c r="BA100" s="324"/>
      <c r="BB100" s="324"/>
      <c r="BC100" s="324"/>
      <c r="BD100" s="324"/>
      <c r="BE100" s="324"/>
      <c r="BF100" s="324"/>
    </row>
    <row r="101" spans="1:58" s="215" customFormat="1" ht="24" customHeight="1">
      <c r="A101" s="1333"/>
      <c r="B101" s="918"/>
      <c r="C101" s="324" t="s">
        <v>883</v>
      </c>
      <c r="D101" s="485" t="s">
        <v>10251</v>
      </c>
      <c r="E101" s="324" t="s">
        <v>7954</v>
      </c>
      <c r="F101" s="324" t="s">
        <v>64</v>
      </c>
      <c r="G101" s="463" t="s">
        <v>7936</v>
      </c>
      <c r="H101" s="324" t="s">
        <v>7426</v>
      </c>
      <c r="I101" s="324" t="s">
        <v>13448</v>
      </c>
      <c r="J101" s="393"/>
      <c r="K101" s="393"/>
      <c r="L101" s="228">
        <v>9630</v>
      </c>
      <c r="M101" s="228">
        <v>351</v>
      </c>
      <c r="N101" s="228">
        <v>351</v>
      </c>
      <c r="O101" s="324" t="s">
        <v>176</v>
      </c>
      <c r="P101" s="393"/>
      <c r="Q101" s="393"/>
      <c r="R101" s="499"/>
      <c r="S101" s="499"/>
      <c r="T101" s="393"/>
      <c r="U101" s="499"/>
      <c r="V101" s="499"/>
      <c r="W101" s="499"/>
      <c r="X101" s="499"/>
      <c r="Y101" s="393"/>
      <c r="Z101" s="393">
        <v>1806</v>
      </c>
      <c r="AA101" s="393"/>
      <c r="AB101" s="499">
        <v>1200</v>
      </c>
      <c r="AC101" s="499"/>
      <c r="AD101" s="499"/>
      <c r="AE101" s="324">
        <v>1991</v>
      </c>
      <c r="AF101" s="393">
        <v>550</v>
      </c>
      <c r="AG101" s="393"/>
      <c r="AH101" s="393"/>
      <c r="AI101" s="393"/>
      <c r="AJ101" s="393"/>
      <c r="AK101" s="393"/>
      <c r="AL101" s="327">
        <v>550</v>
      </c>
      <c r="AM101" s="393"/>
      <c r="AN101" s="393"/>
      <c r="AO101" s="393"/>
      <c r="AP101" s="393"/>
      <c r="AQ101" s="393"/>
      <c r="AR101" s="393"/>
      <c r="AS101" s="393"/>
      <c r="AT101" s="393"/>
      <c r="AU101" s="393"/>
      <c r="AV101" s="393"/>
      <c r="AW101" s="393"/>
      <c r="AX101" s="324"/>
      <c r="AY101" s="393"/>
      <c r="AZ101" s="393"/>
      <c r="BA101" s="393"/>
      <c r="BB101" s="393"/>
      <c r="BC101" s="393"/>
      <c r="BD101" s="393"/>
      <c r="BE101" s="499"/>
      <c r="BF101" s="324"/>
    </row>
    <row r="102" spans="1:58" s="215" customFormat="1" ht="24" customHeight="1">
      <c r="A102" s="1333"/>
      <c r="B102" s="918"/>
      <c r="C102" s="346" t="s">
        <v>883</v>
      </c>
      <c r="D102" s="346"/>
      <c r="E102" s="346" t="s">
        <v>17953</v>
      </c>
      <c r="F102" s="346" t="s">
        <v>64</v>
      </c>
      <c r="G102" s="346" t="s">
        <v>7561</v>
      </c>
      <c r="H102" s="346" t="s">
        <v>7955</v>
      </c>
      <c r="I102" s="346" t="s">
        <v>15434</v>
      </c>
      <c r="J102" s="346" t="s">
        <v>7956</v>
      </c>
      <c r="K102" s="324" t="s">
        <v>1414</v>
      </c>
      <c r="L102" s="228">
        <v>14456</v>
      </c>
      <c r="M102" s="254">
        <v>1239</v>
      </c>
      <c r="N102" s="254">
        <v>1882</v>
      </c>
      <c r="O102" s="324" t="s">
        <v>401</v>
      </c>
      <c r="P102" s="345"/>
      <c r="Q102" s="345"/>
      <c r="R102" s="345"/>
      <c r="S102" s="345">
        <v>25</v>
      </c>
      <c r="T102" s="327">
        <v>11</v>
      </c>
      <c r="U102" s="345">
        <v>5</v>
      </c>
      <c r="V102" s="345">
        <v>275</v>
      </c>
      <c r="W102" s="345" t="s">
        <v>914</v>
      </c>
      <c r="X102" s="345" t="s">
        <v>914</v>
      </c>
      <c r="Y102" s="345" t="s">
        <v>914</v>
      </c>
      <c r="Z102" s="345" t="s">
        <v>914</v>
      </c>
      <c r="AA102" s="324"/>
      <c r="AB102" s="327"/>
      <c r="AC102" s="324"/>
      <c r="AD102" s="324"/>
      <c r="AE102" s="324">
        <v>1997</v>
      </c>
      <c r="AF102" s="324"/>
      <c r="AG102" s="324"/>
      <c r="AH102" s="324"/>
      <c r="AI102" s="324"/>
      <c r="AJ102" s="324"/>
      <c r="AK102" s="324"/>
      <c r="AL102" s="327">
        <v>2365</v>
      </c>
      <c r="AM102" s="324"/>
      <c r="AN102" s="324"/>
      <c r="AO102" s="324"/>
      <c r="AP102" s="324"/>
      <c r="AQ102" s="324"/>
      <c r="AR102" s="324"/>
      <c r="AS102" s="346"/>
      <c r="AT102" s="324"/>
      <c r="AU102" s="324"/>
      <c r="AV102" s="324"/>
      <c r="AW102" s="324"/>
      <c r="AX102" s="324"/>
      <c r="AY102" s="324"/>
      <c r="AZ102" s="324"/>
      <c r="BA102" s="324"/>
      <c r="BB102" s="324"/>
      <c r="BC102" s="324"/>
      <c r="BD102" s="324"/>
      <c r="BE102" s="324"/>
      <c r="BF102" s="324"/>
    </row>
    <row r="103" spans="1:58" s="215" customFormat="1" ht="24" customHeight="1">
      <c r="A103" s="1333"/>
      <c r="B103" s="918"/>
      <c r="C103" s="346" t="s">
        <v>883</v>
      </c>
      <c r="D103" s="346"/>
      <c r="E103" s="324" t="s">
        <v>11593</v>
      </c>
      <c r="F103" s="324" t="s">
        <v>883</v>
      </c>
      <c r="G103" s="324" t="s">
        <v>7561</v>
      </c>
      <c r="H103" s="592" t="s">
        <v>7955</v>
      </c>
      <c r="I103" s="324" t="s">
        <v>10159</v>
      </c>
      <c r="J103" s="393" t="s">
        <v>7956</v>
      </c>
      <c r="K103" s="393" t="s">
        <v>1414</v>
      </c>
      <c r="L103" s="228">
        <v>6490</v>
      </c>
      <c r="M103" s="228">
        <v>1745</v>
      </c>
      <c r="N103" s="228">
        <v>7954</v>
      </c>
      <c r="O103" s="324" t="s">
        <v>401</v>
      </c>
      <c r="P103" s="345"/>
      <c r="Q103" s="345"/>
      <c r="R103" s="345"/>
      <c r="S103" s="345">
        <v>25</v>
      </c>
      <c r="T103" s="327">
        <v>15</v>
      </c>
      <c r="U103" s="345">
        <v>6</v>
      </c>
      <c r="V103" s="345">
        <v>375</v>
      </c>
      <c r="W103" s="345"/>
      <c r="X103" s="345"/>
      <c r="Y103" s="345"/>
      <c r="Z103" s="345"/>
      <c r="AA103" s="324"/>
      <c r="AB103" s="327"/>
      <c r="AC103" s="324"/>
      <c r="AD103" s="324"/>
      <c r="AE103" s="324">
        <v>2003</v>
      </c>
      <c r="AF103" s="324"/>
      <c r="AG103" s="324"/>
      <c r="AH103" s="324"/>
      <c r="AI103" s="324"/>
      <c r="AJ103" s="324"/>
      <c r="AK103" s="324"/>
      <c r="AL103" s="327">
        <v>14823</v>
      </c>
      <c r="AM103" s="324"/>
      <c r="AN103" s="324"/>
      <c r="AO103" s="324"/>
      <c r="AP103" s="324"/>
      <c r="AQ103" s="324"/>
      <c r="AR103" s="324"/>
      <c r="AS103" s="346"/>
      <c r="AT103" s="324"/>
      <c r="AU103" s="324"/>
      <c r="AV103" s="324"/>
      <c r="AW103" s="324"/>
      <c r="AX103" s="324"/>
      <c r="AY103" s="324"/>
      <c r="AZ103" s="324"/>
      <c r="BA103" s="324"/>
      <c r="BB103" s="324"/>
      <c r="BC103" s="324"/>
      <c r="BD103" s="324"/>
      <c r="BE103" s="324"/>
      <c r="BF103" s="324"/>
    </row>
    <row r="104" spans="1:58" s="215" customFormat="1" ht="24" customHeight="1">
      <c r="A104" s="1333"/>
      <c r="B104" s="918"/>
      <c r="C104" s="346" t="s">
        <v>883</v>
      </c>
      <c r="D104" s="346"/>
      <c r="E104" s="324" t="s">
        <v>11594</v>
      </c>
      <c r="F104" s="324" t="s">
        <v>883</v>
      </c>
      <c r="G104" s="324"/>
      <c r="H104" s="592"/>
      <c r="I104" s="324" t="s">
        <v>10159</v>
      </c>
      <c r="J104" s="393"/>
      <c r="K104" s="393"/>
      <c r="L104" s="228">
        <v>14635</v>
      </c>
      <c r="M104" s="228">
        <v>3912</v>
      </c>
      <c r="N104" s="228">
        <v>4012</v>
      </c>
      <c r="O104" s="324" t="s">
        <v>401</v>
      </c>
      <c r="P104" s="345"/>
      <c r="Q104" s="345"/>
      <c r="R104" s="345"/>
      <c r="S104" s="345">
        <v>25</v>
      </c>
      <c r="T104" s="327">
        <v>15</v>
      </c>
      <c r="U104" s="345">
        <v>4</v>
      </c>
      <c r="V104" s="345">
        <v>375</v>
      </c>
      <c r="W104" s="345"/>
      <c r="X104" s="345"/>
      <c r="Y104" s="345"/>
      <c r="Z104" s="345"/>
      <c r="AA104" s="324"/>
      <c r="AB104" s="327"/>
      <c r="AC104" s="324"/>
      <c r="AD104" s="324"/>
      <c r="AE104" s="324">
        <v>2020</v>
      </c>
      <c r="AF104" s="324"/>
      <c r="AG104" s="324"/>
      <c r="AH104" s="324"/>
      <c r="AI104" s="324"/>
      <c r="AJ104" s="324"/>
      <c r="AK104" s="324"/>
      <c r="AL104" s="327"/>
      <c r="AM104" s="324"/>
      <c r="AN104" s="324"/>
      <c r="AO104" s="324"/>
      <c r="AP104" s="324"/>
      <c r="AQ104" s="324"/>
      <c r="AR104" s="324"/>
      <c r="AS104" s="346"/>
      <c r="AT104" s="324"/>
      <c r="AU104" s="324"/>
      <c r="AV104" s="324"/>
      <c r="AW104" s="324"/>
      <c r="AX104" s="324"/>
      <c r="AY104" s="324"/>
      <c r="AZ104" s="324"/>
      <c r="BA104" s="324"/>
      <c r="BB104" s="324"/>
      <c r="BC104" s="324"/>
      <c r="BD104" s="324"/>
      <c r="BE104" s="324"/>
      <c r="BF104" s="324"/>
    </row>
    <row r="105" spans="1:58" s="215" customFormat="1" ht="24" customHeight="1">
      <c r="A105" s="1333"/>
      <c r="B105" s="918"/>
      <c r="C105" s="346" t="s">
        <v>883</v>
      </c>
      <c r="D105" s="346"/>
      <c r="E105" s="324" t="s">
        <v>18724</v>
      </c>
      <c r="F105" s="324" t="s">
        <v>883</v>
      </c>
      <c r="G105" s="324"/>
      <c r="H105" s="324" t="s">
        <v>10159</v>
      </c>
      <c r="I105" s="393"/>
      <c r="J105" s="393"/>
      <c r="K105" s="228">
        <v>1406.2</v>
      </c>
      <c r="L105" s="228"/>
      <c r="M105" s="228">
        <v>2017.49</v>
      </c>
      <c r="N105" s="324" t="s">
        <v>401</v>
      </c>
      <c r="O105" s="345"/>
      <c r="P105" s="345"/>
      <c r="Q105" s="345"/>
      <c r="R105" s="345">
        <v>25</v>
      </c>
      <c r="S105" s="327"/>
      <c r="T105" s="345">
        <v>5</v>
      </c>
      <c r="U105" s="345"/>
      <c r="V105" s="345"/>
      <c r="W105" s="345"/>
      <c r="X105" s="345"/>
      <c r="Y105" s="345"/>
      <c r="Z105" s="324"/>
      <c r="AA105" s="327"/>
      <c r="AB105" s="324"/>
      <c r="AC105" s="324"/>
      <c r="AD105" s="324">
        <v>2024</v>
      </c>
      <c r="AE105" s="324"/>
      <c r="AF105" s="324"/>
      <c r="AG105" s="324"/>
      <c r="AH105" s="324"/>
      <c r="AI105" s="324"/>
      <c r="AJ105" s="324"/>
      <c r="AK105" s="327"/>
      <c r="AL105" s="324"/>
      <c r="AM105" s="324"/>
      <c r="AN105" s="324"/>
      <c r="AO105" s="324"/>
      <c r="AP105" s="324"/>
      <c r="AQ105" s="324"/>
      <c r="AR105" s="346"/>
      <c r="AS105" s="324"/>
      <c r="AT105" s="324"/>
      <c r="AU105" s="324"/>
      <c r="AV105" s="324"/>
      <c r="AW105" s="324"/>
      <c r="AX105" s="324"/>
      <c r="AY105" s="324"/>
      <c r="AZ105" s="324"/>
      <c r="BA105" s="324"/>
      <c r="BB105" s="324"/>
      <c r="BC105" s="324"/>
      <c r="BD105" s="324"/>
      <c r="BE105" s="324"/>
      <c r="BF105" s="458"/>
    </row>
    <row r="106" spans="1:58" s="1433" customFormat="1" ht="24" customHeight="1">
      <c r="A106" s="1311"/>
      <c r="B106" s="1604" t="s">
        <v>1791</v>
      </c>
      <c r="C106" s="314" t="s">
        <v>544</v>
      </c>
      <c r="D106" s="314"/>
      <c r="E106" s="315">
        <f>COUNTA(E107:E134)</f>
        <v>28</v>
      </c>
      <c r="F106" s="314"/>
      <c r="G106" s="314"/>
      <c r="H106" s="1601"/>
      <c r="I106" s="349"/>
      <c r="J106" s="314"/>
      <c r="K106" s="314"/>
      <c r="L106" s="318">
        <f>SUM(L107:L134)</f>
        <v>381283</v>
      </c>
      <c r="M106" s="318">
        <f>SUM(M107:M134)</f>
        <v>100984</v>
      </c>
      <c r="N106" s="318">
        <f>SUM(N107:N134)</f>
        <v>111741</v>
      </c>
      <c r="O106" s="314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4"/>
      <c r="AB106" s="318"/>
      <c r="AC106" s="314"/>
      <c r="AD106" s="314"/>
      <c r="AE106" s="314"/>
      <c r="AF106" s="314"/>
      <c r="AG106" s="314"/>
      <c r="AH106" s="314"/>
      <c r="AI106" s="314"/>
      <c r="AJ106" s="314"/>
      <c r="AK106" s="314"/>
      <c r="AL106" s="318"/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4"/>
    </row>
    <row r="107" spans="1:58" ht="24" customHeight="1">
      <c r="A107" s="213"/>
      <c r="B107" s="918"/>
      <c r="C107" s="227" t="s">
        <v>573</v>
      </c>
      <c r="D107" s="227"/>
      <c r="E107" s="260" t="s">
        <v>1257</v>
      </c>
      <c r="F107" s="227" t="s">
        <v>573</v>
      </c>
      <c r="G107" s="227"/>
      <c r="H107" s="1605"/>
      <c r="I107" s="227" t="s">
        <v>13478</v>
      </c>
      <c r="J107" s="227"/>
      <c r="K107" s="227"/>
      <c r="L107" s="228">
        <v>845</v>
      </c>
      <c r="M107" s="228">
        <v>572</v>
      </c>
      <c r="N107" s="228">
        <v>3044</v>
      </c>
      <c r="O107" s="227" t="s">
        <v>401</v>
      </c>
      <c r="P107" s="228"/>
      <c r="Q107" s="228"/>
      <c r="R107" s="228"/>
      <c r="S107" s="228"/>
      <c r="T107" s="228"/>
      <c r="U107" s="228"/>
      <c r="V107" s="228"/>
      <c r="W107" s="228">
        <v>22</v>
      </c>
      <c r="X107" s="228">
        <v>13</v>
      </c>
      <c r="Y107" s="228">
        <v>5</v>
      </c>
      <c r="Z107" s="228">
        <v>286</v>
      </c>
      <c r="AA107" s="227"/>
      <c r="AB107" s="228">
        <v>0</v>
      </c>
      <c r="AC107" s="227"/>
      <c r="AD107" s="227"/>
      <c r="AE107" s="227">
        <v>2012</v>
      </c>
      <c r="AF107" s="227"/>
      <c r="AG107" s="227"/>
      <c r="AH107" s="227"/>
      <c r="AI107" s="227"/>
      <c r="AJ107" s="227"/>
      <c r="AK107" s="227"/>
      <c r="AL107" s="228">
        <v>5898</v>
      </c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403"/>
    </row>
    <row r="108" spans="1:58" ht="24" customHeight="1">
      <c r="A108" s="213"/>
      <c r="B108" s="918"/>
      <c r="C108" s="227" t="s">
        <v>573</v>
      </c>
      <c r="D108" s="227"/>
      <c r="E108" s="260" t="s">
        <v>1258</v>
      </c>
      <c r="F108" s="227" t="s">
        <v>566</v>
      </c>
      <c r="G108" s="227"/>
      <c r="H108" s="1605"/>
      <c r="I108" s="227" t="s">
        <v>18822</v>
      </c>
      <c r="J108" s="227"/>
      <c r="K108" s="227"/>
      <c r="L108" s="228">
        <v>5290</v>
      </c>
      <c r="M108" s="228">
        <v>746</v>
      </c>
      <c r="N108" s="228">
        <v>940</v>
      </c>
      <c r="O108" s="227" t="s">
        <v>401</v>
      </c>
      <c r="P108" s="228"/>
      <c r="Q108" s="228"/>
      <c r="R108" s="228"/>
      <c r="S108" s="228"/>
      <c r="T108" s="228"/>
      <c r="U108" s="228"/>
      <c r="V108" s="228"/>
      <c r="W108" s="228">
        <v>25</v>
      </c>
      <c r="X108" s="228">
        <v>15</v>
      </c>
      <c r="Y108" s="228">
        <v>7</v>
      </c>
      <c r="Z108" s="228">
        <v>375</v>
      </c>
      <c r="AA108" s="227"/>
      <c r="AB108" s="228"/>
      <c r="AC108" s="227"/>
      <c r="AD108" s="227"/>
      <c r="AE108" s="227">
        <v>2002</v>
      </c>
      <c r="AF108" s="227"/>
      <c r="AG108" s="227"/>
      <c r="AH108" s="227"/>
      <c r="AI108" s="227"/>
      <c r="AJ108" s="227"/>
      <c r="AK108" s="227"/>
      <c r="AL108" s="228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403"/>
    </row>
    <row r="109" spans="1:58" ht="24" customHeight="1">
      <c r="A109" s="213"/>
      <c r="B109" s="918"/>
      <c r="C109" s="227" t="s">
        <v>777</v>
      </c>
      <c r="D109" s="227"/>
      <c r="E109" s="260" t="s">
        <v>8001</v>
      </c>
      <c r="F109" s="227" t="s">
        <v>777</v>
      </c>
      <c r="G109" s="227"/>
      <c r="H109" s="448"/>
      <c r="I109" s="227" t="s">
        <v>777</v>
      </c>
      <c r="J109" s="227"/>
      <c r="K109" s="227"/>
      <c r="L109" s="228">
        <v>2818</v>
      </c>
      <c r="M109" s="228">
        <v>1539</v>
      </c>
      <c r="N109" s="228">
        <v>5720</v>
      </c>
      <c r="O109" s="227" t="s">
        <v>401</v>
      </c>
      <c r="P109" s="228"/>
      <c r="Q109" s="228"/>
      <c r="R109" s="228"/>
      <c r="S109" s="228"/>
      <c r="T109" s="228"/>
      <c r="U109" s="228"/>
      <c r="V109" s="228"/>
      <c r="W109" s="228">
        <v>25</v>
      </c>
      <c r="X109" s="228">
        <v>12</v>
      </c>
      <c r="Y109" s="228">
        <v>6</v>
      </c>
      <c r="Z109" s="228">
        <v>721</v>
      </c>
      <c r="AA109" s="227"/>
      <c r="AB109" s="228">
        <v>100</v>
      </c>
      <c r="AC109" s="227"/>
      <c r="AD109" s="227"/>
      <c r="AE109" s="227">
        <v>2017</v>
      </c>
      <c r="AF109" s="227"/>
      <c r="AG109" s="227"/>
      <c r="AH109" s="227"/>
      <c r="AI109" s="227"/>
      <c r="AJ109" s="227"/>
      <c r="AK109" s="227"/>
      <c r="AL109" s="228">
        <v>14000</v>
      </c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</row>
    <row r="110" spans="1:58" ht="24" customHeight="1">
      <c r="A110" s="213"/>
      <c r="B110" s="918"/>
      <c r="C110" s="227" t="s">
        <v>720</v>
      </c>
      <c r="D110" s="227"/>
      <c r="E110" s="227" t="s">
        <v>1821</v>
      </c>
      <c r="F110" s="227" t="s">
        <v>720</v>
      </c>
      <c r="G110" s="227"/>
      <c r="H110" s="1605"/>
      <c r="I110" s="227" t="s">
        <v>16089</v>
      </c>
      <c r="J110" s="227"/>
      <c r="K110" s="227"/>
      <c r="L110" s="228">
        <v>27236</v>
      </c>
      <c r="M110" s="228">
        <v>2337</v>
      </c>
      <c r="N110" s="228">
        <v>7503</v>
      </c>
      <c r="O110" s="227" t="s">
        <v>401</v>
      </c>
      <c r="P110" s="228"/>
      <c r="Q110" s="228"/>
      <c r="R110" s="228"/>
      <c r="S110" s="228"/>
      <c r="T110" s="228"/>
      <c r="U110" s="228"/>
      <c r="V110" s="228"/>
      <c r="W110" s="228" t="s">
        <v>1822</v>
      </c>
      <c r="X110" s="228">
        <v>14.5</v>
      </c>
      <c r="Y110" s="228">
        <v>7</v>
      </c>
      <c r="Z110" s="228">
        <v>363</v>
      </c>
      <c r="AA110" s="227"/>
      <c r="AB110" s="228">
        <v>0</v>
      </c>
      <c r="AC110" s="227"/>
      <c r="AD110" s="227"/>
      <c r="AE110" s="227">
        <v>2009</v>
      </c>
      <c r="AF110" s="227"/>
      <c r="AG110" s="227"/>
      <c r="AH110" s="227"/>
      <c r="AI110" s="227"/>
      <c r="AJ110" s="227"/>
      <c r="AK110" s="227"/>
      <c r="AL110" s="228">
        <v>1150</v>
      </c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</row>
    <row r="111" spans="1:58" ht="24" customHeight="1">
      <c r="A111" s="213"/>
      <c r="B111" s="918"/>
      <c r="C111" s="227" t="s">
        <v>1198</v>
      </c>
      <c r="D111" s="227"/>
      <c r="E111" s="260" t="s">
        <v>8002</v>
      </c>
      <c r="F111" s="227" t="s">
        <v>1198</v>
      </c>
      <c r="G111" s="227"/>
      <c r="H111" s="693"/>
      <c r="I111" s="227" t="s">
        <v>16094</v>
      </c>
      <c r="J111" s="227"/>
      <c r="K111" s="227"/>
      <c r="L111" s="228">
        <v>3499</v>
      </c>
      <c r="M111" s="228">
        <v>566</v>
      </c>
      <c r="N111" s="228">
        <v>6148</v>
      </c>
      <c r="O111" s="227" t="s">
        <v>401</v>
      </c>
      <c r="P111" s="228"/>
      <c r="Q111" s="228"/>
      <c r="R111" s="228"/>
      <c r="S111" s="228"/>
      <c r="T111" s="228"/>
      <c r="U111" s="228"/>
      <c r="V111" s="228"/>
      <c r="W111" s="228">
        <v>25</v>
      </c>
      <c r="X111" s="228">
        <v>12</v>
      </c>
      <c r="Y111" s="228">
        <v>6</v>
      </c>
      <c r="Z111" s="228">
        <v>300</v>
      </c>
      <c r="AA111" s="227"/>
      <c r="AB111" s="228">
        <v>120</v>
      </c>
      <c r="AC111" s="227"/>
      <c r="AD111" s="227"/>
      <c r="AE111" s="227">
        <v>2017</v>
      </c>
      <c r="AF111" s="227"/>
      <c r="AG111" s="227"/>
      <c r="AH111" s="227"/>
      <c r="AI111" s="227"/>
      <c r="AJ111" s="227"/>
      <c r="AK111" s="227"/>
      <c r="AL111" s="228">
        <v>11490</v>
      </c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439"/>
    </row>
    <row r="112" spans="1:58" ht="24" customHeight="1">
      <c r="A112" s="213"/>
      <c r="B112" s="918"/>
      <c r="C112" s="227" t="s">
        <v>735</v>
      </c>
      <c r="D112" s="227" t="s">
        <v>886</v>
      </c>
      <c r="E112" s="227" t="s">
        <v>1253</v>
      </c>
      <c r="F112" s="227" t="s">
        <v>566</v>
      </c>
      <c r="G112" s="227" t="s">
        <v>567</v>
      </c>
      <c r="H112" s="1605" t="s">
        <v>568</v>
      </c>
      <c r="I112" s="227" t="s">
        <v>550</v>
      </c>
      <c r="J112" s="227"/>
      <c r="K112" s="227"/>
      <c r="L112" s="228">
        <v>25411</v>
      </c>
      <c r="M112" s="228">
        <v>10811</v>
      </c>
      <c r="N112" s="228">
        <v>18150</v>
      </c>
      <c r="O112" s="227" t="s">
        <v>401</v>
      </c>
      <c r="P112" s="228">
        <v>25</v>
      </c>
      <c r="Q112" s="228">
        <v>25</v>
      </c>
      <c r="R112" s="228">
        <v>5</v>
      </c>
      <c r="S112" s="228">
        <v>50</v>
      </c>
      <c r="T112" s="228">
        <v>25</v>
      </c>
      <c r="U112" s="228">
        <v>10</v>
      </c>
      <c r="V112" s="228">
        <v>1250</v>
      </c>
      <c r="W112" s="228">
        <v>50</v>
      </c>
      <c r="X112" s="228">
        <v>21</v>
      </c>
      <c r="Y112" s="228">
        <v>8</v>
      </c>
      <c r="Z112" s="228">
        <v>1050</v>
      </c>
      <c r="AA112" s="227">
        <v>24</v>
      </c>
      <c r="AB112" s="228">
        <v>3000</v>
      </c>
      <c r="AC112" s="227" t="s">
        <v>465</v>
      </c>
      <c r="AD112" s="227" t="s">
        <v>1254</v>
      </c>
      <c r="AE112" s="227">
        <v>1989</v>
      </c>
      <c r="AF112" s="227"/>
      <c r="AG112" s="227">
        <v>9520</v>
      </c>
      <c r="AH112" s="227"/>
      <c r="AI112" s="227"/>
      <c r="AJ112" s="227"/>
      <c r="AK112" s="227"/>
      <c r="AL112" s="228">
        <v>23090</v>
      </c>
      <c r="AM112" s="228">
        <v>23090</v>
      </c>
      <c r="AN112" s="227">
        <v>2001</v>
      </c>
      <c r="AO112" s="227">
        <v>2002</v>
      </c>
      <c r="AP112" s="227" t="s">
        <v>1255</v>
      </c>
      <c r="AQ112" s="227">
        <v>605</v>
      </c>
      <c r="AR112" s="227">
        <v>1700</v>
      </c>
      <c r="AS112" s="227" t="s">
        <v>1256</v>
      </c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</row>
    <row r="113" spans="1:58" ht="24" customHeight="1">
      <c r="A113" s="213"/>
      <c r="B113" s="918"/>
      <c r="C113" s="227" t="s">
        <v>735</v>
      </c>
      <c r="D113" s="227"/>
      <c r="E113" s="227" t="s">
        <v>1823</v>
      </c>
      <c r="F113" s="227" t="s">
        <v>735</v>
      </c>
      <c r="G113" s="227"/>
      <c r="H113" s="1605"/>
      <c r="I113" s="227" t="s">
        <v>2160</v>
      </c>
      <c r="J113" s="227"/>
      <c r="K113" s="227"/>
      <c r="L113" s="228">
        <v>1822</v>
      </c>
      <c r="M113" s="228">
        <v>1389</v>
      </c>
      <c r="N113" s="228">
        <v>4869</v>
      </c>
      <c r="O113" s="227" t="s">
        <v>401</v>
      </c>
      <c r="P113" s="228"/>
      <c r="Q113" s="228"/>
      <c r="R113" s="228"/>
      <c r="S113" s="228"/>
      <c r="T113" s="228"/>
      <c r="U113" s="228"/>
      <c r="V113" s="228"/>
      <c r="W113" s="228">
        <v>25</v>
      </c>
      <c r="X113" s="228">
        <v>13</v>
      </c>
      <c r="Y113" s="228">
        <v>6</v>
      </c>
      <c r="Z113" s="228">
        <v>325</v>
      </c>
      <c r="AA113" s="227"/>
      <c r="AB113" s="228"/>
      <c r="AC113" s="227"/>
      <c r="AD113" s="227"/>
      <c r="AE113" s="227">
        <v>2014</v>
      </c>
      <c r="AF113" s="227"/>
      <c r="AG113" s="227"/>
      <c r="AH113" s="227"/>
      <c r="AI113" s="227"/>
      <c r="AJ113" s="227"/>
      <c r="AK113" s="227"/>
      <c r="AL113" s="228">
        <v>14600</v>
      </c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</row>
    <row r="114" spans="1:58" ht="24" customHeight="1">
      <c r="A114" s="213"/>
      <c r="B114" s="918"/>
      <c r="C114" s="227" t="s">
        <v>580</v>
      </c>
      <c r="D114" s="227"/>
      <c r="E114" s="260" t="s">
        <v>1260</v>
      </c>
      <c r="F114" s="227" t="s">
        <v>580</v>
      </c>
      <c r="G114" s="227"/>
      <c r="H114" s="1605"/>
      <c r="I114" s="227" t="s">
        <v>580</v>
      </c>
      <c r="J114" s="227"/>
      <c r="K114" s="227"/>
      <c r="L114" s="228">
        <v>10900</v>
      </c>
      <c r="M114" s="228">
        <v>837</v>
      </c>
      <c r="N114" s="228">
        <v>837</v>
      </c>
      <c r="O114" s="227" t="s">
        <v>401</v>
      </c>
      <c r="P114" s="228"/>
      <c r="Q114" s="228"/>
      <c r="R114" s="228"/>
      <c r="S114" s="228"/>
      <c r="T114" s="228"/>
      <c r="U114" s="228"/>
      <c r="V114" s="228"/>
      <c r="W114" s="228">
        <v>25</v>
      </c>
      <c r="X114" s="228">
        <v>15</v>
      </c>
      <c r="Y114" s="228">
        <v>8</v>
      </c>
      <c r="Z114" s="228">
        <v>375</v>
      </c>
      <c r="AA114" s="227"/>
      <c r="AB114" s="228"/>
      <c r="AC114" s="227"/>
      <c r="AD114" s="227"/>
      <c r="AE114" s="227">
        <v>2010</v>
      </c>
      <c r="AF114" s="227"/>
      <c r="AG114" s="227"/>
      <c r="AH114" s="227"/>
      <c r="AI114" s="227"/>
      <c r="AJ114" s="227"/>
      <c r="AK114" s="227"/>
      <c r="AL114" s="228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403"/>
    </row>
    <row r="115" spans="1:58" ht="35.1" customHeight="1">
      <c r="A115" s="213" t="s">
        <v>150</v>
      </c>
      <c r="B115" s="918"/>
      <c r="C115" s="227" t="s">
        <v>603</v>
      </c>
      <c r="D115" s="227" t="s">
        <v>886</v>
      </c>
      <c r="E115" s="260" t="s">
        <v>1264</v>
      </c>
      <c r="F115" s="227" t="s">
        <v>603</v>
      </c>
      <c r="G115" s="227" t="s">
        <v>567</v>
      </c>
      <c r="H115" s="1605" t="s">
        <v>568</v>
      </c>
      <c r="I115" s="227" t="s">
        <v>1196</v>
      </c>
      <c r="J115" s="227"/>
      <c r="K115" s="227"/>
      <c r="L115" s="228">
        <v>13452</v>
      </c>
      <c r="M115" s="228">
        <v>1350</v>
      </c>
      <c r="N115" s="228">
        <v>3639</v>
      </c>
      <c r="O115" s="227" t="s">
        <v>401</v>
      </c>
      <c r="P115" s="228"/>
      <c r="Q115" s="228"/>
      <c r="R115" s="228"/>
      <c r="S115" s="228"/>
      <c r="T115" s="228"/>
      <c r="U115" s="228"/>
      <c r="V115" s="228"/>
      <c r="W115" s="228">
        <v>25</v>
      </c>
      <c r="X115" s="228">
        <v>13</v>
      </c>
      <c r="Y115" s="228">
        <v>5</v>
      </c>
      <c r="Z115" s="228">
        <v>325</v>
      </c>
      <c r="AA115" s="227">
        <v>24</v>
      </c>
      <c r="AB115" s="228"/>
      <c r="AC115" s="227" t="s">
        <v>465</v>
      </c>
      <c r="AD115" s="227" t="s">
        <v>1254</v>
      </c>
      <c r="AE115" s="227">
        <v>2011</v>
      </c>
      <c r="AF115" s="227"/>
      <c r="AG115" s="227">
        <v>9520</v>
      </c>
      <c r="AH115" s="227"/>
      <c r="AI115" s="227"/>
      <c r="AJ115" s="227"/>
      <c r="AK115" s="227"/>
      <c r="AL115" s="228"/>
      <c r="AM115" s="227">
        <v>23090</v>
      </c>
      <c r="AN115" s="227">
        <v>2001</v>
      </c>
      <c r="AO115" s="227">
        <v>2002</v>
      </c>
      <c r="AP115" s="227" t="s">
        <v>1255</v>
      </c>
      <c r="AQ115" s="227">
        <v>605</v>
      </c>
      <c r="AR115" s="227">
        <v>1700</v>
      </c>
      <c r="AS115" s="227" t="s">
        <v>1256</v>
      </c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 t="s">
        <v>13349</v>
      </c>
    </row>
    <row r="116" spans="1:58" ht="24" customHeight="1">
      <c r="A116" s="213"/>
      <c r="B116" s="918"/>
      <c r="C116" s="227" t="s">
        <v>603</v>
      </c>
      <c r="D116" s="227"/>
      <c r="E116" s="227" t="s">
        <v>1265</v>
      </c>
      <c r="F116" s="227" t="s">
        <v>566</v>
      </c>
      <c r="G116" s="227"/>
      <c r="H116" s="1605"/>
      <c r="I116" s="227" t="s">
        <v>738</v>
      </c>
      <c r="J116" s="227"/>
      <c r="K116" s="227"/>
      <c r="L116" s="228">
        <v>9966</v>
      </c>
      <c r="M116" s="228"/>
      <c r="N116" s="228">
        <v>4200</v>
      </c>
      <c r="O116" s="227" t="s">
        <v>176</v>
      </c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7"/>
      <c r="AB116" s="228">
        <v>0</v>
      </c>
      <c r="AC116" s="227"/>
      <c r="AD116" s="227"/>
      <c r="AE116" s="227">
        <v>2011</v>
      </c>
      <c r="AF116" s="227"/>
      <c r="AG116" s="227"/>
      <c r="AH116" s="227"/>
      <c r="AI116" s="227"/>
      <c r="AJ116" s="227"/>
      <c r="AK116" s="227"/>
      <c r="AL116" s="228">
        <v>5000</v>
      </c>
      <c r="AM116" s="228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439"/>
    </row>
    <row r="117" spans="1:58" ht="24" customHeight="1">
      <c r="A117" s="213"/>
      <c r="B117" s="918"/>
      <c r="C117" s="227" t="s">
        <v>716</v>
      </c>
      <c r="D117" s="227"/>
      <c r="E117" s="260" t="s">
        <v>1262</v>
      </c>
      <c r="F117" s="227" t="s">
        <v>566</v>
      </c>
      <c r="G117" s="227"/>
      <c r="H117" s="1605"/>
      <c r="I117" s="227" t="s">
        <v>18799</v>
      </c>
      <c r="J117" s="227"/>
      <c r="K117" s="227"/>
      <c r="L117" s="228">
        <v>21241</v>
      </c>
      <c r="M117" s="228">
        <v>41644</v>
      </c>
      <c r="N117" s="228">
        <v>6005</v>
      </c>
      <c r="O117" s="227" t="s">
        <v>401</v>
      </c>
      <c r="P117" s="228"/>
      <c r="Q117" s="228"/>
      <c r="R117" s="228"/>
      <c r="S117" s="228"/>
      <c r="T117" s="228"/>
      <c r="U117" s="228"/>
      <c r="V117" s="228"/>
      <c r="W117" s="228">
        <v>25</v>
      </c>
      <c r="X117" s="228">
        <v>15</v>
      </c>
      <c r="Y117" s="228">
        <v>6</v>
      </c>
      <c r="Z117" s="228">
        <v>375</v>
      </c>
      <c r="AA117" s="227"/>
      <c r="AB117" s="228"/>
      <c r="AC117" s="227"/>
      <c r="AD117" s="227"/>
      <c r="AE117" s="227">
        <v>1991</v>
      </c>
      <c r="AF117" s="227"/>
      <c r="AG117" s="227"/>
      <c r="AH117" s="227"/>
      <c r="AI117" s="227"/>
      <c r="AJ117" s="227"/>
      <c r="AK117" s="227"/>
      <c r="AL117" s="228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</row>
    <row r="118" spans="1:58" ht="24" customHeight="1">
      <c r="A118" s="213"/>
      <c r="B118" s="918"/>
      <c r="C118" s="227" t="s">
        <v>716</v>
      </c>
      <c r="D118" s="227"/>
      <c r="E118" s="227" t="s">
        <v>1263</v>
      </c>
      <c r="F118" s="227" t="s">
        <v>566</v>
      </c>
      <c r="G118" s="227"/>
      <c r="H118" s="1605"/>
      <c r="I118" s="227" t="s">
        <v>1213</v>
      </c>
      <c r="J118" s="227"/>
      <c r="K118" s="227"/>
      <c r="L118" s="228">
        <v>10390</v>
      </c>
      <c r="M118" s="228"/>
      <c r="N118" s="228">
        <v>812</v>
      </c>
      <c r="O118" s="227" t="s">
        <v>401</v>
      </c>
      <c r="P118" s="228"/>
      <c r="Q118" s="228"/>
      <c r="R118" s="228"/>
      <c r="S118" s="228"/>
      <c r="T118" s="228"/>
      <c r="U118" s="228"/>
      <c r="V118" s="228"/>
      <c r="W118" s="228">
        <v>25</v>
      </c>
      <c r="X118" s="228">
        <v>14</v>
      </c>
      <c r="Y118" s="228">
        <v>6</v>
      </c>
      <c r="Z118" s="228">
        <v>350</v>
      </c>
      <c r="AA118" s="227"/>
      <c r="AB118" s="228">
        <v>0</v>
      </c>
      <c r="AC118" s="227"/>
      <c r="AD118" s="227"/>
      <c r="AE118" s="227">
        <v>2007</v>
      </c>
      <c r="AF118" s="227"/>
      <c r="AG118" s="227"/>
      <c r="AH118" s="227"/>
      <c r="AI118" s="227"/>
      <c r="AJ118" s="227"/>
      <c r="AK118" s="227"/>
      <c r="AL118" s="228"/>
      <c r="AM118" s="228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</row>
    <row r="119" spans="1:58" ht="24" customHeight="1">
      <c r="A119" s="213"/>
      <c r="B119" s="918"/>
      <c r="C119" s="227" t="s">
        <v>757</v>
      </c>
      <c r="D119" s="227" t="s">
        <v>18811</v>
      </c>
      <c r="E119" s="260" t="s">
        <v>1267</v>
      </c>
      <c r="F119" s="227" t="s">
        <v>757</v>
      </c>
      <c r="G119" s="227"/>
      <c r="H119" s="227" t="s">
        <v>18812</v>
      </c>
      <c r="I119" s="227" t="s">
        <v>18812</v>
      </c>
      <c r="J119" s="227"/>
      <c r="K119" s="227"/>
      <c r="L119" s="228">
        <v>3656</v>
      </c>
      <c r="M119" s="228">
        <v>1942</v>
      </c>
      <c r="N119" s="228">
        <v>1810</v>
      </c>
      <c r="O119" s="227" t="s">
        <v>401</v>
      </c>
      <c r="P119" s="228"/>
      <c r="Q119" s="228"/>
      <c r="R119" s="228"/>
      <c r="S119" s="228"/>
      <c r="T119" s="228"/>
      <c r="U119" s="228"/>
      <c r="V119" s="228"/>
      <c r="W119" s="228">
        <v>25</v>
      </c>
      <c r="X119" s="228">
        <v>15</v>
      </c>
      <c r="Y119" s="228">
        <v>6</v>
      </c>
      <c r="Z119" s="228">
        <v>325</v>
      </c>
      <c r="AA119" s="227"/>
      <c r="AB119" s="228"/>
      <c r="AC119" s="227"/>
      <c r="AD119" s="227"/>
      <c r="AE119" s="227">
        <v>2006</v>
      </c>
      <c r="AF119" s="227"/>
      <c r="AG119" s="227"/>
      <c r="AH119" s="227"/>
      <c r="AI119" s="227"/>
      <c r="AJ119" s="227"/>
      <c r="AK119" s="227"/>
      <c r="AL119" s="228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439"/>
    </row>
    <row r="120" spans="1:58" ht="24" customHeight="1">
      <c r="A120" s="213"/>
      <c r="B120" s="918"/>
      <c r="C120" s="227" t="s">
        <v>757</v>
      </c>
      <c r="D120" s="227" t="s">
        <v>18813</v>
      </c>
      <c r="E120" s="260" t="s">
        <v>17954</v>
      </c>
      <c r="F120" s="227" t="s">
        <v>757</v>
      </c>
      <c r="G120" s="227"/>
      <c r="H120" s="227" t="s">
        <v>18814</v>
      </c>
      <c r="I120" s="227" t="s">
        <v>18814</v>
      </c>
      <c r="J120" s="227"/>
      <c r="K120" s="227"/>
      <c r="L120" s="228">
        <v>11107</v>
      </c>
      <c r="M120" s="228">
        <v>2195</v>
      </c>
      <c r="N120" s="228">
        <v>4008</v>
      </c>
      <c r="O120" s="227" t="s">
        <v>401</v>
      </c>
      <c r="P120" s="228"/>
      <c r="Q120" s="228"/>
      <c r="R120" s="228"/>
      <c r="S120" s="228"/>
      <c r="T120" s="228"/>
      <c r="U120" s="228"/>
      <c r="V120" s="228"/>
      <c r="W120" s="228">
        <v>25</v>
      </c>
      <c r="X120" s="228">
        <v>15</v>
      </c>
      <c r="Y120" s="228">
        <v>5</v>
      </c>
      <c r="Z120" s="228">
        <v>340</v>
      </c>
      <c r="AA120" s="227"/>
      <c r="AB120" s="228"/>
      <c r="AC120" s="227"/>
      <c r="AD120" s="227"/>
      <c r="AE120" s="227">
        <v>2018</v>
      </c>
      <c r="AF120" s="227"/>
      <c r="AG120" s="227"/>
      <c r="AH120" s="227"/>
      <c r="AI120" s="227"/>
      <c r="AJ120" s="227"/>
      <c r="AK120" s="227"/>
      <c r="AL120" s="228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</row>
    <row r="121" spans="1:58" ht="24" customHeight="1">
      <c r="A121" s="1567"/>
      <c r="B121" s="1346"/>
      <c r="C121" s="227" t="s">
        <v>12500</v>
      </c>
      <c r="D121" s="227"/>
      <c r="E121" s="260" t="s">
        <v>18823</v>
      </c>
      <c r="F121" s="227" t="s">
        <v>12443</v>
      </c>
      <c r="G121" s="227"/>
      <c r="H121" s="1600"/>
      <c r="I121" s="227" t="s">
        <v>18822</v>
      </c>
      <c r="J121" s="227">
        <v>28</v>
      </c>
      <c r="K121" s="227" t="s">
        <v>18824</v>
      </c>
      <c r="L121" s="228">
        <v>13223</v>
      </c>
      <c r="M121" s="228">
        <v>1376</v>
      </c>
      <c r="N121" s="228">
        <v>2163</v>
      </c>
      <c r="O121" s="227" t="s">
        <v>2083</v>
      </c>
      <c r="P121" s="228"/>
      <c r="Q121" s="228"/>
      <c r="R121" s="228"/>
      <c r="S121" s="228"/>
      <c r="T121" s="228"/>
      <c r="U121" s="228"/>
      <c r="V121" s="228"/>
      <c r="W121" s="228">
        <v>25</v>
      </c>
      <c r="X121" s="228">
        <v>10</v>
      </c>
      <c r="Y121" s="228">
        <v>4</v>
      </c>
      <c r="Z121" s="228">
        <v>250</v>
      </c>
      <c r="AA121" s="227"/>
      <c r="AB121" s="228"/>
      <c r="AC121" s="227"/>
      <c r="AD121" s="227"/>
      <c r="AE121" s="227">
        <v>2023</v>
      </c>
      <c r="AF121" s="227"/>
      <c r="AG121" s="227"/>
      <c r="AH121" s="227"/>
      <c r="AI121" s="227"/>
      <c r="AJ121" s="227"/>
      <c r="AK121" s="227"/>
      <c r="AL121" s="228"/>
      <c r="AM121" s="227"/>
      <c r="AN121" s="227"/>
      <c r="AO121" s="227"/>
      <c r="AP121" s="227"/>
      <c r="AQ121" s="227"/>
      <c r="AR121" s="227"/>
      <c r="AS121" s="227" t="s">
        <v>119</v>
      </c>
      <c r="AT121" s="227" t="s">
        <v>18825</v>
      </c>
      <c r="AU121" s="227"/>
      <c r="AV121" s="227" t="s">
        <v>18826</v>
      </c>
      <c r="AW121" s="227" t="s">
        <v>18827</v>
      </c>
      <c r="AX121" s="227" t="s">
        <v>18828</v>
      </c>
      <c r="AY121" s="324" t="s">
        <v>18829</v>
      </c>
      <c r="AZ121" s="227"/>
      <c r="BA121" s="678" t="s">
        <v>7880</v>
      </c>
      <c r="BB121" s="227" t="s">
        <v>18827</v>
      </c>
      <c r="BC121" s="227"/>
      <c r="BD121" s="227"/>
      <c r="BE121" s="227"/>
      <c r="BF121" s="227"/>
    </row>
    <row r="122" spans="1:58" ht="24" customHeight="1">
      <c r="A122" s="213"/>
      <c r="B122" s="918"/>
      <c r="C122" s="227" t="s">
        <v>726</v>
      </c>
      <c r="D122" s="233" t="s">
        <v>929</v>
      </c>
      <c r="E122" s="260" t="s">
        <v>18830</v>
      </c>
      <c r="F122" s="227" t="s">
        <v>566</v>
      </c>
      <c r="G122" s="233" t="s">
        <v>18831</v>
      </c>
      <c r="H122" s="1605" t="s">
        <v>568</v>
      </c>
      <c r="I122" s="227" t="s">
        <v>1213</v>
      </c>
      <c r="J122" s="227"/>
      <c r="K122" s="227"/>
      <c r="L122" s="228">
        <v>1430</v>
      </c>
      <c r="M122" s="228">
        <v>1430</v>
      </c>
      <c r="N122" s="228">
        <v>1430</v>
      </c>
      <c r="O122" s="227" t="s">
        <v>401</v>
      </c>
      <c r="P122" s="228"/>
      <c r="Q122" s="228"/>
      <c r="R122" s="228"/>
      <c r="S122" s="228"/>
      <c r="T122" s="228"/>
      <c r="U122" s="228"/>
      <c r="V122" s="228"/>
      <c r="W122" s="228">
        <v>25</v>
      </c>
      <c r="X122" s="228">
        <v>6</v>
      </c>
      <c r="Y122" s="228">
        <v>3</v>
      </c>
      <c r="Z122" s="228">
        <v>150</v>
      </c>
      <c r="AA122" s="227"/>
      <c r="AB122" s="228"/>
      <c r="AC122" s="227" t="s">
        <v>465</v>
      </c>
      <c r="AD122" s="227" t="s">
        <v>1254</v>
      </c>
      <c r="AE122" s="227">
        <v>2008</v>
      </c>
      <c r="AF122" s="227"/>
      <c r="AG122" s="227">
        <v>9520</v>
      </c>
      <c r="AH122" s="227"/>
      <c r="AI122" s="227"/>
      <c r="AJ122" s="227"/>
      <c r="AK122" s="227"/>
      <c r="AL122" s="228"/>
      <c r="AM122" s="227"/>
      <c r="AN122" s="227">
        <v>2001</v>
      </c>
      <c r="AO122" s="227">
        <v>2002</v>
      </c>
      <c r="AP122" s="227" t="s">
        <v>1255</v>
      </c>
      <c r="AQ122" s="227">
        <v>605</v>
      </c>
      <c r="AR122" s="227">
        <v>1700</v>
      </c>
      <c r="AS122" s="227" t="s">
        <v>1256</v>
      </c>
      <c r="AT122" s="227"/>
      <c r="AU122" s="227"/>
      <c r="AV122" s="227"/>
      <c r="AW122" s="227"/>
      <c r="AX122" s="227"/>
      <c r="AY122" s="227"/>
      <c r="AZ122" s="227"/>
      <c r="BA122" s="227"/>
      <c r="BB122" s="227"/>
      <c r="BC122" s="227"/>
      <c r="BD122" s="227"/>
      <c r="BE122" s="227"/>
      <c r="BF122" s="227" t="s">
        <v>7999</v>
      </c>
    </row>
    <row r="123" spans="1:58" ht="24" customHeight="1">
      <c r="A123" s="213"/>
      <c r="B123" s="918"/>
      <c r="C123" s="227" t="s">
        <v>726</v>
      </c>
      <c r="D123" s="227" t="s">
        <v>886</v>
      </c>
      <c r="E123" s="260" t="s">
        <v>1261</v>
      </c>
      <c r="F123" s="227" t="s">
        <v>726</v>
      </c>
      <c r="G123" s="227" t="s">
        <v>726</v>
      </c>
      <c r="H123" s="1605" t="s">
        <v>568</v>
      </c>
      <c r="I123" s="227" t="s">
        <v>726</v>
      </c>
      <c r="J123" s="227" t="s">
        <v>726</v>
      </c>
      <c r="K123" s="227" t="s">
        <v>726</v>
      </c>
      <c r="L123" s="228">
        <v>5694</v>
      </c>
      <c r="M123" s="228">
        <v>133</v>
      </c>
      <c r="N123" s="228">
        <v>4886</v>
      </c>
      <c r="O123" s="227" t="s">
        <v>401</v>
      </c>
      <c r="P123" s="228"/>
      <c r="Q123" s="228"/>
      <c r="R123" s="228"/>
      <c r="S123" s="228"/>
      <c r="T123" s="228"/>
      <c r="U123" s="228"/>
      <c r="V123" s="228"/>
      <c r="W123" s="228">
        <v>25</v>
      </c>
      <c r="X123" s="228">
        <v>15</v>
      </c>
      <c r="Y123" s="228">
        <v>6</v>
      </c>
      <c r="Z123" s="228">
        <v>923</v>
      </c>
      <c r="AA123" s="227"/>
      <c r="AB123" s="228"/>
      <c r="AC123" s="227" t="s">
        <v>465</v>
      </c>
      <c r="AD123" s="227" t="s">
        <v>1254</v>
      </c>
      <c r="AE123" s="227">
        <v>2007</v>
      </c>
      <c r="AF123" s="227"/>
      <c r="AG123" s="227">
        <v>9520</v>
      </c>
      <c r="AH123" s="227"/>
      <c r="AI123" s="227"/>
      <c r="AJ123" s="227"/>
      <c r="AK123" s="227"/>
      <c r="AL123" s="228">
        <v>7700</v>
      </c>
      <c r="AM123" s="227"/>
      <c r="AN123" s="227">
        <v>2001</v>
      </c>
      <c r="AO123" s="227">
        <v>2002</v>
      </c>
      <c r="AP123" s="227" t="s">
        <v>1255</v>
      </c>
      <c r="AQ123" s="227">
        <v>605</v>
      </c>
      <c r="AR123" s="227">
        <v>1700</v>
      </c>
      <c r="AS123" s="227" t="s">
        <v>1256</v>
      </c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</row>
    <row r="124" spans="1:58" ht="24" customHeight="1">
      <c r="A124" s="213"/>
      <c r="B124" s="1346"/>
      <c r="C124" s="227" t="s">
        <v>713</v>
      </c>
      <c r="D124" s="227" t="s">
        <v>886</v>
      </c>
      <c r="E124" s="260" t="s">
        <v>1259</v>
      </c>
      <c r="F124" s="227" t="s">
        <v>566</v>
      </c>
      <c r="G124" s="227" t="s">
        <v>567</v>
      </c>
      <c r="H124" s="1605" t="s">
        <v>568</v>
      </c>
      <c r="I124" s="227" t="s">
        <v>550</v>
      </c>
      <c r="J124" s="227"/>
      <c r="K124" s="227"/>
      <c r="L124" s="228">
        <v>1403</v>
      </c>
      <c r="M124" s="228"/>
      <c r="N124" s="228">
        <v>1052</v>
      </c>
      <c r="O124" s="227" t="s">
        <v>401</v>
      </c>
      <c r="P124" s="228"/>
      <c r="Q124" s="228"/>
      <c r="R124" s="228"/>
      <c r="S124" s="228">
        <v>25</v>
      </c>
      <c r="T124" s="228">
        <v>13</v>
      </c>
      <c r="U124" s="228">
        <v>6</v>
      </c>
      <c r="V124" s="228">
        <v>422</v>
      </c>
      <c r="W124" s="228"/>
      <c r="X124" s="228"/>
      <c r="Y124" s="228"/>
      <c r="Z124" s="228"/>
      <c r="AA124" s="227"/>
      <c r="AB124" s="228">
        <v>0</v>
      </c>
      <c r="AC124" s="227" t="s">
        <v>465</v>
      </c>
      <c r="AD124" s="227" t="s">
        <v>1254</v>
      </c>
      <c r="AE124" s="227">
        <v>2002</v>
      </c>
      <c r="AF124" s="227"/>
      <c r="AG124" s="227">
        <v>9520</v>
      </c>
      <c r="AH124" s="227"/>
      <c r="AI124" s="227"/>
      <c r="AJ124" s="227"/>
      <c r="AK124" s="227"/>
      <c r="AL124" s="228"/>
      <c r="AM124" s="227"/>
      <c r="AN124" s="227">
        <v>2001</v>
      </c>
      <c r="AO124" s="227">
        <v>2002</v>
      </c>
      <c r="AP124" s="227" t="s">
        <v>1255</v>
      </c>
      <c r="AQ124" s="227">
        <v>605</v>
      </c>
      <c r="AR124" s="227">
        <v>1700</v>
      </c>
      <c r="AS124" s="227" t="s">
        <v>1256</v>
      </c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403"/>
    </row>
    <row r="125" spans="1:58" ht="24" customHeight="1">
      <c r="A125" s="213"/>
      <c r="B125" s="918"/>
      <c r="C125" s="227" t="s">
        <v>713</v>
      </c>
      <c r="D125" s="227" t="s">
        <v>886</v>
      </c>
      <c r="E125" s="260" t="s">
        <v>1268</v>
      </c>
      <c r="F125" s="227" t="s">
        <v>713</v>
      </c>
      <c r="G125" s="227" t="s">
        <v>567</v>
      </c>
      <c r="H125" s="1605" t="s">
        <v>568</v>
      </c>
      <c r="I125" s="227" t="s">
        <v>713</v>
      </c>
      <c r="J125" s="227"/>
      <c r="K125" s="227"/>
      <c r="L125" s="228">
        <v>7471</v>
      </c>
      <c r="M125" s="228">
        <v>3080</v>
      </c>
      <c r="N125" s="228">
        <v>5111</v>
      </c>
      <c r="O125" s="227" t="s">
        <v>401</v>
      </c>
      <c r="P125" s="228"/>
      <c r="Q125" s="228"/>
      <c r="R125" s="228"/>
      <c r="S125" s="228"/>
      <c r="T125" s="228"/>
      <c r="U125" s="228"/>
      <c r="V125" s="228"/>
      <c r="W125" s="228">
        <v>25</v>
      </c>
      <c r="X125" s="228">
        <v>13.5</v>
      </c>
      <c r="Y125" s="228">
        <v>6</v>
      </c>
      <c r="Z125" s="228">
        <v>350</v>
      </c>
      <c r="AA125" s="227"/>
      <c r="AB125" s="228"/>
      <c r="AC125" s="227" t="s">
        <v>465</v>
      </c>
      <c r="AD125" s="227" t="s">
        <v>1254</v>
      </c>
      <c r="AE125" s="227">
        <v>2013</v>
      </c>
      <c r="AF125" s="227"/>
      <c r="AG125" s="227">
        <v>9520</v>
      </c>
      <c r="AH125" s="227"/>
      <c r="AI125" s="227"/>
      <c r="AJ125" s="227"/>
      <c r="AK125" s="227"/>
      <c r="AL125" s="228">
        <v>12331</v>
      </c>
      <c r="AM125" s="227"/>
      <c r="AN125" s="227">
        <v>2001</v>
      </c>
      <c r="AO125" s="227">
        <v>2002</v>
      </c>
      <c r="AP125" s="227" t="s">
        <v>1255</v>
      </c>
      <c r="AQ125" s="227">
        <v>605</v>
      </c>
      <c r="AR125" s="227">
        <v>1700</v>
      </c>
      <c r="AS125" s="227" t="s">
        <v>1256</v>
      </c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439"/>
    </row>
    <row r="126" spans="1:58" ht="24" customHeight="1">
      <c r="A126" s="213"/>
      <c r="B126" s="918"/>
      <c r="C126" s="227" t="s">
        <v>713</v>
      </c>
      <c r="D126" s="227"/>
      <c r="E126" s="227" t="s">
        <v>1813</v>
      </c>
      <c r="F126" s="227" t="s">
        <v>566</v>
      </c>
      <c r="G126" s="227"/>
      <c r="H126" s="1605"/>
      <c r="I126" s="227" t="s">
        <v>1814</v>
      </c>
      <c r="J126" s="227"/>
      <c r="K126" s="227"/>
      <c r="L126" s="228">
        <v>3899</v>
      </c>
      <c r="M126" s="228">
        <v>1380</v>
      </c>
      <c r="N126" s="228">
        <v>3629</v>
      </c>
      <c r="O126" s="227" t="s">
        <v>401</v>
      </c>
      <c r="P126" s="228"/>
      <c r="Q126" s="228"/>
      <c r="R126" s="228"/>
      <c r="S126" s="228"/>
      <c r="T126" s="228"/>
      <c r="U126" s="228"/>
      <c r="V126" s="228"/>
      <c r="W126" s="228">
        <v>25</v>
      </c>
      <c r="X126" s="228">
        <v>15</v>
      </c>
      <c r="Y126" s="228">
        <v>6</v>
      </c>
      <c r="Z126" s="228">
        <v>370</v>
      </c>
      <c r="AA126" s="227"/>
      <c r="AB126" s="228"/>
      <c r="AC126" s="227"/>
      <c r="AD126" s="227"/>
      <c r="AE126" s="227">
        <v>2003</v>
      </c>
      <c r="AF126" s="227"/>
      <c r="AG126" s="227"/>
      <c r="AH126" s="227"/>
      <c r="AI126" s="227"/>
      <c r="AJ126" s="227"/>
      <c r="AK126" s="227"/>
      <c r="AL126" s="228"/>
      <c r="AM126" s="228"/>
      <c r="AN126" s="227"/>
      <c r="AO126" s="227"/>
      <c r="AP126" s="227"/>
      <c r="AQ126" s="227"/>
      <c r="AR126" s="227"/>
      <c r="AS126" s="227"/>
      <c r="AT126" s="227"/>
      <c r="AU126" s="227"/>
      <c r="AV126" s="227"/>
      <c r="AW126" s="227"/>
      <c r="AX126" s="227"/>
      <c r="AY126" s="227"/>
      <c r="AZ126" s="227"/>
      <c r="BA126" s="227"/>
      <c r="BB126" s="227"/>
      <c r="BC126" s="227"/>
      <c r="BD126" s="227"/>
      <c r="BE126" s="227"/>
      <c r="BF126" s="227"/>
    </row>
    <row r="127" spans="1:58" ht="24" customHeight="1">
      <c r="A127" s="213"/>
      <c r="B127" s="918"/>
      <c r="C127" s="227" t="s">
        <v>563</v>
      </c>
      <c r="D127" s="227"/>
      <c r="E127" s="227" t="s">
        <v>17955</v>
      </c>
      <c r="F127" s="227" t="s">
        <v>563</v>
      </c>
      <c r="G127" s="227"/>
      <c r="H127" s="448"/>
      <c r="I127" s="227" t="s">
        <v>563</v>
      </c>
      <c r="J127" s="227"/>
      <c r="K127" s="227"/>
      <c r="L127" s="228">
        <v>17286</v>
      </c>
      <c r="M127" s="228">
        <v>2004</v>
      </c>
      <c r="N127" s="228">
        <v>7693</v>
      </c>
      <c r="O127" s="227" t="s">
        <v>401</v>
      </c>
      <c r="P127" s="228"/>
      <c r="Q127" s="228"/>
      <c r="R127" s="228"/>
      <c r="S127" s="228"/>
      <c r="T127" s="228"/>
      <c r="U127" s="228"/>
      <c r="V127" s="228"/>
      <c r="W127" s="228" t="s">
        <v>1271</v>
      </c>
      <c r="X127" s="228" t="s">
        <v>11782</v>
      </c>
      <c r="Y127" s="228" t="s">
        <v>11783</v>
      </c>
      <c r="Z127" s="228" t="s">
        <v>11784</v>
      </c>
      <c r="AA127" s="227"/>
      <c r="AB127" s="228">
        <v>0</v>
      </c>
      <c r="AC127" s="227"/>
      <c r="AD127" s="227"/>
      <c r="AE127" s="227">
        <v>2013</v>
      </c>
      <c r="AF127" s="227"/>
      <c r="AG127" s="227"/>
      <c r="AH127" s="227"/>
      <c r="AI127" s="227"/>
      <c r="AJ127" s="227"/>
      <c r="AK127" s="227"/>
      <c r="AL127" s="228">
        <v>14517</v>
      </c>
      <c r="AM127" s="228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 t="s">
        <v>11785</v>
      </c>
    </row>
    <row r="128" spans="1:58" ht="24" customHeight="1">
      <c r="A128" s="213"/>
      <c r="B128" s="918"/>
      <c r="C128" s="228" t="s">
        <v>1807</v>
      </c>
      <c r="D128" s="228"/>
      <c r="E128" s="228" t="s">
        <v>17956</v>
      </c>
      <c r="F128" s="228" t="s">
        <v>1807</v>
      </c>
      <c r="G128" s="228"/>
      <c r="H128" s="694"/>
      <c r="I128" s="228" t="s">
        <v>8003</v>
      </c>
      <c r="J128" s="228"/>
      <c r="K128" s="228"/>
      <c r="L128" s="228">
        <v>9957</v>
      </c>
      <c r="M128" s="228">
        <v>2884</v>
      </c>
      <c r="N128" s="228">
        <v>4995</v>
      </c>
      <c r="O128" s="228" t="s">
        <v>401</v>
      </c>
      <c r="P128" s="228"/>
      <c r="Q128" s="228"/>
      <c r="R128" s="228"/>
      <c r="S128" s="228"/>
      <c r="T128" s="228"/>
      <c r="U128" s="228"/>
      <c r="V128" s="228"/>
      <c r="W128" s="228">
        <v>25</v>
      </c>
      <c r="X128" s="228">
        <v>12</v>
      </c>
      <c r="Y128" s="228">
        <v>7</v>
      </c>
      <c r="Z128" s="228">
        <v>412</v>
      </c>
      <c r="AA128" s="228"/>
      <c r="AB128" s="228"/>
      <c r="AC128" s="228"/>
      <c r="AD128" s="228"/>
      <c r="AE128" s="227">
        <v>2019</v>
      </c>
      <c r="AF128" s="228"/>
      <c r="AG128" s="228"/>
      <c r="AH128" s="228"/>
      <c r="AI128" s="228"/>
      <c r="AJ128" s="228"/>
      <c r="AK128" s="2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 s="228"/>
      <c r="AX128" s="228"/>
      <c r="AY128" s="228"/>
      <c r="AZ128" s="228"/>
      <c r="BA128" s="228"/>
      <c r="BB128" s="228"/>
      <c r="BC128" s="228"/>
      <c r="BD128" s="228"/>
      <c r="BE128" s="228"/>
      <c r="BF128" s="665" t="s">
        <v>11291</v>
      </c>
    </row>
    <row r="129" spans="1:59" ht="24" customHeight="1">
      <c r="A129" s="213"/>
      <c r="B129" s="918"/>
      <c r="C129" s="227" t="s">
        <v>745</v>
      </c>
      <c r="D129" s="227" t="s">
        <v>2161</v>
      </c>
      <c r="E129" s="227" t="s">
        <v>2161</v>
      </c>
      <c r="F129" s="227" t="s">
        <v>566</v>
      </c>
      <c r="G129" s="227" t="s">
        <v>738</v>
      </c>
      <c r="H129" s="1605">
        <v>2563</v>
      </c>
      <c r="I129" s="227" t="s">
        <v>738</v>
      </c>
      <c r="J129" s="227"/>
      <c r="K129" s="227" t="s">
        <v>176</v>
      </c>
      <c r="L129" s="228">
        <v>2563</v>
      </c>
      <c r="M129" s="228"/>
      <c r="N129" s="228"/>
      <c r="O129" s="227" t="s">
        <v>176</v>
      </c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7"/>
      <c r="AB129" s="228">
        <v>0</v>
      </c>
      <c r="AC129" s="227">
        <v>2015</v>
      </c>
      <c r="AD129" s="227">
        <v>4190</v>
      </c>
      <c r="AE129" s="227">
        <v>2015</v>
      </c>
      <c r="AF129" s="227"/>
      <c r="AG129" s="227"/>
      <c r="AH129" s="227"/>
      <c r="AI129" s="227"/>
      <c r="AJ129" s="227"/>
      <c r="AK129" s="227"/>
      <c r="AL129" s="244">
        <v>4190</v>
      </c>
      <c r="AM129" s="228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 t="s">
        <v>8000</v>
      </c>
    </row>
    <row r="130" spans="1:59" ht="24" customHeight="1">
      <c r="A130" s="213"/>
      <c r="B130" s="918"/>
      <c r="C130" s="227" t="s">
        <v>745</v>
      </c>
      <c r="D130" s="227"/>
      <c r="E130" s="260" t="s">
        <v>1266</v>
      </c>
      <c r="F130" s="227" t="s">
        <v>745</v>
      </c>
      <c r="G130" s="227"/>
      <c r="H130" s="1605"/>
      <c r="I130" s="227" t="s">
        <v>2159</v>
      </c>
      <c r="J130" s="227"/>
      <c r="K130" s="227"/>
      <c r="L130" s="228">
        <v>6520</v>
      </c>
      <c r="M130" s="228">
        <v>7692</v>
      </c>
      <c r="N130" s="228">
        <v>2502</v>
      </c>
      <c r="O130" s="227" t="s">
        <v>401</v>
      </c>
      <c r="P130" s="228"/>
      <c r="Q130" s="228"/>
      <c r="R130" s="228"/>
      <c r="S130" s="228"/>
      <c r="T130" s="228"/>
      <c r="U130" s="228"/>
      <c r="V130" s="228"/>
      <c r="W130" s="228">
        <v>25</v>
      </c>
      <c r="X130" s="228">
        <v>12</v>
      </c>
      <c r="Y130" s="228">
        <v>6</v>
      </c>
      <c r="Z130" s="228">
        <v>300</v>
      </c>
      <c r="AA130" s="227"/>
      <c r="AB130" s="228">
        <v>0</v>
      </c>
      <c r="AC130" s="227"/>
      <c r="AD130" s="227"/>
      <c r="AE130" s="227">
        <v>2012</v>
      </c>
      <c r="AF130" s="227"/>
      <c r="AG130" s="227"/>
      <c r="AH130" s="227"/>
      <c r="AI130" s="227"/>
      <c r="AJ130" s="227"/>
      <c r="AK130" s="227"/>
      <c r="AL130" s="228"/>
      <c r="AM130" s="227"/>
      <c r="AN130" s="227"/>
      <c r="AO130" s="227"/>
      <c r="AP130" s="227"/>
      <c r="AQ130" s="227"/>
      <c r="AR130" s="227"/>
      <c r="AS130" s="227"/>
      <c r="AT130" s="227"/>
      <c r="AU130" s="227"/>
      <c r="AV130" s="227"/>
      <c r="AW130" s="227"/>
      <c r="AX130" s="227"/>
      <c r="AY130" s="227"/>
      <c r="AZ130" s="227"/>
      <c r="BA130" s="227"/>
      <c r="BB130" s="227"/>
      <c r="BC130" s="227"/>
      <c r="BD130" s="227"/>
      <c r="BE130" s="227"/>
      <c r="BF130" s="227"/>
    </row>
    <row r="131" spans="1:59" ht="24" customHeight="1">
      <c r="A131" s="213"/>
      <c r="B131" s="1346"/>
      <c r="C131" s="227" t="s">
        <v>760</v>
      </c>
      <c r="D131" s="260"/>
      <c r="E131" s="260" t="s">
        <v>1269</v>
      </c>
      <c r="F131" s="227" t="s">
        <v>760</v>
      </c>
      <c r="G131" s="227"/>
      <c r="H131" s="228"/>
      <c r="I131" s="228" t="s">
        <v>762</v>
      </c>
      <c r="J131" s="228"/>
      <c r="K131" s="227"/>
      <c r="L131" s="228">
        <v>8588</v>
      </c>
      <c r="M131" s="228">
        <v>1191</v>
      </c>
      <c r="N131" s="228">
        <v>4882</v>
      </c>
      <c r="O131" s="228" t="s">
        <v>401</v>
      </c>
      <c r="P131" s="228"/>
      <c r="Q131" s="228"/>
      <c r="R131" s="228"/>
      <c r="S131" s="228"/>
      <c r="T131" s="228"/>
      <c r="U131" s="228"/>
      <c r="V131" s="228"/>
      <c r="W131" s="241" t="s">
        <v>12462</v>
      </c>
      <c r="X131" s="241" t="s">
        <v>12463</v>
      </c>
      <c r="Y131" s="241" t="s">
        <v>12464</v>
      </c>
      <c r="Z131" s="241" t="s">
        <v>12465</v>
      </c>
      <c r="AA131" s="241"/>
      <c r="AB131" s="228"/>
      <c r="AC131" s="227"/>
      <c r="AD131" s="228"/>
      <c r="AE131" s="227">
        <v>2012</v>
      </c>
      <c r="AF131" s="241"/>
      <c r="AG131" s="241"/>
      <c r="AH131" s="241"/>
      <c r="AI131" s="241"/>
      <c r="AJ131" s="241"/>
      <c r="AK131" s="241"/>
      <c r="AL131" s="228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403" t="s">
        <v>12466</v>
      </c>
    </row>
    <row r="132" spans="1:59" ht="24" customHeight="1">
      <c r="A132" s="213"/>
      <c r="B132" s="1346"/>
      <c r="C132" s="227" t="s">
        <v>760</v>
      </c>
      <c r="D132" s="227"/>
      <c r="E132" s="260" t="s">
        <v>1270</v>
      </c>
      <c r="F132" s="227" t="s">
        <v>760</v>
      </c>
      <c r="G132" s="227"/>
      <c r="H132" s="1605"/>
      <c r="I132" s="227" t="s">
        <v>762</v>
      </c>
      <c r="J132" s="227"/>
      <c r="K132" s="227"/>
      <c r="L132" s="228">
        <v>109225</v>
      </c>
      <c r="M132" s="228">
        <v>1691</v>
      </c>
      <c r="N132" s="228">
        <v>5085</v>
      </c>
      <c r="O132" s="227" t="s">
        <v>401</v>
      </c>
      <c r="P132" s="228"/>
      <c r="Q132" s="228"/>
      <c r="R132" s="228"/>
      <c r="S132" s="228"/>
      <c r="T132" s="228"/>
      <c r="U132" s="228"/>
      <c r="V132" s="228"/>
      <c r="W132" s="228">
        <v>25</v>
      </c>
      <c r="X132" s="228">
        <v>15</v>
      </c>
      <c r="Y132" s="228">
        <v>6</v>
      </c>
      <c r="Z132" s="228">
        <v>300</v>
      </c>
      <c r="AA132" s="227"/>
      <c r="AB132" s="228"/>
      <c r="AC132" s="227"/>
      <c r="AD132" s="227"/>
      <c r="AE132" s="227">
        <v>2012</v>
      </c>
      <c r="AF132" s="227"/>
      <c r="AG132" s="227"/>
      <c r="AH132" s="227"/>
      <c r="AI132" s="227"/>
      <c r="AJ132" s="227"/>
      <c r="AK132" s="227"/>
      <c r="AL132" s="228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439" t="s">
        <v>12467</v>
      </c>
    </row>
    <row r="133" spans="1:59" ht="24" customHeight="1">
      <c r="A133" s="213"/>
      <c r="B133" s="1346"/>
      <c r="C133" s="227" t="s">
        <v>760</v>
      </c>
      <c r="D133" s="227"/>
      <c r="E133" s="260" t="s">
        <v>16095</v>
      </c>
      <c r="F133" s="227" t="s">
        <v>12481</v>
      </c>
      <c r="G133" s="227"/>
      <c r="H133" s="1600"/>
      <c r="I133" s="227" t="s">
        <v>13484</v>
      </c>
      <c r="J133" s="227"/>
      <c r="K133" s="227"/>
      <c r="L133" s="228">
        <v>19493</v>
      </c>
      <c r="M133" s="228">
        <v>11567</v>
      </c>
      <c r="N133" s="228"/>
      <c r="O133" s="227" t="s">
        <v>2083</v>
      </c>
      <c r="P133" s="228"/>
      <c r="Q133" s="228"/>
      <c r="R133" s="228"/>
      <c r="S133" s="228"/>
      <c r="T133" s="228"/>
      <c r="U133" s="228"/>
      <c r="V133" s="228"/>
      <c r="W133" s="228" t="s">
        <v>16096</v>
      </c>
      <c r="X133" s="228" t="s">
        <v>16097</v>
      </c>
      <c r="Y133" s="228" t="s">
        <v>16098</v>
      </c>
      <c r="Z133" s="228" t="s">
        <v>16099</v>
      </c>
      <c r="AA133" s="227"/>
      <c r="AB133" s="228"/>
      <c r="AC133" s="227"/>
      <c r="AD133" s="227"/>
      <c r="AE133" s="227">
        <v>2022</v>
      </c>
      <c r="AF133" s="227"/>
      <c r="AG133" s="227"/>
      <c r="AH133" s="227"/>
      <c r="AI133" s="227"/>
      <c r="AJ133" s="227"/>
      <c r="AK133" s="227"/>
      <c r="AL133" s="228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439"/>
    </row>
    <row r="134" spans="1:59" ht="24" customHeight="1">
      <c r="A134" s="213"/>
      <c r="B134" s="1346"/>
      <c r="C134" s="227" t="s">
        <v>760</v>
      </c>
      <c r="D134" s="227"/>
      <c r="E134" s="260" t="s">
        <v>1272</v>
      </c>
      <c r="F134" s="227" t="s">
        <v>760</v>
      </c>
      <c r="G134" s="227"/>
      <c r="H134" s="1605"/>
      <c r="I134" s="227" t="s">
        <v>762</v>
      </c>
      <c r="J134" s="227"/>
      <c r="K134" s="227"/>
      <c r="L134" s="228">
        <v>26898</v>
      </c>
      <c r="M134" s="228">
        <v>628</v>
      </c>
      <c r="N134" s="228">
        <v>628</v>
      </c>
      <c r="O134" s="227" t="s">
        <v>401</v>
      </c>
      <c r="P134" s="228"/>
      <c r="Q134" s="228"/>
      <c r="R134" s="228"/>
      <c r="S134" s="228"/>
      <c r="T134" s="228"/>
      <c r="U134" s="228"/>
      <c r="V134" s="228"/>
      <c r="W134" s="228">
        <v>25</v>
      </c>
      <c r="X134" s="228">
        <v>8</v>
      </c>
      <c r="Y134" s="228">
        <v>4</v>
      </c>
      <c r="Z134" s="228">
        <v>200</v>
      </c>
      <c r="AA134" s="227"/>
      <c r="AB134" s="228"/>
      <c r="AC134" s="227"/>
      <c r="AD134" s="227"/>
      <c r="AE134" s="227">
        <v>2000</v>
      </c>
      <c r="AF134" s="227"/>
      <c r="AG134" s="227"/>
      <c r="AH134" s="227"/>
      <c r="AI134" s="227"/>
      <c r="AJ134" s="227"/>
      <c r="AK134" s="227"/>
      <c r="AL134" s="228"/>
      <c r="AM134" s="227"/>
      <c r="AN134" s="227"/>
      <c r="AO134" s="227"/>
      <c r="AP134" s="227"/>
      <c r="AQ134" s="227"/>
      <c r="AR134" s="227"/>
      <c r="AS134" s="227"/>
      <c r="AT134" s="227"/>
      <c r="AU134" s="227"/>
      <c r="AV134" s="227"/>
      <c r="AW134" s="227"/>
      <c r="AX134" s="227"/>
      <c r="AY134" s="227"/>
      <c r="AZ134" s="227"/>
      <c r="BA134" s="227"/>
      <c r="BB134" s="227"/>
      <c r="BC134" s="227"/>
      <c r="BD134" s="227"/>
      <c r="BE134" s="227"/>
      <c r="BF134" s="227"/>
    </row>
    <row r="135" spans="1:59" s="1433" customFormat="1" ht="24" customHeight="1">
      <c r="A135" s="1311"/>
      <c r="B135" s="1604" t="s">
        <v>271</v>
      </c>
      <c r="C135" s="314" t="s">
        <v>55</v>
      </c>
      <c r="D135" s="314"/>
      <c r="E135" s="315">
        <f>COUNTA(E136:E155)</f>
        <v>20</v>
      </c>
      <c r="F135" s="314"/>
      <c r="G135" s="314"/>
      <c r="H135" s="454"/>
      <c r="I135" s="314"/>
      <c r="J135" s="314"/>
      <c r="K135" s="314"/>
      <c r="L135" s="318">
        <f>SUM(L136:L155)</f>
        <v>295874.8</v>
      </c>
      <c r="M135" s="318">
        <f>SUM(M136:M155)</f>
        <v>57591.979999999996</v>
      </c>
      <c r="N135" s="318">
        <f>SUM(N136:N155)</f>
        <v>122822.64</v>
      </c>
      <c r="O135" s="314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4"/>
      <c r="AB135" s="318"/>
      <c r="AC135" s="314"/>
      <c r="AD135" s="314"/>
      <c r="AE135" s="227"/>
      <c r="AF135" s="314"/>
      <c r="AG135" s="314"/>
      <c r="AH135" s="314"/>
      <c r="AI135" s="314"/>
      <c r="AJ135" s="314"/>
      <c r="AK135" s="314"/>
      <c r="AL135" s="318"/>
      <c r="AM135" s="314"/>
      <c r="AN135" s="314"/>
      <c r="AO135" s="314"/>
      <c r="AP135" s="314"/>
      <c r="AQ135" s="314"/>
      <c r="AR135" s="314"/>
      <c r="AS135" s="314"/>
      <c r="AT135" s="314"/>
      <c r="AU135" s="314"/>
      <c r="AV135" s="314"/>
      <c r="AW135" s="314"/>
      <c r="AX135" s="314"/>
      <c r="AY135" s="314"/>
      <c r="AZ135" s="314"/>
      <c r="BA135" s="314"/>
      <c r="BB135" s="314"/>
      <c r="BC135" s="314"/>
      <c r="BD135" s="314"/>
      <c r="BE135" s="314"/>
      <c r="BF135" s="314"/>
    </row>
    <row r="136" spans="1:59" ht="24" customHeight="1">
      <c r="A136" s="213" t="s">
        <v>150</v>
      </c>
      <c r="B136" s="918"/>
      <c r="C136" s="227" t="s">
        <v>777</v>
      </c>
      <c r="D136" s="227" t="s">
        <v>2296</v>
      </c>
      <c r="E136" s="227" t="s">
        <v>1920</v>
      </c>
      <c r="F136" s="227" t="s">
        <v>1914</v>
      </c>
      <c r="G136" s="227"/>
      <c r="H136" s="263" t="s">
        <v>1921</v>
      </c>
      <c r="I136" s="227" t="s">
        <v>1922</v>
      </c>
      <c r="J136" s="227">
        <v>34</v>
      </c>
      <c r="K136" s="227" t="s">
        <v>1923</v>
      </c>
      <c r="L136" s="228">
        <v>5726</v>
      </c>
      <c r="M136" s="228">
        <v>1116.82</v>
      </c>
      <c r="N136" s="228">
        <v>1526.1</v>
      </c>
      <c r="O136" s="227" t="s">
        <v>401</v>
      </c>
      <c r="P136" s="228"/>
      <c r="Q136" s="228"/>
      <c r="R136" s="228"/>
      <c r="S136" s="228"/>
      <c r="T136" s="228"/>
      <c r="U136" s="228"/>
      <c r="V136" s="228"/>
      <c r="W136" s="228">
        <v>25</v>
      </c>
      <c r="X136" s="228">
        <v>13</v>
      </c>
      <c r="Y136" s="228">
        <v>6</v>
      </c>
      <c r="Z136" s="228">
        <v>325</v>
      </c>
      <c r="AA136" s="227"/>
      <c r="AB136" s="228"/>
      <c r="AC136" s="227"/>
      <c r="AD136" s="227"/>
      <c r="AE136" s="227">
        <v>1995</v>
      </c>
      <c r="AF136" s="227"/>
      <c r="AG136" s="227" t="s">
        <v>1925</v>
      </c>
      <c r="AH136" s="227"/>
      <c r="AI136" s="227"/>
      <c r="AJ136" s="227"/>
      <c r="AK136" s="227"/>
      <c r="AL136" s="228">
        <v>5040</v>
      </c>
      <c r="AM136" s="227"/>
      <c r="AN136" s="227"/>
      <c r="AO136" s="227"/>
      <c r="AP136" s="227"/>
      <c r="AQ136" s="227"/>
      <c r="AR136" s="227"/>
      <c r="AS136" s="227"/>
      <c r="AT136" s="227"/>
      <c r="AU136" s="227"/>
      <c r="AV136" s="227"/>
      <c r="AW136" s="227"/>
      <c r="AX136" s="227"/>
      <c r="AY136" s="227"/>
      <c r="AZ136" s="227"/>
      <c r="BA136" s="227"/>
      <c r="BB136" s="227"/>
      <c r="BC136" s="227"/>
      <c r="BD136" s="227"/>
      <c r="BE136" s="227"/>
      <c r="BF136" s="227" t="s">
        <v>10054</v>
      </c>
    </row>
    <row r="137" spans="1:59" ht="24" customHeight="1">
      <c r="A137" s="213"/>
      <c r="B137" s="918"/>
      <c r="C137" s="227" t="s">
        <v>777</v>
      </c>
      <c r="D137" s="227"/>
      <c r="E137" s="227" t="s">
        <v>2297</v>
      </c>
      <c r="F137" s="227" t="s">
        <v>777</v>
      </c>
      <c r="G137" s="227"/>
      <c r="H137" s="263"/>
      <c r="I137" s="227" t="s">
        <v>2298</v>
      </c>
      <c r="J137" s="227"/>
      <c r="K137" s="227"/>
      <c r="L137" s="228">
        <v>25057</v>
      </c>
      <c r="M137" s="228">
        <v>5152</v>
      </c>
      <c r="N137" s="228">
        <v>11978</v>
      </c>
      <c r="O137" s="227" t="s">
        <v>401</v>
      </c>
      <c r="P137" s="228"/>
      <c r="Q137" s="228"/>
      <c r="R137" s="228"/>
      <c r="S137" s="228"/>
      <c r="T137" s="228"/>
      <c r="U137" s="228"/>
      <c r="V137" s="228"/>
      <c r="W137" s="228">
        <v>25</v>
      </c>
      <c r="X137" s="228">
        <v>15</v>
      </c>
      <c r="Y137" s="228">
        <v>6</v>
      </c>
      <c r="Z137" s="228">
        <v>375</v>
      </c>
      <c r="AA137" s="227"/>
      <c r="AB137" s="228"/>
      <c r="AC137" s="227"/>
      <c r="AD137" s="227"/>
      <c r="AE137" s="227">
        <v>2004</v>
      </c>
      <c r="AF137" s="227"/>
      <c r="AG137" s="227"/>
      <c r="AH137" s="227"/>
      <c r="AI137" s="227"/>
      <c r="AJ137" s="227"/>
      <c r="AK137" s="227"/>
      <c r="AL137" s="228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 t="s">
        <v>2299</v>
      </c>
    </row>
    <row r="138" spans="1:59" ht="24" customHeight="1">
      <c r="A138" s="213"/>
      <c r="B138" s="918"/>
      <c r="C138" s="227" t="s">
        <v>777</v>
      </c>
      <c r="D138" s="227" t="s">
        <v>18896</v>
      </c>
      <c r="E138" s="227" t="s">
        <v>18897</v>
      </c>
      <c r="F138" s="227" t="s">
        <v>1977</v>
      </c>
      <c r="G138" s="227"/>
      <c r="H138" s="695" t="s">
        <v>6281</v>
      </c>
      <c r="I138" s="227" t="s">
        <v>18898</v>
      </c>
      <c r="J138" s="227">
        <v>45</v>
      </c>
      <c r="K138" s="227"/>
      <c r="L138" s="228">
        <v>5430</v>
      </c>
      <c r="M138" s="228">
        <v>2673</v>
      </c>
      <c r="N138" s="228">
        <v>6982</v>
      </c>
      <c r="O138" s="227" t="s">
        <v>2083</v>
      </c>
      <c r="P138" s="228"/>
      <c r="Q138" s="228"/>
      <c r="R138" s="228"/>
      <c r="S138" s="228"/>
      <c r="T138" s="228"/>
      <c r="U138" s="228"/>
      <c r="V138" s="228"/>
      <c r="W138" s="228" t="s">
        <v>12462</v>
      </c>
      <c r="X138" s="228" t="s">
        <v>18899</v>
      </c>
      <c r="Y138" s="228" t="s">
        <v>12464</v>
      </c>
      <c r="Z138" s="228">
        <v>400</v>
      </c>
      <c r="AA138" s="227"/>
      <c r="AB138" s="228"/>
      <c r="AC138" s="228"/>
      <c r="AD138" s="227"/>
      <c r="AE138" s="227">
        <v>2023</v>
      </c>
      <c r="AF138" s="227"/>
      <c r="AG138" s="227"/>
      <c r="AH138" s="227"/>
      <c r="AI138" s="227"/>
      <c r="AJ138" s="227"/>
      <c r="AK138" s="227"/>
      <c r="AL138" s="228"/>
      <c r="AM138" s="228"/>
      <c r="AN138" s="227"/>
      <c r="AO138" s="227"/>
      <c r="AP138" s="227"/>
      <c r="AQ138" s="227"/>
      <c r="AR138" s="227"/>
      <c r="AS138" s="227"/>
      <c r="AT138" s="227"/>
      <c r="AU138" s="227"/>
      <c r="AV138" s="227"/>
      <c r="AW138" s="227"/>
      <c r="AX138" s="227"/>
      <c r="AY138" s="227"/>
      <c r="AZ138" s="227"/>
      <c r="BA138" s="227"/>
      <c r="BB138" s="227"/>
      <c r="BC138" s="227"/>
      <c r="BD138" s="227"/>
      <c r="BE138" s="227"/>
      <c r="BF138" s="244" t="s">
        <v>18900</v>
      </c>
      <c r="BG138" s="215" t="s">
        <v>13406</v>
      </c>
    </row>
    <row r="139" spans="1:59" ht="24" customHeight="1">
      <c r="A139" s="213"/>
      <c r="B139" s="918"/>
      <c r="C139" s="227" t="s">
        <v>573</v>
      </c>
      <c r="D139" s="227" t="s">
        <v>18901</v>
      </c>
      <c r="E139" s="227" t="s">
        <v>1343</v>
      </c>
      <c r="F139" s="227" t="s">
        <v>573</v>
      </c>
      <c r="G139" s="227" t="s">
        <v>18902</v>
      </c>
      <c r="H139" s="263"/>
      <c r="I139" s="227" t="s">
        <v>2300</v>
      </c>
      <c r="J139" s="227">
        <v>21</v>
      </c>
      <c r="K139" s="227" t="s">
        <v>18824</v>
      </c>
      <c r="L139" s="228">
        <v>5600</v>
      </c>
      <c r="M139" s="228">
        <v>968</v>
      </c>
      <c r="N139" s="228">
        <v>1441</v>
      </c>
      <c r="O139" s="227" t="s">
        <v>401</v>
      </c>
      <c r="P139" s="228"/>
      <c r="Q139" s="228"/>
      <c r="R139" s="228"/>
      <c r="S139" s="228"/>
      <c r="T139" s="228"/>
      <c r="U139" s="228"/>
      <c r="V139" s="228"/>
      <c r="W139" s="228">
        <v>25</v>
      </c>
      <c r="X139" s="228">
        <v>11</v>
      </c>
      <c r="Y139" s="228">
        <v>5</v>
      </c>
      <c r="Z139" s="228">
        <v>275</v>
      </c>
      <c r="AA139" s="227"/>
      <c r="AB139" s="228"/>
      <c r="AC139" s="227"/>
      <c r="AD139" s="227"/>
      <c r="AE139" s="227">
        <v>2001</v>
      </c>
      <c r="AF139" s="227"/>
      <c r="AG139" s="227"/>
      <c r="AH139" s="227"/>
      <c r="AI139" s="227"/>
      <c r="AJ139" s="227"/>
      <c r="AK139" s="227"/>
      <c r="AL139" s="228">
        <v>6600</v>
      </c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 t="s">
        <v>2301</v>
      </c>
    </row>
    <row r="140" spans="1:59" ht="24" customHeight="1">
      <c r="A140" s="213"/>
      <c r="B140" s="918"/>
      <c r="C140" s="227" t="s">
        <v>603</v>
      </c>
      <c r="D140" s="227"/>
      <c r="E140" s="227" t="s">
        <v>9719</v>
      </c>
      <c r="F140" s="227" t="s">
        <v>603</v>
      </c>
      <c r="G140" s="227"/>
      <c r="H140" s="227"/>
      <c r="I140" s="227" t="s">
        <v>10055</v>
      </c>
      <c r="J140" s="227"/>
      <c r="K140" s="227"/>
      <c r="L140" s="228">
        <v>9250</v>
      </c>
      <c r="M140" s="228">
        <v>1503</v>
      </c>
      <c r="N140" s="228">
        <v>5794</v>
      </c>
      <c r="O140" s="227" t="s">
        <v>401</v>
      </c>
      <c r="P140" s="228"/>
      <c r="Q140" s="228"/>
      <c r="R140" s="228"/>
      <c r="S140" s="228"/>
      <c r="T140" s="228"/>
      <c r="U140" s="228"/>
      <c r="V140" s="228"/>
      <c r="W140" s="228">
        <v>25</v>
      </c>
      <c r="X140" s="228">
        <v>15</v>
      </c>
      <c r="Y140" s="228">
        <v>6</v>
      </c>
      <c r="Z140" s="228">
        <v>375</v>
      </c>
      <c r="AA140" s="227"/>
      <c r="AB140" s="228"/>
      <c r="AC140" s="227"/>
      <c r="AD140" s="227"/>
      <c r="AE140" s="227">
        <v>2000</v>
      </c>
      <c r="AF140" s="227"/>
      <c r="AG140" s="227"/>
      <c r="AH140" s="227"/>
      <c r="AI140" s="227"/>
      <c r="AJ140" s="227"/>
      <c r="AK140" s="227"/>
      <c r="AL140" s="228">
        <v>12700</v>
      </c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27"/>
      <c r="BC140" s="227"/>
      <c r="BD140" s="227"/>
      <c r="BE140" s="227"/>
      <c r="BF140" s="227" t="s">
        <v>2302</v>
      </c>
    </row>
    <row r="141" spans="1:59" ht="24" customHeight="1">
      <c r="A141" s="213"/>
      <c r="B141" s="918"/>
      <c r="C141" s="227" t="s">
        <v>603</v>
      </c>
      <c r="D141" s="227"/>
      <c r="E141" s="227" t="s">
        <v>13506</v>
      </c>
      <c r="F141" s="227" t="s">
        <v>16134</v>
      </c>
      <c r="G141" s="227"/>
      <c r="H141" s="227"/>
      <c r="I141" s="227" t="s">
        <v>12870</v>
      </c>
      <c r="J141" s="227"/>
      <c r="K141" s="227"/>
      <c r="L141" s="228">
        <v>12295</v>
      </c>
      <c r="M141" s="228">
        <v>6442</v>
      </c>
      <c r="N141" s="228">
        <v>16114</v>
      </c>
      <c r="O141" s="227" t="s">
        <v>2083</v>
      </c>
      <c r="P141" s="228"/>
      <c r="Q141" s="228"/>
      <c r="R141" s="228"/>
      <c r="S141" s="228"/>
      <c r="T141" s="228"/>
      <c r="U141" s="228"/>
      <c r="V141" s="228"/>
      <c r="W141" s="244" t="s">
        <v>13507</v>
      </c>
      <c r="X141" s="244" t="s">
        <v>13508</v>
      </c>
      <c r="Y141" s="244" t="s">
        <v>13509</v>
      </c>
      <c r="Z141" s="244">
        <v>408</v>
      </c>
      <c r="AA141" s="227"/>
      <c r="AB141" s="228"/>
      <c r="AC141" s="227"/>
      <c r="AD141" s="227"/>
      <c r="AE141" s="227">
        <v>2003</v>
      </c>
      <c r="AF141" s="227"/>
      <c r="AG141" s="227"/>
      <c r="AH141" s="227"/>
      <c r="AI141" s="227"/>
      <c r="AJ141" s="227"/>
      <c r="AK141" s="227"/>
      <c r="AL141" s="228"/>
      <c r="AM141" s="227"/>
      <c r="AN141" s="227"/>
      <c r="AO141" s="227"/>
      <c r="AP141" s="227"/>
      <c r="AQ141" s="227"/>
      <c r="AR141" s="227"/>
      <c r="AS141" s="227"/>
      <c r="AT141" s="227"/>
      <c r="AU141" s="227"/>
      <c r="AV141" s="227"/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</row>
    <row r="142" spans="1:59" ht="24" customHeight="1">
      <c r="A142" s="213"/>
      <c r="B142" s="918"/>
      <c r="C142" s="227" t="s">
        <v>1912</v>
      </c>
      <c r="D142" s="227" t="s">
        <v>2303</v>
      </c>
      <c r="E142" s="227" t="s">
        <v>2304</v>
      </c>
      <c r="F142" s="227" t="s">
        <v>1914</v>
      </c>
      <c r="G142" s="227" t="s">
        <v>2211</v>
      </c>
      <c r="H142" s="227" t="s">
        <v>2183</v>
      </c>
      <c r="I142" s="227" t="s">
        <v>13510</v>
      </c>
      <c r="J142" s="227">
        <v>25</v>
      </c>
      <c r="K142" s="227" t="s">
        <v>2305</v>
      </c>
      <c r="L142" s="228">
        <v>56523</v>
      </c>
      <c r="M142" s="228">
        <v>9224</v>
      </c>
      <c r="N142" s="228">
        <v>12343</v>
      </c>
      <c r="O142" s="227" t="s">
        <v>401</v>
      </c>
      <c r="P142" s="228">
        <v>25</v>
      </c>
      <c r="Q142" s="228">
        <v>25</v>
      </c>
      <c r="R142" s="228">
        <v>5</v>
      </c>
      <c r="S142" s="228">
        <v>50</v>
      </c>
      <c r="T142" s="228">
        <v>24</v>
      </c>
      <c r="U142" s="228">
        <v>10</v>
      </c>
      <c r="V142" s="228">
        <v>1200</v>
      </c>
      <c r="W142" s="228">
        <v>25</v>
      </c>
      <c r="X142" s="228">
        <v>13</v>
      </c>
      <c r="Y142" s="228">
        <v>5</v>
      </c>
      <c r="Z142" s="228">
        <v>313</v>
      </c>
      <c r="AA142" s="227"/>
      <c r="AB142" s="228">
        <v>1500</v>
      </c>
      <c r="AC142" s="227" t="s">
        <v>465</v>
      </c>
      <c r="AD142" s="227"/>
      <c r="AE142" s="227">
        <v>1984</v>
      </c>
      <c r="AF142" s="227"/>
      <c r="AG142" s="227" t="s">
        <v>2306</v>
      </c>
      <c r="AH142" s="227" t="s">
        <v>2231</v>
      </c>
      <c r="AI142" s="227"/>
      <c r="AJ142" s="227"/>
      <c r="AK142" s="227"/>
      <c r="AL142" s="228">
        <v>6560</v>
      </c>
      <c r="AM142" s="227"/>
      <c r="AN142" s="227"/>
      <c r="AO142" s="227">
        <v>1</v>
      </c>
      <c r="AP142" s="227" t="s">
        <v>2307</v>
      </c>
      <c r="AQ142" s="227" t="s">
        <v>910</v>
      </c>
      <c r="AR142" s="227"/>
      <c r="AS142" s="227"/>
      <c r="AT142" s="227"/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 t="s">
        <v>2308</v>
      </c>
    </row>
    <row r="143" spans="1:59" ht="24" customHeight="1">
      <c r="A143" s="213"/>
      <c r="B143" s="918"/>
      <c r="C143" s="227" t="s">
        <v>1912</v>
      </c>
      <c r="D143" s="227" t="s">
        <v>2309</v>
      </c>
      <c r="E143" s="227" t="s">
        <v>1331</v>
      </c>
      <c r="F143" s="227" t="s">
        <v>1914</v>
      </c>
      <c r="G143" s="227" t="s">
        <v>2211</v>
      </c>
      <c r="H143" s="227" t="s">
        <v>2183</v>
      </c>
      <c r="I143" s="227" t="s">
        <v>13510</v>
      </c>
      <c r="J143" s="227">
        <v>39</v>
      </c>
      <c r="K143" s="227" t="s">
        <v>2305</v>
      </c>
      <c r="L143" s="228">
        <v>9918</v>
      </c>
      <c r="M143" s="228">
        <v>2014</v>
      </c>
      <c r="N143" s="228">
        <v>6572</v>
      </c>
      <c r="O143" s="227" t="s">
        <v>401</v>
      </c>
      <c r="P143" s="228"/>
      <c r="Q143" s="228"/>
      <c r="R143" s="228"/>
      <c r="S143" s="228"/>
      <c r="T143" s="228"/>
      <c r="U143" s="228"/>
      <c r="V143" s="228"/>
      <c r="W143" s="228">
        <v>25</v>
      </c>
      <c r="X143" s="228">
        <v>15</v>
      </c>
      <c r="Y143" s="228">
        <v>7</v>
      </c>
      <c r="Z143" s="228">
        <v>375</v>
      </c>
      <c r="AA143" s="227"/>
      <c r="AB143" s="228">
        <v>0</v>
      </c>
      <c r="AC143" s="227"/>
      <c r="AD143" s="227"/>
      <c r="AE143" s="227">
        <v>1991</v>
      </c>
      <c r="AF143" s="227"/>
      <c r="AG143" s="227" t="s">
        <v>2310</v>
      </c>
      <c r="AH143" s="227" t="s">
        <v>2269</v>
      </c>
      <c r="AI143" s="227"/>
      <c r="AJ143" s="227"/>
      <c r="AK143" s="227"/>
      <c r="AL143" s="228">
        <v>3384</v>
      </c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 t="s">
        <v>1415</v>
      </c>
    </row>
    <row r="144" spans="1:59" ht="24" customHeight="1">
      <c r="A144" s="213"/>
      <c r="B144" s="918"/>
      <c r="C144" s="227" t="s">
        <v>1912</v>
      </c>
      <c r="D144" s="227"/>
      <c r="E144" s="324" t="s">
        <v>16135</v>
      </c>
      <c r="F144" s="324" t="s">
        <v>1912</v>
      </c>
      <c r="G144" s="324"/>
      <c r="H144" s="324"/>
      <c r="I144" s="324" t="s">
        <v>16136</v>
      </c>
      <c r="J144" s="227"/>
      <c r="K144" s="227"/>
      <c r="L144" s="228">
        <v>18815</v>
      </c>
      <c r="M144" s="228">
        <v>3794</v>
      </c>
      <c r="N144" s="228">
        <v>6249</v>
      </c>
      <c r="O144" s="227" t="s">
        <v>401</v>
      </c>
      <c r="P144" s="228"/>
      <c r="Q144" s="228"/>
      <c r="R144" s="228"/>
      <c r="S144" s="228"/>
      <c r="T144" s="228"/>
      <c r="U144" s="228"/>
      <c r="V144" s="228"/>
      <c r="W144" s="228">
        <v>25</v>
      </c>
      <c r="X144" s="228">
        <v>13</v>
      </c>
      <c r="Y144" s="228">
        <v>6</v>
      </c>
      <c r="Z144" s="228">
        <v>325</v>
      </c>
      <c r="AA144" s="227"/>
      <c r="AB144" s="228"/>
      <c r="AC144" s="227"/>
      <c r="AD144" s="227"/>
      <c r="AE144" s="227">
        <v>2004</v>
      </c>
      <c r="AF144" s="227"/>
      <c r="AG144" s="227"/>
      <c r="AH144" s="227"/>
      <c r="AI144" s="227"/>
      <c r="AJ144" s="227"/>
      <c r="AK144" s="227"/>
      <c r="AL144" s="228">
        <v>2293</v>
      </c>
      <c r="AM144" s="227"/>
      <c r="AN144" s="227"/>
      <c r="AO144" s="227"/>
      <c r="AP144" s="227"/>
      <c r="AQ144" s="227"/>
      <c r="AR144" s="227"/>
      <c r="AS144" s="227"/>
      <c r="AT144" s="227"/>
      <c r="AU144" s="227"/>
      <c r="AV144" s="227"/>
      <c r="AW144" s="227"/>
      <c r="AX144" s="227"/>
      <c r="AY144" s="227"/>
      <c r="AZ144" s="227"/>
      <c r="BA144" s="227"/>
      <c r="BB144" s="227"/>
      <c r="BC144" s="227"/>
      <c r="BD144" s="227"/>
      <c r="BE144" s="227"/>
      <c r="BF144" s="227"/>
    </row>
    <row r="145" spans="1:58" ht="24" customHeight="1">
      <c r="A145" s="213"/>
      <c r="B145" s="918"/>
      <c r="C145" s="227" t="s">
        <v>1912</v>
      </c>
      <c r="D145" s="227"/>
      <c r="E145" s="227" t="s">
        <v>12530</v>
      </c>
      <c r="F145" s="227" t="s">
        <v>1914</v>
      </c>
      <c r="G145" s="227"/>
      <c r="H145" s="227"/>
      <c r="I145" s="306" t="s">
        <v>13492</v>
      </c>
      <c r="J145" s="227"/>
      <c r="K145" s="227"/>
      <c r="L145" s="228">
        <v>3900</v>
      </c>
      <c r="M145" s="228">
        <v>1323</v>
      </c>
      <c r="N145" s="228">
        <v>2202</v>
      </c>
      <c r="O145" s="227" t="s">
        <v>401</v>
      </c>
      <c r="P145" s="228"/>
      <c r="Q145" s="228"/>
      <c r="R145" s="228"/>
      <c r="S145" s="228"/>
      <c r="T145" s="228"/>
      <c r="U145" s="228"/>
      <c r="V145" s="228"/>
      <c r="W145" s="228">
        <v>25</v>
      </c>
      <c r="X145" s="228">
        <v>13</v>
      </c>
      <c r="Y145" s="228">
        <v>6</v>
      </c>
      <c r="Z145" s="228">
        <v>325</v>
      </c>
      <c r="AA145" s="227"/>
      <c r="AB145" s="228"/>
      <c r="AC145" s="227"/>
      <c r="AD145" s="227"/>
      <c r="AE145" s="227">
        <v>2007</v>
      </c>
      <c r="AF145" s="227"/>
      <c r="AG145" s="227"/>
      <c r="AH145" s="227"/>
      <c r="AI145" s="227"/>
      <c r="AJ145" s="227"/>
      <c r="AK145" s="227"/>
      <c r="AL145" s="228">
        <v>4500</v>
      </c>
      <c r="AM145" s="227"/>
      <c r="AN145" s="227"/>
      <c r="AO145" s="227"/>
      <c r="AP145" s="227"/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227"/>
      <c r="BA145" s="227"/>
      <c r="BB145" s="227"/>
      <c r="BC145" s="227"/>
      <c r="BD145" s="227"/>
      <c r="BE145" s="227"/>
      <c r="BF145" s="227"/>
    </row>
    <row r="146" spans="1:58" ht="24" customHeight="1">
      <c r="A146" s="213"/>
      <c r="B146" s="918"/>
      <c r="C146" s="227" t="s">
        <v>1912</v>
      </c>
      <c r="D146" s="227"/>
      <c r="E146" s="227" t="s">
        <v>2312</v>
      </c>
      <c r="F146" s="227" t="s">
        <v>1912</v>
      </c>
      <c r="G146" s="227"/>
      <c r="H146" s="227"/>
      <c r="I146" s="227" t="s">
        <v>16137</v>
      </c>
      <c r="J146" s="227"/>
      <c r="K146" s="227"/>
      <c r="L146" s="228">
        <v>6489</v>
      </c>
      <c r="M146" s="228">
        <v>1477</v>
      </c>
      <c r="N146" s="228">
        <v>4125</v>
      </c>
      <c r="O146" s="227" t="s">
        <v>401</v>
      </c>
      <c r="P146" s="228"/>
      <c r="Q146" s="228"/>
      <c r="R146" s="228"/>
      <c r="S146" s="228"/>
      <c r="T146" s="228"/>
      <c r="U146" s="228"/>
      <c r="V146" s="228"/>
      <c r="W146" s="228">
        <v>25</v>
      </c>
      <c r="X146" s="228">
        <v>13</v>
      </c>
      <c r="Y146" s="228">
        <v>6</v>
      </c>
      <c r="Z146" s="228">
        <v>325</v>
      </c>
      <c r="AA146" s="227"/>
      <c r="AB146" s="228"/>
      <c r="AC146" s="227"/>
      <c r="AD146" s="227"/>
      <c r="AE146" s="227">
        <v>1999</v>
      </c>
      <c r="AF146" s="227"/>
      <c r="AG146" s="227"/>
      <c r="AH146" s="227"/>
      <c r="AI146" s="227"/>
      <c r="AJ146" s="227"/>
      <c r="AK146" s="227"/>
      <c r="AL146" s="228"/>
      <c r="AM146" s="227"/>
      <c r="AN146" s="227"/>
      <c r="AO146" s="227"/>
      <c r="AP146" s="227"/>
      <c r="AQ146" s="227"/>
      <c r="AR146" s="227"/>
      <c r="AS146" s="227"/>
      <c r="AT146" s="227"/>
      <c r="AU146" s="227"/>
      <c r="AV146" s="227"/>
      <c r="AW146" s="227"/>
      <c r="AX146" s="227"/>
      <c r="AY146" s="227"/>
      <c r="AZ146" s="227"/>
      <c r="BA146" s="227"/>
      <c r="BB146" s="227"/>
      <c r="BC146" s="227"/>
      <c r="BD146" s="227"/>
      <c r="BE146" s="227"/>
      <c r="BF146" s="227" t="s">
        <v>2301</v>
      </c>
    </row>
    <row r="147" spans="1:58" ht="47.25" customHeight="1">
      <c r="A147" s="213"/>
      <c r="B147" s="918"/>
      <c r="C147" s="227" t="s">
        <v>1912</v>
      </c>
      <c r="D147" s="227"/>
      <c r="E147" s="227" t="s">
        <v>2313</v>
      </c>
      <c r="F147" s="227" t="s">
        <v>1914</v>
      </c>
      <c r="G147" s="227"/>
      <c r="H147" s="227"/>
      <c r="I147" s="227" t="s">
        <v>13511</v>
      </c>
      <c r="J147" s="227"/>
      <c r="K147" s="227"/>
      <c r="L147" s="228">
        <v>6623</v>
      </c>
      <c r="M147" s="228">
        <v>2816</v>
      </c>
      <c r="N147" s="228">
        <v>11222</v>
      </c>
      <c r="O147" s="227" t="s">
        <v>401</v>
      </c>
      <c r="P147" s="228"/>
      <c r="Q147" s="228"/>
      <c r="R147" s="228"/>
      <c r="S147" s="228"/>
      <c r="T147" s="228"/>
      <c r="U147" s="228"/>
      <c r="V147" s="228"/>
      <c r="W147" s="228">
        <v>25</v>
      </c>
      <c r="X147" s="228">
        <v>13</v>
      </c>
      <c r="Y147" s="228">
        <v>6</v>
      </c>
      <c r="Z147" s="228">
        <v>325</v>
      </c>
      <c r="AA147" s="227"/>
      <c r="AB147" s="228"/>
      <c r="AC147" s="227"/>
      <c r="AD147" s="227"/>
      <c r="AE147" s="227">
        <v>2006</v>
      </c>
      <c r="AF147" s="227"/>
      <c r="AG147" s="227"/>
      <c r="AH147" s="227"/>
      <c r="AI147" s="227"/>
      <c r="AJ147" s="227"/>
      <c r="AK147" s="227"/>
      <c r="AL147" s="228">
        <v>14778</v>
      </c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 t="s">
        <v>17957</v>
      </c>
    </row>
    <row r="148" spans="1:58" ht="24" customHeight="1">
      <c r="A148" s="213"/>
      <c r="B148" s="918"/>
      <c r="C148" s="227" t="s">
        <v>1912</v>
      </c>
      <c r="D148" s="227"/>
      <c r="E148" s="227" t="s">
        <v>2314</v>
      </c>
      <c r="F148" s="227" t="s">
        <v>1914</v>
      </c>
      <c r="G148" s="227"/>
      <c r="H148" s="227"/>
      <c r="I148" s="227" t="s">
        <v>2315</v>
      </c>
      <c r="J148" s="227"/>
      <c r="K148" s="227"/>
      <c r="L148" s="228">
        <v>9910</v>
      </c>
      <c r="M148" s="228">
        <v>1838</v>
      </c>
      <c r="N148" s="228">
        <v>4633</v>
      </c>
      <c r="O148" s="227" t="s">
        <v>401</v>
      </c>
      <c r="P148" s="228"/>
      <c r="Q148" s="228"/>
      <c r="R148" s="228"/>
      <c r="S148" s="228"/>
      <c r="T148" s="228"/>
      <c r="U148" s="228"/>
      <c r="V148" s="228"/>
      <c r="W148" s="228">
        <v>25</v>
      </c>
      <c r="X148" s="228">
        <v>13</v>
      </c>
      <c r="Y148" s="228">
        <v>6</v>
      </c>
      <c r="Z148" s="228">
        <v>325</v>
      </c>
      <c r="AA148" s="227"/>
      <c r="AB148" s="228"/>
      <c r="AC148" s="227"/>
      <c r="AD148" s="227"/>
      <c r="AE148" s="227">
        <v>2000</v>
      </c>
      <c r="AF148" s="227"/>
      <c r="AG148" s="227"/>
      <c r="AH148" s="227"/>
      <c r="AI148" s="227"/>
      <c r="AJ148" s="227"/>
      <c r="AK148" s="227"/>
      <c r="AL148" s="228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 t="s">
        <v>2316</v>
      </c>
    </row>
    <row r="149" spans="1:58" ht="39.950000000000003" customHeight="1">
      <c r="A149" s="213"/>
      <c r="B149" s="918"/>
      <c r="C149" s="227" t="s">
        <v>1912</v>
      </c>
      <c r="D149" s="227"/>
      <c r="E149" s="227" t="s">
        <v>2317</v>
      </c>
      <c r="F149" s="227" t="s">
        <v>2318</v>
      </c>
      <c r="G149" s="227"/>
      <c r="H149" s="227"/>
      <c r="I149" s="227" t="s">
        <v>12533</v>
      </c>
      <c r="J149" s="227"/>
      <c r="K149" s="227"/>
      <c r="L149" s="228">
        <v>25768</v>
      </c>
      <c r="M149" s="228">
        <v>3641</v>
      </c>
      <c r="N149" s="228">
        <v>3905</v>
      </c>
      <c r="O149" s="227" t="s">
        <v>401</v>
      </c>
      <c r="P149" s="228"/>
      <c r="Q149" s="228"/>
      <c r="R149" s="228"/>
      <c r="S149" s="228"/>
      <c r="T149" s="228"/>
      <c r="U149" s="228"/>
      <c r="V149" s="228"/>
      <c r="W149" s="228">
        <v>50</v>
      </c>
      <c r="X149" s="228">
        <v>21</v>
      </c>
      <c r="Y149" s="228">
        <v>8</v>
      </c>
      <c r="Z149" s="228">
        <v>1050</v>
      </c>
      <c r="AA149" s="227"/>
      <c r="AB149" s="228">
        <v>312</v>
      </c>
      <c r="AC149" s="227"/>
      <c r="AD149" s="227"/>
      <c r="AE149" s="227">
        <v>2002</v>
      </c>
      <c r="AF149" s="227"/>
      <c r="AG149" s="227"/>
      <c r="AH149" s="227"/>
      <c r="AI149" s="227"/>
      <c r="AJ149" s="227"/>
      <c r="AK149" s="227"/>
      <c r="AL149" s="228">
        <v>6188</v>
      </c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 t="s">
        <v>2319</v>
      </c>
    </row>
    <row r="150" spans="1:58" ht="24" customHeight="1">
      <c r="A150" s="213">
        <v>2</v>
      </c>
      <c r="B150" s="918"/>
      <c r="C150" s="227" t="s">
        <v>1924</v>
      </c>
      <c r="D150" s="227"/>
      <c r="E150" s="227" t="s">
        <v>2320</v>
      </c>
      <c r="F150" s="227" t="s">
        <v>1924</v>
      </c>
      <c r="G150" s="227"/>
      <c r="H150" s="227"/>
      <c r="I150" s="227" t="s">
        <v>2241</v>
      </c>
      <c r="J150" s="227"/>
      <c r="K150" s="227"/>
      <c r="L150" s="228">
        <v>4628</v>
      </c>
      <c r="M150" s="228">
        <v>2390</v>
      </c>
      <c r="N150" s="228">
        <v>2351</v>
      </c>
      <c r="O150" s="227" t="s">
        <v>401</v>
      </c>
      <c r="P150" s="228"/>
      <c r="Q150" s="228"/>
      <c r="R150" s="228"/>
      <c r="S150" s="228"/>
      <c r="T150" s="228"/>
      <c r="U150" s="228"/>
      <c r="V150" s="228"/>
      <c r="W150" s="228">
        <v>25</v>
      </c>
      <c r="X150" s="228">
        <v>13</v>
      </c>
      <c r="Y150" s="228">
        <v>6</v>
      </c>
      <c r="Z150" s="228">
        <v>472</v>
      </c>
      <c r="AA150" s="227"/>
      <c r="AB150" s="228"/>
      <c r="AC150" s="227"/>
      <c r="AD150" s="227"/>
      <c r="AE150" s="227">
        <v>2006</v>
      </c>
      <c r="AF150" s="227"/>
      <c r="AG150" s="227"/>
      <c r="AH150" s="227"/>
      <c r="AI150" s="227"/>
      <c r="AJ150" s="227"/>
      <c r="AK150" s="227"/>
      <c r="AL150" s="228">
        <v>6421</v>
      </c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 t="s">
        <v>2321</v>
      </c>
    </row>
    <row r="151" spans="1:58" ht="24" customHeight="1">
      <c r="A151" s="213">
        <v>3</v>
      </c>
      <c r="B151" s="918"/>
      <c r="C151" s="227" t="s">
        <v>1924</v>
      </c>
      <c r="D151" s="227"/>
      <c r="E151" s="227" t="s">
        <v>2322</v>
      </c>
      <c r="F151" s="227" t="s">
        <v>1924</v>
      </c>
      <c r="G151" s="227"/>
      <c r="H151" s="227"/>
      <c r="I151" s="227" t="s">
        <v>2241</v>
      </c>
      <c r="J151" s="227"/>
      <c r="K151" s="227"/>
      <c r="L151" s="228">
        <v>9000</v>
      </c>
      <c r="M151" s="228">
        <v>1756</v>
      </c>
      <c r="N151" s="228">
        <v>7200</v>
      </c>
      <c r="O151" s="227" t="s">
        <v>401</v>
      </c>
      <c r="P151" s="228"/>
      <c r="Q151" s="228"/>
      <c r="R151" s="228"/>
      <c r="S151" s="228"/>
      <c r="T151" s="228"/>
      <c r="U151" s="228"/>
      <c r="V151" s="228"/>
      <c r="W151" s="228" t="s">
        <v>1271</v>
      </c>
      <c r="X151" s="228" t="s">
        <v>2323</v>
      </c>
      <c r="Y151" s="228" t="s">
        <v>2324</v>
      </c>
      <c r="Z151" s="228" t="s">
        <v>2325</v>
      </c>
      <c r="AA151" s="227"/>
      <c r="AB151" s="228"/>
      <c r="AC151" s="227"/>
      <c r="AD151" s="227"/>
      <c r="AE151" s="227">
        <v>2011</v>
      </c>
      <c r="AF151" s="227"/>
      <c r="AG151" s="227"/>
      <c r="AH151" s="227"/>
      <c r="AI151" s="227"/>
      <c r="AJ151" s="227"/>
      <c r="AK151" s="227"/>
      <c r="AL151" s="228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 t="s">
        <v>2326</v>
      </c>
    </row>
    <row r="152" spans="1:58" ht="24" customHeight="1">
      <c r="A152" s="213"/>
      <c r="B152" s="918"/>
      <c r="C152" s="227" t="s">
        <v>1924</v>
      </c>
      <c r="D152" s="227"/>
      <c r="E152" s="227" t="s">
        <v>2327</v>
      </c>
      <c r="F152" s="227" t="s">
        <v>1914</v>
      </c>
      <c r="G152" s="227"/>
      <c r="H152" s="227"/>
      <c r="I152" s="227" t="s">
        <v>13503</v>
      </c>
      <c r="J152" s="227"/>
      <c r="K152" s="227"/>
      <c r="L152" s="228">
        <v>30790</v>
      </c>
      <c r="M152" s="228">
        <v>3822</v>
      </c>
      <c r="N152" s="228">
        <v>5904</v>
      </c>
      <c r="O152" s="227" t="s">
        <v>401</v>
      </c>
      <c r="P152" s="228"/>
      <c r="Q152" s="228"/>
      <c r="R152" s="228"/>
      <c r="S152" s="228"/>
      <c r="T152" s="228"/>
      <c r="U152" s="228"/>
      <c r="V152" s="228"/>
      <c r="W152" s="228">
        <v>25</v>
      </c>
      <c r="X152" s="228">
        <v>13</v>
      </c>
      <c r="Y152" s="228">
        <v>5</v>
      </c>
      <c r="Z152" s="228">
        <v>325</v>
      </c>
      <c r="AA152" s="227"/>
      <c r="AB152" s="228"/>
      <c r="AC152" s="227"/>
      <c r="AD152" s="227"/>
      <c r="AE152" s="227">
        <v>2015</v>
      </c>
      <c r="AF152" s="227"/>
      <c r="AG152" s="227"/>
      <c r="AH152" s="227"/>
      <c r="AI152" s="227"/>
      <c r="AJ152" s="227"/>
      <c r="AK152" s="227"/>
      <c r="AL152" s="228"/>
      <c r="AM152" s="227"/>
      <c r="AN152" s="227"/>
      <c r="AO152" s="227"/>
      <c r="AP152" s="227"/>
      <c r="AQ152" s="227"/>
      <c r="AR152" s="227"/>
      <c r="AS152" s="227"/>
      <c r="AT152" s="227"/>
      <c r="AU152" s="227"/>
      <c r="AV152" s="227"/>
      <c r="AW152" s="227"/>
      <c r="AX152" s="227"/>
      <c r="AY152" s="227"/>
      <c r="AZ152" s="227"/>
      <c r="BA152" s="227"/>
      <c r="BB152" s="227"/>
      <c r="BC152" s="227"/>
      <c r="BD152" s="227"/>
      <c r="BE152" s="227"/>
      <c r="BF152" s="227" t="s">
        <v>10056</v>
      </c>
    </row>
    <row r="153" spans="1:58" ht="24" customHeight="1">
      <c r="A153" s="213"/>
      <c r="B153" s="918"/>
      <c r="C153" s="227" t="s">
        <v>1995</v>
      </c>
      <c r="D153" s="227"/>
      <c r="E153" s="227" t="s">
        <v>12531</v>
      </c>
      <c r="F153" s="227" t="s">
        <v>1995</v>
      </c>
      <c r="G153" s="227"/>
      <c r="H153" s="227"/>
      <c r="I153" s="227" t="s">
        <v>1997</v>
      </c>
      <c r="J153" s="227"/>
      <c r="K153" s="227"/>
      <c r="L153" s="228">
        <v>4968</v>
      </c>
      <c r="M153" s="228">
        <v>1663</v>
      </c>
      <c r="N153" s="228">
        <v>2581</v>
      </c>
      <c r="O153" s="227" t="s">
        <v>2083</v>
      </c>
      <c r="P153" s="228"/>
      <c r="Q153" s="228"/>
      <c r="R153" s="228"/>
      <c r="S153" s="228"/>
      <c r="T153" s="228"/>
      <c r="U153" s="228"/>
      <c r="V153" s="228"/>
      <c r="W153" s="228">
        <v>25</v>
      </c>
      <c r="X153" s="228" t="s">
        <v>12532</v>
      </c>
      <c r="Y153" s="228">
        <v>6</v>
      </c>
      <c r="Z153" s="228">
        <v>408</v>
      </c>
      <c r="AA153" s="227"/>
      <c r="AB153" s="228"/>
      <c r="AC153" s="227"/>
      <c r="AD153" s="227"/>
      <c r="AE153" s="227">
        <v>2013</v>
      </c>
      <c r="AF153" s="227"/>
      <c r="AG153" s="227"/>
      <c r="AH153" s="227"/>
      <c r="AI153" s="227"/>
      <c r="AJ153" s="227"/>
      <c r="AK153" s="227"/>
      <c r="AL153" s="228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 t="s">
        <v>17958</v>
      </c>
    </row>
    <row r="154" spans="1:58" ht="24" customHeight="1">
      <c r="A154" s="213"/>
      <c r="B154" s="918"/>
      <c r="C154" s="241" t="s">
        <v>1995</v>
      </c>
      <c r="D154" s="241"/>
      <c r="E154" s="241" t="s">
        <v>16138</v>
      </c>
      <c r="F154" s="241" t="s">
        <v>1995</v>
      </c>
      <c r="G154" s="241"/>
      <c r="H154" s="241"/>
      <c r="I154" s="241" t="s">
        <v>1997</v>
      </c>
      <c r="J154" s="241"/>
      <c r="K154" s="241"/>
      <c r="L154" s="244">
        <v>45184.800000000003</v>
      </c>
      <c r="M154" s="244">
        <v>2539.16</v>
      </c>
      <c r="N154" s="244">
        <v>5078.54</v>
      </c>
      <c r="O154" s="241" t="s">
        <v>2083</v>
      </c>
      <c r="P154" s="244"/>
      <c r="Q154" s="244"/>
      <c r="R154" s="244"/>
      <c r="S154" s="244"/>
      <c r="T154" s="244"/>
      <c r="U154" s="244"/>
      <c r="V154" s="244"/>
      <c r="W154" s="244">
        <v>25</v>
      </c>
      <c r="X154" s="244">
        <v>15.8</v>
      </c>
      <c r="Y154" s="244">
        <v>7</v>
      </c>
      <c r="Z154" s="244">
        <v>395</v>
      </c>
      <c r="AA154" s="241"/>
      <c r="AB154" s="244"/>
      <c r="AC154" s="241"/>
      <c r="AD154" s="241"/>
      <c r="AE154" s="241">
        <v>2023</v>
      </c>
      <c r="AF154" s="241"/>
      <c r="AG154" s="241"/>
      <c r="AH154" s="241"/>
      <c r="AI154" s="241"/>
      <c r="AJ154" s="241"/>
      <c r="AK154" s="241"/>
      <c r="AL154" s="244">
        <v>21470</v>
      </c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  <c r="BA154" s="241"/>
      <c r="BB154" s="241"/>
      <c r="BC154" s="241"/>
      <c r="BD154" s="241"/>
      <c r="BE154" s="241"/>
      <c r="BF154" s="241" t="s">
        <v>17959</v>
      </c>
    </row>
    <row r="155" spans="1:58" ht="24" customHeight="1">
      <c r="A155" s="213"/>
      <c r="B155" s="918"/>
      <c r="C155" s="227" t="s">
        <v>5973</v>
      </c>
      <c r="D155" s="227" t="s">
        <v>6278</v>
      </c>
      <c r="E155" s="227" t="s">
        <v>6279</v>
      </c>
      <c r="F155" s="227" t="s">
        <v>5973</v>
      </c>
      <c r="G155" s="227" t="s">
        <v>6280</v>
      </c>
      <c r="H155" s="695" t="s">
        <v>6281</v>
      </c>
      <c r="I155" s="227" t="s">
        <v>5973</v>
      </c>
      <c r="J155" s="227" t="s">
        <v>6282</v>
      </c>
      <c r="K155" s="227" t="s">
        <v>924</v>
      </c>
      <c r="L155" s="228"/>
      <c r="M155" s="228">
        <v>1440</v>
      </c>
      <c r="N155" s="228">
        <v>4622</v>
      </c>
      <c r="O155" s="227" t="s">
        <v>6283</v>
      </c>
      <c r="P155" s="228"/>
      <c r="Q155" s="228"/>
      <c r="R155" s="228"/>
      <c r="S155" s="228"/>
      <c r="T155" s="228"/>
      <c r="U155" s="228"/>
      <c r="V155" s="228"/>
      <c r="W155" s="228">
        <v>25</v>
      </c>
      <c r="X155" s="228">
        <v>12</v>
      </c>
      <c r="Y155" s="228">
        <v>6</v>
      </c>
      <c r="Z155" s="228">
        <v>300</v>
      </c>
      <c r="AA155" s="227">
        <v>53</v>
      </c>
      <c r="AB155" s="228"/>
      <c r="AC155" s="228"/>
      <c r="AD155" s="227"/>
      <c r="AE155" s="227">
        <v>2003</v>
      </c>
      <c r="AF155" s="227">
        <v>1478</v>
      </c>
      <c r="AG155" s="227">
        <v>500</v>
      </c>
      <c r="AH155" s="227"/>
      <c r="AI155" s="227">
        <v>2200</v>
      </c>
      <c r="AJ155" s="227">
        <v>2500</v>
      </c>
      <c r="AK155" s="227" t="s">
        <v>681</v>
      </c>
      <c r="AL155" s="228">
        <v>6678</v>
      </c>
      <c r="AM155" s="228">
        <v>6678</v>
      </c>
      <c r="AN155" s="227"/>
      <c r="AO155" s="227"/>
      <c r="AP155" s="227"/>
      <c r="AQ155" s="227"/>
      <c r="AR155" s="227"/>
      <c r="AS155" s="227"/>
      <c r="AT155" s="227" t="s">
        <v>6284</v>
      </c>
      <c r="AU155" s="227">
        <v>1</v>
      </c>
      <c r="AV155" s="227">
        <v>1170.1199999999999</v>
      </c>
      <c r="AW155" s="227" t="s">
        <v>6285</v>
      </c>
      <c r="AX155" s="227" t="s">
        <v>6286</v>
      </c>
      <c r="AY155" s="227" t="s">
        <v>1884</v>
      </c>
      <c r="AZ155" s="227">
        <v>1</v>
      </c>
      <c r="BA155" s="227">
        <v>155.94</v>
      </c>
      <c r="BB155" s="227" t="s">
        <v>399</v>
      </c>
      <c r="BC155" s="227" t="s">
        <v>6287</v>
      </c>
      <c r="BD155" s="227" t="s">
        <v>1357</v>
      </c>
      <c r="BE155" s="227">
        <v>1</v>
      </c>
      <c r="BF155" s="244" t="s">
        <v>17960</v>
      </c>
    </row>
    <row r="156" spans="1:58" s="1442" customFormat="1" ht="24" customHeight="1">
      <c r="A156" s="1347"/>
      <c r="B156" s="1606" t="s">
        <v>13527</v>
      </c>
      <c r="C156" s="340" t="s">
        <v>544</v>
      </c>
      <c r="D156" s="340"/>
      <c r="E156" s="341">
        <f>COUNTA(E157:E184)</f>
        <v>28</v>
      </c>
      <c r="F156" s="340"/>
      <c r="G156" s="340"/>
      <c r="H156" s="340"/>
      <c r="I156" s="340"/>
      <c r="J156" s="340"/>
      <c r="K156" s="340"/>
      <c r="L156" s="318">
        <f>SUM(L157:L184)</f>
        <v>1208302.2</v>
      </c>
      <c r="M156" s="318">
        <f>SUM(M157:M184)</f>
        <v>109590.42</v>
      </c>
      <c r="N156" s="318">
        <f>SUM(N157:N184)</f>
        <v>161196.69</v>
      </c>
      <c r="O156" s="340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0"/>
      <c r="AB156" s="343"/>
      <c r="AC156" s="340"/>
      <c r="AD156" s="340"/>
      <c r="AE156" s="227"/>
      <c r="AF156" s="340"/>
      <c r="AG156" s="340"/>
      <c r="AH156" s="340"/>
      <c r="AI156" s="340"/>
      <c r="AJ156" s="340"/>
      <c r="AK156" s="340"/>
      <c r="AL156" s="343"/>
      <c r="AM156" s="340"/>
      <c r="AN156" s="340"/>
      <c r="AO156" s="340"/>
      <c r="AP156" s="340"/>
      <c r="AQ156" s="340"/>
      <c r="AR156" s="340"/>
      <c r="AS156" s="340"/>
      <c r="AT156" s="340"/>
      <c r="AU156" s="340"/>
      <c r="AV156" s="340"/>
      <c r="AW156" s="340"/>
      <c r="AX156" s="340"/>
      <c r="AY156" s="340"/>
      <c r="AZ156" s="340"/>
      <c r="BA156" s="340"/>
      <c r="BB156" s="340"/>
      <c r="BC156" s="340"/>
      <c r="BD156" s="340"/>
      <c r="BE156" s="340"/>
      <c r="BF156" s="340"/>
    </row>
    <row r="157" spans="1:58" s="1445" customFormat="1" ht="24" customHeight="1">
      <c r="A157" s="1348"/>
      <c r="B157" s="1290"/>
      <c r="C157" s="324" t="s">
        <v>595</v>
      </c>
      <c r="D157" s="324" t="s">
        <v>1317</v>
      </c>
      <c r="E157" s="324" t="s">
        <v>8958</v>
      </c>
      <c r="F157" s="324" t="s">
        <v>582</v>
      </c>
      <c r="G157" s="324" t="s">
        <v>807</v>
      </c>
      <c r="H157" s="455" t="s">
        <v>1319</v>
      </c>
      <c r="I157" s="324" t="s">
        <v>807</v>
      </c>
      <c r="J157" s="324">
        <v>0.77272727272727271</v>
      </c>
      <c r="K157" s="324"/>
      <c r="L157" s="327">
        <v>9749</v>
      </c>
      <c r="M157" s="327">
        <v>2509</v>
      </c>
      <c r="N157" s="327">
        <v>6335</v>
      </c>
      <c r="O157" s="324" t="s">
        <v>401</v>
      </c>
      <c r="P157" s="327"/>
      <c r="Q157" s="327"/>
      <c r="R157" s="327"/>
      <c r="S157" s="327">
        <v>50</v>
      </c>
      <c r="T157" s="327"/>
      <c r="U157" s="327">
        <v>8</v>
      </c>
      <c r="V157" s="327"/>
      <c r="W157" s="327"/>
      <c r="X157" s="327"/>
      <c r="Y157" s="327"/>
      <c r="Z157" s="327"/>
      <c r="AA157" s="324"/>
      <c r="AB157" s="327">
        <v>1032</v>
      </c>
      <c r="AC157" s="324" t="s">
        <v>178</v>
      </c>
      <c r="AD157" s="324" t="s">
        <v>332</v>
      </c>
      <c r="AE157" s="324">
        <v>1980</v>
      </c>
      <c r="AF157" s="324"/>
      <c r="AG157" s="324">
        <v>878</v>
      </c>
      <c r="AH157" s="324"/>
      <c r="AI157" s="324"/>
      <c r="AJ157" s="324"/>
      <c r="AK157" s="324"/>
      <c r="AL157" s="327">
        <v>878</v>
      </c>
      <c r="AM157" s="324">
        <v>1999</v>
      </c>
      <c r="AN157" s="324"/>
      <c r="AO157" s="324">
        <v>1</v>
      </c>
      <c r="AP157" s="324">
        <v>150</v>
      </c>
      <c r="AQ157" s="324" t="s">
        <v>1320</v>
      </c>
      <c r="AR157" s="324"/>
      <c r="AS157" s="324" t="s">
        <v>399</v>
      </c>
      <c r="AT157" s="324">
        <v>1</v>
      </c>
      <c r="AU157" s="324">
        <v>183</v>
      </c>
      <c r="AV157" s="324" t="s">
        <v>1321</v>
      </c>
      <c r="AW157" s="324" t="s">
        <v>1139</v>
      </c>
      <c r="AX157" s="324" t="s">
        <v>1322</v>
      </c>
      <c r="AY157" s="324">
        <v>1</v>
      </c>
      <c r="AZ157" s="324">
        <v>86</v>
      </c>
      <c r="BA157" s="324" t="s">
        <v>1323</v>
      </c>
      <c r="BB157" s="324" t="s">
        <v>1324</v>
      </c>
      <c r="BC157" s="324" t="s">
        <v>1325</v>
      </c>
      <c r="BD157" s="324">
        <v>1</v>
      </c>
      <c r="BE157" s="324">
        <v>270</v>
      </c>
      <c r="BF157" s="324" t="s">
        <v>16173</v>
      </c>
    </row>
    <row r="158" spans="1:58" s="1445" customFormat="1" ht="24" customHeight="1">
      <c r="A158" s="1348"/>
      <c r="B158" s="1516"/>
      <c r="C158" s="346" t="s">
        <v>595</v>
      </c>
      <c r="D158" s="324"/>
      <c r="E158" s="346" t="s">
        <v>8959</v>
      </c>
      <c r="F158" s="346" t="s">
        <v>595</v>
      </c>
      <c r="G158" s="324"/>
      <c r="H158" s="455"/>
      <c r="I158" s="346" t="s">
        <v>2348</v>
      </c>
      <c r="J158" s="324"/>
      <c r="K158" s="324"/>
      <c r="L158" s="345"/>
      <c r="M158" s="345">
        <v>1379</v>
      </c>
      <c r="N158" s="345">
        <v>5519</v>
      </c>
      <c r="O158" s="346" t="s">
        <v>401</v>
      </c>
      <c r="P158" s="345"/>
      <c r="Q158" s="345"/>
      <c r="R158" s="345"/>
      <c r="S158" s="345">
        <v>25</v>
      </c>
      <c r="T158" s="345">
        <v>19</v>
      </c>
      <c r="U158" s="345">
        <v>6</v>
      </c>
      <c r="V158" s="345">
        <v>561</v>
      </c>
      <c r="W158" s="345"/>
      <c r="X158" s="345"/>
      <c r="Y158" s="345"/>
      <c r="Z158" s="345"/>
      <c r="AA158" s="324"/>
      <c r="AB158" s="345"/>
      <c r="AC158" s="324"/>
      <c r="AD158" s="324"/>
      <c r="AE158" s="324">
        <v>2012</v>
      </c>
      <c r="AF158" s="324"/>
      <c r="AG158" s="324"/>
      <c r="AH158" s="324"/>
      <c r="AI158" s="324"/>
      <c r="AJ158" s="324"/>
      <c r="AK158" s="324"/>
      <c r="AL158" s="345"/>
      <c r="AM158" s="324"/>
      <c r="AN158" s="324"/>
      <c r="AO158" s="324"/>
      <c r="AP158" s="324"/>
      <c r="AQ158" s="324"/>
      <c r="AR158" s="324"/>
      <c r="AS158" s="324"/>
      <c r="AT158" s="324"/>
      <c r="AU158" s="324"/>
      <c r="AV158" s="324"/>
      <c r="AW158" s="324"/>
      <c r="AX158" s="324"/>
      <c r="AY158" s="324"/>
      <c r="AZ158" s="324"/>
      <c r="BA158" s="324"/>
      <c r="BB158" s="324"/>
      <c r="BC158" s="324"/>
      <c r="BD158" s="324"/>
      <c r="BE158" s="324"/>
      <c r="BF158" s="346" t="s">
        <v>3593</v>
      </c>
    </row>
    <row r="159" spans="1:58" s="1445" customFormat="1" ht="24" customHeight="1">
      <c r="A159" s="1348"/>
      <c r="B159" s="1516"/>
      <c r="C159" s="346" t="s">
        <v>10277</v>
      </c>
      <c r="D159" s="324"/>
      <c r="E159" s="346" t="s">
        <v>10278</v>
      </c>
      <c r="F159" s="346" t="s">
        <v>10277</v>
      </c>
      <c r="G159" s="324"/>
      <c r="H159" s="455"/>
      <c r="I159" s="346" t="s">
        <v>10279</v>
      </c>
      <c r="J159" s="324"/>
      <c r="K159" s="324"/>
      <c r="L159" s="345">
        <v>4952.3999999999996</v>
      </c>
      <c r="M159" s="345">
        <v>1775.4</v>
      </c>
      <c r="N159" s="345">
        <v>3281.25</v>
      </c>
      <c r="O159" s="346" t="s">
        <v>401</v>
      </c>
      <c r="P159" s="345"/>
      <c r="Q159" s="345"/>
      <c r="R159" s="345"/>
      <c r="S159" s="345"/>
      <c r="T159" s="345"/>
      <c r="U159" s="345"/>
      <c r="V159" s="345"/>
      <c r="W159" s="345">
        <v>25</v>
      </c>
      <c r="X159" s="345">
        <v>15</v>
      </c>
      <c r="Y159" s="345">
        <v>6</v>
      </c>
      <c r="Z159" s="345">
        <v>375</v>
      </c>
      <c r="AA159" s="324"/>
      <c r="AB159" s="345"/>
      <c r="AC159" s="324"/>
      <c r="AD159" s="324"/>
      <c r="AE159" s="324">
        <v>2018</v>
      </c>
      <c r="AF159" s="324"/>
      <c r="AG159" s="324"/>
      <c r="AH159" s="324"/>
      <c r="AI159" s="324"/>
      <c r="AJ159" s="324"/>
      <c r="AK159" s="324"/>
      <c r="AL159" s="345">
        <v>10337</v>
      </c>
      <c r="AM159" s="324"/>
      <c r="AN159" s="324"/>
      <c r="AO159" s="324"/>
      <c r="AP159" s="324"/>
      <c r="AQ159" s="324"/>
      <c r="AR159" s="324"/>
      <c r="AS159" s="324"/>
      <c r="AT159" s="324"/>
      <c r="AU159" s="324"/>
      <c r="AV159" s="324"/>
      <c r="AW159" s="324"/>
      <c r="AX159" s="324"/>
      <c r="AY159" s="324"/>
      <c r="AZ159" s="324"/>
      <c r="BA159" s="324"/>
      <c r="BB159" s="324"/>
      <c r="BC159" s="324"/>
      <c r="BD159" s="324"/>
      <c r="BE159" s="324"/>
      <c r="BF159" s="346" t="s">
        <v>10280</v>
      </c>
    </row>
    <row r="160" spans="1:58" s="1445" customFormat="1" ht="24" customHeight="1">
      <c r="A160" s="1348"/>
      <c r="B160" s="1516"/>
      <c r="C160" s="346" t="s">
        <v>779</v>
      </c>
      <c r="D160" s="324"/>
      <c r="E160" s="346" t="s">
        <v>1327</v>
      </c>
      <c r="F160" s="346" t="s">
        <v>582</v>
      </c>
      <c r="G160" s="346" t="s">
        <v>2348</v>
      </c>
      <c r="H160" s="455"/>
      <c r="I160" s="346" t="s">
        <v>305</v>
      </c>
      <c r="J160" s="324"/>
      <c r="K160" s="324"/>
      <c r="L160" s="345"/>
      <c r="M160" s="345">
        <v>2635.64</v>
      </c>
      <c r="N160" s="345">
        <v>4814.7299999999996</v>
      </c>
      <c r="O160" s="346" t="s">
        <v>401</v>
      </c>
      <c r="P160" s="345"/>
      <c r="Q160" s="345"/>
      <c r="R160" s="345"/>
      <c r="S160" s="345"/>
      <c r="T160" s="345"/>
      <c r="U160" s="345"/>
      <c r="V160" s="345"/>
      <c r="W160" s="345">
        <v>25</v>
      </c>
      <c r="X160" s="345">
        <v>15</v>
      </c>
      <c r="Y160" s="345">
        <v>7</v>
      </c>
      <c r="Z160" s="345">
        <v>375</v>
      </c>
      <c r="AA160" s="324"/>
      <c r="AB160" s="345"/>
      <c r="AC160" s="324"/>
      <c r="AD160" s="324"/>
      <c r="AE160" s="324">
        <v>2002</v>
      </c>
      <c r="AF160" s="324"/>
      <c r="AG160" s="324"/>
      <c r="AH160" s="324"/>
      <c r="AI160" s="324"/>
      <c r="AJ160" s="324"/>
      <c r="AK160" s="324"/>
      <c r="AL160" s="345">
        <v>5740</v>
      </c>
      <c r="AM160" s="324"/>
      <c r="AN160" s="324"/>
      <c r="AO160" s="324"/>
      <c r="AP160" s="324"/>
      <c r="AQ160" s="324"/>
      <c r="AR160" s="324"/>
      <c r="AS160" s="324"/>
      <c r="AT160" s="324"/>
      <c r="AU160" s="324"/>
      <c r="AV160" s="324"/>
      <c r="AW160" s="324"/>
      <c r="AX160" s="324"/>
      <c r="AY160" s="324"/>
      <c r="AZ160" s="324"/>
      <c r="BA160" s="324"/>
      <c r="BB160" s="324"/>
      <c r="BC160" s="324"/>
      <c r="BD160" s="324"/>
      <c r="BE160" s="324"/>
      <c r="BF160" s="346" t="s">
        <v>1330</v>
      </c>
    </row>
    <row r="161" spans="1:58" s="1445" customFormat="1" ht="24" customHeight="1">
      <c r="A161" s="1348"/>
      <c r="B161" s="1516"/>
      <c r="C161" s="346" t="s">
        <v>779</v>
      </c>
      <c r="D161" s="324" t="s">
        <v>18968</v>
      </c>
      <c r="E161" s="346" t="s">
        <v>18969</v>
      </c>
      <c r="F161" s="346" t="s">
        <v>779</v>
      </c>
      <c r="G161" s="346" t="s">
        <v>18970</v>
      </c>
      <c r="H161" s="455"/>
      <c r="I161" s="346" t="s">
        <v>305</v>
      </c>
      <c r="J161" s="324" t="s">
        <v>18971</v>
      </c>
      <c r="K161" s="324" t="s">
        <v>924</v>
      </c>
      <c r="L161" s="345">
        <v>3816.9</v>
      </c>
      <c r="M161" s="345">
        <v>1996.48</v>
      </c>
      <c r="N161" s="345">
        <v>8268</v>
      </c>
      <c r="O161" s="346" t="s">
        <v>401</v>
      </c>
      <c r="P161" s="345"/>
      <c r="Q161" s="345"/>
      <c r="R161" s="345"/>
      <c r="S161" s="345"/>
      <c r="T161" s="345"/>
      <c r="U161" s="345"/>
      <c r="V161" s="345"/>
      <c r="W161" s="345">
        <v>25</v>
      </c>
      <c r="X161" s="345">
        <v>15</v>
      </c>
      <c r="Y161" s="345">
        <v>6</v>
      </c>
      <c r="Z161" s="345">
        <v>375</v>
      </c>
      <c r="AA161" s="324"/>
      <c r="AB161" s="345"/>
      <c r="AC161" s="324"/>
      <c r="AD161" s="324"/>
      <c r="AE161" s="324">
        <v>2024</v>
      </c>
      <c r="AF161" s="324"/>
      <c r="AG161" s="324"/>
      <c r="AH161" s="324"/>
      <c r="AI161" s="324"/>
      <c r="AJ161" s="324"/>
      <c r="AK161" s="324"/>
      <c r="AL161" s="345"/>
      <c r="AM161" s="324"/>
      <c r="AN161" s="324"/>
      <c r="AO161" s="324"/>
      <c r="AP161" s="324"/>
      <c r="AQ161" s="324"/>
      <c r="AR161" s="324"/>
      <c r="AS161" s="324" t="s">
        <v>399</v>
      </c>
      <c r="AT161" s="324">
        <v>1</v>
      </c>
      <c r="AU161" s="324">
        <v>290</v>
      </c>
      <c r="AV161" s="324" t="s">
        <v>1321</v>
      </c>
      <c r="AW161" s="324" t="s">
        <v>1139</v>
      </c>
      <c r="AX161" s="324"/>
      <c r="AY161" s="324"/>
      <c r="AZ161" s="324"/>
      <c r="BA161" s="324"/>
      <c r="BB161" s="324"/>
      <c r="BC161" s="324"/>
      <c r="BD161" s="324"/>
      <c r="BE161" s="324"/>
      <c r="BF161" s="346" t="s">
        <v>18972</v>
      </c>
    </row>
    <row r="162" spans="1:58" s="1445" customFormat="1" ht="24" customHeight="1">
      <c r="A162" s="1348"/>
      <c r="B162" s="1516"/>
      <c r="C162" s="346" t="s">
        <v>769</v>
      </c>
      <c r="D162" s="324"/>
      <c r="E162" s="327" t="s">
        <v>1331</v>
      </c>
      <c r="F162" s="327" t="s">
        <v>582</v>
      </c>
      <c r="G162" s="680" t="s">
        <v>18973</v>
      </c>
      <c r="H162" s="324"/>
      <c r="I162" s="327" t="s">
        <v>807</v>
      </c>
      <c r="J162" s="450"/>
      <c r="K162" s="450"/>
      <c r="L162" s="346"/>
      <c r="M162" s="346">
        <v>2371.54</v>
      </c>
      <c r="N162" s="346">
        <v>6619.3</v>
      </c>
      <c r="O162" s="327" t="s">
        <v>401</v>
      </c>
      <c r="P162" s="346"/>
      <c r="Q162" s="346"/>
      <c r="R162" s="346"/>
      <c r="S162" s="346"/>
      <c r="T162" s="346"/>
      <c r="U162" s="346"/>
      <c r="V162" s="346"/>
      <c r="W162" s="346">
        <v>25</v>
      </c>
      <c r="X162" s="346">
        <v>15</v>
      </c>
      <c r="Y162" s="346">
        <v>6</v>
      </c>
      <c r="Z162" s="346">
        <v>375</v>
      </c>
      <c r="AA162" s="450"/>
      <c r="AB162" s="346"/>
      <c r="AC162" s="450"/>
      <c r="AD162" s="450"/>
      <c r="AE162" s="450">
        <v>1992</v>
      </c>
      <c r="AF162" s="450"/>
      <c r="AG162" s="450"/>
      <c r="AH162" s="450"/>
      <c r="AI162" s="450"/>
      <c r="AJ162" s="450"/>
      <c r="AK162" s="450"/>
      <c r="AL162" s="346">
        <v>3422</v>
      </c>
      <c r="AM162" s="450"/>
      <c r="AN162" s="450"/>
      <c r="AO162" s="450"/>
      <c r="AP162" s="450"/>
      <c r="AQ162" s="450"/>
      <c r="AR162" s="450"/>
      <c r="AS162" s="450"/>
      <c r="AT162" s="450"/>
      <c r="AU162" s="450"/>
      <c r="AV162" s="450"/>
      <c r="AW162" s="450"/>
      <c r="AX162" s="450"/>
      <c r="AY162" s="450"/>
      <c r="AZ162" s="450"/>
      <c r="BA162" s="450"/>
      <c r="BB162" s="450"/>
      <c r="BC162" s="450"/>
      <c r="BD162" s="450"/>
      <c r="BE162" s="450"/>
      <c r="BF162" s="327" t="s">
        <v>3593</v>
      </c>
    </row>
    <row r="163" spans="1:58" s="1445" customFormat="1" ht="24" customHeight="1">
      <c r="A163" s="1348" t="s">
        <v>150</v>
      </c>
      <c r="B163" s="1516"/>
      <c r="C163" s="346" t="s">
        <v>769</v>
      </c>
      <c r="D163" s="346"/>
      <c r="E163" s="346" t="s">
        <v>8960</v>
      </c>
      <c r="F163" s="346" t="s">
        <v>582</v>
      </c>
      <c r="G163" s="346" t="s">
        <v>305</v>
      </c>
      <c r="H163" s="346"/>
      <c r="I163" s="346" t="s">
        <v>305</v>
      </c>
      <c r="J163" s="346"/>
      <c r="K163" s="346"/>
      <c r="L163" s="345">
        <v>29478</v>
      </c>
      <c r="M163" s="345">
        <v>2883</v>
      </c>
      <c r="N163" s="345">
        <v>4810</v>
      </c>
      <c r="O163" s="346" t="s">
        <v>401</v>
      </c>
      <c r="P163" s="345"/>
      <c r="Q163" s="345"/>
      <c r="R163" s="345"/>
      <c r="S163" s="345"/>
      <c r="T163" s="345"/>
      <c r="U163" s="345"/>
      <c r="V163" s="345"/>
      <c r="W163" s="345">
        <v>25</v>
      </c>
      <c r="X163" s="345">
        <v>15</v>
      </c>
      <c r="Y163" s="345">
        <v>7</v>
      </c>
      <c r="Z163" s="345">
        <v>375</v>
      </c>
      <c r="AA163" s="346"/>
      <c r="AB163" s="345"/>
      <c r="AC163" s="346"/>
      <c r="AD163" s="346"/>
      <c r="AE163" s="324">
        <v>2009</v>
      </c>
      <c r="AF163" s="346"/>
      <c r="AG163" s="346"/>
      <c r="AH163" s="346"/>
      <c r="AI163" s="346"/>
      <c r="AJ163" s="346"/>
      <c r="AK163" s="346"/>
      <c r="AL163" s="345">
        <v>11755</v>
      </c>
      <c r="AM163" s="346"/>
      <c r="AN163" s="346"/>
      <c r="AO163" s="346"/>
      <c r="AP163" s="346"/>
      <c r="AQ163" s="346"/>
      <c r="AR163" s="346"/>
      <c r="AS163" s="346"/>
      <c r="AT163" s="346"/>
      <c r="AU163" s="346"/>
      <c r="AV163" s="346"/>
      <c r="AW163" s="346"/>
      <c r="AX163" s="346"/>
      <c r="AY163" s="346"/>
      <c r="AZ163" s="346"/>
      <c r="BA163" s="346"/>
      <c r="BB163" s="346"/>
      <c r="BC163" s="346"/>
      <c r="BD163" s="346"/>
      <c r="BE163" s="346"/>
      <c r="BF163" s="346" t="s">
        <v>3593</v>
      </c>
    </row>
    <row r="164" spans="1:58" s="1445" customFormat="1" ht="24" customHeight="1">
      <c r="A164" s="1348"/>
      <c r="B164" s="1516"/>
      <c r="C164" s="346" t="s">
        <v>792</v>
      </c>
      <c r="D164" s="346"/>
      <c r="E164" s="346" t="s">
        <v>8961</v>
      </c>
      <c r="F164" s="346" t="s">
        <v>582</v>
      </c>
      <c r="G164" s="346" t="s">
        <v>807</v>
      </c>
      <c r="H164" s="346"/>
      <c r="I164" s="346" t="s">
        <v>8962</v>
      </c>
      <c r="J164" s="346"/>
      <c r="K164" s="346"/>
      <c r="L164" s="345">
        <v>6861</v>
      </c>
      <c r="M164" s="345">
        <v>708</v>
      </c>
      <c r="N164" s="345">
        <v>2015</v>
      </c>
      <c r="O164" s="346" t="s">
        <v>401</v>
      </c>
      <c r="P164" s="345"/>
      <c r="Q164" s="345"/>
      <c r="R164" s="345"/>
      <c r="S164" s="345"/>
      <c r="T164" s="345"/>
      <c r="U164" s="345"/>
      <c r="V164" s="345"/>
      <c r="W164" s="345">
        <v>25</v>
      </c>
      <c r="X164" s="345">
        <v>13</v>
      </c>
      <c r="Y164" s="345">
        <v>6</v>
      </c>
      <c r="Z164" s="345">
        <v>375</v>
      </c>
      <c r="AA164" s="346"/>
      <c r="AB164" s="345"/>
      <c r="AC164" s="346"/>
      <c r="AD164" s="346"/>
      <c r="AE164" s="324">
        <v>1994</v>
      </c>
      <c r="AF164" s="346"/>
      <c r="AG164" s="346"/>
      <c r="AH164" s="346"/>
      <c r="AI164" s="346"/>
      <c r="AJ164" s="346"/>
      <c r="AK164" s="346"/>
      <c r="AL164" s="345">
        <v>649</v>
      </c>
      <c r="AM164" s="346"/>
      <c r="AN164" s="346"/>
      <c r="AO164" s="346"/>
      <c r="AP164" s="346"/>
      <c r="AQ164" s="346"/>
      <c r="AR164" s="346"/>
      <c r="AS164" s="346"/>
      <c r="AT164" s="346"/>
      <c r="AU164" s="346"/>
      <c r="AV164" s="346"/>
      <c r="AW164" s="346"/>
      <c r="AX164" s="346"/>
      <c r="AY164" s="346"/>
      <c r="AZ164" s="346"/>
      <c r="BA164" s="346"/>
      <c r="BB164" s="346"/>
      <c r="BC164" s="346"/>
      <c r="BD164" s="346"/>
      <c r="BE164" s="346"/>
      <c r="BF164" s="346"/>
    </row>
    <row r="165" spans="1:58" s="1445" customFormat="1" ht="24" customHeight="1">
      <c r="A165" s="1348" t="s">
        <v>89</v>
      </c>
      <c r="B165" s="1516"/>
      <c r="C165" s="324" t="s">
        <v>792</v>
      </c>
      <c r="D165" s="346" t="s">
        <v>1326</v>
      </c>
      <c r="E165" s="324" t="s">
        <v>1336</v>
      </c>
      <c r="F165" s="324" t="s">
        <v>792</v>
      </c>
      <c r="G165" s="346" t="s">
        <v>305</v>
      </c>
      <c r="H165" s="346" t="s">
        <v>1319</v>
      </c>
      <c r="I165" s="324" t="s">
        <v>958</v>
      </c>
      <c r="J165" s="346">
        <v>17</v>
      </c>
      <c r="K165" s="346"/>
      <c r="L165" s="327">
        <v>8745</v>
      </c>
      <c r="M165" s="327">
        <v>1268</v>
      </c>
      <c r="N165" s="327">
        <v>2205</v>
      </c>
      <c r="O165" s="324" t="s">
        <v>401</v>
      </c>
      <c r="P165" s="327"/>
      <c r="Q165" s="327"/>
      <c r="R165" s="327"/>
      <c r="S165" s="327"/>
      <c r="T165" s="327"/>
      <c r="U165" s="327"/>
      <c r="V165" s="327"/>
      <c r="W165" s="327">
        <v>25</v>
      </c>
      <c r="X165" s="327">
        <v>15</v>
      </c>
      <c r="Y165" s="327">
        <v>6</v>
      </c>
      <c r="Z165" s="327">
        <v>388</v>
      </c>
      <c r="AA165" s="346">
        <v>96</v>
      </c>
      <c r="AB165" s="327"/>
      <c r="AC165" s="346"/>
      <c r="AD165" s="346" t="s">
        <v>332</v>
      </c>
      <c r="AE165" s="324">
        <v>2004</v>
      </c>
      <c r="AF165" s="346"/>
      <c r="AG165" s="346">
        <v>1890</v>
      </c>
      <c r="AH165" s="346"/>
      <c r="AI165" s="346">
        <v>3750</v>
      </c>
      <c r="AJ165" s="346"/>
      <c r="AK165" s="346"/>
      <c r="AL165" s="327">
        <v>4430</v>
      </c>
      <c r="AM165" s="346"/>
      <c r="AN165" s="346"/>
      <c r="AO165" s="346"/>
      <c r="AP165" s="346"/>
      <c r="AQ165" s="346"/>
      <c r="AR165" s="346"/>
      <c r="AS165" s="346" t="s">
        <v>399</v>
      </c>
      <c r="AT165" s="346">
        <v>1</v>
      </c>
      <c r="AU165" s="346">
        <v>221</v>
      </c>
      <c r="AV165" s="346" t="s">
        <v>1321</v>
      </c>
      <c r="AW165" s="346" t="s">
        <v>1139</v>
      </c>
      <c r="AX165" s="346" t="s">
        <v>1322</v>
      </c>
      <c r="AY165" s="346">
        <v>1</v>
      </c>
      <c r="AZ165" s="346">
        <v>224</v>
      </c>
      <c r="BA165" s="346" t="s">
        <v>1323</v>
      </c>
      <c r="BB165" s="346" t="s">
        <v>1328</v>
      </c>
      <c r="BC165" s="346" t="s">
        <v>1329</v>
      </c>
      <c r="BD165" s="346">
        <v>1</v>
      </c>
      <c r="BE165" s="346">
        <v>99</v>
      </c>
      <c r="BF165" s="324" t="s">
        <v>3593</v>
      </c>
    </row>
    <row r="166" spans="1:58" s="1445" customFormat="1" ht="24" customHeight="1">
      <c r="A166" s="1348"/>
      <c r="B166" s="1516"/>
      <c r="C166" s="324" t="s">
        <v>792</v>
      </c>
      <c r="D166" s="346" t="s">
        <v>18948</v>
      </c>
      <c r="E166" s="324" t="s">
        <v>1337</v>
      </c>
      <c r="F166" s="324" t="s">
        <v>582</v>
      </c>
      <c r="G166" s="346" t="s">
        <v>13559</v>
      </c>
      <c r="H166" s="346" t="s">
        <v>1332</v>
      </c>
      <c r="I166" s="324" t="s">
        <v>13540</v>
      </c>
      <c r="J166" s="346">
        <v>46</v>
      </c>
      <c r="K166" s="346" t="s">
        <v>1333</v>
      </c>
      <c r="L166" s="327">
        <v>50020</v>
      </c>
      <c r="M166" s="327">
        <v>43029</v>
      </c>
      <c r="N166" s="327">
        <v>9887</v>
      </c>
      <c r="O166" s="324" t="s">
        <v>401</v>
      </c>
      <c r="P166" s="327"/>
      <c r="Q166" s="327"/>
      <c r="R166" s="327"/>
      <c r="S166" s="327"/>
      <c r="T166" s="327"/>
      <c r="U166" s="327"/>
      <c r="V166" s="327"/>
      <c r="W166" s="327">
        <v>25</v>
      </c>
      <c r="X166" s="327">
        <v>15</v>
      </c>
      <c r="Y166" s="327">
        <v>6</v>
      </c>
      <c r="Z166" s="327">
        <v>388</v>
      </c>
      <c r="AA166" s="346"/>
      <c r="AB166" s="327"/>
      <c r="AC166" s="346"/>
      <c r="AD166" s="346"/>
      <c r="AE166" s="324">
        <v>2006</v>
      </c>
      <c r="AF166" s="346"/>
      <c r="AG166" s="346">
        <v>422</v>
      </c>
      <c r="AH166" s="346"/>
      <c r="AI166" s="346">
        <v>3000</v>
      </c>
      <c r="AJ166" s="346"/>
      <c r="AK166" s="346"/>
      <c r="AL166" s="327">
        <v>74000</v>
      </c>
      <c r="AM166" s="346"/>
      <c r="AN166" s="346"/>
      <c r="AO166" s="346"/>
      <c r="AP166" s="346"/>
      <c r="AQ166" s="346"/>
      <c r="AR166" s="346"/>
      <c r="AS166" s="346"/>
      <c r="AT166" s="346"/>
      <c r="AU166" s="346"/>
      <c r="AV166" s="346"/>
      <c r="AW166" s="346"/>
      <c r="AX166" s="346"/>
      <c r="AY166" s="346"/>
      <c r="AZ166" s="346"/>
      <c r="BA166" s="346"/>
      <c r="BB166" s="346"/>
      <c r="BC166" s="346"/>
      <c r="BD166" s="346"/>
      <c r="BE166" s="346"/>
      <c r="BF166" s="324" t="s">
        <v>1338</v>
      </c>
    </row>
    <row r="167" spans="1:58" s="1445" customFormat="1" ht="24" customHeight="1">
      <c r="A167" s="1348"/>
      <c r="B167" s="1516"/>
      <c r="C167" s="324" t="s">
        <v>792</v>
      </c>
      <c r="D167" s="346"/>
      <c r="E167" s="324" t="s">
        <v>8963</v>
      </c>
      <c r="F167" s="324" t="s">
        <v>582</v>
      </c>
      <c r="G167" s="324" t="s">
        <v>958</v>
      </c>
      <c r="H167" s="346"/>
      <c r="I167" s="324" t="s">
        <v>807</v>
      </c>
      <c r="J167" s="346"/>
      <c r="K167" s="346"/>
      <c r="L167" s="327">
        <v>142968.9</v>
      </c>
      <c r="M167" s="327">
        <v>11960.04</v>
      </c>
      <c r="N167" s="327">
        <v>26723.25</v>
      </c>
      <c r="O167" s="324" t="s">
        <v>401</v>
      </c>
      <c r="P167" s="327"/>
      <c r="Q167" s="327"/>
      <c r="R167" s="327"/>
      <c r="S167" s="327"/>
      <c r="T167" s="327"/>
      <c r="U167" s="327"/>
      <c r="V167" s="327"/>
      <c r="W167" s="327">
        <v>10</v>
      </c>
      <c r="X167" s="327">
        <v>25</v>
      </c>
      <c r="Y167" s="327">
        <v>5</v>
      </c>
      <c r="Z167" s="327">
        <v>250</v>
      </c>
      <c r="AA167" s="346"/>
      <c r="AB167" s="327"/>
      <c r="AC167" s="346"/>
      <c r="AD167" s="346"/>
      <c r="AE167" s="324">
        <v>2013</v>
      </c>
      <c r="AF167" s="346"/>
      <c r="AG167" s="346"/>
      <c r="AH167" s="346"/>
      <c r="AI167" s="346"/>
      <c r="AJ167" s="346"/>
      <c r="AK167" s="346"/>
      <c r="AL167" s="327">
        <v>41706</v>
      </c>
      <c r="AM167" s="346"/>
      <c r="AN167" s="346"/>
      <c r="AO167" s="346"/>
      <c r="AP167" s="346"/>
      <c r="AQ167" s="346"/>
      <c r="AR167" s="346"/>
      <c r="AS167" s="346"/>
      <c r="AT167" s="346"/>
      <c r="AU167" s="346"/>
      <c r="AV167" s="346"/>
      <c r="AW167" s="346"/>
      <c r="AX167" s="346"/>
      <c r="AY167" s="346"/>
      <c r="AZ167" s="346"/>
      <c r="BA167" s="346"/>
      <c r="BB167" s="346"/>
      <c r="BC167" s="346"/>
      <c r="BD167" s="346"/>
      <c r="BE167" s="346"/>
      <c r="BF167" s="324" t="s">
        <v>12547</v>
      </c>
    </row>
    <row r="168" spans="1:58" s="1445" customFormat="1" ht="24" customHeight="1">
      <c r="A168" s="1348"/>
      <c r="B168" s="1516"/>
      <c r="C168" s="324" t="s">
        <v>769</v>
      </c>
      <c r="D168" s="346" t="s">
        <v>1334</v>
      </c>
      <c r="E168" s="324" t="s">
        <v>1339</v>
      </c>
      <c r="F168" s="324" t="s">
        <v>769</v>
      </c>
      <c r="G168" s="324" t="s">
        <v>305</v>
      </c>
      <c r="H168" s="346" t="s">
        <v>1335</v>
      </c>
      <c r="I168" s="324" t="s">
        <v>8912</v>
      </c>
      <c r="J168" s="346">
        <v>34</v>
      </c>
      <c r="K168" s="346" t="s">
        <v>1333</v>
      </c>
      <c r="L168" s="327"/>
      <c r="M168" s="327">
        <v>1333</v>
      </c>
      <c r="N168" s="327">
        <v>2442</v>
      </c>
      <c r="O168" s="324" t="s">
        <v>401</v>
      </c>
      <c r="P168" s="327"/>
      <c r="Q168" s="327"/>
      <c r="R168" s="327"/>
      <c r="S168" s="327"/>
      <c r="T168" s="327"/>
      <c r="U168" s="327"/>
      <c r="V168" s="327"/>
      <c r="W168" s="327">
        <v>25</v>
      </c>
      <c r="X168" s="327">
        <v>14</v>
      </c>
      <c r="Y168" s="327">
        <v>6</v>
      </c>
      <c r="Z168" s="327">
        <v>350</v>
      </c>
      <c r="AA168" s="346"/>
      <c r="AB168" s="327"/>
      <c r="AC168" s="346"/>
      <c r="AD168" s="346"/>
      <c r="AE168" s="324">
        <v>2007</v>
      </c>
      <c r="AF168" s="346"/>
      <c r="AG168" s="346"/>
      <c r="AH168" s="346"/>
      <c r="AI168" s="346"/>
      <c r="AJ168" s="346"/>
      <c r="AK168" s="346"/>
      <c r="AL168" s="327">
        <v>6010</v>
      </c>
      <c r="AM168" s="346"/>
      <c r="AN168" s="346"/>
      <c r="AO168" s="346"/>
      <c r="AP168" s="346"/>
      <c r="AQ168" s="346"/>
      <c r="AR168" s="346"/>
      <c r="AS168" s="346"/>
      <c r="AT168" s="346"/>
      <c r="AU168" s="346"/>
      <c r="AV168" s="346"/>
      <c r="AW168" s="346"/>
      <c r="AX168" s="346"/>
      <c r="AY168" s="346"/>
      <c r="AZ168" s="346"/>
      <c r="BA168" s="346"/>
      <c r="BB168" s="346"/>
      <c r="BC168" s="346"/>
      <c r="BD168" s="346"/>
      <c r="BE168" s="346"/>
      <c r="BF168" s="324" t="s">
        <v>3593</v>
      </c>
    </row>
    <row r="169" spans="1:58" s="1445" customFormat="1" ht="24" customHeight="1">
      <c r="A169" s="1348"/>
      <c r="B169" s="1516"/>
      <c r="C169" s="346" t="s">
        <v>769</v>
      </c>
      <c r="D169" s="324"/>
      <c r="E169" s="346" t="s">
        <v>1341</v>
      </c>
      <c r="F169" s="346" t="s">
        <v>769</v>
      </c>
      <c r="G169" s="324" t="s">
        <v>807</v>
      </c>
      <c r="H169" s="455"/>
      <c r="I169" s="346" t="s">
        <v>8912</v>
      </c>
      <c r="J169" s="324"/>
      <c r="K169" s="324"/>
      <c r="L169" s="345"/>
      <c r="M169" s="345">
        <v>1683</v>
      </c>
      <c r="N169" s="345">
        <v>4712</v>
      </c>
      <c r="O169" s="346" t="s">
        <v>401</v>
      </c>
      <c r="P169" s="345"/>
      <c r="Q169" s="345"/>
      <c r="R169" s="345"/>
      <c r="S169" s="345"/>
      <c r="T169" s="345"/>
      <c r="U169" s="345"/>
      <c r="V169" s="345"/>
      <c r="W169" s="345">
        <v>25</v>
      </c>
      <c r="X169" s="345">
        <v>15</v>
      </c>
      <c r="Y169" s="345">
        <v>6</v>
      </c>
      <c r="Z169" s="345">
        <v>388</v>
      </c>
      <c r="AA169" s="324"/>
      <c r="AB169" s="345"/>
      <c r="AC169" s="324"/>
      <c r="AD169" s="324"/>
      <c r="AE169" s="324">
        <v>2006</v>
      </c>
      <c r="AF169" s="324"/>
      <c r="AG169" s="324"/>
      <c r="AH169" s="324"/>
      <c r="AI169" s="324"/>
      <c r="AJ169" s="324"/>
      <c r="AK169" s="324"/>
      <c r="AL169" s="345">
        <v>9140</v>
      </c>
      <c r="AM169" s="324"/>
      <c r="AN169" s="324"/>
      <c r="AO169" s="324"/>
      <c r="AP169" s="324"/>
      <c r="AQ169" s="324"/>
      <c r="AR169" s="324"/>
      <c r="AS169" s="324"/>
      <c r="AT169" s="324"/>
      <c r="AU169" s="324"/>
      <c r="AV169" s="324"/>
      <c r="AW169" s="324"/>
      <c r="AX169" s="324"/>
      <c r="AY169" s="324"/>
      <c r="AZ169" s="324"/>
      <c r="BA169" s="324"/>
      <c r="BB169" s="324"/>
      <c r="BC169" s="324"/>
      <c r="BD169" s="324"/>
      <c r="BE169" s="324"/>
      <c r="BF169" s="346" t="s">
        <v>3593</v>
      </c>
    </row>
    <row r="170" spans="1:58" s="1445" customFormat="1" ht="24" customHeight="1">
      <c r="A170" s="1348"/>
      <c r="B170" s="1516"/>
      <c r="C170" s="346" t="s">
        <v>573</v>
      </c>
      <c r="D170" s="324"/>
      <c r="E170" s="345" t="s">
        <v>1342</v>
      </c>
      <c r="F170" s="346" t="s">
        <v>573</v>
      </c>
      <c r="G170" s="324" t="s">
        <v>8912</v>
      </c>
      <c r="H170" s="455"/>
      <c r="I170" s="346" t="s">
        <v>305</v>
      </c>
      <c r="J170" s="324"/>
      <c r="K170" s="324"/>
      <c r="L170" s="345">
        <v>14760</v>
      </c>
      <c r="M170" s="345">
        <v>2235</v>
      </c>
      <c r="N170" s="345">
        <v>3895</v>
      </c>
      <c r="O170" s="346" t="s">
        <v>401</v>
      </c>
      <c r="P170" s="345"/>
      <c r="Q170" s="345"/>
      <c r="R170" s="345"/>
      <c r="S170" s="345"/>
      <c r="T170" s="345"/>
      <c r="U170" s="345"/>
      <c r="V170" s="345"/>
      <c r="W170" s="345">
        <v>25</v>
      </c>
      <c r="X170" s="345">
        <v>13</v>
      </c>
      <c r="Y170" s="345">
        <v>6</v>
      </c>
      <c r="Z170" s="345">
        <v>325</v>
      </c>
      <c r="AA170" s="324"/>
      <c r="AB170" s="345"/>
      <c r="AC170" s="324"/>
      <c r="AD170" s="324"/>
      <c r="AE170" s="324">
        <v>2001</v>
      </c>
      <c r="AF170" s="324"/>
      <c r="AG170" s="324"/>
      <c r="AH170" s="324"/>
      <c r="AI170" s="324"/>
      <c r="AJ170" s="324"/>
      <c r="AK170" s="324"/>
      <c r="AL170" s="345"/>
      <c r="AM170" s="324"/>
      <c r="AN170" s="324"/>
      <c r="AO170" s="324"/>
      <c r="AP170" s="324"/>
      <c r="AQ170" s="324"/>
      <c r="AR170" s="324"/>
      <c r="AS170" s="324"/>
      <c r="AT170" s="324"/>
      <c r="AU170" s="324"/>
      <c r="AV170" s="324"/>
      <c r="AW170" s="324"/>
      <c r="AX170" s="324"/>
      <c r="AY170" s="324"/>
      <c r="AZ170" s="324"/>
      <c r="BA170" s="324"/>
      <c r="BB170" s="324"/>
      <c r="BC170" s="324"/>
      <c r="BD170" s="324"/>
      <c r="BE170" s="324"/>
      <c r="BF170" s="346"/>
    </row>
    <row r="171" spans="1:58" s="1445" customFormat="1" ht="24" customHeight="1">
      <c r="A171" s="1348"/>
      <c r="B171" s="1516"/>
      <c r="C171" s="346" t="s">
        <v>573</v>
      </c>
      <c r="D171" s="324"/>
      <c r="E171" s="346" t="s">
        <v>1343</v>
      </c>
      <c r="F171" s="346" t="s">
        <v>573</v>
      </c>
      <c r="G171" s="346" t="s">
        <v>8912</v>
      </c>
      <c r="H171" s="455"/>
      <c r="I171" s="696" t="s">
        <v>305</v>
      </c>
      <c r="J171" s="324"/>
      <c r="K171" s="324"/>
      <c r="L171" s="345">
        <v>9921</v>
      </c>
      <c r="M171" s="345">
        <v>1363</v>
      </c>
      <c r="N171" s="345">
        <v>5505</v>
      </c>
      <c r="O171" s="346" t="s">
        <v>401</v>
      </c>
      <c r="P171" s="345"/>
      <c r="Q171" s="345"/>
      <c r="R171" s="345"/>
      <c r="S171" s="345"/>
      <c r="T171" s="345"/>
      <c r="U171" s="345"/>
      <c r="V171" s="345"/>
      <c r="W171" s="345">
        <v>25</v>
      </c>
      <c r="X171" s="345">
        <v>13</v>
      </c>
      <c r="Y171" s="345">
        <v>6</v>
      </c>
      <c r="Z171" s="345">
        <v>325</v>
      </c>
      <c r="AA171" s="324"/>
      <c r="AB171" s="345"/>
      <c r="AC171" s="324"/>
      <c r="AD171" s="324"/>
      <c r="AE171" s="324">
        <v>2005</v>
      </c>
      <c r="AF171" s="324">
        <v>164965</v>
      </c>
      <c r="AG171" s="324" t="s">
        <v>8964</v>
      </c>
      <c r="AH171" s="324"/>
      <c r="AI171" s="324"/>
      <c r="AJ171" s="324"/>
      <c r="AK171" s="324"/>
      <c r="AL171" s="345"/>
      <c r="AM171" s="324"/>
      <c r="AN171" s="324"/>
      <c r="AO171" s="324"/>
      <c r="AP171" s="324"/>
      <c r="AQ171" s="324"/>
      <c r="AR171" s="324"/>
      <c r="AS171" s="324"/>
      <c r="AT171" s="324"/>
      <c r="AU171" s="324"/>
      <c r="AV171" s="324"/>
      <c r="AW171" s="324"/>
      <c r="AX171" s="324"/>
      <c r="AY171" s="324"/>
      <c r="AZ171" s="324"/>
      <c r="BA171" s="324"/>
      <c r="BB171" s="324"/>
      <c r="BC171" s="324"/>
      <c r="BD171" s="324"/>
      <c r="BE171" s="324"/>
      <c r="BF171" s="346"/>
    </row>
    <row r="172" spans="1:58" s="1445" customFormat="1" ht="24" customHeight="1">
      <c r="A172" s="1348"/>
      <c r="B172" s="1516"/>
      <c r="C172" s="346" t="s">
        <v>573</v>
      </c>
      <c r="D172" s="324"/>
      <c r="E172" s="346" t="s">
        <v>1344</v>
      </c>
      <c r="F172" s="346" t="s">
        <v>573</v>
      </c>
      <c r="G172" s="346" t="s">
        <v>305</v>
      </c>
      <c r="H172" s="455"/>
      <c r="I172" s="346" t="s">
        <v>305</v>
      </c>
      <c r="J172" s="324"/>
      <c r="K172" s="324"/>
      <c r="L172" s="345">
        <v>12475</v>
      </c>
      <c r="M172" s="345">
        <v>1847</v>
      </c>
      <c r="N172" s="345">
        <v>5354</v>
      </c>
      <c r="O172" s="346" t="s">
        <v>401</v>
      </c>
      <c r="P172" s="345"/>
      <c r="Q172" s="345"/>
      <c r="R172" s="345"/>
      <c r="S172" s="345"/>
      <c r="T172" s="345"/>
      <c r="U172" s="345"/>
      <c r="V172" s="345"/>
      <c r="W172" s="345">
        <v>25</v>
      </c>
      <c r="X172" s="345">
        <v>13</v>
      </c>
      <c r="Y172" s="345">
        <v>6</v>
      </c>
      <c r="Z172" s="345">
        <v>325</v>
      </c>
      <c r="AA172" s="324"/>
      <c r="AB172" s="345"/>
      <c r="AC172" s="324"/>
      <c r="AD172" s="324"/>
      <c r="AE172" s="324">
        <v>2008</v>
      </c>
      <c r="AF172" s="324"/>
      <c r="AG172" s="324"/>
      <c r="AH172" s="324"/>
      <c r="AI172" s="324"/>
      <c r="AJ172" s="324"/>
      <c r="AK172" s="324"/>
      <c r="AL172" s="345">
        <v>9700</v>
      </c>
      <c r="AM172" s="324"/>
      <c r="AN172" s="324"/>
      <c r="AO172" s="324"/>
      <c r="AP172" s="324"/>
      <c r="AQ172" s="324"/>
      <c r="AR172" s="324"/>
      <c r="AS172" s="324"/>
      <c r="AT172" s="324"/>
      <c r="AU172" s="324"/>
      <c r="AV172" s="324"/>
      <c r="AW172" s="324"/>
      <c r="AX172" s="324"/>
      <c r="AY172" s="324"/>
      <c r="AZ172" s="324"/>
      <c r="BA172" s="324"/>
      <c r="BB172" s="324"/>
      <c r="BC172" s="324"/>
      <c r="BD172" s="324"/>
      <c r="BE172" s="324"/>
      <c r="BF172" s="346"/>
    </row>
    <row r="173" spans="1:58" s="1445" customFormat="1" ht="24" customHeight="1">
      <c r="A173" s="1348" t="s">
        <v>315</v>
      </c>
      <c r="B173" s="1516"/>
      <c r="C173" s="346" t="s">
        <v>573</v>
      </c>
      <c r="D173" s="346"/>
      <c r="E173" s="346" t="s">
        <v>18974</v>
      </c>
      <c r="F173" s="346" t="s">
        <v>573</v>
      </c>
      <c r="G173" s="696" t="s">
        <v>305</v>
      </c>
      <c r="H173" s="346"/>
      <c r="I173" s="346" t="s">
        <v>305</v>
      </c>
      <c r="J173" s="346"/>
      <c r="K173" s="346"/>
      <c r="L173" s="345">
        <v>10000</v>
      </c>
      <c r="M173" s="345">
        <v>1589</v>
      </c>
      <c r="N173" s="345">
        <v>2978</v>
      </c>
      <c r="O173" s="346" t="s">
        <v>401</v>
      </c>
      <c r="P173" s="345"/>
      <c r="Q173" s="345"/>
      <c r="R173" s="345"/>
      <c r="S173" s="345"/>
      <c r="T173" s="345"/>
      <c r="U173" s="345"/>
      <c r="V173" s="345"/>
      <c r="W173" s="345">
        <v>25</v>
      </c>
      <c r="X173" s="345">
        <v>13</v>
      </c>
      <c r="Y173" s="345">
        <v>6</v>
      </c>
      <c r="Z173" s="345">
        <v>325</v>
      </c>
      <c r="AA173" s="346"/>
      <c r="AB173" s="345"/>
      <c r="AC173" s="346"/>
      <c r="AD173" s="346"/>
      <c r="AE173" s="324">
        <v>2015</v>
      </c>
      <c r="AF173" s="346"/>
      <c r="AG173" s="346"/>
      <c r="AH173" s="346"/>
      <c r="AI173" s="346"/>
      <c r="AJ173" s="346"/>
      <c r="AK173" s="346"/>
      <c r="AL173" s="345">
        <v>9100</v>
      </c>
      <c r="AM173" s="346"/>
      <c r="AN173" s="346"/>
      <c r="AO173" s="346"/>
      <c r="AP173" s="346"/>
      <c r="AQ173" s="346"/>
      <c r="AR173" s="346"/>
      <c r="AS173" s="346"/>
      <c r="AT173" s="346"/>
      <c r="AU173" s="346"/>
      <c r="AV173" s="346"/>
      <c r="AW173" s="346"/>
      <c r="AX173" s="346"/>
      <c r="AY173" s="346"/>
      <c r="AZ173" s="346"/>
      <c r="BA173" s="346"/>
      <c r="BB173" s="346"/>
      <c r="BC173" s="346"/>
      <c r="BD173" s="346"/>
      <c r="BE173" s="346"/>
      <c r="BF173" s="346"/>
    </row>
    <row r="174" spans="1:58" s="1445" customFormat="1" ht="24" customHeight="1">
      <c r="A174" s="1348">
        <v>4</v>
      </c>
      <c r="B174" s="1516"/>
      <c r="C174" s="346" t="s">
        <v>16171</v>
      </c>
      <c r="D174" s="346"/>
      <c r="E174" s="346" t="s">
        <v>18975</v>
      </c>
      <c r="F174" s="346" t="s">
        <v>573</v>
      </c>
      <c r="G174" s="346" t="s">
        <v>305</v>
      </c>
      <c r="H174" s="346"/>
      <c r="I174" s="346" t="s">
        <v>16172</v>
      </c>
      <c r="J174" s="346"/>
      <c r="K174" s="346"/>
      <c r="L174" s="345">
        <v>1409</v>
      </c>
      <c r="M174" s="345">
        <v>983.81</v>
      </c>
      <c r="N174" s="345">
        <v>3520.78</v>
      </c>
      <c r="O174" s="346" t="s">
        <v>401</v>
      </c>
      <c r="P174" s="345"/>
      <c r="Q174" s="345"/>
      <c r="R174" s="345"/>
      <c r="S174" s="345"/>
      <c r="T174" s="345"/>
      <c r="U174" s="345"/>
      <c r="V174" s="345"/>
      <c r="W174" s="345">
        <v>25</v>
      </c>
      <c r="X174" s="345">
        <v>13.725</v>
      </c>
      <c r="Y174" s="345">
        <v>6</v>
      </c>
      <c r="Z174" s="345">
        <v>343</v>
      </c>
      <c r="AA174" s="345"/>
      <c r="AB174" s="345"/>
      <c r="AC174" s="346"/>
      <c r="AD174" s="346"/>
      <c r="AE174" s="324">
        <v>2023</v>
      </c>
      <c r="AF174" s="345"/>
      <c r="AG174" s="346"/>
      <c r="AH174" s="346"/>
      <c r="AI174" s="346"/>
      <c r="AJ174" s="346"/>
      <c r="AK174" s="346"/>
      <c r="AL174" s="345">
        <v>17733</v>
      </c>
      <c r="AM174" s="346"/>
      <c r="AN174" s="346"/>
      <c r="AO174" s="346"/>
      <c r="AP174" s="346"/>
      <c r="AQ174" s="346"/>
      <c r="AR174" s="346"/>
      <c r="AS174" s="346"/>
      <c r="AT174" s="346"/>
      <c r="AU174" s="346"/>
      <c r="AV174" s="346"/>
      <c r="AW174" s="346"/>
      <c r="AX174" s="346"/>
      <c r="AY174" s="346"/>
      <c r="AZ174" s="346"/>
      <c r="BA174" s="346"/>
      <c r="BB174" s="346"/>
      <c r="BC174" s="346"/>
      <c r="BD174" s="346"/>
      <c r="BE174" s="346"/>
      <c r="BF174" s="346" t="s">
        <v>13583</v>
      </c>
    </row>
    <row r="175" spans="1:58" s="1445" customFormat="1" ht="24" customHeight="1">
      <c r="A175" s="1348"/>
      <c r="B175" s="1516"/>
      <c r="C175" s="346" t="s">
        <v>573</v>
      </c>
      <c r="D175" s="346"/>
      <c r="E175" s="346" t="s">
        <v>18976</v>
      </c>
      <c r="F175" s="346" t="s">
        <v>573</v>
      </c>
      <c r="G175" s="346" t="s">
        <v>305</v>
      </c>
      <c r="H175" s="346"/>
      <c r="I175" s="346" t="s">
        <v>305</v>
      </c>
      <c r="J175" s="346"/>
      <c r="K175" s="346"/>
      <c r="L175" s="345">
        <v>1951</v>
      </c>
      <c r="M175" s="345">
        <v>1354.56</v>
      </c>
      <c r="N175" s="345">
        <v>4189</v>
      </c>
      <c r="O175" s="346" t="s">
        <v>401</v>
      </c>
      <c r="P175" s="345"/>
      <c r="Q175" s="345"/>
      <c r="R175" s="345"/>
      <c r="S175" s="345"/>
      <c r="T175" s="345"/>
      <c r="U175" s="345"/>
      <c r="V175" s="345"/>
      <c r="W175" s="345">
        <v>25</v>
      </c>
      <c r="X175" s="345">
        <v>14</v>
      </c>
      <c r="Y175" s="345">
        <v>6</v>
      </c>
      <c r="Z175" s="345">
        <v>350</v>
      </c>
      <c r="AA175" s="346"/>
      <c r="AB175" s="345"/>
      <c r="AC175" s="346"/>
      <c r="AD175" s="346"/>
      <c r="AE175" s="324">
        <v>2023</v>
      </c>
      <c r="AF175" s="346"/>
      <c r="AG175" s="346"/>
      <c r="AH175" s="346"/>
      <c r="AI175" s="346"/>
      <c r="AJ175" s="346"/>
      <c r="AK175" s="346"/>
      <c r="AL175" s="345">
        <v>20333</v>
      </c>
      <c r="AM175" s="346"/>
      <c r="AN175" s="346"/>
      <c r="AO175" s="346"/>
      <c r="AP175" s="346"/>
      <c r="AQ175" s="346"/>
      <c r="AR175" s="346"/>
      <c r="AS175" s="346"/>
      <c r="AT175" s="346"/>
      <c r="AU175" s="346"/>
      <c r="AV175" s="346"/>
      <c r="AW175" s="346"/>
      <c r="AX175" s="346"/>
      <c r="AY175" s="346"/>
      <c r="AZ175" s="346"/>
      <c r="BA175" s="346"/>
      <c r="BB175" s="346"/>
      <c r="BC175" s="346"/>
      <c r="BD175" s="346"/>
      <c r="BE175" s="346"/>
      <c r="BF175" s="346" t="s">
        <v>13583</v>
      </c>
    </row>
    <row r="176" spans="1:58" s="1445" customFormat="1" ht="24" customHeight="1">
      <c r="A176" s="1348"/>
      <c r="B176" s="1516"/>
      <c r="C176" s="346" t="s">
        <v>573</v>
      </c>
      <c r="D176" s="346" t="s">
        <v>18977</v>
      </c>
      <c r="E176" s="346" t="s">
        <v>18957</v>
      </c>
      <c r="F176" s="346" t="s">
        <v>582</v>
      </c>
      <c r="G176" s="346" t="s">
        <v>18978</v>
      </c>
      <c r="H176" s="346"/>
      <c r="I176" s="346" t="s">
        <v>18979</v>
      </c>
      <c r="J176" s="346">
        <v>29</v>
      </c>
      <c r="K176" s="346" t="s">
        <v>1414</v>
      </c>
      <c r="L176" s="345">
        <v>623856</v>
      </c>
      <c r="M176" s="345">
        <v>1723</v>
      </c>
      <c r="N176" s="345">
        <v>4080</v>
      </c>
      <c r="O176" s="346" t="s">
        <v>401</v>
      </c>
      <c r="P176" s="345"/>
      <c r="Q176" s="345"/>
      <c r="R176" s="345"/>
      <c r="S176" s="345"/>
      <c r="T176" s="345"/>
      <c r="U176" s="345"/>
      <c r="V176" s="345"/>
      <c r="W176" s="345">
        <v>25</v>
      </c>
      <c r="X176" s="345">
        <v>12</v>
      </c>
      <c r="Y176" s="345">
        <v>6</v>
      </c>
      <c r="Z176" s="345">
        <v>300</v>
      </c>
      <c r="AA176" s="346"/>
      <c r="AB176" s="345"/>
      <c r="AC176" s="346"/>
      <c r="AD176" s="346"/>
      <c r="AE176" s="324">
        <v>2024</v>
      </c>
      <c r="AF176" s="346"/>
      <c r="AG176" s="346"/>
      <c r="AH176" s="346"/>
      <c r="AI176" s="346"/>
      <c r="AJ176" s="346"/>
      <c r="AK176" s="346"/>
      <c r="AL176" s="345">
        <v>16000</v>
      </c>
      <c r="AM176" s="346"/>
      <c r="AN176" s="346"/>
      <c r="AO176" s="346"/>
      <c r="AP176" s="346"/>
      <c r="AQ176" s="346"/>
      <c r="AR176" s="346"/>
      <c r="AS176" s="346"/>
      <c r="AT176" s="346"/>
      <c r="AU176" s="346"/>
      <c r="AV176" s="346"/>
      <c r="AW176" s="346"/>
      <c r="AX176" s="346"/>
      <c r="AY176" s="346"/>
      <c r="AZ176" s="346"/>
      <c r="BA176" s="346"/>
      <c r="BB176" s="346"/>
      <c r="BC176" s="346"/>
      <c r="BD176" s="346"/>
      <c r="BE176" s="346"/>
      <c r="BF176" s="346" t="s">
        <v>13583</v>
      </c>
    </row>
    <row r="177" spans="1:58" s="1445" customFormat="1" ht="24" customHeight="1">
      <c r="A177" s="1348"/>
      <c r="B177" s="1516"/>
      <c r="C177" s="346" t="s">
        <v>10277</v>
      </c>
      <c r="D177" s="346"/>
      <c r="E177" s="346" t="s">
        <v>8965</v>
      </c>
      <c r="F177" s="346" t="s">
        <v>582</v>
      </c>
      <c r="G177" s="696" t="s">
        <v>807</v>
      </c>
      <c r="H177" s="346"/>
      <c r="I177" s="696" t="s">
        <v>807</v>
      </c>
      <c r="J177" s="346"/>
      <c r="K177" s="346"/>
      <c r="L177" s="345">
        <v>18600</v>
      </c>
      <c r="M177" s="345">
        <v>10621</v>
      </c>
      <c r="N177" s="345">
        <v>18194</v>
      </c>
      <c r="O177" s="346" t="s">
        <v>401</v>
      </c>
      <c r="P177" s="345">
        <v>25</v>
      </c>
      <c r="Q177" s="345">
        <v>30</v>
      </c>
      <c r="R177" s="345">
        <v>5</v>
      </c>
      <c r="S177" s="345">
        <v>50</v>
      </c>
      <c r="T177" s="345">
        <v>25</v>
      </c>
      <c r="U177" s="345">
        <v>10</v>
      </c>
      <c r="V177" s="345">
        <v>1250</v>
      </c>
      <c r="W177" s="345">
        <v>50</v>
      </c>
      <c r="X177" s="345">
        <v>15</v>
      </c>
      <c r="Y177" s="345">
        <v>6</v>
      </c>
      <c r="Z177" s="345">
        <v>750</v>
      </c>
      <c r="AA177" s="346"/>
      <c r="AB177" s="345">
        <v>3006</v>
      </c>
      <c r="AC177" s="346"/>
      <c r="AD177" s="346"/>
      <c r="AE177" s="324">
        <v>2013</v>
      </c>
      <c r="AF177" s="346"/>
      <c r="AG177" s="346"/>
      <c r="AH177" s="346"/>
      <c r="AI177" s="346"/>
      <c r="AJ177" s="346"/>
      <c r="AK177" s="346"/>
      <c r="AL177" s="345"/>
      <c r="AM177" s="346"/>
      <c r="AN177" s="346"/>
      <c r="AO177" s="346"/>
      <c r="AP177" s="346"/>
      <c r="AQ177" s="346"/>
      <c r="AR177" s="346"/>
      <c r="AS177" s="346"/>
      <c r="AT177" s="346"/>
      <c r="AU177" s="346"/>
      <c r="AV177" s="346"/>
      <c r="AW177" s="346"/>
      <c r="AX177" s="346"/>
      <c r="AY177" s="346"/>
      <c r="AZ177" s="346"/>
      <c r="BA177" s="346"/>
      <c r="BB177" s="346"/>
      <c r="BC177" s="346"/>
      <c r="BD177" s="346"/>
      <c r="BE177" s="346"/>
      <c r="BF177" s="346"/>
    </row>
    <row r="178" spans="1:58" s="1445" customFormat="1" ht="24" customHeight="1">
      <c r="A178" s="1348"/>
      <c r="B178" s="1516"/>
      <c r="C178" s="346" t="s">
        <v>573</v>
      </c>
      <c r="D178" s="346"/>
      <c r="E178" s="346" t="s">
        <v>1345</v>
      </c>
      <c r="F178" s="346" t="s">
        <v>582</v>
      </c>
      <c r="G178" s="696" t="s">
        <v>1346</v>
      </c>
      <c r="H178" s="346"/>
      <c r="I178" s="696" t="s">
        <v>1346</v>
      </c>
      <c r="J178" s="346"/>
      <c r="K178" s="346"/>
      <c r="L178" s="345">
        <v>4240</v>
      </c>
      <c r="M178" s="345">
        <v>2044.95</v>
      </c>
      <c r="N178" s="345">
        <v>7109.38</v>
      </c>
      <c r="O178" s="346" t="s">
        <v>401</v>
      </c>
      <c r="P178" s="345"/>
      <c r="Q178" s="345"/>
      <c r="R178" s="345"/>
      <c r="S178" s="345"/>
      <c r="T178" s="345"/>
      <c r="U178" s="345"/>
      <c r="V178" s="345"/>
      <c r="W178" s="345">
        <v>25</v>
      </c>
      <c r="X178" s="345">
        <v>13</v>
      </c>
      <c r="Y178" s="345">
        <v>6</v>
      </c>
      <c r="Z178" s="345">
        <v>325</v>
      </c>
      <c r="AA178" s="346"/>
      <c r="AB178" s="345"/>
      <c r="AC178" s="346"/>
      <c r="AD178" s="346"/>
      <c r="AE178" s="324">
        <v>2010</v>
      </c>
      <c r="AF178" s="346"/>
      <c r="AG178" s="346"/>
      <c r="AH178" s="346"/>
      <c r="AI178" s="346"/>
      <c r="AJ178" s="346"/>
      <c r="AK178" s="346"/>
      <c r="AL178" s="345">
        <v>17000</v>
      </c>
      <c r="AM178" s="346"/>
      <c r="AN178" s="346"/>
      <c r="AO178" s="346"/>
      <c r="AP178" s="346"/>
      <c r="AQ178" s="346"/>
      <c r="AR178" s="346"/>
      <c r="AS178" s="346"/>
      <c r="AT178" s="346"/>
      <c r="AU178" s="346"/>
      <c r="AV178" s="346"/>
      <c r="AW178" s="346"/>
      <c r="AX178" s="346"/>
      <c r="AY178" s="346"/>
      <c r="AZ178" s="346"/>
      <c r="BA178" s="346"/>
      <c r="BB178" s="346"/>
      <c r="BC178" s="346"/>
      <c r="BD178" s="346"/>
      <c r="BE178" s="346"/>
      <c r="BF178" s="346"/>
    </row>
    <row r="179" spans="1:58" s="1445" customFormat="1" ht="24" customHeight="1">
      <c r="A179" s="1348" t="s">
        <v>150</v>
      </c>
      <c r="B179" s="1516"/>
      <c r="C179" s="346" t="s">
        <v>785</v>
      </c>
      <c r="D179" s="346"/>
      <c r="E179" s="346" t="s">
        <v>11851</v>
      </c>
      <c r="F179" s="346" t="s">
        <v>785</v>
      </c>
      <c r="G179" s="696" t="s">
        <v>18980</v>
      </c>
      <c r="H179" s="696" t="s">
        <v>18980</v>
      </c>
      <c r="I179" s="346"/>
      <c r="J179" s="346"/>
      <c r="K179" s="345"/>
      <c r="L179" s="345"/>
      <c r="M179" s="345">
        <v>2600</v>
      </c>
      <c r="N179" s="346" t="s">
        <v>401</v>
      </c>
      <c r="O179" s="345"/>
      <c r="P179" s="345"/>
      <c r="Q179" s="345"/>
      <c r="R179" s="345"/>
      <c r="S179" s="345"/>
      <c r="T179" s="345"/>
      <c r="U179" s="345"/>
      <c r="V179" s="345">
        <v>25</v>
      </c>
      <c r="W179" s="345">
        <v>15</v>
      </c>
      <c r="X179" s="345">
        <v>6</v>
      </c>
      <c r="Y179" s="345">
        <v>375</v>
      </c>
      <c r="Z179" s="346"/>
      <c r="AA179" s="345"/>
      <c r="AB179" s="346"/>
      <c r="AC179" s="346"/>
      <c r="AD179" s="324">
        <v>2019</v>
      </c>
      <c r="AE179" s="346"/>
      <c r="AF179" s="346"/>
      <c r="AG179" s="346"/>
      <c r="AH179" s="346"/>
      <c r="AI179" s="346"/>
      <c r="AJ179" s="346"/>
      <c r="AK179" s="345"/>
      <c r="AL179" s="346"/>
      <c r="AM179" s="346"/>
      <c r="AN179" s="346"/>
      <c r="AO179" s="346"/>
      <c r="AP179" s="346"/>
      <c r="AQ179" s="346"/>
      <c r="AR179" s="346"/>
      <c r="AS179" s="346"/>
      <c r="AT179" s="346"/>
      <c r="AU179" s="346"/>
      <c r="AV179" s="346"/>
      <c r="AW179" s="346"/>
      <c r="AX179" s="346"/>
      <c r="AY179" s="346"/>
      <c r="AZ179" s="346"/>
      <c r="BA179" s="346"/>
      <c r="BB179" s="346"/>
      <c r="BC179" s="346"/>
      <c r="BD179" s="346"/>
      <c r="BE179" s="346"/>
      <c r="BF179" s="346"/>
    </row>
    <row r="180" spans="1:58" s="1445" customFormat="1" ht="24" customHeight="1">
      <c r="A180" s="1348"/>
      <c r="B180" s="1516"/>
      <c r="C180" s="346" t="s">
        <v>785</v>
      </c>
      <c r="D180" s="346"/>
      <c r="E180" s="346" t="s">
        <v>8966</v>
      </c>
      <c r="F180" s="346" t="s">
        <v>785</v>
      </c>
      <c r="G180" s="516" t="s">
        <v>18980</v>
      </c>
      <c r="H180" s="516" t="s">
        <v>18980</v>
      </c>
      <c r="I180" s="346" t="s">
        <v>11852</v>
      </c>
      <c r="J180" s="346"/>
      <c r="K180" s="345">
        <v>5520</v>
      </c>
      <c r="L180" s="345">
        <v>893</v>
      </c>
      <c r="M180" s="345">
        <v>2411</v>
      </c>
      <c r="N180" s="346" t="s">
        <v>401</v>
      </c>
      <c r="O180" s="345"/>
      <c r="P180" s="345"/>
      <c r="Q180" s="345"/>
      <c r="R180" s="345"/>
      <c r="S180" s="345"/>
      <c r="T180" s="345"/>
      <c r="U180" s="345"/>
      <c r="V180" s="345">
        <v>25</v>
      </c>
      <c r="W180" s="345">
        <v>15</v>
      </c>
      <c r="X180" s="345">
        <v>4</v>
      </c>
      <c r="Y180" s="345">
        <v>336</v>
      </c>
      <c r="Z180" s="346"/>
      <c r="AA180" s="345"/>
      <c r="AB180" s="346"/>
      <c r="AC180" s="346"/>
      <c r="AD180" s="324">
        <v>2014</v>
      </c>
      <c r="AE180" s="346"/>
      <c r="AF180" s="346"/>
      <c r="AG180" s="346"/>
      <c r="AH180" s="346"/>
      <c r="AI180" s="346"/>
      <c r="AJ180" s="346"/>
      <c r="AK180" s="345">
        <v>7810</v>
      </c>
      <c r="AL180" s="346"/>
      <c r="AM180" s="346"/>
      <c r="AN180" s="346"/>
      <c r="AO180" s="346"/>
      <c r="AP180" s="346"/>
      <c r="AQ180" s="346"/>
      <c r="AR180" s="346"/>
      <c r="AS180" s="346"/>
      <c r="AT180" s="346"/>
      <c r="AU180" s="346"/>
      <c r="AV180" s="346"/>
      <c r="AW180" s="346"/>
      <c r="AX180" s="346"/>
      <c r="AY180" s="346"/>
      <c r="AZ180" s="346"/>
      <c r="BA180" s="346"/>
      <c r="BB180" s="346"/>
      <c r="BC180" s="346"/>
      <c r="BD180" s="346"/>
      <c r="BE180" s="346"/>
      <c r="BF180" s="346"/>
    </row>
    <row r="181" spans="1:58" s="1445" customFormat="1" ht="24" customHeight="1">
      <c r="A181" s="1348"/>
      <c r="B181" s="1516"/>
      <c r="C181" s="346" t="s">
        <v>804</v>
      </c>
      <c r="D181" s="346"/>
      <c r="E181" s="346" t="s">
        <v>11853</v>
      </c>
      <c r="F181" s="346" t="s">
        <v>804</v>
      </c>
      <c r="G181" s="346" t="s">
        <v>11854</v>
      </c>
      <c r="H181" s="346"/>
      <c r="I181" s="346" t="s">
        <v>11854</v>
      </c>
      <c r="J181" s="346"/>
      <c r="K181" s="346"/>
      <c r="L181" s="345">
        <v>4132</v>
      </c>
      <c r="M181" s="345">
        <v>2460</v>
      </c>
      <c r="N181" s="345">
        <v>5632</v>
      </c>
      <c r="O181" s="346" t="s">
        <v>401</v>
      </c>
      <c r="P181" s="345"/>
      <c r="Q181" s="345"/>
      <c r="R181" s="345"/>
      <c r="S181" s="345"/>
      <c r="T181" s="345"/>
      <c r="U181" s="345"/>
      <c r="V181" s="345"/>
      <c r="W181" s="345">
        <v>25</v>
      </c>
      <c r="X181" s="345">
        <v>15</v>
      </c>
      <c r="Y181" s="345">
        <v>6</v>
      </c>
      <c r="Z181" s="345">
        <v>375</v>
      </c>
      <c r="AA181" s="346"/>
      <c r="AB181" s="345"/>
      <c r="AC181" s="346"/>
      <c r="AD181" s="346"/>
      <c r="AE181" s="324">
        <v>2019</v>
      </c>
      <c r="AF181" s="346"/>
      <c r="AG181" s="346"/>
      <c r="AH181" s="346"/>
      <c r="AI181" s="346"/>
      <c r="AJ181" s="346"/>
      <c r="AK181" s="346"/>
      <c r="AL181" s="345">
        <v>13405</v>
      </c>
      <c r="AM181" s="346"/>
      <c r="AN181" s="346"/>
      <c r="AO181" s="346"/>
      <c r="AP181" s="346"/>
      <c r="AQ181" s="346"/>
      <c r="AR181" s="346"/>
      <c r="AS181" s="346"/>
      <c r="AT181" s="346"/>
      <c r="AU181" s="346"/>
      <c r="AV181" s="346"/>
      <c r="AW181" s="346"/>
      <c r="AX181" s="346"/>
      <c r="AY181" s="346"/>
      <c r="AZ181" s="346"/>
      <c r="BA181" s="346"/>
      <c r="BB181" s="346"/>
      <c r="BC181" s="346"/>
      <c r="BD181" s="346"/>
      <c r="BE181" s="346"/>
      <c r="BF181" s="346"/>
    </row>
    <row r="182" spans="1:58" s="1445" customFormat="1" ht="24" customHeight="1">
      <c r="A182" s="1348"/>
      <c r="B182" s="1516"/>
      <c r="C182" s="346" t="s">
        <v>804</v>
      </c>
      <c r="D182" s="346"/>
      <c r="E182" s="346" t="s">
        <v>8967</v>
      </c>
      <c r="F182" s="346" t="s">
        <v>582</v>
      </c>
      <c r="G182" s="346" t="s">
        <v>8944</v>
      </c>
      <c r="H182" s="346"/>
      <c r="I182" s="346" t="s">
        <v>8944</v>
      </c>
      <c r="J182" s="346"/>
      <c r="K182" s="346"/>
      <c r="L182" s="345">
        <v>242485</v>
      </c>
      <c r="M182" s="345">
        <v>2080</v>
      </c>
      <c r="N182" s="345">
        <v>3908</v>
      </c>
      <c r="O182" s="346" t="s">
        <v>401</v>
      </c>
      <c r="P182" s="345"/>
      <c r="Q182" s="345"/>
      <c r="R182" s="345"/>
      <c r="S182" s="345">
        <v>25</v>
      </c>
      <c r="T182" s="345">
        <v>11</v>
      </c>
      <c r="U182" s="345"/>
      <c r="V182" s="345">
        <v>263</v>
      </c>
      <c r="W182" s="345"/>
      <c r="X182" s="345"/>
      <c r="Y182" s="345"/>
      <c r="Z182" s="345"/>
      <c r="AA182" s="346"/>
      <c r="AB182" s="345"/>
      <c r="AC182" s="346"/>
      <c r="AD182" s="346"/>
      <c r="AE182" s="324">
        <v>2017</v>
      </c>
      <c r="AF182" s="346"/>
      <c r="AG182" s="346"/>
      <c r="AH182" s="346"/>
      <c r="AI182" s="346"/>
      <c r="AJ182" s="346"/>
      <c r="AK182" s="346"/>
      <c r="AL182" s="345">
        <v>9335</v>
      </c>
      <c r="AM182" s="346"/>
      <c r="AN182" s="346"/>
      <c r="AO182" s="346"/>
      <c r="AP182" s="346"/>
      <c r="AQ182" s="346"/>
      <c r="AR182" s="346"/>
      <c r="AS182" s="346"/>
      <c r="AT182" s="346"/>
      <c r="AU182" s="346"/>
      <c r="AV182" s="346"/>
      <c r="AW182" s="346"/>
      <c r="AX182" s="346"/>
      <c r="AY182" s="346"/>
      <c r="AZ182" s="346"/>
      <c r="BA182" s="346"/>
      <c r="BB182" s="346"/>
      <c r="BC182" s="346"/>
      <c r="BD182" s="346"/>
      <c r="BE182" s="346"/>
      <c r="BF182" s="346"/>
    </row>
    <row r="183" spans="1:58" s="1445" customFormat="1" ht="24" customHeight="1">
      <c r="A183" s="1348"/>
      <c r="B183" s="1516"/>
      <c r="C183" s="346" t="s">
        <v>777</v>
      </c>
      <c r="D183" s="346"/>
      <c r="E183" s="346" t="s">
        <v>13617</v>
      </c>
      <c r="F183" s="346" t="s">
        <v>777</v>
      </c>
      <c r="G183" s="346" t="s">
        <v>777</v>
      </c>
      <c r="H183" s="346"/>
      <c r="I183" s="346" t="s">
        <v>777</v>
      </c>
      <c r="J183" s="346"/>
      <c r="K183" s="346"/>
      <c r="L183" s="345">
        <v>5800</v>
      </c>
      <c r="M183" s="345">
        <v>747</v>
      </c>
      <c r="N183" s="345">
        <v>8011</v>
      </c>
      <c r="O183" s="346" t="s">
        <v>401</v>
      </c>
      <c r="P183" s="345"/>
      <c r="Q183" s="345"/>
      <c r="R183" s="345"/>
      <c r="S183" s="345"/>
      <c r="T183" s="345"/>
      <c r="U183" s="345"/>
      <c r="V183" s="345"/>
      <c r="W183" s="345">
        <v>25</v>
      </c>
      <c r="X183" s="345">
        <v>13</v>
      </c>
      <c r="Y183" s="345">
        <v>6</v>
      </c>
      <c r="Z183" s="345">
        <v>325</v>
      </c>
      <c r="AA183" s="346"/>
      <c r="AB183" s="345"/>
      <c r="AC183" s="346"/>
      <c r="AD183" s="346"/>
      <c r="AE183" s="324">
        <v>2021</v>
      </c>
      <c r="AF183" s="346"/>
      <c r="AG183" s="346"/>
      <c r="AH183" s="346"/>
      <c r="AI183" s="346"/>
      <c r="AJ183" s="346"/>
      <c r="AK183" s="346"/>
      <c r="AL183" s="345"/>
      <c r="AM183" s="346"/>
      <c r="AN183" s="346"/>
      <c r="AO183" s="346"/>
      <c r="AP183" s="346"/>
      <c r="AQ183" s="346"/>
      <c r="AR183" s="346"/>
      <c r="AS183" s="346"/>
      <c r="AT183" s="346"/>
      <c r="AU183" s="346"/>
      <c r="AV183" s="346"/>
      <c r="AW183" s="346"/>
      <c r="AX183" s="346"/>
      <c r="AY183" s="346"/>
      <c r="AZ183" s="346"/>
      <c r="BA183" s="346"/>
      <c r="BB183" s="346"/>
      <c r="BC183" s="346"/>
      <c r="BD183" s="346"/>
      <c r="BE183" s="346"/>
      <c r="BF183" s="346"/>
    </row>
    <row r="184" spans="1:58" s="1445" customFormat="1" ht="24" customHeight="1">
      <c r="A184" s="1348"/>
      <c r="B184" s="1607"/>
      <c r="C184" s="346" t="s">
        <v>777</v>
      </c>
      <c r="D184" s="346"/>
      <c r="E184" s="346" t="s">
        <v>8968</v>
      </c>
      <c r="F184" s="346" t="s">
        <v>582</v>
      </c>
      <c r="G184" s="346" t="s">
        <v>305</v>
      </c>
      <c r="H184" s="346"/>
      <c r="I184" s="346" t="s">
        <v>8929</v>
      </c>
      <c r="J184" s="346"/>
      <c r="K184" s="346"/>
      <c r="L184" s="345">
        <v>1189</v>
      </c>
      <c r="M184" s="345"/>
      <c r="N184" s="345">
        <v>1189</v>
      </c>
      <c r="O184" s="346" t="s">
        <v>401</v>
      </c>
      <c r="P184" s="345"/>
      <c r="Q184" s="345"/>
      <c r="R184" s="345"/>
      <c r="S184" s="345"/>
      <c r="T184" s="345"/>
      <c r="U184" s="345"/>
      <c r="V184" s="345"/>
      <c r="W184" s="345">
        <v>25</v>
      </c>
      <c r="X184" s="345">
        <v>18</v>
      </c>
      <c r="Y184" s="345">
        <v>7</v>
      </c>
      <c r="Z184" s="345">
        <v>450</v>
      </c>
      <c r="AA184" s="346"/>
      <c r="AB184" s="345"/>
      <c r="AC184" s="346"/>
      <c r="AD184" s="346"/>
      <c r="AE184" s="324">
        <v>2013</v>
      </c>
      <c r="AF184" s="346"/>
      <c r="AG184" s="346"/>
      <c r="AH184" s="346"/>
      <c r="AI184" s="346"/>
      <c r="AJ184" s="346"/>
      <c r="AK184" s="346"/>
      <c r="AL184" s="345"/>
      <c r="AM184" s="346"/>
      <c r="AN184" s="346"/>
      <c r="AO184" s="346"/>
      <c r="AP184" s="346"/>
      <c r="AQ184" s="346"/>
      <c r="AR184" s="346"/>
      <c r="AS184" s="346"/>
      <c r="AT184" s="346"/>
      <c r="AU184" s="346"/>
      <c r="AV184" s="346"/>
      <c r="AW184" s="346"/>
      <c r="AX184" s="346"/>
      <c r="AY184" s="346"/>
      <c r="AZ184" s="346"/>
      <c r="BA184" s="346"/>
      <c r="BB184" s="346"/>
      <c r="BC184" s="346"/>
      <c r="BD184" s="346"/>
      <c r="BE184" s="346"/>
      <c r="BF184" s="346"/>
    </row>
    <row r="185" spans="1:58" s="1433" customFormat="1" ht="24" customHeight="1">
      <c r="A185" s="1311" t="s">
        <v>153</v>
      </c>
      <c r="B185" s="1604" t="s">
        <v>327</v>
      </c>
      <c r="C185" s="314" t="s">
        <v>55</v>
      </c>
      <c r="D185" s="314"/>
      <c r="E185" s="315">
        <f>COUNTA(E186:E195)</f>
        <v>10</v>
      </c>
      <c r="F185" s="314"/>
      <c r="G185" s="314"/>
      <c r="H185" s="454"/>
      <c r="I185" s="314"/>
      <c r="J185" s="314"/>
      <c r="K185" s="314"/>
      <c r="L185" s="318">
        <f>SUM(L186:L195)</f>
        <v>108509.1</v>
      </c>
      <c r="M185" s="318">
        <f>SUM(M186:M195)</f>
        <v>40516.619999999995</v>
      </c>
      <c r="N185" s="318">
        <f>SUM(N186:N195)</f>
        <v>64940.21</v>
      </c>
      <c r="O185" s="314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4"/>
      <c r="AB185" s="318"/>
      <c r="AC185" s="314"/>
      <c r="AD185" s="314"/>
      <c r="AE185" s="314"/>
      <c r="AF185" s="314"/>
      <c r="AG185" s="314"/>
      <c r="AH185" s="314"/>
      <c r="AI185" s="314"/>
      <c r="AJ185" s="314"/>
      <c r="AK185" s="314"/>
      <c r="AL185" s="318"/>
      <c r="AM185" s="314"/>
      <c r="AN185" s="314"/>
      <c r="AO185" s="314"/>
      <c r="AP185" s="314"/>
      <c r="AQ185" s="314"/>
      <c r="AR185" s="314"/>
      <c r="AS185" s="314"/>
      <c r="AT185" s="314"/>
      <c r="AU185" s="314"/>
      <c r="AV185" s="314"/>
      <c r="AW185" s="314"/>
      <c r="AX185" s="314"/>
      <c r="AY185" s="314"/>
      <c r="AZ185" s="314"/>
      <c r="BA185" s="314"/>
      <c r="BB185" s="314"/>
      <c r="BC185" s="314"/>
      <c r="BD185" s="314"/>
      <c r="BE185" s="314"/>
      <c r="BF185" s="314"/>
    </row>
    <row r="186" spans="1:58" ht="24" customHeight="1">
      <c r="A186" s="213"/>
      <c r="B186" s="1608"/>
      <c r="C186" s="227" t="s">
        <v>777</v>
      </c>
      <c r="D186" s="227" t="s">
        <v>19071</v>
      </c>
      <c r="E186" s="227" t="s">
        <v>2600</v>
      </c>
      <c r="F186" s="227" t="s">
        <v>777</v>
      </c>
      <c r="G186" s="227" t="s">
        <v>19173</v>
      </c>
      <c r="H186" s="227"/>
      <c r="I186" s="233" t="s">
        <v>16189</v>
      </c>
      <c r="J186" s="227">
        <v>19</v>
      </c>
      <c r="K186" s="227" t="s">
        <v>2601</v>
      </c>
      <c r="L186" s="524">
        <v>2887</v>
      </c>
      <c r="M186" s="228">
        <v>1441</v>
      </c>
      <c r="N186" s="228">
        <v>4520</v>
      </c>
      <c r="O186" s="227" t="s">
        <v>401</v>
      </c>
      <c r="P186" s="228"/>
      <c r="Q186" s="228"/>
      <c r="R186" s="228"/>
      <c r="S186" s="228"/>
      <c r="T186" s="228"/>
      <c r="U186" s="228"/>
      <c r="V186" s="228"/>
      <c r="W186" s="228">
        <v>25</v>
      </c>
      <c r="X186" s="228">
        <v>10</v>
      </c>
      <c r="Y186" s="228">
        <v>5</v>
      </c>
      <c r="Z186" s="228">
        <v>250</v>
      </c>
      <c r="AA186" s="227">
        <v>37</v>
      </c>
      <c r="AB186" s="228"/>
      <c r="AC186" s="227"/>
      <c r="AD186" s="227"/>
      <c r="AE186" s="227">
        <v>2009</v>
      </c>
      <c r="AF186" s="227">
        <v>1999</v>
      </c>
      <c r="AG186" s="227"/>
      <c r="AH186" s="227">
        <v>2867</v>
      </c>
      <c r="AI186" s="227">
        <v>1500</v>
      </c>
      <c r="AJ186" s="227">
        <v>1500</v>
      </c>
      <c r="AK186" s="227"/>
      <c r="AL186" s="228">
        <v>10550</v>
      </c>
      <c r="AM186" s="227">
        <v>5867</v>
      </c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</row>
    <row r="187" spans="1:58" ht="24" customHeight="1">
      <c r="A187" s="213"/>
      <c r="B187" s="1608"/>
      <c r="C187" s="227" t="s">
        <v>777</v>
      </c>
      <c r="D187" s="227" t="s">
        <v>19074</v>
      </c>
      <c r="E187" s="260" t="s">
        <v>2602</v>
      </c>
      <c r="F187" s="227" t="s">
        <v>777</v>
      </c>
      <c r="G187" s="227" t="s">
        <v>19174</v>
      </c>
      <c r="H187" s="360"/>
      <c r="I187" s="233" t="s">
        <v>16189</v>
      </c>
      <c r="J187" s="227">
        <v>20</v>
      </c>
      <c r="K187" s="227"/>
      <c r="L187" s="228">
        <v>2709.1</v>
      </c>
      <c r="M187" s="228">
        <v>1404.62</v>
      </c>
      <c r="N187" s="228">
        <v>3650.21</v>
      </c>
      <c r="O187" s="227" t="s">
        <v>401</v>
      </c>
      <c r="P187" s="228"/>
      <c r="Q187" s="228"/>
      <c r="R187" s="228"/>
      <c r="S187" s="228"/>
      <c r="T187" s="228"/>
      <c r="U187" s="228"/>
      <c r="V187" s="228"/>
      <c r="W187" s="228">
        <v>25</v>
      </c>
      <c r="X187" s="228">
        <v>10</v>
      </c>
      <c r="Y187" s="228">
        <v>5</v>
      </c>
      <c r="Z187" s="228">
        <v>250</v>
      </c>
      <c r="AA187" s="227"/>
      <c r="AB187" s="228"/>
      <c r="AC187" s="227"/>
      <c r="AD187" s="227"/>
      <c r="AE187" s="227">
        <v>2011</v>
      </c>
      <c r="AF187" s="227">
        <v>2011</v>
      </c>
      <c r="AG187" s="227"/>
      <c r="AH187" s="227"/>
      <c r="AI187" s="227"/>
      <c r="AJ187" s="227"/>
      <c r="AK187" s="227"/>
      <c r="AL187" s="228">
        <v>6050</v>
      </c>
      <c r="AM187" s="227">
        <v>6050</v>
      </c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</row>
    <row r="188" spans="1:58" ht="24" customHeight="1">
      <c r="A188" s="213" t="s">
        <v>315</v>
      </c>
      <c r="B188" s="1608"/>
      <c r="C188" s="227" t="s">
        <v>573</v>
      </c>
      <c r="D188" s="227" t="s">
        <v>19044</v>
      </c>
      <c r="E188" s="227" t="s">
        <v>2603</v>
      </c>
      <c r="F188" s="227" t="s">
        <v>590</v>
      </c>
      <c r="G188" s="227" t="s">
        <v>19175</v>
      </c>
      <c r="H188" s="360" t="s">
        <v>1347</v>
      </c>
      <c r="I188" s="227" t="s">
        <v>2604</v>
      </c>
      <c r="J188" s="227"/>
      <c r="K188" s="227" t="s">
        <v>2605</v>
      </c>
      <c r="L188" s="524">
        <v>21544</v>
      </c>
      <c r="M188" s="228">
        <v>6241</v>
      </c>
      <c r="N188" s="228">
        <v>8741</v>
      </c>
      <c r="O188" s="227" t="s">
        <v>401</v>
      </c>
      <c r="P188" s="228">
        <v>25</v>
      </c>
      <c r="Q188" s="228">
        <v>25</v>
      </c>
      <c r="R188" s="228">
        <v>5</v>
      </c>
      <c r="S188" s="228">
        <v>50</v>
      </c>
      <c r="T188" s="228">
        <v>25</v>
      </c>
      <c r="U188" s="228">
        <v>10</v>
      </c>
      <c r="V188" s="228">
        <v>1250</v>
      </c>
      <c r="W188" s="228">
        <v>25</v>
      </c>
      <c r="X188" s="228">
        <v>25</v>
      </c>
      <c r="Y188" s="228"/>
      <c r="Z188" s="228"/>
      <c r="AA188" s="227" t="s">
        <v>2606</v>
      </c>
      <c r="AB188" s="228">
        <v>1500</v>
      </c>
      <c r="AC188" s="227" t="s">
        <v>465</v>
      </c>
      <c r="AD188" s="227" t="s">
        <v>466</v>
      </c>
      <c r="AE188" s="227">
        <v>1993</v>
      </c>
      <c r="AF188" s="227">
        <v>1993</v>
      </c>
      <c r="AG188" s="227"/>
      <c r="AH188" s="227" t="s">
        <v>2607</v>
      </c>
      <c r="AI188" s="227" t="s">
        <v>2608</v>
      </c>
      <c r="AJ188" s="227"/>
      <c r="AK188" s="227"/>
      <c r="AL188" s="228"/>
      <c r="AM188" s="227">
        <v>10284</v>
      </c>
      <c r="AN188" s="227"/>
      <c r="AO188" s="227"/>
      <c r="AP188" s="227" t="s">
        <v>2502</v>
      </c>
      <c r="AQ188" s="227"/>
      <c r="AR188" s="227" t="s">
        <v>2609</v>
      </c>
      <c r="AS188" s="227"/>
      <c r="AT188" s="227" t="s">
        <v>399</v>
      </c>
      <c r="AU188" s="227" t="s">
        <v>2502</v>
      </c>
      <c r="AV188" s="227" t="s">
        <v>2610</v>
      </c>
      <c r="AW188" s="227"/>
      <c r="AX188" s="227" t="s">
        <v>611</v>
      </c>
      <c r="AY188" s="227" t="s">
        <v>2611</v>
      </c>
      <c r="AZ188" s="227" t="s">
        <v>2502</v>
      </c>
      <c r="BA188" s="227" t="s">
        <v>2612</v>
      </c>
      <c r="BB188" s="227"/>
      <c r="BC188" s="227" t="s">
        <v>2613</v>
      </c>
      <c r="BD188" s="227"/>
      <c r="BE188" s="227"/>
      <c r="BF188" s="227"/>
    </row>
    <row r="189" spans="1:58" ht="24" customHeight="1">
      <c r="A189" s="213"/>
      <c r="B189" s="1608"/>
      <c r="C189" s="227" t="s">
        <v>573</v>
      </c>
      <c r="D189" s="311" t="s">
        <v>19176</v>
      </c>
      <c r="E189" s="227" t="s">
        <v>19177</v>
      </c>
      <c r="F189" s="227" t="s">
        <v>590</v>
      </c>
      <c r="G189" s="227" t="s">
        <v>19178</v>
      </c>
      <c r="H189" s="360" t="s">
        <v>1347</v>
      </c>
      <c r="I189" s="227" t="s">
        <v>19179</v>
      </c>
      <c r="J189" s="227"/>
      <c r="K189" s="227" t="s">
        <v>1414</v>
      </c>
      <c r="L189" s="228">
        <v>6600</v>
      </c>
      <c r="M189" s="228">
        <v>1671</v>
      </c>
      <c r="N189" s="228">
        <v>6684</v>
      </c>
      <c r="O189" s="227" t="s">
        <v>401</v>
      </c>
      <c r="P189" s="228"/>
      <c r="Q189" s="228"/>
      <c r="R189" s="228"/>
      <c r="S189" s="228"/>
      <c r="T189" s="228"/>
      <c r="U189" s="228"/>
      <c r="V189" s="228"/>
      <c r="W189" s="228">
        <v>25</v>
      </c>
      <c r="X189" s="228">
        <v>25</v>
      </c>
      <c r="Y189" s="228">
        <v>8</v>
      </c>
      <c r="Z189" s="228">
        <v>813</v>
      </c>
      <c r="AA189" s="227" t="s">
        <v>2615</v>
      </c>
      <c r="AB189" s="228"/>
      <c r="AC189" s="227"/>
      <c r="AD189" s="227" t="s">
        <v>466</v>
      </c>
      <c r="AE189" s="227"/>
      <c r="AF189" s="227">
        <v>2000</v>
      </c>
      <c r="AG189" s="227"/>
      <c r="AH189" s="227" t="s">
        <v>2616</v>
      </c>
      <c r="AI189" s="227" t="s">
        <v>2608</v>
      </c>
      <c r="AJ189" s="227"/>
      <c r="AK189" s="227"/>
      <c r="AL189" s="228"/>
      <c r="AM189" s="227">
        <v>10442</v>
      </c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</row>
    <row r="190" spans="1:58" ht="24" customHeight="1">
      <c r="A190" s="213"/>
      <c r="B190" s="1608"/>
      <c r="C190" s="227" t="s">
        <v>580</v>
      </c>
      <c r="D190" s="227" t="s">
        <v>19180</v>
      </c>
      <c r="E190" s="227" t="s">
        <v>2617</v>
      </c>
      <c r="F190" s="227" t="s">
        <v>580</v>
      </c>
      <c r="G190" s="227"/>
      <c r="H190" s="360"/>
      <c r="I190" s="227" t="s">
        <v>11239</v>
      </c>
      <c r="J190" s="227"/>
      <c r="K190" s="227"/>
      <c r="L190" s="228">
        <v>3723</v>
      </c>
      <c r="M190" s="228">
        <v>4654</v>
      </c>
      <c r="N190" s="228">
        <v>4654</v>
      </c>
      <c r="O190" s="227" t="s">
        <v>401</v>
      </c>
      <c r="P190" s="228"/>
      <c r="Q190" s="228"/>
      <c r="R190" s="228"/>
      <c r="S190" s="228"/>
      <c r="T190" s="228"/>
      <c r="U190" s="228"/>
      <c r="V190" s="228"/>
      <c r="W190" s="228">
        <v>25</v>
      </c>
      <c r="X190" s="228">
        <v>10</v>
      </c>
      <c r="Y190" s="228">
        <v>4</v>
      </c>
      <c r="Z190" s="228">
        <v>1172</v>
      </c>
      <c r="AA190" s="227"/>
      <c r="AB190" s="228"/>
      <c r="AC190" s="227"/>
      <c r="AD190" s="227"/>
      <c r="AE190" s="227"/>
      <c r="AF190" s="227">
        <v>2003</v>
      </c>
      <c r="AG190" s="227"/>
      <c r="AH190" s="227"/>
      <c r="AI190" s="227"/>
      <c r="AJ190" s="227"/>
      <c r="AK190" s="227"/>
      <c r="AL190" s="228"/>
      <c r="AM190" s="227">
        <v>4008</v>
      </c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27"/>
      <c r="BC190" s="227"/>
      <c r="BD190" s="227"/>
      <c r="BE190" s="227"/>
      <c r="BF190" s="227"/>
    </row>
    <row r="191" spans="1:58" ht="24" customHeight="1">
      <c r="A191" s="213" t="s">
        <v>317</v>
      </c>
      <c r="B191" s="1608"/>
      <c r="C191" s="227" t="s">
        <v>580</v>
      </c>
      <c r="D191" s="227" t="s">
        <v>19181</v>
      </c>
      <c r="E191" s="227" t="s">
        <v>2618</v>
      </c>
      <c r="F191" s="227" t="s">
        <v>590</v>
      </c>
      <c r="G191" s="227" t="s">
        <v>19182</v>
      </c>
      <c r="H191" s="360"/>
      <c r="I191" s="227" t="s">
        <v>19183</v>
      </c>
      <c r="J191" s="227"/>
      <c r="K191" s="227"/>
      <c r="L191" s="524"/>
      <c r="M191" s="228">
        <v>2574</v>
      </c>
      <c r="N191" s="228">
        <v>6067</v>
      </c>
      <c r="O191" s="227" t="s">
        <v>401</v>
      </c>
      <c r="P191" s="228"/>
      <c r="Q191" s="228"/>
      <c r="R191" s="228"/>
      <c r="S191" s="228"/>
      <c r="T191" s="228"/>
      <c r="U191" s="228"/>
      <c r="V191" s="228"/>
      <c r="W191" s="228">
        <v>25</v>
      </c>
      <c r="X191" s="228">
        <v>6</v>
      </c>
      <c r="Y191" s="228">
        <v>6</v>
      </c>
      <c r="Z191" s="228">
        <v>935</v>
      </c>
      <c r="AA191" s="227"/>
      <c r="AB191" s="228"/>
      <c r="AC191" s="227"/>
      <c r="AD191" s="227"/>
      <c r="AE191" s="227"/>
      <c r="AF191" s="227">
        <v>2009</v>
      </c>
      <c r="AG191" s="227"/>
      <c r="AH191" s="227"/>
      <c r="AI191" s="227"/>
      <c r="AJ191" s="227"/>
      <c r="AK191" s="227"/>
      <c r="AL191" s="228"/>
      <c r="AM191" s="227"/>
      <c r="AN191" s="227"/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</row>
    <row r="192" spans="1:58" ht="24" customHeight="1">
      <c r="A192" s="213"/>
      <c r="B192" s="1608"/>
      <c r="C192" s="227" t="s">
        <v>603</v>
      </c>
      <c r="D192" s="227" t="s">
        <v>19184</v>
      </c>
      <c r="E192" s="227" t="s">
        <v>2619</v>
      </c>
      <c r="F192" s="227" t="s">
        <v>603</v>
      </c>
      <c r="G192" s="227" t="s">
        <v>19185</v>
      </c>
      <c r="H192" s="360"/>
      <c r="I192" s="233" t="s">
        <v>12564</v>
      </c>
      <c r="J192" s="227"/>
      <c r="K192" s="227"/>
      <c r="L192" s="524">
        <v>10508</v>
      </c>
      <c r="M192" s="228"/>
      <c r="N192" s="228">
        <v>5856</v>
      </c>
      <c r="O192" s="227" t="s">
        <v>401</v>
      </c>
      <c r="P192" s="228"/>
      <c r="Q192" s="228"/>
      <c r="R192" s="228"/>
      <c r="S192" s="228">
        <v>25</v>
      </c>
      <c r="T192" s="228">
        <v>17</v>
      </c>
      <c r="U192" s="228">
        <v>6</v>
      </c>
      <c r="V192" s="228">
        <v>425</v>
      </c>
      <c r="W192" s="228">
        <v>15</v>
      </c>
      <c r="X192" s="228">
        <v>10</v>
      </c>
      <c r="Y192" s="228">
        <v>5</v>
      </c>
      <c r="Z192" s="228">
        <v>150</v>
      </c>
      <c r="AA192" s="227"/>
      <c r="AB192" s="228"/>
      <c r="AC192" s="227"/>
      <c r="AD192" s="227"/>
      <c r="AE192" s="227"/>
      <c r="AF192" s="227">
        <v>2012</v>
      </c>
      <c r="AG192" s="227"/>
      <c r="AH192" s="227"/>
      <c r="AI192" s="227"/>
      <c r="AJ192" s="227"/>
      <c r="AK192" s="227"/>
      <c r="AL192" s="228"/>
      <c r="AM192" s="227">
        <v>14250</v>
      </c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27"/>
      <c r="BC192" s="227"/>
      <c r="BD192" s="227"/>
      <c r="BE192" s="227"/>
      <c r="BF192" s="227"/>
    </row>
    <row r="193" spans="1:59" ht="24" customHeight="1">
      <c r="A193" s="213"/>
      <c r="B193" s="1608"/>
      <c r="C193" s="227" t="s">
        <v>603</v>
      </c>
      <c r="D193" s="311" t="s">
        <v>19186</v>
      </c>
      <c r="E193" s="227" t="s">
        <v>2620</v>
      </c>
      <c r="F193" s="227" t="s">
        <v>590</v>
      </c>
      <c r="G193" s="227" t="s">
        <v>19187</v>
      </c>
      <c r="H193" s="360"/>
      <c r="I193" s="227" t="s">
        <v>19188</v>
      </c>
      <c r="J193" s="227"/>
      <c r="K193" s="227"/>
      <c r="L193" s="524"/>
      <c r="M193" s="228"/>
      <c r="N193" s="228">
        <v>3218</v>
      </c>
      <c r="O193" s="227" t="s">
        <v>401</v>
      </c>
      <c r="P193" s="228"/>
      <c r="Q193" s="228"/>
      <c r="R193" s="228"/>
      <c r="S193" s="228">
        <v>18</v>
      </c>
      <c r="T193" s="228"/>
      <c r="U193" s="228">
        <v>4</v>
      </c>
      <c r="V193" s="228">
        <v>336</v>
      </c>
      <c r="W193" s="228"/>
      <c r="X193" s="228"/>
      <c r="Y193" s="228"/>
      <c r="Z193" s="228"/>
      <c r="AA193" s="227"/>
      <c r="AB193" s="228">
        <v>100</v>
      </c>
      <c r="AC193" s="227" t="s">
        <v>465</v>
      </c>
      <c r="AD193" s="227" t="s">
        <v>466</v>
      </c>
      <c r="AE193" s="227"/>
      <c r="AF193" s="227">
        <v>1995</v>
      </c>
      <c r="AG193" s="227"/>
      <c r="AH193" s="227" t="s">
        <v>2621</v>
      </c>
      <c r="AI193" s="227"/>
      <c r="AJ193" s="227"/>
      <c r="AK193" s="227"/>
      <c r="AL193" s="228"/>
      <c r="AM193" s="227">
        <v>3663</v>
      </c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</row>
    <row r="194" spans="1:59" ht="24" customHeight="1">
      <c r="B194" s="1608"/>
      <c r="C194" s="227" t="s">
        <v>810</v>
      </c>
      <c r="D194" s="227" t="s">
        <v>19098</v>
      </c>
      <c r="E194" s="227" t="s">
        <v>2623</v>
      </c>
      <c r="F194" s="227" t="s">
        <v>810</v>
      </c>
      <c r="G194" s="227" t="s">
        <v>19189</v>
      </c>
      <c r="H194" s="227"/>
      <c r="I194" s="233" t="s">
        <v>2498</v>
      </c>
      <c r="J194" s="227">
        <v>19</v>
      </c>
      <c r="K194" s="227" t="s">
        <v>2601</v>
      </c>
      <c r="L194" s="524">
        <v>10538</v>
      </c>
      <c r="M194" s="228">
        <v>10538</v>
      </c>
      <c r="N194" s="228">
        <v>2152</v>
      </c>
      <c r="O194" s="227" t="s">
        <v>401</v>
      </c>
      <c r="P194" s="228"/>
      <c r="Q194" s="228"/>
      <c r="R194" s="228"/>
      <c r="S194" s="228"/>
      <c r="T194" s="228"/>
      <c r="U194" s="228"/>
      <c r="V194" s="228"/>
      <c r="W194" s="228">
        <v>25</v>
      </c>
      <c r="X194" s="228">
        <v>10</v>
      </c>
      <c r="Y194" s="228">
        <v>5</v>
      </c>
      <c r="Z194" s="228">
        <v>707</v>
      </c>
      <c r="AA194" s="227">
        <v>37</v>
      </c>
      <c r="AB194" s="228"/>
      <c r="AC194" s="227"/>
      <c r="AD194" s="227"/>
      <c r="AE194" s="227"/>
      <c r="AF194" s="227">
        <v>2003</v>
      </c>
      <c r="AG194" s="227"/>
      <c r="AH194" s="227">
        <v>2867</v>
      </c>
      <c r="AI194" s="227">
        <v>1500</v>
      </c>
      <c r="AJ194" s="227">
        <v>1500</v>
      </c>
      <c r="AK194" s="227"/>
      <c r="AL194" s="228"/>
      <c r="AM194" s="228">
        <v>12500</v>
      </c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27"/>
      <c r="BC194" s="227"/>
      <c r="BD194" s="227"/>
      <c r="BE194" s="227"/>
      <c r="BF194" s="227"/>
      <c r="BG194" s="1609"/>
    </row>
    <row r="195" spans="1:59" ht="24" customHeight="1">
      <c r="A195" s="213"/>
      <c r="B195" s="1610"/>
      <c r="C195" s="227" t="s">
        <v>810</v>
      </c>
      <c r="D195" s="227" t="s">
        <v>19190</v>
      </c>
      <c r="E195" s="227" t="s">
        <v>2624</v>
      </c>
      <c r="F195" s="227" t="s">
        <v>590</v>
      </c>
      <c r="G195" s="227" t="s">
        <v>19191</v>
      </c>
      <c r="H195" s="227"/>
      <c r="I195" s="233" t="s">
        <v>2625</v>
      </c>
      <c r="J195" s="227">
        <v>20</v>
      </c>
      <c r="K195" s="227" t="s">
        <v>2601</v>
      </c>
      <c r="L195" s="524">
        <v>50000</v>
      </c>
      <c r="M195" s="228">
        <v>11993</v>
      </c>
      <c r="N195" s="228">
        <v>19398</v>
      </c>
      <c r="O195" s="227" t="s">
        <v>401</v>
      </c>
      <c r="P195" s="228">
        <v>33</v>
      </c>
      <c r="Q195" s="228">
        <v>26</v>
      </c>
      <c r="R195" s="228">
        <v>5</v>
      </c>
      <c r="S195" s="228">
        <v>50</v>
      </c>
      <c r="T195" s="228">
        <v>26</v>
      </c>
      <c r="U195" s="228">
        <v>10</v>
      </c>
      <c r="V195" s="228">
        <v>1300</v>
      </c>
      <c r="W195" s="228">
        <v>50</v>
      </c>
      <c r="X195" s="228">
        <v>21</v>
      </c>
      <c r="Y195" s="228">
        <v>8</v>
      </c>
      <c r="Z195" s="228">
        <v>1050</v>
      </c>
      <c r="AA195" s="227">
        <v>37</v>
      </c>
      <c r="AB195" s="228">
        <v>3293</v>
      </c>
      <c r="AC195" s="227"/>
      <c r="AD195" s="227"/>
      <c r="AE195" s="227"/>
      <c r="AF195" s="227">
        <v>2015</v>
      </c>
      <c r="AG195" s="227"/>
      <c r="AH195" s="227">
        <v>2867</v>
      </c>
      <c r="AI195" s="227">
        <v>1500</v>
      </c>
      <c r="AJ195" s="227">
        <v>1500</v>
      </c>
      <c r="AK195" s="227"/>
      <c r="AL195" s="228"/>
      <c r="AM195" s="227">
        <v>66200</v>
      </c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</row>
    <row r="196" spans="1:59" s="1433" customFormat="1" ht="24" customHeight="1">
      <c r="A196" s="1311"/>
      <c r="B196" s="1604" t="s">
        <v>131</v>
      </c>
      <c r="C196" s="314" t="s">
        <v>55</v>
      </c>
      <c r="D196" s="314"/>
      <c r="E196" s="315">
        <f>COUNTA(E197:E215)</f>
        <v>19</v>
      </c>
      <c r="F196" s="314"/>
      <c r="G196" s="314"/>
      <c r="H196" s="314"/>
      <c r="I196" s="314"/>
      <c r="J196" s="314"/>
      <c r="K196" s="314"/>
      <c r="L196" s="318">
        <f>SUM(L197:L215)</f>
        <v>43770.66</v>
      </c>
      <c r="M196" s="318">
        <f>SUM(M197:M215)</f>
        <v>98999.159999999989</v>
      </c>
      <c r="N196" s="318">
        <f>SUM(N197:N215)</f>
        <v>0</v>
      </c>
      <c r="O196" s="314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4"/>
      <c r="AB196" s="318"/>
      <c r="AC196" s="314"/>
      <c r="AD196" s="314"/>
      <c r="AE196" s="227"/>
      <c r="AF196" s="314"/>
      <c r="AG196" s="314"/>
      <c r="AH196" s="314"/>
      <c r="AI196" s="314"/>
      <c r="AJ196" s="314"/>
      <c r="AK196" s="314"/>
      <c r="AL196" s="318"/>
      <c r="AM196" s="314"/>
      <c r="AN196" s="314"/>
      <c r="AO196" s="314"/>
      <c r="AP196" s="314"/>
      <c r="AQ196" s="314"/>
      <c r="AR196" s="314"/>
      <c r="AS196" s="314"/>
      <c r="AT196" s="314"/>
      <c r="AU196" s="314"/>
      <c r="AV196" s="314"/>
      <c r="AW196" s="314"/>
      <c r="AX196" s="314"/>
      <c r="AY196" s="314"/>
      <c r="AZ196" s="314"/>
      <c r="BA196" s="314"/>
      <c r="BB196" s="314"/>
      <c r="BC196" s="314"/>
      <c r="BD196" s="314"/>
      <c r="BE196" s="314"/>
      <c r="BF196" s="314"/>
    </row>
    <row r="197" spans="1:59" ht="24" customHeight="1">
      <c r="A197" s="213"/>
      <c r="B197" s="1569"/>
      <c r="C197" s="227" t="s">
        <v>777</v>
      </c>
      <c r="D197" s="227" t="s">
        <v>19288</v>
      </c>
      <c r="E197" s="227" t="s">
        <v>1401</v>
      </c>
      <c r="F197" s="227" t="s">
        <v>597</v>
      </c>
      <c r="G197" s="227" t="s">
        <v>305</v>
      </c>
      <c r="H197" s="227" t="s">
        <v>305</v>
      </c>
      <c r="I197" s="227"/>
      <c r="J197" s="227" t="s">
        <v>19295</v>
      </c>
      <c r="K197" s="228">
        <v>67576</v>
      </c>
      <c r="L197" s="228">
        <v>8137.6</v>
      </c>
      <c r="M197" s="228">
        <v>17542.169999999998</v>
      </c>
      <c r="N197" s="227" t="s">
        <v>401</v>
      </c>
      <c r="O197" s="228">
        <v>33</v>
      </c>
      <c r="P197" s="228">
        <v>25</v>
      </c>
      <c r="Q197" s="228">
        <v>5</v>
      </c>
      <c r="R197" s="228">
        <v>50</v>
      </c>
      <c r="S197" s="228">
        <v>25</v>
      </c>
      <c r="T197" s="228">
        <v>10</v>
      </c>
      <c r="U197" s="228">
        <v>1250</v>
      </c>
      <c r="V197" s="228">
        <v>25</v>
      </c>
      <c r="W197" s="228">
        <v>10</v>
      </c>
      <c r="X197" s="228">
        <v>4</v>
      </c>
      <c r="Y197" s="228">
        <v>250</v>
      </c>
      <c r="Z197" s="227"/>
      <c r="AA197" s="228">
        <v>3813</v>
      </c>
      <c r="AB197" s="228">
        <v>3003</v>
      </c>
      <c r="AC197" s="227"/>
      <c r="AD197" s="227">
        <v>2009</v>
      </c>
      <c r="AE197" s="227">
        <v>2009</v>
      </c>
      <c r="AF197" s="227"/>
      <c r="AG197" s="227"/>
      <c r="AH197" s="227"/>
      <c r="AI197" s="227"/>
      <c r="AJ197" s="227"/>
      <c r="AK197" s="228">
        <v>31263</v>
      </c>
      <c r="AL197" s="228">
        <v>31263</v>
      </c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 t="s">
        <v>1402</v>
      </c>
      <c r="BF197" s="458"/>
    </row>
    <row r="198" spans="1:59" ht="24" customHeight="1">
      <c r="A198" s="213" t="s">
        <v>150</v>
      </c>
      <c r="B198" s="1569"/>
      <c r="C198" s="227" t="s">
        <v>777</v>
      </c>
      <c r="D198" s="227"/>
      <c r="E198" s="260" t="s">
        <v>2649</v>
      </c>
      <c r="F198" s="227" t="s">
        <v>777</v>
      </c>
      <c r="G198" s="227"/>
      <c r="H198" s="227" t="s">
        <v>777</v>
      </c>
      <c r="I198" s="227"/>
      <c r="J198" s="227"/>
      <c r="K198" s="228">
        <v>4260</v>
      </c>
      <c r="L198" s="228">
        <v>1620</v>
      </c>
      <c r="M198" s="228">
        <v>4998</v>
      </c>
      <c r="N198" s="227" t="s">
        <v>401</v>
      </c>
      <c r="O198" s="228"/>
      <c r="P198" s="228"/>
      <c r="Q198" s="228"/>
      <c r="R198" s="228"/>
      <c r="S198" s="228"/>
      <c r="T198" s="228"/>
      <c r="U198" s="228"/>
      <c r="V198" s="228">
        <v>25</v>
      </c>
      <c r="W198" s="228">
        <v>15</v>
      </c>
      <c r="X198" s="228">
        <v>6</v>
      </c>
      <c r="Y198" s="228">
        <v>764</v>
      </c>
      <c r="Z198" s="227"/>
      <c r="AA198" s="228"/>
      <c r="AB198" s="227"/>
      <c r="AC198" s="227"/>
      <c r="AD198" s="227">
        <v>2014</v>
      </c>
      <c r="AE198" s="227"/>
      <c r="AF198" s="227"/>
      <c r="AG198" s="227"/>
      <c r="AH198" s="227"/>
      <c r="AI198" s="227"/>
      <c r="AJ198" s="227"/>
      <c r="AK198" s="228">
        <v>10410</v>
      </c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27"/>
      <c r="BC198" s="227"/>
      <c r="BD198" s="227"/>
      <c r="BE198" s="227" t="s">
        <v>2650</v>
      </c>
      <c r="BF198" s="458"/>
    </row>
    <row r="199" spans="1:59" ht="24" customHeight="1">
      <c r="A199" s="213"/>
      <c r="B199" s="1569"/>
      <c r="C199" s="227" t="s">
        <v>595</v>
      </c>
      <c r="D199" s="227" t="s">
        <v>19240</v>
      </c>
      <c r="E199" s="260" t="s">
        <v>1403</v>
      </c>
      <c r="F199" s="227" t="s">
        <v>597</v>
      </c>
      <c r="G199" s="227" t="s">
        <v>978</v>
      </c>
      <c r="H199" s="227" t="s">
        <v>305</v>
      </c>
      <c r="I199" s="227">
        <v>65</v>
      </c>
      <c r="J199" s="227" t="s">
        <v>1404</v>
      </c>
      <c r="K199" s="228">
        <v>0</v>
      </c>
      <c r="L199" s="228">
        <v>3877.7</v>
      </c>
      <c r="M199" s="228">
        <v>5971.35</v>
      </c>
      <c r="N199" s="227" t="s">
        <v>401</v>
      </c>
      <c r="O199" s="228"/>
      <c r="P199" s="228"/>
      <c r="Q199" s="228"/>
      <c r="R199" s="228">
        <v>50</v>
      </c>
      <c r="S199" s="228">
        <v>25</v>
      </c>
      <c r="T199" s="228">
        <v>10</v>
      </c>
      <c r="U199" s="228">
        <v>1250</v>
      </c>
      <c r="V199" s="228"/>
      <c r="W199" s="228"/>
      <c r="X199" s="228"/>
      <c r="Y199" s="228"/>
      <c r="Z199" s="227"/>
      <c r="AA199" s="228">
        <v>1000</v>
      </c>
      <c r="AB199" s="227">
        <v>900</v>
      </c>
      <c r="AC199" s="227" t="s">
        <v>465</v>
      </c>
      <c r="AD199" s="227">
        <v>1994</v>
      </c>
      <c r="AE199" s="227">
        <v>1994</v>
      </c>
      <c r="AF199" s="227"/>
      <c r="AG199" s="227">
        <v>2735</v>
      </c>
      <c r="AH199" s="227">
        <v>2736</v>
      </c>
      <c r="AI199" s="227"/>
      <c r="AJ199" s="227"/>
      <c r="AK199" s="228">
        <v>5471</v>
      </c>
      <c r="AL199" s="227">
        <v>5471</v>
      </c>
      <c r="AM199" s="227">
        <v>1998</v>
      </c>
      <c r="AN199" s="227">
        <v>2002</v>
      </c>
      <c r="AO199" s="227">
        <v>1</v>
      </c>
      <c r="AP199" s="227">
        <v>268</v>
      </c>
      <c r="AQ199" s="227" t="s">
        <v>1405</v>
      </c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 t="s">
        <v>2651</v>
      </c>
      <c r="BF199" s="458"/>
    </row>
    <row r="200" spans="1:59" ht="24" customHeight="1">
      <c r="A200" s="213" t="s">
        <v>89</v>
      </c>
      <c r="B200" s="1569"/>
      <c r="C200" s="227" t="s">
        <v>595</v>
      </c>
      <c r="D200" s="227" t="s">
        <v>1406</v>
      </c>
      <c r="E200" s="260" t="s">
        <v>1407</v>
      </c>
      <c r="F200" s="227" t="s">
        <v>597</v>
      </c>
      <c r="G200" s="227" t="s">
        <v>1408</v>
      </c>
      <c r="H200" s="227" t="s">
        <v>1354</v>
      </c>
      <c r="I200" s="227">
        <v>4</v>
      </c>
      <c r="J200" s="227" t="s">
        <v>1409</v>
      </c>
      <c r="K200" s="228">
        <v>3637</v>
      </c>
      <c r="L200" s="228">
        <v>939</v>
      </c>
      <c r="M200" s="228">
        <v>2809</v>
      </c>
      <c r="N200" s="227" t="s">
        <v>401</v>
      </c>
      <c r="O200" s="228"/>
      <c r="P200" s="228"/>
      <c r="Q200" s="228"/>
      <c r="R200" s="228"/>
      <c r="S200" s="228"/>
      <c r="T200" s="228"/>
      <c r="U200" s="228"/>
      <c r="V200" s="228">
        <v>25</v>
      </c>
      <c r="W200" s="228">
        <v>9</v>
      </c>
      <c r="X200" s="228">
        <v>4</v>
      </c>
      <c r="Y200" s="228">
        <v>225</v>
      </c>
      <c r="Z200" s="227"/>
      <c r="AA200" s="228"/>
      <c r="AB200" s="227"/>
      <c r="AC200" s="227"/>
      <c r="AD200" s="227">
        <v>2000</v>
      </c>
      <c r="AE200" s="227">
        <v>2000</v>
      </c>
      <c r="AF200" s="227"/>
      <c r="AG200" s="227"/>
      <c r="AH200" s="227"/>
      <c r="AI200" s="227"/>
      <c r="AJ200" s="227"/>
      <c r="AK200" s="228">
        <v>4361</v>
      </c>
      <c r="AL200" s="227">
        <v>4361</v>
      </c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27"/>
      <c r="BC200" s="227"/>
      <c r="BD200" s="227"/>
      <c r="BE200" s="227"/>
      <c r="BF200" s="458"/>
    </row>
    <row r="201" spans="1:59" ht="24" customHeight="1">
      <c r="A201" s="213"/>
      <c r="B201" s="1569"/>
      <c r="C201" s="227" t="s">
        <v>595</v>
      </c>
      <c r="D201" s="227"/>
      <c r="E201" s="227" t="s">
        <v>1410</v>
      </c>
      <c r="F201" s="227" t="s">
        <v>595</v>
      </c>
      <c r="G201" s="227"/>
      <c r="H201" s="227" t="s">
        <v>595</v>
      </c>
      <c r="I201" s="227"/>
      <c r="J201" s="227"/>
      <c r="K201" s="228">
        <v>2034</v>
      </c>
      <c r="L201" s="228">
        <v>1195</v>
      </c>
      <c r="M201" s="228">
        <v>4423</v>
      </c>
      <c r="N201" s="227" t="s">
        <v>401</v>
      </c>
      <c r="O201" s="228"/>
      <c r="P201" s="228"/>
      <c r="Q201" s="228"/>
      <c r="R201" s="228"/>
      <c r="S201" s="228"/>
      <c r="T201" s="228"/>
      <c r="U201" s="228"/>
      <c r="V201" s="228">
        <v>25</v>
      </c>
      <c r="W201" s="228">
        <v>15</v>
      </c>
      <c r="X201" s="228">
        <v>6</v>
      </c>
      <c r="Y201" s="228">
        <v>754</v>
      </c>
      <c r="Z201" s="227"/>
      <c r="AA201" s="228"/>
      <c r="AB201" s="228"/>
      <c r="AC201" s="227"/>
      <c r="AD201" s="227">
        <v>2010</v>
      </c>
      <c r="AE201" s="227"/>
      <c r="AF201" s="227"/>
      <c r="AG201" s="227"/>
      <c r="AH201" s="227"/>
      <c r="AI201" s="227"/>
      <c r="AJ201" s="227"/>
      <c r="AK201" s="228">
        <v>9200</v>
      </c>
      <c r="AL201" s="228"/>
      <c r="AM201" s="227"/>
      <c r="AN201" s="227"/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 t="s">
        <v>11865</v>
      </c>
      <c r="BF201" s="458"/>
    </row>
    <row r="202" spans="1:59" ht="24" customHeight="1">
      <c r="A202" s="213"/>
      <c r="B202" s="1569"/>
      <c r="C202" s="227" t="s">
        <v>573</v>
      </c>
      <c r="D202" s="227" t="s">
        <v>1411</v>
      </c>
      <c r="E202" s="302" t="s">
        <v>1412</v>
      </c>
      <c r="F202" s="227" t="s">
        <v>597</v>
      </c>
      <c r="G202" s="302" t="s">
        <v>1413</v>
      </c>
      <c r="H202" s="227" t="s">
        <v>2652</v>
      </c>
      <c r="I202" s="227">
        <v>10</v>
      </c>
      <c r="J202" s="227" t="s">
        <v>1414</v>
      </c>
      <c r="K202" s="228">
        <v>45415</v>
      </c>
      <c r="L202" s="228">
        <v>4450</v>
      </c>
      <c r="M202" s="228">
        <v>11217</v>
      </c>
      <c r="N202" s="227" t="s">
        <v>401</v>
      </c>
      <c r="O202" s="228"/>
      <c r="P202" s="228"/>
      <c r="Q202" s="228"/>
      <c r="R202" s="228"/>
      <c r="S202" s="228"/>
      <c r="T202" s="228"/>
      <c r="U202" s="228"/>
      <c r="V202" s="228">
        <v>25</v>
      </c>
      <c r="W202" s="228">
        <v>15</v>
      </c>
      <c r="X202" s="228">
        <v>6</v>
      </c>
      <c r="Y202" s="228">
        <v>375</v>
      </c>
      <c r="Z202" s="227"/>
      <c r="AA202" s="228"/>
      <c r="AB202" s="228"/>
      <c r="AC202" s="227"/>
      <c r="AD202" s="227">
        <v>1997</v>
      </c>
      <c r="AE202" s="227">
        <v>1997</v>
      </c>
      <c r="AF202" s="227"/>
      <c r="AG202" s="227">
        <v>14548</v>
      </c>
      <c r="AH202" s="227">
        <v>2500</v>
      </c>
      <c r="AI202" s="227"/>
      <c r="AJ202" s="227"/>
      <c r="AK202" s="228">
        <v>17048</v>
      </c>
      <c r="AL202" s="228">
        <v>17048</v>
      </c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27"/>
      <c r="BC202" s="227"/>
      <c r="BD202" s="227"/>
      <c r="BE202" s="227"/>
      <c r="BF202" s="458"/>
    </row>
    <row r="203" spans="1:59" ht="24" customHeight="1">
      <c r="A203" s="213"/>
      <c r="B203" s="1569"/>
      <c r="C203" s="227" t="s">
        <v>573</v>
      </c>
      <c r="D203" s="227" t="s">
        <v>19250</v>
      </c>
      <c r="E203" s="302" t="s">
        <v>1331</v>
      </c>
      <c r="F203" s="227" t="s">
        <v>597</v>
      </c>
      <c r="G203" s="302" t="s">
        <v>305</v>
      </c>
      <c r="H203" s="227" t="s">
        <v>305</v>
      </c>
      <c r="I203" s="227">
        <v>10</v>
      </c>
      <c r="J203" s="227" t="s">
        <v>1414</v>
      </c>
      <c r="K203" s="228">
        <v>14047</v>
      </c>
      <c r="L203" s="228">
        <v>1710</v>
      </c>
      <c r="M203" s="228">
        <v>6390</v>
      </c>
      <c r="N203" s="227" t="s">
        <v>401</v>
      </c>
      <c r="O203" s="228"/>
      <c r="P203" s="228"/>
      <c r="Q203" s="228"/>
      <c r="R203" s="228"/>
      <c r="S203" s="228"/>
      <c r="T203" s="228"/>
      <c r="U203" s="228"/>
      <c r="V203" s="228">
        <v>25</v>
      </c>
      <c r="W203" s="228">
        <v>15</v>
      </c>
      <c r="X203" s="228">
        <v>7</v>
      </c>
      <c r="Y203" s="228">
        <v>375</v>
      </c>
      <c r="Z203" s="227">
        <v>115.7</v>
      </c>
      <c r="AA203" s="228">
        <v>0</v>
      </c>
      <c r="AB203" s="228"/>
      <c r="AC203" s="227"/>
      <c r="AD203" s="227">
        <v>1991</v>
      </c>
      <c r="AE203" s="227">
        <v>1991</v>
      </c>
      <c r="AF203" s="227"/>
      <c r="AG203" s="227">
        <v>100</v>
      </c>
      <c r="AH203" s="227">
        <v>3000</v>
      </c>
      <c r="AI203" s="227"/>
      <c r="AJ203" s="227"/>
      <c r="AK203" s="228">
        <v>3100</v>
      </c>
      <c r="AL203" s="228">
        <v>3100</v>
      </c>
      <c r="AM203" s="227"/>
      <c r="AN203" s="227"/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 t="s">
        <v>12571</v>
      </c>
      <c r="BF203" s="458"/>
    </row>
    <row r="204" spans="1:59" ht="24" customHeight="1">
      <c r="A204" s="213" t="s">
        <v>315</v>
      </c>
      <c r="B204" s="1569"/>
      <c r="C204" s="227" t="s">
        <v>573</v>
      </c>
      <c r="D204" s="227" t="s">
        <v>1416</v>
      </c>
      <c r="E204" s="227" t="s">
        <v>1417</v>
      </c>
      <c r="F204" s="227" t="s">
        <v>573</v>
      </c>
      <c r="G204" s="227" t="s">
        <v>1418</v>
      </c>
      <c r="H204" s="227" t="s">
        <v>11869</v>
      </c>
      <c r="I204" s="227">
        <v>10</v>
      </c>
      <c r="J204" s="227" t="s">
        <v>1414</v>
      </c>
      <c r="K204" s="228">
        <v>13439</v>
      </c>
      <c r="L204" s="228">
        <v>7835</v>
      </c>
      <c r="M204" s="228">
        <v>12124</v>
      </c>
      <c r="N204" s="227" t="s">
        <v>401</v>
      </c>
      <c r="O204" s="228"/>
      <c r="P204" s="228"/>
      <c r="Q204" s="228"/>
      <c r="R204" s="228"/>
      <c r="S204" s="228"/>
      <c r="T204" s="228"/>
      <c r="U204" s="228"/>
      <c r="V204" s="228">
        <v>62</v>
      </c>
      <c r="W204" s="228">
        <v>34</v>
      </c>
      <c r="X204" s="228">
        <v>6</v>
      </c>
      <c r="Y204" s="228">
        <v>392</v>
      </c>
      <c r="Z204" s="227"/>
      <c r="AA204" s="228"/>
      <c r="AB204" s="228"/>
      <c r="AC204" s="227"/>
      <c r="AD204" s="227">
        <v>2002</v>
      </c>
      <c r="AE204" s="227">
        <v>2002</v>
      </c>
      <c r="AF204" s="227">
        <v>19883</v>
      </c>
      <c r="AG204" s="227"/>
      <c r="AH204" s="227">
        <v>1600</v>
      </c>
      <c r="AI204" s="227"/>
      <c r="AJ204" s="227"/>
      <c r="AK204" s="228">
        <v>21483</v>
      </c>
      <c r="AL204" s="228">
        <v>21483</v>
      </c>
      <c r="AM204" s="227"/>
      <c r="AN204" s="227"/>
      <c r="AO204" s="227"/>
      <c r="AP204" s="227"/>
      <c r="AQ204" s="227"/>
      <c r="AR204" s="227"/>
      <c r="AS204" s="227" t="s">
        <v>1419</v>
      </c>
      <c r="AT204" s="227">
        <v>3</v>
      </c>
      <c r="AU204" s="227">
        <v>228</v>
      </c>
      <c r="AV204" s="227"/>
      <c r="AW204" s="227" t="s">
        <v>1420</v>
      </c>
      <c r="AX204" s="227" t="s">
        <v>399</v>
      </c>
      <c r="AY204" s="227">
        <v>1</v>
      </c>
      <c r="AZ204" s="227">
        <v>595</v>
      </c>
      <c r="BA204" s="227"/>
      <c r="BB204" s="227" t="s">
        <v>1420</v>
      </c>
      <c r="BC204" s="227" t="s">
        <v>1421</v>
      </c>
      <c r="BD204" s="227">
        <v>1</v>
      </c>
      <c r="BE204" s="227"/>
      <c r="BF204" s="458"/>
    </row>
    <row r="205" spans="1:59" ht="24" customHeight="1">
      <c r="A205" s="213" t="s">
        <v>316</v>
      </c>
      <c r="B205" s="1569"/>
      <c r="C205" s="227" t="s">
        <v>573</v>
      </c>
      <c r="D205" s="227"/>
      <c r="E205" s="227" t="s">
        <v>1422</v>
      </c>
      <c r="F205" s="227" t="s">
        <v>573</v>
      </c>
      <c r="G205" s="302"/>
      <c r="H205" s="227" t="s">
        <v>10065</v>
      </c>
      <c r="I205" s="227"/>
      <c r="J205" s="227"/>
      <c r="K205" s="228">
        <v>10004</v>
      </c>
      <c r="L205" s="228">
        <v>1258</v>
      </c>
      <c r="M205" s="228">
        <v>2723</v>
      </c>
      <c r="N205" s="227" t="s">
        <v>401</v>
      </c>
      <c r="O205" s="228"/>
      <c r="P205" s="228"/>
      <c r="Q205" s="228"/>
      <c r="R205" s="228"/>
      <c r="S205" s="228"/>
      <c r="T205" s="228"/>
      <c r="U205" s="228"/>
      <c r="V205" s="228">
        <v>25</v>
      </c>
      <c r="W205" s="228">
        <v>13</v>
      </c>
      <c r="X205" s="228">
        <v>6</v>
      </c>
      <c r="Y205" s="228">
        <v>325</v>
      </c>
      <c r="Z205" s="227"/>
      <c r="AA205" s="228"/>
      <c r="AB205" s="228"/>
      <c r="AC205" s="227"/>
      <c r="AD205" s="227">
        <v>2006</v>
      </c>
      <c r="AE205" s="227"/>
      <c r="AF205" s="227"/>
      <c r="AG205" s="227"/>
      <c r="AH205" s="227"/>
      <c r="AI205" s="227"/>
      <c r="AJ205" s="227"/>
      <c r="AK205" s="228">
        <v>4894</v>
      </c>
      <c r="AL205" s="228"/>
      <c r="AM205" s="227"/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458"/>
    </row>
    <row r="206" spans="1:59" ht="24" customHeight="1">
      <c r="A206" s="213"/>
      <c r="B206" s="1569"/>
      <c r="C206" s="227" t="s">
        <v>573</v>
      </c>
      <c r="D206" s="227"/>
      <c r="E206" s="227" t="s">
        <v>2645</v>
      </c>
      <c r="F206" s="227" t="s">
        <v>573</v>
      </c>
      <c r="G206" s="227"/>
      <c r="H206" s="227" t="s">
        <v>15428</v>
      </c>
      <c r="I206" s="227"/>
      <c r="J206" s="227"/>
      <c r="K206" s="228">
        <v>12438</v>
      </c>
      <c r="L206" s="228">
        <v>1129</v>
      </c>
      <c r="M206" s="228">
        <v>2535</v>
      </c>
      <c r="N206" s="227" t="s">
        <v>401</v>
      </c>
      <c r="O206" s="228"/>
      <c r="P206" s="228"/>
      <c r="Q206" s="228"/>
      <c r="R206" s="228"/>
      <c r="S206" s="228"/>
      <c r="T206" s="228"/>
      <c r="U206" s="228"/>
      <c r="V206" s="228">
        <v>25</v>
      </c>
      <c r="W206" s="228">
        <v>13</v>
      </c>
      <c r="X206" s="228">
        <v>6</v>
      </c>
      <c r="Y206" s="228">
        <v>1009</v>
      </c>
      <c r="Z206" s="227"/>
      <c r="AA206" s="228"/>
      <c r="AB206" s="228"/>
      <c r="AC206" s="227"/>
      <c r="AD206" s="227">
        <v>2016</v>
      </c>
      <c r="AE206" s="227"/>
      <c r="AF206" s="227"/>
      <c r="AG206" s="227"/>
      <c r="AH206" s="227"/>
      <c r="AI206" s="227"/>
      <c r="AJ206" s="227"/>
      <c r="AK206" s="228">
        <v>6100</v>
      </c>
      <c r="AL206" s="228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27"/>
      <c r="BC206" s="227"/>
      <c r="BD206" s="227"/>
      <c r="BE206" s="227"/>
      <c r="BF206" s="458"/>
    </row>
    <row r="207" spans="1:59" ht="24" customHeight="1">
      <c r="A207" s="213" t="s">
        <v>317</v>
      </c>
      <c r="B207" s="1569"/>
      <c r="C207" s="227" t="s">
        <v>573</v>
      </c>
      <c r="D207" s="227"/>
      <c r="E207" s="227" t="s">
        <v>11280</v>
      </c>
      <c r="F207" s="227" t="s">
        <v>573</v>
      </c>
      <c r="G207" s="227"/>
      <c r="H207" s="227" t="s">
        <v>11281</v>
      </c>
      <c r="I207" s="227"/>
      <c r="J207" s="227"/>
      <c r="K207" s="228">
        <v>54293</v>
      </c>
      <c r="L207" s="228">
        <v>1795</v>
      </c>
      <c r="M207" s="228">
        <v>4906</v>
      </c>
      <c r="N207" s="227" t="s">
        <v>401</v>
      </c>
      <c r="O207" s="228"/>
      <c r="P207" s="228"/>
      <c r="Q207" s="228"/>
      <c r="R207" s="228"/>
      <c r="S207" s="228"/>
      <c r="T207" s="228"/>
      <c r="U207" s="228"/>
      <c r="V207" s="228">
        <v>25</v>
      </c>
      <c r="W207" s="228">
        <v>15</v>
      </c>
      <c r="X207" s="228">
        <v>6</v>
      </c>
      <c r="Y207" s="228">
        <v>375</v>
      </c>
      <c r="Z207" s="227"/>
      <c r="AA207" s="228"/>
      <c r="AB207" s="228"/>
      <c r="AC207" s="227"/>
      <c r="AD207" s="227">
        <v>2019</v>
      </c>
      <c r="AE207" s="227"/>
      <c r="AF207" s="227"/>
      <c r="AG207" s="227"/>
      <c r="AH207" s="227"/>
      <c r="AI207" s="227"/>
      <c r="AJ207" s="227"/>
      <c r="AK207" s="228">
        <v>9700</v>
      </c>
      <c r="AL207" s="228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 t="s">
        <v>1415</v>
      </c>
      <c r="BF207" s="458"/>
    </row>
    <row r="208" spans="1:59" ht="24" customHeight="1">
      <c r="A208" s="213" t="s">
        <v>318</v>
      </c>
      <c r="B208" s="1569"/>
      <c r="C208" s="227" t="s">
        <v>1373</v>
      </c>
      <c r="D208" s="227"/>
      <c r="E208" s="227" t="s">
        <v>1423</v>
      </c>
      <c r="F208" s="227" t="s">
        <v>597</v>
      </c>
      <c r="G208" s="227"/>
      <c r="H208" s="227" t="s">
        <v>11863</v>
      </c>
      <c r="I208" s="227"/>
      <c r="J208" s="227"/>
      <c r="K208" s="228"/>
      <c r="L208" s="228"/>
      <c r="M208" s="228"/>
      <c r="N208" s="227" t="s">
        <v>401</v>
      </c>
      <c r="O208" s="228"/>
      <c r="P208" s="228"/>
      <c r="Q208" s="228"/>
      <c r="R208" s="228"/>
      <c r="S208" s="228"/>
      <c r="T208" s="228"/>
      <c r="U208" s="228"/>
      <c r="V208" s="228">
        <v>25</v>
      </c>
      <c r="W208" s="228">
        <v>15</v>
      </c>
      <c r="X208" s="228">
        <v>6</v>
      </c>
      <c r="Y208" s="228">
        <v>375</v>
      </c>
      <c r="Z208" s="227"/>
      <c r="AA208" s="228"/>
      <c r="AB208" s="228"/>
      <c r="AC208" s="227"/>
      <c r="AD208" s="227">
        <v>2001</v>
      </c>
      <c r="AE208" s="227"/>
      <c r="AF208" s="227"/>
      <c r="AG208" s="227"/>
      <c r="AH208" s="227"/>
      <c r="AI208" s="227"/>
      <c r="AJ208" s="227"/>
      <c r="AK208" s="228"/>
      <c r="AL208" s="228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27"/>
      <c r="BC208" s="227"/>
      <c r="BD208" s="227"/>
      <c r="BE208" s="227" t="s">
        <v>11864</v>
      </c>
      <c r="BF208" s="458"/>
    </row>
    <row r="209" spans="1:58" ht="24" customHeight="1">
      <c r="A209" s="213" t="s">
        <v>319</v>
      </c>
      <c r="B209" s="1569"/>
      <c r="C209" s="227" t="s">
        <v>1373</v>
      </c>
      <c r="D209" s="227" t="s">
        <v>19289</v>
      </c>
      <c r="E209" s="227" t="s">
        <v>19290</v>
      </c>
      <c r="F209" s="227" t="s">
        <v>1373</v>
      </c>
      <c r="G209" s="227" t="s">
        <v>19291</v>
      </c>
      <c r="H209" s="227" t="s">
        <v>19296</v>
      </c>
      <c r="I209" s="227">
        <v>9</v>
      </c>
      <c r="J209" s="227" t="s">
        <v>1414</v>
      </c>
      <c r="K209" s="228">
        <v>3160</v>
      </c>
      <c r="L209" s="228">
        <v>1465</v>
      </c>
      <c r="M209" s="228">
        <v>3953</v>
      </c>
      <c r="N209" s="227" t="s">
        <v>401</v>
      </c>
      <c r="O209" s="228"/>
      <c r="P209" s="228"/>
      <c r="Q209" s="228"/>
      <c r="R209" s="228"/>
      <c r="S209" s="228"/>
      <c r="T209" s="228"/>
      <c r="U209" s="228"/>
      <c r="V209" s="228">
        <v>25</v>
      </c>
      <c r="W209" s="228">
        <v>13</v>
      </c>
      <c r="X209" s="228">
        <v>6</v>
      </c>
      <c r="Y209" s="228">
        <v>354</v>
      </c>
      <c r="Z209" s="227"/>
      <c r="AA209" s="228"/>
      <c r="AB209" s="228"/>
      <c r="AC209" s="227"/>
      <c r="AD209" s="227">
        <v>2006</v>
      </c>
      <c r="AE209" s="227"/>
      <c r="AF209" s="227"/>
      <c r="AG209" s="227"/>
      <c r="AH209" s="227"/>
      <c r="AI209" s="227"/>
      <c r="AJ209" s="227"/>
      <c r="AK209" s="228">
        <v>4950</v>
      </c>
      <c r="AL209" s="228" t="s">
        <v>19297</v>
      </c>
      <c r="AM209" s="310" t="s">
        <v>19298</v>
      </c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 t="s">
        <v>19299</v>
      </c>
      <c r="BF209" s="458"/>
    </row>
    <row r="210" spans="1:58" ht="24" customHeight="1">
      <c r="A210" s="213" t="s">
        <v>320</v>
      </c>
      <c r="B210" s="1611"/>
      <c r="C210" s="227" t="s">
        <v>1373</v>
      </c>
      <c r="D210" s="227" t="s">
        <v>1424</v>
      </c>
      <c r="E210" s="227" t="s">
        <v>1425</v>
      </c>
      <c r="F210" s="227" t="s">
        <v>1373</v>
      </c>
      <c r="G210" s="302" t="s">
        <v>19292</v>
      </c>
      <c r="H210" s="227" t="s">
        <v>2648</v>
      </c>
      <c r="I210" s="227">
        <v>6</v>
      </c>
      <c r="J210" s="227" t="s">
        <v>1414</v>
      </c>
      <c r="K210" s="228">
        <v>10155</v>
      </c>
      <c r="L210" s="228">
        <v>996</v>
      </c>
      <c r="M210" s="228">
        <v>2289</v>
      </c>
      <c r="N210" s="227" t="s">
        <v>401</v>
      </c>
      <c r="O210" s="228"/>
      <c r="P210" s="228"/>
      <c r="Q210" s="228"/>
      <c r="R210" s="228"/>
      <c r="S210" s="228"/>
      <c r="T210" s="228"/>
      <c r="U210" s="228"/>
      <c r="V210" s="228">
        <v>25</v>
      </c>
      <c r="W210" s="228">
        <v>13</v>
      </c>
      <c r="X210" s="228">
        <v>5</v>
      </c>
      <c r="Y210" s="228">
        <v>302</v>
      </c>
      <c r="Z210" s="227"/>
      <c r="AA210" s="228"/>
      <c r="AB210" s="228"/>
      <c r="AC210" s="227"/>
      <c r="AD210" s="227">
        <v>2000</v>
      </c>
      <c r="AE210" s="227"/>
      <c r="AF210" s="227"/>
      <c r="AG210" s="227"/>
      <c r="AH210" s="227"/>
      <c r="AI210" s="227"/>
      <c r="AJ210" s="227"/>
      <c r="AK210" s="244">
        <v>3117</v>
      </c>
      <c r="AL210" s="228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27"/>
      <c r="BC210" s="227"/>
      <c r="BD210" s="227"/>
      <c r="BE210" s="227" t="s">
        <v>1415</v>
      </c>
      <c r="BF210" s="458"/>
    </row>
    <row r="211" spans="1:58" ht="24" customHeight="1">
      <c r="A211" s="213"/>
      <c r="B211" s="1569"/>
      <c r="C211" s="227" t="s">
        <v>1373</v>
      </c>
      <c r="D211" s="227" t="s">
        <v>1426</v>
      </c>
      <c r="E211" s="227" t="s">
        <v>1427</v>
      </c>
      <c r="F211" s="227" t="s">
        <v>1373</v>
      </c>
      <c r="G211" s="302" t="s">
        <v>19292</v>
      </c>
      <c r="H211" s="227" t="s">
        <v>2648</v>
      </c>
      <c r="I211" s="227">
        <v>9</v>
      </c>
      <c r="J211" s="227" t="s">
        <v>1414</v>
      </c>
      <c r="K211" s="228">
        <v>19703</v>
      </c>
      <c r="L211" s="228">
        <v>1082</v>
      </c>
      <c r="M211" s="228">
        <v>2340</v>
      </c>
      <c r="N211" s="227" t="s">
        <v>401</v>
      </c>
      <c r="O211" s="228"/>
      <c r="P211" s="228"/>
      <c r="Q211" s="228"/>
      <c r="R211" s="228"/>
      <c r="S211" s="228"/>
      <c r="T211" s="228"/>
      <c r="U211" s="228"/>
      <c r="V211" s="228">
        <v>25</v>
      </c>
      <c r="W211" s="228">
        <v>13</v>
      </c>
      <c r="X211" s="228">
        <v>5</v>
      </c>
      <c r="Y211" s="228">
        <v>302</v>
      </c>
      <c r="Z211" s="227"/>
      <c r="AA211" s="228"/>
      <c r="AB211" s="228"/>
      <c r="AC211" s="227"/>
      <c r="AD211" s="227">
        <v>2002</v>
      </c>
      <c r="AE211" s="227"/>
      <c r="AF211" s="227"/>
      <c r="AG211" s="227"/>
      <c r="AH211" s="227"/>
      <c r="AI211" s="227"/>
      <c r="AJ211" s="227"/>
      <c r="AK211" s="244">
        <v>3887</v>
      </c>
      <c r="AL211" s="228"/>
      <c r="AM211" s="227"/>
      <c r="AN211" s="227"/>
      <c r="AO211" s="227"/>
      <c r="AP211" s="227"/>
      <c r="AQ211" s="227"/>
      <c r="AR211" s="227"/>
      <c r="AS211" s="227"/>
      <c r="AT211" s="227"/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 t="s">
        <v>1415</v>
      </c>
      <c r="BF211" s="458"/>
    </row>
    <row r="212" spans="1:58" ht="24" customHeight="1">
      <c r="A212" s="213" t="s">
        <v>321</v>
      </c>
      <c r="B212" s="1569"/>
      <c r="C212" s="227" t="s">
        <v>1373</v>
      </c>
      <c r="D212" s="458" t="s">
        <v>19293</v>
      </c>
      <c r="E212" s="458" t="s">
        <v>19252</v>
      </c>
      <c r="F212" s="227" t="s">
        <v>1373</v>
      </c>
      <c r="G212" s="458" t="s">
        <v>19294</v>
      </c>
      <c r="H212" s="227" t="s">
        <v>19300</v>
      </c>
      <c r="I212" s="458">
        <v>15</v>
      </c>
      <c r="J212" s="227" t="s">
        <v>1414</v>
      </c>
      <c r="K212" s="228">
        <v>23780</v>
      </c>
      <c r="L212" s="228">
        <v>1439</v>
      </c>
      <c r="M212" s="228">
        <v>3581.64</v>
      </c>
      <c r="N212" s="227" t="s">
        <v>401</v>
      </c>
      <c r="O212" s="458"/>
      <c r="P212" s="458"/>
      <c r="Q212" s="458"/>
      <c r="R212" s="458"/>
      <c r="S212" s="458"/>
      <c r="T212" s="458"/>
      <c r="U212" s="458"/>
      <c r="V212" s="458">
        <v>25</v>
      </c>
      <c r="W212" s="458">
        <v>15</v>
      </c>
      <c r="X212" s="458">
        <v>6</v>
      </c>
      <c r="Y212" s="458">
        <v>394</v>
      </c>
      <c r="Z212" s="458"/>
      <c r="AA212" s="458"/>
      <c r="AB212" s="458"/>
      <c r="AC212" s="458"/>
      <c r="AD212" s="458">
        <v>2024</v>
      </c>
      <c r="AE212" s="458"/>
      <c r="AF212" s="458"/>
      <c r="AG212" s="458"/>
      <c r="AH212" s="458"/>
      <c r="AI212" s="458"/>
      <c r="AJ212" s="458"/>
      <c r="AK212" s="244">
        <v>14800</v>
      </c>
      <c r="AL212" s="458"/>
      <c r="AM212" s="458"/>
      <c r="AN212" s="458"/>
      <c r="AO212" s="458"/>
      <c r="AP212" s="458"/>
      <c r="AQ212" s="458"/>
      <c r="AR212" s="458"/>
      <c r="AS212" s="458"/>
      <c r="AT212" s="458"/>
      <c r="AU212" s="458"/>
      <c r="AV212" s="458"/>
      <c r="AW212" s="458"/>
      <c r="AX212" s="458"/>
      <c r="AY212" s="458"/>
      <c r="AZ212" s="458"/>
      <c r="BA212" s="458"/>
      <c r="BB212" s="458"/>
      <c r="BC212" s="458"/>
      <c r="BD212" s="458"/>
      <c r="BE212" s="227" t="s">
        <v>1415</v>
      </c>
      <c r="BF212" s="458"/>
    </row>
    <row r="213" spans="1:58" ht="24" customHeight="1">
      <c r="A213" s="213" t="s">
        <v>322</v>
      </c>
      <c r="B213" s="1569"/>
      <c r="C213" s="227" t="s">
        <v>983</v>
      </c>
      <c r="D213" s="227"/>
      <c r="E213" s="227" t="s">
        <v>1428</v>
      </c>
      <c r="F213" s="227" t="s">
        <v>983</v>
      </c>
      <c r="G213" s="302"/>
      <c r="H213" s="227" t="s">
        <v>2653</v>
      </c>
      <c r="I213" s="227"/>
      <c r="J213" s="227"/>
      <c r="K213" s="228">
        <v>5013</v>
      </c>
      <c r="L213" s="228">
        <v>1261</v>
      </c>
      <c r="M213" s="228">
        <v>2300</v>
      </c>
      <c r="N213" s="227" t="s">
        <v>401</v>
      </c>
      <c r="O213" s="228"/>
      <c r="P213" s="228"/>
      <c r="Q213" s="228"/>
      <c r="R213" s="228"/>
      <c r="S213" s="228"/>
      <c r="T213" s="228"/>
      <c r="U213" s="228"/>
      <c r="V213" s="228">
        <v>25</v>
      </c>
      <c r="W213" s="228">
        <v>3</v>
      </c>
      <c r="X213" s="228">
        <v>6</v>
      </c>
      <c r="Y213" s="228">
        <v>726</v>
      </c>
      <c r="Z213" s="227"/>
      <c r="AA213" s="228"/>
      <c r="AB213" s="228"/>
      <c r="AC213" s="227"/>
      <c r="AD213" s="227">
        <v>2009</v>
      </c>
      <c r="AE213" s="228">
        <v>2009</v>
      </c>
      <c r="AF213" s="228"/>
      <c r="AG213" s="228"/>
      <c r="AH213" s="228"/>
      <c r="AI213" s="227"/>
      <c r="AJ213" s="227"/>
      <c r="AK213" s="228">
        <v>4339</v>
      </c>
      <c r="AL213" s="228">
        <v>4339</v>
      </c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458"/>
    </row>
    <row r="214" spans="1:58" ht="24" customHeight="1">
      <c r="A214" s="213"/>
      <c r="B214" s="1569"/>
      <c r="C214" s="227" t="s">
        <v>983</v>
      </c>
      <c r="D214" s="227" t="s">
        <v>1429</v>
      </c>
      <c r="E214" s="227" t="s">
        <v>13669</v>
      </c>
      <c r="F214" s="227" t="s">
        <v>983</v>
      </c>
      <c r="G214" s="227" t="s">
        <v>1430</v>
      </c>
      <c r="H214" s="233" t="s">
        <v>11279</v>
      </c>
      <c r="I214" s="227">
        <v>3</v>
      </c>
      <c r="J214" s="227" t="s">
        <v>1414</v>
      </c>
      <c r="K214" s="228">
        <v>17713.25</v>
      </c>
      <c r="L214" s="228">
        <v>1986.36</v>
      </c>
      <c r="M214" s="228">
        <v>4350</v>
      </c>
      <c r="N214" s="227" t="s">
        <v>401</v>
      </c>
      <c r="O214" s="228"/>
      <c r="P214" s="228"/>
      <c r="Q214" s="228"/>
      <c r="R214" s="228"/>
      <c r="S214" s="228"/>
      <c r="T214" s="228"/>
      <c r="U214" s="228"/>
      <c r="V214" s="228">
        <v>25</v>
      </c>
      <c r="W214" s="228">
        <v>5</v>
      </c>
      <c r="X214" s="228">
        <v>7</v>
      </c>
      <c r="Y214" s="228">
        <v>903.25</v>
      </c>
      <c r="Z214" s="227"/>
      <c r="AA214" s="228">
        <v>160</v>
      </c>
      <c r="AB214" s="228">
        <v>160</v>
      </c>
      <c r="AC214" s="227"/>
      <c r="AD214" s="227">
        <v>1998</v>
      </c>
      <c r="AE214" s="227">
        <v>1998</v>
      </c>
      <c r="AF214" s="227">
        <v>4957</v>
      </c>
      <c r="AG214" s="227"/>
      <c r="AH214" s="227">
        <v>1500</v>
      </c>
      <c r="AI214" s="227"/>
      <c r="AJ214" s="227"/>
      <c r="AK214" s="228">
        <v>6457</v>
      </c>
      <c r="AL214" s="228">
        <v>6457</v>
      </c>
      <c r="AM214" s="227">
        <v>2002</v>
      </c>
      <c r="AN214" s="227">
        <v>2003</v>
      </c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27"/>
      <c r="BC214" s="227"/>
      <c r="BD214" s="227"/>
      <c r="BE214" s="227" t="s">
        <v>13670</v>
      </c>
      <c r="BF214" s="458"/>
    </row>
    <row r="215" spans="1:58" ht="24" customHeight="1">
      <c r="A215" s="213"/>
      <c r="B215" s="1612"/>
      <c r="C215" s="227" t="s">
        <v>983</v>
      </c>
      <c r="D215" s="227" t="s">
        <v>1431</v>
      </c>
      <c r="E215" s="227" t="s">
        <v>1432</v>
      </c>
      <c r="F215" s="227" t="s">
        <v>597</v>
      </c>
      <c r="G215" s="227" t="s">
        <v>1433</v>
      </c>
      <c r="H215" s="227" t="s">
        <v>1380</v>
      </c>
      <c r="I215" s="227">
        <v>7</v>
      </c>
      <c r="J215" s="227" t="s">
        <v>1414</v>
      </c>
      <c r="K215" s="228">
        <v>3029</v>
      </c>
      <c r="L215" s="228">
        <v>1595</v>
      </c>
      <c r="M215" s="228">
        <v>4547</v>
      </c>
      <c r="N215" s="227" t="s">
        <v>401</v>
      </c>
      <c r="O215" s="228"/>
      <c r="P215" s="228"/>
      <c r="Q215" s="228"/>
      <c r="R215" s="228"/>
      <c r="S215" s="228"/>
      <c r="T215" s="228"/>
      <c r="U215" s="228"/>
      <c r="V215" s="228">
        <v>25</v>
      </c>
      <c r="W215" s="228">
        <v>8</v>
      </c>
      <c r="X215" s="228">
        <v>6</v>
      </c>
      <c r="Y215" s="228">
        <v>941</v>
      </c>
      <c r="Z215" s="227"/>
      <c r="AA215" s="228">
        <v>300</v>
      </c>
      <c r="AB215" s="228">
        <v>300</v>
      </c>
      <c r="AC215" s="227"/>
      <c r="AD215" s="227">
        <v>1997</v>
      </c>
      <c r="AE215" s="227">
        <v>1997</v>
      </c>
      <c r="AF215" s="227"/>
      <c r="AG215" s="227">
        <v>195</v>
      </c>
      <c r="AH215" s="227"/>
      <c r="AI215" s="227"/>
      <c r="AJ215" s="227"/>
      <c r="AK215" s="228">
        <v>195</v>
      </c>
      <c r="AL215" s="228">
        <v>195</v>
      </c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458"/>
    </row>
    <row r="216" spans="1:58" s="1433" customFormat="1" ht="24" customHeight="1">
      <c r="A216" s="1311"/>
      <c r="B216" s="1569" t="s">
        <v>132</v>
      </c>
      <c r="C216" s="314" t="s">
        <v>2001</v>
      </c>
      <c r="D216" s="314"/>
      <c r="E216" s="315">
        <f>COUNTA(E217:E232)</f>
        <v>16</v>
      </c>
      <c r="F216" s="314"/>
      <c r="G216" s="314"/>
      <c r="H216" s="454"/>
      <c r="I216" s="314"/>
      <c r="J216" s="314"/>
      <c r="K216" s="314"/>
      <c r="L216" s="318">
        <f>SUM(L217:L232)</f>
        <v>460601</v>
      </c>
      <c r="M216" s="318">
        <f>SUM(M217:M232)</f>
        <v>46735.51</v>
      </c>
      <c r="N216" s="318">
        <f>SUM(N217:N232)</f>
        <v>105104.81</v>
      </c>
      <c r="O216" s="314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4"/>
      <c r="AB216" s="318"/>
      <c r="AC216" s="314"/>
      <c r="AD216" s="314"/>
      <c r="AE216" s="314"/>
      <c r="AF216" s="314"/>
      <c r="AG216" s="314"/>
      <c r="AH216" s="314"/>
      <c r="AI216" s="314"/>
      <c r="AJ216" s="314"/>
      <c r="AK216" s="314"/>
      <c r="AL216" s="318"/>
      <c r="AM216" s="314"/>
      <c r="AN216" s="314"/>
      <c r="AO216" s="314"/>
      <c r="AP216" s="314"/>
      <c r="AQ216" s="314"/>
      <c r="AR216" s="314"/>
      <c r="AS216" s="314"/>
      <c r="AT216" s="314"/>
      <c r="AU216" s="314"/>
      <c r="AV216" s="314"/>
      <c r="AW216" s="314"/>
      <c r="AX216" s="314"/>
      <c r="AY216" s="314"/>
      <c r="AZ216" s="314"/>
      <c r="BA216" s="314"/>
      <c r="BB216" s="314"/>
      <c r="BC216" s="314"/>
      <c r="BD216" s="314"/>
      <c r="BE216" s="314"/>
      <c r="BF216" s="314"/>
    </row>
    <row r="217" spans="1:58" ht="24" customHeight="1">
      <c r="A217" s="213"/>
      <c r="B217" s="918"/>
      <c r="C217" s="227" t="s">
        <v>595</v>
      </c>
      <c r="D217" s="227" t="s">
        <v>19403</v>
      </c>
      <c r="E217" s="227" t="s">
        <v>13702</v>
      </c>
      <c r="F217" s="227" t="s">
        <v>10354</v>
      </c>
      <c r="G217" s="227" t="s">
        <v>19458</v>
      </c>
      <c r="H217" s="360"/>
      <c r="I217" s="227" t="s">
        <v>11892</v>
      </c>
      <c r="J217" s="227">
        <v>36</v>
      </c>
      <c r="K217" s="227"/>
      <c r="L217" s="228">
        <v>18323</v>
      </c>
      <c r="M217" s="228">
        <v>1480</v>
      </c>
      <c r="N217" s="228">
        <v>3879</v>
      </c>
      <c r="O217" s="227" t="s">
        <v>401</v>
      </c>
      <c r="P217" s="228"/>
      <c r="Q217" s="228"/>
      <c r="R217" s="228"/>
      <c r="S217" s="228"/>
      <c r="T217" s="228"/>
      <c r="U217" s="228"/>
      <c r="V217" s="228"/>
      <c r="W217" s="228">
        <v>25</v>
      </c>
      <c r="X217" s="228">
        <v>12</v>
      </c>
      <c r="Y217" s="228">
        <v>6</v>
      </c>
      <c r="Z217" s="228">
        <v>300</v>
      </c>
      <c r="AA217" s="227"/>
      <c r="AB217" s="227"/>
      <c r="AC217" s="228"/>
      <c r="AD217" s="227" t="s">
        <v>1988</v>
      </c>
      <c r="AE217" s="227">
        <v>2004</v>
      </c>
      <c r="AF217" s="227"/>
      <c r="AG217" s="227"/>
      <c r="AH217" s="227"/>
      <c r="AI217" s="227"/>
      <c r="AJ217" s="227"/>
      <c r="AK217" s="227"/>
      <c r="AL217" s="228" t="s">
        <v>1441</v>
      </c>
      <c r="AM217" s="228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 t="s">
        <v>1442</v>
      </c>
    </row>
    <row r="218" spans="1:58" ht="24" customHeight="1">
      <c r="A218" s="213"/>
      <c r="B218" s="918"/>
      <c r="C218" s="227" t="s">
        <v>595</v>
      </c>
      <c r="D218" s="227" t="s">
        <v>19375</v>
      </c>
      <c r="E218" s="227" t="s">
        <v>13703</v>
      </c>
      <c r="F218" s="227" t="s">
        <v>595</v>
      </c>
      <c r="G218" s="227"/>
      <c r="H218" s="360"/>
      <c r="I218" s="227" t="s">
        <v>10460</v>
      </c>
      <c r="J218" s="227"/>
      <c r="K218" s="227"/>
      <c r="L218" s="228">
        <v>1647</v>
      </c>
      <c r="M218" s="228"/>
      <c r="N218" s="228">
        <v>899</v>
      </c>
      <c r="O218" s="227" t="s">
        <v>401</v>
      </c>
      <c r="P218" s="228"/>
      <c r="Q218" s="228"/>
      <c r="R218" s="228"/>
      <c r="S218" s="228"/>
      <c r="T218" s="228"/>
      <c r="U218" s="228"/>
      <c r="V218" s="228"/>
      <c r="W218" s="228">
        <v>25</v>
      </c>
      <c r="X218" s="228">
        <v>12</v>
      </c>
      <c r="Y218" s="228">
        <v>8</v>
      </c>
      <c r="Z218" s="228"/>
      <c r="AA218" s="227"/>
      <c r="AB218" s="227"/>
      <c r="AC218" s="228"/>
      <c r="AD218" s="227"/>
      <c r="AE218" s="227">
        <v>2017</v>
      </c>
      <c r="AF218" s="227"/>
      <c r="AG218" s="227"/>
      <c r="AH218" s="227"/>
      <c r="AI218" s="227"/>
      <c r="AJ218" s="227"/>
      <c r="AK218" s="227"/>
      <c r="AL218" s="228"/>
      <c r="AM218" s="228"/>
      <c r="AN218" s="227"/>
      <c r="AO218" s="227"/>
      <c r="AP218" s="227"/>
      <c r="AQ218" s="227"/>
      <c r="AR218" s="227"/>
      <c r="AS218" s="227"/>
      <c r="AT218" s="227"/>
      <c r="AU218" s="227"/>
      <c r="AV218" s="227"/>
      <c r="AW218" s="227"/>
      <c r="AX218" s="227"/>
      <c r="AY218" s="227"/>
      <c r="AZ218" s="227"/>
      <c r="BA218" s="227"/>
      <c r="BB218" s="227"/>
      <c r="BC218" s="227"/>
      <c r="BD218" s="227"/>
      <c r="BE218" s="227"/>
      <c r="BF218" s="227" t="s">
        <v>10461</v>
      </c>
    </row>
    <row r="219" spans="1:58" ht="24" customHeight="1">
      <c r="A219" s="213"/>
      <c r="B219" s="918"/>
      <c r="C219" s="227" t="s">
        <v>580</v>
      </c>
      <c r="D219" s="233" t="s">
        <v>19333</v>
      </c>
      <c r="E219" s="227" t="s">
        <v>10462</v>
      </c>
      <c r="F219" s="227" t="s">
        <v>10354</v>
      </c>
      <c r="G219" s="227" t="s">
        <v>19459</v>
      </c>
      <c r="H219" s="360"/>
      <c r="I219" s="227" t="s">
        <v>12576</v>
      </c>
      <c r="J219" s="227">
        <v>10</v>
      </c>
      <c r="K219" s="227"/>
      <c r="L219" s="228">
        <v>20030</v>
      </c>
      <c r="M219" s="228">
        <v>8929</v>
      </c>
      <c r="N219" s="228">
        <v>13120</v>
      </c>
      <c r="O219" s="227" t="s">
        <v>401</v>
      </c>
      <c r="P219" s="228">
        <v>33</v>
      </c>
      <c r="Q219" s="228">
        <v>25</v>
      </c>
      <c r="R219" s="228">
        <v>5</v>
      </c>
      <c r="S219" s="228">
        <v>50</v>
      </c>
      <c r="T219" s="228">
        <v>25</v>
      </c>
      <c r="U219" s="228">
        <v>10</v>
      </c>
      <c r="V219" s="228">
        <v>1250</v>
      </c>
      <c r="W219" s="228">
        <v>25</v>
      </c>
      <c r="X219" s="228">
        <v>10</v>
      </c>
      <c r="Y219" s="228">
        <v>4</v>
      </c>
      <c r="Z219" s="228">
        <v>250</v>
      </c>
      <c r="AA219" s="233">
        <v>2215</v>
      </c>
      <c r="AB219" s="233">
        <v>2215</v>
      </c>
      <c r="AC219" s="228" t="s">
        <v>1983</v>
      </c>
      <c r="AD219" s="227" t="s">
        <v>1988</v>
      </c>
      <c r="AE219" s="227">
        <v>2005</v>
      </c>
      <c r="AF219" s="227"/>
      <c r="AG219" s="240">
        <v>22768</v>
      </c>
      <c r="AH219" s="240">
        <v>9550</v>
      </c>
      <c r="AI219" s="227"/>
      <c r="AJ219" s="227"/>
      <c r="AK219" s="227"/>
      <c r="AL219" s="228">
        <f>AG219+AH219+AI219+AJ219+AK219</f>
        <v>32318</v>
      </c>
      <c r="AM219" s="227">
        <v>2021</v>
      </c>
      <c r="AN219" s="227"/>
      <c r="AO219" s="227">
        <v>1</v>
      </c>
      <c r="AP219" s="240">
        <v>1227</v>
      </c>
      <c r="AQ219" s="227" t="s">
        <v>19460</v>
      </c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 t="s">
        <v>10463</v>
      </c>
    </row>
    <row r="220" spans="1:58" ht="24" customHeight="1">
      <c r="A220" s="213"/>
      <c r="B220" s="918"/>
      <c r="C220" s="227" t="s">
        <v>580</v>
      </c>
      <c r="D220" s="227" t="s">
        <v>19461</v>
      </c>
      <c r="E220" s="227" t="s">
        <v>16209</v>
      </c>
      <c r="F220" s="227" t="s">
        <v>10354</v>
      </c>
      <c r="G220" s="227" t="s">
        <v>19462</v>
      </c>
      <c r="H220" s="360"/>
      <c r="I220" s="227" t="s">
        <v>11892</v>
      </c>
      <c r="J220" s="227"/>
      <c r="K220" s="227"/>
      <c r="L220" s="228">
        <v>5044</v>
      </c>
      <c r="M220" s="228">
        <v>1959</v>
      </c>
      <c r="N220" s="228">
        <v>10645</v>
      </c>
      <c r="O220" s="227" t="s">
        <v>401</v>
      </c>
      <c r="P220" s="228"/>
      <c r="Q220" s="228"/>
      <c r="R220" s="228"/>
      <c r="S220" s="228"/>
      <c r="T220" s="228"/>
      <c r="U220" s="228"/>
      <c r="V220" s="228"/>
      <c r="W220" s="228">
        <v>25</v>
      </c>
      <c r="X220" s="228">
        <v>10</v>
      </c>
      <c r="Y220" s="228">
        <v>5</v>
      </c>
      <c r="Z220" s="228">
        <v>250</v>
      </c>
      <c r="AA220" s="227"/>
      <c r="AB220" s="227"/>
      <c r="AC220" s="228">
        <v>150</v>
      </c>
      <c r="AD220" s="227"/>
      <c r="AE220" s="227">
        <v>2000</v>
      </c>
      <c r="AF220" s="227"/>
      <c r="AG220" s="227"/>
      <c r="AH220" s="227"/>
      <c r="AI220" s="227"/>
      <c r="AJ220" s="227"/>
      <c r="AK220" s="227"/>
      <c r="AL220" s="228">
        <v>16244</v>
      </c>
      <c r="AM220" s="228"/>
      <c r="AN220" s="227"/>
      <c r="AO220" s="227"/>
      <c r="AP220" s="227"/>
      <c r="AQ220" s="227"/>
      <c r="AR220" s="227"/>
      <c r="AS220" s="227"/>
      <c r="AT220" s="227"/>
      <c r="AU220" s="227"/>
      <c r="AV220" s="227"/>
      <c r="AW220" s="227"/>
      <c r="AX220" s="227"/>
      <c r="AY220" s="227"/>
      <c r="AZ220" s="227"/>
      <c r="BA220" s="227"/>
      <c r="BB220" s="227"/>
      <c r="BC220" s="227"/>
      <c r="BD220" s="227"/>
      <c r="BE220" s="227"/>
      <c r="BF220" s="227" t="s">
        <v>2622</v>
      </c>
    </row>
    <row r="221" spans="1:58" ht="24" customHeight="1">
      <c r="A221" s="213"/>
      <c r="B221" s="918"/>
      <c r="C221" s="227" t="s">
        <v>580</v>
      </c>
      <c r="D221" s="227" t="s">
        <v>19404</v>
      </c>
      <c r="E221" s="227" t="s">
        <v>13704</v>
      </c>
      <c r="F221" s="227" t="s">
        <v>580</v>
      </c>
      <c r="G221" s="227"/>
      <c r="H221" s="360"/>
      <c r="I221" s="227" t="s">
        <v>12580</v>
      </c>
      <c r="J221" s="227"/>
      <c r="K221" s="227"/>
      <c r="L221" s="228">
        <v>10630</v>
      </c>
      <c r="M221" s="228">
        <v>2121</v>
      </c>
      <c r="N221" s="228">
        <v>4050</v>
      </c>
      <c r="O221" s="227" t="s">
        <v>401</v>
      </c>
      <c r="P221" s="228"/>
      <c r="Q221" s="228"/>
      <c r="R221" s="228"/>
      <c r="S221" s="228"/>
      <c r="T221" s="228"/>
      <c r="U221" s="228"/>
      <c r="V221" s="228"/>
      <c r="W221" s="228">
        <v>25</v>
      </c>
      <c r="X221" s="228">
        <v>13</v>
      </c>
      <c r="Y221" s="228">
        <v>6</v>
      </c>
      <c r="Z221" s="228">
        <v>300</v>
      </c>
      <c r="AA221" s="227"/>
      <c r="AB221" s="227"/>
      <c r="AC221" s="228"/>
      <c r="AD221" s="227"/>
      <c r="AE221" s="227">
        <v>2010</v>
      </c>
      <c r="AF221" s="227"/>
      <c r="AG221" s="227"/>
      <c r="AH221" s="227"/>
      <c r="AI221" s="227"/>
      <c r="AJ221" s="227"/>
      <c r="AK221" s="227"/>
      <c r="AL221" s="228" t="s">
        <v>1441</v>
      </c>
      <c r="AM221" s="228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 t="s">
        <v>10464</v>
      </c>
    </row>
    <row r="222" spans="1:58" ht="24" customHeight="1">
      <c r="A222" s="213"/>
      <c r="B222" s="918"/>
      <c r="C222" s="227" t="s">
        <v>580</v>
      </c>
      <c r="D222" s="227" t="s">
        <v>19463</v>
      </c>
      <c r="E222" s="227" t="s">
        <v>17961</v>
      </c>
      <c r="F222" s="227" t="s">
        <v>10354</v>
      </c>
      <c r="G222" s="227" t="s">
        <v>19464</v>
      </c>
      <c r="H222" s="360"/>
      <c r="I222" s="227" t="s">
        <v>11892</v>
      </c>
      <c r="J222" s="227"/>
      <c r="K222" s="227"/>
      <c r="L222" s="228">
        <v>4299</v>
      </c>
      <c r="M222" s="228">
        <v>4298.95</v>
      </c>
      <c r="N222" s="228">
        <v>6910</v>
      </c>
      <c r="O222" s="227" t="s">
        <v>9594</v>
      </c>
      <c r="P222" s="228"/>
      <c r="Q222" s="228"/>
      <c r="R222" s="228"/>
      <c r="S222" s="228"/>
      <c r="T222" s="228"/>
      <c r="U222" s="228"/>
      <c r="V222" s="228"/>
      <c r="W222" s="228">
        <v>20</v>
      </c>
      <c r="X222" s="228">
        <v>8</v>
      </c>
      <c r="Y222" s="228">
        <v>4</v>
      </c>
      <c r="Z222" s="228">
        <v>254</v>
      </c>
      <c r="AA222" s="227"/>
      <c r="AB222" s="227"/>
      <c r="AC222" s="228"/>
      <c r="AD222" s="227"/>
      <c r="AE222" s="227">
        <v>2002</v>
      </c>
      <c r="AF222" s="227"/>
      <c r="AG222" s="227"/>
      <c r="AH222" s="227"/>
      <c r="AI222" s="227"/>
      <c r="AJ222" s="227"/>
      <c r="AK222" s="227"/>
      <c r="AL222" s="228">
        <v>18000</v>
      </c>
      <c r="AM222" s="228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27"/>
      <c r="BC222" s="227"/>
      <c r="BD222" s="227"/>
      <c r="BE222" s="227"/>
      <c r="BF222" s="227" t="s">
        <v>10465</v>
      </c>
    </row>
    <row r="223" spans="1:58" ht="24" customHeight="1">
      <c r="A223" s="213"/>
      <c r="B223" s="918"/>
      <c r="C223" s="227" t="s">
        <v>777</v>
      </c>
      <c r="D223" s="227" t="s">
        <v>19410</v>
      </c>
      <c r="E223" s="227" t="s">
        <v>13705</v>
      </c>
      <c r="F223" s="227" t="s">
        <v>777</v>
      </c>
      <c r="G223" s="227"/>
      <c r="H223" s="360"/>
      <c r="I223" s="227" t="s">
        <v>19372</v>
      </c>
      <c r="J223" s="227"/>
      <c r="K223" s="227"/>
      <c r="L223" s="407">
        <v>8000</v>
      </c>
      <c r="M223" s="228">
        <v>956</v>
      </c>
      <c r="N223" s="228">
        <v>1640</v>
      </c>
      <c r="O223" s="227" t="s">
        <v>401</v>
      </c>
      <c r="P223" s="228"/>
      <c r="Q223" s="228"/>
      <c r="R223" s="228"/>
      <c r="S223" s="228"/>
      <c r="T223" s="228"/>
      <c r="U223" s="228"/>
      <c r="V223" s="228"/>
      <c r="W223" s="228">
        <v>25</v>
      </c>
      <c r="X223" s="228">
        <v>12</v>
      </c>
      <c r="Y223" s="228">
        <v>6</v>
      </c>
      <c r="Z223" s="228">
        <v>300</v>
      </c>
      <c r="AA223" s="227"/>
      <c r="AB223" s="227"/>
      <c r="AC223" s="228"/>
      <c r="AD223" s="227"/>
      <c r="AE223" s="227">
        <v>2005</v>
      </c>
      <c r="AF223" s="227"/>
      <c r="AG223" s="227"/>
      <c r="AH223" s="227"/>
      <c r="AI223" s="227"/>
      <c r="AJ223" s="227"/>
      <c r="AK223" s="227"/>
      <c r="AL223" s="228" t="s">
        <v>1441</v>
      </c>
      <c r="AM223" s="228"/>
      <c r="AN223" s="227"/>
      <c r="AO223" s="227"/>
      <c r="AP223" s="227"/>
      <c r="AQ223" s="227"/>
      <c r="AR223" s="227"/>
      <c r="AS223" s="227"/>
      <c r="AT223" s="227"/>
      <c r="AU223" s="227"/>
      <c r="AV223" s="227"/>
      <c r="AW223" s="227"/>
      <c r="AX223" s="227"/>
      <c r="AY223" s="227"/>
      <c r="AZ223" s="227"/>
      <c r="BA223" s="227"/>
      <c r="BB223" s="227"/>
      <c r="BC223" s="227"/>
      <c r="BD223" s="227"/>
      <c r="BE223" s="227"/>
      <c r="BF223" s="227" t="s">
        <v>1442</v>
      </c>
    </row>
    <row r="224" spans="1:58" ht="24" customHeight="1">
      <c r="A224" s="213"/>
      <c r="B224" s="918"/>
      <c r="C224" s="227" t="s">
        <v>603</v>
      </c>
      <c r="D224" s="233" t="s">
        <v>19420</v>
      </c>
      <c r="E224" s="227" t="s">
        <v>11333</v>
      </c>
      <c r="F224" s="227" t="s">
        <v>603</v>
      </c>
      <c r="G224" s="227"/>
      <c r="H224" s="360"/>
      <c r="I224" s="227" t="s">
        <v>12577</v>
      </c>
      <c r="J224" s="227"/>
      <c r="K224" s="227"/>
      <c r="L224" s="407">
        <v>9527</v>
      </c>
      <c r="M224" s="228">
        <v>1886.24</v>
      </c>
      <c r="N224" s="228">
        <v>5314</v>
      </c>
      <c r="O224" s="227" t="s">
        <v>401</v>
      </c>
      <c r="P224" s="228"/>
      <c r="Q224" s="228"/>
      <c r="R224" s="228"/>
      <c r="S224" s="228"/>
      <c r="T224" s="228"/>
      <c r="U224" s="228"/>
      <c r="V224" s="228"/>
      <c r="W224" s="228">
        <v>25</v>
      </c>
      <c r="X224" s="228">
        <v>13</v>
      </c>
      <c r="Y224" s="228">
        <v>6</v>
      </c>
      <c r="Z224" s="228">
        <v>300</v>
      </c>
      <c r="AA224" s="227"/>
      <c r="AB224" s="227"/>
      <c r="AC224" s="228"/>
      <c r="AD224" s="227"/>
      <c r="AE224" s="227">
        <v>2017</v>
      </c>
      <c r="AF224" s="227"/>
      <c r="AG224" s="227"/>
      <c r="AH224" s="227"/>
      <c r="AI224" s="227"/>
      <c r="AJ224" s="227"/>
      <c r="AK224" s="227"/>
      <c r="AL224" s="228"/>
      <c r="AM224" s="228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27"/>
      <c r="BC224" s="227"/>
      <c r="BD224" s="227"/>
      <c r="BE224" s="227"/>
      <c r="BF224" s="227" t="s">
        <v>1442</v>
      </c>
    </row>
    <row r="225" spans="1:59" ht="24" customHeight="1">
      <c r="A225" s="213"/>
      <c r="B225" s="918"/>
      <c r="C225" s="227" t="s">
        <v>603</v>
      </c>
      <c r="D225" s="233" t="s">
        <v>19419</v>
      </c>
      <c r="E225" s="227" t="s">
        <v>13706</v>
      </c>
      <c r="F225" s="227" t="s">
        <v>603</v>
      </c>
      <c r="G225" s="227"/>
      <c r="H225" s="360"/>
      <c r="I225" s="227" t="s">
        <v>12577</v>
      </c>
      <c r="J225" s="227"/>
      <c r="K225" s="227"/>
      <c r="L225" s="228">
        <v>4705</v>
      </c>
      <c r="M225" s="228">
        <v>2039</v>
      </c>
      <c r="N225" s="228">
        <v>4128</v>
      </c>
      <c r="O225" s="227" t="s">
        <v>401</v>
      </c>
      <c r="P225" s="228"/>
      <c r="Q225" s="228"/>
      <c r="R225" s="228"/>
      <c r="S225" s="228"/>
      <c r="T225" s="228"/>
      <c r="U225" s="228"/>
      <c r="V225" s="228"/>
      <c r="W225" s="228">
        <v>25</v>
      </c>
      <c r="X225" s="228">
        <v>12.5</v>
      </c>
      <c r="Y225" s="228">
        <v>6</v>
      </c>
      <c r="Z225" s="228">
        <v>300</v>
      </c>
      <c r="AA225" s="227"/>
      <c r="AB225" s="227"/>
      <c r="AC225" s="228"/>
      <c r="AD225" s="227"/>
      <c r="AE225" s="227">
        <v>2009</v>
      </c>
      <c r="AF225" s="227"/>
      <c r="AG225" s="227"/>
      <c r="AH225" s="227"/>
      <c r="AI225" s="227"/>
      <c r="AJ225" s="227"/>
      <c r="AK225" s="227"/>
      <c r="AL225" s="228" t="s">
        <v>1441</v>
      </c>
      <c r="AM225" s="228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 t="s">
        <v>1442</v>
      </c>
    </row>
    <row r="226" spans="1:59" ht="24" customHeight="1">
      <c r="A226" s="213"/>
      <c r="B226" s="918"/>
      <c r="C226" s="227" t="s">
        <v>603</v>
      </c>
      <c r="D226" s="233" t="s">
        <v>19421</v>
      </c>
      <c r="E226" s="227" t="s">
        <v>13707</v>
      </c>
      <c r="F226" s="227" t="s">
        <v>603</v>
      </c>
      <c r="G226" s="227"/>
      <c r="H226" s="360"/>
      <c r="I226" s="227" t="s">
        <v>12577</v>
      </c>
      <c r="J226" s="227"/>
      <c r="K226" s="227"/>
      <c r="L226" s="228">
        <v>8778</v>
      </c>
      <c r="M226" s="228">
        <v>3279</v>
      </c>
      <c r="N226" s="228">
        <v>12091</v>
      </c>
      <c r="O226" s="227" t="s">
        <v>401</v>
      </c>
      <c r="P226" s="228"/>
      <c r="Q226" s="228"/>
      <c r="R226" s="228"/>
      <c r="S226" s="228"/>
      <c r="T226" s="228"/>
      <c r="U226" s="228"/>
      <c r="V226" s="228"/>
      <c r="W226" s="228">
        <v>25</v>
      </c>
      <c r="X226" s="228">
        <v>13</v>
      </c>
      <c r="Y226" s="228">
        <v>6</v>
      </c>
      <c r="Z226" s="228">
        <v>300</v>
      </c>
      <c r="AA226" s="227"/>
      <c r="AB226" s="227"/>
      <c r="AC226" s="228"/>
      <c r="AD226" s="227"/>
      <c r="AE226" s="227">
        <v>2009</v>
      </c>
      <c r="AF226" s="227"/>
      <c r="AG226" s="227"/>
      <c r="AH226" s="227"/>
      <c r="AI226" s="227"/>
      <c r="AJ226" s="227"/>
      <c r="AK226" s="227"/>
      <c r="AL226" s="228" t="s">
        <v>10466</v>
      </c>
      <c r="AM226" s="228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 t="s">
        <v>2622</v>
      </c>
    </row>
    <row r="227" spans="1:59" ht="24" customHeight="1">
      <c r="A227" s="213"/>
      <c r="B227" s="918"/>
      <c r="C227" s="227" t="s">
        <v>603</v>
      </c>
      <c r="D227" s="233" t="s">
        <v>19422</v>
      </c>
      <c r="E227" s="227" t="s">
        <v>11893</v>
      </c>
      <c r="F227" s="227" t="s">
        <v>603</v>
      </c>
      <c r="G227" s="227"/>
      <c r="H227" s="360"/>
      <c r="I227" s="227" t="s">
        <v>12577</v>
      </c>
      <c r="J227" s="227"/>
      <c r="K227" s="227"/>
      <c r="L227" s="228">
        <v>9300</v>
      </c>
      <c r="M227" s="228">
        <v>1855</v>
      </c>
      <c r="N227" s="228">
        <v>2860</v>
      </c>
      <c r="O227" s="227" t="s">
        <v>401</v>
      </c>
      <c r="P227" s="228"/>
      <c r="Q227" s="228"/>
      <c r="R227" s="228"/>
      <c r="S227" s="228"/>
      <c r="T227" s="228"/>
      <c r="U227" s="228"/>
      <c r="V227" s="228"/>
      <c r="W227" s="228">
        <v>25</v>
      </c>
      <c r="X227" s="228">
        <v>13</v>
      </c>
      <c r="Y227" s="228">
        <v>6</v>
      </c>
      <c r="Z227" s="228">
        <v>300</v>
      </c>
      <c r="AA227" s="227"/>
      <c r="AB227" s="227"/>
      <c r="AC227" s="228"/>
      <c r="AD227" s="227"/>
      <c r="AE227" s="227">
        <v>2019</v>
      </c>
      <c r="AF227" s="227"/>
      <c r="AG227" s="227"/>
      <c r="AH227" s="227"/>
      <c r="AI227" s="227"/>
      <c r="AJ227" s="227"/>
      <c r="AK227" s="227"/>
      <c r="AL227" s="228"/>
      <c r="AM227" s="228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 t="s">
        <v>11894</v>
      </c>
    </row>
    <row r="228" spans="1:59" ht="24" customHeight="1">
      <c r="A228" s="213"/>
      <c r="B228" s="918"/>
      <c r="C228" s="241" t="s">
        <v>10366</v>
      </c>
      <c r="D228" s="241" t="s">
        <v>19465</v>
      </c>
      <c r="E228" s="241" t="s">
        <v>17962</v>
      </c>
      <c r="F228" s="241" t="s">
        <v>10366</v>
      </c>
      <c r="G228" s="241"/>
      <c r="H228" s="241"/>
      <c r="I228" s="241" t="s">
        <v>12579</v>
      </c>
      <c r="J228" s="241"/>
      <c r="K228" s="241"/>
      <c r="L228" s="244">
        <v>9509</v>
      </c>
      <c r="M228" s="244">
        <v>1864</v>
      </c>
      <c r="N228" s="244">
        <v>5523</v>
      </c>
      <c r="O228" s="241" t="s">
        <v>401</v>
      </c>
      <c r="P228" s="244"/>
      <c r="Q228" s="244"/>
      <c r="R228" s="244"/>
      <c r="S228" s="244"/>
      <c r="T228" s="244"/>
      <c r="U228" s="244"/>
      <c r="V228" s="244"/>
      <c r="W228" s="244">
        <v>25</v>
      </c>
      <c r="X228" s="244">
        <v>13</v>
      </c>
      <c r="Y228" s="244">
        <v>6</v>
      </c>
      <c r="Z228" s="244">
        <v>1142</v>
      </c>
      <c r="AA228" s="241"/>
      <c r="AB228" s="244"/>
      <c r="AC228" s="241"/>
      <c r="AD228" s="241"/>
      <c r="AE228" s="241">
        <v>2009</v>
      </c>
      <c r="AF228" s="241"/>
      <c r="AG228" s="241"/>
      <c r="AH228" s="241"/>
      <c r="AI228" s="241"/>
      <c r="AJ228" s="241"/>
      <c r="AK228" s="244"/>
      <c r="AL228" s="244">
        <v>18200</v>
      </c>
      <c r="AM228" s="241"/>
      <c r="AN228" s="241"/>
      <c r="AO228" s="241"/>
      <c r="AP228" s="241"/>
      <c r="AQ228" s="241"/>
      <c r="AR228" s="241"/>
      <c r="AS228" s="241"/>
      <c r="AT228" s="241"/>
      <c r="AU228" s="241"/>
      <c r="AV228" s="241"/>
      <c r="AW228" s="241"/>
      <c r="AX228" s="241"/>
      <c r="AY228" s="241"/>
      <c r="AZ228" s="241"/>
      <c r="BA228" s="241"/>
      <c r="BB228" s="241"/>
      <c r="BC228" s="241"/>
      <c r="BD228" s="241"/>
      <c r="BE228" s="241"/>
      <c r="BF228" s="241" t="s">
        <v>2301</v>
      </c>
      <c r="BG228" s="1568"/>
    </row>
    <row r="229" spans="1:59" ht="24" customHeight="1">
      <c r="A229" s="213"/>
      <c r="B229" s="918"/>
      <c r="C229" s="241" t="s">
        <v>2111</v>
      </c>
      <c r="D229" s="241" t="s">
        <v>19466</v>
      </c>
      <c r="E229" s="241" t="s">
        <v>17963</v>
      </c>
      <c r="F229" s="241" t="s">
        <v>10366</v>
      </c>
      <c r="G229" s="241"/>
      <c r="H229" s="241"/>
      <c r="I229" s="241" t="s">
        <v>12579</v>
      </c>
      <c r="J229" s="241"/>
      <c r="K229" s="241"/>
      <c r="L229" s="244">
        <v>8505</v>
      </c>
      <c r="M229" s="244">
        <v>1617.32</v>
      </c>
      <c r="N229" s="244">
        <v>5663.81</v>
      </c>
      <c r="O229" s="241" t="s">
        <v>2083</v>
      </c>
      <c r="P229" s="244"/>
      <c r="Q229" s="244"/>
      <c r="R229" s="244"/>
      <c r="S229" s="244"/>
      <c r="T229" s="244"/>
      <c r="U229" s="244"/>
      <c r="V229" s="244"/>
      <c r="W229" s="244">
        <v>25</v>
      </c>
      <c r="X229" s="244">
        <v>8</v>
      </c>
      <c r="Y229" s="244">
        <v>4</v>
      </c>
      <c r="Z229" s="244">
        <v>562</v>
      </c>
      <c r="AA229" s="241"/>
      <c r="AB229" s="244"/>
      <c r="AC229" s="241"/>
      <c r="AD229" s="241"/>
      <c r="AE229" s="241">
        <v>2022</v>
      </c>
      <c r="AF229" s="241"/>
      <c r="AG229" s="241"/>
      <c r="AH229" s="241"/>
      <c r="AI229" s="241"/>
      <c r="AJ229" s="241"/>
      <c r="AK229" s="241"/>
      <c r="AL229" s="244"/>
      <c r="AM229" s="241"/>
      <c r="AN229" s="241"/>
      <c r="AO229" s="241"/>
      <c r="AP229" s="241"/>
      <c r="AQ229" s="241"/>
      <c r="AR229" s="241"/>
      <c r="AS229" s="241"/>
      <c r="AT229" s="241"/>
      <c r="AU229" s="241"/>
      <c r="AV229" s="241"/>
      <c r="AW229" s="241"/>
      <c r="AX229" s="241"/>
      <c r="AY229" s="241"/>
      <c r="AZ229" s="241"/>
      <c r="BA229" s="241"/>
      <c r="BB229" s="241"/>
      <c r="BC229" s="241"/>
      <c r="BD229" s="241"/>
      <c r="BE229" s="241"/>
      <c r="BF229" s="241" t="s">
        <v>2301</v>
      </c>
      <c r="BG229" s="1568"/>
    </row>
    <row r="230" spans="1:59" ht="24" customHeight="1">
      <c r="A230" s="213"/>
      <c r="B230" s="918"/>
      <c r="C230" s="241" t="s">
        <v>2111</v>
      </c>
      <c r="D230" s="241" t="s">
        <v>19467</v>
      </c>
      <c r="E230" s="241" t="s">
        <v>13709</v>
      </c>
      <c r="F230" s="241" t="s">
        <v>10366</v>
      </c>
      <c r="G230" s="241"/>
      <c r="H230" s="241"/>
      <c r="I230" s="241" t="s">
        <v>12579</v>
      </c>
      <c r="J230" s="241"/>
      <c r="K230" s="241"/>
      <c r="L230" s="244">
        <v>18703</v>
      </c>
      <c r="M230" s="244">
        <v>2639</v>
      </c>
      <c r="N230" s="244">
        <v>5136</v>
      </c>
      <c r="O230" s="241" t="s">
        <v>2083</v>
      </c>
      <c r="P230" s="244"/>
      <c r="Q230" s="244"/>
      <c r="R230" s="244"/>
      <c r="S230" s="244"/>
      <c r="T230" s="244"/>
      <c r="U230" s="244"/>
      <c r="V230" s="244"/>
      <c r="W230" s="244">
        <v>25</v>
      </c>
      <c r="X230" s="244">
        <v>13</v>
      </c>
      <c r="Y230" s="244">
        <v>6</v>
      </c>
      <c r="Z230" s="244">
        <v>803</v>
      </c>
      <c r="AA230" s="241"/>
      <c r="AB230" s="244"/>
      <c r="AC230" s="241"/>
      <c r="AD230" s="241"/>
      <c r="AE230" s="241">
        <v>2016</v>
      </c>
      <c r="AF230" s="241"/>
      <c r="AG230" s="241"/>
      <c r="AH230" s="241"/>
      <c r="AI230" s="241"/>
      <c r="AJ230" s="241"/>
      <c r="AK230" s="241"/>
      <c r="AL230" s="244"/>
      <c r="AM230" s="241"/>
      <c r="AN230" s="241"/>
      <c r="AO230" s="241"/>
      <c r="AP230" s="241"/>
      <c r="AQ230" s="241"/>
      <c r="AR230" s="241"/>
      <c r="AS230" s="241"/>
      <c r="AT230" s="241"/>
      <c r="AU230" s="241"/>
      <c r="AV230" s="241"/>
      <c r="AW230" s="241"/>
      <c r="AX230" s="241"/>
      <c r="AY230" s="241"/>
      <c r="AZ230" s="241"/>
      <c r="BA230" s="241"/>
      <c r="BB230" s="241"/>
      <c r="BC230" s="241"/>
      <c r="BD230" s="241"/>
      <c r="BE230" s="241"/>
      <c r="BF230" s="241" t="s">
        <v>13710</v>
      </c>
      <c r="BG230" s="1568"/>
    </row>
    <row r="231" spans="1:59" ht="24" customHeight="1">
      <c r="A231" s="213"/>
      <c r="B231" s="918"/>
      <c r="C231" s="241" t="s">
        <v>2111</v>
      </c>
      <c r="D231" s="241" t="s">
        <v>19424</v>
      </c>
      <c r="E231" s="241" t="s">
        <v>13711</v>
      </c>
      <c r="F231" s="241" t="s">
        <v>10366</v>
      </c>
      <c r="G231" s="241"/>
      <c r="H231" s="241"/>
      <c r="I231" s="241" t="s">
        <v>12579</v>
      </c>
      <c r="J231" s="241"/>
      <c r="K231" s="241"/>
      <c r="L231" s="244">
        <v>15332</v>
      </c>
      <c r="M231" s="244">
        <v>3052</v>
      </c>
      <c r="N231" s="244">
        <v>6523</v>
      </c>
      <c r="O231" s="241" t="s">
        <v>2083</v>
      </c>
      <c r="P231" s="244"/>
      <c r="Q231" s="244"/>
      <c r="R231" s="244"/>
      <c r="S231" s="244"/>
      <c r="T231" s="244"/>
      <c r="U231" s="244"/>
      <c r="V231" s="244"/>
      <c r="W231" s="244">
        <v>25</v>
      </c>
      <c r="X231" s="244">
        <v>15</v>
      </c>
      <c r="Y231" s="244">
        <v>7</v>
      </c>
      <c r="Z231" s="244">
        <v>700</v>
      </c>
      <c r="AA231" s="241"/>
      <c r="AB231" s="244"/>
      <c r="AC231" s="241"/>
      <c r="AD231" s="241"/>
      <c r="AE231" s="241">
        <v>2014</v>
      </c>
      <c r="AF231" s="241"/>
      <c r="AG231" s="241"/>
      <c r="AH231" s="241"/>
      <c r="AI231" s="241"/>
      <c r="AJ231" s="241"/>
      <c r="AK231" s="241"/>
      <c r="AL231" s="244"/>
      <c r="AM231" s="241"/>
      <c r="AN231" s="241"/>
      <c r="AO231" s="241"/>
      <c r="AP231" s="241"/>
      <c r="AQ231" s="241"/>
      <c r="AR231" s="241"/>
      <c r="AS231" s="241"/>
      <c r="AT231" s="241"/>
      <c r="AU231" s="241"/>
      <c r="AV231" s="241"/>
      <c r="AW231" s="241"/>
      <c r="AX231" s="241"/>
      <c r="AY231" s="241"/>
      <c r="AZ231" s="241"/>
      <c r="BA231" s="241"/>
      <c r="BB231" s="241"/>
      <c r="BC231" s="241"/>
      <c r="BD231" s="241"/>
      <c r="BE231" s="241"/>
      <c r="BF231" s="241" t="s">
        <v>13710</v>
      </c>
      <c r="BG231" s="1568"/>
    </row>
    <row r="232" spans="1:59" ht="24" customHeight="1">
      <c r="A232" s="213"/>
      <c r="B232" s="918"/>
      <c r="C232" s="241" t="s">
        <v>2111</v>
      </c>
      <c r="D232" s="241" t="s">
        <v>19425</v>
      </c>
      <c r="E232" s="241" t="s">
        <v>19468</v>
      </c>
      <c r="F232" s="241" t="s">
        <v>2111</v>
      </c>
      <c r="G232" s="241"/>
      <c r="H232" s="241" t="s">
        <v>12579</v>
      </c>
      <c r="I232" s="241" t="s">
        <v>12579</v>
      </c>
      <c r="J232" s="241"/>
      <c r="K232" s="244"/>
      <c r="L232" s="244">
        <v>308269</v>
      </c>
      <c r="M232" s="244">
        <v>8760</v>
      </c>
      <c r="N232" s="244">
        <v>16723</v>
      </c>
      <c r="O232" s="241" t="s">
        <v>2083</v>
      </c>
      <c r="P232" s="244"/>
      <c r="Q232" s="244"/>
      <c r="R232" s="244"/>
      <c r="S232" s="244"/>
      <c r="T232" s="244"/>
      <c r="U232" s="244"/>
      <c r="V232" s="244"/>
      <c r="W232" s="244">
        <v>50</v>
      </c>
      <c r="X232" s="244"/>
      <c r="Y232" s="244">
        <v>8</v>
      </c>
      <c r="Z232" s="244">
        <v>2750</v>
      </c>
      <c r="AA232" s="241"/>
      <c r="AB232" s="244"/>
      <c r="AC232" s="241"/>
      <c r="AD232" s="241"/>
      <c r="AE232" s="241">
        <v>2024</v>
      </c>
      <c r="AF232" s="241"/>
      <c r="AG232" s="241"/>
      <c r="AH232" s="241"/>
      <c r="AI232" s="241"/>
      <c r="AJ232" s="241"/>
      <c r="AK232" s="241"/>
      <c r="AL232" s="244"/>
      <c r="AM232" s="241"/>
      <c r="AN232" s="241"/>
      <c r="AO232" s="241"/>
      <c r="AP232" s="241"/>
      <c r="AQ232" s="241"/>
      <c r="AR232" s="241"/>
      <c r="AS232" s="241"/>
      <c r="AT232" s="241"/>
      <c r="AU232" s="241"/>
      <c r="AV232" s="241"/>
      <c r="AW232" s="241"/>
      <c r="AX232" s="241"/>
      <c r="AY232" s="241"/>
      <c r="AZ232" s="241"/>
      <c r="BA232" s="241"/>
      <c r="BB232" s="241"/>
      <c r="BC232" s="241"/>
      <c r="BD232" s="241"/>
      <c r="BE232" s="241"/>
      <c r="BF232" s="241" t="s">
        <v>13710</v>
      </c>
      <c r="BG232" s="215" t="s">
        <v>13406</v>
      </c>
    </row>
    <row r="233" spans="1:59" s="1433" customFormat="1" ht="24" customHeight="1">
      <c r="A233" s="1311"/>
      <c r="B233" s="1604" t="s">
        <v>471</v>
      </c>
      <c r="C233" s="381" t="s">
        <v>55</v>
      </c>
      <c r="D233" s="381"/>
      <c r="E233" s="315">
        <f>COUNTA(E234:E240)</f>
        <v>7</v>
      </c>
      <c r="F233" s="381"/>
      <c r="G233" s="381"/>
      <c r="H233" s="381"/>
      <c r="I233" s="381"/>
      <c r="J233" s="381"/>
      <c r="K233" s="381"/>
      <c r="L233" s="380">
        <f>SUM(L234:L240)</f>
        <v>17444</v>
      </c>
      <c r="M233" s="380">
        <f>SUM(M234:M240)</f>
        <v>0</v>
      </c>
      <c r="N233" s="380">
        <f>SUM(N234:N240)</f>
        <v>0</v>
      </c>
      <c r="O233" s="381"/>
      <c r="P233" s="380"/>
      <c r="Q233" s="380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1"/>
      <c r="AB233" s="380"/>
      <c r="AC233" s="381"/>
      <c r="AD233" s="381"/>
      <c r="AE233" s="381"/>
      <c r="AF233" s="381"/>
      <c r="AG233" s="381"/>
      <c r="AH233" s="381"/>
      <c r="AI233" s="381"/>
      <c r="AJ233" s="381"/>
      <c r="AK233" s="381"/>
      <c r="AL233" s="380"/>
      <c r="AM233" s="381"/>
      <c r="AN233" s="381"/>
      <c r="AO233" s="381"/>
      <c r="AP233" s="381"/>
      <c r="AQ233" s="381"/>
      <c r="AR233" s="381"/>
      <c r="AS233" s="381"/>
      <c r="AT233" s="381"/>
      <c r="AU233" s="381"/>
      <c r="AV233" s="381"/>
      <c r="AW233" s="381"/>
      <c r="AX233" s="381"/>
      <c r="AY233" s="381"/>
      <c r="AZ233" s="381"/>
      <c r="BA233" s="381"/>
      <c r="BB233" s="381"/>
      <c r="BC233" s="381"/>
      <c r="BD233" s="381"/>
      <c r="BE233" s="381"/>
      <c r="BF233" s="381"/>
    </row>
    <row r="234" spans="1:59" ht="24" customHeight="1">
      <c r="A234" s="213"/>
      <c r="B234" s="918"/>
      <c r="C234" s="227" t="s">
        <v>2655</v>
      </c>
      <c r="D234" s="227" t="s">
        <v>19645</v>
      </c>
      <c r="E234" s="227" t="s">
        <v>19646</v>
      </c>
      <c r="F234" s="227" t="s">
        <v>2655</v>
      </c>
      <c r="G234" s="227" t="s">
        <v>19647</v>
      </c>
      <c r="H234" s="227" t="s">
        <v>19661</v>
      </c>
      <c r="I234" s="227">
        <v>11</v>
      </c>
      <c r="J234" s="228">
        <v>2685</v>
      </c>
      <c r="K234" s="228">
        <v>1232</v>
      </c>
      <c r="L234" s="228">
        <v>2685</v>
      </c>
      <c r="M234" s="227" t="s">
        <v>401</v>
      </c>
      <c r="N234" s="228"/>
      <c r="O234" s="228"/>
      <c r="P234" s="228"/>
      <c r="Q234" s="228"/>
      <c r="R234" s="228"/>
      <c r="S234" s="228"/>
      <c r="T234" s="228"/>
      <c r="U234" s="228">
        <v>25</v>
      </c>
      <c r="V234" s="228">
        <v>8</v>
      </c>
      <c r="W234" s="228">
        <v>4</v>
      </c>
      <c r="X234" s="228">
        <v>200</v>
      </c>
      <c r="Y234" s="227"/>
      <c r="Z234" s="228"/>
      <c r="AA234" s="227"/>
      <c r="AB234" s="227"/>
      <c r="AC234" s="227">
        <v>2009</v>
      </c>
      <c r="AD234" s="227"/>
      <c r="AE234" s="227"/>
      <c r="AF234" s="227"/>
      <c r="AG234" s="227"/>
      <c r="AH234" s="227"/>
      <c r="AI234" s="227"/>
      <c r="AJ234" s="228">
        <v>2200</v>
      </c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7"/>
      <c r="AV234" s="227"/>
      <c r="AW234" s="227"/>
      <c r="AX234" s="227"/>
      <c r="AY234" s="227"/>
      <c r="AZ234" s="227"/>
      <c r="BA234" s="227"/>
      <c r="BB234" s="227"/>
      <c r="BC234" s="227"/>
      <c r="BD234" s="227"/>
      <c r="BE234" s="458"/>
      <c r="BF234" s="458"/>
    </row>
    <row r="235" spans="1:59" ht="24" customHeight="1">
      <c r="A235" s="213"/>
      <c r="B235" s="918"/>
      <c r="C235" s="227" t="s">
        <v>2655</v>
      </c>
      <c r="D235" s="227" t="s">
        <v>19648</v>
      </c>
      <c r="E235" s="227" t="s">
        <v>19649</v>
      </c>
      <c r="F235" s="227" t="s">
        <v>2655</v>
      </c>
      <c r="G235" s="227" t="s">
        <v>19650</v>
      </c>
      <c r="H235" s="227" t="s">
        <v>12365</v>
      </c>
      <c r="I235" s="227">
        <v>29</v>
      </c>
      <c r="J235" s="228">
        <v>11820</v>
      </c>
      <c r="K235" s="228">
        <v>1675</v>
      </c>
      <c r="L235" s="228">
        <v>4460</v>
      </c>
      <c r="M235" s="227" t="s">
        <v>401</v>
      </c>
      <c r="N235" s="228"/>
      <c r="O235" s="228"/>
      <c r="P235" s="228"/>
      <c r="Q235" s="228">
        <v>25</v>
      </c>
      <c r="R235" s="228">
        <v>16</v>
      </c>
      <c r="S235" s="228">
        <v>6</v>
      </c>
      <c r="T235" s="228">
        <v>858</v>
      </c>
      <c r="U235" s="228">
        <v>25</v>
      </c>
      <c r="V235" s="228">
        <v>13</v>
      </c>
      <c r="W235" s="228">
        <v>6</v>
      </c>
      <c r="X235" s="228">
        <v>325</v>
      </c>
      <c r="Y235" s="227"/>
      <c r="Z235" s="228"/>
      <c r="AA235" s="227"/>
      <c r="AB235" s="227"/>
      <c r="AC235" s="227">
        <v>2013</v>
      </c>
      <c r="AD235" s="227"/>
      <c r="AE235" s="227"/>
      <c r="AF235" s="227"/>
      <c r="AG235" s="227"/>
      <c r="AH235" s="227"/>
      <c r="AI235" s="227"/>
      <c r="AJ235" s="228">
        <v>63600</v>
      </c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 t="s">
        <v>2686</v>
      </c>
      <c r="BE235" s="458"/>
      <c r="BF235" s="458"/>
    </row>
    <row r="236" spans="1:59" ht="24" customHeight="1">
      <c r="A236" s="213"/>
      <c r="B236" s="918"/>
      <c r="C236" s="241" t="s">
        <v>2655</v>
      </c>
      <c r="D236" s="241" t="s">
        <v>19651</v>
      </c>
      <c r="E236" s="241" t="s">
        <v>2687</v>
      </c>
      <c r="F236" s="241" t="s">
        <v>2655</v>
      </c>
      <c r="G236" s="227" t="s">
        <v>19551</v>
      </c>
      <c r="H236" s="241" t="s">
        <v>11301</v>
      </c>
      <c r="I236" s="241">
        <v>13</v>
      </c>
      <c r="J236" s="244">
        <v>5351</v>
      </c>
      <c r="K236" s="244"/>
      <c r="L236" s="244"/>
      <c r="M236" s="227" t="s">
        <v>176</v>
      </c>
      <c r="N236" s="244"/>
      <c r="O236" s="244"/>
      <c r="P236" s="244"/>
      <c r="Q236" s="244"/>
      <c r="R236" s="244"/>
      <c r="S236" s="244"/>
      <c r="T236" s="244"/>
      <c r="U236" s="244">
        <v>40</v>
      </c>
      <c r="V236" s="244">
        <v>18</v>
      </c>
      <c r="W236" s="244">
        <v>0</v>
      </c>
      <c r="X236" s="244">
        <v>1893</v>
      </c>
      <c r="Y236" s="241"/>
      <c r="Z236" s="244"/>
      <c r="AA236" s="241"/>
      <c r="AB236" s="241"/>
      <c r="AC236" s="241">
        <v>2005</v>
      </c>
      <c r="AD236" s="241"/>
      <c r="AE236" s="241"/>
      <c r="AF236" s="241"/>
      <c r="AG236" s="241"/>
      <c r="AH236" s="241"/>
      <c r="AI236" s="241"/>
      <c r="AJ236" s="244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  <c r="AV236" s="241"/>
      <c r="AW236" s="241"/>
      <c r="AX236" s="241"/>
      <c r="AY236" s="241"/>
      <c r="AZ236" s="241"/>
      <c r="BA236" s="241"/>
      <c r="BB236" s="241"/>
      <c r="BC236" s="241"/>
      <c r="BD236" s="241" t="s">
        <v>2688</v>
      </c>
      <c r="BE236" s="458"/>
      <c r="BF236" s="458"/>
    </row>
    <row r="237" spans="1:59" ht="24" customHeight="1">
      <c r="A237" s="213"/>
      <c r="B237" s="918"/>
      <c r="C237" s="227" t="s">
        <v>2655</v>
      </c>
      <c r="D237" s="227" t="s">
        <v>19652</v>
      </c>
      <c r="E237" s="227" t="s">
        <v>19653</v>
      </c>
      <c r="F237" s="227" t="s">
        <v>2655</v>
      </c>
      <c r="G237" s="241" t="s">
        <v>19654</v>
      </c>
      <c r="H237" s="227" t="s">
        <v>13744</v>
      </c>
      <c r="I237" s="227">
        <v>23</v>
      </c>
      <c r="J237" s="228">
        <v>4226</v>
      </c>
      <c r="K237" s="228">
        <v>2379</v>
      </c>
      <c r="L237" s="228">
        <v>1744</v>
      </c>
      <c r="M237" s="227" t="s">
        <v>401</v>
      </c>
      <c r="N237" s="228"/>
      <c r="O237" s="228"/>
      <c r="P237" s="228"/>
      <c r="Q237" s="228">
        <v>25</v>
      </c>
      <c r="R237" s="228">
        <v>16</v>
      </c>
      <c r="S237" s="228">
        <v>7</v>
      </c>
      <c r="T237" s="228">
        <v>760</v>
      </c>
      <c r="U237" s="228">
        <v>25</v>
      </c>
      <c r="V237" s="228">
        <v>13</v>
      </c>
      <c r="W237" s="228">
        <v>8</v>
      </c>
      <c r="X237" s="228">
        <v>325</v>
      </c>
      <c r="Y237" s="227"/>
      <c r="Z237" s="228"/>
      <c r="AA237" s="227"/>
      <c r="AB237" s="227"/>
      <c r="AC237" s="227">
        <v>2019</v>
      </c>
      <c r="AD237" s="227"/>
      <c r="AE237" s="227"/>
      <c r="AF237" s="227"/>
      <c r="AG237" s="227"/>
      <c r="AH237" s="227"/>
      <c r="AI237" s="227"/>
      <c r="AJ237" s="228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 t="s">
        <v>11323</v>
      </c>
      <c r="BE237" s="458"/>
      <c r="BF237" s="458"/>
    </row>
    <row r="238" spans="1:59" ht="24" customHeight="1">
      <c r="A238" s="213"/>
      <c r="B238" s="918"/>
      <c r="C238" s="227" t="s">
        <v>2655</v>
      </c>
      <c r="D238" s="227" t="s">
        <v>19655</v>
      </c>
      <c r="E238" s="227" t="s">
        <v>19656</v>
      </c>
      <c r="F238" s="227" t="s">
        <v>2655</v>
      </c>
      <c r="G238" s="227" t="s">
        <v>19657</v>
      </c>
      <c r="H238" s="227" t="s">
        <v>12366</v>
      </c>
      <c r="I238" s="227">
        <v>25</v>
      </c>
      <c r="J238" s="228"/>
      <c r="K238" s="228"/>
      <c r="L238" s="228">
        <v>2246</v>
      </c>
      <c r="M238" s="227" t="s">
        <v>401</v>
      </c>
      <c r="N238" s="228"/>
      <c r="O238" s="228"/>
      <c r="P238" s="228"/>
      <c r="Q238" s="228"/>
      <c r="R238" s="228"/>
      <c r="S238" s="228"/>
      <c r="T238" s="228"/>
      <c r="U238" s="228">
        <v>25</v>
      </c>
      <c r="V238" s="228">
        <v>13</v>
      </c>
      <c r="W238" s="228">
        <v>6</v>
      </c>
      <c r="X238" s="228">
        <v>325</v>
      </c>
      <c r="Y238" s="227"/>
      <c r="Z238" s="228"/>
      <c r="AA238" s="227"/>
      <c r="AB238" s="227"/>
      <c r="AC238" s="227">
        <v>2017</v>
      </c>
      <c r="AD238" s="227"/>
      <c r="AE238" s="227"/>
      <c r="AF238" s="227"/>
      <c r="AG238" s="227"/>
      <c r="AH238" s="227"/>
      <c r="AI238" s="227"/>
      <c r="AJ238" s="228"/>
      <c r="AK238" s="227"/>
      <c r="AL238" s="227"/>
      <c r="AM238" s="227"/>
      <c r="AN238" s="227"/>
      <c r="AO238" s="227"/>
      <c r="AP238" s="227"/>
      <c r="AQ238" s="227"/>
      <c r="AR238" s="227"/>
      <c r="AS238" s="227"/>
      <c r="AT238" s="227"/>
      <c r="AU238" s="227"/>
      <c r="AV238" s="227"/>
      <c r="AW238" s="227"/>
      <c r="AX238" s="227"/>
      <c r="AY238" s="227"/>
      <c r="AZ238" s="227"/>
      <c r="BA238" s="227"/>
      <c r="BB238" s="227"/>
      <c r="BC238" s="227"/>
      <c r="BD238" s="227" t="s">
        <v>10506</v>
      </c>
      <c r="BE238" s="458"/>
      <c r="BF238" s="458"/>
    </row>
    <row r="239" spans="1:59" ht="24" customHeight="1">
      <c r="A239" s="213"/>
      <c r="B239" s="918"/>
      <c r="C239" s="241" t="s">
        <v>2655</v>
      </c>
      <c r="D239" s="241" t="s">
        <v>19624</v>
      </c>
      <c r="E239" s="241" t="s">
        <v>19658</v>
      </c>
      <c r="F239" s="241" t="s">
        <v>2655</v>
      </c>
      <c r="G239" s="241" t="s">
        <v>19659</v>
      </c>
      <c r="H239" s="241" t="s">
        <v>12366</v>
      </c>
      <c r="I239" s="241">
        <v>13</v>
      </c>
      <c r="J239" s="244">
        <v>6500</v>
      </c>
      <c r="K239" s="244">
        <v>3101</v>
      </c>
      <c r="L239" s="244">
        <v>4946</v>
      </c>
      <c r="M239" s="227" t="s">
        <v>401</v>
      </c>
      <c r="N239" s="244"/>
      <c r="O239" s="244"/>
      <c r="P239" s="244"/>
      <c r="Q239" s="244"/>
      <c r="R239" s="244"/>
      <c r="S239" s="244"/>
      <c r="T239" s="244"/>
      <c r="U239" s="244">
        <v>25</v>
      </c>
      <c r="V239" s="244">
        <v>13</v>
      </c>
      <c r="W239" s="244">
        <v>5</v>
      </c>
      <c r="X239" s="244">
        <v>564</v>
      </c>
      <c r="Y239" s="241"/>
      <c r="Z239" s="244"/>
      <c r="AA239" s="241"/>
      <c r="AB239" s="241"/>
      <c r="AC239" s="241">
        <v>2021</v>
      </c>
      <c r="AD239" s="241"/>
      <c r="AE239" s="241"/>
      <c r="AF239" s="241"/>
      <c r="AG239" s="241"/>
      <c r="AH239" s="241"/>
      <c r="AI239" s="241"/>
      <c r="AJ239" s="244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  <c r="AV239" s="241"/>
      <c r="AW239" s="241"/>
      <c r="AX239" s="241"/>
      <c r="AY239" s="241"/>
      <c r="AZ239" s="241"/>
      <c r="BA239" s="241"/>
      <c r="BB239" s="241"/>
      <c r="BC239" s="241"/>
      <c r="BD239" s="241"/>
      <c r="BE239" s="458"/>
      <c r="BF239" s="458"/>
    </row>
    <row r="240" spans="1:59" ht="24" customHeight="1">
      <c r="A240" s="213"/>
      <c r="B240" s="918"/>
      <c r="C240" s="241" t="s">
        <v>2655</v>
      </c>
      <c r="D240" s="241" t="s">
        <v>19608</v>
      </c>
      <c r="E240" s="241" t="s">
        <v>19660</v>
      </c>
      <c r="F240" s="241" t="s">
        <v>2655</v>
      </c>
      <c r="G240" s="227" t="s">
        <v>19657</v>
      </c>
      <c r="H240" s="241" t="s">
        <v>12366</v>
      </c>
      <c r="I240" s="241">
        <v>25</v>
      </c>
      <c r="J240" s="244"/>
      <c r="K240" s="244">
        <v>1363</v>
      </c>
      <c r="L240" s="244">
        <v>1363</v>
      </c>
      <c r="M240" s="227" t="s">
        <v>401</v>
      </c>
      <c r="N240" s="244"/>
      <c r="O240" s="244"/>
      <c r="P240" s="244"/>
      <c r="Q240" s="244"/>
      <c r="R240" s="244"/>
      <c r="S240" s="244"/>
      <c r="T240" s="244"/>
      <c r="U240" s="244">
        <v>25</v>
      </c>
      <c r="V240" s="244">
        <v>13</v>
      </c>
      <c r="W240" s="244">
        <v>8</v>
      </c>
      <c r="X240" s="244">
        <v>1592</v>
      </c>
      <c r="Y240" s="241"/>
      <c r="Z240" s="244"/>
      <c r="AA240" s="241"/>
      <c r="AB240" s="241"/>
      <c r="AC240" s="241">
        <v>2022</v>
      </c>
      <c r="AD240" s="241"/>
      <c r="AE240" s="241"/>
      <c r="AF240" s="241"/>
      <c r="AG240" s="241"/>
      <c r="AH240" s="241"/>
      <c r="AI240" s="241"/>
      <c r="AJ240" s="244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  <c r="AV240" s="241"/>
      <c r="AW240" s="241"/>
      <c r="AX240" s="241"/>
      <c r="AY240" s="241"/>
      <c r="AZ240" s="241"/>
      <c r="BA240" s="241"/>
      <c r="BB240" s="241"/>
      <c r="BC240" s="241"/>
      <c r="BD240" s="241" t="s">
        <v>13745</v>
      </c>
      <c r="BE240" s="458"/>
      <c r="BF240" s="458"/>
    </row>
    <row r="241" spans="1:59" s="1433" customFormat="1" ht="24" customHeight="1">
      <c r="A241" s="1311"/>
      <c r="B241" s="1613" t="s">
        <v>541</v>
      </c>
      <c r="C241" s="594" t="s">
        <v>2001</v>
      </c>
      <c r="D241" s="594"/>
      <c r="E241" s="315">
        <f>COUNTA(E242:E376)</f>
        <v>135</v>
      </c>
      <c r="F241" s="594"/>
      <c r="G241" s="594"/>
      <c r="H241" s="697"/>
      <c r="I241" s="594"/>
      <c r="J241" s="594"/>
      <c r="K241" s="594"/>
      <c r="L241" s="595">
        <f>SUM(L242:L376)</f>
        <v>5106232.3999999994</v>
      </c>
      <c r="M241" s="595">
        <f>SUM(M242:M376)</f>
        <v>271459.36000000004</v>
      </c>
      <c r="N241" s="595">
        <f>SUM(N242:N376)</f>
        <v>847738.35000000009</v>
      </c>
      <c r="O241" s="594"/>
      <c r="P241" s="595"/>
      <c r="Q241" s="595"/>
      <c r="R241" s="595"/>
      <c r="S241" s="595"/>
      <c r="T241" s="595"/>
      <c r="U241" s="595"/>
      <c r="V241" s="595"/>
      <c r="W241" s="595"/>
      <c r="X241" s="595"/>
      <c r="Y241" s="595"/>
      <c r="Z241" s="595"/>
      <c r="AA241" s="594"/>
      <c r="AB241" s="595"/>
      <c r="AC241" s="594"/>
      <c r="AD241" s="594"/>
      <c r="AE241" s="594"/>
      <c r="AF241" s="594"/>
      <c r="AG241" s="594"/>
      <c r="AH241" s="594"/>
      <c r="AI241" s="594"/>
      <c r="AJ241" s="594"/>
      <c r="AK241" s="594"/>
      <c r="AL241" s="595"/>
      <c r="AM241" s="594"/>
      <c r="AN241" s="594"/>
      <c r="AO241" s="594"/>
      <c r="AP241" s="594"/>
      <c r="AQ241" s="594"/>
      <c r="AR241" s="594"/>
      <c r="AS241" s="594"/>
      <c r="AT241" s="594"/>
      <c r="AU241" s="594"/>
      <c r="AV241" s="594"/>
      <c r="AW241" s="594"/>
      <c r="AX241" s="594"/>
      <c r="AY241" s="594"/>
      <c r="AZ241" s="594"/>
      <c r="BA241" s="594"/>
      <c r="BB241" s="594"/>
      <c r="BC241" s="594"/>
      <c r="BD241" s="594"/>
      <c r="BE241" s="594"/>
      <c r="BF241" s="594"/>
    </row>
    <row r="242" spans="1:59" s="1433" customFormat="1" ht="24" customHeight="1">
      <c r="A242" s="1311"/>
      <c r="B242" s="1614"/>
      <c r="C242" s="698" t="s">
        <v>12625</v>
      </c>
      <c r="D242" s="620" t="s">
        <v>21213</v>
      </c>
      <c r="E242" s="699" t="s">
        <v>16394</v>
      </c>
      <c r="F242" s="698" t="s">
        <v>12625</v>
      </c>
      <c r="G242" s="700" t="s">
        <v>21214</v>
      </c>
      <c r="H242" s="701"/>
      <c r="I242" s="620" t="s">
        <v>21215</v>
      </c>
      <c r="J242" s="698">
        <v>33</v>
      </c>
      <c r="K242" s="698"/>
      <c r="L242" s="702">
        <v>1768725.6</v>
      </c>
      <c r="M242" s="702">
        <v>9123.42</v>
      </c>
      <c r="N242" s="702">
        <v>12652.55</v>
      </c>
      <c r="O242" s="698" t="s">
        <v>2083</v>
      </c>
      <c r="P242" s="702"/>
      <c r="Q242" s="702"/>
      <c r="R242" s="702"/>
      <c r="S242" s="702">
        <v>50</v>
      </c>
      <c r="T242" s="702">
        <v>25</v>
      </c>
      <c r="U242" s="702">
        <v>10</v>
      </c>
      <c r="V242" s="702">
        <v>1250</v>
      </c>
      <c r="W242" s="702"/>
      <c r="X242" s="702"/>
      <c r="Y242" s="702"/>
      <c r="Z242" s="702"/>
      <c r="AA242" s="698">
        <v>300</v>
      </c>
      <c r="AB242" s="702">
        <v>300</v>
      </c>
      <c r="AC242" s="698" t="s">
        <v>1983</v>
      </c>
      <c r="AD242" s="698" t="s">
        <v>1988</v>
      </c>
      <c r="AE242" s="698">
        <v>2022</v>
      </c>
      <c r="AF242" s="698"/>
      <c r="AG242" s="698"/>
      <c r="AH242" s="698"/>
      <c r="AI242" s="698"/>
      <c r="AJ242" s="698"/>
      <c r="AK242" s="698"/>
      <c r="AL242" s="702"/>
      <c r="AM242" s="698"/>
      <c r="AN242" s="698"/>
      <c r="AO242" s="620">
        <v>1</v>
      </c>
      <c r="AP242" s="698"/>
      <c r="AQ242" s="698"/>
      <c r="AR242" s="698"/>
      <c r="AS242" s="698"/>
      <c r="AT242" s="698"/>
      <c r="AU242" s="698"/>
      <c r="AV242" s="698"/>
      <c r="AW242" s="698"/>
      <c r="AX242" s="698"/>
      <c r="AY242" s="698"/>
      <c r="AZ242" s="698"/>
      <c r="BA242" s="698"/>
      <c r="BB242" s="698"/>
      <c r="BC242" s="698"/>
      <c r="BD242" s="698"/>
      <c r="BE242" s="698"/>
      <c r="BF242" s="703" t="s">
        <v>21216</v>
      </c>
      <c r="BG242" s="1447" t="s">
        <v>20250</v>
      </c>
    </row>
    <row r="243" spans="1:59" ht="38.1" customHeight="1">
      <c r="A243" s="213"/>
      <c r="B243" s="918"/>
      <c r="C243" s="227" t="s">
        <v>12625</v>
      </c>
      <c r="D243" s="227" t="s">
        <v>21217</v>
      </c>
      <c r="E243" s="227" t="s">
        <v>16509</v>
      </c>
      <c r="F243" s="227" t="s">
        <v>12625</v>
      </c>
      <c r="G243" s="700" t="s">
        <v>21218</v>
      </c>
      <c r="H243" s="698"/>
      <c r="I243" s="700" t="s">
        <v>16510</v>
      </c>
      <c r="J243" s="698">
        <v>7</v>
      </c>
      <c r="K243" s="594"/>
      <c r="L243" s="228">
        <v>52586</v>
      </c>
      <c r="M243" s="242">
        <v>802.1</v>
      </c>
      <c r="N243" s="369">
        <v>3772.78</v>
      </c>
      <c r="O243" s="227" t="s">
        <v>2083</v>
      </c>
      <c r="P243" s="228"/>
      <c r="Q243" s="228"/>
      <c r="R243" s="228"/>
      <c r="S243" s="228"/>
      <c r="T243" s="228"/>
      <c r="U243" s="228"/>
      <c r="V243" s="228"/>
      <c r="W243" s="228">
        <v>25</v>
      </c>
      <c r="X243" s="228">
        <v>11</v>
      </c>
      <c r="Y243" s="228">
        <v>5</v>
      </c>
      <c r="Z243" s="228">
        <v>275</v>
      </c>
      <c r="AA243" s="594"/>
      <c r="AB243" s="595"/>
      <c r="AC243" s="594"/>
      <c r="AD243" s="594"/>
      <c r="AE243" s="358">
        <v>2002</v>
      </c>
      <c r="AF243" s="698">
        <v>3428</v>
      </c>
      <c r="AG243" s="594"/>
      <c r="AH243" s="594"/>
      <c r="AI243" s="594"/>
      <c r="AJ243" s="594"/>
      <c r="AK243" s="594"/>
      <c r="AL243" s="595"/>
      <c r="AM243" s="698">
        <v>2017</v>
      </c>
      <c r="AN243" s="594"/>
      <c r="AO243" s="704"/>
      <c r="AP243" s="594"/>
      <c r="AQ243" s="594"/>
      <c r="AR243" s="594"/>
      <c r="AS243" s="594"/>
      <c r="AT243" s="594"/>
      <c r="AU243" s="594"/>
      <c r="AV243" s="594"/>
      <c r="AW243" s="594"/>
      <c r="AX243" s="594"/>
      <c r="AY243" s="594"/>
      <c r="AZ243" s="594"/>
      <c r="BA243" s="594"/>
      <c r="BB243" s="594"/>
      <c r="BC243" s="594"/>
      <c r="BD243" s="594"/>
      <c r="BE243" s="594"/>
      <c r="BF243" s="705"/>
      <c r="BG243" s="1447"/>
    </row>
    <row r="244" spans="1:59" ht="38.1" customHeight="1">
      <c r="A244" s="213"/>
      <c r="B244" s="918"/>
      <c r="C244" s="227" t="s">
        <v>12625</v>
      </c>
      <c r="D244" s="227" t="s">
        <v>21219</v>
      </c>
      <c r="E244" s="227" t="s">
        <v>16511</v>
      </c>
      <c r="F244" s="227" t="s">
        <v>12625</v>
      </c>
      <c r="G244" s="700" t="s">
        <v>21220</v>
      </c>
      <c r="H244" s="698"/>
      <c r="I244" s="700" t="s">
        <v>21221</v>
      </c>
      <c r="J244" s="698">
        <v>6</v>
      </c>
      <c r="K244" s="594"/>
      <c r="L244" s="242">
        <v>3655.5</v>
      </c>
      <c r="M244" s="369">
        <v>1922.67</v>
      </c>
      <c r="N244" s="369">
        <v>7114.89</v>
      </c>
      <c r="O244" s="227" t="s">
        <v>2083</v>
      </c>
      <c r="P244" s="228"/>
      <c r="Q244" s="228"/>
      <c r="R244" s="228"/>
      <c r="S244" s="228">
        <v>25</v>
      </c>
      <c r="T244" s="228">
        <v>11</v>
      </c>
      <c r="U244" s="228">
        <v>5</v>
      </c>
      <c r="V244" s="228">
        <v>275</v>
      </c>
      <c r="W244" s="228">
        <v>7</v>
      </c>
      <c r="X244" s="228">
        <v>3</v>
      </c>
      <c r="Y244" s="228">
        <v>2</v>
      </c>
      <c r="Z244" s="228">
        <v>21</v>
      </c>
      <c r="AA244" s="594"/>
      <c r="AB244" s="595"/>
      <c r="AC244" s="594"/>
      <c r="AD244" s="594"/>
      <c r="AE244" s="358">
        <v>2005</v>
      </c>
      <c r="AF244" s="698">
        <v>3437</v>
      </c>
      <c r="AG244" s="594"/>
      <c r="AH244" s="594"/>
      <c r="AI244" s="594"/>
      <c r="AJ244" s="594"/>
      <c r="AK244" s="594"/>
      <c r="AL244" s="595"/>
      <c r="AM244" s="698">
        <v>2025</v>
      </c>
      <c r="AN244" s="594"/>
      <c r="AO244" s="704"/>
      <c r="AP244" s="594"/>
      <c r="AQ244" s="594"/>
      <c r="AR244" s="594"/>
      <c r="AS244" s="594"/>
      <c r="AT244" s="594"/>
      <c r="AU244" s="594"/>
      <c r="AV244" s="594"/>
      <c r="AW244" s="594"/>
      <c r="AX244" s="594"/>
      <c r="AY244" s="594"/>
      <c r="AZ244" s="594"/>
      <c r="BA244" s="594"/>
      <c r="BB244" s="594"/>
      <c r="BC244" s="594"/>
      <c r="BD244" s="594"/>
      <c r="BE244" s="594"/>
      <c r="BF244" s="705"/>
      <c r="BG244" s="1447"/>
    </row>
    <row r="245" spans="1:59" ht="38.1" customHeight="1">
      <c r="A245" s="213"/>
      <c r="B245" s="918"/>
      <c r="C245" s="227" t="s">
        <v>12625</v>
      </c>
      <c r="D245" s="227" t="s">
        <v>21222</v>
      </c>
      <c r="E245" s="227" t="s">
        <v>16512</v>
      </c>
      <c r="F245" s="227" t="s">
        <v>12625</v>
      </c>
      <c r="G245" s="700" t="s">
        <v>21223</v>
      </c>
      <c r="H245" s="698"/>
      <c r="I245" s="700" t="s">
        <v>16510</v>
      </c>
      <c r="J245" s="698">
        <v>6</v>
      </c>
      <c r="K245" s="594"/>
      <c r="L245" s="228">
        <v>2337</v>
      </c>
      <c r="M245" s="369">
        <v>1374.34</v>
      </c>
      <c r="N245" s="369">
        <v>4887.79</v>
      </c>
      <c r="O245" s="227" t="s">
        <v>2083</v>
      </c>
      <c r="P245" s="228"/>
      <c r="Q245" s="228"/>
      <c r="R245" s="228"/>
      <c r="S245" s="228">
        <v>25</v>
      </c>
      <c r="T245" s="228">
        <v>11</v>
      </c>
      <c r="U245" s="228">
        <v>5</v>
      </c>
      <c r="V245" s="228">
        <v>275</v>
      </c>
      <c r="W245" s="228"/>
      <c r="X245" s="228"/>
      <c r="Y245" s="228"/>
      <c r="Z245" s="228"/>
      <c r="AA245" s="594"/>
      <c r="AB245" s="595"/>
      <c r="AC245" s="594"/>
      <c r="AD245" s="594"/>
      <c r="AE245" s="358">
        <v>2018</v>
      </c>
      <c r="AF245" s="698">
        <v>3373</v>
      </c>
      <c r="AG245" s="594"/>
      <c r="AH245" s="594"/>
      <c r="AI245" s="594"/>
      <c r="AJ245" s="594"/>
      <c r="AK245" s="594"/>
      <c r="AL245" s="595"/>
      <c r="AM245" s="698"/>
      <c r="AN245" s="594"/>
      <c r="AO245" s="704"/>
      <c r="AP245" s="594"/>
      <c r="AQ245" s="594"/>
      <c r="AR245" s="594"/>
      <c r="AS245" s="594"/>
      <c r="AT245" s="594"/>
      <c r="AU245" s="594"/>
      <c r="AV245" s="594"/>
      <c r="AW245" s="594"/>
      <c r="AX245" s="594"/>
      <c r="AY245" s="594"/>
      <c r="AZ245" s="594"/>
      <c r="BA245" s="594"/>
      <c r="BB245" s="594"/>
      <c r="BC245" s="594"/>
      <c r="BD245" s="594"/>
      <c r="BE245" s="594"/>
      <c r="BF245" s="705"/>
      <c r="BG245" s="1447"/>
    </row>
    <row r="246" spans="1:59" ht="24" customHeight="1">
      <c r="A246" s="213"/>
      <c r="B246" s="918"/>
      <c r="C246" s="227" t="s">
        <v>2694</v>
      </c>
      <c r="D246" s="227" t="s">
        <v>20135</v>
      </c>
      <c r="E246" s="227" t="s">
        <v>11039</v>
      </c>
      <c r="F246" s="227" t="s">
        <v>2694</v>
      </c>
      <c r="G246" s="620" t="s">
        <v>21224</v>
      </c>
      <c r="H246" s="360" t="s">
        <v>3558</v>
      </c>
      <c r="I246" s="620" t="s">
        <v>3559</v>
      </c>
      <c r="J246" s="227">
        <v>24</v>
      </c>
      <c r="K246" s="227" t="s">
        <v>389</v>
      </c>
      <c r="L246" s="228">
        <v>55661</v>
      </c>
      <c r="M246" s="228">
        <v>2173</v>
      </c>
      <c r="N246" s="228">
        <v>17316</v>
      </c>
      <c r="O246" s="227" t="s">
        <v>401</v>
      </c>
      <c r="P246" s="228"/>
      <c r="Q246" s="228"/>
      <c r="R246" s="228"/>
      <c r="S246" s="228">
        <v>50</v>
      </c>
      <c r="T246" s="228">
        <v>25</v>
      </c>
      <c r="U246" s="228">
        <v>10</v>
      </c>
      <c r="V246" s="228">
        <v>1250</v>
      </c>
      <c r="W246" s="228"/>
      <c r="X246" s="228"/>
      <c r="Y246" s="228"/>
      <c r="Z246" s="228"/>
      <c r="AA246" s="227"/>
      <c r="AB246" s="227">
        <v>585</v>
      </c>
      <c r="AC246" s="228">
        <v>585</v>
      </c>
      <c r="AD246" s="227" t="s">
        <v>3560</v>
      </c>
      <c r="AE246" s="227">
        <v>1999</v>
      </c>
      <c r="AF246" s="313"/>
      <c r="AG246" s="227"/>
      <c r="AH246" s="227"/>
      <c r="AI246" s="227"/>
      <c r="AJ246" s="227"/>
      <c r="AK246" s="227"/>
      <c r="AL246" s="228"/>
      <c r="AM246" s="698">
        <v>2025</v>
      </c>
      <c r="AN246" s="227"/>
      <c r="AO246" s="620">
        <v>1</v>
      </c>
      <c r="AP246" s="227"/>
      <c r="AQ246" s="227"/>
      <c r="AR246" s="227"/>
      <c r="AS246" s="227"/>
      <c r="AT246" s="227"/>
      <c r="AU246" s="227"/>
      <c r="AV246" s="227"/>
      <c r="AW246" s="227"/>
      <c r="AX246" s="227"/>
      <c r="AY246" s="227"/>
      <c r="AZ246" s="227"/>
      <c r="BA246" s="227"/>
      <c r="BB246" s="227"/>
      <c r="BC246" s="227"/>
      <c r="BD246" s="227"/>
      <c r="BE246" s="227"/>
      <c r="BF246" s="620" t="s">
        <v>21225</v>
      </c>
      <c r="BG246" s="1447"/>
    </row>
    <row r="247" spans="1:59" ht="24" customHeight="1">
      <c r="A247" s="213"/>
      <c r="B247" s="918"/>
      <c r="C247" s="227" t="s">
        <v>2694</v>
      </c>
      <c r="D247" s="227" t="s">
        <v>21226</v>
      </c>
      <c r="E247" s="227" t="s">
        <v>8730</v>
      </c>
      <c r="F247" s="227" t="s">
        <v>2694</v>
      </c>
      <c r="G247" s="620" t="s">
        <v>21227</v>
      </c>
      <c r="H247" s="360"/>
      <c r="I247" s="620" t="s">
        <v>8731</v>
      </c>
      <c r="J247" s="227"/>
      <c r="K247" s="227"/>
      <c r="L247" s="621">
        <v>4385</v>
      </c>
      <c r="M247" s="228">
        <v>1170</v>
      </c>
      <c r="N247" s="228">
        <v>7181</v>
      </c>
      <c r="O247" s="227" t="s">
        <v>401</v>
      </c>
      <c r="P247" s="228"/>
      <c r="Q247" s="228"/>
      <c r="R247" s="228"/>
      <c r="S247" s="228">
        <v>25</v>
      </c>
      <c r="T247" s="228">
        <v>17</v>
      </c>
      <c r="U247" s="228">
        <v>8</v>
      </c>
      <c r="V247" s="228">
        <v>425</v>
      </c>
      <c r="W247" s="228">
        <v>13.75</v>
      </c>
      <c r="X247" s="228">
        <v>6</v>
      </c>
      <c r="Y247" s="228"/>
      <c r="Z247" s="228">
        <v>82.5</v>
      </c>
      <c r="AA247" s="227"/>
      <c r="AB247" s="227"/>
      <c r="AC247" s="228"/>
      <c r="AD247" s="227"/>
      <c r="AE247" s="227">
        <v>2002</v>
      </c>
      <c r="AF247" s="227"/>
      <c r="AG247" s="227"/>
      <c r="AH247" s="227"/>
      <c r="AI247" s="227"/>
      <c r="AJ247" s="227"/>
      <c r="AK247" s="227"/>
      <c r="AL247" s="228">
        <v>9529</v>
      </c>
      <c r="AM247" s="228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27"/>
      <c r="BC247" s="227"/>
      <c r="BD247" s="227"/>
      <c r="BE247" s="227"/>
      <c r="BF247" s="227"/>
      <c r="BG247" s="1447"/>
    </row>
    <row r="248" spans="1:59" ht="24" customHeight="1">
      <c r="A248" s="213"/>
      <c r="B248" s="918"/>
      <c r="C248" s="227" t="s">
        <v>2694</v>
      </c>
      <c r="D248" s="227" t="s">
        <v>21228</v>
      </c>
      <c r="E248" s="227" t="s">
        <v>8732</v>
      </c>
      <c r="F248" s="227" t="s">
        <v>2694</v>
      </c>
      <c r="G248" s="620" t="s">
        <v>21227</v>
      </c>
      <c r="H248" s="360"/>
      <c r="I248" s="620" t="s">
        <v>8733</v>
      </c>
      <c r="J248" s="227"/>
      <c r="K248" s="227"/>
      <c r="L248" s="228">
        <v>18733</v>
      </c>
      <c r="M248" s="228">
        <v>1848.33</v>
      </c>
      <c r="N248" s="228">
        <v>5424.39</v>
      </c>
      <c r="O248" s="227" t="s">
        <v>401</v>
      </c>
      <c r="P248" s="228"/>
      <c r="Q248" s="228"/>
      <c r="R248" s="228"/>
      <c r="S248" s="228">
        <v>25</v>
      </c>
      <c r="T248" s="228">
        <v>13</v>
      </c>
      <c r="U248" s="228">
        <v>6</v>
      </c>
      <c r="V248" s="228">
        <v>337</v>
      </c>
      <c r="W248" s="228">
        <v>6.9</v>
      </c>
      <c r="X248" s="228">
        <v>6</v>
      </c>
      <c r="Y248" s="228"/>
      <c r="Z248" s="228">
        <v>24.84</v>
      </c>
      <c r="AA248" s="227"/>
      <c r="AB248" s="227"/>
      <c r="AC248" s="228"/>
      <c r="AD248" s="227"/>
      <c r="AE248" s="227">
        <v>2006</v>
      </c>
      <c r="AF248" s="227"/>
      <c r="AG248" s="227"/>
      <c r="AH248" s="227"/>
      <c r="AI248" s="227"/>
      <c r="AJ248" s="227"/>
      <c r="AK248" s="227"/>
      <c r="AL248" s="228">
        <v>9626</v>
      </c>
      <c r="AM248" s="228"/>
      <c r="AN248" s="227"/>
      <c r="AO248" s="227"/>
      <c r="AP248" s="227"/>
      <c r="AQ248" s="227"/>
      <c r="AR248" s="227"/>
      <c r="AS248" s="227"/>
      <c r="AT248" s="227"/>
      <c r="AU248" s="227"/>
      <c r="AV248" s="227"/>
      <c r="AW248" s="227"/>
      <c r="AX248" s="227"/>
      <c r="AY248" s="227"/>
      <c r="AZ248" s="227"/>
      <c r="BA248" s="227"/>
      <c r="BB248" s="227"/>
      <c r="BC248" s="227"/>
      <c r="BD248" s="227"/>
      <c r="BE248" s="227"/>
      <c r="BF248" s="227"/>
      <c r="BG248" s="1447"/>
    </row>
    <row r="249" spans="1:59" ht="24" customHeight="1">
      <c r="A249" s="213"/>
      <c r="B249" s="918"/>
      <c r="C249" s="227" t="s">
        <v>2694</v>
      </c>
      <c r="D249" s="227" t="s">
        <v>21229</v>
      </c>
      <c r="E249" s="227" t="s">
        <v>21230</v>
      </c>
      <c r="F249" s="227" t="s">
        <v>2694</v>
      </c>
      <c r="G249" s="620" t="s">
        <v>21231</v>
      </c>
      <c r="H249" s="360"/>
      <c r="I249" s="620"/>
      <c r="J249" s="227"/>
      <c r="K249" s="227"/>
      <c r="L249" s="228">
        <v>2700.1</v>
      </c>
      <c r="M249" s="228">
        <v>984.59</v>
      </c>
      <c r="N249" s="228">
        <v>4908.25</v>
      </c>
      <c r="O249" s="227" t="s">
        <v>401</v>
      </c>
      <c r="P249" s="228"/>
      <c r="Q249" s="228"/>
      <c r="R249" s="228"/>
      <c r="S249" s="228"/>
      <c r="T249" s="228"/>
      <c r="U249" s="228"/>
      <c r="V249" s="228"/>
      <c r="W249" s="228">
        <v>25</v>
      </c>
      <c r="X249" s="228"/>
      <c r="Y249" s="228">
        <v>5</v>
      </c>
      <c r="Z249" s="228"/>
      <c r="AA249" s="227"/>
      <c r="AB249" s="227"/>
      <c r="AC249" s="228"/>
      <c r="AD249" s="227"/>
      <c r="AE249" s="227"/>
      <c r="AF249" s="227"/>
      <c r="AG249" s="227"/>
      <c r="AH249" s="227"/>
      <c r="AI249" s="227"/>
      <c r="AJ249" s="227"/>
      <c r="AK249" s="227"/>
      <c r="AL249" s="228"/>
      <c r="AM249" s="228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1447" t="s">
        <v>21232</v>
      </c>
    </row>
    <row r="250" spans="1:59" ht="24" customHeight="1">
      <c r="A250" s="213"/>
      <c r="B250" s="918"/>
      <c r="C250" s="227" t="s">
        <v>1842</v>
      </c>
      <c r="D250" s="227" t="s">
        <v>21233</v>
      </c>
      <c r="E250" s="227" t="s">
        <v>16513</v>
      </c>
      <c r="F250" s="227" t="s">
        <v>1842</v>
      </c>
      <c r="G250" s="227" t="s">
        <v>21234</v>
      </c>
      <c r="H250" s="360" t="s">
        <v>2753</v>
      </c>
      <c r="I250" s="227" t="s">
        <v>21235</v>
      </c>
      <c r="J250" s="227">
        <v>26</v>
      </c>
      <c r="K250" s="227"/>
      <c r="L250" s="228">
        <v>7988</v>
      </c>
      <c r="M250" s="228">
        <v>2649.11</v>
      </c>
      <c r="N250" s="228">
        <v>1322</v>
      </c>
      <c r="O250" s="227" t="s">
        <v>401</v>
      </c>
      <c r="P250" s="228"/>
      <c r="Q250" s="228"/>
      <c r="R250" s="228"/>
      <c r="S250" s="228"/>
      <c r="T250" s="228"/>
      <c r="U250" s="228"/>
      <c r="V250" s="228"/>
      <c r="W250" s="228" t="s">
        <v>21236</v>
      </c>
      <c r="X250" s="228" t="s">
        <v>21237</v>
      </c>
      <c r="Y250" s="228" t="s">
        <v>21238</v>
      </c>
      <c r="Z250" s="228">
        <v>576</v>
      </c>
      <c r="AA250" s="227"/>
      <c r="AB250" s="227"/>
      <c r="AC250" s="228"/>
      <c r="AD250" s="227"/>
      <c r="AE250" s="227">
        <v>2004</v>
      </c>
      <c r="AF250" s="227">
        <v>2004</v>
      </c>
      <c r="AG250" s="227"/>
      <c r="AH250" s="227"/>
      <c r="AI250" s="227"/>
      <c r="AJ250" s="227"/>
      <c r="AK250" s="227"/>
      <c r="AL250" s="244">
        <v>2600</v>
      </c>
      <c r="AM250" s="227">
        <v>2022</v>
      </c>
      <c r="AN250" s="227"/>
      <c r="AO250" s="227"/>
      <c r="AP250" s="227"/>
      <c r="AQ250" s="227"/>
      <c r="AR250" s="227"/>
      <c r="AS250" s="227"/>
      <c r="AT250" s="227"/>
      <c r="AU250" s="227"/>
      <c r="AV250" s="227"/>
      <c r="AW250" s="227"/>
      <c r="AX250" s="227"/>
      <c r="AY250" s="227"/>
      <c r="AZ250" s="227"/>
      <c r="BA250" s="227"/>
      <c r="BB250" s="227"/>
      <c r="BC250" s="227"/>
      <c r="BD250" s="227"/>
      <c r="BE250" s="313"/>
      <c r="BF250" s="227" t="s">
        <v>11042</v>
      </c>
      <c r="BG250" s="1447"/>
    </row>
    <row r="251" spans="1:59" ht="24" customHeight="1">
      <c r="A251" s="213"/>
      <c r="B251" s="918"/>
      <c r="C251" s="227" t="s">
        <v>1842</v>
      </c>
      <c r="D251" s="227" t="s">
        <v>20615</v>
      </c>
      <c r="E251" s="227" t="s">
        <v>11043</v>
      </c>
      <c r="F251" s="227" t="s">
        <v>1842</v>
      </c>
      <c r="G251" s="227" t="s">
        <v>3587</v>
      </c>
      <c r="H251" s="360" t="s">
        <v>2753</v>
      </c>
      <c r="I251" s="227" t="s">
        <v>11044</v>
      </c>
      <c r="J251" s="227">
        <v>8</v>
      </c>
      <c r="K251" s="227"/>
      <c r="L251" s="228">
        <v>81403</v>
      </c>
      <c r="M251" s="228">
        <v>793</v>
      </c>
      <c r="N251" s="228">
        <v>2910</v>
      </c>
      <c r="O251" s="227" t="s">
        <v>401</v>
      </c>
      <c r="P251" s="228"/>
      <c r="Q251" s="228"/>
      <c r="R251" s="228"/>
      <c r="S251" s="228"/>
      <c r="T251" s="228"/>
      <c r="U251" s="228"/>
      <c r="V251" s="228"/>
      <c r="W251" s="228" t="s">
        <v>3588</v>
      </c>
      <c r="X251" s="228" t="s">
        <v>3591</v>
      </c>
      <c r="Y251" s="228" t="s">
        <v>2324</v>
      </c>
      <c r="Z251" s="228">
        <v>385</v>
      </c>
      <c r="AA251" s="227"/>
      <c r="AB251" s="227"/>
      <c r="AC251" s="228"/>
      <c r="AD251" s="227"/>
      <c r="AE251" s="227">
        <v>2005</v>
      </c>
      <c r="AF251" s="227">
        <v>2005</v>
      </c>
      <c r="AG251" s="227"/>
      <c r="AH251" s="227"/>
      <c r="AI251" s="227"/>
      <c r="AJ251" s="227"/>
      <c r="AK251" s="227"/>
      <c r="AL251" s="228"/>
      <c r="AM251" s="228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27"/>
      <c r="BC251" s="227"/>
      <c r="BD251" s="227"/>
      <c r="BE251" s="227" t="s">
        <v>3592</v>
      </c>
      <c r="BF251" s="227" t="s">
        <v>21239</v>
      </c>
      <c r="BG251" s="1447"/>
    </row>
    <row r="252" spans="1:59" ht="24" customHeight="1">
      <c r="A252" s="213"/>
      <c r="B252" s="918"/>
      <c r="C252" s="227" t="s">
        <v>1842</v>
      </c>
      <c r="D252" s="227" t="s">
        <v>21240</v>
      </c>
      <c r="E252" s="227" t="s">
        <v>3373</v>
      </c>
      <c r="F252" s="227" t="s">
        <v>1842</v>
      </c>
      <c r="G252" s="227"/>
      <c r="H252" s="360"/>
      <c r="I252" s="227" t="s">
        <v>1845</v>
      </c>
      <c r="J252" s="227"/>
      <c r="K252" s="227"/>
      <c r="L252" s="228">
        <v>12849</v>
      </c>
      <c r="M252" s="228">
        <v>2568</v>
      </c>
      <c r="N252" s="228">
        <v>6664</v>
      </c>
      <c r="O252" s="227" t="s">
        <v>401</v>
      </c>
      <c r="P252" s="228"/>
      <c r="Q252" s="228"/>
      <c r="R252" s="228"/>
      <c r="S252" s="228"/>
      <c r="T252" s="228"/>
      <c r="U252" s="228"/>
      <c r="V252" s="228"/>
      <c r="W252" s="228">
        <v>25</v>
      </c>
      <c r="X252" s="228">
        <v>25</v>
      </c>
      <c r="Y252" s="228">
        <v>8</v>
      </c>
      <c r="Z252" s="228">
        <v>546</v>
      </c>
      <c r="AA252" s="227"/>
      <c r="AB252" s="227"/>
      <c r="AC252" s="228"/>
      <c r="AD252" s="227"/>
      <c r="AE252" s="227">
        <v>2010</v>
      </c>
      <c r="AF252" s="227"/>
      <c r="AG252" s="227"/>
      <c r="AH252" s="227"/>
      <c r="AI252" s="227"/>
      <c r="AJ252" s="227"/>
      <c r="AK252" s="227"/>
      <c r="AL252" s="228"/>
      <c r="AM252" s="228"/>
      <c r="AN252" s="227"/>
      <c r="AO252" s="227"/>
      <c r="AP252" s="227"/>
      <c r="AQ252" s="227"/>
      <c r="AR252" s="227"/>
      <c r="AS252" s="227"/>
      <c r="AT252" s="227"/>
      <c r="AU252" s="227"/>
      <c r="AV252" s="227"/>
      <c r="AW252" s="227"/>
      <c r="AX252" s="227"/>
      <c r="AY252" s="227"/>
      <c r="AZ252" s="227"/>
      <c r="BA252" s="227"/>
      <c r="BB252" s="227"/>
      <c r="BC252" s="227"/>
      <c r="BD252" s="227"/>
      <c r="BE252" s="227" t="s">
        <v>3594</v>
      </c>
      <c r="BF252" s="227"/>
      <c r="BG252" s="1447"/>
    </row>
    <row r="253" spans="1:59" ht="24" customHeight="1">
      <c r="A253" s="213"/>
      <c r="B253" s="918"/>
      <c r="C253" s="227" t="s">
        <v>1842</v>
      </c>
      <c r="D253" s="227" t="s">
        <v>21241</v>
      </c>
      <c r="E253" s="227" t="s">
        <v>3595</v>
      </c>
      <c r="F253" s="227" t="s">
        <v>1842</v>
      </c>
      <c r="G253" s="227" t="s">
        <v>21242</v>
      </c>
      <c r="H253" s="360"/>
      <c r="I253" s="227" t="s">
        <v>1842</v>
      </c>
      <c r="J253" s="227">
        <v>3</v>
      </c>
      <c r="K253" s="227" t="s">
        <v>18824</v>
      </c>
      <c r="L253" s="228">
        <v>2076</v>
      </c>
      <c r="M253" s="228">
        <v>235</v>
      </c>
      <c r="N253" s="228">
        <v>235</v>
      </c>
      <c r="O253" s="227" t="s">
        <v>401</v>
      </c>
      <c r="P253" s="228"/>
      <c r="Q253" s="228"/>
      <c r="R253" s="228"/>
      <c r="S253" s="228"/>
      <c r="T253" s="228"/>
      <c r="U253" s="228"/>
      <c r="V253" s="228"/>
      <c r="W253" s="228">
        <v>25</v>
      </c>
      <c r="X253" s="228">
        <v>9.75</v>
      </c>
      <c r="Y253" s="228">
        <v>4</v>
      </c>
      <c r="Z253" s="228">
        <v>265</v>
      </c>
      <c r="AA253" s="227"/>
      <c r="AB253" s="227"/>
      <c r="AC253" s="228"/>
      <c r="AD253" s="227"/>
      <c r="AE253" s="227">
        <v>2011</v>
      </c>
      <c r="AF253" s="227"/>
      <c r="AG253" s="227"/>
      <c r="AH253" s="227"/>
      <c r="AI253" s="227"/>
      <c r="AJ253" s="227"/>
      <c r="AK253" s="227"/>
      <c r="AL253" s="228">
        <v>4022</v>
      </c>
      <c r="AM253" s="228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 t="s">
        <v>3596</v>
      </c>
      <c r="BG253" s="1447"/>
    </row>
    <row r="254" spans="1:59" ht="24" customHeight="1">
      <c r="A254" s="213"/>
      <c r="B254" s="918"/>
      <c r="C254" s="227" t="s">
        <v>1842</v>
      </c>
      <c r="D254" s="227" t="s">
        <v>20160</v>
      </c>
      <c r="E254" s="227" t="s">
        <v>3597</v>
      </c>
      <c r="F254" s="227" t="s">
        <v>1842</v>
      </c>
      <c r="G254" s="227"/>
      <c r="H254" s="360"/>
      <c r="I254" s="227" t="s">
        <v>1845</v>
      </c>
      <c r="J254" s="227"/>
      <c r="K254" s="227"/>
      <c r="L254" s="228">
        <v>120016</v>
      </c>
      <c r="M254" s="228">
        <v>3118</v>
      </c>
      <c r="N254" s="228">
        <v>9375</v>
      </c>
      <c r="O254" s="227" t="s">
        <v>401</v>
      </c>
      <c r="P254" s="228">
        <v>8</v>
      </c>
      <c r="Q254" s="228">
        <v>6</v>
      </c>
      <c r="R254" s="228">
        <v>5</v>
      </c>
      <c r="S254" s="228">
        <v>25</v>
      </c>
      <c r="T254" s="228">
        <v>13.8</v>
      </c>
      <c r="U254" s="228">
        <v>6</v>
      </c>
      <c r="V254" s="228">
        <v>345</v>
      </c>
      <c r="W254" s="228">
        <v>7</v>
      </c>
      <c r="X254" s="228">
        <v>9.5</v>
      </c>
      <c r="Y254" s="228" t="s">
        <v>389</v>
      </c>
      <c r="Z254" s="228">
        <v>66.5</v>
      </c>
      <c r="AA254" s="227"/>
      <c r="AB254" s="227">
        <v>585</v>
      </c>
      <c r="AC254" s="228"/>
      <c r="AD254" s="227"/>
      <c r="AE254" s="227">
        <v>2012</v>
      </c>
      <c r="AF254" s="227"/>
      <c r="AG254" s="227"/>
      <c r="AH254" s="227"/>
      <c r="AI254" s="227"/>
      <c r="AJ254" s="227"/>
      <c r="AK254" s="227"/>
      <c r="AL254" s="228"/>
      <c r="AM254" s="228"/>
      <c r="AN254" s="227"/>
      <c r="AO254" s="227"/>
      <c r="AP254" s="227"/>
      <c r="AQ254" s="227"/>
      <c r="AR254" s="227"/>
      <c r="AS254" s="227"/>
      <c r="AT254" s="227"/>
      <c r="AU254" s="227"/>
      <c r="AV254" s="227"/>
      <c r="AW254" s="227"/>
      <c r="AX254" s="227"/>
      <c r="AY254" s="227"/>
      <c r="AZ254" s="227"/>
      <c r="BA254" s="227"/>
      <c r="BB254" s="227"/>
      <c r="BC254" s="227"/>
      <c r="BD254" s="227"/>
      <c r="BE254" s="227"/>
      <c r="BF254" s="227" t="s">
        <v>3598</v>
      </c>
      <c r="BG254" s="1447"/>
    </row>
    <row r="255" spans="1:59" ht="24" customHeight="1">
      <c r="A255" s="213"/>
      <c r="B255" s="918"/>
      <c r="C255" s="227" t="s">
        <v>1842</v>
      </c>
      <c r="D255" s="227" t="s">
        <v>21243</v>
      </c>
      <c r="E255" s="227" t="s">
        <v>9820</v>
      </c>
      <c r="F255" s="227" t="s">
        <v>1842</v>
      </c>
      <c r="G255" s="227"/>
      <c r="H255" s="360"/>
      <c r="I255" s="227" t="s">
        <v>1845</v>
      </c>
      <c r="J255" s="227"/>
      <c r="K255" s="227"/>
      <c r="L255" s="228">
        <v>31775.200000000001</v>
      </c>
      <c r="M255" s="228">
        <v>2557.36</v>
      </c>
      <c r="N255" s="228">
        <v>9584</v>
      </c>
      <c r="O255" s="227" t="s">
        <v>401</v>
      </c>
      <c r="P255" s="228"/>
      <c r="Q255" s="228"/>
      <c r="R255" s="228"/>
      <c r="S255" s="228"/>
      <c r="T255" s="228"/>
      <c r="U255" s="228"/>
      <c r="V255" s="228"/>
      <c r="W255" s="228">
        <v>25</v>
      </c>
      <c r="X255" s="228">
        <v>15</v>
      </c>
      <c r="Y255" s="228">
        <v>5</v>
      </c>
      <c r="Z255" s="228">
        <v>485</v>
      </c>
      <c r="AA255" s="227"/>
      <c r="AB255" s="227"/>
      <c r="AC255" s="228"/>
      <c r="AD255" s="227"/>
      <c r="AE255" s="227">
        <v>2018</v>
      </c>
      <c r="AF255" s="227"/>
      <c r="AG255" s="227"/>
      <c r="AH255" s="227"/>
      <c r="AI255" s="227"/>
      <c r="AJ255" s="227"/>
      <c r="AK255" s="227"/>
      <c r="AL255" s="228"/>
      <c r="AM255" s="228"/>
      <c r="AN255" s="227"/>
      <c r="AO255" s="227"/>
      <c r="AP255" s="227"/>
      <c r="AQ255" s="227"/>
      <c r="AR255" s="227"/>
      <c r="AS255" s="227"/>
      <c r="AT255" s="227"/>
      <c r="AU255" s="227"/>
      <c r="AV255" s="227"/>
      <c r="AW255" s="227"/>
      <c r="AX255" s="227"/>
      <c r="AY255" s="227"/>
      <c r="AZ255" s="227"/>
      <c r="BA255" s="227"/>
      <c r="BB255" s="227"/>
      <c r="BC255" s="227"/>
      <c r="BD255" s="227"/>
      <c r="BE255" s="227"/>
      <c r="BF255" s="227" t="s">
        <v>9878</v>
      </c>
      <c r="BG255" s="1447"/>
    </row>
    <row r="256" spans="1:59" ht="24" customHeight="1">
      <c r="A256" s="213"/>
      <c r="B256" s="918"/>
      <c r="C256" s="227" t="s">
        <v>2709</v>
      </c>
      <c r="D256" s="227" t="s">
        <v>21244</v>
      </c>
      <c r="E256" s="227" t="s">
        <v>11040</v>
      </c>
      <c r="F256" s="227" t="s">
        <v>920</v>
      </c>
      <c r="G256" s="227" t="s">
        <v>3573</v>
      </c>
      <c r="H256" s="360" t="s">
        <v>3574</v>
      </c>
      <c r="I256" s="227" t="s">
        <v>3575</v>
      </c>
      <c r="J256" s="227">
        <v>14</v>
      </c>
      <c r="K256" s="227" t="s">
        <v>3576</v>
      </c>
      <c r="L256" s="228">
        <v>1200</v>
      </c>
      <c r="M256" s="228">
        <v>1200</v>
      </c>
      <c r="N256" s="228">
        <v>1200</v>
      </c>
      <c r="O256" s="227" t="s">
        <v>401</v>
      </c>
      <c r="P256" s="228"/>
      <c r="Q256" s="228"/>
      <c r="R256" s="228"/>
      <c r="S256" s="228">
        <v>25</v>
      </c>
      <c r="T256" s="228">
        <v>15</v>
      </c>
      <c r="U256" s="228">
        <v>5</v>
      </c>
      <c r="V256" s="228">
        <v>375</v>
      </c>
      <c r="W256" s="228" t="s">
        <v>3577</v>
      </c>
      <c r="X256" s="228" t="s">
        <v>3578</v>
      </c>
      <c r="Y256" s="228"/>
      <c r="Z256" s="228">
        <v>312</v>
      </c>
      <c r="AA256" s="227"/>
      <c r="AB256" s="227"/>
      <c r="AC256" s="228"/>
      <c r="AD256" s="227"/>
      <c r="AE256" s="227">
        <v>1998</v>
      </c>
      <c r="AF256" s="227">
        <v>1998</v>
      </c>
      <c r="AG256" s="227">
        <v>3850</v>
      </c>
      <c r="AH256" s="227">
        <v>2040</v>
      </c>
      <c r="AI256" s="227"/>
      <c r="AJ256" s="227"/>
      <c r="AK256" s="227"/>
      <c r="AL256" s="228"/>
      <c r="AM256" s="228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27"/>
      <c r="BC256" s="227"/>
      <c r="BD256" s="227"/>
      <c r="BE256" s="227" t="s">
        <v>3579</v>
      </c>
      <c r="BF256" s="227"/>
      <c r="BG256" s="1447"/>
    </row>
    <row r="257" spans="1:59" ht="24" customHeight="1">
      <c r="A257" s="213"/>
      <c r="B257" s="918"/>
      <c r="C257" s="227" t="s">
        <v>2709</v>
      </c>
      <c r="D257" s="227" t="s">
        <v>20628</v>
      </c>
      <c r="E257" s="227" t="s">
        <v>3580</v>
      </c>
      <c r="F257" s="227" t="s">
        <v>2709</v>
      </c>
      <c r="G257" s="227" t="s">
        <v>21245</v>
      </c>
      <c r="H257" s="360" t="s">
        <v>3574</v>
      </c>
      <c r="I257" s="227" t="s">
        <v>2711</v>
      </c>
      <c r="J257" s="227">
        <v>27</v>
      </c>
      <c r="K257" s="227" t="s">
        <v>3576</v>
      </c>
      <c r="L257" s="228">
        <v>13400</v>
      </c>
      <c r="M257" s="228">
        <v>7329</v>
      </c>
      <c r="N257" s="228">
        <v>13400</v>
      </c>
      <c r="O257" s="227" t="s">
        <v>401</v>
      </c>
      <c r="P257" s="228"/>
      <c r="Q257" s="228"/>
      <c r="R257" s="228"/>
      <c r="S257" s="228">
        <v>50</v>
      </c>
      <c r="T257" s="228">
        <v>2</v>
      </c>
      <c r="U257" s="228">
        <v>10</v>
      </c>
      <c r="V257" s="228">
        <v>1000</v>
      </c>
      <c r="W257" s="228">
        <v>12</v>
      </c>
      <c r="X257" s="228">
        <v>15</v>
      </c>
      <c r="Y257" s="228">
        <v>0</v>
      </c>
      <c r="Z257" s="228">
        <v>180</v>
      </c>
      <c r="AA257" s="227"/>
      <c r="AB257" s="227"/>
      <c r="AC257" s="228">
        <v>556</v>
      </c>
      <c r="AD257" s="227"/>
      <c r="AE257" s="227">
        <v>2005</v>
      </c>
      <c r="AF257" s="227">
        <v>2005</v>
      </c>
      <c r="AG257" s="227">
        <v>3850</v>
      </c>
      <c r="AH257" s="227">
        <v>2040</v>
      </c>
      <c r="AI257" s="227"/>
      <c r="AJ257" s="227"/>
      <c r="AK257" s="227"/>
      <c r="AL257" s="228">
        <v>40000</v>
      </c>
      <c r="AM257" s="228">
        <v>40000</v>
      </c>
      <c r="AN257" s="227"/>
      <c r="AO257" s="227">
        <v>1</v>
      </c>
      <c r="AP257" s="233">
        <v>566350</v>
      </c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 t="s">
        <v>3581</v>
      </c>
      <c r="BF257" s="227"/>
      <c r="BG257" s="1447"/>
    </row>
    <row r="258" spans="1:59" ht="24" customHeight="1">
      <c r="A258" s="213"/>
      <c r="B258" s="918"/>
      <c r="C258" s="227" t="s">
        <v>2709</v>
      </c>
      <c r="D258" s="227" t="s">
        <v>21246</v>
      </c>
      <c r="E258" s="227" t="s">
        <v>11041</v>
      </c>
      <c r="F258" s="227" t="s">
        <v>2709</v>
      </c>
      <c r="G258" s="227" t="s">
        <v>21247</v>
      </c>
      <c r="H258" s="360"/>
      <c r="I258" s="227" t="s">
        <v>2711</v>
      </c>
      <c r="J258" s="227"/>
      <c r="K258" s="227"/>
      <c r="L258" s="228">
        <v>9114</v>
      </c>
      <c r="M258" s="228">
        <v>997</v>
      </c>
      <c r="N258" s="228">
        <v>9114</v>
      </c>
      <c r="O258" s="227" t="s">
        <v>401</v>
      </c>
      <c r="P258" s="228"/>
      <c r="Q258" s="228"/>
      <c r="R258" s="228"/>
      <c r="S258" s="228"/>
      <c r="T258" s="228"/>
      <c r="U258" s="228"/>
      <c r="V258" s="228"/>
      <c r="W258" s="228">
        <v>25</v>
      </c>
      <c r="X258" s="228">
        <v>12</v>
      </c>
      <c r="Y258" s="228">
        <v>6</v>
      </c>
      <c r="Z258" s="228">
        <v>300</v>
      </c>
      <c r="AA258" s="227"/>
      <c r="AB258" s="227"/>
      <c r="AC258" s="228"/>
      <c r="AD258" s="227"/>
      <c r="AE258" s="227">
        <v>2010</v>
      </c>
      <c r="AF258" s="227"/>
      <c r="AG258" s="227"/>
      <c r="AH258" s="227"/>
      <c r="AI258" s="227"/>
      <c r="AJ258" s="227"/>
      <c r="AK258" s="227"/>
      <c r="AL258" s="228">
        <v>112950</v>
      </c>
      <c r="AM258" s="228"/>
      <c r="AN258" s="227"/>
      <c r="AO258" s="227"/>
      <c r="AP258" s="227"/>
      <c r="AQ258" s="227"/>
      <c r="AR258" s="227"/>
      <c r="AS258" s="227"/>
      <c r="AT258" s="227"/>
      <c r="AU258" s="227"/>
      <c r="AV258" s="227"/>
      <c r="AW258" s="227"/>
      <c r="AX258" s="227"/>
      <c r="AY258" s="227"/>
      <c r="AZ258" s="227"/>
      <c r="BA258" s="227"/>
      <c r="BB258" s="227"/>
      <c r="BC258" s="227"/>
      <c r="BD258" s="227"/>
      <c r="BE258" s="227" t="s">
        <v>3582</v>
      </c>
      <c r="BF258" s="227" t="s">
        <v>9877</v>
      </c>
      <c r="BG258" s="1447"/>
    </row>
    <row r="259" spans="1:59" ht="24" customHeight="1">
      <c r="A259" s="213"/>
      <c r="B259" s="918"/>
      <c r="C259" s="227" t="s">
        <v>2709</v>
      </c>
      <c r="D259" s="227" t="s">
        <v>20182</v>
      </c>
      <c r="E259" s="227" t="s">
        <v>3347</v>
      </c>
      <c r="F259" s="227" t="s">
        <v>2709</v>
      </c>
      <c r="G259" s="227" t="s">
        <v>21248</v>
      </c>
      <c r="H259" s="360"/>
      <c r="I259" s="227" t="s">
        <v>2711</v>
      </c>
      <c r="J259" s="227"/>
      <c r="K259" s="227"/>
      <c r="L259" s="228">
        <v>305320</v>
      </c>
      <c r="M259" s="228">
        <v>16405.82</v>
      </c>
      <c r="N259" s="228">
        <v>39370.75</v>
      </c>
      <c r="O259" s="227" t="s">
        <v>401</v>
      </c>
      <c r="P259" s="228">
        <v>33</v>
      </c>
      <c r="Q259" s="228">
        <v>25</v>
      </c>
      <c r="R259" s="228">
        <v>5</v>
      </c>
      <c r="S259" s="228">
        <v>50</v>
      </c>
      <c r="T259" s="228">
        <v>26</v>
      </c>
      <c r="U259" s="228">
        <v>10</v>
      </c>
      <c r="V259" s="228"/>
      <c r="W259" s="228">
        <v>25</v>
      </c>
      <c r="X259" s="228">
        <v>10</v>
      </c>
      <c r="Y259" s="228">
        <v>4</v>
      </c>
      <c r="Z259" s="228"/>
      <c r="AA259" s="227"/>
      <c r="AB259" s="227">
        <v>1553</v>
      </c>
      <c r="AC259" s="228"/>
      <c r="AD259" s="227"/>
      <c r="AE259" s="227">
        <v>2011</v>
      </c>
      <c r="AF259" s="227"/>
      <c r="AG259" s="227"/>
      <c r="AH259" s="227"/>
      <c r="AI259" s="227"/>
      <c r="AJ259" s="227"/>
      <c r="AK259" s="227"/>
      <c r="AL259" s="228">
        <v>99128</v>
      </c>
      <c r="AM259" s="228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1447"/>
    </row>
    <row r="260" spans="1:59" ht="24" customHeight="1">
      <c r="A260" s="213"/>
      <c r="B260" s="918"/>
      <c r="C260" s="227" t="s">
        <v>2700</v>
      </c>
      <c r="D260" s="227" t="s">
        <v>21249</v>
      </c>
      <c r="E260" s="227" t="s">
        <v>17964</v>
      </c>
      <c r="F260" s="227" t="s">
        <v>2700</v>
      </c>
      <c r="G260" s="227" t="s">
        <v>21250</v>
      </c>
      <c r="H260" s="360" t="s">
        <v>3558</v>
      </c>
      <c r="I260" s="227" t="s">
        <v>2705</v>
      </c>
      <c r="J260" s="227">
        <v>30</v>
      </c>
      <c r="K260" s="227" t="s">
        <v>389</v>
      </c>
      <c r="L260" s="228"/>
      <c r="M260" s="228">
        <v>3662</v>
      </c>
      <c r="N260" s="228">
        <v>8877</v>
      </c>
      <c r="O260" s="227" t="s">
        <v>401</v>
      </c>
      <c r="P260" s="228"/>
      <c r="Q260" s="228"/>
      <c r="R260" s="228"/>
      <c r="S260" s="228">
        <v>50</v>
      </c>
      <c r="T260" s="228">
        <v>25</v>
      </c>
      <c r="U260" s="228">
        <v>10</v>
      </c>
      <c r="V260" s="228">
        <v>1250</v>
      </c>
      <c r="W260" s="228">
        <v>25</v>
      </c>
      <c r="X260" s="228">
        <v>15</v>
      </c>
      <c r="Y260" s="228">
        <v>6</v>
      </c>
      <c r="Z260" s="228">
        <v>375</v>
      </c>
      <c r="AA260" s="227"/>
      <c r="AB260" s="227">
        <v>585</v>
      </c>
      <c r="AC260" s="228">
        <v>702</v>
      </c>
      <c r="AD260" s="227" t="s">
        <v>3560</v>
      </c>
      <c r="AE260" s="227">
        <v>2001</v>
      </c>
      <c r="AF260" s="227">
        <v>2001</v>
      </c>
      <c r="AG260" s="227"/>
      <c r="AH260" s="227"/>
      <c r="AI260" s="227"/>
      <c r="AJ260" s="227"/>
      <c r="AK260" s="227"/>
      <c r="AL260" s="228"/>
      <c r="AM260" s="228"/>
      <c r="AN260" s="227"/>
      <c r="AO260" s="227"/>
      <c r="AP260" s="227"/>
      <c r="AQ260" s="227"/>
      <c r="AR260" s="227"/>
      <c r="AS260" s="227"/>
      <c r="AT260" s="227"/>
      <c r="AU260" s="227"/>
      <c r="AV260" s="227"/>
      <c r="AW260" s="227"/>
      <c r="AX260" s="227"/>
      <c r="AY260" s="227"/>
      <c r="AZ260" s="227"/>
      <c r="BA260" s="227"/>
      <c r="BB260" s="227"/>
      <c r="BC260" s="227"/>
      <c r="BD260" s="227"/>
      <c r="BE260" s="227" t="s">
        <v>3561</v>
      </c>
      <c r="BF260" s="227" t="s">
        <v>3562</v>
      </c>
      <c r="BG260" s="1447"/>
    </row>
    <row r="261" spans="1:59" ht="24" customHeight="1">
      <c r="A261" s="213"/>
      <c r="B261" s="918"/>
      <c r="C261" s="227" t="s">
        <v>2700</v>
      </c>
      <c r="D261" s="227" t="s">
        <v>21251</v>
      </c>
      <c r="E261" s="227" t="s">
        <v>12853</v>
      </c>
      <c r="F261" s="227" t="s">
        <v>12627</v>
      </c>
      <c r="G261" s="227" t="s">
        <v>21252</v>
      </c>
      <c r="H261" s="360"/>
      <c r="I261" s="227" t="s">
        <v>12628</v>
      </c>
      <c r="J261" s="227">
        <v>21</v>
      </c>
      <c r="K261" s="227"/>
      <c r="L261" s="228">
        <v>37957</v>
      </c>
      <c r="M261" s="228">
        <v>2901.3</v>
      </c>
      <c r="N261" s="228">
        <v>9119.59</v>
      </c>
      <c r="O261" s="227" t="s">
        <v>2083</v>
      </c>
      <c r="P261" s="228"/>
      <c r="Q261" s="228"/>
      <c r="R261" s="228"/>
      <c r="S261" s="228"/>
      <c r="T261" s="228"/>
      <c r="U261" s="228"/>
      <c r="V261" s="228"/>
      <c r="W261" s="228">
        <v>25</v>
      </c>
      <c r="X261" s="228">
        <v>15</v>
      </c>
      <c r="Y261" s="228">
        <v>5</v>
      </c>
      <c r="Z261" s="228">
        <v>375</v>
      </c>
      <c r="AA261" s="227"/>
      <c r="AB261" s="227"/>
      <c r="AC261" s="228"/>
      <c r="AD261" s="227"/>
      <c r="AE261" s="227">
        <v>2020</v>
      </c>
      <c r="AF261" s="227"/>
      <c r="AG261" s="227"/>
      <c r="AH261" s="227"/>
      <c r="AI261" s="227"/>
      <c r="AJ261" s="227"/>
      <c r="AK261" s="227"/>
      <c r="AL261" s="228">
        <v>14005</v>
      </c>
      <c r="AM261" s="228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1447"/>
    </row>
    <row r="262" spans="1:59" ht="24" customHeight="1">
      <c r="A262" s="213"/>
      <c r="B262" s="918"/>
      <c r="C262" s="227" t="s">
        <v>2700</v>
      </c>
      <c r="D262" s="227" t="s">
        <v>21253</v>
      </c>
      <c r="E262" s="227" t="s">
        <v>11045</v>
      </c>
      <c r="F262" s="227" t="s">
        <v>2700</v>
      </c>
      <c r="G262" s="227" t="s">
        <v>21254</v>
      </c>
      <c r="H262" s="360"/>
      <c r="I262" s="227" t="s">
        <v>2705</v>
      </c>
      <c r="J262" s="227">
        <v>20</v>
      </c>
      <c r="K262" s="227"/>
      <c r="L262" s="228">
        <v>58158</v>
      </c>
      <c r="M262" s="228">
        <v>2375</v>
      </c>
      <c r="N262" s="228">
        <v>4690</v>
      </c>
      <c r="O262" s="227" t="s">
        <v>401</v>
      </c>
      <c r="P262" s="228"/>
      <c r="Q262" s="228"/>
      <c r="R262" s="228"/>
      <c r="S262" s="228">
        <v>25</v>
      </c>
      <c r="T262" s="228">
        <v>13</v>
      </c>
      <c r="U262" s="228">
        <v>5</v>
      </c>
      <c r="V262" s="228">
        <v>325</v>
      </c>
      <c r="W262" s="228">
        <v>15</v>
      </c>
      <c r="X262" s="228">
        <v>8</v>
      </c>
      <c r="Y262" s="228"/>
      <c r="Z262" s="228">
        <v>120</v>
      </c>
      <c r="AA262" s="227"/>
      <c r="AB262" s="227"/>
      <c r="AC262" s="228">
        <v>140</v>
      </c>
      <c r="AD262" s="227"/>
      <c r="AE262" s="227">
        <v>2001</v>
      </c>
      <c r="AF262" s="227">
        <v>2001</v>
      </c>
      <c r="AG262" s="227"/>
      <c r="AH262" s="227"/>
      <c r="AI262" s="227"/>
      <c r="AJ262" s="227"/>
      <c r="AK262" s="227"/>
      <c r="AL262" s="228">
        <v>39057</v>
      </c>
      <c r="AM262" s="228">
        <v>39057</v>
      </c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27"/>
      <c r="BC262" s="227"/>
      <c r="BD262" s="227"/>
      <c r="BE262" s="227"/>
      <c r="BF262" s="227"/>
      <c r="BG262" s="1447"/>
    </row>
    <row r="263" spans="1:59" ht="24" customHeight="1">
      <c r="A263" s="213"/>
      <c r="B263" s="918"/>
      <c r="C263" s="227" t="s">
        <v>2700</v>
      </c>
      <c r="D263" s="227" t="s">
        <v>21255</v>
      </c>
      <c r="E263" s="227" t="s">
        <v>11046</v>
      </c>
      <c r="F263" s="227" t="s">
        <v>2700</v>
      </c>
      <c r="G263" s="227" t="s">
        <v>21256</v>
      </c>
      <c r="H263" s="360"/>
      <c r="I263" s="227" t="s">
        <v>3335</v>
      </c>
      <c r="J263" s="227">
        <v>4</v>
      </c>
      <c r="K263" s="227"/>
      <c r="L263" s="228">
        <v>15000</v>
      </c>
      <c r="M263" s="228">
        <v>3151</v>
      </c>
      <c r="N263" s="228">
        <v>14323</v>
      </c>
      <c r="O263" s="227" t="s">
        <v>401</v>
      </c>
      <c r="P263" s="228"/>
      <c r="Q263" s="228"/>
      <c r="R263" s="228"/>
      <c r="S263" s="228">
        <v>25</v>
      </c>
      <c r="T263" s="228">
        <v>13</v>
      </c>
      <c r="U263" s="228">
        <v>6</v>
      </c>
      <c r="V263" s="228">
        <v>325</v>
      </c>
      <c r="W263" s="228"/>
      <c r="X263" s="228"/>
      <c r="Y263" s="228"/>
      <c r="Z263" s="228"/>
      <c r="AA263" s="227"/>
      <c r="AB263" s="227"/>
      <c r="AC263" s="228">
        <v>300</v>
      </c>
      <c r="AD263" s="227"/>
      <c r="AE263" s="227">
        <v>2007</v>
      </c>
      <c r="AF263" s="227">
        <v>2007</v>
      </c>
      <c r="AG263" s="227"/>
      <c r="AH263" s="227"/>
      <c r="AI263" s="227"/>
      <c r="AJ263" s="227"/>
      <c r="AK263" s="227"/>
      <c r="AL263" s="228">
        <v>31000</v>
      </c>
      <c r="AM263" s="228">
        <v>31000</v>
      </c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 t="s">
        <v>3563</v>
      </c>
      <c r="BF263" s="227"/>
      <c r="BG263" s="1447"/>
    </row>
    <row r="264" spans="1:59" ht="24" customHeight="1">
      <c r="A264" s="213"/>
      <c r="B264" s="918"/>
      <c r="C264" s="227" t="s">
        <v>12627</v>
      </c>
      <c r="D264" s="227" t="s">
        <v>21257</v>
      </c>
      <c r="E264" s="227" t="s">
        <v>12854</v>
      </c>
      <c r="F264" s="227" t="s">
        <v>2700</v>
      </c>
      <c r="G264" s="227" t="s">
        <v>21258</v>
      </c>
      <c r="H264" s="360"/>
      <c r="I264" s="227" t="s">
        <v>3335</v>
      </c>
      <c r="J264" s="227">
        <v>5</v>
      </c>
      <c r="K264" s="227"/>
      <c r="L264" s="228">
        <v>4040</v>
      </c>
      <c r="M264" s="228">
        <v>2312</v>
      </c>
      <c r="N264" s="228">
        <v>14425</v>
      </c>
      <c r="O264" s="227" t="s">
        <v>2083</v>
      </c>
      <c r="P264" s="228"/>
      <c r="Q264" s="228"/>
      <c r="R264" s="228"/>
      <c r="S264" s="228">
        <v>25</v>
      </c>
      <c r="T264" s="228">
        <v>14</v>
      </c>
      <c r="U264" s="228">
        <v>6</v>
      </c>
      <c r="V264" s="228">
        <v>350</v>
      </c>
      <c r="W264" s="228">
        <v>7</v>
      </c>
      <c r="X264" s="228">
        <v>5</v>
      </c>
      <c r="Y264" s="228"/>
      <c r="Z264" s="228">
        <v>39</v>
      </c>
      <c r="AA264" s="227"/>
      <c r="AB264" s="227"/>
      <c r="AC264" s="228"/>
      <c r="AD264" s="227"/>
      <c r="AE264" s="227">
        <v>2020</v>
      </c>
      <c r="AF264" s="228">
        <v>23805</v>
      </c>
      <c r="AG264" s="227"/>
      <c r="AH264" s="227"/>
      <c r="AI264" s="227"/>
      <c r="AJ264" s="227"/>
      <c r="AK264" s="227"/>
      <c r="AL264" s="228">
        <v>23805</v>
      </c>
      <c r="AM264" s="228"/>
      <c r="AN264" s="227"/>
      <c r="AO264" s="227"/>
      <c r="AP264" s="227"/>
      <c r="AQ264" s="227"/>
      <c r="AR264" s="227"/>
      <c r="AS264" s="227"/>
      <c r="AT264" s="227"/>
      <c r="AU264" s="227"/>
      <c r="AV264" s="227"/>
      <c r="AW264" s="227"/>
      <c r="AX264" s="227"/>
      <c r="AY264" s="227"/>
      <c r="AZ264" s="227"/>
      <c r="BA264" s="227"/>
      <c r="BB264" s="227"/>
      <c r="BC264" s="227"/>
      <c r="BD264" s="227"/>
      <c r="BE264" s="227"/>
      <c r="BF264" s="227"/>
      <c r="BG264" s="1447"/>
    </row>
    <row r="265" spans="1:59" ht="24" customHeight="1">
      <c r="A265" s="213"/>
      <c r="B265" s="918"/>
      <c r="C265" s="227" t="s">
        <v>12627</v>
      </c>
      <c r="D265" s="227" t="s">
        <v>20642</v>
      </c>
      <c r="E265" s="227" t="s">
        <v>3564</v>
      </c>
      <c r="F265" s="227" t="s">
        <v>920</v>
      </c>
      <c r="G265" s="227" t="s">
        <v>21259</v>
      </c>
      <c r="H265" s="360"/>
      <c r="I265" s="227" t="s">
        <v>3330</v>
      </c>
      <c r="J265" s="227">
        <v>20</v>
      </c>
      <c r="K265" s="227"/>
      <c r="L265" s="228">
        <v>1649</v>
      </c>
      <c r="M265" s="228">
        <v>1649</v>
      </c>
      <c r="N265" s="228">
        <v>1649</v>
      </c>
      <c r="O265" s="227" t="s">
        <v>401</v>
      </c>
      <c r="P265" s="228"/>
      <c r="Q265" s="228"/>
      <c r="R265" s="228"/>
      <c r="S265" s="228">
        <v>25</v>
      </c>
      <c r="T265" s="228">
        <v>15</v>
      </c>
      <c r="U265" s="228">
        <v>6</v>
      </c>
      <c r="V265" s="228">
        <v>325</v>
      </c>
      <c r="W265" s="228" t="s">
        <v>3565</v>
      </c>
      <c r="X265" s="228" t="s">
        <v>3566</v>
      </c>
      <c r="Y265" s="228" t="s">
        <v>3567</v>
      </c>
      <c r="Z265" s="228" t="s">
        <v>3568</v>
      </c>
      <c r="AA265" s="227"/>
      <c r="AB265" s="227"/>
      <c r="AC265" s="228">
        <v>430</v>
      </c>
      <c r="AD265" s="227"/>
      <c r="AE265" s="227">
        <v>1994</v>
      </c>
      <c r="AF265" s="227">
        <v>1994</v>
      </c>
      <c r="AG265" s="227"/>
      <c r="AH265" s="227"/>
      <c r="AI265" s="227"/>
      <c r="AJ265" s="227"/>
      <c r="AK265" s="227"/>
      <c r="AL265" s="228">
        <v>20646</v>
      </c>
      <c r="AM265" s="228">
        <v>24100</v>
      </c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 t="s">
        <v>3569</v>
      </c>
      <c r="BF265" s="227"/>
      <c r="BG265" s="1447"/>
    </row>
    <row r="266" spans="1:59" ht="24" customHeight="1">
      <c r="A266" s="213"/>
      <c r="B266" s="918"/>
      <c r="C266" s="227" t="s">
        <v>2700</v>
      </c>
      <c r="D266" s="227" t="s">
        <v>21260</v>
      </c>
      <c r="E266" s="227" t="s">
        <v>3570</v>
      </c>
      <c r="F266" s="227" t="s">
        <v>2700</v>
      </c>
      <c r="G266" s="227" t="s">
        <v>21261</v>
      </c>
      <c r="H266" s="360"/>
      <c r="I266" s="227" t="s">
        <v>2705</v>
      </c>
      <c r="J266" s="227">
        <v>18</v>
      </c>
      <c r="K266" s="227"/>
      <c r="L266" s="228">
        <v>10201</v>
      </c>
      <c r="M266" s="228">
        <v>2105</v>
      </c>
      <c r="N266" s="228">
        <v>3528</v>
      </c>
      <c r="O266" s="227" t="s">
        <v>401</v>
      </c>
      <c r="P266" s="228"/>
      <c r="Q266" s="228"/>
      <c r="R266" s="228"/>
      <c r="S266" s="228">
        <v>25</v>
      </c>
      <c r="T266" s="228">
        <v>13</v>
      </c>
      <c r="U266" s="228">
        <v>5</v>
      </c>
      <c r="V266" s="228">
        <v>325</v>
      </c>
      <c r="W266" s="228"/>
      <c r="X266" s="228"/>
      <c r="Y266" s="228"/>
      <c r="Z266" s="228"/>
      <c r="AA266" s="227"/>
      <c r="AB266" s="227"/>
      <c r="AC266" s="228"/>
      <c r="AD266" s="227"/>
      <c r="AE266" s="227">
        <v>2012</v>
      </c>
      <c r="AF266" s="227"/>
      <c r="AG266" s="227"/>
      <c r="AH266" s="227"/>
      <c r="AI266" s="227"/>
      <c r="AJ266" s="227"/>
      <c r="AK266" s="227"/>
      <c r="AL266" s="228">
        <v>10457</v>
      </c>
      <c r="AM266" s="228"/>
      <c r="AN266" s="227"/>
      <c r="AO266" s="227"/>
      <c r="AP266" s="227"/>
      <c r="AQ266" s="227"/>
      <c r="AR266" s="227"/>
      <c r="AS266" s="227"/>
      <c r="AT266" s="227"/>
      <c r="AU266" s="227"/>
      <c r="AV266" s="227"/>
      <c r="AW266" s="227"/>
      <c r="AX266" s="227"/>
      <c r="AY266" s="227"/>
      <c r="AZ266" s="227"/>
      <c r="BA266" s="227"/>
      <c r="BB266" s="227"/>
      <c r="BC266" s="227"/>
      <c r="BD266" s="227"/>
      <c r="BE266" s="227"/>
      <c r="BF266" s="227"/>
      <c r="BG266" s="1447"/>
    </row>
    <row r="267" spans="1:59" ht="24" customHeight="1">
      <c r="A267" s="213"/>
      <c r="B267" s="918"/>
      <c r="C267" s="227" t="s">
        <v>2700</v>
      </c>
      <c r="D267" s="227" t="s">
        <v>21262</v>
      </c>
      <c r="E267" s="227" t="s">
        <v>3571</v>
      </c>
      <c r="F267" s="227" t="s">
        <v>2700</v>
      </c>
      <c r="G267" s="227" t="s">
        <v>21263</v>
      </c>
      <c r="H267" s="360"/>
      <c r="I267" s="227" t="s">
        <v>3335</v>
      </c>
      <c r="J267" s="227">
        <v>6</v>
      </c>
      <c r="K267" s="227"/>
      <c r="L267" s="228">
        <v>946887</v>
      </c>
      <c r="M267" s="228">
        <v>5793</v>
      </c>
      <c r="N267" s="228">
        <v>14413</v>
      </c>
      <c r="O267" s="227" t="s">
        <v>401</v>
      </c>
      <c r="P267" s="228"/>
      <c r="Q267" s="228"/>
      <c r="R267" s="228"/>
      <c r="S267" s="228">
        <v>25</v>
      </c>
      <c r="T267" s="228">
        <v>13</v>
      </c>
      <c r="U267" s="228">
        <v>5</v>
      </c>
      <c r="V267" s="228">
        <v>325</v>
      </c>
      <c r="W267" s="228"/>
      <c r="X267" s="228"/>
      <c r="Y267" s="228"/>
      <c r="Z267" s="228"/>
      <c r="AA267" s="227"/>
      <c r="AB267" s="227"/>
      <c r="AC267" s="228"/>
      <c r="AD267" s="227"/>
      <c r="AE267" s="227">
        <v>2010</v>
      </c>
      <c r="AF267" s="227"/>
      <c r="AG267" s="227"/>
      <c r="AH267" s="227"/>
      <c r="AI267" s="227"/>
      <c r="AJ267" s="227"/>
      <c r="AK267" s="227"/>
      <c r="AL267" s="228"/>
      <c r="AM267" s="228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1447"/>
    </row>
    <row r="268" spans="1:59" ht="24" customHeight="1">
      <c r="A268" s="213"/>
      <c r="B268" s="918"/>
      <c r="C268" s="227" t="s">
        <v>2700</v>
      </c>
      <c r="D268" s="227" t="s">
        <v>20401</v>
      </c>
      <c r="E268" s="227" t="s">
        <v>3572</v>
      </c>
      <c r="F268" s="227" t="s">
        <v>2700</v>
      </c>
      <c r="G268" s="227" t="s">
        <v>21264</v>
      </c>
      <c r="H268" s="360">
        <v>5301.59</v>
      </c>
      <c r="I268" s="227" t="s">
        <v>2705</v>
      </c>
      <c r="J268" s="227">
        <v>20</v>
      </c>
      <c r="K268" s="227"/>
      <c r="L268" s="228">
        <v>122221.2</v>
      </c>
      <c r="M268" s="228">
        <v>5301.59</v>
      </c>
      <c r="N268" s="228">
        <v>33471.919999999998</v>
      </c>
      <c r="O268" s="227" t="s">
        <v>401</v>
      </c>
      <c r="P268" s="228"/>
      <c r="Q268" s="228"/>
      <c r="R268" s="228"/>
      <c r="S268" s="228">
        <v>50</v>
      </c>
      <c r="T268" s="228">
        <v>25</v>
      </c>
      <c r="U268" s="228">
        <v>10</v>
      </c>
      <c r="V268" s="228">
        <v>1250</v>
      </c>
      <c r="W268" s="228"/>
      <c r="X268" s="228"/>
      <c r="Y268" s="228"/>
      <c r="Z268" s="228"/>
      <c r="AA268" s="227"/>
      <c r="AB268" s="227">
        <v>308</v>
      </c>
      <c r="AC268" s="228">
        <v>2016</v>
      </c>
      <c r="AD268" s="227">
        <v>79170</v>
      </c>
      <c r="AE268" s="227">
        <v>2016</v>
      </c>
      <c r="AF268" s="227"/>
      <c r="AG268" s="227"/>
      <c r="AH268" s="227"/>
      <c r="AI268" s="227"/>
      <c r="AJ268" s="227"/>
      <c r="AK268" s="227"/>
      <c r="AL268" s="228">
        <v>79170</v>
      </c>
      <c r="AM268" s="228"/>
      <c r="AN268" s="227"/>
      <c r="AO268" s="227"/>
      <c r="AP268" s="227"/>
      <c r="AQ268" s="227"/>
      <c r="AR268" s="227"/>
      <c r="AS268" s="227"/>
      <c r="AT268" s="227"/>
      <c r="AU268" s="227"/>
      <c r="AV268" s="227"/>
      <c r="AW268" s="227"/>
      <c r="AX268" s="227"/>
      <c r="AY268" s="227"/>
      <c r="AZ268" s="227"/>
      <c r="BA268" s="227"/>
      <c r="BB268" s="227"/>
      <c r="BC268" s="227"/>
      <c r="BD268" s="227"/>
      <c r="BE268" s="227"/>
      <c r="BF268" s="227"/>
      <c r="BG268" s="1447"/>
    </row>
    <row r="269" spans="1:59" ht="24" customHeight="1">
      <c r="A269" s="213"/>
      <c r="B269" s="918"/>
      <c r="C269" s="227" t="s">
        <v>2700</v>
      </c>
      <c r="D269" s="227" t="s">
        <v>21265</v>
      </c>
      <c r="E269" s="241" t="s">
        <v>17965</v>
      </c>
      <c r="F269" s="241" t="s">
        <v>12627</v>
      </c>
      <c r="G269" s="227" t="s">
        <v>21266</v>
      </c>
      <c r="H269" s="360"/>
      <c r="I269" s="241" t="s">
        <v>12628</v>
      </c>
      <c r="J269" s="227">
        <v>27</v>
      </c>
      <c r="K269" s="227"/>
      <c r="L269" s="244">
        <v>18148.5</v>
      </c>
      <c r="M269" s="244">
        <v>3331.38</v>
      </c>
      <c r="N269" s="244">
        <v>8609.7000000000007</v>
      </c>
      <c r="O269" s="241" t="s">
        <v>2083</v>
      </c>
      <c r="P269" s="244"/>
      <c r="Q269" s="244"/>
      <c r="R269" s="244"/>
      <c r="S269" s="244">
        <v>25</v>
      </c>
      <c r="T269" s="244"/>
      <c r="U269" s="244">
        <v>5</v>
      </c>
      <c r="V269" s="228"/>
      <c r="W269" s="228">
        <v>25</v>
      </c>
      <c r="X269" s="228">
        <v>15</v>
      </c>
      <c r="Y269" s="228">
        <v>5</v>
      </c>
      <c r="Z269" s="228">
        <v>375</v>
      </c>
      <c r="AA269" s="227"/>
      <c r="AB269" s="227"/>
      <c r="AC269" s="228"/>
      <c r="AD269" s="227"/>
      <c r="AE269" s="227">
        <v>2023</v>
      </c>
      <c r="AF269" s="227"/>
      <c r="AG269" s="227"/>
      <c r="AH269" s="227"/>
      <c r="AI269" s="227"/>
      <c r="AJ269" s="227"/>
      <c r="AK269" s="227"/>
      <c r="AL269" s="228"/>
      <c r="AM269" s="228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313"/>
      <c r="BG269" s="1447"/>
    </row>
    <row r="270" spans="1:59" ht="24" customHeight="1">
      <c r="A270" s="213"/>
      <c r="B270" s="918"/>
      <c r="C270" s="227" t="s">
        <v>2764</v>
      </c>
      <c r="D270" s="227" t="s">
        <v>21267</v>
      </c>
      <c r="E270" s="227" t="s">
        <v>3615</v>
      </c>
      <c r="F270" s="227" t="s">
        <v>2764</v>
      </c>
      <c r="G270" s="227"/>
      <c r="H270" s="360"/>
      <c r="I270" s="227" t="s">
        <v>3622</v>
      </c>
      <c r="J270" s="227"/>
      <c r="K270" s="227"/>
      <c r="L270" s="228"/>
      <c r="M270" s="228"/>
      <c r="N270" s="228"/>
      <c r="O270" s="227" t="s">
        <v>401</v>
      </c>
      <c r="P270" s="228"/>
      <c r="Q270" s="228"/>
      <c r="R270" s="228"/>
      <c r="S270" s="228">
        <v>50</v>
      </c>
      <c r="T270" s="228">
        <v>21</v>
      </c>
      <c r="U270" s="228">
        <v>8</v>
      </c>
      <c r="V270" s="228">
        <v>1050</v>
      </c>
      <c r="W270" s="228"/>
      <c r="X270" s="228"/>
      <c r="Y270" s="228"/>
      <c r="Z270" s="228"/>
      <c r="AA270" s="227"/>
      <c r="AB270" s="227"/>
      <c r="AC270" s="228"/>
      <c r="AD270" s="227"/>
      <c r="AE270" s="227">
        <v>2008</v>
      </c>
      <c r="AF270" s="227">
        <v>2008</v>
      </c>
      <c r="AG270" s="227"/>
      <c r="AH270" s="227"/>
      <c r="AI270" s="227"/>
      <c r="AJ270" s="227"/>
      <c r="AK270" s="227"/>
      <c r="AL270" s="228"/>
      <c r="AM270" s="228"/>
      <c r="AN270" s="227"/>
      <c r="AO270" s="227"/>
      <c r="AP270" s="227"/>
      <c r="AQ270" s="227"/>
      <c r="AR270" s="227"/>
      <c r="AS270" s="227"/>
      <c r="AT270" s="227"/>
      <c r="AU270" s="227"/>
      <c r="AV270" s="227"/>
      <c r="AW270" s="227"/>
      <c r="AX270" s="227"/>
      <c r="AY270" s="227"/>
      <c r="AZ270" s="227"/>
      <c r="BA270" s="227"/>
      <c r="BB270" s="227"/>
      <c r="BC270" s="227"/>
      <c r="BD270" s="227"/>
      <c r="BE270" s="227" t="s">
        <v>3615</v>
      </c>
      <c r="BF270" s="227" t="s">
        <v>3623</v>
      </c>
      <c r="BG270" s="1447"/>
    </row>
    <row r="271" spans="1:59" ht="24" customHeight="1">
      <c r="A271" s="213"/>
      <c r="B271" s="918"/>
      <c r="C271" s="227" t="s">
        <v>2764</v>
      </c>
      <c r="D271" s="227" t="s">
        <v>21268</v>
      </c>
      <c r="E271" s="227" t="s">
        <v>3624</v>
      </c>
      <c r="F271" s="227" t="s">
        <v>2764</v>
      </c>
      <c r="G271" s="227"/>
      <c r="H271" s="360"/>
      <c r="I271" s="227" t="s">
        <v>2766</v>
      </c>
      <c r="J271" s="227"/>
      <c r="K271" s="227"/>
      <c r="L271" s="228"/>
      <c r="M271" s="228"/>
      <c r="N271" s="228"/>
      <c r="O271" s="227" t="s">
        <v>401</v>
      </c>
      <c r="P271" s="228"/>
      <c r="Q271" s="228"/>
      <c r="R271" s="228"/>
      <c r="S271" s="228"/>
      <c r="T271" s="228"/>
      <c r="U271" s="228"/>
      <c r="V271" s="228"/>
      <c r="W271" s="228">
        <v>25</v>
      </c>
      <c r="X271" s="228">
        <v>20.8</v>
      </c>
      <c r="Y271" s="228">
        <v>8</v>
      </c>
      <c r="Z271" s="228">
        <v>520</v>
      </c>
      <c r="AA271" s="227"/>
      <c r="AB271" s="227"/>
      <c r="AC271" s="228"/>
      <c r="AD271" s="227"/>
      <c r="AE271" s="227">
        <v>2011</v>
      </c>
      <c r="AF271" s="227"/>
      <c r="AG271" s="227"/>
      <c r="AH271" s="227"/>
      <c r="AI271" s="227"/>
      <c r="AJ271" s="227"/>
      <c r="AK271" s="227"/>
      <c r="AL271" s="228"/>
      <c r="AM271" s="228"/>
      <c r="AN271" s="227"/>
      <c r="AO271" s="227"/>
      <c r="AP271" s="227"/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227"/>
      <c r="BB271" s="227"/>
      <c r="BC271" s="227"/>
      <c r="BD271" s="227"/>
      <c r="BE271" s="227"/>
      <c r="BF271" s="227" t="s">
        <v>3625</v>
      </c>
      <c r="BG271" s="1447"/>
    </row>
    <row r="272" spans="1:59" ht="24" customHeight="1">
      <c r="A272" s="213"/>
      <c r="B272" s="918"/>
      <c r="C272" s="227" t="s">
        <v>2764</v>
      </c>
      <c r="D272" s="227" t="s">
        <v>21269</v>
      </c>
      <c r="E272" s="227" t="s">
        <v>3626</v>
      </c>
      <c r="F272" s="227" t="s">
        <v>2764</v>
      </c>
      <c r="G272" s="227"/>
      <c r="H272" s="360"/>
      <c r="I272" s="227" t="s">
        <v>2766</v>
      </c>
      <c r="J272" s="227"/>
      <c r="K272" s="227"/>
      <c r="L272" s="228">
        <v>936</v>
      </c>
      <c r="M272" s="228">
        <v>936.04</v>
      </c>
      <c r="N272" s="228">
        <v>4370</v>
      </c>
      <c r="O272" s="227" t="s">
        <v>401</v>
      </c>
      <c r="P272" s="228"/>
      <c r="Q272" s="228"/>
      <c r="R272" s="228"/>
      <c r="S272" s="228"/>
      <c r="T272" s="228"/>
      <c r="U272" s="228"/>
      <c r="V272" s="228"/>
      <c r="W272" s="228">
        <v>25</v>
      </c>
      <c r="X272" s="228">
        <v>13</v>
      </c>
      <c r="Y272" s="228">
        <v>5</v>
      </c>
      <c r="Z272" s="228">
        <v>325</v>
      </c>
      <c r="AA272" s="227"/>
      <c r="AB272" s="227"/>
      <c r="AC272" s="228"/>
      <c r="AD272" s="227"/>
      <c r="AE272" s="227">
        <v>2010</v>
      </c>
      <c r="AF272" s="227"/>
      <c r="AG272" s="227"/>
      <c r="AH272" s="227"/>
      <c r="AI272" s="227"/>
      <c r="AJ272" s="227"/>
      <c r="AK272" s="227"/>
      <c r="AL272" s="228">
        <v>9655</v>
      </c>
      <c r="AM272" s="228"/>
      <c r="AN272" s="227"/>
      <c r="AO272" s="227"/>
      <c r="AP272" s="227"/>
      <c r="AQ272" s="227"/>
      <c r="AR272" s="227"/>
      <c r="AS272" s="227"/>
      <c r="AT272" s="227"/>
      <c r="AU272" s="227"/>
      <c r="AV272" s="227"/>
      <c r="AW272" s="227"/>
      <c r="AX272" s="227"/>
      <c r="AY272" s="227"/>
      <c r="AZ272" s="227"/>
      <c r="BA272" s="227"/>
      <c r="BB272" s="227"/>
      <c r="BC272" s="227"/>
      <c r="BD272" s="227"/>
      <c r="BE272" s="227"/>
      <c r="BF272" s="227" t="s">
        <v>3627</v>
      </c>
      <c r="BG272" s="1447"/>
    </row>
    <row r="273" spans="1:59" ht="24" customHeight="1">
      <c r="A273" s="213"/>
      <c r="B273" s="918"/>
      <c r="C273" s="227" t="s">
        <v>2764</v>
      </c>
      <c r="D273" s="227" t="s">
        <v>21270</v>
      </c>
      <c r="E273" s="227" t="s">
        <v>3628</v>
      </c>
      <c r="F273" s="227" t="s">
        <v>2764</v>
      </c>
      <c r="G273" s="227"/>
      <c r="H273" s="360"/>
      <c r="I273" s="227" t="s">
        <v>3622</v>
      </c>
      <c r="J273" s="227"/>
      <c r="K273" s="227"/>
      <c r="L273" s="228"/>
      <c r="M273" s="228"/>
      <c r="N273" s="228">
        <v>1760</v>
      </c>
      <c r="O273" s="227" t="s">
        <v>401</v>
      </c>
      <c r="P273" s="228"/>
      <c r="Q273" s="228"/>
      <c r="R273" s="228"/>
      <c r="S273" s="228"/>
      <c r="T273" s="228"/>
      <c r="U273" s="228"/>
      <c r="V273" s="228"/>
      <c r="W273" s="228">
        <v>25</v>
      </c>
      <c r="X273" s="228">
        <v>20</v>
      </c>
      <c r="Y273" s="228">
        <v>8</v>
      </c>
      <c r="Z273" s="228">
        <v>598.6</v>
      </c>
      <c r="AA273" s="227"/>
      <c r="AB273" s="227"/>
      <c r="AC273" s="228"/>
      <c r="AD273" s="227"/>
      <c r="AE273" s="227">
        <v>2010</v>
      </c>
      <c r="AF273" s="227"/>
      <c r="AG273" s="227"/>
      <c r="AH273" s="227"/>
      <c r="AI273" s="227"/>
      <c r="AJ273" s="227"/>
      <c r="AK273" s="227"/>
      <c r="AL273" s="228"/>
      <c r="AM273" s="228"/>
      <c r="AN273" s="227"/>
      <c r="AO273" s="227"/>
      <c r="AP273" s="227"/>
      <c r="AQ273" s="227"/>
      <c r="AR273" s="227"/>
      <c r="AS273" s="227"/>
      <c r="AT273" s="227"/>
      <c r="AU273" s="227"/>
      <c r="AV273" s="227"/>
      <c r="AW273" s="227"/>
      <c r="AX273" s="227"/>
      <c r="AY273" s="227"/>
      <c r="AZ273" s="227"/>
      <c r="BA273" s="227"/>
      <c r="BB273" s="227"/>
      <c r="BC273" s="227"/>
      <c r="BD273" s="227"/>
      <c r="BE273" s="227"/>
      <c r="BF273" s="227" t="s">
        <v>3629</v>
      </c>
      <c r="BG273" s="1447"/>
    </row>
    <row r="274" spans="1:59" ht="24" customHeight="1">
      <c r="A274" s="213"/>
      <c r="B274" s="918"/>
      <c r="C274" s="227" t="s">
        <v>2764</v>
      </c>
      <c r="D274" s="227" t="s">
        <v>21271</v>
      </c>
      <c r="E274" s="227" t="s">
        <v>8735</v>
      </c>
      <c r="F274" s="227" t="s">
        <v>2764</v>
      </c>
      <c r="G274" s="227"/>
      <c r="H274" s="360"/>
      <c r="I274" s="227" t="s">
        <v>8736</v>
      </c>
      <c r="J274" s="227"/>
      <c r="K274" s="227"/>
      <c r="L274" s="228"/>
      <c r="M274" s="228"/>
      <c r="N274" s="228">
        <v>1199</v>
      </c>
      <c r="O274" s="227" t="s">
        <v>401</v>
      </c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7"/>
      <c r="AB274" s="227"/>
      <c r="AC274" s="228"/>
      <c r="AD274" s="227"/>
      <c r="AE274" s="227"/>
      <c r="AF274" s="227"/>
      <c r="AG274" s="227"/>
      <c r="AH274" s="227"/>
      <c r="AI274" s="227"/>
      <c r="AJ274" s="227"/>
      <c r="AK274" s="227"/>
      <c r="AL274" s="228"/>
      <c r="AM274" s="228"/>
      <c r="AN274" s="227"/>
      <c r="AO274" s="227"/>
      <c r="AP274" s="227"/>
      <c r="AQ274" s="227"/>
      <c r="AR274" s="227"/>
      <c r="AS274" s="227"/>
      <c r="AT274" s="227"/>
      <c r="AU274" s="227"/>
      <c r="AV274" s="227"/>
      <c r="AW274" s="227"/>
      <c r="AX274" s="227"/>
      <c r="AY274" s="227"/>
      <c r="AZ274" s="227"/>
      <c r="BA274" s="227"/>
      <c r="BB274" s="227"/>
      <c r="BC274" s="227"/>
      <c r="BD274" s="227"/>
      <c r="BE274" s="227"/>
      <c r="BF274" s="227" t="s">
        <v>9879</v>
      </c>
      <c r="BG274" s="1447"/>
    </row>
    <row r="275" spans="1:59" ht="24" customHeight="1">
      <c r="A275" s="213"/>
      <c r="B275" s="918"/>
      <c r="C275" s="227" t="s">
        <v>2764</v>
      </c>
      <c r="D275" s="227" t="s">
        <v>21272</v>
      </c>
      <c r="E275" s="227" t="s">
        <v>8737</v>
      </c>
      <c r="F275" s="227" t="s">
        <v>2764</v>
      </c>
      <c r="G275" s="227"/>
      <c r="H275" s="360"/>
      <c r="I275" s="227" t="s">
        <v>8738</v>
      </c>
      <c r="J275" s="227"/>
      <c r="K275" s="227"/>
      <c r="L275" s="228"/>
      <c r="M275" s="228"/>
      <c r="N275" s="228">
        <v>1604</v>
      </c>
      <c r="O275" s="227" t="s">
        <v>401</v>
      </c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7"/>
      <c r="AB275" s="227"/>
      <c r="AC275" s="228"/>
      <c r="AD275" s="227"/>
      <c r="AE275" s="227"/>
      <c r="AF275" s="227"/>
      <c r="AG275" s="227"/>
      <c r="AH275" s="227"/>
      <c r="AI275" s="227"/>
      <c r="AJ275" s="227"/>
      <c r="AK275" s="227"/>
      <c r="AL275" s="228"/>
      <c r="AM275" s="228"/>
      <c r="AN275" s="227"/>
      <c r="AO275" s="227"/>
      <c r="AP275" s="227"/>
      <c r="AQ275" s="227"/>
      <c r="AR275" s="227"/>
      <c r="AS275" s="227"/>
      <c r="AT275" s="227"/>
      <c r="AU275" s="227"/>
      <c r="AV275" s="227"/>
      <c r="AW275" s="227"/>
      <c r="AX275" s="227"/>
      <c r="AY275" s="227"/>
      <c r="AZ275" s="227"/>
      <c r="BA275" s="227"/>
      <c r="BB275" s="227"/>
      <c r="BC275" s="227"/>
      <c r="BD275" s="227"/>
      <c r="BE275" s="227"/>
      <c r="BF275" s="227" t="s">
        <v>9880</v>
      </c>
      <c r="BG275" s="1447"/>
    </row>
    <row r="276" spans="1:59" ht="24" customHeight="1">
      <c r="A276" s="213"/>
      <c r="B276" s="918"/>
      <c r="C276" s="227" t="s">
        <v>2764</v>
      </c>
      <c r="D276" s="227" t="s">
        <v>21273</v>
      </c>
      <c r="E276" s="227" t="s">
        <v>9824</v>
      </c>
      <c r="F276" s="227" t="s">
        <v>2764</v>
      </c>
      <c r="G276" s="227"/>
      <c r="H276" s="360"/>
      <c r="I276" s="227" t="s">
        <v>2766</v>
      </c>
      <c r="J276" s="227"/>
      <c r="K276" s="227"/>
      <c r="L276" s="228">
        <v>11128</v>
      </c>
      <c r="M276" s="228">
        <v>3581.98</v>
      </c>
      <c r="N276" s="228">
        <v>11783.3</v>
      </c>
      <c r="O276" s="227" t="s">
        <v>401</v>
      </c>
      <c r="P276" s="228"/>
      <c r="Q276" s="228"/>
      <c r="R276" s="228"/>
      <c r="S276" s="228">
        <v>25</v>
      </c>
      <c r="T276" s="228"/>
      <c r="U276" s="228">
        <v>8</v>
      </c>
      <c r="V276" s="228"/>
      <c r="W276" s="228">
        <v>25</v>
      </c>
      <c r="X276" s="228">
        <v>26</v>
      </c>
      <c r="Y276" s="228">
        <v>8</v>
      </c>
      <c r="Z276" s="228">
        <v>650</v>
      </c>
      <c r="AA276" s="227"/>
      <c r="AB276" s="227"/>
      <c r="AC276" s="228"/>
      <c r="AD276" s="227"/>
      <c r="AE276" s="227">
        <v>2018</v>
      </c>
      <c r="AF276" s="227"/>
      <c r="AG276" s="227"/>
      <c r="AH276" s="227"/>
      <c r="AI276" s="227"/>
      <c r="AJ276" s="227"/>
      <c r="AK276" s="227"/>
      <c r="AL276" s="228"/>
      <c r="AM276" s="228"/>
      <c r="AN276" s="227"/>
      <c r="AO276" s="227"/>
      <c r="AP276" s="227"/>
      <c r="AQ276" s="227"/>
      <c r="AR276" s="227"/>
      <c r="AS276" s="227"/>
      <c r="AT276" s="227"/>
      <c r="AU276" s="227"/>
      <c r="AV276" s="227"/>
      <c r="AW276" s="227"/>
      <c r="AX276" s="227"/>
      <c r="AY276" s="227"/>
      <c r="AZ276" s="227"/>
      <c r="BA276" s="227"/>
      <c r="BB276" s="227"/>
      <c r="BC276" s="227"/>
      <c r="BD276" s="227"/>
      <c r="BE276" s="227"/>
      <c r="BF276" s="227" t="s">
        <v>9881</v>
      </c>
      <c r="BG276" s="1447"/>
    </row>
    <row r="277" spans="1:59" ht="24" customHeight="1">
      <c r="A277" s="213"/>
      <c r="B277" s="918"/>
      <c r="C277" s="227" t="s">
        <v>2764</v>
      </c>
      <c r="D277" s="227" t="s">
        <v>21274</v>
      </c>
      <c r="E277" s="227" t="s">
        <v>9826</v>
      </c>
      <c r="F277" s="227" t="s">
        <v>2764</v>
      </c>
      <c r="G277" s="227"/>
      <c r="H277" s="360"/>
      <c r="I277" s="227" t="s">
        <v>2766</v>
      </c>
      <c r="J277" s="227"/>
      <c r="K277" s="227"/>
      <c r="L277" s="228">
        <v>17875.5</v>
      </c>
      <c r="M277" s="228">
        <v>1558.51</v>
      </c>
      <c r="N277" s="228">
        <v>3830.67</v>
      </c>
      <c r="O277" s="227" t="s">
        <v>401</v>
      </c>
      <c r="P277" s="228"/>
      <c r="Q277" s="228"/>
      <c r="R277" s="228"/>
      <c r="S277" s="228">
        <v>25</v>
      </c>
      <c r="T277" s="228"/>
      <c r="U277" s="228">
        <v>6</v>
      </c>
      <c r="V277" s="228"/>
      <c r="W277" s="228"/>
      <c r="X277" s="228"/>
      <c r="Y277" s="228"/>
      <c r="Z277" s="228"/>
      <c r="AA277" s="227"/>
      <c r="AB277" s="227"/>
      <c r="AC277" s="228"/>
      <c r="AD277" s="227"/>
      <c r="AE277" s="227">
        <v>2018</v>
      </c>
      <c r="AF277" s="227"/>
      <c r="AG277" s="227"/>
      <c r="AH277" s="227"/>
      <c r="AI277" s="227"/>
      <c r="AJ277" s="227"/>
      <c r="AK277" s="227"/>
      <c r="AL277" s="228"/>
      <c r="AM277" s="228"/>
      <c r="AN277" s="227"/>
      <c r="AO277" s="227"/>
      <c r="AP277" s="227"/>
      <c r="AQ277" s="227"/>
      <c r="AR277" s="227"/>
      <c r="AS277" s="227"/>
      <c r="AT277" s="227"/>
      <c r="AU277" s="227"/>
      <c r="AV277" s="227"/>
      <c r="AW277" s="227"/>
      <c r="AX277" s="227"/>
      <c r="AY277" s="227"/>
      <c r="AZ277" s="227"/>
      <c r="BA277" s="227"/>
      <c r="BB277" s="227"/>
      <c r="BC277" s="227"/>
      <c r="BD277" s="227"/>
      <c r="BE277" s="227"/>
      <c r="BF277" s="227" t="s">
        <v>2163</v>
      </c>
      <c r="BG277" s="1447"/>
    </row>
    <row r="278" spans="1:59" ht="24" customHeight="1">
      <c r="A278" s="213"/>
      <c r="B278" s="918"/>
      <c r="C278" s="227" t="s">
        <v>2764</v>
      </c>
      <c r="D278" s="227" t="s">
        <v>21275</v>
      </c>
      <c r="E278" s="227" t="s">
        <v>11048</v>
      </c>
      <c r="F278" s="227" t="s">
        <v>2764</v>
      </c>
      <c r="G278" s="227"/>
      <c r="H278" s="360"/>
      <c r="I278" s="227" t="s">
        <v>2766</v>
      </c>
      <c r="J278" s="227"/>
      <c r="K278" s="227"/>
      <c r="L278" s="228">
        <v>51409</v>
      </c>
      <c r="M278" s="228">
        <v>3359.05</v>
      </c>
      <c r="N278" s="228">
        <v>4960.2299999999996</v>
      </c>
      <c r="O278" s="227" t="s">
        <v>401</v>
      </c>
      <c r="P278" s="228"/>
      <c r="Q278" s="228"/>
      <c r="R278" s="228"/>
      <c r="S278" s="228">
        <v>25</v>
      </c>
      <c r="T278" s="228"/>
      <c r="U278" s="228">
        <v>8</v>
      </c>
      <c r="V278" s="228"/>
      <c r="W278" s="228"/>
      <c r="X278" s="228"/>
      <c r="Y278" s="228"/>
      <c r="Z278" s="228"/>
      <c r="AA278" s="227"/>
      <c r="AB278" s="227"/>
      <c r="AC278" s="228"/>
      <c r="AD278" s="227"/>
      <c r="AE278" s="227">
        <v>2019</v>
      </c>
      <c r="AF278" s="227"/>
      <c r="AG278" s="227"/>
      <c r="AH278" s="227"/>
      <c r="AI278" s="227"/>
      <c r="AJ278" s="227"/>
      <c r="AK278" s="227"/>
      <c r="AL278" s="228">
        <v>44056</v>
      </c>
      <c r="AM278" s="228"/>
      <c r="AN278" s="227"/>
      <c r="AO278" s="227"/>
      <c r="AP278" s="227"/>
      <c r="AQ278" s="227"/>
      <c r="AR278" s="227"/>
      <c r="AS278" s="227"/>
      <c r="AT278" s="227"/>
      <c r="AU278" s="227"/>
      <c r="AV278" s="227"/>
      <c r="AW278" s="227"/>
      <c r="AX278" s="227"/>
      <c r="AY278" s="227"/>
      <c r="AZ278" s="227"/>
      <c r="BA278" s="227"/>
      <c r="BB278" s="227"/>
      <c r="BC278" s="227"/>
      <c r="BD278" s="227"/>
      <c r="BE278" s="227"/>
      <c r="BF278" s="227" t="s">
        <v>11049</v>
      </c>
      <c r="BG278" s="1447"/>
    </row>
    <row r="279" spans="1:59" ht="24" customHeight="1">
      <c r="A279" s="213"/>
      <c r="B279" s="918"/>
      <c r="C279" s="227" t="s">
        <v>2716</v>
      </c>
      <c r="D279" s="227" t="s">
        <v>21276</v>
      </c>
      <c r="E279" s="227" t="s">
        <v>3583</v>
      </c>
      <c r="F279" s="227" t="s">
        <v>2716</v>
      </c>
      <c r="G279" s="227" t="s">
        <v>21277</v>
      </c>
      <c r="H279" s="360"/>
      <c r="I279" s="227" t="s">
        <v>8216</v>
      </c>
      <c r="J279" s="313"/>
      <c r="K279" s="313"/>
      <c r="L279" s="228">
        <v>8212</v>
      </c>
      <c r="M279" s="228">
        <v>4797</v>
      </c>
      <c r="N279" s="228">
        <v>6548</v>
      </c>
      <c r="O279" s="227" t="s">
        <v>401</v>
      </c>
      <c r="P279" s="228"/>
      <c r="Q279" s="228"/>
      <c r="R279" s="228"/>
      <c r="S279" s="228">
        <v>50</v>
      </c>
      <c r="T279" s="228">
        <v>25</v>
      </c>
      <c r="U279" s="228">
        <v>10</v>
      </c>
      <c r="V279" s="228">
        <v>1250</v>
      </c>
      <c r="W279" s="228"/>
      <c r="X279" s="228"/>
      <c r="Y279" s="228"/>
      <c r="Z279" s="228"/>
      <c r="AA279" s="227" t="s">
        <v>3584</v>
      </c>
      <c r="AB279" s="227">
        <v>516</v>
      </c>
      <c r="AC279" s="228"/>
      <c r="AD279" s="227" t="s">
        <v>465</v>
      </c>
      <c r="AE279" s="227">
        <v>2002</v>
      </c>
      <c r="AF279" s="227">
        <v>2002</v>
      </c>
      <c r="AG279" s="227">
        <v>6880</v>
      </c>
      <c r="AH279" s="227">
        <v>500</v>
      </c>
      <c r="AI279" s="227">
        <v>3000</v>
      </c>
      <c r="AJ279" s="227"/>
      <c r="AK279" s="227"/>
      <c r="AL279" s="228">
        <v>10380</v>
      </c>
      <c r="AM279" s="228">
        <v>10380</v>
      </c>
      <c r="AN279" s="227"/>
      <c r="AO279" s="227"/>
      <c r="AP279" s="227"/>
      <c r="AQ279" s="227"/>
      <c r="AR279" s="227"/>
      <c r="AS279" s="227"/>
      <c r="AT279" s="227"/>
      <c r="AU279" s="227"/>
      <c r="AV279" s="227"/>
      <c r="AW279" s="227"/>
      <c r="AX279" s="227"/>
      <c r="AY279" s="227"/>
      <c r="AZ279" s="227"/>
      <c r="BA279" s="227"/>
      <c r="BB279" s="227"/>
      <c r="BC279" s="227"/>
      <c r="BD279" s="227"/>
      <c r="BE279" s="313"/>
      <c r="BF279" s="227" t="s">
        <v>21278</v>
      </c>
      <c r="BG279" s="1447"/>
    </row>
    <row r="280" spans="1:59" ht="24" customHeight="1">
      <c r="A280" s="213"/>
      <c r="B280" s="918"/>
      <c r="C280" s="227" t="s">
        <v>2716</v>
      </c>
      <c r="D280" s="227" t="s">
        <v>20218</v>
      </c>
      <c r="E280" s="227" t="s">
        <v>3586</v>
      </c>
      <c r="F280" s="227" t="s">
        <v>2716</v>
      </c>
      <c r="G280" s="227" t="s">
        <v>21279</v>
      </c>
      <c r="H280" s="360"/>
      <c r="I280" s="227" t="s">
        <v>8216</v>
      </c>
      <c r="J280" s="313"/>
      <c r="K280" s="313"/>
      <c r="L280" s="228">
        <v>17926</v>
      </c>
      <c r="M280" s="228">
        <v>2928</v>
      </c>
      <c r="N280" s="228">
        <v>9792</v>
      </c>
      <c r="O280" s="227" t="s">
        <v>401</v>
      </c>
      <c r="P280" s="228"/>
      <c r="Q280" s="228"/>
      <c r="R280" s="228"/>
      <c r="S280" s="228">
        <v>50</v>
      </c>
      <c r="T280" s="228">
        <v>25</v>
      </c>
      <c r="U280" s="228">
        <v>10</v>
      </c>
      <c r="V280" s="228">
        <v>1250</v>
      </c>
      <c r="W280" s="228"/>
      <c r="X280" s="228"/>
      <c r="Y280" s="228"/>
      <c r="Z280" s="228"/>
      <c r="AA280" s="227" t="s">
        <v>3584</v>
      </c>
      <c r="AB280" s="227">
        <v>1023</v>
      </c>
      <c r="AC280" s="228"/>
      <c r="AD280" s="227" t="s">
        <v>465</v>
      </c>
      <c r="AE280" s="227">
        <v>2011</v>
      </c>
      <c r="AF280" s="227">
        <v>2002</v>
      </c>
      <c r="AG280" s="227">
        <v>6880</v>
      </c>
      <c r="AH280" s="227">
        <v>500</v>
      </c>
      <c r="AI280" s="227">
        <v>3000</v>
      </c>
      <c r="AJ280" s="227"/>
      <c r="AK280" s="227"/>
      <c r="AL280" s="228">
        <v>22595</v>
      </c>
      <c r="AM280" s="228">
        <v>10380</v>
      </c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27"/>
      <c r="BC280" s="227"/>
      <c r="BD280" s="227"/>
      <c r="BE280" s="313"/>
      <c r="BF280" s="227" t="s">
        <v>21280</v>
      </c>
      <c r="BG280" s="1447"/>
    </row>
    <row r="281" spans="1:59" ht="24" customHeight="1">
      <c r="A281" s="213"/>
      <c r="B281" s="918"/>
      <c r="C281" s="227" t="s">
        <v>2716</v>
      </c>
      <c r="D281" s="227" t="s">
        <v>20667</v>
      </c>
      <c r="E281" s="227" t="s">
        <v>16514</v>
      </c>
      <c r="F281" s="227" t="s">
        <v>2716</v>
      </c>
      <c r="G281" s="227" t="s">
        <v>21277</v>
      </c>
      <c r="H281" s="360"/>
      <c r="I281" s="227" t="s">
        <v>8216</v>
      </c>
      <c r="J281" s="227"/>
      <c r="K281" s="227"/>
      <c r="L281" s="228">
        <v>9118</v>
      </c>
      <c r="M281" s="228">
        <v>4605</v>
      </c>
      <c r="N281" s="228">
        <v>31097</v>
      </c>
      <c r="O281" s="227" t="s">
        <v>401</v>
      </c>
      <c r="P281" s="228"/>
      <c r="Q281" s="228"/>
      <c r="R281" s="228"/>
      <c r="S281" s="228">
        <v>25</v>
      </c>
      <c r="T281" s="228">
        <v>25</v>
      </c>
      <c r="U281" s="228">
        <v>5</v>
      </c>
      <c r="V281" s="228">
        <v>625</v>
      </c>
      <c r="W281" s="228"/>
      <c r="X281" s="228"/>
      <c r="Y281" s="228"/>
      <c r="Z281" s="228"/>
      <c r="AA281" s="227"/>
      <c r="AB281" s="227"/>
      <c r="AC281" s="228"/>
      <c r="AD281" s="227"/>
      <c r="AE281" s="227">
        <v>1998</v>
      </c>
      <c r="AF281" s="227"/>
      <c r="AG281" s="227"/>
      <c r="AH281" s="227"/>
      <c r="AI281" s="227"/>
      <c r="AJ281" s="227"/>
      <c r="AK281" s="227"/>
      <c r="AL281" s="228"/>
      <c r="AM281" s="228"/>
      <c r="AN281" s="227"/>
      <c r="AO281" s="227"/>
      <c r="AP281" s="227"/>
      <c r="AQ281" s="227"/>
      <c r="AR281" s="227"/>
      <c r="AS281" s="227"/>
      <c r="AT281" s="227"/>
      <c r="AU281" s="227"/>
      <c r="AV281" s="227"/>
      <c r="AW281" s="227"/>
      <c r="AX281" s="227"/>
      <c r="AY281" s="227"/>
      <c r="AZ281" s="227"/>
      <c r="BA281" s="227"/>
      <c r="BB281" s="227"/>
      <c r="BC281" s="227"/>
      <c r="BD281" s="227"/>
      <c r="BE281" s="227"/>
      <c r="BF281" s="227" t="s">
        <v>21281</v>
      </c>
      <c r="BG281" s="1447"/>
    </row>
    <row r="282" spans="1:59" ht="24" customHeight="1">
      <c r="A282" s="213"/>
      <c r="B282" s="918"/>
      <c r="C282" s="227" t="s">
        <v>2716</v>
      </c>
      <c r="D282" s="227" t="s">
        <v>21282</v>
      </c>
      <c r="E282" s="227" t="s">
        <v>11047</v>
      </c>
      <c r="F282" s="227" t="s">
        <v>2716</v>
      </c>
      <c r="G282" s="227" t="s">
        <v>21277</v>
      </c>
      <c r="H282" s="360"/>
      <c r="I282" s="227" t="s">
        <v>8216</v>
      </c>
      <c r="J282" s="227"/>
      <c r="K282" s="227"/>
      <c r="L282" s="228">
        <v>81596</v>
      </c>
      <c r="M282" s="228">
        <v>2230</v>
      </c>
      <c r="N282" s="228">
        <v>2619</v>
      </c>
      <c r="O282" s="227" t="s">
        <v>401</v>
      </c>
      <c r="P282" s="228"/>
      <c r="Q282" s="228"/>
      <c r="R282" s="228"/>
      <c r="S282" s="228">
        <v>25</v>
      </c>
      <c r="T282" s="228">
        <v>24</v>
      </c>
      <c r="U282" s="228">
        <v>9</v>
      </c>
      <c r="V282" s="228">
        <v>600</v>
      </c>
      <c r="W282" s="228"/>
      <c r="X282" s="228"/>
      <c r="Y282" s="228"/>
      <c r="Z282" s="228"/>
      <c r="AA282" s="227"/>
      <c r="AB282" s="227"/>
      <c r="AC282" s="228"/>
      <c r="AD282" s="227"/>
      <c r="AE282" s="227">
        <v>2019</v>
      </c>
      <c r="AF282" s="227"/>
      <c r="AG282" s="227"/>
      <c r="AH282" s="227"/>
      <c r="AI282" s="227"/>
      <c r="AJ282" s="227"/>
      <c r="AK282" s="227"/>
      <c r="AL282" s="228">
        <v>10619</v>
      </c>
      <c r="AM282" s="228"/>
      <c r="AN282" s="227"/>
      <c r="AO282" s="227"/>
      <c r="AP282" s="227"/>
      <c r="AQ282" s="227"/>
      <c r="AR282" s="227"/>
      <c r="AS282" s="227"/>
      <c r="AT282" s="227"/>
      <c r="AU282" s="227"/>
      <c r="AV282" s="227"/>
      <c r="AW282" s="227"/>
      <c r="AX282" s="227"/>
      <c r="AY282" s="227"/>
      <c r="AZ282" s="227"/>
      <c r="BA282" s="227"/>
      <c r="BB282" s="227"/>
      <c r="BC282" s="227"/>
      <c r="BD282" s="227"/>
      <c r="BE282" s="227"/>
      <c r="BF282" s="227" t="s">
        <v>16320</v>
      </c>
      <c r="BG282" s="1447"/>
    </row>
    <row r="283" spans="1:59" ht="24" customHeight="1">
      <c r="A283" s="213"/>
      <c r="B283" s="918"/>
      <c r="C283" s="227" t="s">
        <v>333</v>
      </c>
      <c r="D283" s="227" t="s">
        <v>21283</v>
      </c>
      <c r="E283" s="227" t="s">
        <v>3609</v>
      </c>
      <c r="F283" s="227" t="s">
        <v>333</v>
      </c>
      <c r="G283" s="227"/>
      <c r="H283" s="360"/>
      <c r="I283" s="227" t="s">
        <v>1454</v>
      </c>
      <c r="J283" s="227"/>
      <c r="K283" s="227"/>
      <c r="L283" s="228">
        <v>7774</v>
      </c>
      <c r="M283" s="228">
        <v>4442</v>
      </c>
      <c r="N283" s="228">
        <v>10620</v>
      </c>
      <c r="O283" s="227" t="s">
        <v>401</v>
      </c>
      <c r="P283" s="228"/>
      <c r="Q283" s="228"/>
      <c r="R283" s="228"/>
      <c r="S283" s="228"/>
      <c r="T283" s="228"/>
      <c r="U283" s="228"/>
      <c r="V283" s="228"/>
      <c r="W283" s="228">
        <v>25</v>
      </c>
      <c r="X283" s="228">
        <v>13</v>
      </c>
      <c r="Y283" s="228">
        <v>6</v>
      </c>
      <c r="Z283" s="228">
        <v>325</v>
      </c>
      <c r="AA283" s="227"/>
      <c r="AB283" s="227"/>
      <c r="AC283" s="228"/>
      <c r="AD283" s="227"/>
      <c r="AE283" s="227">
        <v>2002</v>
      </c>
      <c r="AF283" s="227">
        <v>2002</v>
      </c>
      <c r="AG283" s="227"/>
      <c r="AH283" s="227"/>
      <c r="AI283" s="227"/>
      <c r="AJ283" s="227"/>
      <c r="AK283" s="227"/>
      <c r="AL283" s="228">
        <v>16566</v>
      </c>
      <c r="AM283" s="228">
        <v>16566</v>
      </c>
      <c r="AN283" s="227"/>
      <c r="AO283" s="227"/>
      <c r="AP283" s="227"/>
      <c r="AQ283" s="227"/>
      <c r="AR283" s="227"/>
      <c r="AS283" s="227"/>
      <c r="AT283" s="227"/>
      <c r="AU283" s="227"/>
      <c r="AV283" s="227"/>
      <c r="AW283" s="227"/>
      <c r="AX283" s="227"/>
      <c r="AY283" s="227"/>
      <c r="AZ283" s="227"/>
      <c r="BA283" s="227"/>
      <c r="BB283" s="227"/>
      <c r="BC283" s="227"/>
      <c r="BD283" s="227"/>
      <c r="BE283" s="227" t="s">
        <v>1455</v>
      </c>
      <c r="BF283" s="227"/>
      <c r="BG283" s="1447"/>
    </row>
    <row r="284" spans="1:59" ht="24" customHeight="1">
      <c r="A284" s="213"/>
      <c r="B284" s="918"/>
      <c r="C284" s="227" t="s">
        <v>333</v>
      </c>
      <c r="D284" s="227" t="s">
        <v>20669</v>
      </c>
      <c r="E284" s="227" t="s">
        <v>3610</v>
      </c>
      <c r="F284" s="227" t="s">
        <v>333</v>
      </c>
      <c r="G284" s="227"/>
      <c r="H284" s="360"/>
      <c r="I284" s="227" t="s">
        <v>1454</v>
      </c>
      <c r="J284" s="227"/>
      <c r="K284" s="227"/>
      <c r="L284" s="228">
        <v>11750</v>
      </c>
      <c r="M284" s="228"/>
      <c r="N284" s="228">
        <v>5883</v>
      </c>
      <c r="O284" s="227" t="s">
        <v>401</v>
      </c>
      <c r="P284" s="228"/>
      <c r="Q284" s="228"/>
      <c r="R284" s="228"/>
      <c r="S284" s="228"/>
      <c r="T284" s="228"/>
      <c r="U284" s="228"/>
      <c r="V284" s="228"/>
      <c r="W284" s="228">
        <v>25</v>
      </c>
      <c r="X284" s="228">
        <v>13</v>
      </c>
      <c r="Y284" s="228">
        <v>6</v>
      </c>
      <c r="Z284" s="228">
        <v>325</v>
      </c>
      <c r="AA284" s="227"/>
      <c r="AB284" s="227"/>
      <c r="AC284" s="228"/>
      <c r="AD284" s="227"/>
      <c r="AE284" s="227">
        <v>2007</v>
      </c>
      <c r="AF284" s="227">
        <v>2009</v>
      </c>
      <c r="AG284" s="227"/>
      <c r="AH284" s="227"/>
      <c r="AI284" s="227"/>
      <c r="AJ284" s="227"/>
      <c r="AK284" s="227"/>
      <c r="AL284" s="228"/>
      <c r="AM284" s="228"/>
      <c r="AN284" s="227"/>
      <c r="AO284" s="227"/>
      <c r="AP284" s="227"/>
      <c r="AQ284" s="227"/>
      <c r="AR284" s="227"/>
      <c r="AS284" s="227"/>
      <c r="AT284" s="227"/>
      <c r="AU284" s="227"/>
      <c r="AV284" s="227"/>
      <c r="AW284" s="227"/>
      <c r="AX284" s="227"/>
      <c r="AY284" s="227"/>
      <c r="AZ284" s="227"/>
      <c r="BA284" s="227"/>
      <c r="BB284" s="227"/>
      <c r="BC284" s="227"/>
      <c r="BD284" s="227"/>
      <c r="BE284" s="227" t="s">
        <v>3611</v>
      </c>
      <c r="BF284" s="227"/>
      <c r="BG284" s="1447"/>
    </row>
    <row r="285" spans="1:59" ht="24" customHeight="1">
      <c r="A285" s="213"/>
      <c r="B285" s="918"/>
      <c r="C285" s="227" t="s">
        <v>333</v>
      </c>
      <c r="D285" s="227" t="s">
        <v>20670</v>
      </c>
      <c r="E285" s="227" t="s">
        <v>3612</v>
      </c>
      <c r="F285" s="227" t="s">
        <v>333</v>
      </c>
      <c r="G285" s="227"/>
      <c r="H285" s="360"/>
      <c r="I285" s="227" t="s">
        <v>1454</v>
      </c>
      <c r="J285" s="227"/>
      <c r="K285" s="227"/>
      <c r="L285" s="228">
        <v>2506</v>
      </c>
      <c r="M285" s="228"/>
      <c r="N285" s="228">
        <v>4269</v>
      </c>
      <c r="O285" s="227" t="s">
        <v>401</v>
      </c>
      <c r="P285" s="228"/>
      <c r="Q285" s="228"/>
      <c r="R285" s="228"/>
      <c r="S285" s="228"/>
      <c r="T285" s="228"/>
      <c r="U285" s="228"/>
      <c r="V285" s="228"/>
      <c r="W285" s="228">
        <v>25</v>
      </c>
      <c r="X285" s="228">
        <v>13</v>
      </c>
      <c r="Y285" s="228">
        <v>6</v>
      </c>
      <c r="Z285" s="228">
        <v>325</v>
      </c>
      <c r="AA285" s="227"/>
      <c r="AB285" s="227"/>
      <c r="AC285" s="228"/>
      <c r="AD285" s="227"/>
      <c r="AE285" s="227">
        <v>2010</v>
      </c>
      <c r="AF285" s="227"/>
      <c r="AG285" s="227"/>
      <c r="AH285" s="227"/>
      <c r="AI285" s="227"/>
      <c r="AJ285" s="227"/>
      <c r="AK285" s="227"/>
      <c r="AL285" s="228"/>
      <c r="AM285" s="228"/>
      <c r="AN285" s="227"/>
      <c r="AO285" s="227"/>
      <c r="AP285" s="227"/>
      <c r="AQ285" s="227"/>
      <c r="AR285" s="227"/>
      <c r="AS285" s="227"/>
      <c r="AT285" s="227"/>
      <c r="AU285" s="227"/>
      <c r="AV285" s="227"/>
      <c r="AW285" s="227"/>
      <c r="AX285" s="227"/>
      <c r="AY285" s="227"/>
      <c r="AZ285" s="227"/>
      <c r="BA285" s="227"/>
      <c r="BB285" s="227"/>
      <c r="BC285" s="227"/>
      <c r="BD285" s="227"/>
      <c r="BE285" s="227" t="s">
        <v>1455</v>
      </c>
      <c r="BF285" s="227"/>
      <c r="BG285" s="1447"/>
    </row>
    <row r="286" spans="1:59" ht="24" customHeight="1">
      <c r="A286" s="213"/>
      <c r="B286" s="918"/>
      <c r="C286" s="227" t="s">
        <v>333</v>
      </c>
      <c r="D286" s="227" t="s">
        <v>20673</v>
      </c>
      <c r="E286" s="227" t="s">
        <v>1453</v>
      </c>
      <c r="F286" s="227" t="s">
        <v>333</v>
      </c>
      <c r="G286" s="227"/>
      <c r="H286" s="360"/>
      <c r="I286" s="227" t="s">
        <v>1454</v>
      </c>
      <c r="J286" s="227"/>
      <c r="K286" s="227"/>
      <c r="L286" s="228">
        <v>3869</v>
      </c>
      <c r="M286" s="228"/>
      <c r="N286" s="228">
        <v>3869.78</v>
      </c>
      <c r="O286" s="227" t="s">
        <v>401</v>
      </c>
      <c r="P286" s="228"/>
      <c r="Q286" s="228"/>
      <c r="R286" s="228"/>
      <c r="S286" s="228"/>
      <c r="T286" s="228"/>
      <c r="U286" s="228"/>
      <c r="V286" s="228"/>
      <c r="W286" s="228">
        <v>25</v>
      </c>
      <c r="X286" s="228">
        <v>13</v>
      </c>
      <c r="Y286" s="228">
        <v>6</v>
      </c>
      <c r="Z286" s="228">
        <v>325</v>
      </c>
      <c r="AA286" s="227"/>
      <c r="AB286" s="227"/>
      <c r="AC286" s="228"/>
      <c r="AD286" s="227"/>
      <c r="AE286" s="227">
        <v>2011</v>
      </c>
      <c r="AF286" s="227"/>
      <c r="AG286" s="227"/>
      <c r="AH286" s="227"/>
      <c r="AI286" s="227"/>
      <c r="AJ286" s="227"/>
      <c r="AK286" s="227"/>
      <c r="AL286" s="228"/>
      <c r="AM286" s="228"/>
      <c r="AN286" s="227"/>
      <c r="AO286" s="227"/>
      <c r="AP286" s="227"/>
      <c r="AQ286" s="227"/>
      <c r="AR286" s="227"/>
      <c r="AS286" s="227"/>
      <c r="AT286" s="227"/>
      <c r="AU286" s="227"/>
      <c r="AV286" s="227"/>
      <c r="AW286" s="227"/>
      <c r="AX286" s="227"/>
      <c r="AY286" s="227"/>
      <c r="AZ286" s="227"/>
      <c r="BA286" s="227"/>
      <c r="BB286" s="227"/>
      <c r="BC286" s="227"/>
      <c r="BD286" s="227"/>
      <c r="BE286" s="227" t="s">
        <v>3614</v>
      </c>
      <c r="BF286" s="227" t="s">
        <v>3613</v>
      </c>
      <c r="BG286" s="1447"/>
    </row>
    <row r="287" spans="1:59" ht="24" customHeight="1">
      <c r="A287" s="213"/>
      <c r="B287" s="918"/>
      <c r="C287" s="227" t="s">
        <v>333</v>
      </c>
      <c r="D287" s="227" t="s">
        <v>21284</v>
      </c>
      <c r="E287" s="227" t="s">
        <v>3616</v>
      </c>
      <c r="F287" s="227" t="s">
        <v>333</v>
      </c>
      <c r="G287" s="227"/>
      <c r="H287" s="695"/>
      <c r="I287" s="227" t="s">
        <v>1454</v>
      </c>
      <c r="J287" s="227"/>
      <c r="K287" s="227"/>
      <c r="L287" s="228">
        <v>4762</v>
      </c>
      <c r="M287" s="228"/>
      <c r="N287" s="228">
        <v>4762</v>
      </c>
      <c r="O287" s="227" t="s">
        <v>401</v>
      </c>
      <c r="P287" s="228"/>
      <c r="Q287" s="228"/>
      <c r="R287" s="228"/>
      <c r="S287" s="228"/>
      <c r="T287" s="228"/>
      <c r="U287" s="228"/>
      <c r="V287" s="228"/>
      <c r="W287" s="228">
        <v>26</v>
      </c>
      <c r="X287" s="228">
        <v>13</v>
      </c>
      <c r="Y287" s="233">
        <v>6</v>
      </c>
      <c r="Z287" s="228">
        <v>325</v>
      </c>
      <c r="AA287" s="227"/>
      <c r="AB287" s="227"/>
      <c r="AC287" s="228"/>
      <c r="AD287" s="227"/>
      <c r="AE287" s="227">
        <v>2014</v>
      </c>
      <c r="AF287" s="227"/>
      <c r="AG287" s="227"/>
      <c r="AH287" s="227"/>
      <c r="AI287" s="227"/>
      <c r="AJ287" s="227"/>
      <c r="AK287" s="227"/>
      <c r="AL287" s="228"/>
      <c r="AM287" s="228"/>
      <c r="AN287" s="227"/>
      <c r="AO287" s="227"/>
      <c r="AP287" s="227"/>
      <c r="AQ287" s="227"/>
      <c r="AR287" s="227"/>
      <c r="AS287" s="227"/>
      <c r="AT287" s="227"/>
      <c r="AU287" s="227"/>
      <c r="AV287" s="227"/>
      <c r="AW287" s="227"/>
      <c r="AX287" s="227"/>
      <c r="AY287" s="227"/>
      <c r="AZ287" s="227"/>
      <c r="BA287" s="227"/>
      <c r="BB287" s="227"/>
      <c r="BC287" s="227"/>
      <c r="BD287" s="227"/>
      <c r="BE287" s="227" t="s">
        <v>1455</v>
      </c>
      <c r="BF287" s="313"/>
      <c r="BG287" s="1447"/>
    </row>
    <row r="288" spans="1:59" ht="24" customHeight="1">
      <c r="A288" s="213"/>
      <c r="B288" s="918"/>
      <c r="C288" s="227" t="s">
        <v>333</v>
      </c>
      <c r="D288" s="227" t="s">
        <v>20672</v>
      </c>
      <c r="E288" s="227" t="s">
        <v>3617</v>
      </c>
      <c r="F288" s="227" t="s">
        <v>333</v>
      </c>
      <c r="G288" s="227"/>
      <c r="H288" s="695"/>
      <c r="I288" s="227" t="s">
        <v>1454</v>
      </c>
      <c r="J288" s="227"/>
      <c r="K288" s="227"/>
      <c r="L288" s="228">
        <v>12667</v>
      </c>
      <c r="M288" s="228"/>
      <c r="N288" s="228">
        <v>12693</v>
      </c>
      <c r="O288" s="227" t="s">
        <v>401</v>
      </c>
      <c r="P288" s="228"/>
      <c r="Q288" s="228"/>
      <c r="R288" s="228"/>
      <c r="S288" s="228"/>
      <c r="T288" s="228"/>
      <c r="U288" s="228"/>
      <c r="V288" s="228"/>
      <c r="W288" s="228">
        <v>27</v>
      </c>
      <c r="X288" s="228">
        <v>13</v>
      </c>
      <c r="Y288" s="233">
        <v>6</v>
      </c>
      <c r="Z288" s="228">
        <v>325</v>
      </c>
      <c r="AA288" s="227"/>
      <c r="AB288" s="227"/>
      <c r="AC288" s="228"/>
      <c r="AD288" s="227"/>
      <c r="AE288" s="227">
        <v>2015</v>
      </c>
      <c r="AF288" s="227"/>
      <c r="AG288" s="227"/>
      <c r="AH288" s="227"/>
      <c r="AI288" s="227"/>
      <c r="AJ288" s="227"/>
      <c r="AK288" s="227"/>
      <c r="AL288" s="228"/>
      <c r="AM288" s="228"/>
      <c r="AN288" s="227"/>
      <c r="AO288" s="227"/>
      <c r="AP288" s="227"/>
      <c r="AQ288" s="227"/>
      <c r="AR288" s="227"/>
      <c r="AS288" s="227"/>
      <c r="AT288" s="227"/>
      <c r="AU288" s="227"/>
      <c r="AV288" s="227"/>
      <c r="AW288" s="227"/>
      <c r="AX288" s="227"/>
      <c r="AY288" s="227"/>
      <c r="AZ288" s="227"/>
      <c r="BA288" s="227"/>
      <c r="BB288" s="227"/>
      <c r="BC288" s="227"/>
      <c r="BD288" s="227"/>
      <c r="BE288" s="227"/>
      <c r="BF288" s="313"/>
      <c r="BG288" s="1447"/>
    </row>
    <row r="289" spans="1:59" ht="24" customHeight="1">
      <c r="A289" s="213"/>
      <c r="B289" s="918"/>
      <c r="C289" s="227" t="s">
        <v>333</v>
      </c>
      <c r="D289" s="227" t="s">
        <v>21285</v>
      </c>
      <c r="E289" s="227" t="s">
        <v>11050</v>
      </c>
      <c r="F289" s="227" t="s">
        <v>333</v>
      </c>
      <c r="G289" s="227"/>
      <c r="H289" s="695"/>
      <c r="I289" s="227" t="s">
        <v>1454</v>
      </c>
      <c r="J289" s="227"/>
      <c r="K289" s="227"/>
      <c r="L289" s="228">
        <v>9202</v>
      </c>
      <c r="M289" s="228"/>
      <c r="N289" s="228">
        <v>3793</v>
      </c>
      <c r="O289" s="227" t="s">
        <v>401</v>
      </c>
      <c r="P289" s="228"/>
      <c r="Q289" s="228"/>
      <c r="R289" s="228"/>
      <c r="S289" s="228"/>
      <c r="T289" s="228"/>
      <c r="U289" s="228"/>
      <c r="V289" s="228"/>
      <c r="W289" s="228">
        <v>25</v>
      </c>
      <c r="X289" s="228">
        <v>13</v>
      </c>
      <c r="Y289" s="233">
        <v>6</v>
      </c>
      <c r="Z289" s="228">
        <v>325</v>
      </c>
      <c r="AA289" s="227"/>
      <c r="AB289" s="227"/>
      <c r="AC289" s="228"/>
      <c r="AD289" s="227"/>
      <c r="AE289" s="227">
        <v>2011</v>
      </c>
      <c r="AF289" s="227"/>
      <c r="AG289" s="227"/>
      <c r="AH289" s="227"/>
      <c r="AI289" s="227"/>
      <c r="AJ289" s="227"/>
      <c r="AK289" s="227"/>
      <c r="AL289" s="656"/>
      <c r="AM289" s="228"/>
      <c r="AN289" s="227"/>
      <c r="AO289" s="227"/>
      <c r="AP289" s="227"/>
      <c r="AQ289" s="227"/>
      <c r="AR289" s="227"/>
      <c r="AS289" s="227"/>
      <c r="AT289" s="227"/>
      <c r="AU289" s="227"/>
      <c r="AV289" s="227"/>
      <c r="AW289" s="227"/>
      <c r="AX289" s="227"/>
      <c r="AY289" s="227"/>
      <c r="AZ289" s="227"/>
      <c r="BA289" s="227"/>
      <c r="BB289" s="227"/>
      <c r="BC289" s="227"/>
      <c r="BD289" s="227"/>
      <c r="BE289" s="227"/>
      <c r="BF289" s="313"/>
      <c r="BG289" s="1447"/>
    </row>
    <row r="290" spans="1:59" ht="24" customHeight="1">
      <c r="A290" s="213"/>
      <c r="B290" s="918"/>
      <c r="C290" s="227" t="s">
        <v>333</v>
      </c>
      <c r="D290" s="227" t="s">
        <v>21286</v>
      </c>
      <c r="E290" s="227" t="s">
        <v>9882</v>
      </c>
      <c r="F290" s="227" t="s">
        <v>333</v>
      </c>
      <c r="G290" s="227"/>
      <c r="H290" s="695"/>
      <c r="I290" s="227" t="s">
        <v>1454</v>
      </c>
      <c r="J290" s="227"/>
      <c r="K290" s="227"/>
      <c r="L290" s="228">
        <v>35075.199999999997</v>
      </c>
      <c r="M290" s="228"/>
      <c r="N290" s="228">
        <v>5814.27</v>
      </c>
      <c r="O290" s="227" t="s">
        <v>401</v>
      </c>
      <c r="P290" s="228"/>
      <c r="Q290" s="228"/>
      <c r="R290" s="228"/>
      <c r="S290" s="228"/>
      <c r="T290" s="228"/>
      <c r="U290" s="228"/>
      <c r="V290" s="228"/>
      <c r="W290" s="228">
        <v>50</v>
      </c>
      <c r="X290" s="228">
        <v>25</v>
      </c>
      <c r="Y290" s="233">
        <v>10</v>
      </c>
      <c r="Z290" s="228">
        <v>1250</v>
      </c>
      <c r="AA290" s="227"/>
      <c r="AB290" s="227"/>
      <c r="AC290" s="228"/>
      <c r="AD290" s="227"/>
      <c r="AE290" s="227">
        <v>2017</v>
      </c>
      <c r="AF290" s="227"/>
      <c r="AG290" s="227"/>
      <c r="AH290" s="227"/>
      <c r="AI290" s="227"/>
      <c r="AJ290" s="227"/>
      <c r="AK290" s="227"/>
      <c r="AL290" s="228">
        <v>16300</v>
      </c>
      <c r="AM290" s="228"/>
      <c r="AN290" s="227"/>
      <c r="AO290" s="227"/>
      <c r="AP290" s="227"/>
      <c r="AQ290" s="227"/>
      <c r="AR290" s="227"/>
      <c r="AS290" s="227"/>
      <c r="AT290" s="227"/>
      <c r="AU290" s="227"/>
      <c r="AV290" s="227"/>
      <c r="AW290" s="227"/>
      <c r="AX290" s="227"/>
      <c r="AY290" s="227"/>
      <c r="AZ290" s="227"/>
      <c r="BA290" s="227"/>
      <c r="BB290" s="227"/>
      <c r="BC290" s="227"/>
      <c r="BD290" s="227"/>
      <c r="BE290" s="227"/>
      <c r="BF290" s="313"/>
      <c r="BG290" s="1447"/>
    </row>
    <row r="291" spans="1:59" ht="24" customHeight="1">
      <c r="A291" s="213"/>
      <c r="B291" s="918"/>
      <c r="C291" s="227" t="s">
        <v>333</v>
      </c>
      <c r="D291" s="227" t="s">
        <v>21287</v>
      </c>
      <c r="E291" s="227" t="s">
        <v>21288</v>
      </c>
      <c r="F291" s="227" t="s">
        <v>333</v>
      </c>
      <c r="G291" s="227"/>
      <c r="H291" s="227" t="s">
        <v>21289</v>
      </c>
      <c r="I291" s="227" t="s">
        <v>21289</v>
      </c>
      <c r="J291" s="227"/>
      <c r="K291" s="228"/>
      <c r="L291" s="228"/>
      <c r="M291" s="228"/>
      <c r="N291" s="227" t="s">
        <v>401</v>
      </c>
      <c r="O291" s="228"/>
      <c r="P291" s="228"/>
      <c r="Q291" s="228"/>
      <c r="R291" s="228"/>
      <c r="S291" s="228"/>
      <c r="T291" s="228"/>
      <c r="U291" s="228"/>
      <c r="V291" s="228"/>
      <c r="W291" s="228"/>
      <c r="X291" s="233"/>
      <c r="Y291" s="228"/>
      <c r="Z291" s="227"/>
      <c r="AA291" s="227"/>
      <c r="AB291" s="228"/>
      <c r="AC291" s="227"/>
      <c r="AD291" s="227"/>
      <c r="AE291" s="227"/>
      <c r="AF291" s="227"/>
      <c r="AG291" s="227"/>
      <c r="AH291" s="227"/>
      <c r="AI291" s="227"/>
      <c r="AJ291" s="227"/>
      <c r="AK291" s="228"/>
      <c r="AL291" s="228"/>
      <c r="AM291" s="227"/>
      <c r="AN291" s="227"/>
      <c r="AO291" s="227"/>
      <c r="AP291" s="227"/>
      <c r="AQ291" s="227"/>
      <c r="AR291" s="227"/>
      <c r="AS291" s="227"/>
      <c r="AT291" s="227"/>
      <c r="AU291" s="227"/>
      <c r="AV291" s="227"/>
      <c r="AW291" s="227"/>
      <c r="AX291" s="227"/>
      <c r="AY291" s="227"/>
      <c r="AZ291" s="227"/>
      <c r="BA291" s="227"/>
      <c r="BB291" s="227"/>
      <c r="BC291" s="227"/>
      <c r="BD291" s="227"/>
      <c r="BE291" s="313"/>
      <c r="BF291" s="313"/>
      <c r="BG291" s="1447" t="s">
        <v>19794</v>
      </c>
    </row>
    <row r="292" spans="1:59" ht="24" customHeight="1">
      <c r="A292" s="213"/>
      <c r="B292" s="918"/>
      <c r="C292" s="227" t="s">
        <v>2728</v>
      </c>
      <c r="D292" s="227" t="s">
        <v>21290</v>
      </c>
      <c r="E292" s="227" t="s">
        <v>3599</v>
      </c>
      <c r="F292" s="227" t="s">
        <v>2728</v>
      </c>
      <c r="G292" s="227" t="s">
        <v>3600</v>
      </c>
      <c r="H292" s="360"/>
      <c r="I292" s="227" t="s">
        <v>2888</v>
      </c>
      <c r="J292" s="227"/>
      <c r="K292" s="227"/>
      <c r="L292" s="228">
        <v>17906</v>
      </c>
      <c r="M292" s="228">
        <v>3665</v>
      </c>
      <c r="N292" s="228">
        <v>5306</v>
      </c>
      <c r="O292" s="227" t="s">
        <v>401</v>
      </c>
      <c r="P292" s="228"/>
      <c r="Q292" s="228"/>
      <c r="R292" s="228"/>
      <c r="S292" s="228">
        <v>50</v>
      </c>
      <c r="T292" s="228">
        <v>25</v>
      </c>
      <c r="U292" s="228">
        <v>10</v>
      </c>
      <c r="V292" s="228">
        <v>1250</v>
      </c>
      <c r="W292" s="228"/>
      <c r="X292" s="228"/>
      <c r="Y292" s="228"/>
      <c r="Z292" s="228"/>
      <c r="AA292" s="227">
        <v>37</v>
      </c>
      <c r="AB292" s="227"/>
      <c r="AC292" s="228">
        <v>320</v>
      </c>
      <c r="AD292" s="227"/>
      <c r="AE292" s="227">
        <v>1995</v>
      </c>
      <c r="AF292" s="227">
        <v>1995</v>
      </c>
      <c r="AG292" s="227">
        <v>8290</v>
      </c>
      <c r="AH292" s="227"/>
      <c r="AI292" s="227"/>
      <c r="AJ292" s="227"/>
      <c r="AK292" s="227"/>
      <c r="AL292" s="228">
        <v>8290</v>
      </c>
      <c r="AM292" s="228">
        <v>8290</v>
      </c>
      <c r="AN292" s="227"/>
      <c r="AO292" s="227"/>
      <c r="AP292" s="227"/>
      <c r="AQ292" s="227"/>
      <c r="AR292" s="227"/>
      <c r="AS292" s="227"/>
      <c r="AT292" s="227"/>
      <c r="AU292" s="227"/>
      <c r="AV292" s="227"/>
      <c r="AW292" s="227"/>
      <c r="AX292" s="227"/>
      <c r="AY292" s="227"/>
      <c r="AZ292" s="227"/>
      <c r="BA292" s="227"/>
      <c r="BB292" s="227"/>
      <c r="BC292" s="227"/>
      <c r="BD292" s="227"/>
      <c r="BE292" s="227"/>
      <c r="BF292" s="227" t="s">
        <v>3590</v>
      </c>
      <c r="BG292" s="1447"/>
    </row>
    <row r="293" spans="1:59" ht="24" customHeight="1">
      <c r="A293" s="213"/>
      <c r="B293" s="918"/>
      <c r="C293" s="227" t="s">
        <v>2728</v>
      </c>
      <c r="D293" s="227" t="s">
        <v>21291</v>
      </c>
      <c r="E293" s="227" t="s">
        <v>3601</v>
      </c>
      <c r="F293" s="227" t="s">
        <v>2728</v>
      </c>
      <c r="G293" s="227" t="s">
        <v>2888</v>
      </c>
      <c r="H293" s="360"/>
      <c r="I293" s="227" t="s">
        <v>2888</v>
      </c>
      <c r="J293" s="227"/>
      <c r="K293" s="227"/>
      <c r="L293" s="228"/>
      <c r="M293" s="228"/>
      <c r="N293" s="228">
        <v>1505.12</v>
      </c>
      <c r="O293" s="227" t="s">
        <v>401</v>
      </c>
      <c r="P293" s="228"/>
      <c r="Q293" s="228"/>
      <c r="R293" s="228"/>
      <c r="S293" s="228"/>
      <c r="T293" s="228"/>
      <c r="U293" s="228"/>
      <c r="V293" s="228"/>
      <c r="W293" s="228">
        <v>18</v>
      </c>
      <c r="X293" s="228">
        <v>10</v>
      </c>
      <c r="Y293" s="228">
        <v>5</v>
      </c>
      <c r="Z293" s="228">
        <v>180</v>
      </c>
      <c r="AA293" s="227"/>
      <c r="AB293" s="227"/>
      <c r="AC293" s="228"/>
      <c r="AD293" s="227"/>
      <c r="AE293" s="227">
        <v>1998</v>
      </c>
      <c r="AF293" s="227">
        <v>842</v>
      </c>
      <c r="AG293" s="227"/>
      <c r="AH293" s="227"/>
      <c r="AI293" s="227"/>
      <c r="AJ293" s="227"/>
      <c r="AK293" s="227"/>
      <c r="AL293" s="228">
        <v>842</v>
      </c>
      <c r="AM293" s="228"/>
      <c r="AN293" s="227"/>
      <c r="AO293" s="227"/>
      <c r="AP293" s="227"/>
      <c r="AQ293" s="227"/>
      <c r="AR293" s="227"/>
      <c r="AS293" s="227"/>
      <c r="AT293" s="227"/>
      <c r="AU293" s="227"/>
      <c r="AV293" s="227"/>
      <c r="AW293" s="227"/>
      <c r="AX293" s="227"/>
      <c r="AY293" s="227"/>
      <c r="AZ293" s="227"/>
      <c r="BA293" s="227"/>
      <c r="BB293" s="227"/>
      <c r="BC293" s="227"/>
      <c r="BD293" s="227"/>
      <c r="BE293" s="227"/>
      <c r="BF293" s="227" t="s">
        <v>3602</v>
      </c>
      <c r="BG293" s="1447"/>
    </row>
    <row r="294" spans="1:59" ht="24" customHeight="1">
      <c r="A294" s="213"/>
      <c r="B294" s="918"/>
      <c r="C294" s="227" t="s">
        <v>2728</v>
      </c>
      <c r="D294" s="227" t="s">
        <v>21292</v>
      </c>
      <c r="E294" s="227" t="s">
        <v>16515</v>
      </c>
      <c r="F294" s="227" t="s">
        <v>2728</v>
      </c>
      <c r="G294" s="227" t="s">
        <v>2888</v>
      </c>
      <c r="H294" s="360"/>
      <c r="I294" s="227" t="s">
        <v>2888</v>
      </c>
      <c r="J294" s="227"/>
      <c r="K294" s="227"/>
      <c r="L294" s="228">
        <v>18928</v>
      </c>
      <c r="M294" s="228">
        <v>647</v>
      </c>
      <c r="N294" s="228">
        <v>647</v>
      </c>
      <c r="O294" s="227" t="s">
        <v>176</v>
      </c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>
        <v>18928</v>
      </c>
      <c r="AA294" s="227"/>
      <c r="AB294" s="227"/>
      <c r="AC294" s="228"/>
      <c r="AD294" s="227"/>
      <c r="AE294" s="227">
        <v>2014</v>
      </c>
      <c r="AF294" s="227"/>
      <c r="AG294" s="227"/>
      <c r="AH294" s="227"/>
      <c r="AI294" s="227"/>
      <c r="AJ294" s="227"/>
      <c r="AK294" s="227"/>
      <c r="AL294" s="228">
        <v>6204</v>
      </c>
      <c r="AM294" s="228"/>
      <c r="AN294" s="227"/>
      <c r="AO294" s="227"/>
      <c r="AP294" s="227"/>
      <c r="AQ294" s="227"/>
      <c r="AR294" s="227"/>
      <c r="AS294" s="227"/>
      <c r="AT294" s="227"/>
      <c r="AU294" s="227"/>
      <c r="AV294" s="227"/>
      <c r="AW294" s="227"/>
      <c r="AX294" s="227"/>
      <c r="AY294" s="227"/>
      <c r="AZ294" s="227"/>
      <c r="BA294" s="227"/>
      <c r="BB294" s="227"/>
      <c r="BC294" s="227"/>
      <c r="BD294" s="227"/>
      <c r="BE294" s="227"/>
      <c r="BF294" s="227" t="s">
        <v>3603</v>
      </c>
      <c r="BG294" s="1447"/>
    </row>
    <row r="295" spans="1:59" ht="24" customHeight="1">
      <c r="A295" s="213"/>
      <c r="B295" s="918"/>
      <c r="C295" s="227" t="s">
        <v>2728</v>
      </c>
      <c r="D295" s="227" t="s">
        <v>21293</v>
      </c>
      <c r="E295" s="227" t="s">
        <v>21294</v>
      </c>
      <c r="F295" s="227" t="s">
        <v>2728</v>
      </c>
      <c r="G295" s="227" t="s">
        <v>2888</v>
      </c>
      <c r="H295" s="360"/>
      <c r="I295" s="227" t="s">
        <v>2888</v>
      </c>
      <c r="J295" s="227"/>
      <c r="K295" s="227"/>
      <c r="L295" s="228">
        <v>10632.5</v>
      </c>
      <c r="M295" s="228">
        <v>2122.92</v>
      </c>
      <c r="N295" s="228">
        <v>4699</v>
      </c>
      <c r="O295" s="227" t="s">
        <v>401</v>
      </c>
      <c r="P295" s="228"/>
      <c r="Q295" s="228"/>
      <c r="R295" s="228"/>
      <c r="S295" s="228"/>
      <c r="T295" s="228"/>
      <c r="U295" s="228"/>
      <c r="V295" s="228"/>
      <c r="W295" s="228">
        <v>25</v>
      </c>
      <c r="X295" s="228">
        <v>15</v>
      </c>
      <c r="Y295" s="228">
        <v>6</v>
      </c>
      <c r="Z295" s="228">
        <v>401</v>
      </c>
      <c r="AA295" s="227"/>
      <c r="AB295" s="227"/>
      <c r="AC295" s="228"/>
      <c r="AD295" s="227"/>
      <c r="AE295" s="227">
        <v>2017</v>
      </c>
      <c r="AF295" s="227">
        <v>13386</v>
      </c>
      <c r="AG295" s="227"/>
      <c r="AH295" s="227"/>
      <c r="AI295" s="227"/>
      <c r="AJ295" s="227"/>
      <c r="AK295" s="227"/>
      <c r="AL295" s="228"/>
      <c r="AM295" s="228"/>
      <c r="AN295" s="227"/>
      <c r="AO295" s="227"/>
      <c r="AP295" s="227"/>
      <c r="AQ295" s="227"/>
      <c r="AR295" s="227"/>
      <c r="AS295" s="227"/>
      <c r="AT295" s="227"/>
      <c r="AU295" s="227"/>
      <c r="AV295" s="227"/>
      <c r="AW295" s="227"/>
      <c r="AX295" s="227"/>
      <c r="AY295" s="227"/>
      <c r="AZ295" s="227"/>
      <c r="BA295" s="227"/>
      <c r="BB295" s="227"/>
      <c r="BC295" s="227"/>
      <c r="BD295" s="227"/>
      <c r="BE295" s="227"/>
      <c r="BF295" s="227"/>
      <c r="BG295" s="1447" t="s">
        <v>20250</v>
      </c>
    </row>
    <row r="296" spans="1:59" ht="24" customHeight="1">
      <c r="A296" s="213"/>
      <c r="B296" s="918"/>
      <c r="C296" s="227" t="s">
        <v>2728</v>
      </c>
      <c r="D296" s="227" t="s">
        <v>21295</v>
      </c>
      <c r="E296" s="227" t="s">
        <v>21296</v>
      </c>
      <c r="F296" s="227" t="s">
        <v>2728</v>
      </c>
      <c r="G296" s="227" t="s">
        <v>2888</v>
      </c>
      <c r="H296" s="360"/>
      <c r="I296" s="227" t="s">
        <v>2888</v>
      </c>
      <c r="J296" s="227"/>
      <c r="K296" s="227"/>
      <c r="L296" s="228">
        <v>33000</v>
      </c>
      <c r="M296" s="228">
        <v>4949.29</v>
      </c>
      <c r="N296" s="228">
        <v>6968</v>
      </c>
      <c r="O296" s="227" t="s">
        <v>401</v>
      </c>
      <c r="P296" s="228"/>
      <c r="Q296" s="228"/>
      <c r="R296" s="228"/>
      <c r="S296" s="228">
        <v>50</v>
      </c>
      <c r="T296" s="228">
        <v>25</v>
      </c>
      <c r="U296" s="228">
        <v>10</v>
      </c>
      <c r="V296" s="228">
        <v>1250</v>
      </c>
      <c r="W296" s="228"/>
      <c r="X296" s="228"/>
      <c r="Y296" s="228"/>
      <c r="Z296" s="228"/>
      <c r="AA296" s="227"/>
      <c r="AB296" s="227"/>
      <c r="AC296" s="228"/>
      <c r="AD296" s="227"/>
      <c r="AE296" s="227">
        <v>2020</v>
      </c>
      <c r="AF296" s="227">
        <v>26600</v>
      </c>
      <c r="AG296" s="227"/>
      <c r="AH296" s="227"/>
      <c r="AI296" s="227"/>
      <c r="AJ296" s="227"/>
      <c r="AK296" s="227"/>
      <c r="AL296" s="228"/>
      <c r="AM296" s="228"/>
      <c r="AN296" s="227"/>
      <c r="AO296" s="227"/>
      <c r="AP296" s="227"/>
      <c r="AQ296" s="227"/>
      <c r="AR296" s="227"/>
      <c r="AS296" s="227"/>
      <c r="AT296" s="227"/>
      <c r="AU296" s="227"/>
      <c r="AV296" s="227"/>
      <c r="AW296" s="227"/>
      <c r="AX296" s="227"/>
      <c r="AY296" s="227"/>
      <c r="AZ296" s="227"/>
      <c r="BA296" s="227"/>
      <c r="BB296" s="227"/>
      <c r="BC296" s="227"/>
      <c r="BD296" s="227"/>
      <c r="BE296" s="227"/>
      <c r="BF296" s="227"/>
      <c r="BG296" s="1447" t="s">
        <v>20250</v>
      </c>
    </row>
    <row r="297" spans="1:59" ht="24" customHeight="1">
      <c r="A297" s="213"/>
      <c r="B297" s="918"/>
      <c r="C297" s="227" t="s">
        <v>2728</v>
      </c>
      <c r="D297" s="227" t="s">
        <v>21297</v>
      </c>
      <c r="E297" s="227" t="s">
        <v>8734</v>
      </c>
      <c r="F297" s="227" t="s">
        <v>2728</v>
      </c>
      <c r="G297" s="227"/>
      <c r="H297" s="360"/>
      <c r="I297" s="227" t="s">
        <v>2888</v>
      </c>
      <c r="J297" s="227"/>
      <c r="K297" s="227"/>
      <c r="L297" s="228">
        <v>1955</v>
      </c>
      <c r="M297" s="228">
        <v>1577</v>
      </c>
      <c r="N297" s="228">
        <v>2393</v>
      </c>
      <c r="O297" s="227" t="s">
        <v>401</v>
      </c>
      <c r="P297" s="228"/>
      <c r="Q297" s="228"/>
      <c r="R297" s="228"/>
      <c r="S297" s="228"/>
      <c r="T297" s="228"/>
      <c r="U297" s="228"/>
      <c r="V297" s="228"/>
      <c r="W297" s="228">
        <v>25</v>
      </c>
      <c r="X297" s="228">
        <v>13</v>
      </c>
      <c r="Y297" s="228">
        <v>6</v>
      </c>
      <c r="Z297" s="228">
        <v>383</v>
      </c>
      <c r="AA297" s="227"/>
      <c r="AB297" s="227"/>
      <c r="AC297" s="228"/>
      <c r="AD297" s="227"/>
      <c r="AE297" s="227">
        <v>2017</v>
      </c>
      <c r="AF297" s="227"/>
      <c r="AG297" s="227"/>
      <c r="AH297" s="227"/>
      <c r="AI297" s="227"/>
      <c r="AJ297" s="227"/>
      <c r="AK297" s="227"/>
      <c r="AL297" s="228">
        <v>6324</v>
      </c>
      <c r="AM297" s="228"/>
      <c r="AN297" s="227"/>
      <c r="AO297" s="227"/>
      <c r="AP297" s="227"/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227"/>
      <c r="BB297" s="227"/>
      <c r="BC297" s="227"/>
      <c r="BD297" s="227"/>
      <c r="BE297" s="227"/>
      <c r="BF297" s="227" t="s">
        <v>3603</v>
      </c>
      <c r="BG297" s="1447"/>
    </row>
    <row r="298" spans="1:59" ht="24" customHeight="1">
      <c r="A298" s="213"/>
      <c r="B298" s="918"/>
      <c r="C298" s="227" t="s">
        <v>2751</v>
      </c>
      <c r="D298" s="227" t="s">
        <v>21298</v>
      </c>
      <c r="E298" s="227" t="s">
        <v>3619</v>
      </c>
      <c r="F298" s="227" t="s">
        <v>2751</v>
      </c>
      <c r="G298" s="227" t="s">
        <v>3587</v>
      </c>
      <c r="H298" s="360" t="s">
        <v>2753</v>
      </c>
      <c r="I298" s="227" t="s">
        <v>10703</v>
      </c>
      <c r="J298" s="227">
        <v>8</v>
      </c>
      <c r="K298" s="227"/>
      <c r="L298" s="228">
        <v>5612</v>
      </c>
      <c r="M298" s="228">
        <v>2880</v>
      </c>
      <c r="N298" s="228">
        <v>3909</v>
      </c>
      <c r="O298" s="227" t="s">
        <v>401</v>
      </c>
      <c r="P298" s="228"/>
      <c r="Q298" s="228"/>
      <c r="R298" s="228"/>
      <c r="S298" s="228">
        <v>50</v>
      </c>
      <c r="T298" s="228">
        <v>25</v>
      </c>
      <c r="U298" s="228">
        <v>10</v>
      </c>
      <c r="V298" s="228">
        <v>1340</v>
      </c>
      <c r="W298" s="228"/>
      <c r="X298" s="228"/>
      <c r="Y298" s="228"/>
      <c r="Z298" s="228"/>
      <c r="AA298" s="227">
        <v>240</v>
      </c>
      <c r="AB298" s="227"/>
      <c r="AC298" s="228"/>
      <c r="AD298" s="227"/>
      <c r="AE298" s="227">
        <v>1994</v>
      </c>
      <c r="AF298" s="227">
        <v>1994</v>
      </c>
      <c r="AG298" s="227"/>
      <c r="AH298" s="227">
        <v>3350</v>
      </c>
      <c r="AI298" s="227"/>
      <c r="AJ298" s="227"/>
      <c r="AK298" s="227"/>
      <c r="AL298" s="228">
        <v>3350</v>
      </c>
      <c r="AM298" s="228">
        <v>3350</v>
      </c>
      <c r="AN298" s="227"/>
      <c r="AO298" s="227"/>
      <c r="AP298" s="227"/>
      <c r="AQ298" s="227"/>
      <c r="AR298" s="227"/>
      <c r="AS298" s="227"/>
      <c r="AT298" s="227"/>
      <c r="AU298" s="227"/>
      <c r="AV298" s="227"/>
      <c r="AW298" s="227"/>
      <c r="AX298" s="227"/>
      <c r="AY298" s="227"/>
      <c r="AZ298" s="227"/>
      <c r="BA298" s="227"/>
      <c r="BB298" s="227"/>
      <c r="BC298" s="227"/>
      <c r="BD298" s="227"/>
      <c r="BE298" s="227"/>
      <c r="BF298" s="227"/>
      <c r="BG298" s="1447"/>
    </row>
    <row r="299" spans="1:59" ht="24" customHeight="1">
      <c r="A299" s="213"/>
      <c r="B299" s="918"/>
      <c r="C299" s="227" t="s">
        <v>2751</v>
      </c>
      <c r="D299" s="227" t="s">
        <v>21299</v>
      </c>
      <c r="E299" s="227" t="s">
        <v>17966</v>
      </c>
      <c r="F299" s="227" t="s">
        <v>2751</v>
      </c>
      <c r="G299" s="227" t="s">
        <v>3587</v>
      </c>
      <c r="H299" s="360" t="s">
        <v>2753</v>
      </c>
      <c r="I299" s="227" t="s">
        <v>12645</v>
      </c>
      <c r="J299" s="227">
        <v>8</v>
      </c>
      <c r="K299" s="227"/>
      <c r="L299" s="228">
        <v>10216</v>
      </c>
      <c r="M299" s="228">
        <v>5038</v>
      </c>
      <c r="N299" s="228">
        <v>2748</v>
      </c>
      <c r="O299" s="227" t="s">
        <v>401</v>
      </c>
      <c r="P299" s="228"/>
      <c r="Q299" s="228"/>
      <c r="R299" s="228"/>
      <c r="S299" s="228">
        <v>30</v>
      </c>
      <c r="T299" s="228">
        <v>20</v>
      </c>
      <c r="U299" s="228">
        <v>10</v>
      </c>
      <c r="V299" s="228">
        <v>600</v>
      </c>
      <c r="W299" s="228"/>
      <c r="X299" s="228"/>
      <c r="Y299" s="228"/>
      <c r="Z299" s="228"/>
      <c r="AA299" s="227">
        <v>240</v>
      </c>
      <c r="AB299" s="227"/>
      <c r="AC299" s="228"/>
      <c r="AD299" s="227"/>
      <c r="AE299" s="227">
        <v>2003</v>
      </c>
      <c r="AF299" s="227">
        <v>2003</v>
      </c>
      <c r="AG299" s="227"/>
      <c r="AH299" s="227">
        <v>12811</v>
      </c>
      <c r="AI299" s="227">
        <v>937</v>
      </c>
      <c r="AJ299" s="227"/>
      <c r="AK299" s="227"/>
      <c r="AL299" s="228">
        <v>13748</v>
      </c>
      <c r="AM299" s="228">
        <v>13748</v>
      </c>
      <c r="AN299" s="227"/>
      <c r="AO299" s="227"/>
      <c r="AP299" s="227"/>
      <c r="AQ299" s="227"/>
      <c r="AR299" s="227"/>
      <c r="AS299" s="227"/>
      <c r="AT299" s="227"/>
      <c r="AU299" s="227"/>
      <c r="AV299" s="227"/>
      <c r="AW299" s="227"/>
      <c r="AX299" s="227"/>
      <c r="AY299" s="227"/>
      <c r="AZ299" s="227"/>
      <c r="BA299" s="227"/>
      <c r="BB299" s="227"/>
      <c r="BC299" s="227"/>
      <c r="BD299" s="227"/>
      <c r="BE299" s="227"/>
      <c r="BF299" s="227" t="s">
        <v>3593</v>
      </c>
      <c r="BG299" s="1447"/>
    </row>
    <row r="300" spans="1:59" ht="24" customHeight="1">
      <c r="A300" s="213"/>
      <c r="B300" s="918"/>
      <c r="C300" s="227" t="s">
        <v>2751</v>
      </c>
      <c r="D300" s="227" t="s">
        <v>21300</v>
      </c>
      <c r="E300" s="227" t="s">
        <v>17967</v>
      </c>
      <c r="F300" s="227" t="s">
        <v>2751</v>
      </c>
      <c r="G300" s="227" t="s">
        <v>3587</v>
      </c>
      <c r="H300" s="360" t="s">
        <v>2753</v>
      </c>
      <c r="I300" s="227" t="s">
        <v>12618</v>
      </c>
      <c r="J300" s="227">
        <v>8</v>
      </c>
      <c r="K300" s="227"/>
      <c r="L300" s="228">
        <v>9032</v>
      </c>
      <c r="M300" s="228">
        <v>1639</v>
      </c>
      <c r="N300" s="228">
        <v>1639</v>
      </c>
      <c r="O300" s="227" t="s">
        <v>401</v>
      </c>
      <c r="P300" s="228"/>
      <c r="Q300" s="228"/>
      <c r="R300" s="228"/>
      <c r="S300" s="228"/>
      <c r="T300" s="228"/>
      <c r="U300" s="228"/>
      <c r="V300" s="228"/>
      <c r="W300" s="228">
        <v>25</v>
      </c>
      <c r="X300" s="228">
        <v>20</v>
      </c>
      <c r="Y300" s="228">
        <v>7</v>
      </c>
      <c r="Z300" s="228">
        <v>500</v>
      </c>
      <c r="AA300" s="227"/>
      <c r="AB300" s="227">
        <v>490</v>
      </c>
      <c r="AC300" s="228"/>
      <c r="AD300" s="227"/>
      <c r="AE300" s="227">
        <v>2005</v>
      </c>
      <c r="AF300" s="227">
        <v>2005</v>
      </c>
      <c r="AG300" s="227"/>
      <c r="AH300" s="227"/>
      <c r="AI300" s="227"/>
      <c r="AJ300" s="227"/>
      <c r="AK300" s="227"/>
      <c r="AL300" s="228">
        <v>8572</v>
      </c>
      <c r="AM300" s="228">
        <v>8572</v>
      </c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27"/>
      <c r="BC300" s="227"/>
      <c r="BD300" s="227"/>
      <c r="BE300" s="227"/>
      <c r="BF300" s="227" t="s">
        <v>3593</v>
      </c>
      <c r="BG300" s="1447"/>
    </row>
    <row r="301" spans="1:59" ht="24" customHeight="1">
      <c r="A301" s="213"/>
      <c r="B301" s="918"/>
      <c r="C301" s="227" t="s">
        <v>2732</v>
      </c>
      <c r="D301" s="227" t="s">
        <v>21301</v>
      </c>
      <c r="E301" s="227" t="s">
        <v>11051</v>
      </c>
      <c r="F301" s="227" t="s">
        <v>2732</v>
      </c>
      <c r="G301" s="227" t="s">
        <v>3604</v>
      </c>
      <c r="H301" s="360" t="s">
        <v>2735</v>
      </c>
      <c r="I301" s="233" t="s">
        <v>12619</v>
      </c>
      <c r="J301" s="227">
        <v>29</v>
      </c>
      <c r="K301" s="227" t="s">
        <v>3605</v>
      </c>
      <c r="L301" s="228">
        <v>4170</v>
      </c>
      <c r="M301" s="228">
        <v>4170</v>
      </c>
      <c r="N301" s="228">
        <v>5980</v>
      </c>
      <c r="O301" s="227" t="s">
        <v>2083</v>
      </c>
      <c r="P301" s="228">
        <v>25</v>
      </c>
      <c r="Q301" s="228">
        <v>25</v>
      </c>
      <c r="R301" s="228">
        <v>5</v>
      </c>
      <c r="S301" s="228">
        <v>50</v>
      </c>
      <c r="T301" s="228">
        <v>25</v>
      </c>
      <c r="U301" s="228">
        <v>10</v>
      </c>
      <c r="V301" s="228">
        <v>1250</v>
      </c>
      <c r="W301" s="228"/>
      <c r="X301" s="228"/>
      <c r="Y301" s="228"/>
      <c r="Z301" s="228"/>
      <c r="AA301" s="227">
        <v>639</v>
      </c>
      <c r="AB301" s="227">
        <v>800</v>
      </c>
      <c r="AC301" s="227">
        <v>800</v>
      </c>
      <c r="AD301" s="227" t="s">
        <v>178</v>
      </c>
      <c r="AE301" s="227">
        <v>1989</v>
      </c>
      <c r="AF301" s="227">
        <v>1998</v>
      </c>
      <c r="AG301" s="227">
        <v>3749</v>
      </c>
      <c r="AH301" s="227"/>
      <c r="AI301" s="227">
        <v>2000</v>
      </c>
      <c r="AJ301" s="227"/>
      <c r="AK301" s="227"/>
      <c r="AL301" s="228">
        <v>5749</v>
      </c>
      <c r="AM301" s="228">
        <v>5749</v>
      </c>
      <c r="AN301" s="227"/>
      <c r="AO301" s="227"/>
      <c r="AP301" s="227" t="s">
        <v>3606</v>
      </c>
      <c r="AQ301" s="227">
        <v>300</v>
      </c>
      <c r="AR301" s="227"/>
      <c r="AS301" s="227"/>
      <c r="AT301" s="227" t="s">
        <v>3207</v>
      </c>
      <c r="AU301" s="227">
        <v>1</v>
      </c>
      <c r="AV301" s="227">
        <v>1284</v>
      </c>
      <c r="AW301" s="227" t="s">
        <v>3208</v>
      </c>
      <c r="AX301" s="227" t="s">
        <v>3209</v>
      </c>
      <c r="AY301" s="227"/>
      <c r="AZ301" s="227"/>
      <c r="BA301" s="227"/>
      <c r="BB301" s="227"/>
      <c r="BC301" s="227"/>
      <c r="BD301" s="227"/>
      <c r="BE301" s="227" t="s">
        <v>3607</v>
      </c>
      <c r="BF301" s="227" t="s">
        <v>3562</v>
      </c>
      <c r="BG301" s="1447"/>
    </row>
    <row r="302" spans="1:59" ht="24" customHeight="1">
      <c r="A302" s="213"/>
      <c r="B302" s="918"/>
      <c r="C302" s="227" t="s">
        <v>2732</v>
      </c>
      <c r="D302" s="227" t="s">
        <v>21302</v>
      </c>
      <c r="E302" s="227" t="s">
        <v>11052</v>
      </c>
      <c r="F302" s="227" t="s">
        <v>2732</v>
      </c>
      <c r="G302" s="227"/>
      <c r="H302" s="360"/>
      <c r="I302" s="233" t="s">
        <v>12619</v>
      </c>
      <c r="J302" s="227"/>
      <c r="K302" s="227"/>
      <c r="L302" s="228">
        <v>4962</v>
      </c>
      <c r="M302" s="228">
        <v>1865</v>
      </c>
      <c r="N302" s="228">
        <v>1865</v>
      </c>
      <c r="O302" s="227" t="s">
        <v>401</v>
      </c>
      <c r="P302" s="228"/>
      <c r="Q302" s="228"/>
      <c r="R302" s="228"/>
      <c r="S302" s="228"/>
      <c r="T302" s="228"/>
      <c r="U302" s="228"/>
      <c r="V302" s="228"/>
      <c r="W302" s="228">
        <v>25</v>
      </c>
      <c r="X302" s="228">
        <v>13</v>
      </c>
      <c r="Y302" s="228">
        <v>5</v>
      </c>
      <c r="Z302" s="228">
        <v>313</v>
      </c>
      <c r="AA302" s="227"/>
      <c r="AB302" s="227">
        <v>80</v>
      </c>
      <c r="AC302" s="228"/>
      <c r="AD302" s="227"/>
      <c r="AE302" s="227">
        <v>2014</v>
      </c>
      <c r="AF302" s="227"/>
      <c r="AG302" s="227"/>
      <c r="AH302" s="227"/>
      <c r="AI302" s="227"/>
      <c r="AJ302" s="227"/>
      <c r="AK302" s="227"/>
      <c r="AL302" s="228">
        <v>3522</v>
      </c>
      <c r="AM302" s="228"/>
      <c r="AN302" s="227"/>
      <c r="AO302" s="227"/>
      <c r="AP302" s="227"/>
      <c r="AQ302" s="227"/>
      <c r="AR302" s="227"/>
      <c r="AS302" s="227"/>
      <c r="AT302" s="227"/>
      <c r="AU302" s="227"/>
      <c r="AV302" s="227"/>
      <c r="AW302" s="227"/>
      <c r="AX302" s="227"/>
      <c r="AY302" s="227"/>
      <c r="AZ302" s="227"/>
      <c r="BA302" s="227"/>
      <c r="BB302" s="227"/>
      <c r="BC302" s="227"/>
      <c r="BD302" s="227"/>
      <c r="BE302" s="227"/>
      <c r="BF302" s="227" t="s">
        <v>3608</v>
      </c>
      <c r="BG302" s="1447"/>
    </row>
    <row r="303" spans="1:59" ht="24" customHeight="1">
      <c r="A303" s="213"/>
      <c r="B303" s="918"/>
      <c r="C303" s="227" t="s">
        <v>2732</v>
      </c>
      <c r="D303" s="227" t="s">
        <v>21303</v>
      </c>
      <c r="E303" s="227" t="s">
        <v>12855</v>
      </c>
      <c r="F303" s="227" t="s">
        <v>2732</v>
      </c>
      <c r="G303" s="227"/>
      <c r="H303" s="360"/>
      <c r="I303" s="233" t="s">
        <v>12619</v>
      </c>
      <c r="J303" s="227"/>
      <c r="K303" s="227"/>
      <c r="L303" s="228">
        <v>3010</v>
      </c>
      <c r="M303" s="228">
        <v>1773</v>
      </c>
      <c r="N303" s="228">
        <v>12286</v>
      </c>
      <c r="O303" s="227" t="s">
        <v>401</v>
      </c>
      <c r="P303" s="228"/>
      <c r="Q303" s="228"/>
      <c r="R303" s="228"/>
      <c r="S303" s="228"/>
      <c r="T303" s="228"/>
      <c r="U303" s="228"/>
      <c r="V303" s="228"/>
      <c r="W303" s="228">
        <v>25</v>
      </c>
      <c r="X303" s="228">
        <v>12</v>
      </c>
      <c r="Y303" s="228">
        <v>5</v>
      </c>
      <c r="Z303" s="228">
        <v>313</v>
      </c>
      <c r="AA303" s="227">
        <v>80</v>
      </c>
      <c r="AB303" s="227">
        <v>80</v>
      </c>
      <c r="AC303" s="228"/>
      <c r="AD303" s="227"/>
      <c r="AE303" s="227">
        <v>2020</v>
      </c>
      <c r="AF303" s="227"/>
      <c r="AG303" s="227"/>
      <c r="AH303" s="227"/>
      <c r="AI303" s="227"/>
      <c r="AJ303" s="227"/>
      <c r="AK303" s="227"/>
      <c r="AL303" s="228">
        <v>28360</v>
      </c>
      <c r="AM303" s="228"/>
      <c r="AN303" s="227"/>
      <c r="AO303" s="227"/>
      <c r="AP303" s="227"/>
      <c r="AQ303" s="227"/>
      <c r="AR303" s="227"/>
      <c r="AS303" s="227"/>
      <c r="AT303" s="227"/>
      <c r="AU303" s="227"/>
      <c r="AV303" s="227"/>
      <c r="AW303" s="227"/>
      <c r="AX303" s="227"/>
      <c r="AY303" s="227"/>
      <c r="AZ303" s="227"/>
      <c r="BA303" s="227"/>
      <c r="BB303" s="227"/>
      <c r="BC303" s="227"/>
      <c r="BD303" s="227"/>
      <c r="BE303" s="227"/>
      <c r="BF303" s="227" t="s">
        <v>12856</v>
      </c>
      <c r="BG303" s="1447"/>
    </row>
    <row r="304" spans="1:59" ht="24" customHeight="1">
      <c r="A304" s="213"/>
      <c r="B304" s="918"/>
      <c r="C304" s="227" t="s">
        <v>2755</v>
      </c>
      <c r="D304" s="227" t="s">
        <v>21304</v>
      </c>
      <c r="E304" s="227" t="s">
        <v>21305</v>
      </c>
      <c r="F304" s="227" t="s">
        <v>2755</v>
      </c>
      <c r="G304" s="227" t="s">
        <v>21306</v>
      </c>
      <c r="H304" s="360" t="s">
        <v>3621</v>
      </c>
      <c r="I304" s="227" t="s">
        <v>10705</v>
      </c>
      <c r="J304" s="233">
        <v>4</v>
      </c>
      <c r="K304" s="227"/>
      <c r="L304" s="228">
        <v>6905</v>
      </c>
      <c r="M304" s="228">
        <v>5974</v>
      </c>
      <c r="N304" s="228">
        <v>1191</v>
      </c>
      <c r="O304" s="227" t="s">
        <v>401</v>
      </c>
      <c r="P304" s="228"/>
      <c r="Q304" s="228"/>
      <c r="R304" s="228"/>
      <c r="S304" s="228"/>
      <c r="T304" s="228"/>
      <c r="U304" s="228"/>
      <c r="V304" s="228"/>
      <c r="W304" s="228">
        <v>25</v>
      </c>
      <c r="X304" s="228">
        <v>15</v>
      </c>
      <c r="Y304" s="228">
        <v>6</v>
      </c>
      <c r="Z304" s="228">
        <v>1324</v>
      </c>
      <c r="AA304" s="227"/>
      <c r="AB304" s="227"/>
      <c r="AC304" s="228"/>
      <c r="AD304" s="227"/>
      <c r="AE304" s="227">
        <v>2002</v>
      </c>
      <c r="AF304" s="313"/>
      <c r="AG304" s="227"/>
      <c r="AH304" s="227"/>
      <c r="AI304" s="227"/>
      <c r="AJ304" s="227"/>
      <c r="AK304" s="227"/>
      <c r="AL304" s="228"/>
      <c r="AM304" s="228"/>
      <c r="AN304" s="227"/>
      <c r="AO304" s="227"/>
      <c r="AP304" s="227"/>
      <c r="AQ304" s="227"/>
      <c r="AR304" s="227"/>
      <c r="AS304" s="227"/>
      <c r="AT304" s="227"/>
      <c r="AU304" s="227"/>
      <c r="AV304" s="227"/>
      <c r="AW304" s="227"/>
      <c r="AX304" s="227"/>
      <c r="AY304" s="227"/>
      <c r="AZ304" s="227"/>
      <c r="BA304" s="227"/>
      <c r="BB304" s="227"/>
      <c r="BC304" s="227"/>
      <c r="BD304" s="227"/>
      <c r="BE304" s="227"/>
      <c r="BF304" s="227" t="s">
        <v>16516</v>
      </c>
      <c r="BG304" s="1447" t="s">
        <v>19839</v>
      </c>
    </row>
    <row r="305" spans="1:59" ht="24" customHeight="1">
      <c r="A305" s="213"/>
      <c r="B305" s="918"/>
      <c r="C305" s="227" t="s">
        <v>2755</v>
      </c>
      <c r="D305" s="227" t="s">
        <v>21307</v>
      </c>
      <c r="E305" s="227" t="s">
        <v>17968</v>
      </c>
      <c r="F305" s="227" t="s">
        <v>2755</v>
      </c>
      <c r="G305" s="227" t="s">
        <v>3620</v>
      </c>
      <c r="H305" s="360" t="s">
        <v>3621</v>
      </c>
      <c r="I305" s="227" t="s">
        <v>16517</v>
      </c>
      <c r="J305" s="233"/>
      <c r="K305" s="227"/>
      <c r="L305" s="228">
        <v>5510</v>
      </c>
      <c r="M305" s="228">
        <v>2039</v>
      </c>
      <c r="N305" s="228">
        <v>8960</v>
      </c>
      <c r="O305" s="227" t="s">
        <v>401</v>
      </c>
      <c r="P305" s="228"/>
      <c r="Q305" s="228"/>
      <c r="R305" s="228"/>
      <c r="S305" s="228"/>
      <c r="T305" s="228"/>
      <c r="U305" s="228"/>
      <c r="V305" s="228"/>
      <c r="W305" s="228">
        <v>25</v>
      </c>
      <c r="X305" s="228">
        <v>15</v>
      </c>
      <c r="Y305" s="228">
        <v>6</v>
      </c>
      <c r="Z305" s="228">
        <v>380</v>
      </c>
      <c r="AA305" s="227"/>
      <c r="AB305" s="227"/>
      <c r="AC305" s="228"/>
      <c r="AD305" s="227"/>
      <c r="AE305" s="227">
        <v>2007</v>
      </c>
      <c r="AF305" s="313"/>
      <c r="AG305" s="227"/>
      <c r="AH305" s="227"/>
      <c r="AI305" s="227"/>
      <c r="AJ305" s="227"/>
      <c r="AK305" s="227"/>
      <c r="AL305" s="228">
        <v>18027</v>
      </c>
      <c r="AM305" s="405"/>
      <c r="AN305" s="227"/>
      <c r="AO305" s="227"/>
      <c r="AP305" s="227"/>
      <c r="AQ305" s="227"/>
      <c r="AR305" s="227"/>
      <c r="AS305" s="227"/>
      <c r="AT305" s="227"/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 t="s">
        <v>16518</v>
      </c>
      <c r="BG305" s="1447"/>
    </row>
    <row r="306" spans="1:59" ht="24" customHeight="1">
      <c r="A306" s="213"/>
      <c r="B306" s="918"/>
      <c r="C306" s="227" t="s">
        <v>2755</v>
      </c>
      <c r="D306" s="227" t="s">
        <v>21308</v>
      </c>
      <c r="E306" s="227" t="s">
        <v>3416</v>
      </c>
      <c r="F306" s="227" t="s">
        <v>2755</v>
      </c>
      <c r="G306" s="227" t="s">
        <v>21309</v>
      </c>
      <c r="H306" s="360" t="s">
        <v>3621</v>
      </c>
      <c r="I306" s="233" t="s">
        <v>10705</v>
      </c>
      <c r="J306" s="233">
        <v>3</v>
      </c>
      <c r="K306" s="227"/>
      <c r="L306" s="228">
        <v>8489</v>
      </c>
      <c r="M306" s="228"/>
      <c r="N306" s="228">
        <v>3021</v>
      </c>
      <c r="O306" s="227" t="s">
        <v>401</v>
      </c>
      <c r="P306" s="706"/>
      <c r="Q306" s="706"/>
      <c r="R306" s="706"/>
      <c r="S306" s="706"/>
      <c r="T306" s="707"/>
      <c r="U306" s="706"/>
      <c r="V306" s="706"/>
      <c r="W306" s="706">
        <v>25</v>
      </c>
      <c r="X306" s="706">
        <v>15</v>
      </c>
      <c r="Y306" s="706">
        <v>6</v>
      </c>
      <c r="Z306" s="706">
        <v>375</v>
      </c>
      <c r="AA306" s="227"/>
      <c r="AB306" s="227"/>
      <c r="AC306" s="228"/>
      <c r="AD306" s="227"/>
      <c r="AE306" s="227">
        <v>2007</v>
      </c>
      <c r="AF306" s="313"/>
      <c r="AG306" s="227"/>
      <c r="AH306" s="227"/>
      <c r="AI306" s="227"/>
      <c r="AJ306" s="227"/>
      <c r="AK306" s="227"/>
      <c r="AL306" s="228">
        <v>14700</v>
      </c>
      <c r="AM306" s="405"/>
      <c r="AN306" s="227"/>
      <c r="AO306" s="227"/>
      <c r="AP306" s="227"/>
      <c r="AQ306" s="227"/>
      <c r="AR306" s="227"/>
      <c r="AS306" s="227"/>
      <c r="AT306" s="227"/>
      <c r="AU306" s="227"/>
      <c r="AV306" s="227"/>
      <c r="AW306" s="227"/>
      <c r="AX306" s="227"/>
      <c r="AY306" s="227"/>
      <c r="AZ306" s="227"/>
      <c r="BA306" s="227"/>
      <c r="BB306" s="227"/>
      <c r="BC306" s="227"/>
      <c r="BD306" s="227"/>
      <c r="BE306" s="227" t="s">
        <v>3613</v>
      </c>
      <c r="BF306" s="227"/>
      <c r="BG306" s="1447"/>
    </row>
    <row r="307" spans="1:59" ht="24" customHeight="1">
      <c r="A307" s="213"/>
      <c r="B307" s="918"/>
      <c r="C307" s="227" t="s">
        <v>2755</v>
      </c>
      <c r="D307" s="227" t="s">
        <v>20697</v>
      </c>
      <c r="E307" s="227" t="s">
        <v>11053</v>
      </c>
      <c r="F307" s="227" t="s">
        <v>2755</v>
      </c>
      <c r="G307" s="227" t="s">
        <v>21310</v>
      </c>
      <c r="H307" s="360"/>
      <c r="I307" s="233" t="s">
        <v>10705</v>
      </c>
      <c r="J307" s="233">
        <v>3</v>
      </c>
      <c r="K307" s="227"/>
      <c r="L307" s="228">
        <v>9721</v>
      </c>
      <c r="M307" s="228"/>
      <c r="N307" s="228">
        <v>947</v>
      </c>
      <c r="O307" s="227" t="s">
        <v>2083</v>
      </c>
      <c r="P307" s="228"/>
      <c r="Q307" s="228"/>
      <c r="R307" s="228"/>
      <c r="S307" s="228"/>
      <c r="T307" s="228"/>
      <c r="U307" s="228"/>
      <c r="V307" s="228"/>
      <c r="W307" s="228">
        <v>25</v>
      </c>
      <c r="X307" s="228">
        <v>15</v>
      </c>
      <c r="Y307" s="228">
        <v>6</v>
      </c>
      <c r="Z307" s="228"/>
      <c r="AA307" s="227"/>
      <c r="AB307" s="227"/>
      <c r="AC307" s="228"/>
      <c r="AD307" s="227"/>
      <c r="AE307" s="227">
        <v>2018</v>
      </c>
      <c r="AF307" s="227"/>
      <c r="AG307" s="227"/>
      <c r="AH307" s="227"/>
      <c r="AI307" s="227"/>
      <c r="AJ307" s="227"/>
      <c r="AK307" s="227"/>
      <c r="AL307" s="228">
        <v>21800</v>
      </c>
      <c r="AM307" s="405"/>
      <c r="AN307" s="227"/>
      <c r="AO307" s="227"/>
      <c r="AP307" s="227"/>
      <c r="AQ307" s="227"/>
      <c r="AR307" s="227"/>
      <c r="AS307" s="227"/>
      <c r="AT307" s="227"/>
      <c r="AU307" s="227"/>
      <c r="AV307" s="227"/>
      <c r="AW307" s="227"/>
      <c r="AX307" s="227"/>
      <c r="AY307" s="227"/>
      <c r="AZ307" s="227"/>
      <c r="BA307" s="227"/>
      <c r="BB307" s="227"/>
      <c r="BC307" s="227"/>
      <c r="BD307" s="227"/>
      <c r="BE307" s="227"/>
      <c r="BF307" s="227"/>
      <c r="BG307" s="1447"/>
    </row>
    <row r="308" spans="1:59" ht="24" customHeight="1">
      <c r="A308" s="213"/>
      <c r="B308" s="918"/>
      <c r="C308" s="227" t="s">
        <v>2755</v>
      </c>
      <c r="D308" s="227" t="s">
        <v>20702</v>
      </c>
      <c r="E308" s="227" t="s">
        <v>11054</v>
      </c>
      <c r="F308" s="227" t="s">
        <v>2755</v>
      </c>
      <c r="G308" s="227" t="s">
        <v>21311</v>
      </c>
      <c r="H308" s="360"/>
      <c r="I308" s="233" t="s">
        <v>10705</v>
      </c>
      <c r="J308" s="233">
        <v>8</v>
      </c>
      <c r="K308" s="227"/>
      <c r="L308" s="228">
        <v>9560</v>
      </c>
      <c r="M308" s="228"/>
      <c r="N308" s="228">
        <v>3472</v>
      </c>
      <c r="O308" s="227" t="s">
        <v>401</v>
      </c>
      <c r="P308" s="228"/>
      <c r="Q308" s="228"/>
      <c r="R308" s="228"/>
      <c r="S308" s="228"/>
      <c r="T308" s="228"/>
      <c r="U308" s="228"/>
      <c r="V308" s="228"/>
      <c r="W308" s="228">
        <v>25</v>
      </c>
      <c r="X308" s="228">
        <v>20</v>
      </c>
      <c r="Y308" s="228">
        <v>18</v>
      </c>
      <c r="Z308" s="228"/>
      <c r="AA308" s="227"/>
      <c r="AB308" s="227"/>
      <c r="AC308" s="228"/>
      <c r="AD308" s="227"/>
      <c r="AE308" s="227">
        <v>2019</v>
      </c>
      <c r="AF308" s="228"/>
      <c r="AG308" s="227"/>
      <c r="AH308" s="227"/>
      <c r="AI308" s="227"/>
      <c r="AJ308" s="227"/>
      <c r="AK308" s="227"/>
      <c r="AL308" s="228">
        <v>36771</v>
      </c>
      <c r="AM308" s="228"/>
      <c r="AN308" s="227"/>
      <c r="AO308" s="227"/>
      <c r="AP308" s="227"/>
      <c r="AQ308" s="227"/>
      <c r="AR308" s="227"/>
      <c r="AS308" s="227"/>
      <c r="AT308" s="227"/>
      <c r="AU308" s="227"/>
      <c r="AV308" s="227"/>
      <c r="AW308" s="227"/>
      <c r="AX308" s="227"/>
      <c r="AY308" s="227"/>
      <c r="AZ308" s="227"/>
      <c r="BA308" s="227"/>
      <c r="BB308" s="227"/>
      <c r="BC308" s="227"/>
      <c r="BD308" s="227"/>
      <c r="BE308" s="227"/>
      <c r="BF308" s="227"/>
      <c r="BG308" s="1447"/>
    </row>
    <row r="309" spans="1:59" ht="24" customHeight="1">
      <c r="A309" s="213"/>
      <c r="B309" s="918"/>
      <c r="C309" s="227" t="s">
        <v>2755</v>
      </c>
      <c r="D309" s="227" t="s">
        <v>21312</v>
      </c>
      <c r="E309" s="227" t="s">
        <v>8743</v>
      </c>
      <c r="F309" s="227" t="s">
        <v>2755</v>
      </c>
      <c r="G309" s="227" t="s">
        <v>21313</v>
      </c>
      <c r="H309" s="360"/>
      <c r="I309" s="233" t="s">
        <v>10705</v>
      </c>
      <c r="J309" s="233">
        <v>1</v>
      </c>
      <c r="K309" s="227"/>
      <c r="L309" s="228">
        <v>39800</v>
      </c>
      <c r="M309" s="228"/>
      <c r="N309" s="228">
        <v>426</v>
      </c>
      <c r="O309" s="227" t="s">
        <v>176</v>
      </c>
      <c r="P309" s="228"/>
      <c r="Q309" s="228"/>
      <c r="R309" s="228"/>
      <c r="S309" s="228"/>
      <c r="T309" s="228"/>
      <c r="U309" s="228"/>
      <c r="V309" s="228"/>
      <c r="W309" s="228">
        <v>25</v>
      </c>
      <c r="X309" s="228">
        <v>15</v>
      </c>
      <c r="Y309" s="228">
        <v>6</v>
      </c>
      <c r="Z309" s="228"/>
      <c r="AA309" s="227"/>
      <c r="AB309" s="227"/>
      <c r="AC309" s="228"/>
      <c r="AD309" s="227"/>
      <c r="AE309" s="227">
        <v>2017</v>
      </c>
      <c r="AF309" s="228"/>
      <c r="AG309" s="227"/>
      <c r="AH309" s="227"/>
      <c r="AI309" s="227"/>
      <c r="AJ309" s="227"/>
      <c r="AK309" s="227"/>
      <c r="AL309" s="228"/>
      <c r="AM309" s="228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27"/>
      <c r="BC309" s="227"/>
      <c r="BD309" s="227"/>
      <c r="BE309" s="227"/>
      <c r="BF309" s="227" t="s">
        <v>8744</v>
      </c>
      <c r="BG309" s="1447"/>
    </row>
    <row r="310" spans="1:59" ht="24" customHeight="1">
      <c r="A310" s="213"/>
      <c r="B310" s="918"/>
      <c r="C310" s="227" t="s">
        <v>2755</v>
      </c>
      <c r="D310" s="227" t="s">
        <v>21314</v>
      </c>
      <c r="E310" s="227" t="s">
        <v>16519</v>
      </c>
      <c r="F310" s="227" t="s">
        <v>2755</v>
      </c>
      <c r="G310" s="227" t="s">
        <v>21315</v>
      </c>
      <c r="H310" s="360"/>
      <c r="I310" s="233" t="s">
        <v>10705</v>
      </c>
      <c r="J310" s="233">
        <v>3</v>
      </c>
      <c r="K310" s="227"/>
      <c r="L310" s="228">
        <v>4395</v>
      </c>
      <c r="M310" s="228"/>
      <c r="N310" s="228">
        <v>1240</v>
      </c>
      <c r="O310" s="227" t="s">
        <v>2083</v>
      </c>
      <c r="P310" s="228"/>
      <c r="Q310" s="228"/>
      <c r="R310" s="228"/>
      <c r="S310" s="228"/>
      <c r="T310" s="228"/>
      <c r="U310" s="228"/>
      <c r="V310" s="228"/>
      <c r="W310" s="228">
        <v>25</v>
      </c>
      <c r="X310" s="228">
        <v>15</v>
      </c>
      <c r="Y310" s="228">
        <v>6</v>
      </c>
      <c r="Z310" s="228"/>
      <c r="AA310" s="227"/>
      <c r="AB310" s="227"/>
      <c r="AC310" s="228"/>
      <c r="AD310" s="227"/>
      <c r="AE310" s="227">
        <v>2023</v>
      </c>
      <c r="AF310" s="228"/>
      <c r="AG310" s="227"/>
      <c r="AH310" s="227"/>
      <c r="AI310" s="227"/>
      <c r="AJ310" s="227"/>
      <c r="AK310" s="227"/>
      <c r="AL310" s="228"/>
      <c r="AM310" s="228"/>
      <c r="AN310" s="227"/>
      <c r="AO310" s="227"/>
      <c r="AP310" s="227"/>
      <c r="AQ310" s="227"/>
      <c r="AR310" s="227"/>
      <c r="AS310" s="227"/>
      <c r="AT310" s="227"/>
      <c r="AU310" s="227"/>
      <c r="AV310" s="227"/>
      <c r="AW310" s="227"/>
      <c r="AX310" s="227"/>
      <c r="AY310" s="227"/>
      <c r="AZ310" s="227"/>
      <c r="BA310" s="227"/>
      <c r="BB310" s="227"/>
      <c r="BC310" s="227"/>
      <c r="BD310" s="227"/>
      <c r="BE310" s="227"/>
      <c r="BF310" s="313"/>
      <c r="BG310" s="1447"/>
    </row>
    <row r="311" spans="1:59" ht="24" customHeight="1">
      <c r="A311" s="213"/>
      <c r="B311" s="918"/>
      <c r="C311" s="227" t="s">
        <v>2789</v>
      </c>
      <c r="D311" s="227" t="s">
        <v>21316</v>
      </c>
      <c r="E311" s="227" t="s">
        <v>8745</v>
      </c>
      <c r="F311" s="227" t="s">
        <v>2789</v>
      </c>
      <c r="G311" s="227" t="s">
        <v>21317</v>
      </c>
      <c r="H311" s="360" t="s">
        <v>205</v>
      </c>
      <c r="I311" s="227" t="s">
        <v>12857</v>
      </c>
      <c r="J311" s="227">
        <v>3</v>
      </c>
      <c r="K311" s="227"/>
      <c r="L311" s="228">
        <v>5719.6</v>
      </c>
      <c r="M311" s="228">
        <v>190</v>
      </c>
      <c r="N311" s="228">
        <v>236</v>
      </c>
      <c r="O311" s="227" t="s">
        <v>176</v>
      </c>
      <c r="P311" s="228"/>
      <c r="Q311" s="228"/>
      <c r="R311" s="228"/>
      <c r="S311" s="228"/>
      <c r="T311" s="228"/>
      <c r="U311" s="228"/>
      <c r="V311" s="228"/>
      <c r="W311" s="228">
        <v>25</v>
      </c>
      <c r="X311" s="228">
        <v>13</v>
      </c>
      <c r="Y311" s="228">
        <v>5</v>
      </c>
      <c r="Z311" s="228">
        <v>38</v>
      </c>
      <c r="AA311" s="227">
        <v>50</v>
      </c>
      <c r="AB311" s="227"/>
      <c r="AC311" s="228">
        <v>150</v>
      </c>
      <c r="AD311" s="227"/>
      <c r="AE311" s="227">
        <v>2003</v>
      </c>
      <c r="AF311" s="227">
        <v>2003</v>
      </c>
      <c r="AG311" s="227">
        <v>250</v>
      </c>
      <c r="AH311" s="227"/>
      <c r="AI311" s="227">
        <v>250</v>
      </c>
      <c r="AJ311" s="227"/>
      <c r="AK311" s="227"/>
      <c r="AL311" s="228">
        <v>500</v>
      </c>
      <c r="AM311" s="228">
        <v>500</v>
      </c>
      <c r="AN311" s="227"/>
      <c r="AO311" s="227"/>
      <c r="AP311" s="227"/>
      <c r="AQ311" s="227"/>
      <c r="AR311" s="227"/>
      <c r="AS311" s="227" t="s">
        <v>3633</v>
      </c>
      <c r="AT311" s="227"/>
      <c r="AU311" s="227"/>
      <c r="AV311" s="227"/>
      <c r="AW311" s="227"/>
      <c r="AX311" s="227"/>
      <c r="AY311" s="227"/>
      <c r="AZ311" s="227"/>
      <c r="BA311" s="227"/>
      <c r="BB311" s="227"/>
      <c r="BC311" s="227"/>
      <c r="BD311" s="227"/>
      <c r="BE311" s="227"/>
      <c r="BF311" s="227"/>
      <c r="BG311" s="1447"/>
    </row>
    <row r="312" spans="1:59" ht="24" customHeight="1">
      <c r="A312" s="213"/>
      <c r="B312" s="918"/>
      <c r="C312" s="227" t="s">
        <v>2789</v>
      </c>
      <c r="D312" s="227" t="s">
        <v>21318</v>
      </c>
      <c r="E312" s="227" t="s">
        <v>11056</v>
      </c>
      <c r="F312" s="227" t="s">
        <v>2789</v>
      </c>
      <c r="G312" s="227" t="s">
        <v>20294</v>
      </c>
      <c r="H312" s="708"/>
      <c r="I312" s="227" t="s">
        <v>12648</v>
      </c>
      <c r="J312" s="227"/>
      <c r="K312" s="227"/>
      <c r="L312" s="228">
        <v>3360</v>
      </c>
      <c r="M312" s="228">
        <v>671.17</v>
      </c>
      <c r="N312" s="228">
        <v>3460</v>
      </c>
      <c r="O312" s="227" t="s">
        <v>401</v>
      </c>
      <c r="P312" s="228"/>
      <c r="Q312" s="228"/>
      <c r="R312" s="228"/>
      <c r="S312" s="228">
        <v>25</v>
      </c>
      <c r="T312" s="228">
        <v>10.5</v>
      </c>
      <c r="U312" s="228">
        <v>4</v>
      </c>
      <c r="V312" s="228">
        <v>262.5</v>
      </c>
      <c r="W312" s="228">
        <v>15</v>
      </c>
      <c r="X312" s="228">
        <v>10.5</v>
      </c>
      <c r="Y312" s="228">
        <v>4</v>
      </c>
      <c r="Z312" s="228">
        <v>157.5</v>
      </c>
      <c r="AA312" s="227"/>
      <c r="AB312" s="227"/>
      <c r="AC312" s="228"/>
      <c r="AD312" s="227"/>
      <c r="AE312" s="227">
        <v>2002</v>
      </c>
      <c r="AF312" s="227">
        <v>2002</v>
      </c>
      <c r="AG312" s="227"/>
      <c r="AH312" s="227"/>
      <c r="AI312" s="227"/>
      <c r="AJ312" s="227"/>
      <c r="AK312" s="227"/>
      <c r="AL312" s="228"/>
      <c r="AM312" s="228"/>
      <c r="AN312" s="227"/>
      <c r="AO312" s="227"/>
      <c r="AP312" s="227"/>
      <c r="AQ312" s="227"/>
      <c r="AR312" s="227"/>
      <c r="AS312" s="227"/>
      <c r="AT312" s="227"/>
      <c r="AU312" s="227"/>
      <c r="AV312" s="227"/>
      <c r="AW312" s="227"/>
      <c r="AX312" s="227"/>
      <c r="AY312" s="227"/>
      <c r="AZ312" s="227"/>
      <c r="BA312" s="227"/>
      <c r="BB312" s="227"/>
      <c r="BC312" s="227"/>
      <c r="BD312" s="227"/>
      <c r="BE312" s="313"/>
      <c r="BF312" s="227"/>
      <c r="BG312" s="1447"/>
    </row>
    <row r="313" spans="1:59" ht="24" customHeight="1">
      <c r="A313" s="213"/>
      <c r="B313" s="918"/>
      <c r="C313" s="227" t="s">
        <v>2789</v>
      </c>
      <c r="D313" s="227" t="s">
        <v>21319</v>
      </c>
      <c r="E313" s="227" t="s">
        <v>3639</v>
      </c>
      <c r="F313" s="227" t="s">
        <v>2789</v>
      </c>
      <c r="G313" s="227" t="s">
        <v>20294</v>
      </c>
      <c r="H313" s="708"/>
      <c r="I313" s="227" t="s">
        <v>12648</v>
      </c>
      <c r="J313" s="227"/>
      <c r="K313" s="227"/>
      <c r="L313" s="228">
        <v>2205</v>
      </c>
      <c r="M313" s="228">
        <v>2205</v>
      </c>
      <c r="N313" s="228">
        <v>2205.37</v>
      </c>
      <c r="O313" s="227" t="s">
        <v>401</v>
      </c>
      <c r="P313" s="228"/>
      <c r="Q313" s="228"/>
      <c r="R313" s="228"/>
      <c r="S313" s="228">
        <v>25</v>
      </c>
      <c r="T313" s="228"/>
      <c r="U313" s="228">
        <v>8</v>
      </c>
      <c r="V313" s="228"/>
      <c r="W313" s="228"/>
      <c r="X313" s="228"/>
      <c r="Y313" s="228"/>
      <c r="Z313" s="228"/>
      <c r="AA313" s="227"/>
      <c r="AB313" s="227"/>
      <c r="AC313" s="228"/>
      <c r="AD313" s="227"/>
      <c r="AE313" s="227">
        <v>2013</v>
      </c>
      <c r="AF313" s="227"/>
      <c r="AG313" s="227"/>
      <c r="AH313" s="227"/>
      <c r="AI313" s="227"/>
      <c r="AJ313" s="227"/>
      <c r="AK313" s="227"/>
      <c r="AL313" s="228"/>
      <c r="AM313" s="228"/>
      <c r="AN313" s="227"/>
      <c r="AO313" s="227"/>
      <c r="AP313" s="227"/>
      <c r="AQ313" s="227"/>
      <c r="AR313" s="227"/>
      <c r="AS313" s="227"/>
      <c r="AT313" s="227"/>
      <c r="AU313" s="227"/>
      <c r="AV313" s="227"/>
      <c r="AW313" s="227"/>
      <c r="AX313" s="227"/>
      <c r="AY313" s="227"/>
      <c r="AZ313" s="227"/>
      <c r="BA313" s="227"/>
      <c r="BB313" s="227"/>
      <c r="BC313" s="227"/>
      <c r="BD313" s="227"/>
      <c r="BE313" s="227"/>
      <c r="BF313" s="227" t="s">
        <v>3640</v>
      </c>
      <c r="BG313" s="1447"/>
    </row>
    <row r="314" spans="1:59" ht="24" customHeight="1">
      <c r="A314" s="213"/>
      <c r="B314" s="918"/>
      <c r="C314" s="227" t="s">
        <v>2789</v>
      </c>
      <c r="D314" s="227" t="s">
        <v>21320</v>
      </c>
      <c r="E314" s="227" t="s">
        <v>11057</v>
      </c>
      <c r="F314" s="227" t="s">
        <v>2789</v>
      </c>
      <c r="G314" s="227" t="s">
        <v>20294</v>
      </c>
      <c r="H314" s="263"/>
      <c r="I314" s="227" t="s">
        <v>12648</v>
      </c>
      <c r="J314" s="227"/>
      <c r="K314" s="227"/>
      <c r="L314" s="228">
        <v>2534</v>
      </c>
      <c r="M314" s="228">
        <v>1403.37</v>
      </c>
      <c r="N314" s="228">
        <v>4294</v>
      </c>
      <c r="O314" s="227" t="s">
        <v>401</v>
      </c>
      <c r="P314" s="228"/>
      <c r="Q314" s="228"/>
      <c r="R314" s="228"/>
      <c r="S314" s="228">
        <v>25</v>
      </c>
      <c r="T314" s="228">
        <v>10</v>
      </c>
      <c r="U314" s="228">
        <v>5</v>
      </c>
      <c r="V314" s="228">
        <v>250</v>
      </c>
      <c r="W314" s="228">
        <v>7</v>
      </c>
      <c r="X314" s="228">
        <v>4.5</v>
      </c>
      <c r="Y314" s="228"/>
      <c r="Z314" s="228">
        <v>31.5</v>
      </c>
      <c r="AA314" s="227"/>
      <c r="AB314" s="227"/>
      <c r="AC314" s="228"/>
      <c r="AD314" s="227"/>
      <c r="AE314" s="227">
        <v>2013</v>
      </c>
      <c r="AF314" s="227"/>
      <c r="AG314" s="227"/>
      <c r="AH314" s="227"/>
      <c r="AI314" s="227"/>
      <c r="AJ314" s="227"/>
      <c r="AK314" s="227"/>
      <c r="AL314" s="228"/>
      <c r="AM314" s="228"/>
      <c r="AN314" s="227"/>
      <c r="AO314" s="227"/>
      <c r="AP314" s="227"/>
      <c r="AQ314" s="227"/>
      <c r="AR314" s="227"/>
      <c r="AS314" s="227"/>
      <c r="AT314" s="227"/>
      <c r="AU314" s="227"/>
      <c r="AV314" s="227"/>
      <c r="AW314" s="227"/>
      <c r="AX314" s="227"/>
      <c r="AY314" s="227"/>
      <c r="AZ314" s="227"/>
      <c r="BA314" s="227"/>
      <c r="BB314" s="227"/>
      <c r="BC314" s="227"/>
      <c r="BD314" s="227"/>
      <c r="BE314" s="227"/>
      <c r="BF314" s="227"/>
      <c r="BG314" s="1447"/>
    </row>
    <row r="315" spans="1:59" ht="24" customHeight="1">
      <c r="A315" s="213"/>
      <c r="B315" s="918"/>
      <c r="C315" s="227" t="s">
        <v>12743</v>
      </c>
      <c r="D315" s="227" t="s">
        <v>21321</v>
      </c>
      <c r="E315" s="227" t="s">
        <v>16520</v>
      </c>
      <c r="F315" s="227" t="s">
        <v>12743</v>
      </c>
      <c r="G315" s="227" t="s">
        <v>20294</v>
      </c>
      <c r="H315" s="263"/>
      <c r="I315" s="227" t="s">
        <v>12648</v>
      </c>
      <c r="J315" s="227"/>
      <c r="K315" s="227"/>
      <c r="L315" s="228">
        <v>42859</v>
      </c>
      <c r="M315" s="228">
        <v>1623</v>
      </c>
      <c r="N315" s="228">
        <v>4271</v>
      </c>
      <c r="O315" s="227" t="s">
        <v>2083</v>
      </c>
      <c r="P315" s="228"/>
      <c r="Q315" s="228"/>
      <c r="R315" s="228"/>
      <c r="S315" s="228">
        <v>25</v>
      </c>
      <c r="T315" s="228">
        <v>10</v>
      </c>
      <c r="U315" s="228">
        <v>6</v>
      </c>
      <c r="V315" s="228"/>
      <c r="W315" s="228"/>
      <c r="X315" s="228"/>
      <c r="Y315" s="228"/>
      <c r="Z315" s="228"/>
      <c r="AA315" s="227"/>
      <c r="AB315" s="227"/>
      <c r="AC315" s="228"/>
      <c r="AD315" s="227"/>
      <c r="AE315" s="227">
        <v>2023</v>
      </c>
      <c r="AF315" s="227"/>
      <c r="AG315" s="227"/>
      <c r="AH315" s="227"/>
      <c r="AI315" s="227"/>
      <c r="AJ315" s="227"/>
      <c r="AK315" s="227"/>
      <c r="AL315" s="228"/>
      <c r="AM315" s="228"/>
      <c r="AN315" s="227"/>
      <c r="AO315" s="227"/>
      <c r="AP315" s="227"/>
      <c r="AQ315" s="227"/>
      <c r="AR315" s="227"/>
      <c r="AS315" s="227"/>
      <c r="AT315" s="227"/>
      <c r="AU315" s="227"/>
      <c r="AV315" s="227"/>
      <c r="AW315" s="227"/>
      <c r="AX315" s="227"/>
      <c r="AY315" s="227"/>
      <c r="AZ315" s="227"/>
      <c r="BA315" s="227"/>
      <c r="BB315" s="227"/>
      <c r="BC315" s="227"/>
      <c r="BD315" s="227"/>
      <c r="BE315" s="227"/>
      <c r="BF315" s="227"/>
      <c r="BG315" s="1447"/>
    </row>
    <row r="316" spans="1:59" ht="24" customHeight="1">
      <c r="A316" s="213"/>
      <c r="B316" s="918"/>
      <c r="C316" s="227" t="s">
        <v>12743</v>
      </c>
      <c r="D316" s="227" t="s">
        <v>21322</v>
      </c>
      <c r="E316" s="227" t="s">
        <v>16521</v>
      </c>
      <c r="F316" s="227" t="s">
        <v>12743</v>
      </c>
      <c r="G316" s="227" t="s">
        <v>20294</v>
      </c>
      <c r="H316" s="360"/>
      <c r="I316" s="227" t="s">
        <v>12648</v>
      </c>
      <c r="J316" s="227"/>
      <c r="K316" s="227"/>
      <c r="L316" s="228">
        <v>9707</v>
      </c>
      <c r="M316" s="228">
        <v>1059.18</v>
      </c>
      <c r="N316" s="228">
        <v>2245.5</v>
      </c>
      <c r="O316" s="227" t="s">
        <v>2083</v>
      </c>
      <c r="P316" s="228"/>
      <c r="Q316" s="228"/>
      <c r="R316" s="228"/>
      <c r="S316" s="228">
        <v>25</v>
      </c>
      <c r="T316" s="228">
        <v>10</v>
      </c>
      <c r="U316" s="228">
        <v>5</v>
      </c>
      <c r="V316" s="228"/>
      <c r="W316" s="228"/>
      <c r="X316" s="228"/>
      <c r="Y316" s="228"/>
      <c r="Z316" s="228"/>
      <c r="AA316" s="227"/>
      <c r="AB316" s="227"/>
      <c r="AC316" s="228"/>
      <c r="AD316" s="227"/>
      <c r="AE316" s="227">
        <v>2022</v>
      </c>
      <c r="AF316" s="227"/>
      <c r="AG316" s="227"/>
      <c r="AH316" s="227"/>
      <c r="AI316" s="227"/>
      <c r="AJ316" s="227"/>
      <c r="AK316" s="227"/>
      <c r="AL316" s="228"/>
      <c r="AM316" s="228"/>
      <c r="AN316" s="227"/>
      <c r="AO316" s="227"/>
      <c r="AP316" s="227"/>
      <c r="AQ316" s="227"/>
      <c r="AR316" s="227"/>
      <c r="AS316" s="227"/>
      <c r="AT316" s="227"/>
      <c r="AU316" s="227"/>
      <c r="AV316" s="227"/>
      <c r="AW316" s="227"/>
      <c r="AX316" s="227"/>
      <c r="AY316" s="227"/>
      <c r="AZ316" s="227"/>
      <c r="BA316" s="227"/>
      <c r="BB316" s="227"/>
      <c r="BC316" s="227"/>
      <c r="BD316" s="227"/>
      <c r="BE316" s="227"/>
      <c r="BF316" s="227"/>
      <c r="BG316" s="1447"/>
    </row>
    <row r="317" spans="1:59" ht="24" customHeight="1">
      <c r="A317" s="213"/>
      <c r="B317" s="918"/>
      <c r="C317" s="227" t="s">
        <v>12743</v>
      </c>
      <c r="D317" s="227" t="s">
        <v>20712</v>
      </c>
      <c r="E317" s="227" t="s">
        <v>20713</v>
      </c>
      <c r="F317" s="227" t="s">
        <v>12743</v>
      </c>
      <c r="G317" s="227" t="s">
        <v>21323</v>
      </c>
      <c r="H317" s="360"/>
      <c r="I317" s="227" t="s">
        <v>20714</v>
      </c>
      <c r="J317" s="227"/>
      <c r="K317" s="227"/>
      <c r="L317" s="228">
        <v>2231.1</v>
      </c>
      <c r="M317" s="228">
        <v>1309.21</v>
      </c>
      <c r="N317" s="228">
        <v>4512.75</v>
      </c>
      <c r="O317" s="227" t="s">
        <v>2083</v>
      </c>
      <c r="P317" s="228"/>
      <c r="Q317" s="228"/>
      <c r="R317" s="228"/>
      <c r="S317" s="228">
        <v>25</v>
      </c>
      <c r="T317" s="228">
        <v>2</v>
      </c>
      <c r="U317" s="228">
        <v>6</v>
      </c>
      <c r="V317" s="228"/>
      <c r="W317" s="228"/>
      <c r="X317" s="228"/>
      <c r="Y317" s="228"/>
      <c r="Z317" s="228"/>
      <c r="AA317" s="227"/>
      <c r="AB317" s="227"/>
      <c r="AC317" s="228"/>
      <c r="AD317" s="227"/>
      <c r="AE317" s="227">
        <v>2024</v>
      </c>
      <c r="AF317" s="227"/>
      <c r="AG317" s="227"/>
      <c r="AH317" s="227"/>
      <c r="AI317" s="227"/>
      <c r="AJ317" s="227"/>
      <c r="AK317" s="227"/>
      <c r="AL317" s="228"/>
      <c r="AM317" s="228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27"/>
      <c r="BC317" s="227"/>
      <c r="BD317" s="227"/>
      <c r="BE317" s="227"/>
      <c r="BF317" s="227"/>
      <c r="BG317" s="1447" t="s">
        <v>19794</v>
      </c>
    </row>
    <row r="318" spans="1:59" ht="24" customHeight="1">
      <c r="A318" s="213"/>
      <c r="B318" s="918"/>
      <c r="C318" s="227" t="s">
        <v>12743</v>
      </c>
      <c r="D318" s="227" t="s">
        <v>20715</v>
      </c>
      <c r="E318" s="227" t="s">
        <v>20716</v>
      </c>
      <c r="F318" s="227" t="s">
        <v>12743</v>
      </c>
      <c r="G318" s="227" t="s">
        <v>21323</v>
      </c>
      <c r="H318" s="360"/>
      <c r="I318" s="227" t="s">
        <v>20714</v>
      </c>
      <c r="J318" s="227"/>
      <c r="K318" s="227"/>
      <c r="L318" s="228">
        <v>4528</v>
      </c>
      <c r="M318" s="228">
        <v>1194.5899999999999</v>
      </c>
      <c r="N318" s="228">
        <v>5942.65</v>
      </c>
      <c r="O318" s="227" t="s">
        <v>2083</v>
      </c>
      <c r="P318" s="228"/>
      <c r="Q318" s="228"/>
      <c r="R318" s="228"/>
      <c r="S318" s="228">
        <v>25</v>
      </c>
      <c r="T318" s="228">
        <v>2.5</v>
      </c>
      <c r="U318" s="228">
        <v>5</v>
      </c>
      <c r="V318" s="228"/>
      <c r="W318" s="228"/>
      <c r="X318" s="228"/>
      <c r="Y318" s="228"/>
      <c r="Z318" s="228"/>
      <c r="AA318" s="227"/>
      <c r="AB318" s="227"/>
      <c r="AC318" s="228"/>
      <c r="AD318" s="227"/>
      <c r="AE318" s="227">
        <v>2024</v>
      </c>
      <c r="AF318" s="227"/>
      <c r="AG318" s="227"/>
      <c r="AH318" s="227"/>
      <c r="AI318" s="227"/>
      <c r="AJ318" s="227"/>
      <c r="AK318" s="227"/>
      <c r="AL318" s="228"/>
      <c r="AM318" s="228"/>
      <c r="AN318" s="227"/>
      <c r="AO318" s="227"/>
      <c r="AP318" s="227"/>
      <c r="AQ318" s="227"/>
      <c r="AR318" s="227"/>
      <c r="AS318" s="227"/>
      <c r="AT318" s="227"/>
      <c r="AU318" s="227"/>
      <c r="AV318" s="227"/>
      <c r="AW318" s="227"/>
      <c r="AX318" s="227"/>
      <c r="AY318" s="227"/>
      <c r="AZ318" s="227"/>
      <c r="BA318" s="227"/>
      <c r="BB318" s="227"/>
      <c r="BC318" s="227"/>
      <c r="BD318" s="227"/>
      <c r="BE318" s="227"/>
      <c r="BF318" s="227"/>
      <c r="BG318" s="1447" t="s">
        <v>19794</v>
      </c>
    </row>
    <row r="319" spans="1:59" ht="24" customHeight="1">
      <c r="A319" s="213"/>
      <c r="B319" s="918"/>
      <c r="C319" s="227" t="s">
        <v>2773</v>
      </c>
      <c r="D319" s="227" t="s">
        <v>21324</v>
      </c>
      <c r="E319" s="227" t="s">
        <v>11055</v>
      </c>
      <c r="F319" s="227" t="s">
        <v>2773</v>
      </c>
      <c r="G319" s="227" t="s">
        <v>21325</v>
      </c>
      <c r="H319" s="695" t="s">
        <v>3558</v>
      </c>
      <c r="I319" s="227" t="s">
        <v>3431</v>
      </c>
      <c r="J319" s="227">
        <v>24</v>
      </c>
      <c r="K319" s="227" t="s">
        <v>389</v>
      </c>
      <c r="L319" s="228">
        <v>14915</v>
      </c>
      <c r="M319" s="228">
        <v>5419</v>
      </c>
      <c r="N319" s="228">
        <v>29310</v>
      </c>
      <c r="O319" s="227" t="s">
        <v>401</v>
      </c>
      <c r="P319" s="228"/>
      <c r="Q319" s="228"/>
      <c r="R319" s="228"/>
      <c r="S319" s="228">
        <v>25</v>
      </c>
      <c r="T319" s="228">
        <v>2.5</v>
      </c>
      <c r="U319" s="228">
        <v>5</v>
      </c>
      <c r="V319" s="228">
        <v>714</v>
      </c>
      <c r="W319" s="228"/>
      <c r="X319" s="228"/>
      <c r="Y319" s="228"/>
      <c r="Z319" s="228"/>
      <c r="AA319" s="227"/>
      <c r="AB319" s="227" t="s">
        <v>389</v>
      </c>
      <c r="AC319" s="228">
        <v>585</v>
      </c>
      <c r="AD319" s="227" t="s">
        <v>3560</v>
      </c>
      <c r="AE319" s="227">
        <v>2012</v>
      </c>
      <c r="AF319" s="227">
        <v>1999</v>
      </c>
      <c r="AG319" s="227"/>
      <c r="AH319" s="227"/>
      <c r="AI319" s="227"/>
      <c r="AJ319" s="227"/>
      <c r="AK319" s="227"/>
      <c r="AL319" s="228">
        <v>2651</v>
      </c>
      <c r="AM319" s="228"/>
      <c r="AN319" s="227"/>
      <c r="AO319" s="227"/>
      <c r="AP319" s="227"/>
      <c r="AQ319" s="227"/>
      <c r="AR319" s="227"/>
      <c r="AS319" s="227"/>
      <c r="AT319" s="227"/>
      <c r="AU319" s="227"/>
      <c r="AV319" s="227"/>
      <c r="AW319" s="227"/>
      <c r="AX319" s="227"/>
      <c r="AY319" s="227"/>
      <c r="AZ319" s="227"/>
      <c r="BA319" s="227"/>
      <c r="BB319" s="227"/>
      <c r="BC319" s="227"/>
      <c r="BD319" s="227"/>
      <c r="BE319" s="227"/>
      <c r="BF319" s="227"/>
      <c r="BG319" s="1447"/>
    </row>
    <row r="320" spans="1:59" ht="24" customHeight="1">
      <c r="A320" s="213"/>
      <c r="B320" s="918"/>
      <c r="C320" s="227" t="s">
        <v>2773</v>
      </c>
      <c r="D320" s="227" t="s">
        <v>21326</v>
      </c>
      <c r="E320" s="227" t="s">
        <v>12858</v>
      </c>
      <c r="F320" s="227" t="s">
        <v>2773</v>
      </c>
      <c r="G320" s="227" t="s">
        <v>21327</v>
      </c>
      <c r="H320" s="695"/>
      <c r="I320" s="227" t="s">
        <v>3431</v>
      </c>
      <c r="J320" s="227"/>
      <c r="K320" s="227"/>
      <c r="L320" s="228"/>
      <c r="M320" s="228"/>
      <c r="N320" s="228">
        <v>7144</v>
      </c>
      <c r="O320" s="227" t="s">
        <v>401</v>
      </c>
      <c r="P320" s="228"/>
      <c r="Q320" s="228"/>
      <c r="R320" s="228"/>
      <c r="S320" s="228" t="s">
        <v>8739</v>
      </c>
      <c r="T320" s="228" t="s">
        <v>3684</v>
      </c>
      <c r="U320" s="228" t="s">
        <v>8740</v>
      </c>
      <c r="V320" s="228" t="s">
        <v>8741</v>
      </c>
      <c r="W320" s="228"/>
      <c r="X320" s="228"/>
      <c r="Y320" s="228"/>
      <c r="Z320" s="228"/>
      <c r="AA320" s="227"/>
      <c r="AB320" s="227"/>
      <c r="AC320" s="228"/>
      <c r="AD320" s="227"/>
      <c r="AE320" s="227">
        <v>2003</v>
      </c>
      <c r="AF320" s="227"/>
      <c r="AG320" s="227"/>
      <c r="AH320" s="227"/>
      <c r="AI320" s="227"/>
      <c r="AJ320" s="227"/>
      <c r="AK320" s="227"/>
      <c r="AL320" s="228"/>
      <c r="AM320" s="228"/>
      <c r="AN320" s="227"/>
      <c r="AO320" s="227"/>
      <c r="AP320" s="227"/>
      <c r="AQ320" s="227"/>
      <c r="AR320" s="227"/>
      <c r="AS320" s="227"/>
      <c r="AT320" s="227"/>
      <c r="AU320" s="227"/>
      <c r="AV320" s="227"/>
      <c r="AW320" s="227"/>
      <c r="AX320" s="227"/>
      <c r="AY320" s="227"/>
      <c r="AZ320" s="227"/>
      <c r="BA320" s="227"/>
      <c r="BB320" s="227"/>
      <c r="BC320" s="227"/>
      <c r="BD320" s="227"/>
      <c r="BE320" s="227"/>
      <c r="BF320" s="227"/>
      <c r="BG320" s="1447"/>
    </row>
    <row r="321" spans="1:59" ht="24" customHeight="1">
      <c r="A321" s="213"/>
      <c r="B321" s="918"/>
      <c r="C321" s="227" t="s">
        <v>2773</v>
      </c>
      <c r="D321" s="227" t="s">
        <v>20723</v>
      </c>
      <c r="E321" s="227" t="s">
        <v>12859</v>
      </c>
      <c r="F321" s="227" t="s">
        <v>2773</v>
      </c>
      <c r="G321" s="227" t="s">
        <v>21328</v>
      </c>
      <c r="H321" s="360"/>
      <c r="I321" s="227" t="s">
        <v>3431</v>
      </c>
      <c r="J321" s="227"/>
      <c r="K321" s="227"/>
      <c r="L321" s="228"/>
      <c r="M321" s="228"/>
      <c r="N321" s="228">
        <v>5563</v>
      </c>
      <c r="O321" s="227" t="s">
        <v>401</v>
      </c>
      <c r="P321" s="228"/>
      <c r="Q321" s="228"/>
      <c r="R321" s="228"/>
      <c r="S321" s="228" t="s">
        <v>12860</v>
      </c>
      <c r="T321" s="228" t="s">
        <v>3684</v>
      </c>
      <c r="U321" s="228" t="s">
        <v>12861</v>
      </c>
      <c r="V321" s="228" t="s">
        <v>8742</v>
      </c>
      <c r="W321" s="228"/>
      <c r="X321" s="228"/>
      <c r="Y321" s="228"/>
      <c r="Z321" s="228"/>
      <c r="AA321" s="227"/>
      <c r="AB321" s="227"/>
      <c r="AC321" s="228"/>
      <c r="AD321" s="227"/>
      <c r="AE321" s="227">
        <v>2011</v>
      </c>
      <c r="AF321" s="227"/>
      <c r="AG321" s="227"/>
      <c r="AH321" s="227"/>
      <c r="AI321" s="227"/>
      <c r="AJ321" s="227"/>
      <c r="AK321" s="227"/>
      <c r="AL321" s="228"/>
      <c r="AM321" s="228"/>
      <c r="AN321" s="227"/>
      <c r="AO321" s="227"/>
      <c r="AP321" s="227"/>
      <c r="AQ321" s="227"/>
      <c r="AR321" s="227"/>
      <c r="AS321" s="227"/>
      <c r="AT321" s="227"/>
      <c r="AU321" s="227"/>
      <c r="AV321" s="227"/>
      <c r="AW321" s="227"/>
      <c r="AX321" s="227"/>
      <c r="AY321" s="227"/>
      <c r="AZ321" s="227"/>
      <c r="BA321" s="227"/>
      <c r="BB321" s="227"/>
      <c r="BC321" s="227"/>
      <c r="BD321" s="227"/>
      <c r="BE321" s="227"/>
      <c r="BF321" s="227"/>
      <c r="BG321" s="1447"/>
    </row>
    <row r="322" spans="1:59" ht="24" customHeight="1">
      <c r="A322" s="213"/>
      <c r="B322" s="918"/>
      <c r="C322" s="227" t="s">
        <v>2773</v>
      </c>
      <c r="D322" s="227" t="s">
        <v>20724</v>
      </c>
      <c r="E322" s="227" t="s">
        <v>12862</v>
      </c>
      <c r="F322" s="227" t="s">
        <v>2773</v>
      </c>
      <c r="G322" s="227" t="s">
        <v>21329</v>
      </c>
      <c r="H322" s="360"/>
      <c r="I322" s="227" t="s">
        <v>3431</v>
      </c>
      <c r="J322" s="227"/>
      <c r="K322" s="227"/>
      <c r="L322" s="228"/>
      <c r="M322" s="228"/>
      <c r="N322" s="228">
        <v>7144</v>
      </c>
      <c r="O322" s="227" t="s">
        <v>401</v>
      </c>
      <c r="P322" s="228"/>
      <c r="Q322" s="228"/>
      <c r="R322" s="228"/>
      <c r="S322" s="228">
        <v>50</v>
      </c>
      <c r="T322" s="228">
        <v>2.5</v>
      </c>
      <c r="U322" s="228">
        <v>10</v>
      </c>
      <c r="V322" s="228">
        <v>1250</v>
      </c>
      <c r="W322" s="228"/>
      <c r="X322" s="228"/>
      <c r="Y322" s="228"/>
      <c r="Z322" s="228"/>
      <c r="AA322" s="227"/>
      <c r="AB322" s="227"/>
      <c r="AC322" s="228"/>
      <c r="AD322" s="227"/>
      <c r="AE322" s="227">
        <v>2012</v>
      </c>
      <c r="AF322" s="227"/>
      <c r="AG322" s="227"/>
      <c r="AH322" s="227"/>
      <c r="AI322" s="227"/>
      <c r="AJ322" s="227"/>
      <c r="AK322" s="227"/>
      <c r="AL322" s="228"/>
      <c r="AM322" s="228"/>
      <c r="AN322" s="227"/>
      <c r="AO322" s="227"/>
      <c r="AP322" s="227"/>
      <c r="AQ322" s="227"/>
      <c r="AR322" s="227"/>
      <c r="AS322" s="227"/>
      <c r="AT322" s="227"/>
      <c r="AU322" s="227"/>
      <c r="AV322" s="227"/>
      <c r="AW322" s="227"/>
      <c r="AX322" s="227"/>
      <c r="AY322" s="227"/>
      <c r="AZ322" s="227"/>
      <c r="BA322" s="227"/>
      <c r="BB322" s="227"/>
      <c r="BC322" s="227"/>
      <c r="BD322" s="227"/>
      <c r="BE322" s="227"/>
      <c r="BF322" s="227"/>
      <c r="BG322" s="1447"/>
    </row>
    <row r="323" spans="1:59" ht="24" customHeight="1">
      <c r="A323" s="213"/>
      <c r="B323" s="918"/>
      <c r="C323" s="227" t="s">
        <v>2773</v>
      </c>
      <c r="D323" s="227" t="s">
        <v>20725</v>
      </c>
      <c r="E323" s="227" t="s">
        <v>9883</v>
      </c>
      <c r="F323" s="227" t="s">
        <v>2773</v>
      </c>
      <c r="G323" s="227" t="s">
        <v>21330</v>
      </c>
      <c r="H323" s="360"/>
      <c r="I323" s="227" t="s">
        <v>3431</v>
      </c>
      <c r="J323" s="227"/>
      <c r="K323" s="227"/>
      <c r="L323" s="228">
        <v>8869</v>
      </c>
      <c r="M323" s="228">
        <v>1699.88</v>
      </c>
      <c r="N323" s="228">
        <v>5528</v>
      </c>
      <c r="O323" s="227" t="s">
        <v>401</v>
      </c>
      <c r="P323" s="228"/>
      <c r="Q323" s="228"/>
      <c r="R323" s="228"/>
      <c r="S323" s="228" t="s">
        <v>9884</v>
      </c>
      <c r="T323" s="228"/>
      <c r="U323" s="228" t="s">
        <v>3589</v>
      </c>
      <c r="V323" s="228"/>
      <c r="W323" s="228"/>
      <c r="X323" s="228"/>
      <c r="Y323" s="228"/>
      <c r="Z323" s="228">
        <v>1055</v>
      </c>
      <c r="AA323" s="227"/>
      <c r="AB323" s="227"/>
      <c r="AC323" s="228"/>
      <c r="AD323" s="227"/>
      <c r="AE323" s="227">
        <v>2018</v>
      </c>
      <c r="AF323" s="227"/>
      <c r="AG323" s="227"/>
      <c r="AH323" s="227"/>
      <c r="AI323" s="227"/>
      <c r="AJ323" s="227"/>
      <c r="AK323" s="227"/>
      <c r="AL323" s="228">
        <v>14000</v>
      </c>
      <c r="AM323" s="228"/>
      <c r="AN323" s="227"/>
      <c r="AO323" s="227"/>
      <c r="AP323" s="227"/>
      <c r="AQ323" s="227"/>
      <c r="AR323" s="227"/>
      <c r="AS323" s="227"/>
      <c r="AT323" s="227"/>
      <c r="AU323" s="227"/>
      <c r="AV323" s="227"/>
      <c r="AW323" s="227"/>
      <c r="AX323" s="227"/>
      <c r="AY323" s="227"/>
      <c r="AZ323" s="227"/>
      <c r="BA323" s="227"/>
      <c r="BB323" s="227"/>
      <c r="BC323" s="227"/>
      <c r="BD323" s="227"/>
      <c r="BE323" s="227"/>
      <c r="BF323" s="227"/>
      <c r="BG323" s="1447"/>
    </row>
    <row r="324" spans="1:59" ht="24" customHeight="1">
      <c r="A324" s="213"/>
      <c r="B324" s="918"/>
      <c r="C324" s="227" t="s">
        <v>2773</v>
      </c>
      <c r="D324" s="227" t="s">
        <v>21331</v>
      </c>
      <c r="E324" s="227" t="s">
        <v>10908</v>
      </c>
      <c r="F324" s="227" t="s">
        <v>2773</v>
      </c>
      <c r="G324" s="227" t="s">
        <v>21332</v>
      </c>
      <c r="H324" s="360"/>
      <c r="I324" s="227" t="s">
        <v>3431</v>
      </c>
      <c r="J324" s="227"/>
      <c r="K324" s="227"/>
      <c r="L324" s="228">
        <v>8156</v>
      </c>
      <c r="M324" s="228">
        <v>1576.7</v>
      </c>
      <c r="N324" s="228">
        <v>3583</v>
      </c>
      <c r="O324" s="227" t="s">
        <v>401</v>
      </c>
      <c r="P324" s="228"/>
      <c r="Q324" s="228"/>
      <c r="R324" s="228"/>
      <c r="S324" s="228">
        <v>25</v>
      </c>
      <c r="T324" s="228"/>
      <c r="U324" s="228">
        <v>5</v>
      </c>
      <c r="V324" s="228">
        <v>1058</v>
      </c>
      <c r="W324" s="228"/>
      <c r="X324" s="228"/>
      <c r="Y324" s="228"/>
      <c r="Z324" s="228"/>
      <c r="AA324" s="227"/>
      <c r="AB324" s="227"/>
      <c r="AC324" s="228"/>
      <c r="AD324" s="227"/>
      <c r="AE324" s="227">
        <v>2020</v>
      </c>
      <c r="AF324" s="227"/>
      <c r="AG324" s="227"/>
      <c r="AH324" s="227"/>
      <c r="AI324" s="227"/>
      <c r="AJ324" s="227"/>
      <c r="AK324" s="227"/>
      <c r="AL324" s="228">
        <v>12599</v>
      </c>
      <c r="AM324" s="228"/>
      <c r="AN324" s="227"/>
      <c r="AO324" s="227"/>
      <c r="AP324" s="227"/>
      <c r="AQ324" s="227"/>
      <c r="AR324" s="227"/>
      <c r="AS324" s="227"/>
      <c r="AT324" s="227"/>
      <c r="AU324" s="227"/>
      <c r="AV324" s="227"/>
      <c r="AW324" s="227"/>
      <c r="AX324" s="227"/>
      <c r="AY324" s="227"/>
      <c r="AZ324" s="227"/>
      <c r="BA324" s="227"/>
      <c r="BB324" s="227"/>
      <c r="BC324" s="227"/>
      <c r="BD324" s="227"/>
      <c r="BE324" s="227"/>
      <c r="BF324" s="227"/>
      <c r="BG324" s="1447"/>
    </row>
    <row r="325" spans="1:59" ht="24" customHeight="1">
      <c r="A325" s="213"/>
      <c r="B325" s="918"/>
      <c r="C325" s="227" t="s">
        <v>13772</v>
      </c>
      <c r="D325" s="227" t="s">
        <v>20301</v>
      </c>
      <c r="E325" s="227" t="s">
        <v>13780</v>
      </c>
      <c r="F325" s="227" t="s">
        <v>13772</v>
      </c>
      <c r="G325" s="227" t="s">
        <v>21333</v>
      </c>
      <c r="H325" s="360"/>
      <c r="I325" s="227" t="s">
        <v>13781</v>
      </c>
      <c r="J325" s="227"/>
      <c r="K325" s="227"/>
      <c r="L325" s="228"/>
      <c r="M325" s="228"/>
      <c r="N325" s="228"/>
      <c r="O325" s="227"/>
      <c r="P325" s="228"/>
      <c r="Q325" s="228"/>
      <c r="R325" s="228"/>
      <c r="S325" s="228">
        <v>25</v>
      </c>
      <c r="T325" s="228">
        <v>3</v>
      </c>
      <c r="U325" s="228">
        <v>10</v>
      </c>
      <c r="V325" s="228">
        <v>405</v>
      </c>
      <c r="W325" s="228"/>
      <c r="X325" s="228"/>
      <c r="Y325" s="228"/>
      <c r="Z325" s="228"/>
      <c r="AA325" s="227"/>
      <c r="AB325" s="227"/>
      <c r="AC325" s="228"/>
      <c r="AD325" s="227"/>
      <c r="AE325" s="227">
        <v>2022</v>
      </c>
      <c r="AF325" s="227"/>
      <c r="AG325" s="227"/>
      <c r="AH325" s="227"/>
      <c r="AI325" s="227"/>
      <c r="AJ325" s="227"/>
      <c r="AK325" s="227"/>
      <c r="AL325" s="228"/>
      <c r="AM325" s="228"/>
      <c r="AN325" s="227"/>
      <c r="AO325" s="227"/>
      <c r="AP325" s="227"/>
      <c r="AQ325" s="227"/>
      <c r="AR325" s="227"/>
      <c r="AS325" s="227"/>
      <c r="AT325" s="227"/>
      <c r="AU325" s="227"/>
      <c r="AV325" s="227"/>
      <c r="AW325" s="227"/>
      <c r="AX325" s="227"/>
      <c r="AY325" s="227"/>
      <c r="AZ325" s="227"/>
      <c r="BA325" s="227"/>
      <c r="BB325" s="227"/>
      <c r="BC325" s="227"/>
      <c r="BD325" s="227"/>
      <c r="BE325" s="227"/>
      <c r="BF325" s="313"/>
      <c r="BG325" s="1447"/>
    </row>
    <row r="326" spans="1:59" ht="24" customHeight="1">
      <c r="A326" s="213"/>
      <c r="B326" s="918"/>
      <c r="C326" s="227" t="s">
        <v>1465</v>
      </c>
      <c r="D326" s="227" t="s">
        <v>21334</v>
      </c>
      <c r="E326" s="227" t="s">
        <v>3618</v>
      </c>
      <c r="F326" s="227" t="s">
        <v>1465</v>
      </c>
      <c r="G326" s="227" t="s">
        <v>305</v>
      </c>
      <c r="H326" s="360"/>
      <c r="I326" s="227" t="s">
        <v>16227</v>
      </c>
      <c r="J326" s="227"/>
      <c r="K326" s="227" t="s">
        <v>401</v>
      </c>
      <c r="L326" s="228">
        <v>6933</v>
      </c>
      <c r="M326" s="228">
        <v>1236</v>
      </c>
      <c r="N326" s="228">
        <v>3257</v>
      </c>
      <c r="O326" s="227" t="s">
        <v>401</v>
      </c>
      <c r="P326" s="228"/>
      <c r="Q326" s="228"/>
      <c r="R326" s="228"/>
      <c r="S326" s="228"/>
      <c r="T326" s="228"/>
      <c r="U326" s="228"/>
      <c r="V326" s="228"/>
      <c r="W326" s="228">
        <v>25</v>
      </c>
      <c r="X326" s="228">
        <v>13</v>
      </c>
      <c r="Y326" s="228">
        <v>6</v>
      </c>
      <c r="Z326" s="228">
        <v>325</v>
      </c>
      <c r="AA326" s="227"/>
      <c r="AB326" s="227"/>
      <c r="AC326" s="228"/>
      <c r="AD326" s="227"/>
      <c r="AE326" s="227">
        <v>2003</v>
      </c>
      <c r="AF326" s="227"/>
      <c r="AG326" s="227"/>
      <c r="AH326" s="227"/>
      <c r="AI326" s="227"/>
      <c r="AJ326" s="227"/>
      <c r="AK326" s="227"/>
      <c r="AL326" s="228">
        <v>6000</v>
      </c>
      <c r="AM326" s="228"/>
      <c r="AN326" s="227"/>
      <c r="AO326" s="227"/>
      <c r="AP326" s="227"/>
      <c r="AQ326" s="227"/>
      <c r="AR326" s="227"/>
      <c r="AS326" s="227"/>
      <c r="AT326" s="227"/>
      <c r="AU326" s="227"/>
      <c r="AV326" s="227"/>
      <c r="AW326" s="227"/>
      <c r="AX326" s="227"/>
      <c r="AY326" s="227"/>
      <c r="AZ326" s="227"/>
      <c r="BA326" s="227"/>
      <c r="BB326" s="227"/>
      <c r="BC326" s="227"/>
      <c r="BD326" s="227"/>
      <c r="BE326" s="227"/>
      <c r="BF326" s="227"/>
      <c r="BG326" s="1447"/>
    </row>
    <row r="327" spans="1:59" ht="24" customHeight="1">
      <c r="A327" s="213"/>
      <c r="B327" s="918"/>
      <c r="C327" s="227" t="s">
        <v>590</v>
      </c>
      <c r="D327" s="227" t="s">
        <v>21335</v>
      </c>
      <c r="E327" s="227" t="s">
        <v>3637</v>
      </c>
      <c r="F327" s="227" t="s">
        <v>590</v>
      </c>
      <c r="G327" s="227"/>
      <c r="H327" s="360"/>
      <c r="I327" s="227" t="s">
        <v>12707</v>
      </c>
      <c r="J327" s="227">
        <v>30582</v>
      </c>
      <c r="K327" s="227">
        <v>6054</v>
      </c>
      <c r="L327" s="228">
        <v>30582</v>
      </c>
      <c r="M327" s="228">
        <v>6054</v>
      </c>
      <c r="N327" s="228">
        <v>26925.87</v>
      </c>
      <c r="O327" s="227" t="s">
        <v>401</v>
      </c>
      <c r="P327" s="228"/>
      <c r="Q327" s="228"/>
      <c r="R327" s="228"/>
      <c r="S327" s="228"/>
      <c r="T327" s="228"/>
      <c r="U327" s="228"/>
      <c r="V327" s="228"/>
      <c r="W327" s="228">
        <v>25</v>
      </c>
      <c r="X327" s="228">
        <v>15</v>
      </c>
      <c r="Y327" s="228">
        <v>6</v>
      </c>
      <c r="Z327" s="228">
        <v>375</v>
      </c>
      <c r="AA327" s="227"/>
      <c r="AB327" s="227"/>
      <c r="AC327" s="228"/>
      <c r="AD327" s="227"/>
      <c r="AE327" s="227">
        <v>2011</v>
      </c>
      <c r="AF327" s="227"/>
      <c r="AG327" s="227"/>
      <c r="AH327" s="227"/>
      <c r="AI327" s="227"/>
      <c r="AJ327" s="227"/>
      <c r="AK327" s="227"/>
      <c r="AL327" s="228">
        <v>61610</v>
      </c>
      <c r="AM327" s="228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27"/>
      <c r="BC327" s="227"/>
      <c r="BD327" s="227"/>
      <c r="BE327" s="227"/>
      <c r="BF327" s="227"/>
      <c r="BG327" s="1447"/>
    </row>
    <row r="328" spans="1:59" ht="24" customHeight="1">
      <c r="A328" s="213"/>
      <c r="B328" s="918"/>
      <c r="C328" s="227" t="s">
        <v>590</v>
      </c>
      <c r="D328" s="227" t="s">
        <v>21336</v>
      </c>
      <c r="E328" s="227" t="s">
        <v>16522</v>
      </c>
      <c r="F328" s="227" t="s">
        <v>590</v>
      </c>
      <c r="G328" s="227"/>
      <c r="H328" s="360"/>
      <c r="I328" s="227" t="s">
        <v>12707</v>
      </c>
      <c r="J328" s="227"/>
      <c r="K328" s="227"/>
      <c r="L328" s="228">
        <v>20397</v>
      </c>
      <c r="M328" s="228">
        <v>3891.32</v>
      </c>
      <c r="N328" s="228">
        <v>5066.53</v>
      </c>
      <c r="O328" s="227" t="s">
        <v>401</v>
      </c>
      <c r="P328" s="228"/>
      <c r="Q328" s="228"/>
      <c r="R328" s="228"/>
      <c r="S328" s="228"/>
      <c r="T328" s="228"/>
      <c r="U328" s="228"/>
      <c r="V328" s="228"/>
      <c r="W328" s="228">
        <v>25</v>
      </c>
      <c r="X328" s="228">
        <v>22</v>
      </c>
      <c r="Y328" s="228">
        <v>8</v>
      </c>
      <c r="Z328" s="228">
        <v>550</v>
      </c>
      <c r="AA328" s="227"/>
      <c r="AB328" s="227"/>
      <c r="AC328" s="228"/>
      <c r="AD328" s="227"/>
      <c r="AE328" s="227">
        <v>2023</v>
      </c>
      <c r="AF328" s="227"/>
      <c r="AG328" s="227"/>
      <c r="AH328" s="227"/>
      <c r="AI328" s="227"/>
      <c r="AJ328" s="227"/>
      <c r="AK328" s="227"/>
      <c r="AL328" s="228">
        <v>38000</v>
      </c>
      <c r="AM328" s="228"/>
      <c r="AN328" s="227"/>
      <c r="AO328" s="227"/>
      <c r="AP328" s="227"/>
      <c r="AQ328" s="227"/>
      <c r="AR328" s="227"/>
      <c r="AS328" s="227"/>
      <c r="AT328" s="227"/>
      <c r="AU328" s="227"/>
      <c r="AV328" s="227"/>
      <c r="AW328" s="227"/>
      <c r="AX328" s="227"/>
      <c r="AY328" s="227"/>
      <c r="AZ328" s="227"/>
      <c r="BA328" s="227"/>
      <c r="BB328" s="227"/>
      <c r="BC328" s="227"/>
      <c r="BD328" s="227"/>
      <c r="BE328" s="227"/>
      <c r="BF328" s="313"/>
      <c r="BG328" s="1447"/>
    </row>
    <row r="329" spans="1:59" ht="24" customHeight="1">
      <c r="A329" s="213"/>
      <c r="B329" s="918"/>
      <c r="C329" s="227" t="s">
        <v>590</v>
      </c>
      <c r="D329" s="227" t="s">
        <v>21337</v>
      </c>
      <c r="E329" s="227" t="s">
        <v>16430</v>
      </c>
      <c r="F329" s="227" t="s">
        <v>590</v>
      </c>
      <c r="G329" s="227"/>
      <c r="H329" s="360"/>
      <c r="I329" s="227" t="s">
        <v>12707</v>
      </c>
      <c r="J329" s="227"/>
      <c r="K329" s="227"/>
      <c r="L329" s="228">
        <v>2858</v>
      </c>
      <c r="M329" s="228">
        <v>1710</v>
      </c>
      <c r="N329" s="228">
        <v>5986</v>
      </c>
      <c r="O329" s="227" t="s">
        <v>401</v>
      </c>
      <c r="P329" s="228"/>
      <c r="Q329" s="228"/>
      <c r="R329" s="228"/>
      <c r="S329" s="228"/>
      <c r="T329" s="228"/>
      <c r="U329" s="228"/>
      <c r="V329" s="228"/>
      <c r="W329" s="228">
        <v>25</v>
      </c>
      <c r="X329" s="228">
        <v>15</v>
      </c>
      <c r="Y329" s="228">
        <v>6</v>
      </c>
      <c r="Z329" s="228">
        <v>375</v>
      </c>
      <c r="AA329" s="227"/>
      <c r="AB329" s="227"/>
      <c r="AC329" s="228"/>
      <c r="AD329" s="227"/>
      <c r="AE329" s="227">
        <v>2023</v>
      </c>
      <c r="AF329" s="227"/>
      <c r="AG329" s="227"/>
      <c r="AH329" s="227"/>
      <c r="AI329" s="227"/>
      <c r="AJ329" s="227"/>
      <c r="AK329" s="227"/>
      <c r="AL329" s="228">
        <v>17000</v>
      </c>
      <c r="AM329" s="228"/>
      <c r="AN329" s="227"/>
      <c r="AO329" s="227"/>
      <c r="AP329" s="227"/>
      <c r="AQ329" s="227"/>
      <c r="AR329" s="227"/>
      <c r="AS329" s="227"/>
      <c r="AT329" s="227"/>
      <c r="AU329" s="227"/>
      <c r="AV329" s="227"/>
      <c r="AW329" s="227"/>
      <c r="AX329" s="227"/>
      <c r="AY329" s="227"/>
      <c r="AZ329" s="227"/>
      <c r="BA329" s="227"/>
      <c r="BB329" s="227"/>
      <c r="BC329" s="227"/>
      <c r="BD329" s="227"/>
      <c r="BE329" s="227"/>
      <c r="BF329" s="313"/>
      <c r="BG329" s="1447"/>
    </row>
    <row r="330" spans="1:59" ht="35.1" customHeight="1">
      <c r="A330" s="213"/>
      <c r="B330" s="918"/>
      <c r="C330" s="227" t="s">
        <v>590</v>
      </c>
      <c r="D330" s="227" t="s">
        <v>21338</v>
      </c>
      <c r="E330" s="227" t="s">
        <v>16434</v>
      </c>
      <c r="F330" s="227" t="s">
        <v>590</v>
      </c>
      <c r="G330" s="227"/>
      <c r="H330" s="360"/>
      <c r="I330" s="227" t="s">
        <v>12707</v>
      </c>
      <c r="J330" s="227"/>
      <c r="K330" s="227"/>
      <c r="L330" s="228">
        <v>15029</v>
      </c>
      <c r="M330" s="228">
        <v>5760</v>
      </c>
      <c r="N330" s="228">
        <v>7647</v>
      </c>
      <c r="O330" s="227" t="s">
        <v>401</v>
      </c>
      <c r="P330" s="228"/>
      <c r="Q330" s="228"/>
      <c r="R330" s="228"/>
      <c r="S330" s="228"/>
      <c r="T330" s="228"/>
      <c r="U330" s="228"/>
      <c r="V330" s="228"/>
      <c r="W330" s="228">
        <v>25</v>
      </c>
      <c r="X330" s="228">
        <v>2</v>
      </c>
      <c r="Y330" s="228">
        <v>5</v>
      </c>
      <c r="Z330" s="228">
        <v>2105</v>
      </c>
      <c r="AA330" s="227"/>
      <c r="AB330" s="227"/>
      <c r="AC330" s="228"/>
      <c r="AD330" s="227"/>
      <c r="AE330" s="227">
        <v>2023</v>
      </c>
      <c r="AF330" s="227"/>
      <c r="AG330" s="227"/>
      <c r="AH330" s="227"/>
      <c r="AI330" s="227"/>
      <c r="AJ330" s="227"/>
      <c r="AK330" s="227"/>
      <c r="AL330" s="228">
        <v>55500</v>
      </c>
      <c r="AM330" s="228"/>
      <c r="AN330" s="227"/>
      <c r="AO330" s="227"/>
      <c r="AP330" s="227"/>
      <c r="AQ330" s="227"/>
      <c r="AR330" s="227"/>
      <c r="AS330" s="227"/>
      <c r="AT330" s="227"/>
      <c r="AU330" s="227"/>
      <c r="AV330" s="227"/>
      <c r="AW330" s="227"/>
      <c r="AX330" s="227"/>
      <c r="AY330" s="227"/>
      <c r="AZ330" s="227"/>
      <c r="BA330" s="227"/>
      <c r="BB330" s="227"/>
      <c r="BC330" s="227"/>
      <c r="BD330" s="227"/>
      <c r="BE330" s="227"/>
      <c r="BF330" s="227" t="s">
        <v>16438</v>
      </c>
      <c r="BG330" s="1447"/>
    </row>
    <row r="331" spans="1:59" ht="35.1" customHeight="1">
      <c r="A331" s="213" t="s">
        <v>150</v>
      </c>
      <c r="B331" s="918"/>
      <c r="C331" s="227" t="s">
        <v>2771</v>
      </c>
      <c r="D331" s="227" t="s">
        <v>21339</v>
      </c>
      <c r="E331" s="227" t="s">
        <v>3630</v>
      </c>
      <c r="F331" s="227" t="s">
        <v>2771</v>
      </c>
      <c r="G331" s="227"/>
      <c r="H331" s="360"/>
      <c r="I331" s="227" t="s">
        <v>16523</v>
      </c>
      <c r="J331" s="227"/>
      <c r="K331" s="227"/>
      <c r="L331" s="228">
        <v>1953.1</v>
      </c>
      <c r="M331" s="228">
        <v>1145.97</v>
      </c>
      <c r="N331" s="228">
        <v>9960.89</v>
      </c>
      <c r="O331" s="227" t="s">
        <v>401</v>
      </c>
      <c r="P331" s="228"/>
      <c r="Q331" s="228"/>
      <c r="R331" s="228"/>
      <c r="S331" s="228"/>
      <c r="T331" s="228"/>
      <c r="U331" s="228"/>
      <c r="V331" s="228"/>
      <c r="W331" s="228">
        <v>25</v>
      </c>
      <c r="X331" s="228">
        <v>15</v>
      </c>
      <c r="Y331" s="228">
        <v>6</v>
      </c>
      <c r="Z331" s="228">
        <v>375</v>
      </c>
      <c r="AA331" s="227"/>
      <c r="AB331" s="227"/>
      <c r="AC331" s="228"/>
      <c r="AD331" s="227"/>
      <c r="AE331" s="227">
        <v>2004</v>
      </c>
      <c r="AF331" s="227"/>
      <c r="AG331" s="227"/>
      <c r="AH331" s="227"/>
      <c r="AI331" s="227"/>
      <c r="AJ331" s="227"/>
      <c r="AK331" s="227"/>
      <c r="AL331" s="228"/>
      <c r="AM331" s="228"/>
      <c r="AN331" s="227"/>
      <c r="AO331" s="227"/>
      <c r="AP331" s="227"/>
      <c r="AQ331" s="227"/>
      <c r="AR331" s="227"/>
      <c r="AS331" s="227"/>
      <c r="AT331" s="227"/>
      <c r="AU331" s="227"/>
      <c r="AV331" s="227"/>
      <c r="AW331" s="227"/>
      <c r="AX331" s="227"/>
      <c r="AY331" s="227"/>
      <c r="AZ331" s="227"/>
      <c r="BA331" s="227"/>
      <c r="BB331" s="227"/>
      <c r="BC331" s="227"/>
      <c r="BD331" s="227"/>
      <c r="BE331" s="227"/>
      <c r="BF331" s="227" t="s">
        <v>16524</v>
      </c>
      <c r="BG331" s="1447"/>
    </row>
    <row r="332" spans="1:59" ht="24" customHeight="1">
      <c r="A332" s="213" t="s">
        <v>89</v>
      </c>
      <c r="B332" s="918"/>
      <c r="C332" s="227" t="s">
        <v>2771</v>
      </c>
      <c r="D332" s="227" t="s">
        <v>21340</v>
      </c>
      <c r="E332" s="227" t="s">
        <v>3631</v>
      </c>
      <c r="F332" s="227" t="s">
        <v>2771</v>
      </c>
      <c r="G332" s="227"/>
      <c r="H332" s="360"/>
      <c r="I332" s="227" t="s">
        <v>13803</v>
      </c>
      <c r="J332" s="227"/>
      <c r="K332" s="227"/>
      <c r="L332" s="228">
        <v>1471.1</v>
      </c>
      <c r="M332" s="228">
        <v>755.26</v>
      </c>
      <c r="N332" s="228">
        <v>5155</v>
      </c>
      <c r="O332" s="227" t="s">
        <v>401</v>
      </c>
      <c r="P332" s="228"/>
      <c r="Q332" s="228"/>
      <c r="R332" s="228"/>
      <c r="S332" s="228"/>
      <c r="T332" s="228"/>
      <c r="U332" s="228"/>
      <c r="V332" s="228"/>
      <c r="W332" s="228">
        <v>25</v>
      </c>
      <c r="X332" s="228">
        <v>13</v>
      </c>
      <c r="Y332" s="228">
        <v>6</v>
      </c>
      <c r="Z332" s="228">
        <v>325</v>
      </c>
      <c r="AA332" s="227"/>
      <c r="AB332" s="227"/>
      <c r="AC332" s="228"/>
      <c r="AD332" s="227"/>
      <c r="AE332" s="227">
        <v>1997</v>
      </c>
      <c r="AF332" s="227"/>
      <c r="AG332" s="227"/>
      <c r="AH332" s="227"/>
      <c r="AI332" s="227"/>
      <c r="AJ332" s="227"/>
      <c r="AK332" s="227"/>
      <c r="AL332" s="228">
        <v>1999</v>
      </c>
      <c r="AM332" s="228"/>
      <c r="AN332" s="227"/>
      <c r="AO332" s="227"/>
      <c r="AP332" s="227"/>
      <c r="AQ332" s="227"/>
      <c r="AR332" s="227"/>
      <c r="AS332" s="227"/>
      <c r="AT332" s="227"/>
      <c r="AU332" s="227"/>
      <c r="AV332" s="227"/>
      <c r="AW332" s="227"/>
      <c r="AX332" s="227"/>
      <c r="AY332" s="227"/>
      <c r="AZ332" s="227"/>
      <c r="BA332" s="227"/>
      <c r="BB332" s="227"/>
      <c r="BC332" s="227"/>
      <c r="BD332" s="227"/>
      <c r="BE332" s="227"/>
      <c r="BF332" s="227" t="s">
        <v>17970</v>
      </c>
      <c r="BG332" s="1447"/>
    </row>
    <row r="333" spans="1:59" ht="24" customHeight="1">
      <c r="A333" s="213" t="s">
        <v>315</v>
      </c>
      <c r="B333" s="918"/>
      <c r="C333" s="227" t="s">
        <v>2827</v>
      </c>
      <c r="D333" s="227" t="s">
        <v>20324</v>
      </c>
      <c r="E333" s="227" t="s">
        <v>3656</v>
      </c>
      <c r="F333" s="227" t="s">
        <v>2827</v>
      </c>
      <c r="G333" s="227" t="s">
        <v>21341</v>
      </c>
      <c r="H333" s="695"/>
      <c r="I333" s="227" t="s">
        <v>2829</v>
      </c>
      <c r="J333" s="227">
        <v>15</v>
      </c>
      <c r="K333" s="227"/>
      <c r="L333" s="228">
        <v>139821</v>
      </c>
      <c r="M333" s="228">
        <v>3420</v>
      </c>
      <c r="N333" s="228">
        <v>8832</v>
      </c>
      <c r="O333" s="227" t="s">
        <v>401</v>
      </c>
      <c r="P333" s="228"/>
      <c r="Q333" s="228"/>
      <c r="R333" s="228"/>
      <c r="S333" s="228">
        <v>25</v>
      </c>
      <c r="T333" s="228">
        <v>13</v>
      </c>
      <c r="U333" s="228">
        <v>6</v>
      </c>
      <c r="V333" s="228">
        <v>325</v>
      </c>
      <c r="W333" s="228"/>
      <c r="X333" s="228"/>
      <c r="Y333" s="228"/>
      <c r="Z333" s="228"/>
      <c r="AA333" s="227" t="s">
        <v>3644</v>
      </c>
      <c r="AB333" s="227"/>
      <c r="AC333" s="228"/>
      <c r="AD333" s="227">
        <v>300</v>
      </c>
      <c r="AE333" s="227">
        <v>2007</v>
      </c>
      <c r="AF333" s="227">
        <v>2007</v>
      </c>
      <c r="AG333" s="227"/>
      <c r="AH333" s="227"/>
      <c r="AI333" s="227"/>
      <c r="AJ333" s="227"/>
      <c r="AK333" s="227"/>
      <c r="AL333" s="228"/>
      <c r="AM333" s="228"/>
      <c r="AN333" s="313"/>
      <c r="AO333" s="227"/>
      <c r="AP333" s="227"/>
      <c r="AQ333" s="227"/>
      <c r="AR333" s="227"/>
      <c r="AS333" s="227"/>
      <c r="AT333" s="227"/>
      <c r="AU333" s="227"/>
      <c r="AV333" s="227"/>
      <c r="AW333" s="227"/>
      <c r="AX333" s="227"/>
      <c r="AY333" s="227"/>
      <c r="AZ333" s="227"/>
      <c r="BA333" s="227"/>
      <c r="BB333" s="227"/>
      <c r="BC333" s="227"/>
      <c r="BD333" s="227"/>
      <c r="BE333" s="227" t="s">
        <v>3613</v>
      </c>
      <c r="BF333" s="227" t="s">
        <v>3585</v>
      </c>
      <c r="BG333" s="1447"/>
    </row>
    <row r="334" spans="1:59" ht="24" customHeight="1">
      <c r="A334" s="213"/>
      <c r="B334" s="918"/>
      <c r="C334" s="227" t="s">
        <v>2827</v>
      </c>
      <c r="D334" s="227" t="s">
        <v>21342</v>
      </c>
      <c r="E334" s="535" t="s">
        <v>17969</v>
      </c>
      <c r="F334" s="227" t="s">
        <v>2827</v>
      </c>
      <c r="G334" s="227" t="s">
        <v>21341</v>
      </c>
      <c r="H334" s="695"/>
      <c r="I334" s="227" t="s">
        <v>2829</v>
      </c>
      <c r="J334" s="227"/>
      <c r="K334" s="227"/>
      <c r="L334" s="228"/>
      <c r="M334" s="228">
        <v>572</v>
      </c>
      <c r="N334" s="228">
        <v>572</v>
      </c>
      <c r="O334" s="227" t="s">
        <v>401</v>
      </c>
      <c r="P334" s="228"/>
      <c r="Q334" s="228"/>
      <c r="R334" s="228"/>
      <c r="S334" s="228">
        <v>25</v>
      </c>
      <c r="T334" s="228"/>
      <c r="U334" s="228">
        <v>5</v>
      </c>
      <c r="V334" s="228"/>
      <c r="W334" s="228"/>
      <c r="X334" s="228"/>
      <c r="Y334" s="228"/>
      <c r="Z334" s="228"/>
      <c r="AA334" s="227"/>
      <c r="AB334" s="227"/>
      <c r="AC334" s="228"/>
      <c r="AD334" s="227"/>
      <c r="AE334" s="227"/>
      <c r="AF334" s="227"/>
      <c r="AG334" s="227"/>
      <c r="AH334" s="227"/>
      <c r="AI334" s="227"/>
      <c r="AJ334" s="227"/>
      <c r="AK334" s="227"/>
      <c r="AL334" s="228"/>
      <c r="AM334" s="228"/>
      <c r="AN334" s="227"/>
      <c r="AO334" s="227"/>
      <c r="AP334" s="227"/>
      <c r="AQ334" s="227"/>
      <c r="AR334" s="227"/>
      <c r="AS334" s="227"/>
      <c r="AT334" s="227"/>
      <c r="AU334" s="227"/>
      <c r="AV334" s="227"/>
      <c r="AW334" s="227"/>
      <c r="AX334" s="227"/>
      <c r="AY334" s="227"/>
      <c r="AZ334" s="227"/>
      <c r="BA334" s="227"/>
      <c r="BB334" s="227"/>
      <c r="BC334" s="227"/>
      <c r="BD334" s="227"/>
      <c r="BE334" s="227"/>
      <c r="BF334" s="313"/>
      <c r="BG334" s="1447"/>
    </row>
    <row r="335" spans="1:59" ht="24" customHeight="1">
      <c r="A335" s="213"/>
      <c r="B335" s="918"/>
      <c r="C335" s="227" t="s">
        <v>2778</v>
      </c>
      <c r="D335" s="227" t="s">
        <v>21343</v>
      </c>
      <c r="E335" s="227" t="s">
        <v>21344</v>
      </c>
      <c r="F335" s="227" t="s">
        <v>2778</v>
      </c>
      <c r="G335" s="227" t="s">
        <v>2791</v>
      </c>
      <c r="H335" s="360" t="s">
        <v>205</v>
      </c>
      <c r="I335" s="227" t="s">
        <v>3632</v>
      </c>
      <c r="J335" s="227">
        <v>3</v>
      </c>
      <c r="K335" s="227"/>
      <c r="L335" s="228">
        <v>2357</v>
      </c>
      <c r="M335" s="228">
        <v>863</v>
      </c>
      <c r="N335" s="228">
        <v>6334</v>
      </c>
      <c r="O335" s="227" t="s">
        <v>401</v>
      </c>
      <c r="P335" s="228"/>
      <c r="Q335" s="228"/>
      <c r="R335" s="228"/>
      <c r="S335" s="228">
        <v>25</v>
      </c>
      <c r="T335" s="228">
        <v>15</v>
      </c>
      <c r="U335" s="228">
        <v>6</v>
      </c>
      <c r="V335" s="228">
        <v>375</v>
      </c>
      <c r="W335" s="228"/>
      <c r="X335" s="228"/>
      <c r="Y335" s="228"/>
      <c r="Z335" s="228"/>
      <c r="AA335" s="227">
        <v>50</v>
      </c>
      <c r="AB335" s="227"/>
      <c r="AC335" s="228"/>
      <c r="AD335" s="227"/>
      <c r="AE335" s="227">
        <v>2007</v>
      </c>
      <c r="AF335" s="227">
        <v>2007</v>
      </c>
      <c r="AG335" s="227">
        <v>250</v>
      </c>
      <c r="AH335" s="227"/>
      <c r="AI335" s="227">
        <v>250</v>
      </c>
      <c r="AJ335" s="227"/>
      <c r="AK335" s="227"/>
      <c r="AL335" s="228">
        <v>14415</v>
      </c>
      <c r="AM335" s="228">
        <v>14415</v>
      </c>
      <c r="AN335" s="227"/>
      <c r="AO335" s="227"/>
      <c r="AP335" s="227"/>
      <c r="AQ335" s="227"/>
      <c r="AR335" s="227"/>
      <c r="AS335" s="227" t="s">
        <v>3633</v>
      </c>
      <c r="AT335" s="227"/>
      <c r="AU335" s="227"/>
      <c r="AV335" s="227"/>
      <c r="AW335" s="227"/>
      <c r="AX335" s="227"/>
      <c r="AY335" s="227"/>
      <c r="AZ335" s="227"/>
      <c r="BA335" s="227"/>
      <c r="BB335" s="227"/>
      <c r="BC335" s="227"/>
      <c r="BD335" s="227"/>
      <c r="BE335" s="227"/>
      <c r="BF335" s="227" t="s">
        <v>3634</v>
      </c>
      <c r="BG335" s="1447"/>
    </row>
    <row r="336" spans="1:59" ht="24" customHeight="1">
      <c r="A336" s="213">
        <v>5</v>
      </c>
      <c r="B336" s="918"/>
      <c r="C336" s="227" t="s">
        <v>2778</v>
      </c>
      <c r="D336" s="227" t="s">
        <v>21345</v>
      </c>
      <c r="E336" s="227" t="s">
        <v>3635</v>
      </c>
      <c r="F336" s="227" t="s">
        <v>2778</v>
      </c>
      <c r="G336" s="227"/>
      <c r="H336" s="360"/>
      <c r="I336" s="227" t="s">
        <v>3636</v>
      </c>
      <c r="J336" s="227"/>
      <c r="K336" s="227"/>
      <c r="L336" s="228">
        <v>2597</v>
      </c>
      <c r="M336" s="228">
        <v>1645</v>
      </c>
      <c r="N336" s="228">
        <v>7015</v>
      </c>
      <c r="O336" s="227" t="s">
        <v>401</v>
      </c>
      <c r="P336" s="228"/>
      <c r="Q336" s="228"/>
      <c r="R336" s="228"/>
      <c r="S336" s="228">
        <v>25</v>
      </c>
      <c r="T336" s="228">
        <v>13</v>
      </c>
      <c r="U336" s="228">
        <v>6</v>
      </c>
      <c r="V336" s="228">
        <v>325</v>
      </c>
      <c r="W336" s="228"/>
      <c r="X336" s="228"/>
      <c r="Y336" s="228"/>
      <c r="Z336" s="228"/>
      <c r="AA336" s="227"/>
      <c r="AB336" s="227"/>
      <c r="AC336" s="228"/>
      <c r="AD336" s="227"/>
      <c r="AE336" s="227">
        <v>2004</v>
      </c>
      <c r="AF336" s="227">
        <v>2004</v>
      </c>
      <c r="AG336" s="227"/>
      <c r="AH336" s="227"/>
      <c r="AI336" s="227"/>
      <c r="AJ336" s="227"/>
      <c r="AK336" s="227"/>
      <c r="AL336" s="228">
        <v>11361</v>
      </c>
      <c r="AM336" s="228">
        <v>11361</v>
      </c>
      <c r="AN336" s="227"/>
      <c r="AO336" s="227"/>
      <c r="AP336" s="227"/>
      <c r="AQ336" s="227"/>
      <c r="AR336" s="227"/>
      <c r="AS336" s="227"/>
      <c r="AT336" s="227"/>
      <c r="AU336" s="227"/>
      <c r="AV336" s="227"/>
      <c r="AW336" s="227"/>
      <c r="AX336" s="227"/>
      <c r="AY336" s="227"/>
      <c r="AZ336" s="227"/>
      <c r="BA336" s="227"/>
      <c r="BB336" s="227"/>
      <c r="BC336" s="227"/>
      <c r="BD336" s="227"/>
      <c r="BE336" s="227"/>
      <c r="BF336" s="227" t="s">
        <v>2301</v>
      </c>
      <c r="BG336" s="1447"/>
    </row>
    <row r="337" spans="1:59" ht="24" customHeight="1">
      <c r="A337" s="213"/>
      <c r="B337" s="918"/>
      <c r="C337" s="227" t="s">
        <v>2778</v>
      </c>
      <c r="D337" s="227" t="s">
        <v>21346</v>
      </c>
      <c r="E337" s="227" t="s">
        <v>9885</v>
      </c>
      <c r="F337" s="227" t="s">
        <v>2778</v>
      </c>
      <c r="G337" s="227"/>
      <c r="H337" s="695"/>
      <c r="I337" s="227" t="s">
        <v>10662</v>
      </c>
      <c r="J337" s="227"/>
      <c r="K337" s="227"/>
      <c r="L337" s="228">
        <v>80680</v>
      </c>
      <c r="M337" s="228">
        <v>1907</v>
      </c>
      <c r="N337" s="228">
        <v>7993</v>
      </c>
      <c r="O337" s="227" t="s">
        <v>401</v>
      </c>
      <c r="P337" s="228"/>
      <c r="Q337" s="228"/>
      <c r="R337" s="228"/>
      <c r="S337" s="228">
        <v>25</v>
      </c>
      <c r="T337" s="228"/>
      <c r="U337" s="228">
        <v>6</v>
      </c>
      <c r="V337" s="228"/>
      <c r="W337" s="228"/>
      <c r="X337" s="228"/>
      <c r="Y337" s="228"/>
      <c r="Z337" s="228"/>
      <c r="AA337" s="227"/>
      <c r="AB337" s="227"/>
      <c r="AC337" s="228"/>
      <c r="AD337" s="227"/>
      <c r="AE337" s="227">
        <v>2018</v>
      </c>
      <c r="AF337" s="227"/>
      <c r="AG337" s="227"/>
      <c r="AH337" s="227"/>
      <c r="AI337" s="227"/>
      <c r="AJ337" s="227"/>
      <c r="AK337" s="227"/>
      <c r="AL337" s="228">
        <v>25393</v>
      </c>
      <c r="AM337" s="228"/>
      <c r="AN337" s="227"/>
      <c r="AO337" s="227"/>
      <c r="AP337" s="227"/>
      <c r="AQ337" s="227"/>
      <c r="AR337" s="227"/>
      <c r="AS337" s="227"/>
      <c r="AT337" s="227"/>
      <c r="AU337" s="227"/>
      <c r="AV337" s="227"/>
      <c r="AW337" s="227"/>
      <c r="AX337" s="227"/>
      <c r="AY337" s="227"/>
      <c r="AZ337" s="227"/>
      <c r="BA337" s="227"/>
      <c r="BB337" s="227"/>
      <c r="BC337" s="227"/>
      <c r="BD337" s="227"/>
      <c r="BE337" s="227"/>
      <c r="BF337" s="227" t="s">
        <v>21347</v>
      </c>
      <c r="BG337" s="1447"/>
    </row>
    <row r="338" spans="1:59" ht="24" customHeight="1">
      <c r="A338" s="213">
        <v>8</v>
      </c>
      <c r="B338" s="918"/>
      <c r="C338" s="227" t="s">
        <v>2778</v>
      </c>
      <c r="D338" s="227" t="s">
        <v>21348</v>
      </c>
      <c r="E338" s="227" t="s">
        <v>12863</v>
      </c>
      <c r="F338" s="227" t="s">
        <v>2778</v>
      </c>
      <c r="G338" s="227"/>
      <c r="H338" s="695"/>
      <c r="I338" s="227" t="s">
        <v>12864</v>
      </c>
      <c r="J338" s="227"/>
      <c r="K338" s="227"/>
      <c r="L338" s="228">
        <v>6633</v>
      </c>
      <c r="M338" s="228">
        <v>1791.66</v>
      </c>
      <c r="N338" s="228">
        <v>11998.09</v>
      </c>
      <c r="O338" s="227" t="s">
        <v>401</v>
      </c>
      <c r="P338" s="228"/>
      <c r="Q338" s="228"/>
      <c r="R338" s="228"/>
      <c r="S338" s="228">
        <v>25</v>
      </c>
      <c r="T338" s="228"/>
      <c r="U338" s="228">
        <v>6</v>
      </c>
      <c r="V338" s="228"/>
      <c r="W338" s="228"/>
      <c r="X338" s="228"/>
      <c r="Y338" s="228"/>
      <c r="Z338" s="228"/>
      <c r="AA338" s="227"/>
      <c r="AB338" s="227"/>
      <c r="AC338" s="228"/>
      <c r="AD338" s="227"/>
      <c r="AE338" s="227">
        <v>2019</v>
      </c>
      <c r="AF338" s="227"/>
      <c r="AG338" s="227"/>
      <c r="AH338" s="227"/>
      <c r="AI338" s="227"/>
      <c r="AJ338" s="227"/>
      <c r="AK338" s="227"/>
      <c r="AL338" s="228">
        <v>35168</v>
      </c>
      <c r="AM338" s="228"/>
      <c r="AN338" s="227"/>
      <c r="AO338" s="227"/>
      <c r="AP338" s="227"/>
      <c r="AQ338" s="227"/>
      <c r="AR338" s="227"/>
      <c r="AS338" s="227"/>
      <c r="AT338" s="227"/>
      <c r="AU338" s="227"/>
      <c r="AV338" s="227"/>
      <c r="AW338" s="227"/>
      <c r="AX338" s="227"/>
      <c r="AY338" s="227"/>
      <c r="AZ338" s="227"/>
      <c r="BA338" s="227"/>
      <c r="BB338" s="227"/>
      <c r="BC338" s="227"/>
      <c r="BD338" s="227"/>
      <c r="BE338" s="227"/>
      <c r="BF338" s="227" t="s">
        <v>12865</v>
      </c>
      <c r="BG338" s="1447"/>
    </row>
    <row r="339" spans="1:59" ht="24" customHeight="1">
      <c r="A339" s="213"/>
      <c r="B339" s="918"/>
      <c r="C339" s="227" t="s">
        <v>16492</v>
      </c>
      <c r="D339" s="227" t="s">
        <v>21349</v>
      </c>
      <c r="E339" s="227" t="s">
        <v>21350</v>
      </c>
      <c r="F339" s="227" t="s">
        <v>16492</v>
      </c>
      <c r="G339" s="227"/>
      <c r="H339" s="695"/>
      <c r="I339" s="227" t="s">
        <v>12864</v>
      </c>
      <c r="J339" s="227"/>
      <c r="K339" s="227"/>
      <c r="L339" s="228">
        <v>2000</v>
      </c>
      <c r="M339" s="228">
        <v>1198.69</v>
      </c>
      <c r="N339" s="228">
        <v>652.54</v>
      </c>
      <c r="O339" s="227" t="s">
        <v>2083</v>
      </c>
      <c r="P339" s="228"/>
      <c r="Q339" s="228"/>
      <c r="R339" s="228"/>
      <c r="S339" s="228">
        <v>25</v>
      </c>
      <c r="T339" s="228"/>
      <c r="U339" s="228">
        <v>5</v>
      </c>
      <c r="V339" s="228"/>
      <c r="W339" s="228"/>
      <c r="X339" s="228"/>
      <c r="Y339" s="228"/>
      <c r="Z339" s="228"/>
      <c r="AA339" s="227"/>
      <c r="AB339" s="227"/>
      <c r="AC339" s="228"/>
      <c r="AD339" s="227"/>
      <c r="AE339" s="227">
        <v>2024</v>
      </c>
      <c r="AF339" s="227"/>
      <c r="AG339" s="227"/>
      <c r="AH339" s="227"/>
      <c r="AI339" s="227"/>
      <c r="AJ339" s="227"/>
      <c r="AK339" s="227"/>
      <c r="AL339" s="228"/>
      <c r="AM339" s="228"/>
      <c r="AN339" s="227"/>
      <c r="AO339" s="227"/>
      <c r="AP339" s="227"/>
      <c r="AQ339" s="227"/>
      <c r="AR339" s="227"/>
      <c r="AS339" s="227"/>
      <c r="AT339" s="227"/>
      <c r="AU339" s="227"/>
      <c r="AV339" s="227"/>
      <c r="AW339" s="227"/>
      <c r="AX339" s="227"/>
      <c r="AY339" s="227"/>
      <c r="AZ339" s="227"/>
      <c r="BA339" s="227"/>
      <c r="BB339" s="227"/>
      <c r="BC339" s="227"/>
      <c r="BD339" s="227"/>
      <c r="BE339" s="227"/>
      <c r="BF339" s="227" t="s">
        <v>21351</v>
      </c>
      <c r="BG339" s="1447" t="s">
        <v>19794</v>
      </c>
    </row>
    <row r="340" spans="1:59" ht="24" customHeight="1">
      <c r="A340" s="213">
        <v>9</v>
      </c>
      <c r="B340" s="918"/>
      <c r="C340" s="227" t="s">
        <v>338</v>
      </c>
      <c r="D340" s="227" t="s">
        <v>21045</v>
      </c>
      <c r="E340" s="227" t="s">
        <v>3654</v>
      </c>
      <c r="F340" s="227" t="s">
        <v>338</v>
      </c>
      <c r="G340" s="227"/>
      <c r="H340" s="695"/>
      <c r="I340" s="227" t="s">
        <v>19737</v>
      </c>
      <c r="J340" s="228">
        <v>33278</v>
      </c>
      <c r="K340" s="227"/>
      <c r="L340" s="228">
        <v>33278</v>
      </c>
      <c r="M340" s="228">
        <v>6834</v>
      </c>
      <c r="N340" s="228">
        <v>26167</v>
      </c>
      <c r="O340" s="227" t="s">
        <v>401</v>
      </c>
      <c r="P340" s="228"/>
      <c r="Q340" s="228"/>
      <c r="R340" s="228"/>
      <c r="S340" s="228">
        <v>50</v>
      </c>
      <c r="T340" s="228">
        <v>25</v>
      </c>
      <c r="U340" s="228">
        <v>10</v>
      </c>
      <c r="V340" s="228">
        <v>1250</v>
      </c>
      <c r="W340" s="228"/>
      <c r="X340" s="228"/>
      <c r="Y340" s="228"/>
      <c r="Z340" s="228"/>
      <c r="AA340" s="227"/>
      <c r="AB340" s="227">
        <v>390</v>
      </c>
      <c r="AC340" s="228"/>
      <c r="AD340" s="227"/>
      <c r="AE340" s="227">
        <v>2010</v>
      </c>
      <c r="AF340" s="227"/>
      <c r="AG340" s="227"/>
      <c r="AH340" s="227"/>
      <c r="AI340" s="227"/>
      <c r="AJ340" s="227"/>
      <c r="AK340" s="227"/>
      <c r="AL340" s="228"/>
      <c r="AM340" s="228"/>
      <c r="AN340" s="227"/>
      <c r="AO340" s="227"/>
      <c r="AP340" s="227"/>
      <c r="AQ340" s="227"/>
      <c r="AR340" s="227"/>
      <c r="AS340" s="227"/>
      <c r="AT340" s="227"/>
      <c r="AU340" s="227"/>
      <c r="AV340" s="227"/>
      <c r="AW340" s="227"/>
      <c r="AX340" s="227"/>
      <c r="AY340" s="227"/>
      <c r="AZ340" s="227"/>
      <c r="BA340" s="227"/>
      <c r="BB340" s="227"/>
      <c r="BC340" s="227"/>
      <c r="BD340" s="227"/>
      <c r="BE340" s="313"/>
      <c r="BF340" s="227"/>
      <c r="BG340" s="1447"/>
    </row>
    <row r="341" spans="1:59" ht="35.1" customHeight="1">
      <c r="A341" s="213"/>
      <c r="B341" s="918"/>
      <c r="C341" s="227" t="s">
        <v>338</v>
      </c>
      <c r="D341" s="227" t="s">
        <v>21352</v>
      </c>
      <c r="E341" s="227" t="s">
        <v>3655</v>
      </c>
      <c r="F341" s="227" t="s">
        <v>338</v>
      </c>
      <c r="G341" s="227"/>
      <c r="H341" s="695"/>
      <c r="I341" s="227" t="s">
        <v>19737</v>
      </c>
      <c r="J341" s="228">
        <v>9007.2999999999993</v>
      </c>
      <c r="K341" s="227"/>
      <c r="L341" s="405"/>
      <c r="M341" s="405"/>
      <c r="N341" s="228">
        <v>1256</v>
      </c>
      <c r="O341" s="227" t="s">
        <v>401</v>
      </c>
      <c r="P341" s="228"/>
      <c r="Q341" s="228"/>
      <c r="R341" s="228"/>
      <c r="S341" s="228"/>
      <c r="T341" s="228"/>
      <c r="U341" s="228"/>
      <c r="V341" s="228"/>
      <c r="W341" s="228">
        <v>25</v>
      </c>
      <c r="X341" s="228">
        <v>9</v>
      </c>
      <c r="Y341" s="228">
        <v>5</v>
      </c>
      <c r="Z341" s="228">
        <v>300</v>
      </c>
      <c r="AA341" s="227"/>
      <c r="AB341" s="227">
        <v>100</v>
      </c>
      <c r="AC341" s="228"/>
      <c r="AD341" s="227"/>
      <c r="AE341" s="227">
        <v>2016</v>
      </c>
      <c r="AF341" s="227"/>
      <c r="AG341" s="227"/>
      <c r="AH341" s="227"/>
      <c r="AI341" s="227"/>
      <c r="AJ341" s="227"/>
      <c r="AK341" s="227"/>
      <c r="AL341" s="228">
        <v>2660</v>
      </c>
      <c r="AM341" s="228"/>
      <c r="AN341" s="227"/>
      <c r="AO341" s="227"/>
      <c r="AP341" s="227"/>
      <c r="AQ341" s="227"/>
      <c r="AR341" s="227"/>
      <c r="AS341" s="227"/>
      <c r="AT341" s="227"/>
      <c r="AU341" s="227"/>
      <c r="AV341" s="227"/>
      <c r="AW341" s="227"/>
      <c r="AX341" s="227"/>
      <c r="AY341" s="227"/>
      <c r="AZ341" s="227"/>
      <c r="BA341" s="227"/>
      <c r="BB341" s="227"/>
      <c r="BC341" s="227"/>
      <c r="BD341" s="227"/>
      <c r="BE341" s="313"/>
      <c r="BF341" s="227" t="s">
        <v>17973</v>
      </c>
      <c r="BG341" s="1447"/>
    </row>
    <row r="342" spans="1:59" ht="24" customHeight="1">
      <c r="A342" s="213"/>
      <c r="B342" s="918"/>
      <c r="C342" s="227" t="s">
        <v>338</v>
      </c>
      <c r="D342" s="227" t="s">
        <v>21353</v>
      </c>
      <c r="E342" s="227" t="s">
        <v>8746</v>
      </c>
      <c r="F342" s="227" t="s">
        <v>8747</v>
      </c>
      <c r="G342" s="227"/>
      <c r="H342" s="695"/>
      <c r="I342" s="227" t="s">
        <v>19737</v>
      </c>
      <c r="J342" s="228">
        <v>11995</v>
      </c>
      <c r="K342" s="227"/>
      <c r="L342" s="228">
        <v>11995</v>
      </c>
      <c r="M342" s="228">
        <v>1056.1400000000001</v>
      </c>
      <c r="N342" s="228">
        <v>2966</v>
      </c>
      <c r="O342" s="227" t="s">
        <v>401</v>
      </c>
      <c r="P342" s="228"/>
      <c r="Q342" s="228"/>
      <c r="R342" s="228"/>
      <c r="S342" s="228"/>
      <c r="T342" s="228"/>
      <c r="U342" s="228"/>
      <c r="V342" s="228"/>
      <c r="W342" s="228">
        <v>25</v>
      </c>
      <c r="X342" s="228">
        <v>11</v>
      </c>
      <c r="Y342" s="228">
        <v>5</v>
      </c>
      <c r="Z342" s="656">
        <v>258</v>
      </c>
      <c r="AA342" s="227"/>
      <c r="AB342" s="227" t="s">
        <v>3058</v>
      </c>
      <c r="AC342" s="228"/>
      <c r="AD342" s="227"/>
      <c r="AE342" s="227">
        <v>2017</v>
      </c>
      <c r="AF342" s="227"/>
      <c r="AG342" s="227"/>
      <c r="AH342" s="227"/>
      <c r="AI342" s="227"/>
      <c r="AJ342" s="227"/>
      <c r="AK342" s="227"/>
      <c r="AL342" s="228">
        <v>7700</v>
      </c>
      <c r="AM342" s="228"/>
      <c r="AN342" s="227"/>
      <c r="AO342" s="227"/>
      <c r="AP342" s="227"/>
      <c r="AQ342" s="227"/>
      <c r="AR342" s="227"/>
      <c r="AS342" s="227"/>
      <c r="AT342" s="227"/>
      <c r="AU342" s="227"/>
      <c r="AV342" s="227"/>
      <c r="AW342" s="227"/>
      <c r="AX342" s="227"/>
      <c r="AY342" s="227"/>
      <c r="AZ342" s="227"/>
      <c r="BA342" s="227"/>
      <c r="BB342" s="227"/>
      <c r="BC342" s="227"/>
      <c r="BD342" s="227"/>
      <c r="BE342" s="227"/>
      <c r="BF342" s="227"/>
      <c r="BG342" s="1447"/>
    </row>
    <row r="343" spans="1:59" ht="24" customHeight="1">
      <c r="A343" s="213"/>
      <c r="B343" s="918"/>
      <c r="C343" s="227" t="s">
        <v>2816</v>
      </c>
      <c r="D343" s="227" t="s">
        <v>21354</v>
      </c>
      <c r="E343" s="227" t="s">
        <v>8748</v>
      </c>
      <c r="F343" s="227" t="s">
        <v>2816</v>
      </c>
      <c r="G343" s="227"/>
      <c r="H343" s="360"/>
      <c r="I343" s="227" t="s">
        <v>12651</v>
      </c>
      <c r="J343" s="227"/>
      <c r="K343" s="227"/>
      <c r="L343" s="228">
        <v>2163.1999999999998</v>
      </c>
      <c r="M343" s="228">
        <v>1294</v>
      </c>
      <c r="N343" s="228">
        <v>3689</v>
      </c>
      <c r="O343" s="227" t="s">
        <v>401</v>
      </c>
      <c r="P343" s="228"/>
      <c r="Q343" s="228"/>
      <c r="R343" s="228"/>
      <c r="S343" s="228"/>
      <c r="T343" s="228"/>
      <c r="U343" s="228"/>
      <c r="V343" s="228"/>
      <c r="W343" s="228">
        <v>25</v>
      </c>
      <c r="X343" s="228"/>
      <c r="Y343" s="228">
        <v>6</v>
      </c>
      <c r="Z343" s="228"/>
      <c r="AA343" s="227"/>
      <c r="AB343" s="227"/>
      <c r="AC343" s="228"/>
      <c r="AD343" s="227"/>
      <c r="AE343" s="227">
        <v>2013</v>
      </c>
      <c r="AF343" s="227"/>
      <c r="AG343" s="227"/>
      <c r="AH343" s="227"/>
      <c r="AI343" s="227"/>
      <c r="AJ343" s="227"/>
      <c r="AK343" s="227"/>
      <c r="AL343" s="228">
        <v>11800</v>
      </c>
      <c r="AM343" s="228"/>
      <c r="AN343" s="227"/>
      <c r="AO343" s="227"/>
      <c r="AP343" s="227"/>
      <c r="AQ343" s="227"/>
      <c r="AR343" s="227"/>
      <c r="AS343" s="227"/>
      <c r="AT343" s="227"/>
      <c r="AU343" s="227"/>
      <c r="AV343" s="227"/>
      <c r="AW343" s="227"/>
      <c r="AX343" s="227"/>
      <c r="AY343" s="227"/>
      <c r="AZ343" s="227"/>
      <c r="BA343" s="227"/>
      <c r="BB343" s="227"/>
      <c r="BC343" s="227"/>
      <c r="BD343" s="227"/>
      <c r="BE343" s="227"/>
      <c r="BF343" s="227" t="s">
        <v>1811</v>
      </c>
      <c r="BG343" s="1447"/>
    </row>
    <row r="344" spans="1:59" ht="24" customHeight="1">
      <c r="A344" s="213"/>
      <c r="B344" s="918"/>
      <c r="C344" s="227" t="s">
        <v>2816</v>
      </c>
      <c r="D344" s="227" t="s">
        <v>21355</v>
      </c>
      <c r="E344" s="227" t="s">
        <v>17974</v>
      </c>
      <c r="F344" s="227" t="s">
        <v>2816</v>
      </c>
      <c r="G344" s="227"/>
      <c r="H344" s="360"/>
      <c r="I344" s="227" t="s">
        <v>12651</v>
      </c>
      <c r="J344" s="227"/>
      <c r="K344" s="227"/>
      <c r="L344" s="228">
        <v>14070</v>
      </c>
      <c r="M344" s="228">
        <v>2503.38</v>
      </c>
      <c r="N344" s="228">
        <v>4052</v>
      </c>
      <c r="O344" s="227" t="s">
        <v>401</v>
      </c>
      <c r="P344" s="228"/>
      <c r="Q344" s="228"/>
      <c r="R344" s="228"/>
      <c r="S344" s="228"/>
      <c r="T344" s="228"/>
      <c r="U344" s="228"/>
      <c r="V344" s="228"/>
      <c r="W344" s="228">
        <v>25</v>
      </c>
      <c r="X344" s="228"/>
      <c r="Y344" s="228">
        <v>6</v>
      </c>
      <c r="Z344" s="228"/>
      <c r="AA344" s="227"/>
      <c r="AB344" s="227"/>
      <c r="AC344" s="228"/>
      <c r="AD344" s="227"/>
      <c r="AE344" s="227">
        <v>2011</v>
      </c>
      <c r="AF344" s="227"/>
      <c r="AG344" s="227"/>
      <c r="AH344" s="227"/>
      <c r="AI344" s="227"/>
      <c r="AJ344" s="227"/>
      <c r="AK344" s="227"/>
      <c r="AL344" s="228">
        <v>7321</v>
      </c>
      <c r="AM344" s="228"/>
      <c r="AN344" s="227"/>
      <c r="AO344" s="227"/>
      <c r="AP344" s="227"/>
      <c r="AQ344" s="227"/>
      <c r="AR344" s="227"/>
      <c r="AS344" s="227"/>
      <c r="AT344" s="227"/>
      <c r="AU344" s="227"/>
      <c r="AV344" s="227"/>
      <c r="AW344" s="227"/>
      <c r="AX344" s="227"/>
      <c r="AY344" s="227"/>
      <c r="AZ344" s="227"/>
      <c r="BA344" s="227"/>
      <c r="BB344" s="227"/>
      <c r="BC344" s="227"/>
      <c r="BD344" s="227"/>
      <c r="BE344" s="227"/>
      <c r="BF344" s="227" t="s">
        <v>3651</v>
      </c>
      <c r="BG344" s="1447"/>
    </row>
    <row r="345" spans="1:59" ht="24" customHeight="1">
      <c r="A345" s="213"/>
      <c r="B345" s="918"/>
      <c r="C345" s="227" t="s">
        <v>2816</v>
      </c>
      <c r="D345" s="227" t="s">
        <v>21356</v>
      </c>
      <c r="E345" s="227" t="s">
        <v>17971</v>
      </c>
      <c r="F345" s="227" t="s">
        <v>2816</v>
      </c>
      <c r="G345" s="227"/>
      <c r="H345" s="360"/>
      <c r="I345" s="227" t="s">
        <v>12651</v>
      </c>
      <c r="J345" s="228"/>
      <c r="K345" s="228"/>
      <c r="L345" s="228">
        <v>11018</v>
      </c>
      <c r="M345" s="228">
        <v>1557.28</v>
      </c>
      <c r="N345" s="228">
        <v>11018.17</v>
      </c>
      <c r="O345" s="227" t="s">
        <v>401</v>
      </c>
      <c r="P345" s="228"/>
      <c r="Q345" s="228"/>
      <c r="R345" s="228"/>
      <c r="S345" s="228"/>
      <c r="T345" s="228"/>
      <c r="U345" s="228"/>
      <c r="V345" s="228"/>
      <c r="W345" s="228">
        <v>25</v>
      </c>
      <c r="X345" s="228"/>
      <c r="Y345" s="228">
        <v>6</v>
      </c>
      <c r="Z345" s="228"/>
      <c r="AA345" s="227"/>
      <c r="AB345" s="227"/>
      <c r="AC345" s="228"/>
      <c r="AD345" s="227"/>
      <c r="AE345" s="227">
        <v>2019</v>
      </c>
      <c r="AF345" s="227"/>
      <c r="AG345" s="227"/>
      <c r="AH345" s="227"/>
      <c r="AI345" s="227"/>
      <c r="AJ345" s="227"/>
      <c r="AK345" s="227"/>
      <c r="AL345" s="244">
        <v>29623</v>
      </c>
      <c r="AM345" s="228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27"/>
      <c r="BC345" s="227"/>
      <c r="BD345" s="227"/>
      <c r="BE345" s="227"/>
      <c r="BF345" s="227"/>
      <c r="BG345" s="1447"/>
    </row>
    <row r="346" spans="1:59" ht="24" customHeight="1">
      <c r="A346" s="213"/>
      <c r="B346" s="918"/>
      <c r="C346" s="227" t="s">
        <v>2816</v>
      </c>
      <c r="D346" s="227" t="s">
        <v>21357</v>
      </c>
      <c r="E346" s="227" t="s">
        <v>17972</v>
      </c>
      <c r="F346" s="227" t="s">
        <v>2816</v>
      </c>
      <c r="G346" s="227"/>
      <c r="H346" s="360"/>
      <c r="I346" s="227" t="s">
        <v>12651</v>
      </c>
      <c r="J346" s="227"/>
      <c r="K346" s="227"/>
      <c r="L346" s="228">
        <v>58190</v>
      </c>
      <c r="M346" s="228">
        <v>2906</v>
      </c>
      <c r="N346" s="228">
        <v>2928.78</v>
      </c>
      <c r="O346" s="227" t="s">
        <v>401</v>
      </c>
      <c r="P346" s="228"/>
      <c r="Q346" s="228"/>
      <c r="R346" s="228"/>
      <c r="S346" s="228"/>
      <c r="T346" s="228"/>
      <c r="U346" s="228"/>
      <c r="V346" s="228"/>
      <c r="W346" s="228">
        <v>25</v>
      </c>
      <c r="X346" s="228"/>
      <c r="Y346" s="228">
        <v>6</v>
      </c>
      <c r="Z346" s="228"/>
      <c r="AA346" s="227"/>
      <c r="AB346" s="227"/>
      <c r="AC346" s="228"/>
      <c r="AD346" s="227"/>
      <c r="AE346" s="227">
        <v>2019</v>
      </c>
      <c r="AF346" s="227"/>
      <c r="AG346" s="227"/>
      <c r="AH346" s="227"/>
      <c r="AI346" s="227"/>
      <c r="AJ346" s="227"/>
      <c r="AK346" s="227"/>
      <c r="AL346" s="228">
        <v>11081</v>
      </c>
      <c r="AM346" s="228"/>
      <c r="AN346" s="227"/>
      <c r="AO346" s="227"/>
      <c r="AP346" s="227"/>
      <c r="AQ346" s="227"/>
      <c r="AR346" s="227"/>
      <c r="AS346" s="227"/>
      <c r="AT346" s="227"/>
      <c r="AU346" s="227"/>
      <c r="AV346" s="227"/>
      <c r="AW346" s="227"/>
      <c r="AX346" s="227"/>
      <c r="AY346" s="227"/>
      <c r="AZ346" s="227"/>
      <c r="BA346" s="227"/>
      <c r="BB346" s="227"/>
      <c r="BC346" s="227"/>
      <c r="BD346" s="227"/>
      <c r="BE346" s="227"/>
      <c r="BF346" s="227"/>
      <c r="BG346" s="1447"/>
    </row>
    <row r="347" spans="1:59" ht="24" customHeight="1">
      <c r="A347" s="213"/>
      <c r="B347" s="918"/>
      <c r="C347" s="227" t="s">
        <v>2816</v>
      </c>
      <c r="D347" s="227" t="s">
        <v>21358</v>
      </c>
      <c r="E347" s="227" t="s">
        <v>12866</v>
      </c>
      <c r="F347" s="227" t="s">
        <v>2816</v>
      </c>
      <c r="G347" s="227"/>
      <c r="H347" s="360"/>
      <c r="I347" s="227" t="s">
        <v>12651</v>
      </c>
      <c r="J347" s="227"/>
      <c r="K347" s="227"/>
      <c r="L347" s="228">
        <v>22510</v>
      </c>
      <c r="M347" s="228">
        <v>3158.56</v>
      </c>
      <c r="N347" s="228">
        <v>4201.2299999999996</v>
      </c>
      <c r="O347" s="227" t="s">
        <v>401</v>
      </c>
      <c r="P347" s="228"/>
      <c r="Q347" s="228"/>
      <c r="R347" s="228"/>
      <c r="S347" s="228"/>
      <c r="T347" s="228"/>
      <c r="U347" s="228"/>
      <c r="V347" s="228"/>
      <c r="W347" s="228">
        <v>25</v>
      </c>
      <c r="X347" s="228"/>
      <c r="Y347" s="228">
        <v>6</v>
      </c>
      <c r="Z347" s="228"/>
      <c r="AA347" s="227"/>
      <c r="AB347" s="227"/>
      <c r="AC347" s="228"/>
      <c r="AD347" s="227"/>
      <c r="AE347" s="241">
        <v>2019</v>
      </c>
      <c r="AF347" s="241"/>
      <c r="AG347" s="227"/>
      <c r="AH347" s="227"/>
      <c r="AI347" s="227"/>
      <c r="AJ347" s="227"/>
      <c r="AK347" s="227"/>
      <c r="AL347" s="228">
        <v>27500</v>
      </c>
      <c r="AM347" s="228"/>
      <c r="AN347" s="227"/>
      <c r="AO347" s="227"/>
      <c r="AP347" s="227"/>
      <c r="AQ347" s="227"/>
      <c r="AR347" s="227"/>
      <c r="AS347" s="227"/>
      <c r="AT347" s="227"/>
      <c r="AU347" s="227"/>
      <c r="AV347" s="227"/>
      <c r="AW347" s="227"/>
      <c r="AX347" s="227"/>
      <c r="AY347" s="227"/>
      <c r="AZ347" s="227"/>
      <c r="BA347" s="227"/>
      <c r="BB347" s="227"/>
      <c r="BC347" s="227"/>
      <c r="BD347" s="227"/>
      <c r="BE347" s="227"/>
      <c r="BF347" s="313"/>
      <c r="BG347" s="1447"/>
    </row>
    <row r="348" spans="1:59" ht="24" customHeight="1">
      <c r="A348" s="213"/>
      <c r="B348" s="918"/>
      <c r="C348" s="227" t="s">
        <v>2797</v>
      </c>
      <c r="D348" s="227" t="s">
        <v>20341</v>
      </c>
      <c r="E348" s="227" t="s">
        <v>3641</v>
      </c>
      <c r="F348" s="227" t="s">
        <v>2806</v>
      </c>
      <c r="G348" s="227"/>
      <c r="H348" s="360"/>
      <c r="I348" s="227" t="s">
        <v>2807</v>
      </c>
      <c r="J348" s="227"/>
      <c r="K348" s="227"/>
      <c r="L348" s="228">
        <v>3000</v>
      </c>
      <c r="M348" s="228">
        <v>2000</v>
      </c>
      <c r="N348" s="228">
        <v>1600</v>
      </c>
      <c r="O348" s="227" t="s">
        <v>401</v>
      </c>
      <c r="P348" s="228"/>
      <c r="Q348" s="228"/>
      <c r="R348" s="228"/>
      <c r="S348" s="228">
        <v>50</v>
      </c>
      <c r="T348" s="228">
        <v>23</v>
      </c>
      <c r="U348" s="228">
        <v>8</v>
      </c>
      <c r="V348" s="228">
        <v>1200</v>
      </c>
      <c r="W348" s="228"/>
      <c r="X348" s="228"/>
      <c r="Y348" s="228"/>
      <c r="Z348" s="228"/>
      <c r="AA348" s="227"/>
      <c r="AB348" s="227"/>
      <c r="AC348" s="228"/>
      <c r="AD348" s="227"/>
      <c r="AE348" s="241">
        <v>2009</v>
      </c>
      <c r="AF348" s="241"/>
      <c r="AG348" s="227"/>
      <c r="AH348" s="227"/>
      <c r="AI348" s="227"/>
      <c r="AJ348" s="227"/>
      <c r="AK348" s="227"/>
      <c r="AL348" s="228">
        <v>7000</v>
      </c>
      <c r="AM348" s="228"/>
      <c r="AN348" s="227"/>
      <c r="AO348" s="227"/>
      <c r="AP348" s="227"/>
      <c r="AQ348" s="227"/>
      <c r="AR348" s="227"/>
      <c r="AS348" s="227"/>
      <c r="AT348" s="227"/>
      <c r="AU348" s="227"/>
      <c r="AV348" s="227"/>
      <c r="AW348" s="227"/>
      <c r="AX348" s="227"/>
      <c r="AY348" s="227"/>
      <c r="AZ348" s="227"/>
      <c r="BA348" s="227"/>
      <c r="BB348" s="227"/>
      <c r="BC348" s="227"/>
      <c r="BD348" s="227"/>
      <c r="BE348" s="227"/>
      <c r="BF348" s="227" t="s">
        <v>21359</v>
      </c>
      <c r="BG348" s="1447"/>
    </row>
    <row r="349" spans="1:59" ht="24" customHeight="1">
      <c r="A349" s="213"/>
      <c r="B349" s="918"/>
      <c r="C349" s="227" t="s">
        <v>2797</v>
      </c>
      <c r="D349" s="227" t="s">
        <v>21360</v>
      </c>
      <c r="E349" s="227" t="s">
        <v>11058</v>
      </c>
      <c r="F349" s="227" t="s">
        <v>2797</v>
      </c>
      <c r="G349" s="227"/>
      <c r="H349" s="360"/>
      <c r="I349" s="227" t="s">
        <v>3642</v>
      </c>
      <c r="J349" s="227"/>
      <c r="K349" s="227"/>
      <c r="L349" s="228">
        <v>3930</v>
      </c>
      <c r="M349" s="228">
        <v>3930</v>
      </c>
      <c r="N349" s="228">
        <v>9584</v>
      </c>
      <c r="O349" s="227" t="s">
        <v>401</v>
      </c>
      <c r="P349" s="228"/>
      <c r="Q349" s="228"/>
      <c r="R349" s="228"/>
      <c r="S349" s="227">
        <v>50</v>
      </c>
      <c r="T349" s="227">
        <v>25</v>
      </c>
      <c r="U349" s="228">
        <v>10</v>
      </c>
      <c r="V349" s="240">
        <v>1250</v>
      </c>
      <c r="W349" s="227"/>
      <c r="X349" s="227"/>
      <c r="Y349" s="233"/>
      <c r="Z349" s="240"/>
      <c r="AA349" s="227"/>
      <c r="AB349" s="227"/>
      <c r="AC349" s="228">
        <v>200</v>
      </c>
      <c r="AD349" s="227"/>
      <c r="AE349" s="241">
        <v>2008</v>
      </c>
      <c r="AF349" s="241">
        <v>2008</v>
      </c>
      <c r="AG349" s="227"/>
      <c r="AH349" s="227"/>
      <c r="AI349" s="227"/>
      <c r="AJ349" s="227"/>
      <c r="AK349" s="227"/>
      <c r="AL349" s="228"/>
      <c r="AM349" s="228"/>
      <c r="AN349" s="227"/>
      <c r="AO349" s="227"/>
      <c r="AP349" s="227"/>
      <c r="AQ349" s="227"/>
      <c r="AR349" s="227"/>
      <c r="AS349" s="227"/>
      <c r="AT349" s="227"/>
      <c r="AU349" s="227"/>
      <c r="AV349" s="227"/>
      <c r="AW349" s="227"/>
      <c r="AX349" s="227"/>
      <c r="AY349" s="227"/>
      <c r="AZ349" s="227"/>
      <c r="BA349" s="227"/>
      <c r="BB349" s="227"/>
      <c r="BC349" s="227"/>
      <c r="BD349" s="227"/>
      <c r="BE349" s="227"/>
      <c r="BF349" s="227"/>
      <c r="BG349" s="1447"/>
    </row>
    <row r="350" spans="1:59" ht="24" customHeight="1">
      <c r="A350" s="213"/>
      <c r="B350" s="918"/>
      <c r="C350" s="227" t="s">
        <v>2797</v>
      </c>
      <c r="D350" s="227" t="s">
        <v>21361</v>
      </c>
      <c r="E350" s="227" t="s">
        <v>11059</v>
      </c>
      <c r="F350" s="227" t="s">
        <v>2797</v>
      </c>
      <c r="G350" s="227"/>
      <c r="H350" s="695"/>
      <c r="I350" s="227" t="s">
        <v>11060</v>
      </c>
      <c r="J350" s="227"/>
      <c r="K350" s="227"/>
      <c r="L350" s="228"/>
      <c r="M350" s="228"/>
      <c r="N350" s="228"/>
      <c r="O350" s="227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7"/>
      <c r="AB350" s="227"/>
      <c r="AC350" s="228"/>
      <c r="AD350" s="227"/>
      <c r="AE350" s="227">
        <v>2003</v>
      </c>
      <c r="AF350" s="227"/>
      <c r="AG350" s="227"/>
      <c r="AH350" s="227"/>
      <c r="AI350" s="227"/>
      <c r="AJ350" s="227"/>
      <c r="AK350" s="227"/>
      <c r="AL350" s="228"/>
      <c r="AM350" s="228"/>
      <c r="AN350" s="227"/>
      <c r="AO350" s="227"/>
      <c r="AP350" s="227"/>
      <c r="AQ350" s="227"/>
      <c r="AR350" s="227"/>
      <c r="AS350" s="227"/>
      <c r="AT350" s="227"/>
      <c r="AU350" s="227"/>
      <c r="AV350" s="227"/>
      <c r="AW350" s="227"/>
      <c r="AX350" s="227"/>
      <c r="AY350" s="227"/>
      <c r="AZ350" s="227"/>
      <c r="BA350" s="227"/>
      <c r="BB350" s="227"/>
      <c r="BC350" s="227"/>
      <c r="BD350" s="227"/>
      <c r="BE350" s="227"/>
      <c r="BF350" s="227"/>
      <c r="BG350" s="1447"/>
    </row>
    <row r="351" spans="1:59" ht="24" customHeight="1">
      <c r="A351" s="213"/>
      <c r="B351" s="918"/>
      <c r="C351" s="227" t="s">
        <v>2919</v>
      </c>
      <c r="D351" s="227" t="s">
        <v>21362</v>
      </c>
      <c r="E351" s="227" t="s">
        <v>8749</v>
      </c>
      <c r="F351" s="227" t="s">
        <v>2919</v>
      </c>
      <c r="G351" s="227" t="s">
        <v>3643</v>
      </c>
      <c r="H351" s="360"/>
      <c r="I351" s="227" t="s">
        <v>12867</v>
      </c>
      <c r="J351" s="227">
        <v>15</v>
      </c>
      <c r="K351" s="227"/>
      <c r="L351" s="228">
        <v>8200</v>
      </c>
      <c r="M351" s="228">
        <v>2509</v>
      </c>
      <c r="N351" s="228">
        <v>3891</v>
      </c>
      <c r="O351" s="227" t="s">
        <v>401</v>
      </c>
      <c r="P351" s="228"/>
      <c r="Q351" s="228"/>
      <c r="R351" s="228"/>
      <c r="S351" s="228"/>
      <c r="T351" s="228"/>
      <c r="U351" s="228"/>
      <c r="V351" s="228"/>
      <c r="W351" s="228">
        <v>25</v>
      </c>
      <c r="X351" s="228">
        <v>15.28</v>
      </c>
      <c r="Y351" s="228">
        <v>6</v>
      </c>
      <c r="Z351" s="228">
        <v>382</v>
      </c>
      <c r="AA351" s="227" t="s">
        <v>3644</v>
      </c>
      <c r="AB351" s="227"/>
      <c r="AC351" s="228"/>
      <c r="AD351" s="227"/>
      <c r="AE351" s="227">
        <v>2002</v>
      </c>
      <c r="AF351" s="227">
        <v>2002</v>
      </c>
      <c r="AG351" s="227"/>
      <c r="AH351" s="227"/>
      <c r="AI351" s="227"/>
      <c r="AJ351" s="227"/>
      <c r="AK351" s="227"/>
      <c r="AL351" s="228"/>
      <c r="AM351" s="228"/>
      <c r="AN351" s="227"/>
      <c r="AO351" s="227"/>
      <c r="AP351" s="227"/>
      <c r="AQ351" s="227"/>
      <c r="AR351" s="227"/>
      <c r="AS351" s="227"/>
      <c r="AT351" s="227"/>
      <c r="AU351" s="227"/>
      <c r="AV351" s="227"/>
      <c r="AW351" s="227"/>
      <c r="AX351" s="227"/>
      <c r="AY351" s="227"/>
      <c r="AZ351" s="227"/>
      <c r="BA351" s="227"/>
      <c r="BB351" s="227"/>
      <c r="BC351" s="227"/>
      <c r="BD351" s="227"/>
      <c r="BE351" s="227" t="s">
        <v>1442</v>
      </c>
      <c r="BF351" s="227" t="s">
        <v>3645</v>
      </c>
      <c r="BG351" s="1447"/>
    </row>
    <row r="352" spans="1:59" ht="24" customHeight="1">
      <c r="A352" s="213"/>
      <c r="B352" s="918"/>
      <c r="C352" s="227" t="s">
        <v>2919</v>
      </c>
      <c r="D352" s="227" t="s">
        <v>21363</v>
      </c>
      <c r="E352" s="227" t="s">
        <v>8750</v>
      </c>
      <c r="F352" s="227" t="s">
        <v>2919</v>
      </c>
      <c r="G352" s="227"/>
      <c r="H352" s="360"/>
      <c r="I352" s="227" t="s">
        <v>8751</v>
      </c>
      <c r="J352" s="227"/>
      <c r="K352" s="227"/>
      <c r="L352" s="228"/>
      <c r="M352" s="228"/>
      <c r="N352" s="228"/>
      <c r="O352" s="227" t="s">
        <v>401</v>
      </c>
      <c r="P352" s="228"/>
      <c r="Q352" s="228"/>
      <c r="R352" s="228"/>
      <c r="S352" s="228"/>
      <c r="T352" s="228"/>
      <c r="U352" s="228"/>
      <c r="V352" s="228"/>
      <c r="W352" s="228">
        <v>25</v>
      </c>
      <c r="X352" s="228">
        <v>14</v>
      </c>
      <c r="Y352" s="228">
        <v>6</v>
      </c>
      <c r="Z352" s="228">
        <v>30</v>
      </c>
      <c r="AA352" s="227"/>
      <c r="AB352" s="227"/>
      <c r="AC352" s="228"/>
      <c r="AD352" s="227"/>
      <c r="AE352" s="227">
        <v>2002</v>
      </c>
      <c r="AF352" s="227">
        <v>2002</v>
      </c>
      <c r="AG352" s="227"/>
      <c r="AH352" s="227"/>
      <c r="AI352" s="227"/>
      <c r="AJ352" s="227"/>
      <c r="AK352" s="227"/>
      <c r="AL352" s="228">
        <v>11190</v>
      </c>
      <c r="AM352" s="228">
        <v>11190</v>
      </c>
      <c r="AN352" s="227"/>
      <c r="AO352" s="227"/>
      <c r="AP352" s="227"/>
      <c r="AQ352" s="227"/>
      <c r="AR352" s="227"/>
      <c r="AS352" s="227"/>
      <c r="AT352" s="227"/>
      <c r="AU352" s="227"/>
      <c r="AV352" s="227"/>
      <c r="AW352" s="227"/>
      <c r="AX352" s="227"/>
      <c r="AY352" s="227"/>
      <c r="AZ352" s="227"/>
      <c r="BA352" s="227"/>
      <c r="BB352" s="227"/>
      <c r="BC352" s="227"/>
      <c r="BD352" s="227"/>
      <c r="BE352" s="227"/>
      <c r="BF352" s="227" t="s">
        <v>2301</v>
      </c>
      <c r="BG352" s="1447"/>
    </row>
    <row r="353" spans="1:59" ht="24" customHeight="1">
      <c r="A353" s="213">
        <v>11</v>
      </c>
      <c r="B353" s="918"/>
      <c r="C353" s="227" t="s">
        <v>2919</v>
      </c>
      <c r="D353" s="227" t="s">
        <v>21364</v>
      </c>
      <c r="E353" s="227" t="s">
        <v>3646</v>
      </c>
      <c r="F353" s="227" t="s">
        <v>2919</v>
      </c>
      <c r="G353" s="227"/>
      <c r="H353" s="360"/>
      <c r="I353" s="227" t="s">
        <v>9813</v>
      </c>
      <c r="J353" s="227"/>
      <c r="K353" s="227"/>
      <c r="L353" s="228">
        <v>26094</v>
      </c>
      <c r="M353" s="228">
        <v>2031</v>
      </c>
      <c r="N353" s="228">
        <v>8125</v>
      </c>
      <c r="O353" s="227" t="s">
        <v>401</v>
      </c>
      <c r="P353" s="228"/>
      <c r="Q353" s="228"/>
      <c r="R353" s="228"/>
      <c r="S353" s="228"/>
      <c r="T353" s="228"/>
      <c r="U353" s="228"/>
      <c r="V353" s="228"/>
      <c r="W353" s="228" t="s">
        <v>3647</v>
      </c>
      <c r="X353" s="228" t="s">
        <v>3648</v>
      </c>
      <c r="Y353" s="228" t="s">
        <v>3589</v>
      </c>
      <c r="Z353" s="228" t="s">
        <v>3649</v>
      </c>
      <c r="AA353" s="227"/>
      <c r="AB353" s="227"/>
      <c r="AC353" s="228"/>
      <c r="AD353" s="227"/>
      <c r="AE353" s="227">
        <v>2014</v>
      </c>
      <c r="AF353" s="227"/>
      <c r="AG353" s="227"/>
      <c r="AH353" s="227"/>
      <c r="AI353" s="227"/>
      <c r="AJ353" s="227"/>
      <c r="AK353" s="227"/>
      <c r="AL353" s="228">
        <v>23277</v>
      </c>
      <c r="AM353" s="228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27"/>
      <c r="BC353" s="227"/>
      <c r="BD353" s="227"/>
      <c r="BE353" s="227"/>
      <c r="BF353" s="227" t="s">
        <v>3650</v>
      </c>
      <c r="BG353" s="1447"/>
    </row>
    <row r="354" spans="1:59" ht="24" customHeight="1">
      <c r="A354" s="213"/>
      <c r="B354" s="918"/>
      <c r="C354" s="241" t="s">
        <v>15432</v>
      </c>
      <c r="D354" s="227" t="s">
        <v>21365</v>
      </c>
      <c r="E354" s="243" t="s">
        <v>16525</v>
      </c>
      <c r="F354" s="227" t="s">
        <v>15432</v>
      </c>
      <c r="G354" s="227"/>
      <c r="H354" s="360"/>
      <c r="I354" s="241" t="s">
        <v>16445</v>
      </c>
      <c r="J354" s="227"/>
      <c r="K354" s="227"/>
      <c r="L354" s="244">
        <v>3024</v>
      </c>
      <c r="M354" s="244">
        <v>1453.2</v>
      </c>
      <c r="N354" s="244">
        <v>9314</v>
      </c>
      <c r="O354" s="241" t="s">
        <v>2083</v>
      </c>
      <c r="P354" s="228"/>
      <c r="Q354" s="228"/>
      <c r="R354" s="228"/>
      <c r="S354" s="228"/>
      <c r="T354" s="228"/>
      <c r="U354" s="228"/>
      <c r="V354" s="228"/>
      <c r="W354" s="244">
        <v>25</v>
      </c>
      <c r="X354" s="244"/>
      <c r="Y354" s="244">
        <v>6</v>
      </c>
      <c r="Z354" s="244">
        <v>1375</v>
      </c>
      <c r="AA354" s="227"/>
      <c r="AB354" s="227"/>
      <c r="AC354" s="228"/>
      <c r="AD354" s="227"/>
      <c r="AE354" s="323">
        <v>2023</v>
      </c>
      <c r="AF354" s="227"/>
      <c r="AG354" s="227"/>
      <c r="AH354" s="227"/>
      <c r="AI354" s="227"/>
      <c r="AJ354" s="227"/>
      <c r="AK354" s="227"/>
      <c r="AL354" s="519">
        <v>38300</v>
      </c>
      <c r="AM354" s="228"/>
      <c r="AN354" s="227"/>
      <c r="AO354" s="227"/>
      <c r="AP354" s="227"/>
      <c r="AQ354" s="227"/>
      <c r="AR354" s="227"/>
      <c r="AS354" s="227"/>
      <c r="AT354" s="227"/>
      <c r="AU354" s="227"/>
      <c r="AV354" s="227"/>
      <c r="AW354" s="227"/>
      <c r="AX354" s="227"/>
      <c r="AY354" s="227"/>
      <c r="AZ354" s="227"/>
      <c r="BA354" s="227"/>
      <c r="BB354" s="227"/>
      <c r="BC354" s="227"/>
      <c r="BD354" s="227"/>
      <c r="BE354" s="227"/>
      <c r="BF354" s="709"/>
      <c r="BG354" s="1447"/>
    </row>
    <row r="355" spans="1:59" ht="24" customHeight="1">
      <c r="A355" s="213"/>
      <c r="B355" s="918"/>
      <c r="C355" s="227" t="s">
        <v>12654</v>
      </c>
      <c r="D355" s="227" t="s">
        <v>21366</v>
      </c>
      <c r="E355" s="227" t="s">
        <v>16526</v>
      </c>
      <c r="F355" s="227" t="s">
        <v>12654</v>
      </c>
      <c r="G355" s="227" t="s">
        <v>21367</v>
      </c>
      <c r="H355" s="695"/>
      <c r="I355" s="227" t="s">
        <v>16449</v>
      </c>
      <c r="J355" s="227"/>
      <c r="K355" s="227"/>
      <c r="L355" s="228">
        <v>115066</v>
      </c>
      <c r="M355" s="228">
        <v>1090</v>
      </c>
      <c r="N355" s="228">
        <v>1384</v>
      </c>
      <c r="O355" s="227" t="s">
        <v>2083</v>
      </c>
      <c r="P355" s="228"/>
      <c r="Q355" s="228"/>
      <c r="R355" s="228"/>
      <c r="S355" s="228"/>
      <c r="T355" s="228"/>
      <c r="U355" s="228"/>
      <c r="V355" s="228"/>
      <c r="W355" s="228">
        <v>25</v>
      </c>
      <c r="X355" s="228">
        <v>15</v>
      </c>
      <c r="Y355" s="228">
        <v>6</v>
      </c>
      <c r="Z355" s="228">
        <v>415</v>
      </c>
      <c r="AA355" s="227"/>
      <c r="AB355" s="227"/>
      <c r="AC355" s="228"/>
      <c r="AD355" s="227"/>
      <c r="AE355" s="227">
        <v>2021</v>
      </c>
      <c r="AF355" s="227"/>
      <c r="AG355" s="227"/>
      <c r="AH355" s="227"/>
      <c r="AI355" s="227"/>
      <c r="AJ355" s="227"/>
      <c r="AK355" s="227"/>
      <c r="AL355" s="228">
        <v>7500</v>
      </c>
      <c r="AM355" s="228"/>
      <c r="AN355" s="227"/>
      <c r="AO355" s="227"/>
      <c r="AP355" s="227"/>
      <c r="AQ355" s="227"/>
      <c r="AR355" s="227"/>
      <c r="AS355" s="227"/>
      <c r="AT355" s="227"/>
      <c r="AU355" s="227"/>
      <c r="AV355" s="227"/>
      <c r="AW355" s="227"/>
      <c r="AX355" s="227"/>
      <c r="AY355" s="227"/>
      <c r="AZ355" s="227"/>
      <c r="BA355" s="227"/>
      <c r="BB355" s="227"/>
      <c r="BC355" s="227"/>
      <c r="BD355" s="227"/>
      <c r="BE355" s="227"/>
      <c r="BF355" s="227"/>
      <c r="BG355" s="1447"/>
    </row>
    <row r="356" spans="1:59" ht="24" customHeight="1">
      <c r="A356" s="213"/>
      <c r="B356" s="918"/>
      <c r="C356" s="227" t="s">
        <v>2810</v>
      </c>
      <c r="D356" s="227" t="s">
        <v>21368</v>
      </c>
      <c r="E356" s="227" t="s">
        <v>12868</v>
      </c>
      <c r="F356" s="227" t="s">
        <v>2810</v>
      </c>
      <c r="G356" s="227" t="s">
        <v>21369</v>
      </c>
      <c r="H356" s="695"/>
      <c r="I356" s="227" t="s">
        <v>21370</v>
      </c>
      <c r="J356" s="227"/>
      <c r="K356" s="227"/>
      <c r="L356" s="228">
        <v>16556</v>
      </c>
      <c r="M356" s="228">
        <v>3274</v>
      </c>
      <c r="N356" s="228">
        <v>7079</v>
      </c>
      <c r="O356" s="227" t="s">
        <v>401</v>
      </c>
      <c r="P356" s="228"/>
      <c r="Q356" s="228"/>
      <c r="R356" s="228"/>
      <c r="S356" s="228"/>
      <c r="T356" s="228"/>
      <c r="U356" s="228"/>
      <c r="V356" s="228"/>
      <c r="W356" s="228">
        <v>25</v>
      </c>
      <c r="X356" s="228">
        <v>15</v>
      </c>
      <c r="Y356" s="228">
        <v>7</v>
      </c>
      <c r="Z356" s="228">
        <v>415</v>
      </c>
      <c r="AA356" s="227"/>
      <c r="AB356" s="227"/>
      <c r="AC356" s="228"/>
      <c r="AD356" s="227"/>
      <c r="AE356" s="227">
        <v>2021</v>
      </c>
      <c r="AF356" s="227"/>
      <c r="AG356" s="227"/>
      <c r="AH356" s="227"/>
      <c r="AI356" s="227"/>
      <c r="AJ356" s="227"/>
      <c r="AK356" s="227"/>
      <c r="AL356" s="228">
        <v>32695</v>
      </c>
      <c r="AM356" s="228"/>
      <c r="AN356" s="227"/>
      <c r="AO356" s="227"/>
      <c r="AP356" s="227"/>
      <c r="AQ356" s="227"/>
      <c r="AR356" s="227"/>
      <c r="AS356" s="227"/>
      <c r="AT356" s="227"/>
      <c r="AU356" s="227"/>
      <c r="AV356" s="227"/>
      <c r="AW356" s="227"/>
      <c r="AX356" s="227"/>
      <c r="AY356" s="227"/>
      <c r="AZ356" s="227"/>
      <c r="BA356" s="227"/>
      <c r="BB356" s="227"/>
      <c r="BC356" s="227"/>
      <c r="BD356" s="227"/>
      <c r="BE356" s="227"/>
      <c r="BF356" s="227"/>
      <c r="BG356" s="1447"/>
    </row>
    <row r="357" spans="1:59" ht="24" customHeight="1">
      <c r="A357" s="213"/>
      <c r="B357" s="918"/>
      <c r="C357" s="227" t="s">
        <v>3075</v>
      </c>
      <c r="D357" s="227" t="s">
        <v>20772</v>
      </c>
      <c r="E357" s="227" t="s">
        <v>3657</v>
      </c>
      <c r="F357" s="227" t="s">
        <v>3075</v>
      </c>
      <c r="G357" s="227" t="s">
        <v>12905</v>
      </c>
      <c r="H357" s="695"/>
      <c r="I357" s="227" t="s">
        <v>3077</v>
      </c>
      <c r="J357" s="313"/>
      <c r="K357" s="313"/>
      <c r="L357" s="228">
        <v>27883</v>
      </c>
      <c r="M357" s="228">
        <v>3373</v>
      </c>
      <c r="N357" s="228">
        <v>2334</v>
      </c>
      <c r="O357" s="227" t="s">
        <v>401</v>
      </c>
      <c r="P357" s="228"/>
      <c r="Q357" s="228"/>
      <c r="R357" s="228"/>
      <c r="S357" s="228"/>
      <c r="T357" s="228" t="s">
        <v>914</v>
      </c>
      <c r="U357" s="228" t="s">
        <v>914</v>
      </c>
      <c r="V357" s="228" t="s">
        <v>914</v>
      </c>
      <c r="W357" s="228">
        <v>25</v>
      </c>
      <c r="X357" s="228">
        <v>13</v>
      </c>
      <c r="Y357" s="228">
        <v>9</v>
      </c>
      <c r="Z357" s="228">
        <v>1347</v>
      </c>
      <c r="AA357" s="227" t="s">
        <v>3644</v>
      </c>
      <c r="AB357" s="227"/>
      <c r="AC357" s="228">
        <v>300</v>
      </c>
      <c r="AD357" s="227">
        <v>300</v>
      </c>
      <c r="AE357" s="227">
        <v>2002</v>
      </c>
      <c r="AF357" s="227">
        <v>2002</v>
      </c>
      <c r="AG357" s="227"/>
      <c r="AH357" s="227"/>
      <c r="AI357" s="227"/>
      <c r="AJ357" s="227"/>
      <c r="AK357" s="227"/>
      <c r="AL357" s="228">
        <v>9041</v>
      </c>
      <c r="AM357" s="405"/>
      <c r="AN357" s="313"/>
      <c r="AO357" s="227"/>
      <c r="AP357" s="227"/>
      <c r="AQ357" s="227"/>
      <c r="AR357" s="227"/>
      <c r="AS357" s="227"/>
      <c r="AT357" s="227"/>
      <c r="AU357" s="227"/>
      <c r="AV357" s="227"/>
      <c r="AW357" s="227"/>
      <c r="AX357" s="227"/>
      <c r="AY357" s="227"/>
      <c r="AZ357" s="227"/>
      <c r="BA357" s="227"/>
      <c r="BB357" s="227"/>
      <c r="BC357" s="227"/>
      <c r="BD357" s="227"/>
      <c r="BE357" s="227" t="s">
        <v>3613</v>
      </c>
      <c r="BF357" s="227" t="s">
        <v>1442</v>
      </c>
      <c r="BG357" s="1447"/>
    </row>
    <row r="358" spans="1:59" ht="24" customHeight="1">
      <c r="A358" s="213"/>
      <c r="B358" s="918"/>
      <c r="C358" s="227" t="s">
        <v>3075</v>
      </c>
      <c r="D358" s="227" t="s">
        <v>21371</v>
      </c>
      <c r="E358" s="227" t="s">
        <v>12869</v>
      </c>
      <c r="F358" s="227" t="s">
        <v>3075</v>
      </c>
      <c r="G358" s="227" t="s">
        <v>3077</v>
      </c>
      <c r="H358" s="695" t="s">
        <v>205</v>
      </c>
      <c r="I358" s="227" t="s">
        <v>3077</v>
      </c>
      <c r="J358" s="313"/>
      <c r="K358" s="313"/>
      <c r="L358" s="228">
        <v>7942</v>
      </c>
      <c r="M358" s="228">
        <v>2207</v>
      </c>
      <c r="N358" s="228">
        <v>1173</v>
      </c>
      <c r="O358" s="227" t="s">
        <v>401</v>
      </c>
      <c r="P358" s="228"/>
      <c r="Q358" s="228"/>
      <c r="R358" s="228"/>
      <c r="S358" s="228"/>
      <c r="T358" s="228" t="s">
        <v>914</v>
      </c>
      <c r="U358" s="228" t="s">
        <v>914</v>
      </c>
      <c r="V358" s="228" t="s">
        <v>914</v>
      </c>
      <c r="W358" s="228">
        <v>25</v>
      </c>
      <c r="X358" s="228">
        <v>10</v>
      </c>
      <c r="Y358" s="228">
        <v>5</v>
      </c>
      <c r="Z358" s="228">
        <v>284</v>
      </c>
      <c r="AA358" s="227">
        <v>50</v>
      </c>
      <c r="AB358" s="227"/>
      <c r="AC358" s="228">
        <v>100</v>
      </c>
      <c r="AD358" s="227">
        <v>100</v>
      </c>
      <c r="AE358" s="227">
        <v>2000</v>
      </c>
      <c r="AF358" s="227">
        <v>2000</v>
      </c>
      <c r="AG358" s="227">
        <v>250</v>
      </c>
      <c r="AH358" s="227"/>
      <c r="AI358" s="227">
        <v>250</v>
      </c>
      <c r="AJ358" s="227"/>
      <c r="AK358" s="227"/>
      <c r="AL358" s="228">
        <v>10000</v>
      </c>
      <c r="AM358" s="405"/>
      <c r="AN358" s="313"/>
      <c r="AO358" s="227"/>
      <c r="AP358" s="227"/>
      <c r="AQ358" s="227"/>
      <c r="AR358" s="227"/>
      <c r="AS358" s="227"/>
      <c r="AT358" s="313"/>
      <c r="AU358" s="227"/>
      <c r="AV358" s="227"/>
      <c r="AW358" s="227"/>
      <c r="AX358" s="227"/>
      <c r="AY358" s="227"/>
      <c r="AZ358" s="227"/>
      <c r="BA358" s="227"/>
      <c r="BB358" s="227"/>
      <c r="BC358" s="227"/>
      <c r="BD358" s="227"/>
      <c r="BE358" s="227" t="s">
        <v>3638</v>
      </c>
      <c r="BF358" s="227"/>
      <c r="BG358" s="1447"/>
    </row>
    <row r="359" spans="1:59" ht="24" customHeight="1">
      <c r="A359" s="213"/>
      <c r="B359" s="918"/>
      <c r="C359" s="227" t="s">
        <v>3075</v>
      </c>
      <c r="D359" s="227" t="s">
        <v>20773</v>
      </c>
      <c r="E359" s="227" t="s">
        <v>8752</v>
      </c>
      <c r="F359" s="227" t="s">
        <v>3075</v>
      </c>
      <c r="G359" s="227" t="s">
        <v>3077</v>
      </c>
      <c r="H359" s="695"/>
      <c r="I359" s="227" t="s">
        <v>3077</v>
      </c>
      <c r="J359" s="227"/>
      <c r="K359" s="227"/>
      <c r="L359" s="228">
        <v>2891</v>
      </c>
      <c r="M359" s="228">
        <v>1793</v>
      </c>
      <c r="N359" s="228">
        <v>8712</v>
      </c>
      <c r="O359" s="227" t="s">
        <v>401</v>
      </c>
      <c r="P359" s="228"/>
      <c r="Q359" s="228"/>
      <c r="R359" s="228"/>
      <c r="S359" s="228"/>
      <c r="T359" s="228"/>
      <c r="U359" s="228"/>
      <c r="V359" s="228"/>
      <c r="W359" s="228">
        <v>25</v>
      </c>
      <c r="X359" s="228">
        <v>13</v>
      </c>
      <c r="Y359" s="228">
        <v>7</v>
      </c>
      <c r="Z359" s="228">
        <v>406</v>
      </c>
      <c r="AA359" s="227"/>
      <c r="AB359" s="227">
        <v>70</v>
      </c>
      <c r="AC359" s="228"/>
      <c r="AD359" s="227"/>
      <c r="AE359" s="227">
        <v>2017</v>
      </c>
      <c r="AF359" s="227"/>
      <c r="AG359" s="227"/>
      <c r="AH359" s="227"/>
      <c r="AI359" s="227"/>
      <c r="AJ359" s="227"/>
      <c r="AK359" s="227"/>
      <c r="AL359" s="228">
        <v>19373</v>
      </c>
      <c r="AM359" s="405"/>
      <c r="AN359" s="313"/>
      <c r="AO359" s="227"/>
      <c r="AP359" s="227"/>
      <c r="AQ359" s="227"/>
      <c r="AR359" s="227"/>
      <c r="AS359" s="227"/>
      <c r="AT359" s="227"/>
      <c r="AU359" s="227"/>
      <c r="AV359" s="227"/>
      <c r="AW359" s="227"/>
      <c r="AX359" s="227"/>
      <c r="AY359" s="227"/>
      <c r="AZ359" s="227"/>
      <c r="BA359" s="227"/>
      <c r="BB359" s="227"/>
      <c r="BC359" s="227"/>
      <c r="BD359" s="227"/>
      <c r="BE359" s="227"/>
      <c r="BF359" s="227"/>
      <c r="BG359" s="1447"/>
    </row>
    <row r="360" spans="1:59" ht="24" customHeight="1">
      <c r="A360" s="213"/>
      <c r="B360" s="1509"/>
      <c r="C360" s="227" t="s">
        <v>3075</v>
      </c>
      <c r="D360" s="227" t="s">
        <v>21372</v>
      </c>
      <c r="E360" s="438" t="s">
        <v>13804</v>
      </c>
      <c r="F360" s="227" t="s">
        <v>3075</v>
      </c>
      <c r="G360" s="227" t="s">
        <v>3077</v>
      </c>
      <c r="H360" s="710"/>
      <c r="I360" s="227" t="s">
        <v>12905</v>
      </c>
      <c r="J360" s="438"/>
      <c r="K360" s="438"/>
      <c r="L360" s="244">
        <v>1720</v>
      </c>
      <c r="M360" s="244"/>
      <c r="N360" s="244">
        <v>5739</v>
      </c>
      <c r="O360" s="227" t="s">
        <v>401</v>
      </c>
      <c r="P360" s="438"/>
      <c r="Q360" s="438"/>
      <c r="R360" s="438"/>
      <c r="S360" s="438"/>
      <c r="T360" s="438"/>
      <c r="U360" s="438"/>
      <c r="V360" s="438"/>
      <c r="W360" s="228">
        <v>25</v>
      </c>
      <c r="X360" s="228">
        <v>12</v>
      </c>
      <c r="Y360" s="228">
        <v>5</v>
      </c>
      <c r="Z360" s="228">
        <v>1357</v>
      </c>
      <c r="AA360" s="438"/>
      <c r="AB360" s="438"/>
      <c r="AC360" s="438"/>
      <c r="AD360" s="438"/>
      <c r="AE360" s="227">
        <v>2021</v>
      </c>
      <c r="AF360" s="438"/>
      <c r="AG360" s="438"/>
      <c r="AH360" s="438"/>
      <c r="AI360" s="438"/>
      <c r="AJ360" s="438"/>
      <c r="AK360" s="438"/>
      <c r="AL360" s="711"/>
      <c r="AM360" s="438"/>
      <c r="AN360" s="438"/>
      <c r="AO360" s="438"/>
      <c r="AP360" s="438"/>
      <c r="AQ360" s="438"/>
      <c r="AR360" s="438"/>
      <c r="AS360" s="438"/>
      <c r="AT360" s="438"/>
      <c r="AU360" s="438"/>
      <c r="AV360" s="438"/>
      <c r="AW360" s="438"/>
      <c r="AX360" s="438"/>
      <c r="AY360" s="438"/>
      <c r="AZ360" s="438"/>
      <c r="BA360" s="438"/>
      <c r="BB360" s="438"/>
      <c r="BC360" s="438"/>
      <c r="BD360" s="438"/>
      <c r="BE360" s="438"/>
      <c r="BF360" s="709"/>
      <c r="BG360" s="1447"/>
    </row>
    <row r="361" spans="1:59" ht="24" customHeight="1">
      <c r="A361" s="213"/>
      <c r="B361" s="1509"/>
      <c r="C361" s="227" t="s">
        <v>3075</v>
      </c>
      <c r="D361" s="227" t="s">
        <v>21373</v>
      </c>
      <c r="E361" s="227" t="s">
        <v>13805</v>
      </c>
      <c r="F361" s="227" t="s">
        <v>3075</v>
      </c>
      <c r="G361" s="227" t="s">
        <v>3077</v>
      </c>
      <c r="H361" s="695"/>
      <c r="I361" s="227" t="s">
        <v>3077</v>
      </c>
      <c r="J361" s="227"/>
      <c r="K361" s="227"/>
      <c r="L361" s="244">
        <v>5480</v>
      </c>
      <c r="M361" s="244"/>
      <c r="N361" s="244">
        <v>7508</v>
      </c>
      <c r="O361" s="227" t="s">
        <v>401</v>
      </c>
      <c r="P361" s="228"/>
      <c r="Q361" s="228"/>
      <c r="R361" s="228"/>
      <c r="S361" s="228"/>
      <c r="T361" s="228"/>
      <c r="U361" s="228"/>
      <c r="V361" s="228"/>
      <c r="W361" s="228">
        <v>25</v>
      </c>
      <c r="X361" s="228">
        <v>6</v>
      </c>
      <c r="Y361" s="228">
        <v>4</v>
      </c>
      <c r="Z361" s="228">
        <v>784</v>
      </c>
      <c r="AA361" s="227"/>
      <c r="AB361" s="227"/>
      <c r="AC361" s="228"/>
      <c r="AD361" s="227"/>
      <c r="AE361" s="227">
        <v>2021</v>
      </c>
      <c r="AF361" s="227"/>
      <c r="AG361" s="227"/>
      <c r="AH361" s="227"/>
      <c r="AI361" s="227"/>
      <c r="AJ361" s="227"/>
      <c r="AK361" s="227"/>
      <c r="AL361" s="228"/>
      <c r="AM361" s="228"/>
      <c r="AN361" s="227"/>
      <c r="AO361" s="227"/>
      <c r="AP361" s="227"/>
      <c r="AQ361" s="227"/>
      <c r="AR361" s="227"/>
      <c r="AS361" s="227"/>
      <c r="AT361" s="227"/>
      <c r="AU361" s="227"/>
      <c r="AV361" s="227"/>
      <c r="AW361" s="227"/>
      <c r="AX361" s="227"/>
      <c r="AY361" s="227"/>
      <c r="AZ361" s="227"/>
      <c r="BA361" s="227"/>
      <c r="BB361" s="227"/>
      <c r="BC361" s="227"/>
      <c r="BD361" s="227"/>
      <c r="BE361" s="227"/>
      <c r="BF361" s="313"/>
      <c r="BG361" s="1447"/>
    </row>
    <row r="362" spans="1:59" ht="24" customHeight="1">
      <c r="A362" s="213"/>
      <c r="B362" s="1509"/>
      <c r="C362" s="227" t="s">
        <v>912</v>
      </c>
      <c r="D362" s="227" t="s">
        <v>21374</v>
      </c>
      <c r="E362" s="227" t="s">
        <v>3652</v>
      </c>
      <c r="F362" s="227" t="s">
        <v>912</v>
      </c>
      <c r="G362" s="227"/>
      <c r="H362" s="695"/>
      <c r="I362" s="227" t="s">
        <v>10665</v>
      </c>
      <c r="J362" s="227"/>
      <c r="K362" s="227"/>
      <c r="L362" s="228">
        <v>49532</v>
      </c>
      <c r="M362" s="228">
        <v>2164</v>
      </c>
      <c r="N362" s="228">
        <v>2724</v>
      </c>
      <c r="O362" s="227" t="s">
        <v>401</v>
      </c>
      <c r="P362" s="228"/>
      <c r="Q362" s="228"/>
      <c r="R362" s="228"/>
      <c r="S362" s="228"/>
      <c r="T362" s="228"/>
      <c r="U362" s="228"/>
      <c r="V362" s="228"/>
      <c r="W362" s="228">
        <v>25</v>
      </c>
      <c r="X362" s="228">
        <v>13</v>
      </c>
      <c r="Y362" s="228">
        <v>6</v>
      </c>
      <c r="Z362" s="228">
        <v>325</v>
      </c>
      <c r="AA362" s="227"/>
      <c r="AB362" s="227"/>
      <c r="AC362" s="228">
        <v>165</v>
      </c>
      <c r="AD362" s="227"/>
      <c r="AE362" s="227">
        <v>2009</v>
      </c>
      <c r="AF362" s="227">
        <v>2009</v>
      </c>
      <c r="AG362" s="227"/>
      <c r="AH362" s="227"/>
      <c r="AI362" s="227"/>
      <c r="AJ362" s="227"/>
      <c r="AK362" s="227"/>
      <c r="AL362" s="228">
        <v>3750</v>
      </c>
      <c r="AM362" s="228">
        <v>3750</v>
      </c>
      <c r="AN362" s="227"/>
      <c r="AO362" s="227"/>
      <c r="AP362" s="227"/>
      <c r="AQ362" s="227"/>
      <c r="AR362" s="227"/>
      <c r="AS362" s="227"/>
      <c r="AT362" s="227"/>
      <c r="AU362" s="227"/>
      <c r="AV362" s="227"/>
      <c r="AW362" s="227"/>
      <c r="AX362" s="227"/>
      <c r="AY362" s="227"/>
      <c r="AZ362" s="227"/>
      <c r="BA362" s="227"/>
      <c r="BB362" s="227"/>
      <c r="BC362" s="227"/>
      <c r="BD362" s="227"/>
      <c r="BE362" s="227"/>
      <c r="BF362" s="227" t="s">
        <v>3653</v>
      </c>
      <c r="BG362" s="1447"/>
    </row>
    <row r="363" spans="1:59" ht="24" customHeight="1">
      <c r="A363" s="213"/>
      <c r="B363" s="1509"/>
      <c r="C363" s="358" t="s">
        <v>2933</v>
      </c>
      <c r="D363" s="227" t="s">
        <v>21375</v>
      </c>
      <c r="E363" s="260" t="s">
        <v>3666</v>
      </c>
      <c r="F363" s="358" t="s">
        <v>2933</v>
      </c>
      <c r="G363" s="358" t="s">
        <v>3667</v>
      </c>
      <c r="H363" s="701"/>
      <c r="I363" s="358" t="s">
        <v>12870</v>
      </c>
      <c r="J363" s="358">
        <v>4</v>
      </c>
      <c r="K363" s="358" t="s">
        <v>654</v>
      </c>
      <c r="L363" s="228">
        <v>9597</v>
      </c>
      <c r="M363" s="228">
        <v>1305</v>
      </c>
      <c r="N363" s="228">
        <v>5814</v>
      </c>
      <c r="O363" s="358" t="s">
        <v>401</v>
      </c>
      <c r="P363" s="524"/>
      <c r="Q363" s="524"/>
      <c r="R363" s="524"/>
      <c r="S363" s="524"/>
      <c r="T363" s="524"/>
      <c r="U363" s="524"/>
      <c r="V363" s="524"/>
      <c r="W363" s="524">
        <v>25</v>
      </c>
      <c r="X363" s="524">
        <v>11</v>
      </c>
      <c r="Y363" s="524">
        <v>4</v>
      </c>
      <c r="Z363" s="524">
        <v>331</v>
      </c>
      <c r="AA363" s="358">
        <v>70</v>
      </c>
      <c r="AB363" s="524"/>
      <c r="AC363" s="358"/>
      <c r="AD363" s="358"/>
      <c r="AE363" s="358">
        <v>2001</v>
      </c>
      <c r="AF363" s="358">
        <v>2001</v>
      </c>
      <c r="AG363" s="358">
        <v>3830</v>
      </c>
      <c r="AH363" s="358">
        <v>2600</v>
      </c>
      <c r="AI363" s="358"/>
      <c r="AJ363" s="358"/>
      <c r="AK363" s="358"/>
      <c r="AL363" s="524">
        <v>6430</v>
      </c>
      <c r="AM363" s="358">
        <v>6430</v>
      </c>
      <c r="AN363" s="358"/>
      <c r="AO363" s="358"/>
      <c r="AP363" s="358"/>
      <c r="AQ363" s="358"/>
      <c r="AR363" s="358"/>
      <c r="AS363" s="358"/>
      <c r="AT363" s="358"/>
      <c r="AU363" s="358"/>
      <c r="AV363" s="358"/>
      <c r="AW363" s="358"/>
      <c r="AX363" s="358"/>
      <c r="AY363" s="358"/>
      <c r="AZ363" s="358"/>
      <c r="BA363" s="358"/>
      <c r="BB363" s="358"/>
      <c r="BC363" s="358"/>
      <c r="BD363" s="358"/>
      <c r="BE363" s="358"/>
      <c r="BF363" s="227"/>
      <c r="BG363" s="1447"/>
    </row>
    <row r="364" spans="1:59" ht="24" customHeight="1">
      <c r="A364" s="213" t="s">
        <v>150</v>
      </c>
      <c r="B364" s="1509"/>
      <c r="C364" s="227" t="s">
        <v>2933</v>
      </c>
      <c r="D364" s="227" t="s">
        <v>21376</v>
      </c>
      <c r="E364" s="227" t="s">
        <v>17975</v>
      </c>
      <c r="F364" s="227" t="s">
        <v>8753</v>
      </c>
      <c r="G364" s="227"/>
      <c r="H364" s="360"/>
      <c r="I364" s="227" t="s">
        <v>8754</v>
      </c>
      <c r="J364" s="227"/>
      <c r="K364" s="227"/>
      <c r="L364" s="228"/>
      <c r="M364" s="228"/>
      <c r="N364" s="228"/>
      <c r="O364" s="227" t="s">
        <v>176</v>
      </c>
      <c r="P364" s="227"/>
      <c r="Q364" s="228"/>
      <c r="R364" s="228"/>
      <c r="S364" s="228">
        <v>25</v>
      </c>
      <c r="T364" s="228">
        <v>15</v>
      </c>
      <c r="U364" s="228">
        <v>5</v>
      </c>
      <c r="V364" s="228">
        <v>1499</v>
      </c>
      <c r="W364" s="228"/>
      <c r="X364" s="228"/>
      <c r="Y364" s="228"/>
      <c r="Z364" s="228"/>
      <c r="AA364" s="227"/>
      <c r="AB364" s="227"/>
      <c r="AC364" s="228"/>
      <c r="AD364" s="228"/>
      <c r="AE364" s="227"/>
      <c r="AF364" s="227"/>
      <c r="AG364" s="227"/>
      <c r="AH364" s="227"/>
      <c r="AI364" s="227"/>
      <c r="AJ364" s="227"/>
      <c r="AK364" s="227"/>
      <c r="AL364" s="228"/>
      <c r="AM364" s="228"/>
      <c r="AN364" s="228"/>
      <c r="AO364" s="227"/>
      <c r="AP364" s="227"/>
      <c r="AQ364" s="227"/>
      <c r="AR364" s="227"/>
      <c r="AS364" s="227"/>
      <c r="AT364" s="227"/>
      <c r="AU364" s="227"/>
      <c r="AV364" s="227"/>
      <c r="AW364" s="227"/>
      <c r="AX364" s="227"/>
      <c r="AY364" s="227"/>
      <c r="AZ364" s="227"/>
      <c r="BA364" s="227"/>
      <c r="BB364" s="227"/>
      <c r="BC364" s="227"/>
      <c r="BD364" s="227"/>
      <c r="BE364" s="227"/>
      <c r="BF364" s="227"/>
      <c r="BG364" s="1447"/>
    </row>
    <row r="365" spans="1:59" ht="24" customHeight="1">
      <c r="A365" s="213" t="s">
        <v>89</v>
      </c>
      <c r="B365" s="1509"/>
      <c r="C365" s="358" t="s">
        <v>2933</v>
      </c>
      <c r="D365" s="227" t="s">
        <v>21377</v>
      </c>
      <c r="E365" s="260" t="s">
        <v>12871</v>
      </c>
      <c r="F365" s="358" t="s">
        <v>12752</v>
      </c>
      <c r="G365" s="358" t="s">
        <v>3667</v>
      </c>
      <c r="H365" s="701"/>
      <c r="I365" s="358" t="s">
        <v>12872</v>
      </c>
      <c r="J365" s="358">
        <v>4</v>
      </c>
      <c r="K365" s="358" t="s">
        <v>654</v>
      </c>
      <c r="L365" s="228"/>
      <c r="M365" s="228">
        <v>1568</v>
      </c>
      <c r="N365" s="228">
        <v>150</v>
      </c>
      <c r="O365" s="358" t="s">
        <v>401</v>
      </c>
      <c r="P365" s="524"/>
      <c r="Q365" s="524"/>
      <c r="R365" s="524"/>
      <c r="S365" s="524"/>
      <c r="T365" s="524"/>
      <c r="U365" s="524"/>
      <c r="V365" s="524"/>
      <c r="W365" s="524">
        <v>25</v>
      </c>
      <c r="X365" s="524">
        <v>11</v>
      </c>
      <c r="Y365" s="524">
        <v>4</v>
      </c>
      <c r="Z365" s="524">
        <v>331</v>
      </c>
      <c r="AA365" s="241"/>
      <c r="AB365" s="244"/>
      <c r="AC365" s="241"/>
      <c r="AD365" s="241"/>
      <c r="AE365" s="241">
        <v>2020</v>
      </c>
      <c r="AF365" s="241"/>
      <c r="AG365" s="241"/>
      <c r="AH365" s="241"/>
      <c r="AI365" s="241"/>
      <c r="AJ365" s="241"/>
      <c r="AK365" s="241"/>
      <c r="AL365" s="244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  <c r="BA365" s="241"/>
      <c r="BB365" s="241"/>
      <c r="BC365" s="241"/>
      <c r="BD365" s="241"/>
      <c r="BE365" s="241"/>
      <c r="BF365" s="241" t="s">
        <v>12762</v>
      </c>
      <c r="BG365" s="1447"/>
    </row>
    <row r="366" spans="1:59" ht="24" customHeight="1">
      <c r="A366" s="213"/>
      <c r="B366" s="1509"/>
      <c r="C366" s="358" t="s">
        <v>2933</v>
      </c>
      <c r="D366" s="227" t="s">
        <v>21378</v>
      </c>
      <c r="E366" s="260" t="s">
        <v>12873</v>
      </c>
      <c r="F366" s="358" t="s">
        <v>12752</v>
      </c>
      <c r="G366" s="358" t="s">
        <v>3667</v>
      </c>
      <c r="H366" s="701"/>
      <c r="I366" s="358" t="s">
        <v>12872</v>
      </c>
      <c r="J366" s="358">
        <v>4</v>
      </c>
      <c r="K366" s="358" t="s">
        <v>654</v>
      </c>
      <c r="L366" s="228"/>
      <c r="M366" s="228">
        <v>1970</v>
      </c>
      <c r="N366" s="228">
        <v>1871</v>
      </c>
      <c r="O366" s="358" t="s">
        <v>401</v>
      </c>
      <c r="P366" s="524"/>
      <c r="Q366" s="524"/>
      <c r="R366" s="524"/>
      <c r="S366" s="524"/>
      <c r="T366" s="524"/>
      <c r="U366" s="524"/>
      <c r="V366" s="524"/>
      <c r="W366" s="524">
        <v>25</v>
      </c>
      <c r="X366" s="524">
        <v>11</v>
      </c>
      <c r="Y366" s="524">
        <v>4</v>
      </c>
      <c r="Z366" s="524">
        <v>331</v>
      </c>
      <c r="AA366" s="241"/>
      <c r="AB366" s="244"/>
      <c r="AC366" s="241"/>
      <c r="AD366" s="241"/>
      <c r="AE366" s="241">
        <v>2018</v>
      </c>
      <c r="AF366" s="241"/>
      <c r="AG366" s="241"/>
      <c r="AH366" s="241"/>
      <c r="AI366" s="241"/>
      <c r="AJ366" s="241"/>
      <c r="AK366" s="241"/>
      <c r="AL366" s="244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  <c r="BA366" s="241"/>
      <c r="BB366" s="241"/>
      <c r="BC366" s="241"/>
      <c r="BD366" s="241"/>
      <c r="BE366" s="241"/>
      <c r="BF366" s="241" t="s">
        <v>12762</v>
      </c>
      <c r="BG366" s="1447"/>
    </row>
    <row r="367" spans="1:59" ht="24" customHeight="1">
      <c r="A367" s="213"/>
      <c r="B367" s="1509"/>
      <c r="C367" s="227" t="s">
        <v>2830</v>
      </c>
      <c r="D367" s="227" t="s">
        <v>21379</v>
      </c>
      <c r="E367" s="227" t="s">
        <v>3658</v>
      </c>
      <c r="F367" s="227" t="s">
        <v>2830</v>
      </c>
      <c r="G367" s="227" t="s">
        <v>3659</v>
      </c>
      <c r="H367" s="360"/>
      <c r="I367" s="227" t="s">
        <v>3660</v>
      </c>
      <c r="J367" s="228">
        <v>15</v>
      </c>
      <c r="K367" s="228"/>
      <c r="L367" s="228">
        <v>25564</v>
      </c>
      <c r="M367" s="228">
        <v>608</v>
      </c>
      <c r="N367" s="228">
        <v>836</v>
      </c>
      <c r="O367" s="227" t="s">
        <v>401</v>
      </c>
      <c r="P367" s="227"/>
      <c r="Q367" s="228"/>
      <c r="R367" s="228"/>
      <c r="S367" s="228"/>
      <c r="T367" s="228"/>
      <c r="U367" s="228"/>
      <c r="V367" s="228"/>
      <c r="W367" s="228">
        <v>25</v>
      </c>
      <c r="X367" s="228">
        <v>10</v>
      </c>
      <c r="Y367" s="228">
        <v>5</v>
      </c>
      <c r="Z367" s="228">
        <v>250</v>
      </c>
      <c r="AA367" s="227" t="s">
        <v>3644</v>
      </c>
      <c r="AB367" s="227"/>
      <c r="AC367" s="228">
        <v>120</v>
      </c>
      <c r="AD367" s="228"/>
      <c r="AE367" s="227">
        <v>2004</v>
      </c>
      <c r="AF367" s="313"/>
      <c r="AG367" s="313"/>
      <c r="AH367" s="227"/>
      <c r="AI367" s="227"/>
      <c r="AJ367" s="227"/>
      <c r="AK367" s="227"/>
      <c r="AL367" s="228">
        <v>2927</v>
      </c>
      <c r="AM367" s="228">
        <v>2927</v>
      </c>
      <c r="AN367" s="228"/>
      <c r="AO367" s="227"/>
      <c r="AP367" s="227"/>
      <c r="AQ367" s="227"/>
      <c r="AR367" s="227"/>
      <c r="AS367" s="227"/>
      <c r="AT367" s="227"/>
      <c r="AU367" s="227"/>
      <c r="AV367" s="227"/>
      <c r="AW367" s="227"/>
      <c r="AX367" s="227"/>
      <c r="AY367" s="227"/>
      <c r="AZ367" s="227"/>
      <c r="BA367" s="227"/>
      <c r="BB367" s="227"/>
      <c r="BC367" s="227"/>
      <c r="BD367" s="227"/>
      <c r="BE367" s="227" t="s">
        <v>3661</v>
      </c>
      <c r="BF367" s="227" t="s">
        <v>1455</v>
      </c>
      <c r="BG367" s="1447"/>
    </row>
    <row r="368" spans="1:59" ht="24" customHeight="1">
      <c r="A368" s="213"/>
      <c r="B368" s="1509"/>
      <c r="C368" s="227" t="s">
        <v>2830</v>
      </c>
      <c r="D368" s="227" t="s">
        <v>21380</v>
      </c>
      <c r="E368" s="227" t="s">
        <v>3662</v>
      </c>
      <c r="F368" s="227" t="s">
        <v>2830</v>
      </c>
      <c r="G368" s="227" t="s">
        <v>21381</v>
      </c>
      <c r="H368" s="360"/>
      <c r="I368" s="227" t="s">
        <v>16527</v>
      </c>
      <c r="J368" s="228">
        <v>3218</v>
      </c>
      <c r="K368" s="228">
        <v>1615</v>
      </c>
      <c r="L368" s="228">
        <v>3218</v>
      </c>
      <c r="M368" s="228">
        <v>1615</v>
      </c>
      <c r="N368" s="228">
        <v>2667</v>
      </c>
      <c r="O368" s="227" t="s">
        <v>401</v>
      </c>
      <c r="P368" s="227"/>
      <c r="Q368" s="228"/>
      <c r="R368" s="228"/>
      <c r="S368" s="228"/>
      <c r="T368" s="228"/>
      <c r="U368" s="228"/>
      <c r="V368" s="228"/>
      <c r="W368" s="228">
        <v>25</v>
      </c>
      <c r="X368" s="228">
        <v>15</v>
      </c>
      <c r="Y368" s="228">
        <v>6</v>
      </c>
      <c r="Z368" s="228">
        <v>375</v>
      </c>
      <c r="AA368" s="227"/>
      <c r="AB368" s="227"/>
      <c r="AC368" s="228"/>
      <c r="AD368" s="228"/>
      <c r="AE368" s="227">
        <v>2013</v>
      </c>
      <c r="AF368" s="313"/>
      <c r="AG368" s="313"/>
      <c r="AH368" s="227"/>
      <c r="AI368" s="227"/>
      <c r="AJ368" s="227"/>
      <c r="AK368" s="227"/>
      <c r="AL368" s="228">
        <v>4800</v>
      </c>
      <c r="AM368" s="228"/>
      <c r="AN368" s="228"/>
      <c r="AO368" s="227"/>
      <c r="AP368" s="227"/>
      <c r="AQ368" s="227"/>
      <c r="AR368" s="227"/>
      <c r="AS368" s="227"/>
      <c r="AT368" s="227"/>
      <c r="AU368" s="227"/>
      <c r="AV368" s="227"/>
      <c r="AW368" s="227"/>
      <c r="AX368" s="227"/>
      <c r="AY368" s="227"/>
      <c r="AZ368" s="227"/>
      <c r="BA368" s="227"/>
      <c r="BB368" s="227"/>
      <c r="BC368" s="227"/>
      <c r="BD368" s="227"/>
      <c r="BE368" s="227"/>
      <c r="BF368" s="227"/>
      <c r="BG368" s="1447"/>
    </row>
    <row r="369" spans="1:59" ht="24" customHeight="1">
      <c r="A369" s="213"/>
      <c r="B369" s="1509"/>
      <c r="C369" s="227" t="s">
        <v>12659</v>
      </c>
      <c r="D369" s="227" t="s">
        <v>21382</v>
      </c>
      <c r="E369" s="227" t="s">
        <v>13793</v>
      </c>
      <c r="F369" s="227" t="s">
        <v>12659</v>
      </c>
      <c r="G369" s="227" t="s">
        <v>21383</v>
      </c>
      <c r="H369" s="360"/>
      <c r="I369" s="227" t="s">
        <v>16527</v>
      </c>
      <c r="J369" s="228"/>
      <c r="K369" s="228"/>
      <c r="L369" s="228">
        <v>23444</v>
      </c>
      <c r="M369" s="228">
        <v>1152</v>
      </c>
      <c r="N369" s="228">
        <v>4101</v>
      </c>
      <c r="O369" s="227" t="s">
        <v>2083</v>
      </c>
      <c r="P369" s="228"/>
      <c r="Q369" s="228"/>
      <c r="R369" s="228"/>
      <c r="S369" s="228"/>
      <c r="T369" s="228"/>
      <c r="U369" s="228"/>
      <c r="V369" s="228"/>
      <c r="W369" s="228">
        <v>25</v>
      </c>
      <c r="X369" s="228">
        <v>15</v>
      </c>
      <c r="Y369" s="228">
        <v>6</v>
      </c>
      <c r="Z369" s="228">
        <v>375</v>
      </c>
      <c r="AA369" s="227"/>
      <c r="AB369" s="227"/>
      <c r="AC369" s="228"/>
      <c r="AD369" s="228"/>
      <c r="AE369" s="227">
        <v>2022</v>
      </c>
      <c r="AF369" s="313"/>
      <c r="AG369" s="227"/>
      <c r="AH369" s="227"/>
      <c r="AI369" s="227"/>
      <c r="AJ369" s="227"/>
      <c r="AK369" s="227"/>
      <c r="AL369" s="228">
        <v>12210</v>
      </c>
      <c r="AM369" s="228"/>
      <c r="AN369" s="228"/>
      <c r="AO369" s="227"/>
      <c r="AP369" s="227"/>
      <c r="AQ369" s="227"/>
      <c r="AR369" s="227"/>
      <c r="AS369" s="227"/>
      <c r="AT369" s="227"/>
      <c r="AU369" s="227"/>
      <c r="AV369" s="227"/>
      <c r="AW369" s="227"/>
      <c r="AX369" s="227"/>
      <c r="AY369" s="227"/>
      <c r="AZ369" s="227"/>
      <c r="BA369" s="227"/>
      <c r="BB369" s="227"/>
      <c r="BC369" s="227"/>
      <c r="BD369" s="227"/>
      <c r="BE369" s="227"/>
      <c r="BF369" s="227"/>
      <c r="BG369" s="1447"/>
    </row>
    <row r="370" spans="1:59" ht="24" customHeight="1">
      <c r="A370" s="213"/>
      <c r="B370" s="1615"/>
      <c r="C370" s="227" t="s">
        <v>2834</v>
      </c>
      <c r="D370" s="227" t="s">
        <v>21384</v>
      </c>
      <c r="E370" s="227" t="s">
        <v>3663</v>
      </c>
      <c r="F370" s="227" t="s">
        <v>2834</v>
      </c>
      <c r="G370" s="227"/>
      <c r="H370" s="360"/>
      <c r="I370" s="227" t="s">
        <v>2834</v>
      </c>
      <c r="J370" s="227"/>
      <c r="K370" s="227"/>
      <c r="L370" s="228"/>
      <c r="M370" s="228">
        <v>250</v>
      </c>
      <c r="N370" s="228"/>
      <c r="O370" s="227" t="s">
        <v>176</v>
      </c>
      <c r="P370" s="228"/>
      <c r="Q370" s="228"/>
      <c r="R370" s="228"/>
      <c r="S370" s="228"/>
      <c r="T370" s="228"/>
      <c r="U370" s="228"/>
      <c r="V370" s="228"/>
      <c r="W370" s="228">
        <v>25</v>
      </c>
      <c r="X370" s="228">
        <v>10</v>
      </c>
      <c r="Y370" s="228">
        <v>4</v>
      </c>
      <c r="Z370" s="228">
        <v>250</v>
      </c>
      <c r="AA370" s="227"/>
      <c r="AB370" s="227"/>
      <c r="AC370" s="228">
        <v>150</v>
      </c>
      <c r="AD370" s="227"/>
      <c r="AE370" s="227">
        <v>1993</v>
      </c>
      <c r="AF370" s="313"/>
      <c r="AG370" s="227"/>
      <c r="AH370" s="227"/>
      <c r="AI370" s="227"/>
      <c r="AJ370" s="227"/>
      <c r="AK370" s="227"/>
      <c r="AL370" s="228"/>
      <c r="AM370" s="228"/>
      <c r="AN370" s="227"/>
      <c r="AO370" s="227"/>
      <c r="AP370" s="227"/>
      <c r="AQ370" s="227"/>
      <c r="AR370" s="227"/>
      <c r="AS370" s="227"/>
      <c r="AT370" s="227"/>
      <c r="AU370" s="227"/>
      <c r="AV370" s="227"/>
      <c r="AW370" s="227"/>
      <c r="AX370" s="227"/>
      <c r="AY370" s="227"/>
      <c r="AZ370" s="227"/>
      <c r="BA370" s="227"/>
      <c r="BB370" s="227"/>
      <c r="BC370" s="227"/>
      <c r="BD370" s="227"/>
      <c r="BE370" s="227" t="s">
        <v>3664</v>
      </c>
      <c r="BF370" s="227" t="s">
        <v>3665</v>
      </c>
      <c r="BG370" s="1447"/>
    </row>
    <row r="371" spans="1:59" ht="24" customHeight="1">
      <c r="A371" s="213"/>
      <c r="B371" s="1509"/>
      <c r="C371" s="227" t="s">
        <v>2841</v>
      </c>
      <c r="D371" s="227" t="s">
        <v>21385</v>
      </c>
      <c r="E371" s="227" t="s">
        <v>3668</v>
      </c>
      <c r="F371" s="227" t="s">
        <v>3669</v>
      </c>
      <c r="G371" s="227"/>
      <c r="H371" s="360"/>
      <c r="I371" s="227" t="s">
        <v>12623</v>
      </c>
      <c r="J371" s="227"/>
      <c r="K371" s="227"/>
      <c r="L371" s="228"/>
      <c r="M371" s="228">
        <v>7726</v>
      </c>
      <c r="N371" s="228">
        <v>41056</v>
      </c>
      <c r="O371" s="227" t="s">
        <v>401</v>
      </c>
      <c r="P371" s="228"/>
      <c r="Q371" s="228"/>
      <c r="R371" s="228"/>
      <c r="S371" s="228"/>
      <c r="T371" s="228"/>
      <c r="U371" s="228"/>
      <c r="V371" s="228"/>
      <c r="W371" s="228">
        <v>25</v>
      </c>
      <c r="X371" s="228">
        <v>20</v>
      </c>
      <c r="Y371" s="228">
        <v>9</v>
      </c>
      <c r="Z371" s="228">
        <v>500</v>
      </c>
      <c r="AA371" s="227"/>
      <c r="AB371" s="227"/>
      <c r="AC371" s="228">
        <v>225</v>
      </c>
      <c r="AD371" s="227"/>
      <c r="AE371" s="227">
        <v>1995</v>
      </c>
      <c r="AF371" s="313"/>
      <c r="AG371" s="227"/>
      <c r="AH371" s="227"/>
      <c r="AI371" s="227"/>
      <c r="AJ371" s="227"/>
      <c r="AK371" s="227"/>
      <c r="AL371" s="228"/>
      <c r="AM371" s="228"/>
      <c r="AN371" s="227"/>
      <c r="AO371" s="227"/>
      <c r="AP371" s="227"/>
      <c r="AQ371" s="227"/>
      <c r="AR371" s="227"/>
      <c r="AS371" s="227"/>
      <c r="AT371" s="227"/>
      <c r="AU371" s="227"/>
      <c r="AV371" s="227"/>
      <c r="AW371" s="227"/>
      <c r="AX371" s="227"/>
      <c r="AY371" s="227"/>
      <c r="AZ371" s="227"/>
      <c r="BA371" s="227"/>
      <c r="BB371" s="227"/>
      <c r="BC371" s="227"/>
      <c r="BD371" s="227"/>
      <c r="BE371" s="227" t="s">
        <v>3670</v>
      </c>
      <c r="BF371" s="227" t="s">
        <v>3593</v>
      </c>
      <c r="BG371" s="1447"/>
    </row>
    <row r="372" spans="1:59" ht="24" customHeight="1">
      <c r="A372" s="213"/>
      <c r="B372" s="1509"/>
      <c r="C372" s="227" t="s">
        <v>2841</v>
      </c>
      <c r="D372" s="227" t="s">
        <v>21386</v>
      </c>
      <c r="E372" s="227" t="s">
        <v>3671</v>
      </c>
      <c r="F372" s="227" t="s">
        <v>3669</v>
      </c>
      <c r="G372" s="227"/>
      <c r="H372" s="695"/>
      <c r="I372" s="227" t="s">
        <v>12623</v>
      </c>
      <c r="J372" s="227"/>
      <c r="K372" s="227"/>
      <c r="L372" s="228"/>
      <c r="M372" s="228">
        <v>2489</v>
      </c>
      <c r="N372" s="228">
        <v>1892</v>
      </c>
      <c r="O372" s="227" t="s">
        <v>401</v>
      </c>
      <c r="P372" s="228"/>
      <c r="Q372" s="228"/>
      <c r="R372" s="228"/>
      <c r="S372" s="228"/>
      <c r="T372" s="228"/>
      <c r="U372" s="228"/>
      <c r="V372" s="228"/>
      <c r="W372" s="228">
        <v>25</v>
      </c>
      <c r="X372" s="228">
        <v>11</v>
      </c>
      <c r="Y372" s="228">
        <v>5</v>
      </c>
      <c r="Z372" s="228">
        <v>331</v>
      </c>
      <c r="AA372" s="227"/>
      <c r="AB372" s="227"/>
      <c r="AC372" s="228">
        <v>200</v>
      </c>
      <c r="AD372" s="227"/>
      <c r="AE372" s="227">
        <v>2007</v>
      </c>
      <c r="AF372" s="313"/>
      <c r="AG372" s="227"/>
      <c r="AH372" s="227"/>
      <c r="AI372" s="227"/>
      <c r="AJ372" s="227"/>
      <c r="AK372" s="227"/>
      <c r="AL372" s="228"/>
      <c r="AM372" s="228"/>
      <c r="AN372" s="227"/>
      <c r="AO372" s="227"/>
      <c r="AP372" s="227"/>
      <c r="AQ372" s="227"/>
      <c r="AR372" s="227"/>
      <c r="AS372" s="227"/>
      <c r="AT372" s="227"/>
      <c r="AU372" s="227"/>
      <c r="AV372" s="227"/>
      <c r="AW372" s="227"/>
      <c r="AX372" s="227"/>
      <c r="AY372" s="227"/>
      <c r="AZ372" s="227"/>
      <c r="BA372" s="227"/>
      <c r="BB372" s="227"/>
      <c r="BC372" s="227"/>
      <c r="BD372" s="227"/>
      <c r="BE372" s="227" t="s">
        <v>2301</v>
      </c>
      <c r="BF372" s="227" t="s">
        <v>3664</v>
      </c>
      <c r="BG372" s="1447"/>
    </row>
    <row r="373" spans="1:59" ht="24" customHeight="1">
      <c r="A373" s="213"/>
      <c r="B373" s="918"/>
      <c r="C373" s="227" t="s">
        <v>2850</v>
      </c>
      <c r="D373" s="227" t="s">
        <v>21387</v>
      </c>
      <c r="E373" s="227" t="s">
        <v>11061</v>
      </c>
      <c r="F373" s="227" t="s">
        <v>2850</v>
      </c>
      <c r="G373" s="227"/>
      <c r="H373" s="695"/>
      <c r="I373" s="227" t="s">
        <v>2993</v>
      </c>
      <c r="J373" s="227"/>
      <c r="K373" s="227"/>
      <c r="L373" s="228"/>
      <c r="M373" s="228"/>
      <c r="N373" s="228"/>
      <c r="O373" s="227" t="s">
        <v>401</v>
      </c>
      <c r="P373" s="228"/>
      <c r="Q373" s="228"/>
      <c r="R373" s="228"/>
      <c r="S373" s="228"/>
      <c r="T373" s="228"/>
      <c r="U373" s="228"/>
      <c r="V373" s="228"/>
      <c r="W373" s="228">
        <v>25</v>
      </c>
      <c r="X373" s="228">
        <v>14</v>
      </c>
      <c r="Y373" s="228">
        <v>6</v>
      </c>
      <c r="Z373" s="228">
        <v>366</v>
      </c>
      <c r="AA373" s="227"/>
      <c r="AB373" s="227"/>
      <c r="AC373" s="228"/>
      <c r="AD373" s="227"/>
      <c r="AE373" s="227">
        <v>2008</v>
      </c>
      <c r="AF373" s="313"/>
      <c r="AG373" s="227"/>
      <c r="AH373" s="227"/>
      <c r="AI373" s="227"/>
      <c r="AJ373" s="227"/>
      <c r="AK373" s="227"/>
      <c r="AL373" s="228">
        <v>4950</v>
      </c>
      <c r="AM373" s="228">
        <v>4950</v>
      </c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27"/>
      <c r="BC373" s="227"/>
      <c r="BD373" s="227"/>
      <c r="BE373" s="227"/>
      <c r="BF373" s="227" t="s">
        <v>2163</v>
      </c>
      <c r="BG373" s="1447"/>
    </row>
    <row r="374" spans="1:59" ht="24" customHeight="1">
      <c r="A374" s="213"/>
      <c r="B374" s="918"/>
      <c r="C374" s="227" t="s">
        <v>2850</v>
      </c>
      <c r="D374" s="227" t="s">
        <v>20803</v>
      </c>
      <c r="E374" s="227" t="s">
        <v>3547</v>
      </c>
      <c r="F374" s="227" t="s">
        <v>2850</v>
      </c>
      <c r="G374" s="227"/>
      <c r="H374" s="360"/>
      <c r="I374" s="227" t="s">
        <v>2993</v>
      </c>
      <c r="J374" s="227"/>
      <c r="K374" s="227"/>
      <c r="L374" s="228"/>
      <c r="M374" s="228"/>
      <c r="N374" s="228"/>
      <c r="O374" s="227" t="s">
        <v>401</v>
      </c>
      <c r="P374" s="228"/>
      <c r="Q374" s="228"/>
      <c r="R374" s="228"/>
      <c r="S374" s="228">
        <v>25</v>
      </c>
      <c r="T374" s="228">
        <v>14</v>
      </c>
      <c r="U374" s="228">
        <v>6</v>
      </c>
      <c r="V374" s="228">
        <v>366</v>
      </c>
      <c r="W374" s="228"/>
      <c r="X374" s="228"/>
      <c r="Y374" s="228"/>
      <c r="Z374" s="228"/>
      <c r="AA374" s="227"/>
      <c r="AB374" s="227"/>
      <c r="AC374" s="228"/>
      <c r="AD374" s="227"/>
      <c r="AE374" s="227">
        <v>2016</v>
      </c>
      <c r="AF374" s="313"/>
      <c r="AG374" s="227"/>
      <c r="AH374" s="227"/>
      <c r="AI374" s="227"/>
      <c r="AJ374" s="227"/>
      <c r="AK374" s="227"/>
      <c r="AL374" s="228">
        <v>17966</v>
      </c>
      <c r="AM374" s="228"/>
      <c r="AN374" s="227"/>
      <c r="AO374" s="227"/>
      <c r="AP374" s="227"/>
      <c r="AQ374" s="227"/>
      <c r="AR374" s="227"/>
      <c r="AS374" s="227"/>
      <c r="AT374" s="227"/>
      <c r="AU374" s="227"/>
      <c r="AV374" s="227"/>
      <c r="AW374" s="227"/>
      <c r="AX374" s="227"/>
      <c r="AY374" s="227"/>
      <c r="AZ374" s="227"/>
      <c r="BA374" s="227"/>
      <c r="BB374" s="227"/>
      <c r="BC374" s="227"/>
      <c r="BD374" s="227"/>
      <c r="BE374" s="227"/>
      <c r="BF374" s="227"/>
      <c r="BG374" s="1447"/>
    </row>
    <row r="375" spans="1:59" ht="24" customHeight="1">
      <c r="A375" s="213"/>
      <c r="B375" s="918"/>
      <c r="C375" s="227" t="s">
        <v>2850</v>
      </c>
      <c r="D375" s="227" t="s">
        <v>20804</v>
      </c>
      <c r="E375" s="227" t="s">
        <v>10930</v>
      </c>
      <c r="F375" s="227" t="s">
        <v>2850</v>
      </c>
      <c r="G375" s="227"/>
      <c r="H375" s="360"/>
      <c r="I375" s="227" t="s">
        <v>305</v>
      </c>
      <c r="J375" s="227"/>
      <c r="K375" s="227"/>
      <c r="L375" s="228"/>
      <c r="M375" s="228"/>
      <c r="N375" s="228"/>
      <c r="O375" s="227" t="s">
        <v>401</v>
      </c>
      <c r="P375" s="228"/>
      <c r="Q375" s="228"/>
      <c r="R375" s="228"/>
      <c r="S375" s="228">
        <v>25</v>
      </c>
      <c r="T375" s="228">
        <v>12</v>
      </c>
      <c r="U375" s="228">
        <v>6</v>
      </c>
      <c r="V375" s="228">
        <v>300</v>
      </c>
      <c r="W375" s="228"/>
      <c r="X375" s="228"/>
      <c r="Y375" s="228"/>
      <c r="Z375" s="228"/>
      <c r="AA375" s="227"/>
      <c r="AB375" s="227"/>
      <c r="AC375" s="228"/>
      <c r="AD375" s="227"/>
      <c r="AE375" s="227">
        <v>2019</v>
      </c>
      <c r="AF375" s="313"/>
      <c r="AG375" s="227"/>
      <c r="AH375" s="227"/>
      <c r="AI375" s="227"/>
      <c r="AJ375" s="227"/>
      <c r="AK375" s="227"/>
      <c r="AL375" s="228">
        <v>18600</v>
      </c>
      <c r="AM375" s="228"/>
      <c r="AN375" s="227"/>
      <c r="AO375" s="227"/>
      <c r="AP375" s="227"/>
      <c r="AQ375" s="227"/>
      <c r="AR375" s="227"/>
      <c r="AS375" s="227"/>
      <c r="AT375" s="227"/>
      <c r="AU375" s="227"/>
      <c r="AV375" s="227"/>
      <c r="AW375" s="227"/>
      <c r="AX375" s="227"/>
      <c r="AY375" s="227"/>
      <c r="AZ375" s="227"/>
      <c r="BA375" s="227"/>
      <c r="BB375" s="227"/>
      <c r="BC375" s="227"/>
      <c r="BD375" s="227"/>
      <c r="BE375" s="227"/>
      <c r="BF375" s="227" t="s">
        <v>17976</v>
      </c>
      <c r="BG375" s="1447"/>
    </row>
    <row r="376" spans="1:59" ht="24" customHeight="1">
      <c r="A376" s="213"/>
      <c r="B376" s="918"/>
      <c r="C376" s="227" t="s">
        <v>2854</v>
      </c>
      <c r="D376" s="227" t="s">
        <v>21388</v>
      </c>
      <c r="E376" s="227" t="s">
        <v>3672</v>
      </c>
      <c r="F376" s="227" t="s">
        <v>2854</v>
      </c>
      <c r="G376" s="227"/>
      <c r="H376" s="695"/>
      <c r="I376" s="227" t="s">
        <v>3673</v>
      </c>
      <c r="J376" s="227"/>
      <c r="K376" s="227"/>
      <c r="L376" s="228">
        <v>3677</v>
      </c>
      <c r="M376" s="228">
        <v>733</v>
      </c>
      <c r="N376" s="228">
        <v>1064</v>
      </c>
      <c r="O376" s="227" t="s">
        <v>401</v>
      </c>
      <c r="P376" s="228"/>
      <c r="Q376" s="228"/>
      <c r="R376" s="228"/>
      <c r="S376" s="228"/>
      <c r="T376" s="228"/>
      <c r="U376" s="228"/>
      <c r="V376" s="228"/>
      <c r="W376" s="228">
        <v>25</v>
      </c>
      <c r="X376" s="228">
        <v>18</v>
      </c>
      <c r="Y376" s="228">
        <v>8</v>
      </c>
      <c r="Z376" s="228">
        <v>450</v>
      </c>
      <c r="AA376" s="227"/>
      <c r="AB376" s="227"/>
      <c r="AC376" s="228"/>
      <c r="AD376" s="227"/>
      <c r="AE376" s="227">
        <v>1998</v>
      </c>
      <c r="AF376" s="313"/>
      <c r="AG376" s="227"/>
      <c r="AH376" s="227"/>
      <c r="AI376" s="227"/>
      <c r="AJ376" s="227"/>
      <c r="AK376" s="227"/>
      <c r="AL376" s="228">
        <v>3750</v>
      </c>
      <c r="AM376" s="228">
        <v>3750</v>
      </c>
      <c r="AN376" s="227"/>
      <c r="AO376" s="227"/>
      <c r="AP376" s="227"/>
      <c r="AQ376" s="227"/>
      <c r="AR376" s="227"/>
      <c r="AS376" s="227"/>
      <c r="AT376" s="227"/>
      <c r="AU376" s="227"/>
      <c r="AV376" s="227"/>
      <c r="AW376" s="227"/>
      <c r="AX376" s="227"/>
      <c r="AY376" s="227"/>
      <c r="AZ376" s="227"/>
      <c r="BA376" s="227"/>
      <c r="BB376" s="227"/>
      <c r="BC376" s="227"/>
      <c r="BD376" s="227"/>
      <c r="BE376" s="227"/>
      <c r="BF376" s="227"/>
      <c r="BG376" s="1447"/>
    </row>
    <row r="377" spans="1:59" s="1433" customFormat="1" ht="24" customHeight="1">
      <c r="A377" s="1311"/>
      <c r="B377" s="1604" t="s">
        <v>57</v>
      </c>
      <c r="C377" s="314" t="s">
        <v>55</v>
      </c>
      <c r="D377" s="314"/>
      <c r="E377" s="315">
        <f>COUNTA(E378:E414)</f>
        <v>37</v>
      </c>
      <c r="F377" s="314"/>
      <c r="G377" s="314"/>
      <c r="H377" s="454"/>
      <c r="I377" s="314"/>
      <c r="J377" s="314"/>
      <c r="K377" s="314"/>
      <c r="L377" s="318">
        <f>SUM(L378:L414)</f>
        <v>583200.16</v>
      </c>
      <c r="M377" s="318">
        <f>SUM(M378:M414)</f>
        <v>98729.91</v>
      </c>
      <c r="N377" s="318">
        <f>SUM(N378:N414)</f>
        <v>176847.76</v>
      </c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>
        <f>SUM(AA378:AA414)</f>
        <v>1740</v>
      </c>
      <c r="AB377" s="318"/>
      <c r="AC377" s="318">
        <f>SUM(AC378:AC414)</f>
        <v>0</v>
      </c>
      <c r="AD377" s="318">
        <f>SUM(AD378:AD414)</f>
        <v>0</v>
      </c>
      <c r="AE377" s="318"/>
      <c r="AF377" s="318">
        <f t="shared" ref="AF377:AL377" si="0">SUM(AF378:AF414)</f>
        <v>14701</v>
      </c>
      <c r="AG377" s="318">
        <f t="shared" si="0"/>
        <v>15677</v>
      </c>
      <c r="AH377" s="318">
        <f t="shared" si="0"/>
        <v>12210</v>
      </c>
      <c r="AI377" s="318">
        <f t="shared" si="0"/>
        <v>7600</v>
      </c>
      <c r="AJ377" s="318">
        <f t="shared" si="0"/>
        <v>4962</v>
      </c>
      <c r="AK377" s="318">
        <f t="shared" si="0"/>
        <v>400</v>
      </c>
      <c r="AL377" s="318">
        <f t="shared" si="0"/>
        <v>238976</v>
      </c>
      <c r="AM377" s="314"/>
      <c r="AN377" s="314"/>
      <c r="AO377" s="314"/>
      <c r="AP377" s="314"/>
      <c r="AQ377" s="314"/>
      <c r="AR377" s="314"/>
      <c r="AS377" s="314"/>
      <c r="AT377" s="314"/>
      <c r="AU377" s="314"/>
      <c r="AV377" s="314"/>
      <c r="AW377" s="314"/>
      <c r="AX377" s="314"/>
      <c r="AY377" s="314"/>
      <c r="AZ377" s="314"/>
      <c r="BA377" s="314"/>
      <c r="BB377" s="314"/>
      <c r="BC377" s="314"/>
      <c r="BD377" s="314"/>
      <c r="BE377" s="314"/>
      <c r="BF377" s="314"/>
      <c r="BG377" s="1447"/>
    </row>
    <row r="378" spans="1:59" ht="24" customHeight="1">
      <c r="A378" s="213"/>
      <c r="B378" s="918"/>
      <c r="C378" s="227" t="s">
        <v>613</v>
      </c>
      <c r="D378" s="227" t="s">
        <v>9410</v>
      </c>
      <c r="E378" s="227" t="s">
        <v>9411</v>
      </c>
      <c r="F378" s="227" t="s">
        <v>613</v>
      </c>
      <c r="G378" s="227" t="s">
        <v>305</v>
      </c>
      <c r="H378" s="360"/>
      <c r="I378" s="227" t="s">
        <v>3802</v>
      </c>
      <c r="J378" s="227">
        <v>18</v>
      </c>
      <c r="K378" s="227"/>
      <c r="L378" s="228">
        <v>31649</v>
      </c>
      <c r="M378" s="228">
        <v>4843</v>
      </c>
      <c r="N378" s="228">
        <v>6328</v>
      </c>
      <c r="O378" s="227" t="s">
        <v>401</v>
      </c>
      <c r="P378" s="228"/>
      <c r="Q378" s="228"/>
      <c r="R378" s="228"/>
      <c r="S378" s="228">
        <v>50</v>
      </c>
      <c r="T378" s="228">
        <v>25</v>
      </c>
      <c r="U378" s="228">
        <v>10</v>
      </c>
      <c r="V378" s="228">
        <v>1250</v>
      </c>
      <c r="W378" s="228">
        <v>4</v>
      </c>
      <c r="X378" s="228">
        <v>6</v>
      </c>
      <c r="Y378" s="228"/>
      <c r="Z378" s="228">
        <v>204</v>
      </c>
      <c r="AA378" s="227">
        <v>552</v>
      </c>
      <c r="AB378" s="228">
        <v>1000</v>
      </c>
      <c r="AC378" s="227" t="s">
        <v>465</v>
      </c>
      <c r="AD378" s="227" t="s">
        <v>466</v>
      </c>
      <c r="AE378" s="227">
        <v>2002</v>
      </c>
      <c r="AF378" s="227">
        <v>2002</v>
      </c>
      <c r="AG378" s="227" t="s">
        <v>9412</v>
      </c>
      <c r="AH378" s="227" t="s">
        <v>6774</v>
      </c>
      <c r="AI378" s="227"/>
      <c r="AJ378" s="227" t="s">
        <v>7288</v>
      </c>
      <c r="AK378" s="227" t="s">
        <v>6880</v>
      </c>
      <c r="AL378" s="228" t="s">
        <v>681</v>
      </c>
      <c r="AM378" s="227">
        <v>10200</v>
      </c>
      <c r="AN378" s="227"/>
      <c r="AO378" s="227"/>
      <c r="AP378" s="227">
        <v>1</v>
      </c>
      <c r="AQ378" s="227" t="s">
        <v>9413</v>
      </c>
      <c r="AR378" s="227"/>
      <c r="AS378" s="227"/>
      <c r="AT378" s="227" t="s">
        <v>1139</v>
      </c>
      <c r="AU378" s="227">
        <v>1</v>
      </c>
      <c r="AV378" s="227">
        <v>108</v>
      </c>
      <c r="AW378" s="227" t="s">
        <v>399</v>
      </c>
      <c r="AX378" s="227" t="s">
        <v>305</v>
      </c>
      <c r="AY378" s="227" t="s">
        <v>1357</v>
      </c>
      <c r="AZ378" s="227">
        <v>1</v>
      </c>
      <c r="BA378" s="227">
        <v>108</v>
      </c>
      <c r="BB378" s="227" t="s">
        <v>1322</v>
      </c>
      <c r="BC378" s="227" t="s">
        <v>305</v>
      </c>
      <c r="BD378" s="227"/>
      <c r="BE378" s="227"/>
      <c r="BF378" s="241"/>
      <c r="BG378" s="1447"/>
    </row>
    <row r="379" spans="1:59" ht="24" customHeight="1">
      <c r="A379" s="213"/>
      <c r="B379" s="918"/>
      <c r="C379" s="227" t="s">
        <v>613</v>
      </c>
      <c r="D379" s="227" t="s">
        <v>9414</v>
      </c>
      <c r="E379" s="227" t="s">
        <v>1331</v>
      </c>
      <c r="F379" s="227" t="s">
        <v>613</v>
      </c>
      <c r="G379" s="227" t="s">
        <v>305</v>
      </c>
      <c r="H379" s="227"/>
      <c r="I379" s="227" t="s">
        <v>3802</v>
      </c>
      <c r="J379" s="227"/>
      <c r="K379" s="227"/>
      <c r="L379" s="228">
        <v>5466</v>
      </c>
      <c r="M379" s="228">
        <v>7423</v>
      </c>
      <c r="N379" s="228">
        <v>17070</v>
      </c>
      <c r="O379" s="227" t="s">
        <v>401</v>
      </c>
      <c r="P379" s="228"/>
      <c r="Q379" s="228"/>
      <c r="R379" s="228"/>
      <c r="S379" s="228"/>
      <c r="T379" s="228"/>
      <c r="U379" s="228"/>
      <c r="V379" s="228"/>
      <c r="W379" s="228">
        <v>25</v>
      </c>
      <c r="X379" s="228">
        <v>14</v>
      </c>
      <c r="Y379" s="228">
        <v>7</v>
      </c>
      <c r="Z379" s="228">
        <v>470</v>
      </c>
      <c r="AA379" s="227"/>
      <c r="AB379" s="228"/>
      <c r="AC379" s="227"/>
      <c r="AD379" s="227" t="s">
        <v>466</v>
      </c>
      <c r="AE379" s="241">
        <v>1991</v>
      </c>
      <c r="AF379" s="227">
        <v>1991</v>
      </c>
      <c r="AG379" s="227"/>
      <c r="AH379" s="227"/>
      <c r="AI379" s="227"/>
      <c r="AJ379" s="227"/>
      <c r="AK379" s="227"/>
      <c r="AL379" s="228">
        <v>4600</v>
      </c>
      <c r="AM379" s="227">
        <v>4632</v>
      </c>
      <c r="AN379" s="227"/>
      <c r="AO379" s="227"/>
      <c r="AP379" s="227"/>
      <c r="AQ379" s="227"/>
      <c r="AR379" s="227"/>
      <c r="AS379" s="227"/>
      <c r="AT379" s="227"/>
      <c r="AU379" s="227"/>
      <c r="AV379" s="227"/>
      <c r="AW379" s="227"/>
      <c r="AX379" s="227"/>
      <c r="AY379" s="227"/>
      <c r="AZ379" s="227"/>
      <c r="BA379" s="227"/>
      <c r="BB379" s="227"/>
      <c r="BC379" s="227"/>
      <c r="BD379" s="227"/>
      <c r="BE379" s="227"/>
      <c r="BF379" s="227" t="s">
        <v>9415</v>
      </c>
      <c r="BG379" s="1447"/>
    </row>
    <row r="380" spans="1:59" ht="24" customHeight="1">
      <c r="A380" s="213"/>
      <c r="B380" s="918"/>
      <c r="C380" s="227" t="s">
        <v>613</v>
      </c>
      <c r="D380" s="227"/>
      <c r="E380" s="227" t="s">
        <v>9416</v>
      </c>
      <c r="F380" s="227" t="s">
        <v>613</v>
      </c>
      <c r="G380" s="227"/>
      <c r="H380" s="227"/>
      <c r="I380" s="227" t="s">
        <v>3802</v>
      </c>
      <c r="J380" s="227"/>
      <c r="K380" s="227"/>
      <c r="L380" s="228">
        <v>3304</v>
      </c>
      <c r="M380" s="228">
        <v>1830</v>
      </c>
      <c r="N380" s="228">
        <v>1830</v>
      </c>
      <c r="O380" s="227" t="s">
        <v>401</v>
      </c>
      <c r="P380" s="228"/>
      <c r="Q380" s="228"/>
      <c r="R380" s="228"/>
      <c r="S380" s="228"/>
      <c r="T380" s="228"/>
      <c r="U380" s="228"/>
      <c r="V380" s="228"/>
      <c r="W380" s="228">
        <v>25</v>
      </c>
      <c r="X380" s="228">
        <v>15</v>
      </c>
      <c r="Y380" s="228">
        <v>8</v>
      </c>
      <c r="Z380" s="228">
        <v>573</v>
      </c>
      <c r="AA380" s="227"/>
      <c r="AB380" s="228"/>
      <c r="AC380" s="227"/>
      <c r="AD380" s="227"/>
      <c r="AE380" s="227"/>
      <c r="AF380" s="227">
        <v>1995</v>
      </c>
      <c r="AG380" s="227"/>
      <c r="AH380" s="227"/>
      <c r="AI380" s="227"/>
      <c r="AJ380" s="227"/>
      <c r="AK380" s="227"/>
      <c r="AL380" s="228"/>
      <c r="AM380" s="227">
        <v>3978</v>
      </c>
      <c r="AN380" s="227"/>
      <c r="AO380" s="227"/>
      <c r="AP380" s="227"/>
      <c r="AQ380" s="227"/>
      <c r="AR380" s="227"/>
      <c r="AS380" s="227"/>
      <c r="AT380" s="227"/>
      <c r="AU380" s="227"/>
      <c r="AV380" s="227"/>
      <c r="AW380" s="227"/>
      <c r="AX380" s="227"/>
      <c r="AY380" s="227"/>
      <c r="AZ380" s="227"/>
      <c r="BA380" s="227"/>
      <c r="BB380" s="227"/>
      <c r="BC380" s="227"/>
      <c r="BD380" s="227"/>
      <c r="BE380" s="227"/>
      <c r="BF380" s="241"/>
      <c r="BG380" s="1447"/>
    </row>
    <row r="381" spans="1:59" ht="24" customHeight="1">
      <c r="A381" s="213"/>
      <c r="B381" s="918"/>
      <c r="C381" s="227" t="s">
        <v>618</v>
      </c>
      <c r="D381" s="227"/>
      <c r="E381" s="227" t="s">
        <v>2313</v>
      </c>
      <c r="F381" s="227" t="s">
        <v>618</v>
      </c>
      <c r="G381" s="227"/>
      <c r="H381" s="227"/>
      <c r="I381" s="227" t="s">
        <v>11961</v>
      </c>
      <c r="J381" s="227"/>
      <c r="K381" s="227"/>
      <c r="L381" s="228">
        <v>9123</v>
      </c>
      <c r="M381" s="228">
        <v>2156</v>
      </c>
      <c r="N381" s="228">
        <v>7617</v>
      </c>
      <c r="O381" s="227" t="s">
        <v>401</v>
      </c>
      <c r="P381" s="228"/>
      <c r="Q381" s="228"/>
      <c r="R381" s="228"/>
      <c r="S381" s="228"/>
      <c r="T381" s="228"/>
      <c r="U381" s="228"/>
      <c r="V381" s="228"/>
      <c r="W381" s="228">
        <v>25</v>
      </c>
      <c r="X381" s="228">
        <v>15</v>
      </c>
      <c r="Y381" s="228">
        <v>8</v>
      </c>
      <c r="Z381" s="228">
        <v>375</v>
      </c>
      <c r="AA381" s="227"/>
      <c r="AB381" s="228"/>
      <c r="AC381" s="227"/>
      <c r="AD381" s="227"/>
      <c r="AE381" s="227">
        <v>1999</v>
      </c>
      <c r="AF381" s="227"/>
      <c r="AG381" s="227"/>
      <c r="AH381" s="227"/>
      <c r="AI381" s="227"/>
      <c r="AJ381" s="227"/>
      <c r="AK381" s="227"/>
      <c r="AL381" s="228">
        <v>9456</v>
      </c>
      <c r="AM381" s="227"/>
      <c r="AN381" s="227"/>
      <c r="AO381" s="227"/>
      <c r="AP381" s="227"/>
      <c r="AQ381" s="227"/>
      <c r="AR381" s="227"/>
      <c r="AS381" s="227"/>
      <c r="AT381" s="227"/>
      <c r="AU381" s="227"/>
      <c r="AV381" s="227"/>
      <c r="AW381" s="227"/>
      <c r="AX381" s="227"/>
      <c r="AY381" s="227"/>
      <c r="AZ381" s="227"/>
      <c r="BA381" s="227"/>
      <c r="BB381" s="227"/>
      <c r="BC381" s="227"/>
      <c r="BD381" s="227"/>
      <c r="BE381" s="227"/>
      <c r="BF381" s="241"/>
      <c r="BG381" s="1447"/>
    </row>
    <row r="382" spans="1:59" ht="24" customHeight="1">
      <c r="A382" s="213"/>
      <c r="B382" s="918"/>
      <c r="C382" s="227" t="s">
        <v>618</v>
      </c>
      <c r="D382" s="227"/>
      <c r="E382" s="227" t="s">
        <v>13850</v>
      </c>
      <c r="F382" s="227" t="s">
        <v>12917</v>
      </c>
      <c r="G382" s="227"/>
      <c r="H382" s="227"/>
      <c r="I382" s="227" t="s">
        <v>12917</v>
      </c>
      <c r="J382" s="227"/>
      <c r="K382" s="227"/>
      <c r="L382" s="228">
        <v>8433</v>
      </c>
      <c r="M382" s="228">
        <v>2217</v>
      </c>
      <c r="N382" s="228">
        <v>4387</v>
      </c>
      <c r="O382" s="228" t="s">
        <v>2083</v>
      </c>
      <c r="P382" s="228"/>
      <c r="Q382" s="228"/>
      <c r="R382" s="228"/>
      <c r="S382" s="228"/>
      <c r="T382" s="228"/>
      <c r="U382" s="228"/>
      <c r="V382" s="228"/>
      <c r="W382" s="228">
        <v>25</v>
      </c>
      <c r="X382" s="228">
        <v>1.8</v>
      </c>
      <c r="Y382" s="228">
        <v>5</v>
      </c>
      <c r="Z382" s="228">
        <v>835</v>
      </c>
      <c r="AA382" s="227"/>
      <c r="AB382" s="228"/>
      <c r="AC382" s="227"/>
      <c r="AD382" s="227"/>
      <c r="AE382" s="458">
        <v>2001</v>
      </c>
      <c r="AF382" s="227"/>
      <c r="AG382" s="227"/>
      <c r="AH382" s="227"/>
      <c r="AI382" s="227"/>
      <c r="AJ382" s="227"/>
      <c r="AK382" s="227"/>
      <c r="AL382" s="228"/>
      <c r="AM382" s="227"/>
      <c r="AN382" s="227"/>
      <c r="AO382" s="227"/>
      <c r="AP382" s="227"/>
      <c r="AQ382" s="227"/>
      <c r="AR382" s="227"/>
      <c r="AS382" s="227"/>
      <c r="AT382" s="227"/>
      <c r="AU382" s="227"/>
      <c r="AV382" s="227"/>
      <c r="AW382" s="227"/>
      <c r="AX382" s="227"/>
      <c r="AY382" s="227"/>
      <c r="AZ382" s="227"/>
      <c r="BA382" s="227"/>
      <c r="BB382" s="227"/>
      <c r="BC382" s="227"/>
      <c r="BD382" s="227"/>
      <c r="BE382" s="227"/>
      <c r="BF382" s="241"/>
      <c r="BG382" s="1447"/>
    </row>
    <row r="383" spans="1:59" ht="24" customHeight="1">
      <c r="A383" s="213"/>
      <c r="B383" s="918"/>
      <c r="C383" s="227" t="s">
        <v>618</v>
      </c>
      <c r="D383" s="227"/>
      <c r="E383" s="227" t="s">
        <v>13851</v>
      </c>
      <c r="F383" s="241" t="s">
        <v>12917</v>
      </c>
      <c r="G383" s="227"/>
      <c r="H383" s="227"/>
      <c r="I383" s="241" t="s">
        <v>12917</v>
      </c>
      <c r="J383" s="227"/>
      <c r="K383" s="227"/>
      <c r="L383" s="244">
        <v>6066</v>
      </c>
      <c r="M383" s="244">
        <v>2007</v>
      </c>
      <c r="N383" s="244">
        <v>4510</v>
      </c>
      <c r="O383" s="241" t="s">
        <v>2083</v>
      </c>
      <c r="P383" s="228"/>
      <c r="Q383" s="228"/>
      <c r="R383" s="228"/>
      <c r="S383" s="228"/>
      <c r="T383" s="228"/>
      <c r="U383" s="228"/>
      <c r="V383" s="228"/>
      <c r="W383" s="244">
        <v>25</v>
      </c>
      <c r="X383" s="244">
        <v>2</v>
      </c>
      <c r="Y383" s="244">
        <v>5</v>
      </c>
      <c r="Z383" s="244">
        <v>772</v>
      </c>
      <c r="AA383" s="227"/>
      <c r="AB383" s="228"/>
      <c r="AC383" s="227"/>
      <c r="AD383" s="227"/>
      <c r="AE383" s="241">
        <v>2014</v>
      </c>
      <c r="AF383" s="227"/>
      <c r="AG383" s="227"/>
      <c r="AH383" s="227"/>
      <c r="AI383" s="227"/>
      <c r="AJ383" s="227"/>
      <c r="AK383" s="227"/>
      <c r="AL383" s="228"/>
      <c r="AM383" s="227"/>
      <c r="AN383" s="227"/>
      <c r="AO383" s="227"/>
      <c r="AP383" s="227"/>
      <c r="AQ383" s="227"/>
      <c r="AR383" s="227"/>
      <c r="AS383" s="227"/>
      <c r="AT383" s="227"/>
      <c r="AU383" s="227"/>
      <c r="AV383" s="227"/>
      <c r="AW383" s="227"/>
      <c r="AX383" s="227"/>
      <c r="AY383" s="227"/>
      <c r="AZ383" s="227"/>
      <c r="BA383" s="227"/>
      <c r="BB383" s="227"/>
      <c r="BC383" s="227"/>
      <c r="BD383" s="227"/>
      <c r="BE383" s="227"/>
      <c r="BF383" s="241"/>
      <c r="BG383" s="1447"/>
    </row>
    <row r="384" spans="1:59" ht="24" customHeight="1">
      <c r="A384" s="213"/>
      <c r="B384" s="918"/>
      <c r="C384" s="227" t="s">
        <v>618</v>
      </c>
      <c r="D384" s="227"/>
      <c r="E384" s="227" t="s">
        <v>16897</v>
      </c>
      <c r="F384" s="227" t="s">
        <v>618</v>
      </c>
      <c r="G384" s="227" t="s">
        <v>618</v>
      </c>
      <c r="H384" s="227"/>
      <c r="I384" s="227" t="s">
        <v>618</v>
      </c>
      <c r="J384" s="227"/>
      <c r="K384" s="227"/>
      <c r="L384" s="228">
        <v>12870</v>
      </c>
      <c r="M384" s="228">
        <v>10243</v>
      </c>
      <c r="N384" s="228">
        <v>10243</v>
      </c>
      <c r="O384" s="227" t="s">
        <v>401</v>
      </c>
      <c r="P384" s="228"/>
      <c r="Q384" s="228"/>
      <c r="R384" s="228"/>
      <c r="S384" s="228"/>
      <c r="T384" s="228"/>
      <c r="U384" s="228"/>
      <c r="V384" s="228"/>
      <c r="W384" s="228">
        <v>25</v>
      </c>
      <c r="X384" s="228">
        <v>20</v>
      </c>
      <c r="Y384" s="228">
        <v>7</v>
      </c>
      <c r="Z384" s="228">
        <v>542</v>
      </c>
      <c r="AA384" s="227"/>
      <c r="AB384" s="228"/>
      <c r="AC384" s="227"/>
      <c r="AD384" s="227"/>
      <c r="AE384" s="227">
        <v>2023</v>
      </c>
      <c r="AF384" s="227"/>
      <c r="AG384" s="227"/>
      <c r="AH384" s="227"/>
      <c r="AI384" s="227"/>
      <c r="AJ384" s="227"/>
      <c r="AK384" s="227"/>
      <c r="AL384" s="228">
        <v>36200</v>
      </c>
      <c r="AM384" s="227"/>
      <c r="AN384" s="227"/>
      <c r="AO384" s="227"/>
      <c r="AP384" s="227"/>
      <c r="AQ384" s="227"/>
      <c r="AR384" s="227"/>
      <c r="AS384" s="227"/>
      <c r="AT384" s="227"/>
      <c r="AU384" s="227"/>
      <c r="AV384" s="227"/>
      <c r="AW384" s="227"/>
      <c r="AX384" s="227"/>
      <c r="AY384" s="227"/>
      <c r="AZ384" s="227"/>
      <c r="BA384" s="227"/>
      <c r="BB384" s="227"/>
      <c r="BC384" s="227"/>
      <c r="BD384" s="227"/>
      <c r="BE384" s="227"/>
      <c r="BF384" s="241"/>
      <c r="BG384" s="1447"/>
    </row>
    <row r="385" spans="1:59" ht="24" customHeight="1">
      <c r="A385" s="213"/>
      <c r="B385" s="918"/>
      <c r="C385" s="227" t="s">
        <v>618</v>
      </c>
      <c r="D385" s="227"/>
      <c r="E385" s="227" t="s">
        <v>16898</v>
      </c>
      <c r="F385" s="227" t="s">
        <v>618</v>
      </c>
      <c r="G385" s="227" t="s">
        <v>618</v>
      </c>
      <c r="H385" s="227"/>
      <c r="I385" s="227" t="s">
        <v>618</v>
      </c>
      <c r="J385" s="227"/>
      <c r="K385" s="227"/>
      <c r="L385" s="228">
        <v>9361</v>
      </c>
      <c r="M385" s="228">
        <v>3678</v>
      </c>
      <c r="N385" s="228">
        <v>3678</v>
      </c>
      <c r="O385" s="227" t="s">
        <v>401</v>
      </c>
      <c r="P385" s="228"/>
      <c r="Q385" s="228"/>
      <c r="R385" s="228"/>
      <c r="S385" s="228"/>
      <c r="T385" s="228"/>
      <c r="U385" s="228"/>
      <c r="V385" s="228"/>
      <c r="W385" s="228">
        <v>25</v>
      </c>
      <c r="X385" s="228">
        <v>13</v>
      </c>
      <c r="Y385" s="228">
        <v>5</v>
      </c>
      <c r="Z385" s="228">
        <v>352</v>
      </c>
      <c r="AA385" s="227"/>
      <c r="AB385" s="228"/>
      <c r="AC385" s="227"/>
      <c r="AD385" s="227"/>
      <c r="AE385" s="227">
        <v>2023</v>
      </c>
      <c r="AF385" s="227"/>
      <c r="AG385" s="227"/>
      <c r="AH385" s="227"/>
      <c r="AI385" s="227"/>
      <c r="AJ385" s="227"/>
      <c r="AK385" s="227"/>
      <c r="AL385" s="228">
        <v>16700</v>
      </c>
      <c r="AM385" s="458"/>
      <c r="AN385" s="458"/>
      <c r="AO385" s="458"/>
      <c r="AP385" s="458"/>
      <c r="AQ385" s="458"/>
      <c r="AR385" s="458"/>
      <c r="AS385" s="458"/>
      <c r="AT385" s="458"/>
      <c r="AU385" s="458"/>
      <c r="AV385" s="458"/>
      <c r="AW385" s="458"/>
      <c r="AX385" s="458"/>
      <c r="AY385" s="458"/>
      <c r="AZ385" s="458"/>
      <c r="BA385" s="458"/>
      <c r="BB385" s="458"/>
      <c r="BC385" s="458"/>
      <c r="BD385" s="458"/>
      <c r="BE385" s="458"/>
      <c r="BF385" s="458"/>
      <c r="BG385" s="1447"/>
    </row>
    <row r="386" spans="1:59" ht="24" customHeight="1">
      <c r="A386" s="213"/>
      <c r="B386" s="918"/>
      <c r="C386" s="458" t="s">
        <v>12917</v>
      </c>
      <c r="D386" s="458"/>
      <c r="E386" s="458" t="s">
        <v>16899</v>
      </c>
      <c r="F386" s="458" t="s">
        <v>12917</v>
      </c>
      <c r="G386" s="458"/>
      <c r="H386" s="458"/>
      <c r="I386" s="458" t="s">
        <v>12910</v>
      </c>
      <c r="J386" s="458"/>
      <c r="K386" s="458"/>
      <c r="L386" s="228">
        <v>19353</v>
      </c>
      <c r="M386" s="228">
        <v>3553</v>
      </c>
      <c r="N386" s="228">
        <v>9994</v>
      </c>
      <c r="O386" s="458" t="s">
        <v>2083</v>
      </c>
      <c r="P386" s="458"/>
      <c r="Q386" s="458"/>
      <c r="R386" s="458"/>
      <c r="S386" s="458"/>
      <c r="T386" s="458"/>
      <c r="U386" s="458"/>
      <c r="V386" s="458"/>
      <c r="W386" s="458">
        <v>25</v>
      </c>
      <c r="X386" s="458">
        <v>18</v>
      </c>
      <c r="Y386" s="458">
        <v>8</v>
      </c>
      <c r="Z386" s="458">
        <v>450</v>
      </c>
      <c r="AA386" s="458"/>
      <c r="AB386" s="458"/>
      <c r="AC386" s="458"/>
      <c r="AD386" s="458"/>
      <c r="AE386" s="458">
        <v>2006</v>
      </c>
      <c r="AF386" s="458"/>
      <c r="AG386" s="458"/>
      <c r="AH386" s="458"/>
      <c r="AI386" s="458"/>
      <c r="AJ386" s="458"/>
      <c r="AK386" s="458"/>
      <c r="AL386" s="681">
        <v>38880</v>
      </c>
      <c r="AM386" s="458"/>
      <c r="AN386" s="458"/>
      <c r="AO386" s="458"/>
      <c r="AP386" s="458"/>
      <c r="AQ386" s="458"/>
      <c r="AR386" s="458"/>
      <c r="AS386" s="458"/>
      <c r="AT386" s="458"/>
      <c r="AU386" s="458"/>
      <c r="AV386" s="458"/>
      <c r="AW386" s="458"/>
      <c r="AX386" s="458"/>
      <c r="AY386" s="458"/>
      <c r="AZ386" s="458"/>
      <c r="BA386" s="458"/>
      <c r="BB386" s="458"/>
      <c r="BC386" s="458"/>
      <c r="BD386" s="458"/>
      <c r="BE386" s="458"/>
      <c r="BF386" s="458"/>
      <c r="BG386" s="1447"/>
    </row>
    <row r="387" spans="1:59" ht="24" customHeight="1">
      <c r="A387" s="213"/>
      <c r="B387" s="918"/>
      <c r="C387" s="227" t="s">
        <v>12915</v>
      </c>
      <c r="D387" s="227"/>
      <c r="E387" s="227" t="s">
        <v>13852</v>
      </c>
      <c r="F387" s="241" t="s">
        <v>12915</v>
      </c>
      <c r="G387" s="227"/>
      <c r="H387" s="227"/>
      <c r="I387" s="241" t="s">
        <v>12957</v>
      </c>
      <c r="J387" s="227"/>
      <c r="K387" s="227"/>
      <c r="L387" s="244">
        <v>1251</v>
      </c>
      <c r="M387" s="244">
        <v>1348</v>
      </c>
      <c r="N387" s="244">
        <v>1647</v>
      </c>
      <c r="O387" s="241" t="s">
        <v>2083</v>
      </c>
      <c r="P387" s="228"/>
      <c r="Q387" s="228"/>
      <c r="R387" s="228"/>
      <c r="S387" s="228"/>
      <c r="T387" s="228"/>
      <c r="U387" s="228"/>
      <c r="V387" s="228"/>
      <c r="W387" s="244">
        <v>25</v>
      </c>
      <c r="X387" s="244"/>
      <c r="Y387" s="244">
        <v>6</v>
      </c>
      <c r="Z387" s="244"/>
      <c r="AA387" s="227"/>
      <c r="AB387" s="228"/>
      <c r="AC387" s="227"/>
      <c r="AD387" s="227"/>
      <c r="AE387" s="241">
        <v>2022</v>
      </c>
      <c r="AF387" s="227"/>
      <c r="AG387" s="227"/>
      <c r="AH387" s="227"/>
      <c r="AI387" s="227"/>
      <c r="AJ387" s="227"/>
      <c r="AK387" s="227"/>
      <c r="AL387" s="228">
        <v>7912</v>
      </c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27"/>
      <c r="AX387" s="227"/>
      <c r="AY387" s="227"/>
      <c r="AZ387" s="227"/>
      <c r="BA387" s="227"/>
      <c r="BB387" s="227"/>
      <c r="BC387" s="227"/>
      <c r="BD387" s="227"/>
      <c r="BE387" s="227"/>
      <c r="BF387" s="241"/>
      <c r="BG387" s="1447"/>
    </row>
    <row r="388" spans="1:59" ht="24" customHeight="1">
      <c r="A388" s="213"/>
      <c r="B388" s="918"/>
      <c r="C388" s="227" t="s">
        <v>1481</v>
      </c>
      <c r="D388" s="227"/>
      <c r="E388" s="227" t="s">
        <v>9417</v>
      </c>
      <c r="F388" s="227" t="s">
        <v>1481</v>
      </c>
      <c r="G388" s="227"/>
      <c r="H388" s="227"/>
      <c r="I388" s="227" t="s">
        <v>12957</v>
      </c>
      <c r="J388" s="227"/>
      <c r="K388" s="227"/>
      <c r="L388" s="228">
        <v>9307</v>
      </c>
      <c r="M388" s="228">
        <v>1617</v>
      </c>
      <c r="N388" s="228">
        <v>2483</v>
      </c>
      <c r="O388" s="227" t="s">
        <v>401</v>
      </c>
      <c r="P388" s="228"/>
      <c r="Q388" s="228"/>
      <c r="R388" s="228"/>
      <c r="S388" s="228"/>
      <c r="T388" s="228"/>
      <c r="U388" s="228"/>
      <c r="V388" s="228"/>
      <c r="W388" s="228">
        <v>25</v>
      </c>
      <c r="X388" s="228">
        <v>21</v>
      </c>
      <c r="Y388" s="228">
        <v>8</v>
      </c>
      <c r="Z388" s="228">
        <v>525</v>
      </c>
      <c r="AA388" s="227"/>
      <c r="AB388" s="228"/>
      <c r="AC388" s="227"/>
      <c r="AD388" s="227"/>
      <c r="AE388" s="227">
        <v>2009</v>
      </c>
      <c r="AF388" s="227"/>
      <c r="AG388" s="227"/>
      <c r="AH388" s="227"/>
      <c r="AI388" s="227"/>
      <c r="AJ388" s="227"/>
      <c r="AK388" s="227"/>
      <c r="AL388" s="228">
        <v>4900</v>
      </c>
      <c r="AM388" s="227"/>
      <c r="AN388" s="227"/>
      <c r="AO388" s="227"/>
      <c r="AP388" s="227"/>
      <c r="AQ388" s="227"/>
      <c r="AR388" s="227"/>
      <c r="AS388" s="227"/>
      <c r="AT388" s="227"/>
      <c r="AU388" s="227"/>
      <c r="AV388" s="227"/>
      <c r="AW388" s="227"/>
      <c r="AX388" s="227"/>
      <c r="AY388" s="227"/>
      <c r="AZ388" s="227"/>
      <c r="BA388" s="227"/>
      <c r="BB388" s="227"/>
      <c r="BC388" s="227"/>
      <c r="BD388" s="227"/>
      <c r="BE388" s="227"/>
      <c r="BF388" s="227"/>
      <c r="BG388" s="1447"/>
    </row>
    <row r="389" spans="1:59" ht="24" customHeight="1">
      <c r="A389" s="213"/>
      <c r="B389" s="918"/>
      <c r="C389" s="227" t="s">
        <v>12915</v>
      </c>
      <c r="D389" s="227"/>
      <c r="E389" s="227" t="s">
        <v>16900</v>
      </c>
      <c r="F389" s="241" t="s">
        <v>12915</v>
      </c>
      <c r="G389" s="227"/>
      <c r="H389" s="227"/>
      <c r="I389" s="241" t="s">
        <v>12957</v>
      </c>
      <c r="J389" s="227"/>
      <c r="K389" s="227"/>
      <c r="L389" s="244">
        <v>8404.26</v>
      </c>
      <c r="M389" s="244">
        <v>15121.37</v>
      </c>
      <c r="N389" s="244">
        <v>32780</v>
      </c>
      <c r="O389" s="241" t="s">
        <v>2083</v>
      </c>
      <c r="P389" s="228"/>
      <c r="Q389" s="228"/>
      <c r="R389" s="228"/>
      <c r="S389" s="228"/>
      <c r="T389" s="228"/>
      <c r="U389" s="228"/>
      <c r="V389" s="228"/>
      <c r="W389" s="228">
        <v>50</v>
      </c>
      <c r="X389" s="228"/>
      <c r="Y389" s="228">
        <v>8</v>
      </c>
      <c r="Z389" s="228"/>
      <c r="AA389" s="227"/>
      <c r="AB389" s="228"/>
      <c r="AC389" s="227"/>
      <c r="AD389" s="227"/>
      <c r="AE389" s="227">
        <v>2023</v>
      </c>
      <c r="AF389" s="227"/>
      <c r="AG389" s="227"/>
      <c r="AH389" s="227"/>
      <c r="AI389" s="227"/>
      <c r="AJ389" s="227"/>
      <c r="AK389" s="227"/>
      <c r="AL389" s="228">
        <v>9800</v>
      </c>
      <c r="AM389" s="227"/>
      <c r="AN389" s="227"/>
      <c r="AO389" s="227"/>
      <c r="AP389" s="227"/>
      <c r="AQ389" s="227"/>
      <c r="AR389" s="227"/>
      <c r="AS389" s="227"/>
      <c r="AT389" s="227"/>
      <c r="AU389" s="227"/>
      <c r="AV389" s="227"/>
      <c r="AW389" s="227"/>
      <c r="AX389" s="227"/>
      <c r="AY389" s="227"/>
      <c r="AZ389" s="227"/>
      <c r="BA389" s="227"/>
      <c r="BB389" s="227"/>
      <c r="BC389" s="227"/>
      <c r="BD389" s="227"/>
      <c r="BE389" s="227"/>
      <c r="BF389" s="227"/>
      <c r="BG389" s="1447"/>
    </row>
    <row r="390" spans="1:59" ht="24" customHeight="1">
      <c r="A390" s="213"/>
      <c r="B390" s="918"/>
      <c r="C390" s="227" t="s">
        <v>632</v>
      </c>
      <c r="D390" s="227"/>
      <c r="E390" s="227" t="s">
        <v>2313</v>
      </c>
      <c r="F390" s="227" t="s">
        <v>632</v>
      </c>
      <c r="G390" s="227"/>
      <c r="H390" s="227"/>
      <c r="I390" s="227" t="s">
        <v>305</v>
      </c>
      <c r="J390" s="227"/>
      <c r="K390" s="227"/>
      <c r="L390" s="228">
        <v>5053</v>
      </c>
      <c r="M390" s="228">
        <v>1884</v>
      </c>
      <c r="N390" s="228">
        <v>4645</v>
      </c>
      <c r="O390" s="227" t="s">
        <v>401</v>
      </c>
      <c r="P390" s="228"/>
      <c r="Q390" s="228"/>
      <c r="R390" s="228"/>
      <c r="S390" s="228"/>
      <c r="T390" s="228"/>
      <c r="U390" s="228"/>
      <c r="V390" s="228"/>
      <c r="W390" s="228">
        <v>25</v>
      </c>
      <c r="X390" s="228">
        <v>14</v>
      </c>
      <c r="Y390" s="228">
        <v>6</v>
      </c>
      <c r="Z390" s="228">
        <v>325</v>
      </c>
      <c r="AA390" s="227"/>
      <c r="AB390" s="228"/>
      <c r="AC390" s="227"/>
      <c r="AD390" s="227"/>
      <c r="AE390" s="227">
        <v>1998</v>
      </c>
      <c r="AF390" s="227"/>
      <c r="AG390" s="227"/>
      <c r="AH390" s="227"/>
      <c r="AI390" s="227"/>
      <c r="AJ390" s="227"/>
      <c r="AK390" s="227"/>
      <c r="AL390" s="228">
        <v>4963</v>
      </c>
      <c r="AM390" s="227"/>
      <c r="AN390" s="227"/>
      <c r="AO390" s="227"/>
      <c r="AP390" s="227"/>
      <c r="AQ390" s="227"/>
      <c r="AR390" s="227"/>
      <c r="AS390" s="227"/>
      <c r="AT390" s="227"/>
      <c r="AU390" s="227"/>
      <c r="AV390" s="227"/>
      <c r="AW390" s="227"/>
      <c r="AX390" s="227"/>
      <c r="AY390" s="227"/>
      <c r="AZ390" s="227"/>
      <c r="BA390" s="227"/>
      <c r="BB390" s="227"/>
      <c r="BC390" s="227"/>
      <c r="BD390" s="227"/>
      <c r="BE390" s="227"/>
      <c r="BF390" s="227"/>
      <c r="BG390" s="1447"/>
    </row>
    <row r="391" spans="1:59" ht="24" customHeight="1">
      <c r="A391" s="213"/>
      <c r="B391" s="918"/>
      <c r="C391" s="227" t="s">
        <v>9732</v>
      </c>
      <c r="D391" s="227"/>
      <c r="E391" s="227" t="s">
        <v>16901</v>
      </c>
      <c r="F391" s="227" t="s">
        <v>9732</v>
      </c>
      <c r="G391" s="227"/>
      <c r="H391" s="227"/>
      <c r="I391" s="227" t="s">
        <v>2010</v>
      </c>
      <c r="J391" s="227"/>
      <c r="K391" s="227"/>
      <c r="L391" s="228">
        <v>143002</v>
      </c>
      <c r="M391" s="228">
        <v>1588</v>
      </c>
      <c r="N391" s="228">
        <v>2723</v>
      </c>
      <c r="O391" s="227" t="s">
        <v>2083</v>
      </c>
      <c r="P391" s="228"/>
      <c r="Q391" s="228"/>
      <c r="R391" s="228"/>
      <c r="S391" s="228"/>
      <c r="T391" s="228"/>
      <c r="U391" s="228"/>
      <c r="V391" s="228"/>
      <c r="W391" s="228">
        <v>25</v>
      </c>
      <c r="X391" s="228">
        <v>14</v>
      </c>
      <c r="Y391" s="228">
        <v>5</v>
      </c>
      <c r="Z391" s="228">
        <v>403</v>
      </c>
      <c r="AA391" s="227"/>
      <c r="AB391" s="228"/>
      <c r="AC391" s="227"/>
      <c r="AD391" s="227"/>
      <c r="AE391" s="227">
        <v>2023</v>
      </c>
      <c r="AF391" s="227"/>
      <c r="AG391" s="227"/>
      <c r="AH391" s="227"/>
      <c r="AI391" s="227"/>
      <c r="AJ391" s="227"/>
      <c r="AK391" s="227"/>
      <c r="AL391" s="228">
        <v>10877</v>
      </c>
      <c r="AM391" s="227"/>
      <c r="AN391" s="227"/>
      <c r="AO391" s="227"/>
      <c r="AP391" s="227"/>
      <c r="AQ391" s="227"/>
      <c r="AR391" s="227"/>
      <c r="AS391" s="227"/>
      <c r="AT391" s="227"/>
      <c r="AU391" s="227"/>
      <c r="AV391" s="227"/>
      <c r="AW391" s="227"/>
      <c r="AX391" s="227"/>
      <c r="AY391" s="227"/>
      <c r="AZ391" s="227"/>
      <c r="BA391" s="227"/>
      <c r="BB391" s="227"/>
      <c r="BC391" s="227"/>
      <c r="BD391" s="227"/>
      <c r="BE391" s="227"/>
      <c r="BF391" s="227"/>
      <c r="BG391" s="1447"/>
    </row>
    <row r="392" spans="1:59" ht="24" customHeight="1">
      <c r="A392" s="213" t="s">
        <v>150</v>
      </c>
      <c r="B392" s="918"/>
      <c r="C392" s="227" t="s">
        <v>634</v>
      </c>
      <c r="D392" s="227"/>
      <c r="E392" s="227" t="s">
        <v>9411</v>
      </c>
      <c r="F392" s="227" t="s">
        <v>634</v>
      </c>
      <c r="G392" s="227"/>
      <c r="H392" s="227"/>
      <c r="I392" s="227" t="s">
        <v>305</v>
      </c>
      <c r="J392" s="227"/>
      <c r="K392" s="227"/>
      <c r="L392" s="228">
        <v>7071</v>
      </c>
      <c r="M392" s="228">
        <v>1912</v>
      </c>
      <c r="N392" s="228">
        <v>5317</v>
      </c>
      <c r="O392" s="227" t="s">
        <v>401</v>
      </c>
      <c r="P392" s="228"/>
      <c r="Q392" s="228"/>
      <c r="R392" s="228"/>
      <c r="S392" s="228"/>
      <c r="T392" s="228"/>
      <c r="U392" s="228"/>
      <c r="V392" s="228"/>
      <c r="W392" s="228">
        <v>25</v>
      </c>
      <c r="X392" s="228">
        <v>17</v>
      </c>
      <c r="Y392" s="228">
        <v>6</v>
      </c>
      <c r="Z392" s="228">
        <v>536</v>
      </c>
      <c r="AA392" s="227"/>
      <c r="AB392" s="228"/>
      <c r="AC392" s="227"/>
      <c r="AD392" s="227"/>
      <c r="AE392" s="227">
        <v>2011</v>
      </c>
      <c r="AF392" s="227"/>
      <c r="AG392" s="227"/>
      <c r="AH392" s="227"/>
      <c r="AI392" s="227"/>
      <c r="AJ392" s="227"/>
      <c r="AK392" s="227"/>
      <c r="AL392" s="228">
        <v>9996</v>
      </c>
      <c r="AM392" s="227"/>
      <c r="AN392" s="227"/>
      <c r="AO392" s="227"/>
      <c r="AP392" s="227"/>
      <c r="AQ392" s="227"/>
      <c r="AR392" s="227"/>
      <c r="AS392" s="227"/>
      <c r="AT392" s="227"/>
      <c r="AU392" s="227"/>
      <c r="AV392" s="227"/>
      <c r="AW392" s="227"/>
      <c r="AX392" s="227"/>
      <c r="AY392" s="227"/>
      <c r="AZ392" s="227"/>
      <c r="BA392" s="227"/>
      <c r="BB392" s="227"/>
      <c r="BC392" s="227"/>
      <c r="BD392" s="227"/>
      <c r="BE392" s="227"/>
      <c r="BF392" s="227"/>
      <c r="BG392" s="1447"/>
    </row>
    <row r="393" spans="1:59" ht="24" customHeight="1">
      <c r="A393" s="213"/>
      <c r="B393" s="918"/>
      <c r="C393" s="227" t="s">
        <v>634</v>
      </c>
      <c r="D393" s="227"/>
      <c r="E393" s="227" t="s">
        <v>22284</v>
      </c>
      <c r="F393" s="227" t="s">
        <v>634</v>
      </c>
      <c r="G393" s="227"/>
      <c r="H393" s="227"/>
      <c r="I393" s="227" t="s">
        <v>305</v>
      </c>
      <c r="J393" s="227"/>
      <c r="K393" s="227"/>
      <c r="L393" s="228">
        <v>12235.9</v>
      </c>
      <c r="M393" s="228">
        <v>2000.23</v>
      </c>
      <c r="N393" s="228">
        <v>5293.73</v>
      </c>
      <c r="O393" s="227" t="s">
        <v>401</v>
      </c>
      <c r="P393" s="228"/>
      <c r="Q393" s="228"/>
      <c r="R393" s="228"/>
      <c r="S393" s="228"/>
      <c r="T393" s="228"/>
      <c r="U393" s="228"/>
      <c r="V393" s="228"/>
      <c r="W393" s="228">
        <v>25</v>
      </c>
      <c r="X393" s="228">
        <v>8.5</v>
      </c>
      <c r="Y393" s="228">
        <v>4</v>
      </c>
      <c r="Z393" s="228">
        <v>273.62</v>
      </c>
      <c r="AA393" s="227"/>
      <c r="AB393" s="228"/>
      <c r="AC393" s="227"/>
      <c r="AD393" s="227"/>
      <c r="AE393" s="227">
        <v>2024</v>
      </c>
      <c r="AF393" s="227"/>
      <c r="AG393" s="227"/>
      <c r="AH393" s="227"/>
      <c r="AI393" s="227"/>
      <c r="AJ393" s="227"/>
      <c r="AK393" s="227"/>
      <c r="AL393" s="228">
        <v>10778</v>
      </c>
      <c r="AM393" s="227"/>
      <c r="AN393" s="227"/>
      <c r="AO393" s="227"/>
      <c r="AP393" s="227"/>
      <c r="AQ393" s="227"/>
      <c r="AR393" s="227"/>
      <c r="AS393" s="227"/>
      <c r="AT393" s="227"/>
      <c r="AU393" s="227"/>
      <c r="AV393" s="227"/>
      <c r="AW393" s="227"/>
      <c r="AX393" s="227"/>
      <c r="AY393" s="227"/>
      <c r="AZ393" s="227"/>
      <c r="BA393" s="227"/>
      <c r="BB393" s="227"/>
      <c r="BC393" s="227"/>
      <c r="BD393" s="227"/>
      <c r="BE393" s="227"/>
      <c r="BF393" s="227" t="s">
        <v>8378</v>
      </c>
      <c r="BG393" s="1447"/>
    </row>
    <row r="394" spans="1:59" ht="24" customHeight="1">
      <c r="A394" s="213"/>
      <c r="B394" s="918"/>
      <c r="C394" s="227" t="s">
        <v>642</v>
      </c>
      <c r="D394" s="227" t="s">
        <v>22241</v>
      </c>
      <c r="E394" s="227" t="s">
        <v>9411</v>
      </c>
      <c r="F394" s="227" t="s">
        <v>642</v>
      </c>
      <c r="G394" s="227" t="s">
        <v>305</v>
      </c>
      <c r="H394" s="227"/>
      <c r="I394" s="227" t="s">
        <v>642</v>
      </c>
      <c r="J394" s="227">
        <v>18</v>
      </c>
      <c r="K394" s="227"/>
      <c r="L394" s="228">
        <v>4400</v>
      </c>
      <c r="M394" s="228">
        <v>1230.8699999999999</v>
      </c>
      <c r="N394" s="228">
        <v>3385.76</v>
      </c>
      <c r="O394" s="227" t="s">
        <v>401</v>
      </c>
      <c r="P394" s="228"/>
      <c r="Q394" s="228"/>
      <c r="R394" s="228"/>
      <c r="S394" s="228"/>
      <c r="T394" s="228"/>
      <c r="U394" s="228"/>
      <c r="V394" s="228"/>
      <c r="W394" s="228">
        <v>25</v>
      </c>
      <c r="X394" s="228">
        <v>14.2</v>
      </c>
      <c r="Y394" s="228">
        <v>6</v>
      </c>
      <c r="Z394" s="228">
        <v>358.48</v>
      </c>
      <c r="AA394" s="227">
        <v>552</v>
      </c>
      <c r="AB394" s="228"/>
      <c r="AC394" s="227" t="s">
        <v>465</v>
      </c>
      <c r="AD394" s="227" t="s">
        <v>466</v>
      </c>
      <c r="AE394" s="227">
        <v>2002</v>
      </c>
      <c r="AF394" s="227">
        <v>2014</v>
      </c>
      <c r="AG394" s="227">
        <v>4800</v>
      </c>
      <c r="AH394" s="227">
        <v>400</v>
      </c>
      <c r="AI394" s="227"/>
      <c r="AJ394" s="227">
        <v>300</v>
      </c>
      <c r="AK394" s="227">
        <v>200</v>
      </c>
      <c r="AL394" s="228" t="s">
        <v>681</v>
      </c>
      <c r="AM394" s="227">
        <v>8761.2170000000006</v>
      </c>
      <c r="AN394" s="227"/>
      <c r="AO394" s="227"/>
      <c r="AP394" s="227">
        <v>1</v>
      </c>
      <c r="AQ394" s="227" t="s">
        <v>9413</v>
      </c>
      <c r="AR394" s="227"/>
      <c r="AS394" s="227"/>
      <c r="AT394" s="227" t="s">
        <v>1139</v>
      </c>
      <c r="AU394" s="227">
        <v>1</v>
      </c>
      <c r="AV394" s="227">
        <v>108</v>
      </c>
      <c r="AW394" s="227" t="s">
        <v>399</v>
      </c>
      <c r="AX394" s="227" t="s">
        <v>305</v>
      </c>
      <c r="AY394" s="227" t="s">
        <v>1357</v>
      </c>
      <c r="AZ394" s="227">
        <v>1</v>
      </c>
      <c r="BA394" s="227">
        <v>108</v>
      </c>
      <c r="BB394" s="227" t="s">
        <v>1322</v>
      </c>
      <c r="BC394" s="227" t="s">
        <v>305</v>
      </c>
      <c r="BD394" s="227"/>
      <c r="BE394" s="227"/>
      <c r="BF394" s="227"/>
      <c r="BG394" s="1447"/>
    </row>
    <row r="395" spans="1:59" ht="24" customHeight="1">
      <c r="A395" s="213"/>
      <c r="B395" s="918"/>
      <c r="C395" s="227" t="s">
        <v>645</v>
      </c>
      <c r="D395" s="227"/>
      <c r="E395" s="227" t="s">
        <v>9418</v>
      </c>
      <c r="F395" s="227" t="s">
        <v>645</v>
      </c>
      <c r="G395" s="227" t="s">
        <v>305</v>
      </c>
      <c r="H395" s="227"/>
      <c r="I395" s="227" t="s">
        <v>645</v>
      </c>
      <c r="J395" s="227">
        <v>18</v>
      </c>
      <c r="K395" s="227"/>
      <c r="L395" s="228">
        <v>3280</v>
      </c>
      <c r="M395" s="228">
        <v>1819</v>
      </c>
      <c r="N395" s="228">
        <v>4745</v>
      </c>
      <c r="O395" s="227" t="s">
        <v>401</v>
      </c>
      <c r="P395" s="228"/>
      <c r="Q395" s="228"/>
      <c r="R395" s="228"/>
      <c r="S395" s="228"/>
      <c r="T395" s="228"/>
      <c r="U395" s="228"/>
      <c r="V395" s="228"/>
      <c r="W395" s="228">
        <v>25</v>
      </c>
      <c r="X395" s="228">
        <v>10</v>
      </c>
      <c r="Y395" s="228">
        <v>6</v>
      </c>
      <c r="Z395" s="228">
        <v>400</v>
      </c>
      <c r="AA395" s="227">
        <v>552</v>
      </c>
      <c r="AB395" s="228">
        <v>0</v>
      </c>
      <c r="AC395" s="227" t="s">
        <v>465</v>
      </c>
      <c r="AD395" s="227" t="s">
        <v>466</v>
      </c>
      <c r="AE395" s="227">
        <v>2013</v>
      </c>
      <c r="AF395" s="227"/>
      <c r="AG395" s="227">
        <v>4800</v>
      </c>
      <c r="AH395" s="227">
        <v>400</v>
      </c>
      <c r="AI395" s="227"/>
      <c r="AJ395" s="227">
        <v>300</v>
      </c>
      <c r="AK395" s="227">
        <v>200</v>
      </c>
      <c r="AL395" s="228" t="s">
        <v>681</v>
      </c>
      <c r="AM395" s="227"/>
      <c r="AN395" s="227"/>
      <c r="AO395" s="227"/>
      <c r="AP395" s="227"/>
      <c r="AQ395" s="227"/>
      <c r="AR395" s="227"/>
      <c r="AS395" s="227"/>
      <c r="AT395" s="227"/>
      <c r="AU395" s="227"/>
      <c r="AV395" s="227"/>
      <c r="AW395" s="227"/>
      <c r="AX395" s="227"/>
      <c r="AY395" s="227"/>
      <c r="AZ395" s="227"/>
      <c r="BA395" s="227"/>
      <c r="BB395" s="227"/>
      <c r="BC395" s="227"/>
      <c r="BD395" s="227"/>
      <c r="BE395" s="227"/>
      <c r="BF395" s="227"/>
      <c r="BG395" s="1447"/>
    </row>
    <row r="396" spans="1:59" ht="24" customHeight="1">
      <c r="A396" s="213"/>
      <c r="B396" s="918"/>
      <c r="C396" s="227" t="s">
        <v>645</v>
      </c>
      <c r="D396" s="227"/>
      <c r="E396" s="227" t="s">
        <v>9419</v>
      </c>
      <c r="F396" s="227" t="s">
        <v>645</v>
      </c>
      <c r="G396" s="227"/>
      <c r="H396" s="360"/>
      <c r="I396" s="227" t="s">
        <v>645</v>
      </c>
      <c r="J396" s="227"/>
      <c r="K396" s="227"/>
      <c r="L396" s="228">
        <v>1510</v>
      </c>
      <c r="M396" s="228">
        <v>1476</v>
      </c>
      <c r="N396" s="228">
        <v>1850</v>
      </c>
      <c r="O396" s="227" t="s">
        <v>401</v>
      </c>
      <c r="P396" s="228"/>
      <c r="Q396" s="228"/>
      <c r="R396" s="228"/>
      <c r="S396" s="228"/>
      <c r="T396" s="228"/>
      <c r="U396" s="228"/>
      <c r="V396" s="228"/>
      <c r="W396" s="228">
        <v>25</v>
      </c>
      <c r="X396" s="228">
        <v>12</v>
      </c>
      <c r="Y396" s="228">
        <v>8</v>
      </c>
      <c r="Z396" s="228">
        <v>500</v>
      </c>
      <c r="AA396" s="227"/>
      <c r="AB396" s="228">
        <v>0</v>
      </c>
      <c r="AC396" s="227"/>
      <c r="AD396" s="227"/>
      <c r="AE396" s="227">
        <v>2003</v>
      </c>
      <c r="AF396" s="227"/>
      <c r="AG396" s="227"/>
      <c r="AH396" s="227"/>
      <c r="AI396" s="227"/>
      <c r="AJ396" s="227"/>
      <c r="AK396" s="227"/>
      <c r="AL396" s="228"/>
      <c r="AM396" s="227"/>
      <c r="AN396" s="227"/>
      <c r="AO396" s="227"/>
      <c r="AP396" s="227"/>
      <c r="AQ396" s="227"/>
      <c r="AR396" s="227"/>
      <c r="AS396" s="227"/>
      <c r="AT396" s="227"/>
      <c r="AU396" s="227"/>
      <c r="AV396" s="227"/>
      <c r="AW396" s="227"/>
      <c r="AX396" s="227"/>
      <c r="AY396" s="227"/>
      <c r="AZ396" s="227"/>
      <c r="BA396" s="227"/>
      <c r="BB396" s="227"/>
      <c r="BC396" s="227"/>
      <c r="BD396" s="227"/>
      <c r="BE396" s="227"/>
      <c r="BF396" s="241"/>
      <c r="BG396" s="1447"/>
    </row>
    <row r="397" spans="1:59" ht="24" customHeight="1">
      <c r="A397" s="213"/>
      <c r="B397" s="918"/>
      <c r="C397" s="227" t="s">
        <v>331</v>
      </c>
      <c r="D397" s="227"/>
      <c r="E397" s="227" t="s">
        <v>9420</v>
      </c>
      <c r="F397" s="227" t="s">
        <v>331</v>
      </c>
      <c r="G397" s="227"/>
      <c r="H397" s="360"/>
      <c r="I397" s="227" t="s">
        <v>331</v>
      </c>
      <c r="J397" s="227"/>
      <c r="K397" s="227"/>
      <c r="L397" s="228">
        <v>9271</v>
      </c>
      <c r="M397" s="228">
        <v>5078</v>
      </c>
      <c r="N397" s="228"/>
      <c r="O397" s="227" t="s">
        <v>401</v>
      </c>
      <c r="P397" s="228"/>
      <c r="Q397" s="228"/>
      <c r="R397" s="228"/>
      <c r="S397" s="228"/>
      <c r="T397" s="228"/>
      <c r="U397" s="228"/>
      <c r="V397" s="228"/>
      <c r="W397" s="228">
        <v>25</v>
      </c>
      <c r="X397" s="228">
        <v>15</v>
      </c>
      <c r="Y397" s="228">
        <v>6</v>
      </c>
      <c r="Z397" s="228">
        <v>375</v>
      </c>
      <c r="AA397" s="227"/>
      <c r="AB397" s="228"/>
      <c r="AC397" s="227"/>
      <c r="AD397" s="227"/>
      <c r="AE397" s="227"/>
      <c r="AF397" s="227">
        <v>2012</v>
      </c>
      <c r="AG397" s="227"/>
      <c r="AH397" s="227"/>
      <c r="AI397" s="227"/>
      <c r="AJ397" s="227"/>
      <c r="AK397" s="227"/>
      <c r="AL397" s="228"/>
      <c r="AM397" s="227"/>
      <c r="AN397" s="227"/>
      <c r="AO397" s="227"/>
      <c r="AP397" s="227"/>
      <c r="AQ397" s="227"/>
      <c r="AR397" s="227"/>
      <c r="AS397" s="227"/>
      <c r="AT397" s="227"/>
      <c r="AU397" s="227"/>
      <c r="AV397" s="227"/>
      <c r="AW397" s="227"/>
      <c r="AX397" s="227"/>
      <c r="AY397" s="227"/>
      <c r="AZ397" s="227"/>
      <c r="BA397" s="227"/>
      <c r="BB397" s="227"/>
      <c r="BC397" s="227"/>
      <c r="BD397" s="227"/>
      <c r="BE397" s="227"/>
      <c r="BF397" s="227"/>
      <c r="BG397" s="1447"/>
    </row>
    <row r="398" spans="1:59" ht="24" customHeight="1">
      <c r="A398" s="213"/>
      <c r="B398" s="918"/>
      <c r="C398" s="227" t="s">
        <v>12963</v>
      </c>
      <c r="D398" s="227"/>
      <c r="E398" s="227" t="s">
        <v>13853</v>
      </c>
      <c r="F398" s="227" t="s">
        <v>12963</v>
      </c>
      <c r="G398" s="227"/>
      <c r="H398" s="360"/>
      <c r="I398" s="227" t="s">
        <v>12963</v>
      </c>
      <c r="J398" s="227"/>
      <c r="K398" s="227"/>
      <c r="L398" s="228">
        <v>20194</v>
      </c>
      <c r="M398" s="228">
        <v>1658</v>
      </c>
      <c r="N398" s="228">
        <v>3665</v>
      </c>
      <c r="O398" s="227" t="s">
        <v>2083</v>
      </c>
      <c r="P398" s="228"/>
      <c r="Q398" s="228"/>
      <c r="R398" s="228"/>
      <c r="S398" s="228"/>
      <c r="T398" s="228"/>
      <c r="U398" s="228"/>
      <c r="V398" s="228"/>
      <c r="W398" s="228">
        <v>25</v>
      </c>
      <c r="X398" s="228">
        <v>15</v>
      </c>
      <c r="Y398" s="228">
        <v>6</v>
      </c>
      <c r="Z398" s="228">
        <v>427</v>
      </c>
      <c r="AA398" s="227"/>
      <c r="AB398" s="228"/>
      <c r="AC398" s="227"/>
      <c r="AD398" s="227"/>
      <c r="AE398" s="227">
        <v>2022</v>
      </c>
      <c r="AF398" s="227"/>
      <c r="AG398" s="227"/>
      <c r="AH398" s="227"/>
      <c r="AI398" s="227"/>
      <c r="AJ398" s="227"/>
      <c r="AK398" s="227"/>
      <c r="AL398" s="228">
        <v>10948</v>
      </c>
      <c r="AM398" s="227"/>
      <c r="AN398" s="227"/>
      <c r="AO398" s="227"/>
      <c r="AP398" s="227"/>
      <c r="AQ398" s="227"/>
      <c r="AR398" s="227"/>
      <c r="AS398" s="227"/>
      <c r="AT398" s="227"/>
      <c r="AU398" s="227"/>
      <c r="AV398" s="227"/>
      <c r="AW398" s="227"/>
      <c r="AX398" s="227"/>
      <c r="AY398" s="227"/>
      <c r="AZ398" s="227"/>
      <c r="BA398" s="227"/>
      <c r="BB398" s="227"/>
      <c r="BC398" s="227"/>
      <c r="BD398" s="227"/>
      <c r="BE398" s="227"/>
      <c r="BF398" s="227"/>
      <c r="BG398" s="1447"/>
    </row>
    <row r="399" spans="1:59" ht="24" customHeight="1">
      <c r="A399" s="213"/>
      <c r="B399" s="918"/>
      <c r="C399" s="227" t="s">
        <v>12963</v>
      </c>
      <c r="D399" s="227"/>
      <c r="E399" s="227" t="s">
        <v>22285</v>
      </c>
      <c r="F399" s="227" t="s">
        <v>12963</v>
      </c>
      <c r="G399" s="227"/>
      <c r="H399" s="360"/>
      <c r="I399" s="227" t="s">
        <v>12963</v>
      </c>
      <c r="J399" s="227"/>
      <c r="K399" s="227"/>
      <c r="L399" s="228">
        <v>9661</v>
      </c>
      <c r="M399" s="228">
        <v>1382</v>
      </c>
      <c r="N399" s="228">
        <v>2841</v>
      </c>
      <c r="O399" s="227" t="s">
        <v>2083</v>
      </c>
      <c r="P399" s="228"/>
      <c r="Q399" s="228"/>
      <c r="R399" s="228"/>
      <c r="S399" s="228"/>
      <c r="T399" s="228"/>
      <c r="U399" s="228"/>
      <c r="V399" s="228"/>
      <c r="W399" s="228">
        <v>25</v>
      </c>
      <c r="X399" s="228">
        <v>15</v>
      </c>
      <c r="Y399" s="228">
        <v>6</v>
      </c>
      <c r="Z399" s="228">
        <v>375</v>
      </c>
      <c r="AA399" s="227"/>
      <c r="AB399" s="228"/>
      <c r="AC399" s="227"/>
      <c r="AD399" s="227"/>
      <c r="AE399" s="227">
        <v>2024</v>
      </c>
      <c r="AF399" s="227"/>
      <c r="AG399" s="227"/>
      <c r="AH399" s="227"/>
      <c r="AI399" s="227"/>
      <c r="AJ399" s="227"/>
      <c r="AK399" s="227"/>
      <c r="AL399" s="228"/>
      <c r="AM399" s="227"/>
      <c r="AN399" s="227"/>
      <c r="AO399" s="227"/>
      <c r="AP399" s="227"/>
      <c r="AQ399" s="227"/>
      <c r="AR399" s="227"/>
      <c r="AS399" s="227"/>
      <c r="AT399" s="227"/>
      <c r="AU399" s="227"/>
      <c r="AV399" s="227"/>
      <c r="AW399" s="227"/>
      <c r="AX399" s="227"/>
      <c r="AY399" s="227"/>
      <c r="AZ399" s="227"/>
      <c r="BA399" s="227"/>
      <c r="BB399" s="227"/>
      <c r="BC399" s="227"/>
      <c r="BD399" s="227"/>
      <c r="BE399" s="227"/>
      <c r="BF399" s="227" t="s">
        <v>13826</v>
      </c>
      <c r="BG399" s="1447"/>
    </row>
    <row r="400" spans="1:59" ht="24" customHeight="1">
      <c r="A400" s="213"/>
      <c r="B400" s="918"/>
      <c r="C400" s="227" t="s">
        <v>649</v>
      </c>
      <c r="D400" s="227"/>
      <c r="E400" s="227" t="s">
        <v>9421</v>
      </c>
      <c r="F400" s="227" t="s">
        <v>649</v>
      </c>
      <c r="G400" s="227"/>
      <c r="H400" s="227"/>
      <c r="I400" s="227" t="s">
        <v>9422</v>
      </c>
      <c r="J400" s="227"/>
      <c r="K400" s="227"/>
      <c r="L400" s="228"/>
      <c r="M400" s="228"/>
      <c r="N400" s="228"/>
      <c r="O400" s="227" t="s">
        <v>401</v>
      </c>
      <c r="P400" s="228"/>
      <c r="Q400" s="228"/>
      <c r="R400" s="228"/>
      <c r="S400" s="228"/>
      <c r="T400" s="228"/>
      <c r="U400" s="228"/>
      <c r="V400" s="228"/>
      <c r="W400" s="228">
        <v>25</v>
      </c>
      <c r="X400" s="228">
        <v>15</v>
      </c>
      <c r="Y400" s="228">
        <v>7</v>
      </c>
      <c r="Z400" s="228">
        <v>502</v>
      </c>
      <c r="AA400" s="227"/>
      <c r="AB400" s="228"/>
      <c r="AC400" s="227"/>
      <c r="AD400" s="227"/>
      <c r="AE400" s="227">
        <v>2001</v>
      </c>
      <c r="AF400" s="227"/>
      <c r="AG400" s="227"/>
      <c r="AH400" s="227"/>
      <c r="AI400" s="227"/>
      <c r="AJ400" s="227"/>
      <c r="AK400" s="227"/>
      <c r="AL400" s="228"/>
      <c r="AM400" s="227"/>
      <c r="AN400" s="227"/>
      <c r="AO400" s="227"/>
      <c r="AP400" s="227"/>
      <c r="AQ400" s="227"/>
      <c r="AR400" s="227"/>
      <c r="AS400" s="227"/>
      <c r="AT400" s="227"/>
      <c r="AU400" s="227"/>
      <c r="AV400" s="227"/>
      <c r="AW400" s="227"/>
      <c r="AX400" s="227"/>
      <c r="AY400" s="227"/>
      <c r="AZ400" s="227"/>
      <c r="BA400" s="227"/>
      <c r="BB400" s="227"/>
      <c r="BC400" s="227"/>
      <c r="BD400" s="227"/>
      <c r="BE400" s="227"/>
      <c r="BF400" s="227"/>
      <c r="BG400" s="1447"/>
    </row>
    <row r="401" spans="1:59" ht="24" customHeight="1">
      <c r="A401" s="213"/>
      <c r="B401" s="918"/>
      <c r="C401" s="227" t="s">
        <v>664</v>
      </c>
      <c r="D401" s="227"/>
      <c r="E401" s="300" t="s">
        <v>9423</v>
      </c>
      <c r="F401" s="227" t="s">
        <v>664</v>
      </c>
      <c r="G401" s="227"/>
      <c r="H401" s="227"/>
      <c r="I401" s="227" t="s">
        <v>664</v>
      </c>
      <c r="J401" s="227"/>
      <c r="K401" s="227"/>
      <c r="L401" s="228">
        <v>120780</v>
      </c>
      <c r="M401" s="228">
        <v>1618.91</v>
      </c>
      <c r="N401" s="228">
        <v>2828.06</v>
      </c>
      <c r="O401" s="227" t="s">
        <v>401</v>
      </c>
      <c r="P401" s="228"/>
      <c r="Q401" s="228"/>
      <c r="R401" s="228"/>
      <c r="S401" s="228"/>
      <c r="T401" s="228"/>
      <c r="U401" s="228"/>
      <c r="V401" s="228"/>
      <c r="W401" s="228">
        <v>25</v>
      </c>
      <c r="X401" s="228">
        <v>15</v>
      </c>
      <c r="Y401" s="228">
        <v>6</v>
      </c>
      <c r="Z401" s="228">
        <v>375</v>
      </c>
      <c r="AA401" s="227"/>
      <c r="AB401" s="228"/>
      <c r="AC401" s="227"/>
      <c r="AD401" s="227"/>
      <c r="AE401" s="227">
        <v>2012</v>
      </c>
      <c r="AF401" s="227"/>
      <c r="AG401" s="227"/>
      <c r="AH401" s="227"/>
      <c r="AI401" s="227"/>
      <c r="AJ401" s="227"/>
      <c r="AK401" s="227"/>
      <c r="AL401" s="228">
        <v>6614</v>
      </c>
      <c r="AM401" s="227"/>
      <c r="AN401" s="227"/>
      <c r="AO401" s="227"/>
      <c r="AP401" s="227"/>
      <c r="AQ401" s="227"/>
      <c r="AR401" s="227"/>
      <c r="AS401" s="227"/>
      <c r="AT401" s="227"/>
      <c r="AU401" s="227"/>
      <c r="AV401" s="227"/>
      <c r="AW401" s="227"/>
      <c r="AX401" s="227"/>
      <c r="AY401" s="227"/>
      <c r="AZ401" s="227"/>
      <c r="BA401" s="227"/>
      <c r="BB401" s="227"/>
      <c r="BC401" s="227"/>
      <c r="BD401" s="227"/>
      <c r="BE401" s="227"/>
      <c r="BF401" s="228"/>
      <c r="BG401" s="1447"/>
    </row>
    <row r="402" spans="1:59" ht="24" customHeight="1">
      <c r="A402" s="213"/>
      <c r="B402" s="918"/>
      <c r="C402" s="227" t="s">
        <v>3828</v>
      </c>
      <c r="D402" s="227"/>
      <c r="E402" s="300" t="s">
        <v>10646</v>
      </c>
      <c r="F402" s="227" t="s">
        <v>3828</v>
      </c>
      <c r="G402" s="227"/>
      <c r="H402" s="227"/>
      <c r="I402" s="227" t="s">
        <v>10529</v>
      </c>
      <c r="J402" s="227"/>
      <c r="K402" s="227"/>
      <c r="L402" s="228">
        <v>4351</v>
      </c>
      <c r="M402" s="228">
        <v>1852</v>
      </c>
      <c r="N402" s="228">
        <v>2935</v>
      </c>
      <c r="O402" s="227" t="s">
        <v>401</v>
      </c>
      <c r="P402" s="228"/>
      <c r="Q402" s="228"/>
      <c r="R402" s="228"/>
      <c r="S402" s="228"/>
      <c r="T402" s="228"/>
      <c r="U402" s="228"/>
      <c r="V402" s="228"/>
      <c r="W402" s="228">
        <v>25</v>
      </c>
      <c r="X402" s="228">
        <v>15</v>
      </c>
      <c r="Y402" s="228">
        <v>6</v>
      </c>
      <c r="Z402" s="228">
        <v>375</v>
      </c>
      <c r="AA402" s="227"/>
      <c r="AB402" s="228"/>
      <c r="AC402" s="227"/>
      <c r="AD402" s="227"/>
      <c r="AE402" s="227">
        <v>2011</v>
      </c>
      <c r="AF402" s="227">
        <v>2011</v>
      </c>
      <c r="AG402" s="227"/>
      <c r="AH402" s="227"/>
      <c r="AI402" s="227"/>
      <c r="AJ402" s="227"/>
      <c r="AK402" s="227"/>
      <c r="AL402" s="228"/>
      <c r="AM402" s="227"/>
      <c r="AN402" s="227"/>
      <c r="AO402" s="227"/>
      <c r="AP402" s="227"/>
      <c r="AQ402" s="227"/>
      <c r="AR402" s="227"/>
      <c r="AS402" s="227"/>
      <c r="AT402" s="227"/>
      <c r="AU402" s="227"/>
      <c r="AV402" s="227"/>
      <c r="AW402" s="227"/>
      <c r="AX402" s="227"/>
      <c r="AY402" s="227"/>
      <c r="AZ402" s="227"/>
      <c r="BA402" s="227"/>
      <c r="BB402" s="227"/>
      <c r="BC402" s="227"/>
      <c r="BD402" s="227"/>
      <c r="BE402" s="227"/>
      <c r="BF402" s="228"/>
      <c r="BG402" s="1447"/>
    </row>
    <row r="403" spans="1:59" ht="24" customHeight="1">
      <c r="A403" s="213"/>
      <c r="B403" s="918"/>
      <c r="C403" s="227" t="s">
        <v>671</v>
      </c>
      <c r="D403" s="227"/>
      <c r="E403" s="300" t="s">
        <v>3662</v>
      </c>
      <c r="F403" s="227" t="s">
        <v>671</v>
      </c>
      <c r="G403" s="227"/>
      <c r="H403" s="227"/>
      <c r="I403" s="227" t="s">
        <v>671</v>
      </c>
      <c r="J403" s="227"/>
      <c r="K403" s="227"/>
      <c r="L403" s="228">
        <v>9967</v>
      </c>
      <c r="M403" s="228">
        <v>2273</v>
      </c>
      <c r="N403" s="228">
        <v>4015</v>
      </c>
      <c r="O403" s="227" t="s">
        <v>401</v>
      </c>
      <c r="P403" s="228"/>
      <c r="Q403" s="228"/>
      <c r="R403" s="228"/>
      <c r="S403" s="228"/>
      <c r="T403" s="228"/>
      <c r="U403" s="228"/>
      <c r="V403" s="228"/>
      <c r="W403" s="228">
        <v>25</v>
      </c>
      <c r="X403" s="228">
        <v>14</v>
      </c>
      <c r="Y403" s="228">
        <v>6</v>
      </c>
      <c r="Z403" s="228">
        <v>455</v>
      </c>
      <c r="AA403" s="227"/>
      <c r="AB403" s="228"/>
      <c r="AC403" s="227"/>
      <c r="AD403" s="227"/>
      <c r="AE403" s="227">
        <v>2019</v>
      </c>
      <c r="AF403" s="227"/>
      <c r="AG403" s="227"/>
      <c r="AH403" s="227"/>
      <c r="AI403" s="227"/>
      <c r="AJ403" s="227"/>
      <c r="AK403" s="227"/>
      <c r="AL403" s="228">
        <v>12700</v>
      </c>
      <c r="AM403" s="227"/>
      <c r="AN403" s="227"/>
      <c r="AO403" s="227"/>
      <c r="AP403" s="227"/>
      <c r="AQ403" s="227"/>
      <c r="AR403" s="227"/>
      <c r="AS403" s="227"/>
      <c r="AT403" s="227"/>
      <c r="AU403" s="227"/>
      <c r="AV403" s="227"/>
      <c r="AW403" s="227"/>
      <c r="AX403" s="227"/>
      <c r="AY403" s="227"/>
      <c r="AZ403" s="227"/>
      <c r="BA403" s="227"/>
      <c r="BB403" s="227"/>
      <c r="BC403" s="227"/>
      <c r="BD403" s="227"/>
      <c r="BE403" s="227"/>
      <c r="BF403" s="228"/>
      <c r="BG403" s="1447"/>
    </row>
    <row r="404" spans="1:59" ht="24" customHeight="1">
      <c r="A404" s="213"/>
      <c r="B404" s="918"/>
      <c r="C404" s="227" t="s">
        <v>672</v>
      </c>
      <c r="D404" s="227"/>
      <c r="E404" s="300" t="s">
        <v>9740</v>
      </c>
      <c r="F404" s="227" t="s">
        <v>672</v>
      </c>
      <c r="G404" s="227"/>
      <c r="H404" s="227"/>
      <c r="I404" s="227" t="s">
        <v>672</v>
      </c>
      <c r="J404" s="227"/>
      <c r="K404" s="227"/>
      <c r="L404" s="228">
        <v>1940</v>
      </c>
      <c r="M404" s="228">
        <v>665.02</v>
      </c>
      <c r="N404" s="228">
        <v>971.51</v>
      </c>
      <c r="O404" s="227" t="s">
        <v>401</v>
      </c>
      <c r="P404" s="228"/>
      <c r="Q404" s="228"/>
      <c r="R404" s="228"/>
      <c r="S404" s="228"/>
      <c r="T404" s="228"/>
      <c r="U404" s="228"/>
      <c r="V404" s="228"/>
      <c r="W404" s="228">
        <v>25</v>
      </c>
      <c r="X404" s="228">
        <v>2</v>
      </c>
      <c r="Y404" s="228">
        <v>4</v>
      </c>
      <c r="Z404" s="228"/>
      <c r="AA404" s="227"/>
      <c r="AB404" s="228"/>
      <c r="AC404" s="227"/>
      <c r="AD404" s="227"/>
      <c r="AE404" s="227">
        <v>2018</v>
      </c>
      <c r="AF404" s="227">
        <v>2018</v>
      </c>
      <c r="AG404" s="227"/>
      <c r="AH404" s="227"/>
      <c r="AI404" s="227"/>
      <c r="AJ404" s="227"/>
      <c r="AK404" s="227"/>
      <c r="AL404" s="228"/>
      <c r="AM404" s="227">
        <v>4300</v>
      </c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27"/>
      <c r="BC404" s="227"/>
      <c r="BD404" s="227"/>
      <c r="BE404" s="227"/>
      <c r="BF404" s="228"/>
      <c r="BG404" s="1447"/>
    </row>
    <row r="405" spans="1:59" ht="24" customHeight="1">
      <c r="A405" s="213"/>
      <c r="B405" s="918"/>
      <c r="C405" s="227" t="s">
        <v>9730</v>
      </c>
      <c r="D405" s="227"/>
      <c r="E405" s="300" t="s">
        <v>12986</v>
      </c>
      <c r="F405" s="227" t="s">
        <v>9730</v>
      </c>
      <c r="G405" s="227"/>
      <c r="H405" s="227"/>
      <c r="I405" s="227" t="s">
        <v>9730</v>
      </c>
      <c r="J405" s="227"/>
      <c r="K405" s="227"/>
      <c r="L405" s="228">
        <v>1240</v>
      </c>
      <c r="M405" s="228">
        <v>859</v>
      </c>
      <c r="N405" s="228">
        <v>3489</v>
      </c>
      <c r="O405" s="227" t="s">
        <v>2083</v>
      </c>
      <c r="P405" s="228"/>
      <c r="Q405" s="228"/>
      <c r="R405" s="228"/>
      <c r="S405" s="228"/>
      <c r="T405" s="228"/>
      <c r="U405" s="228"/>
      <c r="V405" s="228"/>
      <c r="W405" s="228">
        <v>25</v>
      </c>
      <c r="X405" s="228">
        <v>2</v>
      </c>
      <c r="Y405" s="228">
        <v>5</v>
      </c>
      <c r="Z405" s="228">
        <v>566</v>
      </c>
      <c r="AA405" s="227"/>
      <c r="AB405" s="228"/>
      <c r="AC405" s="227"/>
      <c r="AD405" s="227"/>
      <c r="AE405" s="227">
        <v>2021</v>
      </c>
      <c r="AF405" s="227"/>
      <c r="AG405" s="227"/>
      <c r="AH405" s="227"/>
      <c r="AI405" s="227"/>
      <c r="AJ405" s="227"/>
      <c r="AK405" s="227"/>
      <c r="AL405" s="228"/>
      <c r="AM405" s="227"/>
      <c r="AN405" s="227"/>
      <c r="AO405" s="227"/>
      <c r="AP405" s="227"/>
      <c r="AQ405" s="227"/>
      <c r="AR405" s="227"/>
      <c r="AS405" s="227"/>
      <c r="AT405" s="227"/>
      <c r="AU405" s="227"/>
      <c r="AV405" s="227"/>
      <c r="AW405" s="227"/>
      <c r="AX405" s="227"/>
      <c r="AY405" s="227"/>
      <c r="AZ405" s="227"/>
      <c r="BA405" s="227"/>
      <c r="BB405" s="227"/>
      <c r="BC405" s="227"/>
      <c r="BD405" s="227"/>
      <c r="BE405" s="227"/>
      <c r="BF405" s="228"/>
      <c r="BG405" s="1447"/>
    </row>
    <row r="406" spans="1:59" ht="24" customHeight="1">
      <c r="A406" s="213"/>
      <c r="B406" s="1599"/>
      <c r="C406" s="227" t="s">
        <v>675</v>
      </c>
      <c r="D406" s="227" t="s">
        <v>9424</v>
      </c>
      <c r="E406" s="227" t="s">
        <v>9425</v>
      </c>
      <c r="F406" s="227" t="s">
        <v>675</v>
      </c>
      <c r="G406" s="227" t="s">
        <v>22286</v>
      </c>
      <c r="H406" s="227"/>
      <c r="I406" s="227" t="s">
        <v>675</v>
      </c>
      <c r="J406" s="227">
        <v>9</v>
      </c>
      <c r="K406" s="227" t="s">
        <v>654</v>
      </c>
      <c r="L406" s="228">
        <v>6025</v>
      </c>
      <c r="M406" s="228">
        <v>1167</v>
      </c>
      <c r="N406" s="228">
        <v>2868</v>
      </c>
      <c r="O406" s="227" t="s">
        <v>401</v>
      </c>
      <c r="P406" s="228"/>
      <c r="Q406" s="228"/>
      <c r="R406" s="228"/>
      <c r="S406" s="228"/>
      <c r="T406" s="228"/>
      <c r="U406" s="228"/>
      <c r="V406" s="228"/>
      <c r="W406" s="228">
        <v>25</v>
      </c>
      <c r="X406" s="228">
        <v>6</v>
      </c>
      <c r="Y406" s="228">
        <v>4</v>
      </c>
      <c r="Z406" s="228">
        <v>206</v>
      </c>
      <c r="AA406" s="227">
        <v>18</v>
      </c>
      <c r="AB406" s="228"/>
      <c r="AC406" s="227"/>
      <c r="AD406" s="227"/>
      <c r="AE406" s="227">
        <v>2001</v>
      </c>
      <c r="AF406" s="227">
        <v>300</v>
      </c>
      <c r="AG406" s="227">
        <v>300</v>
      </c>
      <c r="AH406" s="227">
        <v>900</v>
      </c>
      <c r="AI406" s="227"/>
      <c r="AJ406" s="227"/>
      <c r="AK406" s="227"/>
      <c r="AL406" s="228">
        <v>1500</v>
      </c>
      <c r="AM406" s="227"/>
      <c r="AN406" s="227"/>
      <c r="AO406" s="227"/>
      <c r="AP406" s="227"/>
      <c r="AQ406" s="227"/>
      <c r="AR406" s="227" t="s">
        <v>9427</v>
      </c>
      <c r="AS406" s="227"/>
      <c r="AT406" s="227"/>
      <c r="AU406" s="227"/>
      <c r="AV406" s="227"/>
      <c r="AW406" s="227"/>
      <c r="AX406" s="227"/>
      <c r="AY406" s="227"/>
      <c r="AZ406" s="227"/>
      <c r="BA406" s="227"/>
      <c r="BB406" s="227"/>
      <c r="BC406" s="227"/>
      <c r="BD406" s="227"/>
      <c r="BE406" s="227"/>
      <c r="BF406" s="241"/>
      <c r="BG406" s="1447"/>
    </row>
    <row r="407" spans="1:59" s="1433" customFormat="1" ht="24" customHeight="1">
      <c r="A407" s="1311"/>
      <c r="B407" s="1604" t="s">
        <v>59</v>
      </c>
      <c r="C407" s="227" t="s">
        <v>12965</v>
      </c>
      <c r="D407" s="227" t="s">
        <v>22287</v>
      </c>
      <c r="E407" s="227" t="s">
        <v>22288</v>
      </c>
      <c r="F407" s="227" t="s">
        <v>12965</v>
      </c>
      <c r="G407" s="227" t="s">
        <v>22289</v>
      </c>
      <c r="H407" s="227"/>
      <c r="I407" s="227" t="s">
        <v>22290</v>
      </c>
      <c r="J407" s="227"/>
      <c r="K407" s="227"/>
      <c r="L407" s="228">
        <v>22905</v>
      </c>
      <c r="M407" s="228">
        <v>1551</v>
      </c>
      <c r="N407" s="228">
        <v>3348</v>
      </c>
      <c r="O407" s="227" t="s">
        <v>2083</v>
      </c>
      <c r="P407" s="228"/>
      <c r="Q407" s="228"/>
      <c r="R407" s="228"/>
      <c r="S407" s="228"/>
      <c r="T407" s="228"/>
      <c r="U407" s="228"/>
      <c r="V407" s="228"/>
      <c r="W407" s="228">
        <v>25</v>
      </c>
      <c r="X407" s="228"/>
      <c r="Y407" s="228">
        <v>6</v>
      </c>
      <c r="Z407" s="228"/>
      <c r="AA407" s="227"/>
      <c r="AB407" s="228"/>
      <c r="AC407" s="227"/>
      <c r="AD407" s="227"/>
      <c r="AE407" s="227">
        <v>2009</v>
      </c>
      <c r="AF407" s="227"/>
      <c r="AG407" s="227"/>
      <c r="AH407" s="227"/>
      <c r="AI407" s="227"/>
      <c r="AJ407" s="227"/>
      <c r="AK407" s="227"/>
      <c r="AL407" s="228"/>
      <c r="AM407" s="227"/>
      <c r="AN407" s="227"/>
      <c r="AO407" s="227"/>
      <c r="AP407" s="227"/>
      <c r="AQ407" s="227"/>
      <c r="AR407" s="227"/>
      <c r="AS407" s="227"/>
      <c r="AT407" s="227"/>
      <c r="AU407" s="227"/>
      <c r="AV407" s="227"/>
      <c r="AW407" s="227"/>
      <c r="AX407" s="227"/>
      <c r="AY407" s="227"/>
      <c r="AZ407" s="227"/>
      <c r="BA407" s="227"/>
      <c r="BB407" s="227"/>
      <c r="BC407" s="227"/>
      <c r="BD407" s="227"/>
      <c r="BE407" s="227"/>
      <c r="BF407" s="241" t="s">
        <v>22291</v>
      </c>
      <c r="BG407" s="1447"/>
    </row>
    <row r="408" spans="1:59" ht="24" customHeight="1">
      <c r="A408" s="213"/>
      <c r="B408" s="918"/>
      <c r="C408" s="227" t="s">
        <v>12965</v>
      </c>
      <c r="D408" s="227" t="s">
        <v>22292</v>
      </c>
      <c r="E408" s="227" t="s">
        <v>22293</v>
      </c>
      <c r="F408" s="227" t="s">
        <v>12965</v>
      </c>
      <c r="G408" s="227" t="s">
        <v>22294</v>
      </c>
      <c r="H408" s="227"/>
      <c r="I408" s="227" t="s">
        <v>12965</v>
      </c>
      <c r="J408" s="227"/>
      <c r="K408" s="227"/>
      <c r="L408" s="228">
        <v>17384</v>
      </c>
      <c r="M408" s="228">
        <v>2790</v>
      </c>
      <c r="N408" s="228">
        <v>4327</v>
      </c>
      <c r="O408" s="227" t="s">
        <v>2083</v>
      </c>
      <c r="P408" s="228"/>
      <c r="Q408" s="228"/>
      <c r="R408" s="228"/>
      <c r="S408" s="228"/>
      <c r="T408" s="228"/>
      <c r="U408" s="228"/>
      <c r="V408" s="228"/>
      <c r="W408" s="228">
        <v>25</v>
      </c>
      <c r="X408" s="228">
        <v>15</v>
      </c>
      <c r="Y408" s="228">
        <v>6</v>
      </c>
      <c r="Z408" s="228">
        <v>280</v>
      </c>
      <c r="AA408" s="227"/>
      <c r="AB408" s="228"/>
      <c r="AC408" s="227"/>
      <c r="AD408" s="227"/>
      <c r="AE408" s="227">
        <v>2021</v>
      </c>
      <c r="AF408" s="227"/>
      <c r="AG408" s="227"/>
      <c r="AH408" s="227"/>
      <c r="AI408" s="227"/>
      <c r="AJ408" s="227"/>
      <c r="AK408" s="227"/>
      <c r="AL408" s="228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27"/>
      <c r="AX408" s="227"/>
      <c r="AY408" s="227"/>
      <c r="AZ408" s="227"/>
      <c r="BA408" s="227"/>
      <c r="BB408" s="227"/>
      <c r="BC408" s="227"/>
      <c r="BD408" s="227"/>
      <c r="BE408" s="227"/>
      <c r="BF408" s="241" t="s">
        <v>22291</v>
      </c>
      <c r="BG408" s="1447"/>
    </row>
    <row r="409" spans="1:59" ht="24" customHeight="1">
      <c r="A409" s="213"/>
      <c r="B409" s="918"/>
      <c r="C409" s="227" t="s">
        <v>12965</v>
      </c>
      <c r="D409" s="227" t="s">
        <v>22295</v>
      </c>
      <c r="E409" s="227" t="s">
        <v>22296</v>
      </c>
      <c r="F409" s="227" t="s">
        <v>12965</v>
      </c>
      <c r="G409" s="227" t="s">
        <v>22297</v>
      </c>
      <c r="H409" s="227"/>
      <c r="I409" s="227" t="s">
        <v>12965</v>
      </c>
      <c r="J409" s="227"/>
      <c r="K409" s="227"/>
      <c r="L409" s="228">
        <v>22281</v>
      </c>
      <c r="M409" s="228">
        <v>1658.51</v>
      </c>
      <c r="N409" s="228">
        <v>3093.7</v>
      </c>
      <c r="O409" s="227" t="s">
        <v>2083</v>
      </c>
      <c r="P409" s="228"/>
      <c r="Q409" s="228"/>
      <c r="R409" s="228"/>
      <c r="S409" s="228"/>
      <c r="T409" s="228"/>
      <c r="U409" s="228"/>
      <c r="V409" s="228"/>
      <c r="W409" s="228">
        <v>20</v>
      </c>
      <c r="X409" s="228">
        <v>11.5</v>
      </c>
      <c r="Y409" s="228">
        <v>5</v>
      </c>
      <c r="Z409" s="228">
        <v>230</v>
      </c>
      <c r="AA409" s="227"/>
      <c r="AB409" s="228"/>
      <c r="AC409" s="227"/>
      <c r="AD409" s="227"/>
      <c r="AE409" s="227">
        <v>2023</v>
      </c>
      <c r="AF409" s="227"/>
      <c r="AG409" s="227"/>
      <c r="AH409" s="227"/>
      <c r="AI409" s="227"/>
      <c r="AJ409" s="227"/>
      <c r="AK409" s="227"/>
      <c r="AL409" s="228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27"/>
      <c r="AX409" s="227"/>
      <c r="AY409" s="227"/>
      <c r="AZ409" s="227"/>
      <c r="BA409" s="227"/>
      <c r="BB409" s="227"/>
      <c r="BC409" s="227"/>
      <c r="BD409" s="227"/>
      <c r="BE409" s="227"/>
      <c r="BF409" s="241" t="s">
        <v>22291</v>
      </c>
      <c r="BG409" s="1447"/>
    </row>
    <row r="410" spans="1:59" ht="24" customHeight="1">
      <c r="A410" s="213"/>
      <c r="B410" s="918"/>
      <c r="C410" s="227" t="s">
        <v>687</v>
      </c>
      <c r="D410" s="227" t="s">
        <v>22259</v>
      </c>
      <c r="E410" s="227" t="s">
        <v>22260</v>
      </c>
      <c r="F410" s="227" t="s">
        <v>687</v>
      </c>
      <c r="G410" s="227" t="s">
        <v>22261</v>
      </c>
      <c r="H410" s="227"/>
      <c r="I410" s="227" t="s">
        <v>687</v>
      </c>
      <c r="J410" s="227"/>
      <c r="K410" s="227"/>
      <c r="L410" s="228">
        <v>11199</v>
      </c>
      <c r="M410" s="228">
        <v>1930</v>
      </c>
      <c r="N410" s="228">
        <v>2851</v>
      </c>
      <c r="O410" s="227" t="s">
        <v>401</v>
      </c>
      <c r="P410" s="228"/>
      <c r="Q410" s="228"/>
      <c r="R410" s="228"/>
      <c r="S410" s="228"/>
      <c r="T410" s="228"/>
      <c r="U410" s="228"/>
      <c r="V410" s="228"/>
      <c r="W410" s="228">
        <v>25</v>
      </c>
      <c r="X410" s="228">
        <v>15</v>
      </c>
      <c r="Y410" s="228">
        <v>5</v>
      </c>
      <c r="Z410" s="228"/>
      <c r="AA410" s="227"/>
      <c r="AB410" s="228"/>
      <c r="AC410" s="227"/>
      <c r="AD410" s="227" t="s">
        <v>466</v>
      </c>
      <c r="AE410" s="227">
        <v>2024</v>
      </c>
      <c r="AF410" s="227">
        <v>29</v>
      </c>
      <c r="AG410" s="227">
        <v>593</v>
      </c>
      <c r="AH410" s="227">
        <v>4085</v>
      </c>
      <c r="AI410" s="227">
        <v>3250</v>
      </c>
      <c r="AJ410" s="227">
        <v>2181</v>
      </c>
      <c r="AK410" s="227"/>
      <c r="AL410" s="228">
        <v>10138</v>
      </c>
      <c r="AM410" s="227"/>
      <c r="AN410" s="227"/>
      <c r="AO410" s="227"/>
      <c r="AP410" s="227"/>
      <c r="AQ410" s="227"/>
      <c r="AR410" s="227"/>
      <c r="AS410" s="227"/>
      <c r="AT410" s="227"/>
      <c r="AU410" s="227"/>
      <c r="AV410" s="227"/>
      <c r="AW410" s="227"/>
      <c r="AX410" s="227"/>
      <c r="AY410" s="227"/>
      <c r="AZ410" s="227"/>
      <c r="BA410" s="227"/>
      <c r="BB410" s="227"/>
      <c r="BC410" s="227"/>
      <c r="BD410" s="227"/>
      <c r="BE410" s="227"/>
      <c r="BF410" s="241" t="s">
        <v>13826</v>
      </c>
      <c r="BG410" s="1447"/>
    </row>
    <row r="411" spans="1:59" ht="24" customHeight="1">
      <c r="A411" s="213"/>
      <c r="B411" s="918"/>
      <c r="C411" s="227" t="s">
        <v>687</v>
      </c>
      <c r="D411" s="227"/>
      <c r="E411" s="227" t="s">
        <v>9420</v>
      </c>
      <c r="F411" s="227" t="s">
        <v>687</v>
      </c>
      <c r="G411" s="227"/>
      <c r="H411" s="227"/>
      <c r="I411" s="227" t="s">
        <v>687</v>
      </c>
      <c r="J411" s="227"/>
      <c r="K411" s="227"/>
      <c r="L411" s="228">
        <v>6649</v>
      </c>
      <c r="M411" s="228">
        <v>1322</v>
      </c>
      <c r="N411" s="228">
        <v>2445</v>
      </c>
      <c r="O411" s="227" t="s">
        <v>401</v>
      </c>
      <c r="P411" s="228"/>
      <c r="Q411" s="228"/>
      <c r="R411" s="228"/>
      <c r="S411" s="228"/>
      <c r="T411" s="228"/>
      <c r="U411" s="228"/>
      <c r="V411" s="228"/>
      <c r="W411" s="228">
        <v>25</v>
      </c>
      <c r="X411" s="228">
        <v>13</v>
      </c>
      <c r="Y411" s="228">
        <v>6</v>
      </c>
      <c r="Z411" s="228">
        <v>325</v>
      </c>
      <c r="AA411" s="227"/>
      <c r="AB411" s="228"/>
      <c r="AC411" s="227"/>
      <c r="AD411" s="227"/>
      <c r="AE411" s="227">
        <v>2006</v>
      </c>
      <c r="AF411" s="227"/>
      <c r="AG411" s="227"/>
      <c r="AH411" s="227"/>
      <c r="AI411" s="227"/>
      <c r="AJ411" s="227"/>
      <c r="AK411" s="227"/>
      <c r="AL411" s="228">
        <v>4785</v>
      </c>
      <c r="AM411" s="227"/>
      <c r="AN411" s="227"/>
      <c r="AO411" s="227"/>
      <c r="AP411" s="227"/>
      <c r="AQ411" s="227"/>
      <c r="AR411" s="227"/>
      <c r="AS411" s="227"/>
      <c r="AT411" s="227"/>
      <c r="AU411" s="227"/>
      <c r="AV411" s="227"/>
      <c r="AW411" s="227"/>
      <c r="AX411" s="227"/>
      <c r="AY411" s="227"/>
      <c r="AZ411" s="227"/>
      <c r="BA411" s="227"/>
      <c r="BB411" s="227"/>
      <c r="BC411" s="227"/>
      <c r="BD411" s="227"/>
      <c r="BE411" s="227"/>
      <c r="BF411" s="241"/>
      <c r="BG411" s="1447"/>
    </row>
    <row r="412" spans="1:59" ht="24" customHeight="1">
      <c r="A412" s="213"/>
      <c r="B412" s="918"/>
      <c r="C412" s="227" t="s">
        <v>687</v>
      </c>
      <c r="D412" s="227" t="s">
        <v>6371</v>
      </c>
      <c r="E412" s="227" t="s">
        <v>7093</v>
      </c>
      <c r="F412" s="227" t="s">
        <v>687</v>
      </c>
      <c r="G412" s="227" t="s">
        <v>6373</v>
      </c>
      <c r="H412" s="227"/>
      <c r="I412" s="227" t="s">
        <v>687</v>
      </c>
      <c r="J412" s="227">
        <v>5</v>
      </c>
      <c r="K412" s="227"/>
      <c r="L412" s="228"/>
      <c r="M412" s="228">
        <v>1836</v>
      </c>
      <c r="N412" s="228">
        <v>2580</v>
      </c>
      <c r="O412" s="227" t="s">
        <v>401</v>
      </c>
      <c r="P412" s="228"/>
      <c r="Q412" s="228"/>
      <c r="R412" s="228"/>
      <c r="S412" s="228"/>
      <c r="T412" s="228"/>
      <c r="U412" s="228"/>
      <c r="V412" s="228"/>
      <c r="W412" s="228">
        <v>25</v>
      </c>
      <c r="X412" s="228">
        <v>12</v>
      </c>
      <c r="Y412" s="228">
        <v>6</v>
      </c>
      <c r="Z412" s="228">
        <v>300</v>
      </c>
      <c r="AA412" s="227">
        <v>48</v>
      </c>
      <c r="AB412" s="228"/>
      <c r="AC412" s="227"/>
      <c r="AD412" s="227"/>
      <c r="AE412" s="227">
        <v>2003</v>
      </c>
      <c r="AF412" s="227"/>
      <c r="AG412" s="227">
        <v>4291</v>
      </c>
      <c r="AH412" s="227">
        <v>1440</v>
      </c>
      <c r="AI412" s="227">
        <v>1100</v>
      </c>
      <c r="AJ412" s="227"/>
      <c r="AK412" s="227"/>
      <c r="AL412" s="228">
        <v>6791</v>
      </c>
      <c r="AM412" s="227"/>
      <c r="AN412" s="227"/>
      <c r="AO412" s="227"/>
      <c r="AP412" s="227"/>
      <c r="AQ412" s="227"/>
      <c r="AR412" s="227"/>
      <c r="AS412" s="227" t="s">
        <v>1859</v>
      </c>
      <c r="AT412" s="227"/>
      <c r="AU412" s="227" t="s">
        <v>7096</v>
      </c>
      <c r="AV412" s="227" t="s">
        <v>7097</v>
      </c>
      <c r="AW412" s="227" t="s">
        <v>4114</v>
      </c>
      <c r="AX412" s="227"/>
      <c r="AY412" s="227"/>
      <c r="AZ412" s="227"/>
      <c r="BA412" s="227"/>
      <c r="BB412" s="227"/>
      <c r="BC412" s="227"/>
      <c r="BD412" s="227"/>
      <c r="BE412" s="227"/>
      <c r="BF412" s="241"/>
      <c r="BG412" s="1447"/>
    </row>
    <row r="413" spans="1:59" ht="24" customHeight="1">
      <c r="A413" s="213"/>
      <c r="B413" s="918"/>
      <c r="C413" s="227" t="s">
        <v>687</v>
      </c>
      <c r="D413" s="227" t="s">
        <v>22259</v>
      </c>
      <c r="E413" s="227" t="s">
        <v>22260</v>
      </c>
      <c r="F413" s="227" t="s">
        <v>687</v>
      </c>
      <c r="G413" s="227" t="s">
        <v>22261</v>
      </c>
      <c r="H413" s="227"/>
      <c r="I413" s="227" t="s">
        <v>687</v>
      </c>
      <c r="J413" s="227"/>
      <c r="K413" s="227"/>
      <c r="L413" s="228">
        <v>11199</v>
      </c>
      <c r="M413" s="228">
        <v>1930</v>
      </c>
      <c r="N413" s="228">
        <v>2851</v>
      </c>
      <c r="O413" s="227" t="s">
        <v>401</v>
      </c>
      <c r="P413" s="228"/>
      <c r="Q413" s="228"/>
      <c r="R413" s="228"/>
      <c r="S413" s="228"/>
      <c r="T413" s="228"/>
      <c r="U413" s="228"/>
      <c r="V413" s="228"/>
      <c r="W413" s="228">
        <v>25</v>
      </c>
      <c r="X413" s="228">
        <v>15</v>
      </c>
      <c r="Y413" s="228">
        <v>5</v>
      </c>
      <c r="Z413" s="228"/>
      <c r="AA413" s="227"/>
      <c r="AB413" s="228"/>
      <c r="AC413" s="227"/>
      <c r="AD413" s="227" t="s">
        <v>466</v>
      </c>
      <c r="AE413" s="227">
        <v>2024</v>
      </c>
      <c r="AF413" s="227">
        <v>29</v>
      </c>
      <c r="AG413" s="227">
        <v>593</v>
      </c>
      <c r="AH413" s="227">
        <v>4085</v>
      </c>
      <c r="AI413" s="227">
        <v>3250</v>
      </c>
      <c r="AJ413" s="227">
        <v>2181</v>
      </c>
      <c r="AK413" s="227"/>
      <c r="AL413" s="228">
        <v>10138</v>
      </c>
      <c r="AM413" s="227"/>
      <c r="AN413" s="227"/>
      <c r="AO413" s="227"/>
      <c r="AP413" s="227"/>
      <c r="AQ413" s="227"/>
      <c r="AR413" s="227"/>
      <c r="AS413" s="227"/>
      <c r="AT413" s="227"/>
      <c r="AU413" s="227"/>
      <c r="AV413" s="227"/>
      <c r="AW413" s="227"/>
      <c r="AX413" s="227"/>
      <c r="AY413" s="227"/>
      <c r="AZ413" s="227"/>
      <c r="BA413" s="227"/>
      <c r="BB413" s="227"/>
      <c r="BC413" s="227"/>
      <c r="BD413" s="227"/>
      <c r="BE413" s="227"/>
      <c r="BF413" s="241" t="s">
        <v>13826</v>
      </c>
      <c r="BG413" s="1447"/>
    </row>
    <row r="414" spans="1:59" ht="24" customHeight="1">
      <c r="A414" s="213"/>
      <c r="B414" s="918"/>
      <c r="C414" s="227" t="s">
        <v>697</v>
      </c>
      <c r="D414" s="227" t="s">
        <v>9424</v>
      </c>
      <c r="E414" s="227" t="s">
        <v>9428</v>
      </c>
      <c r="F414" s="227" t="s">
        <v>697</v>
      </c>
      <c r="G414" s="227" t="s">
        <v>9426</v>
      </c>
      <c r="H414" s="227"/>
      <c r="I414" s="227" t="s">
        <v>697</v>
      </c>
      <c r="J414" s="227">
        <v>3</v>
      </c>
      <c r="K414" s="227"/>
      <c r="L414" s="228">
        <v>7015</v>
      </c>
      <c r="M414" s="228">
        <v>1213</v>
      </c>
      <c r="N414" s="228">
        <v>1213</v>
      </c>
      <c r="O414" s="227" t="s">
        <v>401</v>
      </c>
      <c r="P414" s="228"/>
      <c r="Q414" s="228"/>
      <c r="R414" s="228"/>
      <c r="S414" s="228"/>
      <c r="T414" s="228"/>
      <c r="U414" s="228"/>
      <c r="V414" s="228"/>
      <c r="W414" s="228">
        <v>25</v>
      </c>
      <c r="X414" s="228">
        <v>13</v>
      </c>
      <c r="Y414" s="228">
        <v>6</v>
      </c>
      <c r="Z414" s="228">
        <v>389</v>
      </c>
      <c r="AA414" s="227">
        <v>18</v>
      </c>
      <c r="AB414" s="228"/>
      <c r="AC414" s="227"/>
      <c r="AD414" s="227"/>
      <c r="AE414" s="227">
        <v>2004</v>
      </c>
      <c r="AF414" s="227">
        <v>300</v>
      </c>
      <c r="AG414" s="227">
        <v>300</v>
      </c>
      <c r="AH414" s="227">
        <v>900</v>
      </c>
      <c r="AI414" s="227"/>
      <c r="AJ414" s="227"/>
      <c r="AK414" s="227"/>
      <c r="AL414" s="228">
        <v>10300</v>
      </c>
      <c r="AM414" s="227"/>
      <c r="AN414" s="227"/>
      <c r="AO414" s="227"/>
      <c r="AP414" s="227"/>
      <c r="AQ414" s="227"/>
      <c r="AR414" s="227" t="s">
        <v>9427</v>
      </c>
      <c r="AS414" s="227"/>
      <c r="AT414" s="227"/>
      <c r="AU414" s="227"/>
      <c r="AV414" s="227"/>
      <c r="AW414" s="227"/>
      <c r="AX414" s="227"/>
      <c r="AY414" s="227"/>
      <c r="AZ414" s="227"/>
      <c r="BA414" s="227"/>
      <c r="BB414" s="227"/>
      <c r="BC414" s="227"/>
      <c r="BD414" s="227"/>
      <c r="BE414" s="227"/>
      <c r="BF414" s="241"/>
      <c r="BG414" s="1447"/>
    </row>
    <row r="415" spans="1:59" ht="24" customHeight="1">
      <c r="A415" s="213" t="s">
        <v>150</v>
      </c>
      <c r="B415" s="918"/>
      <c r="C415" s="314" t="s">
        <v>55</v>
      </c>
      <c r="D415" s="314"/>
      <c r="E415" s="315">
        <f>COUNTA(E416:E441)</f>
        <v>26</v>
      </c>
      <c r="F415" s="314"/>
      <c r="G415" s="314"/>
      <c r="H415" s="314"/>
      <c r="I415" s="314"/>
      <c r="J415" s="314"/>
      <c r="K415" s="314"/>
      <c r="L415" s="318">
        <f>SUM(L416:L441)</f>
        <v>757360.2</v>
      </c>
      <c r="M415" s="318">
        <f>SUM(M416:M441)</f>
        <v>89751.353000000003</v>
      </c>
      <c r="N415" s="318">
        <f>SUM(N416:N441)</f>
        <v>117272.07300000002</v>
      </c>
      <c r="O415" s="314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4"/>
      <c r="AB415" s="318"/>
      <c r="AC415" s="314"/>
      <c r="AD415" s="314"/>
      <c r="AE415" s="314"/>
      <c r="AF415" s="314"/>
      <c r="AG415" s="314"/>
      <c r="AH415" s="314"/>
      <c r="AI415" s="314"/>
      <c r="AJ415" s="314"/>
      <c r="AK415" s="314"/>
      <c r="AL415" s="318"/>
      <c r="AM415" s="314"/>
      <c r="AN415" s="314"/>
      <c r="AO415" s="314"/>
      <c r="AP415" s="314"/>
      <c r="AQ415" s="314"/>
      <c r="AR415" s="314"/>
      <c r="AS415" s="314"/>
      <c r="AT415" s="314"/>
      <c r="AU415" s="314"/>
      <c r="AV415" s="314"/>
      <c r="AW415" s="314"/>
      <c r="AX415" s="314"/>
      <c r="AY415" s="314"/>
      <c r="AZ415" s="314"/>
      <c r="BA415" s="314"/>
      <c r="BB415" s="314"/>
      <c r="BC415" s="314"/>
      <c r="BD415" s="314"/>
      <c r="BE415" s="314"/>
      <c r="BF415" s="381"/>
      <c r="BG415" s="1447"/>
    </row>
    <row r="416" spans="1:59" ht="24" customHeight="1">
      <c r="A416" s="213"/>
      <c r="B416" s="918"/>
      <c r="C416" s="227" t="s">
        <v>461</v>
      </c>
      <c r="D416" s="714" t="s">
        <v>22542</v>
      </c>
      <c r="E416" s="363" t="s">
        <v>4465</v>
      </c>
      <c r="F416" s="363" t="s">
        <v>461</v>
      </c>
      <c r="G416" s="363"/>
      <c r="H416" s="360" t="s">
        <v>464</v>
      </c>
      <c r="I416" s="363" t="s">
        <v>22380</v>
      </c>
      <c r="J416" s="363">
        <v>83</v>
      </c>
      <c r="K416" s="227" t="s">
        <v>4466</v>
      </c>
      <c r="L416" s="228">
        <v>7770</v>
      </c>
      <c r="M416" s="228">
        <v>4165</v>
      </c>
      <c r="N416" s="228">
        <v>5982</v>
      </c>
      <c r="O416" s="227" t="s">
        <v>401</v>
      </c>
      <c r="P416" s="228"/>
      <c r="Q416" s="228"/>
      <c r="R416" s="228"/>
      <c r="S416" s="228">
        <v>50</v>
      </c>
      <c r="T416" s="228">
        <v>25</v>
      </c>
      <c r="U416" s="228">
        <v>10</v>
      </c>
      <c r="V416" s="228">
        <v>1250</v>
      </c>
      <c r="W416" s="228"/>
      <c r="X416" s="228"/>
      <c r="Y416" s="228"/>
      <c r="Z416" s="228"/>
      <c r="AA416" s="227">
        <v>91</v>
      </c>
      <c r="AB416" s="228">
        <v>744</v>
      </c>
      <c r="AC416" s="228">
        <v>744</v>
      </c>
      <c r="AD416" s="227" t="s">
        <v>465</v>
      </c>
      <c r="AE416" s="227">
        <v>1990</v>
      </c>
      <c r="AF416" s="227">
        <v>1990</v>
      </c>
      <c r="AG416" s="227"/>
      <c r="AH416" s="227">
        <v>4263</v>
      </c>
      <c r="AI416" s="227">
        <v>3600</v>
      </c>
      <c r="AJ416" s="227"/>
      <c r="AK416" s="227"/>
      <c r="AL416" s="228">
        <v>8163</v>
      </c>
      <c r="AM416" s="228">
        <v>8163</v>
      </c>
      <c r="AN416" s="227">
        <v>1998</v>
      </c>
      <c r="AO416" s="227"/>
      <c r="AP416" s="227">
        <v>1</v>
      </c>
      <c r="AQ416" s="227">
        <v>195</v>
      </c>
      <c r="AR416" s="227">
        <v>1500</v>
      </c>
      <c r="AS416" s="227"/>
      <c r="AT416" s="227"/>
      <c r="AU416" s="227"/>
      <c r="AV416" s="227"/>
      <c r="AW416" s="227"/>
      <c r="AX416" s="227"/>
      <c r="AY416" s="227"/>
      <c r="AZ416" s="227"/>
      <c r="BA416" s="227"/>
      <c r="BB416" s="227"/>
      <c r="BC416" s="227"/>
      <c r="BD416" s="227"/>
      <c r="BE416" s="227"/>
      <c r="BF416" s="227"/>
      <c r="BG416" s="1447"/>
    </row>
    <row r="417" spans="1:59" ht="24" customHeight="1">
      <c r="A417" s="213"/>
      <c r="B417" s="918"/>
      <c r="C417" s="227" t="s">
        <v>461</v>
      </c>
      <c r="D417" s="363" t="s">
        <v>22747</v>
      </c>
      <c r="E417" s="363" t="s">
        <v>8858</v>
      </c>
      <c r="F417" s="363" t="s">
        <v>4307</v>
      </c>
      <c r="G417" s="363"/>
      <c r="H417" s="360"/>
      <c r="I417" s="363" t="s">
        <v>22748</v>
      </c>
      <c r="J417" s="363"/>
      <c r="K417" s="227"/>
      <c r="L417" s="228">
        <v>9542</v>
      </c>
      <c r="M417" s="228">
        <v>1904.2829999999999</v>
      </c>
      <c r="N417" s="228">
        <v>3817</v>
      </c>
      <c r="O417" s="227" t="s">
        <v>401</v>
      </c>
      <c r="P417" s="228"/>
      <c r="Q417" s="228"/>
      <c r="R417" s="228"/>
      <c r="S417" s="228"/>
      <c r="T417" s="228"/>
      <c r="U417" s="228"/>
      <c r="V417" s="228"/>
      <c r="W417" s="228">
        <v>25</v>
      </c>
      <c r="X417" s="228">
        <v>13</v>
      </c>
      <c r="Y417" s="228">
        <v>6</v>
      </c>
      <c r="Z417" s="228">
        <v>325</v>
      </c>
      <c r="AA417" s="227"/>
      <c r="AB417" s="228"/>
      <c r="AC417" s="228"/>
      <c r="AD417" s="227"/>
      <c r="AE417" s="227">
        <v>1999</v>
      </c>
      <c r="AF417" s="227"/>
      <c r="AG417" s="227"/>
      <c r="AH417" s="227"/>
      <c r="AI417" s="227"/>
      <c r="AJ417" s="227"/>
      <c r="AK417" s="227"/>
      <c r="AL417" s="228"/>
      <c r="AM417" s="228"/>
      <c r="AN417" s="227"/>
      <c r="AO417" s="227"/>
      <c r="AP417" s="227"/>
      <c r="AQ417" s="227"/>
      <c r="AR417" s="227"/>
      <c r="AS417" s="227"/>
      <c r="AT417" s="227"/>
      <c r="AU417" s="227"/>
      <c r="AV417" s="227"/>
      <c r="AW417" s="227"/>
      <c r="AX417" s="227"/>
      <c r="AY417" s="227"/>
      <c r="AZ417" s="227"/>
      <c r="BA417" s="227"/>
      <c r="BB417" s="227"/>
      <c r="BC417" s="227"/>
      <c r="BD417" s="227"/>
      <c r="BE417" s="227"/>
      <c r="BF417" s="227"/>
      <c r="BG417" s="1447"/>
    </row>
    <row r="418" spans="1:59" ht="24" customHeight="1">
      <c r="A418" s="213"/>
      <c r="B418" s="918"/>
      <c r="C418" s="227" t="s">
        <v>461</v>
      </c>
      <c r="D418" s="363" t="s">
        <v>22749</v>
      </c>
      <c r="E418" s="363" t="s">
        <v>8859</v>
      </c>
      <c r="F418" s="363" t="s">
        <v>4307</v>
      </c>
      <c r="G418" s="363"/>
      <c r="H418" s="360"/>
      <c r="I418" s="363" t="s">
        <v>8860</v>
      </c>
      <c r="J418" s="363"/>
      <c r="K418" s="227"/>
      <c r="L418" s="228">
        <v>5314</v>
      </c>
      <c r="M418" s="228">
        <v>1140.33</v>
      </c>
      <c r="N418" s="228">
        <v>4856.03</v>
      </c>
      <c r="O418" s="227" t="s">
        <v>401</v>
      </c>
      <c r="P418" s="228"/>
      <c r="Q418" s="228"/>
      <c r="R418" s="228"/>
      <c r="S418" s="228"/>
      <c r="T418" s="228"/>
      <c r="U418" s="228"/>
      <c r="V418" s="228"/>
      <c r="W418" s="228">
        <v>25</v>
      </c>
      <c r="X418" s="228">
        <v>11</v>
      </c>
      <c r="Y418" s="228">
        <v>5</v>
      </c>
      <c r="Z418" s="228">
        <v>275</v>
      </c>
      <c r="AA418" s="227"/>
      <c r="AB418" s="228"/>
      <c r="AC418" s="228"/>
      <c r="AD418" s="227"/>
      <c r="AE418" s="227">
        <v>1995</v>
      </c>
      <c r="AF418" s="227"/>
      <c r="AG418" s="227"/>
      <c r="AH418" s="227"/>
      <c r="AI418" s="227"/>
      <c r="AJ418" s="227"/>
      <c r="AK418" s="227"/>
      <c r="AL418" s="228">
        <v>2700</v>
      </c>
      <c r="AM418" s="228"/>
      <c r="AN418" s="227"/>
      <c r="AO418" s="227"/>
      <c r="AP418" s="227"/>
      <c r="AQ418" s="227"/>
      <c r="AR418" s="227"/>
      <c r="AS418" s="227"/>
      <c r="AT418" s="227"/>
      <c r="AU418" s="227"/>
      <c r="AV418" s="227"/>
      <c r="AW418" s="227"/>
      <c r="AX418" s="227"/>
      <c r="AY418" s="227"/>
      <c r="AZ418" s="227"/>
      <c r="BA418" s="227"/>
      <c r="BB418" s="227"/>
      <c r="BC418" s="227"/>
      <c r="BD418" s="227"/>
      <c r="BE418" s="227"/>
      <c r="BF418" s="227"/>
      <c r="BG418" s="1447"/>
    </row>
    <row r="419" spans="1:59" ht="24" customHeight="1">
      <c r="A419" s="213"/>
      <c r="B419" s="918"/>
      <c r="C419" s="227" t="s">
        <v>461</v>
      </c>
      <c r="D419" s="363" t="s">
        <v>22750</v>
      </c>
      <c r="E419" s="363" t="s">
        <v>8861</v>
      </c>
      <c r="F419" s="363" t="s">
        <v>461</v>
      </c>
      <c r="G419" s="363"/>
      <c r="H419" s="360"/>
      <c r="I419" s="363" t="s">
        <v>22380</v>
      </c>
      <c r="J419" s="363"/>
      <c r="K419" s="227"/>
      <c r="L419" s="228">
        <v>95448</v>
      </c>
      <c r="M419" s="228">
        <v>14920</v>
      </c>
      <c r="N419" s="228">
        <v>24277</v>
      </c>
      <c r="O419" s="227" t="s">
        <v>401</v>
      </c>
      <c r="P419" s="228"/>
      <c r="Q419" s="228"/>
      <c r="R419" s="228"/>
      <c r="S419" s="228">
        <v>25</v>
      </c>
      <c r="T419" s="228">
        <v>15</v>
      </c>
      <c r="U419" s="228">
        <v>6</v>
      </c>
      <c r="V419" s="228">
        <v>212</v>
      </c>
      <c r="W419" s="228"/>
      <c r="X419" s="228"/>
      <c r="Y419" s="228"/>
      <c r="Z419" s="228"/>
      <c r="AA419" s="227"/>
      <c r="AB419" s="228"/>
      <c r="AC419" s="228"/>
      <c r="AD419" s="227"/>
      <c r="AE419" s="227">
        <v>2009</v>
      </c>
      <c r="AF419" s="227"/>
      <c r="AG419" s="227"/>
      <c r="AH419" s="227"/>
      <c r="AI419" s="227"/>
      <c r="AJ419" s="227"/>
      <c r="AK419" s="227"/>
      <c r="AL419" s="228">
        <v>59200</v>
      </c>
      <c r="AM419" s="228"/>
      <c r="AN419" s="227"/>
      <c r="AO419" s="227"/>
      <c r="AP419" s="227"/>
      <c r="AQ419" s="227"/>
      <c r="AR419" s="227"/>
      <c r="AS419" s="227"/>
      <c r="AT419" s="227"/>
      <c r="AU419" s="227"/>
      <c r="AV419" s="227"/>
      <c r="AW419" s="227"/>
      <c r="AX419" s="227"/>
      <c r="AY419" s="227"/>
      <c r="AZ419" s="227"/>
      <c r="BA419" s="227"/>
      <c r="BB419" s="227"/>
      <c r="BC419" s="227"/>
      <c r="BD419" s="227"/>
      <c r="BE419" s="227"/>
      <c r="BF419" s="227"/>
      <c r="BG419" s="1447"/>
    </row>
    <row r="420" spans="1:59" ht="24" customHeight="1">
      <c r="A420" s="213"/>
      <c r="B420" s="918"/>
      <c r="C420" s="227" t="s">
        <v>461</v>
      </c>
      <c r="D420" s="363" t="s">
        <v>22751</v>
      </c>
      <c r="E420" s="363" t="s">
        <v>4309</v>
      </c>
      <c r="F420" s="363" t="s">
        <v>461</v>
      </c>
      <c r="G420" s="363"/>
      <c r="H420" s="360"/>
      <c r="I420" s="363" t="s">
        <v>10341</v>
      </c>
      <c r="J420" s="363"/>
      <c r="K420" s="227"/>
      <c r="L420" s="228">
        <v>4432</v>
      </c>
      <c r="M420" s="228">
        <v>9857.2999999999993</v>
      </c>
      <c r="N420" s="228">
        <v>2424</v>
      </c>
      <c r="O420" s="227" t="s">
        <v>401</v>
      </c>
      <c r="P420" s="228"/>
      <c r="Q420" s="228"/>
      <c r="R420" s="228"/>
      <c r="S420" s="228"/>
      <c r="T420" s="228"/>
      <c r="U420" s="228"/>
      <c r="V420" s="228"/>
      <c r="W420" s="228">
        <v>25</v>
      </c>
      <c r="X420" s="228">
        <v>10</v>
      </c>
      <c r="Y420" s="228">
        <v>6</v>
      </c>
      <c r="Z420" s="228">
        <v>300</v>
      </c>
      <c r="AA420" s="227"/>
      <c r="AB420" s="228"/>
      <c r="AC420" s="228"/>
      <c r="AD420" s="227"/>
      <c r="AE420" s="227">
        <v>2005</v>
      </c>
      <c r="AF420" s="227"/>
      <c r="AG420" s="227"/>
      <c r="AH420" s="227"/>
      <c r="AI420" s="227"/>
      <c r="AJ420" s="227"/>
      <c r="AK420" s="227"/>
      <c r="AL420" s="228"/>
      <c r="AM420" s="228"/>
      <c r="AN420" s="227"/>
      <c r="AO420" s="227"/>
      <c r="AP420" s="227"/>
      <c r="AQ420" s="227"/>
      <c r="AR420" s="227"/>
      <c r="AS420" s="227"/>
      <c r="AT420" s="227"/>
      <c r="AU420" s="227"/>
      <c r="AV420" s="227"/>
      <c r="AW420" s="227"/>
      <c r="AX420" s="227"/>
      <c r="AY420" s="227"/>
      <c r="AZ420" s="227"/>
      <c r="BA420" s="227"/>
      <c r="BB420" s="227"/>
      <c r="BC420" s="227"/>
      <c r="BD420" s="227"/>
      <c r="BE420" s="227"/>
      <c r="BF420" s="227"/>
      <c r="BG420" s="1447"/>
    </row>
    <row r="421" spans="1:59" ht="24" customHeight="1">
      <c r="A421" s="213"/>
      <c r="B421" s="918"/>
      <c r="C421" s="227" t="s">
        <v>461</v>
      </c>
      <c r="D421" s="363" t="s">
        <v>22548</v>
      </c>
      <c r="E421" s="363" t="s">
        <v>22549</v>
      </c>
      <c r="F421" s="363" t="s">
        <v>461</v>
      </c>
      <c r="G421" s="363"/>
      <c r="H421" s="360"/>
      <c r="I421" s="363" t="s">
        <v>22380</v>
      </c>
      <c r="J421" s="363"/>
      <c r="K421" s="227"/>
      <c r="L421" s="228">
        <v>15583</v>
      </c>
      <c r="M421" s="228">
        <v>2665.25</v>
      </c>
      <c r="N421" s="228">
        <v>3965.39</v>
      </c>
      <c r="O421" s="227" t="s">
        <v>2083</v>
      </c>
      <c r="P421" s="228"/>
      <c r="Q421" s="228"/>
      <c r="R421" s="228"/>
      <c r="S421" s="228">
        <v>25</v>
      </c>
      <c r="T421" s="228">
        <v>2.25</v>
      </c>
      <c r="U421" s="228">
        <v>7</v>
      </c>
      <c r="V421" s="228">
        <v>514.1</v>
      </c>
      <c r="W421" s="228"/>
      <c r="X421" s="228"/>
      <c r="Y421" s="228"/>
      <c r="Z421" s="228"/>
      <c r="AA421" s="227"/>
      <c r="AB421" s="228"/>
      <c r="AC421" s="228"/>
      <c r="AD421" s="227"/>
      <c r="AE421" s="227">
        <v>2022</v>
      </c>
      <c r="AF421" s="227"/>
      <c r="AG421" s="227"/>
      <c r="AH421" s="227"/>
      <c r="AI421" s="227"/>
      <c r="AJ421" s="227"/>
      <c r="AK421" s="227"/>
      <c r="AL421" s="228">
        <v>19980</v>
      </c>
      <c r="AM421" s="228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27"/>
      <c r="BC421" s="227"/>
      <c r="BD421" s="227"/>
      <c r="BE421" s="227"/>
      <c r="BF421" s="227"/>
      <c r="BG421" s="1447"/>
    </row>
    <row r="422" spans="1:59" ht="24" customHeight="1">
      <c r="A422" s="213"/>
      <c r="B422" s="918"/>
      <c r="C422" s="227" t="s">
        <v>13022</v>
      </c>
      <c r="D422" s="363" t="s">
        <v>22752</v>
      </c>
      <c r="E422" s="363" t="s">
        <v>22753</v>
      </c>
      <c r="F422" s="363" t="s">
        <v>461</v>
      </c>
      <c r="G422" s="363"/>
      <c r="H422" s="360"/>
      <c r="I422" s="363" t="s">
        <v>10341</v>
      </c>
      <c r="J422" s="363"/>
      <c r="K422" s="227" t="s">
        <v>22754</v>
      </c>
      <c r="L422" s="228">
        <v>15479.5</v>
      </c>
      <c r="M422" s="228">
        <v>2086.75</v>
      </c>
      <c r="N422" s="228">
        <v>2625.83</v>
      </c>
      <c r="O422" s="227" t="s">
        <v>2083</v>
      </c>
      <c r="P422" s="228"/>
      <c r="Q422" s="228"/>
      <c r="R422" s="228"/>
      <c r="S422" s="228"/>
      <c r="T422" s="228"/>
      <c r="U422" s="228"/>
      <c r="V422" s="228"/>
      <c r="W422" s="228">
        <v>25</v>
      </c>
      <c r="X422" s="228">
        <v>2</v>
      </c>
      <c r="Y422" s="228">
        <v>6</v>
      </c>
      <c r="Z422" s="228">
        <v>300</v>
      </c>
      <c r="AA422" s="227"/>
      <c r="AB422" s="228"/>
      <c r="AC422" s="228"/>
      <c r="AD422" s="227"/>
      <c r="AE422" s="227">
        <v>2023</v>
      </c>
      <c r="AF422" s="227"/>
      <c r="AG422" s="227"/>
      <c r="AH422" s="227"/>
      <c r="AI422" s="227"/>
      <c r="AJ422" s="227"/>
      <c r="AK422" s="227"/>
      <c r="AL422" s="228">
        <v>13000</v>
      </c>
      <c r="AM422" s="228"/>
      <c r="AN422" s="227"/>
      <c r="AO422" s="227"/>
      <c r="AP422" s="227"/>
      <c r="AQ422" s="227"/>
      <c r="AR422" s="227"/>
      <c r="AS422" s="227"/>
      <c r="AT422" s="227"/>
      <c r="AU422" s="227"/>
      <c r="AV422" s="227"/>
      <c r="AW422" s="227"/>
      <c r="AX422" s="227"/>
      <c r="AY422" s="227"/>
      <c r="AZ422" s="227"/>
      <c r="BA422" s="227"/>
      <c r="BB422" s="227"/>
      <c r="BC422" s="227"/>
      <c r="BD422" s="227"/>
      <c r="BE422" s="227"/>
      <c r="BF422" s="227"/>
      <c r="BG422" s="1447"/>
    </row>
    <row r="423" spans="1:59" ht="24" customHeight="1">
      <c r="A423" s="213"/>
      <c r="B423" s="918"/>
      <c r="C423" s="227" t="s">
        <v>13022</v>
      </c>
      <c r="D423" s="363" t="s">
        <v>22755</v>
      </c>
      <c r="E423" s="363" t="s">
        <v>22756</v>
      </c>
      <c r="F423" s="363" t="s">
        <v>461</v>
      </c>
      <c r="G423" s="363"/>
      <c r="H423" s="360"/>
      <c r="I423" s="363" t="s">
        <v>22380</v>
      </c>
      <c r="J423" s="363"/>
      <c r="K423" s="227" t="s">
        <v>22754</v>
      </c>
      <c r="L423" s="228">
        <v>9275</v>
      </c>
      <c r="M423" s="228">
        <v>1627</v>
      </c>
      <c r="N423" s="228">
        <v>3232</v>
      </c>
      <c r="O423" s="227" t="s">
        <v>2083</v>
      </c>
      <c r="P423" s="228"/>
      <c r="Q423" s="228"/>
      <c r="R423" s="228"/>
      <c r="S423" s="228"/>
      <c r="T423" s="228"/>
      <c r="U423" s="228"/>
      <c r="V423" s="228"/>
      <c r="W423" s="228">
        <v>25</v>
      </c>
      <c r="X423" s="228">
        <v>2.25</v>
      </c>
      <c r="Y423" s="228">
        <v>6</v>
      </c>
      <c r="Z423" s="228">
        <v>368</v>
      </c>
      <c r="AA423" s="227"/>
      <c r="AB423" s="228"/>
      <c r="AC423" s="228"/>
      <c r="AD423" s="227"/>
      <c r="AE423" s="227">
        <v>2023</v>
      </c>
      <c r="AF423" s="227"/>
      <c r="AG423" s="227"/>
      <c r="AH423" s="227"/>
      <c r="AI423" s="227"/>
      <c r="AJ423" s="227"/>
      <c r="AK423" s="227"/>
      <c r="AL423" s="228">
        <v>13633</v>
      </c>
      <c r="AM423" s="228"/>
      <c r="AN423" s="227"/>
      <c r="AO423" s="227"/>
      <c r="AP423" s="227"/>
      <c r="AQ423" s="227"/>
      <c r="AR423" s="227"/>
      <c r="AS423" s="227"/>
      <c r="AT423" s="227"/>
      <c r="AU423" s="227"/>
      <c r="AV423" s="227"/>
      <c r="AW423" s="227"/>
      <c r="AX423" s="227"/>
      <c r="AY423" s="227"/>
      <c r="AZ423" s="227"/>
      <c r="BA423" s="227"/>
      <c r="BB423" s="227"/>
      <c r="BC423" s="227"/>
      <c r="BD423" s="227"/>
      <c r="BE423" s="227"/>
      <c r="BF423" s="227"/>
      <c r="BG423" s="1447"/>
    </row>
    <row r="424" spans="1:59" ht="24" customHeight="1">
      <c r="A424" s="213"/>
      <c r="B424" s="918"/>
      <c r="C424" s="227" t="s">
        <v>13022</v>
      </c>
      <c r="D424" s="363" t="s">
        <v>22757</v>
      </c>
      <c r="E424" s="363" t="s">
        <v>22758</v>
      </c>
      <c r="F424" s="363" t="s">
        <v>461</v>
      </c>
      <c r="G424" s="363"/>
      <c r="H424" s="360"/>
      <c r="I424" s="363" t="s">
        <v>22380</v>
      </c>
      <c r="J424" s="363"/>
      <c r="K424" s="227" t="s">
        <v>22754</v>
      </c>
      <c r="L424" s="228">
        <v>2000</v>
      </c>
      <c r="M424" s="228">
        <v>1167.02</v>
      </c>
      <c r="N424" s="228">
        <v>3200</v>
      </c>
      <c r="O424" s="227" t="s">
        <v>2083</v>
      </c>
      <c r="P424" s="228"/>
      <c r="Q424" s="228"/>
      <c r="R424" s="228"/>
      <c r="S424" s="228"/>
      <c r="T424" s="228"/>
      <c r="U424" s="228"/>
      <c r="V424" s="228"/>
      <c r="W424" s="228">
        <v>25</v>
      </c>
      <c r="X424" s="228">
        <v>2</v>
      </c>
      <c r="Y424" s="228">
        <v>6</v>
      </c>
      <c r="Z424" s="228">
        <v>325</v>
      </c>
      <c r="AA424" s="227"/>
      <c r="AB424" s="228"/>
      <c r="AC424" s="228"/>
      <c r="AD424" s="227"/>
      <c r="AE424" s="227">
        <v>2024</v>
      </c>
      <c r="AF424" s="227"/>
      <c r="AG424" s="227"/>
      <c r="AH424" s="227"/>
      <c r="AI424" s="227"/>
      <c r="AJ424" s="227"/>
      <c r="AK424" s="227"/>
      <c r="AL424" s="228">
        <v>14440</v>
      </c>
      <c r="AM424" s="228"/>
      <c r="AN424" s="227"/>
      <c r="AO424" s="227"/>
      <c r="AP424" s="227"/>
      <c r="AQ424" s="227"/>
      <c r="AR424" s="227"/>
      <c r="AS424" s="227"/>
      <c r="AT424" s="227"/>
      <c r="AU424" s="227"/>
      <c r="AV424" s="227"/>
      <c r="AW424" s="227"/>
      <c r="AX424" s="227"/>
      <c r="AY424" s="227"/>
      <c r="AZ424" s="227"/>
      <c r="BA424" s="227"/>
      <c r="BB424" s="227"/>
      <c r="BC424" s="227"/>
      <c r="BD424" s="227"/>
      <c r="BE424" s="227"/>
      <c r="BF424" s="227"/>
      <c r="BG424" s="1447"/>
    </row>
    <row r="425" spans="1:59" ht="24" customHeight="1">
      <c r="A425" s="213"/>
      <c r="B425" s="918"/>
      <c r="C425" s="227" t="s">
        <v>4126</v>
      </c>
      <c r="D425" s="227" t="s">
        <v>4467</v>
      </c>
      <c r="E425" s="227" t="s">
        <v>4468</v>
      </c>
      <c r="F425" s="227" t="s">
        <v>4126</v>
      </c>
      <c r="G425" s="227" t="s">
        <v>4238</v>
      </c>
      <c r="H425" s="360" t="s">
        <v>4167</v>
      </c>
      <c r="I425" s="227" t="s">
        <v>4183</v>
      </c>
      <c r="J425" s="227">
        <v>2</v>
      </c>
      <c r="K425" s="227" t="s">
        <v>654</v>
      </c>
      <c r="L425" s="228">
        <v>34641</v>
      </c>
      <c r="M425" s="228">
        <v>2561</v>
      </c>
      <c r="N425" s="644">
        <v>3979</v>
      </c>
      <c r="O425" s="227" t="s">
        <v>401</v>
      </c>
      <c r="P425" s="228"/>
      <c r="Q425" s="228"/>
      <c r="R425" s="228"/>
      <c r="S425" s="228"/>
      <c r="T425" s="228" t="s">
        <v>914</v>
      </c>
      <c r="U425" s="228"/>
      <c r="V425" s="228" t="s">
        <v>914</v>
      </c>
      <c r="W425" s="228">
        <v>25</v>
      </c>
      <c r="X425" s="228">
        <v>20</v>
      </c>
      <c r="Y425" s="228">
        <v>8</v>
      </c>
      <c r="Z425" s="228">
        <v>500</v>
      </c>
      <c r="AA425" s="227"/>
      <c r="AB425" s="228">
        <v>800</v>
      </c>
      <c r="AC425" s="228">
        <v>800</v>
      </c>
      <c r="AD425" s="227"/>
      <c r="AE425" s="227">
        <v>2005</v>
      </c>
      <c r="AF425" s="227">
        <v>2005</v>
      </c>
      <c r="AG425" s="227">
        <v>200</v>
      </c>
      <c r="AH425" s="227">
        <v>80</v>
      </c>
      <c r="AI425" s="227"/>
      <c r="AJ425" s="227"/>
      <c r="AK425" s="227"/>
      <c r="AL425" s="228">
        <v>11031</v>
      </c>
      <c r="AM425" s="228">
        <v>11031</v>
      </c>
      <c r="AN425" s="227">
        <v>2003</v>
      </c>
      <c r="AO425" s="227"/>
      <c r="AP425" s="227"/>
      <c r="AQ425" s="227"/>
      <c r="AR425" s="227"/>
      <c r="AS425" s="227"/>
      <c r="AT425" s="227"/>
      <c r="AU425" s="227"/>
      <c r="AV425" s="227"/>
      <c r="AW425" s="227"/>
      <c r="AX425" s="227"/>
      <c r="AY425" s="227"/>
      <c r="AZ425" s="227"/>
      <c r="BA425" s="227"/>
      <c r="BB425" s="227"/>
      <c r="BC425" s="227"/>
      <c r="BD425" s="227"/>
      <c r="BE425" s="227"/>
      <c r="BF425" s="227"/>
      <c r="BG425" s="1447"/>
    </row>
    <row r="426" spans="1:59" ht="24" customHeight="1">
      <c r="A426" s="213"/>
      <c r="B426" s="918"/>
      <c r="C426" s="227" t="s">
        <v>4126</v>
      </c>
      <c r="D426" s="227" t="s">
        <v>22759</v>
      </c>
      <c r="E426" s="227" t="s">
        <v>17977</v>
      </c>
      <c r="F426" s="227" t="s">
        <v>4126</v>
      </c>
      <c r="G426" s="227" t="s">
        <v>4220</v>
      </c>
      <c r="H426" s="360"/>
      <c r="I426" s="227" t="s">
        <v>4183</v>
      </c>
      <c r="J426" s="227"/>
      <c r="K426" s="227"/>
      <c r="L426" s="228">
        <v>226257</v>
      </c>
      <c r="M426" s="228">
        <v>1532.28</v>
      </c>
      <c r="N426" s="228">
        <v>2665</v>
      </c>
      <c r="O426" s="227" t="s">
        <v>401</v>
      </c>
      <c r="P426" s="228"/>
      <c r="Q426" s="228"/>
      <c r="R426" s="228"/>
      <c r="S426" s="228">
        <v>25</v>
      </c>
      <c r="T426" s="228">
        <v>2.2999999999999998</v>
      </c>
      <c r="U426" s="228">
        <v>6</v>
      </c>
      <c r="V426" s="228">
        <v>348.13</v>
      </c>
      <c r="W426" s="228"/>
      <c r="X426" s="228"/>
      <c r="Y426" s="228"/>
      <c r="Z426" s="228"/>
      <c r="AA426" s="228"/>
      <c r="AB426" s="227">
        <v>60</v>
      </c>
      <c r="AC426" s="228"/>
      <c r="AD426" s="227"/>
      <c r="AE426" s="227">
        <v>2010</v>
      </c>
      <c r="AF426" s="228"/>
      <c r="AG426" s="227"/>
      <c r="AH426" s="227"/>
      <c r="AI426" s="227"/>
      <c r="AJ426" s="227"/>
      <c r="AK426" s="227"/>
      <c r="AL426" s="228">
        <v>646</v>
      </c>
      <c r="AM426" s="228"/>
      <c r="AN426" s="227"/>
      <c r="AO426" s="227"/>
      <c r="AP426" s="227"/>
      <c r="AQ426" s="227"/>
      <c r="AR426" s="227"/>
      <c r="AS426" s="227"/>
      <c r="AT426" s="227"/>
      <c r="AU426" s="227"/>
      <c r="AV426" s="227"/>
      <c r="AW426" s="227"/>
      <c r="AX426" s="227"/>
      <c r="AY426" s="227"/>
      <c r="AZ426" s="227"/>
      <c r="BA426" s="227"/>
      <c r="BB426" s="227"/>
      <c r="BC426" s="227"/>
      <c r="BD426" s="227"/>
      <c r="BE426" s="227"/>
      <c r="BF426" s="227"/>
      <c r="BG426" s="1447"/>
    </row>
    <row r="427" spans="1:59" ht="24" customHeight="1">
      <c r="A427" s="213"/>
      <c r="B427" s="918"/>
      <c r="C427" s="227" t="s">
        <v>4126</v>
      </c>
      <c r="D427" s="227" t="s">
        <v>22381</v>
      </c>
      <c r="E427" s="227" t="s">
        <v>17860</v>
      </c>
      <c r="F427" s="227" t="s">
        <v>4126</v>
      </c>
      <c r="G427" s="227" t="s">
        <v>22760</v>
      </c>
      <c r="H427" s="360"/>
      <c r="I427" s="227" t="s">
        <v>4183</v>
      </c>
      <c r="J427" s="227">
        <v>4</v>
      </c>
      <c r="K427" s="227" t="s">
        <v>654</v>
      </c>
      <c r="L427" s="228">
        <v>19038</v>
      </c>
      <c r="M427" s="228">
        <v>4479</v>
      </c>
      <c r="N427" s="228">
        <v>5599</v>
      </c>
      <c r="O427" s="227" t="s">
        <v>401</v>
      </c>
      <c r="P427" s="228"/>
      <c r="Q427" s="228"/>
      <c r="R427" s="228"/>
      <c r="S427" s="228">
        <v>25</v>
      </c>
      <c r="T427" s="228">
        <v>15</v>
      </c>
      <c r="U427" s="228">
        <v>6</v>
      </c>
      <c r="V427" s="228"/>
      <c r="W427" s="228"/>
      <c r="X427" s="228"/>
      <c r="Y427" s="228"/>
      <c r="Z427" s="228"/>
      <c r="AA427" s="228"/>
      <c r="AB427" s="227"/>
      <c r="AC427" s="228"/>
      <c r="AD427" s="227"/>
      <c r="AE427" s="227">
        <v>2018</v>
      </c>
      <c r="AF427" s="228"/>
      <c r="AG427" s="227"/>
      <c r="AH427" s="227"/>
      <c r="AI427" s="227"/>
      <c r="AJ427" s="227"/>
      <c r="AK427" s="227"/>
      <c r="AL427" s="228">
        <v>18000</v>
      </c>
      <c r="AM427" s="228"/>
      <c r="AN427" s="227"/>
      <c r="AO427" s="227"/>
      <c r="AP427" s="227"/>
      <c r="AQ427" s="227"/>
      <c r="AR427" s="227"/>
      <c r="AS427" s="227"/>
      <c r="AT427" s="227"/>
      <c r="AU427" s="227"/>
      <c r="AV427" s="227"/>
      <c r="AW427" s="227"/>
      <c r="AX427" s="227"/>
      <c r="AY427" s="227"/>
      <c r="AZ427" s="227"/>
      <c r="BA427" s="227"/>
      <c r="BB427" s="227"/>
      <c r="BC427" s="227"/>
      <c r="BD427" s="227"/>
      <c r="BE427" s="227"/>
      <c r="BF427" s="227"/>
      <c r="BG427" s="1447"/>
    </row>
    <row r="428" spans="1:59" ht="24" customHeight="1">
      <c r="A428" s="213"/>
      <c r="B428" s="918"/>
      <c r="C428" s="227" t="s">
        <v>4126</v>
      </c>
      <c r="D428" s="227" t="s">
        <v>22565</v>
      </c>
      <c r="E428" s="227" t="s">
        <v>16846</v>
      </c>
      <c r="F428" s="227" t="s">
        <v>13025</v>
      </c>
      <c r="G428" s="227"/>
      <c r="H428" s="360"/>
      <c r="I428" s="227" t="s">
        <v>16858</v>
      </c>
      <c r="J428" s="227"/>
      <c r="K428" s="227"/>
      <c r="L428" s="228">
        <v>8715</v>
      </c>
      <c r="M428" s="228">
        <v>3670</v>
      </c>
      <c r="N428" s="228">
        <v>3670</v>
      </c>
      <c r="O428" s="227" t="s">
        <v>2083</v>
      </c>
      <c r="P428" s="228"/>
      <c r="Q428" s="228"/>
      <c r="R428" s="228"/>
      <c r="S428" s="228">
        <v>25</v>
      </c>
      <c r="T428" s="228">
        <v>15</v>
      </c>
      <c r="U428" s="228">
        <v>6</v>
      </c>
      <c r="V428" s="228"/>
      <c r="W428" s="228"/>
      <c r="X428" s="228"/>
      <c r="Y428" s="228"/>
      <c r="Z428" s="228"/>
      <c r="AA428" s="228"/>
      <c r="AB428" s="227"/>
      <c r="AC428" s="228"/>
      <c r="AD428" s="227"/>
      <c r="AE428" s="227">
        <v>2023</v>
      </c>
      <c r="AF428" s="228"/>
      <c r="AG428" s="227"/>
      <c r="AH428" s="227"/>
      <c r="AI428" s="227"/>
      <c r="AJ428" s="227"/>
      <c r="AK428" s="227"/>
      <c r="AL428" s="228">
        <v>13100</v>
      </c>
      <c r="AM428" s="228"/>
      <c r="AN428" s="227"/>
      <c r="AO428" s="227"/>
      <c r="AP428" s="227"/>
      <c r="AQ428" s="227"/>
      <c r="AR428" s="227"/>
      <c r="AS428" s="227"/>
      <c r="AT428" s="227"/>
      <c r="AU428" s="227"/>
      <c r="AV428" s="227"/>
      <c r="AW428" s="227"/>
      <c r="AX428" s="227"/>
      <c r="AY428" s="227"/>
      <c r="AZ428" s="227"/>
      <c r="BA428" s="227"/>
      <c r="BB428" s="227"/>
      <c r="BC428" s="227"/>
      <c r="BD428" s="227"/>
      <c r="BE428" s="227"/>
      <c r="BF428" s="227"/>
      <c r="BG428" s="1447"/>
    </row>
    <row r="429" spans="1:59" ht="24" customHeight="1">
      <c r="A429" s="213" t="s">
        <v>150</v>
      </c>
      <c r="B429" s="1599"/>
      <c r="C429" s="227" t="s">
        <v>698</v>
      </c>
      <c r="D429" s="227" t="s">
        <v>22566</v>
      </c>
      <c r="E429" s="227" t="s">
        <v>16848</v>
      </c>
      <c r="F429" s="227" t="s">
        <v>698</v>
      </c>
      <c r="G429" s="227" t="s">
        <v>22761</v>
      </c>
      <c r="H429" s="360"/>
      <c r="I429" s="227" t="s">
        <v>698</v>
      </c>
      <c r="J429" s="227"/>
      <c r="K429" s="227"/>
      <c r="L429" s="228">
        <v>16016.7</v>
      </c>
      <c r="M429" s="228">
        <v>2784.44</v>
      </c>
      <c r="N429" s="228">
        <v>4336.1530000000002</v>
      </c>
      <c r="O429" s="227" t="s">
        <v>401</v>
      </c>
      <c r="P429" s="228"/>
      <c r="Q429" s="228"/>
      <c r="R429" s="228"/>
      <c r="S429" s="228">
        <v>50</v>
      </c>
      <c r="T429" s="228">
        <v>21</v>
      </c>
      <c r="U429" s="228">
        <v>8</v>
      </c>
      <c r="V429" s="228">
        <v>1080</v>
      </c>
      <c r="W429" s="228"/>
      <c r="X429" s="228"/>
      <c r="Y429" s="228"/>
      <c r="Z429" s="228"/>
      <c r="AA429" s="228"/>
      <c r="AB429" s="227">
        <v>200</v>
      </c>
      <c r="AC429" s="228"/>
      <c r="AD429" s="227"/>
      <c r="AE429" s="227">
        <v>2023</v>
      </c>
      <c r="AF429" s="228"/>
      <c r="AG429" s="227"/>
      <c r="AH429" s="227"/>
      <c r="AI429" s="227"/>
      <c r="AJ429" s="227"/>
      <c r="AK429" s="227"/>
      <c r="AL429" s="244">
        <v>16550</v>
      </c>
      <c r="AM429" s="228"/>
      <c r="AN429" s="227"/>
      <c r="AO429" s="227"/>
      <c r="AP429" s="227"/>
      <c r="AQ429" s="227"/>
      <c r="AR429" s="227"/>
      <c r="AS429" s="227"/>
      <c r="AT429" s="227"/>
      <c r="AU429" s="227"/>
      <c r="AV429" s="227"/>
      <c r="AW429" s="227"/>
      <c r="AX429" s="227"/>
      <c r="AY429" s="227"/>
      <c r="AZ429" s="227"/>
      <c r="BA429" s="227"/>
      <c r="BB429" s="227"/>
      <c r="BC429" s="227"/>
      <c r="BD429" s="227"/>
      <c r="BE429" s="227"/>
      <c r="BF429" s="358" t="s">
        <v>16859</v>
      </c>
      <c r="BG429" s="1447"/>
    </row>
    <row r="430" spans="1:59" s="1433" customFormat="1" ht="24" customHeight="1">
      <c r="A430" s="1311" t="s">
        <v>153</v>
      </c>
      <c r="B430" s="1604" t="s">
        <v>90</v>
      </c>
      <c r="C430" s="227" t="s">
        <v>698</v>
      </c>
      <c r="D430" s="227" t="s">
        <v>22567</v>
      </c>
      <c r="E430" s="227" t="s">
        <v>4317</v>
      </c>
      <c r="F430" s="227" t="s">
        <v>698</v>
      </c>
      <c r="G430" s="227" t="s">
        <v>22762</v>
      </c>
      <c r="H430" s="360" t="s">
        <v>464</v>
      </c>
      <c r="I430" s="227" t="s">
        <v>698</v>
      </c>
      <c r="J430" s="227">
        <v>83</v>
      </c>
      <c r="K430" s="227" t="s">
        <v>4466</v>
      </c>
      <c r="L430" s="228">
        <v>9000</v>
      </c>
      <c r="M430" s="228">
        <v>7223</v>
      </c>
      <c r="N430" s="228">
        <v>5002</v>
      </c>
      <c r="O430" s="227" t="s">
        <v>401</v>
      </c>
      <c r="P430" s="228"/>
      <c r="Q430" s="228"/>
      <c r="R430" s="228"/>
      <c r="S430" s="228"/>
      <c r="T430" s="228"/>
      <c r="U430" s="228"/>
      <c r="V430" s="228"/>
      <c r="W430" s="228">
        <v>25</v>
      </c>
      <c r="X430" s="228">
        <v>15</v>
      </c>
      <c r="Y430" s="228">
        <v>8</v>
      </c>
      <c r="Z430" s="228"/>
      <c r="AA430" s="228">
        <v>91</v>
      </c>
      <c r="AB430" s="227">
        <v>200</v>
      </c>
      <c r="AC430" s="228">
        <v>744</v>
      </c>
      <c r="AD430" s="227" t="s">
        <v>465</v>
      </c>
      <c r="AE430" s="227">
        <v>1999</v>
      </c>
      <c r="AF430" s="228">
        <v>1990</v>
      </c>
      <c r="AG430" s="227"/>
      <c r="AH430" s="227">
        <v>4263</v>
      </c>
      <c r="AI430" s="227">
        <v>3600</v>
      </c>
      <c r="AJ430" s="227"/>
      <c r="AK430" s="227"/>
      <c r="AL430" s="228">
        <v>5060</v>
      </c>
      <c r="AM430" s="228">
        <v>8163</v>
      </c>
      <c r="AN430" s="227">
        <v>1998</v>
      </c>
      <c r="AO430" s="227"/>
      <c r="AP430" s="227">
        <v>1</v>
      </c>
      <c r="AQ430" s="227">
        <v>195</v>
      </c>
      <c r="AR430" s="227">
        <v>1500</v>
      </c>
      <c r="AS430" s="227"/>
      <c r="AT430" s="227"/>
      <c r="AU430" s="227"/>
      <c r="AV430" s="227"/>
      <c r="AW430" s="227"/>
      <c r="AX430" s="227"/>
      <c r="AY430" s="227"/>
      <c r="AZ430" s="227"/>
      <c r="BA430" s="227"/>
      <c r="BB430" s="227"/>
      <c r="BC430" s="227"/>
      <c r="BD430" s="227"/>
      <c r="BE430" s="227"/>
      <c r="BF430" s="227" t="s">
        <v>8862</v>
      </c>
      <c r="BG430" s="1447"/>
    </row>
    <row r="431" spans="1:59" s="1433" customFormat="1" ht="24" customHeight="1">
      <c r="A431" s="1311"/>
      <c r="B431" s="1569"/>
      <c r="C431" s="227" t="s">
        <v>4134</v>
      </c>
      <c r="D431" s="227" t="s">
        <v>22763</v>
      </c>
      <c r="E431" s="227" t="s">
        <v>11489</v>
      </c>
      <c r="F431" s="227" t="s">
        <v>4134</v>
      </c>
      <c r="G431" s="227" t="s">
        <v>22385</v>
      </c>
      <c r="H431" s="360"/>
      <c r="I431" s="227" t="s">
        <v>4134</v>
      </c>
      <c r="J431" s="227">
        <v>3</v>
      </c>
      <c r="K431" s="227" t="s">
        <v>22392</v>
      </c>
      <c r="L431" s="228">
        <v>26142</v>
      </c>
      <c r="M431" s="228">
        <v>964</v>
      </c>
      <c r="N431" s="228">
        <v>963.6</v>
      </c>
      <c r="O431" s="227" t="s">
        <v>401</v>
      </c>
      <c r="P431" s="228"/>
      <c r="Q431" s="228"/>
      <c r="R431" s="228"/>
      <c r="S431" s="228">
        <v>25</v>
      </c>
      <c r="T431" s="228">
        <v>13</v>
      </c>
      <c r="U431" s="228">
        <v>6</v>
      </c>
      <c r="V431" s="228">
        <v>325</v>
      </c>
      <c r="W431" s="228">
        <v>10</v>
      </c>
      <c r="X431" s="228">
        <v>4</v>
      </c>
      <c r="Y431" s="228"/>
      <c r="Z431" s="228">
        <v>40</v>
      </c>
      <c r="AA431" s="228"/>
      <c r="AB431" s="227"/>
      <c r="AC431" s="228"/>
      <c r="AD431" s="227"/>
      <c r="AE431" s="227">
        <v>2006</v>
      </c>
      <c r="AF431" s="228"/>
      <c r="AG431" s="227"/>
      <c r="AH431" s="227"/>
      <c r="AI431" s="227"/>
      <c r="AJ431" s="227"/>
      <c r="AK431" s="227"/>
      <c r="AL431" s="228">
        <v>14600</v>
      </c>
      <c r="AM431" s="228"/>
      <c r="AN431" s="227"/>
      <c r="AO431" s="227"/>
      <c r="AP431" s="227"/>
      <c r="AQ431" s="227"/>
      <c r="AR431" s="227"/>
      <c r="AS431" s="227"/>
      <c r="AT431" s="227"/>
      <c r="AU431" s="227"/>
      <c r="AV431" s="227"/>
      <c r="AW431" s="227"/>
      <c r="AX431" s="227"/>
      <c r="AY431" s="227"/>
      <c r="AZ431" s="227"/>
      <c r="BA431" s="227"/>
      <c r="BB431" s="227"/>
      <c r="BC431" s="227"/>
      <c r="BD431" s="227"/>
      <c r="BE431" s="227"/>
      <c r="BF431" s="227"/>
      <c r="BG431" s="1447"/>
    </row>
    <row r="432" spans="1:59" s="1433" customFormat="1" ht="24" customHeight="1">
      <c r="A432" s="1311"/>
      <c r="B432" s="1569"/>
      <c r="C432" s="227" t="s">
        <v>468</v>
      </c>
      <c r="D432" s="227" t="s">
        <v>22764</v>
      </c>
      <c r="E432" s="227" t="s">
        <v>4469</v>
      </c>
      <c r="F432" s="227" t="s">
        <v>468</v>
      </c>
      <c r="G432" s="227" t="s">
        <v>22765</v>
      </c>
      <c r="H432" s="360"/>
      <c r="I432" s="227" t="s">
        <v>468</v>
      </c>
      <c r="J432" s="227">
        <v>2</v>
      </c>
      <c r="K432" s="227" t="s">
        <v>22754</v>
      </c>
      <c r="L432" s="228">
        <v>17295</v>
      </c>
      <c r="M432" s="228">
        <v>2027</v>
      </c>
      <c r="N432" s="228">
        <v>3404</v>
      </c>
      <c r="O432" s="227" t="s">
        <v>401</v>
      </c>
      <c r="P432" s="228"/>
      <c r="Q432" s="228"/>
      <c r="R432" s="228"/>
      <c r="S432" s="228"/>
      <c r="T432" s="228"/>
      <c r="U432" s="228"/>
      <c r="V432" s="228"/>
      <c r="W432" s="228" t="s">
        <v>4470</v>
      </c>
      <c r="X432" s="228" t="s">
        <v>4471</v>
      </c>
      <c r="Y432" s="228" t="s">
        <v>4472</v>
      </c>
      <c r="Z432" s="228" t="s">
        <v>4473</v>
      </c>
      <c r="AA432" s="228"/>
      <c r="AB432" s="227"/>
      <c r="AC432" s="228">
        <v>9788</v>
      </c>
      <c r="AD432" s="227" t="s">
        <v>4474</v>
      </c>
      <c r="AE432" s="227">
        <v>2012</v>
      </c>
      <c r="AF432" s="228">
        <v>9788</v>
      </c>
      <c r="AG432" s="227" t="s">
        <v>4474</v>
      </c>
      <c r="AH432" s="227"/>
      <c r="AI432" s="227"/>
      <c r="AJ432" s="227"/>
      <c r="AK432" s="227"/>
      <c r="AL432" s="228">
        <v>10000</v>
      </c>
      <c r="AM432" s="228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27"/>
      <c r="BC432" s="227"/>
      <c r="BD432" s="227"/>
      <c r="BE432" s="227"/>
      <c r="BF432" s="227"/>
      <c r="BG432" s="1447"/>
    </row>
    <row r="433" spans="1:59" s="1433" customFormat="1" ht="35.1" customHeight="1">
      <c r="A433" s="1311"/>
      <c r="B433" s="1569"/>
      <c r="C433" s="227" t="s">
        <v>8901</v>
      </c>
      <c r="D433" s="227" t="s">
        <v>22766</v>
      </c>
      <c r="E433" s="227" t="s">
        <v>22767</v>
      </c>
      <c r="F433" s="227" t="s">
        <v>8901</v>
      </c>
      <c r="G433" s="227" t="s">
        <v>22768</v>
      </c>
      <c r="H433" s="360"/>
      <c r="I433" s="227" t="s">
        <v>8901</v>
      </c>
      <c r="J433" s="227"/>
      <c r="K433" s="227"/>
      <c r="L433" s="228">
        <v>12009</v>
      </c>
      <c r="M433" s="228">
        <v>2398.6999999999998</v>
      </c>
      <c r="N433" s="228">
        <v>2920</v>
      </c>
      <c r="O433" s="227" t="s">
        <v>2083</v>
      </c>
      <c r="P433" s="228"/>
      <c r="Q433" s="228"/>
      <c r="R433" s="228"/>
      <c r="S433" s="228">
        <v>25</v>
      </c>
      <c r="T433" s="228">
        <v>15</v>
      </c>
      <c r="U433" s="228">
        <v>8</v>
      </c>
      <c r="V433" s="228">
        <v>826</v>
      </c>
      <c r="W433" s="228"/>
      <c r="X433" s="228"/>
      <c r="Y433" s="228"/>
      <c r="Z433" s="228"/>
      <c r="AA433" s="228"/>
      <c r="AB433" s="227"/>
      <c r="AC433" s="228"/>
      <c r="AD433" s="227"/>
      <c r="AE433" s="227">
        <v>2024</v>
      </c>
      <c r="AF433" s="228"/>
      <c r="AG433" s="227"/>
      <c r="AH433" s="227"/>
      <c r="AI433" s="227"/>
      <c r="AJ433" s="227"/>
      <c r="AK433" s="227"/>
      <c r="AL433" s="228">
        <v>13130</v>
      </c>
      <c r="AM433" s="228"/>
      <c r="AN433" s="227"/>
      <c r="AO433" s="227"/>
      <c r="AP433" s="227"/>
      <c r="AQ433" s="227"/>
      <c r="AR433" s="227"/>
      <c r="AS433" s="227"/>
      <c r="AT433" s="227"/>
      <c r="AU433" s="227"/>
      <c r="AV433" s="227"/>
      <c r="AW433" s="227"/>
      <c r="AX433" s="227"/>
      <c r="AY433" s="227"/>
      <c r="AZ433" s="227"/>
      <c r="BA433" s="227"/>
      <c r="BB433" s="227"/>
      <c r="BC433" s="227"/>
      <c r="BD433" s="227"/>
      <c r="BE433" s="227"/>
      <c r="BF433" s="227"/>
      <c r="BG433" s="1447"/>
    </row>
    <row r="434" spans="1:59" s="1433" customFormat="1" ht="24" customHeight="1">
      <c r="A434" s="1311"/>
      <c r="B434" s="1569"/>
      <c r="C434" s="227" t="s">
        <v>4163</v>
      </c>
      <c r="D434" s="227" t="s">
        <v>4467</v>
      </c>
      <c r="E434" s="227" t="s">
        <v>4475</v>
      </c>
      <c r="F434" s="227" t="s">
        <v>4163</v>
      </c>
      <c r="G434" s="227"/>
      <c r="H434" s="360" t="s">
        <v>4167</v>
      </c>
      <c r="I434" s="227" t="s">
        <v>4163</v>
      </c>
      <c r="J434" s="227"/>
      <c r="K434" s="227" t="s">
        <v>654</v>
      </c>
      <c r="L434" s="228">
        <v>1700</v>
      </c>
      <c r="M434" s="228">
        <v>79</v>
      </c>
      <c r="N434" s="228">
        <v>79</v>
      </c>
      <c r="O434" s="227" t="s">
        <v>176</v>
      </c>
      <c r="P434" s="228"/>
      <c r="Q434" s="228"/>
      <c r="R434" s="228"/>
      <c r="S434" s="228" t="s">
        <v>914</v>
      </c>
      <c r="T434" s="228" t="s">
        <v>914</v>
      </c>
      <c r="U434" s="228"/>
      <c r="V434" s="228" t="s">
        <v>914</v>
      </c>
      <c r="W434" s="228">
        <v>25</v>
      </c>
      <c r="X434" s="228">
        <v>18.5</v>
      </c>
      <c r="Y434" s="228">
        <v>8</v>
      </c>
      <c r="Z434" s="228">
        <v>463</v>
      </c>
      <c r="AA434" s="227"/>
      <c r="AB434" s="228">
        <v>200</v>
      </c>
      <c r="AC434" s="228">
        <v>200</v>
      </c>
      <c r="AD434" s="227"/>
      <c r="AE434" s="227">
        <v>1990</v>
      </c>
      <c r="AF434" s="227">
        <v>1990</v>
      </c>
      <c r="AG434" s="227">
        <v>200</v>
      </c>
      <c r="AH434" s="227">
        <v>80</v>
      </c>
      <c r="AI434" s="227"/>
      <c r="AJ434" s="227"/>
      <c r="AK434" s="227"/>
      <c r="AL434" s="228">
        <v>280</v>
      </c>
      <c r="AM434" s="228">
        <v>280</v>
      </c>
      <c r="AN434" s="227">
        <v>2003</v>
      </c>
      <c r="AO434" s="227"/>
      <c r="AP434" s="227"/>
      <c r="AQ434" s="227"/>
      <c r="AR434" s="227"/>
      <c r="AS434" s="227"/>
      <c r="AT434" s="227"/>
      <c r="AU434" s="227"/>
      <c r="AV434" s="227"/>
      <c r="AW434" s="227"/>
      <c r="AX434" s="227"/>
      <c r="AY434" s="227"/>
      <c r="AZ434" s="227"/>
      <c r="BA434" s="227"/>
      <c r="BB434" s="227"/>
      <c r="BC434" s="227"/>
      <c r="BD434" s="227"/>
      <c r="BE434" s="227"/>
      <c r="BF434" s="227"/>
      <c r="BG434" s="1447"/>
    </row>
    <row r="435" spans="1:59" s="1433" customFormat="1" ht="24" customHeight="1">
      <c r="A435" s="1311"/>
      <c r="B435" s="1569"/>
      <c r="C435" s="227" t="s">
        <v>4163</v>
      </c>
      <c r="D435" s="227" t="s">
        <v>22769</v>
      </c>
      <c r="E435" s="227" t="s">
        <v>4476</v>
      </c>
      <c r="F435" s="227" t="s">
        <v>4163</v>
      </c>
      <c r="G435" s="227"/>
      <c r="H435" s="360" t="s">
        <v>4167</v>
      </c>
      <c r="I435" s="227" t="s">
        <v>4477</v>
      </c>
      <c r="J435" s="227"/>
      <c r="K435" s="227" t="s">
        <v>654</v>
      </c>
      <c r="L435" s="228">
        <v>4406</v>
      </c>
      <c r="M435" s="228">
        <v>874</v>
      </c>
      <c r="N435" s="228">
        <v>3708</v>
      </c>
      <c r="O435" s="227" t="s">
        <v>401</v>
      </c>
      <c r="P435" s="228"/>
      <c r="Q435" s="228"/>
      <c r="R435" s="228"/>
      <c r="S435" s="228" t="s">
        <v>914</v>
      </c>
      <c r="T435" s="228" t="s">
        <v>914</v>
      </c>
      <c r="U435" s="228"/>
      <c r="V435" s="228" t="s">
        <v>914</v>
      </c>
      <c r="W435" s="228">
        <v>25</v>
      </c>
      <c r="X435" s="228">
        <v>13</v>
      </c>
      <c r="Y435" s="228">
        <v>6</v>
      </c>
      <c r="Z435" s="228">
        <v>325</v>
      </c>
      <c r="AA435" s="227"/>
      <c r="AB435" s="228" t="s">
        <v>2009</v>
      </c>
      <c r="AC435" s="228">
        <v>400</v>
      </c>
      <c r="AD435" s="227"/>
      <c r="AE435" s="227">
        <v>2005</v>
      </c>
      <c r="AF435" s="227">
        <v>2005</v>
      </c>
      <c r="AG435" s="227">
        <v>200</v>
      </c>
      <c r="AH435" s="227">
        <v>80</v>
      </c>
      <c r="AI435" s="227"/>
      <c r="AJ435" s="227"/>
      <c r="AK435" s="227"/>
      <c r="AL435" s="228">
        <v>4200</v>
      </c>
      <c r="AM435" s="228">
        <v>4200</v>
      </c>
      <c r="AN435" s="227">
        <v>2003</v>
      </c>
      <c r="AO435" s="227"/>
      <c r="AP435" s="227"/>
      <c r="AQ435" s="227"/>
      <c r="AR435" s="227"/>
      <c r="AS435" s="227"/>
      <c r="AT435" s="227"/>
      <c r="AU435" s="227"/>
      <c r="AV435" s="227"/>
      <c r="AW435" s="227"/>
      <c r="AX435" s="227"/>
      <c r="AY435" s="227"/>
      <c r="AZ435" s="227"/>
      <c r="BA435" s="227"/>
      <c r="BB435" s="227"/>
      <c r="BC435" s="227"/>
      <c r="BD435" s="227"/>
      <c r="BE435" s="227"/>
      <c r="BF435" s="227" t="s">
        <v>13929</v>
      </c>
      <c r="BG435" s="1447"/>
    </row>
    <row r="436" spans="1:59" s="1433" customFormat="1" ht="24" customHeight="1">
      <c r="A436" s="1311"/>
      <c r="B436" s="1569"/>
      <c r="C436" s="227" t="s">
        <v>4163</v>
      </c>
      <c r="D436" s="227" t="s">
        <v>22584</v>
      </c>
      <c r="E436" s="227" t="s">
        <v>13916</v>
      </c>
      <c r="F436" s="227" t="s">
        <v>4163</v>
      </c>
      <c r="G436" s="227"/>
      <c r="H436" s="360"/>
      <c r="I436" s="227" t="s">
        <v>13930</v>
      </c>
      <c r="J436" s="227"/>
      <c r="K436" s="227"/>
      <c r="L436" s="228">
        <v>9986</v>
      </c>
      <c r="M436" s="228">
        <v>3614</v>
      </c>
      <c r="N436" s="228">
        <v>4949.8500000000004</v>
      </c>
      <c r="O436" s="227" t="s">
        <v>2083</v>
      </c>
      <c r="P436" s="228"/>
      <c r="Q436" s="228"/>
      <c r="R436" s="228"/>
      <c r="S436" s="228"/>
      <c r="T436" s="228"/>
      <c r="U436" s="228"/>
      <c r="V436" s="228"/>
      <c r="W436" s="228">
        <v>25</v>
      </c>
      <c r="X436" s="228">
        <v>16</v>
      </c>
      <c r="Y436" s="228">
        <v>7</v>
      </c>
      <c r="Z436" s="228">
        <v>370</v>
      </c>
      <c r="AA436" s="227"/>
      <c r="AB436" s="228" t="s">
        <v>2009</v>
      </c>
      <c r="AC436" s="228"/>
      <c r="AD436" s="227"/>
      <c r="AE436" s="227">
        <v>2022</v>
      </c>
      <c r="AF436" s="227"/>
      <c r="AG436" s="227"/>
      <c r="AH436" s="227"/>
      <c r="AI436" s="227"/>
      <c r="AJ436" s="227"/>
      <c r="AK436" s="227"/>
      <c r="AL436" s="228">
        <v>18000</v>
      </c>
      <c r="AM436" s="228"/>
      <c r="AN436" s="227"/>
      <c r="AO436" s="227"/>
      <c r="AP436" s="227"/>
      <c r="AQ436" s="227"/>
      <c r="AR436" s="227"/>
      <c r="AS436" s="227"/>
      <c r="AT436" s="227"/>
      <c r="AU436" s="227"/>
      <c r="AV436" s="227"/>
      <c r="AW436" s="227"/>
      <c r="AX436" s="227"/>
      <c r="AY436" s="227"/>
      <c r="AZ436" s="227"/>
      <c r="BA436" s="227"/>
      <c r="BB436" s="227"/>
      <c r="BC436" s="227"/>
      <c r="BD436" s="227"/>
      <c r="BE436" s="227"/>
      <c r="BF436" s="227" t="s">
        <v>13929</v>
      </c>
      <c r="BG436" s="1447"/>
    </row>
    <row r="437" spans="1:59" s="1433" customFormat="1" ht="24" customHeight="1">
      <c r="A437" s="1311"/>
      <c r="B437" s="1569"/>
      <c r="C437" s="227" t="s">
        <v>4163</v>
      </c>
      <c r="D437" s="227" t="s">
        <v>22770</v>
      </c>
      <c r="E437" s="227" t="s">
        <v>16860</v>
      </c>
      <c r="F437" s="227" t="s">
        <v>4163</v>
      </c>
      <c r="G437" s="227"/>
      <c r="H437" s="360"/>
      <c r="I437" s="227" t="s">
        <v>13930</v>
      </c>
      <c r="J437" s="227"/>
      <c r="K437" s="227"/>
      <c r="L437" s="228">
        <v>134296</v>
      </c>
      <c r="M437" s="228">
        <v>3565</v>
      </c>
      <c r="N437" s="228">
        <v>5166</v>
      </c>
      <c r="O437" s="227" t="s">
        <v>2083</v>
      </c>
      <c r="P437" s="228"/>
      <c r="Q437" s="228"/>
      <c r="R437" s="228"/>
      <c r="S437" s="228"/>
      <c r="T437" s="228"/>
      <c r="U437" s="228"/>
      <c r="V437" s="228"/>
      <c r="W437" s="228">
        <v>25</v>
      </c>
      <c r="X437" s="228">
        <v>16</v>
      </c>
      <c r="Y437" s="228">
        <v>7</v>
      </c>
      <c r="Z437" s="228">
        <v>370</v>
      </c>
      <c r="AA437" s="227"/>
      <c r="AB437" s="228">
        <v>118</v>
      </c>
      <c r="AC437" s="228"/>
      <c r="AD437" s="227"/>
      <c r="AE437" s="227">
        <v>2023</v>
      </c>
      <c r="AF437" s="227"/>
      <c r="AG437" s="227"/>
      <c r="AH437" s="227"/>
      <c r="AI437" s="227"/>
      <c r="AJ437" s="227"/>
      <c r="AK437" s="227"/>
      <c r="AL437" s="228">
        <v>21700</v>
      </c>
      <c r="AM437" s="228"/>
      <c r="AN437" s="227"/>
      <c r="AO437" s="227"/>
      <c r="AP437" s="227"/>
      <c r="AQ437" s="227"/>
      <c r="AR437" s="227"/>
      <c r="AS437" s="227"/>
      <c r="AT437" s="227"/>
      <c r="AU437" s="227"/>
      <c r="AV437" s="227"/>
      <c r="AW437" s="227"/>
      <c r="AX437" s="227"/>
      <c r="AY437" s="227"/>
      <c r="AZ437" s="227"/>
      <c r="BA437" s="227"/>
      <c r="BB437" s="227"/>
      <c r="BC437" s="227"/>
      <c r="BD437" s="227"/>
      <c r="BE437" s="227"/>
      <c r="BF437" s="227"/>
      <c r="BG437" s="1447"/>
    </row>
    <row r="438" spans="1:59" s="1433" customFormat="1" ht="24" customHeight="1">
      <c r="A438" s="1311"/>
      <c r="B438" s="1569"/>
      <c r="C438" s="227" t="s">
        <v>4171</v>
      </c>
      <c r="D438" s="227" t="s">
        <v>22771</v>
      </c>
      <c r="E438" s="227" t="s">
        <v>22772</v>
      </c>
      <c r="F438" s="227" t="s">
        <v>4171</v>
      </c>
      <c r="G438" s="227"/>
      <c r="H438" s="360"/>
      <c r="I438" s="227" t="s">
        <v>4171</v>
      </c>
      <c r="J438" s="227"/>
      <c r="K438" s="227"/>
      <c r="L438" s="228">
        <v>9505</v>
      </c>
      <c r="M438" s="228">
        <v>741</v>
      </c>
      <c r="N438" s="228">
        <v>4510</v>
      </c>
      <c r="O438" s="227" t="s">
        <v>401</v>
      </c>
      <c r="P438" s="228"/>
      <c r="Q438" s="228"/>
      <c r="R438" s="228"/>
      <c r="S438" s="228">
        <v>50</v>
      </c>
      <c r="T438" s="228">
        <v>21</v>
      </c>
      <c r="U438" s="228">
        <v>8</v>
      </c>
      <c r="V438" s="228">
        <v>1050</v>
      </c>
      <c r="W438" s="228"/>
      <c r="X438" s="228"/>
      <c r="Y438" s="228"/>
      <c r="Z438" s="228"/>
      <c r="AA438" s="227"/>
      <c r="AB438" s="228">
        <v>100</v>
      </c>
      <c r="AC438" s="228">
        <v>100</v>
      </c>
      <c r="AD438" s="227"/>
      <c r="AE438" s="227">
        <v>2004</v>
      </c>
      <c r="AF438" s="227">
        <v>2004</v>
      </c>
      <c r="AG438" s="227"/>
      <c r="AH438" s="227"/>
      <c r="AI438" s="227"/>
      <c r="AJ438" s="227"/>
      <c r="AK438" s="227"/>
      <c r="AL438" s="228">
        <v>4862</v>
      </c>
      <c r="AM438" s="228">
        <v>4862</v>
      </c>
      <c r="AN438" s="227"/>
      <c r="AO438" s="227"/>
      <c r="AP438" s="227"/>
      <c r="AQ438" s="227"/>
      <c r="AR438" s="227"/>
      <c r="AS438" s="227"/>
      <c r="AT438" s="227"/>
      <c r="AU438" s="227"/>
      <c r="AV438" s="227"/>
      <c r="AW438" s="227"/>
      <c r="AX438" s="227"/>
      <c r="AY438" s="227"/>
      <c r="AZ438" s="227"/>
      <c r="BA438" s="227"/>
      <c r="BB438" s="227"/>
      <c r="BC438" s="227"/>
      <c r="BD438" s="227"/>
      <c r="BE438" s="227"/>
      <c r="BF438" s="227"/>
      <c r="BG438" s="1447"/>
    </row>
    <row r="439" spans="1:59" s="1433" customFormat="1" ht="24" customHeight="1">
      <c r="A439" s="1311"/>
      <c r="B439" s="1569"/>
      <c r="C439" s="227" t="s">
        <v>4148</v>
      </c>
      <c r="D439" s="227" t="s">
        <v>22577</v>
      </c>
      <c r="E439" s="227" t="s">
        <v>22773</v>
      </c>
      <c r="F439" s="227" t="s">
        <v>4148</v>
      </c>
      <c r="G439" s="227"/>
      <c r="H439" s="360"/>
      <c r="I439" s="227" t="s">
        <v>4148</v>
      </c>
      <c r="J439" s="227"/>
      <c r="K439" s="227"/>
      <c r="L439" s="228">
        <v>52806</v>
      </c>
      <c r="M439" s="228">
        <v>1777</v>
      </c>
      <c r="N439" s="228">
        <v>2975</v>
      </c>
      <c r="O439" s="227" t="s">
        <v>401</v>
      </c>
      <c r="P439" s="228"/>
      <c r="Q439" s="228"/>
      <c r="R439" s="228"/>
      <c r="S439" s="228"/>
      <c r="T439" s="228"/>
      <c r="U439" s="228"/>
      <c r="V439" s="228"/>
      <c r="W439" s="228">
        <v>25</v>
      </c>
      <c r="X439" s="228">
        <v>16</v>
      </c>
      <c r="Y439" s="228">
        <v>8</v>
      </c>
      <c r="Z439" s="228">
        <v>400</v>
      </c>
      <c r="AA439" s="227"/>
      <c r="AB439" s="228"/>
      <c r="AC439" s="228"/>
      <c r="AD439" s="227"/>
      <c r="AE439" s="227">
        <v>2013</v>
      </c>
      <c r="AF439" s="227"/>
      <c r="AG439" s="227"/>
      <c r="AH439" s="227"/>
      <c r="AI439" s="227"/>
      <c r="AJ439" s="227"/>
      <c r="AK439" s="227"/>
      <c r="AL439" s="228">
        <v>8000</v>
      </c>
      <c r="AM439" s="228"/>
      <c r="AN439" s="227"/>
      <c r="AO439" s="227"/>
      <c r="AP439" s="227"/>
      <c r="AQ439" s="227"/>
      <c r="AR439" s="227"/>
      <c r="AS439" s="227"/>
      <c r="AT439" s="227"/>
      <c r="AU439" s="227"/>
      <c r="AV439" s="227"/>
      <c r="AW439" s="227"/>
      <c r="AX439" s="227"/>
      <c r="AY439" s="227"/>
      <c r="AZ439" s="227"/>
      <c r="BA439" s="227"/>
      <c r="BB439" s="227"/>
      <c r="BC439" s="227"/>
      <c r="BD439" s="227"/>
      <c r="BE439" s="227"/>
      <c r="BF439" s="227"/>
      <c r="BG439" s="1447"/>
    </row>
    <row r="440" spans="1:59" ht="24" customHeight="1">
      <c r="A440" s="213" t="s">
        <v>315</v>
      </c>
      <c r="B440" s="918"/>
      <c r="C440" s="227" t="s">
        <v>4148</v>
      </c>
      <c r="D440" s="227" t="s">
        <v>22577</v>
      </c>
      <c r="E440" s="227" t="s">
        <v>4478</v>
      </c>
      <c r="F440" s="227" t="s">
        <v>641</v>
      </c>
      <c r="G440" s="227"/>
      <c r="H440" s="360"/>
      <c r="I440" s="227" t="s">
        <v>4234</v>
      </c>
      <c r="J440" s="227"/>
      <c r="K440" s="227"/>
      <c r="L440" s="228">
        <v>8794</v>
      </c>
      <c r="M440" s="228">
        <v>8794</v>
      </c>
      <c r="N440" s="228">
        <v>8966.2199999999993</v>
      </c>
      <c r="O440" s="227" t="s">
        <v>401</v>
      </c>
      <c r="P440" s="228">
        <v>25.5</v>
      </c>
      <c r="Q440" s="228">
        <v>25.5</v>
      </c>
      <c r="R440" s="228">
        <v>5</v>
      </c>
      <c r="S440" s="228">
        <v>50</v>
      </c>
      <c r="T440" s="228">
        <v>25</v>
      </c>
      <c r="U440" s="228">
        <v>10</v>
      </c>
      <c r="V440" s="228">
        <v>1250</v>
      </c>
      <c r="W440" s="228">
        <v>20.399999999999999</v>
      </c>
      <c r="X440" s="228">
        <v>33.4</v>
      </c>
      <c r="Y440" s="228"/>
      <c r="Z440" s="228">
        <v>660</v>
      </c>
      <c r="AA440" s="227"/>
      <c r="AB440" s="228"/>
      <c r="AC440" s="228"/>
      <c r="AD440" s="227"/>
      <c r="AE440" s="227"/>
      <c r="AF440" s="227"/>
      <c r="AG440" s="227"/>
      <c r="AH440" s="227"/>
      <c r="AI440" s="227"/>
      <c r="AJ440" s="227"/>
      <c r="AK440" s="227"/>
      <c r="AL440" s="228"/>
      <c r="AM440" s="228"/>
      <c r="AN440" s="227"/>
      <c r="AO440" s="227"/>
      <c r="AP440" s="227"/>
      <c r="AQ440" s="227"/>
      <c r="AR440" s="227"/>
      <c r="AS440" s="227"/>
      <c r="AT440" s="227"/>
      <c r="AU440" s="227"/>
      <c r="AV440" s="227"/>
      <c r="AW440" s="227"/>
      <c r="AX440" s="227"/>
      <c r="AY440" s="227"/>
      <c r="AZ440" s="227"/>
      <c r="BA440" s="227"/>
      <c r="BB440" s="227"/>
      <c r="BC440" s="227"/>
      <c r="BD440" s="227"/>
      <c r="BE440" s="227"/>
      <c r="BF440" s="227"/>
      <c r="BG440" s="1447"/>
    </row>
    <row r="441" spans="1:59" ht="24" customHeight="1">
      <c r="A441" s="213"/>
      <c r="B441" s="918"/>
      <c r="C441" s="227" t="s">
        <v>4200</v>
      </c>
      <c r="D441" s="227" t="s">
        <v>22774</v>
      </c>
      <c r="E441" s="227" t="s">
        <v>22775</v>
      </c>
      <c r="F441" s="227" t="s">
        <v>4200</v>
      </c>
      <c r="G441" s="227" t="s">
        <v>22776</v>
      </c>
      <c r="H441" s="227" t="s">
        <v>13021</v>
      </c>
      <c r="I441" s="227" t="s">
        <v>22777</v>
      </c>
      <c r="J441" s="227" t="s">
        <v>22392</v>
      </c>
      <c r="K441" s="228">
        <v>9302</v>
      </c>
      <c r="L441" s="228">
        <v>1910</v>
      </c>
      <c r="M441" s="228">
        <v>3135</v>
      </c>
      <c r="N441" s="227" t="s">
        <v>401</v>
      </c>
      <c r="O441" s="228"/>
      <c r="P441" s="228"/>
      <c r="Q441" s="228"/>
      <c r="R441" s="228"/>
      <c r="S441" s="228"/>
      <c r="T441" s="228"/>
      <c r="U441" s="228"/>
      <c r="V441" s="228">
        <v>25</v>
      </c>
      <c r="W441" s="228"/>
      <c r="X441" s="228">
        <v>8</v>
      </c>
      <c r="Y441" s="228">
        <v>1053</v>
      </c>
      <c r="Z441" s="227"/>
      <c r="AA441" s="228"/>
      <c r="AB441" s="228"/>
      <c r="AC441" s="227"/>
      <c r="AD441" s="227"/>
      <c r="AE441" s="227">
        <v>2008</v>
      </c>
      <c r="AF441" s="227">
        <v>7398</v>
      </c>
      <c r="AG441" s="227">
        <v>450</v>
      </c>
      <c r="AH441" s="227">
        <v>1050</v>
      </c>
      <c r="AI441" s="227"/>
      <c r="AJ441" s="227"/>
      <c r="AK441" s="227"/>
      <c r="AL441" s="228">
        <v>8898</v>
      </c>
      <c r="AM441" s="228">
        <v>2018</v>
      </c>
      <c r="AN441" s="227">
        <v>2024</v>
      </c>
      <c r="AO441" s="227"/>
      <c r="AP441" s="227"/>
      <c r="AQ441" s="227">
        <v>800</v>
      </c>
      <c r="AR441" s="227"/>
      <c r="AS441" s="227"/>
      <c r="AT441" s="227"/>
      <c r="AU441" s="227"/>
      <c r="AV441" s="227"/>
      <c r="AW441" s="227"/>
      <c r="AX441" s="227"/>
      <c r="AY441" s="227"/>
      <c r="AZ441" s="227"/>
      <c r="BA441" s="227"/>
      <c r="BB441" s="227"/>
      <c r="BC441" s="227"/>
      <c r="BD441" s="227"/>
      <c r="BE441" s="227"/>
      <c r="BF441" s="227"/>
      <c r="BG441" s="1447"/>
    </row>
    <row r="442" spans="1:59" ht="24" customHeight="1">
      <c r="A442" s="213"/>
      <c r="B442" s="918"/>
      <c r="C442" s="314" t="s">
        <v>55</v>
      </c>
      <c r="D442" s="314"/>
      <c r="E442" s="315">
        <f>COUNTA(E443:E464)</f>
        <v>22</v>
      </c>
      <c r="F442" s="314"/>
      <c r="G442" s="314"/>
      <c r="H442" s="314"/>
      <c r="I442" s="314"/>
      <c r="J442" s="314"/>
      <c r="K442" s="314"/>
      <c r="L442" s="318">
        <f>SUM(L443:L464)</f>
        <v>754082</v>
      </c>
      <c r="M442" s="318">
        <f>SUM(M443:M464)</f>
        <v>66252.850000000006</v>
      </c>
      <c r="N442" s="318">
        <f>SUM(N443:N464)</f>
        <v>91633.12</v>
      </c>
      <c r="O442" s="314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4"/>
      <c r="AB442" s="318"/>
      <c r="AC442" s="314"/>
      <c r="AD442" s="314"/>
      <c r="AE442" s="314"/>
      <c r="AF442" s="314"/>
      <c r="AG442" s="314"/>
      <c r="AH442" s="314"/>
      <c r="AI442" s="314"/>
      <c r="AJ442" s="314"/>
      <c r="AK442" s="314"/>
      <c r="AL442" s="318"/>
      <c r="AM442" s="314"/>
      <c r="AN442" s="314"/>
      <c r="AO442" s="314"/>
      <c r="AP442" s="314"/>
      <c r="AQ442" s="314"/>
      <c r="AR442" s="381"/>
      <c r="AS442" s="381"/>
      <c r="AT442" s="314"/>
      <c r="AU442" s="314"/>
      <c r="AV442" s="314"/>
      <c r="AW442" s="314"/>
      <c r="AX442" s="314"/>
      <c r="AY442" s="314"/>
      <c r="AZ442" s="314"/>
      <c r="BA442" s="314"/>
      <c r="BB442" s="314"/>
      <c r="BC442" s="314"/>
      <c r="BD442" s="314"/>
      <c r="BE442" s="314"/>
      <c r="BF442" s="314"/>
      <c r="BG442" s="1447"/>
    </row>
    <row r="443" spans="1:59" ht="24" customHeight="1">
      <c r="A443" s="213"/>
      <c r="B443" s="918"/>
      <c r="C443" s="227" t="s">
        <v>14524</v>
      </c>
      <c r="D443" s="227" t="s">
        <v>23112</v>
      </c>
      <c r="E443" s="227" t="s">
        <v>3662</v>
      </c>
      <c r="F443" s="227" t="s">
        <v>14524</v>
      </c>
      <c r="G443" s="227" t="s">
        <v>23225</v>
      </c>
      <c r="H443" s="314"/>
      <c r="I443" s="227" t="s">
        <v>17095</v>
      </c>
      <c r="J443" s="314"/>
      <c r="K443" s="227"/>
      <c r="L443" s="228">
        <v>495794</v>
      </c>
      <c r="M443" s="228">
        <v>4253</v>
      </c>
      <c r="N443" s="228">
        <v>3716</v>
      </c>
      <c r="O443" s="227" t="s">
        <v>401</v>
      </c>
      <c r="P443" s="228"/>
      <c r="Q443" s="228"/>
      <c r="R443" s="228"/>
      <c r="S443" s="228" t="s">
        <v>17098</v>
      </c>
      <c r="T443" s="228" t="s">
        <v>1822</v>
      </c>
      <c r="U443" s="228">
        <v>8</v>
      </c>
      <c r="V443" s="228">
        <v>1250</v>
      </c>
      <c r="W443" s="228"/>
      <c r="X443" s="228"/>
      <c r="Y443" s="228"/>
      <c r="Z443" s="228"/>
      <c r="AA443" s="314"/>
      <c r="AB443" s="228" t="s">
        <v>17100</v>
      </c>
      <c r="AC443" s="314"/>
      <c r="AD443" s="314"/>
      <c r="AE443" s="227">
        <v>2001</v>
      </c>
      <c r="AF443" s="314"/>
      <c r="AG443" s="314"/>
      <c r="AH443" s="314"/>
      <c r="AI443" s="314"/>
      <c r="AJ443" s="314"/>
      <c r="AK443" s="314"/>
      <c r="AL443" s="228">
        <v>9661</v>
      </c>
      <c r="AM443" s="314"/>
      <c r="AN443" s="314"/>
      <c r="AO443" s="314"/>
      <c r="AP443" s="314"/>
      <c r="AQ443" s="314"/>
      <c r="AR443" s="381"/>
      <c r="AS443" s="381"/>
      <c r="AT443" s="314"/>
      <c r="AU443" s="314"/>
      <c r="AV443" s="314"/>
      <c r="AW443" s="314"/>
      <c r="AX443" s="314"/>
      <c r="AY443" s="314"/>
      <c r="AZ443" s="314"/>
      <c r="BA443" s="314"/>
      <c r="BB443" s="314"/>
      <c r="BC443" s="314"/>
      <c r="BD443" s="314"/>
      <c r="BE443" s="314"/>
      <c r="BF443" s="227"/>
      <c r="BG443" s="1447"/>
    </row>
    <row r="444" spans="1:59" ht="24" customHeight="1">
      <c r="A444" s="213"/>
      <c r="B444" s="918"/>
      <c r="C444" s="227" t="s">
        <v>14524</v>
      </c>
      <c r="D444" s="227" t="s">
        <v>23115</v>
      </c>
      <c r="E444" s="227" t="s">
        <v>17088</v>
      </c>
      <c r="F444" s="227" t="s">
        <v>14524</v>
      </c>
      <c r="G444" s="227" t="s">
        <v>23226</v>
      </c>
      <c r="H444" s="314"/>
      <c r="I444" s="227" t="s">
        <v>17095</v>
      </c>
      <c r="J444" s="314"/>
      <c r="K444" s="227"/>
      <c r="L444" s="228">
        <v>51694</v>
      </c>
      <c r="M444" s="228">
        <v>4901.46</v>
      </c>
      <c r="N444" s="228">
        <v>4398.58</v>
      </c>
      <c r="O444" s="227" t="s">
        <v>401</v>
      </c>
      <c r="P444" s="228"/>
      <c r="Q444" s="228"/>
      <c r="R444" s="228"/>
      <c r="S444" s="228" t="s">
        <v>17098</v>
      </c>
      <c r="T444" s="228" t="s">
        <v>9518</v>
      </c>
      <c r="U444" s="228">
        <v>8</v>
      </c>
      <c r="V444" s="228">
        <v>1050</v>
      </c>
      <c r="W444" s="228"/>
      <c r="X444" s="228"/>
      <c r="Y444" s="228"/>
      <c r="Z444" s="228"/>
      <c r="AA444" s="314"/>
      <c r="AB444" s="228" t="s">
        <v>17101</v>
      </c>
      <c r="AC444" s="314"/>
      <c r="AD444" s="314"/>
      <c r="AE444" s="227">
        <v>2015</v>
      </c>
      <c r="AF444" s="314"/>
      <c r="AG444" s="314"/>
      <c r="AH444" s="314"/>
      <c r="AI444" s="314"/>
      <c r="AJ444" s="314"/>
      <c r="AK444" s="314"/>
      <c r="AL444" s="228">
        <v>38597</v>
      </c>
      <c r="AM444" s="314"/>
      <c r="AN444" s="314"/>
      <c r="AO444" s="314"/>
      <c r="AP444" s="314"/>
      <c r="AQ444" s="314"/>
      <c r="AR444" s="381"/>
      <c r="AS444" s="381"/>
      <c r="AT444" s="314"/>
      <c r="AU444" s="314"/>
      <c r="AV444" s="314"/>
      <c r="AW444" s="314"/>
      <c r="AX444" s="314"/>
      <c r="AY444" s="314"/>
      <c r="AZ444" s="314"/>
      <c r="BA444" s="314"/>
      <c r="BB444" s="314"/>
      <c r="BC444" s="314"/>
      <c r="BD444" s="314"/>
      <c r="BE444" s="314"/>
      <c r="BF444" s="227"/>
      <c r="BG444" s="1447"/>
    </row>
    <row r="445" spans="1:59" ht="24" customHeight="1">
      <c r="A445" s="213"/>
      <c r="B445" s="918"/>
      <c r="C445" s="227" t="s">
        <v>14524</v>
      </c>
      <c r="D445" s="227" t="s">
        <v>23113</v>
      </c>
      <c r="E445" s="227" t="s">
        <v>17089</v>
      </c>
      <c r="F445" s="227" t="s">
        <v>14524</v>
      </c>
      <c r="G445" s="227" t="s">
        <v>23227</v>
      </c>
      <c r="H445" s="314"/>
      <c r="I445" s="227" t="s">
        <v>17095</v>
      </c>
      <c r="J445" s="314"/>
      <c r="K445" s="227"/>
      <c r="L445" s="228">
        <v>9331</v>
      </c>
      <c r="M445" s="228">
        <v>1263</v>
      </c>
      <c r="N445" s="228">
        <v>1138</v>
      </c>
      <c r="O445" s="227" t="s">
        <v>401</v>
      </c>
      <c r="P445" s="228"/>
      <c r="Q445" s="228"/>
      <c r="R445" s="228"/>
      <c r="S445" s="228"/>
      <c r="T445" s="228"/>
      <c r="U445" s="228"/>
      <c r="V445" s="228"/>
      <c r="W445" s="228" t="s">
        <v>1822</v>
      </c>
      <c r="X445" s="228" t="s">
        <v>17099</v>
      </c>
      <c r="Y445" s="228">
        <v>5</v>
      </c>
      <c r="Z445" s="228">
        <v>418</v>
      </c>
      <c r="AA445" s="314"/>
      <c r="AB445" s="228" t="s">
        <v>17102</v>
      </c>
      <c r="AC445" s="314"/>
      <c r="AD445" s="314"/>
      <c r="AE445" s="227">
        <v>2019</v>
      </c>
      <c r="AF445" s="314"/>
      <c r="AG445" s="314"/>
      <c r="AH445" s="314"/>
      <c r="AI445" s="314"/>
      <c r="AJ445" s="314"/>
      <c r="AK445" s="314"/>
      <c r="AL445" s="228">
        <v>9883</v>
      </c>
      <c r="AM445" s="314"/>
      <c r="AN445" s="314"/>
      <c r="AO445" s="314"/>
      <c r="AP445" s="314"/>
      <c r="AQ445" s="314"/>
      <c r="AR445" s="381"/>
      <c r="AS445" s="381"/>
      <c r="AT445" s="314"/>
      <c r="AU445" s="314"/>
      <c r="AV445" s="314"/>
      <c r="AW445" s="314"/>
      <c r="AX445" s="314"/>
      <c r="AY445" s="314"/>
      <c r="AZ445" s="314"/>
      <c r="BA445" s="314"/>
      <c r="BB445" s="314"/>
      <c r="BC445" s="314"/>
      <c r="BD445" s="314"/>
      <c r="BE445" s="314"/>
      <c r="BF445" s="227"/>
      <c r="BG445" s="1447"/>
    </row>
    <row r="446" spans="1:59" ht="24" customHeight="1">
      <c r="A446" s="213"/>
      <c r="B446" s="918"/>
      <c r="C446" s="227" t="s">
        <v>4492</v>
      </c>
      <c r="D446" s="227" t="s">
        <v>23228</v>
      </c>
      <c r="E446" s="227" t="s">
        <v>4932</v>
      </c>
      <c r="F446" s="227" t="s">
        <v>4492</v>
      </c>
      <c r="G446" s="227" t="s">
        <v>23151</v>
      </c>
      <c r="H446" s="314"/>
      <c r="I446" s="227" t="s">
        <v>23229</v>
      </c>
      <c r="J446" s="314">
        <v>17</v>
      </c>
      <c r="K446" s="314"/>
      <c r="L446" s="228">
        <v>4331</v>
      </c>
      <c r="M446" s="228">
        <v>2436</v>
      </c>
      <c r="N446" s="228">
        <v>2436</v>
      </c>
      <c r="O446" s="227" t="s">
        <v>401</v>
      </c>
      <c r="P446" s="228"/>
      <c r="Q446" s="228"/>
      <c r="R446" s="228"/>
      <c r="S446" s="228"/>
      <c r="T446" s="228"/>
      <c r="U446" s="228"/>
      <c r="V446" s="228"/>
      <c r="W446" s="228">
        <v>25</v>
      </c>
      <c r="X446" s="228">
        <v>31</v>
      </c>
      <c r="Y446" s="228">
        <v>6</v>
      </c>
      <c r="Z446" s="228">
        <v>686</v>
      </c>
      <c r="AA446" s="314"/>
      <c r="AB446" s="228">
        <v>500</v>
      </c>
      <c r="AC446" s="314"/>
      <c r="AD446" s="314"/>
      <c r="AE446" s="227">
        <v>2006</v>
      </c>
      <c r="AF446" s="314"/>
      <c r="AG446" s="314"/>
      <c r="AH446" s="314"/>
      <c r="AI446" s="314"/>
      <c r="AJ446" s="314"/>
      <c r="AK446" s="314"/>
      <c r="AL446" s="228">
        <v>2500</v>
      </c>
      <c r="AM446" s="314">
        <v>2025</v>
      </c>
      <c r="AN446" s="314"/>
      <c r="AO446" s="314"/>
      <c r="AP446" s="314"/>
      <c r="AQ446" s="314"/>
      <c r="AR446" s="381"/>
      <c r="AS446" s="381"/>
      <c r="AT446" s="314"/>
      <c r="AU446" s="314"/>
      <c r="AV446" s="314"/>
      <c r="AW446" s="314"/>
      <c r="AX446" s="314"/>
      <c r="AY446" s="314"/>
      <c r="AZ446" s="314"/>
      <c r="BA446" s="314"/>
      <c r="BB446" s="314"/>
      <c r="BC446" s="314"/>
      <c r="BD446" s="314"/>
      <c r="BE446" s="314"/>
      <c r="BF446" s="227"/>
      <c r="BG446" s="1447"/>
    </row>
    <row r="447" spans="1:59" ht="24" customHeight="1">
      <c r="A447" s="213"/>
      <c r="B447" s="918"/>
      <c r="C447" s="227" t="s">
        <v>1718</v>
      </c>
      <c r="D447" s="227" t="s">
        <v>23230</v>
      </c>
      <c r="E447" s="227" t="s">
        <v>4933</v>
      </c>
      <c r="F447" s="227" t="s">
        <v>1718</v>
      </c>
      <c r="G447" s="227" t="s">
        <v>23231</v>
      </c>
      <c r="H447" s="227"/>
      <c r="I447" s="227">
        <v>2</v>
      </c>
      <c r="J447" s="314"/>
      <c r="K447" s="228">
        <v>4935</v>
      </c>
      <c r="L447" s="228"/>
      <c r="M447" s="228"/>
      <c r="N447" s="227" t="s">
        <v>176</v>
      </c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>
        <v>1139</v>
      </c>
      <c r="Z447" s="314"/>
      <c r="AA447" s="228">
        <v>570</v>
      </c>
      <c r="AB447" s="314"/>
      <c r="AC447" s="314"/>
      <c r="AD447" s="227">
        <v>2007</v>
      </c>
      <c r="AE447" s="314"/>
      <c r="AF447" s="314"/>
      <c r="AG447" s="314"/>
      <c r="AH447" s="314"/>
      <c r="AI447" s="314"/>
      <c r="AJ447" s="314"/>
      <c r="AK447" s="228">
        <v>3084</v>
      </c>
      <c r="AL447" s="314"/>
      <c r="AM447" s="314"/>
      <c r="AN447" s="314"/>
      <c r="AO447" s="314"/>
      <c r="AP447" s="314"/>
      <c r="AQ447" s="381"/>
      <c r="AR447" s="381"/>
      <c r="AS447" s="314"/>
      <c r="AT447" s="314"/>
      <c r="AU447" s="314"/>
      <c r="AV447" s="314"/>
      <c r="AW447" s="314"/>
      <c r="AX447" s="314"/>
      <c r="AY447" s="314"/>
      <c r="AZ447" s="314"/>
      <c r="BA447" s="314"/>
      <c r="BB447" s="314"/>
      <c r="BC447" s="314"/>
      <c r="BD447" s="314"/>
      <c r="BE447" s="227" t="s">
        <v>4934</v>
      </c>
      <c r="BF447" s="718"/>
      <c r="BG447" s="1447"/>
    </row>
    <row r="448" spans="1:59" ht="24" customHeight="1">
      <c r="A448" s="213"/>
      <c r="B448" s="1599"/>
      <c r="C448" s="227" t="s">
        <v>13945</v>
      </c>
      <c r="D448" s="227" t="s">
        <v>23232</v>
      </c>
      <c r="E448" s="227" t="s">
        <v>23233</v>
      </c>
      <c r="F448" s="227" t="s">
        <v>13945</v>
      </c>
      <c r="G448" s="227" t="s">
        <v>23234</v>
      </c>
      <c r="H448" s="227"/>
      <c r="I448" s="227">
        <v>26</v>
      </c>
      <c r="J448" s="314"/>
      <c r="K448" s="228">
        <v>25675</v>
      </c>
      <c r="L448" s="228">
        <v>5268</v>
      </c>
      <c r="M448" s="228">
        <v>5268</v>
      </c>
      <c r="N448" s="227" t="s">
        <v>2083</v>
      </c>
      <c r="O448" s="228"/>
      <c r="P448" s="228"/>
      <c r="Q448" s="228"/>
      <c r="R448" s="228">
        <v>50</v>
      </c>
      <c r="S448" s="228"/>
      <c r="T448" s="228">
        <v>10</v>
      </c>
      <c r="U448" s="228"/>
      <c r="V448" s="228">
        <v>25</v>
      </c>
      <c r="W448" s="228"/>
      <c r="X448" s="228">
        <v>3</v>
      </c>
      <c r="Y448" s="228"/>
      <c r="Z448" s="314"/>
      <c r="AA448" s="228"/>
      <c r="AB448" s="314"/>
      <c r="AC448" s="314"/>
      <c r="AD448" s="227">
        <v>2020</v>
      </c>
      <c r="AE448" s="314"/>
      <c r="AF448" s="314"/>
      <c r="AG448" s="314"/>
      <c r="AH448" s="314"/>
      <c r="AI448" s="314"/>
      <c r="AJ448" s="314"/>
      <c r="AK448" s="228"/>
      <c r="AL448" s="314"/>
      <c r="AM448" s="314"/>
      <c r="AN448" s="314"/>
      <c r="AO448" s="314"/>
      <c r="AP448" s="314"/>
      <c r="AQ448" s="381"/>
      <c r="AR448" s="381"/>
      <c r="AS448" s="314"/>
      <c r="AT448" s="314"/>
      <c r="AU448" s="314"/>
      <c r="AV448" s="314"/>
      <c r="AW448" s="314"/>
      <c r="AX448" s="314"/>
      <c r="AY448" s="314"/>
      <c r="AZ448" s="314"/>
      <c r="BA448" s="314"/>
      <c r="BB448" s="314"/>
      <c r="BC448" s="314"/>
      <c r="BD448" s="314"/>
      <c r="BE448" s="227" t="s">
        <v>17103</v>
      </c>
      <c r="BF448" s="718"/>
      <c r="BG448" s="1447"/>
    </row>
    <row r="449" spans="1:59" s="1433" customFormat="1" ht="24" customHeight="1">
      <c r="A449" s="1311"/>
      <c r="B449" s="1604" t="s">
        <v>91</v>
      </c>
      <c r="C449" s="227" t="s">
        <v>1718</v>
      </c>
      <c r="D449" s="227" t="s">
        <v>23235</v>
      </c>
      <c r="E449" s="227" t="s">
        <v>4935</v>
      </c>
      <c r="F449" s="227" t="s">
        <v>1718</v>
      </c>
      <c r="G449" s="227" t="s">
        <v>23236</v>
      </c>
      <c r="H449" s="227"/>
      <c r="I449" s="227">
        <v>33</v>
      </c>
      <c r="J449" s="314"/>
      <c r="K449" s="228">
        <v>91855</v>
      </c>
      <c r="L449" s="228">
        <v>7792</v>
      </c>
      <c r="M449" s="228">
        <v>7792</v>
      </c>
      <c r="N449" s="227" t="s">
        <v>401</v>
      </c>
      <c r="O449" s="228"/>
      <c r="P449" s="228"/>
      <c r="Q449" s="228"/>
      <c r="R449" s="228">
        <v>50</v>
      </c>
      <c r="S449" s="228"/>
      <c r="T449" s="228">
        <v>10</v>
      </c>
      <c r="U449" s="228"/>
      <c r="V449" s="228">
        <v>25</v>
      </c>
      <c r="W449" s="228"/>
      <c r="X449" s="228">
        <v>3</v>
      </c>
      <c r="Y449" s="228"/>
      <c r="Z449" s="314"/>
      <c r="AA449" s="228"/>
      <c r="AB449" s="314"/>
      <c r="AC449" s="314"/>
      <c r="AD449" s="227">
        <v>2016</v>
      </c>
      <c r="AE449" s="314"/>
      <c r="AF449" s="314"/>
      <c r="AG449" s="314"/>
      <c r="AH449" s="314"/>
      <c r="AI449" s="314"/>
      <c r="AJ449" s="314"/>
      <c r="AK449" s="228">
        <v>24600</v>
      </c>
      <c r="AL449" s="314"/>
      <c r="AM449" s="314"/>
      <c r="AN449" s="314"/>
      <c r="AO449" s="314"/>
      <c r="AP449" s="314"/>
      <c r="AQ449" s="381"/>
      <c r="AR449" s="381"/>
      <c r="AS449" s="314"/>
      <c r="AT449" s="314"/>
      <c r="AU449" s="314"/>
      <c r="AV449" s="314"/>
      <c r="AW449" s="314"/>
      <c r="AX449" s="314"/>
      <c r="AY449" s="314"/>
      <c r="AZ449" s="314"/>
      <c r="BA449" s="314"/>
      <c r="BB449" s="314"/>
      <c r="BC449" s="314"/>
      <c r="BD449" s="314"/>
      <c r="BE449" s="227"/>
      <c r="BF449" s="718"/>
      <c r="BG449" s="1447"/>
    </row>
    <row r="450" spans="1:59" ht="24" customHeight="1">
      <c r="A450" s="213"/>
      <c r="B450" s="918"/>
      <c r="C450" s="227" t="s">
        <v>13945</v>
      </c>
      <c r="D450" s="227" t="s">
        <v>23237</v>
      </c>
      <c r="E450" s="227" t="s">
        <v>23238</v>
      </c>
      <c r="F450" s="227" t="s">
        <v>13945</v>
      </c>
      <c r="G450" s="227" t="s">
        <v>23239</v>
      </c>
      <c r="H450" s="227"/>
      <c r="I450" s="227">
        <v>25</v>
      </c>
      <c r="J450" s="314"/>
      <c r="K450" s="228">
        <v>15078</v>
      </c>
      <c r="L450" s="228">
        <v>1947</v>
      </c>
      <c r="M450" s="228">
        <v>5646</v>
      </c>
      <c r="N450" s="227" t="s">
        <v>2083</v>
      </c>
      <c r="O450" s="228"/>
      <c r="P450" s="228"/>
      <c r="Q450" s="228"/>
      <c r="R450" s="228">
        <v>25</v>
      </c>
      <c r="S450" s="228"/>
      <c r="T450" s="228">
        <v>5</v>
      </c>
      <c r="U450" s="228"/>
      <c r="V450" s="228"/>
      <c r="W450" s="228"/>
      <c r="X450" s="228"/>
      <c r="Y450" s="228"/>
      <c r="Z450" s="314"/>
      <c r="AA450" s="228"/>
      <c r="AB450" s="314"/>
      <c r="AC450" s="314"/>
      <c r="AD450" s="227">
        <v>2024</v>
      </c>
      <c r="AE450" s="314"/>
      <c r="AF450" s="314"/>
      <c r="AG450" s="314"/>
      <c r="AH450" s="314"/>
      <c r="AI450" s="314"/>
      <c r="AJ450" s="314"/>
      <c r="AK450" s="228"/>
      <c r="AL450" s="314"/>
      <c r="AM450" s="314"/>
      <c r="AN450" s="314"/>
      <c r="AO450" s="314"/>
      <c r="AP450" s="314"/>
      <c r="AQ450" s="381"/>
      <c r="AR450" s="381"/>
      <c r="AS450" s="314"/>
      <c r="AT450" s="314"/>
      <c r="AU450" s="314"/>
      <c r="AV450" s="314"/>
      <c r="AW450" s="314"/>
      <c r="AX450" s="314"/>
      <c r="AY450" s="314"/>
      <c r="AZ450" s="314"/>
      <c r="BA450" s="314"/>
      <c r="BB450" s="314"/>
      <c r="BC450" s="314"/>
      <c r="BD450" s="314"/>
      <c r="BE450" s="227"/>
      <c r="BF450" s="718"/>
      <c r="BG450" s="1447"/>
    </row>
    <row r="451" spans="1:59" ht="24" customHeight="1">
      <c r="A451" s="213"/>
      <c r="B451" s="918"/>
      <c r="C451" s="227" t="s">
        <v>13945</v>
      </c>
      <c r="D451" s="227" t="s">
        <v>23240</v>
      </c>
      <c r="E451" s="227" t="s">
        <v>23241</v>
      </c>
      <c r="F451" s="227" t="s">
        <v>13945</v>
      </c>
      <c r="G451" s="227" t="s">
        <v>23242</v>
      </c>
      <c r="H451" s="227"/>
      <c r="I451" s="227">
        <v>30</v>
      </c>
      <c r="J451" s="314"/>
      <c r="K451" s="228">
        <v>139778</v>
      </c>
      <c r="L451" s="228">
        <v>2241</v>
      </c>
      <c r="M451" s="228">
        <v>3577</v>
      </c>
      <c r="N451" s="227" t="s">
        <v>2083</v>
      </c>
      <c r="O451" s="228"/>
      <c r="P451" s="228"/>
      <c r="Q451" s="228"/>
      <c r="R451" s="228">
        <v>25</v>
      </c>
      <c r="S451" s="228"/>
      <c r="T451" s="228">
        <v>5</v>
      </c>
      <c r="U451" s="228"/>
      <c r="V451" s="228"/>
      <c r="W451" s="228"/>
      <c r="X451" s="228"/>
      <c r="Y451" s="228"/>
      <c r="Z451" s="314"/>
      <c r="AA451" s="228"/>
      <c r="AB451" s="314"/>
      <c r="AC451" s="314"/>
      <c r="AD451" s="227">
        <v>2024</v>
      </c>
      <c r="AE451" s="314"/>
      <c r="AF451" s="314"/>
      <c r="AG451" s="314"/>
      <c r="AH451" s="314"/>
      <c r="AI451" s="314"/>
      <c r="AJ451" s="314"/>
      <c r="AK451" s="228"/>
      <c r="AL451" s="314"/>
      <c r="AM451" s="314"/>
      <c r="AN451" s="314"/>
      <c r="AO451" s="314"/>
      <c r="AP451" s="314"/>
      <c r="AQ451" s="381"/>
      <c r="AR451" s="381"/>
      <c r="AS451" s="314"/>
      <c r="AT451" s="314"/>
      <c r="AU451" s="314"/>
      <c r="AV451" s="314"/>
      <c r="AW451" s="314"/>
      <c r="AX451" s="314"/>
      <c r="AY451" s="314"/>
      <c r="AZ451" s="314"/>
      <c r="BA451" s="314"/>
      <c r="BB451" s="314"/>
      <c r="BC451" s="314"/>
      <c r="BD451" s="314"/>
      <c r="BE451" s="227"/>
      <c r="BF451" s="718"/>
      <c r="BG451" s="1447"/>
    </row>
    <row r="452" spans="1:59" ht="24" customHeight="1">
      <c r="A452" s="213"/>
      <c r="B452" s="918"/>
      <c r="C452" s="227" t="s">
        <v>1721</v>
      </c>
      <c r="D452" s="314"/>
      <c r="E452" s="227" t="s">
        <v>4936</v>
      </c>
      <c r="F452" s="227" t="s">
        <v>1721</v>
      </c>
      <c r="G452" s="314"/>
      <c r="H452" s="314"/>
      <c r="I452" s="227" t="s">
        <v>4543</v>
      </c>
      <c r="J452" s="314"/>
      <c r="K452" s="314"/>
      <c r="L452" s="228">
        <v>4550</v>
      </c>
      <c r="M452" s="228">
        <v>2643.25</v>
      </c>
      <c r="N452" s="228">
        <v>4355</v>
      </c>
      <c r="O452" s="227" t="s">
        <v>401</v>
      </c>
      <c r="P452" s="228"/>
      <c r="Q452" s="228"/>
      <c r="R452" s="228"/>
      <c r="S452" s="228"/>
      <c r="T452" s="228"/>
      <c r="U452" s="228"/>
      <c r="V452" s="228"/>
      <c r="W452" s="228">
        <v>25</v>
      </c>
      <c r="X452" s="228">
        <v>15.6</v>
      </c>
      <c r="Y452" s="228">
        <v>6</v>
      </c>
      <c r="Z452" s="228">
        <v>523</v>
      </c>
      <c r="AA452" s="314"/>
      <c r="AB452" s="228">
        <v>200</v>
      </c>
      <c r="AC452" s="314"/>
      <c r="AD452" s="314"/>
      <c r="AE452" s="227">
        <v>2006</v>
      </c>
      <c r="AF452" s="314"/>
      <c r="AG452" s="314"/>
      <c r="AH452" s="314"/>
      <c r="AI452" s="314"/>
      <c r="AJ452" s="314"/>
      <c r="AK452" s="314"/>
      <c r="AL452" s="228">
        <v>7440</v>
      </c>
      <c r="AM452" s="314"/>
      <c r="AN452" s="314"/>
      <c r="AO452" s="314"/>
      <c r="AP452" s="314"/>
      <c r="AQ452" s="314"/>
      <c r="AR452" s="381"/>
      <c r="AS452" s="381"/>
      <c r="AT452" s="314"/>
      <c r="AU452" s="314"/>
      <c r="AV452" s="314"/>
      <c r="AW452" s="314"/>
      <c r="AX452" s="314"/>
      <c r="AY452" s="314"/>
      <c r="AZ452" s="314"/>
      <c r="BA452" s="314"/>
      <c r="BB452" s="314"/>
      <c r="BC452" s="314"/>
      <c r="BD452" s="314"/>
      <c r="BE452" s="314"/>
      <c r="BF452" s="227"/>
      <c r="BG452" s="1447"/>
    </row>
    <row r="453" spans="1:59" ht="24" customHeight="1">
      <c r="A453" s="213"/>
      <c r="B453" s="918"/>
      <c r="C453" s="227" t="s">
        <v>13039</v>
      </c>
      <c r="D453" s="314"/>
      <c r="E453" s="227" t="s">
        <v>17978</v>
      </c>
      <c r="F453" s="227" t="s">
        <v>13039</v>
      </c>
      <c r="G453" s="314"/>
      <c r="H453" s="314"/>
      <c r="I453" s="227" t="s">
        <v>17019</v>
      </c>
      <c r="J453" s="314"/>
      <c r="K453" s="314"/>
      <c r="L453" s="228">
        <v>4500</v>
      </c>
      <c r="M453" s="228"/>
      <c r="N453" s="228">
        <v>3471.45</v>
      </c>
      <c r="O453" s="227" t="s">
        <v>2083</v>
      </c>
      <c r="P453" s="228"/>
      <c r="Q453" s="228"/>
      <c r="R453" s="228"/>
      <c r="S453" s="228"/>
      <c r="T453" s="228"/>
      <c r="U453" s="228"/>
      <c r="V453" s="228"/>
      <c r="W453" s="228">
        <v>25</v>
      </c>
      <c r="X453" s="228"/>
      <c r="Y453" s="228">
        <v>6</v>
      </c>
      <c r="Z453" s="228"/>
      <c r="AA453" s="314"/>
      <c r="AB453" s="228"/>
      <c r="AC453" s="314"/>
      <c r="AD453" s="314"/>
      <c r="AE453" s="227">
        <v>2023</v>
      </c>
      <c r="AF453" s="314"/>
      <c r="AG453" s="314"/>
      <c r="AH453" s="314"/>
      <c r="AI453" s="314"/>
      <c r="AJ453" s="314"/>
      <c r="AK453" s="314"/>
      <c r="AL453" s="228"/>
      <c r="AM453" s="314"/>
      <c r="AN453" s="314"/>
      <c r="AO453" s="314"/>
      <c r="AP453" s="314"/>
      <c r="AQ453" s="314"/>
      <c r="AR453" s="381"/>
      <c r="AS453" s="381"/>
      <c r="AT453" s="314"/>
      <c r="AU453" s="314"/>
      <c r="AV453" s="314"/>
      <c r="AW453" s="314"/>
      <c r="AX453" s="314"/>
      <c r="AY453" s="314"/>
      <c r="AZ453" s="314"/>
      <c r="BA453" s="314"/>
      <c r="BB453" s="314"/>
      <c r="BC453" s="314"/>
      <c r="BD453" s="314"/>
      <c r="BE453" s="314"/>
      <c r="BF453" s="227"/>
      <c r="BG453" s="1447"/>
    </row>
    <row r="454" spans="1:59" ht="24" customHeight="1">
      <c r="A454" s="213"/>
      <c r="B454" s="918"/>
      <c r="C454" s="227" t="s">
        <v>1732</v>
      </c>
      <c r="D454" s="227"/>
      <c r="E454" s="227" t="s">
        <v>23243</v>
      </c>
      <c r="F454" s="227" t="s">
        <v>1732</v>
      </c>
      <c r="G454" s="227"/>
      <c r="H454" s="360"/>
      <c r="I454" s="227" t="s">
        <v>23070</v>
      </c>
      <c r="J454" s="227"/>
      <c r="K454" s="227"/>
      <c r="L454" s="228">
        <v>14361</v>
      </c>
      <c r="M454" s="228">
        <v>2670.14</v>
      </c>
      <c r="N454" s="228">
        <v>5530.63</v>
      </c>
      <c r="O454" s="227" t="s">
        <v>401</v>
      </c>
      <c r="P454" s="228"/>
      <c r="Q454" s="228"/>
      <c r="R454" s="228"/>
      <c r="S454" s="228"/>
      <c r="T454" s="228"/>
      <c r="U454" s="228"/>
      <c r="V454" s="228"/>
      <c r="W454" s="228">
        <v>25</v>
      </c>
      <c r="X454" s="228">
        <v>12.5</v>
      </c>
      <c r="Y454" s="228">
        <v>6</v>
      </c>
      <c r="Z454" s="228">
        <v>364.5</v>
      </c>
      <c r="AA454" s="227"/>
      <c r="AB454" s="228">
        <v>0</v>
      </c>
      <c r="AC454" s="227"/>
      <c r="AD454" s="227"/>
      <c r="AE454" s="227">
        <v>2009</v>
      </c>
      <c r="AF454" s="227"/>
      <c r="AG454" s="227"/>
      <c r="AH454" s="227"/>
      <c r="AI454" s="227"/>
      <c r="AJ454" s="227"/>
      <c r="AK454" s="227"/>
      <c r="AL454" s="228">
        <v>22130</v>
      </c>
      <c r="AM454" s="227"/>
      <c r="AN454" s="227"/>
      <c r="AO454" s="227"/>
      <c r="AP454" s="227"/>
      <c r="AQ454" s="227"/>
      <c r="AR454" s="227"/>
      <c r="AS454" s="227"/>
      <c r="AT454" s="227"/>
      <c r="AU454" s="227"/>
      <c r="AV454" s="227"/>
      <c r="AW454" s="227"/>
      <c r="AX454" s="227"/>
      <c r="AY454" s="227"/>
      <c r="AZ454" s="227"/>
      <c r="BA454" s="227"/>
      <c r="BB454" s="227"/>
      <c r="BC454" s="227"/>
      <c r="BD454" s="227"/>
      <c r="BE454" s="227"/>
      <c r="BF454" s="227"/>
      <c r="BG454" s="1447"/>
    </row>
    <row r="455" spans="1:59" ht="24" customHeight="1">
      <c r="A455" s="213"/>
      <c r="B455" s="918"/>
      <c r="C455" s="227" t="s">
        <v>1732</v>
      </c>
      <c r="D455" s="227"/>
      <c r="E455" s="260" t="s">
        <v>4937</v>
      </c>
      <c r="F455" s="227" t="s">
        <v>1732</v>
      </c>
      <c r="G455" s="227"/>
      <c r="H455" s="360"/>
      <c r="I455" s="227" t="s">
        <v>23070</v>
      </c>
      <c r="J455" s="227"/>
      <c r="K455" s="227"/>
      <c r="L455" s="228">
        <v>3456</v>
      </c>
      <c r="M455" s="228">
        <v>1438</v>
      </c>
      <c r="N455" s="228">
        <v>1785</v>
      </c>
      <c r="O455" s="227" t="s">
        <v>401</v>
      </c>
      <c r="P455" s="228"/>
      <c r="Q455" s="228"/>
      <c r="R455" s="228"/>
      <c r="S455" s="228"/>
      <c r="T455" s="228"/>
      <c r="U455" s="228"/>
      <c r="V455" s="228"/>
      <c r="W455" s="228">
        <v>25</v>
      </c>
      <c r="X455" s="228">
        <v>9.5</v>
      </c>
      <c r="Y455" s="228">
        <v>4</v>
      </c>
      <c r="Z455" s="228">
        <v>250</v>
      </c>
      <c r="AA455" s="227"/>
      <c r="AB455" s="228">
        <v>0</v>
      </c>
      <c r="AC455" s="227"/>
      <c r="AD455" s="227"/>
      <c r="AE455" s="227">
        <v>2013</v>
      </c>
      <c r="AF455" s="227"/>
      <c r="AG455" s="227"/>
      <c r="AH455" s="227"/>
      <c r="AI455" s="227"/>
      <c r="AJ455" s="227"/>
      <c r="AK455" s="227"/>
      <c r="AL455" s="228">
        <v>5000</v>
      </c>
      <c r="AM455" s="227"/>
      <c r="AN455" s="227"/>
      <c r="AO455" s="227"/>
      <c r="AP455" s="227"/>
      <c r="AQ455" s="227"/>
      <c r="AR455" s="227"/>
      <c r="AS455" s="227"/>
      <c r="AT455" s="227"/>
      <c r="AU455" s="227"/>
      <c r="AV455" s="227"/>
      <c r="AW455" s="227"/>
      <c r="AX455" s="227"/>
      <c r="AY455" s="227"/>
      <c r="AZ455" s="227"/>
      <c r="BA455" s="227"/>
      <c r="BB455" s="227"/>
      <c r="BC455" s="227"/>
      <c r="BD455" s="227"/>
      <c r="BE455" s="227"/>
      <c r="BF455" s="227"/>
      <c r="BG455" s="1447"/>
    </row>
    <row r="456" spans="1:59" ht="24" customHeight="1">
      <c r="A456" s="213"/>
      <c r="B456" s="918"/>
      <c r="C456" s="227" t="s">
        <v>1732</v>
      </c>
      <c r="D456" s="227"/>
      <c r="E456" s="260" t="s">
        <v>17090</v>
      </c>
      <c r="F456" s="227" t="s">
        <v>1732</v>
      </c>
      <c r="G456" s="227"/>
      <c r="H456" s="360"/>
      <c r="I456" s="227" t="s">
        <v>23070</v>
      </c>
      <c r="J456" s="227"/>
      <c r="K456" s="227"/>
      <c r="L456" s="228">
        <v>5991</v>
      </c>
      <c r="M456" s="228">
        <v>1870</v>
      </c>
      <c r="N456" s="228">
        <v>3951.54</v>
      </c>
      <c r="O456" s="227" t="s">
        <v>401</v>
      </c>
      <c r="P456" s="228"/>
      <c r="Q456" s="228"/>
      <c r="R456" s="228"/>
      <c r="S456" s="228"/>
      <c r="T456" s="228"/>
      <c r="U456" s="228"/>
      <c r="V456" s="228"/>
      <c r="W456" s="228">
        <v>25</v>
      </c>
      <c r="X456" s="228">
        <v>14</v>
      </c>
      <c r="Y456" s="228">
        <v>5</v>
      </c>
      <c r="Z456" s="228">
        <v>350</v>
      </c>
      <c r="AA456" s="227"/>
      <c r="AB456" s="228">
        <v>0</v>
      </c>
      <c r="AC456" s="227"/>
      <c r="AD456" s="227"/>
      <c r="AE456" s="227">
        <v>2023</v>
      </c>
      <c r="AF456" s="227"/>
      <c r="AG456" s="227"/>
      <c r="AH456" s="227"/>
      <c r="AI456" s="227"/>
      <c r="AJ456" s="227"/>
      <c r="AK456" s="227"/>
      <c r="AL456" s="228">
        <v>144</v>
      </c>
      <c r="AM456" s="227"/>
      <c r="AN456" s="227"/>
      <c r="AO456" s="227"/>
      <c r="AP456" s="227"/>
      <c r="AQ456" s="227"/>
      <c r="AR456" s="227"/>
      <c r="AS456" s="227"/>
      <c r="AT456" s="227"/>
      <c r="AU456" s="227"/>
      <c r="AV456" s="227"/>
      <c r="AW456" s="227"/>
      <c r="AX456" s="227"/>
      <c r="AY456" s="227"/>
      <c r="AZ456" s="227"/>
      <c r="BA456" s="227"/>
      <c r="BB456" s="227"/>
      <c r="BC456" s="227"/>
      <c r="BD456" s="227"/>
      <c r="BE456" s="227"/>
      <c r="BF456" s="227" t="s">
        <v>17104</v>
      </c>
      <c r="BG456" s="1447"/>
    </row>
    <row r="457" spans="1:59" ht="24" customHeight="1">
      <c r="A457" s="213" t="s">
        <v>316</v>
      </c>
      <c r="B457" s="918"/>
      <c r="C457" s="227" t="s">
        <v>14519</v>
      </c>
      <c r="D457" s="227" t="s">
        <v>23120</v>
      </c>
      <c r="E457" s="260" t="s">
        <v>17091</v>
      </c>
      <c r="F457" s="227" t="s">
        <v>14519</v>
      </c>
      <c r="G457" s="227"/>
      <c r="H457" s="360"/>
      <c r="I457" s="227" t="s">
        <v>23244</v>
      </c>
      <c r="J457" s="227"/>
      <c r="K457" s="227"/>
      <c r="L457" s="228">
        <v>12931</v>
      </c>
      <c r="M457" s="228">
        <v>5073</v>
      </c>
      <c r="N457" s="228">
        <v>11356</v>
      </c>
      <c r="O457" s="227" t="s">
        <v>401</v>
      </c>
      <c r="P457" s="228"/>
      <c r="Q457" s="228"/>
      <c r="R457" s="228"/>
      <c r="S457" s="228">
        <v>50</v>
      </c>
      <c r="T457" s="228"/>
      <c r="U457" s="228">
        <v>6</v>
      </c>
      <c r="V457" s="228">
        <v>1885</v>
      </c>
      <c r="W457" s="228"/>
      <c r="X457" s="228"/>
      <c r="Y457" s="228"/>
      <c r="Z457" s="228"/>
      <c r="AA457" s="227"/>
      <c r="AB457" s="228">
        <v>120</v>
      </c>
      <c r="AC457" s="227"/>
      <c r="AD457" s="227"/>
      <c r="AE457" s="227">
        <v>2009</v>
      </c>
      <c r="AF457" s="227"/>
      <c r="AG457" s="227"/>
      <c r="AH457" s="227"/>
      <c r="AI457" s="227"/>
      <c r="AJ457" s="227"/>
      <c r="AK457" s="227"/>
      <c r="AL457" s="228">
        <v>19667</v>
      </c>
      <c r="AM457" s="227"/>
      <c r="AN457" s="227"/>
      <c r="AO457" s="227"/>
      <c r="AP457" s="227"/>
      <c r="AQ457" s="227"/>
      <c r="AR457" s="227"/>
      <c r="AS457" s="227"/>
      <c r="AT457" s="227"/>
      <c r="AU457" s="227"/>
      <c r="AV457" s="227"/>
      <c r="AW457" s="227"/>
      <c r="AX457" s="227"/>
      <c r="AY457" s="227"/>
      <c r="AZ457" s="227"/>
      <c r="BA457" s="227"/>
      <c r="BB457" s="227"/>
      <c r="BC457" s="227"/>
      <c r="BD457" s="227"/>
      <c r="BE457" s="227"/>
      <c r="BF457" s="227"/>
      <c r="BG457" s="1447"/>
    </row>
    <row r="458" spans="1:59" ht="24" customHeight="1">
      <c r="A458" s="213" t="s">
        <v>317</v>
      </c>
      <c r="B458" s="918"/>
      <c r="C458" s="227" t="s">
        <v>14519</v>
      </c>
      <c r="D458" s="227" t="s">
        <v>23121</v>
      </c>
      <c r="E458" s="260" t="s">
        <v>17092</v>
      </c>
      <c r="F458" s="227" t="s">
        <v>14519</v>
      </c>
      <c r="G458" s="227"/>
      <c r="H458" s="360"/>
      <c r="I458" s="227" t="s">
        <v>22971</v>
      </c>
      <c r="J458" s="227"/>
      <c r="K458" s="227"/>
      <c r="L458" s="228">
        <v>19562</v>
      </c>
      <c r="M458" s="228">
        <v>3168</v>
      </c>
      <c r="N458" s="228">
        <v>6653</v>
      </c>
      <c r="O458" s="227" t="s">
        <v>401</v>
      </c>
      <c r="P458" s="228"/>
      <c r="Q458" s="228"/>
      <c r="R458" s="228"/>
      <c r="S458" s="228"/>
      <c r="T458" s="228"/>
      <c r="U458" s="228"/>
      <c r="V458" s="228"/>
      <c r="W458" s="228">
        <v>25</v>
      </c>
      <c r="X458" s="228"/>
      <c r="Y458" s="228">
        <v>8</v>
      </c>
      <c r="Z458" s="228">
        <v>1180</v>
      </c>
      <c r="AA458" s="227"/>
      <c r="AB458" s="228">
        <v>120</v>
      </c>
      <c r="AC458" s="227"/>
      <c r="AD458" s="227"/>
      <c r="AE458" s="227">
        <v>2017</v>
      </c>
      <c r="AF458" s="227"/>
      <c r="AG458" s="227"/>
      <c r="AH458" s="227"/>
      <c r="AI458" s="227"/>
      <c r="AJ458" s="227"/>
      <c r="AK458" s="227"/>
      <c r="AL458" s="228">
        <v>19180</v>
      </c>
      <c r="AM458" s="227"/>
      <c r="AN458" s="227"/>
      <c r="AO458" s="227"/>
      <c r="AP458" s="227"/>
      <c r="AQ458" s="227"/>
      <c r="AR458" s="227"/>
      <c r="AS458" s="227"/>
      <c r="AT458" s="227"/>
      <c r="AU458" s="227"/>
      <c r="AV458" s="227"/>
      <c r="AW458" s="227"/>
      <c r="AX458" s="227"/>
      <c r="AY458" s="227"/>
      <c r="AZ458" s="227"/>
      <c r="BA458" s="227"/>
      <c r="BB458" s="227"/>
      <c r="BC458" s="227"/>
      <c r="BD458" s="227"/>
      <c r="BE458" s="227"/>
      <c r="BF458" s="227"/>
      <c r="BG458" s="1447"/>
    </row>
    <row r="459" spans="1:59" ht="24" customHeight="1">
      <c r="A459" s="213"/>
      <c r="B459" s="918"/>
      <c r="C459" s="227" t="s">
        <v>14519</v>
      </c>
      <c r="D459" s="227" t="s">
        <v>23122</v>
      </c>
      <c r="E459" s="260" t="s">
        <v>23245</v>
      </c>
      <c r="F459" s="227" t="s">
        <v>14519</v>
      </c>
      <c r="G459" s="227"/>
      <c r="H459" s="360"/>
      <c r="I459" s="227" t="s">
        <v>22971</v>
      </c>
      <c r="J459" s="227"/>
      <c r="K459" s="227"/>
      <c r="L459" s="228">
        <v>20873</v>
      </c>
      <c r="M459" s="228">
        <v>3743</v>
      </c>
      <c r="N459" s="228">
        <v>14899.96</v>
      </c>
      <c r="O459" s="227" t="s">
        <v>401</v>
      </c>
      <c r="P459" s="228"/>
      <c r="Q459" s="228"/>
      <c r="R459" s="228"/>
      <c r="S459" s="228"/>
      <c r="T459" s="228"/>
      <c r="U459" s="228"/>
      <c r="V459" s="228"/>
      <c r="W459" s="228">
        <v>25</v>
      </c>
      <c r="X459" s="228"/>
      <c r="Y459" s="228">
        <v>6</v>
      </c>
      <c r="Z459" s="228">
        <v>885</v>
      </c>
      <c r="AA459" s="227"/>
      <c r="AB459" s="228">
        <v>120</v>
      </c>
      <c r="AC459" s="227"/>
      <c r="AD459" s="227"/>
      <c r="AE459" s="227">
        <v>2024</v>
      </c>
      <c r="AF459" s="227"/>
      <c r="AG459" s="227"/>
      <c r="AH459" s="227"/>
      <c r="AI459" s="227"/>
      <c r="AJ459" s="227"/>
      <c r="AK459" s="227"/>
      <c r="AL459" s="228">
        <v>26700</v>
      </c>
      <c r="AM459" s="227"/>
      <c r="AN459" s="227"/>
      <c r="AO459" s="227"/>
      <c r="AP459" s="227"/>
      <c r="AQ459" s="227"/>
      <c r="AR459" s="227"/>
      <c r="AS459" s="227"/>
      <c r="AT459" s="227"/>
      <c r="AU459" s="227"/>
      <c r="AV459" s="227"/>
      <c r="AW459" s="227"/>
      <c r="AX459" s="227"/>
      <c r="AY459" s="227"/>
      <c r="AZ459" s="227"/>
      <c r="BA459" s="227"/>
      <c r="BB459" s="227"/>
      <c r="BC459" s="227"/>
      <c r="BD459" s="227"/>
      <c r="BE459" s="227"/>
      <c r="BF459" s="227"/>
      <c r="BG459" s="1447"/>
    </row>
    <row r="460" spans="1:59" ht="24" customHeight="1">
      <c r="A460" s="213" t="s">
        <v>318</v>
      </c>
      <c r="B460" s="918"/>
      <c r="C460" s="227" t="s">
        <v>13047</v>
      </c>
      <c r="D460" s="227"/>
      <c r="E460" s="260" t="s">
        <v>17093</v>
      </c>
      <c r="F460" s="227" t="s">
        <v>13047</v>
      </c>
      <c r="G460" s="227"/>
      <c r="H460" s="360"/>
      <c r="I460" s="227" t="s">
        <v>17096</v>
      </c>
      <c r="J460" s="227"/>
      <c r="K460" s="227"/>
      <c r="L460" s="228">
        <v>31540</v>
      </c>
      <c r="M460" s="228">
        <v>5980</v>
      </c>
      <c r="N460" s="228">
        <v>14899.96</v>
      </c>
      <c r="O460" s="227" t="s">
        <v>401</v>
      </c>
      <c r="P460" s="228"/>
      <c r="Q460" s="228"/>
      <c r="R460" s="228"/>
      <c r="S460" s="228"/>
      <c r="T460" s="228"/>
      <c r="U460" s="228"/>
      <c r="V460" s="228"/>
      <c r="W460" s="228">
        <v>25</v>
      </c>
      <c r="X460" s="228">
        <v>8</v>
      </c>
      <c r="Y460" s="228">
        <v>4</v>
      </c>
      <c r="Z460" s="228">
        <v>200</v>
      </c>
      <c r="AA460" s="227"/>
      <c r="AB460" s="228">
        <v>80</v>
      </c>
      <c r="AC460" s="227"/>
      <c r="AD460" s="227"/>
      <c r="AE460" s="227">
        <v>2004</v>
      </c>
      <c r="AF460" s="227"/>
      <c r="AG460" s="227"/>
      <c r="AH460" s="227"/>
      <c r="AI460" s="227"/>
      <c r="AJ460" s="227"/>
      <c r="AK460" s="227"/>
      <c r="AL460" s="228">
        <v>26700</v>
      </c>
      <c r="AM460" s="227"/>
      <c r="AN460" s="227"/>
      <c r="AO460" s="227"/>
      <c r="AP460" s="227"/>
      <c r="AQ460" s="227"/>
      <c r="AR460" s="227"/>
      <c r="AS460" s="227"/>
      <c r="AT460" s="227"/>
      <c r="AU460" s="227"/>
      <c r="AV460" s="227"/>
      <c r="AW460" s="227"/>
      <c r="AX460" s="227"/>
      <c r="AY460" s="227"/>
      <c r="AZ460" s="227"/>
      <c r="BA460" s="227"/>
      <c r="BB460" s="227"/>
      <c r="BC460" s="227"/>
      <c r="BD460" s="227"/>
      <c r="BE460" s="227"/>
      <c r="BF460" s="227"/>
      <c r="BG460" s="1447"/>
    </row>
    <row r="461" spans="1:59" ht="24" customHeight="1">
      <c r="A461" s="213"/>
      <c r="B461" s="918"/>
      <c r="C461" s="227" t="s">
        <v>4507</v>
      </c>
      <c r="D461" s="227"/>
      <c r="E461" s="260" t="s">
        <v>4938</v>
      </c>
      <c r="F461" s="227" t="s">
        <v>4507</v>
      </c>
      <c r="G461" s="227"/>
      <c r="H461" s="227"/>
      <c r="I461" s="227" t="s">
        <v>16983</v>
      </c>
      <c r="J461" s="227"/>
      <c r="K461" s="227"/>
      <c r="L461" s="228">
        <v>40647</v>
      </c>
      <c r="M461" s="228">
        <v>1567</v>
      </c>
      <c r="N461" s="228">
        <v>2874</v>
      </c>
      <c r="O461" s="227" t="s">
        <v>401</v>
      </c>
      <c r="P461" s="228"/>
      <c r="Q461" s="228"/>
      <c r="R461" s="228"/>
      <c r="S461" s="228"/>
      <c r="T461" s="228"/>
      <c r="U461" s="228"/>
      <c r="V461" s="228"/>
      <c r="W461" s="228">
        <v>25</v>
      </c>
      <c r="X461" s="228">
        <v>14</v>
      </c>
      <c r="Y461" s="228">
        <v>6</v>
      </c>
      <c r="Z461" s="228">
        <v>350</v>
      </c>
      <c r="AA461" s="227"/>
      <c r="AB461" s="228"/>
      <c r="AC461" s="227"/>
      <c r="AD461" s="227"/>
      <c r="AE461" s="227">
        <v>2015</v>
      </c>
      <c r="AF461" s="227"/>
      <c r="AG461" s="227"/>
      <c r="AH461" s="227"/>
      <c r="AI461" s="227"/>
      <c r="AJ461" s="227"/>
      <c r="AK461" s="227"/>
      <c r="AL461" s="228">
        <v>8159</v>
      </c>
      <c r="AM461" s="227"/>
      <c r="AN461" s="227"/>
      <c r="AO461" s="227"/>
      <c r="AP461" s="227"/>
      <c r="AQ461" s="227"/>
      <c r="AR461" s="227"/>
      <c r="AS461" s="227"/>
      <c r="AT461" s="227"/>
      <c r="AU461" s="227"/>
      <c r="AV461" s="227"/>
      <c r="AW461" s="227"/>
      <c r="AX461" s="227"/>
      <c r="AY461" s="227"/>
      <c r="AZ461" s="227"/>
      <c r="BA461" s="227"/>
      <c r="BB461" s="227"/>
      <c r="BC461" s="227"/>
      <c r="BD461" s="227"/>
      <c r="BE461" s="227"/>
      <c r="BF461" s="227"/>
      <c r="BG461" s="1447"/>
    </row>
    <row r="462" spans="1:59" ht="24" customHeight="1">
      <c r="A462" s="213" t="s">
        <v>319</v>
      </c>
      <c r="B462" s="918"/>
      <c r="C462" s="227" t="s">
        <v>13941</v>
      </c>
      <c r="D462" s="227" t="s">
        <v>23007</v>
      </c>
      <c r="E462" s="260" t="s">
        <v>23246</v>
      </c>
      <c r="F462" s="227" t="s">
        <v>13941</v>
      </c>
      <c r="G462" s="227" t="s">
        <v>23247</v>
      </c>
      <c r="H462" s="227"/>
      <c r="I462" s="227" t="s">
        <v>13941</v>
      </c>
      <c r="J462" s="227">
        <v>12</v>
      </c>
      <c r="K462" s="227"/>
      <c r="L462" s="228">
        <v>10158</v>
      </c>
      <c r="M462" s="228">
        <v>1548</v>
      </c>
      <c r="N462" s="228">
        <v>2981</v>
      </c>
      <c r="O462" s="227" t="s">
        <v>2083</v>
      </c>
      <c r="P462" s="228"/>
      <c r="Q462" s="228"/>
      <c r="R462" s="228"/>
      <c r="S462" s="228"/>
      <c r="T462" s="228"/>
      <c r="U462" s="228"/>
      <c r="V462" s="228"/>
      <c r="W462" s="228">
        <v>25</v>
      </c>
      <c r="X462" s="228">
        <v>15</v>
      </c>
      <c r="Y462" s="228">
        <v>6</v>
      </c>
      <c r="Z462" s="228">
        <v>375</v>
      </c>
      <c r="AA462" s="227"/>
      <c r="AB462" s="228"/>
      <c r="AC462" s="227"/>
      <c r="AD462" s="227"/>
      <c r="AE462" s="227">
        <v>2024</v>
      </c>
      <c r="AF462" s="233">
        <v>17400</v>
      </c>
      <c r="AG462" s="233"/>
      <c r="AH462" s="233"/>
      <c r="AI462" s="233"/>
      <c r="AJ462" s="233"/>
      <c r="AK462" s="233"/>
      <c r="AL462" s="233">
        <v>17400</v>
      </c>
      <c r="AM462" s="227"/>
      <c r="AN462" s="227"/>
      <c r="AO462" s="227"/>
      <c r="AP462" s="227"/>
      <c r="AQ462" s="227"/>
      <c r="AR462" s="227"/>
      <c r="AS462" s="227"/>
      <c r="AT462" s="227"/>
      <c r="AU462" s="227"/>
      <c r="AV462" s="227"/>
      <c r="AW462" s="227"/>
      <c r="AX462" s="227"/>
      <c r="AY462" s="227"/>
      <c r="AZ462" s="227"/>
      <c r="BA462" s="227"/>
      <c r="BB462" s="227"/>
      <c r="BC462" s="227"/>
      <c r="BD462" s="227"/>
      <c r="BE462" s="227"/>
      <c r="BF462" s="227" t="s">
        <v>23110</v>
      </c>
      <c r="BG462" s="1447"/>
    </row>
    <row r="463" spans="1:59" ht="24" customHeight="1">
      <c r="A463" s="213"/>
      <c r="B463" s="918"/>
      <c r="C463" s="227" t="s">
        <v>13043</v>
      </c>
      <c r="D463" s="227"/>
      <c r="E463" s="260" t="s">
        <v>17094</v>
      </c>
      <c r="F463" s="227" t="s">
        <v>13043</v>
      </c>
      <c r="G463" s="227"/>
      <c r="H463" s="227"/>
      <c r="I463" s="227" t="s">
        <v>17097</v>
      </c>
      <c r="J463" s="227"/>
      <c r="K463" s="227"/>
      <c r="L463" s="228"/>
      <c r="M463" s="228"/>
      <c r="N463" s="228">
        <v>4966</v>
      </c>
      <c r="O463" s="227" t="s">
        <v>401</v>
      </c>
      <c r="P463" s="228"/>
      <c r="Q463" s="228"/>
      <c r="R463" s="228"/>
      <c r="S463" s="228"/>
      <c r="T463" s="228"/>
      <c r="U463" s="228"/>
      <c r="V463" s="228"/>
      <c r="W463" s="228">
        <v>50</v>
      </c>
      <c r="X463" s="228">
        <v>19</v>
      </c>
      <c r="Y463" s="228">
        <v>7</v>
      </c>
      <c r="Z463" s="228">
        <v>925</v>
      </c>
      <c r="AA463" s="227"/>
      <c r="AB463" s="228">
        <v>140</v>
      </c>
      <c r="AC463" s="227"/>
      <c r="AD463" s="227"/>
      <c r="AE463" s="227">
        <v>2023</v>
      </c>
      <c r="AF463" s="227"/>
      <c r="AG463" s="227"/>
      <c r="AH463" s="227"/>
      <c r="AI463" s="227"/>
      <c r="AJ463" s="227"/>
      <c r="AK463" s="227"/>
      <c r="AL463" s="228">
        <v>18700</v>
      </c>
      <c r="AM463" s="227"/>
      <c r="AN463" s="227"/>
      <c r="AO463" s="227"/>
      <c r="AP463" s="227"/>
      <c r="AQ463" s="227"/>
      <c r="AR463" s="227"/>
      <c r="AS463" s="227"/>
      <c r="AT463" s="227"/>
      <c r="AU463" s="227"/>
      <c r="AV463" s="227"/>
      <c r="AW463" s="227"/>
      <c r="AX463" s="227"/>
      <c r="AY463" s="227"/>
      <c r="AZ463" s="227"/>
      <c r="BA463" s="227"/>
      <c r="BB463" s="227"/>
      <c r="BC463" s="227"/>
      <c r="BD463" s="227"/>
      <c r="BE463" s="227"/>
      <c r="BF463" s="227"/>
      <c r="BG463" s="1447"/>
    </row>
    <row r="464" spans="1:59" ht="24" customHeight="1">
      <c r="A464" s="213"/>
      <c r="B464" s="918"/>
      <c r="C464" s="227" t="s">
        <v>4512</v>
      </c>
      <c r="D464" s="227"/>
      <c r="E464" s="260" t="s">
        <v>4705</v>
      </c>
      <c r="F464" s="227" t="s">
        <v>4512</v>
      </c>
      <c r="G464" s="227"/>
      <c r="H464" s="227"/>
      <c r="I464" s="227" t="s">
        <v>13037</v>
      </c>
      <c r="J464" s="227"/>
      <c r="K464" s="227"/>
      <c r="L464" s="228">
        <v>7115</v>
      </c>
      <c r="M464" s="228">
        <v>1416</v>
      </c>
      <c r="N464" s="228">
        <v>2221</v>
      </c>
      <c r="O464" s="227" t="s">
        <v>401</v>
      </c>
      <c r="P464" s="228"/>
      <c r="Q464" s="228"/>
      <c r="R464" s="228"/>
      <c r="S464" s="228"/>
      <c r="T464" s="228"/>
      <c r="U464" s="228"/>
      <c r="V464" s="228"/>
      <c r="W464" s="228">
        <v>25</v>
      </c>
      <c r="X464" s="228">
        <v>13</v>
      </c>
      <c r="Y464" s="228">
        <v>6</v>
      </c>
      <c r="Z464" s="228">
        <v>325</v>
      </c>
      <c r="AA464" s="227"/>
      <c r="AB464" s="228">
        <v>200</v>
      </c>
      <c r="AC464" s="227"/>
      <c r="AD464" s="227"/>
      <c r="AE464" s="227">
        <v>2012</v>
      </c>
      <c r="AF464" s="227"/>
      <c r="AG464" s="227"/>
      <c r="AH464" s="227"/>
      <c r="AI464" s="227"/>
      <c r="AJ464" s="227"/>
      <c r="AK464" s="227"/>
      <c r="AL464" s="228">
        <v>6500</v>
      </c>
      <c r="AM464" s="227"/>
      <c r="AN464" s="227"/>
      <c r="AO464" s="227"/>
      <c r="AP464" s="227"/>
      <c r="AQ464" s="227"/>
      <c r="AR464" s="227"/>
      <c r="AS464" s="227"/>
      <c r="AT464" s="227"/>
      <c r="AU464" s="227"/>
      <c r="AV464" s="227"/>
      <c r="AW464" s="227"/>
      <c r="AX464" s="227"/>
      <c r="AY464" s="227"/>
      <c r="AZ464" s="227"/>
      <c r="BA464" s="227"/>
      <c r="BB464" s="227"/>
      <c r="BC464" s="227"/>
      <c r="BD464" s="227"/>
      <c r="BE464" s="227"/>
      <c r="BF464" s="227"/>
      <c r="BG464" s="1447"/>
    </row>
    <row r="465" spans="1:59" ht="24" customHeight="1">
      <c r="A465" s="213"/>
      <c r="B465" s="918"/>
      <c r="C465" s="314" t="s">
        <v>55</v>
      </c>
      <c r="D465" s="314"/>
      <c r="E465" s="315">
        <f>COUNTA(E466:E493)</f>
        <v>28</v>
      </c>
      <c r="F465" s="314"/>
      <c r="G465" s="314"/>
      <c r="H465" s="454"/>
      <c r="I465" s="314" t="s">
        <v>1790</v>
      </c>
      <c r="J465" s="314"/>
      <c r="K465" s="314"/>
      <c r="L465" s="318">
        <f>SUM(L466:L493)</f>
        <v>819523</v>
      </c>
      <c r="M465" s="318">
        <f>SUM(M466:M493)</f>
        <v>69975.899999999994</v>
      </c>
      <c r="N465" s="318">
        <f>SUM(N466:N493)</f>
        <v>101634.36</v>
      </c>
      <c r="O465" s="314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4"/>
      <c r="AN465" s="314"/>
      <c r="AO465" s="314"/>
      <c r="AP465" s="314"/>
      <c r="AQ465" s="314"/>
      <c r="AR465" s="314"/>
      <c r="AS465" s="314"/>
      <c r="AT465" s="314"/>
      <c r="AU465" s="314"/>
      <c r="AV465" s="314"/>
      <c r="AW465" s="314"/>
      <c r="AX465" s="314"/>
      <c r="AY465" s="314"/>
      <c r="AZ465" s="314"/>
      <c r="BA465" s="314"/>
      <c r="BB465" s="314"/>
      <c r="BC465" s="314"/>
      <c r="BD465" s="314"/>
      <c r="BE465" s="314"/>
      <c r="BF465" s="314"/>
      <c r="BG465" s="1447"/>
    </row>
    <row r="466" spans="1:59" ht="24" customHeight="1">
      <c r="A466" s="213"/>
      <c r="B466" s="918"/>
      <c r="C466" s="227" t="s">
        <v>4942</v>
      </c>
      <c r="D466" s="227" t="s">
        <v>9384</v>
      </c>
      <c r="E466" s="227" t="s">
        <v>9385</v>
      </c>
      <c r="F466" s="227" t="s">
        <v>4957</v>
      </c>
      <c r="G466" s="228" t="s">
        <v>23851</v>
      </c>
      <c r="H466" s="228">
        <v>1216</v>
      </c>
      <c r="I466" s="228" t="s">
        <v>9386</v>
      </c>
      <c r="J466" s="373"/>
      <c r="K466" s="301"/>
      <c r="L466" s="228">
        <v>6602</v>
      </c>
      <c r="M466" s="228"/>
      <c r="N466" s="228">
        <v>2062</v>
      </c>
      <c r="O466" s="228"/>
      <c r="P466" s="228"/>
      <c r="Q466" s="227"/>
      <c r="R466" s="228"/>
      <c r="S466" s="228">
        <v>25</v>
      </c>
      <c r="T466" s="228">
        <v>13</v>
      </c>
      <c r="U466" s="373">
        <v>6</v>
      </c>
      <c r="V466" s="373">
        <v>332</v>
      </c>
      <c r="W466" s="373"/>
      <c r="X466" s="373"/>
      <c r="Y466" s="373"/>
      <c r="Z466" s="373">
        <v>35</v>
      </c>
      <c r="AA466" s="227" t="s">
        <v>1529</v>
      </c>
      <c r="AB466" s="227">
        <v>0</v>
      </c>
      <c r="AC466" s="227"/>
      <c r="AD466" s="227"/>
      <c r="AE466" s="227">
        <v>2005</v>
      </c>
      <c r="AF466" s="227"/>
      <c r="AG466" s="241">
        <v>2005</v>
      </c>
      <c r="AH466" s="241"/>
      <c r="AI466" s="241"/>
      <c r="AJ466" s="241"/>
      <c r="AK466" s="241"/>
      <c r="AL466" s="244"/>
      <c r="AM466" s="241"/>
      <c r="AN466" s="244">
        <v>3000</v>
      </c>
      <c r="AO466" s="244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  <c r="BA466" s="241"/>
      <c r="BB466" s="241"/>
      <c r="BC466" s="241"/>
      <c r="BD466" s="241"/>
      <c r="BE466" s="241"/>
      <c r="BF466" s="241"/>
      <c r="BG466" s="1447"/>
    </row>
    <row r="467" spans="1:59" ht="24" customHeight="1">
      <c r="A467" s="213"/>
      <c r="B467" s="918"/>
      <c r="C467" s="227" t="s">
        <v>4942</v>
      </c>
      <c r="D467" s="227" t="s">
        <v>4565</v>
      </c>
      <c r="E467" s="227" t="s">
        <v>9387</v>
      </c>
      <c r="F467" s="227" t="s">
        <v>4957</v>
      </c>
      <c r="G467" s="227" t="s">
        <v>23852</v>
      </c>
      <c r="H467" s="360" t="s">
        <v>4568</v>
      </c>
      <c r="I467" s="227" t="s">
        <v>5063</v>
      </c>
      <c r="J467" s="227" t="s">
        <v>1882</v>
      </c>
      <c r="K467" s="227"/>
      <c r="L467" s="228">
        <v>6939</v>
      </c>
      <c r="M467" s="228">
        <v>3990</v>
      </c>
      <c r="N467" s="228">
        <v>6146</v>
      </c>
      <c r="O467" s="227" t="s">
        <v>401</v>
      </c>
      <c r="P467" s="228"/>
      <c r="Q467" s="228"/>
      <c r="R467" s="228"/>
      <c r="S467" s="228">
        <v>50</v>
      </c>
      <c r="T467" s="228">
        <v>25</v>
      </c>
      <c r="U467" s="228">
        <v>10</v>
      </c>
      <c r="V467" s="228">
        <v>1250</v>
      </c>
      <c r="W467" s="228"/>
      <c r="X467" s="228"/>
      <c r="Y467" s="228"/>
      <c r="Z467" s="228"/>
      <c r="AA467" s="227"/>
      <c r="AB467" s="228">
        <v>100</v>
      </c>
      <c r="AC467" s="228">
        <v>1600</v>
      </c>
      <c r="AD467" s="227" t="s">
        <v>465</v>
      </c>
      <c r="AE467" s="227">
        <v>1991</v>
      </c>
      <c r="AF467" s="227"/>
      <c r="AG467" s="227">
        <v>1676</v>
      </c>
      <c r="AH467" s="227">
        <v>4000</v>
      </c>
      <c r="AI467" s="227"/>
      <c r="AJ467" s="227"/>
      <c r="AK467" s="227"/>
      <c r="AL467" s="228">
        <v>5676</v>
      </c>
      <c r="AM467" s="227">
        <v>2003</v>
      </c>
      <c r="AN467" s="227"/>
      <c r="AO467" s="227">
        <v>1</v>
      </c>
      <c r="AP467" s="227">
        <v>360</v>
      </c>
      <c r="AQ467" s="227" t="s">
        <v>9388</v>
      </c>
      <c r="AR467" s="227"/>
      <c r="AS467" s="227"/>
      <c r="AT467" s="227"/>
      <c r="AU467" s="227"/>
      <c r="AV467" s="227"/>
      <c r="AW467" s="227"/>
      <c r="AX467" s="227"/>
      <c r="AY467" s="227"/>
      <c r="AZ467" s="227"/>
      <c r="BA467" s="227"/>
      <c r="BB467" s="227"/>
      <c r="BC467" s="227"/>
      <c r="BD467" s="227"/>
      <c r="BE467" s="227"/>
      <c r="BF467" s="227"/>
      <c r="BG467" s="1447"/>
    </row>
    <row r="468" spans="1:59" ht="24" customHeight="1">
      <c r="A468" s="213"/>
      <c r="B468" s="918"/>
      <c r="C468" s="227" t="s">
        <v>4942</v>
      </c>
      <c r="D468" s="227" t="s">
        <v>23853</v>
      </c>
      <c r="E468" s="227" t="s">
        <v>9389</v>
      </c>
      <c r="F468" s="227" t="s">
        <v>4942</v>
      </c>
      <c r="G468" s="227" t="s">
        <v>23852</v>
      </c>
      <c r="H468" s="360"/>
      <c r="I468" s="227" t="s">
        <v>305</v>
      </c>
      <c r="J468" s="227"/>
      <c r="K468" s="227"/>
      <c r="L468" s="228">
        <v>23576</v>
      </c>
      <c r="M468" s="228">
        <v>5773</v>
      </c>
      <c r="N468" s="228">
        <v>8887</v>
      </c>
      <c r="O468" s="227" t="s">
        <v>401</v>
      </c>
      <c r="P468" s="228">
        <v>33</v>
      </c>
      <c r="Q468" s="228">
        <v>25</v>
      </c>
      <c r="R468" s="228">
        <v>5</v>
      </c>
      <c r="S468" s="228">
        <v>50</v>
      </c>
      <c r="T468" s="228">
        <v>25</v>
      </c>
      <c r="U468" s="228">
        <v>10</v>
      </c>
      <c r="V468" s="228">
        <v>1250</v>
      </c>
      <c r="W468" s="228"/>
      <c r="X468" s="228"/>
      <c r="Y468" s="228"/>
      <c r="Z468" s="228"/>
      <c r="AA468" s="227"/>
      <c r="AB468" s="228">
        <v>2000</v>
      </c>
      <c r="AC468" s="228"/>
      <c r="AD468" s="227"/>
      <c r="AE468" s="227">
        <v>2004</v>
      </c>
      <c r="AF468" s="227"/>
      <c r="AG468" s="227"/>
      <c r="AH468" s="227"/>
      <c r="AI468" s="227"/>
      <c r="AJ468" s="227"/>
      <c r="AK468" s="227"/>
      <c r="AL468" s="228">
        <v>22500</v>
      </c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27"/>
      <c r="BC468" s="227"/>
      <c r="BD468" s="227"/>
      <c r="BE468" s="227"/>
      <c r="BF468" s="227"/>
      <c r="BG468" s="1447"/>
    </row>
    <row r="469" spans="1:59" ht="24" customHeight="1">
      <c r="A469" s="213"/>
      <c r="B469" s="918"/>
      <c r="C469" s="227" t="s">
        <v>2019</v>
      </c>
      <c r="D469" s="227" t="s">
        <v>23411</v>
      </c>
      <c r="E469" s="227" t="s">
        <v>17979</v>
      </c>
      <c r="F469" s="227" t="s">
        <v>14043</v>
      </c>
      <c r="G469" s="228" t="s">
        <v>23851</v>
      </c>
      <c r="H469" s="360"/>
      <c r="I469" s="227" t="s">
        <v>14043</v>
      </c>
      <c r="J469" s="227"/>
      <c r="K469" s="227"/>
      <c r="L469" s="228">
        <v>30321</v>
      </c>
      <c r="M469" s="228">
        <v>1092</v>
      </c>
      <c r="N469" s="228">
        <v>2519</v>
      </c>
      <c r="O469" s="227" t="s">
        <v>2083</v>
      </c>
      <c r="P469" s="228"/>
      <c r="Q469" s="228"/>
      <c r="R469" s="228"/>
      <c r="S469" s="228"/>
      <c r="T469" s="228"/>
      <c r="U469" s="228"/>
      <c r="V469" s="228"/>
      <c r="W469" s="228">
        <v>25</v>
      </c>
      <c r="X469" s="228">
        <v>12.5</v>
      </c>
      <c r="Y469" s="228">
        <v>5</v>
      </c>
      <c r="Z469" s="228">
        <v>325</v>
      </c>
      <c r="AA469" s="227"/>
      <c r="AB469" s="228"/>
      <c r="AC469" s="228"/>
      <c r="AD469" s="227"/>
      <c r="AE469" s="227">
        <v>1996</v>
      </c>
      <c r="AF469" s="227"/>
      <c r="AG469" s="227"/>
      <c r="AH469" s="227"/>
      <c r="AI469" s="227"/>
      <c r="AJ469" s="227"/>
      <c r="AK469" s="227"/>
      <c r="AL469" s="228"/>
      <c r="AM469" s="227"/>
      <c r="AN469" s="227"/>
      <c r="AO469" s="227"/>
      <c r="AP469" s="227"/>
      <c r="AQ469" s="227"/>
      <c r="AR469" s="227"/>
      <c r="AS469" s="227"/>
      <c r="AT469" s="227"/>
      <c r="AU469" s="227"/>
      <c r="AV469" s="227"/>
      <c r="AW469" s="227"/>
      <c r="AX469" s="227"/>
      <c r="AY469" s="227"/>
      <c r="AZ469" s="227"/>
      <c r="BA469" s="227"/>
      <c r="BB469" s="227"/>
      <c r="BC469" s="227"/>
      <c r="BD469" s="227"/>
      <c r="BE469" s="227"/>
      <c r="BF469" s="227"/>
      <c r="BG469" s="1447"/>
    </row>
    <row r="470" spans="1:59" ht="24" customHeight="1">
      <c r="A470" s="213"/>
      <c r="B470" s="918"/>
      <c r="C470" s="227" t="s">
        <v>4958</v>
      </c>
      <c r="D470" s="227" t="s">
        <v>23617</v>
      </c>
      <c r="E470" s="227" t="s">
        <v>23854</v>
      </c>
      <c r="F470" s="227" t="s">
        <v>4958</v>
      </c>
      <c r="G470" s="227" t="s">
        <v>23855</v>
      </c>
      <c r="H470" s="360"/>
      <c r="I470" s="227" t="s">
        <v>4958</v>
      </c>
      <c r="J470" s="227" t="s">
        <v>23856</v>
      </c>
      <c r="K470" s="227"/>
      <c r="L470" s="228">
        <v>34795</v>
      </c>
      <c r="M470" s="228">
        <v>4546</v>
      </c>
      <c r="N470" s="228">
        <v>8452</v>
      </c>
      <c r="O470" s="227" t="s">
        <v>401</v>
      </c>
      <c r="P470" s="228"/>
      <c r="Q470" s="228"/>
      <c r="R470" s="228"/>
      <c r="S470" s="228"/>
      <c r="T470" s="228"/>
      <c r="U470" s="228"/>
      <c r="V470" s="228"/>
      <c r="W470" s="228">
        <v>25</v>
      </c>
      <c r="X470" s="228">
        <v>21</v>
      </c>
      <c r="Y470" s="228">
        <v>8</v>
      </c>
      <c r="Z470" s="228">
        <v>525</v>
      </c>
      <c r="AA470" s="227">
        <v>198</v>
      </c>
      <c r="AB470" s="228">
        <v>198</v>
      </c>
      <c r="AC470" s="228" t="s">
        <v>2052</v>
      </c>
      <c r="AD470" s="227" t="s">
        <v>1983</v>
      </c>
      <c r="AE470" s="227">
        <v>2024</v>
      </c>
      <c r="AF470" s="310">
        <v>28000</v>
      </c>
      <c r="AG470" s="227"/>
      <c r="AH470" s="227"/>
      <c r="AI470" s="227"/>
      <c r="AJ470" s="227"/>
      <c r="AK470" s="227"/>
      <c r="AL470" s="228">
        <v>28000</v>
      </c>
      <c r="AM470" s="227"/>
      <c r="AN470" s="227"/>
      <c r="AO470" s="227"/>
      <c r="AP470" s="227"/>
      <c r="AQ470" s="227"/>
      <c r="AR470" s="227"/>
      <c r="AS470" s="227"/>
      <c r="AT470" s="227"/>
      <c r="AU470" s="227"/>
      <c r="AV470" s="227"/>
      <c r="AW470" s="227"/>
      <c r="AX470" s="227"/>
      <c r="AY470" s="227"/>
      <c r="AZ470" s="227"/>
      <c r="BA470" s="227"/>
      <c r="BB470" s="227"/>
      <c r="BC470" s="227"/>
      <c r="BD470" s="227"/>
      <c r="BE470" s="227"/>
      <c r="BF470" s="227" t="s">
        <v>13406</v>
      </c>
      <c r="BG470" s="1447"/>
    </row>
    <row r="471" spans="1:59" ht="24" customHeight="1">
      <c r="A471" s="213"/>
      <c r="B471" s="918"/>
      <c r="C471" s="227" t="s">
        <v>4958</v>
      </c>
      <c r="D471" s="227" t="s">
        <v>4565</v>
      </c>
      <c r="E471" s="227" t="s">
        <v>1741</v>
      </c>
      <c r="F471" s="227" t="s">
        <v>4958</v>
      </c>
      <c r="G471" s="227" t="s">
        <v>23857</v>
      </c>
      <c r="H471" s="360" t="s">
        <v>4568</v>
      </c>
      <c r="I471" s="227" t="s">
        <v>4958</v>
      </c>
      <c r="J471" s="227" t="s">
        <v>1882</v>
      </c>
      <c r="K471" s="227"/>
      <c r="L471" s="228">
        <v>17213</v>
      </c>
      <c r="M471" s="228">
        <v>1086</v>
      </c>
      <c r="N471" s="228">
        <v>1736</v>
      </c>
      <c r="O471" s="227" t="s">
        <v>401</v>
      </c>
      <c r="P471" s="228"/>
      <c r="Q471" s="228"/>
      <c r="R471" s="228"/>
      <c r="S471" s="228"/>
      <c r="T471" s="228"/>
      <c r="U471" s="228"/>
      <c r="V471" s="228"/>
      <c r="W471" s="228">
        <v>25</v>
      </c>
      <c r="X471" s="228">
        <v>11</v>
      </c>
      <c r="Y471" s="228">
        <v>5</v>
      </c>
      <c r="Z471" s="228">
        <v>275</v>
      </c>
      <c r="AA471" s="227"/>
      <c r="AB471" s="228">
        <v>90</v>
      </c>
      <c r="AC471" s="228">
        <v>2209</v>
      </c>
      <c r="AD471" s="227" t="s">
        <v>465</v>
      </c>
      <c r="AE471" s="227">
        <v>2004</v>
      </c>
      <c r="AF471" s="227"/>
      <c r="AG471" s="227">
        <v>1676</v>
      </c>
      <c r="AH471" s="227">
        <v>4000</v>
      </c>
      <c r="AI471" s="227"/>
      <c r="AJ471" s="227"/>
      <c r="AK471" s="227"/>
      <c r="AL471" s="228">
        <v>3705</v>
      </c>
      <c r="AM471" s="227">
        <v>2003</v>
      </c>
      <c r="AN471" s="227"/>
      <c r="AO471" s="227">
        <v>1</v>
      </c>
      <c r="AP471" s="227">
        <v>360</v>
      </c>
      <c r="AQ471" s="227" t="s">
        <v>9388</v>
      </c>
      <c r="AR471" s="227"/>
      <c r="AS471" s="227"/>
      <c r="AT471" s="227"/>
      <c r="AU471" s="227"/>
      <c r="AV471" s="227"/>
      <c r="AW471" s="227"/>
      <c r="AX471" s="227"/>
      <c r="AY471" s="227"/>
      <c r="AZ471" s="227"/>
      <c r="BA471" s="227"/>
      <c r="BB471" s="227"/>
      <c r="BC471" s="227"/>
      <c r="BD471" s="227"/>
      <c r="BE471" s="227"/>
      <c r="BF471" s="227"/>
      <c r="BG471" s="1447"/>
    </row>
    <row r="472" spans="1:59" ht="24" customHeight="1">
      <c r="A472" s="213"/>
      <c r="B472" s="918"/>
      <c r="C472" s="227" t="s">
        <v>4960</v>
      </c>
      <c r="D472" s="227" t="s">
        <v>1740</v>
      </c>
      <c r="E472" s="227" t="s">
        <v>1331</v>
      </c>
      <c r="F472" s="227" t="s">
        <v>4960</v>
      </c>
      <c r="G472" s="609" t="s">
        <v>1742</v>
      </c>
      <c r="H472" s="360"/>
      <c r="I472" s="227" t="s">
        <v>16923</v>
      </c>
      <c r="J472" s="227"/>
      <c r="K472" s="227"/>
      <c r="L472" s="228">
        <v>14651</v>
      </c>
      <c r="M472" s="228">
        <v>6725</v>
      </c>
      <c r="N472" s="228">
        <v>6725</v>
      </c>
      <c r="O472" s="227" t="s">
        <v>401</v>
      </c>
      <c r="P472" s="228"/>
      <c r="Q472" s="228"/>
      <c r="R472" s="228"/>
      <c r="S472" s="228"/>
      <c r="T472" s="228"/>
      <c r="U472" s="228"/>
      <c r="V472" s="228"/>
      <c r="W472" s="228">
        <v>25</v>
      </c>
      <c r="X472" s="228">
        <v>15</v>
      </c>
      <c r="Y472" s="228">
        <v>7</v>
      </c>
      <c r="Z472" s="228">
        <v>375</v>
      </c>
      <c r="AA472" s="227"/>
      <c r="AB472" s="228">
        <v>600</v>
      </c>
      <c r="AC472" s="228">
        <v>90</v>
      </c>
      <c r="AD472" s="227"/>
      <c r="AE472" s="227">
        <v>1991</v>
      </c>
      <c r="AF472" s="227"/>
      <c r="AG472" s="227"/>
      <c r="AH472" s="227"/>
      <c r="AI472" s="227"/>
      <c r="AJ472" s="227"/>
      <c r="AK472" s="227"/>
      <c r="AL472" s="228">
        <v>5514</v>
      </c>
      <c r="AM472" s="227"/>
      <c r="AN472" s="227"/>
      <c r="AO472" s="227"/>
      <c r="AP472" s="227"/>
      <c r="AQ472" s="227"/>
      <c r="AR472" s="227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227"/>
      <c r="BD472" s="227"/>
      <c r="BE472" s="227"/>
      <c r="BF472" s="227"/>
      <c r="BG472" s="1447"/>
    </row>
    <row r="473" spans="1:59" ht="24" customHeight="1">
      <c r="A473" s="213" t="s">
        <v>150</v>
      </c>
      <c r="B473" s="918"/>
      <c r="C473" s="227" t="s">
        <v>4960</v>
      </c>
      <c r="D473" s="227" t="s">
        <v>9390</v>
      </c>
      <c r="E473" s="227" t="s">
        <v>9393</v>
      </c>
      <c r="F473" s="227" t="s">
        <v>4960</v>
      </c>
      <c r="G473" s="609" t="s">
        <v>23858</v>
      </c>
      <c r="H473" s="360" t="s">
        <v>9391</v>
      </c>
      <c r="I473" s="227" t="s">
        <v>13079</v>
      </c>
      <c r="J473" s="227" t="s">
        <v>1835</v>
      </c>
      <c r="K473" s="227"/>
      <c r="L473" s="228">
        <v>23009</v>
      </c>
      <c r="M473" s="228">
        <v>2121</v>
      </c>
      <c r="N473" s="228">
        <v>6725</v>
      </c>
      <c r="O473" s="227" t="s">
        <v>401</v>
      </c>
      <c r="P473" s="228"/>
      <c r="Q473" s="228"/>
      <c r="R473" s="228"/>
      <c r="S473" s="228"/>
      <c r="T473" s="228"/>
      <c r="U473" s="228"/>
      <c r="V473" s="228"/>
      <c r="W473" s="228">
        <v>25</v>
      </c>
      <c r="X473" s="228">
        <v>17</v>
      </c>
      <c r="Y473" s="228">
        <v>8</v>
      </c>
      <c r="Z473" s="228">
        <v>425</v>
      </c>
      <c r="AA473" s="227">
        <v>120</v>
      </c>
      <c r="AB473" s="228">
        <v>800</v>
      </c>
      <c r="AC473" s="228">
        <v>600</v>
      </c>
      <c r="AD473" s="227"/>
      <c r="AE473" s="227">
        <v>2000</v>
      </c>
      <c r="AF473" s="227">
        <v>2514</v>
      </c>
      <c r="AG473" s="227"/>
      <c r="AH473" s="227"/>
      <c r="AI473" s="227"/>
      <c r="AJ473" s="227">
        <v>3000</v>
      </c>
      <c r="AK473" s="227" t="s">
        <v>5151</v>
      </c>
      <c r="AL473" s="228"/>
      <c r="AM473" s="227"/>
      <c r="AN473" s="227"/>
      <c r="AO473" s="227"/>
      <c r="AP473" s="227"/>
      <c r="AQ473" s="227" t="s">
        <v>9392</v>
      </c>
      <c r="AR473" s="227"/>
      <c r="AS473" s="227"/>
      <c r="AT473" s="227"/>
      <c r="AU473" s="227"/>
      <c r="AV473" s="227"/>
      <c r="AW473" s="227"/>
      <c r="AX473" s="227"/>
      <c r="AY473" s="227"/>
      <c r="AZ473" s="227"/>
      <c r="BA473" s="227"/>
      <c r="BB473" s="227"/>
      <c r="BC473" s="227"/>
      <c r="BD473" s="227"/>
      <c r="BE473" s="227"/>
      <c r="BF473" s="227"/>
      <c r="BG473" s="1447"/>
    </row>
    <row r="474" spans="1:59" ht="24" customHeight="1">
      <c r="A474" s="213"/>
      <c r="B474" s="918"/>
      <c r="C474" s="227" t="s">
        <v>13108</v>
      </c>
      <c r="D474" s="227" t="s">
        <v>9390</v>
      </c>
      <c r="E474" s="227" t="s">
        <v>13130</v>
      </c>
      <c r="F474" s="227" t="s">
        <v>13108</v>
      </c>
      <c r="G474" s="609" t="s">
        <v>23859</v>
      </c>
      <c r="H474" s="360"/>
      <c r="I474" s="227" t="s">
        <v>16923</v>
      </c>
      <c r="J474" s="227"/>
      <c r="K474" s="227"/>
      <c r="L474" s="228">
        <v>9976</v>
      </c>
      <c r="M474" s="228">
        <v>2457</v>
      </c>
      <c r="N474" s="228">
        <v>4719</v>
      </c>
      <c r="O474" s="227" t="s">
        <v>2083</v>
      </c>
      <c r="P474" s="228"/>
      <c r="Q474" s="228"/>
      <c r="R474" s="228"/>
      <c r="S474" s="228"/>
      <c r="T474" s="228"/>
      <c r="U474" s="228"/>
      <c r="V474" s="228"/>
      <c r="W474" s="228">
        <v>25</v>
      </c>
      <c r="X474" s="228">
        <v>14</v>
      </c>
      <c r="Y474" s="228">
        <v>6</v>
      </c>
      <c r="Z474" s="228">
        <v>350</v>
      </c>
      <c r="AA474" s="227"/>
      <c r="AB474" s="228">
        <v>177</v>
      </c>
      <c r="AC474" s="228">
        <v>800</v>
      </c>
      <c r="AD474" s="227"/>
      <c r="AE474" s="227">
        <v>2021</v>
      </c>
      <c r="AF474" s="227"/>
      <c r="AG474" s="227"/>
      <c r="AH474" s="227"/>
      <c r="AI474" s="227"/>
      <c r="AJ474" s="227"/>
      <c r="AK474" s="227"/>
      <c r="AL474" s="228">
        <v>12150</v>
      </c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27"/>
      <c r="BC474" s="227"/>
      <c r="BD474" s="227"/>
      <c r="BE474" s="227"/>
      <c r="BF474" s="227"/>
      <c r="BG474" s="1447"/>
    </row>
    <row r="475" spans="1:59" ht="24" customHeight="1">
      <c r="A475" s="213"/>
      <c r="B475" s="1509"/>
      <c r="C475" s="227" t="s">
        <v>4960</v>
      </c>
      <c r="D475" s="362" t="s">
        <v>23426</v>
      </c>
      <c r="E475" s="227" t="s">
        <v>9394</v>
      </c>
      <c r="F475" s="227" t="s">
        <v>4960</v>
      </c>
      <c r="G475" s="609" t="s">
        <v>23860</v>
      </c>
      <c r="H475" s="360"/>
      <c r="I475" s="227" t="s">
        <v>16923</v>
      </c>
      <c r="J475" s="227"/>
      <c r="K475" s="227"/>
      <c r="L475" s="228">
        <v>54000</v>
      </c>
      <c r="M475" s="228">
        <v>1264</v>
      </c>
      <c r="N475" s="228">
        <v>1264</v>
      </c>
      <c r="O475" s="227" t="s">
        <v>401</v>
      </c>
      <c r="P475" s="228"/>
      <c r="Q475" s="228"/>
      <c r="R475" s="228"/>
      <c r="S475" s="228"/>
      <c r="T475" s="228"/>
      <c r="U475" s="228"/>
      <c r="V475" s="228"/>
      <c r="W475" s="228">
        <v>25</v>
      </c>
      <c r="X475" s="228">
        <v>12</v>
      </c>
      <c r="Y475" s="228">
        <v>6</v>
      </c>
      <c r="Z475" s="228">
        <v>300</v>
      </c>
      <c r="AA475" s="227"/>
      <c r="AB475" s="228">
        <v>150</v>
      </c>
      <c r="AC475" s="228"/>
      <c r="AD475" s="227"/>
      <c r="AE475" s="227">
        <v>2009</v>
      </c>
      <c r="AF475" s="227"/>
      <c r="AG475" s="227"/>
      <c r="AH475" s="227"/>
      <c r="AI475" s="227"/>
      <c r="AJ475" s="227"/>
      <c r="AK475" s="227"/>
      <c r="AL475" s="228"/>
      <c r="AM475" s="227"/>
      <c r="AN475" s="227"/>
      <c r="AO475" s="227"/>
      <c r="AP475" s="227"/>
      <c r="AQ475" s="227"/>
      <c r="AR475" s="227"/>
      <c r="AS475" s="227"/>
      <c r="AT475" s="227"/>
      <c r="AU475" s="227"/>
      <c r="AV475" s="227"/>
      <c r="AW475" s="227"/>
      <c r="AX475" s="227"/>
      <c r="AY475" s="227"/>
      <c r="AZ475" s="227"/>
      <c r="BA475" s="227"/>
      <c r="BB475" s="227"/>
      <c r="BC475" s="227"/>
      <c r="BD475" s="227"/>
      <c r="BE475" s="227"/>
      <c r="BF475" s="227"/>
      <c r="BG475" s="1447"/>
    </row>
    <row r="476" spans="1:59" ht="24" customHeight="1">
      <c r="A476" s="213"/>
      <c r="B476" s="918"/>
      <c r="C476" s="609" t="s">
        <v>4960</v>
      </c>
      <c r="D476" s="362" t="s">
        <v>23861</v>
      </c>
      <c r="E476" s="609" t="s">
        <v>23862</v>
      </c>
      <c r="F476" s="609" t="s">
        <v>4960</v>
      </c>
      <c r="G476" s="609" t="s">
        <v>23863</v>
      </c>
      <c r="H476" s="360"/>
      <c r="I476" s="609" t="s">
        <v>4960</v>
      </c>
      <c r="J476" s="609"/>
      <c r="K476" s="609"/>
      <c r="L476" s="634"/>
      <c r="M476" s="634" t="s">
        <v>23864</v>
      </c>
      <c r="N476" s="634" t="s">
        <v>23865</v>
      </c>
      <c r="O476" s="609" t="s">
        <v>401</v>
      </c>
      <c r="P476" s="634"/>
      <c r="Q476" s="634"/>
      <c r="R476" s="634"/>
      <c r="S476" s="634"/>
      <c r="T476" s="634"/>
      <c r="U476" s="634"/>
      <c r="V476" s="634"/>
      <c r="W476" s="634"/>
      <c r="X476" s="634"/>
      <c r="Y476" s="634">
        <v>6</v>
      </c>
      <c r="Z476" s="634"/>
      <c r="AA476" s="609"/>
      <c r="AB476" s="634"/>
      <c r="AC476" s="634"/>
      <c r="AD476" s="609"/>
      <c r="AE476" s="609">
        <v>2025</v>
      </c>
      <c r="AF476" s="609"/>
      <c r="AG476" s="609"/>
      <c r="AH476" s="609"/>
      <c r="AI476" s="609"/>
      <c r="AJ476" s="609"/>
      <c r="AK476" s="609"/>
      <c r="AL476" s="634"/>
      <c r="AM476" s="609"/>
      <c r="AN476" s="609"/>
      <c r="AO476" s="609"/>
      <c r="AP476" s="609"/>
      <c r="AQ476" s="609"/>
      <c r="AR476" s="609"/>
      <c r="AS476" s="609"/>
      <c r="AT476" s="609"/>
      <c r="AU476" s="609"/>
      <c r="AV476" s="609"/>
      <c r="AW476" s="609"/>
      <c r="AX476" s="609"/>
      <c r="AY476" s="609"/>
      <c r="AZ476" s="609"/>
      <c r="BA476" s="609"/>
      <c r="BB476" s="609"/>
      <c r="BC476" s="609"/>
      <c r="BD476" s="609"/>
      <c r="BE476" s="609"/>
      <c r="BF476" s="609"/>
      <c r="BG476" s="1447"/>
    </row>
    <row r="477" spans="1:59" ht="24" customHeight="1">
      <c r="A477" s="213"/>
      <c r="B477" s="918"/>
      <c r="C477" s="227" t="s">
        <v>4964</v>
      </c>
      <c r="D477" s="609" t="s">
        <v>23866</v>
      </c>
      <c r="E477" s="227" t="s">
        <v>9395</v>
      </c>
      <c r="F477" s="227" t="s">
        <v>4964</v>
      </c>
      <c r="G477" s="609" t="s">
        <v>23867</v>
      </c>
      <c r="H477" s="360"/>
      <c r="I477" s="227" t="s">
        <v>4964</v>
      </c>
      <c r="J477" s="227"/>
      <c r="K477" s="227"/>
      <c r="L477" s="228">
        <v>7902</v>
      </c>
      <c r="M477" s="228">
        <v>1481</v>
      </c>
      <c r="N477" s="228">
        <v>4451</v>
      </c>
      <c r="O477" s="227" t="s">
        <v>401</v>
      </c>
      <c r="P477" s="228"/>
      <c r="Q477" s="228"/>
      <c r="R477" s="228"/>
      <c r="S477" s="228"/>
      <c r="T477" s="228"/>
      <c r="U477" s="228"/>
      <c r="V477" s="228"/>
      <c r="W477" s="228">
        <v>25</v>
      </c>
      <c r="X477" s="228">
        <v>20</v>
      </c>
      <c r="Y477" s="228">
        <v>6</v>
      </c>
      <c r="Z477" s="228">
        <v>500</v>
      </c>
      <c r="AA477" s="227"/>
      <c r="AB477" s="228">
        <v>300</v>
      </c>
      <c r="AC477" s="228">
        <v>150</v>
      </c>
      <c r="AD477" s="227"/>
      <c r="AE477" s="227">
        <v>1998</v>
      </c>
      <c r="AF477" s="227"/>
      <c r="AG477" s="227"/>
      <c r="AH477" s="227"/>
      <c r="AI477" s="227"/>
      <c r="AJ477" s="227"/>
      <c r="AK477" s="227"/>
      <c r="AL477" s="228">
        <v>5488</v>
      </c>
      <c r="AM477" s="227"/>
      <c r="AN477" s="227"/>
      <c r="AO477" s="227"/>
      <c r="AP477" s="227"/>
      <c r="AQ477" s="227"/>
      <c r="AR477" s="227"/>
      <c r="AS477" s="227"/>
      <c r="AT477" s="227"/>
      <c r="AU477" s="227"/>
      <c r="AV477" s="227"/>
      <c r="AW477" s="227"/>
      <c r="AX477" s="227"/>
      <c r="AY477" s="227"/>
      <c r="AZ477" s="227"/>
      <c r="BA477" s="227"/>
      <c r="BB477" s="227"/>
      <c r="BC477" s="227"/>
      <c r="BD477" s="227"/>
      <c r="BE477" s="227"/>
      <c r="BF477" s="227"/>
      <c r="BG477" s="1447"/>
    </row>
    <row r="478" spans="1:59" ht="24" customHeight="1">
      <c r="A478" s="213"/>
      <c r="B478" s="1604" t="s">
        <v>0</v>
      </c>
      <c r="C478" s="609" t="s">
        <v>4964</v>
      </c>
      <c r="D478" s="609" t="s">
        <v>23435</v>
      </c>
      <c r="E478" s="609" t="s">
        <v>23868</v>
      </c>
      <c r="F478" s="609" t="s">
        <v>4964</v>
      </c>
      <c r="G478" s="609" t="s">
        <v>23867</v>
      </c>
      <c r="H478" s="360"/>
      <c r="I478" s="609" t="s">
        <v>4964</v>
      </c>
      <c r="J478" s="609"/>
      <c r="K478" s="609"/>
      <c r="L478" s="634">
        <v>137579</v>
      </c>
      <c r="M478" s="634">
        <v>3975.99</v>
      </c>
      <c r="N478" s="634">
        <v>7062.51</v>
      </c>
      <c r="O478" s="609" t="s">
        <v>401</v>
      </c>
      <c r="P478" s="634"/>
      <c r="Q478" s="634"/>
      <c r="R478" s="634"/>
      <c r="S478" s="634">
        <v>25</v>
      </c>
      <c r="T478" s="715">
        <v>2.5</v>
      </c>
      <c r="U478" s="634">
        <v>8</v>
      </c>
      <c r="V478" s="634">
        <v>500</v>
      </c>
      <c r="W478" s="634">
        <v>25</v>
      </c>
      <c r="X478" s="634">
        <v>3.6</v>
      </c>
      <c r="Y478" s="634">
        <v>2</v>
      </c>
      <c r="Z478" s="634">
        <v>90</v>
      </c>
      <c r="AA478" s="609"/>
      <c r="AB478" s="634"/>
      <c r="AC478" s="634"/>
      <c r="AD478" s="609"/>
      <c r="AE478" s="609">
        <v>2024</v>
      </c>
      <c r="AF478" s="609"/>
      <c r="AG478" s="609"/>
      <c r="AH478" s="609"/>
      <c r="AI478" s="609"/>
      <c r="AJ478" s="609"/>
      <c r="AK478" s="609"/>
      <c r="AL478" s="634"/>
      <c r="AM478" s="609"/>
      <c r="AN478" s="609"/>
      <c r="AO478" s="609"/>
      <c r="AP478" s="609"/>
      <c r="AQ478" s="609"/>
      <c r="AR478" s="609"/>
      <c r="AS478" s="609"/>
      <c r="AT478" s="609"/>
      <c r="AU478" s="609"/>
      <c r="AV478" s="609"/>
      <c r="AW478" s="609"/>
      <c r="AX478" s="609"/>
      <c r="AY478" s="609"/>
      <c r="AZ478" s="609"/>
      <c r="BA478" s="609"/>
      <c r="BB478" s="609"/>
      <c r="BC478" s="609"/>
      <c r="BD478" s="609"/>
      <c r="BE478" s="609"/>
      <c r="BF478" s="609"/>
      <c r="BG478" s="1447"/>
    </row>
    <row r="479" spans="1:59" ht="24" customHeight="1">
      <c r="A479" s="213"/>
      <c r="B479" s="918"/>
      <c r="C479" s="227" t="s">
        <v>13999</v>
      </c>
      <c r="D479" s="227" t="s">
        <v>23869</v>
      </c>
      <c r="E479" s="227" t="s">
        <v>16963</v>
      </c>
      <c r="F479" s="227" t="s">
        <v>13999</v>
      </c>
      <c r="G479" s="227" t="s">
        <v>23870</v>
      </c>
      <c r="H479" s="360"/>
      <c r="I479" s="227" t="s">
        <v>23449</v>
      </c>
      <c r="J479" s="227">
        <v>7</v>
      </c>
      <c r="K479" s="227"/>
      <c r="L479" s="228">
        <v>4847</v>
      </c>
      <c r="M479" s="228">
        <v>1971</v>
      </c>
      <c r="N479" s="228">
        <v>4021</v>
      </c>
      <c r="O479" s="227" t="s">
        <v>2083</v>
      </c>
      <c r="P479" s="228"/>
      <c r="Q479" s="228"/>
      <c r="R479" s="228"/>
      <c r="S479" s="228"/>
      <c r="T479" s="228"/>
      <c r="U479" s="228"/>
      <c r="V479" s="228"/>
      <c r="W479" s="228">
        <v>25</v>
      </c>
      <c r="X479" s="228">
        <v>6</v>
      </c>
      <c r="Y479" s="228">
        <v>4</v>
      </c>
      <c r="Z479" s="228">
        <v>300</v>
      </c>
      <c r="AA479" s="227"/>
      <c r="AB479" s="228"/>
      <c r="AC479" s="228">
        <v>300</v>
      </c>
      <c r="AD479" s="227"/>
      <c r="AE479" s="227">
        <v>2023</v>
      </c>
      <c r="AF479" s="227"/>
      <c r="AG479" s="227"/>
      <c r="AH479" s="227"/>
      <c r="AI479" s="227"/>
      <c r="AJ479" s="227"/>
      <c r="AK479" s="227"/>
      <c r="AL479" s="228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27"/>
      <c r="BC479" s="227"/>
      <c r="BD479" s="227"/>
      <c r="BE479" s="227"/>
      <c r="BF479" s="227"/>
      <c r="BG479" s="1447"/>
    </row>
    <row r="480" spans="1:59" ht="24" customHeight="1">
      <c r="A480" s="213"/>
      <c r="B480" s="918"/>
      <c r="C480" s="227" t="s">
        <v>4970</v>
      </c>
      <c r="D480" s="227" t="s">
        <v>23871</v>
      </c>
      <c r="E480" s="227" t="s">
        <v>16964</v>
      </c>
      <c r="F480" s="227" t="s">
        <v>2318</v>
      </c>
      <c r="G480" s="227" t="s">
        <v>23872</v>
      </c>
      <c r="H480" s="360"/>
      <c r="I480" s="227" t="s">
        <v>2318</v>
      </c>
      <c r="J480" s="227"/>
      <c r="K480" s="227"/>
      <c r="L480" s="228">
        <v>5088</v>
      </c>
      <c r="M480" s="228">
        <v>1262</v>
      </c>
      <c r="N480" s="228">
        <v>1623</v>
      </c>
      <c r="O480" s="227" t="s">
        <v>401</v>
      </c>
      <c r="P480" s="228"/>
      <c r="Q480" s="228"/>
      <c r="R480" s="228"/>
      <c r="S480" s="228"/>
      <c r="T480" s="228"/>
      <c r="U480" s="228"/>
      <c r="V480" s="228"/>
      <c r="W480" s="228">
        <v>25</v>
      </c>
      <c r="X480" s="228">
        <v>6</v>
      </c>
      <c r="Y480" s="228">
        <v>4</v>
      </c>
      <c r="Z480" s="228">
        <v>300</v>
      </c>
      <c r="AA480" s="227"/>
      <c r="AB480" s="228"/>
      <c r="AC480" s="228"/>
      <c r="AD480" s="227"/>
      <c r="AE480" s="227">
        <v>2007</v>
      </c>
      <c r="AF480" s="227"/>
      <c r="AG480" s="227"/>
      <c r="AH480" s="227"/>
      <c r="AI480" s="227"/>
      <c r="AJ480" s="227"/>
      <c r="AK480" s="227"/>
      <c r="AL480" s="228"/>
      <c r="AM480" s="227"/>
      <c r="AN480" s="227"/>
      <c r="AO480" s="227"/>
      <c r="AP480" s="227"/>
      <c r="AQ480" s="227"/>
      <c r="AR480" s="227"/>
      <c r="AS480" s="227"/>
      <c r="AT480" s="227"/>
      <c r="AU480" s="227"/>
      <c r="AV480" s="227"/>
      <c r="AW480" s="227"/>
      <c r="AX480" s="227"/>
      <c r="AY480" s="227"/>
      <c r="AZ480" s="227"/>
      <c r="BA480" s="227"/>
      <c r="BB480" s="227"/>
      <c r="BC480" s="227"/>
      <c r="BD480" s="227"/>
      <c r="BE480" s="227"/>
      <c r="BF480" s="227"/>
      <c r="BG480" s="1447"/>
    </row>
    <row r="481" spans="1:59" ht="24" customHeight="1">
      <c r="A481" s="213"/>
      <c r="B481" s="918"/>
      <c r="C481" s="227" t="s">
        <v>4970</v>
      </c>
      <c r="D481" s="227" t="s">
        <v>23447</v>
      </c>
      <c r="E481" s="227" t="s">
        <v>14044</v>
      </c>
      <c r="F481" s="227" t="s">
        <v>13999</v>
      </c>
      <c r="G481" s="227" t="s">
        <v>23870</v>
      </c>
      <c r="H481" s="360"/>
      <c r="I481" s="227" t="s">
        <v>23449</v>
      </c>
      <c r="J481" s="227">
        <v>15</v>
      </c>
      <c r="K481" s="227"/>
      <c r="L481" s="228">
        <v>251442</v>
      </c>
      <c r="M481" s="228">
        <v>2965</v>
      </c>
      <c r="N481" s="228">
        <v>387</v>
      </c>
      <c r="O481" s="227" t="s">
        <v>2083</v>
      </c>
      <c r="P481" s="228"/>
      <c r="Q481" s="228"/>
      <c r="R481" s="228"/>
      <c r="S481" s="228"/>
      <c r="T481" s="228"/>
      <c r="U481" s="228"/>
      <c r="V481" s="228"/>
      <c r="W481" s="228">
        <v>25</v>
      </c>
      <c r="X481" s="228">
        <v>6</v>
      </c>
      <c r="Y481" s="228">
        <v>6</v>
      </c>
      <c r="Z481" s="228">
        <v>300</v>
      </c>
      <c r="AA481" s="227"/>
      <c r="AB481" s="228"/>
      <c r="AC481" s="228"/>
      <c r="AD481" s="227"/>
      <c r="AE481" s="227">
        <v>2022</v>
      </c>
      <c r="AF481" s="227"/>
      <c r="AG481" s="227"/>
      <c r="AH481" s="227"/>
      <c r="AI481" s="227"/>
      <c r="AJ481" s="227"/>
      <c r="AK481" s="227"/>
      <c r="AL481" s="228">
        <v>9153</v>
      </c>
      <c r="AM481" s="227"/>
      <c r="AN481" s="227"/>
      <c r="AO481" s="227"/>
      <c r="AP481" s="227"/>
      <c r="AQ481" s="227"/>
      <c r="AR481" s="227"/>
      <c r="AS481" s="227"/>
      <c r="AT481" s="227"/>
      <c r="AU481" s="227"/>
      <c r="AV481" s="227"/>
      <c r="AW481" s="227"/>
      <c r="AX481" s="227"/>
      <c r="AY481" s="227"/>
      <c r="AZ481" s="227"/>
      <c r="BA481" s="227"/>
      <c r="BB481" s="227"/>
      <c r="BC481" s="227"/>
      <c r="BD481" s="227"/>
      <c r="BE481" s="227"/>
      <c r="BF481" s="227"/>
      <c r="BG481" s="1447"/>
    </row>
    <row r="482" spans="1:59" ht="24" customHeight="1">
      <c r="A482" s="213"/>
      <c r="B482" s="918"/>
      <c r="C482" s="227" t="s">
        <v>4973</v>
      </c>
      <c r="D482" s="227" t="s">
        <v>23873</v>
      </c>
      <c r="E482" s="227" t="s">
        <v>9396</v>
      </c>
      <c r="F482" s="227" t="s">
        <v>4973</v>
      </c>
      <c r="G482" s="227" t="s">
        <v>5090</v>
      </c>
      <c r="H482" s="360" t="s">
        <v>5091</v>
      </c>
      <c r="I482" s="227" t="s">
        <v>4973</v>
      </c>
      <c r="J482" s="227" t="s">
        <v>1835</v>
      </c>
      <c r="K482" s="227"/>
      <c r="L482" s="228">
        <v>23900</v>
      </c>
      <c r="M482" s="228">
        <v>6267</v>
      </c>
      <c r="N482" s="228">
        <v>1251</v>
      </c>
      <c r="O482" s="227" t="s">
        <v>401</v>
      </c>
      <c r="P482" s="228"/>
      <c r="Q482" s="228"/>
      <c r="R482" s="228"/>
      <c r="S482" s="228"/>
      <c r="T482" s="228"/>
      <c r="U482" s="228"/>
      <c r="V482" s="228"/>
      <c r="W482" s="228">
        <v>25</v>
      </c>
      <c r="X482" s="228">
        <v>12</v>
      </c>
      <c r="Y482" s="228">
        <v>6</v>
      </c>
      <c r="Z482" s="228">
        <v>300</v>
      </c>
      <c r="AA482" s="227">
        <v>72</v>
      </c>
      <c r="AB482" s="228">
        <v>1000</v>
      </c>
      <c r="AC482" s="228">
        <v>1000</v>
      </c>
      <c r="AD482" s="227"/>
      <c r="AE482" s="227">
        <v>1998</v>
      </c>
      <c r="AF482" s="227">
        <v>3589</v>
      </c>
      <c r="AG482" s="227">
        <v>598</v>
      </c>
      <c r="AH482" s="227">
        <v>2786</v>
      </c>
      <c r="AI482" s="227"/>
      <c r="AJ482" s="227"/>
      <c r="AK482" s="227"/>
      <c r="AL482" s="228">
        <v>6973</v>
      </c>
      <c r="AM482" s="227"/>
      <c r="AN482" s="227"/>
      <c r="AO482" s="227"/>
      <c r="AP482" s="227"/>
      <c r="AQ482" s="227" t="s">
        <v>8996</v>
      </c>
      <c r="AR482" s="227"/>
      <c r="AS482" s="227"/>
      <c r="AT482" s="227"/>
      <c r="AU482" s="227"/>
      <c r="AV482" s="227"/>
      <c r="AW482" s="227"/>
      <c r="AX482" s="227"/>
      <c r="AY482" s="227"/>
      <c r="AZ482" s="227"/>
      <c r="BA482" s="227"/>
      <c r="BB482" s="227"/>
      <c r="BC482" s="227"/>
      <c r="BD482" s="227"/>
      <c r="BE482" s="227"/>
      <c r="BF482" s="227"/>
      <c r="BG482" s="1447"/>
    </row>
    <row r="483" spans="1:59" ht="24" customHeight="1">
      <c r="A483" s="213"/>
      <c r="B483" s="918"/>
      <c r="C483" s="227" t="s">
        <v>4975</v>
      </c>
      <c r="D483" s="227" t="s">
        <v>23633</v>
      </c>
      <c r="E483" s="227" t="s">
        <v>3662</v>
      </c>
      <c r="F483" s="227" t="s">
        <v>4975</v>
      </c>
      <c r="G483" s="227" t="s">
        <v>23520</v>
      </c>
      <c r="H483" s="360"/>
      <c r="I483" s="227" t="s">
        <v>4975</v>
      </c>
      <c r="J483" s="227"/>
      <c r="K483" s="227"/>
      <c r="L483" s="228">
        <v>7836</v>
      </c>
      <c r="M483" s="228">
        <v>1234.3699999999999</v>
      </c>
      <c r="N483" s="228">
        <v>2980</v>
      </c>
      <c r="O483" s="227" t="s">
        <v>401</v>
      </c>
      <c r="P483" s="228"/>
      <c r="Q483" s="228"/>
      <c r="R483" s="228"/>
      <c r="S483" s="228"/>
      <c r="T483" s="228"/>
      <c r="U483" s="228"/>
      <c r="V483" s="228"/>
      <c r="W483" s="228">
        <v>25</v>
      </c>
      <c r="X483" s="228">
        <v>11</v>
      </c>
      <c r="Y483" s="228">
        <v>5</v>
      </c>
      <c r="Z483" s="228">
        <v>275</v>
      </c>
      <c r="AA483" s="227"/>
      <c r="AB483" s="228">
        <v>100</v>
      </c>
      <c r="AC483" s="228"/>
      <c r="AD483" s="227"/>
      <c r="AE483" s="227">
        <v>2006</v>
      </c>
      <c r="AF483" s="227"/>
      <c r="AG483" s="227"/>
      <c r="AH483" s="227"/>
      <c r="AI483" s="227"/>
      <c r="AJ483" s="227"/>
      <c r="AK483" s="227"/>
      <c r="AL483" s="228">
        <v>4503</v>
      </c>
      <c r="AM483" s="227"/>
      <c r="AN483" s="227"/>
      <c r="AO483" s="227"/>
      <c r="AP483" s="227"/>
      <c r="AQ483" s="227"/>
      <c r="AR483" s="227"/>
      <c r="AS483" s="227"/>
      <c r="AT483" s="227"/>
      <c r="AU483" s="227"/>
      <c r="AV483" s="227"/>
      <c r="AW483" s="227"/>
      <c r="AX483" s="227"/>
      <c r="AY483" s="227"/>
      <c r="AZ483" s="227"/>
      <c r="BA483" s="227"/>
      <c r="BB483" s="227"/>
      <c r="BC483" s="227"/>
      <c r="BD483" s="227"/>
      <c r="BE483" s="227"/>
      <c r="BF483" s="227"/>
      <c r="BG483" s="1447"/>
    </row>
    <row r="484" spans="1:59" ht="24" customHeight="1">
      <c r="A484" s="213"/>
      <c r="B484" s="918"/>
      <c r="C484" s="227" t="s">
        <v>4975</v>
      </c>
      <c r="D484" s="227" t="s">
        <v>23635</v>
      </c>
      <c r="E484" s="227" t="s">
        <v>12100</v>
      </c>
      <c r="F484" s="227" t="s">
        <v>4975</v>
      </c>
      <c r="G484" s="227" t="s">
        <v>23520</v>
      </c>
      <c r="H484" s="360"/>
      <c r="I484" s="227" t="s">
        <v>4975</v>
      </c>
      <c r="J484" s="227"/>
      <c r="K484" s="227"/>
      <c r="L484" s="228">
        <v>12356</v>
      </c>
      <c r="M484" s="228">
        <v>2543.4499999999998</v>
      </c>
      <c r="N484" s="228">
        <v>2998.98</v>
      </c>
      <c r="O484" s="227" t="s">
        <v>401</v>
      </c>
      <c r="P484" s="228"/>
      <c r="Q484" s="228"/>
      <c r="R484" s="228"/>
      <c r="S484" s="228"/>
      <c r="T484" s="228"/>
      <c r="U484" s="228"/>
      <c r="V484" s="228"/>
      <c r="W484" s="228">
        <v>25</v>
      </c>
      <c r="X484" s="228">
        <v>12</v>
      </c>
      <c r="Y484" s="228">
        <v>5</v>
      </c>
      <c r="Z484" s="228">
        <v>300</v>
      </c>
      <c r="AA484" s="227"/>
      <c r="AB484" s="228">
        <v>140</v>
      </c>
      <c r="AC484" s="228"/>
      <c r="AD484" s="227"/>
      <c r="AE484" s="227">
        <v>2019</v>
      </c>
      <c r="AF484" s="227"/>
      <c r="AG484" s="227"/>
      <c r="AH484" s="227"/>
      <c r="AI484" s="227"/>
      <c r="AJ484" s="227"/>
      <c r="AK484" s="227"/>
      <c r="AL484" s="228">
        <v>14400</v>
      </c>
      <c r="AM484" s="227"/>
      <c r="AN484" s="227"/>
      <c r="AO484" s="227"/>
      <c r="AP484" s="227"/>
      <c r="AQ484" s="227"/>
      <c r="AR484" s="227"/>
      <c r="AS484" s="227"/>
      <c r="AT484" s="227"/>
      <c r="AU484" s="227"/>
      <c r="AV484" s="227"/>
      <c r="AW484" s="227"/>
      <c r="AX484" s="227"/>
      <c r="AY484" s="227"/>
      <c r="AZ484" s="227"/>
      <c r="BA484" s="227"/>
      <c r="BB484" s="227"/>
      <c r="BC484" s="227"/>
      <c r="BD484" s="227"/>
      <c r="BE484" s="227"/>
      <c r="BF484" s="227"/>
      <c r="BG484" s="1447"/>
    </row>
    <row r="485" spans="1:59" ht="24" customHeight="1">
      <c r="A485" s="213"/>
      <c r="B485" s="918"/>
      <c r="C485" s="227" t="s">
        <v>13087</v>
      </c>
      <c r="D485" s="227" t="s">
        <v>23634</v>
      </c>
      <c r="E485" s="227" t="s">
        <v>2313</v>
      </c>
      <c r="F485" s="227" t="s">
        <v>4975</v>
      </c>
      <c r="G485" s="227" t="s">
        <v>23520</v>
      </c>
      <c r="H485" s="360"/>
      <c r="I485" s="227" t="s">
        <v>4975</v>
      </c>
      <c r="J485" s="227"/>
      <c r="K485" s="227"/>
      <c r="L485" s="228">
        <v>77052</v>
      </c>
      <c r="M485" s="228">
        <v>2501</v>
      </c>
      <c r="N485" s="228">
        <v>5290</v>
      </c>
      <c r="O485" s="227" t="s">
        <v>401</v>
      </c>
      <c r="P485" s="228"/>
      <c r="Q485" s="228"/>
      <c r="R485" s="228"/>
      <c r="S485" s="228">
        <v>25</v>
      </c>
      <c r="T485" s="228">
        <v>13</v>
      </c>
      <c r="U485" s="228">
        <v>5</v>
      </c>
      <c r="V485" s="228">
        <v>619</v>
      </c>
      <c r="W485" s="228"/>
      <c r="X485" s="228"/>
      <c r="Y485" s="228"/>
      <c r="Z485" s="228"/>
      <c r="AA485" s="227"/>
      <c r="AB485" s="228"/>
      <c r="AC485" s="228"/>
      <c r="AD485" s="227"/>
      <c r="AE485" s="227">
        <v>2014</v>
      </c>
      <c r="AF485" s="227"/>
      <c r="AG485" s="227"/>
      <c r="AH485" s="227"/>
      <c r="AI485" s="227"/>
      <c r="AJ485" s="227"/>
      <c r="AK485" s="227"/>
      <c r="AL485" s="228">
        <v>11561</v>
      </c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27"/>
      <c r="BC485" s="227"/>
      <c r="BD485" s="227"/>
      <c r="BE485" s="227"/>
      <c r="BF485" s="227"/>
      <c r="BG485" s="1447"/>
    </row>
    <row r="486" spans="1:59" ht="24" customHeight="1">
      <c r="A486" s="213"/>
      <c r="B486" s="918"/>
      <c r="C486" s="227" t="s">
        <v>4975</v>
      </c>
      <c r="D486" s="227" t="s">
        <v>23632</v>
      </c>
      <c r="E486" s="227" t="s">
        <v>9425</v>
      </c>
      <c r="F486" s="227" t="s">
        <v>4975</v>
      </c>
      <c r="G486" s="227" t="s">
        <v>23520</v>
      </c>
      <c r="H486" s="360"/>
      <c r="I486" s="227" t="s">
        <v>4975</v>
      </c>
      <c r="J486" s="227"/>
      <c r="K486" s="227"/>
      <c r="L486" s="228">
        <v>7730</v>
      </c>
      <c r="M486" s="228">
        <v>1883</v>
      </c>
      <c r="N486" s="228">
        <v>3993</v>
      </c>
      <c r="O486" s="227" t="s">
        <v>401</v>
      </c>
      <c r="P486" s="228"/>
      <c r="Q486" s="228"/>
      <c r="R486" s="228"/>
      <c r="S486" s="228"/>
      <c r="T486" s="228"/>
      <c r="U486" s="228"/>
      <c r="V486" s="228"/>
      <c r="W486" s="228">
        <v>25</v>
      </c>
      <c r="X486" s="228">
        <v>2</v>
      </c>
      <c r="Y486" s="228">
        <v>5</v>
      </c>
      <c r="Z486" s="228">
        <v>353</v>
      </c>
      <c r="AA486" s="227"/>
      <c r="AB486" s="228"/>
      <c r="AC486" s="228"/>
      <c r="AD486" s="227"/>
      <c r="AE486" s="227">
        <v>2006</v>
      </c>
      <c r="AF486" s="227"/>
      <c r="AG486" s="227"/>
      <c r="AH486" s="227"/>
      <c r="AI486" s="227"/>
      <c r="AJ486" s="227"/>
      <c r="AK486" s="227"/>
      <c r="AL486" s="228"/>
      <c r="AM486" s="227"/>
      <c r="AN486" s="227"/>
      <c r="AO486" s="227"/>
      <c r="AP486" s="227"/>
      <c r="AQ486" s="227"/>
      <c r="AR486" s="227"/>
      <c r="AS486" s="227"/>
      <c r="AT486" s="227"/>
      <c r="AU486" s="227"/>
      <c r="AV486" s="227"/>
      <c r="AW486" s="227"/>
      <c r="AX486" s="227"/>
      <c r="AY486" s="227"/>
      <c r="AZ486" s="227"/>
      <c r="BA486" s="227"/>
      <c r="BB486" s="227"/>
      <c r="BC486" s="227"/>
      <c r="BD486" s="227"/>
      <c r="BE486" s="227"/>
      <c r="BF486" s="227"/>
      <c r="BG486" s="1447"/>
    </row>
    <row r="487" spans="1:59" ht="24" customHeight="1">
      <c r="A487" s="213"/>
      <c r="B487" s="918"/>
      <c r="C487" s="227" t="s">
        <v>357</v>
      </c>
      <c r="D487" s="227" t="s">
        <v>23874</v>
      </c>
      <c r="E487" s="227" t="s">
        <v>9401</v>
      </c>
      <c r="F487" s="227" t="s">
        <v>357</v>
      </c>
      <c r="G487" s="227" t="s">
        <v>23522</v>
      </c>
      <c r="H487" s="360"/>
      <c r="I487" s="227" t="s">
        <v>357</v>
      </c>
      <c r="J487" s="227"/>
      <c r="K487" s="227"/>
      <c r="L487" s="228">
        <v>8690</v>
      </c>
      <c r="M487" s="228">
        <v>1384.64</v>
      </c>
      <c r="N487" s="228">
        <v>2467.87</v>
      </c>
      <c r="O487" s="227" t="s">
        <v>401</v>
      </c>
      <c r="P487" s="228"/>
      <c r="Q487" s="228"/>
      <c r="R487" s="228"/>
      <c r="S487" s="228">
        <v>25</v>
      </c>
      <c r="T487" s="228">
        <v>13</v>
      </c>
      <c r="U487" s="228">
        <v>5</v>
      </c>
      <c r="V487" s="228">
        <v>368</v>
      </c>
      <c r="W487" s="228"/>
      <c r="X487" s="228"/>
      <c r="Y487" s="228"/>
      <c r="Z487" s="228"/>
      <c r="AA487" s="227"/>
      <c r="AB487" s="228"/>
      <c r="AC487" s="228"/>
      <c r="AD487" s="227"/>
      <c r="AE487" s="227">
        <v>2013</v>
      </c>
      <c r="AF487" s="227"/>
      <c r="AG487" s="227"/>
      <c r="AH487" s="227"/>
      <c r="AI487" s="227"/>
      <c r="AJ487" s="227"/>
      <c r="AK487" s="227"/>
      <c r="AL487" s="228">
        <v>7525</v>
      </c>
      <c r="AM487" s="227"/>
      <c r="AN487" s="227"/>
      <c r="AO487" s="227"/>
      <c r="AP487" s="227"/>
      <c r="AQ487" s="227"/>
      <c r="AR487" s="227"/>
      <c r="AS487" s="227"/>
      <c r="AT487" s="227"/>
      <c r="AU487" s="227"/>
      <c r="AV487" s="227"/>
      <c r="AW487" s="227"/>
      <c r="AX487" s="227"/>
      <c r="AY487" s="227"/>
      <c r="AZ487" s="227"/>
      <c r="BA487" s="227"/>
      <c r="BB487" s="227"/>
      <c r="BC487" s="227"/>
      <c r="BD487" s="227"/>
      <c r="BE487" s="227"/>
      <c r="BF487" s="227"/>
      <c r="BG487" s="1447"/>
    </row>
    <row r="488" spans="1:59" ht="24" customHeight="1">
      <c r="A488" s="213" t="s">
        <v>316</v>
      </c>
      <c r="B488" s="918"/>
      <c r="C488" s="227" t="s">
        <v>5009</v>
      </c>
      <c r="D488" s="227" t="s">
        <v>23640</v>
      </c>
      <c r="E488" s="227" t="s">
        <v>9400</v>
      </c>
      <c r="F488" s="227" t="s">
        <v>5009</v>
      </c>
      <c r="G488" s="227" t="s">
        <v>23875</v>
      </c>
      <c r="H488" s="360"/>
      <c r="I488" s="227" t="s">
        <v>5177</v>
      </c>
      <c r="J488" s="227"/>
      <c r="K488" s="227"/>
      <c r="L488" s="228">
        <v>23679</v>
      </c>
      <c r="M488" s="228">
        <v>4070</v>
      </c>
      <c r="N488" s="228">
        <v>6937</v>
      </c>
      <c r="O488" s="227" t="s">
        <v>401</v>
      </c>
      <c r="P488" s="228"/>
      <c r="Q488" s="228"/>
      <c r="R488" s="228"/>
      <c r="S488" s="228"/>
      <c r="T488" s="228"/>
      <c r="U488" s="228"/>
      <c r="V488" s="228"/>
      <c r="W488" s="228">
        <v>25</v>
      </c>
      <c r="X488" s="228">
        <v>12</v>
      </c>
      <c r="Y488" s="228">
        <v>6</v>
      </c>
      <c r="Z488" s="228">
        <v>300</v>
      </c>
      <c r="AA488" s="227"/>
      <c r="AB488" s="228">
        <v>600</v>
      </c>
      <c r="AC488" s="228"/>
      <c r="AD488" s="227"/>
      <c r="AE488" s="227">
        <v>2001</v>
      </c>
      <c r="AF488" s="227"/>
      <c r="AG488" s="227"/>
      <c r="AH488" s="227"/>
      <c r="AI488" s="227"/>
      <c r="AJ488" s="227"/>
      <c r="AK488" s="227"/>
      <c r="AL488" s="228"/>
      <c r="AM488" s="227"/>
      <c r="AN488" s="227"/>
      <c r="AO488" s="227"/>
      <c r="AP488" s="227"/>
      <c r="AQ488" s="227"/>
      <c r="AR488" s="227"/>
      <c r="AS488" s="227"/>
      <c r="AT488" s="227"/>
      <c r="AU488" s="227"/>
      <c r="AV488" s="227"/>
      <c r="AW488" s="227"/>
      <c r="AX488" s="227"/>
      <c r="AY488" s="227"/>
      <c r="AZ488" s="227"/>
      <c r="BA488" s="227"/>
      <c r="BB488" s="227"/>
      <c r="BC488" s="227"/>
      <c r="BD488" s="227"/>
      <c r="BE488" s="227"/>
      <c r="BF488" s="227"/>
      <c r="BG488" s="1447"/>
    </row>
    <row r="489" spans="1:59" ht="24" customHeight="1">
      <c r="A489" s="213"/>
      <c r="B489" s="918"/>
      <c r="C489" s="227" t="s">
        <v>5020</v>
      </c>
      <c r="D489" s="227" t="s">
        <v>9397</v>
      </c>
      <c r="E489" s="227" t="s">
        <v>9398</v>
      </c>
      <c r="F489" s="227" t="s">
        <v>5020</v>
      </c>
      <c r="G489" s="227" t="s">
        <v>23524</v>
      </c>
      <c r="H489" s="360" t="s">
        <v>5409</v>
      </c>
      <c r="I489" s="227" t="s">
        <v>5020</v>
      </c>
      <c r="J489" s="227" t="s">
        <v>9399</v>
      </c>
      <c r="K489" s="227"/>
      <c r="L489" s="228">
        <v>9310</v>
      </c>
      <c r="M489" s="228">
        <v>4270.45</v>
      </c>
      <c r="N489" s="228">
        <v>892</v>
      </c>
      <c r="O489" s="227" t="s">
        <v>401</v>
      </c>
      <c r="P489" s="228"/>
      <c r="Q489" s="228"/>
      <c r="R489" s="228"/>
      <c r="S489" s="228"/>
      <c r="T489" s="228"/>
      <c r="U489" s="228"/>
      <c r="V489" s="228"/>
      <c r="W489" s="228">
        <v>25</v>
      </c>
      <c r="X489" s="228">
        <v>10</v>
      </c>
      <c r="Y489" s="228">
        <v>5</v>
      </c>
      <c r="Z489" s="228">
        <v>300</v>
      </c>
      <c r="AA489" s="227">
        <v>48</v>
      </c>
      <c r="AB489" s="228"/>
      <c r="AC489" s="228"/>
      <c r="AD489" s="227"/>
      <c r="AE489" s="227">
        <v>2007</v>
      </c>
      <c r="AF489" s="227">
        <v>4601</v>
      </c>
      <c r="AG489" s="227"/>
      <c r="AH489" s="227">
        <v>21</v>
      </c>
      <c r="AI489" s="227"/>
      <c r="AJ489" s="227"/>
      <c r="AK489" s="227"/>
      <c r="AL489" s="228">
        <v>15100</v>
      </c>
      <c r="AM489" s="227"/>
      <c r="AN489" s="227"/>
      <c r="AO489" s="227"/>
      <c r="AP489" s="227"/>
      <c r="AQ489" s="227" t="s">
        <v>5220</v>
      </c>
      <c r="AR489" s="227"/>
      <c r="AS489" s="227"/>
      <c r="AT489" s="227"/>
      <c r="AU489" s="227"/>
      <c r="AV489" s="227"/>
      <c r="AW489" s="227"/>
      <c r="AX489" s="227"/>
      <c r="AY489" s="227"/>
      <c r="AZ489" s="227"/>
      <c r="BA489" s="227"/>
      <c r="BB489" s="227"/>
      <c r="BC489" s="227"/>
      <c r="BD489" s="227"/>
      <c r="BE489" s="227"/>
      <c r="BF489" s="227"/>
      <c r="BG489" s="1447"/>
    </row>
    <row r="490" spans="1:59" ht="24" customHeight="1">
      <c r="A490" s="213"/>
      <c r="B490" s="918"/>
      <c r="C490" s="227" t="s">
        <v>5032</v>
      </c>
      <c r="D490" s="227" t="s">
        <v>23654</v>
      </c>
      <c r="E490" s="227" t="s">
        <v>9402</v>
      </c>
      <c r="F490" s="227" t="s">
        <v>5032</v>
      </c>
      <c r="G490" s="227" t="s">
        <v>23876</v>
      </c>
      <c r="H490" s="360"/>
      <c r="I490" s="227" t="s">
        <v>5032</v>
      </c>
      <c r="J490" s="227"/>
      <c r="K490" s="227"/>
      <c r="L490" s="228">
        <v>7221</v>
      </c>
      <c r="M490" s="228">
        <v>1408</v>
      </c>
      <c r="N490" s="228">
        <v>2158</v>
      </c>
      <c r="O490" s="227" t="s">
        <v>401</v>
      </c>
      <c r="P490" s="228"/>
      <c r="Q490" s="228"/>
      <c r="R490" s="228"/>
      <c r="S490" s="228">
        <v>25</v>
      </c>
      <c r="T490" s="228">
        <v>13</v>
      </c>
      <c r="U490" s="228">
        <v>5</v>
      </c>
      <c r="V490" s="228">
        <v>368</v>
      </c>
      <c r="W490" s="228"/>
      <c r="X490" s="228"/>
      <c r="Y490" s="228"/>
      <c r="Z490" s="228"/>
      <c r="AA490" s="227"/>
      <c r="AB490" s="228"/>
      <c r="AC490" s="228"/>
      <c r="AD490" s="227"/>
      <c r="AE490" s="227">
        <v>2013</v>
      </c>
      <c r="AF490" s="227"/>
      <c r="AG490" s="227"/>
      <c r="AH490" s="227"/>
      <c r="AI490" s="227"/>
      <c r="AJ490" s="227"/>
      <c r="AK490" s="227"/>
      <c r="AL490" s="228">
        <v>7525</v>
      </c>
      <c r="AM490" s="227"/>
      <c r="AN490" s="227"/>
      <c r="AO490" s="227"/>
      <c r="AP490" s="227"/>
      <c r="AQ490" s="227"/>
      <c r="AR490" s="227"/>
      <c r="AS490" s="227"/>
      <c r="AT490" s="227"/>
      <c r="AU490" s="227"/>
      <c r="AV490" s="227"/>
      <c r="AW490" s="227"/>
      <c r="AX490" s="227"/>
      <c r="AY490" s="227"/>
      <c r="AZ490" s="227"/>
      <c r="BA490" s="227"/>
      <c r="BB490" s="227"/>
      <c r="BC490" s="227"/>
      <c r="BD490" s="227"/>
      <c r="BE490" s="227"/>
      <c r="BF490" s="227"/>
      <c r="BG490" s="1447"/>
    </row>
    <row r="491" spans="1:59" ht="24" customHeight="1">
      <c r="A491" s="213" t="s">
        <v>150</v>
      </c>
      <c r="B491" s="918"/>
      <c r="C491" s="227" t="s">
        <v>5033</v>
      </c>
      <c r="D491" s="227" t="s">
        <v>9224</v>
      </c>
      <c r="E491" s="227" t="s">
        <v>9403</v>
      </c>
      <c r="F491" s="227" t="s">
        <v>5033</v>
      </c>
      <c r="G491" s="227" t="s">
        <v>272</v>
      </c>
      <c r="H491" s="360"/>
      <c r="I491" s="227" t="s">
        <v>5033</v>
      </c>
      <c r="J491" s="227" t="s">
        <v>5027</v>
      </c>
      <c r="K491" s="227"/>
      <c r="L491" s="228">
        <v>3204</v>
      </c>
      <c r="M491" s="228">
        <v>961</v>
      </c>
      <c r="N491" s="228">
        <v>1590</v>
      </c>
      <c r="O491" s="227" t="s">
        <v>401</v>
      </c>
      <c r="P491" s="228"/>
      <c r="Q491" s="228"/>
      <c r="R491" s="228"/>
      <c r="S491" s="228"/>
      <c r="T491" s="228"/>
      <c r="U491" s="228"/>
      <c r="V491" s="228"/>
      <c r="W491" s="228">
        <v>25</v>
      </c>
      <c r="X491" s="228">
        <v>9</v>
      </c>
      <c r="Y491" s="228">
        <v>4</v>
      </c>
      <c r="Z491" s="228">
        <v>253</v>
      </c>
      <c r="AA491" s="227">
        <v>28</v>
      </c>
      <c r="AB491" s="228">
        <v>100</v>
      </c>
      <c r="AC491" s="228">
        <v>100</v>
      </c>
      <c r="AD491" s="227"/>
      <c r="AE491" s="227">
        <v>1998</v>
      </c>
      <c r="AF491" s="227">
        <v>400</v>
      </c>
      <c r="AG491" s="227">
        <v>600</v>
      </c>
      <c r="AH491" s="227">
        <v>400</v>
      </c>
      <c r="AI491" s="227"/>
      <c r="AJ491" s="227"/>
      <c r="AK491" s="227"/>
      <c r="AL491" s="228">
        <v>1400</v>
      </c>
      <c r="AM491" s="227"/>
      <c r="AN491" s="227"/>
      <c r="AO491" s="227"/>
      <c r="AP491" s="227"/>
      <c r="AQ491" s="227" t="s">
        <v>9404</v>
      </c>
      <c r="AR491" s="227"/>
      <c r="AS491" s="227"/>
      <c r="AT491" s="227"/>
      <c r="AU491" s="227"/>
      <c r="AV491" s="227"/>
      <c r="AW491" s="227"/>
      <c r="AX491" s="227"/>
      <c r="AY491" s="227"/>
      <c r="AZ491" s="227"/>
      <c r="BA491" s="227"/>
      <c r="BB491" s="227"/>
      <c r="BC491" s="227"/>
      <c r="BD491" s="227"/>
      <c r="BE491" s="227"/>
      <c r="BF491" s="227"/>
      <c r="BG491" s="1447"/>
    </row>
    <row r="492" spans="1:59" ht="24" customHeight="1">
      <c r="A492" s="213"/>
      <c r="B492" s="918"/>
      <c r="C492" s="227" t="s">
        <v>5036</v>
      </c>
      <c r="D492" s="227" t="s">
        <v>9397</v>
      </c>
      <c r="E492" s="227" t="s">
        <v>9406</v>
      </c>
      <c r="F492" s="227" t="s">
        <v>5036</v>
      </c>
      <c r="G492" s="227" t="s">
        <v>1743</v>
      </c>
      <c r="H492" s="360" t="s">
        <v>5409</v>
      </c>
      <c r="I492" s="227" t="s">
        <v>12911</v>
      </c>
      <c r="J492" s="227" t="s">
        <v>9399</v>
      </c>
      <c r="K492" s="227"/>
      <c r="L492" s="228">
        <v>7483</v>
      </c>
      <c r="M492" s="228">
        <v>1212</v>
      </c>
      <c r="N492" s="228">
        <v>1843</v>
      </c>
      <c r="O492" s="227" t="s">
        <v>401</v>
      </c>
      <c r="P492" s="228"/>
      <c r="Q492" s="228"/>
      <c r="R492" s="228"/>
      <c r="S492" s="228"/>
      <c r="T492" s="228"/>
      <c r="U492" s="228"/>
      <c r="V492" s="228"/>
      <c r="W492" s="228">
        <v>25</v>
      </c>
      <c r="X492" s="228">
        <v>12</v>
      </c>
      <c r="Y492" s="228">
        <v>6</v>
      </c>
      <c r="Z492" s="228">
        <v>300</v>
      </c>
      <c r="AA492" s="227">
        <v>48</v>
      </c>
      <c r="AB492" s="228"/>
      <c r="AC492" s="228"/>
      <c r="AD492" s="227"/>
      <c r="AE492" s="227">
        <v>2001</v>
      </c>
      <c r="AF492" s="227">
        <v>4601</v>
      </c>
      <c r="AG492" s="227"/>
      <c r="AH492" s="227">
        <v>21</v>
      </c>
      <c r="AI492" s="227"/>
      <c r="AJ492" s="227"/>
      <c r="AK492" s="227"/>
      <c r="AL492" s="228">
        <v>4622</v>
      </c>
      <c r="AM492" s="227"/>
      <c r="AN492" s="227"/>
      <c r="AO492" s="227"/>
      <c r="AP492" s="227"/>
      <c r="AQ492" s="227" t="s">
        <v>5220</v>
      </c>
      <c r="AR492" s="227"/>
      <c r="AS492" s="227"/>
      <c r="AT492" s="227"/>
      <c r="AU492" s="227"/>
      <c r="AV492" s="227"/>
      <c r="AW492" s="227"/>
      <c r="AX492" s="227"/>
      <c r="AY492" s="227"/>
      <c r="AZ492" s="227"/>
      <c r="BA492" s="227"/>
      <c r="BB492" s="227"/>
      <c r="BC492" s="227"/>
      <c r="BD492" s="227"/>
      <c r="BE492" s="227"/>
      <c r="BF492" s="227"/>
      <c r="BG492" s="1447"/>
    </row>
    <row r="493" spans="1:59" ht="24" customHeight="1">
      <c r="A493" s="213"/>
      <c r="B493" s="918"/>
      <c r="C493" s="227" t="s">
        <v>5038</v>
      </c>
      <c r="D493" s="363" t="s">
        <v>23877</v>
      </c>
      <c r="E493" s="227" t="s">
        <v>9405</v>
      </c>
      <c r="F493" s="227" t="s">
        <v>5038</v>
      </c>
      <c r="G493" s="227" t="s">
        <v>23878</v>
      </c>
      <c r="H493" s="360"/>
      <c r="I493" s="227" t="s">
        <v>5038</v>
      </c>
      <c r="J493" s="227">
        <v>3</v>
      </c>
      <c r="K493" s="227"/>
      <c r="L493" s="228">
        <v>3122</v>
      </c>
      <c r="M493" s="228">
        <v>1532</v>
      </c>
      <c r="N493" s="228">
        <v>2454</v>
      </c>
      <c r="O493" s="227" t="s">
        <v>401</v>
      </c>
      <c r="P493" s="228"/>
      <c r="Q493" s="228"/>
      <c r="R493" s="228"/>
      <c r="S493" s="228">
        <v>25</v>
      </c>
      <c r="T493" s="228">
        <v>2</v>
      </c>
      <c r="U493" s="228">
        <v>6</v>
      </c>
      <c r="V493" s="228">
        <v>312</v>
      </c>
      <c r="W493" s="228"/>
      <c r="X493" s="228"/>
      <c r="Y493" s="228"/>
      <c r="Z493" s="228"/>
      <c r="AA493" s="227"/>
      <c r="AB493" s="228"/>
      <c r="AC493" s="228"/>
      <c r="AD493" s="227"/>
      <c r="AE493" s="227">
        <v>2010</v>
      </c>
      <c r="AF493" s="227"/>
      <c r="AG493" s="227"/>
      <c r="AH493" s="227"/>
      <c r="AI493" s="227"/>
      <c r="AJ493" s="227"/>
      <c r="AK493" s="227"/>
      <c r="AL493" s="228">
        <v>6914</v>
      </c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227"/>
      <c r="AZ493" s="227"/>
      <c r="BA493" s="227"/>
      <c r="BB493" s="227"/>
      <c r="BC493" s="227"/>
      <c r="BD493" s="227"/>
      <c r="BE493" s="227"/>
      <c r="BF493" s="227"/>
      <c r="BG493" s="1447"/>
    </row>
    <row r="494" spans="1:59" ht="24" customHeight="1">
      <c r="A494" s="213"/>
      <c r="B494" s="918"/>
      <c r="C494" s="314" t="s">
        <v>55</v>
      </c>
      <c r="D494" s="314"/>
      <c r="E494" s="315">
        <f>COUNTA(E495:E520)</f>
        <v>26</v>
      </c>
      <c r="F494" s="314"/>
      <c r="G494" s="314"/>
      <c r="H494" s="454"/>
      <c r="I494" s="314"/>
      <c r="J494" s="314"/>
      <c r="K494" s="314"/>
      <c r="L494" s="318">
        <f>SUM(L495:L520)</f>
        <v>646074.98</v>
      </c>
      <c r="M494" s="318">
        <f>SUM(M495:M520)</f>
        <v>62064.460000000006</v>
      </c>
      <c r="N494" s="318">
        <f>SUM(N495:N520)</f>
        <v>94268.75</v>
      </c>
      <c r="O494" s="314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4"/>
      <c r="AB494" s="318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8"/>
      <c r="AM494" s="314"/>
      <c r="AN494" s="314"/>
      <c r="AO494" s="314"/>
      <c r="AP494" s="314"/>
      <c r="AQ494" s="314"/>
      <c r="AR494" s="314"/>
      <c r="AS494" s="314"/>
      <c r="AT494" s="314"/>
      <c r="AU494" s="314"/>
      <c r="AV494" s="314"/>
      <c r="AW494" s="314"/>
      <c r="AX494" s="314"/>
      <c r="AY494" s="314"/>
      <c r="AZ494" s="314"/>
      <c r="BA494" s="314"/>
      <c r="BB494" s="314"/>
      <c r="BC494" s="314"/>
      <c r="BD494" s="314"/>
      <c r="BE494" s="314"/>
      <c r="BF494" s="314"/>
      <c r="BG494" s="1447"/>
    </row>
    <row r="495" spans="1:59" ht="24" customHeight="1">
      <c r="A495" s="213"/>
      <c r="B495" s="918"/>
      <c r="C495" s="227" t="s">
        <v>1938</v>
      </c>
      <c r="D495" s="227" t="s">
        <v>1953</v>
      </c>
      <c r="E495" s="227" t="s">
        <v>1968</v>
      </c>
      <c r="F495" s="227" t="s">
        <v>1938</v>
      </c>
      <c r="G495" s="227" t="s">
        <v>1948</v>
      </c>
      <c r="H495" s="360"/>
      <c r="I495" s="227" t="s">
        <v>9033</v>
      </c>
      <c r="J495" s="227">
        <v>9</v>
      </c>
      <c r="K495" s="227"/>
      <c r="L495" s="228">
        <v>15000</v>
      </c>
      <c r="M495" s="228">
        <v>4579</v>
      </c>
      <c r="N495" s="228">
        <v>6485.86</v>
      </c>
      <c r="O495" s="227" t="s">
        <v>401</v>
      </c>
      <c r="P495" s="228">
        <v>25</v>
      </c>
      <c r="Q495" s="228">
        <v>20</v>
      </c>
      <c r="R495" s="228">
        <v>5</v>
      </c>
      <c r="S495" s="228">
        <v>50</v>
      </c>
      <c r="T495" s="228">
        <v>25</v>
      </c>
      <c r="U495" s="228">
        <v>10</v>
      </c>
      <c r="V495" s="228">
        <v>1250</v>
      </c>
      <c r="W495" s="228"/>
      <c r="X495" s="228"/>
      <c r="Y495" s="228"/>
      <c r="Z495" s="228"/>
      <c r="AA495" s="227" t="s">
        <v>389</v>
      </c>
      <c r="AB495" s="228">
        <v>1147</v>
      </c>
      <c r="AC495" s="227" t="s">
        <v>465</v>
      </c>
      <c r="AD495" s="227" t="s">
        <v>466</v>
      </c>
      <c r="AE495" s="227">
        <v>1987</v>
      </c>
      <c r="AF495" s="227">
        <v>1987</v>
      </c>
      <c r="AG495" s="227">
        <v>895</v>
      </c>
      <c r="AH495" s="227">
        <v>450</v>
      </c>
      <c r="AI495" s="227">
        <v>1700</v>
      </c>
      <c r="AJ495" s="227" t="s">
        <v>389</v>
      </c>
      <c r="AK495" s="227">
        <v>390</v>
      </c>
      <c r="AL495" s="228">
        <v>3435</v>
      </c>
      <c r="AM495" s="228">
        <v>3435</v>
      </c>
      <c r="AN495" s="227" t="s">
        <v>389</v>
      </c>
      <c r="AO495" s="227">
        <v>1</v>
      </c>
      <c r="AP495" s="227">
        <v>35</v>
      </c>
      <c r="AQ495" s="227" t="s">
        <v>1950</v>
      </c>
      <c r="AR495" s="227"/>
      <c r="AS495" s="227"/>
      <c r="AT495" s="227"/>
      <c r="AU495" s="227"/>
      <c r="AV495" s="227"/>
      <c r="AW495" s="227"/>
      <c r="AX495" s="227"/>
      <c r="AY495" s="227"/>
      <c r="AZ495" s="227"/>
      <c r="BA495" s="227"/>
      <c r="BB495" s="227"/>
      <c r="BC495" s="227"/>
      <c r="BD495" s="227"/>
      <c r="BE495" s="227"/>
      <c r="BF495" s="227"/>
      <c r="BG495" s="1447"/>
    </row>
    <row r="496" spans="1:59" ht="24" customHeight="1">
      <c r="A496" s="213"/>
      <c r="B496" s="918"/>
      <c r="C496" s="227" t="s">
        <v>1744</v>
      </c>
      <c r="D496" s="227"/>
      <c r="E496" s="227" t="s">
        <v>5823</v>
      </c>
      <c r="F496" s="227" t="s">
        <v>1744</v>
      </c>
      <c r="G496" s="227"/>
      <c r="H496" s="360"/>
      <c r="I496" s="227" t="s">
        <v>1744</v>
      </c>
      <c r="J496" s="227"/>
      <c r="K496" s="227"/>
      <c r="L496" s="228">
        <v>156000</v>
      </c>
      <c r="M496" s="228">
        <v>1612</v>
      </c>
      <c r="N496" s="228">
        <v>3299</v>
      </c>
      <c r="O496" s="227" t="s">
        <v>401</v>
      </c>
      <c r="P496" s="228"/>
      <c r="Q496" s="228"/>
      <c r="R496" s="228"/>
      <c r="S496" s="228">
        <v>25</v>
      </c>
      <c r="T496" s="228">
        <v>18</v>
      </c>
      <c r="U496" s="228">
        <v>8</v>
      </c>
      <c r="V496" s="228">
        <v>437</v>
      </c>
      <c r="W496" s="228"/>
      <c r="X496" s="228"/>
      <c r="Y496" s="228"/>
      <c r="Z496" s="228"/>
      <c r="AA496" s="227"/>
      <c r="AB496" s="228">
        <v>200</v>
      </c>
      <c r="AC496" s="227"/>
      <c r="AD496" s="227"/>
      <c r="AE496" s="227">
        <v>2010</v>
      </c>
      <c r="AF496" s="227"/>
      <c r="AG496" s="227"/>
      <c r="AH496" s="227"/>
      <c r="AI496" s="227"/>
      <c r="AJ496" s="227"/>
      <c r="AK496" s="227"/>
      <c r="AL496" s="228">
        <v>6600</v>
      </c>
      <c r="AM496" s="227"/>
      <c r="AN496" s="227"/>
      <c r="AO496" s="227"/>
      <c r="AP496" s="227"/>
      <c r="AQ496" s="227"/>
      <c r="AR496" s="227"/>
      <c r="AS496" s="227"/>
      <c r="AT496" s="227"/>
      <c r="AU496" s="227"/>
      <c r="AV496" s="227"/>
      <c r="AW496" s="227"/>
      <c r="AX496" s="227"/>
      <c r="AY496" s="227"/>
      <c r="AZ496" s="227"/>
      <c r="BA496" s="227"/>
      <c r="BB496" s="227"/>
      <c r="BC496" s="227"/>
      <c r="BD496" s="227"/>
      <c r="BE496" s="227"/>
      <c r="BF496" s="227"/>
      <c r="BG496" s="1447"/>
    </row>
    <row r="497" spans="1:59" ht="24" customHeight="1">
      <c r="A497" s="213"/>
      <c r="B497" s="918"/>
      <c r="C497" s="227" t="s">
        <v>1744</v>
      </c>
      <c r="D497" s="227"/>
      <c r="E497" s="227" t="s">
        <v>9383</v>
      </c>
      <c r="F497" s="227" t="s">
        <v>1744</v>
      </c>
      <c r="G497" s="227"/>
      <c r="H497" s="360"/>
      <c r="I497" s="227" t="s">
        <v>1744</v>
      </c>
      <c r="J497" s="227"/>
      <c r="K497" s="227"/>
      <c r="L497" s="228">
        <v>22984</v>
      </c>
      <c r="M497" s="228">
        <v>4198</v>
      </c>
      <c r="N497" s="228">
        <v>6496</v>
      </c>
      <c r="O497" s="227" t="s">
        <v>401</v>
      </c>
      <c r="P497" s="228"/>
      <c r="Q497" s="228"/>
      <c r="R497" s="228"/>
      <c r="S497" s="228">
        <v>50</v>
      </c>
      <c r="T497" s="228">
        <v>25</v>
      </c>
      <c r="U497" s="228">
        <v>10</v>
      </c>
      <c r="V497" s="228">
        <v>1250</v>
      </c>
      <c r="W497" s="228"/>
      <c r="X497" s="228"/>
      <c r="Y497" s="228"/>
      <c r="Z497" s="228"/>
      <c r="AA497" s="227"/>
      <c r="AB497" s="228">
        <v>205</v>
      </c>
      <c r="AC497" s="227"/>
      <c r="AD497" s="227"/>
      <c r="AE497" s="227">
        <v>2017</v>
      </c>
      <c r="AF497" s="227"/>
      <c r="AG497" s="227"/>
      <c r="AH497" s="227"/>
      <c r="AI497" s="227"/>
      <c r="AJ497" s="227"/>
      <c r="AK497" s="227"/>
      <c r="AL497" s="228">
        <v>23913</v>
      </c>
      <c r="AM497" s="227"/>
      <c r="AN497" s="227"/>
      <c r="AO497" s="227"/>
      <c r="AP497" s="227"/>
      <c r="AQ497" s="227"/>
      <c r="AR497" s="227"/>
      <c r="AS497" s="227"/>
      <c r="AT497" s="227"/>
      <c r="AU497" s="227"/>
      <c r="AV497" s="227"/>
      <c r="AW497" s="227"/>
      <c r="AX497" s="227"/>
      <c r="AY497" s="227"/>
      <c r="AZ497" s="227"/>
      <c r="BA497" s="227"/>
      <c r="BB497" s="227"/>
      <c r="BC497" s="227"/>
      <c r="BD497" s="227"/>
      <c r="BE497" s="227"/>
      <c r="BF497" s="227"/>
      <c r="BG497" s="1447"/>
    </row>
    <row r="498" spans="1:59" ht="24" customHeight="1">
      <c r="A498" s="213"/>
      <c r="B498" s="918"/>
      <c r="C498" s="227" t="s">
        <v>5423</v>
      </c>
      <c r="D498" s="227" t="s">
        <v>5424</v>
      </c>
      <c r="E498" s="227" t="s">
        <v>5824</v>
      </c>
      <c r="F498" s="227" t="s">
        <v>5423</v>
      </c>
      <c r="G498" s="227" t="s">
        <v>5426</v>
      </c>
      <c r="H498" s="360"/>
      <c r="I498" s="227" t="s">
        <v>9044</v>
      </c>
      <c r="J498" s="227">
        <v>18</v>
      </c>
      <c r="K498" s="227"/>
      <c r="L498" s="228">
        <v>12539</v>
      </c>
      <c r="M498" s="228">
        <v>1567</v>
      </c>
      <c r="N498" s="228">
        <v>7254</v>
      </c>
      <c r="O498" s="227" t="s">
        <v>401</v>
      </c>
      <c r="P498" s="228"/>
      <c r="Q498" s="228"/>
      <c r="R498" s="228"/>
      <c r="S498" s="228"/>
      <c r="T498" s="228"/>
      <c r="U498" s="228"/>
      <c r="V498" s="228"/>
      <c r="W498" s="228">
        <v>25</v>
      </c>
      <c r="X498" s="228">
        <v>15</v>
      </c>
      <c r="Y498" s="228">
        <v>7</v>
      </c>
      <c r="Z498" s="228">
        <v>495</v>
      </c>
      <c r="AA498" s="227">
        <v>120</v>
      </c>
      <c r="AB498" s="228">
        <v>190</v>
      </c>
      <c r="AC498" s="227"/>
      <c r="AD498" s="227"/>
      <c r="AE498" s="227">
        <v>1991</v>
      </c>
      <c r="AF498" s="227"/>
      <c r="AG498" s="227"/>
      <c r="AH498" s="227"/>
      <c r="AI498" s="227"/>
      <c r="AJ498" s="227"/>
      <c r="AK498" s="227"/>
      <c r="AL498" s="228">
        <v>4035</v>
      </c>
      <c r="AM498" s="227"/>
      <c r="AN498" s="227"/>
      <c r="AO498" s="227"/>
      <c r="AP498" s="227"/>
      <c r="AQ498" s="227"/>
      <c r="AR498" s="227"/>
      <c r="AS498" s="227"/>
      <c r="AT498" s="227"/>
      <c r="AU498" s="227"/>
      <c r="AV498" s="227"/>
      <c r="AW498" s="227"/>
      <c r="AX498" s="227"/>
      <c r="AY498" s="227"/>
      <c r="AZ498" s="227"/>
      <c r="BA498" s="227"/>
      <c r="BB498" s="227"/>
      <c r="BC498" s="227"/>
      <c r="BD498" s="227"/>
      <c r="BE498" s="227"/>
      <c r="BF498" s="227" t="s">
        <v>17322</v>
      </c>
      <c r="BG498" s="1447"/>
    </row>
    <row r="499" spans="1:59" ht="24" customHeight="1">
      <c r="A499" s="213"/>
      <c r="B499" s="918"/>
      <c r="C499" s="227" t="s">
        <v>9044</v>
      </c>
      <c r="D499" s="227"/>
      <c r="E499" s="227" t="s">
        <v>13221</v>
      </c>
      <c r="F499" s="227" t="s">
        <v>9044</v>
      </c>
      <c r="G499" s="227"/>
      <c r="H499" s="360"/>
      <c r="I499" s="227" t="s">
        <v>9044</v>
      </c>
      <c r="J499" s="227"/>
      <c r="K499" s="227"/>
      <c r="L499" s="228">
        <v>15619</v>
      </c>
      <c r="M499" s="228">
        <v>1854</v>
      </c>
      <c r="N499" s="228">
        <v>3186</v>
      </c>
      <c r="O499" s="227" t="s">
        <v>2083</v>
      </c>
      <c r="P499" s="228"/>
      <c r="Q499" s="228"/>
      <c r="R499" s="228"/>
      <c r="S499" s="228"/>
      <c r="T499" s="228"/>
      <c r="U499" s="228"/>
      <c r="V499" s="228"/>
      <c r="W499" s="228">
        <v>25</v>
      </c>
      <c r="X499" s="228">
        <v>15</v>
      </c>
      <c r="Y499" s="228">
        <v>8</v>
      </c>
      <c r="Z499" s="228">
        <v>614</v>
      </c>
      <c r="AA499" s="227"/>
      <c r="AB499" s="228">
        <v>200</v>
      </c>
      <c r="AC499" s="227"/>
      <c r="AD499" s="227"/>
      <c r="AE499" s="227">
        <v>2021</v>
      </c>
      <c r="AF499" s="227"/>
      <c r="AG499" s="227"/>
      <c r="AH499" s="227"/>
      <c r="AI499" s="227"/>
      <c r="AJ499" s="227"/>
      <c r="AK499" s="227"/>
      <c r="AL499" s="228">
        <v>13000</v>
      </c>
      <c r="AM499" s="227"/>
      <c r="AN499" s="227"/>
      <c r="AO499" s="227"/>
      <c r="AP499" s="227"/>
      <c r="AQ499" s="227"/>
      <c r="AR499" s="227"/>
      <c r="AS499" s="227"/>
      <c r="AT499" s="227"/>
      <c r="AU499" s="227"/>
      <c r="AV499" s="227"/>
      <c r="AW499" s="227"/>
      <c r="AX499" s="227"/>
      <c r="AY499" s="227"/>
      <c r="AZ499" s="227"/>
      <c r="BA499" s="227"/>
      <c r="BB499" s="227"/>
      <c r="BC499" s="227"/>
      <c r="BD499" s="227"/>
      <c r="BE499" s="227"/>
      <c r="BF499" s="227" t="s">
        <v>17322</v>
      </c>
      <c r="BG499" s="1447"/>
    </row>
    <row r="500" spans="1:59" ht="24" customHeight="1">
      <c r="A500" s="213"/>
      <c r="B500" s="1509"/>
      <c r="C500" s="227" t="s">
        <v>5423</v>
      </c>
      <c r="D500" s="227"/>
      <c r="E500" s="227" t="s">
        <v>11378</v>
      </c>
      <c r="F500" s="227" t="s">
        <v>5423</v>
      </c>
      <c r="G500" s="227"/>
      <c r="H500" s="360"/>
      <c r="I500" s="227" t="s">
        <v>9044</v>
      </c>
      <c r="J500" s="227"/>
      <c r="K500" s="227"/>
      <c r="L500" s="228">
        <v>10678</v>
      </c>
      <c r="M500" s="228">
        <v>1690</v>
      </c>
      <c r="N500" s="228">
        <v>3548</v>
      </c>
      <c r="O500" s="227" t="s">
        <v>401</v>
      </c>
      <c r="P500" s="228"/>
      <c r="Q500" s="228"/>
      <c r="R500" s="228"/>
      <c r="S500" s="228"/>
      <c r="T500" s="228"/>
      <c r="U500" s="228"/>
      <c r="V500" s="228"/>
      <c r="W500" s="228">
        <v>25</v>
      </c>
      <c r="X500" s="228">
        <v>13</v>
      </c>
      <c r="Y500" s="228">
        <v>6</v>
      </c>
      <c r="Z500" s="228">
        <v>374</v>
      </c>
      <c r="AA500" s="227"/>
      <c r="AB500" s="228">
        <v>60</v>
      </c>
      <c r="AC500" s="227"/>
      <c r="AD500" s="227"/>
      <c r="AE500" s="227">
        <v>2014</v>
      </c>
      <c r="AF500" s="227"/>
      <c r="AG500" s="227"/>
      <c r="AH500" s="227"/>
      <c r="AI500" s="227"/>
      <c r="AJ500" s="227"/>
      <c r="AK500" s="227"/>
      <c r="AL500" s="228">
        <v>9600</v>
      </c>
      <c r="AM500" s="227"/>
      <c r="AN500" s="227"/>
      <c r="AO500" s="227"/>
      <c r="AP500" s="227"/>
      <c r="AQ500" s="227"/>
      <c r="AR500" s="227"/>
      <c r="AS500" s="227"/>
      <c r="AT500" s="227"/>
      <c r="AU500" s="227"/>
      <c r="AV500" s="227"/>
      <c r="AW500" s="227"/>
      <c r="AX500" s="227"/>
      <c r="AY500" s="227"/>
      <c r="AZ500" s="227"/>
      <c r="BA500" s="227"/>
      <c r="BB500" s="227"/>
      <c r="BC500" s="227"/>
      <c r="BD500" s="227"/>
      <c r="BE500" s="227"/>
      <c r="BF500" s="227" t="s">
        <v>17322</v>
      </c>
      <c r="BG500" s="1447"/>
    </row>
    <row r="501" spans="1:59" ht="24" customHeight="1">
      <c r="A501" s="213"/>
      <c r="B501" s="918"/>
      <c r="C501" s="227" t="s">
        <v>5428</v>
      </c>
      <c r="D501" s="227" t="s">
        <v>1811</v>
      </c>
      <c r="E501" s="227" t="s">
        <v>5825</v>
      </c>
      <c r="F501" s="227" t="s">
        <v>5428</v>
      </c>
      <c r="G501" s="227" t="s">
        <v>24030</v>
      </c>
      <c r="H501" s="360">
        <v>5842</v>
      </c>
      <c r="I501" s="227" t="s">
        <v>5428</v>
      </c>
      <c r="J501" s="227"/>
      <c r="K501" s="227"/>
      <c r="L501" s="228">
        <v>9830</v>
      </c>
      <c r="M501" s="228">
        <v>1853</v>
      </c>
      <c r="N501" s="228">
        <v>3485</v>
      </c>
      <c r="O501" s="227" t="s">
        <v>401</v>
      </c>
      <c r="P501" s="228"/>
      <c r="Q501" s="228"/>
      <c r="R501" s="228"/>
      <c r="S501" s="228">
        <v>25</v>
      </c>
      <c r="T501" s="228">
        <v>18</v>
      </c>
      <c r="U501" s="228">
        <v>6</v>
      </c>
      <c r="V501" s="228">
        <v>412</v>
      </c>
      <c r="W501" s="228"/>
      <c r="X501" s="228"/>
      <c r="Y501" s="228"/>
      <c r="Z501" s="228"/>
      <c r="AA501" s="227" t="s">
        <v>5619</v>
      </c>
      <c r="AB501" s="228"/>
      <c r="AC501" s="227"/>
      <c r="AD501" s="227"/>
      <c r="AE501" s="227">
        <v>2011</v>
      </c>
      <c r="AF501" s="227"/>
      <c r="AG501" s="227"/>
      <c r="AH501" s="227">
        <v>2011</v>
      </c>
      <c r="AI501" s="227"/>
      <c r="AJ501" s="227"/>
      <c r="AK501" s="227"/>
      <c r="AL501" s="228">
        <v>5400</v>
      </c>
      <c r="AM501" s="227"/>
      <c r="AN501" s="227"/>
      <c r="AO501" s="227"/>
      <c r="AP501" s="227"/>
      <c r="AQ501" s="227"/>
      <c r="AR501" s="227"/>
      <c r="AS501" s="227"/>
      <c r="AT501" s="227"/>
      <c r="AU501" s="227"/>
      <c r="AV501" s="227"/>
      <c r="AW501" s="227"/>
      <c r="AX501" s="227"/>
      <c r="AY501" s="227"/>
      <c r="AZ501" s="227"/>
      <c r="BA501" s="227"/>
      <c r="BB501" s="227"/>
      <c r="BC501" s="227"/>
      <c r="BD501" s="227"/>
      <c r="BE501" s="227"/>
      <c r="BF501" s="227"/>
      <c r="BG501" s="1447"/>
    </row>
    <row r="502" spans="1:59" ht="24" customHeight="1">
      <c r="A502" s="213"/>
      <c r="B502" s="918"/>
      <c r="C502" s="227" t="s">
        <v>5431</v>
      </c>
      <c r="D502" s="227"/>
      <c r="E502" s="227" t="s">
        <v>5826</v>
      </c>
      <c r="F502" s="227" t="s">
        <v>5431</v>
      </c>
      <c r="G502" s="227"/>
      <c r="H502" s="360"/>
      <c r="I502" s="227" t="s">
        <v>5827</v>
      </c>
      <c r="J502" s="227"/>
      <c r="K502" s="227"/>
      <c r="L502" s="228">
        <v>21203</v>
      </c>
      <c r="M502" s="228">
        <v>3946.89</v>
      </c>
      <c r="N502" s="228">
        <v>6094.89</v>
      </c>
      <c r="O502" s="227" t="s">
        <v>401</v>
      </c>
      <c r="P502" s="228"/>
      <c r="Q502" s="228"/>
      <c r="R502" s="228"/>
      <c r="S502" s="228">
        <v>50</v>
      </c>
      <c r="T502" s="228">
        <v>25</v>
      </c>
      <c r="U502" s="228">
        <v>10</v>
      </c>
      <c r="V502" s="228">
        <v>1250</v>
      </c>
      <c r="W502" s="228"/>
      <c r="X502" s="228"/>
      <c r="Y502" s="228"/>
      <c r="Z502" s="228"/>
      <c r="AA502" s="227"/>
      <c r="AB502" s="228">
        <v>1000</v>
      </c>
      <c r="AC502" s="227"/>
      <c r="AD502" s="227"/>
      <c r="AE502" s="227">
        <v>2011</v>
      </c>
      <c r="AF502" s="227"/>
      <c r="AG502" s="227"/>
      <c r="AH502" s="227"/>
      <c r="AI502" s="227"/>
      <c r="AJ502" s="227"/>
      <c r="AK502" s="227"/>
      <c r="AL502" s="228">
        <v>18000</v>
      </c>
      <c r="AM502" s="227"/>
      <c r="AN502" s="227"/>
      <c r="AO502" s="227"/>
      <c r="AP502" s="227"/>
      <c r="AQ502" s="227"/>
      <c r="AR502" s="227"/>
      <c r="AS502" s="227"/>
      <c r="AT502" s="227"/>
      <c r="AU502" s="227"/>
      <c r="AV502" s="227"/>
      <c r="AW502" s="227"/>
      <c r="AX502" s="227"/>
      <c r="AY502" s="227"/>
      <c r="AZ502" s="227"/>
      <c r="BA502" s="227"/>
      <c r="BB502" s="227"/>
      <c r="BC502" s="227"/>
      <c r="BD502" s="227"/>
      <c r="BE502" s="227"/>
      <c r="BF502" s="227"/>
      <c r="BG502" s="1447"/>
    </row>
    <row r="503" spans="1:59" ht="24" customHeight="1">
      <c r="A503" s="213"/>
      <c r="B503" s="1599"/>
      <c r="C503" s="227" t="s">
        <v>13137</v>
      </c>
      <c r="D503" s="227"/>
      <c r="E503" s="227" t="s">
        <v>17386</v>
      </c>
      <c r="F503" s="227" t="s">
        <v>13137</v>
      </c>
      <c r="G503" s="227"/>
      <c r="H503" s="360"/>
      <c r="I503" s="227" t="s">
        <v>17387</v>
      </c>
      <c r="J503" s="227"/>
      <c r="K503" s="227"/>
      <c r="L503" s="228">
        <v>8012</v>
      </c>
      <c r="M503" s="228">
        <v>3944</v>
      </c>
      <c r="N503" s="228">
        <v>5906</v>
      </c>
      <c r="O503" s="227" t="s">
        <v>2083</v>
      </c>
      <c r="P503" s="228"/>
      <c r="Q503" s="228"/>
      <c r="R503" s="228"/>
      <c r="S503" s="228">
        <v>50</v>
      </c>
      <c r="T503" s="228">
        <v>25</v>
      </c>
      <c r="U503" s="228">
        <v>10</v>
      </c>
      <c r="V503" s="228">
        <v>1250</v>
      </c>
      <c r="W503" s="228"/>
      <c r="X503" s="228"/>
      <c r="Y503" s="228"/>
      <c r="Z503" s="228"/>
      <c r="AA503" s="227"/>
      <c r="AB503" s="228">
        <v>449</v>
      </c>
      <c r="AC503" s="227"/>
      <c r="AD503" s="227"/>
      <c r="AE503" s="227">
        <v>2022</v>
      </c>
      <c r="AF503" s="227"/>
      <c r="AG503" s="227"/>
      <c r="AH503" s="227"/>
      <c r="AI503" s="227"/>
      <c r="AJ503" s="227"/>
      <c r="AK503" s="227"/>
      <c r="AL503" s="228">
        <v>21703</v>
      </c>
      <c r="AM503" s="227"/>
      <c r="AN503" s="227"/>
      <c r="AO503" s="227"/>
      <c r="AP503" s="227"/>
      <c r="AQ503" s="227"/>
      <c r="AR503" s="227"/>
      <c r="AS503" s="227"/>
      <c r="AT503" s="227"/>
      <c r="AU503" s="227"/>
      <c r="AV503" s="227"/>
      <c r="AW503" s="227"/>
      <c r="AX503" s="227"/>
      <c r="AY503" s="227"/>
      <c r="AZ503" s="227"/>
      <c r="BA503" s="227"/>
      <c r="BB503" s="227"/>
      <c r="BC503" s="227"/>
      <c r="BD503" s="227"/>
      <c r="BE503" s="227"/>
      <c r="BF503" s="227" t="s">
        <v>13749</v>
      </c>
      <c r="BG503" s="1447"/>
    </row>
    <row r="504" spans="1:59" s="1433" customFormat="1" ht="24" customHeight="1">
      <c r="A504" s="1311"/>
      <c r="B504" s="1604" t="s">
        <v>58</v>
      </c>
      <c r="C504" s="227" t="s">
        <v>5434</v>
      </c>
      <c r="D504" s="227" t="s">
        <v>24272</v>
      </c>
      <c r="E504" s="227" t="s">
        <v>10496</v>
      </c>
      <c r="F504" s="227" t="s">
        <v>5434</v>
      </c>
      <c r="G504" s="227" t="s">
        <v>24035</v>
      </c>
      <c r="H504" s="360"/>
      <c r="I504" s="227" t="s">
        <v>5434</v>
      </c>
      <c r="J504" s="227">
        <v>8</v>
      </c>
      <c r="K504" s="227" t="s">
        <v>146</v>
      </c>
      <c r="L504" s="228">
        <v>9860</v>
      </c>
      <c r="M504" s="228">
        <v>1713</v>
      </c>
      <c r="N504" s="228">
        <v>2068</v>
      </c>
      <c r="O504" s="227" t="s">
        <v>401</v>
      </c>
      <c r="P504" s="228"/>
      <c r="Q504" s="228"/>
      <c r="R504" s="228"/>
      <c r="S504" s="228"/>
      <c r="T504" s="228"/>
      <c r="U504" s="228"/>
      <c r="V504" s="228"/>
      <c r="W504" s="228">
        <v>25</v>
      </c>
      <c r="X504" s="228">
        <v>2</v>
      </c>
      <c r="Y504" s="228">
        <v>6</v>
      </c>
      <c r="Z504" s="228">
        <v>399</v>
      </c>
      <c r="AA504" s="227"/>
      <c r="AB504" s="228">
        <v>200</v>
      </c>
      <c r="AC504" s="227"/>
      <c r="AD504" s="227"/>
      <c r="AE504" s="227">
        <v>2018</v>
      </c>
      <c r="AF504" s="227">
        <v>11451</v>
      </c>
      <c r="AG504" s="227"/>
      <c r="AH504" s="227">
        <v>200</v>
      </c>
      <c r="AI504" s="227"/>
      <c r="AJ504" s="227"/>
      <c r="AK504" s="227"/>
      <c r="AL504" s="228">
        <v>9200</v>
      </c>
      <c r="AM504" s="227"/>
      <c r="AN504" s="227"/>
      <c r="AO504" s="227"/>
      <c r="AP504" s="227"/>
      <c r="AQ504" s="227"/>
      <c r="AR504" s="227"/>
      <c r="AS504" s="227"/>
      <c r="AT504" s="227"/>
      <c r="AU504" s="227"/>
      <c r="AV504" s="227"/>
      <c r="AW504" s="227"/>
      <c r="AX504" s="227"/>
      <c r="AY504" s="227"/>
      <c r="AZ504" s="227"/>
      <c r="BA504" s="227"/>
      <c r="BB504" s="227"/>
      <c r="BC504" s="227"/>
      <c r="BD504" s="227"/>
      <c r="BE504" s="227"/>
      <c r="BF504" s="227"/>
      <c r="BG504" s="1447"/>
    </row>
    <row r="505" spans="1:59" ht="24" customHeight="1">
      <c r="A505" s="213" t="s">
        <v>89</v>
      </c>
      <c r="B505" s="918"/>
      <c r="C505" s="227" t="s">
        <v>5494</v>
      </c>
      <c r="D505" s="227" t="s">
        <v>24273</v>
      </c>
      <c r="E505" s="227" t="s">
        <v>5828</v>
      </c>
      <c r="F505" s="227" t="s">
        <v>24274</v>
      </c>
      <c r="G505" s="227" t="s">
        <v>24275</v>
      </c>
      <c r="H505" s="360"/>
      <c r="I505" s="227" t="s">
        <v>24276</v>
      </c>
      <c r="J505" s="227">
        <v>9</v>
      </c>
      <c r="K505" s="227"/>
      <c r="L505" s="228"/>
      <c r="M505" s="228">
        <v>1008.77</v>
      </c>
      <c r="N505" s="228">
        <v>1825</v>
      </c>
      <c r="O505" s="227" t="s">
        <v>401</v>
      </c>
      <c r="P505" s="228"/>
      <c r="Q505" s="228"/>
      <c r="R505" s="228"/>
      <c r="S505" s="228"/>
      <c r="T505" s="228"/>
      <c r="U505" s="228"/>
      <c r="V505" s="228"/>
      <c r="W505" s="228">
        <v>30</v>
      </c>
      <c r="X505" s="228">
        <v>20</v>
      </c>
      <c r="Y505" s="228">
        <v>6</v>
      </c>
      <c r="Z505" s="228">
        <v>618</v>
      </c>
      <c r="AA505" s="227" t="s">
        <v>389</v>
      </c>
      <c r="AB505" s="228"/>
      <c r="AC505" s="227" t="s">
        <v>465</v>
      </c>
      <c r="AD505" s="227" t="s">
        <v>466</v>
      </c>
      <c r="AE505" s="227">
        <v>2005</v>
      </c>
      <c r="AF505" s="227">
        <v>895</v>
      </c>
      <c r="AG505" s="227">
        <v>450</v>
      </c>
      <c r="AH505" s="227">
        <v>1700</v>
      </c>
      <c r="AI505" s="227" t="s">
        <v>389</v>
      </c>
      <c r="AJ505" s="227">
        <v>390</v>
      </c>
      <c r="AK505" s="227" t="s">
        <v>1965</v>
      </c>
      <c r="AL505" s="228">
        <v>3500</v>
      </c>
      <c r="AM505" s="227" t="s">
        <v>389</v>
      </c>
      <c r="AN505" s="227" t="s">
        <v>389</v>
      </c>
      <c r="AO505" s="227">
        <v>1</v>
      </c>
      <c r="AP505" s="227">
        <v>35</v>
      </c>
      <c r="AQ505" s="227" t="s">
        <v>1950</v>
      </c>
      <c r="AR505" s="227"/>
      <c r="AS505" s="227"/>
      <c r="AT505" s="227"/>
      <c r="AU505" s="227"/>
      <c r="AV505" s="227"/>
      <c r="AW505" s="227"/>
      <c r="AX505" s="227"/>
      <c r="AY505" s="227"/>
      <c r="AZ505" s="227"/>
      <c r="BA505" s="227"/>
      <c r="BB505" s="227"/>
      <c r="BC505" s="227"/>
      <c r="BD505" s="227"/>
      <c r="BE505" s="227"/>
      <c r="BF505" s="227"/>
      <c r="BG505" s="1447"/>
    </row>
    <row r="506" spans="1:59" ht="24" customHeight="1">
      <c r="A506" s="213"/>
      <c r="B506" s="918"/>
      <c r="C506" s="227" t="s">
        <v>5440</v>
      </c>
      <c r="D506" s="227" t="s">
        <v>24036</v>
      </c>
      <c r="E506" s="227" t="s">
        <v>5829</v>
      </c>
      <c r="F506" s="227" t="s">
        <v>5440</v>
      </c>
      <c r="G506" s="227" t="s">
        <v>24145</v>
      </c>
      <c r="H506" s="360"/>
      <c r="I506" s="227" t="s">
        <v>14076</v>
      </c>
      <c r="J506" s="227">
        <v>9</v>
      </c>
      <c r="K506" s="227" t="s">
        <v>24277</v>
      </c>
      <c r="L506" s="228">
        <v>168279</v>
      </c>
      <c r="M506" s="228">
        <v>1391</v>
      </c>
      <c r="N506" s="228">
        <v>2157</v>
      </c>
      <c r="O506" s="227" t="s">
        <v>401</v>
      </c>
      <c r="P506" s="228"/>
      <c r="Q506" s="228"/>
      <c r="R506" s="228"/>
      <c r="S506" s="228"/>
      <c r="T506" s="228"/>
      <c r="U506" s="228"/>
      <c r="V506" s="228"/>
      <c r="W506" s="228">
        <v>25</v>
      </c>
      <c r="X506" s="228">
        <v>16</v>
      </c>
      <c r="Y506" s="228">
        <v>6</v>
      </c>
      <c r="Z506" s="228">
        <v>400</v>
      </c>
      <c r="AA506" s="227"/>
      <c r="AB506" s="228">
        <v>160</v>
      </c>
      <c r="AC506" s="227"/>
      <c r="AD506" s="227"/>
      <c r="AE506" s="227">
        <v>2009</v>
      </c>
      <c r="AF506" s="227"/>
      <c r="AG506" s="227"/>
      <c r="AH506" s="227"/>
      <c r="AI506" s="227"/>
      <c r="AJ506" s="227"/>
      <c r="AK506" s="227"/>
      <c r="AL506" s="228">
        <v>4326</v>
      </c>
      <c r="AM506" s="227"/>
      <c r="AN506" s="227"/>
      <c r="AO506" s="227"/>
      <c r="AP506" s="227"/>
      <c r="AQ506" s="227"/>
      <c r="AR506" s="227"/>
      <c r="AS506" s="227"/>
      <c r="AT506" s="227"/>
      <c r="AU506" s="227"/>
      <c r="AV506" s="227"/>
      <c r="AW506" s="227"/>
      <c r="AX506" s="227"/>
      <c r="AY506" s="227"/>
      <c r="AZ506" s="227"/>
      <c r="BA506" s="227"/>
      <c r="BB506" s="227"/>
      <c r="BC506" s="227"/>
      <c r="BD506" s="227"/>
      <c r="BE506" s="227"/>
      <c r="BF506" s="227" t="s">
        <v>16507</v>
      </c>
      <c r="BG506" s="1447"/>
    </row>
    <row r="507" spans="1:59" ht="24" customHeight="1">
      <c r="A507" s="213"/>
      <c r="B507" s="918"/>
      <c r="C507" s="227" t="s">
        <v>5442</v>
      </c>
      <c r="D507" s="227" t="s">
        <v>5830</v>
      </c>
      <c r="E507" s="227" t="s">
        <v>5831</v>
      </c>
      <c r="F507" s="227" t="s">
        <v>5442</v>
      </c>
      <c r="G507" s="227" t="s">
        <v>5832</v>
      </c>
      <c r="H507" s="360"/>
      <c r="I507" s="227" t="s">
        <v>5442</v>
      </c>
      <c r="J507" s="227">
        <v>8</v>
      </c>
      <c r="K507" s="227" t="s">
        <v>146</v>
      </c>
      <c r="L507" s="228">
        <v>1089</v>
      </c>
      <c r="M507" s="228">
        <v>403</v>
      </c>
      <c r="N507" s="228">
        <v>403</v>
      </c>
      <c r="O507" s="227" t="s">
        <v>401</v>
      </c>
      <c r="P507" s="228"/>
      <c r="Q507" s="228"/>
      <c r="R507" s="228"/>
      <c r="S507" s="228">
        <v>25</v>
      </c>
      <c r="T507" s="228">
        <v>2</v>
      </c>
      <c r="U507" s="228">
        <v>4</v>
      </c>
      <c r="V507" s="228">
        <v>224</v>
      </c>
      <c r="W507" s="228"/>
      <c r="X507" s="228"/>
      <c r="Y507" s="228"/>
      <c r="Z507" s="228"/>
      <c r="AA507" s="227"/>
      <c r="AB507" s="228">
        <v>150</v>
      </c>
      <c r="AC507" s="227"/>
      <c r="AD507" s="227"/>
      <c r="AE507" s="227">
        <v>2000</v>
      </c>
      <c r="AF507" s="227">
        <v>11451</v>
      </c>
      <c r="AG507" s="227"/>
      <c r="AH507" s="227">
        <v>200</v>
      </c>
      <c r="AI507" s="227"/>
      <c r="AJ507" s="227"/>
      <c r="AK507" s="227"/>
      <c r="AL507" s="228">
        <v>11651</v>
      </c>
      <c r="AM507" s="227"/>
      <c r="AN507" s="227"/>
      <c r="AO507" s="227"/>
      <c r="AP507" s="227"/>
      <c r="AQ507" s="227"/>
      <c r="AR507" s="227"/>
      <c r="AS507" s="227"/>
      <c r="AT507" s="227"/>
      <c r="AU507" s="227"/>
      <c r="AV507" s="227"/>
      <c r="AW507" s="227"/>
      <c r="AX507" s="227"/>
      <c r="AY507" s="227"/>
      <c r="AZ507" s="227"/>
      <c r="BA507" s="227"/>
      <c r="BB507" s="227"/>
      <c r="BC507" s="227"/>
      <c r="BD507" s="227"/>
      <c r="BE507" s="227"/>
      <c r="BF507" s="227" t="s">
        <v>16507</v>
      </c>
      <c r="BG507" s="1447"/>
    </row>
    <row r="508" spans="1:59" ht="24" customHeight="1">
      <c r="A508" s="213"/>
      <c r="B508" s="918"/>
      <c r="C508" s="227" t="s">
        <v>5447</v>
      </c>
      <c r="D508" s="227" t="s">
        <v>24099</v>
      </c>
      <c r="E508" s="227" t="s">
        <v>10497</v>
      </c>
      <c r="F508" s="227" t="s">
        <v>5447</v>
      </c>
      <c r="G508" s="227" t="s">
        <v>13193</v>
      </c>
      <c r="H508" s="227" t="s">
        <v>5447</v>
      </c>
      <c r="I508" s="227" t="s">
        <v>13193</v>
      </c>
      <c r="J508" s="227">
        <v>5</v>
      </c>
      <c r="K508" s="228">
        <v>12939</v>
      </c>
      <c r="L508" s="228">
        <v>1832</v>
      </c>
      <c r="M508" s="228">
        <v>4788</v>
      </c>
      <c r="N508" s="227" t="s">
        <v>401</v>
      </c>
      <c r="O508" s="228"/>
      <c r="P508" s="228"/>
      <c r="Q508" s="228"/>
      <c r="R508" s="228">
        <v>25</v>
      </c>
      <c r="S508" s="228">
        <v>15</v>
      </c>
      <c r="T508" s="228">
        <v>6</v>
      </c>
      <c r="U508" s="228">
        <v>375</v>
      </c>
      <c r="V508" s="228"/>
      <c r="W508" s="228"/>
      <c r="X508" s="228"/>
      <c r="Y508" s="228"/>
      <c r="Z508" s="227"/>
      <c r="AA508" s="228"/>
      <c r="AB508" s="227"/>
      <c r="AC508" s="227"/>
      <c r="AD508" s="227">
        <v>2018</v>
      </c>
      <c r="AE508" s="233">
        <v>4008</v>
      </c>
      <c r="AF508" s="227"/>
      <c r="AG508" s="227"/>
      <c r="AH508" s="227"/>
      <c r="AI508" s="227"/>
      <c r="AJ508" s="227"/>
      <c r="AK508" s="228">
        <v>12200</v>
      </c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27"/>
      <c r="BC508" s="227"/>
      <c r="BD508" s="227"/>
      <c r="BE508" s="227"/>
      <c r="BF508" s="227"/>
      <c r="BG508" s="1447"/>
    </row>
    <row r="509" spans="1:59" ht="24" customHeight="1">
      <c r="A509" s="213"/>
      <c r="B509" s="918"/>
      <c r="C509" s="227" t="s">
        <v>5452</v>
      </c>
      <c r="D509" s="227" t="s">
        <v>24278</v>
      </c>
      <c r="E509" s="227" t="s">
        <v>5833</v>
      </c>
      <c r="F509" s="227" t="s">
        <v>5452</v>
      </c>
      <c r="G509" s="227" t="s">
        <v>24279</v>
      </c>
      <c r="H509" s="360"/>
      <c r="I509" s="227" t="s">
        <v>5452</v>
      </c>
      <c r="J509" s="227">
        <v>5</v>
      </c>
      <c r="K509" s="227"/>
      <c r="L509" s="228">
        <v>5222</v>
      </c>
      <c r="M509" s="228">
        <v>2656</v>
      </c>
      <c r="N509" s="228">
        <v>7840</v>
      </c>
      <c r="O509" s="227" t="s">
        <v>401</v>
      </c>
      <c r="P509" s="228"/>
      <c r="Q509" s="228"/>
      <c r="R509" s="228"/>
      <c r="S509" s="228"/>
      <c r="T509" s="228"/>
      <c r="U509" s="228"/>
      <c r="V509" s="228"/>
      <c r="W509" s="228">
        <v>25</v>
      </c>
      <c r="X509" s="228">
        <v>13</v>
      </c>
      <c r="Y509" s="228">
        <v>6</v>
      </c>
      <c r="Z509" s="228">
        <v>325</v>
      </c>
      <c r="AA509" s="227"/>
      <c r="AB509" s="228">
        <v>144</v>
      </c>
      <c r="AC509" s="227"/>
      <c r="AD509" s="227"/>
      <c r="AE509" s="227">
        <v>2011</v>
      </c>
      <c r="AF509" s="227"/>
      <c r="AG509" s="227"/>
      <c r="AH509" s="227"/>
      <c r="AI509" s="227"/>
      <c r="AJ509" s="227"/>
      <c r="AK509" s="227"/>
      <c r="AL509" s="228">
        <v>12000</v>
      </c>
      <c r="AM509" s="227"/>
      <c r="AN509" s="227"/>
      <c r="AO509" s="227"/>
      <c r="AP509" s="227"/>
      <c r="AQ509" s="227"/>
      <c r="AR509" s="227"/>
      <c r="AS509" s="227"/>
      <c r="AT509" s="227"/>
      <c r="AU509" s="227"/>
      <c r="AV509" s="227"/>
      <c r="AW509" s="227"/>
      <c r="AX509" s="227"/>
      <c r="AY509" s="227"/>
      <c r="AZ509" s="227"/>
      <c r="BA509" s="227"/>
      <c r="BB509" s="227"/>
      <c r="BC509" s="227"/>
      <c r="BD509" s="227"/>
      <c r="BE509" s="227"/>
      <c r="BF509" s="227"/>
      <c r="BG509" s="1447"/>
    </row>
    <row r="510" spans="1:59" ht="24" customHeight="1">
      <c r="A510" s="213"/>
      <c r="B510" s="918"/>
      <c r="C510" s="227" t="s">
        <v>5457</v>
      </c>
      <c r="D510" s="227"/>
      <c r="E510" s="227" t="s">
        <v>5834</v>
      </c>
      <c r="F510" s="227" t="s">
        <v>5457</v>
      </c>
      <c r="G510" s="227"/>
      <c r="H510" s="360"/>
      <c r="I510" s="227" t="s">
        <v>5457</v>
      </c>
      <c r="J510" s="227"/>
      <c r="K510" s="227"/>
      <c r="L510" s="228">
        <v>2048</v>
      </c>
      <c r="M510" s="228">
        <v>1357</v>
      </c>
      <c r="N510" s="228">
        <v>4367</v>
      </c>
      <c r="O510" s="227" t="s">
        <v>401</v>
      </c>
      <c r="P510" s="228"/>
      <c r="Q510" s="228"/>
      <c r="R510" s="228"/>
      <c r="S510" s="228">
        <v>25</v>
      </c>
      <c r="T510" s="228">
        <v>2</v>
      </c>
      <c r="U510" s="228">
        <v>6</v>
      </c>
      <c r="V510" s="228">
        <v>300</v>
      </c>
      <c r="W510" s="228"/>
      <c r="X510" s="228"/>
      <c r="Y510" s="228"/>
      <c r="Z510" s="228"/>
      <c r="AA510" s="227"/>
      <c r="AB510" s="228">
        <v>50</v>
      </c>
      <c r="AC510" s="227"/>
      <c r="AD510" s="227"/>
      <c r="AE510" s="227">
        <v>2010</v>
      </c>
      <c r="AF510" s="227"/>
      <c r="AG510" s="227"/>
      <c r="AH510" s="227"/>
      <c r="AI510" s="227"/>
      <c r="AJ510" s="227"/>
      <c r="AK510" s="227"/>
      <c r="AL510" s="228">
        <v>9400</v>
      </c>
      <c r="AM510" s="227"/>
      <c r="AN510" s="227"/>
      <c r="AO510" s="227"/>
      <c r="AP510" s="227"/>
      <c r="AQ510" s="227"/>
      <c r="AR510" s="227"/>
      <c r="AS510" s="227"/>
      <c r="AT510" s="227"/>
      <c r="AU510" s="227"/>
      <c r="AV510" s="227"/>
      <c r="AW510" s="227"/>
      <c r="AX510" s="227"/>
      <c r="AY510" s="227"/>
      <c r="AZ510" s="227"/>
      <c r="BA510" s="227"/>
      <c r="BB510" s="227"/>
      <c r="BC510" s="227"/>
      <c r="BD510" s="227"/>
      <c r="BE510" s="227"/>
      <c r="BF510" s="227"/>
      <c r="BG510" s="1447"/>
    </row>
    <row r="511" spans="1:59" ht="24" customHeight="1">
      <c r="A511" s="213"/>
      <c r="B511" s="918"/>
      <c r="C511" s="227" t="s">
        <v>5461</v>
      </c>
      <c r="D511" s="227" t="s">
        <v>5835</v>
      </c>
      <c r="E511" s="227" t="s">
        <v>5836</v>
      </c>
      <c r="F511" s="227" t="s">
        <v>5461</v>
      </c>
      <c r="G511" s="227" t="s">
        <v>5837</v>
      </c>
      <c r="H511" s="360"/>
      <c r="I511" s="227" t="s">
        <v>5461</v>
      </c>
      <c r="J511" s="227"/>
      <c r="K511" s="227" t="s">
        <v>146</v>
      </c>
      <c r="L511" s="228">
        <v>1576</v>
      </c>
      <c r="M511" s="228">
        <v>1576</v>
      </c>
      <c r="N511" s="228">
        <v>1576</v>
      </c>
      <c r="O511" s="227" t="s">
        <v>401</v>
      </c>
      <c r="P511" s="228"/>
      <c r="Q511" s="228"/>
      <c r="R511" s="228"/>
      <c r="S511" s="228">
        <v>25</v>
      </c>
      <c r="T511" s="228">
        <v>2</v>
      </c>
      <c r="U511" s="228">
        <v>6</v>
      </c>
      <c r="V511" s="228">
        <v>399</v>
      </c>
      <c r="W511" s="228"/>
      <c r="X511" s="228"/>
      <c r="Y511" s="228"/>
      <c r="Z511" s="228"/>
      <c r="AA511" s="227"/>
      <c r="AB511" s="228">
        <v>200</v>
      </c>
      <c r="AC511" s="227"/>
      <c r="AD511" s="227"/>
      <c r="AE511" s="227">
        <v>2002</v>
      </c>
      <c r="AF511" s="227"/>
      <c r="AG511" s="227"/>
      <c r="AH511" s="227"/>
      <c r="AI511" s="227"/>
      <c r="AJ511" s="227"/>
      <c r="AK511" s="227"/>
      <c r="AL511" s="228">
        <v>6600</v>
      </c>
      <c r="AM511" s="227"/>
      <c r="AN511" s="227"/>
      <c r="AO511" s="227"/>
      <c r="AP511" s="227"/>
      <c r="AQ511" s="227"/>
      <c r="AR511" s="227"/>
      <c r="AS511" s="227"/>
      <c r="AT511" s="227"/>
      <c r="AU511" s="227"/>
      <c r="AV511" s="227"/>
      <c r="AW511" s="227"/>
      <c r="AX511" s="227"/>
      <c r="AY511" s="227"/>
      <c r="AZ511" s="227"/>
      <c r="BA511" s="227"/>
      <c r="BB511" s="227"/>
      <c r="BC511" s="227"/>
      <c r="BD511" s="227"/>
      <c r="BE511" s="227"/>
      <c r="BF511" s="227"/>
      <c r="BG511" s="1447"/>
    </row>
    <row r="512" spans="1:59" ht="24" customHeight="1">
      <c r="A512" s="213"/>
      <c r="B512" s="918"/>
      <c r="C512" s="227" t="s">
        <v>202</v>
      </c>
      <c r="D512" s="227" t="s">
        <v>5838</v>
      </c>
      <c r="E512" s="227" t="s">
        <v>5839</v>
      </c>
      <c r="F512" s="227" t="s">
        <v>202</v>
      </c>
      <c r="G512" s="227"/>
      <c r="H512" s="360" t="s">
        <v>5840</v>
      </c>
      <c r="I512" s="227" t="s">
        <v>202</v>
      </c>
      <c r="J512" s="227"/>
      <c r="K512" s="227">
        <v>10403</v>
      </c>
      <c r="L512" s="228">
        <v>10403</v>
      </c>
      <c r="M512" s="228">
        <v>1973</v>
      </c>
      <c r="N512" s="228">
        <v>2997</v>
      </c>
      <c r="O512" s="227" t="s">
        <v>401</v>
      </c>
      <c r="P512" s="228"/>
      <c r="Q512" s="228"/>
      <c r="R512" s="228"/>
      <c r="S512" s="228">
        <v>25</v>
      </c>
      <c r="T512" s="228">
        <v>21</v>
      </c>
      <c r="U512" s="228">
        <v>8</v>
      </c>
      <c r="V512" s="228">
        <v>525</v>
      </c>
      <c r="W512" s="228">
        <v>20</v>
      </c>
      <c r="X512" s="228">
        <v>5</v>
      </c>
      <c r="Y512" s="228">
        <v>2</v>
      </c>
      <c r="Z512" s="228">
        <v>50</v>
      </c>
      <c r="AA512" s="227"/>
      <c r="AB512" s="228">
        <v>220</v>
      </c>
      <c r="AC512" s="227"/>
      <c r="AD512" s="227" t="s">
        <v>5841</v>
      </c>
      <c r="AE512" s="227">
        <v>2008</v>
      </c>
      <c r="AF512" s="227"/>
      <c r="AG512" s="227"/>
      <c r="AH512" s="227"/>
      <c r="AI512" s="227"/>
      <c r="AJ512" s="227"/>
      <c r="AK512" s="227"/>
      <c r="AL512" s="228">
        <v>5673</v>
      </c>
      <c r="AM512" s="227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>
        <v>2008</v>
      </c>
      <c r="AY512" s="227"/>
      <c r="AZ512" s="227"/>
      <c r="BA512" s="227"/>
      <c r="BB512" s="227"/>
      <c r="BC512" s="227"/>
      <c r="BD512" s="227"/>
      <c r="BE512" s="227">
        <v>5673</v>
      </c>
      <c r="BF512" s="227"/>
      <c r="BG512" s="1447"/>
    </row>
    <row r="513" spans="1:59" ht="24" customHeight="1">
      <c r="A513" s="213"/>
      <c r="B513" s="918"/>
      <c r="C513" s="227" t="s">
        <v>5466</v>
      </c>
      <c r="D513" s="227"/>
      <c r="E513" s="227" t="s">
        <v>5842</v>
      </c>
      <c r="F513" s="227" t="s">
        <v>5466</v>
      </c>
      <c r="G513" s="227"/>
      <c r="H513" s="227"/>
      <c r="I513" s="227" t="s">
        <v>5466</v>
      </c>
      <c r="J513" s="227"/>
      <c r="K513" s="227"/>
      <c r="L513" s="228">
        <v>12491</v>
      </c>
      <c r="M513" s="228">
        <v>2289</v>
      </c>
      <c r="N513" s="228">
        <v>4847</v>
      </c>
      <c r="O513" s="227" t="s">
        <v>401</v>
      </c>
      <c r="P513" s="228"/>
      <c r="Q513" s="228"/>
      <c r="R513" s="228"/>
      <c r="S513" s="228"/>
      <c r="T513" s="228"/>
      <c r="U513" s="228"/>
      <c r="V513" s="228"/>
      <c r="W513" s="228">
        <v>25</v>
      </c>
      <c r="X513" s="228">
        <v>13</v>
      </c>
      <c r="Y513" s="228">
        <v>6</v>
      </c>
      <c r="Z513" s="228">
        <v>325</v>
      </c>
      <c r="AA513" s="227"/>
      <c r="AB513" s="228"/>
      <c r="AC513" s="227"/>
      <c r="AD513" s="227"/>
      <c r="AE513" s="227">
        <v>2016</v>
      </c>
      <c r="AF513" s="227"/>
      <c r="AG513" s="227"/>
      <c r="AH513" s="227"/>
      <c r="AI513" s="227"/>
      <c r="AJ513" s="227"/>
      <c r="AK513" s="227"/>
      <c r="AL513" s="228">
        <v>11700</v>
      </c>
      <c r="AM513" s="227"/>
      <c r="AN513" s="227"/>
      <c r="AO513" s="227"/>
      <c r="AP513" s="227"/>
      <c r="AQ513" s="227"/>
      <c r="AR513" s="227"/>
      <c r="AS513" s="227"/>
      <c r="AT513" s="227"/>
      <c r="AU513" s="227"/>
      <c r="AV513" s="227"/>
      <c r="AW513" s="227"/>
      <c r="AX513" s="227"/>
      <c r="AY513" s="227"/>
      <c r="AZ513" s="227"/>
      <c r="BA513" s="227"/>
      <c r="BB513" s="227"/>
      <c r="BC513" s="227"/>
      <c r="BD513" s="227"/>
      <c r="BE513" s="227"/>
      <c r="BF513" s="227"/>
      <c r="BG513" s="1447"/>
    </row>
    <row r="514" spans="1:59" ht="24" customHeight="1">
      <c r="A514" s="213"/>
      <c r="B514" s="918"/>
      <c r="C514" s="227" t="s">
        <v>5466</v>
      </c>
      <c r="D514" s="227"/>
      <c r="E514" s="227" t="s">
        <v>17388</v>
      </c>
      <c r="F514" s="227" t="s">
        <v>5466</v>
      </c>
      <c r="G514" s="227"/>
      <c r="H514" s="227"/>
      <c r="I514" s="227" t="s">
        <v>5466</v>
      </c>
      <c r="J514" s="227"/>
      <c r="K514" s="227"/>
      <c r="L514" s="228">
        <v>16696</v>
      </c>
      <c r="M514" s="228">
        <v>3647</v>
      </c>
      <c r="N514" s="228">
        <v>5040</v>
      </c>
      <c r="O514" s="227" t="s">
        <v>401</v>
      </c>
      <c r="P514" s="228"/>
      <c r="Q514" s="228"/>
      <c r="R514" s="228"/>
      <c r="S514" s="228"/>
      <c r="T514" s="228"/>
      <c r="U514" s="228"/>
      <c r="V514" s="228"/>
      <c r="W514" s="228">
        <v>25</v>
      </c>
      <c r="X514" s="228">
        <v>17</v>
      </c>
      <c r="Y514" s="228">
        <v>7</v>
      </c>
      <c r="Z514" s="228">
        <v>425</v>
      </c>
      <c r="AA514" s="227"/>
      <c r="AB514" s="228"/>
      <c r="AC514" s="227"/>
      <c r="AD514" s="227"/>
      <c r="AE514" s="227">
        <v>2023</v>
      </c>
      <c r="AF514" s="227"/>
      <c r="AG514" s="227"/>
      <c r="AH514" s="227"/>
      <c r="AI514" s="227"/>
      <c r="AJ514" s="227"/>
      <c r="AK514" s="227"/>
      <c r="AL514" s="228">
        <v>21800</v>
      </c>
      <c r="AM514" s="227"/>
      <c r="AN514" s="227"/>
      <c r="AO514" s="227"/>
      <c r="AP514" s="227"/>
      <c r="AQ514" s="227"/>
      <c r="AR514" s="227"/>
      <c r="AS514" s="227"/>
      <c r="AT514" s="227"/>
      <c r="AU514" s="227"/>
      <c r="AV514" s="227"/>
      <c r="AW514" s="227"/>
      <c r="AX514" s="227"/>
      <c r="AY514" s="227"/>
      <c r="AZ514" s="227"/>
      <c r="BA514" s="227"/>
      <c r="BB514" s="227"/>
      <c r="BC514" s="227"/>
      <c r="BD514" s="227"/>
      <c r="BE514" s="227"/>
      <c r="BF514" s="227" t="s">
        <v>13749</v>
      </c>
      <c r="BG514" s="1447"/>
    </row>
    <row r="515" spans="1:59" ht="24" customHeight="1">
      <c r="A515" s="213"/>
      <c r="B515" s="1509"/>
      <c r="C515" s="233" t="s">
        <v>5471</v>
      </c>
      <c r="D515" s="300"/>
      <c r="E515" s="233" t="s">
        <v>5843</v>
      </c>
      <c r="F515" s="233" t="s">
        <v>5471</v>
      </c>
      <c r="G515" s="233"/>
      <c r="H515" s="233"/>
      <c r="I515" s="233" t="s">
        <v>5471</v>
      </c>
      <c r="J515" s="233"/>
      <c r="K515" s="228"/>
      <c r="L515" s="228">
        <v>4245</v>
      </c>
      <c r="M515" s="228">
        <v>4245</v>
      </c>
      <c r="N515" s="228">
        <v>4245</v>
      </c>
      <c r="O515" s="227" t="s">
        <v>401</v>
      </c>
      <c r="P515" s="233"/>
      <c r="Q515" s="233"/>
      <c r="R515" s="228"/>
      <c r="S515" s="228">
        <v>25</v>
      </c>
      <c r="T515" s="228">
        <v>21</v>
      </c>
      <c r="U515" s="228">
        <v>8</v>
      </c>
      <c r="V515" s="228">
        <v>530</v>
      </c>
      <c r="W515" s="228">
        <v>25</v>
      </c>
      <c r="X515" s="228">
        <v>21</v>
      </c>
      <c r="Y515" s="233">
        <v>8</v>
      </c>
      <c r="Z515" s="233">
        <v>530</v>
      </c>
      <c r="AA515" s="233"/>
      <c r="AB515" s="233">
        <v>300</v>
      </c>
      <c r="AC515" s="233"/>
      <c r="AD515" s="228"/>
      <c r="AE515" s="227">
        <v>2009</v>
      </c>
      <c r="AF515" s="233"/>
      <c r="AG515" s="233"/>
      <c r="AH515" s="233"/>
      <c r="AI515" s="233"/>
      <c r="AJ515" s="233"/>
      <c r="AK515" s="233"/>
      <c r="AL515" s="228">
        <v>8100</v>
      </c>
      <c r="AM515" s="233"/>
      <c r="AN515" s="233"/>
      <c r="AO515" s="233"/>
      <c r="AP515" s="233"/>
      <c r="AQ515" s="233"/>
      <c r="AR515" s="233"/>
      <c r="AS515" s="233"/>
      <c r="AT515" s="233"/>
      <c r="AU515" s="233"/>
      <c r="AV515" s="233"/>
      <c r="AW515" s="233"/>
      <c r="AX515" s="241"/>
      <c r="AY515" s="241"/>
      <c r="AZ515" s="241"/>
      <c r="BA515" s="241"/>
      <c r="BB515" s="241"/>
      <c r="BC515" s="241"/>
      <c r="BD515" s="241"/>
      <c r="BE515" s="244"/>
      <c r="BF515" s="227"/>
      <c r="BG515" s="1447"/>
    </row>
    <row r="516" spans="1:59" ht="24" customHeight="1">
      <c r="A516" s="213" t="s">
        <v>315</v>
      </c>
      <c r="B516" s="1509"/>
      <c r="C516" s="233" t="s">
        <v>13173</v>
      </c>
      <c r="D516" s="300" t="s">
        <v>24280</v>
      </c>
      <c r="E516" s="233" t="s">
        <v>24281</v>
      </c>
      <c r="F516" s="233" t="s">
        <v>13173</v>
      </c>
      <c r="G516" s="233" t="s">
        <v>24282</v>
      </c>
      <c r="H516" s="233"/>
      <c r="I516" s="233" t="s">
        <v>13173</v>
      </c>
      <c r="J516" s="233">
        <v>12</v>
      </c>
      <c r="K516" s="228"/>
      <c r="L516" s="228">
        <v>117883</v>
      </c>
      <c r="M516" s="228">
        <v>1794</v>
      </c>
      <c r="N516" s="228">
        <v>2624</v>
      </c>
      <c r="O516" s="227" t="s">
        <v>2083</v>
      </c>
      <c r="P516" s="233"/>
      <c r="Q516" s="233"/>
      <c r="R516" s="228"/>
      <c r="S516" s="228"/>
      <c r="T516" s="228"/>
      <c r="U516" s="228"/>
      <c r="V516" s="228"/>
      <c r="W516" s="228">
        <v>25</v>
      </c>
      <c r="X516" s="228">
        <v>16</v>
      </c>
      <c r="Y516" s="233">
        <v>7</v>
      </c>
      <c r="Z516" s="233">
        <v>387.5</v>
      </c>
      <c r="AA516" s="233"/>
      <c r="AB516" s="233"/>
      <c r="AC516" s="233"/>
      <c r="AD516" s="228"/>
      <c r="AE516" s="227">
        <v>2024</v>
      </c>
      <c r="AF516" s="233">
        <v>13700</v>
      </c>
      <c r="AG516" s="233"/>
      <c r="AH516" s="233"/>
      <c r="AI516" s="233"/>
      <c r="AJ516" s="233"/>
      <c r="AK516" s="233"/>
      <c r="AL516" s="228">
        <v>13700</v>
      </c>
      <c r="AM516" s="233"/>
      <c r="AN516" s="233"/>
      <c r="AO516" s="233"/>
      <c r="AP516" s="233"/>
      <c r="AQ516" s="233"/>
      <c r="AR516" s="233"/>
      <c r="AS516" s="233"/>
      <c r="AT516" s="233"/>
      <c r="AU516" s="233"/>
      <c r="AV516" s="233"/>
      <c r="AW516" s="233"/>
      <c r="AX516" s="241"/>
      <c r="AY516" s="241"/>
      <c r="AZ516" s="241"/>
      <c r="BA516" s="241"/>
      <c r="BB516" s="241"/>
      <c r="BC516" s="241"/>
      <c r="BD516" s="241"/>
      <c r="BE516" s="244"/>
      <c r="BF516" s="227" t="s">
        <v>13749</v>
      </c>
      <c r="BG516" s="1447"/>
    </row>
    <row r="517" spans="1:59" ht="24" customHeight="1">
      <c r="A517" s="213"/>
      <c r="B517" s="1509"/>
      <c r="C517" s="227" t="s">
        <v>5478</v>
      </c>
      <c r="D517" s="227" t="s">
        <v>24067</v>
      </c>
      <c r="E517" s="260" t="s">
        <v>5844</v>
      </c>
      <c r="F517" s="227" t="s">
        <v>5478</v>
      </c>
      <c r="G517" s="227" t="s">
        <v>24283</v>
      </c>
      <c r="H517" s="227" t="s">
        <v>5478</v>
      </c>
      <c r="I517" s="227" t="s">
        <v>13224</v>
      </c>
      <c r="J517" s="227">
        <v>11</v>
      </c>
      <c r="K517" s="228">
        <v>1874</v>
      </c>
      <c r="L517" s="228">
        <v>1873.98</v>
      </c>
      <c r="M517" s="228">
        <v>2997.8</v>
      </c>
      <c r="N517" s="227" t="s">
        <v>401</v>
      </c>
      <c r="O517" s="228"/>
      <c r="P517" s="228"/>
      <c r="Q517" s="228"/>
      <c r="R517" s="228">
        <v>25</v>
      </c>
      <c r="S517" s="228">
        <v>14.5</v>
      </c>
      <c r="T517" s="228">
        <v>6</v>
      </c>
      <c r="U517" s="228">
        <v>362.5</v>
      </c>
      <c r="V517" s="228"/>
      <c r="W517" s="228"/>
      <c r="X517" s="228"/>
      <c r="Y517" s="228"/>
      <c r="Z517" s="227"/>
      <c r="AA517" s="228">
        <v>160</v>
      </c>
      <c r="AB517" s="227"/>
      <c r="AC517" s="227" t="s">
        <v>1988</v>
      </c>
      <c r="AD517" s="227">
        <v>2012</v>
      </c>
      <c r="AE517" s="227"/>
      <c r="AF517" s="227"/>
      <c r="AG517" s="227"/>
      <c r="AH517" s="227"/>
      <c r="AI517" s="227"/>
      <c r="AJ517" s="227"/>
      <c r="AK517" s="228">
        <v>7700</v>
      </c>
      <c r="AL517" s="233"/>
      <c r="AM517" s="233"/>
      <c r="AN517" s="233"/>
      <c r="AO517" s="233"/>
      <c r="AP517" s="233"/>
      <c r="AQ517" s="233"/>
      <c r="AR517" s="233"/>
      <c r="AS517" s="233"/>
      <c r="AT517" s="233"/>
      <c r="AU517" s="233"/>
      <c r="AV517" s="233"/>
      <c r="AW517" s="241"/>
      <c r="AX517" s="241"/>
      <c r="AY517" s="241"/>
      <c r="AZ517" s="241"/>
      <c r="BA517" s="241"/>
      <c r="BB517" s="241"/>
      <c r="BC517" s="241"/>
      <c r="BD517" s="244"/>
      <c r="BE517" s="227"/>
      <c r="BF517" s="227"/>
      <c r="BG517" s="1447"/>
    </row>
    <row r="518" spans="1:59" ht="24" customHeight="1">
      <c r="A518" s="213"/>
      <c r="B518" s="1509"/>
      <c r="C518" s="227" t="s">
        <v>5484</v>
      </c>
      <c r="D518" s="227"/>
      <c r="E518" s="260" t="s">
        <v>5845</v>
      </c>
      <c r="F518" s="227" t="s">
        <v>5484</v>
      </c>
      <c r="G518" s="227"/>
      <c r="H518" s="360"/>
      <c r="I518" s="227" t="s">
        <v>13136</v>
      </c>
      <c r="J518" s="227"/>
      <c r="K518" s="227"/>
      <c r="L518" s="228">
        <v>8021</v>
      </c>
      <c r="M518" s="228">
        <v>1536</v>
      </c>
      <c r="N518" s="228">
        <v>2450</v>
      </c>
      <c r="O518" s="227" t="s">
        <v>401</v>
      </c>
      <c r="P518" s="228"/>
      <c r="Q518" s="228"/>
      <c r="R518" s="228"/>
      <c r="S518" s="228">
        <v>25</v>
      </c>
      <c r="T518" s="228">
        <v>15</v>
      </c>
      <c r="U518" s="228">
        <v>6</v>
      </c>
      <c r="V518" s="228">
        <v>375</v>
      </c>
      <c r="W518" s="228"/>
      <c r="X518" s="228"/>
      <c r="Y518" s="228"/>
      <c r="Z518" s="228"/>
      <c r="AA518" s="227"/>
      <c r="AB518" s="228">
        <v>160</v>
      </c>
      <c r="AC518" s="227"/>
      <c r="AD518" s="227"/>
      <c r="AE518" s="227">
        <v>2015</v>
      </c>
      <c r="AF518" s="227"/>
      <c r="AG518" s="227"/>
      <c r="AH518" s="227"/>
      <c r="AI518" s="227"/>
      <c r="AJ518" s="227"/>
      <c r="AK518" s="227"/>
      <c r="AL518" s="228">
        <v>6300</v>
      </c>
      <c r="AM518" s="233"/>
      <c r="AN518" s="233"/>
      <c r="AO518" s="233"/>
      <c r="AP518" s="233"/>
      <c r="AQ518" s="233"/>
      <c r="AR518" s="233"/>
      <c r="AS518" s="233"/>
      <c r="AT518" s="233"/>
      <c r="AU518" s="233"/>
      <c r="AV518" s="233"/>
      <c r="AW518" s="233"/>
      <c r="AX518" s="241"/>
      <c r="AY518" s="241"/>
      <c r="AZ518" s="241"/>
      <c r="BA518" s="241"/>
      <c r="BB518" s="241"/>
      <c r="BC518" s="241"/>
      <c r="BD518" s="241"/>
      <c r="BE518" s="244"/>
      <c r="BF518" s="227"/>
      <c r="BG518" s="1447"/>
    </row>
    <row r="519" spans="1:59" ht="24" customHeight="1">
      <c r="A519" s="213" t="s">
        <v>316</v>
      </c>
      <c r="B519" s="1509"/>
      <c r="C519" s="227" t="s">
        <v>5485</v>
      </c>
      <c r="D519" s="227"/>
      <c r="E519" s="260" t="s">
        <v>11379</v>
      </c>
      <c r="F519" s="227" t="s">
        <v>5485</v>
      </c>
      <c r="G519" s="227"/>
      <c r="H519" s="360"/>
      <c r="I519" s="227" t="s">
        <v>14060</v>
      </c>
      <c r="J519" s="227"/>
      <c r="K519" s="227"/>
      <c r="L519" s="228">
        <v>3200</v>
      </c>
      <c r="M519" s="228">
        <v>1612</v>
      </c>
      <c r="N519" s="228">
        <v>2752</v>
      </c>
      <c r="O519" s="227" t="s">
        <v>401</v>
      </c>
      <c r="P519" s="228"/>
      <c r="Q519" s="228"/>
      <c r="R519" s="228"/>
      <c r="S519" s="228"/>
      <c r="T519" s="228"/>
      <c r="U519" s="228"/>
      <c r="V519" s="228"/>
      <c r="W519" s="228">
        <v>25</v>
      </c>
      <c r="X519" s="228">
        <v>15</v>
      </c>
      <c r="Y519" s="228">
        <v>6</v>
      </c>
      <c r="Z519" s="228">
        <v>375</v>
      </c>
      <c r="AA519" s="227"/>
      <c r="AB519" s="228">
        <v>160</v>
      </c>
      <c r="AC519" s="227"/>
      <c r="AD519" s="227"/>
      <c r="AE519" s="227">
        <v>2018</v>
      </c>
      <c r="AF519" s="227"/>
      <c r="AG519" s="227"/>
      <c r="AH519" s="227"/>
      <c r="AI519" s="227"/>
      <c r="AJ519" s="227"/>
      <c r="AK519" s="227"/>
      <c r="AL519" s="228">
        <v>9000</v>
      </c>
      <c r="AM519" s="233"/>
      <c r="AN519" s="233"/>
      <c r="AO519" s="233"/>
      <c r="AP519" s="233"/>
      <c r="AQ519" s="233"/>
      <c r="AR519" s="233"/>
      <c r="AS519" s="233"/>
      <c r="AT519" s="233"/>
      <c r="AU519" s="233"/>
      <c r="AV519" s="233"/>
      <c r="AW519" s="233"/>
      <c r="AX519" s="241"/>
      <c r="AY519" s="241"/>
      <c r="AZ519" s="241"/>
      <c r="BA519" s="241"/>
      <c r="BB519" s="241"/>
      <c r="BC519" s="241"/>
      <c r="BD519" s="241"/>
      <c r="BE519" s="244"/>
      <c r="BF519" s="227"/>
      <c r="BG519" s="1447"/>
    </row>
    <row r="520" spans="1:59" ht="24" customHeight="1">
      <c r="A520" s="213"/>
      <c r="B520" s="1509"/>
      <c r="C520" s="241" t="s">
        <v>5490</v>
      </c>
      <c r="D520" s="241" t="s">
        <v>24070</v>
      </c>
      <c r="E520" s="241" t="s">
        <v>24284</v>
      </c>
      <c r="F520" s="241" t="s">
        <v>5490</v>
      </c>
      <c r="G520" s="241" t="s">
        <v>24285</v>
      </c>
      <c r="H520" s="241"/>
      <c r="I520" s="241" t="s">
        <v>5490</v>
      </c>
      <c r="J520" s="241">
        <v>10</v>
      </c>
      <c r="K520" s="241" t="s">
        <v>24286</v>
      </c>
      <c r="L520" s="244">
        <v>9491</v>
      </c>
      <c r="M520" s="244">
        <v>1834</v>
      </c>
      <c r="N520" s="244">
        <v>3323</v>
      </c>
      <c r="O520" s="241" t="s">
        <v>401</v>
      </c>
      <c r="P520" s="241"/>
      <c r="Q520" s="241"/>
      <c r="R520" s="241"/>
      <c r="S520" s="241"/>
      <c r="T520" s="241"/>
      <c r="U520" s="241"/>
      <c r="V520" s="241"/>
      <c r="W520" s="241">
        <v>25</v>
      </c>
      <c r="X520" s="241">
        <v>13</v>
      </c>
      <c r="Y520" s="241">
        <v>6</v>
      </c>
      <c r="Z520" s="241">
        <v>325</v>
      </c>
      <c r="AA520" s="241"/>
      <c r="AB520" s="241"/>
      <c r="AC520" s="241"/>
      <c r="AD520" s="241"/>
      <c r="AE520" s="241">
        <v>2010</v>
      </c>
      <c r="AF520" s="241"/>
      <c r="AG520" s="241"/>
      <c r="AH520" s="241"/>
      <c r="AI520" s="241"/>
      <c r="AJ520" s="241"/>
      <c r="AK520" s="241"/>
      <c r="AL520" s="244">
        <v>6700</v>
      </c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1447"/>
    </row>
    <row r="521" spans="1:59" ht="24" customHeight="1">
      <c r="A521" s="213" t="s">
        <v>317</v>
      </c>
      <c r="B521" s="1509"/>
      <c r="C521" s="314" t="s">
        <v>55</v>
      </c>
      <c r="D521" s="314"/>
      <c r="E521" s="315">
        <f>COUNTA(E522:E561)</f>
        <v>40</v>
      </c>
      <c r="F521" s="314"/>
      <c r="G521" s="314"/>
      <c r="H521" s="314"/>
      <c r="I521" s="314"/>
      <c r="J521" s="314"/>
      <c r="K521" s="314"/>
      <c r="L521" s="318">
        <f>SUM(L522:L561)</f>
        <v>729699.8</v>
      </c>
      <c r="M521" s="318">
        <f>SUM(M522:M561)</f>
        <v>114691.31000000001</v>
      </c>
      <c r="N521" s="318">
        <f>SUM(N522:N561)</f>
        <v>189084.87</v>
      </c>
      <c r="O521" s="314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4"/>
      <c r="AB521" s="318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8"/>
      <c r="AM521" s="314"/>
      <c r="AN521" s="314"/>
      <c r="AO521" s="314"/>
      <c r="AP521" s="314"/>
      <c r="AQ521" s="314"/>
      <c r="AR521" s="314"/>
      <c r="AS521" s="314"/>
      <c r="AT521" s="314"/>
      <c r="AU521" s="314"/>
      <c r="AV521" s="314"/>
      <c r="AW521" s="314"/>
      <c r="AX521" s="314"/>
      <c r="AY521" s="314"/>
      <c r="AZ521" s="314"/>
      <c r="BA521" s="314"/>
      <c r="BB521" s="314"/>
      <c r="BC521" s="314"/>
      <c r="BD521" s="314"/>
      <c r="BE521" s="314"/>
      <c r="BF521" s="314"/>
      <c r="BG521" s="1447"/>
    </row>
    <row r="522" spans="1:59" ht="24" customHeight="1">
      <c r="A522" s="213"/>
      <c r="B522" s="918"/>
      <c r="C522" s="227" t="s">
        <v>5886</v>
      </c>
      <c r="D522" s="227" t="s">
        <v>24349</v>
      </c>
      <c r="E522" s="227" t="s">
        <v>24817</v>
      </c>
      <c r="F522" s="227" t="s">
        <v>5886</v>
      </c>
      <c r="G522" s="241" t="s">
        <v>13230</v>
      </c>
      <c r="H522" s="360"/>
      <c r="I522" s="227" t="s">
        <v>13230</v>
      </c>
      <c r="J522" s="227">
        <v>17</v>
      </c>
      <c r="K522" s="227"/>
      <c r="L522" s="228">
        <v>8004</v>
      </c>
      <c r="M522" s="228">
        <v>3565</v>
      </c>
      <c r="N522" s="228">
        <v>4887</v>
      </c>
      <c r="O522" s="227" t="s">
        <v>401</v>
      </c>
      <c r="P522" s="228"/>
      <c r="Q522" s="228"/>
      <c r="R522" s="228"/>
      <c r="S522" s="228">
        <v>50</v>
      </c>
      <c r="T522" s="228">
        <v>21</v>
      </c>
      <c r="U522" s="228">
        <v>8</v>
      </c>
      <c r="V522" s="228">
        <v>1050</v>
      </c>
      <c r="W522" s="228"/>
      <c r="X522" s="228"/>
      <c r="Y522" s="228"/>
      <c r="Z522" s="228"/>
      <c r="AA522" s="227">
        <v>204</v>
      </c>
      <c r="AB522" s="228">
        <v>204</v>
      </c>
      <c r="AC522" s="228" t="s">
        <v>2052</v>
      </c>
      <c r="AD522" s="227" t="s">
        <v>465</v>
      </c>
      <c r="AE522" s="227">
        <v>1985</v>
      </c>
      <c r="AF522" s="227">
        <v>2405</v>
      </c>
      <c r="AG522" s="227">
        <v>2495</v>
      </c>
      <c r="AH522" s="227"/>
      <c r="AI522" s="227"/>
      <c r="AJ522" s="227"/>
      <c r="AK522" s="227"/>
      <c r="AL522" s="228">
        <f>SUM(AF522:AK522)</f>
        <v>4900</v>
      </c>
      <c r="AM522" s="227">
        <v>2022</v>
      </c>
      <c r="AN522" s="227"/>
      <c r="AO522" s="227">
        <v>1</v>
      </c>
      <c r="AP522" s="227">
        <v>454</v>
      </c>
      <c r="AQ522" s="227">
        <v>1100</v>
      </c>
      <c r="AR522" s="227"/>
      <c r="AS522" s="227"/>
      <c r="AT522" s="227"/>
      <c r="AU522" s="227"/>
      <c r="AV522" s="227"/>
      <c r="AW522" s="227"/>
      <c r="AX522" s="227"/>
      <c r="AY522" s="227"/>
      <c r="AZ522" s="227"/>
      <c r="BA522" s="227"/>
      <c r="BB522" s="227"/>
      <c r="BC522" s="227"/>
      <c r="BD522" s="227"/>
      <c r="BE522" s="227"/>
      <c r="BF522" s="244" t="s">
        <v>13708</v>
      </c>
      <c r="BG522" s="1447"/>
    </row>
    <row r="523" spans="1:59" ht="24" customHeight="1">
      <c r="A523" s="213"/>
      <c r="B523" s="918"/>
      <c r="C523" s="227" t="s">
        <v>5886</v>
      </c>
      <c r="D523" s="227" t="s">
        <v>24581</v>
      </c>
      <c r="E523" s="227" t="s">
        <v>11213</v>
      </c>
      <c r="F523" s="227" t="s">
        <v>5886</v>
      </c>
      <c r="G523" s="241" t="s">
        <v>13230</v>
      </c>
      <c r="H523" s="360"/>
      <c r="I523" s="227" t="s">
        <v>13230</v>
      </c>
      <c r="J523" s="227"/>
      <c r="K523" s="227"/>
      <c r="L523" s="228">
        <v>12730</v>
      </c>
      <c r="M523" s="228">
        <v>1927</v>
      </c>
      <c r="N523" s="228">
        <v>4769</v>
      </c>
      <c r="O523" s="227" t="s">
        <v>401</v>
      </c>
      <c r="P523" s="228"/>
      <c r="Q523" s="228"/>
      <c r="R523" s="228"/>
      <c r="S523" s="228"/>
      <c r="T523" s="228"/>
      <c r="U523" s="228"/>
      <c r="V523" s="228"/>
      <c r="W523" s="228">
        <v>25</v>
      </c>
      <c r="X523" s="228">
        <v>14</v>
      </c>
      <c r="Y523" s="228">
        <v>6</v>
      </c>
      <c r="Z523" s="228">
        <v>350</v>
      </c>
      <c r="AA523" s="227"/>
      <c r="AB523" s="228">
        <v>800</v>
      </c>
      <c r="AC523" s="228"/>
      <c r="AD523" s="227"/>
      <c r="AE523" s="227">
        <v>2019</v>
      </c>
      <c r="AF523" s="227"/>
      <c r="AG523" s="227"/>
      <c r="AH523" s="227"/>
      <c r="AI523" s="227"/>
      <c r="AJ523" s="227"/>
      <c r="AK523" s="227"/>
      <c r="AL523" s="228">
        <v>16600</v>
      </c>
      <c r="AM523" s="228"/>
      <c r="AN523" s="227"/>
      <c r="AO523" s="227"/>
      <c r="AP523" s="227"/>
      <c r="AQ523" s="227"/>
      <c r="AR523" s="227"/>
      <c r="AS523" s="227"/>
      <c r="AT523" s="227"/>
      <c r="AU523" s="227"/>
      <c r="AV523" s="227"/>
      <c r="AW523" s="227"/>
      <c r="AX523" s="227"/>
      <c r="AY523" s="227"/>
      <c r="AZ523" s="227"/>
      <c r="BA523" s="227"/>
      <c r="BB523" s="227"/>
      <c r="BC523" s="227"/>
      <c r="BD523" s="227"/>
      <c r="BE523" s="227"/>
      <c r="BF523" s="227" t="s">
        <v>2163</v>
      </c>
      <c r="BG523" s="1447"/>
    </row>
    <row r="524" spans="1:59" ht="24" customHeight="1">
      <c r="A524" s="213"/>
      <c r="B524" s="918"/>
      <c r="C524" s="227" t="s">
        <v>5886</v>
      </c>
      <c r="D524" s="227" t="s">
        <v>24582</v>
      </c>
      <c r="E524" s="227" t="s">
        <v>17980</v>
      </c>
      <c r="F524" s="227" t="s">
        <v>5886</v>
      </c>
      <c r="G524" s="241" t="s">
        <v>13230</v>
      </c>
      <c r="H524" s="360"/>
      <c r="I524" s="227" t="s">
        <v>13230</v>
      </c>
      <c r="J524" s="227"/>
      <c r="K524" s="227"/>
      <c r="L524" s="244">
        <v>5868</v>
      </c>
      <c r="M524" s="244">
        <v>2101.4699999999998</v>
      </c>
      <c r="N524" s="244">
        <v>5665</v>
      </c>
      <c r="O524" s="241" t="s">
        <v>2083</v>
      </c>
      <c r="P524" s="228"/>
      <c r="Q524" s="228"/>
      <c r="R524" s="228"/>
      <c r="S524" s="228"/>
      <c r="T524" s="228"/>
      <c r="U524" s="228"/>
      <c r="V524" s="228"/>
      <c r="W524" s="244">
        <v>25</v>
      </c>
      <c r="X524" s="244">
        <v>9</v>
      </c>
      <c r="Y524" s="244">
        <v>4</v>
      </c>
      <c r="Z524" s="244">
        <v>281</v>
      </c>
      <c r="AA524" s="227"/>
      <c r="AB524" s="228"/>
      <c r="AC524" s="228"/>
      <c r="AD524" s="227"/>
      <c r="AE524" s="241">
        <v>2022</v>
      </c>
      <c r="AF524" s="227"/>
      <c r="AG524" s="227"/>
      <c r="AH524" s="227"/>
      <c r="AI524" s="227"/>
      <c r="AJ524" s="227"/>
      <c r="AK524" s="227"/>
      <c r="AL524" s="228">
        <v>19000</v>
      </c>
      <c r="AM524" s="228"/>
      <c r="AN524" s="227"/>
      <c r="AO524" s="227"/>
      <c r="AP524" s="227"/>
      <c r="AQ524" s="227"/>
      <c r="AR524" s="227"/>
      <c r="AS524" s="227"/>
      <c r="AT524" s="227"/>
      <c r="AU524" s="227"/>
      <c r="AV524" s="227"/>
      <c r="AW524" s="227"/>
      <c r="AX524" s="227"/>
      <c r="AY524" s="227"/>
      <c r="AZ524" s="227"/>
      <c r="BA524" s="227"/>
      <c r="BB524" s="227"/>
      <c r="BC524" s="227"/>
      <c r="BD524" s="227"/>
      <c r="BE524" s="227"/>
      <c r="BF524" s="227"/>
      <c r="BG524" s="1447"/>
    </row>
    <row r="525" spans="1:59" ht="24" customHeight="1">
      <c r="A525" s="213"/>
      <c r="B525" s="918"/>
      <c r="C525" s="227" t="s">
        <v>5886</v>
      </c>
      <c r="D525" s="227" t="s">
        <v>24818</v>
      </c>
      <c r="E525" s="241" t="s">
        <v>24819</v>
      </c>
      <c r="F525" s="241" t="s">
        <v>13269</v>
      </c>
      <c r="G525" s="241" t="s">
        <v>13230</v>
      </c>
      <c r="H525" s="360"/>
      <c r="I525" s="241" t="s">
        <v>13230</v>
      </c>
      <c r="J525" s="227"/>
      <c r="K525" s="227"/>
      <c r="L525" s="244">
        <v>3578</v>
      </c>
      <c r="M525" s="244">
        <v>1126</v>
      </c>
      <c r="N525" s="244">
        <v>4549</v>
      </c>
      <c r="O525" s="241" t="s">
        <v>2083</v>
      </c>
      <c r="P525" s="228"/>
      <c r="Q525" s="228"/>
      <c r="R525" s="228"/>
      <c r="S525" s="228"/>
      <c r="T525" s="228"/>
      <c r="U525" s="228"/>
      <c r="V525" s="228"/>
      <c r="W525" s="244">
        <v>25</v>
      </c>
      <c r="X525" s="244">
        <v>14</v>
      </c>
      <c r="Y525" s="244">
        <v>7</v>
      </c>
      <c r="Z525" s="244">
        <v>350</v>
      </c>
      <c r="AA525" s="227"/>
      <c r="AB525" s="228"/>
      <c r="AC525" s="228"/>
      <c r="AD525" s="227"/>
      <c r="AE525" s="241">
        <v>2001</v>
      </c>
      <c r="AF525" s="227"/>
      <c r="AG525" s="227"/>
      <c r="AH525" s="227"/>
      <c r="AI525" s="227"/>
      <c r="AJ525" s="227"/>
      <c r="AK525" s="227"/>
      <c r="AL525" s="228"/>
      <c r="AM525" s="228"/>
      <c r="AN525" s="227"/>
      <c r="AO525" s="227"/>
      <c r="AP525" s="227"/>
      <c r="AQ525" s="227"/>
      <c r="AR525" s="227"/>
      <c r="AS525" s="227"/>
      <c r="AT525" s="227"/>
      <c r="AU525" s="227"/>
      <c r="AV525" s="227"/>
      <c r="AW525" s="227"/>
      <c r="AX525" s="227"/>
      <c r="AY525" s="227"/>
      <c r="AZ525" s="227"/>
      <c r="BA525" s="227"/>
      <c r="BB525" s="227"/>
      <c r="BC525" s="227"/>
      <c r="BD525" s="227"/>
      <c r="BE525" s="227"/>
      <c r="BF525" s="244" t="s">
        <v>13708</v>
      </c>
      <c r="BG525" s="1447"/>
    </row>
    <row r="526" spans="1:59" ht="24" customHeight="1">
      <c r="A526" s="213"/>
      <c r="B526" s="918"/>
      <c r="C526" s="227" t="s">
        <v>5886</v>
      </c>
      <c r="D526" s="227" t="s">
        <v>24820</v>
      </c>
      <c r="E526" s="241" t="s">
        <v>17205</v>
      </c>
      <c r="F526" s="241" t="s">
        <v>13269</v>
      </c>
      <c r="G526" s="241" t="s">
        <v>13230</v>
      </c>
      <c r="H526" s="360"/>
      <c r="I526" s="241" t="s">
        <v>13230</v>
      </c>
      <c r="J526" s="227">
        <v>6</v>
      </c>
      <c r="K526" s="227"/>
      <c r="L526" s="244">
        <v>6196</v>
      </c>
      <c r="M526" s="244">
        <v>1236</v>
      </c>
      <c r="N526" s="244">
        <v>5708</v>
      </c>
      <c r="O526" s="241" t="s">
        <v>2083</v>
      </c>
      <c r="P526" s="228"/>
      <c r="Q526" s="228"/>
      <c r="R526" s="228"/>
      <c r="S526" s="228"/>
      <c r="T526" s="228"/>
      <c r="U526" s="228"/>
      <c r="V526" s="228"/>
      <c r="W526" s="244">
        <v>25</v>
      </c>
      <c r="X526" s="244">
        <v>14</v>
      </c>
      <c r="Y526" s="244">
        <v>6</v>
      </c>
      <c r="Z526" s="244">
        <v>345</v>
      </c>
      <c r="AA526" s="227"/>
      <c r="AB526" s="228"/>
      <c r="AC526" s="228"/>
      <c r="AD526" s="227"/>
      <c r="AE526" s="241">
        <v>2014</v>
      </c>
      <c r="AF526" s="227"/>
      <c r="AG526" s="227"/>
      <c r="AH526" s="227"/>
      <c r="AI526" s="227"/>
      <c r="AJ526" s="227"/>
      <c r="AK526" s="227"/>
      <c r="AL526" s="228"/>
      <c r="AM526" s="228"/>
      <c r="AN526" s="227"/>
      <c r="AO526" s="227"/>
      <c r="AP526" s="227"/>
      <c r="AQ526" s="227"/>
      <c r="AR526" s="227"/>
      <c r="AS526" s="227"/>
      <c r="AT526" s="227"/>
      <c r="AU526" s="227"/>
      <c r="AV526" s="227"/>
      <c r="AW526" s="227"/>
      <c r="AX526" s="227"/>
      <c r="AY526" s="227"/>
      <c r="AZ526" s="227"/>
      <c r="BA526" s="227"/>
      <c r="BB526" s="227"/>
      <c r="BC526" s="227"/>
      <c r="BD526" s="227"/>
      <c r="BE526" s="227"/>
      <c r="BF526" s="227"/>
      <c r="BG526" s="1447"/>
    </row>
    <row r="527" spans="1:59" ht="24" customHeight="1">
      <c r="A527" s="213" t="s">
        <v>150</v>
      </c>
      <c r="B527" s="918"/>
      <c r="C527" s="227" t="s">
        <v>13269</v>
      </c>
      <c r="D527" s="227" t="s">
        <v>24583</v>
      </c>
      <c r="E527" s="241" t="s">
        <v>17981</v>
      </c>
      <c r="F527" s="241" t="s">
        <v>13269</v>
      </c>
      <c r="G527" s="241" t="s">
        <v>13230</v>
      </c>
      <c r="H527" s="360"/>
      <c r="I527" s="241" t="s">
        <v>13230</v>
      </c>
      <c r="J527" s="227"/>
      <c r="K527" s="227"/>
      <c r="L527" s="244">
        <v>3058</v>
      </c>
      <c r="M527" s="244">
        <v>1376</v>
      </c>
      <c r="N527" s="244">
        <v>4816</v>
      </c>
      <c r="O527" s="241" t="s">
        <v>2083</v>
      </c>
      <c r="P527" s="228"/>
      <c r="Q527" s="228"/>
      <c r="R527" s="228"/>
      <c r="S527" s="228"/>
      <c r="T527" s="228"/>
      <c r="U527" s="228"/>
      <c r="V527" s="228"/>
      <c r="W527" s="244">
        <v>25</v>
      </c>
      <c r="X527" s="244">
        <v>14</v>
      </c>
      <c r="Y527" s="244">
        <v>6</v>
      </c>
      <c r="Z527" s="244">
        <v>363</v>
      </c>
      <c r="AA527" s="227"/>
      <c r="AB527" s="228"/>
      <c r="AC527" s="228"/>
      <c r="AD527" s="227"/>
      <c r="AE527" s="241">
        <v>2023</v>
      </c>
      <c r="AF527" s="227"/>
      <c r="AG527" s="227"/>
      <c r="AH527" s="227"/>
      <c r="AI527" s="227"/>
      <c r="AJ527" s="227"/>
      <c r="AK527" s="227"/>
      <c r="AL527" s="244">
        <v>16000</v>
      </c>
      <c r="AM527" s="228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227"/>
      <c r="AZ527" s="227"/>
      <c r="BA527" s="227"/>
      <c r="BB527" s="227"/>
      <c r="BC527" s="227"/>
      <c r="BD527" s="227"/>
      <c r="BE527" s="227"/>
      <c r="BF527" s="227"/>
      <c r="BG527" s="1447"/>
    </row>
    <row r="528" spans="1:59" ht="24" customHeight="1">
      <c r="A528" s="213" t="s">
        <v>150</v>
      </c>
      <c r="B528" s="918"/>
      <c r="C528" s="227" t="s">
        <v>13269</v>
      </c>
      <c r="D528" s="241" t="s">
        <v>24584</v>
      </c>
      <c r="E528" s="243" t="s">
        <v>24821</v>
      </c>
      <c r="F528" s="241" t="s">
        <v>13269</v>
      </c>
      <c r="G528" s="241" t="s">
        <v>13230</v>
      </c>
      <c r="H528" s="241"/>
      <c r="I528" s="241" t="s">
        <v>13230</v>
      </c>
      <c r="J528" s="241"/>
      <c r="K528" s="241"/>
      <c r="L528" s="244">
        <v>4131</v>
      </c>
      <c r="M528" s="244">
        <v>1229</v>
      </c>
      <c r="N528" s="244">
        <v>2431</v>
      </c>
      <c r="O528" s="241" t="s">
        <v>2083</v>
      </c>
      <c r="P528" s="244"/>
      <c r="Q528" s="244"/>
      <c r="R528" s="244"/>
      <c r="S528" s="244"/>
      <c r="T528" s="244"/>
      <c r="U528" s="244"/>
      <c r="V528" s="244"/>
      <c r="W528" s="244">
        <v>25</v>
      </c>
      <c r="X528" s="244">
        <v>15</v>
      </c>
      <c r="Y528" s="244">
        <v>6</v>
      </c>
      <c r="Z528" s="244">
        <v>345</v>
      </c>
      <c r="AA528" s="241"/>
      <c r="AB528" s="244"/>
      <c r="AC528" s="241"/>
      <c r="AD528" s="241"/>
      <c r="AE528" s="241">
        <v>2024</v>
      </c>
      <c r="AF528" s="241"/>
      <c r="AG528" s="241"/>
      <c r="AH528" s="241"/>
      <c r="AI528" s="241"/>
      <c r="AJ528" s="241"/>
      <c r="AK528" s="241"/>
      <c r="AL528" s="244">
        <v>16000</v>
      </c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  <c r="BA528" s="241"/>
      <c r="BB528" s="241"/>
      <c r="BC528" s="241"/>
      <c r="BD528" s="241"/>
      <c r="BE528" s="241"/>
      <c r="BF528" s="241" t="s">
        <v>13749</v>
      </c>
      <c r="BG528" s="1447"/>
    </row>
    <row r="529" spans="1:59" ht="24" customHeight="1">
      <c r="A529" s="213"/>
      <c r="B529" s="918"/>
      <c r="C529" s="227" t="s">
        <v>5890</v>
      </c>
      <c r="D529" s="227" t="s">
        <v>24600</v>
      </c>
      <c r="E529" s="227" t="s">
        <v>6259</v>
      </c>
      <c r="F529" s="227" t="s">
        <v>5890</v>
      </c>
      <c r="G529" s="227" t="s">
        <v>9235</v>
      </c>
      <c r="H529" s="360"/>
      <c r="I529" s="227" t="s">
        <v>9235</v>
      </c>
      <c r="J529" s="227">
        <v>5</v>
      </c>
      <c r="K529" s="227"/>
      <c r="L529" s="228">
        <v>6507</v>
      </c>
      <c r="M529" s="228">
        <v>1650.63</v>
      </c>
      <c r="N529" s="228">
        <v>2650.63</v>
      </c>
      <c r="O529" s="227" t="s">
        <v>401</v>
      </c>
      <c r="P529" s="228"/>
      <c r="Q529" s="228"/>
      <c r="R529" s="228"/>
      <c r="S529" s="228"/>
      <c r="T529" s="228"/>
      <c r="U529" s="228"/>
      <c r="V529" s="228"/>
      <c r="W529" s="228">
        <v>25</v>
      </c>
      <c r="X529" s="228">
        <v>15</v>
      </c>
      <c r="Y529" s="228">
        <v>6</v>
      </c>
      <c r="Z529" s="228">
        <v>400</v>
      </c>
      <c r="AA529" s="227"/>
      <c r="AB529" s="228"/>
      <c r="AC529" s="228"/>
      <c r="AD529" s="227"/>
      <c r="AE529" s="227">
        <v>2006</v>
      </c>
      <c r="AF529" s="227"/>
      <c r="AG529" s="227"/>
      <c r="AH529" s="227"/>
      <c r="AI529" s="227"/>
      <c r="AJ529" s="227"/>
      <c r="AK529" s="227"/>
      <c r="AL529" s="228">
        <v>5975</v>
      </c>
      <c r="AM529" s="228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227"/>
      <c r="AZ529" s="227"/>
      <c r="BA529" s="227"/>
      <c r="BB529" s="227"/>
      <c r="BC529" s="227"/>
      <c r="BD529" s="227"/>
      <c r="BE529" s="227"/>
      <c r="BF529" s="227"/>
      <c r="BG529" s="1447"/>
    </row>
    <row r="530" spans="1:59" ht="24" customHeight="1">
      <c r="A530" s="213"/>
      <c r="B530" s="918"/>
      <c r="C530" s="227" t="s">
        <v>5890</v>
      </c>
      <c r="D530" s="227" t="s">
        <v>24601</v>
      </c>
      <c r="E530" s="227" t="s">
        <v>12208</v>
      </c>
      <c r="F530" s="227" t="s">
        <v>5890</v>
      </c>
      <c r="G530" s="227" t="s">
        <v>9235</v>
      </c>
      <c r="H530" s="360"/>
      <c r="I530" s="227" t="s">
        <v>13257</v>
      </c>
      <c r="J530" s="227">
        <v>6</v>
      </c>
      <c r="K530" s="227"/>
      <c r="L530" s="228">
        <v>73468</v>
      </c>
      <c r="M530" s="228">
        <v>2725.62</v>
      </c>
      <c r="N530" s="228">
        <v>4077.44</v>
      </c>
      <c r="O530" s="227" t="s">
        <v>401</v>
      </c>
      <c r="P530" s="228" t="s">
        <v>389</v>
      </c>
      <c r="Q530" s="228" t="s">
        <v>389</v>
      </c>
      <c r="R530" s="228" t="s">
        <v>389</v>
      </c>
      <c r="S530" s="228" t="s">
        <v>389</v>
      </c>
      <c r="T530" s="228" t="s">
        <v>389</v>
      </c>
      <c r="U530" s="228" t="s">
        <v>389</v>
      </c>
      <c r="V530" s="228" t="s">
        <v>389</v>
      </c>
      <c r="W530" s="228">
        <v>25</v>
      </c>
      <c r="X530" s="228">
        <v>17</v>
      </c>
      <c r="Y530" s="228">
        <v>6</v>
      </c>
      <c r="Z530" s="228">
        <v>425</v>
      </c>
      <c r="AA530" s="227"/>
      <c r="AB530" s="228" t="s">
        <v>389</v>
      </c>
      <c r="AC530" s="228"/>
      <c r="AD530" s="227"/>
      <c r="AE530" s="227">
        <v>2020</v>
      </c>
      <c r="AF530" s="227"/>
      <c r="AG530" s="227"/>
      <c r="AH530" s="227"/>
      <c r="AI530" s="227"/>
      <c r="AJ530" s="227"/>
      <c r="AK530" s="227"/>
      <c r="AL530" s="228">
        <v>9950</v>
      </c>
      <c r="AM530" s="228"/>
      <c r="AN530" s="227"/>
      <c r="AO530" s="227"/>
      <c r="AP530" s="227"/>
      <c r="AQ530" s="227"/>
      <c r="AR530" s="227"/>
      <c r="AS530" s="227"/>
      <c r="AT530" s="227"/>
      <c r="AU530" s="227"/>
      <c r="AV530" s="227"/>
      <c r="AW530" s="227"/>
      <c r="AX530" s="227"/>
      <c r="AY530" s="227"/>
      <c r="AZ530" s="227"/>
      <c r="BA530" s="227"/>
      <c r="BB530" s="227"/>
      <c r="BC530" s="227"/>
      <c r="BD530" s="227"/>
      <c r="BE530" s="227"/>
      <c r="BF530" s="227"/>
      <c r="BG530" s="1447"/>
    </row>
    <row r="531" spans="1:59" ht="24" customHeight="1">
      <c r="A531" s="213"/>
      <c r="B531" s="918"/>
      <c r="C531" s="227" t="s">
        <v>5896</v>
      </c>
      <c r="D531" s="227" t="s">
        <v>24350</v>
      </c>
      <c r="E531" s="227" t="s">
        <v>6260</v>
      </c>
      <c r="F531" s="227" t="s">
        <v>5896</v>
      </c>
      <c r="G531" s="227"/>
      <c r="H531" s="360"/>
      <c r="I531" s="227" t="s">
        <v>14673</v>
      </c>
      <c r="J531" s="227"/>
      <c r="K531" s="227"/>
      <c r="L531" s="228">
        <v>38588</v>
      </c>
      <c r="M531" s="228">
        <v>6958</v>
      </c>
      <c r="N531" s="228">
        <v>12579</v>
      </c>
      <c r="O531" s="227" t="s">
        <v>401</v>
      </c>
      <c r="P531" s="228">
        <v>10</v>
      </c>
      <c r="Q531" s="228">
        <v>25</v>
      </c>
      <c r="R531" s="228">
        <v>5</v>
      </c>
      <c r="S531" s="228">
        <v>50</v>
      </c>
      <c r="T531" s="228">
        <v>25</v>
      </c>
      <c r="U531" s="228">
        <v>10</v>
      </c>
      <c r="V531" s="228">
        <v>1250</v>
      </c>
      <c r="W531" s="228">
        <v>18</v>
      </c>
      <c r="X531" s="228">
        <v>8</v>
      </c>
      <c r="Y531" s="228">
        <v>3</v>
      </c>
      <c r="Z531" s="228">
        <v>144</v>
      </c>
      <c r="AA531" s="227"/>
      <c r="AB531" s="228">
        <v>2000</v>
      </c>
      <c r="AC531" s="228"/>
      <c r="AD531" s="227"/>
      <c r="AE531" s="227">
        <v>2006</v>
      </c>
      <c r="AF531" s="227"/>
      <c r="AG531" s="227"/>
      <c r="AH531" s="227"/>
      <c r="AI531" s="227"/>
      <c r="AJ531" s="227"/>
      <c r="AK531" s="227"/>
      <c r="AL531" s="228">
        <v>32000</v>
      </c>
      <c r="AM531" s="228"/>
      <c r="AN531" s="227"/>
      <c r="AO531" s="227"/>
      <c r="AP531" s="227"/>
      <c r="AQ531" s="227"/>
      <c r="AR531" s="227"/>
      <c r="AS531" s="227"/>
      <c r="AT531" s="227"/>
      <c r="AU531" s="227"/>
      <c r="AV531" s="227"/>
      <c r="AW531" s="227"/>
      <c r="AX531" s="227"/>
      <c r="AY531" s="227"/>
      <c r="AZ531" s="227"/>
      <c r="BA531" s="227"/>
      <c r="BB531" s="227"/>
      <c r="BC531" s="227"/>
      <c r="BD531" s="227"/>
      <c r="BE531" s="227"/>
      <c r="BF531" s="227"/>
      <c r="BG531" s="1447"/>
    </row>
    <row r="532" spans="1:59" ht="24" customHeight="1">
      <c r="A532" s="213"/>
      <c r="B532" s="918"/>
      <c r="C532" s="227" t="s">
        <v>5896</v>
      </c>
      <c r="D532" s="227" t="s">
        <v>24350</v>
      </c>
      <c r="E532" s="227" t="s">
        <v>6261</v>
      </c>
      <c r="F532" s="227" t="s">
        <v>5896</v>
      </c>
      <c r="G532" s="227"/>
      <c r="H532" s="360"/>
      <c r="I532" s="227" t="s">
        <v>14673</v>
      </c>
      <c r="J532" s="227"/>
      <c r="K532" s="227"/>
      <c r="L532" s="228">
        <v>2308</v>
      </c>
      <c r="M532" s="228">
        <v>983</v>
      </c>
      <c r="N532" s="228">
        <v>1159</v>
      </c>
      <c r="O532" s="227" t="s">
        <v>401</v>
      </c>
      <c r="P532" s="228">
        <v>39</v>
      </c>
      <c r="Q532" s="228">
        <v>23</v>
      </c>
      <c r="R532" s="228"/>
      <c r="S532" s="228"/>
      <c r="T532" s="228"/>
      <c r="U532" s="228"/>
      <c r="V532" s="228"/>
      <c r="W532" s="228"/>
      <c r="X532" s="228"/>
      <c r="Y532" s="228"/>
      <c r="Z532" s="228"/>
      <c r="AA532" s="227"/>
      <c r="AB532" s="228"/>
      <c r="AC532" s="228"/>
      <c r="AD532" s="227"/>
      <c r="AE532" s="227">
        <v>2010</v>
      </c>
      <c r="AF532" s="227"/>
      <c r="AG532" s="227"/>
      <c r="AH532" s="227"/>
      <c r="AI532" s="227"/>
      <c r="AJ532" s="227"/>
      <c r="AK532" s="227"/>
      <c r="AL532" s="228">
        <v>2179</v>
      </c>
      <c r="AM532" s="228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27"/>
      <c r="BC532" s="227"/>
      <c r="BD532" s="227"/>
      <c r="BE532" s="227"/>
      <c r="BF532" s="227"/>
      <c r="BG532" s="1447"/>
    </row>
    <row r="533" spans="1:59" ht="24" customHeight="1">
      <c r="A533" s="213"/>
      <c r="B533" s="918"/>
      <c r="C533" s="227" t="s">
        <v>1874</v>
      </c>
      <c r="D533" s="227" t="s">
        <v>24822</v>
      </c>
      <c r="E533" s="227" t="s">
        <v>6262</v>
      </c>
      <c r="F533" s="227" t="s">
        <v>1874</v>
      </c>
      <c r="G533" s="227" t="s">
        <v>24823</v>
      </c>
      <c r="H533" s="360"/>
      <c r="I533" s="227" t="s">
        <v>6080</v>
      </c>
      <c r="J533" s="227"/>
      <c r="K533" s="227"/>
      <c r="L533" s="228">
        <v>7329</v>
      </c>
      <c r="M533" s="228">
        <v>2295</v>
      </c>
      <c r="N533" s="228">
        <v>4471</v>
      </c>
      <c r="O533" s="227" t="s">
        <v>401</v>
      </c>
      <c r="P533" s="228"/>
      <c r="Q533" s="228"/>
      <c r="R533" s="228"/>
      <c r="S533" s="228"/>
      <c r="T533" s="228"/>
      <c r="U533" s="228"/>
      <c r="V533" s="228"/>
      <c r="W533" s="228">
        <v>25</v>
      </c>
      <c r="X533" s="228">
        <v>14</v>
      </c>
      <c r="Y533" s="228">
        <v>6</v>
      </c>
      <c r="Z533" s="228">
        <v>360</v>
      </c>
      <c r="AA533" s="227"/>
      <c r="AB533" s="228"/>
      <c r="AC533" s="228"/>
      <c r="AD533" s="227"/>
      <c r="AE533" s="227">
        <v>2001</v>
      </c>
      <c r="AF533" s="227"/>
      <c r="AG533" s="227"/>
      <c r="AH533" s="227"/>
      <c r="AI533" s="227"/>
      <c r="AJ533" s="227"/>
      <c r="AK533" s="227"/>
      <c r="AL533" s="228">
        <v>5287</v>
      </c>
      <c r="AM533" s="228">
        <v>5975</v>
      </c>
      <c r="AN533" s="227"/>
      <c r="AO533" s="227"/>
      <c r="AP533" s="227"/>
      <c r="AQ533" s="227"/>
      <c r="AR533" s="227"/>
      <c r="AS533" s="227"/>
      <c r="AT533" s="227"/>
      <c r="AU533" s="227"/>
      <c r="AV533" s="227"/>
      <c r="AW533" s="227"/>
      <c r="AX533" s="227"/>
      <c r="AY533" s="227"/>
      <c r="AZ533" s="227"/>
      <c r="BA533" s="227"/>
      <c r="BB533" s="227"/>
      <c r="BC533" s="227"/>
      <c r="BD533" s="227"/>
      <c r="BE533" s="227"/>
      <c r="BF533" s="227"/>
      <c r="BG533" s="1447"/>
    </row>
    <row r="534" spans="1:59" ht="24" customHeight="1">
      <c r="A534" s="213"/>
      <c r="B534" s="918"/>
      <c r="C534" s="227" t="s">
        <v>14247</v>
      </c>
      <c r="D534" s="227" t="s">
        <v>24824</v>
      </c>
      <c r="E534" s="227" t="s">
        <v>14302</v>
      </c>
      <c r="F534" s="227" t="s">
        <v>14249</v>
      </c>
      <c r="G534" s="227"/>
      <c r="H534" s="360"/>
      <c r="I534" s="227" t="s">
        <v>14249</v>
      </c>
      <c r="J534" s="227"/>
      <c r="K534" s="227"/>
      <c r="L534" s="228">
        <v>4000</v>
      </c>
      <c r="M534" s="228">
        <v>2014</v>
      </c>
      <c r="N534" s="228">
        <v>6121</v>
      </c>
      <c r="O534" s="227" t="s">
        <v>2083</v>
      </c>
      <c r="P534" s="228"/>
      <c r="Q534" s="228"/>
      <c r="R534" s="228"/>
      <c r="S534" s="228"/>
      <c r="T534" s="228"/>
      <c r="U534" s="228"/>
      <c r="V534" s="228"/>
      <c r="W534" s="228">
        <v>25</v>
      </c>
      <c r="X534" s="228">
        <v>14</v>
      </c>
      <c r="Y534" s="228">
        <v>6</v>
      </c>
      <c r="Z534" s="228">
        <v>360</v>
      </c>
      <c r="AA534" s="227"/>
      <c r="AB534" s="228"/>
      <c r="AC534" s="228"/>
      <c r="AD534" s="227"/>
      <c r="AE534" s="227">
        <v>2006</v>
      </c>
      <c r="AF534" s="227"/>
      <c r="AG534" s="227"/>
      <c r="AH534" s="227"/>
      <c r="AI534" s="227"/>
      <c r="AJ534" s="227"/>
      <c r="AK534" s="227"/>
      <c r="AL534" s="228"/>
      <c r="AM534" s="228"/>
      <c r="AN534" s="227"/>
      <c r="AO534" s="227"/>
      <c r="AP534" s="227"/>
      <c r="AQ534" s="227"/>
      <c r="AR534" s="227"/>
      <c r="AS534" s="227"/>
      <c r="AT534" s="227"/>
      <c r="AU534" s="227"/>
      <c r="AV534" s="227"/>
      <c r="AW534" s="227"/>
      <c r="AX534" s="227"/>
      <c r="AY534" s="227"/>
      <c r="AZ534" s="227"/>
      <c r="BA534" s="227"/>
      <c r="BB534" s="227"/>
      <c r="BC534" s="227"/>
      <c r="BD534" s="227"/>
      <c r="BE534" s="227"/>
      <c r="BF534" s="227" t="s">
        <v>12909</v>
      </c>
      <c r="BG534" s="1447"/>
    </row>
    <row r="535" spans="1:59" ht="24" customHeight="1">
      <c r="A535" s="213"/>
      <c r="B535" s="918"/>
      <c r="C535" s="227" t="s">
        <v>1877</v>
      </c>
      <c r="D535" s="227" t="s">
        <v>24825</v>
      </c>
      <c r="E535" s="227" t="s">
        <v>6263</v>
      </c>
      <c r="F535" s="227" t="s">
        <v>1877</v>
      </c>
      <c r="G535" s="227"/>
      <c r="H535" s="360"/>
      <c r="I535" s="227" t="s">
        <v>6120</v>
      </c>
      <c r="J535" s="227"/>
      <c r="K535" s="227"/>
      <c r="L535" s="228">
        <v>3669</v>
      </c>
      <c r="M535" s="228">
        <v>4607</v>
      </c>
      <c r="N535" s="228">
        <v>4607</v>
      </c>
      <c r="O535" s="227" t="s">
        <v>401</v>
      </c>
      <c r="P535" s="228"/>
      <c r="Q535" s="228"/>
      <c r="R535" s="228"/>
      <c r="S535" s="228"/>
      <c r="T535" s="228"/>
      <c r="U535" s="228"/>
      <c r="V535" s="228"/>
      <c r="W535" s="228">
        <v>25</v>
      </c>
      <c r="X535" s="228">
        <v>12</v>
      </c>
      <c r="Y535" s="228">
        <v>6</v>
      </c>
      <c r="Z535" s="228">
        <v>300</v>
      </c>
      <c r="AA535" s="227"/>
      <c r="AB535" s="228"/>
      <c r="AC535" s="228">
        <v>2000</v>
      </c>
      <c r="AD535" s="227"/>
      <c r="AE535" s="227">
        <v>2000</v>
      </c>
      <c r="AF535" s="227"/>
      <c r="AG535" s="227"/>
      <c r="AH535" s="227"/>
      <c r="AI535" s="227"/>
      <c r="AJ535" s="227"/>
      <c r="AK535" s="227"/>
      <c r="AL535" s="228">
        <v>7832</v>
      </c>
      <c r="AM535" s="228">
        <v>32000</v>
      </c>
      <c r="AN535" s="227"/>
      <c r="AO535" s="227"/>
      <c r="AP535" s="227"/>
      <c r="AQ535" s="227"/>
      <c r="AR535" s="227"/>
      <c r="AS535" s="227"/>
      <c r="AT535" s="227"/>
      <c r="AU535" s="227"/>
      <c r="AV535" s="227"/>
      <c r="AW535" s="227"/>
      <c r="AX535" s="227"/>
      <c r="AY535" s="227"/>
      <c r="AZ535" s="227"/>
      <c r="BA535" s="227"/>
      <c r="BB535" s="227"/>
      <c r="BC535" s="227"/>
      <c r="BD535" s="227"/>
      <c r="BE535" s="227"/>
      <c r="BF535" s="227"/>
      <c r="BG535" s="1447"/>
    </row>
    <row r="536" spans="1:59" ht="24" customHeight="1">
      <c r="A536" s="213"/>
      <c r="B536" s="918"/>
      <c r="C536" s="227" t="s">
        <v>1877</v>
      </c>
      <c r="D536" s="227" t="s">
        <v>24614</v>
      </c>
      <c r="E536" s="227" t="s">
        <v>1331</v>
      </c>
      <c r="F536" s="227" t="s">
        <v>1877</v>
      </c>
      <c r="G536" s="227"/>
      <c r="H536" s="360"/>
      <c r="I536" s="227" t="s">
        <v>6120</v>
      </c>
      <c r="J536" s="227"/>
      <c r="K536" s="227"/>
      <c r="L536" s="228">
        <v>16089</v>
      </c>
      <c r="M536" s="228">
        <v>2386</v>
      </c>
      <c r="N536" s="228">
        <v>7019</v>
      </c>
      <c r="O536" s="227" t="s">
        <v>401</v>
      </c>
      <c r="P536" s="228"/>
      <c r="Q536" s="228"/>
      <c r="R536" s="228"/>
      <c r="S536" s="228"/>
      <c r="T536" s="228"/>
      <c r="U536" s="228"/>
      <c r="V536" s="228"/>
      <c r="W536" s="228">
        <v>25</v>
      </c>
      <c r="X536" s="228">
        <v>15</v>
      </c>
      <c r="Y536" s="228">
        <v>6</v>
      </c>
      <c r="Z536" s="228">
        <v>375</v>
      </c>
      <c r="AA536" s="227"/>
      <c r="AB536" s="228"/>
      <c r="AC536" s="228"/>
      <c r="AD536" s="227"/>
      <c r="AE536" s="227">
        <v>1991</v>
      </c>
      <c r="AF536" s="227"/>
      <c r="AG536" s="227"/>
      <c r="AH536" s="227"/>
      <c r="AI536" s="227"/>
      <c r="AJ536" s="227"/>
      <c r="AK536" s="227"/>
      <c r="AL536" s="228">
        <v>4901</v>
      </c>
      <c r="AM536" s="228"/>
      <c r="AN536" s="227"/>
      <c r="AO536" s="227"/>
      <c r="AP536" s="227"/>
      <c r="AQ536" s="227"/>
      <c r="AR536" s="227"/>
      <c r="AS536" s="227"/>
      <c r="AT536" s="227"/>
      <c r="AU536" s="227"/>
      <c r="AV536" s="227"/>
      <c r="AW536" s="227"/>
      <c r="AX536" s="227"/>
      <c r="AY536" s="227"/>
      <c r="AZ536" s="227"/>
      <c r="BA536" s="227"/>
      <c r="BB536" s="227"/>
      <c r="BC536" s="227"/>
      <c r="BD536" s="227"/>
      <c r="BE536" s="227"/>
      <c r="BF536" s="227" t="s">
        <v>6271</v>
      </c>
      <c r="BG536" s="1447"/>
    </row>
    <row r="537" spans="1:59" ht="24" customHeight="1">
      <c r="A537" s="213"/>
      <c r="B537" s="918"/>
      <c r="C537" s="227" t="s">
        <v>1877</v>
      </c>
      <c r="D537" s="227" t="s">
        <v>14301</v>
      </c>
      <c r="E537" s="227" t="s">
        <v>6272</v>
      </c>
      <c r="F537" s="227" t="s">
        <v>1877</v>
      </c>
      <c r="G537" s="227"/>
      <c r="H537" s="360"/>
      <c r="I537" s="227" t="s">
        <v>6273</v>
      </c>
      <c r="J537" s="227"/>
      <c r="K537" s="227"/>
      <c r="L537" s="228">
        <v>15503</v>
      </c>
      <c r="M537" s="228">
        <v>2835</v>
      </c>
      <c r="N537" s="228">
        <v>5995</v>
      </c>
      <c r="O537" s="227" t="s">
        <v>401</v>
      </c>
      <c r="P537" s="228"/>
      <c r="Q537" s="228"/>
      <c r="R537" s="228"/>
      <c r="S537" s="228"/>
      <c r="T537" s="228"/>
      <c r="U537" s="228"/>
      <c r="V537" s="228"/>
      <c r="W537" s="228">
        <v>25</v>
      </c>
      <c r="X537" s="228">
        <v>15</v>
      </c>
      <c r="Y537" s="228">
        <v>7</v>
      </c>
      <c r="Z537" s="228">
        <v>375</v>
      </c>
      <c r="AA537" s="227"/>
      <c r="AB537" s="228"/>
      <c r="AC537" s="228"/>
      <c r="AD537" s="227"/>
      <c r="AE537" s="227">
        <v>2011</v>
      </c>
      <c r="AF537" s="227"/>
      <c r="AG537" s="227"/>
      <c r="AH537" s="227"/>
      <c r="AI537" s="227"/>
      <c r="AJ537" s="227"/>
      <c r="AK537" s="227"/>
      <c r="AL537" s="228">
        <v>17000</v>
      </c>
      <c r="AM537" s="228">
        <v>5287</v>
      </c>
      <c r="AN537" s="227"/>
      <c r="AO537" s="227"/>
      <c r="AP537" s="227"/>
      <c r="AQ537" s="227"/>
      <c r="AR537" s="227"/>
      <c r="AS537" s="227"/>
      <c r="AT537" s="227"/>
      <c r="AU537" s="227"/>
      <c r="AV537" s="227"/>
      <c r="AW537" s="227"/>
      <c r="AX537" s="227"/>
      <c r="AY537" s="227"/>
      <c r="AZ537" s="227"/>
      <c r="BA537" s="227"/>
      <c r="BB537" s="227"/>
      <c r="BC537" s="227"/>
      <c r="BD537" s="227"/>
      <c r="BE537" s="227"/>
      <c r="BF537" s="227"/>
      <c r="BG537" s="1447"/>
    </row>
    <row r="538" spans="1:59" ht="24" customHeight="1">
      <c r="A538" s="213"/>
      <c r="B538" s="918"/>
      <c r="C538" s="227" t="s">
        <v>1877</v>
      </c>
      <c r="D538" s="227" t="s">
        <v>24617</v>
      </c>
      <c r="E538" s="227" t="s">
        <v>1876</v>
      </c>
      <c r="F538" s="227" t="s">
        <v>1877</v>
      </c>
      <c r="G538" s="227"/>
      <c r="H538" s="360"/>
      <c r="I538" s="227" t="s">
        <v>1877</v>
      </c>
      <c r="J538" s="227"/>
      <c r="K538" s="227"/>
      <c r="L538" s="228">
        <v>40117</v>
      </c>
      <c r="M538" s="228">
        <v>9622</v>
      </c>
      <c r="N538" s="228">
        <v>6544</v>
      </c>
      <c r="O538" s="227" t="s">
        <v>401</v>
      </c>
      <c r="P538" s="228"/>
      <c r="Q538" s="228"/>
      <c r="R538" s="228"/>
      <c r="S538" s="228"/>
      <c r="T538" s="228"/>
      <c r="U538" s="228"/>
      <c r="V538" s="228"/>
      <c r="W538" s="228">
        <v>25</v>
      </c>
      <c r="X538" s="228">
        <v>10</v>
      </c>
      <c r="Y538" s="228">
        <v>6</v>
      </c>
      <c r="Z538" s="228">
        <v>262</v>
      </c>
      <c r="AA538" s="227"/>
      <c r="AB538" s="228"/>
      <c r="AC538" s="228"/>
      <c r="AD538" s="227"/>
      <c r="AE538" s="227">
        <v>2014</v>
      </c>
      <c r="AF538" s="227"/>
      <c r="AG538" s="227"/>
      <c r="AH538" s="227"/>
      <c r="AI538" s="227"/>
      <c r="AJ538" s="227"/>
      <c r="AK538" s="227"/>
      <c r="AL538" s="228"/>
      <c r="AM538" s="228"/>
      <c r="AN538" s="227"/>
      <c r="AO538" s="227"/>
      <c r="AP538" s="227"/>
      <c r="AQ538" s="227"/>
      <c r="AR538" s="227"/>
      <c r="AS538" s="227"/>
      <c r="AT538" s="227"/>
      <c r="AU538" s="227"/>
      <c r="AV538" s="227"/>
      <c r="AW538" s="227"/>
      <c r="AX538" s="227"/>
      <c r="AY538" s="227"/>
      <c r="AZ538" s="227"/>
      <c r="BA538" s="227"/>
      <c r="BB538" s="227"/>
      <c r="BC538" s="227"/>
      <c r="BD538" s="227"/>
      <c r="BE538" s="227"/>
      <c r="BF538" s="227"/>
      <c r="BG538" s="1447"/>
    </row>
    <row r="539" spans="1:59" ht="24" customHeight="1">
      <c r="A539" s="213"/>
      <c r="B539" s="1509"/>
      <c r="C539" s="227" t="s">
        <v>13267</v>
      </c>
      <c r="D539" s="227" t="s">
        <v>24622</v>
      </c>
      <c r="E539" s="243" t="s">
        <v>17206</v>
      </c>
      <c r="F539" s="241" t="s">
        <v>13267</v>
      </c>
      <c r="G539" s="227" t="s">
        <v>6264</v>
      </c>
      <c r="H539" s="360" t="s">
        <v>6265</v>
      </c>
      <c r="I539" s="244" t="s">
        <v>17156</v>
      </c>
      <c r="J539" s="227" t="s">
        <v>6266</v>
      </c>
      <c r="K539" s="227"/>
      <c r="L539" s="244">
        <v>43151</v>
      </c>
      <c r="M539" s="244">
        <v>1505.84</v>
      </c>
      <c r="N539" s="244">
        <v>3255.62</v>
      </c>
      <c r="O539" s="241" t="s">
        <v>2083</v>
      </c>
      <c r="P539" s="228"/>
      <c r="Q539" s="228"/>
      <c r="R539" s="228"/>
      <c r="S539" s="228"/>
      <c r="T539" s="228"/>
      <c r="U539" s="228"/>
      <c r="V539" s="228"/>
      <c r="W539" s="244">
        <v>25</v>
      </c>
      <c r="X539" s="244">
        <v>13</v>
      </c>
      <c r="Y539" s="244">
        <v>6</v>
      </c>
      <c r="Z539" s="244">
        <v>362</v>
      </c>
      <c r="AA539" s="227">
        <v>113</v>
      </c>
      <c r="AB539" s="244"/>
      <c r="AC539" s="228"/>
      <c r="AD539" s="227"/>
      <c r="AE539" s="241">
        <v>2023</v>
      </c>
      <c r="AF539" s="227">
        <v>5329</v>
      </c>
      <c r="AG539" s="227">
        <v>200</v>
      </c>
      <c r="AH539" s="227">
        <v>1153</v>
      </c>
      <c r="AI539" s="227"/>
      <c r="AJ539" s="227">
        <v>1150</v>
      </c>
      <c r="AK539" s="227"/>
      <c r="AL539" s="244">
        <v>13680</v>
      </c>
      <c r="AM539" s="228">
        <v>7832</v>
      </c>
      <c r="AN539" s="227"/>
      <c r="AO539" s="227"/>
      <c r="AP539" s="227"/>
      <c r="AQ539" s="227"/>
      <c r="AR539" s="227"/>
      <c r="AS539" s="227"/>
      <c r="AT539" s="227" t="s">
        <v>1884</v>
      </c>
      <c r="AU539" s="227"/>
      <c r="AV539" s="227" t="s">
        <v>6267</v>
      </c>
      <c r="AW539" s="227" t="s">
        <v>6268</v>
      </c>
      <c r="AX539" s="227" t="s">
        <v>1877</v>
      </c>
      <c r="AY539" s="227" t="s">
        <v>6269</v>
      </c>
      <c r="AZ539" s="227"/>
      <c r="BA539" s="227" t="s">
        <v>6270</v>
      </c>
      <c r="BB539" s="227"/>
      <c r="BC539" s="227" t="s">
        <v>6269</v>
      </c>
      <c r="BD539" s="227"/>
      <c r="BE539" s="227"/>
      <c r="BF539" s="227"/>
      <c r="BG539" s="1447"/>
    </row>
    <row r="540" spans="1:59" ht="24" customHeight="1">
      <c r="A540" s="213"/>
      <c r="B540" s="918"/>
      <c r="C540" s="227" t="s">
        <v>13267</v>
      </c>
      <c r="D540" s="227" t="s">
        <v>24623</v>
      </c>
      <c r="E540" s="243" t="s">
        <v>17207</v>
      </c>
      <c r="F540" s="241" t="s">
        <v>13267</v>
      </c>
      <c r="G540" s="227" t="s">
        <v>1880</v>
      </c>
      <c r="H540" s="360" t="s">
        <v>1881</v>
      </c>
      <c r="I540" s="244" t="s">
        <v>17156</v>
      </c>
      <c r="J540" s="227" t="s">
        <v>1882</v>
      </c>
      <c r="K540" s="227"/>
      <c r="L540" s="244">
        <v>9407</v>
      </c>
      <c r="M540" s="244">
        <v>1803</v>
      </c>
      <c r="N540" s="244">
        <v>4572</v>
      </c>
      <c r="O540" s="241" t="s">
        <v>2083</v>
      </c>
      <c r="P540" s="228"/>
      <c r="Q540" s="228"/>
      <c r="R540" s="228"/>
      <c r="S540" s="228"/>
      <c r="T540" s="228"/>
      <c r="U540" s="228"/>
      <c r="V540" s="228"/>
      <c r="W540" s="244">
        <v>25</v>
      </c>
      <c r="X540" s="244">
        <v>15</v>
      </c>
      <c r="Y540" s="244">
        <v>6</v>
      </c>
      <c r="Z540" s="244">
        <v>373</v>
      </c>
      <c r="AA540" s="227">
        <v>120</v>
      </c>
      <c r="AB540" s="244"/>
      <c r="AC540" s="228"/>
      <c r="AD540" s="227"/>
      <c r="AE540" s="241">
        <v>2023</v>
      </c>
      <c r="AF540" s="227">
        <v>1901</v>
      </c>
      <c r="AG540" s="227"/>
      <c r="AH540" s="227">
        <v>3000</v>
      </c>
      <c r="AI540" s="227"/>
      <c r="AJ540" s="227"/>
      <c r="AK540" s="227"/>
      <c r="AL540" s="244">
        <v>16500</v>
      </c>
      <c r="AM540" s="228">
        <v>4901</v>
      </c>
      <c r="AN540" s="227" t="s">
        <v>1883</v>
      </c>
      <c r="AO540" s="227"/>
      <c r="AP540" s="227"/>
      <c r="AQ540" s="227"/>
      <c r="AR540" s="227"/>
      <c r="AS540" s="227"/>
      <c r="AT540" s="227" t="s">
        <v>1884</v>
      </c>
      <c r="AU540" s="227"/>
      <c r="AV540" s="227" t="s">
        <v>1885</v>
      </c>
      <c r="AW540" s="227" t="s">
        <v>1886</v>
      </c>
      <c r="AX540" s="227" t="s">
        <v>1887</v>
      </c>
      <c r="AY540" s="227" t="s">
        <v>1357</v>
      </c>
      <c r="AZ540" s="227"/>
      <c r="BA540" s="227" t="s">
        <v>1888</v>
      </c>
      <c r="BB540" s="227"/>
      <c r="BC540" s="227" t="s">
        <v>1887</v>
      </c>
      <c r="BD540" s="227" t="s">
        <v>1889</v>
      </c>
      <c r="BE540" s="227"/>
      <c r="BF540" s="227"/>
      <c r="BG540" s="1447"/>
    </row>
    <row r="541" spans="1:59" ht="24" customHeight="1">
      <c r="A541" s="213"/>
      <c r="B541" s="918"/>
      <c r="C541" s="227" t="s">
        <v>5903</v>
      </c>
      <c r="D541" s="227" t="s">
        <v>24826</v>
      </c>
      <c r="E541" s="227" t="s">
        <v>10006</v>
      </c>
      <c r="F541" s="227" t="s">
        <v>5903</v>
      </c>
      <c r="G541" s="227" t="s">
        <v>24827</v>
      </c>
      <c r="H541" s="360"/>
      <c r="I541" s="227" t="s">
        <v>5903</v>
      </c>
      <c r="J541" s="227">
        <v>32</v>
      </c>
      <c r="K541" s="227"/>
      <c r="L541" s="228">
        <v>30059</v>
      </c>
      <c r="M541" s="228">
        <v>3043</v>
      </c>
      <c r="N541" s="228">
        <v>5799</v>
      </c>
      <c r="O541" s="227" t="s">
        <v>401</v>
      </c>
      <c r="P541" s="228"/>
      <c r="Q541" s="228"/>
      <c r="R541" s="228"/>
      <c r="S541" s="228"/>
      <c r="T541" s="228"/>
      <c r="U541" s="228"/>
      <c r="V541" s="228"/>
      <c r="W541" s="228">
        <v>25</v>
      </c>
      <c r="X541" s="228">
        <v>21</v>
      </c>
      <c r="Y541" s="228">
        <v>8</v>
      </c>
      <c r="Z541" s="228">
        <v>570</v>
      </c>
      <c r="AA541" s="227"/>
      <c r="AB541" s="228">
        <v>160</v>
      </c>
      <c r="AC541" s="228"/>
      <c r="AD541" s="227"/>
      <c r="AE541" s="227">
        <v>2018</v>
      </c>
      <c r="AF541" s="227"/>
      <c r="AG541" s="227"/>
      <c r="AH541" s="227"/>
      <c r="AI541" s="227"/>
      <c r="AJ541" s="227"/>
      <c r="AK541" s="227"/>
      <c r="AL541" s="228">
        <v>15590</v>
      </c>
      <c r="AM541" s="228"/>
      <c r="AN541" s="227"/>
      <c r="AO541" s="227"/>
      <c r="AP541" s="227"/>
      <c r="AQ541" s="227"/>
      <c r="AR541" s="227"/>
      <c r="AS541" s="227" t="s">
        <v>16043</v>
      </c>
      <c r="AT541" s="227"/>
      <c r="AU541" s="227">
        <v>351</v>
      </c>
      <c r="AV541" s="227" t="s">
        <v>24828</v>
      </c>
      <c r="AW541" s="227" t="s">
        <v>13259</v>
      </c>
      <c r="AX541" s="227" t="s">
        <v>24829</v>
      </c>
      <c r="AY541" s="227"/>
      <c r="AZ541" s="227">
        <v>160</v>
      </c>
      <c r="BA541" s="227"/>
      <c r="BB541" s="227" t="s">
        <v>13259</v>
      </c>
      <c r="BC541" s="227" t="s">
        <v>24830</v>
      </c>
      <c r="BD541" s="227"/>
      <c r="BE541" s="227"/>
      <c r="BF541" s="227"/>
      <c r="BG541" s="1447"/>
    </row>
    <row r="542" spans="1:59" ht="24" customHeight="1">
      <c r="A542" s="213"/>
      <c r="B542" s="918"/>
      <c r="C542" s="227" t="s">
        <v>5906</v>
      </c>
      <c r="D542" s="227" t="s">
        <v>14303</v>
      </c>
      <c r="E542" s="227" t="s">
        <v>6274</v>
      </c>
      <c r="F542" s="227" t="s">
        <v>5906</v>
      </c>
      <c r="G542" s="227" t="s">
        <v>24831</v>
      </c>
      <c r="H542" s="360"/>
      <c r="I542" s="227" t="s">
        <v>12911</v>
      </c>
      <c r="J542" s="227"/>
      <c r="K542" s="227"/>
      <c r="L542" s="228">
        <v>40115</v>
      </c>
      <c r="M542" s="228">
        <v>3786</v>
      </c>
      <c r="N542" s="228">
        <v>6506</v>
      </c>
      <c r="O542" s="227" t="s">
        <v>401</v>
      </c>
      <c r="P542" s="228"/>
      <c r="Q542" s="228"/>
      <c r="R542" s="228"/>
      <c r="S542" s="228">
        <v>50</v>
      </c>
      <c r="T542" s="228">
        <v>2</v>
      </c>
      <c r="U542" s="228">
        <v>8</v>
      </c>
      <c r="V542" s="228">
        <v>1030</v>
      </c>
      <c r="W542" s="228"/>
      <c r="X542" s="228"/>
      <c r="Y542" s="228"/>
      <c r="Z542" s="228"/>
      <c r="AA542" s="227"/>
      <c r="AB542" s="228">
        <v>500</v>
      </c>
      <c r="AC542" s="228">
        <v>500</v>
      </c>
      <c r="AD542" s="227"/>
      <c r="AE542" s="227">
        <v>2006</v>
      </c>
      <c r="AF542" s="227"/>
      <c r="AG542" s="227"/>
      <c r="AH542" s="227"/>
      <c r="AI542" s="227"/>
      <c r="AJ542" s="227"/>
      <c r="AK542" s="227"/>
      <c r="AL542" s="228">
        <v>19000</v>
      </c>
      <c r="AM542" s="228"/>
      <c r="AN542" s="227"/>
      <c r="AO542" s="227"/>
      <c r="AP542" s="227"/>
      <c r="AQ542" s="227"/>
      <c r="AR542" s="227"/>
      <c r="AS542" s="227"/>
      <c r="AT542" s="227"/>
      <c r="AU542" s="227"/>
      <c r="AV542" s="227"/>
      <c r="AW542" s="227"/>
      <c r="AX542" s="227"/>
      <c r="AY542" s="227"/>
      <c r="AZ542" s="227"/>
      <c r="BA542" s="227"/>
      <c r="BB542" s="227"/>
      <c r="BC542" s="227"/>
      <c r="BD542" s="227"/>
      <c r="BE542" s="227"/>
      <c r="BF542" s="227"/>
      <c r="BG542" s="1447"/>
    </row>
    <row r="543" spans="1:59" s="1433" customFormat="1" ht="24" customHeight="1">
      <c r="A543" s="1311" t="s">
        <v>171</v>
      </c>
      <c r="B543" s="1604" t="s">
        <v>60</v>
      </c>
      <c r="C543" s="227" t="s">
        <v>5910</v>
      </c>
      <c r="D543" s="227" t="s">
        <v>24633</v>
      </c>
      <c r="E543" s="227" t="s">
        <v>6275</v>
      </c>
      <c r="F543" s="227" t="s">
        <v>5910</v>
      </c>
      <c r="G543" s="302"/>
      <c r="H543" s="695"/>
      <c r="I543" s="227" t="s">
        <v>6276</v>
      </c>
      <c r="J543" s="227"/>
      <c r="K543" s="227"/>
      <c r="L543" s="228">
        <v>82670</v>
      </c>
      <c r="M543" s="228">
        <v>1592</v>
      </c>
      <c r="N543" s="228">
        <v>4568</v>
      </c>
      <c r="O543" s="227" t="s">
        <v>401</v>
      </c>
      <c r="P543" s="228"/>
      <c r="Q543" s="228"/>
      <c r="R543" s="228"/>
      <c r="S543" s="228" t="s">
        <v>914</v>
      </c>
      <c r="T543" s="228" t="s">
        <v>914</v>
      </c>
      <c r="U543" s="228" t="s">
        <v>914</v>
      </c>
      <c r="V543" s="228" t="s">
        <v>914</v>
      </c>
      <c r="W543" s="228">
        <v>25</v>
      </c>
      <c r="X543" s="228">
        <v>13</v>
      </c>
      <c r="Y543" s="228">
        <v>6</v>
      </c>
      <c r="Z543" s="228">
        <v>325</v>
      </c>
      <c r="AA543" s="227"/>
      <c r="AB543" s="228" t="s">
        <v>914</v>
      </c>
      <c r="AC543" s="228"/>
      <c r="AD543" s="227"/>
      <c r="AE543" s="227">
        <v>2009</v>
      </c>
      <c r="AF543" s="227"/>
      <c r="AG543" s="227"/>
      <c r="AH543" s="227"/>
      <c r="AI543" s="227"/>
      <c r="AJ543" s="227"/>
      <c r="AK543" s="227"/>
      <c r="AL543" s="228">
        <v>11000</v>
      </c>
      <c r="AM543" s="228"/>
      <c r="AN543" s="227"/>
      <c r="AO543" s="227"/>
      <c r="AP543" s="227"/>
      <c r="AQ543" s="227"/>
      <c r="AR543" s="227"/>
      <c r="AS543" s="227"/>
      <c r="AT543" s="227"/>
      <c r="AU543" s="227"/>
      <c r="AV543" s="227"/>
      <c r="AW543" s="227"/>
      <c r="AX543" s="227"/>
      <c r="AY543" s="227"/>
      <c r="AZ543" s="227"/>
      <c r="BA543" s="227"/>
      <c r="BB543" s="227"/>
      <c r="BC543" s="227"/>
      <c r="BD543" s="227"/>
      <c r="BE543" s="227"/>
      <c r="BF543" s="227"/>
      <c r="BG543" s="1447"/>
    </row>
    <row r="544" spans="1:59" ht="24" customHeight="1">
      <c r="A544" s="213" t="s">
        <v>150</v>
      </c>
      <c r="B544" s="918"/>
      <c r="C544" s="227" t="s">
        <v>5913</v>
      </c>
      <c r="D544" s="227" t="s">
        <v>14304</v>
      </c>
      <c r="E544" s="227" t="s">
        <v>6277</v>
      </c>
      <c r="F544" s="227" t="s">
        <v>5913</v>
      </c>
      <c r="G544" s="227" t="s">
        <v>24832</v>
      </c>
      <c r="H544" s="695"/>
      <c r="I544" s="227" t="s">
        <v>24833</v>
      </c>
      <c r="J544" s="227">
        <v>8</v>
      </c>
      <c r="K544" s="227" t="s">
        <v>2050</v>
      </c>
      <c r="L544" s="228">
        <v>6608</v>
      </c>
      <c r="M544" s="228">
        <v>1213</v>
      </c>
      <c r="N544" s="228">
        <v>2189</v>
      </c>
      <c r="O544" s="227" t="s">
        <v>401</v>
      </c>
      <c r="P544" s="228"/>
      <c r="Q544" s="228"/>
      <c r="R544" s="228"/>
      <c r="S544" s="228"/>
      <c r="T544" s="228"/>
      <c r="U544" s="228"/>
      <c r="V544" s="228"/>
      <c r="W544" s="228">
        <v>25</v>
      </c>
      <c r="X544" s="228">
        <v>13</v>
      </c>
      <c r="Y544" s="228">
        <v>6</v>
      </c>
      <c r="Z544" s="228">
        <v>313</v>
      </c>
      <c r="AA544" s="227"/>
      <c r="AB544" s="228">
        <v>120</v>
      </c>
      <c r="AC544" s="228"/>
      <c r="AD544" s="227"/>
      <c r="AE544" s="227">
        <v>2005</v>
      </c>
      <c r="AF544" s="233">
        <v>5246</v>
      </c>
      <c r="AG544" s="233">
        <v>1900</v>
      </c>
      <c r="AH544" s="233">
        <v>2300</v>
      </c>
      <c r="AI544" s="227"/>
      <c r="AJ544" s="227"/>
      <c r="AK544" s="227"/>
      <c r="AL544" s="228">
        <v>5246</v>
      </c>
      <c r="AM544" s="227">
        <v>2019</v>
      </c>
      <c r="AN544" s="227">
        <v>2024</v>
      </c>
      <c r="AO544" s="227"/>
      <c r="AP544" s="227"/>
      <c r="AQ544" s="227"/>
      <c r="AR544" s="227"/>
      <c r="AS544" s="227" t="s">
        <v>24834</v>
      </c>
      <c r="AT544" s="227"/>
      <c r="AU544" s="227">
        <v>197.1</v>
      </c>
      <c r="AV544" s="227" t="s">
        <v>24835</v>
      </c>
      <c r="AW544" s="227" t="s">
        <v>24836</v>
      </c>
      <c r="AX544" s="227" t="s">
        <v>17350</v>
      </c>
      <c r="AY544" s="227"/>
      <c r="AZ544" s="227">
        <v>152.19999999999999</v>
      </c>
      <c r="BA544" s="227"/>
      <c r="BB544" s="227" t="s">
        <v>24836</v>
      </c>
      <c r="BC544" s="227"/>
      <c r="BD544" s="227"/>
      <c r="BE544" s="227"/>
      <c r="BF544" s="227"/>
      <c r="BG544" s="1447"/>
    </row>
    <row r="545" spans="1:59" ht="24" customHeight="1">
      <c r="A545" s="213"/>
      <c r="B545" s="918"/>
      <c r="C545" s="227" t="s">
        <v>5934</v>
      </c>
      <c r="D545" s="227" t="s">
        <v>24638</v>
      </c>
      <c r="E545" s="227" t="s">
        <v>14305</v>
      </c>
      <c r="F545" s="227" t="s">
        <v>5934</v>
      </c>
      <c r="G545" s="227" t="s">
        <v>24837</v>
      </c>
      <c r="H545" s="695"/>
      <c r="I545" s="227" t="s">
        <v>5934</v>
      </c>
      <c r="J545" s="227"/>
      <c r="K545" s="227"/>
      <c r="L545" s="228">
        <v>7722</v>
      </c>
      <c r="M545" s="228">
        <v>2623</v>
      </c>
      <c r="N545" s="228"/>
      <c r="O545" s="227" t="s">
        <v>401</v>
      </c>
      <c r="P545" s="228"/>
      <c r="Q545" s="228"/>
      <c r="R545" s="228"/>
      <c r="S545" s="228">
        <v>25</v>
      </c>
      <c r="T545" s="228">
        <v>14</v>
      </c>
      <c r="U545" s="228">
        <v>6</v>
      </c>
      <c r="V545" s="228"/>
      <c r="W545" s="228"/>
      <c r="X545" s="228"/>
      <c r="Y545" s="228"/>
      <c r="Z545" s="228"/>
      <c r="AA545" s="227"/>
      <c r="AB545" s="228"/>
      <c r="AC545" s="228" t="s">
        <v>914</v>
      </c>
      <c r="AD545" s="227"/>
      <c r="AE545" s="227">
        <v>2010</v>
      </c>
      <c r="AF545" s="227"/>
      <c r="AG545" s="227"/>
      <c r="AH545" s="227"/>
      <c r="AI545" s="227"/>
      <c r="AJ545" s="227"/>
      <c r="AK545" s="227"/>
      <c r="AL545" s="228">
        <v>6500</v>
      </c>
      <c r="AM545" s="228">
        <v>19000</v>
      </c>
      <c r="AN545" s="227"/>
      <c r="AO545" s="227"/>
      <c r="AP545" s="227"/>
      <c r="AQ545" s="227"/>
      <c r="AR545" s="227"/>
      <c r="AS545" s="227"/>
      <c r="AT545" s="227"/>
      <c r="AU545" s="227"/>
      <c r="AV545" s="227"/>
      <c r="AW545" s="227"/>
      <c r="AX545" s="227"/>
      <c r="AY545" s="227"/>
      <c r="AZ545" s="227"/>
      <c r="BA545" s="227"/>
      <c r="BB545" s="227"/>
      <c r="BC545" s="227"/>
      <c r="BD545" s="227"/>
      <c r="BE545" s="227"/>
      <c r="BF545" s="227"/>
      <c r="BG545" s="1447"/>
    </row>
    <row r="546" spans="1:59" ht="24" customHeight="1">
      <c r="A546" s="213"/>
      <c r="B546" s="918"/>
      <c r="C546" s="227" t="s">
        <v>5934</v>
      </c>
      <c r="D546" s="227" t="s">
        <v>24838</v>
      </c>
      <c r="E546" s="227" t="s">
        <v>10007</v>
      </c>
      <c r="F546" s="227" t="s">
        <v>5934</v>
      </c>
      <c r="G546" s="227" t="s">
        <v>24839</v>
      </c>
      <c r="H546" s="695" t="s">
        <v>1881</v>
      </c>
      <c r="I546" s="227" t="s">
        <v>5934</v>
      </c>
      <c r="J546" s="227" t="s">
        <v>1882</v>
      </c>
      <c r="K546" s="227"/>
      <c r="L546" s="228">
        <v>12848</v>
      </c>
      <c r="M546" s="228">
        <v>2560</v>
      </c>
      <c r="N546" s="228">
        <v>3791</v>
      </c>
      <c r="O546" s="227" t="s">
        <v>401</v>
      </c>
      <c r="P546" s="228"/>
      <c r="Q546" s="228"/>
      <c r="R546" s="228"/>
      <c r="S546" s="228"/>
      <c r="T546" s="228"/>
      <c r="U546" s="228"/>
      <c r="V546" s="228"/>
      <c r="W546" s="228">
        <v>25</v>
      </c>
      <c r="X546" s="228">
        <v>30</v>
      </c>
      <c r="Y546" s="228">
        <v>14</v>
      </c>
      <c r="Z546" s="228">
        <v>750</v>
      </c>
      <c r="AA546" s="227">
        <v>120</v>
      </c>
      <c r="AB546" s="228"/>
      <c r="AC546" s="228">
        <v>120</v>
      </c>
      <c r="AD546" s="227"/>
      <c r="AE546" s="227">
        <v>2018</v>
      </c>
      <c r="AF546" s="227">
        <v>1901</v>
      </c>
      <c r="AG546" s="227"/>
      <c r="AH546" s="227">
        <v>3000</v>
      </c>
      <c r="AI546" s="227"/>
      <c r="AJ546" s="227"/>
      <c r="AK546" s="227"/>
      <c r="AL546" s="228">
        <v>14500</v>
      </c>
      <c r="AM546" s="228">
        <v>5246</v>
      </c>
      <c r="AN546" s="227" t="s">
        <v>1883</v>
      </c>
      <c r="AO546" s="227"/>
      <c r="AP546" s="227"/>
      <c r="AQ546" s="227"/>
      <c r="AR546" s="227"/>
      <c r="AS546" s="227"/>
      <c r="AT546" s="227" t="s">
        <v>1884</v>
      </c>
      <c r="AU546" s="227"/>
      <c r="AV546" s="227" t="s">
        <v>1885</v>
      </c>
      <c r="AW546" s="227" t="s">
        <v>1886</v>
      </c>
      <c r="AX546" s="227" t="s">
        <v>1887</v>
      </c>
      <c r="AY546" s="227" t="s">
        <v>1357</v>
      </c>
      <c r="AZ546" s="227"/>
      <c r="BA546" s="227" t="s">
        <v>1888</v>
      </c>
      <c r="BB546" s="227"/>
      <c r="BC546" s="227" t="s">
        <v>1887</v>
      </c>
      <c r="BD546" s="227" t="s">
        <v>1889</v>
      </c>
      <c r="BE546" s="227"/>
      <c r="BF546" s="227"/>
      <c r="BG546" s="1447"/>
    </row>
    <row r="547" spans="1:59" ht="24" customHeight="1">
      <c r="A547" s="213"/>
      <c r="B547" s="918"/>
      <c r="C547" s="227" t="s">
        <v>5915</v>
      </c>
      <c r="D547" s="227" t="s">
        <v>24840</v>
      </c>
      <c r="E547" s="227" t="s">
        <v>6288</v>
      </c>
      <c r="F547" s="227" t="s">
        <v>5915</v>
      </c>
      <c r="G547" s="227" t="s">
        <v>13736</v>
      </c>
      <c r="H547" s="695"/>
      <c r="I547" s="227" t="s">
        <v>5915</v>
      </c>
      <c r="J547" s="227" t="s">
        <v>24841</v>
      </c>
      <c r="K547" s="227"/>
      <c r="L547" s="228">
        <v>9202</v>
      </c>
      <c r="M547" s="228">
        <v>4577</v>
      </c>
      <c r="N547" s="228">
        <v>4577</v>
      </c>
      <c r="O547" s="227" t="s">
        <v>401</v>
      </c>
      <c r="P547" s="228"/>
      <c r="Q547" s="228"/>
      <c r="R547" s="228"/>
      <c r="S547" s="228"/>
      <c r="T547" s="228"/>
      <c r="U547" s="228"/>
      <c r="V547" s="228"/>
      <c r="W547" s="228">
        <v>25</v>
      </c>
      <c r="X547" s="228">
        <v>13</v>
      </c>
      <c r="Y547" s="228">
        <v>4</v>
      </c>
      <c r="Z547" s="228">
        <v>296</v>
      </c>
      <c r="AA547" s="227"/>
      <c r="AB547" s="228">
        <v>80</v>
      </c>
      <c r="AC547" s="228"/>
      <c r="AD547" s="227"/>
      <c r="AE547" s="227">
        <v>2007</v>
      </c>
      <c r="AF547" s="227"/>
      <c r="AG547" s="227"/>
      <c r="AH547" s="227"/>
      <c r="AI547" s="227"/>
      <c r="AJ547" s="227"/>
      <c r="AK547" s="227"/>
      <c r="AL547" s="228"/>
      <c r="AM547" s="228"/>
      <c r="AN547" s="227"/>
      <c r="AO547" s="227"/>
      <c r="AP547" s="227"/>
      <c r="AQ547" s="227"/>
      <c r="AR547" s="227"/>
      <c r="AS547" s="227" t="s">
        <v>16043</v>
      </c>
      <c r="AT547" s="227">
        <v>1</v>
      </c>
      <c r="AU547" s="227">
        <v>243</v>
      </c>
      <c r="AV547" s="227"/>
      <c r="AW547" s="227"/>
      <c r="AX547" s="227"/>
      <c r="AY547" s="227"/>
      <c r="AZ547" s="227"/>
      <c r="BA547" s="227"/>
      <c r="BB547" s="227"/>
      <c r="BC547" s="227"/>
      <c r="BD547" s="227"/>
      <c r="BE547" s="227"/>
      <c r="BF547" s="244"/>
      <c r="BG547" s="1447"/>
    </row>
    <row r="548" spans="1:59" ht="24" customHeight="1">
      <c r="A548" s="213" t="s">
        <v>150</v>
      </c>
      <c r="B548" s="918"/>
      <c r="C548" s="227" t="s">
        <v>5915</v>
      </c>
      <c r="D548" s="227" t="s">
        <v>24646</v>
      </c>
      <c r="E548" s="227" t="s">
        <v>14306</v>
      </c>
      <c r="F548" s="227" t="s">
        <v>5915</v>
      </c>
      <c r="G548" s="227" t="s">
        <v>13736</v>
      </c>
      <c r="H548" s="695" t="s">
        <v>6281</v>
      </c>
      <c r="I548" s="227" t="s">
        <v>5915</v>
      </c>
      <c r="J548" s="227" t="s">
        <v>24842</v>
      </c>
      <c r="K548" s="227"/>
      <c r="L548" s="228">
        <v>9023</v>
      </c>
      <c r="M548" s="228">
        <v>3698</v>
      </c>
      <c r="N548" s="228">
        <v>3698</v>
      </c>
      <c r="O548" s="241" t="s">
        <v>401</v>
      </c>
      <c r="P548" s="228"/>
      <c r="Q548" s="228"/>
      <c r="R548" s="228"/>
      <c r="S548" s="228"/>
      <c r="T548" s="228"/>
      <c r="U548" s="228"/>
      <c r="V548" s="228"/>
      <c r="W548" s="228">
        <v>25</v>
      </c>
      <c r="X548" s="228">
        <v>10</v>
      </c>
      <c r="Y548" s="228">
        <v>4</v>
      </c>
      <c r="Z548" s="228">
        <v>210</v>
      </c>
      <c r="AA548" s="227">
        <v>53</v>
      </c>
      <c r="AB548" s="228">
        <v>60</v>
      </c>
      <c r="AC548" s="228"/>
      <c r="AD548" s="227"/>
      <c r="AE548" s="227">
        <v>2014</v>
      </c>
      <c r="AF548" s="227"/>
      <c r="AG548" s="227"/>
      <c r="AH548" s="227"/>
      <c r="AI548" s="227"/>
      <c r="AJ548" s="227"/>
      <c r="AK548" s="227"/>
      <c r="AL548" s="228"/>
      <c r="AM548" s="228">
        <v>6678</v>
      </c>
      <c r="AN548" s="227"/>
      <c r="AO548" s="227"/>
      <c r="AP548" s="227"/>
      <c r="AQ548" s="227"/>
      <c r="AR548" s="227"/>
      <c r="AS548" s="227" t="s">
        <v>16043</v>
      </c>
      <c r="AT548" s="227">
        <v>1</v>
      </c>
      <c r="AU548" s="227">
        <v>191</v>
      </c>
      <c r="AV548" s="227"/>
      <c r="AW548" s="227"/>
      <c r="AX548" s="227"/>
      <c r="AY548" s="227"/>
      <c r="AZ548" s="227"/>
      <c r="BA548" s="227"/>
      <c r="BB548" s="227"/>
      <c r="BC548" s="227"/>
      <c r="BD548" s="227"/>
      <c r="BE548" s="227"/>
      <c r="BF548" s="244"/>
      <c r="BG548" s="1447"/>
    </row>
    <row r="549" spans="1:59" ht="24" customHeight="1">
      <c r="A549" s="213" t="s">
        <v>150</v>
      </c>
      <c r="B549" s="918"/>
      <c r="C549" s="227" t="s">
        <v>5925</v>
      </c>
      <c r="D549" s="227" t="s">
        <v>24666</v>
      </c>
      <c r="E549" s="227" t="s">
        <v>6289</v>
      </c>
      <c r="F549" s="227" t="s">
        <v>5925</v>
      </c>
      <c r="G549" s="227" t="s">
        <v>24843</v>
      </c>
      <c r="H549" s="360"/>
      <c r="I549" s="227" t="s">
        <v>5925</v>
      </c>
      <c r="J549" s="227">
        <v>1</v>
      </c>
      <c r="K549" s="227"/>
      <c r="L549" s="228">
        <v>16747</v>
      </c>
      <c r="M549" s="228">
        <v>5477</v>
      </c>
      <c r="N549" s="228">
        <v>3252</v>
      </c>
      <c r="O549" s="241" t="s">
        <v>401</v>
      </c>
      <c r="P549" s="228"/>
      <c r="Q549" s="228"/>
      <c r="R549" s="228"/>
      <c r="S549" s="228"/>
      <c r="T549" s="228"/>
      <c r="U549" s="228"/>
      <c r="V549" s="228"/>
      <c r="W549" s="228">
        <v>25</v>
      </c>
      <c r="X549" s="228">
        <v>12</v>
      </c>
      <c r="Y549" s="228">
        <v>5</v>
      </c>
      <c r="Z549" s="228">
        <v>300</v>
      </c>
      <c r="AA549" s="227"/>
      <c r="AB549" s="228"/>
      <c r="AC549" s="228"/>
      <c r="AD549" s="227"/>
      <c r="AE549" s="227">
        <v>2005</v>
      </c>
      <c r="AF549" s="227"/>
      <c r="AG549" s="227"/>
      <c r="AH549" s="227"/>
      <c r="AI549" s="227"/>
      <c r="AJ549" s="227"/>
      <c r="AK549" s="227"/>
      <c r="AL549" s="228">
        <v>10686</v>
      </c>
      <c r="AM549" s="228"/>
      <c r="AN549" s="227"/>
      <c r="AO549" s="227"/>
      <c r="AP549" s="227"/>
      <c r="AQ549" s="227"/>
      <c r="AR549" s="227"/>
      <c r="AS549" s="227"/>
      <c r="AT549" s="227"/>
      <c r="AU549" s="227"/>
      <c r="AV549" s="227"/>
      <c r="AW549" s="227"/>
      <c r="AX549" s="227"/>
      <c r="AY549" s="227"/>
      <c r="AZ549" s="227"/>
      <c r="BA549" s="227"/>
      <c r="BB549" s="227"/>
      <c r="BC549" s="227"/>
      <c r="BD549" s="227"/>
      <c r="BE549" s="227"/>
      <c r="BF549" s="244"/>
      <c r="BG549" s="1447"/>
    </row>
    <row r="550" spans="1:59" ht="24" customHeight="1">
      <c r="A550" s="213"/>
      <c r="B550" s="918"/>
      <c r="C550" s="241" t="s">
        <v>5919</v>
      </c>
      <c r="D550" s="227" t="s">
        <v>24844</v>
      </c>
      <c r="E550" s="241" t="s">
        <v>9408</v>
      </c>
      <c r="F550" s="241" t="s">
        <v>5919</v>
      </c>
      <c r="G550" s="227" t="s">
        <v>24845</v>
      </c>
      <c r="H550" s="360"/>
      <c r="I550" s="241" t="s">
        <v>11197</v>
      </c>
      <c r="J550" s="227"/>
      <c r="K550" s="227"/>
      <c r="L550" s="244">
        <v>19442</v>
      </c>
      <c r="M550" s="244">
        <v>9492</v>
      </c>
      <c r="N550" s="244">
        <v>9493</v>
      </c>
      <c r="O550" s="241" t="s">
        <v>401</v>
      </c>
      <c r="P550" s="244"/>
      <c r="Q550" s="244"/>
      <c r="R550" s="244"/>
      <c r="S550" s="244"/>
      <c r="T550" s="244"/>
      <c r="U550" s="244"/>
      <c r="V550" s="244"/>
      <c r="W550" s="244">
        <v>25</v>
      </c>
      <c r="X550" s="244">
        <v>9</v>
      </c>
      <c r="Y550" s="244">
        <v>4</v>
      </c>
      <c r="Z550" s="244">
        <v>225</v>
      </c>
      <c r="AA550" s="227"/>
      <c r="AB550" s="244">
        <v>100</v>
      </c>
      <c r="AC550" s="228"/>
      <c r="AD550" s="227"/>
      <c r="AE550" s="241">
        <v>2013</v>
      </c>
      <c r="AF550" s="227"/>
      <c r="AG550" s="227"/>
      <c r="AH550" s="227"/>
      <c r="AI550" s="227"/>
      <c r="AJ550" s="227"/>
      <c r="AK550" s="227"/>
      <c r="AL550" s="244">
        <v>26800</v>
      </c>
      <c r="AM550" s="228"/>
      <c r="AN550" s="227"/>
      <c r="AO550" s="227"/>
      <c r="AP550" s="227"/>
      <c r="AQ550" s="227"/>
      <c r="AR550" s="227"/>
      <c r="AS550" s="227"/>
      <c r="AT550" s="227"/>
      <c r="AU550" s="227"/>
      <c r="AV550" s="227"/>
      <c r="AW550" s="227"/>
      <c r="AX550" s="227"/>
      <c r="AY550" s="227"/>
      <c r="AZ550" s="227"/>
      <c r="BA550" s="227"/>
      <c r="BB550" s="227"/>
      <c r="BC550" s="227"/>
      <c r="BD550" s="227"/>
      <c r="BE550" s="227"/>
      <c r="BF550" s="241" t="s">
        <v>9409</v>
      </c>
      <c r="BG550" s="1447"/>
    </row>
    <row r="551" spans="1:59" ht="24" customHeight="1">
      <c r="A551" s="213" t="s">
        <v>150</v>
      </c>
      <c r="B551" s="918"/>
      <c r="C551" s="227" t="s">
        <v>13340</v>
      </c>
      <c r="D551" s="227" t="s">
        <v>14307</v>
      </c>
      <c r="E551" s="227" t="s">
        <v>14308</v>
      </c>
      <c r="F551" s="227" t="s">
        <v>13340</v>
      </c>
      <c r="G551" s="227" t="s">
        <v>24846</v>
      </c>
      <c r="H551" s="360"/>
      <c r="I551" s="227" t="s">
        <v>13340</v>
      </c>
      <c r="J551" s="227"/>
      <c r="K551" s="227"/>
      <c r="L551" s="228">
        <v>3382</v>
      </c>
      <c r="M551" s="228">
        <v>2957</v>
      </c>
      <c r="N551" s="228">
        <v>2957</v>
      </c>
      <c r="O551" s="241" t="s">
        <v>2083</v>
      </c>
      <c r="P551" s="244"/>
      <c r="Q551" s="244"/>
      <c r="R551" s="244"/>
      <c r="S551" s="244"/>
      <c r="T551" s="244"/>
      <c r="U551" s="244"/>
      <c r="V551" s="244"/>
      <c r="W551" s="228">
        <v>25</v>
      </c>
      <c r="X551" s="228">
        <v>10</v>
      </c>
      <c r="Y551" s="228">
        <v>4</v>
      </c>
      <c r="Z551" s="228">
        <v>300</v>
      </c>
      <c r="AA551" s="227"/>
      <c r="AB551" s="244"/>
      <c r="AC551" s="228"/>
      <c r="AD551" s="227"/>
      <c r="AE551" s="227">
        <v>2020</v>
      </c>
      <c r="AF551" s="227"/>
      <c r="AG551" s="227"/>
      <c r="AH551" s="227"/>
      <c r="AI551" s="227"/>
      <c r="AJ551" s="227"/>
      <c r="AK551" s="227"/>
      <c r="AL551" s="228">
        <v>8282</v>
      </c>
      <c r="AM551" s="228">
        <v>10686</v>
      </c>
      <c r="AN551" s="227"/>
      <c r="AO551" s="227"/>
      <c r="AP551" s="227"/>
      <c r="AQ551" s="227"/>
      <c r="AR551" s="227"/>
      <c r="AS551" s="227"/>
      <c r="AT551" s="227"/>
      <c r="AU551" s="227"/>
      <c r="AV551" s="227"/>
      <c r="AW551" s="227"/>
      <c r="AX551" s="227"/>
      <c r="AY551" s="227"/>
      <c r="AZ551" s="227"/>
      <c r="BA551" s="227"/>
      <c r="BB551" s="227"/>
      <c r="BC551" s="227"/>
      <c r="BD551" s="227"/>
      <c r="BE551" s="227"/>
      <c r="BF551" s="244" t="s">
        <v>14309</v>
      </c>
      <c r="BG551" s="1447"/>
    </row>
    <row r="552" spans="1:59" ht="24" customHeight="1">
      <c r="A552" s="213"/>
      <c r="B552" s="918"/>
      <c r="C552" s="241" t="s">
        <v>5932</v>
      </c>
      <c r="D552" s="241" t="s">
        <v>14310</v>
      </c>
      <c r="E552" s="241" t="s">
        <v>6290</v>
      </c>
      <c r="F552" s="241" t="s">
        <v>5932</v>
      </c>
      <c r="G552" s="241" t="s">
        <v>24847</v>
      </c>
      <c r="H552" s="241"/>
      <c r="I552" s="241" t="s">
        <v>6291</v>
      </c>
      <c r="J552" s="241" t="s">
        <v>24848</v>
      </c>
      <c r="K552" s="241" t="s">
        <v>24849</v>
      </c>
      <c r="L552" s="244">
        <v>3593</v>
      </c>
      <c r="M552" s="244">
        <v>854</v>
      </c>
      <c r="N552" s="244">
        <v>854</v>
      </c>
      <c r="O552" s="241" t="s">
        <v>401</v>
      </c>
      <c r="P552" s="244"/>
      <c r="Q552" s="244"/>
      <c r="R552" s="244"/>
      <c r="S552" s="244"/>
      <c r="T552" s="244"/>
      <c r="U552" s="244"/>
      <c r="V552" s="244"/>
      <c r="W552" s="244">
        <v>25</v>
      </c>
      <c r="X552" s="244">
        <v>10</v>
      </c>
      <c r="Y552" s="244">
        <v>5</v>
      </c>
      <c r="Z552" s="244">
        <v>250</v>
      </c>
      <c r="AA552" s="241"/>
      <c r="AB552" s="244"/>
      <c r="AC552" s="244"/>
      <c r="AD552" s="241"/>
      <c r="AE552" s="241">
        <v>1999</v>
      </c>
      <c r="AF552" s="241"/>
      <c r="AG552" s="241"/>
      <c r="AH552" s="241"/>
      <c r="AI552" s="241"/>
      <c r="AJ552" s="241"/>
      <c r="AK552" s="241"/>
      <c r="AL552" s="712">
        <v>1100</v>
      </c>
      <c r="AM552" s="244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  <c r="BA552" s="241"/>
      <c r="BB552" s="241"/>
      <c r="BC552" s="241"/>
      <c r="BD552" s="241"/>
      <c r="BE552" s="241"/>
      <c r="BF552" s="241"/>
      <c r="BG552" s="1447"/>
    </row>
    <row r="553" spans="1:59" ht="24" customHeight="1">
      <c r="A553" s="213"/>
      <c r="B553" s="918"/>
      <c r="C553" s="227" t="s">
        <v>14211</v>
      </c>
      <c r="D553" s="227" t="s">
        <v>14311</v>
      </c>
      <c r="E553" s="260" t="s">
        <v>14312</v>
      </c>
      <c r="F553" s="227" t="s">
        <v>14211</v>
      </c>
      <c r="G553" s="241"/>
      <c r="H553" s="241"/>
      <c r="I553" s="227" t="s">
        <v>14211</v>
      </c>
      <c r="J553" s="241"/>
      <c r="K553" s="241"/>
      <c r="L553" s="228"/>
      <c r="M553" s="228">
        <v>5904</v>
      </c>
      <c r="N553" s="228">
        <v>18950</v>
      </c>
      <c r="O553" s="227" t="s">
        <v>2083</v>
      </c>
      <c r="P553" s="228"/>
      <c r="Q553" s="228"/>
      <c r="R553" s="228"/>
      <c r="S553" s="228"/>
      <c r="T553" s="228"/>
      <c r="U553" s="228"/>
      <c r="V553" s="228"/>
      <c r="W553" s="228">
        <v>25</v>
      </c>
      <c r="X553" s="228">
        <v>15</v>
      </c>
      <c r="Y553" s="228">
        <v>6</v>
      </c>
      <c r="Z553" s="228">
        <v>375</v>
      </c>
      <c r="AA553" s="241"/>
      <c r="AB553" s="228">
        <v>120</v>
      </c>
      <c r="AC553" s="244"/>
      <c r="AD553" s="241"/>
      <c r="AE553" s="227">
        <v>2014</v>
      </c>
      <c r="AF553" s="241"/>
      <c r="AG553" s="241"/>
      <c r="AH553" s="241"/>
      <c r="AI553" s="241"/>
      <c r="AJ553" s="241"/>
      <c r="AK553" s="241"/>
      <c r="AL553" s="228">
        <v>8600</v>
      </c>
      <c r="AM553" s="244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  <c r="BA553" s="241"/>
      <c r="BB553" s="241"/>
      <c r="BC553" s="241"/>
      <c r="BD553" s="241"/>
      <c r="BE553" s="241"/>
      <c r="BF553" s="241"/>
      <c r="BG553" s="1447"/>
    </row>
    <row r="554" spans="1:59" ht="24" customHeight="1">
      <c r="A554" s="213" t="s">
        <v>150</v>
      </c>
      <c r="B554" s="918"/>
      <c r="C554" s="241" t="s">
        <v>5940</v>
      </c>
      <c r="D554" s="713" t="s">
        <v>24850</v>
      </c>
      <c r="E554" s="241" t="s">
        <v>6292</v>
      </c>
      <c r="F554" s="241" t="s">
        <v>5940</v>
      </c>
      <c r="G554" s="241" t="s">
        <v>24851</v>
      </c>
      <c r="H554" s="241"/>
      <c r="I554" s="241" t="s">
        <v>1058</v>
      </c>
      <c r="J554" s="241"/>
      <c r="K554" s="241"/>
      <c r="L554" s="244">
        <v>32834</v>
      </c>
      <c r="M554" s="244">
        <v>893</v>
      </c>
      <c r="N554" s="244">
        <v>893</v>
      </c>
      <c r="O554" s="241" t="s">
        <v>401</v>
      </c>
      <c r="P554" s="244"/>
      <c r="Q554" s="244"/>
      <c r="R554" s="244"/>
      <c r="S554" s="244"/>
      <c r="T554" s="244"/>
      <c r="U554" s="244"/>
      <c r="V554" s="244"/>
      <c r="W554" s="244">
        <v>25</v>
      </c>
      <c r="X554" s="244">
        <v>11</v>
      </c>
      <c r="Y554" s="244">
        <v>5</v>
      </c>
      <c r="Z554" s="244">
        <v>345</v>
      </c>
      <c r="AA554" s="241"/>
      <c r="AB554" s="244">
        <v>200</v>
      </c>
      <c r="AC554" s="244"/>
      <c r="AD554" s="241"/>
      <c r="AE554" s="241">
        <v>2000</v>
      </c>
      <c r="AF554" s="241"/>
      <c r="AG554" s="241"/>
      <c r="AH554" s="241"/>
      <c r="AI554" s="241"/>
      <c r="AJ554" s="241"/>
      <c r="AK554" s="241"/>
      <c r="AL554" s="244">
        <v>14700</v>
      </c>
      <c r="AM554" s="244">
        <v>1100</v>
      </c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  <c r="BA554" s="241"/>
      <c r="BB554" s="241"/>
      <c r="BC554" s="241"/>
      <c r="BD554" s="241"/>
      <c r="BE554" s="241"/>
      <c r="BF554" s="241"/>
      <c r="BG554" s="1447"/>
    </row>
    <row r="555" spans="1:59" ht="24" customHeight="1">
      <c r="A555" s="213"/>
      <c r="B555" s="918"/>
      <c r="C555" s="241" t="s">
        <v>13226</v>
      </c>
      <c r="D555" s="241" t="s">
        <v>24691</v>
      </c>
      <c r="E555" s="241" t="s">
        <v>17208</v>
      </c>
      <c r="F555" s="241" t="s">
        <v>5940</v>
      </c>
      <c r="G555" s="241" t="s">
        <v>24852</v>
      </c>
      <c r="H555" s="241"/>
      <c r="I555" s="241" t="s">
        <v>1058</v>
      </c>
      <c r="J555" s="241"/>
      <c r="K555" s="241"/>
      <c r="L555" s="244">
        <v>29987</v>
      </c>
      <c r="M555" s="244">
        <v>1997.77</v>
      </c>
      <c r="N555" s="244">
        <v>2824.59</v>
      </c>
      <c r="O555" s="241" t="s">
        <v>401</v>
      </c>
      <c r="P555" s="244"/>
      <c r="Q555" s="244"/>
      <c r="R555" s="244"/>
      <c r="S555" s="244"/>
      <c r="T555" s="244"/>
      <c r="U555" s="244"/>
      <c r="V555" s="244"/>
      <c r="W555" s="244">
        <v>25</v>
      </c>
      <c r="X555" s="244">
        <v>13.5</v>
      </c>
      <c r="Y555" s="244">
        <v>6</v>
      </c>
      <c r="Z555" s="244">
        <v>489</v>
      </c>
      <c r="AA555" s="241"/>
      <c r="AB555" s="244">
        <v>0</v>
      </c>
      <c r="AC555" s="244"/>
      <c r="AD555" s="241"/>
      <c r="AE555" s="241">
        <v>2023</v>
      </c>
      <c r="AF555" s="241"/>
      <c r="AG555" s="241"/>
      <c r="AH555" s="241"/>
      <c r="AI555" s="241"/>
      <c r="AJ555" s="241"/>
      <c r="AK555" s="241"/>
      <c r="AL555" s="244">
        <v>11100</v>
      </c>
      <c r="AM555" s="244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  <c r="BA555" s="241"/>
      <c r="BB555" s="241"/>
      <c r="BC555" s="241"/>
      <c r="BD555" s="241"/>
      <c r="BE555" s="241"/>
      <c r="BF555" s="241"/>
      <c r="BG555" s="1447"/>
    </row>
    <row r="556" spans="1:59" ht="24" customHeight="1">
      <c r="A556" s="213"/>
      <c r="B556" s="918"/>
      <c r="C556" s="241" t="s">
        <v>13226</v>
      </c>
      <c r="D556" s="241" t="s">
        <v>24692</v>
      </c>
      <c r="E556" s="241" t="s">
        <v>17209</v>
      </c>
      <c r="F556" s="241" t="s">
        <v>5940</v>
      </c>
      <c r="G556" s="241" t="s">
        <v>24853</v>
      </c>
      <c r="H556" s="241" t="s">
        <v>6281</v>
      </c>
      <c r="I556" s="241" t="s">
        <v>1058</v>
      </c>
      <c r="J556" s="241" t="s">
        <v>6282</v>
      </c>
      <c r="K556" s="241" t="s">
        <v>924</v>
      </c>
      <c r="L556" s="244">
        <v>16665.8</v>
      </c>
      <c r="M556" s="244">
        <v>1772.57</v>
      </c>
      <c r="N556" s="244">
        <v>2779.49</v>
      </c>
      <c r="O556" s="241" t="s">
        <v>401</v>
      </c>
      <c r="P556" s="244"/>
      <c r="Q556" s="244"/>
      <c r="R556" s="244"/>
      <c r="S556" s="244"/>
      <c r="T556" s="244"/>
      <c r="U556" s="244"/>
      <c r="V556" s="244"/>
      <c r="W556" s="244">
        <v>25</v>
      </c>
      <c r="X556" s="244">
        <v>13.5</v>
      </c>
      <c r="Y556" s="244">
        <v>6</v>
      </c>
      <c r="Z556" s="244">
        <v>489</v>
      </c>
      <c r="AA556" s="241">
        <v>53</v>
      </c>
      <c r="AB556" s="244">
        <v>0</v>
      </c>
      <c r="AC556" s="244">
        <v>200</v>
      </c>
      <c r="AD556" s="241"/>
      <c r="AE556" s="241">
        <v>2023</v>
      </c>
      <c r="AF556" s="241">
        <v>1478</v>
      </c>
      <c r="AG556" s="241">
        <v>500</v>
      </c>
      <c r="AH556" s="241"/>
      <c r="AI556" s="241">
        <v>2200</v>
      </c>
      <c r="AJ556" s="241">
        <v>2500</v>
      </c>
      <c r="AK556" s="241" t="s">
        <v>681</v>
      </c>
      <c r="AL556" s="244">
        <v>11100</v>
      </c>
      <c r="AM556" s="244">
        <v>14700</v>
      </c>
      <c r="AN556" s="241"/>
      <c r="AO556" s="241"/>
      <c r="AP556" s="241"/>
      <c r="AQ556" s="241"/>
      <c r="AR556" s="241"/>
      <c r="AS556" s="241"/>
      <c r="AT556" s="241" t="s">
        <v>6284</v>
      </c>
      <c r="AU556" s="241">
        <v>1</v>
      </c>
      <c r="AV556" s="241">
        <v>1170.1199999999999</v>
      </c>
      <c r="AW556" s="241" t="s">
        <v>6285</v>
      </c>
      <c r="AX556" s="241" t="s">
        <v>6286</v>
      </c>
      <c r="AY556" s="241" t="s">
        <v>1884</v>
      </c>
      <c r="AZ556" s="241">
        <v>1</v>
      </c>
      <c r="BA556" s="241">
        <v>155.94</v>
      </c>
      <c r="BB556" s="241" t="s">
        <v>399</v>
      </c>
      <c r="BC556" s="241" t="s">
        <v>6287</v>
      </c>
      <c r="BD556" s="241" t="s">
        <v>1357</v>
      </c>
      <c r="BE556" s="241">
        <v>1</v>
      </c>
      <c r="BF556" s="241"/>
      <c r="BG556" s="1447"/>
    </row>
    <row r="557" spans="1:59" ht="24" customHeight="1">
      <c r="A557" s="213"/>
      <c r="B557" s="918"/>
      <c r="C557" s="227" t="s">
        <v>1878</v>
      </c>
      <c r="D557" s="227" t="s">
        <v>24854</v>
      </c>
      <c r="E557" s="227" t="s">
        <v>1879</v>
      </c>
      <c r="F557" s="227" t="s">
        <v>1878</v>
      </c>
      <c r="G557" s="227" t="s">
        <v>24855</v>
      </c>
      <c r="H557" s="360" t="s">
        <v>1881</v>
      </c>
      <c r="I557" s="227" t="s">
        <v>1878</v>
      </c>
      <c r="J557" s="227">
        <v>25</v>
      </c>
      <c r="K557" s="227"/>
      <c r="L557" s="228">
        <v>3620</v>
      </c>
      <c r="M557" s="228">
        <v>1730</v>
      </c>
      <c r="N557" s="228">
        <v>3196</v>
      </c>
      <c r="O557" s="227" t="s">
        <v>401</v>
      </c>
      <c r="P557" s="228"/>
      <c r="Q557" s="228"/>
      <c r="R557" s="228"/>
      <c r="S557" s="228"/>
      <c r="T557" s="228"/>
      <c r="U557" s="228"/>
      <c r="V557" s="228"/>
      <c r="W557" s="228">
        <v>25</v>
      </c>
      <c r="X557" s="228">
        <v>14</v>
      </c>
      <c r="Y557" s="228">
        <v>6</v>
      </c>
      <c r="Z557" s="228">
        <v>380</v>
      </c>
      <c r="AA557" s="227">
        <v>0</v>
      </c>
      <c r="AB557" s="228">
        <v>120</v>
      </c>
      <c r="AC557" s="228"/>
      <c r="AD557" s="227"/>
      <c r="AE557" s="227">
        <v>2014</v>
      </c>
      <c r="AF557" s="227">
        <v>1901</v>
      </c>
      <c r="AG557" s="227"/>
      <c r="AH557" s="227">
        <v>3000</v>
      </c>
      <c r="AI557" s="227"/>
      <c r="AJ557" s="227"/>
      <c r="AK557" s="227"/>
      <c r="AL557" s="228">
        <v>7800</v>
      </c>
      <c r="AM557" s="227">
        <v>2022</v>
      </c>
      <c r="AN557" s="227">
        <v>2024</v>
      </c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1447"/>
    </row>
    <row r="558" spans="1:59" ht="24" customHeight="1">
      <c r="A558" s="213"/>
      <c r="B558" s="918"/>
      <c r="C558" s="227" t="s">
        <v>13235</v>
      </c>
      <c r="D558" s="227" t="s">
        <v>24693</v>
      </c>
      <c r="E558" s="227" t="s">
        <v>13266</v>
      </c>
      <c r="F558" s="227" t="s">
        <v>13235</v>
      </c>
      <c r="G558" s="227"/>
      <c r="H558" s="360"/>
      <c r="I558" s="227" t="s">
        <v>13237</v>
      </c>
      <c r="J558" s="227"/>
      <c r="K558" s="227"/>
      <c r="L558" s="228">
        <v>70022</v>
      </c>
      <c r="M558" s="228">
        <v>3017.41</v>
      </c>
      <c r="N558" s="228">
        <v>4954.1000000000004</v>
      </c>
      <c r="O558" s="227" t="s">
        <v>2083</v>
      </c>
      <c r="P558" s="228"/>
      <c r="Q558" s="228"/>
      <c r="R558" s="228"/>
      <c r="S558" s="228"/>
      <c r="T558" s="228"/>
      <c r="U558" s="228"/>
      <c r="V558" s="228"/>
      <c r="W558" s="228">
        <v>25</v>
      </c>
      <c r="X558" s="228">
        <v>14</v>
      </c>
      <c r="Y558" s="228">
        <v>6</v>
      </c>
      <c r="Z558" s="228">
        <v>672</v>
      </c>
      <c r="AA558" s="227"/>
      <c r="AB558" s="228"/>
      <c r="AC558" s="228"/>
      <c r="AD558" s="227"/>
      <c r="AE558" s="227">
        <v>2020</v>
      </c>
      <c r="AF558" s="227"/>
      <c r="AG558" s="227"/>
      <c r="AH558" s="227"/>
      <c r="AI558" s="227"/>
      <c r="AJ558" s="227"/>
      <c r="AK558" s="227"/>
      <c r="AL558" s="228">
        <v>16200</v>
      </c>
      <c r="AM558" s="228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 t="s">
        <v>12909</v>
      </c>
      <c r="BG558" s="1447"/>
    </row>
    <row r="559" spans="1:59" ht="24" customHeight="1">
      <c r="A559" s="213" t="s">
        <v>89</v>
      </c>
      <c r="B559" s="918"/>
      <c r="C559" s="227" t="s">
        <v>5938</v>
      </c>
      <c r="D559" s="227" t="s">
        <v>24445</v>
      </c>
      <c r="E559" s="227" t="s">
        <v>10008</v>
      </c>
      <c r="F559" s="227" t="s">
        <v>5938</v>
      </c>
      <c r="G559" s="227" t="s">
        <v>24536</v>
      </c>
      <c r="H559" s="695"/>
      <c r="I559" s="227" t="s">
        <v>5938</v>
      </c>
      <c r="J559" s="227"/>
      <c r="K559" s="227"/>
      <c r="L559" s="228">
        <v>4573</v>
      </c>
      <c r="M559" s="228">
        <v>1800</v>
      </c>
      <c r="N559" s="228">
        <v>4622</v>
      </c>
      <c r="O559" s="227" t="s">
        <v>401</v>
      </c>
      <c r="P559" s="228"/>
      <c r="Q559" s="228"/>
      <c r="R559" s="228"/>
      <c r="S559" s="228">
        <v>25</v>
      </c>
      <c r="T559" s="228">
        <v>14</v>
      </c>
      <c r="U559" s="228">
        <v>8</v>
      </c>
      <c r="V559" s="228"/>
      <c r="W559" s="228"/>
      <c r="X559" s="228"/>
      <c r="Y559" s="228"/>
      <c r="Z559" s="228"/>
      <c r="AA559" s="227"/>
      <c r="AB559" s="228"/>
      <c r="AC559" s="228"/>
      <c r="AD559" s="227"/>
      <c r="AE559" s="227">
        <v>2018</v>
      </c>
      <c r="AF559" s="227"/>
      <c r="AG559" s="227"/>
      <c r="AH559" s="227"/>
      <c r="AI559" s="227"/>
      <c r="AJ559" s="227"/>
      <c r="AK559" s="227"/>
      <c r="AL559" s="228">
        <v>13500</v>
      </c>
      <c r="AM559" s="228"/>
      <c r="AN559" s="227"/>
      <c r="AO559" s="227"/>
      <c r="AP559" s="227"/>
      <c r="AQ559" s="227"/>
      <c r="AR559" s="227"/>
      <c r="AS559" s="227"/>
      <c r="AT559" s="227"/>
      <c r="AU559" s="227"/>
      <c r="AV559" s="227"/>
      <c r="AW559" s="227"/>
      <c r="AX559" s="227"/>
      <c r="AY559" s="227"/>
      <c r="AZ559" s="227"/>
      <c r="BA559" s="227"/>
      <c r="BB559" s="227"/>
      <c r="BC559" s="227"/>
      <c r="BD559" s="227"/>
      <c r="BE559" s="227"/>
      <c r="BF559" s="244"/>
      <c r="BG559" s="1447"/>
    </row>
    <row r="560" spans="1:59" ht="24" customHeight="1">
      <c r="A560" s="213"/>
      <c r="B560" s="918"/>
      <c r="C560" s="227" t="s">
        <v>5938</v>
      </c>
      <c r="D560" s="227" t="s">
        <v>24694</v>
      </c>
      <c r="E560" s="227" t="s">
        <v>24856</v>
      </c>
      <c r="F560" s="227" t="s">
        <v>5938</v>
      </c>
      <c r="G560" s="227" t="s">
        <v>24857</v>
      </c>
      <c r="H560" s="695"/>
      <c r="I560" s="227" t="s">
        <v>5938</v>
      </c>
      <c r="J560" s="227" t="s">
        <v>2037</v>
      </c>
      <c r="K560" s="227"/>
      <c r="L560" s="228">
        <v>17563</v>
      </c>
      <c r="M560" s="228">
        <v>2075</v>
      </c>
      <c r="N560" s="228">
        <v>4310</v>
      </c>
      <c r="O560" s="227" t="s">
        <v>401</v>
      </c>
      <c r="P560" s="228"/>
      <c r="Q560" s="228"/>
      <c r="R560" s="228"/>
      <c r="S560" s="228">
        <v>25</v>
      </c>
      <c r="T560" s="228">
        <v>14</v>
      </c>
      <c r="U560" s="228">
        <v>8</v>
      </c>
      <c r="V560" s="228"/>
      <c r="W560" s="228"/>
      <c r="X560" s="228"/>
      <c r="Y560" s="228"/>
      <c r="Z560" s="228"/>
      <c r="AA560" s="227"/>
      <c r="AB560" s="228"/>
      <c r="AC560" s="228"/>
      <c r="AD560" s="227"/>
      <c r="AE560" s="227">
        <v>2023</v>
      </c>
      <c r="AF560" s="227"/>
      <c r="AG560" s="227"/>
      <c r="AH560" s="227"/>
      <c r="AI560" s="227"/>
      <c r="AJ560" s="227"/>
      <c r="AK560" s="227"/>
      <c r="AL560" s="228">
        <v>22100</v>
      </c>
      <c r="AM560" s="228"/>
      <c r="AN560" s="227"/>
      <c r="AO560" s="227"/>
      <c r="AP560" s="227"/>
      <c r="AQ560" s="227"/>
      <c r="AR560" s="227"/>
      <c r="AS560" s="227"/>
      <c r="AT560" s="227"/>
      <c r="AU560" s="227"/>
      <c r="AV560" s="227"/>
      <c r="AW560" s="227"/>
      <c r="AX560" s="227"/>
      <c r="AY560" s="227"/>
      <c r="AZ560" s="227"/>
      <c r="BA560" s="227"/>
      <c r="BB560" s="227"/>
      <c r="BC560" s="227"/>
      <c r="BD560" s="227"/>
      <c r="BE560" s="227"/>
      <c r="BF560" s="244" t="s">
        <v>13749</v>
      </c>
      <c r="BG560" s="1447"/>
    </row>
    <row r="561" spans="1:59" ht="24" customHeight="1">
      <c r="A561" s="213"/>
      <c r="B561" s="918"/>
      <c r="C561" s="227" t="s">
        <v>5937</v>
      </c>
      <c r="D561" s="227" t="s">
        <v>24858</v>
      </c>
      <c r="E561" s="227" t="s">
        <v>6293</v>
      </c>
      <c r="F561" s="227" t="s">
        <v>5937</v>
      </c>
      <c r="G561" s="227" t="s">
        <v>24859</v>
      </c>
      <c r="H561" s="360"/>
      <c r="I561" s="227" t="s">
        <v>5937</v>
      </c>
      <c r="J561" s="227"/>
      <c r="K561" s="227"/>
      <c r="L561" s="228">
        <v>9323</v>
      </c>
      <c r="M561" s="228">
        <v>1684</v>
      </c>
      <c r="N561" s="228">
        <v>2996</v>
      </c>
      <c r="O561" s="227" t="s">
        <v>401</v>
      </c>
      <c r="P561" s="228"/>
      <c r="Q561" s="228"/>
      <c r="R561" s="228"/>
      <c r="S561" s="228"/>
      <c r="T561" s="228"/>
      <c r="U561" s="228"/>
      <c r="V561" s="228"/>
      <c r="W561" s="228">
        <v>25</v>
      </c>
      <c r="X561" s="228">
        <v>10</v>
      </c>
      <c r="Y561" s="228">
        <v>4</v>
      </c>
      <c r="Z561" s="228">
        <v>517</v>
      </c>
      <c r="AA561" s="227"/>
      <c r="AB561" s="228"/>
      <c r="AC561" s="228"/>
      <c r="AD561" s="227"/>
      <c r="AE561" s="227">
        <v>2006</v>
      </c>
      <c r="AF561" s="227"/>
      <c r="AG561" s="227"/>
      <c r="AH561" s="227"/>
      <c r="AI561" s="227"/>
      <c r="AJ561" s="227"/>
      <c r="AK561" s="227"/>
      <c r="AL561" s="228">
        <v>7050</v>
      </c>
      <c r="AM561" s="228">
        <v>7050</v>
      </c>
      <c r="AN561" s="227"/>
      <c r="AO561" s="227"/>
      <c r="AP561" s="227"/>
      <c r="AQ561" s="227"/>
      <c r="AR561" s="227"/>
      <c r="AS561" s="227"/>
      <c r="AT561" s="227"/>
      <c r="AU561" s="227"/>
      <c r="AV561" s="227"/>
      <c r="AW561" s="227"/>
      <c r="AX561" s="227"/>
      <c r="AY561" s="227"/>
      <c r="AZ561" s="227"/>
      <c r="BA561" s="227"/>
      <c r="BB561" s="227"/>
      <c r="BC561" s="227"/>
      <c r="BD561" s="227"/>
      <c r="BE561" s="227"/>
      <c r="BF561" s="227"/>
      <c r="BG561" s="1447"/>
    </row>
    <row r="562" spans="1:59" ht="24" customHeight="1">
      <c r="A562" s="213"/>
      <c r="B562" s="918"/>
      <c r="C562" s="314" t="s">
        <v>55</v>
      </c>
      <c r="D562" s="314"/>
      <c r="E562" s="315">
        <f>COUNTA(E563:E598)</f>
        <v>36</v>
      </c>
      <c r="F562" s="314"/>
      <c r="G562" s="314"/>
      <c r="H562" s="454"/>
      <c r="I562" s="314"/>
      <c r="J562" s="314"/>
      <c r="K562" s="314"/>
      <c r="L562" s="318">
        <f>SUM(L563:L598)</f>
        <v>744391.87</v>
      </c>
      <c r="M562" s="318">
        <f>SUM(M563:M598)</f>
        <v>103645.17</v>
      </c>
      <c r="N562" s="318">
        <f>SUM(N563:N598)</f>
        <v>155646.51999999999</v>
      </c>
      <c r="O562" s="314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4"/>
      <c r="AB562" s="318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8"/>
      <c r="AM562" s="314"/>
      <c r="AN562" s="314"/>
      <c r="AO562" s="314"/>
      <c r="AP562" s="314"/>
      <c r="AQ562" s="314"/>
      <c r="AR562" s="314"/>
      <c r="AS562" s="314"/>
      <c r="AT562" s="314"/>
      <c r="AU562" s="314"/>
      <c r="AV562" s="314"/>
      <c r="AW562" s="314"/>
      <c r="AX562" s="314"/>
      <c r="AY562" s="314"/>
      <c r="AZ562" s="314"/>
      <c r="BA562" s="314"/>
      <c r="BB562" s="314"/>
      <c r="BC562" s="314"/>
      <c r="BD562" s="314"/>
      <c r="BE562" s="314"/>
      <c r="BF562" s="314"/>
      <c r="BG562" s="1447"/>
    </row>
    <row r="563" spans="1:59" ht="24" customHeight="1">
      <c r="A563" s="213"/>
      <c r="B563" s="918"/>
      <c r="C563" s="227" t="s">
        <v>302</v>
      </c>
      <c r="D563" s="227" t="s">
        <v>6295</v>
      </c>
      <c r="E563" s="227" t="s">
        <v>7062</v>
      </c>
      <c r="F563" s="227" t="s">
        <v>302</v>
      </c>
      <c r="G563" s="227" t="s">
        <v>6297</v>
      </c>
      <c r="H563" s="360"/>
      <c r="I563" s="227" t="s">
        <v>305</v>
      </c>
      <c r="J563" s="227"/>
      <c r="K563" s="227" t="s">
        <v>1414</v>
      </c>
      <c r="L563" s="228">
        <v>39626</v>
      </c>
      <c r="M563" s="228">
        <v>8206</v>
      </c>
      <c r="N563" s="228">
        <v>14329</v>
      </c>
      <c r="O563" s="227" t="s">
        <v>401</v>
      </c>
      <c r="P563" s="228">
        <v>25</v>
      </c>
      <c r="Q563" s="228">
        <v>25</v>
      </c>
      <c r="R563" s="228">
        <v>5</v>
      </c>
      <c r="S563" s="228">
        <v>50</v>
      </c>
      <c r="T563" s="228">
        <v>25</v>
      </c>
      <c r="U563" s="228">
        <v>10</v>
      </c>
      <c r="V563" s="228">
        <v>1250</v>
      </c>
      <c r="W563" s="228">
        <v>15</v>
      </c>
      <c r="X563" s="228">
        <v>8</v>
      </c>
      <c r="Y563" s="228">
        <v>0</v>
      </c>
      <c r="Z563" s="228">
        <v>113</v>
      </c>
      <c r="AA563" s="227">
        <v>112</v>
      </c>
      <c r="AB563" s="228">
        <v>3078</v>
      </c>
      <c r="AC563" s="228">
        <v>3078</v>
      </c>
      <c r="AD563" s="227" t="s">
        <v>2974</v>
      </c>
      <c r="AE563" s="227">
        <v>1997</v>
      </c>
      <c r="AF563" s="227">
        <v>30156</v>
      </c>
      <c r="AG563" s="227"/>
      <c r="AH563" s="227"/>
      <c r="AI563" s="227"/>
      <c r="AJ563" s="227"/>
      <c r="AK563" s="227"/>
      <c r="AL563" s="228">
        <v>27716</v>
      </c>
      <c r="AM563" s="227"/>
      <c r="AN563" s="227"/>
      <c r="AO563" s="227">
        <v>1</v>
      </c>
      <c r="AP563" s="227">
        <v>380</v>
      </c>
      <c r="AQ563" s="227">
        <v>1400</v>
      </c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1447"/>
    </row>
    <row r="564" spans="1:59" ht="24" customHeight="1">
      <c r="A564" s="213"/>
      <c r="B564" s="918"/>
      <c r="C564" s="227" t="s">
        <v>302</v>
      </c>
      <c r="D564" s="227" t="s">
        <v>7063</v>
      </c>
      <c r="E564" s="227" t="s">
        <v>7064</v>
      </c>
      <c r="F564" s="227" t="s">
        <v>302</v>
      </c>
      <c r="G564" s="227" t="s">
        <v>6297</v>
      </c>
      <c r="H564" s="360"/>
      <c r="I564" s="227" t="s">
        <v>305</v>
      </c>
      <c r="J564" s="227"/>
      <c r="K564" s="227" t="s">
        <v>1414</v>
      </c>
      <c r="L564" s="228">
        <v>31780</v>
      </c>
      <c r="M564" s="228">
        <v>1287</v>
      </c>
      <c r="N564" s="228">
        <v>1287</v>
      </c>
      <c r="O564" s="227" t="s">
        <v>401</v>
      </c>
      <c r="P564" s="228"/>
      <c r="Q564" s="228"/>
      <c r="R564" s="228"/>
      <c r="S564" s="228"/>
      <c r="T564" s="228"/>
      <c r="U564" s="228"/>
      <c r="V564" s="228"/>
      <c r="W564" s="228">
        <v>25</v>
      </c>
      <c r="X564" s="228">
        <v>30</v>
      </c>
      <c r="Y564" s="228">
        <v>6</v>
      </c>
      <c r="Z564" s="228">
        <v>1287</v>
      </c>
      <c r="AA564" s="227"/>
      <c r="AB564" s="228"/>
      <c r="AC564" s="228"/>
      <c r="AD564" s="227"/>
      <c r="AE564" s="227">
        <v>1997</v>
      </c>
      <c r="AF564" s="227"/>
      <c r="AG564" s="227"/>
      <c r="AH564" s="227"/>
      <c r="AI564" s="227"/>
      <c r="AJ564" s="227"/>
      <c r="AK564" s="227"/>
      <c r="AL564" s="228"/>
      <c r="AM564" s="227"/>
      <c r="AN564" s="227"/>
      <c r="AO564" s="227"/>
      <c r="AP564" s="227"/>
      <c r="AQ564" s="227">
        <v>1000</v>
      </c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 t="s">
        <v>7065</v>
      </c>
      <c r="BG564" s="1447"/>
    </row>
    <row r="565" spans="1:59" ht="24" customHeight="1">
      <c r="A565" s="213"/>
      <c r="B565" s="918"/>
      <c r="C565" s="227" t="s">
        <v>302</v>
      </c>
      <c r="D565" s="227" t="s">
        <v>303</v>
      </c>
      <c r="E565" s="227" t="s">
        <v>7066</v>
      </c>
      <c r="F565" s="227" t="s">
        <v>302</v>
      </c>
      <c r="G565" s="227" t="s">
        <v>7067</v>
      </c>
      <c r="H565" s="360" t="s">
        <v>309</v>
      </c>
      <c r="I565" s="227" t="s">
        <v>305</v>
      </c>
      <c r="J565" s="227">
        <v>13</v>
      </c>
      <c r="K565" s="227" t="s">
        <v>2305</v>
      </c>
      <c r="L565" s="228">
        <v>20476</v>
      </c>
      <c r="M565" s="228">
        <v>2870</v>
      </c>
      <c r="N565" s="228">
        <v>7915</v>
      </c>
      <c r="O565" s="227" t="s">
        <v>401</v>
      </c>
      <c r="P565" s="228"/>
      <c r="Q565" s="228"/>
      <c r="R565" s="228"/>
      <c r="S565" s="228"/>
      <c r="T565" s="228"/>
      <c r="U565" s="228"/>
      <c r="V565" s="228"/>
      <c r="W565" s="228">
        <v>25</v>
      </c>
      <c r="X565" s="228">
        <v>15</v>
      </c>
      <c r="Y565" s="228">
        <v>6</v>
      </c>
      <c r="Z565" s="228">
        <v>375</v>
      </c>
      <c r="AA565" s="227"/>
      <c r="AB565" s="228"/>
      <c r="AC565" s="228"/>
      <c r="AD565" s="227"/>
      <c r="AE565" s="227">
        <v>1989</v>
      </c>
      <c r="AF565" s="227"/>
      <c r="AG565" s="227"/>
      <c r="AH565" s="227"/>
      <c r="AI565" s="227"/>
      <c r="AJ565" s="227"/>
      <c r="AK565" s="227"/>
      <c r="AL565" s="228">
        <v>480</v>
      </c>
      <c r="AM565" s="227" t="s">
        <v>6807</v>
      </c>
      <c r="AN565" s="227"/>
      <c r="AO565" s="227"/>
      <c r="AP565" s="227"/>
      <c r="AQ565" s="227"/>
      <c r="AR565" s="227"/>
      <c r="AS565" s="227"/>
      <c r="AT565" s="227"/>
      <c r="AU565" s="227"/>
      <c r="AV565" s="227"/>
      <c r="AW565" s="227"/>
      <c r="AX565" s="227"/>
      <c r="AY565" s="227"/>
      <c r="AZ565" s="227"/>
      <c r="BA565" s="227"/>
      <c r="BB565" s="227"/>
      <c r="BC565" s="227"/>
      <c r="BD565" s="227"/>
      <c r="BE565" s="227"/>
      <c r="BF565" s="227" t="s">
        <v>7068</v>
      </c>
      <c r="BG565" s="1447"/>
    </row>
    <row r="566" spans="1:59" ht="24" customHeight="1">
      <c r="B566" s="918"/>
      <c r="C566" s="227" t="s">
        <v>302</v>
      </c>
      <c r="D566" s="227" t="s">
        <v>25605</v>
      </c>
      <c r="E566" s="227" t="s">
        <v>7069</v>
      </c>
      <c r="F566" s="227" t="s">
        <v>302</v>
      </c>
      <c r="G566" s="227"/>
      <c r="H566" s="360"/>
      <c r="I566" s="227" t="s">
        <v>305</v>
      </c>
      <c r="J566" s="227"/>
      <c r="K566" s="227"/>
      <c r="L566" s="228">
        <v>29908</v>
      </c>
      <c r="M566" s="228">
        <v>5825</v>
      </c>
      <c r="N566" s="228">
        <v>13774</v>
      </c>
      <c r="O566" s="227" t="s">
        <v>401</v>
      </c>
      <c r="P566" s="228"/>
      <c r="Q566" s="228"/>
      <c r="R566" s="228"/>
      <c r="S566" s="228"/>
      <c r="T566" s="228"/>
      <c r="U566" s="228"/>
      <c r="V566" s="228"/>
      <c r="W566" s="228">
        <v>50</v>
      </c>
      <c r="X566" s="228">
        <v>21</v>
      </c>
      <c r="Y566" s="228">
        <v>8</v>
      </c>
      <c r="Z566" s="228">
        <v>1050</v>
      </c>
      <c r="AA566" s="227"/>
      <c r="AB566" s="228">
        <v>91</v>
      </c>
      <c r="AC566" s="228">
        <v>91</v>
      </c>
      <c r="AD566" s="227"/>
      <c r="AE566" s="227">
        <v>2008</v>
      </c>
      <c r="AF566" s="227"/>
      <c r="AG566" s="227"/>
      <c r="AH566" s="227"/>
      <c r="AI566" s="227"/>
      <c r="AJ566" s="227"/>
      <c r="AK566" s="227"/>
      <c r="AL566" s="228">
        <v>22800</v>
      </c>
      <c r="AM566" s="227"/>
      <c r="AN566" s="227"/>
      <c r="AO566" s="227"/>
      <c r="AP566" s="227"/>
      <c r="AQ566" s="227"/>
      <c r="AR566" s="227"/>
      <c r="AS566" s="227"/>
      <c r="AT566" s="227"/>
      <c r="AU566" s="227"/>
      <c r="AV566" s="227"/>
      <c r="AW566" s="227"/>
      <c r="AX566" s="227"/>
      <c r="AY566" s="227"/>
      <c r="AZ566" s="227"/>
      <c r="BA566" s="227"/>
      <c r="BB566" s="227"/>
      <c r="BC566" s="227"/>
      <c r="BD566" s="227"/>
      <c r="BE566" s="227"/>
      <c r="BF566" s="227" t="s">
        <v>9407</v>
      </c>
      <c r="BG566" s="1447" t="s">
        <v>2928</v>
      </c>
    </row>
    <row r="567" spans="1:59" ht="24" customHeight="1">
      <c r="B567" s="918"/>
      <c r="C567" s="227" t="s">
        <v>302</v>
      </c>
      <c r="D567" s="227" t="s">
        <v>25453</v>
      </c>
      <c r="E567" s="227" t="s">
        <v>7070</v>
      </c>
      <c r="F567" s="227" t="s">
        <v>302</v>
      </c>
      <c r="G567" s="227"/>
      <c r="H567" s="360"/>
      <c r="I567" s="227" t="s">
        <v>305</v>
      </c>
      <c r="J567" s="227"/>
      <c r="K567" s="227"/>
      <c r="L567" s="228">
        <v>20476</v>
      </c>
      <c r="M567" s="228">
        <v>6226</v>
      </c>
      <c r="N567" s="228">
        <v>1532</v>
      </c>
      <c r="O567" s="227" t="s">
        <v>401</v>
      </c>
      <c r="P567" s="228"/>
      <c r="Q567" s="228"/>
      <c r="R567" s="228"/>
      <c r="S567" s="228"/>
      <c r="T567" s="228"/>
      <c r="U567" s="228"/>
      <c r="V567" s="228"/>
      <c r="W567" s="228">
        <v>25</v>
      </c>
      <c r="X567" s="228">
        <v>13</v>
      </c>
      <c r="Y567" s="228">
        <v>6</v>
      </c>
      <c r="Z567" s="228">
        <v>325</v>
      </c>
      <c r="AA567" s="227"/>
      <c r="AB567" s="228"/>
      <c r="AC567" s="228"/>
      <c r="AD567" s="227"/>
      <c r="AE567" s="227">
        <v>1989</v>
      </c>
      <c r="AF567" s="227"/>
      <c r="AG567" s="227"/>
      <c r="AH567" s="227"/>
      <c r="AI567" s="227"/>
      <c r="AJ567" s="227"/>
      <c r="AK567" s="227"/>
      <c r="AL567" s="228"/>
      <c r="AM567" s="227"/>
      <c r="AN567" s="227"/>
      <c r="AO567" s="227"/>
      <c r="AP567" s="227"/>
      <c r="AQ567" s="227"/>
      <c r="AR567" s="227"/>
      <c r="AS567" s="227"/>
      <c r="AT567" s="227"/>
      <c r="AU567" s="227"/>
      <c r="AV567" s="227"/>
      <c r="AW567" s="227"/>
      <c r="AX567" s="227"/>
      <c r="AY567" s="227"/>
      <c r="AZ567" s="227"/>
      <c r="BA567" s="227"/>
      <c r="BB567" s="227"/>
      <c r="BC567" s="227"/>
      <c r="BD567" s="227"/>
      <c r="BE567" s="227"/>
      <c r="BF567" s="227" t="s">
        <v>7071</v>
      </c>
      <c r="BG567" s="1447"/>
    </row>
    <row r="568" spans="1:59" ht="24" customHeight="1">
      <c r="B568" s="918"/>
      <c r="C568" s="227" t="s">
        <v>302</v>
      </c>
      <c r="D568" s="227" t="s">
        <v>25889</v>
      </c>
      <c r="E568" s="227" t="s">
        <v>7072</v>
      </c>
      <c r="F568" s="227" t="s">
        <v>302</v>
      </c>
      <c r="G568" s="227"/>
      <c r="H568" s="360"/>
      <c r="I568" s="227" t="s">
        <v>305</v>
      </c>
      <c r="J568" s="227"/>
      <c r="K568" s="227"/>
      <c r="L568" s="228">
        <v>26881</v>
      </c>
      <c r="M568" s="228">
        <v>3129</v>
      </c>
      <c r="N568" s="228">
        <v>5223</v>
      </c>
      <c r="O568" s="227" t="s">
        <v>401</v>
      </c>
      <c r="P568" s="228"/>
      <c r="Q568" s="228"/>
      <c r="R568" s="228"/>
      <c r="S568" s="228"/>
      <c r="T568" s="228"/>
      <c r="U568" s="228"/>
      <c r="V568" s="228"/>
      <c r="W568" s="228">
        <v>25</v>
      </c>
      <c r="X568" s="228">
        <v>9</v>
      </c>
      <c r="Y568" s="228">
        <v>4</v>
      </c>
      <c r="Z568" s="228">
        <v>677</v>
      </c>
      <c r="AA568" s="227"/>
      <c r="AB568" s="228">
        <v>500</v>
      </c>
      <c r="AC568" s="228"/>
      <c r="AD568" s="227"/>
      <c r="AE568" s="227">
        <v>2011</v>
      </c>
      <c r="AF568" s="227"/>
      <c r="AG568" s="227"/>
      <c r="AH568" s="227"/>
      <c r="AI568" s="227"/>
      <c r="AJ568" s="227"/>
      <c r="AK568" s="227"/>
      <c r="AL568" s="228">
        <v>2765</v>
      </c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 t="s">
        <v>7073</v>
      </c>
      <c r="BG568" s="1447"/>
    </row>
    <row r="569" spans="1:59" ht="24" customHeight="1">
      <c r="B569" s="918"/>
      <c r="C569" s="227" t="s">
        <v>302</v>
      </c>
      <c r="D569" s="227" t="s">
        <v>25890</v>
      </c>
      <c r="E569" s="227" t="s">
        <v>7074</v>
      </c>
      <c r="F569" s="227" t="s">
        <v>302</v>
      </c>
      <c r="G569" s="227"/>
      <c r="H569" s="227"/>
      <c r="I569" s="227" t="s">
        <v>7075</v>
      </c>
      <c r="J569" s="227"/>
      <c r="K569" s="227"/>
      <c r="L569" s="228">
        <v>6314</v>
      </c>
      <c r="M569" s="228">
        <v>2222.06</v>
      </c>
      <c r="N569" s="228">
        <v>1225.8900000000001</v>
      </c>
      <c r="O569" s="227" t="s">
        <v>401</v>
      </c>
      <c r="P569" s="228"/>
      <c r="Q569" s="228"/>
      <c r="R569" s="228"/>
      <c r="S569" s="228"/>
      <c r="T569" s="228"/>
      <c r="U569" s="228"/>
      <c r="V569" s="228"/>
      <c r="W569" s="228">
        <v>25</v>
      </c>
      <c r="X569" s="228">
        <v>12</v>
      </c>
      <c r="Y569" s="228">
        <v>5</v>
      </c>
      <c r="Z569" s="228">
        <v>300</v>
      </c>
      <c r="AA569" s="227"/>
      <c r="AB569" s="228"/>
      <c r="AC569" s="228"/>
      <c r="AD569" s="227"/>
      <c r="AE569" s="227">
        <v>2012</v>
      </c>
      <c r="AF569" s="227"/>
      <c r="AG569" s="227"/>
      <c r="AH569" s="227"/>
      <c r="AI569" s="227"/>
      <c r="AJ569" s="227"/>
      <c r="AK569" s="227"/>
      <c r="AL569" s="228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1447"/>
    </row>
    <row r="570" spans="1:59" ht="24" customHeight="1">
      <c r="B570" s="1509"/>
      <c r="C570" s="227" t="s">
        <v>302</v>
      </c>
      <c r="D570" s="227" t="s">
        <v>25891</v>
      </c>
      <c r="E570" s="227" t="s">
        <v>17512</v>
      </c>
      <c r="F570" s="227" t="s">
        <v>2046</v>
      </c>
      <c r="G570" s="227"/>
      <c r="H570" s="360"/>
      <c r="I570" s="227" t="s">
        <v>2010</v>
      </c>
      <c r="J570" s="227"/>
      <c r="K570" s="227"/>
      <c r="L570" s="228">
        <v>4000</v>
      </c>
      <c r="M570" s="228">
        <v>2739.55</v>
      </c>
      <c r="N570" s="228">
        <v>2739.55</v>
      </c>
      <c r="O570" s="227" t="s">
        <v>2083</v>
      </c>
      <c r="P570" s="228"/>
      <c r="Q570" s="228"/>
      <c r="R570" s="228"/>
      <c r="S570" s="228"/>
      <c r="T570" s="228"/>
      <c r="U570" s="228"/>
      <c r="V570" s="228"/>
      <c r="W570" s="228">
        <v>25</v>
      </c>
      <c r="X570" s="228">
        <v>12.5</v>
      </c>
      <c r="Y570" s="228">
        <v>6</v>
      </c>
      <c r="Z570" s="228">
        <v>340</v>
      </c>
      <c r="AA570" s="227"/>
      <c r="AB570" s="228"/>
      <c r="AC570" s="228"/>
      <c r="AD570" s="227"/>
      <c r="AE570" s="241">
        <v>2019</v>
      </c>
      <c r="AF570" s="241"/>
      <c r="AG570" s="241"/>
      <c r="AH570" s="241"/>
      <c r="AI570" s="241"/>
      <c r="AJ570" s="241"/>
      <c r="AK570" s="241"/>
      <c r="AL570" s="244"/>
      <c r="AM570" s="227"/>
      <c r="AN570" s="227"/>
      <c r="AO570" s="227"/>
      <c r="AP570" s="227"/>
      <c r="AQ570" s="227"/>
      <c r="AR570" s="227"/>
      <c r="AS570" s="227"/>
      <c r="AT570" s="227"/>
      <c r="AU570" s="227"/>
      <c r="AV570" s="227"/>
      <c r="AW570" s="227"/>
      <c r="AX570" s="227"/>
      <c r="AY570" s="227"/>
      <c r="AZ570" s="227"/>
      <c r="BA570" s="227"/>
      <c r="BB570" s="227"/>
      <c r="BC570" s="227"/>
      <c r="BD570" s="227"/>
      <c r="BE570" s="227"/>
      <c r="BF570" s="458"/>
      <c r="BG570" s="1447"/>
    </row>
    <row r="571" spans="1:59" ht="24" customHeight="1">
      <c r="B571" s="1509"/>
      <c r="C571" s="227" t="s">
        <v>6301</v>
      </c>
      <c r="D571" s="227" t="s">
        <v>25617</v>
      </c>
      <c r="E571" s="227" t="s">
        <v>14379</v>
      </c>
      <c r="F571" s="227" t="s">
        <v>6301</v>
      </c>
      <c r="G571" s="227"/>
      <c r="H571" s="360"/>
      <c r="I571" s="227" t="s">
        <v>6301</v>
      </c>
      <c r="J571" s="227"/>
      <c r="K571" s="227"/>
      <c r="L571" s="228"/>
      <c r="M571" s="228">
        <v>2394</v>
      </c>
      <c r="N571" s="228">
        <v>3980</v>
      </c>
      <c r="O571" s="227" t="s">
        <v>401</v>
      </c>
      <c r="P571" s="228"/>
      <c r="Q571" s="228"/>
      <c r="R571" s="228"/>
      <c r="S571" s="228"/>
      <c r="T571" s="228"/>
      <c r="U571" s="228"/>
      <c r="V571" s="228"/>
      <c r="W571" s="228">
        <v>25</v>
      </c>
      <c r="X571" s="228">
        <v>16</v>
      </c>
      <c r="Y571" s="228">
        <v>6</v>
      </c>
      <c r="Z571" s="228">
        <v>400</v>
      </c>
      <c r="AA571" s="227"/>
      <c r="AB571" s="228"/>
      <c r="AC571" s="228"/>
      <c r="AD571" s="227"/>
      <c r="AE571" s="241">
        <v>2008</v>
      </c>
      <c r="AF571" s="241"/>
      <c r="AG571" s="241"/>
      <c r="AH571" s="241"/>
      <c r="AI571" s="241"/>
      <c r="AJ571" s="241"/>
      <c r="AK571" s="241"/>
      <c r="AL571" s="244">
        <v>9600</v>
      </c>
      <c r="AM571" s="227"/>
      <c r="AN571" s="227"/>
      <c r="AO571" s="227"/>
      <c r="AP571" s="227"/>
      <c r="AQ571" s="227"/>
      <c r="AR571" s="227"/>
      <c r="AS571" s="227"/>
      <c r="AT571" s="227"/>
      <c r="AU571" s="227"/>
      <c r="AV571" s="227"/>
      <c r="AW571" s="227"/>
      <c r="AX571" s="227"/>
      <c r="AY571" s="227"/>
      <c r="AZ571" s="227"/>
      <c r="BA571" s="227"/>
      <c r="BB571" s="227"/>
      <c r="BC571" s="227"/>
      <c r="BD571" s="227"/>
      <c r="BE571" s="227"/>
      <c r="BF571" s="227" t="s">
        <v>7076</v>
      </c>
      <c r="BG571" s="1447"/>
    </row>
    <row r="572" spans="1:59" ht="24" customHeight="1">
      <c r="B572" s="1509"/>
      <c r="C572" s="227" t="s">
        <v>6305</v>
      </c>
      <c r="D572" s="227" t="s">
        <v>25892</v>
      </c>
      <c r="E572" s="227" t="s">
        <v>7079</v>
      </c>
      <c r="F572" s="227" t="s">
        <v>6305</v>
      </c>
      <c r="G572" s="227"/>
      <c r="H572" s="360"/>
      <c r="I572" s="227" t="s">
        <v>7077</v>
      </c>
      <c r="J572" s="227"/>
      <c r="K572" s="227"/>
      <c r="L572" s="228"/>
      <c r="M572" s="228">
        <v>1284</v>
      </c>
      <c r="N572" s="228">
        <v>2992</v>
      </c>
      <c r="O572" s="227" t="s">
        <v>401</v>
      </c>
      <c r="P572" s="228"/>
      <c r="Q572" s="228"/>
      <c r="R572" s="228"/>
      <c r="S572" s="228"/>
      <c r="T572" s="228"/>
      <c r="U572" s="228"/>
      <c r="V572" s="228"/>
      <c r="W572" s="228">
        <v>25</v>
      </c>
      <c r="X572" s="228">
        <v>18</v>
      </c>
      <c r="Y572" s="228">
        <v>5</v>
      </c>
      <c r="Z572" s="228">
        <v>463.2</v>
      </c>
      <c r="AA572" s="227"/>
      <c r="AB572" s="228">
        <v>300</v>
      </c>
      <c r="AC572" s="228"/>
      <c r="AD572" s="227"/>
      <c r="AE572" s="241">
        <v>2011</v>
      </c>
      <c r="AF572" s="241"/>
      <c r="AG572" s="241"/>
      <c r="AH572" s="241"/>
      <c r="AI572" s="241"/>
      <c r="AJ572" s="241"/>
      <c r="AK572" s="241"/>
      <c r="AL572" s="244">
        <v>2000</v>
      </c>
      <c r="AM572" s="227"/>
      <c r="AN572" s="227"/>
      <c r="AO572" s="227"/>
      <c r="AP572" s="227"/>
      <c r="AQ572" s="227"/>
      <c r="AR572" s="227"/>
      <c r="AS572" s="227"/>
      <c r="AT572" s="227"/>
      <c r="AU572" s="227"/>
      <c r="AV572" s="227"/>
      <c r="AW572" s="227"/>
      <c r="AX572" s="227"/>
      <c r="AY572" s="227"/>
      <c r="AZ572" s="227"/>
      <c r="BA572" s="227"/>
      <c r="BB572" s="227"/>
      <c r="BC572" s="227"/>
      <c r="BD572" s="227"/>
      <c r="BE572" s="227"/>
      <c r="BF572" s="227" t="s">
        <v>7080</v>
      </c>
      <c r="BG572" s="1447"/>
    </row>
    <row r="573" spans="1:59" ht="24" customHeight="1">
      <c r="B573" s="1509"/>
      <c r="C573" s="227" t="s">
        <v>6305</v>
      </c>
      <c r="D573" s="227" t="s">
        <v>25621</v>
      </c>
      <c r="E573" s="227" t="s">
        <v>14380</v>
      </c>
      <c r="F573" s="227" t="s">
        <v>6305</v>
      </c>
      <c r="G573" s="227"/>
      <c r="H573" s="360"/>
      <c r="I573" s="227" t="s">
        <v>14381</v>
      </c>
      <c r="J573" s="227"/>
      <c r="K573" s="227"/>
      <c r="L573" s="228">
        <v>5268</v>
      </c>
      <c r="M573" s="228">
        <v>2550</v>
      </c>
      <c r="N573" s="228">
        <v>5440</v>
      </c>
      <c r="O573" s="227" t="s">
        <v>401</v>
      </c>
      <c r="P573" s="228"/>
      <c r="Q573" s="228"/>
      <c r="R573" s="228"/>
      <c r="S573" s="228"/>
      <c r="T573" s="228"/>
      <c r="U573" s="228"/>
      <c r="V573" s="228"/>
      <c r="W573" s="228">
        <v>25</v>
      </c>
      <c r="X573" s="228">
        <v>12.5</v>
      </c>
      <c r="Y573" s="228">
        <v>5</v>
      </c>
      <c r="Z573" s="228">
        <v>325</v>
      </c>
      <c r="AA573" s="227"/>
      <c r="AB573" s="228"/>
      <c r="AC573" s="228"/>
      <c r="AD573" s="227"/>
      <c r="AE573" s="241">
        <v>2021</v>
      </c>
      <c r="AF573" s="241"/>
      <c r="AG573" s="241"/>
      <c r="AH573" s="241"/>
      <c r="AI573" s="241"/>
      <c r="AJ573" s="241"/>
      <c r="AK573" s="241"/>
      <c r="AL573" s="244">
        <v>22000</v>
      </c>
      <c r="AM573" s="227"/>
      <c r="AN573" s="227"/>
      <c r="AO573" s="227"/>
      <c r="AP573" s="227"/>
      <c r="AQ573" s="227"/>
      <c r="AR573" s="227"/>
      <c r="AS573" s="227"/>
      <c r="AT573" s="227"/>
      <c r="AU573" s="227"/>
      <c r="AV573" s="227"/>
      <c r="AW573" s="227"/>
      <c r="AX573" s="227"/>
      <c r="AY573" s="227"/>
      <c r="AZ573" s="227"/>
      <c r="BA573" s="227"/>
      <c r="BB573" s="227"/>
      <c r="BC573" s="227"/>
      <c r="BD573" s="227"/>
      <c r="BE573" s="227"/>
      <c r="BF573" s="227" t="s">
        <v>14382</v>
      </c>
      <c r="BG573" s="1447"/>
    </row>
    <row r="574" spans="1:59" ht="24" customHeight="1">
      <c r="B574" s="1509"/>
      <c r="C574" s="227" t="s">
        <v>6305</v>
      </c>
      <c r="D574" s="227" t="s">
        <v>25893</v>
      </c>
      <c r="E574" s="227" t="s">
        <v>14383</v>
      </c>
      <c r="F574" s="227" t="s">
        <v>6305</v>
      </c>
      <c r="G574" s="227"/>
      <c r="H574" s="360"/>
      <c r="I574" s="227" t="s">
        <v>14384</v>
      </c>
      <c r="J574" s="227"/>
      <c r="K574" s="227"/>
      <c r="L574" s="228">
        <v>6970</v>
      </c>
      <c r="M574" s="228">
        <v>1271</v>
      </c>
      <c r="N574" s="228">
        <v>1482</v>
      </c>
      <c r="O574" s="227" t="s">
        <v>401</v>
      </c>
      <c r="P574" s="228"/>
      <c r="Q574" s="228"/>
      <c r="R574" s="228"/>
      <c r="S574" s="228"/>
      <c r="T574" s="228"/>
      <c r="U574" s="228"/>
      <c r="V574" s="228"/>
      <c r="W574" s="228">
        <v>25</v>
      </c>
      <c r="X574" s="228">
        <v>11.5</v>
      </c>
      <c r="Y574" s="228">
        <v>5</v>
      </c>
      <c r="Z574" s="228">
        <v>300</v>
      </c>
      <c r="AA574" s="227"/>
      <c r="AB574" s="228"/>
      <c r="AC574" s="228"/>
      <c r="AD574" s="227"/>
      <c r="AE574" s="241">
        <v>2022</v>
      </c>
      <c r="AF574" s="241"/>
      <c r="AG574" s="241"/>
      <c r="AH574" s="241"/>
      <c r="AI574" s="241"/>
      <c r="AJ574" s="241"/>
      <c r="AK574" s="241"/>
      <c r="AL574" s="244">
        <v>5078</v>
      </c>
      <c r="AM574" s="227"/>
      <c r="AN574" s="227"/>
      <c r="AO574" s="227"/>
      <c r="AP574" s="227"/>
      <c r="AQ574" s="227"/>
      <c r="AR574" s="227"/>
      <c r="AS574" s="227"/>
      <c r="AT574" s="227"/>
      <c r="AU574" s="227"/>
      <c r="AV574" s="227"/>
      <c r="AW574" s="227"/>
      <c r="AX574" s="227"/>
      <c r="AY574" s="227"/>
      <c r="AZ574" s="227"/>
      <c r="BA574" s="227"/>
      <c r="BB574" s="227"/>
      <c r="BC574" s="227"/>
      <c r="BD574" s="227"/>
      <c r="BE574" s="227"/>
      <c r="BF574" s="227" t="s">
        <v>14382</v>
      </c>
      <c r="BG574" s="1447"/>
    </row>
    <row r="575" spans="1:59" ht="24" customHeight="1">
      <c r="B575" s="1509"/>
      <c r="C575" s="227" t="s">
        <v>6310</v>
      </c>
      <c r="D575" s="227" t="s">
        <v>7081</v>
      </c>
      <c r="E575" s="227" t="s">
        <v>7082</v>
      </c>
      <c r="F575" s="227" t="s">
        <v>6310</v>
      </c>
      <c r="G575" s="227" t="s">
        <v>7083</v>
      </c>
      <c r="H575" s="360"/>
      <c r="I575" s="227" t="s">
        <v>17480</v>
      </c>
      <c r="J575" s="227">
        <v>17</v>
      </c>
      <c r="K575" s="227" t="s">
        <v>1414</v>
      </c>
      <c r="L575" s="228">
        <v>6934</v>
      </c>
      <c r="M575" s="228">
        <v>2995</v>
      </c>
      <c r="N575" s="228">
        <v>3854</v>
      </c>
      <c r="O575" s="227" t="s">
        <v>401</v>
      </c>
      <c r="P575" s="228"/>
      <c r="Q575" s="228"/>
      <c r="R575" s="228"/>
      <c r="S575" s="228">
        <v>50</v>
      </c>
      <c r="T575" s="228">
        <v>2.5</v>
      </c>
      <c r="U575" s="228">
        <v>8</v>
      </c>
      <c r="V575" s="228">
        <v>1250</v>
      </c>
      <c r="W575" s="228"/>
      <c r="X575" s="228"/>
      <c r="Y575" s="228"/>
      <c r="Z575" s="228"/>
      <c r="AA575" s="227">
        <v>168</v>
      </c>
      <c r="AB575" s="228">
        <v>500</v>
      </c>
      <c r="AC575" s="228">
        <v>500</v>
      </c>
      <c r="AD575" s="227" t="s">
        <v>465</v>
      </c>
      <c r="AE575" s="227">
        <v>1999</v>
      </c>
      <c r="AF575" s="227"/>
      <c r="AG575" s="227" t="s">
        <v>7084</v>
      </c>
      <c r="AH575" s="227" t="s">
        <v>7085</v>
      </c>
      <c r="AI575" s="227"/>
      <c r="AJ575" s="227"/>
      <c r="AK575" s="227"/>
      <c r="AL575" s="228"/>
      <c r="AM575" s="227"/>
      <c r="AN575" s="227"/>
      <c r="AO575" s="227"/>
      <c r="AP575" s="227"/>
      <c r="AQ575" s="227"/>
      <c r="AR575" s="227"/>
      <c r="AS575" s="227" t="s">
        <v>1139</v>
      </c>
      <c r="AT575" s="227">
        <v>1</v>
      </c>
      <c r="AU575" s="227">
        <v>147</v>
      </c>
      <c r="AV575" s="227" t="s">
        <v>7086</v>
      </c>
      <c r="AW575" s="227"/>
      <c r="AX575" s="227"/>
      <c r="AY575" s="227"/>
      <c r="AZ575" s="227"/>
      <c r="BA575" s="227"/>
      <c r="BB575" s="227"/>
      <c r="BC575" s="227"/>
      <c r="BD575" s="227"/>
      <c r="BE575" s="227"/>
      <c r="BF575" s="227"/>
      <c r="BG575" s="1447"/>
    </row>
    <row r="576" spans="1:59" ht="24" customHeight="1">
      <c r="B576" s="1616"/>
      <c r="C576" s="227" t="s">
        <v>15250</v>
      </c>
      <c r="D576" s="227" t="s">
        <v>25627</v>
      </c>
      <c r="E576" s="227" t="s">
        <v>25894</v>
      </c>
      <c r="F576" s="227" t="s">
        <v>15250</v>
      </c>
      <c r="G576" s="227"/>
      <c r="H576" s="227" t="s">
        <v>17480</v>
      </c>
      <c r="I576" s="227" t="s">
        <v>17480</v>
      </c>
      <c r="J576" s="227">
        <v>12</v>
      </c>
      <c r="K576" s="227" t="s">
        <v>2050</v>
      </c>
      <c r="L576" s="228">
        <v>23027</v>
      </c>
      <c r="M576" s="228">
        <v>2149</v>
      </c>
      <c r="N576" s="228">
        <v>3882</v>
      </c>
      <c r="O576" s="227" t="s">
        <v>2083</v>
      </c>
      <c r="P576" s="228"/>
      <c r="Q576" s="228"/>
      <c r="R576" s="228"/>
      <c r="S576" s="228"/>
      <c r="T576" s="228"/>
      <c r="U576" s="228"/>
      <c r="V576" s="228"/>
      <c r="W576" s="228">
        <v>25</v>
      </c>
      <c r="X576" s="228">
        <v>13</v>
      </c>
      <c r="Y576" s="228">
        <v>6</v>
      </c>
      <c r="Z576" s="228">
        <v>325</v>
      </c>
      <c r="AA576" s="227"/>
      <c r="AB576" s="228"/>
      <c r="AC576" s="228"/>
      <c r="AD576" s="227"/>
      <c r="AE576" s="241">
        <v>2023</v>
      </c>
      <c r="AF576" s="241"/>
      <c r="AG576" s="241"/>
      <c r="AH576" s="241"/>
      <c r="AI576" s="241"/>
      <c r="AJ576" s="241"/>
      <c r="AK576" s="241"/>
      <c r="AL576" s="244"/>
      <c r="AM576" s="227"/>
      <c r="AN576" s="227"/>
      <c r="AO576" s="227"/>
      <c r="AP576" s="227"/>
      <c r="AQ576" s="227"/>
      <c r="AR576" s="227"/>
      <c r="AS576" s="227"/>
      <c r="AT576" s="227"/>
      <c r="AU576" s="227"/>
      <c r="AV576" s="227"/>
      <c r="AW576" s="227"/>
      <c r="AX576" s="227"/>
      <c r="AY576" s="227"/>
      <c r="AZ576" s="227"/>
      <c r="BA576" s="227"/>
      <c r="BB576" s="227"/>
      <c r="BC576" s="227"/>
      <c r="BD576" s="227"/>
      <c r="BE576" s="227"/>
      <c r="BF576" s="227" t="s">
        <v>25895</v>
      </c>
      <c r="BG576" s="1447"/>
    </row>
    <row r="577" spans="1:59" s="1433" customFormat="1" ht="24" customHeight="1">
      <c r="A577" s="1418"/>
      <c r="B577" s="1604" t="s">
        <v>80</v>
      </c>
      <c r="C577" s="227" t="s">
        <v>704</v>
      </c>
      <c r="D577" s="227" t="s">
        <v>25896</v>
      </c>
      <c r="E577" s="227" t="s">
        <v>7087</v>
      </c>
      <c r="F577" s="227" t="s">
        <v>704</v>
      </c>
      <c r="G577" s="227"/>
      <c r="H577" s="360"/>
      <c r="I577" s="227" t="s">
        <v>7088</v>
      </c>
      <c r="J577" s="227"/>
      <c r="K577" s="227"/>
      <c r="L577" s="228">
        <v>31326</v>
      </c>
      <c r="M577" s="228">
        <v>1740</v>
      </c>
      <c r="N577" s="228">
        <v>2358</v>
      </c>
      <c r="O577" s="227" t="s">
        <v>401</v>
      </c>
      <c r="P577" s="228"/>
      <c r="Q577" s="228"/>
      <c r="R577" s="228"/>
      <c r="S577" s="228"/>
      <c r="T577" s="228"/>
      <c r="U577" s="228"/>
      <c r="V577" s="228"/>
      <c r="W577" s="228">
        <v>25</v>
      </c>
      <c r="X577" s="228">
        <v>13</v>
      </c>
      <c r="Y577" s="228">
        <v>6</v>
      </c>
      <c r="Z577" s="228">
        <v>416</v>
      </c>
      <c r="AA577" s="227"/>
      <c r="AB577" s="228">
        <v>1920</v>
      </c>
      <c r="AC577" s="228">
        <v>1920</v>
      </c>
      <c r="AD577" s="227"/>
      <c r="AE577" s="227">
        <v>2003</v>
      </c>
      <c r="AF577" s="227"/>
      <c r="AG577" s="227"/>
      <c r="AH577" s="227"/>
      <c r="AI577" s="227"/>
      <c r="AJ577" s="227"/>
      <c r="AK577" s="227"/>
      <c r="AL577" s="228">
        <v>5114</v>
      </c>
      <c r="AM577" s="227"/>
      <c r="AN577" s="227"/>
      <c r="AO577" s="227"/>
      <c r="AP577" s="227"/>
      <c r="AQ577" s="227"/>
      <c r="AR577" s="227"/>
      <c r="AS577" s="227"/>
      <c r="AT577" s="227"/>
      <c r="AU577" s="227"/>
      <c r="AV577" s="227"/>
      <c r="AW577" s="227"/>
      <c r="AX577" s="227"/>
      <c r="AY577" s="227"/>
      <c r="AZ577" s="227"/>
      <c r="BA577" s="227"/>
      <c r="BB577" s="227"/>
      <c r="BC577" s="227"/>
      <c r="BD577" s="227"/>
      <c r="BE577" s="227"/>
      <c r="BF577" s="227" t="s">
        <v>7089</v>
      </c>
      <c r="BG577" s="1447"/>
    </row>
    <row r="578" spans="1:59" ht="24" customHeight="1">
      <c r="B578" s="1509"/>
      <c r="C578" s="227" t="s">
        <v>704</v>
      </c>
      <c r="D578" s="227" t="s">
        <v>25897</v>
      </c>
      <c r="E578" s="227" t="s">
        <v>9940</v>
      </c>
      <c r="F578" s="227" t="s">
        <v>704</v>
      </c>
      <c r="G578" s="227"/>
      <c r="H578" s="360"/>
      <c r="I578" s="233" t="s">
        <v>7088</v>
      </c>
      <c r="J578" s="227"/>
      <c r="K578" s="227"/>
      <c r="L578" s="228">
        <v>12228</v>
      </c>
      <c r="M578" s="228">
        <v>799</v>
      </c>
      <c r="N578" s="228">
        <v>2447</v>
      </c>
      <c r="O578" s="227" t="s">
        <v>401</v>
      </c>
      <c r="P578" s="228"/>
      <c r="Q578" s="228"/>
      <c r="R578" s="228"/>
      <c r="S578" s="228"/>
      <c r="T578" s="228"/>
      <c r="U578" s="228"/>
      <c r="V578" s="228"/>
      <c r="W578" s="228">
        <v>25</v>
      </c>
      <c r="X578" s="228">
        <v>13</v>
      </c>
      <c r="Y578" s="228">
        <v>6</v>
      </c>
      <c r="Z578" s="228">
        <v>370</v>
      </c>
      <c r="AA578" s="227"/>
      <c r="AB578" s="228" t="s">
        <v>9941</v>
      </c>
      <c r="AC578" s="228"/>
      <c r="AD578" s="227"/>
      <c r="AE578" s="227">
        <v>2018</v>
      </c>
      <c r="AF578" s="227"/>
      <c r="AG578" s="227"/>
      <c r="AH578" s="227"/>
      <c r="AI578" s="227"/>
      <c r="AJ578" s="227"/>
      <c r="AK578" s="227"/>
      <c r="AL578" s="228">
        <v>59500</v>
      </c>
      <c r="AM578" s="227"/>
      <c r="AN578" s="227"/>
      <c r="AO578" s="227"/>
      <c r="AP578" s="227"/>
      <c r="AQ578" s="227"/>
      <c r="AR578" s="227"/>
      <c r="AS578" s="227"/>
      <c r="AT578" s="227"/>
      <c r="AU578" s="227"/>
      <c r="AV578" s="227"/>
      <c r="AW578" s="227"/>
      <c r="AX578" s="227"/>
      <c r="AY578" s="227"/>
      <c r="AZ578" s="227"/>
      <c r="BA578" s="227"/>
      <c r="BB578" s="227"/>
      <c r="BC578" s="227"/>
      <c r="BD578" s="227"/>
      <c r="BE578" s="227"/>
      <c r="BF578" s="227" t="s">
        <v>7089</v>
      </c>
    </row>
    <row r="579" spans="1:59" ht="24" customHeight="1">
      <c r="B579" s="1616"/>
      <c r="C579" s="227" t="s">
        <v>13277</v>
      </c>
      <c r="D579" s="227" t="s">
        <v>25898</v>
      </c>
      <c r="E579" s="227" t="s">
        <v>25899</v>
      </c>
      <c r="F579" s="227" t="s">
        <v>13277</v>
      </c>
      <c r="G579" s="227" t="s">
        <v>25900</v>
      </c>
      <c r="H579" s="360"/>
      <c r="I579" s="233" t="s">
        <v>17446</v>
      </c>
      <c r="J579" s="227">
        <v>32</v>
      </c>
      <c r="K579" s="227"/>
      <c r="L579" s="228">
        <v>8315</v>
      </c>
      <c r="M579" s="228">
        <v>1931</v>
      </c>
      <c r="N579" s="228">
        <v>4995</v>
      </c>
      <c r="O579" s="227" t="s">
        <v>2083</v>
      </c>
      <c r="P579" s="228"/>
      <c r="Q579" s="228"/>
      <c r="R579" s="228"/>
      <c r="S579" s="228"/>
      <c r="T579" s="228"/>
      <c r="U579" s="228"/>
      <c r="V579" s="228"/>
      <c r="W579" s="228">
        <v>25</v>
      </c>
      <c r="X579" s="228">
        <v>14</v>
      </c>
      <c r="Y579" s="228">
        <v>7</v>
      </c>
      <c r="Z579" s="228">
        <v>350</v>
      </c>
      <c r="AA579" s="227"/>
      <c r="AB579" s="228"/>
      <c r="AC579" s="228"/>
      <c r="AD579" s="227"/>
      <c r="AE579" s="227">
        <v>2024</v>
      </c>
      <c r="AF579" s="227"/>
      <c r="AG579" s="227"/>
      <c r="AH579" s="227"/>
      <c r="AI579" s="227"/>
      <c r="AJ579" s="227"/>
      <c r="AK579" s="227"/>
      <c r="AL579" s="228">
        <v>19907</v>
      </c>
      <c r="AM579" s="227"/>
      <c r="AN579" s="227"/>
      <c r="AO579" s="227"/>
      <c r="AP579" s="227"/>
      <c r="AQ579" s="227"/>
      <c r="AR579" s="227"/>
      <c r="AS579" s="227"/>
      <c r="AT579" s="227"/>
      <c r="AU579" s="227"/>
      <c r="AV579" s="227"/>
      <c r="AW579" s="227"/>
      <c r="AX579" s="227"/>
      <c r="AY579" s="227"/>
      <c r="AZ579" s="227"/>
      <c r="BA579" s="227"/>
      <c r="BB579" s="227"/>
      <c r="BC579" s="227"/>
      <c r="BD579" s="227"/>
      <c r="BE579" s="227"/>
      <c r="BF579" s="227"/>
    </row>
    <row r="580" spans="1:59" s="1433" customFormat="1" ht="24" customHeight="1">
      <c r="A580" s="1311"/>
      <c r="B580" s="1604" t="s">
        <v>57</v>
      </c>
      <c r="C580" s="227" t="s">
        <v>6327</v>
      </c>
      <c r="D580" s="227" t="s">
        <v>6746</v>
      </c>
      <c r="E580" s="227" t="s">
        <v>9942</v>
      </c>
      <c r="F580" s="227" t="s">
        <v>6327</v>
      </c>
      <c r="G580" s="227" t="s">
        <v>25900</v>
      </c>
      <c r="H580" s="360"/>
      <c r="I580" s="233" t="s">
        <v>9904</v>
      </c>
      <c r="J580" s="227">
        <v>33</v>
      </c>
      <c r="K580" s="227"/>
      <c r="L580" s="228">
        <v>72072</v>
      </c>
      <c r="M580" s="228">
        <v>2132</v>
      </c>
      <c r="N580" s="228">
        <v>6184</v>
      </c>
      <c r="O580" s="227" t="s">
        <v>401</v>
      </c>
      <c r="P580" s="228"/>
      <c r="Q580" s="228"/>
      <c r="R580" s="228"/>
      <c r="S580" s="228"/>
      <c r="T580" s="228"/>
      <c r="U580" s="228"/>
      <c r="V580" s="228"/>
      <c r="W580" s="228">
        <v>26</v>
      </c>
      <c r="X580" s="228">
        <v>16</v>
      </c>
      <c r="Y580" s="228">
        <v>7</v>
      </c>
      <c r="Z580" s="228">
        <v>416</v>
      </c>
      <c r="AA580" s="227"/>
      <c r="AB580" s="228"/>
      <c r="AC580" s="228"/>
      <c r="AD580" s="227"/>
      <c r="AE580" s="227">
        <v>2003</v>
      </c>
      <c r="AF580" s="227"/>
      <c r="AG580" s="227"/>
      <c r="AH580" s="227"/>
      <c r="AI580" s="227"/>
      <c r="AJ580" s="227"/>
      <c r="AK580" s="227"/>
      <c r="AL580" s="228">
        <v>13269</v>
      </c>
      <c r="AM580" s="227"/>
      <c r="AN580" s="227"/>
      <c r="AO580" s="227"/>
      <c r="AP580" s="227"/>
      <c r="AQ580" s="227"/>
      <c r="AR580" s="227"/>
      <c r="AS580" s="227"/>
      <c r="AT580" s="227"/>
      <c r="AU580" s="227"/>
      <c r="AV580" s="227"/>
      <c r="AW580" s="227"/>
      <c r="AX580" s="227"/>
      <c r="AY580" s="227"/>
      <c r="AZ580" s="227"/>
      <c r="BA580" s="227"/>
      <c r="BB580" s="227"/>
      <c r="BC580" s="227"/>
      <c r="BD580" s="227"/>
      <c r="BE580" s="227"/>
      <c r="BF580" s="227" t="s">
        <v>1415</v>
      </c>
    </row>
    <row r="581" spans="1:59" ht="24" customHeight="1">
      <c r="A581" s="213"/>
      <c r="B581" s="918"/>
      <c r="C581" s="227" t="s">
        <v>6336</v>
      </c>
      <c r="D581" s="227" t="s">
        <v>12268</v>
      </c>
      <c r="E581" s="227" t="s">
        <v>7090</v>
      </c>
      <c r="F581" s="227" t="s">
        <v>6336</v>
      </c>
      <c r="G581" s="227"/>
      <c r="H581" s="360"/>
      <c r="I581" s="233" t="s">
        <v>9943</v>
      </c>
      <c r="J581" s="227"/>
      <c r="K581" s="227">
        <v>24119</v>
      </c>
      <c r="L581" s="228">
        <v>24119</v>
      </c>
      <c r="M581" s="228">
        <v>1354.03</v>
      </c>
      <c r="N581" s="228">
        <v>1354.03</v>
      </c>
      <c r="O581" s="227" t="s">
        <v>401</v>
      </c>
      <c r="P581" s="228"/>
      <c r="Q581" s="228"/>
      <c r="R581" s="228"/>
      <c r="S581" s="228"/>
      <c r="T581" s="228"/>
      <c r="U581" s="228"/>
      <c r="V581" s="228"/>
      <c r="W581" s="228">
        <v>25</v>
      </c>
      <c r="X581" s="228">
        <v>12</v>
      </c>
      <c r="Y581" s="228">
        <v>6</v>
      </c>
      <c r="Z581" s="228">
        <v>310.95</v>
      </c>
      <c r="AA581" s="227"/>
      <c r="AB581" s="228"/>
      <c r="AC581" s="228">
        <v>2003</v>
      </c>
      <c r="AD581" s="227"/>
      <c r="AE581" s="227">
        <v>2003</v>
      </c>
      <c r="AF581" s="227"/>
      <c r="AG581" s="227"/>
      <c r="AH581" s="227"/>
      <c r="AI581" s="227"/>
      <c r="AJ581" s="227"/>
      <c r="AK581" s="227"/>
      <c r="AL581" s="228">
        <v>1000</v>
      </c>
      <c r="AM581" s="227"/>
      <c r="AN581" s="227"/>
      <c r="AO581" s="227"/>
      <c r="AP581" s="227"/>
      <c r="AQ581" s="227"/>
      <c r="AR581" s="227"/>
      <c r="AS581" s="227"/>
      <c r="AT581" s="227"/>
      <c r="AU581" s="227"/>
      <c r="AV581" s="227"/>
      <c r="AW581" s="227"/>
      <c r="AX581" s="227"/>
      <c r="AY581" s="227"/>
      <c r="AZ581" s="227"/>
      <c r="BA581" s="227"/>
      <c r="BB581" s="227"/>
      <c r="BC581" s="227" t="s">
        <v>7091</v>
      </c>
      <c r="BD581" s="227"/>
      <c r="BE581" s="227"/>
      <c r="BF581" s="227"/>
    </row>
    <row r="582" spans="1:59" ht="24" customHeight="1">
      <c r="A582" s="213"/>
      <c r="B582" s="918"/>
      <c r="C582" s="227" t="s">
        <v>17413</v>
      </c>
      <c r="D582" s="227" t="s">
        <v>25901</v>
      </c>
      <c r="E582" s="227" t="s">
        <v>25902</v>
      </c>
      <c r="F582" s="227" t="s">
        <v>17413</v>
      </c>
      <c r="G582" s="227"/>
      <c r="H582" s="360"/>
      <c r="I582" s="233" t="s">
        <v>25903</v>
      </c>
      <c r="J582" s="227"/>
      <c r="K582" s="227"/>
      <c r="L582" s="228">
        <v>7836</v>
      </c>
      <c r="M582" s="228">
        <v>3958</v>
      </c>
      <c r="N582" s="228"/>
      <c r="O582" s="227" t="s">
        <v>2083</v>
      </c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7"/>
      <c r="AB582" s="228"/>
      <c r="AC582" s="228"/>
      <c r="AD582" s="227"/>
      <c r="AE582" s="227"/>
      <c r="AF582" s="227"/>
      <c r="AG582" s="227"/>
      <c r="AH582" s="227"/>
      <c r="AI582" s="227"/>
      <c r="AJ582" s="227"/>
      <c r="AK582" s="227"/>
      <c r="AL582" s="228"/>
      <c r="AM582" s="227"/>
      <c r="AN582" s="227"/>
      <c r="AO582" s="227"/>
      <c r="AP582" s="227"/>
      <c r="AQ582" s="227"/>
      <c r="AR582" s="227"/>
      <c r="AS582" s="227"/>
      <c r="AT582" s="227"/>
      <c r="AU582" s="227"/>
      <c r="AV582" s="227"/>
      <c r="AW582" s="227"/>
      <c r="AX582" s="227"/>
      <c r="AY582" s="227"/>
      <c r="AZ582" s="227"/>
      <c r="BA582" s="227"/>
      <c r="BB582" s="227"/>
      <c r="BC582" s="227"/>
      <c r="BD582" s="227"/>
      <c r="BE582" s="227"/>
      <c r="BF582" s="227"/>
    </row>
    <row r="583" spans="1:59" ht="24" customHeight="1">
      <c r="A583" s="213"/>
      <c r="B583" s="918"/>
      <c r="C583" s="227" t="s">
        <v>706</v>
      </c>
      <c r="D583" s="227" t="s">
        <v>25576</v>
      </c>
      <c r="E583" s="227" t="s">
        <v>13308</v>
      </c>
      <c r="F583" s="227" t="s">
        <v>706</v>
      </c>
      <c r="G583" s="227"/>
      <c r="H583" s="360"/>
      <c r="I583" s="233" t="s">
        <v>13309</v>
      </c>
      <c r="J583" s="227"/>
      <c r="K583" s="227"/>
      <c r="L583" s="228">
        <v>25329</v>
      </c>
      <c r="M583" s="228">
        <v>4775</v>
      </c>
      <c r="N583" s="228">
        <v>8940</v>
      </c>
      <c r="O583" s="227" t="s">
        <v>401</v>
      </c>
      <c r="P583" s="228"/>
      <c r="Q583" s="228"/>
      <c r="R583" s="228"/>
      <c r="S583" s="228"/>
      <c r="T583" s="228"/>
      <c r="U583" s="228"/>
      <c r="V583" s="228"/>
      <c r="W583" s="228">
        <v>25</v>
      </c>
      <c r="X583" s="228"/>
      <c r="Y583" s="228">
        <v>6</v>
      </c>
      <c r="Z583" s="228"/>
      <c r="AA583" s="227"/>
      <c r="AB583" s="228"/>
      <c r="AC583" s="228"/>
      <c r="AD583" s="227"/>
      <c r="AE583" s="227">
        <v>2010</v>
      </c>
      <c r="AF583" s="227"/>
      <c r="AG583" s="227"/>
      <c r="AH583" s="227"/>
      <c r="AI583" s="227"/>
      <c r="AJ583" s="227"/>
      <c r="AK583" s="227"/>
      <c r="AL583" s="228"/>
      <c r="AM583" s="227"/>
      <c r="AN583" s="227"/>
      <c r="AO583" s="227"/>
      <c r="AP583" s="227"/>
      <c r="AQ583" s="227"/>
      <c r="AR583" s="227"/>
      <c r="AS583" s="227"/>
      <c r="AT583" s="227"/>
      <c r="AU583" s="227"/>
      <c r="AV583" s="227"/>
      <c r="AW583" s="227"/>
      <c r="AX583" s="227"/>
      <c r="AY583" s="227"/>
      <c r="AZ583" s="227"/>
      <c r="BA583" s="227"/>
      <c r="BB583" s="227"/>
      <c r="BC583" s="227"/>
      <c r="BD583" s="227"/>
      <c r="BE583" s="227"/>
      <c r="BF583" s="227"/>
    </row>
    <row r="584" spans="1:59" ht="24" customHeight="1">
      <c r="A584" s="213"/>
      <c r="B584" s="918"/>
      <c r="C584" s="227" t="s">
        <v>706</v>
      </c>
      <c r="D584" s="227" t="s">
        <v>25642</v>
      </c>
      <c r="E584" s="227" t="s">
        <v>13310</v>
      </c>
      <c r="F584" s="227" t="s">
        <v>706</v>
      </c>
      <c r="G584" s="227"/>
      <c r="H584" s="360"/>
      <c r="I584" s="233" t="s">
        <v>13309</v>
      </c>
      <c r="J584" s="227"/>
      <c r="K584" s="227"/>
      <c r="L584" s="228">
        <v>10000</v>
      </c>
      <c r="M584" s="228">
        <v>5495</v>
      </c>
      <c r="N584" s="228">
        <v>14318</v>
      </c>
      <c r="O584" s="227" t="s">
        <v>401</v>
      </c>
      <c r="P584" s="228"/>
      <c r="Q584" s="228"/>
      <c r="R584" s="228"/>
      <c r="S584" s="228"/>
      <c r="T584" s="228"/>
      <c r="U584" s="228"/>
      <c r="V584" s="228"/>
      <c r="W584" s="228">
        <v>25</v>
      </c>
      <c r="X584" s="228"/>
      <c r="Y584" s="228">
        <v>6</v>
      </c>
      <c r="Z584" s="228"/>
      <c r="AA584" s="227"/>
      <c r="AB584" s="228"/>
      <c r="AC584" s="228"/>
      <c r="AD584" s="227"/>
      <c r="AE584" s="227">
        <v>2010</v>
      </c>
      <c r="AF584" s="227"/>
      <c r="AG584" s="227"/>
      <c r="AH584" s="227"/>
      <c r="AI584" s="227"/>
      <c r="AJ584" s="227"/>
      <c r="AK584" s="227"/>
      <c r="AL584" s="228"/>
      <c r="AM584" s="227"/>
      <c r="AN584" s="227"/>
      <c r="AO584" s="227"/>
      <c r="AP584" s="227"/>
      <c r="AQ584" s="227"/>
      <c r="AR584" s="227"/>
      <c r="AS584" s="227"/>
      <c r="AT584" s="227"/>
      <c r="AU584" s="227"/>
      <c r="AV584" s="227"/>
      <c r="AW584" s="227"/>
      <c r="AX584" s="227"/>
      <c r="AY584" s="227"/>
      <c r="AZ584" s="227"/>
      <c r="BA584" s="227"/>
      <c r="BB584" s="227"/>
      <c r="BC584" s="227"/>
      <c r="BD584" s="227"/>
      <c r="BE584" s="227"/>
      <c r="BF584" s="227"/>
    </row>
    <row r="585" spans="1:59" ht="24" customHeight="1">
      <c r="A585" s="213"/>
      <c r="B585" s="918"/>
      <c r="C585" s="227" t="s">
        <v>706</v>
      </c>
      <c r="D585" s="227" t="s">
        <v>25641</v>
      </c>
      <c r="E585" s="227" t="s">
        <v>13311</v>
      </c>
      <c r="F585" s="227" t="s">
        <v>706</v>
      </c>
      <c r="G585" s="227"/>
      <c r="H585" s="360"/>
      <c r="I585" s="233" t="s">
        <v>13309</v>
      </c>
      <c r="J585" s="227"/>
      <c r="K585" s="227"/>
      <c r="L585" s="228">
        <v>31808</v>
      </c>
      <c r="M585" s="228">
        <v>2757</v>
      </c>
      <c r="N585" s="228">
        <v>5309</v>
      </c>
      <c r="O585" s="227" t="s">
        <v>401</v>
      </c>
      <c r="P585" s="228"/>
      <c r="Q585" s="228"/>
      <c r="R585" s="228"/>
      <c r="S585" s="228"/>
      <c r="T585" s="228"/>
      <c r="U585" s="228"/>
      <c r="V585" s="228"/>
      <c r="W585" s="228">
        <v>25</v>
      </c>
      <c r="X585" s="228"/>
      <c r="Y585" s="228">
        <v>6</v>
      </c>
      <c r="Z585" s="228"/>
      <c r="AA585" s="227"/>
      <c r="AB585" s="228"/>
      <c r="AC585" s="228"/>
      <c r="AD585" s="227"/>
      <c r="AE585" s="227">
        <v>2008</v>
      </c>
      <c r="AF585" s="227"/>
      <c r="AG585" s="227"/>
      <c r="AH585" s="227"/>
      <c r="AI585" s="227"/>
      <c r="AJ585" s="227"/>
      <c r="AK585" s="227"/>
      <c r="AL585" s="228"/>
      <c r="AM585" s="227"/>
      <c r="AN585" s="227"/>
      <c r="AO585" s="227"/>
      <c r="AP585" s="227"/>
      <c r="AQ585" s="227"/>
      <c r="AR585" s="227"/>
      <c r="AS585" s="227"/>
      <c r="AT585" s="227"/>
      <c r="AU585" s="227"/>
      <c r="AV585" s="227"/>
      <c r="AW585" s="227"/>
      <c r="AX585" s="227"/>
      <c r="AY585" s="227"/>
      <c r="AZ585" s="227"/>
      <c r="BA585" s="227"/>
      <c r="BB585" s="227"/>
      <c r="BC585" s="227"/>
      <c r="BD585" s="227"/>
      <c r="BE585" s="227"/>
      <c r="BF585" s="227"/>
    </row>
    <row r="586" spans="1:59" ht="24" customHeight="1">
      <c r="A586" s="213"/>
      <c r="B586" s="918"/>
      <c r="C586" s="227" t="s">
        <v>14318</v>
      </c>
      <c r="D586" s="227" t="s">
        <v>25643</v>
      </c>
      <c r="E586" s="227" t="s">
        <v>14385</v>
      </c>
      <c r="F586" s="227" t="s">
        <v>14318</v>
      </c>
      <c r="G586" s="227"/>
      <c r="H586" s="360"/>
      <c r="I586" s="233" t="s">
        <v>13309</v>
      </c>
      <c r="J586" s="227"/>
      <c r="K586" s="227"/>
      <c r="L586" s="228">
        <v>9946</v>
      </c>
      <c r="M586" s="228">
        <v>982</v>
      </c>
      <c r="N586" s="228">
        <v>3017</v>
      </c>
      <c r="O586" s="227" t="s">
        <v>2083</v>
      </c>
      <c r="P586" s="228"/>
      <c r="Q586" s="228"/>
      <c r="R586" s="228"/>
      <c r="S586" s="228"/>
      <c r="T586" s="228"/>
      <c r="U586" s="228"/>
      <c r="V586" s="228"/>
      <c r="W586" s="228">
        <v>25</v>
      </c>
      <c r="X586" s="228"/>
      <c r="Y586" s="228">
        <v>5</v>
      </c>
      <c r="Z586" s="228"/>
      <c r="AA586" s="227"/>
      <c r="AB586" s="228"/>
      <c r="AC586" s="228"/>
      <c r="AD586" s="227"/>
      <c r="AE586" s="227">
        <v>2022</v>
      </c>
      <c r="AF586" s="227"/>
      <c r="AG586" s="227"/>
      <c r="AH586" s="227"/>
      <c r="AI586" s="227"/>
      <c r="AJ586" s="227"/>
      <c r="AK586" s="227"/>
      <c r="AL586" s="228"/>
      <c r="AM586" s="227"/>
      <c r="AN586" s="227"/>
      <c r="AO586" s="227"/>
      <c r="AP586" s="227"/>
      <c r="AQ586" s="227"/>
      <c r="AR586" s="227"/>
      <c r="AS586" s="227"/>
      <c r="AT586" s="227"/>
      <c r="AU586" s="227"/>
      <c r="AV586" s="227"/>
      <c r="AW586" s="227"/>
      <c r="AX586" s="227"/>
      <c r="AY586" s="227"/>
      <c r="AZ586" s="227"/>
      <c r="BA586" s="227"/>
      <c r="BB586" s="227"/>
      <c r="BC586" s="227"/>
      <c r="BD586" s="227"/>
      <c r="BE586" s="227"/>
      <c r="BF586" s="227"/>
    </row>
    <row r="587" spans="1:59" ht="24" customHeight="1">
      <c r="A587" s="213"/>
      <c r="B587" s="918"/>
      <c r="C587" s="227" t="s">
        <v>706</v>
      </c>
      <c r="D587" s="227" t="s">
        <v>25644</v>
      </c>
      <c r="E587" s="227" t="s">
        <v>14386</v>
      </c>
      <c r="F587" s="227" t="s">
        <v>706</v>
      </c>
      <c r="G587" s="227"/>
      <c r="H587" s="360"/>
      <c r="I587" s="233" t="s">
        <v>13309</v>
      </c>
      <c r="J587" s="227"/>
      <c r="K587" s="227"/>
      <c r="L587" s="228">
        <v>6818.87</v>
      </c>
      <c r="M587" s="228">
        <v>2311.34</v>
      </c>
      <c r="N587" s="228">
        <v>2759.31</v>
      </c>
      <c r="O587" s="227" t="s">
        <v>401</v>
      </c>
      <c r="P587" s="228"/>
      <c r="Q587" s="228"/>
      <c r="R587" s="228"/>
      <c r="S587" s="228"/>
      <c r="T587" s="228"/>
      <c r="U587" s="228"/>
      <c r="V587" s="228"/>
      <c r="W587" s="228">
        <v>25</v>
      </c>
      <c r="X587" s="228"/>
      <c r="Y587" s="228">
        <v>7</v>
      </c>
      <c r="Z587" s="228"/>
      <c r="AA587" s="227"/>
      <c r="AB587" s="228"/>
      <c r="AC587" s="228"/>
      <c r="AD587" s="227"/>
      <c r="AE587" s="227">
        <v>2022</v>
      </c>
      <c r="AF587" s="227"/>
      <c r="AG587" s="227"/>
      <c r="AH587" s="227"/>
      <c r="AI587" s="227"/>
      <c r="AJ587" s="227"/>
      <c r="AK587" s="227"/>
      <c r="AL587" s="228"/>
      <c r="AM587" s="227"/>
      <c r="AN587" s="227"/>
      <c r="AO587" s="227"/>
      <c r="AP587" s="227"/>
      <c r="AQ587" s="227"/>
      <c r="AR587" s="227"/>
      <c r="AS587" s="227"/>
      <c r="AT587" s="227"/>
      <c r="AU587" s="227"/>
      <c r="AV587" s="227"/>
      <c r="AW587" s="227"/>
      <c r="AX587" s="227"/>
      <c r="AY587" s="227"/>
      <c r="AZ587" s="227"/>
      <c r="BA587" s="227"/>
      <c r="BB587" s="227"/>
      <c r="BC587" s="227"/>
      <c r="BD587" s="227"/>
      <c r="BE587" s="227"/>
      <c r="BF587" s="227"/>
    </row>
    <row r="588" spans="1:59" ht="24" customHeight="1">
      <c r="A588" s="213"/>
      <c r="B588" s="918"/>
      <c r="C588" s="227" t="s">
        <v>14318</v>
      </c>
      <c r="D588" s="227" t="s">
        <v>25743</v>
      </c>
      <c r="E588" s="227" t="s">
        <v>25904</v>
      </c>
      <c r="F588" s="227" t="s">
        <v>14318</v>
      </c>
      <c r="G588" s="227"/>
      <c r="H588" s="360"/>
      <c r="I588" s="233" t="s">
        <v>13309</v>
      </c>
      <c r="J588" s="227"/>
      <c r="K588" s="227"/>
      <c r="L588" s="228"/>
      <c r="M588" s="228">
        <v>2996</v>
      </c>
      <c r="N588" s="228">
        <v>2996</v>
      </c>
      <c r="O588" s="227" t="s">
        <v>2083</v>
      </c>
      <c r="P588" s="228"/>
      <c r="Q588" s="228"/>
      <c r="R588" s="228"/>
      <c r="S588" s="228"/>
      <c r="T588" s="228"/>
      <c r="U588" s="228"/>
      <c r="V588" s="228"/>
      <c r="W588" s="228">
        <v>25</v>
      </c>
      <c r="X588" s="228"/>
      <c r="Y588" s="228">
        <v>5</v>
      </c>
      <c r="Z588" s="228"/>
      <c r="AA588" s="227"/>
      <c r="AB588" s="228"/>
      <c r="AC588" s="228"/>
      <c r="AD588" s="227"/>
      <c r="AE588" s="227">
        <v>2024</v>
      </c>
      <c r="AF588" s="227"/>
      <c r="AG588" s="227"/>
      <c r="AH588" s="227"/>
      <c r="AI588" s="227"/>
      <c r="AJ588" s="227"/>
      <c r="AK588" s="227"/>
      <c r="AL588" s="228"/>
      <c r="AM588" s="227"/>
      <c r="AN588" s="227"/>
      <c r="AO588" s="227"/>
      <c r="AP588" s="227"/>
      <c r="AQ588" s="227"/>
      <c r="AR588" s="227"/>
      <c r="AS588" s="227"/>
      <c r="AT588" s="227"/>
      <c r="AU588" s="227"/>
      <c r="AV588" s="227"/>
      <c r="AW588" s="227"/>
      <c r="AX588" s="227"/>
      <c r="AY588" s="227"/>
      <c r="AZ588" s="227"/>
      <c r="BA588" s="227"/>
      <c r="BB588" s="227"/>
      <c r="BC588" s="227"/>
      <c r="BD588" s="227"/>
      <c r="BE588" s="227"/>
      <c r="BF588" s="227"/>
    </row>
    <row r="589" spans="1:59" ht="24" customHeight="1">
      <c r="A589" s="213"/>
      <c r="B589" s="918"/>
      <c r="C589" s="227" t="s">
        <v>707</v>
      </c>
      <c r="D589" s="379" t="s">
        <v>25905</v>
      </c>
      <c r="E589" s="227" t="s">
        <v>7092</v>
      </c>
      <c r="F589" s="227" t="s">
        <v>707</v>
      </c>
      <c r="G589" s="227"/>
      <c r="H589" s="360"/>
      <c r="I589" s="227" t="s">
        <v>707</v>
      </c>
      <c r="J589" s="227"/>
      <c r="K589" s="227"/>
      <c r="L589" s="228">
        <v>52765</v>
      </c>
      <c r="M589" s="228">
        <v>1467</v>
      </c>
      <c r="N589" s="228">
        <v>785</v>
      </c>
      <c r="O589" s="227" t="s">
        <v>401</v>
      </c>
      <c r="P589" s="228"/>
      <c r="Q589" s="228"/>
      <c r="R589" s="228"/>
      <c r="S589" s="228"/>
      <c r="T589" s="228"/>
      <c r="U589" s="228"/>
      <c r="V589" s="228"/>
      <c r="W589" s="228">
        <v>25</v>
      </c>
      <c r="X589" s="228">
        <v>11</v>
      </c>
      <c r="Y589" s="228">
        <v>5</v>
      </c>
      <c r="Z589" s="228">
        <v>275</v>
      </c>
      <c r="AA589" s="227"/>
      <c r="AB589" s="228"/>
      <c r="AC589" s="228"/>
      <c r="AD589" s="227"/>
      <c r="AE589" s="227">
        <v>2007</v>
      </c>
      <c r="AF589" s="227"/>
      <c r="AG589" s="227"/>
      <c r="AH589" s="227"/>
      <c r="AI589" s="227"/>
      <c r="AJ589" s="227"/>
      <c r="AK589" s="227"/>
      <c r="AL589" s="228">
        <v>8222</v>
      </c>
      <c r="AM589" s="227"/>
      <c r="AN589" s="227"/>
      <c r="AO589" s="227"/>
      <c r="AP589" s="227"/>
      <c r="AQ589" s="227"/>
      <c r="AR589" s="227"/>
      <c r="AS589" s="227"/>
      <c r="AT589" s="227"/>
      <c r="AU589" s="227"/>
      <c r="AV589" s="227"/>
      <c r="AW589" s="227"/>
      <c r="AX589" s="227"/>
      <c r="AY589" s="227"/>
      <c r="AZ589" s="227"/>
      <c r="BA589" s="227"/>
      <c r="BB589" s="227"/>
      <c r="BC589" s="227"/>
      <c r="BD589" s="227"/>
      <c r="BE589" s="227"/>
      <c r="BF589" s="227"/>
    </row>
    <row r="590" spans="1:59" ht="24" customHeight="1">
      <c r="A590" s="213"/>
      <c r="B590" s="918"/>
      <c r="C590" s="227" t="s">
        <v>707</v>
      </c>
      <c r="D590" s="379" t="s">
        <v>25906</v>
      </c>
      <c r="E590" s="227" t="s">
        <v>17513</v>
      </c>
      <c r="F590" s="227" t="s">
        <v>707</v>
      </c>
      <c r="G590" s="227"/>
      <c r="H590" s="360"/>
      <c r="I590" s="227" t="s">
        <v>707</v>
      </c>
      <c r="J590" s="227"/>
      <c r="K590" s="227"/>
      <c r="L590" s="228">
        <v>7207</v>
      </c>
      <c r="M590" s="228">
        <v>1010.19</v>
      </c>
      <c r="N590" s="228">
        <v>1000.96</v>
      </c>
      <c r="O590" s="227" t="s">
        <v>401</v>
      </c>
      <c r="P590" s="228"/>
      <c r="Q590" s="228"/>
      <c r="R590" s="228"/>
      <c r="S590" s="228"/>
      <c r="T590" s="228"/>
      <c r="U590" s="228"/>
      <c r="V590" s="228"/>
      <c r="W590" s="228">
        <v>25</v>
      </c>
      <c r="X590" s="228">
        <v>10</v>
      </c>
      <c r="Y590" s="228">
        <v>4</v>
      </c>
      <c r="Z590" s="228">
        <v>262.5</v>
      </c>
      <c r="AA590" s="227"/>
      <c r="AB590" s="228"/>
      <c r="AC590" s="228"/>
      <c r="AD590" s="227"/>
      <c r="AE590" s="227">
        <v>2023</v>
      </c>
      <c r="AF590" s="227"/>
      <c r="AG590" s="227"/>
      <c r="AH590" s="227"/>
      <c r="AI590" s="227"/>
      <c r="AJ590" s="227"/>
      <c r="AK590" s="227"/>
      <c r="AL590" s="228">
        <v>4749</v>
      </c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27"/>
      <c r="BC590" s="227"/>
      <c r="BD590" s="227"/>
      <c r="BE590" s="227"/>
      <c r="BF590" s="227"/>
    </row>
    <row r="591" spans="1:59" ht="24" customHeight="1">
      <c r="A591" s="213"/>
      <c r="B591" s="918"/>
      <c r="C591" s="227" t="s">
        <v>6366</v>
      </c>
      <c r="D591" s="227" t="s">
        <v>25907</v>
      </c>
      <c r="E591" s="227" t="s">
        <v>11170</v>
      </c>
      <c r="F591" s="227" t="s">
        <v>6366</v>
      </c>
      <c r="G591" s="227"/>
      <c r="H591" s="695"/>
      <c r="I591" s="227" t="s">
        <v>11108</v>
      </c>
      <c r="J591" s="227"/>
      <c r="K591" s="227"/>
      <c r="L591" s="228">
        <v>56952</v>
      </c>
      <c r="M591" s="228">
        <v>11208</v>
      </c>
      <c r="N591" s="228">
        <v>5253</v>
      </c>
      <c r="O591" s="227" t="s">
        <v>401</v>
      </c>
      <c r="P591" s="228"/>
      <c r="Q591" s="228"/>
      <c r="R591" s="228"/>
      <c r="S591" s="228"/>
      <c r="T591" s="228"/>
      <c r="U591" s="228"/>
      <c r="V591" s="228"/>
      <c r="W591" s="228">
        <v>25</v>
      </c>
      <c r="X591" s="228">
        <v>12</v>
      </c>
      <c r="Y591" s="228">
        <v>6</v>
      </c>
      <c r="Z591" s="228">
        <v>399</v>
      </c>
      <c r="AA591" s="227"/>
      <c r="AB591" s="228"/>
      <c r="AC591" s="228"/>
      <c r="AD591" s="227"/>
      <c r="AE591" s="227">
        <v>2018</v>
      </c>
      <c r="AF591" s="227"/>
      <c r="AG591" s="227"/>
      <c r="AH591" s="227"/>
      <c r="AI591" s="227"/>
      <c r="AJ591" s="227"/>
      <c r="AK591" s="227"/>
      <c r="AL591" s="228">
        <v>10350</v>
      </c>
      <c r="AM591" s="227"/>
      <c r="AN591" s="227"/>
      <c r="AO591" s="227"/>
      <c r="AP591" s="227"/>
      <c r="AQ591" s="227"/>
      <c r="AR591" s="227"/>
      <c r="AS591" s="227"/>
      <c r="AT591" s="227"/>
      <c r="AU591" s="227"/>
      <c r="AV591" s="227"/>
      <c r="AW591" s="227"/>
      <c r="AX591" s="227"/>
      <c r="AY591" s="227"/>
      <c r="AZ591" s="227"/>
      <c r="BA591" s="227"/>
      <c r="BB591" s="227"/>
      <c r="BC591" s="227"/>
      <c r="BD591" s="227"/>
      <c r="BE591" s="227"/>
      <c r="BF591" s="227"/>
    </row>
    <row r="592" spans="1:59" ht="24" customHeight="1">
      <c r="A592" s="213"/>
      <c r="B592" s="918"/>
      <c r="C592" s="227" t="s">
        <v>687</v>
      </c>
      <c r="D592" s="227" t="s">
        <v>6371</v>
      </c>
      <c r="E592" s="227" t="s">
        <v>7093</v>
      </c>
      <c r="F592" s="227" t="s">
        <v>687</v>
      </c>
      <c r="G592" s="227" t="s">
        <v>6373</v>
      </c>
      <c r="H592" s="360" t="s">
        <v>6374</v>
      </c>
      <c r="I592" s="233" t="s">
        <v>687</v>
      </c>
      <c r="J592" s="227">
        <v>5</v>
      </c>
      <c r="K592" s="227"/>
      <c r="L592" s="228"/>
      <c r="M592" s="228">
        <v>1836</v>
      </c>
      <c r="N592" s="228">
        <v>2580</v>
      </c>
      <c r="O592" s="227" t="s">
        <v>401</v>
      </c>
      <c r="P592" s="228"/>
      <c r="Q592" s="228"/>
      <c r="R592" s="228"/>
      <c r="S592" s="228"/>
      <c r="T592" s="228"/>
      <c r="U592" s="228"/>
      <c r="V592" s="228"/>
      <c r="W592" s="228">
        <v>25</v>
      </c>
      <c r="X592" s="228">
        <v>12</v>
      </c>
      <c r="Y592" s="228">
        <v>6</v>
      </c>
      <c r="Z592" s="228">
        <v>300</v>
      </c>
      <c r="AA592" s="227">
        <v>48</v>
      </c>
      <c r="AB592" s="228"/>
      <c r="AC592" s="228"/>
      <c r="AD592" s="227"/>
      <c r="AE592" s="227">
        <v>2003</v>
      </c>
      <c r="AF592" s="227"/>
      <c r="AG592" s="227" t="s">
        <v>7094</v>
      </c>
      <c r="AH592" s="227" t="s">
        <v>7095</v>
      </c>
      <c r="AI592" s="227" t="s">
        <v>1498</v>
      </c>
      <c r="AJ592" s="227"/>
      <c r="AK592" s="227"/>
      <c r="AL592" s="228">
        <v>6791</v>
      </c>
      <c r="AM592" s="227"/>
      <c r="AN592" s="227"/>
      <c r="AO592" s="227"/>
      <c r="AP592" s="227"/>
      <c r="AQ592" s="227"/>
      <c r="AR592" s="227"/>
      <c r="AS592" s="227" t="s">
        <v>1859</v>
      </c>
      <c r="AT592" s="227"/>
      <c r="AU592" s="227" t="s">
        <v>7096</v>
      </c>
      <c r="AV592" s="227" t="s">
        <v>7097</v>
      </c>
      <c r="AW592" s="227" t="s">
        <v>4114</v>
      </c>
      <c r="AX592" s="227"/>
      <c r="AY592" s="227"/>
      <c r="AZ592" s="227"/>
      <c r="BA592" s="227"/>
      <c r="BB592" s="227"/>
      <c r="BC592" s="227"/>
      <c r="BD592" s="227"/>
      <c r="BE592" s="227"/>
      <c r="BF592" s="227" t="s">
        <v>7098</v>
      </c>
    </row>
    <row r="593" spans="1:58" ht="24" customHeight="1">
      <c r="A593" s="213"/>
      <c r="B593" s="918"/>
      <c r="C593" s="227" t="s">
        <v>6377</v>
      </c>
      <c r="D593" s="227" t="s">
        <v>25586</v>
      </c>
      <c r="E593" s="291" t="s">
        <v>7099</v>
      </c>
      <c r="F593" s="227" t="s">
        <v>6377</v>
      </c>
      <c r="G593" s="233" t="s">
        <v>14367</v>
      </c>
      <c r="H593" s="360"/>
      <c r="I593" s="233" t="s">
        <v>14367</v>
      </c>
      <c r="J593" s="227"/>
      <c r="K593" s="228"/>
      <c r="L593" s="407">
        <v>5832</v>
      </c>
      <c r="M593" s="407">
        <v>2197</v>
      </c>
      <c r="N593" s="407">
        <v>4213</v>
      </c>
      <c r="O593" s="227" t="s">
        <v>401</v>
      </c>
      <c r="P593" s="228"/>
      <c r="Q593" s="228"/>
      <c r="R593" s="228"/>
      <c r="S593" s="228"/>
      <c r="T593" s="228"/>
      <c r="U593" s="228"/>
      <c r="V593" s="244"/>
      <c r="W593" s="323">
        <v>25</v>
      </c>
      <c r="X593" s="323">
        <v>10</v>
      </c>
      <c r="Y593" s="323">
        <v>5</v>
      </c>
      <c r="Z593" s="323">
        <v>250</v>
      </c>
      <c r="AA593" s="227"/>
      <c r="AB593" s="227"/>
      <c r="AC593" s="227"/>
      <c r="AD593" s="227"/>
      <c r="AE593" s="227">
        <v>2015</v>
      </c>
      <c r="AF593" s="227"/>
      <c r="AG593" s="227"/>
      <c r="AH593" s="227"/>
      <c r="AI593" s="227"/>
      <c r="AJ593" s="227"/>
      <c r="AK593" s="227"/>
      <c r="AL593" s="228">
        <v>9000</v>
      </c>
      <c r="AM593" s="227"/>
      <c r="AN593" s="227"/>
      <c r="AO593" s="227"/>
      <c r="AP593" s="227"/>
      <c r="AQ593" s="227"/>
      <c r="AR593" s="227"/>
      <c r="AS593" s="227"/>
      <c r="AT593" s="227"/>
      <c r="AU593" s="227"/>
      <c r="AV593" s="227"/>
      <c r="AW593" s="227"/>
      <c r="AX593" s="227"/>
      <c r="AY593" s="227"/>
      <c r="AZ593" s="227"/>
      <c r="BA593" s="227"/>
      <c r="BB593" s="227"/>
      <c r="BC593" s="227"/>
      <c r="BD593" s="227"/>
      <c r="BE593" s="227"/>
      <c r="BF593" s="227"/>
    </row>
    <row r="594" spans="1:58" ht="24" customHeight="1">
      <c r="A594" s="213"/>
      <c r="B594" s="918"/>
      <c r="C594" s="227" t="s">
        <v>6381</v>
      </c>
      <c r="D594" s="227" t="s">
        <v>25310</v>
      </c>
      <c r="E594" s="227" t="s">
        <v>12269</v>
      </c>
      <c r="F594" s="227" t="s">
        <v>6381</v>
      </c>
      <c r="G594" s="227"/>
      <c r="H594" s="695"/>
      <c r="I594" s="227" t="s">
        <v>6381</v>
      </c>
      <c r="J594" s="227"/>
      <c r="K594" s="227"/>
      <c r="L594" s="228">
        <v>96288</v>
      </c>
      <c r="M594" s="228">
        <v>1358</v>
      </c>
      <c r="N594" s="228">
        <v>2594</v>
      </c>
      <c r="O594" s="227" t="s">
        <v>401</v>
      </c>
      <c r="P594" s="228"/>
      <c r="Q594" s="228"/>
      <c r="R594" s="228"/>
      <c r="S594" s="228"/>
      <c r="T594" s="228"/>
      <c r="U594" s="228"/>
      <c r="V594" s="228"/>
      <c r="W594" s="228">
        <v>25</v>
      </c>
      <c r="X594" s="228">
        <v>15</v>
      </c>
      <c r="Y594" s="228">
        <v>6</v>
      </c>
      <c r="Z594" s="228">
        <v>453</v>
      </c>
      <c r="AA594" s="227"/>
      <c r="AB594" s="228"/>
      <c r="AC594" s="228"/>
      <c r="AD594" s="227"/>
      <c r="AE594" s="227">
        <v>2013</v>
      </c>
      <c r="AF594" s="227"/>
      <c r="AG594" s="227"/>
      <c r="AH594" s="227"/>
      <c r="AI594" s="227"/>
      <c r="AJ594" s="227"/>
      <c r="AK594" s="227"/>
      <c r="AL594" s="228">
        <v>6880</v>
      </c>
      <c r="AM594" s="227"/>
      <c r="AN594" s="227"/>
      <c r="AO594" s="227"/>
      <c r="AP594" s="227"/>
      <c r="AQ594" s="227"/>
      <c r="AR594" s="227"/>
      <c r="AS594" s="227"/>
      <c r="AT594" s="227"/>
      <c r="AU594" s="227"/>
      <c r="AV594" s="227"/>
      <c r="AW594" s="227"/>
      <c r="AX594" s="227"/>
      <c r="AY594" s="227"/>
      <c r="AZ594" s="227"/>
      <c r="BA594" s="227"/>
      <c r="BB594" s="227"/>
      <c r="BC594" s="227"/>
      <c r="BD594" s="227"/>
      <c r="BE594" s="227"/>
      <c r="BF594" s="227"/>
    </row>
    <row r="595" spans="1:58" ht="24" customHeight="1">
      <c r="A595" s="213" t="s">
        <v>150</v>
      </c>
      <c r="B595" s="918"/>
      <c r="C595" s="227" t="s">
        <v>6384</v>
      </c>
      <c r="D595" s="227" t="s">
        <v>25908</v>
      </c>
      <c r="E595" s="227" t="s">
        <v>7100</v>
      </c>
      <c r="F595" s="227" t="s">
        <v>6384</v>
      </c>
      <c r="G595" s="227"/>
      <c r="H595" s="360"/>
      <c r="I595" s="227" t="s">
        <v>7101</v>
      </c>
      <c r="J595" s="227"/>
      <c r="K595" s="227"/>
      <c r="L595" s="228">
        <v>7650</v>
      </c>
      <c r="M595" s="228">
        <v>1772</v>
      </c>
      <c r="N595" s="228">
        <v>2762</v>
      </c>
      <c r="O595" s="227" t="s">
        <v>401</v>
      </c>
      <c r="P595" s="228"/>
      <c r="Q595" s="228"/>
      <c r="R595" s="228"/>
      <c r="S595" s="228"/>
      <c r="T595" s="228"/>
      <c r="U595" s="228"/>
      <c r="V595" s="228"/>
      <c r="W595" s="228">
        <v>25</v>
      </c>
      <c r="X595" s="228">
        <v>9</v>
      </c>
      <c r="Y595" s="228">
        <v>4</v>
      </c>
      <c r="Z595" s="228">
        <v>225</v>
      </c>
      <c r="AA595" s="227"/>
      <c r="AB595" s="228"/>
      <c r="AC595" s="228"/>
      <c r="AD595" s="227"/>
      <c r="AE595" s="227">
        <v>2006</v>
      </c>
      <c r="AF595" s="227"/>
      <c r="AG595" s="227"/>
      <c r="AH595" s="227"/>
      <c r="AI595" s="227"/>
      <c r="AJ595" s="227"/>
      <c r="AK595" s="227"/>
      <c r="AL595" s="228">
        <v>938</v>
      </c>
      <c r="AM595" s="227"/>
      <c r="AN595" s="227"/>
      <c r="AO595" s="227"/>
      <c r="AP595" s="227"/>
      <c r="AQ595" s="227"/>
      <c r="AR595" s="227"/>
      <c r="AS595" s="227"/>
      <c r="AT595" s="227"/>
      <c r="AU595" s="227"/>
      <c r="AV595" s="227"/>
      <c r="AW595" s="227"/>
      <c r="AX595" s="227"/>
      <c r="AY595" s="227"/>
      <c r="AZ595" s="227"/>
      <c r="BA595" s="227"/>
      <c r="BB595" s="227"/>
      <c r="BC595" s="227"/>
      <c r="BD595" s="227"/>
      <c r="BE595" s="227"/>
      <c r="BF595" s="403" t="s">
        <v>7102</v>
      </c>
    </row>
    <row r="596" spans="1:58" ht="24" customHeight="1">
      <c r="A596" s="213"/>
      <c r="B596" s="918"/>
      <c r="C596" s="227" t="s">
        <v>6384</v>
      </c>
      <c r="D596" s="227" t="s">
        <v>25909</v>
      </c>
      <c r="E596" s="227" t="s">
        <v>12270</v>
      </c>
      <c r="F596" s="227" t="s">
        <v>6384</v>
      </c>
      <c r="G596" s="227"/>
      <c r="H596" s="360"/>
      <c r="I596" s="227" t="s">
        <v>7101</v>
      </c>
      <c r="J596" s="227"/>
      <c r="K596" s="227"/>
      <c r="L596" s="228">
        <v>3489</v>
      </c>
      <c r="M596" s="228">
        <v>1571</v>
      </c>
      <c r="N596" s="228">
        <v>2560.7800000000002</v>
      </c>
      <c r="O596" s="227" t="s">
        <v>401</v>
      </c>
      <c r="P596" s="228"/>
      <c r="Q596" s="228"/>
      <c r="R596" s="228"/>
      <c r="S596" s="228"/>
      <c r="T596" s="228"/>
      <c r="U596" s="228"/>
      <c r="V596" s="228"/>
      <c r="W596" s="228">
        <v>25</v>
      </c>
      <c r="X596" s="228">
        <v>9</v>
      </c>
      <c r="Y596" s="228">
        <v>4</v>
      </c>
      <c r="Z596" s="228">
        <v>225</v>
      </c>
      <c r="AA596" s="227"/>
      <c r="AB596" s="228"/>
      <c r="AC596" s="228"/>
      <c r="AD596" s="227"/>
      <c r="AE596" s="227">
        <v>2020</v>
      </c>
      <c r="AF596" s="227"/>
      <c r="AG596" s="227"/>
      <c r="AH596" s="227"/>
      <c r="AI596" s="227"/>
      <c r="AJ596" s="227"/>
      <c r="AK596" s="227"/>
      <c r="AL596" s="228">
        <v>1323</v>
      </c>
      <c r="AM596" s="227"/>
      <c r="AN596" s="227"/>
      <c r="AO596" s="227"/>
      <c r="AP596" s="227"/>
      <c r="AQ596" s="227"/>
      <c r="AR596" s="227"/>
      <c r="AS596" s="227"/>
      <c r="AT596" s="227"/>
      <c r="AU596" s="227"/>
      <c r="AV596" s="227"/>
      <c r="AW596" s="227"/>
      <c r="AX596" s="227"/>
      <c r="AY596" s="227"/>
      <c r="AZ596" s="227"/>
      <c r="BA596" s="227"/>
      <c r="BB596" s="227"/>
      <c r="BC596" s="227"/>
      <c r="BD596" s="227"/>
      <c r="BE596" s="227"/>
      <c r="BF596" s="234"/>
    </row>
    <row r="597" spans="1:58" ht="24" customHeight="1">
      <c r="A597" s="213"/>
      <c r="B597" s="918"/>
      <c r="C597" s="227" t="s">
        <v>708</v>
      </c>
      <c r="D597" s="227" t="s">
        <v>25435</v>
      </c>
      <c r="E597" s="227" t="s">
        <v>7104</v>
      </c>
      <c r="F597" s="227" t="s">
        <v>708</v>
      </c>
      <c r="G597" s="227" t="s">
        <v>7105</v>
      </c>
      <c r="H597" s="360"/>
      <c r="I597" s="227" t="s">
        <v>708</v>
      </c>
      <c r="J597" s="227">
        <v>11</v>
      </c>
      <c r="K597" s="227" t="s">
        <v>7106</v>
      </c>
      <c r="L597" s="228"/>
      <c r="M597" s="228">
        <v>1771</v>
      </c>
      <c r="N597" s="228">
        <v>2769</v>
      </c>
      <c r="O597" s="227" t="s">
        <v>401</v>
      </c>
      <c r="P597" s="228"/>
      <c r="Q597" s="228"/>
      <c r="R597" s="228"/>
      <c r="S597" s="228"/>
      <c r="T597" s="228"/>
      <c r="U597" s="228"/>
      <c r="V597" s="228"/>
      <c r="W597" s="228">
        <v>25</v>
      </c>
      <c r="X597" s="228">
        <v>15</v>
      </c>
      <c r="Y597" s="228">
        <v>6</v>
      </c>
      <c r="Z597" s="228">
        <v>375</v>
      </c>
      <c r="AA597" s="227">
        <v>35</v>
      </c>
      <c r="AB597" s="228">
        <v>100</v>
      </c>
      <c r="AC597" s="228">
        <v>100</v>
      </c>
      <c r="AD597" s="227"/>
      <c r="AE597" s="227">
        <v>2014</v>
      </c>
      <c r="AF597" s="227">
        <v>3492</v>
      </c>
      <c r="AG597" s="227">
        <v>600</v>
      </c>
      <c r="AH597" s="227">
        <v>3208</v>
      </c>
      <c r="AI597" s="227"/>
      <c r="AJ597" s="227"/>
      <c r="AK597" s="227"/>
      <c r="AL597" s="228">
        <v>6500</v>
      </c>
      <c r="AM597" s="227"/>
      <c r="AN597" s="227"/>
      <c r="AO597" s="227"/>
      <c r="AP597" s="227"/>
      <c r="AQ597" s="227"/>
      <c r="AR597" s="227"/>
      <c r="AS597" s="227"/>
      <c r="AT597" s="227"/>
      <c r="AU597" s="227"/>
      <c r="AV597" s="227"/>
      <c r="AW597" s="227"/>
      <c r="AX597" s="227"/>
      <c r="AY597" s="227"/>
      <c r="AZ597" s="227"/>
      <c r="BA597" s="227"/>
      <c r="BB597" s="227"/>
      <c r="BC597" s="227"/>
      <c r="BD597" s="227"/>
      <c r="BE597" s="227"/>
      <c r="BF597" s="227"/>
    </row>
    <row r="598" spans="1:58" ht="24" customHeight="1">
      <c r="A598" s="213"/>
      <c r="B598" s="918"/>
      <c r="C598" s="227" t="s">
        <v>6395</v>
      </c>
      <c r="D598" s="227" t="s">
        <v>7103</v>
      </c>
      <c r="E598" s="227" t="s">
        <v>7107</v>
      </c>
      <c r="F598" s="227" t="s">
        <v>6395</v>
      </c>
      <c r="G598" s="227" t="s">
        <v>7105</v>
      </c>
      <c r="H598" s="360"/>
      <c r="I598" s="227" t="s">
        <v>2311</v>
      </c>
      <c r="J598" s="227">
        <v>11</v>
      </c>
      <c r="K598" s="227" t="s">
        <v>7106</v>
      </c>
      <c r="L598" s="228">
        <v>52751</v>
      </c>
      <c r="M598" s="228">
        <v>3077</v>
      </c>
      <c r="N598" s="228">
        <v>6796</v>
      </c>
      <c r="O598" s="227" t="s">
        <v>401</v>
      </c>
      <c r="P598" s="228"/>
      <c r="Q598" s="228"/>
      <c r="R598" s="228"/>
      <c r="S598" s="228">
        <v>25</v>
      </c>
      <c r="T598" s="228">
        <v>15</v>
      </c>
      <c r="U598" s="228">
        <v>6</v>
      </c>
      <c r="V598" s="228">
        <v>375</v>
      </c>
      <c r="W598" s="228">
        <v>12</v>
      </c>
      <c r="X598" s="228">
        <v>6</v>
      </c>
      <c r="Y598" s="228"/>
      <c r="Z598" s="228">
        <v>72</v>
      </c>
      <c r="AA598" s="227">
        <v>35</v>
      </c>
      <c r="AB598" s="228">
        <v>100</v>
      </c>
      <c r="AC598" s="228">
        <v>100</v>
      </c>
      <c r="AD598" s="227"/>
      <c r="AE598" s="227">
        <v>1998</v>
      </c>
      <c r="AF598" s="227">
        <v>3492</v>
      </c>
      <c r="AG598" s="227">
        <v>600</v>
      </c>
      <c r="AH598" s="227">
        <v>3208</v>
      </c>
      <c r="AI598" s="227"/>
      <c r="AJ598" s="227"/>
      <c r="AK598" s="227"/>
      <c r="AL598" s="228">
        <v>7300</v>
      </c>
      <c r="AM598" s="227"/>
      <c r="AN598" s="227"/>
      <c r="AO598" s="227"/>
      <c r="AP598" s="227"/>
      <c r="AQ598" s="227"/>
      <c r="AR598" s="227"/>
      <c r="AS598" s="227"/>
      <c r="AT598" s="227"/>
      <c r="AU598" s="227"/>
      <c r="AV598" s="227"/>
      <c r="AW598" s="227"/>
      <c r="AX598" s="227"/>
      <c r="AY598" s="227"/>
      <c r="AZ598" s="227"/>
      <c r="BA598" s="227"/>
      <c r="BB598" s="227"/>
      <c r="BC598" s="227"/>
      <c r="BD598" s="227"/>
      <c r="BE598" s="227"/>
      <c r="BF598" s="227" t="s">
        <v>7108</v>
      </c>
    </row>
    <row r="599" spans="1:58" ht="24" customHeight="1">
      <c r="A599" s="213"/>
      <c r="B599" s="918"/>
      <c r="C599" s="314" t="s">
        <v>55</v>
      </c>
      <c r="D599" s="314"/>
      <c r="E599" s="315">
        <f>COUNTA(E600:E601)</f>
        <v>2</v>
      </c>
      <c r="F599" s="314"/>
      <c r="G599" s="314"/>
      <c r="H599" s="454"/>
      <c r="I599" s="314"/>
      <c r="J599" s="314"/>
      <c r="K599" s="314"/>
      <c r="L599" s="318">
        <f>SUM(L600:L601)</f>
        <v>29465</v>
      </c>
      <c r="M599" s="318">
        <f>SUM(M600:M601)</f>
        <v>6736</v>
      </c>
      <c r="N599" s="318">
        <f>SUM(N600:N601)</f>
        <v>3665</v>
      </c>
      <c r="O599" s="314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4"/>
      <c r="AB599" s="318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8"/>
      <c r="AM599" s="314"/>
      <c r="AN599" s="314"/>
      <c r="AO599" s="314"/>
      <c r="AP599" s="314"/>
      <c r="AQ599" s="314"/>
      <c r="AR599" s="314"/>
      <c r="AS599" s="314"/>
      <c r="AT599" s="314"/>
      <c r="AU599" s="314"/>
      <c r="AV599" s="314"/>
      <c r="AW599" s="314"/>
      <c r="AX599" s="314"/>
      <c r="AY599" s="314"/>
      <c r="AZ599" s="314"/>
      <c r="BA599" s="314"/>
      <c r="BB599" s="314"/>
      <c r="BC599" s="314"/>
      <c r="BD599" s="314"/>
      <c r="BE599" s="314"/>
      <c r="BF599" s="314"/>
    </row>
    <row r="600" spans="1:58" ht="24" customHeight="1">
      <c r="A600" s="213"/>
      <c r="B600" s="918"/>
      <c r="C600" s="227" t="s">
        <v>331</v>
      </c>
      <c r="D600" s="227"/>
      <c r="E600" s="227" t="s">
        <v>9420</v>
      </c>
      <c r="F600" s="227" t="s">
        <v>331</v>
      </c>
      <c r="G600" s="227"/>
      <c r="H600" s="360"/>
      <c r="I600" s="227" t="s">
        <v>331</v>
      </c>
      <c r="J600" s="227"/>
      <c r="K600" s="227"/>
      <c r="L600" s="228">
        <v>9271</v>
      </c>
      <c r="M600" s="228">
        <v>5078</v>
      </c>
      <c r="N600" s="228"/>
      <c r="O600" s="227" t="s">
        <v>401</v>
      </c>
      <c r="P600" s="228"/>
      <c r="Q600" s="228"/>
      <c r="R600" s="228"/>
      <c r="S600" s="228"/>
      <c r="T600" s="228"/>
      <c r="U600" s="228"/>
      <c r="V600" s="228"/>
      <c r="W600" s="228">
        <v>25</v>
      </c>
      <c r="X600" s="228">
        <v>15</v>
      </c>
      <c r="Y600" s="228">
        <v>6</v>
      </c>
      <c r="Z600" s="228">
        <v>375</v>
      </c>
      <c r="AA600" s="227"/>
      <c r="AB600" s="228"/>
      <c r="AC600" s="227"/>
      <c r="AD600" s="227"/>
      <c r="AE600" s="227"/>
      <c r="AF600" s="227">
        <v>2012</v>
      </c>
      <c r="AG600" s="227"/>
      <c r="AH600" s="227"/>
      <c r="AI600" s="227"/>
      <c r="AJ600" s="227"/>
      <c r="AK600" s="227"/>
      <c r="AL600" s="228"/>
      <c r="AM600" s="227"/>
      <c r="AN600" s="227"/>
      <c r="AO600" s="227"/>
      <c r="AP600" s="227"/>
      <c r="AQ600" s="227"/>
      <c r="AR600" s="227"/>
      <c r="AS600" s="227"/>
      <c r="AT600" s="227"/>
      <c r="AU600" s="227"/>
      <c r="AV600" s="227"/>
      <c r="AW600" s="227"/>
      <c r="AX600" s="227"/>
      <c r="AY600" s="227"/>
      <c r="AZ600" s="227"/>
      <c r="BA600" s="227"/>
      <c r="BB600" s="227"/>
      <c r="BC600" s="227"/>
      <c r="BD600" s="227"/>
      <c r="BE600" s="227"/>
      <c r="BF600" s="227"/>
    </row>
    <row r="601" spans="1:58" ht="24" customHeight="1">
      <c r="A601" s="213"/>
      <c r="B601" s="918"/>
      <c r="C601" s="227" t="s">
        <v>12963</v>
      </c>
      <c r="D601" s="227"/>
      <c r="E601" s="227" t="s">
        <v>13853</v>
      </c>
      <c r="F601" s="227" t="s">
        <v>12963</v>
      </c>
      <c r="G601" s="227"/>
      <c r="H601" s="360"/>
      <c r="I601" s="227" t="s">
        <v>12963</v>
      </c>
      <c r="J601" s="227"/>
      <c r="K601" s="227"/>
      <c r="L601" s="228">
        <v>20194</v>
      </c>
      <c r="M601" s="228">
        <v>1658</v>
      </c>
      <c r="N601" s="228">
        <v>3665</v>
      </c>
      <c r="O601" s="227" t="s">
        <v>2083</v>
      </c>
      <c r="P601" s="228"/>
      <c r="Q601" s="228"/>
      <c r="R601" s="228"/>
      <c r="S601" s="228"/>
      <c r="T601" s="228"/>
      <c r="U601" s="228"/>
      <c r="V601" s="228"/>
      <c r="W601" s="228">
        <v>25</v>
      </c>
      <c r="X601" s="228">
        <v>15</v>
      </c>
      <c r="Y601" s="228">
        <v>6</v>
      </c>
      <c r="Z601" s="228">
        <v>427</v>
      </c>
      <c r="AA601" s="227"/>
      <c r="AB601" s="228"/>
      <c r="AC601" s="227"/>
      <c r="AD601" s="227"/>
      <c r="AE601" s="227">
        <v>2022</v>
      </c>
      <c r="AF601" s="227"/>
      <c r="AG601" s="227"/>
      <c r="AH601" s="227"/>
      <c r="AI601" s="227"/>
      <c r="AJ601" s="227"/>
      <c r="AK601" s="227"/>
      <c r="AL601" s="228">
        <v>10948</v>
      </c>
      <c r="AM601" s="227"/>
      <c r="AN601" s="227"/>
      <c r="AO601" s="227"/>
      <c r="AP601" s="227"/>
      <c r="AQ601" s="227"/>
      <c r="AR601" s="227"/>
      <c r="AS601" s="227"/>
      <c r="AT601" s="227"/>
      <c r="AU601" s="227"/>
      <c r="AV601" s="227"/>
      <c r="AW601" s="227"/>
      <c r="AX601" s="227"/>
      <c r="AY601" s="227"/>
      <c r="AZ601" s="227"/>
      <c r="BA601" s="227"/>
      <c r="BB601" s="227"/>
      <c r="BC601" s="227"/>
      <c r="BD601" s="227"/>
      <c r="BE601" s="227"/>
      <c r="BF601" s="227"/>
    </row>
    <row r="602" spans="1:58" ht="24" customHeight="1">
      <c r="A602" s="213"/>
      <c r="B602" s="918"/>
      <c r="C602" s="227" t="s">
        <v>12963</v>
      </c>
      <c r="D602" s="227"/>
      <c r="E602" s="227" t="s">
        <v>22285</v>
      </c>
      <c r="F602" s="227" t="s">
        <v>12963</v>
      </c>
      <c r="G602" s="227"/>
      <c r="H602" s="360"/>
      <c r="I602" s="227" t="s">
        <v>12963</v>
      </c>
      <c r="J602" s="227"/>
      <c r="K602" s="227"/>
      <c r="L602" s="228">
        <v>9661</v>
      </c>
      <c r="M602" s="228">
        <v>1382</v>
      </c>
      <c r="N602" s="228">
        <v>2841</v>
      </c>
      <c r="O602" s="227" t="s">
        <v>2083</v>
      </c>
      <c r="P602" s="228"/>
      <c r="Q602" s="228"/>
      <c r="R602" s="228"/>
      <c r="S602" s="228"/>
      <c r="T602" s="228"/>
      <c r="U602" s="228"/>
      <c r="V602" s="228"/>
      <c r="W602" s="228">
        <v>25</v>
      </c>
      <c r="X602" s="228">
        <v>15</v>
      </c>
      <c r="Y602" s="228">
        <v>6</v>
      </c>
      <c r="Z602" s="228">
        <v>375</v>
      </c>
      <c r="AA602" s="227"/>
      <c r="AB602" s="228"/>
      <c r="AC602" s="227"/>
      <c r="AD602" s="227"/>
      <c r="AE602" s="227">
        <v>2024</v>
      </c>
      <c r="AF602" s="227"/>
      <c r="AG602" s="227"/>
      <c r="AH602" s="227"/>
      <c r="AI602" s="227"/>
      <c r="AJ602" s="227"/>
      <c r="AK602" s="227"/>
      <c r="AL602" s="228"/>
      <c r="AM602" s="227"/>
      <c r="AN602" s="227"/>
      <c r="AO602" s="227"/>
      <c r="AP602" s="227"/>
      <c r="AQ602" s="227"/>
      <c r="AR602" s="227"/>
      <c r="AS602" s="227"/>
      <c r="AT602" s="227"/>
      <c r="AU602" s="227"/>
      <c r="AV602" s="227"/>
      <c r="AW602" s="227"/>
      <c r="AX602" s="227"/>
      <c r="AY602" s="227"/>
      <c r="AZ602" s="227"/>
      <c r="BA602" s="227"/>
      <c r="BB602" s="227"/>
      <c r="BC602" s="227"/>
      <c r="BD602" s="227"/>
      <c r="BE602" s="227"/>
      <c r="BF602" s="227" t="s">
        <v>13826</v>
      </c>
    </row>
    <row r="603" spans="1:58" ht="24" customHeight="1">
      <c r="A603" s="213"/>
      <c r="B603" s="918"/>
      <c r="C603" s="227" t="s">
        <v>649</v>
      </c>
      <c r="D603" s="227"/>
      <c r="E603" s="227" t="s">
        <v>9421</v>
      </c>
      <c r="F603" s="227" t="s">
        <v>649</v>
      </c>
      <c r="G603" s="227"/>
      <c r="H603" s="227"/>
      <c r="I603" s="227" t="s">
        <v>9422</v>
      </c>
      <c r="J603" s="227"/>
      <c r="K603" s="227"/>
      <c r="L603" s="228"/>
      <c r="M603" s="228"/>
      <c r="N603" s="228"/>
      <c r="O603" s="227" t="s">
        <v>401</v>
      </c>
      <c r="P603" s="228"/>
      <c r="Q603" s="228"/>
      <c r="R603" s="228"/>
      <c r="S603" s="228"/>
      <c r="T603" s="228"/>
      <c r="U603" s="228"/>
      <c r="V603" s="228"/>
      <c r="W603" s="228">
        <v>25</v>
      </c>
      <c r="X603" s="228">
        <v>15</v>
      </c>
      <c r="Y603" s="228">
        <v>7</v>
      </c>
      <c r="Z603" s="228">
        <v>502</v>
      </c>
      <c r="AA603" s="227"/>
      <c r="AB603" s="228"/>
      <c r="AC603" s="227"/>
      <c r="AD603" s="227"/>
      <c r="AE603" s="227">
        <v>2001</v>
      </c>
      <c r="AF603" s="227"/>
      <c r="AG603" s="227"/>
      <c r="AH603" s="227"/>
      <c r="AI603" s="227"/>
      <c r="AJ603" s="227"/>
      <c r="AK603" s="227"/>
      <c r="AL603" s="228"/>
      <c r="AM603" s="227"/>
      <c r="AN603" s="227"/>
      <c r="AO603" s="227"/>
      <c r="AP603" s="227"/>
      <c r="AQ603" s="227"/>
      <c r="AR603" s="227"/>
      <c r="AS603" s="227"/>
      <c r="AT603" s="227"/>
      <c r="AU603" s="227"/>
      <c r="AV603" s="227"/>
      <c r="AW603" s="227"/>
      <c r="AX603" s="227"/>
      <c r="AY603" s="227"/>
      <c r="AZ603" s="227"/>
      <c r="BA603" s="227"/>
      <c r="BB603" s="227"/>
      <c r="BC603" s="227"/>
      <c r="BD603" s="227"/>
      <c r="BE603" s="227"/>
      <c r="BF603" s="227"/>
    </row>
    <row r="604" spans="1:58" ht="24" customHeight="1">
      <c r="A604" s="213"/>
      <c r="B604" s="918"/>
      <c r="C604" s="227" t="s">
        <v>664</v>
      </c>
      <c r="D604" s="227"/>
      <c r="E604" s="300" t="s">
        <v>9423</v>
      </c>
      <c r="F604" s="227" t="s">
        <v>664</v>
      </c>
      <c r="G604" s="227"/>
      <c r="H604" s="227"/>
      <c r="I604" s="227" t="s">
        <v>664</v>
      </c>
      <c r="J604" s="227"/>
      <c r="K604" s="227"/>
      <c r="L604" s="228">
        <v>120780</v>
      </c>
      <c r="M604" s="228">
        <v>1618.91</v>
      </c>
      <c r="N604" s="228">
        <v>2828.06</v>
      </c>
      <c r="O604" s="227" t="s">
        <v>401</v>
      </c>
      <c r="P604" s="228"/>
      <c r="Q604" s="228"/>
      <c r="R604" s="228"/>
      <c r="S604" s="228"/>
      <c r="T604" s="228"/>
      <c r="U604" s="228"/>
      <c r="V604" s="228"/>
      <c r="W604" s="228">
        <v>25</v>
      </c>
      <c r="X604" s="228">
        <v>15</v>
      </c>
      <c r="Y604" s="228">
        <v>6</v>
      </c>
      <c r="Z604" s="228">
        <v>375</v>
      </c>
      <c r="AA604" s="227"/>
      <c r="AB604" s="228"/>
      <c r="AC604" s="227"/>
      <c r="AD604" s="227"/>
      <c r="AE604" s="227">
        <v>2012</v>
      </c>
      <c r="AF604" s="227"/>
      <c r="AG604" s="227"/>
      <c r="AH604" s="227"/>
      <c r="AI604" s="227"/>
      <c r="AJ604" s="227"/>
      <c r="AK604" s="227"/>
      <c r="AL604" s="228">
        <v>6614</v>
      </c>
      <c r="AM604" s="227"/>
      <c r="AN604" s="227"/>
      <c r="AO604" s="227"/>
      <c r="AP604" s="227"/>
      <c r="AQ604" s="227"/>
      <c r="AR604" s="227"/>
      <c r="AS604" s="227"/>
      <c r="AT604" s="227"/>
      <c r="AU604" s="227"/>
      <c r="AV604" s="227"/>
      <c r="AW604" s="227"/>
      <c r="AX604" s="227"/>
      <c r="AY604" s="227"/>
      <c r="AZ604" s="227"/>
      <c r="BA604" s="227"/>
      <c r="BB604" s="227"/>
      <c r="BC604" s="227"/>
      <c r="BD604" s="227"/>
      <c r="BE604" s="227"/>
      <c r="BF604" s="228"/>
    </row>
    <row r="605" spans="1:58" ht="24" customHeight="1">
      <c r="A605" s="213"/>
      <c r="B605" s="918"/>
      <c r="C605" s="227" t="s">
        <v>3828</v>
      </c>
      <c r="D605" s="227"/>
      <c r="E605" s="300" t="s">
        <v>10646</v>
      </c>
      <c r="F605" s="227" t="s">
        <v>3828</v>
      </c>
      <c r="G605" s="227"/>
      <c r="H605" s="227"/>
      <c r="I605" s="227" t="s">
        <v>10529</v>
      </c>
      <c r="J605" s="227"/>
      <c r="K605" s="227"/>
      <c r="L605" s="228">
        <v>4351</v>
      </c>
      <c r="M605" s="228">
        <v>1852</v>
      </c>
      <c r="N605" s="228">
        <v>2935</v>
      </c>
      <c r="O605" s="227" t="s">
        <v>401</v>
      </c>
      <c r="P605" s="228"/>
      <c r="Q605" s="228"/>
      <c r="R605" s="228"/>
      <c r="S605" s="228"/>
      <c r="T605" s="228"/>
      <c r="U605" s="228"/>
      <c r="V605" s="228"/>
      <c r="W605" s="228">
        <v>25</v>
      </c>
      <c r="X605" s="228">
        <v>15</v>
      </c>
      <c r="Y605" s="228">
        <v>6</v>
      </c>
      <c r="Z605" s="228">
        <v>375</v>
      </c>
      <c r="AA605" s="227"/>
      <c r="AB605" s="228"/>
      <c r="AC605" s="227"/>
      <c r="AD605" s="227"/>
      <c r="AE605" s="227">
        <v>2011</v>
      </c>
      <c r="AF605" s="227">
        <v>2011</v>
      </c>
      <c r="AG605" s="227"/>
      <c r="AH605" s="227"/>
      <c r="AI605" s="227"/>
      <c r="AJ605" s="227"/>
      <c r="AK605" s="227"/>
      <c r="AL605" s="228"/>
      <c r="AM605" s="227"/>
      <c r="AN605" s="227"/>
      <c r="AO605" s="227"/>
      <c r="AP605" s="227"/>
      <c r="AQ605" s="227"/>
      <c r="AR605" s="227"/>
      <c r="AS605" s="227"/>
      <c r="AT605" s="227"/>
      <c r="AU605" s="227"/>
      <c r="AV605" s="227"/>
      <c r="AW605" s="227"/>
      <c r="AX605" s="227"/>
      <c r="AY605" s="227"/>
      <c r="AZ605" s="227"/>
      <c r="BA605" s="227"/>
      <c r="BB605" s="227"/>
      <c r="BC605" s="227"/>
      <c r="BD605" s="227"/>
      <c r="BE605" s="227"/>
      <c r="BF605" s="228"/>
    </row>
    <row r="606" spans="1:58" ht="24" customHeight="1">
      <c r="A606" s="213"/>
      <c r="B606" s="918"/>
      <c r="C606" s="227" t="s">
        <v>671</v>
      </c>
      <c r="D606" s="227"/>
      <c r="E606" s="300" t="s">
        <v>3662</v>
      </c>
      <c r="F606" s="227" t="s">
        <v>671</v>
      </c>
      <c r="G606" s="227"/>
      <c r="H606" s="227"/>
      <c r="I606" s="227" t="s">
        <v>671</v>
      </c>
      <c r="J606" s="227"/>
      <c r="K606" s="227"/>
      <c r="L606" s="228">
        <v>9967</v>
      </c>
      <c r="M606" s="228">
        <v>2273</v>
      </c>
      <c r="N606" s="228">
        <v>4015</v>
      </c>
      <c r="O606" s="227" t="s">
        <v>401</v>
      </c>
      <c r="P606" s="228"/>
      <c r="Q606" s="228"/>
      <c r="R606" s="228"/>
      <c r="S606" s="228"/>
      <c r="T606" s="228"/>
      <c r="U606" s="228"/>
      <c r="V606" s="228"/>
      <c r="W606" s="228">
        <v>25</v>
      </c>
      <c r="X606" s="228">
        <v>14</v>
      </c>
      <c r="Y606" s="228">
        <v>6</v>
      </c>
      <c r="Z606" s="228">
        <v>455</v>
      </c>
      <c r="AA606" s="227"/>
      <c r="AB606" s="228"/>
      <c r="AC606" s="227"/>
      <c r="AD606" s="227"/>
      <c r="AE606" s="227">
        <v>2019</v>
      </c>
      <c r="AF606" s="227"/>
      <c r="AG606" s="227"/>
      <c r="AH606" s="227"/>
      <c r="AI606" s="227"/>
      <c r="AJ606" s="227"/>
      <c r="AK606" s="227"/>
      <c r="AL606" s="228">
        <v>12700</v>
      </c>
      <c r="AM606" s="227"/>
      <c r="AN606" s="227"/>
      <c r="AO606" s="227"/>
      <c r="AP606" s="227"/>
      <c r="AQ606" s="227"/>
      <c r="AR606" s="227"/>
      <c r="AS606" s="227"/>
      <c r="AT606" s="227"/>
      <c r="AU606" s="227"/>
      <c r="AV606" s="227"/>
      <c r="AW606" s="227"/>
      <c r="AX606" s="227"/>
      <c r="AY606" s="227"/>
      <c r="AZ606" s="227"/>
      <c r="BA606" s="227"/>
      <c r="BB606" s="227"/>
      <c r="BC606" s="227"/>
      <c r="BD606" s="227"/>
      <c r="BE606" s="227"/>
      <c r="BF606" s="228"/>
    </row>
    <row r="607" spans="1:58" ht="24" customHeight="1">
      <c r="A607" s="213"/>
      <c r="B607" s="918"/>
      <c r="C607" s="227" t="s">
        <v>672</v>
      </c>
      <c r="D607" s="227"/>
      <c r="E607" s="300" t="s">
        <v>9740</v>
      </c>
      <c r="F607" s="227" t="s">
        <v>672</v>
      </c>
      <c r="G607" s="227"/>
      <c r="H607" s="227"/>
      <c r="I607" s="227" t="s">
        <v>672</v>
      </c>
      <c r="J607" s="227"/>
      <c r="K607" s="227"/>
      <c r="L607" s="228">
        <v>1940</v>
      </c>
      <c r="M607" s="228">
        <v>665.02</v>
      </c>
      <c r="N607" s="228">
        <v>971.51</v>
      </c>
      <c r="O607" s="227" t="s">
        <v>401</v>
      </c>
      <c r="P607" s="228"/>
      <c r="Q607" s="228"/>
      <c r="R607" s="228"/>
      <c r="S607" s="228"/>
      <c r="T607" s="228"/>
      <c r="U607" s="228"/>
      <c r="V607" s="228"/>
      <c r="W607" s="228">
        <v>25</v>
      </c>
      <c r="X607" s="228">
        <v>2</v>
      </c>
      <c r="Y607" s="228">
        <v>4</v>
      </c>
      <c r="Z607" s="228"/>
      <c r="AA607" s="227"/>
      <c r="AB607" s="228"/>
      <c r="AC607" s="227"/>
      <c r="AD607" s="227"/>
      <c r="AE607" s="227">
        <v>2018</v>
      </c>
      <c r="AF607" s="227">
        <v>2018</v>
      </c>
      <c r="AG607" s="227"/>
      <c r="AH607" s="227"/>
      <c r="AI607" s="227"/>
      <c r="AJ607" s="227"/>
      <c r="AK607" s="227"/>
      <c r="AL607" s="228"/>
      <c r="AM607" s="227">
        <v>4300</v>
      </c>
      <c r="AN607" s="227"/>
      <c r="AO607" s="227"/>
      <c r="AP607" s="227"/>
      <c r="AQ607" s="227"/>
      <c r="AR607" s="227"/>
      <c r="AS607" s="227"/>
      <c r="AT607" s="227"/>
      <c r="AU607" s="227"/>
      <c r="AV607" s="227"/>
      <c r="AW607" s="227"/>
      <c r="AX607" s="227"/>
      <c r="AY607" s="227"/>
      <c r="AZ607" s="227"/>
      <c r="BA607" s="227"/>
      <c r="BB607" s="227"/>
      <c r="BC607" s="227"/>
      <c r="BD607" s="227"/>
      <c r="BE607" s="227"/>
      <c r="BF607" s="228"/>
    </row>
    <row r="608" spans="1:58" ht="24" customHeight="1">
      <c r="A608" s="213"/>
      <c r="B608" s="918"/>
      <c r="C608" s="227" t="s">
        <v>9730</v>
      </c>
      <c r="D608" s="227"/>
      <c r="E608" s="300" t="s">
        <v>12986</v>
      </c>
      <c r="F608" s="227" t="s">
        <v>9730</v>
      </c>
      <c r="G608" s="227"/>
      <c r="H608" s="227"/>
      <c r="I608" s="227" t="s">
        <v>9730</v>
      </c>
      <c r="J608" s="227"/>
      <c r="K608" s="227"/>
      <c r="L608" s="228">
        <v>1240</v>
      </c>
      <c r="M608" s="228">
        <v>859</v>
      </c>
      <c r="N608" s="228">
        <v>3489</v>
      </c>
      <c r="O608" s="227" t="s">
        <v>2083</v>
      </c>
      <c r="P608" s="228"/>
      <c r="Q608" s="228"/>
      <c r="R608" s="228"/>
      <c r="S608" s="228"/>
      <c r="T608" s="228"/>
      <c r="U608" s="228"/>
      <c r="V608" s="228"/>
      <c r="W608" s="228">
        <v>25</v>
      </c>
      <c r="X608" s="228">
        <v>2</v>
      </c>
      <c r="Y608" s="228">
        <v>5</v>
      </c>
      <c r="Z608" s="228">
        <v>566</v>
      </c>
      <c r="AA608" s="227"/>
      <c r="AB608" s="228"/>
      <c r="AC608" s="227"/>
      <c r="AD608" s="227"/>
      <c r="AE608" s="227">
        <v>2021</v>
      </c>
      <c r="AF608" s="227"/>
      <c r="AG608" s="227"/>
      <c r="AH608" s="227"/>
      <c r="AI608" s="227"/>
      <c r="AJ608" s="227"/>
      <c r="AK608" s="227"/>
      <c r="AL608" s="228"/>
      <c r="AM608" s="227"/>
      <c r="AN608" s="227"/>
      <c r="AO608" s="227"/>
      <c r="AP608" s="227"/>
      <c r="AQ608" s="227"/>
      <c r="AR608" s="227"/>
      <c r="AS608" s="227"/>
      <c r="AT608" s="227"/>
      <c r="AU608" s="227"/>
      <c r="AV608" s="227"/>
      <c r="AW608" s="227"/>
      <c r="AX608" s="227"/>
      <c r="AY608" s="227"/>
      <c r="AZ608" s="227"/>
      <c r="BA608" s="227"/>
      <c r="BB608" s="227"/>
      <c r="BC608" s="227"/>
      <c r="BD608" s="227"/>
      <c r="BE608" s="227"/>
      <c r="BF608" s="228"/>
    </row>
    <row r="609" spans="1:58" ht="24" customHeight="1">
      <c r="A609" s="213"/>
      <c r="B609" s="918"/>
      <c r="C609" s="227" t="s">
        <v>675</v>
      </c>
      <c r="D609" s="227" t="s">
        <v>9424</v>
      </c>
      <c r="E609" s="227" t="s">
        <v>9425</v>
      </c>
      <c r="F609" s="227" t="s">
        <v>675</v>
      </c>
      <c r="G609" s="227" t="s">
        <v>22286</v>
      </c>
      <c r="H609" s="227"/>
      <c r="I609" s="227" t="s">
        <v>675</v>
      </c>
      <c r="J609" s="227">
        <v>9</v>
      </c>
      <c r="K609" s="227" t="s">
        <v>654</v>
      </c>
      <c r="L609" s="228">
        <v>6025</v>
      </c>
      <c r="M609" s="228">
        <v>1167</v>
      </c>
      <c r="N609" s="228">
        <v>2868</v>
      </c>
      <c r="O609" s="227" t="s">
        <v>401</v>
      </c>
      <c r="P609" s="228"/>
      <c r="Q609" s="228"/>
      <c r="R609" s="228"/>
      <c r="S609" s="228"/>
      <c r="T609" s="228"/>
      <c r="U609" s="228"/>
      <c r="V609" s="228"/>
      <c r="W609" s="228">
        <v>25</v>
      </c>
      <c r="X609" s="228">
        <v>6</v>
      </c>
      <c r="Y609" s="228">
        <v>4</v>
      </c>
      <c r="Z609" s="228">
        <v>206</v>
      </c>
      <c r="AA609" s="227">
        <v>18</v>
      </c>
      <c r="AB609" s="228"/>
      <c r="AC609" s="227"/>
      <c r="AD609" s="227"/>
      <c r="AE609" s="227">
        <v>2001</v>
      </c>
      <c r="AF609" s="227">
        <v>300</v>
      </c>
      <c r="AG609" s="227">
        <v>300</v>
      </c>
      <c r="AH609" s="227">
        <v>900</v>
      </c>
      <c r="AI609" s="227"/>
      <c r="AJ609" s="227"/>
      <c r="AK609" s="227"/>
      <c r="AL609" s="228">
        <v>1500</v>
      </c>
      <c r="AM609" s="227"/>
      <c r="AN609" s="227"/>
      <c r="AO609" s="227"/>
      <c r="AP609" s="227"/>
      <c r="AQ609" s="227"/>
      <c r="AR609" s="227" t="s">
        <v>9427</v>
      </c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27"/>
      <c r="BC609" s="227"/>
      <c r="BD609" s="227"/>
      <c r="BE609" s="227"/>
      <c r="BF609" s="241"/>
    </row>
    <row r="610" spans="1:58" ht="24" customHeight="1">
      <c r="A610" s="213"/>
      <c r="B610" s="918"/>
      <c r="C610" s="227" t="s">
        <v>12965</v>
      </c>
      <c r="D610" s="227" t="s">
        <v>22287</v>
      </c>
      <c r="E610" s="227" t="s">
        <v>22288</v>
      </c>
      <c r="F610" s="227" t="s">
        <v>12965</v>
      </c>
      <c r="G610" s="227" t="s">
        <v>22289</v>
      </c>
      <c r="H610" s="227"/>
      <c r="I610" s="227" t="s">
        <v>22290</v>
      </c>
      <c r="J610" s="227"/>
      <c r="K610" s="227"/>
      <c r="L610" s="228">
        <v>22905</v>
      </c>
      <c r="M610" s="228">
        <v>1551</v>
      </c>
      <c r="N610" s="228">
        <v>3348</v>
      </c>
      <c r="O610" s="227" t="s">
        <v>2083</v>
      </c>
      <c r="P610" s="228"/>
      <c r="Q610" s="228"/>
      <c r="R610" s="228"/>
      <c r="S610" s="228"/>
      <c r="T610" s="228"/>
      <c r="U610" s="228"/>
      <c r="V610" s="228"/>
      <c r="W610" s="228">
        <v>25</v>
      </c>
      <c r="X610" s="228"/>
      <c r="Y610" s="228">
        <v>6</v>
      </c>
      <c r="Z610" s="228"/>
      <c r="AA610" s="227"/>
      <c r="AB610" s="228"/>
      <c r="AC610" s="227"/>
      <c r="AD610" s="227"/>
      <c r="AE610" s="227">
        <v>2009</v>
      </c>
      <c r="AF610" s="227"/>
      <c r="AG610" s="227"/>
      <c r="AH610" s="227"/>
      <c r="AI610" s="227"/>
      <c r="AJ610" s="227"/>
      <c r="AK610" s="227"/>
      <c r="AL610" s="228"/>
      <c r="AM610" s="227"/>
      <c r="AN610" s="227"/>
      <c r="AO610" s="227"/>
      <c r="AP610" s="227"/>
      <c r="AQ610" s="227"/>
      <c r="AR610" s="227"/>
      <c r="AS610" s="227"/>
      <c r="AT610" s="227"/>
      <c r="AU610" s="227"/>
      <c r="AV610" s="227"/>
      <c r="AW610" s="227"/>
      <c r="AX610" s="227"/>
      <c r="AY610" s="227"/>
      <c r="AZ610" s="227"/>
      <c r="BA610" s="227"/>
      <c r="BB610" s="227"/>
      <c r="BC610" s="227"/>
      <c r="BD610" s="227"/>
      <c r="BE610" s="227"/>
      <c r="BF610" s="241" t="s">
        <v>22291</v>
      </c>
    </row>
    <row r="611" spans="1:58" ht="24" customHeight="1">
      <c r="A611" s="213"/>
      <c r="B611" s="918"/>
      <c r="C611" s="227" t="s">
        <v>12965</v>
      </c>
      <c r="D611" s="227" t="s">
        <v>22292</v>
      </c>
      <c r="E611" s="227" t="s">
        <v>22293</v>
      </c>
      <c r="F611" s="227" t="s">
        <v>12965</v>
      </c>
      <c r="G611" s="227" t="s">
        <v>22294</v>
      </c>
      <c r="H611" s="227"/>
      <c r="I611" s="227" t="s">
        <v>12965</v>
      </c>
      <c r="J611" s="227"/>
      <c r="K611" s="227"/>
      <c r="L611" s="228">
        <v>17384</v>
      </c>
      <c r="M611" s="228">
        <v>2790</v>
      </c>
      <c r="N611" s="228">
        <v>4327</v>
      </c>
      <c r="O611" s="227" t="s">
        <v>2083</v>
      </c>
      <c r="P611" s="228"/>
      <c r="Q611" s="228"/>
      <c r="R611" s="228"/>
      <c r="S611" s="228"/>
      <c r="T611" s="228"/>
      <c r="U611" s="228"/>
      <c r="V611" s="228"/>
      <c r="W611" s="228">
        <v>25</v>
      </c>
      <c r="X611" s="228">
        <v>15</v>
      </c>
      <c r="Y611" s="228">
        <v>6</v>
      </c>
      <c r="Z611" s="228">
        <v>280</v>
      </c>
      <c r="AA611" s="227"/>
      <c r="AB611" s="228"/>
      <c r="AC611" s="227"/>
      <c r="AD611" s="227"/>
      <c r="AE611" s="227">
        <v>2021</v>
      </c>
      <c r="AF611" s="227"/>
      <c r="AG611" s="227"/>
      <c r="AH611" s="227"/>
      <c r="AI611" s="227"/>
      <c r="AJ611" s="227"/>
      <c r="AK611" s="227"/>
      <c r="AL611" s="228"/>
      <c r="AM611" s="227"/>
      <c r="AN611" s="227"/>
      <c r="AO611" s="227"/>
      <c r="AP611" s="227"/>
      <c r="AQ611" s="227"/>
      <c r="AR611" s="227"/>
      <c r="AS611" s="227"/>
      <c r="AT611" s="227"/>
      <c r="AU611" s="227"/>
      <c r="AV611" s="227"/>
      <c r="AW611" s="227"/>
      <c r="AX611" s="227"/>
      <c r="AY611" s="227"/>
      <c r="AZ611" s="227"/>
      <c r="BA611" s="227"/>
      <c r="BB611" s="227"/>
      <c r="BC611" s="227"/>
      <c r="BD611" s="227"/>
      <c r="BE611" s="227"/>
      <c r="BF611" s="241" t="s">
        <v>22291</v>
      </c>
    </row>
    <row r="612" spans="1:58" ht="24" customHeight="1">
      <c r="A612" s="213"/>
      <c r="B612" s="918"/>
      <c r="C612" s="227" t="s">
        <v>12965</v>
      </c>
      <c r="D612" s="227" t="s">
        <v>22295</v>
      </c>
      <c r="E612" s="227" t="s">
        <v>22296</v>
      </c>
      <c r="F612" s="227" t="s">
        <v>12965</v>
      </c>
      <c r="G612" s="227" t="s">
        <v>22297</v>
      </c>
      <c r="H612" s="227"/>
      <c r="I612" s="227" t="s">
        <v>12965</v>
      </c>
      <c r="J612" s="227"/>
      <c r="K612" s="227"/>
      <c r="L612" s="228">
        <v>22281</v>
      </c>
      <c r="M612" s="228">
        <v>1658.51</v>
      </c>
      <c r="N612" s="228">
        <v>3093.7</v>
      </c>
      <c r="O612" s="227" t="s">
        <v>2083</v>
      </c>
      <c r="P612" s="228"/>
      <c r="Q612" s="228"/>
      <c r="R612" s="228"/>
      <c r="S612" s="228"/>
      <c r="T612" s="228"/>
      <c r="U612" s="228"/>
      <c r="V612" s="228"/>
      <c r="W612" s="228">
        <v>20</v>
      </c>
      <c r="X612" s="228">
        <v>11.5</v>
      </c>
      <c r="Y612" s="228">
        <v>5</v>
      </c>
      <c r="Z612" s="228">
        <v>230</v>
      </c>
      <c r="AA612" s="227"/>
      <c r="AB612" s="228"/>
      <c r="AC612" s="227"/>
      <c r="AD612" s="227"/>
      <c r="AE612" s="227">
        <v>2023</v>
      </c>
      <c r="AF612" s="227"/>
      <c r="AG612" s="227"/>
      <c r="AH612" s="227"/>
      <c r="AI612" s="227"/>
      <c r="AJ612" s="227"/>
      <c r="AK612" s="227"/>
      <c r="AL612" s="228"/>
      <c r="AM612" s="227"/>
      <c r="AN612" s="227"/>
      <c r="AO612" s="227"/>
      <c r="AP612" s="227"/>
      <c r="AQ612" s="227"/>
      <c r="AR612" s="227"/>
      <c r="AS612" s="227"/>
      <c r="AT612" s="227"/>
      <c r="AU612" s="227"/>
      <c r="AV612" s="227"/>
      <c r="AW612" s="227"/>
      <c r="AX612" s="227"/>
      <c r="AY612" s="227"/>
      <c r="AZ612" s="227"/>
      <c r="BA612" s="227"/>
      <c r="BB612" s="227"/>
      <c r="BC612" s="227"/>
      <c r="BD612" s="227"/>
      <c r="BE612" s="227"/>
      <c r="BF612" s="241" t="s">
        <v>22291</v>
      </c>
    </row>
    <row r="613" spans="1:58" ht="24" customHeight="1">
      <c r="A613" s="213"/>
      <c r="B613" s="918"/>
      <c r="C613" s="227" t="s">
        <v>687</v>
      </c>
      <c r="D613" s="227" t="s">
        <v>22259</v>
      </c>
      <c r="E613" s="227" t="s">
        <v>22260</v>
      </c>
      <c r="F613" s="227" t="s">
        <v>687</v>
      </c>
      <c r="G613" s="227" t="s">
        <v>22261</v>
      </c>
      <c r="H613" s="227"/>
      <c r="I613" s="227" t="s">
        <v>687</v>
      </c>
      <c r="J613" s="227"/>
      <c r="K613" s="227"/>
      <c r="L613" s="228">
        <v>11199</v>
      </c>
      <c r="M613" s="228">
        <v>1930</v>
      </c>
      <c r="N613" s="228">
        <v>2851</v>
      </c>
      <c r="O613" s="227" t="s">
        <v>401</v>
      </c>
      <c r="P613" s="228"/>
      <c r="Q613" s="228"/>
      <c r="R613" s="228"/>
      <c r="S613" s="228"/>
      <c r="T613" s="228"/>
      <c r="U613" s="228"/>
      <c r="V613" s="228"/>
      <c r="W613" s="228">
        <v>25</v>
      </c>
      <c r="X613" s="228">
        <v>15</v>
      </c>
      <c r="Y613" s="228">
        <v>5</v>
      </c>
      <c r="Z613" s="228"/>
      <c r="AA613" s="227"/>
      <c r="AB613" s="228"/>
      <c r="AC613" s="227"/>
      <c r="AD613" s="227" t="s">
        <v>466</v>
      </c>
      <c r="AE613" s="227">
        <v>2024</v>
      </c>
      <c r="AF613" s="227">
        <v>29</v>
      </c>
      <c r="AG613" s="227">
        <v>593</v>
      </c>
      <c r="AH613" s="227">
        <v>4085</v>
      </c>
      <c r="AI613" s="227">
        <v>3250</v>
      </c>
      <c r="AJ613" s="227">
        <v>2181</v>
      </c>
      <c r="AK613" s="227"/>
      <c r="AL613" s="228">
        <v>10138</v>
      </c>
      <c r="AM613" s="227"/>
      <c r="AN613" s="227"/>
      <c r="AO613" s="227"/>
      <c r="AP613" s="227"/>
      <c r="AQ613" s="227"/>
      <c r="AR613" s="227"/>
      <c r="AS613" s="227"/>
      <c r="AT613" s="227"/>
      <c r="AU613" s="227"/>
      <c r="AV613" s="227"/>
      <c r="AW613" s="227"/>
      <c r="AX613" s="227"/>
      <c r="AY613" s="227"/>
      <c r="AZ613" s="227"/>
      <c r="BA613" s="227"/>
      <c r="BB613" s="227"/>
      <c r="BC613" s="227"/>
      <c r="BD613" s="227"/>
      <c r="BE613" s="227"/>
      <c r="BF613" s="241" t="s">
        <v>13826</v>
      </c>
    </row>
    <row r="614" spans="1:58" ht="24" customHeight="1">
      <c r="A614" s="213"/>
      <c r="B614" s="918"/>
      <c r="C614" s="227" t="s">
        <v>687</v>
      </c>
      <c r="D614" s="227"/>
      <c r="E614" s="227" t="s">
        <v>9420</v>
      </c>
      <c r="F614" s="227" t="s">
        <v>687</v>
      </c>
      <c r="G614" s="227"/>
      <c r="H614" s="227"/>
      <c r="I614" s="227" t="s">
        <v>687</v>
      </c>
      <c r="J614" s="227"/>
      <c r="K614" s="227"/>
      <c r="L614" s="228">
        <v>6649</v>
      </c>
      <c r="M614" s="228">
        <v>1322</v>
      </c>
      <c r="N614" s="228">
        <v>2445</v>
      </c>
      <c r="O614" s="227" t="s">
        <v>401</v>
      </c>
      <c r="P614" s="228"/>
      <c r="Q614" s="228"/>
      <c r="R614" s="228"/>
      <c r="S614" s="228"/>
      <c r="T614" s="228"/>
      <c r="U614" s="228"/>
      <c r="V614" s="228"/>
      <c r="W614" s="228">
        <v>25</v>
      </c>
      <c r="X614" s="228">
        <v>13</v>
      </c>
      <c r="Y614" s="228">
        <v>6</v>
      </c>
      <c r="Z614" s="228">
        <v>325</v>
      </c>
      <c r="AA614" s="227"/>
      <c r="AB614" s="228"/>
      <c r="AC614" s="227"/>
      <c r="AD614" s="227"/>
      <c r="AE614" s="227">
        <v>2006</v>
      </c>
      <c r="AF614" s="227"/>
      <c r="AG614" s="227"/>
      <c r="AH614" s="227"/>
      <c r="AI614" s="227"/>
      <c r="AJ614" s="227"/>
      <c r="AK614" s="227"/>
      <c r="AL614" s="228">
        <v>4785</v>
      </c>
      <c r="AM614" s="227"/>
      <c r="AN614" s="227"/>
      <c r="AO614" s="227"/>
      <c r="AP614" s="227"/>
      <c r="AQ614" s="227"/>
      <c r="AR614" s="227"/>
      <c r="AS614" s="227"/>
      <c r="AT614" s="227"/>
      <c r="AU614" s="227"/>
      <c r="AV614" s="227"/>
      <c r="AW614" s="227"/>
      <c r="AX614" s="227"/>
      <c r="AY614" s="227"/>
      <c r="AZ614" s="227"/>
      <c r="BA614" s="227"/>
      <c r="BB614" s="227"/>
      <c r="BC614" s="227"/>
      <c r="BD614" s="227"/>
      <c r="BE614" s="227"/>
      <c r="BF614" s="241"/>
    </row>
    <row r="615" spans="1:58" ht="24" customHeight="1">
      <c r="A615" s="213"/>
      <c r="B615" s="918"/>
      <c r="C615" s="227" t="s">
        <v>687</v>
      </c>
      <c r="D615" s="227" t="s">
        <v>6371</v>
      </c>
      <c r="E615" s="227" t="s">
        <v>7093</v>
      </c>
      <c r="F615" s="227" t="s">
        <v>687</v>
      </c>
      <c r="G615" s="227" t="s">
        <v>6373</v>
      </c>
      <c r="H615" s="227"/>
      <c r="I615" s="227" t="s">
        <v>687</v>
      </c>
      <c r="J615" s="227">
        <v>5</v>
      </c>
      <c r="K615" s="227"/>
      <c r="L615" s="228"/>
      <c r="M615" s="228">
        <v>1836</v>
      </c>
      <c r="N615" s="228">
        <v>2580</v>
      </c>
      <c r="O615" s="227" t="s">
        <v>401</v>
      </c>
      <c r="P615" s="228"/>
      <c r="Q615" s="228"/>
      <c r="R615" s="228"/>
      <c r="S615" s="228"/>
      <c r="T615" s="228"/>
      <c r="U615" s="228"/>
      <c r="V615" s="228"/>
      <c r="W615" s="228">
        <v>25</v>
      </c>
      <c r="X615" s="228">
        <v>12</v>
      </c>
      <c r="Y615" s="228">
        <v>6</v>
      </c>
      <c r="Z615" s="228">
        <v>300</v>
      </c>
      <c r="AA615" s="227">
        <v>48</v>
      </c>
      <c r="AB615" s="228"/>
      <c r="AC615" s="227"/>
      <c r="AD615" s="227"/>
      <c r="AE615" s="227">
        <v>2003</v>
      </c>
      <c r="AF615" s="227"/>
      <c r="AG615" s="227">
        <v>4291</v>
      </c>
      <c r="AH615" s="227">
        <v>1440</v>
      </c>
      <c r="AI615" s="227">
        <v>1100</v>
      </c>
      <c r="AJ615" s="227"/>
      <c r="AK615" s="227"/>
      <c r="AL615" s="228">
        <v>6791</v>
      </c>
      <c r="AM615" s="227"/>
      <c r="AN615" s="227"/>
      <c r="AO615" s="227"/>
      <c r="AP615" s="227"/>
      <c r="AQ615" s="227"/>
      <c r="AR615" s="227"/>
      <c r="AS615" s="227" t="s">
        <v>1859</v>
      </c>
      <c r="AT615" s="227"/>
      <c r="AU615" s="227" t="s">
        <v>7096</v>
      </c>
      <c r="AV615" s="227" t="s">
        <v>7097</v>
      </c>
      <c r="AW615" s="227" t="s">
        <v>4114</v>
      </c>
      <c r="AX615" s="227"/>
      <c r="AY615" s="227"/>
      <c r="AZ615" s="227"/>
      <c r="BA615" s="227"/>
      <c r="BB615" s="227"/>
      <c r="BC615" s="227"/>
      <c r="BD615" s="227"/>
      <c r="BE615" s="227"/>
      <c r="BF615" s="241"/>
    </row>
    <row r="616" spans="1:58" ht="24" customHeight="1">
      <c r="A616" s="213"/>
      <c r="B616" s="918"/>
      <c r="C616" s="227" t="s">
        <v>687</v>
      </c>
      <c r="D616" s="227" t="s">
        <v>22259</v>
      </c>
      <c r="E616" s="227" t="s">
        <v>22260</v>
      </c>
      <c r="F616" s="227" t="s">
        <v>687</v>
      </c>
      <c r="G616" s="227" t="s">
        <v>22261</v>
      </c>
      <c r="H616" s="227"/>
      <c r="I616" s="227" t="s">
        <v>687</v>
      </c>
      <c r="J616" s="227"/>
      <c r="K616" s="227"/>
      <c r="L616" s="228">
        <v>11199</v>
      </c>
      <c r="M616" s="228">
        <v>1930</v>
      </c>
      <c r="N616" s="228">
        <v>2851</v>
      </c>
      <c r="O616" s="227" t="s">
        <v>401</v>
      </c>
      <c r="P616" s="228"/>
      <c r="Q616" s="228"/>
      <c r="R616" s="228"/>
      <c r="S616" s="228"/>
      <c r="T616" s="228"/>
      <c r="U616" s="228"/>
      <c r="V616" s="228"/>
      <c r="W616" s="228">
        <v>25</v>
      </c>
      <c r="X616" s="228">
        <v>15</v>
      </c>
      <c r="Y616" s="228">
        <v>5</v>
      </c>
      <c r="Z616" s="228"/>
      <c r="AA616" s="227"/>
      <c r="AB616" s="228"/>
      <c r="AC616" s="227"/>
      <c r="AD616" s="227" t="s">
        <v>466</v>
      </c>
      <c r="AE616" s="227">
        <v>2024</v>
      </c>
      <c r="AF616" s="227">
        <v>29</v>
      </c>
      <c r="AG616" s="227">
        <v>593</v>
      </c>
      <c r="AH616" s="227">
        <v>4085</v>
      </c>
      <c r="AI616" s="227">
        <v>3250</v>
      </c>
      <c r="AJ616" s="227">
        <v>2181</v>
      </c>
      <c r="AK616" s="227"/>
      <c r="AL616" s="228">
        <v>10138</v>
      </c>
      <c r="AM616" s="227"/>
      <c r="AN616" s="227"/>
      <c r="AO616" s="227"/>
      <c r="AP616" s="227"/>
      <c r="AQ616" s="227"/>
      <c r="AR616" s="227"/>
      <c r="AS616" s="227"/>
      <c r="AT616" s="227"/>
      <c r="AU616" s="227"/>
      <c r="AV616" s="227"/>
      <c r="AW616" s="227"/>
      <c r="AX616" s="227"/>
      <c r="AY616" s="227"/>
      <c r="AZ616" s="227"/>
      <c r="BA616" s="227"/>
      <c r="BB616" s="227"/>
      <c r="BC616" s="227"/>
      <c r="BD616" s="227"/>
      <c r="BE616" s="227"/>
      <c r="BF616" s="241" t="s">
        <v>13826</v>
      </c>
    </row>
    <row r="617" spans="1:58" ht="24" customHeight="1">
      <c r="A617" s="213"/>
      <c r="B617" s="918"/>
      <c r="C617" s="227" t="s">
        <v>697</v>
      </c>
      <c r="D617" s="227" t="s">
        <v>9424</v>
      </c>
      <c r="E617" s="227" t="s">
        <v>9428</v>
      </c>
      <c r="F617" s="227" t="s">
        <v>697</v>
      </c>
      <c r="G617" s="227" t="s">
        <v>9426</v>
      </c>
      <c r="H617" s="227"/>
      <c r="I617" s="227" t="s">
        <v>697</v>
      </c>
      <c r="J617" s="227">
        <v>3</v>
      </c>
      <c r="K617" s="227"/>
      <c r="L617" s="228">
        <v>7015</v>
      </c>
      <c r="M617" s="228">
        <v>1213</v>
      </c>
      <c r="N617" s="228">
        <v>1213</v>
      </c>
      <c r="O617" s="227" t="s">
        <v>401</v>
      </c>
      <c r="P617" s="228"/>
      <c r="Q617" s="228"/>
      <c r="R617" s="228"/>
      <c r="S617" s="228"/>
      <c r="T617" s="228"/>
      <c r="U617" s="228"/>
      <c r="V617" s="228"/>
      <c r="W617" s="228">
        <v>25</v>
      </c>
      <c r="X617" s="228">
        <v>13</v>
      </c>
      <c r="Y617" s="228">
        <v>6</v>
      </c>
      <c r="Z617" s="228">
        <v>389</v>
      </c>
      <c r="AA617" s="227">
        <v>18</v>
      </c>
      <c r="AB617" s="228"/>
      <c r="AC617" s="227"/>
      <c r="AD617" s="227"/>
      <c r="AE617" s="227">
        <v>2004</v>
      </c>
      <c r="AF617" s="227">
        <v>300</v>
      </c>
      <c r="AG617" s="227">
        <v>300</v>
      </c>
      <c r="AH617" s="227">
        <v>900</v>
      </c>
      <c r="AI617" s="227"/>
      <c r="AJ617" s="227"/>
      <c r="AK617" s="227"/>
      <c r="AL617" s="228">
        <v>10300</v>
      </c>
      <c r="AM617" s="227"/>
      <c r="AN617" s="227"/>
      <c r="AO617" s="227"/>
      <c r="AP617" s="227"/>
      <c r="AQ617" s="227"/>
      <c r="AR617" s="227" t="s">
        <v>9427</v>
      </c>
      <c r="AS617" s="227"/>
      <c r="AT617" s="227"/>
      <c r="AU617" s="227"/>
      <c r="AV617" s="227"/>
      <c r="AW617" s="227"/>
      <c r="AX617" s="227"/>
      <c r="AY617" s="227"/>
      <c r="AZ617" s="227"/>
      <c r="BA617" s="227"/>
      <c r="BB617" s="227"/>
      <c r="BC617" s="227"/>
      <c r="BD617" s="227"/>
      <c r="BE617" s="227"/>
      <c r="BF617" s="241"/>
    </row>
    <row r="618" spans="1:58" s="1433" customFormat="1" ht="24" customHeight="1">
      <c r="A618" s="1311"/>
      <c r="B618" s="1604" t="s">
        <v>59</v>
      </c>
      <c r="C618" s="314" t="s">
        <v>55</v>
      </c>
      <c r="D618" s="314"/>
      <c r="E618" s="315">
        <f>COUNTA(E619:E644)</f>
        <v>26</v>
      </c>
      <c r="F618" s="314"/>
      <c r="G618" s="314"/>
      <c r="H618" s="314"/>
      <c r="I618" s="314"/>
      <c r="J618" s="314"/>
      <c r="K618" s="314"/>
      <c r="L618" s="318">
        <f>SUM(L619:L644)</f>
        <v>757360.2</v>
      </c>
      <c r="M618" s="318">
        <f>SUM(M619:M644)</f>
        <v>89751.353000000003</v>
      </c>
      <c r="N618" s="318">
        <f>SUM(N619:N644)</f>
        <v>117272.07300000002</v>
      </c>
      <c r="O618" s="314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4"/>
      <c r="AB618" s="318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8"/>
      <c r="AM618" s="314"/>
      <c r="AN618" s="314"/>
      <c r="AO618" s="314"/>
      <c r="AP618" s="314"/>
      <c r="AQ618" s="314"/>
      <c r="AR618" s="314"/>
      <c r="AS618" s="314"/>
      <c r="AT618" s="314"/>
      <c r="AU618" s="314"/>
      <c r="AV618" s="314"/>
      <c r="AW618" s="314"/>
      <c r="AX618" s="314"/>
      <c r="AY618" s="314"/>
      <c r="AZ618" s="314"/>
      <c r="BA618" s="314"/>
      <c r="BB618" s="314"/>
      <c r="BC618" s="314"/>
      <c r="BD618" s="314"/>
      <c r="BE618" s="314"/>
      <c r="BF618" s="381"/>
    </row>
    <row r="619" spans="1:58" ht="24" customHeight="1">
      <c r="A619" s="213"/>
      <c r="B619" s="918"/>
      <c r="C619" s="227" t="s">
        <v>461</v>
      </c>
      <c r="D619" s="714" t="s">
        <v>22542</v>
      </c>
      <c r="E619" s="363" t="s">
        <v>4465</v>
      </c>
      <c r="F619" s="363" t="s">
        <v>461</v>
      </c>
      <c r="G619" s="363"/>
      <c r="H619" s="360" t="s">
        <v>464</v>
      </c>
      <c r="I619" s="363" t="s">
        <v>22380</v>
      </c>
      <c r="J619" s="363">
        <v>83</v>
      </c>
      <c r="K619" s="227" t="s">
        <v>4466</v>
      </c>
      <c r="L619" s="228">
        <v>7770</v>
      </c>
      <c r="M619" s="228">
        <v>4165</v>
      </c>
      <c r="N619" s="228">
        <v>5982</v>
      </c>
      <c r="O619" s="227" t="s">
        <v>401</v>
      </c>
      <c r="P619" s="228"/>
      <c r="Q619" s="228"/>
      <c r="R619" s="228"/>
      <c r="S619" s="228">
        <v>50</v>
      </c>
      <c r="T619" s="228">
        <v>25</v>
      </c>
      <c r="U619" s="228">
        <v>10</v>
      </c>
      <c r="V619" s="228">
        <v>1250</v>
      </c>
      <c r="W619" s="228"/>
      <c r="X619" s="228"/>
      <c r="Y619" s="228"/>
      <c r="Z619" s="228"/>
      <c r="AA619" s="227">
        <v>91</v>
      </c>
      <c r="AB619" s="228">
        <v>744</v>
      </c>
      <c r="AC619" s="228">
        <v>744</v>
      </c>
      <c r="AD619" s="227" t="s">
        <v>465</v>
      </c>
      <c r="AE619" s="227">
        <v>1990</v>
      </c>
      <c r="AF619" s="227">
        <v>1990</v>
      </c>
      <c r="AG619" s="227"/>
      <c r="AH619" s="227">
        <v>4263</v>
      </c>
      <c r="AI619" s="227">
        <v>3600</v>
      </c>
      <c r="AJ619" s="227"/>
      <c r="AK619" s="227"/>
      <c r="AL619" s="228">
        <v>8163</v>
      </c>
      <c r="AM619" s="228">
        <v>8163</v>
      </c>
      <c r="AN619" s="227">
        <v>1998</v>
      </c>
      <c r="AO619" s="227"/>
      <c r="AP619" s="227">
        <v>1</v>
      </c>
      <c r="AQ619" s="227">
        <v>195</v>
      </c>
      <c r="AR619" s="227">
        <v>1500</v>
      </c>
      <c r="AS619" s="227"/>
      <c r="AT619" s="227"/>
      <c r="AU619" s="227"/>
      <c r="AV619" s="227"/>
      <c r="AW619" s="227"/>
      <c r="AX619" s="227"/>
      <c r="AY619" s="227"/>
      <c r="AZ619" s="227"/>
      <c r="BA619" s="227"/>
      <c r="BB619" s="227"/>
      <c r="BC619" s="227"/>
      <c r="BD619" s="227"/>
      <c r="BE619" s="227"/>
      <c r="BF619" s="227"/>
    </row>
    <row r="620" spans="1:58" ht="24" customHeight="1">
      <c r="A620" s="213"/>
      <c r="B620" s="918"/>
      <c r="C620" s="227" t="s">
        <v>461</v>
      </c>
      <c r="D620" s="363" t="s">
        <v>22747</v>
      </c>
      <c r="E620" s="363" t="s">
        <v>8858</v>
      </c>
      <c r="F620" s="363" t="s">
        <v>4307</v>
      </c>
      <c r="G620" s="363"/>
      <c r="H620" s="360"/>
      <c r="I620" s="363" t="s">
        <v>22748</v>
      </c>
      <c r="J620" s="363"/>
      <c r="K620" s="227"/>
      <c r="L620" s="228">
        <v>9542</v>
      </c>
      <c r="M620" s="228">
        <v>1904.2829999999999</v>
      </c>
      <c r="N620" s="228">
        <v>3817</v>
      </c>
      <c r="O620" s="227" t="s">
        <v>401</v>
      </c>
      <c r="P620" s="228"/>
      <c r="Q620" s="228"/>
      <c r="R620" s="228"/>
      <c r="S620" s="228"/>
      <c r="T620" s="228"/>
      <c r="U620" s="228"/>
      <c r="V620" s="228"/>
      <c r="W620" s="228">
        <v>25</v>
      </c>
      <c r="X620" s="228">
        <v>13</v>
      </c>
      <c r="Y620" s="228">
        <v>6</v>
      </c>
      <c r="Z620" s="228">
        <v>325</v>
      </c>
      <c r="AA620" s="227"/>
      <c r="AB620" s="228"/>
      <c r="AC620" s="228"/>
      <c r="AD620" s="227"/>
      <c r="AE620" s="227">
        <v>1999</v>
      </c>
      <c r="AF620" s="227"/>
      <c r="AG620" s="227"/>
      <c r="AH620" s="227"/>
      <c r="AI620" s="227"/>
      <c r="AJ620" s="227"/>
      <c r="AK620" s="227"/>
      <c r="AL620" s="228"/>
      <c r="AM620" s="228"/>
      <c r="AN620" s="227"/>
      <c r="AO620" s="227"/>
      <c r="AP620" s="227"/>
      <c r="AQ620" s="227"/>
      <c r="AR620" s="227"/>
      <c r="AS620" s="227"/>
      <c r="AT620" s="227"/>
      <c r="AU620" s="227"/>
      <c r="AV620" s="227"/>
      <c r="AW620" s="227"/>
      <c r="AX620" s="227"/>
      <c r="AY620" s="227"/>
      <c r="AZ620" s="227"/>
      <c r="BA620" s="227"/>
      <c r="BB620" s="227"/>
      <c r="BC620" s="227"/>
      <c r="BD620" s="227"/>
      <c r="BE620" s="227"/>
      <c r="BF620" s="227"/>
    </row>
    <row r="621" spans="1:58" ht="24" customHeight="1">
      <c r="A621" s="213"/>
      <c r="B621" s="918"/>
      <c r="C621" s="227" t="s">
        <v>461</v>
      </c>
      <c r="D621" s="363" t="s">
        <v>22749</v>
      </c>
      <c r="E621" s="363" t="s">
        <v>8859</v>
      </c>
      <c r="F621" s="363" t="s">
        <v>4307</v>
      </c>
      <c r="G621" s="363"/>
      <c r="H621" s="360"/>
      <c r="I621" s="363" t="s">
        <v>8860</v>
      </c>
      <c r="J621" s="363"/>
      <c r="K621" s="227"/>
      <c r="L621" s="228">
        <v>5314</v>
      </c>
      <c r="M621" s="228">
        <v>1140.33</v>
      </c>
      <c r="N621" s="228">
        <v>4856.03</v>
      </c>
      <c r="O621" s="227" t="s">
        <v>401</v>
      </c>
      <c r="P621" s="228"/>
      <c r="Q621" s="228"/>
      <c r="R621" s="228"/>
      <c r="S621" s="228"/>
      <c r="T621" s="228"/>
      <c r="U621" s="228"/>
      <c r="V621" s="228"/>
      <c r="W621" s="228">
        <v>25</v>
      </c>
      <c r="X621" s="228">
        <v>11</v>
      </c>
      <c r="Y621" s="228">
        <v>5</v>
      </c>
      <c r="Z621" s="228">
        <v>275</v>
      </c>
      <c r="AA621" s="227"/>
      <c r="AB621" s="228"/>
      <c r="AC621" s="228"/>
      <c r="AD621" s="227"/>
      <c r="AE621" s="227">
        <v>1995</v>
      </c>
      <c r="AF621" s="227"/>
      <c r="AG621" s="227"/>
      <c r="AH621" s="227"/>
      <c r="AI621" s="227"/>
      <c r="AJ621" s="227"/>
      <c r="AK621" s="227"/>
      <c r="AL621" s="228">
        <v>2700</v>
      </c>
      <c r="AM621" s="228"/>
      <c r="AN621" s="227"/>
      <c r="AO621" s="227"/>
      <c r="AP621" s="227"/>
      <c r="AQ621" s="227"/>
      <c r="AR621" s="227"/>
      <c r="AS621" s="227"/>
      <c r="AT621" s="227"/>
      <c r="AU621" s="227"/>
      <c r="AV621" s="227"/>
      <c r="AW621" s="227"/>
      <c r="AX621" s="227"/>
      <c r="AY621" s="227"/>
      <c r="AZ621" s="227"/>
      <c r="BA621" s="227"/>
      <c r="BB621" s="227"/>
      <c r="BC621" s="227"/>
      <c r="BD621" s="227"/>
      <c r="BE621" s="227"/>
      <c r="BF621" s="227"/>
    </row>
    <row r="622" spans="1:58" ht="24" customHeight="1">
      <c r="A622" s="213"/>
      <c r="B622" s="918"/>
      <c r="C622" s="227" t="s">
        <v>461</v>
      </c>
      <c r="D622" s="363" t="s">
        <v>22750</v>
      </c>
      <c r="E622" s="363" t="s">
        <v>8861</v>
      </c>
      <c r="F622" s="363" t="s">
        <v>461</v>
      </c>
      <c r="G622" s="363"/>
      <c r="H622" s="360"/>
      <c r="I622" s="363" t="s">
        <v>22380</v>
      </c>
      <c r="J622" s="363"/>
      <c r="K622" s="227"/>
      <c r="L622" s="228">
        <v>95448</v>
      </c>
      <c r="M622" s="228">
        <v>14920</v>
      </c>
      <c r="N622" s="228">
        <v>24277</v>
      </c>
      <c r="O622" s="227" t="s">
        <v>401</v>
      </c>
      <c r="P622" s="228"/>
      <c r="Q622" s="228"/>
      <c r="R622" s="228"/>
      <c r="S622" s="228">
        <v>25</v>
      </c>
      <c r="T622" s="228">
        <v>15</v>
      </c>
      <c r="U622" s="228">
        <v>6</v>
      </c>
      <c r="V622" s="228">
        <v>212</v>
      </c>
      <c r="W622" s="228"/>
      <c r="X622" s="228"/>
      <c r="Y622" s="228"/>
      <c r="Z622" s="228"/>
      <c r="AA622" s="227"/>
      <c r="AB622" s="228"/>
      <c r="AC622" s="228"/>
      <c r="AD622" s="227"/>
      <c r="AE622" s="227">
        <v>2009</v>
      </c>
      <c r="AF622" s="227"/>
      <c r="AG622" s="227"/>
      <c r="AH622" s="227"/>
      <c r="AI622" s="227"/>
      <c r="AJ622" s="227"/>
      <c r="AK622" s="227"/>
      <c r="AL622" s="228">
        <v>59200</v>
      </c>
      <c r="AM622" s="228"/>
      <c r="AN622" s="227"/>
      <c r="AO622" s="227"/>
      <c r="AP622" s="227"/>
      <c r="AQ622" s="227"/>
      <c r="AR622" s="227"/>
      <c r="AS622" s="227"/>
      <c r="AT622" s="227"/>
      <c r="AU622" s="227"/>
      <c r="AV622" s="227"/>
      <c r="AW622" s="227"/>
      <c r="AX622" s="227"/>
      <c r="AY622" s="227"/>
      <c r="AZ622" s="227"/>
      <c r="BA622" s="227"/>
      <c r="BB622" s="227"/>
      <c r="BC622" s="227"/>
      <c r="BD622" s="227"/>
      <c r="BE622" s="227"/>
      <c r="BF622" s="227"/>
    </row>
    <row r="623" spans="1:58" ht="24" customHeight="1">
      <c r="A623" s="213"/>
      <c r="B623" s="918"/>
      <c r="C623" s="227" t="s">
        <v>461</v>
      </c>
      <c r="D623" s="363" t="s">
        <v>22751</v>
      </c>
      <c r="E623" s="363" t="s">
        <v>4309</v>
      </c>
      <c r="F623" s="363" t="s">
        <v>461</v>
      </c>
      <c r="G623" s="363"/>
      <c r="H623" s="360"/>
      <c r="I623" s="363" t="s">
        <v>10341</v>
      </c>
      <c r="J623" s="363"/>
      <c r="K623" s="227"/>
      <c r="L623" s="228">
        <v>4432</v>
      </c>
      <c r="M623" s="228">
        <v>9857.2999999999993</v>
      </c>
      <c r="N623" s="228">
        <v>2424</v>
      </c>
      <c r="O623" s="227" t="s">
        <v>401</v>
      </c>
      <c r="P623" s="228"/>
      <c r="Q623" s="228"/>
      <c r="R623" s="228"/>
      <c r="S623" s="228"/>
      <c r="T623" s="228"/>
      <c r="U623" s="228"/>
      <c r="V623" s="228"/>
      <c r="W623" s="228">
        <v>25</v>
      </c>
      <c r="X623" s="228">
        <v>10</v>
      </c>
      <c r="Y623" s="228">
        <v>6</v>
      </c>
      <c r="Z623" s="228">
        <v>300</v>
      </c>
      <c r="AA623" s="227"/>
      <c r="AB623" s="228"/>
      <c r="AC623" s="228"/>
      <c r="AD623" s="227"/>
      <c r="AE623" s="227">
        <v>2005</v>
      </c>
      <c r="AF623" s="227"/>
      <c r="AG623" s="227"/>
      <c r="AH623" s="227"/>
      <c r="AI623" s="227"/>
      <c r="AJ623" s="227"/>
      <c r="AK623" s="227"/>
      <c r="AL623" s="228"/>
      <c r="AM623" s="228"/>
      <c r="AN623" s="227"/>
      <c r="AO623" s="227"/>
      <c r="AP623" s="227"/>
      <c r="AQ623" s="227"/>
      <c r="AR623" s="227"/>
      <c r="AS623" s="227"/>
      <c r="AT623" s="227"/>
      <c r="AU623" s="227"/>
      <c r="AV623" s="227"/>
      <c r="AW623" s="227"/>
      <c r="AX623" s="227"/>
      <c r="AY623" s="227"/>
      <c r="AZ623" s="227"/>
      <c r="BA623" s="227"/>
      <c r="BB623" s="227"/>
      <c r="BC623" s="227"/>
      <c r="BD623" s="227"/>
      <c r="BE623" s="227"/>
      <c r="BF623" s="227"/>
    </row>
    <row r="624" spans="1:58" ht="24" customHeight="1">
      <c r="A624" s="213"/>
      <c r="B624" s="918"/>
      <c r="C624" s="227" t="s">
        <v>461</v>
      </c>
      <c r="D624" s="363" t="s">
        <v>22548</v>
      </c>
      <c r="E624" s="363" t="s">
        <v>22549</v>
      </c>
      <c r="F624" s="363" t="s">
        <v>461</v>
      </c>
      <c r="G624" s="363"/>
      <c r="H624" s="360"/>
      <c r="I624" s="363" t="s">
        <v>22380</v>
      </c>
      <c r="J624" s="363"/>
      <c r="K624" s="227"/>
      <c r="L624" s="228">
        <v>15583</v>
      </c>
      <c r="M624" s="228">
        <v>2665.25</v>
      </c>
      <c r="N624" s="228">
        <v>3965.39</v>
      </c>
      <c r="O624" s="227" t="s">
        <v>2083</v>
      </c>
      <c r="P624" s="228"/>
      <c r="Q624" s="228"/>
      <c r="R624" s="228"/>
      <c r="S624" s="228">
        <v>25</v>
      </c>
      <c r="T624" s="228">
        <v>2.25</v>
      </c>
      <c r="U624" s="228">
        <v>7</v>
      </c>
      <c r="V624" s="228">
        <v>514.1</v>
      </c>
      <c r="W624" s="228"/>
      <c r="X624" s="228"/>
      <c r="Y624" s="228"/>
      <c r="Z624" s="228"/>
      <c r="AA624" s="227"/>
      <c r="AB624" s="228"/>
      <c r="AC624" s="228"/>
      <c r="AD624" s="227"/>
      <c r="AE624" s="227">
        <v>2022</v>
      </c>
      <c r="AF624" s="227"/>
      <c r="AG624" s="227"/>
      <c r="AH624" s="227"/>
      <c r="AI624" s="227"/>
      <c r="AJ624" s="227"/>
      <c r="AK624" s="227"/>
      <c r="AL624" s="228">
        <v>19980</v>
      </c>
      <c r="AM624" s="228"/>
      <c r="AN624" s="227"/>
      <c r="AO624" s="227"/>
      <c r="AP624" s="227"/>
      <c r="AQ624" s="227"/>
      <c r="AR624" s="227"/>
      <c r="AS624" s="227"/>
      <c r="AT624" s="227"/>
      <c r="AU624" s="227"/>
      <c r="AV624" s="227"/>
      <c r="AW624" s="227"/>
      <c r="AX624" s="227"/>
      <c r="AY624" s="227"/>
      <c r="AZ624" s="227"/>
      <c r="BA624" s="227"/>
      <c r="BB624" s="227"/>
      <c r="BC624" s="227"/>
      <c r="BD624" s="227"/>
      <c r="BE624" s="227"/>
      <c r="BF624" s="227"/>
    </row>
    <row r="625" spans="1:58" ht="24" customHeight="1">
      <c r="A625" s="213"/>
      <c r="B625" s="918"/>
      <c r="C625" s="227" t="s">
        <v>13022</v>
      </c>
      <c r="D625" s="363" t="s">
        <v>22752</v>
      </c>
      <c r="E625" s="363" t="s">
        <v>22753</v>
      </c>
      <c r="F625" s="363" t="s">
        <v>461</v>
      </c>
      <c r="G625" s="363"/>
      <c r="H625" s="360"/>
      <c r="I625" s="363" t="s">
        <v>10341</v>
      </c>
      <c r="J625" s="363"/>
      <c r="K625" s="227" t="s">
        <v>22754</v>
      </c>
      <c r="L625" s="228">
        <v>15479.5</v>
      </c>
      <c r="M625" s="228">
        <v>2086.75</v>
      </c>
      <c r="N625" s="228">
        <v>2625.83</v>
      </c>
      <c r="O625" s="227" t="s">
        <v>2083</v>
      </c>
      <c r="P625" s="228"/>
      <c r="Q625" s="228"/>
      <c r="R625" s="228"/>
      <c r="S625" s="228"/>
      <c r="T625" s="228"/>
      <c r="U625" s="228"/>
      <c r="V625" s="228"/>
      <c r="W625" s="228">
        <v>25</v>
      </c>
      <c r="X625" s="228">
        <v>2</v>
      </c>
      <c r="Y625" s="228">
        <v>6</v>
      </c>
      <c r="Z625" s="228">
        <v>300</v>
      </c>
      <c r="AA625" s="227"/>
      <c r="AB625" s="228"/>
      <c r="AC625" s="228"/>
      <c r="AD625" s="227"/>
      <c r="AE625" s="227">
        <v>2023</v>
      </c>
      <c r="AF625" s="227"/>
      <c r="AG625" s="227"/>
      <c r="AH625" s="227"/>
      <c r="AI625" s="227"/>
      <c r="AJ625" s="227"/>
      <c r="AK625" s="227"/>
      <c r="AL625" s="228">
        <v>13000</v>
      </c>
      <c r="AM625" s="228"/>
      <c r="AN625" s="227"/>
      <c r="AO625" s="227"/>
      <c r="AP625" s="227"/>
      <c r="AQ625" s="227"/>
      <c r="AR625" s="227"/>
      <c r="AS625" s="227"/>
      <c r="AT625" s="227"/>
      <c r="AU625" s="227"/>
      <c r="AV625" s="227"/>
      <c r="AW625" s="227"/>
      <c r="AX625" s="227"/>
      <c r="AY625" s="227"/>
      <c r="AZ625" s="227"/>
      <c r="BA625" s="227"/>
      <c r="BB625" s="227"/>
      <c r="BC625" s="227"/>
      <c r="BD625" s="227"/>
      <c r="BE625" s="227"/>
      <c r="BF625" s="227"/>
    </row>
    <row r="626" spans="1:58" ht="24" customHeight="1">
      <c r="A626" s="213"/>
      <c r="B626" s="918"/>
      <c r="C626" s="227" t="s">
        <v>13022</v>
      </c>
      <c r="D626" s="363" t="s">
        <v>22755</v>
      </c>
      <c r="E626" s="363" t="s">
        <v>22756</v>
      </c>
      <c r="F626" s="363" t="s">
        <v>461</v>
      </c>
      <c r="G626" s="363"/>
      <c r="H626" s="360"/>
      <c r="I626" s="363" t="s">
        <v>22380</v>
      </c>
      <c r="J626" s="363"/>
      <c r="K626" s="227" t="s">
        <v>22754</v>
      </c>
      <c r="L626" s="228">
        <v>9275</v>
      </c>
      <c r="M626" s="228">
        <v>1627</v>
      </c>
      <c r="N626" s="228">
        <v>3232</v>
      </c>
      <c r="O626" s="227" t="s">
        <v>2083</v>
      </c>
      <c r="P626" s="228"/>
      <c r="Q626" s="228"/>
      <c r="R626" s="228"/>
      <c r="S626" s="228"/>
      <c r="T626" s="228"/>
      <c r="U626" s="228"/>
      <c r="V626" s="228"/>
      <c r="W626" s="228">
        <v>25</v>
      </c>
      <c r="X626" s="228">
        <v>2.25</v>
      </c>
      <c r="Y626" s="228">
        <v>6</v>
      </c>
      <c r="Z626" s="228">
        <v>368</v>
      </c>
      <c r="AA626" s="227"/>
      <c r="AB626" s="228"/>
      <c r="AC626" s="228"/>
      <c r="AD626" s="227"/>
      <c r="AE626" s="227">
        <v>2023</v>
      </c>
      <c r="AF626" s="227"/>
      <c r="AG626" s="227"/>
      <c r="AH626" s="227"/>
      <c r="AI626" s="227"/>
      <c r="AJ626" s="227"/>
      <c r="AK626" s="227"/>
      <c r="AL626" s="228">
        <v>13633</v>
      </c>
      <c r="AM626" s="228"/>
      <c r="AN626" s="227"/>
      <c r="AO626" s="227"/>
      <c r="AP626" s="227"/>
      <c r="AQ626" s="227"/>
      <c r="AR626" s="227"/>
      <c r="AS626" s="227"/>
      <c r="AT626" s="227"/>
      <c r="AU626" s="227"/>
      <c r="AV626" s="227"/>
      <c r="AW626" s="227"/>
      <c r="AX626" s="227"/>
      <c r="AY626" s="227"/>
      <c r="AZ626" s="227"/>
      <c r="BA626" s="227"/>
      <c r="BB626" s="227"/>
      <c r="BC626" s="227"/>
      <c r="BD626" s="227"/>
      <c r="BE626" s="227"/>
      <c r="BF626" s="227"/>
    </row>
    <row r="627" spans="1:58" ht="24" customHeight="1">
      <c r="A627" s="213"/>
      <c r="B627" s="918"/>
      <c r="C627" s="227" t="s">
        <v>13022</v>
      </c>
      <c r="D627" s="363" t="s">
        <v>22757</v>
      </c>
      <c r="E627" s="363" t="s">
        <v>22758</v>
      </c>
      <c r="F627" s="363" t="s">
        <v>461</v>
      </c>
      <c r="G627" s="363"/>
      <c r="H627" s="360"/>
      <c r="I627" s="363" t="s">
        <v>22380</v>
      </c>
      <c r="J627" s="363"/>
      <c r="K627" s="227" t="s">
        <v>22754</v>
      </c>
      <c r="L627" s="228">
        <v>2000</v>
      </c>
      <c r="M627" s="228">
        <v>1167.02</v>
      </c>
      <c r="N627" s="228">
        <v>3200</v>
      </c>
      <c r="O627" s="227" t="s">
        <v>2083</v>
      </c>
      <c r="P627" s="228"/>
      <c r="Q627" s="228"/>
      <c r="R627" s="228"/>
      <c r="S627" s="228"/>
      <c r="T627" s="228"/>
      <c r="U627" s="228"/>
      <c r="V627" s="228"/>
      <c r="W627" s="228">
        <v>25</v>
      </c>
      <c r="X627" s="228">
        <v>2</v>
      </c>
      <c r="Y627" s="228">
        <v>6</v>
      </c>
      <c r="Z627" s="228">
        <v>325</v>
      </c>
      <c r="AA627" s="227"/>
      <c r="AB627" s="228"/>
      <c r="AC627" s="228"/>
      <c r="AD627" s="227"/>
      <c r="AE627" s="227">
        <v>2024</v>
      </c>
      <c r="AF627" s="227"/>
      <c r="AG627" s="227"/>
      <c r="AH627" s="227"/>
      <c r="AI627" s="227"/>
      <c r="AJ627" s="227"/>
      <c r="AK627" s="227"/>
      <c r="AL627" s="228">
        <v>14440</v>
      </c>
      <c r="AM627" s="228"/>
      <c r="AN627" s="227"/>
      <c r="AO627" s="227"/>
      <c r="AP627" s="227"/>
      <c r="AQ627" s="227"/>
      <c r="AR627" s="227"/>
      <c r="AS627" s="227"/>
      <c r="AT627" s="227"/>
      <c r="AU627" s="227"/>
      <c r="AV627" s="227"/>
      <c r="AW627" s="227"/>
      <c r="AX627" s="227"/>
      <c r="AY627" s="227"/>
      <c r="AZ627" s="227"/>
      <c r="BA627" s="227"/>
      <c r="BB627" s="227"/>
      <c r="BC627" s="227"/>
      <c r="BD627" s="227"/>
      <c r="BE627" s="227"/>
      <c r="BF627" s="227"/>
    </row>
    <row r="628" spans="1:58" ht="24" customHeight="1">
      <c r="A628" s="213"/>
      <c r="B628" s="918"/>
      <c r="C628" s="227" t="s">
        <v>4126</v>
      </c>
      <c r="D628" s="227" t="s">
        <v>4467</v>
      </c>
      <c r="E628" s="227" t="s">
        <v>4468</v>
      </c>
      <c r="F628" s="227" t="s">
        <v>4126</v>
      </c>
      <c r="G628" s="227" t="s">
        <v>4238</v>
      </c>
      <c r="H628" s="360" t="s">
        <v>4167</v>
      </c>
      <c r="I628" s="227" t="s">
        <v>4183</v>
      </c>
      <c r="J628" s="227">
        <v>2</v>
      </c>
      <c r="K628" s="227" t="s">
        <v>654</v>
      </c>
      <c r="L628" s="228">
        <v>34641</v>
      </c>
      <c r="M628" s="228">
        <v>2561</v>
      </c>
      <c r="N628" s="644">
        <v>3979</v>
      </c>
      <c r="O628" s="227" t="s">
        <v>401</v>
      </c>
      <c r="P628" s="228"/>
      <c r="Q628" s="228"/>
      <c r="R628" s="228"/>
      <c r="S628" s="228"/>
      <c r="T628" s="228" t="s">
        <v>914</v>
      </c>
      <c r="U628" s="228"/>
      <c r="V628" s="228" t="s">
        <v>914</v>
      </c>
      <c r="W628" s="228">
        <v>25</v>
      </c>
      <c r="X628" s="228">
        <v>20</v>
      </c>
      <c r="Y628" s="228">
        <v>8</v>
      </c>
      <c r="Z628" s="228">
        <v>500</v>
      </c>
      <c r="AA628" s="227"/>
      <c r="AB628" s="228">
        <v>800</v>
      </c>
      <c r="AC628" s="228">
        <v>800</v>
      </c>
      <c r="AD628" s="227"/>
      <c r="AE628" s="227">
        <v>2005</v>
      </c>
      <c r="AF628" s="227">
        <v>2005</v>
      </c>
      <c r="AG628" s="227">
        <v>200</v>
      </c>
      <c r="AH628" s="227">
        <v>80</v>
      </c>
      <c r="AI628" s="227"/>
      <c r="AJ628" s="227"/>
      <c r="AK628" s="227"/>
      <c r="AL628" s="228">
        <v>11031</v>
      </c>
      <c r="AM628" s="228">
        <v>11031</v>
      </c>
      <c r="AN628" s="227">
        <v>2003</v>
      </c>
      <c r="AO628" s="227"/>
      <c r="AP628" s="227"/>
      <c r="AQ628" s="227"/>
      <c r="AR628" s="227"/>
      <c r="AS628" s="227"/>
      <c r="AT628" s="227"/>
      <c r="AU628" s="227"/>
      <c r="AV628" s="227"/>
      <c r="AW628" s="227"/>
      <c r="AX628" s="227"/>
      <c r="AY628" s="227"/>
      <c r="AZ628" s="227"/>
      <c r="BA628" s="227"/>
      <c r="BB628" s="227"/>
      <c r="BC628" s="227"/>
      <c r="BD628" s="227"/>
      <c r="BE628" s="227"/>
      <c r="BF628" s="227"/>
    </row>
    <row r="629" spans="1:58" ht="24" customHeight="1">
      <c r="A629" s="213" t="s">
        <v>150</v>
      </c>
      <c r="B629" s="918"/>
      <c r="C629" s="227" t="s">
        <v>4126</v>
      </c>
      <c r="D629" s="227" t="s">
        <v>22759</v>
      </c>
      <c r="E629" s="227" t="s">
        <v>17977</v>
      </c>
      <c r="F629" s="227" t="s">
        <v>4126</v>
      </c>
      <c r="G629" s="227" t="s">
        <v>4220</v>
      </c>
      <c r="H629" s="360"/>
      <c r="I629" s="227" t="s">
        <v>4183</v>
      </c>
      <c r="J629" s="227"/>
      <c r="K629" s="227"/>
      <c r="L629" s="228">
        <v>226257</v>
      </c>
      <c r="M629" s="228">
        <v>1532.28</v>
      </c>
      <c r="N629" s="228">
        <v>2665</v>
      </c>
      <c r="O629" s="227" t="s">
        <v>401</v>
      </c>
      <c r="P629" s="228"/>
      <c r="Q629" s="228"/>
      <c r="R629" s="228"/>
      <c r="S629" s="228">
        <v>25</v>
      </c>
      <c r="T629" s="228">
        <v>2.2999999999999998</v>
      </c>
      <c r="U629" s="228">
        <v>6</v>
      </c>
      <c r="V629" s="228">
        <v>348.13</v>
      </c>
      <c r="W629" s="228"/>
      <c r="X629" s="228"/>
      <c r="Y629" s="228"/>
      <c r="Z629" s="228"/>
      <c r="AA629" s="228"/>
      <c r="AB629" s="227">
        <v>60</v>
      </c>
      <c r="AC629" s="228"/>
      <c r="AD629" s="227"/>
      <c r="AE629" s="227">
        <v>2010</v>
      </c>
      <c r="AF629" s="228"/>
      <c r="AG629" s="227"/>
      <c r="AH629" s="227"/>
      <c r="AI629" s="227"/>
      <c r="AJ629" s="227"/>
      <c r="AK629" s="227"/>
      <c r="AL629" s="228">
        <v>646</v>
      </c>
      <c r="AM629" s="228"/>
      <c r="AN629" s="227"/>
      <c r="AO629" s="227"/>
      <c r="AP629" s="227"/>
      <c r="AQ629" s="227"/>
      <c r="AR629" s="227"/>
      <c r="AS629" s="227"/>
      <c r="AT629" s="227"/>
      <c r="AU629" s="227"/>
      <c r="AV629" s="227"/>
      <c r="AW629" s="227"/>
      <c r="AX629" s="227"/>
      <c r="AY629" s="227"/>
      <c r="AZ629" s="227"/>
      <c r="BA629" s="227"/>
      <c r="BB629" s="227"/>
      <c r="BC629" s="227"/>
      <c r="BD629" s="227"/>
      <c r="BE629" s="227"/>
      <c r="BF629" s="227"/>
    </row>
    <row r="630" spans="1:58" ht="24" customHeight="1">
      <c r="A630" s="213"/>
      <c r="B630" s="918"/>
      <c r="C630" s="227" t="s">
        <v>4126</v>
      </c>
      <c r="D630" s="227" t="s">
        <v>22381</v>
      </c>
      <c r="E630" s="227" t="s">
        <v>17860</v>
      </c>
      <c r="F630" s="227" t="s">
        <v>4126</v>
      </c>
      <c r="G630" s="227" t="s">
        <v>22760</v>
      </c>
      <c r="H630" s="360"/>
      <c r="I630" s="227" t="s">
        <v>4183</v>
      </c>
      <c r="J630" s="227">
        <v>4</v>
      </c>
      <c r="K630" s="227" t="s">
        <v>654</v>
      </c>
      <c r="L630" s="228">
        <v>19038</v>
      </c>
      <c r="M630" s="228">
        <v>4479</v>
      </c>
      <c r="N630" s="228">
        <v>5599</v>
      </c>
      <c r="O630" s="227" t="s">
        <v>401</v>
      </c>
      <c r="P630" s="228"/>
      <c r="Q630" s="228"/>
      <c r="R630" s="228"/>
      <c r="S630" s="228">
        <v>25</v>
      </c>
      <c r="T630" s="228">
        <v>15</v>
      </c>
      <c r="U630" s="228">
        <v>6</v>
      </c>
      <c r="V630" s="228"/>
      <c r="W630" s="228"/>
      <c r="X630" s="228"/>
      <c r="Y630" s="228"/>
      <c r="Z630" s="228"/>
      <c r="AA630" s="228"/>
      <c r="AB630" s="227"/>
      <c r="AC630" s="228"/>
      <c r="AD630" s="227"/>
      <c r="AE630" s="227">
        <v>2018</v>
      </c>
      <c r="AF630" s="228"/>
      <c r="AG630" s="227"/>
      <c r="AH630" s="227"/>
      <c r="AI630" s="227"/>
      <c r="AJ630" s="227"/>
      <c r="AK630" s="227"/>
      <c r="AL630" s="228">
        <v>18000</v>
      </c>
      <c r="AM630" s="228"/>
      <c r="AN630" s="227"/>
      <c r="AO630" s="227"/>
      <c r="AP630" s="227"/>
      <c r="AQ630" s="227"/>
      <c r="AR630" s="227"/>
      <c r="AS630" s="227"/>
      <c r="AT630" s="227"/>
      <c r="AU630" s="227"/>
      <c r="AV630" s="227"/>
      <c r="AW630" s="227"/>
      <c r="AX630" s="227"/>
      <c r="AY630" s="227"/>
      <c r="AZ630" s="227"/>
      <c r="BA630" s="227"/>
      <c r="BB630" s="227"/>
      <c r="BC630" s="227"/>
      <c r="BD630" s="227"/>
      <c r="BE630" s="227"/>
      <c r="BF630" s="227"/>
    </row>
    <row r="631" spans="1:58" ht="24" customHeight="1">
      <c r="A631" s="213"/>
      <c r="B631" s="918"/>
      <c r="C631" s="227" t="s">
        <v>4126</v>
      </c>
      <c r="D631" s="227" t="s">
        <v>22565</v>
      </c>
      <c r="E631" s="227" t="s">
        <v>16846</v>
      </c>
      <c r="F631" s="227" t="s">
        <v>13025</v>
      </c>
      <c r="G631" s="227"/>
      <c r="H631" s="360"/>
      <c r="I631" s="227" t="s">
        <v>16858</v>
      </c>
      <c r="J631" s="227"/>
      <c r="K631" s="227"/>
      <c r="L631" s="228">
        <v>8715</v>
      </c>
      <c r="M631" s="228">
        <v>3670</v>
      </c>
      <c r="N631" s="228">
        <v>3670</v>
      </c>
      <c r="O631" s="227" t="s">
        <v>2083</v>
      </c>
      <c r="P631" s="228"/>
      <c r="Q631" s="228"/>
      <c r="R631" s="228"/>
      <c r="S631" s="228">
        <v>25</v>
      </c>
      <c r="T631" s="228">
        <v>15</v>
      </c>
      <c r="U631" s="228">
        <v>6</v>
      </c>
      <c r="V631" s="228"/>
      <c r="W631" s="228"/>
      <c r="X631" s="228"/>
      <c r="Y631" s="228"/>
      <c r="Z631" s="228"/>
      <c r="AA631" s="228"/>
      <c r="AB631" s="227"/>
      <c r="AC631" s="228"/>
      <c r="AD631" s="227"/>
      <c r="AE631" s="227">
        <v>2023</v>
      </c>
      <c r="AF631" s="228"/>
      <c r="AG631" s="227"/>
      <c r="AH631" s="227"/>
      <c r="AI631" s="227"/>
      <c r="AJ631" s="227"/>
      <c r="AK631" s="227"/>
      <c r="AL631" s="228">
        <v>13100</v>
      </c>
      <c r="AM631" s="228"/>
      <c r="AN631" s="227"/>
      <c r="AO631" s="227"/>
      <c r="AP631" s="227"/>
      <c r="AQ631" s="227"/>
      <c r="AR631" s="227"/>
      <c r="AS631" s="227"/>
      <c r="AT631" s="227"/>
      <c r="AU631" s="227"/>
      <c r="AV631" s="227"/>
      <c r="AW631" s="227"/>
      <c r="AX631" s="227"/>
      <c r="AY631" s="227"/>
      <c r="AZ631" s="227"/>
      <c r="BA631" s="227"/>
      <c r="BB631" s="227"/>
      <c r="BC631" s="227"/>
      <c r="BD631" s="227"/>
      <c r="BE631" s="227"/>
      <c r="BF631" s="227"/>
    </row>
    <row r="632" spans="1:58" ht="24" customHeight="1">
      <c r="A632" s="213"/>
      <c r="B632" s="918"/>
      <c r="C632" s="227" t="s">
        <v>698</v>
      </c>
      <c r="D632" s="227" t="s">
        <v>22566</v>
      </c>
      <c r="E632" s="227" t="s">
        <v>16848</v>
      </c>
      <c r="F632" s="227" t="s">
        <v>698</v>
      </c>
      <c r="G632" s="227" t="s">
        <v>22761</v>
      </c>
      <c r="H632" s="360"/>
      <c r="I632" s="227" t="s">
        <v>698</v>
      </c>
      <c r="J632" s="227"/>
      <c r="K632" s="227"/>
      <c r="L632" s="228">
        <v>16016.7</v>
      </c>
      <c r="M632" s="228">
        <v>2784.44</v>
      </c>
      <c r="N632" s="228">
        <v>4336.1530000000002</v>
      </c>
      <c r="O632" s="227" t="s">
        <v>401</v>
      </c>
      <c r="P632" s="228"/>
      <c r="Q632" s="228"/>
      <c r="R632" s="228"/>
      <c r="S632" s="228">
        <v>50</v>
      </c>
      <c r="T632" s="228">
        <v>21</v>
      </c>
      <c r="U632" s="228">
        <v>8</v>
      </c>
      <c r="V632" s="228">
        <v>1080</v>
      </c>
      <c r="W632" s="228"/>
      <c r="X632" s="228"/>
      <c r="Y632" s="228"/>
      <c r="Z632" s="228"/>
      <c r="AA632" s="228"/>
      <c r="AB632" s="227">
        <v>200</v>
      </c>
      <c r="AC632" s="228"/>
      <c r="AD632" s="227"/>
      <c r="AE632" s="227">
        <v>2023</v>
      </c>
      <c r="AF632" s="228"/>
      <c r="AG632" s="227"/>
      <c r="AH632" s="227"/>
      <c r="AI632" s="227"/>
      <c r="AJ632" s="227"/>
      <c r="AK632" s="227"/>
      <c r="AL632" s="244">
        <v>16550</v>
      </c>
      <c r="AM632" s="228"/>
      <c r="AN632" s="227"/>
      <c r="AO632" s="227"/>
      <c r="AP632" s="227"/>
      <c r="AQ632" s="227"/>
      <c r="AR632" s="227"/>
      <c r="AS632" s="227"/>
      <c r="AT632" s="227"/>
      <c r="AU632" s="227"/>
      <c r="AV632" s="227"/>
      <c r="AW632" s="227"/>
      <c r="AX632" s="227"/>
      <c r="AY632" s="227"/>
      <c r="AZ632" s="227"/>
      <c r="BA632" s="227"/>
      <c r="BB632" s="227"/>
      <c r="BC632" s="227"/>
      <c r="BD632" s="227"/>
      <c r="BE632" s="227"/>
      <c r="BF632" s="358" t="s">
        <v>16859</v>
      </c>
    </row>
    <row r="633" spans="1:58" ht="24" customHeight="1">
      <c r="A633" s="213"/>
      <c r="B633" s="918"/>
      <c r="C633" s="227" t="s">
        <v>698</v>
      </c>
      <c r="D633" s="227" t="s">
        <v>22567</v>
      </c>
      <c r="E633" s="227" t="s">
        <v>4317</v>
      </c>
      <c r="F633" s="227" t="s">
        <v>698</v>
      </c>
      <c r="G633" s="227" t="s">
        <v>22762</v>
      </c>
      <c r="H633" s="360" t="s">
        <v>464</v>
      </c>
      <c r="I633" s="227" t="s">
        <v>698</v>
      </c>
      <c r="J633" s="227">
        <v>83</v>
      </c>
      <c r="K633" s="227" t="s">
        <v>4466</v>
      </c>
      <c r="L633" s="228">
        <v>9000</v>
      </c>
      <c r="M633" s="228">
        <v>7223</v>
      </c>
      <c r="N633" s="228">
        <v>5002</v>
      </c>
      <c r="O633" s="227" t="s">
        <v>401</v>
      </c>
      <c r="P633" s="228"/>
      <c r="Q633" s="228"/>
      <c r="R633" s="228"/>
      <c r="S633" s="228"/>
      <c r="T633" s="228"/>
      <c r="U633" s="228"/>
      <c r="V633" s="228"/>
      <c r="W633" s="228">
        <v>25</v>
      </c>
      <c r="X633" s="228">
        <v>15</v>
      </c>
      <c r="Y633" s="228">
        <v>8</v>
      </c>
      <c r="Z633" s="228"/>
      <c r="AA633" s="228">
        <v>91</v>
      </c>
      <c r="AB633" s="227">
        <v>200</v>
      </c>
      <c r="AC633" s="228">
        <v>744</v>
      </c>
      <c r="AD633" s="227" t="s">
        <v>465</v>
      </c>
      <c r="AE633" s="227">
        <v>1999</v>
      </c>
      <c r="AF633" s="228">
        <v>1990</v>
      </c>
      <c r="AG633" s="227"/>
      <c r="AH633" s="227">
        <v>4263</v>
      </c>
      <c r="AI633" s="227">
        <v>3600</v>
      </c>
      <c r="AJ633" s="227"/>
      <c r="AK633" s="227"/>
      <c r="AL633" s="228">
        <v>5060</v>
      </c>
      <c r="AM633" s="228">
        <v>8163</v>
      </c>
      <c r="AN633" s="227">
        <v>1998</v>
      </c>
      <c r="AO633" s="227"/>
      <c r="AP633" s="227">
        <v>1</v>
      </c>
      <c r="AQ633" s="227">
        <v>195</v>
      </c>
      <c r="AR633" s="227">
        <v>1500</v>
      </c>
      <c r="AS633" s="227"/>
      <c r="AT633" s="227"/>
      <c r="AU633" s="227"/>
      <c r="AV633" s="227"/>
      <c r="AW633" s="227"/>
      <c r="AX633" s="227"/>
      <c r="AY633" s="227"/>
      <c r="AZ633" s="227"/>
      <c r="BA633" s="227"/>
      <c r="BB633" s="227"/>
      <c r="BC633" s="227"/>
      <c r="BD633" s="227"/>
      <c r="BE633" s="227"/>
      <c r="BF633" s="227" t="s">
        <v>8862</v>
      </c>
    </row>
    <row r="634" spans="1:58" ht="24" customHeight="1">
      <c r="A634" s="213"/>
      <c r="B634" s="918"/>
      <c r="C634" s="227" t="s">
        <v>4134</v>
      </c>
      <c r="D634" s="227" t="s">
        <v>22763</v>
      </c>
      <c r="E634" s="227" t="s">
        <v>11489</v>
      </c>
      <c r="F634" s="227" t="s">
        <v>4134</v>
      </c>
      <c r="G634" s="227" t="s">
        <v>22385</v>
      </c>
      <c r="H634" s="360"/>
      <c r="I634" s="227" t="s">
        <v>4134</v>
      </c>
      <c r="J634" s="227">
        <v>3</v>
      </c>
      <c r="K634" s="227" t="s">
        <v>22392</v>
      </c>
      <c r="L634" s="228">
        <v>26142</v>
      </c>
      <c r="M634" s="228">
        <v>964</v>
      </c>
      <c r="N634" s="228">
        <v>963.6</v>
      </c>
      <c r="O634" s="227" t="s">
        <v>401</v>
      </c>
      <c r="P634" s="228"/>
      <c r="Q634" s="228"/>
      <c r="R634" s="228"/>
      <c r="S634" s="228">
        <v>25</v>
      </c>
      <c r="T634" s="228">
        <v>13</v>
      </c>
      <c r="U634" s="228">
        <v>6</v>
      </c>
      <c r="V634" s="228">
        <v>325</v>
      </c>
      <c r="W634" s="228">
        <v>10</v>
      </c>
      <c r="X634" s="228">
        <v>4</v>
      </c>
      <c r="Y634" s="228"/>
      <c r="Z634" s="228">
        <v>40</v>
      </c>
      <c r="AA634" s="228"/>
      <c r="AB634" s="227"/>
      <c r="AC634" s="228"/>
      <c r="AD634" s="227"/>
      <c r="AE634" s="227">
        <v>2006</v>
      </c>
      <c r="AF634" s="228"/>
      <c r="AG634" s="227"/>
      <c r="AH634" s="227"/>
      <c r="AI634" s="227"/>
      <c r="AJ634" s="227"/>
      <c r="AK634" s="227"/>
      <c r="AL634" s="228">
        <v>14600</v>
      </c>
      <c r="AM634" s="228"/>
      <c r="AN634" s="227"/>
      <c r="AO634" s="227"/>
      <c r="AP634" s="227"/>
      <c r="AQ634" s="227"/>
      <c r="AR634" s="227"/>
      <c r="AS634" s="227"/>
      <c r="AT634" s="227"/>
      <c r="AU634" s="227"/>
      <c r="AV634" s="227"/>
      <c r="AW634" s="227"/>
      <c r="AX634" s="227"/>
      <c r="AY634" s="227"/>
      <c r="AZ634" s="227"/>
      <c r="BA634" s="227"/>
      <c r="BB634" s="227"/>
      <c r="BC634" s="227"/>
      <c r="BD634" s="227"/>
      <c r="BE634" s="227"/>
      <c r="BF634" s="227"/>
    </row>
    <row r="635" spans="1:58" ht="24" customHeight="1">
      <c r="A635" s="213"/>
      <c r="B635" s="918"/>
      <c r="C635" s="227" t="s">
        <v>468</v>
      </c>
      <c r="D635" s="227" t="s">
        <v>22764</v>
      </c>
      <c r="E635" s="227" t="s">
        <v>4469</v>
      </c>
      <c r="F635" s="227" t="s">
        <v>468</v>
      </c>
      <c r="G635" s="227" t="s">
        <v>22765</v>
      </c>
      <c r="H635" s="360"/>
      <c r="I635" s="227" t="s">
        <v>468</v>
      </c>
      <c r="J635" s="227">
        <v>2</v>
      </c>
      <c r="K635" s="227" t="s">
        <v>22754</v>
      </c>
      <c r="L635" s="228">
        <v>17295</v>
      </c>
      <c r="M635" s="228">
        <v>2027</v>
      </c>
      <c r="N635" s="228">
        <v>3404</v>
      </c>
      <c r="O635" s="227" t="s">
        <v>401</v>
      </c>
      <c r="P635" s="228"/>
      <c r="Q635" s="228"/>
      <c r="R635" s="228"/>
      <c r="S635" s="228"/>
      <c r="T635" s="228"/>
      <c r="U635" s="228"/>
      <c r="V635" s="228"/>
      <c r="W635" s="228" t="s">
        <v>4470</v>
      </c>
      <c r="X635" s="228" t="s">
        <v>4471</v>
      </c>
      <c r="Y635" s="228" t="s">
        <v>4472</v>
      </c>
      <c r="Z635" s="228" t="s">
        <v>4473</v>
      </c>
      <c r="AA635" s="228"/>
      <c r="AB635" s="227"/>
      <c r="AC635" s="228">
        <v>9788</v>
      </c>
      <c r="AD635" s="227" t="s">
        <v>4474</v>
      </c>
      <c r="AE635" s="227">
        <v>2012</v>
      </c>
      <c r="AF635" s="228">
        <v>9788</v>
      </c>
      <c r="AG635" s="227" t="s">
        <v>4474</v>
      </c>
      <c r="AH635" s="227"/>
      <c r="AI635" s="227"/>
      <c r="AJ635" s="227"/>
      <c r="AK635" s="227"/>
      <c r="AL635" s="228">
        <v>10000</v>
      </c>
      <c r="AM635" s="228"/>
      <c r="AN635" s="227"/>
      <c r="AO635" s="227"/>
      <c r="AP635" s="227"/>
      <c r="AQ635" s="227"/>
      <c r="AR635" s="227"/>
      <c r="AS635" s="227"/>
      <c r="AT635" s="227"/>
      <c r="AU635" s="227"/>
      <c r="AV635" s="227"/>
      <c r="AW635" s="227"/>
      <c r="AX635" s="227"/>
      <c r="AY635" s="227"/>
      <c r="AZ635" s="227"/>
      <c r="BA635" s="227"/>
      <c r="BB635" s="227"/>
      <c r="BC635" s="227"/>
      <c r="BD635" s="227"/>
      <c r="BE635" s="227"/>
      <c r="BF635" s="227"/>
    </row>
    <row r="636" spans="1:58" ht="24" customHeight="1">
      <c r="A636" s="213"/>
      <c r="B636" s="918"/>
      <c r="C636" s="227" t="s">
        <v>8901</v>
      </c>
      <c r="D636" s="227" t="s">
        <v>22766</v>
      </c>
      <c r="E636" s="227" t="s">
        <v>22767</v>
      </c>
      <c r="F636" s="227" t="s">
        <v>8901</v>
      </c>
      <c r="G636" s="227" t="s">
        <v>22768</v>
      </c>
      <c r="H636" s="360"/>
      <c r="I636" s="227" t="s">
        <v>8901</v>
      </c>
      <c r="J636" s="227"/>
      <c r="K636" s="227"/>
      <c r="L636" s="228">
        <v>12009</v>
      </c>
      <c r="M636" s="228">
        <v>2398.6999999999998</v>
      </c>
      <c r="N636" s="228">
        <v>2920</v>
      </c>
      <c r="O636" s="227" t="s">
        <v>2083</v>
      </c>
      <c r="P636" s="228"/>
      <c r="Q636" s="228"/>
      <c r="R636" s="228"/>
      <c r="S636" s="228">
        <v>25</v>
      </c>
      <c r="T636" s="228">
        <v>15</v>
      </c>
      <c r="U636" s="228">
        <v>8</v>
      </c>
      <c r="V636" s="228">
        <v>826</v>
      </c>
      <c r="W636" s="228"/>
      <c r="X636" s="228"/>
      <c r="Y636" s="228"/>
      <c r="Z636" s="228"/>
      <c r="AA636" s="228"/>
      <c r="AB636" s="227"/>
      <c r="AC636" s="228"/>
      <c r="AD636" s="227"/>
      <c r="AE636" s="227">
        <v>2024</v>
      </c>
      <c r="AF636" s="228"/>
      <c r="AG636" s="227"/>
      <c r="AH636" s="227"/>
      <c r="AI636" s="227"/>
      <c r="AJ636" s="227"/>
      <c r="AK636" s="227"/>
      <c r="AL636" s="228">
        <v>13130</v>
      </c>
      <c r="AM636" s="228"/>
      <c r="AN636" s="227"/>
      <c r="AO636" s="227"/>
      <c r="AP636" s="227"/>
      <c r="AQ636" s="227"/>
      <c r="AR636" s="227"/>
      <c r="AS636" s="227"/>
      <c r="AT636" s="227"/>
      <c r="AU636" s="227"/>
      <c r="AV636" s="227"/>
      <c r="AW636" s="227"/>
      <c r="AX636" s="227"/>
      <c r="AY636" s="227"/>
      <c r="AZ636" s="227"/>
      <c r="BA636" s="227"/>
      <c r="BB636" s="227"/>
      <c r="BC636" s="227"/>
      <c r="BD636" s="227"/>
      <c r="BE636" s="227"/>
      <c r="BF636" s="227"/>
    </row>
    <row r="637" spans="1:58" ht="24" customHeight="1">
      <c r="A637" s="213"/>
      <c r="B637" s="918"/>
      <c r="C637" s="227" t="s">
        <v>4163</v>
      </c>
      <c r="D637" s="227" t="s">
        <v>4467</v>
      </c>
      <c r="E637" s="227" t="s">
        <v>4475</v>
      </c>
      <c r="F637" s="227" t="s">
        <v>4163</v>
      </c>
      <c r="G637" s="227"/>
      <c r="H637" s="360" t="s">
        <v>4167</v>
      </c>
      <c r="I637" s="227" t="s">
        <v>4163</v>
      </c>
      <c r="J637" s="227"/>
      <c r="K637" s="227" t="s">
        <v>654</v>
      </c>
      <c r="L637" s="228">
        <v>1700</v>
      </c>
      <c r="M637" s="228">
        <v>79</v>
      </c>
      <c r="N637" s="228">
        <v>79</v>
      </c>
      <c r="O637" s="227" t="s">
        <v>176</v>
      </c>
      <c r="P637" s="228"/>
      <c r="Q637" s="228"/>
      <c r="R637" s="228"/>
      <c r="S637" s="228" t="s">
        <v>914</v>
      </c>
      <c r="T637" s="228" t="s">
        <v>914</v>
      </c>
      <c r="U637" s="228"/>
      <c r="V637" s="228" t="s">
        <v>914</v>
      </c>
      <c r="W637" s="228">
        <v>25</v>
      </c>
      <c r="X637" s="228">
        <v>18.5</v>
      </c>
      <c r="Y637" s="228">
        <v>8</v>
      </c>
      <c r="Z637" s="228">
        <v>463</v>
      </c>
      <c r="AA637" s="227"/>
      <c r="AB637" s="228">
        <v>200</v>
      </c>
      <c r="AC637" s="228">
        <v>200</v>
      </c>
      <c r="AD637" s="227"/>
      <c r="AE637" s="227">
        <v>1990</v>
      </c>
      <c r="AF637" s="227">
        <v>1990</v>
      </c>
      <c r="AG637" s="227">
        <v>200</v>
      </c>
      <c r="AH637" s="227">
        <v>80</v>
      </c>
      <c r="AI637" s="227"/>
      <c r="AJ637" s="227"/>
      <c r="AK637" s="227"/>
      <c r="AL637" s="228">
        <v>280</v>
      </c>
      <c r="AM637" s="228">
        <v>280</v>
      </c>
      <c r="AN637" s="227">
        <v>2003</v>
      </c>
      <c r="AO637" s="227"/>
      <c r="AP637" s="227"/>
      <c r="AQ637" s="227"/>
      <c r="AR637" s="227"/>
      <c r="AS637" s="227"/>
      <c r="AT637" s="227"/>
      <c r="AU637" s="227"/>
      <c r="AV637" s="227"/>
      <c r="AW637" s="227"/>
      <c r="AX637" s="227"/>
      <c r="AY637" s="227"/>
      <c r="AZ637" s="227"/>
      <c r="BA637" s="227"/>
      <c r="BB637" s="227"/>
      <c r="BC637" s="227"/>
      <c r="BD637" s="227"/>
      <c r="BE637" s="227"/>
      <c r="BF637" s="227"/>
    </row>
    <row r="638" spans="1:58" ht="24" customHeight="1">
      <c r="A638" s="213"/>
      <c r="B638" s="918"/>
      <c r="C638" s="227" t="s">
        <v>4163</v>
      </c>
      <c r="D638" s="227" t="s">
        <v>22769</v>
      </c>
      <c r="E638" s="227" t="s">
        <v>4476</v>
      </c>
      <c r="F638" s="227" t="s">
        <v>4163</v>
      </c>
      <c r="G638" s="227"/>
      <c r="H638" s="360" t="s">
        <v>4167</v>
      </c>
      <c r="I638" s="227" t="s">
        <v>4477</v>
      </c>
      <c r="J638" s="227"/>
      <c r="K638" s="227" t="s">
        <v>654</v>
      </c>
      <c r="L638" s="228">
        <v>4406</v>
      </c>
      <c r="M638" s="228">
        <v>874</v>
      </c>
      <c r="N638" s="228">
        <v>3708</v>
      </c>
      <c r="O638" s="227" t="s">
        <v>401</v>
      </c>
      <c r="P638" s="228"/>
      <c r="Q638" s="228"/>
      <c r="R638" s="228"/>
      <c r="S638" s="228" t="s">
        <v>914</v>
      </c>
      <c r="T638" s="228" t="s">
        <v>914</v>
      </c>
      <c r="U638" s="228"/>
      <c r="V638" s="228" t="s">
        <v>914</v>
      </c>
      <c r="W638" s="228">
        <v>25</v>
      </c>
      <c r="X638" s="228">
        <v>13</v>
      </c>
      <c r="Y638" s="228">
        <v>6</v>
      </c>
      <c r="Z638" s="228">
        <v>325</v>
      </c>
      <c r="AA638" s="227"/>
      <c r="AB638" s="228" t="s">
        <v>2009</v>
      </c>
      <c r="AC638" s="228">
        <v>400</v>
      </c>
      <c r="AD638" s="227"/>
      <c r="AE638" s="227">
        <v>2005</v>
      </c>
      <c r="AF638" s="227">
        <v>2005</v>
      </c>
      <c r="AG638" s="227">
        <v>200</v>
      </c>
      <c r="AH638" s="227">
        <v>80</v>
      </c>
      <c r="AI638" s="227"/>
      <c r="AJ638" s="227"/>
      <c r="AK638" s="227"/>
      <c r="AL638" s="228">
        <v>4200</v>
      </c>
      <c r="AM638" s="228">
        <v>4200</v>
      </c>
      <c r="AN638" s="227">
        <v>2003</v>
      </c>
      <c r="AO638" s="227"/>
      <c r="AP638" s="227"/>
      <c r="AQ638" s="227"/>
      <c r="AR638" s="227"/>
      <c r="AS638" s="227"/>
      <c r="AT638" s="227"/>
      <c r="AU638" s="227"/>
      <c r="AV638" s="227"/>
      <c r="AW638" s="227"/>
      <c r="AX638" s="227"/>
      <c r="AY638" s="227"/>
      <c r="AZ638" s="227"/>
      <c r="BA638" s="227"/>
      <c r="BB638" s="227"/>
      <c r="BC638" s="227"/>
      <c r="BD638" s="227"/>
      <c r="BE638" s="227"/>
      <c r="BF638" s="227" t="s">
        <v>13929</v>
      </c>
    </row>
    <row r="639" spans="1:58" ht="24" customHeight="1">
      <c r="A639" s="213"/>
      <c r="B639" s="918"/>
      <c r="C639" s="227" t="s">
        <v>4163</v>
      </c>
      <c r="D639" s="227" t="s">
        <v>22584</v>
      </c>
      <c r="E639" s="227" t="s">
        <v>13916</v>
      </c>
      <c r="F639" s="227" t="s">
        <v>4163</v>
      </c>
      <c r="G639" s="227"/>
      <c r="H639" s="360"/>
      <c r="I639" s="227" t="s">
        <v>13930</v>
      </c>
      <c r="J639" s="227"/>
      <c r="K639" s="227"/>
      <c r="L639" s="228">
        <v>9986</v>
      </c>
      <c r="M639" s="228">
        <v>3614</v>
      </c>
      <c r="N639" s="228">
        <v>4949.8500000000004</v>
      </c>
      <c r="O639" s="227" t="s">
        <v>2083</v>
      </c>
      <c r="P639" s="228"/>
      <c r="Q639" s="228"/>
      <c r="R639" s="228"/>
      <c r="S639" s="228"/>
      <c r="T639" s="228"/>
      <c r="U639" s="228"/>
      <c r="V639" s="228"/>
      <c r="W639" s="228">
        <v>25</v>
      </c>
      <c r="X639" s="228">
        <v>16</v>
      </c>
      <c r="Y639" s="228">
        <v>7</v>
      </c>
      <c r="Z639" s="228">
        <v>370</v>
      </c>
      <c r="AA639" s="227"/>
      <c r="AB639" s="228" t="s">
        <v>2009</v>
      </c>
      <c r="AC639" s="228"/>
      <c r="AD639" s="227"/>
      <c r="AE639" s="227">
        <v>2022</v>
      </c>
      <c r="AF639" s="227"/>
      <c r="AG639" s="227"/>
      <c r="AH639" s="227"/>
      <c r="AI639" s="227"/>
      <c r="AJ639" s="227"/>
      <c r="AK639" s="227"/>
      <c r="AL639" s="228">
        <v>18000</v>
      </c>
      <c r="AM639" s="228"/>
      <c r="AN639" s="227"/>
      <c r="AO639" s="227"/>
      <c r="AP639" s="227"/>
      <c r="AQ639" s="227"/>
      <c r="AR639" s="227"/>
      <c r="AS639" s="227"/>
      <c r="AT639" s="227"/>
      <c r="AU639" s="227"/>
      <c r="AV639" s="227"/>
      <c r="AW639" s="227"/>
      <c r="AX639" s="227"/>
      <c r="AY639" s="227"/>
      <c r="AZ639" s="227"/>
      <c r="BA639" s="227"/>
      <c r="BB639" s="227"/>
      <c r="BC639" s="227"/>
      <c r="BD639" s="227"/>
      <c r="BE639" s="227"/>
      <c r="BF639" s="227" t="s">
        <v>13929</v>
      </c>
    </row>
    <row r="640" spans="1:58" ht="24" customHeight="1">
      <c r="A640" s="213"/>
      <c r="B640" s="918"/>
      <c r="C640" s="227" t="s">
        <v>4163</v>
      </c>
      <c r="D640" s="227" t="s">
        <v>22770</v>
      </c>
      <c r="E640" s="227" t="s">
        <v>16860</v>
      </c>
      <c r="F640" s="227" t="s">
        <v>4163</v>
      </c>
      <c r="G640" s="227"/>
      <c r="H640" s="360"/>
      <c r="I640" s="227" t="s">
        <v>13930</v>
      </c>
      <c r="J640" s="227"/>
      <c r="K640" s="227"/>
      <c r="L640" s="228">
        <v>134296</v>
      </c>
      <c r="M640" s="228">
        <v>3565</v>
      </c>
      <c r="N640" s="228">
        <v>5166</v>
      </c>
      <c r="O640" s="227" t="s">
        <v>2083</v>
      </c>
      <c r="P640" s="228"/>
      <c r="Q640" s="228"/>
      <c r="R640" s="228"/>
      <c r="S640" s="228"/>
      <c r="T640" s="228"/>
      <c r="U640" s="228"/>
      <c r="V640" s="228"/>
      <c r="W640" s="228">
        <v>25</v>
      </c>
      <c r="X640" s="228">
        <v>16</v>
      </c>
      <c r="Y640" s="228">
        <v>7</v>
      </c>
      <c r="Z640" s="228">
        <v>370</v>
      </c>
      <c r="AA640" s="227"/>
      <c r="AB640" s="228">
        <v>118</v>
      </c>
      <c r="AC640" s="228"/>
      <c r="AD640" s="227"/>
      <c r="AE640" s="227">
        <v>2023</v>
      </c>
      <c r="AF640" s="227"/>
      <c r="AG640" s="227"/>
      <c r="AH640" s="227"/>
      <c r="AI640" s="227"/>
      <c r="AJ640" s="227"/>
      <c r="AK640" s="227"/>
      <c r="AL640" s="228">
        <v>21700</v>
      </c>
      <c r="AM640" s="228"/>
      <c r="AN640" s="227"/>
      <c r="AO640" s="227"/>
      <c r="AP640" s="227"/>
      <c r="AQ640" s="227"/>
      <c r="AR640" s="227"/>
      <c r="AS640" s="227"/>
      <c r="AT640" s="227"/>
      <c r="AU640" s="227"/>
      <c r="AV640" s="227"/>
      <c r="AW640" s="227"/>
      <c r="AX640" s="227"/>
      <c r="AY640" s="227"/>
      <c r="AZ640" s="227"/>
      <c r="BA640" s="227"/>
      <c r="BB640" s="227"/>
      <c r="BC640" s="227"/>
      <c r="BD640" s="227"/>
      <c r="BE640" s="227"/>
      <c r="BF640" s="227"/>
    </row>
    <row r="641" spans="1:58" ht="24" customHeight="1">
      <c r="A641" s="213"/>
      <c r="B641" s="918"/>
      <c r="C641" s="227" t="s">
        <v>4171</v>
      </c>
      <c r="D641" s="227" t="s">
        <v>22771</v>
      </c>
      <c r="E641" s="227" t="s">
        <v>22772</v>
      </c>
      <c r="F641" s="227" t="s">
        <v>4171</v>
      </c>
      <c r="G641" s="227"/>
      <c r="H641" s="360"/>
      <c r="I641" s="227" t="s">
        <v>4171</v>
      </c>
      <c r="J641" s="227"/>
      <c r="K641" s="227"/>
      <c r="L641" s="228">
        <v>9505</v>
      </c>
      <c r="M641" s="228">
        <v>741</v>
      </c>
      <c r="N641" s="228">
        <v>4510</v>
      </c>
      <c r="O641" s="227" t="s">
        <v>401</v>
      </c>
      <c r="P641" s="228"/>
      <c r="Q641" s="228"/>
      <c r="R641" s="228"/>
      <c r="S641" s="228">
        <v>50</v>
      </c>
      <c r="T641" s="228">
        <v>21</v>
      </c>
      <c r="U641" s="228">
        <v>8</v>
      </c>
      <c r="V641" s="228">
        <v>1050</v>
      </c>
      <c r="W641" s="228"/>
      <c r="X641" s="228"/>
      <c r="Y641" s="228"/>
      <c r="Z641" s="228"/>
      <c r="AA641" s="227"/>
      <c r="AB641" s="228">
        <v>100</v>
      </c>
      <c r="AC641" s="228">
        <v>100</v>
      </c>
      <c r="AD641" s="227"/>
      <c r="AE641" s="227">
        <v>2004</v>
      </c>
      <c r="AF641" s="227">
        <v>2004</v>
      </c>
      <c r="AG641" s="227"/>
      <c r="AH641" s="227"/>
      <c r="AI641" s="227"/>
      <c r="AJ641" s="227"/>
      <c r="AK641" s="227"/>
      <c r="AL641" s="228">
        <v>4862</v>
      </c>
      <c r="AM641" s="228">
        <v>4862</v>
      </c>
      <c r="AN641" s="227"/>
      <c r="AO641" s="227"/>
      <c r="AP641" s="227"/>
      <c r="AQ641" s="227"/>
      <c r="AR641" s="227"/>
      <c r="AS641" s="227"/>
      <c r="AT641" s="227"/>
      <c r="AU641" s="227"/>
      <c r="AV641" s="227"/>
      <c r="AW641" s="227"/>
      <c r="AX641" s="227"/>
      <c r="AY641" s="227"/>
      <c r="AZ641" s="227"/>
      <c r="BA641" s="227"/>
      <c r="BB641" s="227"/>
      <c r="BC641" s="227"/>
      <c r="BD641" s="227"/>
      <c r="BE641" s="227"/>
      <c r="BF641" s="227"/>
    </row>
    <row r="642" spans="1:58" ht="24" customHeight="1">
      <c r="A642" s="213"/>
      <c r="B642" s="918"/>
      <c r="C642" s="227" t="s">
        <v>4148</v>
      </c>
      <c r="D642" s="227" t="s">
        <v>22577</v>
      </c>
      <c r="E642" s="227" t="s">
        <v>22773</v>
      </c>
      <c r="F642" s="227" t="s">
        <v>4148</v>
      </c>
      <c r="G642" s="227"/>
      <c r="H642" s="360"/>
      <c r="I642" s="227" t="s">
        <v>4148</v>
      </c>
      <c r="J642" s="227"/>
      <c r="K642" s="227"/>
      <c r="L642" s="228">
        <v>52806</v>
      </c>
      <c r="M642" s="228">
        <v>1777</v>
      </c>
      <c r="N642" s="228">
        <v>2975</v>
      </c>
      <c r="O642" s="227" t="s">
        <v>401</v>
      </c>
      <c r="P642" s="228"/>
      <c r="Q642" s="228"/>
      <c r="R642" s="228"/>
      <c r="S642" s="228"/>
      <c r="T642" s="228"/>
      <c r="U642" s="228"/>
      <c r="V642" s="228"/>
      <c r="W642" s="228">
        <v>25</v>
      </c>
      <c r="X642" s="228">
        <v>16</v>
      </c>
      <c r="Y642" s="228">
        <v>8</v>
      </c>
      <c r="Z642" s="228">
        <v>400</v>
      </c>
      <c r="AA642" s="227"/>
      <c r="AB642" s="228"/>
      <c r="AC642" s="228"/>
      <c r="AD642" s="227"/>
      <c r="AE642" s="227">
        <v>2013</v>
      </c>
      <c r="AF642" s="227"/>
      <c r="AG642" s="227"/>
      <c r="AH642" s="227"/>
      <c r="AI642" s="227"/>
      <c r="AJ642" s="227"/>
      <c r="AK642" s="227"/>
      <c r="AL642" s="228">
        <v>8000</v>
      </c>
      <c r="AM642" s="228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27"/>
      <c r="BC642" s="227"/>
      <c r="BD642" s="227"/>
      <c r="BE642" s="227"/>
      <c r="BF642" s="227"/>
    </row>
    <row r="643" spans="1:58" ht="24" customHeight="1">
      <c r="A643" s="213"/>
      <c r="B643" s="918"/>
      <c r="C643" s="227" t="s">
        <v>4148</v>
      </c>
      <c r="D643" s="227" t="s">
        <v>22577</v>
      </c>
      <c r="E643" s="227" t="s">
        <v>4478</v>
      </c>
      <c r="F643" s="227" t="s">
        <v>641</v>
      </c>
      <c r="G643" s="227"/>
      <c r="H643" s="360"/>
      <c r="I643" s="227" t="s">
        <v>4234</v>
      </c>
      <c r="J643" s="227"/>
      <c r="K643" s="227"/>
      <c r="L643" s="228">
        <v>8794</v>
      </c>
      <c r="M643" s="228">
        <v>8794</v>
      </c>
      <c r="N643" s="228">
        <v>8966.2199999999993</v>
      </c>
      <c r="O643" s="227" t="s">
        <v>401</v>
      </c>
      <c r="P643" s="228">
        <v>25.5</v>
      </c>
      <c r="Q643" s="228">
        <v>25.5</v>
      </c>
      <c r="R643" s="228">
        <v>5</v>
      </c>
      <c r="S643" s="228">
        <v>50</v>
      </c>
      <c r="T643" s="228">
        <v>25</v>
      </c>
      <c r="U643" s="228">
        <v>10</v>
      </c>
      <c r="V643" s="228">
        <v>1250</v>
      </c>
      <c r="W643" s="228">
        <v>20.399999999999999</v>
      </c>
      <c r="X643" s="228">
        <v>33.4</v>
      </c>
      <c r="Y643" s="228"/>
      <c r="Z643" s="228">
        <v>660</v>
      </c>
      <c r="AA643" s="227"/>
      <c r="AB643" s="228"/>
      <c r="AC643" s="228"/>
      <c r="AD643" s="227"/>
      <c r="AE643" s="227"/>
      <c r="AF643" s="227"/>
      <c r="AG643" s="227"/>
      <c r="AH643" s="227"/>
      <c r="AI643" s="227"/>
      <c r="AJ643" s="227"/>
      <c r="AK643" s="227"/>
      <c r="AL643" s="228"/>
      <c r="AM643" s="228"/>
      <c r="AN643" s="227"/>
      <c r="AO643" s="227"/>
      <c r="AP643" s="227"/>
      <c r="AQ643" s="227"/>
      <c r="AR643" s="227"/>
      <c r="AS643" s="227"/>
      <c r="AT643" s="227"/>
      <c r="AU643" s="227"/>
      <c r="AV643" s="227"/>
      <c r="AW643" s="227"/>
      <c r="AX643" s="227"/>
      <c r="AY643" s="227"/>
      <c r="AZ643" s="227"/>
      <c r="BA643" s="227"/>
      <c r="BB643" s="227"/>
      <c r="BC643" s="227"/>
      <c r="BD643" s="227"/>
      <c r="BE643" s="227"/>
      <c r="BF643" s="227"/>
    </row>
    <row r="644" spans="1:58" ht="66" customHeight="1">
      <c r="A644" s="213" t="s">
        <v>150</v>
      </c>
      <c r="B644" s="1599"/>
      <c r="C644" s="227" t="s">
        <v>4200</v>
      </c>
      <c r="D644" s="227" t="s">
        <v>22774</v>
      </c>
      <c r="E644" s="227" t="s">
        <v>22775</v>
      </c>
      <c r="F644" s="227" t="s">
        <v>4200</v>
      </c>
      <c r="G644" s="227" t="s">
        <v>22776</v>
      </c>
      <c r="H644" s="227" t="s">
        <v>13021</v>
      </c>
      <c r="I644" s="227" t="s">
        <v>26823</v>
      </c>
      <c r="J644" s="227" t="s">
        <v>22392</v>
      </c>
      <c r="K644" s="228">
        <v>9302</v>
      </c>
      <c r="L644" s="228">
        <v>1910</v>
      </c>
      <c r="M644" s="228">
        <v>3135</v>
      </c>
      <c r="N644" s="227" t="s">
        <v>401</v>
      </c>
      <c r="O644" s="228"/>
      <c r="P644" s="228"/>
      <c r="Q644" s="228"/>
      <c r="R644" s="228"/>
      <c r="S644" s="228"/>
      <c r="T644" s="228"/>
      <c r="U644" s="228"/>
      <c r="V644" s="228">
        <v>25</v>
      </c>
      <c r="W644" s="228"/>
      <c r="X644" s="228">
        <v>8</v>
      </c>
      <c r="Y644" s="228">
        <v>1053</v>
      </c>
      <c r="Z644" s="227"/>
      <c r="AA644" s="228"/>
      <c r="AB644" s="228"/>
      <c r="AC644" s="227"/>
      <c r="AD644" s="227"/>
      <c r="AE644" s="227">
        <v>2008</v>
      </c>
      <c r="AF644" s="227">
        <v>7398</v>
      </c>
      <c r="AG644" s="227">
        <v>450</v>
      </c>
      <c r="AH644" s="227">
        <v>1050</v>
      </c>
      <c r="AI644" s="227"/>
      <c r="AJ644" s="227"/>
      <c r="AK644" s="227"/>
      <c r="AL644" s="228">
        <v>8898</v>
      </c>
      <c r="AM644" s="228">
        <v>2018</v>
      </c>
      <c r="AN644" s="227">
        <v>2024</v>
      </c>
      <c r="AO644" s="227"/>
      <c r="AP644" s="227"/>
      <c r="AQ644" s="227">
        <v>800</v>
      </c>
      <c r="AR644" s="227"/>
      <c r="AS644" s="227"/>
      <c r="AT644" s="227"/>
      <c r="AU644" s="227"/>
      <c r="AV644" s="227"/>
      <c r="AW644" s="227"/>
      <c r="AX644" s="227"/>
      <c r="AY644" s="227"/>
      <c r="AZ644" s="227"/>
      <c r="BA644" s="227"/>
      <c r="BB644" s="227"/>
      <c r="BC644" s="227"/>
      <c r="BD644" s="227"/>
      <c r="BE644" s="227"/>
      <c r="BF644" s="227"/>
    </row>
    <row r="645" spans="1:58" s="1433" customFormat="1" ht="24" customHeight="1">
      <c r="A645" s="1311" t="s">
        <v>153</v>
      </c>
      <c r="B645" s="1604" t="s">
        <v>90</v>
      </c>
      <c r="C645" s="314" t="s">
        <v>55</v>
      </c>
      <c r="D645" s="314"/>
      <c r="E645" s="315">
        <f>COUNTA(E646:E667)</f>
        <v>22</v>
      </c>
      <c r="F645" s="314"/>
      <c r="G645" s="314"/>
      <c r="H645" s="314"/>
      <c r="I645" s="314"/>
      <c r="J645" s="314"/>
      <c r="K645" s="314"/>
      <c r="L645" s="318">
        <f>SUM(L646:L667)</f>
        <v>754082</v>
      </c>
      <c r="M645" s="318">
        <f>SUM(M646:M667)</f>
        <v>66252.850000000006</v>
      </c>
      <c r="N645" s="318">
        <f>SUM(N646:N667)</f>
        <v>91633.12</v>
      </c>
      <c r="O645" s="314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4"/>
      <c r="AB645" s="318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8"/>
      <c r="AM645" s="314"/>
      <c r="AN645" s="314"/>
      <c r="AO645" s="314"/>
      <c r="AP645" s="314"/>
      <c r="AQ645" s="314"/>
      <c r="AR645" s="381"/>
      <c r="AS645" s="381"/>
      <c r="AT645" s="314"/>
      <c r="AU645" s="314"/>
      <c r="AV645" s="314"/>
      <c r="AW645" s="314"/>
      <c r="AX645" s="314"/>
      <c r="AY645" s="314"/>
      <c r="AZ645" s="314"/>
      <c r="BA645" s="314"/>
      <c r="BB645" s="314"/>
      <c r="BC645" s="314"/>
      <c r="BD645" s="314"/>
      <c r="BE645" s="314"/>
      <c r="BF645" s="314"/>
    </row>
    <row r="646" spans="1:58" s="1433" customFormat="1" ht="24" customHeight="1">
      <c r="A646" s="1311"/>
      <c r="B646" s="1569"/>
      <c r="C646" s="227" t="s">
        <v>14524</v>
      </c>
      <c r="D646" s="227" t="s">
        <v>23112</v>
      </c>
      <c r="E646" s="227" t="s">
        <v>3662</v>
      </c>
      <c r="F646" s="227" t="s">
        <v>14524</v>
      </c>
      <c r="G646" s="227" t="s">
        <v>23225</v>
      </c>
      <c r="H646" s="314"/>
      <c r="I646" s="227" t="s">
        <v>17095</v>
      </c>
      <c r="J646" s="314"/>
      <c r="K646" s="227"/>
      <c r="L646" s="228">
        <v>495794</v>
      </c>
      <c r="M646" s="228">
        <v>4253</v>
      </c>
      <c r="N646" s="228">
        <v>3716</v>
      </c>
      <c r="O646" s="227" t="s">
        <v>401</v>
      </c>
      <c r="P646" s="228"/>
      <c r="Q646" s="228"/>
      <c r="R646" s="228"/>
      <c r="S646" s="228" t="s">
        <v>17098</v>
      </c>
      <c r="T646" s="228" t="s">
        <v>1822</v>
      </c>
      <c r="U646" s="228">
        <v>8</v>
      </c>
      <c r="V646" s="228">
        <v>1250</v>
      </c>
      <c r="W646" s="228"/>
      <c r="X646" s="228"/>
      <c r="Y646" s="228"/>
      <c r="Z646" s="228"/>
      <c r="AA646" s="314"/>
      <c r="AB646" s="228" t="s">
        <v>17100</v>
      </c>
      <c r="AC646" s="314"/>
      <c r="AD646" s="314"/>
      <c r="AE646" s="227">
        <v>2001</v>
      </c>
      <c r="AF646" s="314"/>
      <c r="AG646" s="314"/>
      <c r="AH646" s="314"/>
      <c r="AI646" s="314"/>
      <c r="AJ646" s="314"/>
      <c r="AK646" s="314"/>
      <c r="AL646" s="228">
        <v>9661</v>
      </c>
      <c r="AM646" s="314"/>
      <c r="AN646" s="314"/>
      <c r="AO646" s="314"/>
      <c r="AP646" s="314"/>
      <c r="AQ646" s="314"/>
      <c r="AR646" s="381"/>
      <c r="AS646" s="381"/>
      <c r="AT646" s="314"/>
      <c r="AU646" s="314"/>
      <c r="AV646" s="314"/>
      <c r="AW646" s="314"/>
      <c r="AX646" s="314"/>
      <c r="AY646" s="314"/>
      <c r="AZ646" s="314"/>
      <c r="BA646" s="314"/>
      <c r="BB646" s="314"/>
      <c r="BC646" s="314"/>
      <c r="BD646" s="314"/>
      <c r="BE646" s="314"/>
      <c r="BF646" s="227"/>
    </row>
    <row r="647" spans="1:58" s="1433" customFormat="1" ht="24" customHeight="1">
      <c r="A647" s="1311"/>
      <c r="B647" s="1569"/>
      <c r="C647" s="227" t="s">
        <v>14524</v>
      </c>
      <c r="D647" s="227" t="s">
        <v>23115</v>
      </c>
      <c r="E647" s="227" t="s">
        <v>17088</v>
      </c>
      <c r="F647" s="227" t="s">
        <v>14524</v>
      </c>
      <c r="G647" s="227" t="s">
        <v>23226</v>
      </c>
      <c r="H647" s="314"/>
      <c r="I647" s="227" t="s">
        <v>17095</v>
      </c>
      <c r="J647" s="314"/>
      <c r="K647" s="227"/>
      <c r="L647" s="228">
        <v>51694</v>
      </c>
      <c r="M647" s="228">
        <v>4901.46</v>
      </c>
      <c r="N647" s="228">
        <v>4398.58</v>
      </c>
      <c r="O647" s="227" t="s">
        <v>401</v>
      </c>
      <c r="P647" s="228"/>
      <c r="Q647" s="228"/>
      <c r="R647" s="228"/>
      <c r="S647" s="228" t="s">
        <v>17098</v>
      </c>
      <c r="T647" s="228" t="s">
        <v>9518</v>
      </c>
      <c r="U647" s="228">
        <v>8</v>
      </c>
      <c r="V647" s="228">
        <v>1050</v>
      </c>
      <c r="W647" s="228"/>
      <c r="X647" s="228"/>
      <c r="Y647" s="228"/>
      <c r="Z647" s="228"/>
      <c r="AA647" s="314"/>
      <c r="AB647" s="228" t="s">
        <v>17101</v>
      </c>
      <c r="AC647" s="314"/>
      <c r="AD647" s="314"/>
      <c r="AE647" s="227">
        <v>2015</v>
      </c>
      <c r="AF647" s="314"/>
      <c r="AG647" s="314"/>
      <c r="AH647" s="314"/>
      <c r="AI647" s="314"/>
      <c r="AJ647" s="314"/>
      <c r="AK647" s="314"/>
      <c r="AL647" s="228">
        <v>38597</v>
      </c>
      <c r="AM647" s="314"/>
      <c r="AN647" s="314"/>
      <c r="AO647" s="314"/>
      <c r="AP647" s="314"/>
      <c r="AQ647" s="314"/>
      <c r="AR647" s="381"/>
      <c r="AS647" s="381"/>
      <c r="AT647" s="314"/>
      <c r="AU647" s="314"/>
      <c r="AV647" s="314"/>
      <c r="AW647" s="314"/>
      <c r="AX647" s="314"/>
      <c r="AY647" s="314"/>
      <c r="AZ647" s="314"/>
      <c r="BA647" s="314"/>
      <c r="BB647" s="314"/>
      <c r="BC647" s="314"/>
      <c r="BD647" s="314"/>
      <c r="BE647" s="314"/>
      <c r="BF647" s="227"/>
    </row>
    <row r="648" spans="1:58" s="1433" customFormat="1" ht="50.1" customHeight="1">
      <c r="A648" s="1311"/>
      <c r="B648" s="1569"/>
      <c r="C648" s="227" t="s">
        <v>14524</v>
      </c>
      <c r="D648" s="227" t="s">
        <v>23113</v>
      </c>
      <c r="E648" s="227" t="s">
        <v>17089</v>
      </c>
      <c r="F648" s="227" t="s">
        <v>14524</v>
      </c>
      <c r="G648" s="227" t="s">
        <v>23227</v>
      </c>
      <c r="H648" s="314"/>
      <c r="I648" s="227" t="s">
        <v>17095</v>
      </c>
      <c r="J648" s="314"/>
      <c r="K648" s="227"/>
      <c r="L648" s="228">
        <v>9331</v>
      </c>
      <c r="M648" s="228">
        <v>1263</v>
      </c>
      <c r="N648" s="228">
        <v>1138</v>
      </c>
      <c r="O648" s="227" t="s">
        <v>401</v>
      </c>
      <c r="P648" s="228"/>
      <c r="Q648" s="228"/>
      <c r="R648" s="228"/>
      <c r="S648" s="228"/>
      <c r="T648" s="228"/>
      <c r="U648" s="228"/>
      <c r="V648" s="228"/>
      <c r="W648" s="228" t="s">
        <v>1822</v>
      </c>
      <c r="X648" s="228" t="s">
        <v>17099</v>
      </c>
      <c r="Y648" s="228">
        <v>5</v>
      </c>
      <c r="Z648" s="228">
        <v>418</v>
      </c>
      <c r="AA648" s="314"/>
      <c r="AB648" s="228" t="s">
        <v>26822</v>
      </c>
      <c r="AC648" s="314"/>
      <c r="AD648" s="314"/>
      <c r="AE648" s="227">
        <v>2019</v>
      </c>
      <c r="AF648" s="314"/>
      <c r="AG648" s="314"/>
      <c r="AH648" s="314"/>
      <c r="AI648" s="314"/>
      <c r="AJ648" s="314"/>
      <c r="AK648" s="314"/>
      <c r="AL648" s="228">
        <v>9883</v>
      </c>
      <c r="AM648" s="314"/>
      <c r="AN648" s="314"/>
      <c r="AO648" s="314"/>
      <c r="AP648" s="314"/>
      <c r="AQ648" s="314"/>
      <c r="AR648" s="381"/>
      <c r="AS648" s="381"/>
      <c r="AT648" s="314"/>
      <c r="AU648" s="314"/>
      <c r="AV648" s="314"/>
      <c r="AW648" s="314"/>
      <c r="AX648" s="314"/>
      <c r="AY648" s="314"/>
      <c r="AZ648" s="314"/>
      <c r="BA648" s="314"/>
      <c r="BB648" s="314"/>
      <c r="BC648" s="314"/>
      <c r="BD648" s="314"/>
      <c r="BE648" s="314"/>
      <c r="BF648" s="227"/>
    </row>
    <row r="649" spans="1:58" s="1433" customFormat="1" ht="24" customHeight="1">
      <c r="A649" s="1311"/>
      <c r="B649" s="1569"/>
      <c r="C649" s="227" t="s">
        <v>4492</v>
      </c>
      <c r="D649" s="227" t="s">
        <v>23228</v>
      </c>
      <c r="E649" s="227" t="s">
        <v>4932</v>
      </c>
      <c r="F649" s="227" t="s">
        <v>4492</v>
      </c>
      <c r="G649" s="227" t="s">
        <v>23151</v>
      </c>
      <c r="H649" s="314"/>
      <c r="I649" s="227" t="s">
        <v>23229</v>
      </c>
      <c r="J649" s="314">
        <v>17</v>
      </c>
      <c r="K649" s="314"/>
      <c r="L649" s="228">
        <v>4331</v>
      </c>
      <c r="M649" s="228">
        <v>2436</v>
      </c>
      <c r="N649" s="228">
        <v>2436</v>
      </c>
      <c r="O649" s="227" t="s">
        <v>401</v>
      </c>
      <c r="P649" s="228"/>
      <c r="Q649" s="228"/>
      <c r="R649" s="228"/>
      <c r="S649" s="228"/>
      <c r="T649" s="228"/>
      <c r="U649" s="228"/>
      <c r="V649" s="228"/>
      <c r="W649" s="228">
        <v>25</v>
      </c>
      <c r="X649" s="228">
        <v>31</v>
      </c>
      <c r="Y649" s="228">
        <v>6</v>
      </c>
      <c r="Z649" s="228">
        <v>686</v>
      </c>
      <c r="AA649" s="314"/>
      <c r="AB649" s="228">
        <v>500</v>
      </c>
      <c r="AC649" s="314"/>
      <c r="AD649" s="314"/>
      <c r="AE649" s="227">
        <v>2006</v>
      </c>
      <c r="AF649" s="314"/>
      <c r="AG649" s="314"/>
      <c r="AH649" s="314"/>
      <c r="AI649" s="314"/>
      <c r="AJ649" s="314"/>
      <c r="AK649" s="314"/>
      <c r="AL649" s="228">
        <v>2500</v>
      </c>
      <c r="AM649" s="314">
        <v>2025</v>
      </c>
      <c r="AN649" s="314"/>
      <c r="AO649" s="314"/>
      <c r="AP649" s="314"/>
      <c r="AQ649" s="314"/>
      <c r="AR649" s="381"/>
      <c r="AS649" s="381"/>
      <c r="AT649" s="314"/>
      <c r="AU649" s="314"/>
      <c r="AV649" s="314"/>
      <c r="AW649" s="314"/>
      <c r="AX649" s="314"/>
      <c r="AY649" s="314"/>
      <c r="AZ649" s="314"/>
      <c r="BA649" s="314"/>
      <c r="BB649" s="314"/>
      <c r="BC649" s="314"/>
      <c r="BD649" s="314"/>
      <c r="BE649" s="314"/>
      <c r="BF649" s="227"/>
    </row>
    <row r="650" spans="1:58" s="1433" customFormat="1" ht="24" customHeight="1">
      <c r="A650" s="1311"/>
      <c r="B650" s="1569"/>
      <c r="C650" s="227" t="s">
        <v>1718</v>
      </c>
      <c r="D650" s="227" t="s">
        <v>23230</v>
      </c>
      <c r="E650" s="227" t="s">
        <v>4933</v>
      </c>
      <c r="F650" s="227" t="s">
        <v>1718</v>
      </c>
      <c r="G650" s="227" t="s">
        <v>23231</v>
      </c>
      <c r="H650" s="227"/>
      <c r="I650" s="227">
        <v>2</v>
      </c>
      <c r="J650" s="314"/>
      <c r="K650" s="228">
        <v>4935</v>
      </c>
      <c r="L650" s="228"/>
      <c r="M650" s="228"/>
      <c r="N650" s="227" t="s">
        <v>176</v>
      </c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>
        <v>1139</v>
      </c>
      <c r="Z650" s="314"/>
      <c r="AA650" s="228">
        <v>570</v>
      </c>
      <c r="AB650" s="314"/>
      <c r="AC650" s="314"/>
      <c r="AD650" s="227">
        <v>2007</v>
      </c>
      <c r="AE650" s="314"/>
      <c r="AF650" s="314"/>
      <c r="AG650" s="314"/>
      <c r="AH650" s="314"/>
      <c r="AI650" s="314"/>
      <c r="AJ650" s="314"/>
      <c r="AK650" s="228">
        <v>3084</v>
      </c>
      <c r="AL650" s="314"/>
      <c r="AM650" s="314"/>
      <c r="AN650" s="314"/>
      <c r="AO650" s="314"/>
      <c r="AP650" s="314"/>
      <c r="AQ650" s="381"/>
      <c r="AR650" s="381"/>
      <c r="AS650" s="314"/>
      <c r="AT650" s="314"/>
      <c r="AU650" s="314"/>
      <c r="AV650" s="314"/>
      <c r="AW650" s="314"/>
      <c r="AX650" s="314"/>
      <c r="AY650" s="314"/>
      <c r="AZ650" s="314"/>
      <c r="BA650" s="314"/>
      <c r="BB650" s="314"/>
      <c r="BC650" s="314"/>
      <c r="BD650" s="314"/>
      <c r="BE650" s="227" t="s">
        <v>4934</v>
      </c>
      <c r="BF650" s="718"/>
    </row>
    <row r="651" spans="1:58" s="1433" customFormat="1" ht="24" customHeight="1">
      <c r="A651" s="1311"/>
      <c r="B651" s="1569"/>
      <c r="C651" s="227" t="s">
        <v>13945</v>
      </c>
      <c r="D651" s="227" t="s">
        <v>23232</v>
      </c>
      <c r="E651" s="227" t="s">
        <v>23233</v>
      </c>
      <c r="F651" s="227" t="s">
        <v>13945</v>
      </c>
      <c r="G651" s="227" t="s">
        <v>23234</v>
      </c>
      <c r="H651" s="227"/>
      <c r="I651" s="227">
        <v>26</v>
      </c>
      <c r="J651" s="314"/>
      <c r="K651" s="228">
        <v>25675</v>
      </c>
      <c r="L651" s="228">
        <v>5268</v>
      </c>
      <c r="M651" s="228">
        <v>5268</v>
      </c>
      <c r="N651" s="227" t="s">
        <v>2083</v>
      </c>
      <c r="O651" s="228"/>
      <c r="P651" s="228"/>
      <c r="Q651" s="228"/>
      <c r="R651" s="228">
        <v>50</v>
      </c>
      <c r="S651" s="228"/>
      <c r="T651" s="228">
        <v>10</v>
      </c>
      <c r="U651" s="228"/>
      <c r="V651" s="228">
        <v>25</v>
      </c>
      <c r="W651" s="228"/>
      <c r="X651" s="228">
        <v>3</v>
      </c>
      <c r="Y651" s="228"/>
      <c r="Z651" s="314"/>
      <c r="AA651" s="228"/>
      <c r="AB651" s="314"/>
      <c r="AC651" s="314"/>
      <c r="AD651" s="227">
        <v>2020</v>
      </c>
      <c r="AE651" s="314"/>
      <c r="AF651" s="314"/>
      <c r="AG651" s="314"/>
      <c r="AH651" s="314"/>
      <c r="AI651" s="314"/>
      <c r="AJ651" s="314"/>
      <c r="AK651" s="228"/>
      <c r="AL651" s="314"/>
      <c r="AM651" s="314"/>
      <c r="AN651" s="314"/>
      <c r="AO651" s="314"/>
      <c r="AP651" s="314"/>
      <c r="AQ651" s="381"/>
      <c r="AR651" s="381"/>
      <c r="AS651" s="314"/>
      <c r="AT651" s="314"/>
      <c r="AU651" s="314"/>
      <c r="AV651" s="314"/>
      <c r="AW651" s="314"/>
      <c r="AX651" s="314"/>
      <c r="AY651" s="314"/>
      <c r="AZ651" s="314"/>
      <c r="BA651" s="314"/>
      <c r="BB651" s="314"/>
      <c r="BC651" s="314"/>
      <c r="BD651" s="314"/>
      <c r="BE651" s="227" t="s">
        <v>17103</v>
      </c>
      <c r="BF651" s="718"/>
    </row>
    <row r="652" spans="1:58" s="1433" customFormat="1" ht="24" customHeight="1">
      <c r="A652" s="1311"/>
      <c r="B652" s="1569"/>
      <c r="C652" s="227" t="s">
        <v>1718</v>
      </c>
      <c r="D652" s="227" t="s">
        <v>23235</v>
      </c>
      <c r="E652" s="227" t="s">
        <v>4935</v>
      </c>
      <c r="F652" s="227" t="s">
        <v>1718</v>
      </c>
      <c r="G652" s="227" t="s">
        <v>23236</v>
      </c>
      <c r="H652" s="227"/>
      <c r="I652" s="227">
        <v>33</v>
      </c>
      <c r="J652" s="314"/>
      <c r="K652" s="228">
        <v>91855</v>
      </c>
      <c r="L652" s="228">
        <v>7792</v>
      </c>
      <c r="M652" s="228">
        <v>7792</v>
      </c>
      <c r="N652" s="227" t="s">
        <v>401</v>
      </c>
      <c r="O652" s="228"/>
      <c r="P652" s="228"/>
      <c r="Q652" s="228"/>
      <c r="R652" s="228">
        <v>50</v>
      </c>
      <c r="S652" s="228"/>
      <c r="T652" s="228">
        <v>10</v>
      </c>
      <c r="U652" s="228"/>
      <c r="V652" s="228">
        <v>25</v>
      </c>
      <c r="W652" s="228"/>
      <c r="X652" s="228">
        <v>3</v>
      </c>
      <c r="Y652" s="228"/>
      <c r="Z652" s="314"/>
      <c r="AA652" s="228"/>
      <c r="AB652" s="314"/>
      <c r="AC652" s="314"/>
      <c r="AD652" s="227">
        <v>2016</v>
      </c>
      <c r="AE652" s="314"/>
      <c r="AF652" s="314"/>
      <c r="AG652" s="314"/>
      <c r="AH652" s="314"/>
      <c r="AI652" s="314"/>
      <c r="AJ652" s="314"/>
      <c r="AK652" s="228">
        <v>24600</v>
      </c>
      <c r="AL652" s="314"/>
      <c r="AM652" s="314"/>
      <c r="AN652" s="314"/>
      <c r="AO652" s="314"/>
      <c r="AP652" s="314"/>
      <c r="AQ652" s="381"/>
      <c r="AR652" s="381"/>
      <c r="AS652" s="314"/>
      <c r="AT652" s="314"/>
      <c r="AU652" s="314"/>
      <c r="AV652" s="314"/>
      <c r="AW652" s="314"/>
      <c r="AX652" s="314"/>
      <c r="AY652" s="314"/>
      <c r="AZ652" s="314"/>
      <c r="BA652" s="314"/>
      <c r="BB652" s="314"/>
      <c r="BC652" s="314"/>
      <c r="BD652" s="314"/>
      <c r="BE652" s="227"/>
      <c r="BF652" s="718"/>
    </row>
    <row r="653" spans="1:58" s="1433" customFormat="1" ht="24" customHeight="1">
      <c r="A653" s="1311"/>
      <c r="B653" s="1569"/>
      <c r="C653" s="227" t="s">
        <v>13945</v>
      </c>
      <c r="D653" s="227" t="s">
        <v>23237</v>
      </c>
      <c r="E653" s="227" t="s">
        <v>23238</v>
      </c>
      <c r="F653" s="227" t="s">
        <v>13945</v>
      </c>
      <c r="G653" s="227" t="s">
        <v>23239</v>
      </c>
      <c r="H653" s="227"/>
      <c r="I653" s="227">
        <v>25</v>
      </c>
      <c r="J653" s="314"/>
      <c r="K653" s="228">
        <v>15078</v>
      </c>
      <c r="L653" s="228">
        <v>1947</v>
      </c>
      <c r="M653" s="228">
        <v>5646</v>
      </c>
      <c r="N653" s="227" t="s">
        <v>2083</v>
      </c>
      <c r="O653" s="228"/>
      <c r="P653" s="228"/>
      <c r="Q653" s="228"/>
      <c r="R653" s="228">
        <v>25</v>
      </c>
      <c r="S653" s="228"/>
      <c r="T653" s="228">
        <v>5</v>
      </c>
      <c r="U653" s="228"/>
      <c r="V653" s="228"/>
      <c r="W653" s="228"/>
      <c r="X653" s="228"/>
      <c r="Y653" s="228"/>
      <c r="Z653" s="314"/>
      <c r="AA653" s="228"/>
      <c r="AB653" s="314"/>
      <c r="AC653" s="314"/>
      <c r="AD653" s="227">
        <v>2024</v>
      </c>
      <c r="AE653" s="314"/>
      <c r="AF653" s="314"/>
      <c r="AG653" s="314"/>
      <c r="AH653" s="314"/>
      <c r="AI653" s="314"/>
      <c r="AJ653" s="314"/>
      <c r="AK653" s="228"/>
      <c r="AL653" s="314"/>
      <c r="AM653" s="314"/>
      <c r="AN653" s="314"/>
      <c r="AO653" s="314"/>
      <c r="AP653" s="314"/>
      <c r="AQ653" s="381"/>
      <c r="AR653" s="381"/>
      <c r="AS653" s="314"/>
      <c r="AT653" s="314"/>
      <c r="AU653" s="314"/>
      <c r="AV653" s="314"/>
      <c r="AW653" s="314"/>
      <c r="AX653" s="314"/>
      <c r="AY653" s="314"/>
      <c r="AZ653" s="314"/>
      <c r="BA653" s="314"/>
      <c r="BB653" s="314"/>
      <c r="BC653" s="314"/>
      <c r="BD653" s="314"/>
      <c r="BE653" s="227"/>
      <c r="BF653" s="718"/>
    </row>
    <row r="654" spans="1:58" s="1433" customFormat="1" ht="24" customHeight="1">
      <c r="A654" s="1311"/>
      <c r="B654" s="1569"/>
      <c r="C654" s="227" t="s">
        <v>13945</v>
      </c>
      <c r="D654" s="227" t="s">
        <v>23240</v>
      </c>
      <c r="E654" s="227" t="s">
        <v>23241</v>
      </c>
      <c r="F654" s="227" t="s">
        <v>13945</v>
      </c>
      <c r="G654" s="227" t="s">
        <v>23242</v>
      </c>
      <c r="H654" s="227"/>
      <c r="I654" s="227">
        <v>30</v>
      </c>
      <c r="J654" s="314"/>
      <c r="K654" s="228">
        <v>139778</v>
      </c>
      <c r="L654" s="228">
        <v>2241</v>
      </c>
      <c r="M654" s="228">
        <v>3577</v>
      </c>
      <c r="N654" s="227" t="s">
        <v>2083</v>
      </c>
      <c r="O654" s="228"/>
      <c r="P654" s="228"/>
      <c r="Q654" s="228"/>
      <c r="R654" s="228">
        <v>25</v>
      </c>
      <c r="S654" s="228"/>
      <c r="T654" s="228">
        <v>5</v>
      </c>
      <c r="U654" s="228"/>
      <c r="V654" s="228"/>
      <c r="W654" s="228"/>
      <c r="X654" s="228"/>
      <c r="Y654" s="228"/>
      <c r="Z654" s="314"/>
      <c r="AA654" s="228"/>
      <c r="AB654" s="314"/>
      <c r="AC654" s="314"/>
      <c r="AD654" s="227">
        <v>2024</v>
      </c>
      <c r="AE654" s="314"/>
      <c r="AF654" s="314"/>
      <c r="AG654" s="314"/>
      <c r="AH654" s="314"/>
      <c r="AI654" s="314"/>
      <c r="AJ654" s="314"/>
      <c r="AK654" s="228"/>
      <c r="AL654" s="314"/>
      <c r="AM654" s="314"/>
      <c r="AN654" s="314"/>
      <c r="AO654" s="314"/>
      <c r="AP654" s="314"/>
      <c r="AQ654" s="381"/>
      <c r="AR654" s="381"/>
      <c r="AS654" s="314"/>
      <c r="AT654" s="314"/>
      <c r="AU654" s="314"/>
      <c r="AV654" s="314"/>
      <c r="AW654" s="314"/>
      <c r="AX654" s="314"/>
      <c r="AY654" s="314"/>
      <c r="AZ654" s="314"/>
      <c r="BA654" s="314"/>
      <c r="BB654" s="314"/>
      <c r="BC654" s="314"/>
      <c r="BD654" s="314"/>
      <c r="BE654" s="227"/>
      <c r="BF654" s="718"/>
    </row>
    <row r="655" spans="1:58" s="1433" customFormat="1" ht="24" customHeight="1">
      <c r="A655" s="1311"/>
      <c r="B655" s="1569"/>
      <c r="C655" s="227" t="s">
        <v>1721</v>
      </c>
      <c r="D655" s="314"/>
      <c r="E655" s="227" t="s">
        <v>4936</v>
      </c>
      <c r="F655" s="227" t="s">
        <v>1721</v>
      </c>
      <c r="G655" s="314"/>
      <c r="H655" s="314"/>
      <c r="I655" s="227" t="s">
        <v>4543</v>
      </c>
      <c r="J655" s="314"/>
      <c r="K655" s="314"/>
      <c r="L655" s="228">
        <v>4550</v>
      </c>
      <c r="M655" s="228">
        <v>2643.25</v>
      </c>
      <c r="N655" s="228">
        <v>4355</v>
      </c>
      <c r="O655" s="227" t="s">
        <v>401</v>
      </c>
      <c r="P655" s="228"/>
      <c r="Q655" s="228"/>
      <c r="R655" s="228"/>
      <c r="S655" s="228"/>
      <c r="T655" s="228"/>
      <c r="U655" s="228"/>
      <c r="V655" s="228"/>
      <c r="W655" s="228">
        <v>25</v>
      </c>
      <c r="X655" s="228">
        <v>15.6</v>
      </c>
      <c r="Y655" s="228">
        <v>6</v>
      </c>
      <c r="Z655" s="228">
        <v>523</v>
      </c>
      <c r="AA655" s="314"/>
      <c r="AB655" s="228">
        <v>200</v>
      </c>
      <c r="AC655" s="314"/>
      <c r="AD655" s="314"/>
      <c r="AE655" s="227">
        <v>2006</v>
      </c>
      <c r="AF655" s="314"/>
      <c r="AG655" s="314"/>
      <c r="AH655" s="314"/>
      <c r="AI655" s="314"/>
      <c r="AJ655" s="314"/>
      <c r="AK655" s="314"/>
      <c r="AL655" s="228">
        <v>7440</v>
      </c>
      <c r="AM655" s="314"/>
      <c r="AN655" s="314"/>
      <c r="AO655" s="314"/>
      <c r="AP655" s="314"/>
      <c r="AQ655" s="314"/>
      <c r="AR655" s="381"/>
      <c r="AS655" s="381"/>
      <c r="AT655" s="314"/>
      <c r="AU655" s="314"/>
      <c r="AV655" s="314"/>
      <c r="AW655" s="314"/>
      <c r="AX655" s="314"/>
      <c r="AY655" s="314"/>
      <c r="AZ655" s="314"/>
      <c r="BA655" s="314"/>
      <c r="BB655" s="314"/>
      <c r="BC655" s="314"/>
      <c r="BD655" s="314"/>
      <c r="BE655" s="314"/>
      <c r="BF655" s="227"/>
    </row>
    <row r="656" spans="1:58" s="1433" customFormat="1" ht="24" customHeight="1">
      <c r="A656" s="1311"/>
      <c r="B656" s="1569"/>
      <c r="C656" s="227" t="s">
        <v>13039</v>
      </c>
      <c r="D656" s="314"/>
      <c r="E656" s="227" t="s">
        <v>17978</v>
      </c>
      <c r="F656" s="227" t="s">
        <v>13039</v>
      </c>
      <c r="G656" s="314"/>
      <c r="H656" s="314"/>
      <c r="I656" s="227" t="s">
        <v>17019</v>
      </c>
      <c r="J656" s="314"/>
      <c r="K656" s="314"/>
      <c r="L656" s="228">
        <v>4500</v>
      </c>
      <c r="M656" s="228"/>
      <c r="N656" s="228">
        <v>3471.45</v>
      </c>
      <c r="O656" s="227" t="s">
        <v>2083</v>
      </c>
      <c r="P656" s="228"/>
      <c r="Q656" s="228"/>
      <c r="R656" s="228"/>
      <c r="S656" s="228"/>
      <c r="T656" s="228"/>
      <c r="U656" s="228"/>
      <c r="V656" s="228"/>
      <c r="W656" s="228">
        <v>25</v>
      </c>
      <c r="X656" s="228"/>
      <c r="Y656" s="228">
        <v>6</v>
      </c>
      <c r="Z656" s="228"/>
      <c r="AA656" s="314"/>
      <c r="AB656" s="228"/>
      <c r="AC656" s="314"/>
      <c r="AD656" s="314"/>
      <c r="AE656" s="227">
        <v>2023</v>
      </c>
      <c r="AF656" s="314"/>
      <c r="AG656" s="314"/>
      <c r="AH656" s="314"/>
      <c r="AI656" s="314"/>
      <c r="AJ656" s="314"/>
      <c r="AK656" s="314"/>
      <c r="AL656" s="228"/>
      <c r="AM656" s="314"/>
      <c r="AN656" s="314"/>
      <c r="AO656" s="314"/>
      <c r="AP656" s="314"/>
      <c r="AQ656" s="314"/>
      <c r="AR656" s="381"/>
      <c r="AS656" s="381"/>
      <c r="AT656" s="314"/>
      <c r="AU656" s="314"/>
      <c r="AV656" s="314"/>
      <c r="AW656" s="314"/>
      <c r="AX656" s="314"/>
      <c r="AY656" s="314"/>
      <c r="AZ656" s="314"/>
      <c r="BA656" s="314"/>
      <c r="BB656" s="314"/>
      <c r="BC656" s="314"/>
      <c r="BD656" s="314"/>
      <c r="BE656" s="314"/>
      <c r="BF656" s="227"/>
    </row>
    <row r="657" spans="1:58" ht="24" customHeight="1">
      <c r="A657" s="213" t="s">
        <v>315</v>
      </c>
      <c r="B657" s="918"/>
      <c r="C657" s="227" t="s">
        <v>1732</v>
      </c>
      <c r="D657" s="227"/>
      <c r="E657" s="227" t="s">
        <v>23243</v>
      </c>
      <c r="F657" s="227" t="s">
        <v>1732</v>
      </c>
      <c r="G657" s="227"/>
      <c r="H657" s="360"/>
      <c r="I657" s="227" t="s">
        <v>23070</v>
      </c>
      <c r="J657" s="227"/>
      <c r="K657" s="227"/>
      <c r="L657" s="228">
        <v>14361</v>
      </c>
      <c r="M657" s="228">
        <v>2670.14</v>
      </c>
      <c r="N657" s="228">
        <v>5530.63</v>
      </c>
      <c r="O657" s="227" t="s">
        <v>401</v>
      </c>
      <c r="P657" s="228"/>
      <c r="Q657" s="228"/>
      <c r="R657" s="228"/>
      <c r="S657" s="228"/>
      <c r="T657" s="228"/>
      <c r="U657" s="228"/>
      <c r="V657" s="228"/>
      <c r="W657" s="228">
        <v>25</v>
      </c>
      <c r="X657" s="228">
        <v>12.5</v>
      </c>
      <c r="Y657" s="228">
        <v>6</v>
      </c>
      <c r="Z657" s="228">
        <v>364.5</v>
      </c>
      <c r="AA657" s="227"/>
      <c r="AB657" s="228">
        <v>0</v>
      </c>
      <c r="AC657" s="227"/>
      <c r="AD657" s="227"/>
      <c r="AE657" s="227">
        <v>2009</v>
      </c>
      <c r="AF657" s="227"/>
      <c r="AG657" s="227"/>
      <c r="AH657" s="227"/>
      <c r="AI657" s="227"/>
      <c r="AJ657" s="227"/>
      <c r="AK657" s="227"/>
      <c r="AL657" s="228">
        <v>22130</v>
      </c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27"/>
      <c r="BC657" s="227"/>
      <c r="BD657" s="227"/>
      <c r="BE657" s="227"/>
      <c r="BF657" s="227"/>
    </row>
    <row r="658" spans="1:58" ht="24" customHeight="1">
      <c r="A658" s="213"/>
      <c r="B658" s="918"/>
      <c r="C658" s="227" t="s">
        <v>1732</v>
      </c>
      <c r="D658" s="227"/>
      <c r="E658" s="260" t="s">
        <v>4937</v>
      </c>
      <c r="F658" s="227" t="s">
        <v>1732</v>
      </c>
      <c r="G658" s="227"/>
      <c r="H658" s="360"/>
      <c r="I658" s="227" t="s">
        <v>23070</v>
      </c>
      <c r="J658" s="227"/>
      <c r="K658" s="227"/>
      <c r="L658" s="228">
        <v>3456</v>
      </c>
      <c r="M658" s="228">
        <v>1438</v>
      </c>
      <c r="N658" s="228">
        <v>1785</v>
      </c>
      <c r="O658" s="227" t="s">
        <v>401</v>
      </c>
      <c r="P658" s="228"/>
      <c r="Q658" s="228"/>
      <c r="R658" s="228"/>
      <c r="S658" s="228"/>
      <c r="T658" s="228"/>
      <c r="U658" s="228"/>
      <c r="V658" s="228"/>
      <c r="W658" s="228">
        <v>25</v>
      </c>
      <c r="X658" s="228">
        <v>9.5</v>
      </c>
      <c r="Y658" s="228">
        <v>4</v>
      </c>
      <c r="Z658" s="228">
        <v>250</v>
      </c>
      <c r="AA658" s="227"/>
      <c r="AB658" s="228">
        <v>0</v>
      </c>
      <c r="AC658" s="227"/>
      <c r="AD658" s="227"/>
      <c r="AE658" s="227">
        <v>2013</v>
      </c>
      <c r="AF658" s="227"/>
      <c r="AG658" s="227"/>
      <c r="AH658" s="227"/>
      <c r="AI658" s="227"/>
      <c r="AJ658" s="227"/>
      <c r="AK658" s="227"/>
      <c r="AL658" s="228">
        <v>5000</v>
      </c>
      <c r="AM658" s="227"/>
      <c r="AN658" s="227"/>
      <c r="AO658" s="227"/>
      <c r="AP658" s="227"/>
      <c r="AQ658" s="227"/>
      <c r="AR658" s="227"/>
      <c r="AS658" s="227"/>
      <c r="AT658" s="227"/>
      <c r="AU658" s="227"/>
      <c r="AV658" s="227"/>
      <c r="AW658" s="227"/>
      <c r="AX658" s="227"/>
      <c r="AY658" s="227"/>
      <c r="AZ658" s="227"/>
      <c r="BA658" s="227"/>
      <c r="BB658" s="227"/>
      <c r="BC658" s="227"/>
      <c r="BD658" s="227"/>
      <c r="BE658" s="227"/>
      <c r="BF658" s="227"/>
    </row>
    <row r="659" spans="1:58" ht="24" customHeight="1">
      <c r="A659" s="213"/>
      <c r="B659" s="918"/>
      <c r="C659" s="227" t="s">
        <v>1732</v>
      </c>
      <c r="D659" s="227"/>
      <c r="E659" s="260" t="s">
        <v>17090</v>
      </c>
      <c r="F659" s="227" t="s">
        <v>1732</v>
      </c>
      <c r="G659" s="227"/>
      <c r="H659" s="360"/>
      <c r="I659" s="227" t="s">
        <v>23070</v>
      </c>
      <c r="J659" s="227"/>
      <c r="K659" s="227"/>
      <c r="L659" s="228">
        <v>5991</v>
      </c>
      <c r="M659" s="228">
        <v>1870</v>
      </c>
      <c r="N659" s="228">
        <v>3951.54</v>
      </c>
      <c r="O659" s="227" t="s">
        <v>401</v>
      </c>
      <c r="P659" s="228"/>
      <c r="Q659" s="228"/>
      <c r="R659" s="228"/>
      <c r="S659" s="228"/>
      <c r="T659" s="228"/>
      <c r="U659" s="228"/>
      <c r="V659" s="228"/>
      <c r="W659" s="228">
        <v>25</v>
      </c>
      <c r="X659" s="228">
        <v>14</v>
      </c>
      <c r="Y659" s="228">
        <v>5</v>
      </c>
      <c r="Z659" s="228">
        <v>350</v>
      </c>
      <c r="AA659" s="227"/>
      <c r="AB659" s="228">
        <v>0</v>
      </c>
      <c r="AC659" s="227"/>
      <c r="AD659" s="227"/>
      <c r="AE659" s="227">
        <v>2023</v>
      </c>
      <c r="AF659" s="227"/>
      <c r="AG659" s="227"/>
      <c r="AH659" s="227"/>
      <c r="AI659" s="227"/>
      <c r="AJ659" s="227"/>
      <c r="AK659" s="227"/>
      <c r="AL659" s="228">
        <v>144</v>
      </c>
      <c r="AM659" s="227"/>
      <c r="AN659" s="227"/>
      <c r="AO659" s="227"/>
      <c r="AP659" s="227"/>
      <c r="AQ659" s="227"/>
      <c r="AR659" s="227"/>
      <c r="AS659" s="227"/>
      <c r="AT659" s="227"/>
      <c r="AU659" s="227"/>
      <c r="AV659" s="227"/>
      <c r="AW659" s="227"/>
      <c r="AX659" s="227"/>
      <c r="AY659" s="227"/>
      <c r="AZ659" s="227"/>
      <c r="BA659" s="227"/>
      <c r="BB659" s="227"/>
      <c r="BC659" s="227"/>
      <c r="BD659" s="227"/>
      <c r="BE659" s="227"/>
      <c r="BF659" s="227" t="s">
        <v>17104</v>
      </c>
    </row>
    <row r="660" spans="1:58" ht="24" customHeight="1">
      <c r="A660" s="213"/>
      <c r="B660" s="918"/>
      <c r="C660" s="227" t="s">
        <v>14519</v>
      </c>
      <c r="D660" s="227" t="s">
        <v>23120</v>
      </c>
      <c r="E660" s="260" t="s">
        <v>17091</v>
      </c>
      <c r="F660" s="227" t="s">
        <v>14519</v>
      </c>
      <c r="G660" s="227"/>
      <c r="H660" s="360"/>
      <c r="I660" s="227" t="s">
        <v>23244</v>
      </c>
      <c r="J660" s="227"/>
      <c r="K660" s="227"/>
      <c r="L660" s="228">
        <v>12931</v>
      </c>
      <c r="M660" s="228">
        <v>5073</v>
      </c>
      <c r="N660" s="228">
        <v>11356</v>
      </c>
      <c r="O660" s="227" t="s">
        <v>401</v>
      </c>
      <c r="P660" s="228"/>
      <c r="Q660" s="228"/>
      <c r="R660" s="228"/>
      <c r="S660" s="228">
        <v>50</v>
      </c>
      <c r="T660" s="228"/>
      <c r="U660" s="228">
        <v>6</v>
      </c>
      <c r="V660" s="228">
        <v>1885</v>
      </c>
      <c r="W660" s="228"/>
      <c r="X660" s="228"/>
      <c r="Y660" s="228"/>
      <c r="Z660" s="228"/>
      <c r="AA660" s="227"/>
      <c r="AB660" s="228">
        <v>120</v>
      </c>
      <c r="AC660" s="227"/>
      <c r="AD660" s="227"/>
      <c r="AE660" s="227">
        <v>2009</v>
      </c>
      <c r="AF660" s="227"/>
      <c r="AG660" s="227"/>
      <c r="AH660" s="227"/>
      <c r="AI660" s="227"/>
      <c r="AJ660" s="227"/>
      <c r="AK660" s="227"/>
      <c r="AL660" s="228">
        <v>19667</v>
      </c>
      <c r="AM660" s="227"/>
      <c r="AN660" s="227"/>
      <c r="AO660" s="227"/>
      <c r="AP660" s="227"/>
      <c r="AQ660" s="227"/>
      <c r="AR660" s="227"/>
      <c r="AS660" s="227"/>
      <c r="AT660" s="227"/>
      <c r="AU660" s="227"/>
      <c r="AV660" s="227"/>
      <c r="AW660" s="227"/>
      <c r="AX660" s="227"/>
      <c r="AY660" s="227"/>
      <c r="AZ660" s="227"/>
      <c r="BA660" s="227"/>
      <c r="BB660" s="227"/>
      <c r="BC660" s="227"/>
      <c r="BD660" s="227"/>
      <c r="BE660" s="227"/>
      <c r="BF660" s="227"/>
    </row>
    <row r="661" spans="1:58" ht="24" customHeight="1">
      <c r="A661" s="213"/>
      <c r="B661" s="918"/>
      <c r="C661" s="227" t="s">
        <v>14519</v>
      </c>
      <c r="D661" s="227" t="s">
        <v>23121</v>
      </c>
      <c r="E661" s="260" t="s">
        <v>17092</v>
      </c>
      <c r="F661" s="227" t="s">
        <v>14519</v>
      </c>
      <c r="G661" s="227"/>
      <c r="H661" s="360"/>
      <c r="I661" s="227" t="s">
        <v>22971</v>
      </c>
      <c r="J661" s="227"/>
      <c r="K661" s="227"/>
      <c r="L661" s="228">
        <v>19562</v>
      </c>
      <c r="M661" s="228">
        <v>3168</v>
      </c>
      <c r="N661" s="228">
        <v>6653</v>
      </c>
      <c r="O661" s="227" t="s">
        <v>401</v>
      </c>
      <c r="P661" s="228"/>
      <c r="Q661" s="228"/>
      <c r="R661" s="228"/>
      <c r="S661" s="228"/>
      <c r="T661" s="228"/>
      <c r="U661" s="228"/>
      <c r="V661" s="228"/>
      <c r="W661" s="228">
        <v>25</v>
      </c>
      <c r="X661" s="228"/>
      <c r="Y661" s="228">
        <v>8</v>
      </c>
      <c r="Z661" s="228">
        <v>1180</v>
      </c>
      <c r="AA661" s="227"/>
      <c r="AB661" s="228">
        <v>120</v>
      </c>
      <c r="AC661" s="227"/>
      <c r="AD661" s="227"/>
      <c r="AE661" s="227">
        <v>2017</v>
      </c>
      <c r="AF661" s="227"/>
      <c r="AG661" s="227"/>
      <c r="AH661" s="227"/>
      <c r="AI661" s="227"/>
      <c r="AJ661" s="227"/>
      <c r="AK661" s="227"/>
      <c r="AL661" s="228">
        <v>19180</v>
      </c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27"/>
      <c r="BC661" s="227"/>
      <c r="BD661" s="227"/>
      <c r="BE661" s="227"/>
      <c r="BF661" s="227"/>
    </row>
    <row r="662" spans="1:58" ht="24" customHeight="1">
      <c r="A662" s="213"/>
      <c r="B662" s="918"/>
      <c r="C662" s="227" t="s">
        <v>14519</v>
      </c>
      <c r="D662" s="227" t="s">
        <v>23122</v>
      </c>
      <c r="E662" s="260" t="s">
        <v>23245</v>
      </c>
      <c r="F662" s="227" t="s">
        <v>14519</v>
      </c>
      <c r="G662" s="227"/>
      <c r="H662" s="360"/>
      <c r="I662" s="227" t="s">
        <v>22971</v>
      </c>
      <c r="J662" s="227"/>
      <c r="K662" s="227"/>
      <c r="L662" s="228">
        <v>20873</v>
      </c>
      <c r="M662" s="228">
        <v>3743</v>
      </c>
      <c r="N662" s="228">
        <v>14899.96</v>
      </c>
      <c r="O662" s="227" t="s">
        <v>401</v>
      </c>
      <c r="P662" s="228"/>
      <c r="Q662" s="228"/>
      <c r="R662" s="228"/>
      <c r="S662" s="228"/>
      <c r="T662" s="228"/>
      <c r="U662" s="228"/>
      <c r="V662" s="228"/>
      <c r="W662" s="228">
        <v>25</v>
      </c>
      <c r="X662" s="228"/>
      <c r="Y662" s="228">
        <v>6</v>
      </c>
      <c r="Z662" s="228">
        <v>885</v>
      </c>
      <c r="AA662" s="227"/>
      <c r="AB662" s="228">
        <v>120</v>
      </c>
      <c r="AC662" s="227"/>
      <c r="AD662" s="227"/>
      <c r="AE662" s="227">
        <v>2024</v>
      </c>
      <c r="AF662" s="227"/>
      <c r="AG662" s="227"/>
      <c r="AH662" s="227"/>
      <c r="AI662" s="227"/>
      <c r="AJ662" s="227"/>
      <c r="AK662" s="227"/>
      <c r="AL662" s="228">
        <v>26700</v>
      </c>
      <c r="AM662" s="227"/>
      <c r="AN662" s="227"/>
      <c r="AO662" s="227"/>
      <c r="AP662" s="227"/>
      <c r="AQ662" s="227"/>
      <c r="AR662" s="227"/>
      <c r="AS662" s="227"/>
      <c r="AT662" s="227"/>
      <c r="AU662" s="227"/>
      <c r="AV662" s="227"/>
      <c r="AW662" s="227"/>
      <c r="AX662" s="227"/>
      <c r="AY662" s="227"/>
      <c r="AZ662" s="227"/>
      <c r="BA662" s="227"/>
      <c r="BB662" s="227"/>
      <c r="BC662" s="227"/>
      <c r="BD662" s="227"/>
      <c r="BE662" s="227"/>
      <c r="BF662" s="227"/>
    </row>
    <row r="663" spans="1:58" ht="24" customHeight="1">
      <c r="A663" s="213"/>
      <c r="B663" s="918"/>
      <c r="C663" s="227" t="s">
        <v>13047</v>
      </c>
      <c r="D663" s="227"/>
      <c r="E663" s="260" t="s">
        <v>17093</v>
      </c>
      <c r="F663" s="227" t="s">
        <v>13047</v>
      </c>
      <c r="G663" s="227"/>
      <c r="H663" s="360"/>
      <c r="I663" s="227" t="s">
        <v>17096</v>
      </c>
      <c r="J663" s="227"/>
      <c r="K663" s="227"/>
      <c r="L663" s="228">
        <v>31540</v>
      </c>
      <c r="M663" s="228">
        <v>5980</v>
      </c>
      <c r="N663" s="228">
        <v>14899.96</v>
      </c>
      <c r="O663" s="227" t="s">
        <v>401</v>
      </c>
      <c r="P663" s="228"/>
      <c r="Q663" s="228"/>
      <c r="R663" s="228"/>
      <c r="S663" s="228"/>
      <c r="T663" s="228"/>
      <c r="U663" s="228"/>
      <c r="V663" s="228"/>
      <c r="W663" s="228">
        <v>25</v>
      </c>
      <c r="X663" s="228">
        <v>8</v>
      </c>
      <c r="Y663" s="228">
        <v>4</v>
      </c>
      <c r="Z663" s="228">
        <v>200</v>
      </c>
      <c r="AA663" s="227"/>
      <c r="AB663" s="228">
        <v>80</v>
      </c>
      <c r="AC663" s="227"/>
      <c r="AD663" s="227"/>
      <c r="AE663" s="227">
        <v>2004</v>
      </c>
      <c r="AF663" s="227"/>
      <c r="AG663" s="227"/>
      <c r="AH663" s="227"/>
      <c r="AI663" s="227"/>
      <c r="AJ663" s="227"/>
      <c r="AK663" s="227"/>
      <c r="AL663" s="228">
        <v>26700</v>
      </c>
      <c r="AM663" s="227"/>
      <c r="AN663" s="227"/>
      <c r="AO663" s="227"/>
      <c r="AP663" s="227"/>
      <c r="AQ663" s="227"/>
      <c r="AR663" s="227"/>
      <c r="AS663" s="227"/>
      <c r="AT663" s="227"/>
      <c r="AU663" s="227"/>
      <c r="AV663" s="227"/>
      <c r="AW663" s="227"/>
      <c r="AX663" s="227"/>
      <c r="AY663" s="227"/>
      <c r="AZ663" s="227"/>
      <c r="BA663" s="227"/>
      <c r="BB663" s="227"/>
      <c r="BC663" s="227"/>
      <c r="BD663" s="227"/>
      <c r="BE663" s="227"/>
      <c r="BF663" s="227"/>
    </row>
    <row r="664" spans="1:58" ht="24" customHeight="1">
      <c r="A664" s="213"/>
      <c r="B664" s="918"/>
      <c r="C664" s="227" t="s">
        <v>4507</v>
      </c>
      <c r="D664" s="227"/>
      <c r="E664" s="260" t="s">
        <v>4938</v>
      </c>
      <c r="F664" s="227" t="s">
        <v>4507</v>
      </c>
      <c r="G664" s="227"/>
      <c r="H664" s="227"/>
      <c r="I664" s="227" t="s">
        <v>16983</v>
      </c>
      <c r="J664" s="227"/>
      <c r="K664" s="227"/>
      <c r="L664" s="228">
        <v>40647</v>
      </c>
      <c r="M664" s="228">
        <v>1567</v>
      </c>
      <c r="N664" s="228">
        <v>2874</v>
      </c>
      <c r="O664" s="227" t="s">
        <v>401</v>
      </c>
      <c r="P664" s="228"/>
      <c r="Q664" s="228"/>
      <c r="R664" s="228"/>
      <c r="S664" s="228"/>
      <c r="T664" s="228"/>
      <c r="U664" s="228"/>
      <c r="V664" s="228"/>
      <c r="W664" s="228">
        <v>25</v>
      </c>
      <c r="X664" s="228">
        <v>14</v>
      </c>
      <c r="Y664" s="228">
        <v>6</v>
      </c>
      <c r="Z664" s="228">
        <v>350</v>
      </c>
      <c r="AA664" s="227"/>
      <c r="AB664" s="228"/>
      <c r="AC664" s="227"/>
      <c r="AD664" s="227"/>
      <c r="AE664" s="227">
        <v>2015</v>
      </c>
      <c r="AF664" s="227"/>
      <c r="AG664" s="227"/>
      <c r="AH664" s="227"/>
      <c r="AI664" s="227"/>
      <c r="AJ664" s="227"/>
      <c r="AK664" s="227"/>
      <c r="AL664" s="228">
        <v>8159</v>
      </c>
      <c r="AM664" s="227"/>
      <c r="AN664" s="227"/>
      <c r="AO664" s="227"/>
      <c r="AP664" s="227"/>
      <c r="AQ664" s="227"/>
      <c r="AR664" s="227"/>
      <c r="AS664" s="227"/>
      <c r="AT664" s="227"/>
      <c r="AU664" s="227"/>
      <c r="AV664" s="227"/>
      <c r="AW664" s="227"/>
      <c r="AX664" s="227"/>
      <c r="AY664" s="227"/>
      <c r="AZ664" s="227"/>
      <c r="BA664" s="227"/>
      <c r="BB664" s="227"/>
      <c r="BC664" s="227"/>
      <c r="BD664" s="227"/>
      <c r="BE664" s="227"/>
      <c r="BF664" s="227"/>
    </row>
    <row r="665" spans="1:58" ht="24" customHeight="1">
      <c r="A665" s="213"/>
      <c r="B665" s="918"/>
      <c r="C665" s="227" t="s">
        <v>13941</v>
      </c>
      <c r="D665" s="227" t="s">
        <v>23007</v>
      </c>
      <c r="E665" s="260" t="s">
        <v>23246</v>
      </c>
      <c r="F665" s="227" t="s">
        <v>13941</v>
      </c>
      <c r="G665" s="227" t="s">
        <v>23247</v>
      </c>
      <c r="H665" s="227"/>
      <c r="I665" s="227" t="s">
        <v>13941</v>
      </c>
      <c r="J665" s="227">
        <v>12</v>
      </c>
      <c r="K665" s="227"/>
      <c r="L665" s="228">
        <v>10158</v>
      </c>
      <c r="M665" s="228">
        <v>1548</v>
      </c>
      <c r="N665" s="228">
        <v>2981</v>
      </c>
      <c r="O665" s="227" t="s">
        <v>2083</v>
      </c>
      <c r="P665" s="228"/>
      <c r="Q665" s="228"/>
      <c r="R665" s="228"/>
      <c r="S665" s="228"/>
      <c r="T665" s="228"/>
      <c r="U665" s="228"/>
      <c r="V665" s="228"/>
      <c r="W665" s="228">
        <v>25</v>
      </c>
      <c r="X665" s="228">
        <v>15</v>
      </c>
      <c r="Y665" s="228">
        <v>6</v>
      </c>
      <c r="Z665" s="228">
        <v>375</v>
      </c>
      <c r="AA665" s="227"/>
      <c r="AB665" s="228"/>
      <c r="AC665" s="227"/>
      <c r="AD665" s="227"/>
      <c r="AE665" s="227">
        <v>2024</v>
      </c>
      <c r="AF665" s="233">
        <v>17400</v>
      </c>
      <c r="AG665" s="233"/>
      <c r="AH665" s="233"/>
      <c r="AI665" s="233"/>
      <c r="AJ665" s="233"/>
      <c r="AK665" s="233"/>
      <c r="AL665" s="233">
        <v>17400</v>
      </c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27"/>
      <c r="BC665" s="227"/>
      <c r="BD665" s="227"/>
      <c r="BE665" s="227"/>
      <c r="BF665" s="227" t="s">
        <v>23110</v>
      </c>
    </row>
    <row r="666" spans="1:58" ht="24" customHeight="1">
      <c r="A666" s="213"/>
      <c r="B666" s="918"/>
      <c r="C666" s="227" t="s">
        <v>13043</v>
      </c>
      <c r="D666" s="227"/>
      <c r="E666" s="260" t="s">
        <v>17094</v>
      </c>
      <c r="F666" s="227" t="s">
        <v>13043</v>
      </c>
      <c r="G666" s="227"/>
      <c r="H666" s="227"/>
      <c r="I666" s="227" t="s">
        <v>17097</v>
      </c>
      <c r="J666" s="227"/>
      <c r="K666" s="227"/>
      <c r="L666" s="228"/>
      <c r="M666" s="228"/>
      <c r="N666" s="228">
        <v>4966</v>
      </c>
      <c r="O666" s="227" t="s">
        <v>401</v>
      </c>
      <c r="P666" s="228"/>
      <c r="Q666" s="228"/>
      <c r="R666" s="228"/>
      <c r="S666" s="228"/>
      <c r="T666" s="228"/>
      <c r="U666" s="228"/>
      <c r="V666" s="228"/>
      <c r="W666" s="228">
        <v>50</v>
      </c>
      <c r="X666" s="228">
        <v>19</v>
      </c>
      <c r="Y666" s="228">
        <v>7</v>
      </c>
      <c r="Z666" s="228">
        <v>925</v>
      </c>
      <c r="AA666" s="227"/>
      <c r="AB666" s="228">
        <v>140</v>
      </c>
      <c r="AC666" s="227"/>
      <c r="AD666" s="227"/>
      <c r="AE666" s="227">
        <v>2023</v>
      </c>
      <c r="AF666" s="227"/>
      <c r="AG666" s="227"/>
      <c r="AH666" s="227"/>
      <c r="AI666" s="227"/>
      <c r="AJ666" s="227"/>
      <c r="AK666" s="227"/>
      <c r="AL666" s="228">
        <v>18700</v>
      </c>
      <c r="AM666" s="227"/>
      <c r="AN666" s="227"/>
      <c r="AO666" s="227"/>
      <c r="AP666" s="227"/>
      <c r="AQ666" s="227"/>
      <c r="AR666" s="227"/>
      <c r="AS666" s="227"/>
      <c r="AT666" s="227"/>
      <c r="AU666" s="227"/>
      <c r="AV666" s="227"/>
      <c r="AW666" s="227"/>
      <c r="AX666" s="227"/>
      <c r="AY666" s="227"/>
      <c r="AZ666" s="227"/>
      <c r="BA666" s="227"/>
      <c r="BB666" s="227"/>
      <c r="BC666" s="227"/>
      <c r="BD666" s="227"/>
      <c r="BE666" s="227"/>
      <c r="BF666" s="227"/>
    </row>
    <row r="667" spans="1:58" ht="24" customHeight="1">
      <c r="A667" s="213"/>
      <c r="B667" s="1599"/>
      <c r="C667" s="227" t="s">
        <v>4512</v>
      </c>
      <c r="D667" s="227"/>
      <c r="E667" s="260" t="s">
        <v>4705</v>
      </c>
      <c r="F667" s="227" t="s">
        <v>4512</v>
      </c>
      <c r="G667" s="227"/>
      <c r="H667" s="227"/>
      <c r="I667" s="227" t="s">
        <v>13037</v>
      </c>
      <c r="J667" s="227"/>
      <c r="K667" s="227"/>
      <c r="L667" s="228">
        <v>7115</v>
      </c>
      <c r="M667" s="228">
        <v>1416</v>
      </c>
      <c r="N667" s="228">
        <v>2221</v>
      </c>
      <c r="O667" s="227" t="s">
        <v>401</v>
      </c>
      <c r="P667" s="228"/>
      <c r="Q667" s="228"/>
      <c r="R667" s="228"/>
      <c r="S667" s="228"/>
      <c r="T667" s="228"/>
      <c r="U667" s="228"/>
      <c r="V667" s="228"/>
      <c r="W667" s="228">
        <v>25</v>
      </c>
      <c r="X667" s="228">
        <v>13</v>
      </c>
      <c r="Y667" s="228">
        <v>6</v>
      </c>
      <c r="Z667" s="228">
        <v>325</v>
      </c>
      <c r="AA667" s="227"/>
      <c r="AB667" s="228">
        <v>200</v>
      </c>
      <c r="AC667" s="227"/>
      <c r="AD667" s="227"/>
      <c r="AE667" s="227">
        <v>2012</v>
      </c>
      <c r="AF667" s="227"/>
      <c r="AG667" s="227"/>
      <c r="AH667" s="227"/>
      <c r="AI667" s="227"/>
      <c r="AJ667" s="227"/>
      <c r="AK667" s="227"/>
      <c r="AL667" s="228">
        <v>6500</v>
      </c>
      <c r="AM667" s="227"/>
      <c r="AN667" s="227"/>
      <c r="AO667" s="227"/>
      <c r="AP667" s="227"/>
      <c r="AQ667" s="227"/>
      <c r="AR667" s="227"/>
      <c r="AS667" s="227"/>
      <c r="AT667" s="227"/>
      <c r="AU667" s="227"/>
      <c r="AV667" s="227"/>
      <c r="AW667" s="227"/>
      <c r="AX667" s="227"/>
      <c r="AY667" s="227"/>
      <c r="AZ667" s="227"/>
      <c r="BA667" s="227"/>
      <c r="BB667" s="227"/>
      <c r="BC667" s="227"/>
      <c r="BD667" s="227"/>
      <c r="BE667" s="227"/>
      <c r="BF667" s="227"/>
    </row>
    <row r="668" spans="1:58" s="1433" customFormat="1" ht="24" customHeight="1">
      <c r="A668" s="1311"/>
      <c r="B668" s="1604" t="s">
        <v>91</v>
      </c>
      <c r="C668" s="314" t="s">
        <v>55</v>
      </c>
      <c r="D668" s="314"/>
      <c r="E668" s="315">
        <f>COUNTA(E669:E696)</f>
        <v>28</v>
      </c>
      <c r="F668" s="314"/>
      <c r="G668" s="314"/>
      <c r="H668" s="454"/>
      <c r="I668" s="314" t="s">
        <v>1790</v>
      </c>
      <c r="J668" s="314"/>
      <c r="K668" s="314"/>
      <c r="L668" s="318">
        <f>SUM(L669:L696)</f>
        <v>819523</v>
      </c>
      <c r="M668" s="318">
        <f>SUM(M669:M696)</f>
        <v>69975.899999999994</v>
      </c>
      <c r="N668" s="318">
        <f>SUM(N669:N696)</f>
        <v>101634.36</v>
      </c>
      <c r="O668" s="314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4"/>
      <c r="AN668" s="314"/>
      <c r="AO668" s="314"/>
      <c r="AP668" s="314"/>
      <c r="AQ668" s="314"/>
      <c r="AR668" s="314"/>
      <c r="AS668" s="314"/>
      <c r="AT668" s="314"/>
      <c r="AU668" s="314"/>
      <c r="AV668" s="314"/>
      <c r="AW668" s="314"/>
      <c r="AX668" s="314"/>
      <c r="AY668" s="314"/>
      <c r="AZ668" s="314"/>
      <c r="BA668" s="314"/>
      <c r="BB668" s="314"/>
      <c r="BC668" s="314"/>
      <c r="BD668" s="314"/>
      <c r="BE668" s="314"/>
      <c r="BF668" s="314"/>
    </row>
    <row r="669" spans="1:58" ht="24" customHeight="1">
      <c r="A669" s="213"/>
      <c r="B669" s="918"/>
      <c r="C669" s="227" t="s">
        <v>4942</v>
      </c>
      <c r="D669" s="227" t="s">
        <v>9384</v>
      </c>
      <c r="E669" s="227" t="s">
        <v>9385</v>
      </c>
      <c r="F669" s="227" t="s">
        <v>4957</v>
      </c>
      <c r="G669" s="228" t="s">
        <v>23851</v>
      </c>
      <c r="H669" s="228">
        <v>1216</v>
      </c>
      <c r="I669" s="228" t="s">
        <v>9386</v>
      </c>
      <c r="J669" s="373"/>
      <c r="K669" s="301"/>
      <c r="L669" s="228">
        <v>6602</v>
      </c>
      <c r="M669" s="228"/>
      <c r="N669" s="228">
        <v>2062</v>
      </c>
      <c r="O669" s="228"/>
      <c r="P669" s="228"/>
      <c r="Q669" s="227"/>
      <c r="R669" s="228"/>
      <c r="S669" s="228">
        <v>25</v>
      </c>
      <c r="T669" s="228">
        <v>13</v>
      </c>
      <c r="U669" s="373">
        <v>6</v>
      </c>
      <c r="V669" s="373">
        <v>332</v>
      </c>
      <c r="W669" s="373"/>
      <c r="X669" s="373"/>
      <c r="Y669" s="373"/>
      <c r="Z669" s="373">
        <v>35</v>
      </c>
      <c r="AA669" s="227" t="s">
        <v>1529</v>
      </c>
      <c r="AB669" s="227">
        <v>0</v>
      </c>
      <c r="AC669" s="227"/>
      <c r="AD669" s="227"/>
      <c r="AE669" s="227">
        <v>2005</v>
      </c>
      <c r="AF669" s="227"/>
      <c r="AG669" s="241">
        <v>2005</v>
      </c>
      <c r="AH669" s="241"/>
      <c r="AI669" s="241"/>
      <c r="AJ669" s="241"/>
      <c r="AK669" s="241"/>
      <c r="AL669" s="244"/>
      <c r="AM669" s="241"/>
      <c r="AN669" s="244">
        <v>3000</v>
      </c>
      <c r="AO669" s="244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  <c r="BA669" s="241"/>
      <c r="BB669" s="241"/>
      <c r="BC669" s="241"/>
      <c r="BD669" s="241"/>
      <c r="BE669" s="241"/>
      <c r="BF669" s="241"/>
    </row>
    <row r="670" spans="1:58" ht="24" customHeight="1">
      <c r="A670" s="213"/>
      <c r="B670" s="918"/>
      <c r="C670" s="227" t="s">
        <v>4942</v>
      </c>
      <c r="D670" s="227" t="s">
        <v>4565</v>
      </c>
      <c r="E670" s="227" t="s">
        <v>9387</v>
      </c>
      <c r="F670" s="227" t="s">
        <v>4957</v>
      </c>
      <c r="G670" s="227" t="s">
        <v>23852</v>
      </c>
      <c r="H670" s="360" t="s">
        <v>4568</v>
      </c>
      <c r="I670" s="227" t="s">
        <v>5063</v>
      </c>
      <c r="J670" s="227" t="s">
        <v>1882</v>
      </c>
      <c r="K670" s="227"/>
      <c r="L670" s="228">
        <v>6939</v>
      </c>
      <c r="M670" s="228">
        <v>3990</v>
      </c>
      <c r="N670" s="228">
        <v>6146</v>
      </c>
      <c r="O670" s="227" t="s">
        <v>401</v>
      </c>
      <c r="P670" s="228"/>
      <c r="Q670" s="228"/>
      <c r="R670" s="228"/>
      <c r="S670" s="228">
        <v>50</v>
      </c>
      <c r="T670" s="228">
        <v>25</v>
      </c>
      <c r="U670" s="228">
        <v>10</v>
      </c>
      <c r="V670" s="228">
        <v>1250</v>
      </c>
      <c r="W670" s="228"/>
      <c r="X670" s="228"/>
      <c r="Y670" s="228"/>
      <c r="Z670" s="228"/>
      <c r="AA670" s="227"/>
      <c r="AB670" s="228">
        <v>100</v>
      </c>
      <c r="AC670" s="228">
        <v>1600</v>
      </c>
      <c r="AD670" s="227" t="s">
        <v>465</v>
      </c>
      <c r="AE670" s="227">
        <v>1991</v>
      </c>
      <c r="AF670" s="227"/>
      <c r="AG670" s="227">
        <v>1676</v>
      </c>
      <c r="AH670" s="227">
        <v>4000</v>
      </c>
      <c r="AI670" s="227"/>
      <c r="AJ670" s="227"/>
      <c r="AK670" s="227"/>
      <c r="AL670" s="228">
        <v>5676</v>
      </c>
      <c r="AM670" s="227">
        <v>2003</v>
      </c>
      <c r="AN670" s="227"/>
      <c r="AO670" s="227">
        <v>1</v>
      </c>
      <c r="AP670" s="227">
        <v>360</v>
      </c>
      <c r="AQ670" s="227" t="s">
        <v>9388</v>
      </c>
      <c r="AR670" s="227"/>
      <c r="AS670" s="227"/>
      <c r="AT670" s="227"/>
      <c r="AU670" s="227"/>
      <c r="AV670" s="227"/>
      <c r="AW670" s="227"/>
      <c r="AX670" s="227"/>
      <c r="AY670" s="227"/>
      <c r="AZ670" s="227"/>
      <c r="BA670" s="227"/>
      <c r="BB670" s="227"/>
      <c r="BC670" s="227"/>
      <c r="BD670" s="227"/>
      <c r="BE670" s="227"/>
      <c r="BF670" s="227"/>
    </row>
    <row r="671" spans="1:58" ht="24" customHeight="1">
      <c r="A671" s="213"/>
      <c r="B671" s="918"/>
      <c r="C671" s="227" t="s">
        <v>4942</v>
      </c>
      <c r="D671" s="227" t="s">
        <v>23853</v>
      </c>
      <c r="E671" s="227" t="s">
        <v>9389</v>
      </c>
      <c r="F671" s="227" t="s">
        <v>4942</v>
      </c>
      <c r="G671" s="227" t="s">
        <v>23852</v>
      </c>
      <c r="H671" s="360"/>
      <c r="I671" s="227" t="s">
        <v>305</v>
      </c>
      <c r="J671" s="227"/>
      <c r="K671" s="227"/>
      <c r="L671" s="228">
        <v>23576</v>
      </c>
      <c r="M671" s="228">
        <v>5773</v>
      </c>
      <c r="N671" s="228">
        <v>8887</v>
      </c>
      <c r="O671" s="227" t="s">
        <v>401</v>
      </c>
      <c r="P671" s="228">
        <v>33</v>
      </c>
      <c r="Q671" s="228">
        <v>25</v>
      </c>
      <c r="R671" s="228">
        <v>5</v>
      </c>
      <c r="S671" s="228">
        <v>50</v>
      </c>
      <c r="T671" s="228">
        <v>25</v>
      </c>
      <c r="U671" s="228">
        <v>10</v>
      </c>
      <c r="V671" s="228">
        <v>1250</v>
      </c>
      <c r="W671" s="228"/>
      <c r="X671" s="228"/>
      <c r="Y671" s="228"/>
      <c r="Z671" s="228"/>
      <c r="AA671" s="227"/>
      <c r="AB671" s="228">
        <v>2000</v>
      </c>
      <c r="AC671" s="228"/>
      <c r="AD671" s="227"/>
      <c r="AE671" s="227">
        <v>2004</v>
      </c>
      <c r="AF671" s="227"/>
      <c r="AG671" s="227"/>
      <c r="AH671" s="227"/>
      <c r="AI671" s="227"/>
      <c r="AJ671" s="227"/>
      <c r="AK671" s="227"/>
      <c r="AL671" s="228">
        <v>22500</v>
      </c>
      <c r="AM671" s="227"/>
      <c r="AN671" s="227"/>
      <c r="AO671" s="227"/>
      <c r="AP671" s="227"/>
      <c r="AQ671" s="227"/>
      <c r="AR671" s="227"/>
      <c r="AS671" s="227"/>
      <c r="AT671" s="227"/>
      <c r="AU671" s="227"/>
      <c r="AV671" s="227"/>
      <c r="AW671" s="227"/>
      <c r="AX671" s="227"/>
      <c r="AY671" s="227"/>
      <c r="AZ671" s="227"/>
      <c r="BA671" s="227"/>
      <c r="BB671" s="227"/>
      <c r="BC671" s="227"/>
      <c r="BD671" s="227"/>
      <c r="BE671" s="227"/>
      <c r="BF671" s="227"/>
    </row>
    <row r="672" spans="1:58" ht="24" customHeight="1">
      <c r="A672" s="213"/>
      <c r="B672" s="918"/>
      <c r="C672" s="227" t="s">
        <v>2019</v>
      </c>
      <c r="D672" s="227" t="s">
        <v>23411</v>
      </c>
      <c r="E672" s="227" t="s">
        <v>17979</v>
      </c>
      <c r="F672" s="227" t="s">
        <v>14043</v>
      </c>
      <c r="G672" s="228" t="s">
        <v>23851</v>
      </c>
      <c r="H672" s="360"/>
      <c r="I672" s="227" t="s">
        <v>14043</v>
      </c>
      <c r="J672" s="227"/>
      <c r="K672" s="227"/>
      <c r="L672" s="228">
        <v>30321</v>
      </c>
      <c r="M672" s="228">
        <v>1092</v>
      </c>
      <c r="N672" s="228">
        <v>2519</v>
      </c>
      <c r="O672" s="227" t="s">
        <v>2083</v>
      </c>
      <c r="P672" s="228"/>
      <c r="Q672" s="228"/>
      <c r="R672" s="228"/>
      <c r="S672" s="228"/>
      <c r="T672" s="228"/>
      <c r="U672" s="228"/>
      <c r="V672" s="228"/>
      <c r="W672" s="228">
        <v>25</v>
      </c>
      <c r="X672" s="228">
        <v>12.5</v>
      </c>
      <c r="Y672" s="228">
        <v>5</v>
      </c>
      <c r="Z672" s="228">
        <v>325</v>
      </c>
      <c r="AA672" s="227"/>
      <c r="AB672" s="228"/>
      <c r="AC672" s="228"/>
      <c r="AD672" s="227"/>
      <c r="AE672" s="227">
        <v>1996</v>
      </c>
      <c r="AF672" s="227"/>
      <c r="AG672" s="227"/>
      <c r="AH672" s="227"/>
      <c r="AI672" s="227"/>
      <c r="AJ672" s="227"/>
      <c r="AK672" s="227"/>
      <c r="AL672" s="228"/>
      <c r="AM672" s="227"/>
      <c r="AN672" s="227"/>
      <c r="AO672" s="227"/>
      <c r="AP672" s="227"/>
      <c r="AQ672" s="227"/>
      <c r="AR672" s="227"/>
      <c r="AS672" s="227"/>
      <c r="AT672" s="227"/>
      <c r="AU672" s="227"/>
      <c r="AV672" s="227"/>
      <c r="AW672" s="227"/>
      <c r="AX672" s="227"/>
      <c r="AY672" s="227"/>
      <c r="AZ672" s="227"/>
      <c r="BA672" s="227"/>
      <c r="BB672" s="227"/>
      <c r="BC672" s="227"/>
      <c r="BD672" s="227"/>
      <c r="BE672" s="227"/>
      <c r="BF672" s="227"/>
    </row>
    <row r="673" spans="1:58" ht="24" customHeight="1">
      <c r="A673" s="213"/>
      <c r="B673" s="918"/>
      <c r="C673" s="227" t="s">
        <v>4958</v>
      </c>
      <c r="D673" s="227" t="s">
        <v>23617</v>
      </c>
      <c r="E673" s="227" t="s">
        <v>23854</v>
      </c>
      <c r="F673" s="227" t="s">
        <v>4958</v>
      </c>
      <c r="G673" s="227" t="s">
        <v>23855</v>
      </c>
      <c r="H673" s="360"/>
      <c r="I673" s="227" t="s">
        <v>4958</v>
      </c>
      <c r="J673" s="227" t="s">
        <v>23856</v>
      </c>
      <c r="K673" s="227"/>
      <c r="L673" s="228">
        <v>34795</v>
      </c>
      <c r="M673" s="228">
        <v>4546</v>
      </c>
      <c r="N673" s="228">
        <v>8452</v>
      </c>
      <c r="O673" s="227" t="s">
        <v>401</v>
      </c>
      <c r="P673" s="228"/>
      <c r="Q673" s="228"/>
      <c r="R673" s="228"/>
      <c r="S673" s="228"/>
      <c r="T673" s="228"/>
      <c r="U673" s="228"/>
      <c r="V673" s="228"/>
      <c r="W673" s="228">
        <v>25</v>
      </c>
      <c r="X673" s="228">
        <v>21</v>
      </c>
      <c r="Y673" s="228">
        <v>8</v>
      </c>
      <c r="Z673" s="228">
        <v>525</v>
      </c>
      <c r="AA673" s="227">
        <v>198</v>
      </c>
      <c r="AB673" s="228">
        <v>198</v>
      </c>
      <c r="AC673" s="228" t="s">
        <v>2052</v>
      </c>
      <c r="AD673" s="227" t="s">
        <v>1983</v>
      </c>
      <c r="AE673" s="227">
        <v>2024</v>
      </c>
      <c r="AF673" s="310">
        <v>28000</v>
      </c>
      <c r="AG673" s="227"/>
      <c r="AH673" s="227"/>
      <c r="AI673" s="227"/>
      <c r="AJ673" s="227"/>
      <c r="AK673" s="227"/>
      <c r="AL673" s="228">
        <v>28000</v>
      </c>
      <c r="AM673" s="227"/>
      <c r="AN673" s="227"/>
      <c r="AO673" s="227"/>
      <c r="AP673" s="227"/>
      <c r="AQ673" s="227"/>
      <c r="AR673" s="227"/>
      <c r="AS673" s="227"/>
      <c r="AT673" s="227"/>
      <c r="AU673" s="227"/>
      <c r="AV673" s="227"/>
      <c r="AW673" s="227"/>
      <c r="AX673" s="227"/>
      <c r="AY673" s="227"/>
      <c r="AZ673" s="227"/>
      <c r="BA673" s="227"/>
      <c r="BB673" s="227"/>
      <c r="BC673" s="227"/>
      <c r="BD673" s="227"/>
      <c r="BE673" s="227"/>
      <c r="BF673" s="227" t="s">
        <v>13406</v>
      </c>
    </row>
    <row r="674" spans="1:58" ht="24" customHeight="1">
      <c r="A674" s="213"/>
      <c r="B674" s="918"/>
      <c r="C674" s="227" t="s">
        <v>4958</v>
      </c>
      <c r="D674" s="227" t="s">
        <v>4565</v>
      </c>
      <c r="E674" s="227" t="s">
        <v>1741</v>
      </c>
      <c r="F674" s="227" t="s">
        <v>4958</v>
      </c>
      <c r="G674" s="227" t="s">
        <v>23857</v>
      </c>
      <c r="H674" s="360" t="s">
        <v>4568</v>
      </c>
      <c r="I674" s="227" t="s">
        <v>4958</v>
      </c>
      <c r="J674" s="227" t="s">
        <v>1882</v>
      </c>
      <c r="K674" s="227"/>
      <c r="L674" s="228">
        <v>17213</v>
      </c>
      <c r="M674" s="228">
        <v>1086</v>
      </c>
      <c r="N674" s="228">
        <v>1736</v>
      </c>
      <c r="O674" s="227" t="s">
        <v>401</v>
      </c>
      <c r="P674" s="228"/>
      <c r="Q674" s="228"/>
      <c r="R674" s="228"/>
      <c r="S674" s="228"/>
      <c r="T674" s="228"/>
      <c r="U674" s="228"/>
      <c r="V674" s="228"/>
      <c r="W674" s="228">
        <v>25</v>
      </c>
      <c r="X674" s="228">
        <v>11</v>
      </c>
      <c r="Y674" s="228">
        <v>5</v>
      </c>
      <c r="Z674" s="228">
        <v>275</v>
      </c>
      <c r="AA674" s="227"/>
      <c r="AB674" s="228">
        <v>90</v>
      </c>
      <c r="AC674" s="228">
        <v>2209</v>
      </c>
      <c r="AD674" s="227" t="s">
        <v>465</v>
      </c>
      <c r="AE674" s="227">
        <v>2004</v>
      </c>
      <c r="AF674" s="227"/>
      <c r="AG674" s="227">
        <v>1676</v>
      </c>
      <c r="AH674" s="227">
        <v>4000</v>
      </c>
      <c r="AI674" s="227"/>
      <c r="AJ674" s="227"/>
      <c r="AK674" s="227"/>
      <c r="AL674" s="228">
        <v>3705</v>
      </c>
      <c r="AM674" s="227">
        <v>2003</v>
      </c>
      <c r="AN674" s="227"/>
      <c r="AO674" s="227">
        <v>1</v>
      </c>
      <c r="AP674" s="227">
        <v>360</v>
      </c>
      <c r="AQ674" s="227" t="s">
        <v>9388</v>
      </c>
      <c r="AR674" s="227"/>
      <c r="AS674" s="227"/>
      <c r="AT674" s="227"/>
      <c r="AU674" s="227"/>
      <c r="AV674" s="227"/>
      <c r="AW674" s="227"/>
      <c r="AX674" s="227"/>
      <c r="AY674" s="227"/>
      <c r="AZ674" s="227"/>
      <c r="BA674" s="227"/>
      <c r="BB674" s="227"/>
      <c r="BC674" s="227"/>
      <c r="BD674" s="227"/>
      <c r="BE674" s="227"/>
      <c r="BF674" s="227"/>
    </row>
    <row r="675" spans="1:58" ht="24" customHeight="1">
      <c r="A675" s="213" t="s">
        <v>317</v>
      </c>
      <c r="B675" s="918"/>
      <c r="C675" s="227" t="s">
        <v>4960</v>
      </c>
      <c r="D675" s="227" t="s">
        <v>1740</v>
      </c>
      <c r="E675" s="227" t="s">
        <v>1331</v>
      </c>
      <c r="F675" s="227" t="s">
        <v>4960</v>
      </c>
      <c r="G675" s="609" t="s">
        <v>1742</v>
      </c>
      <c r="H675" s="360"/>
      <c r="I675" s="227" t="s">
        <v>16923</v>
      </c>
      <c r="J675" s="227"/>
      <c r="K675" s="227"/>
      <c r="L675" s="228">
        <v>14651</v>
      </c>
      <c r="M675" s="228">
        <v>6725</v>
      </c>
      <c r="N675" s="228">
        <v>6725</v>
      </c>
      <c r="O675" s="227" t="s">
        <v>401</v>
      </c>
      <c r="P675" s="228"/>
      <c r="Q675" s="228"/>
      <c r="R675" s="228"/>
      <c r="S675" s="228"/>
      <c r="T675" s="228"/>
      <c r="U675" s="228"/>
      <c r="V675" s="228"/>
      <c r="W675" s="228">
        <v>25</v>
      </c>
      <c r="X675" s="228">
        <v>15</v>
      </c>
      <c r="Y675" s="228">
        <v>7</v>
      </c>
      <c r="Z675" s="228">
        <v>375</v>
      </c>
      <c r="AA675" s="227"/>
      <c r="AB675" s="228">
        <v>600</v>
      </c>
      <c r="AC675" s="228">
        <v>90</v>
      </c>
      <c r="AD675" s="227"/>
      <c r="AE675" s="227">
        <v>1991</v>
      </c>
      <c r="AF675" s="227"/>
      <c r="AG675" s="227"/>
      <c r="AH675" s="227"/>
      <c r="AI675" s="227"/>
      <c r="AJ675" s="227"/>
      <c r="AK675" s="227"/>
      <c r="AL675" s="228">
        <v>5514</v>
      </c>
      <c r="AM675" s="227"/>
      <c r="AN675" s="227"/>
      <c r="AO675" s="227"/>
      <c r="AP675" s="227"/>
      <c r="AQ675" s="227"/>
      <c r="AR675" s="227"/>
      <c r="AS675" s="227"/>
      <c r="AT675" s="227"/>
      <c r="AU675" s="227"/>
      <c r="AV675" s="227"/>
      <c r="AW675" s="227"/>
      <c r="AX675" s="227"/>
      <c r="AY675" s="227"/>
      <c r="AZ675" s="227"/>
      <c r="BA675" s="227"/>
      <c r="BB675" s="227"/>
      <c r="BC675" s="227"/>
      <c r="BD675" s="227"/>
      <c r="BE675" s="227"/>
      <c r="BF675" s="227"/>
    </row>
    <row r="676" spans="1:58" ht="24" customHeight="1">
      <c r="A676" s="213"/>
      <c r="B676" s="918"/>
      <c r="C676" s="227" t="s">
        <v>4960</v>
      </c>
      <c r="D676" s="227" t="s">
        <v>9390</v>
      </c>
      <c r="E676" s="227" t="s">
        <v>9393</v>
      </c>
      <c r="F676" s="227" t="s">
        <v>4960</v>
      </c>
      <c r="G676" s="609" t="s">
        <v>23858</v>
      </c>
      <c r="H676" s="360" t="s">
        <v>9391</v>
      </c>
      <c r="I676" s="227" t="s">
        <v>13079</v>
      </c>
      <c r="J676" s="227" t="s">
        <v>1835</v>
      </c>
      <c r="K676" s="227"/>
      <c r="L676" s="228">
        <v>23009</v>
      </c>
      <c r="M676" s="228">
        <v>2121</v>
      </c>
      <c r="N676" s="228">
        <v>6725</v>
      </c>
      <c r="O676" s="227" t="s">
        <v>401</v>
      </c>
      <c r="P676" s="228"/>
      <c r="Q676" s="228"/>
      <c r="R676" s="228"/>
      <c r="S676" s="228"/>
      <c r="T676" s="228"/>
      <c r="U676" s="228"/>
      <c r="V676" s="228"/>
      <c r="W676" s="228">
        <v>25</v>
      </c>
      <c r="X676" s="228">
        <v>17</v>
      </c>
      <c r="Y676" s="228">
        <v>8</v>
      </c>
      <c r="Z676" s="228">
        <v>425</v>
      </c>
      <c r="AA676" s="227">
        <v>120</v>
      </c>
      <c r="AB676" s="228">
        <v>800</v>
      </c>
      <c r="AC676" s="228">
        <v>600</v>
      </c>
      <c r="AD676" s="227"/>
      <c r="AE676" s="227">
        <v>2000</v>
      </c>
      <c r="AF676" s="227">
        <v>2514</v>
      </c>
      <c r="AG676" s="227"/>
      <c r="AH676" s="227"/>
      <c r="AI676" s="227"/>
      <c r="AJ676" s="227">
        <v>3000</v>
      </c>
      <c r="AK676" s="227" t="s">
        <v>5151</v>
      </c>
      <c r="AL676" s="228"/>
      <c r="AM676" s="227"/>
      <c r="AN676" s="227"/>
      <c r="AO676" s="227"/>
      <c r="AP676" s="227"/>
      <c r="AQ676" s="227" t="s">
        <v>9392</v>
      </c>
      <c r="AR676" s="227"/>
      <c r="AS676" s="227"/>
      <c r="AT676" s="227"/>
      <c r="AU676" s="227"/>
      <c r="AV676" s="227"/>
      <c r="AW676" s="227"/>
      <c r="AX676" s="227"/>
      <c r="AY676" s="227"/>
      <c r="AZ676" s="227"/>
      <c r="BA676" s="227"/>
      <c r="BB676" s="227"/>
      <c r="BC676" s="227"/>
      <c r="BD676" s="227"/>
      <c r="BE676" s="227"/>
      <c r="BF676" s="227"/>
    </row>
    <row r="677" spans="1:58" ht="24" customHeight="1">
      <c r="A677" s="213" t="s">
        <v>318</v>
      </c>
      <c r="B677" s="918"/>
      <c r="C677" s="227" t="s">
        <v>13108</v>
      </c>
      <c r="D677" s="227" t="s">
        <v>9390</v>
      </c>
      <c r="E677" s="227" t="s">
        <v>13130</v>
      </c>
      <c r="F677" s="227" t="s">
        <v>13108</v>
      </c>
      <c r="G677" s="609" t="s">
        <v>23859</v>
      </c>
      <c r="H677" s="360"/>
      <c r="I677" s="227" t="s">
        <v>16923</v>
      </c>
      <c r="J677" s="227"/>
      <c r="K677" s="227"/>
      <c r="L677" s="228">
        <v>9976</v>
      </c>
      <c r="M677" s="228">
        <v>2457</v>
      </c>
      <c r="N677" s="228">
        <v>4719</v>
      </c>
      <c r="O677" s="227" t="s">
        <v>2083</v>
      </c>
      <c r="P677" s="228"/>
      <c r="Q677" s="228"/>
      <c r="R677" s="228"/>
      <c r="S677" s="228"/>
      <c r="T677" s="228"/>
      <c r="U677" s="228"/>
      <c r="V677" s="228"/>
      <c r="W677" s="228">
        <v>25</v>
      </c>
      <c r="X677" s="228">
        <v>14</v>
      </c>
      <c r="Y677" s="228">
        <v>6</v>
      </c>
      <c r="Z677" s="228">
        <v>350</v>
      </c>
      <c r="AA677" s="227"/>
      <c r="AB677" s="228">
        <v>177</v>
      </c>
      <c r="AC677" s="228">
        <v>800</v>
      </c>
      <c r="AD677" s="227"/>
      <c r="AE677" s="227">
        <v>2021</v>
      </c>
      <c r="AF677" s="227"/>
      <c r="AG677" s="227"/>
      <c r="AH677" s="227"/>
      <c r="AI677" s="227"/>
      <c r="AJ677" s="227"/>
      <c r="AK677" s="227"/>
      <c r="AL677" s="228">
        <v>12150</v>
      </c>
      <c r="AM677" s="227"/>
      <c r="AN677" s="227"/>
      <c r="AO677" s="227"/>
      <c r="AP677" s="227"/>
      <c r="AQ677" s="227"/>
      <c r="AR677" s="227"/>
      <c r="AS677" s="227"/>
      <c r="AT677" s="227"/>
      <c r="AU677" s="227"/>
      <c r="AV677" s="227"/>
      <c r="AW677" s="227"/>
      <c r="AX677" s="227"/>
      <c r="AY677" s="227"/>
      <c r="AZ677" s="227"/>
      <c r="BA677" s="227"/>
      <c r="BB677" s="227"/>
      <c r="BC677" s="227"/>
      <c r="BD677" s="227"/>
      <c r="BE677" s="227"/>
      <c r="BF677" s="227"/>
    </row>
    <row r="678" spans="1:58" ht="24" customHeight="1">
      <c r="A678" s="213"/>
      <c r="B678" s="918"/>
      <c r="C678" s="227" t="s">
        <v>4960</v>
      </c>
      <c r="D678" s="362" t="s">
        <v>23426</v>
      </c>
      <c r="E678" s="227" t="s">
        <v>9394</v>
      </c>
      <c r="F678" s="227" t="s">
        <v>4960</v>
      </c>
      <c r="G678" s="609" t="s">
        <v>23860</v>
      </c>
      <c r="H678" s="360"/>
      <c r="I678" s="227" t="s">
        <v>16923</v>
      </c>
      <c r="J678" s="227"/>
      <c r="K678" s="227"/>
      <c r="L678" s="228">
        <v>54000</v>
      </c>
      <c r="M678" s="228">
        <v>1264</v>
      </c>
      <c r="N678" s="228">
        <v>1264</v>
      </c>
      <c r="O678" s="227" t="s">
        <v>401</v>
      </c>
      <c r="P678" s="228"/>
      <c r="Q678" s="228"/>
      <c r="R678" s="228"/>
      <c r="S678" s="228"/>
      <c r="T678" s="228"/>
      <c r="U678" s="228"/>
      <c r="V678" s="228"/>
      <c r="W678" s="228">
        <v>25</v>
      </c>
      <c r="X678" s="228">
        <v>12</v>
      </c>
      <c r="Y678" s="228">
        <v>6</v>
      </c>
      <c r="Z678" s="228">
        <v>300</v>
      </c>
      <c r="AA678" s="227"/>
      <c r="AB678" s="228">
        <v>150</v>
      </c>
      <c r="AC678" s="228"/>
      <c r="AD678" s="227"/>
      <c r="AE678" s="227">
        <v>2009</v>
      </c>
      <c r="AF678" s="227"/>
      <c r="AG678" s="227"/>
      <c r="AH678" s="227"/>
      <c r="AI678" s="227"/>
      <c r="AJ678" s="227"/>
      <c r="AK678" s="227"/>
      <c r="AL678" s="228"/>
      <c r="AM678" s="227"/>
      <c r="AN678" s="227"/>
      <c r="AO678" s="227"/>
      <c r="AP678" s="227"/>
      <c r="AQ678" s="227"/>
      <c r="AR678" s="227"/>
      <c r="AS678" s="227"/>
      <c r="AT678" s="227"/>
      <c r="AU678" s="227"/>
      <c r="AV678" s="227"/>
      <c r="AW678" s="227"/>
      <c r="AX678" s="227"/>
      <c r="AY678" s="227"/>
      <c r="AZ678" s="227"/>
      <c r="BA678" s="227"/>
      <c r="BB678" s="227"/>
      <c r="BC678" s="227"/>
      <c r="BD678" s="227"/>
      <c r="BE678" s="227"/>
      <c r="BF678" s="227"/>
    </row>
    <row r="679" spans="1:58" s="83" customFormat="1" ht="24" customHeight="1">
      <c r="A679" s="1362"/>
      <c r="B679" s="918"/>
      <c r="C679" s="609" t="s">
        <v>4960</v>
      </c>
      <c r="D679" s="362" t="s">
        <v>23861</v>
      </c>
      <c r="E679" s="609" t="s">
        <v>23862</v>
      </c>
      <c r="F679" s="609" t="s">
        <v>4960</v>
      </c>
      <c r="G679" s="609" t="s">
        <v>23863</v>
      </c>
      <c r="H679" s="360"/>
      <c r="I679" s="609" t="s">
        <v>4960</v>
      </c>
      <c r="J679" s="609"/>
      <c r="K679" s="609"/>
      <c r="L679" s="634"/>
      <c r="M679" s="634" t="s">
        <v>23864</v>
      </c>
      <c r="N679" s="634" t="s">
        <v>23865</v>
      </c>
      <c r="O679" s="609" t="s">
        <v>401</v>
      </c>
      <c r="P679" s="634"/>
      <c r="Q679" s="634"/>
      <c r="R679" s="634"/>
      <c r="S679" s="634"/>
      <c r="T679" s="634"/>
      <c r="U679" s="634"/>
      <c r="V679" s="634"/>
      <c r="W679" s="634"/>
      <c r="X679" s="634"/>
      <c r="Y679" s="634">
        <v>6</v>
      </c>
      <c r="Z679" s="634"/>
      <c r="AA679" s="609"/>
      <c r="AB679" s="634"/>
      <c r="AC679" s="634"/>
      <c r="AD679" s="609"/>
      <c r="AE679" s="609">
        <v>2025</v>
      </c>
      <c r="AF679" s="609"/>
      <c r="AG679" s="609"/>
      <c r="AH679" s="609"/>
      <c r="AI679" s="609"/>
      <c r="AJ679" s="609"/>
      <c r="AK679" s="609"/>
      <c r="AL679" s="634"/>
      <c r="AM679" s="609"/>
      <c r="AN679" s="609"/>
      <c r="AO679" s="609"/>
      <c r="AP679" s="609"/>
      <c r="AQ679" s="609"/>
      <c r="AR679" s="609"/>
      <c r="AS679" s="609"/>
      <c r="AT679" s="609"/>
      <c r="AU679" s="609"/>
      <c r="AV679" s="609"/>
      <c r="AW679" s="609"/>
      <c r="AX679" s="609"/>
      <c r="AY679" s="609"/>
      <c r="AZ679" s="609"/>
      <c r="BA679" s="609"/>
      <c r="BB679" s="609"/>
      <c r="BC679" s="609"/>
      <c r="BD679" s="609"/>
      <c r="BE679" s="609"/>
      <c r="BF679" s="609"/>
    </row>
    <row r="680" spans="1:58" ht="24" customHeight="1">
      <c r="A680" s="213" t="s">
        <v>319</v>
      </c>
      <c r="B680" s="918"/>
      <c r="C680" s="227" t="s">
        <v>4964</v>
      </c>
      <c r="D680" s="609" t="s">
        <v>23866</v>
      </c>
      <c r="E680" s="227" t="s">
        <v>9395</v>
      </c>
      <c r="F680" s="227" t="s">
        <v>4964</v>
      </c>
      <c r="G680" s="609" t="s">
        <v>23867</v>
      </c>
      <c r="H680" s="360"/>
      <c r="I680" s="227" t="s">
        <v>4964</v>
      </c>
      <c r="J680" s="227"/>
      <c r="K680" s="227"/>
      <c r="L680" s="228">
        <v>7902</v>
      </c>
      <c r="M680" s="228">
        <v>1481</v>
      </c>
      <c r="N680" s="228">
        <v>4451</v>
      </c>
      <c r="O680" s="227" t="s">
        <v>401</v>
      </c>
      <c r="P680" s="228"/>
      <c r="Q680" s="228"/>
      <c r="R680" s="228"/>
      <c r="S680" s="228"/>
      <c r="T680" s="228"/>
      <c r="U680" s="228"/>
      <c r="V680" s="228"/>
      <c r="W680" s="228">
        <v>25</v>
      </c>
      <c r="X680" s="228">
        <v>20</v>
      </c>
      <c r="Y680" s="228">
        <v>6</v>
      </c>
      <c r="Z680" s="228">
        <v>500</v>
      </c>
      <c r="AA680" s="227"/>
      <c r="AB680" s="228">
        <v>300</v>
      </c>
      <c r="AC680" s="228">
        <v>150</v>
      </c>
      <c r="AD680" s="227"/>
      <c r="AE680" s="227">
        <v>1998</v>
      </c>
      <c r="AF680" s="227"/>
      <c r="AG680" s="227"/>
      <c r="AH680" s="227"/>
      <c r="AI680" s="227"/>
      <c r="AJ680" s="227"/>
      <c r="AK680" s="227"/>
      <c r="AL680" s="228">
        <v>5488</v>
      </c>
      <c r="AM680" s="227"/>
      <c r="AN680" s="227"/>
      <c r="AO680" s="227"/>
      <c r="AP680" s="227"/>
      <c r="AQ680" s="227"/>
      <c r="AR680" s="227"/>
      <c r="AS680" s="227"/>
      <c r="AT680" s="227"/>
      <c r="AU680" s="227"/>
      <c r="AV680" s="227"/>
      <c r="AW680" s="227"/>
      <c r="AX680" s="227"/>
      <c r="AY680" s="227"/>
      <c r="AZ680" s="227"/>
      <c r="BA680" s="227"/>
      <c r="BB680" s="227"/>
      <c r="BC680" s="227"/>
      <c r="BD680" s="227"/>
      <c r="BE680" s="227"/>
      <c r="BF680" s="227"/>
    </row>
    <row r="681" spans="1:58" ht="24" customHeight="1">
      <c r="A681" s="213"/>
      <c r="B681" s="918"/>
      <c r="C681" s="609" t="s">
        <v>4964</v>
      </c>
      <c r="D681" s="609" t="s">
        <v>23435</v>
      </c>
      <c r="E681" s="609" t="s">
        <v>23868</v>
      </c>
      <c r="F681" s="609" t="s">
        <v>4964</v>
      </c>
      <c r="G681" s="609" t="s">
        <v>23867</v>
      </c>
      <c r="H681" s="360"/>
      <c r="I681" s="609" t="s">
        <v>4964</v>
      </c>
      <c r="J681" s="609"/>
      <c r="K681" s="609"/>
      <c r="L681" s="634">
        <v>137579</v>
      </c>
      <c r="M681" s="634">
        <v>3975.99</v>
      </c>
      <c r="N681" s="634">
        <v>7062.51</v>
      </c>
      <c r="O681" s="609" t="s">
        <v>401</v>
      </c>
      <c r="P681" s="634"/>
      <c r="Q681" s="634"/>
      <c r="R681" s="634"/>
      <c r="S681" s="634">
        <v>25</v>
      </c>
      <c r="T681" s="715">
        <v>2.5</v>
      </c>
      <c r="U681" s="634">
        <v>8</v>
      </c>
      <c r="V681" s="634">
        <v>500</v>
      </c>
      <c r="W681" s="634">
        <v>25</v>
      </c>
      <c r="X681" s="634">
        <v>3.6</v>
      </c>
      <c r="Y681" s="634">
        <v>2</v>
      </c>
      <c r="Z681" s="634">
        <v>90</v>
      </c>
      <c r="AA681" s="609"/>
      <c r="AB681" s="634"/>
      <c r="AC681" s="634"/>
      <c r="AD681" s="609"/>
      <c r="AE681" s="609">
        <v>2024</v>
      </c>
      <c r="AF681" s="609"/>
      <c r="AG681" s="609"/>
      <c r="AH681" s="609"/>
      <c r="AI681" s="609"/>
      <c r="AJ681" s="609"/>
      <c r="AK681" s="609"/>
      <c r="AL681" s="634"/>
      <c r="AM681" s="609"/>
      <c r="AN681" s="609"/>
      <c r="AO681" s="609"/>
      <c r="AP681" s="609"/>
      <c r="AQ681" s="609"/>
      <c r="AR681" s="609"/>
      <c r="AS681" s="609"/>
      <c r="AT681" s="609"/>
      <c r="AU681" s="609"/>
      <c r="AV681" s="609"/>
      <c r="AW681" s="609"/>
      <c r="AX681" s="609"/>
      <c r="AY681" s="609"/>
      <c r="AZ681" s="609"/>
      <c r="BA681" s="609"/>
      <c r="BB681" s="609"/>
      <c r="BC681" s="609"/>
      <c r="BD681" s="609"/>
      <c r="BE681" s="609"/>
      <c r="BF681" s="609"/>
    </row>
    <row r="682" spans="1:58" ht="24" customHeight="1">
      <c r="A682" s="213"/>
      <c r="B682" s="918"/>
      <c r="C682" s="227" t="s">
        <v>13999</v>
      </c>
      <c r="D682" s="227" t="s">
        <v>23869</v>
      </c>
      <c r="E682" s="227" t="s">
        <v>16963</v>
      </c>
      <c r="F682" s="227" t="s">
        <v>13999</v>
      </c>
      <c r="G682" s="227" t="s">
        <v>23870</v>
      </c>
      <c r="H682" s="360"/>
      <c r="I682" s="227" t="s">
        <v>23449</v>
      </c>
      <c r="J682" s="227">
        <v>7</v>
      </c>
      <c r="K682" s="227"/>
      <c r="L682" s="228">
        <v>4847</v>
      </c>
      <c r="M682" s="228">
        <v>1971</v>
      </c>
      <c r="N682" s="228">
        <v>4021</v>
      </c>
      <c r="O682" s="227" t="s">
        <v>2083</v>
      </c>
      <c r="P682" s="228"/>
      <c r="Q682" s="228"/>
      <c r="R682" s="228"/>
      <c r="S682" s="228"/>
      <c r="T682" s="228"/>
      <c r="U682" s="228"/>
      <c r="V682" s="228"/>
      <c r="W682" s="228">
        <v>25</v>
      </c>
      <c r="X682" s="228">
        <v>6</v>
      </c>
      <c r="Y682" s="228">
        <v>4</v>
      </c>
      <c r="Z682" s="228">
        <v>300</v>
      </c>
      <c r="AA682" s="227"/>
      <c r="AB682" s="228"/>
      <c r="AC682" s="228">
        <v>300</v>
      </c>
      <c r="AD682" s="227"/>
      <c r="AE682" s="227">
        <v>2023</v>
      </c>
      <c r="AF682" s="227"/>
      <c r="AG682" s="227"/>
      <c r="AH682" s="227"/>
      <c r="AI682" s="227"/>
      <c r="AJ682" s="227"/>
      <c r="AK682" s="227"/>
      <c r="AL682" s="228"/>
      <c r="AM682" s="227"/>
      <c r="AN682" s="227"/>
      <c r="AO682" s="227"/>
      <c r="AP682" s="227"/>
      <c r="AQ682" s="227"/>
      <c r="AR682" s="227"/>
      <c r="AS682" s="227"/>
      <c r="AT682" s="227"/>
      <c r="AU682" s="227"/>
      <c r="AV682" s="227"/>
      <c r="AW682" s="227"/>
      <c r="AX682" s="227"/>
      <c r="AY682" s="227"/>
      <c r="AZ682" s="227"/>
      <c r="BA682" s="227"/>
      <c r="BB682" s="227"/>
      <c r="BC682" s="227"/>
      <c r="BD682" s="227"/>
      <c r="BE682" s="227"/>
      <c r="BF682" s="227"/>
    </row>
    <row r="683" spans="1:58" ht="24" customHeight="1">
      <c r="A683" s="213"/>
      <c r="B683" s="918"/>
      <c r="C683" s="227" t="s">
        <v>4970</v>
      </c>
      <c r="D683" s="227" t="s">
        <v>23871</v>
      </c>
      <c r="E683" s="227" t="s">
        <v>16964</v>
      </c>
      <c r="F683" s="227" t="s">
        <v>2318</v>
      </c>
      <c r="G683" s="227" t="s">
        <v>23872</v>
      </c>
      <c r="H683" s="360"/>
      <c r="I683" s="227" t="s">
        <v>2318</v>
      </c>
      <c r="J683" s="227"/>
      <c r="K683" s="227"/>
      <c r="L683" s="228">
        <v>5088</v>
      </c>
      <c r="M683" s="228">
        <v>1262</v>
      </c>
      <c r="N683" s="228">
        <v>1623</v>
      </c>
      <c r="O683" s="227" t="s">
        <v>401</v>
      </c>
      <c r="P683" s="228"/>
      <c r="Q683" s="228"/>
      <c r="R683" s="228"/>
      <c r="S683" s="228"/>
      <c r="T683" s="228"/>
      <c r="U683" s="228"/>
      <c r="V683" s="228"/>
      <c r="W683" s="228">
        <v>25</v>
      </c>
      <c r="X683" s="228">
        <v>6</v>
      </c>
      <c r="Y683" s="228">
        <v>4</v>
      </c>
      <c r="Z683" s="228">
        <v>300</v>
      </c>
      <c r="AA683" s="227"/>
      <c r="AB683" s="228"/>
      <c r="AC683" s="228"/>
      <c r="AD683" s="227"/>
      <c r="AE683" s="227">
        <v>2007</v>
      </c>
      <c r="AF683" s="227"/>
      <c r="AG683" s="227"/>
      <c r="AH683" s="227"/>
      <c r="AI683" s="227"/>
      <c r="AJ683" s="227"/>
      <c r="AK683" s="227"/>
      <c r="AL683" s="228"/>
      <c r="AM683" s="227"/>
      <c r="AN683" s="227"/>
      <c r="AO683" s="227"/>
      <c r="AP683" s="227"/>
      <c r="AQ683" s="227"/>
      <c r="AR683" s="227"/>
      <c r="AS683" s="227"/>
      <c r="AT683" s="227"/>
      <c r="AU683" s="227"/>
      <c r="AV683" s="227"/>
      <c r="AW683" s="227"/>
      <c r="AX683" s="227"/>
      <c r="AY683" s="227"/>
      <c r="AZ683" s="227"/>
      <c r="BA683" s="227"/>
      <c r="BB683" s="227"/>
      <c r="BC683" s="227"/>
      <c r="BD683" s="227"/>
      <c r="BE683" s="227"/>
      <c r="BF683" s="227"/>
    </row>
    <row r="684" spans="1:58" ht="24" customHeight="1">
      <c r="A684" s="213"/>
      <c r="B684" s="918"/>
      <c r="C684" s="227" t="s">
        <v>4970</v>
      </c>
      <c r="D684" s="227" t="s">
        <v>23447</v>
      </c>
      <c r="E684" s="227" t="s">
        <v>14044</v>
      </c>
      <c r="F684" s="227" t="s">
        <v>13999</v>
      </c>
      <c r="G684" s="227" t="s">
        <v>23870</v>
      </c>
      <c r="H684" s="360"/>
      <c r="I684" s="227" t="s">
        <v>23449</v>
      </c>
      <c r="J684" s="227">
        <v>15</v>
      </c>
      <c r="K684" s="227"/>
      <c r="L684" s="228">
        <v>251442</v>
      </c>
      <c r="M684" s="228">
        <v>2965</v>
      </c>
      <c r="N684" s="228">
        <v>387</v>
      </c>
      <c r="O684" s="227" t="s">
        <v>2083</v>
      </c>
      <c r="P684" s="228"/>
      <c r="Q684" s="228"/>
      <c r="R684" s="228"/>
      <c r="S684" s="228"/>
      <c r="T684" s="228"/>
      <c r="U684" s="228"/>
      <c r="V684" s="228"/>
      <c r="W684" s="228">
        <v>25</v>
      </c>
      <c r="X684" s="228">
        <v>6</v>
      </c>
      <c r="Y684" s="228">
        <v>6</v>
      </c>
      <c r="Z684" s="228">
        <v>300</v>
      </c>
      <c r="AA684" s="227"/>
      <c r="AB684" s="228"/>
      <c r="AC684" s="228"/>
      <c r="AD684" s="227"/>
      <c r="AE684" s="227">
        <v>2022</v>
      </c>
      <c r="AF684" s="227"/>
      <c r="AG684" s="227"/>
      <c r="AH684" s="227"/>
      <c r="AI684" s="227"/>
      <c r="AJ684" s="227"/>
      <c r="AK684" s="227"/>
      <c r="AL684" s="228">
        <v>9153</v>
      </c>
      <c r="AM684" s="227"/>
      <c r="AN684" s="227"/>
      <c r="AO684" s="227"/>
      <c r="AP684" s="227"/>
      <c r="AQ684" s="227"/>
      <c r="AR684" s="227"/>
      <c r="AS684" s="227"/>
      <c r="AT684" s="227"/>
      <c r="AU684" s="227"/>
      <c r="AV684" s="227"/>
      <c r="AW684" s="227"/>
      <c r="AX684" s="227"/>
      <c r="AY684" s="227"/>
      <c r="AZ684" s="227"/>
      <c r="BA684" s="227"/>
      <c r="BB684" s="227"/>
      <c r="BC684" s="227"/>
      <c r="BD684" s="227"/>
      <c r="BE684" s="227"/>
      <c r="BF684" s="227"/>
    </row>
    <row r="685" spans="1:58" ht="24" customHeight="1">
      <c r="A685" s="213"/>
      <c r="B685" s="918"/>
      <c r="C685" s="227" t="s">
        <v>4973</v>
      </c>
      <c r="D685" s="227" t="s">
        <v>23873</v>
      </c>
      <c r="E685" s="227" t="s">
        <v>9396</v>
      </c>
      <c r="F685" s="227" t="s">
        <v>4973</v>
      </c>
      <c r="G685" s="227" t="s">
        <v>5090</v>
      </c>
      <c r="H685" s="360" t="s">
        <v>5091</v>
      </c>
      <c r="I685" s="227" t="s">
        <v>4973</v>
      </c>
      <c r="J685" s="227" t="s">
        <v>1835</v>
      </c>
      <c r="K685" s="227"/>
      <c r="L685" s="228">
        <v>23900</v>
      </c>
      <c r="M685" s="228">
        <v>6267</v>
      </c>
      <c r="N685" s="228">
        <v>1251</v>
      </c>
      <c r="O685" s="227" t="s">
        <v>401</v>
      </c>
      <c r="P685" s="228"/>
      <c r="Q685" s="228"/>
      <c r="R685" s="228"/>
      <c r="S685" s="228"/>
      <c r="T685" s="228"/>
      <c r="U685" s="228"/>
      <c r="V685" s="228"/>
      <c r="W685" s="228">
        <v>25</v>
      </c>
      <c r="X685" s="228">
        <v>12</v>
      </c>
      <c r="Y685" s="228">
        <v>6</v>
      </c>
      <c r="Z685" s="228">
        <v>300</v>
      </c>
      <c r="AA685" s="227">
        <v>72</v>
      </c>
      <c r="AB685" s="228">
        <v>1000</v>
      </c>
      <c r="AC685" s="228">
        <v>1000</v>
      </c>
      <c r="AD685" s="227"/>
      <c r="AE685" s="227">
        <v>1998</v>
      </c>
      <c r="AF685" s="227">
        <v>3589</v>
      </c>
      <c r="AG685" s="227">
        <v>598</v>
      </c>
      <c r="AH685" s="227">
        <v>2786</v>
      </c>
      <c r="AI685" s="227"/>
      <c r="AJ685" s="227"/>
      <c r="AK685" s="227"/>
      <c r="AL685" s="228">
        <v>6973</v>
      </c>
      <c r="AM685" s="227"/>
      <c r="AN685" s="227"/>
      <c r="AO685" s="227"/>
      <c r="AP685" s="227"/>
      <c r="AQ685" s="227" t="s">
        <v>8996</v>
      </c>
      <c r="AR685" s="227"/>
      <c r="AS685" s="227"/>
      <c r="AT685" s="227"/>
      <c r="AU685" s="227"/>
      <c r="AV685" s="227"/>
      <c r="AW685" s="227"/>
      <c r="AX685" s="227"/>
      <c r="AY685" s="227"/>
      <c r="AZ685" s="227"/>
      <c r="BA685" s="227"/>
      <c r="BB685" s="227"/>
      <c r="BC685" s="227"/>
      <c r="BD685" s="227"/>
      <c r="BE685" s="227"/>
      <c r="BF685" s="227"/>
    </row>
    <row r="686" spans="1:58" ht="24" customHeight="1">
      <c r="A686" s="213"/>
      <c r="B686" s="918"/>
      <c r="C686" s="227" t="s">
        <v>4975</v>
      </c>
      <c r="D686" s="227" t="s">
        <v>23633</v>
      </c>
      <c r="E686" s="227" t="s">
        <v>3662</v>
      </c>
      <c r="F686" s="227" t="s">
        <v>4975</v>
      </c>
      <c r="G686" s="227" t="s">
        <v>23520</v>
      </c>
      <c r="H686" s="360"/>
      <c r="I686" s="227" t="s">
        <v>4975</v>
      </c>
      <c r="J686" s="227"/>
      <c r="K686" s="227"/>
      <c r="L686" s="228">
        <v>7836</v>
      </c>
      <c r="M686" s="228">
        <v>1234.3699999999999</v>
      </c>
      <c r="N686" s="228">
        <v>2980</v>
      </c>
      <c r="O686" s="227" t="s">
        <v>401</v>
      </c>
      <c r="P686" s="228"/>
      <c r="Q686" s="228"/>
      <c r="R686" s="228"/>
      <c r="S686" s="228"/>
      <c r="T686" s="228"/>
      <c r="U686" s="228"/>
      <c r="V686" s="228"/>
      <c r="W686" s="228">
        <v>25</v>
      </c>
      <c r="X686" s="228">
        <v>11</v>
      </c>
      <c r="Y686" s="228">
        <v>5</v>
      </c>
      <c r="Z686" s="228">
        <v>275</v>
      </c>
      <c r="AA686" s="227"/>
      <c r="AB686" s="228">
        <v>100</v>
      </c>
      <c r="AC686" s="228"/>
      <c r="AD686" s="227"/>
      <c r="AE686" s="227">
        <v>2006</v>
      </c>
      <c r="AF686" s="227"/>
      <c r="AG686" s="227"/>
      <c r="AH686" s="227"/>
      <c r="AI686" s="227"/>
      <c r="AJ686" s="227"/>
      <c r="AK686" s="227"/>
      <c r="AL686" s="228">
        <v>4503</v>
      </c>
      <c r="AM686" s="227"/>
      <c r="AN686" s="227"/>
      <c r="AO686" s="227"/>
      <c r="AP686" s="227"/>
      <c r="AQ686" s="227"/>
      <c r="AR686" s="227"/>
      <c r="AS686" s="227"/>
      <c r="AT686" s="227"/>
      <c r="AU686" s="227"/>
      <c r="AV686" s="227"/>
      <c r="AW686" s="227"/>
      <c r="AX686" s="227"/>
      <c r="AY686" s="227"/>
      <c r="AZ686" s="227"/>
      <c r="BA686" s="227"/>
      <c r="BB686" s="227"/>
      <c r="BC686" s="227"/>
      <c r="BD686" s="227"/>
      <c r="BE686" s="227"/>
      <c r="BF686" s="227"/>
    </row>
    <row r="687" spans="1:58" ht="24" customHeight="1">
      <c r="A687" s="213"/>
      <c r="B687" s="918"/>
      <c r="C687" s="227" t="s">
        <v>4975</v>
      </c>
      <c r="D687" s="227" t="s">
        <v>23635</v>
      </c>
      <c r="E687" s="227" t="s">
        <v>12100</v>
      </c>
      <c r="F687" s="227" t="s">
        <v>4975</v>
      </c>
      <c r="G687" s="227" t="s">
        <v>23520</v>
      </c>
      <c r="H687" s="360"/>
      <c r="I687" s="227" t="s">
        <v>4975</v>
      </c>
      <c r="J687" s="227"/>
      <c r="K687" s="227"/>
      <c r="L687" s="228">
        <v>12356</v>
      </c>
      <c r="M687" s="228">
        <v>2543.4499999999998</v>
      </c>
      <c r="N687" s="228">
        <v>2998.98</v>
      </c>
      <c r="O687" s="227" t="s">
        <v>401</v>
      </c>
      <c r="P687" s="228"/>
      <c r="Q687" s="228"/>
      <c r="R687" s="228"/>
      <c r="S687" s="228"/>
      <c r="T687" s="228"/>
      <c r="U687" s="228"/>
      <c r="V687" s="228"/>
      <c r="W687" s="228">
        <v>25</v>
      </c>
      <c r="X687" s="228">
        <v>12</v>
      </c>
      <c r="Y687" s="228">
        <v>5</v>
      </c>
      <c r="Z687" s="228">
        <v>300</v>
      </c>
      <c r="AA687" s="227"/>
      <c r="AB687" s="228">
        <v>140</v>
      </c>
      <c r="AC687" s="228"/>
      <c r="AD687" s="227"/>
      <c r="AE687" s="227">
        <v>2019</v>
      </c>
      <c r="AF687" s="227"/>
      <c r="AG687" s="227"/>
      <c r="AH687" s="227"/>
      <c r="AI687" s="227"/>
      <c r="AJ687" s="227"/>
      <c r="AK687" s="227"/>
      <c r="AL687" s="228">
        <v>14400</v>
      </c>
      <c r="AM687" s="227"/>
      <c r="AN687" s="227"/>
      <c r="AO687" s="227"/>
      <c r="AP687" s="227"/>
      <c r="AQ687" s="227"/>
      <c r="AR687" s="227"/>
      <c r="AS687" s="227"/>
      <c r="AT687" s="227"/>
      <c r="AU687" s="227"/>
      <c r="AV687" s="227"/>
      <c r="AW687" s="227"/>
      <c r="AX687" s="227"/>
      <c r="AY687" s="227"/>
      <c r="AZ687" s="227"/>
      <c r="BA687" s="227"/>
      <c r="BB687" s="227"/>
      <c r="BC687" s="227"/>
      <c r="BD687" s="227"/>
      <c r="BE687" s="227"/>
      <c r="BF687" s="227"/>
    </row>
    <row r="688" spans="1:58" ht="24" customHeight="1">
      <c r="A688" s="213"/>
      <c r="B688" s="918"/>
      <c r="C688" s="227" t="s">
        <v>13087</v>
      </c>
      <c r="D688" s="227" t="s">
        <v>23634</v>
      </c>
      <c r="E688" s="227" t="s">
        <v>2313</v>
      </c>
      <c r="F688" s="227" t="s">
        <v>4975</v>
      </c>
      <c r="G688" s="227" t="s">
        <v>23520</v>
      </c>
      <c r="H688" s="360"/>
      <c r="I688" s="227" t="s">
        <v>4975</v>
      </c>
      <c r="J688" s="227"/>
      <c r="K688" s="227"/>
      <c r="L688" s="228">
        <v>77052</v>
      </c>
      <c r="M688" s="228">
        <v>2501</v>
      </c>
      <c r="N688" s="228">
        <v>5290</v>
      </c>
      <c r="O688" s="227" t="s">
        <v>401</v>
      </c>
      <c r="P688" s="228"/>
      <c r="Q688" s="228"/>
      <c r="R688" s="228"/>
      <c r="S688" s="228">
        <v>25</v>
      </c>
      <c r="T688" s="228">
        <v>13</v>
      </c>
      <c r="U688" s="228">
        <v>5</v>
      </c>
      <c r="V688" s="228">
        <v>619</v>
      </c>
      <c r="W688" s="228"/>
      <c r="X688" s="228"/>
      <c r="Y688" s="228"/>
      <c r="Z688" s="228"/>
      <c r="AA688" s="227"/>
      <c r="AB688" s="228"/>
      <c r="AC688" s="228"/>
      <c r="AD688" s="227"/>
      <c r="AE688" s="227">
        <v>2014</v>
      </c>
      <c r="AF688" s="227"/>
      <c r="AG688" s="227"/>
      <c r="AH688" s="227"/>
      <c r="AI688" s="227"/>
      <c r="AJ688" s="227"/>
      <c r="AK688" s="227"/>
      <c r="AL688" s="228">
        <v>11561</v>
      </c>
      <c r="AM688" s="227"/>
      <c r="AN688" s="227"/>
      <c r="AO688" s="227"/>
      <c r="AP688" s="227"/>
      <c r="AQ688" s="227"/>
      <c r="AR688" s="227"/>
      <c r="AS688" s="227"/>
      <c r="AT688" s="227"/>
      <c r="AU688" s="227"/>
      <c r="AV688" s="227"/>
      <c r="AW688" s="227"/>
      <c r="AX688" s="227"/>
      <c r="AY688" s="227"/>
      <c r="AZ688" s="227"/>
      <c r="BA688" s="227"/>
      <c r="BB688" s="227"/>
      <c r="BC688" s="227"/>
      <c r="BD688" s="227"/>
      <c r="BE688" s="227"/>
      <c r="BF688" s="227"/>
    </row>
    <row r="689" spans="1:58" ht="24" customHeight="1">
      <c r="A689" s="213"/>
      <c r="B689" s="918"/>
      <c r="C689" s="227" t="s">
        <v>4975</v>
      </c>
      <c r="D689" s="227" t="s">
        <v>23632</v>
      </c>
      <c r="E689" s="227" t="s">
        <v>9425</v>
      </c>
      <c r="F689" s="227" t="s">
        <v>4975</v>
      </c>
      <c r="G689" s="227" t="s">
        <v>23520</v>
      </c>
      <c r="H689" s="360"/>
      <c r="I689" s="227" t="s">
        <v>4975</v>
      </c>
      <c r="J689" s="227"/>
      <c r="K689" s="227"/>
      <c r="L689" s="228">
        <v>7730</v>
      </c>
      <c r="M689" s="228">
        <v>1883</v>
      </c>
      <c r="N689" s="228">
        <v>3993</v>
      </c>
      <c r="O689" s="227" t="s">
        <v>401</v>
      </c>
      <c r="P689" s="228"/>
      <c r="Q689" s="228"/>
      <c r="R689" s="228"/>
      <c r="S689" s="228"/>
      <c r="T689" s="228"/>
      <c r="U689" s="228"/>
      <c r="V689" s="228"/>
      <c r="W689" s="228">
        <v>25</v>
      </c>
      <c r="X689" s="228">
        <v>2</v>
      </c>
      <c r="Y689" s="228">
        <v>5</v>
      </c>
      <c r="Z689" s="228">
        <v>353</v>
      </c>
      <c r="AA689" s="227"/>
      <c r="AB689" s="228"/>
      <c r="AC689" s="228"/>
      <c r="AD689" s="227"/>
      <c r="AE689" s="227">
        <v>2006</v>
      </c>
      <c r="AF689" s="227"/>
      <c r="AG689" s="227"/>
      <c r="AH689" s="227"/>
      <c r="AI689" s="227"/>
      <c r="AJ689" s="227"/>
      <c r="AK689" s="227"/>
      <c r="AL689" s="228"/>
      <c r="AM689" s="227"/>
      <c r="AN689" s="227"/>
      <c r="AO689" s="227"/>
      <c r="AP689" s="227"/>
      <c r="AQ689" s="227"/>
      <c r="AR689" s="227"/>
      <c r="AS689" s="227"/>
      <c r="AT689" s="227"/>
      <c r="AU689" s="227"/>
      <c r="AV689" s="227"/>
      <c r="AW689" s="227"/>
      <c r="AX689" s="227"/>
      <c r="AY689" s="227"/>
      <c r="AZ689" s="227"/>
      <c r="BA689" s="227"/>
      <c r="BB689" s="227"/>
      <c r="BC689" s="227"/>
      <c r="BD689" s="227"/>
      <c r="BE689" s="227"/>
      <c r="BF689" s="227"/>
    </row>
    <row r="690" spans="1:58" ht="24" customHeight="1">
      <c r="A690" s="213"/>
      <c r="B690" s="918"/>
      <c r="C690" s="227" t="s">
        <v>357</v>
      </c>
      <c r="D690" s="227" t="s">
        <v>23874</v>
      </c>
      <c r="E690" s="227" t="s">
        <v>9401</v>
      </c>
      <c r="F690" s="227" t="s">
        <v>357</v>
      </c>
      <c r="G690" s="227" t="s">
        <v>23522</v>
      </c>
      <c r="H690" s="360"/>
      <c r="I690" s="227" t="s">
        <v>357</v>
      </c>
      <c r="J690" s="227"/>
      <c r="K690" s="227"/>
      <c r="L690" s="228">
        <v>8690</v>
      </c>
      <c r="M690" s="228">
        <v>1384.64</v>
      </c>
      <c r="N690" s="228">
        <v>2467.87</v>
      </c>
      <c r="O690" s="227" t="s">
        <v>401</v>
      </c>
      <c r="P690" s="228"/>
      <c r="Q690" s="228"/>
      <c r="R690" s="228"/>
      <c r="S690" s="228">
        <v>25</v>
      </c>
      <c r="T690" s="228">
        <v>13</v>
      </c>
      <c r="U690" s="228">
        <v>5</v>
      </c>
      <c r="V690" s="228">
        <v>368</v>
      </c>
      <c r="W690" s="228"/>
      <c r="X690" s="228"/>
      <c r="Y690" s="228"/>
      <c r="Z690" s="228"/>
      <c r="AA690" s="227"/>
      <c r="AB690" s="228"/>
      <c r="AC690" s="228"/>
      <c r="AD690" s="227"/>
      <c r="AE690" s="227">
        <v>2013</v>
      </c>
      <c r="AF690" s="227"/>
      <c r="AG690" s="227"/>
      <c r="AH690" s="227"/>
      <c r="AI690" s="227"/>
      <c r="AJ690" s="227"/>
      <c r="AK690" s="227"/>
      <c r="AL690" s="228">
        <v>7525</v>
      </c>
      <c r="AM690" s="227"/>
      <c r="AN690" s="227"/>
      <c r="AO690" s="227"/>
      <c r="AP690" s="227"/>
      <c r="AQ690" s="227"/>
      <c r="AR690" s="227"/>
      <c r="AS690" s="227"/>
      <c r="AT690" s="227"/>
      <c r="AU690" s="227"/>
      <c r="AV690" s="227"/>
      <c r="AW690" s="227"/>
      <c r="AX690" s="227"/>
      <c r="AY690" s="227"/>
      <c r="AZ690" s="227"/>
      <c r="BA690" s="227"/>
      <c r="BB690" s="227"/>
      <c r="BC690" s="227"/>
      <c r="BD690" s="227"/>
      <c r="BE690" s="227"/>
      <c r="BF690" s="227"/>
    </row>
    <row r="691" spans="1:58" ht="24" customHeight="1">
      <c r="A691" s="213"/>
      <c r="B691" s="918"/>
      <c r="C691" s="227" t="s">
        <v>5009</v>
      </c>
      <c r="D691" s="227" t="s">
        <v>23640</v>
      </c>
      <c r="E691" s="227" t="s">
        <v>9400</v>
      </c>
      <c r="F691" s="227" t="s">
        <v>5009</v>
      </c>
      <c r="G691" s="227" t="s">
        <v>23875</v>
      </c>
      <c r="H691" s="360"/>
      <c r="I691" s="227" t="s">
        <v>5177</v>
      </c>
      <c r="J691" s="227"/>
      <c r="K691" s="227"/>
      <c r="L691" s="228">
        <v>23679</v>
      </c>
      <c r="M691" s="228">
        <v>4070</v>
      </c>
      <c r="N691" s="228">
        <v>6937</v>
      </c>
      <c r="O691" s="227" t="s">
        <v>401</v>
      </c>
      <c r="P691" s="228"/>
      <c r="Q691" s="228"/>
      <c r="R691" s="228"/>
      <c r="S691" s="228"/>
      <c r="T691" s="228"/>
      <c r="U691" s="228"/>
      <c r="V691" s="228"/>
      <c r="W691" s="228">
        <v>25</v>
      </c>
      <c r="X691" s="228">
        <v>12</v>
      </c>
      <c r="Y691" s="228">
        <v>6</v>
      </c>
      <c r="Z691" s="228">
        <v>300</v>
      </c>
      <c r="AA691" s="227"/>
      <c r="AB691" s="228">
        <v>600</v>
      </c>
      <c r="AC691" s="228"/>
      <c r="AD691" s="227"/>
      <c r="AE691" s="227">
        <v>2001</v>
      </c>
      <c r="AF691" s="227"/>
      <c r="AG691" s="227"/>
      <c r="AH691" s="227"/>
      <c r="AI691" s="227"/>
      <c r="AJ691" s="227"/>
      <c r="AK691" s="227"/>
      <c r="AL691" s="228"/>
      <c r="AM691" s="227"/>
      <c r="AN691" s="227"/>
      <c r="AO691" s="227"/>
      <c r="AP691" s="227"/>
      <c r="AQ691" s="227"/>
      <c r="AR691" s="227"/>
      <c r="AS691" s="227"/>
      <c r="AT691" s="227"/>
      <c r="AU691" s="227"/>
      <c r="AV691" s="227"/>
      <c r="AW691" s="227"/>
      <c r="AX691" s="227"/>
      <c r="AY691" s="227"/>
      <c r="AZ691" s="227"/>
      <c r="BA691" s="227"/>
      <c r="BB691" s="227"/>
      <c r="BC691" s="227"/>
      <c r="BD691" s="227"/>
      <c r="BE691" s="227"/>
      <c r="BF691" s="227"/>
    </row>
    <row r="692" spans="1:58" ht="24" customHeight="1">
      <c r="A692" s="213" t="s">
        <v>150</v>
      </c>
      <c r="B692" s="918"/>
      <c r="C692" s="227" t="s">
        <v>5020</v>
      </c>
      <c r="D692" s="227" t="s">
        <v>9397</v>
      </c>
      <c r="E692" s="227" t="s">
        <v>9398</v>
      </c>
      <c r="F692" s="227" t="s">
        <v>5020</v>
      </c>
      <c r="G692" s="227" t="s">
        <v>23524</v>
      </c>
      <c r="H692" s="360" t="s">
        <v>5409</v>
      </c>
      <c r="I692" s="227" t="s">
        <v>5020</v>
      </c>
      <c r="J692" s="227" t="s">
        <v>9399</v>
      </c>
      <c r="K692" s="227"/>
      <c r="L692" s="228">
        <v>9310</v>
      </c>
      <c r="M692" s="228">
        <v>4270.45</v>
      </c>
      <c r="N692" s="228">
        <v>892</v>
      </c>
      <c r="O692" s="227" t="s">
        <v>401</v>
      </c>
      <c r="P692" s="228"/>
      <c r="Q692" s="228"/>
      <c r="R692" s="228"/>
      <c r="S692" s="228"/>
      <c r="T692" s="228"/>
      <c r="U692" s="228"/>
      <c r="V692" s="228"/>
      <c r="W692" s="228">
        <v>25</v>
      </c>
      <c r="X692" s="228">
        <v>10</v>
      </c>
      <c r="Y692" s="228">
        <v>5</v>
      </c>
      <c r="Z692" s="228">
        <v>300</v>
      </c>
      <c r="AA692" s="227">
        <v>48</v>
      </c>
      <c r="AB692" s="228"/>
      <c r="AC692" s="228"/>
      <c r="AD692" s="227"/>
      <c r="AE692" s="227">
        <v>2007</v>
      </c>
      <c r="AF692" s="227">
        <v>4601</v>
      </c>
      <c r="AG692" s="227"/>
      <c r="AH692" s="227">
        <v>21</v>
      </c>
      <c r="AI692" s="227"/>
      <c r="AJ692" s="227"/>
      <c r="AK692" s="227"/>
      <c r="AL692" s="228">
        <v>15100</v>
      </c>
      <c r="AM692" s="227"/>
      <c r="AN692" s="227"/>
      <c r="AO692" s="227"/>
      <c r="AP692" s="227"/>
      <c r="AQ692" s="227" t="s">
        <v>5220</v>
      </c>
      <c r="AR692" s="227"/>
      <c r="AS692" s="227"/>
      <c r="AT692" s="227"/>
      <c r="AU692" s="227"/>
      <c r="AV692" s="227"/>
      <c r="AW692" s="227"/>
      <c r="AX692" s="227"/>
      <c r="AY692" s="227"/>
      <c r="AZ692" s="227"/>
      <c r="BA692" s="227"/>
      <c r="BB692" s="227"/>
      <c r="BC692" s="227"/>
      <c r="BD692" s="227"/>
      <c r="BE692" s="227"/>
      <c r="BF692" s="227"/>
    </row>
    <row r="693" spans="1:58" ht="24" customHeight="1">
      <c r="A693" s="213"/>
      <c r="B693" s="918"/>
      <c r="C693" s="227" t="s">
        <v>5032</v>
      </c>
      <c r="D693" s="227" t="s">
        <v>23654</v>
      </c>
      <c r="E693" s="227" t="s">
        <v>9402</v>
      </c>
      <c r="F693" s="227" t="s">
        <v>5032</v>
      </c>
      <c r="G693" s="227" t="s">
        <v>23876</v>
      </c>
      <c r="H693" s="360"/>
      <c r="I693" s="227" t="s">
        <v>5032</v>
      </c>
      <c r="J693" s="227"/>
      <c r="K693" s="227"/>
      <c r="L693" s="228">
        <v>7221</v>
      </c>
      <c r="M693" s="228">
        <v>1408</v>
      </c>
      <c r="N693" s="228">
        <v>2158</v>
      </c>
      <c r="O693" s="227" t="s">
        <v>401</v>
      </c>
      <c r="P693" s="228"/>
      <c r="Q693" s="228"/>
      <c r="R693" s="228"/>
      <c r="S693" s="228">
        <v>25</v>
      </c>
      <c r="T693" s="228">
        <v>13</v>
      </c>
      <c r="U693" s="228">
        <v>5</v>
      </c>
      <c r="V693" s="228">
        <v>368</v>
      </c>
      <c r="W693" s="228"/>
      <c r="X693" s="228"/>
      <c r="Y693" s="228"/>
      <c r="Z693" s="228"/>
      <c r="AA693" s="227"/>
      <c r="AB693" s="228"/>
      <c r="AC693" s="228"/>
      <c r="AD693" s="227"/>
      <c r="AE693" s="227">
        <v>2013</v>
      </c>
      <c r="AF693" s="227"/>
      <c r="AG693" s="227"/>
      <c r="AH693" s="227"/>
      <c r="AI693" s="227"/>
      <c r="AJ693" s="227"/>
      <c r="AK693" s="227"/>
      <c r="AL693" s="228">
        <v>7525</v>
      </c>
      <c r="AM693" s="227"/>
      <c r="AN693" s="227"/>
      <c r="AO693" s="227"/>
      <c r="AP693" s="227"/>
      <c r="AQ693" s="227"/>
      <c r="AR693" s="227"/>
      <c r="AS693" s="227"/>
      <c r="AT693" s="227"/>
      <c r="AU693" s="227"/>
      <c r="AV693" s="227"/>
      <c r="AW693" s="227"/>
      <c r="AX693" s="227"/>
      <c r="AY693" s="227"/>
      <c r="AZ693" s="227"/>
      <c r="BA693" s="227"/>
      <c r="BB693" s="227"/>
      <c r="BC693" s="227"/>
      <c r="BD693" s="227"/>
      <c r="BE693" s="227"/>
      <c r="BF693" s="227"/>
    </row>
    <row r="694" spans="1:58" ht="24" customHeight="1">
      <c r="A694" s="213"/>
      <c r="B694" s="1509"/>
      <c r="C694" s="227" t="s">
        <v>5033</v>
      </c>
      <c r="D694" s="227" t="s">
        <v>9224</v>
      </c>
      <c r="E694" s="227" t="s">
        <v>9403</v>
      </c>
      <c r="F694" s="227" t="s">
        <v>5033</v>
      </c>
      <c r="G694" s="227" t="s">
        <v>272</v>
      </c>
      <c r="H694" s="360"/>
      <c r="I694" s="227" t="s">
        <v>5033</v>
      </c>
      <c r="J694" s="227" t="s">
        <v>5027</v>
      </c>
      <c r="K694" s="227"/>
      <c r="L694" s="228">
        <v>3204</v>
      </c>
      <c r="M694" s="228">
        <v>961</v>
      </c>
      <c r="N694" s="228">
        <v>1590</v>
      </c>
      <c r="O694" s="227" t="s">
        <v>401</v>
      </c>
      <c r="P694" s="228"/>
      <c r="Q694" s="228"/>
      <c r="R694" s="228"/>
      <c r="S694" s="228"/>
      <c r="T694" s="228"/>
      <c r="U694" s="228"/>
      <c r="V694" s="228"/>
      <c r="W694" s="228">
        <v>25</v>
      </c>
      <c r="X694" s="228">
        <v>9</v>
      </c>
      <c r="Y694" s="228">
        <v>4</v>
      </c>
      <c r="Z694" s="228">
        <v>253</v>
      </c>
      <c r="AA694" s="227">
        <v>28</v>
      </c>
      <c r="AB694" s="228">
        <v>100</v>
      </c>
      <c r="AC694" s="228">
        <v>100</v>
      </c>
      <c r="AD694" s="227"/>
      <c r="AE694" s="227">
        <v>1998</v>
      </c>
      <c r="AF694" s="227">
        <v>400</v>
      </c>
      <c r="AG694" s="227">
        <v>600</v>
      </c>
      <c r="AH694" s="227">
        <v>400</v>
      </c>
      <c r="AI694" s="227"/>
      <c r="AJ694" s="227"/>
      <c r="AK694" s="227"/>
      <c r="AL694" s="228">
        <v>1400</v>
      </c>
      <c r="AM694" s="227"/>
      <c r="AN694" s="227"/>
      <c r="AO694" s="227"/>
      <c r="AP694" s="227"/>
      <c r="AQ694" s="227" t="s">
        <v>9404</v>
      </c>
      <c r="AR694" s="227"/>
      <c r="AS694" s="227"/>
      <c r="AT694" s="227"/>
      <c r="AU694" s="227"/>
      <c r="AV694" s="227"/>
      <c r="AW694" s="227"/>
      <c r="AX694" s="227"/>
      <c r="AY694" s="227"/>
      <c r="AZ694" s="227"/>
      <c r="BA694" s="227"/>
      <c r="BB694" s="227"/>
      <c r="BC694" s="227"/>
      <c r="BD694" s="227"/>
      <c r="BE694" s="227"/>
      <c r="BF694" s="227"/>
    </row>
    <row r="695" spans="1:58" ht="24" customHeight="1">
      <c r="A695" s="213"/>
      <c r="B695" s="918"/>
      <c r="C695" s="227" t="s">
        <v>5036</v>
      </c>
      <c r="D695" s="227" t="s">
        <v>9397</v>
      </c>
      <c r="E695" s="227" t="s">
        <v>9406</v>
      </c>
      <c r="F695" s="227" t="s">
        <v>5036</v>
      </c>
      <c r="G695" s="227" t="s">
        <v>1743</v>
      </c>
      <c r="H695" s="360" t="s">
        <v>5409</v>
      </c>
      <c r="I695" s="227" t="s">
        <v>12911</v>
      </c>
      <c r="J695" s="227" t="s">
        <v>9399</v>
      </c>
      <c r="K695" s="227"/>
      <c r="L695" s="228">
        <v>7483</v>
      </c>
      <c r="M695" s="228">
        <v>1212</v>
      </c>
      <c r="N695" s="228">
        <v>1843</v>
      </c>
      <c r="O695" s="227" t="s">
        <v>401</v>
      </c>
      <c r="P695" s="228"/>
      <c r="Q695" s="228"/>
      <c r="R695" s="228"/>
      <c r="S695" s="228"/>
      <c r="T695" s="228"/>
      <c r="U695" s="228"/>
      <c r="V695" s="228"/>
      <c r="W695" s="228">
        <v>25</v>
      </c>
      <c r="X695" s="228">
        <v>12</v>
      </c>
      <c r="Y695" s="228">
        <v>6</v>
      </c>
      <c r="Z695" s="228">
        <v>300</v>
      </c>
      <c r="AA695" s="227">
        <v>48</v>
      </c>
      <c r="AB695" s="228"/>
      <c r="AC695" s="228"/>
      <c r="AD695" s="227"/>
      <c r="AE695" s="227">
        <v>2001</v>
      </c>
      <c r="AF695" s="227">
        <v>4601</v>
      </c>
      <c r="AG695" s="227"/>
      <c r="AH695" s="227">
        <v>21</v>
      </c>
      <c r="AI695" s="227"/>
      <c r="AJ695" s="227"/>
      <c r="AK695" s="227"/>
      <c r="AL695" s="228">
        <v>4622</v>
      </c>
      <c r="AM695" s="227"/>
      <c r="AN695" s="227"/>
      <c r="AO695" s="227"/>
      <c r="AP695" s="227"/>
      <c r="AQ695" s="227" t="s">
        <v>5220</v>
      </c>
      <c r="AR695" s="227"/>
      <c r="AS695" s="227"/>
      <c r="AT695" s="227"/>
      <c r="AU695" s="227"/>
      <c r="AV695" s="227"/>
      <c r="AW695" s="227"/>
      <c r="AX695" s="227"/>
      <c r="AY695" s="227"/>
      <c r="AZ695" s="227"/>
      <c r="BA695" s="227"/>
      <c r="BB695" s="227"/>
      <c r="BC695" s="227"/>
      <c r="BD695" s="227"/>
      <c r="BE695" s="227"/>
      <c r="BF695" s="227"/>
    </row>
    <row r="696" spans="1:58" ht="24" customHeight="1">
      <c r="A696" s="213"/>
      <c r="B696" s="918"/>
      <c r="C696" s="227" t="s">
        <v>5038</v>
      </c>
      <c r="D696" s="363" t="s">
        <v>23877</v>
      </c>
      <c r="E696" s="227" t="s">
        <v>9405</v>
      </c>
      <c r="F696" s="227" t="s">
        <v>5038</v>
      </c>
      <c r="G696" s="227" t="s">
        <v>23878</v>
      </c>
      <c r="H696" s="360"/>
      <c r="I696" s="227" t="s">
        <v>5038</v>
      </c>
      <c r="J696" s="227">
        <v>3</v>
      </c>
      <c r="K696" s="227"/>
      <c r="L696" s="228">
        <v>3122</v>
      </c>
      <c r="M696" s="228">
        <v>1532</v>
      </c>
      <c r="N696" s="228">
        <v>2454</v>
      </c>
      <c r="O696" s="227" t="s">
        <v>401</v>
      </c>
      <c r="P696" s="228"/>
      <c r="Q696" s="228"/>
      <c r="R696" s="228"/>
      <c r="S696" s="228">
        <v>25</v>
      </c>
      <c r="T696" s="228">
        <v>2</v>
      </c>
      <c r="U696" s="228">
        <v>6</v>
      </c>
      <c r="V696" s="228">
        <v>312</v>
      </c>
      <c r="W696" s="228"/>
      <c r="X696" s="228"/>
      <c r="Y696" s="228"/>
      <c r="Z696" s="228"/>
      <c r="AA696" s="227"/>
      <c r="AB696" s="228"/>
      <c r="AC696" s="228"/>
      <c r="AD696" s="227"/>
      <c r="AE696" s="227">
        <v>2010</v>
      </c>
      <c r="AF696" s="227"/>
      <c r="AG696" s="227"/>
      <c r="AH696" s="227"/>
      <c r="AI696" s="227"/>
      <c r="AJ696" s="227"/>
      <c r="AK696" s="227"/>
      <c r="AL696" s="228">
        <v>6914</v>
      </c>
      <c r="AM696" s="227"/>
      <c r="AN696" s="227"/>
      <c r="AO696" s="227"/>
      <c r="AP696" s="227"/>
      <c r="AQ696" s="227"/>
      <c r="AR696" s="227"/>
      <c r="AS696" s="227"/>
      <c r="AT696" s="227"/>
      <c r="AU696" s="227"/>
      <c r="AV696" s="227"/>
      <c r="AW696" s="227"/>
      <c r="AX696" s="227"/>
      <c r="AY696" s="227"/>
      <c r="AZ696" s="227"/>
      <c r="BA696" s="227"/>
      <c r="BB696" s="227"/>
      <c r="BC696" s="227"/>
      <c r="BD696" s="227"/>
      <c r="BE696" s="227"/>
      <c r="BF696" s="227"/>
    </row>
    <row r="697" spans="1:58" ht="24" customHeight="1">
      <c r="A697" s="213"/>
      <c r="B697" s="1604" t="s">
        <v>0</v>
      </c>
      <c r="C697" s="314" t="s">
        <v>55</v>
      </c>
      <c r="D697" s="314"/>
      <c r="E697" s="315">
        <f>COUNTA(E698:E723)</f>
        <v>26</v>
      </c>
      <c r="F697" s="314"/>
      <c r="G697" s="314"/>
      <c r="H697" s="454"/>
      <c r="I697" s="314"/>
      <c r="J697" s="314"/>
      <c r="K697" s="314"/>
      <c r="L697" s="318">
        <f>SUM(L698:L723)</f>
        <v>646074.98</v>
      </c>
      <c r="M697" s="318">
        <f>SUM(M698:M723)</f>
        <v>62064.460000000006</v>
      </c>
      <c r="N697" s="318">
        <f>SUM(N698:N723)</f>
        <v>94268.75</v>
      </c>
      <c r="O697" s="314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4"/>
      <c r="AB697" s="318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8"/>
      <c r="AM697" s="314"/>
      <c r="AN697" s="314"/>
      <c r="AO697" s="314"/>
      <c r="AP697" s="314"/>
      <c r="AQ697" s="314"/>
      <c r="AR697" s="314"/>
      <c r="AS697" s="314"/>
      <c r="AT697" s="314"/>
      <c r="AU697" s="314"/>
      <c r="AV697" s="314"/>
      <c r="AW697" s="314"/>
      <c r="AX697" s="314"/>
      <c r="AY697" s="314"/>
      <c r="AZ697" s="314"/>
      <c r="BA697" s="314"/>
      <c r="BB697" s="314"/>
      <c r="BC697" s="314"/>
      <c r="BD697" s="314"/>
      <c r="BE697" s="314"/>
      <c r="BF697" s="314"/>
    </row>
    <row r="698" spans="1:58" ht="24" customHeight="1">
      <c r="A698" s="213"/>
      <c r="B698" s="918"/>
      <c r="C698" s="227" t="s">
        <v>1938</v>
      </c>
      <c r="D698" s="227" t="s">
        <v>1953</v>
      </c>
      <c r="E698" s="227" t="s">
        <v>1968</v>
      </c>
      <c r="F698" s="227" t="s">
        <v>1938</v>
      </c>
      <c r="G698" s="227" t="s">
        <v>1948</v>
      </c>
      <c r="H698" s="360"/>
      <c r="I698" s="227" t="s">
        <v>9033</v>
      </c>
      <c r="J698" s="227">
        <v>9</v>
      </c>
      <c r="K698" s="227"/>
      <c r="L698" s="228">
        <v>15000</v>
      </c>
      <c r="M698" s="228">
        <v>4579</v>
      </c>
      <c r="N698" s="228">
        <v>6485.86</v>
      </c>
      <c r="O698" s="227" t="s">
        <v>401</v>
      </c>
      <c r="P698" s="228">
        <v>25</v>
      </c>
      <c r="Q698" s="228">
        <v>20</v>
      </c>
      <c r="R698" s="228">
        <v>5</v>
      </c>
      <c r="S698" s="228">
        <v>50</v>
      </c>
      <c r="T698" s="228">
        <v>25</v>
      </c>
      <c r="U698" s="228">
        <v>10</v>
      </c>
      <c r="V698" s="228">
        <v>1250</v>
      </c>
      <c r="W698" s="228"/>
      <c r="X698" s="228"/>
      <c r="Y698" s="228"/>
      <c r="Z698" s="228"/>
      <c r="AA698" s="227" t="s">
        <v>389</v>
      </c>
      <c r="AB698" s="228">
        <v>1147</v>
      </c>
      <c r="AC698" s="227" t="s">
        <v>465</v>
      </c>
      <c r="AD698" s="227" t="s">
        <v>466</v>
      </c>
      <c r="AE698" s="227">
        <v>1987</v>
      </c>
      <c r="AF698" s="227">
        <v>1987</v>
      </c>
      <c r="AG698" s="227">
        <v>895</v>
      </c>
      <c r="AH698" s="227">
        <v>450</v>
      </c>
      <c r="AI698" s="227">
        <v>1700</v>
      </c>
      <c r="AJ698" s="227" t="s">
        <v>389</v>
      </c>
      <c r="AK698" s="227">
        <v>390</v>
      </c>
      <c r="AL698" s="228">
        <v>3435</v>
      </c>
      <c r="AM698" s="228">
        <v>3435</v>
      </c>
      <c r="AN698" s="227" t="s">
        <v>389</v>
      </c>
      <c r="AO698" s="227">
        <v>1</v>
      </c>
      <c r="AP698" s="227">
        <v>35</v>
      </c>
      <c r="AQ698" s="227" t="s">
        <v>1950</v>
      </c>
      <c r="AR698" s="227"/>
      <c r="AS698" s="227"/>
      <c r="AT698" s="227"/>
      <c r="AU698" s="227"/>
      <c r="AV698" s="227"/>
      <c r="AW698" s="227"/>
      <c r="AX698" s="227"/>
      <c r="AY698" s="227"/>
      <c r="AZ698" s="227"/>
      <c r="BA698" s="227"/>
      <c r="BB698" s="227"/>
      <c r="BC698" s="227"/>
      <c r="BD698" s="227"/>
      <c r="BE698" s="227"/>
      <c r="BF698" s="227"/>
    </row>
    <row r="699" spans="1:58" ht="24" customHeight="1">
      <c r="A699" s="213"/>
      <c r="B699" s="918"/>
      <c r="C699" s="227" t="s">
        <v>1744</v>
      </c>
      <c r="D699" s="227"/>
      <c r="E699" s="227" t="s">
        <v>5823</v>
      </c>
      <c r="F699" s="227" t="s">
        <v>1744</v>
      </c>
      <c r="G699" s="227"/>
      <c r="H699" s="360"/>
      <c r="I699" s="227" t="s">
        <v>1744</v>
      </c>
      <c r="J699" s="227"/>
      <c r="K699" s="227"/>
      <c r="L699" s="228">
        <v>156000</v>
      </c>
      <c r="M699" s="228">
        <v>1612</v>
      </c>
      <c r="N699" s="228">
        <v>3299</v>
      </c>
      <c r="O699" s="227" t="s">
        <v>401</v>
      </c>
      <c r="P699" s="228"/>
      <c r="Q699" s="228"/>
      <c r="R699" s="228"/>
      <c r="S699" s="228">
        <v>25</v>
      </c>
      <c r="T699" s="228">
        <v>18</v>
      </c>
      <c r="U699" s="228">
        <v>8</v>
      </c>
      <c r="V699" s="228">
        <v>437</v>
      </c>
      <c r="W699" s="228"/>
      <c r="X699" s="228"/>
      <c r="Y699" s="228"/>
      <c r="Z699" s="228"/>
      <c r="AA699" s="227"/>
      <c r="AB699" s="228">
        <v>200</v>
      </c>
      <c r="AC699" s="227"/>
      <c r="AD699" s="227"/>
      <c r="AE699" s="227">
        <v>2010</v>
      </c>
      <c r="AF699" s="227"/>
      <c r="AG699" s="227"/>
      <c r="AH699" s="227"/>
      <c r="AI699" s="227"/>
      <c r="AJ699" s="227"/>
      <c r="AK699" s="227"/>
      <c r="AL699" s="228">
        <v>6600</v>
      </c>
      <c r="AM699" s="227"/>
      <c r="AN699" s="227"/>
      <c r="AO699" s="227"/>
      <c r="AP699" s="227"/>
      <c r="AQ699" s="227"/>
      <c r="AR699" s="227"/>
      <c r="AS699" s="227"/>
      <c r="AT699" s="227"/>
      <c r="AU699" s="227"/>
      <c r="AV699" s="227"/>
      <c r="AW699" s="227"/>
      <c r="AX699" s="227"/>
      <c r="AY699" s="227"/>
      <c r="AZ699" s="227"/>
      <c r="BA699" s="227"/>
      <c r="BB699" s="227"/>
      <c r="BC699" s="227"/>
      <c r="BD699" s="227"/>
      <c r="BE699" s="227"/>
      <c r="BF699" s="227"/>
    </row>
    <row r="700" spans="1:58" ht="24" customHeight="1">
      <c r="A700" s="213"/>
      <c r="B700" s="918"/>
      <c r="C700" s="227" t="s">
        <v>1744</v>
      </c>
      <c r="D700" s="227"/>
      <c r="E700" s="227" t="s">
        <v>9383</v>
      </c>
      <c r="F700" s="227" t="s">
        <v>1744</v>
      </c>
      <c r="G700" s="227"/>
      <c r="H700" s="360"/>
      <c r="I700" s="227" t="s">
        <v>1744</v>
      </c>
      <c r="J700" s="227"/>
      <c r="K700" s="227"/>
      <c r="L700" s="228">
        <v>22984</v>
      </c>
      <c r="M700" s="228">
        <v>4198</v>
      </c>
      <c r="N700" s="228">
        <v>6496</v>
      </c>
      <c r="O700" s="227" t="s">
        <v>401</v>
      </c>
      <c r="P700" s="228"/>
      <c r="Q700" s="228"/>
      <c r="R700" s="228"/>
      <c r="S700" s="228">
        <v>50</v>
      </c>
      <c r="T700" s="228">
        <v>25</v>
      </c>
      <c r="U700" s="228">
        <v>10</v>
      </c>
      <c r="V700" s="228">
        <v>1250</v>
      </c>
      <c r="W700" s="228"/>
      <c r="X700" s="228"/>
      <c r="Y700" s="228"/>
      <c r="Z700" s="228"/>
      <c r="AA700" s="227"/>
      <c r="AB700" s="228">
        <v>205</v>
      </c>
      <c r="AC700" s="227"/>
      <c r="AD700" s="227"/>
      <c r="AE700" s="227">
        <v>2017</v>
      </c>
      <c r="AF700" s="227"/>
      <c r="AG700" s="227"/>
      <c r="AH700" s="227"/>
      <c r="AI700" s="227"/>
      <c r="AJ700" s="227"/>
      <c r="AK700" s="227"/>
      <c r="AL700" s="228">
        <v>23913</v>
      </c>
      <c r="AM700" s="227"/>
      <c r="AN700" s="227"/>
      <c r="AO700" s="227"/>
      <c r="AP700" s="227"/>
      <c r="AQ700" s="227"/>
      <c r="AR700" s="227"/>
      <c r="AS700" s="227"/>
      <c r="AT700" s="227"/>
      <c r="AU700" s="227"/>
      <c r="AV700" s="227"/>
      <c r="AW700" s="227"/>
      <c r="AX700" s="227"/>
      <c r="AY700" s="227"/>
      <c r="AZ700" s="227"/>
      <c r="BA700" s="227"/>
      <c r="BB700" s="227"/>
      <c r="BC700" s="227"/>
      <c r="BD700" s="227"/>
      <c r="BE700" s="227"/>
      <c r="BF700" s="227"/>
    </row>
    <row r="701" spans="1:58" ht="24" customHeight="1">
      <c r="A701" s="213"/>
      <c r="B701" s="918"/>
      <c r="C701" s="227" t="s">
        <v>5423</v>
      </c>
      <c r="D701" s="227" t="s">
        <v>5424</v>
      </c>
      <c r="E701" s="227" t="s">
        <v>5824</v>
      </c>
      <c r="F701" s="227" t="s">
        <v>5423</v>
      </c>
      <c r="G701" s="227" t="s">
        <v>5426</v>
      </c>
      <c r="H701" s="360"/>
      <c r="I701" s="227" t="s">
        <v>9044</v>
      </c>
      <c r="J701" s="227">
        <v>18</v>
      </c>
      <c r="K701" s="227"/>
      <c r="L701" s="228">
        <v>12539</v>
      </c>
      <c r="M701" s="228">
        <v>1567</v>
      </c>
      <c r="N701" s="228">
        <v>7254</v>
      </c>
      <c r="O701" s="227" t="s">
        <v>401</v>
      </c>
      <c r="P701" s="228"/>
      <c r="Q701" s="228"/>
      <c r="R701" s="228"/>
      <c r="S701" s="228"/>
      <c r="T701" s="228"/>
      <c r="U701" s="228"/>
      <c r="V701" s="228"/>
      <c r="W701" s="228">
        <v>25</v>
      </c>
      <c r="X701" s="228">
        <v>15</v>
      </c>
      <c r="Y701" s="228">
        <v>7</v>
      </c>
      <c r="Z701" s="228">
        <v>495</v>
      </c>
      <c r="AA701" s="227">
        <v>120</v>
      </c>
      <c r="AB701" s="228">
        <v>190</v>
      </c>
      <c r="AC701" s="227"/>
      <c r="AD701" s="227"/>
      <c r="AE701" s="227">
        <v>1991</v>
      </c>
      <c r="AF701" s="227"/>
      <c r="AG701" s="227"/>
      <c r="AH701" s="227"/>
      <c r="AI701" s="227"/>
      <c r="AJ701" s="227"/>
      <c r="AK701" s="227"/>
      <c r="AL701" s="228">
        <v>4035</v>
      </c>
      <c r="AM701" s="227"/>
      <c r="AN701" s="227"/>
      <c r="AO701" s="227"/>
      <c r="AP701" s="227"/>
      <c r="AQ701" s="227"/>
      <c r="AR701" s="227"/>
      <c r="AS701" s="227"/>
      <c r="AT701" s="227"/>
      <c r="AU701" s="227"/>
      <c r="AV701" s="227"/>
      <c r="AW701" s="227"/>
      <c r="AX701" s="227"/>
      <c r="AY701" s="227"/>
      <c r="AZ701" s="227"/>
      <c r="BA701" s="227"/>
      <c r="BB701" s="227"/>
      <c r="BC701" s="227"/>
      <c r="BD701" s="227"/>
      <c r="BE701" s="227"/>
      <c r="BF701" s="227" t="s">
        <v>17322</v>
      </c>
    </row>
    <row r="702" spans="1:58" ht="24" customHeight="1">
      <c r="A702" s="213"/>
      <c r="B702" s="918"/>
      <c r="C702" s="227" t="s">
        <v>9044</v>
      </c>
      <c r="D702" s="227"/>
      <c r="E702" s="227" t="s">
        <v>13221</v>
      </c>
      <c r="F702" s="227" t="s">
        <v>9044</v>
      </c>
      <c r="G702" s="227"/>
      <c r="H702" s="360"/>
      <c r="I702" s="227" t="s">
        <v>9044</v>
      </c>
      <c r="J702" s="227"/>
      <c r="K702" s="227"/>
      <c r="L702" s="228">
        <v>15619</v>
      </c>
      <c r="M702" s="228">
        <v>1854</v>
      </c>
      <c r="N702" s="228">
        <v>3186</v>
      </c>
      <c r="O702" s="227" t="s">
        <v>2083</v>
      </c>
      <c r="P702" s="228"/>
      <c r="Q702" s="228"/>
      <c r="R702" s="228"/>
      <c r="S702" s="228"/>
      <c r="T702" s="228"/>
      <c r="U702" s="228"/>
      <c r="V702" s="228"/>
      <c r="W702" s="228">
        <v>25</v>
      </c>
      <c r="X702" s="228">
        <v>15</v>
      </c>
      <c r="Y702" s="228">
        <v>8</v>
      </c>
      <c r="Z702" s="228">
        <v>614</v>
      </c>
      <c r="AA702" s="227"/>
      <c r="AB702" s="228">
        <v>200</v>
      </c>
      <c r="AC702" s="227"/>
      <c r="AD702" s="227"/>
      <c r="AE702" s="227">
        <v>2021</v>
      </c>
      <c r="AF702" s="227"/>
      <c r="AG702" s="227"/>
      <c r="AH702" s="227"/>
      <c r="AI702" s="227"/>
      <c r="AJ702" s="227"/>
      <c r="AK702" s="227"/>
      <c r="AL702" s="228">
        <v>13000</v>
      </c>
      <c r="AM702" s="227"/>
      <c r="AN702" s="227"/>
      <c r="AO702" s="227"/>
      <c r="AP702" s="227"/>
      <c r="AQ702" s="227"/>
      <c r="AR702" s="227"/>
      <c r="AS702" s="227"/>
      <c r="AT702" s="227"/>
      <c r="AU702" s="227"/>
      <c r="AV702" s="227"/>
      <c r="AW702" s="227"/>
      <c r="AX702" s="227"/>
      <c r="AY702" s="227"/>
      <c r="AZ702" s="227"/>
      <c r="BA702" s="227"/>
      <c r="BB702" s="227"/>
      <c r="BC702" s="227"/>
      <c r="BD702" s="227"/>
      <c r="BE702" s="227"/>
      <c r="BF702" s="227" t="s">
        <v>17322</v>
      </c>
    </row>
    <row r="703" spans="1:58" ht="24" customHeight="1">
      <c r="A703" s="213"/>
      <c r="B703" s="918"/>
      <c r="C703" s="227" t="s">
        <v>5423</v>
      </c>
      <c r="D703" s="227"/>
      <c r="E703" s="227" t="s">
        <v>11378</v>
      </c>
      <c r="F703" s="227" t="s">
        <v>5423</v>
      </c>
      <c r="G703" s="227"/>
      <c r="H703" s="360"/>
      <c r="I703" s="227" t="s">
        <v>9044</v>
      </c>
      <c r="J703" s="227"/>
      <c r="K703" s="227"/>
      <c r="L703" s="228">
        <v>10678</v>
      </c>
      <c r="M703" s="228">
        <v>1690</v>
      </c>
      <c r="N703" s="228">
        <v>3548</v>
      </c>
      <c r="O703" s="227" t="s">
        <v>401</v>
      </c>
      <c r="P703" s="228"/>
      <c r="Q703" s="228"/>
      <c r="R703" s="228"/>
      <c r="S703" s="228"/>
      <c r="T703" s="228"/>
      <c r="U703" s="228"/>
      <c r="V703" s="228"/>
      <c r="W703" s="228">
        <v>25</v>
      </c>
      <c r="X703" s="228">
        <v>13</v>
      </c>
      <c r="Y703" s="228">
        <v>6</v>
      </c>
      <c r="Z703" s="228">
        <v>374</v>
      </c>
      <c r="AA703" s="227"/>
      <c r="AB703" s="228">
        <v>60</v>
      </c>
      <c r="AC703" s="227"/>
      <c r="AD703" s="227"/>
      <c r="AE703" s="227">
        <v>2014</v>
      </c>
      <c r="AF703" s="227"/>
      <c r="AG703" s="227"/>
      <c r="AH703" s="227"/>
      <c r="AI703" s="227"/>
      <c r="AJ703" s="227"/>
      <c r="AK703" s="227"/>
      <c r="AL703" s="228">
        <v>9600</v>
      </c>
      <c r="AM703" s="227"/>
      <c r="AN703" s="227"/>
      <c r="AO703" s="227"/>
      <c r="AP703" s="227"/>
      <c r="AQ703" s="227"/>
      <c r="AR703" s="227"/>
      <c r="AS703" s="227"/>
      <c r="AT703" s="227"/>
      <c r="AU703" s="227"/>
      <c r="AV703" s="227"/>
      <c r="AW703" s="227"/>
      <c r="AX703" s="227"/>
      <c r="AY703" s="227"/>
      <c r="AZ703" s="227"/>
      <c r="BA703" s="227"/>
      <c r="BB703" s="227"/>
      <c r="BC703" s="227"/>
      <c r="BD703" s="227"/>
      <c r="BE703" s="227"/>
      <c r="BF703" s="227" t="s">
        <v>17322</v>
      </c>
    </row>
    <row r="704" spans="1:58" ht="24" customHeight="1">
      <c r="A704" s="213"/>
      <c r="B704" s="918"/>
      <c r="C704" s="227" t="s">
        <v>5428</v>
      </c>
      <c r="D704" s="227" t="s">
        <v>1811</v>
      </c>
      <c r="E704" s="227" t="s">
        <v>5825</v>
      </c>
      <c r="F704" s="227" t="s">
        <v>5428</v>
      </c>
      <c r="G704" s="227" t="s">
        <v>24030</v>
      </c>
      <c r="H704" s="360">
        <v>5842</v>
      </c>
      <c r="I704" s="227" t="s">
        <v>5428</v>
      </c>
      <c r="J704" s="227"/>
      <c r="K704" s="227"/>
      <c r="L704" s="228">
        <v>9830</v>
      </c>
      <c r="M704" s="228">
        <v>1853</v>
      </c>
      <c r="N704" s="228">
        <v>3485</v>
      </c>
      <c r="O704" s="227" t="s">
        <v>401</v>
      </c>
      <c r="P704" s="228"/>
      <c r="Q704" s="228"/>
      <c r="R704" s="228"/>
      <c r="S704" s="228">
        <v>25</v>
      </c>
      <c r="T704" s="228">
        <v>18</v>
      </c>
      <c r="U704" s="228">
        <v>6</v>
      </c>
      <c r="V704" s="228">
        <v>412</v>
      </c>
      <c r="W704" s="228"/>
      <c r="X704" s="228"/>
      <c r="Y704" s="228"/>
      <c r="Z704" s="228"/>
      <c r="AA704" s="227" t="s">
        <v>5619</v>
      </c>
      <c r="AB704" s="228"/>
      <c r="AC704" s="227"/>
      <c r="AD704" s="227"/>
      <c r="AE704" s="227">
        <v>2011</v>
      </c>
      <c r="AF704" s="227"/>
      <c r="AG704" s="227"/>
      <c r="AH704" s="227">
        <v>2011</v>
      </c>
      <c r="AI704" s="227"/>
      <c r="AJ704" s="227"/>
      <c r="AK704" s="227"/>
      <c r="AL704" s="228">
        <v>5400</v>
      </c>
      <c r="AM704" s="227"/>
      <c r="AN704" s="227"/>
      <c r="AO704" s="227"/>
      <c r="AP704" s="227"/>
      <c r="AQ704" s="227"/>
      <c r="AR704" s="227"/>
      <c r="AS704" s="227"/>
      <c r="AT704" s="227"/>
      <c r="AU704" s="227"/>
      <c r="AV704" s="227"/>
      <c r="AW704" s="227"/>
      <c r="AX704" s="227"/>
      <c r="AY704" s="227"/>
      <c r="AZ704" s="227"/>
      <c r="BA704" s="227"/>
      <c r="BB704" s="227"/>
      <c r="BC704" s="227"/>
      <c r="BD704" s="227"/>
      <c r="BE704" s="227"/>
      <c r="BF704" s="227"/>
    </row>
    <row r="705" spans="1:58" ht="24" customHeight="1">
      <c r="A705" s="213"/>
      <c r="B705" s="918"/>
      <c r="C705" s="227" t="s">
        <v>5431</v>
      </c>
      <c r="D705" s="227"/>
      <c r="E705" s="227" t="s">
        <v>5826</v>
      </c>
      <c r="F705" s="227" t="s">
        <v>5431</v>
      </c>
      <c r="G705" s="227"/>
      <c r="H705" s="360"/>
      <c r="I705" s="227" t="s">
        <v>5827</v>
      </c>
      <c r="J705" s="227"/>
      <c r="K705" s="227"/>
      <c r="L705" s="228">
        <v>21203</v>
      </c>
      <c r="M705" s="228">
        <v>3946.89</v>
      </c>
      <c r="N705" s="228">
        <v>6094.89</v>
      </c>
      <c r="O705" s="227" t="s">
        <v>401</v>
      </c>
      <c r="P705" s="228"/>
      <c r="Q705" s="228"/>
      <c r="R705" s="228"/>
      <c r="S705" s="228">
        <v>50</v>
      </c>
      <c r="T705" s="228">
        <v>25</v>
      </c>
      <c r="U705" s="228">
        <v>10</v>
      </c>
      <c r="V705" s="228">
        <v>1250</v>
      </c>
      <c r="W705" s="228"/>
      <c r="X705" s="228"/>
      <c r="Y705" s="228"/>
      <c r="Z705" s="228"/>
      <c r="AA705" s="227"/>
      <c r="AB705" s="228">
        <v>1000</v>
      </c>
      <c r="AC705" s="227"/>
      <c r="AD705" s="227"/>
      <c r="AE705" s="227">
        <v>2011</v>
      </c>
      <c r="AF705" s="227"/>
      <c r="AG705" s="227"/>
      <c r="AH705" s="227"/>
      <c r="AI705" s="227"/>
      <c r="AJ705" s="227"/>
      <c r="AK705" s="227"/>
      <c r="AL705" s="228">
        <v>18000</v>
      </c>
      <c r="AM705" s="227"/>
      <c r="AN705" s="227"/>
      <c r="AO705" s="227"/>
      <c r="AP705" s="227"/>
      <c r="AQ705" s="227"/>
      <c r="AR705" s="227"/>
      <c r="AS705" s="227"/>
      <c r="AT705" s="227"/>
      <c r="AU705" s="227"/>
      <c r="AV705" s="227"/>
      <c r="AW705" s="227"/>
      <c r="AX705" s="227"/>
      <c r="AY705" s="227"/>
      <c r="AZ705" s="227"/>
      <c r="BA705" s="227"/>
      <c r="BB705" s="227"/>
      <c r="BC705" s="227"/>
      <c r="BD705" s="227"/>
      <c r="BE705" s="227"/>
      <c r="BF705" s="227"/>
    </row>
    <row r="706" spans="1:58" ht="24" customHeight="1">
      <c r="A706" s="213"/>
      <c r="B706" s="918"/>
      <c r="C706" s="227" t="s">
        <v>13137</v>
      </c>
      <c r="D706" s="227"/>
      <c r="E706" s="227" t="s">
        <v>17386</v>
      </c>
      <c r="F706" s="227" t="s">
        <v>13137</v>
      </c>
      <c r="G706" s="227"/>
      <c r="H706" s="360"/>
      <c r="I706" s="227" t="s">
        <v>17387</v>
      </c>
      <c r="J706" s="227"/>
      <c r="K706" s="227"/>
      <c r="L706" s="228">
        <v>8012</v>
      </c>
      <c r="M706" s="228">
        <v>3944</v>
      </c>
      <c r="N706" s="228">
        <v>5906</v>
      </c>
      <c r="O706" s="227" t="s">
        <v>2083</v>
      </c>
      <c r="P706" s="228"/>
      <c r="Q706" s="228"/>
      <c r="R706" s="228"/>
      <c r="S706" s="228">
        <v>50</v>
      </c>
      <c r="T706" s="228">
        <v>25</v>
      </c>
      <c r="U706" s="228">
        <v>10</v>
      </c>
      <c r="V706" s="228">
        <v>1250</v>
      </c>
      <c r="W706" s="228"/>
      <c r="X706" s="228"/>
      <c r="Y706" s="228"/>
      <c r="Z706" s="228"/>
      <c r="AA706" s="227"/>
      <c r="AB706" s="228">
        <v>449</v>
      </c>
      <c r="AC706" s="227"/>
      <c r="AD706" s="227"/>
      <c r="AE706" s="227">
        <v>2022</v>
      </c>
      <c r="AF706" s="227"/>
      <c r="AG706" s="227"/>
      <c r="AH706" s="227"/>
      <c r="AI706" s="227"/>
      <c r="AJ706" s="227"/>
      <c r="AK706" s="227"/>
      <c r="AL706" s="228">
        <v>21703</v>
      </c>
      <c r="AM706" s="227"/>
      <c r="AN706" s="227"/>
      <c r="AO706" s="227"/>
      <c r="AP706" s="227"/>
      <c r="AQ706" s="227"/>
      <c r="AR706" s="227"/>
      <c r="AS706" s="227"/>
      <c r="AT706" s="227"/>
      <c r="AU706" s="227"/>
      <c r="AV706" s="227"/>
      <c r="AW706" s="227"/>
      <c r="AX706" s="227"/>
      <c r="AY706" s="227"/>
      <c r="AZ706" s="227"/>
      <c r="BA706" s="227"/>
      <c r="BB706" s="227"/>
      <c r="BC706" s="227"/>
      <c r="BD706" s="227"/>
      <c r="BE706" s="227"/>
      <c r="BF706" s="227" t="s">
        <v>13749</v>
      </c>
    </row>
    <row r="707" spans="1:58" ht="24" customHeight="1">
      <c r="A707" s="213" t="s">
        <v>316</v>
      </c>
      <c r="B707" s="918"/>
      <c r="C707" s="227" t="s">
        <v>5434</v>
      </c>
      <c r="D707" s="227" t="s">
        <v>24272</v>
      </c>
      <c r="E707" s="227" t="s">
        <v>10496</v>
      </c>
      <c r="F707" s="227" t="s">
        <v>5434</v>
      </c>
      <c r="G707" s="227" t="s">
        <v>24035</v>
      </c>
      <c r="H707" s="360"/>
      <c r="I707" s="227" t="s">
        <v>5434</v>
      </c>
      <c r="J707" s="227">
        <v>8</v>
      </c>
      <c r="K707" s="227" t="s">
        <v>146</v>
      </c>
      <c r="L707" s="228">
        <v>9860</v>
      </c>
      <c r="M707" s="228">
        <v>1713</v>
      </c>
      <c r="N707" s="228">
        <v>2068</v>
      </c>
      <c r="O707" s="227" t="s">
        <v>401</v>
      </c>
      <c r="P707" s="228"/>
      <c r="Q707" s="228"/>
      <c r="R707" s="228"/>
      <c r="S707" s="228"/>
      <c r="T707" s="228"/>
      <c r="U707" s="228"/>
      <c r="V707" s="228"/>
      <c r="W707" s="228">
        <v>25</v>
      </c>
      <c r="X707" s="228">
        <v>2</v>
      </c>
      <c r="Y707" s="228">
        <v>6</v>
      </c>
      <c r="Z707" s="228">
        <v>399</v>
      </c>
      <c r="AA707" s="227"/>
      <c r="AB707" s="228">
        <v>200</v>
      </c>
      <c r="AC707" s="227"/>
      <c r="AD707" s="227"/>
      <c r="AE707" s="227">
        <v>2018</v>
      </c>
      <c r="AF707" s="227">
        <v>11451</v>
      </c>
      <c r="AG707" s="227"/>
      <c r="AH707" s="227">
        <v>200</v>
      </c>
      <c r="AI707" s="227"/>
      <c r="AJ707" s="227"/>
      <c r="AK707" s="227"/>
      <c r="AL707" s="228">
        <v>9200</v>
      </c>
      <c r="AM707" s="227"/>
      <c r="AN707" s="227"/>
      <c r="AO707" s="227"/>
      <c r="AP707" s="227"/>
      <c r="AQ707" s="227"/>
      <c r="AR707" s="227"/>
      <c r="AS707" s="227"/>
      <c r="AT707" s="227"/>
      <c r="AU707" s="227"/>
      <c r="AV707" s="227"/>
      <c r="AW707" s="227"/>
      <c r="AX707" s="227"/>
      <c r="AY707" s="227"/>
      <c r="AZ707" s="227"/>
      <c r="BA707" s="227"/>
      <c r="BB707" s="227"/>
      <c r="BC707" s="227"/>
      <c r="BD707" s="227"/>
      <c r="BE707" s="227"/>
      <c r="BF707" s="227"/>
    </row>
    <row r="708" spans="1:58" ht="24" customHeight="1">
      <c r="A708" s="213"/>
      <c r="B708" s="918"/>
      <c r="C708" s="227" t="s">
        <v>5494</v>
      </c>
      <c r="D708" s="227" t="s">
        <v>24273</v>
      </c>
      <c r="E708" s="227" t="s">
        <v>5828</v>
      </c>
      <c r="F708" s="227" t="s">
        <v>24274</v>
      </c>
      <c r="G708" s="227" t="s">
        <v>24275</v>
      </c>
      <c r="H708" s="360"/>
      <c r="I708" s="227" t="s">
        <v>24276</v>
      </c>
      <c r="J708" s="227">
        <v>9</v>
      </c>
      <c r="K708" s="227"/>
      <c r="L708" s="228"/>
      <c r="M708" s="228">
        <v>1008.77</v>
      </c>
      <c r="N708" s="228">
        <v>1825</v>
      </c>
      <c r="O708" s="227" t="s">
        <v>401</v>
      </c>
      <c r="P708" s="228"/>
      <c r="Q708" s="228"/>
      <c r="R708" s="228"/>
      <c r="S708" s="228"/>
      <c r="T708" s="228"/>
      <c r="U708" s="228"/>
      <c r="V708" s="228"/>
      <c r="W708" s="228">
        <v>30</v>
      </c>
      <c r="X708" s="228">
        <v>20</v>
      </c>
      <c r="Y708" s="228">
        <v>6</v>
      </c>
      <c r="Z708" s="228">
        <v>618</v>
      </c>
      <c r="AA708" s="227" t="s">
        <v>389</v>
      </c>
      <c r="AB708" s="228"/>
      <c r="AC708" s="227" t="s">
        <v>465</v>
      </c>
      <c r="AD708" s="227" t="s">
        <v>466</v>
      </c>
      <c r="AE708" s="227">
        <v>2005</v>
      </c>
      <c r="AF708" s="227">
        <v>895</v>
      </c>
      <c r="AG708" s="227">
        <v>450</v>
      </c>
      <c r="AH708" s="227">
        <v>1700</v>
      </c>
      <c r="AI708" s="227" t="s">
        <v>389</v>
      </c>
      <c r="AJ708" s="227">
        <v>390</v>
      </c>
      <c r="AK708" s="227" t="s">
        <v>1965</v>
      </c>
      <c r="AL708" s="228">
        <v>3500</v>
      </c>
      <c r="AM708" s="227" t="s">
        <v>389</v>
      </c>
      <c r="AN708" s="227" t="s">
        <v>389</v>
      </c>
      <c r="AO708" s="227">
        <v>1</v>
      </c>
      <c r="AP708" s="227">
        <v>35</v>
      </c>
      <c r="AQ708" s="227" t="s">
        <v>1950</v>
      </c>
      <c r="AR708" s="227"/>
      <c r="AS708" s="227"/>
      <c r="AT708" s="227"/>
      <c r="AU708" s="227"/>
      <c r="AV708" s="227"/>
      <c r="AW708" s="227"/>
      <c r="AX708" s="227"/>
      <c r="AY708" s="227"/>
      <c r="AZ708" s="227"/>
      <c r="BA708" s="227"/>
      <c r="BB708" s="227"/>
      <c r="BC708" s="227"/>
      <c r="BD708" s="227"/>
      <c r="BE708" s="227"/>
      <c r="BF708" s="227"/>
    </row>
    <row r="709" spans="1:58" ht="24" customHeight="1">
      <c r="A709" s="213"/>
      <c r="B709" s="918"/>
      <c r="C709" s="227" t="s">
        <v>5440</v>
      </c>
      <c r="D709" s="227" t="s">
        <v>24036</v>
      </c>
      <c r="E709" s="227" t="s">
        <v>5829</v>
      </c>
      <c r="F709" s="227" t="s">
        <v>5440</v>
      </c>
      <c r="G709" s="227" t="s">
        <v>24145</v>
      </c>
      <c r="H709" s="360"/>
      <c r="I709" s="227" t="s">
        <v>14076</v>
      </c>
      <c r="J709" s="227">
        <v>9</v>
      </c>
      <c r="K709" s="227" t="s">
        <v>24277</v>
      </c>
      <c r="L709" s="228">
        <v>168279</v>
      </c>
      <c r="M709" s="228">
        <v>1391</v>
      </c>
      <c r="N709" s="228">
        <v>2157</v>
      </c>
      <c r="O709" s="227" t="s">
        <v>401</v>
      </c>
      <c r="P709" s="228"/>
      <c r="Q709" s="228"/>
      <c r="R709" s="228"/>
      <c r="S709" s="228"/>
      <c r="T709" s="228"/>
      <c r="U709" s="228"/>
      <c r="V709" s="228"/>
      <c r="W709" s="228">
        <v>25</v>
      </c>
      <c r="X709" s="228">
        <v>16</v>
      </c>
      <c r="Y709" s="228">
        <v>6</v>
      </c>
      <c r="Z709" s="228">
        <v>400</v>
      </c>
      <c r="AA709" s="227"/>
      <c r="AB709" s="228">
        <v>160</v>
      </c>
      <c r="AC709" s="227"/>
      <c r="AD709" s="227"/>
      <c r="AE709" s="227">
        <v>2009</v>
      </c>
      <c r="AF709" s="227"/>
      <c r="AG709" s="227"/>
      <c r="AH709" s="227"/>
      <c r="AI709" s="227"/>
      <c r="AJ709" s="227"/>
      <c r="AK709" s="227"/>
      <c r="AL709" s="228">
        <v>4326</v>
      </c>
      <c r="AM709" s="227"/>
      <c r="AN709" s="227"/>
      <c r="AO709" s="227"/>
      <c r="AP709" s="227"/>
      <c r="AQ709" s="227"/>
      <c r="AR709" s="227"/>
      <c r="AS709" s="227"/>
      <c r="AT709" s="227"/>
      <c r="AU709" s="227"/>
      <c r="AV709" s="227"/>
      <c r="AW709" s="227"/>
      <c r="AX709" s="227"/>
      <c r="AY709" s="227"/>
      <c r="AZ709" s="227"/>
      <c r="BA709" s="227"/>
      <c r="BB709" s="227"/>
      <c r="BC709" s="227"/>
      <c r="BD709" s="227"/>
      <c r="BE709" s="227"/>
      <c r="BF709" s="227" t="s">
        <v>16507</v>
      </c>
    </row>
    <row r="710" spans="1:58" ht="24" customHeight="1">
      <c r="A710" s="213" t="s">
        <v>150</v>
      </c>
      <c r="B710" s="918"/>
      <c r="C710" s="227" t="s">
        <v>5442</v>
      </c>
      <c r="D710" s="227" t="s">
        <v>5830</v>
      </c>
      <c r="E710" s="227" t="s">
        <v>5831</v>
      </c>
      <c r="F710" s="227" t="s">
        <v>5442</v>
      </c>
      <c r="G710" s="227" t="s">
        <v>5832</v>
      </c>
      <c r="H710" s="360"/>
      <c r="I710" s="227" t="s">
        <v>5442</v>
      </c>
      <c r="J710" s="227">
        <v>8</v>
      </c>
      <c r="K710" s="227" t="s">
        <v>146</v>
      </c>
      <c r="L710" s="228">
        <v>1089</v>
      </c>
      <c r="M710" s="228">
        <v>403</v>
      </c>
      <c r="N710" s="228">
        <v>403</v>
      </c>
      <c r="O710" s="227" t="s">
        <v>401</v>
      </c>
      <c r="P710" s="228"/>
      <c r="Q710" s="228"/>
      <c r="R710" s="228"/>
      <c r="S710" s="228">
        <v>25</v>
      </c>
      <c r="T710" s="228">
        <v>2</v>
      </c>
      <c r="U710" s="228">
        <v>4</v>
      </c>
      <c r="V710" s="228">
        <v>224</v>
      </c>
      <c r="W710" s="228"/>
      <c r="X710" s="228"/>
      <c r="Y710" s="228"/>
      <c r="Z710" s="228"/>
      <c r="AA710" s="227"/>
      <c r="AB710" s="228">
        <v>150</v>
      </c>
      <c r="AC710" s="227"/>
      <c r="AD710" s="227"/>
      <c r="AE710" s="227">
        <v>2000</v>
      </c>
      <c r="AF710" s="227">
        <v>11451</v>
      </c>
      <c r="AG710" s="227"/>
      <c r="AH710" s="227">
        <v>200</v>
      </c>
      <c r="AI710" s="227"/>
      <c r="AJ710" s="227"/>
      <c r="AK710" s="227"/>
      <c r="AL710" s="228">
        <v>11651</v>
      </c>
      <c r="AM710" s="227"/>
      <c r="AN710" s="227"/>
      <c r="AO710" s="227"/>
      <c r="AP710" s="227"/>
      <c r="AQ710" s="227"/>
      <c r="AR710" s="227"/>
      <c r="AS710" s="227"/>
      <c r="AT710" s="227"/>
      <c r="AU710" s="227"/>
      <c r="AV710" s="227"/>
      <c r="AW710" s="227"/>
      <c r="AX710" s="227"/>
      <c r="AY710" s="227"/>
      <c r="AZ710" s="227"/>
      <c r="BA710" s="227"/>
      <c r="BB710" s="227"/>
      <c r="BC710" s="227"/>
      <c r="BD710" s="227"/>
      <c r="BE710" s="227"/>
      <c r="BF710" s="227" t="s">
        <v>16507</v>
      </c>
    </row>
    <row r="711" spans="1:58" ht="24" customHeight="1">
      <c r="A711" s="213"/>
      <c r="B711" s="918"/>
      <c r="C711" s="227" t="s">
        <v>5447</v>
      </c>
      <c r="D711" s="227" t="s">
        <v>24099</v>
      </c>
      <c r="E711" s="227" t="s">
        <v>10497</v>
      </c>
      <c r="F711" s="227" t="s">
        <v>5447</v>
      </c>
      <c r="G711" s="227" t="s">
        <v>13193</v>
      </c>
      <c r="H711" s="227" t="s">
        <v>5447</v>
      </c>
      <c r="I711" s="227" t="s">
        <v>13193</v>
      </c>
      <c r="J711" s="227">
        <v>5</v>
      </c>
      <c r="K711" s="228">
        <v>12939</v>
      </c>
      <c r="L711" s="228">
        <v>1832</v>
      </c>
      <c r="M711" s="228">
        <v>4788</v>
      </c>
      <c r="N711" s="227" t="s">
        <v>401</v>
      </c>
      <c r="O711" s="228"/>
      <c r="P711" s="228"/>
      <c r="Q711" s="228"/>
      <c r="R711" s="228">
        <v>25</v>
      </c>
      <c r="S711" s="228">
        <v>15</v>
      </c>
      <c r="T711" s="228">
        <v>6</v>
      </c>
      <c r="U711" s="228">
        <v>375</v>
      </c>
      <c r="V711" s="228"/>
      <c r="W711" s="228"/>
      <c r="X711" s="228"/>
      <c r="Y711" s="228"/>
      <c r="Z711" s="227"/>
      <c r="AA711" s="228"/>
      <c r="AB711" s="227"/>
      <c r="AC711" s="227"/>
      <c r="AD711" s="227">
        <v>2018</v>
      </c>
      <c r="AE711" s="233">
        <v>4008</v>
      </c>
      <c r="AF711" s="227"/>
      <c r="AG711" s="227"/>
      <c r="AH711" s="227"/>
      <c r="AI711" s="227"/>
      <c r="AJ711" s="227"/>
      <c r="AK711" s="228">
        <v>12200</v>
      </c>
      <c r="AL711" s="227"/>
      <c r="AM711" s="227"/>
      <c r="AN711" s="227"/>
      <c r="AO711" s="227"/>
      <c r="AP711" s="227"/>
      <c r="AQ711" s="227"/>
      <c r="AR711" s="227"/>
      <c r="AS711" s="227"/>
      <c r="AT711" s="227"/>
      <c r="AU711" s="227"/>
      <c r="AV711" s="227"/>
      <c r="AW711" s="227"/>
      <c r="AX711" s="227"/>
      <c r="AY711" s="227"/>
      <c r="AZ711" s="227"/>
      <c r="BA711" s="227"/>
      <c r="BB711" s="227"/>
      <c r="BC711" s="227"/>
      <c r="BD711" s="227"/>
      <c r="BE711" s="227"/>
      <c r="BF711" s="227"/>
    </row>
    <row r="712" spans="1:58" ht="24" customHeight="1">
      <c r="A712" s="213"/>
      <c r="B712" s="918"/>
      <c r="C712" s="227" t="s">
        <v>5452</v>
      </c>
      <c r="D712" s="227" t="s">
        <v>24278</v>
      </c>
      <c r="E712" s="227" t="s">
        <v>5833</v>
      </c>
      <c r="F712" s="227" t="s">
        <v>5452</v>
      </c>
      <c r="G712" s="227" t="s">
        <v>24279</v>
      </c>
      <c r="H712" s="360"/>
      <c r="I712" s="227" t="s">
        <v>5452</v>
      </c>
      <c r="J712" s="227">
        <v>5</v>
      </c>
      <c r="K712" s="227"/>
      <c r="L712" s="228">
        <v>5222</v>
      </c>
      <c r="M712" s="228">
        <v>2656</v>
      </c>
      <c r="N712" s="228">
        <v>7840</v>
      </c>
      <c r="O712" s="227" t="s">
        <v>401</v>
      </c>
      <c r="P712" s="228"/>
      <c r="Q712" s="228"/>
      <c r="R712" s="228"/>
      <c r="S712" s="228"/>
      <c r="T712" s="228"/>
      <c r="U712" s="228"/>
      <c r="V712" s="228"/>
      <c r="W712" s="228">
        <v>25</v>
      </c>
      <c r="X712" s="228">
        <v>13</v>
      </c>
      <c r="Y712" s="228">
        <v>6</v>
      </c>
      <c r="Z712" s="228">
        <v>325</v>
      </c>
      <c r="AA712" s="227"/>
      <c r="AB712" s="228">
        <v>144</v>
      </c>
      <c r="AC712" s="227"/>
      <c r="AD712" s="227"/>
      <c r="AE712" s="227">
        <v>2011</v>
      </c>
      <c r="AF712" s="227"/>
      <c r="AG712" s="227"/>
      <c r="AH712" s="227"/>
      <c r="AI712" s="227"/>
      <c r="AJ712" s="227"/>
      <c r="AK712" s="227"/>
      <c r="AL712" s="228">
        <v>12000</v>
      </c>
      <c r="AM712" s="227"/>
      <c r="AN712" s="227"/>
      <c r="AO712" s="227"/>
      <c r="AP712" s="227"/>
      <c r="AQ712" s="227"/>
      <c r="AR712" s="227"/>
      <c r="AS712" s="227"/>
      <c r="AT712" s="227"/>
      <c r="AU712" s="227"/>
      <c r="AV712" s="227"/>
      <c r="AW712" s="227"/>
      <c r="AX712" s="227"/>
      <c r="AY712" s="227"/>
      <c r="AZ712" s="227"/>
      <c r="BA712" s="227"/>
      <c r="BB712" s="227"/>
      <c r="BC712" s="227"/>
      <c r="BD712" s="227"/>
      <c r="BE712" s="227"/>
      <c r="BF712" s="227"/>
    </row>
    <row r="713" spans="1:58" ht="24" customHeight="1">
      <c r="A713" s="213"/>
      <c r="B713" s="918"/>
      <c r="C713" s="227" t="s">
        <v>5457</v>
      </c>
      <c r="D713" s="227"/>
      <c r="E713" s="227" t="s">
        <v>5834</v>
      </c>
      <c r="F713" s="227" t="s">
        <v>5457</v>
      </c>
      <c r="G713" s="227"/>
      <c r="H713" s="360"/>
      <c r="I713" s="227" t="s">
        <v>5457</v>
      </c>
      <c r="J713" s="227"/>
      <c r="K713" s="227"/>
      <c r="L713" s="228">
        <v>2048</v>
      </c>
      <c r="M713" s="228">
        <v>1357</v>
      </c>
      <c r="N713" s="228">
        <v>4367</v>
      </c>
      <c r="O713" s="227" t="s">
        <v>401</v>
      </c>
      <c r="P713" s="228"/>
      <c r="Q713" s="228"/>
      <c r="R713" s="228"/>
      <c r="S713" s="228">
        <v>25</v>
      </c>
      <c r="T713" s="228">
        <v>2</v>
      </c>
      <c r="U713" s="228">
        <v>6</v>
      </c>
      <c r="V713" s="228">
        <v>300</v>
      </c>
      <c r="W713" s="228"/>
      <c r="X713" s="228"/>
      <c r="Y713" s="228"/>
      <c r="Z713" s="228"/>
      <c r="AA713" s="227"/>
      <c r="AB713" s="228">
        <v>50</v>
      </c>
      <c r="AC713" s="227"/>
      <c r="AD713" s="227"/>
      <c r="AE713" s="227">
        <v>2010</v>
      </c>
      <c r="AF713" s="227"/>
      <c r="AG713" s="227"/>
      <c r="AH713" s="227"/>
      <c r="AI713" s="227"/>
      <c r="AJ713" s="227"/>
      <c r="AK713" s="227"/>
      <c r="AL713" s="228">
        <v>9400</v>
      </c>
      <c r="AM713" s="227"/>
      <c r="AN713" s="227"/>
      <c r="AO713" s="227"/>
      <c r="AP713" s="227"/>
      <c r="AQ713" s="227"/>
      <c r="AR713" s="227"/>
      <c r="AS713" s="227"/>
      <c r="AT713" s="227"/>
      <c r="AU713" s="227"/>
      <c r="AV713" s="227"/>
      <c r="AW713" s="227"/>
      <c r="AX713" s="227"/>
      <c r="AY713" s="227"/>
      <c r="AZ713" s="227"/>
      <c r="BA713" s="227"/>
      <c r="BB713" s="227"/>
      <c r="BC713" s="227"/>
      <c r="BD713" s="227"/>
      <c r="BE713" s="227"/>
      <c r="BF713" s="227"/>
    </row>
    <row r="714" spans="1:58" ht="24" customHeight="1">
      <c r="A714" s="213"/>
      <c r="B714" s="918"/>
      <c r="C714" s="227" t="s">
        <v>5461</v>
      </c>
      <c r="D714" s="227" t="s">
        <v>5835</v>
      </c>
      <c r="E714" s="227" t="s">
        <v>5836</v>
      </c>
      <c r="F714" s="227" t="s">
        <v>5461</v>
      </c>
      <c r="G714" s="227" t="s">
        <v>5837</v>
      </c>
      <c r="H714" s="360"/>
      <c r="I714" s="227" t="s">
        <v>5461</v>
      </c>
      <c r="J714" s="227"/>
      <c r="K714" s="227" t="s">
        <v>146</v>
      </c>
      <c r="L714" s="228">
        <v>1576</v>
      </c>
      <c r="M714" s="228">
        <v>1576</v>
      </c>
      <c r="N714" s="228">
        <v>1576</v>
      </c>
      <c r="O714" s="227" t="s">
        <v>401</v>
      </c>
      <c r="P714" s="228"/>
      <c r="Q714" s="228"/>
      <c r="R714" s="228"/>
      <c r="S714" s="228">
        <v>25</v>
      </c>
      <c r="T714" s="228">
        <v>2</v>
      </c>
      <c r="U714" s="228">
        <v>6</v>
      </c>
      <c r="V714" s="228">
        <v>399</v>
      </c>
      <c r="W714" s="228"/>
      <c r="X714" s="228"/>
      <c r="Y714" s="228"/>
      <c r="Z714" s="228"/>
      <c r="AA714" s="227"/>
      <c r="AB714" s="228">
        <v>200</v>
      </c>
      <c r="AC714" s="227"/>
      <c r="AD714" s="227"/>
      <c r="AE714" s="227">
        <v>2002</v>
      </c>
      <c r="AF714" s="227"/>
      <c r="AG714" s="227"/>
      <c r="AH714" s="227"/>
      <c r="AI714" s="227"/>
      <c r="AJ714" s="227"/>
      <c r="AK714" s="227"/>
      <c r="AL714" s="228">
        <v>6600</v>
      </c>
      <c r="AM714" s="227"/>
      <c r="AN714" s="227"/>
      <c r="AO714" s="227"/>
      <c r="AP714" s="227"/>
      <c r="AQ714" s="227"/>
      <c r="AR714" s="227"/>
      <c r="AS714" s="227"/>
      <c r="AT714" s="227"/>
      <c r="AU714" s="227"/>
      <c r="AV714" s="227"/>
      <c r="AW714" s="227"/>
      <c r="AX714" s="227"/>
      <c r="AY714" s="227"/>
      <c r="AZ714" s="227"/>
      <c r="BA714" s="227"/>
      <c r="BB714" s="227"/>
      <c r="BC714" s="227"/>
      <c r="BD714" s="227"/>
      <c r="BE714" s="227"/>
      <c r="BF714" s="227"/>
    </row>
    <row r="715" spans="1:58" ht="24" customHeight="1">
      <c r="A715" s="213"/>
      <c r="B715" s="918"/>
      <c r="C715" s="227" t="s">
        <v>202</v>
      </c>
      <c r="D715" s="227" t="s">
        <v>5838</v>
      </c>
      <c r="E715" s="227" t="s">
        <v>5839</v>
      </c>
      <c r="F715" s="227" t="s">
        <v>202</v>
      </c>
      <c r="G715" s="227"/>
      <c r="H715" s="360" t="s">
        <v>5840</v>
      </c>
      <c r="I715" s="227" t="s">
        <v>202</v>
      </c>
      <c r="J715" s="227"/>
      <c r="K715" s="227">
        <v>10403</v>
      </c>
      <c r="L715" s="228">
        <v>10403</v>
      </c>
      <c r="M715" s="228">
        <v>1973</v>
      </c>
      <c r="N715" s="228">
        <v>2997</v>
      </c>
      <c r="O715" s="227" t="s">
        <v>401</v>
      </c>
      <c r="P715" s="228"/>
      <c r="Q715" s="228"/>
      <c r="R715" s="228"/>
      <c r="S715" s="228">
        <v>25</v>
      </c>
      <c r="T715" s="228">
        <v>21</v>
      </c>
      <c r="U715" s="228">
        <v>8</v>
      </c>
      <c r="V715" s="228">
        <v>525</v>
      </c>
      <c r="W715" s="228">
        <v>20</v>
      </c>
      <c r="X715" s="228">
        <v>5</v>
      </c>
      <c r="Y715" s="228">
        <v>2</v>
      </c>
      <c r="Z715" s="228">
        <v>50</v>
      </c>
      <c r="AA715" s="227"/>
      <c r="AB715" s="228">
        <v>220</v>
      </c>
      <c r="AC715" s="227"/>
      <c r="AD715" s="227" t="s">
        <v>5841</v>
      </c>
      <c r="AE715" s="227">
        <v>2008</v>
      </c>
      <c r="AF715" s="227"/>
      <c r="AG715" s="227"/>
      <c r="AH715" s="227"/>
      <c r="AI715" s="227"/>
      <c r="AJ715" s="227"/>
      <c r="AK715" s="227"/>
      <c r="AL715" s="228">
        <v>5673</v>
      </c>
      <c r="AM715" s="227"/>
      <c r="AN715" s="227"/>
      <c r="AO715" s="227"/>
      <c r="AP715" s="227"/>
      <c r="AQ715" s="227"/>
      <c r="AR715" s="227"/>
      <c r="AS715" s="227"/>
      <c r="AT715" s="227"/>
      <c r="AU715" s="227"/>
      <c r="AV715" s="227"/>
      <c r="AW715" s="227"/>
      <c r="AX715" s="227">
        <v>2008</v>
      </c>
      <c r="AY715" s="227"/>
      <c r="AZ715" s="227"/>
      <c r="BA715" s="227"/>
      <c r="BB715" s="227"/>
      <c r="BC715" s="227"/>
      <c r="BD715" s="227"/>
      <c r="BE715" s="227">
        <v>5673</v>
      </c>
      <c r="BF715" s="227"/>
    </row>
    <row r="716" spans="1:58" ht="24" customHeight="1">
      <c r="A716" s="213"/>
      <c r="B716" s="918"/>
      <c r="C716" s="227" t="s">
        <v>5466</v>
      </c>
      <c r="D716" s="227"/>
      <c r="E716" s="227" t="s">
        <v>5842</v>
      </c>
      <c r="F716" s="227" t="s">
        <v>5466</v>
      </c>
      <c r="G716" s="227"/>
      <c r="H716" s="227"/>
      <c r="I716" s="227" t="s">
        <v>5466</v>
      </c>
      <c r="J716" s="227"/>
      <c r="K716" s="227"/>
      <c r="L716" s="228">
        <v>12491</v>
      </c>
      <c r="M716" s="228">
        <v>2289</v>
      </c>
      <c r="N716" s="228">
        <v>4847</v>
      </c>
      <c r="O716" s="227" t="s">
        <v>401</v>
      </c>
      <c r="P716" s="228"/>
      <c r="Q716" s="228"/>
      <c r="R716" s="228"/>
      <c r="S716" s="228"/>
      <c r="T716" s="228"/>
      <c r="U716" s="228"/>
      <c r="V716" s="228"/>
      <c r="W716" s="228">
        <v>25</v>
      </c>
      <c r="X716" s="228">
        <v>13</v>
      </c>
      <c r="Y716" s="228">
        <v>6</v>
      </c>
      <c r="Z716" s="228">
        <v>325</v>
      </c>
      <c r="AA716" s="227"/>
      <c r="AB716" s="228"/>
      <c r="AC716" s="227"/>
      <c r="AD716" s="227"/>
      <c r="AE716" s="227">
        <v>2016</v>
      </c>
      <c r="AF716" s="227"/>
      <c r="AG716" s="227"/>
      <c r="AH716" s="227"/>
      <c r="AI716" s="227"/>
      <c r="AJ716" s="227"/>
      <c r="AK716" s="227"/>
      <c r="AL716" s="228">
        <v>11700</v>
      </c>
      <c r="AM716" s="227"/>
      <c r="AN716" s="227"/>
      <c r="AO716" s="227"/>
      <c r="AP716" s="227"/>
      <c r="AQ716" s="227"/>
      <c r="AR716" s="227"/>
      <c r="AS716" s="227"/>
      <c r="AT716" s="227"/>
      <c r="AU716" s="227"/>
      <c r="AV716" s="227"/>
      <c r="AW716" s="227"/>
      <c r="AX716" s="227"/>
      <c r="AY716" s="227"/>
      <c r="AZ716" s="227"/>
      <c r="BA716" s="227"/>
      <c r="BB716" s="227"/>
      <c r="BC716" s="227"/>
      <c r="BD716" s="227"/>
      <c r="BE716" s="227"/>
      <c r="BF716" s="227"/>
    </row>
    <row r="717" spans="1:58" ht="24" customHeight="1">
      <c r="A717" s="213"/>
      <c r="B717" s="918"/>
      <c r="C717" s="227" t="s">
        <v>5466</v>
      </c>
      <c r="D717" s="227"/>
      <c r="E717" s="227" t="s">
        <v>17388</v>
      </c>
      <c r="F717" s="227" t="s">
        <v>5466</v>
      </c>
      <c r="G717" s="227"/>
      <c r="H717" s="227"/>
      <c r="I717" s="227" t="s">
        <v>5466</v>
      </c>
      <c r="J717" s="227"/>
      <c r="K717" s="227"/>
      <c r="L717" s="228">
        <v>16696</v>
      </c>
      <c r="M717" s="228">
        <v>3647</v>
      </c>
      <c r="N717" s="228">
        <v>5040</v>
      </c>
      <c r="O717" s="227" t="s">
        <v>401</v>
      </c>
      <c r="P717" s="228"/>
      <c r="Q717" s="228"/>
      <c r="R717" s="228"/>
      <c r="S717" s="228"/>
      <c r="T717" s="228"/>
      <c r="U717" s="228"/>
      <c r="V717" s="228"/>
      <c r="W717" s="228">
        <v>25</v>
      </c>
      <c r="X717" s="228">
        <v>17</v>
      </c>
      <c r="Y717" s="228">
        <v>7</v>
      </c>
      <c r="Z717" s="228">
        <v>425</v>
      </c>
      <c r="AA717" s="227"/>
      <c r="AB717" s="228"/>
      <c r="AC717" s="227"/>
      <c r="AD717" s="227"/>
      <c r="AE717" s="227">
        <v>2023</v>
      </c>
      <c r="AF717" s="227"/>
      <c r="AG717" s="227"/>
      <c r="AH717" s="227"/>
      <c r="AI717" s="227"/>
      <c r="AJ717" s="227"/>
      <c r="AK717" s="227"/>
      <c r="AL717" s="228">
        <v>21800</v>
      </c>
      <c r="AM717" s="227"/>
      <c r="AN717" s="227"/>
      <c r="AO717" s="227"/>
      <c r="AP717" s="227"/>
      <c r="AQ717" s="227"/>
      <c r="AR717" s="227"/>
      <c r="AS717" s="227"/>
      <c r="AT717" s="227"/>
      <c r="AU717" s="227"/>
      <c r="AV717" s="227"/>
      <c r="AW717" s="227"/>
      <c r="AX717" s="227"/>
      <c r="AY717" s="227"/>
      <c r="AZ717" s="227"/>
      <c r="BA717" s="227"/>
      <c r="BB717" s="227"/>
      <c r="BC717" s="227"/>
      <c r="BD717" s="227"/>
      <c r="BE717" s="227"/>
      <c r="BF717" s="227" t="s">
        <v>13749</v>
      </c>
    </row>
    <row r="718" spans="1:58" ht="24" customHeight="1">
      <c r="A718" s="213"/>
      <c r="B718" s="918"/>
      <c r="C718" s="233" t="s">
        <v>5471</v>
      </c>
      <c r="D718" s="300"/>
      <c r="E718" s="233" t="s">
        <v>5843</v>
      </c>
      <c r="F718" s="233" t="s">
        <v>5471</v>
      </c>
      <c r="G718" s="233"/>
      <c r="H718" s="233"/>
      <c r="I718" s="233" t="s">
        <v>5471</v>
      </c>
      <c r="J718" s="233"/>
      <c r="K718" s="228"/>
      <c r="L718" s="228">
        <v>4245</v>
      </c>
      <c r="M718" s="228">
        <v>4245</v>
      </c>
      <c r="N718" s="228">
        <v>4245</v>
      </c>
      <c r="O718" s="227" t="s">
        <v>401</v>
      </c>
      <c r="P718" s="233"/>
      <c r="Q718" s="233"/>
      <c r="R718" s="228"/>
      <c r="S718" s="228">
        <v>25</v>
      </c>
      <c r="T718" s="228">
        <v>21</v>
      </c>
      <c r="U718" s="228">
        <v>8</v>
      </c>
      <c r="V718" s="228">
        <v>530</v>
      </c>
      <c r="W718" s="228">
        <v>25</v>
      </c>
      <c r="X718" s="228">
        <v>21</v>
      </c>
      <c r="Y718" s="233">
        <v>8</v>
      </c>
      <c r="Z718" s="233">
        <v>530</v>
      </c>
      <c r="AA718" s="233"/>
      <c r="AB718" s="233">
        <v>300</v>
      </c>
      <c r="AC718" s="233"/>
      <c r="AD718" s="228"/>
      <c r="AE718" s="227">
        <v>2009</v>
      </c>
      <c r="AF718" s="233"/>
      <c r="AG718" s="233"/>
      <c r="AH718" s="233"/>
      <c r="AI718" s="233"/>
      <c r="AJ718" s="233"/>
      <c r="AK718" s="233"/>
      <c r="AL718" s="228">
        <v>8100</v>
      </c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41"/>
      <c r="AY718" s="241"/>
      <c r="AZ718" s="241"/>
      <c r="BA718" s="241"/>
      <c r="BB718" s="241"/>
      <c r="BC718" s="241"/>
      <c r="BD718" s="241"/>
      <c r="BE718" s="244"/>
      <c r="BF718" s="227"/>
    </row>
    <row r="719" spans="1:58" ht="24" customHeight="1">
      <c r="A719" s="213"/>
      <c r="B719" s="918"/>
      <c r="C719" s="233" t="s">
        <v>13173</v>
      </c>
      <c r="D719" s="300" t="s">
        <v>24280</v>
      </c>
      <c r="E719" s="233" t="s">
        <v>24281</v>
      </c>
      <c r="F719" s="233" t="s">
        <v>13173</v>
      </c>
      <c r="G719" s="233" t="s">
        <v>24282</v>
      </c>
      <c r="H719" s="233"/>
      <c r="I719" s="233" t="s">
        <v>13173</v>
      </c>
      <c r="J719" s="233">
        <v>12</v>
      </c>
      <c r="K719" s="228"/>
      <c r="L719" s="228">
        <v>117883</v>
      </c>
      <c r="M719" s="228">
        <v>1794</v>
      </c>
      <c r="N719" s="228">
        <v>2624</v>
      </c>
      <c r="O719" s="227" t="s">
        <v>2083</v>
      </c>
      <c r="P719" s="233"/>
      <c r="Q719" s="233"/>
      <c r="R719" s="228"/>
      <c r="S719" s="228"/>
      <c r="T719" s="228"/>
      <c r="U719" s="228"/>
      <c r="V719" s="228"/>
      <c r="W719" s="228">
        <v>25</v>
      </c>
      <c r="X719" s="228">
        <v>16</v>
      </c>
      <c r="Y719" s="233">
        <v>7</v>
      </c>
      <c r="Z719" s="233">
        <v>387.5</v>
      </c>
      <c r="AA719" s="233"/>
      <c r="AB719" s="233"/>
      <c r="AC719" s="233"/>
      <c r="AD719" s="228"/>
      <c r="AE719" s="227">
        <v>2024</v>
      </c>
      <c r="AF719" s="233">
        <v>13700</v>
      </c>
      <c r="AG719" s="233"/>
      <c r="AH719" s="233"/>
      <c r="AI719" s="233"/>
      <c r="AJ719" s="233"/>
      <c r="AK719" s="233"/>
      <c r="AL719" s="228">
        <v>13700</v>
      </c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41"/>
      <c r="AY719" s="241"/>
      <c r="AZ719" s="241"/>
      <c r="BA719" s="241"/>
      <c r="BB719" s="241"/>
      <c r="BC719" s="241"/>
      <c r="BD719" s="241"/>
      <c r="BE719" s="244"/>
      <c r="BF719" s="227" t="s">
        <v>13749</v>
      </c>
    </row>
    <row r="720" spans="1:58" ht="24" customHeight="1">
      <c r="A720" s="213"/>
      <c r="B720" s="1509"/>
      <c r="C720" s="227" t="s">
        <v>5478</v>
      </c>
      <c r="D720" s="227" t="s">
        <v>24067</v>
      </c>
      <c r="E720" s="260" t="s">
        <v>5844</v>
      </c>
      <c r="F720" s="227" t="s">
        <v>5478</v>
      </c>
      <c r="G720" s="227" t="s">
        <v>24283</v>
      </c>
      <c r="H720" s="227" t="s">
        <v>5478</v>
      </c>
      <c r="I720" s="227" t="s">
        <v>13224</v>
      </c>
      <c r="J720" s="227">
        <v>11</v>
      </c>
      <c r="K720" s="228">
        <v>1874</v>
      </c>
      <c r="L720" s="228">
        <v>1873.98</v>
      </c>
      <c r="M720" s="228">
        <v>2997.8</v>
      </c>
      <c r="N720" s="227" t="s">
        <v>401</v>
      </c>
      <c r="O720" s="228"/>
      <c r="P720" s="228"/>
      <c r="Q720" s="228"/>
      <c r="R720" s="228">
        <v>25</v>
      </c>
      <c r="S720" s="228">
        <v>14.5</v>
      </c>
      <c r="T720" s="228">
        <v>6</v>
      </c>
      <c r="U720" s="228">
        <v>362.5</v>
      </c>
      <c r="V720" s="228"/>
      <c r="W720" s="228"/>
      <c r="X720" s="228"/>
      <c r="Y720" s="228"/>
      <c r="Z720" s="227"/>
      <c r="AA720" s="228">
        <v>160</v>
      </c>
      <c r="AB720" s="227"/>
      <c r="AC720" s="227" t="s">
        <v>1988</v>
      </c>
      <c r="AD720" s="227">
        <v>2012</v>
      </c>
      <c r="AE720" s="227"/>
      <c r="AF720" s="227"/>
      <c r="AG720" s="227"/>
      <c r="AH720" s="227"/>
      <c r="AI720" s="227"/>
      <c r="AJ720" s="227"/>
      <c r="AK720" s="228">
        <v>7700</v>
      </c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41"/>
      <c r="AX720" s="241"/>
      <c r="AY720" s="241"/>
      <c r="AZ720" s="241"/>
      <c r="BA720" s="241"/>
      <c r="BB720" s="241"/>
      <c r="BC720" s="241"/>
      <c r="BD720" s="244"/>
      <c r="BE720" s="227"/>
      <c r="BF720" s="227"/>
    </row>
    <row r="721" spans="1:58" ht="24" customHeight="1">
      <c r="A721" s="213"/>
      <c r="B721" s="918"/>
      <c r="C721" s="227" t="s">
        <v>5484</v>
      </c>
      <c r="D721" s="227"/>
      <c r="E721" s="260" t="s">
        <v>5845</v>
      </c>
      <c r="F721" s="227" t="s">
        <v>5484</v>
      </c>
      <c r="G721" s="227"/>
      <c r="H721" s="360"/>
      <c r="I721" s="227" t="s">
        <v>13136</v>
      </c>
      <c r="J721" s="227"/>
      <c r="K721" s="227"/>
      <c r="L721" s="228">
        <v>8021</v>
      </c>
      <c r="M721" s="228">
        <v>1536</v>
      </c>
      <c r="N721" s="228">
        <v>2450</v>
      </c>
      <c r="O721" s="227" t="s">
        <v>401</v>
      </c>
      <c r="P721" s="228"/>
      <c r="Q721" s="228"/>
      <c r="R721" s="228"/>
      <c r="S721" s="228">
        <v>25</v>
      </c>
      <c r="T721" s="228">
        <v>15</v>
      </c>
      <c r="U721" s="228">
        <v>6</v>
      </c>
      <c r="V721" s="228">
        <v>375</v>
      </c>
      <c r="W721" s="228"/>
      <c r="X721" s="228"/>
      <c r="Y721" s="228"/>
      <c r="Z721" s="228"/>
      <c r="AA721" s="227"/>
      <c r="AB721" s="228">
        <v>160</v>
      </c>
      <c r="AC721" s="227"/>
      <c r="AD721" s="227"/>
      <c r="AE721" s="227">
        <v>2015</v>
      </c>
      <c r="AF721" s="227"/>
      <c r="AG721" s="227"/>
      <c r="AH721" s="227"/>
      <c r="AI721" s="227"/>
      <c r="AJ721" s="227"/>
      <c r="AK721" s="227"/>
      <c r="AL721" s="228">
        <v>6300</v>
      </c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41"/>
      <c r="AY721" s="241"/>
      <c r="AZ721" s="241"/>
      <c r="BA721" s="241"/>
      <c r="BB721" s="241"/>
      <c r="BC721" s="241"/>
      <c r="BD721" s="241"/>
      <c r="BE721" s="244"/>
      <c r="BF721" s="227"/>
    </row>
    <row r="722" spans="1:58" ht="24" customHeight="1">
      <c r="A722" s="213"/>
      <c r="B722" s="918"/>
      <c r="C722" s="227" t="s">
        <v>5485</v>
      </c>
      <c r="D722" s="227"/>
      <c r="E722" s="260" t="s">
        <v>11379</v>
      </c>
      <c r="F722" s="227" t="s">
        <v>5485</v>
      </c>
      <c r="G722" s="227"/>
      <c r="H722" s="360"/>
      <c r="I722" s="227" t="s">
        <v>14060</v>
      </c>
      <c r="J722" s="227"/>
      <c r="K722" s="227"/>
      <c r="L722" s="228">
        <v>3200</v>
      </c>
      <c r="M722" s="228">
        <v>1612</v>
      </c>
      <c r="N722" s="228">
        <v>2752</v>
      </c>
      <c r="O722" s="227" t="s">
        <v>401</v>
      </c>
      <c r="P722" s="228"/>
      <c r="Q722" s="228"/>
      <c r="R722" s="228"/>
      <c r="S722" s="228"/>
      <c r="T722" s="228"/>
      <c r="U722" s="228"/>
      <c r="V722" s="228"/>
      <c r="W722" s="228">
        <v>25</v>
      </c>
      <c r="X722" s="228">
        <v>15</v>
      </c>
      <c r="Y722" s="228">
        <v>6</v>
      </c>
      <c r="Z722" s="228">
        <v>375</v>
      </c>
      <c r="AA722" s="227"/>
      <c r="AB722" s="228">
        <v>160</v>
      </c>
      <c r="AC722" s="227"/>
      <c r="AD722" s="227"/>
      <c r="AE722" s="227">
        <v>2018</v>
      </c>
      <c r="AF722" s="227"/>
      <c r="AG722" s="227"/>
      <c r="AH722" s="227"/>
      <c r="AI722" s="227"/>
      <c r="AJ722" s="227"/>
      <c r="AK722" s="227"/>
      <c r="AL722" s="228">
        <v>9000</v>
      </c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41"/>
      <c r="AY722" s="241"/>
      <c r="AZ722" s="241"/>
      <c r="BA722" s="241"/>
      <c r="BB722" s="241"/>
      <c r="BC722" s="241"/>
      <c r="BD722" s="241"/>
      <c r="BE722" s="244"/>
      <c r="BF722" s="227"/>
    </row>
    <row r="723" spans="1:58" ht="24" customHeight="1">
      <c r="A723" s="213"/>
      <c r="B723" s="1599"/>
      <c r="C723" s="241" t="s">
        <v>5490</v>
      </c>
      <c r="D723" s="241" t="s">
        <v>24070</v>
      </c>
      <c r="E723" s="241" t="s">
        <v>24284</v>
      </c>
      <c r="F723" s="241" t="s">
        <v>5490</v>
      </c>
      <c r="G723" s="241" t="s">
        <v>24285</v>
      </c>
      <c r="H723" s="241"/>
      <c r="I723" s="241" t="s">
        <v>5490</v>
      </c>
      <c r="J723" s="241">
        <v>10</v>
      </c>
      <c r="K723" s="241" t="s">
        <v>24286</v>
      </c>
      <c r="L723" s="244">
        <v>9491</v>
      </c>
      <c r="M723" s="244">
        <v>1834</v>
      </c>
      <c r="N723" s="244">
        <v>3323</v>
      </c>
      <c r="O723" s="241" t="s">
        <v>401</v>
      </c>
      <c r="P723" s="241"/>
      <c r="Q723" s="241"/>
      <c r="R723" s="241"/>
      <c r="S723" s="241"/>
      <c r="T723" s="241"/>
      <c r="U723" s="241"/>
      <c r="V723" s="241"/>
      <c r="W723" s="241">
        <v>25</v>
      </c>
      <c r="X723" s="241">
        <v>13</v>
      </c>
      <c r="Y723" s="241">
        <v>6</v>
      </c>
      <c r="Z723" s="241">
        <v>325</v>
      </c>
      <c r="AA723" s="241"/>
      <c r="AB723" s="241"/>
      <c r="AC723" s="241"/>
      <c r="AD723" s="241"/>
      <c r="AE723" s="241">
        <v>2010</v>
      </c>
      <c r="AF723" s="241"/>
      <c r="AG723" s="241"/>
      <c r="AH723" s="241"/>
      <c r="AI723" s="241"/>
      <c r="AJ723" s="241"/>
      <c r="AK723" s="241"/>
      <c r="AL723" s="244">
        <v>6700</v>
      </c>
      <c r="AM723" s="227"/>
      <c r="AN723" s="227"/>
      <c r="AO723" s="227"/>
      <c r="AP723" s="227"/>
      <c r="AQ723" s="227"/>
      <c r="AR723" s="227"/>
      <c r="AS723" s="227"/>
      <c r="AT723" s="227"/>
      <c r="AU723" s="227"/>
      <c r="AV723" s="227"/>
      <c r="AW723" s="227"/>
      <c r="AX723" s="227"/>
      <c r="AY723" s="227"/>
      <c r="AZ723" s="227"/>
      <c r="BA723" s="227"/>
      <c r="BB723" s="227"/>
      <c r="BC723" s="227"/>
      <c r="BD723" s="227"/>
      <c r="BE723" s="227"/>
      <c r="BF723" s="227"/>
    </row>
    <row r="724" spans="1:58" s="1433" customFormat="1" ht="24" customHeight="1">
      <c r="A724" s="1570"/>
      <c r="B724" s="1617" t="s">
        <v>58</v>
      </c>
      <c r="C724" s="314" t="s">
        <v>55</v>
      </c>
      <c r="D724" s="314"/>
      <c r="E724" s="315">
        <f>COUNTA(E725:E764)</f>
        <v>40</v>
      </c>
      <c r="F724" s="314"/>
      <c r="G724" s="314"/>
      <c r="H724" s="314"/>
      <c r="I724" s="314"/>
      <c r="J724" s="314"/>
      <c r="K724" s="314"/>
      <c r="L724" s="318">
        <f>SUM(L725:L764)</f>
        <v>729699.8</v>
      </c>
      <c r="M724" s="318">
        <f>SUM(M725:M764)</f>
        <v>114691.31000000001</v>
      </c>
      <c r="N724" s="318">
        <f>SUM(N725:N764)</f>
        <v>189084.87</v>
      </c>
      <c r="O724" s="314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4"/>
      <c r="AB724" s="318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8"/>
      <c r="AM724" s="314"/>
      <c r="AN724" s="314"/>
      <c r="AO724" s="314"/>
      <c r="AP724" s="314"/>
      <c r="AQ724" s="314"/>
      <c r="AR724" s="314"/>
      <c r="AS724" s="314"/>
      <c r="AT724" s="314"/>
      <c r="AU724" s="314"/>
      <c r="AV724" s="314"/>
      <c r="AW724" s="314"/>
      <c r="AX724" s="314"/>
      <c r="AY724" s="314"/>
      <c r="AZ724" s="314"/>
      <c r="BA724" s="314"/>
      <c r="BB724" s="314"/>
      <c r="BC724" s="314"/>
      <c r="BD724" s="314"/>
      <c r="BE724" s="314"/>
      <c r="BF724" s="314"/>
    </row>
    <row r="725" spans="1:58" ht="24" customHeight="1">
      <c r="A725" s="1369" t="s">
        <v>89</v>
      </c>
      <c r="B725" s="903"/>
      <c r="C725" s="227" t="s">
        <v>5886</v>
      </c>
      <c r="D725" s="227" t="s">
        <v>24349</v>
      </c>
      <c r="E725" s="227" t="s">
        <v>24817</v>
      </c>
      <c r="F725" s="227" t="s">
        <v>5886</v>
      </c>
      <c r="G725" s="241" t="s">
        <v>13230</v>
      </c>
      <c r="H725" s="360"/>
      <c r="I725" s="227" t="s">
        <v>13230</v>
      </c>
      <c r="J725" s="227">
        <v>17</v>
      </c>
      <c r="K725" s="227"/>
      <c r="L725" s="228">
        <v>8004</v>
      </c>
      <c r="M725" s="228">
        <v>3565</v>
      </c>
      <c r="N725" s="228">
        <v>4887</v>
      </c>
      <c r="O725" s="227" t="s">
        <v>401</v>
      </c>
      <c r="P725" s="228"/>
      <c r="Q725" s="228"/>
      <c r="R725" s="228"/>
      <c r="S725" s="228">
        <v>50</v>
      </c>
      <c r="T725" s="228">
        <v>21</v>
      </c>
      <c r="U725" s="228">
        <v>8</v>
      </c>
      <c r="V725" s="228">
        <v>1050</v>
      </c>
      <c r="W725" s="228"/>
      <c r="X725" s="228"/>
      <c r="Y725" s="228"/>
      <c r="Z725" s="228"/>
      <c r="AA725" s="227">
        <v>204</v>
      </c>
      <c r="AB725" s="228">
        <v>204</v>
      </c>
      <c r="AC725" s="228" t="s">
        <v>2052</v>
      </c>
      <c r="AD725" s="227" t="s">
        <v>465</v>
      </c>
      <c r="AE725" s="227">
        <v>1985</v>
      </c>
      <c r="AF725" s="227">
        <v>2405</v>
      </c>
      <c r="AG725" s="227">
        <v>2495</v>
      </c>
      <c r="AH725" s="227"/>
      <c r="AI725" s="227"/>
      <c r="AJ725" s="227"/>
      <c r="AK725" s="227"/>
      <c r="AL725" s="228">
        <f>SUM(AF725:AK725)</f>
        <v>4900</v>
      </c>
      <c r="AM725" s="227">
        <v>2022</v>
      </c>
      <c r="AN725" s="227"/>
      <c r="AO725" s="227">
        <v>1</v>
      </c>
      <c r="AP725" s="227">
        <v>454</v>
      </c>
      <c r="AQ725" s="227">
        <v>1100</v>
      </c>
      <c r="AR725" s="227"/>
      <c r="AS725" s="227"/>
      <c r="AT725" s="227"/>
      <c r="AU725" s="227"/>
      <c r="AV725" s="227"/>
      <c r="AW725" s="227"/>
      <c r="AX725" s="227"/>
      <c r="AY725" s="227"/>
      <c r="AZ725" s="227"/>
      <c r="BA725" s="227"/>
      <c r="BB725" s="227"/>
      <c r="BC725" s="227"/>
      <c r="BD725" s="227"/>
      <c r="BE725" s="227"/>
      <c r="BF725" s="244" t="s">
        <v>13708</v>
      </c>
    </row>
    <row r="726" spans="1:58" ht="24" customHeight="1">
      <c r="A726" s="1369"/>
      <c r="B726" s="903"/>
      <c r="C726" s="227" t="s">
        <v>5886</v>
      </c>
      <c r="D726" s="227" t="s">
        <v>24581</v>
      </c>
      <c r="E726" s="227" t="s">
        <v>11213</v>
      </c>
      <c r="F726" s="227" t="s">
        <v>5886</v>
      </c>
      <c r="G726" s="241" t="s">
        <v>13230</v>
      </c>
      <c r="H726" s="360"/>
      <c r="I726" s="227" t="s">
        <v>13230</v>
      </c>
      <c r="J726" s="227"/>
      <c r="K726" s="227"/>
      <c r="L726" s="228">
        <v>12730</v>
      </c>
      <c r="M726" s="228">
        <v>1927</v>
      </c>
      <c r="N726" s="228">
        <v>4769</v>
      </c>
      <c r="O726" s="227" t="s">
        <v>401</v>
      </c>
      <c r="P726" s="228"/>
      <c r="Q726" s="228"/>
      <c r="R726" s="228"/>
      <c r="S726" s="228"/>
      <c r="T726" s="228"/>
      <c r="U726" s="228"/>
      <c r="V726" s="228"/>
      <c r="W726" s="228">
        <v>25</v>
      </c>
      <c r="X726" s="228">
        <v>14</v>
      </c>
      <c r="Y726" s="228">
        <v>6</v>
      </c>
      <c r="Z726" s="228">
        <v>350</v>
      </c>
      <c r="AA726" s="227"/>
      <c r="AB726" s="228">
        <v>800</v>
      </c>
      <c r="AC726" s="228"/>
      <c r="AD726" s="227"/>
      <c r="AE726" s="227">
        <v>2019</v>
      </c>
      <c r="AF726" s="227"/>
      <c r="AG726" s="227"/>
      <c r="AH726" s="227"/>
      <c r="AI726" s="227"/>
      <c r="AJ726" s="227"/>
      <c r="AK726" s="227"/>
      <c r="AL726" s="228">
        <v>16600</v>
      </c>
      <c r="AM726" s="228"/>
      <c r="AN726" s="227"/>
      <c r="AO726" s="227"/>
      <c r="AP726" s="227"/>
      <c r="AQ726" s="227"/>
      <c r="AR726" s="227"/>
      <c r="AS726" s="227"/>
      <c r="AT726" s="227"/>
      <c r="AU726" s="227"/>
      <c r="AV726" s="227"/>
      <c r="AW726" s="227"/>
      <c r="AX726" s="227"/>
      <c r="AY726" s="227"/>
      <c r="AZ726" s="227"/>
      <c r="BA726" s="227"/>
      <c r="BB726" s="227"/>
      <c r="BC726" s="227"/>
      <c r="BD726" s="227"/>
      <c r="BE726" s="227"/>
      <c r="BF726" s="227" t="s">
        <v>2163</v>
      </c>
    </row>
    <row r="727" spans="1:58" ht="24" customHeight="1">
      <c r="A727" s="1369"/>
      <c r="B727" s="903"/>
      <c r="C727" s="227" t="s">
        <v>5886</v>
      </c>
      <c r="D727" s="227" t="s">
        <v>24582</v>
      </c>
      <c r="E727" s="227" t="s">
        <v>17980</v>
      </c>
      <c r="F727" s="227" t="s">
        <v>5886</v>
      </c>
      <c r="G727" s="241" t="s">
        <v>13230</v>
      </c>
      <c r="H727" s="360"/>
      <c r="I727" s="227" t="s">
        <v>13230</v>
      </c>
      <c r="J727" s="227"/>
      <c r="K727" s="227"/>
      <c r="L727" s="244">
        <v>5868</v>
      </c>
      <c r="M727" s="244">
        <v>2101.4699999999998</v>
      </c>
      <c r="N727" s="244">
        <v>5665</v>
      </c>
      <c r="O727" s="241" t="s">
        <v>2083</v>
      </c>
      <c r="P727" s="228"/>
      <c r="Q727" s="228"/>
      <c r="R727" s="228"/>
      <c r="S727" s="228"/>
      <c r="T727" s="228"/>
      <c r="U727" s="228"/>
      <c r="V727" s="228"/>
      <c r="W727" s="244">
        <v>25</v>
      </c>
      <c r="X727" s="244">
        <v>9</v>
      </c>
      <c r="Y727" s="244">
        <v>4</v>
      </c>
      <c r="Z727" s="244">
        <v>281</v>
      </c>
      <c r="AA727" s="227"/>
      <c r="AB727" s="228"/>
      <c r="AC727" s="228"/>
      <c r="AD727" s="227"/>
      <c r="AE727" s="241">
        <v>2022</v>
      </c>
      <c r="AF727" s="227"/>
      <c r="AG727" s="227"/>
      <c r="AH727" s="227"/>
      <c r="AI727" s="227"/>
      <c r="AJ727" s="227"/>
      <c r="AK727" s="227"/>
      <c r="AL727" s="228">
        <v>19000</v>
      </c>
      <c r="AM727" s="228"/>
      <c r="AN727" s="227"/>
      <c r="AO727" s="227"/>
      <c r="AP727" s="227"/>
      <c r="AQ727" s="227"/>
      <c r="AR727" s="227"/>
      <c r="AS727" s="227"/>
      <c r="AT727" s="227"/>
      <c r="AU727" s="227"/>
      <c r="AV727" s="227"/>
      <c r="AW727" s="227"/>
      <c r="AX727" s="227"/>
      <c r="AY727" s="227"/>
      <c r="AZ727" s="227"/>
      <c r="BA727" s="227"/>
      <c r="BB727" s="227"/>
      <c r="BC727" s="227"/>
      <c r="BD727" s="227"/>
      <c r="BE727" s="227"/>
      <c r="BF727" s="227"/>
    </row>
    <row r="728" spans="1:58" ht="24" customHeight="1">
      <c r="A728" s="1369"/>
      <c r="B728" s="903"/>
      <c r="C728" s="227" t="s">
        <v>5886</v>
      </c>
      <c r="D728" s="227" t="s">
        <v>24818</v>
      </c>
      <c r="E728" s="241" t="s">
        <v>24819</v>
      </c>
      <c r="F728" s="241" t="s">
        <v>13269</v>
      </c>
      <c r="G728" s="241" t="s">
        <v>13230</v>
      </c>
      <c r="H728" s="360"/>
      <c r="I728" s="241" t="s">
        <v>13230</v>
      </c>
      <c r="J728" s="227"/>
      <c r="K728" s="227"/>
      <c r="L728" s="244">
        <v>3578</v>
      </c>
      <c r="M728" s="244">
        <v>1126</v>
      </c>
      <c r="N728" s="244">
        <v>4549</v>
      </c>
      <c r="O728" s="241" t="s">
        <v>2083</v>
      </c>
      <c r="P728" s="228"/>
      <c r="Q728" s="228"/>
      <c r="R728" s="228"/>
      <c r="S728" s="228"/>
      <c r="T728" s="228"/>
      <c r="U728" s="228"/>
      <c r="V728" s="228"/>
      <c r="W728" s="244">
        <v>25</v>
      </c>
      <c r="X728" s="244">
        <v>14</v>
      </c>
      <c r="Y728" s="244">
        <v>7</v>
      </c>
      <c r="Z728" s="244">
        <v>350</v>
      </c>
      <c r="AA728" s="227"/>
      <c r="AB728" s="228"/>
      <c r="AC728" s="228"/>
      <c r="AD728" s="227"/>
      <c r="AE728" s="241">
        <v>2001</v>
      </c>
      <c r="AF728" s="227"/>
      <c r="AG728" s="227"/>
      <c r="AH728" s="227"/>
      <c r="AI728" s="227"/>
      <c r="AJ728" s="227"/>
      <c r="AK728" s="227"/>
      <c r="AL728" s="228"/>
      <c r="AM728" s="228"/>
      <c r="AN728" s="227"/>
      <c r="AO728" s="227"/>
      <c r="AP728" s="227"/>
      <c r="AQ728" s="227"/>
      <c r="AR728" s="227"/>
      <c r="AS728" s="227"/>
      <c r="AT728" s="227"/>
      <c r="AU728" s="227"/>
      <c r="AV728" s="227"/>
      <c r="AW728" s="227"/>
      <c r="AX728" s="227"/>
      <c r="AY728" s="227"/>
      <c r="AZ728" s="227"/>
      <c r="BA728" s="227"/>
      <c r="BB728" s="227"/>
      <c r="BC728" s="227"/>
      <c r="BD728" s="227"/>
      <c r="BE728" s="227"/>
      <c r="BF728" s="244" t="s">
        <v>13708</v>
      </c>
    </row>
    <row r="729" spans="1:58" ht="24" customHeight="1">
      <c r="A729" s="1369"/>
      <c r="B729" s="903"/>
      <c r="C729" s="227" t="s">
        <v>5886</v>
      </c>
      <c r="D729" s="227" t="s">
        <v>24820</v>
      </c>
      <c r="E729" s="241" t="s">
        <v>17205</v>
      </c>
      <c r="F729" s="241" t="s">
        <v>13269</v>
      </c>
      <c r="G729" s="241" t="s">
        <v>13230</v>
      </c>
      <c r="H729" s="360"/>
      <c r="I729" s="241" t="s">
        <v>13230</v>
      </c>
      <c r="J729" s="227">
        <v>6</v>
      </c>
      <c r="K729" s="227"/>
      <c r="L729" s="244">
        <v>6196</v>
      </c>
      <c r="M729" s="244">
        <v>1236</v>
      </c>
      <c r="N729" s="244">
        <v>5708</v>
      </c>
      <c r="O729" s="241" t="s">
        <v>2083</v>
      </c>
      <c r="P729" s="228"/>
      <c r="Q729" s="228"/>
      <c r="R729" s="228"/>
      <c r="S729" s="228"/>
      <c r="T729" s="228"/>
      <c r="U729" s="228"/>
      <c r="V729" s="228"/>
      <c r="W729" s="244">
        <v>25</v>
      </c>
      <c r="X729" s="244">
        <v>14</v>
      </c>
      <c r="Y729" s="244">
        <v>6</v>
      </c>
      <c r="Z729" s="244">
        <v>345</v>
      </c>
      <c r="AA729" s="227"/>
      <c r="AB729" s="228"/>
      <c r="AC729" s="228"/>
      <c r="AD729" s="227"/>
      <c r="AE729" s="241">
        <v>2014</v>
      </c>
      <c r="AF729" s="227"/>
      <c r="AG729" s="227"/>
      <c r="AH729" s="227"/>
      <c r="AI729" s="227"/>
      <c r="AJ729" s="227"/>
      <c r="AK729" s="227"/>
      <c r="AL729" s="228"/>
      <c r="AM729" s="228"/>
      <c r="AN729" s="227"/>
      <c r="AO729" s="227"/>
      <c r="AP729" s="227"/>
      <c r="AQ729" s="227"/>
      <c r="AR729" s="227"/>
      <c r="AS729" s="227"/>
      <c r="AT729" s="227"/>
      <c r="AU729" s="227"/>
      <c r="AV729" s="227"/>
      <c r="AW729" s="227"/>
      <c r="AX729" s="227"/>
      <c r="AY729" s="227"/>
      <c r="AZ729" s="227"/>
      <c r="BA729" s="227"/>
      <c r="BB729" s="227"/>
      <c r="BC729" s="227"/>
      <c r="BD729" s="227"/>
      <c r="BE729" s="227"/>
      <c r="BF729" s="227"/>
    </row>
    <row r="730" spans="1:58" ht="24" customHeight="1">
      <c r="A730" s="1369"/>
      <c r="B730" s="903"/>
      <c r="C730" s="227" t="s">
        <v>13269</v>
      </c>
      <c r="D730" s="227" t="s">
        <v>24583</v>
      </c>
      <c r="E730" s="241" t="s">
        <v>17981</v>
      </c>
      <c r="F730" s="241" t="s">
        <v>13269</v>
      </c>
      <c r="G730" s="241" t="s">
        <v>13230</v>
      </c>
      <c r="H730" s="360"/>
      <c r="I730" s="241" t="s">
        <v>13230</v>
      </c>
      <c r="J730" s="227"/>
      <c r="K730" s="227"/>
      <c r="L730" s="244">
        <v>3058</v>
      </c>
      <c r="M730" s="244">
        <v>1376</v>
      </c>
      <c r="N730" s="244">
        <v>4816</v>
      </c>
      <c r="O730" s="241" t="s">
        <v>2083</v>
      </c>
      <c r="P730" s="228"/>
      <c r="Q730" s="228"/>
      <c r="R730" s="228"/>
      <c r="S730" s="228"/>
      <c r="T730" s="228"/>
      <c r="U730" s="228"/>
      <c r="V730" s="228"/>
      <c r="W730" s="244">
        <v>25</v>
      </c>
      <c r="X730" s="244">
        <v>14</v>
      </c>
      <c r="Y730" s="244">
        <v>6</v>
      </c>
      <c r="Z730" s="244">
        <v>363</v>
      </c>
      <c r="AA730" s="227"/>
      <c r="AB730" s="228"/>
      <c r="AC730" s="228"/>
      <c r="AD730" s="227"/>
      <c r="AE730" s="241">
        <v>2023</v>
      </c>
      <c r="AF730" s="227"/>
      <c r="AG730" s="227"/>
      <c r="AH730" s="227"/>
      <c r="AI730" s="227"/>
      <c r="AJ730" s="227"/>
      <c r="AK730" s="227"/>
      <c r="AL730" s="244">
        <v>16000</v>
      </c>
      <c r="AM730" s="228"/>
      <c r="AN730" s="227"/>
      <c r="AO730" s="227"/>
      <c r="AP730" s="227"/>
      <c r="AQ730" s="227"/>
      <c r="AR730" s="227"/>
      <c r="AS730" s="227"/>
      <c r="AT730" s="227"/>
      <c r="AU730" s="227"/>
      <c r="AV730" s="227"/>
      <c r="AW730" s="227"/>
      <c r="AX730" s="227"/>
      <c r="AY730" s="227"/>
      <c r="AZ730" s="227"/>
      <c r="BA730" s="227"/>
      <c r="BB730" s="227"/>
      <c r="BC730" s="227"/>
      <c r="BD730" s="227"/>
      <c r="BE730" s="227"/>
      <c r="BF730" s="227"/>
    </row>
    <row r="731" spans="1:58" ht="24" customHeight="1">
      <c r="A731" s="719"/>
      <c r="B731" s="909"/>
      <c r="C731" s="227" t="s">
        <v>13269</v>
      </c>
      <c r="D731" s="241" t="s">
        <v>24584</v>
      </c>
      <c r="E731" s="243" t="s">
        <v>24821</v>
      </c>
      <c r="F731" s="241" t="s">
        <v>13269</v>
      </c>
      <c r="G731" s="241" t="s">
        <v>13230</v>
      </c>
      <c r="H731" s="241"/>
      <c r="I731" s="241" t="s">
        <v>13230</v>
      </c>
      <c r="J731" s="241"/>
      <c r="K731" s="241"/>
      <c r="L731" s="244">
        <v>4131</v>
      </c>
      <c r="M731" s="244">
        <v>1229</v>
      </c>
      <c r="N731" s="244">
        <v>2431</v>
      </c>
      <c r="O731" s="241" t="s">
        <v>2083</v>
      </c>
      <c r="P731" s="244"/>
      <c r="Q731" s="244"/>
      <c r="R731" s="244"/>
      <c r="S731" s="244"/>
      <c r="T731" s="244"/>
      <c r="U731" s="244"/>
      <c r="V731" s="244"/>
      <c r="W731" s="244">
        <v>25</v>
      </c>
      <c r="X731" s="244">
        <v>15</v>
      </c>
      <c r="Y731" s="244">
        <v>6</v>
      </c>
      <c r="Z731" s="244">
        <v>345</v>
      </c>
      <c r="AA731" s="241"/>
      <c r="AB731" s="244"/>
      <c r="AC731" s="241"/>
      <c r="AD731" s="241"/>
      <c r="AE731" s="241">
        <v>2024</v>
      </c>
      <c r="AF731" s="241"/>
      <c r="AG731" s="241"/>
      <c r="AH731" s="241"/>
      <c r="AI731" s="241"/>
      <c r="AJ731" s="241"/>
      <c r="AK731" s="241"/>
      <c r="AL731" s="244">
        <v>16000</v>
      </c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  <c r="BA731" s="241"/>
      <c r="BB731" s="241"/>
      <c r="BC731" s="241"/>
      <c r="BD731" s="241"/>
      <c r="BE731" s="241"/>
      <c r="BF731" s="241" t="s">
        <v>13749</v>
      </c>
    </row>
    <row r="732" spans="1:58" ht="24" customHeight="1">
      <c r="A732" s="1369"/>
      <c r="B732" s="903"/>
      <c r="C732" s="227" t="s">
        <v>5890</v>
      </c>
      <c r="D732" s="227" t="s">
        <v>24600</v>
      </c>
      <c r="E732" s="227" t="s">
        <v>6259</v>
      </c>
      <c r="F732" s="227" t="s">
        <v>5890</v>
      </c>
      <c r="G732" s="227" t="s">
        <v>9235</v>
      </c>
      <c r="H732" s="360"/>
      <c r="I732" s="227" t="s">
        <v>9235</v>
      </c>
      <c r="J732" s="227">
        <v>5</v>
      </c>
      <c r="K732" s="227"/>
      <c r="L732" s="228">
        <v>6507</v>
      </c>
      <c r="M732" s="228">
        <v>1650.63</v>
      </c>
      <c r="N732" s="228">
        <v>2650.63</v>
      </c>
      <c r="O732" s="227" t="s">
        <v>401</v>
      </c>
      <c r="P732" s="228"/>
      <c r="Q732" s="228"/>
      <c r="R732" s="228"/>
      <c r="S732" s="228"/>
      <c r="T732" s="228"/>
      <c r="U732" s="228"/>
      <c r="V732" s="228"/>
      <c r="W732" s="228">
        <v>25</v>
      </c>
      <c r="X732" s="228">
        <v>15</v>
      </c>
      <c r="Y732" s="228">
        <v>6</v>
      </c>
      <c r="Z732" s="228">
        <v>400</v>
      </c>
      <c r="AA732" s="227"/>
      <c r="AB732" s="228"/>
      <c r="AC732" s="228"/>
      <c r="AD732" s="227"/>
      <c r="AE732" s="227">
        <v>2006</v>
      </c>
      <c r="AF732" s="227"/>
      <c r="AG732" s="227"/>
      <c r="AH732" s="227"/>
      <c r="AI732" s="227"/>
      <c r="AJ732" s="227"/>
      <c r="AK732" s="227"/>
      <c r="AL732" s="228">
        <v>5975</v>
      </c>
      <c r="AM732" s="228"/>
      <c r="AN732" s="227"/>
      <c r="AO732" s="227"/>
      <c r="AP732" s="227"/>
      <c r="AQ732" s="227"/>
      <c r="AR732" s="227"/>
      <c r="AS732" s="227"/>
      <c r="AT732" s="227"/>
      <c r="AU732" s="227"/>
      <c r="AV732" s="227"/>
      <c r="AW732" s="227"/>
      <c r="AX732" s="227"/>
      <c r="AY732" s="227"/>
      <c r="AZ732" s="227"/>
      <c r="BA732" s="227"/>
      <c r="BB732" s="227"/>
      <c r="BC732" s="227"/>
      <c r="BD732" s="227"/>
      <c r="BE732" s="227"/>
      <c r="BF732" s="227"/>
    </row>
    <row r="733" spans="1:58" ht="24" customHeight="1">
      <c r="A733" s="1369"/>
      <c r="B733" s="903"/>
      <c r="C733" s="227" t="s">
        <v>5890</v>
      </c>
      <c r="D733" s="227" t="s">
        <v>24601</v>
      </c>
      <c r="E733" s="227" t="s">
        <v>12208</v>
      </c>
      <c r="F733" s="227" t="s">
        <v>5890</v>
      </c>
      <c r="G733" s="227" t="s">
        <v>9235</v>
      </c>
      <c r="H733" s="360"/>
      <c r="I733" s="227" t="s">
        <v>13257</v>
      </c>
      <c r="J733" s="227">
        <v>6</v>
      </c>
      <c r="K733" s="227"/>
      <c r="L733" s="228">
        <v>73468</v>
      </c>
      <c r="M733" s="228">
        <v>2725.62</v>
      </c>
      <c r="N733" s="228">
        <v>4077.44</v>
      </c>
      <c r="O733" s="227" t="s">
        <v>401</v>
      </c>
      <c r="P733" s="228" t="s">
        <v>389</v>
      </c>
      <c r="Q733" s="228" t="s">
        <v>389</v>
      </c>
      <c r="R733" s="228" t="s">
        <v>389</v>
      </c>
      <c r="S733" s="228" t="s">
        <v>389</v>
      </c>
      <c r="T733" s="228" t="s">
        <v>389</v>
      </c>
      <c r="U733" s="228" t="s">
        <v>389</v>
      </c>
      <c r="V733" s="228" t="s">
        <v>389</v>
      </c>
      <c r="W733" s="228">
        <v>25</v>
      </c>
      <c r="X733" s="228">
        <v>17</v>
      </c>
      <c r="Y733" s="228">
        <v>6</v>
      </c>
      <c r="Z733" s="228">
        <v>425</v>
      </c>
      <c r="AA733" s="227"/>
      <c r="AB733" s="228" t="s">
        <v>389</v>
      </c>
      <c r="AC733" s="228"/>
      <c r="AD733" s="227"/>
      <c r="AE733" s="227">
        <v>2020</v>
      </c>
      <c r="AF733" s="227"/>
      <c r="AG733" s="227"/>
      <c r="AH733" s="227"/>
      <c r="AI733" s="227"/>
      <c r="AJ733" s="227"/>
      <c r="AK733" s="227"/>
      <c r="AL733" s="228">
        <v>9950</v>
      </c>
      <c r="AM733" s="228"/>
      <c r="AN733" s="227"/>
      <c r="AO733" s="227"/>
      <c r="AP733" s="227"/>
      <c r="AQ733" s="227"/>
      <c r="AR733" s="227"/>
      <c r="AS733" s="227"/>
      <c r="AT733" s="227"/>
      <c r="AU733" s="227"/>
      <c r="AV733" s="227"/>
      <c r="AW733" s="227"/>
      <c r="AX733" s="227"/>
      <c r="AY733" s="227"/>
      <c r="AZ733" s="227"/>
      <c r="BA733" s="227"/>
      <c r="BB733" s="227"/>
      <c r="BC733" s="227"/>
      <c r="BD733" s="227"/>
      <c r="BE733" s="227"/>
      <c r="BF733" s="227"/>
    </row>
    <row r="734" spans="1:58" ht="24" customHeight="1">
      <c r="A734" s="1369"/>
      <c r="B734" s="903"/>
      <c r="C734" s="227" t="s">
        <v>5896</v>
      </c>
      <c r="D734" s="227" t="s">
        <v>24350</v>
      </c>
      <c r="E734" s="227" t="s">
        <v>6260</v>
      </c>
      <c r="F734" s="227" t="s">
        <v>5896</v>
      </c>
      <c r="G734" s="227"/>
      <c r="H734" s="360"/>
      <c r="I734" s="227" t="s">
        <v>14673</v>
      </c>
      <c r="J734" s="227"/>
      <c r="K734" s="227"/>
      <c r="L734" s="228">
        <v>38588</v>
      </c>
      <c r="M734" s="228">
        <v>6958</v>
      </c>
      <c r="N734" s="228">
        <v>12579</v>
      </c>
      <c r="O734" s="227" t="s">
        <v>401</v>
      </c>
      <c r="P734" s="228">
        <v>10</v>
      </c>
      <c r="Q734" s="228">
        <v>25</v>
      </c>
      <c r="R734" s="228">
        <v>5</v>
      </c>
      <c r="S734" s="228">
        <v>50</v>
      </c>
      <c r="T734" s="228">
        <v>25</v>
      </c>
      <c r="U734" s="228">
        <v>10</v>
      </c>
      <c r="V734" s="228">
        <v>1250</v>
      </c>
      <c r="W734" s="228">
        <v>18</v>
      </c>
      <c r="X734" s="228">
        <v>8</v>
      </c>
      <c r="Y734" s="228">
        <v>3</v>
      </c>
      <c r="Z734" s="228">
        <v>144</v>
      </c>
      <c r="AA734" s="227"/>
      <c r="AB734" s="228">
        <v>2000</v>
      </c>
      <c r="AC734" s="228"/>
      <c r="AD734" s="227"/>
      <c r="AE734" s="227">
        <v>2006</v>
      </c>
      <c r="AF734" s="227"/>
      <c r="AG734" s="227"/>
      <c r="AH734" s="227"/>
      <c r="AI734" s="227"/>
      <c r="AJ734" s="227"/>
      <c r="AK734" s="227"/>
      <c r="AL734" s="228">
        <v>32000</v>
      </c>
      <c r="AM734" s="228"/>
      <c r="AN734" s="227"/>
      <c r="AO734" s="227"/>
      <c r="AP734" s="227"/>
      <c r="AQ734" s="227"/>
      <c r="AR734" s="227"/>
      <c r="AS734" s="227"/>
      <c r="AT734" s="227"/>
      <c r="AU734" s="227"/>
      <c r="AV734" s="227"/>
      <c r="AW734" s="227"/>
      <c r="AX734" s="227"/>
      <c r="AY734" s="227"/>
      <c r="AZ734" s="227"/>
      <c r="BA734" s="227"/>
      <c r="BB734" s="227"/>
      <c r="BC734" s="227"/>
      <c r="BD734" s="227"/>
      <c r="BE734" s="227"/>
      <c r="BF734" s="227"/>
    </row>
    <row r="735" spans="1:58" ht="24" customHeight="1">
      <c r="A735" s="1369"/>
      <c r="B735" s="903"/>
      <c r="C735" s="227" t="s">
        <v>5896</v>
      </c>
      <c r="D735" s="227" t="s">
        <v>24350</v>
      </c>
      <c r="E735" s="227" t="s">
        <v>6261</v>
      </c>
      <c r="F735" s="227" t="s">
        <v>5896</v>
      </c>
      <c r="G735" s="227"/>
      <c r="H735" s="360"/>
      <c r="I735" s="227" t="s">
        <v>14673</v>
      </c>
      <c r="J735" s="227"/>
      <c r="K735" s="227"/>
      <c r="L735" s="228">
        <v>2308</v>
      </c>
      <c r="M735" s="228">
        <v>983</v>
      </c>
      <c r="N735" s="228">
        <v>1159</v>
      </c>
      <c r="O735" s="227" t="s">
        <v>401</v>
      </c>
      <c r="P735" s="228">
        <v>39</v>
      </c>
      <c r="Q735" s="228">
        <v>23</v>
      </c>
      <c r="R735" s="228"/>
      <c r="S735" s="228"/>
      <c r="T735" s="228"/>
      <c r="U735" s="228"/>
      <c r="V735" s="228"/>
      <c r="W735" s="228"/>
      <c r="X735" s="228"/>
      <c r="Y735" s="228"/>
      <c r="Z735" s="228"/>
      <c r="AA735" s="227"/>
      <c r="AB735" s="228"/>
      <c r="AC735" s="228"/>
      <c r="AD735" s="227"/>
      <c r="AE735" s="227">
        <v>2010</v>
      </c>
      <c r="AF735" s="227"/>
      <c r="AG735" s="227"/>
      <c r="AH735" s="227"/>
      <c r="AI735" s="227"/>
      <c r="AJ735" s="227"/>
      <c r="AK735" s="227"/>
      <c r="AL735" s="228">
        <v>2179</v>
      </c>
      <c r="AM735" s="228"/>
      <c r="AN735" s="227"/>
      <c r="AO735" s="227"/>
      <c r="AP735" s="227"/>
      <c r="AQ735" s="227"/>
      <c r="AR735" s="227"/>
      <c r="AS735" s="227"/>
      <c r="AT735" s="227"/>
      <c r="AU735" s="227"/>
      <c r="AV735" s="227"/>
      <c r="AW735" s="227"/>
      <c r="AX735" s="227"/>
      <c r="AY735" s="227"/>
      <c r="AZ735" s="227"/>
      <c r="BA735" s="227"/>
      <c r="BB735" s="227"/>
      <c r="BC735" s="227"/>
      <c r="BD735" s="227"/>
      <c r="BE735" s="227"/>
      <c r="BF735" s="227"/>
    </row>
    <row r="736" spans="1:58" ht="24" customHeight="1">
      <c r="A736" s="1369"/>
      <c r="B736" s="909"/>
      <c r="C736" s="227" t="s">
        <v>1874</v>
      </c>
      <c r="D736" s="227" t="s">
        <v>24822</v>
      </c>
      <c r="E736" s="227" t="s">
        <v>6262</v>
      </c>
      <c r="F736" s="227" t="s">
        <v>1874</v>
      </c>
      <c r="G736" s="227" t="s">
        <v>24823</v>
      </c>
      <c r="H736" s="360"/>
      <c r="I736" s="227" t="s">
        <v>6080</v>
      </c>
      <c r="J736" s="227"/>
      <c r="K736" s="227"/>
      <c r="L736" s="228">
        <v>7329</v>
      </c>
      <c r="M736" s="228">
        <v>2295</v>
      </c>
      <c r="N736" s="228">
        <v>4471</v>
      </c>
      <c r="O736" s="227" t="s">
        <v>401</v>
      </c>
      <c r="P736" s="228"/>
      <c r="Q736" s="228"/>
      <c r="R736" s="228"/>
      <c r="S736" s="228"/>
      <c r="T736" s="228"/>
      <c r="U736" s="228"/>
      <c r="V736" s="228"/>
      <c r="W736" s="228">
        <v>25</v>
      </c>
      <c r="X736" s="228">
        <v>14</v>
      </c>
      <c r="Y736" s="228">
        <v>6</v>
      </c>
      <c r="Z736" s="228">
        <v>360</v>
      </c>
      <c r="AA736" s="227"/>
      <c r="AB736" s="228"/>
      <c r="AC736" s="228"/>
      <c r="AD736" s="227"/>
      <c r="AE736" s="227">
        <v>2001</v>
      </c>
      <c r="AF736" s="227"/>
      <c r="AG736" s="227"/>
      <c r="AH736" s="227"/>
      <c r="AI736" s="227"/>
      <c r="AJ736" s="227"/>
      <c r="AK736" s="227"/>
      <c r="AL736" s="228">
        <v>5287</v>
      </c>
      <c r="AM736" s="228">
        <v>5975</v>
      </c>
      <c r="AN736" s="227"/>
      <c r="AO736" s="227"/>
      <c r="AP736" s="227"/>
      <c r="AQ736" s="227"/>
      <c r="AR736" s="227"/>
      <c r="AS736" s="227"/>
      <c r="AT736" s="227"/>
      <c r="AU736" s="227"/>
      <c r="AV736" s="227"/>
      <c r="AW736" s="227"/>
      <c r="AX736" s="227"/>
      <c r="AY736" s="227"/>
      <c r="AZ736" s="227"/>
      <c r="BA736" s="227"/>
      <c r="BB736" s="227"/>
      <c r="BC736" s="227"/>
      <c r="BD736" s="227"/>
      <c r="BE736" s="227"/>
      <c r="BF736" s="227"/>
    </row>
    <row r="737" spans="1:58" ht="24" customHeight="1">
      <c r="A737" s="1369" t="s">
        <v>315</v>
      </c>
      <c r="B737" s="909"/>
      <c r="C737" s="227" t="s">
        <v>14247</v>
      </c>
      <c r="D737" s="227" t="s">
        <v>24824</v>
      </c>
      <c r="E737" s="227" t="s">
        <v>14302</v>
      </c>
      <c r="F737" s="227" t="s">
        <v>14249</v>
      </c>
      <c r="G737" s="227"/>
      <c r="H737" s="360"/>
      <c r="I737" s="227" t="s">
        <v>14249</v>
      </c>
      <c r="J737" s="227"/>
      <c r="K737" s="227"/>
      <c r="L737" s="228">
        <v>4000</v>
      </c>
      <c r="M737" s="228">
        <v>2014</v>
      </c>
      <c r="N737" s="228">
        <v>6121</v>
      </c>
      <c r="O737" s="227" t="s">
        <v>2083</v>
      </c>
      <c r="P737" s="228"/>
      <c r="Q737" s="228"/>
      <c r="R737" s="228"/>
      <c r="S737" s="228"/>
      <c r="T737" s="228"/>
      <c r="U737" s="228"/>
      <c r="V737" s="228"/>
      <c r="W737" s="228">
        <v>25</v>
      </c>
      <c r="X737" s="228">
        <v>14</v>
      </c>
      <c r="Y737" s="228">
        <v>6</v>
      </c>
      <c r="Z737" s="228">
        <v>360</v>
      </c>
      <c r="AA737" s="227"/>
      <c r="AB737" s="228"/>
      <c r="AC737" s="228"/>
      <c r="AD737" s="227"/>
      <c r="AE737" s="227">
        <v>2006</v>
      </c>
      <c r="AF737" s="227"/>
      <c r="AG737" s="227"/>
      <c r="AH737" s="227"/>
      <c r="AI737" s="227"/>
      <c r="AJ737" s="227"/>
      <c r="AK737" s="227"/>
      <c r="AL737" s="228"/>
      <c r="AM737" s="228"/>
      <c r="AN737" s="227"/>
      <c r="AO737" s="227"/>
      <c r="AP737" s="227"/>
      <c r="AQ737" s="227"/>
      <c r="AR737" s="227"/>
      <c r="AS737" s="227"/>
      <c r="AT737" s="227"/>
      <c r="AU737" s="227"/>
      <c r="AV737" s="227"/>
      <c r="AW737" s="227"/>
      <c r="AX737" s="227"/>
      <c r="AY737" s="227"/>
      <c r="AZ737" s="227"/>
      <c r="BA737" s="227"/>
      <c r="BB737" s="227"/>
      <c r="BC737" s="227"/>
      <c r="BD737" s="227"/>
      <c r="BE737" s="227"/>
      <c r="BF737" s="227" t="s">
        <v>12909</v>
      </c>
    </row>
    <row r="738" spans="1:58" ht="24" customHeight="1">
      <c r="A738" s="1369"/>
      <c r="B738" s="909"/>
      <c r="C738" s="227" t="s">
        <v>1877</v>
      </c>
      <c r="D738" s="227" t="s">
        <v>24825</v>
      </c>
      <c r="E738" s="227" t="s">
        <v>6263</v>
      </c>
      <c r="F738" s="227" t="s">
        <v>1877</v>
      </c>
      <c r="G738" s="227"/>
      <c r="H738" s="360"/>
      <c r="I738" s="227" t="s">
        <v>6120</v>
      </c>
      <c r="J738" s="227"/>
      <c r="K738" s="227"/>
      <c r="L738" s="228">
        <v>3669</v>
      </c>
      <c r="M738" s="228">
        <v>4607</v>
      </c>
      <c r="N738" s="228">
        <v>4607</v>
      </c>
      <c r="O738" s="227" t="s">
        <v>401</v>
      </c>
      <c r="P738" s="228"/>
      <c r="Q738" s="228"/>
      <c r="R738" s="228"/>
      <c r="S738" s="228"/>
      <c r="T738" s="228"/>
      <c r="U738" s="228"/>
      <c r="V738" s="228"/>
      <c r="W738" s="228">
        <v>25</v>
      </c>
      <c r="X738" s="228">
        <v>12</v>
      </c>
      <c r="Y738" s="228">
        <v>6</v>
      </c>
      <c r="Z738" s="228">
        <v>300</v>
      </c>
      <c r="AA738" s="227"/>
      <c r="AB738" s="228"/>
      <c r="AC738" s="228">
        <v>2000</v>
      </c>
      <c r="AD738" s="227"/>
      <c r="AE738" s="227">
        <v>2000</v>
      </c>
      <c r="AF738" s="227"/>
      <c r="AG738" s="227"/>
      <c r="AH738" s="227"/>
      <c r="AI738" s="227"/>
      <c r="AJ738" s="227"/>
      <c r="AK738" s="227"/>
      <c r="AL738" s="228">
        <v>7832</v>
      </c>
      <c r="AM738" s="228">
        <v>32000</v>
      </c>
      <c r="AN738" s="227"/>
      <c r="AO738" s="227"/>
      <c r="AP738" s="227"/>
      <c r="AQ738" s="227"/>
      <c r="AR738" s="227"/>
      <c r="AS738" s="227"/>
      <c r="AT738" s="227"/>
      <c r="AU738" s="227"/>
      <c r="AV738" s="227"/>
      <c r="AW738" s="227"/>
      <c r="AX738" s="227"/>
      <c r="AY738" s="227"/>
      <c r="AZ738" s="227"/>
      <c r="BA738" s="227"/>
      <c r="BB738" s="227"/>
      <c r="BC738" s="227"/>
      <c r="BD738" s="227"/>
      <c r="BE738" s="227"/>
      <c r="BF738" s="227"/>
    </row>
    <row r="739" spans="1:58" ht="24" customHeight="1">
      <c r="A739" s="1369"/>
      <c r="B739" s="909"/>
      <c r="C739" s="227" t="s">
        <v>1877</v>
      </c>
      <c r="D739" s="227" t="s">
        <v>24614</v>
      </c>
      <c r="E739" s="227" t="s">
        <v>1331</v>
      </c>
      <c r="F739" s="227" t="s">
        <v>1877</v>
      </c>
      <c r="G739" s="227"/>
      <c r="H739" s="360"/>
      <c r="I739" s="227" t="s">
        <v>6120</v>
      </c>
      <c r="J739" s="227"/>
      <c r="K739" s="227"/>
      <c r="L739" s="228">
        <v>16089</v>
      </c>
      <c r="M739" s="228">
        <v>2386</v>
      </c>
      <c r="N739" s="228">
        <v>7019</v>
      </c>
      <c r="O739" s="227" t="s">
        <v>401</v>
      </c>
      <c r="P739" s="228"/>
      <c r="Q739" s="228"/>
      <c r="R739" s="228"/>
      <c r="S739" s="228"/>
      <c r="T739" s="228"/>
      <c r="U739" s="228"/>
      <c r="V739" s="228"/>
      <c r="W739" s="228">
        <v>25</v>
      </c>
      <c r="X739" s="228">
        <v>15</v>
      </c>
      <c r="Y739" s="228">
        <v>6</v>
      </c>
      <c r="Z739" s="228">
        <v>375</v>
      </c>
      <c r="AA739" s="227"/>
      <c r="AB739" s="228"/>
      <c r="AC739" s="228"/>
      <c r="AD739" s="227"/>
      <c r="AE739" s="227">
        <v>1991</v>
      </c>
      <c r="AF739" s="227"/>
      <c r="AG739" s="227"/>
      <c r="AH739" s="227"/>
      <c r="AI739" s="227"/>
      <c r="AJ739" s="227"/>
      <c r="AK739" s="227"/>
      <c r="AL739" s="228">
        <v>4901</v>
      </c>
      <c r="AM739" s="228"/>
      <c r="AN739" s="227"/>
      <c r="AO739" s="227"/>
      <c r="AP739" s="227"/>
      <c r="AQ739" s="227"/>
      <c r="AR739" s="227"/>
      <c r="AS739" s="227"/>
      <c r="AT739" s="227"/>
      <c r="AU739" s="227"/>
      <c r="AV739" s="227"/>
      <c r="AW739" s="227"/>
      <c r="AX739" s="227"/>
      <c r="AY739" s="227"/>
      <c r="AZ739" s="227"/>
      <c r="BA739" s="227"/>
      <c r="BB739" s="227"/>
      <c r="BC739" s="227"/>
      <c r="BD739" s="227"/>
      <c r="BE739" s="227"/>
      <c r="BF739" s="227" t="s">
        <v>6271</v>
      </c>
    </row>
    <row r="740" spans="1:58" ht="24" customHeight="1">
      <c r="A740" s="1369" t="s">
        <v>316</v>
      </c>
      <c r="B740" s="909"/>
      <c r="C740" s="227" t="s">
        <v>1877</v>
      </c>
      <c r="D740" s="227" t="s">
        <v>14301</v>
      </c>
      <c r="E740" s="227" t="s">
        <v>6272</v>
      </c>
      <c r="F740" s="227" t="s">
        <v>1877</v>
      </c>
      <c r="G740" s="227"/>
      <c r="H740" s="360"/>
      <c r="I740" s="227" t="s">
        <v>6273</v>
      </c>
      <c r="J740" s="227"/>
      <c r="K740" s="227"/>
      <c r="L740" s="228">
        <v>15503</v>
      </c>
      <c r="M740" s="228">
        <v>2835</v>
      </c>
      <c r="N740" s="228">
        <v>5995</v>
      </c>
      <c r="O740" s="227" t="s">
        <v>401</v>
      </c>
      <c r="P740" s="228"/>
      <c r="Q740" s="228"/>
      <c r="R740" s="228"/>
      <c r="S740" s="228"/>
      <c r="T740" s="228"/>
      <c r="U740" s="228"/>
      <c r="V740" s="228"/>
      <c r="W740" s="228">
        <v>25</v>
      </c>
      <c r="X740" s="228">
        <v>15</v>
      </c>
      <c r="Y740" s="228">
        <v>7</v>
      </c>
      <c r="Z740" s="228">
        <v>375</v>
      </c>
      <c r="AA740" s="227"/>
      <c r="AB740" s="228"/>
      <c r="AC740" s="228"/>
      <c r="AD740" s="227"/>
      <c r="AE740" s="227">
        <v>2011</v>
      </c>
      <c r="AF740" s="227"/>
      <c r="AG740" s="227"/>
      <c r="AH740" s="227"/>
      <c r="AI740" s="227"/>
      <c r="AJ740" s="227"/>
      <c r="AK740" s="227"/>
      <c r="AL740" s="228">
        <v>17000</v>
      </c>
      <c r="AM740" s="228">
        <v>5287</v>
      </c>
      <c r="AN740" s="227"/>
      <c r="AO740" s="227"/>
      <c r="AP740" s="227"/>
      <c r="AQ740" s="227"/>
      <c r="AR740" s="227"/>
      <c r="AS740" s="227"/>
      <c r="AT740" s="227"/>
      <c r="AU740" s="227"/>
      <c r="AV740" s="227"/>
      <c r="AW740" s="227"/>
      <c r="AX740" s="227"/>
      <c r="AY740" s="227"/>
      <c r="AZ740" s="227"/>
      <c r="BA740" s="227"/>
      <c r="BB740" s="227"/>
      <c r="BC740" s="227"/>
      <c r="BD740" s="227"/>
      <c r="BE740" s="227"/>
      <c r="BF740" s="227"/>
    </row>
    <row r="741" spans="1:58" ht="24" customHeight="1">
      <c r="A741" s="1369"/>
      <c r="B741" s="909"/>
      <c r="C741" s="227" t="s">
        <v>1877</v>
      </c>
      <c r="D741" s="227" t="s">
        <v>24617</v>
      </c>
      <c r="E741" s="227" t="s">
        <v>1876</v>
      </c>
      <c r="F741" s="227" t="s">
        <v>1877</v>
      </c>
      <c r="G741" s="227"/>
      <c r="H741" s="360"/>
      <c r="I741" s="227" t="s">
        <v>1877</v>
      </c>
      <c r="J741" s="227"/>
      <c r="K741" s="227"/>
      <c r="L741" s="228">
        <v>40117</v>
      </c>
      <c r="M741" s="228">
        <v>9622</v>
      </c>
      <c r="N741" s="228">
        <v>6544</v>
      </c>
      <c r="O741" s="227" t="s">
        <v>401</v>
      </c>
      <c r="P741" s="228"/>
      <c r="Q741" s="228"/>
      <c r="R741" s="228"/>
      <c r="S741" s="228"/>
      <c r="T741" s="228"/>
      <c r="U741" s="228"/>
      <c r="V741" s="228"/>
      <c r="W741" s="228">
        <v>25</v>
      </c>
      <c r="X741" s="228">
        <v>10</v>
      </c>
      <c r="Y741" s="228">
        <v>6</v>
      </c>
      <c r="Z741" s="228">
        <v>262</v>
      </c>
      <c r="AA741" s="227"/>
      <c r="AB741" s="228"/>
      <c r="AC741" s="228"/>
      <c r="AD741" s="227"/>
      <c r="AE741" s="227">
        <v>2014</v>
      </c>
      <c r="AF741" s="227"/>
      <c r="AG741" s="227"/>
      <c r="AH741" s="227"/>
      <c r="AI741" s="227"/>
      <c r="AJ741" s="227"/>
      <c r="AK741" s="227"/>
      <c r="AL741" s="228"/>
      <c r="AM741" s="228"/>
      <c r="AN741" s="227"/>
      <c r="AO741" s="227"/>
      <c r="AP741" s="227"/>
      <c r="AQ741" s="227"/>
      <c r="AR741" s="227"/>
      <c r="AS741" s="227"/>
      <c r="AT741" s="227"/>
      <c r="AU741" s="227"/>
      <c r="AV741" s="227"/>
      <c r="AW741" s="227"/>
      <c r="AX741" s="227"/>
      <c r="AY741" s="227"/>
      <c r="AZ741" s="227"/>
      <c r="BA741" s="227"/>
      <c r="BB741" s="227"/>
      <c r="BC741" s="227"/>
      <c r="BD741" s="227"/>
      <c r="BE741" s="227"/>
      <c r="BF741" s="227"/>
    </row>
    <row r="742" spans="1:58" ht="24" customHeight="1">
      <c r="A742" s="1369" t="s">
        <v>317</v>
      </c>
      <c r="B742" s="909"/>
      <c r="C742" s="227" t="s">
        <v>13267</v>
      </c>
      <c r="D742" s="227" t="s">
        <v>24622</v>
      </c>
      <c r="E742" s="243" t="s">
        <v>17206</v>
      </c>
      <c r="F742" s="241" t="s">
        <v>13267</v>
      </c>
      <c r="G742" s="227" t="s">
        <v>6264</v>
      </c>
      <c r="H742" s="360" t="s">
        <v>6265</v>
      </c>
      <c r="I742" s="244" t="s">
        <v>17156</v>
      </c>
      <c r="J742" s="227" t="s">
        <v>6266</v>
      </c>
      <c r="K742" s="227"/>
      <c r="L742" s="244">
        <v>43151</v>
      </c>
      <c r="M742" s="244">
        <v>1505.84</v>
      </c>
      <c r="N742" s="244">
        <v>3255.62</v>
      </c>
      <c r="O742" s="241" t="s">
        <v>2083</v>
      </c>
      <c r="P742" s="228"/>
      <c r="Q742" s="228"/>
      <c r="R742" s="228"/>
      <c r="S742" s="228"/>
      <c r="T742" s="228"/>
      <c r="U742" s="228"/>
      <c r="V742" s="228"/>
      <c r="W742" s="244">
        <v>25</v>
      </c>
      <c r="X742" s="244">
        <v>13</v>
      </c>
      <c r="Y742" s="244">
        <v>6</v>
      </c>
      <c r="Z742" s="244">
        <v>362</v>
      </c>
      <c r="AA742" s="227">
        <v>113</v>
      </c>
      <c r="AB742" s="244"/>
      <c r="AC742" s="228"/>
      <c r="AD742" s="227"/>
      <c r="AE742" s="241">
        <v>2023</v>
      </c>
      <c r="AF742" s="227">
        <v>5329</v>
      </c>
      <c r="AG742" s="227">
        <v>200</v>
      </c>
      <c r="AH742" s="227">
        <v>1153</v>
      </c>
      <c r="AI742" s="227"/>
      <c r="AJ742" s="227">
        <v>1150</v>
      </c>
      <c r="AK742" s="227"/>
      <c r="AL742" s="244">
        <v>13680</v>
      </c>
      <c r="AM742" s="228">
        <v>7832</v>
      </c>
      <c r="AN742" s="227"/>
      <c r="AO742" s="227"/>
      <c r="AP742" s="227"/>
      <c r="AQ742" s="227"/>
      <c r="AR742" s="227"/>
      <c r="AS742" s="227"/>
      <c r="AT742" s="227" t="s">
        <v>1884</v>
      </c>
      <c r="AU742" s="227"/>
      <c r="AV742" s="227" t="s">
        <v>6267</v>
      </c>
      <c r="AW742" s="227" t="s">
        <v>6268</v>
      </c>
      <c r="AX742" s="227" t="s">
        <v>1877</v>
      </c>
      <c r="AY742" s="227" t="s">
        <v>6269</v>
      </c>
      <c r="AZ742" s="227"/>
      <c r="BA742" s="227" t="s">
        <v>6270</v>
      </c>
      <c r="BB742" s="227"/>
      <c r="BC742" s="227" t="s">
        <v>6269</v>
      </c>
      <c r="BD742" s="227"/>
      <c r="BE742" s="227"/>
      <c r="BF742" s="227"/>
    </row>
    <row r="743" spans="1:58" ht="24" customHeight="1">
      <c r="A743" s="1369"/>
      <c r="B743" s="903"/>
      <c r="C743" s="227" t="s">
        <v>13267</v>
      </c>
      <c r="D743" s="227" t="s">
        <v>24623</v>
      </c>
      <c r="E743" s="243" t="s">
        <v>17207</v>
      </c>
      <c r="F743" s="241" t="s">
        <v>13267</v>
      </c>
      <c r="G743" s="227" t="s">
        <v>1880</v>
      </c>
      <c r="H743" s="360" t="s">
        <v>1881</v>
      </c>
      <c r="I743" s="244" t="s">
        <v>17156</v>
      </c>
      <c r="J743" s="227" t="s">
        <v>1882</v>
      </c>
      <c r="K743" s="227"/>
      <c r="L743" s="244">
        <v>9407</v>
      </c>
      <c r="M743" s="244">
        <v>1803</v>
      </c>
      <c r="N743" s="244">
        <v>4572</v>
      </c>
      <c r="O743" s="241" t="s">
        <v>2083</v>
      </c>
      <c r="P743" s="228"/>
      <c r="Q743" s="228"/>
      <c r="R743" s="228"/>
      <c r="S743" s="228"/>
      <c r="T743" s="228"/>
      <c r="U743" s="228"/>
      <c r="V743" s="228"/>
      <c r="W743" s="244">
        <v>25</v>
      </c>
      <c r="X743" s="244">
        <v>15</v>
      </c>
      <c r="Y743" s="244">
        <v>6</v>
      </c>
      <c r="Z743" s="244">
        <v>373</v>
      </c>
      <c r="AA743" s="227">
        <v>120</v>
      </c>
      <c r="AB743" s="244"/>
      <c r="AC743" s="228"/>
      <c r="AD743" s="227"/>
      <c r="AE743" s="241">
        <v>2023</v>
      </c>
      <c r="AF743" s="227">
        <v>1901</v>
      </c>
      <c r="AG743" s="227"/>
      <c r="AH743" s="227">
        <v>3000</v>
      </c>
      <c r="AI743" s="227"/>
      <c r="AJ743" s="227"/>
      <c r="AK743" s="227"/>
      <c r="AL743" s="244">
        <v>16500</v>
      </c>
      <c r="AM743" s="228">
        <v>4901</v>
      </c>
      <c r="AN743" s="227" t="s">
        <v>1883</v>
      </c>
      <c r="AO743" s="227"/>
      <c r="AP743" s="227"/>
      <c r="AQ743" s="227"/>
      <c r="AR743" s="227"/>
      <c r="AS743" s="227"/>
      <c r="AT743" s="227" t="s">
        <v>1884</v>
      </c>
      <c r="AU743" s="227"/>
      <c r="AV743" s="227" t="s">
        <v>1885</v>
      </c>
      <c r="AW743" s="227" t="s">
        <v>1886</v>
      </c>
      <c r="AX743" s="227" t="s">
        <v>1887</v>
      </c>
      <c r="AY743" s="227" t="s">
        <v>1357</v>
      </c>
      <c r="AZ743" s="227"/>
      <c r="BA743" s="227" t="s">
        <v>1888</v>
      </c>
      <c r="BB743" s="227"/>
      <c r="BC743" s="227" t="s">
        <v>1887</v>
      </c>
      <c r="BD743" s="227" t="s">
        <v>1889</v>
      </c>
      <c r="BE743" s="227"/>
      <c r="BF743" s="227"/>
    </row>
    <row r="744" spans="1:58" ht="24" customHeight="1">
      <c r="A744" s="1369"/>
      <c r="B744" s="903"/>
      <c r="C744" s="227" t="s">
        <v>5903</v>
      </c>
      <c r="D744" s="227" t="s">
        <v>24826</v>
      </c>
      <c r="E744" s="227" t="s">
        <v>10006</v>
      </c>
      <c r="F744" s="227" t="s">
        <v>5903</v>
      </c>
      <c r="G744" s="227" t="s">
        <v>24827</v>
      </c>
      <c r="H744" s="360"/>
      <c r="I744" s="227" t="s">
        <v>5903</v>
      </c>
      <c r="J744" s="227">
        <v>32</v>
      </c>
      <c r="K744" s="227"/>
      <c r="L744" s="228">
        <v>30059</v>
      </c>
      <c r="M744" s="228">
        <v>3043</v>
      </c>
      <c r="N744" s="228">
        <v>5799</v>
      </c>
      <c r="O744" s="227" t="s">
        <v>401</v>
      </c>
      <c r="P744" s="228"/>
      <c r="Q744" s="228"/>
      <c r="R744" s="228"/>
      <c r="S744" s="228"/>
      <c r="T744" s="228"/>
      <c r="U744" s="228"/>
      <c r="V744" s="228"/>
      <c r="W744" s="228">
        <v>25</v>
      </c>
      <c r="X744" s="228">
        <v>21</v>
      </c>
      <c r="Y744" s="228">
        <v>8</v>
      </c>
      <c r="Z744" s="228">
        <v>570</v>
      </c>
      <c r="AA744" s="227"/>
      <c r="AB744" s="228">
        <v>160</v>
      </c>
      <c r="AC744" s="228"/>
      <c r="AD744" s="227"/>
      <c r="AE744" s="227">
        <v>2018</v>
      </c>
      <c r="AF744" s="227"/>
      <c r="AG744" s="227"/>
      <c r="AH744" s="227"/>
      <c r="AI744" s="227"/>
      <c r="AJ744" s="227"/>
      <c r="AK744" s="227"/>
      <c r="AL744" s="228">
        <v>15590</v>
      </c>
      <c r="AM744" s="228"/>
      <c r="AN744" s="227"/>
      <c r="AO744" s="227"/>
      <c r="AP744" s="227"/>
      <c r="AQ744" s="227"/>
      <c r="AR744" s="227"/>
      <c r="AS744" s="227" t="s">
        <v>16043</v>
      </c>
      <c r="AT744" s="227"/>
      <c r="AU744" s="227">
        <v>351</v>
      </c>
      <c r="AV744" s="227" t="s">
        <v>24828</v>
      </c>
      <c r="AW744" s="227" t="s">
        <v>13259</v>
      </c>
      <c r="AX744" s="227" t="s">
        <v>24829</v>
      </c>
      <c r="AY744" s="227"/>
      <c r="AZ744" s="227">
        <v>160</v>
      </c>
      <c r="BA744" s="227"/>
      <c r="BB744" s="227" t="s">
        <v>13259</v>
      </c>
      <c r="BC744" s="227" t="s">
        <v>24830</v>
      </c>
      <c r="BD744" s="227"/>
      <c r="BE744" s="227"/>
      <c r="BF744" s="227"/>
    </row>
    <row r="745" spans="1:58" ht="24" customHeight="1">
      <c r="A745" s="1369"/>
      <c r="B745" s="903"/>
      <c r="C745" s="227" t="s">
        <v>5906</v>
      </c>
      <c r="D745" s="227" t="s">
        <v>14303</v>
      </c>
      <c r="E745" s="227" t="s">
        <v>6274</v>
      </c>
      <c r="F745" s="227" t="s">
        <v>5906</v>
      </c>
      <c r="G745" s="227" t="s">
        <v>24831</v>
      </c>
      <c r="H745" s="360"/>
      <c r="I745" s="227" t="s">
        <v>12911</v>
      </c>
      <c r="J745" s="227"/>
      <c r="K745" s="227"/>
      <c r="L745" s="228">
        <v>40115</v>
      </c>
      <c r="M745" s="228">
        <v>3786</v>
      </c>
      <c r="N745" s="228">
        <v>6506</v>
      </c>
      <c r="O745" s="227" t="s">
        <v>401</v>
      </c>
      <c r="P745" s="228"/>
      <c r="Q745" s="228"/>
      <c r="R745" s="228"/>
      <c r="S745" s="228">
        <v>50</v>
      </c>
      <c r="T745" s="228">
        <v>2</v>
      </c>
      <c r="U745" s="228">
        <v>8</v>
      </c>
      <c r="V745" s="228">
        <v>1030</v>
      </c>
      <c r="W745" s="228"/>
      <c r="X745" s="228"/>
      <c r="Y745" s="228"/>
      <c r="Z745" s="228"/>
      <c r="AA745" s="227"/>
      <c r="AB745" s="228">
        <v>500</v>
      </c>
      <c r="AC745" s="228">
        <v>500</v>
      </c>
      <c r="AD745" s="227"/>
      <c r="AE745" s="227">
        <v>2006</v>
      </c>
      <c r="AF745" s="227"/>
      <c r="AG745" s="227"/>
      <c r="AH745" s="227"/>
      <c r="AI745" s="227"/>
      <c r="AJ745" s="227"/>
      <c r="AK745" s="227"/>
      <c r="AL745" s="228">
        <v>19000</v>
      </c>
      <c r="AM745" s="228"/>
      <c r="AN745" s="227"/>
      <c r="AO745" s="227"/>
      <c r="AP745" s="227"/>
      <c r="AQ745" s="227"/>
      <c r="AR745" s="227"/>
      <c r="AS745" s="227"/>
      <c r="AT745" s="227"/>
      <c r="AU745" s="227"/>
      <c r="AV745" s="227"/>
      <c r="AW745" s="227"/>
      <c r="AX745" s="227"/>
      <c r="AY745" s="227"/>
      <c r="AZ745" s="227"/>
      <c r="BA745" s="227"/>
      <c r="BB745" s="227"/>
      <c r="BC745" s="227"/>
      <c r="BD745" s="227"/>
      <c r="BE745" s="227"/>
      <c r="BF745" s="227"/>
    </row>
    <row r="746" spans="1:58" ht="24" customHeight="1">
      <c r="A746" s="1369"/>
      <c r="B746" s="903"/>
      <c r="C746" s="227" t="s">
        <v>5910</v>
      </c>
      <c r="D746" s="227" t="s">
        <v>24633</v>
      </c>
      <c r="E746" s="227" t="s">
        <v>6275</v>
      </c>
      <c r="F746" s="227" t="s">
        <v>5910</v>
      </c>
      <c r="G746" s="302"/>
      <c r="H746" s="695"/>
      <c r="I746" s="227" t="s">
        <v>6276</v>
      </c>
      <c r="J746" s="227"/>
      <c r="K746" s="227"/>
      <c r="L746" s="228">
        <v>82670</v>
      </c>
      <c r="M746" s="228">
        <v>1592</v>
      </c>
      <c r="N746" s="228">
        <v>4568</v>
      </c>
      <c r="O746" s="227" t="s">
        <v>401</v>
      </c>
      <c r="P746" s="228"/>
      <c r="Q746" s="228"/>
      <c r="R746" s="228"/>
      <c r="S746" s="228" t="s">
        <v>914</v>
      </c>
      <c r="T746" s="228" t="s">
        <v>914</v>
      </c>
      <c r="U746" s="228" t="s">
        <v>914</v>
      </c>
      <c r="V746" s="228" t="s">
        <v>914</v>
      </c>
      <c r="W746" s="228">
        <v>25</v>
      </c>
      <c r="X746" s="228">
        <v>13</v>
      </c>
      <c r="Y746" s="228">
        <v>6</v>
      </c>
      <c r="Z746" s="228">
        <v>325</v>
      </c>
      <c r="AA746" s="227"/>
      <c r="AB746" s="228" t="s">
        <v>914</v>
      </c>
      <c r="AC746" s="228"/>
      <c r="AD746" s="227"/>
      <c r="AE746" s="227">
        <v>2009</v>
      </c>
      <c r="AF746" s="227"/>
      <c r="AG746" s="227"/>
      <c r="AH746" s="227"/>
      <c r="AI746" s="227"/>
      <c r="AJ746" s="227"/>
      <c r="AK746" s="227"/>
      <c r="AL746" s="228">
        <v>11000</v>
      </c>
      <c r="AM746" s="228"/>
      <c r="AN746" s="227"/>
      <c r="AO746" s="227"/>
      <c r="AP746" s="227"/>
      <c r="AQ746" s="227"/>
      <c r="AR746" s="227"/>
      <c r="AS746" s="227"/>
      <c r="AT746" s="227"/>
      <c r="AU746" s="227"/>
      <c r="AV746" s="227"/>
      <c r="AW746" s="227"/>
      <c r="AX746" s="227"/>
      <c r="AY746" s="227"/>
      <c r="AZ746" s="227"/>
      <c r="BA746" s="227"/>
      <c r="BB746" s="227"/>
      <c r="BC746" s="227"/>
      <c r="BD746" s="227"/>
      <c r="BE746" s="227"/>
      <c r="BF746" s="227"/>
    </row>
    <row r="747" spans="1:58" ht="24" customHeight="1">
      <c r="A747" s="1369"/>
      <c r="B747" s="903"/>
      <c r="C747" s="227" t="s">
        <v>5913</v>
      </c>
      <c r="D747" s="227" t="s">
        <v>14304</v>
      </c>
      <c r="E747" s="227" t="s">
        <v>6277</v>
      </c>
      <c r="F747" s="227" t="s">
        <v>5913</v>
      </c>
      <c r="G747" s="227" t="s">
        <v>24832</v>
      </c>
      <c r="H747" s="695"/>
      <c r="I747" s="227" t="s">
        <v>24833</v>
      </c>
      <c r="J747" s="227">
        <v>8</v>
      </c>
      <c r="K747" s="227" t="s">
        <v>2050</v>
      </c>
      <c r="L747" s="228">
        <v>6608</v>
      </c>
      <c r="M747" s="228">
        <v>1213</v>
      </c>
      <c r="N747" s="228">
        <v>2189</v>
      </c>
      <c r="O747" s="227" t="s">
        <v>401</v>
      </c>
      <c r="P747" s="228"/>
      <c r="Q747" s="228"/>
      <c r="R747" s="228"/>
      <c r="S747" s="228"/>
      <c r="T747" s="228"/>
      <c r="U747" s="228"/>
      <c r="V747" s="228"/>
      <c r="W747" s="228">
        <v>25</v>
      </c>
      <c r="X747" s="228">
        <v>13</v>
      </c>
      <c r="Y747" s="228">
        <v>6</v>
      </c>
      <c r="Z747" s="228">
        <v>313</v>
      </c>
      <c r="AA747" s="227"/>
      <c r="AB747" s="228">
        <v>120</v>
      </c>
      <c r="AC747" s="228"/>
      <c r="AD747" s="227"/>
      <c r="AE747" s="227">
        <v>2005</v>
      </c>
      <c r="AF747" s="233">
        <v>5246</v>
      </c>
      <c r="AG747" s="233">
        <v>1900</v>
      </c>
      <c r="AH747" s="233">
        <v>2300</v>
      </c>
      <c r="AI747" s="227"/>
      <c r="AJ747" s="227"/>
      <c r="AK747" s="227"/>
      <c r="AL747" s="228">
        <v>5246</v>
      </c>
      <c r="AM747" s="227">
        <v>2019</v>
      </c>
      <c r="AN747" s="227">
        <v>2024</v>
      </c>
      <c r="AO747" s="227"/>
      <c r="AP747" s="227"/>
      <c r="AQ747" s="227"/>
      <c r="AR747" s="227"/>
      <c r="AS747" s="227" t="s">
        <v>24834</v>
      </c>
      <c r="AT747" s="227"/>
      <c r="AU747" s="227">
        <v>197.1</v>
      </c>
      <c r="AV747" s="227" t="s">
        <v>24835</v>
      </c>
      <c r="AW747" s="227" t="s">
        <v>24836</v>
      </c>
      <c r="AX747" s="227" t="s">
        <v>17350</v>
      </c>
      <c r="AY747" s="227"/>
      <c r="AZ747" s="227">
        <v>152.19999999999999</v>
      </c>
      <c r="BA747" s="227"/>
      <c r="BB747" s="227" t="s">
        <v>24836</v>
      </c>
      <c r="BC747" s="227"/>
      <c r="BD747" s="227"/>
      <c r="BE747" s="227"/>
      <c r="BF747" s="227"/>
    </row>
    <row r="748" spans="1:58" ht="24" customHeight="1">
      <c r="A748" s="1369" t="s">
        <v>150</v>
      </c>
      <c r="B748" s="903"/>
      <c r="C748" s="227" t="s">
        <v>5934</v>
      </c>
      <c r="D748" s="227" t="s">
        <v>24638</v>
      </c>
      <c r="E748" s="227" t="s">
        <v>14305</v>
      </c>
      <c r="F748" s="227" t="s">
        <v>5934</v>
      </c>
      <c r="G748" s="227" t="s">
        <v>24837</v>
      </c>
      <c r="H748" s="695"/>
      <c r="I748" s="227" t="s">
        <v>5934</v>
      </c>
      <c r="J748" s="227"/>
      <c r="K748" s="227"/>
      <c r="L748" s="228">
        <v>7722</v>
      </c>
      <c r="M748" s="228">
        <v>2623</v>
      </c>
      <c r="N748" s="228"/>
      <c r="O748" s="227" t="s">
        <v>401</v>
      </c>
      <c r="P748" s="228"/>
      <c r="Q748" s="228"/>
      <c r="R748" s="228"/>
      <c r="S748" s="228">
        <v>25</v>
      </c>
      <c r="T748" s="228">
        <v>14</v>
      </c>
      <c r="U748" s="228">
        <v>6</v>
      </c>
      <c r="V748" s="228"/>
      <c r="W748" s="228"/>
      <c r="X748" s="228"/>
      <c r="Y748" s="228"/>
      <c r="Z748" s="228"/>
      <c r="AA748" s="227"/>
      <c r="AB748" s="228"/>
      <c r="AC748" s="228" t="s">
        <v>914</v>
      </c>
      <c r="AD748" s="227"/>
      <c r="AE748" s="227">
        <v>2010</v>
      </c>
      <c r="AF748" s="227"/>
      <c r="AG748" s="227"/>
      <c r="AH748" s="227"/>
      <c r="AI748" s="227"/>
      <c r="AJ748" s="227"/>
      <c r="AK748" s="227"/>
      <c r="AL748" s="228">
        <v>6500</v>
      </c>
      <c r="AM748" s="228">
        <v>19000</v>
      </c>
      <c r="AN748" s="227"/>
      <c r="AO748" s="227"/>
      <c r="AP748" s="227"/>
      <c r="AQ748" s="227"/>
      <c r="AR748" s="227"/>
      <c r="AS748" s="227"/>
      <c r="AT748" s="227"/>
      <c r="AU748" s="227"/>
      <c r="AV748" s="227"/>
      <c r="AW748" s="227"/>
      <c r="AX748" s="227"/>
      <c r="AY748" s="227"/>
      <c r="AZ748" s="227"/>
      <c r="BA748" s="227"/>
      <c r="BB748" s="227"/>
      <c r="BC748" s="227"/>
      <c r="BD748" s="227"/>
      <c r="BE748" s="227"/>
      <c r="BF748" s="227"/>
    </row>
    <row r="749" spans="1:58" ht="24" customHeight="1">
      <c r="A749" s="1369" t="s">
        <v>150</v>
      </c>
      <c r="B749" s="903"/>
      <c r="C749" s="227" t="s">
        <v>5934</v>
      </c>
      <c r="D749" s="227" t="s">
        <v>24838</v>
      </c>
      <c r="E749" s="227" t="s">
        <v>10007</v>
      </c>
      <c r="F749" s="227" t="s">
        <v>5934</v>
      </c>
      <c r="G749" s="227" t="s">
        <v>24839</v>
      </c>
      <c r="H749" s="695" t="s">
        <v>1881</v>
      </c>
      <c r="I749" s="227" t="s">
        <v>5934</v>
      </c>
      <c r="J749" s="227" t="s">
        <v>1882</v>
      </c>
      <c r="K749" s="227"/>
      <c r="L749" s="228">
        <v>12848</v>
      </c>
      <c r="M749" s="228">
        <v>2560</v>
      </c>
      <c r="N749" s="228">
        <v>3791</v>
      </c>
      <c r="O749" s="227" t="s">
        <v>401</v>
      </c>
      <c r="P749" s="228"/>
      <c r="Q749" s="228"/>
      <c r="R749" s="228"/>
      <c r="S749" s="228"/>
      <c r="T749" s="228"/>
      <c r="U749" s="228"/>
      <c r="V749" s="228"/>
      <c r="W749" s="228">
        <v>25</v>
      </c>
      <c r="X749" s="228">
        <v>30</v>
      </c>
      <c r="Y749" s="228">
        <v>14</v>
      </c>
      <c r="Z749" s="228">
        <v>750</v>
      </c>
      <c r="AA749" s="227">
        <v>120</v>
      </c>
      <c r="AB749" s="228"/>
      <c r="AC749" s="228">
        <v>120</v>
      </c>
      <c r="AD749" s="227"/>
      <c r="AE749" s="227">
        <v>2018</v>
      </c>
      <c r="AF749" s="227">
        <v>1901</v>
      </c>
      <c r="AG749" s="227"/>
      <c r="AH749" s="227">
        <v>3000</v>
      </c>
      <c r="AI749" s="227"/>
      <c r="AJ749" s="227"/>
      <c r="AK749" s="227"/>
      <c r="AL749" s="228">
        <v>14500</v>
      </c>
      <c r="AM749" s="228">
        <v>5246</v>
      </c>
      <c r="AN749" s="227" t="s">
        <v>1883</v>
      </c>
      <c r="AO749" s="227"/>
      <c r="AP749" s="227"/>
      <c r="AQ749" s="227"/>
      <c r="AR749" s="227"/>
      <c r="AS749" s="227"/>
      <c r="AT749" s="227" t="s">
        <v>1884</v>
      </c>
      <c r="AU749" s="227"/>
      <c r="AV749" s="227" t="s">
        <v>1885</v>
      </c>
      <c r="AW749" s="227" t="s">
        <v>1886</v>
      </c>
      <c r="AX749" s="227" t="s">
        <v>1887</v>
      </c>
      <c r="AY749" s="227" t="s">
        <v>1357</v>
      </c>
      <c r="AZ749" s="227"/>
      <c r="BA749" s="227" t="s">
        <v>1888</v>
      </c>
      <c r="BB749" s="227"/>
      <c r="BC749" s="227" t="s">
        <v>1887</v>
      </c>
      <c r="BD749" s="227" t="s">
        <v>1889</v>
      </c>
      <c r="BE749" s="227"/>
      <c r="BF749" s="227"/>
    </row>
    <row r="750" spans="1:58" ht="24" customHeight="1">
      <c r="A750" s="1369"/>
      <c r="B750" s="903"/>
      <c r="C750" s="227" t="s">
        <v>5915</v>
      </c>
      <c r="D750" s="227" t="s">
        <v>24840</v>
      </c>
      <c r="E750" s="227" t="s">
        <v>6288</v>
      </c>
      <c r="F750" s="227" t="s">
        <v>5915</v>
      </c>
      <c r="G750" s="227" t="s">
        <v>13736</v>
      </c>
      <c r="H750" s="695"/>
      <c r="I750" s="227" t="s">
        <v>5915</v>
      </c>
      <c r="J750" s="227" t="s">
        <v>24841</v>
      </c>
      <c r="K750" s="227"/>
      <c r="L750" s="228">
        <v>9202</v>
      </c>
      <c r="M750" s="228">
        <v>4577</v>
      </c>
      <c r="N750" s="228">
        <v>4577</v>
      </c>
      <c r="O750" s="227" t="s">
        <v>401</v>
      </c>
      <c r="P750" s="228"/>
      <c r="Q750" s="228"/>
      <c r="R750" s="228"/>
      <c r="S750" s="228"/>
      <c r="T750" s="228"/>
      <c r="U750" s="228"/>
      <c r="V750" s="228"/>
      <c r="W750" s="228">
        <v>25</v>
      </c>
      <c r="X750" s="228">
        <v>13</v>
      </c>
      <c r="Y750" s="228">
        <v>4</v>
      </c>
      <c r="Z750" s="228">
        <v>296</v>
      </c>
      <c r="AA750" s="227"/>
      <c r="AB750" s="228">
        <v>80</v>
      </c>
      <c r="AC750" s="228"/>
      <c r="AD750" s="227"/>
      <c r="AE750" s="227">
        <v>2007</v>
      </c>
      <c r="AF750" s="227"/>
      <c r="AG750" s="227"/>
      <c r="AH750" s="227"/>
      <c r="AI750" s="227"/>
      <c r="AJ750" s="227"/>
      <c r="AK750" s="227"/>
      <c r="AL750" s="228"/>
      <c r="AM750" s="228"/>
      <c r="AN750" s="227"/>
      <c r="AO750" s="227"/>
      <c r="AP750" s="227"/>
      <c r="AQ750" s="227"/>
      <c r="AR750" s="227"/>
      <c r="AS750" s="227" t="s">
        <v>16043</v>
      </c>
      <c r="AT750" s="227">
        <v>1</v>
      </c>
      <c r="AU750" s="227">
        <v>243</v>
      </c>
      <c r="AV750" s="227"/>
      <c r="AW750" s="227"/>
      <c r="AX750" s="227"/>
      <c r="AY750" s="227"/>
      <c r="AZ750" s="227"/>
      <c r="BA750" s="227"/>
      <c r="BB750" s="227"/>
      <c r="BC750" s="227"/>
      <c r="BD750" s="227"/>
      <c r="BE750" s="227"/>
      <c r="BF750" s="244"/>
    </row>
    <row r="751" spans="1:58" ht="24" customHeight="1">
      <c r="A751" s="1369"/>
      <c r="B751" s="903"/>
      <c r="C751" s="227" t="s">
        <v>5915</v>
      </c>
      <c r="D751" s="227" t="s">
        <v>24646</v>
      </c>
      <c r="E751" s="227" t="s">
        <v>14306</v>
      </c>
      <c r="F751" s="227" t="s">
        <v>5915</v>
      </c>
      <c r="G751" s="227" t="s">
        <v>13736</v>
      </c>
      <c r="H751" s="695" t="s">
        <v>6281</v>
      </c>
      <c r="I751" s="227" t="s">
        <v>5915</v>
      </c>
      <c r="J751" s="227" t="s">
        <v>24842</v>
      </c>
      <c r="K751" s="227"/>
      <c r="L751" s="228">
        <v>9023</v>
      </c>
      <c r="M751" s="228">
        <v>3698</v>
      </c>
      <c r="N751" s="228">
        <v>3698</v>
      </c>
      <c r="O751" s="241" t="s">
        <v>401</v>
      </c>
      <c r="P751" s="228"/>
      <c r="Q751" s="228"/>
      <c r="R751" s="228"/>
      <c r="S751" s="228"/>
      <c r="T751" s="228"/>
      <c r="U751" s="228"/>
      <c r="V751" s="228"/>
      <c r="W751" s="228">
        <v>25</v>
      </c>
      <c r="X751" s="228">
        <v>10</v>
      </c>
      <c r="Y751" s="228">
        <v>4</v>
      </c>
      <c r="Z751" s="228">
        <v>210</v>
      </c>
      <c r="AA751" s="227">
        <v>53</v>
      </c>
      <c r="AB751" s="228">
        <v>60</v>
      </c>
      <c r="AC751" s="228"/>
      <c r="AD751" s="227"/>
      <c r="AE751" s="227">
        <v>2014</v>
      </c>
      <c r="AF751" s="227"/>
      <c r="AG751" s="227"/>
      <c r="AH751" s="227"/>
      <c r="AI751" s="227"/>
      <c r="AJ751" s="227"/>
      <c r="AK751" s="227"/>
      <c r="AL751" s="228"/>
      <c r="AM751" s="228">
        <v>6678</v>
      </c>
      <c r="AN751" s="227"/>
      <c r="AO751" s="227"/>
      <c r="AP751" s="227"/>
      <c r="AQ751" s="227"/>
      <c r="AR751" s="227"/>
      <c r="AS751" s="227" t="s">
        <v>16043</v>
      </c>
      <c r="AT751" s="227">
        <v>1</v>
      </c>
      <c r="AU751" s="227">
        <v>191</v>
      </c>
      <c r="AV751" s="227"/>
      <c r="AW751" s="227"/>
      <c r="AX751" s="227"/>
      <c r="AY751" s="227"/>
      <c r="AZ751" s="227"/>
      <c r="BA751" s="227"/>
      <c r="BB751" s="227"/>
      <c r="BC751" s="227"/>
      <c r="BD751" s="227"/>
      <c r="BE751" s="227"/>
      <c r="BF751" s="244"/>
    </row>
    <row r="752" spans="1:58" ht="24" customHeight="1">
      <c r="A752" s="1369"/>
      <c r="B752" s="903"/>
      <c r="C752" s="227" t="s">
        <v>5925</v>
      </c>
      <c r="D752" s="227" t="s">
        <v>24666</v>
      </c>
      <c r="E752" s="227" t="s">
        <v>6289</v>
      </c>
      <c r="F752" s="227" t="s">
        <v>5925</v>
      </c>
      <c r="G752" s="227" t="s">
        <v>24843</v>
      </c>
      <c r="H752" s="360"/>
      <c r="I752" s="227" t="s">
        <v>5925</v>
      </c>
      <c r="J752" s="227">
        <v>1</v>
      </c>
      <c r="K752" s="227"/>
      <c r="L752" s="228">
        <v>16747</v>
      </c>
      <c r="M752" s="228">
        <v>5477</v>
      </c>
      <c r="N752" s="228">
        <v>3252</v>
      </c>
      <c r="O752" s="241" t="s">
        <v>401</v>
      </c>
      <c r="P752" s="228"/>
      <c r="Q752" s="228"/>
      <c r="R752" s="228"/>
      <c r="S752" s="228"/>
      <c r="T752" s="228"/>
      <c r="U752" s="228"/>
      <c r="V752" s="228"/>
      <c r="W752" s="228">
        <v>25</v>
      </c>
      <c r="X752" s="228">
        <v>12</v>
      </c>
      <c r="Y752" s="228">
        <v>5</v>
      </c>
      <c r="Z752" s="228">
        <v>300</v>
      </c>
      <c r="AA752" s="227"/>
      <c r="AB752" s="228"/>
      <c r="AC752" s="228"/>
      <c r="AD752" s="227"/>
      <c r="AE752" s="227">
        <v>2005</v>
      </c>
      <c r="AF752" s="227"/>
      <c r="AG752" s="227"/>
      <c r="AH752" s="227"/>
      <c r="AI752" s="227"/>
      <c r="AJ752" s="227"/>
      <c r="AK752" s="227"/>
      <c r="AL752" s="228">
        <v>10686</v>
      </c>
      <c r="AM752" s="228"/>
      <c r="AN752" s="227"/>
      <c r="AO752" s="227"/>
      <c r="AP752" s="227"/>
      <c r="AQ752" s="227"/>
      <c r="AR752" s="227"/>
      <c r="AS752" s="227"/>
      <c r="AT752" s="227"/>
      <c r="AU752" s="227"/>
      <c r="AV752" s="227"/>
      <c r="AW752" s="227"/>
      <c r="AX752" s="227"/>
      <c r="AY752" s="227"/>
      <c r="AZ752" s="227"/>
      <c r="BA752" s="227"/>
      <c r="BB752" s="227"/>
      <c r="BC752" s="227"/>
      <c r="BD752" s="227"/>
      <c r="BE752" s="227"/>
      <c r="BF752" s="244"/>
    </row>
    <row r="753" spans="1:58" ht="24" customHeight="1">
      <c r="A753" s="1369"/>
      <c r="B753" s="903"/>
      <c r="C753" s="241" t="s">
        <v>5919</v>
      </c>
      <c r="D753" s="227" t="s">
        <v>24844</v>
      </c>
      <c r="E753" s="241" t="s">
        <v>9408</v>
      </c>
      <c r="F753" s="241" t="s">
        <v>5919</v>
      </c>
      <c r="G753" s="227" t="s">
        <v>24845</v>
      </c>
      <c r="H753" s="360"/>
      <c r="I753" s="241" t="s">
        <v>11197</v>
      </c>
      <c r="J753" s="227"/>
      <c r="K753" s="227"/>
      <c r="L753" s="244">
        <v>19442</v>
      </c>
      <c r="M753" s="244">
        <v>9492</v>
      </c>
      <c r="N753" s="244">
        <v>9493</v>
      </c>
      <c r="O753" s="241" t="s">
        <v>401</v>
      </c>
      <c r="P753" s="244"/>
      <c r="Q753" s="244"/>
      <c r="R753" s="244"/>
      <c r="S753" s="244"/>
      <c r="T753" s="244"/>
      <c r="U753" s="244"/>
      <c r="V753" s="244"/>
      <c r="W753" s="244">
        <v>25</v>
      </c>
      <c r="X753" s="244">
        <v>9</v>
      </c>
      <c r="Y753" s="244">
        <v>4</v>
      </c>
      <c r="Z753" s="244">
        <v>225</v>
      </c>
      <c r="AA753" s="227"/>
      <c r="AB753" s="244">
        <v>100</v>
      </c>
      <c r="AC753" s="228"/>
      <c r="AD753" s="227"/>
      <c r="AE753" s="241">
        <v>2013</v>
      </c>
      <c r="AF753" s="227"/>
      <c r="AG753" s="227"/>
      <c r="AH753" s="227"/>
      <c r="AI753" s="227"/>
      <c r="AJ753" s="227"/>
      <c r="AK753" s="227"/>
      <c r="AL753" s="244">
        <v>26800</v>
      </c>
      <c r="AM753" s="228"/>
      <c r="AN753" s="227"/>
      <c r="AO753" s="227"/>
      <c r="AP753" s="227"/>
      <c r="AQ753" s="227"/>
      <c r="AR753" s="227"/>
      <c r="AS753" s="227"/>
      <c r="AT753" s="227"/>
      <c r="AU753" s="227"/>
      <c r="AV753" s="227"/>
      <c r="AW753" s="227"/>
      <c r="AX753" s="227"/>
      <c r="AY753" s="227"/>
      <c r="AZ753" s="227"/>
      <c r="BA753" s="227"/>
      <c r="BB753" s="227"/>
      <c r="BC753" s="227"/>
      <c r="BD753" s="227"/>
      <c r="BE753" s="227"/>
      <c r="BF753" s="241" t="s">
        <v>9409</v>
      </c>
    </row>
    <row r="754" spans="1:58" ht="24" customHeight="1">
      <c r="A754" s="1369"/>
      <c r="B754" s="903"/>
      <c r="C754" s="227" t="s">
        <v>13340</v>
      </c>
      <c r="D754" s="227" t="s">
        <v>14307</v>
      </c>
      <c r="E754" s="227" t="s">
        <v>14308</v>
      </c>
      <c r="F754" s="227" t="s">
        <v>13340</v>
      </c>
      <c r="G754" s="227" t="s">
        <v>24846</v>
      </c>
      <c r="H754" s="360"/>
      <c r="I754" s="227" t="s">
        <v>13340</v>
      </c>
      <c r="J754" s="227"/>
      <c r="K754" s="227"/>
      <c r="L754" s="228">
        <v>3382</v>
      </c>
      <c r="M754" s="228">
        <v>2957</v>
      </c>
      <c r="N754" s="228">
        <v>2957</v>
      </c>
      <c r="O754" s="241" t="s">
        <v>2083</v>
      </c>
      <c r="P754" s="244"/>
      <c r="Q754" s="244"/>
      <c r="R754" s="244"/>
      <c r="S754" s="244"/>
      <c r="T754" s="244"/>
      <c r="U754" s="244"/>
      <c r="V754" s="244"/>
      <c r="W754" s="228">
        <v>25</v>
      </c>
      <c r="X754" s="228">
        <v>10</v>
      </c>
      <c r="Y754" s="228">
        <v>4</v>
      </c>
      <c r="Z754" s="228">
        <v>300</v>
      </c>
      <c r="AA754" s="227"/>
      <c r="AB754" s="244"/>
      <c r="AC754" s="228"/>
      <c r="AD754" s="227"/>
      <c r="AE754" s="227">
        <v>2020</v>
      </c>
      <c r="AF754" s="227"/>
      <c r="AG754" s="227"/>
      <c r="AH754" s="227"/>
      <c r="AI754" s="227"/>
      <c r="AJ754" s="227"/>
      <c r="AK754" s="227"/>
      <c r="AL754" s="228">
        <v>8282</v>
      </c>
      <c r="AM754" s="228">
        <v>10686</v>
      </c>
      <c r="AN754" s="227"/>
      <c r="AO754" s="227"/>
      <c r="AP754" s="227"/>
      <c r="AQ754" s="227"/>
      <c r="AR754" s="227"/>
      <c r="AS754" s="227"/>
      <c r="AT754" s="227"/>
      <c r="AU754" s="227"/>
      <c r="AV754" s="227"/>
      <c r="AW754" s="227"/>
      <c r="AX754" s="227"/>
      <c r="AY754" s="227"/>
      <c r="AZ754" s="227"/>
      <c r="BA754" s="227"/>
      <c r="BB754" s="227"/>
      <c r="BC754" s="227"/>
      <c r="BD754" s="227"/>
      <c r="BE754" s="227"/>
      <c r="BF754" s="244" t="s">
        <v>14309</v>
      </c>
    </row>
    <row r="755" spans="1:58" ht="24" customHeight="1">
      <c r="A755" s="1369"/>
      <c r="B755" s="903"/>
      <c r="C755" s="241" t="s">
        <v>5932</v>
      </c>
      <c r="D755" s="241" t="s">
        <v>14310</v>
      </c>
      <c r="E755" s="241" t="s">
        <v>6290</v>
      </c>
      <c r="F755" s="241" t="s">
        <v>5932</v>
      </c>
      <c r="G755" s="241" t="s">
        <v>24847</v>
      </c>
      <c r="H755" s="241"/>
      <c r="I755" s="241" t="s">
        <v>6291</v>
      </c>
      <c r="J755" s="241" t="s">
        <v>24848</v>
      </c>
      <c r="K755" s="241" t="s">
        <v>24849</v>
      </c>
      <c r="L755" s="244">
        <v>3593</v>
      </c>
      <c r="M755" s="244">
        <v>854</v>
      </c>
      <c r="N755" s="244">
        <v>854</v>
      </c>
      <c r="O755" s="241" t="s">
        <v>401</v>
      </c>
      <c r="P755" s="244"/>
      <c r="Q755" s="244"/>
      <c r="R755" s="244"/>
      <c r="S755" s="244"/>
      <c r="T755" s="244"/>
      <c r="U755" s="244"/>
      <c r="V755" s="244"/>
      <c r="W755" s="244">
        <v>25</v>
      </c>
      <c r="X755" s="244">
        <v>10</v>
      </c>
      <c r="Y755" s="244">
        <v>5</v>
      </c>
      <c r="Z755" s="244">
        <v>250</v>
      </c>
      <c r="AA755" s="241"/>
      <c r="AB755" s="244"/>
      <c r="AC755" s="244"/>
      <c r="AD755" s="241"/>
      <c r="AE755" s="241">
        <v>1999</v>
      </c>
      <c r="AF755" s="241"/>
      <c r="AG755" s="241"/>
      <c r="AH755" s="241"/>
      <c r="AI755" s="241"/>
      <c r="AJ755" s="241"/>
      <c r="AK755" s="241"/>
      <c r="AL755" s="712">
        <v>1100</v>
      </c>
      <c r="AM755" s="244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  <c r="BA755" s="241"/>
      <c r="BB755" s="241"/>
      <c r="BC755" s="241"/>
      <c r="BD755" s="241"/>
      <c r="BE755" s="241"/>
      <c r="BF755" s="241"/>
    </row>
    <row r="756" spans="1:58" ht="24" customHeight="1">
      <c r="A756" s="1369"/>
      <c r="B756" s="903"/>
      <c r="C756" s="227" t="s">
        <v>14211</v>
      </c>
      <c r="D756" s="227" t="s">
        <v>14311</v>
      </c>
      <c r="E756" s="260" t="s">
        <v>14312</v>
      </c>
      <c r="F756" s="227" t="s">
        <v>14211</v>
      </c>
      <c r="G756" s="241"/>
      <c r="H756" s="241"/>
      <c r="I756" s="227" t="s">
        <v>14211</v>
      </c>
      <c r="J756" s="241"/>
      <c r="K756" s="241"/>
      <c r="L756" s="228"/>
      <c r="M756" s="228">
        <v>5904</v>
      </c>
      <c r="N756" s="228">
        <v>18950</v>
      </c>
      <c r="O756" s="227" t="s">
        <v>2083</v>
      </c>
      <c r="P756" s="228"/>
      <c r="Q756" s="228"/>
      <c r="R756" s="228"/>
      <c r="S756" s="228"/>
      <c r="T756" s="228"/>
      <c r="U756" s="228"/>
      <c r="V756" s="228"/>
      <c r="W756" s="228">
        <v>25</v>
      </c>
      <c r="X756" s="228">
        <v>15</v>
      </c>
      <c r="Y756" s="228">
        <v>6</v>
      </c>
      <c r="Z756" s="228">
        <v>375</v>
      </c>
      <c r="AA756" s="241"/>
      <c r="AB756" s="228">
        <v>120</v>
      </c>
      <c r="AC756" s="244"/>
      <c r="AD756" s="241"/>
      <c r="AE756" s="227">
        <v>2014</v>
      </c>
      <c r="AF756" s="241"/>
      <c r="AG756" s="241"/>
      <c r="AH756" s="241"/>
      <c r="AI756" s="241"/>
      <c r="AJ756" s="241"/>
      <c r="AK756" s="241"/>
      <c r="AL756" s="228">
        <v>8600</v>
      </c>
      <c r="AM756" s="244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  <c r="BA756" s="241"/>
      <c r="BB756" s="241"/>
      <c r="BC756" s="241"/>
      <c r="BD756" s="241"/>
      <c r="BE756" s="241"/>
      <c r="BF756" s="241"/>
    </row>
    <row r="757" spans="1:58" ht="24" customHeight="1">
      <c r="A757" s="1369"/>
      <c r="B757" s="903"/>
      <c r="C757" s="241" t="s">
        <v>5940</v>
      </c>
      <c r="D757" s="713" t="s">
        <v>24850</v>
      </c>
      <c r="E757" s="241" t="s">
        <v>6292</v>
      </c>
      <c r="F757" s="241" t="s">
        <v>5940</v>
      </c>
      <c r="G757" s="241" t="s">
        <v>24851</v>
      </c>
      <c r="H757" s="241"/>
      <c r="I757" s="241" t="s">
        <v>1058</v>
      </c>
      <c r="J757" s="241"/>
      <c r="K757" s="241"/>
      <c r="L757" s="244">
        <v>32834</v>
      </c>
      <c r="M757" s="244">
        <v>893</v>
      </c>
      <c r="N757" s="244">
        <v>893</v>
      </c>
      <c r="O757" s="241" t="s">
        <v>401</v>
      </c>
      <c r="P757" s="244"/>
      <c r="Q757" s="244"/>
      <c r="R757" s="244"/>
      <c r="S757" s="244"/>
      <c r="T757" s="244"/>
      <c r="U757" s="244"/>
      <c r="V757" s="244"/>
      <c r="W757" s="244">
        <v>25</v>
      </c>
      <c r="X757" s="244">
        <v>11</v>
      </c>
      <c r="Y757" s="244">
        <v>5</v>
      </c>
      <c r="Z757" s="244">
        <v>345</v>
      </c>
      <c r="AA757" s="241"/>
      <c r="AB757" s="244">
        <v>200</v>
      </c>
      <c r="AC757" s="244"/>
      <c r="AD757" s="241"/>
      <c r="AE757" s="241">
        <v>2000</v>
      </c>
      <c r="AF757" s="241"/>
      <c r="AG757" s="241"/>
      <c r="AH757" s="241"/>
      <c r="AI757" s="241"/>
      <c r="AJ757" s="241"/>
      <c r="AK757" s="241"/>
      <c r="AL757" s="244">
        <v>14700</v>
      </c>
      <c r="AM757" s="244">
        <v>1100</v>
      </c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  <c r="BA757" s="241"/>
      <c r="BB757" s="241"/>
      <c r="BC757" s="241"/>
      <c r="BD757" s="241"/>
      <c r="BE757" s="241"/>
      <c r="BF757" s="241"/>
    </row>
    <row r="758" spans="1:58" ht="24" customHeight="1">
      <c r="A758" s="1369"/>
      <c r="B758" s="903"/>
      <c r="C758" s="241" t="s">
        <v>13226</v>
      </c>
      <c r="D758" s="241" t="s">
        <v>24691</v>
      </c>
      <c r="E758" s="241" t="s">
        <v>17208</v>
      </c>
      <c r="F758" s="241" t="s">
        <v>5940</v>
      </c>
      <c r="G758" s="241" t="s">
        <v>24852</v>
      </c>
      <c r="H758" s="241"/>
      <c r="I758" s="241" t="s">
        <v>1058</v>
      </c>
      <c r="J758" s="241"/>
      <c r="K758" s="241"/>
      <c r="L758" s="244">
        <v>29987</v>
      </c>
      <c r="M758" s="244">
        <v>1997.77</v>
      </c>
      <c r="N758" s="244">
        <v>2824.59</v>
      </c>
      <c r="O758" s="241" t="s">
        <v>401</v>
      </c>
      <c r="P758" s="244"/>
      <c r="Q758" s="244"/>
      <c r="R758" s="244"/>
      <c r="S758" s="244"/>
      <c r="T758" s="244"/>
      <c r="U758" s="244"/>
      <c r="V758" s="244"/>
      <c r="W758" s="244">
        <v>25</v>
      </c>
      <c r="X758" s="244">
        <v>13.5</v>
      </c>
      <c r="Y758" s="244">
        <v>6</v>
      </c>
      <c r="Z758" s="244">
        <v>489</v>
      </c>
      <c r="AA758" s="241"/>
      <c r="AB758" s="244">
        <v>0</v>
      </c>
      <c r="AC758" s="244"/>
      <c r="AD758" s="241"/>
      <c r="AE758" s="241">
        <v>2023</v>
      </c>
      <c r="AF758" s="241"/>
      <c r="AG758" s="241"/>
      <c r="AH758" s="241"/>
      <c r="AI758" s="241"/>
      <c r="AJ758" s="241"/>
      <c r="AK758" s="241"/>
      <c r="AL758" s="244">
        <v>11100</v>
      </c>
      <c r="AM758" s="244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  <c r="BA758" s="241"/>
      <c r="BB758" s="241"/>
      <c r="BC758" s="241"/>
      <c r="BD758" s="241"/>
      <c r="BE758" s="241"/>
      <c r="BF758" s="241"/>
    </row>
    <row r="759" spans="1:58" ht="24" customHeight="1">
      <c r="A759" s="1369"/>
      <c r="B759" s="903"/>
      <c r="C759" s="241" t="s">
        <v>13226</v>
      </c>
      <c r="D759" s="241" t="s">
        <v>24692</v>
      </c>
      <c r="E759" s="241" t="s">
        <v>17209</v>
      </c>
      <c r="F759" s="241" t="s">
        <v>5940</v>
      </c>
      <c r="G759" s="241" t="s">
        <v>24853</v>
      </c>
      <c r="H759" s="241" t="s">
        <v>6281</v>
      </c>
      <c r="I759" s="241" t="s">
        <v>1058</v>
      </c>
      <c r="J759" s="241" t="s">
        <v>6282</v>
      </c>
      <c r="K759" s="241" t="s">
        <v>924</v>
      </c>
      <c r="L759" s="244">
        <v>16665.8</v>
      </c>
      <c r="M759" s="244">
        <v>1772.57</v>
      </c>
      <c r="N759" s="244">
        <v>2779.49</v>
      </c>
      <c r="O759" s="241" t="s">
        <v>401</v>
      </c>
      <c r="P759" s="244"/>
      <c r="Q759" s="244"/>
      <c r="R759" s="244"/>
      <c r="S759" s="244"/>
      <c r="T759" s="244"/>
      <c r="U759" s="244"/>
      <c r="V759" s="244"/>
      <c r="W759" s="244">
        <v>25</v>
      </c>
      <c r="X759" s="244">
        <v>13.5</v>
      </c>
      <c r="Y759" s="244">
        <v>6</v>
      </c>
      <c r="Z759" s="244">
        <v>489</v>
      </c>
      <c r="AA759" s="241">
        <v>53</v>
      </c>
      <c r="AB759" s="244">
        <v>0</v>
      </c>
      <c r="AC759" s="244">
        <v>200</v>
      </c>
      <c r="AD759" s="241"/>
      <c r="AE759" s="241">
        <v>2023</v>
      </c>
      <c r="AF759" s="241">
        <v>1478</v>
      </c>
      <c r="AG759" s="241">
        <v>500</v>
      </c>
      <c r="AH759" s="241"/>
      <c r="AI759" s="241">
        <v>2200</v>
      </c>
      <c r="AJ759" s="241">
        <v>2500</v>
      </c>
      <c r="AK759" s="241" t="s">
        <v>681</v>
      </c>
      <c r="AL759" s="244">
        <v>11100</v>
      </c>
      <c r="AM759" s="244">
        <v>14700</v>
      </c>
      <c r="AN759" s="241"/>
      <c r="AO759" s="241"/>
      <c r="AP759" s="241"/>
      <c r="AQ759" s="241"/>
      <c r="AR759" s="241"/>
      <c r="AS759" s="241"/>
      <c r="AT759" s="241" t="s">
        <v>6284</v>
      </c>
      <c r="AU759" s="241">
        <v>1</v>
      </c>
      <c r="AV759" s="241">
        <v>1170.1199999999999</v>
      </c>
      <c r="AW759" s="241" t="s">
        <v>6285</v>
      </c>
      <c r="AX759" s="241" t="s">
        <v>6286</v>
      </c>
      <c r="AY759" s="241" t="s">
        <v>1884</v>
      </c>
      <c r="AZ759" s="241">
        <v>1</v>
      </c>
      <c r="BA759" s="241">
        <v>155.94</v>
      </c>
      <c r="BB759" s="241" t="s">
        <v>399</v>
      </c>
      <c r="BC759" s="241" t="s">
        <v>6287</v>
      </c>
      <c r="BD759" s="241" t="s">
        <v>1357</v>
      </c>
      <c r="BE759" s="241">
        <v>1</v>
      </c>
      <c r="BF759" s="241"/>
    </row>
    <row r="760" spans="1:58" ht="24" customHeight="1">
      <c r="A760" s="1369"/>
      <c r="B760" s="909"/>
      <c r="C760" s="227" t="s">
        <v>1878</v>
      </c>
      <c r="D760" s="227" t="s">
        <v>24854</v>
      </c>
      <c r="E760" s="227" t="s">
        <v>1879</v>
      </c>
      <c r="F760" s="227" t="s">
        <v>1878</v>
      </c>
      <c r="G760" s="227" t="s">
        <v>24855</v>
      </c>
      <c r="H760" s="360" t="s">
        <v>1881</v>
      </c>
      <c r="I760" s="227" t="s">
        <v>1878</v>
      </c>
      <c r="J760" s="227">
        <v>25</v>
      </c>
      <c r="K760" s="227"/>
      <c r="L760" s="228">
        <v>3620</v>
      </c>
      <c r="M760" s="228">
        <v>1730</v>
      </c>
      <c r="N760" s="228">
        <v>3196</v>
      </c>
      <c r="O760" s="227" t="s">
        <v>401</v>
      </c>
      <c r="P760" s="228"/>
      <c r="Q760" s="228"/>
      <c r="R760" s="228"/>
      <c r="S760" s="228"/>
      <c r="T760" s="228"/>
      <c r="U760" s="228"/>
      <c r="V760" s="228"/>
      <c r="W760" s="228">
        <v>25</v>
      </c>
      <c r="X760" s="228">
        <v>14</v>
      </c>
      <c r="Y760" s="228">
        <v>6</v>
      </c>
      <c r="Z760" s="228">
        <v>380</v>
      </c>
      <c r="AA760" s="227">
        <v>0</v>
      </c>
      <c r="AB760" s="228">
        <v>120</v>
      </c>
      <c r="AC760" s="228"/>
      <c r="AD760" s="227"/>
      <c r="AE760" s="227">
        <v>2014</v>
      </c>
      <c r="AF760" s="227">
        <v>1901</v>
      </c>
      <c r="AG760" s="227"/>
      <c r="AH760" s="227">
        <v>3000</v>
      </c>
      <c r="AI760" s="227"/>
      <c r="AJ760" s="227"/>
      <c r="AK760" s="227"/>
      <c r="AL760" s="228">
        <v>7800</v>
      </c>
      <c r="AM760" s="227">
        <v>2022</v>
      </c>
      <c r="AN760" s="227">
        <v>2024</v>
      </c>
      <c r="AO760" s="227"/>
      <c r="AP760" s="227"/>
      <c r="AQ760" s="227"/>
      <c r="AR760" s="227"/>
      <c r="AS760" s="227"/>
      <c r="AT760" s="227"/>
      <c r="AU760" s="227"/>
      <c r="AV760" s="227"/>
      <c r="AW760" s="227"/>
      <c r="AX760" s="227"/>
      <c r="AY760" s="227"/>
      <c r="AZ760" s="227"/>
      <c r="BA760" s="227"/>
      <c r="BB760" s="227"/>
      <c r="BC760" s="227"/>
      <c r="BD760" s="227"/>
      <c r="BE760" s="227"/>
      <c r="BF760" s="227"/>
    </row>
    <row r="761" spans="1:58" ht="24" customHeight="1">
      <c r="A761" s="1369"/>
      <c r="B761" s="903"/>
      <c r="C761" s="227" t="s">
        <v>13235</v>
      </c>
      <c r="D761" s="227" t="s">
        <v>24693</v>
      </c>
      <c r="E761" s="227" t="s">
        <v>13266</v>
      </c>
      <c r="F761" s="227" t="s">
        <v>13235</v>
      </c>
      <c r="G761" s="227"/>
      <c r="H761" s="360"/>
      <c r="I761" s="227" t="s">
        <v>13237</v>
      </c>
      <c r="J761" s="227"/>
      <c r="K761" s="227"/>
      <c r="L761" s="228">
        <v>70022</v>
      </c>
      <c r="M761" s="228">
        <v>3017.41</v>
      </c>
      <c r="N761" s="228">
        <v>4954.1000000000004</v>
      </c>
      <c r="O761" s="227" t="s">
        <v>2083</v>
      </c>
      <c r="P761" s="228"/>
      <c r="Q761" s="228"/>
      <c r="R761" s="228"/>
      <c r="S761" s="228"/>
      <c r="T761" s="228"/>
      <c r="U761" s="228"/>
      <c r="V761" s="228"/>
      <c r="W761" s="228">
        <v>25</v>
      </c>
      <c r="X761" s="228">
        <v>14</v>
      </c>
      <c r="Y761" s="228">
        <v>6</v>
      </c>
      <c r="Z761" s="228">
        <v>672</v>
      </c>
      <c r="AA761" s="227"/>
      <c r="AB761" s="228"/>
      <c r="AC761" s="228"/>
      <c r="AD761" s="227"/>
      <c r="AE761" s="227">
        <v>2020</v>
      </c>
      <c r="AF761" s="227"/>
      <c r="AG761" s="227"/>
      <c r="AH761" s="227"/>
      <c r="AI761" s="227"/>
      <c r="AJ761" s="227"/>
      <c r="AK761" s="227"/>
      <c r="AL761" s="228">
        <v>16200</v>
      </c>
      <c r="AM761" s="228"/>
      <c r="AN761" s="227"/>
      <c r="AO761" s="227"/>
      <c r="AP761" s="227"/>
      <c r="AQ761" s="227"/>
      <c r="AR761" s="227"/>
      <c r="AS761" s="227"/>
      <c r="AT761" s="227"/>
      <c r="AU761" s="227"/>
      <c r="AV761" s="227"/>
      <c r="AW761" s="227"/>
      <c r="AX761" s="227"/>
      <c r="AY761" s="227"/>
      <c r="AZ761" s="227"/>
      <c r="BA761" s="227"/>
      <c r="BB761" s="227"/>
      <c r="BC761" s="227"/>
      <c r="BD761" s="227"/>
      <c r="BE761" s="227"/>
      <c r="BF761" s="227" t="s">
        <v>12909</v>
      </c>
    </row>
    <row r="762" spans="1:58" ht="24" customHeight="1">
      <c r="A762" s="1369"/>
      <c r="B762" s="903"/>
      <c r="C762" s="227" t="s">
        <v>5938</v>
      </c>
      <c r="D762" s="227" t="s">
        <v>24445</v>
      </c>
      <c r="E762" s="227" t="s">
        <v>10008</v>
      </c>
      <c r="F762" s="227" t="s">
        <v>5938</v>
      </c>
      <c r="G762" s="227" t="s">
        <v>24536</v>
      </c>
      <c r="H762" s="695"/>
      <c r="I762" s="227" t="s">
        <v>5938</v>
      </c>
      <c r="J762" s="227"/>
      <c r="K762" s="227"/>
      <c r="L762" s="228">
        <v>4573</v>
      </c>
      <c r="M762" s="228">
        <v>1800</v>
      </c>
      <c r="N762" s="228">
        <v>4622</v>
      </c>
      <c r="O762" s="227" t="s">
        <v>401</v>
      </c>
      <c r="P762" s="228"/>
      <c r="Q762" s="228"/>
      <c r="R762" s="228"/>
      <c r="S762" s="228">
        <v>25</v>
      </c>
      <c r="T762" s="228">
        <v>14</v>
      </c>
      <c r="U762" s="228">
        <v>8</v>
      </c>
      <c r="V762" s="228"/>
      <c r="W762" s="228"/>
      <c r="X762" s="228"/>
      <c r="Y762" s="228"/>
      <c r="Z762" s="228"/>
      <c r="AA762" s="227"/>
      <c r="AB762" s="228"/>
      <c r="AC762" s="228"/>
      <c r="AD762" s="227"/>
      <c r="AE762" s="227">
        <v>2018</v>
      </c>
      <c r="AF762" s="227"/>
      <c r="AG762" s="227"/>
      <c r="AH762" s="227"/>
      <c r="AI762" s="227"/>
      <c r="AJ762" s="227"/>
      <c r="AK762" s="227"/>
      <c r="AL762" s="228">
        <v>13500</v>
      </c>
      <c r="AM762" s="228"/>
      <c r="AN762" s="227"/>
      <c r="AO762" s="227"/>
      <c r="AP762" s="227"/>
      <c r="AQ762" s="227"/>
      <c r="AR762" s="227"/>
      <c r="AS762" s="227"/>
      <c r="AT762" s="227"/>
      <c r="AU762" s="227"/>
      <c r="AV762" s="227"/>
      <c r="AW762" s="227"/>
      <c r="AX762" s="227"/>
      <c r="AY762" s="227"/>
      <c r="AZ762" s="227"/>
      <c r="BA762" s="227"/>
      <c r="BB762" s="227"/>
      <c r="BC762" s="227"/>
      <c r="BD762" s="227"/>
      <c r="BE762" s="227"/>
      <c r="BF762" s="244"/>
    </row>
    <row r="763" spans="1:58" ht="24" customHeight="1">
      <c r="A763" s="719"/>
      <c r="B763" s="909"/>
      <c r="C763" s="227" t="s">
        <v>5938</v>
      </c>
      <c r="D763" s="227" t="s">
        <v>24694</v>
      </c>
      <c r="E763" s="227" t="s">
        <v>24856</v>
      </c>
      <c r="F763" s="227" t="s">
        <v>5938</v>
      </c>
      <c r="G763" s="227" t="s">
        <v>24857</v>
      </c>
      <c r="H763" s="695"/>
      <c r="I763" s="227" t="s">
        <v>5938</v>
      </c>
      <c r="J763" s="227" t="s">
        <v>2037</v>
      </c>
      <c r="K763" s="227"/>
      <c r="L763" s="228">
        <v>17563</v>
      </c>
      <c r="M763" s="228">
        <v>2075</v>
      </c>
      <c r="N763" s="228">
        <v>4310</v>
      </c>
      <c r="O763" s="227" t="s">
        <v>401</v>
      </c>
      <c r="P763" s="228"/>
      <c r="Q763" s="228"/>
      <c r="R763" s="228"/>
      <c r="S763" s="228">
        <v>25</v>
      </c>
      <c r="T763" s="228">
        <v>14</v>
      </c>
      <c r="U763" s="228">
        <v>8</v>
      </c>
      <c r="V763" s="228"/>
      <c r="W763" s="228"/>
      <c r="X763" s="228"/>
      <c r="Y763" s="228"/>
      <c r="Z763" s="228"/>
      <c r="AA763" s="227"/>
      <c r="AB763" s="228"/>
      <c r="AC763" s="228"/>
      <c r="AD763" s="227"/>
      <c r="AE763" s="227">
        <v>2023</v>
      </c>
      <c r="AF763" s="227"/>
      <c r="AG763" s="227"/>
      <c r="AH763" s="227"/>
      <c r="AI763" s="227"/>
      <c r="AJ763" s="227"/>
      <c r="AK763" s="227"/>
      <c r="AL763" s="228">
        <v>22100</v>
      </c>
      <c r="AM763" s="228"/>
      <c r="AN763" s="227"/>
      <c r="AO763" s="227"/>
      <c r="AP763" s="227"/>
      <c r="AQ763" s="227"/>
      <c r="AR763" s="227"/>
      <c r="AS763" s="227"/>
      <c r="AT763" s="227"/>
      <c r="AU763" s="227"/>
      <c r="AV763" s="227"/>
      <c r="AW763" s="227"/>
      <c r="AX763" s="227"/>
      <c r="AY763" s="227"/>
      <c r="AZ763" s="227"/>
      <c r="BA763" s="227"/>
      <c r="BB763" s="227"/>
      <c r="BC763" s="227"/>
      <c r="BD763" s="227"/>
      <c r="BE763" s="227"/>
      <c r="BF763" s="244" t="s">
        <v>13749</v>
      </c>
    </row>
    <row r="764" spans="1:58" ht="24" customHeight="1">
      <c r="A764" s="1369"/>
      <c r="B764" s="903"/>
      <c r="C764" s="227" t="s">
        <v>5937</v>
      </c>
      <c r="D764" s="227" t="s">
        <v>24858</v>
      </c>
      <c r="E764" s="227" t="s">
        <v>6293</v>
      </c>
      <c r="F764" s="227" t="s">
        <v>5937</v>
      </c>
      <c r="G764" s="227" t="s">
        <v>24859</v>
      </c>
      <c r="H764" s="360"/>
      <c r="I764" s="227" t="s">
        <v>5937</v>
      </c>
      <c r="J764" s="227"/>
      <c r="K764" s="227"/>
      <c r="L764" s="228">
        <v>9323</v>
      </c>
      <c r="M764" s="228">
        <v>1684</v>
      </c>
      <c r="N764" s="228">
        <v>2996</v>
      </c>
      <c r="O764" s="227" t="s">
        <v>401</v>
      </c>
      <c r="P764" s="228"/>
      <c r="Q764" s="228"/>
      <c r="R764" s="228"/>
      <c r="S764" s="228"/>
      <c r="T764" s="228"/>
      <c r="U764" s="228"/>
      <c r="V764" s="228"/>
      <c r="W764" s="228">
        <v>25</v>
      </c>
      <c r="X764" s="228">
        <v>10</v>
      </c>
      <c r="Y764" s="228">
        <v>4</v>
      </c>
      <c r="Z764" s="228">
        <v>517</v>
      </c>
      <c r="AA764" s="227"/>
      <c r="AB764" s="228"/>
      <c r="AC764" s="228"/>
      <c r="AD764" s="227"/>
      <c r="AE764" s="227">
        <v>2006</v>
      </c>
      <c r="AF764" s="227"/>
      <c r="AG764" s="227"/>
      <c r="AH764" s="227"/>
      <c r="AI764" s="227"/>
      <c r="AJ764" s="227"/>
      <c r="AK764" s="227"/>
      <c r="AL764" s="228">
        <v>7050</v>
      </c>
      <c r="AM764" s="228">
        <v>7050</v>
      </c>
      <c r="AN764" s="227"/>
      <c r="AO764" s="227"/>
      <c r="AP764" s="227"/>
      <c r="AQ764" s="227"/>
      <c r="AR764" s="227"/>
      <c r="AS764" s="227"/>
      <c r="AT764" s="227"/>
      <c r="AU764" s="227"/>
      <c r="AV764" s="227"/>
      <c r="AW764" s="227"/>
      <c r="AX764" s="227"/>
      <c r="AY764" s="227"/>
      <c r="AZ764" s="227"/>
      <c r="BA764" s="227"/>
      <c r="BB764" s="227"/>
      <c r="BC764" s="227"/>
      <c r="BD764" s="227"/>
      <c r="BE764" s="227"/>
      <c r="BF764" s="227"/>
    </row>
    <row r="765" spans="1:58" s="1433" customFormat="1" ht="24" customHeight="1">
      <c r="A765" s="1570" t="s">
        <v>171</v>
      </c>
      <c r="B765" s="1617" t="s">
        <v>60</v>
      </c>
      <c r="C765" s="314" t="s">
        <v>55</v>
      </c>
      <c r="D765" s="314"/>
      <c r="E765" s="315">
        <f>COUNTA(E766:E801)</f>
        <v>36</v>
      </c>
      <c r="F765" s="314"/>
      <c r="G765" s="314"/>
      <c r="H765" s="454"/>
      <c r="I765" s="314"/>
      <c r="J765" s="314"/>
      <c r="K765" s="314"/>
      <c r="L765" s="318">
        <f>SUM(L766:L801)</f>
        <v>744391.87</v>
      </c>
      <c r="M765" s="318">
        <f>SUM(M766:M801)</f>
        <v>103645.17</v>
      </c>
      <c r="N765" s="318">
        <f>SUM(N766:N801)</f>
        <v>155646.51999999999</v>
      </c>
      <c r="O765" s="314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4"/>
      <c r="AB765" s="318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8"/>
      <c r="AM765" s="314"/>
      <c r="AN765" s="314"/>
      <c r="AO765" s="314"/>
      <c r="AP765" s="314"/>
      <c r="AQ765" s="314"/>
      <c r="AR765" s="314"/>
      <c r="AS765" s="314"/>
      <c r="AT765" s="314"/>
      <c r="AU765" s="314"/>
      <c r="AV765" s="314"/>
      <c r="AW765" s="314"/>
      <c r="AX765" s="314"/>
      <c r="AY765" s="314"/>
      <c r="AZ765" s="314"/>
      <c r="BA765" s="314"/>
      <c r="BB765" s="314"/>
      <c r="BC765" s="314"/>
      <c r="BD765" s="314"/>
      <c r="BE765" s="314"/>
      <c r="BF765" s="314"/>
    </row>
    <row r="766" spans="1:58" ht="24" customHeight="1">
      <c r="A766" s="1369" t="s">
        <v>150</v>
      </c>
      <c r="B766" s="903"/>
      <c r="C766" s="227" t="s">
        <v>302</v>
      </c>
      <c r="D766" s="227" t="s">
        <v>6295</v>
      </c>
      <c r="E766" s="227" t="s">
        <v>7062</v>
      </c>
      <c r="F766" s="227" t="s">
        <v>302</v>
      </c>
      <c r="G766" s="227" t="s">
        <v>6297</v>
      </c>
      <c r="H766" s="360"/>
      <c r="I766" s="227" t="s">
        <v>305</v>
      </c>
      <c r="J766" s="227"/>
      <c r="K766" s="227" t="s">
        <v>1414</v>
      </c>
      <c r="L766" s="228">
        <v>39626</v>
      </c>
      <c r="M766" s="228">
        <v>8206</v>
      </c>
      <c r="N766" s="228">
        <v>14329</v>
      </c>
      <c r="O766" s="227" t="s">
        <v>401</v>
      </c>
      <c r="P766" s="228">
        <v>25</v>
      </c>
      <c r="Q766" s="228">
        <v>25</v>
      </c>
      <c r="R766" s="228">
        <v>5</v>
      </c>
      <c r="S766" s="228">
        <v>50</v>
      </c>
      <c r="T766" s="228">
        <v>25</v>
      </c>
      <c r="U766" s="228">
        <v>10</v>
      </c>
      <c r="V766" s="228">
        <v>1250</v>
      </c>
      <c r="W766" s="228">
        <v>15</v>
      </c>
      <c r="X766" s="228">
        <v>8</v>
      </c>
      <c r="Y766" s="228">
        <v>0</v>
      </c>
      <c r="Z766" s="228">
        <v>113</v>
      </c>
      <c r="AA766" s="227">
        <v>112</v>
      </c>
      <c r="AB766" s="228">
        <v>3078</v>
      </c>
      <c r="AC766" s="228">
        <v>3078</v>
      </c>
      <c r="AD766" s="227" t="s">
        <v>2974</v>
      </c>
      <c r="AE766" s="227">
        <v>1997</v>
      </c>
      <c r="AF766" s="227">
        <v>30156</v>
      </c>
      <c r="AG766" s="227"/>
      <c r="AH766" s="227"/>
      <c r="AI766" s="227"/>
      <c r="AJ766" s="227"/>
      <c r="AK766" s="227"/>
      <c r="AL766" s="228">
        <v>27716</v>
      </c>
      <c r="AM766" s="227"/>
      <c r="AN766" s="227"/>
      <c r="AO766" s="227">
        <v>1</v>
      </c>
      <c r="AP766" s="227">
        <v>380</v>
      </c>
      <c r="AQ766" s="227">
        <v>1400</v>
      </c>
      <c r="AR766" s="227"/>
      <c r="AS766" s="227"/>
      <c r="AT766" s="227"/>
      <c r="AU766" s="227"/>
      <c r="AV766" s="227"/>
      <c r="AW766" s="227"/>
      <c r="AX766" s="227"/>
      <c r="AY766" s="227"/>
      <c r="AZ766" s="227"/>
      <c r="BA766" s="227"/>
      <c r="BB766" s="227"/>
      <c r="BC766" s="227"/>
      <c r="BD766" s="227"/>
      <c r="BE766" s="227"/>
      <c r="BF766" s="227"/>
    </row>
    <row r="767" spans="1:58" ht="24" customHeight="1">
      <c r="A767" s="1369"/>
      <c r="B767" s="903"/>
      <c r="C767" s="227" t="s">
        <v>302</v>
      </c>
      <c r="D767" s="227" t="s">
        <v>7063</v>
      </c>
      <c r="E767" s="227" t="s">
        <v>7064</v>
      </c>
      <c r="F767" s="227" t="s">
        <v>302</v>
      </c>
      <c r="G767" s="227" t="s">
        <v>6297</v>
      </c>
      <c r="H767" s="360"/>
      <c r="I767" s="227" t="s">
        <v>305</v>
      </c>
      <c r="J767" s="227"/>
      <c r="K767" s="227" t="s">
        <v>1414</v>
      </c>
      <c r="L767" s="228">
        <v>31780</v>
      </c>
      <c r="M767" s="228">
        <v>1287</v>
      </c>
      <c r="N767" s="228">
        <v>1287</v>
      </c>
      <c r="O767" s="227" t="s">
        <v>401</v>
      </c>
      <c r="P767" s="228"/>
      <c r="Q767" s="228"/>
      <c r="R767" s="228"/>
      <c r="S767" s="228"/>
      <c r="T767" s="228"/>
      <c r="U767" s="228"/>
      <c r="V767" s="228"/>
      <c r="W767" s="228">
        <v>25</v>
      </c>
      <c r="X767" s="228">
        <v>30</v>
      </c>
      <c r="Y767" s="228">
        <v>6</v>
      </c>
      <c r="Z767" s="228">
        <v>1287</v>
      </c>
      <c r="AA767" s="227"/>
      <c r="AB767" s="228"/>
      <c r="AC767" s="228"/>
      <c r="AD767" s="227"/>
      <c r="AE767" s="227">
        <v>1997</v>
      </c>
      <c r="AF767" s="227"/>
      <c r="AG767" s="227"/>
      <c r="AH767" s="227"/>
      <c r="AI767" s="227"/>
      <c r="AJ767" s="227"/>
      <c r="AK767" s="227"/>
      <c r="AL767" s="228"/>
      <c r="AM767" s="227"/>
      <c r="AN767" s="227"/>
      <c r="AO767" s="227"/>
      <c r="AP767" s="227"/>
      <c r="AQ767" s="227">
        <v>1000</v>
      </c>
      <c r="AR767" s="227"/>
      <c r="AS767" s="227"/>
      <c r="AT767" s="227"/>
      <c r="AU767" s="227"/>
      <c r="AV767" s="227"/>
      <c r="AW767" s="227"/>
      <c r="AX767" s="227"/>
      <c r="AY767" s="227"/>
      <c r="AZ767" s="227"/>
      <c r="BA767" s="227"/>
      <c r="BB767" s="227"/>
      <c r="BC767" s="227"/>
      <c r="BD767" s="227"/>
      <c r="BE767" s="227"/>
      <c r="BF767" s="227" t="s">
        <v>7065</v>
      </c>
    </row>
    <row r="768" spans="1:58" ht="24" customHeight="1">
      <c r="A768" s="1369"/>
      <c r="B768" s="903"/>
      <c r="C768" s="227" t="s">
        <v>302</v>
      </c>
      <c r="D768" s="227" t="s">
        <v>303</v>
      </c>
      <c r="E768" s="227" t="s">
        <v>7066</v>
      </c>
      <c r="F768" s="227" t="s">
        <v>302</v>
      </c>
      <c r="G768" s="227" t="s">
        <v>7067</v>
      </c>
      <c r="H768" s="360" t="s">
        <v>309</v>
      </c>
      <c r="I768" s="227" t="s">
        <v>305</v>
      </c>
      <c r="J768" s="227">
        <v>13</v>
      </c>
      <c r="K768" s="227" t="s">
        <v>2305</v>
      </c>
      <c r="L768" s="228">
        <v>20476</v>
      </c>
      <c r="M768" s="228">
        <v>2870</v>
      </c>
      <c r="N768" s="228">
        <v>7915</v>
      </c>
      <c r="O768" s="227" t="s">
        <v>401</v>
      </c>
      <c r="P768" s="228"/>
      <c r="Q768" s="228"/>
      <c r="R768" s="228"/>
      <c r="S768" s="228"/>
      <c r="T768" s="228"/>
      <c r="U768" s="228"/>
      <c r="V768" s="228"/>
      <c r="W768" s="228">
        <v>25</v>
      </c>
      <c r="X768" s="228">
        <v>15</v>
      </c>
      <c r="Y768" s="228">
        <v>6</v>
      </c>
      <c r="Z768" s="228">
        <v>375</v>
      </c>
      <c r="AA768" s="227"/>
      <c r="AB768" s="228"/>
      <c r="AC768" s="228"/>
      <c r="AD768" s="227"/>
      <c r="AE768" s="227">
        <v>1989</v>
      </c>
      <c r="AF768" s="227"/>
      <c r="AG768" s="227"/>
      <c r="AH768" s="227"/>
      <c r="AI768" s="227"/>
      <c r="AJ768" s="227"/>
      <c r="AK768" s="227"/>
      <c r="AL768" s="228">
        <v>480</v>
      </c>
      <c r="AM768" s="227" t="s">
        <v>6807</v>
      </c>
      <c r="AN768" s="227"/>
      <c r="AO768" s="227"/>
      <c r="AP768" s="227"/>
      <c r="AQ768" s="227"/>
      <c r="AR768" s="227"/>
      <c r="AS768" s="227"/>
      <c r="AT768" s="227"/>
      <c r="AU768" s="227"/>
      <c r="AV768" s="227"/>
      <c r="AW768" s="227"/>
      <c r="AX768" s="227"/>
      <c r="AY768" s="227"/>
      <c r="AZ768" s="227"/>
      <c r="BA768" s="227"/>
      <c r="BB768" s="227"/>
      <c r="BC768" s="227"/>
      <c r="BD768" s="227"/>
      <c r="BE768" s="227"/>
      <c r="BF768" s="227" t="s">
        <v>7068</v>
      </c>
    </row>
    <row r="769" spans="1:58" ht="24" customHeight="1">
      <c r="A769" s="1369"/>
      <c r="B769" s="903"/>
      <c r="C769" s="227" t="s">
        <v>302</v>
      </c>
      <c r="D769" s="227" t="s">
        <v>25605</v>
      </c>
      <c r="E769" s="227" t="s">
        <v>7069</v>
      </c>
      <c r="F769" s="227" t="s">
        <v>302</v>
      </c>
      <c r="G769" s="227"/>
      <c r="H769" s="360"/>
      <c r="I769" s="227" t="s">
        <v>305</v>
      </c>
      <c r="J769" s="227"/>
      <c r="K769" s="227"/>
      <c r="L769" s="228">
        <v>29908</v>
      </c>
      <c r="M769" s="228">
        <v>5825</v>
      </c>
      <c r="N769" s="228">
        <v>13774</v>
      </c>
      <c r="O769" s="227" t="s">
        <v>401</v>
      </c>
      <c r="P769" s="228"/>
      <c r="Q769" s="228"/>
      <c r="R769" s="228"/>
      <c r="S769" s="228"/>
      <c r="T769" s="228"/>
      <c r="U769" s="228"/>
      <c r="V769" s="228"/>
      <c r="W769" s="228">
        <v>50</v>
      </c>
      <c r="X769" s="228">
        <v>21</v>
      </c>
      <c r="Y769" s="228">
        <v>8</v>
      </c>
      <c r="Z769" s="228">
        <v>1050</v>
      </c>
      <c r="AA769" s="227"/>
      <c r="AB769" s="228">
        <v>91</v>
      </c>
      <c r="AC769" s="228">
        <v>91</v>
      </c>
      <c r="AD769" s="227"/>
      <c r="AE769" s="227">
        <v>2008</v>
      </c>
      <c r="AF769" s="227"/>
      <c r="AG769" s="227"/>
      <c r="AH769" s="227"/>
      <c r="AI769" s="227"/>
      <c r="AJ769" s="227"/>
      <c r="AK769" s="227"/>
      <c r="AL769" s="228">
        <v>22800</v>
      </c>
      <c r="AM769" s="227"/>
      <c r="AN769" s="227"/>
      <c r="AO769" s="227"/>
      <c r="AP769" s="227"/>
      <c r="AQ769" s="227"/>
      <c r="AR769" s="227"/>
      <c r="AS769" s="227"/>
      <c r="AT769" s="227"/>
      <c r="AU769" s="227"/>
      <c r="AV769" s="227"/>
      <c r="AW769" s="227"/>
      <c r="AX769" s="227"/>
      <c r="AY769" s="227"/>
      <c r="AZ769" s="227"/>
      <c r="BA769" s="227"/>
      <c r="BB769" s="227"/>
      <c r="BC769" s="227"/>
      <c r="BD769" s="227"/>
      <c r="BE769" s="227"/>
      <c r="BF769" s="227" t="s">
        <v>9407</v>
      </c>
    </row>
    <row r="770" spans="1:58" ht="24" customHeight="1">
      <c r="A770" s="1369" t="s">
        <v>150</v>
      </c>
      <c r="B770" s="903"/>
      <c r="C770" s="227" t="s">
        <v>302</v>
      </c>
      <c r="D770" s="227" t="s">
        <v>25453</v>
      </c>
      <c r="E770" s="227" t="s">
        <v>7070</v>
      </c>
      <c r="F770" s="227" t="s">
        <v>302</v>
      </c>
      <c r="G770" s="227"/>
      <c r="H770" s="360"/>
      <c r="I770" s="227" t="s">
        <v>305</v>
      </c>
      <c r="J770" s="227"/>
      <c r="K770" s="227"/>
      <c r="L770" s="228">
        <v>20476</v>
      </c>
      <c r="M770" s="228">
        <v>6226</v>
      </c>
      <c r="N770" s="228">
        <v>1532</v>
      </c>
      <c r="O770" s="227" t="s">
        <v>401</v>
      </c>
      <c r="P770" s="228"/>
      <c r="Q770" s="228"/>
      <c r="R770" s="228"/>
      <c r="S770" s="228"/>
      <c r="T770" s="228"/>
      <c r="U770" s="228"/>
      <c r="V770" s="228"/>
      <c r="W770" s="228">
        <v>25</v>
      </c>
      <c r="X770" s="228">
        <v>13</v>
      </c>
      <c r="Y770" s="228">
        <v>6</v>
      </c>
      <c r="Z770" s="228">
        <v>325</v>
      </c>
      <c r="AA770" s="227"/>
      <c r="AB770" s="228"/>
      <c r="AC770" s="228"/>
      <c r="AD770" s="227"/>
      <c r="AE770" s="227">
        <v>1989</v>
      </c>
      <c r="AF770" s="227"/>
      <c r="AG770" s="227"/>
      <c r="AH770" s="227"/>
      <c r="AI770" s="227"/>
      <c r="AJ770" s="227"/>
      <c r="AK770" s="227"/>
      <c r="AL770" s="228"/>
      <c r="AM770" s="227"/>
      <c r="AN770" s="227"/>
      <c r="AO770" s="227"/>
      <c r="AP770" s="227"/>
      <c r="AQ770" s="227"/>
      <c r="AR770" s="227"/>
      <c r="AS770" s="227"/>
      <c r="AT770" s="227"/>
      <c r="AU770" s="227"/>
      <c r="AV770" s="227"/>
      <c r="AW770" s="227"/>
      <c r="AX770" s="227"/>
      <c r="AY770" s="227"/>
      <c r="AZ770" s="227"/>
      <c r="BA770" s="227"/>
      <c r="BB770" s="227"/>
      <c r="BC770" s="227"/>
      <c r="BD770" s="227"/>
      <c r="BE770" s="227"/>
      <c r="BF770" s="227" t="s">
        <v>7071</v>
      </c>
    </row>
    <row r="771" spans="1:58" ht="24" customHeight="1">
      <c r="A771" s="1369" t="s">
        <v>150</v>
      </c>
      <c r="B771" s="903"/>
      <c r="C771" s="227" t="s">
        <v>302</v>
      </c>
      <c r="D771" s="227" t="s">
        <v>25889</v>
      </c>
      <c r="E771" s="227" t="s">
        <v>7072</v>
      </c>
      <c r="F771" s="227" t="s">
        <v>302</v>
      </c>
      <c r="G771" s="227"/>
      <c r="H771" s="360"/>
      <c r="I771" s="227" t="s">
        <v>305</v>
      </c>
      <c r="J771" s="227"/>
      <c r="K771" s="227"/>
      <c r="L771" s="228">
        <v>26881</v>
      </c>
      <c r="M771" s="228">
        <v>3129</v>
      </c>
      <c r="N771" s="228">
        <v>5223</v>
      </c>
      <c r="O771" s="227" t="s">
        <v>401</v>
      </c>
      <c r="P771" s="228"/>
      <c r="Q771" s="228"/>
      <c r="R771" s="228"/>
      <c r="S771" s="228"/>
      <c r="T771" s="228"/>
      <c r="U771" s="228"/>
      <c r="V771" s="228"/>
      <c r="W771" s="228">
        <v>25</v>
      </c>
      <c r="X771" s="228">
        <v>9</v>
      </c>
      <c r="Y771" s="228">
        <v>4</v>
      </c>
      <c r="Z771" s="228">
        <v>677</v>
      </c>
      <c r="AA771" s="227"/>
      <c r="AB771" s="228">
        <v>500</v>
      </c>
      <c r="AC771" s="228"/>
      <c r="AD771" s="227"/>
      <c r="AE771" s="227">
        <v>2011</v>
      </c>
      <c r="AF771" s="227"/>
      <c r="AG771" s="227"/>
      <c r="AH771" s="227"/>
      <c r="AI771" s="227"/>
      <c r="AJ771" s="227"/>
      <c r="AK771" s="227"/>
      <c r="AL771" s="228">
        <v>2765</v>
      </c>
      <c r="AM771" s="227"/>
      <c r="AN771" s="227"/>
      <c r="AO771" s="227"/>
      <c r="AP771" s="227"/>
      <c r="AQ771" s="227"/>
      <c r="AR771" s="227"/>
      <c r="AS771" s="227"/>
      <c r="AT771" s="227"/>
      <c r="AU771" s="227"/>
      <c r="AV771" s="227"/>
      <c r="AW771" s="227"/>
      <c r="AX771" s="227"/>
      <c r="AY771" s="227"/>
      <c r="AZ771" s="227"/>
      <c r="BA771" s="227"/>
      <c r="BB771" s="227"/>
      <c r="BC771" s="227"/>
      <c r="BD771" s="227"/>
      <c r="BE771" s="227"/>
      <c r="BF771" s="227" t="s">
        <v>7073</v>
      </c>
    </row>
    <row r="772" spans="1:58" ht="24" customHeight="1">
      <c r="A772" s="1369"/>
      <c r="B772" s="903"/>
      <c r="C772" s="227" t="s">
        <v>302</v>
      </c>
      <c r="D772" s="227" t="s">
        <v>25890</v>
      </c>
      <c r="E772" s="227" t="s">
        <v>7074</v>
      </c>
      <c r="F772" s="227" t="s">
        <v>302</v>
      </c>
      <c r="G772" s="227"/>
      <c r="H772" s="227"/>
      <c r="I772" s="227" t="s">
        <v>7075</v>
      </c>
      <c r="J772" s="227"/>
      <c r="K772" s="227"/>
      <c r="L772" s="228">
        <v>6314</v>
      </c>
      <c r="M772" s="228">
        <v>2222.06</v>
      </c>
      <c r="N772" s="228">
        <v>1225.8900000000001</v>
      </c>
      <c r="O772" s="227" t="s">
        <v>401</v>
      </c>
      <c r="P772" s="228"/>
      <c r="Q772" s="228"/>
      <c r="R772" s="228"/>
      <c r="S772" s="228"/>
      <c r="T772" s="228"/>
      <c r="U772" s="228"/>
      <c r="V772" s="228"/>
      <c r="W772" s="228">
        <v>25</v>
      </c>
      <c r="X772" s="228">
        <v>12</v>
      </c>
      <c r="Y772" s="228">
        <v>5</v>
      </c>
      <c r="Z772" s="228">
        <v>300</v>
      </c>
      <c r="AA772" s="227"/>
      <c r="AB772" s="228"/>
      <c r="AC772" s="228"/>
      <c r="AD772" s="227"/>
      <c r="AE772" s="227">
        <v>2012</v>
      </c>
      <c r="AF772" s="227"/>
      <c r="AG772" s="227"/>
      <c r="AH772" s="227"/>
      <c r="AI772" s="227"/>
      <c r="AJ772" s="227"/>
      <c r="AK772" s="227"/>
      <c r="AL772" s="228"/>
      <c r="AM772" s="227"/>
      <c r="AN772" s="227"/>
      <c r="AO772" s="227"/>
      <c r="AP772" s="227"/>
      <c r="AQ772" s="227"/>
      <c r="AR772" s="227"/>
      <c r="AS772" s="227"/>
      <c r="AT772" s="227"/>
      <c r="AU772" s="227"/>
      <c r="AV772" s="227"/>
      <c r="AW772" s="227"/>
      <c r="AX772" s="227"/>
      <c r="AY772" s="227"/>
      <c r="AZ772" s="227"/>
      <c r="BA772" s="227"/>
      <c r="BB772" s="227"/>
      <c r="BC772" s="227"/>
      <c r="BD772" s="227"/>
      <c r="BE772" s="227"/>
      <c r="BF772" s="227"/>
    </row>
    <row r="773" spans="1:58" ht="24" customHeight="1">
      <c r="A773" s="1369" t="s">
        <v>150</v>
      </c>
      <c r="B773" s="903"/>
      <c r="C773" s="227" t="s">
        <v>302</v>
      </c>
      <c r="D773" s="227" t="s">
        <v>25891</v>
      </c>
      <c r="E773" s="227" t="s">
        <v>17512</v>
      </c>
      <c r="F773" s="227" t="s">
        <v>2046</v>
      </c>
      <c r="G773" s="227"/>
      <c r="H773" s="360"/>
      <c r="I773" s="227" t="s">
        <v>2010</v>
      </c>
      <c r="J773" s="227"/>
      <c r="K773" s="227"/>
      <c r="L773" s="228">
        <v>4000</v>
      </c>
      <c r="M773" s="228">
        <v>2739.55</v>
      </c>
      <c r="N773" s="228">
        <v>2739.55</v>
      </c>
      <c r="O773" s="227" t="s">
        <v>2083</v>
      </c>
      <c r="P773" s="228"/>
      <c r="Q773" s="228"/>
      <c r="R773" s="228"/>
      <c r="S773" s="228"/>
      <c r="T773" s="228"/>
      <c r="U773" s="228"/>
      <c r="V773" s="228"/>
      <c r="W773" s="228">
        <v>25</v>
      </c>
      <c r="X773" s="228">
        <v>12.5</v>
      </c>
      <c r="Y773" s="228">
        <v>6</v>
      </c>
      <c r="Z773" s="228">
        <v>340</v>
      </c>
      <c r="AA773" s="227"/>
      <c r="AB773" s="228"/>
      <c r="AC773" s="228"/>
      <c r="AD773" s="227"/>
      <c r="AE773" s="241">
        <v>2019</v>
      </c>
      <c r="AF773" s="241"/>
      <c r="AG773" s="241"/>
      <c r="AH773" s="241"/>
      <c r="AI773" s="241"/>
      <c r="AJ773" s="241"/>
      <c r="AK773" s="241"/>
      <c r="AL773" s="244"/>
      <c r="AM773" s="227"/>
      <c r="AN773" s="227"/>
      <c r="AO773" s="227"/>
      <c r="AP773" s="227"/>
      <c r="AQ773" s="227"/>
      <c r="AR773" s="227"/>
      <c r="AS773" s="227"/>
      <c r="AT773" s="227"/>
      <c r="AU773" s="227"/>
      <c r="AV773" s="227"/>
      <c r="AW773" s="227"/>
      <c r="AX773" s="227"/>
      <c r="AY773" s="227"/>
      <c r="AZ773" s="227"/>
      <c r="BA773" s="227"/>
      <c r="BB773" s="227"/>
      <c r="BC773" s="227"/>
      <c r="BD773" s="227"/>
      <c r="BE773" s="227"/>
      <c r="BF773" s="458"/>
    </row>
    <row r="774" spans="1:58" ht="24" customHeight="1">
      <c r="A774" s="1369"/>
      <c r="B774" s="903"/>
      <c r="C774" s="227" t="s">
        <v>6301</v>
      </c>
      <c r="D774" s="227" t="s">
        <v>25617</v>
      </c>
      <c r="E774" s="227" t="s">
        <v>14379</v>
      </c>
      <c r="F774" s="227" t="s">
        <v>6301</v>
      </c>
      <c r="G774" s="227"/>
      <c r="H774" s="360"/>
      <c r="I774" s="227" t="s">
        <v>6301</v>
      </c>
      <c r="J774" s="227"/>
      <c r="K774" s="227"/>
      <c r="L774" s="228"/>
      <c r="M774" s="228">
        <v>2394</v>
      </c>
      <c r="N774" s="228">
        <v>3980</v>
      </c>
      <c r="O774" s="227" t="s">
        <v>401</v>
      </c>
      <c r="P774" s="228"/>
      <c r="Q774" s="228"/>
      <c r="R774" s="228"/>
      <c r="S774" s="228"/>
      <c r="T774" s="228"/>
      <c r="U774" s="228"/>
      <c r="V774" s="228"/>
      <c r="W774" s="228">
        <v>25</v>
      </c>
      <c r="X774" s="228">
        <v>16</v>
      </c>
      <c r="Y774" s="228">
        <v>6</v>
      </c>
      <c r="Z774" s="228">
        <v>400</v>
      </c>
      <c r="AA774" s="227"/>
      <c r="AB774" s="228"/>
      <c r="AC774" s="228"/>
      <c r="AD774" s="227"/>
      <c r="AE774" s="241">
        <v>2008</v>
      </c>
      <c r="AF774" s="241"/>
      <c r="AG774" s="241"/>
      <c r="AH774" s="241"/>
      <c r="AI774" s="241"/>
      <c r="AJ774" s="241"/>
      <c r="AK774" s="241"/>
      <c r="AL774" s="244">
        <v>9600</v>
      </c>
      <c r="AM774" s="227"/>
      <c r="AN774" s="227"/>
      <c r="AO774" s="227"/>
      <c r="AP774" s="227"/>
      <c r="AQ774" s="227"/>
      <c r="AR774" s="227"/>
      <c r="AS774" s="227"/>
      <c r="AT774" s="227"/>
      <c r="AU774" s="227"/>
      <c r="AV774" s="227"/>
      <c r="AW774" s="227"/>
      <c r="AX774" s="227"/>
      <c r="AY774" s="227"/>
      <c r="AZ774" s="227"/>
      <c r="BA774" s="227"/>
      <c r="BB774" s="227"/>
      <c r="BC774" s="227"/>
      <c r="BD774" s="227"/>
      <c r="BE774" s="227"/>
      <c r="BF774" s="227" t="s">
        <v>7076</v>
      </c>
    </row>
    <row r="775" spans="1:58" ht="24" customHeight="1">
      <c r="A775" s="1369" t="s">
        <v>150</v>
      </c>
      <c r="B775" s="903"/>
      <c r="C775" s="227" t="s">
        <v>6305</v>
      </c>
      <c r="D775" s="227" t="s">
        <v>25892</v>
      </c>
      <c r="E775" s="227" t="s">
        <v>7079</v>
      </c>
      <c r="F775" s="227" t="s">
        <v>6305</v>
      </c>
      <c r="G775" s="227"/>
      <c r="H775" s="360"/>
      <c r="I775" s="227" t="s">
        <v>7077</v>
      </c>
      <c r="J775" s="227"/>
      <c r="K775" s="227"/>
      <c r="L775" s="228"/>
      <c r="M775" s="228">
        <v>1284</v>
      </c>
      <c r="N775" s="228">
        <v>2992</v>
      </c>
      <c r="O775" s="227" t="s">
        <v>401</v>
      </c>
      <c r="P775" s="228"/>
      <c r="Q775" s="228"/>
      <c r="R775" s="228"/>
      <c r="S775" s="228"/>
      <c r="T775" s="228"/>
      <c r="U775" s="228"/>
      <c r="V775" s="228"/>
      <c r="W775" s="228">
        <v>25</v>
      </c>
      <c r="X775" s="228">
        <v>18</v>
      </c>
      <c r="Y775" s="228">
        <v>5</v>
      </c>
      <c r="Z775" s="228">
        <v>463.2</v>
      </c>
      <c r="AA775" s="227"/>
      <c r="AB775" s="228">
        <v>300</v>
      </c>
      <c r="AC775" s="228"/>
      <c r="AD775" s="227"/>
      <c r="AE775" s="241">
        <v>2011</v>
      </c>
      <c r="AF775" s="241"/>
      <c r="AG775" s="241"/>
      <c r="AH775" s="241"/>
      <c r="AI775" s="241"/>
      <c r="AJ775" s="241"/>
      <c r="AK775" s="241"/>
      <c r="AL775" s="244">
        <v>2000</v>
      </c>
      <c r="AM775" s="227"/>
      <c r="AN775" s="227"/>
      <c r="AO775" s="227"/>
      <c r="AP775" s="227"/>
      <c r="AQ775" s="227"/>
      <c r="AR775" s="227"/>
      <c r="AS775" s="227"/>
      <c r="AT775" s="227"/>
      <c r="AU775" s="227"/>
      <c r="AV775" s="227"/>
      <c r="AW775" s="227"/>
      <c r="AX775" s="227"/>
      <c r="AY775" s="227"/>
      <c r="AZ775" s="227"/>
      <c r="BA775" s="227"/>
      <c r="BB775" s="227"/>
      <c r="BC775" s="227"/>
      <c r="BD775" s="227"/>
      <c r="BE775" s="227"/>
      <c r="BF775" s="227" t="s">
        <v>7080</v>
      </c>
    </row>
    <row r="776" spans="1:58" ht="24" customHeight="1">
      <c r="A776" s="1369"/>
      <c r="B776" s="903"/>
      <c r="C776" s="227" t="s">
        <v>6305</v>
      </c>
      <c r="D776" s="227" t="s">
        <v>25621</v>
      </c>
      <c r="E776" s="227" t="s">
        <v>14380</v>
      </c>
      <c r="F776" s="227" t="s">
        <v>6305</v>
      </c>
      <c r="G776" s="227"/>
      <c r="H776" s="360"/>
      <c r="I776" s="227" t="s">
        <v>14381</v>
      </c>
      <c r="J776" s="227"/>
      <c r="K776" s="227"/>
      <c r="L776" s="228">
        <v>5268</v>
      </c>
      <c r="M776" s="228">
        <v>2550</v>
      </c>
      <c r="N776" s="228">
        <v>5440</v>
      </c>
      <c r="O776" s="227" t="s">
        <v>401</v>
      </c>
      <c r="P776" s="228"/>
      <c r="Q776" s="228"/>
      <c r="R776" s="228"/>
      <c r="S776" s="228"/>
      <c r="T776" s="228"/>
      <c r="U776" s="228"/>
      <c r="V776" s="228"/>
      <c r="W776" s="228">
        <v>25</v>
      </c>
      <c r="X776" s="228">
        <v>12.5</v>
      </c>
      <c r="Y776" s="228">
        <v>5</v>
      </c>
      <c r="Z776" s="228">
        <v>325</v>
      </c>
      <c r="AA776" s="227"/>
      <c r="AB776" s="228"/>
      <c r="AC776" s="228"/>
      <c r="AD776" s="227"/>
      <c r="AE776" s="241">
        <v>2021</v>
      </c>
      <c r="AF776" s="241"/>
      <c r="AG776" s="241"/>
      <c r="AH776" s="241"/>
      <c r="AI776" s="241"/>
      <c r="AJ776" s="241"/>
      <c r="AK776" s="241"/>
      <c r="AL776" s="244">
        <v>22000</v>
      </c>
      <c r="AM776" s="227"/>
      <c r="AN776" s="227"/>
      <c r="AO776" s="227"/>
      <c r="AP776" s="227"/>
      <c r="AQ776" s="227"/>
      <c r="AR776" s="227"/>
      <c r="AS776" s="227"/>
      <c r="AT776" s="227"/>
      <c r="AU776" s="227"/>
      <c r="AV776" s="227"/>
      <c r="AW776" s="227"/>
      <c r="AX776" s="227"/>
      <c r="AY776" s="227"/>
      <c r="AZ776" s="227"/>
      <c r="BA776" s="227"/>
      <c r="BB776" s="227"/>
      <c r="BC776" s="227"/>
      <c r="BD776" s="227"/>
      <c r="BE776" s="227"/>
      <c r="BF776" s="227" t="s">
        <v>14382</v>
      </c>
    </row>
    <row r="777" spans="1:58" ht="24" customHeight="1">
      <c r="A777" s="1369"/>
      <c r="B777" s="903"/>
      <c r="C777" s="227" t="s">
        <v>6305</v>
      </c>
      <c r="D777" s="227" t="s">
        <v>25893</v>
      </c>
      <c r="E777" s="227" t="s">
        <v>14383</v>
      </c>
      <c r="F777" s="227" t="s">
        <v>6305</v>
      </c>
      <c r="G777" s="227"/>
      <c r="H777" s="360"/>
      <c r="I777" s="227" t="s">
        <v>14384</v>
      </c>
      <c r="J777" s="227"/>
      <c r="K777" s="227"/>
      <c r="L777" s="228">
        <v>6970</v>
      </c>
      <c r="M777" s="228">
        <v>1271</v>
      </c>
      <c r="N777" s="228">
        <v>1482</v>
      </c>
      <c r="O777" s="227" t="s">
        <v>401</v>
      </c>
      <c r="P777" s="228"/>
      <c r="Q777" s="228"/>
      <c r="R777" s="228"/>
      <c r="S777" s="228"/>
      <c r="T777" s="228"/>
      <c r="U777" s="228"/>
      <c r="V777" s="228"/>
      <c r="W777" s="228">
        <v>25</v>
      </c>
      <c r="X777" s="228">
        <v>11.5</v>
      </c>
      <c r="Y777" s="228">
        <v>5</v>
      </c>
      <c r="Z777" s="228">
        <v>300</v>
      </c>
      <c r="AA777" s="227"/>
      <c r="AB777" s="228"/>
      <c r="AC777" s="228"/>
      <c r="AD777" s="227"/>
      <c r="AE777" s="241">
        <v>2022</v>
      </c>
      <c r="AF777" s="241"/>
      <c r="AG777" s="241"/>
      <c r="AH777" s="241"/>
      <c r="AI777" s="241"/>
      <c r="AJ777" s="241"/>
      <c r="AK777" s="241"/>
      <c r="AL777" s="244">
        <v>5078</v>
      </c>
      <c r="AM777" s="227"/>
      <c r="AN777" s="227"/>
      <c r="AO777" s="227"/>
      <c r="AP777" s="227"/>
      <c r="AQ777" s="227"/>
      <c r="AR777" s="227"/>
      <c r="AS777" s="227"/>
      <c r="AT777" s="227"/>
      <c r="AU777" s="227"/>
      <c r="AV777" s="227"/>
      <c r="AW777" s="227"/>
      <c r="AX777" s="227"/>
      <c r="AY777" s="227"/>
      <c r="AZ777" s="227"/>
      <c r="BA777" s="227"/>
      <c r="BB777" s="227"/>
      <c r="BC777" s="227"/>
      <c r="BD777" s="227"/>
      <c r="BE777" s="227"/>
      <c r="BF777" s="227" t="s">
        <v>14382</v>
      </c>
    </row>
    <row r="778" spans="1:58" ht="24" customHeight="1">
      <c r="A778" s="1369"/>
      <c r="B778" s="903"/>
      <c r="C778" s="227" t="s">
        <v>6310</v>
      </c>
      <c r="D778" s="227" t="s">
        <v>7081</v>
      </c>
      <c r="E778" s="227" t="s">
        <v>7082</v>
      </c>
      <c r="F778" s="227" t="s">
        <v>6310</v>
      </c>
      <c r="G778" s="227" t="s">
        <v>7083</v>
      </c>
      <c r="H778" s="360"/>
      <c r="I778" s="227" t="s">
        <v>17480</v>
      </c>
      <c r="J778" s="227">
        <v>17</v>
      </c>
      <c r="K778" s="227" t="s">
        <v>1414</v>
      </c>
      <c r="L778" s="228">
        <v>6934</v>
      </c>
      <c r="M778" s="228">
        <v>2995</v>
      </c>
      <c r="N778" s="228">
        <v>3854</v>
      </c>
      <c r="O778" s="227" t="s">
        <v>401</v>
      </c>
      <c r="P778" s="228"/>
      <c r="Q778" s="228"/>
      <c r="R778" s="228"/>
      <c r="S778" s="228">
        <v>50</v>
      </c>
      <c r="T778" s="228">
        <v>2.5</v>
      </c>
      <c r="U778" s="228">
        <v>8</v>
      </c>
      <c r="V778" s="228">
        <v>1250</v>
      </c>
      <c r="W778" s="228"/>
      <c r="X778" s="228"/>
      <c r="Y778" s="228"/>
      <c r="Z778" s="228"/>
      <c r="AA778" s="227">
        <v>168</v>
      </c>
      <c r="AB778" s="228">
        <v>500</v>
      </c>
      <c r="AC778" s="228">
        <v>500</v>
      </c>
      <c r="AD778" s="227" t="s">
        <v>465</v>
      </c>
      <c r="AE778" s="227">
        <v>1999</v>
      </c>
      <c r="AF778" s="227"/>
      <c r="AG778" s="227" t="s">
        <v>7084</v>
      </c>
      <c r="AH778" s="227" t="s">
        <v>7085</v>
      </c>
      <c r="AI778" s="227"/>
      <c r="AJ778" s="227"/>
      <c r="AK778" s="227"/>
      <c r="AL778" s="228"/>
      <c r="AM778" s="227"/>
      <c r="AN778" s="227"/>
      <c r="AO778" s="227"/>
      <c r="AP778" s="227"/>
      <c r="AQ778" s="227"/>
      <c r="AR778" s="227"/>
      <c r="AS778" s="227" t="s">
        <v>1139</v>
      </c>
      <c r="AT778" s="227">
        <v>1</v>
      </c>
      <c r="AU778" s="227">
        <v>147</v>
      </c>
      <c r="AV778" s="227" t="s">
        <v>7086</v>
      </c>
      <c r="AW778" s="227"/>
      <c r="AX778" s="227"/>
      <c r="AY778" s="227"/>
      <c r="AZ778" s="227"/>
      <c r="BA778" s="227"/>
      <c r="BB778" s="227"/>
      <c r="BC778" s="227"/>
      <c r="BD778" s="227"/>
      <c r="BE778" s="227"/>
      <c r="BF778" s="227"/>
    </row>
    <row r="779" spans="1:58" ht="24" customHeight="1">
      <c r="A779" s="1369"/>
      <c r="B779" s="903"/>
      <c r="C779" s="227" t="s">
        <v>15250</v>
      </c>
      <c r="D779" s="227" t="s">
        <v>25627</v>
      </c>
      <c r="E779" s="227" t="s">
        <v>25894</v>
      </c>
      <c r="F779" s="227" t="s">
        <v>15250</v>
      </c>
      <c r="G779" s="227"/>
      <c r="H779" s="227" t="s">
        <v>17480</v>
      </c>
      <c r="I779" s="227" t="s">
        <v>17480</v>
      </c>
      <c r="J779" s="227">
        <v>12</v>
      </c>
      <c r="K779" s="227" t="s">
        <v>2050</v>
      </c>
      <c r="L779" s="228">
        <v>23027</v>
      </c>
      <c r="M779" s="228">
        <v>2149</v>
      </c>
      <c r="N779" s="228">
        <v>3882</v>
      </c>
      <c r="O779" s="227" t="s">
        <v>2083</v>
      </c>
      <c r="P779" s="228"/>
      <c r="Q779" s="228"/>
      <c r="R779" s="228"/>
      <c r="S779" s="228"/>
      <c r="T779" s="228"/>
      <c r="U779" s="228"/>
      <c r="V779" s="228"/>
      <c r="W779" s="228">
        <v>25</v>
      </c>
      <c r="X779" s="228">
        <v>13</v>
      </c>
      <c r="Y779" s="228">
        <v>6</v>
      </c>
      <c r="Z779" s="228">
        <v>325</v>
      </c>
      <c r="AA779" s="227"/>
      <c r="AB779" s="228"/>
      <c r="AC779" s="228"/>
      <c r="AD779" s="227"/>
      <c r="AE779" s="241">
        <v>2023</v>
      </c>
      <c r="AF779" s="241"/>
      <c r="AG779" s="241"/>
      <c r="AH779" s="241"/>
      <c r="AI779" s="241"/>
      <c r="AJ779" s="241"/>
      <c r="AK779" s="241"/>
      <c r="AL779" s="244"/>
      <c r="AM779" s="227"/>
      <c r="AN779" s="227"/>
      <c r="AO779" s="227"/>
      <c r="AP779" s="227"/>
      <c r="AQ779" s="227"/>
      <c r="AR779" s="227"/>
      <c r="AS779" s="227"/>
      <c r="AT779" s="227"/>
      <c r="AU779" s="227"/>
      <c r="AV779" s="227"/>
      <c r="AW779" s="227"/>
      <c r="AX779" s="227"/>
      <c r="AY779" s="227"/>
      <c r="AZ779" s="227"/>
      <c r="BA779" s="227"/>
      <c r="BB779" s="227"/>
      <c r="BC779" s="227"/>
      <c r="BD779" s="227"/>
      <c r="BE779" s="227"/>
      <c r="BF779" s="227" t="s">
        <v>25895</v>
      </c>
    </row>
    <row r="780" spans="1:58" ht="24" customHeight="1">
      <c r="A780" s="1369"/>
      <c r="B780" s="903"/>
      <c r="C780" s="227" t="s">
        <v>704</v>
      </c>
      <c r="D780" s="227" t="s">
        <v>25896</v>
      </c>
      <c r="E780" s="227" t="s">
        <v>7087</v>
      </c>
      <c r="F780" s="227" t="s">
        <v>704</v>
      </c>
      <c r="G780" s="227"/>
      <c r="H780" s="360"/>
      <c r="I780" s="227" t="s">
        <v>7088</v>
      </c>
      <c r="J780" s="227"/>
      <c r="K780" s="227"/>
      <c r="L780" s="228">
        <v>31326</v>
      </c>
      <c r="M780" s="228">
        <v>1740</v>
      </c>
      <c r="N780" s="228">
        <v>2358</v>
      </c>
      <c r="O780" s="227" t="s">
        <v>401</v>
      </c>
      <c r="P780" s="228"/>
      <c r="Q780" s="228"/>
      <c r="R780" s="228"/>
      <c r="S780" s="228"/>
      <c r="T780" s="228"/>
      <c r="U780" s="228"/>
      <c r="V780" s="228"/>
      <c r="W780" s="228">
        <v>25</v>
      </c>
      <c r="X780" s="228">
        <v>13</v>
      </c>
      <c r="Y780" s="228">
        <v>6</v>
      </c>
      <c r="Z780" s="228">
        <v>416</v>
      </c>
      <c r="AA780" s="227"/>
      <c r="AB780" s="228">
        <v>1920</v>
      </c>
      <c r="AC780" s="228">
        <v>1920</v>
      </c>
      <c r="AD780" s="227"/>
      <c r="AE780" s="227">
        <v>2003</v>
      </c>
      <c r="AF780" s="227"/>
      <c r="AG780" s="227"/>
      <c r="AH780" s="227"/>
      <c r="AI780" s="227"/>
      <c r="AJ780" s="227"/>
      <c r="AK780" s="227"/>
      <c r="AL780" s="228">
        <v>5114</v>
      </c>
      <c r="AM780" s="227"/>
      <c r="AN780" s="227"/>
      <c r="AO780" s="227"/>
      <c r="AP780" s="227"/>
      <c r="AQ780" s="227"/>
      <c r="AR780" s="227"/>
      <c r="AS780" s="227"/>
      <c r="AT780" s="227"/>
      <c r="AU780" s="227"/>
      <c r="AV780" s="227"/>
      <c r="AW780" s="227"/>
      <c r="AX780" s="227"/>
      <c r="AY780" s="227"/>
      <c r="AZ780" s="227"/>
      <c r="BA780" s="227"/>
      <c r="BB780" s="227"/>
      <c r="BC780" s="227"/>
      <c r="BD780" s="227"/>
      <c r="BE780" s="227"/>
      <c r="BF780" s="227" t="s">
        <v>7089</v>
      </c>
    </row>
    <row r="781" spans="1:58" ht="24" customHeight="1">
      <c r="A781" s="1369" t="s">
        <v>89</v>
      </c>
      <c r="B781" s="903"/>
      <c r="C781" s="227" t="s">
        <v>704</v>
      </c>
      <c r="D781" s="227" t="s">
        <v>25897</v>
      </c>
      <c r="E781" s="227" t="s">
        <v>9940</v>
      </c>
      <c r="F781" s="227" t="s">
        <v>704</v>
      </c>
      <c r="G781" s="227"/>
      <c r="H781" s="360"/>
      <c r="I781" s="233" t="s">
        <v>7088</v>
      </c>
      <c r="J781" s="227"/>
      <c r="K781" s="227"/>
      <c r="L781" s="228">
        <v>12228</v>
      </c>
      <c r="M781" s="228">
        <v>799</v>
      </c>
      <c r="N781" s="228">
        <v>2447</v>
      </c>
      <c r="O781" s="227" t="s">
        <v>401</v>
      </c>
      <c r="P781" s="228"/>
      <c r="Q781" s="228"/>
      <c r="R781" s="228"/>
      <c r="S781" s="228"/>
      <c r="T781" s="228"/>
      <c r="U781" s="228"/>
      <c r="V781" s="228"/>
      <c r="W781" s="228">
        <v>25</v>
      </c>
      <c r="X781" s="228">
        <v>13</v>
      </c>
      <c r="Y781" s="228">
        <v>6</v>
      </c>
      <c r="Z781" s="228">
        <v>370</v>
      </c>
      <c r="AA781" s="227"/>
      <c r="AB781" s="228" t="s">
        <v>9941</v>
      </c>
      <c r="AC781" s="228"/>
      <c r="AD781" s="227"/>
      <c r="AE781" s="227">
        <v>2018</v>
      </c>
      <c r="AF781" s="227"/>
      <c r="AG781" s="227"/>
      <c r="AH781" s="227"/>
      <c r="AI781" s="227"/>
      <c r="AJ781" s="227"/>
      <c r="AK781" s="227"/>
      <c r="AL781" s="228">
        <v>59500</v>
      </c>
      <c r="AM781" s="227"/>
      <c r="AN781" s="227"/>
      <c r="AO781" s="227"/>
      <c r="AP781" s="227"/>
      <c r="AQ781" s="227"/>
      <c r="AR781" s="227"/>
      <c r="AS781" s="227"/>
      <c r="AT781" s="227"/>
      <c r="AU781" s="227"/>
      <c r="AV781" s="227"/>
      <c r="AW781" s="227"/>
      <c r="AX781" s="227"/>
      <c r="AY781" s="227"/>
      <c r="AZ781" s="227"/>
      <c r="BA781" s="227"/>
      <c r="BB781" s="227"/>
      <c r="BC781" s="227"/>
      <c r="BD781" s="227"/>
      <c r="BE781" s="227"/>
      <c r="BF781" s="227" t="s">
        <v>7089</v>
      </c>
    </row>
    <row r="782" spans="1:58" ht="24" customHeight="1">
      <c r="A782" s="1369"/>
      <c r="B782" s="903"/>
      <c r="C782" s="227" t="s">
        <v>13277</v>
      </c>
      <c r="D782" s="227" t="s">
        <v>25898</v>
      </c>
      <c r="E782" s="227" t="s">
        <v>25899</v>
      </c>
      <c r="F782" s="227" t="s">
        <v>13277</v>
      </c>
      <c r="G782" s="227" t="s">
        <v>25900</v>
      </c>
      <c r="H782" s="360"/>
      <c r="I782" s="233" t="s">
        <v>17446</v>
      </c>
      <c r="J782" s="227">
        <v>32</v>
      </c>
      <c r="K782" s="227"/>
      <c r="L782" s="228">
        <v>8315</v>
      </c>
      <c r="M782" s="228">
        <v>1931</v>
      </c>
      <c r="N782" s="228">
        <v>4995</v>
      </c>
      <c r="O782" s="227" t="s">
        <v>2083</v>
      </c>
      <c r="P782" s="228"/>
      <c r="Q782" s="228"/>
      <c r="R782" s="228"/>
      <c r="S782" s="228"/>
      <c r="T782" s="228"/>
      <c r="U782" s="228"/>
      <c r="V782" s="228"/>
      <c r="W782" s="228">
        <v>25</v>
      </c>
      <c r="X782" s="228">
        <v>14</v>
      </c>
      <c r="Y782" s="228">
        <v>7</v>
      </c>
      <c r="Z782" s="228">
        <v>350</v>
      </c>
      <c r="AA782" s="227"/>
      <c r="AB782" s="228"/>
      <c r="AC782" s="228"/>
      <c r="AD782" s="227"/>
      <c r="AE782" s="227">
        <v>2024</v>
      </c>
      <c r="AF782" s="227"/>
      <c r="AG782" s="227"/>
      <c r="AH782" s="227"/>
      <c r="AI782" s="227"/>
      <c r="AJ782" s="227"/>
      <c r="AK782" s="227"/>
      <c r="AL782" s="228">
        <v>19907</v>
      </c>
      <c r="AM782" s="227"/>
      <c r="AN782" s="227"/>
      <c r="AO782" s="227"/>
      <c r="AP782" s="227"/>
      <c r="AQ782" s="227"/>
      <c r="AR782" s="227"/>
      <c r="AS782" s="227"/>
      <c r="AT782" s="227"/>
      <c r="AU782" s="227"/>
      <c r="AV782" s="227"/>
      <c r="AW782" s="227"/>
      <c r="AX782" s="227"/>
      <c r="AY782" s="227"/>
      <c r="AZ782" s="227"/>
      <c r="BA782" s="227"/>
      <c r="BB782" s="227"/>
      <c r="BC782" s="227"/>
      <c r="BD782" s="227"/>
      <c r="BE782" s="227"/>
      <c r="BF782" s="227"/>
    </row>
    <row r="783" spans="1:58" ht="24" customHeight="1">
      <c r="A783" s="1369"/>
      <c r="B783" s="903"/>
      <c r="C783" s="227" t="s">
        <v>6327</v>
      </c>
      <c r="D783" s="227" t="s">
        <v>6746</v>
      </c>
      <c r="E783" s="227" t="s">
        <v>9942</v>
      </c>
      <c r="F783" s="227" t="s">
        <v>6327</v>
      </c>
      <c r="G783" s="227" t="s">
        <v>25900</v>
      </c>
      <c r="H783" s="360"/>
      <c r="I783" s="233" t="s">
        <v>9904</v>
      </c>
      <c r="J783" s="227">
        <v>33</v>
      </c>
      <c r="K783" s="227"/>
      <c r="L783" s="228">
        <v>72072</v>
      </c>
      <c r="M783" s="228">
        <v>2132</v>
      </c>
      <c r="N783" s="228">
        <v>6184</v>
      </c>
      <c r="O783" s="227" t="s">
        <v>401</v>
      </c>
      <c r="P783" s="228"/>
      <c r="Q783" s="228"/>
      <c r="R783" s="228"/>
      <c r="S783" s="228"/>
      <c r="T783" s="228"/>
      <c r="U783" s="228"/>
      <c r="V783" s="228"/>
      <c r="W783" s="228">
        <v>26</v>
      </c>
      <c r="X783" s="228">
        <v>16</v>
      </c>
      <c r="Y783" s="228">
        <v>7</v>
      </c>
      <c r="Z783" s="228">
        <v>416</v>
      </c>
      <c r="AA783" s="227"/>
      <c r="AB783" s="228"/>
      <c r="AC783" s="228"/>
      <c r="AD783" s="227"/>
      <c r="AE783" s="227">
        <v>2003</v>
      </c>
      <c r="AF783" s="227"/>
      <c r="AG783" s="227"/>
      <c r="AH783" s="227"/>
      <c r="AI783" s="227"/>
      <c r="AJ783" s="227"/>
      <c r="AK783" s="227"/>
      <c r="AL783" s="228">
        <v>13269</v>
      </c>
      <c r="AM783" s="227"/>
      <c r="AN783" s="227"/>
      <c r="AO783" s="227"/>
      <c r="AP783" s="227"/>
      <c r="AQ783" s="227"/>
      <c r="AR783" s="227"/>
      <c r="AS783" s="227"/>
      <c r="AT783" s="227"/>
      <c r="AU783" s="227"/>
      <c r="AV783" s="227"/>
      <c r="AW783" s="227"/>
      <c r="AX783" s="227"/>
      <c r="AY783" s="227"/>
      <c r="AZ783" s="227"/>
      <c r="BA783" s="227"/>
      <c r="BB783" s="227"/>
      <c r="BC783" s="227"/>
      <c r="BD783" s="227"/>
      <c r="BE783" s="227"/>
      <c r="BF783" s="227" t="s">
        <v>1415</v>
      </c>
    </row>
    <row r="784" spans="1:58" ht="24" customHeight="1">
      <c r="A784" s="719"/>
      <c r="B784" s="903"/>
      <c r="C784" s="227" t="s">
        <v>6336</v>
      </c>
      <c r="D784" s="227" t="s">
        <v>12268</v>
      </c>
      <c r="E784" s="227" t="s">
        <v>7090</v>
      </c>
      <c r="F784" s="227" t="s">
        <v>6336</v>
      </c>
      <c r="G784" s="227"/>
      <c r="H784" s="360"/>
      <c r="I784" s="233" t="s">
        <v>9943</v>
      </c>
      <c r="J784" s="227"/>
      <c r="K784" s="227">
        <v>24119</v>
      </c>
      <c r="L784" s="228">
        <v>24119</v>
      </c>
      <c r="M784" s="228">
        <v>1354.03</v>
      </c>
      <c r="N784" s="228">
        <v>1354.03</v>
      </c>
      <c r="O784" s="227" t="s">
        <v>401</v>
      </c>
      <c r="P784" s="228"/>
      <c r="Q784" s="228"/>
      <c r="R784" s="228"/>
      <c r="S784" s="228"/>
      <c r="T784" s="228"/>
      <c r="U784" s="228"/>
      <c r="V784" s="228"/>
      <c r="W784" s="228">
        <v>25</v>
      </c>
      <c r="X784" s="228">
        <v>12</v>
      </c>
      <c r="Y784" s="228">
        <v>6</v>
      </c>
      <c r="Z784" s="228">
        <v>310.95</v>
      </c>
      <c r="AA784" s="227"/>
      <c r="AB784" s="228"/>
      <c r="AC784" s="228">
        <v>2003</v>
      </c>
      <c r="AD784" s="227"/>
      <c r="AE784" s="227">
        <v>2003</v>
      </c>
      <c r="AF784" s="227"/>
      <c r="AG784" s="227"/>
      <c r="AH784" s="227"/>
      <c r="AI784" s="227"/>
      <c r="AJ784" s="227"/>
      <c r="AK784" s="227"/>
      <c r="AL784" s="228">
        <v>1000</v>
      </c>
      <c r="AM784" s="227"/>
      <c r="AN784" s="227"/>
      <c r="AO784" s="227"/>
      <c r="AP784" s="227"/>
      <c r="AQ784" s="227"/>
      <c r="AR784" s="227"/>
      <c r="AS784" s="227"/>
      <c r="AT784" s="227"/>
      <c r="AU784" s="227"/>
      <c r="AV784" s="227"/>
      <c r="AW784" s="227"/>
      <c r="AX784" s="227"/>
      <c r="AY784" s="227"/>
      <c r="AZ784" s="227"/>
      <c r="BA784" s="227"/>
      <c r="BB784" s="227"/>
      <c r="BC784" s="227" t="s">
        <v>7091</v>
      </c>
      <c r="BD784" s="227"/>
      <c r="BE784" s="227"/>
      <c r="BF784" s="227"/>
    </row>
    <row r="785" spans="1:58" ht="24" customHeight="1">
      <c r="A785" s="719"/>
      <c r="B785" s="903"/>
      <c r="C785" s="227" t="s">
        <v>17413</v>
      </c>
      <c r="D785" s="227" t="s">
        <v>25901</v>
      </c>
      <c r="E785" s="227" t="s">
        <v>25902</v>
      </c>
      <c r="F785" s="227" t="s">
        <v>17413</v>
      </c>
      <c r="G785" s="227"/>
      <c r="H785" s="360"/>
      <c r="I785" s="233" t="s">
        <v>25903</v>
      </c>
      <c r="J785" s="227"/>
      <c r="K785" s="227"/>
      <c r="L785" s="228">
        <v>7836</v>
      </c>
      <c r="M785" s="228">
        <v>3958</v>
      </c>
      <c r="N785" s="228"/>
      <c r="O785" s="227" t="s">
        <v>2083</v>
      </c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7"/>
      <c r="AB785" s="228"/>
      <c r="AC785" s="228"/>
      <c r="AD785" s="227"/>
      <c r="AE785" s="227"/>
      <c r="AF785" s="227"/>
      <c r="AG785" s="227"/>
      <c r="AH785" s="227"/>
      <c r="AI785" s="227"/>
      <c r="AJ785" s="227"/>
      <c r="AK785" s="227"/>
      <c r="AL785" s="228"/>
      <c r="AM785" s="227"/>
      <c r="AN785" s="227"/>
      <c r="AO785" s="227"/>
      <c r="AP785" s="227"/>
      <c r="AQ785" s="227"/>
      <c r="AR785" s="227"/>
      <c r="AS785" s="227"/>
      <c r="AT785" s="227"/>
      <c r="AU785" s="227"/>
      <c r="AV785" s="227"/>
      <c r="AW785" s="227"/>
      <c r="AX785" s="227"/>
      <c r="AY785" s="227"/>
      <c r="AZ785" s="227"/>
      <c r="BA785" s="227"/>
      <c r="BB785" s="227"/>
      <c r="BC785" s="227"/>
      <c r="BD785" s="227"/>
      <c r="BE785" s="227"/>
      <c r="BF785" s="227"/>
    </row>
    <row r="786" spans="1:58" ht="24" customHeight="1">
      <c r="A786" s="1369"/>
      <c r="B786" s="903"/>
      <c r="C786" s="227" t="s">
        <v>706</v>
      </c>
      <c r="D786" s="227" t="s">
        <v>25576</v>
      </c>
      <c r="E786" s="227" t="s">
        <v>13308</v>
      </c>
      <c r="F786" s="227" t="s">
        <v>706</v>
      </c>
      <c r="G786" s="227"/>
      <c r="H786" s="360"/>
      <c r="I786" s="233" t="s">
        <v>13309</v>
      </c>
      <c r="J786" s="227"/>
      <c r="K786" s="227"/>
      <c r="L786" s="228">
        <v>25329</v>
      </c>
      <c r="M786" s="228">
        <v>4775</v>
      </c>
      <c r="N786" s="228">
        <v>8940</v>
      </c>
      <c r="O786" s="227" t="s">
        <v>401</v>
      </c>
      <c r="P786" s="228"/>
      <c r="Q786" s="228"/>
      <c r="R786" s="228"/>
      <c r="S786" s="228"/>
      <c r="T786" s="228"/>
      <c r="U786" s="228"/>
      <c r="V786" s="228"/>
      <c r="W786" s="228">
        <v>25</v>
      </c>
      <c r="X786" s="228"/>
      <c r="Y786" s="228">
        <v>6</v>
      </c>
      <c r="Z786" s="228"/>
      <c r="AA786" s="227"/>
      <c r="AB786" s="228"/>
      <c r="AC786" s="228"/>
      <c r="AD786" s="227"/>
      <c r="AE786" s="227">
        <v>2010</v>
      </c>
      <c r="AF786" s="227"/>
      <c r="AG786" s="227"/>
      <c r="AH786" s="227"/>
      <c r="AI786" s="227"/>
      <c r="AJ786" s="227"/>
      <c r="AK786" s="227"/>
      <c r="AL786" s="228"/>
      <c r="AM786" s="227"/>
      <c r="AN786" s="227"/>
      <c r="AO786" s="227"/>
      <c r="AP786" s="227"/>
      <c r="AQ786" s="227"/>
      <c r="AR786" s="227"/>
      <c r="AS786" s="227"/>
      <c r="AT786" s="227"/>
      <c r="AU786" s="227"/>
      <c r="AV786" s="227"/>
      <c r="AW786" s="227"/>
      <c r="AX786" s="227"/>
      <c r="AY786" s="227"/>
      <c r="AZ786" s="227"/>
      <c r="BA786" s="227"/>
      <c r="BB786" s="227"/>
      <c r="BC786" s="227"/>
      <c r="BD786" s="227"/>
      <c r="BE786" s="227"/>
      <c r="BF786" s="227"/>
    </row>
    <row r="787" spans="1:58" ht="24" customHeight="1">
      <c r="A787" s="1369"/>
      <c r="B787" s="903"/>
      <c r="C787" s="227" t="s">
        <v>706</v>
      </c>
      <c r="D787" s="227" t="s">
        <v>25642</v>
      </c>
      <c r="E787" s="227" t="s">
        <v>13310</v>
      </c>
      <c r="F787" s="227" t="s">
        <v>706</v>
      </c>
      <c r="G787" s="227"/>
      <c r="H787" s="360"/>
      <c r="I787" s="233" t="s">
        <v>13309</v>
      </c>
      <c r="J787" s="227"/>
      <c r="K787" s="227"/>
      <c r="L787" s="228">
        <v>10000</v>
      </c>
      <c r="M787" s="228">
        <v>5495</v>
      </c>
      <c r="N787" s="228">
        <v>14318</v>
      </c>
      <c r="O787" s="227" t="s">
        <v>401</v>
      </c>
      <c r="P787" s="228"/>
      <c r="Q787" s="228"/>
      <c r="R787" s="228"/>
      <c r="S787" s="228"/>
      <c r="T787" s="228"/>
      <c r="U787" s="228"/>
      <c r="V787" s="228"/>
      <c r="W787" s="228">
        <v>25</v>
      </c>
      <c r="X787" s="228"/>
      <c r="Y787" s="228">
        <v>6</v>
      </c>
      <c r="Z787" s="228"/>
      <c r="AA787" s="227"/>
      <c r="AB787" s="228"/>
      <c r="AC787" s="228"/>
      <c r="AD787" s="227"/>
      <c r="AE787" s="227">
        <v>2010</v>
      </c>
      <c r="AF787" s="227"/>
      <c r="AG787" s="227"/>
      <c r="AH787" s="227"/>
      <c r="AI787" s="227"/>
      <c r="AJ787" s="227"/>
      <c r="AK787" s="227"/>
      <c r="AL787" s="228"/>
      <c r="AM787" s="227"/>
      <c r="AN787" s="227"/>
      <c r="AO787" s="227"/>
      <c r="AP787" s="227"/>
      <c r="AQ787" s="227"/>
      <c r="AR787" s="227"/>
      <c r="AS787" s="227"/>
      <c r="AT787" s="227"/>
      <c r="AU787" s="227"/>
      <c r="AV787" s="227"/>
      <c r="AW787" s="227"/>
      <c r="AX787" s="227"/>
      <c r="AY787" s="227"/>
      <c r="AZ787" s="227"/>
      <c r="BA787" s="227"/>
      <c r="BB787" s="227"/>
      <c r="BC787" s="227"/>
      <c r="BD787" s="227"/>
      <c r="BE787" s="227"/>
      <c r="BF787" s="227"/>
    </row>
    <row r="788" spans="1:58" ht="24" customHeight="1">
      <c r="A788" s="1369"/>
      <c r="B788" s="903"/>
      <c r="C788" s="227" t="s">
        <v>706</v>
      </c>
      <c r="D788" s="227" t="s">
        <v>25641</v>
      </c>
      <c r="E788" s="227" t="s">
        <v>13311</v>
      </c>
      <c r="F788" s="227" t="s">
        <v>706</v>
      </c>
      <c r="G788" s="227"/>
      <c r="H788" s="360"/>
      <c r="I788" s="233" t="s">
        <v>13309</v>
      </c>
      <c r="J788" s="227"/>
      <c r="K788" s="227"/>
      <c r="L788" s="228">
        <v>31808</v>
      </c>
      <c r="M788" s="228">
        <v>2757</v>
      </c>
      <c r="N788" s="228">
        <v>5309</v>
      </c>
      <c r="O788" s="227" t="s">
        <v>401</v>
      </c>
      <c r="P788" s="228"/>
      <c r="Q788" s="228"/>
      <c r="R788" s="228"/>
      <c r="S788" s="228"/>
      <c r="T788" s="228"/>
      <c r="U788" s="228"/>
      <c r="V788" s="228"/>
      <c r="W788" s="228">
        <v>25</v>
      </c>
      <c r="X788" s="228"/>
      <c r="Y788" s="228">
        <v>6</v>
      </c>
      <c r="Z788" s="228"/>
      <c r="AA788" s="227"/>
      <c r="AB788" s="228"/>
      <c r="AC788" s="228"/>
      <c r="AD788" s="227"/>
      <c r="AE788" s="227">
        <v>2008</v>
      </c>
      <c r="AF788" s="227"/>
      <c r="AG788" s="227"/>
      <c r="AH788" s="227"/>
      <c r="AI788" s="227"/>
      <c r="AJ788" s="227"/>
      <c r="AK788" s="227"/>
      <c r="AL788" s="228"/>
      <c r="AM788" s="227"/>
      <c r="AN788" s="227"/>
      <c r="AO788" s="227"/>
      <c r="AP788" s="227"/>
      <c r="AQ788" s="227"/>
      <c r="AR788" s="227"/>
      <c r="AS788" s="227"/>
      <c r="AT788" s="227"/>
      <c r="AU788" s="227"/>
      <c r="AV788" s="227"/>
      <c r="AW788" s="227"/>
      <c r="AX788" s="227"/>
      <c r="AY788" s="227"/>
      <c r="AZ788" s="227"/>
      <c r="BA788" s="227"/>
      <c r="BB788" s="227"/>
      <c r="BC788" s="227"/>
      <c r="BD788" s="227"/>
      <c r="BE788" s="227"/>
      <c r="BF788" s="227"/>
    </row>
    <row r="789" spans="1:58" ht="24" customHeight="1">
      <c r="A789" s="1369"/>
      <c r="B789" s="903"/>
      <c r="C789" s="227" t="s">
        <v>14318</v>
      </c>
      <c r="D789" s="227" t="s">
        <v>25643</v>
      </c>
      <c r="E789" s="227" t="s">
        <v>14385</v>
      </c>
      <c r="F789" s="227" t="s">
        <v>14318</v>
      </c>
      <c r="G789" s="227"/>
      <c r="H789" s="360"/>
      <c r="I789" s="233" t="s">
        <v>13309</v>
      </c>
      <c r="J789" s="227"/>
      <c r="K789" s="227"/>
      <c r="L789" s="228">
        <v>9946</v>
      </c>
      <c r="M789" s="228">
        <v>982</v>
      </c>
      <c r="N789" s="228">
        <v>3017</v>
      </c>
      <c r="O789" s="227" t="s">
        <v>2083</v>
      </c>
      <c r="P789" s="228"/>
      <c r="Q789" s="228"/>
      <c r="R789" s="228"/>
      <c r="S789" s="228"/>
      <c r="T789" s="228"/>
      <c r="U789" s="228"/>
      <c r="V789" s="228"/>
      <c r="W789" s="228">
        <v>25</v>
      </c>
      <c r="X789" s="228"/>
      <c r="Y789" s="228">
        <v>5</v>
      </c>
      <c r="Z789" s="228"/>
      <c r="AA789" s="227"/>
      <c r="AB789" s="228"/>
      <c r="AC789" s="228"/>
      <c r="AD789" s="227"/>
      <c r="AE789" s="227">
        <v>2022</v>
      </c>
      <c r="AF789" s="227"/>
      <c r="AG789" s="227"/>
      <c r="AH789" s="227"/>
      <c r="AI789" s="227"/>
      <c r="AJ789" s="227"/>
      <c r="AK789" s="227"/>
      <c r="AL789" s="228"/>
      <c r="AM789" s="227"/>
      <c r="AN789" s="227"/>
      <c r="AO789" s="227"/>
      <c r="AP789" s="227"/>
      <c r="AQ789" s="227"/>
      <c r="AR789" s="227"/>
      <c r="AS789" s="227"/>
      <c r="AT789" s="227"/>
      <c r="AU789" s="227"/>
      <c r="AV789" s="227"/>
      <c r="AW789" s="227"/>
      <c r="AX789" s="227"/>
      <c r="AY789" s="227"/>
      <c r="AZ789" s="227"/>
      <c r="BA789" s="227"/>
      <c r="BB789" s="227"/>
      <c r="BC789" s="227"/>
      <c r="BD789" s="227"/>
      <c r="BE789" s="227"/>
      <c r="BF789" s="227"/>
    </row>
    <row r="790" spans="1:58" ht="24" customHeight="1">
      <c r="A790" s="1369"/>
      <c r="B790" s="903"/>
      <c r="C790" s="227" t="s">
        <v>706</v>
      </c>
      <c r="D790" s="227" t="s">
        <v>25644</v>
      </c>
      <c r="E790" s="227" t="s">
        <v>14386</v>
      </c>
      <c r="F790" s="227" t="s">
        <v>706</v>
      </c>
      <c r="G790" s="227"/>
      <c r="H790" s="360"/>
      <c r="I790" s="233" t="s">
        <v>13309</v>
      </c>
      <c r="J790" s="227"/>
      <c r="K790" s="227"/>
      <c r="L790" s="228">
        <v>6818.87</v>
      </c>
      <c r="M790" s="228">
        <v>2311.34</v>
      </c>
      <c r="N790" s="228">
        <v>2759.31</v>
      </c>
      <c r="O790" s="227" t="s">
        <v>401</v>
      </c>
      <c r="P790" s="228"/>
      <c r="Q790" s="228"/>
      <c r="R790" s="228"/>
      <c r="S790" s="228"/>
      <c r="T790" s="228"/>
      <c r="U790" s="228"/>
      <c r="V790" s="228"/>
      <c r="W790" s="228">
        <v>25</v>
      </c>
      <c r="X790" s="228"/>
      <c r="Y790" s="228">
        <v>7</v>
      </c>
      <c r="Z790" s="228"/>
      <c r="AA790" s="227"/>
      <c r="AB790" s="228"/>
      <c r="AC790" s="228"/>
      <c r="AD790" s="227"/>
      <c r="AE790" s="227">
        <v>2022</v>
      </c>
      <c r="AF790" s="227"/>
      <c r="AG790" s="227"/>
      <c r="AH790" s="227"/>
      <c r="AI790" s="227"/>
      <c r="AJ790" s="227"/>
      <c r="AK790" s="227"/>
      <c r="AL790" s="228"/>
      <c r="AM790" s="227"/>
      <c r="AN790" s="227"/>
      <c r="AO790" s="227"/>
      <c r="AP790" s="227"/>
      <c r="AQ790" s="227"/>
      <c r="AR790" s="227"/>
      <c r="AS790" s="227"/>
      <c r="AT790" s="227"/>
      <c r="AU790" s="227"/>
      <c r="AV790" s="227"/>
      <c r="AW790" s="227"/>
      <c r="AX790" s="227"/>
      <c r="AY790" s="227"/>
      <c r="AZ790" s="227"/>
      <c r="BA790" s="227"/>
      <c r="BB790" s="227"/>
      <c r="BC790" s="227"/>
      <c r="BD790" s="227"/>
      <c r="BE790" s="227"/>
      <c r="BF790" s="227"/>
    </row>
    <row r="791" spans="1:58" ht="24" customHeight="1">
      <c r="A791" s="1369"/>
      <c r="B791" s="903"/>
      <c r="C791" s="227" t="s">
        <v>14318</v>
      </c>
      <c r="D791" s="227" t="s">
        <v>25743</v>
      </c>
      <c r="E791" s="227" t="s">
        <v>25904</v>
      </c>
      <c r="F791" s="227" t="s">
        <v>14318</v>
      </c>
      <c r="G791" s="227"/>
      <c r="H791" s="360"/>
      <c r="I791" s="233" t="s">
        <v>13309</v>
      </c>
      <c r="J791" s="227"/>
      <c r="K791" s="227"/>
      <c r="L791" s="228"/>
      <c r="M791" s="228">
        <v>2996</v>
      </c>
      <c r="N791" s="228">
        <v>2996</v>
      </c>
      <c r="O791" s="227" t="s">
        <v>2083</v>
      </c>
      <c r="P791" s="228"/>
      <c r="Q791" s="228"/>
      <c r="R791" s="228"/>
      <c r="S791" s="228"/>
      <c r="T791" s="228"/>
      <c r="U791" s="228"/>
      <c r="V791" s="228"/>
      <c r="W791" s="228">
        <v>25</v>
      </c>
      <c r="X791" s="228"/>
      <c r="Y791" s="228">
        <v>5</v>
      </c>
      <c r="Z791" s="228"/>
      <c r="AA791" s="227"/>
      <c r="AB791" s="228"/>
      <c r="AC791" s="228"/>
      <c r="AD791" s="227"/>
      <c r="AE791" s="227">
        <v>2024</v>
      </c>
      <c r="AF791" s="227"/>
      <c r="AG791" s="227"/>
      <c r="AH791" s="227"/>
      <c r="AI791" s="227"/>
      <c r="AJ791" s="227"/>
      <c r="AK791" s="227"/>
      <c r="AL791" s="228"/>
      <c r="AM791" s="227"/>
      <c r="AN791" s="227"/>
      <c r="AO791" s="227"/>
      <c r="AP791" s="227"/>
      <c r="AQ791" s="227"/>
      <c r="AR791" s="227"/>
      <c r="AS791" s="227"/>
      <c r="AT791" s="227"/>
      <c r="AU791" s="227"/>
      <c r="AV791" s="227"/>
      <c r="AW791" s="227"/>
      <c r="AX791" s="227"/>
      <c r="AY791" s="227"/>
      <c r="AZ791" s="227"/>
      <c r="BA791" s="227"/>
      <c r="BB791" s="227"/>
      <c r="BC791" s="227"/>
      <c r="BD791" s="227"/>
      <c r="BE791" s="227"/>
      <c r="BF791" s="227"/>
    </row>
    <row r="792" spans="1:58" ht="24" customHeight="1">
      <c r="A792" s="719"/>
      <c r="B792" s="903"/>
      <c r="C792" s="227" t="s">
        <v>707</v>
      </c>
      <c r="D792" s="379" t="s">
        <v>25905</v>
      </c>
      <c r="E792" s="227" t="s">
        <v>7092</v>
      </c>
      <c r="F792" s="227" t="s">
        <v>707</v>
      </c>
      <c r="G792" s="227"/>
      <c r="H792" s="360"/>
      <c r="I792" s="227" t="s">
        <v>707</v>
      </c>
      <c r="J792" s="227"/>
      <c r="K792" s="227"/>
      <c r="L792" s="228">
        <v>52765</v>
      </c>
      <c r="M792" s="228">
        <v>1467</v>
      </c>
      <c r="N792" s="228">
        <v>785</v>
      </c>
      <c r="O792" s="227" t="s">
        <v>401</v>
      </c>
      <c r="P792" s="228"/>
      <c r="Q792" s="228"/>
      <c r="R792" s="228"/>
      <c r="S792" s="228"/>
      <c r="T792" s="228"/>
      <c r="U792" s="228"/>
      <c r="V792" s="228"/>
      <c r="W792" s="228">
        <v>25</v>
      </c>
      <c r="X792" s="228">
        <v>11</v>
      </c>
      <c r="Y792" s="228">
        <v>5</v>
      </c>
      <c r="Z792" s="228">
        <v>275</v>
      </c>
      <c r="AA792" s="227"/>
      <c r="AB792" s="228"/>
      <c r="AC792" s="228"/>
      <c r="AD792" s="227"/>
      <c r="AE792" s="227">
        <v>2007</v>
      </c>
      <c r="AF792" s="227"/>
      <c r="AG792" s="227"/>
      <c r="AH792" s="227"/>
      <c r="AI792" s="227"/>
      <c r="AJ792" s="227"/>
      <c r="AK792" s="227"/>
      <c r="AL792" s="228">
        <v>8222</v>
      </c>
      <c r="AM792" s="227"/>
      <c r="AN792" s="227"/>
      <c r="AO792" s="227"/>
      <c r="AP792" s="227"/>
      <c r="AQ792" s="227"/>
      <c r="AR792" s="227"/>
      <c r="AS792" s="227"/>
      <c r="AT792" s="227"/>
      <c r="AU792" s="227"/>
      <c r="AV792" s="227"/>
      <c r="AW792" s="227"/>
      <c r="AX792" s="227"/>
      <c r="AY792" s="227"/>
      <c r="AZ792" s="227"/>
      <c r="BA792" s="227"/>
      <c r="BB792" s="227"/>
      <c r="BC792" s="227"/>
      <c r="BD792" s="227"/>
      <c r="BE792" s="227"/>
      <c r="BF792" s="227"/>
    </row>
    <row r="793" spans="1:58" ht="24" customHeight="1">
      <c r="A793" s="719"/>
      <c r="B793" s="903"/>
      <c r="C793" s="227" t="s">
        <v>707</v>
      </c>
      <c r="D793" s="379" t="s">
        <v>25906</v>
      </c>
      <c r="E793" s="227" t="s">
        <v>17513</v>
      </c>
      <c r="F793" s="227" t="s">
        <v>707</v>
      </c>
      <c r="G793" s="227"/>
      <c r="H793" s="360"/>
      <c r="I793" s="227" t="s">
        <v>707</v>
      </c>
      <c r="J793" s="227"/>
      <c r="K793" s="227"/>
      <c r="L793" s="228">
        <v>7207</v>
      </c>
      <c r="M793" s="228">
        <v>1010.19</v>
      </c>
      <c r="N793" s="228">
        <v>1000.96</v>
      </c>
      <c r="O793" s="227" t="s">
        <v>401</v>
      </c>
      <c r="P793" s="228"/>
      <c r="Q793" s="228"/>
      <c r="R793" s="228"/>
      <c r="S793" s="228"/>
      <c r="T793" s="228"/>
      <c r="U793" s="228"/>
      <c r="V793" s="228"/>
      <c r="W793" s="228">
        <v>25</v>
      </c>
      <c r="X793" s="228">
        <v>10</v>
      </c>
      <c r="Y793" s="228">
        <v>4</v>
      </c>
      <c r="Z793" s="228">
        <v>262.5</v>
      </c>
      <c r="AA793" s="227"/>
      <c r="AB793" s="228"/>
      <c r="AC793" s="228"/>
      <c r="AD793" s="227"/>
      <c r="AE793" s="227">
        <v>2023</v>
      </c>
      <c r="AF793" s="227"/>
      <c r="AG793" s="227"/>
      <c r="AH793" s="227"/>
      <c r="AI793" s="227"/>
      <c r="AJ793" s="227"/>
      <c r="AK793" s="227"/>
      <c r="AL793" s="228">
        <v>4749</v>
      </c>
      <c r="AM793" s="227"/>
      <c r="AN793" s="227"/>
      <c r="AO793" s="227"/>
      <c r="AP793" s="227"/>
      <c r="AQ793" s="227"/>
      <c r="AR793" s="227"/>
      <c r="AS793" s="227"/>
      <c r="AT793" s="227"/>
      <c r="AU793" s="227"/>
      <c r="AV793" s="227"/>
      <c r="AW793" s="227"/>
      <c r="AX793" s="227"/>
      <c r="AY793" s="227"/>
      <c r="AZ793" s="227"/>
      <c r="BA793" s="227"/>
      <c r="BB793" s="227"/>
      <c r="BC793" s="227"/>
      <c r="BD793" s="227"/>
      <c r="BE793" s="227"/>
      <c r="BF793" s="227"/>
    </row>
    <row r="794" spans="1:58" ht="24" customHeight="1">
      <c r="A794" s="719"/>
      <c r="B794" s="903"/>
      <c r="C794" s="227" t="s">
        <v>6366</v>
      </c>
      <c r="D794" s="227" t="s">
        <v>25907</v>
      </c>
      <c r="E794" s="227" t="s">
        <v>11170</v>
      </c>
      <c r="F794" s="227" t="s">
        <v>6366</v>
      </c>
      <c r="G794" s="227"/>
      <c r="H794" s="695"/>
      <c r="I794" s="227" t="s">
        <v>11108</v>
      </c>
      <c r="J794" s="227"/>
      <c r="K794" s="227"/>
      <c r="L794" s="228">
        <v>56952</v>
      </c>
      <c r="M794" s="228">
        <v>11208</v>
      </c>
      <c r="N794" s="228">
        <v>5253</v>
      </c>
      <c r="O794" s="227" t="s">
        <v>401</v>
      </c>
      <c r="P794" s="228"/>
      <c r="Q794" s="228"/>
      <c r="R794" s="228"/>
      <c r="S794" s="228"/>
      <c r="T794" s="228"/>
      <c r="U794" s="228"/>
      <c r="V794" s="228"/>
      <c r="W794" s="228">
        <v>25</v>
      </c>
      <c r="X794" s="228">
        <v>12</v>
      </c>
      <c r="Y794" s="228">
        <v>6</v>
      </c>
      <c r="Z794" s="228">
        <v>399</v>
      </c>
      <c r="AA794" s="227"/>
      <c r="AB794" s="228"/>
      <c r="AC794" s="228"/>
      <c r="AD794" s="227"/>
      <c r="AE794" s="227">
        <v>2018</v>
      </c>
      <c r="AF794" s="227"/>
      <c r="AG794" s="227"/>
      <c r="AH794" s="227"/>
      <c r="AI794" s="227"/>
      <c r="AJ794" s="227"/>
      <c r="AK794" s="227"/>
      <c r="AL794" s="228">
        <v>10350</v>
      </c>
      <c r="AM794" s="227"/>
      <c r="AN794" s="227"/>
      <c r="AO794" s="227"/>
      <c r="AP794" s="227"/>
      <c r="AQ794" s="227"/>
      <c r="AR794" s="227"/>
      <c r="AS794" s="227"/>
      <c r="AT794" s="227"/>
      <c r="AU794" s="227"/>
      <c r="AV794" s="227"/>
      <c r="AW794" s="227"/>
      <c r="AX794" s="227"/>
      <c r="AY794" s="227"/>
      <c r="AZ794" s="227"/>
      <c r="BA794" s="227"/>
      <c r="BB794" s="227"/>
      <c r="BC794" s="227"/>
      <c r="BD794" s="227"/>
      <c r="BE794" s="227"/>
      <c r="BF794" s="227"/>
    </row>
    <row r="795" spans="1:58" ht="24" customHeight="1">
      <c r="A795" s="719"/>
      <c r="B795" s="909"/>
      <c r="C795" s="227" t="s">
        <v>687</v>
      </c>
      <c r="D795" s="227" t="s">
        <v>6371</v>
      </c>
      <c r="E795" s="227" t="s">
        <v>7093</v>
      </c>
      <c r="F795" s="227" t="s">
        <v>687</v>
      </c>
      <c r="G795" s="227" t="s">
        <v>6373</v>
      </c>
      <c r="H795" s="360" t="s">
        <v>6374</v>
      </c>
      <c r="I795" s="233" t="s">
        <v>687</v>
      </c>
      <c r="J795" s="227">
        <v>5</v>
      </c>
      <c r="K795" s="227"/>
      <c r="L795" s="228"/>
      <c r="M795" s="228">
        <v>1836</v>
      </c>
      <c r="N795" s="228">
        <v>2580</v>
      </c>
      <c r="O795" s="227" t="s">
        <v>401</v>
      </c>
      <c r="P795" s="228"/>
      <c r="Q795" s="228"/>
      <c r="R795" s="228"/>
      <c r="S795" s="228"/>
      <c r="T795" s="228"/>
      <c r="U795" s="228"/>
      <c r="V795" s="228"/>
      <c r="W795" s="228">
        <v>25</v>
      </c>
      <c r="X795" s="228">
        <v>12</v>
      </c>
      <c r="Y795" s="228">
        <v>6</v>
      </c>
      <c r="Z795" s="228">
        <v>300</v>
      </c>
      <c r="AA795" s="227">
        <v>48</v>
      </c>
      <c r="AB795" s="228"/>
      <c r="AC795" s="228"/>
      <c r="AD795" s="227"/>
      <c r="AE795" s="227">
        <v>2003</v>
      </c>
      <c r="AF795" s="227"/>
      <c r="AG795" s="227" t="s">
        <v>7094</v>
      </c>
      <c r="AH795" s="227" t="s">
        <v>7095</v>
      </c>
      <c r="AI795" s="227" t="s">
        <v>1498</v>
      </c>
      <c r="AJ795" s="227"/>
      <c r="AK795" s="227"/>
      <c r="AL795" s="228">
        <v>6791</v>
      </c>
      <c r="AM795" s="227"/>
      <c r="AN795" s="227"/>
      <c r="AO795" s="227"/>
      <c r="AP795" s="227"/>
      <c r="AQ795" s="227"/>
      <c r="AR795" s="227"/>
      <c r="AS795" s="227" t="s">
        <v>1859</v>
      </c>
      <c r="AT795" s="227"/>
      <c r="AU795" s="227" t="s">
        <v>7096</v>
      </c>
      <c r="AV795" s="227" t="s">
        <v>7097</v>
      </c>
      <c r="AW795" s="227" t="s">
        <v>4114</v>
      </c>
      <c r="AX795" s="227"/>
      <c r="AY795" s="227"/>
      <c r="AZ795" s="227"/>
      <c r="BA795" s="227"/>
      <c r="BB795" s="227"/>
      <c r="BC795" s="227"/>
      <c r="BD795" s="227"/>
      <c r="BE795" s="227"/>
      <c r="BF795" s="227" t="s">
        <v>7098</v>
      </c>
    </row>
    <row r="796" spans="1:58" ht="24" customHeight="1">
      <c r="A796" s="719"/>
      <c r="B796" s="909"/>
      <c r="C796" s="227" t="s">
        <v>6377</v>
      </c>
      <c r="D796" s="227" t="s">
        <v>25586</v>
      </c>
      <c r="E796" s="291" t="s">
        <v>7099</v>
      </c>
      <c r="F796" s="227" t="s">
        <v>6377</v>
      </c>
      <c r="G796" s="233" t="s">
        <v>14367</v>
      </c>
      <c r="H796" s="360"/>
      <c r="I796" s="233" t="s">
        <v>14367</v>
      </c>
      <c r="J796" s="227"/>
      <c r="K796" s="228"/>
      <c r="L796" s="407">
        <v>5832</v>
      </c>
      <c r="M796" s="407">
        <v>2197</v>
      </c>
      <c r="N796" s="407">
        <v>4213</v>
      </c>
      <c r="O796" s="227" t="s">
        <v>401</v>
      </c>
      <c r="P796" s="228"/>
      <c r="Q796" s="228"/>
      <c r="R796" s="228"/>
      <c r="S796" s="228"/>
      <c r="T796" s="228"/>
      <c r="U796" s="228"/>
      <c r="V796" s="244"/>
      <c r="W796" s="323">
        <v>25</v>
      </c>
      <c r="X796" s="323">
        <v>10</v>
      </c>
      <c r="Y796" s="323">
        <v>5</v>
      </c>
      <c r="Z796" s="323">
        <v>250</v>
      </c>
      <c r="AA796" s="227"/>
      <c r="AB796" s="227"/>
      <c r="AC796" s="227"/>
      <c r="AD796" s="227"/>
      <c r="AE796" s="227">
        <v>2015</v>
      </c>
      <c r="AF796" s="227"/>
      <c r="AG796" s="227"/>
      <c r="AH796" s="227"/>
      <c r="AI796" s="227"/>
      <c r="AJ796" s="227"/>
      <c r="AK796" s="227"/>
      <c r="AL796" s="228">
        <v>9000</v>
      </c>
      <c r="AM796" s="227"/>
      <c r="AN796" s="227"/>
      <c r="AO796" s="227"/>
      <c r="AP796" s="227"/>
      <c r="AQ796" s="227"/>
      <c r="AR796" s="227"/>
      <c r="AS796" s="227"/>
      <c r="AT796" s="227"/>
      <c r="AU796" s="227"/>
      <c r="AV796" s="227"/>
      <c r="AW796" s="227"/>
      <c r="AX796" s="227"/>
      <c r="AY796" s="227"/>
      <c r="AZ796" s="227"/>
      <c r="BA796" s="227"/>
      <c r="BB796" s="227"/>
      <c r="BC796" s="227"/>
      <c r="BD796" s="227"/>
      <c r="BE796" s="227"/>
      <c r="BF796" s="227"/>
    </row>
    <row r="797" spans="1:58" ht="24" customHeight="1">
      <c r="A797" s="719"/>
      <c r="B797" s="909"/>
      <c r="C797" s="227" t="s">
        <v>6381</v>
      </c>
      <c r="D797" s="227" t="s">
        <v>25310</v>
      </c>
      <c r="E797" s="227" t="s">
        <v>12269</v>
      </c>
      <c r="F797" s="227" t="s">
        <v>6381</v>
      </c>
      <c r="G797" s="227"/>
      <c r="H797" s="695"/>
      <c r="I797" s="227" t="s">
        <v>6381</v>
      </c>
      <c r="J797" s="227"/>
      <c r="K797" s="227"/>
      <c r="L797" s="228">
        <v>96288</v>
      </c>
      <c r="M797" s="228">
        <v>1358</v>
      </c>
      <c r="N797" s="228">
        <v>2594</v>
      </c>
      <c r="O797" s="227" t="s">
        <v>401</v>
      </c>
      <c r="P797" s="228"/>
      <c r="Q797" s="228"/>
      <c r="R797" s="228"/>
      <c r="S797" s="228"/>
      <c r="T797" s="228"/>
      <c r="U797" s="228"/>
      <c r="V797" s="228"/>
      <c r="W797" s="228">
        <v>25</v>
      </c>
      <c r="X797" s="228">
        <v>15</v>
      </c>
      <c r="Y797" s="228">
        <v>6</v>
      </c>
      <c r="Z797" s="228">
        <v>453</v>
      </c>
      <c r="AA797" s="227"/>
      <c r="AB797" s="228"/>
      <c r="AC797" s="228"/>
      <c r="AD797" s="227"/>
      <c r="AE797" s="227">
        <v>2013</v>
      </c>
      <c r="AF797" s="227"/>
      <c r="AG797" s="227"/>
      <c r="AH797" s="227"/>
      <c r="AI797" s="227"/>
      <c r="AJ797" s="227"/>
      <c r="AK797" s="227"/>
      <c r="AL797" s="228">
        <v>6880</v>
      </c>
      <c r="AM797" s="227"/>
      <c r="AN797" s="227"/>
      <c r="AO797" s="227"/>
      <c r="AP797" s="227"/>
      <c r="AQ797" s="227"/>
      <c r="AR797" s="227"/>
      <c r="AS797" s="227"/>
      <c r="AT797" s="227"/>
      <c r="AU797" s="227"/>
      <c r="AV797" s="227"/>
      <c r="AW797" s="227"/>
      <c r="AX797" s="227"/>
      <c r="AY797" s="227"/>
      <c r="AZ797" s="227"/>
      <c r="BA797" s="227"/>
      <c r="BB797" s="227"/>
      <c r="BC797" s="227"/>
      <c r="BD797" s="227"/>
      <c r="BE797" s="227"/>
      <c r="BF797" s="227"/>
    </row>
    <row r="798" spans="1:58" ht="24" customHeight="1">
      <c r="A798" s="719"/>
      <c r="B798" s="909"/>
      <c r="C798" s="227" t="s">
        <v>6384</v>
      </c>
      <c r="D798" s="227" t="s">
        <v>25908</v>
      </c>
      <c r="E798" s="227" t="s">
        <v>7100</v>
      </c>
      <c r="F798" s="227" t="s">
        <v>6384</v>
      </c>
      <c r="G798" s="227"/>
      <c r="H798" s="360"/>
      <c r="I798" s="227" t="s">
        <v>7101</v>
      </c>
      <c r="J798" s="227"/>
      <c r="K798" s="227"/>
      <c r="L798" s="228">
        <v>7650</v>
      </c>
      <c r="M798" s="228">
        <v>1772</v>
      </c>
      <c r="N798" s="228">
        <v>2762</v>
      </c>
      <c r="O798" s="227" t="s">
        <v>401</v>
      </c>
      <c r="P798" s="228"/>
      <c r="Q798" s="228"/>
      <c r="R798" s="228"/>
      <c r="S798" s="228"/>
      <c r="T798" s="228"/>
      <c r="U798" s="228"/>
      <c r="V798" s="228"/>
      <c r="W798" s="228">
        <v>25</v>
      </c>
      <c r="X798" s="228">
        <v>9</v>
      </c>
      <c r="Y798" s="228">
        <v>4</v>
      </c>
      <c r="Z798" s="228">
        <v>225</v>
      </c>
      <c r="AA798" s="227"/>
      <c r="AB798" s="228"/>
      <c r="AC798" s="228"/>
      <c r="AD798" s="227"/>
      <c r="AE798" s="227">
        <v>2006</v>
      </c>
      <c r="AF798" s="227"/>
      <c r="AG798" s="227"/>
      <c r="AH798" s="227"/>
      <c r="AI798" s="227"/>
      <c r="AJ798" s="227"/>
      <c r="AK798" s="227"/>
      <c r="AL798" s="228">
        <v>938</v>
      </c>
      <c r="AM798" s="227"/>
      <c r="AN798" s="227"/>
      <c r="AO798" s="227"/>
      <c r="AP798" s="227"/>
      <c r="AQ798" s="227"/>
      <c r="AR798" s="227"/>
      <c r="AS798" s="227"/>
      <c r="AT798" s="227"/>
      <c r="AU798" s="227"/>
      <c r="AV798" s="227"/>
      <c r="AW798" s="227"/>
      <c r="AX798" s="227"/>
      <c r="AY798" s="227"/>
      <c r="AZ798" s="227"/>
      <c r="BA798" s="227"/>
      <c r="BB798" s="227"/>
      <c r="BC798" s="227"/>
      <c r="BD798" s="227"/>
      <c r="BE798" s="227"/>
      <c r="BF798" s="403" t="s">
        <v>7102</v>
      </c>
    </row>
    <row r="799" spans="1:58" ht="24" customHeight="1">
      <c r="A799" s="719"/>
      <c r="B799" s="909"/>
      <c r="C799" s="227" t="s">
        <v>6384</v>
      </c>
      <c r="D799" s="227" t="s">
        <v>25909</v>
      </c>
      <c r="E799" s="227" t="s">
        <v>12270</v>
      </c>
      <c r="F799" s="227" t="s">
        <v>6384</v>
      </c>
      <c r="G799" s="227"/>
      <c r="H799" s="360"/>
      <c r="I799" s="227" t="s">
        <v>7101</v>
      </c>
      <c r="J799" s="227"/>
      <c r="K799" s="227"/>
      <c r="L799" s="228">
        <v>3489</v>
      </c>
      <c r="M799" s="228">
        <v>1571</v>
      </c>
      <c r="N799" s="228">
        <v>2560.7800000000002</v>
      </c>
      <c r="O799" s="227" t="s">
        <v>401</v>
      </c>
      <c r="P799" s="228"/>
      <c r="Q799" s="228"/>
      <c r="R799" s="228"/>
      <c r="S799" s="228"/>
      <c r="T799" s="228"/>
      <c r="U799" s="228"/>
      <c r="V799" s="228"/>
      <c r="W799" s="228">
        <v>25</v>
      </c>
      <c r="X799" s="228">
        <v>9</v>
      </c>
      <c r="Y799" s="228">
        <v>4</v>
      </c>
      <c r="Z799" s="228">
        <v>225</v>
      </c>
      <c r="AA799" s="227"/>
      <c r="AB799" s="228"/>
      <c r="AC799" s="228"/>
      <c r="AD799" s="227"/>
      <c r="AE799" s="227">
        <v>2020</v>
      </c>
      <c r="AF799" s="227"/>
      <c r="AG799" s="227"/>
      <c r="AH799" s="227"/>
      <c r="AI799" s="227"/>
      <c r="AJ799" s="227"/>
      <c r="AK799" s="227"/>
      <c r="AL799" s="228">
        <v>1323</v>
      </c>
      <c r="AM799" s="227"/>
      <c r="AN799" s="227"/>
      <c r="AO799" s="227"/>
      <c r="AP799" s="227"/>
      <c r="AQ799" s="227"/>
      <c r="AR799" s="227"/>
      <c r="AS799" s="227"/>
      <c r="AT799" s="227"/>
      <c r="AU799" s="227"/>
      <c r="AV799" s="227"/>
      <c r="AW799" s="227"/>
      <c r="AX799" s="227"/>
      <c r="AY799" s="227"/>
      <c r="AZ799" s="227"/>
      <c r="BA799" s="227"/>
      <c r="BB799" s="227"/>
      <c r="BC799" s="227"/>
      <c r="BD799" s="227"/>
      <c r="BE799" s="227"/>
      <c r="BF799" s="234"/>
    </row>
    <row r="800" spans="1:58" ht="24" customHeight="1">
      <c r="A800" s="719"/>
      <c r="B800" s="200"/>
      <c r="C800" s="227" t="s">
        <v>708</v>
      </c>
      <c r="D800" s="227" t="s">
        <v>25435</v>
      </c>
      <c r="E800" s="227" t="s">
        <v>7104</v>
      </c>
      <c r="F800" s="227" t="s">
        <v>708</v>
      </c>
      <c r="G800" s="227" t="s">
        <v>7105</v>
      </c>
      <c r="H800" s="360"/>
      <c r="I800" s="227" t="s">
        <v>708</v>
      </c>
      <c r="J800" s="227">
        <v>11</v>
      </c>
      <c r="K800" s="227" t="s">
        <v>7106</v>
      </c>
      <c r="L800" s="228"/>
      <c r="M800" s="228">
        <v>1771</v>
      </c>
      <c r="N800" s="228">
        <v>2769</v>
      </c>
      <c r="O800" s="227" t="s">
        <v>401</v>
      </c>
      <c r="P800" s="228"/>
      <c r="Q800" s="228"/>
      <c r="R800" s="228"/>
      <c r="S800" s="228"/>
      <c r="T800" s="228"/>
      <c r="U800" s="228"/>
      <c r="V800" s="228"/>
      <c r="W800" s="228">
        <v>25</v>
      </c>
      <c r="X800" s="228">
        <v>15</v>
      </c>
      <c r="Y800" s="228">
        <v>6</v>
      </c>
      <c r="Z800" s="228">
        <v>375</v>
      </c>
      <c r="AA800" s="227">
        <v>35</v>
      </c>
      <c r="AB800" s="228">
        <v>100</v>
      </c>
      <c r="AC800" s="228">
        <v>100</v>
      </c>
      <c r="AD800" s="227"/>
      <c r="AE800" s="227">
        <v>2014</v>
      </c>
      <c r="AF800" s="227">
        <v>3492</v>
      </c>
      <c r="AG800" s="227">
        <v>600</v>
      </c>
      <c r="AH800" s="227">
        <v>3208</v>
      </c>
      <c r="AI800" s="227"/>
      <c r="AJ800" s="227"/>
      <c r="AK800" s="227"/>
      <c r="AL800" s="228">
        <v>6500</v>
      </c>
      <c r="AM800" s="227"/>
      <c r="AN800" s="227"/>
      <c r="AO800" s="227"/>
      <c r="AP800" s="227"/>
      <c r="AQ800" s="227"/>
      <c r="AR800" s="227"/>
      <c r="AS800" s="227"/>
      <c r="AT800" s="227"/>
      <c r="AU800" s="227"/>
      <c r="AV800" s="227"/>
      <c r="AW800" s="227"/>
      <c r="AX800" s="227"/>
      <c r="AY800" s="227"/>
      <c r="AZ800" s="227"/>
      <c r="BA800" s="227"/>
      <c r="BB800" s="227"/>
      <c r="BC800" s="227"/>
      <c r="BD800" s="227"/>
      <c r="BE800" s="227"/>
      <c r="BF800" s="227"/>
    </row>
    <row r="801" spans="1:58" ht="24" customHeight="1">
      <c r="A801" s="719"/>
      <c r="B801" s="1618"/>
      <c r="C801" s="227" t="s">
        <v>6395</v>
      </c>
      <c r="D801" s="227" t="s">
        <v>7103</v>
      </c>
      <c r="E801" s="227" t="s">
        <v>7107</v>
      </c>
      <c r="F801" s="227" t="s">
        <v>6395</v>
      </c>
      <c r="G801" s="227" t="s">
        <v>7105</v>
      </c>
      <c r="H801" s="360"/>
      <c r="I801" s="227" t="s">
        <v>2311</v>
      </c>
      <c r="J801" s="227">
        <v>11</v>
      </c>
      <c r="K801" s="227" t="s">
        <v>7106</v>
      </c>
      <c r="L801" s="228">
        <v>52751</v>
      </c>
      <c r="M801" s="228">
        <v>3077</v>
      </c>
      <c r="N801" s="228">
        <v>6796</v>
      </c>
      <c r="O801" s="227" t="s">
        <v>401</v>
      </c>
      <c r="P801" s="228"/>
      <c r="Q801" s="228"/>
      <c r="R801" s="228"/>
      <c r="S801" s="228">
        <v>25</v>
      </c>
      <c r="T801" s="228">
        <v>15</v>
      </c>
      <c r="U801" s="228">
        <v>6</v>
      </c>
      <c r="V801" s="228">
        <v>375</v>
      </c>
      <c r="W801" s="228">
        <v>12</v>
      </c>
      <c r="X801" s="228">
        <v>6</v>
      </c>
      <c r="Y801" s="228"/>
      <c r="Z801" s="228">
        <v>72</v>
      </c>
      <c r="AA801" s="227">
        <v>35</v>
      </c>
      <c r="AB801" s="228">
        <v>100</v>
      </c>
      <c r="AC801" s="228">
        <v>100</v>
      </c>
      <c r="AD801" s="227"/>
      <c r="AE801" s="227">
        <v>1998</v>
      </c>
      <c r="AF801" s="227">
        <v>3492</v>
      </c>
      <c r="AG801" s="227">
        <v>600</v>
      </c>
      <c r="AH801" s="227">
        <v>3208</v>
      </c>
      <c r="AI801" s="227"/>
      <c r="AJ801" s="227"/>
      <c r="AK801" s="227"/>
      <c r="AL801" s="228">
        <v>7300</v>
      </c>
      <c r="AM801" s="227"/>
      <c r="AN801" s="227"/>
      <c r="AO801" s="227"/>
      <c r="AP801" s="227"/>
      <c r="AQ801" s="227"/>
      <c r="AR801" s="227"/>
      <c r="AS801" s="227"/>
      <c r="AT801" s="227"/>
      <c r="AU801" s="227"/>
      <c r="AV801" s="227"/>
      <c r="AW801" s="227"/>
      <c r="AX801" s="227"/>
      <c r="AY801" s="227"/>
      <c r="AZ801" s="227"/>
      <c r="BA801" s="227"/>
      <c r="BB801" s="227"/>
      <c r="BC801" s="227"/>
      <c r="BD801" s="227"/>
      <c r="BE801" s="227"/>
      <c r="BF801" s="227" t="s">
        <v>7108</v>
      </c>
    </row>
    <row r="802" spans="1:58" s="1433" customFormat="1" ht="24" customHeight="1">
      <c r="A802" s="1457"/>
      <c r="B802" s="1617" t="s">
        <v>80</v>
      </c>
      <c r="C802" s="314" t="s">
        <v>55</v>
      </c>
      <c r="D802" s="314"/>
      <c r="E802" s="315">
        <f>COUNTA(E803:E804)</f>
        <v>2</v>
      </c>
      <c r="F802" s="314"/>
      <c r="G802" s="314"/>
      <c r="H802" s="454"/>
      <c r="I802" s="314"/>
      <c r="J802" s="314"/>
      <c r="K802" s="314"/>
      <c r="L802" s="318">
        <f>SUM(L803:L804)</f>
        <v>16982</v>
      </c>
      <c r="M802" s="318">
        <f>SUM(M803:M804)</f>
        <v>6070.15</v>
      </c>
      <c r="N802" s="318">
        <f>SUM(N803:N804)</f>
        <v>11134.465</v>
      </c>
      <c r="O802" s="314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4"/>
      <c r="AB802" s="318"/>
      <c r="AC802" s="314"/>
      <c r="AD802" s="314"/>
      <c r="AE802" s="314"/>
      <c r="AF802" s="314"/>
      <c r="AG802" s="314"/>
      <c r="AH802" s="314"/>
      <c r="AI802" s="314"/>
      <c r="AJ802" s="314"/>
      <c r="AK802" s="314"/>
      <c r="AL802" s="318"/>
      <c r="AM802" s="314"/>
      <c r="AN802" s="314"/>
      <c r="AO802" s="314"/>
      <c r="AP802" s="314"/>
      <c r="AQ802" s="314"/>
      <c r="AR802" s="314"/>
      <c r="AS802" s="314"/>
      <c r="AT802" s="314"/>
      <c r="AU802" s="314"/>
      <c r="AV802" s="314"/>
      <c r="AW802" s="314"/>
      <c r="AX802" s="314"/>
      <c r="AY802" s="314"/>
      <c r="AZ802" s="314"/>
      <c r="BA802" s="314"/>
      <c r="BB802" s="314"/>
      <c r="BC802" s="314"/>
      <c r="BD802" s="314"/>
      <c r="BE802" s="314"/>
      <c r="BF802" s="314"/>
    </row>
    <row r="803" spans="1:58" ht="24" customHeight="1">
      <c r="A803" s="719"/>
      <c r="B803" s="909"/>
      <c r="C803" s="227" t="s">
        <v>7210</v>
      </c>
      <c r="D803" s="227" t="s">
        <v>7211</v>
      </c>
      <c r="E803" s="227" t="s">
        <v>12349</v>
      </c>
      <c r="F803" s="227" t="s">
        <v>7212</v>
      </c>
      <c r="G803" s="227" t="s">
        <v>11613</v>
      </c>
      <c r="H803" s="360" t="s">
        <v>7213</v>
      </c>
      <c r="I803" s="227" t="s">
        <v>7214</v>
      </c>
      <c r="J803" s="227" t="s">
        <v>7389</v>
      </c>
      <c r="K803" s="227" t="s">
        <v>7390</v>
      </c>
      <c r="L803" s="228">
        <v>13000</v>
      </c>
      <c r="M803" s="228">
        <v>5513.15</v>
      </c>
      <c r="N803" s="228">
        <v>8952</v>
      </c>
      <c r="O803" s="227" t="s">
        <v>401</v>
      </c>
      <c r="P803" s="228">
        <v>25</v>
      </c>
      <c r="Q803" s="228">
        <v>21</v>
      </c>
      <c r="R803" s="228">
        <v>5</v>
      </c>
      <c r="S803" s="228">
        <v>50</v>
      </c>
      <c r="T803" s="228">
        <v>21</v>
      </c>
      <c r="U803" s="228">
        <v>8</v>
      </c>
      <c r="V803" s="228">
        <v>2993</v>
      </c>
      <c r="W803" s="228"/>
      <c r="X803" s="228"/>
      <c r="Y803" s="228"/>
      <c r="Z803" s="228"/>
      <c r="AA803" s="227" t="s">
        <v>12350</v>
      </c>
      <c r="AB803" s="228" t="s">
        <v>12351</v>
      </c>
      <c r="AC803" s="227" t="s">
        <v>12352</v>
      </c>
      <c r="AD803" s="227" t="s">
        <v>332</v>
      </c>
      <c r="AE803" s="227">
        <v>1984</v>
      </c>
      <c r="AF803" s="227"/>
      <c r="AG803" s="227"/>
      <c r="AH803" s="227" t="s">
        <v>12353</v>
      </c>
      <c r="AI803" s="227" t="s">
        <v>623</v>
      </c>
      <c r="AJ803" s="227"/>
      <c r="AK803" s="227"/>
      <c r="AL803" s="228">
        <v>3210</v>
      </c>
      <c r="AM803" s="227"/>
      <c r="AN803" s="227"/>
      <c r="AO803" s="227" t="s">
        <v>3544</v>
      </c>
      <c r="AP803" s="227" t="s">
        <v>12354</v>
      </c>
      <c r="AQ803" s="227" t="s">
        <v>12355</v>
      </c>
      <c r="AR803" s="227"/>
      <c r="AS803" s="227"/>
      <c r="AT803" s="227"/>
      <c r="AU803" s="227"/>
      <c r="AV803" s="227"/>
      <c r="AW803" s="227"/>
      <c r="AX803" s="227"/>
      <c r="AY803" s="227"/>
      <c r="AZ803" s="227"/>
      <c r="BA803" s="227"/>
      <c r="BB803" s="227"/>
      <c r="BC803" s="227"/>
      <c r="BD803" s="227"/>
      <c r="BE803" s="227"/>
      <c r="BF803" s="227"/>
    </row>
    <row r="804" spans="1:58" ht="24" customHeight="1">
      <c r="A804" s="719"/>
      <c r="B804" s="1618"/>
      <c r="C804" s="227" t="s">
        <v>7210</v>
      </c>
      <c r="D804" s="227" t="s">
        <v>12356</v>
      </c>
      <c r="E804" s="227" t="s">
        <v>12357</v>
      </c>
      <c r="F804" s="227" t="s">
        <v>7212</v>
      </c>
      <c r="G804" s="227" t="s">
        <v>12358</v>
      </c>
      <c r="H804" s="360"/>
      <c r="I804" s="227" t="s">
        <v>7239</v>
      </c>
      <c r="J804" s="227" t="s">
        <v>4297</v>
      </c>
      <c r="K804" s="227" t="s">
        <v>7391</v>
      </c>
      <c r="L804" s="228">
        <v>3982</v>
      </c>
      <c r="M804" s="228">
        <v>557</v>
      </c>
      <c r="N804" s="228">
        <v>2182.4650000000001</v>
      </c>
      <c r="O804" s="227" t="s">
        <v>401</v>
      </c>
      <c r="P804" s="228"/>
      <c r="Q804" s="228"/>
      <c r="R804" s="228"/>
      <c r="S804" s="228"/>
      <c r="T804" s="228"/>
      <c r="U804" s="228"/>
      <c r="V804" s="228"/>
      <c r="W804" s="228">
        <v>51</v>
      </c>
      <c r="X804" s="228">
        <v>11.1</v>
      </c>
      <c r="Y804" s="228">
        <v>5</v>
      </c>
      <c r="Z804" s="228">
        <v>557</v>
      </c>
      <c r="AA804" s="227"/>
      <c r="AB804" s="228"/>
      <c r="AC804" s="227"/>
      <c r="AD804" s="227" t="s">
        <v>332</v>
      </c>
      <c r="AE804" s="227">
        <v>1997</v>
      </c>
      <c r="AF804" s="227" t="s">
        <v>868</v>
      </c>
      <c r="AG804" s="227" t="s">
        <v>1498</v>
      </c>
      <c r="AH804" s="227"/>
      <c r="AI804" s="227"/>
      <c r="AJ804" s="227"/>
      <c r="AK804" s="227"/>
      <c r="AL804" s="228">
        <v>2650</v>
      </c>
      <c r="AM804" s="227"/>
      <c r="AN804" s="227"/>
      <c r="AO804" s="227"/>
      <c r="AP804" s="227"/>
      <c r="AQ804" s="227"/>
      <c r="AR804" s="227"/>
      <c r="AS804" s="227"/>
      <c r="AT804" s="227"/>
      <c r="AU804" s="227"/>
      <c r="AV804" s="227"/>
      <c r="AW804" s="227"/>
      <c r="AX804" s="227"/>
      <c r="AY804" s="227"/>
      <c r="AZ804" s="227"/>
      <c r="BA804" s="227"/>
      <c r="BB804" s="227"/>
      <c r="BC804" s="227"/>
      <c r="BD804" s="227"/>
      <c r="BE804" s="227"/>
      <c r="BF804" s="227"/>
    </row>
  </sheetData>
  <autoFilter ref="A5:BG5" xr:uid="{441679D7-2892-432C-94B3-4A0F8D65D2FC}"/>
  <mergeCells count="39">
    <mergeCell ref="BF2:BF4"/>
    <mergeCell ref="P3:R3"/>
    <mergeCell ref="S3:V3"/>
    <mergeCell ref="W3:Z3"/>
    <mergeCell ref="AA3:AA4"/>
    <mergeCell ref="AB3:AB4"/>
    <mergeCell ref="AO3:AP3"/>
    <mergeCell ref="AX3:BB3"/>
    <mergeCell ref="BC3:BE3"/>
    <mergeCell ref="AO2:AR2"/>
    <mergeCell ref="AS2:BE2"/>
    <mergeCell ref="AE2:AE4"/>
    <mergeCell ref="AF2:AL4"/>
    <mergeCell ref="AC3:AC4"/>
    <mergeCell ref="AD3:AD4"/>
    <mergeCell ref="AM2:AN2"/>
    <mergeCell ref="AM3:AM4"/>
    <mergeCell ref="AN3:AN4"/>
    <mergeCell ref="M2:M4"/>
    <mergeCell ref="N2:N4"/>
    <mergeCell ref="B1:E1"/>
    <mergeCell ref="Z1:BF1"/>
    <mergeCell ref="F2:F4"/>
    <mergeCell ref="G2:G4"/>
    <mergeCell ref="AR3:AR4"/>
    <mergeCell ref="AS3:AW3"/>
    <mergeCell ref="O2:O4"/>
    <mergeCell ref="P2:Z2"/>
    <mergeCell ref="AA2:AD2"/>
    <mergeCell ref="H2:H4"/>
    <mergeCell ref="I2:I4"/>
    <mergeCell ref="J2:J4"/>
    <mergeCell ref="K2:K4"/>
    <mergeCell ref="L2:L4"/>
    <mergeCell ref="A2:A4"/>
    <mergeCell ref="B2:B4"/>
    <mergeCell ref="C2:C4"/>
    <mergeCell ref="D2:D4"/>
    <mergeCell ref="E2:E4"/>
  </mergeCells>
  <phoneticPr fontId="5" type="noConversion"/>
  <hyperlinks>
    <hyperlink ref="H637" r:id="rId1" xr:uid="{08428881-9ED3-4421-A57F-EA4353877733}"/>
    <hyperlink ref="H638" r:id="rId2" xr:uid="{DE53CCA6-A8E6-4C3F-AD65-CBEF8B43835B}"/>
    <hyperlink ref="H619" r:id="rId3" xr:uid="{EC306922-7E4B-4815-B102-ECFD21F06045}"/>
    <hyperlink ref="H623" r:id="rId4" display="www.es21.net" xr:uid="{DA007382-B832-4C39-8E4C-189637013CD0}"/>
    <hyperlink ref="H689" r:id="rId5" display="www.egimje.net" xr:uid="{AD841264-FBD8-40BD-80CA-074FF694DC17}"/>
    <hyperlink ref="H691" r:id="rId6" display="www.egimje.net" xr:uid="{921547B0-C8E4-4495-80E7-ABC68B309C1A}"/>
    <hyperlink ref="H746" r:id="rId7" display="http://www.wel.gumi.go.kr" xr:uid="{3375496D-898A-41BA-81AB-2E08C577648C}"/>
    <hyperlink ref="H751" r:id="rId8" display="http://www.gumisisul.or.kr" xr:uid="{B4578908-CFB2-4B14-8FD4-CBD4C72FC787}"/>
    <hyperlink ref="H752" r:id="rId9" display="www.gunwi.kyongbuk.kr" xr:uid="{7DAD18CE-CAAB-409D-A0C9-DB0C8B5C567A}"/>
    <hyperlink ref="H760" r:id="rId10" display="www.gunwi.kyongbuk.kr" xr:uid="{1EB09257-4A5D-479C-8B57-BB392ADA5894}"/>
    <hyperlink ref="H762" r:id="rId11" display="http://www.gumisisul.or.kr" xr:uid="{044ACC02-5D8D-478C-A616-8706908059A5}"/>
    <hyperlink ref="H747" r:id="rId12" display="http://www.gumisisul.or.kr" xr:uid="{353514C6-3B63-4C72-9E12-5D8F2781C9AA}"/>
    <hyperlink ref="H763" r:id="rId13" display="http://www.gumisisul.or.kr" xr:uid="{2CB28E97-FA4D-4EC5-9B04-0CF817F056B8}"/>
    <hyperlink ref="H774" r:id="rId14" display="http://masan.go.kr" xr:uid="{6699FA10-8F2D-4D86-8E1E-E731A2DDACEB}"/>
    <hyperlink ref="H803" r:id="rId15" display="www.stadium.seoul.kr" xr:uid="{49240274-ECC8-4066-9D5D-749FB3A7CECF}"/>
    <hyperlink ref="H14" r:id="rId16" xr:uid="{210FB383-1E0C-41B4-9779-9D0AB94C258A}"/>
    <hyperlink ref="H24" r:id="rId17" display="http://www.ijongno.co.kr/" xr:uid="{C6FAF66B-0C53-4DBB-9895-7754009F67FA}"/>
    <hyperlink ref="H23" r:id="rId18" display="http://www.ijongno.co.kr/" xr:uid="{9E7E761E-CB3E-499F-B0BE-324AFB35ACE7}"/>
    <hyperlink ref="H22" r:id="rId19" display="http://www.seoulworldcupst.or.kr/" xr:uid="{C61B31B4-E618-4FB6-AA1E-00CA0F2152AB}"/>
    <hyperlink ref="H44" r:id="rId20" xr:uid="{40A95C59-7E85-41A6-A42D-8B6A2BDBEF90}"/>
    <hyperlink ref="H47" r:id="rId21" xr:uid="{C5C0BF67-D22A-4A65-9336-2445896F6DB3}"/>
    <hyperlink ref="H53" r:id="rId22" display="http://www.seochoymca.com/" xr:uid="{2E1F6245-D05B-45B0-8496-2FC01F4312A1}"/>
    <hyperlink ref="H57" r:id="rId23" display="http://www.gssi.or.kr/" xr:uid="{49191802-490F-4BBF-AB69-76E40009195F}"/>
    <hyperlink ref="H25" r:id="rId24" display="http://www.ijongno.co.kr/" xr:uid="{A541D199-DF57-4168-8BEE-7406B702B974}"/>
    <hyperlink ref="H38" r:id="rId25" display="http://www.eunpyeongspo.seoul.kr/" xr:uid="{5CA5A852-932E-4C4A-8E7A-A4BEB160F4C6}"/>
    <hyperlink ref="H84" r:id="rId26" xr:uid="{388900A2-04FD-4207-A436-F8A95302D9C1}"/>
    <hyperlink ref="H83" r:id="rId27" display="http://www.daegu.go.kr/" xr:uid="{14766FF7-524E-40D6-8FF6-9CE13404F929}"/>
    <hyperlink ref="H93" r:id="rId28" display="http://www.nanna.seoul.kr/" xr:uid="{4905F495-B0D9-4168-A1F8-B89F29D675A4}"/>
    <hyperlink ref="H98" r:id="rId29" xr:uid="{D75C511A-50CF-45E2-97B4-2EA8A23351F9}"/>
    <hyperlink ref="H99" r:id="rId30" display="http://www.stadium.seoul.kr/" xr:uid="{1D5CB441-296F-4047-B8C9-8002D09F03A7}"/>
    <hyperlink ref="H67" r:id="rId31" xr:uid="{88E4B928-8928-4695-A9FB-438B38AB1793}"/>
    <hyperlink ref="H68" r:id="rId32" display="http://www.gangbukcmc.seoul.kr/" xr:uid="{28573991-D1D4-489E-AA90-28C5CF4FA3DF}"/>
    <hyperlink ref="H70" r:id="rId33" display="http://www.stadium.busan.kr/" xr:uid="{6E7E993B-523E-407E-A184-45E8E7D631F0}"/>
    <hyperlink ref="H90" r:id="rId34" display="http://www.daegu.go.kr/" xr:uid="{F5C8D8C9-3A27-401A-B37E-A97F28C18858}"/>
    <hyperlink ref="H89" r:id="rId35" xr:uid="{2D16AA3E-7BAC-479C-93EC-63D991B86203}"/>
    <hyperlink ref="H16" r:id="rId36" display="http://www.eunpyeongspo.seoul.kr/" xr:uid="{4A677E20-1BCF-408E-9991-2F0926FBC5C2}"/>
    <hyperlink ref="H7" r:id="rId37" xr:uid="{ADF5E596-10B4-4184-AAAD-3F86C40266D2}"/>
    <hyperlink ref="H86" r:id="rId38" display="http://www.gsc.go.kr/" xr:uid="{469C4800-8AB8-4499-86B2-73CB5356E943}"/>
    <hyperlink ref="H118" r:id="rId39" tooltip="http://www.stadium.busan.kr/" display="www.stadium.busan.kr" xr:uid="{C16B3588-C3A3-4203-8F46-6B07068098D4}"/>
    <hyperlink ref="H112" r:id="rId40" tooltip="http://www.stadium.busan.kr/" xr:uid="{0641CDB1-36F3-465F-B392-E993842BAA95}"/>
    <hyperlink ref="H116" r:id="rId41" tooltip="http://www.stadium.busan.kr/" display="www.stadium.busan.kr" xr:uid="{49742EB5-AE91-41A1-A56B-68B395EAE540}"/>
    <hyperlink ref="H129" r:id="rId42" tooltip="http://www.stadium.busan.kr/" display="www.stadium.busan.kr" xr:uid="{68376C9D-813C-46D2-80E5-02F1BF110F83}"/>
    <hyperlink ref="H126" r:id="rId43" tooltip="http://www.stadium.busan.kr/" display="www.stadium.busan.kr" xr:uid="{0C59F5CB-F03C-471E-9364-052D2629812A}"/>
    <hyperlink ref="H136" r:id="rId44" xr:uid="{E90F3531-B8C3-4663-8963-DCDB2A50600C}"/>
    <hyperlink ref="H155" r:id="rId45" display="http://www.gumisisul.or.kr" xr:uid="{6F461135-A897-46BF-918B-55B4E5D08F2F}"/>
    <hyperlink ref="H138" r:id="rId46" display="http://www.gumisisul.or.kr" xr:uid="{09367381-F544-4911-BAB1-0E6A93877CA0}"/>
    <hyperlink ref="H171" r:id="rId47" display="http://www.iwcc.or.kr/" xr:uid="{DAE4E59F-2A0F-4E22-8BED-47525DCB16AF}"/>
    <hyperlink ref="H170" r:id="rId48" display="http://www.icoly.wo.to/" xr:uid="{C3333076-3068-4BCA-8D1A-025A372A825A}"/>
    <hyperlink ref="H169" r:id="rId49" display="http://www.lnsiseol.net/" xr:uid="{DA5FF154-855E-47A5-A4E0-8432E9560F5F}"/>
    <hyperlink ref="H157" r:id="rId50" xr:uid="{E87B4F49-97F8-4806-91DA-9B1A1E152E2D}"/>
    <hyperlink ref="H292" r:id="rId51" display="www.svcc.or.kr" xr:uid="{5A6991A4-1416-4D6B-B966-02ADEC39E216}"/>
    <hyperlink ref="H300" r:id="rId52" xr:uid="{C1ED365A-1D46-4650-9FA1-69610C300BF3}"/>
    <hyperlink ref="H299" r:id="rId53" xr:uid="{1810A26F-DAD0-47A2-8197-E5C723C189E4}"/>
    <hyperlink ref="H319" r:id="rId54" display="http://www.ansi.or.kr" xr:uid="{DE4E1D6B-986E-4795-B9CC-C13617F4A2F9}"/>
    <hyperlink ref="H327" r:id="rId55" display="www.pyongta.go.kr" xr:uid="{711CD1CE-4B1F-4D63-A54A-52A977867524}"/>
    <hyperlink ref="H332" r:id="rId56" display="www.shwoman.or.kr" xr:uid="{A7BCF8DD-6111-49CE-9B39-A93AB105F4D5}"/>
    <hyperlink ref="H331" r:id="rId57" display="www.pyongta.go.kr" xr:uid="{DDDD13D6-7EF7-48C2-9901-669B3E840135}"/>
    <hyperlink ref="H336" r:id="rId58" display="www.shwoman.or.kr" xr:uid="{20111BF9-3538-421A-817D-765DEDFB91AB}"/>
    <hyperlink ref="H335" r:id="rId59" display="www.shwoman.or.kr" xr:uid="{86921FF5-0E42-409A-81F1-E5D1C50A40C6}"/>
    <hyperlink ref="H346" r:id="rId60" display="gimposisul.or.kr/" xr:uid="{B1CC8457-C79D-42C7-8ED5-D1DA2801BAF9}"/>
    <hyperlink ref="H343" r:id="rId61" display="gimposisul.or.kr/" xr:uid="{C73CDA16-3681-4AB1-B9AC-29F6ACDDCFC4}"/>
    <hyperlink ref="H368" r:id="rId62" display="gimposisul.or.kr/" xr:uid="{7C93C00D-2BE1-4F7E-8525-E73DCFF8150C}"/>
    <hyperlink ref="H314" r:id="rId63" display="www.pyongta.go.kr" xr:uid="{0001D875-91B3-416C-87E3-59CC52FE6FB1}"/>
    <hyperlink ref="H246" r:id="rId64" xr:uid="{5A9E9AEF-9199-4724-AF97-F61FED088016}"/>
    <hyperlink ref="H434" r:id="rId65" xr:uid="{7C878517-C783-48F7-80FA-33383E7608AC}"/>
    <hyperlink ref="H435" r:id="rId66" xr:uid="{6B50A730-C1CC-4D22-BBBA-FD45E5D64010}"/>
    <hyperlink ref="H416" r:id="rId67" xr:uid="{39D99E98-4139-4DB8-BF82-15DF78019049}"/>
    <hyperlink ref="H420" r:id="rId68" display="www.es21.net" xr:uid="{2A566465-58B1-4F35-89FA-5D757B10FD89}"/>
    <hyperlink ref="H486" r:id="rId69" display="www.egimje.net" xr:uid="{F2D059EC-0CE5-4307-B3DF-E42EF1D88E99}"/>
    <hyperlink ref="H488" r:id="rId70" display="www.egimje.net" xr:uid="{ED9E6798-389C-4C3E-81A3-DF5A0392F86D}"/>
    <hyperlink ref="H543" r:id="rId71" display="http://www.wel.gumi.go.kr" xr:uid="{4882A2EF-E259-4F02-B07C-742E9D99E8F1}"/>
    <hyperlink ref="H548" r:id="rId72" display="http://www.gumisisul.or.kr" xr:uid="{5AA46A8C-0D89-473C-89E0-3D61F9FB6A6A}"/>
    <hyperlink ref="H549" r:id="rId73" display="www.gunwi.kyongbuk.kr" xr:uid="{14D95D8A-2362-49DE-8E07-95C4292B656B}"/>
    <hyperlink ref="H557" r:id="rId74" display="www.gunwi.kyongbuk.kr" xr:uid="{D899EE46-AE00-4A83-9A98-8CA0981E766E}"/>
    <hyperlink ref="H559" r:id="rId75" display="http://www.gumisisul.or.kr" xr:uid="{1C3AC659-7A2E-4F33-BFC2-16E0A253DB0F}"/>
    <hyperlink ref="H544" r:id="rId76" display="http://www.gumisisul.or.kr" xr:uid="{6E4E8BB2-8553-4223-8684-8C3F81433A86}"/>
    <hyperlink ref="H560" r:id="rId77" display="http://www.gumisisul.or.kr" xr:uid="{3B6A18C9-03DE-42C0-B780-E649F1A2B91F}"/>
    <hyperlink ref="H571" r:id="rId78" display="http://masan.go.kr" xr:uid="{7C78C26F-AEE8-48E9-A1EF-E5FEFB240166}"/>
  </hyperlinks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r:id="rId79"/>
  <headerFooter alignWithMargins="0"/>
  <rowBreaks count="5" manualBreakCount="5">
    <brk id="611" min="1" max="57" man="1"/>
    <brk id="633" min="1" max="57" man="1"/>
    <brk id="696" min="1" max="57" man="1"/>
    <brk id="762" min="1" max="57" man="1"/>
    <brk id="784" min="1" max="57" man="1"/>
  </rowBreaks>
  <legacyDrawing r:id="rId8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EFB8-2D0B-4CF3-847B-1B51F565C581}">
  <sheetPr>
    <tabColor theme="0" tint="-0.14999847407452621"/>
    <pageSetUpPr fitToPage="1"/>
  </sheetPr>
  <dimension ref="A1:BF206"/>
  <sheetViews>
    <sheetView view="pageBreakPreview" zoomScale="85" zoomScaleNormal="100" zoomScaleSheetLayoutView="85" workbookViewId="0">
      <pane ySplit="5" topLeftCell="A6" activePane="bottomLeft" state="frozen"/>
      <selection activeCell="B1" sqref="B1:H1"/>
      <selection pane="bottomLeft" sqref="A1:XFD1048576"/>
    </sheetView>
  </sheetViews>
  <sheetFormatPr defaultColWidth="8.88671875" defaultRowHeight="16.5"/>
  <cols>
    <col min="1" max="1" width="4.21875" style="1572" bestFit="1" customWidth="1"/>
    <col min="2" max="2" width="6.6640625" style="1572" bestFit="1" customWidth="1"/>
    <col min="3" max="3" width="11.21875" style="1572" hidden="1" customWidth="1"/>
    <col min="4" max="4" width="19.44140625" style="1598" customWidth="1"/>
    <col min="5" max="5" width="7.44140625" style="1572" bestFit="1" customWidth="1"/>
    <col min="6" max="6" width="16.77734375" style="1571" customWidth="1"/>
    <col min="7" max="7" width="8.6640625" style="1572" customWidth="1"/>
    <col min="8" max="8" width="6.6640625" style="1572" bestFit="1" customWidth="1"/>
    <col min="9" max="9" width="7.21875" style="1572" customWidth="1"/>
    <col min="10" max="10" width="5.88671875" style="1572" customWidth="1"/>
    <col min="11" max="11" width="11.21875" style="1572" customWidth="1"/>
    <col min="12" max="12" width="6.6640625" style="1573" bestFit="1" customWidth="1"/>
    <col min="13" max="14" width="5.33203125" style="1574" bestFit="1" customWidth="1"/>
    <col min="15" max="15" width="7.21875" style="1575" bestFit="1" customWidth="1"/>
    <col min="16" max="16" width="4.33203125" style="1574" bestFit="1" customWidth="1"/>
    <col min="17" max="17" width="5" style="1574" bestFit="1" customWidth="1"/>
    <col min="18" max="18" width="6.21875" style="1574" customWidth="1"/>
    <col min="19" max="19" width="5.44140625" style="1574" bestFit="1" customWidth="1"/>
    <col min="20" max="20" width="6" style="1574" bestFit="1" customWidth="1"/>
    <col min="21" max="21" width="6.5546875" style="1575" customWidth="1"/>
    <col min="22" max="22" width="5" style="1576" bestFit="1" customWidth="1"/>
    <col min="23" max="23" width="7.88671875" style="1575" bestFit="1" customWidth="1"/>
    <col min="24" max="24" width="12.33203125" style="1575" customWidth="1"/>
    <col min="25" max="16384" width="8.88671875" style="1577"/>
  </cols>
  <sheetData>
    <row r="1" spans="1:24" ht="24" customHeight="1">
      <c r="A1" s="2087" t="s">
        <v>85</v>
      </c>
      <c r="B1" s="2087"/>
      <c r="C1" s="2087"/>
      <c r="D1" s="2087"/>
      <c r="E1" s="2087"/>
    </row>
    <row r="2" spans="1:24" ht="22.5" customHeight="1">
      <c r="A2" s="1888" t="s">
        <v>4</v>
      </c>
      <c r="B2" s="1888" t="s">
        <v>260</v>
      </c>
      <c r="C2" s="2055" t="s">
        <v>6</v>
      </c>
      <c r="D2" s="1888" t="s">
        <v>7</v>
      </c>
      <c r="E2" s="1888" t="s">
        <v>263</v>
      </c>
      <c r="F2" s="1888" t="s">
        <v>8</v>
      </c>
      <c r="G2" s="1888" t="s">
        <v>9</v>
      </c>
      <c r="H2" s="1888" t="s">
        <v>10</v>
      </c>
      <c r="I2" s="1888" t="s">
        <v>11</v>
      </c>
      <c r="J2" s="1888" t="s">
        <v>393</v>
      </c>
      <c r="K2" s="1888" t="s">
        <v>380</v>
      </c>
      <c r="L2" s="1888"/>
      <c r="M2" s="1888"/>
      <c r="N2" s="1888"/>
      <c r="O2" s="1888"/>
      <c r="P2" s="1888"/>
      <c r="Q2" s="1888"/>
      <c r="R2" s="1888"/>
      <c r="S2" s="1888" t="s">
        <v>13</v>
      </c>
      <c r="T2" s="1888"/>
      <c r="U2" s="1888"/>
      <c r="V2" s="2055" t="s">
        <v>15</v>
      </c>
      <c r="W2" s="2068" t="s">
        <v>16</v>
      </c>
      <c r="X2" s="1888" t="s">
        <v>20</v>
      </c>
    </row>
    <row r="3" spans="1:24" ht="22.5" customHeight="1">
      <c r="A3" s="1888"/>
      <c r="B3" s="1888"/>
      <c r="C3" s="1912"/>
      <c r="D3" s="1888"/>
      <c r="E3" s="1888"/>
      <c r="F3" s="1888"/>
      <c r="G3" s="1888"/>
      <c r="H3" s="1888"/>
      <c r="I3" s="1888"/>
      <c r="J3" s="1888"/>
      <c r="K3" s="1888" t="s">
        <v>21</v>
      </c>
      <c r="L3" s="2071"/>
      <c r="M3" s="2071"/>
      <c r="N3" s="2071"/>
      <c r="O3" s="1888" t="s">
        <v>438</v>
      </c>
      <c r="P3" s="1888"/>
      <c r="Q3" s="1888"/>
      <c r="R3" s="1888" t="s">
        <v>37</v>
      </c>
      <c r="S3" s="1888" t="s">
        <v>86</v>
      </c>
      <c r="T3" s="1888" t="s">
        <v>23</v>
      </c>
      <c r="U3" s="1888" t="s">
        <v>24</v>
      </c>
      <c r="V3" s="1912"/>
      <c r="W3" s="2086"/>
      <c r="X3" s="1888"/>
    </row>
    <row r="4" spans="1:24" ht="22.5" customHeight="1">
      <c r="A4" s="1888"/>
      <c r="B4" s="1888"/>
      <c r="C4" s="1913"/>
      <c r="D4" s="1888"/>
      <c r="E4" s="1888"/>
      <c r="F4" s="1888"/>
      <c r="G4" s="1888"/>
      <c r="H4" s="1888"/>
      <c r="I4" s="1888"/>
      <c r="J4" s="1888"/>
      <c r="K4" s="1338" t="s">
        <v>162</v>
      </c>
      <c r="L4" s="1338" t="s">
        <v>163</v>
      </c>
      <c r="M4" s="1338" t="s">
        <v>36</v>
      </c>
      <c r="N4" s="1338" t="s">
        <v>35</v>
      </c>
      <c r="O4" s="1338" t="s">
        <v>162</v>
      </c>
      <c r="P4" s="1338" t="s">
        <v>151</v>
      </c>
      <c r="Q4" s="1338" t="s">
        <v>152</v>
      </c>
      <c r="R4" s="1888"/>
      <c r="S4" s="1888"/>
      <c r="T4" s="1888"/>
      <c r="U4" s="1888"/>
      <c r="V4" s="1913"/>
      <c r="W4" s="2069"/>
      <c r="X4" s="1888"/>
    </row>
    <row r="5" spans="1:24" s="1578" customFormat="1" ht="26.1" customHeight="1">
      <c r="A5" s="237" t="s">
        <v>48</v>
      </c>
      <c r="B5" s="723" t="s">
        <v>1</v>
      </c>
      <c r="C5" s="723"/>
      <c r="D5" s="724">
        <f>COUNTA(D7:D20,D22:D34,D36:D41,D43:D46,D48:D49,D51:D52,D54:D55,D57:D65,D67:D118,D120:D128,D130:D136,D138:D151,D153:D159,D161:D167,D169:D182,D184:D203,D205:D206)</f>
        <v>184</v>
      </c>
      <c r="E5" s="723"/>
      <c r="F5" s="723"/>
      <c r="G5" s="725">
        <f>SUM(G7:G20,G22:G34,G36:G41,G43:G46,G48:G49,G51:G52,G54:G55,G57:G65,G67:G118,G120:G128,G130:G136,G138:G151,G153:G159,G161:G167,G169:G182,G184:G203,G205:G206)</f>
        <v>2637650.6</v>
      </c>
      <c r="H5" s="725">
        <f>SUM(H7:H20,H22:H34,H36:H41,H43:H46,H48:H49,H51:H52,H54:H55,H57:H63,H67:H118,H120:H128,H130:H136,H138:H151,H153:H159,H161:H167,H169:H182,H184:H203,H205:H206)</f>
        <v>57683.150000000016</v>
      </c>
      <c r="I5" s="725">
        <f>SUM(I7:I20,I22:I34,I36:I41,I43:I46,I48:I49,I51:I52,I54:I55,I57:I63,I67:I118,I120:I128,I130:I136,I138:I151,I153:I159,I161:I167,I169:I182,I184:I203,I205:I206)</f>
        <v>218734.59</v>
      </c>
      <c r="J5" s="723"/>
      <c r="K5" s="723"/>
      <c r="L5" s="725"/>
      <c r="M5" s="725"/>
      <c r="N5" s="725"/>
      <c r="O5" s="723"/>
      <c r="P5" s="725"/>
      <c r="Q5" s="725"/>
      <c r="R5" s="725"/>
      <c r="S5" s="725"/>
      <c r="T5" s="725"/>
      <c r="U5" s="723"/>
      <c r="V5" s="726"/>
      <c r="W5" s="723"/>
      <c r="X5" s="723"/>
    </row>
    <row r="6" spans="1:24" s="1579" customFormat="1" ht="26.1" customHeight="1">
      <c r="A6" s="1624" t="s">
        <v>56</v>
      </c>
      <c r="B6" s="381" t="s">
        <v>13537</v>
      </c>
      <c r="C6" s="381"/>
      <c r="D6" s="724">
        <f>COUNTA(D7:D20)</f>
        <v>14</v>
      </c>
      <c r="E6" s="381"/>
      <c r="F6" s="381"/>
      <c r="G6" s="380">
        <f>SUM(G7:G20)</f>
        <v>61954</v>
      </c>
      <c r="H6" s="380">
        <f>SUM(H7:H20)</f>
        <v>9485</v>
      </c>
      <c r="I6" s="380">
        <f>SUM(I7:I20)</f>
        <v>65251</v>
      </c>
      <c r="J6" s="381"/>
      <c r="K6" s="381"/>
      <c r="L6" s="380"/>
      <c r="M6" s="380"/>
      <c r="N6" s="380"/>
      <c r="O6" s="381"/>
      <c r="P6" s="380"/>
      <c r="Q6" s="380"/>
      <c r="R6" s="380"/>
      <c r="S6" s="318"/>
      <c r="T6" s="380"/>
      <c r="U6" s="381"/>
      <c r="V6" s="381"/>
      <c r="W6" s="318"/>
      <c r="X6" s="349"/>
    </row>
    <row r="7" spans="1:24" ht="26.1" customHeight="1">
      <c r="A7" s="86"/>
      <c r="B7" s="324" t="s">
        <v>7424</v>
      </c>
      <c r="C7" s="324"/>
      <c r="D7" s="324" t="s">
        <v>17982</v>
      </c>
      <c r="E7" s="324" t="s">
        <v>64</v>
      </c>
      <c r="F7" s="346" t="s">
        <v>13448</v>
      </c>
      <c r="G7" s="327">
        <v>14602</v>
      </c>
      <c r="H7" s="327"/>
      <c r="I7" s="327">
        <v>14602</v>
      </c>
      <c r="J7" s="393" t="s">
        <v>176</v>
      </c>
      <c r="K7" s="727" t="s">
        <v>7957</v>
      </c>
      <c r="L7" s="345">
        <v>600</v>
      </c>
      <c r="M7" s="327"/>
      <c r="N7" s="327"/>
      <c r="O7" s="346"/>
      <c r="P7" s="345"/>
      <c r="Q7" s="345"/>
      <c r="R7" s="345">
        <v>4000</v>
      </c>
      <c r="S7" s="327"/>
      <c r="T7" s="327"/>
      <c r="U7" s="324"/>
      <c r="V7" s="324">
        <v>1998</v>
      </c>
      <c r="W7" s="327"/>
      <c r="X7" s="393"/>
    </row>
    <row r="8" spans="1:24" ht="26.1" customHeight="1">
      <c r="A8" s="86"/>
      <c r="B8" s="324" t="s">
        <v>7414</v>
      </c>
      <c r="C8" s="324"/>
      <c r="D8" s="324" t="s">
        <v>17983</v>
      </c>
      <c r="E8" s="324" t="s">
        <v>7414</v>
      </c>
      <c r="F8" s="324" t="s">
        <v>13358</v>
      </c>
      <c r="G8" s="327">
        <v>2500</v>
      </c>
      <c r="H8" s="327"/>
      <c r="I8" s="327">
        <v>3000</v>
      </c>
      <c r="J8" s="393" t="s">
        <v>176</v>
      </c>
      <c r="K8" s="324" t="s">
        <v>7958</v>
      </c>
      <c r="L8" s="345">
        <v>300</v>
      </c>
      <c r="M8" s="327">
        <v>5</v>
      </c>
      <c r="N8" s="327">
        <v>1</v>
      </c>
      <c r="O8" s="393" t="s">
        <v>914</v>
      </c>
      <c r="P8" s="327" t="s">
        <v>914</v>
      </c>
      <c r="Q8" s="327" t="s">
        <v>914</v>
      </c>
      <c r="R8" s="327" t="s">
        <v>914</v>
      </c>
      <c r="S8" s="327"/>
      <c r="T8" s="327"/>
      <c r="U8" s="324"/>
      <c r="V8" s="324">
        <v>2005</v>
      </c>
      <c r="W8" s="327">
        <v>180</v>
      </c>
      <c r="X8" s="393" t="s">
        <v>7959</v>
      </c>
    </row>
    <row r="9" spans="1:24" ht="26.1" customHeight="1">
      <c r="A9" s="86"/>
      <c r="B9" s="324" t="s">
        <v>7414</v>
      </c>
      <c r="C9" s="324"/>
      <c r="D9" s="324" t="s">
        <v>11750</v>
      </c>
      <c r="E9" s="324" t="s">
        <v>64</v>
      </c>
      <c r="F9" s="324" t="s">
        <v>13460</v>
      </c>
      <c r="G9" s="327"/>
      <c r="H9" s="327"/>
      <c r="I9" s="327"/>
      <c r="J9" s="393" t="s">
        <v>176</v>
      </c>
      <c r="K9" s="324" t="s">
        <v>147</v>
      </c>
      <c r="L9" s="345">
        <v>80</v>
      </c>
      <c r="M9" s="327">
        <v>31</v>
      </c>
      <c r="N9" s="327"/>
      <c r="O9" s="393"/>
      <c r="P9" s="327">
        <v>26</v>
      </c>
      <c r="Q9" s="327">
        <v>67</v>
      </c>
      <c r="R9" s="327">
        <v>1773</v>
      </c>
      <c r="S9" s="327"/>
      <c r="T9" s="327"/>
      <c r="U9" s="324"/>
      <c r="V9" s="324">
        <v>2005</v>
      </c>
      <c r="W9" s="327"/>
      <c r="X9" s="523"/>
    </row>
    <row r="10" spans="1:24" ht="26.1" customHeight="1">
      <c r="A10" s="86"/>
      <c r="B10" s="324" t="s">
        <v>13359</v>
      </c>
      <c r="C10" s="324"/>
      <c r="D10" s="324" t="s">
        <v>17984</v>
      </c>
      <c r="E10" s="324" t="s">
        <v>13360</v>
      </c>
      <c r="F10" s="324" t="s">
        <v>13359</v>
      </c>
      <c r="G10" s="327">
        <v>630</v>
      </c>
      <c r="H10" s="327"/>
      <c r="I10" s="327">
        <v>630</v>
      </c>
      <c r="J10" s="393" t="s">
        <v>2056</v>
      </c>
      <c r="K10" s="324" t="s">
        <v>1978</v>
      </c>
      <c r="L10" s="345"/>
      <c r="M10" s="327"/>
      <c r="N10" s="327"/>
      <c r="O10" s="393"/>
      <c r="P10" s="327"/>
      <c r="Q10" s="327"/>
      <c r="R10" s="327"/>
      <c r="S10" s="327"/>
      <c r="T10" s="327"/>
      <c r="U10" s="324"/>
      <c r="V10" s="324">
        <v>2016</v>
      </c>
      <c r="W10" s="327"/>
      <c r="X10" s="523"/>
    </row>
    <row r="11" spans="1:24" ht="26.1" customHeight="1">
      <c r="A11" s="86"/>
      <c r="B11" s="324" t="s">
        <v>13359</v>
      </c>
      <c r="C11" s="324"/>
      <c r="D11" s="324" t="s">
        <v>13361</v>
      </c>
      <c r="E11" s="324" t="s">
        <v>13359</v>
      </c>
      <c r="F11" s="324" t="s">
        <v>13359</v>
      </c>
      <c r="G11" s="327">
        <v>78</v>
      </c>
      <c r="H11" s="327"/>
      <c r="I11" s="327">
        <v>78</v>
      </c>
      <c r="J11" s="393" t="s">
        <v>2056</v>
      </c>
      <c r="K11" s="324"/>
      <c r="L11" s="345"/>
      <c r="M11" s="327"/>
      <c r="N11" s="327"/>
      <c r="O11" s="393"/>
      <c r="P11" s="327"/>
      <c r="Q11" s="327"/>
      <c r="R11" s="327"/>
      <c r="S11" s="327"/>
      <c r="T11" s="327"/>
      <c r="U11" s="324"/>
      <c r="V11" s="324">
        <v>2017</v>
      </c>
      <c r="W11" s="327"/>
      <c r="X11" s="523"/>
    </row>
    <row r="12" spans="1:24" ht="26.1" customHeight="1">
      <c r="A12" s="86"/>
      <c r="B12" s="727" t="s">
        <v>545</v>
      </c>
      <c r="C12" s="727"/>
      <c r="D12" s="346" t="s">
        <v>17985</v>
      </c>
      <c r="E12" s="727" t="s">
        <v>545</v>
      </c>
      <c r="F12" s="727" t="s">
        <v>545</v>
      </c>
      <c r="G12" s="728">
        <v>8000</v>
      </c>
      <c r="H12" s="728"/>
      <c r="I12" s="728">
        <v>9792</v>
      </c>
      <c r="J12" s="727" t="s">
        <v>176</v>
      </c>
      <c r="K12" s="727" t="s">
        <v>2690</v>
      </c>
      <c r="L12" s="729">
        <v>400</v>
      </c>
      <c r="M12" s="729">
        <v>6</v>
      </c>
      <c r="N12" s="729">
        <v>2</v>
      </c>
      <c r="O12" s="727"/>
      <c r="P12" s="728"/>
      <c r="Q12" s="728"/>
      <c r="R12" s="728"/>
      <c r="S12" s="728"/>
      <c r="T12" s="728"/>
      <c r="U12" s="727"/>
      <c r="V12" s="727">
        <v>2004</v>
      </c>
      <c r="W12" s="728">
        <v>250</v>
      </c>
      <c r="X12" s="727"/>
    </row>
    <row r="13" spans="1:24" ht="26.1" customHeight="1">
      <c r="A13" s="86"/>
      <c r="B13" s="727" t="s">
        <v>545</v>
      </c>
      <c r="C13" s="727"/>
      <c r="D13" s="346" t="s">
        <v>17986</v>
      </c>
      <c r="E13" s="727" t="s">
        <v>545</v>
      </c>
      <c r="F13" s="727" t="s">
        <v>545</v>
      </c>
      <c r="G13" s="728">
        <v>10000</v>
      </c>
      <c r="H13" s="728"/>
      <c r="I13" s="728">
        <v>13268</v>
      </c>
      <c r="J13" s="727" t="s">
        <v>176</v>
      </c>
      <c r="K13" s="727" t="s">
        <v>2690</v>
      </c>
      <c r="L13" s="729">
        <v>500</v>
      </c>
      <c r="M13" s="729">
        <v>6</v>
      </c>
      <c r="N13" s="729">
        <v>2</v>
      </c>
      <c r="O13" s="727"/>
      <c r="P13" s="728"/>
      <c r="Q13" s="728"/>
      <c r="R13" s="728"/>
      <c r="S13" s="728"/>
      <c r="T13" s="728"/>
      <c r="U13" s="727"/>
      <c r="V13" s="727">
        <v>2004</v>
      </c>
      <c r="W13" s="728">
        <v>350</v>
      </c>
      <c r="X13" s="727"/>
    </row>
    <row r="14" spans="1:24" ht="26.1" customHeight="1">
      <c r="A14" s="86"/>
      <c r="B14" s="324" t="s">
        <v>7410</v>
      </c>
      <c r="C14" s="324" t="s">
        <v>18725</v>
      </c>
      <c r="D14" s="324" t="s">
        <v>17987</v>
      </c>
      <c r="E14" s="324" t="s">
        <v>7410</v>
      </c>
      <c r="F14" s="324" t="s">
        <v>7410</v>
      </c>
      <c r="G14" s="327">
        <v>7030</v>
      </c>
      <c r="H14" s="327"/>
      <c r="I14" s="327">
        <v>7030</v>
      </c>
      <c r="J14" s="393" t="s">
        <v>176</v>
      </c>
      <c r="K14" s="324" t="s">
        <v>7961</v>
      </c>
      <c r="L14" s="345">
        <v>184</v>
      </c>
      <c r="M14" s="327">
        <v>6</v>
      </c>
      <c r="N14" s="327">
        <v>1</v>
      </c>
      <c r="O14" s="393" t="s">
        <v>7961</v>
      </c>
      <c r="P14" s="327">
        <v>39</v>
      </c>
      <c r="Q14" s="327">
        <v>184</v>
      </c>
      <c r="R14" s="327">
        <v>7030</v>
      </c>
      <c r="S14" s="327"/>
      <c r="T14" s="327"/>
      <c r="U14" s="324"/>
      <c r="V14" s="324">
        <v>2005</v>
      </c>
      <c r="W14" s="327">
        <v>542</v>
      </c>
      <c r="X14" s="393"/>
    </row>
    <row r="15" spans="1:24" ht="26.1" customHeight="1">
      <c r="A15" s="86"/>
      <c r="B15" s="324" t="s">
        <v>7410</v>
      </c>
      <c r="C15" s="324" t="s">
        <v>18686</v>
      </c>
      <c r="D15" s="324" t="s">
        <v>17988</v>
      </c>
      <c r="E15" s="324" t="s">
        <v>7410</v>
      </c>
      <c r="F15" s="324" t="s">
        <v>7410</v>
      </c>
      <c r="G15" s="327">
        <v>2240</v>
      </c>
      <c r="H15" s="327"/>
      <c r="I15" s="327">
        <v>2240</v>
      </c>
      <c r="J15" s="393" t="s">
        <v>176</v>
      </c>
      <c r="K15" s="324" t="s">
        <v>1274</v>
      </c>
      <c r="L15" s="345">
        <v>184</v>
      </c>
      <c r="M15" s="327"/>
      <c r="N15" s="327"/>
      <c r="O15" s="393" t="s">
        <v>1274</v>
      </c>
      <c r="P15" s="327">
        <v>26</v>
      </c>
      <c r="Q15" s="327">
        <v>27</v>
      </c>
      <c r="R15" s="327">
        <v>2240</v>
      </c>
      <c r="S15" s="327"/>
      <c r="T15" s="327"/>
      <c r="U15" s="324"/>
      <c r="V15" s="324">
        <v>2004</v>
      </c>
      <c r="W15" s="327">
        <v>100</v>
      </c>
      <c r="X15" s="393"/>
    </row>
    <row r="16" spans="1:24" ht="26.1" customHeight="1">
      <c r="A16" s="86"/>
      <c r="B16" s="324" t="s">
        <v>7410</v>
      </c>
      <c r="C16" s="324" t="s">
        <v>18726</v>
      </c>
      <c r="D16" s="324" t="s">
        <v>13375</v>
      </c>
      <c r="E16" s="324" t="s">
        <v>7410</v>
      </c>
      <c r="F16" s="324" t="s">
        <v>7410</v>
      </c>
      <c r="G16" s="327">
        <v>845</v>
      </c>
      <c r="H16" s="327"/>
      <c r="I16" s="327">
        <v>845</v>
      </c>
      <c r="J16" s="393" t="s">
        <v>176</v>
      </c>
      <c r="K16" s="324"/>
      <c r="L16" s="345"/>
      <c r="M16" s="327"/>
      <c r="N16" s="327"/>
      <c r="O16" s="393"/>
      <c r="P16" s="327"/>
      <c r="Q16" s="327"/>
      <c r="R16" s="327">
        <v>845</v>
      </c>
      <c r="S16" s="327"/>
      <c r="T16" s="327"/>
      <c r="U16" s="324"/>
      <c r="V16" s="324">
        <v>2006</v>
      </c>
      <c r="W16" s="327"/>
      <c r="X16" s="523"/>
    </row>
    <row r="17" spans="1:24" ht="26.1" customHeight="1">
      <c r="A17" s="86"/>
      <c r="B17" s="324" t="s">
        <v>292</v>
      </c>
      <c r="C17" s="324"/>
      <c r="D17" s="324" t="s">
        <v>7962</v>
      </c>
      <c r="E17" s="324" t="s">
        <v>292</v>
      </c>
      <c r="F17" s="324" t="s">
        <v>292</v>
      </c>
      <c r="G17" s="327">
        <v>9485</v>
      </c>
      <c r="H17" s="327">
        <v>9485</v>
      </c>
      <c r="I17" s="327">
        <v>9485</v>
      </c>
      <c r="J17" s="393" t="s">
        <v>176</v>
      </c>
      <c r="K17" s="324" t="s">
        <v>2690</v>
      </c>
      <c r="L17" s="345">
        <v>419</v>
      </c>
      <c r="M17" s="327">
        <v>11</v>
      </c>
      <c r="N17" s="327">
        <v>3</v>
      </c>
      <c r="O17" s="393" t="s">
        <v>7127</v>
      </c>
      <c r="P17" s="327">
        <v>46</v>
      </c>
      <c r="Q17" s="327">
        <v>106</v>
      </c>
      <c r="R17" s="327">
        <v>9485</v>
      </c>
      <c r="S17" s="327"/>
      <c r="T17" s="327"/>
      <c r="U17" s="324"/>
      <c r="V17" s="324">
        <v>2006</v>
      </c>
      <c r="W17" s="327">
        <v>600</v>
      </c>
      <c r="X17" s="393"/>
    </row>
    <row r="18" spans="1:24" ht="26.1" customHeight="1">
      <c r="A18" s="86"/>
      <c r="B18" s="324" t="s">
        <v>7486</v>
      </c>
      <c r="C18" s="324"/>
      <c r="D18" s="324" t="s">
        <v>11751</v>
      </c>
      <c r="E18" s="324" t="s">
        <v>64</v>
      </c>
      <c r="F18" s="324" t="s">
        <v>13457</v>
      </c>
      <c r="G18" s="327">
        <v>2595</v>
      </c>
      <c r="H18" s="327"/>
      <c r="I18" s="327">
        <v>2992</v>
      </c>
      <c r="J18" s="393" t="s">
        <v>176</v>
      </c>
      <c r="K18" s="324"/>
      <c r="L18" s="345"/>
      <c r="M18" s="327"/>
      <c r="N18" s="327"/>
      <c r="O18" s="393" t="s">
        <v>7963</v>
      </c>
      <c r="P18" s="327">
        <v>40</v>
      </c>
      <c r="Q18" s="327">
        <v>65</v>
      </c>
      <c r="R18" s="327">
        <v>2595</v>
      </c>
      <c r="S18" s="327"/>
      <c r="T18" s="327"/>
      <c r="U18" s="324"/>
      <c r="V18" s="324">
        <v>2007</v>
      </c>
      <c r="W18" s="327"/>
      <c r="X18" s="393"/>
    </row>
    <row r="19" spans="1:24" ht="26.1" customHeight="1">
      <c r="A19" s="86"/>
      <c r="B19" s="324" t="s">
        <v>7495</v>
      </c>
      <c r="C19" s="324"/>
      <c r="D19" s="324" t="s">
        <v>17989</v>
      </c>
      <c r="E19" s="324" t="s">
        <v>7495</v>
      </c>
      <c r="F19" s="324" t="s">
        <v>7495</v>
      </c>
      <c r="G19" s="327">
        <v>2660</v>
      </c>
      <c r="H19" s="327"/>
      <c r="I19" s="327"/>
      <c r="J19" s="393" t="s">
        <v>176</v>
      </c>
      <c r="K19" s="727" t="s">
        <v>7960</v>
      </c>
      <c r="L19" s="345">
        <v>380</v>
      </c>
      <c r="M19" s="327">
        <v>7</v>
      </c>
      <c r="N19" s="327"/>
      <c r="O19" s="346"/>
      <c r="P19" s="345"/>
      <c r="Q19" s="345"/>
      <c r="R19" s="345"/>
      <c r="S19" s="327"/>
      <c r="T19" s="327"/>
      <c r="U19" s="324"/>
      <c r="V19" s="324">
        <v>2005</v>
      </c>
      <c r="W19" s="327"/>
      <c r="X19" s="393"/>
    </row>
    <row r="20" spans="1:24" ht="26.1" customHeight="1">
      <c r="A20" s="86"/>
      <c r="B20" s="346" t="s">
        <v>7501</v>
      </c>
      <c r="C20" s="346"/>
      <c r="D20" s="346" t="s">
        <v>17990</v>
      </c>
      <c r="E20" s="346" t="s">
        <v>64</v>
      </c>
      <c r="F20" s="346" t="s">
        <v>11685</v>
      </c>
      <c r="G20" s="327">
        <v>1289</v>
      </c>
      <c r="H20" s="345"/>
      <c r="I20" s="345">
        <v>1289</v>
      </c>
      <c r="J20" s="346" t="s">
        <v>176</v>
      </c>
      <c r="K20" s="346" t="s">
        <v>7499</v>
      </c>
      <c r="L20" s="498">
        <v>180</v>
      </c>
      <c r="M20" s="498"/>
      <c r="N20" s="499"/>
      <c r="O20" s="346"/>
      <c r="P20" s="345"/>
      <c r="Q20" s="345"/>
      <c r="R20" s="345"/>
      <c r="S20" s="327"/>
      <c r="T20" s="345"/>
      <c r="U20" s="346"/>
      <c r="V20" s="346">
        <v>2004</v>
      </c>
      <c r="W20" s="327"/>
      <c r="X20" s="393"/>
    </row>
    <row r="21" spans="1:24" s="1579" customFormat="1" ht="26.1" customHeight="1">
      <c r="A21" s="1625" t="s">
        <v>1791</v>
      </c>
      <c r="B21" s="723" t="s">
        <v>13537</v>
      </c>
      <c r="C21" s="723"/>
      <c r="D21" s="724">
        <f>COUNTA(D22:D34)</f>
        <v>13</v>
      </c>
      <c r="E21" s="723"/>
      <c r="F21" s="723"/>
      <c r="G21" s="725">
        <f>SUM(G22:G34)</f>
        <v>69493</v>
      </c>
      <c r="H21" s="725">
        <f>SUM(H22:H34)</f>
        <v>172</v>
      </c>
      <c r="I21" s="725">
        <f>SUM(I22:I34)</f>
        <v>48274</v>
      </c>
      <c r="J21" s="723"/>
      <c r="K21" s="723"/>
      <c r="L21" s="725"/>
      <c r="M21" s="725"/>
      <c r="N21" s="725"/>
      <c r="O21" s="723"/>
      <c r="P21" s="725"/>
      <c r="Q21" s="725"/>
      <c r="R21" s="725"/>
      <c r="S21" s="725"/>
      <c r="T21" s="725"/>
      <c r="U21" s="723"/>
      <c r="V21" s="723"/>
      <c r="W21" s="725"/>
      <c r="X21" s="723"/>
    </row>
    <row r="22" spans="1:24" ht="26.1" customHeight="1">
      <c r="A22" s="127"/>
      <c r="B22" s="227" t="s">
        <v>757</v>
      </c>
      <c r="C22" s="227" t="s">
        <v>18832</v>
      </c>
      <c r="D22" s="227" t="s">
        <v>1273</v>
      </c>
      <c r="E22" s="227" t="s">
        <v>757</v>
      </c>
      <c r="F22" s="241" t="s">
        <v>18833</v>
      </c>
      <c r="G22" s="228">
        <v>10206</v>
      </c>
      <c r="H22" s="228">
        <v>172</v>
      </c>
      <c r="I22" s="228">
        <v>248</v>
      </c>
      <c r="J22" s="233" t="s">
        <v>2056</v>
      </c>
      <c r="K22" s="227" t="s">
        <v>2030</v>
      </c>
      <c r="L22" s="244">
        <v>200</v>
      </c>
      <c r="M22" s="228">
        <v>8</v>
      </c>
      <c r="N22" s="228">
        <v>2</v>
      </c>
      <c r="O22" s="233" t="s">
        <v>2030</v>
      </c>
      <c r="P22" s="228"/>
      <c r="Q22" s="228"/>
      <c r="R22" s="228"/>
      <c r="S22" s="228">
        <v>350</v>
      </c>
      <c r="T22" s="228">
        <v>350</v>
      </c>
      <c r="U22" s="227" t="s">
        <v>178</v>
      </c>
      <c r="V22" s="227">
        <v>2000</v>
      </c>
      <c r="W22" s="228">
        <v>1995</v>
      </c>
      <c r="X22" s="233" t="s">
        <v>18834</v>
      </c>
    </row>
    <row r="23" spans="1:24" ht="26.1" customHeight="1">
      <c r="A23" s="127"/>
      <c r="B23" s="227" t="s">
        <v>735</v>
      </c>
      <c r="C23" s="227"/>
      <c r="D23" s="227" t="s">
        <v>1275</v>
      </c>
      <c r="E23" s="227" t="s">
        <v>735</v>
      </c>
      <c r="F23" s="227" t="s">
        <v>735</v>
      </c>
      <c r="G23" s="228">
        <v>4400</v>
      </c>
      <c r="H23" s="228" t="s">
        <v>1276</v>
      </c>
      <c r="I23" s="228"/>
      <c r="J23" s="233" t="s">
        <v>176</v>
      </c>
      <c r="K23" s="227" t="s">
        <v>147</v>
      </c>
      <c r="L23" s="244">
        <v>400</v>
      </c>
      <c r="M23" s="228">
        <v>11</v>
      </c>
      <c r="N23" s="228">
        <v>1</v>
      </c>
      <c r="O23" s="233"/>
      <c r="P23" s="228"/>
      <c r="Q23" s="228"/>
      <c r="R23" s="228"/>
      <c r="S23" s="228"/>
      <c r="T23" s="228"/>
      <c r="U23" s="227"/>
      <c r="V23" s="227">
        <v>2004</v>
      </c>
      <c r="W23" s="228">
        <v>100</v>
      </c>
      <c r="X23" s="233"/>
    </row>
    <row r="24" spans="1:24" ht="26.1" customHeight="1">
      <c r="A24" s="127"/>
      <c r="B24" s="227" t="s">
        <v>735</v>
      </c>
      <c r="C24" s="227"/>
      <c r="D24" s="227" t="s">
        <v>1277</v>
      </c>
      <c r="E24" s="227" t="s">
        <v>566</v>
      </c>
      <c r="F24" s="227" t="s">
        <v>735</v>
      </c>
      <c r="G24" s="228">
        <v>1108</v>
      </c>
      <c r="H24" s="228"/>
      <c r="I24" s="228"/>
      <c r="J24" s="233" t="s">
        <v>176</v>
      </c>
      <c r="K24" s="227" t="s">
        <v>703</v>
      </c>
      <c r="L24" s="244">
        <v>277</v>
      </c>
      <c r="M24" s="228">
        <v>4</v>
      </c>
      <c r="N24" s="228">
        <v>1</v>
      </c>
      <c r="O24" s="233"/>
      <c r="P24" s="228"/>
      <c r="Q24" s="228"/>
      <c r="R24" s="228"/>
      <c r="S24" s="228"/>
      <c r="T24" s="228"/>
      <c r="U24" s="227"/>
      <c r="V24" s="227">
        <v>2006</v>
      </c>
      <c r="W24" s="228"/>
      <c r="X24" s="233"/>
    </row>
    <row r="25" spans="1:24" ht="26.1" customHeight="1">
      <c r="A25" s="127"/>
      <c r="B25" s="227" t="s">
        <v>580</v>
      </c>
      <c r="C25" s="227"/>
      <c r="D25" s="227" t="s">
        <v>1278</v>
      </c>
      <c r="E25" s="227" t="s">
        <v>580</v>
      </c>
      <c r="F25" s="227" t="s">
        <v>580</v>
      </c>
      <c r="G25" s="228">
        <v>1934</v>
      </c>
      <c r="H25" s="228"/>
      <c r="I25" s="228">
        <v>1934</v>
      </c>
      <c r="J25" s="233" t="s">
        <v>176</v>
      </c>
      <c r="K25" s="227" t="s">
        <v>1279</v>
      </c>
      <c r="L25" s="244">
        <v>186</v>
      </c>
      <c r="M25" s="228">
        <v>6</v>
      </c>
      <c r="N25" s="228">
        <v>1</v>
      </c>
      <c r="O25" s="233" t="s">
        <v>1279</v>
      </c>
      <c r="P25" s="228">
        <v>31</v>
      </c>
      <c r="Q25" s="228">
        <v>62</v>
      </c>
      <c r="R25" s="228"/>
      <c r="S25" s="228"/>
      <c r="T25" s="228"/>
      <c r="U25" s="227"/>
      <c r="V25" s="227">
        <v>2010</v>
      </c>
      <c r="W25" s="228"/>
      <c r="X25" s="233"/>
    </row>
    <row r="26" spans="1:24" ht="26.1" customHeight="1">
      <c r="A26" s="127"/>
      <c r="B26" s="227" t="s">
        <v>563</v>
      </c>
      <c r="C26" s="227"/>
      <c r="D26" s="227" t="s">
        <v>1280</v>
      </c>
      <c r="E26" s="227" t="s">
        <v>563</v>
      </c>
      <c r="F26" s="227" t="s">
        <v>563</v>
      </c>
      <c r="G26" s="228">
        <v>1500</v>
      </c>
      <c r="H26" s="228"/>
      <c r="I26" s="228"/>
      <c r="J26" s="233" t="s">
        <v>176</v>
      </c>
      <c r="K26" s="227" t="s">
        <v>703</v>
      </c>
      <c r="L26" s="244">
        <v>250</v>
      </c>
      <c r="M26" s="228">
        <v>12</v>
      </c>
      <c r="N26" s="228">
        <v>1</v>
      </c>
      <c r="O26" s="233"/>
      <c r="P26" s="228"/>
      <c r="Q26" s="228"/>
      <c r="R26" s="228"/>
      <c r="S26" s="228">
        <v>280</v>
      </c>
      <c r="T26" s="228">
        <v>280</v>
      </c>
      <c r="U26" s="227" t="s">
        <v>7078</v>
      </c>
      <c r="V26" s="227">
        <v>2005</v>
      </c>
      <c r="W26" s="228">
        <v>225</v>
      </c>
      <c r="X26" s="233"/>
    </row>
    <row r="27" spans="1:24" ht="26.1" customHeight="1">
      <c r="A27" s="127"/>
      <c r="B27" s="227" t="s">
        <v>603</v>
      </c>
      <c r="C27" s="227"/>
      <c r="D27" s="227" t="s">
        <v>1281</v>
      </c>
      <c r="E27" s="227" t="s">
        <v>566</v>
      </c>
      <c r="F27" s="452" t="s">
        <v>738</v>
      </c>
      <c r="G27" s="228">
        <v>5530</v>
      </c>
      <c r="H27" s="228"/>
      <c r="I27" s="228">
        <v>5530</v>
      </c>
      <c r="J27" s="233" t="s">
        <v>176</v>
      </c>
      <c r="K27" s="227" t="s">
        <v>703</v>
      </c>
      <c r="L27" s="244"/>
      <c r="M27" s="228"/>
      <c r="N27" s="228"/>
      <c r="O27" s="233" t="s">
        <v>1279</v>
      </c>
      <c r="P27" s="228">
        <v>40</v>
      </c>
      <c r="Q27" s="228">
        <v>140</v>
      </c>
      <c r="R27" s="228">
        <v>5530</v>
      </c>
      <c r="S27" s="228"/>
      <c r="T27" s="228"/>
      <c r="U27" s="227"/>
      <c r="V27" s="227">
        <v>2010</v>
      </c>
      <c r="W27" s="228"/>
      <c r="X27" s="233"/>
    </row>
    <row r="28" spans="1:24" ht="26.1" customHeight="1">
      <c r="A28" s="127"/>
      <c r="B28" s="227" t="s">
        <v>745</v>
      </c>
      <c r="C28" s="227"/>
      <c r="D28" s="227" t="s">
        <v>1824</v>
      </c>
      <c r="E28" s="227" t="s">
        <v>566</v>
      </c>
      <c r="F28" s="452" t="s">
        <v>738</v>
      </c>
      <c r="G28" s="228">
        <v>9504</v>
      </c>
      <c r="H28" s="228"/>
      <c r="I28" s="228">
        <v>9504</v>
      </c>
      <c r="J28" s="233" t="s">
        <v>176</v>
      </c>
      <c r="K28" s="227" t="s">
        <v>1279</v>
      </c>
      <c r="L28" s="244">
        <v>220</v>
      </c>
      <c r="M28" s="730" t="s">
        <v>1282</v>
      </c>
      <c r="N28" s="228">
        <v>1</v>
      </c>
      <c r="O28" s="233" t="s">
        <v>1279</v>
      </c>
      <c r="P28" s="228">
        <v>72</v>
      </c>
      <c r="Q28" s="228">
        <v>132</v>
      </c>
      <c r="R28" s="228"/>
      <c r="S28" s="228"/>
      <c r="T28" s="228"/>
      <c r="U28" s="227"/>
      <c r="V28" s="227">
        <v>2006</v>
      </c>
      <c r="W28" s="228">
        <v>450</v>
      </c>
      <c r="X28" s="233"/>
    </row>
    <row r="29" spans="1:24" ht="26.1" customHeight="1">
      <c r="A29" s="127"/>
      <c r="B29" s="227" t="s">
        <v>745</v>
      </c>
      <c r="C29" s="227"/>
      <c r="D29" s="227" t="s">
        <v>11292</v>
      </c>
      <c r="E29" s="227" t="s">
        <v>566</v>
      </c>
      <c r="F29" s="452" t="s">
        <v>738</v>
      </c>
      <c r="G29" s="228">
        <v>9504</v>
      </c>
      <c r="H29" s="228"/>
      <c r="I29" s="228">
        <v>9504</v>
      </c>
      <c r="J29" s="233" t="s">
        <v>176</v>
      </c>
      <c r="K29" s="227" t="s">
        <v>1279</v>
      </c>
      <c r="L29" s="244">
        <v>220</v>
      </c>
      <c r="M29" s="730" t="s">
        <v>1282</v>
      </c>
      <c r="N29" s="228">
        <v>1</v>
      </c>
      <c r="O29" s="233" t="s">
        <v>1279</v>
      </c>
      <c r="P29" s="228">
        <v>59</v>
      </c>
      <c r="Q29" s="228">
        <v>89</v>
      </c>
      <c r="R29" s="228"/>
      <c r="S29" s="228"/>
      <c r="T29" s="228"/>
      <c r="U29" s="227"/>
      <c r="V29" s="227">
        <v>2006</v>
      </c>
      <c r="W29" s="228">
        <v>450</v>
      </c>
      <c r="X29" s="233"/>
    </row>
    <row r="30" spans="1:24" ht="26.1" customHeight="1">
      <c r="A30" s="127"/>
      <c r="B30" s="227" t="s">
        <v>745</v>
      </c>
      <c r="C30" s="227"/>
      <c r="D30" s="227" t="s">
        <v>1825</v>
      </c>
      <c r="E30" s="227" t="s">
        <v>566</v>
      </c>
      <c r="F30" s="452" t="s">
        <v>738</v>
      </c>
      <c r="G30" s="228">
        <v>9504</v>
      </c>
      <c r="H30" s="228"/>
      <c r="I30" s="228">
        <v>5251</v>
      </c>
      <c r="J30" s="233" t="s">
        <v>176</v>
      </c>
      <c r="K30" s="227" t="s">
        <v>1279</v>
      </c>
      <c r="L30" s="244">
        <v>220</v>
      </c>
      <c r="M30" s="228" t="s">
        <v>1282</v>
      </c>
      <c r="N30" s="228">
        <v>1</v>
      </c>
      <c r="O30" s="233" t="s">
        <v>1279</v>
      </c>
      <c r="P30" s="228">
        <v>72</v>
      </c>
      <c r="Q30" s="228">
        <v>132</v>
      </c>
      <c r="R30" s="228"/>
      <c r="S30" s="228"/>
      <c r="T30" s="228"/>
      <c r="U30" s="227"/>
      <c r="V30" s="227">
        <v>2006</v>
      </c>
      <c r="W30" s="228">
        <v>450</v>
      </c>
      <c r="X30" s="233"/>
    </row>
    <row r="31" spans="1:24" ht="26.1" customHeight="1">
      <c r="A31" s="1580"/>
      <c r="B31" s="452" t="s">
        <v>713</v>
      </c>
      <c r="C31" s="452"/>
      <c r="D31" s="243" t="s">
        <v>11293</v>
      </c>
      <c r="E31" s="452" t="s">
        <v>566</v>
      </c>
      <c r="F31" s="452" t="s">
        <v>738</v>
      </c>
      <c r="G31" s="228">
        <v>9504</v>
      </c>
      <c r="H31" s="452"/>
      <c r="I31" s="228">
        <v>9504</v>
      </c>
      <c r="J31" s="452" t="s">
        <v>176</v>
      </c>
      <c r="K31" s="452" t="s">
        <v>1279</v>
      </c>
      <c r="L31" s="244">
        <v>220</v>
      </c>
      <c r="M31" s="730" t="s">
        <v>1282</v>
      </c>
      <c r="N31" s="228">
        <v>1</v>
      </c>
      <c r="O31" s="233" t="s">
        <v>1279</v>
      </c>
      <c r="P31" s="720"/>
      <c r="Q31" s="720"/>
      <c r="R31" s="720"/>
      <c r="S31" s="720"/>
      <c r="T31" s="720"/>
      <c r="U31" s="452"/>
      <c r="V31" s="731">
        <v>2006</v>
      </c>
      <c r="W31" s="452"/>
      <c r="X31" s="452"/>
    </row>
    <row r="32" spans="1:24" ht="26.1" customHeight="1">
      <c r="A32" s="1580"/>
      <c r="B32" s="452" t="s">
        <v>713</v>
      </c>
      <c r="C32" s="452"/>
      <c r="D32" s="243" t="s">
        <v>11294</v>
      </c>
      <c r="E32" s="452" t="s">
        <v>566</v>
      </c>
      <c r="F32" s="452" t="s">
        <v>738</v>
      </c>
      <c r="G32" s="228">
        <v>3115</v>
      </c>
      <c r="H32" s="452"/>
      <c r="I32" s="228">
        <v>3115</v>
      </c>
      <c r="J32" s="452" t="s">
        <v>176</v>
      </c>
      <c r="K32" s="452" t="s">
        <v>1279</v>
      </c>
      <c r="L32" s="244">
        <v>220</v>
      </c>
      <c r="M32" s="228" t="s">
        <v>1282</v>
      </c>
      <c r="N32" s="228">
        <v>1</v>
      </c>
      <c r="O32" s="233" t="s">
        <v>1279</v>
      </c>
      <c r="P32" s="720"/>
      <c r="Q32" s="720"/>
      <c r="R32" s="720"/>
      <c r="S32" s="720"/>
      <c r="T32" s="720"/>
      <c r="U32" s="452"/>
      <c r="V32" s="731">
        <v>2012</v>
      </c>
      <c r="W32" s="452"/>
      <c r="X32" s="452"/>
    </row>
    <row r="33" spans="1:58" ht="26.1" customHeight="1">
      <c r="A33" s="1580"/>
      <c r="B33" s="227" t="s">
        <v>760</v>
      </c>
      <c r="C33" s="227"/>
      <c r="D33" s="227" t="s">
        <v>1283</v>
      </c>
      <c r="E33" s="227" t="s">
        <v>760</v>
      </c>
      <c r="F33" s="227" t="s">
        <v>762</v>
      </c>
      <c r="G33" s="228">
        <v>2337</v>
      </c>
      <c r="H33" s="228"/>
      <c r="I33" s="228">
        <v>2337</v>
      </c>
      <c r="J33" s="233" t="s">
        <v>176</v>
      </c>
      <c r="K33" s="227" t="s">
        <v>1284</v>
      </c>
      <c r="L33" s="244">
        <v>160</v>
      </c>
      <c r="M33" s="730">
        <v>6</v>
      </c>
      <c r="N33" s="228">
        <v>1</v>
      </c>
      <c r="O33" s="233" t="s">
        <v>4066</v>
      </c>
      <c r="P33" s="228">
        <v>41</v>
      </c>
      <c r="Q33" s="228">
        <v>57</v>
      </c>
      <c r="R33" s="228">
        <v>2337</v>
      </c>
      <c r="S33" s="228"/>
      <c r="T33" s="228"/>
      <c r="U33" s="227"/>
      <c r="V33" s="227">
        <v>2012</v>
      </c>
      <c r="W33" s="228"/>
      <c r="X33" s="233"/>
    </row>
    <row r="34" spans="1:58" ht="26.1" customHeight="1">
      <c r="A34" s="1581"/>
      <c r="B34" s="227" t="s">
        <v>760</v>
      </c>
      <c r="C34" s="227"/>
      <c r="D34" s="227" t="s">
        <v>1826</v>
      </c>
      <c r="E34" s="227" t="s">
        <v>566</v>
      </c>
      <c r="F34" s="227" t="s">
        <v>1802</v>
      </c>
      <c r="G34" s="228">
        <v>1347</v>
      </c>
      <c r="H34" s="228"/>
      <c r="I34" s="228">
        <v>1347</v>
      </c>
      <c r="J34" s="233" t="s">
        <v>176</v>
      </c>
      <c r="K34" s="227" t="s">
        <v>1279</v>
      </c>
      <c r="L34" s="244">
        <v>200</v>
      </c>
      <c r="M34" s="730">
        <v>6</v>
      </c>
      <c r="N34" s="228">
        <v>1</v>
      </c>
      <c r="O34" s="233"/>
      <c r="P34" s="228"/>
      <c r="Q34" s="228"/>
      <c r="R34" s="228"/>
      <c r="S34" s="228"/>
      <c r="T34" s="228"/>
      <c r="U34" s="227"/>
      <c r="V34" s="227">
        <v>2006</v>
      </c>
      <c r="W34" s="228"/>
      <c r="X34" s="233"/>
    </row>
    <row r="35" spans="1:58" s="1579" customFormat="1" ht="26.1" customHeight="1">
      <c r="A35" s="1625" t="s">
        <v>271</v>
      </c>
      <c r="B35" s="723" t="s">
        <v>2001</v>
      </c>
      <c r="C35" s="723"/>
      <c r="D35" s="724">
        <f>COUNTA(D36:D41)</f>
        <v>6</v>
      </c>
      <c r="E35" s="723"/>
      <c r="F35" s="381"/>
      <c r="G35" s="725">
        <f>SUM(G36:G41)</f>
        <v>40440</v>
      </c>
      <c r="H35" s="725">
        <f>SUM(H36:H41)</f>
        <v>2993</v>
      </c>
      <c r="I35" s="725">
        <f>SUM(I36:I41)</f>
        <v>2993</v>
      </c>
      <c r="J35" s="723"/>
      <c r="K35" s="723"/>
      <c r="L35" s="725"/>
      <c r="M35" s="725"/>
      <c r="N35" s="725"/>
      <c r="O35" s="723"/>
      <c r="P35" s="725"/>
      <c r="Q35" s="725"/>
      <c r="R35" s="725"/>
      <c r="S35" s="725"/>
      <c r="T35" s="725"/>
      <c r="U35" s="723"/>
      <c r="V35" s="723"/>
      <c r="W35" s="725"/>
      <c r="X35" s="723"/>
      <c r="Y35" s="1582"/>
      <c r="Z35" s="1583"/>
      <c r="AA35" s="1583"/>
      <c r="AB35" s="1583"/>
      <c r="AC35" s="1583"/>
      <c r="AD35" s="1583"/>
      <c r="AE35" s="1583"/>
      <c r="AF35" s="1584"/>
      <c r="AG35" s="1356"/>
      <c r="AH35" s="1356"/>
      <c r="AI35" s="1583"/>
      <c r="AJ35" s="1583"/>
      <c r="AK35" s="1583"/>
      <c r="AL35" s="1583"/>
      <c r="AM35" s="1583"/>
      <c r="AN35" s="1583"/>
      <c r="AO35" s="1583"/>
      <c r="AP35" s="1583"/>
      <c r="AQ35" s="1583"/>
      <c r="AR35" s="1583"/>
      <c r="AS35" s="1583"/>
      <c r="AT35" s="1583"/>
      <c r="AU35" s="1583"/>
      <c r="AV35" s="1583"/>
      <c r="AW35" s="1583"/>
      <c r="AX35" s="1583"/>
      <c r="AY35" s="1583"/>
      <c r="AZ35" s="1583"/>
      <c r="BA35" s="1583"/>
      <c r="BB35" s="1583"/>
      <c r="BC35" s="1583"/>
      <c r="BD35" s="1583"/>
      <c r="BE35" s="1583"/>
      <c r="BF35" s="1583"/>
    </row>
    <row r="36" spans="1:58" ht="26.1" customHeight="1">
      <c r="A36" s="127"/>
      <c r="B36" s="227" t="s">
        <v>777</v>
      </c>
      <c r="C36" s="227"/>
      <c r="D36" s="227" t="s">
        <v>1926</v>
      </c>
      <c r="E36" s="227" t="s">
        <v>1914</v>
      </c>
      <c r="F36" s="227" t="s">
        <v>11256</v>
      </c>
      <c r="G36" s="228">
        <v>1353</v>
      </c>
      <c r="H36" s="228"/>
      <c r="I36" s="228"/>
      <c r="J36" s="233" t="s">
        <v>176</v>
      </c>
      <c r="K36" s="227" t="s">
        <v>1871</v>
      </c>
      <c r="L36" s="228">
        <v>200</v>
      </c>
      <c r="M36" s="228">
        <v>6</v>
      </c>
      <c r="N36" s="228">
        <v>1</v>
      </c>
      <c r="O36" s="233" t="s">
        <v>1871</v>
      </c>
      <c r="P36" s="228">
        <v>41</v>
      </c>
      <c r="Q36" s="228">
        <v>33</v>
      </c>
      <c r="R36" s="228">
        <v>1353</v>
      </c>
      <c r="S36" s="228"/>
      <c r="T36" s="228"/>
      <c r="U36" s="227"/>
      <c r="V36" s="227">
        <v>2008</v>
      </c>
      <c r="W36" s="228">
        <v>200</v>
      </c>
      <c r="X36" s="233" t="s">
        <v>1927</v>
      </c>
      <c r="Y36" s="1359"/>
      <c r="Z36" s="1553"/>
      <c r="AA36" s="1553"/>
      <c r="AB36" s="1553"/>
      <c r="AC36" s="1553"/>
      <c r="AD36" s="1553"/>
      <c r="AE36" s="1553"/>
      <c r="AF36" s="1585"/>
      <c r="AG36" s="1359"/>
      <c r="AH36" s="1359"/>
      <c r="AI36" s="1553"/>
      <c r="AJ36" s="1553"/>
      <c r="AK36" s="1553"/>
      <c r="AL36" s="1553"/>
      <c r="AM36" s="1553"/>
      <c r="AN36" s="1553"/>
      <c r="AO36" s="1553"/>
      <c r="AP36" s="1553"/>
      <c r="AQ36" s="1553"/>
      <c r="AR36" s="1553"/>
      <c r="AS36" s="1553"/>
      <c r="AT36" s="1553"/>
      <c r="AU36" s="1553"/>
      <c r="AV36" s="1553"/>
      <c r="AW36" s="1553"/>
      <c r="AX36" s="1553"/>
      <c r="AY36" s="1553"/>
      <c r="AZ36" s="1553"/>
      <c r="BA36" s="1553"/>
      <c r="BB36" s="1553"/>
      <c r="BC36" s="1553"/>
      <c r="BD36" s="1553"/>
      <c r="BE36" s="1553"/>
      <c r="BF36" s="1553"/>
    </row>
    <row r="37" spans="1:58" ht="26.1" customHeight="1">
      <c r="A37" s="127"/>
      <c r="B37" s="227" t="s">
        <v>2189</v>
      </c>
      <c r="C37" s="227"/>
      <c r="D37" s="227" t="s">
        <v>11257</v>
      </c>
      <c r="E37" s="227" t="s">
        <v>1914</v>
      </c>
      <c r="F37" s="306" t="s">
        <v>13512</v>
      </c>
      <c r="G37" s="228">
        <v>15700</v>
      </c>
      <c r="H37" s="228">
        <v>2993</v>
      </c>
      <c r="I37" s="228">
        <v>2993</v>
      </c>
      <c r="J37" s="233" t="s">
        <v>401</v>
      </c>
      <c r="K37" s="227"/>
      <c r="L37" s="228"/>
      <c r="M37" s="228"/>
      <c r="N37" s="228"/>
      <c r="O37" s="233" t="s">
        <v>147</v>
      </c>
      <c r="P37" s="228">
        <v>16</v>
      </c>
      <c r="Q37" s="228">
        <v>125</v>
      </c>
      <c r="R37" s="228">
        <v>1962</v>
      </c>
      <c r="S37" s="228">
        <v>800</v>
      </c>
      <c r="T37" s="228">
        <v>1000</v>
      </c>
      <c r="U37" s="227" t="s">
        <v>465</v>
      </c>
      <c r="V37" s="227">
        <v>1992</v>
      </c>
      <c r="W37" s="228">
        <v>2100</v>
      </c>
      <c r="X37" s="233"/>
      <c r="Y37" s="1359"/>
      <c r="Z37" s="1553"/>
      <c r="AA37" s="1553"/>
      <c r="AB37" s="1553"/>
      <c r="AC37" s="1553"/>
      <c r="AD37" s="1553"/>
      <c r="AE37" s="1553"/>
      <c r="AF37" s="1585"/>
      <c r="AG37" s="1359"/>
      <c r="AH37" s="1359"/>
      <c r="AI37" s="1553"/>
      <c r="AJ37" s="1553"/>
      <c r="AK37" s="1553"/>
      <c r="AL37" s="1553"/>
      <c r="AM37" s="1553"/>
      <c r="AN37" s="1553"/>
      <c r="AO37" s="1553"/>
      <c r="AP37" s="1553"/>
      <c r="AQ37" s="1553"/>
      <c r="AR37" s="1553"/>
      <c r="AS37" s="1553"/>
      <c r="AT37" s="1553"/>
      <c r="AU37" s="1553"/>
      <c r="AV37" s="1553"/>
      <c r="AW37" s="1553"/>
      <c r="AX37" s="1553"/>
      <c r="AY37" s="1553"/>
      <c r="AZ37" s="1553"/>
      <c r="BA37" s="1553"/>
      <c r="BB37" s="1553"/>
      <c r="BC37" s="1553"/>
      <c r="BD37" s="1553"/>
      <c r="BE37" s="1553"/>
      <c r="BF37" s="1553"/>
    </row>
    <row r="38" spans="1:58" ht="26.1" customHeight="1">
      <c r="A38" s="127"/>
      <c r="B38" s="227" t="s">
        <v>2189</v>
      </c>
      <c r="C38" s="227"/>
      <c r="D38" s="227" t="s">
        <v>11258</v>
      </c>
      <c r="E38" s="227" t="s">
        <v>2189</v>
      </c>
      <c r="F38" s="227" t="s">
        <v>2189</v>
      </c>
      <c r="G38" s="228"/>
      <c r="H38" s="228"/>
      <c r="I38" s="228"/>
      <c r="J38" s="233" t="s">
        <v>176</v>
      </c>
      <c r="K38" s="227"/>
      <c r="L38" s="228"/>
      <c r="M38" s="228"/>
      <c r="N38" s="228"/>
      <c r="O38" s="233"/>
      <c r="P38" s="228"/>
      <c r="Q38" s="228"/>
      <c r="R38" s="228">
        <v>1500</v>
      </c>
      <c r="S38" s="228"/>
      <c r="T38" s="228"/>
      <c r="U38" s="227"/>
      <c r="V38" s="227">
        <v>2011</v>
      </c>
      <c r="W38" s="228"/>
      <c r="X38" s="233" t="s">
        <v>11259</v>
      </c>
      <c r="Y38" s="1359"/>
      <c r="Z38" s="1553"/>
      <c r="AA38" s="1553"/>
      <c r="AB38" s="1553"/>
      <c r="AC38" s="1553"/>
      <c r="AD38" s="1553"/>
      <c r="AE38" s="1553"/>
      <c r="AF38" s="1585"/>
      <c r="AG38" s="1359"/>
      <c r="AH38" s="1359"/>
      <c r="AI38" s="1553"/>
      <c r="AJ38" s="1553"/>
      <c r="AK38" s="1553"/>
      <c r="AL38" s="1553"/>
      <c r="AM38" s="1553"/>
      <c r="AN38" s="1553"/>
      <c r="AO38" s="1553"/>
      <c r="AP38" s="1553"/>
      <c r="AQ38" s="1553"/>
      <c r="AR38" s="1553"/>
      <c r="AS38" s="1553"/>
      <c r="AT38" s="1553"/>
      <c r="AU38" s="1553"/>
      <c r="AV38" s="1553"/>
      <c r="AW38" s="1553"/>
      <c r="AX38" s="1553"/>
      <c r="AY38" s="1553"/>
      <c r="AZ38" s="1553"/>
      <c r="BA38" s="1553"/>
      <c r="BB38" s="1553"/>
      <c r="BC38" s="1553"/>
      <c r="BD38" s="1553"/>
      <c r="BE38" s="1553"/>
      <c r="BF38" s="1553"/>
    </row>
    <row r="39" spans="1:58" ht="26.1" customHeight="1">
      <c r="A39" s="127"/>
      <c r="B39" s="452" t="s">
        <v>1912</v>
      </c>
      <c r="C39" s="452"/>
      <c r="D39" s="452" t="s">
        <v>11260</v>
      </c>
      <c r="E39" s="452" t="s">
        <v>1914</v>
      </c>
      <c r="F39" s="241" t="s">
        <v>11261</v>
      </c>
      <c r="G39" s="720">
        <v>6535</v>
      </c>
      <c r="H39" s="720"/>
      <c r="I39" s="720"/>
      <c r="J39" s="452" t="s">
        <v>176</v>
      </c>
      <c r="K39" s="452"/>
      <c r="L39" s="720">
        <v>850</v>
      </c>
      <c r="M39" s="720">
        <v>6</v>
      </c>
      <c r="N39" s="720">
        <v>1</v>
      </c>
      <c r="O39" s="452" t="s">
        <v>1871</v>
      </c>
      <c r="P39" s="720">
        <v>29</v>
      </c>
      <c r="Q39" s="720">
        <v>64</v>
      </c>
      <c r="R39" s="720"/>
      <c r="S39" s="720"/>
      <c r="T39" s="720"/>
      <c r="U39" s="452"/>
      <c r="V39" s="452">
        <v>1993</v>
      </c>
      <c r="W39" s="720"/>
      <c r="X39" s="452" t="s">
        <v>11262</v>
      </c>
      <c r="Y39" s="1359"/>
      <c r="Z39" s="1553"/>
      <c r="AA39" s="1553"/>
      <c r="AB39" s="1553"/>
      <c r="AC39" s="1553"/>
      <c r="AD39" s="1553"/>
      <c r="AE39" s="1553"/>
      <c r="AF39" s="1585"/>
      <c r="AG39" s="1359"/>
      <c r="AH39" s="1359"/>
      <c r="AI39" s="1553"/>
      <c r="AJ39" s="1553"/>
      <c r="AK39" s="1553"/>
      <c r="AL39" s="1553"/>
      <c r="AM39" s="1553"/>
      <c r="AN39" s="1553"/>
      <c r="AO39" s="1553"/>
      <c r="AP39" s="1553"/>
      <c r="AQ39" s="1553"/>
      <c r="AR39" s="1553"/>
      <c r="AS39" s="1553"/>
      <c r="AT39" s="1553"/>
      <c r="AU39" s="1553"/>
      <c r="AV39" s="1553"/>
      <c r="AW39" s="1553"/>
      <c r="AX39" s="1553"/>
      <c r="AY39" s="1553"/>
      <c r="AZ39" s="1553"/>
      <c r="BA39" s="1553"/>
      <c r="BB39" s="1553"/>
      <c r="BC39" s="1553"/>
      <c r="BD39" s="1553"/>
      <c r="BE39" s="1553"/>
      <c r="BF39" s="1553"/>
    </row>
    <row r="40" spans="1:58" ht="26.1" customHeight="1">
      <c r="A40" s="127"/>
      <c r="B40" s="452" t="s">
        <v>1924</v>
      </c>
      <c r="C40" s="452"/>
      <c r="D40" s="241" t="s">
        <v>11263</v>
      </c>
      <c r="E40" s="452" t="s">
        <v>1914</v>
      </c>
      <c r="F40" s="241" t="s">
        <v>1929</v>
      </c>
      <c r="G40" s="720">
        <v>7031</v>
      </c>
      <c r="H40" s="720"/>
      <c r="I40" s="720"/>
      <c r="J40" s="452" t="s">
        <v>176</v>
      </c>
      <c r="K40" s="452" t="s">
        <v>1871</v>
      </c>
      <c r="L40" s="720">
        <v>192</v>
      </c>
      <c r="M40" s="720">
        <v>6</v>
      </c>
      <c r="N40" s="720">
        <v>1</v>
      </c>
      <c r="O40" s="452" t="s">
        <v>1871</v>
      </c>
      <c r="P40" s="720">
        <v>56</v>
      </c>
      <c r="Q40" s="720">
        <v>126</v>
      </c>
      <c r="R40" s="720">
        <v>7031</v>
      </c>
      <c r="S40" s="720"/>
      <c r="T40" s="720"/>
      <c r="U40" s="452"/>
      <c r="V40" s="452">
        <v>2010</v>
      </c>
      <c r="W40" s="720">
        <v>400</v>
      </c>
      <c r="X40" s="452"/>
      <c r="Y40" s="1359"/>
      <c r="Z40" s="1553"/>
      <c r="AA40" s="1553"/>
      <c r="AB40" s="1553"/>
      <c r="AC40" s="1553"/>
      <c r="AD40" s="1553"/>
      <c r="AE40" s="1553"/>
      <c r="AF40" s="1585"/>
      <c r="AG40" s="1359"/>
      <c r="AH40" s="1359"/>
      <c r="AI40" s="1553"/>
      <c r="AJ40" s="1553"/>
      <c r="AK40" s="1553"/>
      <c r="AL40" s="1553"/>
      <c r="AM40" s="1553"/>
      <c r="AN40" s="1553"/>
      <c r="AO40" s="1553"/>
      <c r="AP40" s="1553"/>
      <c r="AQ40" s="1553"/>
      <c r="AR40" s="1553"/>
      <c r="AS40" s="1553"/>
      <c r="AT40" s="1553"/>
      <c r="AU40" s="1553"/>
      <c r="AV40" s="1553"/>
      <c r="AW40" s="1553"/>
      <c r="AX40" s="1553"/>
      <c r="AY40" s="1553"/>
      <c r="AZ40" s="1553"/>
      <c r="BA40" s="1553"/>
      <c r="BB40" s="1553"/>
      <c r="BC40" s="1553"/>
      <c r="BD40" s="1553"/>
      <c r="BE40" s="1553"/>
      <c r="BF40" s="1553"/>
    </row>
    <row r="41" spans="1:58" ht="26.1" customHeight="1">
      <c r="A41" s="1377"/>
      <c r="B41" s="227" t="s">
        <v>1924</v>
      </c>
      <c r="C41" s="227"/>
      <c r="D41" s="227" t="s">
        <v>11264</v>
      </c>
      <c r="E41" s="227" t="s">
        <v>1924</v>
      </c>
      <c r="F41" s="227" t="s">
        <v>2241</v>
      </c>
      <c r="G41" s="228">
        <v>9821</v>
      </c>
      <c r="H41" s="228"/>
      <c r="I41" s="228"/>
      <c r="J41" s="233" t="s">
        <v>176</v>
      </c>
      <c r="K41" s="227" t="s">
        <v>1871</v>
      </c>
      <c r="L41" s="228">
        <v>200</v>
      </c>
      <c r="M41" s="228">
        <v>8</v>
      </c>
      <c r="N41" s="228">
        <v>1</v>
      </c>
      <c r="O41" s="233" t="s">
        <v>1871</v>
      </c>
      <c r="P41" s="228">
        <v>25</v>
      </c>
      <c r="Q41" s="228">
        <v>85</v>
      </c>
      <c r="R41" s="228">
        <v>1640</v>
      </c>
      <c r="S41" s="228">
        <v>100</v>
      </c>
      <c r="T41" s="228">
        <v>100</v>
      </c>
      <c r="U41" s="227" t="s">
        <v>178</v>
      </c>
      <c r="V41" s="227">
        <v>2008</v>
      </c>
      <c r="W41" s="228">
        <v>3241</v>
      </c>
      <c r="X41" s="233"/>
      <c r="Y41" s="1359"/>
      <c r="Z41" s="1553"/>
      <c r="AA41" s="1553"/>
      <c r="AB41" s="1553"/>
      <c r="AC41" s="1553"/>
      <c r="AD41" s="1553"/>
      <c r="AE41" s="1553"/>
      <c r="AF41" s="1585"/>
      <c r="AG41" s="1359"/>
      <c r="AH41" s="1359"/>
      <c r="AI41" s="1553"/>
      <c r="AJ41" s="1553"/>
      <c r="AK41" s="1553"/>
      <c r="AL41" s="1553"/>
      <c r="AM41" s="1553"/>
      <c r="AN41" s="1553"/>
      <c r="AO41" s="1553"/>
      <c r="AP41" s="1553"/>
      <c r="AQ41" s="1553"/>
      <c r="AR41" s="1553"/>
      <c r="AS41" s="1553"/>
      <c r="AT41" s="1553"/>
      <c r="AU41" s="1553"/>
      <c r="AV41" s="1553"/>
      <c r="AW41" s="1553"/>
      <c r="AX41" s="1553"/>
      <c r="AY41" s="1553"/>
      <c r="AZ41" s="1553"/>
      <c r="BA41" s="1553"/>
      <c r="BB41" s="1553"/>
      <c r="BC41" s="1553"/>
      <c r="BD41" s="1553"/>
      <c r="BE41" s="1553"/>
      <c r="BF41" s="1553"/>
    </row>
    <row r="42" spans="1:58" s="1586" customFormat="1" ht="26.1" customHeight="1">
      <c r="A42" s="1626" t="s">
        <v>13527</v>
      </c>
      <c r="B42" s="340" t="s">
        <v>13537</v>
      </c>
      <c r="C42" s="340"/>
      <c r="D42" s="732">
        <f>COUNTA(D43:D46)</f>
        <v>4</v>
      </c>
      <c r="E42" s="340"/>
      <c r="F42" s="340"/>
      <c r="G42" s="343">
        <f>SUM(G43:G46)</f>
        <v>40738</v>
      </c>
      <c r="H42" s="343">
        <f>SUM(H43:H46)</f>
        <v>900</v>
      </c>
      <c r="I42" s="343">
        <f>SUM(I43:I46)</f>
        <v>15833.810000000001</v>
      </c>
      <c r="J42" s="477"/>
      <c r="K42" s="340"/>
      <c r="L42" s="343"/>
      <c r="M42" s="343"/>
      <c r="N42" s="343"/>
      <c r="O42" s="477"/>
      <c r="P42" s="343"/>
      <c r="Q42" s="343"/>
      <c r="R42" s="343"/>
      <c r="S42" s="343"/>
      <c r="T42" s="343"/>
      <c r="U42" s="340"/>
      <c r="V42" s="340"/>
      <c r="W42" s="343"/>
      <c r="X42" s="477"/>
    </row>
    <row r="43" spans="1:58" s="1587" customFormat="1" ht="26.1" customHeight="1">
      <c r="A43" s="1627"/>
      <c r="B43" s="324" t="s">
        <v>777</v>
      </c>
      <c r="C43" s="324"/>
      <c r="D43" s="516" t="s">
        <v>2454</v>
      </c>
      <c r="E43" s="324" t="s">
        <v>777</v>
      </c>
      <c r="F43" s="324" t="s">
        <v>777</v>
      </c>
      <c r="G43" s="327">
        <v>4502</v>
      </c>
      <c r="H43" s="327"/>
      <c r="I43" s="327">
        <v>4502</v>
      </c>
      <c r="J43" s="393" t="s">
        <v>176</v>
      </c>
      <c r="K43" s="324" t="s">
        <v>147</v>
      </c>
      <c r="L43" s="327">
        <v>200</v>
      </c>
      <c r="M43" s="327">
        <v>6</v>
      </c>
      <c r="N43" s="327"/>
      <c r="O43" s="393"/>
      <c r="P43" s="327"/>
      <c r="Q43" s="327"/>
      <c r="R43" s="327"/>
      <c r="S43" s="327"/>
      <c r="T43" s="327"/>
      <c r="U43" s="324"/>
      <c r="V43" s="324">
        <v>2008</v>
      </c>
      <c r="W43" s="327">
        <v>700</v>
      </c>
      <c r="X43" s="393"/>
    </row>
    <row r="44" spans="1:58" s="1587" customFormat="1" ht="26.1" customHeight="1">
      <c r="A44" s="1627"/>
      <c r="B44" s="314" t="s">
        <v>804</v>
      </c>
      <c r="C44" s="499"/>
      <c r="D44" s="314" t="s">
        <v>2455</v>
      </c>
      <c r="E44" s="314" t="s">
        <v>582</v>
      </c>
      <c r="F44" s="314" t="s">
        <v>807</v>
      </c>
      <c r="G44" s="346">
        <v>26735</v>
      </c>
      <c r="H44" s="346">
        <v>900</v>
      </c>
      <c r="I44" s="346">
        <v>5981.81</v>
      </c>
      <c r="J44" s="324" t="s">
        <v>176</v>
      </c>
      <c r="K44" s="314" t="s">
        <v>147</v>
      </c>
      <c r="L44" s="346">
        <v>250</v>
      </c>
      <c r="M44" s="346">
        <v>8</v>
      </c>
      <c r="N44" s="346">
        <v>1</v>
      </c>
      <c r="O44" s="324" t="s">
        <v>147</v>
      </c>
      <c r="P44" s="346">
        <v>40</v>
      </c>
      <c r="Q44" s="346">
        <v>62</v>
      </c>
      <c r="R44" s="346">
        <v>726</v>
      </c>
      <c r="S44" s="346">
        <v>150</v>
      </c>
      <c r="T44" s="346">
        <v>820</v>
      </c>
      <c r="U44" s="314" t="s">
        <v>178</v>
      </c>
      <c r="V44" s="314">
        <v>1999</v>
      </c>
      <c r="W44" s="346">
        <v>2873</v>
      </c>
      <c r="X44" s="324" t="s">
        <v>18981</v>
      </c>
    </row>
    <row r="45" spans="1:58" s="1587" customFormat="1" ht="26.1" customHeight="1">
      <c r="A45" s="1627"/>
      <c r="B45" s="727" t="s">
        <v>573</v>
      </c>
      <c r="C45" s="727"/>
      <c r="D45" s="346" t="s">
        <v>2456</v>
      </c>
      <c r="E45" s="346" t="s">
        <v>582</v>
      </c>
      <c r="F45" s="727" t="s">
        <v>573</v>
      </c>
      <c r="G45" s="728">
        <v>3901</v>
      </c>
      <c r="H45" s="728"/>
      <c r="I45" s="446">
        <v>2750</v>
      </c>
      <c r="J45" s="727" t="s">
        <v>176</v>
      </c>
      <c r="K45" s="727" t="s">
        <v>147</v>
      </c>
      <c r="L45" s="728">
        <v>190</v>
      </c>
      <c r="M45" s="728">
        <v>3</v>
      </c>
      <c r="N45" s="728">
        <v>2</v>
      </c>
      <c r="O45" s="727"/>
      <c r="P45" s="728"/>
      <c r="Q45" s="728"/>
      <c r="R45" s="728"/>
      <c r="S45" s="728"/>
      <c r="T45" s="728"/>
      <c r="U45" s="727"/>
      <c r="V45" s="727">
        <v>2007</v>
      </c>
      <c r="W45" s="446">
        <v>452</v>
      </c>
      <c r="X45" s="727"/>
    </row>
    <row r="46" spans="1:58" s="1587" customFormat="1" ht="26.1" customHeight="1">
      <c r="A46" s="1628"/>
      <c r="B46" s="727" t="s">
        <v>573</v>
      </c>
      <c r="C46" s="727"/>
      <c r="D46" s="346" t="s">
        <v>2457</v>
      </c>
      <c r="E46" s="727" t="s">
        <v>582</v>
      </c>
      <c r="F46" s="727" t="s">
        <v>573</v>
      </c>
      <c r="G46" s="728">
        <v>5600</v>
      </c>
      <c r="H46" s="728"/>
      <c r="I46" s="446">
        <v>2600</v>
      </c>
      <c r="J46" s="727" t="s">
        <v>176</v>
      </c>
      <c r="K46" s="727" t="s">
        <v>147</v>
      </c>
      <c r="L46" s="728">
        <v>211</v>
      </c>
      <c r="M46" s="728">
        <v>3</v>
      </c>
      <c r="N46" s="728">
        <v>2</v>
      </c>
      <c r="O46" s="727"/>
      <c r="P46" s="728"/>
      <c r="Q46" s="728"/>
      <c r="R46" s="728"/>
      <c r="S46" s="728"/>
      <c r="T46" s="728"/>
      <c r="U46" s="727"/>
      <c r="V46" s="727">
        <v>2004</v>
      </c>
      <c r="W46" s="446">
        <v>401</v>
      </c>
      <c r="X46" s="727"/>
    </row>
    <row r="47" spans="1:58" s="1579" customFormat="1" ht="26.1" customHeight="1">
      <c r="A47" s="1625" t="s">
        <v>327</v>
      </c>
      <c r="B47" s="723" t="s">
        <v>13537</v>
      </c>
      <c r="C47" s="723"/>
      <c r="D47" s="724">
        <f>COUNTA(D48:D49)</f>
        <v>2</v>
      </c>
      <c r="E47" s="723"/>
      <c r="F47" s="723"/>
      <c r="G47" s="725">
        <f>SUM(G48:G49)</f>
        <v>22542</v>
      </c>
      <c r="H47" s="725">
        <f>SUM(H48:H49)</f>
        <v>736</v>
      </c>
      <c r="I47" s="725">
        <f>SUM(I48:I49)</f>
        <v>4569</v>
      </c>
      <c r="J47" s="723"/>
      <c r="K47" s="723"/>
      <c r="L47" s="725"/>
      <c r="M47" s="725"/>
      <c r="N47" s="725"/>
      <c r="O47" s="723"/>
      <c r="P47" s="725"/>
      <c r="Q47" s="725"/>
      <c r="R47" s="725"/>
      <c r="S47" s="725"/>
      <c r="T47" s="725"/>
      <c r="U47" s="723"/>
      <c r="V47" s="723"/>
      <c r="W47" s="576"/>
      <c r="X47" s="723"/>
    </row>
    <row r="48" spans="1:58" ht="26.1" customHeight="1">
      <c r="A48" s="127"/>
      <c r="B48" s="241" t="s">
        <v>810</v>
      </c>
      <c r="C48" s="241"/>
      <c r="D48" s="241" t="s">
        <v>2626</v>
      </c>
      <c r="E48" s="241" t="s">
        <v>590</v>
      </c>
      <c r="F48" s="241" t="s">
        <v>591</v>
      </c>
      <c r="G48" s="244">
        <v>19223</v>
      </c>
      <c r="H48" s="244">
        <v>736</v>
      </c>
      <c r="I48" s="244">
        <v>1250</v>
      </c>
      <c r="J48" s="241" t="s">
        <v>176</v>
      </c>
      <c r="K48" s="241" t="s">
        <v>2627</v>
      </c>
      <c r="L48" s="244">
        <v>200</v>
      </c>
      <c r="M48" s="244">
        <v>6</v>
      </c>
      <c r="N48" s="228">
        <v>1</v>
      </c>
      <c r="O48" s="241" t="s">
        <v>147</v>
      </c>
      <c r="P48" s="244">
        <v>25</v>
      </c>
      <c r="Q48" s="244">
        <v>50</v>
      </c>
      <c r="R48" s="244">
        <v>7135</v>
      </c>
      <c r="S48" s="228">
        <v>620</v>
      </c>
      <c r="T48" s="244">
        <v>620</v>
      </c>
      <c r="U48" s="241" t="s">
        <v>2628</v>
      </c>
      <c r="V48" s="241">
        <v>2007</v>
      </c>
      <c r="W48" s="228">
        <v>8590</v>
      </c>
      <c r="X48" s="233"/>
    </row>
    <row r="49" spans="1:24" ht="26.1" customHeight="1">
      <c r="A49" s="127"/>
      <c r="B49" s="241" t="s">
        <v>810</v>
      </c>
      <c r="C49" s="241"/>
      <c r="D49" s="241" t="s">
        <v>2629</v>
      </c>
      <c r="E49" s="241" t="s">
        <v>810</v>
      </c>
      <c r="F49" s="536" t="s">
        <v>2498</v>
      </c>
      <c r="G49" s="244">
        <v>3319</v>
      </c>
      <c r="H49" s="244"/>
      <c r="I49" s="244">
        <v>3319</v>
      </c>
      <c r="J49" s="241" t="s">
        <v>176</v>
      </c>
      <c r="K49" s="241" t="s">
        <v>1274</v>
      </c>
      <c r="L49" s="244">
        <v>220</v>
      </c>
      <c r="M49" s="244">
        <v>6</v>
      </c>
      <c r="N49" s="228">
        <v>1</v>
      </c>
      <c r="O49" s="241"/>
      <c r="P49" s="244"/>
      <c r="Q49" s="244"/>
      <c r="R49" s="244"/>
      <c r="S49" s="228"/>
      <c r="T49" s="244"/>
      <c r="U49" s="241"/>
      <c r="V49" s="241">
        <v>2009</v>
      </c>
      <c r="W49" s="228">
        <v>400</v>
      </c>
      <c r="X49" s="233"/>
    </row>
    <row r="50" spans="1:24" s="1579" customFormat="1" ht="26.1" customHeight="1">
      <c r="A50" s="1625" t="s">
        <v>131</v>
      </c>
      <c r="B50" s="314" t="s">
        <v>13537</v>
      </c>
      <c r="C50" s="314"/>
      <c r="D50" s="724">
        <f>COUNTA(D51:D52)</f>
        <v>2</v>
      </c>
      <c r="E50" s="314"/>
      <c r="F50" s="314"/>
      <c r="G50" s="318">
        <f>SUM(G51:G52)</f>
        <v>25727.599999999999</v>
      </c>
      <c r="H50" s="318">
        <f>SUM(H51:H52)</f>
        <v>3671.96</v>
      </c>
      <c r="I50" s="318">
        <f>SUM(I51:I52)</f>
        <v>3880.3</v>
      </c>
      <c r="J50" s="349"/>
      <c r="K50" s="314"/>
      <c r="L50" s="318"/>
      <c r="M50" s="318"/>
      <c r="N50" s="318"/>
      <c r="O50" s="349"/>
      <c r="P50" s="318"/>
      <c r="Q50" s="318"/>
      <c r="R50" s="318"/>
      <c r="S50" s="318"/>
      <c r="T50" s="318"/>
      <c r="U50" s="314"/>
      <c r="V50" s="314"/>
      <c r="W50" s="318"/>
      <c r="X50" s="349"/>
    </row>
    <row r="51" spans="1:24" ht="26.1" customHeight="1">
      <c r="A51" s="1588"/>
      <c r="B51" s="227" t="s">
        <v>595</v>
      </c>
      <c r="C51" s="227" t="s">
        <v>19301</v>
      </c>
      <c r="D51" s="227" t="s">
        <v>8140</v>
      </c>
      <c r="E51" s="227" t="s">
        <v>597</v>
      </c>
      <c r="F51" s="227" t="s">
        <v>305</v>
      </c>
      <c r="G51" s="228">
        <v>11967</v>
      </c>
      <c r="H51" s="228">
        <v>3503</v>
      </c>
      <c r="I51" s="228">
        <v>3657</v>
      </c>
      <c r="J51" s="233" t="s">
        <v>401</v>
      </c>
      <c r="K51" s="227" t="s">
        <v>147</v>
      </c>
      <c r="L51" s="228">
        <v>200</v>
      </c>
      <c r="M51" s="228">
        <v>4</v>
      </c>
      <c r="N51" s="228">
        <v>1</v>
      </c>
      <c r="O51" s="233" t="s">
        <v>147</v>
      </c>
      <c r="P51" s="228">
        <v>29.64</v>
      </c>
      <c r="Q51" s="228">
        <v>63.64</v>
      </c>
      <c r="R51" s="228">
        <v>1697</v>
      </c>
      <c r="S51" s="228">
        <v>830</v>
      </c>
      <c r="T51" s="228">
        <v>1000</v>
      </c>
      <c r="U51" s="227" t="s">
        <v>465</v>
      </c>
      <c r="V51" s="227">
        <v>1994</v>
      </c>
      <c r="W51" s="228">
        <v>1953</v>
      </c>
      <c r="X51" s="233"/>
    </row>
    <row r="52" spans="1:24" ht="26.1" customHeight="1">
      <c r="A52" s="1588"/>
      <c r="B52" s="227" t="s">
        <v>1373</v>
      </c>
      <c r="C52" s="227" t="s">
        <v>19302</v>
      </c>
      <c r="D52" s="227" t="s">
        <v>8141</v>
      </c>
      <c r="E52" s="227" t="s">
        <v>597</v>
      </c>
      <c r="F52" s="227" t="s">
        <v>305</v>
      </c>
      <c r="G52" s="228">
        <v>13760.6</v>
      </c>
      <c r="H52" s="228">
        <v>168.96</v>
      </c>
      <c r="I52" s="228">
        <v>223.3</v>
      </c>
      <c r="J52" s="233" t="s">
        <v>176</v>
      </c>
      <c r="K52" s="227" t="s">
        <v>4062</v>
      </c>
      <c r="L52" s="228">
        <v>200</v>
      </c>
      <c r="M52" s="228">
        <v>6</v>
      </c>
      <c r="N52" s="228">
        <v>1</v>
      </c>
      <c r="O52" s="233" t="s">
        <v>147</v>
      </c>
      <c r="P52" s="228">
        <v>26.24</v>
      </c>
      <c r="Q52" s="228">
        <v>57.84</v>
      </c>
      <c r="R52" s="228">
        <v>1934.93</v>
      </c>
      <c r="S52" s="228">
        <v>665</v>
      </c>
      <c r="T52" s="228">
        <v>1000</v>
      </c>
      <c r="U52" s="227" t="s">
        <v>8143</v>
      </c>
      <c r="V52" s="227">
        <v>2009</v>
      </c>
      <c r="W52" s="228">
        <v>1963</v>
      </c>
      <c r="X52" s="233" t="s">
        <v>8144</v>
      </c>
    </row>
    <row r="53" spans="1:24" s="1579" customFormat="1" ht="26.1" customHeight="1">
      <c r="A53" s="1625" t="s">
        <v>132</v>
      </c>
      <c r="B53" s="314" t="s">
        <v>13537</v>
      </c>
      <c r="C53" s="314"/>
      <c r="D53" s="724">
        <f>COUNTA(D54:D55)</f>
        <v>2</v>
      </c>
      <c r="E53" s="314"/>
      <c r="F53" s="314"/>
      <c r="G53" s="318">
        <f>SUM(G54:G55)</f>
        <v>18300</v>
      </c>
      <c r="H53" s="318">
        <f>SUM(H54:H55)</f>
        <v>490</v>
      </c>
      <c r="I53" s="318">
        <f>SUM(I54:I55)</f>
        <v>460</v>
      </c>
      <c r="J53" s="349"/>
      <c r="K53" s="314"/>
      <c r="L53" s="318"/>
      <c r="M53" s="318"/>
      <c r="N53" s="318"/>
      <c r="O53" s="349"/>
      <c r="P53" s="318"/>
      <c r="Q53" s="318"/>
      <c r="R53" s="318"/>
      <c r="S53" s="318"/>
      <c r="T53" s="318"/>
      <c r="U53" s="314"/>
      <c r="V53" s="314"/>
      <c r="W53" s="318"/>
      <c r="X53" s="349"/>
    </row>
    <row r="54" spans="1:24" ht="26.1" customHeight="1">
      <c r="A54" s="127"/>
      <c r="B54" s="227" t="s">
        <v>2002</v>
      </c>
      <c r="C54" s="227" t="s">
        <v>19469</v>
      </c>
      <c r="D54" s="227" t="s">
        <v>2085</v>
      </c>
      <c r="E54" s="227" t="s">
        <v>2002</v>
      </c>
      <c r="F54" s="227" t="s">
        <v>2086</v>
      </c>
      <c r="G54" s="228"/>
      <c r="H54" s="228"/>
      <c r="I54" s="228"/>
      <c r="J54" s="233" t="s">
        <v>2056</v>
      </c>
      <c r="K54" s="227"/>
      <c r="L54" s="228"/>
      <c r="M54" s="228"/>
      <c r="N54" s="228"/>
      <c r="O54" s="233" t="s">
        <v>1978</v>
      </c>
      <c r="P54" s="228">
        <v>8</v>
      </c>
      <c r="Q54" s="228">
        <v>80</v>
      </c>
      <c r="R54" s="228">
        <v>504</v>
      </c>
      <c r="S54" s="228"/>
      <c r="T54" s="228"/>
      <c r="U54" s="227"/>
      <c r="V54" s="227">
        <v>2012</v>
      </c>
      <c r="W54" s="228">
        <v>150</v>
      </c>
      <c r="X54" s="233" t="s">
        <v>2087</v>
      </c>
    </row>
    <row r="55" spans="1:24" ht="26.1" customHeight="1">
      <c r="A55" s="127"/>
      <c r="B55" s="227" t="s">
        <v>2011</v>
      </c>
      <c r="C55" s="233" t="s">
        <v>19333</v>
      </c>
      <c r="D55" s="227" t="s">
        <v>2088</v>
      </c>
      <c r="E55" s="227" t="s">
        <v>2012</v>
      </c>
      <c r="F55" s="227" t="s">
        <v>12576</v>
      </c>
      <c r="G55" s="228">
        <v>18300</v>
      </c>
      <c r="H55" s="228">
        <v>490</v>
      </c>
      <c r="I55" s="228">
        <v>460</v>
      </c>
      <c r="J55" s="233" t="s">
        <v>2056</v>
      </c>
      <c r="K55" s="227" t="s">
        <v>2084</v>
      </c>
      <c r="L55" s="228">
        <v>200</v>
      </c>
      <c r="M55" s="228">
        <v>7</v>
      </c>
      <c r="N55" s="228">
        <v>1</v>
      </c>
      <c r="O55" s="233" t="s">
        <v>2089</v>
      </c>
      <c r="P55" s="228">
        <v>26</v>
      </c>
      <c r="Q55" s="228">
        <v>58</v>
      </c>
      <c r="R55" s="228">
        <v>1508</v>
      </c>
      <c r="S55" s="228">
        <v>520</v>
      </c>
      <c r="T55" s="228">
        <v>520</v>
      </c>
      <c r="U55" s="227" t="s">
        <v>2004</v>
      </c>
      <c r="V55" s="227">
        <v>2005</v>
      </c>
      <c r="W55" s="228">
        <v>4050</v>
      </c>
      <c r="X55" s="233"/>
    </row>
    <row r="56" spans="1:24" s="1579" customFormat="1" ht="26.1" customHeight="1">
      <c r="A56" s="1625" t="s">
        <v>471</v>
      </c>
      <c r="B56" s="314" t="s">
        <v>13537</v>
      </c>
      <c r="C56" s="314"/>
      <c r="D56" s="724">
        <f>COUNTA(D57:D65)</f>
        <v>9</v>
      </c>
      <c r="E56" s="314"/>
      <c r="F56" s="314"/>
      <c r="G56" s="318">
        <f>SUM(G57:G65)</f>
        <v>27016</v>
      </c>
      <c r="H56" s="318">
        <f>SUM(H57:H65)</f>
        <v>0</v>
      </c>
      <c r="I56" s="318">
        <f>SUM(I57:I65)</f>
        <v>0</v>
      </c>
      <c r="J56" s="349"/>
      <c r="K56" s="314"/>
      <c r="L56" s="318"/>
      <c r="M56" s="318"/>
      <c r="N56" s="318"/>
      <c r="O56" s="349"/>
      <c r="P56" s="318"/>
      <c r="Q56" s="318"/>
      <c r="R56" s="318"/>
      <c r="S56" s="318"/>
      <c r="T56" s="318"/>
      <c r="U56" s="314"/>
      <c r="V56" s="314"/>
      <c r="W56" s="318"/>
      <c r="X56" s="349"/>
    </row>
    <row r="57" spans="1:24" ht="26.1" customHeight="1">
      <c r="A57" s="127"/>
      <c r="B57" s="452" t="s">
        <v>2655</v>
      </c>
      <c r="C57" s="452"/>
      <c r="D57" s="241" t="s">
        <v>2689</v>
      </c>
      <c r="E57" s="452" t="s">
        <v>2655</v>
      </c>
      <c r="F57" s="227" t="s">
        <v>11324</v>
      </c>
      <c r="G57" s="720">
        <v>6720</v>
      </c>
      <c r="H57" s="474"/>
      <c r="I57" s="474"/>
      <c r="J57" s="452" t="s">
        <v>176</v>
      </c>
      <c r="K57" s="452" t="s">
        <v>2690</v>
      </c>
      <c r="L57" s="720">
        <v>210</v>
      </c>
      <c r="M57" s="720">
        <v>1</v>
      </c>
      <c r="N57" s="720">
        <v>2</v>
      </c>
      <c r="O57" s="452" t="s">
        <v>147</v>
      </c>
      <c r="P57" s="720"/>
      <c r="Q57" s="720"/>
      <c r="R57" s="720">
        <v>6720</v>
      </c>
      <c r="S57" s="720"/>
      <c r="T57" s="720"/>
      <c r="U57" s="452"/>
      <c r="V57" s="452">
        <v>2006</v>
      </c>
      <c r="W57" s="720"/>
      <c r="X57" s="241"/>
    </row>
    <row r="58" spans="1:24" ht="26.1" customHeight="1">
      <c r="A58" s="127"/>
      <c r="B58" s="452" t="s">
        <v>2655</v>
      </c>
      <c r="C58" s="452"/>
      <c r="D58" s="241" t="s">
        <v>16528</v>
      </c>
      <c r="E58" s="452" t="s">
        <v>2655</v>
      </c>
      <c r="F58" s="227" t="s">
        <v>2010</v>
      </c>
      <c r="G58" s="720">
        <v>15464</v>
      </c>
      <c r="H58" s="474"/>
      <c r="I58" s="474"/>
      <c r="J58" s="452" t="s">
        <v>176</v>
      </c>
      <c r="K58" s="452" t="s">
        <v>147</v>
      </c>
      <c r="L58" s="720">
        <v>210</v>
      </c>
      <c r="M58" s="720">
        <v>1</v>
      </c>
      <c r="N58" s="720">
        <v>3</v>
      </c>
      <c r="O58" s="452" t="s">
        <v>147</v>
      </c>
      <c r="P58" s="720"/>
      <c r="Q58" s="720"/>
      <c r="R58" s="720">
        <v>15464</v>
      </c>
      <c r="S58" s="720"/>
      <c r="T58" s="720"/>
      <c r="U58" s="452"/>
      <c r="V58" s="452">
        <v>2014</v>
      </c>
      <c r="W58" s="720"/>
      <c r="X58" s="241"/>
    </row>
    <row r="59" spans="1:24" ht="26.1" customHeight="1">
      <c r="A59" s="127"/>
      <c r="B59" s="452" t="s">
        <v>2655</v>
      </c>
      <c r="C59" s="452"/>
      <c r="D59" s="241" t="s">
        <v>17991</v>
      </c>
      <c r="E59" s="452" t="s">
        <v>2655</v>
      </c>
      <c r="F59" s="227" t="s">
        <v>2010</v>
      </c>
      <c r="G59" s="720">
        <v>713</v>
      </c>
      <c r="H59" s="474"/>
      <c r="I59" s="474"/>
      <c r="J59" s="452" t="s">
        <v>176</v>
      </c>
      <c r="K59" s="452" t="s">
        <v>147</v>
      </c>
      <c r="L59" s="720">
        <v>210</v>
      </c>
      <c r="M59" s="720">
        <v>1</v>
      </c>
      <c r="N59" s="720">
        <v>2</v>
      </c>
      <c r="O59" s="452" t="s">
        <v>147</v>
      </c>
      <c r="P59" s="720"/>
      <c r="Q59" s="720"/>
      <c r="R59" s="720">
        <v>713</v>
      </c>
      <c r="S59" s="720"/>
      <c r="T59" s="720"/>
      <c r="U59" s="452"/>
      <c r="V59" s="452">
        <v>2014</v>
      </c>
      <c r="W59" s="720"/>
      <c r="X59" s="241"/>
    </row>
    <row r="60" spans="1:24" ht="26.1" customHeight="1">
      <c r="A60" s="127"/>
      <c r="B60" s="452" t="s">
        <v>2655</v>
      </c>
      <c r="C60" s="452"/>
      <c r="D60" s="241" t="s">
        <v>17992</v>
      </c>
      <c r="E60" s="452" t="s">
        <v>2655</v>
      </c>
      <c r="F60" s="227" t="s">
        <v>2010</v>
      </c>
      <c r="G60" s="720">
        <v>330</v>
      </c>
      <c r="H60" s="474"/>
      <c r="I60" s="474"/>
      <c r="J60" s="452" t="s">
        <v>176</v>
      </c>
      <c r="K60" s="452" t="s">
        <v>147</v>
      </c>
      <c r="L60" s="720">
        <v>210</v>
      </c>
      <c r="M60" s="720">
        <v>1</v>
      </c>
      <c r="N60" s="720">
        <v>2</v>
      </c>
      <c r="O60" s="452" t="s">
        <v>147</v>
      </c>
      <c r="P60" s="720"/>
      <c r="Q60" s="720"/>
      <c r="R60" s="720">
        <v>330</v>
      </c>
      <c r="S60" s="720"/>
      <c r="T60" s="720"/>
      <c r="U60" s="452"/>
      <c r="V60" s="452">
        <v>2014</v>
      </c>
      <c r="W60" s="720"/>
      <c r="X60" s="241"/>
    </row>
    <row r="61" spans="1:24" ht="26.1" customHeight="1">
      <c r="A61" s="127"/>
      <c r="B61" s="452" t="s">
        <v>2655</v>
      </c>
      <c r="C61" s="452"/>
      <c r="D61" s="241" t="s">
        <v>17993</v>
      </c>
      <c r="E61" s="452" t="s">
        <v>2655</v>
      </c>
      <c r="F61" s="227" t="s">
        <v>2010</v>
      </c>
      <c r="G61" s="720">
        <v>250</v>
      </c>
      <c r="H61" s="474"/>
      <c r="I61" s="474"/>
      <c r="J61" s="452" t="s">
        <v>176</v>
      </c>
      <c r="K61" s="452" t="s">
        <v>147</v>
      </c>
      <c r="L61" s="720">
        <v>210</v>
      </c>
      <c r="M61" s="720">
        <v>1</v>
      </c>
      <c r="N61" s="720">
        <v>2</v>
      </c>
      <c r="O61" s="452" t="s">
        <v>147</v>
      </c>
      <c r="P61" s="720"/>
      <c r="Q61" s="720"/>
      <c r="R61" s="720">
        <v>250</v>
      </c>
      <c r="S61" s="720"/>
      <c r="T61" s="720"/>
      <c r="U61" s="452"/>
      <c r="V61" s="452">
        <v>2014</v>
      </c>
      <c r="W61" s="720"/>
      <c r="X61" s="241"/>
    </row>
    <row r="62" spans="1:24" ht="26.1" customHeight="1">
      <c r="A62" s="127"/>
      <c r="B62" s="452" t="s">
        <v>2655</v>
      </c>
      <c r="C62" s="452"/>
      <c r="D62" s="241" t="s">
        <v>17994</v>
      </c>
      <c r="E62" s="452" t="s">
        <v>2655</v>
      </c>
      <c r="F62" s="227" t="s">
        <v>13738</v>
      </c>
      <c r="G62" s="720">
        <v>300</v>
      </c>
      <c r="H62" s="474"/>
      <c r="I62" s="474"/>
      <c r="J62" s="452" t="s">
        <v>176</v>
      </c>
      <c r="K62" s="452" t="s">
        <v>147</v>
      </c>
      <c r="L62" s="720">
        <v>210</v>
      </c>
      <c r="M62" s="720">
        <v>1</v>
      </c>
      <c r="N62" s="720">
        <v>2</v>
      </c>
      <c r="O62" s="452" t="s">
        <v>147</v>
      </c>
      <c r="P62" s="720"/>
      <c r="Q62" s="720"/>
      <c r="R62" s="720">
        <v>300</v>
      </c>
      <c r="S62" s="720"/>
      <c r="T62" s="720"/>
      <c r="U62" s="452"/>
      <c r="V62" s="452">
        <v>2013</v>
      </c>
      <c r="W62" s="720"/>
      <c r="X62" s="241"/>
    </row>
    <row r="63" spans="1:24" ht="26.1" customHeight="1">
      <c r="A63" s="127"/>
      <c r="B63" s="452" t="s">
        <v>2655</v>
      </c>
      <c r="C63" s="452"/>
      <c r="D63" s="241" t="s">
        <v>19662</v>
      </c>
      <c r="E63" s="452" t="s">
        <v>2655</v>
      </c>
      <c r="F63" s="227" t="s">
        <v>2010</v>
      </c>
      <c r="G63" s="720">
        <v>1359</v>
      </c>
      <c r="H63" s="474"/>
      <c r="I63" s="474"/>
      <c r="J63" s="452" t="s">
        <v>176</v>
      </c>
      <c r="K63" s="452" t="s">
        <v>147</v>
      </c>
      <c r="L63" s="720">
        <v>210</v>
      </c>
      <c r="M63" s="720">
        <v>1</v>
      </c>
      <c r="N63" s="720">
        <v>3</v>
      </c>
      <c r="O63" s="452" t="s">
        <v>147</v>
      </c>
      <c r="P63" s="720"/>
      <c r="Q63" s="720"/>
      <c r="R63" s="720">
        <v>1359</v>
      </c>
      <c r="S63" s="720"/>
      <c r="T63" s="720"/>
      <c r="U63" s="452"/>
      <c r="V63" s="452">
        <v>2020</v>
      </c>
      <c r="W63" s="720"/>
      <c r="X63" s="241"/>
    </row>
    <row r="64" spans="1:24" ht="26.1" customHeight="1">
      <c r="A64" s="127"/>
      <c r="B64" s="452" t="s">
        <v>2655</v>
      </c>
      <c r="C64" s="452"/>
      <c r="D64" s="241" t="s">
        <v>19663</v>
      </c>
      <c r="E64" s="452" t="s">
        <v>2655</v>
      </c>
      <c r="F64" s="227" t="s">
        <v>2010</v>
      </c>
      <c r="G64" s="720">
        <v>1500</v>
      </c>
      <c r="H64" s="474"/>
      <c r="I64" s="474"/>
      <c r="J64" s="452" t="s">
        <v>176</v>
      </c>
      <c r="K64" s="452" t="s">
        <v>147</v>
      </c>
      <c r="L64" s="720"/>
      <c r="M64" s="720"/>
      <c r="N64" s="720"/>
      <c r="O64" s="452" t="s">
        <v>147</v>
      </c>
      <c r="P64" s="720"/>
      <c r="Q64" s="720"/>
      <c r="R64" s="720">
        <v>1500</v>
      </c>
      <c r="S64" s="720"/>
      <c r="T64" s="720"/>
      <c r="U64" s="452"/>
      <c r="V64" s="452">
        <v>2016</v>
      </c>
      <c r="W64" s="720"/>
      <c r="X64" s="241"/>
    </row>
    <row r="65" spans="1:25" ht="26.1" customHeight="1">
      <c r="A65" s="1377"/>
      <c r="B65" s="452" t="s">
        <v>2655</v>
      </c>
      <c r="C65" s="452"/>
      <c r="D65" s="241" t="s">
        <v>16224</v>
      </c>
      <c r="E65" s="452" t="s">
        <v>2655</v>
      </c>
      <c r="F65" s="227" t="s">
        <v>2010</v>
      </c>
      <c r="G65" s="720">
        <v>380</v>
      </c>
      <c r="H65" s="474"/>
      <c r="I65" s="474"/>
      <c r="J65" s="452" t="s">
        <v>176</v>
      </c>
      <c r="K65" s="452" t="s">
        <v>147</v>
      </c>
      <c r="L65" s="720">
        <v>210</v>
      </c>
      <c r="M65" s="720">
        <v>1</v>
      </c>
      <c r="N65" s="720">
        <v>4</v>
      </c>
      <c r="O65" s="452" t="s">
        <v>147</v>
      </c>
      <c r="P65" s="720"/>
      <c r="Q65" s="720"/>
      <c r="R65" s="720">
        <v>380</v>
      </c>
      <c r="S65" s="720"/>
      <c r="T65" s="720"/>
      <c r="U65" s="452"/>
      <c r="V65" s="452">
        <v>2015</v>
      </c>
      <c r="W65" s="720"/>
      <c r="X65" s="241"/>
    </row>
    <row r="66" spans="1:25" s="1579" customFormat="1" ht="26.1" customHeight="1">
      <c r="A66" s="1625" t="s">
        <v>541</v>
      </c>
      <c r="B66" s="314" t="s">
        <v>13537</v>
      </c>
      <c r="C66" s="314"/>
      <c r="D66" s="724">
        <f>COUNTA(D67:D118)</f>
        <v>52</v>
      </c>
      <c r="E66" s="314"/>
      <c r="F66" s="314"/>
      <c r="G66" s="318">
        <f>SUM(G67:G118)</f>
        <v>621924</v>
      </c>
      <c r="H66" s="318">
        <f>SUM(H67:H118)</f>
        <v>15465.61</v>
      </c>
      <c r="I66" s="318">
        <f>SUM(I67:I118)</f>
        <v>22973.97</v>
      </c>
      <c r="J66" s="349"/>
      <c r="K66" s="314"/>
      <c r="L66" s="318"/>
      <c r="M66" s="318"/>
      <c r="N66" s="318"/>
      <c r="O66" s="349"/>
      <c r="P66" s="318"/>
      <c r="Q66" s="318"/>
      <c r="R66" s="318"/>
      <c r="S66" s="318"/>
      <c r="T66" s="318"/>
      <c r="U66" s="314"/>
      <c r="V66" s="314"/>
      <c r="W66" s="318"/>
      <c r="X66" s="349"/>
    </row>
    <row r="67" spans="1:25" ht="26.1" customHeight="1">
      <c r="A67" s="127"/>
      <c r="B67" s="227" t="s">
        <v>2694</v>
      </c>
      <c r="C67" s="620" t="s">
        <v>21389</v>
      </c>
      <c r="D67" s="227" t="s">
        <v>11062</v>
      </c>
      <c r="E67" s="227" t="s">
        <v>2694</v>
      </c>
      <c r="F67" s="227" t="s">
        <v>11063</v>
      </c>
      <c r="G67" s="228">
        <v>770</v>
      </c>
      <c r="H67" s="228"/>
      <c r="I67" s="228"/>
      <c r="J67" s="227" t="s">
        <v>176</v>
      </c>
      <c r="K67" s="227" t="s">
        <v>147</v>
      </c>
      <c r="L67" s="228">
        <v>125</v>
      </c>
      <c r="M67" s="228">
        <v>2</v>
      </c>
      <c r="N67" s="228">
        <v>1</v>
      </c>
      <c r="O67" s="233"/>
      <c r="P67" s="228"/>
      <c r="Q67" s="228"/>
      <c r="R67" s="228">
        <v>770</v>
      </c>
      <c r="S67" s="228"/>
      <c r="T67" s="228"/>
      <c r="U67" s="227"/>
      <c r="V67" s="227">
        <v>2005</v>
      </c>
      <c r="W67" s="228"/>
      <c r="X67" s="227"/>
      <c r="Y67" s="1589"/>
    </row>
    <row r="68" spans="1:25" ht="26.1" customHeight="1">
      <c r="A68" s="127"/>
      <c r="B68" s="227" t="s">
        <v>2694</v>
      </c>
      <c r="C68" s="620" t="s">
        <v>20135</v>
      </c>
      <c r="D68" s="227" t="s">
        <v>16347</v>
      </c>
      <c r="E68" s="227" t="s">
        <v>2694</v>
      </c>
      <c r="F68" s="227" t="s">
        <v>16303</v>
      </c>
      <c r="G68" s="621">
        <v>1844</v>
      </c>
      <c r="H68" s="621"/>
      <c r="I68" s="621"/>
      <c r="J68" s="620" t="s">
        <v>2056</v>
      </c>
      <c r="K68" s="620" t="s">
        <v>21390</v>
      </c>
      <c r="L68" s="228"/>
      <c r="M68" s="228"/>
      <c r="N68" s="228"/>
      <c r="O68" s="233"/>
      <c r="P68" s="228"/>
      <c r="Q68" s="228"/>
      <c r="R68" s="228"/>
      <c r="S68" s="228"/>
      <c r="T68" s="228"/>
      <c r="U68" s="227"/>
      <c r="V68" s="620">
        <v>2002</v>
      </c>
      <c r="W68" s="228"/>
      <c r="X68" s="313"/>
      <c r="Y68" s="1589"/>
    </row>
    <row r="69" spans="1:25" ht="26.1" customHeight="1">
      <c r="A69" s="127"/>
      <c r="B69" s="227" t="s">
        <v>2694</v>
      </c>
      <c r="C69" s="620" t="s">
        <v>20816</v>
      </c>
      <c r="D69" s="227" t="s">
        <v>16346</v>
      </c>
      <c r="E69" s="227" t="s">
        <v>2694</v>
      </c>
      <c r="F69" s="227" t="s">
        <v>8733</v>
      </c>
      <c r="G69" s="621">
        <v>18733</v>
      </c>
      <c r="H69" s="621">
        <v>1848.33</v>
      </c>
      <c r="I69" s="621">
        <v>5424.39</v>
      </c>
      <c r="J69" s="620" t="s">
        <v>2056</v>
      </c>
      <c r="K69" s="620" t="s">
        <v>1978</v>
      </c>
      <c r="L69" s="228"/>
      <c r="M69" s="228"/>
      <c r="N69" s="228"/>
      <c r="O69" s="233"/>
      <c r="P69" s="228"/>
      <c r="Q69" s="228"/>
      <c r="R69" s="228">
        <v>770</v>
      </c>
      <c r="S69" s="228"/>
      <c r="T69" s="228"/>
      <c r="U69" s="227"/>
      <c r="V69" s="227">
        <v>2006</v>
      </c>
      <c r="W69" s="228"/>
      <c r="X69" s="313"/>
      <c r="Y69" s="1589"/>
    </row>
    <row r="70" spans="1:25" ht="26.1" customHeight="1">
      <c r="A70" s="127"/>
      <c r="B70" s="227" t="s">
        <v>1842</v>
      </c>
      <c r="C70" s="227" t="s">
        <v>21391</v>
      </c>
      <c r="D70" s="227" t="s">
        <v>3674</v>
      </c>
      <c r="E70" s="227" t="s">
        <v>1842</v>
      </c>
      <c r="F70" s="227" t="s">
        <v>1842</v>
      </c>
      <c r="G70" s="228">
        <v>3462.5</v>
      </c>
      <c r="H70" s="228"/>
      <c r="I70" s="228"/>
      <c r="J70" s="227" t="s">
        <v>176</v>
      </c>
      <c r="K70" s="227" t="s">
        <v>1274</v>
      </c>
      <c r="L70" s="228">
        <v>189</v>
      </c>
      <c r="M70" s="228">
        <v>6</v>
      </c>
      <c r="N70" s="228">
        <v>2</v>
      </c>
      <c r="O70" s="233" t="s">
        <v>1274</v>
      </c>
      <c r="P70" s="228">
        <v>50</v>
      </c>
      <c r="Q70" s="228">
        <v>85</v>
      </c>
      <c r="R70" s="228">
        <v>3462.5</v>
      </c>
      <c r="S70" s="228"/>
      <c r="T70" s="228"/>
      <c r="U70" s="227"/>
      <c r="V70" s="227">
        <v>2005</v>
      </c>
      <c r="W70" s="228"/>
      <c r="X70" s="227"/>
      <c r="Y70" s="1589"/>
    </row>
    <row r="71" spans="1:25" ht="26.1" customHeight="1">
      <c r="A71" s="127"/>
      <c r="B71" s="227" t="s">
        <v>1842</v>
      </c>
      <c r="C71" s="227" t="s">
        <v>21392</v>
      </c>
      <c r="D71" s="227" t="s">
        <v>16529</v>
      </c>
      <c r="E71" s="227" t="s">
        <v>1842</v>
      </c>
      <c r="F71" s="227" t="s">
        <v>1845</v>
      </c>
      <c r="G71" s="228">
        <v>3757</v>
      </c>
      <c r="H71" s="228"/>
      <c r="I71" s="228"/>
      <c r="J71" s="227" t="s">
        <v>176</v>
      </c>
      <c r="K71" s="227" t="s">
        <v>1274</v>
      </c>
      <c r="L71" s="228">
        <v>192</v>
      </c>
      <c r="M71" s="228" t="s">
        <v>3675</v>
      </c>
      <c r="N71" s="228">
        <v>2</v>
      </c>
      <c r="O71" s="233" t="s">
        <v>1274</v>
      </c>
      <c r="P71" s="228"/>
      <c r="Q71" s="228"/>
      <c r="R71" s="228">
        <v>3757</v>
      </c>
      <c r="S71" s="228"/>
      <c r="T71" s="228"/>
      <c r="U71" s="227"/>
      <c r="V71" s="227">
        <v>2009</v>
      </c>
      <c r="W71" s="228"/>
      <c r="X71" s="313"/>
      <c r="Y71" s="1589"/>
    </row>
    <row r="72" spans="1:25" ht="26.1" customHeight="1">
      <c r="A72" s="127"/>
      <c r="B72" s="227" t="s">
        <v>1842</v>
      </c>
      <c r="C72" s="227" t="s">
        <v>21393</v>
      </c>
      <c r="D72" s="227" t="s">
        <v>3676</v>
      </c>
      <c r="E72" s="227" t="s">
        <v>1842</v>
      </c>
      <c r="F72" s="227" t="s">
        <v>1842</v>
      </c>
      <c r="G72" s="228">
        <v>300</v>
      </c>
      <c r="H72" s="228"/>
      <c r="I72" s="228"/>
      <c r="J72" s="227" t="s">
        <v>176</v>
      </c>
      <c r="K72" s="227" t="s">
        <v>1871</v>
      </c>
      <c r="L72" s="228">
        <v>150</v>
      </c>
      <c r="M72" s="228" t="s">
        <v>89</v>
      </c>
      <c r="N72" s="228">
        <v>1</v>
      </c>
      <c r="O72" s="233" t="s">
        <v>1871</v>
      </c>
      <c r="P72" s="228"/>
      <c r="Q72" s="228"/>
      <c r="R72" s="228"/>
      <c r="S72" s="228"/>
      <c r="T72" s="228"/>
      <c r="U72" s="227"/>
      <c r="V72" s="227">
        <v>2012</v>
      </c>
      <c r="W72" s="228"/>
      <c r="X72" s="227"/>
      <c r="Y72" s="1589"/>
    </row>
    <row r="73" spans="1:25" ht="26.1" customHeight="1">
      <c r="A73" s="127"/>
      <c r="B73" s="227" t="s">
        <v>12874</v>
      </c>
      <c r="C73" s="227" t="s">
        <v>20174</v>
      </c>
      <c r="D73" s="227" t="s">
        <v>16530</v>
      </c>
      <c r="E73" s="227" t="s">
        <v>12874</v>
      </c>
      <c r="F73" s="227" t="s">
        <v>2711</v>
      </c>
      <c r="G73" s="228">
        <v>2720</v>
      </c>
      <c r="H73" s="228"/>
      <c r="I73" s="228">
        <v>1423</v>
      </c>
      <c r="J73" s="227" t="s">
        <v>176</v>
      </c>
      <c r="K73" s="227" t="s">
        <v>1871</v>
      </c>
      <c r="L73" s="228">
        <v>200</v>
      </c>
      <c r="M73" s="228">
        <v>1</v>
      </c>
      <c r="N73" s="228">
        <v>2</v>
      </c>
      <c r="O73" s="233" t="s">
        <v>1871</v>
      </c>
      <c r="P73" s="228"/>
      <c r="Q73" s="228"/>
      <c r="R73" s="228">
        <v>3309</v>
      </c>
      <c r="S73" s="228"/>
      <c r="T73" s="228"/>
      <c r="U73" s="227"/>
      <c r="V73" s="227">
        <v>2020</v>
      </c>
      <c r="W73" s="228"/>
      <c r="X73" s="313"/>
      <c r="Y73" s="1589"/>
    </row>
    <row r="74" spans="1:25" ht="26.1" customHeight="1">
      <c r="A74" s="127"/>
      <c r="B74" s="227" t="s">
        <v>12874</v>
      </c>
      <c r="C74" s="227" t="s">
        <v>21394</v>
      </c>
      <c r="D74" s="227" t="s">
        <v>16531</v>
      </c>
      <c r="E74" s="227" t="s">
        <v>12874</v>
      </c>
      <c r="F74" s="227" t="s">
        <v>2711</v>
      </c>
      <c r="G74" s="228">
        <v>3452</v>
      </c>
      <c r="H74" s="228"/>
      <c r="I74" s="228"/>
      <c r="J74" s="227" t="s">
        <v>176</v>
      </c>
      <c r="K74" s="227" t="s">
        <v>147</v>
      </c>
      <c r="L74" s="228"/>
      <c r="M74" s="228"/>
      <c r="N74" s="228"/>
      <c r="O74" s="233" t="s">
        <v>147</v>
      </c>
      <c r="P74" s="228"/>
      <c r="Q74" s="228"/>
      <c r="R74" s="228">
        <v>3452</v>
      </c>
      <c r="S74" s="228"/>
      <c r="T74" s="228"/>
      <c r="U74" s="227"/>
      <c r="V74" s="227">
        <v>2008</v>
      </c>
      <c r="W74" s="228"/>
      <c r="X74" s="313"/>
      <c r="Y74" s="1589"/>
    </row>
    <row r="75" spans="1:25" ht="26.1" customHeight="1">
      <c r="A75" s="127"/>
      <c r="B75" s="227" t="s">
        <v>2700</v>
      </c>
      <c r="C75" s="227" t="s">
        <v>21395</v>
      </c>
      <c r="D75" s="227" t="s">
        <v>16532</v>
      </c>
      <c r="E75" s="227" t="s">
        <v>2700</v>
      </c>
      <c r="F75" s="227" t="s">
        <v>2705</v>
      </c>
      <c r="G75" s="228">
        <v>5285</v>
      </c>
      <c r="H75" s="228">
        <v>40</v>
      </c>
      <c r="I75" s="228">
        <v>40</v>
      </c>
      <c r="J75" s="227" t="s">
        <v>176</v>
      </c>
      <c r="K75" s="227" t="s">
        <v>147</v>
      </c>
      <c r="L75" s="228"/>
      <c r="M75" s="228"/>
      <c r="N75" s="228"/>
      <c r="O75" s="233" t="s">
        <v>147</v>
      </c>
      <c r="P75" s="228">
        <v>30</v>
      </c>
      <c r="Q75" s="228">
        <v>64</v>
      </c>
      <c r="R75" s="228">
        <v>1920</v>
      </c>
      <c r="S75" s="228">
        <v>20</v>
      </c>
      <c r="T75" s="228" t="s">
        <v>389</v>
      </c>
      <c r="U75" s="227" t="s">
        <v>465</v>
      </c>
      <c r="V75" s="227">
        <v>2000</v>
      </c>
      <c r="W75" s="228">
        <v>300</v>
      </c>
      <c r="X75" s="227"/>
      <c r="Y75" s="1589"/>
    </row>
    <row r="76" spans="1:25" ht="26.1" customHeight="1">
      <c r="A76" s="127"/>
      <c r="B76" s="227" t="s">
        <v>2764</v>
      </c>
      <c r="C76" s="227" t="s">
        <v>21396</v>
      </c>
      <c r="D76" s="227" t="s">
        <v>3689</v>
      </c>
      <c r="E76" s="227" t="s">
        <v>2764</v>
      </c>
      <c r="F76" s="227" t="s">
        <v>2766</v>
      </c>
      <c r="G76" s="228">
        <v>1600</v>
      </c>
      <c r="H76" s="228"/>
      <c r="I76" s="228"/>
      <c r="J76" s="227" t="s">
        <v>176</v>
      </c>
      <c r="K76" s="227"/>
      <c r="L76" s="228">
        <v>120</v>
      </c>
      <c r="M76" s="228">
        <v>5</v>
      </c>
      <c r="N76" s="228">
        <v>1</v>
      </c>
      <c r="O76" s="233"/>
      <c r="P76" s="228">
        <v>30</v>
      </c>
      <c r="Q76" s="228">
        <v>60</v>
      </c>
      <c r="R76" s="228">
        <v>1600</v>
      </c>
      <c r="S76" s="228"/>
      <c r="T76" s="228"/>
      <c r="U76" s="227"/>
      <c r="V76" s="227">
        <v>2007</v>
      </c>
      <c r="W76" s="228"/>
      <c r="X76" s="227"/>
      <c r="Y76" s="1589"/>
    </row>
    <row r="77" spans="1:25" ht="26.1" customHeight="1">
      <c r="A77" s="127"/>
      <c r="B77" s="227" t="s">
        <v>2764</v>
      </c>
      <c r="C77" s="227" t="s">
        <v>2768</v>
      </c>
      <c r="D77" s="227" t="s">
        <v>3690</v>
      </c>
      <c r="E77" s="227" t="s">
        <v>2764</v>
      </c>
      <c r="F77" s="227" t="s">
        <v>2766</v>
      </c>
      <c r="G77" s="228">
        <v>3825</v>
      </c>
      <c r="H77" s="228"/>
      <c r="I77" s="228"/>
      <c r="J77" s="227" t="s">
        <v>176</v>
      </c>
      <c r="K77" s="227" t="s">
        <v>147</v>
      </c>
      <c r="L77" s="228">
        <v>200</v>
      </c>
      <c r="M77" s="228">
        <v>3</v>
      </c>
      <c r="N77" s="228">
        <v>2</v>
      </c>
      <c r="O77" s="233" t="s">
        <v>147</v>
      </c>
      <c r="P77" s="228">
        <v>40</v>
      </c>
      <c r="Q77" s="228">
        <v>100</v>
      </c>
      <c r="R77" s="228">
        <v>3825</v>
      </c>
      <c r="S77" s="228"/>
      <c r="T77" s="228"/>
      <c r="U77" s="227"/>
      <c r="V77" s="227">
        <v>2008</v>
      </c>
      <c r="W77" s="228"/>
      <c r="X77" s="227"/>
      <c r="Y77" s="1589"/>
    </row>
    <row r="78" spans="1:25" ht="26.1" customHeight="1">
      <c r="A78" s="127"/>
      <c r="B78" s="227" t="s">
        <v>2764</v>
      </c>
      <c r="C78" s="227" t="s">
        <v>2767</v>
      </c>
      <c r="D78" s="227" t="s">
        <v>3691</v>
      </c>
      <c r="E78" s="227" t="s">
        <v>2764</v>
      </c>
      <c r="F78" s="227" t="s">
        <v>2766</v>
      </c>
      <c r="G78" s="228">
        <v>1425</v>
      </c>
      <c r="H78" s="228"/>
      <c r="I78" s="228"/>
      <c r="J78" s="227" t="s">
        <v>176</v>
      </c>
      <c r="K78" s="227"/>
      <c r="L78" s="228">
        <v>140</v>
      </c>
      <c r="M78" s="228">
        <v>4</v>
      </c>
      <c r="N78" s="228">
        <v>1</v>
      </c>
      <c r="O78" s="233"/>
      <c r="P78" s="228">
        <v>22</v>
      </c>
      <c r="Q78" s="228">
        <v>63</v>
      </c>
      <c r="R78" s="228">
        <v>1425</v>
      </c>
      <c r="S78" s="228"/>
      <c r="T78" s="228"/>
      <c r="U78" s="227"/>
      <c r="V78" s="227">
        <v>2009</v>
      </c>
      <c r="W78" s="228"/>
      <c r="X78" s="227"/>
      <c r="Y78" s="1589"/>
    </row>
    <row r="79" spans="1:25" ht="26.1" customHeight="1">
      <c r="A79" s="127"/>
      <c r="B79" s="227" t="s">
        <v>2764</v>
      </c>
      <c r="C79" s="227" t="s">
        <v>21397</v>
      </c>
      <c r="D79" s="227" t="s">
        <v>8755</v>
      </c>
      <c r="E79" s="227" t="s">
        <v>2764</v>
      </c>
      <c r="F79" s="227" t="s">
        <v>2766</v>
      </c>
      <c r="G79" s="228">
        <v>1244</v>
      </c>
      <c r="H79" s="228"/>
      <c r="I79" s="228"/>
      <c r="J79" s="227" t="s">
        <v>176</v>
      </c>
      <c r="K79" s="227"/>
      <c r="L79" s="228">
        <v>120</v>
      </c>
      <c r="M79" s="228">
        <v>5</v>
      </c>
      <c r="N79" s="228">
        <v>1</v>
      </c>
      <c r="O79" s="233"/>
      <c r="P79" s="228"/>
      <c r="Q79" s="228"/>
      <c r="R79" s="228"/>
      <c r="S79" s="228"/>
      <c r="T79" s="228"/>
      <c r="U79" s="227"/>
      <c r="V79" s="227">
        <v>2017</v>
      </c>
      <c r="W79" s="228"/>
      <c r="X79" s="227"/>
      <c r="Y79" s="1589"/>
    </row>
    <row r="80" spans="1:25" ht="26.1" customHeight="1">
      <c r="A80" s="127"/>
      <c r="B80" s="227" t="s">
        <v>2764</v>
      </c>
      <c r="C80" s="227" t="s">
        <v>21398</v>
      </c>
      <c r="D80" s="227" t="s">
        <v>9886</v>
      </c>
      <c r="E80" s="227" t="s">
        <v>2764</v>
      </c>
      <c r="F80" s="227" t="s">
        <v>2764</v>
      </c>
      <c r="G80" s="228">
        <v>550</v>
      </c>
      <c r="H80" s="228"/>
      <c r="I80" s="228"/>
      <c r="J80" s="227" t="s">
        <v>176</v>
      </c>
      <c r="K80" s="227" t="s">
        <v>3706</v>
      </c>
      <c r="L80" s="228"/>
      <c r="M80" s="228"/>
      <c r="N80" s="228"/>
      <c r="O80" s="233"/>
      <c r="P80" s="228"/>
      <c r="Q80" s="228"/>
      <c r="R80" s="228">
        <v>550</v>
      </c>
      <c r="S80" s="228"/>
      <c r="T80" s="228"/>
      <c r="U80" s="227"/>
      <c r="V80" s="227">
        <v>2008</v>
      </c>
      <c r="W80" s="228"/>
      <c r="X80" s="227"/>
      <c r="Y80" s="1589"/>
    </row>
    <row r="81" spans="1:26" ht="26.1" customHeight="1">
      <c r="A81" s="127"/>
      <c r="B81" s="227" t="s">
        <v>2764</v>
      </c>
      <c r="C81" s="227" t="s">
        <v>21399</v>
      </c>
      <c r="D81" s="227" t="s">
        <v>12875</v>
      </c>
      <c r="E81" s="227" t="s">
        <v>2764</v>
      </c>
      <c r="F81" s="227" t="s">
        <v>2764</v>
      </c>
      <c r="G81" s="228">
        <v>2840</v>
      </c>
      <c r="H81" s="228"/>
      <c r="I81" s="228"/>
      <c r="J81" s="227" t="s">
        <v>176</v>
      </c>
      <c r="K81" s="227" t="s">
        <v>703</v>
      </c>
      <c r="L81" s="228"/>
      <c r="M81" s="228"/>
      <c r="N81" s="228"/>
      <c r="O81" s="233"/>
      <c r="P81" s="228"/>
      <c r="Q81" s="228"/>
      <c r="R81" s="228">
        <v>2840</v>
      </c>
      <c r="S81" s="228"/>
      <c r="T81" s="228"/>
      <c r="U81" s="227"/>
      <c r="V81" s="227">
        <v>2006</v>
      </c>
      <c r="W81" s="228"/>
      <c r="X81" s="227"/>
      <c r="Y81" s="1589"/>
    </row>
    <row r="82" spans="1:26" ht="26.1" customHeight="1">
      <c r="A82" s="127"/>
      <c r="B82" s="227" t="s">
        <v>2764</v>
      </c>
      <c r="C82" s="227" t="s">
        <v>21400</v>
      </c>
      <c r="D82" s="227" t="s">
        <v>17995</v>
      </c>
      <c r="E82" s="227" t="s">
        <v>2764</v>
      </c>
      <c r="F82" s="227" t="s">
        <v>2766</v>
      </c>
      <c r="G82" s="228">
        <v>392</v>
      </c>
      <c r="H82" s="228"/>
      <c r="I82" s="228"/>
      <c r="J82" s="227" t="s">
        <v>176</v>
      </c>
      <c r="K82" s="227" t="s">
        <v>3706</v>
      </c>
      <c r="L82" s="228"/>
      <c r="M82" s="228"/>
      <c r="N82" s="228"/>
      <c r="O82" s="233"/>
      <c r="P82" s="228"/>
      <c r="Q82" s="228"/>
      <c r="R82" s="228">
        <v>392</v>
      </c>
      <c r="S82" s="228"/>
      <c r="T82" s="228"/>
      <c r="U82" s="227"/>
      <c r="V82" s="227">
        <v>2008</v>
      </c>
      <c r="W82" s="228"/>
      <c r="X82" s="227"/>
      <c r="Y82" s="1589"/>
    </row>
    <row r="83" spans="1:26" ht="26.1" customHeight="1">
      <c r="A83" s="127"/>
      <c r="B83" s="227" t="s">
        <v>2764</v>
      </c>
      <c r="C83" s="227" t="s">
        <v>21401</v>
      </c>
      <c r="D83" s="227" t="s">
        <v>17996</v>
      </c>
      <c r="E83" s="227" t="s">
        <v>2764</v>
      </c>
      <c r="F83" s="227" t="s">
        <v>2766</v>
      </c>
      <c r="G83" s="228">
        <v>560</v>
      </c>
      <c r="H83" s="228"/>
      <c r="I83" s="228"/>
      <c r="J83" s="227" t="s">
        <v>176</v>
      </c>
      <c r="K83" s="227" t="s">
        <v>3706</v>
      </c>
      <c r="L83" s="228"/>
      <c r="M83" s="228"/>
      <c r="N83" s="228"/>
      <c r="O83" s="233"/>
      <c r="P83" s="228"/>
      <c r="Q83" s="228"/>
      <c r="R83" s="228">
        <v>560</v>
      </c>
      <c r="S83" s="228"/>
      <c r="T83" s="228"/>
      <c r="U83" s="227"/>
      <c r="V83" s="227">
        <v>2008</v>
      </c>
      <c r="W83" s="228"/>
      <c r="X83" s="227"/>
      <c r="Y83" s="1589"/>
    </row>
    <row r="84" spans="1:26" ht="26.1" customHeight="1">
      <c r="A84" s="127"/>
      <c r="B84" s="227" t="s">
        <v>2764</v>
      </c>
      <c r="C84" s="227" t="s">
        <v>21402</v>
      </c>
      <c r="D84" s="227" t="s">
        <v>9887</v>
      </c>
      <c r="E84" s="227" t="s">
        <v>2764</v>
      </c>
      <c r="F84" s="227" t="s">
        <v>2766</v>
      </c>
      <c r="G84" s="228">
        <v>695</v>
      </c>
      <c r="H84" s="228"/>
      <c r="I84" s="228"/>
      <c r="J84" s="227" t="s">
        <v>176</v>
      </c>
      <c r="K84" s="227" t="s">
        <v>3706</v>
      </c>
      <c r="L84" s="228"/>
      <c r="M84" s="228"/>
      <c r="N84" s="228"/>
      <c r="O84" s="233"/>
      <c r="P84" s="228"/>
      <c r="Q84" s="228"/>
      <c r="R84" s="228">
        <v>695</v>
      </c>
      <c r="S84" s="228"/>
      <c r="T84" s="228"/>
      <c r="U84" s="227"/>
      <c r="V84" s="227">
        <v>2008</v>
      </c>
      <c r="W84" s="228"/>
      <c r="X84" s="227"/>
      <c r="Y84" s="1589"/>
    </row>
    <row r="85" spans="1:26" ht="26.1" customHeight="1">
      <c r="A85" s="127"/>
      <c r="B85" s="227" t="s">
        <v>2764</v>
      </c>
      <c r="C85" s="227" t="s">
        <v>21403</v>
      </c>
      <c r="D85" s="227" t="s">
        <v>14492</v>
      </c>
      <c r="E85" s="227" t="s">
        <v>2764</v>
      </c>
      <c r="F85" s="227" t="s">
        <v>2766</v>
      </c>
      <c r="G85" s="228">
        <v>1290</v>
      </c>
      <c r="H85" s="228"/>
      <c r="I85" s="228"/>
      <c r="J85" s="227" t="s">
        <v>2056</v>
      </c>
      <c r="K85" s="227" t="s">
        <v>2089</v>
      </c>
      <c r="L85" s="228"/>
      <c r="M85" s="228"/>
      <c r="N85" s="228"/>
      <c r="O85" s="233"/>
      <c r="P85" s="228"/>
      <c r="Q85" s="228"/>
      <c r="R85" s="228">
        <v>2840</v>
      </c>
      <c r="S85" s="228"/>
      <c r="T85" s="228"/>
      <c r="U85" s="227"/>
      <c r="V85" s="227">
        <v>2006</v>
      </c>
      <c r="W85" s="228"/>
      <c r="X85" s="227"/>
      <c r="Y85" s="1589"/>
    </row>
    <row r="86" spans="1:26" ht="26.1" customHeight="1">
      <c r="A86" s="127"/>
      <c r="B86" s="227" t="s">
        <v>2764</v>
      </c>
      <c r="C86" s="227" t="s">
        <v>2768</v>
      </c>
      <c r="D86" s="227" t="s">
        <v>12876</v>
      </c>
      <c r="E86" s="227" t="s">
        <v>2764</v>
      </c>
      <c r="F86" s="227" t="s">
        <v>2766</v>
      </c>
      <c r="G86" s="228"/>
      <c r="H86" s="228"/>
      <c r="I86" s="228"/>
      <c r="J86" s="227" t="s">
        <v>176</v>
      </c>
      <c r="K86" s="227" t="s">
        <v>1978</v>
      </c>
      <c r="L86" s="228"/>
      <c r="M86" s="228"/>
      <c r="N86" s="228"/>
      <c r="O86" s="233"/>
      <c r="P86" s="228"/>
      <c r="Q86" s="228"/>
      <c r="R86" s="228"/>
      <c r="S86" s="228"/>
      <c r="T86" s="228"/>
      <c r="U86" s="227"/>
      <c r="V86" s="227">
        <v>2008</v>
      </c>
      <c r="W86" s="228"/>
      <c r="X86" s="227"/>
      <c r="Y86" s="1589"/>
    </row>
    <row r="87" spans="1:26" ht="26.1" customHeight="1">
      <c r="A87" s="127"/>
      <c r="B87" s="227" t="s">
        <v>2764</v>
      </c>
      <c r="C87" s="227" t="s">
        <v>21404</v>
      </c>
      <c r="D87" s="227" t="s">
        <v>12877</v>
      </c>
      <c r="E87" s="227" t="s">
        <v>2764</v>
      </c>
      <c r="F87" s="227" t="s">
        <v>2766</v>
      </c>
      <c r="G87" s="228"/>
      <c r="H87" s="228"/>
      <c r="I87" s="228"/>
      <c r="J87" s="227" t="s">
        <v>176</v>
      </c>
      <c r="K87" s="227" t="s">
        <v>1978</v>
      </c>
      <c r="L87" s="228"/>
      <c r="M87" s="228"/>
      <c r="N87" s="228"/>
      <c r="O87" s="233"/>
      <c r="P87" s="228"/>
      <c r="Q87" s="228"/>
      <c r="R87" s="228"/>
      <c r="S87" s="228"/>
      <c r="T87" s="228"/>
      <c r="U87" s="227"/>
      <c r="V87" s="227">
        <v>2018</v>
      </c>
      <c r="W87" s="228"/>
      <c r="X87" s="227"/>
      <c r="Y87" s="1589"/>
    </row>
    <row r="88" spans="1:26" ht="26.1" customHeight="1">
      <c r="A88" s="127"/>
      <c r="B88" s="227" t="s">
        <v>12633</v>
      </c>
      <c r="C88" s="227" t="s">
        <v>21405</v>
      </c>
      <c r="D88" s="227" t="s">
        <v>21406</v>
      </c>
      <c r="E88" s="227" t="s">
        <v>2764</v>
      </c>
      <c r="F88" s="227" t="s">
        <v>2766</v>
      </c>
      <c r="G88" s="227">
        <v>1480</v>
      </c>
      <c r="H88" s="227"/>
      <c r="I88" s="228"/>
      <c r="J88" s="227" t="s">
        <v>176</v>
      </c>
      <c r="K88" s="227" t="s">
        <v>147</v>
      </c>
      <c r="L88" s="233"/>
      <c r="M88" s="227"/>
      <c r="N88" s="228"/>
      <c r="O88" s="228"/>
      <c r="P88" s="228"/>
      <c r="Q88" s="233"/>
      <c r="R88" s="228">
        <v>1480</v>
      </c>
      <c r="S88" s="228"/>
      <c r="T88" s="228"/>
      <c r="U88" s="228"/>
      <c r="V88" s="227">
        <v>2019</v>
      </c>
      <c r="W88" s="228"/>
      <c r="X88" s="227"/>
      <c r="Y88" s="1589" t="s">
        <v>20250</v>
      </c>
    </row>
    <row r="89" spans="1:26" ht="26.1" customHeight="1">
      <c r="A89" s="127"/>
      <c r="B89" s="227" t="s">
        <v>2764</v>
      </c>
      <c r="C89" s="227" t="s">
        <v>21407</v>
      </c>
      <c r="D89" s="227" t="s">
        <v>21408</v>
      </c>
      <c r="E89" s="227" t="s">
        <v>2764</v>
      </c>
      <c r="F89" s="227" t="s">
        <v>2766</v>
      </c>
      <c r="G89" s="227">
        <v>475</v>
      </c>
      <c r="H89" s="227"/>
      <c r="I89" s="228"/>
      <c r="J89" s="227" t="s">
        <v>176</v>
      </c>
      <c r="K89" s="227" t="s">
        <v>147</v>
      </c>
      <c r="L89" s="233"/>
      <c r="M89" s="227"/>
      <c r="N89" s="228"/>
      <c r="O89" s="228"/>
      <c r="P89" s="228"/>
      <c r="Q89" s="233"/>
      <c r="R89" s="228">
        <v>475</v>
      </c>
      <c r="S89" s="228"/>
      <c r="T89" s="228"/>
      <c r="U89" s="228"/>
      <c r="V89" s="227">
        <v>2021</v>
      </c>
      <c r="W89" s="228"/>
      <c r="X89" s="227"/>
      <c r="Y89" s="1589" t="s">
        <v>20250</v>
      </c>
    </row>
    <row r="90" spans="1:26" ht="26.1" customHeight="1">
      <c r="A90" s="127"/>
      <c r="B90" s="227" t="s">
        <v>2716</v>
      </c>
      <c r="C90" s="227" t="s">
        <v>21409</v>
      </c>
      <c r="D90" s="227" t="s">
        <v>16533</v>
      </c>
      <c r="E90" s="227" t="s">
        <v>2716</v>
      </c>
      <c r="F90" s="227" t="s">
        <v>8216</v>
      </c>
      <c r="G90" s="228">
        <v>81596</v>
      </c>
      <c r="H90" s="228"/>
      <c r="I90" s="228">
        <v>4610</v>
      </c>
      <c r="J90" s="227" t="s">
        <v>176</v>
      </c>
      <c r="K90" s="227" t="s">
        <v>1871</v>
      </c>
      <c r="L90" s="228">
        <v>200</v>
      </c>
      <c r="M90" s="228">
        <v>6</v>
      </c>
      <c r="N90" s="228">
        <v>1</v>
      </c>
      <c r="O90" s="233" t="s">
        <v>1871</v>
      </c>
      <c r="P90" s="228"/>
      <c r="Q90" s="228"/>
      <c r="R90" s="228">
        <v>1980</v>
      </c>
      <c r="S90" s="228"/>
      <c r="T90" s="228"/>
      <c r="U90" s="227"/>
      <c r="V90" s="227">
        <v>2018</v>
      </c>
      <c r="W90" s="228"/>
      <c r="X90" s="227"/>
      <c r="Y90" s="1589"/>
    </row>
    <row r="91" spans="1:26" ht="26.1" customHeight="1">
      <c r="A91" s="127"/>
      <c r="B91" s="227" t="s">
        <v>2728</v>
      </c>
      <c r="C91" s="227" t="s">
        <v>21410</v>
      </c>
      <c r="D91" s="227" t="s">
        <v>3677</v>
      </c>
      <c r="E91" s="227" t="s">
        <v>12643</v>
      </c>
      <c r="F91" s="227" t="s">
        <v>16534</v>
      </c>
      <c r="G91" s="228">
        <v>73612</v>
      </c>
      <c r="H91" s="228"/>
      <c r="I91" s="228"/>
      <c r="J91" s="227"/>
      <c r="K91" s="227"/>
      <c r="L91" s="228"/>
      <c r="M91" s="228"/>
      <c r="N91" s="228"/>
      <c r="O91" s="233"/>
      <c r="P91" s="228"/>
      <c r="Q91" s="228"/>
      <c r="R91" s="228"/>
      <c r="S91" s="228"/>
      <c r="T91" s="228"/>
      <c r="U91" s="227"/>
      <c r="V91" s="227"/>
      <c r="W91" s="228"/>
      <c r="X91" s="227"/>
      <c r="Y91" s="1590"/>
      <c r="Z91" s="1591"/>
    </row>
    <row r="92" spans="1:26" ht="26.1" customHeight="1">
      <c r="A92" s="127"/>
      <c r="B92" s="227" t="s">
        <v>2728</v>
      </c>
      <c r="C92" s="227" t="s">
        <v>21411</v>
      </c>
      <c r="D92" s="227" t="s">
        <v>3678</v>
      </c>
      <c r="E92" s="227" t="s">
        <v>12643</v>
      </c>
      <c r="F92" s="227" t="s">
        <v>16535</v>
      </c>
      <c r="G92" s="228">
        <v>4634</v>
      </c>
      <c r="H92" s="228"/>
      <c r="I92" s="228">
        <v>4634</v>
      </c>
      <c r="J92" s="227" t="s">
        <v>2056</v>
      </c>
      <c r="K92" s="227"/>
      <c r="L92" s="228"/>
      <c r="M92" s="228"/>
      <c r="N92" s="228"/>
      <c r="O92" s="233"/>
      <c r="P92" s="228"/>
      <c r="Q92" s="228"/>
      <c r="R92" s="228"/>
      <c r="S92" s="228"/>
      <c r="T92" s="228"/>
      <c r="U92" s="227"/>
      <c r="V92" s="227"/>
      <c r="W92" s="228"/>
      <c r="X92" s="227"/>
      <c r="Y92" s="1590"/>
      <c r="Z92" s="1591"/>
    </row>
    <row r="93" spans="1:26" ht="26.1" customHeight="1">
      <c r="A93" s="127"/>
      <c r="B93" s="227" t="s">
        <v>2751</v>
      </c>
      <c r="C93" s="227" t="s">
        <v>21412</v>
      </c>
      <c r="D93" s="227" t="s">
        <v>3687</v>
      </c>
      <c r="E93" s="227" t="s">
        <v>2751</v>
      </c>
      <c r="F93" s="227" t="s">
        <v>10703</v>
      </c>
      <c r="G93" s="228">
        <v>4000</v>
      </c>
      <c r="H93" s="228"/>
      <c r="I93" s="228"/>
      <c r="J93" s="227" t="s">
        <v>176</v>
      </c>
      <c r="K93" s="227" t="s">
        <v>1871</v>
      </c>
      <c r="L93" s="228">
        <v>200</v>
      </c>
      <c r="M93" s="228">
        <v>6</v>
      </c>
      <c r="N93" s="228">
        <v>1</v>
      </c>
      <c r="O93" s="233" t="s">
        <v>1871</v>
      </c>
      <c r="P93" s="228">
        <v>42</v>
      </c>
      <c r="Q93" s="228">
        <v>100</v>
      </c>
      <c r="R93" s="228">
        <v>4000</v>
      </c>
      <c r="S93" s="228"/>
      <c r="T93" s="228"/>
      <c r="U93" s="227"/>
      <c r="V93" s="227">
        <v>2006</v>
      </c>
      <c r="W93" s="228">
        <v>1500</v>
      </c>
      <c r="X93" s="227"/>
      <c r="Y93" s="1589"/>
    </row>
    <row r="94" spans="1:26" ht="26.1" customHeight="1">
      <c r="A94" s="127"/>
      <c r="B94" s="227" t="s">
        <v>2751</v>
      </c>
      <c r="C94" s="227" t="s">
        <v>20493</v>
      </c>
      <c r="D94" s="227" t="s">
        <v>3688</v>
      </c>
      <c r="E94" s="227" t="s">
        <v>2751</v>
      </c>
      <c r="F94" s="227" t="s">
        <v>12645</v>
      </c>
      <c r="G94" s="228">
        <v>5053</v>
      </c>
      <c r="H94" s="228"/>
      <c r="I94" s="228"/>
      <c r="J94" s="227" t="s">
        <v>176</v>
      </c>
      <c r="K94" s="227" t="s">
        <v>1871</v>
      </c>
      <c r="L94" s="228">
        <v>200</v>
      </c>
      <c r="M94" s="389">
        <v>6</v>
      </c>
      <c r="N94" s="228">
        <v>1</v>
      </c>
      <c r="O94" s="233" t="s">
        <v>1871</v>
      </c>
      <c r="P94" s="228">
        <v>48</v>
      </c>
      <c r="Q94" s="228">
        <v>100</v>
      </c>
      <c r="R94" s="228">
        <v>4800</v>
      </c>
      <c r="S94" s="228"/>
      <c r="T94" s="228"/>
      <c r="U94" s="227"/>
      <c r="V94" s="227">
        <v>2008</v>
      </c>
      <c r="W94" s="228">
        <v>9000</v>
      </c>
      <c r="X94" s="227"/>
      <c r="Y94" s="1589"/>
    </row>
    <row r="95" spans="1:26" ht="26.1" customHeight="1">
      <c r="A95" s="127"/>
      <c r="B95" s="227" t="s">
        <v>2732</v>
      </c>
      <c r="C95" s="227" t="s">
        <v>21413</v>
      </c>
      <c r="D95" s="227" t="s">
        <v>3679</v>
      </c>
      <c r="E95" s="227" t="s">
        <v>2732</v>
      </c>
      <c r="F95" s="227" t="s">
        <v>12619</v>
      </c>
      <c r="G95" s="228">
        <v>23450</v>
      </c>
      <c r="H95" s="228">
        <v>261</v>
      </c>
      <c r="I95" s="228">
        <v>261</v>
      </c>
      <c r="J95" s="227" t="s">
        <v>176</v>
      </c>
      <c r="K95" s="227" t="s">
        <v>3680</v>
      </c>
      <c r="L95" s="228">
        <v>200</v>
      </c>
      <c r="M95" s="228">
        <v>6.3</v>
      </c>
      <c r="N95" s="228">
        <v>1</v>
      </c>
      <c r="O95" s="233" t="s">
        <v>3681</v>
      </c>
      <c r="P95" s="228">
        <v>8</v>
      </c>
      <c r="Q95" s="228">
        <v>400</v>
      </c>
      <c r="R95" s="228">
        <v>4400</v>
      </c>
      <c r="S95" s="228">
        <v>500</v>
      </c>
      <c r="T95" s="228">
        <v>1000</v>
      </c>
      <c r="U95" s="227" t="s">
        <v>465</v>
      </c>
      <c r="V95" s="227">
        <v>2006</v>
      </c>
      <c r="W95" s="228">
        <v>16213</v>
      </c>
      <c r="X95" s="227"/>
      <c r="Y95" s="1589"/>
    </row>
    <row r="96" spans="1:26" ht="26.1" customHeight="1">
      <c r="A96" s="127"/>
      <c r="B96" s="227" t="s">
        <v>2732</v>
      </c>
      <c r="C96" s="227" t="s">
        <v>21414</v>
      </c>
      <c r="D96" s="227" t="s">
        <v>12878</v>
      </c>
      <c r="E96" s="227" t="s">
        <v>2732</v>
      </c>
      <c r="F96" s="227" t="s">
        <v>12619</v>
      </c>
      <c r="G96" s="228">
        <v>1710</v>
      </c>
      <c r="H96" s="228"/>
      <c r="I96" s="228"/>
      <c r="J96" s="227" t="s">
        <v>176</v>
      </c>
      <c r="K96" s="227"/>
      <c r="L96" s="228"/>
      <c r="M96" s="228"/>
      <c r="N96" s="228"/>
      <c r="O96" s="233" t="s">
        <v>147</v>
      </c>
      <c r="P96" s="228">
        <v>30</v>
      </c>
      <c r="Q96" s="228">
        <v>57</v>
      </c>
      <c r="R96" s="228">
        <v>1710</v>
      </c>
      <c r="S96" s="228"/>
      <c r="T96" s="228"/>
      <c r="U96" s="227"/>
      <c r="V96" s="227">
        <v>2006</v>
      </c>
      <c r="W96" s="228"/>
      <c r="X96" s="227"/>
      <c r="Y96" s="1589"/>
    </row>
    <row r="97" spans="1:25" ht="26.1" customHeight="1">
      <c r="A97" s="127"/>
      <c r="B97" s="227" t="s">
        <v>2755</v>
      </c>
      <c r="C97" s="227" t="s">
        <v>20279</v>
      </c>
      <c r="D97" s="227" t="s">
        <v>11064</v>
      </c>
      <c r="E97" s="227" t="s">
        <v>2755</v>
      </c>
      <c r="F97" s="227" t="s">
        <v>12897</v>
      </c>
      <c r="G97" s="228">
        <v>38014</v>
      </c>
      <c r="H97" s="228">
        <v>1377</v>
      </c>
      <c r="I97" s="228"/>
      <c r="J97" s="227" t="s">
        <v>2056</v>
      </c>
      <c r="K97" s="227"/>
      <c r="L97" s="228"/>
      <c r="M97" s="389"/>
      <c r="N97" s="228"/>
      <c r="O97" s="233"/>
      <c r="P97" s="228"/>
      <c r="Q97" s="228"/>
      <c r="R97" s="228"/>
      <c r="S97" s="228"/>
      <c r="T97" s="228"/>
      <c r="U97" s="227"/>
      <c r="V97" s="227">
        <v>2006</v>
      </c>
      <c r="W97" s="228"/>
      <c r="X97" s="227"/>
      <c r="Y97" s="1589"/>
    </row>
    <row r="98" spans="1:25" ht="26.1" customHeight="1">
      <c r="A98" s="127"/>
      <c r="B98" s="227" t="s">
        <v>2755</v>
      </c>
      <c r="C98" s="227" t="s">
        <v>21415</v>
      </c>
      <c r="D98" s="227" t="s">
        <v>11065</v>
      </c>
      <c r="E98" s="227" t="s">
        <v>2755</v>
      </c>
      <c r="F98" s="227" t="s">
        <v>12897</v>
      </c>
      <c r="G98" s="228">
        <v>1540</v>
      </c>
      <c r="H98" s="228">
        <v>1540</v>
      </c>
      <c r="I98" s="228"/>
      <c r="J98" s="227" t="s">
        <v>2056</v>
      </c>
      <c r="K98" s="227"/>
      <c r="L98" s="228"/>
      <c r="M98" s="228"/>
      <c r="N98" s="228"/>
      <c r="O98" s="233"/>
      <c r="P98" s="228"/>
      <c r="Q98" s="228"/>
      <c r="R98" s="228"/>
      <c r="S98" s="228"/>
      <c r="T98" s="228"/>
      <c r="U98" s="227"/>
      <c r="V98" s="227">
        <v>2014</v>
      </c>
      <c r="W98" s="228"/>
      <c r="X98" s="227"/>
      <c r="Y98" s="1589"/>
    </row>
    <row r="99" spans="1:25" ht="26.1" customHeight="1">
      <c r="A99" s="1580"/>
      <c r="B99" s="227" t="s">
        <v>2755</v>
      </c>
      <c r="C99" s="227" t="s">
        <v>21416</v>
      </c>
      <c r="D99" s="227" t="s">
        <v>3783</v>
      </c>
      <c r="E99" s="227" t="s">
        <v>2755</v>
      </c>
      <c r="F99" s="227" t="s">
        <v>12897</v>
      </c>
      <c r="G99" s="228">
        <v>352</v>
      </c>
      <c r="H99" s="228">
        <v>352</v>
      </c>
      <c r="I99" s="228"/>
      <c r="J99" s="227" t="s">
        <v>2056</v>
      </c>
      <c r="K99" s="227"/>
      <c r="L99" s="228"/>
      <c r="M99" s="228"/>
      <c r="N99" s="228"/>
      <c r="O99" s="233"/>
      <c r="P99" s="228"/>
      <c r="Q99" s="228"/>
      <c r="R99" s="228"/>
      <c r="S99" s="228"/>
      <c r="T99" s="228"/>
      <c r="U99" s="227"/>
      <c r="V99" s="227">
        <v>2004</v>
      </c>
      <c r="W99" s="228"/>
      <c r="X99" s="227"/>
      <c r="Y99" s="1589"/>
    </row>
    <row r="100" spans="1:25" ht="26.1" customHeight="1">
      <c r="A100" s="1580"/>
      <c r="B100" s="227" t="s">
        <v>12897</v>
      </c>
      <c r="C100" s="227" t="s">
        <v>21417</v>
      </c>
      <c r="D100" s="227" t="s">
        <v>16536</v>
      </c>
      <c r="E100" s="227" t="s">
        <v>12897</v>
      </c>
      <c r="F100" s="227" t="s">
        <v>12897</v>
      </c>
      <c r="G100" s="228">
        <v>5167</v>
      </c>
      <c r="H100" s="228">
        <v>3495</v>
      </c>
      <c r="I100" s="228"/>
      <c r="J100" s="227" t="s">
        <v>2056</v>
      </c>
      <c r="K100" s="227"/>
      <c r="L100" s="228"/>
      <c r="M100" s="228"/>
      <c r="N100" s="228"/>
      <c r="O100" s="233"/>
      <c r="P100" s="228"/>
      <c r="Q100" s="228"/>
      <c r="R100" s="228"/>
      <c r="S100" s="228"/>
      <c r="T100" s="228"/>
      <c r="U100" s="227"/>
      <c r="V100" s="227">
        <v>2023</v>
      </c>
      <c r="W100" s="524"/>
      <c r="X100" s="313"/>
      <c r="Y100" s="1589"/>
    </row>
    <row r="101" spans="1:25" ht="26.1" customHeight="1">
      <c r="A101" s="127"/>
      <c r="B101" s="227" t="s">
        <v>12897</v>
      </c>
      <c r="C101" s="227" t="s">
        <v>21418</v>
      </c>
      <c r="D101" s="227" t="s">
        <v>16537</v>
      </c>
      <c r="E101" s="227" t="s">
        <v>12897</v>
      </c>
      <c r="F101" s="227" t="s">
        <v>12897</v>
      </c>
      <c r="G101" s="228">
        <v>1425.5</v>
      </c>
      <c r="H101" s="228">
        <v>1360.7</v>
      </c>
      <c r="I101" s="228"/>
      <c r="J101" s="227" t="s">
        <v>2056</v>
      </c>
      <c r="K101" s="227"/>
      <c r="L101" s="228"/>
      <c r="M101" s="228"/>
      <c r="N101" s="228"/>
      <c r="O101" s="233"/>
      <c r="P101" s="228"/>
      <c r="Q101" s="228"/>
      <c r="R101" s="228"/>
      <c r="S101" s="228"/>
      <c r="T101" s="228"/>
      <c r="U101" s="227"/>
      <c r="V101" s="227">
        <v>2024</v>
      </c>
      <c r="W101" s="524"/>
      <c r="X101" s="313"/>
      <c r="Y101" s="1589"/>
    </row>
    <row r="102" spans="1:25" ht="26.1" customHeight="1">
      <c r="A102" s="127"/>
      <c r="B102" s="227" t="s">
        <v>1465</v>
      </c>
      <c r="C102" s="227"/>
      <c r="D102" s="227" t="s">
        <v>3682</v>
      </c>
      <c r="E102" s="227" t="s">
        <v>1465</v>
      </c>
      <c r="F102" s="227" t="s">
        <v>1465</v>
      </c>
      <c r="G102" s="228"/>
      <c r="H102" s="228"/>
      <c r="I102" s="228"/>
      <c r="J102" s="227" t="s">
        <v>176</v>
      </c>
      <c r="K102" s="227" t="s">
        <v>147</v>
      </c>
      <c r="L102" s="228" t="s">
        <v>3683</v>
      </c>
      <c r="M102" s="228" t="s">
        <v>3684</v>
      </c>
      <c r="N102" s="228" t="s">
        <v>1838</v>
      </c>
      <c r="O102" s="233"/>
      <c r="P102" s="228"/>
      <c r="Q102" s="228"/>
      <c r="R102" s="228"/>
      <c r="S102" s="228"/>
      <c r="T102" s="228"/>
      <c r="U102" s="227"/>
      <c r="V102" s="227">
        <v>2015</v>
      </c>
      <c r="W102" s="228"/>
      <c r="X102" s="227"/>
      <c r="Y102" s="1589"/>
    </row>
    <row r="103" spans="1:25" ht="26.1" customHeight="1">
      <c r="A103" s="127"/>
      <c r="B103" s="227" t="s">
        <v>1465</v>
      </c>
      <c r="C103" s="227"/>
      <c r="D103" s="227" t="s">
        <v>3685</v>
      </c>
      <c r="E103" s="227" t="s">
        <v>1465</v>
      </c>
      <c r="F103" s="227" t="s">
        <v>1465</v>
      </c>
      <c r="G103" s="228"/>
      <c r="H103" s="228"/>
      <c r="I103" s="228"/>
      <c r="J103" s="227" t="s">
        <v>176</v>
      </c>
      <c r="K103" s="227" t="s">
        <v>147</v>
      </c>
      <c r="L103" s="228">
        <v>96</v>
      </c>
      <c r="M103" s="228">
        <v>4</v>
      </c>
      <c r="N103" s="228">
        <v>1</v>
      </c>
      <c r="O103" s="227"/>
      <c r="P103" s="228"/>
      <c r="Q103" s="228"/>
      <c r="R103" s="228"/>
      <c r="S103" s="228"/>
      <c r="T103" s="228"/>
      <c r="U103" s="227"/>
      <c r="V103" s="227"/>
      <c r="W103" s="228"/>
      <c r="X103" s="227"/>
      <c r="Y103" s="1589"/>
    </row>
    <row r="104" spans="1:25" ht="26.1" customHeight="1">
      <c r="A104" s="127"/>
      <c r="B104" s="227" t="s">
        <v>1465</v>
      </c>
      <c r="C104" s="227"/>
      <c r="D104" s="733" t="s">
        <v>3686</v>
      </c>
      <c r="E104" s="227" t="s">
        <v>1465</v>
      </c>
      <c r="F104" s="227" t="s">
        <v>16227</v>
      </c>
      <c r="G104" s="228">
        <v>25456</v>
      </c>
      <c r="H104" s="228">
        <v>5151</v>
      </c>
      <c r="I104" s="228">
        <v>1291</v>
      </c>
      <c r="J104" s="227" t="s">
        <v>176</v>
      </c>
      <c r="K104" s="227" t="s">
        <v>703</v>
      </c>
      <c r="L104" s="228">
        <v>180</v>
      </c>
      <c r="M104" s="228">
        <v>6</v>
      </c>
      <c r="N104" s="228">
        <v>1</v>
      </c>
      <c r="O104" s="233"/>
      <c r="P104" s="228"/>
      <c r="Q104" s="228"/>
      <c r="R104" s="228"/>
      <c r="S104" s="228"/>
      <c r="T104" s="228"/>
      <c r="U104" s="227"/>
      <c r="V104" s="227">
        <v>2010</v>
      </c>
      <c r="W104" s="228"/>
      <c r="X104" s="227"/>
      <c r="Y104" s="1589"/>
    </row>
    <row r="105" spans="1:25" ht="26.1" customHeight="1">
      <c r="A105" s="127"/>
      <c r="B105" s="227" t="s">
        <v>590</v>
      </c>
      <c r="C105" s="227" t="s">
        <v>21419</v>
      </c>
      <c r="D105" s="733" t="s">
        <v>8756</v>
      </c>
      <c r="E105" s="227" t="s">
        <v>590</v>
      </c>
      <c r="F105" s="227" t="s">
        <v>8757</v>
      </c>
      <c r="G105" s="228">
        <v>193530</v>
      </c>
      <c r="H105" s="228"/>
      <c r="I105" s="228"/>
      <c r="J105" s="227" t="s">
        <v>176</v>
      </c>
      <c r="K105" s="227" t="s">
        <v>147</v>
      </c>
      <c r="L105" s="228">
        <v>190</v>
      </c>
      <c r="M105" s="228">
        <v>3</v>
      </c>
      <c r="N105" s="228">
        <v>2</v>
      </c>
      <c r="O105" s="233" t="s">
        <v>147</v>
      </c>
      <c r="P105" s="228">
        <v>32</v>
      </c>
      <c r="Q105" s="228">
        <v>80</v>
      </c>
      <c r="R105" s="228">
        <v>2400</v>
      </c>
      <c r="S105" s="228"/>
      <c r="T105" s="228"/>
      <c r="U105" s="227"/>
      <c r="V105" s="227">
        <v>2017</v>
      </c>
      <c r="W105" s="228"/>
      <c r="X105" s="227" t="s">
        <v>3695</v>
      </c>
      <c r="Y105" s="1589"/>
    </row>
    <row r="106" spans="1:25" ht="26.1" customHeight="1">
      <c r="A106" s="127"/>
      <c r="B106" s="227" t="s">
        <v>2771</v>
      </c>
      <c r="C106" s="227" t="s">
        <v>21420</v>
      </c>
      <c r="D106" s="227" t="s">
        <v>3692</v>
      </c>
      <c r="E106" s="227" t="s">
        <v>2771</v>
      </c>
      <c r="F106" s="227" t="s">
        <v>2771</v>
      </c>
      <c r="G106" s="228">
        <v>3599</v>
      </c>
      <c r="H106" s="228"/>
      <c r="I106" s="228"/>
      <c r="J106" s="227" t="s">
        <v>176</v>
      </c>
      <c r="K106" s="227" t="s">
        <v>1871</v>
      </c>
      <c r="L106" s="228">
        <v>200</v>
      </c>
      <c r="M106" s="228">
        <v>6</v>
      </c>
      <c r="N106" s="228">
        <v>1</v>
      </c>
      <c r="O106" s="233" t="s">
        <v>1871</v>
      </c>
      <c r="P106" s="228"/>
      <c r="Q106" s="228"/>
      <c r="R106" s="228">
        <v>3599</v>
      </c>
      <c r="S106" s="228"/>
      <c r="T106" s="228"/>
      <c r="U106" s="227"/>
      <c r="V106" s="227">
        <v>2012</v>
      </c>
      <c r="W106" s="228">
        <v>400</v>
      </c>
      <c r="X106" s="227" t="s">
        <v>3693</v>
      </c>
      <c r="Y106" s="1589"/>
    </row>
    <row r="107" spans="1:25" ht="26.1" customHeight="1">
      <c r="A107" s="127"/>
      <c r="B107" s="227" t="s">
        <v>2771</v>
      </c>
      <c r="C107" s="227" t="s">
        <v>21421</v>
      </c>
      <c r="D107" s="734" t="s">
        <v>3694</v>
      </c>
      <c r="E107" s="227" t="s">
        <v>2771</v>
      </c>
      <c r="F107" s="227" t="s">
        <v>2771</v>
      </c>
      <c r="G107" s="228">
        <v>3652</v>
      </c>
      <c r="H107" s="228"/>
      <c r="I107" s="228"/>
      <c r="J107" s="227" t="s">
        <v>176</v>
      </c>
      <c r="K107" s="227" t="s">
        <v>147</v>
      </c>
      <c r="L107" s="228">
        <v>147</v>
      </c>
      <c r="M107" s="228">
        <v>7</v>
      </c>
      <c r="N107" s="228">
        <v>1</v>
      </c>
      <c r="O107" s="233" t="s">
        <v>147</v>
      </c>
      <c r="P107" s="228"/>
      <c r="Q107" s="228"/>
      <c r="R107" s="228">
        <v>1632</v>
      </c>
      <c r="S107" s="228"/>
      <c r="T107" s="228"/>
      <c r="U107" s="227"/>
      <c r="V107" s="227">
        <v>2013</v>
      </c>
      <c r="W107" s="228">
        <v>124</v>
      </c>
      <c r="X107" s="227"/>
      <c r="Y107" s="1589"/>
    </row>
    <row r="108" spans="1:25" ht="26.1" customHeight="1">
      <c r="A108" s="127"/>
      <c r="B108" s="227" t="s">
        <v>2827</v>
      </c>
      <c r="C108" s="227" t="s">
        <v>20324</v>
      </c>
      <c r="D108" s="227" t="s">
        <v>3703</v>
      </c>
      <c r="E108" s="227" t="s">
        <v>2827</v>
      </c>
      <c r="F108" s="227" t="s">
        <v>2829</v>
      </c>
      <c r="G108" s="228">
        <v>1858</v>
      </c>
      <c r="H108" s="228"/>
      <c r="I108" s="228"/>
      <c r="J108" s="227" t="s">
        <v>176</v>
      </c>
      <c r="K108" s="227" t="s">
        <v>1871</v>
      </c>
      <c r="L108" s="228">
        <v>125</v>
      </c>
      <c r="M108" s="228">
        <v>6</v>
      </c>
      <c r="N108" s="228">
        <v>1</v>
      </c>
      <c r="O108" s="233" t="s">
        <v>1871</v>
      </c>
      <c r="P108" s="228">
        <v>18</v>
      </c>
      <c r="Q108" s="228">
        <v>64</v>
      </c>
      <c r="R108" s="228">
        <v>1858</v>
      </c>
      <c r="S108" s="228"/>
      <c r="T108" s="228"/>
      <c r="U108" s="227"/>
      <c r="V108" s="227">
        <v>2007</v>
      </c>
      <c r="W108" s="228"/>
      <c r="X108" s="227"/>
      <c r="Y108" s="1589"/>
    </row>
    <row r="109" spans="1:25" ht="26.1" customHeight="1">
      <c r="A109" s="127"/>
      <c r="B109" s="227" t="s">
        <v>2778</v>
      </c>
      <c r="C109" s="227" t="s">
        <v>21422</v>
      </c>
      <c r="D109" s="227" t="s">
        <v>8758</v>
      </c>
      <c r="E109" s="227" t="s">
        <v>2778</v>
      </c>
      <c r="F109" s="227" t="s">
        <v>12864</v>
      </c>
      <c r="G109" s="228">
        <v>4645</v>
      </c>
      <c r="H109" s="228"/>
      <c r="I109" s="228"/>
      <c r="J109" s="227" t="s">
        <v>176</v>
      </c>
      <c r="K109" s="227" t="s">
        <v>147</v>
      </c>
      <c r="L109" s="228">
        <v>200</v>
      </c>
      <c r="M109" s="228">
        <v>8</v>
      </c>
      <c r="N109" s="228">
        <v>1</v>
      </c>
      <c r="O109" s="233" t="s">
        <v>147</v>
      </c>
      <c r="P109" s="228">
        <v>20</v>
      </c>
      <c r="Q109" s="228">
        <v>85</v>
      </c>
      <c r="R109" s="228">
        <v>4645</v>
      </c>
      <c r="S109" s="228">
        <v>500</v>
      </c>
      <c r="T109" s="228">
        <v>500</v>
      </c>
      <c r="U109" s="227" t="s">
        <v>465</v>
      </c>
      <c r="V109" s="227">
        <v>2006</v>
      </c>
      <c r="W109" s="228"/>
      <c r="X109" s="227" t="s">
        <v>3695</v>
      </c>
      <c r="Y109" s="1589"/>
    </row>
    <row r="110" spans="1:25" ht="26.1" customHeight="1">
      <c r="A110" s="127"/>
      <c r="B110" s="227" t="s">
        <v>338</v>
      </c>
      <c r="C110" s="227" t="s">
        <v>21423</v>
      </c>
      <c r="D110" s="227" t="s">
        <v>3701</v>
      </c>
      <c r="E110" s="227" t="s">
        <v>338</v>
      </c>
      <c r="F110" s="227" t="s">
        <v>10882</v>
      </c>
      <c r="G110" s="228">
        <v>52474</v>
      </c>
      <c r="H110" s="228"/>
      <c r="I110" s="228">
        <v>5250</v>
      </c>
      <c r="J110" s="227" t="s">
        <v>176</v>
      </c>
      <c r="K110" s="227" t="s">
        <v>3702</v>
      </c>
      <c r="L110" s="228">
        <v>200</v>
      </c>
      <c r="M110" s="228">
        <v>6</v>
      </c>
      <c r="N110" s="228">
        <v>1</v>
      </c>
      <c r="O110" s="233" t="s">
        <v>147</v>
      </c>
      <c r="P110" s="228"/>
      <c r="Q110" s="228"/>
      <c r="R110" s="228">
        <v>2508</v>
      </c>
      <c r="S110" s="228">
        <v>233</v>
      </c>
      <c r="T110" s="228">
        <v>233</v>
      </c>
      <c r="U110" s="227" t="s">
        <v>465</v>
      </c>
      <c r="V110" s="227">
        <v>2009</v>
      </c>
      <c r="W110" s="228">
        <v>418</v>
      </c>
      <c r="X110" s="227"/>
      <c r="Y110" s="1589"/>
    </row>
    <row r="111" spans="1:25" ht="26.1" customHeight="1">
      <c r="A111" s="127"/>
      <c r="B111" s="227" t="s">
        <v>2816</v>
      </c>
      <c r="C111" s="227" t="s">
        <v>21424</v>
      </c>
      <c r="D111" s="227" t="s">
        <v>16538</v>
      </c>
      <c r="E111" s="227" t="s">
        <v>2816</v>
      </c>
      <c r="F111" s="227" t="s">
        <v>2816</v>
      </c>
      <c r="G111" s="228">
        <v>1750</v>
      </c>
      <c r="H111" s="228"/>
      <c r="I111" s="228"/>
      <c r="J111" s="227" t="s">
        <v>176</v>
      </c>
      <c r="K111" s="227" t="s">
        <v>147</v>
      </c>
      <c r="L111" s="228">
        <v>70</v>
      </c>
      <c r="M111" s="228">
        <v>3</v>
      </c>
      <c r="N111" s="228">
        <v>1</v>
      </c>
      <c r="O111" s="233" t="s">
        <v>147</v>
      </c>
      <c r="P111" s="228">
        <v>10</v>
      </c>
      <c r="Q111" s="228">
        <v>25</v>
      </c>
      <c r="R111" s="228">
        <v>250</v>
      </c>
      <c r="S111" s="228"/>
      <c r="T111" s="228"/>
      <c r="U111" s="227"/>
      <c r="V111" s="227">
        <v>2011</v>
      </c>
      <c r="W111" s="228">
        <v>600</v>
      </c>
      <c r="X111" s="735"/>
      <c r="Y111" s="1589"/>
    </row>
    <row r="112" spans="1:25" ht="26.1" customHeight="1">
      <c r="A112" s="127"/>
      <c r="B112" s="227" t="s">
        <v>2816</v>
      </c>
      <c r="C112" s="227" t="s">
        <v>21425</v>
      </c>
      <c r="D112" s="227" t="s">
        <v>3698</v>
      </c>
      <c r="E112" s="227" t="s">
        <v>2816</v>
      </c>
      <c r="F112" s="227" t="s">
        <v>12651</v>
      </c>
      <c r="G112" s="228">
        <v>2300</v>
      </c>
      <c r="H112" s="228"/>
      <c r="I112" s="228"/>
      <c r="J112" s="227" t="s">
        <v>176</v>
      </c>
      <c r="K112" s="227" t="s">
        <v>147</v>
      </c>
      <c r="L112" s="228">
        <v>120</v>
      </c>
      <c r="M112" s="228">
        <v>6</v>
      </c>
      <c r="N112" s="228">
        <v>1</v>
      </c>
      <c r="O112" s="233" t="s">
        <v>147</v>
      </c>
      <c r="P112" s="228">
        <v>15</v>
      </c>
      <c r="Q112" s="228">
        <v>40</v>
      </c>
      <c r="R112" s="228">
        <v>1800</v>
      </c>
      <c r="S112" s="228"/>
      <c r="T112" s="228"/>
      <c r="U112" s="227"/>
      <c r="V112" s="227">
        <v>2006</v>
      </c>
      <c r="W112" s="228"/>
      <c r="X112" s="575" t="s">
        <v>3699</v>
      </c>
      <c r="Y112" s="1589"/>
    </row>
    <row r="113" spans="1:25" ht="26.1" customHeight="1">
      <c r="A113" s="127"/>
      <c r="B113" s="452" t="s">
        <v>2797</v>
      </c>
      <c r="C113" s="227" t="s">
        <v>21426</v>
      </c>
      <c r="D113" s="731" t="s">
        <v>3696</v>
      </c>
      <c r="E113" s="452" t="s">
        <v>2797</v>
      </c>
      <c r="F113" s="452" t="s">
        <v>2797</v>
      </c>
      <c r="G113" s="452">
        <v>5881</v>
      </c>
      <c r="H113" s="452">
        <v>40.58</v>
      </c>
      <c r="I113" s="452">
        <v>40.58</v>
      </c>
      <c r="J113" s="452" t="s">
        <v>176</v>
      </c>
      <c r="K113" s="452" t="s">
        <v>1871</v>
      </c>
      <c r="L113" s="720">
        <v>200</v>
      </c>
      <c r="M113" s="720">
        <v>6</v>
      </c>
      <c r="N113" s="720">
        <v>1</v>
      </c>
      <c r="O113" s="452" t="s">
        <v>1274</v>
      </c>
      <c r="P113" s="720">
        <v>26</v>
      </c>
      <c r="Q113" s="720">
        <v>85</v>
      </c>
      <c r="R113" s="720">
        <v>5881</v>
      </c>
      <c r="S113" s="720"/>
      <c r="T113" s="720"/>
      <c r="U113" s="452"/>
      <c r="V113" s="731">
        <v>2011</v>
      </c>
      <c r="W113" s="452">
        <v>500</v>
      </c>
      <c r="X113" s="452"/>
      <c r="Y113" s="1589"/>
    </row>
    <row r="114" spans="1:25" ht="26.1" customHeight="1">
      <c r="A114" s="127"/>
      <c r="B114" s="227" t="s">
        <v>12879</v>
      </c>
      <c r="C114" s="227" t="s">
        <v>21427</v>
      </c>
      <c r="D114" s="227" t="s">
        <v>12880</v>
      </c>
      <c r="E114" s="227" t="s">
        <v>12879</v>
      </c>
      <c r="F114" s="227" t="s">
        <v>16539</v>
      </c>
      <c r="G114" s="228">
        <v>778</v>
      </c>
      <c r="H114" s="228"/>
      <c r="I114" s="228"/>
      <c r="J114" s="227" t="s">
        <v>2056</v>
      </c>
      <c r="K114" s="227" t="s">
        <v>1978</v>
      </c>
      <c r="L114" s="228">
        <v>170</v>
      </c>
      <c r="M114" s="228">
        <v>2</v>
      </c>
      <c r="N114" s="228">
        <v>2</v>
      </c>
      <c r="O114" s="233"/>
      <c r="P114" s="228"/>
      <c r="Q114" s="228"/>
      <c r="R114" s="228">
        <v>834</v>
      </c>
      <c r="S114" s="228"/>
      <c r="T114" s="228"/>
      <c r="U114" s="227"/>
      <c r="V114" s="227">
        <v>2010</v>
      </c>
      <c r="W114" s="228"/>
      <c r="X114" s="227"/>
      <c r="Y114" s="1589"/>
    </row>
    <row r="115" spans="1:25" ht="26.1" customHeight="1">
      <c r="A115" s="127"/>
      <c r="B115" s="227" t="s">
        <v>912</v>
      </c>
      <c r="C115" s="227" t="s">
        <v>21428</v>
      </c>
      <c r="D115" s="227" t="s">
        <v>3700</v>
      </c>
      <c r="E115" s="227" t="s">
        <v>912</v>
      </c>
      <c r="F115" s="227" t="s">
        <v>912</v>
      </c>
      <c r="G115" s="228">
        <v>21182</v>
      </c>
      <c r="H115" s="228">
        <v>0</v>
      </c>
      <c r="I115" s="228">
        <v>0</v>
      </c>
      <c r="J115" s="227" t="s">
        <v>176</v>
      </c>
      <c r="K115" s="227" t="s">
        <v>147</v>
      </c>
      <c r="L115" s="228">
        <v>186</v>
      </c>
      <c r="M115" s="228">
        <v>4</v>
      </c>
      <c r="N115" s="228">
        <v>2</v>
      </c>
      <c r="O115" s="233"/>
      <c r="P115" s="228"/>
      <c r="Q115" s="228"/>
      <c r="R115" s="228">
        <v>1410</v>
      </c>
      <c r="S115" s="228"/>
      <c r="T115" s="228"/>
      <c r="U115" s="227"/>
      <c r="V115" s="227">
        <v>2009</v>
      </c>
      <c r="W115" s="228">
        <v>4052</v>
      </c>
      <c r="X115" s="227"/>
      <c r="Y115" s="1589"/>
    </row>
    <row r="116" spans="1:25" ht="26.1" customHeight="1">
      <c r="A116" s="127"/>
      <c r="B116" s="227" t="s">
        <v>2933</v>
      </c>
      <c r="C116" s="227"/>
      <c r="D116" s="227" t="s">
        <v>660</v>
      </c>
      <c r="E116" s="227" t="s">
        <v>2933</v>
      </c>
      <c r="F116" s="227" t="s">
        <v>12845</v>
      </c>
      <c r="G116" s="228">
        <v>400</v>
      </c>
      <c r="H116" s="228"/>
      <c r="I116" s="228"/>
      <c r="J116" s="227" t="s">
        <v>176</v>
      </c>
      <c r="K116" s="227" t="s">
        <v>147</v>
      </c>
      <c r="L116" s="228">
        <v>100</v>
      </c>
      <c r="M116" s="228">
        <v>4</v>
      </c>
      <c r="N116" s="228">
        <v>1</v>
      </c>
      <c r="O116" s="233" t="s">
        <v>147</v>
      </c>
      <c r="P116" s="228">
        <v>21</v>
      </c>
      <c r="Q116" s="228">
        <v>50</v>
      </c>
      <c r="R116" s="228">
        <v>1054</v>
      </c>
      <c r="S116" s="228"/>
      <c r="T116" s="228"/>
      <c r="U116" s="227"/>
      <c r="V116" s="227">
        <v>2006</v>
      </c>
      <c r="W116" s="228">
        <v>50</v>
      </c>
      <c r="X116" s="241"/>
      <c r="Y116" s="1589"/>
    </row>
    <row r="117" spans="1:25" ht="26.1" customHeight="1">
      <c r="A117" s="127"/>
      <c r="B117" s="227" t="s">
        <v>2933</v>
      </c>
      <c r="C117" s="227"/>
      <c r="D117" s="227" t="s">
        <v>12881</v>
      </c>
      <c r="E117" s="227" t="s">
        <v>2933</v>
      </c>
      <c r="F117" s="227" t="s">
        <v>10739</v>
      </c>
      <c r="G117" s="228">
        <v>3480</v>
      </c>
      <c r="H117" s="228"/>
      <c r="I117" s="228"/>
      <c r="J117" s="227" t="s">
        <v>176</v>
      </c>
      <c r="K117" s="227" t="s">
        <v>1978</v>
      </c>
      <c r="L117" s="228">
        <v>200</v>
      </c>
      <c r="M117" s="228">
        <v>6</v>
      </c>
      <c r="N117" s="228">
        <v>1</v>
      </c>
      <c r="O117" s="233" t="s">
        <v>1978</v>
      </c>
      <c r="P117" s="228">
        <v>21</v>
      </c>
      <c r="Q117" s="228">
        <v>50</v>
      </c>
      <c r="R117" s="228">
        <v>1054</v>
      </c>
      <c r="S117" s="228">
        <v>100</v>
      </c>
      <c r="T117" s="228">
        <v>100</v>
      </c>
      <c r="U117" s="227" t="s">
        <v>465</v>
      </c>
      <c r="V117" s="227">
        <v>2018</v>
      </c>
      <c r="W117" s="228">
        <v>900</v>
      </c>
      <c r="X117" s="227" t="s">
        <v>7098</v>
      </c>
      <c r="Y117" s="1589"/>
    </row>
    <row r="118" spans="1:25" ht="26.1" customHeight="1">
      <c r="A118" s="127"/>
      <c r="B118" s="227" t="s">
        <v>2834</v>
      </c>
      <c r="C118" s="227" t="s">
        <v>21429</v>
      </c>
      <c r="D118" s="227" t="s">
        <v>3704</v>
      </c>
      <c r="E118" s="227" t="s">
        <v>2834</v>
      </c>
      <c r="F118" s="227" t="s">
        <v>2834</v>
      </c>
      <c r="G118" s="228">
        <v>3686</v>
      </c>
      <c r="H118" s="228"/>
      <c r="I118" s="228"/>
      <c r="J118" s="227" t="s">
        <v>176</v>
      </c>
      <c r="K118" s="227" t="s">
        <v>3705</v>
      </c>
      <c r="L118" s="228">
        <v>200</v>
      </c>
      <c r="M118" s="228">
        <v>6</v>
      </c>
      <c r="N118" s="228">
        <v>1</v>
      </c>
      <c r="O118" s="233" t="s">
        <v>3706</v>
      </c>
      <c r="P118" s="228">
        <v>30</v>
      </c>
      <c r="Q118" s="228">
        <v>80</v>
      </c>
      <c r="R118" s="228">
        <v>3686</v>
      </c>
      <c r="S118" s="228"/>
      <c r="T118" s="228"/>
      <c r="U118" s="227"/>
      <c r="V118" s="227">
        <v>2005</v>
      </c>
      <c r="W118" s="228">
        <v>650</v>
      </c>
      <c r="X118" s="227" t="s">
        <v>8759</v>
      </c>
      <c r="Y118" s="1589"/>
    </row>
    <row r="119" spans="1:25" s="1579" customFormat="1" ht="26.1" customHeight="1">
      <c r="A119" s="1629" t="s">
        <v>57</v>
      </c>
      <c r="B119" s="349" t="s">
        <v>13537</v>
      </c>
      <c r="C119" s="349"/>
      <c r="D119" s="724">
        <f>COUNTA(D120:D128)</f>
        <v>9</v>
      </c>
      <c r="E119" s="349"/>
      <c r="F119" s="349"/>
      <c r="G119" s="318">
        <f>SUM(G120:G128)</f>
        <v>257318</v>
      </c>
      <c r="H119" s="318">
        <f>SUM(H120:H128)</f>
        <v>2716.41</v>
      </c>
      <c r="I119" s="318">
        <f>SUM(I120:I128)</f>
        <v>2714.24</v>
      </c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49"/>
    </row>
    <row r="120" spans="1:25" ht="26.1" customHeight="1">
      <c r="A120" s="1592"/>
      <c r="B120" s="233" t="s">
        <v>613</v>
      </c>
      <c r="C120" s="233"/>
      <c r="D120" s="733" t="s">
        <v>4057</v>
      </c>
      <c r="E120" s="233" t="s">
        <v>613</v>
      </c>
      <c r="F120" s="233" t="s">
        <v>3802</v>
      </c>
      <c r="G120" s="228">
        <v>41836</v>
      </c>
      <c r="H120" s="228"/>
      <c r="I120" s="228"/>
      <c r="J120" s="233" t="s">
        <v>176</v>
      </c>
      <c r="K120" s="233" t="s">
        <v>1274</v>
      </c>
      <c r="L120" s="228">
        <v>200</v>
      </c>
      <c r="M120" s="228">
        <v>8</v>
      </c>
      <c r="N120" s="228">
        <v>1</v>
      </c>
      <c r="O120" s="444" t="s">
        <v>4058</v>
      </c>
      <c r="P120" s="228"/>
      <c r="Q120" s="228"/>
      <c r="R120" s="228">
        <v>7737</v>
      </c>
      <c r="S120" s="228"/>
      <c r="T120" s="228"/>
      <c r="U120" s="233"/>
      <c r="V120" s="300">
        <v>2005</v>
      </c>
      <c r="W120" s="228">
        <v>605</v>
      </c>
      <c r="X120" s="233"/>
    </row>
    <row r="121" spans="1:25" ht="26.1" customHeight="1">
      <c r="A121" s="1592"/>
      <c r="B121" s="242" t="s">
        <v>613</v>
      </c>
      <c r="C121" s="242"/>
      <c r="D121" s="300" t="s">
        <v>13854</v>
      </c>
      <c r="E121" s="242" t="s">
        <v>613</v>
      </c>
      <c r="F121" s="242" t="s">
        <v>3802</v>
      </c>
      <c r="G121" s="228">
        <v>34065</v>
      </c>
      <c r="H121" s="228">
        <v>49.41</v>
      </c>
      <c r="I121" s="228">
        <v>47.24</v>
      </c>
      <c r="J121" s="242" t="s">
        <v>176</v>
      </c>
      <c r="K121" s="651" t="s">
        <v>4059</v>
      </c>
      <c r="L121" s="228" t="s">
        <v>4060</v>
      </c>
      <c r="M121" s="228" t="s">
        <v>4061</v>
      </c>
      <c r="N121" s="228" t="s">
        <v>1838</v>
      </c>
      <c r="O121" s="242"/>
      <c r="P121" s="228"/>
      <c r="Q121" s="228"/>
      <c r="R121" s="228">
        <v>10687</v>
      </c>
      <c r="S121" s="228">
        <v>1781</v>
      </c>
      <c r="T121" s="228">
        <v>1781</v>
      </c>
      <c r="U121" s="242" t="s">
        <v>465</v>
      </c>
      <c r="V121" s="300">
        <v>2009</v>
      </c>
      <c r="W121" s="228">
        <v>6683</v>
      </c>
      <c r="X121" s="242"/>
    </row>
    <row r="122" spans="1:25" ht="26.1" customHeight="1">
      <c r="A122" s="1592"/>
      <c r="B122" s="242" t="s">
        <v>618</v>
      </c>
      <c r="C122" s="242"/>
      <c r="D122" s="300" t="s">
        <v>660</v>
      </c>
      <c r="E122" s="242" t="s">
        <v>618</v>
      </c>
      <c r="F122" s="242" t="s">
        <v>618</v>
      </c>
      <c r="G122" s="228">
        <v>6212</v>
      </c>
      <c r="H122" s="228"/>
      <c r="I122" s="228"/>
      <c r="J122" s="242" t="s">
        <v>176</v>
      </c>
      <c r="K122" s="651" t="s">
        <v>1274</v>
      </c>
      <c r="L122" s="228">
        <v>400</v>
      </c>
      <c r="M122" s="228">
        <v>3</v>
      </c>
      <c r="N122" s="228">
        <v>3</v>
      </c>
      <c r="O122" s="242" t="s">
        <v>1274</v>
      </c>
      <c r="P122" s="228">
        <v>30</v>
      </c>
      <c r="Q122" s="228">
        <v>160</v>
      </c>
      <c r="R122" s="228">
        <v>5000</v>
      </c>
      <c r="S122" s="228">
        <v>300</v>
      </c>
      <c r="T122" s="228">
        <v>500</v>
      </c>
      <c r="U122" s="242" t="s">
        <v>465</v>
      </c>
      <c r="V122" s="300">
        <v>2003</v>
      </c>
      <c r="W122" s="228">
        <v>80</v>
      </c>
      <c r="X122" s="242"/>
    </row>
    <row r="123" spans="1:25" ht="26.1" customHeight="1">
      <c r="A123" s="1592"/>
      <c r="B123" s="242" t="s">
        <v>618</v>
      </c>
      <c r="C123" s="242"/>
      <c r="D123" s="300" t="s">
        <v>660</v>
      </c>
      <c r="E123" s="242" t="s">
        <v>618</v>
      </c>
      <c r="F123" s="242" t="s">
        <v>618</v>
      </c>
      <c r="G123" s="228">
        <v>4170</v>
      </c>
      <c r="H123" s="228"/>
      <c r="I123" s="228"/>
      <c r="J123" s="242" t="s">
        <v>176</v>
      </c>
      <c r="K123" s="242" t="s">
        <v>4062</v>
      </c>
      <c r="L123" s="228">
        <v>200</v>
      </c>
      <c r="M123" s="228">
        <v>6</v>
      </c>
      <c r="N123" s="228">
        <v>1</v>
      </c>
      <c r="O123" s="242" t="s">
        <v>1274</v>
      </c>
      <c r="P123" s="228">
        <v>25</v>
      </c>
      <c r="Q123" s="228">
        <v>82</v>
      </c>
      <c r="R123" s="228">
        <v>4170</v>
      </c>
      <c r="S123" s="228"/>
      <c r="T123" s="228"/>
      <c r="U123" s="242"/>
      <c r="V123" s="300">
        <v>2016</v>
      </c>
      <c r="W123" s="228">
        <v>1800</v>
      </c>
      <c r="X123" s="242"/>
    </row>
    <row r="124" spans="1:25" ht="26.1" customHeight="1">
      <c r="A124" s="1592"/>
      <c r="B124" s="242" t="s">
        <v>1481</v>
      </c>
      <c r="C124" s="242"/>
      <c r="D124" s="300" t="s">
        <v>4063</v>
      </c>
      <c r="E124" s="242" t="s">
        <v>1481</v>
      </c>
      <c r="F124" s="242" t="s">
        <v>12987</v>
      </c>
      <c r="G124" s="228">
        <v>13856</v>
      </c>
      <c r="H124" s="228">
        <v>2667</v>
      </c>
      <c r="I124" s="228">
        <v>2667</v>
      </c>
      <c r="J124" s="242" t="s">
        <v>401</v>
      </c>
      <c r="K124" s="242" t="s">
        <v>147</v>
      </c>
      <c r="L124" s="228">
        <v>125</v>
      </c>
      <c r="M124" s="228">
        <v>5</v>
      </c>
      <c r="N124" s="228">
        <v>1</v>
      </c>
      <c r="O124" s="242" t="s">
        <v>147</v>
      </c>
      <c r="P124" s="228"/>
      <c r="Q124" s="228"/>
      <c r="R124" s="228">
        <v>1689</v>
      </c>
      <c r="S124" s="228">
        <v>300</v>
      </c>
      <c r="T124" s="228">
        <v>500</v>
      </c>
      <c r="U124" s="242" t="s">
        <v>465</v>
      </c>
      <c r="V124" s="300">
        <v>1991</v>
      </c>
      <c r="W124" s="228">
        <v>836</v>
      </c>
      <c r="X124" s="242"/>
    </row>
    <row r="125" spans="1:25" ht="26.1" customHeight="1">
      <c r="A125" s="1592"/>
      <c r="B125" s="233" t="s">
        <v>1481</v>
      </c>
      <c r="C125" s="233"/>
      <c r="D125" s="733" t="s">
        <v>4064</v>
      </c>
      <c r="E125" s="233" t="s">
        <v>1481</v>
      </c>
      <c r="F125" s="242" t="s">
        <v>12987</v>
      </c>
      <c r="G125" s="228">
        <v>31200</v>
      </c>
      <c r="H125" s="228"/>
      <c r="I125" s="228"/>
      <c r="J125" s="233" t="s">
        <v>176</v>
      </c>
      <c r="K125" s="233" t="s">
        <v>147</v>
      </c>
      <c r="L125" s="228">
        <v>200</v>
      </c>
      <c r="M125" s="228">
        <v>8</v>
      </c>
      <c r="N125" s="228"/>
      <c r="O125" s="233" t="s">
        <v>147</v>
      </c>
      <c r="P125" s="228"/>
      <c r="Q125" s="228"/>
      <c r="R125" s="228">
        <v>31200</v>
      </c>
      <c r="S125" s="228"/>
      <c r="T125" s="228"/>
      <c r="U125" s="233"/>
      <c r="V125" s="300">
        <v>1996</v>
      </c>
      <c r="W125" s="228">
        <v>1141</v>
      </c>
      <c r="X125" s="233"/>
    </row>
    <row r="126" spans="1:25" ht="26.1" customHeight="1">
      <c r="A126" s="1592"/>
      <c r="B126" s="233" t="s">
        <v>331</v>
      </c>
      <c r="C126" s="233"/>
      <c r="D126" s="733" t="s">
        <v>4065</v>
      </c>
      <c r="E126" s="233" t="s">
        <v>331</v>
      </c>
      <c r="F126" s="233" t="s">
        <v>331</v>
      </c>
      <c r="G126" s="228">
        <v>4417</v>
      </c>
      <c r="H126" s="228"/>
      <c r="I126" s="228"/>
      <c r="J126" s="233" t="s">
        <v>176</v>
      </c>
      <c r="K126" s="233" t="s">
        <v>1274</v>
      </c>
      <c r="L126" s="228">
        <v>200</v>
      </c>
      <c r="M126" s="228">
        <v>8</v>
      </c>
      <c r="N126" s="228">
        <v>1</v>
      </c>
      <c r="O126" s="233" t="s">
        <v>703</v>
      </c>
      <c r="P126" s="228">
        <v>26</v>
      </c>
      <c r="Q126" s="228">
        <v>160</v>
      </c>
      <c r="R126" s="228">
        <v>4417</v>
      </c>
      <c r="S126" s="228"/>
      <c r="T126" s="228"/>
      <c r="U126" s="233"/>
      <c r="V126" s="300">
        <v>2010</v>
      </c>
      <c r="W126" s="228">
        <v>130</v>
      </c>
      <c r="X126" s="233"/>
    </row>
    <row r="127" spans="1:25" ht="22.5">
      <c r="A127" s="1592"/>
      <c r="B127" s="242" t="s">
        <v>664</v>
      </c>
      <c r="C127" s="242"/>
      <c r="D127" s="300" t="s">
        <v>4057</v>
      </c>
      <c r="E127" s="233" t="s">
        <v>664</v>
      </c>
      <c r="F127" s="233" t="s">
        <v>664</v>
      </c>
      <c r="G127" s="228">
        <v>120780</v>
      </c>
      <c r="H127" s="228"/>
      <c r="I127" s="228"/>
      <c r="J127" s="233" t="s">
        <v>176</v>
      </c>
      <c r="K127" s="233" t="s">
        <v>1284</v>
      </c>
      <c r="L127" s="228">
        <v>160</v>
      </c>
      <c r="M127" s="228">
        <v>5</v>
      </c>
      <c r="N127" s="228">
        <v>1</v>
      </c>
      <c r="O127" s="233" t="s">
        <v>4066</v>
      </c>
      <c r="P127" s="228"/>
      <c r="Q127" s="228"/>
      <c r="R127" s="228">
        <v>1815</v>
      </c>
      <c r="S127" s="228"/>
      <c r="T127" s="228"/>
      <c r="U127" s="233"/>
      <c r="V127" s="300">
        <v>2011</v>
      </c>
      <c r="W127" s="228">
        <v>800</v>
      </c>
      <c r="X127" s="424"/>
    </row>
    <row r="128" spans="1:25" ht="36.75" customHeight="1">
      <c r="A128" s="1592"/>
      <c r="B128" s="242" t="s">
        <v>675</v>
      </c>
      <c r="C128" s="242"/>
      <c r="D128" s="300" t="s">
        <v>4067</v>
      </c>
      <c r="E128" s="233" t="s">
        <v>675</v>
      </c>
      <c r="F128" s="233" t="s">
        <v>675</v>
      </c>
      <c r="G128" s="228">
        <v>782</v>
      </c>
      <c r="H128" s="228"/>
      <c r="I128" s="228"/>
      <c r="J128" s="233" t="s">
        <v>176</v>
      </c>
      <c r="K128" s="233" t="s">
        <v>147</v>
      </c>
      <c r="L128" s="228">
        <v>50</v>
      </c>
      <c r="M128" s="228">
        <v>2</v>
      </c>
      <c r="N128" s="228">
        <v>1</v>
      </c>
      <c r="O128" s="233" t="s">
        <v>1274</v>
      </c>
      <c r="P128" s="228"/>
      <c r="Q128" s="228"/>
      <c r="R128" s="228"/>
      <c r="S128" s="228"/>
      <c r="T128" s="228"/>
      <c r="U128" s="233"/>
      <c r="V128" s="300">
        <v>2009</v>
      </c>
      <c r="W128" s="228">
        <v>200</v>
      </c>
      <c r="X128" s="233" t="s">
        <v>13855</v>
      </c>
    </row>
    <row r="129" spans="1:24" s="1579" customFormat="1" ht="26.1" customHeight="1">
      <c r="A129" s="1625" t="s">
        <v>59</v>
      </c>
      <c r="B129" s="314" t="s">
        <v>13537</v>
      </c>
      <c r="C129" s="314"/>
      <c r="D129" s="724">
        <f>COUNTA(D130:D136)</f>
        <v>7</v>
      </c>
      <c r="E129" s="314"/>
      <c r="F129" s="314"/>
      <c r="G129" s="318">
        <f>SUM(G130:G136)</f>
        <v>132611</v>
      </c>
      <c r="H129" s="318">
        <f>SUM(H130:H136)</f>
        <v>3093.94</v>
      </c>
      <c r="I129" s="318">
        <f>SUM(I130:I136)</f>
        <v>4184.4400000000005</v>
      </c>
      <c r="J129" s="349"/>
      <c r="K129" s="314"/>
      <c r="L129" s="318"/>
      <c r="M129" s="318"/>
      <c r="N129" s="318"/>
      <c r="O129" s="349"/>
      <c r="P129" s="318"/>
      <c r="Q129" s="318"/>
      <c r="R129" s="318"/>
      <c r="S129" s="318"/>
      <c r="T129" s="318"/>
      <c r="U129" s="314"/>
      <c r="V129" s="314"/>
      <c r="W129" s="318"/>
      <c r="X129" s="349"/>
    </row>
    <row r="130" spans="1:24" ht="26.1" customHeight="1">
      <c r="A130" s="1588"/>
      <c r="B130" s="227" t="s">
        <v>461</v>
      </c>
      <c r="C130" s="363" t="s">
        <v>22542</v>
      </c>
      <c r="D130" s="363" t="s">
        <v>22778</v>
      </c>
      <c r="E130" s="363" t="s">
        <v>461</v>
      </c>
      <c r="F130" s="363" t="s">
        <v>22380</v>
      </c>
      <c r="G130" s="228">
        <v>6730</v>
      </c>
      <c r="H130" s="228">
        <v>2710</v>
      </c>
      <c r="I130" s="228">
        <v>3686</v>
      </c>
      <c r="J130" s="233" t="s">
        <v>401</v>
      </c>
      <c r="K130" s="227" t="s">
        <v>147</v>
      </c>
      <c r="L130" s="228">
        <v>125</v>
      </c>
      <c r="M130" s="228">
        <v>6</v>
      </c>
      <c r="N130" s="228">
        <v>1</v>
      </c>
      <c r="O130" s="233" t="s">
        <v>147</v>
      </c>
      <c r="P130" s="228">
        <v>18</v>
      </c>
      <c r="Q130" s="228">
        <v>47</v>
      </c>
      <c r="R130" s="228">
        <v>750</v>
      </c>
      <c r="S130" s="228">
        <v>1254</v>
      </c>
      <c r="T130" s="228">
        <v>1500</v>
      </c>
      <c r="U130" s="227" t="s">
        <v>178</v>
      </c>
      <c r="V130" s="227">
        <v>1990</v>
      </c>
      <c r="W130" s="228">
        <v>4532</v>
      </c>
      <c r="X130" s="227"/>
    </row>
    <row r="131" spans="1:24" ht="26.1" customHeight="1">
      <c r="A131" s="1588"/>
      <c r="B131" s="227" t="s">
        <v>461</v>
      </c>
      <c r="C131" s="363" t="s">
        <v>22605</v>
      </c>
      <c r="D131" s="363" t="s">
        <v>4479</v>
      </c>
      <c r="E131" s="363" t="s">
        <v>461</v>
      </c>
      <c r="F131" s="363" t="s">
        <v>22380</v>
      </c>
      <c r="G131" s="228">
        <v>74541</v>
      </c>
      <c r="H131" s="228"/>
      <c r="I131" s="228"/>
      <c r="J131" s="233" t="s">
        <v>176</v>
      </c>
      <c r="K131" s="227" t="s">
        <v>147</v>
      </c>
      <c r="L131" s="228">
        <v>115</v>
      </c>
      <c r="M131" s="228">
        <v>3</v>
      </c>
      <c r="N131" s="228">
        <v>1</v>
      </c>
      <c r="O131" s="233" t="s">
        <v>147</v>
      </c>
      <c r="P131" s="228">
        <v>70</v>
      </c>
      <c r="Q131" s="228">
        <v>115</v>
      </c>
      <c r="R131" s="228">
        <v>1036</v>
      </c>
      <c r="S131" s="228"/>
      <c r="T131" s="228"/>
      <c r="U131" s="227"/>
      <c r="V131" s="227">
        <v>2012</v>
      </c>
      <c r="W131" s="228">
        <v>200</v>
      </c>
      <c r="X131" s="439"/>
    </row>
    <row r="132" spans="1:24" ht="26.1" customHeight="1">
      <c r="A132" s="1588"/>
      <c r="B132" s="227" t="s">
        <v>4126</v>
      </c>
      <c r="C132" s="227" t="s">
        <v>22484</v>
      </c>
      <c r="D132" s="227" t="s">
        <v>22779</v>
      </c>
      <c r="E132" s="227" t="s">
        <v>4126</v>
      </c>
      <c r="F132" s="227" t="s">
        <v>4126</v>
      </c>
      <c r="G132" s="228">
        <v>23907</v>
      </c>
      <c r="H132" s="228">
        <v>130.94</v>
      </c>
      <c r="I132" s="228">
        <v>118.44</v>
      </c>
      <c r="J132" s="233" t="s">
        <v>176</v>
      </c>
      <c r="K132" s="227" t="s">
        <v>3697</v>
      </c>
      <c r="L132" s="228">
        <v>340</v>
      </c>
      <c r="M132" s="228">
        <v>15</v>
      </c>
      <c r="N132" s="228">
        <v>1</v>
      </c>
      <c r="O132" s="233" t="s">
        <v>1274</v>
      </c>
      <c r="P132" s="228">
        <v>95</v>
      </c>
      <c r="Q132" s="228">
        <v>160</v>
      </c>
      <c r="R132" s="228">
        <v>15190</v>
      </c>
      <c r="S132" s="228"/>
      <c r="T132" s="228">
        <v>250</v>
      </c>
      <c r="U132" s="227" t="s">
        <v>178</v>
      </c>
      <c r="V132" s="227">
        <v>2005</v>
      </c>
      <c r="W132" s="228">
        <v>1500</v>
      </c>
      <c r="X132" s="233"/>
    </row>
    <row r="133" spans="1:24" ht="26.1" customHeight="1">
      <c r="A133" s="1588"/>
      <c r="B133" s="227" t="s">
        <v>698</v>
      </c>
      <c r="C133" s="227" t="s">
        <v>22780</v>
      </c>
      <c r="D133" s="227" t="s">
        <v>22781</v>
      </c>
      <c r="E133" s="227" t="s">
        <v>698</v>
      </c>
      <c r="F133" s="227" t="s">
        <v>11994</v>
      </c>
      <c r="G133" s="228">
        <v>15027</v>
      </c>
      <c r="H133" s="228">
        <v>253</v>
      </c>
      <c r="I133" s="228">
        <v>380</v>
      </c>
      <c r="J133" s="233" t="s">
        <v>176</v>
      </c>
      <c r="K133" s="227" t="s">
        <v>4062</v>
      </c>
      <c r="L133" s="228">
        <v>200</v>
      </c>
      <c r="M133" s="228">
        <v>6</v>
      </c>
      <c r="N133" s="228">
        <v>1</v>
      </c>
      <c r="O133" s="233" t="s">
        <v>147</v>
      </c>
      <c r="P133" s="228">
        <v>25</v>
      </c>
      <c r="Q133" s="228">
        <v>83</v>
      </c>
      <c r="R133" s="228">
        <v>4165</v>
      </c>
      <c r="S133" s="228">
        <v>196</v>
      </c>
      <c r="T133" s="228">
        <v>350</v>
      </c>
      <c r="U133" s="227" t="s">
        <v>178</v>
      </c>
      <c r="V133" s="227">
        <v>2020</v>
      </c>
      <c r="W133" s="228">
        <v>3830</v>
      </c>
      <c r="X133" s="233"/>
    </row>
    <row r="134" spans="1:24" ht="26.1" customHeight="1">
      <c r="A134" s="1588"/>
      <c r="B134" s="227" t="s">
        <v>4200</v>
      </c>
      <c r="C134" s="227" t="s">
        <v>22504</v>
      </c>
      <c r="D134" s="227" t="s">
        <v>13931</v>
      </c>
      <c r="E134" s="227" t="s">
        <v>4200</v>
      </c>
      <c r="F134" s="227" t="s">
        <v>4200</v>
      </c>
      <c r="G134" s="228">
        <v>4906</v>
      </c>
      <c r="H134" s="228"/>
      <c r="I134" s="228"/>
      <c r="J134" s="233" t="s">
        <v>176</v>
      </c>
      <c r="K134" s="227" t="s">
        <v>147</v>
      </c>
      <c r="L134" s="228">
        <v>186</v>
      </c>
      <c r="M134" s="228">
        <v>4</v>
      </c>
      <c r="N134" s="228">
        <v>1</v>
      </c>
      <c r="O134" s="233" t="s">
        <v>13932</v>
      </c>
      <c r="P134" s="228">
        <v>41</v>
      </c>
      <c r="Q134" s="228">
        <v>51</v>
      </c>
      <c r="R134" s="228">
        <v>4906</v>
      </c>
      <c r="S134" s="228"/>
      <c r="T134" s="228" t="s">
        <v>2009</v>
      </c>
      <c r="U134" s="227" t="s">
        <v>2009</v>
      </c>
      <c r="V134" s="227">
        <v>2022</v>
      </c>
      <c r="W134" s="228">
        <v>250</v>
      </c>
      <c r="X134" s="233"/>
    </row>
    <row r="135" spans="1:24" ht="26.1" customHeight="1">
      <c r="A135" s="1588"/>
      <c r="B135" s="227" t="s">
        <v>4148</v>
      </c>
      <c r="C135" s="227" t="s">
        <v>22782</v>
      </c>
      <c r="D135" s="227" t="s">
        <v>22783</v>
      </c>
      <c r="E135" s="227" t="s">
        <v>4148</v>
      </c>
      <c r="F135" s="227" t="s">
        <v>4148</v>
      </c>
      <c r="G135" s="228">
        <v>3500</v>
      </c>
      <c r="H135" s="228"/>
      <c r="I135" s="228"/>
      <c r="J135" s="233" t="s">
        <v>176</v>
      </c>
      <c r="K135" s="227" t="s">
        <v>147</v>
      </c>
      <c r="L135" s="228">
        <v>200</v>
      </c>
      <c r="M135" s="228">
        <v>6</v>
      </c>
      <c r="N135" s="228">
        <v>1</v>
      </c>
      <c r="O135" s="233" t="s">
        <v>147</v>
      </c>
      <c r="P135" s="228">
        <v>35</v>
      </c>
      <c r="Q135" s="228">
        <v>100</v>
      </c>
      <c r="R135" s="228">
        <v>3500</v>
      </c>
      <c r="S135" s="228"/>
      <c r="T135" s="228"/>
      <c r="U135" s="227"/>
      <c r="V135" s="227">
        <v>2007</v>
      </c>
      <c r="W135" s="228">
        <v>250</v>
      </c>
      <c r="X135" s="233"/>
    </row>
    <row r="136" spans="1:24" ht="26.1" customHeight="1">
      <c r="A136" s="216"/>
      <c r="B136" s="227" t="s">
        <v>4171</v>
      </c>
      <c r="C136" s="227" t="s">
        <v>22780</v>
      </c>
      <c r="D136" s="227" t="s">
        <v>4480</v>
      </c>
      <c r="E136" s="227" t="s">
        <v>4171</v>
      </c>
      <c r="F136" s="227" t="s">
        <v>4171</v>
      </c>
      <c r="G136" s="228">
        <v>4000</v>
      </c>
      <c r="H136" s="228"/>
      <c r="I136" s="228"/>
      <c r="J136" s="233" t="s">
        <v>176</v>
      </c>
      <c r="K136" s="227" t="s">
        <v>147</v>
      </c>
      <c r="L136" s="228">
        <v>200</v>
      </c>
      <c r="M136" s="228">
        <v>6</v>
      </c>
      <c r="N136" s="228">
        <v>1</v>
      </c>
      <c r="O136" s="233" t="s">
        <v>147</v>
      </c>
      <c r="P136" s="228"/>
      <c r="Q136" s="228"/>
      <c r="R136" s="228"/>
      <c r="S136" s="228">
        <v>200</v>
      </c>
      <c r="T136" s="228">
        <v>400</v>
      </c>
      <c r="U136" s="227" t="s">
        <v>2628</v>
      </c>
      <c r="V136" s="227">
        <v>2004</v>
      </c>
      <c r="W136" s="228">
        <v>1599</v>
      </c>
      <c r="X136" s="233"/>
    </row>
    <row r="137" spans="1:24" s="1579" customFormat="1" ht="26.1" customHeight="1">
      <c r="A137" s="1625" t="s">
        <v>90</v>
      </c>
      <c r="B137" s="314" t="s">
        <v>13537</v>
      </c>
      <c r="C137" s="314"/>
      <c r="D137" s="724">
        <f>COUNTA(D138:D151)</f>
        <v>14</v>
      </c>
      <c r="E137" s="314"/>
      <c r="F137" s="314"/>
      <c r="G137" s="318">
        <f>SUM(G138:G151)</f>
        <v>48614</v>
      </c>
      <c r="H137" s="318">
        <f>SUM(H138:H151)</f>
        <v>9528</v>
      </c>
      <c r="I137" s="318">
        <f>SUM(I138:I151)</f>
        <v>11978</v>
      </c>
      <c r="J137" s="349"/>
      <c r="K137" s="314"/>
      <c r="L137" s="318"/>
      <c r="M137" s="318"/>
      <c r="N137" s="318"/>
      <c r="O137" s="349"/>
      <c r="P137" s="318"/>
      <c r="Q137" s="318"/>
      <c r="R137" s="318">
        <f>SUM(R138:R151)</f>
        <v>18813.78</v>
      </c>
      <c r="S137" s="318"/>
      <c r="T137" s="318"/>
      <c r="U137" s="314"/>
      <c r="V137" s="314"/>
      <c r="W137" s="318">
        <v>7783</v>
      </c>
      <c r="X137" s="349"/>
    </row>
    <row r="138" spans="1:24" ht="26.1" customHeight="1">
      <c r="A138" s="127"/>
      <c r="B138" s="227" t="s">
        <v>1715</v>
      </c>
      <c r="C138" s="227" t="s">
        <v>23112</v>
      </c>
      <c r="D138" s="227" t="s">
        <v>17997</v>
      </c>
      <c r="E138" s="227" t="s">
        <v>1715</v>
      </c>
      <c r="F138" s="227" t="s">
        <v>16982</v>
      </c>
      <c r="G138" s="228">
        <v>6000</v>
      </c>
      <c r="H138" s="228"/>
      <c r="I138" s="228"/>
      <c r="J138" s="233" t="s">
        <v>176</v>
      </c>
      <c r="K138" s="227"/>
      <c r="L138" s="228"/>
      <c r="M138" s="228"/>
      <c r="N138" s="228"/>
      <c r="O138" s="233"/>
      <c r="P138" s="228"/>
      <c r="Q138" s="228"/>
      <c r="R138" s="228"/>
      <c r="S138" s="228"/>
      <c r="T138" s="228"/>
      <c r="U138" s="227"/>
      <c r="V138" s="227"/>
      <c r="W138" s="244"/>
      <c r="X138" s="233" t="s">
        <v>13749</v>
      </c>
    </row>
    <row r="139" spans="1:24" ht="26.1" customHeight="1">
      <c r="A139" s="127"/>
      <c r="B139" s="227" t="s">
        <v>1715</v>
      </c>
      <c r="C139" s="227" t="s">
        <v>23248</v>
      </c>
      <c r="D139" s="227" t="s">
        <v>17998</v>
      </c>
      <c r="E139" s="227" t="s">
        <v>1715</v>
      </c>
      <c r="F139" s="227" t="s">
        <v>16982</v>
      </c>
      <c r="G139" s="228">
        <v>1300</v>
      </c>
      <c r="H139" s="228"/>
      <c r="I139" s="228"/>
      <c r="J139" s="233" t="s">
        <v>176</v>
      </c>
      <c r="K139" s="227"/>
      <c r="L139" s="228"/>
      <c r="M139" s="228"/>
      <c r="N139" s="228"/>
      <c r="O139" s="233"/>
      <c r="P139" s="228"/>
      <c r="Q139" s="228"/>
      <c r="R139" s="228"/>
      <c r="S139" s="228"/>
      <c r="T139" s="228"/>
      <c r="U139" s="227"/>
      <c r="V139" s="227"/>
      <c r="W139" s="244"/>
      <c r="X139" s="233" t="s">
        <v>13749</v>
      </c>
    </row>
    <row r="140" spans="1:24" ht="26.1" customHeight="1">
      <c r="A140" s="127"/>
      <c r="B140" s="227" t="s">
        <v>1715</v>
      </c>
      <c r="C140" s="227" t="s">
        <v>23249</v>
      </c>
      <c r="D140" s="227" t="s">
        <v>17105</v>
      </c>
      <c r="E140" s="227" t="s">
        <v>1715</v>
      </c>
      <c r="F140" s="227" t="s">
        <v>23048</v>
      </c>
      <c r="G140" s="228">
        <v>3700</v>
      </c>
      <c r="H140" s="228"/>
      <c r="I140" s="228"/>
      <c r="J140" s="233" t="s">
        <v>176</v>
      </c>
      <c r="K140" s="227"/>
      <c r="L140" s="228"/>
      <c r="M140" s="228"/>
      <c r="N140" s="228"/>
      <c r="O140" s="233"/>
      <c r="P140" s="228"/>
      <c r="Q140" s="228"/>
      <c r="R140" s="228"/>
      <c r="S140" s="228"/>
      <c r="T140" s="228"/>
      <c r="U140" s="227"/>
      <c r="V140" s="227"/>
      <c r="W140" s="244"/>
      <c r="X140" s="233" t="s">
        <v>13749</v>
      </c>
    </row>
    <row r="141" spans="1:24" ht="26.1" customHeight="1">
      <c r="A141" s="127"/>
      <c r="B141" s="227" t="s">
        <v>1715</v>
      </c>
      <c r="C141" s="227" t="s">
        <v>23250</v>
      </c>
      <c r="D141" s="227" t="s">
        <v>17999</v>
      </c>
      <c r="E141" s="227" t="s">
        <v>1715</v>
      </c>
      <c r="F141" s="227" t="s">
        <v>3765</v>
      </c>
      <c r="G141" s="228">
        <v>1800</v>
      </c>
      <c r="H141" s="228"/>
      <c r="I141" s="228"/>
      <c r="J141" s="233" t="s">
        <v>176</v>
      </c>
      <c r="K141" s="227"/>
      <c r="L141" s="228"/>
      <c r="M141" s="228"/>
      <c r="N141" s="228"/>
      <c r="O141" s="233"/>
      <c r="P141" s="228"/>
      <c r="Q141" s="228"/>
      <c r="R141" s="228"/>
      <c r="S141" s="228"/>
      <c r="T141" s="228"/>
      <c r="U141" s="227"/>
      <c r="V141" s="227"/>
      <c r="W141" s="244"/>
      <c r="X141" s="233" t="s">
        <v>13749</v>
      </c>
    </row>
    <row r="142" spans="1:24" ht="26.1" customHeight="1">
      <c r="A142" s="127"/>
      <c r="B142" s="227" t="s">
        <v>1715</v>
      </c>
      <c r="C142" s="227" t="s">
        <v>23251</v>
      </c>
      <c r="D142" s="227" t="s">
        <v>17106</v>
      </c>
      <c r="E142" s="227" t="s">
        <v>1715</v>
      </c>
      <c r="F142" s="227" t="s">
        <v>3765</v>
      </c>
      <c r="G142" s="228">
        <v>560</v>
      </c>
      <c r="H142" s="228"/>
      <c r="I142" s="228"/>
      <c r="J142" s="233" t="s">
        <v>176</v>
      </c>
      <c r="K142" s="227"/>
      <c r="L142" s="228"/>
      <c r="M142" s="228"/>
      <c r="N142" s="228"/>
      <c r="O142" s="233"/>
      <c r="P142" s="228"/>
      <c r="Q142" s="228"/>
      <c r="R142" s="228"/>
      <c r="S142" s="228"/>
      <c r="T142" s="228"/>
      <c r="U142" s="227"/>
      <c r="V142" s="227"/>
      <c r="W142" s="244"/>
      <c r="X142" s="233" t="s">
        <v>13749</v>
      </c>
    </row>
    <row r="143" spans="1:24" ht="26.1" customHeight="1">
      <c r="A143" s="127"/>
      <c r="B143" s="227" t="s">
        <v>1715</v>
      </c>
      <c r="C143" s="227" t="s">
        <v>23252</v>
      </c>
      <c r="D143" s="227" t="s">
        <v>18000</v>
      </c>
      <c r="E143" s="227" t="s">
        <v>1715</v>
      </c>
      <c r="F143" s="227" t="s">
        <v>3765</v>
      </c>
      <c r="G143" s="228">
        <v>950</v>
      </c>
      <c r="H143" s="228"/>
      <c r="I143" s="228"/>
      <c r="J143" s="233" t="s">
        <v>176</v>
      </c>
      <c r="K143" s="227"/>
      <c r="L143" s="228"/>
      <c r="M143" s="228"/>
      <c r="N143" s="228"/>
      <c r="O143" s="233"/>
      <c r="P143" s="228"/>
      <c r="Q143" s="228"/>
      <c r="R143" s="228"/>
      <c r="S143" s="228"/>
      <c r="T143" s="228"/>
      <c r="U143" s="227"/>
      <c r="V143" s="227"/>
      <c r="W143" s="244"/>
      <c r="X143" s="233" t="s">
        <v>13749</v>
      </c>
    </row>
    <row r="144" spans="1:24" ht="26.1" customHeight="1">
      <c r="A144" s="127"/>
      <c r="B144" s="227" t="s">
        <v>1715</v>
      </c>
      <c r="C144" s="227" t="s">
        <v>23253</v>
      </c>
      <c r="D144" s="227" t="s">
        <v>17107</v>
      </c>
      <c r="E144" s="227" t="s">
        <v>1715</v>
      </c>
      <c r="F144" s="227" t="s">
        <v>3765</v>
      </c>
      <c r="G144" s="228">
        <v>1511</v>
      </c>
      <c r="H144" s="228"/>
      <c r="I144" s="228"/>
      <c r="J144" s="233" t="s">
        <v>176</v>
      </c>
      <c r="K144" s="227"/>
      <c r="L144" s="228"/>
      <c r="M144" s="228"/>
      <c r="N144" s="228"/>
      <c r="O144" s="233"/>
      <c r="P144" s="228"/>
      <c r="Q144" s="228"/>
      <c r="R144" s="228"/>
      <c r="S144" s="228"/>
      <c r="T144" s="228"/>
      <c r="U144" s="227"/>
      <c r="V144" s="227"/>
      <c r="W144" s="244"/>
      <c r="X144" s="233" t="s">
        <v>13749</v>
      </c>
    </row>
    <row r="145" spans="1:56" ht="26.1" customHeight="1">
      <c r="A145" s="127"/>
      <c r="B145" s="227" t="s">
        <v>14525</v>
      </c>
      <c r="C145" s="227"/>
      <c r="D145" s="227" t="s">
        <v>17108</v>
      </c>
      <c r="E145" s="227" t="s">
        <v>4492</v>
      </c>
      <c r="F145" s="227" t="s">
        <v>4492</v>
      </c>
      <c r="G145" s="228">
        <v>1364</v>
      </c>
      <c r="H145" s="228"/>
      <c r="I145" s="228"/>
      <c r="J145" s="233" t="s">
        <v>176</v>
      </c>
      <c r="K145" s="227" t="s">
        <v>147</v>
      </c>
      <c r="L145" s="228"/>
      <c r="M145" s="228"/>
      <c r="N145" s="228"/>
      <c r="O145" s="233" t="s">
        <v>147</v>
      </c>
      <c r="P145" s="228"/>
      <c r="Q145" s="228"/>
      <c r="R145" s="228">
        <v>400</v>
      </c>
      <c r="S145" s="228"/>
      <c r="T145" s="228"/>
      <c r="U145" s="227"/>
      <c r="V145" s="227">
        <v>1997</v>
      </c>
      <c r="W145" s="244">
        <v>40</v>
      </c>
      <c r="X145" s="233"/>
    </row>
    <row r="146" spans="1:56" ht="26.1" customHeight="1">
      <c r="A146" s="127"/>
      <c r="B146" s="227" t="s">
        <v>1721</v>
      </c>
      <c r="C146" s="227"/>
      <c r="D146" s="227" t="s">
        <v>12061</v>
      </c>
      <c r="E146" s="227" t="s">
        <v>1721</v>
      </c>
      <c r="F146" s="227" t="s">
        <v>1721</v>
      </c>
      <c r="G146" s="228">
        <v>10000</v>
      </c>
      <c r="H146" s="228"/>
      <c r="I146" s="228"/>
      <c r="J146" s="233" t="s">
        <v>176</v>
      </c>
      <c r="K146" s="227" t="s">
        <v>1871</v>
      </c>
      <c r="L146" s="228">
        <v>200</v>
      </c>
      <c r="M146" s="228">
        <v>6</v>
      </c>
      <c r="N146" s="228">
        <v>1</v>
      </c>
      <c r="O146" s="233" t="s">
        <v>1871</v>
      </c>
      <c r="P146" s="228">
        <v>26</v>
      </c>
      <c r="Q146" s="228">
        <v>30</v>
      </c>
      <c r="R146" s="228">
        <v>3700</v>
      </c>
      <c r="S146" s="228"/>
      <c r="T146" s="228"/>
      <c r="U146" s="227"/>
      <c r="V146" s="227">
        <v>2020</v>
      </c>
      <c r="W146" s="244">
        <v>300</v>
      </c>
      <c r="X146" s="233"/>
    </row>
    <row r="147" spans="1:56" ht="26.1" customHeight="1">
      <c r="A147" s="127"/>
      <c r="B147" s="227" t="s">
        <v>1732</v>
      </c>
      <c r="C147" s="227"/>
      <c r="D147" s="227" t="s">
        <v>12062</v>
      </c>
      <c r="E147" s="227" t="s">
        <v>12063</v>
      </c>
      <c r="F147" s="227" t="s">
        <v>12063</v>
      </c>
      <c r="G147" s="228">
        <v>10535</v>
      </c>
      <c r="H147" s="228">
        <v>4128</v>
      </c>
      <c r="I147" s="228">
        <v>4128</v>
      </c>
      <c r="J147" s="233" t="s">
        <v>176</v>
      </c>
      <c r="K147" s="227" t="s">
        <v>12064</v>
      </c>
      <c r="L147" s="228">
        <v>200</v>
      </c>
      <c r="M147" s="228">
        <v>8</v>
      </c>
      <c r="N147" s="228">
        <v>1</v>
      </c>
      <c r="O147" s="233" t="s">
        <v>1274</v>
      </c>
      <c r="P147" s="228"/>
      <c r="Q147" s="228"/>
      <c r="R147" s="228">
        <v>2500</v>
      </c>
      <c r="S147" s="228">
        <v>350</v>
      </c>
      <c r="T147" s="228">
        <v>400</v>
      </c>
      <c r="U147" s="227" t="s">
        <v>178</v>
      </c>
      <c r="V147" s="227">
        <v>2016</v>
      </c>
      <c r="W147" s="244">
        <v>2000</v>
      </c>
      <c r="X147" s="233" t="s">
        <v>26384</v>
      </c>
    </row>
    <row r="148" spans="1:56" ht="26.1" customHeight="1">
      <c r="A148" s="127"/>
      <c r="B148" s="227" t="s">
        <v>1732</v>
      </c>
      <c r="C148" s="227"/>
      <c r="D148" s="227" t="s">
        <v>9457</v>
      </c>
      <c r="E148" s="227" t="s">
        <v>1732</v>
      </c>
      <c r="F148" s="227" t="s">
        <v>1732</v>
      </c>
      <c r="G148" s="228">
        <v>2450</v>
      </c>
      <c r="H148" s="228"/>
      <c r="I148" s="228">
        <v>2450</v>
      </c>
      <c r="J148" s="233" t="s">
        <v>176</v>
      </c>
      <c r="K148" s="227" t="s">
        <v>1274</v>
      </c>
      <c r="L148" s="228">
        <v>190</v>
      </c>
      <c r="M148" s="228">
        <v>5</v>
      </c>
      <c r="N148" s="228">
        <v>1</v>
      </c>
      <c r="O148" s="233" t="s">
        <v>1274</v>
      </c>
      <c r="P148" s="228"/>
      <c r="Q148" s="228"/>
      <c r="R148" s="228">
        <v>2450</v>
      </c>
      <c r="S148" s="228"/>
      <c r="T148" s="228"/>
      <c r="U148" s="227"/>
      <c r="V148" s="227">
        <v>2002</v>
      </c>
      <c r="W148" s="244">
        <v>50</v>
      </c>
      <c r="X148" s="233"/>
    </row>
    <row r="149" spans="1:56" ht="26.1" customHeight="1">
      <c r="A149" s="1580"/>
      <c r="B149" s="227" t="s">
        <v>1732</v>
      </c>
      <c r="C149" s="227"/>
      <c r="D149" s="227" t="s">
        <v>9458</v>
      </c>
      <c r="E149" s="227" t="s">
        <v>1732</v>
      </c>
      <c r="F149" s="227" t="s">
        <v>4572</v>
      </c>
      <c r="G149" s="228">
        <v>5400</v>
      </c>
      <c r="H149" s="228">
        <v>5400</v>
      </c>
      <c r="I149" s="228">
        <v>5400</v>
      </c>
      <c r="J149" s="233" t="s">
        <v>176</v>
      </c>
      <c r="K149" s="452" t="s">
        <v>147</v>
      </c>
      <c r="L149" s="720">
        <v>210</v>
      </c>
      <c r="M149" s="720">
        <v>6</v>
      </c>
      <c r="N149" s="720">
        <v>2</v>
      </c>
      <c r="O149" s="452"/>
      <c r="P149" s="720"/>
      <c r="Q149" s="720"/>
      <c r="R149" s="720">
        <v>6720</v>
      </c>
      <c r="S149" s="720"/>
      <c r="T149" s="720"/>
      <c r="U149" s="452"/>
      <c r="V149" s="452">
        <v>2006</v>
      </c>
      <c r="W149" s="720">
        <v>500</v>
      </c>
      <c r="X149" s="241"/>
    </row>
    <row r="150" spans="1:56" ht="26.1" customHeight="1">
      <c r="A150" s="1580"/>
      <c r="B150" s="227" t="s">
        <v>4499</v>
      </c>
      <c r="C150" s="227" t="s">
        <v>23254</v>
      </c>
      <c r="D150" s="227" t="s">
        <v>9459</v>
      </c>
      <c r="E150" s="227" t="s">
        <v>4499</v>
      </c>
      <c r="F150" s="227" t="s">
        <v>14520</v>
      </c>
      <c r="G150" s="228">
        <v>1801</v>
      </c>
      <c r="H150" s="228" t="s">
        <v>389</v>
      </c>
      <c r="I150" s="228" t="s">
        <v>389</v>
      </c>
      <c r="J150" s="233" t="s">
        <v>176</v>
      </c>
      <c r="K150" s="452" t="s">
        <v>1274</v>
      </c>
      <c r="L150" s="720">
        <v>180.06</v>
      </c>
      <c r="M150" s="720">
        <v>5</v>
      </c>
      <c r="N150" s="720">
        <v>1</v>
      </c>
      <c r="O150" s="452"/>
      <c r="P150" s="720"/>
      <c r="Q150" s="720"/>
      <c r="R150" s="720">
        <v>1800.78</v>
      </c>
      <c r="S150" s="720"/>
      <c r="T150" s="720"/>
      <c r="U150" s="452"/>
      <c r="V150" s="452">
        <v>2006</v>
      </c>
      <c r="W150" s="720">
        <v>100</v>
      </c>
      <c r="X150" s="241"/>
    </row>
    <row r="151" spans="1:56" ht="26.1" customHeight="1">
      <c r="A151" s="127"/>
      <c r="B151" s="227" t="s">
        <v>4512</v>
      </c>
      <c r="C151" s="227"/>
      <c r="D151" s="227" t="s">
        <v>9460</v>
      </c>
      <c r="E151" s="227" t="s">
        <v>4512</v>
      </c>
      <c r="F151" s="227" t="s">
        <v>9461</v>
      </c>
      <c r="G151" s="228">
        <v>1243</v>
      </c>
      <c r="H151" s="228"/>
      <c r="I151" s="228"/>
      <c r="J151" s="233" t="s">
        <v>176</v>
      </c>
      <c r="K151" s="452" t="s">
        <v>147</v>
      </c>
      <c r="L151" s="720">
        <v>100</v>
      </c>
      <c r="M151" s="720">
        <v>6</v>
      </c>
      <c r="N151" s="720">
        <v>1</v>
      </c>
      <c r="O151" s="452"/>
      <c r="P151" s="720"/>
      <c r="Q151" s="720"/>
      <c r="R151" s="720">
        <v>1243</v>
      </c>
      <c r="S151" s="720"/>
      <c r="T151" s="720"/>
      <c r="U151" s="452"/>
      <c r="V151" s="452">
        <v>2013</v>
      </c>
      <c r="W151" s="720">
        <v>100</v>
      </c>
      <c r="X151" s="241"/>
    </row>
    <row r="152" spans="1:56" s="1579" customFormat="1" ht="26.1" customHeight="1">
      <c r="A152" s="1625" t="s">
        <v>91</v>
      </c>
      <c r="B152" s="314" t="s">
        <v>13537</v>
      </c>
      <c r="C152" s="314"/>
      <c r="D152" s="724">
        <f>COUNTA(D153:D159)</f>
        <v>7</v>
      </c>
      <c r="E152" s="314"/>
      <c r="F152" s="314" t="s">
        <v>1790</v>
      </c>
      <c r="G152" s="318">
        <f>SUM(G153:G159)</f>
        <v>543944</v>
      </c>
      <c r="H152" s="318">
        <f>SUM(H153:H159)</f>
        <v>3903</v>
      </c>
      <c r="I152" s="318">
        <f>SUM(I153:I159)</f>
        <v>17016.599999999999</v>
      </c>
      <c r="J152" s="372"/>
      <c r="K152" s="314"/>
      <c r="L152" s="318"/>
      <c r="M152" s="318"/>
      <c r="N152" s="318"/>
      <c r="O152" s="372"/>
      <c r="P152" s="318"/>
      <c r="Q152" s="318"/>
      <c r="R152" s="318"/>
      <c r="S152" s="318"/>
      <c r="T152" s="318"/>
      <c r="U152" s="314"/>
      <c r="V152" s="314"/>
      <c r="W152" s="318"/>
      <c r="X152" s="372"/>
    </row>
    <row r="153" spans="1:56" ht="26.1" customHeight="1">
      <c r="A153" s="127"/>
      <c r="B153" s="227" t="s">
        <v>4942</v>
      </c>
      <c r="C153" s="227" t="s">
        <v>23879</v>
      </c>
      <c r="D153" s="227" t="s">
        <v>9438</v>
      </c>
      <c r="E153" s="227" t="s">
        <v>4942</v>
      </c>
      <c r="F153" s="227" t="s">
        <v>5063</v>
      </c>
      <c r="G153" s="228">
        <v>12731</v>
      </c>
      <c r="H153" s="228">
        <v>3248</v>
      </c>
      <c r="I153" s="228">
        <v>3698</v>
      </c>
      <c r="J153" s="373" t="s">
        <v>401</v>
      </c>
      <c r="K153" s="227" t="s">
        <v>147</v>
      </c>
      <c r="L153" s="228">
        <v>125</v>
      </c>
      <c r="M153" s="228">
        <v>6</v>
      </c>
      <c r="N153" s="228">
        <v>1</v>
      </c>
      <c r="O153" s="373" t="s">
        <v>147</v>
      </c>
      <c r="P153" s="228"/>
      <c r="Q153" s="228"/>
      <c r="R153" s="228">
        <v>920</v>
      </c>
      <c r="S153" s="228">
        <v>1400</v>
      </c>
      <c r="T153" s="228">
        <v>1700</v>
      </c>
      <c r="U153" s="227" t="s">
        <v>465</v>
      </c>
      <c r="V153" s="227">
        <v>1991</v>
      </c>
      <c r="W153" s="228">
        <v>2122</v>
      </c>
      <c r="X153" s="373"/>
    </row>
    <row r="154" spans="1:56" ht="26.1" customHeight="1">
      <c r="A154" s="127"/>
      <c r="B154" s="227" t="s">
        <v>4942</v>
      </c>
      <c r="C154" s="227" t="s">
        <v>23879</v>
      </c>
      <c r="D154" s="227" t="s">
        <v>9439</v>
      </c>
      <c r="E154" s="227" t="s">
        <v>4942</v>
      </c>
      <c r="F154" s="227" t="s">
        <v>5063</v>
      </c>
      <c r="G154" s="228">
        <v>14839</v>
      </c>
      <c r="H154" s="228">
        <v>517</v>
      </c>
      <c r="I154" s="228">
        <v>595.6</v>
      </c>
      <c r="J154" s="373" t="s">
        <v>176</v>
      </c>
      <c r="K154" s="227" t="s">
        <v>147</v>
      </c>
      <c r="L154" s="228">
        <v>200</v>
      </c>
      <c r="M154" s="228">
        <v>8.3000000000000007</v>
      </c>
      <c r="N154" s="228">
        <v>1</v>
      </c>
      <c r="O154" s="373" t="s">
        <v>147</v>
      </c>
      <c r="P154" s="228"/>
      <c r="Q154" s="228"/>
      <c r="R154" s="228">
        <v>1881</v>
      </c>
      <c r="S154" s="228">
        <v>500</v>
      </c>
      <c r="T154" s="228">
        <v>500</v>
      </c>
      <c r="U154" s="227" t="s">
        <v>465</v>
      </c>
      <c r="V154" s="227">
        <v>2003</v>
      </c>
      <c r="W154" s="228">
        <v>1966</v>
      </c>
      <c r="X154" s="373"/>
    </row>
    <row r="155" spans="1:56" ht="26.1" customHeight="1">
      <c r="A155" s="127"/>
      <c r="B155" s="227" t="s">
        <v>4964</v>
      </c>
      <c r="C155" s="227" t="s">
        <v>23880</v>
      </c>
      <c r="D155" s="227" t="s">
        <v>9440</v>
      </c>
      <c r="E155" s="227" t="s">
        <v>4964</v>
      </c>
      <c r="F155" s="227" t="s">
        <v>4964</v>
      </c>
      <c r="G155" s="228">
        <v>4286</v>
      </c>
      <c r="H155" s="228"/>
      <c r="I155" s="228"/>
      <c r="J155" s="373" t="s">
        <v>176</v>
      </c>
      <c r="K155" s="227" t="s">
        <v>1274</v>
      </c>
      <c r="L155" s="228">
        <v>200</v>
      </c>
      <c r="M155" s="228">
        <v>6</v>
      </c>
      <c r="N155" s="228">
        <v>1</v>
      </c>
      <c r="O155" s="373" t="s">
        <v>1274</v>
      </c>
      <c r="P155" s="228"/>
      <c r="Q155" s="228"/>
      <c r="R155" s="228">
        <v>2601</v>
      </c>
      <c r="S155" s="228"/>
      <c r="T155" s="228"/>
      <c r="U155" s="227"/>
      <c r="V155" s="227">
        <v>1992</v>
      </c>
      <c r="W155" s="228">
        <v>120</v>
      </c>
      <c r="X155" s="373"/>
    </row>
    <row r="156" spans="1:56" ht="26.1" customHeight="1">
      <c r="A156" s="1580"/>
      <c r="B156" s="227" t="s">
        <v>4964</v>
      </c>
      <c r="C156" s="227" t="s">
        <v>23881</v>
      </c>
      <c r="D156" s="227" t="s">
        <v>9441</v>
      </c>
      <c r="E156" s="227" t="s">
        <v>4964</v>
      </c>
      <c r="F156" s="227" t="s">
        <v>4964</v>
      </c>
      <c r="G156" s="228">
        <v>3899</v>
      </c>
      <c r="H156" s="228"/>
      <c r="I156" s="228"/>
      <c r="J156" s="373" t="s">
        <v>176</v>
      </c>
      <c r="K156" s="227" t="s">
        <v>703</v>
      </c>
      <c r="L156" s="228">
        <v>220</v>
      </c>
      <c r="M156" s="228">
        <v>8.3000000000000007</v>
      </c>
      <c r="N156" s="228">
        <v>1</v>
      </c>
      <c r="O156" s="373" t="s">
        <v>703</v>
      </c>
      <c r="P156" s="228"/>
      <c r="Q156" s="228"/>
      <c r="R156" s="228">
        <v>3899</v>
      </c>
      <c r="S156" s="228"/>
      <c r="T156" s="228"/>
      <c r="U156" s="227"/>
      <c r="V156" s="227">
        <v>2006</v>
      </c>
      <c r="W156" s="228">
        <v>165</v>
      </c>
      <c r="X156" s="373"/>
    </row>
    <row r="157" spans="1:56" ht="26.1" customHeight="1">
      <c r="A157" s="127"/>
      <c r="B157" s="227" t="s">
        <v>13999</v>
      </c>
      <c r="C157" s="363" t="s">
        <v>23447</v>
      </c>
      <c r="D157" s="363" t="s">
        <v>9442</v>
      </c>
      <c r="E157" s="363" t="s">
        <v>4970</v>
      </c>
      <c r="F157" s="363" t="s">
        <v>4970</v>
      </c>
      <c r="G157" s="470">
        <v>251442</v>
      </c>
      <c r="H157" s="470"/>
      <c r="I157" s="470">
        <v>12500</v>
      </c>
      <c r="J157" s="471" t="s">
        <v>176</v>
      </c>
      <c r="K157" s="363" t="s">
        <v>1274</v>
      </c>
      <c r="L157" s="470">
        <v>400</v>
      </c>
      <c r="M157" s="470">
        <v>7</v>
      </c>
      <c r="N157" s="470">
        <v>1</v>
      </c>
      <c r="O157" s="471" t="s">
        <v>1274</v>
      </c>
      <c r="P157" s="470">
        <v>3</v>
      </c>
      <c r="Q157" s="470">
        <v>200</v>
      </c>
      <c r="R157" s="470">
        <v>7200</v>
      </c>
      <c r="S157" s="470">
        <v>200</v>
      </c>
      <c r="T157" s="470">
        <v>200</v>
      </c>
      <c r="U157" s="363" t="s">
        <v>178</v>
      </c>
      <c r="V157" s="363">
        <v>2009</v>
      </c>
      <c r="W157" s="470">
        <v>611000000</v>
      </c>
      <c r="X157" s="373"/>
    </row>
    <row r="158" spans="1:56" ht="26.1" customHeight="1">
      <c r="A158" s="127"/>
      <c r="B158" s="227" t="s">
        <v>4970</v>
      </c>
      <c r="C158" s="363" t="s">
        <v>23447</v>
      </c>
      <c r="D158" s="363" t="s">
        <v>9443</v>
      </c>
      <c r="E158" s="363" t="s">
        <v>4970</v>
      </c>
      <c r="F158" s="363" t="s">
        <v>4970</v>
      </c>
      <c r="G158" s="470">
        <v>251442</v>
      </c>
      <c r="H158" s="470">
        <v>138</v>
      </c>
      <c r="I158" s="470">
        <v>223</v>
      </c>
      <c r="J158" s="471" t="s">
        <v>176</v>
      </c>
      <c r="K158" s="363" t="s">
        <v>147</v>
      </c>
      <c r="L158" s="470">
        <v>200</v>
      </c>
      <c r="M158" s="470">
        <v>6.3</v>
      </c>
      <c r="N158" s="470">
        <v>1</v>
      </c>
      <c r="O158" s="471" t="s">
        <v>147</v>
      </c>
      <c r="P158" s="470">
        <v>4.5</v>
      </c>
      <c r="Q158" s="470">
        <v>200</v>
      </c>
      <c r="R158" s="470">
        <v>3400</v>
      </c>
      <c r="S158" s="470">
        <v>310</v>
      </c>
      <c r="T158" s="470">
        <v>400</v>
      </c>
      <c r="U158" s="363" t="s">
        <v>465</v>
      </c>
      <c r="V158" s="363">
        <v>2007</v>
      </c>
      <c r="W158" s="470">
        <v>180000000</v>
      </c>
      <c r="X158" s="373"/>
    </row>
    <row r="159" spans="1:56" ht="26.1" customHeight="1">
      <c r="A159" s="127"/>
      <c r="B159" s="227" t="s">
        <v>5033</v>
      </c>
      <c r="C159" s="227" t="s">
        <v>23882</v>
      </c>
      <c r="D159" s="227" t="s">
        <v>12101</v>
      </c>
      <c r="E159" s="227" t="s">
        <v>5033</v>
      </c>
      <c r="F159" s="227" t="s">
        <v>5033</v>
      </c>
      <c r="G159" s="228">
        <v>5305</v>
      </c>
      <c r="H159" s="228"/>
      <c r="I159" s="228"/>
      <c r="J159" s="373" t="s">
        <v>176</v>
      </c>
      <c r="K159" s="227" t="s">
        <v>147</v>
      </c>
      <c r="L159" s="228"/>
      <c r="M159" s="228"/>
      <c r="N159" s="228"/>
      <c r="O159" s="373"/>
      <c r="P159" s="228"/>
      <c r="Q159" s="228"/>
      <c r="R159" s="228">
        <v>1513</v>
      </c>
      <c r="S159" s="228"/>
      <c r="T159" s="228"/>
      <c r="U159" s="227"/>
      <c r="V159" s="227">
        <v>2020</v>
      </c>
      <c r="W159" s="228">
        <v>210</v>
      </c>
      <c r="X159" s="373"/>
    </row>
    <row r="160" spans="1:56" s="1579" customFormat="1" ht="26.1" customHeight="1">
      <c r="A160" s="1625" t="s">
        <v>0</v>
      </c>
      <c r="B160" s="314" t="s">
        <v>2090</v>
      </c>
      <c r="C160" s="314"/>
      <c r="D160" s="724">
        <f>COUNTA(D161:D167)</f>
        <v>7</v>
      </c>
      <c r="E160" s="314"/>
      <c r="F160" s="314"/>
      <c r="G160" s="318">
        <f>SUM(G161:G167)</f>
        <v>217304</v>
      </c>
      <c r="H160" s="318">
        <f>SUM(H161:H167)</f>
        <v>2098</v>
      </c>
      <c r="I160" s="318">
        <f>SUM(I161:I167)</f>
        <v>15430</v>
      </c>
      <c r="J160" s="318"/>
      <c r="K160" s="314"/>
      <c r="L160" s="318"/>
      <c r="M160" s="318"/>
      <c r="N160" s="318"/>
      <c r="O160" s="318"/>
      <c r="P160" s="318"/>
      <c r="Q160" s="318"/>
      <c r="R160" s="318"/>
      <c r="S160" s="318"/>
      <c r="T160" s="318"/>
      <c r="U160" s="314"/>
      <c r="V160" s="314"/>
      <c r="W160" s="318"/>
      <c r="X160" s="349"/>
      <c r="Y160" s="1593"/>
      <c r="Z160" s="1487"/>
      <c r="AA160" s="1487"/>
      <c r="AB160" s="1594"/>
      <c r="AC160" s="1487"/>
      <c r="AD160" s="1487"/>
      <c r="AE160" s="1487"/>
      <c r="AF160" s="1487"/>
      <c r="AG160" s="1487"/>
      <c r="AH160" s="1487"/>
      <c r="AI160" s="1487"/>
      <c r="AJ160" s="1583"/>
      <c r="AK160" s="1487"/>
      <c r="AL160" s="1487"/>
      <c r="AM160" s="1595"/>
      <c r="AN160" s="1487"/>
      <c r="AO160" s="1487"/>
      <c r="AP160" s="1487"/>
      <c r="AQ160" s="1487"/>
      <c r="AR160" s="1487"/>
      <c r="AS160" s="1487"/>
      <c r="AT160" s="1487"/>
      <c r="AU160" s="1487"/>
      <c r="AV160" s="1487"/>
      <c r="AW160" s="1487"/>
      <c r="AX160" s="1487"/>
      <c r="AY160" s="1487"/>
      <c r="AZ160" s="1487"/>
      <c r="BA160" s="1487"/>
      <c r="BB160" s="1487"/>
      <c r="BC160" s="1594"/>
      <c r="BD160" s="1595"/>
    </row>
    <row r="161" spans="1:56" ht="26.1" customHeight="1">
      <c r="A161" s="1596"/>
      <c r="B161" s="241" t="s">
        <v>1744</v>
      </c>
      <c r="C161" s="241"/>
      <c r="D161" s="241" t="s">
        <v>9429</v>
      </c>
      <c r="E161" s="241" t="s">
        <v>1744</v>
      </c>
      <c r="F161" s="241" t="s">
        <v>1744</v>
      </c>
      <c r="G161" s="244">
        <v>20240</v>
      </c>
      <c r="H161" s="244">
        <v>308</v>
      </c>
      <c r="I161" s="244">
        <v>481</v>
      </c>
      <c r="J161" s="241" t="s">
        <v>176</v>
      </c>
      <c r="K161" s="241" t="s">
        <v>9430</v>
      </c>
      <c r="L161" s="241">
        <v>200</v>
      </c>
      <c r="M161" s="243">
        <v>6</v>
      </c>
      <c r="N161" s="241">
        <v>1</v>
      </c>
      <c r="O161" s="243" t="s">
        <v>1274</v>
      </c>
      <c r="P161" s="244">
        <v>9</v>
      </c>
      <c r="Q161" s="244">
        <v>260</v>
      </c>
      <c r="R161" s="244">
        <v>2557</v>
      </c>
      <c r="S161" s="228">
        <v>1056</v>
      </c>
      <c r="T161" s="228">
        <v>1500</v>
      </c>
      <c r="U161" s="241" t="s">
        <v>9431</v>
      </c>
      <c r="V161" s="241">
        <v>2006</v>
      </c>
      <c r="W161" s="244">
        <v>330</v>
      </c>
      <c r="X161" s="241"/>
      <c r="Y161" s="215"/>
      <c r="Z161" s="215"/>
      <c r="AA161" s="215"/>
      <c r="AB161" s="1597"/>
      <c r="AC161" s="215"/>
      <c r="AD161" s="215"/>
      <c r="AE161" s="215"/>
      <c r="AF161" s="215"/>
      <c r="AG161" s="215"/>
      <c r="AH161" s="215"/>
      <c r="AI161" s="215"/>
      <c r="AJ161" s="1553"/>
      <c r="AK161" s="215"/>
      <c r="AL161" s="215"/>
      <c r="AM161" s="1302"/>
      <c r="AN161" s="215"/>
      <c r="AO161" s="215"/>
      <c r="AP161" s="215"/>
      <c r="AQ161" s="215"/>
      <c r="AR161" s="215"/>
      <c r="AS161" s="215"/>
      <c r="AT161" s="215"/>
      <c r="AU161" s="215"/>
      <c r="AV161" s="215"/>
      <c r="AW161" s="215"/>
      <c r="AX161" s="215"/>
      <c r="AY161" s="215"/>
      <c r="AZ161" s="215"/>
      <c r="BA161" s="215"/>
      <c r="BB161" s="215"/>
      <c r="BC161" s="1597"/>
      <c r="BD161" s="1302"/>
    </row>
    <row r="162" spans="1:56" ht="26.1" customHeight="1">
      <c r="A162" s="1596"/>
      <c r="B162" s="241" t="s">
        <v>5423</v>
      </c>
      <c r="C162" s="241"/>
      <c r="D162" s="241" t="s">
        <v>9432</v>
      </c>
      <c r="E162" s="241" t="s">
        <v>5423</v>
      </c>
      <c r="F162" s="241" t="s">
        <v>9044</v>
      </c>
      <c r="G162" s="244">
        <v>4480</v>
      </c>
      <c r="H162" s="244"/>
      <c r="I162" s="244"/>
      <c r="J162" s="241" t="s">
        <v>176</v>
      </c>
      <c r="K162" s="241" t="s">
        <v>147</v>
      </c>
      <c r="L162" s="241">
        <v>200</v>
      </c>
      <c r="M162" s="243">
        <v>6</v>
      </c>
      <c r="N162" s="241">
        <v>1</v>
      </c>
      <c r="O162" s="243" t="s">
        <v>147</v>
      </c>
      <c r="P162" s="244">
        <v>27</v>
      </c>
      <c r="Q162" s="244">
        <v>97</v>
      </c>
      <c r="R162" s="244">
        <v>4480</v>
      </c>
      <c r="S162" s="228"/>
      <c r="T162" s="228"/>
      <c r="U162" s="241"/>
      <c r="V162" s="241">
        <v>2015</v>
      </c>
      <c r="W162" s="244"/>
      <c r="X162" s="241" t="s">
        <v>17322</v>
      </c>
      <c r="Y162" s="215"/>
      <c r="Z162" s="215"/>
      <c r="AA162" s="215"/>
      <c r="AB162" s="1597"/>
      <c r="AC162" s="215"/>
      <c r="AD162" s="215"/>
      <c r="AE162" s="215"/>
      <c r="AF162" s="215"/>
      <c r="AG162" s="215"/>
      <c r="AH162" s="215"/>
      <c r="AI162" s="215"/>
      <c r="AJ162" s="1553"/>
      <c r="AK162" s="215"/>
      <c r="AL162" s="215"/>
      <c r="AM162" s="1302"/>
      <c r="AN162" s="215"/>
      <c r="AO162" s="215"/>
      <c r="AP162" s="215"/>
      <c r="AQ162" s="215"/>
      <c r="AR162" s="215"/>
      <c r="AS162" s="215"/>
      <c r="AT162" s="215"/>
      <c r="AU162" s="215"/>
      <c r="AV162" s="215"/>
      <c r="AW162" s="215"/>
      <c r="AX162" s="215"/>
      <c r="AY162" s="215"/>
      <c r="AZ162" s="215"/>
      <c r="BA162" s="215"/>
      <c r="BB162" s="215"/>
      <c r="BC162" s="1597"/>
      <c r="BD162" s="1302"/>
    </row>
    <row r="163" spans="1:56" ht="26.1" customHeight="1">
      <c r="A163" s="1580"/>
      <c r="B163" s="241" t="s">
        <v>5423</v>
      </c>
      <c r="C163" s="241"/>
      <c r="D163" s="241" t="s">
        <v>9433</v>
      </c>
      <c r="E163" s="241" t="s">
        <v>5423</v>
      </c>
      <c r="F163" s="241" t="s">
        <v>5423</v>
      </c>
      <c r="G163" s="244">
        <v>3670</v>
      </c>
      <c r="H163" s="244"/>
      <c r="I163" s="244">
        <v>3670</v>
      </c>
      <c r="J163" s="241" t="s">
        <v>176</v>
      </c>
      <c r="K163" s="241" t="s">
        <v>1274</v>
      </c>
      <c r="L163" s="241">
        <v>200</v>
      </c>
      <c r="M163" s="243"/>
      <c r="N163" s="241"/>
      <c r="O163" s="243"/>
      <c r="P163" s="244"/>
      <c r="Q163" s="244"/>
      <c r="R163" s="244">
        <v>3020</v>
      </c>
      <c r="S163" s="228"/>
      <c r="T163" s="228">
        <v>100</v>
      </c>
      <c r="U163" s="241"/>
      <c r="V163" s="241">
        <v>2009</v>
      </c>
      <c r="W163" s="244">
        <v>200</v>
      </c>
      <c r="X163" s="241" t="s">
        <v>17322</v>
      </c>
      <c r="Y163" s="215"/>
      <c r="Z163" s="215"/>
      <c r="AA163" s="215"/>
      <c r="AB163" s="1597"/>
      <c r="AC163" s="215"/>
      <c r="AD163" s="215"/>
      <c r="AE163" s="215"/>
      <c r="AF163" s="215"/>
      <c r="AG163" s="215"/>
      <c r="AH163" s="215"/>
      <c r="AI163" s="215"/>
      <c r="AJ163" s="1553"/>
      <c r="AK163" s="215"/>
      <c r="AL163" s="215"/>
      <c r="AM163" s="1302"/>
      <c r="AN163" s="215"/>
      <c r="AO163" s="215"/>
      <c r="AP163" s="215"/>
      <c r="AQ163" s="215"/>
      <c r="AR163" s="215"/>
      <c r="AS163" s="215"/>
      <c r="AT163" s="215"/>
      <c r="AU163" s="215"/>
      <c r="AV163" s="215"/>
      <c r="AW163" s="215"/>
      <c r="AX163" s="215"/>
      <c r="AY163" s="215"/>
      <c r="AZ163" s="215"/>
      <c r="BA163" s="215"/>
      <c r="BB163" s="215"/>
      <c r="BC163" s="1597"/>
      <c r="BD163" s="1302"/>
    </row>
    <row r="164" spans="1:56" ht="26.1" customHeight="1">
      <c r="A164" s="1596"/>
      <c r="B164" s="241" t="s">
        <v>5428</v>
      </c>
      <c r="C164" s="241" t="s">
        <v>24029</v>
      </c>
      <c r="D164" s="241" t="s">
        <v>9434</v>
      </c>
      <c r="E164" s="241" t="s">
        <v>5428</v>
      </c>
      <c r="F164" s="241" t="s">
        <v>5428</v>
      </c>
      <c r="G164" s="244">
        <v>179425</v>
      </c>
      <c r="H164" s="244">
        <v>1790</v>
      </c>
      <c r="I164" s="244">
        <v>1790</v>
      </c>
      <c r="J164" s="241" t="s">
        <v>176</v>
      </c>
      <c r="K164" s="241" t="s">
        <v>8142</v>
      </c>
      <c r="L164" s="241">
        <v>200</v>
      </c>
      <c r="M164" s="243">
        <v>6.3</v>
      </c>
      <c r="N164" s="241">
        <v>1</v>
      </c>
      <c r="O164" s="243" t="s">
        <v>147</v>
      </c>
      <c r="P164" s="244">
        <v>5.9</v>
      </c>
      <c r="Q164" s="244">
        <v>216</v>
      </c>
      <c r="R164" s="244">
        <v>1274.4000000000001</v>
      </c>
      <c r="S164" s="228">
        <v>964</v>
      </c>
      <c r="T164" s="228">
        <v>3000</v>
      </c>
      <c r="U164" s="241" t="s">
        <v>9431</v>
      </c>
      <c r="V164" s="241">
        <v>2007</v>
      </c>
      <c r="W164" s="244">
        <v>2492</v>
      </c>
      <c r="X164" s="241"/>
      <c r="Y164" s="215"/>
      <c r="Z164" s="215"/>
      <c r="AA164" s="215"/>
      <c r="AB164" s="1597"/>
      <c r="AC164" s="215"/>
      <c r="AD164" s="215"/>
      <c r="AE164" s="215"/>
      <c r="AF164" s="215"/>
      <c r="AG164" s="215"/>
      <c r="AH164" s="215"/>
      <c r="AI164" s="215"/>
      <c r="AJ164" s="1553"/>
      <c r="AK164" s="215"/>
      <c r="AL164" s="215"/>
      <c r="AM164" s="1302"/>
      <c r="AN164" s="215"/>
      <c r="AO164" s="215"/>
      <c r="AP164" s="215"/>
      <c r="AQ164" s="215"/>
      <c r="AR164" s="215"/>
      <c r="AS164" s="215"/>
      <c r="AT164" s="215"/>
      <c r="AU164" s="215"/>
      <c r="AV164" s="215"/>
      <c r="AW164" s="215"/>
      <c r="AX164" s="215"/>
      <c r="AY164" s="215"/>
      <c r="AZ164" s="215"/>
      <c r="BA164" s="215"/>
      <c r="BB164" s="215"/>
      <c r="BC164" s="1597"/>
      <c r="BD164" s="1302"/>
    </row>
    <row r="165" spans="1:56" ht="26.1" customHeight="1">
      <c r="A165" s="1596"/>
      <c r="B165" s="227" t="s">
        <v>5431</v>
      </c>
      <c r="C165" s="227"/>
      <c r="D165" s="227" t="s">
        <v>9435</v>
      </c>
      <c r="E165" s="227" t="s">
        <v>5431</v>
      </c>
      <c r="F165" s="227" t="s">
        <v>5827</v>
      </c>
      <c r="G165" s="228">
        <v>2601</v>
      </c>
      <c r="H165" s="228"/>
      <c r="I165" s="228">
        <v>2601</v>
      </c>
      <c r="J165" s="233" t="s">
        <v>176</v>
      </c>
      <c r="K165" s="227" t="s">
        <v>1274</v>
      </c>
      <c r="L165" s="228">
        <v>200</v>
      </c>
      <c r="M165" s="228">
        <v>6</v>
      </c>
      <c r="N165" s="228">
        <v>1</v>
      </c>
      <c r="O165" s="233" t="s">
        <v>1274</v>
      </c>
      <c r="P165" s="228"/>
      <c r="Q165" s="228"/>
      <c r="R165" s="228">
        <v>2601</v>
      </c>
      <c r="S165" s="228"/>
      <c r="T165" s="228">
        <v>100</v>
      </c>
      <c r="U165" s="227"/>
      <c r="V165" s="227">
        <v>2006</v>
      </c>
      <c r="W165" s="244">
        <v>179</v>
      </c>
      <c r="X165" s="233"/>
      <c r="Y165" s="215"/>
      <c r="Z165" s="215"/>
      <c r="AA165" s="215"/>
      <c r="AB165" s="1597"/>
      <c r="AC165" s="215"/>
      <c r="AD165" s="215"/>
      <c r="AE165" s="215"/>
      <c r="AF165" s="215"/>
      <c r="AG165" s="215"/>
      <c r="AH165" s="215"/>
      <c r="AI165" s="215"/>
      <c r="AJ165" s="1553"/>
      <c r="AK165" s="215"/>
      <c r="AL165" s="215"/>
      <c r="AM165" s="1302"/>
      <c r="AN165" s="215"/>
      <c r="AO165" s="215"/>
      <c r="AP165" s="215"/>
      <c r="AQ165" s="215"/>
      <c r="AR165" s="215"/>
      <c r="AS165" s="215"/>
      <c r="AT165" s="215"/>
      <c r="AU165" s="215"/>
      <c r="AV165" s="215"/>
      <c r="AW165" s="215"/>
      <c r="AX165" s="215"/>
      <c r="AY165" s="215"/>
      <c r="AZ165" s="215"/>
      <c r="BA165" s="215"/>
      <c r="BB165" s="215"/>
      <c r="BC165" s="1597"/>
      <c r="BD165" s="1302"/>
    </row>
    <row r="166" spans="1:56" ht="26.1" customHeight="1">
      <c r="A166" s="1596"/>
      <c r="B166" s="227" t="s">
        <v>5431</v>
      </c>
      <c r="C166" s="227"/>
      <c r="D166" s="227" t="s">
        <v>9436</v>
      </c>
      <c r="E166" s="227" t="s">
        <v>5431</v>
      </c>
      <c r="F166" s="227" t="s">
        <v>5827</v>
      </c>
      <c r="G166" s="228">
        <v>1115</v>
      </c>
      <c r="H166" s="228"/>
      <c r="I166" s="228">
        <v>1115</v>
      </c>
      <c r="J166" s="233" t="s">
        <v>176</v>
      </c>
      <c r="K166" s="227" t="s">
        <v>2808</v>
      </c>
      <c r="L166" s="228"/>
      <c r="M166" s="228">
        <v>4</v>
      </c>
      <c r="N166" s="228">
        <v>1</v>
      </c>
      <c r="O166" s="233" t="s">
        <v>147</v>
      </c>
      <c r="P166" s="228">
        <v>4</v>
      </c>
      <c r="Q166" s="228"/>
      <c r="R166" s="228">
        <v>1115</v>
      </c>
      <c r="S166" s="228"/>
      <c r="T166" s="228"/>
      <c r="U166" s="227"/>
      <c r="V166" s="227">
        <v>2015</v>
      </c>
      <c r="W166" s="244">
        <v>40</v>
      </c>
      <c r="X166" s="233"/>
      <c r="Y166" s="215"/>
      <c r="Z166" s="215"/>
      <c r="AA166" s="215"/>
      <c r="AB166" s="1597"/>
      <c r="AC166" s="215"/>
      <c r="AD166" s="215"/>
      <c r="AE166" s="215"/>
      <c r="AF166" s="215"/>
      <c r="AG166" s="215"/>
      <c r="AH166" s="215"/>
      <c r="AI166" s="215"/>
      <c r="AJ166" s="1553"/>
      <c r="AK166" s="215"/>
      <c r="AL166" s="215"/>
      <c r="AM166" s="1302"/>
      <c r="AN166" s="215"/>
      <c r="AO166" s="215"/>
      <c r="AP166" s="215"/>
      <c r="AQ166" s="215"/>
      <c r="AR166" s="215"/>
      <c r="AS166" s="215"/>
      <c r="AT166" s="215"/>
      <c r="AU166" s="215"/>
      <c r="AV166" s="215"/>
      <c r="AW166" s="215"/>
      <c r="AX166" s="215"/>
      <c r="AY166" s="215"/>
      <c r="AZ166" s="215"/>
      <c r="BA166" s="215"/>
      <c r="BB166" s="215"/>
      <c r="BC166" s="1597"/>
      <c r="BD166" s="1302"/>
    </row>
    <row r="167" spans="1:56" ht="26.1" customHeight="1">
      <c r="A167" s="1596"/>
      <c r="B167" s="227" t="s">
        <v>5440</v>
      </c>
      <c r="C167" s="227" t="s">
        <v>24036</v>
      </c>
      <c r="D167" s="721" t="s">
        <v>9437</v>
      </c>
      <c r="E167" s="227" t="s">
        <v>5440</v>
      </c>
      <c r="F167" s="227" t="s">
        <v>5440</v>
      </c>
      <c r="G167" s="228">
        <v>5773</v>
      </c>
      <c r="H167" s="228"/>
      <c r="I167" s="228">
        <v>5773</v>
      </c>
      <c r="J167" s="228" t="s">
        <v>176</v>
      </c>
      <c r="K167" s="227" t="s">
        <v>147</v>
      </c>
      <c r="L167" s="228">
        <v>140</v>
      </c>
      <c r="M167" s="228">
        <v>4</v>
      </c>
      <c r="N167" s="228">
        <v>1</v>
      </c>
      <c r="O167" s="228" t="s">
        <v>1274</v>
      </c>
      <c r="P167" s="228"/>
      <c r="Q167" s="228"/>
      <c r="R167" s="228">
        <v>5773</v>
      </c>
      <c r="S167" s="228"/>
      <c r="T167" s="228"/>
      <c r="U167" s="227"/>
      <c r="V167" s="227">
        <v>2008</v>
      </c>
      <c r="W167" s="228"/>
      <c r="X167" s="233" t="s">
        <v>16507</v>
      </c>
      <c r="Y167" s="215"/>
      <c r="Z167" s="215"/>
      <c r="AA167" s="215"/>
      <c r="AB167" s="1597"/>
      <c r="AC167" s="215"/>
      <c r="AD167" s="215"/>
      <c r="AE167" s="215"/>
      <c r="AF167" s="215"/>
      <c r="AG167" s="215"/>
      <c r="AH167" s="215"/>
      <c r="AI167" s="215"/>
      <c r="AJ167" s="1553"/>
      <c r="AK167" s="215"/>
      <c r="AL167" s="215"/>
      <c r="AM167" s="1302"/>
      <c r="AN167" s="215"/>
      <c r="AO167" s="215"/>
      <c r="AP167" s="215"/>
      <c r="AQ167" s="215"/>
      <c r="AR167" s="215"/>
      <c r="AS167" s="215"/>
      <c r="AT167" s="215"/>
      <c r="AU167" s="215"/>
      <c r="AV167" s="215"/>
      <c r="AW167" s="215"/>
      <c r="AX167" s="215"/>
      <c r="AY167" s="215"/>
      <c r="AZ167" s="215"/>
      <c r="BA167" s="215"/>
      <c r="BB167" s="215"/>
      <c r="BC167" s="1597"/>
      <c r="BD167" s="1302"/>
    </row>
    <row r="168" spans="1:56" s="1579" customFormat="1" ht="26.1" customHeight="1">
      <c r="A168" s="1625" t="s">
        <v>58</v>
      </c>
      <c r="B168" s="314" t="s">
        <v>13537</v>
      </c>
      <c r="C168" s="314"/>
      <c r="D168" s="724">
        <f>COUNTA(D169:D182)</f>
        <v>14</v>
      </c>
      <c r="E168" s="314"/>
      <c r="F168" s="314"/>
      <c r="G168" s="318">
        <f>SUM(G169:G182)</f>
        <v>313760</v>
      </c>
      <c r="H168" s="318">
        <f>SUM(H169:H182)</f>
        <v>1683</v>
      </c>
      <c r="I168" s="318">
        <f>SUM(I169:I182)</f>
        <v>2429</v>
      </c>
      <c r="J168" s="349"/>
      <c r="K168" s="314"/>
      <c r="L168" s="318"/>
      <c r="M168" s="318"/>
      <c r="N168" s="318"/>
      <c r="O168" s="349"/>
      <c r="P168" s="318"/>
      <c r="Q168" s="318"/>
      <c r="R168" s="318"/>
      <c r="S168" s="318"/>
      <c r="T168" s="318"/>
      <c r="U168" s="314"/>
      <c r="V168" s="314"/>
      <c r="W168" s="318"/>
      <c r="X168" s="349"/>
    </row>
    <row r="169" spans="1:56" ht="26.1" customHeight="1">
      <c r="A169" s="127"/>
      <c r="B169" s="227" t="s">
        <v>5886</v>
      </c>
      <c r="C169" s="227" t="s">
        <v>24860</v>
      </c>
      <c r="D169" s="227" t="s">
        <v>9445</v>
      </c>
      <c r="E169" s="227" t="s">
        <v>5886</v>
      </c>
      <c r="F169" s="227" t="s">
        <v>5888</v>
      </c>
      <c r="G169" s="228">
        <v>7924</v>
      </c>
      <c r="H169" s="228">
        <v>128</v>
      </c>
      <c r="I169" s="228">
        <v>227</v>
      </c>
      <c r="J169" s="233" t="s">
        <v>176</v>
      </c>
      <c r="K169" s="227" t="s">
        <v>4062</v>
      </c>
      <c r="L169" s="228">
        <v>200</v>
      </c>
      <c r="M169" s="228">
        <v>6</v>
      </c>
      <c r="N169" s="228">
        <v>1</v>
      </c>
      <c r="O169" s="233" t="s">
        <v>4062</v>
      </c>
      <c r="P169" s="228">
        <v>42</v>
      </c>
      <c r="Q169" s="228">
        <v>100</v>
      </c>
      <c r="R169" s="228">
        <v>5142</v>
      </c>
      <c r="S169" s="228">
        <v>0</v>
      </c>
      <c r="T169" s="228">
        <v>100</v>
      </c>
      <c r="U169" s="227" t="s">
        <v>178</v>
      </c>
      <c r="V169" s="227">
        <v>2010</v>
      </c>
      <c r="W169" s="228">
        <v>1500</v>
      </c>
      <c r="X169" s="233"/>
    </row>
    <row r="170" spans="1:56" ht="26.1" customHeight="1">
      <c r="A170" s="127"/>
      <c r="B170" s="227" t="s">
        <v>5890</v>
      </c>
      <c r="C170" s="227" t="s">
        <v>24861</v>
      </c>
      <c r="D170" s="227" t="s">
        <v>9446</v>
      </c>
      <c r="E170" s="227" t="s">
        <v>5890</v>
      </c>
      <c r="F170" s="227" t="s">
        <v>13257</v>
      </c>
      <c r="G170" s="228">
        <v>4850</v>
      </c>
      <c r="H170" s="228"/>
      <c r="I170" s="228"/>
      <c r="J170" s="233" t="s">
        <v>176</v>
      </c>
      <c r="K170" s="227" t="s">
        <v>147</v>
      </c>
      <c r="L170" s="228">
        <v>125</v>
      </c>
      <c r="M170" s="228">
        <v>6</v>
      </c>
      <c r="N170" s="228">
        <v>1</v>
      </c>
      <c r="O170" s="233" t="s">
        <v>147</v>
      </c>
      <c r="P170" s="228">
        <v>30</v>
      </c>
      <c r="Q170" s="228">
        <v>62</v>
      </c>
      <c r="R170" s="228">
        <v>2975</v>
      </c>
      <c r="S170" s="228"/>
      <c r="T170" s="228"/>
      <c r="U170" s="227"/>
      <c r="V170" s="227">
        <v>1992</v>
      </c>
      <c r="W170" s="228"/>
      <c r="X170" s="233"/>
    </row>
    <row r="171" spans="1:56" ht="26.1" customHeight="1">
      <c r="A171" s="1580"/>
      <c r="B171" s="227" t="s">
        <v>5896</v>
      </c>
      <c r="C171" s="227" t="s">
        <v>24350</v>
      </c>
      <c r="D171" s="452" t="s">
        <v>9447</v>
      </c>
      <c r="E171" s="227" t="s">
        <v>5896</v>
      </c>
      <c r="F171" s="227" t="s">
        <v>14673</v>
      </c>
      <c r="G171" s="228">
        <v>28250</v>
      </c>
      <c r="H171" s="228">
        <v>465</v>
      </c>
      <c r="I171" s="228">
        <v>703</v>
      </c>
      <c r="J171" s="233" t="s">
        <v>176</v>
      </c>
      <c r="K171" s="227" t="s">
        <v>147</v>
      </c>
      <c r="L171" s="228">
        <v>200</v>
      </c>
      <c r="M171" s="228"/>
      <c r="N171" s="228">
        <v>1</v>
      </c>
      <c r="O171" s="233" t="s">
        <v>147</v>
      </c>
      <c r="P171" s="228">
        <v>50</v>
      </c>
      <c r="Q171" s="228">
        <v>100</v>
      </c>
      <c r="R171" s="228">
        <v>5000</v>
      </c>
      <c r="S171" s="228">
        <v>500</v>
      </c>
      <c r="T171" s="228">
        <v>700</v>
      </c>
      <c r="U171" s="227"/>
      <c r="V171" s="227"/>
      <c r="W171" s="228"/>
      <c r="X171" s="233"/>
    </row>
    <row r="172" spans="1:56" ht="26.1" customHeight="1">
      <c r="A172" s="1580"/>
      <c r="B172" s="227" t="s">
        <v>1874</v>
      </c>
      <c r="C172" s="227" t="s">
        <v>24862</v>
      </c>
      <c r="D172" s="452" t="s">
        <v>24863</v>
      </c>
      <c r="E172" s="227" t="s">
        <v>1874</v>
      </c>
      <c r="F172" s="227" t="s">
        <v>1874</v>
      </c>
      <c r="G172" s="228">
        <v>4000</v>
      </c>
      <c r="H172" s="228"/>
      <c r="I172" s="228"/>
      <c r="J172" s="233" t="s">
        <v>176</v>
      </c>
      <c r="K172" s="227" t="s">
        <v>147</v>
      </c>
      <c r="L172" s="228">
        <v>200</v>
      </c>
      <c r="M172" s="228">
        <v>6</v>
      </c>
      <c r="N172" s="228">
        <v>1</v>
      </c>
      <c r="O172" s="233" t="s">
        <v>147</v>
      </c>
      <c r="P172" s="228">
        <v>50</v>
      </c>
      <c r="Q172" s="228">
        <v>100</v>
      </c>
      <c r="R172" s="228">
        <v>4000</v>
      </c>
      <c r="S172" s="228"/>
      <c r="T172" s="228"/>
      <c r="U172" s="227"/>
      <c r="V172" s="227"/>
      <c r="W172" s="228"/>
      <c r="X172" s="233" t="s">
        <v>13708</v>
      </c>
    </row>
    <row r="173" spans="1:56" ht="26.1" customHeight="1">
      <c r="A173" s="127"/>
      <c r="B173" s="227" t="s">
        <v>1874</v>
      </c>
      <c r="C173" s="227" t="s">
        <v>24864</v>
      </c>
      <c r="D173" s="241" t="s">
        <v>9448</v>
      </c>
      <c r="E173" s="227" t="s">
        <v>1874</v>
      </c>
      <c r="F173" s="227" t="s">
        <v>1874</v>
      </c>
      <c r="G173" s="228">
        <v>20000</v>
      </c>
      <c r="H173" s="228"/>
      <c r="I173" s="228"/>
      <c r="J173" s="233" t="s">
        <v>176</v>
      </c>
      <c r="K173" s="227" t="s">
        <v>147</v>
      </c>
      <c r="L173" s="228">
        <v>200</v>
      </c>
      <c r="M173" s="228">
        <v>6</v>
      </c>
      <c r="N173" s="228">
        <v>1</v>
      </c>
      <c r="O173" s="233" t="s">
        <v>147</v>
      </c>
      <c r="P173" s="228">
        <v>23</v>
      </c>
      <c r="Q173" s="228">
        <v>81</v>
      </c>
      <c r="R173" s="228">
        <v>5000</v>
      </c>
      <c r="S173" s="228">
        <v>300</v>
      </c>
      <c r="T173" s="228">
        <v>300</v>
      </c>
      <c r="U173" s="227" t="s">
        <v>3887</v>
      </c>
      <c r="V173" s="227">
        <v>2013</v>
      </c>
      <c r="W173" s="228">
        <v>5000</v>
      </c>
      <c r="X173" s="233"/>
    </row>
    <row r="174" spans="1:56" ht="26.1" customHeight="1">
      <c r="A174" s="127"/>
      <c r="B174" s="227" t="s">
        <v>1877</v>
      </c>
      <c r="C174" s="227" t="s">
        <v>24411</v>
      </c>
      <c r="D174" s="241" t="s">
        <v>9449</v>
      </c>
      <c r="E174" s="227" t="s">
        <v>1877</v>
      </c>
      <c r="F174" s="227" t="s">
        <v>1877</v>
      </c>
      <c r="G174" s="228">
        <v>83909</v>
      </c>
      <c r="H174" s="228">
        <v>869</v>
      </c>
      <c r="I174" s="228">
        <v>1149</v>
      </c>
      <c r="J174" s="233" t="s">
        <v>176</v>
      </c>
      <c r="K174" s="227" t="s">
        <v>147</v>
      </c>
      <c r="L174" s="228">
        <v>200</v>
      </c>
      <c r="M174" s="228">
        <v>6</v>
      </c>
      <c r="N174" s="228">
        <v>1</v>
      </c>
      <c r="O174" s="233" t="s">
        <v>147</v>
      </c>
      <c r="P174" s="228">
        <v>23</v>
      </c>
      <c r="Q174" s="228">
        <v>81</v>
      </c>
      <c r="R174" s="228">
        <v>3858</v>
      </c>
      <c r="S174" s="228">
        <v>140</v>
      </c>
      <c r="T174" s="228">
        <v>140</v>
      </c>
      <c r="U174" s="227"/>
      <c r="V174" s="227"/>
      <c r="W174" s="228"/>
      <c r="X174" s="233"/>
    </row>
    <row r="175" spans="1:56" ht="26.1" customHeight="1">
      <c r="A175" s="127"/>
      <c r="B175" s="227" t="s">
        <v>1877</v>
      </c>
      <c r="C175" s="227" t="s">
        <v>14688</v>
      </c>
      <c r="D175" s="241" t="s">
        <v>9450</v>
      </c>
      <c r="E175" s="227" t="s">
        <v>1877</v>
      </c>
      <c r="F175" s="227" t="s">
        <v>1877</v>
      </c>
      <c r="G175" s="228"/>
      <c r="H175" s="228">
        <v>103</v>
      </c>
      <c r="I175" s="228">
        <v>149</v>
      </c>
      <c r="J175" s="233" t="s">
        <v>176</v>
      </c>
      <c r="K175" s="227" t="s">
        <v>4062</v>
      </c>
      <c r="L175" s="228">
        <v>200</v>
      </c>
      <c r="M175" s="228">
        <v>6</v>
      </c>
      <c r="N175" s="228">
        <v>1</v>
      </c>
      <c r="O175" s="233" t="s">
        <v>1978</v>
      </c>
      <c r="P175" s="228">
        <v>25</v>
      </c>
      <c r="Q175" s="228">
        <v>84</v>
      </c>
      <c r="R175" s="228">
        <v>3412</v>
      </c>
      <c r="S175" s="228">
        <v>400</v>
      </c>
      <c r="T175" s="228">
        <v>400</v>
      </c>
      <c r="U175" s="227" t="s">
        <v>6056</v>
      </c>
      <c r="V175" s="227">
        <v>2012</v>
      </c>
      <c r="W175" s="228"/>
      <c r="X175" s="233" t="s">
        <v>9451</v>
      </c>
    </row>
    <row r="176" spans="1:56" ht="26.1" customHeight="1">
      <c r="A176" s="127"/>
      <c r="B176" s="227" t="s">
        <v>1877</v>
      </c>
      <c r="C176" s="227" t="s">
        <v>14685</v>
      </c>
      <c r="D176" s="241" t="s">
        <v>11214</v>
      </c>
      <c r="E176" s="227" t="s">
        <v>1877</v>
      </c>
      <c r="F176" s="227" t="s">
        <v>1877</v>
      </c>
      <c r="G176" s="228">
        <v>10600</v>
      </c>
      <c r="H176" s="228"/>
      <c r="I176" s="228"/>
      <c r="J176" s="233" t="s">
        <v>176</v>
      </c>
      <c r="K176" s="227" t="s">
        <v>147</v>
      </c>
      <c r="L176" s="228">
        <v>200</v>
      </c>
      <c r="M176" s="228">
        <v>10</v>
      </c>
      <c r="N176" s="228">
        <v>1</v>
      </c>
      <c r="O176" s="233" t="s">
        <v>147</v>
      </c>
      <c r="P176" s="228">
        <v>40</v>
      </c>
      <c r="Q176" s="228">
        <v>80</v>
      </c>
      <c r="R176" s="228">
        <v>10600</v>
      </c>
      <c r="S176" s="228"/>
      <c r="T176" s="228"/>
      <c r="U176" s="227"/>
      <c r="V176" s="227">
        <v>2012</v>
      </c>
      <c r="W176" s="228"/>
      <c r="X176" s="233"/>
    </row>
    <row r="177" spans="1:24" ht="26.1" customHeight="1">
      <c r="A177" s="127"/>
      <c r="B177" s="227" t="s">
        <v>5903</v>
      </c>
      <c r="C177" s="227" t="s">
        <v>24865</v>
      </c>
      <c r="D177" s="227" t="s">
        <v>9452</v>
      </c>
      <c r="E177" s="227" t="s">
        <v>5903</v>
      </c>
      <c r="F177" s="227" t="s">
        <v>5903</v>
      </c>
      <c r="G177" s="228">
        <v>83000</v>
      </c>
      <c r="H177" s="228"/>
      <c r="I177" s="228"/>
      <c r="J177" s="233" t="s">
        <v>176</v>
      </c>
      <c r="K177" s="227" t="s">
        <v>147</v>
      </c>
      <c r="L177" s="228">
        <v>200</v>
      </c>
      <c r="M177" s="228"/>
      <c r="N177" s="228">
        <v>1</v>
      </c>
      <c r="O177" s="233" t="s">
        <v>147</v>
      </c>
      <c r="P177" s="228">
        <v>44</v>
      </c>
      <c r="Q177" s="228">
        <v>100</v>
      </c>
      <c r="R177" s="228">
        <v>3855</v>
      </c>
      <c r="S177" s="228">
        <v>200</v>
      </c>
      <c r="T177" s="228">
        <v>200</v>
      </c>
      <c r="U177" s="227" t="s">
        <v>178</v>
      </c>
      <c r="V177" s="227">
        <v>2005</v>
      </c>
      <c r="W177" s="228">
        <v>700</v>
      </c>
      <c r="X177" s="233"/>
    </row>
    <row r="178" spans="1:24" ht="26.1" customHeight="1">
      <c r="A178" s="127"/>
      <c r="B178" s="227" t="s">
        <v>13338</v>
      </c>
      <c r="C178" s="227" t="s">
        <v>24866</v>
      </c>
      <c r="D178" s="227" t="s">
        <v>24867</v>
      </c>
      <c r="E178" s="227" t="s">
        <v>13338</v>
      </c>
      <c r="F178" s="227" t="s">
        <v>13338</v>
      </c>
      <c r="G178" s="228">
        <v>4500</v>
      </c>
      <c r="H178" s="228">
        <v>0</v>
      </c>
      <c r="I178" s="228">
        <v>0</v>
      </c>
      <c r="J178" s="233" t="s">
        <v>2056</v>
      </c>
      <c r="K178" s="227" t="s">
        <v>1978</v>
      </c>
      <c r="L178" s="228">
        <v>200</v>
      </c>
      <c r="M178" s="228">
        <v>10</v>
      </c>
      <c r="N178" s="228">
        <v>1</v>
      </c>
      <c r="O178" s="233" t="s">
        <v>1978</v>
      </c>
      <c r="P178" s="228">
        <v>25</v>
      </c>
      <c r="Q178" s="228">
        <v>70</v>
      </c>
      <c r="R178" s="228">
        <v>4500</v>
      </c>
      <c r="S178" s="228">
        <f>-T178</f>
        <v>0</v>
      </c>
      <c r="T178" s="228">
        <v>0</v>
      </c>
      <c r="U178" s="227">
        <v>0</v>
      </c>
      <c r="V178" s="227">
        <v>2013</v>
      </c>
      <c r="W178" s="228"/>
      <c r="X178" s="233" t="s">
        <v>13749</v>
      </c>
    </row>
    <row r="179" spans="1:24" ht="26.1" customHeight="1">
      <c r="A179" s="127"/>
      <c r="B179" s="227" t="s">
        <v>5910</v>
      </c>
      <c r="C179" s="227" t="s">
        <v>24633</v>
      </c>
      <c r="D179" s="227" t="s">
        <v>9453</v>
      </c>
      <c r="E179" s="227" t="s">
        <v>5910</v>
      </c>
      <c r="F179" s="227" t="s">
        <v>5910</v>
      </c>
      <c r="G179" s="228">
        <v>3479</v>
      </c>
      <c r="H179" s="228">
        <v>0</v>
      </c>
      <c r="I179" s="228">
        <v>0</v>
      </c>
      <c r="J179" s="233" t="s">
        <v>176</v>
      </c>
      <c r="K179" s="227" t="s">
        <v>147</v>
      </c>
      <c r="L179" s="228">
        <v>200</v>
      </c>
      <c r="M179" s="228">
        <v>6</v>
      </c>
      <c r="N179" s="228">
        <v>1</v>
      </c>
      <c r="O179" s="233" t="s">
        <v>147</v>
      </c>
      <c r="P179" s="228">
        <v>44</v>
      </c>
      <c r="Q179" s="228">
        <v>100</v>
      </c>
      <c r="R179" s="228">
        <v>3432</v>
      </c>
      <c r="S179" s="228">
        <v>0</v>
      </c>
      <c r="T179" s="228">
        <v>200</v>
      </c>
      <c r="U179" s="227"/>
      <c r="V179" s="227">
        <v>2009</v>
      </c>
      <c r="W179" s="228">
        <v>320</v>
      </c>
      <c r="X179" s="233"/>
    </row>
    <row r="180" spans="1:24" ht="26.1" customHeight="1">
      <c r="A180" s="127"/>
      <c r="B180" s="227" t="s">
        <v>5913</v>
      </c>
      <c r="C180" s="227" t="s">
        <v>14224</v>
      </c>
      <c r="D180" s="227" t="s">
        <v>9454</v>
      </c>
      <c r="E180" s="227" t="s">
        <v>5913</v>
      </c>
      <c r="F180" s="227" t="s">
        <v>5913</v>
      </c>
      <c r="G180" s="228">
        <v>2615</v>
      </c>
      <c r="H180" s="228">
        <v>0</v>
      </c>
      <c r="I180" s="228">
        <v>0</v>
      </c>
      <c r="J180" s="233" t="s">
        <v>176</v>
      </c>
      <c r="K180" s="233" t="s">
        <v>1284</v>
      </c>
      <c r="L180" s="228">
        <v>190</v>
      </c>
      <c r="M180" s="228"/>
      <c r="N180" s="228">
        <v>2</v>
      </c>
      <c r="O180" s="233" t="s">
        <v>4066</v>
      </c>
      <c r="P180" s="228">
        <v>45</v>
      </c>
      <c r="Q180" s="228">
        <v>80</v>
      </c>
      <c r="R180" s="228">
        <v>2615</v>
      </c>
      <c r="S180" s="228">
        <v>0</v>
      </c>
      <c r="T180" s="228">
        <v>0</v>
      </c>
      <c r="U180" s="233"/>
      <c r="V180" s="300">
        <v>1992</v>
      </c>
      <c r="W180" s="228">
        <v>135</v>
      </c>
      <c r="X180" s="233"/>
    </row>
    <row r="181" spans="1:24" ht="26.1" customHeight="1">
      <c r="A181" s="127"/>
      <c r="B181" s="227" t="s">
        <v>5934</v>
      </c>
      <c r="C181" s="227" t="s">
        <v>24504</v>
      </c>
      <c r="D181" s="227" t="s">
        <v>9455</v>
      </c>
      <c r="E181" s="227" t="s">
        <v>5934</v>
      </c>
      <c r="F181" s="227" t="s">
        <v>5934</v>
      </c>
      <c r="G181" s="228">
        <v>49737</v>
      </c>
      <c r="H181" s="228">
        <v>118</v>
      </c>
      <c r="I181" s="228">
        <v>201</v>
      </c>
      <c r="J181" s="233" t="s">
        <v>176</v>
      </c>
      <c r="K181" s="227" t="s">
        <v>147</v>
      </c>
      <c r="L181" s="228">
        <v>200</v>
      </c>
      <c r="M181" s="228">
        <v>6</v>
      </c>
      <c r="N181" s="228">
        <v>1</v>
      </c>
      <c r="O181" s="233" t="s">
        <v>147</v>
      </c>
      <c r="P181" s="228">
        <v>40</v>
      </c>
      <c r="Q181" s="228">
        <v>97</v>
      </c>
      <c r="R181" s="228">
        <v>4700</v>
      </c>
      <c r="S181" s="228">
        <v>200</v>
      </c>
      <c r="T181" s="228">
        <v>200</v>
      </c>
      <c r="U181" s="227"/>
      <c r="V181" s="227">
        <v>2009</v>
      </c>
      <c r="W181" s="228">
        <v>228</v>
      </c>
      <c r="X181" s="233"/>
    </row>
    <row r="182" spans="1:24" ht="26.1" customHeight="1">
      <c r="A182" s="127"/>
      <c r="B182" s="227" t="s">
        <v>5934</v>
      </c>
      <c r="C182" s="227" t="s">
        <v>24868</v>
      </c>
      <c r="D182" s="227" t="s">
        <v>9456</v>
      </c>
      <c r="E182" s="227" t="s">
        <v>5934</v>
      </c>
      <c r="F182" s="227" t="s">
        <v>5934</v>
      </c>
      <c r="G182" s="228">
        <v>10896</v>
      </c>
      <c r="H182" s="228"/>
      <c r="I182" s="228"/>
      <c r="J182" s="233" t="s">
        <v>176</v>
      </c>
      <c r="K182" s="227" t="s">
        <v>147</v>
      </c>
      <c r="L182" s="228">
        <v>200</v>
      </c>
      <c r="M182" s="228">
        <v>6</v>
      </c>
      <c r="N182" s="228">
        <v>1</v>
      </c>
      <c r="O182" s="233" t="s">
        <v>147</v>
      </c>
      <c r="P182" s="228">
        <v>42</v>
      </c>
      <c r="Q182" s="228">
        <v>100</v>
      </c>
      <c r="R182" s="228">
        <v>3795</v>
      </c>
      <c r="S182" s="228"/>
      <c r="T182" s="228"/>
      <c r="U182" s="227"/>
      <c r="V182" s="227">
        <v>2009</v>
      </c>
      <c r="W182" s="228">
        <v>244</v>
      </c>
      <c r="X182" s="233"/>
    </row>
    <row r="183" spans="1:24" s="1579" customFormat="1" ht="26.1" customHeight="1">
      <c r="A183" s="1625" t="s">
        <v>60</v>
      </c>
      <c r="B183" s="314" t="s">
        <v>13537</v>
      </c>
      <c r="C183" s="314"/>
      <c r="D183" s="724">
        <f>COUNTA(D184:D203)</f>
        <v>20</v>
      </c>
      <c r="E183" s="314"/>
      <c r="F183" s="314"/>
      <c r="G183" s="318">
        <f>SUM(G184:G203)</f>
        <v>176965</v>
      </c>
      <c r="H183" s="318">
        <f>SUM(H184:H203)</f>
        <v>615.23</v>
      </c>
      <c r="I183" s="318">
        <f>SUM(I184:I203)</f>
        <v>615.23</v>
      </c>
      <c r="J183" s="349"/>
      <c r="K183" s="314"/>
      <c r="L183" s="318"/>
      <c r="M183" s="318"/>
      <c r="N183" s="318"/>
      <c r="O183" s="349"/>
      <c r="P183" s="318"/>
      <c r="Q183" s="318"/>
      <c r="R183" s="318"/>
      <c r="S183" s="318"/>
      <c r="T183" s="318"/>
      <c r="U183" s="314"/>
      <c r="V183" s="314"/>
      <c r="W183" s="318"/>
      <c r="X183" s="349"/>
    </row>
    <row r="184" spans="1:24" ht="26.1" customHeight="1">
      <c r="A184" s="1580"/>
      <c r="B184" s="227" t="s">
        <v>302</v>
      </c>
      <c r="C184" s="227" t="s">
        <v>25910</v>
      </c>
      <c r="D184" s="227" t="s">
        <v>7109</v>
      </c>
      <c r="E184" s="227" t="s">
        <v>302</v>
      </c>
      <c r="F184" s="227" t="s">
        <v>305</v>
      </c>
      <c r="G184" s="228">
        <v>5228</v>
      </c>
      <c r="H184" s="228">
        <v>228</v>
      </c>
      <c r="I184" s="228">
        <v>228</v>
      </c>
      <c r="J184" s="233" t="s">
        <v>176</v>
      </c>
      <c r="K184" s="227" t="s">
        <v>147</v>
      </c>
      <c r="L184" s="228">
        <v>125</v>
      </c>
      <c r="M184" s="228">
        <v>8</v>
      </c>
      <c r="N184" s="228">
        <v>1</v>
      </c>
      <c r="O184" s="233" t="s">
        <v>147</v>
      </c>
      <c r="P184" s="228">
        <v>33</v>
      </c>
      <c r="Q184" s="228">
        <v>67</v>
      </c>
      <c r="R184" s="228">
        <v>2222</v>
      </c>
      <c r="S184" s="228"/>
      <c r="T184" s="228">
        <v>150</v>
      </c>
      <c r="U184" s="227" t="s">
        <v>178</v>
      </c>
      <c r="V184" s="567">
        <v>1997</v>
      </c>
      <c r="W184" s="228">
        <v>450</v>
      </c>
      <c r="X184" s="233"/>
    </row>
    <row r="185" spans="1:24" ht="26.1" customHeight="1">
      <c r="A185" s="1580"/>
      <c r="B185" s="227" t="s">
        <v>302</v>
      </c>
      <c r="C185" s="227" t="s">
        <v>25911</v>
      </c>
      <c r="D185" s="227" t="s">
        <v>17514</v>
      </c>
      <c r="E185" s="227" t="s">
        <v>302</v>
      </c>
      <c r="F185" s="227" t="s">
        <v>305</v>
      </c>
      <c r="G185" s="228">
        <v>2347</v>
      </c>
      <c r="H185" s="228"/>
      <c r="I185" s="228"/>
      <c r="J185" s="233" t="s">
        <v>176</v>
      </c>
      <c r="K185" s="227" t="s">
        <v>2690</v>
      </c>
      <c r="L185" s="228">
        <v>240</v>
      </c>
      <c r="M185" s="228">
        <v>6</v>
      </c>
      <c r="N185" s="228">
        <v>1</v>
      </c>
      <c r="O185" s="233"/>
      <c r="P185" s="228"/>
      <c r="Q185" s="228"/>
      <c r="R185" s="228">
        <v>2400</v>
      </c>
      <c r="S185" s="228"/>
      <c r="T185" s="228"/>
      <c r="U185" s="227"/>
      <c r="V185" s="227">
        <v>2005</v>
      </c>
      <c r="W185" s="228">
        <v>80</v>
      </c>
      <c r="X185" s="233"/>
    </row>
    <row r="186" spans="1:24" ht="26.1" customHeight="1">
      <c r="A186" s="1580"/>
      <c r="B186" s="227" t="s">
        <v>302</v>
      </c>
      <c r="C186" s="227" t="s">
        <v>25910</v>
      </c>
      <c r="D186" s="227" t="s">
        <v>7111</v>
      </c>
      <c r="E186" s="227" t="s">
        <v>302</v>
      </c>
      <c r="F186" s="227" t="s">
        <v>305</v>
      </c>
      <c r="G186" s="228">
        <v>1200</v>
      </c>
      <c r="H186" s="228"/>
      <c r="I186" s="228"/>
      <c r="J186" s="233" t="s">
        <v>176</v>
      </c>
      <c r="K186" s="227" t="s">
        <v>4062</v>
      </c>
      <c r="L186" s="228">
        <v>200</v>
      </c>
      <c r="M186" s="228">
        <v>6</v>
      </c>
      <c r="N186" s="228">
        <v>1</v>
      </c>
      <c r="O186" s="233" t="s">
        <v>4062</v>
      </c>
      <c r="P186" s="228">
        <v>25</v>
      </c>
      <c r="Q186" s="228">
        <v>82</v>
      </c>
      <c r="R186" s="228">
        <v>3373</v>
      </c>
      <c r="S186" s="228">
        <v>1317</v>
      </c>
      <c r="T186" s="228">
        <v>1317</v>
      </c>
      <c r="U186" s="227" t="s">
        <v>178</v>
      </c>
      <c r="V186" s="567">
        <v>2011</v>
      </c>
      <c r="W186" s="228">
        <v>2631</v>
      </c>
      <c r="X186" s="233"/>
    </row>
    <row r="187" spans="1:24" ht="26.1" customHeight="1">
      <c r="A187" s="1580"/>
      <c r="B187" s="227" t="s">
        <v>6301</v>
      </c>
      <c r="C187" s="227" t="s">
        <v>25294</v>
      </c>
      <c r="D187" s="227" t="s">
        <v>7112</v>
      </c>
      <c r="E187" s="227" t="s">
        <v>6301</v>
      </c>
      <c r="F187" s="227" t="s">
        <v>17416</v>
      </c>
      <c r="G187" s="228"/>
      <c r="H187" s="228"/>
      <c r="I187" s="228"/>
      <c r="J187" s="233" t="s">
        <v>176</v>
      </c>
      <c r="K187" s="227" t="s">
        <v>4062</v>
      </c>
      <c r="L187" s="228">
        <v>200</v>
      </c>
      <c r="M187" s="228">
        <v>6</v>
      </c>
      <c r="N187" s="228">
        <v>1</v>
      </c>
      <c r="O187" s="233" t="s">
        <v>147</v>
      </c>
      <c r="P187" s="228">
        <v>26</v>
      </c>
      <c r="Q187" s="228">
        <v>58</v>
      </c>
      <c r="R187" s="228">
        <v>2034</v>
      </c>
      <c r="S187" s="228">
        <v>550</v>
      </c>
      <c r="T187" s="228">
        <v>550</v>
      </c>
      <c r="U187" s="227" t="s">
        <v>178</v>
      </c>
      <c r="V187" s="567">
        <v>2010</v>
      </c>
      <c r="W187" s="228">
        <v>820</v>
      </c>
      <c r="X187" s="444" t="s">
        <v>17515</v>
      </c>
    </row>
    <row r="188" spans="1:24" ht="26.1" customHeight="1">
      <c r="A188" s="1580"/>
      <c r="B188" s="227" t="s">
        <v>6301</v>
      </c>
      <c r="C188" s="227" t="s">
        <v>25912</v>
      </c>
      <c r="D188" s="227" t="s">
        <v>13312</v>
      </c>
      <c r="E188" s="227" t="s">
        <v>6301</v>
      </c>
      <c r="F188" s="227" t="s">
        <v>6301</v>
      </c>
      <c r="G188" s="228"/>
      <c r="H188" s="228"/>
      <c r="I188" s="228"/>
      <c r="J188" s="233" t="s">
        <v>176</v>
      </c>
      <c r="K188" s="227" t="s">
        <v>147</v>
      </c>
      <c r="L188" s="228">
        <v>270</v>
      </c>
      <c r="M188" s="228">
        <v>4</v>
      </c>
      <c r="N188" s="228">
        <v>1</v>
      </c>
      <c r="O188" s="233" t="s">
        <v>1978</v>
      </c>
      <c r="P188" s="228">
        <v>22</v>
      </c>
      <c r="Q188" s="228">
        <v>112</v>
      </c>
      <c r="R188" s="228">
        <v>2500</v>
      </c>
      <c r="S188" s="228"/>
      <c r="T188" s="228"/>
      <c r="U188" s="227"/>
      <c r="V188" s="567">
        <v>2021</v>
      </c>
      <c r="W188" s="228">
        <v>614</v>
      </c>
      <c r="X188" s="233" t="s">
        <v>13313</v>
      </c>
    </row>
    <row r="189" spans="1:24" ht="26.1" customHeight="1">
      <c r="A189" s="127"/>
      <c r="B189" s="227" t="s">
        <v>6301</v>
      </c>
      <c r="C189" s="227" t="s">
        <v>25913</v>
      </c>
      <c r="D189" s="227" t="s">
        <v>7113</v>
      </c>
      <c r="E189" s="227" t="s">
        <v>6301</v>
      </c>
      <c r="F189" s="227" t="s">
        <v>6301</v>
      </c>
      <c r="G189" s="228"/>
      <c r="H189" s="228"/>
      <c r="I189" s="228"/>
      <c r="J189" s="233" t="s">
        <v>176</v>
      </c>
      <c r="K189" s="227" t="s">
        <v>147</v>
      </c>
      <c r="L189" s="228">
        <v>200</v>
      </c>
      <c r="M189" s="228">
        <v>6</v>
      </c>
      <c r="N189" s="228">
        <v>1</v>
      </c>
      <c r="O189" s="233" t="s">
        <v>147</v>
      </c>
      <c r="P189" s="228">
        <v>26</v>
      </c>
      <c r="Q189" s="228">
        <v>58</v>
      </c>
      <c r="R189" s="228">
        <v>2034</v>
      </c>
      <c r="S189" s="228">
        <v>20</v>
      </c>
      <c r="T189" s="228">
        <v>80</v>
      </c>
      <c r="U189" s="227" t="s">
        <v>7114</v>
      </c>
      <c r="V189" s="567">
        <v>2013</v>
      </c>
      <c r="W189" s="228">
        <v>400</v>
      </c>
      <c r="X189" s="233" t="s">
        <v>7115</v>
      </c>
    </row>
    <row r="190" spans="1:24" ht="26.1" customHeight="1">
      <c r="A190" s="127"/>
      <c r="B190" s="227" t="s">
        <v>704</v>
      </c>
      <c r="C190" s="227" t="s">
        <v>25914</v>
      </c>
      <c r="D190" s="227" t="s">
        <v>7116</v>
      </c>
      <c r="E190" s="227" t="s">
        <v>704</v>
      </c>
      <c r="F190" s="227" t="s">
        <v>6321</v>
      </c>
      <c r="G190" s="720">
        <v>3885</v>
      </c>
      <c r="H190" s="720">
        <v>0</v>
      </c>
      <c r="I190" s="720">
        <v>0</v>
      </c>
      <c r="J190" s="233" t="s">
        <v>176</v>
      </c>
      <c r="K190" s="227" t="s">
        <v>147</v>
      </c>
      <c r="L190" s="228">
        <v>200</v>
      </c>
      <c r="M190" s="228">
        <v>8</v>
      </c>
      <c r="N190" s="228">
        <v>1</v>
      </c>
      <c r="O190" s="233" t="s">
        <v>147</v>
      </c>
      <c r="P190" s="228"/>
      <c r="Q190" s="228"/>
      <c r="R190" s="228">
        <v>2975</v>
      </c>
      <c r="S190" s="228">
        <v>500</v>
      </c>
      <c r="T190" s="228">
        <v>500</v>
      </c>
      <c r="U190" s="227" t="s">
        <v>178</v>
      </c>
      <c r="V190" s="567">
        <v>2005</v>
      </c>
      <c r="W190" s="228">
        <v>1050</v>
      </c>
      <c r="X190" s="233"/>
    </row>
    <row r="191" spans="1:24" ht="26.1" customHeight="1">
      <c r="A191" s="127"/>
      <c r="B191" s="227" t="s">
        <v>704</v>
      </c>
      <c r="C191" s="227" t="s">
        <v>25358</v>
      </c>
      <c r="D191" s="227" t="s">
        <v>7117</v>
      </c>
      <c r="E191" s="227" t="s">
        <v>704</v>
      </c>
      <c r="F191" s="227" t="s">
        <v>6321</v>
      </c>
      <c r="G191" s="720"/>
      <c r="H191" s="720"/>
      <c r="I191" s="720"/>
      <c r="J191" s="233" t="s">
        <v>176</v>
      </c>
      <c r="K191" s="227" t="s">
        <v>7118</v>
      </c>
      <c r="L191" s="228">
        <v>250</v>
      </c>
      <c r="M191" s="228">
        <v>8</v>
      </c>
      <c r="N191" s="228">
        <v>2</v>
      </c>
      <c r="O191" s="233"/>
      <c r="P191" s="228"/>
      <c r="Q191" s="228"/>
      <c r="R191" s="228">
        <v>2000</v>
      </c>
      <c r="S191" s="228">
        <v>300</v>
      </c>
      <c r="T191" s="228">
        <v>300</v>
      </c>
      <c r="U191" s="227" t="s">
        <v>178</v>
      </c>
      <c r="V191" s="567">
        <v>2005</v>
      </c>
      <c r="W191" s="228"/>
      <c r="X191" s="233" t="s">
        <v>7119</v>
      </c>
    </row>
    <row r="192" spans="1:24" ht="26.1" customHeight="1">
      <c r="A192" s="127"/>
      <c r="B192" s="227" t="s">
        <v>704</v>
      </c>
      <c r="C192" s="227" t="s">
        <v>25915</v>
      </c>
      <c r="D192" s="227" t="s">
        <v>7120</v>
      </c>
      <c r="E192" s="227" t="s">
        <v>704</v>
      </c>
      <c r="F192" s="227" t="s">
        <v>704</v>
      </c>
      <c r="G192" s="720">
        <v>1560</v>
      </c>
      <c r="H192" s="720"/>
      <c r="I192" s="720"/>
      <c r="J192" s="233" t="s">
        <v>176</v>
      </c>
      <c r="K192" s="227" t="s">
        <v>7118</v>
      </c>
      <c r="L192" s="228">
        <v>190</v>
      </c>
      <c r="M192" s="228">
        <v>5</v>
      </c>
      <c r="N192" s="228">
        <v>2</v>
      </c>
      <c r="O192" s="233"/>
      <c r="P192" s="228"/>
      <c r="Q192" s="228"/>
      <c r="R192" s="228">
        <v>1560</v>
      </c>
      <c r="S192" s="228"/>
      <c r="T192" s="228"/>
      <c r="U192" s="227"/>
      <c r="V192" s="567">
        <v>2005</v>
      </c>
      <c r="W192" s="228">
        <v>7966</v>
      </c>
      <c r="X192" s="233"/>
    </row>
    <row r="193" spans="1:24" ht="26.1" customHeight="1">
      <c r="A193" s="127"/>
      <c r="B193" s="227" t="s">
        <v>704</v>
      </c>
      <c r="C193" s="227" t="s">
        <v>25916</v>
      </c>
      <c r="D193" s="227" t="s">
        <v>7121</v>
      </c>
      <c r="E193" s="227" t="s">
        <v>704</v>
      </c>
      <c r="F193" s="227" t="s">
        <v>6321</v>
      </c>
      <c r="G193" s="720">
        <v>15000</v>
      </c>
      <c r="H193" s="720"/>
      <c r="I193" s="720"/>
      <c r="J193" s="233" t="s">
        <v>176</v>
      </c>
      <c r="K193" s="227" t="s">
        <v>7122</v>
      </c>
      <c r="L193" s="228"/>
      <c r="M193" s="228"/>
      <c r="N193" s="228"/>
      <c r="O193" s="233" t="s">
        <v>7123</v>
      </c>
      <c r="P193" s="228"/>
      <c r="Q193" s="228"/>
      <c r="R193" s="228">
        <v>15000</v>
      </c>
      <c r="S193" s="228"/>
      <c r="T193" s="228"/>
      <c r="U193" s="227"/>
      <c r="V193" s="567">
        <v>2005</v>
      </c>
      <c r="W193" s="228">
        <v>1700</v>
      </c>
      <c r="X193" s="233"/>
    </row>
    <row r="194" spans="1:24" ht="26.1" customHeight="1">
      <c r="A194" s="127"/>
      <c r="B194" s="452" t="s">
        <v>6336</v>
      </c>
      <c r="C194" s="452" t="s">
        <v>25917</v>
      </c>
      <c r="D194" s="241" t="s">
        <v>7124</v>
      </c>
      <c r="E194" s="452" t="s">
        <v>6336</v>
      </c>
      <c r="F194" s="452" t="s">
        <v>6338</v>
      </c>
      <c r="G194" s="720">
        <v>9150</v>
      </c>
      <c r="H194" s="720">
        <v>387.23</v>
      </c>
      <c r="I194" s="720">
        <v>387.23</v>
      </c>
      <c r="J194" s="452" t="s">
        <v>176</v>
      </c>
      <c r="K194" s="241" t="s">
        <v>4062</v>
      </c>
      <c r="L194" s="720"/>
      <c r="M194" s="720"/>
      <c r="N194" s="720"/>
      <c r="O194" s="241" t="s">
        <v>4062</v>
      </c>
      <c r="P194" s="720"/>
      <c r="Q194" s="720"/>
      <c r="R194" s="720"/>
      <c r="S194" s="720">
        <v>240</v>
      </c>
      <c r="T194" s="720"/>
      <c r="U194" s="452" t="s">
        <v>7078</v>
      </c>
      <c r="V194" s="452">
        <v>2015</v>
      </c>
      <c r="W194" s="720">
        <v>2103</v>
      </c>
      <c r="X194" s="452"/>
    </row>
    <row r="195" spans="1:24" ht="26.1" customHeight="1">
      <c r="A195" s="127"/>
      <c r="B195" s="452" t="s">
        <v>706</v>
      </c>
      <c r="C195" s="452" t="s">
        <v>25367</v>
      </c>
      <c r="D195" s="241" t="s">
        <v>13314</v>
      </c>
      <c r="E195" s="452" t="s">
        <v>706</v>
      </c>
      <c r="F195" s="452" t="s">
        <v>706</v>
      </c>
      <c r="G195" s="720"/>
      <c r="H195" s="720"/>
      <c r="I195" s="720"/>
      <c r="J195" s="452" t="s">
        <v>176</v>
      </c>
      <c r="K195" s="241" t="s">
        <v>2690</v>
      </c>
      <c r="L195" s="720">
        <v>400</v>
      </c>
      <c r="M195" s="720">
        <v>2</v>
      </c>
      <c r="N195" s="720"/>
      <c r="O195" s="241" t="s">
        <v>2690</v>
      </c>
      <c r="P195" s="720"/>
      <c r="Q195" s="720"/>
      <c r="R195" s="720"/>
      <c r="S195" s="720"/>
      <c r="T195" s="720"/>
      <c r="U195" s="452"/>
      <c r="V195" s="452">
        <v>2007</v>
      </c>
      <c r="W195" s="720"/>
      <c r="X195" s="452"/>
    </row>
    <row r="196" spans="1:24" ht="26.1" customHeight="1">
      <c r="A196" s="127"/>
      <c r="B196" s="452" t="s">
        <v>706</v>
      </c>
      <c r="C196" s="452" t="s">
        <v>25918</v>
      </c>
      <c r="D196" s="241" t="s">
        <v>13315</v>
      </c>
      <c r="E196" s="452" t="s">
        <v>706</v>
      </c>
      <c r="F196" s="452" t="s">
        <v>706</v>
      </c>
      <c r="G196" s="720"/>
      <c r="H196" s="720">
        <v>0</v>
      </c>
      <c r="I196" s="720">
        <v>0</v>
      </c>
      <c r="J196" s="452" t="s">
        <v>176</v>
      </c>
      <c r="K196" s="241" t="s">
        <v>2690</v>
      </c>
      <c r="L196" s="720">
        <v>450</v>
      </c>
      <c r="M196" s="720">
        <v>2</v>
      </c>
      <c r="N196" s="720"/>
      <c r="O196" s="241" t="s">
        <v>2690</v>
      </c>
      <c r="P196" s="720"/>
      <c r="Q196" s="720"/>
      <c r="R196" s="720"/>
      <c r="S196" s="720"/>
      <c r="T196" s="720"/>
      <c r="U196" s="452"/>
      <c r="V196" s="452">
        <v>2010</v>
      </c>
      <c r="W196" s="720"/>
      <c r="X196" s="452"/>
    </row>
    <row r="197" spans="1:24" ht="26.1" customHeight="1">
      <c r="A197" s="127"/>
      <c r="B197" s="452" t="s">
        <v>706</v>
      </c>
      <c r="C197" s="452" t="s">
        <v>25919</v>
      </c>
      <c r="D197" s="241" t="s">
        <v>13316</v>
      </c>
      <c r="E197" s="452" t="s">
        <v>706</v>
      </c>
      <c r="F197" s="452" t="s">
        <v>706</v>
      </c>
      <c r="G197" s="720">
        <v>18532</v>
      </c>
      <c r="H197" s="720">
        <v>0</v>
      </c>
      <c r="I197" s="720">
        <v>0</v>
      </c>
      <c r="J197" s="452" t="s">
        <v>176</v>
      </c>
      <c r="K197" s="241" t="s">
        <v>147</v>
      </c>
      <c r="L197" s="720"/>
      <c r="M197" s="720"/>
      <c r="N197" s="720"/>
      <c r="O197" s="241" t="s">
        <v>147</v>
      </c>
      <c r="P197" s="720"/>
      <c r="Q197" s="720"/>
      <c r="R197" s="720">
        <v>1350</v>
      </c>
      <c r="S197" s="720"/>
      <c r="T197" s="720"/>
      <c r="U197" s="452"/>
      <c r="V197" s="452">
        <v>2016</v>
      </c>
      <c r="W197" s="720"/>
      <c r="X197" s="452"/>
    </row>
    <row r="198" spans="1:24" ht="26.1" customHeight="1">
      <c r="A198" s="127"/>
      <c r="B198" s="452" t="s">
        <v>706</v>
      </c>
      <c r="C198" s="452" t="s">
        <v>25920</v>
      </c>
      <c r="D198" s="241" t="s">
        <v>13317</v>
      </c>
      <c r="E198" s="452" t="s">
        <v>706</v>
      </c>
      <c r="F198" s="452" t="s">
        <v>706</v>
      </c>
      <c r="G198" s="720">
        <v>5445</v>
      </c>
      <c r="H198" s="720">
        <v>0</v>
      </c>
      <c r="I198" s="720">
        <v>0</v>
      </c>
      <c r="J198" s="452" t="s">
        <v>176</v>
      </c>
      <c r="K198" s="241" t="s">
        <v>2690</v>
      </c>
      <c r="L198" s="720"/>
      <c r="M198" s="720"/>
      <c r="N198" s="720"/>
      <c r="O198" s="241" t="s">
        <v>2690</v>
      </c>
      <c r="P198" s="720"/>
      <c r="Q198" s="720"/>
      <c r="R198" s="720"/>
      <c r="S198" s="720"/>
      <c r="T198" s="720"/>
      <c r="U198" s="452"/>
      <c r="V198" s="452">
        <v>2009</v>
      </c>
      <c r="W198" s="720"/>
      <c r="X198" s="452"/>
    </row>
    <row r="199" spans="1:24" ht="26.1" customHeight="1">
      <c r="A199" s="127"/>
      <c r="B199" s="233" t="s">
        <v>707</v>
      </c>
      <c r="C199" s="233" t="s">
        <v>25382</v>
      </c>
      <c r="D199" s="300" t="s">
        <v>7125</v>
      </c>
      <c r="E199" s="233" t="s">
        <v>707</v>
      </c>
      <c r="F199" s="233" t="s">
        <v>4140</v>
      </c>
      <c r="G199" s="720">
        <v>41665</v>
      </c>
      <c r="H199" s="720"/>
      <c r="I199" s="720"/>
      <c r="J199" s="233" t="s">
        <v>176</v>
      </c>
      <c r="K199" s="233"/>
      <c r="L199" s="228"/>
      <c r="M199" s="228"/>
      <c r="N199" s="228"/>
      <c r="O199" s="233" t="s">
        <v>147</v>
      </c>
      <c r="P199" s="228">
        <v>9</v>
      </c>
      <c r="Q199" s="228">
        <v>50</v>
      </c>
      <c r="R199" s="228"/>
      <c r="S199" s="228"/>
      <c r="T199" s="228"/>
      <c r="U199" s="233"/>
      <c r="V199" s="722">
        <v>2007</v>
      </c>
      <c r="W199" s="228">
        <v>30</v>
      </c>
      <c r="X199" s="233"/>
    </row>
    <row r="200" spans="1:24" ht="26.1" customHeight="1">
      <c r="A200" s="127"/>
      <c r="B200" s="227" t="s">
        <v>6366</v>
      </c>
      <c r="C200" s="227" t="s">
        <v>25921</v>
      </c>
      <c r="D200" s="227" t="s">
        <v>7126</v>
      </c>
      <c r="E200" s="227" t="s">
        <v>6366</v>
      </c>
      <c r="F200" s="227" t="s">
        <v>6366</v>
      </c>
      <c r="G200" s="720">
        <v>66050</v>
      </c>
      <c r="H200" s="720">
        <v>0</v>
      </c>
      <c r="I200" s="720">
        <v>0</v>
      </c>
      <c r="J200" s="233" t="s">
        <v>176</v>
      </c>
      <c r="K200" s="227" t="s">
        <v>703</v>
      </c>
      <c r="L200" s="228">
        <v>200</v>
      </c>
      <c r="M200" s="228">
        <v>7.15</v>
      </c>
      <c r="N200" s="228">
        <v>2</v>
      </c>
      <c r="O200" s="233" t="s">
        <v>703</v>
      </c>
      <c r="P200" s="228">
        <v>35.200000000000003</v>
      </c>
      <c r="Q200" s="228">
        <v>64</v>
      </c>
      <c r="R200" s="228">
        <v>4699</v>
      </c>
      <c r="S200" s="228"/>
      <c r="T200" s="228"/>
      <c r="U200" s="227"/>
      <c r="V200" s="227">
        <v>2009</v>
      </c>
      <c r="W200" s="228">
        <v>148</v>
      </c>
      <c r="X200" s="233"/>
    </row>
    <row r="201" spans="1:24" ht="26.1" customHeight="1">
      <c r="A201" s="127"/>
      <c r="B201" s="227" t="s">
        <v>6384</v>
      </c>
      <c r="C201" s="227" t="s">
        <v>25922</v>
      </c>
      <c r="D201" s="227" t="s">
        <v>17516</v>
      </c>
      <c r="E201" s="227" t="s">
        <v>6384</v>
      </c>
      <c r="F201" s="227" t="s">
        <v>6384</v>
      </c>
      <c r="G201" s="720">
        <v>1272</v>
      </c>
      <c r="H201" s="720"/>
      <c r="I201" s="720"/>
      <c r="J201" s="233" t="s">
        <v>176</v>
      </c>
      <c r="K201" s="227" t="s">
        <v>2690</v>
      </c>
      <c r="L201" s="228">
        <v>197</v>
      </c>
      <c r="M201" s="228">
        <v>3</v>
      </c>
      <c r="N201" s="228">
        <v>1</v>
      </c>
      <c r="O201" s="233" t="s">
        <v>7127</v>
      </c>
      <c r="P201" s="228"/>
      <c r="Q201" s="228"/>
      <c r="R201" s="228"/>
      <c r="S201" s="228"/>
      <c r="T201" s="228"/>
      <c r="U201" s="227"/>
      <c r="V201" s="227">
        <v>2007</v>
      </c>
      <c r="W201" s="228">
        <v>29</v>
      </c>
      <c r="X201" s="233"/>
    </row>
    <row r="202" spans="1:24" ht="26.1" customHeight="1">
      <c r="A202" s="127"/>
      <c r="B202" s="452" t="s">
        <v>1890</v>
      </c>
      <c r="C202" s="452" t="s">
        <v>25442</v>
      </c>
      <c r="D202" s="241" t="s">
        <v>18001</v>
      </c>
      <c r="E202" s="452" t="s">
        <v>1890</v>
      </c>
      <c r="F202" s="452" t="s">
        <v>1890</v>
      </c>
      <c r="G202" s="720"/>
      <c r="H202" s="720"/>
      <c r="I202" s="720"/>
      <c r="J202" s="452" t="s">
        <v>176</v>
      </c>
      <c r="K202" s="241" t="s">
        <v>147</v>
      </c>
      <c r="L202" s="720">
        <v>150</v>
      </c>
      <c r="M202" s="720">
        <v>6</v>
      </c>
      <c r="N202" s="720">
        <v>1</v>
      </c>
      <c r="O202" s="241" t="s">
        <v>7127</v>
      </c>
      <c r="P202" s="720">
        <v>40</v>
      </c>
      <c r="Q202" s="720">
        <v>60</v>
      </c>
      <c r="R202" s="720">
        <v>2400</v>
      </c>
      <c r="S202" s="720"/>
      <c r="T202" s="720"/>
      <c r="U202" s="452"/>
      <c r="V202" s="452">
        <v>2009</v>
      </c>
      <c r="W202" s="720"/>
      <c r="X202" s="241" t="s">
        <v>9444</v>
      </c>
    </row>
    <row r="203" spans="1:24" ht="26.1" customHeight="1">
      <c r="A203" s="1377"/>
      <c r="B203" s="452" t="s">
        <v>15404</v>
      </c>
      <c r="C203" s="472" t="s">
        <v>25923</v>
      </c>
      <c r="D203" s="241" t="s">
        <v>17517</v>
      </c>
      <c r="E203" s="452" t="s">
        <v>15404</v>
      </c>
      <c r="F203" s="452" t="s">
        <v>15404</v>
      </c>
      <c r="G203" s="720">
        <v>5631</v>
      </c>
      <c r="H203" s="720"/>
      <c r="I203" s="720"/>
      <c r="J203" s="452" t="s">
        <v>2056</v>
      </c>
      <c r="K203" s="241" t="s">
        <v>1978</v>
      </c>
      <c r="L203" s="720">
        <v>200</v>
      </c>
      <c r="M203" s="720">
        <v>6</v>
      </c>
      <c r="N203" s="720">
        <v>1</v>
      </c>
      <c r="O203" s="241" t="s">
        <v>17518</v>
      </c>
      <c r="P203" s="720">
        <v>50</v>
      </c>
      <c r="Q203" s="720">
        <v>60</v>
      </c>
      <c r="R203" s="720">
        <v>3000</v>
      </c>
      <c r="S203" s="720"/>
      <c r="T203" s="720"/>
      <c r="U203" s="452"/>
      <c r="V203" s="452">
        <v>2001</v>
      </c>
      <c r="W203" s="720">
        <v>100</v>
      </c>
      <c r="X203" s="241" t="s">
        <v>17519</v>
      </c>
    </row>
    <row r="204" spans="1:24" s="1579" customFormat="1" ht="26.1" customHeight="1">
      <c r="A204" s="1625" t="s">
        <v>80</v>
      </c>
      <c r="B204" s="723" t="s">
        <v>13537</v>
      </c>
      <c r="C204" s="723"/>
      <c r="D204" s="724">
        <f>COUNTA(D205:D206)</f>
        <v>2</v>
      </c>
      <c r="E204" s="723"/>
      <c r="F204" s="723"/>
      <c r="G204" s="725">
        <f>SUM(G205:G206)</f>
        <v>19000</v>
      </c>
      <c r="H204" s="725">
        <f>SUM(H205:H206)</f>
        <v>132</v>
      </c>
      <c r="I204" s="725">
        <f>SUM(I205:I206)</f>
        <v>132</v>
      </c>
      <c r="J204" s="723"/>
      <c r="K204" s="381"/>
      <c r="L204" s="725"/>
      <c r="M204" s="725"/>
      <c r="N204" s="725"/>
      <c r="O204" s="381"/>
      <c r="P204" s="725"/>
      <c r="Q204" s="725"/>
      <c r="R204" s="725"/>
      <c r="S204" s="725"/>
      <c r="T204" s="725"/>
      <c r="U204" s="723"/>
      <c r="V204" s="723"/>
      <c r="W204" s="725"/>
      <c r="X204" s="723"/>
    </row>
    <row r="205" spans="1:24" ht="26.1" customHeight="1">
      <c r="A205" s="1580"/>
      <c r="B205" s="227" t="s">
        <v>7210</v>
      </c>
      <c r="C205" s="227"/>
      <c r="D205" s="227" t="s">
        <v>8205</v>
      </c>
      <c r="E205" s="227" t="s">
        <v>7212</v>
      </c>
      <c r="F205" s="227" t="s">
        <v>7214</v>
      </c>
      <c r="G205" s="228">
        <v>1000</v>
      </c>
      <c r="H205" s="228">
        <v>0</v>
      </c>
      <c r="I205" s="228">
        <v>0</v>
      </c>
      <c r="J205" s="233" t="s">
        <v>176</v>
      </c>
      <c r="K205" s="227" t="s">
        <v>703</v>
      </c>
      <c r="L205" s="228">
        <v>150</v>
      </c>
      <c r="M205" s="228">
        <v>5</v>
      </c>
      <c r="N205" s="228">
        <v>1</v>
      </c>
      <c r="O205" s="233" t="s">
        <v>703</v>
      </c>
      <c r="P205" s="228">
        <v>20</v>
      </c>
      <c r="Q205" s="228">
        <v>50</v>
      </c>
      <c r="R205" s="228">
        <v>1000</v>
      </c>
      <c r="S205" s="228">
        <v>0</v>
      </c>
      <c r="T205" s="228">
        <v>50</v>
      </c>
      <c r="U205" s="227"/>
      <c r="V205" s="227">
        <v>2008</v>
      </c>
      <c r="W205" s="228">
        <v>60</v>
      </c>
      <c r="X205" s="439"/>
    </row>
    <row r="206" spans="1:24" ht="26.1" customHeight="1">
      <c r="A206" s="1630"/>
      <c r="B206" s="227" t="s">
        <v>7225</v>
      </c>
      <c r="C206" s="227"/>
      <c r="D206" s="227" t="s">
        <v>8206</v>
      </c>
      <c r="E206" s="227" t="s">
        <v>7212</v>
      </c>
      <c r="F206" s="227" t="s">
        <v>7374</v>
      </c>
      <c r="G206" s="228">
        <v>18000</v>
      </c>
      <c r="H206" s="228">
        <v>132</v>
      </c>
      <c r="I206" s="228">
        <v>132</v>
      </c>
      <c r="J206" s="233" t="s">
        <v>176</v>
      </c>
      <c r="K206" s="227" t="s">
        <v>703</v>
      </c>
      <c r="L206" s="228">
        <v>200</v>
      </c>
      <c r="M206" s="228">
        <v>8</v>
      </c>
      <c r="N206" s="228">
        <v>1</v>
      </c>
      <c r="O206" s="233" t="s">
        <v>703</v>
      </c>
      <c r="P206" s="228">
        <v>25</v>
      </c>
      <c r="Q206" s="228">
        <v>50</v>
      </c>
      <c r="R206" s="228">
        <v>6054</v>
      </c>
      <c r="S206" s="228">
        <v>500</v>
      </c>
      <c r="T206" s="228">
        <v>500</v>
      </c>
      <c r="U206" s="227" t="s">
        <v>465</v>
      </c>
      <c r="V206" s="227">
        <v>2002</v>
      </c>
      <c r="W206" s="228">
        <v>1500</v>
      </c>
      <c r="X206" s="233"/>
    </row>
  </sheetData>
  <mergeCells count="22">
    <mergeCell ref="A1:E1"/>
    <mergeCell ref="E2:E4"/>
    <mergeCell ref="F2:F4"/>
    <mergeCell ref="A2:A4"/>
    <mergeCell ref="B2:B4"/>
    <mergeCell ref="D2:D4"/>
    <mergeCell ref="C2:C4"/>
    <mergeCell ref="G2:G4"/>
    <mergeCell ref="X2:X4"/>
    <mergeCell ref="K3:N3"/>
    <mergeCell ref="O3:Q3"/>
    <mergeCell ref="R3:R4"/>
    <mergeCell ref="S3:S4"/>
    <mergeCell ref="W2:W4"/>
    <mergeCell ref="S2:U2"/>
    <mergeCell ref="V2:V4"/>
    <mergeCell ref="H2:H4"/>
    <mergeCell ref="T3:T4"/>
    <mergeCell ref="U3:U4"/>
    <mergeCell ref="I2:I4"/>
    <mergeCell ref="K2:R2"/>
    <mergeCell ref="J2:J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63" fitToHeight="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3A55-6378-437A-B655-045616FFD3AB}">
  <sheetPr>
    <tabColor theme="0" tint="-0.14999847407452621"/>
    <pageSetUpPr fitToPage="1"/>
  </sheetPr>
  <dimension ref="A1:BF36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11.25"/>
  <cols>
    <col min="1" max="1" width="8" style="150" hidden="1" customWidth="1"/>
    <col min="2" max="2" width="3.77734375" style="150" customWidth="1"/>
    <col min="3" max="3" width="5.44140625" style="150" bestFit="1" customWidth="1"/>
    <col min="4" max="4" width="21" style="150" hidden="1" customWidth="1"/>
    <col min="5" max="5" width="10.88671875" style="150" customWidth="1"/>
    <col min="6" max="6" width="6.6640625" style="150" bestFit="1" customWidth="1"/>
    <col min="7" max="8" width="22.21875" style="150" hidden="1" customWidth="1"/>
    <col min="9" max="9" width="12.109375" style="150" customWidth="1"/>
    <col min="10" max="10" width="5.77734375" style="150" hidden="1" customWidth="1"/>
    <col min="11" max="11" width="7.6640625" style="115" customWidth="1"/>
    <col min="12" max="12" width="6.6640625" style="115" customWidth="1"/>
    <col min="13" max="13" width="6.88671875" style="115" bestFit="1" customWidth="1"/>
    <col min="14" max="14" width="9.77734375" style="150" hidden="1" customWidth="1"/>
    <col min="15" max="15" width="8.44140625" style="150" hidden="1" customWidth="1"/>
    <col min="16" max="16" width="8.77734375" style="150" hidden="1" customWidth="1"/>
    <col min="17" max="17" width="7.6640625" style="150" hidden="1" customWidth="1"/>
    <col min="18" max="19" width="5.33203125" style="150" hidden="1" customWidth="1"/>
    <col min="20" max="20" width="8" style="150" hidden="1" customWidth="1"/>
    <col min="21" max="21" width="7.44140625" style="150" hidden="1" customWidth="1"/>
    <col min="22" max="22" width="6.44140625" style="150" hidden="1" customWidth="1"/>
    <col min="23" max="27" width="4.77734375" style="150" customWidth="1"/>
    <col min="28" max="28" width="6.21875" style="1331" customWidth="1"/>
    <col min="29" max="36" width="4.77734375" style="150" customWidth="1"/>
    <col min="37" max="37" width="4" style="150" hidden="1" customWidth="1"/>
    <col min="38" max="38" width="5.33203125" style="150" hidden="1" customWidth="1"/>
    <col min="39" max="39" width="7.33203125" style="115" bestFit="1" customWidth="1"/>
    <col min="40" max="40" width="9.33203125" style="150" hidden="1" customWidth="1"/>
    <col min="41" max="41" width="6.21875" style="150" customWidth="1"/>
    <col min="42" max="42" width="6.44140625" style="150" customWidth="1"/>
    <col min="43" max="43" width="6.33203125" style="150" customWidth="1"/>
    <col min="44" max="44" width="24.6640625" style="150" hidden="1" customWidth="1"/>
    <col min="45" max="45" width="5.33203125" style="150" hidden="1" customWidth="1"/>
    <col min="46" max="46" width="4.44140625" style="150" hidden="1" customWidth="1"/>
    <col min="47" max="47" width="6.44140625" style="150" hidden="1" customWidth="1"/>
    <col min="48" max="49" width="7.109375" style="150" hidden="1" customWidth="1"/>
    <col min="50" max="52" width="4.44140625" style="150" hidden="1" customWidth="1"/>
    <col min="53" max="54" width="7.109375" style="150" hidden="1" customWidth="1"/>
    <col min="55" max="55" width="1.5546875" style="150" hidden="1" customWidth="1"/>
    <col min="56" max="56" width="5.44140625" style="150" bestFit="1" customWidth="1"/>
    <col min="57" max="57" width="7.88671875" style="115" customWidth="1"/>
    <col min="58" max="58" width="5.6640625" style="150" customWidth="1"/>
    <col min="59" max="16384" width="8.88671875" style="215"/>
  </cols>
  <sheetData>
    <row r="1" spans="1:58" ht="22.9" customHeight="1">
      <c r="B1" s="2085" t="s">
        <v>84</v>
      </c>
      <c r="C1" s="2085"/>
      <c r="D1" s="2085"/>
      <c r="E1" s="2085"/>
    </row>
    <row r="2" spans="1:58" ht="28.5" customHeight="1">
      <c r="A2" s="2088" t="s">
        <v>3</v>
      </c>
      <c r="B2" s="1888" t="s">
        <v>4</v>
      </c>
      <c r="C2" s="1888" t="s">
        <v>260</v>
      </c>
      <c r="D2" s="1888" t="s">
        <v>6</v>
      </c>
      <c r="E2" s="1888" t="s">
        <v>7</v>
      </c>
      <c r="F2" s="1888" t="s">
        <v>263</v>
      </c>
      <c r="G2" s="1888" t="s">
        <v>26386</v>
      </c>
      <c r="H2" s="1338"/>
      <c r="I2" s="1888" t="s">
        <v>8</v>
      </c>
      <c r="J2" s="1888" t="s">
        <v>375</v>
      </c>
      <c r="K2" s="1888" t="s">
        <v>9</v>
      </c>
      <c r="L2" s="1888" t="s">
        <v>10</v>
      </c>
      <c r="M2" s="1888" t="s">
        <v>11</v>
      </c>
      <c r="N2" s="1888" t="s">
        <v>67</v>
      </c>
      <c r="O2" s="1889" t="s">
        <v>342</v>
      </c>
      <c r="P2" s="1890"/>
      <c r="Q2" s="1890"/>
      <c r="R2" s="1890"/>
      <c r="S2" s="1890"/>
      <c r="T2" s="1891"/>
      <c r="U2" s="1888" t="s">
        <v>17</v>
      </c>
      <c r="V2" s="1888"/>
      <c r="W2" s="1338" t="s">
        <v>343</v>
      </c>
      <c r="X2" s="1888" t="s">
        <v>344</v>
      </c>
      <c r="Y2" s="1888"/>
      <c r="Z2" s="1888" t="s">
        <v>345</v>
      </c>
      <c r="AA2" s="1888"/>
      <c r="AB2" s="1888" t="s">
        <v>400</v>
      </c>
      <c r="AC2" s="1888"/>
      <c r="AD2" s="2071" t="s">
        <v>346</v>
      </c>
      <c r="AE2" s="2071"/>
      <c r="AF2" s="2071" t="s">
        <v>347</v>
      </c>
      <c r="AG2" s="2071"/>
      <c r="AH2" s="2071" t="s">
        <v>160</v>
      </c>
      <c r="AI2" s="2071"/>
      <c r="AJ2" s="2071"/>
      <c r="AK2" s="2071" t="s">
        <v>348</v>
      </c>
      <c r="AL2" s="2071"/>
      <c r="AM2" s="2071" t="s">
        <v>349</v>
      </c>
      <c r="AN2" s="1888" t="s">
        <v>350</v>
      </c>
      <c r="AO2" s="1888" t="s">
        <v>13</v>
      </c>
      <c r="AP2" s="1888"/>
      <c r="AQ2" s="1888"/>
      <c r="AR2" s="1888"/>
      <c r="AS2" s="1888" t="s">
        <v>403</v>
      </c>
      <c r="AT2" s="2071"/>
      <c r="AU2" s="2071"/>
      <c r="AV2" s="2071"/>
      <c r="AW2" s="2071"/>
      <c r="AX2" s="2071"/>
      <c r="AY2" s="2071"/>
      <c r="AZ2" s="2071"/>
      <c r="BA2" s="2071"/>
      <c r="BB2" s="2071"/>
      <c r="BC2" s="1911" t="s">
        <v>18534</v>
      </c>
      <c r="BD2" s="2068" t="s">
        <v>15</v>
      </c>
      <c r="BE2" s="2068" t="s">
        <v>16</v>
      </c>
      <c r="BF2" s="1888" t="s">
        <v>20</v>
      </c>
    </row>
    <row r="3" spans="1:58" ht="35.25" customHeight="1">
      <c r="A3" s="2088"/>
      <c r="B3" s="1888"/>
      <c r="C3" s="1888"/>
      <c r="D3" s="1888"/>
      <c r="E3" s="1888"/>
      <c r="F3" s="1888"/>
      <c r="G3" s="1888"/>
      <c r="H3" s="1338" t="s">
        <v>436</v>
      </c>
      <c r="I3" s="1888"/>
      <c r="J3" s="1888"/>
      <c r="K3" s="1888"/>
      <c r="L3" s="1888"/>
      <c r="M3" s="1888"/>
      <c r="N3" s="1888"/>
      <c r="O3" s="1888" t="s">
        <v>18525</v>
      </c>
      <c r="P3" s="1888" t="s">
        <v>18526</v>
      </c>
      <c r="Q3" s="1888" t="s">
        <v>18527</v>
      </c>
      <c r="R3" s="1888" t="s">
        <v>18528</v>
      </c>
      <c r="S3" s="1888" t="s">
        <v>18529</v>
      </c>
      <c r="T3" s="1888" t="s">
        <v>498</v>
      </c>
      <c r="U3" s="1888" t="s">
        <v>26</v>
      </c>
      <c r="V3" s="1888" t="s">
        <v>27</v>
      </c>
      <c r="W3" s="1888" t="s">
        <v>351</v>
      </c>
      <c r="X3" s="1888" t="s">
        <v>351</v>
      </c>
      <c r="Y3" s="1888" t="s">
        <v>352</v>
      </c>
      <c r="Z3" s="1888" t="s">
        <v>351</v>
      </c>
      <c r="AA3" s="1888" t="s">
        <v>352</v>
      </c>
      <c r="AB3" s="1888" t="s">
        <v>351</v>
      </c>
      <c r="AC3" s="1888" t="s">
        <v>352</v>
      </c>
      <c r="AD3" s="1888" t="s">
        <v>351</v>
      </c>
      <c r="AE3" s="1888" t="s">
        <v>352</v>
      </c>
      <c r="AF3" s="1888" t="s">
        <v>351</v>
      </c>
      <c r="AG3" s="1888" t="s">
        <v>352</v>
      </c>
      <c r="AH3" s="1559" t="s">
        <v>353</v>
      </c>
      <c r="AI3" s="1559" t="s">
        <v>354</v>
      </c>
      <c r="AJ3" s="1559" t="s">
        <v>355</v>
      </c>
      <c r="AK3" s="2071" t="s">
        <v>356</v>
      </c>
      <c r="AL3" s="2071" t="s">
        <v>351</v>
      </c>
      <c r="AM3" s="2071"/>
      <c r="AN3" s="1888"/>
      <c r="AO3" s="1888" t="s">
        <v>22</v>
      </c>
      <c r="AP3" s="1888" t="s">
        <v>23</v>
      </c>
      <c r="AQ3" s="1888" t="s">
        <v>24</v>
      </c>
      <c r="AR3" s="1888" t="s">
        <v>25</v>
      </c>
      <c r="AS3" s="1888" t="s">
        <v>31</v>
      </c>
      <c r="AT3" s="2071"/>
      <c r="AU3" s="2071"/>
      <c r="AV3" s="2071"/>
      <c r="AW3" s="2071"/>
      <c r="AX3" s="1888" t="s">
        <v>32</v>
      </c>
      <c r="AY3" s="2071"/>
      <c r="AZ3" s="2071"/>
      <c r="BA3" s="2071"/>
      <c r="BB3" s="2071"/>
      <c r="BC3" s="1912"/>
      <c r="BD3" s="2086"/>
      <c r="BE3" s="2086"/>
      <c r="BF3" s="2071"/>
    </row>
    <row r="4" spans="1:58" ht="19.5" customHeight="1">
      <c r="A4" s="2088"/>
      <c r="B4" s="1888"/>
      <c r="C4" s="1888"/>
      <c r="D4" s="1888"/>
      <c r="E4" s="1888"/>
      <c r="F4" s="1888"/>
      <c r="G4" s="1888"/>
      <c r="H4" s="1338"/>
      <c r="I4" s="1888"/>
      <c r="J4" s="1888"/>
      <c r="K4" s="1888"/>
      <c r="L4" s="1888"/>
      <c r="M4" s="1888"/>
      <c r="N4" s="1888"/>
      <c r="O4" s="1888"/>
      <c r="P4" s="1888"/>
      <c r="Q4" s="1888"/>
      <c r="R4" s="1888"/>
      <c r="S4" s="1888"/>
      <c r="T4" s="1888"/>
      <c r="U4" s="1888"/>
      <c r="V4" s="1888"/>
      <c r="W4" s="1888"/>
      <c r="X4" s="1888"/>
      <c r="Y4" s="2071"/>
      <c r="Z4" s="1888"/>
      <c r="AA4" s="2071"/>
      <c r="AB4" s="1888"/>
      <c r="AC4" s="2071"/>
      <c r="AD4" s="2071"/>
      <c r="AE4" s="2071"/>
      <c r="AF4" s="2071"/>
      <c r="AG4" s="2071"/>
      <c r="AH4" s="1559" t="s">
        <v>42</v>
      </c>
      <c r="AI4" s="1559" t="s">
        <v>42</v>
      </c>
      <c r="AJ4" s="1559" t="s">
        <v>42</v>
      </c>
      <c r="AK4" s="2071"/>
      <c r="AL4" s="2071"/>
      <c r="AM4" s="2071"/>
      <c r="AN4" s="1888"/>
      <c r="AO4" s="1888"/>
      <c r="AP4" s="1888"/>
      <c r="AQ4" s="1888"/>
      <c r="AR4" s="1888"/>
      <c r="AS4" s="1559" t="s">
        <v>41</v>
      </c>
      <c r="AT4" s="1338" t="s">
        <v>42</v>
      </c>
      <c r="AU4" s="1338" t="s">
        <v>37</v>
      </c>
      <c r="AV4" s="1338" t="s">
        <v>43</v>
      </c>
      <c r="AW4" s="1338" t="s">
        <v>44</v>
      </c>
      <c r="AX4" s="1338" t="s">
        <v>41</v>
      </c>
      <c r="AY4" s="1338" t="s">
        <v>42</v>
      </c>
      <c r="AZ4" s="1338" t="s">
        <v>37</v>
      </c>
      <c r="BA4" s="1338" t="s">
        <v>43</v>
      </c>
      <c r="BB4" s="1338" t="s">
        <v>44</v>
      </c>
      <c r="BC4" s="1913"/>
      <c r="BD4" s="2069"/>
      <c r="BE4" s="2069"/>
      <c r="BF4" s="2071"/>
    </row>
    <row r="5" spans="1:58" s="1546" customFormat="1" ht="45.95" customHeight="1">
      <c r="A5" s="1634">
        <v>1</v>
      </c>
      <c r="B5" s="1635" t="s">
        <v>48</v>
      </c>
      <c r="C5" s="381" t="s">
        <v>1</v>
      </c>
      <c r="D5" s="381"/>
      <c r="E5" s="736">
        <f>COUNTA(E6,E7,E8,E9,E10,E12:E18,E20:E22,E23:E23,E24,E25,E27:E30,E32:E35)</f>
        <v>26</v>
      </c>
      <c r="F5" s="381"/>
      <c r="G5" s="381"/>
      <c r="H5" s="381"/>
      <c r="I5" s="381"/>
      <c r="J5" s="381"/>
      <c r="K5" s="737">
        <f>SUM(K6,K7,K8,K9,K10,K12:K18,K20:K22,K23:K23,K24,K25,K27:K30,K32:K35)</f>
        <v>1083972</v>
      </c>
      <c r="L5" s="380">
        <f>SUM(L6,L7,L8,L9,L10,L12:L18,L20:L22,L23:L23,L24,L25,L27:L30,L32:L35)</f>
        <v>78593.51999999999</v>
      </c>
      <c r="M5" s="380">
        <f>SUM(M6,M7,M8,M9,M10,M12:M18,M20:M22,M23:M23,M24,M25,M27:M30,M32:M35)</f>
        <v>106371.24</v>
      </c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738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0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  <c r="AY5" s="381"/>
      <c r="AZ5" s="381"/>
      <c r="BA5" s="381"/>
      <c r="BB5" s="381"/>
      <c r="BC5" s="314"/>
      <c r="BD5" s="381"/>
      <c r="BE5" s="380"/>
      <c r="BF5" s="381"/>
    </row>
    <row r="6" spans="1:58" s="1546" customFormat="1" ht="45.95" customHeight="1">
      <c r="A6" s="1634"/>
      <c r="B6" s="1635" t="s">
        <v>1791</v>
      </c>
      <c r="C6" s="381" t="s">
        <v>720</v>
      </c>
      <c r="D6" s="381" t="s">
        <v>1285</v>
      </c>
      <c r="E6" s="381" t="s">
        <v>1286</v>
      </c>
      <c r="F6" s="381" t="s">
        <v>566</v>
      </c>
      <c r="G6" s="381" t="s">
        <v>1287</v>
      </c>
      <c r="H6" s="1633" t="s">
        <v>568</v>
      </c>
      <c r="I6" s="381" t="s">
        <v>875</v>
      </c>
      <c r="J6" s="381">
        <v>3</v>
      </c>
      <c r="K6" s="318">
        <v>6009</v>
      </c>
      <c r="L6" s="380">
        <v>365</v>
      </c>
      <c r="M6" s="380">
        <v>731</v>
      </c>
      <c r="N6" s="380" t="s">
        <v>401</v>
      </c>
      <c r="O6" s="380"/>
      <c r="P6" s="380">
        <v>184</v>
      </c>
      <c r="Q6" s="380"/>
      <c r="R6" s="380"/>
      <c r="S6" s="380"/>
      <c r="T6" s="380"/>
      <c r="U6" s="380">
        <v>2000</v>
      </c>
      <c r="V6" s="380">
        <v>2001</v>
      </c>
      <c r="W6" s="380"/>
      <c r="X6" s="380">
        <v>4</v>
      </c>
      <c r="Y6" s="380"/>
      <c r="Z6" s="380">
        <v>5</v>
      </c>
      <c r="AA6" s="380"/>
      <c r="AB6" s="380">
        <v>30</v>
      </c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>
        <v>666</v>
      </c>
      <c r="AN6" s="380"/>
      <c r="AO6" s="380"/>
      <c r="AP6" s="380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14"/>
      <c r="BD6" s="381">
        <v>1973</v>
      </c>
      <c r="BE6" s="380">
        <v>184</v>
      </c>
      <c r="BF6" s="381"/>
    </row>
    <row r="7" spans="1:58" s="1546" customFormat="1" ht="45.95" customHeight="1">
      <c r="A7" s="1634">
        <v>1</v>
      </c>
      <c r="B7" s="1635" t="s">
        <v>271</v>
      </c>
      <c r="C7" s="381" t="s">
        <v>2054</v>
      </c>
      <c r="D7" s="381" t="s">
        <v>2091</v>
      </c>
      <c r="E7" s="381" t="s">
        <v>12534</v>
      </c>
      <c r="F7" s="381" t="s">
        <v>1977</v>
      </c>
      <c r="G7" s="381" t="s">
        <v>2092</v>
      </c>
      <c r="H7" s="454" t="s">
        <v>2093</v>
      </c>
      <c r="I7" s="381" t="s">
        <v>18002</v>
      </c>
      <c r="J7" s="381">
        <v>3</v>
      </c>
      <c r="K7" s="318">
        <v>191300</v>
      </c>
      <c r="L7" s="380">
        <v>9617</v>
      </c>
      <c r="M7" s="380">
        <v>17021</v>
      </c>
      <c r="N7" s="380" t="s">
        <v>2083</v>
      </c>
      <c r="O7" s="380"/>
      <c r="P7" s="380">
        <v>184</v>
      </c>
      <c r="Q7" s="380"/>
      <c r="R7" s="380"/>
      <c r="S7" s="380"/>
      <c r="T7" s="380"/>
      <c r="U7" s="380">
        <v>2000</v>
      </c>
      <c r="V7" s="380">
        <v>2001</v>
      </c>
      <c r="W7" s="380"/>
      <c r="X7" s="380">
        <v>80</v>
      </c>
      <c r="Y7" s="380"/>
      <c r="Z7" s="380">
        <v>60</v>
      </c>
      <c r="AA7" s="380"/>
      <c r="AB7" s="380">
        <v>80</v>
      </c>
      <c r="AC7" s="380"/>
      <c r="AD7" s="380"/>
      <c r="AE7" s="380"/>
      <c r="AF7" s="380">
        <v>0</v>
      </c>
      <c r="AG7" s="380"/>
      <c r="AH7" s="380">
        <v>4</v>
      </c>
      <c r="AI7" s="380">
        <v>4</v>
      </c>
      <c r="AJ7" s="380">
        <v>1</v>
      </c>
      <c r="AK7" s="380"/>
      <c r="AL7" s="380"/>
      <c r="AM7" s="380"/>
      <c r="AN7" s="380"/>
      <c r="AO7" s="380">
        <v>1519</v>
      </c>
      <c r="AP7" s="380">
        <v>5000</v>
      </c>
      <c r="AQ7" s="381" t="s">
        <v>1983</v>
      </c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14"/>
      <c r="BD7" s="381">
        <v>2008</v>
      </c>
      <c r="BE7" s="380">
        <v>49553</v>
      </c>
      <c r="BF7" s="381"/>
    </row>
    <row r="8" spans="1:58" s="1549" customFormat="1" ht="45.95" customHeight="1">
      <c r="A8" s="1636">
        <v>1</v>
      </c>
      <c r="B8" s="1637" t="s">
        <v>13527</v>
      </c>
      <c r="C8" s="481" t="s">
        <v>804</v>
      </c>
      <c r="D8" s="481" t="s">
        <v>13618</v>
      </c>
      <c r="E8" s="481" t="s">
        <v>13619</v>
      </c>
      <c r="F8" s="481" t="s">
        <v>582</v>
      </c>
      <c r="G8" s="481" t="s">
        <v>2459</v>
      </c>
      <c r="H8" s="739" t="s">
        <v>949</v>
      </c>
      <c r="I8" s="481" t="s">
        <v>807</v>
      </c>
      <c r="J8" s="481">
        <v>3</v>
      </c>
      <c r="K8" s="501">
        <v>95837</v>
      </c>
      <c r="L8" s="501">
        <v>8104</v>
      </c>
      <c r="M8" s="501">
        <v>9999</v>
      </c>
      <c r="N8" s="501" t="s">
        <v>10826</v>
      </c>
      <c r="O8" s="501"/>
      <c r="P8" s="501">
        <v>477</v>
      </c>
      <c r="Q8" s="501"/>
      <c r="R8" s="501"/>
      <c r="S8" s="501"/>
      <c r="T8" s="501"/>
      <c r="U8" s="501">
        <v>1999</v>
      </c>
      <c r="V8" s="501"/>
      <c r="W8" s="501"/>
      <c r="X8" s="501">
        <v>90</v>
      </c>
      <c r="Y8" s="501"/>
      <c r="Z8" s="501">
        <v>75</v>
      </c>
      <c r="AA8" s="501"/>
      <c r="AB8" s="501">
        <v>90</v>
      </c>
      <c r="AC8" s="501"/>
      <c r="AD8" s="501"/>
      <c r="AE8" s="501"/>
      <c r="AF8" s="501">
        <v>3</v>
      </c>
      <c r="AG8" s="501"/>
      <c r="AH8" s="501"/>
      <c r="AI8" s="501"/>
      <c r="AJ8" s="501"/>
      <c r="AK8" s="501"/>
      <c r="AL8" s="501"/>
      <c r="AM8" s="501">
        <v>10010</v>
      </c>
      <c r="AN8" s="501"/>
      <c r="AO8" s="501">
        <v>1337</v>
      </c>
      <c r="AP8" s="501"/>
      <c r="AQ8" s="481"/>
      <c r="AR8" s="481" t="s">
        <v>332</v>
      </c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340"/>
      <c r="BD8" s="481">
        <v>2014</v>
      </c>
      <c r="BE8" s="501">
        <v>30195</v>
      </c>
      <c r="BF8" s="481"/>
    </row>
    <row r="9" spans="1:58" s="1546" customFormat="1" ht="45.95" customHeight="1">
      <c r="A9" s="1634"/>
      <c r="B9" s="1635" t="s">
        <v>132</v>
      </c>
      <c r="C9" s="381" t="s">
        <v>2011</v>
      </c>
      <c r="D9" s="349" t="s">
        <v>19333</v>
      </c>
      <c r="E9" s="381" t="s">
        <v>2094</v>
      </c>
      <c r="F9" s="381" t="s">
        <v>2012</v>
      </c>
      <c r="G9" s="381" t="s">
        <v>12576</v>
      </c>
      <c r="H9" s="454"/>
      <c r="I9" s="381" t="s">
        <v>12576</v>
      </c>
      <c r="J9" s="381">
        <v>1</v>
      </c>
      <c r="K9" s="380">
        <v>3700</v>
      </c>
      <c r="L9" s="380">
        <v>1425</v>
      </c>
      <c r="M9" s="380">
        <v>1407</v>
      </c>
      <c r="N9" s="380" t="s">
        <v>2083</v>
      </c>
      <c r="O9" s="380">
        <v>1078</v>
      </c>
      <c r="P9" s="380"/>
      <c r="Q9" s="380"/>
      <c r="R9" s="380"/>
      <c r="S9" s="380"/>
      <c r="T9" s="380">
        <f>O9+P9+Q9+R9+S9</f>
        <v>1078</v>
      </c>
      <c r="U9" s="380"/>
      <c r="V9" s="380"/>
      <c r="W9" s="380"/>
      <c r="X9" s="380"/>
      <c r="Y9" s="380"/>
      <c r="Z9" s="380"/>
      <c r="AA9" s="380"/>
      <c r="AB9" s="380">
        <v>60</v>
      </c>
      <c r="AC9" s="380"/>
      <c r="AD9" s="380"/>
      <c r="AE9" s="380"/>
      <c r="AF9" s="380"/>
      <c r="AG9" s="380"/>
      <c r="AH9" s="380"/>
      <c r="AI9" s="380"/>
      <c r="AJ9" s="380"/>
      <c r="AK9" s="380"/>
      <c r="AL9" s="380"/>
      <c r="AM9" s="380">
        <v>1425</v>
      </c>
      <c r="AN9" s="380"/>
      <c r="AO9" s="380">
        <v>87</v>
      </c>
      <c r="AP9" s="380">
        <v>87</v>
      </c>
      <c r="AQ9" s="381" t="s">
        <v>2052</v>
      </c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14" t="s">
        <v>18732</v>
      </c>
      <c r="BD9" s="381">
        <v>2005</v>
      </c>
      <c r="BE9" s="380">
        <v>1078</v>
      </c>
      <c r="BF9" s="381"/>
    </row>
    <row r="10" spans="1:58" s="1546" customFormat="1" ht="45.95" customHeight="1">
      <c r="A10" s="1634">
        <v>1</v>
      </c>
      <c r="B10" s="1635" t="s">
        <v>8410</v>
      </c>
      <c r="C10" s="381" t="s">
        <v>2764</v>
      </c>
      <c r="D10" s="381" t="s">
        <v>8760</v>
      </c>
      <c r="E10" s="241" t="s">
        <v>9888</v>
      </c>
      <c r="F10" s="241" t="s">
        <v>1850</v>
      </c>
      <c r="G10" s="241" t="s">
        <v>8761</v>
      </c>
      <c r="H10" s="360" t="s">
        <v>8762</v>
      </c>
      <c r="I10" s="241" t="s">
        <v>8456</v>
      </c>
      <c r="J10" s="241">
        <v>13</v>
      </c>
      <c r="K10" s="244">
        <v>78061</v>
      </c>
      <c r="L10" s="244">
        <v>5157.99</v>
      </c>
      <c r="M10" s="244">
        <v>7947.74</v>
      </c>
      <c r="N10" s="244" t="s">
        <v>8763</v>
      </c>
      <c r="O10" s="244"/>
      <c r="P10" s="244"/>
      <c r="Q10" s="244"/>
      <c r="R10" s="244"/>
      <c r="S10" s="244"/>
      <c r="T10" s="244"/>
      <c r="U10" s="244" t="s">
        <v>8764</v>
      </c>
      <c r="V10" s="244" t="s">
        <v>8765</v>
      </c>
      <c r="W10" s="244"/>
      <c r="X10" s="244">
        <v>40</v>
      </c>
      <c r="Y10" s="244"/>
      <c r="Z10" s="244">
        <v>30</v>
      </c>
      <c r="AA10" s="244"/>
      <c r="AB10" s="244">
        <v>80</v>
      </c>
      <c r="AC10" s="244"/>
      <c r="AD10" s="244"/>
      <c r="AE10" s="244"/>
      <c r="AF10" s="244"/>
      <c r="AG10" s="244"/>
      <c r="AH10" s="244">
        <v>25</v>
      </c>
      <c r="AI10" s="244">
        <v>26</v>
      </c>
      <c r="AJ10" s="244">
        <v>11</v>
      </c>
      <c r="AK10" s="244"/>
      <c r="AL10" s="244"/>
      <c r="AM10" s="244"/>
      <c r="AN10" s="244"/>
      <c r="AO10" s="244">
        <v>626</v>
      </c>
      <c r="AP10" s="244">
        <v>626</v>
      </c>
      <c r="AQ10" s="241" t="s">
        <v>9431</v>
      </c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27"/>
      <c r="BD10" s="241">
        <v>1999</v>
      </c>
      <c r="BE10" s="244">
        <v>10511</v>
      </c>
      <c r="BF10" s="241"/>
    </row>
    <row r="11" spans="1:58" s="1546" customFormat="1" ht="45.95" customHeight="1">
      <c r="A11" s="1638"/>
      <c r="B11" s="1624" t="s">
        <v>57</v>
      </c>
      <c r="C11" s="381" t="s">
        <v>2001</v>
      </c>
      <c r="D11" s="381"/>
      <c r="E11" s="736">
        <f>COUNTA(E12:E18)</f>
        <v>7</v>
      </c>
      <c r="F11" s="381"/>
      <c r="G11" s="381"/>
      <c r="H11" s="351"/>
      <c r="I11" s="381"/>
      <c r="J11" s="381"/>
      <c r="K11" s="380">
        <f t="shared" ref="K11:AP11" si="0">SUM(K12:K18)</f>
        <v>94267</v>
      </c>
      <c r="L11" s="380">
        <f t="shared" si="0"/>
        <v>8677.18</v>
      </c>
      <c r="M11" s="380">
        <f t="shared" si="0"/>
        <v>11080.76</v>
      </c>
      <c r="N11" s="380">
        <f t="shared" si="0"/>
        <v>0</v>
      </c>
      <c r="O11" s="380">
        <f t="shared" si="0"/>
        <v>1220</v>
      </c>
      <c r="P11" s="380">
        <f t="shared" si="0"/>
        <v>0</v>
      </c>
      <c r="Q11" s="380">
        <f t="shared" si="0"/>
        <v>0</v>
      </c>
      <c r="R11" s="380">
        <f t="shared" si="0"/>
        <v>0</v>
      </c>
      <c r="S11" s="380">
        <f t="shared" si="0"/>
        <v>0</v>
      </c>
      <c r="T11" s="380">
        <f t="shared" si="0"/>
        <v>0</v>
      </c>
      <c r="U11" s="380">
        <f t="shared" si="0"/>
        <v>0</v>
      </c>
      <c r="V11" s="380">
        <f t="shared" si="0"/>
        <v>0</v>
      </c>
      <c r="W11" s="380">
        <f t="shared" si="0"/>
        <v>0</v>
      </c>
      <c r="X11" s="380">
        <f t="shared" si="0"/>
        <v>10</v>
      </c>
      <c r="Y11" s="380">
        <f t="shared" si="0"/>
        <v>0</v>
      </c>
      <c r="Z11" s="380">
        <f t="shared" si="0"/>
        <v>20</v>
      </c>
      <c r="AA11" s="380">
        <f t="shared" si="0"/>
        <v>0</v>
      </c>
      <c r="AB11" s="380">
        <f t="shared" si="0"/>
        <v>117</v>
      </c>
      <c r="AC11" s="380">
        <f t="shared" si="0"/>
        <v>0</v>
      </c>
      <c r="AD11" s="380">
        <f t="shared" si="0"/>
        <v>0</v>
      </c>
      <c r="AE11" s="380">
        <f t="shared" si="0"/>
        <v>0</v>
      </c>
      <c r="AF11" s="380">
        <f t="shared" si="0"/>
        <v>8</v>
      </c>
      <c r="AG11" s="380">
        <f t="shared" si="0"/>
        <v>0</v>
      </c>
      <c r="AH11" s="380">
        <f t="shared" si="0"/>
        <v>0</v>
      </c>
      <c r="AI11" s="380">
        <f t="shared" si="0"/>
        <v>0</v>
      </c>
      <c r="AJ11" s="380">
        <f t="shared" si="0"/>
        <v>0</v>
      </c>
      <c r="AK11" s="380">
        <f t="shared" si="0"/>
        <v>0</v>
      </c>
      <c r="AL11" s="380">
        <f t="shared" si="0"/>
        <v>0</v>
      </c>
      <c r="AM11" s="380">
        <f t="shared" si="0"/>
        <v>4117.2800000000007</v>
      </c>
      <c r="AN11" s="380">
        <f t="shared" si="0"/>
        <v>0</v>
      </c>
      <c r="AO11" s="380">
        <f t="shared" si="0"/>
        <v>912</v>
      </c>
      <c r="AP11" s="380">
        <f t="shared" si="0"/>
        <v>912</v>
      </c>
      <c r="AQ11" s="380"/>
      <c r="AR11" s="380">
        <f t="shared" ref="AR11:BB11" si="1">SUM(AR12:AR18)</f>
        <v>0</v>
      </c>
      <c r="AS11" s="380">
        <f t="shared" si="1"/>
        <v>0</v>
      </c>
      <c r="AT11" s="380">
        <f t="shared" si="1"/>
        <v>0</v>
      </c>
      <c r="AU11" s="380">
        <f t="shared" si="1"/>
        <v>0</v>
      </c>
      <c r="AV11" s="380">
        <f t="shared" si="1"/>
        <v>0</v>
      </c>
      <c r="AW11" s="380">
        <f t="shared" si="1"/>
        <v>0</v>
      </c>
      <c r="AX11" s="380">
        <f t="shared" si="1"/>
        <v>0</v>
      </c>
      <c r="AY11" s="380">
        <f t="shared" si="1"/>
        <v>0</v>
      </c>
      <c r="AZ11" s="380">
        <f t="shared" si="1"/>
        <v>0</v>
      </c>
      <c r="BA11" s="380">
        <f t="shared" si="1"/>
        <v>0</v>
      </c>
      <c r="BB11" s="380">
        <f t="shared" si="1"/>
        <v>0</v>
      </c>
      <c r="BC11" s="314"/>
      <c r="BD11" s="380"/>
      <c r="BE11" s="380">
        <f>SUM(BE12:BE18)</f>
        <v>17283</v>
      </c>
      <c r="BF11" s="381"/>
    </row>
    <row r="12" spans="1:58" s="214" customFormat="1" ht="45.95" customHeight="1">
      <c r="A12" s="1638"/>
      <c r="B12" s="86"/>
      <c r="C12" s="241" t="s">
        <v>2031</v>
      </c>
      <c r="D12" s="381"/>
      <c r="E12" s="733" t="s">
        <v>13856</v>
      </c>
      <c r="F12" s="241" t="s">
        <v>2031</v>
      </c>
      <c r="G12" s="381"/>
      <c r="H12" s="351"/>
      <c r="I12" s="241" t="s">
        <v>13857</v>
      </c>
      <c r="J12" s="381"/>
      <c r="K12" s="228">
        <v>35263</v>
      </c>
      <c r="L12" s="228">
        <v>3584</v>
      </c>
      <c r="M12" s="228">
        <v>3832</v>
      </c>
      <c r="N12" s="380"/>
      <c r="O12" s="380"/>
      <c r="P12" s="380"/>
      <c r="Q12" s="380"/>
      <c r="R12" s="380"/>
      <c r="S12" s="380"/>
      <c r="T12" s="380"/>
      <c r="U12" s="380"/>
      <c r="V12" s="380"/>
      <c r="W12" s="244"/>
      <c r="X12" s="300">
        <v>10</v>
      </c>
      <c r="Y12" s="380"/>
      <c r="Z12" s="244">
        <v>10</v>
      </c>
      <c r="AA12" s="380"/>
      <c r="AB12" s="244">
        <v>60</v>
      </c>
      <c r="AC12" s="380"/>
      <c r="AD12" s="244"/>
      <c r="AE12" s="380"/>
      <c r="AF12" s="244"/>
      <c r="AG12" s="381"/>
      <c r="AH12" s="241"/>
      <c r="AI12" s="241"/>
      <c r="AJ12" s="241"/>
      <c r="AK12" s="381"/>
      <c r="AL12" s="381"/>
      <c r="AM12" s="244">
        <v>2392</v>
      </c>
      <c r="AN12" s="381"/>
      <c r="AO12" s="244">
        <v>700</v>
      </c>
      <c r="AP12" s="244">
        <v>700</v>
      </c>
      <c r="AQ12" s="241" t="s">
        <v>2004</v>
      </c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14"/>
      <c r="BD12" s="243">
        <v>2022</v>
      </c>
      <c r="BE12" s="244">
        <v>15600</v>
      </c>
      <c r="BF12" s="241"/>
    </row>
    <row r="13" spans="1:58" s="214" customFormat="1" ht="45.95" customHeight="1">
      <c r="A13" s="1638"/>
      <c r="B13" s="86"/>
      <c r="C13" s="241" t="s">
        <v>1481</v>
      </c>
      <c r="D13" s="381" t="s">
        <v>22298</v>
      </c>
      <c r="E13" s="733" t="s">
        <v>22299</v>
      </c>
      <c r="F13" s="241" t="s">
        <v>1481</v>
      </c>
      <c r="G13" s="381" t="s">
        <v>1481</v>
      </c>
      <c r="H13" s="351"/>
      <c r="I13" s="241" t="s">
        <v>22300</v>
      </c>
      <c r="J13" s="381">
        <v>1</v>
      </c>
      <c r="K13" s="228"/>
      <c r="L13" s="228">
        <v>348.5</v>
      </c>
      <c r="M13" s="228">
        <v>347</v>
      </c>
      <c r="N13" s="380" t="s">
        <v>401</v>
      </c>
      <c r="O13" s="380">
        <v>1146</v>
      </c>
      <c r="P13" s="380"/>
      <c r="Q13" s="380"/>
      <c r="R13" s="380"/>
      <c r="S13" s="380"/>
      <c r="T13" s="380"/>
      <c r="U13" s="380"/>
      <c r="V13" s="380"/>
      <c r="W13" s="244"/>
      <c r="X13" s="300"/>
      <c r="Y13" s="380"/>
      <c r="Z13" s="244">
        <v>10</v>
      </c>
      <c r="AA13" s="380"/>
      <c r="AB13" s="244"/>
      <c r="AC13" s="380"/>
      <c r="AD13" s="244"/>
      <c r="AE13" s="380"/>
      <c r="AF13" s="244"/>
      <c r="AG13" s="381"/>
      <c r="AH13" s="241"/>
      <c r="AI13" s="241"/>
      <c r="AJ13" s="241"/>
      <c r="AK13" s="381"/>
      <c r="AL13" s="381"/>
      <c r="AM13" s="244">
        <v>347</v>
      </c>
      <c r="AN13" s="381"/>
      <c r="AO13" s="244"/>
      <c r="AP13" s="244"/>
      <c r="AQ13" s="24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14"/>
      <c r="BD13" s="243">
        <v>2024</v>
      </c>
      <c r="BE13" s="244">
        <v>1146</v>
      </c>
      <c r="BF13" s="241"/>
    </row>
    <row r="14" spans="1:58" s="214" customFormat="1" ht="45.95" customHeight="1">
      <c r="A14" s="1639"/>
      <c r="B14" s="86"/>
      <c r="C14" s="242" t="s">
        <v>632</v>
      </c>
      <c r="D14" s="242"/>
      <c r="E14" s="242" t="s">
        <v>9489</v>
      </c>
      <c r="F14" s="242" t="s">
        <v>632</v>
      </c>
      <c r="G14" s="242"/>
      <c r="H14" s="449"/>
      <c r="I14" s="242" t="s">
        <v>305</v>
      </c>
      <c r="J14" s="228"/>
      <c r="K14" s="228">
        <v>24935</v>
      </c>
      <c r="L14" s="228">
        <v>3784</v>
      </c>
      <c r="M14" s="228">
        <v>5843</v>
      </c>
      <c r="N14" s="242"/>
      <c r="O14" s="242"/>
      <c r="P14" s="242"/>
      <c r="Q14" s="242"/>
      <c r="R14" s="242"/>
      <c r="S14" s="242"/>
      <c r="T14" s="242"/>
      <c r="U14" s="228"/>
      <c r="V14" s="228"/>
      <c r="W14" s="228"/>
      <c r="X14" s="228"/>
      <c r="Y14" s="228"/>
      <c r="Z14" s="228"/>
      <c r="AA14" s="228"/>
      <c r="AB14" s="300">
        <v>30</v>
      </c>
      <c r="AC14" s="228"/>
      <c r="AD14" s="228"/>
      <c r="AE14" s="228"/>
      <c r="AF14" s="228"/>
      <c r="AG14" s="228"/>
      <c r="AH14" s="228"/>
      <c r="AI14" s="228"/>
      <c r="AJ14" s="242"/>
      <c r="AK14" s="242"/>
      <c r="AL14" s="242"/>
      <c r="AM14" s="244">
        <v>869</v>
      </c>
      <c r="AN14" s="241"/>
      <c r="AO14" s="241">
        <v>202</v>
      </c>
      <c r="AP14" s="241">
        <v>202</v>
      </c>
      <c r="AQ14" s="241" t="s">
        <v>465</v>
      </c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314"/>
      <c r="BD14" s="243">
        <v>1999</v>
      </c>
      <c r="BE14" s="228" t="s">
        <v>9490</v>
      </c>
      <c r="BF14" s="228"/>
    </row>
    <row r="15" spans="1:58" ht="45.95" customHeight="1">
      <c r="A15" s="1639"/>
      <c r="B15" s="86"/>
      <c r="C15" s="241" t="s">
        <v>671</v>
      </c>
      <c r="D15" s="241"/>
      <c r="E15" s="733" t="s">
        <v>9491</v>
      </c>
      <c r="F15" s="241" t="s">
        <v>671</v>
      </c>
      <c r="G15" s="241"/>
      <c r="H15" s="238"/>
      <c r="I15" s="241" t="s">
        <v>12913</v>
      </c>
      <c r="J15" s="241"/>
      <c r="K15" s="228">
        <v>11348</v>
      </c>
      <c r="L15" s="228">
        <v>144.5</v>
      </c>
      <c r="M15" s="228">
        <v>144.5</v>
      </c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>
        <v>9</v>
      </c>
      <c r="AC15" s="244"/>
      <c r="AD15" s="244"/>
      <c r="AE15" s="244"/>
      <c r="AF15" s="244"/>
      <c r="AG15" s="241"/>
      <c r="AH15" s="241"/>
      <c r="AI15" s="241"/>
      <c r="AJ15" s="241"/>
      <c r="AK15" s="241"/>
      <c r="AL15" s="241"/>
      <c r="AM15" s="244">
        <v>144.5</v>
      </c>
      <c r="AN15" s="241"/>
      <c r="AO15" s="244"/>
      <c r="AP15" s="244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314"/>
      <c r="BD15" s="243">
        <v>2015</v>
      </c>
      <c r="BE15" s="244">
        <v>100</v>
      </c>
      <c r="BF15" s="241"/>
    </row>
    <row r="16" spans="1:58" s="214" customFormat="1" ht="45.95" customHeight="1">
      <c r="A16" s="1639"/>
      <c r="B16" s="86"/>
      <c r="C16" s="241" t="s">
        <v>675</v>
      </c>
      <c r="D16" s="241"/>
      <c r="E16" s="733" t="s">
        <v>9492</v>
      </c>
      <c r="F16" s="241" t="s">
        <v>675</v>
      </c>
      <c r="G16" s="241"/>
      <c r="H16" s="238"/>
      <c r="I16" s="241" t="s">
        <v>13828</v>
      </c>
      <c r="J16" s="241"/>
      <c r="K16" s="228">
        <v>748</v>
      </c>
      <c r="L16" s="228">
        <v>433.68</v>
      </c>
      <c r="M16" s="228">
        <v>531.76</v>
      </c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>
        <v>6</v>
      </c>
      <c r="AC16" s="244"/>
      <c r="AD16" s="244"/>
      <c r="AE16" s="244"/>
      <c r="AF16" s="244"/>
      <c r="AG16" s="241"/>
      <c r="AH16" s="241"/>
      <c r="AI16" s="241"/>
      <c r="AJ16" s="241"/>
      <c r="AK16" s="241"/>
      <c r="AL16" s="241"/>
      <c r="AM16" s="244">
        <v>105.78</v>
      </c>
      <c r="AN16" s="241"/>
      <c r="AO16" s="244">
        <v>10</v>
      </c>
      <c r="AP16" s="244">
        <v>10</v>
      </c>
      <c r="AQ16" s="241" t="s">
        <v>3887</v>
      </c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314"/>
      <c r="BD16" s="243">
        <v>2013</v>
      </c>
      <c r="BE16" s="244">
        <v>243</v>
      </c>
      <c r="BF16" s="241"/>
    </row>
    <row r="17" spans="1:58" s="214" customFormat="1" ht="45.95" customHeight="1">
      <c r="A17" s="1639">
        <v>2</v>
      </c>
      <c r="B17" s="86"/>
      <c r="C17" s="242" t="s">
        <v>687</v>
      </c>
      <c r="D17" s="242"/>
      <c r="E17" s="242" t="s">
        <v>9493</v>
      </c>
      <c r="F17" s="242" t="s">
        <v>687</v>
      </c>
      <c r="G17" s="242"/>
      <c r="H17" s="449"/>
      <c r="I17" s="242" t="s">
        <v>687</v>
      </c>
      <c r="J17" s="228"/>
      <c r="K17" s="228">
        <v>21342</v>
      </c>
      <c r="L17" s="228">
        <v>184</v>
      </c>
      <c r="M17" s="228">
        <v>184</v>
      </c>
      <c r="N17" s="242"/>
      <c r="O17" s="242"/>
      <c r="P17" s="242"/>
      <c r="Q17" s="242"/>
      <c r="R17" s="242"/>
      <c r="S17" s="242"/>
      <c r="T17" s="242"/>
      <c r="U17" s="228"/>
      <c r="V17" s="228"/>
      <c r="W17" s="228"/>
      <c r="X17" s="228"/>
      <c r="Y17" s="228"/>
      <c r="Z17" s="228"/>
      <c r="AA17" s="228"/>
      <c r="AB17" s="300"/>
      <c r="AC17" s="228"/>
      <c r="AD17" s="228"/>
      <c r="AE17" s="228"/>
      <c r="AF17" s="228">
        <v>8</v>
      </c>
      <c r="AG17" s="228"/>
      <c r="AH17" s="228"/>
      <c r="AI17" s="228"/>
      <c r="AJ17" s="242"/>
      <c r="AK17" s="242"/>
      <c r="AL17" s="242"/>
      <c r="AM17" s="244">
        <v>115</v>
      </c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314"/>
      <c r="BD17" s="243">
        <v>2002</v>
      </c>
      <c r="BE17" s="228">
        <v>120</v>
      </c>
      <c r="BF17" s="322"/>
    </row>
    <row r="18" spans="1:58" s="214" customFormat="1" ht="45.95" customHeight="1">
      <c r="A18" s="1639"/>
      <c r="B18" s="86"/>
      <c r="C18" s="241" t="s">
        <v>697</v>
      </c>
      <c r="D18" s="241" t="s">
        <v>9494</v>
      </c>
      <c r="E18" s="241" t="s">
        <v>9495</v>
      </c>
      <c r="F18" s="241" t="s">
        <v>697</v>
      </c>
      <c r="G18" s="241" t="s">
        <v>697</v>
      </c>
      <c r="H18" s="233"/>
      <c r="I18" s="241" t="s">
        <v>697</v>
      </c>
      <c r="J18" s="241">
        <v>1</v>
      </c>
      <c r="K18" s="244">
        <v>631</v>
      </c>
      <c r="L18" s="244">
        <v>198.5</v>
      </c>
      <c r="M18" s="244">
        <v>198.5</v>
      </c>
      <c r="N18" s="241" t="s">
        <v>401</v>
      </c>
      <c r="O18" s="241">
        <v>74</v>
      </c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3">
        <v>12</v>
      </c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4">
        <v>144</v>
      </c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314"/>
      <c r="BD18" s="243">
        <v>2003</v>
      </c>
      <c r="BE18" s="244">
        <v>74</v>
      </c>
      <c r="BF18" s="241"/>
    </row>
    <row r="19" spans="1:58" s="1546" customFormat="1" ht="36" customHeight="1">
      <c r="A19" s="1634">
        <v>1</v>
      </c>
      <c r="B19" s="1625" t="s">
        <v>59</v>
      </c>
      <c r="C19" s="314" t="s">
        <v>2001</v>
      </c>
      <c r="D19" s="349"/>
      <c r="E19" s="736">
        <f>COUNTA(E20:E22)</f>
        <v>3</v>
      </c>
      <c r="F19" s="349"/>
      <c r="G19" s="349"/>
      <c r="H19" s="349"/>
      <c r="I19" s="349"/>
      <c r="J19" s="349"/>
      <c r="K19" s="318">
        <f>SUM(K20:K22)</f>
        <v>127721</v>
      </c>
      <c r="L19" s="318">
        <f>SUM(L20:L22)</f>
        <v>13435.81</v>
      </c>
      <c r="M19" s="318">
        <f>SUM(M20:M22)</f>
        <v>17288.509999999998</v>
      </c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80"/>
      <c r="Z19" s="318"/>
      <c r="AA19" s="380"/>
      <c r="AB19" s="318"/>
      <c r="AC19" s="380"/>
      <c r="AD19" s="380"/>
      <c r="AE19" s="380"/>
      <c r="AF19" s="380"/>
      <c r="AG19" s="380"/>
      <c r="AH19" s="380"/>
      <c r="AI19" s="380"/>
      <c r="AJ19" s="380"/>
      <c r="AK19" s="380"/>
      <c r="AL19" s="380"/>
      <c r="AM19" s="318">
        <f>SUM(AM20:AM22)</f>
        <v>6408</v>
      </c>
      <c r="AN19" s="318"/>
      <c r="AO19" s="318"/>
      <c r="AP19" s="318"/>
      <c r="AQ19" s="314"/>
      <c r="AR19" s="314"/>
      <c r="AS19" s="381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81"/>
      <c r="BE19" s="380"/>
      <c r="BF19" s="381"/>
    </row>
    <row r="20" spans="1:58" s="214" customFormat="1" ht="36" customHeight="1">
      <c r="A20" s="1632"/>
      <c r="B20" s="1588"/>
      <c r="C20" s="241" t="s">
        <v>461</v>
      </c>
      <c r="D20" s="241" t="s">
        <v>4481</v>
      </c>
      <c r="E20" s="241" t="s">
        <v>4482</v>
      </c>
      <c r="F20" s="241" t="s">
        <v>461</v>
      </c>
      <c r="G20" s="241"/>
      <c r="H20" s="360" t="s">
        <v>4120</v>
      </c>
      <c r="I20" s="241" t="s">
        <v>22380</v>
      </c>
      <c r="J20" s="241" t="s">
        <v>1707</v>
      </c>
      <c r="K20" s="244">
        <v>92950</v>
      </c>
      <c r="L20" s="244">
        <v>7111</v>
      </c>
      <c r="M20" s="244">
        <v>8402</v>
      </c>
      <c r="N20" s="244" t="s">
        <v>22784</v>
      </c>
      <c r="O20" s="244">
        <v>1825</v>
      </c>
      <c r="P20" s="244">
        <v>1825</v>
      </c>
      <c r="Q20" s="244">
        <v>1100</v>
      </c>
      <c r="R20" s="244"/>
      <c r="S20" s="244"/>
      <c r="T20" s="244"/>
      <c r="U20" s="244">
        <v>2002</v>
      </c>
      <c r="V20" s="244"/>
      <c r="W20" s="244"/>
      <c r="X20" s="244">
        <v>60</v>
      </c>
      <c r="Y20" s="244"/>
      <c r="Z20" s="244">
        <v>40</v>
      </c>
      <c r="AA20" s="244"/>
      <c r="AB20" s="244">
        <v>72</v>
      </c>
      <c r="AC20" s="244"/>
      <c r="AD20" s="244"/>
      <c r="AE20" s="244"/>
      <c r="AF20" s="244">
        <v>3</v>
      </c>
      <c r="AG20" s="244"/>
      <c r="AH20" s="244">
        <v>2</v>
      </c>
      <c r="AI20" s="244">
        <v>2</v>
      </c>
      <c r="AJ20" s="244">
        <v>1</v>
      </c>
      <c r="AK20" s="244"/>
      <c r="AL20" s="244"/>
      <c r="AM20" s="244">
        <v>5422</v>
      </c>
      <c r="AN20" s="244"/>
      <c r="AO20" s="244">
        <v>800</v>
      </c>
      <c r="AP20" s="244">
        <v>1000</v>
      </c>
      <c r="AQ20" s="241" t="s">
        <v>465</v>
      </c>
      <c r="AR20" s="241" t="s">
        <v>466</v>
      </c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314"/>
      <c r="BD20" s="241">
        <v>1990</v>
      </c>
      <c r="BE20" s="244">
        <v>5050</v>
      </c>
      <c r="BF20" s="439"/>
    </row>
    <row r="21" spans="1:58" s="214" customFormat="1" ht="36" customHeight="1">
      <c r="A21" s="1632"/>
      <c r="B21" s="1588"/>
      <c r="C21" s="241" t="s">
        <v>4148</v>
      </c>
      <c r="D21" s="241" t="s">
        <v>22444</v>
      </c>
      <c r="E21" s="241" t="s">
        <v>22785</v>
      </c>
      <c r="F21" s="241" t="s">
        <v>10348</v>
      </c>
      <c r="G21" s="241"/>
      <c r="H21" s="360"/>
      <c r="I21" s="241" t="s">
        <v>4150</v>
      </c>
      <c r="J21" s="241"/>
      <c r="K21" s="244">
        <v>5610</v>
      </c>
      <c r="L21" s="244">
        <v>5610</v>
      </c>
      <c r="M21" s="244">
        <v>8067</v>
      </c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>
        <v>60</v>
      </c>
      <c r="Y21" s="244"/>
      <c r="Z21" s="244">
        <v>60</v>
      </c>
      <c r="AA21" s="244"/>
      <c r="AB21" s="244">
        <v>60</v>
      </c>
      <c r="AC21" s="244"/>
      <c r="AD21" s="244"/>
      <c r="AE21" s="244"/>
      <c r="AF21" s="244">
        <v>2</v>
      </c>
      <c r="AG21" s="244"/>
      <c r="AH21" s="244">
        <v>3</v>
      </c>
      <c r="AI21" s="244">
        <v>3</v>
      </c>
      <c r="AJ21" s="244">
        <v>3</v>
      </c>
      <c r="AK21" s="244"/>
      <c r="AL21" s="244"/>
      <c r="AM21" s="244">
        <v>515</v>
      </c>
      <c r="AN21" s="244"/>
      <c r="AO21" s="244"/>
      <c r="AP21" s="244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314"/>
      <c r="BD21" s="241">
        <v>2011</v>
      </c>
      <c r="BE21" s="244"/>
      <c r="BF21" s="241"/>
    </row>
    <row r="22" spans="1:58" s="214" customFormat="1" ht="68.25" customHeight="1">
      <c r="A22" s="1632"/>
      <c r="B22" s="216"/>
      <c r="C22" s="241" t="s">
        <v>4171</v>
      </c>
      <c r="D22" s="241" t="s">
        <v>22786</v>
      </c>
      <c r="E22" s="241" t="s">
        <v>22787</v>
      </c>
      <c r="F22" s="241" t="s">
        <v>4171</v>
      </c>
      <c r="G22" s="241"/>
      <c r="H22" s="360"/>
      <c r="I22" s="241" t="s">
        <v>4171</v>
      </c>
      <c r="J22" s="241"/>
      <c r="K22" s="244">
        <v>29161</v>
      </c>
      <c r="L22" s="580">
        <v>714.81</v>
      </c>
      <c r="M22" s="580">
        <v>819.51</v>
      </c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 t="s">
        <v>22788</v>
      </c>
      <c r="AA22" s="244"/>
      <c r="AB22" s="244" t="s">
        <v>22789</v>
      </c>
      <c r="AC22" s="244"/>
      <c r="AD22" s="244"/>
      <c r="AE22" s="244"/>
      <c r="AF22" s="244"/>
      <c r="AG22" s="244"/>
      <c r="AH22" s="244">
        <v>2</v>
      </c>
      <c r="AI22" s="244">
        <v>2</v>
      </c>
      <c r="AJ22" s="244"/>
      <c r="AK22" s="244"/>
      <c r="AL22" s="244"/>
      <c r="AM22" s="244">
        <v>471</v>
      </c>
      <c r="AN22" s="244"/>
      <c r="AO22" s="244"/>
      <c r="AP22" s="244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314"/>
      <c r="BD22" s="241" t="s">
        <v>22790</v>
      </c>
      <c r="BE22" s="244" t="s">
        <v>22791</v>
      </c>
      <c r="BF22" s="241"/>
    </row>
    <row r="23" spans="1:58" s="1546" customFormat="1" ht="36" customHeight="1">
      <c r="A23" s="1634">
        <v>1</v>
      </c>
      <c r="B23" s="1624" t="s">
        <v>90</v>
      </c>
      <c r="C23" s="381" t="s">
        <v>1721</v>
      </c>
      <c r="D23" s="381" t="s">
        <v>9496</v>
      </c>
      <c r="E23" s="381" t="s">
        <v>9497</v>
      </c>
      <c r="F23" s="381" t="s">
        <v>1721</v>
      </c>
      <c r="G23" s="381" t="s">
        <v>26389</v>
      </c>
      <c r="H23" s="454" t="s">
        <v>9498</v>
      </c>
      <c r="I23" s="381" t="s">
        <v>1721</v>
      </c>
      <c r="J23" s="381" t="s">
        <v>1707</v>
      </c>
      <c r="K23" s="380">
        <v>9746</v>
      </c>
      <c r="L23" s="380">
        <v>1666</v>
      </c>
      <c r="M23" s="380">
        <v>1666</v>
      </c>
      <c r="N23" s="380" t="s">
        <v>401</v>
      </c>
      <c r="O23" s="380">
        <v>360</v>
      </c>
      <c r="P23" s="380">
        <v>150</v>
      </c>
      <c r="Q23" s="380"/>
      <c r="R23" s="380"/>
      <c r="S23" s="380"/>
      <c r="T23" s="380"/>
      <c r="U23" s="380"/>
      <c r="V23" s="380"/>
      <c r="W23" s="380"/>
      <c r="X23" s="380">
        <v>12</v>
      </c>
      <c r="Y23" s="380"/>
      <c r="Z23" s="380">
        <v>20</v>
      </c>
      <c r="AA23" s="380"/>
      <c r="AB23" s="380">
        <v>30</v>
      </c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 t="s">
        <v>914</v>
      </c>
      <c r="AN23" s="380"/>
      <c r="AO23" s="380"/>
      <c r="AP23" s="380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14"/>
      <c r="BD23" s="381">
        <v>2019</v>
      </c>
      <c r="BE23" s="380">
        <v>7100</v>
      </c>
      <c r="BF23" s="381"/>
    </row>
    <row r="24" spans="1:58" s="1546" customFormat="1" ht="36" customHeight="1">
      <c r="A24" s="1634">
        <v>1</v>
      </c>
      <c r="B24" s="1635" t="s">
        <v>9466</v>
      </c>
      <c r="C24" s="381" t="s">
        <v>5032</v>
      </c>
      <c r="D24" s="381" t="s">
        <v>9467</v>
      </c>
      <c r="E24" s="381" t="s">
        <v>9468</v>
      </c>
      <c r="F24" s="381" t="s">
        <v>4957</v>
      </c>
      <c r="G24" s="381" t="s">
        <v>9469</v>
      </c>
      <c r="H24" s="454"/>
      <c r="I24" s="381" t="s">
        <v>9470</v>
      </c>
      <c r="J24" s="381" t="s">
        <v>6363</v>
      </c>
      <c r="K24" s="318">
        <v>130701</v>
      </c>
      <c r="L24" s="318">
        <v>6185</v>
      </c>
      <c r="M24" s="318">
        <v>8601</v>
      </c>
      <c r="N24" s="380" t="s">
        <v>9471</v>
      </c>
      <c r="O24" s="380"/>
      <c r="P24" s="380" t="s">
        <v>9472</v>
      </c>
      <c r="Q24" s="380" t="s">
        <v>9473</v>
      </c>
      <c r="R24" s="380"/>
      <c r="S24" s="380" t="s">
        <v>9474</v>
      </c>
      <c r="T24" s="380" t="s">
        <v>4341</v>
      </c>
      <c r="U24" s="380"/>
      <c r="V24" s="380"/>
      <c r="W24" s="380">
        <v>0</v>
      </c>
      <c r="X24" s="380">
        <v>54</v>
      </c>
      <c r="Y24" s="380">
        <v>10</v>
      </c>
      <c r="Z24" s="380">
        <v>40</v>
      </c>
      <c r="AA24" s="380"/>
      <c r="AB24" s="380">
        <v>80</v>
      </c>
      <c r="AC24" s="380">
        <v>10</v>
      </c>
      <c r="AD24" s="380">
        <v>0</v>
      </c>
      <c r="AE24" s="380"/>
      <c r="AF24" s="380">
        <v>3</v>
      </c>
      <c r="AG24" s="380"/>
      <c r="AH24" s="380">
        <v>2</v>
      </c>
      <c r="AI24" s="380">
        <v>2</v>
      </c>
      <c r="AJ24" s="380">
        <v>1</v>
      </c>
      <c r="AK24" s="380"/>
      <c r="AL24" s="380"/>
      <c r="AM24" s="318">
        <v>7245</v>
      </c>
      <c r="AN24" s="380"/>
      <c r="AO24" s="380">
        <v>647</v>
      </c>
      <c r="AP24" s="380">
        <v>647</v>
      </c>
      <c r="AQ24" s="381" t="s">
        <v>465</v>
      </c>
      <c r="AR24" s="381" t="s">
        <v>1254</v>
      </c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14"/>
      <c r="BD24" s="381">
        <v>2003</v>
      </c>
      <c r="BE24" s="380">
        <v>13800</v>
      </c>
      <c r="BF24" s="381"/>
    </row>
    <row r="25" spans="1:58" s="1546" customFormat="1" ht="36" customHeight="1">
      <c r="A25" s="1634" t="s">
        <v>9462</v>
      </c>
      <c r="B25" s="1624" t="s">
        <v>9462</v>
      </c>
      <c r="C25" s="381" t="s">
        <v>9463</v>
      </c>
      <c r="D25" s="381" t="s">
        <v>9464</v>
      </c>
      <c r="E25" s="381" t="s">
        <v>9465</v>
      </c>
      <c r="F25" s="381" t="s">
        <v>9253</v>
      </c>
      <c r="G25" s="454"/>
      <c r="H25" s="381" t="s">
        <v>2971</v>
      </c>
      <c r="I25" s="381" t="s">
        <v>9255</v>
      </c>
      <c r="J25" s="349">
        <v>65669</v>
      </c>
      <c r="K25" s="318">
        <v>57614</v>
      </c>
      <c r="L25" s="318">
        <v>6639</v>
      </c>
      <c r="M25" s="318">
        <v>11461</v>
      </c>
      <c r="N25" s="318"/>
      <c r="O25" s="318">
        <v>637</v>
      </c>
      <c r="P25" s="318">
        <v>700</v>
      </c>
      <c r="Q25" s="318"/>
      <c r="R25" s="318"/>
      <c r="S25" s="318"/>
      <c r="T25" s="318">
        <v>1337</v>
      </c>
      <c r="U25" s="318"/>
      <c r="V25" s="380"/>
      <c r="W25" s="380"/>
      <c r="X25" s="380">
        <v>60</v>
      </c>
      <c r="Y25" s="380">
        <v>4</v>
      </c>
      <c r="Z25" s="380">
        <v>50</v>
      </c>
      <c r="AA25" s="380">
        <v>90</v>
      </c>
      <c r="AB25" s="380">
        <v>90</v>
      </c>
      <c r="AC25" s="380"/>
      <c r="AD25" s="380"/>
      <c r="AE25" s="380">
        <v>2</v>
      </c>
      <c r="AF25" s="380">
        <v>3</v>
      </c>
      <c r="AG25" s="380">
        <v>10</v>
      </c>
      <c r="AH25" s="380">
        <v>15</v>
      </c>
      <c r="AI25" s="380">
        <v>24</v>
      </c>
      <c r="AJ25" s="380">
        <v>5</v>
      </c>
      <c r="AK25" s="380"/>
      <c r="AL25" s="380">
        <v>37282</v>
      </c>
      <c r="AM25" s="380">
        <v>39613</v>
      </c>
      <c r="AN25" s="380"/>
      <c r="AO25" s="380">
        <v>400</v>
      </c>
      <c r="AP25" s="380">
        <v>800</v>
      </c>
      <c r="AQ25" s="381" t="s">
        <v>466</v>
      </c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14"/>
      <c r="BD25" s="381">
        <v>2008</v>
      </c>
      <c r="BE25" s="318">
        <v>15500</v>
      </c>
      <c r="BF25" s="381"/>
    </row>
    <row r="26" spans="1:58" s="1546" customFormat="1" ht="36" customHeight="1">
      <c r="A26" s="1634"/>
      <c r="B26" s="1624" t="s">
        <v>58</v>
      </c>
      <c r="C26" s="381" t="s">
        <v>2001</v>
      </c>
      <c r="D26" s="381"/>
      <c r="E26" s="736">
        <f>COUNTA(E27:E30)</f>
        <v>4</v>
      </c>
      <c r="F26" s="381"/>
      <c r="G26" s="351"/>
      <c r="H26" s="381"/>
      <c r="I26" s="381"/>
      <c r="J26" s="740"/>
      <c r="K26" s="380">
        <f>SUM(K27:K30)</f>
        <v>172983</v>
      </c>
      <c r="L26" s="380">
        <f>SUM(L27:L30)</f>
        <v>4485</v>
      </c>
      <c r="M26" s="380">
        <f>SUM(M27:M30)</f>
        <v>4917</v>
      </c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>
        <f>SUM(AM27:AM30)</f>
        <v>152156</v>
      </c>
      <c r="AN26" s="380"/>
      <c r="AO26" s="380">
        <f>SUM(AO27:AO30)</f>
        <v>400</v>
      </c>
      <c r="AP26" s="380">
        <f>SUM(AP27:AP30)</f>
        <v>600</v>
      </c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14"/>
      <c r="BD26" s="381"/>
      <c r="BE26" s="380"/>
      <c r="BF26" s="381"/>
    </row>
    <row r="27" spans="1:58" s="214" customFormat="1" ht="36" customHeight="1">
      <c r="A27" s="1632">
        <v>1</v>
      </c>
      <c r="B27" s="127"/>
      <c r="C27" s="227" t="s">
        <v>5886</v>
      </c>
      <c r="D27" s="233" t="s">
        <v>24869</v>
      </c>
      <c r="E27" s="227" t="s">
        <v>9484</v>
      </c>
      <c r="F27" s="227" t="s">
        <v>5886</v>
      </c>
      <c r="G27" s="227" t="s">
        <v>24870</v>
      </c>
      <c r="H27" s="299"/>
      <c r="I27" s="227" t="s">
        <v>9485</v>
      </c>
      <c r="J27" s="233">
        <v>4</v>
      </c>
      <c r="K27" s="228">
        <v>19496</v>
      </c>
      <c r="L27" s="228">
        <v>1846</v>
      </c>
      <c r="M27" s="228">
        <v>1726</v>
      </c>
      <c r="N27" s="228" t="s">
        <v>401</v>
      </c>
      <c r="O27" s="228">
        <v>394</v>
      </c>
      <c r="P27" s="228"/>
      <c r="Q27" s="228"/>
      <c r="R27" s="228"/>
      <c r="S27" s="228"/>
      <c r="T27" s="228"/>
      <c r="U27" s="228"/>
      <c r="V27" s="228"/>
      <c r="W27" s="228" t="s">
        <v>389</v>
      </c>
      <c r="X27" s="228" t="s">
        <v>389</v>
      </c>
      <c r="Y27" s="228"/>
      <c r="Z27" s="228" t="s">
        <v>389</v>
      </c>
      <c r="AA27" s="228"/>
      <c r="AB27" s="228">
        <v>70</v>
      </c>
      <c r="AC27" s="228"/>
      <c r="AD27" s="228" t="s">
        <v>389</v>
      </c>
      <c r="AE27" s="228"/>
      <c r="AF27" s="228" t="s">
        <v>389</v>
      </c>
      <c r="AG27" s="228"/>
      <c r="AH27" s="228" t="s">
        <v>389</v>
      </c>
      <c r="AI27" s="228" t="s">
        <v>389</v>
      </c>
      <c r="AJ27" s="228" t="s">
        <v>389</v>
      </c>
      <c r="AK27" s="228"/>
      <c r="AL27" s="228"/>
      <c r="AM27" s="228">
        <v>1420</v>
      </c>
      <c r="AN27" s="228"/>
      <c r="AO27" s="228">
        <v>200</v>
      </c>
      <c r="AP27" s="228">
        <v>400</v>
      </c>
      <c r="AQ27" s="227" t="s">
        <v>465</v>
      </c>
      <c r="AR27" s="227" t="s">
        <v>466</v>
      </c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314"/>
      <c r="BD27" s="227">
        <v>1985</v>
      </c>
      <c r="BE27" s="228">
        <v>394</v>
      </c>
      <c r="BF27" s="233"/>
    </row>
    <row r="28" spans="1:58" s="214" customFormat="1" ht="36" customHeight="1">
      <c r="A28" s="1632">
        <v>2</v>
      </c>
      <c r="B28" s="127"/>
      <c r="C28" s="227" t="s">
        <v>5896</v>
      </c>
      <c r="D28" s="233" t="s">
        <v>5897</v>
      </c>
      <c r="E28" s="227" t="s">
        <v>9486</v>
      </c>
      <c r="F28" s="227" t="s">
        <v>5896</v>
      </c>
      <c r="G28" s="227" t="s">
        <v>24871</v>
      </c>
      <c r="H28" s="299"/>
      <c r="I28" s="227" t="s">
        <v>14673</v>
      </c>
      <c r="J28" s="233">
        <v>5</v>
      </c>
      <c r="K28" s="228">
        <v>3300</v>
      </c>
      <c r="L28" s="228">
        <v>763</v>
      </c>
      <c r="M28" s="228">
        <v>1123</v>
      </c>
      <c r="N28" s="228" t="s">
        <v>401</v>
      </c>
      <c r="O28" s="228">
        <v>300</v>
      </c>
      <c r="P28" s="393">
        <v>1577</v>
      </c>
      <c r="Q28" s="228"/>
      <c r="R28" s="228"/>
      <c r="S28" s="228"/>
      <c r="T28" s="228"/>
      <c r="U28" s="227">
        <v>2023</v>
      </c>
      <c r="V28" s="228"/>
      <c r="W28" s="228" t="s">
        <v>389</v>
      </c>
      <c r="X28" s="228" t="s">
        <v>389</v>
      </c>
      <c r="Y28" s="228"/>
      <c r="Z28" s="228" t="s">
        <v>389</v>
      </c>
      <c r="AA28" s="228"/>
      <c r="AB28" s="228">
        <v>20</v>
      </c>
      <c r="AC28" s="228"/>
      <c r="AD28" s="228" t="s">
        <v>389</v>
      </c>
      <c r="AE28" s="228"/>
      <c r="AF28" s="228" t="s">
        <v>389</v>
      </c>
      <c r="AG28" s="228"/>
      <c r="AH28" s="228" t="s">
        <v>389</v>
      </c>
      <c r="AI28" s="228" t="s">
        <v>389</v>
      </c>
      <c r="AJ28" s="228" t="s">
        <v>389</v>
      </c>
      <c r="AK28" s="228"/>
      <c r="AL28" s="228"/>
      <c r="AM28" s="228">
        <v>763</v>
      </c>
      <c r="AN28" s="228"/>
      <c r="AO28" s="228">
        <v>100</v>
      </c>
      <c r="AP28" s="228">
        <v>100</v>
      </c>
      <c r="AQ28" s="227" t="s">
        <v>1983</v>
      </c>
      <c r="AR28" s="227" t="s">
        <v>12726</v>
      </c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314"/>
      <c r="BD28" s="227">
        <v>2000</v>
      </c>
      <c r="BE28" s="228">
        <v>300</v>
      </c>
      <c r="BF28" s="233"/>
    </row>
    <row r="29" spans="1:58" s="214" customFormat="1" ht="36" customHeight="1">
      <c r="A29" s="1632">
        <v>3</v>
      </c>
      <c r="B29" s="86"/>
      <c r="C29" s="241" t="s">
        <v>5910</v>
      </c>
      <c r="D29" s="241" t="s">
        <v>24497</v>
      </c>
      <c r="E29" s="241" t="s">
        <v>9487</v>
      </c>
      <c r="F29" s="241" t="s">
        <v>5910</v>
      </c>
      <c r="G29" s="241" t="s">
        <v>24872</v>
      </c>
      <c r="H29" s="360"/>
      <c r="I29" s="241" t="s">
        <v>5912</v>
      </c>
      <c r="J29" s="233">
        <v>7</v>
      </c>
      <c r="K29" s="228">
        <v>600</v>
      </c>
      <c r="L29" s="228">
        <v>402</v>
      </c>
      <c r="M29" s="228">
        <v>395</v>
      </c>
      <c r="N29" s="228" t="s">
        <v>401</v>
      </c>
      <c r="O29" s="228">
        <v>113</v>
      </c>
      <c r="P29" s="228">
        <v>87</v>
      </c>
      <c r="Q29" s="228"/>
      <c r="R29" s="228"/>
      <c r="S29" s="228"/>
      <c r="T29" s="228">
        <v>200</v>
      </c>
      <c r="U29" s="228"/>
      <c r="V29" s="228"/>
      <c r="W29" s="228" t="s">
        <v>389</v>
      </c>
      <c r="X29" s="228" t="s">
        <v>389</v>
      </c>
      <c r="Y29" s="228"/>
      <c r="Z29" s="228" t="s">
        <v>389</v>
      </c>
      <c r="AA29" s="228"/>
      <c r="AB29" s="228">
        <v>23</v>
      </c>
      <c r="AC29" s="228"/>
      <c r="AD29" s="228" t="s">
        <v>389</v>
      </c>
      <c r="AE29" s="228"/>
      <c r="AF29" s="228" t="s">
        <v>389</v>
      </c>
      <c r="AG29" s="228"/>
      <c r="AH29" s="228" t="s">
        <v>389</v>
      </c>
      <c r="AI29" s="228" t="s">
        <v>389</v>
      </c>
      <c r="AJ29" s="228" t="s">
        <v>389</v>
      </c>
      <c r="AK29" s="228"/>
      <c r="AL29" s="228"/>
      <c r="AM29" s="228">
        <v>386</v>
      </c>
      <c r="AN29" s="228"/>
      <c r="AO29" s="228" t="s">
        <v>389</v>
      </c>
      <c r="AP29" s="228" t="s">
        <v>389</v>
      </c>
      <c r="AQ29" s="227"/>
      <c r="AR29" s="227" t="s">
        <v>9046</v>
      </c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314"/>
      <c r="BD29" s="227"/>
      <c r="BE29" s="228">
        <v>200</v>
      </c>
      <c r="BF29" s="241"/>
    </row>
    <row r="30" spans="1:58" s="214" customFormat="1" ht="36" customHeight="1">
      <c r="A30" s="1632">
        <v>4</v>
      </c>
      <c r="B30" s="1640"/>
      <c r="C30" s="241" t="s">
        <v>5913</v>
      </c>
      <c r="D30" s="241" t="s">
        <v>14313</v>
      </c>
      <c r="E30" s="241" t="s">
        <v>14314</v>
      </c>
      <c r="F30" s="241" t="s">
        <v>5913</v>
      </c>
      <c r="G30" s="241" t="s">
        <v>24468</v>
      </c>
      <c r="H30" s="360" t="s">
        <v>5901</v>
      </c>
      <c r="I30" s="241" t="s">
        <v>24873</v>
      </c>
      <c r="J30" s="233">
        <v>8</v>
      </c>
      <c r="K30" s="228">
        <v>149587</v>
      </c>
      <c r="L30" s="228">
        <v>1474</v>
      </c>
      <c r="M30" s="228">
        <v>1673</v>
      </c>
      <c r="N30" s="228" t="s">
        <v>401</v>
      </c>
      <c r="O30" s="228">
        <v>117</v>
      </c>
      <c r="P30" s="228">
        <v>18</v>
      </c>
      <c r="Q30" s="228"/>
      <c r="R30" s="228"/>
      <c r="S30" s="228"/>
      <c r="T30" s="228"/>
      <c r="U30" s="227">
        <v>2001</v>
      </c>
      <c r="V30" s="227">
        <v>2003</v>
      </c>
      <c r="W30" s="228" t="s">
        <v>389</v>
      </c>
      <c r="X30" s="228" t="s">
        <v>389</v>
      </c>
      <c r="Y30" s="228"/>
      <c r="Z30" s="244">
        <v>5</v>
      </c>
      <c r="AA30" s="244"/>
      <c r="AB30" s="244"/>
      <c r="AC30" s="244">
        <v>20</v>
      </c>
      <c r="AD30" s="244" t="s">
        <v>389</v>
      </c>
      <c r="AE30" s="244"/>
      <c r="AF30" s="244" t="s">
        <v>389</v>
      </c>
      <c r="AG30" s="244"/>
      <c r="AH30" s="244" t="s">
        <v>389</v>
      </c>
      <c r="AI30" s="244" t="s">
        <v>389</v>
      </c>
      <c r="AJ30" s="244">
        <v>5</v>
      </c>
      <c r="AK30" s="244"/>
      <c r="AL30" s="244"/>
      <c r="AM30" s="244">
        <v>149587</v>
      </c>
      <c r="AN30" s="244"/>
      <c r="AO30" s="244">
        <v>100</v>
      </c>
      <c r="AP30" s="244">
        <v>100</v>
      </c>
      <c r="AQ30" s="241" t="s">
        <v>465</v>
      </c>
      <c r="AR30" s="241" t="s">
        <v>9488</v>
      </c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314"/>
      <c r="BD30" s="241">
        <v>2001</v>
      </c>
      <c r="BE30" s="228">
        <v>2950</v>
      </c>
      <c r="BF30" s="241"/>
    </row>
    <row r="31" spans="1:58" s="1546" customFormat="1" ht="36" customHeight="1">
      <c r="A31" s="1634"/>
      <c r="B31" s="1624" t="s">
        <v>60</v>
      </c>
      <c r="C31" s="381" t="s">
        <v>2001</v>
      </c>
      <c r="D31" s="381"/>
      <c r="E31" s="736">
        <f>COUNTA(E32:E35)</f>
        <v>4</v>
      </c>
      <c r="F31" s="381"/>
      <c r="G31" s="381"/>
      <c r="H31" s="351"/>
      <c r="I31" s="381"/>
      <c r="J31" s="349"/>
      <c r="K31" s="318">
        <f>SUM(K32:K35)</f>
        <v>116033</v>
      </c>
      <c r="L31" s="318">
        <f>SUM(L32:L35)</f>
        <v>12836.539999999999</v>
      </c>
      <c r="M31" s="318">
        <f>SUM(M32:M35)</f>
        <v>14251.23</v>
      </c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8"/>
      <c r="BF31" s="349"/>
    </row>
    <row r="32" spans="1:58" s="214" customFormat="1" ht="36" customHeight="1">
      <c r="A32" s="1632"/>
      <c r="B32" s="1641"/>
      <c r="C32" s="741" t="s">
        <v>302</v>
      </c>
      <c r="D32" s="304" t="s">
        <v>9475</v>
      </c>
      <c r="E32" s="741" t="s">
        <v>9476</v>
      </c>
      <c r="F32" s="741" t="s">
        <v>302</v>
      </c>
      <c r="G32" s="741" t="s">
        <v>9477</v>
      </c>
      <c r="H32" s="227" t="s">
        <v>455</v>
      </c>
      <c r="I32" s="741" t="s">
        <v>305</v>
      </c>
      <c r="J32" s="741"/>
      <c r="K32" s="742">
        <v>101142</v>
      </c>
      <c r="L32" s="228">
        <v>10997</v>
      </c>
      <c r="M32" s="742">
        <v>12132</v>
      </c>
      <c r="N32" s="742" t="s">
        <v>401</v>
      </c>
      <c r="O32" s="228">
        <v>16554</v>
      </c>
      <c r="P32" s="742"/>
      <c r="Q32" s="742"/>
      <c r="R32" s="742"/>
      <c r="S32" s="742"/>
      <c r="T32" s="742"/>
      <c r="U32" s="742"/>
      <c r="V32" s="742"/>
      <c r="W32" s="742"/>
      <c r="X32" s="742">
        <v>80</v>
      </c>
      <c r="Y32" s="742">
        <v>10</v>
      </c>
      <c r="Z32" s="742">
        <v>60</v>
      </c>
      <c r="AA32" s="742">
        <v>10</v>
      </c>
      <c r="AB32" s="742">
        <v>80</v>
      </c>
      <c r="AC32" s="742">
        <v>10</v>
      </c>
      <c r="AD32" s="742"/>
      <c r="AE32" s="742"/>
      <c r="AF32" s="742">
        <v>3</v>
      </c>
      <c r="AG32" s="742">
        <v>3</v>
      </c>
      <c r="AH32" s="742">
        <v>3</v>
      </c>
      <c r="AI32" s="742">
        <v>3</v>
      </c>
      <c r="AJ32" s="742">
        <v>1</v>
      </c>
      <c r="AK32" s="742"/>
      <c r="AL32" s="742"/>
      <c r="AM32" s="228">
        <v>10443</v>
      </c>
      <c r="AN32" s="742"/>
      <c r="AO32" s="228">
        <v>1597</v>
      </c>
      <c r="AP32" s="228">
        <v>1597</v>
      </c>
      <c r="AQ32" s="741" t="s">
        <v>2974</v>
      </c>
      <c r="AR32" s="741" t="s">
        <v>466</v>
      </c>
      <c r="AS32" s="741" t="s">
        <v>607</v>
      </c>
      <c r="AT32" s="741">
        <v>1</v>
      </c>
      <c r="AU32" s="227">
        <v>15000</v>
      </c>
      <c r="AV32" s="741" t="s">
        <v>746</v>
      </c>
      <c r="AW32" s="741" t="s">
        <v>611</v>
      </c>
      <c r="AX32" s="741"/>
      <c r="AY32" s="741"/>
      <c r="AZ32" s="741"/>
      <c r="BA32" s="741"/>
      <c r="BB32" s="741"/>
      <c r="BC32" s="314"/>
      <c r="BD32" s="741">
        <v>1982</v>
      </c>
      <c r="BE32" s="228">
        <v>11900</v>
      </c>
      <c r="BF32" s="743"/>
    </row>
    <row r="33" spans="1:58" s="214" customFormat="1" ht="36" customHeight="1">
      <c r="A33" s="1632"/>
      <c r="B33" s="1641"/>
      <c r="C33" s="241" t="s">
        <v>704</v>
      </c>
      <c r="D33" s="241" t="s">
        <v>6573</v>
      </c>
      <c r="E33" s="241" t="s">
        <v>9478</v>
      </c>
      <c r="F33" s="241" t="s">
        <v>704</v>
      </c>
      <c r="G33" s="241" t="s">
        <v>9479</v>
      </c>
      <c r="H33" s="360" t="s">
        <v>6325</v>
      </c>
      <c r="I33" s="241" t="s">
        <v>9480</v>
      </c>
      <c r="J33" s="241">
        <v>1</v>
      </c>
      <c r="K33" s="244">
        <v>12800</v>
      </c>
      <c r="L33" s="244">
        <v>1385.31</v>
      </c>
      <c r="M33" s="244">
        <v>1377</v>
      </c>
      <c r="N33" s="244" t="s">
        <v>401</v>
      </c>
      <c r="O33" s="244" t="s">
        <v>9481</v>
      </c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>
        <v>50</v>
      </c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>
        <v>100</v>
      </c>
      <c r="AP33" s="244">
        <v>150</v>
      </c>
      <c r="AQ33" s="241" t="s">
        <v>2974</v>
      </c>
      <c r="AR33" s="241" t="s">
        <v>908</v>
      </c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314"/>
      <c r="BD33" s="241">
        <v>2002</v>
      </c>
      <c r="BE33" s="244">
        <v>403</v>
      </c>
      <c r="BF33" s="241"/>
    </row>
    <row r="34" spans="1:58" s="214" customFormat="1" ht="36" customHeight="1">
      <c r="A34" s="1632"/>
      <c r="B34" s="86"/>
      <c r="C34" s="241" t="s">
        <v>6336</v>
      </c>
      <c r="D34" s="241" t="s">
        <v>12271</v>
      </c>
      <c r="E34" s="241" t="s">
        <v>9482</v>
      </c>
      <c r="F34" s="241" t="s">
        <v>6336</v>
      </c>
      <c r="G34" s="241"/>
      <c r="H34" s="241"/>
      <c r="I34" s="241" t="s">
        <v>6336</v>
      </c>
      <c r="J34" s="241"/>
      <c r="K34" s="244">
        <v>334</v>
      </c>
      <c r="L34" s="244">
        <v>195</v>
      </c>
      <c r="M34" s="244">
        <v>483</v>
      </c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3">
        <v>13</v>
      </c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4">
        <v>380</v>
      </c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314"/>
      <c r="BD34" s="241">
        <v>2013</v>
      </c>
      <c r="BE34" s="244">
        <v>150</v>
      </c>
      <c r="BF34" s="241"/>
    </row>
    <row r="35" spans="1:58" s="214" customFormat="1" ht="36" customHeight="1">
      <c r="A35" s="1632">
        <v>1</v>
      </c>
      <c r="B35" s="1642"/>
      <c r="C35" s="241" t="s">
        <v>6377</v>
      </c>
      <c r="D35" s="241" t="s">
        <v>25924</v>
      </c>
      <c r="E35" s="241" t="s">
        <v>9483</v>
      </c>
      <c r="F35" s="241" t="s">
        <v>6377</v>
      </c>
      <c r="G35" s="233" t="s">
        <v>14367</v>
      </c>
      <c r="H35" s="360" t="s">
        <v>6325</v>
      </c>
      <c r="I35" s="233" t="s">
        <v>14367</v>
      </c>
      <c r="J35" s="241">
        <v>1</v>
      </c>
      <c r="K35" s="244">
        <v>1757</v>
      </c>
      <c r="L35" s="244">
        <v>259.23</v>
      </c>
      <c r="M35" s="244">
        <v>259.23</v>
      </c>
      <c r="N35" s="244" t="s">
        <v>401</v>
      </c>
      <c r="O35" s="244" t="s">
        <v>9481</v>
      </c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>
        <v>12</v>
      </c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>
        <v>243</v>
      </c>
      <c r="AN35" s="244"/>
      <c r="AO35" s="244"/>
      <c r="AP35" s="244"/>
      <c r="AQ35" s="241"/>
      <c r="AR35" s="241" t="s">
        <v>908</v>
      </c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314"/>
      <c r="BD35" s="241">
        <v>2014</v>
      </c>
      <c r="BE35" s="244">
        <v>200</v>
      </c>
      <c r="BF35" s="241"/>
    </row>
    <row r="36" spans="1:58" s="214" customFormat="1" ht="24.95" customHeight="1">
      <c r="A36" s="1643">
        <v>1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15"/>
      <c r="L36" s="115"/>
      <c r="M36" s="115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331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15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15"/>
      <c r="BF36" s="150"/>
    </row>
  </sheetData>
  <mergeCells count="58">
    <mergeCell ref="AO3:AO4"/>
    <mergeCell ref="AP3:AP4"/>
    <mergeCell ref="AQ3:AQ4"/>
    <mergeCell ref="AR3:AR4"/>
    <mergeCell ref="BF2:BF4"/>
    <mergeCell ref="BE2:BE4"/>
    <mergeCell ref="AO2:AR2"/>
    <mergeCell ref="BD2:BD4"/>
    <mergeCell ref="BC2:BC4"/>
    <mergeCell ref="AS2:BB2"/>
    <mergeCell ref="AS3:AW3"/>
    <mergeCell ref="AX3:BB3"/>
    <mergeCell ref="U3:U4"/>
    <mergeCell ref="AH2:AJ2"/>
    <mergeCell ref="AK2:AL2"/>
    <mergeCell ref="AM2:AM4"/>
    <mergeCell ref="AB2:AC2"/>
    <mergeCell ref="AD2:AE2"/>
    <mergeCell ref="AF2:AG2"/>
    <mergeCell ref="V3:V4"/>
    <mergeCell ref="W3:W4"/>
    <mergeCell ref="X3:X4"/>
    <mergeCell ref="Y3:Y4"/>
    <mergeCell ref="X2:Y2"/>
    <mergeCell ref="AG3:AG4"/>
    <mergeCell ref="Z3:Z4"/>
    <mergeCell ref="AA3:AA4"/>
    <mergeCell ref="AB3:AB4"/>
    <mergeCell ref="AC3:AC4"/>
    <mergeCell ref="B1:E1"/>
    <mergeCell ref="AD3:AD4"/>
    <mergeCell ref="AN2:AN4"/>
    <mergeCell ref="AK3:AK4"/>
    <mergeCell ref="AL3:AL4"/>
    <mergeCell ref="AE3:AE4"/>
    <mergeCell ref="AF3:AF4"/>
    <mergeCell ref="Z2:AA2"/>
    <mergeCell ref="K2:K4"/>
    <mergeCell ref="L2:L4"/>
    <mergeCell ref="M2:M4"/>
    <mergeCell ref="N2:N4"/>
    <mergeCell ref="U2:V2"/>
    <mergeCell ref="O2:T2"/>
    <mergeCell ref="O3:O4"/>
    <mergeCell ref="P3:P4"/>
    <mergeCell ref="Q3:Q4"/>
    <mergeCell ref="R3:R4"/>
    <mergeCell ref="S3:S4"/>
    <mergeCell ref="T3:T4"/>
    <mergeCell ref="F2:F4"/>
    <mergeCell ref="G2:G4"/>
    <mergeCell ref="I2:I4"/>
    <mergeCell ref="J2:J4"/>
    <mergeCell ref="A2:A4"/>
    <mergeCell ref="B2:B4"/>
    <mergeCell ref="C2:C4"/>
    <mergeCell ref="D2:D4"/>
    <mergeCell ref="E2:E4"/>
  </mergeCells>
  <phoneticPr fontId="5" type="noConversion"/>
  <dataValidations count="1">
    <dataValidation type="list" allowBlank="1" showInputMessage="1" showErrorMessage="1" sqref="BC5:BC35" xr:uid="{74DE1B61-9F9D-4D41-BA36-5CF5FD25126B}">
      <formula1>"O, X"</formula1>
    </dataValidation>
  </dataValidations>
  <hyperlinks>
    <hyperlink ref="H6" r:id="rId1" tooltip="http://www.stadium.busan.kr/" xr:uid="{6DC20DE3-B24C-4E5B-9502-6B3EFBBDF079}"/>
    <hyperlink ref="H7" r:id="rId2" xr:uid="{33931683-CC5F-488D-A6F4-32F9D167DFD8}"/>
    <hyperlink ref="H8" r:id="rId3" xr:uid="{CD8B5383-0B91-42E0-98E6-C2002E7E0F1D}"/>
    <hyperlink ref="H10" r:id="rId4" xr:uid="{CEDFAB3F-E68D-477C-B4AD-5063CCD7B1C0}"/>
    <hyperlink ref="H20" r:id="rId5" xr:uid="{57D05D87-79EA-4F46-9CB1-B5DF4E3A2DEC}"/>
    <hyperlink ref="H30" r:id="rId6" xr:uid="{3B07371E-A511-4748-AD9C-FC48FA37C916}"/>
  </hyperlinks>
  <printOptions horizontalCentered="1"/>
  <pageMargins left="0.78740157480314965" right="0.78740157480314965" top="0.78740157480314965" bottom="0.78740157480314965" header="0" footer="0"/>
  <pageSetup paperSize="9" scale="64" fitToHeight="0" orientation="landscape" r:id="rId7"/>
  <headerFooter alignWithMargins="0"/>
  <rowBreaks count="1" manualBreakCount="1">
    <brk id="18" min="1" max="57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B2CC-91B6-4DA4-8578-78EE9CCB0494}">
  <sheetPr>
    <tabColor theme="0" tint="-0.14999847407452621"/>
    <pageSetUpPr fitToPage="1"/>
  </sheetPr>
  <dimension ref="A1:AY306"/>
  <sheetViews>
    <sheetView view="pageBreakPreview" topLeftCell="B1" zoomScale="115" zoomScaleSheetLayoutView="115" workbookViewId="0">
      <pane ySplit="4" topLeftCell="A300" activePane="bottomLeft" state="frozen"/>
      <selection activeCell="B1" sqref="B1:H1"/>
      <selection pane="bottomLeft" activeCell="C4" sqref="C4:AX306"/>
    </sheetView>
  </sheetViews>
  <sheetFormatPr defaultColWidth="8.88671875" defaultRowHeight="11.25"/>
  <cols>
    <col min="1" max="1" width="8" style="39" hidden="1" customWidth="1"/>
    <col min="2" max="2" width="3.77734375" style="49" customWidth="1"/>
    <col min="3" max="3" width="6.21875" style="39" customWidth="1"/>
    <col min="4" max="4" width="14.5546875" style="39" hidden="1" customWidth="1"/>
    <col min="5" max="5" width="14.6640625" style="48" customWidth="1"/>
    <col min="6" max="6" width="6.33203125" style="39" customWidth="1"/>
    <col min="7" max="7" width="26.5546875" style="39" hidden="1" customWidth="1"/>
    <col min="8" max="8" width="24" style="39" hidden="1" customWidth="1"/>
    <col min="9" max="9" width="15.5546875" style="39" customWidth="1"/>
    <col min="10" max="10" width="7.77734375" style="40" customWidth="1"/>
    <col min="11" max="11" width="6.44140625" style="40" customWidth="1"/>
    <col min="12" max="12" width="6" style="40" customWidth="1"/>
    <col min="13" max="13" width="4.33203125" style="40" bestFit="1" customWidth="1"/>
    <col min="14" max="15" width="5.109375" style="40" bestFit="1" customWidth="1"/>
    <col min="16" max="16" width="6.21875" style="40" customWidth="1"/>
    <col min="17" max="17" width="5.5546875" style="41" bestFit="1" customWidth="1"/>
    <col min="18" max="18" width="6.77734375" style="41" bestFit="1" customWidth="1"/>
    <col min="19" max="19" width="6.6640625" style="39" customWidth="1"/>
    <col min="20" max="20" width="0.88671875" style="39" hidden="1" customWidth="1"/>
    <col min="21" max="21" width="5.88671875" style="42" customWidth="1"/>
    <col min="22" max="23" width="9.77734375" style="39" hidden="1" customWidth="1"/>
    <col min="24" max="24" width="8.88671875" style="39" hidden="1" customWidth="1"/>
    <col min="25" max="25" width="7.33203125" style="39" hidden="1" customWidth="1"/>
    <col min="26" max="26" width="8.6640625" style="43" bestFit="1" customWidth="1"/>
    <col min="27" max="27" width="14.44140625" style="39" hidden="1" customWidth="1"/>
    <col min="28" max="30" width="5.77734375" style="39" hidden="1" customWidth="1"/>
    <col min="31" max="31" width="9.109375" style="39" hidden="1" customWidth="1"/>
    <col min="32" max="32" width="6.44140625" style="39" hidden="1" customWidth="1"/>
    <col min="33" max="33" width="5.77734375" style="39" hidden="1" customWidth="1"/>
    <col min="34" max="34" width="24.44140625" style="39" hidden="1" customWidth="1"/>
    <col min="35" max="35" width="9.33203125" style="39" hidden="1" customWidth="1"/>
    <col min="36" max="36" width="4.44140625" style="39" hidden="1" customWidth="1"/>
    <col min="37" max="37" width="5.77734375" style="39" hidden="1" customWidth="1"/>
    <col min="38" max="38" width="12.6640625" style="39" hidden="1" customWidth="1"/>
    <col min="39" max="39" width="7.109375" style="39" hidden="1" customWidth="1"/>
    <col min="40" max="40" width="9.33203125" style="39" hidden="1" customWidth="1"/>
    <col min="41" max="41" width="4.44140625" style="39" hidden="1" customWidth="1"/>
    <col min="42" max="42" width="5.77734375" style="39" hidden="1" customWidth="1"/>
    <col min="43" max="43" width="8.6640625" style="39" hidden="1" customWidth="1"/>
    <col min="44" max="44" width="7.109375" style="39" hidden="1" customWidth="1"/>
    <col min="45" max="45" width="7.5546875" style="39" hidden="1" customWidth="1"/>
    <col min="46" max="46" width="4.44140625" style="39" hidden="1" customWidth="1"/>
    <col min="47" max="47" width="4.6640625" style="39" hidden="1" customWidth="1"/>
    <col min="48" max="49" width="7.109375" style="39" hidden="1" customWidth="1"/>
    <col min="50" max="50" width="12.44140625" style="39" customWidth="1"/>
    <col min="51" max="16384" width="8.88671875" style="8"/>
  </cols>
  <sheetData>
    <row r="1" spans="1:50" ht="22.9" customHeight="1">
      <c r="B1" s="2100" t="s">
        <v>358</v>
      </c>
      <c r="C1" s="2100"/>
      <c r="D1" s="2100"/>
      <c r="E1" s="2100"/>
    </row>
    <row r="2" spans="1:50" ht="21" customHeight="1">
      <c r="A2" s="2099" t="s">
        <v>3</v>
      </c>
      <c r="B2" s="2089" t="s">
        <v>4</v>
      </c>
      <c r="C2" s="2089" t="s">
        <v>260</v>
      </c>
      <c r="D2" s="2091" t="s">
        <v>6</v>
      </c>
      <c r="E2" s="2089" t="s">
        <v>7</v>
      </c>
      <c r="F2" s="2089" t="s">
        <v>263</v>
      </c>
      <c r="G2" s="2089" t="s">
        <v>26386</v>
      </c>
      <c r="H2" s="894"/>
      <c r="I2" s="2089" t="s">
        <v>8</v>
      </c>
      <c r="J2" s="2089" t="s">
        <v>9</v>
      </c>
      <c r="K2" s="2089" t="s">
        <v>10</v>
      </c>
      <c r="L2" s="2089" t="s">
        <v>11</v>
      </c>
      <c r="M2" s="2089" t="s">
        <v>380</v>
      </c>
      <c r="N2" s="2089"/>
      <c r="O2" s="2089"/>
      <c r="P2" s="2089"/>
      <c r="Q2" s="2089" t="s">
        <v>13</v>
      </c>
      <c r="R2" s="2089"/>
      <c r="S2" s="2089"/>
      <c r="T2" s="2089"/>
      <c r="U2" s="2089" t="s">
        <v>15</v>
      </c>
      <c r="V2" s="2093" t="s">
        <v>18530</v>
      </c>
      <c r="W2" s="2094"/>
      <c r="X2" s="2094"/>
      <c r="Y2" s="2094"/>
      <c r="Z2" s="2095"/>
      <c r="AA2" s="2089" t="s">
        <v>17</v>
      </c>
      <c r="AB2" s="2089"/>
      <c r="AC2" s="2089" t="s">
        <v>18</v>
      </c>
      <c r="AD2" s="2089"/>
      <c r="AE2" s="2089"/>
      <c r="AF2" s="2089"/>
      <c r="AG2" s="2089"/>
      <c r="AH2" s="2090"/>
      <c r="AI2" s="2089" t="s">
        <v>19</v>
      </c>
      <c r="AJ2" s="2090"/>
      <c r="AK2" s="2090"/>
      <c r="AL2" s="2090"/>
      <c r="AM2" s="2090"/>
      <c r="AN2" s="2090"/>
      <c r="AO2" s="2090"/>
      <c r="AP2" s="2090"/>
      <c r="AQ2" s="2090"/>
      <c r="AR2" s="2090"/>
      <c r="AS2" s="2090"/>
      <c r="AT2" s="2090"/>
      <c r="AU2" s="2090"/>
      <c r="AV2" s="2090"/>
      <c r="AW2" s="2090"/>
      <c r="AX2" s="2089" t="s">
        <v>20</v>
      </c>
    </row>
    <row r="3" spans="1:50" ht="21" customHeight="1">
      <c r="A3" s="2099"/>
      <c r="B3" s="2089"/>
      <c r="C3" s="2089"/>
      <c r="D3" s="2092"/>
      <c r="E3" s="2089"/>
      <c r="F3" s="2089"/>
      <c r="G3" s="2089"/>
      <c r="H3" s="894" t="s">
        <v>436</v>
      </c>
      <c r="I3" s="2089"/>
      <c r="J3" s="2089"/>
      <c r="K3" s="2089"/>
      <c r="L3" s="2089"/>
      <c r="M3" s="894" t="s">
        <v>356</v>
      </c>
      <c r="N3" s="894" t="s">
        <v>154</v>
      </c>
      <c r="O3" s="894" t="s">
        <v>351</v>
      </c>
      <c r="P3" s="894" t="s">
        <v>37</v>
      </c>
      <c r="Q3" s="894" t="s">
        <v>22</v>
      </c>
      <c r="R3" s="894" t="s">
        <v>420</v>
      </c>
      <c r="S3" s="894" t="s">
        <v>441</v>
      </c>
      <c r="T3" s="894" t="s">
        <v>25</v>
      </c>
      <c r="U3" s="2089"/>
      <c r="V3" s="2096"/>
      <c r="W3" s="2097"/>
      <c r="X3" s="2097"/>
      <c r="Y3" s="2097"/>
      <c r="Z3" s="2098"/>
      <c r="AA3" s="894" t="s">
        <v>26</v>
      </c>
      <c r="AB3" s="894" t="s">
        <v>27</v>
      </c>
      <c r="AC3" s="2089" t="s">
        <v>28</v>
      </c>
      <c r="AD3" s="2089"/>
      <c r="AE3" s="2089" t="s">
        <v>29</v>
      </c>
      <c r="AF3" s="2090"/>
      <c r="AG3" s="2090"/>
      <c r="AH3" s="920" t="s">
        <v>30</v>
      </c>
      <c r="AI3" s="2089" t="s">
        <v>31</v>
      </c>
      <c r="AJ3" s="2090"/>
      <c r="AK3" s="2090"/>
      <c r="AL3" s="2090"/>
      <c r="AM3" s="2090"/>
      <c r="AN3" s="2089" t="s">
        <v>32</v>
      </c>
      <c r="AO3" s="2090"/>
      <c r="AP3" s="2090"/>
      <c r="AQ3" s="2090"/>
      <c r="AR3" s="2090"/>
      <c r="AS3" s="2089" t="s">
        <v>161</v>
      </c>
      <c r="AT3" s="2090"/>
      <c r="AU3" s="2090"/>
      <c r="AV3" s="2090"/>
      <c r="AW3" s="2090"/>
      <c r="AX3" s="2089"/>
    </row>
    <row r="4" spans="1:50" s="72" customFormat="1" ht="26.1" customHeight="1">
      <c r="A4" s="1649" t="s">
        <v>171</v>
      </c>
      <c r="B4" s="1631" t="s">
        <v>48</v>
      </c>
      <c r="C4" s="381" t="s">
        <v>1</v>
      </c>
      <c r="D4" s="381"/>
      <c r="E4" s="736">
        <f>COUNTA(E6:E13,E15:E17,E19:E21,E23:E30,E32:E34,E36:E40,E42:E45,E47:E49,E51:E107,E109:E141,E143:E155,E157:E179,E181:E195,E197:E228,E230:E251,E253:E300,E302:E306)</f>
        <v>285</v>
      </c>
      <c r="F4" s="736"/>
      <c r="G4" s="736"/>
      <c r="H4" s="736"/>
      <c r="I4" s="736"/>
      <c r="J4" s="380">
        <f>SUM(J6:J13,J15:J17,J19:J21,J23:J30,J32:J34,J36:J40,J42:J45,J47:J49,J51:J107,J109:J141,J143:J155,J157:J179,J181:J195,J197:J228,J230:J251,J253:J300,J302:J306)</f>
        <v>2942923.46</v>
      </c>
      <c r="K4" s="380">
        <f>SUM(K6:K13,K15:K17,K19:K21,K23:K30,K32:K34,K36:K40,K42:K45,K47:K49,K51:K107,K109:K141,K143:K155,K157:K179,K181:K195,K197:K228,K230:K251,K253:K300,K302:K306)</f>
        <v>94659.922999999981</v>
      </c>
      <c r="L4" s="380">
        <f>SUM(L6:L13,L15:L17,L19:L21,L23:L30,L32:L34,L36:L40,L42:L45,L47:L49,L51:L107,L109:L141,L143:L155,L157:L179,L181:L195,L197:L228,L230:L251,L253:L300,L302:L306)</f>
        <v>106982.51500000001</v>
      </c>
      <c r="M4" s="380"/>
      <c r="N4" s="380"/>
      <c r="O4" s="380"/>
      <c r="P4" s="380"/>
      <c r="Q4" s="380"/>
      <c r="R4" s="380"/>
      <c r="S4" s="381"/>
      <c r="T4" s="381"/>
      <c r="U4" s="738"/>
      <c r="V4" s="381"/>
      <c r="W4" s="381"/>
      <c r="X4" s="381"/>
      <c r="Y4" s="381"/>
      <c r="Z4" s="380"/>
      <c r="AA4" s="381"/>
      <c r="AB4" s="381"/>
      <c r="AC4" s="381"/>
      <c r="AD4" s="381"/>
      <c r="AE4" s="381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</row>
    <row r="5" spans="1:50" s="72" customFormat="1" ht="26.1" customHeight="1">
      <c r="A5" s="1661"/>
      <c r="B5" s="1660" t="s">
        <v>56</v>
      </c>
      <c r="C5" s="381" t="s">
        <v>2001</v>
      </c>
      <c r="D5" s="381"/>
      <c r="E5" s="736">
        <f>COUNTA(E6:E13)</f>
        <v>8</v>
      </c>
      <c r="F5" s="381"/>
      <c r="G5" s="381"/>
      <c r="H5" s="381"/>
      <c r="I5" s="381"/>
      <c r="J5" s="380">
        <f>SUM(J6:J13)</f>
        <v>38873.5</v>
      </c>
      <c r="K5" s="380">
        <f>SUM(K6:K13)</f>
        <v>764.9</v>
      </c>
      <c r="L5" s="380">
        <f>SUM(L6:L13)</f>
        <v>12658.6</v>
      </c>
      <c r="M5" s="380"/>
      <c r="N5" s="380"/>
      <c r="O5" s="380"/>
      <c r="P5" s="380"/>
      <c r="Q5" s="380"/>
      <c r="R5" s="380"/>
      <c r="S5" s="381"/>
      <c r="T5" s="381"/>
      <c r="U5" s="738"/>
      <c r="V5" s="381"/>
      <c r="W5" s="381"/>
      <c r="X5" s="381"/>
      <c r="Y5" s="381"/>
      <c r="Z5" s="380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381"/>
    </row>
    <row r="6" spans="1:50" ht="26.1" customHeight="1">
      <c r="A6" s="202"/>
      <c r="B6" s="44"/>
      <c r="C6" s="227" t="s">
        <v>7418</v>
      </c>
      <c r="D6" s="227"/>
      <c r="E6" s="227" t="s">
        <v>7964</v>
      </c>
      <c r="F6" s="227" t="s">
        <v>64</v>
      </c>
      <c r="G6" s="227" t="s">
        <v>7965</v>
      </c>
      <c r="H6" s="360"/>
      <c r="I6" s="567" t="s">
        <v>11752</v>
      </c>
      <c r="J6" s="328">
        <v>16500</v>
      </c>
      <c r="K6" s="328">
        <v>293</v>
      </c>
      <c r="L6" s="328">
        <v>791</v>
      </c>
      <c r="M6" s="328">
        <v>145</v>
      </c>
      <c r="N6" s="328">
        <v>7</v>
      </c>
      <c r="O6" s="328">
        <v>3</v>
      </c>
      <c r="P6" s="328">
        <v>5800</v>
      </c>
      <c r="Q6" s="228"/>
      <c r="R6" s="228"/>
      <c r="S6" s="233"/>
      <c r="T6" s="233"/>
      <c r="U6" s="300">
        <v>1898</v>
      </c>
      <c r="V6" s="233"/>
      <c r="W6" s="233"/>
      <c r="X6" s="233"/>
      <c r="Y6" s="233"/>
      <c r="Z6" s="328"/>
      <c r="AA6" s="227" t="s">
        <v>7966</v>
      </c>
      <c r="AB6" s="227"/>
      <c r="AC6" s="233">
        <v>10</v>
      </c>
      <c r="AD6" s="233"/>
      <c r="AE6" s="233"/>
      <c r="AF6" s="233"/>
      <c r="AG6" s="233"/>
      <c r="AH6" s="233" t="s">
        <v>7967</v>
      </c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</row>
    <row r="7" spans="1:50" ht="26.1" customHeight="1">
      <c r="A7" s="1646">
        <v>2</v>
      </c>
      <c r="B7" s="44"/>
      <c r="C7" s="227" t="s">
        <v>595</v>
      </c>
      <c r="D7" s="227"/>
      <c r="E7" s="227" t="s">
        <v>11753</v>
      </c>
      <c r="F7" s="227" t="s">
        <v>64</v>
      </c>
      <c r="G7" s="227" t="s">
        <v>7968</v>
      </c>
      <c r="H7" s="360"/>
      <c r="I7" s="227" t="s">
        <v>13454</v>
      </c>
      <c r="J7" s="228">
        <v>1016.5</v>
      </c>
      <c r="K7" s="228">
        <v>133.9</v>
      </c>
      <c r="L7" s="228">
        <v>684</v>
      </c>
      <c r="M7" s="228">
        <v>100</v>
      </c>
      <c r="N7" s="228">
        <v>30</v>
      </c>
      <c r="O7" s="228">
        <v>9</v>
      </c>
      <c r="P7" s="228">
        <v>300</v>
      </c>
      <c r="Q7" s="228"/>
      <c r="R7" s="228"/>
      <c r="S7" s="233"/>
      <c r="T7" s="233" t="s">
        <v>389</v>
      </c>
      <c r="U7" s="300">
        <v>1970</v>
      </c>
      <c r="V7" s="233"/>
      <c r="W7" s="233"/>
      <c r="X7" s="233"/>
      <c r="Y7" s="233"/>
      <c r="Z7" s="228"/>
      <c r="AA7" s="227"/>
      <c r="AB7" s="227"/>
      <c r="AC7" s="233" t="s">
        <v>389</v>
      </c>
      <c r="AD7" s="233" t="s">
        <v>389</v>
      </c>
      <c r="AE7" s="233" t="s">
        <v>389</v>
      </c>
      <c r="AF7" s="233" t="s">
        <v>389</v>
      </c>
      <c r="AG7" s="233" t="s">
        <v>389</v>
      </c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</row>
    <row r="8" spans="1:50" ht="26.1" customHeight="1">
      <c r="A8" s="1646"/>
      <c r="B8" s="44"/>
      <c r="C8" s="227" t="s">
        <v>7414</v>
      </c>
      <c r="D8" s="227"/>
      <c r="E8" s="227" t="s">
        <v>10252</v>
      </c>
      <c r="F8" s="227" t="s">
        <v>7414</v>
      </c>
      <c r="G8" s="227"/>
      <c r="H8" s="360"/>
      <c r="I8" s="227" t="s">
        <v>11754</v>
      </c>
      <c r="J8" s="228"/>
      <c r="K8" s="228"/>
      <c r="L8" s="228"/>
      <c r="M8" s="228">
        <v>175</v>
      </c>
      <c r="N8" s="228"/>
      <c r="O8" s="228">
        <v>3</v>
      </c>
      <c r="P8" s="228">
        <v>4025</v>
      </c>
      <c r="Q8" s="228"/>
      <c r="R8" s="228"/>
      <c r="S8" s="233"/>
      <c r="T8" s="233"/>
      <c r="U8" s="300">
        <v>2017</v>
      </c>
      <c r="V8" s="233"/>
      <c r="W8" s="233"/>
      <c r="X8" s="233"/>
      <c r="Y8" s="233"/>
      <c r="Z8" s="228">
        <v>22</v>
      </c>
      <c r="AA8" s="227"/>
      <c r="AB8" s="227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</row>
    <row r="9" spans="1:50" ht="26.1" customHeight="1">
      <c r="A9" s="1646">
        <v>3</v>
      </c>
      <c r="B9" s="44"/>
      <c r="C9" s="227" t="s">
        <v>324</v>
      </c>
      <c r="D9" s="227"/>
      <c r="E9" s="227" t="s">
        <v>7969</v>
      </c>
      <c r="F9" s="227" t="s">
        <v>324</v>
      </c>
      <c r="G9" s="227" t="s">
        <v>7970</v>
      </c>
      <c r="H9" s="360"/>
      <c r="I9" s="227" t="s">
        <v>11755</v>
      </c>
      <c r="J9" s="228">
        <v>1116</v>
      </c>
      <c r="K9" s="228">
        <v>48.6</v>
      </c>
      <c r="L9" s="228">
        <v>48.6</v>
      </c>
      <c r="M9" s="228">
        <v>145</v>
      </c>
      <c r="N9" s="228">
        <v>2</v>
      </c>
      <c r="O9" s="228">
        <v>3</v>
      </c>
      <c r="P9" s="228">
        <v>870</v>
      </c>
      <c r="Q9" s="228"/>
      <c r="R9" s="228"/>
      <c r="S9" s="233"/>
      <c r="T9" s="233"/>
      <c r="U9" s="300">
        <v>1994</v>
      </c>
      <c r="V9" s="233"/>
      <c r="W9" s="233"/>
      <c r="X9" s="233"/>
      <c r="Y9" s="233"/>
      <c r="Z9" s="228"/>
      <c r="AA9" s="227"/>
      <c r="AB9" s="227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</row>
    <row r="10" spans="1:50" ht="26.1" customHeight="1">
      <c r="A10" s="1647">
        <v>4</v>
      </c>
      <c r="B10" s="44"/>
      <c r="C10" s="227" t="s">
        <v>876</v>
      </c>
      <c r="D10" s="227"/>
      <c r="E10" s="227" t="s">
        <v>7971</v>
      </c>
      <c r="F10" s="227" t="s">
        <v>64</v>
      </c>
      <c r="G10" s="227" t="s">
        <v>7972</v>
      </c>
      <c r="H10" s="360" t="s">
        <v>7426</v>
      </c>
      <c r="I10" s="227" t="s">
        <v>15435</v>
      </c>
      <c r="J10" s="328">
        <v>11200</v>
      </c>
      <c r="K10" s="328"/>
      <c r="L10" s="328">
        <v>10798</v>
      </c>
      <c r="M10" s="328"/>
      <c r="N10" s="328" t="s">
        <v>7973</v>
      </c>
      <c r="O10" s="328"/>
      <c r="P10" s="328">
        <v>11200</v>
      </c>
      <c r="Q10" s="228"/>
      <c r="R10" s="228"/>
      <c r="S10" s="233"/>
      <c r="T10" s="233"/>
      <c r="U10" s="300">
        <v>2009</v>
      </c>
      <c r="V10" s="233">
        <v>100</v>
      </c>
      <c r="W10" s="233"/>
      <c r="X10" s="233"/>
      <c r="Y10" s="233"/>
      <c r="Z10" s="328">
        <v>109</v>
      </c>
      <c r="AA10" s="227"/>
      <c r="AB10" s="227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</row>
    <row r="11" spans="1:50" ht="26.1" customHeight="1">
      <c r="A11" s="1646">
        <v>6</v>
      </c>
      <c r="B11" s="44"/>
      <c r="C11" s="241" t="s">
        <v>545</v>
      </c>
      <c r="D11" s="241"/>
      <c r="E11" s="241" t="s">
        <v>7974</v>
      </c>
      <c r="F11" s="241" t="s">
        <v>545</v>
      </c>
      <c r="G11" s="241"/>
      <c r="H11" s="241"/>
      <c r="I11" s="241" t="s">
        <v>545</v>
      </c>
      <c r="J11" s="244">
        <v>3920</v>
      </c>
      <c r="K11" s="244">
        <v>56</v>
      </c>
      <c r="L11" s="244">
        <v>120</v>
      </c>
      <c r="M11" s="244">
        <v>145</v>
      </c>
      <c r="N11" s="244">
        <v>1</v>
      </c>
      <c r="O11" s="244">
        <v>21</v>
      </c>
      <c r="P11" s="244">
        <v>4150</v>
      </c>
      <c r="Q11" s="244"/>
      <c r="R11" s="244"/>
      <c r="S11" s="241"/>
      <c r="T11" s="241"/>
      <c r="U11" s="243">
        <v>2005</v>
      </c>
      <c r="V11" s="241"/>
      <c r="W11" s="241"/>
      <c r="X11" s="241"/>
      <c r="Y11" s="241"/>
      <c r="Z11" s="244">
        <v>150</v>
      </c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</row>
    <row r="12" spans="1:50" ht="26.1" customHeight="1">
      <c r="A12" s="1646"/>
      <c r="B12" s="44"/>
      <c r="C12" s="227" t="s">
        <v>713</v>
      </c>
      <c r="D12" s="227"/>
      <c r="E12" s="227" t="s">
        <v>7975</v>
      </c>
      <c r="F12" s="227" t="s">
        <v>64</v>
      </c>
      <c r="G12" s="227"/>
      <c r="H12" s="360"/>
      <c r="I12" s="227" t="s">
        <v>11756</v>
      </c>
      <c r="J12" s="228">
        <v>4762</v>
      </c>
      <c r="K12" s="228">
        <v>97</v>
      </c>
      <c r="L12" s="228">
        <v>97</v>
      </c>
      <c r="M12" s="228">
        <v>145</v>
      </c>
      <c r="N12" s="228">
        <v>20</v>
      </c>
      <c r="O12" s="228">
        <v>3</v>
      </c>
      <c r="P12" s="228">
        <v>7500</v>
      </c>
      <c r="Q12" s="228"/>
      <c r="R12" s="228"/>
      <c r="S12" s="233"/>
      <c r="T12" s="233"/>
      <c r="U12" s="300">
        <v>1997</v>
      </c>
      <c r="V12" s="233"/>
      <c r="W12" s="233"/>
      <c r="X12" s="233"/>
      <c r="Y12" s="233"/>
      <c r="Z12" s="228"/>
      <c r="AA12" s="227"/>
      <c r="AB12" s="227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</row>
    <row r="13" spans="1:50" ht="26.1" customHeight="1">
      <c r="A13" s="1646"/>
      <c r="B13" s="156"/>
      <c r="C13" s="227" t="s">
        <v>7493</v>
      </c>
      <c r="D13" s="227"/>
      <c r="E13" s="227" t="s">
        <v>7976</v>
      </c>
      <c r="F13" s="227" t="s">
        <v>7493</v>
      </c>
      <c r="G13" s="227" t="s">
        <v>7977</v>
      </c>
      <c r="H13" s="360"/>
      <c r="I13" s="227" t="s">
        <v>11757</v>
      </c>
      <c r="J13" s="228">
        <v>359</v>
      </c>
      <c r="K13" s="228">
        <v>136.4</v>
      </c>
      <c r="L13" s="228">
        <v>120</v>
      </c>
      <c r="M13" s="228">
        <v>150</v>
      </c>
      <c r="N13" s="228">
        <v>20</v>
      </c>
      <c r="O13" s="228">
        <v>21</v>
      </c>
      <c r="P13" s="228">
        <v>900</v>
      </c>
      <c r="Q13" s="228"/>
      <c r="R13" s="228"/>
      <c r="S13" s="233"/>
      <c r="T13" s="233"/>
      <c r="U13" s="300">
        <v>1998</v>
      </c>
      <c r="V13" s="233" t="s">
        <v>7978</v>
      </c>
      <c r="W13" s="233"/>
      <c r="X13" s="233"/>
      <c r="Y13" s="233"/>
      <c r="Z13" s="228">
        <v>397</v>
      </c>
      <c r="AA13" s="227"/>
      <c r="AB13" s="227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</row>
    <row r="14" spans="1:50" s="73" customFormat="1" ht="26.1" customHeight="1">
      <c r="A14" s="1651" t="s">
        <v>171</v>
      </c>
      <c r="B14" s="1619" t="s">
        <v>1791</v>
      </c>
      <c r="C14" s="381" t="s">
        <v>2001</v>
      </c>
      <c r="D14" s="381"/>
      <c r="E14" s="315">
        <f>COUNTA(E15:E17)</f>
        <v>3</v>
      </c>
      <c r="F14" s="381"/>
      <c r="G14" s="381"/>
      <c r="H14" s="381"/>
      <c r="I14" s="381"/>
      <c r="J14" s="318">
        <f>SUM(J15:J17)</f>
        <v>11733</v>
      </c>
      <c r="K14" s="318">
        <f>SUM(K15:K17)</f>
        <v>667</v>
      </c>
      <c r="L14" s="318">
        <f>SUM(L15:L17)</f>
        <v>653</v>
      </c>
      <c r="M14" s="318"/>
      <c r="N14" s="318"/>
      <c r="O14" s="318"/>
      <c r="P14" s="318"/>
      <c r="Q14" s="380"/>
      <c r="R14" s="318"/>
      <c r="S14" s="381"/>
      <c r="T14" s="381"/>
      <c r="U14" s="738"/>
      <c r="V14" s="381"/>
      <c r="W14" s="381"/>
      <c r="X14" s="381"/>
      <c r="Y14" s="381"/>
      <c r="Z14" s="380"/>
      <c r="AA14" s="381"/>
      <c r="AB14" s="381"/>
      <c r="AC14" s="381"/>
      <c r="AD14" s="381"/>
      <c r="AE14" s="381"/>
      <c r="AF14" s="381"/>
      <c r="AG14" s="381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</row>
    <row r="15" spans="1:50" ht="26.1" customHeight="1">
      <c r="A15" s="1646"/>
      <c r="B15" s="45"/>
      <c r="C15" s="227" t="s">
        <v>563</v>
      </c>
      <c r="D15" s="227"/>
      <c r="E15" s="227" t="s">
        <v>1827</v>
      </c>
      <c r="F15" s="227" t="s">
        <v>566</v>
      </c>
      <c r="G15" s="227" t="s">
        <v>18536</v>
      </c>
      <c r="H15" s="448" t="s">
        <v>568</v>
      </c>
      <c r="I15" s="227" t="s">
        <v>875</v>
      </c>
      <c r="J15" s="228">
        <v>8204</v>
      </c>
      <c r="K15" s="228">
        <v>438</v>
      </c>
      <c r="L15" s="228">
        <v>316</v>
      </c>
      <c r="M15" s="228">
        <v>145</v>
      </c>
      <c r="N15" s="228">
        <v>30</v>
      </c>
      <c r="O15" s="228">
        <v>21</v>
      </c>
      <c r="P15" s="228">
        <v>4000</v>
      </c>
      <c r="Q15" s="228"/>
      <c r="R15" s="228">
        <v>300</v>
      </c>
      <c r="S15" s="233"/>
      <c r="T15" s="233" t="s">
        <v>1288</v>
      </c>
      <c r="U15" s="300">
        <v>2000</v>
      </c>
      <c r="V15" s="233"/>
      <c r="W15" s="233">
        <v>55</v>
      </c>
      <c r="X15" s="233"/>
      <c r="Y15" s="233"/>
      <c r="Z15" s="228">
        <v>558</v>
      </c>
      <c r="AA15" s="227">
        <v>2000</v>
      </c>
      <c r="AB15" s="227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</row>
    <row r="16" spans="1:50" ht="26.1" customHeight="1">
      <c r="A16" s="1646"/>
      <c r="B16" s="45"/>
      <c r="C16" s="227" t="s">
        <v>573</v>
      </c>
      <c r="D16" s="227"/>
      <c r="E16" s="227" t="s">
        <v>2162</v>
      </c>
      <c r="F16" s="227" t="s">
        <v>566</v>
      </c>
      <c r="G16" s="227"/>
      <c r="H16" s="448"/>
      <c r="I16" s="227" t="s">
        <v>875</v>
      </c>
      <c r="J16" s="228">
        <v>229</v>
      </c>
      <c r="K16" s="228">
        <v>229</v>
      </c>
      <c r="L16" s="228">
        <v>337</v>
      </c>
      <c r="M16" s="228"/>
      <c r="N16" s="228"/>
      <c r="O16" s="228"/>
      <c r="P16" s="228">
        <v>3300</v>
      </c>
      <c r="Q16" s="228"/>
      <c r="R16" s="228"/>
      <c r="S16" s="233"/>
      <c r="T16" s="233"/>
      <c r="U16" s="300">
        <v>1973</v>
      </c>
      <c r="V16" s="233"/>
      <c r="W16" s="233"/>
      <c r="X16" s="233"/>
      <c r="Y16" s="233"/>
      <c r="Z16" s="228">
        <v>3</v>
      </c>
      <c r="AA16" s="227"/>
      <c r="AB16" s="227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</row>
    <row r="17" spans="1:50" ht="26.1" customHeight="1">
      <c r="A17" s="1646"/>
      <c r="B17" s="45"/>
      <c r="C17" s="227" t="s">
        <v>745</v>
      </c>
      <c r="D17" s="227"/>
      <c r="E17" s="227" t="s">
        <v>1828</v>
      </c>
      <c r="F17" s="227" t="s">
        <v>566</v>
      </c>
      <c r="G17" s="227"/>
      <c r="H17" s="1659"/>
      <c r="I17" s="227" t="s">
        <v>738</v>
      </c>
      <c r="J17" s="228">
        <v>3300</v>
      </c>
      <c r="K17" s="228"/>
      <c r="L17" s="228"/>
      <c r="M17" s="228"/>
      <c r="N17" s="228"/>
      <c r="O17" s="228"/>
      <c r="P17" s="228">
        <v>3300</v>
      </c>
      <c r="Q17" s="228"/>
      <c r="R17" s="228"/>
      <c r="S17" s="233"/>
      <c r="T17" s="233"/>
      <c r="U17" s="300"/>
      <c r="V17" s="233"/>
      <c r="W17" s="233"/>
      <c r="X17" s="233"/>
      <c r="Y17" s="233"/>
      <c r="Z17" s="228"/>
      <c r="AA17" s="227">
        <v>2000</v>
      </c>
      <c r="AB17" s="227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</row>
    <row r="18" spans="1:50" s="73" customFormat="1" ht="26.1" customHeight="1">
      <c r="A18" s="1651"/>
      <c r="B18" s="1619" t="s">
        <v>271</v>
      </c>
      <c r="C18" s="314" t="s">
        <v>2001</v>
      </c>
      <c r="D18" s="314"/>
      <c r="E18" s="315">
        <f>COUNTA(E19:E21)</f>
        <v>3</v>
      </c>
      <c r="F18" s="349"/>
      <c r="G18" s="349"/>
      <c r="H18" s="351"/>
      <c r="I18" s="349"/>
      <c r="J18" s="318">
        <f>SUM(J19:J21)</f>
        <v>21186</v>
      </c>
      <c r="K18" s="318">
        <f>SUM(K19:K21)</f>
        <v>395</v>
      </c>
      <c r="L18" s="318">
        <f>SUM(L19:L21)</f>
        <v>629</v>
      </c>
      <c r="M18" s="318"/>
      <c r="N18" s="318"/>
      <c r="O18" s="318"/>
      <c r="P18" s="318"/>
      <c r="Q18" s="318"/>
      <c r="R18" s="318"/>
      <c r="S18" s="349"/>
      <c r="T18" s="349"/>
      <c r="U18" s="744"/>
      <c r="V18" s="349"/>
      <c r="W18" s="349"/>
      <c r="X18" s="349"/>
      <c r="Y18" s="349"/>
      <c r="Z18" s="318"/>
      <c r="AA18" s="314"/>
      <c r="AB18" s="314"/>
      <c r="AC18" s="349"/>
      <c r="AD18" s="349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</row>
    <row r="19" spans="1:50" ht="26.1" customHeight="1">
      <c r="A19" s="1646" t="s">
        <v>171</v>
      </c>
      <c r="B19" s="45"/>
      <c r="C19" s="227" t="s">
        <v>2095</v>
      </c>
      <c r="D19" s="227"/>
      <c r="E19" s="227" t="s">
        <v>2096</v>
      </c>
      <c r="F19" s="227" t="s">
        <v>1977</v>
      </c>
      <c r="G19" s="227" t="s">
        <v>1980</v>
      </c>
      <c r="H19" s="227" t="s">
        <v>1981</v>
      </c>
      <c r="I19" s="227" t="s">
        <v>2097</v>
      </c>
      <c r="J19" s="228">
        <v>8698</v>
      </c>
      <c r="K19" s="228">
        <v>145</v>
      </c>
      <c r="L19" s="228">
        <v>249</v>
      </c>
      <c r="M19" s="228">
        <v>200</v>
      </c>
      <c r="N19" s="228">
        <v>30</v>
      </c>
      <c r="O19" s="228">
        <v>10</v>
      </c>
      <c r="P19" s="228">
        <v>3900</v>
      </c>
      <c r="Q19" s="228"/>
      <c r="R19" s="228"/>
      <c r="S19" s="233"/>
      <c r="T19" s="233" t="s">
        <v>2098</v>
      </c>
      <c r="U19" s="300">
        <v>1975</v>
      </c>
      <c r="V19" s="233"/>
      <c r="W19" s="233" t="s">
        <v>2099</v>
      </c>
      <c r="X19" s="233"/>
      <c r="Y19" s="233"/>
      <c r="Z19" s="228">
        <v>3</v>
      </c>
      <c r="AA19" s="227"/>
      <c r="AB19" s="227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</row>
    <row r="20" spans="1:50" ht="26.1" customHeight="1">
      <c r="A20" s="1646"/>
      <c r="B20" s="45"/>
      <c r="C20" s="227" t="s">
        <v>1984</v>
      </c>
      <c r="D20" s="227"/>
      <c r="E20" s="227" t="s">
        <v>2100</v>
      </c>
      <c r="F20" s="227" t="s">
        <v>1977</v>
      </c>
      <c r="G20" s="227"/>
      <c r="H20" s="227"/>
      <c r="I20" s="306" t="s">
        <v>13513</v>
      </c>
      <c r="J20" s="228">
        <v>5877</v>
      </c>
      <c r="K20" s="228">
        <v>125</v>
      </c>
      <c r="L20" s="228">
        <v>255</v>
      </c>
      <c r="M20" s="228">
        <v>145</v>
      </c>
      <c r="N20" s="228">
        <v>30</v>
      </c>
      <c r="O20" s="228">
        <v>30</v>
      </c>
      <c r="P20" s="228">
        <v>4350</v>
      </c>
      <c r="Q20" s="228"/>
      <c r="R20" s="228">
        <v>500</v>
      </c>
      <c r="S20" s="233"/>
      <c r="T20" s="233"/>
      <c r="U20" s="300">
        <v>1992</v>
      </c>
      <c r="V20" s="233"/>
      <c r="W20" s="233"/>
      <c r="X20" s="233"/>
      <c r="Y20" s="233"/>
      <c r="Z20" s="228">
        <v>620</v>
      </c>
      <c r="AA20" s="227"/>
      <c r="AB20" s="227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</row>
    <row r="21" spans="1:50" ht="26.1" customHeight="1">
      <c r="A21" s="1647" t="s">
        <v>153</v>
      </c>
      <c r="B21" s="155"/>
      <c r="C21" s="227" t="s">
        <v>2055</v>
      </c>
      <c r="D21" s="227"/>
      <c r="E21" s="227" t="s">
        <v>2101</v>
      </c>
      <c r="F21" s="227" t="s">
        <v>1977</v>
      </c>
      <c r="G21" s="227" t="s">
        <v>1980</v>
      </c>
      <c r="H21" s="227" t="s">
        <v>1981</v>
      </c>
      <c r="I21" s="227" t="s">
        <v>2097</v>
      </c>
      <c r="J21" s="228">
        <v>6611</v>
      </c>
      <c r="K21" s="228">
        <v>125</v>
      </c>
      <c r="L21" s="228">
        <v>125</v>
      </c>
      <c r="M21" s="228">
        <v>145</v>
      </c>
      <c r="N21" s="228">
        <v>30</v>
      </c>
      <c r="O21" s="228">
        <v>21</v>
      </c>
      <c r="P21" s="228">
        <v>4350</v>
      </c>
      <c r="Q21" s="228"/>
      <c r="R21" s="228"/>
      <c r="S21" s="233"/>
      <c r="T21" s="233" t="s">
        <v>2098</v>
      </c>
      <c r="U21" s="300">
        <v>2004</v>
      </c>
      <c r="V21" s="233"/>
      <c r="W21" s="233" t="s">
        <v>2102</v>
      </c>
      <c r="X21" s="233" t="s">
        <v>2023</v>
      </c>
      <c r="Y21" s="233"/>
      <c r="Z21" s="228">
        <v>70</v>
      </c>
      <c r="AA21" s="227"/>
      <c r="AB21" s="227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</row>
    <row r="22" spans="1:50" s="96" customFormat="1" ht="26.1" customHeight="1">
      <c r="A22" s="1651"/>
      <c r="B22" s="1619" t="s">
        <v>13527</v>
      </c>
      <c r="C22" s="314" t="s">
        <v>2001</v>
      </c>
      <c r="D22" s="314"/>
      <c r="E22" s="315">
        <f>COUNTA(E23:E30)</f>
        <v>8</v>
      </c>
      <c r="F22" s="349"/>
      <c r="G22" s="349"/>
      <c r="H22" s="349"/>
      <c r="I22" s="349"/>
      <c r="J22" s="318">
        <f>SUM(J23:J30)</f>
        <v>100241</v>
      </c>
      <c r="K22" s="318">
        <f>SUM(K23:K30)</f>
        <v>2743.1</v>
      </c>
      <c r="L22" s="318">
        <f>SUM(L23:L30)</f>
        <v>4208</v>
      </c>
      <c r="M22" s="318"/>
      <c r="N22" s="318"/>
      <c r="O22" s="318"/>
      <c r="P22" s="318"/>
      <c r="Q22" s="318"/>
      <c r="R22" s="318"/>
      <c r="S22" s="349"/>
      <c r="T22" s="349"/>
      <c r="U22" s="744"/>
      <c r="V22" s="349"/>
      <c r="W22" s="349"/>
      <c r="X22" s="349"/>
      <c r="Y22" s="349"/>
      <c r="Z22" s="318"/>
      <c r="AA22" s="314"/>
      <c r="AB22" s="314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</row>
    <row r="23" spans="1:50" s="98" customFormat="1" ht="26.1" customHeight="1">
      <c r="A23" s="1646" t="s">
        <v>150</v>
      </c>
      <c r="B23" s="1619"/>
      <c r="C23" s="227" t="s">
        <v>10277</v>
      </c>
      <c r="D23" s="227"/>
      <c r="E23" s="227" t="s">
        <v>2458</v>
      </c>
      <c r="F23" s="227" t="s">
        <v>582</v>
      </c>
      <c r="G23" s="227" t="s">
        <v>2459</v>
      </c>
      <c r="H23" s="360" t="s">
        <v>949</v>
      </c>
      <c r="I23" s="227" t="s">
        <v>807</v>
      </c>
      <c r="J23" s="228">
        <v>7429</v>
      </c>
      <c r="K23" s="228">
        <v>313.10000000000002</v>
      </c>
      <c r="L23" s="228">
        <v>434</v>
      </c>
      <c r="M23" s="228">
        <v>145</v>
      </c>
      <c r="N23" s="228">
        <v>1</v>
      </c>
      <c r="O23" s="228">
        <v>21</v>
      </c>
      <c r="P23" s="228">
        <v>7250</v>
      </c>
      <c r="Q23" s="228"/>
      <c r="R23" s="228">
        <v>100</v>
      </c>
      <c r="S23" s="233"/>
      <c r="T23" s="233"/>
      <c r="U23" s="300">
        <v>1980</v>
      </c>
      <c r="V23" s="233"/>
      <c r="W23" s="233">
        <v>101</v>
      </c>
      <c r="X23" s="233"/>
      <c r="Y23" s="233"/>
      <c r="Z23" s="228">
        <v>101</v>
      </c>
      <c r="AA23" s="227">
        <v>1999</v>
      </c>
      <c r="AB23" s="227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</row>
    <row r="24" spans="1:50" s="98" customFormat="1" ht="26.1" customHeight="1">
      <c r="A24" s="1647" t="s">
        <v>89</v>
      </c>
      <c r="B24" s="60"/>
      <c r="C24" s="227" t="s">
        <v>779</v>
      </c>
      <c r="D24" s="227"/>
      <c r="E24" s="227" t="s">
        <v>9741</v>
      </c>
      <c r="F24" s="227" t="s">
        <v>779</v>
      </c>
      <c r="G24" s="227" t="s">
        <v>2459</v>
      </c>
      <c r="H24" s="360" t="s">
        <v>949</v>
      </c>
      <c r="I24" s="227" t="s">
        <v>2381</v>
      </c>
      <c r="J24" s="228">
        <v>12966</v>
      </c>
      <c r="K24" s="228">
        <v>378</v>
      </c>
      <c r="L24" s="228">
        <v>1770</v>
      </c>
      <c r="M24" s="228">
        <v>145</v>
      </c>
      <c r="N24" s="228">
        <v>1</v>
      </c>
      <c r="O24" s="228">
        <v>21</v>
      </c>
      <c r="P24" s="228">
        <v>3775</v>
      </c>
      <c r="Q24" s="228"/>
      <c r="R24" s="228"/>
      <c r="S24" s="233"/>
      <c r="T24" s="233"/>
      <c r="U24" s="300">
        <v>2011</v>
      </c>
      <c r="V24" s="233"/>
      <c r="W24" s="233"/>
      <c r="X24" s="233"/>
      <c r="Y24" s="233"/>
      <c r="Z24" s="228"/>
      <c r="AA24" s="227"/>
      <c r="AB24" s="227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</row>
    <row r="25" spans="1:50" s="98" customFormat="1" ht="26.1" customHeight="1">
      <c r="A25" s="1647">
        <v>4</v>
      </c>
      <c r="B25" s="60"/>
      <c r="C25" s="227" t="s">
        <v>779</v>
      </c>
      <c r="D25" s="227"/>
      <c r="E25" s="227" t="s">
        <v>13620</v>
      </c>
      <c r="F25" s="227" t="s">
        <v>779</v>
      </c>
      <c r="G25" s="227" t="s">
        <v>2460</v>
      </c>
      <c r="H25" s="360" t="s">
        <v>2461</v>
      </c>
      <c r="I25" s="227" t="s">
        <v>779</v>
      </c>
      <c r="J25" s="228">
        <v>18872</v>
      </c>
      <c r="K25" s="228">
        <v>446</v>
      </c>
      <c r="L25" s="228">
        <v>362</v>
      </c>
      <c r="M25" s="228">
        <v>180</v>
      </c>
      <c r="N25" s="228">
        <v>1</v>
      </c>
      <c r="O25" s="228">
        <v>21</v>
      </c>
      <c r="P25" s="228">
        <v>5800</v>
      </c>
      <c r="Q25" s="228"/>
      <c r="R25" s="228"/>
      <c r="S25" s="233"/>
      <c r="T25" s="233"/>
      <c r="U25" s="300">
        <v>1998</v>
      </c>
      <c r="V25" s="233">
        <v>176</v>
      </c>
      <c r="W25" s="233"/>
      <c r="X25" s="233"/>
      <c r="Y25" s="233"/>
      <c r="Z25" s="228">
        <v>176</v>
      </c>
      <c r="AA25" s="227"/>
      <c r="AB25" s="227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</row>
    <row r="26" spans="1:50" s="98" customFormat="1" ht="26.1" customHeight="1">
      <c r="A26" s="1647" t="s">
        <v>315</v>
      </c>
      <c r="B26" s="60"/>
      <c r="C26" s="227" t="s">
        <v>804</v>
      </c>
      <c r="D26" s="227"/>
      <c r="E26" s="227" t="s">
        <v>2462</v>
      </c>
      <c r="F26" s="227" t="s">
        <v>804</v>
      </c>
      <c r="G26" s="227" t="s">
        <v>2463</v>
      </c>
      <c r="H26" s="227" t="s">
        <v>389</v>
      </c>
      <c r="I26" s="227" t="s">
        <v>11855</v>
      </c>
      <c r="J26" s="228">
        <v>20000</v>
      </c>
      <c r="K26" s="228">
        <v>205</v>
      </c>
      <c r="L26" s="228">
        <v>255</v>
      </c>
      <c r="M26" s="228">
        <v>145</v>
      </c>
      <c r="N26" s="228">
        <v>2</v>
      </c>
      <c r="O26" s="228">
        <v>25</v>
      </c>
      <c r="P26" s="228">
        <v>3908</v>
      </c>
      <c r="Q26" s="228"/>
      <c r="R26" s="228"/>
      <c r="S26" s="233"/>
      <c r="T26" s="233" t="s">
        <v>1288</v>
      </c>
      <c r="U26" s="300">
        <v>2002</v>
      </c>
      <c r="V26" s="233">
        <v>2920</v>
      </c>
      <c r="W26" s="233"/>
      <c r="X26" s="233"/>
      <c r="Y26" s="233"/>
      <c r="Z26" s="228">
        <v>2920</v>
      </c>
      <c r="AA26" s="227"/>
      <c r="AB26" s="227"/>
      <c r="AC26" s="233"/>
      <c r="AD26" s="233"/>
      <c r="AE26" s="233"/>
      <c r="AF26" s="233"/>
      <c r="AG26" s="233"/>
      <c r="AH26" s="233"/>
      <c r="AI26" s="233" t="s">
        <v>2464</v>
      </c>
      <c r="AJ26" s="233">
        <v>3</v>
      </c>
      <c r="AK26" s="233">
        <v>464</v>
      </c>
      <c r="AL26" s="233"/>
      <c r="AM26" s="233"/>
      <c r="AN26" s="233" t="s">
        <v>662</v>
      </c>
      <c r="AO26" s="233">
        <v>1</v>
      </c>
      <c r="AP26" s="233">
        <v>840</v>
      </c>
      <c r="AQ26" s="233"/>
      <c r="AR26" s="233"/>
      <c r="AS26" s="233" t="s">
        <v>2465</v>
      </c>
      <c r="AT26" s="233">
        <v>1</v>
      </c>
      <c r="AU26" s="233">
        <v>990</v>
      </c>
      <c r="AV26" s="233"/>
      <c r="AW26" s="233"/>
      <c r="AX26" s="233"/>
    </row>
    <row r="27" spans="1:50" s="98" customFormat="1" ht="26.1" customHeight="1">
      <c r="A27" s="1647"/>
      <c r="B27" s="60"/>
      <c r="C27" s="227" t="s">
        <v>769</v>
      </c>
      <c r="D27" s="227"/>
      <c r="E27" s="227" t="s">
        <v>2466</v>
      </c>
      <c r="F27" s="227" t="s">
        <v>582</v>
      </c>
      <c r="G27" s="227" t="s">
        <v>772</v>
      </c>
      <c r="H27" s="360" t="s">
        <v>2467</v>
      </c>
      <c r="I27" s="227" t="s">
        <v>2346</v>
      </c>
      <c r="J27" s="228">
        <v>6900</v>
      </c>
      <c r="K27" s="228">
        <v>249</v>
      </c>
      <c r="L27" s="228">
        <v>249</v>
      </c>
      <c r="M27" s="228">
        <v>150</v>
      </c>
      <c r="N27" s="228">
        <v>2</v>
      </c>
      <c r="O27" s="228">
        <v>25</v>
      </c>
      <c r="P27" s="228">
        <v>2250</v>
      </c>
      <c r="Q27" s="228"/>
      <c r="R27" s="228"/>
      <c r="S27" s="233"/>
      <c r="T27" s="233"/>
      <c r="U27" s="300">
        <v>1994</v>
      </c>
      <c r="V27" s="233">
        <v>251</v>
      </c>
      <c r="W27" s="233"/>
      <c r="X27" s="233"/>
      <c r="Y27" s="233"/>
      <c r="Z27" s="228">
        <v>251</v>
      </c>
      <c r="AA27" s="227"/>
      <c r="AB27" s="227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</row>
    <row r="28" spans="1:50" s="98" customFormat="1" ht="26.1" customHeight="1">
      <c r="A28" s="1647"/>
      <c r="B28" s="60"/>
      <c r="C28" s="227" t="s">
        <v>769</v>
      </c>
      <c r="D28" s="227"/>
      <c r="E28" s="227" t="s">
        <v>2468</v>
      </c>
      <c r="F28" s="227" t="s">
        <v>769</v>
      </c>
      <c r="G28" s="227"/>
      <c r="H28" s="360"/>
      <c r="I28" s="227" t="s">
        <v>769</v>
      </c>
      <c r="J28" s="228">
        <v>3726</v>
      </c>
      <c r="K28" s="228">
        <v>442</v>
      </c>
      <c r="L28" s="228">
        <v>230</v>
      </c>
      <c r="M28" s="228">
        <v>145</v>
      </c>
      <c r="N28" s="228">
        <v>1</v>
      </c>
      <c r="O28" s="228">
        <v>21</v>
      </c>
      <c r="P28" s="228">
        <v>3726</v>
      </c>
      <c r="Q28" s="228"/>
      <c r="R28" s="228"/>
      <c r="S28" s="233"/>
      <c r="T28" s="233"/>
      <c r="U28" s="300">
        <v>2004</v>
      </c>
      <c r="V28" s="233"/>
      <c r="W28" s="233"/>
      <c r="X28" s="233"/>
      <c r="Y28" s="233"/>
      <c r="Z28" s="228">
        <v>648</v>
      </c>
      <c r="AA28" s="227"/>
      <c r="AB28" s="227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</row>
    <row r="29" spans="1:50" s="98" customFormat="1" ht="26.1" customHeight="1">
      <c r="A29" s="1646"/>
      <c r="B29" s="60"/>
      <c r="C29" s="227" t="s">
        <v>573</v>
      </c>
      <c r="D29" s="227"/>
      <c r="E29" s="227" t="s">
        <v>2470</v>
      </c>
      <c r="F29" s="227" t="s">
        <v>573</v>
      </c>
      <c r="G29" s="227" t="s">
        <v>2459</v>
      </c>
      <c r="H29" s="360" t="s">
        <v>949</v>
      </c>
      <c r="I29" s="227" t="s">
        <v>2469</v>
      </c>
      <c r="J29" s="228">
        <v>17067</v>
      </c>
      <c r="K29" s="228">
        <v>198</v>
      </c>
      <c r="L29" s="228">
        <v>396</v>
      </c>
      <c r="M29" s="228">
        <v>150</v>
      </c>
      <c r="N29" s="228">
        <v>1</v>
      </c>
      <c r="O29" s="228">
        <v>21</v>
      </c>
      <c r="P29" s="228">
        <v>5250</v>
      </c>
      <c r="Q29" s="228"/>
      <c r="R29" s="228">
        <v>100</v>
      </c>
      <c r="S29" s="233" t="s">
        <v>714</v>
      </c>
      <c r="T29" s="233"/>
      <c r="U29" s="300">
        <v>2014</v>
      </c>
      <c r="V29" s="233"/>
      <c r="W29" s="233">
        <v>101</v>
      </c>
      <c r="X29" s="233"/>
      <c r="Y29" s="233"/>
      <c r="Z29" s="228">
        <v>50</v>
      </c>
      <c r="AA29" s="227">
        <v>1999</v>
      </c>
      <c r="AB29" s="227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</row>
    <row r="30" spans="1:50" s="98" customFormat="1" ht="26.1" customHeight="1">
      <c r="A30" s="1646"/>
      <c r="B30" s="165"/>
      <c r="C30" s="227" t="s">
        <v>785</v>
      </c>
      <c r="D30" s="227"/>
      <c r="E30" s="227" t="s">
        <v>13621</v>
      </c>
      <c r="F30" s="227" t="s">
        <v>785</v>
      </c>
      <c r="G30" s="227"/>
      <c r="H30" s="360"/>
      <c r="I30" s="227" t="s">
        <v>2469</v>
      </c>
      <c r="J30" s="228">
        <v>13281</v>
      </c>
      <c r="K30" s="228">
        <v>512</v>
      </c>
      <c r="L30" s="228">
        <v>512</v>
      </c>
      <c r="M30" s="228">
        <v>145</v>
      </c>
      <c r="N30" s="228">
        <v>1</v>
      </c>
      <c r="O30" s="228">
        <v>28</v>
      </c>
      <c r="P30" s="228">
        <v>12214</v>
      </c>
      <c r="Q30" s="228"/>
      <c r="R30" s="228"/>
      <c r="S30" s="233"/>
      <c r="T30" s="233"/>
      <c r="U30" s="300">
        <v>2021</v>
      </c>
      <c r="V30" s="233"/>
      <c r="W30" s="233"/>
      <c r="X30" s="233"/>
      <c r="Y30" s="233"/>
      <c r="Z30" s="228">
        <v>5640</v>
      </c>
      <c r="AA30" s="227"/>
      <c r="AB30" s="227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</row>
    <row r="31" spans="1:50" s="73" customFormat="1" ht="26.1" customHeight="1">
      <c r="A31" s="1651"/>
      <c r="B31" s="1619" t="s">
        <v>327</v>
      </c>
      <c r="C31" s="314" t="s">
        <v>2001</v>
      </c>
      <c r="D31" s="314"/>
      <c r="E31" s="315">
        <f>COUNTA(E32:E34)</f>
        <v>3</v>
      </c>
      <c r="F31" s="349"/>
      <c r="G31" s="349"/>
      <c r="H31" s="351"/>
      <c r="I31" s="349"/>
      <c r="J31" s="318">
        <f>SUM(J32:J34)</f>
        <v>40891</v>
      </c>
      <c r="K31" s="318">
        <f>SUM(K32:K34)</f>
        <v>708</v>
      </c>
      <c r="L31" s="318">
        <f>SUM(L32:L34)</f>
        <v>928</v>
      </c>
      <c r="M31" s="318"/>
      <c r="N31" s="318"/>
      <c r="O31" s="318"/>
      <c r="P31" s="318"/>
      <c r="Q31" s="318"/>
      <c r="R31" s="318"/>
      <c r="S31" s="349"/>
      <c r="T31" s="349"/>
      <c r="U31" s="744"/>
      <c r="V31" s="349"/>
      <c r="W31" s="349"/>
      <c r="X31" s="349"/>
      <c r="Y31" s="349"/>
      <c r="Z31" s="318"/>
      <c r="AA31" s="314"/>
      <c r="AB31" s="314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</row>
    <row r="32" spans="1:50" ht="26.1" customHeight="1">
      <c r="A32" s="1646" t="s">
        <v>150</v>
      </c>
      <c r="B32" s="45"/>
      <c r="C32" s="227" t="s">
        <v>580</v>
      </c>
      <c r="D32" s="227" t="s">
        <v>19192</v>
      </c>
      <c r="E32" s="227" t="s">
        <v>2630</v>
      </c>
      <c r="F32" s="227" t="s">
        <v>590</v>
      </c>
      <c r="G32" s="227" t="s">
        <v>19068</v>
      </c>
      <c r="H32" s="360" t="s">
        <v>207</v>
      </c>
      <c r="I32" s="227" t="s">
        <v>591</v>
      </c>
      <c r="J32" s="228">
        <v>5866</v>
      </c>
      <c r="K32" s="228">
        <v>120</v>
      </c>
      <c r="L32" s="228">
        <v>189</v>
      </c>
      <c r="M32" s="228">
        <v>145</v>
      </c>
      <c r="N32" s="228">
        <v>30</v>
      </c>
      <c r="O32" s="228">
        <v>21</v>
      </c>
      <c r="P32" s="228">
        <v>5439</v>
      </c>
      <c r="Q32" s="228"/>
      <c r="R32" s="228">
        <v>300</v>
      </c>
      <c r="S32" s="233"/>
      <c r="T32" s="233"/>
      <c r="U32" s="300">
        <v>1965</v>
      </c>
      <c r="V32" s="233"/>
      <c r="W32" s="233" t="s">
        <v>2631</v>
      </c>
      <c r="X32" s="233"/>
      <c r="Y32" s="233"/>
      <c r="Z32" s="228">
        <v>60</v>
      </c>
      <c r="AA32" s="227"/>
      <c r="AB32" s="227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</row>
    <row r="33" spans="1:50" ht="26.1" customHeight="1">
      <c r="A33" s="1646"/>
      <c r="B33" s="45"/>
      <c r="C33" s="241" t="s">
        <v>603</v>
      </c>
      <c r="D33" s="241" t="s">
        <v>19193</v>
      </c>
      <c r="E33" s="733" t="s">
        <v>2632</v>
      </c>
      <c r="F33" s="241" t="s">
        <v>603</v>
      </c>
      <c r="G33" s="241"/>
      <c r="H33" s="241"/>
      <c r="I33" s="241" t="s">
        <v>2633</v>
      </c>
      <c r="J33" s="244">
        <v>7600</v>
      </c>
      <c r="K33" s="244">
        <v>236</v>
      </c>
      <c r="L33" s="244">
        <v>236</v>
      </c>
      <c r="M33" s="244">
        <v>145</v>
      </c>
      <c r="N33" s="244">
        <v>30</v>
      </c>
      <c r="O33" s="244">
        <v>21</v>
      </c>
      <c r="P33" s="244">
        <v>7600</v>
      </c>
      <c r="Q33" s="244"/>
      <c r="R33" s="244"/>
      <c r="S33" s="241"/>
      <c r="T33" s="241"/>
      <c r="U33" s="243">
        <v>1985</v>
      </c>
      <c r="V33" s="241"/>
      <c r="W33" s="241"/>
      <c r="X33" s="241"/>
      <c r="Y33" s="241"/>
      <c r="Z33" s="244">
        <v>100</v>
      </c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</row>
    <row r="34" spans="1:50" ht="26.1" customHeight="1">
      <c r="A34" s="1647" t="s">
        <v>89</v>
      </c>
      <c r="B34" s="155"/>
      <c r="C34" s="227" t="s">
        <v>810</v>
      </c>
      <c r="D34" s="227" t="s">
        <v>19194</v>
      </c>
      <c r="E34" s="227" t="s">
        <v>2634</v>
      </c>
      <c r="F34" s="227" t="s">
        <v>810</v>
      </c>
      <c r="G34" s="227" t="s">
        <v>19147</v>
      </c>
      <c r="H34" s="227"/>
      <c r="I34" s="227" t="s">
        <v>2498</v>
      </c>
      <c r="J34" s="228">
        <v>27425</v>
      </c>
      <c r="K34" s="228">
        <v>352</v>
      </c>
      <c r="L34" s="228">
        <v>503</v>
      </c>
      <c r="M34" s="228">
        <v>145</v>
      </c>
      <c r="N34" s="228">
        <v>32</v>
      </c>
      <c r="O34" s="228">
        <v>26</v>
      </c>
      <c r="P34" s="228">
        <v>4640</v>
      </c>
      <c r="Q34" s="228"/>
      <c r="R34" s="228"/>
      <c r="S34" s="233"/>
      <c r="T34" s="233"/>
      <c r="U34" s="300">
        <v>2001</v>
      </c>
      <c r="V34" s="233"/>
      <c r="W34" s="233" t="s">
        <v>2635</v>
      </c>
      <c r="X34" s="233"/>
      <c r="Y34" s="233"/>
      <c r="Z34" s="228">
        <v>2250</v>
      </c>
      <c r="AA34" s="227"/>
      <c r="AB34" s="227"/>
      <c r="AC34" s="233"/>
      <c r="AD34" s="233"/>
      <c r="AE34" s="233"/>
      <c r="AF34" s="233"/>
      <c r="AG34" s="233"/>
      <c r="AH34" s="233"/>
      <c r="AI34" s="233" t="s">
        <v>454</v>
      </c>
      <c r="AJ34" s="233">
        <v>2</v>
      </c>
      <c r="AK34" s="233">
        <v>180</v>
      </c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</row>
    <row r="35" spans="1:50" s="73" customFormat="1" ht="26.1" customHeight="1">
      <c r="A35" s="1651" t="s">
        <v>171</v>
      </c>
      <c r="B35" s="1619" t="s">
        <v>131</v>
      </c>
      <c r="C35" s="314" t="s">
        <v>2001</v>
      </c>
      <c r="D35" s="314"/>
      <c r="E35" s="315">
        <f>COUNTA(E36:E40)</f>
        <v>5</v>
      </c>
      <c r="F35" s="349"/>
      <c r="G35" s="349"/>
      <c r="H35" s="349"/>
      <c r="I35" s="349"/>
      <c r="J35" s="318">
        <f>SUM(J36:J40)</f>
        <v>1779.56</v>
      </c>
      <c r="K35" s="318">
        <f>SUM(K36:K40)</f>
        <v>1760</v>
      </c>
      <c r="L35" s="318">
        <f>SUM(L36:L40)</f>
        <v>731</v>
      </c>
      <c r="M35" s="318"/>
      <c r="N35" s="318"/>
      <c r="O35" s="318"/>
      <c r="P35" s="318"/>
      <c r="Q35" s="318"/>
      <c r="R35" s="318"/>
      <c r="S35" s="349"/>
      <c r="T35" s="349"/>
      <c r="U35" s="744"/>
      <c r="V35" s="349"/>
      <c r="W35" s="349"/>
      <c r="X35" s="349"/>
      <c r="Y35" s="349"/>
      <c r="Z35" s="318"/>
      <c r="AA35" s="314"/>
      <c r="AB35" s="314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</row>
    <row r="36" spans="1:50" ht="26.1" customHeight="1">
      <c r="A36" s="1646"/>
      <c r="B36" s="60"/>
      <c r="C36" s="227" t="s">
        <v>777</v>
      </c>
      <c r="D36" s="227"/>
      <c r="E36" s="227" t="s">
        <v>1434</v>
      </c>
      <c r="F36" s="227" t="s">
        <v>777</v>
      </c>
      <c r="G36" s="227"/>
      <c r="H36" s="227" t="s">
        <v>777</v>
      </c>
      <c r="I36" s="228">
        <v>11176</v>
      </c>
      <c r="J36" s="228">
        <v>147.56</v>
      </c>
      <c r="K36" s="228">
        <v>148</v>
      </c>
      <c r="L36" s="228">
        <v>151</v>
      </c>
      <c r="M36" s="228">
        <v>5</v>
      </c>
      <c r="N36" s="228">
        <v>21</v>
      </c>
      <c r="O36" s="228">
        <v>6034</v>
      </c>
      <c r="P36" s="228"/>
      <c r="Q36" s="228"/>
      <c r="R36" s="233"/>
      <c r="S36" s="233"/>
      <c r="T36" s="300">
        <v>2001</v>
      </c>
      <c r="U36" s="233"/>
      <c r="V36" s="233"/>
      <c r="W36" s="233"/>
      <c r="X36" s="233"/>
      <c r="Y36" s="228">
        <v>186</v>
      </c>
      <c r="Z36" s="227"/>
      <c r="AA36" s="227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458"/>
    </row>
    <row r="37" spans="1:50" ht="26.1" customHeight="1">
      <c r="A37" s="1646"/>
      <c r="B37" s="60"/>
      <c r="C37" s="227" t="s">
        <v>595</v>
      </c>
      <c r="D37" s="227"/>
      <c r="E37" s="227" t="s">
        <v>1435</v>
      </c>
      <c r="F37" s="227" t="s">
        <v>595</v>
      </c>
      <c r="G37" s="302" t="s">
        <v>1436</v>
      </c>
      <c r="H37" s="227" t="s">
        <v>595</v>
      </c>
      <c r="I37" s="228">
        <v>2900</v>
      </c>
      <c r="J37" s="228">
        <v>70</v>
      </c>
      <c r="K37" s="228">
        <v>70</v>
      </c>
      <c r="L37" s="228">
        <v>145</v>
      </c>
      <c r="M37" s="228">
        <v>20</v>
      </c>
      <c r="N37" s="228">
        <v>10</v>
      </c>
      <c r="O37" s="228">
        <v>2900</v>
      </c>
      <c r="P37" s="228">
        <v>80</v>
      </c>
      <c r="Q37" s="228">
        <v>80</v>
      </c>
      <c r="R37" s="233"/>
      <c r="S37" s="233" t="s">
        <v>466</v>
      </c>
      <c r="T37" s="300">
        <v>2002</v>
      </c>
      <c r="U37" s="233"/>
      <c r="V37" s="233">
        <v>462</v>
      </c>
      <c r="W37" s="233"/>
      <c r="X37" s="233"/>
      <c r="Y37" s="228">
        <v>100</v>
      </c>
      <c r="Z37" s="227"/>
      <c r="AA37" s="227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458"/>
    </row>
    <row r="38" spans="1:50" ht="26.1" customHeight="1">
      <c r="A38" s="1646"/>
      <c r="B38" s="60"/>
      <c r="C38" s="227" t="s">
        <v>573</v>
      </c>
      <c r="D38" s="227" t="s">
        <v>19303</v>
      </c>
      <c r="E38" s="227" t="s">
        <v>1437</v>
      </c>
      <c r="F38" s="227" t="s">
        <v>597</v>
      </c>
      <c r="G38" s="302" t="s">
        <v>1436</v>
      </c>
      <c r="H38" s="227" t="s">
        <v>305</v>
      </c>
      <c r="I38" s="228">
        <v>5250</v>
      </c>
      <c r="J38" s="228">
        <v>287</v>
      </c>
      <c r="K38" s="228">
        <v>311</v>
      </c>
      <c r="L38" s="228">
        <v>145</v>
      </c>
      <c r="M38" s="228">
        <v>7</v>
      </c>
      <c r="N38" s="228">
        <v>3</v>
      </c>
      <c r="O38" s="228">
        <v>4350</v>
      </c>
      <c r="P38" s="228">
        <v>100</v>
      </c>
      <c r="Q38" s="228">
        <v>50</v>
      </c>
      <c r="R38" s="233"/>
      <c r="S38" s="233" t="s">
        <v>466</v>
      </c>
      <c r="T38" s="300">
        <v>1994</v>
      </c>
      <c r="U38" s="233"/>
      <c r="V38" s="233">
        <v>462</v>
      </c>
      <c r="W38" s="233"/>
      <c r="X38" s="233"/>
      <c r="Y38" s="228">
        <v>462</v>
      </c>
      <c r="Z38" s="227"/>
      <c r="AA38" s="227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458"/>
    </row>
    <row r="39" spans="1:50" ht="26.1" customHeight="1">
      <c r="A39" s="1646"/>
      <c r="B39" s="60"/>
      <c r="C39" s="227" t="s">
        <v>1373</v>
      </c>
      <c r="D39" s="227"/>
      <c r="E39" s="227" t="s">
        <v>1438</v>
      </c>
      <c r="F39" s="227" t="s">
        <v>1373</v>
      </c>
      <c r="G39" s="302" t="s">
        <v>19304</v>
      </c>
      <c r="H39" s="227" t="s">
        <v>11282</v>
      </c>
      <c r="I39" s="228">
        <v>17798</v>
      </c>
      <c r="J39" s="228">
        <v>499</v>
      </c>
      <c r="K39" s="228">
        <v>455</v>
      </c>
      <c r="L39" s="228">
        <v>145</v>
      </c>
      <c r="M39" s="228">
        <v>20</v>
      </c>
      <c r="N39" s="228">
        <v>4</v>
      </c>
      <c r="O39" s="228">
        <v>6000</v>
      </c>
      <c r="P39" s="228">
        <v>80</v>
      </c>
      <c r="Q39" s="228">
        <v>100</v>
      </c>
      <c r="R39" s="233"/>
      <c r="S39" s="233" t="s">
        <v>466</v>
      </c>
      <c r="T39" s="300">
        <v>2008</v>
      </c>
      <c r="U39" s="233"/>
      <c r="V39" s="233">
        <v>462</v>
      </c>
      <c r="W39" s="233"/>
      <c r="X39" s="233"/>
      <c r="Y39" s="228">
        <v>2872</v>
      </c>
      <c r="Z39" s="227"/>
      <c r="AA39" s="227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458"/>
    </row>
    <row r="40" spans="1:50" ht="26.1" customHeight="1">
      <c r="A40" s="1646"/>
      <c r="B40" s="165"/>
      <c r="C40" s="227" t="s">
        <v>983</v>
      </c>
      <c r="D40" s="227" t="s">
        <v>19305</v>
      </c>
      <c r="E40" s="227" t="s">
        <v>8145</v>
      </c>
      <c r="F40" s="227" t="s">
        <v>597</v>
      </c>
      <c r="G40" s="302" t="s">
        <v>305</v>
      </c>
      <c r="H40" s="227" t="s">
        <v>305</v>
      </c>
      <c r="I40" s="228">
        <v>5159</v>
      </c>
      <c r="J40" s="228">
        <v>776</v>
      </c>
      <c r="K40" s="228">
        <v>776</v>
      </c>
      <c r="L40" s="228">
        <v>145</v>
      </c>
      <c r="M40" s="228">
        <v>7.3</v>
      </c>
      <c r="N40" s="228">
        <v>3</v>
      </c>
      <c r="O40" s="228">
        <v>2440</v>
      </c>
      <c r="P40" s="228"/>
      <c r="Q40" s="228"/>
      <c r="R40" s="233"/>
      <c r="S40" s="233"/>
      <c r="T40" s="300">
        <v>2015</v>
      </c>
      <c r="U40" s="233"/>
      <c r="V40" s="233"/>
      <c r="W40" s="233"/>
      <c r="X40" s="233"/>
      <c r="Y40" s="228">
        <v>500</v>
      </c>
      <c r="Z40" s="227"/>
      <c r="AA40" s="227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 t="s">
        <v>8146</v>
      </c>
      <c r="AX40" s="458"/>
    </row>
    <row r="41" spans="1:50" s="73" customFormat="1" ht="26.1" customHeight="1">
      <c r="A41" s="1651" t="s">
        <v>171</v>
      </c>
      <c r="B41" s="1619" t="s">
        <v>132</v>
      </c>
      <c r="C41" s="314" t="s">
        <v>2001</v>
      </c>
      <c r="D41" s="314"/>
      <c r="E41" s="315">
        <f>COUNTA(E42:E45)</f>
        <v>4</v>
      </c>
      <c r="F41" s="349"/>
      <c r="G41" s="350"/>
      <c r="H41" s="351"/>
      <c r="I41" s="349"/>
      <c r="J41" s="318">
        <f>SUM(J42:J45)</f>
        <v>49699</v>
      </c>
      <c r="K41" s="318">
        <f>SUM(K42:K45)</f>
        <v>1758.97</v>
      </c>
      <c r="L41" s="318">
        <f>SUM(L42:L45)</f>
        <v>1492.72</v>
      </c>
      <c r="M41" s="318"/>
      <c r="N41" s="318"/>
      <c r="O41" s="318"/>
      <c r="P41" s="318"/>
      <c r="Q41" s="318"/>
      <c r="R41" s="318"/>
      <c r="S41" s="318"/>
      <c r="T41" s="318">
        <f>SUM(SUM(T42:T44))</f>
        <v>0</v>
      </c>
      <c r="U41" s="318"/>
      <c r="V41" s="318">
        <f>SUM(SUM(V42:V44))</f>
        <v>1035</v>
      </c>
      <c r="W41" s="318">
        <f>SUM(SUM(W42:W44))</f>
        <v>0</v>
      </c>
      <c r="X41" s="318">
        <f>SUM(SUM(X42:X44))</f>
        <v>0</v>
      </c>
      <c r="Y41" s="318">
        <f>SUM(SUM(Y42:Y44))</f>
        <v>0</v>
      </c>
      <c r="Z41" s="318"/>
      <c r="AA41" s="318">
        <f t="shared" ref="AA41:AW41" si="0">SUM(SUM(AA42:AA44))</f>
        <v>0</v>
      </c>
      <c r="AB41" s="318">
        <f t="shared" si="0"/>
        <v>0</v>
      </c>
      <c r="AC41" s="318">
        <f t="shared" si="0"/>
        <v>0</v>
      </c>
      <c r="AD41" s="318">
        <f t="shared" si="0"/>
        <v>0</v>
      </c>
      <c r="AE41" s="318">
        <f t="shared" si="0"/>
        <v>0</v>
      </c>
      <c r="AF41" s="318">
        <f t="shared" si="0"/>
        <v>0</v>
      </c>
      <c r="AG41" s="318">
        <f t="shared" si="0"/>
        <v>0</v>
      </c>
      <c r="AH41" s="318">
        <f t="shared" si="0"/>
        <v>0</v>
      </c>
      <c r="AI41" s="318">
        <f t="shared" si="0"/>
        <v>0</v>
      </c>
      <c r="AJ41" s="318">
        <f t="shared" si="0"/>
        <v>0</v>
      </c>
      <c r="AK41" s="318">
        <f t="shared" si="0"/>
        <v>0</v>
      </c>
      <c r="AL41" s="318">
        <f t="shared" si="0"/>
        <v>0</v>
      </c>
      <c r="AM41" s="318">
        <f t="shared" si="0"/>
        <v>0</v>
      </c>
      <c r="AN41" s="318">
        <f t="shared" si="0"/>
        <v>0</v>
      </c>
      <c r="AO41" s="318">
        <f t="shared" si="0"/>
        <v>0</v>
      </c>
      <c r="AP41" s="318">
        <f t="shared" si="0"/>
        <v>0</v>
      </c>
      <c r="AQ41" s="318">
        <f t="shared" si="0"/>
        <v>0</v>
      </c>
      <c r="AR41" s="318">
        <f t="shared" si="0"/>
        <v>0</v>
      </c>
      <c r="AS41" s="318">
        <f t="shared" si="0"/>
        <v>0</v>
      </c>
      <c r="AT41" s="318">
        <f t="shared" si="0"/>
        <v>0</v>
      </c>
      <c r="AU41" s="318">
        <f t="shared" si="0"/>
        <v>0</v>
      </c>
      <c r="AV41" s="318">
        <f t="shared" si="0"/>
        <v>0</v>
      </c>
      <c r="AW41" s="318">
        <f t="shared" si="0"/>
        <v>0</v>
      </c>
      <c r="AX41" s="318"/>
    </row>
    <row r="42" spans="1:50" ht="26.1" customHeight="1">
      <c r="A42" s="1646"/>
      <c r="B42" s="283"/>
      <c r="C42" s="323" t="s">
        <v>2002</v>
      </c>
      <c r="D42" s="291" t="s">
        <v>19470</v>
      </c>
      <c r="E42" s="323" t="s">
        <v>2103</v>
      </c>
      <c r="F42" s="323" t="s">
        <v>2002</v>
      </c>
      <c r="G42" s="323" t="s">
        <v>2104</v>
      </c>
      <c r="H42" s="323" t="s">
        <v>2105</v>
      </c>
      <c r="I42" s="227" t="s">
        <v>2097</v>
      </c>
      <c r="J42" s="745">
        <v>10695</v>
      </c>
      <c r="K42" s="323">
        <v>405</v>
      </c>
      <c r="L42" s="323">
        <v>405</v>
      </c>
      <c r="M42" s="323">
        <v>30</v>
      </c>
      <c r="N42" s="519">
        <v>12</v>
      </c>
      <c r="O42" s="323">
        <v>3</v>
      </c>
      <c r="P42" s="474">
        <v>10290</v>
      </c>
      <c r="Q42" s="407"/>
      <c r="R42" s="407">
        <v>50</v>
      </c>
      <c r="S42" s="323"/>
      <c r="T42" s="323"/>
      <c r="U42" s="323">
        <v>2005</v>
      </c>
      <c r="V42" s="233"/>
      <c r="W42" s="233"/>
      <c r="X42" s="233"/>
      <c r="Y42" s="233"/>
      <c r="Z42" s="228">
        <v>823</v>
      </c>
      <c r="AA42" s="227"/>
      <c r="AB42" s="227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</row>
    <row r="43" spans="1:50" ht="26.1" customHeight="1">
      <c r="A43" s="1646"/>
      <c r="B43" s="283"/>
      <c r="C43" s="227" t="s">
        <v>2011</v>
      </c>
      <c r="D43" s="227" t="s">
        <v>19471</v>
      </c>
      <c r="E43" s="227" t="s">
        <v>2106</v>
      </c>
      <c r="F43" s="227" t="s">
        <v>2012</v>
      </c>
      <c r="G43" s="227" t="s">
        <v>19459</v>
      </c>
      <c r="H43" s="360"/>
      <c r="I43" s="227" t="s">
        <v>12576</v>
      </c>
      <c r="J43" s="228">
        <v>23844</v>
      </c>
      <c r="K43" s="228">
        <v>993</v>
      </c>
      <c r="L43" s="228">
        <v>735</v>
      </c>
      <c r="M43" s="228">
        <v>145</v>
      </c>
      <c r="N43" s="228">
        <v>47</v>
      </c>
      <c r="O43" s="228">
        <v>6</v>
      </c>
      <c r="P43" s="228">
        <v>6815</v>
      </c>
      <c r="Q43" s="228" t="s">
        <v>2009</v>
      </c>
      <c r="R43" s="228" t="s">
        <v>2009</v>
      </c>
      <c r="S43" s="228" t="s">
        <v>2009</v>
      </c>
      <c r="T43" s="233"/>
      <c r="U43" s="300">
        <v>2004</v>
      </c>
      <c r="V43" s="233">
        <v>990</v>
      </c>
      <c r="W43" s="233"/>
      <c r="X43" s="233"/>
      <c r="Y43" s="233"/>
      <c r="Z43" s="228">
        <f>V43+W43+X43+Y43</f>
        <v>990</v>
      </c>
      <c r="AA43" s="227"/>
      <c r="AB43" s="227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</row>
    <row r="44" spans="1:50" ht="26.1" customHeight="1">
      <c r="A44" s="1646"/>
      <c r="B44" s="283"/>
      <c r="C44" s="227" t="s">
        <v>2054</v>
      </c>
      <c r="D44" s="227" t="s">
        <v>19472</v>
      </c>
      <c r="E44" s="227" t="s">
        <v>2108</v>
      </c>
      <c r="F44" s="227" t="s">
        <v>2054</v>
      </c>
      <c r="G44" s="227" t="s">
        <v>2109</v>
      </c>
      <c r="H44" s="360" t="s">
        <v>2009</v>
      </c>
      <c r="I44" s="227" t="s">
        <v>2097</v>
      </c>
      <c r="J44" s="228">
        <v>7246</v>
      </c>
      <c r="K44" s="228">
        <v>104</v>
      </c>
      <c r="L44" s="228">
        <v>100</v>
      </c>
      <c r="M44" s="228">
        <v>142</v>
      </c>
      <c r="N44" s="228">
        <v>7.5</v>
      </c>
      <c r="O44" s="228">
        <v>4</v>
      </c>
      <c r="P44" s="228">
        <v>5310</v>
      </c>
      <c r="Q44" s="228">
        <v>50</v>
      </c>
      <c r="R44" s="228">
        <v>50</v>
      </c>
      <c r="S44" s="233" t="s">
        <v>2110</v>
      </c>
      <c r="T44" s="233"/>
      <c r="U44" s="300">
        <v>2000</v>
      </c>
      <c r="V44" s="233">
        <v>45</v>
      </c>
      <c r="W44" s="233"/>
      <c r="X44" s="233"/>
      <c r="Y44" s="233"/>
      <c r="Z44" s="228">
        <v>45</v>
      </c>
      <c r="AA44" s="227"/>
      <c r="AB44" s="227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</row>
    <row r="45" spans="1:50" ht="26.1" customHeight="1">
      <c r="A45" s="1646"/>
      <c r="B45" s="1658"/>
      <c r="C45" s="227" t="s">
        <v>2111</v>
      </c>
      <c r="D45" s="227" t="s">
        <v>19473</v>
      </c>
      <c r="E45" s="227" t="s">
        <v>2112</v>
      </c>
      <c r="F45" s="227" t="s">
        <v>2111</v>
      </c>
      <c r="G45" s="227" t="s">
        <v>19391</v>
      </c>
      <c r="H45" s="360" t="s">
        <v>2009</v>
      </c>
      <c r="I45" s="227" t="s">
        <v>19391</v>
      </c>
      <c r="J45" s="228">
        <v>7914</v>
      </c>
      <c r="K45" s="228">
        <v>256.97000000000003</v>
      </c>
      <c r="L45" s="228">
        <v>252.72</v>
      </c>
      <c r="M45" s="228">
        <v>145</v>
      </c>
      <c r="N45" s="228">
        <v>7.5</v>
      </c>
      <c r="O45" s="228">
        <v>3</v>
      </c>
      <c r="P45" s="228">
        <v>7657</v>
      </c>
      <c r="Q45" s="228"/>
      <c r="R45" s="228">
        <v>253</v>
      </c>
      <c r="S45" s="233"/>
      <c r="T45" s="233"/>
      <c r="U45" s="300">
        <v>2013</v>
      </c>
      <c r="V45" s="233">
        <v>46</v>
      </c>
      <c r="W45" s="233"/>
      <c r="X45" s="233"/>
      <c r="Y45" s="233"/>
      <c r="Z45" s="228">
        <v>30</v>
      </c>
      <c r="AA45" s="227"/>
      <c r="AB45" s="227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</row>
    <row r="46" spans="1:50" s="73" customFormat="1" ht="26.1" customHeight="1">
      <c r="A46" s="1651"/>
      <c r="B46" s="60" t="s">
        <v>471</v>
      </c>
      <c r="C46" s="314" t="s">
        <v>2001</v>
      </c>
      <c r="D46" s="314"/>
      <c r="E46" s="315">
        <f>COUNTA(E47:E49)</f>
        <v>3</v>
      </c>
      <c r="F46" s="314"/>
      <c r="G46" s="314"/>
      <c r="H46" s="454"/>
      <c r="I46" s="314"/>
      <c r="J46" s="318">
        <f>SUM(J47:J49)</f>
        <v>23717</v>
      </c>
      <c r="K46" s="318">
        <f>SUM(K47:K49)</f>
        <v>794</v>
      </c>
      <c r="L46" s="318">
        <f>SUM(L47:L49)</f>
        <v>681</v>
      </c>
      <c r="M46" s="318"/>
      <c r="N46" s="318"/>
      <c r="O46" s="318"/>
      <c r="P46" s="318"/>
      <c r="Q46" s="318"/>
      <c r="R46" s="318"/>
      <c r="S46" s="349"/>
      <c r="T46" s="349"/>
      <c r="U46" s="744"/>
      <c r="V46" s="349"/>
      <c r="W46" s="349"/>
      <c r="X46" s="349"/>
      <c r="Y46" s="349"/>
      <c r="Z46" s="318"/>
      <c r="AA46" s="314"/>
      <c r="AB46" s="314"/>
      <c r="AC46" s="349"/>
      <c r="AD46" s="349"/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  <c r="AW46" s="349"/>
      <c r="AX46" s="349"/>
    </row>
    <row r="47" spans="1:50" ht="26.1" customHeight="1">
      <c r="A47" s="1646"/>
      <c r="B47" s="45"/>
      <c r="C47" s="227" t="s">
        <v>2655</v>
      </c>
      <c r="D47" s="227" t="s">
        <v>19664</v>
      </c>
      <c r="E47" s="227" t="s">
        <v>2691</v>
      </c>
      <c r="F47" s="227" t="s">
        <v>2655</v>
      </c>
      <c r="G47" s="227" t="s">
        <v>19551</v>
      </c>
      <c r="H47" s="360"/>
      <c r="I47" s="227" t="s">
        <v>13736</v>
      </c>
      <c r="J47" s="228">
        <v>9717</v>
      </c>
      <c r="K47" s="228">
        <v>331</v>
      </c>
      <c r="L47" s="228">
        <v>331</v>
      </c>
      <c r="M47" s="228">
        <v>150</v>
      </c>
      <c r="N47" s="228">
        <v>1</v>
      </c>
      <c r="O47" s="228">
        <v>28</v>
      </c>
      <c r="P47" s="228">
        <v>315.89999999999998</v>
      </c>
      <c r="Q47" s="228"/>
      <c r="R47" s="228"/>
      <c r="S47" s="228"/>
      <c r="T47" s="233"/>
      <c r="U47" s="300">
        <v>2008</v>
      </c>
      <c r="V47" s="233"/>
      <c r="W47" s="233"/>
      <c r="X47" s="233"/>
      <c r="Y47" s="233"/>
      <c r="Z47" s="228">
        <v>1150</v>
      </c>
      <c r="AA47" s="227"/>
      <c r="AB47" s="227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</row>
    <row r="48" spans="1:50" ht="26.1" customHeight="1">
      <c r="A48" s="1646"/>
      <c r="B48" s="45"/>
      <c r="C48" s="227" t="s">
        <v>2655</v>
      </c>
      <c r="D48" s="227" t="s">
        <v>19665</v>
      </c>
      <c r="E48" s="227" t="s">
        <v>13746</v>
      </c>
      <c r="F48" s="227" t="s">
        <v>2655</v>
      </c>
      <c r="G48" s="227" t="s">
        <v>19666</v>
      </c>
      <c r="H48" s="360"/>
      <c r="I48" s="227" t="s">
        <v>13736</v>
      </c>
      <c r="J48" s="228">
        <v>6500</v>
      </c>
      <c r="K48" s="228">
        <v>251</v>
      </c>
      <c r="L48" s="228">
        <v>350</v>
      </c>
      <c r="M48" s="228">
        <v>100</v>
      </c>
      <c r="N48" s="228">
        <v>10</v>
      </c>
      <c r="O48" s="228">
        <v>6</v>
      </c>
      <c r="P48" s="228">
        <v>6198</v>
      </c>
      <c r="Q48" s="228"/>
      <c r="R48" s="228"/>
      <c r="S48" s="228"/>
      <c r="T48" s="233"/>
      <c r="U48" s="300">
        <v>2012</v>
      </c>
      <c r="V48" s="233"/>
      <c r="W48" s="233"/>
      <c r="X48" s="233"/>
      <c r="Y48" s="233"/>
      <c r="Z48" s="228">
        <v>20</v>
      </c>
      <c r="AA48" s="227"/>
      <c r="AB48" s="227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</row>
    <row r="49" spans="1:51" ht="26.1" customHeight="1">
      <c r="A49" s="1646"/>
      <c r="B49" s="45"/>
      <c r="C49" s="227" t="s">
        <v>2655</v>
      </c>
      <c r="D49" s="227" t="s">
        <v>19667</v>
      </c>
      <c r="E49" s="227" t="s">
        <v>2692</v>
      </c>
      <c r="F49" s="227" t="s">
        <v>2655</v>
      </c>
      <c r="G49" s="227" t="s">
        <v>19551</v>
      </c>
      <c r="H49" s="360"/>
      <c r="I49" s="227" t="s">
        <v>13736</v>
      </c>
      <c r="J49" s="228">
        <v>7500</v>
      </c>
      <c r="K49" s="228">
        <v>212</v>
      </c>
      <c r="L49" s="228"/>
      <c r="M49" s="228">
        <v>140</v>
      </c>
      <c r="N49" s="228">
        <v>20</v>
      </c>
      <c r="O49" s="228">
        <v>3</v>
      </c>
      <c r="P49" s="228">
        <v>7500</v>
      </c>
      <c r="Q49" s="228"/>
      <c r="R49" s="228"/>
      <c r="S49" s="228"/>
      <c r="T49" s="233"/>
      <c r="U49" s="300">
        <v>2013</v>
      </c>
      <c r="V49" s="233"/>
      <c r="W49" s="233"/>
      <c r="X49" s="233"/>
      <c r="Y49" s="233"/>
      <c r="Z49" s="228"/>
      <c r="AA49" s="227"/>
      <c r="AB49" s="227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</row>
    <row r="50" spans="1:51" s="73" customFormat="1" ht="26.1" customHeight="1">
      <c r="A50" s="1651"/>
      <c r="B50" s="1619" t="s">
        <v>541</v>
      </c>
      <c r="C50" s="314" t="s">
        <v>2001</v>
      </c>
      <c r="D50" s="314"/>
      <c r="E50" s="315">
        <f>COUNTA(E51:E107)</f>
        <v>57</v>
      </c>
      <c r="F50" s="349"/>
      <c r="G50" s="349"/>
      <c r="H50" s="351"/>
      <c r="I50" s="349"/>
      <c r="J50" s="318">
        <f>SUM(J51:J107)</f>
        <v>614221.4</v>
      </c>
      <c r="K50" s="318">
        <f>SUM(K51:K107)</f>
        <v>24144.539999999994</v>
      </c>
      <c r="L50" s="318">
        <f>SUM(L51:L107)</f>
        <v>14537.429999999998</v>
      </c>
      <c r="M50" s="318"/>
      <c r="N50" s="318"/>
      <c r="O50" s="318"/>
      <c r="P50" s="318"/>
      <c r="Q50" s="318"/>
      <c r="R50" s="318"/>
      <c r="S50" s="349"/>
      <c r="T50" s="349"/>
      <c r="U50" s="744"/>
      <c r="V50" s="349"/>
      <c r="W50" s="349"/>
      <c r="X50" s="349"/>
      <c r="Y50" s="349"/>
      <c r="Z50" s="318"/>
      <c r="AA50" s="314"/>
      <c r="AB50" s="314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</row>
    <row r="51" spans="1:51" ht="26.1" customHeight="1">
      <c r="A51" s="1646" t="s">
        <v>150</v>
      </c>
      <c r="B51" s="45"/>
      <c r="C51" s="227" t="s">
        <v>2694</v>
      </c>
      <c r="D51" s="620" t="s">
        <v>21430</v>
      </c>
      <c r="E51" s="227" t="s">
        <v>3707</v>
      </c>
      <c r="F51" s="227" t="s">
        <v>2694</v>
      </c>
      <c r="G51" s="227" t="s">
        <v>8809</v>
      </c>
      <c r="H51" s="360"/>
      <c r="I51" s="227" t="s">
        <v>3322</v>
      </c>
      <c r="J51" s="228">
        <v>19095</v>
      </c>
      <c r="K51" s="228">
        <v>415</v>
      </c>
      <c r="L51" s="228">
        <v>420</v>
      </c>
      <c r="M51" s="228">
        <v>145</v>
      </c>
      <c r="N51" s="228">
        <v>27</v>
      </c>
      <c r="O51" s="228">
        <v>3</v>
      </c>
      <c r="P51" s="228">
        <v>3915</v>
      </c>
      <c r="Q51" s="228" t="s">
        <v>389</v>
      </c>
      <c r="R51" s="228" t="s">
        <v>389</v>
      </c>
      <c r="S51" s="241" t="s">
        <v>1670</v>
      </c>
      <c r="T51" s="233"/>
      <c r="U51" s="227">
        <v>2005</v>
      </c>
      <c r="V51" s="233"/>
      <c r="W51" s="233"/>
      <c r="X51" s="228">
        <v>959</v>
      </c>
      <c r="Y51" s="227">
        <v>1989</v>
      </c>
      <c r="Z51" s="228">
        <v>959</v>
      </c>
      <c r="AA51" s="233"/>
      <c r="AB51" s="233"/>
      <c r="AC51" s="233" t="s">
        <v>3708</v>
      </c>
      <c r="AD51" s="233" t="s">
        <v>2749</v>
      </c>
      <c r="AE51" s="233">
        <v>5863</v>
      </c>
      <c r="AF51" s="233"/>
      <c r="AG51" s="233"/>
      <c r="AH51" s="233"/>
      <c r="AI51" s="233"/>
      <c r="AJ51" s="233"/>
      <c r="AK51" s="233"/>
      <c r="AL51" s="233"/>
      <c r="AM51" s="241"/>
      <c r="AN51" s="241"/>
      <c r="AO51" s="241"/>
      <c r="AP51" s="241"/>
      <c r="AQ51" s="241"/>
      <c r="AR51" s="241"/>
      <c r="AS51" s="241"/>
      <c r="AT51" s="241"/>
      <c r="AU51" s="241"/>
      <c r="AV51" s="419"/>
      <c r="AW51" s="241"/>
      <c r="AX51" s="241"/>
      <c r="AY51" s="210"/>
    </row>
    <row r="52" spans="1:51" ht="26.1" customHeight="1">
      <c r="A52" s="1657"/>
      <c r="B52" s="45"/>
      <c r="C52" s="227" t="s">
        <v>1842</v>
      </c>
      <c r="D52" s="227" t="s">
        <v>21431</v>
      </c>
      <c r="E52" s="227" t="s">
        <v>11068</v>
      </c>
      <c r="F52" s="227" t="s">
        <v>1842</v>
      </c>
      <c r="G52" s="227" t="s">
        <v>1848</v>
      </c>
      <c r="H52" s="360"/>
      <c r="I52" s="227" t="s">
        <v>1842</v>
      </c>
      <c r="J52" s="228">
        <v>9741</v>
      </c>
      <c r="K52" s="228">
        <v>336.1</v>
      </c>
      <c r="L52" s="228">
        <v>336.1</v>
      </c>
      <c r="M52" s="228">
        <v>145</v>
      </c>
      <c r="N52" s="228">
        <v>30</v>
      </c>
      <c r="O52" s="228">
        <v>3</v>
      </c>
      <c r="P52" s="228">
        <v>4350</v>
      </c>
      <c r="Q52" s="228"/>
      <c r="R52" s="228"/>
      <c r="S52" s="241"/>
      <c r="T52" s="233"/>
      <c r="U52" s="227">
        <v>2002</v>
      </c>
      <c r="V52" s="233"/>
      <c r="W52" s="233"/>
      <c r="X52" s="228"/>
      <c r="Y52" s="227"/>
      <c r="Z52" s="228">
        <v>887</v>
      </c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41"/>
      <c r="AN52" s="241"/>
      <c r="AO52" s="241"/>
      <c r="AP52" s="241"/>
      <c r="AQ52" s="241"/>
      <c r="AR52" s="241"/>
      <c r="AS52" s="241"/>
      <c r="AT52" s="241"/>
      <c r="AU52" s="241"/>
      <c r="AV52" s="419"/>
      <c r="AW52" s="241"/>
      <c r="AX52" s="575"/>
      <c r="AY52" s="210"/>
    </row>
    <row r="53" spans="1:51" ht="26.1" customHeight="1">
      <c r="A53" s="1657"/>
      <c r="B53" s="45"/>
      <c r="C53" s="227" t="s">
        <v>1842</v>
      </c>
      <c r="D53" s="227" t="s">
        <v>21432</v>
      </c>
      <c r="E53" s="227" t="s">
        <v>3712</v>
      </c>
      <c r="F53" s="227" t="s">
        <v>1842</v>
      </c>
      <c r="G53" s="227" t="s">
        <v>1848</v>
      </c>
      <c r="H53" s="360"/>
      <c r="I53" s="227" t="s">
        <v>1842</v>
      </c>
      <c r="J53" s="228">
        <v>7243</v>
      </c>
      <c r="K53" s="228">
        <v>363</v>
      </c>
      <c r="L53" s="228">
        <v>363</v>
      </c>
      <c r="M53" s="228">
        <v>145</v>
      </c>
      <c r="N53" s="228">
        <v>30</v>
      </c>
      <c r="O53" s="228">
        <v>3</v>
      </c>
      <c r="P53" s="228">
        <v>4350</v>
      </c>
      <c r="Q53" s="228"/>
      <c r="R53" s="228"/>
      <c r="S53" s="241"/>
      <c r="T53" s="233"/>
      <c r="U53" s="227">
        <v>2002</v>
      </c>
      <c r="V53" s="233"/>
      <c r="W53" s="233"/>
      <c r="X53" s="228"/>
      <c r="Y53" s="227"/>
      <c r="Z53" s="228">
        <v>716</v>
      </c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575"/>
      <c r="AY53" s="210"/>
    </row>
    <row r="54" spans="1:51" ht="26.1" customHeight="1">
      <c r="A54" s="1657"/>
      <c r="B54" s="45"/>
      <c r="C54" s="227" t="s">
        <v>2709</v>
      </c>
      <c r="D54" s="227" t="s">
        <v>21433</v>
      </c>
      <c r="E54" s="227" t="s">
        <v>11066</v>
      </c>
      <c r="F54" s="227" t="s">
        <v>2709</v>
      </c>
      <c r="G54" s="291" t="s">
        <v>21434</v>
      </c>
      <c r="H54" s="360"/>
      <c r="I54" s="291" t="s">
        <v>21434</v>
      </c>
      <c r="J54" s="228">
        <v>6772</v>
      </c>
      <c r="K54" s="228">
        <v>80</v>
      </c>
      <c r="L54" s="228">
        <v>80</v>
      </c>
      <c r="M54" s="228">
        <v>145</v>
      </c>
      <c r="N54" s="228">
        <v>30</v>
      </c>
      <c r="O54" s="228">
        <v>10</v>
      </c>
      <c r="P54" s="228">
        <v>6772</v>
      </c>
      <c r="Q54" s="228"/>
      <c r="R54" s="228"/>
      <c r="S54" s="241" t="s">
        <v>1670</v>
      </c>
      <c r="T54" s="233"/>
      <c r="U54" s="227">
        <v>1999</v>
      </c>
      <c r="V54" s="233"/>
      <c r="W54" s="233"/>
      <c r="X54" s="228"/>
      <c r="Y54" s="227"/>
      <c r="Z54" s="228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41"/>
      <c r="AN54" s="241"/>
      <c r="AO54" s="241"/>
      <c r="AP54" s="241"/>
      <c r="AQ54" s="241"/>
      <c r="AR54" s="241"/>
      <c r="AS54" s="241"/>
      <c r="AT54" s="241"/>
      <c r="AU54" s="241"/>
      <c r="AV54" s="419"/>
      <c r="AW54" s="241"/>
      <c r="AX54" s="241"/>
      <c r="AY54" s="210"/>
    </row>
    <row r="55" spans="1:51" ht="26.1" customHeight="1">
      <c r="A55" s="1657"/>
      <c r="B55" s="45"/>
      <c r="C55" s="227" t="s">
        <v>2709</v>
      </c>
      <c r="D55" s="227" t="s">
        <v>21435</v>
      </c>
      <c r="E55" s="227" t="s">
        <v>11067</v>
      </c>
      <c r="F55" s="227" t="s">
        <v>2709</v>
      </c>
      <c r="G55" s="227" t="s">
        <v>10757</v>
      </c>
      <c r="H55" s="360"/>
      <c r="I55" s="227" t="s">
        <v>2711</v>
      </c>
      <c r="J55" s="228">
        <v>47375</v>
      </c>
      <c r="K55" s="228">
        <v>534</v>
      </c>
      <c r="L55" s="228">
        <v>780</v>
      </c>
      <c r="M55" s="228">
        <v>145</v>
      </c>
      <c r="N55" s="228">
        <v>31.5</v>
      </c>
      <c r="O55" s="228">
        <v>32</v>
      </c>
      <c r="P55" s="228">
        <v>5011</v>
      </c>
      <c r="Q55" s="228"/>
      <c r="R55" s="228"/>
      <c r="S55" s="241" t="s">
        <v>1670</v>
      </c>
      <c r="T55" s="233"/>
      <c r="U55" s="227">
        <v>2010</v>
      </c>
      <c r="V55" s="233"/>
      <c r="W55" s="233"/>
      <c r="X55" s="228"/>
      <c r="Y55" s="227"/>
      <c r="Z55" s="228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41"/>
      <c r="AN55" s="241"/>
      <c r="AO55" s="241"/>
      <c r="AP55" s="241"/>
      <c r="AQ55" s="241"/>
      <c r="AR55" s="241"/>
      <c r="AS55" s="241"/>
      <c r="AT55" s="241"/>
      <c r="AU55" s="241"/>
      <c r="AV55" s="419"/>
      <c r="AW55" s="241"/>
      <c r="AX55" s="575" t="s">
        <v>3710</v>
      </c>
      <c r="AY55" s="210"/>
    </row>
    <row r="56" spans="1:51" ht="26.1" customHeight="1">
      <c r="A56" s="1657"/>
      <c r="B56" s="45"/>
      <c r="C56" s="227" t="s">
        <v>2700</v>
      </c>
      <c r="D56" s="227" t="s">
        <v>21436</v>
      </c>
      <c r="E56" s="227" t="s">
        <v>3709</v>
      </c>
      <c r="F56" s="227" t="s">
        <v>2700</v>
      </c>
      <c r="G56" s="227" t="s">
        <v>21437</v>
      </c>
      <c r="H56" s="360"/>
      <c r="I56" s="227" t="s">
        <v>12628</v>
      </c>
      <c r="J56" s="228">
        <v>6750</v>
      </c>
      <c r="K56" s="228">
        <v>400</v>
      </c>
      <c r="L56" s="228">
        <v>400</v>
      </c>
      <c r="M56" s="228">
        <v>145</v>
      </c>
      <c r="N56" s="228">
        <v>30</v>
      </c>
      <c r="O56" s="228">
        <v>10</v>
      </c>
      <c r="P56" s="228">
        <v>6750</v>
      </c>
      <c r="Q56" s="228"/>
      <c r="R56" s="228"/>
      <c r="S56" s="241" t="s">
        <v>1670</v>
      </c>
      <c r="T56" s="233"/>
      <c r="U56" s="227">
        <v>1999</v>
      </c>
      <c r="V56" s="233"/>
      <c r="W56" s="233"/>
      <c r="X56" s="228">
        <v>603</v>
      </c>
      <c r="Y56" s="227"/>
      <c r="Z56" s="228">
        <v>603</v>
      </c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 t="s">
        <v>1670</v>
      </c>
      <c r="AW56" s="241"/>
      <c r="AX56" s="575"/>
      <c r="AY56" s="210"/>
    </row>
    <row r="57" spans="1:51" ht="26.1" customHeight="1">
      <c r="A57" s="1657"/>
      <c r="B57" s="45"/>
      <c r="C57" s="227" t="s">
        <v>2764</v>
      </c>
      <c r="D57" s="227" t="s">
        <v>21438</v>
      </c>
      <c r="E57" s="227" t="s">
        <v>8766</v>
      </c>
      <c r="F57" s="227" t="s">
        <v>2764</v>
      </c>
      <c r="G57" s="227"/>
      <c r="H57" s="360"/>
      <c r="I57" s="227" t="s">
        <v>2766</v>
      </c>
      <c r="J57" s="228">
        <v>10878</v>
      </c>
      <c r="K57" s="228"/>
      <c r="L57" s="228"/>
      <c r="M57" s="228">
        <v>145</v>
      </c>
      <c r="N57" s="228"/>
      <c r="O57" s="228">
        <v>4</v>
      </c>
      <c r="P57" s="228"/>
      <c r="Q57" s="228"/>
      <c r="R57" s="228"/>
      <c r="S57" s="241" t="s">
        <v>1670</v>
      </c>
      <c r="T57" s="233"/>
      <c r="U57" s="227">
        <v>2015</v>
      </c>
      <c r="V57" s="233"/>
      <c r="W57" s="233"/>
      <c r="X57" s="228"/>
      <c r="Y57" s="227"/>
      <c r="Z57" s="228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575"/>
      <c r="AY57" s="210"/>
    </row>
    <row r="58" spans="1:51" ht="26.1" customHeight="1">
      <c r="A58" s="1657">
        <v>3</v>
      </c>
      <c r="B58" s="45"/>
      <c r="C58" s="227" t="s">
        <v>2764</v>
      </c>
      <c r="D58" s="227" t="s">
        <v>10684</v>
      </c>
      <c r="E58" s="227" t="s">
        <v>9889</v>
      </c>
      <c r="F58" s="227" t="s">
        <v>2764</v>
      </c>
      <c r="G58" s="227"/>
      <c r="H58" s="360"/>
      <c r="I58" s="227" t="s">
        <v>2766</v>
      </c>
      <c r="J58" s="228">
        <v>4110</v>
      </c>
      <c r="K58" s="228"/>
      <c r="L58" s="228"/>
      <c r="M58" s="228"/>
      <c r="N58" s="228"/>
      <c r="O58" s="228"/>
      <c r="P58" s="228"/>
      <c r="Q58" s="228"/>
      <c r="R58" s="228"/>
      <c r="S58" s="241" t="s">
        <v>1670</v>
      </c>
      <c r="T58" s="233"/>
      <c r="U58" s="227">
        <v>2012</v>
      </c>
      <c r="V58" s="233"/>
      <c r="W58" s="233"/>
      <c r="X58" s="228"/>
      <c r="Y58" s="227"/>
      <c r="Z58" s="228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575"/>
      <c r="AY58" s="210"/>
    </row>
    <row r="59" spans="1:51" ht="26.1" customHeight="1">
      <c r="A59" s="1657"/>
      <c r="B59" s="45"/>
      <c r="C59" s="227" t="s">
        <v>12633</v>
      </c>
      <c r="D59" s="227" t="s">
        <v>21439</v>
      </c>
      <c r="E59" s="227" t="s">
        <v>16540</v>
      </c>
      <c r="F59" s="227" t="s">
        <v>12633</v>
      </c>
      <c r="G59" s="227"/>
      <c r="H59" s="360"/>
      <c r="I59" s="227" t="s">
        <v>12635</v>
      </c>
      <c r="J59" s="228">
        <v>826</v>
      </c>
      <c r="K59" s="228"/>
      <c r="L59" s="228"/>
      <c r="M59" s="228"/>
      <c r="N59" s="228"/>
      <c r="O59" s="228"/>
      <c r="P59" s="228"/>
      <c r="Q59" s="228"/>
      <c r="R59" s="228"/>
      <c r="S59" s="241" t="s">
        <v>2107</v>
      </c>
      <c r="T59" s="233"/>
      <c r="U59" s="227">
        <v>2009</v>
      </c>
      <c r="V59" s="233"/>
      <c r="W59" s="233"/>
      <c r="X59" s="228"/>
      <c r="Y59" s="227"/>
      <c r="Z59" s="228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575"/>
      <c r="AY59" s="210"/>
    </row>
    <row r="60" spans="1:51" ht="26.1" customHeight="1">
      <c r="A60" s="1657"/>
      <c r="B60" s="45"/>
      <c r="C60" s="227" t="s">
        <v>12633</v>
      </c>
      <c r="D60" s="227" t="s">
        <v>21440</v>
      </c>
      <c r="E60" s="227" t="s">
        <v>12882</v>
      </c>
      <c r="F60" s="227" t="s">
        <v>2764</v>
      </c>
      <c r="G60" s="227"/>
      <c r="H60" s="360"/>
      <c r="I60" s="227" t="s">
        <v>12635</v>
      </c>
      <c r="J60" s="228">
        <v>3000</v>
      </c>
      <c r="K60" s="228"/>
      <c r="L60" s="228"/>
      <c r="M60" s="228"/>
      <c r="N60" s="228"/>
      <c r="O60" s="228"/>
      <c r="P60" s="228"/>
      <c r="Q60" s="228"/>
      <c r="R60" s="228"/>
      <c r="S60" s="241" t="s">
        <v>2107</v>
      </c>
      <c r="T60" s="233"/>
      <c r="U60" s="227">
        <v>2018</v>
      </c>
      <c r="V60" s="233"/>
      <c r="W60" s="233"/>
      <c r="X60" s="228"/>
      <c r="Y60" s="227"/>
      <c r="Z60" s="228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575"/>
      <c r="AY60" s="210"/>
    </row>
    <row r="61" spans="1:51" ht="26.1" customHeight="1">
      <c r="A61" s="1657"/>
      <c r="B61" s="45"/>
      <c r="C61" s="227" t="s">
        <v>12633</v>
      </c>
      <c r="D61" s="227" t="s">
        <v>21441</v>
      </c>
      <c r="E61" s="227" t="s">
        <v>16541</v>
      </c>
      <c r="F61" s="227" t="s">
        <v>12633</v>
      </c>
      <c r="G61" s="227"/>
      <c r="H61" s="360"/>
      <c r="I61" s="227" t="s">
        <v>12635</v>
      </c>
      <c r="J61" s="228">
        <v>1500</v>
      </c>
      <c r="K61" s="228"/>
      <c r="L61" s="228"/>
      <c r="M61" s="228"/>
      <c r="N61" s="228"/>
      <c r="O61" s="228"/>
      <c r="P61" s="228"/>
      <c r="Q61" s="228"/>
      <c r="R61" s="228"/>
      <c r="S61" s="241" t="s">
        <v>2107</v>
      </c>
      <c r="T61" s="233"/>
      <c r="U61" s="227">
        <v>2018</v>
      </c>
      <c r="V61" s="233"/>
      <c r="W61" s="233"/>
      <c r="X61" s="228"/>
      <c r="Y61" s="227"/>
      <c r="Z61" s="228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575"/>
      <c r="AY61" s="210"/>
    </row>
    <row r="62" spans="1:51" ht="26.1" customHeight="1">
      <c r="A62" s="1657"/>
      <c r="B62" s="45"/>
      <c r="C62" s="227" t="s">
        <v>2764</v>
      </c>
      <c r="D62" s="227" t="s">
        <v>21442</v>
      </c>
      <c r="E62" s="227" t="s">
        <v>12883</v>
      </c>
      <c r="F62" s="227" t="s">
        <v>12633</v>
      </c>
      <c r="G62" s="227"/>
      <c r="H62" s="360"/>
      <c r="I62" s="227" t="s">
        <v>12635</v>
      </c>
      <c r="J62" s="228">
        <v>3000</v>
      </c>
      <c r="K62" s="228"/>
      <c r="L62" s="228"/>
      <c r="M62" s="228"/>
      <c r="N62" s="228"/>
      <c r="O62" s="228"/>
      <c r="P62" s="228"/>
      <c r="Q62" s="228"/>
      <c r="R62" s="228"/>
      <c r="S62" s="241" t="s">
        <v>2107</v>
      </c>
      <c r="T62" s="233"/>
      <c r="U62" s="227">
        <v>2008</v>
      </c>
      <c r="V62" s="233"/>
      <c r="W62" s="233"/>
      <c r="X62" s="228"/>
      <c r="Y62" s="227"/>
      <c r="Z62" s="228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575"/>
      <c r="AY62" s="210"/>
    </row>
    <row r="63" spans="1:51" ht="26.1" customHeight="1">
      <c r="A63" s="1657"/>
      <c r="B63" s="45"/>
      <c r="C63" s="227" t="s">
        <v>2716</v>
      </c>
      <c r="D63" s="227" t="s">
        <v>21443</v>
      </c>
      <c r="E63" s="227" t="s">
        <v>21444</v>
      </c>
      <c r="F63" s="227" t="s">
        <v>2716</v>
      </c>
      <c r="G63" s="227" t="s">
        <v>21445</v>
      </c>
      <c r="H63" s="360"/>
      <c r="I63" s="227" t="s">
        <v>8216</v>
      </c>
      <c r="J63" s="228">
        <v>138077.4</v>
      </c>
      <c r="K63" s="228">
        <v>922</v>
      </c>
      <c r="L63" s="228">
        <v>1177</v>
      </c>
      <c r="M63" s="228">
        <v>145</v>
      </c>
      <c r="N63" s="228">
        <v>35</v>
      </c>
      <c r="O63" s="228">
        <v>10</v>
      </c>
      <c r="P63" s="228">
        <v>1177</v>
      </c>
      <c r="Q63" s="228"/>
      <c r="R63" s="228"/>
      <c r="S63" s="419"/>
      <c r="T63" s="233"/>
      <c r="U63" s="227">
        <v>2001</v>
      </c>
      <c r="V63" s="233"/>
      <c r="W63" s="233"/>
      <c r="X63" s="228">
        <v>3678</v>
      </c>
      <c r="Y63" s="227"/>
      <c r="Z63" s="228">
        <v>3678</v>
      </c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41"/>
      <c r="AN63" s="241"/>
      <c r="AO63" s="241"/>
      <c r="AP63" s="241"/>
      <c r="AQ63" s="241"/>
      <c r="AR63" s="241"/>
      <c r="AS63" s="241"/>
      <c r="AT63" s="241"/>
      <c r="AU63" s="241"/>
      <c r="AV63" s="419"/>
      <c r="AW63" s="241"/>
      <c r="AX63" s="575" t="s">
        <v>12908</v>
      </c>
      <c r="AY63" s="210"/>
    </row>
    <row r="64" spans="1:51" ht="26.1" customHeight="1">
      <c r="A64" s="1657"/>
      <c r="B64" s="45"/>
      <c r="C64" s="227" t="s">
        <v>2716</v>
      </c>
      <c r="D64" s="227" t="s">
        <v>21446</v>
      </c>
      <c r="E64" s="227" t="s">
        <v>3711</v>
      </c>
      <c r="F64" s="227" t="s">
        <v>2716</v>
      </c>
      <c r="G64" s="227" t="s">
        <v>21447</v>
      </c>
      <c r="H64" s="360"/>
      <c r="I64" s="227" t="s">
        <v>8216</v>
      </c>
      <c r="J64" s="228">
        <v>8179</v>
      </c>
      <c r="K64" s="228">
        <v>396</v>
      </c>
      <c r="L64" s="228">
        <v>1440</v>
      </c>
      <c r="M64" s="228">
        <v>145</v>
      </c>
      <c r="N64" s="228">
        <v>20</v>
      </c>
      <c r="O64" s="228">
        <v>3</v>
      </c>
      <c r="P64" s="228">
        <v>1440</v>
      </c>
      <c r="Q64" s="228"/>
      <c r="R64" s="228"/>
      <c r="S64" s="419"/>
      <c r="T64" s="233"/>
      <c r="U64" s="227">
        <v>2007</v>
      </c>
      <c r="V64" s="233"/>
      <c r="W64" s="233"/>
      <c r="X64" s="228">
        <v>1900</v>
      </c>
      <c r="Y64" s="227"/>
      <c r="Z64" s="228">
        <v>1900</v>
      </c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41"/>
      <c r="AN64" s="241"/>
      <c r="AO64" s="241"/>
      <c r="AP64" s="241"/>
      <c r="AQ64" s="241"/>
      <c r="AR64" s="241"/>
      <c r="AS64" s="241"/>
      <c r="AT64" s="241"/>
      <c r="AU64" s="241"/>
      <c r="AV64" s="419"/>
      <c r="AW64" s="241"/>
      <c r="AX64" s="575"/>
      <c r="AY64" s="210"/>
    </row>
    <row r="65" spans="1:51" ht="26.1" customHeight="1">
      <c r="A65" s="1657"/>
      <c r="B65" s="45"/>
      <c r="C65" s="227" t="s">
        <v>333</v>
      </c>
      <c r="D65" s="227" t="s">
        <v>21448</v>
      </c>
      <c r="E65" s="227" t="s">
        <v>11069</v>
      </c>
      <c r="F65" s="227" t="s">
        <v>333</v>
      </c>
      <c r="G65" s="227" t="s">
        <v>333</v>
      </c>
      <c r="H65" s="360"/>
      <c r="I65" s="227" t="s">
        <v>3718</v>
      </c>
      <c r="J65" s="228">
        <v>3203</v>
      </c>
      <c r="K65" s="228">
        <v>80</v>
      </c>
      <c r="L65" s="228">
        <v>80</v>
      </c>
      <c r="M65" s="228">
        <v>145</v>
      </c>
      <c r="N65" s="228">
        <v>22</v>
      </c>
      <c r="O65" s="228">
        <v>5</v>
      </c>
      <c r="P65" s="228">
        <v>3203</v>
      </c>
      <c r="Q65" s="228"/>
      <c r="R65" s="228"/>
      <c r="S65" s="241" t="s">
        <v>1670</v>
      </c>
      <c r="T65" s="233">
        <v>2006</v>
      </c>
      <c r="U65" s="227"/>
      <c r="V65" s="233"/>
      <c r="W65" s="233"/>
      <c r="X65" s="228">
        <v>40</v>
      </c>
      <c r="Y65" s="227"/>
      <c r="Z65" s="228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41"/>
      <c r="AN65" s="241"/>
      <c r="AO65" s="241"/>
      <c r="AP65" s="241"/>
      <c r="AQ65" s="241"/>
      <c r="AR65" s="241"/>
      <c r="AS65" s="241"/>
      <c r="AT65" s="241"/>
      <c r="AU65" s="241"/>
      <c r="AV65" s="419"/>
      <c r="AW65" s="241"/>
      <c r="AX65" s="575"/>
      <c r="AY65" s="210"/>
    </row>
    <row r="66" spans="1:51" ht="26.1" customHeight="1">
      <c r="A66" s="1657"/>
      <c r="B66" s="45"/>
      <c r="C66" s="227" t="s">
        <v>333</v>
      </c>
      <c r="D66" s="227" t="s">
        <v>21449</v>
      </c>
      <c r="E66" s="227" t="s">
        <v>9890</v>
      </c>
      <c r="F66" s="227" t="s">
        <v>333</v>
      </c>
      <c r="G66" s="227" t="s">
        <v>333</v>
      </c>
      <c r="H66" s="360"/>
      <c r="I66" s="227" t="s">
        <v>3388</v>
      </c>
      <c r="J66" s="228">
        <v>19554</v>
      </c>
      <c r="K66" s="228">
        <v>392</v>
      </c>
      <c r="L66" s="228">
        <v>627</v>
      </c>
      <c r="M66" s="228">
        <v>145</v>
      </c>
      <c r="N66" s="228">
        <v>30</v>
      </c>
      <c r="O66" s="228">
        <v>28</v>
      </c>
      <c r="P66" s="228">
        <v>19554</v>
      </c>
      <c r="Q66" s="228">
        <v>151</v>
      </c>
      <c r="R66" s="228">
        <v>151</v>
      </c>
      <c r="S66" s="300"/>
      <c r="T66" s="233">
        <v>2016</v>
      </c>
      <c r="U66" s="227"/>
      <c r="V66" s="233"/>
      <c r="W66" s="233"/>
      <c r="X66" s="228">
        <v>40</v>
      </c>
      <c r="Y66" s="227"/>
      <c r="Z66" s="228">
        <v>3500</v>
      </c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41"/>
      <c r="AN66" s="241"/>
      <c r="AO66" s="241"/>
      <c r="AP66" s="241"/>
      <c r="AQ66" s="241"/>
      <c r="AR66" s="241"/>
      <c r="AS66" s="241"/>
      <c r="AT66" s="241"/>
      <c r="AU66" s="241"/>
      <c r="AV66" s="419"/>
      <c r="AW66" s="241"/>
      <c r="AX66" s="241"/>
      <c r="AY66" s="210"/>
    </row>
    <row r="67" spans="1:51" ht="26.1" customHeight="1">
      <c r="A67" s="1657"/>
      <c r="B67" s="45"/>
      <c r="C67" s="227" t="s">
        <v>2728</v>
      </c>
      <c r="D67" s="227" t="s">
        <v>21450</v>
      </c>
      <c r="E67" s="227" t="s">
        <v>3713</v>
      </c>
      <c r="F67" s="227" t="s">
        <v>2728</v>
      </c>
      <c r="G67" s="227"/>
      <c r="H67" s="360"/>
      <c r="I67" s="227" t="s">
        <v>13806</v>
      </c>
      <c r="J67" s="228">
        <v>20000</v>
      </c>
      <c r="K67" s="228"/>
      <c r="L67" s="228">
        <v>441</v>
      </c>
      <c r="M67" s="228">
        <v>150</v>
      </c>
      <c r="N67" s="228">
        <v>45</v>
      </c>
      <c r="O67" s="228">
        <v>36</v>
      </c>
      <c r="P67" s="228">
        <v>6750</v>
      </c>
      <c r="Q67" s="228"/>
      <c r="R67" s="228"/>
      <c r="S67" s="241"/>
      <c r="T67" s="233"/>
      <c r="U67" s="227">
        <v>1993</v>
      </c>
      <c r="V67" s="233"/>
      <c r="W67" s="233"/>
      <c r="X67" s="228"/>
      <c r="Y67" s="227"/>
      <c r="Z67" s="228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575"/>
      <c r="AY67" s="210"/>
    </row>
    <row r="68" spans="1:51" ht="26.1" customHeight="1">
      <c r="A68" s="1657"/>
      <c r="B68" s="45"/>
      <c r="C68" s="227" t="s">
        <v>2728</v>
      </c>
      <c r="D68" s="227" t="s">
        <v>21451</v>
      </c>
      <c r="E68" s="227" t="s">
        <v>3714</v>
      </c>
      <c r="F68" s="227" t="s">
        <v>2728</v>
      </c>
      <c r="G68" s="227"/>
      <c r="H68" s="360"/>
      <c r="I68" s="227" t="s">
        <v>13806</v>
      </c>
      <c r="J68" s="228">
        <v>7068</v>
      </c>
      <c r="K68" s="228">
        <v>408</v>
      </c>
      <c r="L68" s="228"/>
      <c r="M68" s="228">
        <v>150</v>
      </c>
      <c r="N68" s="228">
        <v>15</v>
      </c>
      <c r="O68" s="228">
        <v>3</v>
      </c>
      <c r="P68" s="228"/>
      <c r="Q68" s="228"/>
      <c r="R68" s="228"/>
      <c r="S68" s="241"/>
      <c r="T68" s="233"/>
      <c r="U68" s="227">
        <v>2003</v>
      </c>
      <c r="V68" s="233"/>
      <c r="W68" s="233"/>
      <c r="X68" s="228"/>
      <c r="Y68" s="227"/>
      <c r="Z68" s="228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575"/>
      <c r="AY68" s="210"/>
    </row>
    <row r="69" spans="1:51" ht="26.1" customHeight="1">
      <c r="A69" s="1657"/>
      <c r="B69" s="46"/>
      <c r="C69" s="227" t="s">
        <v>2751</v>
      </c>
      <c r="D69" s="227" t="s">
        <v>21452</v>
      </c>
      <c r="E69" s="227" t="s">
        <v>3722</v>
      </c>
      <c r="F69" s="227" t="s">
        <v>2751</v>
      </c>
      <c r="G69" s="227" t="s">
        <v>11070</v>
      </c>
      <c r="H69" s="360" t="s">
        <v>2753</v>
      </c>
      <c r="I69" s="227" t="s">
        <v>10703</v>
      </c>
      <c r="J69" s="228">
        <v>3625</v>
      </c>
      <c r="K69" s="228">
        <v>255</v>
      </c>
      <c r="L69" s="228">
        <v>255</v>
      </c>
      <c r="M69" s="228">
        <v>145</v>
      </c>
      <c r="N69" s="228">
        <v>25</v>
      </c>
      <c r="O69" s="228">
        <v>4</v>
      </c>
      <c r="P69" s="228">
        <v>3625</v>
      </c>
      <c r="Q69" s="228"/>
      <c r="R69" s="228"/>
      <c r="S69" s="241" t="s">
        <v>1670</v>
      </c>
      <c r="T69" s="233"/>
      <c r="U69" s="227">
        <v>2002</v>
      </c>
      <c r="V69" s="233"/>
      <c r="W69" s="233"/>
      <c r="X69" s="228">
        <v>200</v>
      </c>
      <c r="Y69" s="227"/>
      <c r="Z69" s="228">
        <v>200</v>
      </c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41"/>
      <c r="AN69" s="241"/>
      <c r="AO69" s="241"/>
      <c r="AP69" s="241"/>
      <c r="AQ69" s="241"/>
      <c r="AR69" s="241"/>
      <c r="AS69" s="241"/>
      <c r="AT69" s="241"/>
      <c r="AU69" s="241"/>
      <c r="AV69" s="575" t="s">
        <v>1670</v>
      </c>
      <c r="AW69" s="241"/>
      <c r="AX69" s="575" t="s">
        <v>3699</v>
      </c>
      <c r="AY69" s="210"/>
    </row>
    <row r="70" spans="1:51" ht="26.1" customHeight="1">
      <c r="A70" s="1657"/>
      <c r="B70" s="45"/>
      <c r="C70" s="227" t="s">
        <v>2751</v>
      </c>
      <c r="D70" s="227" t="s">
        <v>21453</v>
      </c>
      <c r="E70" s="227" t="s">
        <v>21454</v>
      </c>
      <c r="F70" s="227" t="s">
        <v>2751</v>
      </c>
      <c r="G70" s="227" t="s">
        <v>11071</v>
      </c>
      <c r="H70" s="227"/>
      <c r="I70" s="227" t="s">
        <v>12645</v>
      </c>
      <c r="J70" s="228">
        <v>4154</v>
      </c>
      <c r="K70" s="228">
        <v>108</v>
      </c>
      <c r="L70" s="228">
        <v>99</v>
      </c>
      <c r="M70" s="228">
        <v>149</v>
      </c>
      <c r="N70" s="228">
        <v>20</v>
      </c>
      <c r="O70" s="228">
        <v>2</v>
      </c>
      <c r="P70" s="228">
        <v>5674</v>
      </c>
      <c r="Q70" s="228"/>
      <c r="R70" s="228"/>
      <c r="S70" s="241" t="s">
        <v>1670</v>
      </c>
      <c r="T70" s="233"/>
      <c r="U70" s="227">
        <v>1985</v>
      </c>
      <c r="V70" s="233"/>
      <c r="W70" s="233"/>
      <c r="X70" s="228">
        <v>281</v>
      </c>
      <c r="Y70" s="227"/>
      <c r="Z70" s="228">
        <v>144</v>
      </c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 t="s">
        <v>1670</v>
      </c>
      <c r="AW70" s="241"/>
      <c r="AX70" s="241" t="s">
        <v>16368</v>
      </c>
      <c r="AY70" s="210" t="s">
        <v>19839</v>
      </c>
    </row>
    <row r="71" spans="1:51" ht="26.1" customHeight="1">
      <c r="A71" s="1657"/>
      <c r="B71" s="45"/>
      <c r="C71" s="227" t="s">
        <v>2751</v>
      </c>
      <c r="D71" s="233" t="s">
        <v>21455</v>
      </c>
      <c r="E71" s="233" t="s">
        <v>3723</v>
      </c>
      <c r="F71" s="674" t="s">
        <v>2751</v>
      </c>
      <c r="G71" s="233" t="s">
        <v>18522</v>
      </c>
      <c r="H71" s="228"/>
      <c r="I71" s="228" t="s">
        <v>12884</v>
      </c>
      <c r="J71" s="228">
        <v>1251</v>
      </c>
      <c r="K71" s="228">
        <v>488.87</v>
      </c>
      <c r="L71" s="228">
        <v>488.87</v>
      </c>
      <c r="M71" s="228">
        <v>145</v>
      </c>
      <c r="N71" s="228">
        <v>29</v>
      </c>
      <c r="O71" s="228">
        <v>28</v>
      </c>
      <c r="P71" s="228">
        <v>1251</v>
      </c>
      <c r="Q71" s="228"/>
      <c r="R71" s="228"/>
      <c r="S71" s="228" t="s">
        <v>1670</v>
      </c>
      <c r="T71" s="233"/>
      <c r="U71" s="300">
        <v>2015</v>
      </c>
      <c r="V71" s="233"/>
      <c r="W71" s="233"/>
      <c r="X71" s="228">
        <v>281</v>
      </c>
      <c r="Y71" s="233"/>
      <c r="Z71" s="228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368"/>
      <c r="AY71" s="210"/>
    </row>
    <row r="72" spans="1:51" ht="26.1" customHeight="1">
      <c r="A72" s="1657"/>
      <c r="B72" s="45"/>
      <c r="C72" s="227" t="s">
        <v>2732</v>
      </c>
      <c r="D72" s="227" t="s">
        <v>21456</v>
      </c>
      <c r="E72" s="227" t="s">
        <v>3715</v>
      </c>
      <c r="F72" s="227" t="s">
        <v>2732</v>
      </c>
      <c r="G72" s="227" t="s">
        <v>3716</v>
      </c>
      <c r="H72" s="360"/>
      <c r="I72" s="227" t="s">
        <v>3717</v>
      </c>
      <c r="J72" s="228">
        <v>21737</v>
      </c>
      <c r="K72" s="228">
        <v>256</v>
      </c>
      <c r="L72" s="228">
        <v>373</v>
      </c>
      <c r="M72" s="228">
        <v>145</v>
      </c>
      <c r="N72" s="228"/>
      <c r="O72" s="228">
        <v>21</v>
      </c>
      <c r="P72" s="228">
        <v>3045</v>
      </c>
      <c r="Q72" s="228"/>
      <c r="R72" s="228"/>
      <c r="S72" s="241" t="s">
        <v>1670</v>
      </c>
      <c r="T72" s="233">
        <v>551</v>
      </c>
      <c r="U72" s="227">
        <v>2001</v>
      </c>
      <c r="V72" s="233"/>
      <c r="W72" s="233"/>
      <c r="X72" s="228">
        <v>551</v>
      </c>
      <c r="Y72" s="227"/>
      <c r="Z72" s="228">
        <v>0</v>
      </c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10"/>
    </row>
    <row r="73" spans="1:51" ht="26.1" customHeight="1">
      <c r="A73" s="1657"/>
      <c r="B73" s="47"/>
      <c r="C73" s="227" t="s">
        <v>2755</v>
      </c>
      <c r="D73" s="233" t="s">
        <v>21457</v>
      </c>
      <c r="E73" s="233" t="s">
        <v>3724</v>
      </c>
      <c r="F73" s="674" t="s">
        <v>2755</v>
      </c>
      <c r="G73" s="236" t="s">
        <v>20289</v>
      </c>
      <c r="H73" s="228" t="s">
        <v>389</v>
      </c>
      <c r="I73" s="228" t="s">
        <v>16542</v>
      </c>
      <c r="J73" s="228">
        <v>9668</v>
      </c>
      <c r="K73" s="228">
        <v>3915</v>
      </c>
      <c r="L73" s="228"/>
      <c r="M73" s="228">
        <v>145</v>
      </c>
      <c r="N73" s="228">
        <v>27</v>
      </c>
      <c r="O73" s="228">
        <v>15</v>
      </c>
      <c r="P73" s="228">
        <v>3915</v>
      </c>
      <c r="Q73" s="228"/>
      <c r="R73" s="228"/>
      <c r="S73" s="233" t="s">
        <v>1670</v>
      </c>
      <c r="T73" s="233"/>
      <c r="U73" s="300">
        <v>2001</v>
      </c>
      <c r="V73" s="233"/>
      <c r="W73" s="233"/>
      <c r="X73" s="228">
        <v>281</v>
      </c>
      <c r="Y73" s="233"/>
      <c r="Z73" s="228">
        <v>281</v>
      </c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41"/>
      <c r="AN73" s="241"/>
      <c r="AO73" s="241"/>
      <c r="AP73" s="241"/>
      <c r="AQ73" s="241"/>
      <c r="AR73" s="241"/>
      <c r="AS73" s="241"/>
      <c r="AT73" s="241"/>
      <c r="AU73" s="241"/>
      <c r="AV73" s="241" t="s">
        <v>1670</v>
      </c>
      <c r="AW73" s="241"/>
      <c r="AX73" s="241"/>
      <c r="AY73" s="210"/>
    </row>
    <row r="74" spans="1:51" ht="26.1" customHeight="1">
      <c r="A74" s="1657"/>
      <c r="B74" s="47"/>
      <c r="C74" s="227" t="s">
        <v>2755</v>
      </c>
      <c r="D74" s="227" t="s">
        <v>21458</v>
      </c>
      <c r="E74" s="227" t="s">
        <v>3725</v>
      </c>
      <c r="F74" s="227" t="s">
        <v>2755</v>
      </c>
      <c r="G74" s="236" t="s">
        <v>20289</v>
      </c>
      <c r="H74" s="360" t="s">
        <v>389</v>
      </c>
      <c r="I74" s="228" t="s">
        <v>16542</v>
      </c>
      <c r="J74" s="228">
        <v>4245</v>
      </c>
      <c r="K74" s="228">
        <v>4245</v>
      </c>
      <c r="L74" s="228"/>
      <c r="M74" s="228">
        <v>145</v>
      </c>
      <c r="N74" s="228">
        <v>29</v>
      </c>
      <c r="O74" s="228">
        <v>28</v>
      </c>
      <c r="P74" s="228">
        <v>4245</v>
      </c>
      <c r="Q74" s="228"/>
      <c r="R74" s="228"/>
      <c r="S74" s="241" t="s">
        <v>1670</v>
      </c>
      <c r="T74" s="233"/>
      <c r="U74" s="227">
        <v>2009</v>
      </c>
      <c r="V74" s="233"/>
      <c r="W74" s="233"/>
      <c r="X74" s="228">
        <v>1205</v>
      </c>
      <c r="Y74" s="227"/>
      <c r="Z74" s="228">
        <v>1205</v>
      </c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41"/>
      <c r="AN74" s="241"/>
      <c r="AO74" s="241"/>
      <c r="AP74" s="241"/>
      <c r="AQ74" s="241"/>
      <c r="AR74" s="241"/>
      <c r="AS74" s="241"/>
      <c r="AT74" s="241"/>
      <c r="AU74" s="241"/>
      <c r="AV74" s="241" t="s">
        <v>1670</v>
      </c>
      <c r="AW74" s="241"/>
      <c r="AX74" s="241"/>
      <c r="AY74" s="210"/>
    </row>
    <row r="75" spans="1:51" ht="26.1" customHeight="1">
      <c r="A75" s="1657"/>
      <c r="B75" s="45"/>
      <c r="C75" s="227" t="s">
        <v>2755</v>
      </c>
      <c r="D75" s="227" t="s">
        <v>21459</v>
      </c>
      <c r="E75" s="227" t="s">
        <v>12885</v>
      </c>
      <c r="F75" s="227" t="s">
        <v>2755</v>
      </c>
      <c r="G75" s="236" t="s">
        <v>20289</v>
      </c>
      <c r="H75" s="227" t="s">
        <v>389</v>
      </c>
      <c r="I75" s="228" t="s">
        <v>16542</v>
      </c>
      <c r="J75" s="228">
        <v>11400</v>
      </c>
      <c r="K75" s="228">
        <v>3915</v>
      </c>
      <c r="L75" s="228"/>
      <c r="M75" s="228">
        <v>145</v>
      </c>
      <c r="N75" s="228">
        <v>29</v>
      </c>
      <c r="O75" s="228">
        <v>28</v>
      </c>
      <c r="P75" s="228"/>
      <c r="Q75" s="228"/>
      <c r="R75" s="228"/>
      <c r="S75" s="241" t="s">
        <v>1670</v>
      </c>
      <c r="T75" s="233"/>
      <c r="U75" s="227">
        <v>2019</v>
      </c>
      <c r="V75" s="233"/>
      <c r="W75" s="233"/>
      <c r="X75" s="228">
        <v>14</v>
      </c>
      <c r="Y75" s="227"/>
      <c r="Z75" s="228">
        <v>500</v>
      </c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 t="s">
        <v>1670</v>
      </c>
      <c r="AW75" s="241"/>
      <c r="AX75" s="241"/>
      <c r="AY75" s="210"/>
    </row>
    <row r="76" spans="1:51" ht="26.1" customHeight="1">
      <c r="A76" s="1657"/>
      <c r="B76" s="45"/>
      <c r="C76" s="227" t="s">
        <v>2789</v>
      </c>
      <c r="D76" s="227" t="s">
        <v>21460</v>
      </c>
      <c r="E76" s="227" t="s">
        <v>3729</v>
      </c>
      <c r="F76" s="227" t="s">
        <v>2789</v>
      </c>
      <c r="G76" s="227" t="s">
        <v>21461</v>
      </c>
      <c r="H76" s="360"/>
      <c r="I76" s="227" t="s">
        <v>11074</v>
      </c>
      <c r="J76" s="228">
        <v>38005</v>
      </c>
      <c r="K76" s="228">
        <v>80</v>
      </c>
      <c r="L76" s="228">
        <v>80</v>
      </c>
      <c r="M76" s="228">
        <v>150</v>
      </c>
      <c r="N76" s="228">
        <v>15</v>
      </c>
      <c r="O76" s="228">
        <v>3</v>
      </c>
      <c r="P76" s="228">
        <v>2250</v>
      </c>
      <c r="Q76" s="228"/>
      <c r="R76" s="228"/>
      <c r="S76" s="241" t="s">
        <v>1670</v>
      </c>
      <c r="T76" s="233"/>
      <c r="U76" s="227">
        <v>2002</v>
      </c>
      <c r="V76" s="233"/>
      <c r="W76" s="233"/>
      <c r="X76" s="228"/>
      <c r="Y76" s="227"/>
      <c r="Z76" s="228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41"/>
      <c r="AN76" s="241"/>
      <c r="AO76" s="241"/>
      <c r="AP76" s="241"/>
      <c r="AQ76" s="241"/>
      <c r="AR76" s="241"/>
      <c r="AS76" s="241"/>
      <c r="AT76" s="241"/>
      <c r="AU76" s="241"/>
      <c r="AV76" s="419"/>
      <c r="AW76" s="241"/>
      <c r="AX76" s="241"/>
      <c r="AY76" s="210"/>
    </row>
    <row r="77" spans="1:51" ht="26.1" customHeight="1">
      <c r="A77" s="1657"/>
      <c r="B77" s="45"/>
      <c r="C77" s="227" t="s">
        <v>2789</v>
      </c>
      <c r="D77" s="227" t="s">
        <v>21462</v>
      </c>
      <c r="E77" s="227" t="s">
        <v>3730</v>
      </c>
      <c r="F77" s="227" t="s">
        <v>2789</v>
      </c>
      <c r="G77" s="227" t="s">
        <v>21463</v>
      </c>
      <c r="H77" s="360"/>
      <c r="I77" s="227" t="s">
        <v>11075</v>
      </c>
      <c r="J77" s="228">
        <v>6400</v>
      </c>
      <c r="K77" s="228">
        <v>434</v>
      </c>
      <c r="L77" s="228">
        <v>418</v>
      </c>
      <c r="M77" s="228">
        <v>145</v>
      </c>
      <c r="N77" s="228">
        <v>24</v>
      </c>
      <c r="O77" s="228">
        <v>4</v>
      </c>
      <c r="P77" s="228">
        <v>3480</v>
      </c>
      <c r="Q77" s="228"/>
      <c r="R77" s="228"/>
      <c r="S77" s="241" t="s">
        <v>1670</v>
      </c>
      <c r="T77" s="233"/>
      <c r="U77" s="227">
        <v>2007</v>
      </c>
      <c r="V77" s="233"/>
      <c r="W77" s="233"/>
      <c r="X77" s="228">
        <v>11</v>
      </c>
      <c r="Y77" s="227"/>
      <c r="Z77" s="228">
        <v>11</v>
      </c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41"/>
      <c r="AN77" s="241"/>
      <c r="AO77" s="241"/>
      <c r="AP77" s="241"/>
      <c r="AQ77" s="241"/>
      <c r="AR77" s="241"/>
      <c r="AS77" s="241"/>
      <c r="AT77" s="241"/>
      <c r="AU77" s="241"/>
      <c r="AV77" s="419"/>
      <c r="AW77" s="241"/>
      <c r="AX77" s="241"/>
      <c r="AY77" s="210"/>
    </row>
    <row r="78" spans="1:51" ht="26.1" customHeight="1">
      <c r="A78" s="1657"/>
      <c r="B78" s="45"/>
      <c r="C78" s="227" t="s">
        <v>12743</v>
      </c>
      <c r="D78" s="227" t="s">
        <v>21464</v>
      </c>
      <c r="E78" s="227" t="s">
        <v>21465</v>
      </c>
      <c r="F78" s="227" t="s">
        <v>12743</v>
      </c>
      <c r="G78" s="227" t="s">
        <v>21465</v>
      </c>
      <c r="H78" s="360"/>
      <c r="I78" s="227" t="s">
        <v>21466</v>
      </c>
      <c r="J78" s="228">
        <v>14056</v>
      </c>
      <c r="K78" s="228"/>
      <c r="L78" s="228">
        <v>299.16000000000003</v>
      </c>
      <c r="M78" s="228">
        <v>140</v>
      </c>
      <c r="N78" s="228">
        <v>13</v>
      </c>
      <c r="O78" s="228">
        <v>3</v>
      </c>
      <c r="P78" s="228">
        <v>1820</v>
      </c>
      <c r="Q78" s="228"/>
      <c r="R78" s="228"/>
      <c r="S78" s="241" t="s">
        <v>1670</v>
      </c>
      <c r="T78" s="233"/>
      <c r="U78" s="227">
        <v>2024</v>
      </c>
      <c r="V78" s="233"/>
      <c r="W78" s="233"/>
      <c r="X78" s="228"/>
      <c r="Y78" s="227"/>
      <c r="Z78" s="228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41"/>
      <c r="AN78" s="241"/>
      <c r="AO78" s="241"/>
      <c r="AP78" s="241"/>
      <c r="AQ78" s="241"/>
      <c r="AR78" s="241"/>
      <c r="AS78" s="241"/>
      <c r="AT78" s="241"/>
      <c r="AU78" s="241"/>
      <c r="AV78" s="419"/>
      <c r="AW78" s="241"/>
      <c r="AX78" s="241"/>
      <c r="AY78" s="210" t="s">
        <v>19794</v>
      </c>
    </row>
    <row r="79" spans="1:51" ht="26.1" customHeight="1">
      <c r="A79" s="1657"/>
      <c r="B79" s="45"/>
      <c r="C79" s="227" t="s">
        <v>2773</v>
      </c>
      <c r="D79" s="227" t="s">
        <v>20301</v>
      </c>
      <c r="E79" s="227" t="s">
        <v>11072</v>
      </c>
      <c r="F79" s="227" t="s">
        <v>2773</v>
      </c>
      <c r="G79" s="227" t="s">
        <v>10660</v>
      </c>
      <c r="H79" s="360"/>
      <c r="I79" s="227" t="s">
        <v>2773</v>
      </c>
      <c r="J79" s="228">
        <v>5793</v>
      </c>
      <c r="K79" s="228">
        <v>454</v>
      </c>
      <c r="L79" s="228">
        <v>242</v>
      </c>
      <c r="M79" s="228">
        <v>145</v>
      </c>
      <c r="N79" s="228"/>
      <c r="O79" s="228">
        <v>21</v>
      </c>
      <c r="P79" s="228">
        <v>5793</v>
      </c>
      <c r="Q79" s="228"/>
      <c r="R79" s="228"/>
      <c r="S79" s="241" t="s">
        <v>1670</v>
      </c>
      <c r="T79" s="233">
        <v>1144</v>
      </c>
      <c r="U79" s="227">
        <v>2004</v>
      </c>
      <c r="V79" s="233"/>
      <c r="W79" s="233"/>
      <c r="X79" s="228">
        <v>416</v>
      </c>
      <c r="Y79" s="227"/>
      <c r="Z79" s="228">
        <v>416</v>
      </c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41"/>
      <c r="AN79" s="241"/>
      <c r="AO79" s="241"/>
      <c r="AP79" s="241"/>
      <c r="AQ79" s="241"/>
      <c r="AR79" s="241"/>
      <c r="AS79" s="241"/>
      <c r="AT79" s="241"/>
      <c r="AU79" s="241"/>
      <c r="AV79" s="419"/>
      <c r="AW79" s="241"/>
      <c r="AX79" s="241"/>
      <c r="AY79" s="210"/>
    </row>
    <row r="80" spans="1:51" ht="26.1" customHeight="1">
      <c r="A80" s="1657"/>
      <c r="B80" s="45"/>
      <c r="C80" s="227" t="s">
        <v>2773</v>
      </c>
      <c r="D80" s="227" t="s">
        <v>20304</v>
      </c>
      <c r="E80" s="227" t="s">
        <v>11073</v>
      </c>
      <c r="F80" s="227" t="s">
        <v>2773</v>
      </c>
      <c r="G80" s="227" t="s">
        <v>10660</v>
      </c>
      <c r="H80" s="360"/>
      <c r="I80" s="227" t="s">
        <v>2773</v>
      </c>
      <c r="J80" s="228">
        <v>6699</v>
      </c>
      <c r="K80" s="228"/>
      <c r="L80" s="228"/>
      <c r="M80" s="228">
        <v>145</v>
      </c>
      <c r="N80" s="228"/>
      <c r="O80" s="228">
        <v>21</v>
      </c>
      <c r="P80" s="228">
        <v>6699</v>
      </c>
      <c r="Q80" s="228"/>
      <c r="R80" s="228"/>
      <c r="S80" s="241"/>
      <c r="T80" s="233"/>
      <c r="U80" s="227">
        <v>2009</v>
      </c>
      <c r="V80" s="233"/>
      <c r="W80" s="233"/>
      <c r="X80" s="228">
        <v>59</v>
      </c>
      <c r="Y80" s="227"/>
      <c r="Z80" s="228">
        <v>59</v>
      </c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41"/>
      <c r="AN80" s="241"/>
      <c r="AO80" s="241"/>
      <c r="AP80" s="241"/>
      <c r="AQ80" s="241"/>
      <c r="AR80" s="241"/>
      <c r="AS80" s="241"/>
      <c r="AT80" s="241"/>
      <c r="AU80" s="241"/>
      <c r="AV80" s="419"/>
      <c r="AW80" s="241"/>
      <c r="AX80" s="241" t="s">
        <v>2910</v>
      </c>
      <c r="AY80" s="210"/>
    </row>
    <row r="81" spans="1:51" ht="26.1" customHeight="1">
      <c r="A81" s="1657"/>
      <c r="B81" s="45"/>
      <c r="C81" s="227" t="s">
        <v>2773</v>
      </c>
      <c r="D81" s="227" t="s">
        <v>21467</v>
      </c>
      <c r="E81" s="227" t="s">
        <v>3728</v>
      </c>
      <c r="F81" s="227" t="s">
        <v>2773</v>
      </c>
      <c r="G81" s="227" t="s">
        <v>10660</v>
      </c>
      <c r="H81" s="360"/>
      <c r="I81" s="227" t="s">
        <v>2773</v>
      </c>
      <c r="J81" s="228">
        <v>8982</v>
      </c>
      <c r="K81" s="228">
        <v>235</v>
      </c>
      <c r="L81" s="228">
        <v>235.32</v>
      </c>
      <c r="M81" s="228">
        <v>145</v>
      </c>
      <c r="N81" s="228"/>
      <c r="O81" s="228">
        <v>15</v>
      </c>
      <c r="P81" s="228">
        <v>8982</v>
      </c>
      <c r="Q81" s="228"/>
      <c r="R81" s="228"/>
      <c r="S81" s="241"/>
      <c r="T81" s="233"/>
      <c r="U81" s="227">
        <v>2005</v>
      </c>
      <c r="V81" s="233"/>
      <c r="W81" s="233"/>
      <c r="X81" s="228"/>
      <c r="Y81" s="227"/>
      <c r="Z81" s="228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41"/>
      <c r="AN81" s="241"/>
      <c r="AO81" s="241"/>
      <c r="AP81" s="241"/>
      <c r="AQ81" s="241"/>
      <c r="AR81" s="241"/>
      <c r="AS81" s="241"/>
      <c r="AT81" s="241"/>
      <c r="AU81" s="241"/>
      <c r="AV81" s="419"/>
      <c r="AW81" s="241"/>
      <c r="AX81" s="241"/>
      <c r="AY81" s="210"/>
    </row>
    <row r="82" spans="1:51" ht="26.1" customHeight="1">
      <c r="A82" s="1657"/>
      <c r="B82" s="45"/>
      <c r="C82" s="227" t="s">
        <v>2773</v>
      </c>
      <c r="D82" s="227" t="s">
        <v>21468</v>
      </c>
      <c r="E82" s="227" t="s">
        <v>8767</v>
      </c>
      <c r="F82" s="227" t="s">
        <v>2773</v>
      </c>
      <c r="G82" s="227" t="s">
        <v>10660</v>
      </c>
      <c r="H82" s="695"/>
      <c r="I82" s="227" t="s">
        <v>2773</v>
      </c>
      <c r="J82" s="228">
        <v>6144</v>
      </c>
      <c r="K82" s="228">
        <v>446</v>
      </c>
      <c r="L82" s="228">
        <v>446</v>
      </c>
      <c r="M82" s="228">
        <v>145</v>
      </c>
      <c r="N82" s="228"/>
      <c r="O82" s="228">
        <v>14</v>
      </c>
      <c r="P82" s="228">
        <v>6144</v>
      </c>
      <c r="Q82" s="228"/>
      <c r="R82" s="228"/>
      <c r="S82" s="241"/>
      <c r="T82" s="233"/>
      <c r="U82" s="227">
        <v>2013</v>
      </c>
      <c r="V82" s="233"/>
      <c r="W82" s="233"/>
      <c r="X82" s="228"/>
      <c r="Y82" s="227"/>
      <c r="Z82" s="228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41"/>
      <c r="AN82" s="241"/>
      <c r="AO82" s="241"/>
      <c r="AP82" s="241"/>
      <c r="AQ82" s="241"/>
      <c r="AR82" s="241"/>
      <c r="AS82" s="241"/>
      <c r="AT82" s="241"/>
      <c r="AU82" s="241"/>
      <c r="AV82" s="419"/>
      <c r="AW82" s="241"/>
      <c r="AX82" s="368"/>
      <c r="AY82" s="210"/>
    </row>
    <row r="83" spans="1:51" ht="26.1" customHeight="1">
      <c r="A83" s="1657">
        <v>7</v>
      </c>
      <c r="B83" s="45"/>
      <c r="C83" s="227" t="s">
        <v>1465</v>
      </c>
      <c r="D83" s="227"/>
      <c r="E83" s="227" t="s">
        <v>3719</v>
      </c>
      <c r="F83" s="227" t="s">
        <v>1465</v>
      </c>
      <c r="G83" s="227" t="s">
        <v>3720</v>
      </c>
      <c r="H83" s="360"/>
      <c r="I83" s="227" t="s">
        <v>3721</v>
      </c>
      <c r="J83" s="228">
        <v>11905</v>
      </c>
      <c r="K83" s="228">
        <v>0</v>
      </c>
      <c r="L83" s="228">
        <v>0</v>
      </c>
      <c r="M83" s="228">
        <v>145</v>
      </c>
      <c r="N83" s="228">
        <v>21</v>
      </c>
      <c r="O83" s="228">
        <v>3</v>
      </c>
      <c r="P83" s="228">
        <v>4650</v>
      </c>
      <c r="Q83" s="228"/>
      <c r="R83" s="228"/>
      <c r="S83" s="241" t="s">
        <v>1670</v>
      </c>
      <c r="T83" s="233">
        <v>134</v>
      </c>
      <c r="U83" s="227">
        <v>2005</v>
      </c>
      <c r="V83" s="233"/>
      <c r="W83" s="233"/>
      <c r="X83" s="228">
        <v>68</v>
      </c>
      <c r="Y83" s="227"/>
      <c r="Z83" s="228">
        <v>68</v>
      </c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41"/>
      <c r="AN83" s="241"/>
      <c r="AO83" s="241"/>
      <c r="AP83" s="241"/>
      <c r="AQ83" s="241"/>
      <c r="AR83" s="241"/>
      <c r="AS83" s="241"/>
      <c r="AT83" s="241"/>
      <c r="AU83" s="241"/>
      <c r="AV83" s="241" t="s">
        <v>1670</v>
      </c>
      <c r="AW83" s="241"/>
      <c r="AX83" s="241"/>
      <c r="AY83" s="210"/>
    </row>
    <row r="84" spans="1:51" ht="26.1" customHeight="1">
      <c r="A84" s="1657">
        <v>8</v>
      </c>
      <c r="B84" s="45"/>
      <c r="C84" s="227" t="s">
        <v>2771</v>
      </c>
      <c r="D84" s="227" t="s">
        <v>21469</v>
      </c>
      <c r="E84" s="227" t="s">
        <v>3726</v>
      </c>
      <c r="F84" s="227" t="s">
        <v>2771</v>
      </c>
      <c r="G84" s="227" t="s">
        <v>10776</v>
      </c>
      <c r="H84" s="227"/>
      <c r="I84" s="227" t="s">
        <v>8217</v>
      </c>
      <c r="J84" s="228">
        <v>2900</v>
      </c>
      <c r="K84" s="228">
        <v>120</v>
      </c>
      <c r="L84" s="228">
        <v>120</v>
      </c>
      <c r="M84" s="228">
        <v>145</v>
      </c>
      <c r="N84" s="228">
        <v>20</v>
      </c>
      <c r="O84" s="228">
        <v>10</v>
      </c>
      <c r="P84" s="228">
        <v>2900</v>
      </c>
      <c r="Q84" s="228"/>
      <c r="R84" s="228"/>
      <c r="S84" s="241" t="s">
        <v>1670</v>
      </c>
      <c r="T84" s="233"/>
      <c r="U84" s="227">
        <v>2008</v>
      </c>
      <c r="V84" s="233"/>
      <c r="W84" s="233"/>
      <c r="X84" s="228">
        <v>450</v>
      </c>
      <c r="Y84" s="227"/>
      <c r="Z84" s="228">
        <v>450</v>
      </c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10"/>
    </row>
    <row r="85" spans="1:51" ht="26.1" customHeight="1">
      <c r="A85" s="1657">
        <v>11</v>
      </c>
      <c r="B85" s="45"/>
      <c r="C85" s="227" t="s">
        <v>12804</v>
      </c>
      <c r="D85" s="227" t="s">
        <v>21470</v>
      </c>
      <c r="E85" s="227" t="s">
        <v>16543</v>
      </c>
      <c r="F85" s="227" t="s">
        <v>12804</v>
      </c>
      <c r="G85" s="227"/>
      <c r="H85" s="227"/>
      <c r="I85" s="227" t="s">
        <v>12804</v>
      </c>
      <c r="J85" s="228">
        <v>11856</v>
      </c>
      <c r="K85" s="228">
        <v>90</v>
      </c>
      <c r="L85" s="228">
        <v>75</v>
      </c>
      <c r="M85" s="228">
        <v>145</v>
      </c>
      <c r="N85" s="228">
        <v>15</v>
      </c>
      <c r="O85" s="228">
        <v>3</v>
      </c>
      <c r="P85" s="228">
        <v>3600</v>
      </c>
      <c r="Q85" s="228"/>
      <c r="R85" s="228"/>
      <c r="S85" s="241" t="s">
        <v>2107</v>
      </c>
      <c r="T85" s="233"/>
      <c r="U85" s="227">
        <v>2017</v>
      </c>
      <c r="V85" s="233"/>
      <c r="W85" s="233"/>
      <c r="X85" s="228"/>
      <c r="Y85" s="227"/>
      <c r="Z85" s="228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41"/>
      <c r="AN85" s="241"/>
      <c r="AO85" s="241"/>
      <c r="AP85" s="241"/>
      <c r="AQ85" s="241"/>
      <c r="AR85" s="241"/>
      <c r="AS85" s="241"/>
      <c r="AT85" s="241"/>
      <c r="AU85" s="241"/>
      <c r="AV85" s="241"/>
      <c r="AW85" s="241"/>
      <c r="AX85" s="419"/>
      <c r="AY85" s="210"/>
    </row>
    <row r="86" spans="1:51" ht="26.1" customHeight="1">
      <c r="A86" s="1657">
        <v>12</v>
      </c>
      <c r="B86" s="45"/>
      <c r="C86" s="227" t="s">
        <v>2816</v>
      </c>
      <c r="D86" s="227" t="s">
        <v>21471</v>
      </c>
      <c r="E86" s="227" t="s">
        <v>3733</v>
      </c>
      <c r="F86" s="227" t="s">
        <v>2816</v>
      </c>
      <c r="G86" s="227" t="s">
        <v>3727</v>
      </c>
      <c r="H86" s="227"/>
      <c r="I86" s="227" t="s">
        <v>2816</v>
      </c>
      <c r="J86" s="228">
        <v>21673</v>
      </c>
      <c r="K86" s="228">
        <v>693.67</v>
      </c>
      <c r="L86" s="228">
        <v>741.07</v>
      </c>
      <c r="M86" s="228">
        <v>145</v>
      </c>
      <c r="N86" s="228">
        <v>26</v>
      </c>
      <c r="O86" s="228">
        <v>4</v>
      </c>
      <c r="P86" s="228">
        <v>3770</v>
      </c>
      <c r="Q86" s="228"/>
      <c r="R86" s="228"/>
      <c r="S86" s="241" t="s">
        <v>1670</v>
      </c>
      <c r="T86" s="233">
        <v>1144</v>
      </c>
      <c r="U86" s="227">
        <v>2002</v>
      </c>
      <c r="V86" s="233"/>
      <c r="W86" s="233"/>
      <c r="X86" s="228">
        <v>1144</v>
      </c>
      <c r="Y86" s="227"/>
      <c r="Z86" s="228">
        <v>1144</v>
      </c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41"/>
      <c r="AN86" s="241"/>
      <c r="AO86" s="241"/>
      <c r="AP86" s="241"/>
      <c r="AQ86" s="241"/>
      <c r="AR86" s="241"/>
      <c r="AS86" s="241"/>
      <c r="AT86" s="241"/>
      <c r="AU86" s="241"/>
      <c r="AV86" s="419"/>
      <c r="AW86" s="233"/>
      <c r="AX86" s="233"/>
      <c r="AY86" s="210"/>
    </row>
    <row r="87" spans="1:51" ht="26.1" customHeight="1">
      <c r="A87" s="1657"/>
      <c r="B87" s="45"/>
      <c r="C87" s="227" t="s">
        <v>2797</v>
      </c>
      <c r="D87" s="227" t="s">
        <v>21472</v>
      </c>
      <c r="E87" s="227" t="s">
        <v>3731</v>
      </c>
      <c r="F87" s="227" t="s">
        <v>2797</v>
      </c>
      <c r="G87" s="227"/>
      <c r="H87" s="360"/>
      <c r="I87" s="227" t="s">
        <v>3732</v>
      </c>
      <c r="J87" s="228">
        <v>7359</v>
      </c>
      <c r="K87" s="228">
        <v>204</v>
      </c>
      <c r="L87" s="228">
        <v>204</v>
      </c>
      <c r="M87" s="228">
        <v>180</v>
      </c>
      <c r="N87" s="228">
        <v>24</v>
      </c>
      <c r="O87" s="228">
        <v>10</v>
      </c>
      <c r="P87" s="228">
        <v>4320</v>
      </c>
      <c r="Q87" s="228"/>
      <c r="R87" s="228"/>
      <c r="S87" s="241" t="s">
        <v>1670</v>
      </c>
      <c r="T87" s="233"/>
      <c r="U87" s="227">
        <v>2001</v>
      </c>
      <c r="V87" s="233"/>
      <c r="W87" s="233"/>
      <c r="X87" s="228"/>
      <c r="Y87" s="227"/>
      <c r="Z87" s="228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41"/>
      <c r="AN87" s="241"/>
      <c r="AO87" s="241"/>
      <c r="AP87" s="241"/>
      <c r="AQ87" s="241"/>
      <c r="AR87" s="241"/>
      <c r="AS87" s="241"/>
      <c r="AT87" s="241"/>
      <c r="AU87" s="241"/>
      <c r="AV87" s="419"/>
      <c r="AW87" s="241"/>
      <c r="AX87" s="241"/>
      <c r="AY87" s="210"/>
    </row>
    <row r="88" spans="1:51" ht="26.1" customHeight="1">
      <c r="A88" s="1657">
        <v>13</v>
      </c>
      <c r="B88" s="45"/>
      <c r="C88" s="227" t="s">
        <v>2919</v>
      </c>
      <c r="D88" s="227" t="s">
        <v>21473</v>
      </c>
      <c r="E88" s="227" t="s">
        <v>8768</v>
      </c>
      <c r="F88" s="227" t="s">
        <v>2919</v>
      </c>
      <c r="G88" s="227"/>
      <c r="H88" s="695"/>
      <c r="I88" s="227" t="s">
        <v>1668</v>
      </c>
      <c r="J88" s="228">
        <v>4934</v>
      </c>
      <c r="K88" s="228">
        <v>189</v>
      </c>
      <c r="L88" s="228">
        <v>189</v>
      </c>
      <c r="M88" s="228">
        <v>145</v>
      </c>
      <c r="N88" s="228">
        <v>60</v>
      </c>
      <c r="O88" s="228">
        <v>21</v>
      </c>
      <c r="P88" s="228">
        <v>4934</v>
      </c>
      <c r="Q88" s="228"/>
      <c r="R88" s="228"/>
      <c r="S88" s="241" t="s">
        <v>1670</v>
      </c>
      <c r="T88" s="233"/>
      <c r="U88" s="227">
        <v>2017</v>
      </c>
      <c r="V88" s="233"/>
      <c r="W88" s="233"/>
      <c r="X88" s="228">
        <v>959</v>
      </c>
      <c r="Y88" s="227">
        <v>1989</v>
      </c>
      <c r="Z88" s="228">
        <v>1625</v>
      </c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41"/>
      <c r="AN88" s="241"/>
      <c r="AO88" s="241"/>
      <c r="AP88" s="241"/>
      <c r="AQ88" s="241"/>
      <c r="AR88" s="241"/>
      <c r="AS88" s="241"/>
      <c r="AT88" s="241"/>
      <c r="AU88" s="241"/>
      <c r="AV88" s="241"/>
      <c r="AW88" s="241"/>
      <c r="AX88" s="241"/>
      <c r="AY88" s="210"/>
    </row>
    <row r="89" spans="1:51" ht="26.1" customHeight="1">
      <c r="A89" s="1657">
        <v>14</v>
      </c>
      <c r="B89" s="45"/>
      <c r="C89" s="227" t="s">
        <v>2810</v>
      </c>
      <c r="D89" s="227" t="s">
        <v>21474</v>
      </c>
      <c r="E89" s="227" t="s">
        <v>3734</v>
      </c>
      <c r="F89" s="227" t="s">
        <v>2810</v>
      </c>
      <c r="G89" s="236" t="s">
        <v>19990</v>
      </c>
      <c r="H89" s="360"/>
      <c r="I89" s="236" t="s">
        <v>19990</v>
      </c>
      <c r="J89" s="228">
        <v>3479</v>
      </c>
      <c r="K89" s="228">
        <v>142.6</v>
      </c>
      <c r="L89" s="228">
        <v>142.6</v>
      </c>
      <c r="M89" s="228">
        <v>145</v>
      </c>
      <c r="N89" s="228">
        <v>23</v>
      </c>
      <c r="O89" s="228">
        <v>3</v>
      </c>
      <c r="P89" s="228">
        <v>3306</v>
      </c>
      <c r="Q89" s="228"/>
      <c r="R89" s="228"/>
      <c r="S89" s="300" t="s">
        <v>1670</v>
      </c>
      <c r="T89" s="233"/>
      <c r="U89" s="227">
        <v>2004</v>
      </c>
      <c r="V89" s="233"/>
      <c r="W89" s="233"/>
      <c r="X89" s="228">
        <v>49</v>
      </c>
      <c r="Y89" s="227"/>
      <c r="Z89" s="228">
        <v>49</v>
      </c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41"/>
      <c r="AN89" s="241"/>
      <c r="AO89" s="241"/>
      <c r="AP89" s="241"/>
      <c r="AQ89" s="241"/>
      <c r="AR89" s="241"/>
      <c r="AS89" s="241"/>
      <c r="AT89" s="241"/>
      <c r="AU89" s="241"/>
      <c r="AV89" s="419"/>
      <c r="AW89" s="241"/>
      <c r="AX89" s="241"/>
      <c r="AY89" s="210"/>
    </row>
    <row r="90" spans="1:51" ht="26.1" customHeight="1">
      <c r="A90" s="1657"/>
      <c r="B90" s="45"/>
      <c r="C90" s="227" t="s">
        <v>912</v>
      </c>
      <c r="D90" s="227" t="s">
        <v>21475</v>
      </c>
      <c r="E90" s="227" t="s">
        <v>3735</v>
      </c>
      <c r="F90" s="227" t="s">
        <v>912</v>
      </c>
      <c r="G90" s="227" t="s">
        <v>21476</v>
      </c>
      <c r="H90" s="360"/>
      <c r="I90" s="227" t="s">
        <v>912</v>
      </c>
      <c r="J90" s="228">
        <v>18609</v>
      </c>
      <c r="K90" s="228">
        <v>167.67</v>
      </c>
      <c r="L90" s="228">
        <v>167.67</v>
      </c>
      <c r="M90" s="228">
        <v>145</v>
      </c>
      <c r="N90" s="228">
        <v>30</v>
      </c>
      <c r="O90" s="228">
        <v>21</v>
      </c>
      <c r="P90" s="228">
        <v>4350</v>
      </c>
      <c r="Q90" s="228"/>
      <c r="R90" s="228"/>
      <c r="S90" s="300" t="s">
        <v>1670</v>
      </c>
      <c r="T90" s="241" t="s">
        <v>9891</v>
      </c>
      <c r="U90" s="227"/>
      <c r="V90" s="241" t="s">
        <v>9892</v>
      </c>
      <c r="W90" s="241"/>
      <c r="X90" s="228"/>
      <c r="Y90" s="241"/>
      <c r="Z90" s="228">
        <v>1788</v>
      </c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  <c r="AV90" s="536" t="s">
        <v>1670</v>
      </c>
      <c r="AW90" s="241"/>
      <c r="AX90" s="241" t="s">
        <v>9892</v>
      </c>
      <c r="AY90" s="210"/>
    </row>
    <row r="91" spans="1:51" ht="26.1" customHeight="1">
      <c r="A91" s="1657" t="s">
        <v>142</v>
      </c>
      <c r="B91" s="45"/>
      <c r="C91" s="227" t="s">
        <v>912</v>
      </c>
      <c r="D91" s="227" t="s">
        <v>21477</v>
      </c>
      <c r="E91" s="227" t="s">
        <v>3736</v>
      </c>
      <c r="F91" s="227" t="s">
        <v>912</v>
      </c>
      <c r="G91" s="227" t="s">
        <v>11015</v>
      </c>
      <c r="H91" s="360"/>
      <c r="I91" s="227" t="s">
        <v>912</v>
      </c>
      <c r="J91" s="228">
        <v>495</v>
      </c>
      <c r="K91" s="228">
        <v>98</v>
      </c>
      <c r="L91" s="228">
        <v>177</v>
      </c>
      <c r="M91" s="228">
        <v>145</v>
      </c>
      <c r="N91" s="228">
        <v>16</v>
      </c>
      <c r="O91" s="228">
        <v>14</v>
      </c>
      <c r="P91" s="228"/>
      <c r="Q91" s="228"/>
      <c r="R91" s="228"/>
      <c r="S91" s="300"/>
      <c r="T91" s="402">
        <v>2004</v>
      </c>
      <c r="U91" s="227"/>
      <c r="V91" s="241"/>
      <c r="W91" s="241"/>
      <c r="X91" s="228"/>
      <c r="Y91" s="241"/>
      <c r="Z91" s="228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536"/>
      <c r="AW91" s="241"/>
      <c r="AX91" s="241"/>
      <c r="AY91" s="210"/>
    </row>
    <row r="92" spans="1:51" ht="26.1" customHeight="1">
      <c r="A92" s="1657" t="s">
        <v>143</v>
      </c>
      <c r="B92" s="45"/>
      <c r="C92" s="227" t="s">
        <v>912</v>
      </c>
      <c r="D92" s="227" t="s">
        <v>21478</v>
      </c>
      <c r="E92" s="227" t="s">
        <v>8769</v>
      </c>
      <c r="F92" s="227" t="s">
        <v>912</v>
      </c>
      <c r="G92" s="227" t="s">
        <v>11015</v>
      </c>
      <c r="H92" s="227"/>
      <c r="I92" s="227" t="s">
        <v>912</v>
      </c>
      <c r="J92" s="228">
        <v>2938</v>
      </c>
      <c r="K92" s="228">
        <v>100</v>
      </c>
      <c r="L92" s="228">
        <v>100</v>
      </c>
      <c r="M92" s="228"/>
      <c r="N92" s="228"/>
      <c r="O92" s="228">
        <v>21</v>
      </c>
      <c r="P92" s="228"/>
      <c r="Q92" s="228"/>
      <c r="R92" s="228"/>
      <c r="S92" s="241"/>
      <c r="T92" s="402">
        <v>2003</v>
      </c>
      <c r="U92" s="227"/>
      <c r="V92" s="233"/>
      <c r="W92" s="233"/>
      <c r="X92" s="228"/>
      <c r="Y92" s="227"/>
      <c r="Z92" s="228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41"/>
      <c r="AN92" s="241"/>
      <c r="AO92" s="241"/>
      <c r="AP92" s="241"/>
      <c r="AQ92" s="241"/>
      <c r="AR92" s="241"/>
      <c r="AS92" s="241"/>
      <c r="AT92" s="241"/>
      <c r="AU92" s="241"/>
      <c r="AV92" s="241"/>
      <c r="AW92" s="241"/>
      <c r="AX92" s="241"/>
      <c r="AY92" s="210"/>
    </row>
    <row r="93" spans="1:51" ht="26.1" customHeight="1">
      <c r="A93" s="1657"/>
      <c r="B93" s="45"/>
      <c r="C93" s="227" t="s">
        <v>912</v>
      </c>
      <c r="D93" s="227" t="s">
        <v>21479</v>
      </c>
      <c r="E93" s="227" t="s">
        <v>8770</v>
      </c>
      <c r="F93" s="227" t="s">
        <v>912</v>
      </c>
      <c r="G93" s="227" t="s">
        <v>11016</v>
      </c>
      <c r="H93" s="227"/>
      <c r="I93" s="227" t="s">
        <v>912</v>
      </c>
      <c r="J93" s="228">
        <v>16300</v>
      </c>
      <c r="K93" s="228"/>
      <c r="L93" s="228"/>
      <c r="M93" s="228"/>
      <c r="N93" s="228"/>
      <c r="O93" s="228">
        <v>21</v>
      </c>
      <c r="P93" s="228"/>
      <c r="Q93" s="228"/>
      <c r="R93" s="228"/>
      <c r="S93" s="241"/>
      <c r="T93" s="402">
        <v>2016</v>
      </c>
      <c r="U93" s="227"/>
      <c r="V93" s="233"/>
      <c r="W93" s="233"/>
      <c r="X93" s="228"/>
      <c r="Y93" s="227"/>
      <c r="Z93" s="228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41"/>
      <c r="AN93" s="241"/>
      <c r="AO93" s="241"/>
      <c r="AP93" s="241"/>
      <c r="AQ93" s="241"/>
      <c r="AR93" s="241"/>
      <c r="AS93" s="241"/>
      <c r="AT93" s="241"/>
      <c r="AU93" s="241"/>
      <c r="AV93" s="241"/>
      <c r="AW93" s="241"/>
      <c r="AX93" s="241"/>
      <c r="AY93" s="210"/>
    </row>
    <row r="94" spans="1:51" ht="26.1" customHeight="1">
      <c r="A94" s="1657"/>
      <c r="B94" s="45"/>
      <c r="C94" s="227" t="s">
        <v>2933</v>
      </c>
      <c r="D94" s="227"/>
      <c r="E94" s="227" t="s">
        <v>3751</v>
      </c>
      <c r="F94" s="227" t="s">
        <v>2933</v>
      </c>
      <c r="G94" s="227" t="s">
        <v>3742</v>
      </c>
      <c r="H94" s="360"/>
      <c r="I94" s="227" t="s">
        <v>2933</v>
      </c>
      <c r="J94" s="228">
        <v>8932</v>
      </c>
      <c r="K94" s="228">
        <v>466.56</v>
      </c>
      <c r="L94" s="228">
        <v>466.56</v>
      </c>
      <c r="M94" s="228">
        <v>145</v>
      </c>
      <c r="N94" s="228">
        <v>40</v>
      </c>
      <c r="O94" s="228">
        <v>3</v>
      </c>
      <c r="P94" s="228">
        <v>5800</v>
      </c>
      <c r="Q94" s="228"/>
      <c r="R94" s="228"/>
      <c r="S94" s="241"/>
      <c r="T94" s="402">
        <v>96</v>
      </c>
      <c r="U94" s="227">
        <v>2013</v>
      </c>
      <c r="V94" s="233"/>
      <c r="W94" s="233"/>
      <c r="X94" s="228">
        <v>96</v>
      </c>
      <c r="Y94" s="227"/>
      <c r="Z94" s="228">
        <v>1650</v>
      </c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41" t="s">
        <v>3752</v>
      </c>
      <c r="AW94" s="241"/>
      <c r="AX94" s="241"/>
      <c r="AY94" s="210"/>
    </row>
    <row r="95" spans="1:51" ht="26.1" customHeight="1">
      <c r="A95" s="1657"/>
      <c r="B95" s="45"/>
      <c r="C95" s="227" t="s">
        <v>2933</v>
      </c>
      <c r="D95" s="227"/>
      <c r="E95" s="227" t="s">
        <v>11076</v>
      </c>
      <c r="F95" s="227" t="s">
        <v>2933</v>
      </c>
      <c r="G95" s="227" t="s">
        <v>11077</v>
      </c>
      <c r="H95" s="360"/>
      <c r="I95" s="227" t="s">
        <v>2933</v>
      </c>
      <c r="J95" s="228">
        <v>3060</v>
      </c>
      <c r="K95" s="228">
        <v>36</v>
      </c>
      <c r="L95" s="228">
        <v>36</v>
      </c>
      <c r="M95" s="228">
        <v>145</v>
      </c>
      <c r="N95" s="228">
        <v>7</v>
      </c>
      <c r="O95" s="228">
        <v>3</v>
      </c>
      <c r="P95" s="228">
        <v>3060</v>
      </c>
      <c r="Q95" s="228"/>
      <c r="R95" s="228"/>
      <c r="S95" s="241"/>
      <c r="T95" s="402"/>
      <c r="U95" s="227">
        <v>2013</v>
      </c>
      <c r="V95" s="233"/>
      <c r="W95" s="233"/>
      <c r="X95" s="228"/>
      <c r="Y95" s="227"/>
      <c r="Z95" s="228">
        <v>20</v>
      </c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 t="s">
        <v>11078</v>
      </c>
      <c r="AY95" s="210"/>
    </row>
    <row r="96" spans="1:51" ht="26.1" customHeight="1">
      <c r="A96" s="1657" t="s">
        <v>172</v>
      </c>
      <c r="B96" s="45"/>
      <c r="C96" s="241" t="s">
        <v>2830</v>
      </c>
      <c r="D96" s="241" t="s">
        <v>20029</v>
      </c>
      <c r="E96" s="241" t="s">
        <v>3737</v>
      </c>
      <c r="F96" s="241" t="s">
        <v>2830</v>
      </c>
      <c r="G96" s="241" t="s">
        <v>10668</v>
      </c>
      <c r="H96" s="241" t="s">
        <v>389</v>
      </c>
      <c r="I96" s="241" t="s">
        <v>16390</v>
      </c>
      <c r="J96" s="244">
        <v>2600</v>
      </c>
      <c r="K96" s="244">
        <v>99</v>
      </c>
      <c r="L96" s="244">
        <v>173</v>
      </c>
      <c r="M96" s="244">
        <v>130</v>
      </c>
      <c r="N96" s="244">
        <v>20</v>
      </c>
      <c r="O96" s="244">
        <v>8</v>
      </c>
      <c r="P96" s="244">
        <v>2600</v>
      </c>
      <c r="Q96" s="244" t="s">
        <v>389</v>
      </c>
      <c r="R96" s="244" t="s">
        <v>389</v>
      </c>
      <c r="S96" s="241" t="s">
        <v>1670</v>
      </c>
      <c r="T96" s="402">
        <v>120</v>
      </c>
      <c r="U96" s="241">
        <v>1988</v>
      </c>
      <c r="V96" s="241"/>
      <c r="W96" s="241"/>
      <c r="X96" s="244">
        <v>120</v>
      </c>
      <c r="Y96" s="241"/>
      <c r="Z96" s="244">
        <v>120</v>
      </c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746"/>
      <c r="AW96" s="241"/>
      <c r="AX96" s="241"/>
      <c r="AY96" s="210"/>
    </row>
    <row r="97" spans="1:51" ht="26.1" customHeight="1">
      <c r="A97" s="1647" t="s">
        <v>173</v>
      </c>
      <c r="B97" s="45"/>
      <c r="C97" s="227" t="s">
        <v>2830</v>
      </c>
      <c r="D97" s="227" t="s">
        <v>21480</v>
      </c>
      <c r="E97" s="227" t="s">
        <v>3738</v>
      </c>
      <c r="F97" s="227" t="s">
        <v>2830</v>
      </c>
      <c r="G97" s="227" t="s">
        <v>10856</v>
      </c>
      <c r="H97" s="360"/>
      <c r="I97" s="227" t="s">
        <v>2830</v>
      </c>
      <c r="J97" s="228">
        <v>3490</v>
      </c>
      <c r="K97" s="228">
        <v>130.55000000000001</v>
      </c>
      <c r="L97" s="228">
        <v>196.16</v>
      </c>
      <c r="M97" s="228">
        <v>145</v>
      </c>
      <c r="N97" s="228">
        <v>15</v>
      </c>
      <c r="O97" s="228">
        <v>8</v>
      </c>
      <c r="P97" s="228">
        <v>2175</v>
      </c>
      <c r="Q97" s="228"/>
      <c r="R97" s="228"/>
      <c r="S97" s="241" t="s">
        <v>1670</v>
      </c>
      <c r="T97" s="402"/>
      <c r="U97" s="227">
        <v>2002</v>
      </c>
      <c r="V97" s="233"/>
      <c r="W97" s="233"/>
      <c r="X97" s="228"/>
      <c r="Y97" s="227"/>
      <c r="Z97" s="228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41"/>
      <c r="AN97" s="241"/>
      <c r="AO97" s="241"/>
      <c r="AP97" s="241"/>
      <c r="AQ97" s="241"/>
      <c r="AR97" s="241"/>
      <c r="AS97" s="241"/>
      <c r="AT97" s="241"/>
      <c r="AU97" s="241"/>
      <c r="AV97" s="746"/>
      <c r="AW97" s="241"/>
      <c r="AX97" s="241"/>
      <c r="AY97" s="210"/>
    </row>
    <row r="98" spans="1:51" ht="26.1" customHeight="1">
      <c r="A98" s="1647" t="s">
        <v>179</v>
      </c>
      <c r="B98" s="45"/>
      <c r="C98" s="227" t="s">
        <v>2830</v>
      </c>
      <c r="D98" s="227" t="s">
        <v>21481</v>
      </c>
      <c r="E98" s="227" t="s">
        <v>21482</v>
      </c>
      <c r="F98" s="227" t="s">
        <v>2830</v>
      </c>
      <c r="G98" s="227" t="s">
        <v>11034</v>
      </c>
      <c r="H98" s="360"/>
      <c r="I98" s="227" t="s">
        <v>2830</v>
      </c>
      <c r="J98" s="228"/>
      <c r="K98" s="228">
        <v>157.80000000000001</v>
      </c>
      <c r="L98" s="228">
        <v>214.8</v>
      </c>
      <c r="M98" s="228">
        <v>145</v>
      </c>
      <c r="N98" s="228">
        <v>20</v>
      </c>
      <c r="O98" s="228">
        <v>8</v>
      </c>
      <c r="P98" s="228">
        <v>2900</v>
      </c>
      <c r="Q98" s="228"/>
      <c r="R98" s="228"/>
      <c r="S98" s="241"/>
      <c r="T98" s="233"/>
      <c r="U98" s="227">
        <v>2010</v>
      </c>
      <c r="V98" s="233"/>
      <c r="W98" s="233"/>
      <c r="X98" s="228"/>
      <c r="Y98" s="227"/>
      <c r="Z98" s="228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 t="s">
        <v>3739</v>
      </c>
      <c r="AW98" s="241"/>
      <c r="AX98" s="241" t="s">
        <v>3739</v>
      </c>
      <c r="AY98" s="210" t="s">
        <v>19839</v>
      </c>
    </row>
    <row r="99" spans="1:51" ht="26.1" customHeight="1">
      <c r="A99" s="1647" t="s">
        <v>180</v>
      </c>
      <c r="B99" s="45"/>
      <c r="C99" s="227" t="s">
        <v>2830</v>
      </c>
      <c r="D99" s="227" t="s">
        <v>21483</v>
      </c>
      <c r="E99" s="227" t="s">
        <v>3740</v>
      </c>
      <c r="F99" s="227" t="s">
        <v>2830</v>
      </c>
      <c r="G99" s="227" t="s">
        <v>11035</v>
      </c>
      <c r="H99" s="360"/>
      <c r="I99" s="227" t="s">
        <v>2830</v>
      </c>
      <c r="J99" s="228">
        <v>2900</v>
      </c>
      <c r="K99" s="228">
        <v>344.5</v>
      </c>
      <c r="L99" s="228">
        <v>344.5</v>
      </c>
      <c r="M99" s="228">
        <v>145</v>
      </c>
      <c r="N99" s="228">
        <v>20</v>
      </c>
      <c r="O99" s="228">
        <v>8</v>
      </c>
      <c r="P99" s="228">
        <v>2900</v>
      </c>
      <c r="Q99" s="228"/>
      <c r="R99" s="228"/>
      <c r="S99" s="241" t="s">
        <v>1670</v>
      </c>
      <c r="T99" s="233"/>
      <c r="U99" s="227">
        <v>2009</v>
      </c>
      <c r="V99" s="233"/>
      <c r="W99" s="233"/>
      <c r="X99" s="228"/>
      <c r="Y99" s="227"/>
      <c r="Z99" s="228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41"/>
      <c r="AN99" s="241"/>
      <c r="AO99" s="241"/>
      <c r="AP99" s="241"/>
      <c r="AQ99" s="241"/>
      <c r="AR99" s="241"/>
      <c r="AS99" s="241"/>
      <c r="AT99" s="241"/>
      <c r="AU99" s="241"/>
      <c r="AV99" s="419"/>
      <c r="AW99" s="241"/>
      <c r="AX99" s="241"/>
      <c r="AY99" s="210"/>
    </row>
    <row r="100" spans="1:51" ht="26.1" customHeight="1">
      <c r="A100" s="1647" t="s">
        <v>181</v>
      </c>
      <c r="B100" s="45"/>
      <c r="C100" s="227" t="s">
        <v>2830</v>
      </c>
      <c r="D100" s="227" t="s">
        <v>21484</v>
      </c>
      <c r="E100" s="227" t="s">
        <v>21485</v>
      </c>
      <c r="F100" s="227" t="s">
        <v>2830</v>
      </c>
      <c r="G100" s="227" t="s">
        <v>11032</v>
      </c>
      <c r="H100" s="360"/>
      <c r="I100" s="227" t="s">
        <v>2830</v>
      </c>
      <c r="J100" s="228"/>
      <c r="K100" s="228">
        <v>181.46</v>
      </c>
      <c r="L100" s="228">
        <v>163.82</v>
      </c>
      <c r="M100" s="228">
        <v>145</v>
      </c>
      <c r="N100" s="228">
        <v>20</v>
      </c>
      <c r="O100" s="228">
        <v>8</v>
      </c>
      <c r="P100" s="228">
        <v>2900</v>
      </c>
      <c r="Q100" s="228"/>
      <c r="R100" s="228"/>
      <c r="S100" s="300"/>
      <c r="T100" s="233">
        <v>96</v>
      </c>
      <c r="U100" s="227">
        <v>2009</v>
      </c>
      <c r="V100" s="233"/>
      <c r="W100" s="233"/>
      <c r="X100" s="228">
        <v>335</v>
      </c>
      <c r="Y100" s="227"/>
      <c r="Z100" s="228">
        <v>335</v>
      </c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747"/>
      <c r="AW100" s="241"/>
      <c r="AX100" s="472" t="s">
        <v>3743</v>
      </c>
      <c r="AY100" s="210" t="s">
        <v>19839</v>
      </c>
    </row>
    <row r="101" spans="1:51" ht="26.1" customHeight="1">
      <c r="A101" s="1647"/>
      <c r="B101" s="45"/>
      <c r="C101" s="227" t="s">
        <v>2830</v>
      </c>
      <c r="D101" s="227" t="s">
        <v>21486</v>
      </c>
      <c r="E101" s="227" t="s">
        <v>3744</v>
      </c>
      <c r="F101" s="227" t="s">
        <v>2830</v>
      </c>
      <c r="G101" s="227" t="s">
        <v>11079</v>
      </c>
      <c r="H101" s="360"/>
      <c r="I101" s="227" t="s">
        <v>2830</v>
      </c>
      <c r="J101" s="228"/>
      <c r="K101" s="228">
        <v>261</v>
      </c>
      <c r="L101" s="228">
        <v>257</v>
      </c>
      <c r="M101" s="228">
        <v>145</v>
      </c>
      <c r="N101" s="228">
        <v>20</v>
      </c>
      <c r="O101" s="228">
        <v>8</v>
      </c>
      <c r="P101" s="228">
        <v>2900</v>
      </c>
      <c r="Q101" s="228"/>
      <c r="R101" s="228"/>
      <c r="S101" s="300"/>
      <c r="T101" s="233"/>
      <c r="U101" s="227">
        <v>2010</v>
      </c>
      <c r="V101" s="233"/>
      <c r="W101" s="233"/>
      <c r="X101" s="228">
        <v>250</v>
      </c>
      <c r="Y101" s="227"/>
      <c r="Z101" s="228">
        <v>250</v>
      </c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41"/>
      <c r="AN101" s="241"/>
      <c r="AO101" s="241"/>
      <c r="AP101" s="241"/>
      <c r="AQ101" s="241"/>
      <c r="AR101" s="241"/>
      <c r="AS101" s="241"/>
      <c r="AT101" s="241"/>
      <c r="AU101" s="241"/>
      <c r="AV101" s="746"/>
      <c r="AW101" s="241"/>
      <c r="AX101" s="748" t="s">
        <v>3745</v>
      </c>
      <c r="AY101" s="210"/>
    </row>
    <row r="102" spans="1:51" ht="26.1" customHeight="1">
      <c r="A102" s="1647"/>
      <c r="B102" s="45"/>
      <c r="C102" s="227" t="s">
        <v>2830</v>
      </c>
      <c r="D102" s="227" t="s">
        <v>21487</v>
      </c>
      <c r="E102" s="227" t="s">
        <v>3746</v>
      </c>
      <c r="F102" s="227" t="s">
        <v>2830</v>
      </c>
      <c r="G102" s="227" t="s">
        <v>11031</v>
      </c>
      <c r="H102" s="360"/>
      <c r="I102" s="227" t="s">
        <v>2830</v>
      </c>
      <c r="J102" s="228">
        <v>2900</v>
      </c>
      <c r="K102" s="228">
        <v>140</v>
      </c>
      <c r="L102" s="369">
        <v>140</v>
      </c>
      <c r="M102" s="228">
        <v>145</v>
      </c>
      <c r="N102" s="228">
        <v>20</v>
      </c>
      <c r="O102" s="228">
        <v>8</v>
      </c>
      <c r="P102" s="228">
        <v>2900</v>
      </c>
      <c r="Q102" s="228">
        <v>0</v>
      </c>
      <c r="R102" s="228">
        <v>0</v>
      </c>
      <c r="S102" s="300">
        <v>0</v>
      </c>
      <c r="T102" s="233"/>
      <c r="U102" s="227">
        <v>2010</v>
      </c>
      <c r="V102" s="233"/>
      <c r="W102" s="233"/>
      <c r="X102" s="228"/>
      <c r="Y102" s="227"/>
      <c r="Z102" s="228">
        <v>0</v>
      </c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747"/>
      <c r="AW102" s="241"/>
      <c r="AX102" s="472"/>
      <c r="AY102" s="210"/>
    </row>
    <row r="103" spans="1:51" ht="26.1" customHeight="1">
      <c r="A103" s="1646"/>
      <c r="B103" s="46"/>
      <c r="C103" s="227" t="s">
        <v>2830</v>
      </c>
      <c r="D103" s="227" t="s">
        <v>21488</v>
      </c>
      <c r="E103" s="227" t="s">
        <v>3747</v>
      </c>
      <c r="F103" s="227" t="s">
        <v>2830</v>
      </c>
      <c r="G103" s="227" t="s">
        <v>10857</v>
      </c>
      <c r="H103" s="360"/>
      <c r="I103" s="227" t="s">
        <v>2830</v>
      </c>
      <c r="J103" s="228"/>
      <c r="K103" s="228">
        <v>142</v>
      </c>
      <c r="L103" s="369">
        <v>142</v>
      </c>
      <c r="M103" s="228">
        <v>145</v>
      </c>
      <c r="N103" s="228">
        <v>20</v>
      </c>
      <c r="O103" s="228">
        <v>8</v>
      </c>
      <c r="P103" s="228">
        <v>2900</v>
      </c>
      <c r="Q103" s="228"/>
      <c r="R103" s="228"/>
      <c r="S103" s="300"/>
      <c r="T103" s="233"/>
      <c r="U103" s="227">
        <v>2011</v>
      </c>
      <c r="V103" s="233"/>
      <c r="W103" s="233"/>
      <c r="X103" s="228">
        <v>100</v>
      </c>
      <c r="Y103" s="227"/>
      <c r="Z103" s="228">
        <v>100</v>
      </c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747"/>
      <c r="AW103" s="241"/>
      <c r="AX103" s="472" t="s">
        <v>3748</v>
      </c>
      <c r="AY103" s="210"/>
    </row>
    <row r="104" spans="1:51" ht="26.1" customHeight="1">
      <c r="A104" s="1646"/>
      <c r="B104" s="46"/>
      <c r="C104" s="227" t="s">
        <v>2834</v>
      </c>
      <c r="D104" s="227" t="s">
        <v>21489</v>
      </c>
      <c r="E104" s="227" t="s">
        <v>3749</v>
      </c>
      <c r="F104" s="227" t="s">
        <v>2834</v>
      </c>
      <c r="G104" s="227"/>
      <c r="H104" s="360"/>
      <c r="I104" s="227" t="s">
        <v>2834</v>
      </c>
      <c r="J104" s="228">
        <v>15975</v>
      </c>
      <c r="K104" s="228">
        <v>130.96</v>
      </c>
      <c r="L104" s="369">
        <v>200</v>
      </c>
      <c r="M104" s="228">
        <v>145</v>
      </c>
      <c r="N104" s="228">
        <v>25</v>
      </c>
      <c r="O104" s="228">
        <v>21</v>
      </c>
      <c r="P104" s="228">
        <v>3650</v>
      </c>
      <c r="Q104" s="228"/>
      <c r="R104" s="228"/>
      <c r="S104" s="300" t="s">
        <v>1670</v>
      </c>
      <c r="T104" s="233"/>
      <c r="U104" s="227">
        <v>2006</v>
      </c>
      <c r="V104" s="233"/>
      <c r="W104" s="233"/>
      <c r="X104" s="228">
        <v>216</v>
      </c>
      <c r="Y104" s="227"/>
      <c r="Z104" s="228">
        <v>216</v>
      </c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747"/>
      <c r="AW104" s="241"/>
      <c r="AX104" s="472" t="s">
        <v>3750</v>
      </c>
      <c r="AY104" s="210"/>
    </row>
    <row r="105" spans="1:51" ht="26.1" customHeight="1">
      <c r="A105" s="1646"/>
      <c r="B105" s="46"/>
      <c r="C105" s="227" t="s">
        <v>2850</v>
      </c>
      <c r="D105" s="227" t="s">
        <v>21490</v>
      </c>
      <c r="E105" s="227" t="s">
        <v>9893</v>
      </c>
      <c r="F105" s="227" t="s">
        <v>2850</v>
      </c>
      <c r="G105" s="227" t="s">
        <v>11080</v>
      </c>
      <c r="H105" s="360"/>
      <c r="I105" s="227" t="s">
        <v>9894</v>
      </c>
      <c r="J105" s="228">
        <v>7537</v>
      </c>
      <c r="K105" s="228">
        <v>310</v>
      </c>
      <c r="L105" s="369">
        <v>498</v>
      </c>
      <c r="M105" s="228">
        <v>145</v>
      </c>
      <c r="N105" s="228">
        <v>30</v>
      </c>
      <c r="O105" s="228">
        <v>4</v>
      </c>
      <c r="P105" s="228"/>
      <c r="Q105" s="228"/>
      <c r="R105" s="228"/>
      <c r="S105" s="300"/>
      <c r="T105" s="233"/>
      <c r="U105" s="227"/>
      <c r="V105" s="233"/>
      <c r="W105" s="233"/>
      <c r="X105" s="228"/>
      <c r="Y105" s="227"/>
      <c r="Z105" s="228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472"/>
      <c r="AW105" s="241"/>
      <c r="AX105" s="472"/>
      <c r="AY105" s="210"/>
    </row>
    <row r="106" spans="1:51" ht="26.1" customHeight="1">
      <c r="A106" s="1646"/>
      <c r="B106" s="46"/>
      <c r="C106" s="227" t="s">
        <v>2854</v>
      </c>
      <c r="D106" s="227"/>
      <c r="E106" s="227" t="s">
        <v>3753</v>
      </c>
      <c r="F106" s="227" t="s">
        <v>2854</v>
      </c>
      <c r="G106" s="227"/>
      <c r="H106" s="360"/>
      <c r="I106" s="227" t="s">
        <v>2854</v>
      </c>
      <c r="J106" s="228">
        <v>5849</v>
      </c>
      <c r="K106" s="228">
        <v>559</v>
      </c>
      <c r="L106" s="228">
        <v>486</v>
      </c>
      <c r="M106" s="228">
        <v>150</v>
      </c>
      <c r="N106" s="228">
        <v>20</v>
      </c>
      <c r="O106" s="228">
        <v>31</v>
      </c>
      <c r="P106" s="228">
        <v>5849</v>
      </c>
      <c r="Q106" s="228"/>
      <c r="R106" s="228"/>
      <c r="S106" s="241" t="s">
        <v>1670</v>
      </c>
      <c r="T106" s="233">
        <v>1144</v>
      </c>
      <c r="U106" s="227">
        <v>2009</v>
      </c>
      <c r="V106" s="233"/>
      <c r="W106" s="233"/>
      <c r="X106" s="228">
        <v>700</v>
      </c>
      <c r="Y106" s="227"/>
      <c r="Z106" s="228">
        <v>700</v>
      </c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  <c r="AW106" s="241"/>
      <c r="AX106" s="241"/>
      <c r="AY106" s="210"/>
    </row>
    <row r="107" spans="1:51" ht="26.1" customHeight="1">
      <c r="A107" s="1646"/>
      <c r="B107" s="46"/>
      <c r="C107" s="227" t="s">
        <v>2854</v>
      </c>
      <c r="D107" s="227"/>
      <c r="E107" s="227" t="s">
        <v>9895</v>
      </c>
      <c r="F107" s="227" t="s">
        <v>2854</v>
      </c>
      <c r="G107" s="227"/>
      <c r="H107" s="360"/>
      <c r="I107" s="227" t="s">
        <v>2854</v>
      </c>
      <c r="J107" s="228"/>
      <c r="K107" s="228">
        <v>222.8</v>
      </c>
      <c r="L107" s="228">
        <v>222.8</v>
      </c>
      <c r="M107" s="228">
        <v>150</v>
      </c>
      <c r="N107" s="228">
        <v>20</v>
      </c>
      <c r="O107" s="228">
        <v>31</v>
      </c>
      <c r="P107" s="228">
        <v>5849</v>
      </c>
      <c r="Q107" s="228"/>
      <c r="R107" s="228"/>
      <c r="S107" s="300" t="s">
        <v>1670</v>
      </c>
      <c r="T107" s="233">
        <v>1144</v>
      </c>
      <c r="U107" s="227">
        <v>2018</v>
      </c>
      <c r="V107" s="233"/>
      <c r="W107" s="233"/>
      <c r="X107" s="228">
        <v>700</v>
      </c>
      <c r="Y107" s="227"/>
      <c r="Z107" s="228">
        <v>150</v>
      </c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41"/>
      <c r="AN107" s="241"/>
      <c r="AO107" s="241"/>
      <c r="AP107" s="241"/>
      <c r="AQ107" s="241"/>
      <c r="AR107" s="241"/>
      <c r="AS107" s="241"/>
      <c r="AT107" s="241"/>
      <c r="AU107" s="241"/>
      <c r="AV107" s="536" t="s">
        <v>1670</v>
      </c>
      <c r="AW107" s="241"/>
      <c r="AX107" s="241"/>
      <c r="AY107" s="210"/>
    </row>
    <row r="108" spans="1:51" s="73" customFormat="1" ht="26.1" customHeight="1">
      <c r="A108" s="1656" t="s">
        <v>171</v>
      </c>
      <c r="B108" s="1655" t="s">
        <v>57</v>
      </c>
      <c r="C108" s="349" t="s">
        <v>2001</v>
      </c>
      <c r="D108" s="349"/>
      <c r="E108" s="315">
        <f>COUNTA(E109:E141)</f>
        <v>33</v>
      </c>
      <c r="F108" s="349"/>
      <c r="G108" s="349"/>
      <c r="H108" s="351"/>
      <c r="I108" s="349"/>
      <c r="J108" s="318">
        <f>SUM(J109:J141)</f>
        <v>387848</v>
      </c>
      <c r="K108" s="318">
        <f>SUM(K109:K141)</f>
        <v>11083.66</v>
      </c>
      <c r="L108" s="318">
        <f>SUM(L109:L141)</f>
        <v>12104.78</v>
      </c>
      <c r="M108" s="318"/>
      <c r="N108" s="318"/>
      <c r="O108" s="318"/>
      <c r="P108" s="318"/>
      <c r="Q108" s="318"/>
      <c r="R108" s="318"/>
      <c r="S108" s="349"/>
      <c r="T108" s="349"/>
      <c r="U108" s="744"/>
      <c r="V108" s="349"/>
      <c r="W108" s="349"/>
      <c r="X108" s="349"/>
      <c r="Y108" s="349"/>
      <c r="Z108" s="318"/>
      <c r="AA108" s="314"/>
      <c r="AB108" s="314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81"/>
      <c r="AP108" s="381"/>
      <c r="AQ108" s="381"/>
      <c r="AR108" s="381"/>
      <c r="AS108" s="381"/>
      <c r="AT108" s="381"/>
      <c r="AU108" s="381"/>
      <c r="AV108" s="381"/>
      <c r="AW108" s="381"/>
      <c r="AX108" s="381"/>
    </row>
    <row r="109" spans="1:51" ht="26.1" customHeight="1">
      <c r="A109" s="1653" t="s">
        <v>89</v>
      </c>
      <c r="B109" s="61"/>
      <c r="C109" s="233" t="s">
        <v>613</v>
      </c>
      <c r="D109" s="233"/>
      <c r="E109" s="260" t="s">
        <v>1652</v>
      </c>
      <c r="F109" s="233" t="s">
        <v>613</v>
      </c>
      <c r="G109" s="233"/>
      <c r="H109" s="238"/>
      <c r="I109" s="233" t="s">
        <v>3802</v>
      </c>
      <c r="J109" s="228">
        <v>26647</v>
      </c>
      <c r="K109" s="228">
        <v>419</v>
      </c>
      <c r="L109" s="228">
        <v>413</v>
      </c>
      <c r="M109" s="228">
        <v>145</v>
      </c>
      <c r="N109" s="228">
        <v>25</v>
      </c>
      <c r="O109" s="228">
        <v>28</v>
      </c>
      <c r="P109" s="228">
        <v>3625</v>
      </c>
      <c r="Q109" s="228"/>
      <c r="R109" s="228"/>
      <c r="S109" s="233"/>
      <c r="T109" s="233"/>
      <c r="U109" s="300">
        <v>2009</v>
      </c>
      <c r="V109" s="233"/>
      <c r="W109" s="233"/>
      <c r="X109" s="233"/>
      <c r="Y109" s="233"/>
      <c r="Z109" s="228">
        <v>2000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41"/>
      <c r="AP109" s="241"/>
      <c r="AQ109" s="241"/>
      <c r="AR109" s="241"/>
      <c r="AS109" s="241"/>
      <c r="AT109" s="241"/>
      <c r="AU109" s="241"/>
      <c r="AV109" s="241"/>
      <c r="AW109" s="241"/>
      <c r="AX109" s="241" t="s">
        <v>16114</v>
      </c>
    </row>
    <row r="110" spans="1:51" ht="26.1" customHeight="1">
      <c r="A110" s="1653"/>
      <c r="B110" s="61"/>
      <c r="C110" s="242" t="s">
        <v>618</v>
      </c>
      <c r="D110" s="242"/>
      <c r="E110" s="260" t="s">
        <v>1653</v>
      </c>
      <c r="F110" s="242" t="s">
        <v>618</v>
      </c>
      <c r="G110" s="242" t="s">
        <v>88</v>
      </c>
      <c r="H110" s="449" t="s">
        <v>621</v>
      </c>
      <c r="I110" s="242" t="s">
        <v>12989</v>
      </c>
      <c r="J110" s="228">
        <v>4771</v>
      </c>
      <c r="K110" s="228">
        <v>364</v>
      </c>
      <c r="L110" s="228">
        <v>539</v>
      </c>
      <c r="M110" s="228">
        <v>145</v>
      </c>
      <c r="N110" s="228">
        <v>1</v>
      </c>
      <c r="O110" s="228">
        <v>7</v>
      </c>
      <c r="P110" s="228">
        <v>4347</v>
      </c>
      <c r="Q110" s="228"/>
      <c r="R110" s="228">
        <v>1000</v>
      </c>
      <c r="S110" s="242" t="s">
        <v>914</v>
      </c>
      <c r="T110" s="242" t="s">
        <v>1654</v>
      </c>
      <c r="U110" s="300">
        <v>1983</v>
      </c>
      <c r="V110" s="228">
        <v>73</v>
      </c>
      <c r="W110" s="228">
        <v>75</v>
      </c>
      <c r="X110" s="228"/>
      <c r="Y110" s="228"/>
      <c r="Z110" s="228">
        <v>158</v>
      </c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  <c r="AP110" s="242"/>
      <c r="AQ110" s="242"/>
      <c r="AR110" s="242"/>
      <c r="AS110" s="242"/>
      <c r="AT110" s="242"/>
      <c r="AU110" s="242"/>
      <c r="AV110" s="242"/>
      <c r="AW110" s="242"/>
      <c r="AX110" s="242"/>
    </row>
    <row r="111" spans="1:51" ht="26.1" customHeight="1">
      <c r="A111" s="1653"/>
      <c r="B111" s="61"/>
      <c r="C111" s="242" t="s">
        <v>1481</v>
      </c>
      <c r="D111" s="242"/>
      <c r="E111" s="260" t="s">
        <v>9523</v>
      </c>
      <c r="F111" s="242" t="s">
        <v>1481</v>
      </c>
      <c r="G111" s="242" t="s">
        <v>9524</v>
      </c>
      <c r="H111" s="242"/>
      <c r="I111" s="242" t="s">
        <v>1668</v>
      </c>
      <c r="J111" s="228">
        <v>5500</v>
      </c>
      <c r="K111" s="228">
        <v>253</v>
      </c>
      <c r="L111" s="228">
        <v>257</v>
      </c>
      <c r="M111" s="228">
        <v>145</v>
      </c>
      <c r="N111" s="228"/>
      <c r="O111" s="228">
        <v>21</v>
      </c>
      <c r="P111" s="228">
        <v>4300</v>
      </c>
      <c r="Q111" s="228"/>
      <c r="R111" s="228"/>
      <c r="S111" s="242" t="s">
        <v>1670</v>
      </c>
      <c r="T111" s="242"/>
      <c r="U111" s="300">
        <v>2008</v>
      </c>
      <c r="V111" s="242">
        <v>75</v>
      </c>
      <c r="W111" s="242"/>
      <c r="X111" s="242"/>
      <c r="Y111" s="242"/>
      <c r="Z111" s="228">
        <v>10</v>
      </c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</row>
    <row r="112" spans="1:51" ht="26.1" customHeight="1">
      <c r="A112" s="1653"/>
      <c r="B112" s="61"/>
      <c r="C112" s="242" t="s">
        <v>12915</v>
      </c>
      <c r="D112" s="242"/>
      <c r="E112" s="260" t="s">
        <v>16902</v>
      </c>
      <c r="F112" s="242" t="s">
        <v>12915</v>
      </c>
      <c r="G112" s="242"/>
      <c r="H112" s="242"/>
      <c r="I112" s="242" t="s">
        <v>12911</v>
      </c>
      <c r="J112" s="228">
        <v>9933</v>
      </c>
      <c r="K112" s="228">
        <v>565.01</v>
      </c>
      <c r="L112" s="228">
        <v>706.62</v>
      </c>
      <c r="M112" s="228">
        <v>145</v>
      </c>
      <c r="N112" s="228"/>
      <c r="O112" s="228">
        <v>28</v>
      </c>
      <c r="P112" s="228">
        <v>8600</v>
      </c>
      <c r="Q112" s="228"/>
      <c r="R112" s="228"/>
      <c r="S112" s="242" t="s">
        <v>2107</v>
      </c>
      <c r="T112" s="242"/>
      <c r="U112" s="300">
        <v>2023</v>
      </c>
      <c r="V112" s="242"/>
      <c r="W112" s="242"/>
      <c r="X112" s="242"/>
      <c r="Y112" s="242"/>
      <c r="Z112" s="228">
        <v>32</v>
      </c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  <c r="AP112" s="242"/>
      <c r="AQ112" s="242"/>
      <c r="AR112" s="242"/>
      <c r="AS112" s="242"/>
      <c r="AT112" s="242"/>
      <c r="AU112" s="242"/>
      <c r="AV112" s="242"/>
      <c r="AW112" s="242"/>
      <c r="AX112" s="242" t="s">
        <v>13826</v>
      </c>
    </row>
    <row r="113" spans="1:50" ht="26.1" customHeight="1">
      <c r="A113" s="1653"/>
      <c r="B113" s="61"/>
      <c r="C113" s="242" t="s">
        <v>632</v>
      </c>
      <c r="D113" s="242"/>
      <c r="E113" s="260" t="s">
        <v>1655</v>
      </c>
      <c r="F113" s="242" t="s">
        <v>632</v>
      </c>
      <c r="G113" s="242" t="s">
        <v>1660</v>
      </c>
      <c r="H113" s="242"/>
      <c r="I113" s="242" t="s">
        <v>1657</v>
      </c>
      <c r="J113" s="228">
        <v>11750</v>
      </c>
      <c r="K113" s="228">
        <v>207</v>
      </c>
      <c r="L113" s="228">
        <v>335</v>
      </c>
      <c r="M113" s="228">
        <v>184</v>
      </c>
      <c r="N113" s="228">
        <v>1.2</v>
      </c>
      <c r="O113" s="228">
        <v>28</v>
      </c>
      <c r="P113" s="228">
        <v>6624</v>
      </c>
      <c r="Q113" s="228"/>
      <c r="R113" s="228"/>
      <c r="S113" s="233"/>
      <c r="T113" s="228"/>
      <c r="U113" s="300">
        <v>1996</v>
      </c>
      <c r="V113" s="228">
        <v>150</v>
      </c>
      <c r="W113" s="228">
        <v>150</v>
      </c>
      <c r="X113" s="228">
        <v>55</v>
      </c>
      <c r="Y113" s="228"/>
      <c r="Z113" s="228">
        <v>270</v>
      </c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  <c r="AX113" s="242"/>
    </row>
    <row r="114" spans="1:50" ht="26.1" customHeight="1">
      <c r="A114" s="1653" t="s">
        <v>315</v>
      </c>
      <c r="B114" s="61"/>
      <c r="C114" s="242" t="s">
        <v>632</v>
      </c>
      <c r="D114" s="242"/>
      <c r="E114" s="260" t="s">
        <v>1659</v>
      </c>
      <c r="F114" s="242" t="s">
        <v>632</v>
      </c>
      <c r="G114" s="242" t="s">
        <v>1656</v>
      </c>
      <c r="H114" s="242"/>
      <c r="I114" s="242" t="s">
        <v>1661</v>
      </c>
      <c r="J114" s="228">
        <v>6000</v>
      </c>
      <c r="K114" s="228">
        <v>288</v>
      </c>
      <c r="L114" s="228">
        <v>288</v>
      </c>
      <c r="M114" s="228">
        <v>145</v>
      </c>
      <c r="N114" s="228">
        <v>1.2</v>
      </c>
      <c r="O114" s="228">
        <v>21</v>
      </c>
      <c r="P114" s="228">
        <v>5160</v>
      </c>
      <c r="Q114" s="228"/>
      <c r="R114" s="228"/>
      <c r="S114" s="233"/>
      <c r="T114" s="233"/>
      <c r="U114" s="300">
        <v>2003</v>
      </c>
      <c r="V114" s="233" t="s">
        <v>1658</v>
      </c>
      <c r="W114" s="233"/>
      <c r="X114" s="233"/>
      <c r="Y114" s="233"/>
      <c r="Z114" s="228">
        <v>198</v>
      </c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</row>
    <row r="115" spans="1:50" ht="26.1" customHeight="1">
      <c r="A115" s="1653"/>
      <c r="B115" s="61"/>
      <c r="C115" s="242" t="s">
        <v>632</v>
      </c>
      <c r="D115" s="242"/>
      <c r="E115" s="260" t="s">
        <v>1665</v>
      </c>
      <c r="F115" s="242" t="s">
        <v>632</v>
      </c>
      <c r="G115" s="242" t="s">
        <v>1660</v>
      </c>
      <c r="H115" s="242"/>
      <c r="I115" s="242" t="s">
        <v>1666</v>
      </c>
      <c r="J115" s="228">
        <v>15000</v>
      </c>
      <c r="K115" s="228">
        <v>353.45</v>
      </c>
      <c r="L115" s="228">
        <v>349.55</v>
      </c>
      <c r="M115" s="228">
        <v>145</v>
      </c>
      <c r="N115" s="228">
        <v>1</v>
      </c>
      <c r="O115" s="228">
        <v>28</v>
      </c>
      <c r="P115" s="228">
        <v>5160</v>
      </c>
      <c r="Q115" s="228"/>
      <c r="R115" s="228"/>
      <c r="S115" s="233"/>
      <c r="T115" s="233"/>
      <c r="U115" s="300">
        <v>2006</v>
      </c>
      <c r="V115" s="233" t="s">
        <v>1662</v>
      </c>
      <c r="W115" s="233" t="s">
        <v>1663</v>
      </c>
      <c r="X115" s="233" t="s">
        <v>1664</v>
      </c>
      <c r="Y115" s="233"/>
      <c r="Z115" s="228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</row>
    <row r="116" spans="1:50" ht="26.1" customHeight="1">
      <c r="A116" s="1653"/>
      <c r="B116" s="61"/>
      <c r="C116" s="242" t="s">
        <v>634</v>
      </c>
      <c r="D116" s="242"/>
      <c r="E116" s="260" t="s">
        <v>9741</v>
      </c>
      <c r="F116" s="242" t="s">
        <v>634</v>
      </c>
      <c r="G116" s="242"/>
      <c r="H116" s="242"/>
      <c r="I116" s="242" t="s">
        <v>634</v>
      </c>
      <c r="J116" s="228">
        <v>6815</v>
      </c>
      <c r="K116" s="228">
        <v>597</v>
      </c>
      <c r="L116" s="228">
        <v>597</v>
      </c>
      <c r="M116" s="228">
        <v>145</v>
      </c>
      <c r="N116" s="228"/>
      <c r="O116" s="228">
        <v>21</v>
      </c>
      <c r="P116" s="228">
        <v>3675</v>
      </c>
      <c r="Q116" s="228">
        <v>1000</v>
      </c>
      <c r="R116" s="228">
        <v>1500</v>
      </c>
      <c r="S116" s="233" t="s">
        <v>1670</v>
      </c>
      <c r="T116" s="233"/>
      <c r="U116" s="300">
        <v>1996</v>
      </c>
      <c r="V116" s="233"/>
      <c r="W116" s="233"/>
      <c r="X116" s="233"/>
      <c r="Y116" s="233"/>
      <c r="Z116" s="228">
        <v>250</v>
      </c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</row>
    <row r="117" spans="1:50" ht="26.1" customHeight="1">
      <c r="A117" s="1653"/>
      <c r="B117" s="61"/>
      <c r="C117" s="242" t="s">
        <v>642</v>
      </c>
      <c r="D117" s="242" t="s">
        <v>22301</v>
      </c>
      <c r="E117" s="260" t="s">
        <v>1667</v>
      </c>
      <c r="F117" s="242" t="s">
        <v>642</v>
      </c>
      <c r="G117" s="242"/>
      <c r="H117" s="242"/>
      <c r="I117" s="242" t="s">
        <v>12988</v>
      </c>
      <c r="J117" s="228">
        <v>6020</v>
      </c>
      <c r="K117" s="228">
        <v>454</v>
      </c>
      <c r="L117" s="228">
        <v>376</v>
      </c>
      <c r="M117" s="228">
        <v>145</v>
      </c>
      <c r="N117" s="228">
        <v>30</v>
      </c>
      <c r="O117" s="228">
        <v>4</v>
      </c>
      <c r="P117" s="228">
        <v>5732</v>
      </c>
      <c r="Q117" s="228">
        <v>50</v>
      </c>
      <c r="R117" s="228">
        <v>100</v>
      </c>
      <c r="S117" s="233" t="s">
        <v>465</v>
      </c>
      <c r="T117" s="233"/>
      <c r="U117" s="300">
        <v>2001</v>
      </c>
      <c r="V117" s="233"/>
      <c r="W117" s="233"/>
      <c r="X117" s="233"/>
      <c r="Y117" s="233"/>
      <c r="Z117" s="228">
        <v>415</v>
      </c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</row>
    <row r="118" spans="1:50" ht="26.1" customHeight="1">
      <c r="A118" s="1653"/>
      <c r="B118" s="61"/>
      <c r="C118" s="242" t="s">
        <v>645</v>
      </c>
      <c r="D118" s="242"/>
      <c r="E118" s="260" t="s">
        <v>1669</v>
      </c>
      <c r="F118" s="242" t="s">
        <v>645</v>
      </c>
      <c r="G118" s="242"/>
      <c r="H118" s="242"/>
      <c r="I118" s="242" t="s">
        <v>1668</v>
      </c>
      <c r="J118" s="228">
        <v>13550</v>
      </c>
      <c r="K118" s="228">
        <v>517</v>
      </c>
      <c r="L118" s="228">
        <v>610</v>
      </c>
      <c r="M118" s="228">
        <v>145</v>
      </c>
      <c r="N118" s="228">
        <v>1</v>
      </c>
      <c r="O118" s="228">
        <v>5</v>
      </c>
      <c r="P118" s="228">
        <v>9600</v>
      </c>
      <c r="Q118" s="228">
        <v>200</v>
      </c>
      <c r="R118" s="228">
        <v>1000</v>
      </c>
      <c r="S118" s="233" t="s">
        <v>1670</v>
      </c>
      <c r="T118" s="233" t="s">
        <v>466</v>
      </c>
      <c r="U118" s="300">
        <v>2005</v>
      </c>
      <c r="V118" s="233">
        <v>68</v>
      </c>
      <c r="W118" s="233">
        <v>347</v>
      </c>
      <c r="X118" s="233"/>
      <c r="Y118" s="233"/>
      <c r="Z118" s="228">
        <v>980</v>
      </c>
      <c r="AA118" s="654"/>
      <c r="AB118" s="654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</row>
    <row r="119" spans="1:50" ht="26.1" customHeight="1">
      <c r="A119" s="1653" t="s">
        <v>316</v>
      </c>
      <c r="B119" s="61"/>
      <c r="C119" s="242" t="s">
        <v>645</v>
      </c>
      <c r="D119" s="242"/>
      <c r="E119" s="260" t="s">
        <v>1671</v>
      </c>
      <c r="F119" s="242" t="s">
        <v>645</v>
      </c>
      <c r="G119" s="242"/>
      <c r="H119" s="242"/>
      <c r="I119" s="242" t="s">
        <v>645</v>
      </c>
      <c r="J119" s="228">
        <v>3486</v>
      </c>
      <c r="K119" s="228">
        <v>144</v>
      </c>
      <c r="L119" s="228">
        <v>36</v>
      </c>
      <c r="M119" s="228">
        <v>145</v>
      </c>
      <c r="N119" s="228">
        <v>10</v>
      </c>
      <c r="O119" s="228">
        <v>3</v>
      </c>
      <c r="P119" s="228">
        <v>3450</v>
      </c>
      <c r="Q119" s="228"/>
      <c r="R119" s="228">
        <v>500</v>
      </c>
      <c r="S119" s="233" t="s">
        <v>1670</v>
      </c>
      <c r="T119" s="233"/>
      <c r="U119" s="300">
        <v>1995</v>
      </c>
      <c r="V119" s="233"/>
      <c r="W119" s="233"/>
      <c r="X119" s="233"/>
      <c r="Y119" s="233"/>
      <c r="Z119" s="228">
        <v>71</v>
      </c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 t="s">
        <v>914</v>
      </c>
    </row>
    <row r="120" spans="1:50" ht="26.1" customHeight="1">
      <c r="A120" s="1653" t="s">
        <v>317</v>
      </c>
      <c r="B120" s="61"/>
      <c r="C120" s="242" t="s">
        <v>331</v>
      </c>
      <c r="D120" s="242"/>
      <c r="E120" s="260" t="s">
        <v>10647</v>
      </c>
      <c r="F120" s="242" t="s">
        <v>331</v>
      </c>
      <c r="G120" s="242"/>
      <c r="H120" s="242"/>
      <c r="I120" s="242" t="s">
        <v>1672</v>
      </c>
      <c r="J120" s="228">
        <v>9707</v>
      </c>
      <c r="K120" s="228">
        <v>475.2</v>
      </c>
      <c r="L120" s="228">
        <v>628.76</v>
      </c>
      <c r="M120" s="228">
        <v>145</v>
      </c>
      <c r="N120" s="228"/>
      <c r="O120" s="228">
        <v>28</v>
      </c>
      <c r="P120" s="228">
        <v>9200</v>
      </c>
      <c r="Q120" s="228"/>
      <c r="R120" s="228"/>
      <c r="S120" s="233"/>
      <c r="T120" s="233"/>
      <c r="U120" s="300">
        <v>2019</v>
      </c>
      <c r="V120" s="233"/>
      <c r="W120" s="233"/>
      <c r="X120" s="233"/>
      <c r="Y120" s="233"/>
      <c r="Z120" s="228">
        <v>2220</v>
      </c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</row>
    <row r="121" spans="1:50" ht="26.1" customHeight="1">
      <c r="A121" s="1653"/>
      <c r="B121" s="61"/>
      <c r="C121" s="242" t="s">
        <v>649</v>
      </c>
      <c r="D121" s="242"/>
      <c r="E121" s="260" t="s">
        <v>1673</v>
      </c>
      <c r="F121" s="233" t="s">
        <v>649</v>
      </c>
      <c r="G121" s="242"/>
      <c r="H121" s="242"/>
      <c r="I121" s="233" t="s">
        <v>1668</v>
      </c>
      <c r="J121" s="228">
        <v>9776</v>
      </c>
      <c r="K121" s="228">
        <v>346</v>
      </c>
      <c r="L121" s="228">
        <v>332</v>
      </c>
      <c r="M121" s="228">
        <v>145</v>
      </c>
      <c r="N121" s="228">
        <v>1</v>
      </c>
      <c r="O121" s="228">
        <v>28</v>
      </c>
      <c r="P121" s="228">
        <v>5395</v>
      </c>
      <c r="Q121" s="228"/>
      <c r="R121" s="228"/>
      <c r="S121" s="233" t="s">
        <v>1670</v>
      </c>
      <c r="T121" s="233"/>
      <c r="U121" s="300">
        <v>2010</v>
      </c>
      <c r="V121" s="233"/>
      <c r="W121" s="233"/>
      <c r="X121" s="233"/>
      <c r="Y121" s="233"/>
      <c r="Z121" s="228">
        <v>1286</v>
      </c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</row>
    <row r="122" spans="1:50" ht="26.1" customHeight="1">
      <c r="A122" s="1653" t="s">
        <v>318</v>
      </c>
      <c r="B122" s="61"/>
      <c r="C122" s="242" t="s">
        <v>664</v>
      </c>
      <c r="D122" s="242"/>
      <c r="E122" s="260" t="s">
        <v>1674</v>
      </c>
      <c r="F122" s="233" t="s">
        <v>664</v>
      </c>
      <c r="G122" s="233"/>
      <c r="H122" s="233"/>
      <c r="I122" s="233" t="s">
        <v>1668</v>
      </c>
      <c r="J122" s="228">
        <v>6804</v>
      </c>
      <c r="K122" s="228">
        <v>290</v>
      </c>
      <c r="L122" s="228">
        <v>290</v>
      </c>
      <c r="M122" s="228">
        <v>145</v>
      </c>
      <c r="N122" s="228">
        <v>25</v>
      </c>
      <c r="O122" s="228">
        <v>3</v>
      </c>
      <c r="P122" s="228">
        <v>3596</v>
      </c>
      <c r="Q122" s="228"/>
      <c r="R122" s="228">
        <v>200</v>
      </c>
      <c r="S122" s="233"/>
      <c r="T122" s="233"/>
      <c r="U122" s="300">
        <v>2006</v>
      </c>
      <c r="V122" s="233"/>
      <c r="W122" s="233"/>
      <c r="X122" s="233"/>
      <c r="Y122" s="233"/>
      <c r="Z122" s="228">
        <v>851</v>
      </c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</row>
    <row r="123" spans="1:50" ht="26.1" customHeight="1">
      <c r="A123" s="1653" t="s">
        <v>319</v>
      </c>
      <c r="B123" s="61"/>
      <c r="C123" s="233" t="s">
        <v>1128</v>
      </c>
      <c r="D123" s="233"/>
      <c r="E123" s="260" t="s">
        <v>1678</v>
      </c>
      <c r="F123" s="233" t="s">
        <v>1128</v>
      </c>
      <c r="G123" s="233" t="s">
        <v>1675</v>
      </c>
      <c r="H123" s="233"/>
      <c r="I123" s="242" t="s">
        <v>1668</v>
      </c>
      <c r="J123" s="228">
        <v>8654</v>
      </c>
      <c r="K123" s="228">
        <v>468</v>
      </c>
      <c r="L123" s="228">
        <v>499</v>
      </c>
      <c r="M123" s="228">
        <v>145</v>
      </c>
      <c r="N123" s="228">
        <v>21</v>
      </c>
      <c r="O123" s="228">
        <v>21</v>
      </c>
      <c r="P123" s="228">
        <v>3045</v>
      </c>
      <c r="Q123" s="228"/>
      <c r="R123" s="228">
        <v>300</v>
      </c>
      <c r="S123" s="233"/>
      <c r="T123" s="233" t="s">
        <v>1676</v>
      </c>
      <c r="U123" s="300">
        <v>1995</v>
      </c>
      <c r="V123" s="233" t="s">
        <v>1677</v>
      </c>
      <c r="W123" s="233"/>
      <c r="X123" s="233"/>
      <c r="Y123" s="233"/>
      <c r="Z123" s="228">
        <v>732</v>
      </c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</row>
    <row r="124" spans="1:50" ht="26.1" customHeight="1">
      <c r="A124" s="1653" t="s">
        <v>320</v>
      </c>
      <c r="B124" s="61"/>
      <c r="C124" s="233" t="s">
        <v>1128</v>
      </c>
      <c r="D124" s="233"/>
      <c r="E124" s="260" t="s">
        <v>1679</v>
      </c>
      <c r="F124" s="233" t="s">
        <v>1128</v>
      </c>
      <c r="G124" s="233"/>
      <c r="H124" s="233"/>
      <c r="I124" s="242" t="s">
        <v>1668</v>
      </c>
      <c r="J124" s="228">
        <v>6876</v>
      </c>
      <c r="K124" s="228">
        <v>229</v>
      </c>
      <c r="L124" s="228">
        <v>229</v>
      </c>
      <c r="M124" s="228">
        <v>145</v>
      </c>
      <c r="N124" s="228">
        <v>21</v>
      </c>
      <c r="O124" s="228">
        <v>21</v>
      </c>
      <c r="P124" s="228"/>
      <c r="Q124" s="228"/>
      <c r="R124" s="228">
        <v>300</v>
      </c>
      <c r="S124" s="233"/>
      <c r="T124" s="233" t="s">
        <v>466</v>
      </c>
      <c r="U124" s="300">
        <v>2001</v>
      </c>
      <c r="V124" s="233">
        <v>100</v>
      </c>
      <c r="W124" s="233">
        <v>200</v>
      </c>
      <c r="X124" s="233"/>
      <c r="Y124" s="233"/>
      <c r="Z124" s="228">
        <v>150</v>
      </c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424"/>
    </row>
    <row r="125" spans="1:50" ht="26.1" customHeight="1">
      <c r="A125" s="1653" t="s">
        <v>321</v>
      </c>
      <c r="B125" s="61"/>
      <c r="C125" s="233" t="s">
        <v>1128</v>
      </c>
      <c r="D125" s="233"/>
      <c r="E125" s="260" t="s">
        <v>9525</v>
      </c>
      <c r="F125" s="233" t="s">
        <v>1128</v>
      </c>
      <c r="G125" s="233"/>
      <c r="H125" s="233"/>
      <c r="I125" s="242" t="s">
        <v>1668</v>
      </c>
      <c r="J125" s="228">
        <v>4300</v>
      </c>
      <c r="K125" s="228">
        <v>337</v>
      </c>
      <c r="L125" s="228">
        <v>337</v>
      </c>
      <c r="M125" s="228">
        <v>145</v>
      </c>
      <c r="N125" s="228">
        <v>21</v>
      </c>
      <c r="O125" s="228">
        <v>21</v>
      </c>
      <c r="P125" s="228"/>
      <c r="Q125" s="228"/>
      <c r="R125" s="228">
        <v>300</v>
      </c>
      <c r="S125" s="233"/>
      <c r="T125" s="233" t="s">
        <v>466</v>
      </c>
      <c r="U125" s="300">
        <v>2001</v>
      </c>
      <c r="V125" s="233">
        <v>150</v>
      </c>
      <c r="W125" s="233"/>
      <c r="X125" s="233"/>
      <c r="Y125" s="233"/>
      <c r="Z125" s="228">
        <v>3246</v>
      </c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</row>
    <row r="126" spans="1:50" ht="26.1" customHeight="1">
      <c r="A126" s="1653" t="s">
        <v>322</v>
      </c>
      <c r="B126" s="61"/>
      <c r="C126" s="233" t="s">
        <v>1128</v>
      </c>
      <c r="D126" s="233"/>
      <c r="E126" s="260" t="s">
        <v>1684</v>
      </c>
      <c r="F126" s="233" t="s">
        <v>1128</v>
      </c>
      <c r="G126" s="233"/>
      <c r="H126" s="233"/>
      <c r="I126" s="242" t="s">
        <v>1668</v>
      </c>
      <c r="J126" s="228">
        <v>1381</v>
      </c>
      <c r="K126" s="228">
        <v>279</v>
      </c>
      <c r="L126" s="228">
        <v>261</v>
      </c>
      <c r="M126" s="228">
        <v>145</v>
      </c>
      <c r="N126" s="228">
        <v>21</v>
      </c>
      <c r="O126" s="228">
        <v>21</v>
      </c>
      <c r="P126" s="228"/>
      <c r="Q126" s="228"/>
      <c r="R126" s="228">
        <v>300</v>
      </c>
      <c r="S126" s="233"/>
      <c r="T126" s="233" t="s">
        <v>466</v>
      </c>
      <c r="U126" s="300">
        <v>2001</v>
      </c>
      <c r="V126" s="233">
        <v>800</v>
      </c>
      <c r="W126" s="233">
        <v>800</v>
      </c>
      <c r="X126" s="233">
        <v>1796</v>
      </c>
      <c r="Y126" s="233"/>
      <c r="Z126" s="228">
        <v>150</v>
      </c>
      <c r="AA126" s="233"/>
      <c r="AB126" s="233"/>
      <c r="AC126" s="233"/>
      <c r="AD126" s="233"/>
      <c r="AE126" s="233"/>
      <c r="AF126" s="233"/>
      <c r="AG126" s="233"/>
      <c r="AH126" s="233"/>
      <c r="AI126" s="233" t="s">
        <v>606</v>
      </c>
      <c r="AJ126" s="233">
        <v>2</v>
      </c>
      <c r="AK126" s="233">
        <v>1848</v>
      </c>
      <c r="AL126" s="233" t="s">
        <v>1680</v>
      </c>
      <c r="AM126" s="233" t="s">
        <v>1681</v>
      </c>
      <c r="AN126" s="233" t="s">
        <v>1682</v>
      </c>
      <c r="AO126" s="233">
        <v>1</v>
      </c>
      <c r="AP126" s="233">
        <v>5742</v>
      </c>
      <c r="AQ126" s="233" t="s">
        <v>1683</v>
      </c>
      <c r="AR126" s="233" t="s">
        <v>1681</v>
      </c>
      <c r="AS126" s="233"/>
      <c r="AT126" s="233"/>
      <c r="AU126" s="233"/>
      <c r="AV126" s="233"/>
      <c r="AW126" s="233"/>
      <c r="AX126" s="233"/>
    </row>
    <row r="127" spans="1:50" ht="26.1" customHeight="1">
      <c r="A127" s="1653" t="s">
        <v>323</v>
      </c>
      <c r="B127" s="61"/>
      <c r="C127" s="233" t="s">
        <v>1128</v>
      </c>
      <c r="D127" s="233"/>
      <c r="E127" s="260" t="s">
        <v>1685</v>
      </c>
      <c r="F127" s="233" t="s">
        <v>1128</v>
      </c>
      <c r="G127" s="233"/>
      <c r="H127" s="233"/>
      <c r="I127" s="242" t="s">
        <v>1668</v>
      </c>
      <c r="J127" s="228">
        <v>11265</v>
      </c>
      <c r="K127" s="228">
        <v>455</v>
      </c>
      <c r="L127" s="228">
        <v>624</v>
      </c>
      <c r="M127" s="228">
        <v>145</v>
      </c>
      <c r="N127" s="228">
        <v>21</v>
      </c>
      <c r="O127" s="228">
        <v>21</v>
      </c>
      <c r="P127" s="228"/>
      <c r="Q127" s="228"/>
      <c r="R127" s="228">
        <v>300</v>
      </c>
      <c r="S127" s="233"/>
      <c r="T127" s="233" t="s">
        <v>466</v>
      </c>
      <c r="U127" s="300">
        <v>1998</v>
      </c>
      <c r="V127" s="233">
        <v>150</v>
      </c>
      <c r="W127" s="233"/>
      <c r="X127" s="233"/>
      <c r="Y127" s="233"/>
      <c r="Z127" s="228">
        <v>535</v>
      </c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</row>
    <row r="128" spans="1:50" ht="26.1" customHeight="1">
      <c r="A128" s="1653" t="s">
        <v>117</v>
      </c>
      <c r="B128" s="61"/>
      <c r="C128" s="233" t="s">
        <v>1128</v>
      </c>
      <c r="D128" s="233"/>
      <c r="E128" s="260" t="s">
        <v>1686</v>
      </c>
      <c r="F128" s="233" t="s">
        <v>1128</v>
      </c>
      <c r="G128" s="233"/>
      <c r="H128" s="233"/>
      <c r="I128" s="242" t="s">
        <v>1668</v>
      </c>
      <c r="J128" s="228">
        <v>7138</v>
      </c>
      <c r="K128" s="228">
        <v>364</v>
      </c>
      <c r="L128" s="228">
        <v>295</v>
      </c>
      <c r="M128" s="228">
        <v>145</v>
      </c>
      <c r="N128" s="228">
        <v>21</v>
      </c>
      <c r="O128" s="228">
        <v>21</v>
      </c>
      <c r="P128" s="228"/>
      <c r="Q128" s="228"/>
      <c r="R128" s="228">
        <v>300</v>
      </c>
      <c r="S128" s="233"/>
      <c r="T128" s="233" t="s">
        <v>466</v>
      </c>
      <c r="U128" s="300">
        <v>2004</v>
      </c>
      <c r="V128" s="233">
        <v>135</v>
      </c>
      <c r="W128" s="233">
        <v>400</v>
      </c>
      <c r="X128" s="233"/>
      <c r="Y128" s="233"/>
      <c r="Z128" s="228">
        <v>520</v>
      </c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</row>
    <row r="129" spans="1:50" ht="26.1" customHeight="1">
      <c r="A129" s="1653" t="s">
        <v>140</v>
      </c>
      <c r="B129" s="61"/>
      <c r="C129" s="233" t="s">
        <v>1128</v>
      </c>
      <c r="D129" s="233"/>
      <c r="E129" s="260" t="s">
        <v>9526</v>
      </c>
      <c r="F129" s="233" t="s">
        <v>1128</v>
      </c>
      <c r="G129" s="233"/>
      <c r="H129" s="233"/>
      <c r="I129" s="242" t="s">
        <v>1128</v>
      </c>
      <c r="J129" s="228">
        <v>19236</v>
      </c>
      <c r="K129" s="228">
        <v>308</v>
      </c>
      <c r="L129" s="228">
        <v>276</v>
      </c>
      <c r="M129" s="228">
        <v>145</v>
      </c>
      <c r="N129" s="228">
        <v>21</v>
      </c>
      <c r="O129" s="228">
        <v>21</v>
      </c>
      <c r="P129" s="228"/>
      <c r="Q129" s="228"/>
      <c r="R129" s="228">
        <v>300</v>
      </c>
      <c r="S129" s="233"/>
      <c r="T129" s="233"/>
      <c r="U129" s="300">
        <v>2015</v>
      </c>
      <c r="V129" s="233"/>
      <c r="W129" s="233"/>
      <c r="X129" s="233"/>
      <c r="Y129" s="233"/>
      <c r="Z129" s="228">
        <v>742</v>
      </c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</row>
    <row r="130" spans="1:50" ht="26.1" customHeight="1">
      <c r="A130" s="1653"/>
      <c r="B130" s="61"/>
      <c r="C130" s="233" t="s">
        <v>1128</v>
      </c>
      <c r="D130" s="233"/>
      <c r="E130" s="260" t="s">
        <v>9527</v>
      </c>
      <c r="F130" s="233" t="s">
        <v>1128</v>
      </c>
      <c r="G130" s="233"/>
      <c r="H130" s="233"/>
      <c r="I130" s="242" t="s">
        <v>1128</v>
      </c>
      <c r="J130" s="228">
        <v>3787</v>
      </c>
      <c r="K130" s="228">
        <v>361</v>
      </c>
      <c r="L130" s="228">
        <v>361</v>
      </c>
      <c r="M130" s="228">
        <v>145</v>
      </c>
      <c r="N130" s="228">
        <v>1</v>
      </c>
      <c r="O130" s="228">
        <v>14</v>
      </c>
      <c r="P130" s="228"/>
      <c r="Q130" s="228"/>
      <c r="R130" s="228"/>
      <c r="S130" s="233"/>
      <c r="T130" s="233"/>
      <c r="U130" s="300">
        <v>2000</v>
      </c>
      <c r="V130" s="233"/>
      <c r="W130" s="233"/>
      <c r="X130" s="233"/>
      <c r="Y130" s="233"/>
      <c r="Z130" s="228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</row>
    <row r="131" spans="1:50" ht="26.1" customHeight="1">
      <c r="A131" s="1653"/>
      <c r="B131" s="61"/>
      <c r="C131" s="233" t="s">
        <v>3828</v>
      </c>
      <c r="D131" s="233"/>
      <c r="E131" s="260" t="s">
        <v>9528</v>
      </c>
      <c r="F131" s="233" t="s">
        <v>3828</v>
      </c>
      <c r="G131" s="233"/>
      <c r="H131" s="233"/>
      <c r="I131" s="242" t="s">
        <v>1668</v>
      </c>
      <c r="J131" s="228">
        <v>5990</v>
      </c>
      <c r="K131" s="228">
        <v>454</v>
      </c>
      <c r="L131" s="228">
        <v>454</v>
      </c>
      <c r="M131" s="228">
        <v>145</v>
      </c>
      <c r="N131" s="228"/>
      <c r="O131" s="228">
        <v>21</v>
      </c>
      <c r="P131" s="228"/>
      <c r="Q131" s="228"/>
      <c r="R131" s="228">
        <v>500</v>
      </c>
      <c r="S131" s="233"/>
      <c r="T131" s="233"/>
      <c r="U131" s="300">
        <v>2011</v>
      </c>
      <c r="V131" s="233"/>
      <c r="W131" s="233"/>
      <c r="X131" s="233"/>
      <c r="Y131" s="233"/>
      <c r="Z131" s="228">
        <v>289</v>
      </c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</row>
    <row r="132" spans="1:50" ht="26.1" customHeight="1">
      <c r="A132" s="1653" t="s">
        <v>141</v>
      </c>
      <c r="B132" s="61"/>
      <c r="C132" s="233" t="s">
        <v>3828</v>
      </c>
      <c r="D132" s="233"/>
      <c r="E132" s="260" t="s">
        <v>9531</v>
      </c>
      <c r="F132" s="233" t="s">
        <v>3828</v>
      </c>
      <c r="G132" s="233" t="s">
        <v>9529</v>
      </c>
      <c r="H132" s="233"/>
      <c r="I132" s="242" t="s">
        <v>1668</v>
      </c>
      <c r="J132" s="228">
        <v>13797</v>
      </c>
      <c r="K132" s="228">
        <v>210</v>
      </c>
      <c r="L132" s="228">
        <v>210</v>
      </c>
      <c r="M132" s="228">
        <v>110</v>
      </c>
      <c r="N132" s="228"/>
      <c r="O132" s="228">
        <v>21</v>
      </c>
      <c r="P132" s="228"/>
      <c r="Q132" s="228"/>
      <c r="R132" s="228">
        <v>300</v>
      </c>
      <c r="S132" s="233"/>
      <c r="T132" s="233"/>
      <c r="U132" s="300">
        <v>1990</v>
      </c>
      <c r="V132" s="233" t="s">
        <v>9530</v>
      </c>
      <c r="W132" s="233"/>
      <c r="X132" s="233"/>
      <c r="Y132" s="233"/>
      <c r="Z132" s="228">
        <v>78</v>
      </c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</row>
    <row r="133" spans="1:50" ht="26.1" customHeight="1">
      <c r="A133" s="1654" t="s">
        <v>142</v>
      </c>
      <c r="B133" s="61"/>
      <c r="C133" s="233" t="s">
        <v>3828</v>
      </c>
      <c r="D133" s="233"/>
      <c r="E133" s="300" t="s">
        <v>9533</v>
      </c>
      <c r="F133" s="233" t="s">
        <v>3828</v>
      </c>
      <c r="G133" s="233" t="s">
        <v>9529</v>
      </c>
      <c r="H133" s="233"/>
      <c r="I133" s="242" t="s">
        <v>1668</v>
      </c>
      <c r="J133" s="228">
        <v>8914</v>
      </c>
      <c r="K133" s="228">
        <v>97</v>
      </c>
      <c r="L133" s="228">
        <v>97</v>
      </c>
      <c r="M133" s="228">
        <v>110</v>
      </c>
      <c r="N133" s="228"/>
      <c r="O133" s="228">
        <v>21</v>
      </c>
      <c r="P133" s="228"/>
      <c r="Q133" s="228"/>
      <c r="R133" s="228">
        <v>300</v>
      </c>
      <c r="S133" s="233"/>
      <c r="T133" s="233"/>
      <c r="U133" s="300">
        <v>2002</v>
      </c>
      <c r="V133" s="233" t="s">
        <v>9532</v>
      </c>
      <c r="W133" s="233"/>
      <c r="X133" s="233"/>
      <c r="Y133" s="233"/>
      <c r="Z133" s="228">
        <v>168</v>
      </c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</row>
    <row r="134" spans="1:50" ht="26.1" customHeight="1">
      <c r="A134" s="1653" t="s">
        <v>143</v>
      </c>
      <c r="B134" s="61"/>
      <c r="C134" s="233" t="s">
        <v>3828</v>
      </c>
      <c r="D134" s="233"/>
      <c r="E134" s="300" t="s">
        <v>9534</v>
      </c>
      <c r="F134" s="233" t="s">
        <v>3828</v>
      </c>
      <c r="G134" s="233"/>
      <c r="H134" s="233"/>
      <c r="I134" s="242" t="s">
        <v>1668</v>
      </c>
      <c r="J134" s="228">
        <v>8746</v>
      </c>
      <c r="K134" s="228">
        <v>256</v>
      </c>
      <c r="L134" s="228">
        <v>256</v>
      </c>
      <c r="M134" s="228">
        <v>110</v>
      </c>
      <c r="N134" s="228">
        <v>2</v>
      </c>
      <c r="O134" s="228">
        <v>28</v>
      </c>
      <c r="P134" s="228">
        <v>6160</v>
      </c>
      <c r="Q134" s="228"/>
      <c r="R134" s="228">
        <v>400</v>
      </c>
      <c r="S134" s="233"/>
      <c r="T134" s="233"/>
      <c r="U134" s="300">
        <v>2009</v>
      </c>
      <c r="V134" s="233"/>
      <c r="W134" s="233"/>
      <c r="X134" s="233"/>
      <c r="Y134" s="233"/>
      <c r="Z134" s="228">
        <v>700</v>
      </c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</row>
    <row r="135" spans="1:50" ht="26.1" customHeight="1">
      <c r="A135" s="1653" t="s">
        <v>172</v>
      </c>
      <c r="B135" s="61"/>
      <c r="C135" s="233" t="s">
        <v>671</v>
      </c>
      <c r="D135" s="233"/>
      <c r="E135" s="260" t="s">
        <v>1687</v>
      </c>
      <c r="F135" s="233" t="s">
        <v>671</v>
      </c>
      <c r="G135" s="233"/>
      <c r="H135" s="233"/>
      <c r="I135" s="242" t="s">
        <v>1668</v>
      </c>
      <c r="J135" s="228">
        <v>11711</v>
      </c>
      <c r="K135" s="228">
        <v>288</v>
      </c>
      <c r="L135" s="228">
        <v>488.45</v>
      </c>
      <c r="M135" s="228">
        <v>145</v>
      </c>
      <c r="N135" s="228">
        <v>2.5</v>
      </c>
      <c r="O135" s="228">
        <v>21</v>
      </c>
      <c r="P135" s="228">
        <v>7827</v>
      </c>
      <c r="Q135" s="228"/>
      <c r="R135" s="228"/>
      <c r="S135" s="233"/>
      <c r="T135" s="233"/>
      <c r="U135" s="300">
        <v>1997</v>
      </c>
      <c r="V135" s="233"/>
      <c r="W135" s="233"/>
      <c r="X135" s="233"/>
      <c r="Y135" s="233"/>
      <c r="Z135" s="228">
        <v>514</v>
      </c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</row>
    <row r="136" spans="1:50" ht="26.1" customHeight="1">
      <c r="A136" s="1653" t="s">
        <v>173</v>
      </c>
      <c r="B136" s="61"/>
      <c r="C136" s="233" t="s">
        <v>672</v>
      </c>
      <c r="D136" s="233"/>
      <c r="E136" s="260" t="s">
        <v>1690</v>
      </c>
      <c r="F136" s="233" t="s">
        <v>672</v>
      </c>
      <c r="G136" s="233" t="s">
        <v>1688</v>
      </c>
      <c r="H136" s="233"/>
      <c r="I136" s="242" t="s">
        <v>1668</v>
      </c>
      <c r="J136" s="228">
        <v>9750</v>
      </c>
      <c r="K136" s="228">
        <v>369</v>
      </c>
      <c r="L136" s="228">
        <v>580</v>
      </c>
      <c r="M136" s="228">
        <v>145</v>
      </c>
      <c r="N136" s="228">
        <v>28</v>
      </c>
      <c r="O136" s="228">
        <v>28</v>
      </c>
      <c r="P136" s="228"/>
      <c r="Q136" s="228"/>
      <c r="R136" s="228">
        <v>300</v>
      </c>
      <c r="S136" s="233"/>
      <c r="T136" s="233"/>
      <c r="U136" s="300">
        <v>2004</v>
      </c>
      <c r="V136" s="233">
        <v>251</v>
      </c>
      <c r="W136" s="233">
        <v>117</v>
      </c>
      <c r="X136" s="233">
        <v>37</v>
      </c>
      <c r="Y136" s="233"/>
      <c r="Z136" s="228">
        <v>433</v>
      </c>
      <c r="AA136" s="233"/>
      <c r="AB136" s="233"/>
      <c r="AC136" s="233"/>
      <c r="AD136" s="233"/>
      <c r="AE136" s="233"/>
      <c r="AF136" s="233"/>
      <c r="AG136" s="233"/>
      <c r="AH136" s="233" t="s">
        <v>1689</v>
      </c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</row>
    <row r="137" spans="1:50" ht="26.1" customHeight="1">
      <c r="A137" s="1653" t="s">
        <v>179</v>
      </c>
      <c r="B137" s="61"/>
      <c r="C137" s="233" t="s">
        <v>675</v>
      </c>
      <c r="D137" s="233"/>
      <c r="E137" s="260" t="s">
        <v>1691</v>
      </c>
      <c r="F137" s="233" t="s">
        <v>675</v>
      </c>
      <c r="G137" s="233"/>
      <c r="H137" s="233"/>
      <c r="I137" s="233" t="s">
        <v>13828</v>
      </c>
      <c r="J137" s="228">
        <v>12300</v>
      </c>
      <c r="K137" s="228">
        <v>231</v>
      </c>
      <c r="L137" s="228">
        <v>231</v>
      </c>
      <c r="M137" s="228">
        <v>160</v>
      </c>
      <c r="N137" s="228">
        <v>1</v>
      </c>
      <c r="O137" s="228">
        <v>3</v>
      </c>
      <c r="P137" s="228">
        <v>4000</v>
      </c>
      <c r="Q137" s="228"/>
      <c r="R137" s="228">
        <v>1000</v>
      </c>
      <c r="S137" s="233"/>
      <c r="T137" s="233"/>
      <c r="U137" s="300">
        <v>1998</v>
      </c>
      <c r="V137" s="233"/>
      <c r="W137" s="233"/>
      <c r="X137" s="233"/>
      <c r="Y137" s="233"/>
      <c r="Z137" s="228">
        <v>380</v>
      </c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</row>
    <row r="138" spans="1:50" ht="26.1" customHeight="1">
      <c r="A138" s="1653" t="s">
        <v>180</v>
      </c>
      <c r="B138" s="61"/>
      <c r="C138" s="233" t="s">
        <v>675</v>
      </c>
      <c r="D138" s="233"/>
      <c r="E138" s="260" t="s">
        <v>1694</v>
      </c>
      <c r="F138" s="233" t="s">
        <v>675</v>
      </c>
      <c r="G138" s="233" t="s">
        <v>1692</v>
      </c>
      <c r="H138" s="233"/>
      <c r="I138" s="233" t="s">
        <v>13828</v>
      </c>
      <c r="J138" s="228">
        <v>12535</v>
      </c>
      <c r="K138" s="228">
        <v>198</v>
      </c>
      <c r="L138" s="228">
        <v>198.4</v>
      </c>
      <c r="M138" s="228">
        <v>145</v>
      </c>
      <c r="N138" s="228"/>
      <c r="O138" s="228">
        <v>3</v>
      </c>
      <c r="P138" s="228"/>
      <c r="Q138" s="228"/>
      <c r="R138" s="228"/>
      <c r="S138" s="233"/>
      <c r="T138" s="233"/>
      <c r="U138" s="300">
        <v>2008</v>
      </c>
      <c r="V138" s="233">
        <v>271</v>
      </c>
      <c r="W138" s="233">
        <v>103</v>
      </c>
      <c r="X138" s="233">
        <v>6</v>
      </c>
      <c r="Y138" s="233"/>
      <c r="Z138" s="228">
        <v>220</v>
      </c>
      <c r="AA138" s="233">
        <v>2000</v>
      </c>
      <c r="AB138" s="233">
        <v>2002</v>
      </c>
      <c r="AC138" s="233"/>
      <c r="AD138" s="233"/>
      <c r="AE138" s="233">
        <v>2</v>
      </c>
      <c r="AF138" s="233"/>
      <c r="AG138" s="233"/>
      <c r="AH138" s="233" t="s">
        <v>1693</v>
      </c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</row>
    <row r="139" spans="1:50" ht="26.1" customHeight="1">
      <c r="A139" s="1653" t="s">
        <v>181</v>
      </c>
      <c r="B139" s="61"/>
      <c r="C139" s="233" t="s">
        <v>684</v>
      </c>
      <c r="D139" s="233" t="s">
        <v>22229</v>
      </c>
      <c r="E139" s="260" t="s">
        <v>16903</v>
      </c>
      <c r="F139" s="233" t="s">
        <v>684</v>
      </c>
      <c r="G139" s="233" t="s">
        <v>22216</v>
      </c>
      <c r="H139" s="233"/>
      <c r="I139" s="233" t="s">
        <v>3854</v>
      </c>
      <c r="J139" s="228">
        <v>94660</v>
      </c>
      <c r="K139" s="228">
        <v>224</v>
      </c>
      <c r="L139" s="228">
        <v>224</v>
      </c>
      <c r="M139" s="228">
        <v>145</v>
      </c>
      <c r="N139" s="228">
        <v>1</v>
      </c>
      <c r="O139" s="228">
        <v>21</v>
      </c>
      <c r="P139" s="228">
        <v>5800</v>
      </c>
      <c r="Q139" s="228">
        <v>50</v>
      </c>
      <c r="R139" s="228">
        <v>100</v>
      </c>
      <c r="S139" s="233" t="s">
        <v>178</v>
      </c>
      <c r="T139" s="233"/>
      <c r="U139" s="300">
        <v>2009</v>
      </c>
      <c r="V139" s="233"/>
      <c r="W139" s="233"/>
      <c r="X139" s="233"/>
      <c r="Y139" s="233"/>
      <c r="Z139" s="228">
        <v>1200</v>
      </c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 t="s">
        <v>16368</v>
      </c>
    </row>
    <row r="140" spans="1:50" ht="26.1" customHeight="1">
      <c r="A140" s="1653"/>
      <c r="B140" s="61"/>
      <c r="C140" s="233" t="s">
        <v>687</v>
      </c>
      <c r="D140" s="233"/>
      <c r="E140" s="260" t="s">
        <v>1695</v>
      </c>
      <c r="F140" s="233" t="s">
        <v>687</v>
      </c>
      <c r="G140" s="233"/>
      <c r="H140" s="233"/>
      <c r="I140" s="242" t="s">
        <v>1668</v>
      </c>
      <c r="J140" s="228">
        <v>7020</v>
      </c>
      <c r="K140" s="228">
        <v>289</v>
      </c>
      <c r="L140" s="228">
        <v>332</v>
      </c>
      <c r="M140" s="228">
        <v>145</v>
      </c>
      <c r="N140" s="228">
        <v>8</v>
      </c>
      <c r="O140" s="228">
        <v>32</v>
      </c>
      <c r="P140" s="228">
        <v>2971</v>
      </c>
      <c r="Q140" s="228"/>
      <c r="R140" s="228"/>
      <c r="S140" s="233"/>
      <c r="T140" s="233"/>
      <c r="U140" s="300">
        <v>2000</v>
      </c>
      <c r="V140" s="233"/>
      <c r="W140" s="233"/>
      <c r="X140" s="233"/>
      <c r="Y140" s="233"/>
      <c r="Z140" s="228">
        <v>681</v>
      </c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</row>
    <row r="141" spans="1:50" ht="26.1" customHeight="1">
      <c r="A141" s="1653" t="s">
        <v>182</v>
      </c>
      <c r="B141" s="61"/>
      <c r="C141" s="233" t="s">
        <v>697</v>
      </c>
      <c r="D141" s="233"/>
      <c r="E141" s="260" t="s">
        <v>1697</v>
      </c>
      <c r="F141" s="233" t="s">
        <v>697</v>
      </c>
      <c r="G141" s="233" t="s">
        <v>1696</v>
      </c>
      <c r="H141" s="233"/>
      <c r="I141" s="242" t="s">
        <v>1668</v>
      </c>
      <c r="J141" s="228">
        <v>4029</v>
      </c>
      <c r="K141" s="228">
        <v>394</v>
      </c>
      <c r="L141" s="228">
        <v>394</v>
      </c>
      <c r="M141" s="228">
        <v>145</v>
      </c>
      <c r="N141" s="228">
        <v>0.6</v>
      </c>
      <c r="O141" s="228">
        <v>28</v>
      </c>
      <c r="P141" s="228">
        <v>3054</v>
      </c>
      <c r="Q141" s="228"/>
      <c r="R141" s="228"/>
      <c r="S141" s="233"/>
      <c r="T141" s="233"/>
      <c r="U141" s="300">
        <v>2017</v>
      </c>
      <c r="V141" s="233">
        <v>531</v>
      </c>
      <c r="W141" s="233">
        <v>150</v>
      </c>
      <c r="X141" s="233"/>
      <c r="Y141" s="233"/>
      <c r="Z141" s="228">
        <v>1600</v>
      </c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</row>
    <row r="142" spans="1:50" s="73" customFormat="1" ht="26.1" customHeight="1">
      <c r="A142" s="1649" t="s">
        <v>171</v>
      </c>
      <c r="B142" s="1619" t="s">
        <v>59</v>
      </c>
      <c r="C142" s="314" t="s">
        <v>2001</v>
      </c>
      <c r="D142" s="314"/>
      <c r="E142" s="315">
        <f>COUNTA(E143:E155)</f>
        <v>13</v>
      </c>
      <c r="F142" s="349"/>
      <c r="G142" s="349"/>
      <c r="H142" s="349"/>
      <c r="I142" s="349"/>
      <c r="J142" s="318">
        <f>SUM(J143:J155)</f>
        <v>114852</v>
      </c>
      <c r="K142" s="318">
        <f>SUM(K143:K155)</f>
        <v>4439.66</v>
      </c>
      <c r="L142" s="318">
        <f>SUM(L143:L155)</f>
        <v>4423.47</v>
      </c>
      <c r="M142" s="318"/>
      <c r="N142" s="318"/>
      <c r="O142" s="318"/>
      <c r="P142" s="318"/>
      <c r="Q142" s="318"/>
      <c r="R142" s="318"/>
      <c r="S142" s="349"/>
      <c r="T142" s="349"/>
      <c r="U142" s="744"/>
      <c r="V142" s="349"/>
      <c r="W142" s="349"/>
      <c r="X142" s="349"/>
      <c r="Y142" s="349"/>
      <c r="Z142" s="318"/>
      <c r="AA142" s="349"/>
      <c r="AB142" s="349"/>
      <c r="AC142" s="349"/>
      <c r="AD142" s="349"/>
      <c r="AE142" s="349"/>
      <c r="AF142" s="349"/>
      <c r="AG142" s="349"/>
      <c r="AH142" s="349"/>
      <c r="AI142" s="349"/>
      <c r="AJ142" s="349"/>
      <c r="AK142" s="349"/>
      <c r="AL142" s="349"/>
      <c r="AM142" s="349"/>
      <c r="AN142" s="349"/>
      <c r="AO142" s="349"/>
      <c r="AP142" s="349"/>
      <c r="AQ142" s="349"/>
      <c r="AR142" s="349"/>
      <c r="AS142" s="349"/>
      <c r="AT142" s="349"/>
      <c r="AU142" s="349"/>
      <c r="AV142" s="349"/>
      <c r="AW142" s="349"/>
      <c r="AX142" s="349"/>
    </row>
    <row r="143" spans="1:50" ht="26.1" customHeight="1">
      <c r="A143" s="1647"/>
      <c r="B143" s="60"/>
      <c r="C143" s="227" t="s">
        <v>461</v>
      </c>
      <c r="D143" s="363" t="s">
        <v>22792</v>
      </c>
      <c r="E143" s="363" t="s">
        <v>8863</v>
      </c>
      <c r="F143" s="363" t="s">
        <v>4484</v>
      </c>
      <c r="G143" s="363"/>
      <c r="H143" s="360" t="s">
        <v>464</v>
      </c>
      <c r="I143" s="363" t="s">
        <v>22380</v>
      </c>
      <c r="J143" s="228">
        <v>4350</v>
      </c>
      <c r="K143" s="228">
        <v>132</v>
      </c>
      <c r="L143" s="228">
        <v>230</v>
      </c>
      <c r="M143" s="749">
        <v>145</v>
      </c>
      <c r="N143" s="228">
        <v>10</v>
      </c>
      <c r="O143" s="228">
        <v>15</v>
      </c>
      <c r="P143" s="228">
        <v>4350</v>
      </c>
      <c r="Q143" s="228"/>
      <c r="R143" s="228"/>
      <c r="S143" s="233"/>
      <c r="T143" s="233" t="s">
        <v>466</v>
      </c>
      <c r="U143" s="300">
        <v>1990</v>
      </c>
      <c r="V143" s="233">
        <v>142</v>
      </c>
      <c r="W143" s="233">
        <v>142</v>
      </c>
      <c r="X143" s="233">
        <v>172</v>
      </c>
      <c r="Y143" s="233"/>
      <c r="Z143" s="228">
        <v>314</v>
      </c>
      <c r="AA143" s="227">
        <v>1997</v>
      </c>
      <c r="AB143" s="227">
        <v>2003</v>
      </c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</row>
    <row r="144" spans="1:50" ht="26.1" customHeight="1">
      <c r="A144" s="1647"/>
      <c r="B144" s="60"/>
      <c r="C144" s="227" t="s">
        <v>461</v>
      </c>
      <c r="D144" s="363" t="s">
        <v>22793</v>
      </c>
      <c r="E144" s="363" t="s">
        <v>4483</v>
      </c>
      <c r="F144" s="363" t="s">
        <v>4484</v>
      </c>
      <c r="G144" s="363"/>
      <c r="H144" s="360"/>
      <c r="I144" s="363" t="s">
        <v>22380</v>
      </c>
      <c r="J144" s="228">
        <v>1590</v>
      </c>
      <c r="K144" s="228">
        <v>456</v>
      </c>
      <c r="L144" s="228">
        <v>338</v>
      </c>
      <c r="M144" s="228">
        <v>145</v>
      </c>
      <c r="N144" s="228">
        <v>0.9</v>
      </c>
      <c r="O144" s="228">
        <v>21</v>
      </c>
      <c r="P144" s="228">
        <v>1590</v>
      </c>
      <c r="Q144" s="228"/>
      <c r="R144" s="228"/>
      <c r="S144" s="233"/>
      <c r="T144" s="233" t="s">
        <v>466</v>
      </c>
      <c r="U144" s="300">
        <v>1998</v>
      </c>
      <c r="V144" s="233">
        <v>95</v>
      </c>
      <c r="W144" s="233"/>
      <c r="X144" s="233"/>
      <c r="Y144" s="233"/>
      <c r="Z144" s="228">
        <v>95</v>
      </c>
      <c r="AA144" s="227"/>
      <c r="AB144" s="227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27"/>
    </row>
    <row r="145" spans="1:50" ht="26.1" customHeight="1">
      <c r="A145" s="1647" t="s">
        <v>89</v>
      </c>
      <c r="B145" s="60"/>
      <c r="C145" s="227" t="s">
        <v>4126</v>
      </c>
      <c r="D145" s="227" t="s">
        <v>22794</v>
      </c>
      <c r="E145" s="227" t="s">
        <v>22795</v>
      </c>
      <c r="F145" s="227" t="s">
        <v>4126</v>
      </c>
      <c r="G145" s="227" t="s">
        <v>8864</v>
      </c>
      <c r="H145" s="227"/>
      <c r="I145" s="227" t="s">
        <v>1668</v>
      </c>
      <c r="J145" s="228">
        <v>4550</v>
      </c>
      <c r="K145" s="228">
        <v>398.76</v>
      </c>
      <c r="L145" s="228">
        <v>351</v>
      </c>
      <c r="M145" s="228">
        <v>145</v>
      </c>
      <c r="N145" s="228">
        <v>0.9</v>
      </c>
      <c r="O145" s="228">
        <v>21</v>
      </c>
      <c r="P145" s="228">
        <v>4550</v>
      </c>
      <c r="Q145" s="228"/>
      <c r="R145" s="228"/>
      <c r="S145" s="233"/>
      <c r="T145" s="233"/>
      <c r="U145" s="300">
        <v>1995</v>
      </c>
      <c r="V145" s="233">
        <v>409</v>
      </c>
      <c r="W145" s="233">
        <v>100</v>
      </c>
      <c r="X145" s="233"/>
      <c r="Y145" s="233"/>
      <c r="Z145" s="228">
        <v>509</v>
      </c>
      <c r="AA145" s="227"/>
      <c r="AB145" s="227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</row>
    <row r="146" spans="1:50" ht="26.1" customHeight="1">
      <c r="A146" s="1647"/>
      <c r="B146" s="60"/>
      <c r="C146" s="227" t="s">
        <v>698</v>
      </c>
      <c r="D146" s="227" t="s">
        <v>22796</v>
      </c>
      <c r="E146" s="227" t="s">
        <v>22797</v>
      </c>
      <c r="F146" s="227" t="s">
        <v>698</v>
      </c>
      <c r="G146" s="227" t="s">
        <v>8865</v>
      </c>
      <c r="H146" s="360"/>
      <c r="I146" s="227" t="s">
        <v>1668</v>
      </c>
      <c r="J146" s="228">
        <v>11379</v>
      </c>
      <c r="K146" s="228">
        <v>316</v>
      </c>
      <c r="L146" s="228">
        <v>386</v>
      </c>
      <c r="M146" s="228">
        <v>145</v>
      </c>
      <c r="N146" s="228">
        <v>30</v>
      </c>
      <c r="O146" s="228">
        <v>28</v>
      </c>
      <c r="P146" s="228">
        <v>4350</v>
      </c>
      <c r="Q146" s="228">
        <v>30</v>
      </c>
      <c r="R146" s="228">
        <v>30</v>
      </c>
      <c r="S146" s="233" t="s">
        <v>465</v>
      </c>
      <c r="T146" s="233" t="s">
        <v>466</v>
      </c>
      <c r="U146" s="300">
        <v>1997</v>
      </c>
      <c r="V146" s="233">
        <v>700</v>
      </c>
      <c r="W146" s="233"/>
      <c r="X146" s="233"/>
      <c r="Y146" s="233"/>
      <c r="Z146" s="228">
        <v>700</v>
      </c>
      <c r="AA146" s="227"/>
      <c r="AB146" s="227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</row>
    <row r="147" spans="1:50" ht="26.1" customHeight="1">
      <c r="A147" s="1647"/>
      <c r="B147" s="60"/>
      <c r="C147" s="227" t="s">
        <v>4134</v>
      </c>
      <c r="D147" s="227" t="s">
        <v>22798</v>
      </c>
      <c r="E147" s="227" t="s">
        <v>8866</v>
      </c>
      <c r="F147" s="227" t="s">
        <v>4134</v>
      </c>
      <c r="G147" s="227" t="s">
        <v>22799</v>
      </c>
      <c r="H147" s="360" t="s">
        <v>4142</v>
      </c>
      <c r="I147" s="227" t="s">
        <v>4134</v>
      </c>
      <c r="J147" s="228">
        <v>8765</v>
      </c>
      <c r="K147" s="228">
        <v>317</v>
      </c>
      <c r="L147" s="228">
        <v>384</v>
      </c>
      <c r="M147" s="228">
        <v>145</v>
      </c>
      <c r="N147" s="228">
        <v>0.9</v>
      </c>
      <c r="O147" s="228">
        <v>21</v>
      </c>
      <c r="P147" s="228">
        <v>4555</v>
      </c>
      <c r="Q147" s="228" t="s">
        <v>914</v>
      </c>
      <c r="R147" s="228"/>
      <c r="S147" s="233"/>
      <c r="T147" s="233" t="s">
        <v>466</v>
      </c>
      <c r="U147" s="300">
        <v>2008</v>
      </c>
      <c r="V147" s="233">
        <v>200</v>
      </c>
      <c r="W147" s="233">
        <v>200</v>
      </c>
      <c r="X147" s="233">
        <v>0</v>
      </c>
      <c r="Y147" s="233">
        <v>0</v>
      </c>
      <c r="Z147" s="228">
        <v>1100</v>
      </c>
      <c r="AA147" s="227"/>
      <c r="AB147" s="227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</row>
    <row r="148" spans="1:50" ht="26.1" customHeight="1">
      <c r="A148" s="1647"/>
      <c r="B148" s="60"/>
      <c r="C148" s="227" t="s">
        <v>468</v>
      </c>
      <c r="D148" s="227" t="s">
        <v>22800</v>
      </c>
      <c r="E148" s="227" t="s">
        <v>8867</v>
      </c>
      <c r="F148" s="227" t="s">
        <v>468</v>
      </c>
      <c r="G148" s="227" t="s">
        <v>22801</v>
      </c>
      <c r="H148" s="360" t="s">
        <v>4142</v>
      </c>
      <c r="I148" s="227" t="s">
        <v>1668</v>
      </c>
      <c r="J148" s="228">
        <v>11688</v>
      </c>
      <c r="K148" s="228">
        <v>180</v>
      </c>
      <c r="L148" s="228">
        <v>291</v>
      </c>
      <c r="M148" s="228">
        <v>145</v>
      </c>
      <c r="N148" s="228">
        <v>0.9</v>
      </c>
      <c r="O148" s="228">
        <v>21</v>
      </c>
      <c r="P148" s="228">
        <v>4500</v>
      </c>
      <c r="Q148" s="228" t="s">
        <v>914</v>
      </c>
      <c r="R148" s="228">
        <v>50</v>
      </c>
      <c r="S148" s="233" t="s">
        <v>178</v>
      </c>
      <c r="T148" s="233" t="s">
        <v>466</v>
      </c>
      <c r="U148" s="300">
        <v>2000</v>
      </c>
      <c r="V148" s="233">
        <v>200</v>
      </c>
      <c r="W148" s="233">
        <v>200</v>
      </c>
      <c r="X148" s="233">
        <v>0</v>
      </c>
      <c r="Y148" s="233">
        <v>0</v>
      </c>
      <c r="Z148" s="228">
        <v>400</v>
      </c>
      <c r="AA148" s="227"/>
      <c r="AB148" s="227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</row>
    <row r="149" spans="1:50" ht="26.1" customHeight="1">
      <c r="A149" s="1647"/>
      <c r="B149" s="60"/>
      <c r="C149" s="227" t="s">
        <v>468</v>
      </c>
      <c r="D149" s="227" t="s">
        <v>22802</v>
      </c>
      <c r="E149" s="227" t="s">
        <v>8868</v>
      </c>
      <c r="F149" s="227" t="s">
        <v>468</v>
      </c>
      <c r="G149" s="227" t="s">
        <v>22801</v>
      </c>
      <c r="H149" s="360" t="s">
        <v>4142</v>
      </c>
      <c r="I149" s="227" t="s">
        <v>1668</v>
      </c>
      <c r="J149" s="228">
        <v>14645</v>
      </c>
      <c r="K149" s="228">
        <v>412.9</v>
      </c>
      <c r="L149" s="228">
        <v>399.47</v>
      </c>
      <c r="M149" s="228">
        <v>145</v>
      </c>
      <c r="N149" s="228">
        <v>1</v>
      </c>
      <c r="O149" s="228">
        <v>21</v>
      </c>
      <c r="P149" s="228">
        <v>8670</v>
      </c>
      <c r="Q149" s="228" t="s">
        <v>914</v>
      </c>
      <c r="R149" s="228"/>
      <c r="S149" s="233"/>
      <c r="T149" s="233" t="s">
        <v>466</v>
      </c>
      <c r="U149" s="300">
        <v>2013</v>
      </c>
      <c r="V149" s="233">
        <v>200</v>
      </c>
      <c r="W149" s="233">
        <v>200</v>
      </c>
      <c r="X149" s="233">
        <v>0</v>
      </c>
      <c r="Y149" s="233">
        <v>0</v>
      </c>
      <c r="Z149" s="228">
        <v>800</v>
      </c>
      <c r="AA149" s="227"/>
      <c r="AB149" s="227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</row>
    <row r="150" spans="1:50" ht="26.1" customHeight="1">
      <c r="A150" s="1647" t="s">
        <v>315</v>
      </c>
      <c r="B150" s="60"/>
      <c r="C150" s="227" t="s">
        <v>1872</v>
      </c>
      <c r="D150" s="227" t="s">
        <v>22803</v>
      </c>
      <c r="E150" s="227" t="s">
        <v>8869</v>
      </c>
      <c r="F150" s="227" t="s">
        <v>1872</v>
      </c>
      <c r="G150" s="227"/>
      <c r="H150" s="360"/>
      <c r="I150" s="227" t="s">
        <v>8870</v>
      </c>
      <c r="J150" s="228">
        <v>8977</v>
      </c>
      <c r="K150" s="228">
        <v>448</v>
      </c>
      <c r="L150" s="228">
        <v>351</v>
      </c>
      <c r="M150" s="228">
        <v>145</v>
      </c>
      <c r="N150" s="228">
        <v>30</v>
      </c>
      <c r="O150" s="228">
        <v>3</v>
      </c>
      <c r="P150" s="228">
        <v>4350</v>
      </c>
      <c r="Q150" s="228"/>
      <c r="R150" s="228"/>
      <c r="S150" s="233"/>
      <c r="T150" s="233"/>
      <c r="U150" s="300">
        <v>2010</v>
      </c>
      <c r="V150" s="233"/>
      <c r="W150" s="233"/>
      <c r="X150" s="233"/>
      <c r="Y150" s="233"/>
      <c r="Z150" s="228">
        <v>588</v>
      </c>
      <c r="AA150" s="227"/>
      <c r="AB150" s="227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33"/>
      <c r="AU150" s="233"/>
      <c r="AV150" s="233"/>
      <c r="AW150" s="233"/>
      <c r="AX150" s="233"/>
    </row>
    <row r="151" spans="1:50" ht="26.1" customHeight="1">
      <c r="A151" s="1647">
        <v>4</v>
      </c>
      <c r="B151" s="60"/>
      <c r="C151" s="227" t="s">
        <v>4200</v>
      </c>
      <c r="D151" s="227" t="s">
        <v>22804</v>
      </c>
      <c r="E151" s="227" t="s">
        <v>8871</v>
      </c>
      <c r="F151" s="227" t="s">
        <v>4200</v>
      </c>
      <c r="G151" s="227" t="s">
        <v>22506</v>
      </c>
      <c r="H151" s="227" t="s">
        <v>4200</v>
      </c>
      <c r="I151" s="228" t="s">
        <v>13030</v>
      </c>
      <c r="J151" s="228">
        <v>6664</v>
      </c>
      <c r="K151" s="228">
        <v>435</v>
      </c>
      <c r="L151" s="228">
        <v>435</v>
      </c>
      <c r="M151" s="228">
        <v>145</v>
      </c>
      <c r="N151" s="228">
        <v>0.9</v>
      </c>
      <c r="O151" s="228">
        <v>28</v>
      </c>
      <c r="P151" s="228">
        <v>7450</v>
      </c>
      <c r="Q151" s="228" t="s">
        <v>914</v>
      </c>
      <c r="R151" s="228" t="s">
        <v>914</v>
      </c>
      <c r="S151" s="233" t="s">
        <v>914</v>
      </c>
      <c r="T151" s="233" t="s">
        <v>466</v>
      </c>
      <c r="U151" s="300">
        <v>1992</v>
      </c>
      <c r="V151" s="233">
        <v>200</v>
      </c>
      <c r="W151" s="233">
        <v>700</v>
      </c>
      <c r="X151" s="233"/>
      <c r="Y151" s="233"/>
      <c r="Z151" s="228">
        <v>900</v>
      </c>
      <c r="AA151" s="227">
        <v>2023</v>
      </c>
      <c r="AB151" s="227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</row>
    <row r="152" spans="1:50" ht="26.1" customHeight="1">
      <c r="A152" s="1647">
        <v>6</v>
      </c>
      <c r="B152" s="60"/>
      <c r="C152" s="227" t="s">
        <v>4148</v>
      </c>
      <c r="D152" s="227" t="s">
        <v>22805</v>
      </c>
      <c r="E152" s="227" t="s">
        <v>8872</v>
      </c>
      <c r="F152" s="227" t="s">
        <v>4148</v>
      </c>
      <c r="G152" s="227" t="s">
        <v>8873</v>
      </c>
      <c r="H152" s="360" t="s">
        <v>4154</v>
      </c>
      <c r="I152" s="227" t="s">
        <v>4148</v>
      </c>
      <c r="J152" s="228">
        <v>13460</v>
      </c>
      <c r="K152" s="228">
        <v>431</v>
      </c>
      <c r="L152" s="228">
        <v>318</v>
      </c>
      <c r="M152" s="228">
        <v>145</v>
      </c>
      <c r="N152" s="228">
        <v>18.89</v>
      </c>
      <c r="O152" s="228">
        <v>21</v>
      </c>
      <c r="P152" s="228">
        <v>2740</v>
      </c>
      <c r="Q152" s="228"/>
      <c r="R152" s="228"/>
      <c r="S152" s="233"/>
      <c r="T152" s="233"/>
      <c r="U152" s="300">
        <v>1999</v>
      </c>
      <c r="V152" s="233">
        <v>240</v>
      </c>
      <c r="W152" s="233">
        <v>255</v>
      </c>
      <c r="X152" s="233"/>
      <c r="Y152" s="233"/>
      <c r="Z152" s="228">
        <v>495</v>
      </c>
      <c r="AA152" s="227"/>
      <c r="AB152" s="227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</row>
    <row r="153" spans="1:50" ht="26.1" customHeight="1">
      <c r="A153" s="1647">
        <v>10</v>
      </c>
      <c r="B153" s="60"/>
      <c r="C153" s="227" t="s">
        <v>4159</v>
      </c>
      <c r="D153" s="227" t="s">
        <v>22806</v>
      </c>
      <c r="E153" s="227" t="s">
        <v>8874</v>
      </c>
      <c r="F153" s="227" t="s">
        <v>4159</v>
      </c>
      <c r="G153" s="227" t="s">
        <v>8875</v>
      </c>
      <c r="H153" s="360" t="s">
        <v>8876</v>
      </c>
      <c r="I153" s="227" t="s">
        <v>4159</v>
      </c>
      <c r="J153" s="228">
        <v>7113</v>
      </c>
      <c r="K153" s="228">
        <v>364</v>
      </c>
      <c r="L153" s="228">
        <v>321</v>
      </c>
      <c r="M153" s="228">
        <v>200</v>
      </c>
      <c r="N153" s="228">
        <v>145</v>
      </c>
      <c r="O153" s="228">
        <v>21</v>
      </c>
      <c r="P153" s="228">
        <v>1279</v>
      </c>
      <c r="Q153" s="228"/>
      <c r="R153" s="228"/>
      <c r="S153" s="233"/>
      <c r="T153" s="233"/>
      <c r="U153" s="300">
        <v>1996</v>
      </c>
      <c r="V153" s="233">
        <v>120</v>
      </c>
      <c r="W153" s="233"/>
      <c r="X153" s="233"/>
      <c r="Y153" s="233">
        <v>2</v>
      </c>
      <c r="Z153" s="228">
        <v>672</v>
      </c>
      <c r="AA153" s="227"/>
      <c r="AB153" s="227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</row>
    <row r="154" spans="1:50" ht="26.1" customHeight="1">
      <c r="A154" s="1647"/>
      <c r="B154" s="60"/>
      <c r="C154" s="227" t="s">
        <v>4163</v>
      </c>
      <c r="D154" s="227" t="s">
        <v>22807</v>
      </c>
      <c r="E154" s="227" t="s">
        <v>8877</v>
      </c>
      <c r="F154" s="227" t="s">
        <v>4163</v>
      </c>
      <c r="G154" s="227"/>
      <c r="H154" s="360" t="s">
        <v>4167</v>
      </c>
      <c r="I154" s="227" t="s">
        <v>4163</v>
      </c>
      <c r="J154" s="228">
        <v>11449</v>
      </c>
      <c r="K154" s="228">
        <v>295</v>
      </c>
      <c r="L154" s="228">
        <v>394</v>
      </c>
      <c r="M154" s="228">
        <v>145</v>
      </c>
      <c r="N154" s="228">
        <v>30.5</v>
      </c>
      <c r="O154" s="228">
        <v>21</v>
      </c>
      <c r="P154" s="228">
        <v>295</v>
      </c>
      <c r="Q154" s="228"/>
      <c r="R154" s="228"/>
      <c r="S154" s="233"/>
      <c r="T154" s="233"/>
      <c r="U154" s="300">
        <v>1996</v>
      </c>
      <c r="V154" s="233">
        <v>5</v>
      </c>
      <c r="W154" s="233"/>
      <c r="X154" s="233"/>
      <c r="Y154" s="233"/>
      <c r="Z154" s="228">
        <v>13</v>
      </c>
      <c r="AA154" s="227" t="s">
        <v>8878</v>
      </c>
      <c r="AB154" s="227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</row>
    <row r="155" spans="1:50" ht="26.1" customHeight="1">
      <c r="B155" s="60"/>
      <c r="C155" s="227" t="s">
        <v>4171</v>
      </c>
      <c r="D155" s="227"/>
      <c r="E155" s="227" t="s">
        <v>8879</v>
      </c>
      <c r="F155" s="227" t="s">
        <v>4171</v>
      </c>
      <c r="G155" s="227" t="s">
        <v>8880</v>
      </c>
      <c r="H155" s="360"/>
      <c r="I155" s="227" t="s">
        <v>1668</v>
      </c>
      <c r="J155" s="228">
        <v>10222</v>
      </c>
      <c r="K155" s="228">
        <v>254</v>
      </c>
      <c r="L155" s="228">
        <v>225</v>
      </c>
      <c r="M155" s="228">
        <v>145</v>
      </c>
      <c r="N155" s="228">
        <v>21</v>
      </c>
      <c r="O155" s="228">
        <v>28</v>
      </c>
      <c r="P155" s="228">
        <v>4500</v>
      </c>
      <c r="Q155" s="228" t="s">
        <v>914</v>
      </c>
      <c r="R155" s="228">
        <v>100</v>
      </c>
      <c r="S155" s="233" t="s">
        <v>178</v>
      </c>
      <c r="T155" s="233" t="s">
        <v>466</v>
      </c>
      <c r="U155" s="300">
        <v>1999</v>
      </c>
      <c r="V155" s="233">
        <v>300</v>
      </c>
      <c r="W155" s="233"/>
      <c r="X155" s="233">
        <v>100</v>
      </c>
      <c r="Y155" s="233"/>
      <c r="Z155" s="228">
        <v>400</v>
      </c>
      <c r="AA155" s="227"/>
      <c r="AB155" s="227"/>
      <c r="AC155" s="233"/>
      <c r="AD155" s="233"/>
      <c r="AE155" s="233">
        <v>1</v>
      </c>
      <c r="AF155" s="233">
        <v>150</v>
      </c>
      <c r="AG155" s="233">
        <v>5</v>
      </c>
      <c r="AH155" s="233"/>
      <c r="AI155" s="233"/>
      <c r="AJ155" s="233"/>
      <c r="AK155" s="233"/>
      <c r="AL155" s="233"/>
      <c r="AM155" s="233"/>
      <c r="AN155" s="233"/>
      <c r="AO155" s="233"/>
      <c r="AP155" s="233"/>
      <c r="AQ155" s="233"/>
      <c r="AR155" s="233"/>
      <c r="AS155" s="233"/>
      <c r="AT155" s="233"/>
      <c r="AU155" s="233"/>
      <c r="AV155" s="233"/>
      <c r="AW155" s="233"/>
      <c r="AX155" s="233"/>
    </row>
    <row r="156" spans="1:50" s="73" customFormat="1" ht="26.1" customHeight="1">
      <c r="A156" s="1649" t="s">
        <v>171</v>
      </c>
      <c r="B156" s="1619" t="s">
        <v>90</v>
      </c>
      <c r="C156" s="381" t="s">
        <v>2001</v>
      </c>
      <c r="D156" s="381"/>
      <c r="E156" s="736">
        <f>COUNTA(E157:E179)</f>
        <v>23</v>
      </c>
      <c r="F156" s="381"/>
      <c r="G156" s="381"/>
      <c r="H156" s="381"/>
      <c r="I156" s="381"/>
      <c r="J156" s="380">
        <f>SUM(J157:J179)</f>
        <v>153436</v>
      </c>
      <c r="K156" s="380">
        <f>SUM(K157:K179)</f>
        <v>6312.68</v>
      </c>
      <c r="L156" s="380">
        <f>SUM(L157:L179)</f>
        <v>6434.4800000000005</v>
      </c>
      <c r="M156" s="380"/>
      <c r="N156" s="380"/>
      <c r="O156" s="380"/>
      <c r="P156" s="380"/>
      <c r="Q156" s="380"/>
      <c r="R156" s="380"/>
      <c r="S156" s="381"/>
      <c r="T156" s="381"/>
      <c r="U156" s="738"/>
      <c r="V156" s="381"/>
      <c r="W156" s="381"/>
      <c r="X156" s="381"/>
      <c r="Y156" s="381"/>
      <c r="Z156" s="380"/>
      <c r="AA156" s="381"/>
      <c r="AB156" s="381"/>
      <c r="AC156" s="381"/>
      <c r="AD156" s="381"/>
      <c r="AE156" s="381"/>
      <c r="AF156" s="381"/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381"/>
      <c r="AV156" s="381"/>
      <c r="AW156" s="381"/>
      <c r="AX156" s="381"/>
    </row>
    <row r="157" spans="1:50" ht="26.1" customHeight="1">
      <c r="A157" s="1647" t="s">
        <v>89</v>
      </c>
      <c r="B157" s="45"/>
      <c r="C157" s="227" t="s">
        <v>1715</v>
      </c>
      <c r="D157" s="227" t="s">
        <v>23255</v>
      </c>
      <c r="E157" s="227" t="s">
        <v>9535</v>
      </c>
      <c r="F157" s="227" t="s">
        <v>1715</v>
      </c>
      <c r="G157" s="227" t="s">
        <v>23256</v>
      </c>
      <c r="H157" s="360" t="s">
        <v>9536</v>
      </c>
      <c r="I157" s="227" t="s">
        <v>12011</v>
      </c>
      <c r="J157" s="228">
        <v>11349</v>
      </c>
      <c r="K157" s="228">
        <v>391</v>
      </c>
      <c r="L157" s="228">
        <v>454</v>
      </c>
      <c r="M157" s="228">
        <v>145</v>
      </c>
      <c r="N157" s="228"/>
      <c r="O157" s="228">
        <v>21</v>
      </c>
      <c r="P157" s="228">
        <v>5800</v>
      </c>
      <c r="Q157" s="228"/>
      <c r="R157" s="228">
        <v>200</v>
      </c>
      <c r="S157" s="228"/>
      <c r="T157" s="233"/>
      <c r="U157" s="300">
        <v>1996</v>
      </c>
      <c r="V157" s="233">
        <v>412</v>
      </c>
      <c r="W157" s="233">
        <v>200</v>
      </c>
      <c r="X157" s="233"/>
      <c r="Y157" s="233"/>
      <c r="Z157" s="228">
        <v>612</v>
      </c>
      <c r="AA157" s="227"/>
      <c r="AB157" s="227"/>
      <c r="AC157" s="233"/>
      <c r="AD157" s="233"/>
      <c r="AE157" s="233"/>
      <c r="AF157" s="233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</row>
    <row r="158" spans="1:50" ht="26.1" customHeight="1">
      <c r="A158" s="1647"/>
      <c r="B158" s="45"/>
      <c r="C158" s="227" t="s">
        <v>1715</v>
      </c>
      <c r="D158" s="227" t="s">
        <v>23257</v>
      </c>
      <c r="E158" s="227" t="s">
        <v>9537</v>
      </c>
      <c r="F158" s="227" t="s">
        <v>1715</v>
      </c>
      <c r="G158" s="227" t="s">
        <v>23258</v>
      </c>
      <c r="H158" s="360" t="s">
        <v>9536</v>
      </c>
      <c r="I158" s="227" t="s">
        <v>12011</v>
      </c>
      <c r="J158" s="228">
        <v>10451</v>
      </c>
      <c r="K158" s="228" t="s">
        <v>389</v>
      </c>
      <c r="L158" s="228" t="s">
        <v>389</v>
      </c>
      <c r="M158" s="228">
        <v>145</v>
      </c>
      <c r="N158" s="228"/>
      <c r="O158" s="228">
        <v>21</v>
      </c>
      <c r="P158" s="228">
        <v>5800</v>
      </c>
      <c r="Q158" s="228"/>
      <c r="R158" s="228"/>
      <c r="S158" s="228"/>
      <c r="T158" s="233"/>
      <c r="U158" s="300">
        <v>2013</v>
      </c>
      <c r="V158" s="233">
        <v>412</v>
      </c>
      <c r="W158" s="233">
        <v>200</v>
      </c>
      <c r="X158" s="233"/>
      <c r="Y158" s="233"/>
      <c r="Z158" s="228">
        <v>400</v>
      </c>
      <c r="AA158" s="227"/>
      <c r="AB158" s="227"/>
      <c r="AC158" s="233"/>
      <c r="AD158" s="233"/>
      <c r="AE158" s="233"/>
      <c r="AF158" s="233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</row>
    <row r="159" spans="1:50" ht="26.1" customHeight="1">
      <c r="A159" s="1647"/>
      <c r="B159" s="45"/>
      <c r="C159" s="227" t="s">
        <v>1715</v>
      </c>
      <c r="D159" s="227" t="s">
        <v>23259</v>
      </c>
      <c r="E159" s="227" t="s">
        <v>17109</v>
      </c>
      <c r="F159" s="227" t="s">
        <v>1715</v>
      </c>
      <c r="G159" s="227" t="s">
        <v>23258</v>
      </c>
      <c r="H159" s="360"/>
      <c r="I159" s="227" t="s">
        <v>12011</v>
      </c>
      <c r="J159" s="228">
        <v>1174</v>
      </c>
      <c r="K159" s="228" t="s">
        <v>389</v>
      </c>
      <c r="L159" s="228" t="s">
        <v>389</v>
      </c>
      <c r="M159" s="228">
        <v>145</v>
      </c>
      <c r="N159" s="228"/>
      <c r="O159" s="228">
        <v>1</v>
      </c>
      <c r="P159" s="228">
        <v>1174</v>
      </c>
      <c r="Q159" s="228"/>
      <c r="R159" s="228"/>
      <c r="S159" s="228"/>
      <c r="T159" s="233"/>
      <c r="U159" s="300"/>
      <c r="V159" s="233"/>
      <c r="W159" s="233"/>
      <c r="X159" s="233"/>
      <c r="Y159" s="233"/>
      <c r="Z159" s="228"/>
      <c r="AA159" s="227"/>
      <c r="AB159" s="227"/>
      <c r="AC159" s="233"/>
      <c r="AD159" s="233"/>
      <c r="AE159" s="233"/>
      <c r="AF159" s="233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 t="s">
        <v>13749</v>
      </c>
    </row>
    <row r="160" spans="1:50" s="201" customFormat="1" ht="26.1" customHeight="1">
      <c r="A160" s="1652" t="s">
        <v>315</v>
      </c>
      <c r="B160" s="45"/>
      <c r="C160" s="227" t="s">
        <v>4490</v>
      </c>
      <c r="D160" s="227" t="s">
        <v>23260</v>
      </c>
      <c r="E160" s="227" t="s">
        <v>9538</v>
      </c>
      <c r="F160" s="227" t="s">
        <v>4490</v>
      </c>
      <c r="G160" s="227" t="s">
        <v>26369</v>
      </c>
      <c r="H160" s="360" t="s">
        <v>9539</v>
      </c>
      <c r="I160" s="227" t="s">
        <v>23261</v>
      </c>
      <c r="J160" s="228">
        <v>7590</v>
      </c>
      <c r="K160" s="228">
        <v>340</v>
      </c>
      <c r="L160" s="228">
        <v>488</v>
      </c>
      <c r="M160" s="228">
        <v>145</v>
      </c>
      <c r="N160" s="228">
        <v>2</v>
      </c>
      <c r="O160" s="228">
        <v>28</v>
      </c>
      <c r="P160" s="228">
        <v>7590</v>
      </c>
      <c r="Q160" s="228"/>
      <c r="R160" s="228"/>
      <c r="S160" s="228"/>
      <c r="T160" s="233"/>
      <c r="U160" s="300">
        <v>1991</v>
      </c>
      <c r="V160" s="233">
        <v>197</v>
      </c>
      <c r="W160" s="233">
        <v>150</v>
      </c>
      <c r="X160" s="233"/>
      <c r="Y160" s="233"/>
      <c r="Z160" s="228">
        <v>320</v>
      </c>
      <c r="AA160" s="227"/>
      <c r="AB160" s="227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</row>
    <row r="161" spans="1:50" ht="26.1" customHeight="1">
      <c r="A161" s="1647"/>
      <c r="B161" s="45"/>
      <c r="C161" s="227" t="s">
        <v>4492</v>
      </c>
      <c r="D161" s="227" t="s">
        <v>23262</v>
      </c>
      <c r="E161" s="227" t="s">
        <v>9540</v>
      </c>
      <c r="F161" s="227" t="s">
        <v>4492</v>
      </c>
      <c r="G161" s="227" t="s">
        <v>23263</v>
      </c>
      <c r="H161" s="360"/>
      <c r="I161" s="227" t="s">
        <v>4492</v>
      </c>
      <c r="J161" s="228">
        <v>9962</v>
      </c>
      <c r="K161" s="228">
        <v>661</v>
      </c>
      <c r="L161" s="228">
        <v>485</v>
      </c>
      <c r="M161" s="228">
        <v>145</v>
      </c>
      <c r="N161" s="228"/>
      <c r="O161" s="228">
        <v>28</v>
      </c>
      <c r="P161" s="228">
        <v>4060</v>
      </c>
      <c r="Q161" s="228"/>
      <c r="R161" s="228"/>
      <c r="S161" s="228"/>
      <c r="T161" s="233"/>
      <c r="U161" s="300">
        <v>2005</v>
      </c>
      <c r="V161" s="233">
        <v>1250</v>
      </c>
      <c r="W161" s="233"/>
      <c r="X161" s="233"/>
      <c r="Y161" s="233"/>
      <c r="Z161" s="228">
        <v>1250</v>
      </c>
      <c r="AA161" s="227"/>
      <c r="AB161" s="227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</row>
    <row r="162" spans="1:50" ht="26.1" customHeight="1">
      <c r="A162" s="1647"/>
      <c r="B162" s="45"/>
      <c r="C162" s="227" t="s">
        <v>1718</v>
      </c>
      <c r="D162" s="227"/>
      <c r="E162" s="227" t="s">
        <v>9508</v>
      </c>
      <c r="F162" s="227" t="s">
        <v>1718</v>
      </c>
      <c r="G162" s="227" t="s">
        <v>9541</v>
      </c>
      <c r="H162" s="360"/>
      <c r="I162" s="227" t="s">
        <v>9542</v>
      </c>
      <c r="J162" s="228">
        <v>2620</v>
      </c>
      <c r="K162" s="228">
        <v>449</v>
      </c>
      <c r="L162" s="228">
        <v>831</v>
      </c>
      <c r="M162" s="228">
        <v>145</v>
      </c>
      <c r="N162" s="228"/>
      <c r="O162" s="228">
        <v>20</v>
      </c>
      <c r="P162" s="228">
        <v>1450</v>
      </c>
      <c r="Q162" s="228"/>
      <c r="R162" s="228"/>
      <c r="S162" s="228"/>
      <c r="T162" s="233" t="s">
        <v>2184</v>
      </c>
      <c r="U162" s="300">
        <v>2010</v>
      </c>
      <c r="V162" s="233">
        <v>40</v>
      </c>
      <c r="W162" s="233"/>
      <c r="X162" s="233"/>
      <c r="Y162" s="233"/>
      <c r="Z162" s="228">
        <v>700</v>
      </c>
      <c r="AA162" s="227">
        <v>1989</v>
      </c>
      <c r="AB162" s="227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</row>
    <row r="163" spans="1:50" ht="26.1" customHeight="1">
      <c r="A163" s="1647" t="s">
        <v>316</v>
      </c>
      <c r="B163" s="45"/>
      <c r="C163" s="227" t="s">
        <v>1718</v>
      </c>
      <c r="D163" s="227"/>
      <c r="E163" s="227" t="s">
        <v>9543</v>
      </c>
      <c r="F163" s="227" t="s">
        <v>1718</v>
      </c>
      <c r="G163" s="227"/>
      <c r="H163" s="360"/>
      <c r="I163" s="227" t="s">
        <v>9542</v>
      </c>
      <c r="J163" s="228">
        <v>2200</v>
      </c>
      <c r="K163" s="228"/>
      <c r="L163" s="228"/>
      <c r="M163" s="228">
        <v>145</v>
      </c>
      <c r="N163" s="228"/>
      <c r="O163" s="228">
        <v>10</v>
      </c>
      <c r="P163" s="228">
        <v>2200</v>
      </c>
      <c r="Q163" s="228"/>
      <c r="R163" s="228"/>
      <c r="S163" s="228"/>
      <c r="T163" s="233"/>
      <c r="U163" s="300">
        <v>1997</v>
      </c>
      <c r="V163" s="233"/>
      <c r="W163" s="233"/>
      <c r="X163" s="233"/>
      <c r="Y163" s="233"/>
      <c r="Z163" s="228">
        <v>40</v>
      </c>
      <c r="AA163" s="227"/>
      <c r="AB163" s="227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424"/>
    </row>
    <row r="164" spans="1:50" ht="26.1" customHeight="1">
      <c r="A164" s="1647"/>
      <c r="B164" s="45"/>
      <c r="C164" s="227" t="s">
        <v>1718</v>
      </c>
      <c r="D164" s="227"/>
      <c r="E164" s="227" t="s">
        <v>11474</v>
      </c>
      <c r="F164" s="227" t="s">
        <v>1718</v>
      </c>
      <c r="G164" s="227"/>
      <c r="H164" s="360"/>
      <c r="I164" s="227" t="s">
        <v>9542</v>
      </c>
      <c r="J164" s="228">
        <v>6530</v>
      </c>
      <c r="K164" s="228"/>
      <c r="L164" s="228"/>
      <c r="M164" s="228">
        <v>145</v>
      </c>
      <c r="N164" s="228"/>
      <c r="O164" s="228">
        <v>10</v>
      </c>
      <c r="P164" s="228"/>
      <c r="Q164" s="228"/>
      <c r="R164" s="228"/>
      <c r="S164" s="228"/>
      <c r="T164" s="233"/>
      <c r="U164" s="300">
        <v>2014</v>
      </c>
      <c r="V164" s="233"/>
      <c r="W164" s="233"/>
      <c r="X164" s="233"/>
      <c r="Y164" s="233"/>
      <c r="Z164" s="228">
        <v>500</v>
      </c>
      <c r="AA164" s="227"/>
      <c r="AB164" s="227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</row>
    <row r="165" spans="1:50" ht="26.1" customHeight="1">
      <c r="A165" s="1647"/>
      <c r="B165" s="45"/>
      <c r="C165" s="227" t="s">
        <v>1721</v>
      </c>
      <c r="D165" s="227"/>
      <c r="E165" s="227" t="s">
        <v>9544</v>
      </c>
      <c r="F165" s="227" t="s">
        <v>1721</v>
      </c>
      <c r="G165" s="227" t="s">
        <v>9545</v>
      </c>
      <c r="H165" s="263" t="s">
        <v>9546</v>
      </c>
      <c r="I165" s="227" t="s">
        <v>1721</v>
      </c>
      <c r="J165" s="228">
        <v>13505</v>
      </c>
      <c r="K165" s="228">
        <v>356.8</v>
      </c>
      <c r="L165" s="228">
        <v>160</v>
      </c>
      <c r="M165" s="228">
        <v>150</v>
      </c>
      <c r="N165" s="369">
        <v>0.85</v>
      </c>
      <c r="O165" s="228">
        <v>28</v>
      </c>
      <c r="P165" s="228"/>
      <c r="Q165" s="228" t="s">
        <v>914</v>
      </c>
      <c r="R165" s="228" t="s">
        <v>914</v>
      </c>
      <c r="S165" s="228"/>
      <c r="T165" s="233" t="s">
        <v>9547</v>
      </c>
      <c r="U165" s="300">
        <v>2002</v>
      </c>
      <c r="V165" s="233">
        <v>390</v>
      </c>
      <c r="W165" s="233">
        <v>200</v>
      </c>
      <c r="X165" s="233"/>
      <c r="Y165" s="233"/>
      <c r="Z165" s="228">
        <v>590</v>
      </c>
      <c r="AA165" s="227"/>
      <c r="AB165" s="227"/>
      <c r="AC165" s="233"/>
      <c r="AD165" s="233"/>
      <c r="AE165" s="233"/>
      <c r="AF165" s="233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 t="s">
        <v>13071</v>
      </c>
    </row>
    <row r="166" spans="1:50" ht="26.1" customHeight="1">
      <c r="A166" s="1647"/>
      <c r="B166" s="45"/>
      <c r="C166" s="227" t="s">
        <v>1732</v>
      </c>
      <c r="D166" s="227"/>
      <c r="E166" s="227" t="s">
        <v>9548</v>
      </c>
      <c r="F166" s="227" t="s">
        <v>1732</v>
      </c>
      <c r="G166" s="227"/>
      <c r="H166" s="263"/>
      <c r="I166" s="227" t="s">
        <v>13072</v>
      </c>
      <c r="J166" s="228">
        <v>15645</v>
      </c>
      <c r="K166" s="228">
        <v>507.75</v>
      </c>
      <c r="L166" s="228">
        <v>337.25</v>
      </c>
      <c r="M166" s="228">
        <v>145</v>
      </c>
      <c r="N166" s="228"/>
      <c r="O166" s="228">
        <v>21</v>
      </c>
      <c r="P166" s="228">
        <v>12733</v>
      </c>
      <c r="Q166" s="228"/>
      <c r="R166" s="228"/>
      <c r="S166" s="228"/>
      <c r="T166" s="233"/>
      <c r="U166" s="300">
        <v>2009</v>
      </c>
      <c r="V166" s="233"/>
      <c r="W166" s="233"/>
      <c r="X166" s="233"/>
      <c r="Y166" s="233"/>
      <c r="Z166" s="228">
        <v>1379</v>
      </c>
      <c r="AA166" s="227"/>
      <c r="AB166" s="227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33"/>
      <c r="AU166" s="233"/>
      <c r="AV166" s="233"/>
      <c r="AW166" s="233"/>
      <c r="AX166" s="233"/>
    </row>
    <row r="167" spans="1:50" ht="26.1" customHeight="1">
      <c r="A167" s="1647"/>
      <c r="B167" s="45"/>
      <c r="C167" s="227" t="s">
        <v>13073</v>
      </c>
      <c r="D167" s="227"/>
      <c r="E167" s="227" t="s">
        <v>13074</v>
      </c>
      <c r="F167" s="227" t="s">
        <v>13073</v>
      </c>
      <c r="G167" s="227"/>
      <c r="H167" s="263"/>
      <c r="I167" s="227" t="s">
        <v>13075</v>
      </c>
      <c r="J167" s="228">
        <v>1070</v>
      </c>
      <c r="K167" s="228">
        <v>471</v>
      </c>
      <c r="L167" s="228">
        <v>471</v>
      </c>
      <c r="M167" s="228">
        <v>23</v>
      </c>
      <c r="N167" s="228"/>
      <c r="O167" s="228">
        <v>11</v>
      </c>
      <c r="P167" s="228">
        <v>422</v>
      </c>
      <c r="Q167" s="228"/>
      <c r="R167" s="228"/>
      <c r="S167" s="228"/>
      <c r="T167" s="233"/>
      <c r="U167" s="300">
        <v>1992</v>
      </c>
      <c r="V167" s="233"/>
      <c r="W167" s="233"/>
      <c r="X167" s="233"/>
      <c r="Y167" s="233"/>
      <c r="Z167" s="228"/>
      <c r="AA167" s="227"/>
      <c r="AB167" s="227"/>
      <c r="AC167" s="233"/>
      <c r="AD167" s="233"/>
      <c r="AE167" s="233"/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</row>
    <row r="168" spans="1:50" ht="26.1" customHeight="1">
      <c r="A168" s="1647"/>
      <c r="B168" s="45"/>
      <c r="C168" s="227" t="s">
        <v>4498</v>
      </c>
      <c r="D168" s="227"/>
      <c r="E168" s="227" t="s">
        <v>9549</v>
      </c>
      <c r="F168" s="227" t="s">
        <v>4498</v>
      </c>
      <c r="G168" s="227" t="s">
        <v>23186</v>
      </c>
      <c r="H168" s="227" t="s">
        <v>23001</v>
      </c>
      <c r="I168" s="228">
        <v>7040</v>
      </c>
      <c r="J168" s="228">
        <v>50</v>
      </c>
      <c r="K168" s="228">
        <v>50</v>
      </c>
      <c r="L168" s="228">
        <v>150</v>
      </c>
      <c r="M168" s="228"/>
      <c r="N168" s="228">
        <v>10</v>
      </c>
      <c r="O168" s="228">
        <v>7040</v>
      </c>
      <c r="P168" s="228"/>
      <c r="Q168" s="228"/>
      <c r="R168" s="228"/>
      <c r="S168" s="233"/>
      <c r="T168" s="300">
        <v>1998</v>
      </c>
      <c r="U168" s="233">
        <v>159</v>
      </c>
      <c r="V168" s="233">
        <v>19</v>
      </c>
      <c r="W168" s="233">
        <v>30</v>
      </c>
      <c r="X168" s="233"/>
      <c r="Y168" s="228">
        <v>208</v>
      </c>
      <c r="Z168" s="227">
        <v>2019</v>
      </c>
      <c r="AA168" s="227">
        <v>2020</v>
      </c>
      <c r="AB168" s="233"/>
      <c r="AC168" s="233"/>
      <c r="AD168" s="233">
        <v>2</v>
      </c>
      <c r="AE168" s="233"/>
      <c r="AF168" s="233">
        <v>115</v>
      </c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</row>
    <row r="169" spans="1:50" ht="26.1" customHeight="1">
      <c r="A169" s="1647" t="s">
        <v>317</v>
      </c>
      <c r="B169" s="45"/>
      <c r="C169" s="227" t="s">
        <v>4499</v>
      </c>
      <c r="D169" s="227" t="s">
        <v>23264</v>
      </c>
      <c r="E169" s="227" t="s">
        <v>9551</v>
      </c>
      <c r="F169" s="227" t="s">
        <v>4499</v>
      </c>
      <c r="G169" s="227" t="s">
        <v>9552</v>
      </c>
      <c r="H169" s="360" t="s">
        <v>9553</v>
      </c>
      <c r="I169" s="227" t="s">
        <v>4499</v>
      </c>
      <c r="J169" s="228">
        <v>2250</v>
      </c>
      <c r="K169" s="228">
        <v>352</v>
      </c>
      <c r="L169" s="228">
        <v>352</v>
      </c>
      <c r="M169" s="228">
        <v>145</v>
      </c>
      <c r="N169" s="228"/>
      <c r="O169" s="228">
        <v>21</v>
      </c>
      <c r="P169" s="228"/>
      <c r="Q169" s="228"/>
      <c r="R169" s="228"/>
      <c r="S169" s="228"/>
      <c r="T169" s="233"/>
      <c r="U169" s="300">
        <v>1990</v>
      </c>
      <c r="V169" s="233"/>
      <c r="W169" s="233"/>
      <c r="X169" s="233"/>
      <c r="Y169" s="233"/>
      <c r="Z169" s="228">
        <v>200</v>
      </c>
      <c r="AA169" s="227"/>
      <c r="AB169" s="227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</row>
    <row r="170" spans="1:50" ht="26.1" customHeight="1">
      <c r="A170" s="1647" t="s">
        <v>318</v>
      </c>
      <c r="B170" s="45"/>
      <c r="C170" s="227" t="s">
        <v>4499</v>
      </c>
      <c r="D170" s="227" t="s">
        <v>23265</v>
      </c>
      <c r="E170" s="227" t="s">
        <v>9554</v>
      </c>
      <c r="F170" s="227" t="s">
        <v>4499</v>
      </c>
      <c r="G170" s="227" t="s">
        <v>9552</v>
      </c>
      <c r="H170" s="360" t="s">
        <v>9555</v>
      </c>
      <c r="I170" s="227" t="s">
        <v>4499</v>
      </c>
      <c r="J170" s="228">
        <v>1022</v>
      </c>
      <c r="K170" s="228">
        <v>213.37</v>
      </c>
      <c r="L170" s="228">
        <v>283.47000000000003</v>
      </c>
      <c r="M170" s="228">
        <v>145</v>
      </c>
      <c r="N170" s="228"/>
      <c r="O170" s="228">
        <v>15</v>
      </c>
      <c r="P170" s="228"/>
      <c r="Q170" s="228"/>
      <c r="R170" s="228"/>
      <c r="S170" s="228"/>
      <c r="T170" s="233"/>
      <c r="U170" s="300">
        <v>1995</v>
      </c>
      <c r="V170" s="233">
        <v>120</v>
      </c>
      <c r="W170" s="233">
        <v>100</v>
      </c>
      <c r="X170" s="233"/>
      <c r="Y170" s="233"/>
      <c r="Z170" s="228">
        <v>220</v>
      </c>
      <c r="AA170" s="227"/>
      <c r="AB170" s="227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</row>
    <row r="171" spans="1:50" ht="26.1" customHeight="1">
      <c r="A171" s="1647" t="s">
        <v>319</v>
      </c>
      <c r="B171" s="45"/>
      <c r="C171" s="227" t="s">
        <v>4499</v>
      </c>
      <c r="D171" s="227" t="s">
        <v>23266</v>
      </c>
      <c r="E171" s="227" t="s">
        <v>9556</v>
      </c>
      <c r="F171" s="227" t="s">
        <v>4499</v>
      </c>
      <c r="G171" s="227" t="s">
        <v>9557</v>
      </c>
      <c r="H171" s="360" t="s">
        <v>9555</v>
      </c>
      <c r="I171" s="227" t="s">
        <v>4499</v>
      </c>
      <c r="J171" s="228">
        <v>1740</v>
      </c>
      <c r="K171" s="228">
        <v>88.56</v>
      </c>
      <c r="L171" s="228">
        <v>88.56</v>
      </c>
      <c r="M171" s="228">
        <v>145</v>
      </c>
      <c r="N171" s="228"/>
      <c r="O171" s="228">
        <v>12</v>
      </c>
      <c r="P171" s="228"/>
      <c r="Q171" s="228"/>
      <c r="R171" s="228"/>
      <c r="S171" s="228"/>
      <c r="T171" s="233"/>
      <c r="U171" s="300">
        <v>1992</v>
      </c>
      <c r="V171" s="233">
        <v>200</v>
      </c>
      <c r="W171" s="233"/>
      <c r="X171" s="233"/>
      <c r="Y171" s="233"/>
      <c r="Z171" s="228">
        <v>200</v>
      </c>
      <c r="AA171" s="227"/>
      <c r="AB171" s="227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</row>
    <row r="172" spans="1:50" ht="26.1" customHeight="1">
      <c r="A172" s="1647" t="s">
        <v>320</v>
      </c>
      <c r="B172" s="45"/>
      <c r="C172" s="227" t="s">
        <v>4499</v>
      </c>
      <c r="D172" s="227" t="s">
        <v>23267</v>
      </c>
      <c r="E172" s="227" t="s">
        <v>9558</v>
      </c>
      <c r="F172" s="227" t="s">
        <v>4499</v>
      </c>
      <c r="G172" s="227" t="s">
        <v>9559</v>
      </c>
      <c r="H172" s="360" t="s">
        <v>9555</v>
      </c>
      <c r="I172" s="227" t="s">
        <v>4499</v>
      </c>
      <c r="J172" s="228">
        <v>6428</v>
      </c>
      <c r="K172" s="228">
        <v>189.2</v>
      </c>
      <c r="L172" s="228">
        <v>173.2</v>
      </c>
      <c r="M172" s="228">
        <v>145</v>
      </c>
      <c r="N172" s="228"/>
      <c r="O172" s="228">
        <v>10</v>
      </c>
      <c r="P172" s="228"/>
      <c r="Q172" s="228"/>
      <c r="R172" s="228"/>
      <c r="S172" s="228"/>
      <c r="T172" s="233"/>
      <c r="U172" s="300">
        <v>1997</v>
      </c>
      <c r="V172" s="233"/>
      <c r="W172" s="233"/>
      <c r="X172" s="233"/>
      <c r="Y172" s="233"/>
      <c r="Z172" s="228">
        <v>200</v>
      </c>
      <c r="AA172" s="227"/>
      <c r="AB172" s="227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</row>
    <row r="173" spans="1:50" ht="26.1" customHeight="1">
      <c r="A173" s="1647" t="s">
        <v>321</v>
      </c>
      <c r="B173" s="45"/>
      <c r="C173" s="227" t="s">
        <v>4501</v>
      </c>
      <c r="D173" s="227"/>
      <c r="E173" s="227" t="s">
        <v>9560</v>
      </c>
      <c r="F173" s="227" t="s">
        <v>4501</v>
      </c>
      <c r="G173" s="227" t="s">
        <v>9550</v>
      </c>
      <c r="H173" s="360"/>
      <c r="I173" s="227" t="s">
        <v>9561</v>
      </c>
      <c r="J173" s="228">
        <v>5145</v>
      </c>
      <c r="K173" s="228"/>
      <c r="L173" s="228"/>
      <c r="M173" s="228">
        <v>145</v>
      </c>
      <c r="N173" s="228">
        <v>20</v>
      </c>
      <c r="O173" s="228">
        <v>13</v>
      </c>
      <c r="P173" s="228"/>
      <c r="Q173" s="228"/>
      <c r="R173" s="228"/>
      <c r="S173" s="228"/>
      <c r="T173" s="233"/>
      <c r="U173" s="300">
        <v>1986</v>
      </c>
      <c r="V173" s="233">
        <v>56</v>
      </c>
      <c r="W173" s="233"/>
      <c r="X173" s="233"/>
      <c r="Y173" s="233"/>
      <c r="Z173" s="228">
        <v>56</v>
      </c>
      <c r="AA173" s="227"/>
      <c r="AB173" s="227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</row>
    <row r="174" spans="1:50" ht="26.1" customHeight="1">
      <c r="A174" s="1647"/>
      <c r="B174" s="45"/>
      <c r="C174" s="227" t="s">
        <v>4583</v>
      </c>
      <c r="D174" s="227"/>
      <c r="E174" s="227" t="s">
        <v>11475</v>
      </c>
      <c r="F174" s="227" t="s">
        <v>4583</v>
      </c>
      <c r="G174" s="227" t="s">
        <v>11476</v>
      </c>
      <c r="H174" s="360"/>
      <c r="I174" s="227" t="s">
        <v>4583</v>
      </c>
      <c r="J174" s="228">
        <v>9810</v>
      </c>
      <c r="K174" s="228">
        <v>605</v>
      </c>
      <c r="L174" s="228">
        <v>450</v>
      </c>
      <c r="M174" s="228">
        <v>145</v>
      </c>
      <c r="N174" s="228">
        <v>25</v>
      </c>
      <c r="O174" s="228">
        <v>28</v>
      </c>
      <c r="P174" s="228">
        <v>1300</v>
      </c>
      <c r="Q174" s="228"/>
      <c r="R174" s="228"/>
      <c r="S174" s="228"/>
      <c r="T174" s="233"/>
      <c r="U174" s="300">
        <v>2018</v>
      </c>
      <c r="V174" s="233"/>
      <c r="W174" s="233"/>
      <c r="X174" s="233"/>
      <c r="Y174" s="233"/>
      <c r="Z174" s="228">
        <v>972</v>
      </c>
      <c r="AA174" s="227"/>
      <c r="AB174" s="227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</row>
    <row r="175" spans="1:50" ht="26.1" customHeight="1">
      <c r="A175" s="1647" t="s">
        <v>117</v>
      </c>
      <c r="B175" s="45"/>
      <c r="C175" s="227" t="s">
        <v>4507</v>
      </c>
      <c r="D175" s="227"/>
      <c r="E175" s="227" t="s">
        <v>9562</v>
      </c>
      <c r="F175" s="227" t="s">
        <v>4507</v>
      </c>
      <c r="G175" s="227" t="s">
        <v>9563</v>
      </c>
      <c r="H175" s="227"/>
      <c r="I175" s="227" t="s">
        <v>9564</v>
      </c>
      <c r="J175" s="228">
        <v>19757</v>
      </c>
      <c r="K175" s="228">
        <v>315</v>
      </c>
      <c r="L175" s="228">
        <v>264</v>
      </c>
      <c r="M175" s="228">
        <v>145</v>
      </c>
      <c r="N175" s="228">
        <v>30</v>
      </c>
      <c r="O175" s="228">
        <v>28</v>
      </c>
      <c r="P175" s="228">
        <v>5220</v>
      </c>
      <c r="Q175" s="228"/>
      <c r="R175" s="228">
        <v>100</v>
      </c>
      <c r="S175" s="228" t="s">
        <v>914</v>
      </c>
      <c r="T175" s="233" t="s">
        <v>466</v>
      </c>
      <c r="U175" s="300">
        <v>2009</v>
      </c>
      <c r="V175" s="233">
        <v>20</v>
      </c>
      <c r="W175" s="233">
        <v>20</v>
      </c>
      <c r="X175" s="233"/>
      <c r="Y175" s="233"/>
      <c r="Z175" s="228">
        <v>20</v>
      </c>
      <c r="AA175" s="227">
        <v>2003</v>
      </c>
      <c r="AB175" s="227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</row>
    <row r="176" spans="1:50" ht="26.1" customHeight="1">
      <c r="A176" s="1647"/>
      <c r="B176" s="45"/>
      <c r="C176" s="227" t="s">
        <v>4509</v>
      </c>
      <c r="D176" s="227" t="s">
        <v>23007</v>
      </c>
      <c r="E176" s="227" t="s">
        <v>9565</v>
      </c>
      <c r="F176" s="227" t="s">
        <v>4509</v>
      </c>
      <c r="G176" s="227" t="s">
        <v>23268</v>
      </c>
      <c r="H176" s="360"/>
      <c r="I176" s="227" t="s">
        <v>4509</v>
      </c>
      <c r="J176" s="228">
        <v>1412</v>
      </c>
      <c r="K176" s="228">
        <v>221</v>
      </c>
      <c r="L176" s="228">
        <v>221</v>
      </c>
      <c r="M176" s="228">
        <v>145</v>
      </c>
      <c r="N176" s="228">
        <v>50</v>
      </c>
      <c r="O176" s="228">
        <v>25</v>
      </c>
      <c r="P176" s="228">
        <v>4800</v>
      </c>
      <c r="Q176" s="228"/>
      <c r="R176" s="228"/>
      <c r="S176" s="228"/>
      <c r="T176" s="233"/>
      <c r="U176" s="300">
        <v>1995</v>
      </c>
      <c r="V176" s="233">
        <v>128</v>
      </c>
      <c r="W176" s="233"/>
      <c r="X176" s="233"/>
      <c r="Y176" s="233"/>
      <c r="Z176" s="228">
        <v>128</v>
      </c>
      <c r="AA176" s="227"/>
      <c r="AB176" s="227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444"/>
    </row>
    <row r="177" spans="1:50" ht="26.1" customHeight="1">
      <c r="A177" s="1647"/>
      <c r="B177" s="45"/>
      <c r="C177" s="227" t="s">
        <v>4509</v>
      </c>
      <c r="D177" s="227" t="s">
        <v>23008</v>
      </c>
      <c r="E177" s="227" t="s">
        <v>9566</v>
      </c>
      <c r="F177" s="227" t="s">
        <v>4509</v>
      </c>
      <c r="G177" s="227" t="s">
        <v>23269</v>
      </c>
      <c r="H177" s="360"/>
      <c r="I177" s="227" t="s">
        <v>4509</v>
      </c>
      <c r="J177" s="228">
        <v>9361</v>
      </c>
      <c r="K177" s="228">
        <v>336</v>
      </c>
      <c r="L177" s="228">
        <v>336</v>
      </c>
      <c r="M177" s="228">
        <v>145</v>
      </c>
      <c r="N177" s="228">
        <v>50</v>
      </c>
      <c r="O177" s="228">
        <v>10</v>
      </c>
      <c r="P177" s="228">
        <v>9361</v>
      </c>
      <c r="Q177" s="228"/>
      <c r="R177" s="228"/>
      <c r="S177" s="228"/>
      <c r="T177" s="233"/>
      <c r="U177" s="300">
        <v>2009</v>
      </c>
      <c r="V177" s="233">
        <v>480</v>
      </c>
      <c r="W177" s="233"/>
      <c r="X177" s="233"/>
      <c r="Y177" s="233"/>
      <c r="Z177" s="228">
        <v>480</v>
      </c>
      <c r="AA177" s="227"/>
      <c r="AB177" s="227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</row>
    <row r="178" spans="1:50" ht="26.1" customHeight="1">
      <c r="A178" s="1647" t="s">
        <v>89</v>
      </c>
      <c r="B178" s="45"/>
      <c r="C178" s="227" t="s">
        <v>4511</v>
      </c>
      <c r="D178" s="227"/>
      <c r="E178" s="227" t="s">
        <v>9567</v>
      </c>
      <c r="F178" s="227" t="s">
        <v>4511</v>
      </c>
      <c r="G178" s="227" t="s">
        <v>9568</v>
      </c>
      <c r="H178" s="360"/>
      <c r="I178" s="227" t="s">
        <v>9569</v>
      </c>
      <c r="J178" s="228">
        <v>5301</v>
      </c>
      <c r="K178" s="228">
        <v>466</v>
      </c>
      <c r="L178" s="228">
        <v>445</v>
      </c>
      <c r="M178" s="228">
        <v>145</v>
      </c>
      <c r="N178" s="228">
        <v>0.7</v>
      </c>
      <c r="O178" s="228">
        <v>28</v>
      </c>
      <c r="P178" s="228">
        <v>4661</v>
      </c>
      <c r="Q178" s="228"/>
      <c r="R178" s="228"/>
      <c r="S178" s="228"/>
      <c r="T178" s="233"/>
      <c r="U178" s="300">
        <v>2013</v>
      </c>
      <c r="V178" s="233">
        <v>143</v>
      </c>
      <c r="W178" s="233"/>
      <c r="X178" s="233"/>
      <c r="Y178" s="233"/>
      <c r="Z178" s="228">
        <v>1130</v>
      </c>
      <c r="AA178" s="227">
        <v>2003</v>
      </c>
      <c r="AB178" s="227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444"/>
    </row>
    <row r="179" spans="1:50" ht="26.1" customHeight="1">
      <c r="A179" s="1646" t="s">
        <v>89</v>
      </c>
      <c r="B179" s="45"/>
      <c r="C179" s="227" t="s">
        <v>4512</v>
      </c>
      <c r="D179" s="227"/>
      <c r="E179" s="227" t="s">
        <v>10334</v>
      </c>
      <c r="F179" s="227" t="s">
        <v>4512</v>
      </c>
      <c r="G179" s="227" t="s">
        <v>9568</v>
      </c>
      <c r="H179" s="360"/>
      <c r="I179" s="227" t="s">
        <v>4512</v>
      </c>
      <c r="J179" s="228">
        <v>9064</v>
      </c>
      <c r="K179" s="228">
        <v>300</v>
      </c>
      <c r="L179" s="228">
        <v>445</v>
      </c>
      <c r="M179" s="228">
        <v>145</v>
      </c>
      <c r="N179" s="228">
        <v>0.7</v>
      </c>
      <c r="O179" s="228">
        <v>10</v>
      </c>
      <c r="P179" s="228">
        <v>3200</v>
      </c>
      <c r="Q179" s="228"/>
      <c r="R179" s="228"/>
      <c r="S179" s="228"/>
      <c r="T179" s="233"/>
      <c r="U179" s="300">
        <v>2018</v>
      </c>
      <c r="V179" s="233">
        <v>143</v>
      </c>
      <c r="W179" s="233"/>
      <c r="X179" s="233"/>
      <c r="Y179" s="233"/>
      <c r="Z179" s="228">
        <v>1687</v>
      </c>
      <c r="AA179" s="227">
        <v>2003</v>
      </c>
      <c r="AB179" s="227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</row>
    <row r="180" spans="1:50" s="73" customFormat="1" ht="26.1" customHeight="1">
      <c r="A180" s="1649" t="s">
        <v>120</v>
      </c>
      <c r="B180" s="1619" t="s">
        <v>91</v>
      </c>
      <c r="C180" s="314" t="s">
        <v>2001</v>
      </c>
      <c r="D180" s="314"/>
      <c r="E180" s="315">
        <f>COUNTA(E181:E195)</f>
        <v>15</v>
      </c>
      <c r="F180" s="372"/>
      <c r="G180" s="372"/>
      <c r="H180" s="469"/>
      <c r="I180" s="372" t="s">
        <v>1790</v>
      </c>
      <c r="J180" s="318">
        <f>SUM(J181:J195)</f>
        <v>192923</v>
      </c>
      <c r="K180" s="318">
        <f>SUM(K181:K195)</f>
        <v>5574.7400000000007</v>
      </c>
      <c r="L180" s="318">
        <f>SUM(L181:L195)</f>
        <v>5664.1350000000002</v>
      </c>
      <c r="M180" s="318"/>
      <c r="N180" s="318"/>
      <c r="O180" s="318"/>
      <c r="P180" s="318"/>
      <c r="Q180" s="318"/>
      <c r="R180" s="318"/>
      <c r="S180" s="372"/>
      <c r="T180" s="372"/>
      <c r="U180" s="744"/>
      <c r="V180" s="372"/>
      <c r="W180" s="372"/>
      <c r="X180" s="372"/>
      <c r="Y180" s="372"/>
      <c r="Z180" s="318"/>
      <c r="AA180" s="314"/>
      <c r="AB180" s="314"/>
      <c r="AC180" s="372"/>
      <c r="AD180" s="372"/>
      <c r="AE180" s="372"/>
      <c r="AF180" s="372"/>
      <c r="AG180" s="372"/>
      <c r="AH180" s="372"/>
      <c r="AI180" s="372"/>
      <c r="AJ180" s="372"/>
      <c r="AK180" s="372"/>
      <c r="AL180" s="372"/>
      <c r="AM180" s="372"/>
      <c r="AN180" s="372"/>
      <c r="AO180" s="372"/>
      <c r="AP180" s="372"/>
      <c r="AQ180" s="372"/>
      <c r="AR180" s="372"/>
      <c r="AS180" s="372"/>
      <c r="AT180" s="372"/>
      <c r="AU180" s="372"/>
      <c r="AV180" s="372"/>
      <c r="AW180" s="372"/>
      <c r="AX180" s="372"/>
    </row>
    <row r="181" spans="1:50" ht="26.1" customHeight="1">
      <c r="A181" s="1647"/>
      <c r="B181" s="45"/>
      <c r="C181" s="227" t="s">
        <v>4958</v>
      </c>
      <c r="D181" s="227" t="s">
        <v>23883</v>
      </c>
      <c r="E181" s="227" t="s">
        <v>5396</v>
      </c>
      <c r="F181" s="227" t="s">
        <v>4958</v>
      </c>
      <c r="G181" s="227" t="s">
        <v>5397</v>
      </c>
      <c r="H181" s="360"/>
      <c r="I181" s="227" t="s">
        <v>5398</v>
      </c>
      <c r="J181" s="228">
        <v>17698</v>
      </c>
      <c r="K181" s="228">
        <v>202</v>
      </c>
      <c r="L181" s="228">
        <v>387</v>
      </c>
      <c r="M181" s="228">
        <v>145</v>
      </c>
      <c r="N181" s="228">
        <v>1</v>
      </c>
      <c r="O181" s="228">
        <v>21</v>
      </c>
      <c r="P181" s="228">
        <v>4084</v>
      </c>
      <c r="Q181" s="228">
        <v>50</v>
      </c>
      <c r="R181" s="228">
        <v>300</v>
      </c>
      <c r="S181" s="373" t="s">
        <v>465</v>
      </c>
      <c r="T181" s="373"/>
      <c r="U181" s="300">
        <v>2006</v>
      </c>
      <c r="V181" s="366">
        <v>1486</v>
      </c>
      <c r="W181" s="366"/>
      <c r="X181" s="366"/>
      <c r="Y181" s="366">
        <v>330</v>
      </c>
      <c r="Z181" s="228">
        <v>998</v>
      </c>
      <c r="AA181" s="227"/>
      <c r="AB181" s="227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</row>
    <row r="182" spans="1:50" ht="26.1" customHeight="1">
      <c r="A182" s="1647" t="s">
        <v>316</v>
      </c>
      <c r="B182" s="45"/>
      <c r="C182" s="227" t="s">
        <v>4960</v>
      </c>
      <c r="D182" s="311" t="s">
        <v>23884</v>
      </c>
      <c r="E182" s="227" t="s">
        <v>5399</v>
      </c>
      <c r="F182" s="227" t="s">
        <v>4960</v>
      </c>
      <c r="G182" s="227" t="s">
        <v>5397</v>
      </c>
      <c r="H182" s="360"/>
      <c r="I182" s="227" t="s">
        <v>13131</v>
      </c>
      <c r="J182" s="228">
        <v>15098</v>
      </c>
      <c r="K182" s="228">
        <v>591</v>
      </c>
      <c r="L182" s="228">
        <v>591</v>
      </c>
      <c r="M182" s="228">
        <v>145</v>
      </c>
      <c r="N182" s="228">
        <v>1</v>
      </c>
      <c r="O182" s="228">
        <v>28</v>
      </c>
      <c r="P182" s="228">
        <v>4640</v>
      </c>
      <c r="Q182" s="228"/>
      <c r="R182" s="228"/>
      <c r="S182" s="373"/>
      <c r="T182" s="373"/>
      <c r="U182" s="300">
        <v>2001</v>
      </c>
      <c r="V182" s="227">
        <v>1486</v>
      </c>
      <c r="W182" s="227"/>
      <c r="X182" s="227"/>
      <c r="Y182" s="227">
        <v>330</v>
      </c>
      <c r="Z182" s="228">
        <v>1816</v>
      </c>
      <c r="AA182" s="227"/>
      <c r="AB182" s="227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</row>
    <row r="183" spans="1:50" ht="26.1" customHeight="1">
      <c r="A183" s="1647"/>
      <c r="B183" s="45"/>
      <c r="C183" s="227" t="s">
        <v>4964</v>
      </c>
      <c r="D183" s="227" t="s">
        <v>23885</v>
      </c>
      <c r="E183" s="227" t="s">
        <v>5400</v>
      </c>
      <c r="F183" s="227" t="s">
        <v>4964</v>
      </c>
      <c r="G183" s="227" t="s">
        <v>23545</v>
      </c>
      <c r="H183" s="360"/>
      <c r="I183" s="227" t="s">
        <v>4964</v>
      </c>
      <c r="J183" s="228">
        <v>30068</v>
      </c>
      <c r="K183" s="228">
        <v>736</v>
      </c>
      <c r="L183" s="228">
        <v>736</v>
      </c>
      <c r="M183" s="228">
        <v>145</v>
      </c>
      <c r="N183" s="228">
        <v>1</v>
      </c>
      <c r="O183" s="228">
        <v>28</v>
      </c>
      <c r="P183" s="228">
        <v>8250</v>
      </c>
      <c r="Q183" s="228"/>
      <c r="R183" s="228"/>
      <c r="S183" s="373"/>
      <c r="T183" s="373"/>
      <c r="U183" s="300">
        <v>2021</v>
      </c>
      <c r="V183" s="227" t="s">
        <v>5401</v>
      </c>
      <c r="W183" s="227"/>
      <c r="X183" s="227"/>
      <c r="Y183" s="227"/>
      <c r="Z183" s="228">
        <v>4300</v>
      </c>
      <c r="AA183" s="227">
        <v>2002</v>
      </c>
      <c r="AB183" s="227">
        <v>2003</v>
      </c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</row>
    <row r="184" spans="1:50" ht="26.1" customHeight="1">
      <c r="A184" s="1647"/>
      <c r="B184" s="45"/>
      <c r="C184" s="227" t="s">
        <v>13084</v>
      </c>
      <c r="D184" s="227" t="s">
        <v>23886</v>
      </c>
      <c r="E184" s="227" t="s">
        <v>23887</v>
      </c>
      <c r="F184" s="227" t="s">
        <v>4964</v>
      </c>
      <c r="G184" s="227" t="s">
        <v>23545</v>
      </c>
      <c r="H184" s="360"/>
      <c r="I184" s="227" t="s">
        <v>13084</v>
      </c>
      <c r="J184" s="228">
        <v>9805</v>
      </c>
      <c r="K184" s="228">
        <v>197.8</v>
      </c>
      <c r="L184" s="228">
        <v>197.8</v>
      </c>
      <c r="M184" s="228">
        <v>145</v>
      </c>
      <c r="N184" s="228">
        <v>1</v>
      </c>
      <c r="O184" s="228">
        <v>21</v>
      </c>
      <c r="P184" s="228">
        <v>8250</v>
      </c>
      <c r="Q184" s="228"/>
      <c r="R184" s="228"/>
      <c r="S184" s="373"/>
      <c r="T184" s="373"/>
      <c r="U184" s="300">
        <v>2017</v>
      </c>
      <c r="V184" s="227"/>
      <c r="W184" s="227"/>
      <c r="X184" s="227"/>
      <c r="Y184" s="227"/>
      <c r="Z184" s="228">
        <v>1185</v>
      </c>
      <c r="AA184" s="227"/>
      <c r="AB184" s="227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</row>
    <row r="185" spans="1:50" ht="26.1" customHeight="1">
      <c r="A185" s="1647"/>
      <c r="B185" s="45"/>
      <c r="C185" s="227" t="s">
        <v>4970</v>
      </c>
      <c r="D185" s="363" t="s">
        <v>23888</v>
      </c>
      <c r="E185" s="363" t="s">
        <v>2630</v>
      </c>
      <c r="F185" s="363" t="s">
        <v>4970</v>
      </c>
      <c r="G185" s="363" t="s">
        <v>23889</v>
      </c>
      <c r="H185" s="363" t="s">
        <v>2630</v>
      </c>
      <c r="I185" s="363" t="s">
        <v>2630</v>
      </c>
      <c r="J185" s="470">
        <v>9877</v>
      </c>
      <c r="K185" s="470">
        <v>473</v>
      </c>
      <c r="L185" s="470">
        <v>473</v>
      </c>
      <c r="M185" s="470">
        <v>145</v>
      </c>
      <c r="N185" s="470">
        <v>1</v>
      </c>
      <c r="O185" s="470">
        <v>42</v>
      </c>
      <c r="P185" s="470">
        <v>3045</v>
      </c>
      <c r="Q185" s="470"/>
      <c r="R185" s="470">
        <v>50</v>
      </c>
      <c r="S185" s="471"/>
      <c r="T185" s="471"/>
      <c r="U185" s="600">
        <v>2000</v>
      </c>
      <c r="V185" s="471">
        <v>105739000</v>
      </c>
      <c r="W185" s="363"/>
      <c r="X185" s="363"/>
      <c r="Y185" s="363"/>
      <c r="Z185" s="471">
        <v>105739000</v>
      </c>
      <c r="AA185" s="227">
        <v>2002</v>
      </c>
      <c r="AB185" s="227">
        <v>2003</v>
      </c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</row>
    <row r="186" spans="1:50" ht="26.1" customHeight="1">
      <c r="A186" s="1647"/>
      <c r="B186" s="45"/>
      <c r="C186" s="227" t="s">
        <v>4970</v>
      </c>
      <c r="D186" s="363" t="s">
        <v>23890</v>
      </c>
      <c r="E186" s="363" t="s">
        <v>5402</v>
      </c>
      <c r="F186" s="363" t="s">
        <v>4970</v>
      </c>
      <c r="G186" s="363" t="s">
        <v>23891</v>
      </c>
      <c r="H186" s="363" t="s">
        <v>5402</v>
      </c>
      <c r="I186" s="363" t="s">
        <v>5402</v>
      </c>
      <c r="J186" s="470">
        <v>6430</v>
      </c>
      <c r="K186" s="470">
        <v>399</v>
      </c>
      <c r="L186" s="470">
        <v>399</v>
      </c>
      <c r="M186" s="470">
        <v>145</v>
      </c>
      <c r="N186" s="470">
        <v>1</v>
      </c>
      <c r="O186" s="470">
        <v>18</v>
      </c>
      <c r="P186" s="470">
        <v>4230</v>
      </c>
      <c r="Q186" s="470"/>
      <c r="R186" s="470"/>
      <c r="S186" s="471"/>
      <c r="T186" s="471"/>
      <c r="U186" s="600">
        <v>2007</v>
      </c>
      <c r="V186" s="471">
        <v>200000000</v>
      </c>
      <c r="W186" s="363"/>
      <c r="X186" s="363"/>
      <c r="Y186" s="363"/>
      <c r="Z186" s="471">
        <v>200000000</v>
      </c>
      <c r="AA186" s="227"/>
      <c r="AB186" s="227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</row>
    <row r="187" spans="1:50" ht="26.1" customHeight="1">
      <c r="A187" s="1647"/>
      <c r="B187" s="45"/>
      <c r="C187" s="227" t="s">
        <v>4973</v>
      </c>
      <c r="D187" s="227" t="s">
        <v>23555</v>
      </c>
      <c r="E187" s="227" t="s">
        <v>5403</v>
      </c>
      <c r="F187" s="227" t="s">
        <v>4973</v>
      </c>
      <c r="G187" s="227" t="s">
        <v>23517</v>
      </c>
      <c r="H187" s="360"/>
      <c r="I187" s="227" t="s">
        <v>4973</v>
      </c>
      <c r="J187" s="228">
        <v>24707</v>
      </c>
      <c r="K187" s="228">
        <v>626</v>
      </c>
      <c r="L187" s="228">
        <v>486</v>
      </c>
      <c r="M187" s="228">
        <v>145</v>
      </c>
      <c r="N187" s="228">
        <v>1</v>
      </c>
      <c r="O187" s="228">
        <v>5</v>
      </c>
      <c r="P187" s="228">
        <v>800</v>
      </c>
      <c r="Q187" s="228"/>
      <c r="R187" s="228"/>
      <c r="S187" s="373"/>
      <c r="T187" s="373"/>
      <c r="U187" s="300">
        <v>2016</v>
      </c>
      <c r="V187" s="366"/>
      <c r="W187" s="366"/>
      <c r="X187" s="366"/>
      <c r="Y187" s="366"/>
      <c r="Z187" s="228">
        <v>300</v>
      </c>
      <c r="AA187" s="227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</row>
    <row r="188" spans="1:50" ht="26.1" customHeight="1">
      <c r="A188" s="1647" t="s">
        <v>317</v>
      </c>
      <c r="B188" s="45"/>
      <c r="C188" s="227" t="s">
        <v>357</v>
      </c>
      <c r="D188" s="227" t="s">
        <v>23892</v>
      </c>
      <c r="E188" s="227" t="s">
        <v>5404</v>
      </c>
      <c r="F188" s="227" t="s">
        <v>357</v>
      </c>
      <c r="G188" s="227" t="s">
        <v>23522</v>
      </c>
      <c r="H188" s="360" t="s">
        <v>5091</v>
      </c>
      <c r="I188" s="227" t="s">
        <v>357</v>
      </c>
      <c r="J188" s="228">
        <v>8090</v>
      </c>
      <c r="K188" s="228">
        <v>527.89</v>
      </c>
      <c r="L188" s="228">
        <v>651.28499999999997</v>
      </c>
      <c r="M188" s="228">
        <v>145</v>
      </c>
      <c r="N188" s="228">
        <v>1</v>
      </c>
      <c r="O188" s="228">
        <v>27</v>
      </c>
      <c r="P188" s="228">
        <v>3500</v>
      </c>
      <c r="Q188" s="228"/>
      <c r="R188" s="228"/>
      <c r="S188" s="373"/>
      <c r="T188" s="373" t="s">
        <v>914</v>
      </c>
      <c r="U188" s="300">
        <v>2020</v>
      </c>
      <c r="V188" s="366"/>
      <c r="W188" s="366"/>
      <c r="X188" s="366">
        <v>300</v>
      </c>
      <c r="Y188" s="366" t="s">
        <v>914</v>
      </c>
      <c r="Z188" s="228">
        <v>1900</v>
      </c>
      <c r="AA188" s="227"/>
      <c r="AB188" s="227" t="s">
        <v>914</v>
      </c>
      <c r="AC188" s="373" t="s">
        <v>914</v>
      </c>
      <c r="AD188" s="373" t="s">
        <v>914</v>
      </c>
      <c r="AE188" s="373"/>
      <c r="AF188" s="373"/>
      <c r="AG188" s="373" t="s">
        <v>914</v>
      </c>
      <c r="AH188" s="373" t="s">
        <v>914</v>
      </c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</row>
    <row r="189" spans="1:50" ht="26.1" customHeight="1">
      <c r="A189" s="1647"/>
      <c r="B189" s="45"/>
      <c r="C189" s="227" t="s">
        <v>5020</v>
      </c>
      <c r="D189" s="227" t="s">
        <v>23893</v>
      </c>
      <c r="E189" s="227" t="s">
        <v>5405</v>
      </c>
      <c r="F189" s="227" t="s">
        <v>5020</v>
      </c>
      <c r="G189" s="227" t="s">
        <v>5406</v>
      </c>
      <c r="H189" s="360" t="s">
        <v>914</v>
      </c>
      <c r="I189" s="227" t="s">
        <v>5407</v>
      </c>
      <c r="J189" s="228">
        <v>8300</v>
      </c>
      <c r="K189" s="228">
        <v>165</v>
      </c>
      <c r="L189" s="228">
        <v>165</v>
      </c>
      <c r="M189" s="228">
        <v>145</v>
      </c>
      <c r="N189" s="228">
        <v>1</v>
      </c>
      <c r="O189" s="228">
        <v>21</v>
      </c>
      <c r="P189" s="228">
        <v>5820</v>
      </c>
      <c r="Q189" s="228"/>
      <c r="R189" s="228"/>
      <c r="S189" s="228"/>
      <c r="T189" s="228"/>
      <c r="U189" s="300">
        <v>1997</v>
      </c>
      <c r="V189" s="366">
        <v>208</v>
      </c>
      <c r="W189" s="366"/>
      <c r="X189" s="366"/>
      <c r="Y189" s="366"/>
      <c r="Z189" s="228">
        <v>208</v>
      </c>
      <c r="AA189" s="228"/>
      <c r="AB189" s="228"/>
      <c r="AC189" s="373"/>
      <c r="AD189" s="373"/>
      <c r="AE189" s="373">
        <v>2</v>
      </c>
      <c r="AF189" s="373" t="s">
        <v>4571</v>
      </c>
      <c r="AG189" s="373"/>
      <c r="AH189" s="228" t="s">
        <v>5408</v>
      </c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</row>
    <row r="190" spans="1:50" ht="26.1" customHeight="1">
      <c r="A190" s="1646"/>
      <c r="B190" s="45"/>
      <c r="C190" s="227" t="s">
        <v>5032</v>
      </c>
      <c r="D190" s="227" t="s">
        <v>23488</v>
      </c>
      <c r="E190" s="227" t="s">
        <v>5410</v>
      </c>
      <c r="F190" s="227" t="s">
        <v>5032</v>
      </c>
      <c r="G190" s="227" t="s">
        <v>23526</v>
      </c>
      <c r="H190" s="360"/>
      <c r="I190" s="227" t="s">
        <v>5411</v>
      </c>
      <c r="J190" s="228">
        <v>18519</v>
      </c>
      <c r="K190" s="228">
        <v>515</v>
      </c>
      <c r="L190" s="228">
        <v>515</v>
      </c>
      <c r="M190" s="228">
        <v>145</v>
      </c>
      <c r="N190" s="228">
        <v>1</v>
      </c>
      <c r="O190" s="228">
        <v>28</v>
      </c>
      <c r="P190" s="228">
        <v>15000</v>
      </c>
      <c r="Q190" s="228"/>
      <c r="R190" s="228"/>
      <c r="S190" s="228"/>
      <c r="T190" s="228"/>
      <c r="U190" s="300">
        <v>2010</v>
      </c>
      <c r="V190" s="366"/>
      <c r="W190" s="366"/>
      <c r="X190" s="366"/>
      <c r="Y190" s="366"/>
      <c r="Z190" s="228">
        <v>1800</v>
      </c>
      <c r="AA190" s="228"/>
      <c r="AB190" s="228"/>
      <c r="AC190" s="373"/>
      <c r="AD190" s="373"/>
      <c r="AE190" s="373"/>
      <c r="AF190" s="373"/>
      <c r="AG190" s="373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</row>
    <row r="191" spans="1:50" ht="26.1" customHeight="1">
      <c r="A191" s="1646"/>
      <c r="B191" s="45"/>
      <c r="C191" s="227" t="s">
        <v>5033</v>
      </c>
      <c r="D191" s="363" t="s">
        <v>23894</v>
      </c>
      <c r="E191" s="363" t="s">
        <v>5412</v>
      </c>
      <c r="F191" s="363" t="s">
        <v>5033</v>
      </c>
      <c r="G191" s="363" t="s">
        <v>5413</v>
      </c>
      <c r="H191" s="360"/>
      <c r="I191" s="227" t="s">
        <v>5414</v>
      </c>
      <c r="J191" s="228">
        <v>5031</v>
      </c>
      <c r="K191" s="228">
        <v>325</v>
      </c>
      <c r="L191" s="228">
        <v>308</v>
      </c>
      <c r="M191" s="228">
        <v>145</v>
      </c>
      <c r="N191" s="228">
        <v>1</v>
      </c>
      <c r="O191" s="228">
        <v>21</v>
      </c>
      <c r="P191" s="228">
        <v>5000</v>
      </c>
      <c r="Q191" s="228"/>
      <c r="R191" s="228"/>
      <c r="S191" s="373"/>
      <c r="T191" s="373"/>
      <c r="U191" s="300">
        <v>2001</v>
      </c>
      <c r="V191" s="366"/>
      <c r="W191" s="366"/>
      <c r="X191" s="366"/>
      <c r="Y191" s="366"/>
      <c r="Z191" s="228">
        <v>230</v>
      </c>
      <c r="AA191" s="227"/>
      <c r="AB191" s="227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</row>
    <row r="192" spans="1:50" ht="26.1" customHeight="1">
      <c r="A192" s="1646"/>
      <c r="B192" s="45"/>
      <c r="C192" s="227" t="s">
        <v>5036</v>
      </c>
      <c r="D192" s="227" t="s">
        <v>23571</v>
      </c>
      <c r="E192" s="227" t="s">
        <v>5415</v>
      </c>
      <c r="F192" s="227" t="s">
        <v>5036</v>
      </c>
      <c r="G192" s="227" t="s">
        <v>1743</v>
      </c>
      <c r="H192" s="360" t="s">
        <v>5409</v>
      </c>
      <c r="I192" s="227" t="s">
        <v>12911</v>
      </c>
      <c r="J192" s="228">
        <v>5168</v>
      </c>
      <c r="K192" s="389">
        <v>340.05</v>
      </c>
      <c r="L192" s="389">
        <v>340.05</v>
      </c>
      <c r="M192" s="228">
        <v>145</v>
      </c>
      <c r="N192" s="228">
        <v>1</v>
      </c>
      <c r="O192" s="228">
        <v>21</v>
      </c>
      <c r="P192" s="228">
        <v>5000</v>
      </c>
      <c r="Q192" s="228"/>
      <c r="R192" s="228"/>
      <c r="S192" s="228"/>
      <c r="T192" s="228"/>
      <c r="U192" s="300">
        <v>2001</v>
      </c>
      <c r="V192" s="366">
        <v>300</v>
      </c>
      <c r="W192" s="366"/>
      <c r="X192" s="366"/>
      <c r="Y192" s="366"/>
      <c r="Z192" s="228">
        <v>300</v>
      </c>
      <c r="AA192" s="228"/>
      <c r="AB192" s="228"/>
      <c r="AC192" s="373"/>
      <c r="AD192" s="373"/>
      <c r="AE192" s="373"/>
      <c r="AF192" s="373"/>
      <c r="AG192" s="373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</row>
    <row r="193" spans="1:50" ht="26.1" customHeight="1">
      <c r="A193" s="1646"/>
      <c r="B193" s="45"/>
      <c r="C193" s="227" t="s">
        <v>5036</v>
      </c>
      <c r="D193" s="227" t="s">
        <v>23895</v>
      </c>
      <c r="E193" s="227" t="s">
        <v>5416</v>
      </c>
      <c r="F193" s="227" t="s">
        <v>5036</v>
      </c>
      <c r="G193" s="227" t="s">
        <v>1743</v>
      </c>
      <c r="H193" s="360"/>
      <c r="I193" s="227" t="s">
        <v>12911</v>
      </c>
      <c r="J193" s="228">
        <v>1665</v>
      </c>
      <c r="K193" s="389" t="s">
        <v>11433</v>
      </c>
      <c r="L193" s="389" t="s">
        <v>11434</v>
      </c>
      <c r="M193" s="228">
        <v>145</v>
      </c>
      <c r="N193" s="228">
        <v>1</v>
      </c>
      <c r="O193" s="228">
        <v>21</v>
      </c>
      <c r="P193" s="228">
        <v>5000</v>
      </c>
      <c r="Q193" s="228"/>
      <c r="R193" s="228"/>
      <c r="S193" s="228"/>
      <c r="T193" s="228"/>
      <c r="U193" s="300">
        <v>2013</v>
      </c>
      <c r="V193" s="366"/>
      <c r="W193" s="366"/>
      <c r="X193" s="366"/>
      <c r="Y193" s="366"/>
      <c r="Z193" s="228">
        <v>300</v>
      </c>
      <c r="AA193" s="228"/>
      <c r="AB193" s="228"/>
      <c r="AC193" s="373"/>
      <c r="AD193" s="373"/>
      <c r="AE193" s="373"/>
      <c r="AF193" s="373"/>
      <c r="AG193" s="373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</row>
    <row r="194" spans="1:50" ht="26.1" customHeight="1">
      <c r="A194" s="1646" t="s">
        <v>150</v>
      </c>
      <c r="B194" s="46"/>
      <c r="C194" s="227" t="s">
        <v>5036</v>
      </c>
      <c r="D194" s="227" t="s">
        <v>23896</v>
      </c>
      <c r="E194" s="227" t="s">
        <v>5417</v>
      </c>
      <c r="F194" s="227" t="s">
        <v>5036</v>
      </c>
      <c r="G194" s="227" t="s">
        <v>1743</v>
      </c>
      <c r="H194" s="360"/>
      <c r="I194" s="227" t="s">
        <v>12911</v>
      </c>
      <c r="J194" s="228">
        <v>5684</v>
      </c>
      <c r="K194" s="389" t="s">
        <v>11435</v>
      </c>
      <c r="L194" s="389" t="s">
        <v>11436</v>
      </c>
      <c r="M194" s="228">
        <v>145</v>
      </c>
      <c r="N194" s="228">
        <v>1</v>
      </c>
      <c r="O194" s="228">
        <v>21</v>
      </c>
      <c r="P194" s="228">
        <v>5000</v>
      </c>
      <c r="Q194" s="228"/>
      <c r="R194" s="228"/>
      <c r="S194" s="228"/>
      <c r="T194" s="228"/>
      <c r="U194" s="300">
        <v>2013</v>
      </c>
      <c r="V194" s="366"/>
      <c r="W194" s="366"/>
      <c r="X194" s="366"/>
      <c r="Y194" s="366"/>
      <c r="Z194" s="228">
        <v>120</v>
      </c>
      <c r="AA194" s="228"/>
      <c r="AB194" s="228"/>
      <c r="AC194" s="373"/>
      <c r="AD194" s="373"/>
      <c r="AE194" s="373"/>
      <c r="AF194" s="373"/>
      <c r="AG194" s="373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</row>
    <row r="195" spans="1:50" ht="26.1" customHeight="1">
      <c r="A195" s="1646"/>
      <c r="B195" s="155"/>
      <c r="C195" s="241" t="s">
        <v>5038</v>
      </c>
      <c r="D195" s="241" t="s">
        <v>23574</v>
      </c>
      <c r="E195" s="733" t="s">
        <v>5418</v>
      </c>
      <c r="F195" s="241" t="s">
        <v>5038</v>
      </c>
      <c r="G195" s="241" t="s">
        <v>23897</v>
      </c>
      <c r="H195" s="241"/>
      <c r="I195" s="241" t="s">
        <v>5038</v>
      </c>
      <c r="J195" s="547">
        <v>26783</v>
      </c>
      <c r="K195" s="547">
        <v>477</v>
      </c>
      <c r="L195" s="547">
        <v>415</v>
      </c>
      <c r="M195" s="547">
        <v>145</v>
      </c>
      <c r="N195" s="750">
        <v>0.88</v>
      </c>
      <c r="O195" s="547">
        <v>28</v>
      </c>
      <c r="P195" s="547">
        <v>7250</v>
      </c>
      <c r="Q195" s="547"/>
      <c r="R195" s="547"/>
      <c r="S195" s="241"/>
      <c r="T195" s="241"/>
      <c r="U195" s="243">
        <v>2011</v>
      </c>
      <c r="V195" s="241"/>
      <c r="W195" s="241"/>
      <c r="X195" s="241"/>
      <c r="Y195" s="241"/>
      <c r="Z195" s="547">
        <v>927</v>
      </c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</row>
    <row r="196" spans="1:50" s="73" customFormat="1" ht="26.1" customHeight="1">
      <c r="A196" s="1651"/>
      <c r="B196" s="60" t="s">
        <v>0</v>
      </c>
      <c r="C196" s="314" t="s">
        <v>2001</v>
      </c>
      <c r="D196" s="314"/>
      <c r="E196" s="315">
        <f>COUNTA(E197:E228)</f>
        <v>32</v>
      </c>
      <c r="F196" s="552"/>
      <c r="G196" s="552"/>
      <c r="H196" s="504"/>
      <c r="I196" s="318"/>
      <c r="J196" s="318">
        <f>SUM(J197:J228)</f>
        <v>469254</v>
      </c>
      <c r="K196" s="318">
        <f>SUM(K197:K228)</f>
        <v>10943.66</v>
      </c>
      <c r="L196" s="318">
        <f>SUM(L197:L228)</f>
        <v>16607.72</v>
      </c>
      <c r="M196" s="318"/>
      <c r="N196" s="318"/>
      <c r="O196" s="318"/>
      <c r="P196" s="318"/>
      <c r="Q196" s="318"/>
      <c r="R196" s="318"/>
      <c r="S196" s="318"/>
      <c r="T196" s="318"/>
      <c r="U196" s="744"/>
      <c r="V196" s="378"/>
      <c r="W196" s="378"/>
      <c r="X196" s="378"/>
      <c r="Y196" s="378"/>
      <c r="Z196" s="318"/>
      <c r="AA196" s="318"/>
      <c r="AB196" s="318"/>
      <c r="AC196" s="349"/>
      <c r="AD196" s="349"/>
      <c r="AE196" s="349"/>
      <c r="AF196" s="349"/>
      <c r="AG196" s="349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</row>
    <row r="197" spans="1:50" ht="26.1" customHeight="1">
      <c r="A197" s="1646" t="s">
        <v>315</v>
      </c>
      <c r="B197" s="45"/>
      <c r="C197" s="227" t="s">
        <v>1938</v>
      </c>
      <c r="D197" s="227"/>
      <c r="E197" s="227" t="s">
        <v>5846</v>
      </c>
      <c r="F197" s="227" t="s">
        <v>1938</v>
      </c>
      <c r="G197" s="227" t="s">
        <v>5847</v>
      </c>
      <c r="H197" s="360"/>
      <c r="I197" s="227" t="s">
        <v>2104</v>
      </c>
      <c r="J197" s="228">
        <v>8415</v>
      </c>
      <c r="K197" s="228">
        <v>349</v>
      </c>
      <c r="L197" s="228">
        <v>501</v>
      </c>
      <c r="M197" s="228">
        <v>145</v>
      </c>
      <c r="N197" s="228">
        <v>0.7</v>
      </c>
      <c r="O197" s="228">
        <v>28</v>
      </c>
      <c r="P197" s="228">
        <v>8415</v>
      </c>
      <c r="Q197" s="228"/>
      <c r="R197" s="228"/>
      <c r="S197" s="233"/>
      <c r="T197" s="233"/>
      <c r="U197" s="300">
        <v>2002</v>
      </c>
      <c r="V197" s="233">
        <v>416</v>
      </c>
      <c r="W197" s="233"/>
      <c r="X197" s="233"/>
      <c r="Y197" s="233"/>
      <c r="Z197" s="228">
        <v>416</v>
      </c>
      <c r="AA197" s="227"/>
      <c r="AB197" s="227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</row>
    <row r="198" spans="1:50" ht="26.1" customHeight="1">
      <c r="A198" s="1646" t="s">
        <v>316</v>
      </c>
      <c r="B198" s="45"/>
      <c r="C198" s="227" t="s">
        <v>1744</v>
      </c>
      <c r="D198" s="227"/>
      <c r="E198" s="227" t="s">
        <v>5848</v>
      </c>
      <c r="F198" s="227" t="s">
        <v>1744</v>
      </c>
      <c r="G198" s="227" t="s">
        <v>1959</v>
      </c>
      <c r="H198" s="360"/>
      <c r="I198" s="227" t="s">
        <v>14154</v>
      </c>
      <c r="J198" s="228">
        <v>17116</v>
      </c>
      <c r="K198" s="228">
        <v>417</v>
      </c>
      <c r="L198" s="228">
        <v>417</v>
      </c>
      <c r="M198" s="228">
        <v>145</v>
      </c>
      <c r="N198" s="228">
        <v>0.7</v>
      </c>
      <c r="O198" s="228">
        <v>28</v>
      </c>
      <c r="P198" s="228">
        <v>16699</v>
      </c>
      <c r="Q198" s="228"/>
      <c r="R198" s="228">
        <v>100</v>
      </c>
      <c r="S198" s="233"/>
      <c r="T198" s="233"/>
      <c r="U198" s="300">
        <v>1999</v>
      </c>
      <c r="V198" s="233">
        <v>638</v>
      </c>
      <c r="W198" s="233"/>
      <c r="X198" s="233">
        <v>500</v>
      </c>
      <c r="Y198" s="233"/>
      <c r="Z198" s="228">
        <v>1219</v>
      </c>
      <c r="AA198" s="227"/>
      <c r="AB198" s="227"/>
      <c r="AC198" s="233"/>
      <c r="AD198" s="233"/>
      <c r="AE198" s="233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  <c r="AU198" s="233"/>
      <c r="AV198" s="233"/>
      <c r="AW198" s="233"/>
      <c r="AX198" s="233"/>
    </row>
    <row r="199" spans="1:50" ht="26.1" customHeight="1">
      <c r="A199" s="1646"/>
      <c r="B199" s="45"/>
      <c r="C199" s="227" t="s">
        <v>1744</v>
      </c>
      <c r="D199" s="227"/>
      <c r="E199" s="227" t="s">
        <v>5849</v>
      </c>
      <c r="F199" s="227" t="s">
        <v>1744</v>
      </c>
      <c r="G199" s="227" t="s">
        <v>1959</v>
      </c>
      <c r="H199" s="360"/>
      <c r="I199" s="227" t="s">
        <v>14154</v>
      </c>
      <c r="J199" s="228">
        <v>17167</v>
      </c>
      <c r="K199" s="228">
        <v>423</v>
      </c>
      <c r="L199" s="228">
        <v>423</v>
      </c>
      <c r="M199" s="228">
        <v>145</v>
      </c>
      <c r="N199" s="228">
        <v>0.7</v>
      </c>
      <c r="O199" s="228">
        <v>24</v>
      </c>
      <c r="P199" s="228">
        <v>17167</v>
      </c>
      <c r="Q199" s="228"/>
      <c r="R199" s="228">
        <v>300</v>
      </c>
      <c r="S199" s="233"/>
      <c r="T199" s="233"/>
      <c r="U199" s="300">
        <v>1996</v>
      </c>
      <c r="V199" s="233">
        <v>685</v>
      </c>
      <c r="W199" s="233"/>
      <c r="X199" s="233"/>
      <c r="Y199" s="233"/>
      <c r="Z199" s="228">
        <v>685</v>
      </c>
      <c r="AA199" s="227"/>
      <c r="AB199" s="227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33"/>
      <c r="AW199" s="233"/>
      <c r="AX199" s="233"/>
    </row>
    <row r="200" spans="1:50" ht="26.1" customHeight="1">
      <c r="A200" s="1646"/>
      <c r="B200" s="45"/>
      <c r="C200" s="227" t="s">
        <v>5423</v>
      </c>
      <c r="D200" s="227"/>
      <c r="E200" s="227" t="s">
        <v>14155</v>
      </c>
      <c r="F200" s="227" t="s">
        <v>5423</v>
      </c>
      <c r="G200" s="227" t="s">
        <v>5850</v>
      </c>
      <c r="H200" s="360"/>
      <c r="I200" s="227" t="s">
        <v>14156</v>
      </c>
      <c r="J200" s="228">
        <v>20581</v>
      </c>
      <c r="K200" s="228">
        <v>485</v>
      </c>
      <c r="L200" s="228">
        <v>485</v>
      </c>
      <c r="M200" s="228">
        <v>145</v>
      </c>
      <c r="N200" s="228">
        <v>0.9</v>
      </c>
      <c r="O200" s="228">
        <v>28</v>
      </c>
      <c r="P200" s="228">
        <v>6400</v>
      </c>
      <c r="Q200" s="228"/>
      <c r="R200" s="228">
        <v>150</v>
      </c>
      <c r="S200" s="233"/>
      <c r="T200" s="233"/>
      <c r="U200" s="300">
        <v>2018</v>
      </c>
      <c r="V200" s="233">
        <v>5</v>
      </c>
      <c r="W200" s="233"/>
      <c r="X200" s="233"/>
      <c r="Y200" s="233"/>
      <c r="Z200" s="228">
        <v>1500</v>
      </c>
      <c r="AA200" s="227"/>
      <c r="AB200" s="227"/>
      <c r="AC200" s="233"/>
      <c r="AD200" s="233"/>
      <c r="AE200" s="233">
        <v>2</v>
      </c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33"/>
      <c r="AW200" s="233"/>
      <c r="AX200" s="233" t="s">
        <v>17322</v>
      </c>
    </row>
    <row r="201" spans="1:50" ht="26.1" customHeight="1">
      <c r="A201" s="1646"/>
      <c r="B201" s="45"/>
      <c r="C201" s="227" t="s">
        <v>5423</v>
      </c>
      <c r="D201" s="227"/>
      <c r="E201" s="227" t="s">
        <v>11380</v>
      </c>
      <c r="F201" s="227" t="s">
        <v>5423</v>
      </c>
      <c r="G201" s="227"/>
      <c r="H201" s="360"/>
      <c r="I201" s="227" t="s">
        <v>14156</v>
      </c>
      <c r="J201" s="228">
        <v>4909</v>
      </c>
      <c r="K201" s="228"/>
      <c r="L201" s="228"/>
      <c r="M201" s="228">
        <v>145</v>
      </c>
      <c r="N201" s="228">
        <v>1</v>
      </c>
      <c r="O201" s="228">
        <v>21</v>
      </c>
      <c r="P201" s="228">
        <v>4909</v>
      </c>
      <c r="Q201" s="228"/>
      <c r="R201" s="228"/>
      <c r="S201" s="233"/>
      <c r="T201" s="233"/>
      <c r="U201" s="300"/>
      <c r="V201" s="233"/>
      <c r="W201" s="233"/>
      <c r="X201" s="233"/>
      <c r="Y201" s="233"/>
      <c r="Z201" s="228"/>
      <c r="AA201" s="227"/>
      <c r="AB201" s="227"/>
      <c r="AC201" s="233"/>
      <c r="AD201" s="233"/>
      <c r="AE201" s="233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33"/>
      <c r="AW201" s="233"/>
      <c r="AX201" s="233" t="s">
        <v>17322</v>
      </c>
    </row>
    <row r="202" spans="1:50" ht="26.1" customHeight="1">
      <c r="A202" s="1646"/>
      <c r="B202" s="45"/>
      <c r="C202" s="227" t="s">
        <v>5428</v>
      </c>
      <c r="D202" s="227" t="s">
        <v>24287</v>
      </c>
      <c r="E202" s="227" t="s">
        <v>5851</v>
      </c>
      <c r="F202" s="227" t="s">
        <v>5428</v>
      </c>
      <c r="G202" s="227" t="s">
        <v>24288</v>
      </c>
      <c r="H202" s="360"/>
      <c r="I202" s="227" t="s">
        <v>5428</v>
      </c>
      <c r="J202" s="228">
        <v>9687</v>
      </c>
      <c r="K202" s="228">
        <v>332.52</v>
      </c>
      <c r="L202" s="228">
        <v>333</v>
      </c>
      <c r="M202" s="228">
        <v>145</v>
      </c>
      <c r="N202" s="228">
        <v>0.7</v>
      </c>
      <c r="O202" s="228">
        <v>21</v>
      </c>
      <c r="P202" s="228">
        <v>9687</v>
      </c>
      <c r="Q202" s="228"/>
      <c r="R202" s="228"/>
      <c r="S202" s="233"/>
      <c r="T202" s="233"/>
      <c r="U202" s="300">
        <v>2003</v>
      </c>
      <c r="V202" s="233">
        <v>400</v>
      </c>
      <c r="W202" s="233"/>
      <c r="X202" s="233"/>
      <c r="Y202" s="233"/>
      <c r="Z202" s="228">
        <v>400</v>
      </c>
      <c r="AA202" s="227"/>
      <c r="AB202" s="227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</row>
    <row r="203" spans="1:50" ht="26.1" customHeight="1">
      <c r="A203" s="1646" t="s">
        <v>318</v>
      </c>
      <c r="B203" s="45"/>
      <c r="C203" s="227" t="s">
        <v>5428</v>
      </c>
      <c r="D203" s="227" t="s">
        <v>24029</v>
      </c>
      <c r="E203" s="227" t="s">
        <v>11381</v>
      </c>
      <c r="F203" s="227" t="s">
        <v>5428</v>
      </c>
      <c r="G203" s="227" t="s">
        <v>24288</v>
      </c>
      <c r="H203" s="360"/>
      <c r="I203" s="227" t="s">
        <v>5428</v>
      </c>
      <c r="J203" s="228">
        <v>178386</v>
      </c>
      <c r="K203" s="228">
        <v>452</v>
      </c>
      <c r="L203" s="228">
        <v>412</v>
      </c>
      <c r="M203" s="228">
        <v>145</v>
      </c>
      <c r="N203" s="228">
        <v>1</v>
      </c>
      <c r="O203" s="228">
        <v>4</v>
      </c>
      <c r="P203" s="228">
        <v>14550</v>
      </c>
      <c r="Q203" s="233"/>
      <c r="R203" s="233"/>
      <c r="S203" s="233"/>
      <c r="T203" s="233"/>
      <c r="U203" s="300">
        <v>2019</v>
      </c>
      <c r="V203" s="233"/>
      <c r="W203" s="233"/>
      <c r="X203" s="233"/>
      <c r="Y203" s="233"/>
      <c r="Z203" s="228">
        <v>2100</v>
      </c>
      <c r="AA203" s="227"/>
      <c r="AB203" s="227"/>
      <c r="AC203" s="233"/>
      <c r="AD203" s="233"/>
      <c r="AE203" s="233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33"/>
      <c r="AW203" s="233"/>
      <c r="AX203" s="233"/>
    </row>
    <row r="204" spans="1:50" ht="26.1" customHeight="1">
      <c r="A204" s="1646" t="s">
        <v>317</v>
      </c>
      <c r="B204" s="45"/>
      <c r="C204" s="227" t="s">
        <v>5431</v>
      </c>
      <c r="D204" s="227"/>
      <c r="E204" s="227" t="s">
        <v>12181</v>
      </c>
      <c r="F204" s="227" t="s">
        <v>5431</v>
      </c>
      <c r="G204" s="227" t="s">
        <v>5853</v>
      </c>
      <c r="H204" s="360"/>
      <c r="I204" s="227" t="s">
        <v>5854</v>
      </c>
      <c r="J204" s="228">
        <v>2613</v>
      </c>
      <c r="K204" s="228">
        <v>387</v>
      </c>
      <c r="L204" s="228">
        <v>387</v>
      </c>
      <c r="M204" s="228">
        <v>145</v>
      </c>
      <c r="N204" s="228">
        <v>0.7</v>
      </c>
      <c r="O204" s="228">
        <v>28</v>
      </c>
      <c r="P204" s="228">
        <v>3190</v>
      </c>
      <c r="Q204" s="228"/>
      <c r="R204" s="228"/>
      <c r="S204" s="233"/>
      <c r="T204" s="233"/>
      <c r="U204" s="300">
        <v>1996</v>
      </c>
      <c r="V204" s="233">
        <v>280</v>
      </c>
      <c r="W204" s="233"/>
      <c r="X204" s="233"/>
      <c r="Y204" s="233"/>
      <c r="Z204" s="228">
        <v>280</v>
      </c>
      <c r="AA204" s="227"/>
      <c r="AB204" s="227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</row>
    <row r="205" spans="1:50" ht="26.1" customHeight="1">
      <c r="A205" s="1646" t="s">
        <v>321</v>
      </c>
      <c r="B205" s="45"/>
      <c r="C205" s="227" t="s">
        <v>5431</v>
      </c>
      <c r="D205" s="227"/>
      <c r="E205" s="227" t="s">
        <v>12182</v>
      </c>
      <c r="F205" s="227" t="s">
        <v>5431</v>
      </c>
      <c r="G205" s="227"/>
      <c r="H205" s="360"/>
      <c r="I205" s="227" t="s">
        <v>5855</v>
      </c>
      <c r="J205" s="228">
        <v>9935</v>
      </c>
      <c r="K205" s="228">
        <v>196</v>
      </c>
      <c r="L205" s="228">
        <v>196</v>
      </c>
      <c r="M205" s="228">
        <v>145</v>
      </c>
      <c r="N205" s="228">
        <v>0.7</v>
      </c>
      <c r="O205" s="228">
        <v>21</v>
      </c>
      <c r="P205" s="228">
        <v>9935</v>
      </c>
      <c r="Q205" s="233"/>
      <c r="R205" s="233"/>
      <c r="S205" s="233"/>
      <c r="T205" s="233"/>
      <c r="U205" s="300">
        <v>1998</v>
      </c>
      <c r="V205" s="233">
        <v>144</v>
      </c>
      <c r="W205" s="233"/>
      <c r="X205" s="233"/>
      <c r="Y205" s="233"/>
      <c r="Z205" s="228">
        <v>144</v>
      </c>
      <c r="AA205" s="227"/>
      <c r="AB205" s="227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</row>
    <row r="206" spans="1:50" ht="26.1" customHeight="1">
      <c r="A206" s="1646"/>
      <c r="B206" s="45"/>
      <c r="C206" s="227" t="s">
        <v>5431</v>
      </c>
      <c r="D206" s="227"/>
      <c r="E206" s="227" t="s">
        <v>12183</v>
      </c>
      <c r="F206" s="227" t="s">
        <v>5431</v>
      </c>
      <c r="G206" s="227"/>
      <c r="H206" s="227"/>
      <c r="I206" s="227" t="s">
        <v>12184</v>
      </c>
      <c r="J206" s="228">
        <v>16988</v>
      </c>
      <c r="K206" s="228">
        <v>658</v>
      </c>
      <c r="L206" s="228">
        <v>720</v>
      </c>
      <c r="M206" s="228"/>
      <c r="N206" s="228"/>
      <c r="O206" s="228"/>
      <c r="P206" s="228"/>
      <c r="Q206" s="228"/>
      <c r="R206" s="228"/>
      <c r="S206" s="233"/>
      <c r="T206" s="233"/>
      <c r="U206" s="300">
        <v>2018</v>
      </c>
      <c r="V206" s="233"/>
      <c r="W206" s="233"/>
      <c r="X206" s="233"/>
      <c r="Y206" s="233"/>
      <c r="Z206" s="228" t="s">
        <v>389</v>
      </c>
      <c r="AA206" s="227"/>
      <c r="AB206" s="227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</row>
    <row r="207" spans="1:50" ht="26.1" customHeight="1">
      <c r="A207" s="1646" t="s">
        <v>322</v>
      </c>
      <c r="B207" s="45"/>
      <c r="C207" s="227" t="s">
        <v>5434</v>
      </c>
      <c r="D207" s="227" t="s">
        <v>24289</v>
      </c>
      <c r="E207" s="227" t="s">
        <v>5856</v>
      </c>
      <c r="F207" s="227" t="s">
        <v>5434</v>
      </c>
      <c r="G207" s="227" t="s">
        <v>5857</v>
      </c>
      <c r="H207" s="360"/>
      <c r="I207" s="227" t="s">
        <v>5858</v>
      </c>
      <c r="J207" s="228">
        <v>4347</v>
      </c>
      <c r="K207" s="228">
        <v>144</v>
      </c>
      <c r="L207" s="228">
        <v>144</v>
      </c>
      <c r="M207" s="228">
        <v>145</v>
      </c>
      <c r="N207" s="228">
        <v>1.2</v>
      </c>
      <c r="O207" s="228">
        <v>21</v>
      </c>
      <c r="P207" s="228">
        <v>4347</v>
      </c>
      <c r="Q207" s="228"/>
      <c r="R207" s="228"/>
      <c r="S207" s="233"/>
      <c r="T207" s="233"/>
      <c r="U207" s="300">
        <v>1976</v>
      </c>
      <c r="V207" s="233">
        <v>140</v>
      </c>
      <c r="W207" s="233"/>
      <c r="X207" s="233"/>
      <c r="Y207" s="233"/>
      <c r="Z207" s="228">
        <v>140</v>
      </c>
      <c r="AA207" s="227"/>
      <c r="AB207" s="227"/>
      <c r="AC207" s="233"/>
      <c r="AD207" s="233"/>
      <c r="AE207" s="233">
        <v>2</v>
      </c>
      <c r="AF207" s="233"/>
      <c r="AG207" s="233">
        <v>20</v>
      </c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</row>
    <row r="208" spans="1:50" ht="26.1" customHeight="1">
      <c r="A208" s="1646"/>
      <c r="B208" s="45"/>
      <c r="C208" s="227" t="s">
        <v>14116</v>
      </c>
      <c r="D208" s="227"/>
      <c r="E208" s="227" t="s">
        <v>14157</v>
      </c>
      <c r="F208" s="227" t="s">
        <v>14116</v>
      </c>
      <c r="G208" s="227"/>
      <c r="H208" s="360"/>
      <c r="I208" s="227" t="s">
        <v>14116</v>
      </c>
      <c r="J208" s="228">
        <v>4558</v>
      </c>
      <c r="K208" s="228">
        <v>441</v>
      </c>
      <c r="L208" s="228">
        <v>461</v>
      </c>
      <c r="M208" s="228">
        <v>145</v>
      </c>
      <c r="N208" s="228">
        <v>5</v>
      </c>
      <c r="O208" s="228">
        <v>28</v>
      </c>
      <c r="P208" s="228">
        <v>4558</v>
      </c>
      <c r="Q208" s="228"/>
      <c r="R208" s="228">
        <v>1000</v>
      </c>
      <c r="S208" s="233"/>
      <c r="T208" s="233"/>
      <c r="U208" s="300">
        <v>2006</v>
      </c>
      <c r="V208" s="233"/>
      <c r="W208" s="233"/>
      <c r="X208" s="233"/>
      <c r="Y208" s="233"/>
      <c r="Z208" s="228"/>
      <c r="AA208" s="227"/>
      <c r="AB208" s="227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</row>
    <row r="209" spans="1:50" ht="26.1" customHeight="1">
      <c r="A209" s="1646" t="s">
        <v>117</v>
      </c>
      <c r="B209" s="45"/>
      <c r="C209" s="227" t="s">
        <v>5440</v>
      </c>
      <c r="D209" s="227" t="s">
        <v>24290</v>
      </c>
      <c r="E209" s="227" t="s">
        <v>5859</v>
      </c>
      <c r="F209" s="227" t="s">
        <v>5440</v>
      </c>
      <c r="G209" s="227" t="s">
        <v>24291</v>
      </c>
      <c r="H209" s="360"/>
      <c r="I209" s="227" t="s">
        <v>5440</v>
      </c>
      <c r="J209" s="228">
        <v>8112</v>
      </c>
      <c r="K209" s="228">
        <v>84</v>
      </c>
      <c r="L209" s="228">
        <v>84</v>
      </c>
      <c r="M209" s="228">
        <v>145</v>
      </c>
      <c r="N209" s="228">
        <v>17</v>
      </c>
      <c r="O209" s="228">
        <v>21</v>
      </c>
      <c r="P209" s="228">
        <v>8112</v>
      </c>
      <c r="Q209" s="228"/>
      <c r="R209" s="228"/>
      <c r="S209" s="233"/>
      <c r="T209" s="233"/>
      <c r="U209" s="300">
        <v>1938</v>
      </c>
      <c r="V209" s="233"/>
      <c r="W209" s="233"/>
      <c r="X209" s="233"/>
      <c r="Y209" s="233"/>
      <c r="Z209" s="228"/>
      <c r="AA209" s="227"/>
      <c r="AB209" s="227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 t="s">
        <v>16507</v>
      </c>
    </row>
    <row r="210" spans="1:50" ht="26.1" customHeight="1">
      <c r="A210" s="1646"/>
      <c r="B210" s="45"/>
      <c r="C210" s="227" t="s">
        <v>5440</v>
      </c>
      <c r="D210" s="227" t="s">
        <v>24292</v>
      </c>
      <c r="E210" s="227" t="s">
        <v>5860</v>
      </c>
      <c r="F210" s="227" t="s">
        <v>5440</v>
      </c>
      <c r="G210" s="227" t="s">
        <v>24293</v>
      </c>
      <c r="H210" s="360"/>
      <c r="I210" s="227" t="s">
        <v>5440</v>
      </c>
      <c r="J210" s="228">
        <v>5723</v>
      </c>
      <c r="K210" s="228">
        <v>419</v>
      </c>
      <c r="L210" s="228">
        <v>355</v>
      </c>
      <c r="M210" s="228">
        <v>145</v>
      </c>
      <c r="N210" s="228">
        <v>17</v>
      </c>
      <c r="O210" s="228">
        <v>21</v>
      </c>
      <c r="P210" s="228">
        <v>5723</v>
      </c>
      <c r="Q210" s="228"/>
      <c r="R210" s="228"/>
      <c r="S210" s="233"/>
      <c r="T210" s="233"/>
      <c r="U210" s="300">
        <v>1999</v>
      </c>
      <c r="V210" s="233">
        <v>24</v>
      </c>
      <c r="W210" s="233"/>
      <c r="X210" s="233"/>
      <c r="Y210" s="233"/>
      <c r="Z210" s="228">
        <v>24</v>
      </c>
      <c r="AA210" s="227">
        <v>2003</v>
      </c>
      <c r="AB210" s="227">
        <v>2024</v>
      </c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 t="s">
        <v>16507</v>
      </c>
    </row>
    <row r="211" spans="1:50" ht="26.1" customHeight="1">
      <c r="A211" s="1646" t="s">
        <v>179</v>
      </c>
      <c r="B211" s="45"/>
      <c r="C211" s="227" t="s">
        <v>5447</v>
      </c>
      <c r="D211" s="227" t="s">
        <v>24294</v>
      </c>
      <c r="E211" s="227" t="s">
        <v>5861</v>
      </c>
      <c r="F211" s="227" t="s">
        <v>5447</v>
      </c>
      <c r="G211" s="227" t="s">
        <v>24295</v>
      </c>
      <c r="H211" s="227" t="s">
        <v>5447</v>
      </c>
      <c r="I211" s="228">
        <v>4473</v>
      </c>
      <c r="J211" s="228">
        <v>309</v>
      </c>
      <c r="K211" s="228">
        <v>241</v>
      </c>
      <c r="L211" s="228">
        <v>145</v>
      </c>
      <c r="M211" s="228">
        <v>0.7</v>
      </c>
      <c r="N211" s="228">
        <v>21</v>
      </c>
      <c r="O211" s="228">
        <v>3480</v>
      </c>
      <c r="P211" s="228"/>
      <c r="Q211" s="228"/>
      <c r="R211" s="233"/>
      <c r="S211" s="233"/>
      <c r="T211" s="300">
        <v>2003</v>
      </c>
      <c r="U211" s="233">
        <v>656</v>
      </c>
      <c r="V211" s="233">
        <v>656</v>
      </c>
      <c r="W211" s="233"/>
      <c r="X211" s="233"/>
      <c r="Y211" s="228">
        <v>1312</v>
      </c>
      <c r="Z211" s="227"/>
      <c r="AA211" s="227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</row>
    <row r="212" spans="1:50" ht="26.1" customHeight="1">
      <c r="A212" s="1646"/>
      <c r="B212" s="45"/>
      <c r="C212" s="227" t="s">
        <v>5447</v>
      </c>
      <c r="D212" s="227" t="s">
        <v>24296</v>
      </c>
      <c r="E212" s="227" t="s">
        <v>2630</v>
      </c>
      <c r="F212" s="227" t="s">
        <v>5447</v>
      </c>
      <c r="G212" s="227" t="s">
        <v>24295</v>
      </c>
      <c r="H212" s="227" t="s">
        <v>5447</v>
      </c>
      <c r="I212" s="228">
        <v>1636</v>
      </c>
      <c r="J212" s="228">
        <v>248</v>
      </c>
      <c r="K212" s="228">
        <v>248</v>
      </c>
      <c r="L212" s="228">
        <v>145</v>
      </c>
      <c r="M212" s="228">
        <v>1</v>
      </c>
      <c r="N212" s="228">
        <v>21</v>
      </c>
      <c r="O212" s="228">
        <v>1636</v>
      </c>
      <c r="P212" s="228"/>
      <c r="Q212" s="228"/>
      <c r="R212" s="233"/>
      <c r="S212" s="233"/>
      <c r="T212" s="300">
        <v>2006</v>
      </c>
      <c r="U212" s="233"/>
      <c r="V212" s="233"/>
      <c r="W212" s="233"/>
      <c r="X212" s="233"/>
      <c r="Y212" s="228">
        <v>450</v>
      </c>
      <c r="Z212" s="227"/>
      <c r="AA212" s="227"/>
      <c r="AB212" s="233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</row>
    <row r="213" spans="1:50" ht="26.1" customHeight="1">
      <c r="A213" s="1646" t="s">
        <v>180</v>
      </c>
      <c r="B213" s="45"/>
      <c r="C213" s="227" t="s">
        <v>5452</v>
      </c>
      <c r="D213" s="227" t="s">
        <v>24297</v>
      </c>
      <c r="E213" s="227" t="s">
        <v>5862</v>
      </c>
      <c r="F213" s="227" t="s">
        <v>5452</v>
      </c>
      <c r="G213" s="227" t="s">
        <v>5863</v>
      </c>
      <c r="H213" s="360"/>
      <c r="I213" s="227" t="s">
        <v>5452</v>
      </c>
      <c r="J213" s="228">
        <v>3160</v>
      </c>
      <c r="K213" s="228">
        <v>299.92</v>
      </c>
      <c r="L213" s="228">
        <v>299.92</v>
      </c>
      <c r="M213" s="228">
        <v>145</v>
      </c>
      <c r="N213" s="228">
        <v>0.7</v>
      </c>
      <c r="O213" s="228">
        <v>21</v>
      </c>
      <c r="P213" s="228">
        <v>2430</v>
      </c>
      <c r="Q213" s="228"/>
      <c r="R213" s="228"/>
      <c r="S213" s="233"/>
      <c r="T213" s="233"/>
      <c r="U213" s="300">
        <v>1995</v>
      </c>
      <c r="V213" s="233">
        <v>100</v>
      </c>
      <c r="W213" s="233"/>
      <c r="X213" s="233"/>
      <c r="Y213" s="233"/>
      <c r="Z213" s="228">
        <v>100</v>
      </c>
      <c r="AA213" s="227"/>
      <c r="AB213" s="227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</row>
    <row r="214" spans="1:50" ht="26.1" customHeight="1">
      <c r="A214" s="1646" t="s">
        <v>181</v>
      </c>
      <c r="B214" s="45"/>
      <c r="C214" s="227" t="s">
        <v>5452</v>
      </c>
      <c r="D214" s="227" t="s">
        <v>24298</v>
      </c>
      <c r="E214" s="227" t="s">
        <v>5848</v>
      </c>
      <c r="F214" s="227" t="s">
        <v>5452</v>
      </c>
      <c r="G214" s="227" t="s">
        <v>5864</v>
      </c>
      <c r="H214" s="227"/>
      <c r="I214" s="227" t="s">
        <v>5452</v>
      </c>
      <c r="J214" s="228">
        <v>3266</v>
      </c>
      <c r="K214" s="367">
        <v>180</v>
      </c>
      <c r="L214" s="367">
        <v>180</v>
      </c>
      <c r="M214" s="228">
        <v>145</v>
      </c>
      <c r="N214" s="228">
        <v>0.7</v>
      </c>
      <c r="O214" s="228">
        <v>24</v>
      </c>
      <c r="P214" s="228">
        <v>3266</v>
      </c>
      <c r="Q214" s="228"/>
      <c r="R214" s="228"/>
      <c r="S214" s="233"/>
      <c r="T214" s="233"/>
      <c r="U214" s="300">
        <v>1997</v>
      </c>
      <c r="V214" s="233">
        <v>101</v>
      </c>
      <c r="W214" s="233"/>
      <c r="X214" s="233"/>
      <c r="Y214" s="233"/>
      <c r="Z214" s="228">
        <v>101</v>
      </c>
      <c r="AA214" s="227"/>
      <c r="AB214" s="227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</row>
    <row r="215" spans="1:50" ht="26.1" customHeight="1">
      <c r="A215" s="1646" t="s">
        <v>182</v>
      </c>
      <c r="B215" s="45"/>
      <c r="C215" s="227" t="s">
        <v>5452</v>
      </c>
      <c r="D215" s="227" t="s">
        <v>24299</v>
      </c>
      <c r="E215" s="227" t="s">
        <v>5865</v>
      </c>
      <c r="F215" s="227" t="s">
        <v>5452</v>
      </c>
      <c r="G215" s="227" t="s">
        <v>24300</v>
      </c>
      <c r="H215" s="227"/>
      <c r="I215" s="227" t="s">
        <v>5452</v>
      </c>
      <c r="J215" s="228">
        <v>7974</v>
      </c>
      <c r="K215" s="367">
        <v>166</v>
      </c>
      <c r="L215" s="367">
        <v>166</v>
      </c>
      <c r="M215" s="228">
        <v>145</v>
      </c>
      <c r="N215" s="228">
        <v>1</v>
      </c>
      <c r="O215" s="228">
        <v>21</v>
      </c>
      <c r="P215" s="228">
        <v>4988</v>
      </c>
      <c r="Q215" s="228"/>
      <c r="R215" s="228"/>
      <c r="S215" s="233"/>
      <c r="T215" s="233"/>
      <c r="U215" s="300">
        <v>2002</v>
      </c>
      <c r="V215" s="233"/>
      <c r="W215" s="233"/>
      <c r="X215" s="233"/>
      <c r="Y215" s="233"/>
      <c r="Z215" s="228">
        <v>130</v>
      </c>
      <c r="AA215" s="227"/>
      <c r="AB215" s="227"/>
      <c r="AC215" s="233"/>
      <c r="AD215" s="233"/>
      <c r="AE215" s="233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</row>
    <row r="216" spans="1:50" ht="26.1" customHeight="1">
      <c r="A216" s="1646" t="s">
        <v>183</v>
      </c>
      <c r="B216" s="45"/>
      <c r="C216" s="227" t="s">
        <v>5452</v>
      </c>
      <c r="D216" s="227" t="s">
        <v>24301</v>
      </c>
      <c r="E216" s="227" t="s">
        <v>5866</v>
      </c>
      <c r="F216" s="227" t="s">
        <v>5452</v>
      </c>
      <c r="G216" s="227" t="s">
        <v>24302</v>
      </c>
      <c r="H216" s="227"/>
      <c r="I216" s="227" t="s">
        <v>5452</v>
      </c>
      <c r="J216" s="228">
        <v>2737</v>
      </c>
      <c r="K216" s="367">
        <v>128</v>
      </c>
      <c r="L216" s="367">
        <v>128</v>
      </c>
      <c r="M216" s="228">
        <v>145</v>
      </c>
      <c r="N216" s="228">
        <v>1</v>
      </c>
      <c r="O216" s="228">
        <v>21</v>
      </c>
      <c r="P216" s="228">
        <v>4988</v>
      </c>
      <c r="Q216" s="228"/>
      <c r="R216" s="228"/>
      <c r="S216" s="233"/>
      <c r="T216" s="233"/>
      <c r="U216" s="300">
        <v>1999</v>
      </c>
      <c r="V216" s="233"/>
      <c r="W216" s="233"/>
      <c r="X216" s="233"/>
      <c r="Y216" s="233"/>
      <c r="Z216" s="228">
        <v>130</v>
      </c>
      <c r="AA216" s="227"/>
      <c r="AB216" s="227"/>
      <c r="AC216" s="233"/>
      <c r="AD216" s="233"/>
      <c r="AE216" s="233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</row>
    <row r="217" spans="1:50" ht="26.1" customHeight="1">
      <c r="A217" s="1646" t="s">
        <v>184</v>
      </c>
      <c r="B217" s="45"/>
      <c r="C217" s="227" t="s">
        <v>5457</v>
      </c>
      <c r="D217" s="227"/>
      <c r="E217" s="227" t="s">
        <v>5867</v>
      </c>
      <c r="F217" s="227" t="s">
        <v>5457</v>
      </c>
      <c r="G217" s="227" t="s">
        <v>5852</v>
      </c>
      <c r="H217" s="360"/>
      <c r="I217" s="227" t="s">
        <v>5457</v>
      </c>
      <c r="J217" s="228">
        <v>18656</v>
      </c>
      <c r="K217" s="228">
        <v>563</v>
      </c>
      <c r="L217" s="228">
        <v>566</v>
      </c>
      <c r="M217" s="228">
        <v>145</v>
      </c>
      <c r="N217" s="228">
        <v>0.7</v>
      </c>
      <c r="O217" s="228">
        <v>21</v>
      </c>
      <c r="P217" s="228">
        <v>6500</v>
      </c>
      <c r="Q217" s="233"/>
      <c r="R217" s="233"/>
      <c r="S217" s="233"/>
      <c r="T217" s="233"/>
      <c r="U217" s="300">
        <v>2009</v>
      </c>
      <c r="V217" s="233"/>
      <c r="W217" s="233"/>
      <c r="X217" s="233"/>
      <c r="Y217" s="233"/>
      <c r="Z217" s="228">
        <v>2000</v>
      </c>
      <c r="AA217" s="227"/>
      <c r="AB217" s="227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33"/>
      <c r="AW217" s="233"/>
      <c r="AX217" s="233"/>
    </row>
    <row r="218" spans="1:50" ht="26.1" customHeight="1">
      <c r="A218" s="1646" t="s">
        <v>185</v>
      </c>
      <c r="B218" s="45"/>
      <c r="C218" s="227" t="s">
        <v>5461</v>
      </c>
      <c r="D218" s="227"/>
      <c r="E218" s="227" t="s">
        <v>5868</v>
      </c>
      <c r="F218" s="227" t="s">
        <v>5461</v>
      </c>
      <c r="G218" s="227" t="s">
        <v>5837</v>
      </c>
      <c r="H218" s="360"/>
      <c r="I218" s="227" t="s">
        <v>5869</v>
      </c>
      <c r="J218" s="228">
        <v>3742</v>
      </c>
      <c r="K218" s="228">
        <v>340</v>
      </c>
      <c r="L218" s="228">
        <v>340</v>
      </c>
      <c r="M218" s="228">
        <v>145</v>
      </c>
      <c r="N218" s="228">
        <v>4</v>
      </c>
      <c r="O218" s="228">
        <v>3</v>
      </c>
      <c r="P218" s="228">
        <v>7500</v>
      </c>
      <c r="Q218" s="228"/>
      <c r="R218" s="228"/>
      <c r="S218" s="233"/>
      <c r="T218" s="233"/>
      <c r="U218" s="300">
        <v>2022</v>
      </c>
      <c r="V218" s="233">
        <v>600</v>
      </c>
      <c r="W218" s="233"/>
      <c r="X218" s="233"/>
      <c r="Y218" s="233"/>
      <c r="Z218" s="228">
        <v>1960</v>
      </c>
      <c r="AA218" s="227"/>
      <c r="AB218" s="227"/>
      <c r="AC218" s="233"/>
      <c r="AD218" s="233"/>
      <c r="AE218" s="233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33"/>
      <c r="AW218" s="233"/>
      <c r="AX218" s="233"/>
    </row>
    <row r="219" spans="1:50" ht="26.1" customHeight="1">
      <c r="A219" s="1646" t="s">
        <v>114</v>
      </c>
      <c r="B219" s="45"/>
      <c r="C219" s="227" t="s">
        <v>202</v>
      </c>
      <c r="D219" s="227" t="s">
        <v>24303</v>
      </c>
      <c r="E219" s="227" t="s">
        <v>1748</v>
      </c>
      <c r="F219" s="227" t="s">
        <v>202</v>
      </c>
      <c r="G219" s="227" t="s">
        <v>1749</v>
      </c>
      <c r="H219" s="554"/>
      <c r="I219" s="227" t="s">
        <v>202</v>
      </c>
      <c r="J219" s="228">
        <v>2900</v>
      </c>
      <c r="K219" s="228">
        <v>104</v>
      </c>
      <c r="L219" s="228">
        <v>104</v>
      </c>
      <c r="M219" s="228">
        <v>145</v>
      </c>
      <c r="N219" s="228">
        <v>0.7</v>
      </c>
      <c r="O219" s="228">
        <v>24</v>
      </c>
      <c r="P219" s="228">
        <v>2900</v>
      </c>
      <c r="Q219" s="228"/>
      <c r="R219" s="228"/>
      <c r="S219" s="233"/>
      <c r="T219" s="233"/>
      <c r="U219" s="300">
        <v>1988</v>
      </c>
      <c r="V219" s="233">
        <v>350</v>
      </c>
      <c r="W219" s="233"/>
      <c r="X219" s="233"/>
      <c r="Y219" s="233"/>
      <c r="Z219" s="228">
        <v>350</v>
      </c>
      <c r="AA219" s="227"/>
      <c r="AB219" s="227"/>
      <c r="AC219" s="233"/>
      <c r="AD219" s="233"/>
      <c r="AE219" s="233">
        <v>430</v>
      </c>
      <c r="AF219" s="233">
        <v>2</v>
      </c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33"/>
      <c r="AW219" s="233"/>
      <c r="AX219" s="233"/>
    </row>
    <row r="220" spans="1:50" ht="26.1" customHeight="1">
      <c r="A220" s="1646"/>
      <c r="B220" s="45"/>
      <c r="C220" s="227" t="s">
        <v>5466</v>
      </c>
      <c r="D220" s="227"/>
      <c r="E220" s="227" t="s">
        <v>14158</v>
      </c>
      <c r="F220" s="227" t="s">
        <v>5466</v>
      </c>
      <c r="G220" s="227"/>
      <c r="H220" s="554"/>
      <c r="I220" s="227" t="s">
        <v>14159</v>
      </c>
      <c r="J220" s="228">
        <v>71104</v>
      </c>
      <c r="K220" s="228">
        <v>626</v>
      </c>
      <c r="L220" s="228">
        <v>626</v>
      </c>
      <c r="M220" s="228">
        <v>145</v>
      </c>
      <c r="N220" s="228">
        <v>1</v>
      </c>
      <c r="O220" s="228">
        <v>4</v>
      </c>
      <c r="P220" s="228">
        <v>7980</v>
      </c>
      <c r="Q220" s="228"/>
      <c r="R220" s="228"/>
      <c r="S220" s="233"/>
      <c r="T220" s="233"/>
      <c r="U220" s="300">
        <v>2014</v>
      </c>
      <c r="V220" s="233"/>
      <c r="W220" s="233"/>
      <c r="X220" s="233"/>
      <c r="Y220" s="233"/>
      <c r="Z220" s="228">
        <v>850</v>
      </c>
      <c r="AA220" s="227"/>
      <c r="AB220" s="227"/>
      <c r="AC220" s="233"/>
      <c r="AD220" s="233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</row>
    <row r="221" spans="1:50" ht="26.1" customHeight="1">
      <c r="A221" s="1646" t="s">
        <v>115</v>
      </c>
      <c r="B221" s="45"/>
      <c r="C221" s="227" t="s">
        <v>5471</v>
      </c>
      <c r="D221" s="227"/>
      <c r="E221" s="227" t="s">
        <v>5870</v>
      </c>
      <c r="F221" s="227" t="s">
        <v>5471</v>
      </c>
      <c r="G221" s="227" t="s">
        <v>5871</v>
      </c>
      <c r="H221" s="360"/>
      <c r="I221" s="227" t="s">
        <v>5471</v>
      </c>
      <c r="J221" s="228">
        <v>866</v>
      </c>
      <c r="K221" s="228">
        <v>96</v>
      </c>
      <c r="L221" s="228">
        <v>96</v>
      </c>
      <c r="M221" s="228">
        <v>145</v>
      </c>
      <c r="N221" s="228">
        <v>0.7</v>
      </c>
      <c r="O221" s="228">
        <v>21</v>
      </c>
      <c r="P221" s="228">
        <v>866</v>
      </c>
      <c r="Q221" s="228"/>
      <c r="R221" s="228"/>
      <c r="S221" s="233"/>
      <c r="T221" s="233"/>
      <c r="U221" s="300">
        <v>1995</v>
      </c>
      <c r="V221" s="233">
        <v>65</v>
      </c>
      <c r="W221" s="233"/>
      <c r="X221" s="233"/>
      <c r="Y221" s="233"/>
      <c r="Z221" s="228">
        <v>65</v>
      </c>
      <c r="AA221" s="227"/>
      <c r="AB221" s="227"/>
      <c r="AC221" s="233"/>
      <c r="AD221" s="233"/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</row>
    <row r="222" spans="1:50" ht="26.1" customHeight="1">
      <c r="A222" s="1646"/>
      <c r="B222" s="45"/>
      <c r="C222" s="227" t="s">
        <v>5471</v>
      </c>
      <c r="D222" s="227"/>
      <c r="E222" s="227" t="s">
        <v>5872</v>
      </c>
      <c r="F222" s="227" t="s">
        <v>5471</v>
      </c>
      <c r="G222" s="227" t="s">
        <v>5871</v>
      </c>
      <c r="H222" s="360"/>
      <c r="I222" s="227" t="s">
        <v>5471</v>
      </c>
      <c r="J222" s="228">
        <v>5902</v>
      </c>
      <c r="K222" s="228">
        <v>339</v>
      </c>
      <c r="L222" s="228">
        <v>5902</v>
      </c>
      <c r="M222" s="228">
        <v>145</v>
      </c>
      <c r="N222" s="228">
        <v>0.7</v>
      </c>
      <c r="O222" s="228">
        <v>21</v>
      </c>
      <c r="P222" s="228">
        <v>5902</v>
      </c>
      <c r="Q222" s="228"/>
      <c r="R222" s="228"/>
      <c r="S222" s="233"/>
      <c r="T222" s="233"/>
      <c r="U222" s="300">
        <v>2014</v>
      </c>
      <c r="V222" s="233">
        <v>66</v>
      </c>
      <c r="W222" s="233"/>
      <c r="X222" s="233"/>
      <c r="Y222" s="233"/>
      <c r="Z222" s="228">
        <v>1100</v>
      </c>
      <c r="AA222" s="227"/>
      <c r="AB222" s="227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</row>
    <row r="223" spans="1:50" ht="26.1" customHeight="1">
      <c r="A223" s="1646" t="s">
        <v>116</v>
      </c>
      <c r="B223" s="45"/>
      <c r="C223" s="227" t="s">
        <v>5473</v>
      </c>
      <c r="D223" s="227"/>
      <c r="E223" s="227" t="s">
        <v>14160</v>
      </c>
      <c r="F223" s="227" t="s">
        <v>5473</v>
      </c>
      <c r="G223" s="227"/>
      <c r="H223" s="360"/>
      <c r="I223" s="227" t="s">
        <v>5473</v>
      </c>
      <c r="J223" s="228">
        <v>567</v>
      </c>
      <c r="K223" s="228">
        <v>237</v>
      </c>
      <c r="L223" s="228">
        <v>237</v>
      </c>
      <c r="M223" s="228">
        <v>145</v>
      </c>
      <c r="N223" s="228">
        <v>4</v>
      </c>
      <c r="O223" s="228">
        <v>3</v>
      </c>
      <c r="P223" s="228">
        <v>330</v>
      </c>
      <c r="Q223" s="228"/>
      <c r="R223" s="228"/>
      <c r="S223" s="233"/>
      <c r="T223" s="233"/>
      <c r="U223" s="300">
        <v>2001</v>
      </c>
      <c r="V223" s="233"/>
      <c r="W223" s="233"/>
      <c r="X223" s="233"/>
      <c r="Y223" s="233"/>
      <c r="Z223" s="228">
        <v>130</v>
      </c>
      <c r="AA223" s="227"/>
      <c r="AB223" s="227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 t="s">
        <v>17389</v>
      </c>
    </row>
    <row r="224" spans="1:50" ht="26.1" customHeight="1">
      <c r="A224" s="1646"/>
      <c r="B224" s="45"/>
      <c r="C224" s="227" t="s">
        <v>5478</v>
      </c>
      <c r="D224" s="227"/>
      <c r="E224" s="227" t="s">
        <v>9499</v>
      </c>
      <c r="F224" s="227" t="s">
        <v>5478</v>
      </c>
      <c r="G224" s="227"/>
      <c r="H224" s="360"/>
      <c r="I224" s="227" t="s">
        <v>5873</v>
      </c>
      <c r="J224" s="228">
        <v>9439</v>
      </c>
      <c r="K224" s="228">
        <v>547</v>
      </c>
      <c r="L224" s="228">
        <v>679</v>
      </c>
      <c r="M224" s="228">
        <v>145</v>
      </c>
      <c r="N224" s="228">
        <v>1</v>
      </c>
      <c r="O224" s="228">
        <v>3</v>
      </c>
      <c r="P224" s="228">
        <v>5510</v>
      </c>
      <c r="Q224" s="228"/>
      <c r="R224" s="228"/>
      <c r="S224" s="233"/>
      <c r="T224" s="233"/>
      <c r="U224" s="300">
        <v>2009</v>
      </c>
      <c r="V224" s="233"/>
      <c r="W224" s="233"/>
      <c r="X224" s="233"/>
      <c r="Y224" s="233"/>
      <c r="Z224" s="228">
        <v>1611</v>
      </c>
      <c r="AA224" s="227"/>
      <c r="AB224" s="227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</row>
    <row r="225" spans="1:50" ht="26.1" customHeight="1">
      <c r="A225" s="1646"/>
      <c r="B225" s="45"/>
      <c r="C225" s="227" t="s">
        <v>5484</v>
      </c>
      <c r="D225" s="227"/>
      <c r="E225" s="227" t="s">
        <v>9500</v>
      </c>
      <c r="F225" s="227" t="s">
        <v>5484</v>
      </c>
      <c r="G225" s="227"/>
      <c r="H225" s="360"/>
      <c r="I225" s="227" t="s">
        <v>5484</v>
      </c>
      <c r="J225" s="228">
        <v>6400</v>
      </c>
      <c r="K225" s="228">
        <v>1050</v>
      </c>
      <c r="L225" s="228">
        <v>1050</v>
      </c>
      <c r="M225" s="228">
        <v>145</v>
      </c>
      <c r="N225" s="228">
        <v>3</v>
      </c>
      <c r="O225" s="228">
        <v>5</v>
      </c>
      <c r="P225" s="228">
        <v>981</v>
      </c>
      <c r="Q225" s="228"/>
      <c r="R225" s="228"/>
      <c r="S225" s="233"/>
      <c r="T225" s="233"/>
      <c r="U225" s="300">
        <v>2015</v>
      </c>
      <c r="V225" s="233"/>
      <c r="W225" s="233"/>
      <c r="X225" s="233"/>
      <c r="Y225" s="233"/>
      <c r="Z225" s="228">
        <v>2353</v>
      </c>
      <c r="AA225" s="227"/>
      <c r="AB225" s="227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</row>
    <row r="226" spans="1:50" ht="26.1" customHeight="1">
      <c r="A226" s="1647" t="s">
        <v>150</v>
      </c>
      <c r="B226" s="45"/>
      <c r="C226" s="227" t="s">
        <v>5485</v>
      </c>
      <c r="D226" s="227"/>
      <c r="E226" s="227" t="s">
        <v>5874</v>
      </c>
      <c r="F226" s="227" t="s">
        <v>5485</v>
      </c>
      <c r="G226" s="227"/>
      <c r="H226" s="360"/>
      <c r="I226" s="227" t="s">
        <v>5875</v>
      </c>
      <c r="J226" s="228">
        <v>1360</v>
      </c>
      <c r="K226" s="228">
        <v>299</v>
      </c>
      <c r="L226" s="228">
        <v>270</v>
      </c>
      <c r="M226" s="228">
        <v>145</v>
      </c>
      <c r="N226" s="228">
        <v>1</v>
      </c>
      <c r="O226" s="228">
        <v>21</v>
      </c>
      <c r="P226" s="228">
        <v>1360</v>
      </c>
      <c r="Q226" s="228"/>
      <c r="R226" s="228"/>
      <c r="S226" s="233"/>
      <c r="T226" s="233"/>
      <c r="U226" s="300">
        <v>2010</v>
      </c>
      <c r="V226" s="233"/>
      <c r="W226" s="233"/>
      <c r="X226" s="233"/>
      <c r="Y226" s="233"/>
      <c r="Z226" s="228">
        <v>480</v>
      </c>
      <c r="AA226" s="227"/>
      <c r="AB226" s="227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444"/>
    </row>
    <row r="227" spans="1:50" ht="26.1" customHeight="1">
      <c r="A227" s="1647"/>
      <c r="B227" s="45"/>
      <c r="C227" s="227" t="s">
        <v>5490</v>
      </c>
      <c r="D227" s="227" t="s">
        <v>24304</v>
      </c>
      <c r="E227" s="227" t="s">
        <v>5876</v>
      </c>
      <c r="F227" s="227" t="s">
        <v>5490</v>
      </c>
      <c r="G227" s="227" t="s">
        <v>24049</v>
      </c>
      <c r="H227" s="360"/>
      <c r="I227" s="227" t="s">
        <v>24305</v>
      </c>
      <c r="J227" s="228">
        <v>15833</v>
      </c>
      <c r="K227" s="228">
        <v>433.22</v>
      </c>
      <c r="L227" s="228">
        <v>496.8</v>
      </c>
      <c r="M227" s="228">
        <v>145</v>
      </c>
      <c r="N227" s="228">
        <v>30</v>
      </c>
      <c r="O227" s="228">
        <v>3</v>
      </c>
      <c r="P227" s="228">
        <v>1540</v>
      </c>
      <c r="Q227" s="228"/>
      <c r="R227" s="228"/>
      <c r="S227" s="233"/>
      <c r="T227" s="233"/>
      <c r="U227" s="300">
        <v>2012</v>
      </c>
      <c r="V227" s="233"/>
      <c r="W227" s="233"/>
      <c r="X227" s="233"/>
      <c r="Y227" s="233"/>
      <c r="Z227" s="228">
        <v>1400</v>
      </c>
      <c r="AA227" s="227"/>
      <c r="AB227" s="227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</row>
    <row r="228" spans="1:50" ht="26.1" customHeight="1">
      <c r="A228" s="1647" t="s">
        <v>89</v>
      </c>
      <c r="B228" s="151"/>
      <c r="C228" s="227" t="s">
        <v>5492</v>
      </c>
      <c r="D228" s="227"/>
      <c r="E228" s="227" t="s">
        <v>5877</v>
      </c>
      <c r="F228" s="227" t="s">
        <v>5492</v>
      </c>
      <c r="G228" s="227"/>
      <c r="H228" s="360"/>
      <c r="I228" s="227" t="s">
        <v>5492</v>
      </c>
      <c r="J228" s="228">
        <v>6254</v>
      </c>
      <c r="K228" s="228">
        <v>259</v>
      </c>
      <c r="L228" s="228">
        <v>259</v>
      </c>
      <c r="M228" s="228">
        <v>145</v>
      </c>
      <c r="N228" s="228">
        <v>0.7</v>
      </c>
      <c r="O228" s="228">
        <v>21</v>
      </c>
      <c r="P228" s="228">
        <v>6254</v>
      </c>
      <c r="Q228" s="228"/>
      <c r="R228" s="228"/>
      <c r="S228" s="233"/>
      <c r="T228" s="233"/>
      <c r="U228" s="300">
        <v>2005</v>
      </c>
      <c r="V228" s="233">
        <v>40</v>
      </c>
      <c r="W228" s="233"/>
      <c r="X228" s="233"/>
      <c r="Y228" s="233"/>
      <c r="Z228" s="228">
        <v>336</v>
      </c>
      <c r="AA228" s="227"/>
      <c r="AB228" s="227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33"/>
      <c r="AW228" s="233"/>
      <c r="AX228" s="233"/>
    </row>
    <row r="229" spans="1:50" s="73" customFormat="1" ht="26.1" customHeight="1">
      <c r="A229" s="1649" t="s">
        <v>315</v>
      </c>
      <c r="B229" s="60" t="s">
        <v>58</v>
      </c>
      <c r="C229" s="314" t="s">
        <v>2001</v>
      </c>
      <c r="D229" s="314"/>
      <c r="E229" s="315">
        <f>COUNTA(E230:E251)</f>
        <v>22</v>
      </c>
      <c r="F229" s="349"/>
      <c r="G229" s="349"/>
      <c r="H229" s="351"/>
      <c r="I229" s="349"/>
      <c r="J229" s="318">
        <f>SUM(J230:J251)</f>
        <v>296137</v>
      </c>
      <c r="K229" s="318">
        <f>SUM(K230:K251)</f>
        <v>6376.3329999999996</v>
      </c>
      <c r="L229" s="318">
        <f>SUM(L230:L251)</f>
        <v>7633.44</v>
      </c>
      <c r="M229" s="318"/>
      <c r="N229" s="318"/>
      <c r="O229" s="318"/>
      <c r="P229" s="318"/>
      <c r="Q229" s="318"/>
      <c r="R229" s="318"/>
      <c r="S229" s="349"/>
      <c r="T229" s="349"/>
      <c r="U229" s="744"/>
      <c r="V229" s="349"/>
      <c r="W229" s="349"/>
      <c r="X229" s="349"/>
      <c r="Y229" s="349"/>
      <c r="Z229" s="318"/>
      <c r="AA229" s="314"/>
      <c r="AB229" s="314"/>
      <c r="AC229" s="349"/>
      <c r="AD229" s="349"/>
      <c r="AE229" s="349"/>
      <c r="AF229" s="349"/>
      <c r="AG229" s="349"/>
      <c r="AH229" s="349"/>
      <c r="AI229" s="349"/>
      <c r="AJ229" s="349"/>
      <c r="AK229" s="349"/>
      <c r="AL229" s="349"/>
      <c r="AM229" s="349"/>
      <c r="AN229" s="349"/>
      <c r="AO229" s="349"/>
      <c r="AP229" s="349"/>
      <c r="AQ229" s="349"/>
      <c r="AR229" s="349"/>
      <c r="AS229" s="349"/>
      <c r="AT229" s="349"/>
      <c r="AU229" s="349"/>
      <c r="AV229" s="349"/>
      <c r="AW229" s="349"/>
      <c r="AX229" s="349"/>
    </row>
    <row r="230" spans="1:50" ht="26.1" customHeight="1">
      <c r="A230" s="1647" t="s">
        <v>316</v>
      </c>
      <c r="B230" s="45"/>
      <c r="C230" s="227" t="s">
        <v>5886</v>
      </c>
      <c r="D230" s="227" t="s">
        <v>24874</v>
      </c>
      <c r="E230" s="227" t="s">
        <v>17210</v>
      </c>
      <c r="F230" s="227" t="s">
        <v>5886</v>
      </c>
      <c r="G230" s="227" t="s">
        <v>13269</v>
      </c>
      <c r="H230" s="360"/>
      <c r="I230" s="227" t="s">
        <v>13269</v>
      </c>
      <c r="J230" s="228">
        <v>5400</v>
      </c>
      <c r="K230" s="228">
        <v>206</v>
      </c>
      <c r="L230" s="228">
        <v>206</v>
      </c>
      <c r="M230" s="228">
        <v>140</v>
      </c>
      <c r="N230" s="228">
        <v>20</v>
      </c>
      <c r="O230" s="228">
        <v>3</v>
      </c>
      <c r="P230" s="228">
        <v>5200</v>
      </c>
      <c r="Q230" s="228"/>
      <c r="R230" s="228"/>
      <c r="S230" s="233"/>
      <c r="T230" s="233"/>
      <c r="U230" s="300">
        <v>1988</v>
      </c>
      <c r="V230" s="233">
        <v>117</v>
      </c>
      <c r="W230" s="233"/>
      <c r="X230" s="233"/>
      <c r="Y230" s="233"/>
      <c r="Z230" s="228">
        <v>117</v>
      </c>
      <c r="AA230" s="227"/>
      <c r="AB230" s="227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</row>
    <row r="231" spans="1:50" ht="26.1" customHeight="1">
      <c r="A231" s="1647"/>
      <c r="B231" s="45"/>
      <c r="C231" s="227" t="s">
        <v>5886</v>
      </c>
      <c r="D231" s="227" t="s">
        <v>24875</v>
      </c>
      <c r="E231" s="227" t="s">
        <v>17211</v>
      </c>
      <c r="F231" s="227" t="s">
        <v>5886</v>
      </c>
      <c r="G231" s="227" t="s">
        <v>24876</v>
      </c>
      <c r="H231" s="360"/>
      <c r="I231" s="227" t="s">
        <v>9503</v>
      </c>
      <c r="J231" s="228">
        <v>4990</v>
      </c>
      <c r="K231" s="228">
        <v>252</v>
      </c>
      <c r="L231" s="228">
        <v>330</v>
      </c>
      <c r="M231" s="228">
        <v>140</v>
      </c>
      <c r="N231" s="228">
        <v>20</v>
      </c>
      <c r="O231" s="228">
        <v>3</v>
      </c>
      <c r="P231" s="228">
        <v>4800</v>
      </c>
      <c r="Q231" s="228"/>
      <c r="R231" s="228"/>
      <c r="S231" s="233"/>
      <c r="T231" s="233"/>
      <c r="U231" s="300">
        <v>2010</v>
      </c>
      <c r="V231" s="233"/>
      <c r="W231" s="233"/>
      <c r="X231" s="233"/>
      <c r="Y231" s="233"/>
      <c r="Z231" s="228">
        <v>500</v>
      </c>
      <c r="AA231" s="227"/>
      <c r="AB231" s="227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</row>
    <row r="232" spans="1:50" ht="26.1" customHeight="1">
      <c r="A232" s="1647" t="s">
        <v>317</v>
      </c>
      <c r="B232" s="45"/>
      <c r="C232" s="227" t="s">
        <v>13269</v>
      </c>
      <c r="D232" s="227" t="s">
        <v>24877</v>
      </c>
      <c r="E232" s="227" t="s">
        <v>17212</v>
      </c>
      <c r="F232" s="227" t="s">
        <v>13269</v>
      </c>
      <c r="G232" s="227" t="s">
        <v>17215</v>
      </c>
      <c r="H232" s="360" t="s">
        <v>5893</v>
      </c>
      <c r="I232" s="227" t="s">
        <v>17215</v>
      </c>
      <c r="J232" s="228">
        <v>2586</v>
      </c>
      <c r="K232" s="228">
        <v>239</v>
      </c>
      <c r="L232" s="228">
        <v>336</v>
      </c>
      <c r="M232" s="228">
        <v>140</v>
      </c>
      <c r="N232" s="228">
        <v>20</v>
      </c>
      <c r="O232" s="228">
        <v>3</v>
      </c>
      <c r="P232" s="228">
        <v>3890</v>
      </c>
      <c r="Q232" s="228"/>
      <c r="R232" s="228"/>
      <c r="S232" s="233"/>
      <c r="T232" s="233"/>
      <c r="U232" s="300">
        <v>2016</v>
      </c>
      <c r="V232" s="233">
        <v>58</v>
      </c>
      <c r="W232" s="233"/>
      <c r="X232" s="233"/>
      <c r="Y232" s="233"/>
      <c r="Z232" s="228">
        <v>325</v>
      </c>
      <c r="AA232" s="227"/>
      <c r="AB232" s="227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</row>
    <row r="233" spans="1:50" ht="26.1" customHeight="1">
      <c r="A233" s="1647"/>
      <c r="B233" s="45"/>
      <c r="C233" s="227" t="s">
        <v>5890</v>
      </c>
      <c r="D233" s="227" t="s">
        <v>24878</v>
      </c>
      <c r="E233" s="227" t="s">
        <v>9504</v>
      </c>
      <c r="F233" s="227" t="s">
        <v>5890</v>
      </c>
      <c r="G233" s="227" t="s">
        <v>13257</v>
      </c>
      <c r="H233" s="360"/>
      <c r="I233" s="227" t="s">
        <v>5890</v>
      </c>
      <c r="J233" s="228">
        <v>10700</v>
      </c>
      <c r="K233" s="228">
        <v>138.9</v>
      </c>
      <c r="L233" s="228">
        <v>138.9</v>
      </c>
      <c r="M233" s="228">
        <v>145</v>
      </c>
      <c r="N233" s="228">
        <v>30</v>
      </c>
      <c r="O233" s="228">
        <v>21</v>
      </c>
      <c r="P233" s="228">
        <v>4950</v>
      </c>
      <c r="Q233" s="228"/>
      <c r="R233" s="228"/>
      <c r="S233" s="233"/>
      <c r="T233" s="233"/>
      <c r="U233" s="300">
        <v>1984</v>
      </c>
      <c r="V233" s="233"/>
      <c r="W233" s="233"/>
      <c r="X233" s="233"/>
      <c r="Y233" s="233"/>
      <c r="Z233" s="228">
        <v>32</v>
      </c>
      <c r="AA233" s="227"/>
      <c r="AB233" s="227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</row>
    <row r="234" spans="1:50" ht="26.1" customHeight="1">
      <c r="A234" s="1647"/>
      <c r="B234" s="45"/>
      <c r="C234" s="227" t="s">
        <v>5896</v>
      </c>
      <c r="D234" s="227" t="s">
        <v>24350</v>
      </c>
      <c r="E234" s="227" t="s">
        <v>9505</v>
      </c>
      <c r="F234" s="227" t="s">
        <v>5896</v>
      </c>
      <c r="G234" s="227"/>
      <c r="H234" s="360"/>
      <c r="I234" s="227" t="s">
        <v>14673</v>
      </c>
      <c r="J234" s="228">
        <v>6700</v>
      </c>
      <c r="K234" s="228">
        <v>507</v>
      </c>
      <c r="L234" s="228">
        <v>615</v>
      </c>
      <c r="M234" s="228">
        <v>170</v>
      </c>
      <c r="N234" s="228">
        <v>40</v>
      </c>
      <c r="O234" s="228">
        <v>16</v>
      </c>
      <c r="P234" s="228">
        <v>6700</v>
      </c>
      <c r="Q234" s="228"/>
      <c r="R234" s="228">
        <v>100</v>
      </c>
      <c r="S234" s="233"/>
      <c r="T234" s="233"/>
      <c r="U234" s="300">
        <v>2000</v>
      </c>
      <c r="V234" s="233"/>
      <c r="W234" s="233"/>
      <c r="X234" s="233"/>
      <c r="Y234" s="233"/>
      <c r="Z234" s="228">
        <v>300</v>
      </c>
      <c r="AA234" s="227"/>
      <c r="AB234" s="227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</row>
    <row r="235" spans="1:50" ht="26.1" customHeight="1">
      <c r="A235" s="1647"/>
      <c r="B235" s="45"/>
      <c r="C235" s="227" t="s">
        <v>1874</v>
      </c>
      <c r="D235" s="227" t="s">
        <v>24879</v>
      </c>
      <c r="E235" s="227" t="s">
        <v>24880</v>
      </c>
      <c r="F235" s="227" t="s">
        <v>1874</v>
      </c>
      <c r="G235" s="227" t="s">
        <v>24881</v>
      </c>
      <c r="H235" s="360"/>
      <c r="I235" s="227" t="s">
        <v>9506</v>
      </c>
      <c r="J235" s="228">
        <v>15769</v>
      </c>
      <c r="K235" s="228">
        <v>430</v>
      </c>
      <c r="L235" s="228">
        <v>644</v>
      </c>
      <c r="M235" s="228">
        <v>145</v>
      </c>
      <c r="N235" s="228">
        <v>20</v>
      </c>
      <c r="O235" s="228">
        <v>4</v>
      </c>
      <c r="P235" s="228">
        <v>6000</v>
      </c>
      <c r="Q235" s="228"/>
      <c r="R235" s="228"/>
      <c r="S235" s="233"/>
      <c r="T235" s="233"/>
      <c r="U235" s="300">
        <v>2009</v>
      </c>
      <c r="V235" s="233">
        <v>300</v>
      </c>
      <c r="W235" s="233">
        <v>239</v>
      </c>
      <c r="X235" s="233">
        <v>70</v>
      </c>
      <c r="Y235" s="233"/>
      <c r="Z235" s="228">
        <v>609</v>
      </c>
      <c r="AA235" s="227">
        <v>2019</v>
      </c>
      <c r="AB235" s="227">
        <v>2024</v>
      </c>
      <c r="AC235" s="233"/>
      <c r="AD235" s="233"/>
      <c r="AE235" s="233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 t="s">
        <v>13708</v>
      </c>
    </row>
    <row r="236" spans="1:50" ht="26.1" customHeight="1">
      <c r="A236" s="1647" t="s">
        <v>318</v>
      </c>
      <c r="B236" s="45"/>
      <c r="C236" s="227" t="s">
        <v>1877</v>
      </c>
      <c r="D236" s="227" t="s">
        <v>24882</v>
      </c>
      <c r="E236" s="227" t="s">
        <v>17213</v>
      </c>
      <c r="F236" s="227" t="s">
        <v>1877</v>
      </c>
      <c r="G236" s="227"/>
      <c r="H236" s="360"/>
      <c r="I236" s="227" t="s">
        <v>13267</v>
      </c>
      <c r="J236" s="228">
        <v>6611</v>
      </c>
      <c r="K236" s="228">
        <v>302</v>
      </c>
      <c r="L236" s="228">
        <v>604</v>
      </c>
      <c r="M236" s="228">
        <v>145</v>
      </c>
      <c r="N236" s="228">
        <v>45</v>
      </c>
      <c r="O236" s="228">
        <v>28</v>
      </c>
      <c r="P236" s="228">
        <v>6611</v>
      </c>
      <c r="Q236" s="228"/>
      <c r="R236" s="228"/>
      <c r="S236" s="233"/>
      <c r="T236" s="233"/>
      <c r="U236" s="300">
        <v>2001</v>
      </c>
      <c r="V236" s="233"/>
      <c r="W236" s="233"/>
      <c r="X236" s="233"/>
      <c r="Y236" s="233"/>
      <c r="Z236" s="228">
        <v>700</v>
      </c>
      <c r="AA236" s="227"/>
      <c r="AB236" s="227"/>
      <c r="AC236" s="233"/>
      <c r="AD236" s="233"/>
      <c r="AE236" s="233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</row>
    <row r="237" spans="1:50" ht="26.1" customHeight="1">
      <c r="A237" s="1647"/>
      <c r="B237" s="45"/>
      <c r="C237" s="227" t="s">
        <v>5903</v>
      </c>
      <c r="D237" s="227" t="s">
        <v>24883</v>
      </c>
      <c r="E237" s="302" t="s">
        <v>9508</v>
      </c>
      <c r="F237" s="227" t="s">
        <v>5903</v>
      </c>
      <c r="G237" s="227" t="s">
        <v>24884</v>
      </c>
      <c r="H237" s="360"/>
      <c r="I237" s="227" t="s">
        <v>9509</v>
      </c>
      <c r="J237" s="228">
        <v>4713</v>
      </c>
      <c r="K237" s="228">
        <v>338</v>
      </c>
      <c r="L237" s="228">
        <v>338</v>
      </c>
      <c r="M237" s="228">
        <v>145</v>
      </c>
      <c r="N237" s="228">
        <v>36</v>
      </c>
      <c r="O237" s="228">
        <v>21</v>
      </c>
      <c r="P237" s="228">
        <v>3915</v>
      </c>
      <c r="Q237" s="228"/>
      <c r="R237" s="228"/>
      <c r="S237" s="233"/>
      <c r="T237" s="233"/>
      <c r="U237" s="300">
        <v>1997</v>
      </c>
      <c r="V237" s="233">
        <v>466</v>
      </c>
      <c r="W237" s="233">
        <v>79</v>
      </c>
      <c r="X237" s="233"/>
      <c r="Y237" s="233"/>
      <c r="Z237" s="228">
        <v>545</v>
      </c>
      <c r="AA237" s="227">
        <v>2024</v>
      </c>
      <c r="AB237" s="227"/>
      <c r="AC237" s="233"/>
      <c r="AD237" s="233"/>
      <c r="AE237" s="233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  <c r="AP237" s="233"/>
      <c r="AQ237" s="233"/>
      <c r="AR237" s="233"/>
      <c r="AS237" s="233"/>
      <c r="AT237" s="233"/>
      <c r="AU237" s="233"/>
      <c r="AV237" s="233"/>
      <c r="AW237" s="233"/>
      <c r="AX237" s="233"/>
    </row>
    <row r="238" spans="1:50" ht="26.1" customHeight="1">
      <c r="A238" s="1647"/>
      <c r="B238" s="45"/>
      <c r="C238" s="227" t="s">
        <v>5906</v>
      </c>
      <c r="D238" s="227" t="s">
        <v>24465</v>
      </c>
      <c r="E238" s="227" t="s">
        <v>9510</v>
      </c>
      <c r="F238" s="227" t="s">
        <v>5906</v>
      </c>
      <c r="G238" s="227" t="s">
        <v>24466</v>
      </c>
      <c r="H238" s="360"/>
      <c r="I238" s="227" t="s">
        <v>12911</v>
      </c>
      <c r="J238" s="228">
        <v>8122</v>
      </c>
      <c r="K238" s="228">
        <v>151</v>
      </c>
      <c r="L238" s="228">
        <v>151</v>
      </c>
      <c r="M238" s="228">
        <v>145</v>
      </c>
      <c r="N238" s="228">
        <v>1</v>
      </c>
      <c r="O238" s="228">
        <v>21</v>
      </c>
      <c r="P238" s="228">
        <v>4500</v>
      </c>
      <c r="Q238" s="228"/>
      <c r="R238" s="228">
        <v>500</v>
      </c>
      <c r="S238" s="233"/>
      <c r="T238" s="233"/>
      <c r="U238" s="300">
        <v>1998</v>
      </c>
      <c r="V238" s="233">
        <v>596</v>
      </c>
      <c r="W238" s="233">
        <v>260</v>
      </c>
      <c r="X238" s="233"/>
      <c r="Y238" s="233"/>
      <c r="Z238" s="228">
        <v>856</v>
      </c>
      <c r="AA238" s="227">
        <v>2002</v>
      </c>
      <c r="AB238" s="227">
        <v>2003</v>
      </c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33"/>
      <c r="AU238" s="233"/>
      <c r="AV238" s="233"/>
      <c r="AW238" s="233"/>
      <c r="AX238" s="233"/>
    </row>
    <row r="239" spans="1:50" s="81" customFormat="1" ht="26.1" customHeight="1">
      <c r="A239" s="1650"/>
      <c r="B239" s="203"/>
      <c r="C239" s="227" t="s">
        <v>13338</v>
      </c>
      <c r="D239" s="227" t="s">
        <v>24885</v>
      </c>
      <c r="E239" s="227" t="s">
        <v>24886</v>
      </c>
      <c r="F239" s="227" t="s">
        <v>13338</v>
      </c>
      <c r="G239" s="227" t="s">
        <v>24887</v>
      </c>
      <c r="H239" s="360"/>
      <c r="I239" s="227" t="s">
        <v>13338</v>
      </c>
      <c r="J239" s="228">
        <v>485</v>
      </c>
      <c r="K239" s="228"/>
      <c r="L239" s="228">
        <v>0</v>
      </c>
      <c r="M239" s="228">
        <v>135</v>
      </c>
      <c r="N239" s="228">
        <v>13</v>
      </c>
      <c r="O239" s="228">
        <v>3</v>
      </c>
      <c r="P239" s="228">
        <v>485</v>
      </c>
      <c r="Q239" s="228">
        <v>0</v>
      </c>
      <c r="R239" s="228">
        <v>0</v>
      </c>
      <c r="S239" s="233">
        <v>0</v>
      </c>
      <c r="T239" s="233">
        <v>0</v>
      </c>
      <c r="U239" s="300">
        <v>2024</v>
      </c>
      <c r="V239" s="233"/>
      <c r="W239" s="233"/>
      <c r="X239" s="233"/>
      <c r="Y239" s="233"/>
      <c r="Z239" s="228"/>
      <c r="AA239" s="227"/>
      <c r="AB239" s="227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33"/>
      <c r="AU239" s="233"/>
      <c r="AV239" s="233"/>
      <c r="AW239" s="233"/>
      <c r="AX239" s="233" t="s">
        <v>13749</v>
      </c>
    </row>
    <row r="240" spans="1:50" ht="26.1" customHeight="1">
      <c r="A240" s="1647"/>
      <c r="B240" s="45"/>
      <c r="C240" s="227" t="s">
        <v>5910</v>
      </c>
      <c r="D240" s="227" t="s">
        <v>24888</v>
      </c>
      <c r="E240" s="227" t="s">
        <v>14315</v>
      </c>
      <c r="F240" s="227" t="s">
        <v>5910</v>
      </c>
      <c r="G240" s="227" t="s">
        <v>24889</v>
      </c>
      <c r="H240" s="360"/>
      <c r="I240" s="227" t="s">
        <v>5910</v>
      </c>
      <c r="J240" s="228">
        <v>9900</v>
      </c>
      <c r="K240" s="228">
        <v>435</v>
      </c>
      <c r="L240" s="228">
        <v>435</v>
      </c>
      <c r="M240" s="228">
        <v>145</v>
      </c>
      <c r="N240" s="228">
        <v>10</v>
      </c>
      <c r="O240" s="228">
        <v>6</v>
      </c>
      <c r="P240" s="228">
        <v>9900</v>
      </c>
      <c r="Q240" s="228"/>
      <c r="R240" s="228"/>
      <c r="S240" s="233"/>
      <c r="T240" s="233" t="s">
        <v>1057</v>
      </c>
      <c r="U240" s="300">
        <v>2016</v>
      </c>
      <c r="V240" s="233">
        <v>596</v>
      </c>
      <c r="W240" s="233"/>
      <c r="X240" s="233"/>
      <c r="Y240" s="233"/>
      <c r="Z240" s="228">
        <v>100</v>
      </c>
      <c r="AA240" s="227"/>
      <c r="AB240" s="227"/>
      <c r="AC240" s="233"/>
      <c r="AD240" s="233"/>
      <c r="AE240" s="233">
        <v>1</v>
      </c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</row>
    <row r="241" spans="1:50" ht="26.1" customHeight="1">
      <c r="A241" s="1647" t="s">
        <v>319</v>
      </c>
      <c r="B241" s="45"/>
      <c r="C241" s="227" t="s">
        <v>5913</v>
      </c>
      <c r="D241" s="227" t="s">
        <v>24890</v>
      </c>
      <c r="E241" s="227" t="s">
        <v>9511</v>
      </c>
      <c r="F241" s="227" t="s">
        <v>5913</v>
      </c>
      <c r="G241" s="227" t="s">
        <v>24468</v>
      </c>
      <c r="H241" s="360"/>
      <c r="I241" s="227" t="s">
        <v>5913</v>
      </c>
      <c r="J241" s="228">
        <v>32058</v>
      </c>
      <c r="K241" s="228">
        <v>450.34</v>
      </c>
      <c r="L241" s="228">
        <v>284.77999999999997</v>
      </c>
      <c r="M241" s="228">
        <v>145</v>
      </c>
      <c r="N241" s="228">
        <v>30</v>
      </c>
      <c r="O241" s="228">
        <v>3</v>
      </c>
      <c r="P241" s="228">
        <v>5173</v>
      </c>
      <c r="Q241" s="228"/>
      <c r="R241" s="228"/>
      <c r="S241" s="233"/>
      <c r="T241" s="233"/>
      <c r="U241" s="300">
        <v>2016</v>
      </c>
      <c r="V241" s="233"/>
      <c r="W241" s="233"/>
      <c r="X241" s="233"/>
      <c r="Y241" s="233"/>
      <c r="Z241" s="228">
        <v>300</v>
      </c>
      <c r="AA241" s="227"/>
      <c r="AB241" s="227"/>
      <c r="AC241" s="233"/>
      <c r="AD241" s="233"/>
      <c r="AE241" s="233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4"/>
    </row>
    <row r="242" spans="1:50" ht="26.1" customHeight="1">
      <c r="A242" s="1647" t="s">
        <v>320</v>
      </c>
      <c r="B242" s="45"/>
      <c r="C242" s="227" t="s">
        <v>5934</v>
      </c>
      <c r="D242" s="227" t="s">
        <v>24891</v>
      </c>
      <c r="E242" s="227" t="s">
        <v>11215</v>
      </c>
      <c r="F242" s="227" t="s">
        <v>5934</v>
      </c>
      <c r="G242" s="227"/>
      <c r="H242" s="360"/>
      <c r="I242" s="227" t="s">
        <v>11216</v>
      </c>
      <c r="J242" s="228">
        <v>14350</v>
      </c>
      <c r="K242" s="228">
        <v>576.86300000000006</v>
      </c>
      <c r="L242" s="228">
        <v>576.86</v>
      </c>
      <c r="M242" s="228">
        <v>145</v>
      </c>
      <c r="N242" s="228">
        <v>0.8</v>
      </c>
      <c r="O242" s="228">
        <v>21</v>
      </c>
      <c r="P242" s="228">
        <v>5382</v>
      </c>
      <c r="Q242" s="228" t="s">
        <v>3058</v>
      </c>
      <c r="R242" s="228">
        <v>0</v>
      </c>
      <c r="S242" s="233" t="s">
        <v>3058</v>
      </c>
      <c r="T242" s="233"/>
      <c r="U242" s="300">
        <v>2013</v>
      </c>
      <c r="V242" s="233"/>
      <c r="W242" s="233"/>
      <c r="X242" s="233"/>
      <c r="Y242" s="233"/>
      <c r="Z242" s="228"/>
      <c r="AA242" s="227"/>
      <c r="AB242" s="227"/>
      <c r="AC242" s="233"/>
      <c r="AD242" s="233"/>
      <c r="AE242" s="233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 t="s">
        <v>11217</v>
      </c>
    </row>
    <row r="243" spans="1:50" ht="26.1" customHeight="1">
      <c r="A243" s="1647"/>
      <c r="B243" s="45"/>
      <c r="C243" s="227" t="s">
        <v>5919</v>
      </c>
      <c r="D243" s="227" t="s">
        <v>24892</v>
      </c>
      <c r="E243" s="227" t="s">
        <v>7182</v>
      </c>
      <c r="F243" s="227" t="s">
        <v>5919</v>
      </c>
      <c r="G243" s="227"/>
      <c r="H243" s="360"/>
      <c r="I243" s="227" t="s">
        <v>11197</v>
      </c>
      <c r="J243" s="228">
        <v>9950</v>
      </c>
      <c r="K243" s="228">
        <v>270.52999999999997</v>
      </c>
      <c r="L243" s="228">
        <v>249</v>
      </c>
      <c r="M243" s="228">
        <v>150</v>
      </c>
      <c r="N243" s="228">
        <v>25</v>
      </c>
      <c r="O243" s="228">
        <v>21</v>
      </c>
      <c r="P243" s="228">
        <v>3750</v>
      </c>
      <c r="Q243" s="228"/>
      <c r="R243" s="228"/>
      <c r="S243" s="233"/>
      <c r="T243" s="233"/>
      <c r="U243" s="300">
        <v>2008</v>
      </c>
      <c r="V243" s="233"/>
      <c r="W243" s="233"/>
      <c r="X243" s="233"/>
      <c r="Y243" s="233"/>
      <c r="Z243" s="228">
        <v>300</v>
      </c>
      <c r="AA243" s="227"/>
      <c r="AB243" s="227"/>
      <c r="AC243" s="233"/>
      <c r="AD243" s="233"/>
      <c r="AE243" s="233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33"/>
      <c r="AW243" s="233"/>
      <c r="AX243" s="233"/>
    </row>
    <row r="244" spans="1:50" ht="26.1" customHeight="1">
      <c r="A244" s="1647"/>
      <c r="B244" s="45"/>
      <c r="C244" s="227" t="s">
        <v>5925</v>
      </c>
      <c r="D244" s="227" t="s">
        <v>24522</v>
      </c>
      <c r="E244" s="227" t="s">
        <v>9512</v>
      </c>
      <c r="F244" s="227" t="s">
        <v>5925</v>
      </c>
      <c r="G244" s="227"/>
      <c r="H244" s="360"/>
      <c r="I244" s="227" t="s">
        <v>9514</v>
      </c>
      <c r="J244" s="228">
        <v>8000</v>
      </c>
      <c r="K244" s="228">
        <v>267</v>
      </c>
      <c r="L244" s="228">
        <v>267</v>
      </c>
      <c r="M244" s="228">
        <v>145</v>
      </c>
      <c r="N244" s="228">
        <v>23</v>
      </c>
      <c r="O244" s="228">
        <v>3</v>
      </c>
      <c r="P244" s="228">
        <v>7250</v>
      </c>
      <c r="Q244" s="228"/>
      <c r="R244" s="228">
        <v>500</v>
      </c>
      <c r="S244" s="233" t="s">
        <v>9515</v>
      </c>
      <c r="T244" s="233"/>
      <c r="U244" s="300">
        <v>2001</v>
      </c>
      <c r="V244" s="233"/>
      <c r="W244" s="233"/>
      <c r="X244" s="233"/>
      <c r="Y244" s="233"/>
      <c r="Z244" s="228">
        <v>30</v>
      </c>
      <c r="AA244" s="227"/>
      <c r="AB244" s="227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</row>
    <row r="245" spans="1:50" ht="26.1" customHeight="1">
      <c r="A245" s="1647"/>
      <c r="B245" s="45"/>
      <c r="C245" s="227" t="s">
        <v>5979</v>
      </c>
      <c r="D245" s="227" t="s">
        <v>24893</v>
      </c>
      <c r="E245" s="227" t="s">
        <v>9516</v>
      </c>
      <c r="F245" s="227" t="s">
        <v>5979</v>
      </c>
      <c r="G245" s="227"/>
      <c r="H245" s="360" t="s">
        <v>9513</v>
      </c>
      <c r="I245" s="227" t="s">
        <v>9517</v>
      </c>
      <c r="J245" s="228">
        <v>10000</v>
      </c>
      <c r="K245" s="228"/>
      <c r="L245" s="228"/>
      <c r="M245" s="228">
        <v>145</v>
      </c>
      <c r="N245" s="228" t="s">
        <v>9518</v>
      </c>
      <c r="O245" s="228">
        <v>15</v>
      </c>
      <c r="P245" s="228">
        <v>4000</v>
      </c>
      <c r="Q245" s="228"/>
      <c r="R245" s="228"/>
      <c r="S245" s="233"/>
      <c r="T245" s="233"/>
      <c r="U245" s="300">
        <v>2013</v>
      </c>
      <c r="V245" s="233"/>
      <c r="W245" s="233">
        <v>30</v>
      </c>
      <c r="X245" s="233"/>
      <c r="Y245" s="233"/>
      <c r="Z245" s="228">
        <v>40</v>
      </c>
      <c r="AA245" s="227">
        <v>2003</v>
      </c>
      <c r="AB245" s="227"/>
      <c r="AC245" s="233"/>
      <c r="AD245" s="233"/>
      <c r="AE245" s="233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 t="s">
        <v>9519</v>
      </c>
    </row>
    <row r="246" spans="1:50" ht="26.1" customHeight="1">
      <c r="A246" s="1647" t="s">
        <v>321</v>
      </c>
      <c r="B246" s="45"/>
      <c r="C246" s="227" t="s">
        <v>5940</v>
      </c>
      <c r="D246" s="227" t="s">
        <v>24894</v>
      </c>
      <c r="E246" s="227" t="s">
        <v>9520</v>
      </c>
      <c r="F246" s="227" t="s">
        <v>5940</v>
      </c>
      <c r="G246" s="227" t="s">
        <v>24895</v>
      </c>
      <c r="H246" s="227"/>
      <c r="I246" s="227" t="s">
        <v>5940</v>
      </c>
      <c r="J246" s="228">
        <v>17561</v>
      </c>
      <c r="K246" s="228">
        <v>364</v>
      </c>
      <c r="L246" s="228">
        <v>461</v>
      </c>
      <c r="M246" s="228">
        <v>145</v>
      </c>
      <c r="N246" s="228">
        <v>26</v>
      </c>
      <c r="O246" s="228">
        <v>4</v>
      </c>
      <c r="P246" s="228">
        <v>9000</v>
      </c>
      <c r="Q246" s="228"/>
      <c r="R246" s="228"/>
      <c r="S246" s="233"/>
      <c r="T246" s="233"/>
      <c r="U246" s="300">
        <v>2014</v>
      </c>
      <c r="V246" s="233"/>
      <c r="W246" s="233"/>
      <c r="X246" s="233"/>
      <c r="Y246" s="233"/>
      <c r="Z246" s="228">
        <v>1200</v>
      </c>
      <c r="AA246" s="227"/>
      <c r="AB246" s="227"/>
      <c r="AC246" s="233"/>
      <c r="AD246" s="233"/>
      <c r="AE246" s="233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</row>
    <row r="247" spans="1:50" ht="26.1" customHeight="1">
      <c r="A247" s="1646"/>
      <c r="B247" s="45"/>
      <c r="C247" s="227" t="s">
        <v>13235</v>
      </c>
      <c r="D247" s="227" t="s">
        <v>24896</v>
      </c>
      <c r="E247" s="227" t="s">
        <v>13268</v>
      </c>
      <c r="F247" s="227" t="s">
        <v>13235</v>
      </c>
      <c r="G247" s="227" t="s">
        <v>24376</v>
      </c>
      <c r="H247" s="360"/>
      <c r="I247" s="227" t="s">
        <v>13237</v>
      </c>
      <c r="J247" s="228">
        <v>6918</v>
      </c>
      <c r="K247" s="228">
        <v>456</v>
      </c>
      <c r="L247" s="228">
        <v>487.2</v>
      </c>
      <c r="M247" s="228">
        <v>105</v>
      </c>
      <c r="N247" s="228">
        <v>25</v>
      </c>
      <c r="O247" s="228">
        <v>4</v>
      </c>
      <c r="P247" s="228">
        <v>2625</v>
      </c>
      <c r="Q247" s="228"/>
      <c r="R247" s="228"/>
      <c r="S247" s="233"/>
      <c r="T247" s="233"/>
      <c r="U247" s="300">
        <v>2020</v>
      </c>
      <c r="V247" s="233">
        <v>87</v>
      </c>
      <c r="W247" s="233">
        <v>100</v>
      </c>
      <c r="X247" s="233"/>
      <c r="Y247" s="233"/>
      <c r="Z247" s="228">
        <v>1250</v>
      </c>
      <c r="AA247" s="227"/>
      <c r="AB247" s="227"/>
      <c r="AC247" s="233"/>
      <c r="AD247" s="233"/>
      <c r="AE247" s="233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33"/>
      <c r="AW247" s="233"/>
      <c r="AX247" s="233"/>
    </row>
    <row r="248" spans="1:50" ht="26.1" customHeight="1">
      <c r="A248" s="1646"/>
      <c r="B248" s="45"/>
      <c r="C248" s="227" t="s">
        <v>5937</v>
      </c>
      <c r="D248" s="227" t="s">
        <v>24436</v>
      </c>
      <c r="E248" s="227" t="s">
        <v>14316</v>
      </c>
      <c r="F248" s="227" t="s">
        <v>5937</v>
      </c>
      <c r="G248" s="227" t="s">
        <v>24528</v>
      </c>
      <c r="H248" s="360"/>
      <c r="I248" s="227" t="s">
        <v>13256</v>
      </c>
      <c r="J248" s="228">
        <v>15148</v>
      </c>
      <c r="K248" s="228">
        <v>599.70000000000005</v>
      </c>
      <c r="L248" s="228">
        <v>517.70000000000005</v>
      </c>
      <c r="M248" s="228">
        <v>145</v>
      </c>
      <c r="N248" s="228">
        <v>29</v>
      </c>
      <c r="O248" s="228">
        <v>4</v>
      </c>
      <c r="P248" s="228">
        <v>9202</v>
      </c>
      <c r="Q248" s="228"/>
      <c r="R248" s="228"/>
      <c r="S248" s="233"/>
      <c r="T248" s="233"/>
      <c r="U248" s="300">
        <v>2022</v>
      </c>
      <c r="V248" s="233"/>
      <c r="W248" s="233"/>
      <c r="X248" s="233"/>
      <c r="Y248" s="233"/>
      <c r="Z248" s="228">
        <v>3980</v>
      </c>
      <c r="AA248" s="227"/>
      <c r="AB248" s="227"/>
      <c r="AC248" s="233"/>
      <c r="AD248" s="233"/>
      <c r="AE248" s="233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233"/>
      <c r="AW248" s="233"/>
      <c r="AX248" s="233"/>
    </row>
    <row r="249" spans="1:50" ht="26.1" customHeight="1">
      <c r="A249" s="1646" t="s">
        <v>150</v>
      </c>
      <c r="B249" s="45"/>
      <c r="C249" s="227" t="s">
        <v>15122</v>
      </c>
      <c r="D249" s="227" t="s">
        <v>15141</v>
      </c>
      <c r="E249" s="733" t="s">
        <v>17214</v>
      </c>
      <c r="F249" s="241" t="s">
        <v>15122</v>
      </c>
      <c r="G249" s="227" t="s">
        <v>24536</v>
      </c>
      <c r="H249" s="360"/>
      <c r="I249" s="241" t="s">
        <v>15122</v>
      </c>
      <c r="J249" s="228">
        <v>100652</v>
      </c>
      <c r="K249" s="228"/>
      <c r="L249" s="244">
        <v>499</v>
      </c>
      <c r="M249" s="244">
        <v>145</v>
      </c>
      <c r="N249" s="244">
        <v>25</v>
      </c>
      <c r="O249" s="244">
        <v>4</v>
      </c>
      <c r="P249" s="244">
        <v>4266</v>
      </c>
      <c r="Q249" s="244"/>
      <c r="R249" s="244"/>
      <c r="S249" s="241"/>
      <c r="T249" s="233"/>
      <c r="U249" s="243">
        <v>2021</v>
      </c>
      <c r="V249" s="233">
        <v>87</v>
      </c>
      <c r="W249" s="233">
        <v>100</v>
      </c>
      <c r="X249" s="233"/>
      <c r="Y249" s="233"/>
      <c r="Z249" s="228"/>
      <c r="AA249" s="227"/>
      <c r="AB249" s="227"/>
      <c r="AC249" s="233"/>
      <c r="AD249" s="233"/>
      <c r="AE249" s="233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</row>
    <row r="250" spans="1:50" ht="26.1" customHeight="1">
      <c r="A250" s="1646" t="s">
        <v>150</v>
      </c>
      <c r="B250" s="46"/>
      <c r="C250" s="227" t="s">
        <v>5942</v>
      </c>
      <c r="D250" s="227" t="s">
        <v>24897</v>
      </c>
      <c r="E250" s="227" t="s">
        <v>9521</v>
      </c>
      <c r="F250" s="227" t="s">
        <v>5942</v>
      </c>
      <c r="G250" s="227"/>
      <c r="H250" s="360"/>
      <c r="I250" s="227" t="s">
        <v>5942</v>
      </c>
      <c r="J250" s="228">
        <v>2026</v>
      </c>
      <c r="K250" s="228">
        <v>204</v>
      </c>
      <c r="L250" s="228">
        <v>304</v>
      </c>
      <c r="M250" s="228">
        <v>145</v>
      </c>
      <c r="N250" s="228">
        <v>25</v>
      </c>
      <c r="O250" s="228">
        <v>21</v>
      </c>
      <c r="P250" s="228">
        <v>2621</v>
      </c>
      <c r="Q250" s="228"/>
      <c r="R250" s="228">
        <v>30</v>
      </c>
      <c r="S250" s="233"/>
      <c r="T250" s="233"/>
      <c r="U250" s="300">
        <v>1997</v>
      </c>
      <c r="V250" s="233">
        <v>230</v>
      </c>
      <c r="W250" s="233">
        <v>370</v>
      </c>
      <c r="X250" s="233"/>
      <c r="Y250" s="233"/>
      <c r="Z250" s="228">
        <v>600</v>
      </c>
      <c r="AA250" s="227">
        <v>1998</v>
      </c>
      <c r="AB250" s="227">
        <v>2000</v>
      </c>
      <c r="AC250" s="233"/>
      <c r="AD250" s="233"/>
      <c r="AE250" s="233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</row>
    <row r="251" spans="1:50" ht="26.1" customHeight="1">
      <c r="A251" s="1647" t="s">
        <v>315</v>
      </c>
      <c r="B251" s="45"/>
      <c r="C251" s="227" t="s">
        <v>5942</v>
      </c>
      <c r="D251" s="227" t="s">
        <v>24898</v>
      </c>
      <c r="E251" s="227" t="s">
        <v>9522</v>
      </c>
      <c r="F251" s="227" t="s">
        <v>5942</v>
      </c>
      <c r="G251" s="227"/>
      <c r="H251" s="360"/>
      <c r="I251" s="227" t="s">
        <v>5942</v>
      </c>
      <c r="J251" s="228">
        <v>3498</v>
      </c>
      <c r="K251" s="228">
        <v>189</v>
      </c>
      <c r="L251" s="228">
        <v>189</v>
      </c>
      <c r="M251" s="228">
        <v>145</v>
      </c>
      <c r="N251" s="228">
        <v>25</v>
      </c>
      <c r="O251" s="228">
        <v>21</v>
      </c>
      <c r="P251" s="228">
        <v>3200</v>
      </c>
      <c r="Q251" s="228"/>
      <c r="R251" s="228">
        <v>30</v>
      </c>
      <c r="S251" s="233"/>
      <c r="T251" s="233"/>
      <c r="U251" s="300">
        <v>2005</v>
      </c>
      <c r="V251" s="233"/>
      <c r="W251" s="233"/>
      <c r="X251" s="233"/>
      <c r="Y251" s="233"/>
      <c r="Z251" s="228">
        <v>340</v>
      </c>
      <c r="AA251" s="227"/>
      <c r="AB251" s="227"/>
      <c r="AC251" s="233"/>
      <c r="AD251" s="233"/>
      <c r="AE251" s="233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</row>
    <row r="252" spans="1:50" s="73" customFormat="1" ht="26.1" customHeight="1">
      <c r="A252" s="1649" t="s">
        <v>187</v>
      </c>
      <c r="B252" s="1619" t="s">
        <v>60</v>
      </c>
      <c r="C252" s="314" t="s">
        <v>2001</v>
      </c>
      <c r="D252" s="314"/>
      <c r="E252" s="315">
        <f>COUNTA(E253:E300)</f>
        <v>48</v>
      </c>
      <c r="F252" s="349"/>
      <c r="G252" s="349"/>
      <c r="H252" s="351"/>
      <c r="I252" s="349"/>
      <c r="J252" s="318">
        <f>SUM(J253:J300)</f>
        <v>404163</v>
      </c>
      <c r="K252" s="318">
        <f>SUM(K253:K300)</f>
        <v>15008.68</v>
      </c>
      <c r="L252" s="318">
        <f>SUM(L253:L300)</f>
        <v>16578.740000000002</v>
      </c>
      <c r="M252" s="318"/>
      <c r="N252" s="318"/>
      <c r="O252" s="318"/>
      <c r="P252" s="318"/>
      <c r="Q252" s="318"/>
      <c r="R252" s="318"/>
      <c r="S252" s="349"/>
      <c r="T252" s="349"/>
      <c r="U252" s="744"/>
      <c r="V252" s="349"/>
      <c r="W252" s="349"/>
      <c r="X252" s="349"/>
      <c r="Y252" s="349"/>
      <c r="Z252" s="318"/>
      <c r="AA252" s="314"/>
      <c r="AB252" s="314"/>
      <c r="AC252" s="349"/>
      <c r="AD252" s="349"/>
      <c r="AE252" s="349"/>
      <c r="AF252" s="349"/>
      <c r="AG252" s="349"/>
      <c r="AH252" s="349"/>
      <c r="AI252" s="349"/>
      <c r="AJ252" s="349"/>
      <c r="AK252" s="349"/>
      <c r="AL252" s="349"/>
      <c r="AM252" s="349"/>
      <c r="AN252" s="349"/>
      <c r="AO252" s="349"/>
      <c r="AP252" s="349"/>
      <c r="AQ252" s="349"/>
      <c r="AR252" s="349"/>
      <c r="AS252" s="349"/>
      <c r="AT252" s="349"/>
      <c r="AU252" s="349"/>
      <c r="AV252" s="349"/>
      <c r="AW252" s="349"/>
      <c r="AX252" s="349"/>
    </row>
    <row r="253" spans="1:50" ht="26.1" customHeight="1">
      <c r="A253" s="1646" t="s">
        <v>150</v>
      </c>
      <c r="B253" s="45"/>
      <c r="C253" s="227" t="s">
        <v>302</v>
      </c>
      <c r="D253" s="227" t="s">
        <v>25925</v>
      </c>
      <c r="E253" s="227" t="s">
        <v>17520</v>
      </c>
      <c r="F253" s="227" t="s">
        <v>302</v>
      </c>
      <c r="G253" s="227" t="s">
        <v>6297</v>
      </c>
      <c r="H253" s="360"/>
      <c r="I253" s="227" t="s">
        <v>305</v>
      </c>
      <c r="J253" s="228">
        <v>12504</v>
      </c>
      <c r="K253" s="228">
        <v>863</v>
      </c>
      <c r="L253" s="228">
        <v>1206</v>
      </c>
      <c r="M253" s="228">
        <v>145</v>
      </c>
      <c r="N253" s="228">
        <v>10</v>
      </c>
      <c r="O253" s="228">
        <v>28</v>
      </c>
      <c r="P253" s="228">
        <v>660</v>
      </c>
      <c r="Q253" s="228"/>
      <c r="R253" s="228">
        <v>150</v>
      </c>
      <c r="S253" s="233" t="s">
        <v>3901</v>
      </c>
      <c r="T253" s="233" t="s">
        <v>466</v>
      </c>
      <c r="U253" s="300">
        <v>1990</v>
      </c>
      <c r="V253" s="233">
        <v>350</v>
      </c>
      <c r="W253" s="233"/>
      <c r="X253" s="233"/>
      <c r="Y253" s="233"/>
      <c r="Z253" s="228">
        <v>350</v>
      </c>
      <c r="AA253" s="227"/>
      <c r="AB253" s="227"/>
      <c r="AC253" s="233"/>
      <c r="AD253" s="233"/>
      <c r="AE253" s="233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</row>
    <row r="254" spans="1:50" ht="26.1" customHeight="1">
      <c r="A254" s="1646" t="s">
        <v>150</v>
      </c>
      <c r="B254" s="45"/>
      <c r="C254" s="227" t="s">
        <v>302</v>
      </c>
      <c r="D254" s="227" t="s">
        <v>25926</v>
      </c>
      <c r="E254" s="227" t="s">
        <v>7128</v>
      </c>
      <c r="F254" s="227" t="s">
        <v>302</v>
      </c>
      <c r="G254" s="227" t="s">
        <v>7129</v>
      </c>
      <c r="H254" s="360"/>
      <c r="I254" s="227" t="s">
        <v>7130</v>
      </c>
      <c r="J254" s="228">
        <v>9917</v>
      </c>
      <c r="K254" s="228">
        <v>494</v>
      </c>
      <c r="L254" s="228">
        <v>689</v>
      </c>
      <c r="M254" s="228">
        <v>145</v>
      </c>
      <c r="N254" s="228">
        <v>20</v>
      </c>
      <c r="O254" s="228">
        <v>4</v>
      </c>
      <c r="P254" s="228">
        <v>2900</v>
      </c>
      <c r="Q254" s="228">
        <v>100</v>
      </c>
      <c r="R254" s="228">
        <v>100</v>
      </c>
      <c r="S254" s="233" t="s">
        <v>465</v>
      </c>
      <c r="T254" s="233" t="s">
        <v>703</v>
      </c>
      <c r="U254" s="300">
        <v>1969</v>
      </c>
      <c r="V254" s="233">
        <v>1500000</v>
      </c>
      <c r="W254" s="233"/>
      <c r="X254" s="233"/>
      <c r="Y254" s="233"/>
      <c r="Z254" s="228">
        <v>107</v>
      </c>
      <c r="AA254" s="227"/>
      <c r="AB254" s="227"/>
      <c r="AC254" s="233"/>
      <c r="AD254" s="233"/>
      <c r="AE254" s="233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</row>
    <row r="255" spans="1:50" ht="26.1" customHeight="1">
      <c r="A255" s="1646"/>
      <c r="B255" s="45"/>
      <c r="C255" s="227" t="s">
        <v>302</v>
      </c>
      <c r="D255" s="227" t="s">
        <v>25927</v>
      </c>
      <c r="E255" s="227" t="s">
        <v>7131</v>
      </c>
      <c r="F255" s="227" t="s">
        <v>302</v>
      </c>
      <c r="G255" s="227" t="s">
        <v>7132</v>
      </c>
      <c r="H255" s="360"/>
      <c r="I255" s="227" t="s">
        <v>7130</v>
      </c>
      <c r="J255" s="228">
        <v>13916</v>
      </c>
      <c r="K255" s="228">
        <v>368</v>
      </c>
      <c r="L255" s="228">
        <v>368</v>
      </c>
      <c r="M255" s="228">
        <v>145</v>
      </c>
      <c r="N255" s="228">
        <v>20</v>
      </c>
      <c r="O255" s="228">
        <v>3</v>
      </c>
      <c r="P255" s="228">
        <v>2900</v>
      </c>
      <c r="Q255" s="228"/>
      <c r="R255" s="228"/>
      <c r="S255" s="233"/>
      <c r="T255" s="233"/>
      <c r="U255" s="300">
        <v>1982</v>
      </c>
      <c r="V255" s="233"/>
      <c r="W255" s="233"/>
      <c r="X255" s="233"/>
      <c r="Y255" s="233"/>
      <c r="Z255" s="228">
        <v>20</v>
      </c>
      <c r="AA255" s="227"/>
      <c r="AB255" s="227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</row>
    <row r="256" spans="1:50" ht="26.1" customHeight="1">
      <c r="A256" s="1646"/>
      <c r="B256" s="45"/>
      <c r="C256" s="227" t="s">
        <v>6301</v>
      </c>
      <c r="D256" s="227" t="s">
        <v>25346</v>
      </c>
      <c r="E256" s="227" t="s">
        <v>7133</v>
      </c>
      <c r="F256" s="227" t="s">
        <v>6301</v>
      </c>
      <c r="G256" s="227" t="s">
        <v>6303</v>
      </c>
      <c r="H256" s="360" t="s">
        <v>6304</v>
      </c>
      <c r="I256" s="227" t="s">
        <v>7134</v>
      </c>
      <c r="J256" s="228">
        <v>4205</v>
      </c>
      <c r="K256" s="228">
        <v>300</v>
      </c>
      <c r="L256" s="228">
        <v>450</v>
      </c>
      <c r="M256" s="228">
        <v>145</v>
      </c>
      <c r="N256" s="228">
        <v>29</v>
      </c>
      <c r="O256" s="228">
        <v>28</v>
      </c>
      <c r="P256" s="228">
        <v>4205</v>
      </c>
      <c r="Q256" s="228"/>
      <c r="R256" s="228"/>
      <c r="S256" s="233"/>
      <c r="T256" s="233"/>
      <c r="U256" s="300">
        <v>2005</v>
      </c>
      <c r="V256" s="233"/>
      <c r="W256" s="233"/>
      <c r="X256" s="233"/>
      <c r="Y256" s="233"/>
      <c r="Z256" s="228">
        <v>600</v>
      </c>
      <c r="AA256" s="227"/>
      <c r="AB256" s="227"/>
      <c r="AC256" s="233"/>
      <c r="AD256" s="233"/>
      <c r="AE256" s="233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</row>
    <row r="257" spans="1:50" s="81" customFormat="1" ht="26.1" customHeight="1">
      <c r="A257" s="1648"/>
      <c r="B257" s="203"/>
      <c r="C257" s="227" t="s">
        <v>6305</v>
      </c>
      <c r="D257" s="227" t="s">
        <v>25928</v>
      </c>
      <c r="E257" s="227" t="s">
        <v>7135</v>
      </c>
      <c r="F257" s="227" t="s">
        <v>6305</v>
      </c>
      <c r="G257" s="227" t="s">
        <v>25929</v>
      </c>
      <c r="H257" s="360" t="s">
        <v>144</v>
      </c>
      <c r="I257" s="227" t="s">
        <v>25930</v>
      </c>
      <c r="J257" s="228">
        <v>3260</v>
      </c>
      <c r="K257" s="228">
        <v>330</v>
      </c>
      <c r="L257" s="228">
        <v>444</v>
      </c>
      <c r="M257" s="228">
        <v>145</v>
      </c>
      <c r="N257" s="228">
        <v>21</v>
      </c>
      <c r="O257" s="228">
        <v>3</v>
      </c>
      <c r="P257" s="228">
        <v>3260</v>
      </c>
      <c r="Q257" s="228"/>
      <c r="R257" s="228"/>
      <c r="S257" s="233"/>
      <c r="T257" s="233"/>
      <c r="U257" s="300">
        <v>1962</v>
      </c>
      <c r="V257" s="233">
        <v>214</v>
      </c>
      <c r="W257" s="233">
        <v>100</v>
      </c>
      <c r="X257" s="233"/>
      <c r="Y257" s="233"/>
      <c r="Z257" s="228">
        <v>314</v>
      </c>
      <c r="AA257" s="227"/>
      <c r="AB257" s="227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33"/>
      <c r="AU257" s="233"/>
      <c r="AV257" s="233"/>
      <c r="AW257" s="233"/>
      <c r="AX257" s="233"/>
    </row>
    <row r="258" spans="1:50" s="81" customFormat="1" ht="26.1" customHeight="1">
      <c r="A258" s="1648"/>
      <c r="B258" s="203"/>
      <c r="C258" s="227" t="s">
        <v>6305</v>
      </c>
      <c r="D258" s="227" t="s">
        <v>25931</v>
      </c>
      <c r="E258" s="227" t="s">
        <v>7136</v>
      </c>
      <c r="F258" s="227" t="s">
        <v>6305</v>
      </c>
      <c r="G258" s="227"/>
      <c r="H258" s="360"/>
      <c r="I258" s="227" t="s">
        <v>14344</v>
      </c>
      <c r="J258" s="228">
        <v>3200</v>
      </c>
      <c r="K258" s="228"/>
      <c r="L258" s="228"/>
      <c r="M258" s="228">
        <v>160</v>
      </c>
      <c r="N258" s="228">
        <v>20</v>
      </c>
      <c r="O258" s="228">
        <v>3</v>
      </c>
      <c r="P258" s="228">
        <v>3200</v>
      </c>
      <c r="Q258" s="228"/>
      <c r="R258" s="228"/>
      <c r="S258" s="233"/>
      <c r="T258" s="233"/>
      <c r="U258" s="300">
        <v>2016</v>
      </c>
      <c r="V258" s="233"/>
      <c r="W258" s="233"/>
      <c r="X258" s="233"/>
      <c r="Y258" s="233"/>
      <c r="Z258" s="228">
        <v>61</v>
      </c>
      <c r="AA258" s="227"/>
      <c r="AB258" s="227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33"/>
      <c r="AX258" s="233"/>
    </row>
    <row r="259" spans="1:50" ht="26.1" customHeight="1">
      <c r="A259" s="1646"/>
      <c r="B259" s="45"/>
      <c r="C259" s="227" t="s">
        <v>6310</v>
      </c>
      <c r="D259" s="227" t="s">
        <v>25932</v>
      </c>
      <c r="E259" s="227" t="s">
        <v>2630</v>
      </c>
      <c r="F259" s="227" t="s">
        <v>6310</v>
      </c>
      <c r="G259" s="227" t="s">
        <v>7083</v>
      </c>
      <c r="H259" s="360"/>
      <c r="I259" s="227" t="s">
        <v>7137</v>
      </c>
      <c r="J259" s="228">
        <v>8158</v>
      </c>
      <c r="K259" s="228">
        <v>391</v>
      </c>
      <c r="L259" s="228">
        <v>640</v>
      </c>
      <c r="M259" s="228">
        <v>145</v>
      </c>
      <c r="N259" s="228">
        <v>25</v>
      </c>
      <c r="O259" s="228">
        <v>4</v>
      </c>
      <c r="P259" s="228">
        <v>5500</v>
      </c>
      <c r="Q259" s="228"/>
      <c r="R259" s="228">
        <v>300</v>
      </c>
      <c r="S259" s="233"/>
      <c r="T259" s="233" t="s">
        <v>6314</v>
      </c>
      <c r="U259" s="300">
        <v>2001</v>
      </c>
      <c r="V259" s="233" t="s">
        <v>6629</v>
      </c>
      <c r="W259" s="233" t="s">
        <v>7138</v>
      </c>
      <c r="X259" s="233"/>
      <c r="Y259" s="233"/>
      <c r="Z259" s="228">
        <v>300</v>
      </c>
      <c r="AA259" s="227"/>
      <c r="AB259" s="227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33"/>
      <c r="AX259" s="233"/>
    </row>
    <row r="260" spans="1:50" ht="26.1" customHeight="1">
      <c r="A260" s="1646" t="s">
        <v>89</v>
      </c>
      <c r="B260" s="45"/>
      <c r="C260" s="227" t="s">
        <v>6310</v>
      </c>
      <c r="D260" s="227" t="s">
        <v>25933</v>
      </c>
      <c r="E260" s="227" t="s">
        <v>17521</v>
      </c>
      <c r="F260" s="227" t="s">
        <v>6310</v>
      </c>
      <c r="G260" s="227"/>
      <c r="H260" s="360"/>
      <c r="I260" s="227" t="s">
        <v>7137</v>
      </c>
      <c r="J260" s="228">
        <v>13949</v>
      </c>
      <c r="K260" s="228">
        <v>533</v>
      </c>
      <c r="L260" s="228">
        <v>513</v>
      </c>
      <c r="M260" s="228">
        <v>145</v>
      </c>
      <c r="N260" s="228">
        <v>25</v>
      </c>
      <c r="O260" s="228">
        <v>4</v>
      </c>
      <c r="P260" s="228">
        <v>5600</v>
      </c>
      <c r="Q260" s="228"/>
      <c r="R260" s="228">
        <v>300</v>
      </c>
      <c r="S260" s="233"/>
      <c r="T260" s="233"/>
      <c r="U260" s="300">
        <v>2013</v>
      </c>
      <c r="V260" s="233"/>
      <c r="W260" s="233"/>
      <c r="X260" s="233"/>
      <c r="Y260" s="233"/>
      <c r="Z260" s="228">
        <v>2800</v>
      </c>
      <c r="AA260" s="227"/>
      <c r="AB260" s="227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</row>
    <row r="261" spans="1:50" ht="26.1" customHeight="1">
      <c r="A261" s="1646"/>
      <c r="B261" s="45"/>
      <c r="C261" s="227" t="s">
        <v>6310</v>
      </c>
      <c r="D261" s="227" t="s">
        <v>25934</v>
      </c>
      <c r="E261" s="227" t="s">
        <v>9501</v>
      </c>
      <c r="F261" s="227" t="s">
        <v>9501</v>
      </c>
      <c r="G261" s="227"/>
      <c r="H261" s="360"/>
      <c r="I261" s="227" t="s">
        <v>7137</v>
      </c>
      <c r="J261" s="228">
        <v>5020</v>
      </c>
      <c r="K261" s="228">
        <v>233</v>
      </c>
      <c r="L261" s="228"/>
      <c r="M261" s="228">
        <v>145</v>
      </c>
      <c r="N261" s="228">
        <v>15</v>
      </c>
      <c r="O261" s="228">
        <v>3</v>
      </c>
      <c r="P261" s="228"/>
      <c r="Q261" s="228"/>
      <c r="R261" s="228">
        <v>150</v>
      </c>
      <c r="S261" s="233"/>
      <c r="T261" s="233"/>
      <c r="U261" s="300">
        <v>2003</v>
      </c>
      <c r="V261" s="233"/>
      <c r="W261" s="233"/>
      <c r="X261" s="233"/>
      <c r="Y261" s="233"/>
      <c r="Z261" s="228">
        <v>150</v>
      </c>
      <c r="AA261" s="227"/>
      <c r="AB261" s="227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33"/>
      <c r="AX261" s="233"/>
    </row>
    <row r="262" spans="1:50" ht="26.1" customHeight="1">
      <c r="A262" s="1646"/>
      <c r="B262" s="45"/>
      <c r="C262" s="227" t="s">
        <v>6310</v>
      </c>
      <c r="D262" s="227" t="s">
        <v>25935</v>
      </c>
      <c r="E262" s="227" t="s">
        <v>9502</v>
      </c>
      <c r="F262" s="227" t="s">
        <v>9502</v>
      </c>
      <c r="G262" s="227"/>
      <c r="H262" s="360"/>
      <c r="I262" s="227" t="s">
        <v>7137</v>
      </c>
      <c r="J262" s="228">
        <v>7471</v>
      </c>
      <c r="K262" s="228">
        <v>156</v>
      </c>
      <c r="L262" s="228"/>
      <c r="M262" s="228">
        <v>145</v>
      </c>
      <c r="N262" s="228">
        <v>15</v>
      </c>
      <c r="O262" s="228">
        <v>3</v>
      </c>
      <c r="P262" s="228">
        <v>4000</v>
      </c>
      <c r="Q262" s="228"/>
      <c r="R262" s="228">
        <v>100</v>
      </c>
      <c r="S262" s="233"/>
      <c r="T262" s="233"/>
      <c r="U262" s="300">
        <v>1989</v>
      </c>
      <c r="V262" s="233"/>
      <c r="W262" s="233"/>
      <c r="X262" s="233"/>
      <c r="Y262" s="233"/>
      <c r="Z262" s="228">
        <v>130</v>
      </c>
      <c r="AA262" s="227"/>
      <c r="AB262" s="227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33"/>
      <c r="AX262" s="233"/>
    </row>
    <row r="263" spans="1:50" ht="26.1" customHeight="1">
      <c r="A263" s="1646"/>
      <c r="B263" s="45"/>
      <c r="C263" s="227" t="s">
        <v>704</v>
      </c>
      <c r="D263" s="227" t="s">
        <v>25936</v>
      </c>
      <c r="E263" s="227" t="s">
        <v>7140</v>
      </c>
      <c r="F263" s="227" t="s">
        <v>704</v>
      </c>
      <c r="G263" s="227"/>
      <c r="H263" s="360"/>
      <c r="I263" s="227" t="s">
        <v>11171</v>
      </c>
      <c r="J263" s="228">
        <v>1298</v>
      </c>
      <c r="K263" s="228">
        <v>240</v>
      </c>
      <c r="L263" s="228">
        <v>224</v>
      </c>
      <c r="M263" s="228">
        <v>200</v>
      </c>
      <c r="N263" s="228">
        <v>10</v>
      </c>
      <c r="O263" s="228">
        <v>3</v>
      </c>
      <c r="P263" s="228"/>
      <c r="Q263" s="228"/>
      <c r="R263" s="228">
        <v>200</v>
      </c>
      <c r="S263" s="233"/>
      <c r="T263" s="233"/>
      <c r="U263" s="300">
        <v>1995</v>
      </c>
      <c r="V263" s="233" t="s">
        <v>7141</v>
      </c>
      <c r="W263" s="233"/>
      <c r="X263" s="233"/>
      <c r="Y263" s="233"/>
      <c r="Z263" s="228">
        <v>217</v>
      </c>
      <c r="AA263" s="227"/>
      <c r="AB263" s="227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33"/>
      <c r="AX263" s="233"/>
    </row>
    <row r="264" spans="1:50" ht="26.1" customHeight="1">
      <c r="A264" s="1646"/>
      <c r="B264" s="45"/>
      <c r="C264" s="227" t="s">
        <v>704</v>
      </c>
      <c r="D264" s="227" t="s">
        <v>25937</v>
      </c>
      <c r="E264" s="227" t="s">
        <v>7142</v>
      </c>
      <c r="F264" s="227" t="s">
        <v>704</v>
      </c>
      <c r="G264" s="227"/>
      <c r="H264" s="360"/>
      <c r="I264" s="227" t="s">
        <v>7143</v>
      </c>
      <c r="J264" s="228">
        <v>13725</v>
      </c>
      <c r="K264" s="228">
        <v>0</v>
      </c>
      <c r="L264" s="228">
        <v>0</v>
      </c>
      <c r="M264" s="228">
        <v>145</v>
      </c>
      <c r="N264" s="228">
        <v>10</v>
      </c>
      <c r="O264" s="228">
        <v>3</v>
      </c>
      <c r="P264" s="228">
        <v>4350</v>
      </c>
      <c r="Q264" s="228"/>
      <c r="R264" s="228">
        <v>300</v>
      </c>
      <c r="S264" s="233"/>
      <c r="T264" s="233"/>
      <c r="U264" s="300">
        <v>2009</v>
      </c>
      <c r="V264" s="233"/>
      <c r="W264" s="233"/>
      <c r="X264" s="233"/>
      <c r="Y264" s="233"/>
      <c r="Z264" s="228">
        <v>50</v>
      </c>
      <c r="AA264" s="227"/>
      <c r="AB264" s="227"/>
      <c r="AC264" s="233"/>
      <c r="AD264" s="233"/>
      <c r="AE264" s="233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33"/>
      <c r="AW264" s="233"/>
      <c r="AX264" s="233"/>
    </row>
    <row r="265" spans="1:50" ht="26.1" customHeight="1">
      <c r="A265" s="1646"/>
      <c r="B265" s="45"/>
      <c r="C265" s="227" t="s">
        <v>704</v>
      </c>
      <c r="D265" s="227" t="s">
        <v>25938</v>
      </c>
      <c r="E265" s="227" t="s">
        <v>7144</v>
      </c>
      <c r="F265" s="227" t="s">
        <v>6574</v>
      </c>
      <c r="G265" s="227"/>
      <c r="H265" s="360"/>
      <c r="I265" s="227">
        <v>47237</v>
      </c>
      <c r="J265" s="228">
        <v>1421</v>
      </c>
      <c r="K265" s="228">
        <v>120</v>
      </c>
      <c r="L265" s="228">
        <v>120</v>
      </c>
      <c r="M265" s="228">
        <v>100</v>
      </c>
      <c r="N265" s="228">
        <v>8</v>
      </c>
      <c r="O265" s="228">
        <v>3</v>
      </c>
      <c r="P265" s="228">
        <v>1421</v>
      </c>
      <c r="Q265" s="228"/>
      <c r="R265" s="228">
        <v>100</v>
      </c>
      <c r="S265" s="233"/>
      <c r="T265" s="233"/>
      <c r="U265" s="300">
        <v>1997</v>
      </c>
      <c r="V265" s="233" t="s">
        <v>7145</v>
      </c>
      <c r="W265" s="233" t="s">
        <v>7146</v>
      </c>
      <c r="X265" s="233"/>
      <c r="Y265" s="233"/>
      <c r="Z265" s="228">
        <v>49</v>
      </c>
      <c r="AA265" s="227"/>
      <c r="AB265" s="227"/>
      <c r="AC265" s="233"/>
      <c r="AD265" s="233"/>
      <c r="AE265" s="233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33"/>
      <c r="AW265" s="233"/>
      <c r="AX265" s="233"/>
    </row>
    <row r="266" spans="1:50" ht="26.1" customHeight="1">
      <c r="A266" s="1647"/>
      <c r="B266" s="45"/>
      <c r="C266" s="227" t="s">
        <v>6327</v>
      </c>
      <c r="D266" s="227" t="s">
        <v>25939</v>
      </c>
      <c r="E266" s="227" t="s">
        <v>11172</v>
      </c>
      <c r="F266" s="227" t="s">
        <v>6327</v>
      </c>
      <c r="G266" s="227"/>
      <c r="H266" s="360"/>
      <c r="I266" s="227" t="s">
        <v>9904</v>
      </c>
      <c r="J266" s="228">
        <v>17084</v>
      </c>
      <c r="K266" s="228">
        <v>691</v>
      </c>
      <c r="L266" s="228">
        <v>806</v>
      </c>
      <c r="M266" s="228">
        <v>145</v>
      </c>
      <c r="N266" s="228">
        <v>44</v>
      </c>
      <c r="O266" s="228">
        <v>42</v>
      </c>
      <c r="P266" s="228">
        <v>6525</v>
      </c>
      <c r="Q266" s="228"/>
      <c r="R266" s="228"/>
      <c r="S266" s="233"/>
      <c r="T266" s="233"/>
      <c r="U266" s="300">
        <v>2019</v>
      </c>
      <c r="V266" s="233"/>
      <c r="W266" s="233"/>
      <c r="X266" s="233"/>
      <c r="Y266" s="233"/>
      <c r="Z266" s="228">
        <v>5300</v>
      </c>
      <c r="AA266" s="227"/>
      <c r="AB266" s="227"/>
      <c r="AC266" s="233"/>
      <c r="AD266" s="233"/>
      <c r="AE266" s="233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33"/>
      <c r="AW266" s="233"/>
      <c r="AX266" s="233"/>
    </row>
    <row r="267" spans="1:50" ht="26.1" customHeight="1">
      <c r="A267" s="1647"/>
      <c r="B267" s="45"/>
      <c r="C267" s="227" t="s">
        <v>6336</v>
      </c>
      <c r="D267" s="227" t="s">
        <v>25940</v>
      </c>
      <c r="E267" s="227" t="s">
        <v>7147</v>
      </c>
      <c r="F267" s="227" t="s">
        <v>6336</v>
      </c>
      <c r="G267" s="227" t="s">
        <v>7148</v>
      </c>
      <c r="H267" s="360"/>
      <c r="I267" s="227" t="s">
        <v>7149</v>
      </c>
      <c r="J267" s="228">
        <v>9156</v>
      </c>
      <c r="K267" s="228">
        <v>420</v>
      </c>
      <c r="L267" s="228">
        <v>513</v>
      </c>
      <c r="M267" s="228">
        <v>145</v>
      </c>
      <c r="N267" s="228">
        <v>30</v>
      </c>
      <c r="O267" s="228">
        <v>28</v>
      </c>
      <c r="P267" s="228"/>
      <c r="Q267" s="228"/>
      <c r="R267" s="228"/>
      <c r="S267" s="233"/>
      <c r="T267" s="233"/>
      <c r="U267" s="300">
        <v>2011</v>
      </c>
      <c r="V267" s="233"/>
      <c r="W267" s="233">
        <v>59</v>
      </c>
      <c r="X267" s="233"/>
      <c r="Y267" s="233"/>
      <c r="Z267" s="228">
        <v>1881</v>
      </c>
      <c r="AA267" s="227"/>
      <c r="AB267" s="227"/>
      <c r="AC267" s="233"/>
      <c r="AD267" s="233"/>
      <c r="AE267" s="233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33"/>
      <c r="AW267" s="233"/>
      <c r="AX267" s="233"/>
    </row>
    <row r="268" spans="1:50" ht="26.1" customHeight="1">
      <c r="A268" s="1647" t="s">
        <v>315</v>
      </c>
      <c r="B268" s="45"/>
      <c r="C268" s="227" t="s">
        <v>6336</v>
      </c>
      <c r="D268" s="227" t="s">
        <v>25941</v>
      </c>
      <c r="E268" s="227" t="s">
        <v>7150</v>
      </c>
      <c r="F268" s="227" t="s">
        <v>6336</v>
      </c>
      <c r="G268" s="227" t="s">
        <v>7151</v>
      </c>
      <c r="H268" s="360"/>
      <c r="I268" s="227" t="s">
        <v>7149</v>
      </c>
      <c r="J268" s="228">
        <v>9488</v>
      </c>
      <c r="K268" s="228">
        <v>340.48</v>
      </c>
      <c r="L268" s="228">
        <v>408.52</v>
      </c>
      <c r="M268" s="228">
        <v>145</v>
      </c>
      <c r="N268" s="228">
        <v>15</v>
      </c>
      <c r="O268" s="228">
        <v>21</v>
      </c>
      <c r="P268" s="228"/>
      <c r="Q268" s="228"/>
      <c r="R268" s="228"/>
      <c r="S268" s="233"/>
      <c r="T268" s="233"/>
      <c r="U268" s="300">
        <v>1997</v>
      </c>
      <c r="V268" s="233"/>
      <c r="W268" s="233">
        <v>60</v>
      </c>
      <c r="X268" s="233"/>
      <c r="Y268" s="233"/>
      <c r="Z268" s="228">
        <v>60</v>
      </c>
      <c r="AA268" s="227"/>
      <c r="AB268" s="227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33"/>
      <c r="AW268" s="233"/>
      <c r="AX268" s="233"/>
    </row>
    <row r="269" spans="1:50" ht="26.1" customHeight="1">
      <c r="A269" s="1647"/>
      <c r="B269" s="45"/>
      <c r="C269" s="227" t="s">
        <v>6336</v>
      </c>
      <c r="D269" s="227" t="s">
        <v>25942</v>
      </c>
      <c r="E269" s="227" t="s">
        <v>7152</v>
      </c>
      <c r="F269" s="227" t="s">
        <v>6336</v>
      </c>
      <c r="G269" s="227" t="s">
        <v>7153</v>
      </c>
      <c r="H269" s="360"/>
      <c r="I269" s="227" t="s">
        <v>7149</v>
      </c>
      <c r="J269" s="228">
        <v>5975</v>
      </c>
      <c r="K269" s="228">
        <v>315</v>
      </c>
      <c r="L269" s="228">
        <v>463</v>
      </c>
      <c r="M269" s="228">
        <v>145</v>
      </c>
      <c r="N269" s="228">
        <v>15</v>
      </c>
      <c r="O269" s="228">
        <v>21</v>
      </c>
      <c r="P269" s="228"/>
      <c r="Q269" s="228"/>
      <c r="R269" s="228"/>
      <c r="S269" s="233"/>
      <c r="T269" s="233"/>
      <c r="U269" s="300">
        <v>1997</v>
      </c>
      <c r="V269" s="233"/>
      <c r="W269" s="233">
        <v>131</v>
      </c>
      <c r="X269" s="233"/>
      <c r="Y269" s="233"/>
      <c r="Z269" s="228">
        <v>131</v>
      </c>
      <c r="AA269" s="227"/>
      <c r="AB269" s="227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33"/>
      <c r="AW269" s="233"/>
      <c r="AX269" s="233"/>
    </row>
    <row r="270" spans="1:50" ht="26.1" customHeight="1">
      <c r="A270" s="1647"/>
      <c r="B270" s="45"/>
      <c r="C270" s="227" t="s">
        <v>706</v>
      </c>
      <c r="D270" s="227" t="s">
        <v>25943</v>
      </c>
      <c r="E270" s="227" t="s">
        <v>7154</v>
      </c>
      <c r="F270" s="227" t="s">
        <v>706</v>
      </c>
      <c r="G270" s="227"/>
      <c r="H270" s="360"/>
      <c r="I270" s="227" t="s">
        <v>7155</v>
      </c>
      <c r="J270" s="228">
        <v>14512</v>
      </c>
      <c r="K270" s="228">
        <v>281</v>
      </c>
      <c r="L270" s="228">
        <v>497</v>
      </c>
      <c r="M270" s="228">
        <v>145</v>
      </c>
      <c r="N270" s="228">
        <v>24</v>
      </c>
      <c r="O270" s="228">
        <v>21</v>
      </c>
      <c r="P270" s="228"/>
      <c r="Q270" s="233"/>
      <c r="R270" s="227"/>
      <c r="S270" s="233"/>
      <c r="T270" s="233"/>
      <c r="U270" s="300">
        <v>2013</v>
      </c>
      <c r="V270" s="233"/>
      <c r="W270" s="233"/>
      <c r="X270" s="233"/>
      <c r="Y270" s="233"/>
      <c r="Z270" s="228">
        <v>3859</v>
      </c>
      <c r="AA270" s="227"/>
      <c r="AB270" s="227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33"/>
      <c r="AW270" s="233"/>
      <c r="AX270" s="233"/>
    </row>
    <row r="271" spans="1:50" ht="26.1" customHeight="1">
      <c r="A271" s="1647" t="s">
        <v>150</v>
      </c>
      <c r="B271" s="45"/>
      <c r="C271" s="227" t="s">
        <v>706</v>
      </c>
      <c r="D271" s="227" t="s">
        <v>25518</v>
      </c>
      <c r="E271" s="227" t="s">
        <v>7156</v>
      </c>
      <c r="F271" s="227" t="s">
        <v>706</v>
      </c>
      <c r="G271" s="227"/>
      <c r="H271" s="227"/>
      <c r="I271" s="227" t="s">
        <v>2266</v>
      </c>
      <c r="J271" s="228">
        <v>6288</v>
      </c>
      <c r="K271" s="228">
        <v>267.36</v>
      </c>
      <c r="L271" s="228">
        <v>400.58</v>
      </c>
      <c r="M271" s="228">
        <v>145</v>
      </c>
      <c r="N271" s="228">
        <v>21</v>
      </c>
      <c r="O271" s="228">
        <v>4</v>
      </c>
      <c r="P271" s="228"/>
      <c r="Q271" s="233"/>
      <c r="R271" s="227"/>
      <c r="S271" s="233"/>
      <c r="T271" s="233"/>
      <c r="U271" s="300">
        <v>2016</v>
      </c>
      <c r="V271" s="233"/>
      <c r="W271" s="233"/>
      <c r="X271" s="233"/>
      <c r="Y271" s="233"/>
      <c r="Z271" s="228">
        <v>851</v>
      </c>
      <c r="AA271" s="227"/>
      <c r="AB271" s="227"/>
      <c r="AC271" s="233"/>
      <c r="AD271" s="233"/>
      <c r="AE271" s="233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  <c r="AP271" s="233"/>
      <c r="AQ271" s="233"/>
      <c r="AR271" s="233"/>
      <c r="AS271" s="233"/>
      <c r="AT271" s="233"/>
      <c r="AU271" s="233"/>
      <c r="AV271" s="233"/>
      <c r="AW271" s="233"/>
      <c r="AX271" s="233"/>
    </row>
    <row r="272" spans="1:50" ht="26.1" customHeight="1">
      <c r="A272" s="1646" t="s">
        <v>150</v>
      </c>
      <c r="B272" s="45"/>
      <c r="C272" s="227" t="s">
        <v>707</v>
      </c>
      <c r="D272" s="379" t="s">
        <v>25944</v>
      </c>
      <c r="E272" s="227" t="s">
        <v>7157</v>
      </c>
      <c r="F272" s="227" t="s">
        <v>707</v>
      </c>
      <c r="G272" s="227" t="s">
        <v>7158</v>
      </c>
      <c r="H272" s="227"/>
      <c r="I272" s="227" t="s">
        <v>13318</v>
      </c>
      <c r="J272" s="228">
        <v>26640</v>
      </c>
      <c r="K272" s="228">
        <v>1080.08</v>
      </c>
      <c r="L272" s="228">
        <v>966.02</v>
      </c>
      <c r="M272" s="228">
        <v>145</v>
      </c>
      <c r="N272" s="228">
        <v>7</v>
      </c>
      <c r="O272" s="228">
        <v>6</v>
      </c>
      <c r="P272" s="228">
        <v>6090</v>
      </c>
      <c r="Q272" s="233"/>
      <c r="R272" s="227"/>
      <c r="S272" s="233"/>
      <c r="T272" s="233" t="s">
        <v>7159</v>
      </c>
      <c r="U272" s="300">
        <v>2010</v>
      </c>
      <c r="V272" s="233"/>
      <c r="W272" s="233"/>
      <c r="X272" s="233"/>
      <c r="Y272" s="233"/>
      <c r="Z272" s="228">
        <v>4600</v>
      </c>
      <c r="AA272" s="227"/>
      <c r="AB272" s="227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33"/>
      <c r="AU272" s="233"/>
      <c r="AV272" s="233"/>
      <c r="AW272" s="233"/>
      <c r="AX272" s="233"/>
    </row>
    <row r="273" spans="1:50" ht="26.1" customHeight="1">
      <c r="A273" s="1646" t="s">
        <v>150</v>
      </c>
      <c r="B273" s="45"/>
      <c r="C273" s="227" t="s">
        <v>707</v>
      </c>
      <c r="D273" s="379" t="s">
        <v>25945</v>
      </c>
      <c r="E273" s="227" t="s">
        <v>7160</v>
      </c>
      <c r="F273" s="227" t="s">
        <v>707</v>
      </c>
      <c r="G273" s="227" t="s">
        <v>7161</v>
      </c>
      <c r="H273" s="360"/>
      <c r="I273" s="227" t="s">
        <v>13318</v>
      </c>
      <c r="J273" s="228">
        <v>5731</v>
      </c>
      <c r="K273" s="228">
        <v>181.63</v>
      </c>
      <c r="L273" s="228">
        <v>179.32</v>
      </c>
      <c r="M273" s="228">
        <v>145</v>
      </c>
      <c r="N273" s="228">
        <v>6.3</v>
      </c>
      <c r="O273" s="228">
        <v>3</v>
      </c>
      <c r="P273" s="228">
        <v>2740.5</v>
      </c>
      <c r="Q273" s="228"/>
      <c r="R273" s="228"/>
      <c r="S273" s="233"/>
      <c r="T273" s="233" t="s">
        <v>7159</v>
      </c>
      <c r="U273" s="300">
        <v>1996</v>
      </c>
      <c r="V273" s="233">
        <v>30</v>
      </c>
      <c r="W273" s="233"/>
      <c r="X273" s="233"/>
      <c r="Y273" s="233"/>
      <c r="Z273" s="228">
        <v>30</v>
      </c>
      <c r="AA273" s="227"/>
      <c r="AB273" s="227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33"/>
      <c r="AU273" s="233"/>
      <c r="AV273" s="233"/>
      <c r="AW273" s="233"/>
      <c r="AX273" s="233"/>
    </row>
    <row r="274" spans="1:50" ht="26.1" customHeight="1">
      <c r="A274" s="1646" t="s">
        <v>150</v>
      </c>
      <c r="B274" s="45"/>
      <c r="C274" s="227" t="s">
        <v>6360</v>
      </c>
      <c r="D274" s="227" t="s">
        <v>25946</v>
      </c>
      <c r="E274" s="227" t="s">
        <v>7162</v>
      </c>
      <c r="F274" s="227" t="s">
        <v>6360</v>
      </c>
      <c r="G274" s="227"/>
      <c r="H274" s="227"/>
      <c r="I274" s="227" t="s">
        <v>7163</v>
      </c>
      <c r="J274" s="228">
        <v>16892</v>
      </c>
      <c r="K274" s="228">
        <v>334</v>
      </c>
      <c r="L274" s="228">
        <v>326</v>
      </c>
      <c r="M274" s="228">
        <v>145</v>
      </c>
      <c r="N274" s="228">
        <v>210</v>
      </c>
      <c r="O274" s="228">
        <v>21</v>
      </c>
      <c r="P274" s="228">
        <v>8216</v>
      </c>
      <c r="Q274" s="228"/>
      <c r="R274" s="228"/>
      <c r="S274" s="233"/>
      <c r="T274" s="233"/>
      <c r="U274" s="300">
        <v>2008</v>
      </c>
      <c r="V274" s="233"/>
      <c r="W274" s="233"/>
      <c r="X274" s="233"/>
      <c r="Y274" s="233"/>
      <c r="Z274" s="228">
        <v>292</v>
      </c>
      <c r="AA274" s="227"/>
      <c r="AB274" s="227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33"/>
      <c r="AT274" s="233"/>
      <c r="AU274" s="233"/>
      <c r="AV274" s="233"/>
      <c r="AW274" s="233"/>
      <c r="AX274" s="233"/>
    </row>
    <row r="275" spans="1:50" ht="26.1" customHeight="1">
      <c r="A275" s="1646"/>
      <c r="B275" s="45"/>
      <c r="C275" s="227" t="s">
        <v>6360</v>
      </c>
      <c r="D275" s="227" t="s">
        <v>25947</v>
      </c>
      <c r="E275" s="227" t="s">
        <v>3741</v>
      </c>
      <c r="F275" s="227" t="s">
        <v>6360</v>
      </c>
      <c r="G275" s="227"/>
      <c r="H275" s="227"/>
      <c r="I275" s="227" t="s">
        <v>7164</v>
      </c>
      <c r="J275" s="228">
        <v>7200</v>
      </c>
      <c r="K275" s="228">
        <v>318</v>
      </c>
      <c r="L275" s="228">
        <v>452</v>
      </c>
      <c r="M275" s="228">
        <v>140</v>
      </c>
      <c r="N275" s="228">
        <v>33</v>
      </c>
      <c r="O275" s="228">
        <v>4</v>
      </c>
      <c r="P275" s="228">
        <v>7200</v>
      </c>
      <c r="Q275" s="228"/>
      <c r="R275" s="228"/>
      <c r="S275" s="233"/>
      <c r="T275" s="233"/>
      <c r="U275" s="300">
        <v>2011</v>
      </c>
      <c r="V275" s="233"/>
      <c r="W275" s="233"/>
      <c r="X275" s="233"/>
      <c r="Y275" s="233"/>
      <c r="Z275" s="228">
        <v>1034</v>
      </c>
      <c r="AA275" s="227"/>
      <c r="AB275" s="227"/>
      <c r="AC275" s="233"/>
      <c r="AD275" s="233"/>
      <c r="AE275" s="233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33"/>
      <c r="AW275" s="233"/>
      <c r="AX275" s="233"/>
    </row>
    <row r="276" spans="1:50" ht="26.1" customHeight="1">
      <c r="A276" s="1646" t="s">
        <v>89</v>
      </c>
      <c r="B276" s="45"/>
      <c r="C276" s="227" t="s">
        <v>6360</v>
      </c>
      <c r="D276" s="227" t="s">
        <v>25948</v>
      </c>
      <c r="E276" s="227" t="s">
        <v>7165</v>
      </c>
      <c r="F276" s="227" t="s">
        <v>7166</v>
      </c>
      <c r="G276" s="227"/>
      <c r="H276" s="227"/>
      <c r="I276" s="227" t="s">
        <v>7167</v>
      </c>
      <c r="J276" s="228">
        <v>9978</v>
      </c>
      <c r="K276" s="228">
        <v>416</v>
      </c>
      <c r="L276" s="228">
        <v>416</v>
      </c>
      <c r="M276" s="228">
        <v>145</v>
      </c>
      <c r="N276" s="228">
        <v>32</v>
      </c>
      <c r="O276" s="228">
        <v>3</v>
      </c>
      <c r="P276" s="228">
        <v>4640</v>
      </c>
      <c r="Q276" s="228"/>
      <c r="R276" s="228"/>
      <c r="S276" s="233"/>
      <c r="T276" s="233"/>
      <c r="U276" s="300">
        <v>2016</v>
      </c>
      <c r="V276" s="233"/>
      <c r="W276" s="233"/>
      <c r="X276" s="233"/>
      <c r="Y276" s="233"/>
      <c r="Z276" s="228">
        <v>677</v>
      </c>
      <c r="AA276" s="227"/>
      <c r="AB276" s="227"/>
      <c r="AC276" s="233"/>
      <c r="AD276" s="233"/>
      <c r="AE276" s="233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33"/>
      <c r="AW276" s="233"/>
      <c r="AX276" s="233"/>
    </row>
    <row r="277" spans="1:50" ht="26.1" customHeight="1">
      <c r="A277" s="1646" t="s">
        <v>150</v>
      </c>
      <c r="B277" s="45"/>
      <c r="C277" s="227" t="s">
        <v>6360</v>
      </c>
      <c r="D277" s="227" t="s">
        <v>25949</v>
      </c>
      <c r="E277" s="227" t="s">
        <v>7139</v>
      </c>
      <c r="F277" s="227" t="s">
        <v>6360</v>
      </c>
      <c r="G277" s="227"/>
      <c r="H277" s="360"/>
      <c r="I277" s="227" t="s">
        <v>11173</v>
      </c>
      <c r="J277" s="228">
        <v>1420</v>
      </c>
      <c r="K277" s="228">
        <v>315</v>
      </c>
      <c r="L277" s="228">
        <v>315</v>
      </c>
      <c r="M277" s="228">
        <v>140</v>
      </c>
      <c r="N277" s="228">
        <v>33</v>
      </c>
      <c r="O277" s="228">
        <v>4</v>
      </c>
      <c r="P277" s="228">
        <v>800</v>
      </c>
      <c r="Q277" s="228"/>
      <c r="R277" s="228"/>
      <c r="S277" s="233"/>
      <c r="T277" s="233"/>
      <c r="U277" s="300">
        <v>2000</v>
      </c>
      <c r="V277" s="233"/>
      <c r="W277" s="233"/>
      <c r="X277" s="233"/>
      <c r="Y277" s="233"/>
      <c r="Z277" s="228"/>
      <c r="AA277" s="227"/>
      <c r="AB277" s="227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33"/>
      <c r="AW277" s="233"/>
      <c r="AX277" s="233"/>
    </row>
    <row r="278" spans="1:50" ht="26.1" customHeight="1">
      <c r="A278" s="1647" t="s">
        <v>150</v>
      </c>
      <c r="B278" s="45"/>
      <c r="C278" s="227" t="s">
        <v>6366</v>
      </c>
      <c r="D278" s="227" t="s">
        <v>25950</v>
      </c>
      <c r="E278" s="227" t="s">
        <v>7168</v>
      </c>
      <c r="F278" s="227" t="s">
        <v>6366</v>
      </c>
      <c r="G278" s="227" t="s">
        <v>7169</v>
      </c>
      <c r="H278" s="360" t="s">
        <v>6369</v>
      </c>
      <c r="I278" s="227" t="s">
        <v>11108</v>
      </c>
      <c r="J278" s="228">
        <v>6017</v>
      </c>
      <c r="K278" s="228">
        <v>427</v>
      </c>
      <c r="L278" s="228">
        <v>427</v>
      </c>
      <c r="M278" s="228">
        <v>145</v>
      </c>
      <c r="N278" s="228">
        <v>28</v>
      </c>
      <c r="O278" s="228">
        <v>27</v>
      </c>
      <c r="P278" s="228">
        <v>4060</v>
      </c>
      <c r="Q278" s="228"/>
      <c r="R278" s="228">
        <v>700</v>
      </c>
      <c r="S278" s="233"/>
      <c r="T278" s="233" t="s">
        <v>7170</v>
      </c>
      <c r="U278" s="300">
        <v>2000</v>
      </c>
      <c r="V278" s="233">
        <v>5</v>
      </c>
      <c r="W278" s="233"/>
      <c r="X278" s="233"/>
      <c r="Y278" s="233"/>
      <c r="Z278" s="228">
        <v>5</v>
      </c>
      <c r="AA278" s="227"/>
      <c r="AB278" s="227"/>
      <c r="AC278" s="233"/>
      <c r="AD278" s="233"/>
      <c r="AE278" s="233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33"/>
      <c r="AW278" s="233"/>
      <c r="AX278" s="233"/>
    </row>
    <row r="279" spans="1:50" ht="26.1" customHeight="1">
      <c r="A279" s="1646" t="s">
        <v>150</v>
      </c>
      <c r="B279" s="46"/>
      <c r="C279" s="227" t="s">
        <v>6366</v>
      </c>
      <c r="D279" s="227" t="s">
        <v>25951</v>
      </c>
      <c r="E279" s="227" t="s">
        <v>7171</v>
      </c>
      <c r="F279" s="227" t="s">
        <v>6366</v>
      </c>
      <c r="G279" s="227"/>
      <c r="H279" s="360"/>
      <c r="I279" s="227" t="s">
        <v>11108</v>
      </c>
      <c r="J279" s="228">
        <v>3444</v>
      </c>
      <c r="K279" s="228">
        <v>314</v>
      </c>
      <c r="L279" s="228">
        <v>332</v>
      </c>
      <c r="M279" s="228">
        <v>145</v>
      </c>
      <c r="N279" s="228">
        <v>28</v>
      </c>
      <c r="O279" s="228">
        <v>21</v>
      </c>
      <c r="P279" s="228">
        <v>4060</v>
      </c>
      <c r="Q279" s="228"/>
      <c r="R279" s="228">
        <v>100</v>
      </c>
      <c r="S279" s="233" t="s">
        <v>465</v>
      </c>
      <c r="T279" s="233"/>
      <c r="U279" s="300">
        <v>2009</v>
      </c>
      <c r="V279" s="233"/>
      <c r="W279" s="233"/>
      <c r="X279" s="233"/>
      <c r="Y279" s="233"/>
      <c r="Z279" s="228">
        <v>660</v>
      </c>
      <c r="AA279" s="227"/>
      <c r="AB279" s="227"/>
      <c r="AC279" s="233"/>
      <c r="AD279" s="233"/>
      <c r="AE279" s="233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33"/>
      <c r="AW279" s="233"/>
      <c r="AX279" s="233"/>
    </row>
    <row r="280" spans="1:50" ht="26.1" customHeight="1">
      <c r="A280" s="1646" t="s">
        <v>89</v>
      </c>
      <c r="B280" s="45"/>
      <c r="C280" s="227" t="s">
        <v>6366</v>
      </c>
      <c r="D280" s="227" t="s">
        <v>25952</v>
      </c>
      <c r="E280" s="227" t="s">
        <v>7172</v>
      </c>
      <c r="F280" s="227" t="s">
        <v>6366</v>
      </c>
      <c r="G280" s="227"/>
      <c r="H280" s="227"/>
      <c r="I280" s="227" t="s">
        <v>6366</v>
      </c>
      <c r="J280" s="228">
        <v>9964</v>
      </c>
      <c r="K280" s="228">
        <v>424</v>
      </c>
      <c r="L280" s="228">
        <v>424</v>
      </c>
      <c r="M280" s="228">
        <v>145</v>
      </c>
      <c r="N280" s="228">
        <v>28</v>
      </c>
      <c r="O280" s="228">
        <v>28</v>
      </c>
      <c r="P280" s="228">
        <v>4060</v>
      </c>
      <c r="Q280" s="228"/>
      <c r="R280" s="228"/>
      <c r="S280" s="233"/>
      <c r="T280" s="233"/>
      <c r="U280" s="300">
        <v>2011</v>
      </c>
      <c r="V280" s="233"/>
      <c r="W280" s="233"/>
      <c r="X280" s="233"/>
      <c r="Y280" s="233"/>
      <c r="Z280" s="240">
        <v>1230</v>
      </c>
      <c r="AA280" s="227"/>
      <c r="AB280" s="227"/>
      <c r="AC280" s="233"/>
      <c r="AD280" s="233"/>
      <c r="AE280" s="233"/>
      <c r="AF280" s="241"/>
      <c r="AG280" s="241"/>
      <c r="AH280" s="241"/>
      <c r="AI280" s="233"/>
      <c r="AJ280" s="241"/>
      <c r="AK280" s="241"/>
      <c r="AL280" s="241"/>
      <c r="AM280" s="241"/>
      <c r="AN280" s="233"/>
      <c r="AO280" s="241"/>
      <c r="AP280" s="241"/>
      <c r="AQ280" s="241"/>
      <c r="AR280" s="241"/>
      <c r="AS280" s="233"/>
      <c r="AT280" s="241"/>
      <c r="AU280" s="241"/>
      <c r="AV280" s="241"/>
      <c r="AW280" s="241"/>
      <c r="AX280" s="233"/>
    </row>
    <row r="281" spans="1:50" ht="26.1" customHeight="1">
      <c r="A281" s="1646" t="s">
        <v>315</v>
      </c>
      <c r="B281" s="45"/>
      <c r="C281" s="227" t="s">
        <v>6366</v>
      </c>
      <c r="D281" s="227" t="s">
        <v>25953</v>
      </c>
      <c r="E281" s="227" t="s">
        <v>7173</v>
      </c>
      <c r="F281" s="227" t="s">
        <v>6366</v>
      </c>
      <c r="G281" s="227"/>
      <c r="H281" s="227"/>
      <c r="I281" s="227" t="s">
        <v>6366</v>
      </c>
      <c r="J281" s="228">
        <v>7406</v>
      </c>
      <c r="K281" s="228">
        <v>330</v>
      </c>
      <c r="L281" s="228">
        <v>276</v>
      </c>
      <c r="M281" s="228">
        <v>145</v>
      </c>
      <c r="N281" s="228">
        <v>28</v>
      </c>
      <c r="O281" s="228">
        <v>28</v>
      </c>
      <c r="P281" s="228">
        <v>4060</v>
      </c>
      <c r="Q281" s="228"/>
      <c r="R281" s="228"/>
      <c r="S281" s="233"/>
      <c r="T281" s="233"/>
      <c r="U281" s="300">
        <v>2012</v>
      </c>
      <c r="V281" s="233"/>
      <c r="W281" s="233"/>
      <c r="X281" s="233"/>
      <c r="Y281" s="233"/>
      <c r="Z281" s="240">
        <v>766</v>
      </c>
      <c r="AA281" s="227"/>
      <c r="AB281" s="227"/>
      <c r="AC281" s="233"/>
      <c r="AD281" s="233"/>
      <c r="AE281" s="233"/>
      <c r="AF281" s="241"/>
      <c r="AG281" s="241"/>
      <c r="AH281" s="241"/>
      <c r="AI281" s="233"/>
      <c r="AJ281" s="241"/>
      <c r="AK281" s="241"/>
      <c r="AL281" s="241"/>
      <c r="AM281" s="241"/>
      <c r="AN281" s="233"/>
      <c r="AO281" s="241"/>
      <c r="AP281" s="241"/>
      <c r="AQ281" s="241"/>
      <c r="AR281" s="241"/>
      <c r="AS281" s="233"/>
      <c r="AT281" s="241"/>
      <c r="AU281" s="241"/>
      <c r="AV281" s="241"/>
      <c r="AW281" s="241"/>
      <c r="AX281" s="233"/>
    </row>
    <row r="282" spans="1:50" ht="26.1" customHeight="1">
      <c r="A282" s="1647"/>
      <c r="B282" s="45"/>
      <c r="C282" s="227" t="s">
        <v>687</v>
      </c>
      <c r="D282" s="227" t="s">
        <v>25954</v>
      </c>
      <c r="E282" s="227" t="s">
        <v>7174</v>
      </c>
      <c r="F282" s="227" t="s">
        <v>687</v>
      </c>
      <c r="G282" s="227" t="s">
        <v>6373</v>
      </c>
      <c r="H282" s="227" t="s">
        <v>6374</v>
      </c>
      <c r="I282" s="227" t="s">
        <v>7175</v>
      </c>
      <c r="J282" s="228">
        <v>4336</v>
      </c>
      <c r="K282" s="228">
        <v>321</v>
      </c>
      <c r="L282" s="228">
        <v>373</v>
      </c>
      <c r="M282" s="228">
        <v>145</v>
      </c>
      <c r="N282" s="228"/>
      <c r="O282" s="228">
        <v>3</v>
      </c>
      <c r="P282" s="228"/>
      <c r="Q282" s="228">
        <v>30</v>
      </c>
      <c r="R282" s="228">
        <v>200</v>
      </c>
      <c r="S282" s="233" t="s">
        <v>465</v>
      </c>
      <c r="T282" s="233"/>
      <c r="U282" s="300">
        <v>1998</v>
      </c>
      <c r="V282" s="233"/>
      <c r="W282" s="233"/>
      <c r="X282" s="233"/>
      <c r="Y282" s="233"/>
      <c r="Z282" s="240">
        <v>23</v>
      </c>
      <c r="AA282" s="227"/>
      <c r="AB282" s="227"/>
      <c r="AC282" s="233"/>
      <c r="AD282" s="233"/>
      <c r="AE282" s="233"/>
      <c r="AF282" s="241"/>
      <c r="AG282" s="241"/>
      <c r="AH282" s="241"/>
      <c r="AI282" s="233"/>
      <c r="AJ282" s="241"/>
      <c r="AK282" s="241"/>
      <c r="AL282" s="241"/>
      <c r="AM282" s="241"/>
      <c r="AN282" s="233"/>
      <c r="AO282" s="241"/>
      <c r="AP282" s="241"/>
      <c r="AQ282" s="241"/>
      <c r="AR282" s="241"/>
      <c r="AS282" s="233"/>
      <c r="AT282" s="241"/>
      <c r="AU282" s="241"/>
      <c r="AV282" s="241"/>
      <c r="AW282" s="241"/>
      <c r="AX282" s="233"/>
    </row>
    <row r="283" spans="1:50" ht="26.1" customHeight="1">
      <c r="A283" s="1647">
        <v>4</v>
      </c>
      <c r="B283" s="45"/>
      <c r="C283" s="227" t="s">
        <v>6377</v>
      </c>
      <c r="D283" s="227" t="s">
        <v>25955</v>
      </c>
      <c r="E283" s="227" t="s">
        <v>7176</v>
      </c>
      <c r="F283" s="227" t="s">
        <v>6377</v>
      </c>
      <c r="G283" s="233" t="s">
        <v>25956</v>
      </c>
      <c r="H283" s="227" t="s">
        <v>6380</v>
      </c>
      <c r="I283" s="233" t="s">
        <v>25957</v>
      </c>
      <c r="J283" s="228">
        <v>13123</v>
      </c>
      <c r="K283" s="228">
        <v>436</v>
      </c>
      <c r="L283" s="228">
        <v>449</v>
      </c>
      <c r="M283" s="228">
        <v>140</v>
      </c>
      <c r="N283" s="228">
        <v>40</v>
      </c>
      <c r="O283" s="228">
        <v>28</v>
      </c>
      <c r="P283" s="228">
        <v>5600</v>
      </c>
      <c r="Q283" s="228"/>
      <c r="R283" s="228">
        <v>0</v>
      </c>
      <c r="S283" s="233"/>
      <c r="T283" s="233"/>
      <c r="U283" s="300">
        <v>2005</v>
      </c>
      <c r="V283" s="233">
        <v>17</v>
      </c>
      <c r="W283" s="233"/>
      <c r="X283" s="233"/>
      <c r="Y283" s="233"/>
      <c r="Z283" s="240">
        <v>1500</v>
      </c>
      <c r="AA283" s="227"/>
      <c r="AB283" s="227"/>
      <c r="AC283" s="233"/>
      <c r="AD283" s="233"/>
      <c r="AE283" s="233"/>
      <c r="AF283" s="241"/>
      <c r="AG283" s="241"/>
      <c r="AH283" s="241"/>
      <c r="AI283" s="233"/>
      <c r="AJ283" s="241"/>
      <c r="AK283" s="241"/>
      <c r="AL283" s="241"/>
      <c r="AM283" s="241"/>
      <c r="AN283" s="233"/>
      <c r="AO283" s="241"/>
      <c r="AP283" s="241"/>
      <c r="AQ283" s="241"/>
      <c r="AR283" s="241"/>
      <c r="AS283" s="233"/>
      <c r="AT283" s="241"/>
      <c r="AU283" s="241"/>
      <c r="AV283" s="241"/>
      <c r="AW283" s="241"/>
      <c r="AX283" s="233"/>
    </row>
    <row r="284" spans="1:50" ht="26.1" customHeight="1">
      <c r="A284" s="1647"/>
      <c r="B284" s="45"/>
      <c r="C284" s="227" t="s">
        <v>6381</v>
      </c>
      <c r="D284" s="227" t="s">
        <v>25958</v>
      </c>
      <c r="E284" s="227" t="s">
        <v>7177</v>
      </c>
      <c r="F284" s="227" t="s">
        <v>6381</v>
      </c>
      <c r="G284" s="227" t="s">
        <v>4590</v>
      </c>
      <c r="H284" s="360"/>
      <c r="I284" s="227" t="s">
        <v>17433</v>
      </c>
      <c r="J284" s="228">
        <v>9847</v>
      </c>
      <c r="K284" s="228">
        <v>491</v>
      </c>
      <c r="L284" s="228">
        <v>491</v>
      </c>
      <c r="M284" s="228">
        <v>176</v>
      </c>
      <c r="N284" s="228">
        <v>1</v>
      </c>
      <c r="O284" s="228">
        <v>6</v>
      </c>
      <c r="P284" s="228">
        <v>7920</v>
      </c>
      <c r="Q284" s="228"/>
      <c r="R284" s="228">
        <v>300</v>
      </c>
      <c r="S284" s="233"/>
      <c r="T284" s="233" t="s">
        <v>466</v>
      </c>
      <c r="U284" s="300">
        <v>2003</v>
      </c>
      <c r="V284" s="233">
        <v>586</v>
      </c>
      <c r="W284" s="233">
        <v>270</v>
      </c>
      <c r="X284" s="233"/>
      <c r="Y284" s="233"/>
      <c r="Z284" s="228">
        <v>856</v>
      </c>
      <c r="AA284" s="227"/>
      <c r="AB284" s="227"/>
      <c r="AC284" s="233"/>
      <c r="AD284" s="233"/>
      <c r="AE284" s="233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33"/>
      <c r="AX284" s="233"/>
    </row>
    <row r="285" spans="1:50" ht="26.1" customHeight="1">
      <c r="A285" s="1646" t="s">
        <v>150</v>
      </c>
      <c r="B285" s="45"/>
      <c r="C285" s="227" t="s">
        <v>6381</v>
      </c>
      <c r="D285" s="227" t="s">
        <v>25959</v>
      </c>
      <c r="E285" s="227" t="s">
        <v>7178</v>
      </c>
      <c r="F285" s="227" t="s">
        <v>6381</v>
      </c>
      <c r="G285" s="227" t="s">
        <v>4590</v>
      </c>
      <c r="H285" s="360"/>
      <c r="I285" s="227" t="s">
        <v>17433</v>
      </c>
      <c r="J285" s="228">
        <v>1232</v>
      </c>
      <c r="K285" s="228">
        <v>144</v>
      </c>
      <c r="L285" s="228">
        <v>218</v>
      </c>
      <c r="M285" s="228">
        <v>150</v>
      </c>
      <c r="N285" s="228">
        <v>1</v>
      </c>
      <c r="O285" s="228">
        <v>2</v>
      </c>
      <c r="P285" s="228">
        <v>2100</v>
      </c>
      <c r="Q285" s="228"/>
      <c r="R285" s="228">
        <v>200</v>
      </c>
      <c r="S285" s="233"/>
      <c r="T285" s="233" t="s">
        <v>466</v>
      </c>
      <c r="U285" s="300">
        <v>2005</v>
      </c>
      <c r="V285" s="233">
        <v>586</v>
      </c>
      <c r="W285" s="233">
        <v>270</v>
      </c>
      <c r="X285" s="233"/>
      <c r="Y285" s="233"/>
      <c r="Z285" s="228">
        <v>350</v>
      </c>
      <c r="AA285" s="227"/>
      <c r="AB285" s="227"/>
      <c r="AC285" s="233"/>
      <c r="AD285" s="233"/>
      <c r="AE285" s="233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33"/>
      <c r="AX285" s="233"/>
    </row>
    <row r="286" spans="1:50" ht="26.1" customHeight="1">
      <c r="A286" s="1646" t="s">
        <v>150</v>
      </c>
      <c r="B286" s="45"/>
      <c r="C286" s="227" t="s">
        <v>6381</v>
      </c>
      <c r="D286" s="227" t="s">
        <v>25960</v>
      </c>
      <c r="E286" s="227" t="s">
        <v>7179</v>
      </c>
      <c r="F286" s="227" t="s">
        <v>6381</v>
      </c>
      <c r="G286" s="227" t="s">
        <v>4590</v>
      </c>
      <c r="H286" s="360"/>
      <c r="I286" s="227" t="s">
        <v>17433</v>
      </c>
      <c r="J286" s="228">
        <v>4725</v>
      </c>
      <c r="K286" s="228">
        <v>207</v>
      </c>
      <c r="L286" s="228">
        <v>198</v>
      </c>
      <c r="M286" s="228">
        <v>150</v>
      </c>
      <c r="N286" s="228">
        <v>1</v>
      </c>
      <c r="O286" s="228">
        <v>3</v>
      </c>
      <c r="P286" s="228">
        <v>3150</v>
      </c>
      <c r="Q286" s="233"/>
      <c r="R286" s="233">
        <v>200</v>
      </c>
      <c r="S286" s="233"/>
      <c r="T286" s="233" t="s">
        <v>466</v>
      </c>
      <c r="U286" s="300">
        <v>2006</v>
      </c>
      <c r="V286" s="233">
        <v>586</v>
      </c>
      <c r="W286" s="233">
        <v>270</v>
      </c>
      <c r="X286" s="233"/>
      <c r="Y286" s="233"/>
      <c r="Z286" s="228">
        <v>350</v>
      </c>
      <c r="AA286" s="227"/>
      <c r="AB286" s="227"/>
      <c r="AC286" s="233"/>
      <c r="AD286" s="233"/>
      <c r="AE286" s="233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33"/>
      <c r="AX286" s="233"/>
    </row>
    <row r="287" spans="1:50" ht="26.1" customHeight="1">
      <c r="A287" s="1647" t="s">
        <v>89</v>
      </c>
      <c r="B287" s="45"/>
      <c r="C287" s="227" t="s">
        <v>6381</v>
      </c>
      <c r="D287" s="227" t="s">
        <v>25961</v>
      </c>
      <c r="E287" s="227" t="s">
        <v>7180</v>
      </c>
      <c r="F287" s="227" t="s">
        <v>6381</v>
      </c>
      <c r="G287" s="227" t="s">
        <v>4590</v>
      </c>
      <c r="H287" s="360"/>
      <c r="I287" s="227" t="s">
        <v>17433</v>
      </c>
      <c r="J287" s="228">
        <v>547</v>
      </c>
      <c r="K287" s="228">
        <v>140</v>
      </c>
      <c r="L287" s="228">
        <v>140</v>
      </c>
      <c r="M287" s="228">
        <v>150</v>
      </c>
      <c r="N287" s="228">
        <v>1</v>
      </c>
      <c r="O287" s="228">
        <v>3</v>
      </c>
      <c r="P287" s="228">
        <v>3150</v>
      </c>
      <c r="Q287" s="233"/>
      <c r="R287" s="233">
        <v>150</v>
      </c>
      <c r="S287" s="233"/>
      <c r="T287" s="233" t="s">
        <v>466</v>
      </c>
      <c r="U287" s="300">
        <v>2009</v>
      </c>
      <c r="V287" s="233">
        <v>586</v>
      </c>
      <c r="W287" s="233">
        <v>270</v>
      </c>
      <c r="X287" s="233"/>
      <c r="Y287" s="233"/>
      <c r="Z287" s="228">
        <v>480</v>
      </c>
      <c r="AA287" s="227"/>
      <c r="AB287" s="227"/>
      <c r="AC287" s="233"/>
      <c r="AD287" s="233"/>
      <c r="AE287" s="233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33"/>
      <c r="AX287" s="233"/>
    </row>
    <row r="288" spans="1:50" ht="26.1" customHeight="1">
      <c r="A288" s="1646"/>
      <c r="B288" s="45"/>
      <c r="C288" s="227" t="s">
        <v>6381</v>
      </c>
      <c r="D288" s="227" t="s">
        <v>25962</v>
      </c>
      <c r="E288" s="227" t="s">
        <v>7181</v>
      </c>
      <c r="F288" s="227" t="s">
        <v>6381</v>
      </c>
      <c r="G288" s="227" t="s">
        <v>4590</v>
      </c>
      <c r="H288" s="695"/>
      <c r="I288" s="227" t="s">
        <v>17433</v>
      </c>
      <c r="J288" s="228">
        <v>13778</v>
      </c>
      <c r="K288" s="228">
        <v>497.82</v>
      </c>
      <c r="L288" s="228">
        <v>368.4</v>
      </c>
      <c r="M288" s="228">
        <v>145</v>
      </c>
      <c r="N288" s="228">
        <v>1</v>
      </c>
      <c r="O288" s="228">
        <v>4</v>
      </c>
      <c r="P288" s="228">
        <v>4060</v>
      </c>
      <c r="Q288" s="228"/>
      <c r="R288" s="228">
        <v>150</v>
      </c>
      <c r="S288" s="233"/>
      <c r="T288" s="233"/>
      <c r="U288" s="300">
        <v>2016</v>
      </c>
      <c r="V288" s="233"/>
      <c r="W288" s="233"/>
      <c r="X288" s="233"/>
      <c r="Y288" s="233"/>
      <c r="Z288" s="228">
        <v>1800</v>
      </c>
      <c r="AA288" s="227"/>
      <c r="AB288" s="227"/>
      <c r="AC288" s="233"/>
      <c r="AD288" s="233"/>
      <c r="AE288" s="233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33"/>
      <c r="AX288" s="233"/>
    </row>
    <row r="289" spans="1:50" ht="26.1" customHeight="1">
      <c r="A289" s="1646"/>
      <c r="B289" s="45"/>
      <c r="C289" s="227" t="s">
        <v>6381</v>
      </c>
      <c r="D289" s="227" t="s">
        <v>25963</v>
      </c>
      <c r="E289" s="227" t="s">
        <v>9507</v>
      </c>
      <c r="F289" s="227" t="s">
        <v>6381</v>
      </c>
      <c r="G289" s="227"/>
      <c r="H289" s="360"/>
      <c r="I289" s="227" t="s">
        <v>17433</v>
      </c>
      <c r="J289" s="228">
        <v>1339</v>
      </c>
      <c r="K289" s="228"/>
      <c r="L289" s="228">
        <v>70</v>
      </c>
      <c r="M289" s="228"/>
      <c r="N289" s="228">
        <v>1</v>
      </c>
      <c r="O289" s="228">
        <v>3</v>
      </c>
      <c r="P289" s="228"/>
      <c r="Q289" s="228"/>
      <c r="R289" s="228"/>
      <c r="S289" s="233"/>
      <c r="T289" s="233"/>
      <c r="U289" s="300">
        <v>1995</v>
      </c>
      <c r="V289" s="233"/>
      <c r="W289" s="233"/>
      <c r="X289" s="233"/>
      <c r="Y289" s="233"/>
      <c r="Z289" s="228"/>
      <c r="AA289" s="227"/>
      <c r="AB289" s="227"/>
      <c r="AC289" s="233"/>
      <c r="AD289" s="233"/>
      <c r="AE289" s="233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33"/>
      <c r="AX289" s="233"/>
    </row>
    <row r="290" spans="1:50" ht="26.1" customHeight="1">
      <c r="A290" s="1646"/>
      <c r="B290" s="45"/>
      <c r="C290" s="227" t="s">
        <v>6381</v>
      </c>
      <c r="D290" s="227" t="s">
        <v>25964</v>
      </c>
      <c r="E290" s="227" t="s">
        <v>11174</v>
      </c>
      <c r="F290" s="227" t="s">
        <v>6381</v>
      </c>
      <c r="G290" s="227"/>
      <c r="H290" s="360"/>
      <c r="I290" s="227" t="s">
        <v>17433</v>
      </c>
      <c r="J290" s="228">
        <v>8110</v>
      </c>
      <c r="K290" s="228"/>
      <c r="L290" s="228">
        <v>115</v>
      </c>
      <c r="M290" s="228"/>
      <c r="N290" s="228">
        <v>1</v>
      </c>
      <c r="O290" s="228">
        <v>3</v>
      </c>
      <c r="P290" s="228"/>
      <c r="Q290" s="228"/>
      <c r="R290" s="228"/>
      <c r="S290" s="233"/>
      <c r="T290" s="233"/>
      <c r="U290" s="300">
        <v>1998</v>
      </c>
      <c r="V290" s="233"/>
      <c r="W290" s="233"/>
      <c r="X290" s="233"/>
      <c r="Y290" s="233"/>
      <c r="Z290" s="228"/>
      <c r="AA290" s="227"/>
      <c r="AB290" s="227"/>
      <c r="AC290" s="233"/>
      <c r="AD290" s="233"/>
      <c r="AE290" s="233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</row>
    <row r="291" spans="1:50" ht="26.1" customHeight="1">
      <c r="A291" s="1646"/>
      <c r="B291" s="45"/>
      <c r="C291" s="227" t="s">
        <v>6381</v>
      </c>
      <c r="D291" s="227" t="s">
        <v>25965</v>
      </c>
      <c r="E291" s="227" t="s">
        <v>11175</v>
      </c>
      <c r="F291" s="227" t="s">
        <v>6381</v>
      </c>
      <c r="G291" s="227"/>
      <c r="H291" s="360"/>
      <c r="I291" s="227" t="s">
        <v>17433</v>
      </c>
      <c r="J291" s="228">
        <v>8705</v>
      </c>
      <c r="K291" s="228"/>
      <c r="L291" s="228"/>
      <c r="M291" s="228"/>
      <c r="N291" s="228"/>
      <c r="O291" s="228">
        <v>4</v>
      </c>
      <c r="P291" s="228"/>
      <c r="Q291" s="228"/>
      <c r="R291" s="228"/>
      <c r="S291" s="233"/>
      <c r="T291" s="233"/>
      <c r="U291" s="300">
        <v>1998</v>
      </c>
      <c r="V291" s="233"/>
      <c r="W291" s="233"/>
      <c r="X291" s="233"/>
      <c r="Y291" s="233"/>
      <c r="Z291" s="228"/>
      <c r="AA291" s="227"/>
      <c r="AB291" s="227"/>
      <c r="AC291" s="233"/>
      <c r="AD291" s="233"/>
      <c r="AE291" s="233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</row>
    <row r="292" spans="1:50" ht="26.1" customHeight="1">
      <c r="A292" s="1646"/>
      <c r="B292" s="45"/>
      <c r="C292" s="227" t="s">
        <v>6381</v>
      </c>
      <c r="D292" s="227" t="s">
        <v>25966</v>
      </c>
      <c r="E292" s="227" t="s">
        <v>17522</v>
      </c>
      <c r="F292" s="227" t="s">
        <v>14321</v>
      </c>
      <c r="G292" s="227"/>
      <c r="H292" s="360"/>
      <c r="I292" s="227" t="s">
        <v>17433</v>
      </c>
      <c r="J292" s="228">
        <v>6785</v>
      </c>
      <c r="K292" s="228">
        <v>307</v>
      </c>
      <c r="L292" s="228">
        <v>307</v>
      </c>
      <c r="M292" s="228">
        <v>145</v>
      </c>
      <c r="N292" s="228">
        <v>1</v>
      </c>
      <c r="O292" s="228">
        <v>3</v>
      </c>
      <c r="P292" s="228">
        <v>3760</v>
      </c>
      <c r="Q292" s="228"/>
      <c r="R292" s="228"/>
      <c r="S292" s="233"/>
      <c r="T292" s="233"/>
      <c r="U292" s="300">
        <v>2006</v>
      </c>
      <c r="V292" s="233"/>
      <c r="W292" s="233"/>
      <c r="X292" s="233"/>
      <c r="Y292" s="233"/>
      <c r="Z292" s="228">
        <v>159</v>
      </c>
      <c r="AA292" s="227"/>
      <c r="AB292" s="227"/>
      <c r="AC292" s="233"/>
      <c r="AD292" s="233"/>
      <c r="AE292" s="233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</row>
    <row r="293" spans="1:50" ht="26.1" customHeight="1">
      <c r="A293" s="1646"/>
      <c r="B293" s="45"/>
      <c r="C293" s="227" t="s">
        <v>6384</v>
      </c>
      <c r="D293" s="227" t="s">
        <v>25967</v>
      </c>
      <c r="E293" s="227" t="s">
        <v>7182</v>
      </c>
      <c r="F293" s="227" t="s">
        <v>6384</v>
      </c>
      <c r="G293" s="227" t="s">
        <v>7183</v>
      </c>
      <c r="H293" s="360"/>
      <c r="I293" s="227" t="s">
        <v>6384</v>
      </c>
      <c r="J293" s="228">
        <v>20322</v>
      </c>
      <c r="K293" s="228">
        <v>165.2</v>
      </c>
      <c r="L293" s="228">
        <v>165.2</v>
      </c>
      <c r="M293" s="228">
        <v>145</v>
      </c>
      <c r="N293" s="228">
        <v>80</v>
      </c>
      <c r="O293" s="228">
        <v>28</v>
      </c>
      <c r="P293" s="228">
        <v>20464</v>
      </c>
      <c r="Q293" s="228">
        <v>50</v>
      </c>
      <c r="R293" s="228">
        <v>100</v>
      </c>
      <c r="S293" s="233" t="s">
        <v>465</v>
      </c>
      <c r="T293" s="233"/>
      <c r="U293" s="300">
        <v>2007</v>
      </c>
      <c r="V293" s="233">
        <v>30000000</v>
      </c>
      <c r="W293" s="233"/>
      <c r="X293" s="233">
        <v>61000000</v>
      </c>
      <c r="Y293" s="233"/>
      <c r="Z293" s="228">
        <v>213</v>
      </c>
      <c r="AA293" s="227"/>
      <c r="AB293" s="227"/>
      <c r="AC293" s="233"/>
      <c r="AD293" s="233"/>
      <c r="AE293" s="233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</row>
    <row r="294" spans="1:50" ht="26.1" customHeight="1">
      <c r="A294" s="1646"/>
      <c r="B294" s="45"/>
      <c r="C294" s="227" t="s">
        <v>6384</v>
      </c>
      <c r="D294" s="227" t="s">
        <v>25968</v>
      </c>
      <c r="E294" s="227" t="s">
        <v>7184</v>
      </c>
      <c r="F294" s="227" t="s">
        <v>6384</v>
      </c>
      <c r="G294" s="227"/>
      <c r="H294" s="360"/>
      <c r="I294" s="227" t="s">
        <v>6384</v>
      </c>
      <c r="J294" s="228">
        <v>17245</v>
      </c>
      <c r="K294" s="228">
        <v>235.5</v>
      </c>
      <c r="L294" s="228">
        <v>235.5</v>
      </c>
      <c r="M294" s="228">
        <v>145</v>
      </c>
      <c r="N294" s="228">
        <v>24</v>
      </c>
      <c r="O294" s="228">
        <v>21</v>
      </c>
      <c r="P294" s="228">
        <v>3480</v>
      </c>
      <c r="Q294" s="228"/>
      <c r="R294" s="228"/>
      <c r="S294" s="233"/>
      <c r="T294" s="233"/>
      <c r="U294" s="300">
        <v>2014</v>
      </c>
      <c r="V294" s="233"/>
      <c r="W294" s="233"/>
      <c r="X294" s="233"/>
      <c r="Y294" s="233"/>
      <c r="Z294" s="228">
        <v>350</v>
      </c>
      <c r="AA294" s="227"/>
      <c r="AB294" s="227"/>
      <c r="AC294" s="233"/>
      <c r="AD294" s="233"/>
      <c r="AE294" s="233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</row>
    <row r="295" spans="1:50" s="80" customFormat="1" ht="26.1" customHeight="1">
      <c r="A295" s="1645"/>
      <c r="B295" s="127"/>
      <c r="C295" s="227" t="s">
        <v>708</v>
      </c>
      <c r="D295" s="227" t="s">
        <v>25969</v>
      </c>
      <c r="E295" s="227" t="s">
        <v>7185</v>
      </c>
      <c r="F295" s="227" t="s">
        <v>708</v>
      </c>
      <c r="G295" s="227" t="s">
        <v>7186</v>
      </c>
      <c r="H295" s="360" t="s">
        <v>709</v>
      </c>
      <c r="I295" s="227" t="s">
        <v>708</v>
      </c>
      <c r="J295" s="228">
        <v>3000</v>
      </c>
      <c r="K295" s="228">
        <v>117</v>
      </c>
      <c r="L295" s="228">
        <v>234</v>
      </c>
      <c r="M295" s="228">
        <v>145</v>
      </c>
      <c r="N295" s="228">
        <v>1</v>
      </c>
      <c r="O295" s="228">
        <v>21</v>
      </c>
      <c r="P295" s="228">
        <v>1742</v>
      </c>
      <c r="Q295" s="228"/>
      <c r="R295" s="228">
        <v>200</v>
      </c>
      <c r="S295" s="233"/>
      <c r="T295" s="233" t="s">
        <v>466</v>
      </c>
      <c r="U295" s="300">
        <v>1995</v>
      </c>
      <c r="V295" s="233">
        <v>60</v>
      </c>
      <c r="W295" s="233"/>
      <c r="X295" s="233"/>
      <c r="Y295" s="233"/>
      <c r="Z295" s="228">
        <v>60</v>
      </c>
      <c r="AA295" s="227"/>
      <c r="AB295" s="227"/>
      <c r="AC295" s="233"/>
      <c r="AD295" s="233"/>
      <c r="AE295" s="233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</row>
    <row r="296" spans="1:50" s="80" customFormat="1" ht="26.1" customHeight="1">
      <c r="A296" s="1644"/>
      <c r="B296" s="127"/>
      <c r="C296" s="227" t="s">
        <v>708</v>
      </c>
      <c r="D296" s="227" t="s">
        <v>25970</v>
      </c>
      <c r="E296" s="227" t="s">
        <v>2630</v>
      </c>
      <c r="F296" s="227" t="s">
        <v>708</v>
      </c>
      <c r="G296" s="227" t="s">
        <v>7186</v>
      </c>
      <c r="H296" s="360" t="s">
        <v>709</v>
      </c>
      <c r="I296" s="227" t="s">
        <v>708</v>
      </c>
      <c r="J296" s="228">
        <v>5654</v>
      </c>
      <c r="K296" s="228">
        <v>200</v>
      </c>
      <c r="L296" s="228">
        <v>200</v>
      </c>
      <c r="M296" s="228">
        <v>145</v>
      </c>
      <c r="N296" s="228"/>
      <c r="O296" s="228">
        <v>15</v>
      </c>
      <c r="P296" s="228"/>
      <c r="Q296" s="228"/>
      <c r="R296" s="228">
        <v>150</v>
      </c>
      <c r="S296" s="233"/>
      <c r="T296" s="233" t="s">
        <v>466</v>
      </c>
      <c r="U296" s="300">
        <v>2015</v>
      </c>
      <c r="V296" s="233">
        <v>60</v>
      </c>
      <c r="W296" s="233"/>
      <c r="X296" s="233"/>
      <c r="Y296" s="233"/>
      <c r="Z296" s="228">
        <v>50</v>
      </c>
      <c r="AA296" s="227"/>
      <c r="AB296" s="227"/>
      <c r="AC296" s="233"/>
      <c r="AD296" s="233"/>
      <c r="AE296" s="233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</row>
    <row r="297" spans="1:50" s="80" customFormat="1" ht="26.1" customHeight="1">
      <c r="A297" s="126"/>
      <c r="B297" s="127"/>
      <c r="C297" s="227" t="s">
        <v>1890</v>
      </c>
      <c r="D297" s="227" t="s">
        <v>25442</v>
      </c>
      <c r="E297" s="227" t="s">
        <v>7187</v>
      </c>
      <c r="F297" s="227" t="s">
        <v>1890</v>
      </c>
      <c r="G297" s="227" t="s">
        <v>25316</v>
      </c>
      <c r="H297" s="360" t="s">
        <v>7188</v>
      </c>
      <c r="I297" s="227" t="s">
        <v>13304</v>
      </c>
      <c r="J297" s="228">
        <v>7420</v>
      </c>
      <c r="K297" s="228">
        <v>604</v>
      </c>
      <c r="L297" s="228">
        <v>469</v>
      </c>
      <c r="M297" s="228">
        <v>145</v>
      </c>
      <c r="N297" s="228">
        <v>32</v>
      </c>
      <c r="O297" s="228">
        <v>28</v>
      </c>
      <c r="P297" s="228">
        <v>5655</v>
      </c>
      <c r="Q297" s="233"/>
      <c r="R297" s="233"/>
      <c r="S297" s="233"/>
      <c r="T297" s="233"/>
      <c r="U297" s="300">
        <v>2008</v>
      </c>
      <c r="V297" s="233">
        <v>92</v>
      </c>
      <c r="W297" s="233"/>
      <c r="X297" s="233"/>
      <c r="Y297" s="233"/>
      <c r="Z297" s="228">
        <v>900</v>
      </c>
      <c r="AA297" s="227"/>
      <c r="AB297" s="227"/>
      <c r="AC297" s="233"/>
      <c r="AD297" s="233"/>
      <c r="AE297" s="233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27"/>
    </row>
    <row r="298" spans="1:50" ht="26.1" customHeight="1">
      <c r="B298" s="46"/>
      <c r="C298" s="227" t="s">
        <v>6395</v>
      </c>
      <c r="D298" s="227" t="s">
        <v>25971</v>
      </c>
      <c r="E298" s="227" t="s">
        <v>7189</v>
      </c>
      <c r="F298" s="227" t="s">
        <v>6395</v>
      </c>
      <c r="G298" s="227" t="s">
        <v>7190</v>
      </c>
      <c r="H298" s="360"/>
      <c r="I298" s="227" t="s">
        <v>7191</v>
      </c>
      <c r="J298" s="228">
        <v>4160</v>
      </c>
      <c r="K298" s="228">
        <v>231</v>
      </c>
      <c r="L298" s="228">
        <v>324</v>
      </c>
      <c r="M298" s="228">
        <v>145</v>
      </c>
      <c r="N298" s="228">
        <v>20</v>
      </c>
      <c r="O298" s="228">
        <v>2</v>
      </c>
      <c r="P298" s="228">
        <v>1652</v>
      </c>
      <c r="Q298" s="228"/>
      <c r="R298" s="228"/>
      <c r="S298" s="233"/>
      <c r="T298" s="233"/>
      <c r="U298" s="300">
        <v>1995</v>
      </c>
      <c r="V298" s="233">
        <v>150</v>
      </c>
      <c r="W298" s="233"/>
      <c r="X298" s="233"/>
      <c r="Y298" s="233"/>
      <c r="Z298" s="228">
        <v>230</v>
      </c>
      <c r="AA298" s="227"/>
      <c r="AB298" s="227"/>
      <c r="AC298" s="233"/>
      <c r="AD298" s="233"/>
      <c r="AE298" s="233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</row>
    <row r="299" spans="1:50" ht="26.1" customHeight="1">
      <c r="A299" s="39" t="s">
        <v>89</v>
      </c>
      <c r="B299" s="45"/>
      <c r="C299" s="227" t="s">
        <v>6395</v>
      </c>
      <c r="D299" s="227" t="s">
        <v>25972</v>
      </c>
      <c r="E299" s="227" t="s">
        <v>7192</v>
      </c>
      <c r="F299" s="227" t="s">
        <v>6395</v>
      </c>
      <c r="G299" s="227" t="s">
        <v>7193</v>
      </c>
      <c r="H299" s="227"/>
      <c r="I299" s="227" t="s">
        <v>7194</v>
      </c>
      <c r="J299" s="228">
        <v>10283</v>
      </c>
      <c r="K299" s="228">
        <v>248</v>
      </c>
      <c r="L299" s="228">
        <v>215</v>
      </c>
      <c r="M299" s="228">
        <v>145</v>
      </c>
      <c r="N299" s="228">
        <v>20</v>
      </c>
      <c r="O299" s="228">
        <v>2</v>
      </c>
      <c r="P299" s="228">
        <v>4000</v>
      </c>
      <c r="Q299" s="228"/>
      <c r="R299" s="228"/>
      <c r="S299" s="233"/>
      <c r="T299" s="233"/>
      <c r="U299" s="300">
        <v>2003</v>
      </c>
      <c r="V299" s="233">
        <v>102</v>
      </c>
      <c r="W299" s="233">
        <v>200</v>
      </c>
      <c r="X299" s="233"/>
      <c r="Y299" s="233"/>
      <c r="Z299" s="228">
        <v>358</v>
      </c>
      <c r="AA299" s="227"/>
      <c r="AB299" s="227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</row>
    <row r="300" spans="1:50" ht="26.1" customHeight="1">
      <c r="B300" s="45"/>
      <c r="C300" s="227" t="s">
        <v>6395</v>
      </c>
      <c r="D300" s="227" t="s">
        <v>25973</v>
      </c>
      <c r="E300" s="227" t="s">
        <v>11176</v>
      </c>
      <c r="F300" s="227" t="s">
        <v>6395</v>
      </c>
      <c r="G300" s="227"/>
      <c r="H300" s="227"/>
      <c r="I300" s="227" t="s">
        <v>11177</v>
      </c>
      <c r="J300" s="228">
        <v>8313</v>
      </c>
      <c r="K300" s="228">
        <v>181.61</v>
      </c>
      <c r="L300" s="228">
        <v>151.19999999999999</v>
      </c>
      <c r="M300" s="228">
        <v>140</v>
      </c>
      <c r="N300" s="228">
        <v>20</v>
      </c>
      <c r="O300" s="228">
        <v>3</v>
      </c>
      <c r="P300" s="228">
        <v>4000</v>
      </c>
      <c r="Q300" s="228"/>
      <c r="R300" s="228"/>
      <c r="S300" s="233"/>
      <c r="T300" s="233"/>
      <c r="U300" s="300">
        <v>2011</v>
      </c>
      <c r="V300" s="233"/>
      <c r="W300" s="233"/>
      <c r="X300" s="233"/>
      <c r="Y300" s="233"/>
      <c r="Z300" s="228">
        <v>186</v>
      </c>
      <c r="AA300" s="227"/>
      <c r="AB300" s="227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</row>
    <row r="301" spans="1:50" s="73" customFormat="1" ht="26.1" customHeight="1">
      <c r="A301" s="84"/>
      <c r="B301" s="1619" t="s">
        <v>80</v>
      </c>
      <c r="C301" s="314" t="s">
        <v>2001</v>
      </c>
      <c r="D301" s="314"/>
      <c r="E301" s="315">
        <f>COUNTA(E302:E306)</f>
        <v>5</v>
      </c>
      <c r="F301" s="349"/>
      <c r="G301" s="349"/>
      <c r="H301" s="351"/>
      <c r="I301" s="349"/>
      <c r="J301" s="318">
        <f>SUM(J302:J306)</f>
        <v>21969</v>
      </c>
      <c r="K301" s="318">
        <f>SUM(K302:K306)</f>
        <v>1185</v>
      </c>
      <c r="L301" s="318">
        <f>SUM(L302:L306)</f>
        <v>1017</v>
      </c>
      <c r="M301" s="318"/>
      <c r="N301" s="318"/>
      <c r="O301" s="318"/>
      <c r="P301" s="318"/>
      <c r="Q301" s="318"/>
      <c r="R301" s="318"/>
      <c r="S301" s="349"/>
      <c r="T301" s="349"/>
      <c r="U301" s="744"/>
      <c r="V301" s="349"/>
      <c r="W301" s="349"/>
      <c r="X301" s="349"/>
      <c r="Y301" s="349"/>
      <c r="Z301" s="318"/>
      <c r="AA301" s="314"/>
      <c r="AB301" s="314"/>
      <c r="AC301" s="349"/>
      <c r="AD301" s="349"/>
      <c r="AE301" s="349"/>
      <c r="AF301" s="349"/>
      <c r="AG301" s="349"/>
      <c r="AH301" s="349"/>
      <c r="AI301" s="349"/>
      <c r="AJ301" s="349"/>
      <c r="AK301" s="349"/>
      <c r="AL301" s="349"/>
      <c r="AM301" s="349"/>
      <c r="AN301" s="349"/>
      <c r="AO301" s="349"/>
      <c r="AP301" s="349"/>
      <c r="AQ301" s="349"/>
      <c r="AR301" s="349"/>
      <c r="AS301" s="349"/>
      <c r="AT301" s="349"/>
      <c r="AU301" s="349"/>
      <c r="AV301" s="349"/>
      <c r="AW301" s="349"/>
      <c r="AX301" s="349"/>
    </row>
    <row r="302" spans="1:50" ht="26.1" customHeight="1">
      <c r="B302" s="46"/>
      <c r="C302" s="227" t="s">
        <v>7210</v>
      </c>
      <c r="D302" s="227"/>
      <c r="E302" s="227" t="s">
        <v>8207</v>
      </c>
      <c r="F302" s="227" t="s">
        <v>7212</v>
      </c>
      <c r="G302" s="227" t="s">
        <v>8208</v>
      </c>
      <c r="H302" s="360" t="s">
        <v>7213</v>
      </c>
      <c r="I302" s="227" t="s">
        <v>7214</v>
      </c>
      <c r="J302" s="228">
        <v>5940</v>
      </c>
      <c r="K302" s="228">
        <v>151</v>
      </c>
      <c r="L302" s="228">
        <v>151</v>
      </c>
      <c r="M302" s="228">
        <v>145</v>
      </c>
      <c r="N302" s="228">
        <v>25</v>
      </c>
      <c r="O302" s="228">
        <v>3</v>
      </c>
      <c r="P302" s="228">
        <v>4350</v>
      </c>
      <c r="Q302" s="228"/>
      <c r="R302" s="228">
        <v>100</v>
      </c>
      <c r="S302" s="233"/>
      <c r="T302" s="233"/>
      <c r="U302" s="300">
        <v>1985</v>
      </c>
      <c r="V302" s="233" t="s">
        <v>8209</v>
      </c>
      <c r="W302" s="233"/>
      <c r="X302" s="233"/>
      <c r="Y302" s="233"/>
      <c r="Z302" s="228">
        <v>32</v>
      </c>
      <c r="AA302" s="227">
        <v>2002</v>
      </c>
      <c r="AB302" s="227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</row>
    <row r="303" spans="1:50" ht="26.1" customHeight="1">
      <c r="B303" s="46"/>
      <c r="C303" s="227" t="s">
        <v>7225</v>
      </c>
      <c r="D303" s="227"/>
      <c r="E303" s="227" t="s">
        <v>11454</v>
      </c>
      <c r="F303" s="227" t="s">
        <v>7212</v>
      </c>
      <c r="G303" s="227" t="s">
        <v>7226</v>
      </c>
      <c r="H303" s="360" t="s">
        <v>7227</v>
      </c>
      <c r="I303" s="227" t="s">
        <v>7228</v>
      </c>
      <c r="J303" s="228">
        <v>10440</v>
      </c>
      <c r="K303" s="228">
        <v>504</v>
      </c>
      <c r="L303" s="228">
        <v>336</v>
      </c>
      <c r="M303" s="228">
        <v>145</v>
      </c>
      <c r="N303" s="228">
        <v>44</v>
      </c>
      <c r="O303" s="228">
        <v>30</v>
      </c>
      <c r="P303" s="228">
        <v>6380</v>
      </c>
      <c r="Q303" s="228">
        <v>254</v>
      </c>
      <c r="R303" s="228">
        <v>254</v>
      </c>
      <c r="S303" s="233" t="s">
        <v>465</v>
      </c>
      <c r="T303" s="233" t="s">
        <v>332</v>
      </c>
      <c r="U303" s="300">
        <v>1998</v>
      </c>
      <c r="V303" s="233" t="s">
        <v>7288</v>
      </c>
      <c r="W303" s="233" t="s">
        <v>7288</v>
      </c>
      <c r="X303" s="233" t="s">
        <v>639</v>
      </c>
      <c r="Y303" s="233"/>
      <c r="Z303" s="228">
        <v>1200</v>
      </c>
      <c r="AA303" s="227"/>
      <c r="AB303" s="227"/>
      <c r="AC303" s="233"/>
      <c r="AD303" s="233"/>
      <c r="AE303" s="233"/>
      <c r="AF303" s="233"/>
      <c r="AG303" s="233"/>
      <c r="AH303" s="233" t="s">
        <v>8210</v>
      </c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</row>
    <row r="304" spans="1:50" ht="26.1" customHeight="1">
      <c r="B304" s="46"/>
      <c r="C304" s="227" t="s">
        <v>7225</v>
      </c>
      <c r="D304" s="227"/>
      <c r="E304" s="227" t="s">
        <v>11455</v>
      </c>
      <c r="F304" s="227" t="s">
        <v>7212</v>
      </c>
      <c r="G304" s="227"/>
      <c r="H304" s="360"/>
      <c r="I304" s="227" t="s">
        <v>7228</v>
      </c>
      <c r="J304" s="228">
        <v>5344</v>
      </c>
      <c r="K304" s="228">
        <v>202</v>
      </c>
      <c r="L304" s="228">
        <v>202</v>
      </c>
      <c r="M304" s="228">
        <v>145</v>
      </c>
      <c r="N304" s="228">
        <v>22</v>
      </c>
      <c r="O304" s="228">
        <v>21</v>
      </c>
      <c r="P304" s="228">
        <v>3190</v>
      </c>
      <c r="Q304" s="228">
        <v>100</v>
      </c>
      <c r="R304" s="228">
        <v>100</v>
      </c>
      <c r="S304" s="233"/>
      <c r="T304" s="233"/>
      <c r="U304" s="300">
        <v>2010</v>
      </c>
      <c r="V304" s="233"/>
      <c r="W304" s="233"/>
      <c r="X304" s="233"/>
      <c r="Y304" s="233"/>
      <c r="Z304" s="228">
        <v>154</v>
      </c>
      <c r="AA304" s="227"/>
      <c r="AB304" s="227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</row>
    <row r="305" spans="2:50" ht="26.1" customHeight="1">
      <c r="B305" s="46"/>
      <c r="C305" s="227" t="s">
        <v>7225</v>
      </c>
      <c r="D305" s="227"/>
      <c r="E305" s="227" t="s">
        <v>11456</v>
      </c>
      <c r="F305" s="227" t="s">
        <v>7212</v>
      </c>
      <c r="G305" s="227" t="s">
        <v>7226</v>
      </c>
      <c r="H305" s="360" t="s">
        <v>7227</v>
      </c>
      <c r="I305" s="227" t="s">
        <v>11457</v>
      </c>
      <c r="J305" s="228"/>
      <c r="K305" s="228">
        <v>202</v>
      </c>
      <c r="L305" s="228">
        <v>202</v>
      </c>
      <c r="M305" s="228">
        <v>145</v>
      </c>
      <c r="N305" s="228">
        <v>22</v>
      </c>
      <c r="O305" s="228">
        <v>21</v>
      </c>
      <c r="P305" s="228">
        <v>3190</v>
      </c>
      <c r="Q305" s="228">
        <v>100</v>
      </c>
      <c r="R305" s="228">
        <v>100</v>
      </c>
      <c r="S305" s="233"/>
      <c r="T305" s="233" t="s">
        <v>332</v>
      </c>
      <c r="U305" s="300">
        <v>2010</v>
      </c>
      <c r="V305" s="233" t="s">
        <v>7288</v>
      </c>
      <c r="W305" s="233" t="s">
        <v>7288</v>
      </c>
      <c r="X305" s="233" t="s">
        <v>639</v>
      </c>
      <c r="Y305" s="233"/>
      <c r="Z305" s="228">
        <v>84</v>
      </c>
      <c r="AA305" s="227"/>
      <c r="AB305" s="227"/>
      <c r="AC305" s="233"/>
      <c r="AD305" s="233"/>
      <c r="AE305" s="233"/>
      <c r="AF305" s="233"/>
      <c r="AG305" s="233"/>
      <c r="AH305" s="233" t="s">
        <v>8210</v>
      </c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</row>
    <row r="306" spans="2:50" ht="26.1" customHeight="1">
      <c r="B306" s="151" t="s">
        <v>26824</v>
      </c>
      <c r="C306" s="227" t="s">
        <v>7225</v>
      </c>
      <c r="D306" s="227"/>
      <c r="E306" s="227" t="s">
        <v>11458</v>
      </c>
      <c r="F306" s="227" t="s">
        <v>7212</v>
      </c>
      <c r="G306" s="227" t="s">
        <v>7226</v>
      </c>
      <c r="H306" s="360" t="s">
        <v>7227</v>
      </c>
      <c r="I306" s="227" t="s">
        <v>7228</v>
      </c>
      <c r="J306" s="228">
        <v>245</v>
      </c>
      <c r="K306" s="228">
        <v>126</v>
      </c>
      <c r="L306" s="228">
        <v>126</v>
      </c>
      <c r="M306" s="228">
        <v>145</v>
      </c>
      <c r="N306" s="228">
        <v>16</v>
      </c>
      <c r="O306" s="228">
        <v>15</v>
      </c>
      <c r="P306" s="228">
        <v>3132</v>
      </c>
      <c r="Q306" s="228">
        <v>100</v>
      </c>
      <c r="R306" s="228">
        <v>100</v>
      </c>
      <c r="S306" s="233"/>
      <c r="T306" s="233" t="s">
        <v>332</v>
      </c>
      <c r="U306" s="300">
        <v>2002</v>
      </c>
      <c r="V306" s="233" t="s">
        <v>7288</v>
      </c>
      <c r="W306" s="233" t="s">
        <v>7288</v>
      </c>
      <c r="X306" s="233" t="s">
        <v>639</v>
      </c>
      <c r="Y306" s="233"/>
      <c r="Z306" s="228">
        <v>30</v>
      </c>
      <c r="AA306" s="227"/>
      <c r="AB306" s="227"/>
      <c r="AC306" s="233"/>
      <c r="AD306" s="233"/>
      <c r="AE306" s="233"/>
      <c r="AF306" s="233"/>
      <c r="AG306" s="233"/>
      <c r="AH306" s="233" t="s">
        <v>8210</v>
      </c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</row>
  </sheetData>
  <mergeCells count="25">
    <mergeCell ref="A2:A3"/>
    <mergeCell ref="B2:B3"/>
    <mergeCell ref="C2:C3"/>
    <mergeCell ref="E2:E3"/>
    <mergeCell ref="B1:E1"/>
    <mergeCell ref="G2:G3"/>
    <mergeCell ref="I2:I3"/>
    <mergeCell ref="J2:J3"/>
    <mergeCell ref="D2:D3"/>
    <mergeCell ref="V2:Z3"/>
    <mergeCell ref="L2:L3"/>
    <mergeCell ref="M2:P2"/>
    <mergeCell ref="Q2:T2"/>
    <mergeCell ref="K2:K3"/>
    <mergeCell ref="F2:F3"/>
    <mergeCell ref="AX2:AX3"/>
    <mergeCell ref="U2:U3"/>
    <mergeCell ref="AA2:AB2"/>
    <mergeCell ref="AS3:AW3"/>
    <mergeCell ref="AC3:AD3"/>
    <mergeCell ref="AE3:AG3"/>
    <mergeCell ref="AI3:AM3"/>
    <mergeCell ref="AC2:AH2"/>
    <mergeCell ref="AI2:AW2"/>
    <mergeCell ref="AN3:AR3"/>
  </mergeCells>
  <phoneticPr fontId="5" type="noConversion"/>
  <hyperlinks>
    <hyperlink ref="H15" r:id="rId1" tooltip="http://www.stadium.busan.kr/" xr:uid="{5D65D7AB-13E1-40C2-8B2F-A4C26FD81275}"/>
    <hyperlink ref="H29" r:id="rId2" xr:uid="{4BCDEC03-4175-4E68-AE31-D000D61AE559}"/>
    <hyperlink ref="H24" r:id="rId3" xr:uid="{44D5699B-C220-4395-84F6-9F74FE9BFD8C}"/>
    <hyperlink ref="H23" r:id="rId4" xr:uid="{B72FA127-AAE4-4D28-A0AA-A02C445794DC}"/>
    <hyperlink ref="H25" r:id="rId5" xr:uid="{93159B0A-CE23-4FD4-A1BF-749D69A82E90}"/>
    <hyperlink ref="H27" r:id="rId6" xr:uid="{DA440B00-4291-4CDB-90E0-EDC0BC6E02CF}"/>
    <hyperlink ref="H82" r:id="rId7" display="www.pyongta.go.kr" xr:uid="{4F52CC20-D529-445D-8137-EA379ED959B2}"/>
    <hyperlink ref="H110" r:id="rId8" xr:uid="{529C2B24-FCCC-46CB-A79A-AC73DE216698}"/>
    <hyperlink ref="H153" r:id="rId9" display="www.jincheon.go.kr" xr:uid="{2987875D-EDB9-470C-98E6-0E6B7AD243A0}"/>
    <hyperlink ref="H152" r:id="rId10" xr:uid="{2F44F95C-F041-480E-8A58-8F8E42DBE24F}"/>
    <hyperlink ref="H147" r:id="rId11" xr:uid="{D303818D-7587-4EC9-A828-AF71002030BC}"/>
    <hyperlink ref="H154" r:id="rId12" display="http://sahojeong.cbgs.net " xr:uid="{A748C244-7EBD-4EAC-B0AC-6BC3D7228DF2}"/>
    <hyperlink ref="H148" r:id="rId13" xr:uid="{BBC2AB26-9432-47EF-99B0-F1B13933B40E}"/>
    <hyperlink ref="H149" r:id="rId14" xr:uid="{7ACE46A2-3D7F-4DFD-A502-67C187FE9FBB}"/>
    <hyperlink ref="H155" r:id="rId15" display="www.es21.net" xr:uid="{2690B89D-B69B-43D2-A805-C7E342584892}"/>
    <hyperlink ref="H143" r:id="rId16" xr:uid="{D2AB5CFA-CBDB-4FC4-AF30-CCDACBD9E390}"/>
    <hyperlink ref="H157" r:id="rId17" display="http://webpage.nate.com/srch_webresult.asp?query=%C3%B5%BE%C8%BD%C3%BB%FD%C8%B0%C3%BC%C0%B0%C7%F9%C0%C7%C8%B8 in:www.ca-sports.net" xr:uid="{ECD068EA-D189-4775-B62B-26C0997E1FF9}"/>
    <hyperlink ref="H172" r:id="rId18" display="leeky119@dangin.go.kr" xr:uid="{D367A2A7-B03D-4423-812C-D6BCA9449D1C}"/>
    <hyperlink ref="H171" r:id="rId19" display="leeky119@dangin.go.kr" xr:uid="{CB813B20-A144-44E6-8B70-6C17B8CA263A}"/>
    <hyperlink ref="H170" r:id="rId20" display="leeky119@dangin.go.kr" xr:uid="{AA6C8A92-EF34-4F59-B554-EE2DD891B934}"/>
    <hyperlink ref="H169" r:id="rId21" display="leeky119@dangin.go.kr" xr:uid="{1E354CDC-4CA4-458F-95E1-40BAF674DE62}"/>
    <hyperlink ref="H187" r:id="rId22" display="www.egimje.net" xr:uid="{3697A7AA-1347-41F2-AF0A-9D76EFC220ED}"/>
    <hyperlink ref="H235" r:id="rId23" display="www.gyeongju.gyeongbuk.kr" xr:uid="{BB0CCC69-78E2-41A8-A076-F8B0302E9A35}"/>
    <hyperlink ref="H284" r:id="rId24" display="http://cng.go.kr" xr:uid="{80128CF7-558D-4D5B-B2E4-52D3706E77E9}"/>
    <hyperlink ref="H296" r:id="rId25" xr:uid="{5B1E3D3A-A981-4BDA-BEF2-EAE12F3ECABB}"/>
    <hyperlink ref="H302" r:id="rId26" display="www.stadium.seoul.kr" xr:uid="{119EE762-5A20-4141-8E76-5377E170EBDC}"/>
  </hyperlinks>
  <printOptions horizontalCentered="1"/>
  <pageMargins left="0.78740157480314965" right="0.78740157480314965" top="0.78740157480314965" bottom="0.78740157480314965" header="0" footer="0"/>
  <pageSetup paperSize="9" scale="83" fitToHeight="0" orientation="landscape" horizontalDpi="300" verticalDpi="300" r:id="rId27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6C60-685A-4925-828B-9676933A4654}">
  <sheetPr>
    <tabColor theme="0" tint="-0.14999847407452621"/>
    <pageSetUpPr fitToPage="1"/>
  </sheetPr>
  <dimension ref="A1:AZ41"/>
  <sheetViews>
    <sheetView view="pageBreakPreview" topLeftCell="B1" zoomScaleNormal="100" zoomScaleSheetLayoutView="100" workbookViewId="0">
      <pane ySplit="5" topLeftCell="A30" activePane="bottomLeft" state="frozen"/>
      <selection activeCell="B1" sqref="B1:H1"/>
      <selection pane="bottomLeft" activeCell="P40" sqref="P40"/>
    </sheetView>
  </sheetViews>
  <sheetFormatPr defaultColWidth="8.88671875" defaultRowHeight="11.25"/>
  <cols>
    <col min="1" max="1" width="8" style="40" hidden="1" customWidth="1"/>
    <col min="2" max="2" width="3.77734375" style="39" customWidth="1"/>
    <col min="3" max="3" width="5.77734375" style="39" customWidth="1"/>
    <col min="4" max="4" width="14.109375" style="40" hidden="1" customWidth="1"/>
    <col min="5" max="5" width="13.33203125" style="56" customWidth="1"/>
    <col min="6" max="6" width="7.44140625" style="39" bestFit="1" customWidth="1"/>
    <col min="7" max="7" width="25.109375" style="39" hidden="1" customWidth="1"/>
    <col min="8" max="8" width="22.21875" style="39" hidden="1" customWidth="1"/>
    <col min="9" max="9" width="11.33203125" style="39" customWidth="1"/>
    <col min="10" max="10" width="7.109375" style="40" customWidth="1"/>
    <col min="11" max="12" width="6" style="40" customWidth="1"/>
    <col min="13" max="13" width="9.77734375" style="40" hidden="1" customWidth="1"/>
    <col min="14" max="14" width="3.77734375" style="40" customWidth="1"/>
    <col min="15" max="16" width="5.33203125" style="40" bestFit="1" customWidth="1"/>
    <col min="17" max="17" width="6.44140625" style="40" bestFit="1" customWidth="1"/>
    <col min="18" max="18" width="6.6640625" style="39" bestFit="1" customWidth="1"/>
    <col min="19" max="19" width="5.5546875" style="40" hidden="1" customWidth="1"/>
    <col min="20" max="22" width="4.77734375" style="40" hidden="1" customWidth="1"/>
    <col min="23" max="23" width="5.88671875" style="40" hidden="1" customWidth="1"/>
    <col min="24" max="24" width="7.44140625" style="40" customWidth="1"/>
    <col min="25" max="25" width="6.5546875" style="40" customWidth="1"/>
    <col min="26" max="26" width="6.33203125" style="39" bestFit="1" customWidth="1"/>
    <col min="27" max="27" width="13.6640625" style="40" hidden="1" customWidth="1"/>
    <col min="28" max="29" width="14.88671875" style="40" hidden="1" customWidth="1"/>
    <col min="30" max="30" width="4.77734375" style="39" bestFit="1" customWidth="1"/>
    <col min="31" max="31" width="8" style="40" hidden="1" customWidth="1"/>
    <col min="32" max="33" width="8.6640625" style="40" hidden="1" customWidth="1"/>
    <col min="34" max="34" width="8" style="40" hidden="1" customWidth="1"/>
    <col min="35" max="35" width="6.44140625" style="40" bestFit="1" customWidth="1"/>
    <col min="36" max="36" width="4" style="40" hidden="1" customWidth="1"/>
    <col min="37" max="37" width="3.33203125" style="40" hidden="1" customWidth="1"/>
    <col min="38" max="38" width="10.44140625" style="40" hidden="1" customWidth="1"/>
    <col min="39" max="40" width="5.77734375" style="40" hidden="1" customWidth="1"/>
    <col min="41" max="41" width="4.44140625" style="40" hidden="1" customWidth="1"/>
    <col min="42" max="42" width="5.77734375" style="40" hidden="1" customWidth="1"/>
    <col min="43" max="43" width="19.5546875" style="40" hidden="1" customWidth="1"/>
    <col min="44" max="44" width="4" style="40" hidden="1" customWidth="1"/>
    <col min="45" max="46" width="4.44140625" style="40" hidden="1" customWidth="1"/>
    <col min="47" max="48" width="7.109375" style="40" hidden="1" customWidth="1"/>
    <col min="49" max="51" width="4.44140625" style="40" hidden="1" customWidth="1"/>
    <col min="52" max="52" width="10.44140625" style="40" customWidth="1"/>
    <col min="53" max="16384" width="8.88671875" style="9"/>
  </cols>
  <sheetData>
    <row r="1" spans="1:52" ht="22.9" customHeight="1">
      <c r="B1" s="2101" t="s">
        <v>359</v>
      </c>
      <c r="C1" s="2101"/>
      <c r="D1" s="2101"/>
      <c r="E1" s="2101"/>
      <c r="Z1" s="2103" t="s">
        <v>258</v>
      </c>
      <c r="AA1" s="2103"/>
      <c r="AB1" s="2103"/>
      <c r="AC1" s="2103"/>
      <c r="AD1" s="2103"/>
      <c r="AE1" s="2103"/>
      <c r="AF1" s="2103"/>
      <c r="AG1" s="2103"/>
      <c r="AH1" s="2103"/>
      <c r="AI1" s="2103"/>
      <c r="AJ1" s="2103"/>
      <c r="AK1" s="2103"/>
      <c r="AL1" s="2103"/>
      <c r="AM1" s="2103"/>
      <c r="AN1" s="2103"/>
      <c r="AO1" s="2103"/>
      <c r="AP1" s="2103"/>
      <c r="AQ1" s="2103"/>
      <c r="AR1" s="2103"/>
      <c r="AS1" s="2103"/>
      <c r="AT1" s="2103"/>
      <c r="AU1" s="2103"/>
      <c r="AV1" s="2103"/>
      <c r="AW1" s="2103"/>
      <c r="AX1" s="2103"/>
      <c r="AY1" s="2103"/>
      <c r="AZ1" s="2103"/>
    </row>
    <row r="2" spans="1:52" ht="18" customHeight="1">
      <c r="A2" s="2104" t="s">
        <v>3</v>
      </c>
      <c r="B2" s="2089" t="s">
        <v>4</v>
      </c>
      <c r="C2" s="2089" t="s">
        <v>260</v>
      </c>
      <c r="D2" s="2089" t="s">
        <v>6</v>
      </c>
      <c r="E2" s="2089" t="s">
        <v>7</v>
      </c>
      <c r="F2" s="2089" t="s">
        <v>263</v>
      </c>
      <c r="G2" s="2089" t="s">
        <v>26386</v>
      </c>
      <c r="H2" s="894"/>
      <c r="I2" s="2089" t="s">
        <v>8</v>
      </c>
      <c r="J2" s="2089" t="s">
        <v>9</v>
      </c>
      <c r="K2" s="2089" t="s">
        <v>1754</v>
      </c>
      <c r="L2" s="2089" t="s">
        <v>11</v>
      </c>
      <c r="M2" s="2089" t="s">
        <v>67</v>
      </c>
      <c r="N2" s="2089" t="s">
        <v>380</v>
      </c>
      <c r="O2" s="2089"/>
      <c r="P2" s="2089"/>
      <c r="Q2" s="2089"/>
      <c r="R2" s="2089"/>
      <c r="S2" s="2089"/>
      <c r="T2" s="2089"/>
      <c r="U2" s="2089"/>
      <c r="V2" s="2089"/>
      <c r="W2" s="2089"/>
      <c r="X2" s="2089" t="s">
        <v>13</v>
      </c>
      <c r="Y2" s="2089"/>
      <c r="Z2" s="2089"/>
      <c r="AA2" s="2089"/>
      <c r="AB2" s="2089" t="s">
        <v>14</v>
      </c>
      <c r="AC2" s="2105" t="s">
        <v>18534</v>
      </c>
      <c r="AD2" s="2089" t="s">
        <v>15</v>
      </c>
      <c r="AE2" s="2091" t="s">
        <v>16</v>
      </c>
      <c r="AF2" s="2091"/>
      <c r="AG2" s="2091"/>
      <c r="AH2" s="2091"/>
      <c r="AI2" s="2091"/>
      <c r="AJ2" s="2089" t="s">
        <v>17</v>
      </c>
      <c r="AK2" s="2089"/>
      <c r="AL2" s="2089" t="s">
        <v>18</v>
      </c>
      <c r="AM2" s="2089"/>
      <c r="AN2" s="2089"/>
      <c r="AO2" s="2089"/>
      <c r="AP2" s="2089"/>
      <c r="AQ2" s="2090"/>
      <c r="AR2" s="2089" t="s">
        <v>19</v>
      </c>
      <c r="AS2" s="2090"/>
      <c r="AT2" s="2090"/>
      <c r="AU2" s="2090"/>
      <c r="AV2" s="2090"/>
      <c r="AW2" s="2090"/>
      <c r="AX2" s="2090"/>
      <c r="AY2" s="2090"/>
      <c r="AZ2" s="2089" t="s">
        <v>20</v>
      </c>
    </row>
    <row r="3" spans="1:52" ht="18" customHeight="1">
      <c r="A3" s="2104"/>
      <c r="B3" s="2089"/>
      <c r="C3" s="2089"/>
      <c r="D3" s="2089"/>
      <c r="E3" s="2089"/>
      <c r="F3" s="2089"/>
      <c r="G3" s="2089"/>
      <c r="H3" s="894" t="s">
        <v>436</v>
      </c>
      <c r="I3" s="2089"/>
      <c r="J3" s="2089"/>
      <c r="K3" s="2089"/>
      <c r="L3" s="2089"/>
      <c r="M3" s="2089"/>
      <c r="N3" s="2089" t="s">
        <v>155</v>
      </c>
      <c r="O3" s="2090"/>
      <c r="P3" s="2090"/>
      <c r="Q3" s="2090"/>
      <c r="R3" s="2090"/>
      <c r="S3" s="2089" t="s">
        <v>156</v>
      </c>
      <c r="T3" s="2090"/>
      <c r="U3" s="2090"/>
      <c r="V3" s="2090"/>
      <c r="W3" s="2090"/>
      <c r="X3" s="2089" t="s">
        <v>22</v>
      </c>
      <c r="Y3" s="2089" t="s">
        <v>420</v>
      </c>
      <c r="Z3" s="2089" t="s">
        <v>441</v>
      </c>
      <c r="AA3" s="2089" t="s">
        <v>25</v>
      </c>
      <c r="AB3" s="2089"/>
      <c r="AC3" s="2102"/>
      <c r="AD3" s="2089"/>
      <c r="AE3" s="2102"/>
      <c r="AF3" s="2102"/>
      <c r="AG3" s="2102"/>
      <c r="AH3" s="2102"/>
      <c r="AI3" s="2102"/>
      <c r="AJ3" s="2089" t="s">
        <v>26</v>
      </c>
      <c r="AK3" s="2089" t="s">
        <v>27</v>
      </c>
      <c r="AL3" s="2089" t="s">
        <v>28</v>
      </c>
      <c r="AM3" s="2089"/>
      <c r="AN3" s="2089" t="s">
        <v>29</v>
      </c>
      <c r="AO3" s="2090"/>
      <c r="AP3" s="2090"/>
      <c r="AQ3" s="2090" t="s">
        <v>30</v>
      </c>
      <c r="AR3" s="2089" t="s">
        <v>31</v>
      </c>
      <c r="AS3" s="2090"/>
      <c r="AT3" s="2090"/>
      <c r="AU3" s="2090"/>
      <c r="AV3" s="2090"/>
      <c r="AW3" s="2089" t="s">
        <v>32</v>
      </c>
      <c r="AX3" s="2090"/>
      <c r="AY3" s="2090"/>
      <c r="AZ3" s="2089"/>
    </row>
    <row r="4" spans="1:52" ht="18" customHeight="1">
      <c r="A4" s="2104"/>
      <c r="B4" s="2089"/>
      <c r="C4" s="2089"/>
      <c r="D4" s="2089"/>
      <c r="E4" s="2089"/>
      <c r="F4" s="2089"/>
      <c r="G4" s="2089"/>
      <c r="H4" s="894"/>
      <c r="I4" s="2089"/>
      <c r="J4" s="2089"/>
      <c r="K4" s="2089"/>
      <c r="L4" s="2089"/>
      <c r="M4" s="2089"/>
      <c r="N4" s="894" t="s">
        <v>356</v>
      </c>
      <c r="O4" s="894" t="s">
        <v>154</v>
      </c>
      <c r="P4" s="894" t="s">
        <v>351</v>
      </c>
      <c r="Q4" s="894" t="s">
        <v>37</v>
      </c>
      <c r="R4" s="920" t="s">
        <v>162</v>
      </c>
      <c r="S4" s="894" t="s">
        <v>356</v>
      </c>
      <c r="T4" s="894" t="s">
        <v>154</v>
      </c>
      <c r="U4" s="894" t="s">
        <v>351</v>
      </c>
      <c r="V4" s="894" t="s">
        <v>37</v>
      </c>
      <c r="W4" s="894" t="s">
        <v>162</v>
      </c>
      <c r="X4" s="2089"/>
      <c r="Y4" s="2089"/>
      <c r="Z4" s="2089"/>
      <c r="AA4" s="2089"/>
      <c r="AB4" s="2089"/>
      <c r="AC4" s="2092"/>
      <c r="AD4" s="2089"/>
      <c r="AE4" s="2092"/>
      <c r="AF4" s="2092"/>
      <c r="AG4" s="2092"/>
      <c r="AH4" s="2092"/>
      <c r="AI4" s="2092"/>
      <c r="AJ4" s="2089"/>
      <c r="AK4" s="2089"/>
      <c r="AL4" s="894" t="s">
        <v>38</v>
      </c>
      <c r="AM4" s="894" t="s">
        <v>39</v>
      </c>
      <c r="AN4" s="894" t="s">
        <v>38</v>
      </c>
      <c r="AO4" s="894" t="s">
        <v>40</v>
      </c>
      <c r="AP4" s="894" t="s">
        <v>39</v>
      </c>
      <c r="AQ4" s="2090"/>
      <c r="AR4" s="920" t="s">
        <v>41</v>
      </c>
      <c r="AS4" s="894" t="s">
        <v>42</v>
      </c>
      <c r="AT4" s="894" t="s">
        <v>37</v>
      </c>
      <c r="AU4" s="894" t="s">
        <v>43</v>
      </c>
      <c r="AV4" s="894" t="s">
        <v>44</v>
      </c>
      <c r="AW4" s="894" t="s">
        <v>41</v>
      </c>
      <c r="AX4" s="894" t="s">
        <v>42</v>
      </c>
      <c r="AY4" s="894" t="s">
        <v>37</v>
      </c>
      <c r="AZ4" s="2089"/>
    </row>
    <row r="5" spans="1:52" s="75" customFormat="1" ht="30" customHeight="1">
      <c r="A5" s="74"/>
      <c r="B5" s="1623" t="s">
        <v>48</v>
      </c>
      <c r="C5" s="314" t="s">
        <v>1</v>
      </c>
      <c r="D5" s="318"/>
      <c r="E5" s="315">
        <f>COUNTA(E6,E8:E10,E12:E13,E15:E15,E16,E17,E19:E24,E26:E29,E31:E33,E35:E36,E37,E38,E39)</f>
        <v>27</v>
      </c>
      <c r="F5" s="314"/>
      <c r="G5" s="314"/>
      <c r="H5" s="314"/>
      <c r="I5" s="314"/>
      <c r="J5" s="318">
        <f>SUM(J6,J8:J10,J12:J13,J15:J15,J16,J17,J19:J24,J26:J29,J31:J33,J35:J36,J37,J38,J39)</f>
        <v>743211</v>
      </c>
      <c r="K5" s="318">
        <f>SUM(K6,K8:K10,K12:K13,K15:K15,K16,K17,K19:K24,K26:K29,K31:K33,K35:K36,K37,K38,K39)</f>
        <v>24064.53</v>
      </c>
      <c r="L5" s="318">
        <f>SUM(L6,L8:L10,L12:L13,L15:L15,L16,L17,L19:L24,L26:L29,L31:L33,L35:L36,L37,L38,L39)</f>
        <v>26372.880000000001</v>
      </c>
      <c r="M5" s="318"/>
      <c r="N5" s="318"/>
      <c r="O5" s="318"/>
      <c r="P5" s="318"/>
      <c r="Q5" s="318"/>
      <c r="R5" s="381"/>
      <c r="S5" s="318"/>
      <c r="T5" s="318"/>
      <c r="U5" s="318"/>
      <c r="V5" s="318"/>
      <c r="W5" s="318"/>
      <c r="X5" s="318"/>
      <c r="Y5" s="318"/>
      <c r="Z5" s="314"/>
      <c r="AA5" s="318"/>
      <c r="AB5" s="318"/>
      <c r="AC5" s="314"/>
      <c r="AD5" s="314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80"/>
      <c r="AR5" s="380"/>
      <c r="AS5" s="318"/>
      <c r="AT5" s="318"/>
      <c r="AU5" s="318"/>
      <c r="AV5" s="318"/>
      <c r="AW5" s="318"/>
      <c r="AX5" s="318"/>
      <c r="AY5" s="318"/>
      <c r="AZ5" s="318"/>
    </row>
    <row r="6" spans="1:52" s="75" customFormat="1" ht="30" customHeight="1">
      <c r="A6" s="76" t="s">
        <v>171</v>
      </c>
      <c r="B6" s="1623" t="s">
        <v>1791</v>
      </c>
      <c r="C6" s="314" t="s">
        <v>713</v>
      </c>
      <c r="D6" s="318" t="s">
        <v>718</v>
      </c>
      <c r="E6" s="314" t="s">
        <v>1289</v>
      </c>
      <c r="F6" s="314" t="s">
        <v>566</v>
      </c>
      <c r="G6" s="314" t="s">
        <v>863</v>
      </c>
      <c r="H6" s="1663" t="s">
        <v>568</v>
      </c>
      <c r="I6" s="314" t="s">
        <v>875</v>
      </c>
      <c r="J6" s="318">
        <v>20576</v>
      </c>
      <c r="K6" s="318">
        <v>801</v>
      </c>
      <c r="L6" s="318">
        <v>1195</v>
      </c>
      <c r="M6" s="318" t="s">
        <v>176</v>
      </c>
      <c r="N6" s="318">
        <v>140</v>
      </c>
      <c r="O6" s="318">
        <v>120</v>
      </c>
      <c r="P6" s="318">
        <v>40</v>
      </c>
      <c r="Q6" s="318">
        <v>16800</v>
      </c>
      <c r="R6" s="314" t="s">
        <v>148</v>
      </c>
      <c r="S6" s="318"/>
      <c r="T6" s="318"/>
      <c r="U6" s="318"/>
      <c r="V6" s="318"/>
      <c r="W6" s="318"/>
      <c r="X6" s="318"/>
      <c r="Y6" s="318">
        <v>432</v>
      </c>
      <c r="Z6" s="314" t="s">
        <v>465</v>
      </c>
      <c r="AA6" s="318"/>
      <c r="AB6" s="318"/>
      <c r="AC6" s="314"/>
      <c r="AD6" s="314">
        <v>2002</v>
      </c>
      <c r="AE6" s="318"/>
      <c r="AF6" s="318"/>
      <c r="AG6" s="318"/>
      <c r="AH6" s="318"/>
      <c r="AI6" s="318">
        <v>8220</v>
      </c>
      <c r="AJ6" s="318"/>
      <c r="AK6" s="318"/>
      <c r="AL6" s="318"/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</row>
    <row r="7" spans="1:52" s="75" customFormat="1" ht="30" customHeight="1">
      <c r="A7" s="76" t="s">
        <v>171</v>
      </c>
      <c r="B7" s="1619" t="s">
        <v>271</v>
      </c>
      <c r="C7" s="314" t="s">
        <v>2001</v>
      </c>
      <c r="D7" s="318"/>
      <c r="E7" s="315">
        <f>COUNTA(E8:E10)</f>
        <v>3</v>
      </c>
      <c r="F7" s="314"/>
      <c r="G7" s="462"/>
      <c r="H7" s="454"/>
      <c r="I7" s="314"/>
      <c r="J7" s="318">
        <f>SUM(J8:J10)</f>
        <v>43059</v>
      </c>
      <c r="K7" s="318">
        <f>SUM(K8:K10)</f>
        <v>540</v>
      </c>
      <c r="L7" s="318">
        <f>SUM(L8:L10)</f>
        <v>662</v>
      </c>
      <c r="M7" s="318"/>
      <c r="N7" s="318"/>
      <c r="O7" s="318"/>
      <c r="P7" s="318"/>
      <c r="Q7" s="318"/>
      <c r="R7" s="314"/>
      <c r="S7" s="318"/>
      <c r="T7" s="318"/>
      <c r="U7" s="318"/>
      <c r="V7" s="318"/>
      <c r="W7" s="318"/>
      <c r="X7" s="318"/>
      <c r="Y7" s="318"/>
      <c r="Z7" s="314"/>
      <c r="AA7" s="318"/>
      <c r="AB7" s="318"/>
      <c r="AC7" s="314"/>
      <c r="AD7" s="314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</row>
    <row r="8" spans="1:52" ht="30" customHeight="1">
      <c r="A8" s="55"/>
      <c r="B8" s="45"/>
      <c r="C8" s="227" t="s">
        <v>2113</v>
      </c>
      <c r="D8" s="228" t="s">
        <v>2114</v>
      </c>
      <c r="E8" s="227" t="s">
        <v>2115</v>
      </c>
      <c r="F8" s="227" t="s">
        <v>2008</v>
      </c>
      <c r="G8" s="227" t="s">
        <v>2116</v>
      </c>
      <c r="H8" s="360"/>
      <c r="I8" s="227" t="s">
        <v>2117</v>
      </c>
      <c r="J8" s="228">
        <v>25110</v>
      </c>
      <c r="K8" s="228">
        <v>132</v>
      </c>
      <c r="L8" s="228">
        <v>254</v>
      </c>
      <c r="M8" s="228" t="s">
        <v>2056</v>
      </c>
      <c r="N8" s="228">
        <v>110</v>
      </c>
      <c r="O8" s="228">
        <v>5</v>
      </c>
      <c r="P8" s="228">
        <v>20</v>
      </c>
      <c r="Q8" s="228">
        <v>10100</v>
      </c>
      <c r="R8" s="227" t="s">
        <v>2118</v>
      </c>
      <c r="S8" s="228"/>
      <c r="T8" s="228"/>
      <c r="U8" s="228"/>
      <c r="V8" s="228"/>
      <c r="W8" s="228"/>
      <c r="X8" s="228">
        <v>100</v>
      </c>
      <c r="Y8" s="228">
        <v>100</v>
      </c>
      <c r="Z8" s="227" t="s">
        <v>2119</v>
      </c>
      <c r="AA8" s="228"/>
      <c r="AB8" s="228"/>
      <c r="AC8" s="314"/>
      <c r="AD8" s="227">
        <v>2012</v>
      </c>
      <c r="AE8" s="228">
        <v>44209</v>
      </c>
      <c r="AF8" s="228"/>
      <c r="AG8" s="228"/>
      <c r="AH8" s="228"/>
      <c r="AI8" s="228">
        <v>3000</v>
      </c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44"/>
      <c r="AY8" s="244"/>
      <c r="AZ8" s="244"/>
    </row>
    <row r="9" spans="1:52" ht="30" customHeight="1">
      <c r="A9" s="55"/>
      <c r="B9" s="45"/>
      <c r="C9" s="227" t="s">
        <v>2095</v>
      </c>
      <c r="D9" s="228" t="s">
        <v>2120</v>
      </c>
      <c r="E9" s="227" t="s">
        <v>2121</v>
      </c>
      <c r="F9" s="227" t="s">
        <v>1977</v>
      </c>
      <c r="G9" s="227" t="s">
        <v>2122</v>
      </c>
      <c r="H9" s="360"/>
      <c r="I9" s="306" t="s">
        <v>18003</v>
      </c>
      <c r="J9" s="228">
        <v>5781</v>
      </c>
      <c r="K9" s="228">
        <v>204</v>
      </c>
      <c r="L9" s="228">
        <v>204</v>
      </c>
      <c r="M9" s="228" t="s">
        <v>2056</v>
      </c>
      <c r="N9" s="228">
        <v>95</v>
      </c>
      <c r="O9" s="228">
        <v>30</v>
      </c>
      <c r="P9" s="228">
        <v>5</v>
      </c>
      <c r="Q9" s="228">
        <v>2670</v>
      </c>
      <c r="R9" s="227" t="s">
        <v>2003</v>
      </c>
      <c r="S9" s="228"/>
      <c r="T9" s="228"/>
      <c r="U9" s="228"/>
      <c r="V9" s="228"/>
      <c r="W9" s="228"/>
      <c r="X9" s="228"/>
      <c r="Y9" s="228"/>
      <c r="Z9" s="227"/>
      <c r="AA9" s="228"/>
      <c r="AB9" s="228"/>
      <c r="AC9" s="314"/>
      <c r="AD9" s="227">
        <v>1982</v>
      </c>
      <c r="AE9" s="228">
        <v>670</v>
      </c>
      <c r="AF9" s="228"/>
      <c r="AG9" s="228"/>
      <c r="AH9" s="228"/>
      <c r="AI9" s="228">
        <v>241</v>
      </c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228"/>
      <c r="AU9" s="228"/>
      <c r="AV9" s="228"/>
      <c r="AW9" s="228"/>
      <c r="AX9" s="244"/>
      <c r="AY9" s="244"/>
      <c r="AZ9" s="244"/>
    </row>
    <row r="10" spans="1:52" ht="30" customHeight="1">
      <c r="A10" s="55"/>
      <c r="B10" s="155"/>
      <c r="C10" s="227" t="s">
        <v>13253</v>
      </c>
      <c r="D10" s="228" t="s">
        <v>18903</v>
      </c>
      <c r="E10" s="227" t="s">
        <v>16139</v>
      </c>
      <c r="F10" s="227" t="s">
        <v>13253</v>
      </c>
      <c r="G10" s="227" t="s">
        <v>13736</v>
      </c>
      <c r="H10" s="360"/>
      <c r="I10" s="227" t="s">
        <v>13253</v>
      </c>
      <c r="J10" s="228">
        <v>12168</v>
      </c>
      <c r="K10" s="228">
        <v>204</v>
      </c>
      <c r="L10" s="228">
        <v>204</v>
      </c>
      <c r="M10" s="228" t="s">
        <v>2056</v>
      </c>
      <c r="N10" s="228">
        <v>95</v>
      </c>
      <c r="O10" s="228">
        <v>6</v>
      </c>
      <c r="P10" s="228">
        <v>2</v>
      </c>
      <c r="Q10" s="228">
        <v>3100</v>
      </c>
      <c r="R10" s="227" t="s">
        <v>2003</v>
      </c>
      <c r="S10" s="228"/>
      <c r="T10" s="228"/>
      <c r="U10" s="228"/>
      <c r="V10" s="228"/>
      <c r="W10" s="228"/>
      <c r="X10" s="228"/>
      <c r="Y10" s="228"/>
      <c r="Z10" s="227"/>
      <c r="AA10" s="228"/>
      <c r="AB10" s="228"/>
      <c r="AC10" s="314"/>
      <c r="AD10" s="227">
        <v>2019</v>
      </c>
      <c r="AE10" s="228">
        <v>670</v>
      </c>
      <c r="AF10" s="228"/>
      <c r="AG10" s="228"/>
      <c r="AH10" s="228"/>
      <c r="AI10" s="228">
        <v>350</v>
      </c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44"/>
      <c r="AY10" s="244"/>
      <c r="AZ10" s="244"/>
    </row>
    <row r="11" spans="1:52" s="100" customFormat="1" ht="30" customHeight="1">
      <c r="A11" s="99" t="s">
        <v>150</v>
      </c>
      <c r="B11" s="1621" t="s">
        <v>13527</v>
      </c>
      <c r="C11" s="340" t="s">
        <v>2001</v>
      </c>
      <c r="D11" s="343"/>
      <c r="E11" s="341">
        <f>COUNTA(E12:E13)</f>
        <v>2</v>
      </c>
      <c r="F11" s="340"/>
      <c r="G11" s="340"/>
      <c r="H11" s="495"/>
      <c r="I11" s="340"/>
      <c r="J11" s="343">
        <f>SUM(J12:J13)</f>
        <v>13061</v>
      </c>
      <c r="K11" s="343">
        <f>SUM(K12:K13)</f>
        <v>7129.4</v>
      </c>
      <c r="L11" s="343">
        <f>SUM(L12:L13)</f>
        <v>6073</v>
      </c>
      <c r="M11" s="343"/>
      <c r="N11" s="343"/>
      <c r="O11" s="343"/>
      <c r="P11" s="343"/>
      <c r="Q11" s="343"/>
      <c r="R11" s="340"/>
      <c r="S11" s="343"/>
      <c r="T11" s="343"/>
      <c r="U11" s="343"/>
      <c r="V11" s="343"/>
      <c r="W11" s="343"/>
      <c r="X11" s="343"/>
      <c r="Y11" s="343"/>
      <c r="Z11" s="340"/>
      <c r="AA11" s="343"/>
      <c r="AB11" s="343"/>
      <c r="AC11" s="314"/>
      <c r="AD11" s="340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</row>
    <row r="12" spans="1:52" s="205" customFormat="1" ht="30" customHeight="1">
      <c r="A12" s="204"/>
      <c r="B12" s="1662"/>
      <c r="C12" s="324" t="s">
        <v>10277</v>
      </c>
      <c r="D12" s="327" t="s">
        <v>11354</v>
      </c>
      <c r="E12" s="324" t="s">
        <v>11355</v>
      </c>
      <c r="F12" s="324" t="s">
        <v>582</v>
      </c>
      <c r="G12" s="324" t="s">
        <v>2459</v>
      </c>
      <c r="H12" s="455" t="s">
        <v>949</v>
      </c>
      <c r="I12" s="324" t="s">
        <v>807</v>
      </c>
      <c r="J12" s="327">
        <v>6152</v>
      </c>
      <c r="K12" s="327">
        <v>220.4</v>
      </c>
      <c r="L12" s="327">
        <v>370</v>
      </c>
      <c r="M12" s="327" t="s">
        <v>176</v>
      </c>
      <c r="N12" s="327">
        <v>95</v>
      </c>
      <c r="O12" s="327">
        <v>30</v>
      </c>
      <c r="P12" s="327">
        <v>6</v>
      </c>
      <c r="Q12" s="327">
        <v>2580</v>
      </c>
      <c r="R12" s="324" t="s">
        <v>746</v>
      </c>
      <c r="S12" s="327"/>
      <c r="T12" s="327"/>
      <c r="U12" s="327"/>
      <c r="V12" s="327"/>
      <c r="W12" s="327"/>
      <c r="X12" s="327"/>
      <c r="Y12" s="327" t="s">
        <v>389</v>
      </c>
      <c r="Z12" s="324" t="s">
        <v>389</v>
      </c>
      <c r="AA12" s="327" t="s">
        <v>332</v>
      </c>
      <c r="AB12" s="327"/>
      <c r="AC12" s="340"/>
      <c r="AD12" s="324">
        <v>2007</v>
      </c>
      <c r="AE12" s="327"/>
      <c r="AF12" s="327">
        <v>101</v>
      </c>
      <c r="AG12" s="327"/>
      <c r="AH12" s="327"/>
      <c r="AI12" s="327">
        <v>575</v>
      </c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</row>
    <row r="13" spans="1:52" s="205" customFormat="1" ht="30" customHeight="1">
      <c r="A13" s="204"/>
      <c r="B13" s="1620"/>
      <c r="C13" s="324" t="s">
        <v>779</v>
      </c>
      <c r="D13" s="327"/>
      <c r="E13" s="324" t="s">
        <v>11356</v>
      </c>
      <c r="F13" s="324" t="s">
        <v>582</v>
      </c>
      <c r="G13" s="324"/>
      <c r="H13" s="455"/>
      <c r="I13" s="324" t="s">
        <v>2266</v>
      </c>
      <c r="J13" s="327">
        <v>6909</v>
      </c>
      <c r="K13" s="327">
        <v>6909</v>
      </c>
      <c r="L13" s="327">
        <v>5703</v>
      </c>
      <c r="M13" s="327"/>
      <c r="N13" s="327"/>
      <c r="O13" s="327"/>
      <c r="P13" s="327"/>
      <c r="Q13" s="327">
        <v>28750</v>
      </c>
      <c r="R13" s="324" t="s">
        <v>746</v>
      </c>
      <c r="S13" s="327">
        <v>1181</v>
      </c>
      <c r="T13" s="327">
        <v>1181</v>
      </c>
      <c r="U13" s="324" t="s">
        <v>465</v>
      </c>
      <c r="V13" s="327"/>
      <c r="W13" s="327"/>
      <c r="X13" s="327">
        <v>1181</v>
      </c>
      <c r="Y13" s="327">
        <v>1181</v>
      </c>
      <c r="Z13" s="324" t="s">
        <v>465</v>
      </c>
      <c r="AA13" s="327"/>
      <c r="AB13" s="327"/>
      <c r="AC13" s="340"/>
      <c r="AD13" s="324">
        <v>2013</v>
      </c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</row>
    <row r="14" spans="1:52" s="75" customFormat="1" ht="30" customHeight="1">
      <c r="A14" s="76"/>
      <c r="B14" s="1619" t="s">
        <v>327</v>
      </c>
      <c r="C14" s="314" t="s">
        <v>2001</v>
      </c>
      <c r="D14" s="318"/>
      <c r="E14" s="315">
        <f>COUNTA(E15:E15)</f>
        <v>1</v>
      </c>
      <c r="F14" s="314"/>
      <c r="G14" s="314"/>
      <c r="H14" s="454"/>
      <c r="I14" s="314"/>
      <c r="J14" s="318">
        <f>SUM(J15:J15)</f>
        <v>45109</v>
      </c>
      <c r="K14" s="318">
        <f>SUM(K15:K15)</f>
        <v>1985</v>
      </c>
      <c r="L14" s="318">
        <f>SUM(L15:L15)</f>
        <v>2970</v>
      </c>
      <c r="M14" s="318"/>
      <c r="N14" s="318"/>
      <c r="O14" s="318"/>
      <c r="P14" s="318"/>
      <c r="Q14" s="318"/>
      <c r="R14" s="314"/>
      <c r="S14" s="318"/>
      <c r="T14" s="318"/>
      <c r="U14" s="318"/>
      <c r="V14" s="318"/>
      <c r="W14" s="318"/>
      <c r="X14" s="318"/>
      <c r="Y14" s="318"/>
      <c r="Z14" s="314"/>
      <c r="AA14" s="318"/>
      <c r="AB14" s="318"/>
      <c r="AC14" s="314"/>
      <c r="AD14" s="314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</row>
    <row r="15" spans="1:52" ht="30" customHeight="1">
      <c r="A15" s="55"/>
      <c r="B15" s="45"/>
      <c r="C15" s="227" t="s">
        <v>8178</v>
      </c>
      <c r="D15" s="228" t="s">
        <v>19195</v>
      </c>
      <c r="E15" s="227" t="s">
        <v>8179</v>
      </c>
      <c r="F15" s="227" t="s">
        <v>590</v>
      </c>
      <c r="G15" s="227" t="s">
        <v>18990</v>
      </c>
      <c r="H15" s="360" t="s">
        <v>1347</v>
      </c>
      <c r="I15" s="227" t="s">
        <v>591</v>
      </c>
      <c r="J15" s="524">
        <v>45109</v>
      </c>
      <c r="K15" s="228">
        <v>1985</v>
      </c>
      <c r="L15" s="228">
        <v>2970</v>
      </c>
      <c r="M15" s="228" t="s">
        <v>176</v>
      </c>
      <c r="N15" s="228">
        <v>140</v>
      </c>
      <c r="O15" s="228">
        <v>4</v>
      </c>
      <c r="P15" s="228">
        <v>32</v>
      </c>
      <c r="Q15" s="228">
        <v>29400</v>
      </c>
      <c r="R15" s="227" t="s">
        <v>148</v>
      </c>
      <c r="S15" s="228"/>
      <c r="T15" s="228"/>
      <c r="U15" s="228"/>
      <c r="V15" s="228"/>
      <c r="W15" s="228"/>
      <c r="X15" s="228">
        <v>1085</v>
      </c>
      <c r="Y15" s="228">
        <v>1100</v>
      </c>
      <c r="Z15" s="227" t="s">
        <v>714</v>
      </c>
      <c r="AA15" s="228" t="s">
        <v>466</v>
      </c>
      <c r="AB15" s="228"/>
      <c r="AC15" s="314"/>
      <c r="AD15" s="227">
        <v>2015</v>
      </c>
      <c r="AE15" s="228"/>
      <c r="AF15" s="228" t="s">
        <v>2310</v>
      </c>
      <c r="AG15" s="228" t="s">
        <v>7288</v>
      </c>
      <c r="AH15" s="228" t="s">
        <v>7316</v>
      </c>
      <c r="AI15" s="228">
        <v>23700</v>
      </c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</row>
    <row r="16" spans="1:52" s="75" customFormat="1" ht="30" customHeight="1">
      <c r="A16" s="76" t="s">
        <v>150</v>
      </c>
      <c r="B16" s="1623" t="s">
        <v>1974</v>
      </c>
      <c r="C16" s="314" t="s">
        <v>8116</v>
      </c>
      <c r="D16" s="318" t="s">
        <v>19303</v>
      </c>
      <c r="E16" s="314" t="s">
        <v>8147</v>
      </c>
      <c r="F16" s="314" t="s">
        <v>597</v>
      </c>
      <c r="G16" s="462" t="s">
        <v>8148</v>
      </c>
      <c r="H16" s="314" t="s">
        <v>305</v>
      </c>
      <c r="I16" s="318">
        <v>4116</v>
      </c>
      <c r="J16" s="318">
        <v>320</v>
      </c>
      <c r="K16" s="318">
        <v>433</v>
      </c>
      <c r="L16" s="318" t="s">
        <v>176</v>
      </c>
      <c r="M16" s="318">
        <v>90</v>
      </c>
      <c r="N16" s="318">
        <v>4</v>
      </c>
      <c r="O16" s="318">
        <v>10</v>
      </c>
      <c r="P16" s="318">
        <v>3600</v>
      </c>
      <c r="Q16" s="314" t="s">
        <v>148</v>
      </c>
      <c r="R16" s="318"/>
      <c r="S16" s="318"/>
      <c r="T16" s="318"/>
      <c r="U16" s="318"/>
      <c r="V16" s="318"/>
      <c r="W16" s="318">
        <v>100</v>
      </c>
      <c r="X16" s="318">
        <v>100</v>
      </c>
      <c r="Y16" s="314" t="s">
        <v>389</v>
      </c>
      <c r="Z16" s="318" t="s">
        <v>466</v>
      </c>
      <c r="AA16" s="318"/>
      <c r="AB16" s="314"/>
      <c r="AC16" s="314">
        <v>1994</v>
      </c>
      <c r="AD16" s="318"/>
      <c r="AE16" s="318">
        <v>309</v>
      </c>
      <c r="AF16" s="318"/>
      <c r="AG16" s="318"/>
      <c r="AH16" s="318">
        <v>309</v>
      </c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751"/>
    </row>
    <row r="17" spans="1:52" s="75" customFormat="1" ht="30" customHeight="1">
      <c r="A17" s="76"/>
      <c r="B17" s="1623" t="s">
        <v>132</v>
      </c>
      <c r="C17" s="314" t="s">
        <v>2095</v>
      </c>
      <c r="D17" s="318" t="s">
        <v>19474</v>
      </c>
      <c r="E17" s="314" t="s">
        <v>2123</v>
      </c>
      <c r="F17" s="314" t="s">
        <v>2011</v>
      </c>
      <c r="G17" s="462"/>
      <c r="H17" s="454"/>
      <c r="I17" s="314" t="s">
        <v>12580</v>
      </c>
      <c r="J17" s="318">
        <v>103117</v>
      </c>
      <c r="K17" s="318">
        <v>1776</v>
      </c>
      <c r="L17" s="318">
        <v>2195</v>
      </c>
      <c r="M17" s="318" t="s">
        <v>2056</v>
      </c>
      <c r="N17" s="318">
        <v>245</v>
      </c>
      <c r="O17" s="318">
        <v>135</v>
      </c>
      <c r="P17" s="318">
        <v>80</v>
      </c>
      <c r="Q17" s="318">
        <v>33075</v>
      </c>
      <c r="R17" s="314" t="s">
        <v>1979</v>
      </c>
      <c r="S17" s="318"/>
      <c r="T17" s="318"/>
      <c r="U17" s="318"/>
      <c r="V17" s="318"/>
      <c r="W17" s="318"/>
      <c r="X17" s="318"/>
      <c r="Y17" s="318">
        <v>1176</v>
      </c>
      <c r="Z17" s="314" t="s">
        <v>1983</v>
      </c>
      <c r="AA17" s="318"/>
      <c r="AB17" s="318"/>
      <c r="AC17" s="314"/>
      <c r="AD17" s="314">
        <v>2009</v>
      </c>
      <c r="AE17" s="318">
        <v>18493</v>
      </c>
      <c r="AF17" s="318"/>
      <c r="AG17" s="318"/>
      <c r="AH17" s="318"/>
      <c r="AI17" s="318">
        <v>18493</v>
      </c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</row>
    <row r="18" spans="1:52" s="75" customFormat="1" ht="30" customHeight="1">
      <c r="A18" s="76"/>
      <c r="B18" s="1619" t="s">
        <v>541</v>
      </c>
      <c r="C18" s="314" t="s">
        <v>2001</v>
      </c>
      <c r="D18" s="318"/>
      <c r="E18" s="315">
        <f>COUNTA(E19:E24)</f>
        <v>6</v>
      </c>
      <c r="F18" s="314"/>
      <c r="G18" s="462"/>
      <c r="H18" s="454"/>
      <c r="I18" s="314"/>
      <c r="J18" s="318">
        <f>SUM(J19:J24)</f>
        <v>40040</v>
      </c>
      <c r="K18" s="318">
        <f>SUM(K19:K24)</f>
        <v>1800.18</v>
      </c>
      <c r="L18" s="318">
        <f>SUM(L19:L24)</f>
        <v>1803</v>
      </c>
      <c r="M18" s="318"/>
      <c r="N18" s="318"/>
      <c r="O18" s="318"/>
      <c r="P18" s="318"/>
      <c r="Q18" s="318"/>
      <c r="R18" s="314"/>
      <c r="S18" s="318"/>
      <c r="T18" s="318"/>
      <c r="U18" s="318"/>
      <c r="V18" s="318"/>
      <c r="W18" s="318"/>
      <c r="X18" s="318"/>
      <c r="Y18" s="318"/>
      <c r="Z18" s="314"/>
      <c r="AA18" s="318"/>
      <c r="AB18" s="318"/>
      <c r="AC18" s="314"/>
      <c r="AD18" s="314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</row>
    <row r="19" spans="1:52" ht="30" customHeight="1">
      <c r="A19" s="55" t="s">
        <v>150</v>
      </c>
      <c r="B19" s="45"/>
      <c r="C19" s="227" t="s">
        <v>2694</v>
      </c>
      <c r="D19" s="227" t="s">
        <v>21491</v>
      </c>
      <c r="E19" s="227" t="s">
        <v>8771</v>
      </c>
      <c r="F19" s="227" t="s">
        <v>2694</v>
      </c>
      <c r="G19" s="227" t="s">
        <v>11081</v>
      </c>
      <c r="H19" s="360"/>
      <c r="I19" s="227" t="s">
        <v>8773</v>
      </c>
      <c r="J19" s="228">
        <v>19109</v>
      </c>
      <c r="K19" s="228">
        <v>415.18</v>
      </c>
      <c r="L19" s="228">
        <v>415</v>
      </c>
      <c r="M19" s="228" t="s">
        <v>176</v>
      </c>
      <c r="N19" s="228">
        <v>125</v>
      </c>
      <c r="O19" s="228">
        <v>6</v>
      </c>
      <c r="P19" s="228" t="s">
        <v>8774</v>
      </c>
      <c r="Q19" s="228">
        <v>415</v>
      </c>
      <c r="R19" s="227" t="s">
        <v>746</v>
      </c>
      <c r="S19" s="228"/>
      <c r="T19" s="228"/>
      <c r="U19" s="228"/>
      <c r="V19" s="228"/>
      <c r="W19" s="228"/>
      <c r="X19" s="228"/>
      <c r="Y19" s="228">
        <v>100</v>
      </c>
      <c r="Z19" s="227" t="s">
        <v>389</v>
      </c>
      <c r="AA19" s="228"/>
      <c r="AB19" s="228"/>
      <c r="AC19" s="314"/>
      <c r="AD19" s="227">
        <v>2004</v>
      </c>
      <c r="AE19" s="228">
        <v>44209</v>
      </c>
      <c r="AF19" s="228"/>
      <c r="AG19" s="228"/>
      <c r="AH19" s="228"/>
      <c r="AI19" s="228">
        <v>294</v>
      </c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44"/>
      <c r="AY19" s="244"/>
      <c r="AZ19" s="244"/>
    </row>
    <row r="20" spans="1:52" ht="30" customHeight="1">
      <c r="A20" s="55">
        <v>2</v>
      </c>
      <c r="B20" s="45"/>
      <c r="C20" s="227" t="s">
        <v>2700</v>
      </c>
      <c r="D20" s="227" t="s">
        <v>21492</v>
      </c>
      <c r="E20" s="227" t="s">
        <v>12886</v>
      </c>
      <c r="F20" s="227" t="s">
        <v>2700</v>
      </c>
      <c r="G20" s="227" t="s">
        <v>21493</v>
      </c>
      <c r="H20" s="360"/>
      <c r="I20" s="227" t="s">
        <v>12631</v>
      </c>
      <c r="J20" s="228">
        <v>3000</v>
      </c>
      <c r="K20" s="228"/>
      <c r="L20" s="405"/>
      <c r="M20" s="228" t="s">
        <v>176</v>
      </c>
      <c r="N20" s="228">
        <v>60</v>
      </c>
      <c r="O20" s="228">
        <v>30</v>
      </c>
      <c r="P20" s="228">
        <v>3</v>
      </c>
      <c r="Q20" s="228">
        <v>3000</v>
      </c>
      <c r="R20" s="227" t="s">
        <v>148</v>
      </c>
      <c r="S20" s="228"/>
      <c r="T20" s="228"/>
      <c r="U20" s="228"/>
      <c r="V20" s="228"/>
      <c r="W20" s="228"/>
      <c r="X20" s="228"/>
      <c r="Y20" s="228"/>
      <c r="Z20" s="227"/>
      <c r="AA20" s="228"/>
      <c r="AB20" s="228"/>
      <c r="AC20" s="314"/>
      <c r="AD20" s="227">
        <v>2013</v>
      </c>
      <c r="AE20" s="228">
        <v>670</v>
      </c>
      <c r="AF20" s="228"/>
      <c r="AG20" s="228"/>
      <c r="AH20" s="228"/>
      <c r="AI20" s="228">
        <v>254</v>
      </c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44"/>
      <c r="AY20" s="244"/>
      <c r="AZ20" s="244"/>
    </row>
    <row r="21" spans="1:52" ht="26.1" customHeight="1">
      <c r="A21" s="55"/>
      <c r="B21" s="45"/>
      <c r="C21" s="227" t="s">
        <v>2732</v>
      </c>
      <c r="D21" s="227" t="s">
        <v>21494</v>
      </c>
      <c r="E21" s="227" t="s">
        <v>8775</v>
      </c>
      <c r="F21" s="227" t="s">
        <v>2732</v>
      </c>
      <c r="G21" s="227" t="s">
        <v>8776</v>
      </c>
      <c r="H21" s="360"/>
      <c r="I21" s="227" t="s">
        <v>8777</v>
      </c>
      <c r="J21" s="228">
        <v>6720</v>
      </c>
      <c r="K21" s="228">
        <v>687</v>
      </c>
      <c r="L21" s="228">
        <v>690</v>
      </c>
      <c r="M21" s="228" t="s">
        <v>176</v>
      </c>
      <c r="N21" s="228">
        <v>112</v>
      </c>
      <c r="O21" s="228">
        <v>60</v>
      </c>
      <c r="P21" s="228">
        <v>25</v>
      </c>
      <c r="Q21" s="228">
        <v>6720</v>
      </c>
      <c r="R21" s="227" t="s">
        <v>148</v>
      </c>
      <c r="S21" s="228"/>
      <c r="T21" s="228"/>
      <c r="U21" s="228"/>
      <c r="V21" s="228"/>
      <c r="W21" s="228"/>
      <c r="X21" s="228"/>
      <c r="Y21" s="228"/>
      <c r="Z21" s="227"/>
      <c r="AA21" s="228"/>
      <c r="AB21" s="228"/>
      <c r="AC21" s="314"/>
      <c r="AD21" s="227">
        <v>2002</v>
      </c>
      <c r="AE21" s="228">
        <v>670</v>
      </c>
      <c r="AF21" s="228"/>
      <c r="AG21" s="228"/>
      <c r="AH21" s="228"/>
      <c r="AI21" s="228">
        <v>670</v>
      </c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44"/>
      <c r="AY21" s="244"/>
      <c r="AZ21" s="244"/>
    </row>
    <row r="22" spans="1:52" ht="26.1" customHeight="1">
      <c r="A22" s="55"/>
      <c r="B22" s="45"/>
      <c r="C22" s="227" t="s">
        <v>16283</v>
      </c>
      <c r="D22" s="227" t="s">
        <v>21495</v>
      </c>
      <c r="E22" s="227" t="s">
        <v>16544</v>
      </c>
      <c r="F22" s="227" t="s">
        <v>16283</v>
      </c>
      <c r="G22" s="227"/>
      <c r="H22" s="360"/>
      <c r="I22" s="227" t="s">
        <v>16283</v>
      </c>
      <c r="J22" s="228">
        <v>3200</v>
      </c>
      <c r="K22" s="228"/>
      <c r="L22" s="228"/>
      <c r="M22" s="228"/>
      <c r="N22" s="228"/>
      <c r="O22" s="228"/>
      <c r="P22" s="228"/>
      <c r="Q22" s="228"/>
      <c r="R22" s="227"/>
      <c r="S22" s="228"/>
      <c r="T22" s="228"/>
      <c r="U22" s="228"/>
      <c r="V22" s="228"/>
      <c r="W22" s="228"/>
      <c r="X22" s="228"/>
      <c r="Y22" s="228"/>
      <c r="Z22" s="227"/>
      <c r="AA22" s="228"/>
      <c r="AB22" s="228"/>
      <c r="AC22" s="314"/>
      <c r="AD22" s="227">
        <v>2019</v>
      </c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44"/>
      <c r="AY22" s="244"/>
      <c r="AZ22" s="529"/>
    </row>
    <row r="23" spans="1:52" ht="26.1" customHeight="1">
      <c r="A23" s="55">
        <v>3</v>
      </c>
      <c r="B23" s="45"/>
      <c r="C23" s="227" t="s">
        <v>2797</v>
      </c>
      <c r="D23" s="227" t="s">
        <v>19740</v>
      </c>
      <c r="E23" s="227" t="s">
        <v>21496</v>
      </c>
      <c r="F23" s="227" t="s">
        <v>2806</v>
      </c>
      <c r="G23" s="227" t="s">
        <v>507</v>
      </c>
      <c r="H23" s="360"/>
      <c r="I23" s="227" t="s">
        <v>507</v>
      </c>
      <c r="J23" s="228">
        <v>1000</v>
      </c>
      <c r="K23" s="228">
        <v>400</v>
      </c>
      <c r="L23" s="228">
        <v>400</v>
      </c>
      <c r="M23" s="228"/>
      <c r="N23" s="228">
        <v>110</v>
      </c>
      <c r="O23" s="228">
        <v>5</v>
      </c>
      <c r="P23" s="228">
        <v>14</v>
      </c>
      <c r="Q23" s="228">
        <v>800</v>
      </c>
      <c r="R23" s="227" t="s">
        <v>290</v>
      </c>
      <c r="S23" s="228"/>
      <c r="T23" s="228"/>
      <c r="U23" s="228"/>
      <c r="V23" s="228"/>
      <c r="W23" s="228"/>
      <c r="X23" s="228"/>
      <c r="Y23" s="228"/>
      <c r="Z23" s="227"/>
      <c r="AA23" s="228"/>
      <c r="AB23" s="228"/>
      <c r="AC23" s="314"/>
      <c r="AD23" s="227">
        <v>2013</v>
      </c>
      <c r="AE23" s="228"/>
      <c r="AF23" s="228"/>
      <c r="AG23" s="228"/>
      <c r="AH23" s="228"/>
      <c r="AI23" s="228">
        <v>4300</v>
      </c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44"/>
      <c r="AY23" s="244"/>
      <c r="AZ23" s="244"/>
    </row>
    <row r="24" spans="1:52" ht="26.1" customHeight="1">
      <c r="A24" s="55"/>
      <c r="B24" s="45"/>
      <c r="C24" s="227" t="s">
        <v>2830</v>
      </c>
      <c r="D24" s="227" t="s">
        <v>21497</v>
      </c>
      <c r="E24" s="227" t="s">
        <v>8778</v>
      </c>
      <c r="F24" s="227" t="s">
        <v>2830</v>
      </c>
      <c r="G24" s="227" t="s">
        <v>8772</v>
      </c>
      <c r="H24" s="360"/>
      <c r="I24" s="227" t="s">
        <v>2830</v>
      </c>
      <c r="J24" s="228">
        <v>7011</v>
      </c>
      <c r="K24" s="228">
        <v>298</v>
      </c>
      <c r="L24" s="228">
        <v>298</v>
      </c>
      <c r="M24" s="228" t="s">
        <v>176</v>
      </c>
      <c r="N24" s="228">
        <v>75</v>
      </c>
      <c r="O24" s="228">
        <v>38</v>
      </c>
      <c r="P24" s="228">
        <v>4</v>
      </c>
      <c r="Q24" s="228">
        <v>2850</v>
      </c>
      <c r="R24" s="227" t="s">
        <v>148</v>
      </c>
      <c r="S24" s="228"/>
      <c r="T24" s="228"/>
      <c r="U24" s="228"/>
      <c r="V24" s="228"/>
      <c r="W24" s="228"/>
      <c r="X24" s="228">
        <v>0</v>
      </c>
      <c r="Y24" s="228">
        <v>0</v>
      </c>
      <c r="Z24" s="227">
        <v>0</v>
      </c>
      <c r="AA24" s="228"/>
      <c r="AB24" s="228"/>
      <c r="AC24" s="314"/>
      <c r="AD24" s="227">
        <v>2013</v>
      </c>
      <c r="AE24" s="228">
        <v>44209</v>
      </c>
      <c r="AF24" s="228"/>
      <c r="AG24" s="228"/>
      <c r="AH24" s="228"/>
      <c r="AI24" s="228">
        <v>1000</v>
      </c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44"/>
      <c r="AY24" s="244"/>
      <c r="AZ24" s="244"/>
    </row>
    <row r="25" spans="1:52" s="75" customFormat="1" ht="26.1" customHeight="1">
      <c r="A25" s="76" t="s">
        <v>171</v>
      </c>
      <c r="B25" s="1619" t="s">
        <v>57</v>
      </c>
      <c r="C25" s="314" t="s">
        <v>2001</v>
      </c>
      <c r="D25" s="318"/>
      <c r="E25" s="315">
        <f>COUNTA(E26:E29)</f>
        <v>4</v>
      </c>
      <c r="F25" s="314"/>
      <c r="G25" s="314"/>
      <c r="H25" s="314"/>
      <c r="I25" s="314"/>
      <c r="J25" s="318">
        <f>SUM(J26:J29)</f>
        <v>140234</v>
      </c>
      <c r="K25" s="318">
        <f>SUM(K26:K29)</f>
        <v>2505.85</v>
      </c>
      <c r="L25" s="318">
        <f>SUM(L26:L29)</f>
        <v>3173.49</v>
      </c>
      <c r="M25" s="318">
        <f>SUM(M26:M29)</f>
        <v>0</v>
      </c>
      <c r="N25" s="318"/>
      <c r="O25" s="318"/>
      <c r="P25" s="318"/>
      <c r="Q25" s="318"/>
      <c r="R25" s="381"/>
      <c r="S25" s="318"/>
      <c r="T25" s="318"/>
      <c r="U25" s="318"/>
      <c r="V25" s="318"/>
      <c r="W25" s="318"/>
      <c r="X25" s="318"/>
      <c r="Y25" s="318"/>
      <c r="Z25" s="314"/>
      <c r="AA25" s="318"/>
      <c r="AB25" s="318"/>
      <c r="AC25" s="314"/>
      <c r="AD25" s="314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80"/>
      <c r="AR25" s="380"/>
      <c r="AS25" s="318"/>
      <c r="AT25" s="318"/>
      <c r="AU25" s="318"/>
      <c r="AV25" s="318"/>
      <c r="AW25" s="318"/>
      <c r="AX25" s="318"/>
      <c r="AY25" s="318"/>
      <c r="AZ25" s="318"/>
    </row>
    <row r="26" spans="1:52" ht="26.1" customHeight="1">
      <c r="A26" s="55"/>
      <c r="B26" s="60"/>
      <c r="C26" s="227" t="s">
        <v>618</v>
      </c>
      <c r="D26" s="228" t="s">
        <v>9580</v>
      </c>
      <c r="E26" s="227" t="s">
        <v>9581</v>
      </c>
      <c r="F26" s="227" t="s">
        <v>618</v>
      </c>
      <c r="G26" s="227" t="s">
        <v>88</v>
      </c>
      <c r="H26" s="360" t="s">
        <v>621</v>
      </c>
      <c r="I26" s="227" t="s">
        <v>618</v>
      </c>
      <c r="J26" s="228">
        <v>119463</v>
      </c>
      <c r="K26" s="228">
        <v>984</v>
      </c>
      <c r="L26" s="228">
        <v>1407</v>
      </c>
      <c r="M26" s="228" t="s">
        <v>176</v>
      </c>
      <c r="N26" s="228">
        <v>120</v>
      </c>
      <c r="O26" s="228" t="s">
        <v>9582</v>
      </c>
      <c r="P26" s="228">
        <v>60</v>
      </c>
      <c r="Q26" s="228">
        <v>16160</v>
      </c>
      <c r="R26" s="227" t="s">
        <v>148</v>
      </c>
      <c r="S26" s="228">
        <v>100</v>
      </c>
      <c r="T26" s="228">
        <v>5</v>
      </c>
      <c r="U26" s="228">
        <v>12</v>
      </c>
      <c r="V26" s="228">
        <v>5472</v>
      </c>
      <c r="W26" s="228" t="s">
        <v>310</v>
      </c>
      <c r="X26" s="228">
        <v>1000</v>
      </c>
      <c r="Y26" s="228">
        <v>1000</v>
      </c>
      <c r="Z26" s="227" t="s">
        <v>178</v>
      </c>
      <c r="AA26" s="228" t="s">
        <v>9583</v>
      </c>
      <c r="AB26" s="228" t="s">
        <v>9584</v>
      </c>
      <c r="AC26" s="314"/>
      <c r="AD26" s="227">
        <v>1998</v>
      </c>
      <c r="AE26" s="228">
        <v>2735</v>
      </c>
      <c r="AF26" s="228">
        <v>2037</v>
      </c>
      <c r="AG26" s="228">
        <v>1000</v>
      </c>
      <c r="AH26" s="228"/>
      <c r="AI26" s="228">
        <v>5772</v>
      </c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</row>
    <row r="27" spans="1:52" ht="26.1" customHeight="1">
      <c r="A27" s="55"/>
      <c r="B27" s="60"/>
      <c r="C27" s="227" t="s">
        <v>618</v>
      </c>
      <c r="D27" s="228" t="s">
        <v>9580</v>
      </c>
      <c r="E27" s="227" t="s">
        <v>9585</v>
      </c>
      <c r="F27" s="227" t="s">
        <v>618</v>
      </c>
      <c r="G27" s="227" t="s">
        <v>88</v>
      </c>
      <c r="H27" s="360" t="s">
        <v>621</v>
      </c>
      <c r="I27" s="227" t="s">
        <v>618</v>
      </c>
      <c r="J27" s="228">
        <v>5000</v>
      </c>
      <c r="K27" s="228">
        <v>445</v>
      </c>
      <c r="L27" s="228">
        <v>724</v>
      </c>
      <c r="M27" s="228" t="s">
        <v>176</v>
      </c>
      <c r="N27" s="228">
        <v>90</v>
      </c>
      <c r="O27" s="228" t="s">
        <v>9586</v>
      </c>
      <c r="P27" s="228">
        <v>28</v>
      </c>
      <c r="Q27" s="228">
        <v>5000</v>
      </c>
      <c r="R27" s="227" t="s">
        <v>148</v>
      </c>
      <c r="S27" s="228">
        <v>100</v>
      </c>
      <c r="T27" s="228">
        <v>5</v>
      </c>
      <c r="U27" s="228">
        <v>12</v>
      </c>
      <c r="V27" s="228">
        <v>5472</v>
      </c>
      <c r="W27" s="228" t="s">
        <v>310</v>
      </c>
      <c r="X27" s="228">
        <v>1000</v>
      </c>
      <c r="Y27" s="228"/>
      <c r="Z27" s="227"/>
      <c r="AA27" s="228" t="s">
        <v>9583</v>
      </c>
      <c r="AB27" s="228" t="s">
        <v>9584</v>
      </c>
      <c r="AC27" s="314"/>
      <c r="AD27" s="227">
        <v>2008</v>
      </c>
      <c r="AE27" s="228">
        <v>2735</v>
      </c>
      <c r="AF27" s="228">
        <v>2037</v>
      </c>
      <c r="AG27" s="228">
        <v>1000</v>
      </c>
      <c r="AH27" s="228"/>
      <c r="AI27" s="228">
        <v>730</v>
      </c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</row>
    <row r="28" spans="1:52" ht="26.1" customHeight="1">
      <c r="A28" s="55"/>
      <c r="B28" s="60"/>
      <c r="C28" s="227" t="s">
        <v>618</v>
      </c>
      <c r="D28" s="228"/>
      <c r="E28" s="227" t="s">
        <v>12990</v>
      </c>
      <c r="F28" s="227" t="s">
        <v>618</v>
      </c>
      <c r="G28" s="227"/>
      <c r="H28" s="360"/>
      <c r="I28" s="227" t="s">
        <v>618</v>
      </c>
      <c r="J28" s="228">
        <v>10037</v>
      </c>
      <c r="K28" s="228">
        <v>673</v>
      </c>
      <c r="L28" s="228">
        <v>688</v>
      </c>
      <c r="M28" s="228"/>
      <c r="N28" s="227">
        <v>90</v>
      </c>
      <c r="O28" s="228" t="s">
        <v>12991</v>
      </c>
      <c r="P28" s="228">
        <v>20</v>
      </c>
      <c r="Q28" s="227">
        <v>2255</v>
      </c>
      <c r="R28" s="227" t="s">
        <v>1982</v>
      </c>
      <c r="S28" s="228"/>
      <c r="T28" s="228"/>
      <c r="U28" s="228"/>
      <c r="V28" s="228"/>
      <c r="W28" s="228"/>
      <c r="X28" s="228"/>
      <c r="Y28" s="228"/>
      <c r="Z28" s="227"/>
      <c r="AA28" s="228"/>
      <c r="AB28" s="228"/>
      <c r="AC28" s="314"/>
      <c r="AD28" s="227">
        <v>2014</v>
      </c>
      <c r="AE28" s="228"/>
      <c r="AF28" s="228"/>
      <c r="AG28" s="228"/>
      <c r="AH28" s="228"/>
      <c r="AI28" s="228">
        <v>600</v>
      </c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</row>
    <row r="29" spans="1:52" ht="26.1" customHeight="1">
      <c r="A29" s="55"/>
      <c r="B29" s="60"/>
      <c r="C29" s="227" t="s">
        <v>331</v>
      </c>
      <c r="D29" s="228" t="s">
        <v>9580</v>
      </c>
      <c r="E29" s="227" t="s">
        <v>9587</v>
      </c>
      <c r="F29" s="227" t="s">
        <v>331</v>
      </c>
      <c r="G29" s="227" t="s">
        <v>88</v>
      </c>
      <c r="H29" s="360" t="s">
        <v>621</v>
      </c>
      <c r="I29" s="227" t="s">
        <v>9588</v>
      </c>
      <c r="J29" s="228">
        <v>5734</v>
      </c>
      <c r="K29" s="228">
        <v>403.85</v>
      </c>
      <c r="L29" s="228">
        <v>354.49</v>
      </c>
      <c r="M29" s="228" t="s">
        <v>176</v>
      </c>
      <c r="N29" s="228">
        <v>90</v>
      </c>
      <c r="O29" s="228">
        <v>30</v>
      </c>
      <c r="P29" s="228">
        <v>8</v>
      </c>
      <c r="Q29" s="228">
        <v>2700</v>
      </c>
      <c r="R29" s="227" t="s">
        <v>148</v>
      </c>
      <c r="S29" s="228">
        <v>100</v>
      </c>
      <c r="T29" s="228">
        <v>5</v>
      </c>
      <c r="U29" s="228">
        <v>12</v>
      </c>
      <c r="V29" s="228">
        <v>5472</v>
      </c>
      <c r="W29" s="228" t="s">
        <v>310</v>
      </c>
      <c r="X29" s="228"/>
      <c r="Y29" s="228"/>
      <c r="Z29" s="227"/>
      <c r="AA29" s="228" t="s">
        <v>9583</v>
      </c>
      <c r="AB29" s="228" t="s">
        <v>9584</v>
      </c>
      <c r="AC29" s="314"/>
      <c r="AD29" s="227">
        <v>2017</v>
      </c>
      <c r="AE29" s="228">
        <v>2735</v>
      </c>
      <c r="AF29" s="228">
        <v>2037</v>
      </c>
      <c r="AG29" s="228">
        <v>1000</v>
      </c>
      <c r="AH29" s="228"/>
      <c r="AI29" s="228">
        <v>800</v>
      </c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</row>
    <row r="30" spans="1:52" s="75" customFormat="1" ht="26.1" customHeight="1">
      <c r="A30" s="76" t="s">
        <v>171</v>
      </c>
      <c r="B30" s="1619" t="s">
        <v>2018</v>
      </c>
      <c r="C30" s="314" t="s">
        <v>2001</v>
      </c>
      <c r="D30" s="318"/>
      <c r="E30" s="315">
        <f>COUNTA(E31:E33)</f>
        <v>3</v>
      </c>
      <c r="F30" s="314"/>
      <c r="G30" s="314"/>
      <c r="H30" s="314"/>
      <c r="I30" s="314"/>
      <c r="J30" s="318">
        <f>SUM(J31:J33)</f>
        <v>84092</v>
      </c>
      <c r="K30" s="318">
        <f>SUM(K31:K33)</f>
        <v>2013</v>
      </c>
      <c r="L30" s="318">
        <f>SUM(L31:L33)</f>
        <v>1811.6</v>
      </c>
      <c r="M30" s="318">
        <f>SUM(M31:M33)</f>
        <v>0</v>
      </c>
      <c r="N30" s="318"/>
      <c r="O30" s="318"/>
      <c r="P30" s="318"/>
      <c r="Q30" s="318"/>
      <c r="R30" s="381"/>
      <c r="S30" s="318"/>
      <c r="T30" s="318"/>
      <c r="U30" s="318"/>
      <c r="V30" s="318"/>
      <c r="W30" s="318"/>
      <c r="X30" s="318"/>
      <c r="Y30" s="318"/>
      <c r="Z30" s="314"/>
      <c r="AA30" s="318"/>
      <c r="AB30" s="318"/>
      <c r="AC30" s="314"/>
      <c r="AD30" s="314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80"/>
      <c r="AR30" s="380"/>
      <c r="AS30" s="318"/>
      <c r="AT30" s="318"/>
      <c r="AU30" s="318"/>
      <c r="AV30" s="318"/>
      <c r="AW30" s="318"/>
      <c r="AX30" s="318"/>
      <c r="AY30" s="318"/>
      <c r="AZ30" s="318"/>
    </row>
    <row r="31" spans="1:52" ht="26.1" customHeight="1">
      <c r="A31" s="55"/>
      <c r="B31" s="60"/>
      <c r="C31" s="227" t="s">
        <v>461</v>
      </c>
      <c r="D31" s="470" t="s">
        <v>4485</v>
      </c>
      <c r="E31" s="363" t="s">
        <v>4486</v>
      </c>
      <c r="F31" s="363" t="s">
        <v>461</v>
      </c>
      <c r="G31" s="363"/>
      <c r="H31" s="360" t="s">
        <v>464</v>
      </c>
      <c r="I31" s="363" t="s">
        <v>22380</v>
      </c>
      <c r="J31" s="228">
        <v>72928</v>
      </c>
      <c r="K31" s="228">
        <v>1518</v>
      </c>
      <c r="L31" s="228">
        <v>1316</v>
      </c>
      <c r="M31" s="228" t="s">
        <v>176</v>
      </c>
      <c r="N31" s="228">
        <v>160</v>
      </c>
      <c r="O31" s="228">
        <v>5</v>
      </c>
      <c r="P31" s="228">
        <v>32</v>
      </c>
      <c r="Q31" s="228">
        <v>35200</v>
      </c>
      <c r="R31" s="227" t="s">
        <v>148</v>
      </c>
      <c r="S31" s="228">
        <v>120</v>
      </c>
      <c r="T31" s="228">
        <v>5</v>
      </c>
      <c r="U31" s="228">
        <v>20</v>
      </c>
      <c r="V31" s="228">
        <v>1200</v>
      </c>
      <c r="W31" s="228" t="s">
        <v>310</v>
      </c>
      <c r="X31" s="228">
        <v>128</v>
      </c>
      <c r="Y31" s="228">
        <v>2000</v>
      </c>
      <c r="Z31" s="227" t="s">
        <v>465</v>
      </c>
      <c r="AA31" s="228" t="s">
        <v>466</v>
      </c>
      <c r="AB31" s="228"/>
      <c r="AC31" s="314"/>
      <c r="AD31" s="227">
        <v>1994</v>
      </c>
      <c r="AE31" s="228">
        <v>1424</v>
      </c>
      <c r="AF31" s="228">
        <v>300</v>
      </c>
      <c r="AG31" s="228">
        <v>800</v>
      </c>
      <c r="AH31" s="228">
        <v>1500</v>
      </c>
      <c r="AI31" s="228">
        <v>4724</v>
      </c>
      <c r="AJ31" s="228">
        <v>1998</v>
      </c>
      <c r="AK31" s="228"/>
      <c r="AL31" s="228"/>
      <c r="AM31" s="228"/>
      <c r="AN31" s="228"/>
      <c r="AO31" s="228"/>
      <c r="AP31" s="228"/>
      <c r="AQ31" s="228" t="s">
        <v>4487</v>
      </c>
      <c r="AR31" s="228"/>
      <c r="AS31" s="228"/>
      <c r="AT31" s="228"/>
      <c r="AU31" s="228"/>
      <c r="AV31" s="228"/>
      <c r="AW31" s="228"/>
      <c r="AX31" s="228"/>
      <c r="AY31" s="228"/>
      <c r="AZ31" s="228"/>
    </row>
    <row r="32" spans="1:52" ht="26.1" customHeight="1">
      <c r="A32" s="55"/>
      <c r="B32" s="60"/>
      <c r="C32" s="227" t="s">
        <v>461</v>
      </c>
      <c r="D32" s="470" t="s">
        <v>22808</v>
      </c>
      <c r="E32" s="363" t="s">
        <v>4488</v>
      </c>
      <c r="F32" s="363" t="s">
        <v>461</v>
      </c>
      <c r="G32" s="363"/>
      <c r="H32" s="360"/>
      <c r="I32" s="363" t="s">
        <v>22380</v>
      </c>
      <c r="J32" s="228">
        <v>3101</v>
      </c>
      <c r="K32" s="228">
        <v>495</v>
      </c>
      <c r="L32" s="228">
        <v>495.6</v>
      </c>
      <c r="M32" s="228" t="s">
        <v>176</v>
      </c>
      <c r="N32" s="228">
        <v>100</v>
      </c>
      <c r="O32" s="228">
        <v>5</v>
      </c>
      <c r="P32" s="228">
        <v>7</v>
      </c>
      <c r="Q32" s="228">
        <v>3000</v>
      </c>
      <c r="R32" s="227" t="s">
        <v>148</v>
      </c>
      <c r="S32" s="228">
        <v>120</v>
      </c>
      <c r="T32" s="228">
        <v>5</v>
      </c>
      <c r="U32" s="228">
        <v>20</v>
      </c>
      <c r="V32" s="228">
        <v>1200</v>
      </c>
      <c r="W32" s="228" t="s">
        <v>310</v>
      </c>
      <c r="X32" s="228">
        <v>0</v>
      </c>
      <c r="Y32" s="228">
        <v>200</v>
      </c>
      <c r="Z32" s="227">
        <v>0</v>
      </c>
      <c r="AA32" s="228" t="s">
        <v>466</v>
      </c>
      <c r="AB32" s="228"/>
      <c r="AC32" s="314"/>
      <c r="AD32" s="227">
        <v>2010</v>
      </c>
      <c r="AE32" s="228">
        <v>1424</v>
      </c>
      <c r="AF32" s="228">
        <v>300</v>
      </c>
      <c r="AG32" s="228">
        <v>800</v>
      </c>
      <c r="AH32" s="228">
        <v>1500</v>
      </c>
      <c r="AI32" s="228">
        <v>550</v>
      </c>
      <c r="AJ32" s="228">
        <v>1998</v>
      </c>
      <c r="AK32" s="228"/>
      <c r="AL32" s="228"/>
      <c r="AM32" s="228"/>
      <c r="AN32" s="228"/>
      <c r="AO32" s="228"/>
      <c r="AP32" s="228"/>
      <c r="AQ32" s="228" t="s">
        <v>4487</v>
      </c>
      <c r="AR32" s="228"/>
      <c r="AS32" s="228"/>
      <c r="AT32" s="228"/>
      <c r="AU32" s="228"/>
      <c r="AV32" s="228"/>
      <c r="AW32" s="228"/>
      <c r="AX32" s="228"/>
      <c r="AY32" s="228"/>
      <c r="AZ32" s="227"/>
    </row>
    <row r="33" spans="1:52" s="141" customFormat="1" ht="26.1" customHeight="1">
      <c r="A33" s="217"/>
      <c r="B33" s="216"/>
      <c r="C33" s="227" t="s">
        <v>4159</v>
      </c>
      <c r="D33" s="228" t="s">
        <v>22809</v>
      </c>
      <c r="E33" s="227" t="s">
        <v>10349</v>
      </c>
      <c r="F33" s="227" t="s">
        <v>4159</v>
      </c>
      <c r="G33" s="227" t="s">
        <v>22810</v>
      </c>
      <c r="H33" s="360" t="s">
        <v>464</v>
      </c>
      <c r="I33" s="227" t="s">
        <v>4159</v>
      </c>
      <c r="J33" s="228">
        <v>8063</v>
      </c>
      <c r="K33" s="389" t="s">
        <v>10350</v>
      </c>
      <c r="L33" s="389" t="s">
        <v>10351</v>
      </c>
      <c r="M33" s="228" t="s">
        <v>176</v>
      </c>
      <c r="N33" s="228">
        <v>110</v>
      </c>
      <c r="O33" s="228">
        <v>5</v>
      </c>
      <c r="P33" s="228">
        <v>12</v>
      </c>
      <c r="Q33" s="228">
        <v>4400</v>
      </c>
      <c r="R33" s="227" t="s">
        <v>310</v>
      </c>
      <c r="S33" s="228">
        <v>120</v>
      </c>
      <c r="T33" s="228">
        <v>5</v>
      </c>
      <c r="U33" s="228">
        <v>20</v>
      </c>
      <c r="V33" s="228">
        <v>1200</v>
      </c>
      <c r="W33" s="228" t="s">
        <v>310</v>
      </c>
      <c r="X33" s="228">
        <v>128</v>
      </c>
      <c r="Y33" s="228">
        <v>200</v>
      </c>
      <c r="Z33" s="227" t="s">
        <v>914</v>
      </c>
      <c r="AA33" s="228" t="s">
        <v>466</v>
      </c>
      <c r="AB33" s="228"/>
      <c r="AC33" s="314"/>
      <c r="AD33" s="227">
        <v>2004</v>
      </c>
      <c r="AE33" s="228">
        <v>1424</v>
      </c>
      <c r="AF33" s="228">
        <v>300</v>
      </c>
      <c r="AG33" s="228">
        <v>800</v>
      </c>
      <c r="AH33" s="228">
        <v>1500</v>
      </c>
      <c r="AI33" s="228">
        <v>504</v>
      </c>
      <c r="AJ33" s="228">
        <v>1998</v>
      </c>
      <c r="AK33" s="228"/>
      <c r="AL33" s="228"/>
      <c r="AM33" s="228"/>
      <c r="AN33" s="228"/>
      <c r="AO33" s="228"/>
      <c r="AP33" s="228"/>
      <c r="AQ33" s="228" t="s">
        <v>4487</v>
      </c>
      <c r="AR33" s="228"/>
      <c r="AS33" s="228"/>
      <c r="AT33" s="228"/>
      <c r="AU33" s="228"/>
      <c r="AV33" s="228"/>
      <c r="AW33" s="228"/>
      <c r="AX33" s="228"/>
      <c r="AY33" s="228"/>
      <c r="AZ33" s="228"/>
    </row>
    <row r="34" spans="1:52" s="75" customFormat="1" ht="26.1" customHeight="1">
      <c r="A34" s="76"/>
      <c r="B34" s="1619" t="s">
        <v>10295</v>
      </c>
      <c r="C34" s="314" t="s">
        <v>2001</v>
      </c>
      <c r="D34" s="318"/>
      <c r="E34" s="315">
        <f>COUNTA(E35:E36)</f>
        <v>2</v>
      </c>
      <c r="F34" s="314"/>
      <c r="G34" s="314"/>
      <c r="H34" s="454"/>
      <c r="I34" s="314"/>
      <c r="J34" s="318">
        <f>SUM(J35:J36)</f>
        <v>102448</v>
      </c>
      <c r="K34" s="318">
        <f>SUM(K35:K36)</f>
        <v>1985.1</v>
      </c>
      <c r="L34" s="318">
        <f>SUM(L35:L36)</f>
        <v>2886.79</v>
      </c>
      <c r="M34" s="318"/>
      <c r="N34" s="318"/>
      <c r="O34" s="318"/>
      <c r="P34" s="318"/>
      <c r="Q34" s="318"/>
      <c r="R34" s="314"/>
      <c r="S34" s="318"/>
      <c r="T34" s="318"/>
      <c r="U34" s="318"/>
      <c r="V34" s="318"/>
      <c r="W34" s="318"/>
      <c r="X34" s="318"/>
      <c r="Y34" s="318"/>
      <c r="Z34" s="314"/>
      <c r="AA34" s="318"/>
      <c r="AB34" s="318"/>
      <c r="AC34" s="314"/>
      <c r="AD34" s="314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</row>
    <row r="35" spans="1:52" ht="26.1" customHeight="1">
      <c r="A35" s="55"/>
      <c r="B35" s="54"/>
      <c r="C35" s="241" t="s">
        <v>4975</v>
      </c>
      <c r="D35" s="241" t="s">
        <v>9467</v>
      </c>
      <c r="E35" s="241" t="s">
        <v>9571</v>
      </c>
      <c r="F35" s="241" t="s">
        <v>4957</v>
      </c>
      <c r="G35" s="241" t="s">
        <v>9469</v>
      </c>
      <c r="H35" s="360"/>
      <c r="I35" s="241" t="s">
        <v>4957</v>
      </c>
      <c r="J35" s="228">
        <v>28765</v>
      </c>
      <c r="K35" s="228">
        <v>173</v>
      </c>
      <c r="L35" s="228">
        <v>173</v>
      </c>
      <c r="M35" s="241" t="s">
        <v>9471</v>
      </c>
      <c r="N35" s="241"/>
      <c r="O35" s="241"/>
      <c r="P35" s="241">
        <v>6</v>
      </c>
      <c r="Q35" s="241"/>
      <c r="R35" s="241"/>
      <c r="S35" s="241" t="s">
        <v>4341</v>
      </c>
      <c r="T35" s="241"/>
      <c r="U35" s="241"/>
      <c r="V35" s="241">
        <v>0</v>
      </c>
      <c r="W35" s="241">
        <v>54</v>
      </c>
      <c r="X35" s="241"/>
      <c r="Y35" s="241"/>
      <c r="Z35" s="241"/>
      <c r="AA35" s="243">
        <v>80</v>
      </c>
      <c r="AB35" s="241">
        <v>10</v>
      </c>
      <c r="AC35" s="314"/>
      <c r="AD35" s="241">
        <v>2009</v>
      </c>
      <c r="AE35" s="241"/>
      <c r="AF35" s="241">
        <v>3</v>
      </c>
      <c r="AG35" s="241"/>
      <c r="AH35" s="241">
        <v>2</v>
      </c>
      <c r="AI35" s="241">
        <v>70</v>
      </c>
      <c r="AJ35" s="241"/>
      <c r="AK35" s="241"/>
      <c r="AL35" s="228">
        <v>7245</v>
      </c>
      <c r="AM35" s="241"/>
      <c r="AN35" s="241">
        <v>647</v>
      </c>
      <c r="AO35" s="241">
        <v>647</v>
      </c>
      <c r="AP35" s="241" t="s">
        <v>465</v>
      </c>
      <c r="AQ35" s="241" t="s">
        <v>1254</v>
      </c>
      <c r="AR35" s="241"/>
      <c r="AS35" s="241"/>
      <c r="AT35" s="241"/>
      <c r="AU35" s="241"/>
      <c r="AV35" s="241"/>
      <c r="AW35" s="241"/>
      <c r="AX35" s="241"/>
      <c r="AY35" s="241"/>
      <c r="AZ35" s="241"/>
    </row>
    <row r="36" spans="1:52" ht="26.1" customHeight="1">
      <c r="A36" s="55"/>
      <c r="B36" s="231"/>
      <c r="C36" s="241" t="s">
        <v>10296</v>
      </c>
      <c r="D36" s="241" t="s">
        <v>9467</v>
      </c>
      <c r="E36" s="241" t="s">
        <v>10297</v>
      </c>
      <c r="F36" s="241" t="s">
        <v>4957</v>
      </c>
      <c r="G36" s="241" t="s">
        <v>9469</v>
      </c>
      <c r="H36" s="360"/>
      <c r="I36" s="241" t="s">
        <v>13132</v>
      </c>
      <c r="J36" s="228">
        <v>73683</v>
      </c>
      <c r="K36" s="228">
        <v>1812.1</v>
      </c>
      <c r="L36" s="228">
        <v>2713.79</v>
      </c>
      <c r="M36" s="241"/>
      <c r="N36" s="241">
        <v>100</v>
      </c>
      <c r="O36" s="241">
        <v>2.4</v>
      </c>
      <c r="P36" s="241">
        <v>81</v>
      </c>
      <c r="Q36" s="241">
        <v>19600</v>
      </c>
      <c r="R36" s="241" t="s">
        <v>1982</v>
      </c>
      <c r="S36" s="241" t="s">
        <v>4341</v>
      </c>
      <c r="T36" s="241"/>
      <c r="U36" s="241"/>
      <c r="V36" s="241">
        <v>0</v>
      </c>
      <c r="W36" s="241">
        <v>54</v>
      </c>
      <c r="X36" s="241">
        <v>100</v>
      </c>
      <c r="Y36" s="241">
        <v>100</v>
      </c>
      <c r="Z36" s="241" t="s">
        <v>1983</v>
      </c>
      <c r="AA36" s="243">
        <v>80</v>
      </c>
      <c r="AB36" s="241">
        <v>10</v>
      </c>
      <c r="AC36" s="314"/>
      <c r="AD36" s="241">
        <v>2018</v>
      </c>
      <c r="AE36" s="241"/>
      <c r="AF36" s="241">
        <v>3</v>
      </c>
      <c r="AG36" s="241"/>
      <c r="AH36" s="241">
        <v>2</v>
      </c>
      <c r="AI36" s="228">
        <v>9800</v>
      </c>
      <c r="AJ36" s="241"/>
      <c r="AK36" s="241"/>
      <c r="AL36" s="228">
        <v>7245</v>
      </c>
      <c r="AM36" s="241"/>
      <c r="AN36" s="241">
        <v>647</v>
      </c>
      <c r="AO36" s="241">
        <v>647</v>
      </c>
      <c r="AP36" s="241" t="s">
        <v>465</v>
      </c>
      <c r="AQ36" s="241" t="s">
        <v>1254</v>
      </c>
      <c r="AR36" s="241"/>
      <c r="AS36" s="241"/>
      <c r="AT36" s="241"/>
      <c r="AU36" s="241"/>
      <c r="AV36" s="241"/>
      <c r="AW36" s="241"/>
      <c r="AX36" s="241"/>
      <c r="AY36" s="241"/>
      <c r="AZ36" s="241"/>
    </row>
    <row r="37" spans="1:52" s="75" customFormat="1" ht="26.1" customHeight="1">
      <c r="A37" s="76" t="s">
        <v>150</v>
      </c>
      <c r="B37" s="1623" t="s">
        <v>9462</v>
      </c>
      <c r="C37" s="314" t="s">
        <v>5423</v>
      </c>
      <c r="D37" s="228" t="s">
        <v>5424</v>
      </c>
      <c r="E37" s="314" t="s">
        <v>9570</v>
      </c>
      <c r="F37" s="314" t="s">
        <v>5423</v>
      </c>
      <c r="G37" s="227" t="s">
        <v>5426</v>
      </c>
      <c r="H37" s="360"/>
      <c r="I37" s="314" t="s">
        <v>9044</v>
      </c>
      <c r="J37" s="318">
        <v>3269</v>
      </c>
      <c r="K37" s="318">
        <v>312</v>
      </c>
      <c r="L37" s="318">
        <v>312</v>
      </c>
      <c r="M37" s="228" t="s">
        <v>176</v>
      </c>
      <c r="N37" s="318">
        <v>90</v>
      </c>
      <c r="O37" s="318">
        <v>3</v>
      </c>
      <c r="P37" s="318">
        <v>10</v>
      </c>
      <c r="Q37" s="318">
        <v>1653</v>
      </c>
      <c r="R37" s="314" t="s">
        <v>148</v>
      </c>
      <c r="S37" s="228"/>
      <c r="T37" s="228"/>
      <c r="U37" s="228"/>
      <c r="V37" s="228"/>
      <c r="W37" s="228"/>
      <c r="X37" s="318"/>
      <c r="Y37" s="318">
        <v>30</v>
      </c>
      <c r="Z37" s="314"/>
      <c r="AA37" s="228"/>
      <c r="AB37" s="228"/>
      <c r="AC37" s="314"/>
      <c r="AD37" s="314">
        <v>2015</v>
      </c>
      <c r="AE37" s="228">
        <v>20</v>
      </c>
      <c r="AF37" s="228">
        <v>30</v>
      </c>
      <c r="AG37" s="228"/>
      <c r="AH37" s="228"/>
      <c r="AI37" s="318">
        <v>500</v>
      </c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318"/>
    </row>
    <row r="38" spans="1:52" s="253" customFormat="1" ht="36.75" customHeight="1">
      <c r="A38" s="252" t="s">
        <v>150</v>
      </c>
      <c r="B38" s="1623" t="s">
        <v>5984</v>
      </c>
      <c r="C38" s="314" t="s">
        <v>5937</v>
      </c>
      <c r="D38" s="318" t="s">
        <v>9572</v>
      </c>
      <c r="E38" s="314" t="s">
        <v>9573</v>
      </c>
      <c r="F38" s="314" t="s">
        <v>5937</v>
      </c>
      <c r="G38" s="227" t="s">
        <v>24899</v>
      </c>
      <c r="H38" s="454" t="s">
        <v>9574</v>
      </c>
      <c r="I38" s="314" t="s">
        <v>5937</v>
      </c>
      <c r="J38" s="318">
        <v>79969</v>
      </c>
      <c r="K38" s="318">
        <v>2102</v>
      </c>
      <c r="L38" s="318">
        <v>2832</v>
      </c>
      <c r="M38" s="318"/>
      <c r="N38" s="318">
        <v>135</v>
      </c>
      <c r="O38" s="318">
        <v>220</v>
      </c>
      <c r="P38" s="318">
        <v>100</v>
      </c>
      <c r="Q38" s="318">
        <v>49850</v>
      </c>
      <c r="R38" s="314" t="s">
        <v>148</v>
      </c>
      <c r="S38" s="318">
        <v>100</v>
      </c>
      <c r="T38" s="318">
        <v>55</v>
      </c>
      <c r="U38" s="318"/>
      <c r="V38" s="318">
        <v>9900</v>
      </c>
      <c r="W38" s="318" t="s">
        <v>148</v>
      </c>
      <c r="X38" s="318" t="s">
        <v>9575</v>
      </c>
      <c r="Y38" s="318">
        <v>3000</v>
      </c>
      <c r="Z38" s="314" t="s">
        <v>9576</v>
      </c>
      <c r="AA38" s="318" t="s">
        <v>332</v>
      </c>
      <c r="AB38" s="318" t="s">
        <v>9577</v>
      </c>
      <c r="AC38" s="314"/>
      <c r="AD38" s="314">
        <v>1996</v>
      </c>
      <c r="AE38" s="318">
        <v>750</v>
      </c>
      <c r="AF38" s="318">
        <v>1400</v>
      </c>
      <c r="AG38" s="318">
        <v>2000</v>
      </c>
      <c r="AH38" s="318"/>
      <c r="AI38" s="318">
        <v>4150</v>
      </c>
      <c r="AJ38" s="318"/>
      <c r="AK38" s="318"/>
      <c r="AL38" s="318" t="s">
        <v>9578</v>
      </c>
      <c r="AM38" s="318">
        <v>900</v>
      </c>
      <c r="AN38" s="318"/>
      <c r="AO38" s="318"/>
      <c r="AP38" s="318"/>
      <c r="AQ38" s="318" t="s">
        <v>9579</v>
      </c>
      <c r="AR38" s="318"/>
      <c r="AS38" s="318"/>
      <c r="AT38" s="318"/>
      <c r="AU38" s="318"/>
      <c r="AV38" s="318"/>
      <c r="AW38" s="318"/>
      <c r="AX38" s="318"/>
      <c r="AY38" s="318"/>
      <c r="AZ38" s="318"/>
    </row>
    <row r="39" spans="1:52" s="75" customFormat="1" ht="26.1" customHeight="1">
      <c r="A39" s="76" t="s">
        <v>150</v>
      </c>
      <c r="B39" s="1619" t="s">
        <v>9643</v>
      </c>
      <c r="C39" s="314" t="s">
        <v>2001</v>
      </c>
      <c r="D39" s="318"/>
      <c r="E39" s="315">
        <f>COUNTA(E40:E41)</f>
        <v>2</v>
      </c>
      <c r="F39" s="314"/>
      <c r="G39" s="314"/>
      <c r="H39" s="454"/>
      <c r="I39" s="314"/>
      <c r="J39" s="318">
        <f>SUM(J40:J41)</f>
        <v>67917</v>
      </c>
      <c r="K39" s="318">
        <f>SUM(K40:K41)</f>
        <v>682</v>
      </c>
      <c r="L39" s="318">
        <f>SUM(L40:L41)</f>
        <v>459</v>
      </c>
      <c r="M39" s="318"/>
      <c r="N39" s="318"/>
      <c r="O39" s="318"/>
      <c r="P39" s="318"/>
      <c r="Q39" s="318"/>
      <c r="R39" s="314"/>
      <c r="S39" s="318"/>
      <c r="T39" s="318"/>
      <c r="U39" s="318"/>
      <c r="V39" s="318"/>
      <c r="W39" s="318"/>
      <c r="X39" s="318"/>
      <c r="Y39" s="318"/>
      <c r="Z39" s="314"/>
      <c r="AA39" s="318"/>
      <c r="AB39" s="318"/>
      <c r="AC39" s="314"/>
      <c r="AD39" s="314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</row>
    <row r="40" spans="1:52" s="75" customFormat="1" ht="26.1" customHeight="1">
      <c r="A40" s="76"/>
      <c r="B40" s="60"/>
      <c r="C40" s="2229" t="s">
        <v>302</v>
      </c>
      <c r="D40" s="2230"/>
      <c r="E40" s="2229" t="s">
        <v>12272</v>
      </c>
      <c r="F40" s="2229" t="s">
        <v>302</v>
      </c>
      <c r="G40" s="2229"/>
      <c r="H40" s="2231"/>
      <c r="I40" s="2229" t="s">
        <v>302</v>
      </c>
      <c r="J40" s="2230">
        <v>2847</v>
      </c>
      <c r="K40" s="2230">
        <v>223</v>
      </c>
      <c r="L40" s="2230"/>
      <c r="M40" s="2230"/>
      <c r="N40" s="2230">
        <v>70</v>
      </c>
      <c r="O40" s="2230">
        <v>4</v>
      </c>
      <c r="P40" s="2230">
        <v>7</v>
      </c>
      <c r="Q40" s="2230">
        <v>2847</v>
      </c>
      <c r="R40" s="2229" t="s">
        <v>148</v>
      </c>
      <c r="S40" s="2230"/>
      <c r="T40" s="2230"/>
      <c r="U40" s="2230"/>
      <c r="V40" s="2230"/>
      <c r="W40" s="2230"/>
      <c r="X40" s="2230"/>
      <c r="Y40" s="2230"/>
      <c r="Z40" s="2229"/>
      <c r="AA40" s="2230"/>
      <c r="AB40" s="2230"/>
      <c r="AC40" s="2229"/>
      <c r="AD40" s="2229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</row>
    <row r="41" spans="1:52" s="75" customFormat="1" ht="26.1" customHeight="1">
      <c r="A41" s="76"/>
      <c r="B41" s="165"/>
      <c r="C41" s="1706" t="s">
        <v>13294</v>
      </c>
      <c r="D41" s="1706" t="s">
        <v>25346</v>
      </c>
      <c r="E41" s="1706" t="s">
        <v>26827</v>
      </c>
      <c r="F41" s="1706" t="s">
        <v>13294</v>
      </c>
      <c r="G41" s="1706"/>
      <c r="H41" s="1706" t="s">
        <v>13294</v>
      </c>
      <c r="I41" s="1706" t="s">
        <v>13294</v>
      </c>
      <c r="J41" s="1702">
        <v>65070</v>
      </c>
      <c r="K41" s="1702">
        <v>459</v>
      </c>
      <c r="L41" s="1702">
        <v>459</v>
      </c>
      <c r="M41" s="1702"/>
      <c r="N41" s="1702">
        <v>70</v>
      </c>
      <c r="O41" s="1702">
        <v>3.5</v>
      </c>
      <c r="P41" s="1702">
        <v>8</v>
      </c>
      <c r="Q41" s="1702">
        <v>2750</v>
      </c>
      <c r="R41" s="1706" t="s">
        <v>1979</v>
      </c>
      <c r="S41" s="1702"/>
      <c r="T41" s="1702"/>
      <c r="U41" s="1702"/>
      <c r="V41" s="1702"/>
      <c r="W41" s="1702"/>
      <c r="X41" s="1702"/>
      <c r="Y41" s="1706"/>
      <c r="Z41" s="1702"/>
      <c r="AA41" s="1702"/>
      <c r="AB41" s="1706"/>
      <c r="AC41" s="1706"/>
      <c r="AD41" s="1706">
        <v>2024</v>
      </c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</row>
  </sheetData>
  <mergeCells count="37">
    <mergeCell ref="AC2:AC4"/>
    <mergeCell ref="AR2:AY2"/>
    <mergeCell ref="AJ3:AJ4"/>
    <mergeCell ref="AR3:AV3"/>
    <mergeCell ref="AW3:AY3"/>
    <mergeCell ref="AK3:AK4"/>
    <mergeCell ref="AL3:AM3"/>
    <mergeCell ref="AN3:AP3"/>
    <mergeCell ref="AQ3:AQ4"/>
    <mergeCell ref="AB2:AB4"/>
    <mergeCell ref="L2:L4"/>
    <mergeCell ref="M2:M4"/>
    <mergeCell ref="N2:W2"/>
    <mergeCell ref="X2:AA2"/>
    <mergeCell ref="S3:W3"/>
    <mergeCell ref="X3:X4"/>
    <mergeCell ref="A2:A4"/>
    <mergeCell ref="B2:B4"/>
    <mergeCell ref="C2:C4"/>
    <mergeCell ref="D2:D4"/>
    <mergeCell ref="E2:E4"/>
    <mergeCell ref="B1:E1"/>
    <mergeCell ref="AZ2:AZ4"/>
    <mergeCell ref="N3:R3"/>
    <mergeCell ref="F2:F4"/>
    <mergeCell ref="G2:G4"/>
    <mergeCell ref="I2:I4"/>
    <mergeCell ref="AE2:AI4"/>
    <mergeCell ref="AL2:AQ2"/>
    <mergeCell ref="Y3:Y4"/>
    <mergeCell ref="Z3:Z4"/>
    <mergeCell ref="Z1:AZ1"/>
    <mergeCell ref="AD2:AD4"/>
    <mergeCell ref="AJ2:AK2"/>
    <mergeCell ref="J2:J4"/>
    <mergeCell ref="K2:K4"/>
    <mergeCell ref="AA3:AA4"/>
  </mergeCells>
  <phoneticPr fontId="5" type="noConversion"/>
  <dataValidations disablePrompts="1" count="1">
    <dataValidation type="list" allowBlank="1" showInputMessage="1" showErrorMessage="1" sqref="AC5:AC15 AB16 AB41 AC17:AC40" xr:uid="{94D5A9BF-9176-4BF9-90C1-FE6911145329}">
      <formula1>"O, X"</formula1>
    </dataValidation>
  </dataValidations>
  <hyperlinks>
    <hyperlink ref="H6" r:id="rId1" tooltip="http://www.stadium.busan.kr/" xr:uid="{EEEA14D9-8FE8-4778-BB2D-50345D731EA2}"/>
    <hyperlink ref="H12" r:id="rId2" xr:uid="{15A101B4-32D6-4C32-B2E2-C8FB0D78BFB4}"/>
    <hyperlink ref="H26" r:id="rId3" xr:uid="{DB92CDB3-AE7B-4BA1-BDEB-F53F3C3642E4}"/>
    <hyperlink ref="H29" r:id="rId4" xr:uid="{B7602CB0-7877-4530-B93F-547800D7EC79}"/>
    <hyperlink ref="H33" r:id="rId5" xr:uid="{419CFD33-383E-4C79-AE55-F06AC42401FD}"/>
    <hyperlink ref="H31" r:id="rId6" xr:uid="{2C5CCD30-E10D-4FD2-BA72-7B247B45EEA4}"/>
  </hyperlinks>
  <printOptions horizontalCentered="1"/>
  <pageMargins left="0.78740157480314965" right="0.78740157480314965" top="0.78740157480314965" bottom="0.78740157480314965" header="0" footer="0"/>
  <pageSetup paperSize="9" scale="86" fitToHeight="0" orientation="landscape" horizontalDpi="300" verticalDpi="300" r:id="rId7"/>
  <headerFooter alignWithMargins="0"/>
  <rowBreaks count="1" manualBreakCount="1">
    <brk id="20" max="51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61B-B14C-458A-9874-612811CB4733}">
  <sheetPr>
    <tabColor theme="0" tint="-0.14999847407452621"/>
    <pageSetUpPr fitToPage="1"/>
  </sheetPr>
  <dimension ref="A1:BH37"/>
  <sheetViews>
    <sheetView view="pageBreakPreview" topLeftCell="B1" zoomScaleNormal="100" zoomScaleSheetLayoutView="100" workbookViewId="0">
      <pane ySplit="5" topLeftCell="A6" activePane="bottomLeft" state="frozen"/>
      <selection activeCell="B1" sqref="B1:H1"/>
      <selection pane="bottomLeft" activeCell="B1" sqref="A1:XFD1048576"/>
    </sheetView>
  </sheetViews>
  <sheetFormatPr defaultColWidth="8.88671875" defaultRowHeight="11.25"/>
  <cols>
    <col min="1" max="1" width="0" style="126" hidden="1" customWidth="1"/>
    <col min="2" max="2" width="3.77734375" style="126" customWidth="1"/>
    <col min="3" max="3" width="5.77734375" style="126" customWidth="1"/>
    <col min="4" max="4" width="13.44140625" style="126" hidden="1" customWidth="1"/>
    <col min="5" max="5" width="10.33203125" style="1668" customWidth="1"/>
    <col min="6" max="6" width="9" style="126" customWidth="1"/>
    <col min="7" max="7" width="13.88671875" style="126" customWidth="1"/>
    <col min="8" max="8" width="8.88671875" style="126" hidden="1" customWidth="1"/>
    <col min="9" max="9" width="14.21875" style="126" customWidth="1"/>
    <col min="10" max="10" width="8.88671875" style="126" hidden="1" customWidth="1"/>
    <col min="11" max="11" width="8.44140625" style="126" hidden="1" customWidth="1"/>
    <col min="12" max="12" width="7.33203125" style="1478" customWidth="1"/>
    <col min="13" max="13" width="6.44140625" style="1478" customWidth="1"/>
    <col min="14" max="14" width="8.88671875" style="1478" customWidth="1"/>
    <col min="15" max="15" width="8.88671875" style="1478" hidden="1" customWidth="1"/>
    <col min="16" max="20" width="3.77734375" style="1478" customWidth="1"/>
    <col min="21" max="21" width="4.77734375" style="1478" bestFit="1" customWidth="1"/>
    <col min="22" max="22" width="5.44140625" style="1478" customWidth="1"/>
    <col min="23" max="23" width="5.109375" style="1478" customWidth="1"/>
    <col min="24" max="24" width="6.109375" style="1478" customWidth="1"/>
    <col min="25" max="25" width="8.88671875" style="1478" customWidth="1"/>
    <col min="26" max="26" width="8.88671875" style="1478" hidden="1" customWidth="1"/>
    <col min="27" max="28" width="8.88671875" style="126" hidden="1" customWidth="1"/>
    <col min="29" max="29" width="5.44140625" style="126" bestFit="1" customWidth="1"/>
    <col min="30" max="35" width="8.88671875" style="126" hidden="1" customWidth="1"/>
    <col min="36" max="36" width="6.109375" style="125" customWidth="1"/>
    <col min="37" max="58" width="8.88671875" style="126" hidden="1" customWidth="1"/>
    <col min="59" max="59" width="11.44140625" style="126" hidden="1" customWidth="1"/>
    <col min="60" max="60" width="11.21875" style="126" customWidth="1"/>
    <col min="61" max="16384" width="8.88671875" style="80"/>
  </cols>
  <sheetData>
    <row r="1" spans="1:60" ht="17.25">
      <c r="B1" s="2085" t="s">
        <v>360</v>
      </c>
      <c r="C1" s="2085"/>
      <c r="D1" s="2085"/>
      <c r="E1" s="2085"/>
      <c r="AC1" s="1943" t="s">
        <v>258</v>
      </c>
      <c r="AD1" s="1943"/>
      <c r="AE1" s="1943"/>
      <c r="AF1" s="1943"/>
      <c r="AG1" s="1943"/>
      <c r="AH1" s="1943"/>
      <c r="AI1" s="1943"/>
      <c r="AJ1" s="1943"/>
      <c r="AK1" s="1943"/>
      <c r="AL1" s="1943"/>
      <c r="AM1" s="1943"/>
      <c r="AN1" s="1943"/>
      <c r="AO1" s="1943"/>
      <c r="AP1" s="1943"/>
      <c r="AQ1" s="1943"/>
      <c r="AR1" s="1943"/>
      <c r="AS1" s="1943"/>
      <c r="AT1" s="1943"/>
      <c r="AU1" s="1943"/>
      <c r="AV1" s="1943"/>
      <c r="AW1" s="1943"/>
      <c r="AX1" s="1943"/>
      <c r="AY1" s="1943"/>
      <c r="AZ1" s="1943"/>
      <c r="BA1" s="1943"/>
      <c r="BB1" s="1943"/>
      <c r="BC1" s="1943"/>
      <c r="BD1" s="1943"/>
      <c r="BE1" s="1943"/>
      <c r="BF1" s="1943"/>
      <c r="BG1" s="1943"/>
      <c r="BH1" s="1943"/>
    </row>
    <row r="2" spans="1:60">
      <c r="A2" s="1920" t="s">
        <v>3</v>
      </c>
      <c r="B2" s="1888" t="s">
        <v>4</v>
      </c>
      <c r="C2" s="1888" t="s">
        <v>260</v>
      </c>
      <c r="D2" s="2064" t="s">
        <v>6</v>
      </c>
      <c r="E2" s="2106" t="s">
        <v>7</v>
      </c>
      <c r="F2" s="2064" t="s">
        <v>263</v>
      </c>
      <c r="G2" s="2064" t="s">
        <v>26386</v>
      </c>
      <c r="H2" s="2072" t="s">
        <v>436</v>
      </c>
      <c r="I2" s="2064" t="s">
        <v>65</v>
      </c>
      <c r="J2" s="2064" t="s">
        <v>375</v>
      </c>
      <c r="K2" s="2064" t="s">
        <v>376</v>
      </c>
      <c r="L2" s="2067" t="s">
        <v>9</v>
      </c>
      <c r="M2" s="2067" t="s">
        <v>10</v>
      </c>
      <c r="N2" s="2067" t="s">
        <v>11</v>
      </c>
      <c r="O2" s="2067" t="s">
        <v>67</v>
      </c>
      <c r="P2" s="2067" t="s">
        <v>380</v>
      </c>
      <c r="Q2" s="2067"/>
      <c r="R2" s="2067"/>
      <c r="S2" s="2067"/>
      <c r="T2" s="2067"/>
      <c r="U2" s="2067"/>
      <c r="V2" s="2067"/>
      <c r="W2" s="2067" t="s">
        <v>13</v>
      </c>
      <c r="X2" s="2067"/>
      <c r="Y2" s="2067"/>
      <c r="Z2" s="2067"/>
      <c r="AA2" s="2064" t="s">
        <v>14</v>
      </c>
      <c r="AB2" s="1911" t="s">
        <v>18534</v>
      </c>
      <c r="AC2" s="1888" t="s">
        <v>15</v>
      </c>
      <c r="AD2" s="2076" t="s">
        <v>408</v>
      </c>
      <c r="AE2" s="2077"/>
      <c r="AF2" s="2077"/>
      <c r="AG2" s="2077"/>
      <c r="AH2" s="2077"/>
      <c r="AI2" s="2077"/>
      <c r="AJ2" s="2078"/>
      <c r="AK2" s="1888" t="s">
        <v>17</v>
      </c>
      <c r="AL2" s="1888"/>
      <c r="AM2" s="2064" t="s">
        <v>18</v>
      </c>
      <c r="AN2" s="2064"/>
      <c r="AO2" s="2064"/>
      <c r="AP2" s="2064"/>
      <c r="AQ2" s="2064"/>
      <c r="AR2" s="2071"/>
      <c r="AS2" s="2064" t="s">
        <v>19</v>
      </c>
      <c r="AT2" s="2071"/>
      <c r="AU2" s="2071"/>
      <c r="AV2" s="2071"/>
      <c r="AW2" s="2071"/>
      <c r="AX2" s="2071"/>
      <c r="AY2" s="2071"/>
      <c r="AZ2" s="2071"/>
      <c r="BA2" s="2071"/>
      <c r="BB2" s="2071"/>
      <c r="BC2" s="2071"/>
      <c r="BD2" s="2071"/>
      <c r="BE2" s="2071"/>
      <c r="BF2" s="2071"/>
      <c r="BG2" s="2071"/>
      <c r="BH2" s="2064" t="s">
        <v>20</v>
      </c>
    </row>
    <row r="3" spans="1:60">
      <c r="A3" s="1920"/>
      <c r="B3" s="1888"/>
      <c r="C3" s="1888"/>
      <c r="D3" s="2064"/>
      <c r="E3" s="2106"/>
      <c r="F3" s="2064"/>
      <c r="G3" s="2064"/>
      <c r="H3" s="2073"/>
      <c r="I3" s="2064"/>
      <c r="J3" s="2064"/>
      <c r="K3" s="2064"/>
      <c r="L3" s="2067"/>
      <c r="M3" s="2067"/>
      <c r="N3" s="2067"/>
      <c r="O3" s="2067"/>
      <c r="P3" s="2067" t="s">
        <v>66</v>
      </c>
      <c r="Q3" s="2107"/>
      <c r="R3" s="2107" t="s">
        <v>190</v>
      </c>
      <c r="S3" s="2107"/>
      <c r="T3" s="2067" t="s">
        <v>191</v>
      </c>
      <c r="U3" s="2107"/>
      <c r="V3" s="2067" t="s">
        <v>37</v>
      </c>
      <c r="W3" s="2067" t="s">
        <v>22</v>
      </c>
      <c r="X3" s="2067" t="s">
        <v>420</v>
      </c>
      <c r="Y3" s="2067" t="s">
        <v>441</v>
      </c>
      <c r="Z3" s="2067" t="s">
        <v>25</v>
      </c>
      <c r="AA3" s="2064"/>
      <c r="AB3" s="1912"/>
      <c r="AC3" s="1888"/>
      <c r="AD3" s="2079"/>
      <c r="AE3" s="2080"/>
      <c r="AF3" s="2080"/>
      <c r="AG3" s="2080"/>
      <c r="AH3" s="2080"/>
      <c r="AI3" s="2080"/>
      <c r="AJ3" s="2081"/>
      <c r="AK3" s="1888" t="s">
        <v>26</v>
      </c>
      <c r="AL3" s="1888" t="s">
        <v>27</v>
      </c>
      <c r="AM3" s="2064" t="s">
        <v>28</v>
      </c>
      <c r="AN3" s="2064"/>
      <c r="AO3" s="2064" t="s">
        <v>29</v>
      </c>
      <c r="AP3" s="2071"/>
      <c r="AQ3" s="2071"/>
      <c r="AR3" s="2071" t="s">
        <v>30</v>
      </c>
      <c r="AS3" s="2064" t="s">
        <v>31</v>
      </c>
      <c r="AT3" s="2071"/>
      <c r="AU3" s="2071"/>
      <c r="AV3" s="2071"/>
      <c r="AW3" s="2071"/>
      <c r="AX3" s="2064" t="s">
        <v>32</v>
      </c>
      <c r="AY3" s="2071"/>
      <c r="AZ3" s="2071"/>
      <c r="BA3" s="2071"/>
      <c r="BB3" s="2071"/>
      <c r="BC3" s="2064" t="s">
        <v>161</v>
      </c>
      <c r="BD3" s="2071"/>
      <c r="BE3" s="2071"/>
      <c r="BF3" s="2071"/>
      <c r="BG3" s="2071"/>
      <c r="BH3" s="2064"/>
    </row>
    <row r="4" spans="1:60">
      <c r="A4" s="1920"/>
      <c r="B4" s="1888"/>
      <c r="C4" s="1888"/>
      <c r="D4" s="2064"/>
      <c r="E4" s="2106"/>
      <c r="F4" s="2064"/>
      <c r="G4" s="2064"/>
      <c r="H4" s="2074"/>
      <c r="I4" s="2064"/>
      <c r="J4" s="2064"/>
      <c r="K4" s="2064"/>
      <c r="L4" s="2067"/>
      <c r="M4" s="2067"/>
      <c r="N4" s="2067"/>
      <c r="O4" s="2067"/>
      <c r="P4" s="1664" t="s">
        <v>152</v>
      </c>
      <c r="Q4" s="1664" t="s">
        <v>151</v>
      </c>
      <c r="R4" s="1664" t="s">
        <v>152</v>
      </c>
      <c r="S4" s="1664" t="s">
        <v>151</v>
      </c>
      <c r="T4" s="1664" t="s">
        <v>152</v>
      </c>
      <c r="U4" s="1664" t="s">
        <v>151</v>
      </c>
      <c r="V4" s="2067"/>
      <c r="W4" s="2067"/>
      <c r="X4" s="2067"/>
      <c r="Y4" s="2067"/>
      <c r="Z4" s="2067"/>
      <c r="AA4" s="2064"/>
      <c r="AB4" s="1913"/>
      <c r="AC4" s="1888"/>
      <c r="AD4" s="2082"/>
      <c r="AE4" s="2083"/>
      <c r="AF4" s="2083"/>
      <c r="AG4" s="2083"/>
      <c r="AH4" s="2083"/>
      <c r="AI4" s="2083"/>
      <c r="AJ4" s="2084"/>
      <c r="AK4" s="1888"/>
      <c r="AL4" s="1888"/>
      <c r="AM4" s="1561" t="s">
        <v>38</v>
      </c>
      <c r="AN4" s="1561" t="s">
        <v>39</v>
      </c>
      <c r="AO4" s="1561" t="s">
        <v>38</v>
      </c>
      <c r="AP4" s="1561" t="s">
        <v>40</v>
      </c>
      <c r="AQ4" s="1561" t="s">
        <v>39</v>
      </c>
      <c r="AR4" s="2071"/>
      <c r="AS4" s="1559" t="s">
        <v>41</v>
      </c>
      <c r="AT4" s="1561" t="s">
        <v>42</v>
      </c>
      <c r="AU4" s="1561" t="s">
        <v>37</v>
      </c>
      <c r="AV4" s="1561" t="s">
        <v>43</v>
      </c>
      <c r="AW4" s="1561" t="s">
        <v>44</v>
      </c>
      <c r="AX4" s="1561" t="s">
        <v>41</v>
      </c>
      <c r="AY4" s="1561" t="s">
        <v>42</v>
      </c>
      <c r="AZ4" s="1561" t="s">
        <v>37</v>
      </c>
      <c r="BA4" s="1561" t="s">
        <v>43</v>
      </c>
      <c r="BB4" s="1561" t="s">
        <v>44</v>
      </c>
      <c r="BC4" s="1561" t="s">
        <v>41</v>
      </c>
      <c r="BD4" s="1561" t="s">
        <v>42</v>
      </c>
      <c r="BE4" s="1561" t="s">
        <v>37</v>
      </c>
      <c r="BF4" s="1561" t="s">
        <v>43</v>
      </c>
      <c r="BG4" s="1561" t="s">
        <v>44</v>
      </c>
      <c r="BH4" s="2064"/>
    </row>
    <row r="5" spans="1:60" s="1433" customFormat="1" ht="32.1" customHeight="1">
      <c r="A5" s="1307"/>
      <c r="B5" s="237" t="s">
        <v>48</v>
      </c>
      <c r="C5" s="314" t="s">
        <v>1</v>
      </c>
      <c r="D5" s="349"/>
      <c r="E5" s="315">
        <f>COUNTA(E7:E8,E10:E12,E13,E14,E15,E17:E18,E20:E21,E23:E27,E29:E30,E32:E34,E36:E37)</f>
        <v>24</v>
      </c>
      <c r="F5" s="349"/>
      <c r="G5" s="349"/>
      <c r="H5" s="349"/>
      <c r="I5" s="349"/>
      <c r="J5" s="349"/>
      <c r="K5" s="349"/>
      <c r="L5" s="318">
        <f>SUM(L7:L8,L10:L12,L13,L14,L15,L17:L18,L20:L21,L23:L27,L29:L30,L32:L34,L36:L37)</f>
        <v>1065286.02</v>
      </c>
      <c r="M5" s="318">
        <f>SUM(M6,M9,M13,M14,M15,M16,M19,M22,M28,M31,M35)</f>
        <v>99329.1</v>
      </c>
      <c r="N5" s="318">
        <f>SUM(N6,N9,N13,N14,N15,N16,N19,N22,N28,N31,N35)</f>
        <v>166403.70000000001</v>
      </c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49"/>
      <c r="AB5" s="314"/>
      <c r="AC5" s="314"/>
      <c r="AD5" s="349"/>
      <c r="AE5" s="349"/>
      <c r="AF5" s="349"/>
      <c r="AG5" s="349"/>
      <c r="AH5" s="349"/>
      <c r="AI5" s="349"/>
      <c r="AJ5" s="318"/>
      <c r="AK5" s="314"/>
      <c r="AL5" s="314"/>
      <c r="AM5" s="349"/>
      <c r="AN5" s="349"/>
      <c r="AO5" s="349"/>
      <c r="AP5" s="349"/>
      <c r="AQ5" s="349"/>
      <c r="AR5" s="381"/>
      <c r="AS5" s="381"/>
      <c r="AT5" s="349"/>
      <c r="AU5" s="349"/>
      <c r="AV5" s="349"/>
      <c r="AW5" s="349"/>
      <c r="AX5" s="349"/>
      <c r="AY5" s="349"/>
      <c r="AZ5" s="349"/>
      <c r="BA5" s="349"/>
      <c r="BB5" s="349"/>
      <c r="BC5" s="349"/>
      <c r="BD5" s="349"/>
      <c r="BE5" s="349"/>
      <c r="BF5" s="349"/>
      <c r="BG5" s="349"/>
      <c r="BH5" s="349"/>
    </row>
    <row r="6" spans="1:60" s="1433" customFormat="1" ht="32.1" customHeight="1">
      <c r="A6" s="1310"/>
      <c r="B6" s="1625" t="s">
        <v>1791</v>
      </c>
      <c r="C6" s="314" t="s">
        <v>544</v>
      </c>
      <c r="D6" s="349"/>
      <c r="E6" s="315">
        <f>COUNTA(E7:E8)</f>
        <v>2</v>
      </c>
      <c r="F6" s="349"/>
      <c r="G6" s="349"/>
      <c r="H6" s="1439"/>
      <c r="I6" s="349"/>
      <c r="J6" s="349"/>
      <c r="K6" s="349"/>
      <c r="L6" s="318">
        <f>SUM(L7:L8)</f>
        <v>27381.119999999999</v>
      </c>
      <c r="M6" s="318">
        <f>SUM(M7:M8)</f>
        <v>1490.37</v>
      </c>
      <c r="N6" s="318">
        <f>SUM(N7:N8)</f>
        <v>1838.5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49"/>
      <c r="AB6" s="314"/>
      <c r="AC6" s="314"/>
      <c r="AD6" s="349"/>
      <c r="AE6" s="349"/>
      <c r="AF6" s="349"/>
      <c r="AG6" s="349"/>
      <c r="AH6" s="349"/>
      <c r="AI6" s="349"/>
      <c r="AJ6" s="318"/>
      <c r="AK6" s="314"/>
      <c r="AL6" s="314"/>
      <c r="AM6" s="349"/>
      <c r="AN6" s="349"/>
      <c r="AO6" s="349"/>
      <c r="AP6" s="349"/>
      <c r="AQ6" s="349"/>
      <c r="AR6" s="349"/>
      <c r="AS6" s="349"/>
      <c r="AT6" s="349"/>
      <c r="AU6" s="349"/>
      <c r="AV6" s="349"/>
      <c r="AW6" s="349"/>
      <c r="AX6" s="349"/>
      <c r="AY6" s="349"/>
      <c r="AZ6" s="349"/>
      <c r="BA6" s="349"/>
      <c r="BB6" s="349"/>
      <c r="BC6" s="349"/>
      <c r="BD6" s="349"/>
      <c r="BE6" s="349"/>
      <c r="BF6" s="349"/>
      <c r="BG6" s="349"/>
      <c r="BH6" s="349"/>
    </row>
    <row r="7" spans="1:60" ht="32.1" customHeight="1">
      <c r="A7" s="208"/>
      <c r="B7" s="127"/>
      <c r="C7" s="227" t="s">
        <v>713</v>
      </c>
      <c r="D7" s="233" t="s">
        <v>1290</v>
      </c>
      <c r="E7" s="227" t="s">
        <v>1291</v>
      </c>
      <c r="F7" s="227" t="s">
        <v>1292</v>
      </c>
      <c r="G7" s="227" t="s">
        <v>548</v>
      </c>
      <c r="H7" s="1665" t="s">
        <v>549</v>
      </c>
      <c r="I7" s="227" t="s">
        <v>1292</v>
      </c>
      <c r="J7" s="233"/>
      <c r="K7" s="233"/>
      <c r="L7" s="228">
        <v>21920.12</v>
      </c>
      <c r="M7" s="228">
        <v>1020.12</v>
      </c>
      <c r="N7" s="228">
        <v>1318.3</v>
      </c>
      <c r="O7" s="228" t="s">
        <v>176</v>
      </c>
      <c r="P7" s="228">
        <v>110</v>
      </c>
      <c r="Q7" s="228">
        <v>100</v>
      </c>
      <c r="R7" s="228">
        <v>110</v>
      </c>
      <c r="S7" s="228">
        <v>90</v>
      </c>
      <c r="T7" s="228"/>
      <c r="U7" s="228"/>
      <c r="V7" s="228">
        <v>20900</v>
      </c>
      <c r="W7" s="228">
        <v>2139</v>
      </c>
      <c r="X7" s="228"/>
      <c r="Y7" s="228" t="s">
        <v>178</v>
      </c>
      <c r="Z7" s="228"/>
      <c r="AA7" s="233"/>
      <c r="AB7" s="314"/>
      <c r="AC7" s="227">
        <v>2002</v>
      </c>
      <c r="AD7" s="233"/>
      <c r="AE7" s="233"/>
      <c r="AF7" s="233"/>
      <c r="AG7" s="233"/>
      <c r="AH7" s="233"/>
      <c r="AI7" s="233"/>
      <c r="AJ7" s="228"/>
      <c r="AK7" s="227"/>
      <c r="AL7" s="227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</row>
    <row r="8" spans="1:60" ht="32.1" customHeight="1">
      <c r="A8" s="208"/>
      <c r="B8" s="1640"/>
      <c r="C8" s="241" t="s">
        <v>720</v>
      </c>
      <c r="D8" s="241"/>
      <c r="E8" s="241" t="s">
        <v>1293</v>
      </c>
      <c r="F8" s="241" t="s">
        <v>18004</v>
      </c>
      <c r="G8" s="241"/>
      <c r="H8" s="241"/>
      <c r="I8" s="241" t="s">
        <v>1294</v>
      </c>
      <c r="J8" s="241"/>
      <c r="K8" s="241"/>
      <c r="L8" s="244">
        <v>5461</v>
      </c>
      <c r="M8" s="244">
        <v>470.25</v>
      </c>
      <c r="N8" s="244">
        <v>520.20000000000005</v>
      </c>
      <c r="O8" s="244"/>
      <c r="P8" s="244"/>
      <c r="Q8" s="244"/>
      <c r="R8" s="244">
        <v>210</v>
      </c>
      <c r="S8" s="244">
        <v>200</v>
      </c>
      <c r="T8" s="244"/>
      <c r="U8" s="244"/>
      <c r="V8" s="244"/>
      <c r="W8" s="244"/>
      <c r="X8" s="244"/>
      <c r="Y8" s="244"/>
      <c r="Z8" s="244"/>
      <c r="AA8" s="241"/>
      <c r="AB8" s="314"/>
      <c r="AC8" s="241">
        <v>1971</v>
      </c>
      <c r="AD8" s="241"/>
      <c r="AE8" s="241"/>
      <c r="AF8" s="241"/>
      <c r="AG8" s="241"/>
      <c r="AH8" s="241"/>
      <c r="AI8" s="241"/>
      <c r="AJ8" s="244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</row>
    <row r="9" spans="1:60" s="1433" customFormat="1" ht="32.1" customHeight="1">
      <c r="A9" s="1310"/>
      <c r="B9" s="1625" t="s">
        <v>271</v>
      </c>
      <c r="C9" s="314" t="s">
        <v>55</v>
      </c>
      <c r="D9" s="349"/>
      <c r="E9" s="315">
        <f>COUNTA(E10:E12)</f>
        <v>3</v>
      </c>
      <c r="F9" s="349"/>
      <c r="G9" s="349"/>
      <c r="H9" s="351"/>
      <c r="I9" s="349"/>
      <c r="J9" s="349"/>
      <c r="K9" s="349"/>
      <c r="L9" s="318">
        <f>SUM(L10:L12)</f>
        <v>37049</v>
      </c>
      <c r="M9" s="318">
        <f>SUM(M10:M12)</f>
        <v>5410.71</v>
      </c>
      <c r="N9" s="318">
        <f>SUM(N10:N12)</f>
        <v>6072.62</v>
      </c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49"/>
      <c r="AB9" s="314"/>
      <c r="AC9" s="314"/>
      <c r="AD9" s="349"/>
      <c r="AE9" s="349"/>
      <c r="AF9" s="349"/>
      <c r="AG9" s="349"/>
      <c r="AH9" s="349"/>
      <c r="AI9" s="349"/>
      <c r="AJ9" s="318"/>
      <c r="AK9" s="314"/>
      <c r="AL9" s="314"/>
      <c r="AM9" s="349"/>
      <c r="AN9" s="349"/>
      <c r="AO9" s="349"/>
      <c r="AP9" s="349"/>
      <c r="AQ9" s="349"/>
      <c r="AR9" s="349"/>
      <c r="AS9" s="349"/>
      <c r="AT9" s="349"/>
      <c r="AU9" s="349"/>
      <c r="AV9" s="349"/>
      <c r="AW9" s="349"/>
      <c r="AX9" s="349"/>
      <c r="AY9" s="349"/>
      <c r="AZ9" s="349"/>
      <c r="BA9" s="349"/>
      <c r="BB9" s="349"/>
      <c r="BC9" s="349"/>
      <c r="BD9" s="349"/>
      <c r="BE9" s="349"/>
      <c r="BF9" s="349"/>
      <c r="BG9" s="349"/>
      <c r="BH9" s="349"/>
    </row>
    <row r="10" spans="1:60" ht="32.1" customHeight="1">
      <c r="A10" s="208" t="s">
        <v>150</v>
      </c>
      <c r="B10" s="127"/>
      <c r="C10" s="227" t="s">
        <v>8178</v>
      </c>
      <c r="D10" s="233" t="s">
        <v>11265</v>
      </c>
      <c r="E10" s="227" t="s">
        <v>11266</v>
      </c>
      <c r="F10" s="227" t="s">
        <v>11267</v>
      </c>
      <c r="G10" s="227"/>
      <c r="H10" s="227"/>
      <c r="I10" s="227" t="s">
        <v>11268</v>
      </c>
      <c r="J10" s="227"/>
      <c r="K10" s="233" t="s">
        <v>11269</v>
      </c>
      <c r="L10" s="228">
        <v>5276</v>
      </c>
      <c r="M10" s="228">
        <v>376</v>
      </c>
      <c r="N10" s="228">
        <v>376</v>
      </c>
      <c r="O10" s="228"/>
      <c r="P10" s="228">
        <v>70</v>
      </c>
      <c r="Q10" s="228">
        <v>70</v>
      </c>
      <c r="R10" s="228"/>
      <c r="S10" s="228"/>
      <c r="T10" s="228"/>
      <c r="U10" s="228"/>
      <c r="V10" s="228">
        <v>4900</v>
      </c>
      <c r="W10" s="228"/>
      <c r="X10" s="228"/>
      <c r="Y10" s="228"/>
      <c r="Z10" s="228"/>
      <c r="AA10" s="233"/>
      <c r="AB10" s="314"/>
      <c r="AC10" s="227">
        <v>1975</v>
      </c>
      <c r="AD10" s="233"/>
      <c r="AE10" s="233"/>
      <c r="AF10" s="233"/>
      <c r="AG10" s="233"/>
      <c r="AH10" s="233"/>
      <c r="AI10" s="233"/>
      <c r="AJ10" s="228"/>
      <c r="AK10" s="227"/>
      <c r="AL10" s="227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</row>
    <row r="11" spans="1:60" ht="39.950000000000003" customHeight="1">
      <c r="A11" s="208"/>
      <c r="B11" s="127"/>
      <c r="C11" s="227" t="s">
        <v>1912</v>
      </c>
      <c r="D11" s="233"/>
      <c r="E11" s="227" t="s">
        <v>11792</v>
      </c>
      <c r="F11" s="227" t="s">
        <v>1914</v>
      </c>
      <c r="G11" s="227"/>
      <c r="H11" s="227"/>
      <c r="I11" s="227" t="s">
        <v>18002</v>
      </c>
      <c r="J11" s="227"/>
      <c r="K11" s="233"/>
      <c r="L11" s="228"/>
      <c r="M11" s="228">
        <v>901</v>
      </c>
      <c r="N11" s="228">
        <v>901</v>
      </c>
      <c r="O11" s="228"/>
      <c r="P11" s="228"/>
      <c r="Q11" s="228"/>
      <c r="R11" s="228"/>
      <c r="S11" s="228"/>
      <c r="T11" s="228">
        <v>45</v>
      </c>
      <c r="U11" s="228">
        <v>17</v>
      </c>
      <c r="V11" s="228">
        <v>765</v>
      </c>
      <c r="W11" s="228"/>
      <c r="X11" s="228"/>
      <c r="Y11" s="228"/>
      <c r="Z11" s="228"/>
      <c r="AA11" s="233"/>
      <c r="AB11" s="314"/>
      <c r="AC11" s="227">
        <v>2015</v>
      </c>
      <c r="AD11" s="233"/>
      <c r="AE11" s="233"/>
      <c r="AF11" s="233"/>
      <c r="AG11" s="233"/>
      <c r="AH11" s="233"/>
      <c r="AI11" s="233"/>
      <c r="AJ11" s="228">
        <v>850</v>
      </c>
      <c r="AK11" s="227"/>
      <c r="AL11" s="227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 t="s">
        <v>13514</v>
      </c>
    </row>
    <row r="12" spans="1:60" ht="39.950000000000003" customHeight="1">
      <c r="A12" s="208">
        <v>2</v>
      </c>
      <c r="B12" s="1377"/>
      <c r="C12" s="227" t="s">
        <v>1912</v>
      </c>
      <c r="D12" s="233" t="s">
        <v>11270</v>
      </c>
      <c r="E12" s="227" t="s">
        <v>11271</v>
      </c>
      <c r="F12" s="227" t="s">
        <v>1914</v>
      </c>
      <c r="G12" s="227" t="s">
        <v>2211</v>
      </c>
      <c r="H12" s="227" t="s">
        <v>2183</v>
      </c>
      <c r="I12" s="227" t="s">
        <v>18002</v>
      </c>
      <c r="J12" s="227">
        <v>9</v>
      </c>
      <c r="K12" s="233" t="s">
        <v>11272</v>
      </c>
      <c r="L12" s="228">
        <v>31773</v>
      </c>
      <c r="M12" s="228">
        <v>4133.71</v>
      </c>
      <c r="N12" s="228">
        <v>4795.62</v>
      </c>
      <c r="O12" s="228" t="s">
        <v>9471</v>
      </c>
      <c r="P12" s="228">
        <v>90</v>
      </c>
      <c r="Q12" s="228">
        <v>70</v>
      </c>
      <c r="R12" s="228">
        <v>70</v>
      </c>
      <c r="S12" s="228">
        <v>28</v>
      </c>
      <c r="T12" s="228">
        <v>70</v>
      </c>
      <c r="U12" s="228">
        <v>30</v>
      </c>
      <c r="V12" s="228">
        <v>10360</v>
      </c>
      <c r="W12" s="228">
        <v>500</v>
      </c>
      <c r="X12" s="228">
        <v>1000</v>
      </c>
      <c r="Y12" s="228" t="s">
        <v>465</v>
      </c>
      <c r="Z12" s="228"/>
      <c r="AA12" s="233"/>
      <c r="AB12" s="314"/>
      <c r="AC12" s="227">
        <v>1992</v>
      </c>
      <c r="AD12" s="233"/>
      <c r="AE12" s="233" t="s">
        <v>11273</v>
      </c>
      <c r="AF12" s="233" t="s">
        <v>11274</v>
      </c>
      <c r="AG12" s="233"/>
      <c r="AH12" s="233"/>
      <c r="AI12" s="233"/>
      <c r="AJ12" s="228">
        <v>4500</v>
      </c>
      <c r="AK12" s="227"/>
      <c r="AL12" s="227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</row>
    <row r="13" spans="1:60" s="1433" customFormat="1" ht="32.1" customHeight="1">
      <c r="A13" s="1310" t="s">
        <v>150</v>
      </c>
      <c r="B13" s="237" t="s">
        <v>8166</v>
      </c>
      <c r="C13" s="314" t="s">
        <v>8116</v>
      </c>
      <c r="D13" s="349" t="s">
        <v>19044</v>
      </c>
      <c r="E13" s="314" t="s">
        <v>8180</v>
      </c>
      <c r="F13" s="314" t="s">
        <v>590</v>
      </c>
      <c r="G13" s="314" t="s">
        <v>8181</v>
      </c>
      <c r="H13" s="454" t="s">
        <v>207</v>
      </c>
      <c r="I13" s="314" t="s">
        <v>591</v>
      </c>
      <c r="J13" s="349"/>
      <c r="K13" s="349" t="s">
        <v>1414</v>
      </c>
      <c r="L13" s="595">
        <v>26084</v>
      </c>
      <c r="M13" s="318">
        <v>2580</v>
      </c>
      <c r="N13" s="318">
        <v>2825</v>
      </c>
      <c r="O13" s="318" t="s">
        <v>8182</v>
      </c>
      <c r="P13" s="318">
        <v>90</v>
      </c>
      <c r="Q13" s="318">
        <v>70</v>
      </c>
      <c r="R13" s="318">
        <v>70</v>
      </c>
      <c r="S13" s="318">
        <v>40</v>
      </c>
      <c r="T13" s="318">
        <v>60</v>
      </c>
      <c r="U13" s="318">
        <v>30</v>
      </c>
      <c r="V13" s="318">
        <v>10900</v>
      </c>
      <c r="W13" s="318">
        <v>500</v>
      </c>
      <c r="X13" s="318">
        <v>1500</v>
      </c>
      <c r="Y13" s="318" t="s">
        <v>178</v>
      </c>
      <c r="Z13" s="318"/>
      <c r="AA13" s="349"/>
      <c r="AB13" s="314"/>
      <c r="AC13" s="314">
        <v>1987</v>
      </c>
      <c r="AD13" s="349"/>
      <c r="AE13" s="349" t="s">
        <v>8183</v>
      </c>
      <c r="AF13" s="349"/>
      <c r="AG13" s="349"/>
      <c r="AH13" s="349"/>
      <c r="AI13" s="349"/>
      <c r="AJ13" s="318">
        <v>1252</v>
      </c>
      <c r="AK13" s="314"/>
      <c r="AL13" s="314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349"/>
      <c r="AX13" s="349"/>
      <c r="AY13" s="349"/>
      <c r="AZ13" s="349"/>
      <c r="BA13" s="349"/>
      <c r="BB13" s="349"/>
      <c r="BC13" s="349"/>
      <c r="BD13" s="349"/>
      <c r="BE13" s="349"/>
      <c r="BF13" s="349"/>
      <c r="BG13" s="349"/>
      <c r="BH13" s="349" t="s">
        <v>8177</v>
      </c>
    </row>
    <row r="14" spans="1:60" s="1433" customFormat="1" ht="32.1" customHeight="1">
      <c r="A14" s="1310" t="s">
        <v>150</v>
      </c>
      <c r="B14" s="237" t="s">
        <v>1974</v>
      </c>
      <c r="C14" s="314" t="s">
        <v>1373</v>
      </c>
      <c r="D14" s="349" t="s">
        <v>8149</v>
      </c>
      <c r="E14" s="314" t="s">
        <v>8150</v>
      </c>
      <c r="F14" s="314" t="s">
        <v>597</v>
      </c>
      <c r="G14" s="314" t="s">
        <v>978</v>
      </c>
      <c r="H14" s="314" t="s">
        <v>305</v>
      </c>
      <c r="I14" s="349">
        <v>65</v>
      </c>
      <c r="J14" s="349" t="s">
        <v>1414</v>
      </c>
      <c r="K14" s="318">
        <v>28991</v>
      </c>
      <c r="L14" s="318">
        <v>5215</v>
      </c>
      <c r="M14" s="318">
        <v>6232</v>
      </c>
      <c r="N14" s="318" t="s">
        <v>8182</v>
      </c>
      <c r="O14" s="318">
        <v>85</v>
      </c>
      <c r="P14" s="318">
        <v>75</v>
      </c>
      <c r="Q14" s="318">
        <v>25</v>
      </c>
      <c r="R14" s="318">
        <v>75</v>
      </c>
      <c r="S14" s="318">
        <v>70</v>
      </c>
      <c r="T14" s="318">
        <v>30</v>
      </c>
      <c r="U14" s="318">
        <v>7700</v>
      </c>
      <c r="V14" s="318">
        <v>318</v>
      </c>
      <c r="W14" s="318">
        <v>1000</v>
      </c>
      <c r="X14" s="318" t="s">
        <v>178</v>
      </c>
      <c r="Y14" s="318" t="s">
        <v>8151</v>
      </c>
      <c r="Z14" s="349"/>
      <c r="AA14" s="314"/>
      <c r="AB14" s="314">
        <v>1994</v>
      </c>
      <c r="AC14" s="349"/>
      <c r="AD14" s="349">
        <v>3621</v>
      </c>
      <c r="AE14" s="349"/>
      <c r="AF14" s="349"/>
      <c r="AG14" s="349"/>
      <c r="AH14" s="349"/>
      <c r="AI14" s="318">
        <v>5493</v>
      </c>
      <c r="AJ14" s="314"/>
      <c r="AK14" s="314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 t="s">
        <v>8152</v>
      </c>
      <c r="BH14" s="718"/>
    </row>
    <row r="15" spans="1:60" s="1433" customFormat="1" ht="32.1" customHeight="1">
      <c r="A15" s="1310"/>
      <c r="B15" s="237" t="s">
        <v>8410</v>
      </c>
      <c r="C15" s="314" t="s">
        <v>2841</v>
      </c>
      <c r="D15" s="349" t="s">
        <v>11082</v>
      </c>
      <c r="E15" s="314" t="s">
        <v>8779</v>
      </c>
      <c r="F15" s="314" t="s">
        <v>8780</v>
      </c>
      <c r="G15" s="314" t="s">
        <v>978</v>
      </c>
      <c r="H15" s="454" t="s">
        <v>598</v>
      </c>
      <c r="I15" s="314" t="s">
        <v>12887</v>
      </c>
      <c r="J15" s="349">
        <v>65</v>
      </c>
      <c r="K15" s="349" t="s">
        <v>1414</v>
      </c>
      <c r="L15" s="318">
        <v>39318</v>
      </c>
      <c r="M15" s="318">
        <v>3087</v>
      </c>
      <c r="N15" s="318">
        <v>3674</v>
      </c>
      <c r="O15" s="318" t="s">
        <v>176</v>
      </c>
      <c r="P15" s="318">
        <v>100</v>
      </c>
      <c r="Q15" s="318">
        <v>100</v>
      </c>
      <c r="R15" s="318">
        <v>100</v>
      </c>
      <c r="S15" s="318">
        <v>120</v>
      </c>
      <c r="T15" s="318">
        <v>40</v>
      </c>
      <c r="U15" s="318">
        <v>80</v>
      </c>
      <c r="V15" s="318"/>
      <c r="W15" s="318">
        <v>9002</v>
      </c>
      <c r="X15" s="318">
        <v>9002</v>
      </c>
      <c r="Y15" s="318" t="s">
        <v>465</v>
      </c>
      <c r="Z15" s="318" t="s">
        <v>8151</v>
      </c>
      <c r="AA15" s="349"/>
      <c r="AB15" s="314"/>
      <c r="AC15" s="314">
        <v>1986</v>
      </c>
      <c r="AD15" s="349"/>
      <c r="AE15" s="349">
        <v>3621</v>
      </c>
      <c r="AF15" s="349"/>
      <c r="AG15" s="349"/>
      <c r="AH15" s="349"/>
      <c r="AI15" s="349"/>
      <c r="AJ15" s="318"/>
      <c r="AK15" s="314"/>
      <c r="AL15" s="314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</row>
    <row r="16" spans="1:60" s="1433" customFormat="1" ht="32.1" customHeight="1">
      <c r="A16" s="1310"/>
      <c r="B16" s="1625" t="s">
        <v>57</v>
      </c>
      <c r="C16" s="314" t="s">
        <v>55</v>
      </c>
      <c r="D16" s="349"/>
      <c r="E16" s="315">
        <f>COUNTA(E17:E18)</f>
        <v>2</v>
      </c>
      <c r="F16" s="349"/>
      <c r="G16" s="349"/>
      <c r="H16" s="351"/>
      <c r="I16" s="349"/>
      <c r="J16" s="349"/>
      <c r="K16" s="349"/>
      <c r="L16" s="318">
        <f>SUM(L17:L18)</f>
        <v>40423</v>
      </c>
      <c r="M16" s="318">
        <f>SUM(M17:M18)</f>
        <v>6422</v>
      </c>
      <c r="N16" s="318">
        <f>SUM(N17:N18)</f>
        <v>6935</v>
      </c>
      <c r="O16" s="318">
        <f>SUM(O17:O18)</f>
        <v>0</v>
      </c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49"/>
      <c r="AB16" s="314"/>
      <c r="AC16" s="314"/>
      <c r="AD16" s="349"/>
      <c r="AE16" s="349"/>
      <c r="AF16" s="349"/>
      <c r="AG16" s="349"/>
      <c r="AH16" s="349"/>
      <c r="AI16" s="349"/>
      <c r="AJ16" s="318"/>
      <c r="AK16" s="314"/>
      <c r="AL16" s="314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49"/>
      <c r="BG16" s="349"/>
      <c r="BH16" s="349"/>
    </row>
    <row r="17" spans="1:60" ht="32.1" customHeight="1">
      <c r="A17" s="1319" t="s">
        <v>150</v>
      </c>
      <c r="B17" s="127"/>
      <c r="C17" s="227" t="s">
        <v>613</v>
      </c>
      <c r="D17" s="242" t="s">
        <v>9600</v>
      </c>
      <c r="E17" s="227" t="s">
        <v>18005</v>
      </c>
      <c r="F17" s="227" t="s">
        <v>613</v>
      </c>
      <c r="G17" s="227" t="s">
        <v>9601</v>
      </c>
      <c r="H17" s="360"/>
      <c r="I17" s="233" t="s">
        <v>3802</v>
      </c>
      <c r="J17" s="228">
        <v>1</v>
      </c>
      <c r="K17" s="242"/>
      <c r="L17" s="228">
        <v>19883</v>
      </c>
      <c r="M17" s="228">
        <v>3121</v>
      </c>
      <c r="N17" s="228">
        <v>3361</v>
      </c>
      <c r="O17" s="228" t="s">
        <v>176</v>
      </c>
      <c r="P17" s="228">
        <v>70</v>
      </c>
      <c r="Q17" s="228">
        <v>30</v>
      </c>
      <c r="R17" s="228">
        <v>32</v>
      </c>
      <c r="S17" s="228">
        <v>11</v>
      </c>
      <c r="T17" s="228">
        <v>60</v>
      </c>
      <c r="U17" s="228">
        <v>30</v>
      </c>
      <c r="V17" s="228">
        <v>4252</v>
      </c>
      <c r="W17" s="228"/>
      <c r="X17" s="228"/>
      <c r="Y17" s="228"/>
      <c r="Z17" s="228" t="s">
        <v>466</v>
      </c>
      <c r="AA17" s="300">
        <v>1996</v>
      </c>
      <c r="AB17" s="314"/>
      <c r="AC17" s="227">
        <v>2017</v>
      </c>
      <c r="AD17" s="242"/>
      <c r="AE17" s="242"/>
      <c r="AF17" s="242"/>
      <c r="AG17" s="242"/>
      <c r="AH17" s="242" t="s">
        <v>9602</v>
      </c>
      <c r="AI17" s="242" t="s">
        <v>9603</v>
      </c>
      <c r="AJ17" s="228">
        <v>4020</v>
      </c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</row>
    <row r="18" spans="1:60" ht="32.1" customHeight="1">
      <c r="A18" s="1319" t="s">
        <v>89</v>
      </c>
      <c r="B18" s="127"/>
      <c r="C18" s="241" t="s">
        <v>642</v>
      </c>
      <c r="D18" s="241" t="s">
        <v>22302</v>
      </c>
      <c r="E18" s="241" t="s">
        <v>9604</v>
      </c>
      <c r="F18" s="241" t="s">
        <v>642</v>
      </c>
      <c r="G18" s="241"/>
      <c r="H18" s="241"/>
      <c r="I18" s="227" t="s">
        <v>22303</v>
      </c>
      <c r="J18" s="241"/>
      <c r="K18" s="241"/>
      <c r="L18" s="244">
        <v>20540</v>
      </c>
      <c r="M18" s="244">
        <v>3301</v>
      </c>
      <c r="N18" s="244">
        <v>3574</v>
      </c>
      <c r="O18" s="244"/>
      <c r="P18" s="244">
        <v>60</v>
      </c>
      <c r="Q18" s="244">
        <v>55</v>
      </c>
      <c r="R18" s="244">
        <v>35</v>
      </c>
      <c r="S18" s="244">
        <v>15</v>
      </c>
      <c r="T18" s="244">
        <v>70</v>
      </c>
      <c r="U18" s="244">
        <v>35</v>
      </c>
      <c r="V18" s="244">
        <v>6275</v>
      </c>
      <c r="W18" s="244"/>
      <c r="X18" s="244">
        <v>1000</v>
      </c>
      <c r="Y18" s="244" t="s">
        <v>178</v>
      </c>
      <c r="Z18" s="244"/>
      <c r="AA18" s="241"/>
      <c r="AB18" s="314"/>
      <c r="AC18" s="241">
        <v>2009</v>
      </c>
      <c r="AD18" s="241"/>
      <c r="AE18" s="241"/>
      <c r="AF18" s="241"/>
      <c r="AG18" s="241"/>
      <c r="AH18" s="241"/>
      <c r="AI18" s="241"/>
      <c r="AJ18" s="244">
        <v>3597</v>
      </c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</row>
    <row r="19" spans="1:60" s="1433" customFormat="1" ht="32.1" customHeight="1">
      <c r="A19" s="1322"/>
      <c r="B19" s="1625" t="s">
        <v>90</v>
      </c>
      <c r="C19" s="314" t="s">
        <v>55</v>
      </c>
      <c r="D19" s="503"/>
      <c r="E19" s="315">
        <f>COUNTA(E20:E21)</f>
        <v>2</v>
      </c>
      <c r="F19" s="503"/>
      <c r="G19" s="503"/>
      <c r="H19" s="503"/>
      <c r="I19" s="503" t="s">
        <v>1790</v>
      </c>
      <c r="J19" s="318"/>
      <c r="K19" s="503"/>
      <c r="L19" s="318">
        <f>SUM(L20:L21)</f>
        <v>25843</v>
      </c>
      <c r="M19" s="318">
        <f>SUM(M20:M21)</f>
        <v>2244.58</v>
      </c>
      <c r="N19" s="318">
        <f>SUM(N20:N21)</f>
        <v>2321.7800000000002</v>
      </c>
      <c r="O19" s="318">
        <f>SUM(O21:O21)</f>
        <v>0</v>
      </c>
      <c r="P19" s="318">
        <f t="shared" ref="P19:Y19" si="0">SUM(P20:P21)</f>
        <v>130</v>
      </c>
      <c r="Q19" s="318">
        <f t="shared" si="0"/>
        <v>84</v>
      </c>
      <c r="R19" s="318">
        <f t="shared" si="0"/>
        <v>20</v>
      </c>
      <c r="S19" s="318">
        <f t="shared" si="0"/>
        <v>20</v>
      </c>
      <c r="T19" s="318">
        <f t="shared" si="0"/>
        <v>41</v>
      </c>
      <c r="U19" s="318">
        <f t="shared" si="0"/>
        <v>38</v>
      </c>
      <c r="V19" s="318">
        <f t="shared" si="0"/>
        <v>5958</v>
      </c>
      <c r="W19" s="318">
        <f t="shared" si="0"/>
        <v>100</v>
      </c>
      <c r="X19" s="318">
        <f t="shared" si="0"/>
        <v>100</v>
      </c>
      <c r="Y19" s="318">
        <f t="shared" si="0"/>
        <v>0</v>
      </c>
      <c r="Z19" s="318">
        <f>SUM(Z21:Z21)</f>
        <v>0</v>
      </c>
      <c r="AA19" s="318">
        <f>SUM(AA21:AA21)</f>
        <v>0</v>
      </c>
      <c r="AB19" s="314"/>
      <c r="AC19" s="318"/>
      <c r="AD19" s="318">
        <f t="shared" ref="AD19:AI19" si="1">SUM(AD21:AD21)</f>
        <v>3000</v>
      </c>
      <c r="AE19" s="318">
        <f t="shared" si="1"/>
        <v>0</v>
      </c>
      <c r="AF19" s="318">
        <f t="shared" si="1"/>
        <v>0</v>
      </c>
      <c r="AG19" s="318">
        <f t="shared" si="1"/>
        <v>0</v>
      </c>
      <c r="AH19" s="318">
        <f t="shared" si="1"/>
        <v>0</v>
      </c>
      <c r="AI19" s="318">
        <f t="shared" si="1"/>
        <v>0</v>
      </c>
      <c r="AJ19" s="318">
        <f>SUM(AJ20:AJ21)</f>
        <v>3092</v>
      </c>
      <c r="AK19" s="314"/>
      <c r="AL19" s="314"/>
      <c r="AM19" s="372"/>
      <c r="AN19" s="372"/>
      <c r="AO19" s="372"/>
      <c r="AP19" s="372"/>
      <c r="AQ19" s="372"/>
      <c r="AR19" s="381"/>
      <c r="AS19" s="381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</row>
    <row r="20" spans="1:60" ht="32.1" customHeight="1">
      <c r="A20" s="1319"/>
      <c r="B20" s="127"/>
      <c r="C20" s="227" t="s">
        <v>1715</v>
      </c>
      <c r="D20" s="242" t="s">
        <v>23255</v>
      </c>
      <c r="E20" s="260" t="s">
        <v>12065</v>
      </c>
      <c r="F20" s="242" t="s">
        <v>1715</v>
      </c>
      <c r="G20" s="242" t="s">
        <v>12066</v>
      </c>
      <c r="H20" s="242"/>
      <c r="I20" s="242" t="s">
        <v>23270</v>
      </c>
      <c r="J20" s="228"/>
      <c r="K20" s="242"/>
      <c r="L20" s="228">
        <v>3080</v>
      </c>
      <c r="M20" s="228">
        <v>124</v>
      </c>
      <c r="N20" s="228">
        <v>124</v>
      </c>
      <c r="O20" s="228"/>
      <c r="P20" s="228">
        <v>50</v>
      </c>
      <c r="Q20" s="228">
        <v>34</v>
      </c>
      <c r="R20" s="228"/>
      <c r="S20" s="228"/>
      <c r="T20" s="228"/>
      <c r="U20" s="228"/>
      <c r="V20" s="228"/>
      <c r="W20" s="228" t="s">
        <v>389</v>
      </c>
      <c r="X20" s="228" t="s">
        <v>389</v>
      </c>
      <c r="Y20" s="228" t="s">
        <v>389</v>
      </c>
      <c r="Z20" s="228"/>
      <c r="AA20" s="228"/>
      <c r="AB20" s="314"/>
      <c r="AC20" s="228">
        <v>2015</v>
      </c>
      <c r="AD20" s="228"/>
      <c r="AE20" s="228"/>
      <c r="AF20" s="228"/>
      <c r="AG20" s="228"/>
      <c r="AH20" s="228"/>
      <c r="AI20" s="228"/>
      <c r="AJ20" s="228">
        <v>92</v>
      </c>
      <c r="AK20" s="227"/>
      <c r="AL20" s="227"/>
      <c r="AM20" s="373"/>
      <c r="AN20" s="373"/>
      <c r="AO20" s="373"/>
      <c r="AP20" s="373"/>
      <c r="AQ20" s="373"/>
      <c r="AR20" s="241"/>
      <c r="AS20" s="241"/>
      <c r="AT20" s="373"/>
      <c r="AU20" s="373"/>
      <c r="AV20" s="373"/>
      <c r="AW20" s="373"/>
      <c r="AX20" s="373"/>
      <c r="AY20" s="373"/>
      <c r="AZ20" s="373"/>
      <c r="BA20" s="373"/>
      <c r="BB20" s="373"/>
      <c r="BC20" s="373"/>
      <c r="BD20" s="373"/>
      <c r="BE20" s="373"/>
      <c r="BF20" s="373"/>
      <c r="BG20" s="373"/>
      <c r="BH20" s="373"/>
    </row>
    <row r="21" spans="1:60" ht="32.1" customHeight="1">
      <c r="A21" s="1319"/>
      <c r="B21" s="1377"/>
      <c r="C21" s="241" t="s">
        <v>4509</v>
      </c>
      <c r="D21" s="241" t="s">
        <v>23271</v>
      </c>
      <c r="E21" s="733" t="s">
        <v>9605</v>
      </c>
      <c r="F21" s="241" t="s">
        <v>4509</v>
      </c>
      <c r="G21" s="241" t="s">
        <v>23272</v>
      </c>
      <c r="H21" s="241"/>
      <c r="I21" s="241" t="s">
        <v>9606</v>
      </c>
      <c r="J21" s="241">
        <v>8</v>
      </c>
      <c r="K21" s="241"/>
      <c r="L21" s="244">
        <v>22763</v>
      </c>
      <c r="M21" s="244">
        <v>2120.58</v>
      </c>
      <c r="N21" s="244">
        <v>2197.7800000000002</v>
      </c>
      <c r="O21" s="244" t="s">
        <v>2056</v>
      </c>
      <c r="P21" s="244">
        <v>80</v>
      </c>
      <c r="Q21" s="244">
        <v>50</v>
      </c>
      <c r="R21" s="244">
        <v>20</v>
      </c>
      <c r="S21" s="244">
        <v>20</v>
      </c>
      <c r="T21" s="244">
        <v>41</v>
      </c>
      <c r="U21" s="244">
        <v>38</v>
      </c>
      <c r="V21" s="244">
        <v>5958</v>
      </c>
      <c r="W21" s="244">
        <v>100</v>
      </c>
      <c r="X21" s="244">
        <v>100</v>
      </c>
      <c r="Y21" s="244" t="s">
        <v>178</v>
      </c>
      <c r="Z21" s="244"/>
      <c r="AA21" s="241"/>
      <c r="AB21" s="314"/>
      <c r="AC21" s="241">
        <v>2011</v>
      </c>
      <c r="AD21" s="241">
        <v>3000</v>
      </c>
      <c r="AE21" s="241"/>
      <c r="AF21" s="241"/>
      <c r="AG21" s="241"/>
      <c r="AH21" s="241"/>
      <c r="AI21" s="241"/>
      <c r="AJ21" s="244">
        <v>3000</v>
      </c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</row>
    <row r="22" spans="1:60" s="1433" customFormat="1" ht="32.1" customHeight="1">
      <c r="A22" s="1322"/>
      <c r="B22" s="1588" t="s">
        <v>91</v>
      </c>
      <c r="C22" s="314" t="s">
        <v>55</v>
      </c>
      <c r="D22" s="503"/>
      <c r="E22" s="315">
        <f>COUNTA(E23:E27)</f>
        <v>5</v>
      </c>
      <c r="F22" s="503"/>
      <c r="G22" s="503"/>
      <c r="H22" s="503"/>
      <c r="I22" s="503" t="s">
        <v>1790</v>
      </c>
      <c r="J22" s="318"/>
      <c r="K22" s="503"/>
      <c r="L22" s="318">
        <f t="shared" ref="L22:X22" si="2">SUM(L23:L27)</f>
        <v>224358.9</v>
      </c>
      <c r="M22" s="318">
        <f t="shared" si="2"/>
        <v>29022.84</v>
      </c>
      <c r="N22" s="318">
        <f t="shared" si="2"/>
        <v>33096.800000000003</v>
      </c>
      <c r="O22" s="318">
        <f t="shared" si="2"/>
        <v>0</v>
      </c>
      <c r="P22" s="318">
        <f t="shared" si="2"/>
        <v>453</v>
      </c>
      <c r="Q22" s="318">
        <f t="shared" si="2"/>
        <v>307.2</v>
      </c>
      <c r="R22" s="318">
        <f t="shared" si="2"/>
        <v>93.5</v>
      </c>
      <c r="S22" s="318">
        <f t="shared" si="2"/>
        <v>92.2</v>
      </c>
      <c r="T22" s="318">
        <f t="shared" si="2"/>
        <v>328.5</v>
      </c>
      <c r="U22" s="318">
        <f t="shared" si="2"/>
        <v>220</v>
      </c>
      <c r="V22" s="318">
        <f t="shared" si="2"/>
        <v>37915</v>
      </c>
      <c r="W22" s="318">
        <f t="shared" si="2"/>
        <v>2188</v>
      </c>
      <c r="X22" s="318">
        <f t="shared" si="2"/>
        <v>4180</v>
      </c>
      <c r="Y22" s="318"/>
      <c r="Z22" s="318">
        <f>SUM(Z23:Z27)</f>
        <v>0</v>
      </c>
      <c r="AA22" s="318">
        <f>SUM(AA23:AA27)</f>
        <v>0</v>
      </c>
      <c r="AB22" s="314"/>
      <c r="AC22" s="318"/>
      <c r="AD22" s="318">
        <f t="shared" ref="AD22:AJ22" si="3">SUM(AD23:AD27)</f>
        <v>8565</v>
      </c>
      <c r="AE22" s="318">
        <f t="shared" si="3"/>
        <v>0</v>
      </c>
      <c r="AF22" s="318">
        <f t="shared" si="3"/>
        <v>1500</v>
      </c>
      <c r="AG22" s="318">
        <f t="shared" si="3"/>
        <v>0</v>
      </c>
      <c r="AH22" s="318">
        <f t="shared" si="3"/>
        <v>0</v>
      </c>
      <c r="AI22" s="318">
        <f t="shared" si="3"/>
        <v>0</v>
      </c>
      <c r="AJ22" s="318">
        <f t="shared" si="3"/>
        <v>44345</v>
      </c>
      <c r="AK22" s="314"/>
      <c r="AL22" s="314"/>
      <c r="AM22" s="372"/>
      <c r="AN22" s="372"/>
      <c r="AO22" s="372"/>
      <c r="AP22" s="372"/>
      <c r="AQ22" s="372"/>
      <c r="AR22" s="381"/>
      <c r="AS22" s="381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</row>
    <row r="23" spans="1:60" ht="32.1" customHeight="1">
      <c r="A23" s="1319"/>
      <c r="B23" s="127"/>
      <c r="C23" s="227" t="s">
        <v>4942</v>
      </c>
      <c r="D23" s="373" t="s">
        <v>23898</v>
      </c>
      <c r="E23" s="227" t="s">
        <v>9590</v>
      </c>
      <c r="F23" s="227" t="s">
        <v>4942</v>
      </c>
      <c r="G23" s="227" t="s">
        <v>9591</v>
      </c>
      <c r="H23" s="360" t="s">
        <v>4568</v>
      </c>
      <c r="I23" s="227" t="s">
        <v>5063</v>
      </c>
      <c r="J23" s="373" t="s">
        <v>9592</v>
      </c>
      <c r="K23" s="373" t="s">
        <v>9593</v>
      </c>
      <c r="L23" s="228">
        <v>23478</v>
      </c>
      <c r="M23" s="228">
        <v>4818</v>
      </c>
      <c r="N23" s="228">
        <v>4818</v>
      </c>
      <c r="O23" s="228" t="s">
        <v>9594</v>
      </c>
      <c r="P23" s="228">
        <v>85</v>
      </c>
      <c r="Q23" s="228">
        <v>65</v>
      </c>
      <c r="R23" s="228"/>
      <c r="S23" s="228"/>
      <c r="T23" s="228">
        <v>72</v>
      </c>
      <c r="U23" s="228">
        <v>25</v>
      </c>
      <c r="V23" s="228">
        <v>7325</v>
      </c>
      <c r="W23" s="228">
        <v>1080</v>
      </c>
      <c r="X23" s="228">
        <v>1080</v>
      </c>
      <c r="Y23" s="228" t="s">
        <v>178</v>
      </c>
      <c r="Z23" s="228" t="s">
        <v>2184</v>
      </c>
      <c r="AA23" s="373" t="s">
        <v>9595</v>
      </c>
      <c r="AB23" s="314"/>
      <c r="AC23" s="227">
        <v>1991</v>
      </c>
      <c r="AD23" s="366">
        <v>2855</v>
      </c>
      <c r="AE23" s="366"/>
      <c r="AF23" s="366">
        <v>500</v>
      </c>
      <c r="AG23" s="366"/>
      <c r="AH23" s="366"/>
      <c r="AI23" s="373"/>
      <c r="AJ23" s="228">
        <v>3355</v>
      </c>
      <c r="AK23" s="227">
        <v>2003</v>
      </c>
      <c r="AL23" s="227"/>
      <c r="AM23" s="373"/>
      <c r="AN23" s="373"/>
      <c r="AO23" s="373"/>
      <c r="AP23" s="373"/>
      <c r="AQ23" s="373"/>
      <c r="AR23" s="373"/>
      <c r="AS23" s="373"/>
      <c r="AT23" s="373"/>
      <c r="AU23" s="373"/>
      <c r="AV23" s="373"/>
      <c r="AW23" s="373"/>
      <c r="AX23" s="373"/>
      <c r="AY23" s="373"/>
      <c r="AZ23" s="373"/>
      <c r="BA23" s="373"/>
      <c r="BB23" s="373"/>
      <c r="BC23" s="373"/>
      <c r="BD23" s="373"/>
      <c r="BE23" s="373"/>
      <c r="BF23" s="373"/>
      <c r="BG23" s="373"/>
      <c r="BH23" s="373"/>
    </row>
    <row r="24" spans="1:60" ht="32.1" customHeight="1">
      <c r="A24" s="1319"/>
      <c r="B24" s="127"/>
      <c r="C24" s="227" t="s">
        <v>13108</v>
      </c>
      <c r="D24" s="373" t="s">
        <v>23899</v>
      </c>
      <c r="E24" s="227" t="s">
        <v>14045</v>
      </c>
      <c r="F24" s="227" t="s">
        <v>13108</v>
      </c>
      <c r="G24" s="227" t="s">
        <v>23900</v>
      </c>
      <c r="H24" s="360"/>
      <c r="I24" s="227" t="s">
        <v>14046</v>
      </c>
      <c r="J24" s="373"/>
      <c r="K24" s="373"/>
      <c r="L24" s="228">
        <v>39061.1</v>
      </c>
      <c r="M24" s="228">
        <v>5273</v>
      </c>
      <c r="N24" s="228">
        <v>5727</v>
      </c>
      <c r="O24" s="228"/>
      <c r="P24" s="228">
        <v>73</v>
      </c>
      <c r="Q24" s="228">
        <v>72</v>
      </c>
      <c r="R24" s="228">
        <v>73</v>
      </c>
      <c r="S24" s="228">
        <v>30</v>
      </c>
      <c r="T24" s="228">
        <v>34</v>
      </c>
      <c r="U24" s="228">
        <v>73</v>
      </c>
      <c r="V24" s="228">
        <v>9928</v>
      </c>
      <c r="W24" s="228">
        <v>220</v>
      </c>
      <c r="X24" s="228">
        <v>1000</v>
      </c>
      <c r="Y24" s="228" t="s">
        <v>1983</v>
      </c>
      <c r="Z24" s="228"/>
      <c r="AA24" s="373"/>
      <c r="AB24" s="314"/>
      <c r="AC24" s="227">
        <v>2022</v>
      </c>
      <c r="AD24" s="366"/>
      <c r="AE24" s="366"/>
      <c r="AF24" s="366"/>
      <c r="AG24" s="366"/>
      <c r="AH24" s="366"/>
      <c r="AI24" s="373"/>
      <c r="AJ24" s="228">
        <v>13672</v>
      </c>
      <c r="AK24" s="227"/>
      <c r="AL24" s="227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/>
      <c r="BB24" s="373"/>
      <c r="BC24" s="373"/>
      <c r="BD24" s="373"/>
      <c r="BE24" s="373"/>
      <c r="BF24" s="373"/>
      <c r="BG24" s="373"/>
      <c r="BH24" s="373"/>
    </row>
    <row r="25" spans="1:60" ht="32.1" customHeight="1">
      <c r="A25" s="1319"/>
      <c r="B25" s="127"/>
      <c r="C25" s="227" t="s">
        <v>13087</v>
      </c>
      <c r="D25" s="373" t="s">
        <v>23901</v>
      </c>
      <c r="E25" s="227" t="s">
        <v>18006</v>
      </c>
      <c r="F25" s="227" t="s">
        <v>13087</v>
      </c>
      <c r="G25" s="227" t="s">
        <v>23902</v>
      </c>
      <c r="H25" s="360"/>
      <c r="I25" s="227" t="s">
        <v>18007</v>
      </c>
      <c r="J25" s="373"/>
      <c r="K25" s="373"/>
      <c r="L25" s="228">
        <v>31664</v>
      </c>
      <c r="M25" s="228">
        <v>3470</v>
      </c>
      <c r="N25" s="228">
        <v>3470</v>
      </c>
      <c r="O25" s="228"/>
      <c r="P25" s="228">
        <v>90</v>
      </c>
      <c r="Q25" s="228">
        <v>50</v>
      </c>
      <c r="R25" s="228"/>
      <c r="S25" s="228"/>
      <c r="T25" s="228">
        <v>70</v>
      </c>
      <c r="U25" s="228">
        <v>30</v>
      </c>
      <c r="V25" s="228">
        <v>6200</v>
      </c>
      <c r="W25" s="228"/>
      <c r="X25" s="228"/>
      <c r="Y25" s="228"/>
      <c r="Z25" s="228"/>
      <c r="AA25" s="373"/>
      <c r="AB25" s="314"/>
      <c r="AC25" s="227">
        <v>2023</v>
      </c>
      <c r="AD25" s="366"/>
      <c r="AE25" s="366"/>
      <c r="AF25" s="366"/>
      <c r="AG25" s="366"/>
      <c r="AH25" s="366"/>
      <c r="AI25" s="373"/>
      <c r="AJ25" s="228">
        <v>5318</v>
      </c>
      <c r="AK25" s="227"/>
      <c r="AL25" s="227"/>
      <c r="AM25" s="373"/>
      <c r="AN25" s="373"/>
      <c r="AO25" s="373"/>
      <c r="AP25" s="373"/>
      <c r="AQ25" s="373"/>
      <c r="AR25" s="373"/>
      <c r="AS25" s="373"/>
      <c r="AT25" s="373"/>
      <c r="AU25" s="373"/>
      <c r="AV25" s="373"/>
      <c r="AW25" s="373"/>
      <c r="AX25" s="373"/>
      <c r="AY25" s="373"/>
      <c r="AZ25" s="373"/>
      <c r="BA25" s="373"/>
      <c r="BB25" s="373"/>
      <c r="BC25" s="373"/>
      <c r="BD25" s="373"/>
      <c r="BE25" s="373"/>
      <c r="BF25" s="373"/>
      <c r="BG25" s="373"/>
      <c r="BH25" s="373"/>
    </row>
    <row r="26" spans="1:60" ht="32.1" customHeight="1">
      <c r="A26" s="1319"/>
      <c r="B26" s="127"/>
      <c r="C26" s="227" t="s">
        <v>5020</v>
      </c>
      <c r="D26" s="373" t="s">
        <v>23903</v>
      </c>
      <c r="E26" s="227" t="s">
        <v>9596</v>
      </c>
      <c r="F26" s="227" t="s">
        <v>5020</v>
      </c>
      <c r="G26" s="227" t="s">
        <v>9591</v>
      </c>
      <c r="H26" s="360" t="s">
        <v>4568</v>
      </c>
      <c r="I26" s="227" t="s">
        <v>5020</v>
      </c>
      <c r="J26" s="373" t="s">
        <v>9592</v>
      </c>
      <c r="K26" s="373" t="s">
        <v>9593</v>
      </c>
      <c r="L26" s="228">
        <v>110420</v>
      </c>
      <c r="M26" s="228">
        <v>12273</v>
      </c>
      <c r="N26" s="228">
        <v>15772</v>
      </c>
      <c r="O26" s="228" t="s">
        <v>9594</v>
      </c>
      <c r="P26" s="228">
        <v>118</v>
      </c>
      <c r="Q26" s="228">
        <v>62.2</v>
      </c>
      <c r="R26" s="228">
        <v>20.5</v>
      </c>
      <c r="S26" s="228">
        <v>62.2</v>
      </c>
      <c r="T26" s="228">
        <v>82.5</v>
      </c>
      <c r="U26" s="228">
        <v>62</v>
      </c>
      <c r="V26" s="228">
        <v>7316</v>
      </c>
      <c r="W26" s="228">
        <v>888</v>
      </c>
      <c r="X26" s="228">
        <v>2000</v>
      </c>
      <c r="Y26" s="228" t="s">
        <v>465</v>
      </c>
      <c r="Z26" s="228" t="s">
        <v>2184</v>
      </c>
      <c r="AA26" s="373" t="s">
        <v>9595</v>
      </c>
      <c r="AB26" s="314"/>
      <c r="AC26" s="227">
        <v>2007</v>
      </c>
      <c r="AD26" s="366">
        <v>2855</v>
      </c>
      <c r="AE26" s="366"/>
      <c r="AF26" s="366">
        <v>500</v>
      </c>
      <c r="AG26" s="366"/>
      <c r="AH26" s="366"/>
      <c r="AI26" s="373"/>
      <c r="AJ26" s="228">
        <v>17000</v>
      </c>
      <c r="AK26" s="227">
        <v>2003</v>
      </c>
      <c r="AL26" s="227"/>
      <c r="AM26" s="373"/>
      <c r="AN26" s="373"/>
      <c r="AO26" s="373"/>
      <c r="AP26" s="373"/>
      <c r="AQ26" s="373"/>
      <c r="AR26" s="373"/>
      <c r="AS26" s="373"/>
      <c r="AT26" s="373"/>
      <c r="AU26" s="373"/>
      <c r="AV26" s="373"/>
      <c r="AW26" s="373"/>
      <c r="AX26" s="373"/>
      <c r="AY26" s="373"/>
      <c r="AZ26" s="373"/>
      <c r="BA26" s="373"/>
      <c r="BB26" s="373"/>
      <c r="BC26" s="373"/>
      <c r="BD26" s="373"/>
      <c r="BE26" s="373"/>
      <c r="BF26" s="373"/>
      <c r="BG26" s="373"/>
      <c r="BH26" s="373"/>
    </row>
    <row r="27" spans="1:60" ht="32.1" customHeight="1">
      <c r="A27" s="208" t="s">
        <v>150</v>
      </c>
      <c r="B27" s="1377"/>
      <c r="C27" s="227" t="s">
        <v>5033</v>
      </c>
      <c r="D27" s="373" t="s">
        <v>23904</v>
      </c>
      <c r="E27" s="227" t="s">
        <v>9597</v>
      </c>
      <c r="F27" s="227" t="s">
        <v>5033</v>
      </c>
      <c r="G27" s="227" t="s">
        <v>9591</v>
      </c>
      <c r="H27" s="360" t="s">
        <v>4568</v>
      </c>
      <c r="I27" s="227" t="s">
        <v>5033</v>
      </c>
      <c r="J27" s="373" t="s">
        <v>9592</v>
      </c>
      <c r="K27" s="373" t="s">
        <v>9593</v>
      </c>
      <c r="L27" s="228">
        <v>19735.8</v>
      </c>
      <c r="M27" s="228">
        <v>3188.84</v>
      </c>
      <c r="N27" s="228">
        <v>3309.8</v>
      </c>
      <c r="O27" s="228" t="s">
        <v>9594</v>
      </c>
      <c r="P27" s="228">
        <v>87</v>
      </c>
      <c r="Q27" s="228">
        <v>58</v>
      </c>
      <c r="R27" s="228"/>
      <c r="S27" s="228"/>
      <c r="T27" s="228">
        <v>70</v>
      </c>
      <c r="U27" s="228">
        <v>30</v>
      </c>
      <c r="V27" s="228">
        <v>7146</v>
      </c>
      <c r="W27" s="228"/>
      <c r="X27" s="228">
        <v>100</v>
      </c>
      <c r="Y27" s="228"/>
      <c r="Z27" s="228" t="s">
        <v>2184</v>
      </c>
      <c r="AA27" s="373" t="s">
        <v>9595</v>
      </c>
      <c r="AB27" s="314"/>
      <c r="AC27" s="227">
        <v>2017</v>
      </c>
      <c r="AD27" s="366">
        <v>2855</v>
      </c>
      <c r="AE27" s="366"/>
      <c r="AF27" s="366">
        <v>500</v>
      </c>
      <c r="AG27" s="366"/>
      <c r="AH27" s="366"/>
      <c r="AI27" s="373"/>
      <c r="AJ27" s="228">
        <v>5000</v>
      </c>
      <c r="AK27" s="227">
        <v>2003</v>
      </c>
      <c r="AL27" s="227"/>
      <c r="AM27" s="373"/>
      <c r="AN27" s="373"/>
      <c r="AO27" s="373"/>
      <c r="AP27" s="373"/>
      <c r="AQ27" s="373"/>
      <c r="AR27" s="373"/>
      <c r="AS27" s="373"/>
      <c r="AT27" s="373"/>
      <c r="AU27" s="373"/>
      <c r="AV27" s="373"/>
      <c r="AW27" s="373"/>
      <c r="AX27" s="373"/>
      <c r="AY27" s="373"/>
      <c r="AZ27" s="373"/>
      <c r="BA27" s="373"/>
      <c r="BB27" s="373"/>
      <c r="BC27" s="373"/>
      <c r="BD27" s="373"/>
      <c r="BE27" s="373"/>
      <c r="BF27" s="373"/>
      <c r="BG27" s="373"/>
      <c r="BH27" s="373"/>
    </row>
    <row r="28" spans="1:60" s="1433" customFormat="1" ht="32.1" customHeight="1">
      <c r="A28" s="1310"/>
      <c r="B28" s="1588" t="s">
        <v>0</v>
      </c>
      <c r="C28" s="314" t="s">
        <v>55</v>
      </c>
      <c r="D28" s="349"/>
      <c r="E28" s="315">
        <f>COUNTA(E29:E30)</f>
        <v>2</v>
      </c>
      <c r="F28" s="314"/>
      <c r="G28" s="314"/>
      <c r="H28" s="454"/>
      <c r="I28" s="314"/>
      <c r="J28" s="349"/>
      <c r="K28" s="349"/>
      <c r="L28" s="318">
        <f>SUM(L29:L30)</f>
        <v>44126</v>
      </c>
      <c r="M28" s="318">
        <f>SUM(M29:M30)</f>
        <v>9115.6</v>
      </c>
      <c r="N28" s="318">
        <f>SUM(N29:O30)</f>
        <v>71323</v>
      </c>
      <c r="O28" s="318">
        <f>SUM(O29:P30)</f>
        <v>40</v>
      </c>
      <c r="P28" s="318">
        <f t="shared" ref="P28:U28" si="4">SUM(P29:P30)</f>
        <v>40</v>
      </c>
      <c r="Q28" s="318">
        <f t="shared" si="4"/>
        <v>50</v>
      </c>
      <c r="R28" s="318">
        <f t="shared" si="4"/>
        <v>0</v>
      </c>
      <c r="S28" s="318">
        <f t="shared" si="4"/>
        <v>0</v>
      </c>
      <c r="T28" s="318">
        <f t="shared" si="4"/>
        <v>34</v>
      </c>
      <c r="U28" s="318">
        <f t="shared" si="4"/>
        <v>70</v>
      </c>
      <c r="V28" s="318">
        <f>SUM(V29:W30)</f>
        <v>26292</v>
      </c>
      <c r="W28" s="318"/>
      <c r="X28" s="318"/>
      <c r="Y28" s="318"/>
      <c r="Z28" s="318"/>
      <c r="AA28" s="349"/>
      <c r="AB28" s="314"/>
      <c r="AC28" s="314"/>
      <c r="AD28" s="378"/>
      <c r="AE28" s="378"/>
      <c r="AF28" s="378"/>
      <c r="AG28" s="378"/>
      <c r="AH28" s="378"/>
      <c r="AI28" s="349"/>
      <c r="AJ28" s="318"/>
      <c r="AK28" s="314"/>
      <c r="AL28" s="314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</row>
    <row r="29" spans="1:60" ht="32.1" customHeight="1">
      <c r="A29" s="208"/>
      <c r="B29" s="127"/>
      <c r="C29" s="227" t="s">
        <v>5457</v>
      </c>
      <c r="D29" s="233"/>
      <c r="E29" s="260" t="s">
        <v>14161</v>
      </c>
      <c r="F29" s="227" t="s">
        <v>5457</v>
      </c>
      <c r="G29" s="227"/>
      <c r="H29" s="360"/>
      <c r="I29" s="227" t="s">
        <v>13143</v>
      </c>
      <c r="J29" s="233"/>
      <c r="K29" s="233"/>
      <c r="L29" s="228">
        <v>22314</v>
      </c>
      <c r="M29" s="228">
        <v>8487</v>
      </c>
      <c r="N29" s="228">
        <v>8487</v>
      </c>
      <c r="O29" s="228"/>
      <c r="P29" s="228">
        <v>40</v>
      </c>
      <c r="Q29" s="228">
        <v>50</v>
      </c>
      <c r="R29" s="228"/>
      <c r="S29" s="228"/>
      <c r="T29" s="228">
        <v>34</v>
      </c>
      <c r="U29" s="228">
        <v>70</v>
      </c>
      <c r="V29" s="228">
        <v>4480</v>
      </c>
      <c r="W29" s="228"/>
      <c r="X29" s="228"/>
      <c r="Y29" s="228"/>
      <c r="Z29" s="228"/>
      <c r="AA29" s="233"/>
      <c r="AB29" s="314"/>
      <c r="AC29" s="227">
        <v>2018</v>
      </c>
      <c r="AD29" s="366"/>
      <c r="AE29" s="366"/>
      <c r="AF29" s="366"/>
      <c r="AG29" s="366"/>
      <c r="AH29" s="366"/>
      <c r="AI29" s="233"/>
      <c r="AJ29" s="228">
        <v>4482</v>
      </c>
      <c r="AK29" s="227"/>
      <c r="AL29" s="227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</row>
    <row r="30" spans="1:60" ht="32.1" customHeight="1">
      <c r="A30" s="208"/>
      <c r="B30" s="127"/>
      <c r="C30" s="241" t="s">
        <v>5478</v>
      </c>
      <c r="D30" s="241"/>
      <c r="E30" s="733" t="s">
        <v>9589</v>
      </c>
      <c r="F30" s="241" t="s">
        <v>5478</v>
      </c>
      <c r="G30" s="241"/>
      <c r="H30" s="241"/>
      <c r="I30" s="241" t="s">
        <v>13224</v>
      </c>
      <c r="J30" s="241"/>
      <c r="K30" s="241"/>
      <c r="L30" s="244">
        <v>21812</v>
      </c>
      <c r="M30" s="244">
        <v>628.6</v>
      </c>
      <c r="N30" s="244">
        <v>62836</v>
      </c>
      <c r="O30" s="244"/>
      <c r="P30" s="244"/>
      <c r="Q30" s="244"/>
      <c r="R30" s="244"/>
      <c r="S30" s="244"/>
      <c r="T30" s="244"/>
      <c r="U30" s="244"/>
      <c r="V30" s="244">
        <v>21812</v>
      </c>
      <c r="W30" s="244"/>
      <c r="X30" s="244"/>
      <c r="Y30" s="244"/>
      <c r="Z30" s="244"/>
      <c r="AA30" s="241"/>
      <c r="AB30" s="314"/>
      <c r="AC30" s="241">
        <v>2014</v>
      </c>
      <c r="AD30" s="241"/>
      <c r="AE30" s="241"/>
      <c r="AF30" s="241"/>
      <c r="AG30" s="241"/>
      <c r="AH30" s="241"/>
      <c r="AI30" s="241"/>
      <c r="AJ30" s="244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2"/>
    </row>
    <row r="31" spans="1:60" s="1433" customFormat="1" ht="32.1" customHeight="1">
      <c r="A31" s="1418"/>
      <c r="B31" s="1625" t="s">
        <v>58</v>
      </c>
      <c r="C31" s="314" t="s">
        <v>55</v>
      </c>
      <c r="D31" s="349"/>
      <c r="E31" s="315">
        <f>COUNTA(E32:E34)</f>
        <v>3</v>
      </c>
      <c r="F31" s="314"/>
      <c r="G31" s="314"/>
      <c r="H31" s="454"/>
      <c r="I31" s="314"/>
      <c r="J31" s="349"/>
      <c r="K31" s="349"/>
      <c r="L31" s="318">
        <f>SUM(L32:L34)</f>
        <v>432229</v>
      </c>
      <c r="M31" s="318">
        <f>SUM(M32:M34)</f>
        <v>17326</v>
      </c>
      <c r="N31" s="318">
        <f>SUM(N32:N34)</f>
        <v>21561</v>
      </c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49"/>
      <c r="AB31" s="314"/>
      <c r="AC31" s="314"/>
      <c r="AD31" s="378"/>
      <c r="AE31" s="378"/>
      <c r="AF31" s="378"/>
      <c r="AG31" s="378"/>
      <c r="AH31" s="378"/>
      <c r="AI31" s="349"/>
      <c r="AJ31" s="318"/>
      <c r="AK31" s="314"/>
      <c r="AL31" s="314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</row>
    <row r="32" spans="1:60" ht="32.1" customHeight="1">
      <c r="B32" s="127"/>
      <c r="C32" s="241" t="s">
        <v>5910</v>
      </c>
      <c r="D32" s="241" t="s">
        <v>24900</v>
      </c>
      <c r="E32" s="733" t="s">
        <v>10009</v>
      </c>
      <c r="F32" s="241" t="s">
        <v>5910</v>
      </c>
      <c r="G32" s="241"/>
      <c r="H32" s="241"/>
      <c r="I32" s="241" t="s">
        <v>10010</v>
      </c>
      <c r="J32" s="241"/>
      <c r="K32" s="241"/>
      <c r="L32" s="244">
        <v>177122</v>
      </c>
      <c r="M32" s="244">
        <v>6895</v>
      </c>
      <c r="N32" s="244">
        <v>7850</v>
      </c>
      <c r="O32" s="244"/>
      <c r="P32" s="244">
        <v>100</v>
      </c>
      <c r="Q32" s="244">
        <v>80</v>
      </c>
      <c r="R32" s="244">
        <v>80</v>
      </c>
      <c r="S32" s="244">
        <v>80</v>
      </c>
      <c r="T32" s="244">
        <v>86</v>
      </c>
      <c r="U32" s="244">
        <v>30</v>
      </c>
      <c r="V32" s="244">
        <v>16180</v>
      </c>
      <c r="W32" s="244">
        <v>1270</v>
      </c>
      <c r="X32" s="244">
        <v>1270</v>
      </c>
      <c r="Y32" s="244" t="s">
        <v>465</v>
      </c>
      <c r="Z32" s="244" t="s">
        <v>12926</v>
      </c>
      <c r="AA32" s="241" t="s">
        <v>24901</v>
      </c>
      <c r="AB32" s="314"/>
      <c r="AC32" s="241">
        <v>2010</v>
      </c>
      <c r="AD32" s="241"/>
      <c r="AE32" s="241"/>
      <c r="AF32" s="241"/>
      <c r="AG32" s="241"/>
      <c r="AH32" s="241"/>
      <c r="AI32" s="241"/>
      <c r="AJ32" s="244">
        <v>21500</v>
      </c>
      <c r="AK32" s="241"/>
      <c r="AL32" s="241"/>
      <c r="AM32" s="241">
        <v>1</v>
      </c>
      <c r="AN32" s="241">
        <v>230</v>
      </c>
      <c r="AO32" s="241">
        <v>6</v>
      </c>
      <c r="AP32" s="241">
        <v>1600</v>
      </c>
      <c r="AQ32" s="241">
        <v>1550</v>
      </c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</row>
    <row r="33" spans="1:60" ht="32.1" customHeight="1">
      <c r="B33" s="153"/>
      <c r="C33" s="241" t="s">
        <v>1877</v>
      </c>
      <c r="D33" s="241" t="s">
        <v>24902</v>
      </c>
      <c r="E33" s="733" t="s">
        <v>9598</v>
      </c>
      <c r="F33" s="241" t="s">
        <v>1877</v>
      </c>
      <c r="G33" s="241"/>
      <c r="H33" s="241"/>
      <c r="I33" s="241" t="s">
        <v>17156</v>
      </c>
      <c r="J33" s="241"/>
      <c r="K33" s="241"/>
      <c r="L33" s="244">
        <v>89817</v>
      </c>
      <c r="M33" s="244">
        <v>6432</v>
      </c>
      <c r="N33" s="244">
        <v>9437</v>
      </c>
      <c r="O33" s="244"/>
      <c r="P33" s="244">
        <v>150</v>
      </c>
      <c r="Q33" s="244">
        <v>100</v>
      </c>
      <c r="R33" s="1938">
        <v>50</v>
      </c>
      <c r="S33" s="1938"/>
      <c r="T33" s="244">
        <v>72</v>
      </c>
      <c r="U33" s="244">
        <v>36</v>
      </c>
      <c r="V33" s="244">
        <v>20114</v>
      </c>
      <c r="W33" s="244">
        <v>1080</v>
      </c>
      <c r="X33" s="244">
        <v>1080</v>
      </c>
      <c r="Y33" s="244" t="s">
        <v>465</v>
      </c>
      <c r="Z33" s="244"/>
      <c r="AA33" s="241"/>
      <c r="AB33" s="314"/>
      <c r="AC33" s="241">
        <v>2011</v>
      </c>
      <c r="AD33" s="241"/>
      <c r="AE33" s="241"/>
      <c r="AF33" s="241"/>
      <c r="AG33" s="241"/>
      <c r="AH33" s="241"/>
      <c r="AI33" s="241"/>
      <c r="AJ33" s="244">
        <v>17218</v>
      </c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</row>
    <row r="34" spans="1:60" ht="32.1" customHeight="1">
      <c r="A34" s="1666"/>
      <c r="B34" s="1667"/>
      <c r="C34" s="241" t="s">
        <v>5906</v>
      </c>
      <c r="D34" s="241" t="s">
        <v>24903</v>
      </c>
      <c r="E34" s="733" t="s">
        <v>9599</v>
      </c>
      <c r="F34" s="241" t="s">
        <v>5906</v>
      </c>
      <c r="G34" s="241"/>
      <c r="H34" s="241"/>
      <c r="I34" s="241" t="s">
        <v>5906</v>
      </c>
      <c r="J34" s="241"/>
      <c r="K34" s="241"/>
      <c r="L34" s="244">
        <v>165290</v>
      </c>
      <c r="M34" s="244">
        <v>3999</v>
      </c>
      <c r="N34" s="244">
        <v>4274</v>
      </c>
      <c r="O34" s="244"/>
      <c r="P34" s="244">
        <v>110</v>
      </c>
      <c r="Q34" s="244">
        <v>80</v>
      </c>
      <c r="R34" s="244">
        <v>60</v>
      </c>
      <c r="S34" s="244">
        <v>40</v>
      </c>
      <c r="T34" s="244">
        <v>70</v>
      </c>
      <c r="U34" s="244">
        <v>27</v>
      </c>
      <c r="V34" s="244">
        <v>14352</v>
      </c>
      <c r="W34" s="244">
        <v>300</v>
      </c>
      <c r="X34" s="244">
        <v>500</v>
      </c>
      <c r="Y34" s="244" t="s">
        <v>465</v>
      </c>
      <c r="Z34" s="244"/>
      <c r="AA34" s="241"/>
      <c r="AB34" s="314"/>
      <c r="AC34" s="241">
        <v>2009</v>
      </c>
      <c r="AD34" s="241"/>
      <c r="AE34" s="241"/>
      <c r="AF34" s="241"/>
      <c r="AG34" s="241"/>
      <c r="AH34" s="241"/>
      <c r="AI34" s="241"/>
      <c r="AJ34" s="244">
        <v>4700</v>
      </c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</row>
    <row r="35" spans="1:60" s="1433" customFormat="1" ht="32.1" customHeight="1">
      <c r="A35" s="1418"/>
      <c r="B35" s="1625" t="s">
        <v>60</v>
      </c>
      <c r="C35" s="314" t="s">
        <v>55</v>
      </c>
      <c r="D35" s="349"/>
      <c r="E35" s="315">
        <f>COUNTA(E36:E37)</f>
        <v>2</v>
      </c>
      <c r="F35" s="314"/>
      <c r="G35" s="314"/>
      <c r="H35" s="454"/>
      <c r="I35" s="314"/>
      <c r="J35" s="349"/>
      <c r="K35" s="349"/>
      <c r="L35" s="318">
        <f t="shared" ref="L35:X35" si="5">SUM(L36:L37)</f>
        <v>163259</v>
      </c>
      <c r="M35" s="318">
        <f t="shared" si="5"/>
        <v>16398</v>
      </c>
      <c r="N35" s="318">
        <f t="shared" si="5"/>
        <v>16756</v>
      </c>
      <c r="O35" s="318">
        <f t="shared" si="5"/>
        <v>0</v>
      </c>
      <c r="P35" s="318">
        <f t="shared" si="5"/>
        <v>90</v>
      </c>
      <c r="Q35" s="318">
        <f t="shared" si="5"/>
        <v>80</v>
      </c>
      <c r="R35" s="318">
        <f t="shared" si="5"/>
        <v>0</v>
      </c>
      <c r="S35" s="318">
        <f t="shared" si="5"/>
        <v>0</v>
      </c>
      <c r="T35" s="318">
        <f t="shared" si="5"/>
        <v>145</v>
      </c>
      <c r="U35" s="318">
        <f t="shared" si="5"/>
        <v>52</v>
      </c>
      <c r="V35" s="318">
        <f t="shared" si="5"/>
        <v>20717</v>
      </c>
      <c r="W35" s="318">
        <f t="shared" si="5"/>
        <v>300</v>
      </c>
      <c r="X35" s="318">
        <f t="shared" si="5"/>
        <v>300</v>
      </c>
      <c r="Y35" s="318"/>
      <c r="Z35" s="318"/>
      <c r="AA35" s="349"/>
      <c r="AB35" s="314"/>
      <c r="AC35" s="314"/>
      <c r="AD35" s="378"/>
      <c r="AE35" s="378"/>
      <c r="AF35" s="378"/>
      <c r="AG35" s="378"/>
      <c r="AH35" s="378"/>
      <c r="AI35" s="349"/>
      <c r="AJ35" s="318"/>
      <c r="AK35" s="314"/>
      <c r="AL35" s="314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49"/>
      <c r="BD35" s="349"/>
      <c r="BE35" s="349"/>
      <c r="BF35" s="349"/>
      <c r="BG35" s="349"/>
      <c r="BH35" s="349"/>
    </row>
    <row r="36" spans="1:60" ht="32.1" customHeight="1">
      <c r="B36" s="127"/>
      <c r="C36" s="227" t="s">
        <v>6377</v>
      </c>
      <c r="D36" s="233" t="s">
        <v>25974</v>
      </c>
      <c r="E36" s="260" t="s">
        <v>13319</v>
      </c>
      <c r="F36" s="227" t="s">
        <v>6377</v>
      </c>
      <c r="G36" s="227" t="s">
        <v>25975</v>
      </c>
      <c r="H36" s="360"/>
      <c r="I36" s="227" t="s">
        <v>25976</v>
      </c>
      <c r="J36" s="233"/>
      <c r="K36" s="233"/>
      <c r="L36" s="228">
        <v>12797</v>
      </c>
      <c r="M36" s="228">
        <v>10567</v>
      </c>
      <c r="N36" s="228">
        <v>10567</v>
      </c>
      <c r="O36" s="228"/>
      <c r="P36" s="228"/>
      <c r="Q36" s="228"/>
      <c r="R36" s="228"/>
      <c r="S36" s="228"/>
      <c r="T36" s="228">
        <v>75</v>
      </c>
      <c r="U36" s="228">
        <v>12</v>
      </c>
      <c r="V36" s="228">
        <v>10567</v>
      </c>
      <c r="W36" s="228"/>
      <c r="X36" s="228"/>
      <c r="Y36" s="228" t="s">
        <v>3058</v>
      </c>
      <c r="Z36" s="228"/>
      <c r="AA36" s="233"/>
      <c r="AB36" s="314"/>
      <c r="AC36" s="227">
        <v>2019</v>
      </c>
      <c r="AD36" s="366"/>
      <c r="AE36" s="366"/>
      <c r="AF36" s="366"/>
      <c r="AG36" s="366"/>
      <c r="AH36" s="366"/>
      <c r="AI36" s="233"/>
      <c r="AJ36" s="228">
        <v>1796</v>
      </c>
      <c r="AK36" s="227"/>
      <c r="AL36" s="227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</row>
    <row r="37" spans="1:60" ht="32.1" customHeight="1">
      <c r="B37" s="1377"/>
      <c r="C37" s="241" t="s">
        <v>6360</v>
      </c>
      <c r="D37" s="241" t="s">
        <v>25977</v>
      </c>
      <c r="E37" s="733" t="s">
        <v>12273</v>
      </c>
      <c r="F37" s="241" t="s">
        <v>6360</v>
      </c>
      <c r="G37" s="241"/>
      <c r="H37" s="241"/>
      <c r="I37" s="241" t="s">
        <v>12274</v>
      </c>
      <c r="J37" s="241"/>
      <c r="K37" s="241"/>
      <c r="L37" s="244">
        <v>150462</v>
      </c>
      <c r="M37" s="244">
        <v>5831</v>
      </c>
      <c r="N37" s="244">
        <v>6189</v>
      </c>
      <c r="O37" s="244"/>
      <c r="P37" s="244">
        <v>90</v>
      </c>
      <c r="Q37" s="244">
        <v>80</v>
      </c>
      <c r="R37" s="244"/>
      <c r="S37" s="244"/>
      <c r="T37" s="244">
        <v>70</v>
      </c>
      <c r="U37" s="244">
        <v>40</v>
      </c>
      <c r="V37" s="244">
        <v>10150</v>
      </c>
      <c r="W37" s="244">
        <v>300</v>
      </c>
      <c r="X37" s="244">
        <v>300</v>
      </c>
      <c r="Y37" s="244" t="s">
        <v>178</v>
      </c>
      <c r="Z37" s="244"/>
      <c r="AA37" s="241"/>
      <c r="AB37" s="314"/>
      <c r="AC37" s="241">
        <v>2014</v>
      </c>
      <c r="AD37" s="241"/>
      <c r="AE37" s="241"/>
      <c r="AF37" s="241"/>
      <c r="AG37" s="241"/>
      <c r="AH37" s="241"/>
      <c r="AI37" s="241"/>
      <c r="AJ37" s="244">
        <v>4524</v>
      </c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</row>
  </sheetData>
  <mergeCells count="44">
    <mergeCell ref="R33:S33"/>
    <mergeCell ref="AX3:BB3"/>
    <mergeCell ref="F2:F4"/>
    <mergeCell ref="J2:J4"/>
    <mergeCell ref="K2:K4"/>
    <mergeCell ref="Y3:Y4"/>
    <mergeCell ref="L2:L4"/>
    <mergeCell ref="M2:M4"/>
    <mergeCell ref="N2:N4"/>
    <mergeCell ref="O2:O4"/>
    <mergeCell ref="R3:S3"/>
    <mergeCell ref="T3:U3"/>
    <mergeCell ref="AM2:AR2"/>
    <mergeCell ref="AO3:AQ3"/>
    <mergeCell ref="AD2:AJ4"/>
    <mergeCell ref="A2:A4"/>
    <mergeCell ref="B2:B4"/>
    <mergeCell ref="C2:C4"/>
    <mergeCell ref="D2:D4"/>
    <mergeCell ref="H2:H4"/>
    <mergeCell ref="B1:E1"/>
    <mergeCell ref="E2:E4"/>
    <mergeCell ref="AC1:BH1"/>
    <mergeCell ref="G2:G4"/>
    <mergeCell ref="I2:I4"/>
    <mergeCell ref="AA2:AA4"/>
    <mergeCell ref="AC2:AC4"/>
    <mergeCell ref="AK3:AK4"/>
    <mergeCell ref="AL3:AL4"/>
    <mergeCell ref="V3:V4"/>
    <mergeCell ref="W3:W4"/>
    <mergeCell ref="X3:X4"/>
    <mergeCell ref="AB2:AB4"/>
    <mergeCell ref="P2:V2"/>
    <mergeCell ref="W2:Z2"/>
    <mergeCell ref="P3:Q3"/>
    <mergeCell ref="BH2:BH4"/>
    <mergeCell ref="AM3:AN3"/>
    <mergeCell ref="Z3:Z4"/>
    <mergeCell ref="AS2:BG2"/>
    <mergeCell ref="AR3:AR4"/>
    <mergeCell ref="AS3:AW3"/>
    <mergeCell ref="BC3:BG3"/>
    <mergeCell ref="AK2:AL2"/>
  </mergeCells>
  <phoneticPr fontId="5" type="noConversion"/>
  <dataValidations count="1">
    <dataValidation type="list" allowBlank="1" showInputMessage="1" showErrorMessage="1" sqref="AB5:AB13 AA14 AB15:AB37" xr:uid="{A5F942AB-D64D-49BE-B3F9-B2FBA5B14A7B}">
      <formula1>"O, X"</formula1>
    </dataValidation>
  </dataValidations>
  <hyperlinks>
    <hyperlink ref="H6" r:id="rId1" display="www.stadium.seoul.kr" xr:uid="{FFF8489C-D3ED-43D2-A9DD-2742EB702809}"/>
    <hyperlink ref="H7" r:id="rId2" tooltip="http://www.stadium.seoul.kr/" xr:uid="{7865C623-719D-4C0A-AE82-DE8E483B1ABF}"/>
    <hyperlink ref="H15" r:id="rId3" xr:uid="{DB9C565E-6CEF-4BD1-B5D9-1E4F5F8C6159}"/>
  </hyperlinks>
  <printOptions horizontalCentered="1"/>
  <pageMargins left="0.78740157480314965" right="0.78740157480314965" top="0.78740157480314965" bottom="0.78740157480314965" header="0" footer="0"/>
  <pageSetup paperSize="9" scale="73" fitToHeight="0" orientation="landscape" horizontalDpi="300" verticalDpi="300" r:id="rId4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0542-4011-41D6-BE35-CBC0CDFF3441}">
  <sheetPr>
    <tabColor theme="0" tint="-0.14999847407452621"/>
    <pageSetUpPr fitToPage="1"/>
  </sheetPr>
  <dimension ref="A1:AQ109"/>
  <sheetViews>
    <sheetView view="pageBreakPreview" topLeftCell="B1" zoomScaleNormal="70" zoomScaleSheetLayoutView="100" workbookViewId="0">
      <pane ySplit="5" topLeftCell="A6" activePane="bottomLeft" state="frozen"/>
      <selection activeCell="B1" sqref="B1:H1"/>
      <selection pane="bottomLeft" activeCell="C5" sqref="C5:AQ109"/>
    </sheetView>
  </sheetViews>
  <sheetFormatPr defaultColWidth="8.88671875" defaultRowHeight="11.25"/>
  <cols>
    <col min="1" max="1" width="0" style="39" hidden="1" customWidth="1"/>
    <col min="2" max="2" width="4.33203125" style="39" customWidth="1"/>
    <col min="3" max="3" width="6.44140625" style="39" customWidth="1"/>
    <col min="4" max="4" width="13.77734375" style="39" hidden="1" customWidth="1"/>
    <col min="5" max="5" width="15.5546875" style="48" customWidth="1"/>
    <col min="6" max="6" width="7.77734375" style="39" customWidth="1"/>
    <col min="7" max="7" width="15.109375" style="39" hidden="1" customWidth="1"/>
    <col min="8" max="8" width="8.88671875" style="39" hidden="1" customWidth="1"/>
    <col min="9" max="9" width="14.88671875" style="39" customWidth="1"/>
    <col min="10" max="10" width="6.6640625" style="41" customWidth="1"/>
    <col min="11" max="11" width="7" style="41" customWidth="1"/>
    <col min="12" max="12" width="6.33203125" style="41" customWidth="1"/>
    <col min="13" max="18" width="5.33203125" style="41" customWidth="1"/>
    <col min="19" max="19" width="6.88671875" style="39" customWidth="1"/>
    <col min="20" max="25" width="8.88671875" style="39" hidden="1" customWidth="1"/>
    <col min="26" max="26" width="6.21875" style="40" customWidth="1"/>
    <col min="27" max="42" width="8.88671875" style="39" hidden="1" customWidth="1"/>
    <col min="43" max="43" width="12.21875" style="39" customWidth="1"/>
    <col min="44" max="16384" width="8.88671875" style="8"/>
  </cols>
  <sheetData>
    <row r="1" spans="1:43" ht="22.9" customHeight="1">
      <c r="B1" s="2100" t="s">
        <v>387</v>
      </c>
      <c r="C1" s="2100"/>
      <c r="D1" s="2100"/>
      <c r="E1" s="2100"/>
      <c r="S1" s="2103" t="s">
        <v>258</v>
      </c>
      <c r="T1" s="2103"/>
      <c r="U1" s="2103"/>
      <c r="V1" s="2103"/>
      <c r="W1" s="2103"/>
      <c r="X1" s="2103"/>
      <c r="Y1" s="2103"/>
      <c r="Z1" s="2103"/>
      <c r="AA1" s="2103"/>
      <c r="AB1" s="2103"/>
      <c r="AC1" s="2103"/>
      <c r="AD1" s="2103"/>
      <c r="AE1" s="2103"/>
      <c r="AF1" s="2103"/>
      <c r="AG1" s="2103"/>
      <c r="AH1" s="2103"/>
      <c r="AI1" s="2103"/>
      <c r="AJ1" s="2103"/>
      <c r="AK1" s="2103"/>
      <c r="AL1" s="2103"/>
      <c r="AM1" s="2103"/>
      <c r="AN1" s="2103"/>
      <c r="AO1" s="2103"/>
      <c r="AP1" s="2103"/>
      <c r="AQ1" s="2103"/>
    </row>
    <row r="2" spans="1:43" ht="17.25" customHeight="1">
      <c r="A2" s="2117" t="s">
        <v>3</v>
      </c>
      <c r="B2" s="2089" t="s">
        <v>4</v>
      </c>
      <c r="C2" s="2089" t="s">
        <v>260</v>
      </c>
      <c r="D2" s="2089" t="s">
        <v>6</v>
      </c>
      <c r="E2" s="2089" t="s">
        <v>7</v>
      </c>
      <c r="F2" s="2089" t="s">
        <v>263</v>
      </c>
      <c r="G2" s="2089" t="s">
        <v>26386</v>
      </c>
      <c r="H2" s="2091" t="s">
        <v>436</v>
      </c>
      <c r="I2" s="2089" t="s">
        <v>8</v>
      </c>
      <c r="J2" s="2089" t="s">
        <v>9</v>
      </c>
      <c r="K2" s="2089" t="s">
        <v>10</v>
      </c>
      <c r="L2" s="2089" t="s">
        <v>11</v>
      </c>
      <c r="M2" s="2089" t="s">
        <v>380</v>
      </c>
      <c r="N2" s="2089"/>
      <c r="O2" s="2089"/>
      <c r="P2" s="2089"/>
      <c r="Q2" s="2089"/>
      <c r="R2" s="2089"/>
      <c r="S2" s="2089" t="s">
        <v>382</v>
      </c>
      <c r="T2" s="2108" t="s">
        <v>408</v>
      </c>
      <c r="U2" s="2109"/>
      <c r="V2" s="2109"/>
      <c r="W2" s="2109"/>
      <c r="X2" s="2109"/>
      <c r="Y2" s="2109"/>
      <c r="Z2" s="2110"/>
      <c r="AA2" s="2089" t="s">
        <v>17</v>
      </c>
      <c r="AB2" s="2089"/>
      <c r="AC2" s="2089" t="s">
        <v>19</v>
      </c>
      <c r="AD2" s="2090"/>
      <c r="AE2" s="2090"/>
      <c r="AF2" s="2090"/>
      <c r="AG2" s="2090"/>
      <c r="AH2" s="2090"/>
      <c r="AI2" s="2090"/>
      <c r="AJ2" s="2090"/>
      <c r="AK2" s="2090"/>
      <c r="AL2" s="2090"/>
      <c r="AM2" s="2090"/>
      <c r="AN2" s="2090"/>
      <c r="AO2" s="2090"/>
      <c r="AP2" s="2090"/>
      <c r="AQ2" s="2089" t="s">
        <v>20</v>
      </c>
    </row>
    <row r="3" spans="1:43" ht="17.25" customHeight="1">
      <c r="A3" s="2117"/>
      <c r="B3" s="2089"/>
      <c r="C3" s="2089"/>
      <c r="D3" s="2089"/>
      <c r="E3" s="2089"/>
      <c r="F3" s="2089"/>
      <c r="G3" s="2089"/>
      <c r="H3" s="2102"/>
      <c r="I3" s="2089"/>
      <c r="J3" s="2089"/>
      <c r="K3" s="2089"/>
      <c r="L3" s="2089"/>
      <c r="M3" s="2089" t="s">
        <v>192</v>
      </c>
      <c r="N3" s="2090"/>
      <c r="O3" s="2090"/>
      <c r="P3" s="2090"/>
      <c r="Q3" s="2089" t="s">
        <v>193</v>
      </c>
      <c r="R3" s="2090"/>
      <c r="S3" s="2089"/>
      <c r="T3" s="2111"/>
      <c r="U3" s="2112"/>
      <c r="V3" s="2112"/>
      <c r="W3" s="2112"/>
      <c r="X3" s="2112"/>
      <c r="Y3" s="2112"/>
      <c r="Z3" s="2113"/>
      <c r="AA3" s="2089" t="s">
        <v>26</v>
      </c>
      <c r="AB3" s="2089" t="s">
        <v>27</v>
      </c>
      <c r="AC3" s="2089" t="s">
        <v>31</v>
      </c>
      <c r="AD3" s="2090"/>
      <c r="AE3" s="2090"/>
      <c r="AF3" s="2090"/>
      <c r="AG3" s="2090"/>
      <c r="AH3" s="2089" t="s">
        <v>32</v>
      </c>
      <c r="AI3" s="2090"/>
      <c r="AJ3" s="2090"/>
      <c r="AK3" s="2090"/>
      <c r="AL3" s="2090"/>
      <c r="AM3" s="2089" t="s">
        <v>161</v>
      </c>
      <c r="AN3" s="2090"/>
      <c r="AO3" s="2090"/>
      <c r="AP3" s="2090"/>
      <c r="AQ3" s="2089"/>
    </row>
    <row r="4" spans="1:43" ht="17.25" customHeight="1">
      <c r="A4" s="2117"/>
      <c r="B4" s="2089"/>
      <c r="C4" s="2089"/>
      <c r="D4" s="2089"/>
      <c r="E4" s="2089"/>
      <c r="F4" s="2089"/>
      <c r="G4" s="2089"/>
      <c r="H4" s="2092"/>
      <c r="I4" s="2089"/>
      <c r="J4" s="2089"/>
      <c r="K4" s="2089"/>
      <c r="L4" s="2089"/>
      <c r="M4" s="894" t="s">
        <v>194</v>
      </c>
      <c r="N4" s="894" t="s">
        <v>151</v>
      </c>
      <c r="O4" s="894" t="s">
        <v>152</v>
      </c>
      <c r="P4" s="894" t="s">
        <v>37</v>
      </c>
      <c r="Q4" s="894" t="s">
        <v>195</v>
      </c>
      <c r="R4" s="894" t="s">
        <v>37</v>
      </c>
      <c r="S4" s="2089"/>
      <c r="T4" s="2114"/>
      <c r="U4" s="2115"/>
      <c r="V4" s="2115"/>
      <c r="W4" s="2115"/>
      <c r="X4" s="2115"/>
      <c r="Y4" s="2115"/>
      <c r="Z4" s="2116"/>
      <c r="AA4" s="2089"/>
      <c r="AB4" s="2089"/>
      <c r="AC4" s="920" t="s">
        <v>41</v>
      </c>
      <c r="AD4" s="894" t="s">
        <v>42</v>
      </c>
      <c r="AE4" s="894" t="s">
        <v>37</v>
      </c>
      <c r="AF4" s="894" t="s">
        <v>43</v>
      </c>
      <c r="AG4" s="894" t="s">
        <v>44</v>
      </c>
      <c r="AH4" s="894" t="s">
        <v>41</v>
      </c>
      <c r="AI4" s="894" t="s">
        <v>42</v>
      </c>
      <c r="AJ4" s="894" t="s">
        <v>37</v>
      </c>
      <c r="AK4" s="894" t="s">
        <v>43</v>
      </c>
      <c r="AL4" s="894" t="s">
        <v>44</v>
      </c>
      <c r="AM4" s="894" t="s">
        <v>41</v>
      </c>
      <c r="AN4" s="894" t="s">
        <v>42</v>
      </c>
      <c r="AO4" s="894" t="s">
        <v>37</v>
      </c>
      <c r="AP4" s="894" t="s">
        <v>43</v>
      </c>
      <c r="AQ4" s="2089"/>
    </row>
    <row r="5" spans="1:43" s="73" customFormat="1" ht="25.35" customHeight="1">
      <c r="A5" s="1676"/>
      <c r="B5" s="1623" t="s">
        <v>48</v>
      </c>
      <c r="C5" s="314" t="s">
        <v>1</v>
      </c>
      <c r="D5" s="349"/>
      <c r="E5" s="315">
        <f>COUNTA(E7:E39,E41:E47,E50:E53,E55:E56,E58:E68,E70:E79,E81:E83,E85:E87,E89:E92,E94:E96,E98:E107,E109:E109,E48)</f>
        <v>92</v>
      </c>
      <c r="F5" s="349"/>
      <c r="G5" s="349"/>
      <c r="H5" s="349"/>
      <c r="I5" s="349"/>
      <c r="J5" s="318">
        <f>SUM(J7:J39,J41:J47,K48,J50:J53,J55:J56,J58:J68,J70:J79,J81:J83,J85:J87,J89:J92,J94:J96,J98:J107,J109:J109)</f>
        <v>1335675.43</v>
      </c>
      <c r="K5" s="318">
        <f>SUM(K7:K39,K41:K47,K48,K50:K53,K55:K56,K58:K68,K70:K79,K81:K83,K85:K87,K89:K92,K94:K96,K98:K107,K109:K109)</f>
        <v>125379.43999999999</v>
      </c>
      <c r="L5" s="318">
        <f>SUM(L7:L39,L41:L47,L48,L50:L53,L55:L56,L58:L68,L70:L79,L81:L83,L85:L87,L89:L92,L94:L96,L98:L107,L109:L109)</f>
        <v>395489.89</v>
      </c>
      <c r="M5" s="318"/>
      <c r="N5" s="318"/>
      <c r="O5" s="318"/>
      <c r="P5" s="318"/>
      <c r="Q5" s="318"/>
      <c r="R5" s="318"/>
      <c r="S5" s="314"/>
      <c r="T5" s="349"/>
      <c r="U5" s="349"/>
      <c r="V5" s="349"/>
      <c r="W5" s="349"/>
      <c r="X5" s="349"/>
      <c r="Y5" s="349"/>
      <c r="Z5" s="318"/>
      <c r="AA5" s="314"/>
      <c r="AB5" s="314"/>
      <c r="AC5" s="381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</row>
    <row r="6" spans="1:43" s="73" customFormat="1" ht="25.35" customHeight="1">
      <c r="A6" s="1676"/>
      <c r="B6" s="1619" t="s">
        <v>56</v>
      </c>
      <c r="C6" s="314" t="s">
        <v>55</v>
      </c>
      <c r="D6" s="349"/>
      <c r="E6" s="315">
        <f>COUNTA(E7:E39)</f>
        <v>33</v>
      </c>
      <c r="F6" s="349"/>
      <c r="G6" s="349"/>
      <c r="H6" s="349"/>
      <c r="I6" s="349"/>
      <c r="J6" s="318">
        <f>SUM(J7:J39)</f>
        <v>192186</v>
      </c>
      <c r="K6" s="318">
        <f>SUM(K7:K39)</f>
        <v>58464.070000000007</v>
      </c>
      <c r="L6" s="318">
        <f>SUM(L7:L39)</f>
        <v>241595.27000000002</v>
      </c>
      <c r="M6" s="318"/>
      <c r="N6" s="318"/>
      <c r="O6" s="318"/>
      <c r="P6" s="318"/>
      <c r="Q6" s="318"/>
      <c r="R6" s="318"/>
      <c r="S6" s="314"/>
      <c r="T6" s="349"/>
      <c r="U6" s="349"/>
      <c r="V6" s="349"/>
      <c r="W6" s="349"/>
      <c r="X6" s="349"/>
      <c r="Y6" s="349"/>
      <c r="Z6" s="318"/>
      <c r="AA6" s="314"/>
      <c r="AB6" s="314"/>
      <c r="AC6" s="381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</row>
    <row r="7" spans="1:43" ht="25.35" customHeight="1">
      <c r="A7" s="1647"/>
      <c r="B7" s="44"/>
      <c r="C7" s="324" t="s">
        <v>7418</v>
      </c>
      <c r="D7" s="393"/>
      <c r="E7" s="456" t="s">
        <v>12430</v>
      </c>
      <c r="F7" s="393" t="s">
        <v>7418</v>
      </c>
      <c r="G7" s="393"/>
      <c r="H7" s="393"/>
      <c r="I7" s="393" t="s">
        <v>2614</v>
      </c>
      <c r="J7" s="327">
        <v>3974</v>
      </c>
      <c r="K7" s="327">
        <v>1730</v>
      </c>
      <c r="L7" s="327">
        <v>11262</v>
      </c>
      <c r="M7" s="327">
        <v>13</v>
      </c>
      <c r="N7" s="327"/>
      <c r="O7" s="327"/>
      <c r="P7" s="327">
        <v>387</v>
      </c>
      <c r="Q7" s="327"/>
      <c r="R7" s="327"/>
      <c r="S7" s="324">
        <v>2000</v>
      </c>
      <c r="T7" s="393"/>
      <c r="U7" s="393"/>
      <c r="V7" s="393"/>
      <c r="W7" s="393"/>
      <c r="X7" s="393"/>
      <c r="Y7" s="393"/>
      <c r="Z7" s="327"/>
      <c r="AA7" s="324"/>
      <c r="AB7" s="324"/>
      <c r="AC7" s="346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</row>
    <row r="8" spans="1:43" ht="25.35" customHeight="1">
      <c r="A8" s="1647"/>
      <c r="B8" s="44"/>
      <c r="C8" s="324" t="s">
        <v>595</v>
      </c>
      <c r="D8" s="393"/>
      <c r="E8" s="324" t="s">
        <v>18008</v>
      </c>
      <c r="F8" s="324" t="s">
        <v>595</v>
      </c>
      <c r="G8" s="324"/>
      <c r="H8" s="324"/>
      <c r="I8" s="324" t="s">
        <v>2396</v>
      </c>
      <c r="J8" s="499">
        <v>9173</v>
      </c>
      <c r="K8" s="499">
        <v>5119</v>
      </c>
      <c r="L8" s="499">
        <v>36726</v>
      </c>
      <c r="M8" s="499">
        <v>37</v>
      </c>
      <c r="N8" s="499">
        <v>33.6</v>
      </c>
      <c r="O8" s="499">
        <v>40</v>
      </c>
      <c r="P8" s="499">
        <v>1345</v>
      </c>
      <c r="Q8" s="499"/>
      <c r="R8" s="752"/>
      <c r="S8" s="324">
        <v>2005</v>
      </c>
      <c r="T8" s="393"/>
      <c r="U8" s="393"/>
      <c r="V8" s="393"/>
      <c r="W8" s="393"/>
      <c r="X8" s="393"/>
      <c r="Y8" s="393"/>
      <c r="Z8" s="499"/>
      <c r="AA8" s="324"/>
      <c r="AB8" s="324"/>
      <c r="AC8" s="393"/>
      <c r="AD8" s="393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393"/>
      <c r="AP8" s="393"/>
      <c r="AQ8" s="393"/>
    </row>
    <row r="9" spans="1:43" ht="25.35" customHeight="1">
      <c r="A9" s="1647"/>
      <c r="B9" s="44"/>
      <c r="C9" s="324" t="s">
        <v>595</v>
      </c>
      <c r="D9" s="393"/>
      <c r="E9" s="324" t="s">
        <v>18009</v>
      </c>
      <c r="F9" s="324" t="s">
        <v>595</v>
      </c>
      <c r="G9" s="324"/>
      <c r="H9" s="324"/>
      <c r="I9" s="324" t="s">
        <v>2396</v>
      </c>
      <c r="J9" s="499">
        <v>361</v>
      </c>
      <c r="K9" s="499">
        <v>361</v>
      </c>
      <c r="L9" s="499">
        <v>361</v>
      </c>
      <c r="M9" s="499">
        <v>10</v>
      </c>
      <c r="N9" s="499">
        <v>27</v>
      </c>
      <c r="O9" s="499">
        <v>6</v>
      </c>
      <c r="P9" s="499">
        <v>232</v>
      </c>
      <c r="Q9" s="499"/>
      <c r="R9" s="752"/>
      <c r="S9" s="324">
        <v>2004</v>
      </c>
      <c r="T9" s="393"/>
      <c r="U9" s="393"/>
      <c r="V9" s="393"/>
      <c r="W9" s="393"/>
      <c r="X9" s="393"/>
      <c r="Y9" s="393"/>
      <c r="Z9" s="499"/>
      <c r="AA9" s="324"/>
      <c r="AB9" s="324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</row>
    <row r="10" spans="1:43" ht="25.35" customHeight="1">
      <c r="A10" s="1647"/>
      <c r="B10" s="44"/>
      <c r="C10" s="324" t="s">
        <v>595</v>
      </c>
      <c r="D10" s="393"/>
      <c r="E10" s="324" t="s">
        <v>18010</v>
      </c>
      <c r="F10" s="324" t="s">
        <v>595</v>
      </c>
      <c r="G10" s="324"/>
      <c r="H10" s="324"/>
      <c r="I10" s="324" t="s">
        <v>2396</v>
      </c>
      <c r="J10" s="499">
        <v>2693</v>
      </c>
      <c r="K10" s="499">
        <v>1122</v>
      </c>
      <c r="L10" s="499">
        <v>4829</v>
      </c>
      <c r="M10" s="499">
        <v>12</v>
      </c>
      <c r="N10" s="499">
        <v>33</v>
      </c>
      <c r="O10" s="499">
        <v>22</v>
      </c>
      <c r="P10" s="499">
        <v>726</v>
      </c>
      <c r="Q10" s="499"/>
      <c r="R10" s="752"/>
      <c r="S10" s="324">
        <v>2008</v>
      </c>
      <c r="T10" s="393"/>
      <c r="U10" s="393"/>
      <c r="V10" s="393"/>
      <c r="W10" s="393"/>
      <c r="X10" s="393"/>
      <c r="Y10" s="393"/>
      <c r="Z10" s="499"/>
      <c r="AA10" s="324"/>
      <c r="AB10" s="324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/>
      <c r="AP10" s="393"/>
      <c r="AQ10" s="393"/>
    </row>
    <row r="11" spans="1:43" ht="25.35" customHeight="1">
      <c r="A11" s="1647"/>
      <c r="B11" s="44"/>
      <c r="C11" s="324" t="s">
        <v>11595</v>
      </c>
      <c r="D11" s="393"/>
      <c r="E11" s="324" t="s">
        <v>11596</v>
      </c>
      <c r="F11" s="324" t="s">
        <v>873</v>
      </c>
      <c r="G11" s="324"/>
      <c r="H11" s="324"/>
      <c r="I11" s="324" t="s">
        <v>7521</v>
      </c>
      <c r="J11" s="327">
        <v>18853</v>
      </c>
      <c r="K11" s="327">
        <v>2520</v>
      </c>
      <c r="L11" s="327">
        <v>3817</v>
      </c>
      <c r="M11" s="327">
        <v>12</v>
      </c>
      <c r="N11" s="327">
        <v>21.9</v>
      </c>
      <c r="O11" s="327">
        <v>12</v>
      </c>
      <c r="P11" s="327">
        <v>304</v>
      </c>
      <c r="Q11" s="327"/>
      <c r="R11" s="753"/>
      <c r="S11" s="324">
        <v>2006</v>
      </c>
      <c r="T11" s="393"/>
      <c r="U11" s="393"/>
      <c r="V11" s="393"/>
      <c r="W11" s="393"/>
      <c r="X11" s="393"/>
      <c r="Y11" s="393"/>
      <c r="Z11" s="327">
        <v>61</v>
      </c>
      <c r="AA11" s="324"/>
      <c r="AB11" s="324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3"/>
    </row>
    <row r="12" spans="1:43" ht="25.35" customHeight="1">
      <c r="A12" s="1647"/>
      <c r="B12" s="44"/>
      <c r="C12" s="324" t="s">
        <v>11595</v>
      </c>
      <c r="D12" s="393"/>
      <c r="E12" s="324" t="s">
        <v>11597</v>
      </c>
      <c r="F12" s="324" t="s">
        <v>873</v>
      </c>
      <c r="G12" s="324"/>
      <c r="H12" s="324"/>
      <c r="I12" s="324" t="s">
        <v>7521</v>
      </c>
      <c r="J12" s="499">
        <v>10921</v>
      </c>
      <c r="K12" s="499">
        <v>2077</v>
      </c>
      <c r="L12" s="499">
        <v>7997</v>
      </c>
      <c r="M12" s="499">
        <v>10</v>
      </c>
      <c r="N12" s="499">
        <v>24.1</v>
      </c>
      <c r="O12" s="499">
        <v>9.1</v>
      </c>
      <c r="P12" s="499">
        <v>220</v>
      </c>
      <c r="Q12" s="499"/>
      <c r="R12" s="752"/>
      <c r="S12" s="324">
        <v>2012</v>
      </c>
      <c r="T12" s="393"/>
      <c r="U12" s="393"/>
      <c r="V12" s="393"/>
      <c r="W12" s="393"/>
      <c r="X12" s="393"/>
      <c r="Y12" s="393"/>
      <c r="Z12" s="499">
        <v>24</v>
      </c>
      <c r="AA12" s="324"/>
      <c r="AB12" s="324"/>
      <c r="AC12" s="393"/>
      <c r="AD12" s="393"/>
      <c r="AE12" s="393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/>
      <c r="AP12" s="393"/>
      <c r="AQ12" s="754"/>
    </row>
    <row r="13" spans="1:43" ht="25.35" customHeight="1">
      <c r="A13" s="1647"/>
      <c r="B13" s="44"/>
      <c r="C13" s="324" t="s">
        <v>7437</v>
      </c>
      <c r="D13" s="393"/>
      <c r="E13" s="324" t="s">
        <v>18011</v>
      </c>
      <c r="F13" s="324" t="s">
        <v>18016</v>
      </c>
      <c r="G13" s="324"/>
      <c r="H13" s="324"/>
      <c r="I13" s="324" t="s">
        <v>18017</v>
      </c>
      <c r="J13" s="499">
        <v>4133</v>
      </c>
      <c r="K13" s="499">
        <v>1179</v>
      </c>
      <c r="L13" s="499">
        <v>3394</v>
      </c>
      <c r="M13" s="499">
        <v>14</v>
      </c>
      <c r="N13" s="499">
        <v>3.5</v>
      </c>
      <c r="O13" s="499">
        <v>10</v>
      </c>
      <c r="P13" s="499"/>
      <c r="Q13" s="499"/>
      <c r="R13" s="752"/>
      <c r="S13" s="324">
        <v>2021</v>
      </c>
      <c r="T13" s="393"/>
      <c r="U13" s="393"/>
      <c r="V13" s="393"/>
      <c r="W13" s="393"/>
      <c r="X13" s="393"/>
      <c r="Y13" s="393"/>
      <c r="Z13" s="499">
        <v>160</v>
      </c>
      <c r="AA13" s="324"/>
      <c r="AB13" s="324"/>
      <c r="AC13" s="393"/>
      <c r="AD13" s="393"/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</row>
    <row r="14" spans="1:43" ht="25.35" customHeight="1">
      <c r="A14" s="1647"/>
      <c r="B14" s="44"/>
      <c r="C14" s="324" t="s">
        <v>7407</v>
      </c>
      <c r="D14" s="393" t="s">
        <v>11598</v>
      </c>
      <c r="E14" s="324" t="s">
        <v>18012</v>
      </c>
      <c r="F14" s="324" t="s">
        <v>64</v>
      </c>
      <c r="G14" s="324"/>
      <c r="H14" s="324"/>
      <c r="I14" s="324" t="s">
        <v>11599</v>
      </c>
      <c r="J14" s="499">
        <v>7347</v>
      </c>
      <c r="K14" s="499">
        <v>1065.8800000000001</v>
      </c>
      <c r="L14" s="499">
        <v>4296</v>
      </c>
      <c r="M14" s="499">
        <v>8</v>
      </c>
      <c r="N14" s="499">
        <v>2.4</v>
      </c>
      <c r="O14" s="499">
        <v>4.5</v>
      </c>
      <c r="P14" s="499">
        <v>175</v>
      </c>
      <c r="Q14" s="499"/>
      <c r="R14" s="752"/>
      <c r="S14" s="324">
        <v>1993</v>
      </c>
      <c r="T14" s="393"/>
      <c r="U14" s="393"/>
      <c r="V14" s="393"/>
      <c r="W14" s="393"/>
      <c r="X14" s="393"/>
      <c r="Y14" s="393"/>
      <c r="Z14" s="499"/>
      <c r="AA14" s="324"/>
      <c r="AB14" s="324"/>
      <c r="AC14" s="393"/>
      <c r="AD14" s="393"/>
      <c r="AE14" s="393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/>
      <c r="AP14" s="393"/>
      <c r="AQ14" s="754"/>
    </row>
    <row r="15" spans="1:43" ht="25.35" customHeight="1">
      <c r="A15" s="1647"/>
      <c r="B15" s="44"/>
      <c r="C15" s="346" t="s">
        <v>397</v>
      </c>
      <c r="D15" s="346" t="s">
        <v>10253</v>
      </c>
      <c r="E15" s="346" t="s">
        <v>11600</v>
      </c>
      <c r="F15" s="346" t="s">
        <v>397</v>
      </c>
      <c r="G15" s="346"/>
      <c r="H15" s="346"/>
      <c r="I15" s="346" t="s">
        <v>11758</v>
      </c>
      <c r="J15" s="498">
        <v>35016</v>
      </c>
      <c r="K15" s="498">
        <v>570</v>
      </c>
      <c r="L15" s="498">
        <v>946</v>
      </c>
      <c r="M15" s="499">
        <v>52</v>
      </c>
      <c r="N15" s="499">
        <v>65</v>
      </c>
      <c r="O15" s="499">
        <v>201</v>
      </c>
      <c r="P15" s="499">
        <v>13065</v>
      </c>
      <c r="Q15" s="499"/>
      <c r="R15" s="499"/>
      <c r="S15" s="394">
        <v>1971</v>
      </c>
      <c r="T15" s="346"/>
      <c r="U15" s="393"/>
      <c r="V15" s="393"/>
      <c r="W15" s="393"/>
      <c r="X15" s="393"/>
      <c r="Y15" s="393"/>
      <c r="Z15" s="498"/>
      <c r="AA15" s="324"/>
      <c r="AB15" s="324"/>
      <c r="AC15" s="393"/>
      <c r="AD15" s="393"/>
      <c r="AE15" s="393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3"/>
    </row>
    <row r="16" spans="1:43" ht="25.35" customHeight="1">
      <c r="A16" s="1647"/>
      <c r="B16" s="44"/>
      <c r="C16" s="324" t="s">
        <v>397</v>
      </c>
      <c r="D16" s="393" t="s">
        <v>10211</v>
      </c>
      <c r="E16" s="324" t="s">
        <v>18013</v>
      </c>
      <c r="F16" s="324" t="s">
        <v>397</v>
      </c>
      <c r="G16" s="324"/>
      <c r="H16" s="324"/>
      <c r="I16" s="324" t="s">
        <v>11758</v>
      </c>
      <c r="J16" s="499">
        <v>2973</v>
      </c>
      <c r="K16" s="499">
        <v>1086</v>
      </c>
      <c r="L16" s="499">
        <v>8479</v>
      </c>
      <c r="M16" s="499">
        <v>29</v>
      </c>
      <c r="N16" s="499">
        <v>72</v>
      </c>
      <c r="O16" s="499">
        <v>40</v>
      </c>
      <c r="P16" s="499">
        <v>2900</v>
      </c>
      <c r="Q16" s="499"/>
      <c r="R16" s="499"/>
      <c r="S16" s="324">
        <v>2001</v>
      </c>
      <c r="T16" s="393"/>
      <c r="U16" s="393"/>
      <c r="V16" s="393"/>
      <c r="W16" s="393"/>
      <c r="X16" s="393"/>
      <c r="Y16" s="393"/>
      <c r="Z16" s="499"/>
      <c r="AA16" s="324"/>
      <c r="AB16" s="324"/>
      <c r="AC16" s="393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</row>
    <row r="17" spans="1:43" ht="25.35" customHeight="1">
      <c r="A17" s="1647"/>
      <c r="B17" s="44"/>
      <c r="C17" s="324" t="s">
        <v>7528</v>
      </c>
      <c r="D17" s="393" t="s">
        <v>11601</v>
      </c>
      <c r="E17" s="324" t="s">
        <v>11602</v>
      </c>
      <c r="F17" s="324" t="s">
        <v>7528</v>
      </c>
      <c r="G17" s="324" t="s">
        <v>11603</v>
      </c>
      <c r="H17" s="324"/>
      <c r="I17" s="324" t="s">
        <v>7872</v>
      </c>
      <c r="J17" s="327">
        <v>2121</v>
      </c>
      <c r="K17" s="327">
        <v>2121</v>
      </c>
      <c r="L17" s="327">
        <v>2121</v>
      </c>
      <c r="M17" s="327">
        <v>72</v>
      </c>
      <c r="N17" s="327">
        <v>57</v>
      </c>
      <c r="O17" s="327">
        <v>150</v>
      </c>
      <c r="P17" s="327">
        <v>2121</v>
      </c>
      <c r="Q17" s="327"/>
      <c r="R17" s="753"/>
      <c r="S17" s="324">
        <v>1999</v>
      </c>
      <c r="T17" s="393" t="s">
        <v>11604</v>
      </c>
      <c r="U17" s="393"/>
      <c r="V17" s="393"/>
      <c r="W17" s="393"/>
      <c r="X17" s="393"/>
      <c r="Y17" s="393"/>
      <c r="Z17" s="327">
        <v>7124</v>
      </c>
      <c r="AA17" s="324"/>
      <c r="AB17" s="324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</row>
    <row r="18" spans="1:43" ht="25.35" customHeight="1">
      <c r="A18" s="1647"/>
      <c r="B18" s="44"/>
      <c r="C18" s="324" t="s">
        <v>7453</v>
      </c>
      <c r="D18" s="485" t="s">
        <v>10172</v>
      </c>
      <c r="E18" s="324" t="s">
        <v>18014</v>
      </c>
      <c r="F18" s="324" t="s">
        <v>7453</v>
      </c>
      <c r="G18" s="592" t="s">
        <v>7454</v>
      </c>
      <c r="H18" s="592"/>
      <c r="I18" s="324" t="s">
        <v>7894</v>
      </c>
      <c r="J18" s="499">
        <v>9988</v>
      </c>
      <c r="K18" s="499">
        <v>2508</v>
      </c>
      <c r="L18" s="499">
        <v>8847.27</v>
      </c>
      <c r="M18" s="327">
        <v>12</v>
      </c>
      <c r="N18" s="327">
        <v>2.2999999999999998</v>
      </c>
      <c r="O18" s="327">
        <v>3.6</v>
      </c>
      <c r="P18" s="327">
        <v>292</v>
      </c>
      <c r="Q18" s="327"/>
      <c r="R18" s="753"/>
      <c r="S18" s="324">
        <v>2003</v>
      </c>
      <c r="T18" s="393"/>
      <c r="U18" s="393"/>
      <c r="V18" s="393"/>
      <c r="W18" s="393"/>
      <c r="X18" s="393"/>
      <c r="Y18" s="393"/>
      <c r="Z18" s="327">
        <v>17309</v>
      </c>
      <c r="AA18" s="324"/>
      <c r="AB18" s="324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</row>
    <row r="19" spans="1:43" ht="25.35" customHeight="1">
      <c r="A19" s="1647"/>
      <c r="B19" s="44"/>
      <c r="C19" s="324" t="s">
        <v>7458</v>
      </c>
      <c r="D19" s="393" t="s">
        <v>7979</v>
      </c>
      <c r="E19" s="324" t="s">
        <v>18015</v>
      </c>
      <c r="F19" s="324" t="s">
        <v>7458</v>
      </c>
      <c r="G19" s="324"/>
      <c r="H19" s="324"/>
      <c r="I19" s="324" t="s">
        <v>18018</v>
      </c>
      <c r="J19" s="327"/>
      <c r="K19" s="327">
        <v>3689</v>
      </c>
      <c r="L19" s="327">
        <v>5031</v>
      </c>
      <c r="M19" s="327">
        <v>9</v>
      </c>
      <c r="N19" s="327">
        <v>8</v>
      </c>
      <c r="O19" s="327">
        <v>34</v>
      </c>
      <c r="P19" s="327">
        <v>250</v>
      </c>
      <c r="Q19" s="327"/>
      <c r="R19" s="753"/>
      <c r="S19" s="324">
        <v>2009</v>
      </c>
      <c r="T19" s="393"/>
      <c r="U19" s="393"/>
      <c r="V19" s="393"/>
      <c r="W19" s="393"/>
      <c r="X19" s="393"/>
      <c r="Y19" s="393"/>
      <c r="Z19" s="327"/>
      <c r="AA19" s="324"/>
      <c r="AB19" s="324"/>
      <c r="AC19" s="393"/>
      <c r="AD19" s="393"/>
      <c r="AE19" s="393"/>
      <c r="AF19" s="393"/>
      <c r="AG19" s="393"/>
      <c r="AH19" s="393"/>
      <c r="AI19" s="393"/>
      <c r="AJ19" s="393"/>
      <c r="AK19" s="393"/>
      <c r="AL19" s="393"/>
      <c r="AM19" s="393"/>
      <c r="AN19" s="393"/>
      <c r="AO19" s="393"/>
      <c r="AP19" s="393"/>
      <c r="AQ19" s="393"/>
    </row>
    <row r="20" spans="1:43" ht="25.35" customHeight="1">
      <c r="A20" s="1647"/>
      <c r="B20" s="44"/>
      <c r="C20" s="324" t="s">
        <v>876</v>
      </c>
      <c r="D20" s="393"/>
      <c r="E20" s="755" t="s">
        <v>11759</v>
      </c>
      <c r="F20" s="324" t="s">
        <v>876</v>
      </c>
      <c r="G20" s="324"/>
      <c r="H20" s="324"/>
      <c r="I20" s="324" t="s">
        <v>11760</v>
      </c>
      <c r="J20" s="327">
        <v>8388</v>
      </c>
      <c r="K20" s="327">
        <v>4676</v>
      </c>
      <c r="L20" s="327">
        <v>20716</v>
      </c>
      <c r="M20" s="327">
        <v>21</v>
      </c>
      <c r="N20" s="327"/>
      <c r="O20" s="327"/>
      <c r="P20" s="327">
        <v>384</v>
      </c>
      <c r="Q20" s="327"/>
      <c r="R20" s="753"/>
      <c r="S20" s="324">
        <v>2002</v>
      </c>
      <c r="T20" s="393"/>
      <c r="U20" s="393"/>
      <c r="V20" s="393"/>
      <c r="W20" s="393"/>
      <c r="X20" s="393"/>
      <c r="Y20" s="393"/>
      <c r="Z20" s="327"/>
      <c r="AA20" s="324"/>
      <c r="AB20" s="324"/>
      <c r="AC20" s="393"/>
      <c r="AD20" s="393"/>
      <c r="AE20" s="393"/>
      <c r="AF20" s="393"/>
      <c r="AG20" s="393"/>
      <c r="AH20" s="393"/>
      <c r="AI20" s="393"/>
      <c r="AJ20" s="393"/>
      <c r="AK20" s="393"/>
      <c r="AL20" s="393"/>
      <c r="AM20" s="393"/>
      <c r="AN20" s="393"/>
      <c r="AO20" s="393"/>
      <c r="AP20" s="393"/>
      <c r="AQ20" s="393"/>
    </row>
    <row r="21" spans="1:43" ht="35.1" customHeight="1">
      <c r="A21" s="1647"/>
      <c r="B21" s="44"/>
      <c r="C21" s="324" t="s">
        <v>876</v>
      </c>
      <c r="D21" s="393"/>
      <c r="E21" s="324" t="s">
        <v>18019</v>
      </c>
      <c r="F21" s="324" t="s">
        <v>18041</v>
      </c>
      <c r="G21" s="324"/>
      <c r="H21" s="324"/>
      <c r="I21" s="324" t="s">
        <v>11761</v>
      </c>
      <c r="J21" s="327">
        <v>1524</v>
      </c>
      <c r="K21" s="327">
        <v>716</v>
      </c>
      <c r="L21" s="327">
        <v>4708</v>
      </c>
      <c r="M21" s="327">
        <v>10</v>
      </c>
      <c r="N21" s="327">
        <v>5</v>
      </c>
      <c r="O21" s="327">
        <v>21</v>
      </c>
      <c r="P21" s="327">
        <v>410</v>
      </c>
      <c r="Q21" s="327"/>
      <c r="R21" s="753"/>
      <c r="S21" s="324">
        <v>2009</v>
      </c>
      <c r="T21" s="393"/>
      <c r="U21" s="393"/>
      <c r="V21" s="393"/>
      <c r="W21" s="393"/>
      <c r="X21" s="393"/>
      <c r="Y21" s="393"/>
      <c r="Z21" s="327"/>
      <c r="AA21" s="324"/>
      <c r="AB21" s="324"/>
      <c r="AC21" s="393"/>
      <c r="AD21" s="393"/>
      <c r="AE21" s="393"/>
      <c r="AF21" s="393"/>
      <c r="AG21" s="393"/>
      <c r="AH21" s="393"/>
      <c r="AI21" s="393"/>
      <c r="AJ21" s="393"/>
      <c r="AK21" s="393"/>
      <c r="AL21" s="393"/>
      <c r="AM21" s="393"/>
      <c r="AN21" s="393"/>
      <c r="AO21" s="393"/>
      <c r="AP21" s="393"/>
      <c r="AQ21" s="393"/>
    </row>
    <row r="22" spans="1:43" ht="25.35" customHeight="1">
      <c r="A22" s="1647"/>
      <c r="B22" s="44"/>
      <c r="C22" s="324" t="s">
        <v>545</v>
      </c>
      <c r="D22" s="324"/>
      <c r="E22" s="324" t="s">
        <v>18020</v>
      </c>
      <c r="F22" s="324" t="s">
        <v>545</v>
      </c>
      <c r="G22" s="324"/>
      <c r="H22" s="324"/>
      <c r="I22" s="324" t="s">
        <v>7902</v>
      </c>
      <c r="J22" s="327"/>
      <c r="K22" s="327">
        <v>1062</v>
      </c>
      <c r="L22" s="327">
        <v>3322</v>
      </c>
      <c r="M22" s="327">
        <v>9</v>
      </c>
      <c r="N22" s="327">
        <v>23.4</v>
      </c>
      <c r="O22" s="327">
        <v>6</v>
      </c>
      <c r="P22" s="327">
        <v>276</v>
      </c>
      <c r="Q22" s="327"/>
      <c r="R22" s="327"/>
      <c r="S22" s="324">
        <v>2007</v>
      </c>
      <c r="T22" s="393"/>
      <c r="U22" s="393"/>
      <c r="V22" s="393"/>
      <c r="W22" s="393"/>
      <c r="X22" s="393"/>
      <c r="Y22" s="393"/>
      <c r="Z22" s="327"/>
      <c r="AA22" s="324"/>
      <c r="AB22" s="324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</row>
    <row r="23" spans="1:43" ht="35.1" customHeight="1">
      <c r="A23" s="1647"/>
      <c r="B23" s="44"/>
      <c r="C23" s="241" t="s">
        <v>14419</v>
      </c>
      <c r="D23" s="241"/>
      <c r="E23" s="733" t="s">
        <v>18021</v>
      </c>
      <c r="F23" s="324" t="s">
        <v>13411</v>
      </c>
      <c r="G23" s="241"/>
      <c r="H23" s="241"/>
      <c r="I23" s="241" t="s">
        <v>16060</v>
      </c>
      <c r="J23" s="244">
        <v>2473</v>
      </c>
      <c r="K23" s="244">
        <v>246</v>
      </c>
      <c r="L23" s="244">
        <v>2841</v>
      </c>
      <c r="M23" s="244">
        <v>10</v>
      </c>
      <c r="N23" s="244">
        <v>4.5</v>
      </c>
      <c r="O23" s="244">
        <v>28.5</v>
      </c>
      <c r="P23" s="244">
        <v>128.25</v>
      </c>
      <c r="Q23" s="244"/>
      <c r="R23" s="244"/>
      <c r="S23" s="241">
        <v>2016</v>
      </c>
      <c r="T23" s="241"/>
      <c r="U23" s="241"/>
      <c r="V23" s="241"/>
      <c r="W23" s="241"/>
      <c r="X23" s="241"/>
      <c r="Y23" s="241"/>
      <c r="Z23" s="244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 t="s">
        <v>13459</v>
      </c>
    </row>
    <row r="24" spans="1:43" ht="25.35" customHeight="1">
      <c r="A24" s="1647"/>
      <c r="B24" s="44"/>
      <c r="C24" s="324" t="s">
        <v>713</v>
      </c>
      <c r="D24" s="393" t="s">
        <v>11605</v>
      </c>
      <c r="E24" s="456" t="s">
        <v>18022</v>
      </c>
      <c r="F24" s="393" t="s">
        <v>713</v>
      </c>
      <c r="G24" s="393"/>
      <c r="H24" s="393"/>
      <c r="I24" s="393" t="s">
        <v>7909</v>
      </c>
      <c r="J24" s="327"/>
      <c r="K24" s="327">
        <v>1796</v>
      </c>
      <c r="L24" s="327">
        <v>11357</v>
      </c>
      <c r="M24" s="327">
        <v>9</v>
      </c>
      <c r="N24" s="327">
        <v>22.5</v>
      </c>
      <c r="O24" s="327">
        <v>10.3</v>
      </c>
      <c r="P24" s="327">
        <v>289.45999999999998</v>
      </c>
      <c r="Q24" s="327"/>
      <c r="R24" s="327"/>
      <c r="S24" s="675">
        <v>2007</v>
      </c>
      <c r="T24" s="756"/>
      <c r="U24" s="756"/>
      <c r="V24" s="756"/>
      <c r="W24" s="756"/>
      <c r="X24" s="756"/>
      <c r="Y24" s="756"/>
      <c r="Z24" s="692">
        <v>80</v>
      </c>
      <c r="AA24" s="324"/>
      <c r="AB24" s="324"/>
      <c r="AC24" s="346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</row>
    <row r="25" spans="1:43" ht="25.35" customHeight="1">
      <c r="A25" s="1647"/>
      <c r="B25" s="44"/>
      <c r="C25" s="324" t="s">
        <v>7480</v>
      </c>
      <c r="D25" s="393"/>
      <c r="E25" s="456" t="s">
        <v>18023</v>
      </c>
      <c r="F25" s="393" t="s">
        <v>7480</v>
      </c>
      <c r="G25" s="393"/>
      <c r="H25" s="393"/>
      <c r="I25" s="393" t="s">
        <v>7736</v>
      </c>
      <c r="J25" s="327">
        <v>5090</v>
      </c>
      <c r="K25" s="327">
        <v>2159</v>
      </c>
      <c r="L25" s="327">
        <v>9115</v>
      </c>
      <c r="M25" s="327">
        <v>6</v>
      </c>
      <c r="N25" s="327">
        <v>21</v>
      </c>
      <c r="O25" s="327">
        <v>15</v>
      </c>
      <c r="P25" s="327">
        <v>290.89999999999998</v>
      </c>
      <c r="Q25" s="327"/>
      <c r="R25" s="327"/>
      <c r="S25" s="324">
        <v>2000</v>
      </c>
      <c r="T25" s="393"/>
      <c r="U25" s="393" t="s">
        <v>7288</v>
      </c>
      <c r="V25" s="393"/>
      <c r="W25" s="393"/>
      <c r="X25" s="393"/>
      <c r="Y25" s="393"/>
      <c r="Z25" s="327">
        <v>15432</v>
      </c>
      <c r="AA25" s="324"/>
      <c r="AB25" s="324"/>
      <c r="AC25" s="346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</row>
    <row r="26" spans="1:43" ht="25.35" customHeight="1">
      <c r="A26" s="1647"/>
      <c r="B26" s="44"/>
      <c r="C26" s="346" t="s">
        <v>7480</v>
      </c>
      <c r="D26" s="346"/>
      <c r="E26" s="346" t="s">
        <v>18024</v>
      </c>
      <c r="F26" s="346" t="s">
        <v>7480</v>
      </c>
      <c r="G26" s="346"/>
      <c r="H26" s="346"/>
      <c r="I26" s="346" t="s">
        <v>7736</v>
      </c>
      <c r="J26" s="498">
        <v>5972</v>
      </c>
      <c r="K26" s="498">
        <v>2990</v>
      </c>
      <c r="L26" s="498">
        <v>3066</v>
      </c>
      <c r="M26" s="498">
        <v>12</v>
      </c>
      <c r="N26" s="498">
        <v>15</v>
      </c>
      <c r="O26" s="498">
        <v>17</v>
      </c>
      <c r="P26" s="498">
        <v>365</v>
      </c>
      <c r="Q26" s="498"/>
      <c r="R26" s="498"/>
      <c r="S26" s="346">
        <v>2006</v>
      </c>
      <c r="T26" s="346"/>
      <c r="U26" s="346"/>
      <c r="V26" s="346"/>
      <c r="W26" s="346"/>
      <c r="X26" s="346"/>
      <c r="Y26" s="346"/>
      <c r="Z26" s="498">
        <v>2100</v>
      </c>
      <c r="AA26" s="346"/>
      <c r="AB26" s="346"/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</row>
    <row r="27" spans="1:43" ht="25.35" customHeight="1">
      <c r="A27" s="1647"/>
      <c r="B27" s="44"/>
      <c r="C27" s="346" t="s">
        <v>292</v>
      </c>
      <c r="D27" s="324"/>
      <c r="E27" s="346" t="s">
        <v>18025</v>
      </c>
      <c r="F27" s="346" t="s">
        <v>292</v>
      </c>
      <c r="G27" s="346"/>
      <c r="H27" s="346"/>
      <c r="I27" s="346" t="s">
        <v>18040</v>
      </c>
      <c r="J27" s="498"/>
      <c r="K27" s="498">
        <v>1456</v>
      </c>
      <c r="L27" s="499">
        <v>9131</v>
      </c>
      <c r="M27" s="498">
        <v>10</v>
      </c>
      <c r="N27" s="498">
        <v>11</v>
      </c>
      <c r="O27" s="498">
        <v>22.5</v>
      </c>
      <c r="P27" s="498">
        <v>269.83999999999997</v>
      </c>
      <c r="Q27" s="498"/>
      <c r="R27" s="498"/>
      <c r="S27" s="346">
        <v>2004</v>
      </c>
      <c r="T27" s="346"/>
      <c r="U27" s="346"/>
      <c r="V27" s="346"/>
      <c r="W27" s="346"/>
      <c r="X27" s="346"/>
      <c r="Y27" s="346"/>
      <c r="Z27" s="498">
        <v>15888</v>
      </c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346"/>
      <c r="AQ27" s="346"/>
    </row>
    <row r="28" spans="1:43" ht="25.35" customHeight="1">
      <c r="A28" s="1647"/>
      <c r="B28" s="44"/>
      <c r="C28" s="346" t="s">
        <v>7486</v>
      </c>
      <c r="D28" s="346" t="s">
        <v>7849</v>
      </c>
      <c r="E28" s="346" t="s">
        <v>18026</v>
      </c>
      <c r="F28" s="346" t="s">
        <v>7486</v>
      </c>
      <c r="G28" s="346"/>
      <c r="H28" s="346"/>
      <c r="I28" s="346" t="s">
        <v>11534</v>
      </c>
      <c r="J28" s="327">
        <v>4754</v>
      </c>
      <c r="K28" s="327">
        <v>2796</v>
      </c>
      <c r="L28" s="327">
        <v>8650</v>
      </c>
      <c r="M28" s="498">
        <v>12</v>
      </c>
      <c r="N28" s="498">
        <v>19</v>
      </c>
      <c r="O28" s="498">
        <v>26</v>
      </c>
      <c r="P28" s="498">
        <v>497</v>
      </c>
      <c r="Q28" s="498"/>
      <c r="R28" s="498"/>
      <c r="S28" s="346">
        <v>2002</v>
      </c>
      <c r="T28" s="346"/>
      <c r="U28" s="346"/>
      <c r="V28" s="346"/>
      <c r="W28" s="346"/>
      <c r="X28" s="346"/>
      <c r="Y28" s="346"/>
      <c r="Z28" s="498">
        <v>19300</v>
      </c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346"/>
      <c r="AQ28" s="346"/>
    </row>
    <row r="29" spans="1:43" ht="25.35" customHeight="1">
      <c r="A29" s="1647">
        <v>2</v>
      </c>
      <c r="B29" s="44"/>
      <c r="C29" s="346" t="s">
        <v>7493</v>
      </c>
      <c r="D29" s="346" t="s">
        <v>11606</v>
      </c>
      <c r="E29" s="346" t="s">
        <v>18027</v>
      </c>
      <c r="F29" s="346" t="s">
        <v>7493</v>
      </c>
      <c r="G29" s="346"/>
      <c r="H29" s="346"/>
      <c r="I29" s="346" t="s">
        <v>7548</v>
      </c>
      <c r="J29" s="327">
        <v>10357</v>
      </c>
      <c r="K29" s="327">
        <v>1924.19</v>
      </c>
      <c r="L29" s="327">
        <v>6985</v>
      </c>
      <c r="M29" s="498">
        <v>6</v>
      </c>
      <c r="N29" s="498"/>
      <c r="O29" s="498"/>
      <c r="P29" s="498">
        <v>158</v>
      </c>
      <c r="Q29" s="498"/>
      <c r="R29" s="498"/>
      <c r="S29" s="346">
        <v>2011</v>
      </c>
      <c r="T29" s="346"/>
      <c r="U29" s="346"/>
      <c r="V29" s="346"/>
      <c r="W29" s="346"/>
      <c r="X29" s="346"/>
      <c r="Y29" s="346"/>
      <c r="Z29" s="498">
        <v>60</v>
      </c>
      <c r="AA29" s="346"/>
      <c r="AB29" s="346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  <c r="AO29" s="346"/>
      <c r="AP29" s="346"/>
      <c r="AQ29" s="346"/>
    </row>
    <row r="30" spans="1:43" ht="25.35" customHeight="1">
      <c r="A30" s="1647"/>
      <c r="B30" s="44"/>
      <c r="C30" s="346" t="s">
        <v>7493</v>
      </c>
      <c r="D30" s="346" t="s">
        <v>11607</v>
      </c>
      <c r="E30" s="346" t="s">
        <v>18028</v>
      </c>
      <c r="F30" s="346" t="s">
        <v>7493</v>
      </c>
      <c r="G30" s="346"/>
      <c r="H30" s="346"/>
      <c r="I30" s="346" t="s">
        <v>7548</v>
      </c>
      <c r="J30" s="498">
        <v>987</v>
      </c>
      <c r="K30" s="498">
        <v>349</v>
      </c>
      <c r="L30" s="498">
        <v>349</v>
      </c>
      <c r="M30" s="498">
        <v>4</v>
      </c>
      <c r="N30" s="498"/>
      <c r="O30" s="498"/>
      <c r="P30" s="498">
        <v>116</v>
      </c>
      <c r="Q30" s="498"/>
      <c r="R30" s="498"/>
      <c r="S30" s="346">
        <v>2018</v>
      </c>
      <c r="T30" s="346"/>
      <c r="U30" s="346"/>
      <c r="V30" s="346"/>
      <c r="W30" s="346"/>
      <c r="X30" s="346"/>
      <c r="Y30" s="346"/>
      <c r="Z30" s="498">
        <v>55</v>
      </c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346"/>
      <c r="AQ30" s="346"/>
    </row>
    <row r="31" spans="1:43" ht="25.35" customHeight="1">
      <c r="A31" s="1647"/>
      <c r="B31" s="44"/>
      <c r="C31" s="346" t="s">
        <v>7495</v>
      </c>
      <c r="D31" s="346" t="s">
        <v>10149</v>
      </c>
      <c r="E31" s="346" t="s">
        <v>18029</v>
      </c>
      <c r="F31" s="346" t="s">
        <v>7495</v>
      </c>
      <c r="G31" s="346"/>
      <c r="H31" s="346"/>
      <c r="I31" s="346" t="s">
        <v>18035</v>
      </c>
      <c r="J31" s="498">
        <v>766</v>
      </c>
      <c r="K31" s="498">
        <v>766</v>
      </c>
      <c r="L31" s="498">
        <v>1501</v>
      </c>
      <c r="M31" s="498">
        <v>16</v>
      </c>
      <c r="N31" s="498"/>
      <c r="O31" s="498">
        <v>5</v>
      </c>
      <c r="P31" s="498">
        <v>748</v>
      </c>
      <c r="Q31" s="498"/>
      <c r="R31" s="498"/>
      <c r="S31" s="346">
        <v>2008</v>
      </c>
      <c r="T31" s="346"/>
      <c r="U31" s="346"/>
      <c r="V31" s="346"/>
      <c r="W31" s="346"/>
      <c r="X31" s="346"/>
      <c r="Y31" s="346"/>
      <c r="Z31" s="498">
        <v>1180</v>
      </c>
      <c r="AA31" s="346"/>
      <c r="AB31" s="346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6"/>
      <c r="AQ31" s="346"/>
    </row>
    <row r="32" spans="1:43" ht="25.35" customHeight="1">
      <c r="A32" s="1647"/>
      <c r="B32" s="44"/>
      <c r="C32" s="346" t="s">
        <v>7495</v>
      </c>
      <c r="D32" s="346" t="s">
        <v>11608</v>
      </c>
      <c r="E32" s="346" t="s">
        <v>18030</v>
      </c>
      <c r="F32" s="346" t="s">
        <v>7495</v>
      </c>
      <c r="G32" s="346"/>
      <c r="H32" s="346"/>
      <c r="I32" s="346" t="s">
        <v>2553</v>
      </c>
      <c r="J32" s="498">
        <v>26092</v>
      </c>
      <c r="K32" s="498">
        <v>1724</v>
      </c>
      <c r="L32" s="498">
        <v>7380</v>
      </c>
      <c r="M32" s="498">
        <v>18</v>
      </c>
      <c r="N32" s="498"/>
      <c r="O32" s="498">
        <v>8</v>
      </c>
      <c r="P32" s="498">
        <v>750</v>
      </c>
      <c r="Q32" s="498"/>
      <c r="R32" s="498"/>
      <c r="S32" s="346">
        <v>2009</v>
      </c>
      <c r="T32" s="346"/>
      <c r="U32" s="346"/>
      <c r="V32" s="346"/>
      <c r="W32" s="346"/>
      <c r="X32" s="346"/>
      <c r="Y32" s="346"/>
      <c r="Z32" s="498">
        <v>7290</v>
      </c>
      <c r="AA32" s="346"/>
      <c r="AB32" s="346"/>
      <c r="AC32" s="346"/>
      <c r="AD32" s="346"/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/>
      <c r="AP32" s="346"/>
      <c r="AQ32" s="346"/>
    </row>
    <row r="33" spans="1:43" ht="25.35" customHeight="1">
      <c r="A33" s="1647"/>
      <c r="B33" s="44"/>
      <c r="C33" s="324" t="s">
        <v>7495</v>
      </c>
      <c r="D33" s="393" t="s">
        <v>10225</v>
      </c>
      <c r="E33" s="324" t="s">
        <v>18031</v>
      </c>
      <c r="F33" s="324" t="s">
        <v>7495</v>
      </c>
      <c r="G33" s="324"/>
      <c r="H33" s="324"/>
      <c r="I33" s="324" t="s">
        <v>18036</v>
      </c>
      <c r="J33" s="327">
        <v>2262</v>
      </c>
      <c r="K33" s="327"/>
      <c r="L33" s="327">
        <v>13713</v>
      </c>
      <c r="M33" s="327">
        <v>15</v>
      </c>
      <c r="N33" s="327">
        <v>19.5</v>
      </c>
      <c r="O33" s="327">
        <v>28.3</v>
      </c>
      <c r="P33" s="327">
        <v>552.05999999999995</v>
      </c>
      <c r="Q33" s="327"/>
      <c r="R33" s="327"/>
      <c r="S33" s="324">
        <v>2013</v>
      </c>
      <c r="T33" s="393"/>
      <c r="U33" s="393"/>
      <c r="V33" s="393"/>
      <c r="W33" s="393"/>
      <c r="X33" s="393"/>
      <c r="Y33" s="393"/>
      <c r="Z33" s="327">
        <v>72708</v>
      </c>
      <c r="AA33" s="324"/>
      <c r="AB33" s="393"/>
      <c r="AC33" s="346"/>
      <c r="AD33" s="346"/>
      <c r="AE33" s="346"/>
      <c r="AF33" s="346"/>
      <c r="AG33" s="346"/>
      <c r="AH33" s="346"/>
      <c r="AI33" s="346"/>
      <c r="AJ33" s="346"/>
      <c r="AK33" s="346"/>
      <c r="AL33" s="346"/>
      <c r="AM33" s="346"/>
      <c r="AN33" s="346"/>
      <c r="AO33" s="346"/>
      <c r="AP33" s="346"/>
      <c r="AQ33" s="346"/>
    </row>
    <row r="34" spans="1:43" ht="25.35" customHeight="1">
      <c r="A34" s="1647"/>
      <c r="B34" s="44"/>
      <c r="C34" s="324" t="s">
        <v>7501</v>
      </c>
      <c r="D34" s="393" t="s">
        <v>10230</v>
      </c>
      <c r="E34" s="324" t="s">
        <v>18032</v>
      </c>
      <c r="F34" s="324" t="s">
        <v>7501</v>
      </c>
      <c r="G34" s="324" t="s">
        <v>10254</v>
      </c>
      <c r="H34" s="324"/>
      <c r="I34" s="324" t="s">
        <v>7943</v>
      </c>
      <c r="J34" s="327">
        <v>1571</v>
      </c>
      <c r="K34" s="327">
        <v>1571</v>
      </c>
      <c r="L34" s="327">
        <v>9914</v>
      </c>
      <c r="M34" s="327">
        <v>8</v>
      </c>
      <c r="N34" s="327">
        <v>13</v>
      </c>
      <c r="O34" s="327">
        <v>15</v>
      </c>
      <c r="P34" s="327">
        <v>195</v>
      </c>
      <c r="Q34" s="327"/>
      <c r="R34" s="324"/>
      <c r="S34" s="324">
        <v>2005</v>
      </c>
      <c r="T34" s="324">
        <v>19000</v>
      </c>
      <c r="U34" s="324"/>
      <c r="V34" s="324"/>
      <c r="W34" s="324"/>
      <c r="X34" s="393"/>
      <c r="Y34" s="327"/>
      <c r="Z34" s="324"/>
      <c r="AA34" s="393"/>
      <c r="AB34" s="393"/>
      <c r="AC34" s="346"/>
      <c r="AD34" s="346"/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/>
      <c r="AP34" s="346"/>
      <c r="AQ34" s="346"/>
    </row>
    <row r="35" spans="1:43" ht="25.35" customHeight="1">
      <c r="A35" s="1647"/>
      <c r="B35" s="44"/>
      <c r="C35" s="324" t="s">
        <v>7501</v>
      </c>
      <c r="D35" s="393" t="s">
        <v>10255</v>
      </c>
      <c r="E35" s="324" t="s">
        <v>18033</v>
      </c>
      <c r="F35" s="324" t="s">
        <v>7501</v>
      </c>
      <c r="G35" s="324" t="s">
        <v>10256</v>
      </c>
      <c r="H35" s="324"/>
      <c r="I35" s="324" t="s">
        <v>2614</v>
      </c>
      <c r="J35" s="327">
        <v>1087</v>
      </c>
      <c r="K35" s="327">
        <v>1087</v>
      </c>
      <c r="L35" s="327">
        <v>4030</v>
      </c>
      <c r="M35" s="327">
        <v>4</v>
      </c>
      <c r="N35" s="327">
        <v>12</v>
      </c>
      <c r="O35" s="327">
        <v>11</v>
      </c>
      <c r="P35" s="327">
        <v>132</v>
      </c>
      <c r="Q35" s="327"/>
      <c r="R35" s="753"/>
      <c r="S35" s="324">
        <v>2004</v>
      </c>
      <c r="T35" s="393"/>
      <c r="U35" s="393"/>
      <c r="V35" s="393"/>
      <c r="W35" s="393"/>
      <c r="X35" s="393">
        <v>7469</v>
      </c>
      <c r="Y35" s="393"/>
      <c r="Z35" s="327"/>
      <c r="AA35" s="324"/>
      <c r="AB35" s="324"/>
      <c r="AC35" s="393"/>
      <c r="AD35" s="393"/>
      <c r="AE35" s="393"/>
      <c r="AF35" s="393"/>
      <c r="AG35" s="393"/>
      <c r="AH35" s="393"/>
      <c r="AI35" s="393"/>
      <c r="AJ35" s="393"/>
      <c r="AK35" s="393"/>
      <c r="AL35" s="393"/>
      <c r="AM35" s="393"/>
      <c r="AN35" s="393"/>
      <c r="AO35" s="393"/>
      <c r="AP35" s="393"/>
      <c r="AQ35" s="754"/>
    </row>
    <row r="36" spans="1:43" ht="35.1" customHeight="1">
      <c r="A36" s="1647"/>
      <c r="B36" s="44"/>
      <c r="C36" s="241" t="s">
        <v>13395</v>
      </c>
      <c r="D36" s="241"/>
      <c r="E36" s="733" t="s">
        <v>18034</v>
      </c>
      <c r="F36" s="324" t="s">
        <v>13411</v>
      </c>
      <c r="G36" s="241"/>
      <c r="H36" s="241"/>
      <c r="I36" s="241" t="s">
        <v>16063</v>
      </c>
      <c r="J36" s="244">
        <v>6308</v>
      </c>
      <c r="K36" s="244">
        <v>2803</v>
      </c>
      <c r="L36" s="244">
        <v>9716</v>
      </c>
      <c r="M36" s="244">
        <v>13</v>
      </c>
      <c r="N36" s="244">
        <v>2.6</v>
      </c>
      <c r="O36" s="244">
        <v>33</v>
      </c>
      <c r="P36" s="244">
        <v>346</v>
      </c>
      <c r="Q36" s="244"/>
      <c r="R36" s="244"/>
      <c r="S36" s="241">
        <v>2001</v>
      </c>
      <c r="T36" s="241"/>
      <c r="U36" s="241"/>
      <c r="V36" s="241"/>
      <c r="W36" s="241"/>
      <c r="X36" s="241"/>
      <c r="Y36" s="241"/>
      <c r="Z36" s="244">
        <v>9423</v>
      </c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 t="s">
        <v>13459</v>
      </c>
    </row>
    <row r="37" spans="1:43" ht="25.35" customHeight="1">
      <c r="A37" s="1647"/>
      <c r="B37" s="46"/>
      <c r="C37" s="324" t="s">
        <v>554</v>
      </c>
      <c r="D37" s="393"/>
      <c r="E37" s="324" t="s">
        <v>11609</v>
      </c>
      <c r="F37" s="324" t="s">
        <v>920</v>
      </c>
      <c r="G37" s="324"/>
      <c r="H37" s="324"/>
      <c r="I37" s="324" t="s">
        <v>3330</v>
      </c>
      <c r="J37" s="327">
        <v>702</v>
      </c>
      <c r="K37" s="327">
        <v>702</v>
      </c>
      <c r="L37" s="327">
        <v>702</v>
      </c>
      <c r="M37" s="327">
        <v>21</v>
      </c>
      <c r="N37" s="327">
        <v>13</v>
      </c>
      <c r="O37" s="327">
        <v>44</v>
      </c>
      <c r="P37" s="327">
        <v>348</v>
      </c>
      <c r="Q37" s="327"/>
      <c r="R37" s="753"/>
      <c r="S37" s="324">
        <v>1996</v>
      </c>
      <c r="T37" s="393"/>
      <c r="U37" s="393"/>
      <c r="V37" s="393"/>
      <c r="W37" s="393"/>
      <c r="X37" s="393"/>
      <c r="Y37" s="393"/>
      <c r="Z37" s="327"/>
      <c r="AA37" s="324"/>
      <c r="AB37" s="324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</row>
    <row r="38" spans="1:43" ht="25.35" customHeight="1">
      <c r="A38" s="1647"/>
      <c r="B38" s="45"/>
      <c r="C38" s="324" t="s">
        <v>554</v>
      </c>
      <c r="D38" s="393"/>
      <c r="E38" s="324" t="s">
        <v>18037</v>
      </c>
      <c r="F38" s="324" t="s">
        <v>554</v>
      </c>
      <c r="G38" s="324"/>
      <c r="H38" s="324"/>
      <c r="I38" s="324" t="s">
        <v>7952</v>
      </c>
      <c r="J38" s="499">
        <v>4427</v>
      </c>
      <c r="K38" s="499">
        <v>2620</v>
      </c>
      <c r="L38" s="499">
        <v>8690</v>
      </c>
      <c r="M38" s="499">
        <v>9</v>
      </c>
      <c r="N38" s="499">
        <v>28</v>
      </c>
      <c r="O38" s="499">
        <v>11</v>
      </c>
      <c r="P38" s="499">
        <v>308</v>
      </c>
      <c r="Q38" s="499">
        <v>1</v>
      </c>
      <c r="R38" s="752">
        <v>18</v>
      </c>
      <c r="S38" s="324">
        <v>2004</v>
      </c>
      <c r="T38" s="393"/>
      <c r="U38" s="393"/>
      <c r="V38" s="393"/>
      <c r="W38" s="393"/>
      <c r="X38" s="393"/>
      <c r="Y38" s="393"/>
      <c r="Z38" s="499">
        <v>19123</v>
      </c>
      <c r="AA38" s="324"/>
      <c r="AB38" s="324"/>
      <c r="AC38" s="393"/>
      <c r="AD38" s="393"/>
      <c r="AE38" s="393"/>
      <c r="AF38" s="393"/>
      <c r="AG38" s="393"/>
      <c r="AH38" s="393"/>
      <c r="AI38" s="393"/>
      <c r="AJ38" s="393"/>
      <c r="AK38" s="393"/>
      <c r="AL38" s="393"/>
      <c r="AM38" s="393"/>
      <c r="AN38" s="393"/>
      <c r="AO38" s="393"/>
      <c r="AP38" s="393"/>
      <c r="AQ38" s="523"/>
    </row>
    <row r="39" spans="1:43" ht="25.35" customHeight="1">
      <c r="A39" s="1647"/>
      <c r="B39" s="45"/>
      <c r="C39" s="324" t="s">
        <v>554</v>
      </c>
      <c r="D39" s="393"/>
      <c r="E39" s="324" t="s">
        <v>18038</v>
      </c>
      <c r="F39" s="324" t="s">
        <v>64</v>
      </c>
      <c r="G39" s="324"/>
      <c r="H39" s="324"/>
      <c r="I39" s="324" t="s">
        <v>26375</v>
      </c>
      <c r="J39" s="499">
        <v>1873</v>
      </c>
      <c r="K39" s="499">
        <v>1873</v>
      </c>
      <c r="L39" s="499">
        <v>7603</v>
      </c>
      <c r="M39" s="499">
        <v>9</v>
      </c>
      <c r="N39" s="244"/>
      <c r="O39" s="499"/>
      <c r="P39" s="499">
        <v>247</v>
      </c>
      <c r="Q39" s="499"/>
      <c r="R39" s="499"/>
      <c r="S39" s="324">
        <v>1995</v>
      </c>
      <c r="T39" s="393"/>
      <c r="U39" s="393"/>
      <c r="V39" s="393"/>
      <c r="W39" s="393"/>
      <c r="X39" s="393"/>
      <c r="Y39" s="393"/>
      <c r="Z39" s="499"/>
      <c r="AA39" s="324"/>
      <c r="AB39" s="324"/>
      <c r="AC39" s="393" t="s">
        <v>18727</v>
      </c>
      <c r="AD39" s="393"/>
      <c r="AE39" s="393"/>
      <c r="AF39" s="393"/>
      <c r="AG39" s="393"/>
      <c r="AH39" s="393"/>
      <c r="AI39" s="393"/>
      <c r="AJ39" s="393"/>
      <c r="AK39" s="393"/>
      <c r="AL39" s="393"/>
      <c r="AM39" s="393"/>
      <c r="AN39" s="393"/>
      <c r="AO39" s="393"/>
      <c r="AP39" s="393"/>
      <c r="AQ39" s="393"/>
    </row>
    <row r="40" spans="1:43" s="73" customFormat="1" ht="25.35" customHeight="1">
      <c r="A40" s="1649"/>
      <c r="B40" s="1622" t="s">
        <v>1791</v>
      </c>
      <c r="C40" s="314" t="s">
        <v>13537</v>
      </c>
      <c r="D40" s="349"/>
      <c r="E40" s="330">
        <f>COUNTA(E41:E47)</f>
        <v>7</v>
      </c>
      <c r="F40" s="314"/>
      <c r="G40" s="314"/>
      <c r="H40" s="1663"/>
      <c r="I40" s="314"/>
      <c r="J40" s="318">
        <f>SUM(J41:J47)</f>
        <v>4942</v>
      </c>
      <c r="K40" s="318">
        <f>SUM(K41:K47)</f>
        <v>9980</v>
      </c>
      <c r="L40" s="318">
        <f>SUM(L41:L47)</f>
        <v>13699.54</v>
      </c>
      <c r="M40" s="318"/>
      <c r="N40" s="318"/>
      <c r="O40" s="318"/>
      <c r="P40" s="318"/>
      <c r="Q40" s="318"/>
      <c r="R40" s="1675"/>
      <c r="S40" s="314"/>
      <c r="T40" s="349"/>
      <c r="U40" s="349"/>
      <c r="V40" s="349"/>
      <c r="W40" s="349"/>
      <c r="X40" s="349"/>
      <c r="Y40" s="349"/>
      <c r="Z40" s="318"/>
      <c r="AA40" s="314"/>
      <c r="AB40" s="314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</row>
    <row r="41" spans="1:43" ht="25.35" customHeight="1">
      <c r="A41" s="1647"/>
      <c r="B41" s="45"/>
      <c r="C41" s="227" t="s">
        <v>777</v>
      </c>
      <c r="D41" s="233"/>
      <c r="E41" s="227" t="s">
        <v>8007</v>
      </c>
      <c r="F41" s="227" t="s">
        <v>777</v>
      </c>
      <c r="G41" s="227"/>
      <c r="H41" s="227"/>
      <c r="I41" s="227" t="s">
        <v>777</v>
      </c>
      <c r="J41" s="228">
        <v>2818</v>
      </c>
      <c r="K41" s="228">
        <v>1539</v>
      </c>
      <c r="L41" s="228">
        <v>5720</v>
      </c>
      <c r="M41" s="228">
        <v>6</v>
      </c>
      <c r="N41" s="228">
        <v>9</v>
      </c>
      <c r="O41" s="242">
        <v>31</v>
      </c>
      <c r="P41" s="228">
        <v>279</v>
      </c>
      <c r="Q41" s="228"/>
      <c r="R41" s="228"/>
      <c r="S41" s="227">
        <v>2017</v>
      </c>
      <c r="T41" s="233"/>
      <c r="U41" s="233"/>
      <c r="V41" s="233"/>
      <c r="W41" s="233"/>
      <c r="X41" s="233"/>
      <c r="Y41" s="233"/>
      <c r="Z41" s="228"/>
      <c r="AA41" s="227"/>
      <c r="AB41" s="227"/>
      <c r="AC41" s="241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 t="s">
        <v>8008</v>
      </c>
    </row>
    <row r="42" spans="1:43" ht="25.35" customHeight="1">
      <c r="A42" s="1647"/>
      <c r="B42" s="45"/>
      <c r="C42" s="227" t="s">
        <v>580</v>
      </c>
      <c r="D42" s="233"/>
      <c r="E42" s="227" t="s">
        <v>1299</v>
      </c>
      <c r="F42" s="227" t="s">
        <v>580</v>
      </c>
      <c r="G42" s="227"/>
      <c r="H42" s="227"/>
      <c r="I42" s="227" t="s">
        <v>580</v>
      </c>
      <c r="J42" s="228"/>
      <c r="K42" s="228">
        <v>426</v>
      </c>
      <c r="L42" s="228">
        <v>427</v>
      </c>
      <c r="M42" s="228">
        <v>16</v>
      </c>
      <c r="N42" s="228">
        <v>49</v>
      </c>
      <c r="O42" s="242">
        <v>17</v>
      </c>
      <c r="P42" s="228">
        <v>427</v>
      </c>
      <c r="Q42" s="228"/>
      <c r="R42" s="228"/>
      <c r="S42" s="227">
        <v>2012</v>
      </c>
      <c r="T42" s="233"/>
      <c r="U42" s="233"/>
      <c r="V42" s="233"/>
      <c r="W42" s="233"/>
      <c r="X42" s="233"/>
      <c r="Y42" s="233"/>
      <c r="Z42" s="228">
        <v>81</v>
      </c>
      <c r="AA42" s="227"/>
      <c r="AB42" s="227"/>
      <c r="AC42" s="241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 t="s">
        <v>1300</v>
      </c>
    </row>
    <row r="43" spans="1:43" ht="25.35" customHeight="1">
      <c r="A43" s="1647"/>
      <c r="B43" s="45"/>
      <c r="C43" s="227" t="s">
        <v>716</v>
      </c>
      <c r="D43" s="233"/>
      <c r="E43" s="227" t="s">
        <v>1295</v>
      </c>
      <c r="F43" s="227" t="s">
        <v>566</v>
      </c>
      <c r="G43" s="227"/>
      <c r="H43" s="227"/>
      <c r="I43" s="227" t="s">
        <v>1213</v>
      </c>
      <c r="J43" s="228">
        <v>215</v>
      </c>
      <c r="K43" s="228"/>
      <c r="L43" s="228">
        <v>215</v>
      </c>
      <c r="M43" s="228">
        <v>8</v>
      </c>
      <c r="N43" s="758">
        <v>22.5</v>
      </c>
      <c r="O43" s="758">
        <v>4.2</v>
      </c>
      <c r="P43" s="300">
        <v>215</v>
      </c>
      <c r="Q43" s="228"/>
      <c r="R43" s="228"/>
      <c r="S43" s="227">
        <v>2012</v>
      </c>
      <c r="T43" s="233"/>
      <c r="U43" s="233"/>
      <c r="V43" s="233"/>
      <c r="W43" s="233"/>
      <c r="X43" s="233"/>
      <c r="Y43" s="233"/>
      <c r="Z43" s="228"/>
      <c r="AA43" s="227"/>
      <c r="AB43" s="227"/>
      <c r="AC43" s="241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</row>
    <row r="44" spans="1:43" ht="38.25" customHeight="1">
      <c r="A44" s="1647"/>
      <c r="B44" s="45"/>
      <c r="C44" s="227" t="s">
        <v>716</v>
      </c>
      <c r="D44" s="233"/>
      <c r="E44" s="227" t="s">
        <v>1296</v>
      </c>
      <c r="F44" s="227" t="s">
        <v>566</v>
      </c>
      <c r="G44" s="227"/>
      <c r="H44" s="227"/>
      <c r="I44" s="227" t="s">
        <v>18835</v>
      </c>
      <c r="J44" s="228"/>
      <c r="K44" s="228">
        <v>4164</v>
      </c>
      <c r="L44" s="228">
        <v>6005</v>
      </c>
      <c r="M44" s="228">
        <v>8</v>
      </c>
      <c r="N44" s="758">
        <v>12.9</v>
      </c>
      <c r="O44" s="758">
        <v>21</v>
      </c>
      <c r="P44" s="300">
        <v>272</v>
      </c>
      <c r="Q44" s="228"/>
      <c r="R44" s="228"/>
      <c r="S44" s="227">
        <v>1998</v>
      </c>
      <c r="T44" s="233"/>
      <c r="U44" s="233"/>
      <c r="V44" s="233"/>
      <c r="W44" s="233"/>
      <c r="X44" s="233"/>
      <c r="Y44" s="233"/>
      <c r="Z44" s="228"/>
      <c r="AA44" s="227"/>
      <c r="AB44" s="227"/>
      <c r="AC44" s="241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 t="s">
        <v>8004</v>
      </c>
    </row>
    <row r="45" spans="1:43" ht="25.35" customHeight="1">
      <c r="A45" s="1647"/>
      <c r="B45" s="45"/>
      <c r="C45" s="227" t="s">
        <v>757</v>
      </c>
      <c r="D45" s="227" t="s">
        <v>18811</v>
      </c>
      <c r="E45" s="227" t="s">
        <v>1297</v>
      </c>
      <c r="F45" s="227" t="s">
        <v>757</v>
      </c>
      <c r="G45" s="227"/>
      <c r="H45" s="227"/>
      <c r="I45" s="227" t="s">
        <v>18812</v>
      </c>
      <c r="J45" s="228"/>
      <c r="K45" s="228">
        <v>1942</v>
      </c>
      <c r="L45" s="228">
        <v>213</v>
      </c>
      <c r="M45" s="228">
        <v>7</v>
      </c>
      <c r="N45" s="228">
        <v>18.75</v>
      </c>
      <c r="O45" s="242">
        <v>8.1</v>
      </c>
      <c r="P45" s="228">
        <v>151.9</v>
      </c>
      <c r="Q45" s="228"/>
      <c r="R45" s="228"/>
      <c r="S45" s="227">
        <v>2006</v>
      </c>
      <c r="T45" s="233"/>
      <c r="U45" s="233"/>
      <c r="V45" s="233"/>
      <c r="W45" s="233"/>
      <c r="X45" s="233"/>
      <c r="Y45" s="233"/>
      <c r="Z45" s="228"/>
      <c r="AA45" s="227"/>
      <c r="AB45" s="227"/>
      <c r="AC45" s="241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 t="s">
        <v>1298</v>
      </c>
    </row>
    <row r="46" spans="1:43" ht="25.35" customHeight="1">
      <c r="A46" s="1647"/>
      <c r="B46" s="46"/>
      <c r="C46" s="227" t="s">
        <v>726</v>
      </c>
      <c r="D46" s="233"/>
      <c r="E46" s="227" t="s">
        <v>18836</v>
      </c>
      <c r="F46" s="227" t="s">
        <v>566</v>
      </c>
      <c r="G46" s="227"/>
      <c r="H46" s="227"/>
      <c r="I46" s="227" t="s">
        <v>18784</v>
      </c>
      <c r="J46" s="228">
        <v>529</v>
      </c>
      <c r="K46" s="228">
        <v>529</v>
      </c>
      <c r="L46" s="228">
        <v>529</v>
      </c>
      <c r="M46" s="228">
        <v>15</v>
      </c>
      <c r="N46" s="228">
        <v>40</v>
      </c>
      <c r="O46" s="242">
        <v>6</v>
      </c>
      <c r="P46" s="228">
        <v>529</v>
      </c>
      <c r="Q46" s="228"/>
      <c r="R46" s="228"/>
      <c r="S46" s="227">
        <v>2008</v>
      </c>
      <c r="T46" s="233"/>
      <c r="U46" s="233"/>
      <c r="V46" s="233"/>
      <c r="W46" s="233"/>
      <c r="X46" s="233"/>
      <c r="Y46" s="233"/>
      <c r="Z46" s="228"/>
      <c r="AA46" s="227"/>
      <c r="AB46" s="227"/>
      <c r="AC46" s="241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466"/>
    </row>
    <row r="47" spans="1:43" ht="25.35" customHeight="1">
      <c r="A47" s="1647"/>
      <c r="B47" s="46"/>
      <c r="C47" s="227" t="s">
        <v>713</v>
      </c>
      <c r="D47" s="233" t="s">
        <v>1813</v>
      </c>
      <c r="E47" s="227" t="s">
        <v>8005</v>
      </c>
      <c r="F47" s="227" t="s">
        <v>713</v>
      </c>
      <c r="G47" s="227"/>
      <c r="H47" s="227"/>
      <c r="I47" s="227" t="s">
        <v>1814</v>
      </c>
      <c r="J47" s="228">
        <v>1380</v>
      </c>
      <c r="K47" s="228">
        <v>1380</v>
      </c>
      <c r="L47" s="228">
        <v>590.54</v>
      </c>
      <c r="M47" s="228">
        <v>7</v>
      </c>
      <c r="N47" s="228">
        <v>5.5</v>
      </c>
      <c r="O47" s="242">
        <v>25.75</v>
      </c>
      <c r="P47" s="228">
        <v>590.54</v>
      </c>
      <c r="Q47" s="228"/>
      <c r="R47" s="228"/>
      <c r="S47" s="227">
        <v>2003</v>
      </c>
      <c r="T47" s="233"/>
      <c r="U47" s="233"/>
      <c r="V47" s="233"/>
      <c r="W47" s="233"/>
      <c r="X47" s="233"/>
      <c r="Y47" s="233"/>
      <c r="Z47" s="228"/>
      <c r="AA47" s="227"/>
      <c r="AB47" s="227"/>
      <c r="AC47" s="241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 t="s">
        <v>8006</v>
      </c>
    </row>
    <row r="48" spans="1:43" s="73" customFormat="1" ht="25.35" customHeight="1">
      <c r="A48" s="1649"/>
      <c r="B48" s="1622" t="s">
        <v>271</v>
      </c>
      <c r="C48" s="340" t="s">
        <v>13253</v>
      </c>
      <c r="D48" s="477"/>
      <c r="E48" s="736" t="s">
        <v>16140</v>
      </c>
      <c r="F48" s="381" t="s">
        <v>13253</v>
      </c>
      <c r="G48" s="381"/>
      <c r="H48" s="381"/>
      <c r="I48" s="381" t="s">
        <v>13253</v>
      </c>
      <c r="J48" s="380"/>
      <c r="K48" s="380">
        <v>2285</v>
      </c>
      <c r="L48" s="380">
        <v>7519</v>
      </c>
      <c r="M48" s="380">
        <v>4</v>
      </c>
      <c r="N48" s="380">
        <v>14</v>
      </c>
      <c r="O48" s="380">
        <v>6</v>
      </c>
      <c r="P48" s="380">
        <v>84</v>
      </c>
      <c r="Q48" s="380"/>
      <c r="R48" s="380"/>
      <c r="S48" s="381">
        <v>2007</v>
      </c>
      <c r="T48" s="381"/>
      <c r="U48" s="381"/>
      <c r="V48" s="381"/>
      <c r="W48" s="381"/>
      <c r="X48" s="381"/>
      <c r="Y48" s="381"/>
      <c r="Z48" s="380">
        <v>17400</v>
      </c>
      <c r="AA48" s="381"/>
      <c r="AB48" s="381"/>
      <c r="AC48" s="381"/>
      <c r="AD48" s="381"/>
      <c r="AE48" s="381"/>
      <c r="AF48" s="381"/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 t="s">
        <v>16141</v>
      </c>
    </row>
    <row r="49" spans="1:43" s="78" customFormat="1" ht="25.35" customHeight="1">
      <c r="A49" s="1674"/>
      <c r="B49" s="1621" t="s">
        <v>13527</v>
      </c>
      <c r="C49" s="340" t="s">
        <v>13537</v>
      </c>
      <c r="D49" s="477"/>
      <c r="E49" s="341">
        <f>COUNTA(E50:E53)</f>
        <v>4</v>
      </c>
      <c r="F49" s="340"/>
      <c r="G49" s="340"/>
      <c r="H49" s="759"/>
      <c r="I49" s="340"/>
      <c r="J49" s="343">
        <f>SUM(J50:J53)</f>
        <v>160634</v>
      </c>
      <c r="K49" s="343">
        <f>SUM(K50:K53)</f>
        <v>1243</v>
      </c>
      <c r="L49" s="343">
        <f>SUM(L50:L53)</f>
        <v>4288</v>
      </c>
      <c r="M49" s="343"/>
      <c r="N49" s="343"/>
      <c r="O49" s="343"/>
      <c r="P49" s="343"/>
      <c r="Q49" s="343"/>
      <c r="R49" s="760"/>
      <c r="S49" s="340"/>
      <c r="T49" s="477"/>
      <c r="U49" s="477"/>
      <c r="V49" s="477"/>
      <c r="W49" s="477"/>
      <c r="X49" s="477"/>
      <c r="Y49" s="477"/>
      <c r="Z49" s="343"/>
      <c r="AA49" s="340"/>
      <c r="AB49" s="340"/>
      <c r="AC49" s="477"/>
      <c r="AD49" s="477"/>
      <c r="AE49" s="477"/>
      <c r="AF49" s="477"/>
      <c r="AG49" s="477"/>
      <c r="AH49" s="477"/>
      <c r="AI49" s="477"/>
      <c r="AJ49" s="477"/>
      <c r="AK49" s="477"/>
      <c r="AL49" s="477"/>
      <c r="AM49" s="477"/>
      <c r="AN49" s="477"/>
      <c r="AO49" s="477"/>
      <c r="AP49" s="477"/>
      <c r="AQ49" s="761"/>
    </row>
    <row r="50" spans="1:43" s="77" customFormat="1" ht="25.35" customHeight="1">
      <c r="A50" s="1671"/>
      <c r="B50" s="1673"/>
      <c r="C50" s="324" t="s">
        <v>769</v>
      </c>
      <c r="D50" s="393"/>
      <c r="E50" s="324" t="s">
        <v>2471</v>
      </c>
      <c r="F50" s="324" t="s">
        <v>769</v>
      </c>
      <c r="G50" s="324"/>
      <c r="H50" s="762"/>
      <c r="I50" s="324" t="s">
        <v>1058</v>
      </c>
      <c r="J50" s="327">
        <v>27069</v>
      </c>
      <c r="K50" s="327">
        <v>1243</v>
      </c>
      <c r="L50" s="327">
        <v>4288</v>
      </c>
      <c r="M50" s="327">
        <v>121</v>
      </c>
      <c r="N50" s="327">
        <v>100</v>
      </c>
      <c r="O50" s="327">
        <v>190</v>
      </c>
      <c r="P50" s="327">
        <v>4283</v>
      </c>
      <c r="Q50" s="327"/>
      <c r="R50" s="753"/>
      <c r="S50" s="324">
        <v>2009</v>
      </c>
      <c r="T50" s="393"/>
      <c r="U50" s="393"/>
      <c r="V50" s="393"/>
      <c r="W50" s="393"/>
      <c r="X50" s="393"/>
      <c r="Y50" s="393"/>
      <c r="Z50" s="327">
        <v>7000</v>
      </c>
      <c r="AA50" s="324"/>
      <c r="AB50" s="324"/>
      <c r="AC50" s="393"/>
      <c r="AD50" s="393"/>
      <c r="AE50" s="393"/>
      <c r="AF50" s="393"/>
      <c r="AG50" s="393"/>
      <c r="AH50" s="393"/>
      <c r="AI50" s="393"/>
      <c r="AJ50" s="393"/>
      <c r="AK50" s="393"/>
      <c r="AL50" s="393"/>
      <c r="AM50" s="393"/>
      <c r="AN50" s="393"/>
      <c r="AO50" s="393"/>
      <c r="AP50" s="393"/>
      <c r="AQ50" s="754"/>
    </row>
    <row r="51" spans="1:43" s="77" customFormat="1" ht="33.75">
      <c r="A51" s="1671"/>
      <c r="B51" s="1672"/>
      <c r="C51" s="324" t="s">
        <v>595</v>
      </c>
      <c r="D51" s="393"/>
      <c r="E51" s="324" t="s">
        <v>2472</v>
      </c>
      <c r="F51" s="324" t="s">
        <v>595</v>
      </c>
      <c r="G51" s="324"/>
      <c r="H51" s="762"/>
      <c r="I51" s="324" t="s">
        <v>2396</v>
      </c>
      <c r="J51" s="327"/>
      <c r="K51" s="327"/>
      <c r="L51" s="327"/>
      <c r="M51" s="327">
        <v>5</v>
      </c>
      <c r="N51" s="327">
        <v>18.7</v>
      </c>
      <c r="O51" s="327">
        <v>27.04</v>
      </c>
      <c r="P51" s="327">
        <v>420.91</v>
      </c>
      <c r="Q51" s="327"/>
      <c r="R51" s="753"/>
      <c r="S51" s="324">
        <v>2012</v>
      </c>
      <c r="T51" s="393"/>
      <c r="U51" s="393"/>
      <c r="V51" s="393"/>
      <c r="W51" s="393"/>
      <c r="X51" s="393"/>
      <c r="Y51" s="393"/>
      <c r="Z51" s="327"/>
      <c r="AA51" s="324"/>
      <c r="AB51" s="324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 t="s">
        <v>18982</v>
      </c>
    </row>
    <row r="52" spans="1:43" s="77" customFormat="1" ht="25.35" customHeight="1">
      <c r="A52" s="1671"/>
      <c r="B52" s="1672"/>
      <c r="C52" s="324" t="s">
        <v>797</v>
      </c>
      <c r="D52" s="393"/>
      <c r="E52" s="324" t="s">
        <v>2473</v>
      </c>
      <c r="F52" s="324" t="s">
        <v>797</v>
      </c>
      <c r="G52" s="324"/>
      <c r="H52" s="762"/>
      <c r="I52" s="324" t="s">
        <v>797</v>
      </c>
      <c r="J52" s="327">
        <v>53249</v>
      </c>
      <c r="K52" s="327"/>
      <c r="L52" s="327"/>
      <c r="M52" s="327">
        <v>4</v>
      </c>
      <c r="N52" s="327">
        <v>10.7</v>
      </c>
      <c r="O52" s="327">
        <v>6.5</v>
      </c>
      <c r="P52" s="327">
        <v>70</v>
      </c>
      <c r="Q52" s="327"/>
      <c r="R52" s="753"/>
      <c r="S52" s="324">
        <v>2015</v>
      </c>
      <c r="T52" s="393"/>
      <c r="U52" s="393"/>
      <c r="V52" s="393"/>
      <c r="W52" s="393"/>
      <c r="X52" s="393"/>
      <c r="Y52" s="393"/>
      <c r="Z52" s="327">
        <v>90</v>
      </c>
      <c r="AA52" s="324"/>
      <c r="AB52" s="324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754"/>
    </row>
    <row r="53" spans="1:43" s="77" customFormat="1" ht="25.35" customHeight="1">
      <c r="A53" s="1671"/>
      <c r="B53" s="1670"/>
      <c r="C53" s="346" t="s">
        <v>797</v>
      </c>
      <c r="D53" s="346"/>
      <c r="E53" s="763" t="s">
        <v>2474</v>
      </c>
      <c r="F53" s="346" t="s">
        <v>797</v>
      </c>
      <c r="G53" s="346"/>
      <c r="H53" s="346"/>
      <c r="I53" s="346" t="s">
        <v>797</v>
      </c>
      <c r="J53" s="345">
        <v>80316</v>
      </c>
      <c r="K53" s="345"/>
      <c r="L53" s="345"/>
      <c r="M53" s="345">
        <v>5</v>
      </c>
      <c r="N53" s="345">
        <v>12.8</v>
      </c>
      <c r="O53" s="345">
        <v>5.8</v>
      </c>
      <c r="P53" s="345">
        <v>74</v>
      </c>
      <c r="Q53" s="345"/>
      <c r="R53" s="345"/>
      <c r="S53" s="346">
        <v>2016</v>
      </c>
      <c r="T53" s="346"/>
      <c r="U53" s="346"/>
      <c r="V53" s="346"/>
      <c r="W53" s="346"/>
      <c r="X53" s="346"/>
      <c r="Y53" s="346"/>
      <c r="Z53" s="345">
        <v>119</v>
      </c>
      <c r="AA53" s="346"/>
      <c r="AB53" s="346"/>
      <c r="AC53" s="346"/>
      <c r="AD53" s="346"/>
      <c r="AE53" s="346"/>
      <c r="AF53" s="346"/>
      <c r="AG53" s="346"/>
      <c r="AH53" s="346"/>
      <c r="AI53" s="346"/>
      <c r="AJ53" s="346"/>
      <c r="AK53" s="346"/>
      <c r="AL53" s="346"/>
      <c r="AM53" s="346"/>
      <c r="AN53" s="346"/>
      <c r="AO53" s="346"/>
      <c r="AP53" s="346"/>
      <c r="AQ53" s="346"/>
    </row>
    <row r="54" spans="1:43" s="73" customFormat="1" ht="25.35" customHeight="1">
      <c r="A54" s="1649" t="s">
        <v>153</v>
      </c>
      <c r="B54" s="1622" t="s">
        <v>327</v>
      </c>
      <c r="C54" s="314" t="s">
        <v>55</v>
      </c>
      <c r="D54" s="349"/>
      <c r="E54" s="315">
        <f>COUNTA(E55:E56)</f>
        <v>2</v>
      </c>
      <c r="F54" s="349"/>
      <c r="G54" s="349"/>
      <c r="H54" s="351"/>
      <c r="I54" s="349"/>
      <c r="J54" s="318">
        <f>SUM(J55:J56)</f>
        <v>30626</v>
      </c>
      <c r="K54" s="318">
        <f>SUM(K55:K56)</f>
        <v>3390</v>
      </c>
      <c r="L54" s="318">
        <f>SUM(L55:L56)</f>
        <v>11434</v>
      </c>
      <c r="M54" s="318"/>
      <c r="N54" s="318"/>
      <c r="O54" s="318"/>
      <c r="P54" s="318"/>
      <c r="Q54" s="318"/>
      <c r="R54" s="318"/>
      <c r="S54" s="314"/>
      <c r="T54" s="349"/>
      <c r="U54" s="349"/>
      <c r="V54" s="349"/>
      <c r="W54" s="349"/>
      <c r="X54" s="349"/>
      <c r="Y54" s="349"/>
      <c r="Z54" s="318"/>
      <c r="AA54" s="314"/>
      <c r="AB54" s="314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</row>
    <row r="55" spans="1:43" s="79" customFormat="1" ht="25.35" customHeight="1">
      <c r="A55" s="1647"/>
      <c r="B55" s="45"/>
      <c r="C55" s="227" t="s">
        <v>8116</v>
      </c>
      <c r="D55" s="233" t="s">
        <v>19044</v>
      </c>
      <c r="E55" s="227" t="s">
        <v>8184</v>
      </c>
      <c r="F55" s="227" t="s">
        <v>590</v>
      </c>
      <c r="G55" s="227" t="s">
        <v>19196</v>
      </c>
      <c r="H55" s="360" t="s">
        <v>1347</v>
      </c>
      <c r="I55" s="227" t="s">
        <v>18039</v>
      </c>
      <c r="J55" s="524">
        <v>10669</v>
      </c>
      <c r="K55" s="228">
        <v>767</v>
      </c>
      <c r="L55" s="228">
        <v>1572</v>
      </c>
      <c r="M55" s="228">
        <v>50</v>
      </c>
      <c r="N55" s="228">
        <v>75</v>
      </c>
      <c r="O55" s="228">
        <v>142</v>
      </c>
      <c r="P55" s="228">
        <v>9063</v>
      </c>
      <c r="Q55" s="228"/>
      <c r="R55" s="764"/>
      <c r="S55" s="227">
        <v>1996</v>
      </c>
      <c r="T55" s="233"/>
      <c r="U55" s="233" t="s">
        <v>8185</v>
      </c>
      <c r="V55" s="233"/>
      <c r="W55" s="233"/>
      <c r="X55" s="233"/>
      <c r="Y55" s="233"/>
      <c r="Z55" s="228">
        <v>2662</v>
      </c>
      <c r="AA55" s="227"/>
      <c r="AB55" s="227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 t="s">
        <v>2551</v>
      </c>
    </row>
    <row r="56" spans="1:43" s="79" customFormat="1" ht="25.35" customHeight="1">
      <c r="A56" s="1647"/>
      <c r="B56" s="45"/>
      <c r="C56" s="227" t="s">
        <v>8116</v>
      </c>
      <c r="D56" s="233" t="s">
        <v>19044</v>
      </c>
      <c r="E56" s="227" t="s">
        <v>8186</v>
      </c>
      <c r="F56" s="227" t="s">
        <v>590</v>
      </c>
      <c r="G56" s="227" t="s">
        <v>19197</v>
      </c>
      <c r="H56" s="360" t="s">
        <v>1347</v>
      </c>
      <c r="I56" s="227" t="s">
        <v>8187</v>
      </c>
      <c r="J56" s="524">
        <v>19957</v>
      </c>
      <c r="K56" s="228">
        <v>2623</v>
      </c>
      <c r="L56" s="228">
        <v>9862</v>
      </c>
      <c r="M56" s="228">
        <v>120</v>
      </c>
      <c r="N56" s="228">
        <v>172</v>
      </c>
      <c r="O56" s="228">
        <v>225</v>
      </c>
      <c r="P56" s="228">
        <v>8100</v>
      </c>
      <c r="Q56" s="228"/>
      <c r="R56" s="228"/>
      <c r="S56" s="227">
        <v>2006</v>
      </c>
      <c r="T56" s="233"/>
      <c r="U56" s="233"/>
      <c r="V56" s="233"/>
      <c r="W56" s="233"/>
      <c r="X56" s="233"/>
      <c r="Y56" s="233"/>
      <c r="Z56" s="228">
        <v>10400</v>
      </c>
      <c r="AA56" s="227"/>
      <c r="AB56" s="227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 t="s">
        <v>2551</v>
      </c>
    </row>
    <row r="57" spans="1:43" s="73" customFormat="1" ht="25.35" customHeight="1">
      <c r="A57" s="1649"/>
      <c r="B57" s="1619" t="s">
        <v>541</v>
      </c>
      <c r="C57" s="314" t="s">
        <v>55</v>
      </c>
      <c r="D57" s="349"/>
      <c r="E57" s="315">
        <f>COUNTA(E58:E68)</f>
        <v>11</v>
      </c>
      <c r="F57" s="349"/>
      <c r="G57" s="349"/>
      <c r="H57" s="765"/>
      <c r="I57" s="349"/>
      <c r="J57" s="318">
        <f>SUM(J58:J68)</f>
        <v>439990.43</v>
      </c>
      <c r="K57" s="318">
        <f>SUM(K58:K68)</f>
        <v>19519.929999999997</v>
      </c>
      <c r="L57" s="318">
        <f>SUM(L58:L68)</f>
        <v>81728.160000000003</v>
      </c>
      <c r="M57" s="318"/>
      <c r="N57" s="318"/>
      <c r="O57" s="318"/>
      <c r="P57" s="318"/>
      <c r="Q57" s="318"/>
      <c r="R57" s="318"/>
      <c r="S57" s="314"/>
      <c r="T57" s="349"/>
      <c r="U57" s="349"/>
      <c r="V57" s="349"/>
      <c r="W57" s="349"/>
      <c r="X57" s="349"/>
      <c r="Y57" s="349"/>
      <c r="Z57" s="318"/>
      <c r="AA57" s="314"/>
      <c r="AB57" s="314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</row>
    <row r="58" spans="1:43" ht="25.35" customHeight="1">
      <c r="A58" s="1647"/>
      <c r="B58" s="45"/>
      <c r="C58" s="227" t="s">
        <v>2694</v>
      </c>
      <c r="D58" s="227" t="s">
        <v>21498</v>
      </c>
      <c r="E58" s="227" t="s">
        <v>16545</v>
      </c>
      <c r="F58" s="227" t="s">
        <v>2694</v>
      </c>
      <c r="G58" s="620" t="s">
        <v>21499</v>
      </c>
      <c r="H58" s="227"/>
      <c r="I58" s="227" t="s">
        <v>8215</v>
      </c>
      <c r="J58" s="228">
        <v>198346</v>
      </c>
      <c r="K58" s="228">
        <v>5751</v>
      </c>
      <c r="L58" s="228">
        <v>5751</v>
      </c>
      <c r="M58" s="228">
        <v>122</v>
      </c>
      <c r="N58" s="228">
        <v>80</v>
      </c>
      <c r="O58" s="228">
        <v>200</v>
      </c>
      <c r="P58" s="228">
        <v>29338</v>
      </c>
      <c r="Q58" s="228">
        <v>9</v>
      </c>
      <c r="R58" s="228">
        <v>26786</v>
      </c>
      <c r="S58" s="227">
        <v>2005</v>
      </c>
      <c r="T58" s="233"/>
      <c r="U58" s="233"/>
      <c r="V58" s="233"/>
      <c r="W58" s="233"/>
      <c r="X58" s="233"/>
      <c r="Y58" s="233"/>
      <c r="Z58" s="228">
        <v>13521</v>
      </c>
      <c r="AA58" s="227"/>
      <c r="AB58" s="227"/>
      <c r="AC58" s="241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</row>
    <row r="59" spans="1:43" ht="25.35" customHeight="1">
      <c r="A59" s="1647"/>
      <c r="B59" s="45"/>
      <c r="C59" s="227" t="s">
        <v>12625</v>
      </c>
      <c r="D59" s="227" t="s">
        <v>20816</v>
      </c>
      <c r="E59" s="227" t="s">
        <v>16546</v>
      </c>
      <c r="F59" s="227" t="s">
        <v>2694</v>
      </c>
      <c r="G59" s="620" t="s">
        <v>21500</v>
      </c>
      <c r="H59" s="227"/>
      <c r="I59" s="227" t="s">
        <v>16547</v>
      </c>
      <c r="J59" s="621">
        <v>18733</v>
      </c>
      <c r="K59" s="621">
        <v>1848.33</v>
      </c>
      <c r="L59" s="621">
        <v>5424.39</v>
      </c>
      <c r="M59" s="621"/>
      <c r="N59" s="621"/>
      <c r="O59" s="621"/>
      <c r="P59" s="621"/>
      <c r="Q59" s="621"/>
      <c r="R59" s="621"/>
      <c r="S59" s="620">
        <v>2006</v>
      </c>
      <c r="T59" s="233"/>
      <c r="U59" s="233"/>
      <c r="V59" s="233"/>
      <c r="W59" s="233"/>
      <c r="X59" s="233"/>
      <c r="Y59" s="233"/>
      <c r="Z59" s="228"/>
      <c r="AA59" s="227"/>
      <c r="AB59" s="227"/>
      <c r="AC59" s="241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356"/>
    </row>
    <row r="60" spans="1:43" ht="25.35" customHeight="1">
      <c r="A60" s="1647"/>
      <c r="B60" s="45"/>
      <c r="C60" s="227" t="s">
        <v>12625</v>
      </c>
      <c r="D60" s="227" t="s">
        <v>20818</v>
      </c>
      <c r="E60" s="227" t="s">
        <v>16548</v>
      </c>
      <c r="F60" s="227" t="s">
        <v>2694</v>
      </c>
      <c r="G60" s="620" t="s">
        <v>21500</v>
      </c>
      <c r="H60" s="227"/>
      <c r="I60" s="227" t="s">
        <v>16547</v>
      </c>
      <c r="J60" s="621">
        <v>4384.7</v>
      </c>
      <c r="K60" s="621">
        <v>1170</v>
      </c>
      <c r="L60" s="621">
        <v>7181</v>
      </c>
      <c r="M60" s="621"/>
      <c r="N60" s="621"/>
      <c r="O60" s="621"/>
      <c r="P60" s="621"/>
      <c r="Q60" s="621"/>
      <c r="R60" s="621"/>
      <c r="S60" s="620">
        <v>2002</v>
      </c>
      <c r="T60" s="233"/>
      <c r="U60" s="233"/>
      <c r="V60" s="233"/>
      <c r="W60" s="233"/>
      <c r="X60" s="233"/>
      <c r="Y60" s="233"/>
      <c r="Z60" s="228"/>
      <c r="AA60" s="227"/>
      <c r="AB60" s="227"/>
      <c r="AC60" s="241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356"/>
    </row>
    <row r="61" spans="1:43" ht="25.35" customHeight="1">
      <c r="A61" s="1647"/>
      <c r="B61" s="45"/>
      <c r="C61" s="227" t="s">
        <v>12614</v>
      </c>
      <c r="D61" s="227" t="s">
        <v>21501</v>
      </c>
      <c r="E61" s="227" t="s">
        <v>16551</v>
      </c>
      <c r="F61" s="227" t="s">
        <v>16549</v>
      </c>
      <c r="G61" s="227"/>
      <c r="H61" s="227"/>
      <c r="I61" s="227" t="s">
        <v>16550</v>
      </c>
      <c r="J61" s="228">
        <v>2812.53</v>
      </c>
      <c r="K61" s="228"/>
      <c r="L61" s="228">
        <v>6960</v>
      </c>
      <c r="M61" s="228"/>
      <c r="N61" s="228"/>
      <c r="O61" s="228"/>
      <c r="P61" s="228"/>
      <c r="Q61" s="228"/>
      <c r="R61" s="228"/>
      <c r="S61" s="227"/>
      <c r="T61" s="233"/>
      <c r="U61" s="233"/>
      <c r="V61" s="233"/>
      <c r="W61" s="233"/>
      <c r="X61" s="233"/>
      <c r="Y61" s="233"/>
      <c r="Z61" s="228"/>
      <c r="AA61" s="227"/>
      <c r="AB61" s="227"/>
      <c r="AC61" s="241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356"/>
    </row>
    <row r="62" spans="1:43" ht="25.35" customHeight="1">
      <c r="A62" s="1647"/>
      <c r="B62" s="45"/>
      <c r="C62" s="227" t="s">
        <v>2700</v>
      </c>
      <c r="D62" s="227" t="s">
        <v>20448</v>
      </c>
      <c r="E62" s="227" t="s">
        <v>3754</v>
      </c>
      <c r="F62" s="227" t="s">
        <v>2700</v>
      </c>
      <c r="G62" s="227" t="s">
        <v>21502</v>
      </c>
      <c r="H62" s="227"/>
      <c r="I62" s="227" t="s">
        <v>12628</v>
      </c>
      <c r="J62" s="228">
        <v>487</v>
      </c>
      <c r="K62" s="228"/>
      <c r="L62" s="228">
        <v>486.85</v>
      </c>
      <c r="M62" s="228">
        <v>10</v>
      </c>
      <c r="N62" s="242">
        <v>6.7</v>
      </c>
      <c r="O62" s="228">
        <v>38</v>
      </c>
      <c r="P62" s="242">
        <v>254.6</v>
      </c>
      <c r="Q62" s="228"/>
      <c r="R62" s="228"/>
      <c r="S62" s="227">
        <v>2009</v>
      </c>
      <c r="T62" s="233"/>
      <c r="U62" s="233"/>
      <c r="V62" s="233"/>
      <c r="W62" s="233"/>
      <c r="X62" s="233"/>
      <c r="Y62" s="233"/>
      <c r="Z62" s="228"/>
      <c r="AA62" s="227"/>
      <c r="AB62" s="227"/>
      <c r="AC62" s="241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 t="s">
        <v>13807</v>
      </c>
    </row>
    <row r="63" spans="1:43" ht="25.35" customHeight="1">
      <c r="A63" s="1647"/>
      <c r="B63" s="45"/>
      <c r="C63" s="227" t="s">
        <v>2700</v>
      </c>
      <c r="D63" s="227" t="s">
        <v>20445</v>
      </c>
      <c r="E63" s="227" t="s">
        <v>3755</v>
      </c>
      <c r="F63" s="227" t="s">
        <v>2700</v>
      </c>
      <c r="G63" s="227" t="s">
        <v>21503</v>
      </c>
      <c r="H63" s="227"/>
      <c r="I63" s="227" t="s">
        <v>12628</v>
      </c>
      <c r="J63" s="228">
        <v>122221.2</v>
      </c>
      <c r="K63" s="228">
        <v>5301.59</v>
      </c>
      <c r="L63" s="228">
        <v>33471.919999999998</v>
      </c>
      <c r="M63" s="228">
        <v>11</v>
      </c>
      <c r="N63" s="242">
        <v>5.8</v>
      </c>
      <c r="O63" s="228">
        <v>29.6</v>
      </c>
      <c r="P63" s="242">
        <v>648.75</v>
      </c>
      <c r="Q63" s="228"/>
      <c r="R63" s="228"/>
      <c r="S63" s="227">
        <v>2016</v>
      </c>
      <c r="T63" s="228">
        <v>79170</v>
      </c>
      <c r="U63" s="233" t="s">
        <v>3756</v>
      </c>
      <c r="V63" s="233"/>
      <c r="W63" s="233"/>
      <c r="X63" s="233"/>
      <c r="Y63" s="233"/>
      <c r="Z63" s="228">
        <v>79170</v>
      </c>
      <c r="AA63" s="227"/>
      <c r="AB63" s="227"/>
      <c r="AC63" s="241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 t="s">
        <v>13807</v>
      </c>
    </row>
    <row r="64" spans="1:43" ht="25.35" customHeight="1">
      <c r="A64" s="1647"/>
      <c r="B64" s="46"/>
      <c r="C64" s="227" t="s">
        <v>12633</v>
      </c>
      <c r="D64" s="227" t="s">
        <v>21267</v>
      </c>
      <c r="E64" s="227" t="s">
        <v>16552</v>
      </c>
      <c r="F64" s="227" t="s">
        <v>12633</v>
      </c>
      <c r="G64" s="227"/>
      <c r="H64" s="227"/>
      <c r="I64" s="227" t="s">
        <v>16553</v>
      </c>
      <c r="J64" s="228"/>
      <c r="K64" s="228">
        <v>181</v>
      </c>
      <c r="L64" s="228"/>
      <c r="M64" s="228"/>
      <c r="N64" s="242"/>
      <c r="O64" s="228"/>
      <c r="P64" s="228"/>
      <c r="Q64" s="228"/>
      <c r="R64" s="228"/>
      <c r="S64" s="227">
        <v>2008</v>
      </c>
      <c r="T64" s="233"/>
      <c r="U64" s="233"/>
      <c r="V64" s="233"/>
      <c r="W64" s="233"/>
      <c r="X64" s="233"/>
      <c r="Y64" s="233"/>
      <c r="Z64" s="228"/>
      <c r="AA64" s="227"/>
      <c r="AB64" s="227"/>
      <c r="AC64" s="241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</row>
    <row r="65" spans="1:43" ht="25.35" customHeight="1">
      <c r="A65" s="1647"/>
      <c r="B65" s="45"/>
      <c r="C65" s="227" t="s">
        <v>2728</v>
      </c>
      <c r="D65" s="227" t="s">
        <v>21504</v>
      </c>
      <c r="E65" s="227" t="s">
        <v>3757</v>
      </c>
      <c r="F65" s="227" t="s">
        <v>2728</v>
      </c>
      <c r="G65" s="227"/>
      <c r="H65" s="227"/>
      <c r="I65" s="233" t="s">
        <v>2888</v>
      </c>
      <c r="J65" s="228">
        <v>11560</v>
      </c>
      <c r="K65" s="228">
        <v>1032</v>
      </c>
      <c r="L65" s="228">
        <v>3096</v>
      </c>
      <c r="M65" s="228">
        <v>96</v>
      </c>
      <c r="N65" s="228">
        <v>60</v>
      </c>
      <c r="O65" s="228">
        <v>170</v>
      </c>
      <c r="P65" s="228">
        <v>10200</v>
      </c>
      <c r="Q65" s="228"/>
      <c r="R65" s="228"/>
      <c r="S65" s="227">
        <v>2002</v>
      </c>
      <c r="T65" s="233"/>
      <c r="U65" s="233"/>
      <c r="V65" s="233"/>
      <c r="W65" s="233"/>
      <c r="X65" s="233"/>
      <c r="Y65" s="233"/>
      <c r="Z65" s="228">
        <v>4100</v>
      </c>
      <c r="AA65" s="227"/>
      <c r="AB65" s="227"/>
      <c r="AC65" s="766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</row>
    <row r="66" spans="1:43" ht="25.35" customHeight="1">
      <c r="A66" s="1647"/>
      <c r="B66" s="45"/>
      <c r="C66" s="227" t="s">
        <v>2771</v>
      </c>
      <c r="D66" s="227" t="s">
        <v>21505</v>
      </c>
      <c r="E66" s="227" t="s">
        <v>3758</v>
      </c>
      <c r="F66" s="227" t="s">
        <v>2771</v>
      </c>
      <c r="G66" s="227"/>
      <c r="H66" s="263"/>
      <c r="I66" s="227" t="s">
        <v>8217</v>
      </c>
      <c r="J66" s="228">
        <v>3159</v>
      </c>
      <c r="K66" s="228">
        <v>3159</v>
      </c>
      <c r="L66" s="228">
        <v>17263</v>
      </c>
      <c r="M66" s="228">
        <v>78</v>
      </c>
      <c r="N66" s="228">
        <v>10</v>
      </c>
      <c r="O66" s="228">
        <v>72</v>
      </c>
      <c r="P66" s="228">
        <v>720</v>
      </c>
      <c r="Q66" s="228">
        <v>1</v>
      </c>
      <c r="R66" s="633">
        <v>45</v>
      </c>
      <c r="S66" s="227">
        <v>2000</v>
      </c>
      <c r="T66" s="233"/>
      <c r="U66" s="233"/>
      <c r="V66" s="233"/>
      <c r="W66" s="233"/>
      <c r="X66" s="233"/>
      <c r="Y66" s="233"/>
      <c r="Z66" s="228"/>
      <c r="AA66" s="227"/>
      <c r="AB66" s="227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466"/>
    </row>
    <row r="67" spans="1:43" ht="25.35" customHeight="1">
      <c r="A67" s="1647"/>
      <c r="B67" s="45"/>
      <c r="C67" s="227" t="s">
        <v>2830</v>
      </c>
      <c r="D67" s="227" t="s">
        <v>21506</v>
      </c>
      <c r="E67" s="227" t="s">
        <v>11083</v>
      </c>
      <c r="F67" s="227" t="s">
        <v>2830</v>
      </c>
      <c r="G67" s="227"/>
      <c r="H67" s="263"/>
      <c r="I67" s="227" t="s">
        <v>2830</v>
      </c>
      <c r="J67" s="228">
        <v>59950</v>
      </c>
      <c r="K67" s="228">
        <v>398</v>
      </c>
      <c r="L67" s="228">
        <v>477</v>
      </c>
      <c r="M67" s="228">
        <v>8</v>
      </c>
      <c r="N67" s="228">
        <v>18</v>
      </c>
      <c r="O67" s="228">
        <v>22</v>
      </c>
      <c r="P67" s="228">
        <v>396</v>
      </c>
      <c r="Q67" s="228"/>
      <c r="R67" s="633"/>
      <c r="S67" s="227">
        <v>2015</v>
      </c>
      <c r="T67" s="233"/>
      <c r="U67" s="233"/>
      <c r="V67" s="233"/>
      <c r="W67" s="233"/>
      <c r="X67" s="233"/>
      <c r="Y67" s="233"/>
      <c r="Z67" s="228"/>
      <c r="AA67" s="227"/>
      <c r="AB67" s="227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466" t="s">
        <v>13808</v>
      </c>
    </row>
    <row r="68" spans="1:43" ht="25.35" customHeight="1">
      <c r="A68" s="1647"/>
      <c r="B68" s="45"/>
      <c r="C68" s="227" t="s">
        <v>2854</v>
      </c>
      <c r="D68" s="227" t="s">
        <v>21507</v>
      </c>
      <c r="E68" s="227" t="s">
        <v>3759</v>
      </c>
      <c r="F68" s="227" t="s">
        <v>2854</v>
      </c>
      <c r="G68" s="227"/>
      <c r="H68" s="263"/>
      <c r="I68" s="227" t="s">
        <v>305</v>
      </c>
      <c r="J68" s="228">
        <v>18337</v>
      </c>
      <c r="K68" s="228">
        <v>679.01</v>
      </c>
      <c r="L68" s="228">
        <v>1617</v>
      </c>
      <c r="M68" s="228">
        <v>40</v>
      </c>
      <c r="N68" s="228">
        <v>51</v>
      </c>
      <c r="O68" s="228">
        <v>180</v>
      </c>
      <c r="P68" s="228">
        <v>7700</v>
      </c>
      <c r="Q68" s="228"/>
      <c r="R68" s="633"/>
      <c r="S68" s="227">
        <v>2010</v>
      </c>
      <c r="T68" s="233"/>
      <c r="U68" s="233"/>
      <c r="V68" s="233"/>
      <c r="W68" s="233"/>
      <c r="X68" s="233"/>
      <c r="Y68" s="233"/>
      <c r="Z68" s="228">
        <v>4298</v>
      </c>
      <c r="AA68" s="227"/>
      <c r="AB68" s="227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466"/>
    </row>
    <row r="69" spans="1:43" s="73" customFormat="1" ht="25.35" customHeight="1">
      <c r="A69" s="1649"/>
      <c r="B69" s="1619" t="s">
        <v>57</v>
      </c>
      <c r="C69" s="314" t="s">
        <v>55</v>
      </c>
      <c r="D69" s="314"/>
      <c r="E69" s="315">
        <f>COUNTA(E70:E79)</f>
        <v>10</v>
      </c>
      <c r="F69" s="314"/>
      <c r="G69" s="314"/>
      <c r="H69" s="767"/>
      <c r="I69" s="314"/>
      <c r="J69" s="318">
        <f>SUM(J70:J79)</f>
        <v>266273</v>
      </c>
      <c r="K69" s="318">
        <f>SUM(K70:K79)</f>
        <v>5835.68</v>
      </c>
      <c r="L69" s="318">
        <f>SUM(L70:L79)</f>
        <v>8865.7199999999993</v>
      </c>
      <c r="M69" s="318"/>
      <c r="N69" s="318"/>
      <c r="O69" s="318"/>
      <c r="P69" s="318"/>
      <c r="Q69" s="318"/>
      <c r="R69" s="318"/>
      <c r="S69" s="314"/>
      <c r="T69" s="349"/>
      <c r="U69" s="349"/>
      <c r="V69" s="349"/>
      <c r="W69" s="349"/>
      <c r="X69" s="349"/>
      <c r="Y69" s="349"/>
      <c r="Z69" s="318"/>
      <c r="AA69" s="314"/>
      <c r="AB69" s="314"/>
      <c r="AC69" s="349"/>
      <c r="AD69" s="349"/>
      <c r="AE69" s="349"/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</row>
    <row r="70" spans="1:43" ht="25.35" customHeight="1">
      <c r="A70" s="1647"/>
      <c r="B70" s="45"/>
      <c r="C70" s="227" t="s">
        <v>634</v>
      </c>
      <c r="D70" s="227"/>
      <c r="E70" s="227" t="s">
        <v>9625</v>
      </c>
      <c r="F70" s="227" t="s">
        <v>634</v>
      </c>
      <c r="G70" s="227"/>
      <c r="H70" s="263"/>
      <c r="I70" s="227" t="s">
        <v>634</v>
      </c>
      <c r="J70" s="228">
        <v>5357</v>
      </c>
      <c r="K70" s="228">
        <v>189</v>
      </c>
      <c r="L70" s="228">
        <v>189</v>
      </c>
      <c r="M70" s="228">
        <v>6</v>
      </c>
      <c r="N70" s="228">
        <v>20</v>
      </c>
      <c r="O70" s="228">
        <v>10</v>
      </c>
      <c r="P70" s="228">
        <v>200</v>
      </c>
      <c r="Q70" s="228"/>
      <c r="R70" s="228"/>
      <c r="S70" s="227">
        <v>2005</v>
      </c>
      <c r="T70" s="233"/>
      <c r="U70" s="233"/>
      <c r="V70" s="233"/>
      <c r="W70" s="233"/>
      <c r="X70" s="233"/>
      <c r="Y70" s="233"/>
      <c r="Z70" s="228">
        <v>107</v>
      </c>
      <c r="AA70" s="227"/>
      <c r="AB70" s="227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 t="s">
        <v>914</v>
      </c>
    </row>
    <row r="71" spans="1:43" ht="25.35" customHeight="1">
      <c r="A71" s="1647"/>
      <c r="B71" s="45"/>
      <c r="C71" s="227" t="s">
        <v>664</v>
      </c>
      <c r="D71" s="227" t="s">
        <v>9626</v>
      </c>
      <c r="E71" s="227" t="s">
        <v>9627</v>
      </c>
      <c r="F71" s="227" t="s">
        <v>664</v>
      </c>
      <c r="G71" s="227"/>
      <c r="H71" s="263"/>
      <c r="I71" s="227" t="s">
        <v>11962</v>
      </c>
      <c r="J71" s="228">
        <v>22300</v>
      </c>
      <c r="K71" s="228">
        <v>1108</v>
      </c>
      <c r="L71" s="228">
        <v>1692</v>
      </c>
      <c r="M71" s="228">
        <v>40</v>
      </c>
      <c r="N71" s="228">
        <v>55</v>
      </c>
      <c r="O71" s="228">
        <v>250</v>
      </c>
      <c r="P71" s="228">
        <v>1692</v>
      </c>
      <c r="Q71" s="228"/>
      <c r="R71" s="228"/>
      <c r="S71" s="300">
        <v>2013</v>
      </c>
      <c r="T71" s="300">
        <v>4901</v>
      </c>
      <c r="U71" s="242" t="s">
        <v>5200</v>
      </c>
      <c r="V71" s="242"/>
      <c r="W71" s="242"/>
      <c r="X71" s="242"/>
      <c r="Y71" s="242"/>
      <c r="Z71" s="228">
        <v>4901</v>
      </c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</row>
    <row r="72" spans="1:43" ht="25.35" customHeight="1">
      <c r="A72" s="1647"/>
      <c r="B72" s="45"/>
      <c r="C72" s="227" t="s">
        <v>1128</v>
      </c>
      <c r="D72" s="227" t="s">
        <v>9626</v>
      </c>
      <c r="E72" s="227" t="s">
        <v>9629</v>
      </c>
      <c r="F72" s="227" t="s">
        <v>1128</v>
      </c>
      <c r="G72" s="227"/>
      <c r="H72" s="263"/>
      <c r="I72" s="227" t="s">
        <v>1128</v>
      </c>
      <c r="J72" s="228">
        <v>16896</v>
      </c>
      <c r="K72" s="228">
        <v>206</v>
      </c>
      <c r="L72" s="228">
        <v>206</v>
      </c>
      <c r="M72" s="228">
        <v>8</v>
      </c>
      <c r="N72" s="228">
        <v>20</v>
      </c>
      <c r="O72" s="228">
        <v>150</v>
      </c>
      <c r="P72" s="228">
        <v>3000</v>
      </c>
      <c r="Q72" s="228"/>
      <c r="R72" s="228"/>
      <c r="S72" s="300">
        <v>2000</v>
      </c>
      <c r="T72" s="300">
        <v>655</v>
      </c>
      <c r="U72" s="242"/>
      <c r="V72" s="242"/>
      <c r="W72" s="242"/>
      <c r="X72" s="242"/>
      <c r="Y72" s="242"/>
      <c r="Z72" s="228">
        <v>145</v>
      </c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</row>
    <row r="73" spans="1:43" ht="25.35" customHeight="1">
      <c r="A73" s="1647"/>
      <c r="B73" s="45"/>
      <c r="C73" s="227" t="s">
        <v>1128</v>
      </c>
      <c r="D73" s="227"/>
      <c r="E73" s="227" t="s">
        <v>9630</v>
      </c>
      <c r="F73" s="227" t="s">
        <v>1128</v>
      </c>
      <c r="G73" s="227"/>
      <c r="H73" s="263"/>
      <c r="I73" s="227" t="s">
        <v>1128</v>
      </c>
      <c r="J73" s="228">
        <v>3865</v>
      </c>
      <c r="K73" s="228">
        <v>262</v>
      </c>
      <c r="L73" s="228">
        <v>302</v>
      </c>
      <c r="M73" s="228">
        <v>8</v>
      </c>
      <c r="N73" s="228">
        <v>20</v>
      </c>
      <c r="O73" s="228">
        <v>150</v>
      </c>
      <c r="P73" s="228">
        <v>3000</v>
      </c>
      <c r="Q73" s="228"/>
      <c r="R73" s="228"/>
      <c r="S73" s="300">
        <v>2009</v>
      </c>
      <c r="T73" s="300"/>
      <c r="U73" s="242"/>
      <c r="V73" s="242"/>
      <c r="W73" s="242"/>
      <c r="X73" s="242"/>
      <c r="Y73" s="242"/>
      <c r="Z73" s="228">
        <v>397</v>
      </c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/>
    </row>
    <row r="74" spans="1:43" ht="25.35" customHeight="1">
      <c r="A74" s="1647"/>
      <c r="B74" s="45"/>
      <c r="C74" s="227" t="s">
        <v>1128</v>
      </c>
      <c r="D74" s="227"/>
      <c r="E74" s="227" t="s">
        <v>9631</v>
      </c>
      <c r="F74" s="227" t="s">
        <v>1128</v>
      </c>
      <c r="G74" s="227"/>
      <c r="H74" s="263"/>
      <c r="I74" s="227" t="s">
        <v>1128</v>
      </c>
      <c r="J74" s="228">
        <v>2963</v>
      </c>
      <c r="K74" s="228">
        <v>303</v>
      </c>
      <c r="L74" s="228">
        <v>1075</v>
      </c>
      <c r="M74" s="228">
        <v>22</v>
      </c>
      <c r="N74" s="228">
        <v>20</v>
      </c>
      <c r="O74" s="228">
        <v>150</v>
      </c>
      <c r="P74" s="228">
        <v>3000</v>
      </c>
      <c r="Q74" s="228"/>
      <c r="R74" s="228"/>
      <c r="S74" s="300">
        <v>2001</v>
      </c>
      <c r="T74" s="228"/>
      <c r="U74" s="242"/>
      <c r="V74" s="242"/>
      <c r="W74" s="242"/>
      <c r="X74" s="242"/>
      <c r="Y74" s="242"/>
      <c r="Z74" s="228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</row>
    <row r="75" spans="1:43" s="81" customFormat="1" ht="25.35" customHeight="1">
      <c r="A75" s="1650"/>
      <c r="B75" s="203"/>
      <c r="C75" s="227" t="s">
        <v>13885</v>
      </c>
      <c r="D75" s="227" t="s">
        <v>22304</v>
      </c>
      <c r="E75" s="227" t="s">
        <v>16904</v>
      </c>
      <c r="F75" s="227" t="s">
        <v>13885</v>
      </c>
      <c r="G75" s="227"/>
      <c r="H75" s="263"/>
      <c r="I75" s="227" t="s">
        <v>16905</v>
      </c>
      <c r="J75" s="228">
        <v>177698</v>
      </c>
      <c r="K75" s="228">
        <v>1885</v>
      </c>
      <c r="L75" s="228">
        <v>2167</v>
      </c>
      <c r="M75" s="228">
        <v>44</v>
      </c>
      <c r="N75" s="228">
        <v>40</v>
      </c>
      <c r="O75" s="228">
        <v>170</v>
      </c>
      <c r="P75" s="228">
        <v>638</v>
      </c>
      <c r="Q75" s="228"/>
      <c r="R75" s="228"/>
      <c r="S75" s="227">
        <v>2023</v>
      </c>
      <c r="T75" s="228">
        <v>6000</v>
      </c>
      <c r="U75" s="242">
        <v>908</v>
      </c>
      <c r="V75" s="242"/>
      <c r="W75" s="242"/>
      <c r="X75" s="242"/>
      <c r="Y75" s="242"/>
      <c r="Z75" s="228">
        <v>6908</v>
      </c>
      <c r="AA75" s="227">
        <v>2024</v>
      </c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  <c r="AP75" s="242"/>
      <c r="AQ75" s="242" t="s">
        <v>16114</v>
      </c>
    </row>
    <row r="76" spans="1:43" ht="25.35" customHeight="1">
      <c r="A76" s="1647"/>
      <c r="B76" s="45"/>
      <c r="C76" s="233" t="s">
        <v>9730</v>
      </c>
      <c r="D76" s="227"/>
      <c r="E76" s="260" t="s">
        <v>9632</v>
      </c>
      <c r="F76" s="233" t="s">
        <v>672</v>
      </c>
      <c r="G76" s="227"/>
      <c r="H76" s="263"/>
      <c r="I76" s="233" t="s">
        <v>672</v>
      </c>
      <c r="J76" s="228">
        <v>1740</v>
      </c>
      <c r="K76" s="228">
        <v>237</v>
      </c>
      <c r="L76" s="228">
        <v>237</v>
      </c>
      <c r="M76" s="228">
        <v>9</v>
      </c>
      <c r="N76" s="228">
        <v>20</v>
      </c>
      <c r="O76" s="228">
        <v>12</v>
      </c>
      <c r="P76" s="228">
        <v>240</v>
      </c>
      <c r="Q76" s="228"/>
      <c r="R76" s="228"/>
      <c r="S76" s="227">
        <v>2003</v>
      </c>
      <c r="T76" s="228"/>
      <c r="U76" s="242"/>
      <c r="V76" s="242"/>
      <c r="W76" s="242"/>
      <c r="X76" s="242"/>
      <c r="Y76" s="242"/>
      <c r="Z76" s="228">
        <v>191</v>
      </c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</row>
    <row r="77" spans="1:43" ht="25.35" customHeight="1">
      <c r="A77" s="1647"/>
      <c r="B77" s="45"/>
      <c r="C77" s="227" t="s">
        <v>672</v>
      </c>
      <c r="D77" s="227"/>
      <c r="E77" s="227" t="s">
        <v>9633</v>
      </c>
      <c r="F77" s="227" t="s">
        <v>672</v>
      </c>
      <c r="G77" s="227"/>
      <c r="H77" s="263"/>
      <c r="I77" s="227" t="s">
        <v>9634</v>
      </c>
      <c r="J77" s="228">
        <v>8500</v>
      </c>
      <c r="K77" s="228">
        <v>464</v>
      </c>
      <c r="L77" s="228">
        <v>889</v>
      </c>
      <c r="M77" s="228">
        <v>30</v>
      </c>
      <c r="N77" s="228">
        <v>42</v>
      </c>
      <c r="O77" s="228">
        <v>160</v>
      </c>
      <c r="P77" s="228">
        <v>6720</v>
      </c>
      <c r="Q77" s="228"/>
      <c r="R77" s="228"/>
      <c r="S77" s="227">
        <v>2017</v>
      </c>
      <c r="T77" s="233"/>
      <c r="U77" s="233"/>
      <c r="V77" s="233"/>
      <c r="W77" s="233"/>
      <c r="X77" s="233"/>
      <c r="Y77" s="233"/>
      <c r="Z77" s="228">
        <v>2620</v>
      </c>
      <c r="AA77" s="227"/>
      <c r="AB77" s="227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</row>
    <row r="78" spans="1:43" ht="25.35" customHeight="1">
      <c r="A78" s="1647"/>
      <c r="B78" s="45"/>
      <c r="C78" s="227" t="s">
        <v>675</v>
      </c>
      <c r="D78" s="227" t="s">
        <v>22305</v>
      </c>
      <c r="E78" s="227" t="s">
        <v>10648</v>
      </c>
      <c r="F78" s="227" t="s">
        <v>675</v>
      </c>
      <c r="G78" s="227" t="s">
        <v>22306</v>
      </c>
      <c r="H78" s="263"/>
      <c r="I78" s="227" t="s">
        <v>13817</v>
      </c>
      <c r="J78" s="228">
        <v>17783</v>
      </c>
      <c r="K78" s="228">
        <v>677</v>
      </c>
      <c r="L78" s="228">
        <v>1352</v>
      </c>
      <c r="M78" s="228">
        <v>30</v>
      </c>
      <c r="N78" s="228">
        <v>3.8</v>
      </c>
      <c r="O78" s="228">
        <v>4</v>
      </c>
      <c r="P78" s="228">
        <v>16</v>
      </c>
      <c r="Q78" s="228"/>
      <c r="R78" s="228"/>
      <c r="S78" s="227">
        <v>2019</v>
      </c>
      <c r="T78" s="233"/>
      <c r="U78" s="233"/>
      <c r="V78" s="233"/>
      <c r="W78" s="233"/>
      <c r="X78" s="233"/>
      <c r="Y78" s="233"/>
      <c r="Z78" s="228">
        <v>4967</v>
      </c>
      <c r="AA78" s="227"/>
      <c r="AB78" s="227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</row>
    <row r="79" spans="1:43" ht="25.35" customHeight="1">
      <c r="A79" s="1653" t="s">
        <v>150</v>
      </c>
      <c r="B79" s="45"/>
      <c r="C79" s="227" t="s">
        <v>687</v>
      </c>
      <c r="D79" s="227" t="s">
        <v>9626</v>
      </c>
      <c r="E79" s="227" t="s">
        <v>9635</v>
      </c>
      <c r="F79" s="227" t="s">
        <v>687</v>
      </c>
      <c r="G79" s="227" t="s">
        <v>9628</v>
      </c>
      <c r="H79" s="263"/>
      <c r="I79" s="227" t="s">
        <v>687</v>
      </c>
      <c r="J79" s="228">
        <v>9171</v>
      </c>
      <c r="K79" s="228">
        <v>504.68</v>
      </c>
      <c r="L79" s="228">
        <v>756.72</v>
      </c>
      <c r="M79" s="228">
        <v>30</v>
      </c>
      <c r="N79" s="228">
        <v>38</v>
      </c>
      <c r="O79" s="228">
        <v>150</v>
      </c>
      <c r="P79" s="228">
        <v>5780</v>
      </c>
      <c r="Q79" s="228"/>
      <c r="R79" s="228"/>
      <c r="S79" s="300">
        <v>2001</v>
      </c>
      <c r="T79" s="228">
        <v>655</v>
      </c>
      <c r="U79" s="242"/>
      <c r="V79" s="242"/>
      <c r="W79" s="242"/>
      <c r="X79" s="242"/>
      <c r="Y79" s="242"/>
      <c r="Z79" s="228">
        <v>1155</v>
      </c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768"/>
    </row>
    <row r="80" spans="1:43" s="73" customFormat="1" ht="25.35" customHeight="1">
      <c r="A80" s="1669"/>
      <c r="B80" s="1619" t="s">
        <v>59</v>
      </c>
      <c r="C80" s="314" t="s">
        <v>13537</v>
      </c>
      <c r="D80" s="314"/>
      <c r="E80" s="315">
        <f>COUNTA(E81:E83)</f>
        <v>3</v>
      </c>
      <c r="F80" s="314"/>
      <c r="G80" s="314"/>
      <c r="H80" s="767"/>
      <c r="I80" s="314"/>
      <c r="J80" s="318">
        <f>SUM(J81:J83)</f>
        <v>19571</v>
      </c>
      <c r="K80" s="318">
        <f>SUM(K81:K83)</f>
        <v>1263.5</v>
      </c>
      <c r="L80" s="318">
        <f>SUM(L81:L83)</f>
        <v>4214.5</v>
      </c>
      <c r="M80" s="318"/>
      <c r="N80" s="318"/>
      <c r="O80" s="318"/>
      <c r="P80" s="318"/>
      <c r="Q80" s="318"/>
      <c r="R80" s="318"/>
      <c r="S80" s="744"/>
      <c r="T80" s="318"/>
      <c r="U80" s="503"/>
      <c r="V80" s="503"/>
      <c r="W80" s="503"/>
      <c r="X80" s="503"/>
      <c r="Y80" s="503"/>
      <c r="Z80" s="318"/>
      <c r="AA80" s="503"/>
      <c r="AB80" s="503"/>
      <c r="AC80" s="503"/>
      <c r="AD80" s="503"/>
      <c r="AE80" s="503"/>
      <c r="AF80" s="503"/>
      <c r="AG80" s="503"/>
      <c r="AH80" s="503"/>
      <c r="AI80" s="503"/>
      <c r="AJ80" s="503"/>
      <c r="AK80" s="503"/>
      <c r="AL80" s="503"/>
      <c r="AM80" s="503"/>
      <c r="AN80" s="503"/>
      <c r="AO80" s="503"/>
      <c r="AP80" s="503"/>
      <c r="AQ80" s="769"/>
    </row>
    <row r="81" spans="1:43" ht="25.35" customHeight="1">
      <c r="A81" s="1653"/>
      <c r="B81" s="45"/>
      <c r="C81" s="227" t="s">
        <v>461</v>
      </c>
      <c r="D81" s="363" t="s">
        <v>22811</v>
      </c>
      <c r="E81" s="363" t="s">
        <v>8881</v>
      </c>
      <c r="F81" s="363" t="s">
        <v>461</v>
      </c>
      <c r="G81" s="363"/>
      <c r="H81" s="363"/>
      <c r="I81" s="363" t="s">
        <v>8882</v>
      </c>
      <c r="J81" s="228">
        <v>9250</v>
      </c>
      <c r="K81" s="228">
        <v>472</v>
      </c>
      <c r="L81" s="228">
        <v>1067</v>
      </c>
      <c r="M81" s="228">
        <v>45</v>
      </c>
      <c r="N81" s="228">
        <v>37.5</v>
      </c>
      <c r="O81" s="228">
        <v>130</v>
      </c>
      <c r="P81" s="228">
        <v>3997</v>
      </c>
      <c r="Q81" s="228">
        <v>6</v>
      </c>
      <c r="R81" s="228">
        <v>4637</v>
      </c>
      <c r="S81" s="227">
        <v>2008</v>
      </c>
      <c r="T81" s="233"/>
      <c r="U81" s="233"/>
      <c r="V81" s="233"/>
      <c r="W81" s="233"/>
      <c r="X81" s="233"/>
      <c r="Y81" s="233"/>
      <c r="Z81" s="228"/>
      <c r="AA81" s="227"/>
      <c r="AB81" s="227"/>
      <c r="AC81" s="241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</row>
    <row r="82" spans="1:43" ht="25.35" customHeight="1">
      <c r="A82" s="1653"/>
      <c r="B82" s="45"/>
      <c r="C82" s="227" t="s">
        <v>1872</v>
      </c>
      <c r="D82" s="227" t="s">
        <v>22812</v>
      </c>
      <c r="E82" s="227" t="s">
        <v>22813</v>
      </c>
      <c r="F82" s="227" t="s">
        <v>1872</v>
      </c>
      <c r="G82" s="227"/>
      <c r="H82" s="227"/>
      <c r="I82" s="227" t="s">
        <v>1872</v>
      </c>
      <c r="J82" s="228">
        <v>984</v>
      </c>
      <c r="K82" s="228">
        <v>87.5</v>
      </c>
      <c r="L82" s="228">
        <v>87.5</v>
      </c>
      <c r="M82" s="228">
        <v>6</v>
      </c>
      <c r="N82" s="228">
        <v>18</v>
      </c>
      <c r="O82" s="228">
        <v>21</v>
      </c>
      <c r="P82" s="228">
        <v>378</v>
      </c>
      <c r="Q82" s="228"/>
      <c r="R82" s="228"/>
      <c r="S82" s="227">
        <v>2014</v>
      </c>
      <c r="T82" s="233"/>
      <c r="U82" s="233"/>
      <c r="V82" s="233"/>
      <c r="W82" s="233"/>
      <c r="X82" s="233"/>
      <c r="Y82" s="233"/>
      <c r="Z82" s="228">
        <v>70</v>
      </c>
      <c r="AA82" s="227"/>
      <c r="AB82" s="227"/>
      <c r="AC82" s="241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 t="s">
        <v>1873</v>
      </c>
    </row>
    <row r="83" spans="1:43" ht="25.35" customHeight="1">
      <c r="A83" s="1653"/>
      <c r="B83" s="155"/>
      <c r="C83" s="227" t="s">
        <v>4171</v>
      </c>
      <c r="D83" s="227" t="s">
        <v>22814</v>
      </c>
      <c r="E83" s="227" t="s">
        <v>22815</v>
      </c>
      <c r="F83" s="227" t="s">
        <v>4171</v>
      </c>
      <c r="G83" s="227"/>
      <c r="H83" s="263"/>
      <c r="I83" s="227" t="s">
        <v>8883</v>
      </c>
      <c r="J83" s="228">
        <v>9337</v>
      </c>
      <c r="K83" s="228">
        <v>704</v>
      </c>
      <c r="L83" s="228">
        <v>3060</v>
      </c>
      <c r="M83" s="228">
        <v>33</v>
      </c>
      <c r="N83" s="228"/>
      <c r="O83" s="228">
        <v>260</v>
      </c>
      <c r="P83" s="228"/>
      <c r="Q83" s="228"/>
      <c r="R83" s="228"/>
      <c r="S83" s="300">
        <v>2004</v>
      </c>
      <c r="T83" s="228"/>
      <c r="U83" s="242"/>
      <c r="V83" s="242"/>
      <c r="W83" s="242"/>
      <c r="X83" s="242"/>
      <c r="Y83" s="242"/>
      <c r="Z83" s="228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</row>
    <row r="84" spans="1:43" s="73" customFormat="1" ht="25.35" customHeight="1">
      <c r="A84" s="1649" t="s">
        <v>171</v>
      </c>
      <c r="B84" s="60" t="s">
        <v>91</v>
      </c>
      <c r="C84" s="314" t="s">
        <v>13537</v>
      </c>
      <c r="D84" s="314"/>
      <c r="E84" s="315">
        <f>COUNTA(E85:E87)</f>
        <v>3</v>
      </c>
      <c r="F84" s="314"/>
      <c r="G84" s="314"/>
      <c r="H84" s="314"/>
      <c r="I84" s="314" t="s">
        <v>1790</v>
      </c>
      <c r="J84" s="318">
        <f>SUM(J85:J87)</f>
        <v>21790</v>
      </c>
      <c r="K84" s="318">
        <f>SUM(K85:K87)</f>
        <v>14157.64</v>
      </c>
      <c r="L84" s="318">
        <f>SUM(L85:L87)</f>
        <v>4646.09</v>
      </c>
      <c r="M84" s="318"/>
      <c r="N84" s="318"/>
      <c r="O84" s="318"/>
      <c r="P84" s="318"/>
      <c r="Q84" s="318"/>
      <c r="R84" s="318"/>
      <c r="S84" s="318"/>
      <c r="T84" s="318">
        <f t="shared" ref="T84:Y84" si="0">SUM(T85:T87)</f>
        <v>0</v>
      </c>
      <c r="U84" s="318">
        <f t="shared" si="0"/>
        <v>0</v>
      </c>
      <c r="V84" s="318">
        <f t="shared" si="0"/>
        <v>0</v>
      </c>
      <c r="W84" s="318">
        <f t="shared" si="0"/>
        <v>0</v>
      </c>
      <c r="X84" s="318">
        <f t="shared" si="0"/>
        <v>0</v>
      </c>
      <c r="Y84" s="318">
        <f t="shared" si="0"/>
        <v>0</v>
      </c>
      <c r="Z84" s="318"/>
      <c r="AA84" s="314"/>
      <c r="AB84" s="314"/>
      <c r="AC84" s="381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</row>
    <row r="85" spans="1:43" ht="25.35" customHeight="1">
      <c r="A85" s="1647"/>
      <c r="B85" s="46"/>
      <c r="C85" s="227" t="s">
        <v>4942</v>
      </c>
      <c r="D85" s="227" t="s">
        <v>23905</v>
      </c>
      <c r="E85" s="227" t="s">
        <v>9613</v>
      </c>
      <c r="F85" s="227" t="s">
        <v>4942</v>
      </c>
      <c r="G85" s="227" t="s">
        <v>23688</v>
      </c>
      <c r="H85" s="227"/>
      <c r="I85" s="227" t="s">
        <v>4944</v>
      </c>
      <c r="J85" s="228">
        <v>10493</v>
      </c>
      <c r="K85" s="228">
        <v>10492.64</v>
      </c>
      <c r="L85" s="228">
        <v>694.09</v>
      </c>
      <c r="M85" s="228">
        <v>11</v>
      </c>
      <c r="N85" s="228">
        <v>29.04</v>
      </c>
      <c r="O85" s="228">
        <v>4.0780000000000003</v>
      </c>
      <c r="P85" s="228">
        <v>138.72</v>
      </c>
      <c r="Q85" s="228">
        <v>1</v>
      </c>
      <c r="R85" s="228">
        <v>28.46</v>
      </c>
      <c r="S85" s="227">
        <v>2009</v>
      </c>
      <c r="T85" s="373"/>
      <c r="U85" s="373"/>
      <c r="V85" s="373"/>
      <c r="W85" s="373"/>
      <c r="X85" s="373"/>
      <c r="Y85" s="373"/>
      <c r="Z85" s="228">
        <v>235</v>
      </c>
      <c r="AA85" s="227"/>
      <c r="AB85" s="227"/>
      <c r="AC85" s="241"/>
      <c r="AD85" s="373"/>
      <c r="AE85" s="373"/>
      <c r="AF85" s="373"/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</row>
    <row r="86" spans="1:43" ht="25.35" customHeight="1">
      <c r="A86" s="1647"/>
      <c r="B86" s="46"/>
      <c r="C86" s="227" t="s">
        <v>4942</v>
      </c>
      <c r="D86" s="227" t="s">
        <v>23905</v>
      </c>
      <c r="E86" s="227" t="s">
        <v>9614</v>
      </c>
      <c r="F86" s="227" t="s">
        <v>4942</v>
      </c>
      <c r="G86" s="227" t="s">
        <v>23688</v>
      </c>
      <c r="H86" s="227"/>
      <c r="I86" s="227" t="s">
        <v>4944</v>
      </c>
      <c r="J86" s="228">
        <v>3025</v>
      </c>
      <c r="K86" s="228">
        <v>3025</v>
      </c>
      <c r="L86" s="228">
        <v>3025</v>
      </c>
      <c r="M86" s="228">
        <v>18</v>
      </c>
      <c r="N86" s="228">
        <v>50</v>
      </c>
      <c r="O86" s="228">
        <v>120</v>
      </c>
      <c r="P86" s="228">
        <v>3025</v>
      </c>
      <c r="Q86" s="228"/>
      <c r="R86" s="228"/>
      <c r="S86" s="227">
        <v>2011</v>
      </c>
      <c r="T86" s="373"/>
      <c r="U86" s="373"/>
      <c r="V86" s="373"/>
      <c r="W86" s="373"/>
      <c r="X86" s="373"/>
      <c r="Y86" s="373"/>
      <c r="Z86" s="228">
        <v>120</v>
      </c>
      <c r="AA86" s="227"/>
      <c r="AB86" s="227"/>
      <c r="AC86" s="241"/>
      <c r="AD86" s="373"/>
      <c r="AE86" s="373"/>
      <c r="AF86" s="373"/>
      <c r="AG86" s="373"/>
      <c r="AH86" s="373"/>
      <c r="AI86" s="373"/>
      <c r="AJ86" s="373"/>
      <c r="AK86" s="373"/>
      <c r="AL86" s="373"/>
      <c r="AM86" s="373"/>
      <c r="AN86" s="373"/>
      <c r="AO86" s="373"/>
      <c r="AP86" s="373"/>
      <c r="AQ86" s="373"/>
    </row>
    <row r="87" spans="1:43" ht="25.35" customHeight="1">
      <c r="A87" s="1647"/>
      <c r="B87" s="45"/>
      <c r="C87" s="227" t="s">
        <v>357</v>
      </c>
      <c r="D87" s="227" t="s">
        <v>23906</v>
      </c>
      <c r="E87" s="227" t="s">
        <v>9615</v>
      </c>
      <c r="F87" s="227" t="s">
        <v>357</v>
      </c>
      <c r="G87" s="227" t="s">
        <v>23907</v>
      </c>
      <c r="H87" s="227"/>
      <c r="I87" s="227" t="s">
        <v>357</v>
      </c>
      <c r="J87" s="228">
        <v>8272</v>
      </c>
      <c r="K87" s="228">
        <v>640</v>
      </c>
      <c r="L87" s="228">
        <v>927</v>
      </c>
      <c r="M87" s="228">
        <v>18</v>
      </c>
      <c r="N87" s="228">
        <v>45</v>
      </c>
      <c r="O87" s="228">
        <v>150</v>
      </c>
      <c r="P87" s="228">
        <v>6750</v>
      </c>
      <c r="Q87" s="228"/>
      <c r="R87" s="228"/>
      <c r="S87" s="227">
        <v>2017</v>
      </c>
      <c r="T87" s="373"/>
      <c r="U87" s="373"/>
      <c r="V87" s="373"/>
      <c r="W87" s="373"/>
      <c r="X87" s="373"/>
      <c r="Y87" s="373"/>
      <c r="Z87" s="228">
        <v>3230</v>
      </c>
      <c r="AA87" s="227"/>
      <c r="AB87" s="227"/>
      <c r="AC87" s="241"/>
      <c r="AD87" s="373"/>
      <c r="AE87" s="373"/>
      <c r="AF87" s="373"/>
      <c r="AG87" s="373"/>
      <c r="AH87" s="373"/>
      <c r="AI87" s="373"/>
      <c r="AJ87" s="373"/>
      <c r="AK87" s="373"/>
      <c r="AL87" s="373"/>
      <c r="AM87" s="373"/>
      <c r="AN87" s="373"/>
      <c r="AO87" s="373"/>
      <c r="AP87" s="373"/>
      <c r="AQ87" s="373"/>
    </row>
    <row r="88" spans="1:43" ht="25.35" customHeight="1">
      <c r="A88" s="1647"/>
      <c r="B88" s="1619" t="s">
        <v>0</v>
      </c>
      <c r="C88" s="314" t="s">
        <v>13537</v>
      </c>
      <c r="D88" s="349"/>
      <c r="E88" s="315">
        <f>COUNTA(E89:E92)</f>
        <v>4</v>
      </c>
      <c r="F88" s="349"/>
      <c r="G88" s="349"/>
      <c r="H88" s="349"/>
      <c r="I88" s="349"/>
      <c r="J88" s="318">
        <f>SUM(J89:J92)</f>
        <v>71805</v>
      </c>
      <c r="K88" s="318">
        <f>SUM(K89:K92)</f>
        <v>1756</v>
      </c>
      <c r="L88" s="318">
        <f>SUM(L89:L92)</f>
        <v>6603</v>
      </c>
      <c r="M88" s="318"/>
      <c r="N88" s="318"/>
      <c r="O88" s="318"/>
      <c r="P88" s="318"/>
      <c r="Q88" s="318"/>
      <c r="R88" s="318"/>
      <c r="S88" s="314"/>
      <c r="T88" s="349"/>
      <c r="U88" s="349"/>
      <c r="V88" s="349"/>
      <c r="W88" s="349"/>
      <c r="X88" s="349"/>
      <c r="Y88" s="349"/>
      <c r="Z88" s="349"/>
      <c r="AA88" s="314"/>
      <c r="AB88" s="314"/>
      <c r="AC88" s="381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</row>
    <row r="89" spans="1:43" ht="25.35" customHeight="1">
      <c r="A89" s="1647"/>
      <c r="B89" s="46"/>
      <c r="C89" s="227" t="s">
        <v>5423</v>
      </c>
      <c r="D89" s="233" t="s">
        <v>9607</v>
      </c>
      <c r="E89" s="227" t="s">
        <v>9608</v>
      </c>
      <c r="F89" s="227" t="s">
        <v>5423</v>
      </c>
      <c r="G89" s="227" t="s">
        <v>9609</v>
      </c>
      <c r="H89" s="263"/>
      <c r="I89" s="227" t="s">
        <v>17390</v>
      </c>
      <c r="J89" s="228">
        <v>3907</v>
      </c>
      <c r="K89" s="228">
        <v>904</v>
      </c>
      <c r="L89" s="228">
        <v>3003</v>
      </c>
      <c r="M89" s="228">
        <v>26</v>
      </c>
      <c r="N89" s="228">
        <v>50</v>
      </c>
      <c r="O89" s="228">
        <v>170</v>
      </c>
      <c r="P89" s="228">
        <v>6759</v>
      </c>
      <c r="Q89" s="228"/>
      <c r="R89" s="228"/>
      <c r="S89" s="227">
        <v>2000</v>
      </c>
      <c r="T89" s="233"/>
      <c r="U89" s="233"/>
      <c r="V89" s="233"/>
      <c r="W89" s="233"/>
      <c r="X89" s="233">
        <v>161</v>
      </c>
      <c r="Y89" s="233" t="s">
        <v>9603</v>
      </c>
      <c r="Z89" s="228">
        <v>969</v>
      </c>
      <c r="AA89" s="227"/>
      <c r="AB89" s="227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 t="s">
        <v>17322</v>
      </c>
    </row>
    <row r="90" spans="1:43" ht="25.35" customHeight="1">
      <c r="A90" s="1647"/>
      <c r="B90" s="46"/>
      <c r="C90" s="241" t="s">
        <v>5440</v>
      </c>
      <c r="D90" s="241" t="s">
        <v>24306</v>
      </c>
      <c r="E90" s="241" t="s">
        <v>24307</v>
      </c>
      <c r="F90" s="241" t="s">
        <v>5440</v>
      </c>
      <c r="G90" s="241" t="s">
        <v>24145</v>
      </c>
      <c r="H90" s="241"/>
      <c r="I90" s="241" t="s">
        <v>24308</v>
      </c>
      <c r="J90" s="240">
        <v>53282</v>
      </c>
      <c r="K90" s="228">
        <v>552</v>
      </c>
      <c r="L90" s="228">
        <v>1008</v>
      </c>
      <c r="M90" s="244">
        <v>28</v>
      </c>
      <c r="N90" s="244">
        <v>40</v>
      </c>
      <c r="O90" s="244">
        <v>180</v>
      </c>
      <c r="P90" s="228">
        <v>1008</v>
      </c>
      <c r="Q90" s="241"/>
      <c r="R90" s="241"/>
      <c r="S90" s="241">
        <v>2024</v>
      </c>
      <c r="T90" s="241">
        <v>5000</v>
      </c>
      <c r="U90" s="241"/>
      <c r="V90" s="241"/>
      <c r="W90" s="241"/>
      <c r="X90" s="241"/>
      <c r="Y90" s="241"/>
      <c r="Z90" s="241">
        <v>5000</v>
      </c>
      <c r="AA90" s="227"/>
      <c r="AB90" s="227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 t="s">
        <v>13406</v>
      </c>
    </row>
    <row r="91" spans="1:43" ht="25.35" customHeight="1">
      <c r="A91" s="1647"/>
      <c r="B91" s="45"/>
      <c r="C91" s="227" t="s">
        <v>5471</v>
      </c>
      <c r="D91" s="233" t="s">
        <v>9607</v>
      </c>
      <c r="E91" s="227" t="s">
        <v>9610</v>
      </c>
      <c r="F91" s="227" t="s">
        <v>5471</v>
      </c>
      <c r="G91" s="227" t="s">
        <v>9609</v>
      </c>
      <c r="H91" s="263"/>
      <c r="I91" s="227" t="s">
        <v>5471</v>
      </c>
      <c r="J91" s="228">
        <v>6938</v>
      </c>
      <c r="K91" s="228" t="s">
        <v>9611</v>
      </c>
      <c r="L91" s="228">
        <v>2292</v>
      </c>
      <c r="M91" s="228">
        <v>60</v>
      </c>
      <c r="N91" s="228">
        <v>53.6</v>
      </c>
      <c r="O91" s="228">
        <v>166</v>
      </c>
      <c r="P91" s="228">
        <v>6938</v>
      </c>
      <c r="Q91" s="228"/>
      <c r="R91" s="228"/>
      <c r="S91" s="227">
        <v>2012</v>
      </c>
      <c r="T91" s="233"/>
      <c r="U91" s="233"/>
      <c r="V91" s="233"/>
      <c r="W91" s="233"/>
      <c r="X91" s="233">
        <v>161</v>
      </c>
      <c r="Y91" s="233" t="s">
        <v>9603</v>
      </c>
      <c r="Z91" s="228">
        <v>4900</v>
      </c>
      <c r="AA91" s="227"/>
      <c r="AB91" s="227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</row>
    <row r="92" spans="1:43" ht="25.35" customHeight="1">
      <c r="A92" s="1647"/>
      <c r="B92" s="45"/>
      <c r="C92" s="241" t="s">
        <v>5473</v>
      </c>
      <c r="D92" s="241"/>
      <c r="E92" s="241" t="s">
        <v>9612</v>
      </c>
      <c r="F92" s="241" t="s">
        <v>5473</v>
      </c>
      <c r="G92" s="241"/>
      <c r="H92" s="241"/>
      <c r="I92" s="241" t="s">
        <v>14068</v>
      </c>
      <c r="J92" s="240">
        <v>7678</v>
      </c>
      <c r="K92" s="228">
        <v>300</v>
      </c>
      <c r="L92" s="228">
        <v>300</v>
      </c>
      <c r="M92" s="244">
        <v>20</v>
      </c>
      <c r="N92" s="244">
        <v>60</v>
      </c>
      <c r="O92" s="244">
        <v>150</v>
      </c>
      <c r="P92" s="228">
        <v>7205</v>
      </c>
      <c r="Q92" s="241"/>
      <c r="R92" s="241"/>
      <c r="S92" s="241">
        <v>2009</v>
      </c>
      <c r="T92" s="241"/>
      <c r="U92" s="241"/>
      <c r="V92" s="241"/>
      <c r="W92" s="241"/>
      <c r="X92" s="241"/>
      <c r="Y92" s="241"/>
      <c r="Z92" s="241">
        <v>464</v>
      </c>
      <c r="AA92" s="227"/>
      <c r="AB92" s="227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</row>
    <row r="93" spans="1:43" s="73" customFormat="1" ht="25.35" customHeight="1">
      <c r="A93" s="1649"/>
      <c r="B93" s="1619" t="s">
        <v>58</v>
      </c>
      <c r="C93" s="723" t="s">
        <v>13537</v>
      </c>
      <c r="D93" s="349"/>
      <c r="E93" s="315">
        <f>COUNTA(E94:E96)</f>
        <v>3</v>
      </c>
      <c r="F93" s="318"/>
      <c r="G93" s="318"/>
      <c r="H93" s="318">
        <f>SUM(H95:H96)</f>
        <v>0</v>
      </c>
      <c r="I93" s="349"/>
      <c r="J93" s="380">
        <f>SUM(J94:J96)</f>
        <v>38569</v>
      </c>
      <c r="K93" s="380">
        <f>SUM(K94:K96)</f>
        <v>1059.81</v>
      </c>
      <c r="L93" s="380">
        <f>SUM(L94:L96)</f>
        <v>2142.81</v>
      </c>
      <c r="M93" s="318"/>
      <c r="N93" s="318"/>
      <c r="O93" s="318"/>
      <c r="P93" s="318"/>
      <c r="Q93" s="318"/>
      <c r="R93" s="349"/>
      <c r="S93" s="744"/>
      <c r="T93" s="318"/>
      <c r="U93" s="349"/>
      <c r="V93" s="770"/>
      <c r="W93" s="770"/>
      <c r="X93" s="770"/>
      <c r="Y93" s="770"/>
      <c r="Z93" s="770"/>
      <c r="AA93" s="770"/>
      <c r="AB93" s="770"/>
      <c r="AC93" s="770"/>
      <c r="AD93" s="770"/>
      <c r="AE93" s="770"/>
      <c r="AF93" s="770"/>
      <c r="AG93" s="770"/>
      <c r="AH93" s="770"/>
      <c r="AI93" s="770"/>
      <c r="AJ93" s="770"/>
      <c r="AK93" s="770"/>
      <c r="AL93" s="770"/>
      <c r="AM93" s="770"/>
      <c r="AN93" s="770"/>
      <c r="AO93" s="770"/>
      <c r="AP93" s="770"/>
      <c r="AQ93" s="770"/>
    </row>
    <row r="94" spans="1:43" s="73" customFormat="1" ht="25.35" customHeight="1">
      <c r="A94" s="1649"/>
      <c r="B94" s="60"/>
      <c r="C94" s="452" t="s">
        <v>13345</v>
      </c>
      <c r="D94" s="233" t="s">
        <v>24511</v>
      </c>
      <c r="E94" s="241" t="s">
        <v>17216</v>
      </c>
      <c r="F94" s="241" t="s">
        <v>13345</v>
      </c>
      <c r="G94" s="318"/>
      <c r="H94" s="318"/>
      <c r="I94" s="241" t="s">
        <v>13345</v>
      </c>
      <c r="J94" s="244">
        <v>12306</v>
      </c>
      <c r="K94" s="244">
        <v>38.5</v>
      </c>
      <c r="L94" s="244">
        <v>38.5</v>
      </c>
      <c r="M94" s="228">
        <v>3</v>
      </c>
      <c r="N94" s="228">
        <v>10</v>
      </c>
      <c r="O94" s="228">
        <v>23</v>
      </c>
      <c r="P94" s="228">
        <v>230</v>
      </c>
      <c r="Q94" s="228"/>
      <c r="R94" s="233"/>
      <c r="S94" s="300"/>
      <c r="T94" s="318"/>
      <c r="U94" s="349"/>
      <c r="V94" s="770"/>
      <c r="W94" s="770"/>
      <c r="X94" s="770"/>
      <c r="Y94" s="770"/>
      <c r="Z94" s="770"/>
      <c r="AA94" s="770"/>
      <c r="AB94" s="770"/>
      <c r="AC94" s="770"/>
      <c r="AD94" s="770"/>
      <c r="AE94" s="770"/>
      <c r="AF94" s="770"/>
      <c r="AG94" s="770"/>
      <c r="AH94" s="770"/>
      <c r="AI94" s="770"/>
      <c r="AJ94" s="770"/>
      <c r="AK94" s="770"/>
      <c r="AL94" s="770"/>
      <c r="AM94" s="770"/>
      <c r="AN94" s="770"/>
      <c r="AO94" s="770"/>
      <c r="AP94" s="770"/>
      <c r="AQ94" s="452"/>
    </row>
    <row r="95" spans="1:43" ht="25.35" customHeight="1">
      <c r="A95" s="1647"/>
      <c r="B95" s="54"/>
      <c r="C95" s="227" t="s">
        <v>5937</v>
      </c>
      <c r="D95" s="233" t="s">
        <v>24904</v>
      </c>
      <c r="E95" s="227" t="s">
        <v>9624</v>
      </c>
      <c r="F95" s="227" t="s">
        <v>5937</v>
      </c>
      <c r="G95" s="227" t="s">
        <v>24479</v>
      </c>
      <c r="H95" s="227"/>
      <c r="I95" s="227" t="s">
        <v>12209</v>
      </c>
      <c r="J95" s="228">
        <v>16267</v>
      </c>
      <c r="K95" s="228">
        <v>465</v>
      </c>
      <c r="L95" s="228">
        <v>1423</v>
      </c>
      <c r="M95" s="228">
        <v>42</v>
      </c>
      <c r="N95" s="228">
        <v>36</v>
      </c>
      <c r="O95" s="228">
        <v>180</v>
      </c>
      <c r="P95" s="228">
        <v>6480</v>
      </c>
      <c r="Q95" s="228"/>
      <c r="R95" s="228"/>
      <c r="S95" s="227">
        <v>2009</v>
      </c>
      <c r="T95" s="233"/>
      <c r="U95" s="233"/>
      <c r="V95" s="233"/>
      <c r="W95" s="233"/>
      <c r="X95" s="233"/>
      <c r="Y95" s="233"/>
      <c r="Z95" s="240">
        <v>3405</v>
      </c>
      <c r="AA95" s="227"/>
      <c r="AB95" s="227"/>
      <c r="AC95" s="241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</row>
    <row r="96" spans="1:43" ht="25.35" customHeight="1">
      <c r="A96" s="1647"/>
      <c r="B96" s="54"/>
      <c r="C96" s="241" t="s">
        <v>5921</v>
      </c>
      <c r="D96" s="241" t="s">
        <v>24905</v>
      </c>
      <c r="E96" s="241" t="s">
        <v>12210</v>
      </c>
      <c r="F96" s="241" t="s">
        <v>5921</v>
      </c>
      <c r="G96" s="241" t="s">
        <v>24906</v>
      </c>
      <c r="H96" s="263"/>
      <c r="I96" s="241" t="s">
        <v>12211</v>
      </c>
      <c r="J96" s="244">
        <v>9996</v>
      </c>
      <c r="K96" s="244">
        <v>556.30999999999995</v>
      </c>
      <c r="L96" s="244">
        <v>681.31</v>
      </c>
      <c r="M96" s="228">
        <v>20</v>
      </c>
      <c r="N96" s="228">
        <v>50</v>
      </c>
      <c r="O96" s="228">
        <v>100</v>
      </c>
      <c r="P96" s="228">
        <v>4000</v>
      </c>
      <c r="Q96" s="244" t="s">
        <v>389</v>
      </c>
      <c r="R96" s="228" t="s">
        <v>389</v>
      </c>
      <c r="S96" s="227">
        <v>2019</v>
      </c>
      <c r="T96" s="241"/>
      <c r="U96" s="233"/>
      <c r="V96" s="233"/>
      <c r="W96" s="233"/>
      <c r="X96" s="233"/>
      <c r="Y96" s="233"/>
      <c r="Z96" s="244">
        <v>2800</v>
      </c>
      <c r="AA96" s="227"/>
      <c r="AB96" s="227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412"/>
    </row>
    <row r="97" spans="1:43" s="73" customFormat="1" ht="25.35" customHeight="1">
      <c r="A97" s="1649"/>
      <c r="B97" s="1619" t="s">
        <v>60</v>
      </c>
      <c r="C97" s="314" t="s">
        <v>55</v>
      </c>
      <c r="D97" s="314"/>
      <c r="E97" s="315">
        <f>COUNTA(E98:E107)</f>
        <v>10</v>
      </c>
      <c r="F97" s="314"/>
      <c r="G97" s="314"/>
      <c r="H97" s="767"/>
      <c r="I97" s="314"/>
      <c r="J97" s="318">
        <f>SUM(J98:J107)</f>
        <v>63864</v>
      </c>
      <c r="K97" s="318">
        <f>SUM(K98:K107)</f>
        <v>6154.8099999999995</v>
      </c>
      <c r="L97" s="318">
        <f>SUM(L98:L107)</f>
        <v>8483.8000000000011</v>
      </c>
      <c r="M97" s="318"/>
      <c r="N97" s="318"/>
      <c r="O97" s="318"/>
      <c r="P97" s="318"/>
      <c r="Q97" s="318"/>
      <c r="R97" s="318"/>
      <c r="S97" s="314"/>
      <c r="T97" s="349"/>
      <c r="U97" s="349"/>
      <c r="V97" s="349"/>
      <c r="W97" s="349"/>
      <c r="X97" s="349"/>
      <c r="Y97" s="349"/>
      <c r="Z97" s="318"/>
      <c r="AA97" s="314"/>
      <c r="AB97" s="314"/>
      <c r="AC97" s="349"/>
      <c r="AD97" s="349"/>
      <c r="AE97" s="349"/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</row>
    <row r="98" spans="1:43" ht="25.35" customHeight="1">
      <c r="A98" s="63"/>
      <c r="B98" s="45"/>
      <c r="C98" s="227" t="s">
        <v>302</v>
      </c>
      <c r="D98" s="233" t="s">
        <v>25978</v>
      </c>
      <c r="E98" s="227" t="s">
        <v>9616</v>
      </c>
      <c r="F98" s="227" t="s">
        <v>302</v>
      </c>
      <c r="G98" s="227"/>
      <c r="H98" s="263"/>
      <c r="I98" s="227" t="s">
        <v>302</v>
      </c>
      <c r="J98" s="328">
        <v>3592</v>
      </c>
      <c r="K98" s="328">
        <v>2766</v>
      </c>
      <c r="L98" s="328">
        <v>3592</v>
      </c>
      <c r="M98" s="328">
        <v>48</v>
      </c>
      <c r="N98" s="328">
        <v>80</v>
      </c>
      <c r="O98" s="328">
        <v>210</v>
      </c>
      <c r="P98" s="328">
        <v>16800</v>
      </c>
      <c r="Q98" s="328"/>
      <c r="R98" s="757"/>
      <c r="S98" s="227">
        <v>2010</v>
      </c>
      <c r="T98" s="233"/>
      <c r="U98" s="233"/>
      <c r="V98" s="233"/>
      <c r="W98" s="233"/>
      <c r="X98" s="233"/>
      <c r="Y98" s="233"/>
      <c r="Z98" s="328"/>
      <c r="AA98" s="227"/>
      <c r="AB98" s="227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</row>
    <row r="99" spans="1:43" ht="25.35" customHeight="1">
      <c r="A99" s="63"/>
      <c r="B99" s="45"/>
      <c r="C99" s="227" t="s">
        <v>704</v>
      </c>
      <c r="D99" s="233" t="s">
        <v>25896</v>
      </c>
      <c r="E99" s="227" t="s">
        <v>9617</v>
      </c>
      <c r="F99" s="227" t="s">
        <v>704</v>
      </c>
      <c r="G99" s="227"/>
      <c r="H99" s="263"/>
      <c r="I99" s="227" t="s">
        <v>7088</v>
      </c>
      <c r="J99" s="228">
        <v>536</v>
      </c>
      <c r="K99" s="228">
        <v>395</v>
      </c>
      <c r="L99" s="228">
        <v>536</v>
      </c>
      <c r="M99" s="228">
        <v>10</v>
      </c>
      <c r="N99" s="228">
        <v>5</v>
      </c>
      <c r="O99" s="228">
        <v>18</v>
      </c>
      <c r="P99" s="228">
        <v>90</v>
      </c>
      <c r="Q99" s="228">
        <v>4</v>
      </c>
      <c r="R99" s="228">
        <v>168</v>
      </c>
      <c r="S99" s="227">
        <v>2003</v>
      </c>
      <c r="T99" s="233"/>
      <c r="U99" s="233"/>
      <c r="V99" s="233"/>
      <c r="W99" s="233"/>
      <c r="X99" s="233"/>
      <c r="Y99" s="233"/>
      <c r="Z99" s="228">
        <v>1070</v>
      </c>
      <c r="AA99" s="227"/>
      <c r="AB99" s="227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 t="s">
        <v>9618</v>
      </c>
    </row>
    <row r="100" spans="1:43" ht="25.35" customHeight="1">
      <c r="A100" s="63"/>
      <c r="B100" s="45"/>
      <c r="C100" s="227" t="s">
        <v>687</v>
      </c>
      <c r="D100" s="233" t="s">
        <v>25979</v>
      </c>
      <c r="E100" s="227" t="s">
        <v>9619</v>
      </c>
      <c r="F100" s="227" t="s">
        <v>687</v>
      </c>
      <c r="G100" s="227"/>
      <c r="H100" s="263"/>
      <c r="I100" s="227" t="s">
        <v>1058</v>
      </c>
      <c r="J100" s="228">
        <v>21104</v>
      </c>
      <c r="K100" s="228">
        <v>885</v>
      </c>
      <c r="L100" s="228">
        <v>1867</v>
      </c>
      <c r="M100" s="228">
        <v>40</v>
      </c>
      <c r="N100" s="228">
        <v>54</v>
      </c>
      <c r="O100" s="228">
        <v>220</v>
      </c>
      <c r="P100" s="228">
        <v>11340</v>
      </c>
      <c r="Q100" s="228">
        <v>3</v>
      </c>
      <c r="R100" s="228"/>
      <c r="S100" s="227">
        <v>2007</v>
      </c>
      <c r="T100" s="233"/>
      <c r="U100" s="233"/>
      <c r="V100" s="233"/>
      <c r="W100" s="233"/>
      <c r="X100" s="233"/>
      <c r="Y100" s="233"/>
      <c r="Z100" s="228">
        <v>3030</v>
      </c>
      <c r="AA100" s="227"/>
      <c r="AB100" s="227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</row>
    <row r="101" spans="1:43" s="81" customFormat="1" ht="25.35" customHeight="1">
      <c r="A101" s="262"/>
      <c r="B101" s="203"/>
      <c r="C101" s="227" t="s">
        <v>1890</v>
      </c>
      <c r="D101" s="233" t="s">
        <v>25442</v>
      </c>
      <c r="E101" s="227" t="s">
        <v>9620</v>
      </c>
      <c r="F101" s="227" t="s">
        <v>1890</v>
      </c>
      <c r="G101" s="227" t="s">
        <v>25316</v>
      </c>
      <c r="H101" s="227" t="s">
        <v>25980</v>
      </c>
      <c r="I101" s="227" t="s">
        <v>25980</v>
      </c>
      <c r="J101" s="228">
        <v>300</v>
      </c>
      <c r="K101" s="228">
        <v>258</v>
      </c>
      <c r="L101" s="228">
        <v>300.22000000000003</v>
      </c>
      <c r="M101" s="228">
        <v>10</v>
      </c>
      <c r="N101" s="228">
        <v>33</v>
      </c>
      <c r="O101" s="228">
        <v>100</v>
      </c>
      <c r="P101" s="228">
        <v>3300</v>
      </c>
      <c r="Q101" s="228"/>
      <c r="R101" s="228"/>
      <c r="S101" s="227">
        <v>2008</v>
      </c>
      <c r="T101" s="233">
        <v>1800</v>
      </c>
      <c r="U101" s="233"/>
      <c r="V101" s="233"/>
      <c r="W101" s="233"/>
      <c r="X101" s="233"/>
      <c r="Y101" s="233"/>
      <c r="Z101" s="228">
        <v>1800</v>
      </c>
      <c r="AA101" s="227"/>
      <c r="AB101" s="227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</row>
    <row r="102" spans="1:43" ht="25.35" customHeight="1">
      <c r="A102" s="63"/>
      <c r="B102" s="45"/>
      <c r="C102" s="227" t="s">
        <v>6395</v>
      </c>
      <c r="D102" s="233" t="s">
        <v>9621</v>
      </c>
      <c r="E102" s="227" t="s">
        <v>9622</v>
      </c>
      <c r="F102" s="227" t="s">
        <v>6395</v>
      </c>
      <c r="G102" s="227" t="s">
        <v>9623</v>
      </c>
      <c r="H102" s="263"/>
      <c r="I102" s="227" t="s">
        <v>1058</v>
      </c>
      <c r="J102" s="228">
        <v>10807</v>
      </c>
      <c r="K102" s="228">
        <v>259.98</v>
      </c>
      <c r="L102" s="228">
        <v>260</v>
      </c>
      <c r="M102" s="228">
        <v>10</v>
      </c>
      <c r="N102" s="228">
        <v>30</v>
      </c>
      <c r="O102" s="228">
        <v>90</v>
      </c>
      <c r="P102" s="228">
        <v>3688</v>
      </c>
      <c r="Q102" s="228">
        <v>3</v>
      </c>
      <c r="R102" s="228">
        <v>5760</v>
      </c>
      <c r="S102" s="227">
        <v>2003</v>
      </c>
      <c r="T102" s="233">
        <v>405</v>
      </c>
      <c r="U102" s="233">
        <v>23</v>
      </c>
      <c r="V102" s="233"/>
      <c r="W102" s="233"/>
      <c r="X102" s="233"/>
      <c r="Y102" s="233"/>
      <c r="Z102" s="228">
        <v>585</v>
      </c>
      <c r="AA102" s="227">
        <v>2003</v>
      </c>
      <c r="AB102" s="227"/>
      <c r="AC102" s="233"/>
      <c r="AD102" s="233"/>
      <c r="AE102" s="233"/>
      <c r="AF102" s="233"/>
      <c r="AG102" s="233">
        <v>0</v>
      </c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</row>
    <row r="103" spans="1:43" ht="25.35" customHeight="1">
      <c r="A103" s="63"/>
      <c r="B103" s="45"/>
      <c r="C103" s="227" t="s">
        <v>6395</v>
      </c>
      <c r="D103" s="233" t="s">
        <v>25981</v>
      </c>
      <c r="E103" s="227" t="s">
        <v>11178</v>
      </c>
      <c r="F103" s="227" t="s">
        <v>6395</v>
      </c>
      <c r="G103" s="227"/>
      <c r="H103" s="263"/>
      <c r="I103" s="227" t="s">
        <v>1058</v>
      </c>
      <c r="J103" s="228">
        <v>1346</v>
      </c>
      <c r="K103" s="228">
        <v>265</v>
      </c>
      <c r="L103" s="228">
        <v>265</v>
      </c>
      <c r="M103" s="228">
        <v>3</v>
      </c>
      <c r="N103" s="228">
        <v>15</v>
      </c>
      <c r="O103" s="228">
        <v>30</v>
      </c>
      <c r="P103" s="228">
        <v>300</v>
      </c>
      <c r="Q103" s="228">
        <v>0</v>
      </c>
      <c r="R103" s="228">
        <v>0</v>
      </c>
      <c r="S103" s="227">
        <v>2014</v>
      </c>
      <c r="T103" s="233"/>
      <c r="U103" s="233"/>
      <c r="V103" s="233"/>
      <c r="W103" s="233"/>
      <c r="X103" s="233"/>
      <c r="Y103" s="233"/>
      <c r="Z103" s="228">
        <v>45</v>
      </c>
      <c r="AA103" s="227"/>
      <c r="AB103" s="227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27"/>
    </row>
    <row r="104" spans="1:43" ht="25.35" customHeight="1">
      <c r="A104" s="63" t="s">
        <v>150</v>
      </c>
      <c r="B104" s="45"/>
      <c r="C104" s="227" t="s">
        <v>6395</v>
      </c>
      <c r="D104" s="233" t="s">
        <v>25982</v>
      </c>
      <c r="E104" s="227" t="s">
        <v>14387</v>
      </c>
      <c r="F104" s="227" t="s">
        <v>6395</v>
      </c>
      <c r="G104" s="227"/>
      <c r="H104" s="263"/>
      <c r="I104" s="227" t="s">
        <v>1058</v>
      </c>
      <c r="J104" s="228">
        <v>1778</v>
      </c>
      <c r="K104" s="242">
        <v>134.53</v>
      </c>
      <c r="L104" s="242">
        <v>134.5</v>
      </c>
      <c r="M104" s="242">
        <v>6</v>
      </c>
      <c r="N104" s="242">
        <v>20</v>
      </c>
      <c r="O104" s="228">
        <v>50</v>
      </c>
      <c r="P104" s="242">
        <v>1200</v>
      </c>
      <c r="Q104" s="228">
        <v>0</v>
      </c>
      <c r="R104" s="228">
        <v>0</v>
      </c>
      <c r="S104" s="227">
        <v>2022</v>
      </c>
      <c r="T104" s="233"/>
      <c r="U104" s="233"/>
      <c r="V104" s="233"/>
      <c r="W104" s="233"/>
      <c r="X104" s="233"/>
      <c r="Y104" s="233"/>
      <c r="Z104" s="228">
        <v>600</v>
      </c>
      <c r="AA104" s="227"/>
      <c r="AB104" s="227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</row>
    <row r="105" spans="1:43" s="83" customFormat="1" ht="25.35" customHeight="1">
      <c r="A105" s="1652" t="s">
        <v>150</v>
      </c>
      <c r="B105" s="45"/>
      <c r="C105" s="227" t="s">
        <v>6395</v>
      </c>
      <c r="D105" s="233" t="s">
        <v>25983</v>
      </c>
      <c r="E105" s="227" t="s">
        <v>11179</v>
      </c>
      <c r="F105" s="227" t="s">
        <v>6395</v>
      </c>
      <c r="G105" s="227"/>
      <c r="H105" s="263"/>
      <c r="I105" s="227" t="s">
        <v>1058</v>
      </c>
      <c r="J105" s="228">
        <v>10971</v>
      </c>
      <c r="K105" s="228">
        <v>686</v>
      </c>
      <c r="L105" s="228">
        <v>686</v>
      </c>
      <c r="M105" s="228">
        <v>4</v>
      </c>
      <c r="N105" s="228">
        <v>13.5</v>
      </c>
      <c r="O105" s="228">
        <v>49</v>
      </c>
      <c r="P105" s="228">
        <v>686</v>
      </c>
      <c r="Q105" s="228">
        <v>0</v>
      </c>
      <c r="R105" s="228">
        <v>0</v>
      </c>
      <c r="S105" s="227">
        <v>2019</v>
      </c>
      <c r="T105" s="233"/>
      <c r="U105" s="233"/>
      <c r="V105" s="233"/>
      <c r="W105" s="233"/>
      <c r="X105" s="233"/>
      <c r="Y105" s="233"/>
      <c r="Z105" s="228">
        <v>128</v>
      </c>
      <c r="AA105" s="227"/>
      <c r="AB105" s="227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</row>
    <row r="106" spans="1:43" ht="25.35" customHeight="1">
      <c r="A106" s="1647" t="s">
        <v>150</v>
      </c>
      <c r="B106" s="45"/>
      <c r="C106" s="227" t="s">
        <v>15404</v>
      </c>
      <c r="D106" s="233" t="s">
        <v>25984</v>
      </c>
      <c r="E106" s="227" t="s">
        <v>17524</v>
      </c>
      <c r="F106" s="227" t="s">
        <v>6395</v>
      </c>
      <c r="G106" s="227"/>
      <c r="H106" s="263"/>
      <c r="I106" s="227" t="s">
        <v>1058</v>
      </c>
      <c r="J106" s="228">
        <v>1800</v>
      </c>
      <c r="K106" s="242">
        <v>130</v>
      </c>
      <c r="L106" s="242">
        <v>130</v>
      </c>
      <c r="M106" s="242">
        <v>7</v>
      </c>
      <c r="N106" s="242">
        <v>20</v>
      </c>
      <c r="O106" s="228">
        <v>50</v>
      </c>
      <c r="P106" s="242">
        <v>1200</v>
      </c>
      <c r="Q106" s="228">
        <v>0</v>
      </c>
      <c r="R106" s="228">
        <v>0</v>
      </c>
      <c r="S106" s="227">
        <v>2021</v>
      </c>
      <c r="T106" s="233"/>
      <c r="U106" s="233"/>
      <c r="V106" s="233"/>
      <c r="W106" s="233"/>
      <c r="X106" s="233"/>
      <c r="Y106" s="233"/>
      <c r="Z106" s="228">
        <v>600</v>
      </c>
      <c r="AA106" s="227"/>
      <c r="AB106" s="227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</row>
    <row r="107" spans="1:43" s="81" customFormat="1" ht="25.35" customHeight="1">
      <c r="A107" s="1650" t="s">
        <v>150</v>
      </c>
      <c r="B107" s="919"/>
      <c r="C107" s="227" t="s">
        <v>15404</v>
      </c>
      <c r="D107" s="233" t="s">
        <v>25985</v>
      </c>
      <c r="E107" s="227" t="s">
        <v>25986</v>
      </c>
      <c r="F107" s="227" t="s">
        <v>6395</v>
      </c>
      <c r="G107" s="227"/>
      <c r="H107" s="263"/>
      <c r="I107" s="227" t="s">
        <v>1058</v>
      </c>
      <c r="J107" s="228">
        <v>11630</v>
      </c>
      <c r="K107" s="242">
        <v>375.3</v>
      </c>
      <c r="L107" s="242">
        <v>713.08</v>
      </c>
      <c r="M107" s="242">
        <v>10</v>
      </c>
      <c r="N107" s="242">
        <v>35</v>
      </c>
      <c r="O107" s="228">
        <v>55</v>
      </c>
      <c r="P107" s="242">
        <v>1925</v>
      </c>
      <c r="Q107" s="228">
        <v>0</v>
      </c>
      <c r="R107" s="228">
        <v>0</v>
      </c>
      <c r="S107" s="227">
        <v>2024</v>
      </c>
      <c r="T107" s="233"/>
      <c r="U107" s="233"/>
      <c r="V107" s="233"/>
      <c r="W107" s="233"/>
      <c r="X107" s="233"/>
      <c r="Y107" s="233"/>
      <c r="Z107" s="228">
        <v>1519</v>
      </c>
      <c r="AA107" s="227"/>
      <c r="AB107" s="227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</row>
    <row r="108" spans="1:43" s="73" customFormat="1" ht="25.35" customHeight="1">
      <c r="A108" s="87"/>
      <c r="B108" s="1619" t="s">
        <v>8204</v>
      </c>
      <c r="C108" s="314" t="s">
        <v>55</v>
      </c>
      <c r="D108" s="349"/>
      <c r="E108" s="315">
        <f>COUNTA(E109:E109)</f>
        <v>1</v>
      </c>
      <c r="F108" s="314"/>
      <c r="G108" s="314"/>
      <c r="H108" s="767"/>
      <c r="I108" s="314"/>
      <c r="J108" s="318">
        <f>SUM(J109:J109)</f>
        <v>23140</v>
      </c>
      <c r="K108" s="318">
        <f>SUM(K109:K109)</f>
        <v>270</v>
      </c>
      <c r="L108" s="318">
        <f>SUM(L109:L109)</f>
        <v>270</v>
      </c>
      <c r="M108" s="318"/>
      <c r="N108" s="318"/>
      <c r="O108" s="318"/>
      <c r="P108" s="318"/>
      <c r="Q108" s="318"/>
      <c r="R108" s="318"/>
      <c r="S108" s="314"/>
      <c r="T108" s="349"/>
      <c r="U108" s="349"/>
      <c r="V108" s="349"/>
      <c r="W108" s="349"/>
      <c r="X108" s="349"/>
      <c r="Y108" s="349"/>
      <c r="Z108" s="318"/>
      <c r="AA108" s="314"/>
      <c r="AB108" s="314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</row>
    <row r="109" spans="1:43" ht="25.35" customHeight="1">
      <c r="A109" s="59"/>
      <c r="B109" s="155"/>
      <c r="C109" s="227" t="s">
        <v>7210</v>
      </c>
      <c r="D109" s="233" t="s">
        <v>8211</v>
      </c>
      <c r="E109" s="227" t="s">
        <v>8212</v>
      </c>
      <c r="F109" s="227" t="s">
        <v>7212</v>
      </c>
      <c r="G109" s="227" t="s">
        <v>8213</v>
      </c>
      <c r="H109" s="263"/>
      <c r="I109" s="227" t="s">
        <v>7392</v>
      </c>
      <c r="J109" s="228">
        <v>23140</v>
      </c>
      <c r="K109" s="228">
        <v>270</v>
      </c>
      <c r="L109" s="228">
        <v>270</v>
      </c>
      <c r="M109" s="228">
        <v>9</v>
      </c>
      <c r="N109" s="228">
        <v>24</v>
      </c>
      <c r="O109" s="228">
        <v>60</v>
      </c>
      <c r="P109" s="228">
        <v>1440</v>
      </c>
      <c r="Q109" s="228"/>
      <c r="R109" s="228"/>
      <c r="S109" s="227">
        <v>1996</v>
      </c>
      <c r="T109" s="233"/>
      <c r="U109" s="233"/>
      <c r="V109" s="233" t="s">
        <v>6880</v>
      </c>
      <c r="W109" s="233"/>
      <c r="X109" s="233"/>
      <c r="Y109" s="233"/>
      <c r="Z109" s="228">
        <v>200</v>
      </c>
      <c r="AA109" s="227"/>
      <c r="AB109" s="227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</row>
  </sheetData>
  <mergeCells count="27">
    <mergeCell ref="B1:E1"/>
    <mergeCell ref="S1:AQ1"/>
    <mergeCell ref="F2:F4"/>
    <mergeCell ref="G2:G4"/>
    <mergeCell ref="I2:I4"/>
    <mergeCell ref="J2:J4"/>
    <mergeCell ref="AQ2:AQ4"/>
    <mergeCell ref="L2:L4"/>
    <mergeCell ref="M2:R2"/>
    <mergeCell ref="AM3:AP3"/>
    <mergeCell ref="AA2:AB2"/>
    <mergeCell ref="AC2:AP2"/>
    <mergeCell ref="AA3:AA4"/>
    <mergeCell ref="AB3:AB4"/>
    <mergeCell ref="AC3:AG3"/>
    <mergeCell ref="AH3:AL3"/>
    <mergeCell ref="K2:K4"/>
    <mergeCell ref="T2:Z4"/>
    <mergeCell ref="A2:A4"/>
    <mergeCell ref="B2:B4"/>
    <mergeCell ref="C2:C4"/>
    <mergeCell ref="D2:D4"/>
    <mergeCell ref="E2:E4"/>
    <mergeCell ref="S2:S4"/>
    <mergeCell ref="M3:P3"/>
    <mergeCell ref="Q3:R3"/>
    <mergeCell ref="H2:H4"/>
  </mergeCells>
  <phoneticPr fontId="5" type="noConversion"/>
  <dataValidations count="1">
    <dataValidation type="list" allowBlank="1" showInputMessage="1" showErrorMessage="1" sqref="AA101" xr:uid="{3CC4DA62-C64F-44E5-9876-6A6366CDE3ED}">
      <formula1>"O, X"</formula1>
    </dataValidation>
  </dataValidations>
  <hyperlinks>
    <hyperlink ref="G18" r:id="rId1" xr:uid="{2980F73E-1E6A-448A-8D57-240E10451980}"/>
  </hyperlinks>
  <printOptions horizontalCentered="1"/>
  <pageMargins left="0.78740157480314965" right="0.78740157480314965" top="0.78740157480314965" bottom="0.78740157480314965" header="0" footer="0"/>
  <pageSetup paperSize="9" scale="88" fitToHeight="0" orientation="landscape" horizontalDpi="300" verticalDpi="300" r:id="rId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7A03-DB3A-465F-8085-2D2C71FC2908}">
  <sheetPr>
    <tabColor theme="0" tint="-0.14999847407452621"/>
    <pageSetUpPr fitToPage="1"/>
  </sheetPr>
  <dimension ref="A1:BB18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C5" sqref="C5:BB18"/>
    </sheetView>
  </sheetViews>
  <sheetFormatPr defaultColWidth="8.88671875" defaultRowHeight="10.5"/>
  <cols>
    <col min="1" max="1" width="0" style="8" hidden="1" customWidth="1"/>
    <col min="2" max="2" width="4.33203125" style="14" customWidth="1"/>
    <col min="3" max="3" width="5.44140625" style="8" customWidth="1"/>
    <col min="4" max="4" width="11.88671875" style="8" hidden="1" customWidth="1"/>
    <col min="5" max="5" width="14.6640625" style="12" customWidth="1"/>
    <col min="6" max="6" width="8.109375" style="8" customWidth="1"/>
    <col min="7" max="7" width="11.109375" style="8" hidden="1" customWidth="1"/>
    <col min="8" max="8" width="8.88671875" style="8" hidden="1" customWidth="1"/>
    <col min="9" max="9" width="10.109375" style="8" customWidth="1"/>
    <col min="10" max="10" width="9.33203125" style="9" bestFit="1" customWidth="1"/>
    <col min="11" max="11" width="6" style="9" customWidth="1"/>
    <col min="12" max="12" width="7.109375" style="9" bestFit="1" customWidth="1"/>
    <col min="13" max="13" width="6.6640625" style="8" customWidth="1"/>
    <col min="14" max="15" width="5.109375" style="9" customWidth="1"/>
    <col min="16" max="16" width="7.6640625" style="9" customWidth="1"/>
    <col min="17" max="17" width="3.88671875" style="9" customWidth="1"/>
    <col min="18" max="18" width="4.77734375" style="9" hidden="1" customWidth="1"/>
    <col min="19" max="19" width="4.33203125" style="9" customWidth="1"/>
    <col min="20" max="20" width="5.33203125" style="14" customWidth="1"/>
    <col min="21" max="23" width="8.88671875" style="14" hidden="1" customWidth="1"/>
    <col min="24" max="24" width="5.33203125" style="14" customWidth="1"/>
    <col min="25" max="30" width="8.88671875" style="8" hidden="1" customWidth="1"/>
    <col min="31" max="31" width="6.21875" style="9" customWidth="1"/>
    <col min="32" max="53" width="8.88671875" style="8" hidden="1" customWidth="1"/>
    <col min="54" max="54" width="8.21875" style="8" customWidth="1"/>
    <col min="55" max="16384" width="8.88671875" style="8"/>
  </cols>
  <sheetData>
    <row r="1" spans="1:54" ht="22.9" customHeight="1">
      <c r="B1" s="2119" t="s">
        <v>83</v>
      </c>
      <c r="C1" s="2119"/>
      <c r="D1" s="2119"/>
      <c r="E1" s="2119"/>
      <c r="X1" s="2124" t="s">
        <v>258</v>
      </c>
      <c r="Y1" s="2124"/>
      <c r="Z1" s="2124"/>
      <c r="AA1" s="2124"/>
      <c r="AB1" s="2124"/>
      <c r="AC1" s="2124"/>
      <c r="AD1" s="2124"/>
      <c r="AE1" s="2124"/>
      <c r="AF1" s="2124"/>
      <c r="AG1" s="2124"/>
      <c r="AH1" s="2124"/>
      <c r="AI1" s="2124"/>
      <c r="AJ1" s="2124"/>
      <c r="AK1" s="2124"/>
      <c r="AL1" s="2124"/>
      <c r="AM1" s="2124"/>
      <c r="AN1" s="2124"/>
      <c r="AO1" s="2124"/>
      <c r="AP1" s="2124"/>
      <c r="AQ1" s="2124"/>
      <c r="AR1" s="2124"/>
      <c r="AS1" s="2124"/>
      <c r="AT1" s="2124"/>
      <c r="AU1" s="2124"/>
      <c r="AV1" s="2124"/>
      <c r="AW1" s="2124"/>
      <c r="AX1" s="2124"/>
      <c r="AY1" s="2124"/>
      <c r="AZ1" s="2124"/>
      <c r="BA1" s="2124"/>
      <c r="BB1" s="2124"/>
    </row>
    <row r="2" spans="1:54" ht="24.95" customHeight="1">
      <c r="A2" s="2120" t="s">
        <v>3</v>
      </c>
      <c r="B2" s="2121" t="s">
        <v>4</v>
      </c>
      <c r="C2" s="2121" t="s">
        <v>260</v>
      </c>
      <c r="D2" s="2118" t="s">
        <v>6</v>
      </c>
      <c r="E2" s="2118" t="s">
        <v>7</v>
      </c>
      <c r="F2" s="2118" t="s">
        <v>263</v>
      </c>
      <c r="G2" s="2118" t="s">
        <v>26386</v>
      </c>
      <c r="H2" s="2121" t="s">
        <v>436</v>
      </c>
      <c r="I2" s="2118" t="s">
        <v>8</v>
      </c>
      <c r="J2" s="2118" t="s">
        <v>9</v>
      </c>
      <c r="K2" s="2118" t="s">
        <v>1754</v>
      </c>
      <c r="L2" s="2118" t="s">
        <v>11</v>
      </c>
      <c r="M2" s="2118" t="s">
        <v>380</v>
      </c>
      <c r="N2" s="2118"/>
      <c r="O2" s="2118"/>
      <c r="P2" s="2118"/>
      <c r="Q2" s="2118"/>
      <c r="R2" s="2118" t="s">
        <v>13</v>
      </c>
      <c r="S2" s="2118"/>
      <c r="T2" s="2118"/>
      <c r="U2" s="2118"/>
      <c r="V2" s="2118" t="s">
        <v>14</v>
      </c>
      <c r="W2" s="2105" t="s">
        <v>18534</v>
      </c>
      <c r="X2" s="2118" t="s">
        <v>15</v>
      </c>
      <c r="Y2" s="2108" t="s">
        <v>408</v>
      </c>
      <c r="Z2" s="2109"/>
      <c r="AA2" s="2109"/>
      <c r="AB2" s="2109"/>
      <c r="AC2" s="2109"/>
      <c r="AD2" s="2109"/>
      <c r="AE2" s="2110"/>
      <c r="AF2" s="2118" t="s">
        <v>17</v>
      </c>
      <c r="AG2" s="2118"/>
      <c r="AH2" s="2118" t="s">
        <v>18</v>
      </c>
      <c r="AI2" s="2118"/>
      <c r="AJ2" s="2118"/>
      <c r="AK2" s="2118"/>
      <c r="AL2" s="2118"/>
      <c r="AM2" s="2125"/>
      <c r="AN2" s="2118" t="s">
        <v>19</v>
      </c>
      <c r="AO2" s="2125"/>
      <c r="AP2" s="2125"/>
      <c r="AQ2" s="2125"/>
      <c r="AR2" s="2125"/>
      <c r="AS2" s="2125"/>
      <c r="AT2" s="2125"/>
      <c r="AU2" s="2125"/>
      <c r="AV2" s="2125"/>
      <c r="AW2" s="2125"/>
      <c r="AX2" s="2125"/>
      <c r="AY2" s="2125"/>
      <c r="AZ2" s="2125"/>
      <c r="BA2" s="2125"/>
      <c r="BB2" s="2118" t="s">
        <v>20</v>
      </c>
    </row>
    <row r="3" spans="1:54" ht="23.25" customHeight="1">
      <c r="A3" s="2120"/>
      <c r="B3" s="2122"/>
      <c r="C3" s="2122"/>
      <c r="D3" s="2118"/>
      <c r="E3" s="2118"/>
      <c r="F3" s="2118"/>
      <c r="G3" s="2118"/>
      <c r="H3" s="2122"/>
      <c r="I3" s="2118"/>
      <c r="J3" s="2118"/>
      <c r="K3" s="2118"/>
      <c r="L3" s="2118"/>
      <c r="M3" s="2118" t="s">
        <v>71</v>
      </c>
      <c r="N3" s="896" t="s">
        <v>72</v>
      </c>
      <c r="O3" s="896" t="s">
        <v>73</v>
      </c>
      <c r="P3" s="2118" t="s">
        <v>74</v>
      </c>
      <c r="Q3" s="2118" t="s">
        <v>102</v>
      </c>
      <c r="R3" s="2118" t="s">
        <v>22</v>
      </c>
      <c r="S3" s="2118" t="s">
        <v>75</v>
      </c>
      <c r="T3" s="2118" t="s">
        <v>76</v>
      </c>
      <c r="U3" s="2118" t="s">
        <v>25</v>
      </c>
      <c r="V3" s="2118"/>
      <c r="W3" s="2102"/>
      <c r="X3" s="2118"/>
      <c r="Y3" s="2111"/>
      <c r="Z3" s="2112"/>
      <c r="AA3" s="2112"/>
      <c r="AB3" s="2112"/>
      <c r="AC3" s="2112"/>
      <c r="AD3" s="2112"/>
      <c r="AE3" s="2113"/>
      <c r="AF3" s="2118" t="s">
        <v>26</v>
      </c>
      <c r="AG3" s="2118" t="s">
        <v>27</v>
      </c>
      <c r="AH3" s="2118" t="s">
        <v>28</v>
      </c>
      <c r="AI3" s="2118"/>
      <c r="AJ3" s="2118" t="s">
        <v>29</v>
      </c>
      <c r="AK3" s="2125"/>
      <c r="AL3" s="2125"/>
      <c r="AM3" s="2125" t="s">
        <v>30</v>
      </c>
      <c r="AN3" s="2118" t="s">
        <v>31</v>
      </c>
      <c r="AO3" s="2125"/>
      <c r="AP3" s="2125"/>
      <c r="AQ3" s="2125"/>
      <c r="AR3" s="2125"/>
      <c r="AS3" s="2118" t="s">
        <v>32</v>
      </c>
      <c r="AT3" s="2125"/>
      <c r="AU3" s="2125"/>
      <c r="AV3" s="2125"/>
      <c r="AW3" s="2125"/>
      <c r="AX3" s="2118" t="s">
        <v>161</v>
      </c>
      <c r="AY3" s="2125"/>
      <c r="AZ3" s="2125"/>
      <c r="BA3" s="2125"/>
      <c r="BB3" s="2118"/>
    </row>
    <row r="4" spans="1:54" ht="21" customHeight="1">
      <c r="A4" s="2120"/>
      <c r="B4" s="2123"/>
      <c r="C4" s="2123"/>
      <c r="D4" s="2118"/>
      <c r="E4" s="2118"/>
      <c r="F4" s="2118"/>
      <c r="G4" s="2118"/>
      <c r="H4" s="2123"/>
      <c r="I4" s="2118"/>
      <c r="J4" s="2118"/>
      <c r="K4" s="2118"/>
      <c r="L4" s="2118"/>
      <c r="M4" s="2118"/>
      <c r="N4" s="895" t="s">
        <v>77</v>
      </c>
      <c r="O4" s="895" t="s">
        <v>77</v>
      </c>
      <c r="P4" s="2118"/>
      <c r="Q4" s="2118"/>
      <c r="R4" s="2118"/>
      <c r="S4" s="2118"/>
      <c r="T4" s="2118"/>
      <c r="U4" s="2118"/>
      <c r="V4" s="2118"/>
      <c r="W4" s="2092"/>
      <c r="X4" s="2118"/>
      <c r="Y4" s="2114"/>
      <c r="Z4" s="2115"/>
      <c r="AA4" s="2115"/>
      <c r="AB4" s="2115"/>
      <c r="AC4" s="2115"/>
      <c r="AD4" s="2115"/>
      <c r="AE4" s="2116"/>
      <c r="AF4" s="2118"/>
      <c r="AG4" s="2118"/>
      <c r="AH4" s="895" t="s">
        <v>38</v>
      </c>
      <c r="AI4" s="895" t="s">
        <v>39</v>
      </c>
      <c r="AJ4" s="895" t="s">
        <v>38</v>
      </c>
      <c r="AK4" s="895" t="s">
        <v>40</v>
      </c>
      <c r="AL4" s="895" t="s">
        <v>39</v>
      </c>
      <c r="AM4" s="2125"/>
      <c r="AN4" s="896" t="s">
        <v>41</v>
      </c>
      <c r="AO4" s="895" t="s">
        <v>42</v>
      </c>
      <c r="AP4" s="895" t="s">
        <v>37</v>
      </c>
      <c r="AQ4" s="895" t="s">
        <v>43</v>
      </c>
      <c r="AR4" s="895" t="s">
        <v>44</v>
      </c>
      <c r="AS4" s="895" t="s">
        <v>41</v>
      </c>
      <c r="AT4" s="895" t="s">
        <v>42</v>
      </c>
      <c r="AU4" s="895" t="s">
        <v>37</v>
      </c>
      <c r="AV4" s="895" t="s">
        <v>43</v>
      </c>
      <c r="AW4" s="895" t="s">
        <v>44</v>
      </c>
      <c r="AX4" s="895" t="s">
        <v>41</v>
      </c>
      <c r="AY4" s="895" t="s">
        <v>42</v>
      </c>
      <c r="AZ4" s="895" t="s">
        <v>37</v>
      </c>
      <c r="BA4" s="895" t="s">
        <v>43</v>
      </c>
      <c r="BB4" s="2118"/>
    </row>
    <row r="5" spans="1:54" s="85" customFormat="1" ht="30" customHeight="1">
      <c r="A5" s="1679"/>
      <c r="B5" s="1679" t="s">
        <v>48</v>
      </c>
      <c r="C5" s="477" t="s">
        <v>1</v>
      </c>
      <c r="D5" s="477"/>
      <c r="E5" s="341">
        <f>COUNTA(E6,E8:E9,E10,E12:E14,E16:E17,E18)</f>
        <v>10</v>
      </c>
      <c r="F5" s="477"/>
      <c r="G5" s="477"/>
      <c r="H5" s="477"/>
      <c r="I5" s="477"/>
      <c r="J5" s="343">
        <f>SUM(J6,J8:J9,J10,J12:J14,J16:J17,J18)</f>
        <v>1197279</v>
      </c>
      <c r="K5" s="343">
        <f>SUM(K6,K8:K9,K10,K12:K14,K16:K17,K18)</f>
        <v>30476.030000000002</v>
      </c>
      <c r="L5" s="343">
        <f>SUM(L6,L8:L9,L10,L12:L14,L16:L17,L18)</f>
        <v>49484.01</v>
      </c>
      <c r="M5" s="340"/>
      <c r="N5" s="343"/>
      <c r="O5" s="343"/>
      <c r="P5" s="343"/>
      <c r="Q5" s="343"/>
      <c r="R5" s="343"/>
      <c r="S5" s="343"/>
      <c r="T5" s="340"/>
      <c r="U5" s="340"/>
      <c r="V5" s="340"/>
      <c r="W5" s="314"/>
      <c r="X5" s="340"/>
      <c r="Y5" s="477"/>
      <c r="Z5" s="477"/>
      <c r="AA5" s="477"/>
      <c r="AB5" s="477"/>
      <c r="AC5" s="477"/>
      <c r="AD5" s="477"/>
      <c r="AE5" s="343"/>
      <c r="AF5" s="340"/>
      <c r="AG5" s="340"/>
      <c r="AH5" s="477"/>
      <c r="AI5" s="477"/>
      <c r="AJ5" s="477"/>
      <c r="AK5" s="477"/>
      <c r="AL5" s="477"/>
      <c r="AM5" s="479"/>
      <c r="AN5" s="479"/>
      <c r="AO5" s="477"/>
      <c r="AP5" s="477"/>
      <c r="AQ5" s="477"/>
      <c r="AR5" s="477"/>
      <c r="AS5" s="477"/>
      <c r="AT5" s="477"/>
      <c r="AU5" s="477"/>
      <c r="AV5" s="477"/>
      <c r="AW5" s="477"/>
      <c r="AX5" s="477"/>
      <c r="AY5" s="477"/>
      <c r="AZ5" s="477"/>
      <c r="BA5" s="477"/>
      <c r="BB5" s="477"/>
    </row>
    <row r="6" spans="1:54" s="85" customFormat="1" ht="30" customHeight="1">
      <c r="A6" s="245" t="s">
        <v>171</v>
      </c>
      <c r="B6" s="223" t="s">
        <v>1791</v>
      </c>
      <c r="C6" s="340" t="s">
        <v>713</v>
      </c>
      <c r="D6" s="340" t="s">
        <v>1301</v>
      </c>
      <c r="E6" s="340" t="s">
        <v>1302</v>
      </c>
      <c r="F6" s="340" t="s">
        <v>566</v>
      </c>
      <c r="G6" s="340" t="s">
        <v>1303</v>
      </c>
      <c r="H6" s="1678"/>
      <c r="I6" s="340" t="s">
        <v>1304</v>
      </c>
      <c r="J6" s="343">
        <v>25252</v>
      </c>
      <c r="K6" s="343">
        <v>841</v>
      </c>
      <c r="L6" s="343">
        <v>1273</v>
      </c>
      <c r="M6" s="340" t="s">
        <v>1305</v>
      </c>
      <c r="N6" s="343">
        <v>8</v>
      </c>
      <c r="O6" s="343">
        <v>11</v>
      </c>
      <c r="P6" s="343">
        <v>251020</v>
      </c>
      <c r="Q6" s="343">
        <v>2</v>
      </c>
      <c r="R6" s="343"/>
      <c r="S6" s="343"/>
      <c r="T6" s="340"/>
      <c r="U6" s="340"/>
      <c r="V6" s="340" t="s">
        <v>1306</v>
      </c>
      <c r="W6" s="314"/>
      <c r="X6" s="340">
        <v>2003</v>
      </c>
      <c r="Y6" s="477"/>
      <c r="Z6" s="477">
        <v>6046000</v>
      </c>
      <c r="AA6" s="477"/>
      <c r="AB6" s="477"/>
      <c r="AC6" s="477"/>
      <c r="AD6" s="477"/>
      <c r="AE6" s="343">
        <v>6046</v>
      </c>
      <c r="AF6" s="340"/>
      <c r="AG6" s="340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7"/>
      <c r="AX6" s="477"/>
      <c r="AY6" s="477"/>
      <c r="AZ6" s="477"/>
      <c r="BA6" s="477"/>
      <c r="BB6" s="477"/>
    </row>
    <row r="7" spans="1:54" s="85" customFormat="1" ht="30" customHeight="1">
      <c r="A7" s="245"/>
      <c r="B7" s="1621" t="s">
        <v>541</v>
      </c>
      <c r="C7" s="477" t="s">
        <v>13537</v>
      </c>
      <c r="D7" s="477"/>
      <c r="E7" s="341">
        <f>COUNTA(E8:E9)</f>
        <v>2</v>
      </c>
      <c r="F7" s="477"/>
      <c r="G7" s="477"/>
      <c r="H7" s="477"/>
      <c r="I7" s="477"/>
      <c r="J7" s="343">
        <f>SUM(J8:J9)</f>
        <v>1013565</v>
      </c>
      <c r="K7" s="343">
        <f>SUM(K8:K9)</f>
        <v>21172.45</v>
      </c>
      <c r="L7" s="343">
        <f>SUM(L8:L9)</f>
        <v>34100.550000000003</v>
      </c>
      <c r="M7" s="340"/>
      <c r="N7" s="343"/>
      <c r="O7" s="343"/>
      <c r="P7" s="343"/>
      <c r="Q7" s="343"/>
      <c r="R7" s="343"/>
      <c r="S7" s="343"/>
      <c r="T7" s="340"/>
      <c r="U7" s="340"/>
      <c r="V7" s="340"/>
      <c r="W7" s="314"/>
      <c r="X7" s="340"/>
      <c r="Y7" s="477"/>
      <c r="Z7" s="477"/>
      <c r="AA7" s="477"/>
      <c r="AB7" s="477"/>
      <c r="AC7" s="477"/>
      <c r="AD7" s="477"/>
      <c r="AE7" s="343"/>
      <c r="AF7" s="340"/>
      <c r="AG7" s="340"/>
      <c r="AH7" s="477"/>
      <c r="AI7" s="477"/>
      <c r="AJ7" s="477"/>
      <c r="AK7" s="477"/>
      <c r="AL7" s="477"/>
      <c r="AM7" s="479"/>
      <c r="AN7" s="479"/>
      <c r="AO7" s="477"/>
      <c r="AP7" s="477"/>
      <c r="AQ7" s="477"/>
      <c r="AR7" s="477"/>
      <c r="AS7" s="477"/>
      <c r="AT7" s="477"/>
      <c r="AU7" s="477"/>
      <c r="AV7" s="477"/>
      <c r="AW7" s="477"/>
      <c r="AX7" s="477"/>
      <c r="AY7" s="477"/>
      <c r="AZ7" s="477"/>
      <c r="BA7" s="477"/>
      <c r="BB7" s="477"/>
    </row>
    <row r="8" spans="1:54" s="62" customFormat="1" ht="30" customHeight="1">
      <c r="A8" s="246"/>
      <c r="B8" s="37"/>
      <c r="C8" s="324" t="s">
        <v>1842</v>
      </c>
      <c r="D8" s="324" t="s">
        <v>21508</v>
      </c>
      <c r="E8" s="324" t="s">
        <v>8781</v>
      </c>
      <c r="F8" s="324" t="s">
        <v>1842</v>
      </c>
      <c r="G8" s="324"/>
      <c r="H8" s="463"/>
      <c r="I8" s="324" t="s">
        <v>2878</v>
      </c>
      <c r="J8" s="327">
        <v>28655</v>
      </c>
      <c r="K8" s="327">
        <v>3443.45</v>
      </c>
      <c r="L8" s="327">
        <v>6286.55</v>
      </c>
      <c r="M8" s="324" t="s">
        <v>8782</v>
      </c>
      <c r="N8" s="327">
        <v>8</v>
      </c>
      <c r="O8" s="327"/>
      <c r="P8" s="327">
        <v>216000</v>
      </c>
      <c r="Q8" s="327">
        <v>2</v>
      </c>
      <c r="R8" s="327"/>
      <c r="S8" s="327"/>
      <c r="T8" s="324"/>
      <c r="U8" s="324"/>
      <c r="V8" s="324"/>
      <c r="W8" s="314"/>
      <c r="X8" s="324">
        <v>2011</v>
      </c>
      <c r="Y8" s="393"/>
      <c r="Z8" s="393"/>
      <c r="AA8" s="393"/>
      <c r="AB8" s="393"/>
      <c r="AC8" s="393"/>
      <c r="AD8" s="393"/>
      <c r="AE8" s="327">
        <v>11000</v>
      </c>
      <c r="AF8" s="324"/>
      <c r="AG8" s="324"/>
      <c r="AH8" s="393"/>
      <c r="AI8" s="393"/>
      <c r="AJ8" s="393"/>
      <c r="AK8" s="393"/>
      <c r="AL8" s="393"/>
      <c r="AM8" s="393"/>
      <c r="AN8" s="393"/>
      <c r="AO8" s="393"/>
      <c r="AP8" s="393"/>
      <c r="AQ8" s="393"/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</row>
    <row r="9" spans="1:54" s="62" customFormat="1" ht="43.5" customHeight="1">
      <c r="A9" s="246"/>
      <c r="B9" s="199"/>
      <c r="C9" s="324" t="s">
        <v>2827</v>
      </c>
      <c r="D9" s="324" t="s">
        <v>21509</v>
      </c>
      <c r="E9" s="324" t="s">
        <v>8783</v>
      </c>
      <c r="F9" s="324" t="s">
        <v>920</v>
      </c>
      <c r="G9" s="324"/>
      <c r="H9" s="463"/>
      <c r="I9" s="324" t="s">
        <v>8784</v>
      </c>
      <c r="J9" s="327">
        <v>984910</v>
      </c>
      <c r="K9" s="327">
        <v>17729</v>
      </c>
      <c r="L9" s="327">
        <v>27814</v>
      </c>
      <c r="M9" s="324" t="s">
        <v>8785</v>
      </c>
      <c r="N9" s="327">
        <v>8</v>
      </c>
      <c r="O9" s="327">
        <v>12</v>
      </c>
      <c r="P9" s="327">
        <v>340000</v>
      </c>
      <c r="Q9" s="327">
        <v>4</v>
      </c>
      <c r="R9" s="327"/>
      <c r="S9" s="327">
        <v>2756</v>
      </c>
      <c r="T9" s="324" t="s">
        <v>465</v>
      </c>
      <c r="U9" s="324"/>
      <c r="V9" s="324"/>
      <c r="W9" s="314"/>
      <c r="X9" s="324" t="s">
        <v>8786</v>
      </c>
      <c r="Y9" s="393"/>
      <c r="Z9" s="393"/>
      <c r="AA9" s="393"/>
      <c r="AB9" s="393"/>
      <c r="AC9" s="393"/>
      <c r="AD9" s="393"/>
      <c r="AE9" s="327">
        <v>34926</v>
      </c>
      <c r="AF9" s="324"/>
      <c r="AG9" s="324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3"/>
      <c r="AT9" s="393"/>
      <c r="AU9" s="393"/>
      <c r="AV9" s="393"/>
      <c r="AW9" s="393"/>
      <c r="AX9" s="393"/>
      <c r="AY9" s="393"/>
      <c r="AZ9" s="393"/>
      <c r="BA9" s="393"/>
      <c r="BB9" s="393" t="s">
        <v>8787</v>
      </c>
    </row>
    <row r="10" spans="1:54" s="85" customFormat="1" ht="30" customHeight="1">
      <c r="A10" s="245"/>
      <c r="B10" s="1621" t="s">
        <v>57</v>
      </c>
      <c r="C10" s="477" t="s">
        <v>642</v>
      </c>
      <c r="D10" s="477" t="s">
        <v>22307</v>
      </c>
      <c r="E10" s="341" t="s">
        <v>9648</v>
      </c>
      <c r="F10" s="477" t="s">
        <v>642</v>
      </c>
      <c r="G10" s="477"/>
      <c r="H10" s="502"/>
      <c r="I10" s="477" t="s">
        <v>642</v>
      </c>
      <c r="J10" s="343">
        <v>4191</v>
      </c>
      <c r="K10" s="343">
        <v>749</v>
      </c>
      <c r="L10" s="343">
        <v>718</v>
      </c>
      <c r="M10" s="343"/>
      <c r="N10" s="343"/>
      <c r="O10" s="343">
        <v>9</v>
      </c>
      <c r="P10" s="343">
        <v>1045261</v>
      </c>
      <c r="Q10" s="343">
        <v>1</v>
      </c>
      <c r="R10" s="343"/>
      <c r="S10" s="343">
        <v>200</v>
      </c>
      <c r="T10" s="477" t="s">
        <v>178</v>
      </c>
      <c r="U10" s="477"/>
      <c r="V10" s="477"/>
      <c r="W10" s="314"/>
      <c r="X10" s="340">
        <v>1996</v>
      </c>
      <c r="Y10" s="477"/>
      <c r="Z10" s="477"/>
      <c r="AA10" s="477"/>
      <c r="AB10" s="477"/>
      <c r="AC10" s="477"/>
      <c r="AD10" s="477"/>
      <c r="AE10" s="343">
        <v>244</v>
      </c>
      <c r="AF10" s="340"/>
      <c r="AG10" s="340"/>
      <c r="AH10" s="477"/>
      <c r="AI10" s="477"/>
      <c r="AJ10" s="477"/>
      <c r="AK10" s="477"/>
      <c r="AL10" s="477"/>
      <c r="AM10" s="477"/>
      <c r="AN10" s="477"/>
      <c r="AO10" s="477"/>
      <c r="AP10" s="477"/>
      <c r="AQ10" s="477"/>
      <c r="AR10" s="477"/>
      <c r="AS10" s="477"/>
      <c r="AT10" s="477"/>
      <c r="AU10" s="477"/>
      <c r="AV10" s="477"/>
      <c r="AW10" s="477"/>
      <c r="AX10" s="477"/>
      <c r="AY10" s="477"/>
      <c r="AZ10" s="477"/>
      <c r="BA10" s="477"/>
      <c r="BB10" s="477"/>
    </row>
    <row r="11" spans="1:54" s="85" customFormat="1" ht="30" customHeight="1">
      <c r="A11" s="245" t="s">
        <v>171</v>
      </c>
      <c r="B11" s="1621" t="s">
        <v>59</v>
      </c>
      <c r="C11" s="477" t="s">
        <v>13537</v>
      </c>
      <c r="D11" s="477" t="s">
        <v>2124</v>
      </c>
      <c r="E11" s="341">
        <f>COUNTA(E12:E14)</f>
        <v>3</v>
      </c>
      <c r="F11" s="477"/>
      <c r="G11" s="477" t="s">
        <v>2125</v>
      </c>
      <c r="H11" s="502" t="s">
        <v>2126</v>
      </c>
      <c r="I11" s="477"/>
      <c r="J11" s="343">
        <f>SUM(J12:J14)</f>
        <v>120158</v>
      </c>
      <c r="K11" s="343">
        <f>SUM(K12:K14)</f>
        <v>6189.94</v>
      </c>
      <c r="L11" s="343">
        <f>SUM(L12:L14)</f>
        <v>11035.99</v>
      </c>
      <c r="M11" s="340"/>
      <c r="N11" s="343"/>
      <c r="O11" s="343"/>
      <c r="P11" s="343"/>
      <c r="Q11" s="343"/>
      <c r="R11" s="343">
        <f>SUM(R12:R14)</f>
        <v>1100</v>
      </c>
      <c r="S11" s="343"/>
      <c r="T11" s="340"/>
      <c r="U11" s="340">
        <f>SUM(U12:U14)</f>
        <v>0</v>
      </c>
      <c r="V11" s="340">
        <f>SUM(V12:V14)</f>
        <v>0</v>
      </c>
      <c r="W11" s="314"/>
      <c r="X11" s="340"/>
      <c r="Y11" s="343">
        <f t="shared" ref="Y11:AD11" si="0">SUM(Y12:Y14)</f>
        <v>3</v>
      </c>
      <c r="Z11" s="343">
        <f t="shared" si="0"/>
        <v>142</v>
      </c>
      <c r="AA11" s="343">
        <f t="shared" si="0"/>
        <v>0</v>
      </c>
      <c r="AB11" s="343">
        <f t="shared" si="0"/>
        <v>0</v>
      </c>
      <c r="AC11" s="343">
        <f t="shared" si="0"/>
        <v>0</v>
      </c>
      <c r="AD11" s="343">
        <f t="shared" si="0"/>
        <v>0</v>
      </c>
      <c r="AE11" s="343"/>
      <c r="AF11" s="343">
        <f t="shared" ref="AF11:BA11" si="1">SUM(AF12:AF14)</f>
        <v>0</v>
      </c>
      <c r="AG11" s="343">
        <f t="shared" si="1"/>
        <v>0</v>
      </c>
      <c r="AH11" s="343">
        <f t="shared" si="1"/>
        <v>0</v>
      </c>
      <c r="AI11" s="343">
        <f t="shared" si="1"/>
        <v>0</v>
      </c>
      <c r="AJ11" s="343">
        <f t="shared" si="1"/>
        <v>0</v>
      </c>
      <c r="AK11" s="343">
        <f t="shared" si="1"/>
        <v>0</v>
      </c>
      <c r="AL11" s="343">
        <f t="shared" si="1"/>
        <v>0</v>
      </c>
      <c r="AM11" s="343">
        <f t="shared" si="1"/>
        <v>0</v>
      </c>
      <c r="AN11" s="343">
        <f t="shared" si="1"/>
        <v>0</v>
      </c>
      <c r="AO11" s="343">
        <f t="shared" si="1"/>
        <v>0</v>
      </c>
      <c r="AP11" s="343">
        <f t="shared" si="1"/>
        <v>0</v>
      </c>
      <c r="AQ11" s="343">
        <f t="shared" si="1"/>
        <v>0</v>
      </c>
      <c r="AR11" s="343">
        <f t="shared" si="1"/>
        <v>0</v>
      </c>
      <c r="AS11" s="343">
        <f t="shared" si="1"/>
        <v>0</v>
      </c>
      <c r="AT11" s="343">
        <f t="shared" si="1"/>
        <v>0</v>
      </c>
      <c r="AU11" s="343">
        <f t="shared" si="1"/>
        <v>0</v>
      </c>
      <c r="AV11" s="343">
        <f t="shared" si="1"/>
        <v>0</v>
      </c>
      <c r="AW11" s="343">
        <f t="shared" si="1"/>
        <v>0</v>
      </c>
      <c r="AX11" s="343">
        <f t="shared" si="1"/>
        <v>0</v>
      </c>
      <c r="AY11" s="343">
        <f t="shared" si="1"/>
        <v>0</v>
      </c>
      <c r="AZ11" s="343">
        <f t="shared" si="1"/>
        <v>0</v>
      </c>
      <c r="BA11" s="343">
        <f t="shared" si="1"/>
        <v>0</v>
      </c>
      <c r="BB11" s="477"/>
    </row>
    <row r="12" spans="1:54" s="62" customFormat="1" ht="30" customHeight="1">
      <c r="A12" s="246"/>
      <c r="B12" s="37"/>
      <c r="C12" s="324" t="s">
        <v>4126</v>
      </c>
      <c r="D12" s="324" t="s">
        <v>22816</v>
      </c>
      <c r="E12" s="324" t="s">
        <v>8885</v>
      </c>
      <c r="F12" s="324" t="s">
        <v>4126</v>
      </c>
      <c r="G12" s="324"/>
      <c r="H12" s="324"/>
      <c r="I12" s="324" t="s">
        <v>4126</v>
      </c>
      <c r="J12" s="327">
        <v>118239</v>
      </c>
      <c r="K12" s="327">
        <v>5215.54</v>
      </c>
      <c r="L12" s="327">
        <v>8501.06</v>
      </c>
      <c r="M12" s="324" t="s">
        <v>8884</v>
      </c>
      <c r="N12" s="327">
        <v>8</v>
      </c>
      <c r="O12" s="327"/>
      <c r="P12" s="327">
        <v>810000</v>
      </c>
      <c r="Q12" s="327">
        <v>1</v>
      </c>
      <c r="R12" s="327">
        <v>1000</v>
      </c>
      <c r="S12" s="327"/>
      <c r="T12" s="324" t="s">
        <v>12681</v>
      </c>
      <c r="U12" s="324" t="s">
        <v>22817</v>
      </c>
      <c r="V12" s="324"/>
      <c r="W12" s="314"/>
      <c r="X12" s="324">
        <v>2012</v>
      </c>
      <c r="Y12" s="393"/>
      <c r="Z12" s="393"/>
      <c r="AA12" s="393"/>
      <c r="AB12" s="393"/>
      <c r="AC12" s="393"/>
      <c r="AD12" s="393"/>
      <c r="AE12" s="327">
        <v>67200</v>
      </c>
      <c r="AF12" s="324"/>
      <c r="AG12" s="324"/>
      <c r="AH12" s="393"/>
      <c r="AI12" s="393"/>
      <c r="AJ12" s="393"/>
      <c r="AK12" s="393"/>
      <c r="AL12" s="393"/>
      <c r="AM12" s="447"/>
      <c r="AN12" s="447"/>
      <c r="AO12" s="393"/>
      <c r="AP12" s="393"/>
      <c r="AQ12" s="393"/>
      <c r="AR12" s="393"/>
      <c r="AS12" s="393"/>
      <c r="AT12" s="393"/>
      <c r="AU12" s="393"/>
      <c r="AV12" s="393"/>
      <c r="AW12" s="393"/>
      <c r="AX12" s="393"/>
      <c r="AY12" s="393"/>
      <c r="AZ12" s="393"/>
      <c r="BA12" s="393"/>
      <c r="BB12" s="393"/>
    </row>
    <row r="13" spans="1:54" s="62" customFormat="1" ht="30" customHeight="1">
      <c r="A13" s="246"/>
      <c r="B13" s="37"/>
      <c r="C13" s="324" t="s">
        <v>4148</v>
      </c>
      <c r="D13" s="324" t="s">
        <v>22818</v>
      </c>
      <c r="E13" s="324" t="s">
        <v>22819</v>
      </c>
      <c r="F13" s="324" t="s">
        <v>641</v>
      </c>
      <c r="G13" s="324"/>
      <c r="H13" s="463"/>
      <c r="I13" s="324" t="s">
        <v>4150</v>
      </c>
      <c r="J13" s="327">
        <v>734</v>
      </c>
      <c r="K13" s="327">
        <v>734.4</v>
      </c>
      <c r="L13" s="327">
        <v>1657</v>
      </c>
      <c r="M13" s="324" t="s">
        <v>8886</v>
      </c>
      <c r="N13" s="327"/>
      <c r="O13" s="327"/>
      <c r="P13" s="327"/>
      <c r="Q13" s="327"/>
      <c r="R13" s="327"/>
      <c r="S13" s="327"/>
      <c r="T13" s="324"/>
      <c r="U13" s="324"/>
      <c r="V13" s="324"/>
      <c r="W13" s="314"/>
      <c r="X13" s="324">
        <v>2011</v>
      </c>
      <c r="Y13" s="393"/>
      <c r="Z13" s="393"/>
      <c r="AA13" s="393"/>
      <c r="AB13" s="393"/>
      <c r="AC13" s="393"/>
      <c r="AD13" s="393"/>
      <c r="AE13" s="327"/>
      <c r="AF13" s="324"/>
      <c r="AG13" s="324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3"/>
      <c r="BA13" s="393"/>
      <c r="BB13" s="393"/>
    </row>
    <row r="14" spans="1:54" s="62" customFormat="1" ht="30" customHeight="1">
      <c r="A14" s="246"/>
      <c r="B14" s="199"/>
      <c r="C14" s="324" t="s">
        <v>4148</v>
      </c>
      <c r="D14" s="324" t="s">
        <v>8887</v>
      </c>
      <c r="E14" s="324" t="s">
        <v>8888</v>
      </c>
      <c r="F14" s="324" t="s">
        <v>4148</v>
      </c>
      <c r="G14" s="324" t="s">
        <v>8889</v>
      </c>
      <c r="H14" s="463" t="s">
        <v>4154</v>
      </c>
      <c r="I14" s="324" t="s">
        <v>8890</v>
      </c>
      <c r="J14" s="327">
        <v>1185</v>
      </c>
      <c r="K14" s="327">
        <v>240</v>
      </c>
      <c r="L14" s="327">
        <v>877.93</v>
      </c>
      <c r="M14" s="324" t="s">
        <v>8782</v>
      </c>
      <c r="N14" s="327" t="s">
        <v>389</v>
      </c>
      <c r="O14" s="327">
        <v>9</v>
      </c>
      <c r="P14" s="327">
        <v>100000</v>
      </c>
      <c r="Q14" s="327">
        <v>1</v>
      </c>
      <c r="R14" s="327">
        <v>100</v>
      </c>
      <c r="S14" s="327">
        <v>150</v>
      </c>
      <c r="T14" s="324" t="s">
        <v>178</v>
      </c>
      <c r="U14" s="324" t="s">
        <v>466</v>
      </c>
      <c r="V14" s="324" t="s">
        <v>914</v>
      </c>
      <c r="W14" s="314"/>
      <c r="X14" s="324">
        <v>2004</v>
      </c>
      <c r="Y14" s="393">
        <v>3</v>
      </c>
      <c r="Z14" s="393">
        <v>142</v>
      </c>
      <c r="AA14" s="393"/>
      <c r="AB14" s="393"/>
      <c r="AC14" s="393"/>
      <c r="AD14" s="393"/>
      <c r="AE14" s="327">
        <v>1145</v>
      </c>
      <c r="AF14" s="324"/>
      <c r="AG14" s="324"/>
      <c r="AH14" s="393"/>
      <c r="AI14" s="393"/>
      <c r="AJ14" s="393"/>
      <c r="AK14" s="393"/>
      <c r="AL14" s="393"/>
      <c r="AM14" s="393" t="s">
        <v>8891</v>
      </c>
      <c r="AN14" s="393"/>
      <c r="AO14" s="393"/>
      <c r="AP14" s="393"/>
      <c r="AQ14" s="393"/>
      <c r="AR14" s="393"/>
      <c r="AS14" s="393"/>
      <c r="AT14" s="393"/>
      <c r="AU14" s="393"/>
      <c r="AV14" s="393"/>
      <c r="AW14" s="393"/>
      <c r="AX14" s="393"/>
      <c r="AY14" s="393"/>
      <c r="AZ14" s="393"/>
      <c r="BA14" s="393"/>
      <c r="BB14" s="393"/>
    </row>
    <row r="15" spans="1:54" s="85" customFormat="1" ht="30" customHeight="1">
      <c r="A15" s="245"/>
      <c r="B15" s="1621" t="s">
        <v>0</v>
      </c>
      <c r="C15" s="477" t="s">
        <v>13537</v>
      </c>
      <c r="D15" s="477"/>
      <c r="E15" s="341">
        <f>COUNTA(E16:E17)</f>
        <v>2</v>
      </c>
      <c r="F15" s="477"/>
      <c r="G15" s="477"/>
      <c r="H15" s="477"/>
      <c r="I15" s="477"/>
      <c r="J15" s="343">
        <f>SUM(J16:J17)</f>
        <v>33447</v>
      </c>
      <c r="K15" s="343">
        <f>SUM(K16:K17)</f>
        <v>1156.03</v>
      </c>
      <c r="L15" s="343">
        <f>SUM(L16:L17)</f>
        <v>1274.79</v>
      </c>
      <c r="M15" s="340"/>
      <c r="N15" s="343"/>
      <c r="O15" s="343"/>
      <c r="P15" s="343"/>
      <c r="Q15" s="343"/>
      <c r="R15" s="343"/>
      <c r="S15" s="343"/>
      <c r="T15" s="340"/>
      <c r="U15" s="340"/>
      <c r="V15" s="340"/>
      <c r="W15" s="314"/>
      <c r="X15" s="340"/>
      <c r="Y15" s="477"/>
      <c r="Z15" s="477"/>
      <c r="AA15" s="477"/>
      <c r="AB15" s="477"/>
      <c r="AC15" s="477"/>
      <c r="AD15" s="477"/>
      <c r="AE15" s="477"/>
      <c r="AF15" s="340"/>
      <c r="AG15" s="340"/>
      <c r="AH15" s="477"/>
      <c r="AI15" s="477"/>
      <c r="AJ15" s="477"/>
      <c r="AK15" s="477"/>
      <c r="AL15" s="477"/>
      <c r="AM15" s="479"/>
      <c r="AN15" s="479"/>
      <c r="AO15" s="477"/>
      <c r="AP15" s="477"/>
      <c r="AQ15" s="477"/>
      <c r="AR15" s="477"/>
      <c r="AS15" s="477"/>
      <c r="AT15" s="477"/>
      <c r="AU15" s="477"/>
      <c r="AV15" s="477"/>
      <c r="AW15" s="477"/>
      <c r="AX15" s="477"/>
      <c r="AY15" s="477"/>
      <c r="AZ15" s="477"/>
      <c r="BA15" s="477"/>
      <c r="BB15" s="477"/>
    </row>
    <row r="16" spans="1:54" s="62" customFormat="1" ht="30" customHeight="1">
      <c r="A16" s="246"/>
      <c r="B16" s="37"/>
      <c r="C16" s="324" t="s">
        <v>1938</v>
      </c>
      <c r="D16" s="324" t="s">
        <v>9636</v>
      </c>
      <c r="E16" s="324" t="s">
        <v>9637</v>
      </c>
      <c r="F16" s="324" t="s">
        <v>1938</v>
      </c>
      <c r="G16" s="324" t="s">
        <v>9638</v>
      </c>
      <c r="H16" s="463"/>
      <c r="I16" s="324" t="s">
        <v>14162</v>
      </c>
      <c r="J16" s="327">
        <v>18447</v>
      </c>
      <c r="K16" s="327">
        <v>801</v>
      </c>
      <c r="L16" s="327">
        <v>801</v>
      </c>
      <c r="M16" s="324" t="s">
        <v>9639</v>
      </c>
      <c r="N16" s="327">
        <v>7</v>
      </c>
      <c r="O16" s="327">
        <v>9</v>
      </c>
      <c r="P16" s="327">
        <v>31000</v>
      </c>
      <c r="Q16" s="327">
        <v>661</v>
      </c>
      <c r="R16" s="327"/>
      <c r="S16" s="327"/>
      <c r="T16" s="324"/>
      <c r="U16" s="324"/>
      <c r="V16" s="324" t="s">
        <v>9640</v>
      </c>
      <c r="W16" s="314"/>
      <c r="X16" s="324">
        <v>1987</v>
      </c>
      <c r="Y16" s="393"/>
      <c r="Z16" s="393">
        <v>270</v>
      </c>
      <c r="AA16" s="393"/>
      <c r="AB16" s="393"/>
      <c r="AC16" s="393"/>
      <c r="AD16" s="393"/>
      <c r="AE16" s="327">
        <v>270</v>
      </c>
      <c r="AF16" s="324"/>
      <c r="AG16" s="324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</row>
    <row r="17" spans="1:54" s="62" customFormat="1" ht="30" customHeight="1">
      <c r="A17" s="246" t="s">
        <v>150</v>
      </c>
      <c r="B17" s="247"/>
      <c r="C17" s="447" t="s">
        <v>5484</v>
      </c>
      <c r="D17" s="447"/>
      <c r="E17" s="447" t="s">
        <v>9641</v>
      </c>
      <c r="F17" s="447" t="s">
        <v>5484</v>
      </c>
      <c r="G17" s="447"/>
      <c r="H17" s="447"/>
      <c r="I17" s="447" t="s">
        <v>5484</v>
      </c>
      <c r="J17" s="480">
        <v>15000</v>
      </c>
      <c r="K17" s="480">
        <v>355.03</v>
      </c>
      <c r="L17" s="480">
        <v>473.79</v>
      </c>
      <c r="M17" s="447" t="s">
        <v>9642</v>
      </c>
      <c r="N17" s="480">
        <v>8</v>
      </c>
      <c r="O17" s="480"/>
      <c r="P17" s="480">
        <v>495867</v>
      </c>
      <c r="Q17" s="480">
        <v>1</v>
      </c>
      <c r="R17" s="480"/>
      <c r="S17" s="480"/>
      <c r="T17" s="447"/>
      <c r="U17" s="447"/>
      <c r="V17" s="447"/>
      <c r="W17" s="314"/>
      <c r="X17" s="447">
        <v>2009</v>
      </c>
      <c r="Y17" s="447"/>
      <c r="Z17" s="447"/>
      <c r="AA17" s="447"/>
      <c r="AB17" s="447"/>
      <c r="AC17" s="447"/>
      <c r="AD17" s="447"/>
      <c r="AE17" s="480">
        <v>1400</v>
      </c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</row>
    <row r="18" spans="1:54" s="85" customFormat="1" ht="30" customHeight="1">
      <c r="A18" s="1674" t="s">
        <v>150</v>
      </c>
      <c r="B18" s="1677" t="s">
        <v>9643</v>
      </c>
      <c r="C18" s="479" t="s">
        <v>704</v>
      </c>
      <c r="D18" s="479" t="s">
        <v>25987</v>
      </c>
      <c r="E18" s="479" t="s">
        <v>9644</v>
      </c>
      <c r="F18" s="479" t="s">
        <v>704</v>
      </c>
      <c r="G18" s="479"/>
      <c r="H18" s="479"/>
      <c r="I18" s="479" t="s">
        <v>9645</v>
      </c>
      <c r="J18" s="478">
        <v>666</v>
      </c>
      <c r="K18" s="478">
        <v>367.61</v>
      </c>
      <c r="L18" s="478">
        <v>1081.68</v>
      </c>
      <c r="M18" s="478" t="s">
        <v>9646</v>
      </c>
      <c r="N18" s="478"/>
      <c r="O18" s="478">
        <v>9</v>
      </c>
      <c r="P18" s="478">
        <v>81000</v>
      </c>
      <c r="Q18" s="478"/>
      <c r="R18" s="478"/>
      <c r="S18" s="478"/>
      <c r="T18" s="479"/>
      <c r="U18" s="479"/>
      <c r="V18" s="479"/>
      <c r="W18" s="314"/>
      <c r="X18" s="479">
        <v>2010</v>
      </c>
      <c r="Y18" s="479"/>
      <c r="Z18" s="479"/>
      <c r="AA18" s="479"/>
      <c r="AB18" s="479"/>
      <c r="AC18" s="479"/>
      <c r="AD18" s="479"/>
      <c r="AE18" s="478">
        <v>3000</v>
      </c>
      <c r="AF18" s="479"/>
      <c r="AG18" s="479"/>
      <c r="AH18" s="479"/>
      <c r="AI18" s="479"/>
      <c r="AJ18" s="479"/>
      <c r="AK18" s="479"/>
      <c r="AL18" s="479"/>
      <c r="AM18" s="479"/>
      <c r="AN18" s="479"/>
      <c r="AO18" s="479"/>
      <c r="AP18" s="479"/>
      <c r="AQ18" s="479"/>
      <c r="AR18" s="479"/>
      <c r="AS18" s="479"/>
      <c r="AT18" s="479"/>
      <c r="AU18" s="479"/>
      <c r="AV18" s="479"/>
      <c r="AW18" s="479"/>
      <c r="AX18" s="479"/>
      <c r="AY18" s="479"/>
      <c r="AZ18" s="479"/>
      <c r="BA18" s="479"/>
      <c r="BB18" s="479"/>
    </row>
  </sheetData>
  <mergeCells count="39">
    <mergeCell ref="X1:BB1"/>
    <mergeCell ref="AN2:BA2"/>
    <mergeCell ref="AH2:AM2"/>
    <mergeCell ref="AN3:AR3"/>
    <mergeCell ref="AS3:AW3"/>
    <mergeCell ref="AX3:BA3"/>
    <mergeCell ref="AG3:AG4"/>
    <mergeCell ref="AH3:AI3"/>
    <mergeCell ref="AJ3:AL3"/>
    <mergeCell ref="AM3:AM4"/>
    <mergeCell ref="V2:V4"/>
    <mergeCell ref="S3:S4"/>
    <mergeCell ref="T3:T4"/>
    <mergeCell ref="U3:U4"/>
    <mergeCell ref="BB2:BB4"/>
    <mergeCell ref="AF3:AF4"/>
    <mergeCell ref="AF2:AG2"/>
    <mergeCell ref="Y2:AE4"/>
    <mergeCell ref="X2:X4"/>
    <mergeCell ref="W2:W4"/>
    <mergeCell ref="J2:J4"/>
    <mergeCell ref="K2:K4"/>
    <mergeCell ref="L2:L4"/>
    <mergeCell ref="M2:Q2"/>
    <mergeCell ref="R2:U2"/>
    <mergeCell ref="M3:M4"/>
    <mergeCell ref="P3:P4"/>
    <mergeCell ref="Q3:Q4"/>
    <mergeCell ref="R3:R4"/>
    <mergeCell ref="I2:I4"/>
    <mergeCell ref="B1:E1"/>
    <mergeCell ref="E2:E4"/>
    <mergeCell ref="A2:A4"/>
    <mergeCell ref="B2:B4"/>
    <mergeCell ref="C2:C4"/>
    <mergeCell ref="D2:D4"/>
    <mergeCell ref="F2:F4"/>
    <mergeCell ref="G2:G4"/>
    <mergeCell ref="H2:H4"/>
  </mergeCells>
  <phoneticPr fontId="5" type="noConversion"/>
  <dataValidations count="1">
    <dataValidation type="list" allowBlank="1" showInputMessage="1" showErrorMessage="1" sqref="W5:W18" xr:uid="{2D16ED24-AA69-485E-B672-F545F8F74963}">
      <formula1>"O, X"</formula1>
    </dataValidation>
  </dataValidations>
  <hyperlinks>
    <hyperlink ref="H11" r:id="rId1" xr:uid="{E30972AA-EFC5-4BC2-879C-01E59B78E38C}"/>
    <hyperlink ref="H14" r:id="rId2" xr:uid="{0A0A3607-478B-431F-A9C0-788CF3162639}"/>
  </hyperlinks>
  <printOptions horizontalCentered="1"/>
  <pageMargins left="0.78740157480314965" right="0.78740157480314965" top="0.78740157480314965" bottom="0.78740157480314965" header="0" footer="0"/>
  <pageSetup paperSize="9" scale="91" fitToHeight="0" orientation="landscape" horizontalDpi="300" verticalDpi="300" r:id="rId3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02A0-12FB-4101-96B5-C8780C463823}">
  <sheetPr>
    <tabColor theme="0" tint="-0.14999847407452621"/>
    <pageSetUpPr fitToPage="1"/>
  </sheetPr>
  <dimension ref="A1:BE23"/>
  <sheetViews>
    <sheetView view="pageBreakPreview" topLeftCell="B1" zoomScale="85" zoomScaleNormal="85" zoomScaleSheetLayoutView="85" workbookViewId="0">
      <pane ySplit="5" topLeftCell="A6" activePane="bottomLeft" state="frozen"/>
      <selection activeCell="B1" sqref="B1:H1"/>
      <selection pane="bottomLeft" activeCell="C5" sqref="C5:BE23"/>
    </sheetView>
  </sheetViews>
  <sheetFormatPr defaultColWidth="8.88671875" defaultRowHeight="10.5"/>
  <cols>
    <col min="1" max="1" width="0" style="10" hidden="1" customWidth="1"/>
    <col min="2" max="2" width="4.6640625" style="10" customWidth="1"/>
    <col min="3" max="3" width="6.21875" style="10" customWidth="1"/>
    <col min="4" max="4" width="13.5546875" style="10" hidden="1" customWidth="1"/>
    <col min="5" max="5" width="14.44140625" style="12" customWidth="1"/>
    <col min="6" max="6" width="7.44140625" style="10" bestFit="1" customWidth="1"/>
    <col min="7" max="7" width="16.33203125" style="10" hidden="1" customWidth="1"/>
    <col min="8" max="8" width="8.88671875" style="10" hidden="1" customWidth="1"/>
    <col min="9" max="9" width="13.21875" style="10" customWidth="1"/>
    <col min="10" max="10" width="8.88671875" style="10" hidden="1" customWidth="1"/>
    <col min="11" max="11" width="7.77734375" style="9" customWidth="1"/>
    <col min="12" max="12" width="7.44140625" style="9" customWidth="1"/>
    <col min="13" max="13" width="6.21875" style="9" customWidth="1"/>
    <col min="14" max="14" width="4.6640625" style="10" hidden="1" customWidth="1"/>
    <col min="15" max="15" width="6" style="10" customWidth="1"/>
    <col min="16" max="16" width="5.6640625" style="10" bestFit="1" customWidth="1"/>
    <col min="17" max="17" width="6.21875" style="10" customWidth="1"/>
    <col min="18" max="18" width="5.6640625" style="66" bestFit="1" customWidth="1"/>
    <col min="19" max="19" width="8.44140625" style="66" bestFit="1" customWidth="1"/>
    <col min="20" max="20" width="5.21875" style="10" hidden="1" customWidth="1"/>
    <col min="21" max="25" width="8.88671875" style="10" hidden="1" customWidth="1"/>
    <col min="26" max="26" width="6.44140625" style="10" bestFit="1" customWidth="1"/>
    <col min="27" max="32" width="8.88671875" style="10" hidden="1" customWidth="1"/>
    <col min="33" max="33" width="7.5546875" style="9" hidden="1" customWidth="1"/>
    <col min="34" max="56" width="8.88671875" style="10" hidden="1" customWidth="1"/>
    <col min="57" max="57" width="9.77734375" style="10" customWidth="1"/>
    <col min="58" max="16384" width="8.88671875" style="10"/>
  </cols>
  <sheetData>
    <row r="1" spans="1:57" ht="22.9" customHeight="1">
      <c r="B1" s="2131" t="s">
        <v>95</v>
      </c>
      <c r="C1" s="2131"/>
      <c r="D1" s="2131"/>
      <c r="E1" s="2131"/>
      <c r="Z1" s="2136" t="s">
        <v>258</v>
      </c>
      <c r="AA1" s="2137"/>
      <c r="AB1" s="2137"/>
      <c r="AC1" s="2137"/>
      <c r="AD1" s="2137"/>
      <c r="AE1" s="2137"/>
      <c r="AF1" s="2137"/>
      <c r="AG1" s="2137"/>
      <c r="AH1" s="2137"/>
      <c r="AI1" s="2137"/>
      <c r="AJ1" s="2137"/>
      <c r="AK1" s="2137"/>
      <c r="AL1" s="2137"/>
      <c r="AM1" s="2137"/>
      <c r="AN1" s="2137"/>
      <c r="AO1" s="2137"/>
      <c r="AP1" s="2137"/>
      <c r="AQ1" s="2137"/>
      <c r="AR1" s="2137"/>
      <c r="AS1" s="2137"/>
      <c r="AT1" s="2137"/>
      <c r="AU1" s="2137"/>
      <c r="AV1" s="2137"/>
      <c r="AW1" s="2137"/>
      <c r="AX1" s="2137"/>
      <c r="AY1" s="2137"/>
      <c r="AZ1" s="2137"/>
      <c r="BA1" s="2137"/>
      <c r="BB1" s="2137"/>
      <c r="BC1" s="2137"/>
      <c r="BD1" s="2137"/>
      <c r="BE1" s="2137"/>
    </row>
    <row r="2" spans="1:57" ht="22.5" customHeight="1">
      <c r="A2" s="2129" t="s">
        <v>3</v>
      </c>
      <c r="B2" s="2126" t="s">
        <v>4</v>
      </c>
      <c r="C2" s="2126" t="s">
        <v>260</v>
      </c>
      <c r="D2" s="2132" t="s">
        <v>6</v>
      </c>
      <c r="E2" s="2130" t="s">
        <v>7</v>
      </c>
      <c r="F2" s="2126" t="s">
        <v>263</v>
      </c>
      <c r="G2" s="2126" t="s">
        <v>26386</v>
      </c>
      <c r="H2" s="1688"/>
      <c r="I2" s="2126" t="s">
        <v>8</v>
      </c>
      <c r="J2" s="2126" t="s">
        <v>375</v>
      </c>
      <c r="K2" s="2135" t="s">
        <v>9</v>
      </c>
      <c r="L2" s="2135" t="s">
        <v>10</v>
      </c>
      <c r="M2" s="2135" t="s">
        <v>11</v>
      </c>
      <c r="N2" s="2126" t="s">
        <v>96</v>
      </c>
      <c r="O2" s="2126" t="s">
        <v>380</v>
      </c>
      <c r="P2" s="2126"/>
      <c r="Q2" s="2126"/>
      <c r="R2" s="2126"/>
      <c r="S2" s="2126"/>
      <c r="T2" s="2126" t="s">
        <v>13</v>
      </c>
      <c r="U2" s="2126"/>
      <c r="V2" s="2126"/>
      <c r="W2" s="2126"/>
      <c r="X2" s="2126" t="s">
        <v>14</v>
      </c>
      <c r="Y2" s="2105" t="s">
        <v>18534</v>
      </c>
      <c r="Z2" s="2126" t="s">
        <v>15</v>
      </c>
      <c r="AA2" s="2108" t="s">
        <v>18530</v>
      </c>
      <c r="AB2" s="2109"/>
      <c r="AC2" s="2109"/>
      <c r="AD2" s="2109"/>
      <c r="AE2" s="2109"/>
      <c r="AF2" s="2109"/>
      <c r="AG2" s="2110"/>
      <c r="AH2" s="2126" t="s">
        <v>17</v>
      </c>
      <c r="AI2" s="2126"/>
      <c r="AJ2" s="2126" t="s">
        <v>18</v>
      </c>
      <c r="AK2" s="2126"/>
      <c r="AL2" s="2126"/>
      <c r="AM2" s="2126"/>
      <c r="AN2" s="2126"/>
      <c r="AO2" s="2127"/>
      <c r="AP2" s="2127"/>
      <c r="AQ2" s="2127"/>
      <c r="AR2" s="2127"/>
      <c r="AS2" s="2127"/>
      <c r="AT2" s="2127"/>
      <c r="AU2" s="2127" t="s">
        <v>19</v>
      </c>
      <c r="AV2" s="2127"/>
      <c r="AW2" s="2127"/>
      <c r="AX2" s="2127"/>
      <c r="AY2" s="2127"/>
      <c r="AZ2" s="2127"/>
      <c r="BA2" s="2127"/>
      <c r="BB2" s="2127"/>
      <c r="BC2" s="2127"/>
      <c r="BD2" s="2127"/>
      <c r="BE2" s="2126" t="s">
        <v>20</v>
      </c>
    </row>
    <row r="3" spans="1:57" ht="22.5" customHeight="1">
      <c r="A3" s="2129"/>
      <c r="B3" s="2126"/>
      <c r="C3" s="2126"/>
      <c r="D3" s="2133"/>
      <c r="E3" s="2130"/>
      <c r="F3" s="2126"/>
      <c r="G3" s="2126"/>
      <c r="H3" s="1688" t="s">
        <v>436</v>
      </c>
      <c r="I3" s="2126"/>
      <c r="J3" s="2126"/>
      <c r="K3" s="2135"/>
      <c r="L3" s="2135"/>
      <c r="M3" s="2135"/>
      <c r="N3" s="2126"/>
      <c r="O3" s="2126" t="s">
        <v>97</v>
      </c>
      <c r="P3" s="2127"/>
      <c r="Q3" s="2127" t="s">
        <v>98</v>
      </c>
      <c r="R3" s="2127"/>
      <c r="S3" s="2126" t="s">
        <v>99</v>
      </c>
      <c r="T3" s="2126" t="s">
        <v>22</v>
      </c>
      <c r="U3" s="2126" t="s">
        <v>420</v>
      </c>
      <c r="V3" s="2126" t="s">
        <v>441</v>
      </c>
      <c r="W3" s="2126" t="s">
        <v>25</v>
      </c>
      <c r="X3" s="2126"/>
      <c r="Y3" s="2102"/>
      <c r="Z3" s="2126"/>
      <c r="AA3" s="2128" t="s">
        <v>18525</v>
      </c>
      <c r="AB3" s="2128" t="s">
        <v>18526</v>
      </c>
      <c r="AC3" s="2128" t="s">
        <v>18531</v>
      </c>
      <c r="AD3" s="2128" t="s">
        <v>18528</v>
      </c>
      <c r="AE3" s="2128" t="s">
        <v>18532</v>
      </c>
      <c r="AF3" s="2128" t="s">
        <v>18533</v>
      </c>
      <c r="AG3" s="2128" t="s">
        <v>498</v>
      </c>
      <c r="AH3" s="2126" t="s">
        <v>26</v>
      </c>
      <c r="AI3" s="2126" t="s">
        <v>27</v>
      </c>
      <c r="AJ3" s="2126" t="s">
        <v>28</v>
      </c>
      <c r="AK3" s="2126"/>
      <c r="AL3" s="1688" t="s">
        <v>100</v>
      </c>
      <c r="AM3" s="1689" t="s">
        <v>101</v>
      </c>
      <c r="AN3" s="1689" t="s">
        <v>102</v>
      </c>
      <c r="AO3" s="1689" t="s">
        <v>450</v>
      </c>
      <c r="AP3" s="1688" t="s">
        <v>103</v>
      </c>
      <c r="AQ3" s="1689" t="s">
        <v>104</v>
      </c>
      <c r="AR3" s="1689" t="s">
        <v>105</v>
      </c>
      <c r="AS3" s="1689" t="s">
        <v>106</v>
      </c>
      <c r="AT3" s="1689" t="s">
        <v>107</v>
      </c>
      <c r="AU3" s="2126" t="s">
        <v>31</v>
      </c>
      <c r="AV3" s="2127"/>
      <c r="AW3" s="2127"/>
      <c r="AX3" s="2127"/>
      <c r="AY3" s="2127"/>
      <c r="AZ3" s="2126" t="s">
        <v>32</v>
      </c>
      <c r="BA3" s="2127"/>
      <c r="BB3" s="2127"/>
      <c r="BC3" s="2127"/>
      <c r="BD3" s="2127"/>
      <c r="BE3" s="2126"/>
    </row>
    <row r="4" spans="1:57" ht="22.5" customHeight="1">
      <c r="A4" s="2129"/>
      <c r="B4" s="2126"/>
      <c r="C4" s="2126"/>
      <c r="D4" s="2134"/>
      <c r="E4" s="2130"/>
      <c r="F4" s="2126"/>
      <c r="G4" s="2126"/>
      <c r="H4" s="1688"/>
      <c r="I4" s="2126"/>
      <c r="J4" s="2126"/>
      <c r="K4" s="2135"/>
      <c r="L4" s="2135"/>
      <c r="M4" s="2135"/>
      <c r="N4" s="2126"/>
      <c r="O4" s="1688" t="s">
        <v>152</v>
      </c>
      <c r="P4" s="1688" t="s">
        <v>38</v>
      </c>
      <c r="Q4" s="1688" t="s">
        <v>152</v>
      </c>
      <c r="R4" s="1688" t="s">
        <v>38</v>
      </c>
      <c r="S4" s="2126"/>
      <c r="T4" s="2126"/>
      <c r="U4" s="2126"/>
      <c r="V4" s="2126"/>
      <c r="W4" s="2126"/>
      <c r="X4" s="2126"/>
      <c r="Y4" s="2092"/>
      <c r="Z4" s="2126"/>
      <c r="AA4" s="2128"/>
      <c r="AB4" s="2128"/>
      <c r="AC4" s="2128"/>
      <c r="AD4" s="2128"/>
      <c r="AE4" s="2128"/>
      <c r="AF4" s="2128"/>
      <c r="AG4" s="2128"/>
      <c r="AH4" s="2126"/>
      <c r="AI4" s="2126"/>
      <c r="AJ4" s="1688" t="s">
        <v>38</v>
      </c>
      <c r="AK4" s="1688" t="s">
        <v>39</v>
      </c>
      <c r="AL4" s="1688" t="s">
        <v>108</v>
      </c>
      <c r="AM4" s="1688" t="s">
        <v>109</v>
      </c>
      <c r="AN4" s="1688" t="s">
        <v>108</v>
      </c>
      <c r="AO4" s="1689" t="s">
        <v>109</v>
      </c>
      <c r="AP4" s="1689" t="s">
        <v>152</v>
      </c>
      <c r="AQ4" s="1688" t="s">
        <v>110</v>
      </c>
      <c r="AR4" s="1688" t="s">
        <v>110</v>
      </c>
      <c r="AS4" s="1688" t="s">
        <v>111</v>
      </c>
      <c r="AT4" s="1688" t="s">
        <v>112</v>
      </c>
      <c r="AU4" s="1688" t="s">
        <v>41</v>
      </c>
      <c r="AV4" s="1688" t="s">
        <v>42</v>
      </c>
      <c r="AW4" s="1688" t="s">
        <v>37</v>
      </c>
      <c r="AX4" s="1688" t="s">
        <v>43</v>
      </c>
      <c r="AY4" s="1688" t="s">
        <v>44</v>
      </c>
      <c r="AZ4" s="1688" t="s">
        <v>41</v>
      </c>
      <c r="BA4" s="1688" t="s">
        <v>42</v>
      </c>
      <c r="BB4" s="1688" t="s">
        <v>37</v>
      </c>
      <c r="BC4" s="1688" t="s">
        <v>43</v>
      </c>
      <c r="BD4" s="1688" t="s">
        <v>44</v>
      </c>
      <c r="BE4" s="2126"/>
    </row>
    <row r="5" spans="1:57" s="89" customFormat="1" ht="32.1" customHeight="1">
      <c r="A5" s="1687"/>
      <c r="B5" s="1684" t="s">
        <v>48</v>
      </c>
      <c r="C5" s="771" t="s">
        <v>1</v>
      </c>
      <c r="D5" s="771"/>
      <c r="E5" s="341">
        <f>COUNTA(E6,E7,E9,E10,E11,E12,E13,E15:E16,E17,E19:E23)</f>
        <v>15</v>
      </c>
      <c r="F5" s="771"/>
      <c r="G5" s="771"/>
      <c r="H5" s="771"/>
      <c r="I5" s="771"/>
      <c r="J5" s="771"/>
      <c r="K5" s="343">
        <f>K6+K7+K8+K11+K12+K13+K14+K17+K18</f>
        <v>315018</v>
      </c>
      <c r="L5" s="343">
        <f>SUM(L6,L7,L8,L11,L12,L13,L14,L17,L18)</f>
        <v>15577.44</v>
      </c>
      <c r="M5" s="343">
        <f>SUM(M6,M7,M8,M11,M12,M13,M14,M17,M18)</f>
        <v>24045.46</v>
      </c>
      <c r="N5" s="771"/>
      <c r="O5" s="771"/>
      <c r="P5" s="771"/>
      <c r="Q5" s="771"/>
      <c r="R5" s="771"/>
      <c r="S5" s="771"/>
      <c r="T5" s="771"/>
      <c r="U5" s="771"/>
      <c r="V5" s="771"/>
      <c r="W5" s="771"/>
      <c r="X5" s="771"/>
      <c r="Y5" s="314"/>
      <c r="Z5" s="771"/>
      <c r="AA5" s="771"/>
      <c r="AB5" s="771"/>
      <c r="AC5" s="771"/>
      <c r="AD5" s="771"/>
      <c r="AE5" s="771"/>
      <c r="AF5" s="771"/>
      <c r="AG5" s="343"/>
      <c r="AH5" s="771"/>
      <c r="AI5" s="771"/>
      <c r="AJ5" s="771"/>
      <c r="AK5" s="771"/>
      <c r="AL5" s="771"/>
      <c r="AM5" s="771"/>
      <c r="AN5" s="771"/>
      <c r="AO5" s="772"/>
      <c r="AP5" s="772"/>
      <c r="AQ5" s="771"/>
      <c r="AR5" s="771"/>
      <c r="AS5" s="771"/>
      <c r="AT5" s="771"/>
      <c r="AU5" s="771"/>
      <c r="AV5" s="771"/>
      <c r="AW5" s="771"/>
      <c r="AX5" s="771"/>
      <c r="AY5" s="771"/>
      <c r="AZ5" s="771"/>
      <c r="BA5" s="771"/>
      <c r="BB5" s="771"/>
      <c r="BC5" s="771"/>
      <c r="BD5" s="771"/>
      <c r="BE5" s="771"/>
    </row>
    <row r="6" spans="1:57" s="90" customFormat="1" ht="32.1" customHeight="1">
      <c r="A6" s="1683" t="s">
        <v>171</v>
      </c>
      <c r="B6" s="1684" t="s">
        <v>1791</v>
      </c>
      <c r="C6" s="771" t="s">
        <v>716</v>
      </c>
      <c r="D6" s="771"/>
      <c r="E6" s="341" t="s">
        <v>1307</v>
      </c>
      <c r="F6" s="771" t="s">
        <v>566</v>
      </c>
      <c r="G6" s="771" t="s">
        <v>1308</v>
      </c>
      <c r="H6" s="1686" t="s">
        <v>568</v>
      </c>
      <c r="I6" s="771" t="s">
        <v>875</v>
      </c>
      <c r="J6" s="771">
        <v>34</v>
      </c>
      <c r="K6" s="343">
        <v>138561</v>
      </c>
      <c r="L6" s="343">
        <v>8990</v>
      </c>
      <c r="M6" s="343">
        <v>13612</v>
      </c>
      <c r="N6" s="771" t="s">
        <v>176</v>
      </c>
      <c r="O6" s="771" t="s">
        <v>1309</v>
      </c>
      <c r="P6" s="771">
        <v>3</v>
      </c>
      <c r="Q6" s="771" t="s">
        <v>1310</v>
      </c>
      <c r="R6" s="771">
        <v>1</v>
      </c>
      <c r="S6" s="343">
        <v>92242</v>
      </c>
      <c r="T6" s="771"/>
      <c r="U6" s="771"/>
      <c r="V6" s="771"/>
      <c r="W6" s="771"/>
      <c r="X6" s="771"/>
      <c r="Y6" s="314"/>
      <c r="Z6" s="771">
        <v>1986</v>
      </c>
      <c r="AA6" s="771"/>
      <c r="AB6" s="771"/>
      <c r="AC6" s="771"/>
      <c r="AD6" s="771"/>
      <c r="AE6" s="771"/>
      <c r="AF6" s="771"/>
      <c r="AG6" s="343">
        <v>70826</v>
      </c>
      <c r="AH6" s="771"/>
      <c r="AI6" s="771"/>
      <c r="AJ6" s="771"/>
      <c r="AK6" s="771"/>
      <c r="AL6" s="771">
        <v>1364</v>
      </c>
      <c r="AM6" s="771" t="s">
        <v>1311</v>
      </c>
      <c r="AN6" s="771"/>
      <c r="AO6" s="771"/>
      <c r="AP6" s="771"/>
      <c r="AQ6" s="771">
        <v>2</v>
      </c>
      <c r="AR6" s="771">
        <v>1</v>
      </c>
      <c r="AS6" s="771"/>
      <c r="AT6" s="771" t="s">
        <v>1312</v>
      </c>
      <c r="AU6" s="771"/>
      <c r="AV6" s="771"/>
      <c r="AW6" s="771"/>
      <c r="AX6" s="771"/>
      <c r="AY6" s="771"/>
      <c r="AZ6" s="771"/>
      <c r="BA6" s="771"/>
      <c r="BB6" s="771"/>
      <c r="BC6" s="771"/>
      <c r="BD6" s="771"/>
      <c r="BE6" s="771"/>
    </row>
    <row r="7" spans="1:57" s="90" customFormat="1" ht="32.1" customHeight="1">
      <c r="A7" s="1683" t="s">
        <v>150</v>
      </c>
      <c r="B7" s="1684" t="s">
        <v>8410</v>
      </c>
      <c r="C7" s="771" t="s">
        <v>2751</v>
      </c>
      <c r="D7" s="771" t="s">
        <v>21510</v>
      </c>
      <c r="E7" s="341" t="s">
        <v>8788</v>
      </c>
      <c r="F7" s="771" t="s">
        <v>2751</v>
      </c>
      <c r="G7" s="771" t="s">
        <v>11084</v>
      </c>
      <c r="H7" s="774" t="s">
        <v>2753</v>
      </c>
      <c r="I7" s="771" t="s">
        <v>10703</v>
      </c>
      <c r="J7" s="771">
        <v>1</v>
      </c>
      <c r="K7" s="343">
        <v>593</v>
      </c>
      <c r="L7" s="343">
        <v>296</v>
      </c>
      <c r="M7" s="343">
        <v>296</v>
      </c>
      <c r="N7" s="771" t="s">
        <v>176</v>
      </c>
      <c r="O7" s="771" t="s">
        <v>8789</v>
      </c>
      <c r="P7" s="771">
        <v>1</v>
      </c>
      <c r="Q7" s="771"/>
      <c r="R7" s="771"/>
      <c r="S7" s="343"/>
      <c r="T7" s="771"/>
      <c r="U7" s="771"/>
      <c r="V7" s="771"/>
      <c r="W7" s="771"/>
      <c r="X7" s="771"/>
      <c r="Y7" s="314"/>
      <c r="Z7" s="771">
        <v>1986</v>
      </c>
      <c r="AA7" s="771"/>
      <c r="AB7" s="771">
        <v>75</v>
      </c>
      <c r="AC7" s="771"/>
      <c r="AD7" s="771"/>
      <c r="AE7" s="771"/>
      <c r="AF7" s="771"/>
      <c r="AG7" s="343">
        <v>75</v>
      </c>
      <c r="AH7" s="771"/>
      <c r="AI7" s="771"/>
      <c r="AJ7" s="771"/>
      <c r="AK7" s="771"/>
      <c r="AL7" s="771"/>
      <c r="AM7" s="771"/>
      <c r="AN7" s="771"/>
      <c r="AO7" s="771"/>
      <c r="AP7" s="771" t="s">
        <v>8790</v>
      </c>
      <c r="AQ7" s="771"/>
      <c r="AR7" s="771"/>
      <c r="AS7" s="771"/>
      <c r="AT7" s="771"/>
      <c r="AU7" s="771"/>
      <c r="AV7" s="771"/>
      <c r="AW7" s="771"/>
      <c r="AX7" s="771"/>
      <c r="AY7" s="771"/>
      <c r="AZ7" s="771"/>
      <c r="BA7" s="771"/>
      <c r="BB7" s="771"/>
      <c r="BC7" s="771"/>
      <c r="BD7" s="771"/>
      <c r="BE7" s="771"/>
    </row>
    <row r="8" spans="1:57" s="90" customFormat="1" ht="32.1" customHeight="1">
      <c r="A8" s="1683" t="s">
        <v>171</v>
      </c>
      <c r="B8" s="1682" t="s">
        <v>57</v>
      </c>
      <c r="C8" s="771" t="s">
        <v>13537</v>
      </c>
      <c r="D8" s="771"/>
      <c r="E8" s="341">
        <f>COUNTA(E9:E10)</f>
        <v>2</v>
      </c>
      <c r="F8" s="771"/>
      <c r="G8" s="771" t="s">
        <v>2127</v>
      </c>
      <c r="H8" s="774" t="s">
        <v>2128</v>
      </c>
      <c r="I8" s="771"/>
      <c r="J8" s="771">
        <v>1</v>
      </c>
      <c r="K8" s="343">
        <f>SUM(K9:K10)</f>
        <v>23370</v>
      </c>
      <c r="L8" s="343">
        <f>SUM(L9:L10)</f>
        <v>661.33999999999992</v>
      </c>
      <c r="M8" s="343">
        <f>SUM(M9:M10)</f>
        <v>987.6</v>
      </c>
      <c r="N8" s="771"/>
      <c r="O8" s="771"/>
      <c r="P8" s="771"/>
      <c r="Q8" s="771"/>
      <c r="R8" s="771"/>
      <c r="S8" s="343"/>
      <c r="T8" s="771"/>
      <c r="U8" s="771"/>
      <c r="V8" s="771"/>
      <c r="W8" s="771"/>
      <c r="X8" s="771"/>
      <c r="Y8" s="314"/>
      <c r="Z8" s="771"/>
      <c r="AA8" s="771">
        <v>100</v>
      </c>
      <c r="AB8" s="771">
        <v>100</v>
      </c>
      <c r="AC8" s="771"/>
      <c r="AD8" s="771"/>
      <c r="AE8" s="771"/>
      <c r="AF8" s="771"/>
      <c r="AG8" s="343"/>
      <c r="AH8" s="771"/>
      <c r="AI8" s="771"/>
      <c r="AJ8" s="771"/>
      <c r="AK8" s="771"/>
      <c r="AL8" s="771" t="s">
        <v>2129</v>
      </c>
      <c r="AM8" s="771"/>
      <c r="AN8" s="775"/>
      <c r="AO8" s="771">
        <v>1</v>
      </c>
      <c r="AP8" s="771"/>
      <c r="AQ8" s="771"/>
      <c r="AR8" s="771"/>
      <c r="AS8" s="771"/>
      <c r="AT8" s="771"/>
      <c r="AU8" s="771"/>
      <c r="AV8" s="771"/>
      <c r="AW8" s="771"/>
      <c r="AX8" s="771"/>
      <c r="AY8" s="771"/>
      <c r="AZ8" s="771"/>
      <c r="BA8" s="771"/>
      <c r="BB8" s="771"/>
      <c r="BC8" s="771"/>
      <c r="BD8" s="771"/>
      <c r="BE8" s="771"/>
    </row>
    <row r="9" spans="1:57" s="67" customFormat="1" ht="32.1" customHeight="1">
      <c r="A9" s="1681"/>
      <c r="B9" s="38"/>
      <c r="C9" s="485" t="s">
        <v>1481</v>
      </c>
      <c r="D9" s="485"/>
      <c r="E9" s="456" t="s">
        <v>9666</v>
      </c>
      <c r="F9" s="485" t="s">
        <v>1481</v>
      </c>
      <c r="G9" s="485" t="s">
        <v>9524</v>
      </c>
      <c r="H9" s="773" t="s">
        <v>9667</v>
      </c>
      <c r="I9" s="485" t="s">
        <v>1481</v>
      </c>
      <c r="J9" s="485">
        <v>1</v>
      </c>
      <c r="K9" s="327">
        <v>7307</v>
      </c>
      <c r="L9" s="327">
        <v>434.34</v>
      </c>
      <c r="M9" s="327">
        <v>649.6</v>
      </c>
      <c r="N9" s="485"/>
      <c r="O9" s="485" t="s">
        <v>9668</v>
      </c>
      <c r="P9" s="485">
        <v>1</v>
      </c>
      <c r="Q9" s="485"/>
      <c r="R9" s="485"/>
      <c r="S9" s="327"/>
      <c r="T9" s="485"/>
      <c r="U9" s="485"/>
      <c r="V9" s="485"/>
      <c r="W9" s="485"/>
      <c r="X9" s="485"/>
      <c r="Y9" s="314"/>
      <c r="Z9" s="485">
        <v>1997</v>
      </c>
      <c r="AA9" s="485">
        <v>100</v>
      </c>
      <c r="AB9" s="485">
        <v>100</v>
      </c>
      <c r="AC9" s="485"/>
      <c r="AD9" s="485"/>
      <c r="AE9" s="485"/>
      <c r="AF9" s="485"/>
      <c r="AG9" s="327">
        <v>400</v>
      </c>
      <c r="AH9" s="485"/>
      <c r="AI9" s="485"/>
      <c r="AJ9" s="485"/>
      <c r="AK9" s="485"/>
      <c r="AL9" s="485" t="s">
        <v>9669</v>
      </c>
      <c r="AM9" s="485"/>
      <c r="AN9" s="776"/>
      <c r="AO9" s="485">
        <v>1</v>
      </c>
      <c r="AP9" s="485"/>
      <c r="AQ9" s="485"/>
      <c r="AR9" s="485"/>
      <c r="AS9" s="485"/>
      <c r="AT9" s="485"/>
      <c r="AU9" s="485"/>
      <c r="AV9" s="485"/>
      <c r="AW9" s="485"/>
      <c r="AX9" s="485"/>
      <c r="AY9" s="485"/>
      <c r="AZ9" s="485"/>
      <c r="BA9" s="485"/>
      <c r="BB9" s="485"/>
      <c r="BC9" s="485"/>
      <c r="BD9" s="485"/>
      <c r="BE9" s="485"/>
    </row>
    <row r="10" spans="1:57" s="67" customFormat="1" ht="32.1" customHeight="1">
      <c r="A10" s="1681"/>
      <c r="B10" s="38"/>
      <c r="C10" s="485" t="s">
        <v>697</v>
      </c>
      <c r="D10" s="485"/>
      <c r="E10" s="456" t="s">
        <v>11656</v>
      </c>
      <c r="F10" s="485" t="s">
        <v>697</v>
      </c>
      <c r="G10" s="485" t="s">
        <v>9524</v>
      </c>
      <c r="H10" s="773" t="s">
        <v>9667</v>
      </c>
      <c r="I10" s="485" t="s">
        <v>697</v>
      </c>
      <c r="J10" s="485">
        <v>1</v>
      </c>
      <c r="K10" s="327">
        <v>16063</v>
      </c>
      <c r="L10" s="327">
        <v>227</v>
      </c>
      <c r="M10" s="327">
        <v>338</v>
      </c>
      <c r="N10" s="485"/>
      <c r="O10" s="485" t="s">
        <v>9668</v>
      </c>
      <c r="P10" s="485">
        <v>1</v>
      </c>
      <c r="Q10" s="485"/>
      <c r="R10" s="485"/>
      <c r="S10" s="327"/>
      <c r="T10" s="485"/>
      <c r="U10" s="485"/>
      <c r="V10" s="485"/>
      <c r="W10" s="485"/>
      <c r="X10" s="485"/>
      <c r="Y10" s="314"/>
      <c r="Z10" s="485">
        <v>2009</v>
      </c>
      <c r="AA10" s="485">
        <v>100</v>
      </c>
      <c r="AB10" s="485">
        <v>100</v>
      </c>
      <c r="AC10" s="485"/>
      <c r="AD10" s="485"/>
      <c r="AE10" s="485"/>
      <c r="AF10" s="485"/>
      <c r="AG10" s="327">
        <v>4993</v>
      </c>
      <c r="AH10" s="485"/>
      <c r="AI10" s="485"/>
      <c r="AJ10" s="485"/>
      <c r="AK10" s="485"/>
      <c r="AL10" s="485" t="s">
        <v>9669</v>
      </c>
      <c r="AM10" s="485"/>
      <c r="AN10" s="776"/>
      <c r="AO10" s="485">
        <v>1</v>
      </c>
      <c r="AP10" s="485"/>
      <c r="AQ10" s="485"/>
      <c r="AR10" s="485"/>
      <c r="AS10" s="485"/>
      <c r="AT10" s="485"/>
      <c r="AU10" s="485"/>
      <c r="AV10" s="485"/>
      <c r="AW10" s="485"/>
      <c r="AX10" s="485"/>
      <c r="AY10" s="485"/>
      <c r="AZ10" s="485"/>
      <c r="BA10" s="485"/>
      <c r="BB10" s="485"/>
      <c r="BC10" s="485"/>
      <c r="BD10" s="485"/>
      <c r="BE10" s="485"/>
    </row>
    <row r="11" spans="1:57" s="90" customFormat="1" ht="32.1" customHeight="1">
      <c r="A11" s="1683"/>
      <c r="B11" s="1684" t="s">
        <v>4253</v>
      </c>
      <c r="C11" s="771" t="s">
        <v>4126</v>
      </c>
      <c r="D11" s="771" t="s">
        <v>22820</v>
      </c>
      <c r="E11" s="771" t="s">
        <v>22821</v>
      </c>
      <c r="F11" s="771" t="s">
        <v>4126</v>
      </c>
      <c r="G11" s="771" t="s">
        <v>8892</v>
      </c>
      <c r="H11" s="774"/>
      <c r="I11" s="771" t="s">
        <v>4126</v>
      </c>
      <c r="J11" s="771">
        <v>1</v>
      </c>
      <c r="K11" s="343">
        <v>3100</v>
      </c>
      <c r="L11" s="343">
        <v>382</v>
      </c>
      <c r="M11" s="343">
        <v>1188</v>
      </c>
      <c r="N11" s="771"/>
      <c r="O11" s="771"/>
      <c r="P11" s="771"/>
      <c r="Q11" s="771"/>
      <c r="R11" s="771"/>
      <c r="S11" s="771"/>
      <c r="T11" s="771"/>
      <c r="U11" s="771"/>
      <c r="V11" s="771"/>
      <c r="W11" s="771"/>
      <c r="X11" s="771"/>
      <c r="Y11" s="314"/>
      <c r="Z11" s="771">
        <v>2004</v>
      </c>
      <c r="AA11" s="771">
        <v>662</v>
      </c>
      <c r="AB11" s="771"/>
      <c r="AC11" s="771"/>
      <c r="AD11" s="771"/>
      <c r="AE11" s="771"/>
      <c r="AF11" s="771"/>
      <c r="AG11" s="343">
        <v>1010</v>
      </c>
      <c r="AH11" s="771"/>
      <c r="AI11" s="771"/>
      <c r="AJ11" s="771"/>
      <c r="AK11" s="771"/>
      <c r="AL11" s="771"/>
      <c r="AM11" s="771"/>
      <c r="AN11" s="771"/>
      <c r="AO11" s="771"/>
      <c r="AP11" s="771"/>
      <c r="AQ11" s="771"/>
      <c r="AR11" s="771"/>
      <c r="AS11" s="771"/>
      <c r="AT11" s="771"/>
      <c r="AU11" s="771"/>
      <c r="AV11" s="771"/>
      <c r="AW11" s="771"/>
      <c r="AX11" s="771"/>
      <c r="AY11" s="771"/>
      <c r="AZ11" s="771"/>
      <c r="BA11" s="771"/>
      <c r="BB11" s="771"/>
      <c r="BC11" s="771"/>
      <c r="BD11" s="771"/>
      <c r="BE11" s="771"/>
    </row>
    <row r="12" spans="1:57" s="67" customFormat="1" ht="32.1" customHeight="1">
      <c r="A12" s="1681" t="s">
        <v>150</v>
      </c>
      <c r="B12" s="1685" t="s">
        <v>9125</v>
      </c>
      <c r="C12" s="485" t="s">
        <v>4492</v>
      </c>
      <c r="D12" s="485" t="s">
        <v>23273</v>
      </c>
      <c r="E12" s="456" t="s">
        <v>9670</v>
      </c>
      <c r="F12" s="485" t="s">
        <v>4492</v>
      </c>
      <c r="G12" s="485" t="s">
        <v>23274</v>
      </c>
      <c r="H12" s="773"/>
      <c r="I12" s="485" t="s">
        <v>22960</v>
      </c>
      <c r="J12" s="485" t="s">
        <v>1707</v>
      </c>
      <c r="K12" s="327">
        <v>8541</v>
      </c>
      <c r="L12" s="327">
        <v>382</v>
      </c>
      <c r="M12" s="327">
        <v>644.76</v>
      </c>
      <c r="N12" s="485" t="s">
        <v>176</v>
      </c>
      <c r="O12" s="485" t="s">
        <v>9671</v>
      </c>
      <c r="P12" s="485">
        <v>1</v>
      </c>
      <c r="Q12" s="485"/>
      <c r="R12" s="485"/>
      <c r="S12" s="327"/>
      <c r="T12" s="485"/>
      <c r="U12" s="485"/>
      <c r="V12" s="485"/>
      <c r="W12" s="485"/>
      <c r="X12" s="485"/>
      <c r="Y12" s="227"/>
      <c r="Z12" s="485">
        <v>2001</v>
      </c>
      <c r="AA12" s="485">
        <v>625</v>
      </c>
      <c r="AB12" s="485">
        <v>625</v>
      </c>
      <c r="AC12" s="485">
        <v>750</v>
      </c>
      <c r="AD12" s="485"/>
      <c r="AE12" s="485"/>
      <c r="AF12" s="485"/>
      <c r="AG12" s="327">
        <v>2000</v>
      </c>
      <c r="AH12" s="485"/>
      <c r="AI12" s="485"/>
      <c r="AJ12" s="485"/>
      <c r="AK12" s="485"/>
      <c r="AL12" s="485" t="s">
        <v>9672</v>
      </c>
      <c r="AM12" s="485" t="s">
        <v>9655</v>
      </c>
      <c r="AN12" s="485"/>
      <c r="AO12" s="485" t="s">
        <v>9673</v>
      </c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</row>
    <row r="13" spans="1:57" s="90" customFormat="1" ht="32.1" customHeight="1">
      <c r="A13" s="1683" t="s">
        <v>150</v>
      </c>
      <c r="B13" s="1684" t="s">
        <v>9466</v>
      </c>
      <c r="C13" s="771" t="s">
        <v>5038</v>
      </c>
      <c r="D13" s="771" t="s">
        <v>23908</v>
      </c>
      <c r="E13" s="341" t="s">
        <v>9652</v>
      </c>
      <c r="F13" s="771" t="s">
        <v>5038</v>
      </c>
      <c r="G13" s="771" t="s">
        <v>9653</v>
      </c>
      <c r="H13" s="774" t="s">
        <v>9654</v>
      </c>
      <c r="I13" s="777"/>
      <c r="J13" s="777" t="s">
        <v>5073</v>
      </c>
      <c r="K13" s="771">
        <v>2146</v>
      </c>
      <c r="L13" s="778">
        <v>395</v>
      </c>
      <c r="M13" s="778">
        <v>743</v>
      </c>
      <c r="N13" s="771"/>
      <c r="O13" s="771"/>
      <c r="P13" s="771"/>
      <c r="Q13" s="771"/>
      <c r="R13" s="771"/>
      <c r="S13" s="343"/>
      <c r="T13" s="771"/>
      <c r="U13" s="771"/>
      <c r="V13" s="771"/>
      <c r="W13" s="771"/>
      <c r="X13" s="771"/>
      <c r="Y13" s="314"/>
      <c r="Z13" s="314">
        <v>2003</v>
      </c>
      <c r="AA13" s="771">
        <v>473</v>
      </c>
      <c r="AB13" s="779">
        <v>473</v>
      </c>
      <c r="AC13" s="779">
        <v>946</v>
      </c>
      <c r="AD13" s="771"/>
      <c r="AE13" s="771"/>
      <c r="AF13" s="771"/>
      <c r="AG13" s="771">
        <v>1892</v>
      </c>
      <c r="AH13" s="771"/>
      <c r="AI13" s="771"/>
      <c r="AJ13" s="771"/>
      <c r="AK13" s="771"/>
      <c r="AL13" s="771"/>
      <c r="AM13" s="771" t="s">
        <v>9655</v>
      </c>
      <c r="AN13" s="771" t="s">
        <v>9656</v>
      </c>
      <c r="AO13" s="771" t="s">
        <v>9657</v>
      </c>
      <c r="AP13" s="771" t="s">
        <v>9658</v>
      </c>
      <c r="AQ13" s="771"/>
      <c r="AR13" s="771"/>
      <c r="AS13" s="771"/>
      <c r="AT13" s="771"/>
      <c r="AU13" s="771"/>
      <c r="AV13" s="771"/>
      <c r="AW13" s="771"/>
      <c r="AX13" s="771"/>
      <c r="AY13" s="771"/>
      <c r="AZ13" s="771"/>
      <c r="BA13" s="771"/>
      <c r="BB13" s="771"/>
      <c r="BC13" s="771"/>
      <c r="BD13" s="771"/>
      <c r="BE13" s="771"/>
    </row>
    <row r="14" spans="1:57" s="90" customFormat="1" ht="32.1" customHeight="1">
      <c r="A14" s="1683" t="s">
        <v>171</v>
      </c>
      <c r="B14" s="1682" t="s">
        <v>0</v>
      </c>
      <c r="C14" s="771" t="s">
        <v>13537</v>
      </c>
      <c r="D14" s="771"/>
      <c r="E14" s="341">
        <f>COUNTA(E15:E16)</f>
        <v>2</v>
      </c>
      <c r="F14" s="771"/>
      <c r="G14" s="771"/>
      <c r="H14" s="771"/>
      <c r="I14" s="771"/>
      <c r="J14" s="771"/>
      <c r="K14" s="343">
        <f>SUM(K15:K16)</f>
        <v>41507</v>
      </c>
      <c r="L14" s="343">
        <f>SUM(L15:L16)</f>
        <v>1495</v>
      </c>
      <c r="M14" s="343">
        <f>SUM(M15:M16)</f>
        <v>1980</v>
      </c>
      <c r="N14" s="771"/>
      <c r="O14" s="771"/>
      <c r="P14" s="771"/>
      <c r="Q14" s="771"/>
      <c r="R14" s="771"/>
      <c r="S14" s="771"/>
      <c r="T14" s="771"/>
      <c r="U14" s="771"/>
      <c r="V14" s="771"/>
      <c r="W14" s="771"/>
      <c r="X14" s="771"/>
      <c r="Y14" s="314"/>
      <c r="Z14" s="771"/>
      <c r="AA14" s="771"/>
      <c r="AB14" s="771"/>
      <c r="AC14" s="771"/>
      <c r="AD14" s="771"/>
      <c r="AE14" s="771"/>
      <c r="AF14" s="771"/>
      <c r="AG14" s="771"/>
      <c r="AH14" s="771"/>
      <c r="AI14" s="771"/>
      <c r="AJ14" s="771"/>
      <c r="AK14" s="771"/>
      <c r="AL14" s="771"/>
      <c r="AM14" s="771"/>
      <c r="AN14" s="771"/>
      <c r="AO14" s="772"/>
      <c r="AP14" s="772"/>
      <c r="AQ14" s="771"/>
      <c r="AR14" s="771"/>
      <c r="AS14" s="771"/>
      <c r="AT14" s="771"/>
      <c r="AU14" s="771"/>
      <c r="AV14" s="771"/>
      <c r="AW14" s="771"/>
      <c r="AX14" s="771"/>
      <c r="AY14" s="771"/>
      <c r="AZ14" s="771"/>
      <c r="BA14" s="771"/>
      <c r="BB14" s="771"/>
      <c r="BC14" s="771"/>
      <c r="BD14" s="771"/>
      <c r="BE14" s="771"/>
    </row>
    <row r="15" spans="1:57" s="67" customFormat="1" ht="32.1" customHeight="1">
      <c r="A15" s="1681"/>
      <c r="B15" s="38"/>
      <c r="C15" s="485" t="s">
        <v>1938</v>
      </c>
      <c r="D15" s="485"/>
      <c r="E15" s="456" t="s">
        <v>9650</v>
      </c>
      <c r="F15" s="485" t="s">
        <v>1938</v>
      </c>
      <c r="G15" s="485" t="s">
        <v>1308</v>
      </c>
      <c r="H15" s="773" t="s">
        <v>568</v>
      </c>
      <c r="I15" s="485" t="s">
        <v>1938</v>
      </c>
      <c r="J15" s="485">
        <v>34</v>
      </c>
      <c r="K15" s="327">
        <v>25224</v>
      </c>
      <c r="L15" s="327">
        <v>481</v>
      </c>
      <c r="M15" s="327">
        <v>481</v>
      </c>
      <c r="N15" s="485" t="s">
        <v>176</v>
      </c>
      <c r="O15" s="485" t="s">
        <v>9651</v>
      </c>
      <c r="P15" s="485">
        <v>1</v>
      </c>
      <c r="Q15" s="485"/>
      <c r="R15" s="485"/>
      <c r="S15" s="327"/>
      <c r="T15" s="485"/>
      <c r="U15" s="485"/>
      <c r="V15" s="485"/>
      <c r="W15" s="485"/>
      <c r="X15" s="485"/>
      <c r="Y15" s="314"/>
      <c r="Z15" s="485">
        <v>2009</v>
      </c>
      <c r="AA15" s="485"/>
      <c r="AB15" s="485"/>
      <c r="AC15" s="485"/>
      <c r="AD15" s="485"/>
      <c r="AE15" s="485"/>
      <c r="AF15" s="485"/>
      <c r="AG15" s="327">
        <v>7000</v>
      </c>
      <c r="AH15" s="485"/>
      <c r="AI15" s="485"/>
      <c r="AJ15" s="485"/>
      <c r="AK15" s="485"/>
      <c r="AL15" s="485"/>
      <c r="AM15" s="485"/>
      <c r="AN15" s="485"/>
      <c r="AO15" s="780"/>
      <c r="AP15" s="780"/>
      <c r="AQ15" s="485"/>
      <c r="AR15" s="485"/>
      <c r="AS15" s="485"/>
      <c r="AT15" s="485"/>
      <c r="AU15" s="485"/>
      <c r="AV15" s="485"/>
      <c r="AW15" s="485"/>
      <c r="AX15" s="485"/>
      <c r="AY15" s="485"/>
      <c r="AZ15" s="485"/>
      <c r="BA15" s="485"/>
      <c r="BB15" s="485"/>
      <c r="BC15" s="485"/>
      <c r="BD15" s="485"/>
      <c r="BE15" s="485"/>
    </row>
    <row r="16" spans="1:57" s="67" customFormat="1" ht="32.1" customHeight="1">
      <c r="A16" s="1681"/>
      <c r="B16" s="248"/>
      <c r="C16" s="485" t="s">
        <v>1744</v>
      </c>
      <c r="D16" s="485"/>
      <c r="E16" s="456" t="s">
        <v>9649</v>
      </c>
      <c r="F16" s="485" t="s">
        <v>1744</v>
      </c>
      <c r="G16" s="485" t="s">
        <v>1959</v>
      </c>
      <c r="H16" s="773"/>
      <c r="I16" s="485" t="s">
        <v>1744</v>
      </c>
      <c r="J16" s="485">
        <v>2</v>
      </c>
      <c r="K16" s="327">
        <v>16283</v>
      </c>
      <c r="L16" s="327">
        <v>1014</v>
      </c>
      <c r="M16" s="327">
        <v>1499</v>
      </c>
      <c r="N16" s="485"/>
      <c r="O16" s="485" t="s">
        <v>1309</v>
      </c>
      <c r="P16" s="485">
        <v>1</v>
      </c>
      <c r="Q16" s="485"/>
      <c r="R16" s="485"/>
      <c r="S16" s="327">
        <v>5355</v>
      </c>
      <c r="T16" s="485"/>
      <c r="U16" s="485"/>
      <c r="V16" s="485"/>
      <c r="W16" s="485"/>
      <c r="X16" s="485"/>
      <c r="Y16" s="314"/>
      <c r="Z16" s="485">
        <v>1987</v>
      </c>
      <c r="AA16" s="485">
        <v>908</v>
      </c>
      <c r="AB16" s="485"/>
      <c r="AC16" s="485"/>
      <c r="AD16" s="485"/>
      <c r="AE16" s="485"/>
      <c r="AF16" s="485"/>
      <c r="AG16" s="327">
        <v>1500</v>
      </c>
      <c r="AH16" s="485"/>
      <c r="AI16" s="485"/>
      <c r="AJ16" s="485"/>
      <c r="AK16" s="485"/>
      <c r="AL16" s="485"/>
      <c r="AM16" s="485">
        <v>3</v>
      </c>
      <c r="AN16" s="485">
        <v>1</v>
      </c>
      <c r="AO16" s="485">
        <v>1</v>
      </c>
      <c r="AP16" s="485">
        <v>70</v>
      </c>
      <c r="AQ16" s="485"/>
      <c r="AR16" s="485"/>
      <c r="AS16" s="485">
        <v>1</v>
      </c>
      <c r="AT16" s="485"/>
      <c r="AU16" s="485"/>
      <c r="AV16" s="485"/>
      <c r="AW16" s="485"/>
      <c r="AX16" s="485"/>
      <c r="AY16" s="485"/>
      <c r="AZ16" s="485"/>
      <c r="BA16" s="485"/>
      <c r="BB16" s="485"/>
      <c r="BC16" s="485"/>
      <c r="BD16" s="485"/>
      <c r="BE16" s="485"/>
    </row>
    <row r="17" spans="1:57" s="90" customFormat="1" ht="32.1" customHeight="1">
      <c r="A17" s="1683"/>
      <c r="B17" s="1619" t="s">
        <v>58</v>
      </c>
      <c r="C17" s="771" t="s">
        <v>5938</v>
      </c>
      <c r="D17" s="771" t="s">
        <v>24907</v>
      </c>
      <c r="E17" s="341" t="s">
        <v>9664</v>
      </c>
      <c r="F17" s="771" t="s">
        <v>9665</v>
      </c>
      <c r="G17" s="771" t="s">
        <v>24908</v>
      </c>
      <c r="H17" s="771"/>
      <c r="I17" s="771" t="s">
        <v>9665</v>
      </c>
      <c r="J17" s="771"/>
      <c r="K17" s="343">
        <v>1400</v>
      </c>
      <c r="L17" s="343">
        <v>392</v>
      </c>
      <c r="M17" s="343">
        <v>392</v>
      </c>
      <c r="N17" s="771"/>
      <c r="O17" s="477">
        <v>2000</v>
      </c>
      <c r="P17" s="771">
        <v>1</v>
      </c>
      <c r="Q17" s="477">
        <v>2000</v>
      </c>
      <c r="R17" s="771">
        <v>1</v>
      </c>
      <c r="S17" s="343">
        <v>16000</v>
      </c>
      <c r="T17" s="771"/>
      <c r="U17" s="771"/>
      <c r="V17" s="771"/>
      <c r="W17" s="771"/>
      <c r="X17" s="771"/>
      <c r="Y17" s="314"/>
      <c r="Z17" s="771">
        <v>1995</v>
      </c>
      <c r="AA17" s="771"/>
      <c r="AB17" s="771"/>
      <c r="AC17" s="771"/>
      <c r="AD17" s="771"/>
      <c r="AE17" s="771"/>
      <c r="AF17" s="771"/>
      <c r="AG17" s="343">
        <v>240</v>
      </c>
      <c r="AH17" s="771"/>
      <c r="AI17" s="771"/>
      <c r="AJ17" s="771"/>
      <c r="AK17" s="771"/>
      <c r="AL17" s="771"/>
      <c r="AM17" s="771"/>
      <c r="AN17" s="771"/>
      <c r="AO17" s="772"/>
      <c r="AP17" s="772"/>
      <c r="AQ17" s="771"/>
      <c r="AR17" s="771"/>
      <c r="AS17" s="771"/>
      <c r="AT17" s="771"/>
      <c r="AU17" s="771"/>
      <c r="AV17" s="771"/>
      <c r="AW17" s="771"/>
      <c r="AX17" s="771"/>
      <c r="AY17" s="771"/>
      <c r="AZ17" s="771"/>
      <c r="BA17" s="771"/>
      <c r="BB17" s="771"/>
      <c r="BC17" s="771"/>
      <c r="BD17" s="771"/>
      <c r="BE17" s="771"/>
    </row>
    <row r="18" spans="1:57" s="90" customFormat="1" ht="32.1" customHeight="1">
      <c r="A18" s="1683"/>
      <c r="B18" s="1682" t="s">
        <v>60</v>
      </c>
      <c r="C18" s="771" t="s">
        <v>13537</v>
      </c>
      <c r="D18" s="771"/>
      <c r="E18" s="341">
        <f>COUNTA(E19:E23)</f>
        <v>5</v>
      </c>
      <c r="F18" s="771"/>
      <c r="G18" s="771"/>
      <c r="H18" s="771"/>
      <c r="I18" s="771"/>
      <c r="J18" s="771"/>
      <c r="K18" s="343">
        <f>SUM(K19:K23)</f>
        <v>95800</v>
      </c>
      <c r="L18" s="343">
        <f>SUM(L19:L23)</f>
        <v>2584.1</v>
      </c>
      <c r="M18" s="343">
        <f>SUM(M19:M23)</f>
        <v>4202.1000000000004</v>
      </c>
      <c r="N18" s="771"/>
      <c r="O18" s="771"/>
      <c r="P18" s="771"/>
      <c r="Q18" s="771"/>
      <c r="R18" s="771"/>
      <c r="S18" s="343"/>
      <c r="T18" s="771"/>
      <c r="U18" s="771"/>
      <c r="V18" s="771"/>
      <c r="W18" s="771"/>
      <c r="X18" s="771"/>
      <c r="Y18" s="314"/>
      <c r="Z18" s="771"/>
      <c r="AA18" s="771"/>
      <c r="AB18" s="771"/>
      <c r="AC18" s="771"/>
      <c r="AD18" s="771"/>
      <c r="AE18" s="771"/>
      <c r="AF18" s="771"/>
      <c r="AG18" s="343"/>
      <c r="AH18" s="771"/>
      <c r="AI18" s="771"/>
      <c r="AJ18" s="771"/>
      <c r="AK18" s="771"/>
      <c r="AL18" s="771"/>
      <c r="AM18" s="771"/>
      <c r="AN18" s="771"/>
      <c r="AO18" s="772"/>
      <c r="AP18" s="772"/>
      <c r="AQ18" s="771"/>
      <c r="AR18" s="771"/>
      <c r="AS18" s="771"/>
      <c r="AT18" s="771"/>
      <c r="AU18" s="771"/>
      <c r="AV18" s="771"/>
      <c r="AW18" s="771"/>
      <c r="AX18" s="771"/>
      <c r="AY18" s="771"/>
      <c r="AZ18" s="771"/>
      <c r="BA18" s="771"/>
      <c r="BB18" s="771"/>
      <c r="BC18" s="771"/>
      <c r="BD18" s="771"/>
      <c r="BE18" s="771"/>
    </row>
    <row r="19" spans="1:57" s="67" customFormat="1" ht="32.1" customHeight="1">
      <c r="A19" s="1681"/>
      <c r="B19" s="38"/>
      <c r="C19" s="485" t="s">
        <v>302</v>
      </c>
      <c r="D19" s="485" t="s">
        <v>25988</v>
      </c>
      <c r="E19" s="456" t="s">
        <v>9659</v>
      </c>
      <c r="F19" s="485" t="s">
        <v>302</v>
      </c>
      <c r="G19" s="485"/>
      <c r="H19" s="485"/>
      <c r="I19" s="485" t="s">
        <v>305</v>
      </c>
      <c r="J19" s="485"/>
      <c r="K19" s="327">
        <v>15399</v>
      </c>
      <c r="L19" s="327">
        <v>107.1</v>
      </c>
      <c r="M19" s="327">
        <v>107.1</v>
      </c>
      <c r="N19" s="485"/>
      <c r="O19" s="485"/>
      <c r="P19" s="485"/>
      <c r="Q19" s="485"/>
      <c r="R19" s="485"/>
      <c r="S19" s="327">
        <v>42456</v>
      </c>
      <c r="T19" s="485"/>
      <c r="U19" s="485"/>
      <c r="V19" s="485"/>
      <c r="W19" s="485"/>
      <c r="X19" s="485"/>
      <c r="Y19" s="314"/>
      <c r="Z19" s="485">
        <v>2010</v>
      </c>
      <c r="AA19" s="485"/>
      <c r="AB19" s="485"/>
      <c r="AC19" s="485"/>
      <c r="AD19" s="485"/>
      <c r="AE19" s="485"/>
      <c r="AF19" s="485"/>
      <c r="AG19" s="327">
        <v>1594</v>
      </c>
      <c r="AH19" s="485"/>
      <c r="AI19" s="485"/>
      <c r="AJ19" s="485"/>
      <c r="AK19" s="485"/>
      <c r="AL19" s="485"/>
      <c r="AM19" s="485"/>
      <c r="AN19" s="485"/>
      <c r="AO19" s="780"/>
      <c r="AP19" s="780"/>
      <c r="AQ19" s="485"/>
      <c r="AR19" s="485"/>
      <c r="AS19" s="485"/>
      <c r="AT19" s="485"/>
      <c r="AU19" s="485"/>
      <c r="AV19" s="485"/>
      <c r="AW19" s="485"/>
      <c r="AX19" s="485"/>
      <c r="AY19" s="485"/>
      <c r="AZ19" s="485"/>
      <c r="BA19" s="485"/>
      <c r="BB19" s="485"/>
      <c r="BC19" s="485"/>
      <c r="BD19" s="485"/>
      <c r="BE19" s="485"/>
    </row>
    <row r="20" spans="1:57" s="67" customFormat="1" ht="32.1" customHeight="1">
      <c r="A20" s="1681"/>
      <c r="B20" s="38"/>
      <c r="C20" s="485" t="s">
        <v>302</v>
      </c>
      <c r="D20" s="485" t="s">
        <v>25989</v>
      </c>
      <c r="E20" s="456" t="s">
        <v>9660</v>
      </c>
      <c r="F20" s="485" t="s">
        <v>302</v>
      </c>
      <c r="G20" s="485"/>
      <c r="H20" s="485"/>
      <c r="I20" s="485" t="s">
        <v>305</v>
      </c>
      <c r="J20" s="485"/>
      <c r="K20" s="327">
        <v>8837</v>
      </c>
      <c r="L20" s="327">
        <v>980</v>
      </c>
      <c r="M20" s="327">
        <v>1493</v>
      </c>
      <c r="N20" s="485"/>
      <c r="O20" s="485"/>
      <c r="P20" s="485"/>
      <c r="Q20" s="485"/>
      <c r="R20" s="485"/>
      <c r="S20" s="327">
        <v>603000</v>
      </c>
      <c r="T20" s="485"/>
      <c r="U20" s="485"/>
      <c r="V20" s="485"/>
      <c r="W20" s="485"/>
      <c r="X20" s="485"/>
      <c r="Y20" s="314"/>
      <c r="Z20" s="485">
        <v>2009</v>
      </c>
      <c r="AA20" s="485"/>
      <c r="AB20" s="485"/>
      <c r="AC20" s="485"/>
      <c r="AD20" s="485"/>
      <c r="AE20" s="485"/>
      <c r="AF20" s="485"/>
      <c r="AG20" s="327">
        <v>2933</v>
      </c>
      <c r="AH20" s="485"/>
      <c r="AI20" s="485"/>
      <c r="AJ20" s="485"/>
      <c r="AK20" s="485"/>
      <c r="AL20" s="485"/>
      <c r="AM20" s="485"/>
      <c r="AN20" s="485"/>
      <c r="AO20" s="780"/>
      <c r="AP20" s="780"/>
      <c r="AQ20" s="485"/>
      <c r="AR20" s="485"/>
      <c r="AS20" s="485"/>
      <c r="AT20" s="485"/>
      <c r="AU20" s="485"/>
      <c r="AV20" s="485"/>
      <c r="AW20" s="485"/>
      <c r="AX20" s="485"/>
      <c r="AY20" s="485"/>
      <c r="AZ20" s="485"/>
      <c r="BA20" s="485"/>
      <c r="BB20" s="485"/>
      <c r="BC20" s="485"/>
      <c r="BD20" s="485"/>
      <c r="BE20" s="485"/>
    </row>
    <row r="21" spans="1:57" s="67" customFormat="1" ht="32.1" customHeight="1">
      <c r="A21" s="1681"/>
      <c r="B21" s="38"/>
      <c r="C21" s="780" t="s">
        <v>6305</v>
      </c>
      <c r="D21" s="780" t="s">
        <v>25990</v>
      </c>
      <c r="E21" s="781" t="s">
        <v>9661</v>
      </c>
      <c r="F21" s="780" t="s">
        <v>6305</v>
      </c>
      <c r="G21" s="780"/>
      <c r="H21" s="780"/>
      <c r="I21" s="780" t="s">
        <v>14344</v>
      </c>
      <c r="J21" s="780"/>
      <c r="K21" s="480">
        <v>4680</v>
      </c>
      <c r="L21" s="480">
        <v>830</v>
      </c>
      <c r="M21" s="480">
        <v>1935</v>
      </c>
      <c r="N21" s="780"/>
      <c r="O21" s="780" t="s">
        <v>9662</v>
      </c>
      <c r="P21" s="780">
        <v>1</v>
      </c>
      <c r="Q21" s="780"/>
      <c r="R21" s="780"/>
      <c r="S21" s="480"/>
      <c r="T21" s="780"/>
      <c r="U21" s="780"/>
      <c r="V21" s="780"/>
      <c r="W21" s="780"/>
      <c r="X21" s="780"/>
      <c r="Y21" s="314"/>
      <c r="Z21" s="780">
        <v>2010</v>
      </c>
      <c r="AA21" s="780"/>
      <c r="AB21" s="780"/>
      <c r="AC21" s="780"/>
      <c r="AD21" s="780"/>
      <c r="AE21" s="780"/>
      <c r="AF21" s="780"/>
      <c r="AG21" s="480">
        <v>3910</v>
      </c>
      <c r="AH21" s="780"/>
      <c r="AI21" s="780"/>
      <c r="AJ21" s="780"/>
      <c r="AK21" s="780"/>
      <c r="AL21" s="780"/>
      <c r="AM21" s="780"/>
      <c r="AN21" s="780"/>
      <c r="AO21" s="780"/>
      <c r="AP21" s="780"/>
      <c r="AQ21" s="780"/>
      <c r="AR21" s="780"/>
      <c r="AS21" s="780"/>
      <c r="AT21" s="780"/>
      <c r="AU21" s="780"/>
      <c r="AV21" s="780"/>
      <c r="AW21" s="780"/>
      <c r="AX21" s="780"/>
      <c r="AY21" s="780"/>
      <c r="AZ21" s="780"/>
      <c r="BA21" s="780"/>
      <c r="BB21" s="780"/>
      <c r="BC21" s="780"/>
      <c r="BD21" s="780"/>
      <c r="BE21" s="780"/>
    </row>
    <row r="22" spans="1:57" s="67" customFormat="1" ht="32.1" customHeight="1">
      <c r="A22" s="1681"/>
      <c r="B22" s="38"/>
      <c r="C22" s="485" t="s">
        <v>6336</v>
      </c>
      <c r="D22" s="485" t="s">
        <v>25991</v>
      </c>
      <c r="E22" s="456" t="s">
        <v>13320</v>
      </c>
      <c r="F22" s="485" t="s">
        <v>6336</v>
      </c>
      <c r="G22" s="485"/>
      <c r="H22" s="773"/>
      <c r="I22" s="485" t="s">
        <v>13321</v>
      </c>
      <c r="J22" s="485"/>
      <c r="K22" s="327">
        <v>21432</v>
      </c>
      <c r="L22" s="327">
        <v>173</v>
      </c>
      <c r="M22" s="327">
        <v>173</v>
      </c>
      <c r="N22" s="485"/>
      <c r="O22" s="485"/>
      <c r="P22" s="485"/>
      <c r="Q22" s="485"/>
      <c r="R22" s="485"/>
      <c r="S22" s="327">
        <v>575</v>
      </c>
      <c r="T22" s="485"/>
      <c r="U22" s="485"/>
      <c r="V22" s="485"/>
      <c r="W22" s="485"/>
      <c r="X22" s="485"/>
      <c r="Y22" s="314"/>
      <c r="Z22" s="485">
        <v>2009</v>
      </c>
      <c r="AA22" s="485"/>
      <c r="AB22" s="485"/>
      <c r="AC22" s="485"/>
      <c r="AD22" s="485"/>
      <c r="AE22" s="485"/>
      <c r="AF22" s="485"/>
      <c r="AG22" s="327">
        <v>550</v>
      </c>
      <c r="AH22" s="485"/>
      <c r="AI22" s="485"/>
      <c r="AJ22" s="485"/>
      <c r="AK22" s="485"/>
      <c r="AL22" s="485"/>
      <c r="AM22" s="485"/>
      <c r="AN22" s="485"/>
      <c r="AO22" s="485"/>
      <c r="AP22" s="485"/>
      <c r="AQ22" s="485"/>
      <c r="AR22" s="485"/>
      <c r="AS22" s="485"/>
      <c r="AT22" s="485"/>
      <c r="AU22" s="485"/>
      <c r="AV22" s="485"/>
      <c r="AW22" s="485"/>
      <c r="AX22" s="485"/>
      <c r="AY22" s="485"/>
      <c r="AZ22" s="485"/>
      <c r="BA22" s="485"/>
      <c r="BB22" s="485"/>
      <c r="BC22" s="485"/>
      <c r="BD22" s="485"/>
      <c r="BE22" s="485"/>
    </row>
    <row r="23" spans="1:57" s="67" customFormat="1" ht="32.1" customHeight="1">
      <c r="A23" s="1681"/>
      <c r="B23" s="1680"/>
      <c r="C23" s="485" t="s">
        <v>687</v>
      </c>
      <c r="D23" s="485" t="s">
        <v>25992</v>
      </c>
      <c r="E23" s="456" t="s">
        <v>9663</v>
      </c>
      <c r="F23" s="485" t="s">
        <v>687</v>
      </c>
      <c r="G23" s="485"/>
      <c r="H23" s="773"/>
      <c r="I23" s="485" t="s">
        <v>687</v>
      </c>
      <c r="J23" s="485"/>
      <c r="K23" s="327">
        <v>45452</v>
      </c>
      <c r="L23" s="327">
        <v>494</v>
      </c>
      <c r="M23" s="327">
        <v>494</v>
      </c>
      <c r="N23" s="485"/>
      <c r="O23" s="485"/>
      <c r="P23" s="485"/>
      <c r="Q23" s="485"/>
      <c r="R23" s="485"/>
      <c r="S23" s="327">
        <v>7200</v>
      </c>
      <c r="T23" s="485"/>
      <c r="U23" s="485"/>
      <c r="V23" s="485"/>
      <c r="W23" s="485"/>
      <c r="X23" s="485"/>
      <c r="Y23" s="314"/>
      <c r="Z23" s="485">
        <v>2010</v>
      </c>
      <c r="AA23" s="485"/>
      <c r="AB23" s="485"/>
      <c r="AC23" s="485"/>
      <c r="AD23" s="485"/>
      <c r="AE23" s="485"/>
      <c r="AF23" s="485"/>
      <c r="AG23" s="327"/>
      <c r="AH23" s="485"/>
      <c r="AI23" s="485"/>
      <c r="AJ23" s="485"/>
      <c r="AK23" s="485"/>
      <c r="AL23" s="485"/>
      <c r="AM23" s="485"/>
      <c r="AN23" s="485"/>
      <c r="AO23" s="485"/>
      <c r="AP23" s="485"/>
      <c r="AQ23" s="485"/>
      <c r="AR23" s="485"/>
      <c r="AS23" s="485"/>
      <c r="AT23" s="485"/>
      <c r="AU23" s="485"/>
      <c r="AV23" s="485"/>
      <c r="AW23" s="485"/>
      <c r="AX23" s="485"/>
      <c r="AY23" s="485"/>
      <c r="AZ23" s="485"/>
      <c r="BA23" s="485"/>
      <c r="BB23" s="485"/>
      <c r="BC23" s="485"/>
      <c r="BD23" s="485"/>
      <c r="BE23" s="485"/>
    </row>
  </sheetData>
  <mergeCells count="44">
    <mergeCell ref="Z1:BE1"/>
    <mergeCell ref="N2:N4"/>
    <mergeCell ref="V3:V4"/>
    <mergeCell ref="AU3:AY3"/>
    <mergeCell ref="AU2:BD2"/>
    <mergeCell ref="AZ3:BD3"/>
    <mergeCell ref="Z2:Z4"/>
    <mergeCell ref="AI3:AI4"/>
    <mergeCell ref="AJ3:AK3"/>
    <mergeCell ref="AH2:AI2"/>
    <mergeCell ref="BE2:BE4"/>
    <mergeCell ref="O3:P3"/>
    <mergeCell ref="Q3:R3"/>
    <mergeCell ref="S3:S4"/>
    <mergeCell ref="T3:T4"/>
    <mergeCell ref="O2:S2"/>
    <mergeCell ref="X2:X4"/>
    <mergeCell ref="AH3:AH4"/>
    <mergeCell ref="W3:W4"/>
    <mergeCell ref="T2:W2"/>
    <mergeCell ref="F2:F4"/>
    <mergeCell ref="G2:G4"/>
    <mergeCell ref="K2:K4"/>
    <mergeCell ref="L2:L4"/>
    <mergeCell ref="M2:M4"/>
    <mergeCell ref="I2:I4"/>
    <mergeCell ref="J2:J4"/>
    <mergeCell ref="AG3:AG4"/>
    <mergeCell ref="U3:U4"/>
    <mergeCell ref="Y2:Y4"/>
    <mergeCell ref="A2:A4"/>
    <mergeCell ref="B2:B4"/>
    <mergeCell ref="C2:C4"/>
    <mergeCell ref="E2:E4"/>
    <mergeCell ref="B1:E1"/>
    <mergeCell ref="D2:D4"/>
    <mergeCell ref="AJ2:AT2"/>
    <mergeCell ref="AA2:AG2"/>
    <mergeCell ref="AA3:AA4"/>
    <mergeCell ref="AB3:AB4"/>
    <mergeCell ref="AC3:AC4"/>
    <mergeCell ref="AD3:AD4"/>
    <mergeCell ref="AE3:AE4"/>
    <mergeCell ref="AF3:AF4"/>
  </mergeCells>
  <phoneticPr fontId="5" type="noConversion"/>
  <dataValidations count="1">
    <dataValidation type="list" allowBlank="1" showInputMessage="1" showErrorMessage="1" sqref="Z13 Y5:Y23" xr:uid="{9B513320-FAEB-4AD0-AFF9-C39D9B064390}">
      <formula1>"O, X"</formula1>
    </dataValidation>
  </dataValidations>
  <hyperlinks>
    <hyperlink ref="H6" r:id="rId1" tooltip="http://www.stadium.busan.kr/" xr:uid="{4B4F538C-4D00-4EE4-8E8A-4CE05896951F}"/>
    <hyperlink ref="H7" r:id="rId2" xr:uid="{869179E1-3D18-4080-BE83-6F5F5A5F53A7}"/>
    <hyperlink ref="H8" r:id="rId3" xr:uid="{A3EB166E-0B50-43FD-AF44-19DD2A67E1DF}"/>
    <hyperlink ref="H9" r:id="rId4" xr:uid="{FA6880CF-71FF-4A96-B090-950FBD72CAA7}"/>
    <hyperlink ref="H10" r:id="rId5" xr:uid="{4A50B7A5-A044-4133-9E21-643BE5A42EF3}"/>
    <hyperlink ref="H15" r:id="rId6" xr:uid="{3FC81351-1D1E-46E0-B8AF-890908C27BE8}"/>
  </hyperlinks>
  <printOptions horizontalCentered="1"/>
  <pageMargins left="0.78740157480314965" right="0.78740157480314965" top="0.78740157480314965" bottom="0.78740157480314965" header="0" footer="0"/>
  <pageSetup paperSize="9" scale="97" fitToHeight="0" orientation="landscape" horizontalDpi="300" verticalDpi="300" r:id="rId7"/>
  <headerFooter alignWithMargins="0"/>
  <rowBreaks count="1" manualBreakCount="1">
    <brk id="16" min="1" max="56" man="1"/>
  </rowBreaks>
  <legacyDrawing r:id="rId8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4EFA-FB34-4251-B580-5ACAB9802CEE}">
  <sheetPr>
    <tabColor theme="0" tint="-0.14999847407452621"/>
    <pageSetUpPr fitToPage="1"/>
  </sheetPr>
  <dimension ref="A1:BB48"/>
  <sheetViews>
    <sheetView view="pageBreakPreview" topLeftCell="B1" zoomScaleNormal="85" zoomScaleSheetLayoutView="100" workbookViewId="0">
      <pane ySplit="5" topLeftCell="A6" activePane="bottomLeft" state="frozen"/>
      <selection activeCell="B1" sqref="B1:H1"/>
      <selection pane="bottomLeft" activeCell="C5" sqref="C5:BA48"/>
    </sheetView>
  </sheetViews>
  <sheetFormatPr defaultColWidth="8.88671875" defaultRowHeight="30" customHeight="1"/>
  <cols>
    <col min="1" max="1" width="0" style="40" hidden="1" customWidth="1"/>
    <col min="2" max="2" width="3.77734375" style="40" customWidth="1"/>
    <col min="3" max="3" width="5.77734375" style="40" customWidth="1"/>
    <col min="4" max="4" width="18.6640625" style="40" hidden="1" customWidth="1"/>
    <col min="5" max="5" width="16.5546875" style="48" customWidth="1"/>
    <col min="6" max="6" width="8.109375" style="40" customWidth="1"/>
    <col min="7" max="7" width="14.21875" style="40" customWidth="1"/>
    <col min="8" max="8" width="7.5546875" style="40" customWidth="1"/>
    <col min="9" max="9" width="6.6640625" style="40" customWidth="1"/>
    <col min="10" max="10" width="6.5546875" style="40" customWidth="1"/>
    <col min="11" max="11" width="8.88671875" style="40" hidden="1" customWidth="1"/>
    <col min="12" max="12" width="4.33203125" style="40" bestFit="1" customWidth="1"/>
    <col min="13" max="13" width="5" style="40" customWidth="1"/>
    <col min="14" max="14" width="6" style="40" hidden="1" customWidth="1"/>
    <col min="15" max="15" width="5" style="40" hidden="1" customWidth="1"/>
    <col min="16" max="16" width="5" style="40" customWidth="1"/>
    <col min="17" max="17" width="4.6640625" style="40" customWidth="1"/>
    <col min="18" max="18" width="4.109375" style="40" customWidth="1"/>
    <col min="19" max="19" width="4.21875" style="40" customWidth="1"/>
    <col min="20" max="20" width="4.6640625" style="40" customWidth="1"/>
    <col min="21" max="21" width="8.88671875" style="40" hidden="1" customWidth="1"/>
    <col min="22" max="22" width="5.77734375" style="40" customWidth="1"/>
    <col min="23" max="23" width="6.21875" style="40" customWidth="1"/>
    <col min="24" max="26" width="8.88671875" style="40" hidden="1" customWidth="1"/>
    <col min="27" max="27" width="5.33203125" style="39" customWidth="1"/>
    <col min="28" max="33" width="8.88671875" style="40" hidden="1" customWidth="1"/>
    <col min="34" max="34" width="6.6640625" style="40" customWidth="1"/>
    <col min="35" max="52" width="8.88671875" style="40" hidden="1" customWidth="1"/>
    <col min="53" max="53" width="17.21875" style="40" customWidth="1"/>
    <col min="54" max="16384" width="8.88671875" style="40"/>
  </cols>
  <sheetData>
    <row r="1" spans="1:53" s="57" customFormat="1" ht="30" customHeight="1">
      <c r="B1" s="2101" t="s">
        <v>361</v>
      </c>
      <c r="C1" s="2101"/>
      <c r="D1" s="2101"/>
      <c r="E1" s="2101"/>
      <c r="AA1" s="2142" t="s">
        <v>258</v>
      </c>
      <c r="AB1" s="2142"/>
      <c r="AC1" s="2142"/>
      <c r="AD1" s="2142"/>
      <c r="AE1" s="2142"/>
      <c r="AF1" s="2142"/>
      <c r="AG1" s="2142"/>
      <c r="AH1" s="2142"/>
      <c r="AI1" s="2142"/>
      <c r="AJ1" s="2142"/>
      <c r="AK1" s="2142"/>
      <c r="AL1" s="2142"/>
      <c r="AM1" s="2142"/>
      <c r="AN1" s="2142"/>
      <c r="AO1" s="2142"/>
      <c r="AP1" s="2142"/>
      <c r="AQ1" s="2142"/>
      <c r="AR1" s="2142"/>
      <c r="AS1" s="2142"/>
      <c r="AT1" s="2142"/>
      <c r="AU1" s="2142"/>
      <c r="AV1" s="2142"/>
      <c r="AW1" s="2142"/>
      <c r="AX1" s="2142"/>
      <c r="AY1" s="2142"/>
      <c r="AZ1" s="2142"/>
      <c r="BA1" s="2142"/>
    </row>
    <row r="2" spans="1:53" ht="30" customHeight="1">
      <c r="A2" s="2140" t="s">
        <v>3</v>
      </c>
      <c r="B2" s="2138" t="s">
        <v>4</v>
      </c>
      <c r="C2" s="2138" t="s">
        <v>260</v>
      </c>
      <c r="D2" s="2138" t="s">
        <v>6</v>
      </c>
      <c r="E2" s="2141" t="s">
        <v>7</v>
      </c>
      <c r="F2" s="2138" t="s">
        <v>263</v>
      </c>
      <c r="G2" s="2138" t="s">
        <v>8</v>
      </c>
      <c r="H2" s="2138" t="s">
        <v>9</v>
      </c>
      <c r="I2" s="2138" t="s">
        <v>10</v>
      </c>
      <c r="J2" s="2138" t="s">
        <v>11</v>
      </c>
      <c r="K2" s="2138" t="s">
        <v>196</v>
      </c>
      <c r="L2" s="2138" t="s">
        <v>380</v>
      </c>
      <c r="M2" s="2138"/>
      <c r="N2" s="2138"/>
      <c r="O2" s="2138"/>
      <c r="P2" s="2138"/>
      <c r="Q2" s="2138"/>
      <c r="R2" s="2138"/>
      <c r="S2" s="2138"/>
      <c r="T2" s="2138"/>
      <c r="U2" s="2138" t="s">
        <v>13</v>
      </c>
      <c r="V2" s="2138"/>
      <c r="W2" s="2138"/>
      <c r="X2" s="2138"/>
      <c r="Y2" s="2138" t="s">
        <v>14</v>
      </c>
      <c r="Z2" s="2105" t="s">
        <v>18534</v>
      </c>
      <c r="AA2" s="2089" t="s">
        <v>15</v>
      </c>
      <c r="AB2" s="2108" t="s">
        <v>408</v>
      </c>
      <c r="AC2" s="2109"/>
      <c r="AD2" s="2109"/>
      <c r="AE2" s="2109"/>
      <c r="AF2" s="2109"/>
      <c r="AG2" s="2109"/>
      <c r="AH2" s="2110"/>
      <c r="AI2" s="2138" t="s">
        <v>17</v>
      </c>
      <c r="AJ2" s="2138"/>
      <c r="AK2" s="2138" t="s">
        <v>18</v>
      </c>
      <c r="AL2" s="2138"/>
      <c r="AM2" s="2138"/>
      <c r="AN2" s="2138"/>
      <c r="AO2" s="2138"/>
      <c r="AP2" s="2139"/>
      <c r="AQ2" s="2138" t="s">
        <v>19</v>
      </c>
      <c r="AR2" s="2139"/>
      <c r="AS2" s="2139"/>
      <c r="AT2" s="2139"/>
      <c r="AU2" s="2139"/>
      <c r="AV2" s="2139"/>
      <c r="AW2" s="2139"/>
      <c r="AX2" s="2139"/>
      <c r="AY2" s="2139"/>
      <c r="AZ2" s="2139"/>
      <c r="BA2" s="2138" t="s">
        <v>20</v>
      </c>
    </row>
    <row r="3" spans="1:53" ht="30" customHeight="1">
      <c r="A3" s="2140"/>
      <c r="B3" s="2138"/>
      <c r="C3" s="2138"/>
      <c r="D3" s="2138"/>
      <c r="E3" s="2141"/>
      <c r="F3" s="2138"/>
      <c r="G3" s="2138"/>
      <c r="H3" s="2138"/>
      <c r="I3" s="2138"/>
      <c r="J3" s="2138"/>
      <c r="K3" s="2138"/>
      <c r="L3" s="2138" t="s">
        <v>197</v>
      </c>
      <c r="M3" s="2139"/>
      <c r="N3" s="2139"/>
      <c r="O3" s="2139"/>
      <c r="P3" s="2139"/>
      <c r="Q3" s="2138" t="s">
        <v>198</v>
      </c>
      <c r="R3" s="2139"/>
      <c r="S3" s="2139"/>
      <c r="T3" s="2139"/>
      <c r="U3" s="2138" t="s">
        <v>22</v>
      </c>
      <c r="V3" s="2138" t="s">
        <v>23</v>
      </c>
      <c r="W3" s="2138" t="s">
        <v>24</v>
      </c>
      <c r="X3" s="2138" t="s">
        <v>25</v>
      </c>
      <c r="Y3" s="2138"/>
      <c r="Z3" s="2102"/>
      <c r="AA3" s="2089"/>
      <c r="AB3" s="2111"/>
      <c r="AC3" s="2112"/>
      <c r="AD3" s="2112"/>
      <c r="AE3" s="2112"/>
      <c r="AF3" s="2112"/>
      <c r="AG3" s="2112"/>
      <c r="AH3" s="2113"/>
      <c r="AI3" s="2138" t="s">
        <v>26</v>
      </c>
      <c r="AJ3" s="2138" t="s">
        <v>27</v>
      </c>
      <c r="AK3" s="2138" t="s">
        <v>28</v>
      </c>
      <c r="AL3" s="2138"/>
      <c r="AM3" s="2138" t="s">
        <v>29</v>
      </c>
      <c r="AN3" s="2139"/>
      <c r="AO3" s="2139"/>
      <c r="AP3" s="2139" t="s">
        <v>30</v>
      </c>
      <c r="AQ3" s="2138" t="s">
        <v>31</v>
      </c>
      <c r="AR3" s="2139"/>
      <c r="AS3" s="2139"/>
      <c r="AT3" s="2139"/>
      <c r="AU3" s="2139"/>
      <c r="AV3" s="2138" t="s">
        <v>32</v>
      </c>
      <c r="AW3" s="2139"/>
      <c r="AX3" s="2139"/>
      <c r="AY3" s="2139"/>
      <c r="AZ3" s="2139"/>
      <c r="BA3" s="2138"/>
    </row>
    <row r="4" spans="1:53" ht="30" customHeight="1">
      <c r="A4" s="2140"/>
      <c r="B4" s="2138"/>
      <c r="C4" s="2138"/>
      <c r="D4" s="2138"/>
      <c r="E4" s="2141"/>
      <c r="F4" s="2138"/>
      <c r="G4" s="2138"/>
      <c r="H4" s="2138"/>
      <c r="I4" s="2138"/>
      <c r="J4" s="2138"/>
      <c r="K4" s="2138"/>
      <c r="L4" s="940" t="s">
        <v>326</v>
      </c>
      <c r="M4" s="940" t="s">
        <v>199</v>
      </c>
      <c r="N4" s="940" t="s">
        <v>35</v>
      </c>
      <c r="O4" s="940" t="s">
        <v>36</v>
      </c>
      <c r="P4" s="940" t="s">
        <v>37</v>
      </c>
      <c r="Q4" s="940" t="s">
        <v>199</v>
      </c>
      <c r="R4" s="940" t="s">
        <v>200</v>
      </c>
      <c r="S4" s="940" t="s">
        <v>201</v>
      </c>
      <c r="T4" s="940" t="s">
        <v>37</v>
      </c>
      <c r="U4" s="2138"/>
      <c r="V4" s="2138"/>
      <c r="W4" s="2138"/>
      <c r="X4" s="2138"/>
      <c r="Y4" s="2138"/>
      <c r="Z4" s="2092"/>
      <c r="AA4" s="2089"/>
      <c r="AB4" s="2114"/>
      <c r="AC4" s="2115"/>
      <c r="AD4" s="2115"/>
      <c r="AE4" s="2115"/>
      <c r="AF4" s="2115"/>
      <c r="AG4" s="2115"/>
      <c r="AH4" s="2116"/>
      <c r="AI4" s="2138"/>
      <c r="AJ4" s="2138"/>
      <c r="AK4" s="940" t="s">
        <v>38</v>
      </c>
      <c r="AL4" s="940" t="s">
        <v>39</v>
      </c>
      <c r="AM4" s="940" t="s">
        <v>38</v>
      </c>
      <c r="AN4" s="940" t="s">
        <v>40</v>
      </c>
      <c r="AO4" s="940" t="s">
        <v>39</v>
      </c>
      <c r="AP4" s="2139"/>
      <c r="AQ4" s="1701" t="s">
        <v>41</v>
      </c>
      <c r="AR4" s="940" t="s">
        <v>42</v>
      </c>
      <c r="AS4" s="940" t="s">
        <v>37</v>
      </c>
      <c r="AT4" s="940" t="s">
        <v>43</v>
      </c>
      <c r="AU4" s="940" t="s">
        <v>44</v>
      </c>
      <c r="AV4" s="940" t="s">
        <v>41</v>
      </c>
      <c r="AW4" s="940" t="s">
        <v>42</v>
      </c>
      <c r="AX4" s="940" t="s">
        <v>37</v>
      </c>
      <c r="AY4" s="940" t="s">
        <v>43</v>
      </c>
      <c r="AZ4" s="940" t="s">
        <v>44</v>
      </c>
      <c r="BA4" s="2138"/>
    </row>
    <row r="5" spans="1:53" s="88" customFormat="1" ht="32.1" customHeight="1">
      <c r="A5" s="1700"/>
      <c r="B5" s="1694" t="s">
        <v>48</v>
      </c>
      <c r="C5" s="318" t="s">
        <v>1</v>
      </c>
      <c r="D5" s="318"/>
      <c r="E5" s="315">
        <f>COUNTA(E7:E9,E11:E12,E13,E14,E15,E16,E18,E20:E29,E31:E38,E39,E40,E41,E43:E44,E46:E48)</f>
        <v>36</v>
      </c>
      <c r="F5" s="318"/>
      <c r="G5" s="318"/>
      <c r="H5" s="318">
        <f>SUM(H7:H9,H11:H12,H13,H15,H16,H20:H29,H31:H38,H40,H41,H43:H44,H46:H48,H14,H39,H18)</f>
        <v>3741309.6</v>
      </c>
      <c r="I5" s="318">
        <f>SUM(I7:I9,I11:I12,I13,I15,I16,I20:I29,I31:I38,I40,I41,I43:I44,I46:I48,I14,I39,I18)</f>
        <v>254098.56</v>
      </c>
      <c r="J5" s="318">
        <f>SUM(J7:J9,J11:J12,J13,J15,J16,J20:J29,J31:J38,J40,J41,J43:J44,J46:J48,J14,J39,J18)</f>
        <v>454047.55</v>
      </c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4"/>
      <c r="AA5" s="314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80"/>
      <c r="AQ5" s="380"/>
      <c r="AR5" s="318"/>
      <c r="AS5" s="318"/>
      <c r="AT5" s="318"/>
      <c r="AU5" s="318"/>
      <c r="AV5" s="318"/>
      <c r="AW5" s="318"/>
      <c r="AX5" s="318"/>
      <c r="AY5" s="318"/>
      <c r="AZ5" s="318"/>
      <c r="BA5" s="318"/>
    </row>
    <row r="6" spans="1:53" s="88" customFormat="1" ht="32.1" customHeight="1">
      <c r="A6" s="1700"/>
      <c r="B6" s="1691" t="s">
        <v>56</v>
      </c>
      <c r="C6" s="318" t="s">
        <v>55</v>
      </c>
      <c r="D6" s="318"/>
      <c r="E6" s="315">
        <f>COUNTA(E7:E9)</f>
        <v>3</v>
      </c>
      <c r="F6" s="318"/>
      <c r="G6" s="318"/>
      <c r="H6" s="318">
        <f>SUM(H7:H9)</f>
        <v>36540</v>
      </c>
      <c r="I6" s="318">
        <f>SUM(I7:I9)</f>
        <v>28581</v>
      </c>
      <c r="J6" s="318">
        <f>SUM(J7:J9)</f>
        <v>47245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4"/>
      <c r="AA6" s="314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80"/>
      <c r="AQ6" s="380"/>
      <c r="AR6" s="318"/>
      <c r="AS6" s="318"/>
      <c r="AT6" s="318"/>
      <c r="AU6" s="318"/>
      <c r="AV6" s="318"/>
      <c r="AW6" s="318"/>
      <c r="AX6" s="318"/>
      <c r="AY6" s="318"/>
      <c r="AZ6" s="318"/>
      <c r="BA6" s="318"/>
    </row>
    <row r="7" spans="1:53" ht="32.1" customHeight="1">
      <c r="A7" s="1699"/>
      <c r="B7" s="65"/>
      <c r="C7" s="228" t="s">
        <v>324</v>
      </c>
      <c r="D7" s="228" t="s">
        <v>10257</v>
      </c>
      <c r="E7" s="260" t="s">
        <v>10258</v>
      </c>
      <c r="F7" s="228" t="s">
        <v>641</v>
      </c>
      <c r="G7" s="228" t="s">
        <v>641</v>
      </c>
      <c r="H7" s="228">
        <v>19223</v>
      </c>
      <c r="I7" s="228">
        <v>19223</v>
      </c>
      <c r="J7" s="228">
        <v>27067</v>
      </c>
      <c r="K7" s="228"/>
      <c r="L7" s="228">
        <v>400</v>
      </c>
      <c r="M7" s="228">
        <v>15</v>
      </c>
      <c r="N7" s="228"/>
      <c r="O7" s="228"/>
      <c r="P7" s="228"/>
      <c r="Q7" s="228"/>
      <c r="R7" s="228"/>
      <c r="S7" s="228"/>
      <c r="T7" s="228"/>
      <c r="U7" s="228"/>
      <c r="V7" s="228">
        <v>2700</v>
      </c>
      <c r="W7" s="228" t="s">
        <v>465</v>
      </c>
      <c r="X7" s="228"/>
      <c r="Y7" s="228"/>
      <c r="Z7" s="314"/>
      <c r="AA7" s="227">
        <v>2000</v>
      </c>
      <c r="AB7" s="228"/>
      <c r="AC7" s="228"/>
      <c r="AD7" s="228"/>
      <c r="AE7" s="228"/>
      <c r="AF7" s="228"/>
      <c r="AG7" s="228"/>
      <c r="AH7" s="228">
        <v>23600</v>
      </c>
      <c r="AI7" s="228"/>
      <c r="AJ7" s="228"/>
      <c r="AK7" s="228"/>
      <c r="AL7" s="228"/>
      <c r="AM7" s="228"/>
      <c r="AN7" s="228"/>
      <c r="AO7" s="228"/>
      <c r="AP7" s="244"/>
      <c r="AQ7" s="244"/>
      <c r="AR7" s="228"/>
      <c r="AS7" s="228"/>
      <c r="AT7" s="228"/>
      <c r="AU7" s="228"/>
      <c r="AV7" s="228"/>
      <c r="AW7" s="228"/>
      <c r="AX7" s="228"/>
      <c r="AY7" s="228"/>
      <c r="AZ7" s="228"/>
      <c r="BA7" s="228"/>
    </row>
    <row r="8" spans="1:53" ht="32.1" customHeight="1">
      <c r="A8" s="1699"/>
      <c r="B8" s="65"/>
      <c r="C8" s="228" t="s">
        <v>324</v>
      </c>
      <c r="D8" s="228" t="s">
        <v>10257</v>
      </c>
      <c r="E8" s="260" t="s">
        <v>10259</v>
      </c>
      <c r="F8" s="228" t="s">
        <v>641</v>
      </c>
      <c r="G8" s="228" t="s">
        <v>641</v>
      </c>
      <c r="H8" s="228">
        <v>3341</v>
      </c>
      <c r="I8" s="228">
        <v>3341</v>
      </c>
      <c r="J8" s="228">
        <v>5478</v>
      </c>
      <c r="K8" s="228"/>
      <c r="L8" s="228"/>
      <c r="M8" s="228"/>
      <c r="N8" s="228"/>
      <c r="O8" s="228"/>
      <c r="P8" s="228"/>
      <c r="Q8" s="228">
        <v>30</v>
      </c>
      <c r="R8" s="228">
        <v>61</v>
      </c>
      <c r="S8" s="228">
        <v>1</v>
      </c>
      <c r="T8" s="228"/>
      <c r="U8" s="228"/>
      <c r="V8" s="228">
        <v>100</v>
      </c>
      <c r="W8" s="228" t="s">
        <v>465</v>
      </c>
      <c r="X8" s="228"/>
      <c r="Y8" s="228"/>
      <c r="Z8" s="314"/>
      <c r="AA8" s="227">
        <v>2006</v>
      </c>
      <c r="AB8" s="228"/>
      <c r="AC8" s="228"/>
      <c r="AD8" s="228"/>
      <c r="AE8" s="228"/>
      <c r="AF8" s="228"/>
      <c r="AG8" s="228"/>
      <c r="AH8" s="228">
        <v>7500</v>
      </c>
      <c r="AI8" s="228"/>
      <c r="AJ8" s="228"/>
      <c r="AK8" s="228"/>
      <c r="AL8" s="228"/>
      <c r="AM8" s="228"/>
      <c r="AN8" s="228"/>
      <c r="AO8" s="228"/>
      <c r="AP8" s="244"/>
      <c r="AQ8" s="244"/>
      <c r="AR8" s="228"/>
      <c r="AS8" s="228"/>
      <c r="AT8" s="228"/>
      <c r="AU8" s="228"/>
      <c r="AV8" s="228"/>
      <c r="AW8" s="228"/>
      <c r="AX8" s="228"/>
      <c r="AY8" s="228"/>
      <c r="AZ8" s="228"/>
      <c r="BA8" s="228"/>
    </row>
    <row r="9" spans="1:53" ht="39.950000000000003" customHeight="1">
      <c r="A9" s="1690" t="s">
        <v>150</v>
      </c>
      <c r="B9" s="65"/>
      <c r="C9" s="228" t="s">
        <v>545</v>
      </c>
      <c r="D9" s="228" t="s">
        <v>10260</v>
      </c>
      <c r="E9" s="260" t="s">
        <v>10261</v>
      </c>
      <c r="F9" s="228" t="s">
        <v>10262</v>
      </c>
      <c r="G9" s="228" t="s">
        <v>18044</v>
      </c>
      <c r="H9" s="228">
        <v>13976</v>
      </c>
      <c r="I9" s="228">
        <v>6017</v>
      </c>
      <c r="J9" s="228">
        <v>14700</v>
      </c>
      <c r="K9" s="228" t="s">
        <v>401</v>
      </c>
      <c r="L9" s="228"/>
      <c r="M9" s="228"/>
      <c r="N9" s="228"/>
      <c r="O9" s="228"/>
      <c r="P9" s="228"/>
      <c r="Q9" s="228">
        <v>30</v>
      </c>
      <c r="R9" s="228">
        <v>60</v>
      </c>
      <c r="S9" s="228">
        <v>2</v>
      </c>
      <c r="T9" s="228">
        <v>3600</v>
      </c>
      <c r="U9" s="228">
        <v>5000</v>
      </c>
      <c r="V9" s="228">
        <v>5000</v>
      </c>
      <c r="W9" s="228" t="s">
        <v>465</v>
      </c>
      <c r="X9" s="228"/>
      <c r="Y9" s="228"/>
      <c r="Z9" s="314"/>
      <c r="AA9" s="227">
        <v>1989</v>
      </c>
      <c r="AB9" s="228">
        <v>9800</v>
      </c>
      <c r="AC9" s="228"/>
      <c r="AD9" s="228"/>
      <c r="AE9" s="228"/>
      <c r="AF9" s="228">
        <v>4471</v>
      </c>
      <c r="AG9" s="228"/>
      <c r="AH9" s="228">
        <v>9800</v>
      </c>
      <c r="AI9" s="228" t="s">
        <v>551</v>
      </c>
      <c r="AJ9" s="228"/>
      <c r="AK9" s="228" t="s">
        <v>552</v>
      </c>
      <c r="AL9" s="228"/>
      <c r="AM9" s="228"/>
      <c r="AN9" s="228"/>
      <c r="AO9" s="228"/>
      <c r="AP9" s="228" t="s">
        <v>10263</v>
      </c>
      <c r="AQ9" s="228"/>
      <c r="AR9" s="228"/>
      <c r="AS9" s="228"/>
      <c r="AT9" s="228"/>
      <c r="AU9" s="228"/>
      <c r="AV9" s="228"/>
      <c r="AW9" s="228"/>
      <c r="AX9" s="228"/>
      <c r="AY9" s="228"/>
      <c r="AZ9" s="228"/>
      <c r="BA9" s="228"/>
    </row>
    <row r="10" spans="1:53" s="88" customFormat="1" ht="32.1" customHeight="1">
      <c r="A10" s="1692"/>
      <c r="B10" s="1691" t="s">
        <v>1791</v>
      </c>
      <c r="C10" s="318" t="s">
        <v>2001</v>
      </c>
      <c r="D10" s="318"/>
      <c r="E10" s="315">
        <f>COUNTA(E11:E12)</f>
        <v>2</v>
      </c>
      <c r="F10" s="318"/>
      <c r="G10" s="318"/>
      <c r="H10" s="318">
        <f>SUM(H11:H12)</f>
        <v>116524</v>
      </c>
      <c r="I10" s="318">
        <f>SUM(I11:I12)</f>
        <v>8479</v>
      </c>
      <c r="J10" s="318">
        <f>SUM(J11:J12)</f>
        <v>9095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4"/>
      <c r="AA10" s="314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</row>
    <row r="11" spans="1:53" ht="32.1" customHeight="1">
      <c r="A11" s="1695"/>
      <c r="B11" s="71"/>
      <c r="C11" s="244" t="s">
        <v>603</v>
      </c>
      <c r="D11" s="244"/>
      <c r="E11" s="244" t="s">
        <v>1313</v>
      </c>
      <c r="F11" s="244" t="s">
        <v>566</v>
      </c>
      <c r="G11" s="244" t="s">
        <v>550</v>
      </c>
      <c r="H11" s="228">
        <v>33402</v>
      </c>
      <c r="I11" s="244">
        <v>4873</v>
      </c>
      <c r="J11" s="244">
        <v>4873</v>
      </c>
      <c r="K11" s="244"/>
      <c r="L11" s="244"/>
      <c r="M11" s="244"/>
      <c r="N11" s="244"/>
      <c r="O11" s="228"/>
      <c r="P11" s="244"/>
      <c r="Q11" s="244">
        <v>61</v>
      </c>
      <c r="R11" s="244">
        <v>30</v>
      </c>
      <c r="S11" s="244">
        <v>1</v>
      </c>
      <c r="T11" s="228">
        <v>1830</v>
      </c>
      <c r="U11" s="244"/>
      <c r="V11" s="244">
        <v>211</v>
      </c>
      <c r="W11" s="244" t="s">
        <v>465</v>
      </c>
      <c r="X11" s="244"/>
      <c r="Y11" s="228"/>
      <c r="Z11" s="314"/>
      <c r="AA11" s="241">
        <v>2005</v>
      </c>
      <c r="AB11" s="244"/>
      <c r="AC11" s="244"/>
      <c r="AD11" s="228"/>
      <c r="AE11" s="228"/>
      <c r="AF11" s="228"/>
      <c r="AG11" s="228"/>
      <c r="AH11" s="228">
        <v>21200</v>
      </c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</row>
    <row r="12" spans="1:53" ht="32.1" customHeight="1">
      <c r="A12" s="1695"/>
      <c r="B12" s="1698"/>
      <c r="C12" s="244" t="s">
        <v>580</v>
      </c>
      <c r="D12" s="244"/>
      <c r="E12" s="244" t="s">
        <v>11786</v>
      </c>
      <c r="F12" s="244" t="s">
        <v>580</v>
      </c>
      <c r="G12" s="244" t="s">
        <v>580</v>
      </c>
      <c r="H12" s="228">
        <v>83122</v>
      </c>
      <c r="I12" s="244">
        <v>3606</v>
      </c>
      <c r="J12" s="244">
        <v>4222</v>
      </c>
      <c r="K12" s="244"/>
      <c r="L12" s="244"/>
      <c r="M12" s="244"/>
      <c r="N12" s="244"/>
      <c r="O12" s="228"/>
      <c r="P12" s="244"/>
      <c r="Q12" s="244">
        <v>61</v>
      </c>
      <c r="R12" s="244">
        <v>30</v>
      </c>
      <c r="S12" s="244">
        <v>1</v>
      </c>
      <c r="T12" s="228">
        <v>1830</v>
      </c>
      <c r="U12" s="244"/>
      <c r="V12" s="244">
        <v>0</v>
      </c>
      <c r="W12" s="244"/>
      <c r="X12" s="244"/>
      <c r="Y12" s="228"/>
      <c r="Z12" s="314"/>
      <c r="AA12" s="241">
        <v>2018</v>
      </c>
      <c r="AB12" s="244"/>
      <c r="AC12" s="244"/>
      <c r="AD12" s="228"/>
      <c r="AE12" s="228"/>
      <c r="AF12" s="228"/>
      <c r="AG12" s="228"/>
      <c r="AH12" s="228">
        <v>11000</v>
      </c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  <c r="AW12" s="228"/>
      <c r="AX12" s="228"/>
      <c r="AY12" s="228"/>
      <c r="AZ12" s="228"/>
      <c r="BA12" s="228"/>
    </row>
    <row r="13" spans="1:53" s="88" customFormat="1" ht="39.950000000000003" customHeight="1">
      <c r="A13" s="1692" t="s">
        <v>150</v>
      </c>
      <c r="B13" s="1694" t="s">
        <v>2328</v>
      </c>
      <c r="C13" s="318" t="s">
        <v>2329</v>
      </c>
      <c r="D13" s="318" t="s">
        <v>2330</v>
      </c>
      <c r="E13" s="315" t="s">
        <v>2331</v>
      </c>
      <c r="F13" s="318" t="s">
        <v>1914</v>
      </c>
      <c r="G13" s="318" t="s">
        <v>18002</v>
      </c>
      <c r="H13" s="318">
        <v>3693</v>
      </c>
      <c r="I13" s="318">
        <v>3693</v>
      </c>
      <c r="J13" s="318">
        <v>4090</v>
      </c>
      <c r="K13" s="318" t="s">
        <v>401</v>
      </c>
      <c r="L13" s="318"/>
      <c r="M13" s="318"/>
      <c r="N13" s="318"/>
      <c r="O13" s="318"/>
      <c r="P13" s="318"/>
      <c r="Q13" s="318">
        <v>30</v>
      </c>
      <c r="R13" s="318">
        <v>61</v>
      </c>
      <c r="S13" s="318">
        <v>1</v>
      </c>
      <c r="T13" s="318">
        <v>1830</v>
      </c>
      <c r="U13" s="318">
        <v>837</v>
      </c>
      <c r="V13" s="318">
        <v>639</v>
      </c>
      <c r="W13" s="318" t="s">
        <v>2332</v>
      </c>
      <c r="X13" s="318"/>
      <c r="Y13" s="318"/>
      <c r="Z13" s="314"/>
      <c r="AA13" s="314">
        <v>1995</v>
      </c>
      <c r="AB13" s="318"/>
      <c r="AC13" s="318" t="s">
        <v>2333</v>
      </c>
      <c r="AD13" s="318" t="s">
        <v>2231</v>
      </c>
      <c r="AE13" s="318"/>
      <c r="AF13" s="318"/>
      <c r="AG13" s="318"/>
      <c r="AH13" s="318">
        <v>3635</v>
      </c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 t="s">
        <v>2334</v>
      </c>
    </row>
    <row r="14" spans="1:53" s="206" customFormat="1" ht="32.1" customHeight="1">
      <c r="A14" s="1697"/>
      <c r="B14" s="1696" t="s">
        <v>8969</v>
      </c>
      <c r="C14" s="343" t="s">
        <v>804</v>
      </c>
      <c r="D14" s="343"/>
      <c r="E14" s="341" t="s">
        <v>8970</v>
      </c>
      <c r="F14" s="343" t="s">
        <v>582</v>
      </c>
      <c r="G14" s="343" t="s">
        <v>8971</v>
      </c>
      <c r="H14" s="343">
        <v>441659</v>
      </c>
      <c r="I14" s="343">
        <v>6938</v>
      </c>
      <c r="J14" s="343">
        <v>13416</v>
      </c>
      <c r="K14" s="343"/>
      <c r="L14" s="343"/>
      <c r="M14" s="343"/>
      <c r="N14" s="343"/>
      <c r="O14" s="343"/>
      <c r="P14" s="343"/>
      <c r="Q14" s="343">
        <v>30</v>
      </c>
      <c r="R14" s="343">
        <v>61</v>
      </c>
      <c r="S14" s="343">
        <v>2</v>
      </c>
      <c r="T14" s="343">
        <v>3536</v>
      </c>
      <c r="U14" s="343"/>
      <c r="V14" s="343">
        <v>3311</v>
      </c>
      <c r="W14" s="343" t="s">
        <v>465</v>
      </c>
      <c r="X14" s="343"/>
      <c r="Y14" s="343"/>
      <c r="Z14" s="340"/>
      <c r="AA14" s="340">
        <v>2015</v>
      </c>
      <c r="AB14" s="343"/>
      <c r="AC14" s="343"/>
      <c r="AD14" s="343"/>
      <c r="AE14" s="343"/>
      <c r="AF14" s="343"/>
      <c r="AG14" s="343"/>
      <c r="AH14" s="343">
        <v>33341</v>
      </c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343"/>
      <c r="AU14" s="343"/>
      <c r="AV14" s="343"/>
      <c r="AW14" s="343"/>
      <c r="AX14" s="343"/>
      <c r="AY14" s="343"/>
      <c r="AZ14" s="343"/>
      <c r="BA14" s="343" t="s">
        <v>8972</v>
      </c>
    </row>
    <row r="15" spans="1:53" s="88" customFormat="1" ht="30" customHeight="1">
      <c r="A15" s="1692" t="s">
        <v>150</v>
      </c>
      <c r="B15" s="1694" t="s">
        <v>8166</v>
      </c>
      <c r="C15" s="318" t="s">
        <v>8153</v>
      </c>
      <c r="D15" s="318" t="s">
        <v>19044</v>
      </c>
      <c r="E15" s="315" t="s">
        <v>8188</v>
      </c>
      <c r="F15" s="318" t="s">
        <v>590</v>
      </c>
      <c r="G15" s="318" t="s">
        <v>18039</v>
      </c>
      <c r="H15" s="595"/>
      <c r="I15" s="318">
        <v>3739.8</v>
      </c>
      <c r="J15" s="318">
        <v>4117</v>
      </c>
      <c r="K15" s="318" t="s">
        <v>401</v>
      </c>
      <c r="L15" s="318"/>
      <c r="M15" s="318"/>
      <c r="N15" s="318"/>
      <c r="O15" s="318"/>
      <c r="P15" s="318"/>
      <c r="Q15" s="318">
        <v>30</v>
      </c>
      <c r="R15" s="318">
        <v>61</v>
      </c>
      <c r="S15" s="318">
        <v>1</v>
      </c>
      <c r="T15" s="318">
        <v>1830</v>
      </c>
      <c r="U15" s="318" t="s">
        <v>8189</v>
      </c>
      <c r="V15" s="318">
        <v>910</v>
      </c>
      <c r="W15" s="318" t="s">
        <v>178</v>
      </c>
      <c r="X15" s="318" t="s">
        <v>8190</v>
      </c>
      <c r="Y15" s="318"/>
      <c r="Z15" s="314"/>
      <c r="AA15" s="314">
        <v>1997</v>
      </c>
      <c r="AB15" s="318"/>
      <c r="AC15" s="318" t="s">
        <v>8191</v>
      </c>
      <c r="AD15" s="318" t="s">
        <v>2231</v>
      </c>
      <c r="AE15" s="318"/>
      <c r="AF15" s="318"/>
      <c r="AG15" s="318"/>
      <c r="AH15" s="318">
        <v>4086</v>
      </c>
      <c r="AI15" s="318"/>
      <c r="AJ15" s="318"/>
      <c r="AK15" s="318" t="s">
        <v>2502</v>
      </c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 t="s">
        <v>8192</v>
      </c>
    </row>
    <row r="16" spans="1:53" s="88" customFormat="1" ht="39.950000000000003" customHeight="1">
      <c r="A16" s="1692" t="s">
        <v>150</v>
      </c>
      <c r="B16" s="1694" t="s">
        <v>1974</v>
      </c>
      <c r="C16" s="318" t="s">
        <v>8153</v>
      </c>
      <c r="D16" s="318" t="s">
        <v>8154</v>
      </c>
      <c r="E16" s="315" t="s">
        <v>8155</v>
      </c>
      <c r="F16" s="318" t="s">
        <v>573</v>
      </c>
      <c r="G16" s="318" t="s">
        <v>18042</v>
      </c>
      <c r="H16" s="318">
        <v>13439</v>
      </c>
      <c r="I16" s="318">
        <v>6985</v>
      </c>
      <c r="J16" s="318">
        <v>11998</v>
      </c>
      <c r="K16" s="318" t="s">
        <v>401</v>
      </c>
      <c r="L16" s="318"/>
      <c r="M16" s="318"/>
      <c r="N16" s="318"/>
      <c r="O16" s="318"/>
      <c r="P16" s="318"/>
      <c r="Q16" s="318">
        <v>30</v>
      </c>
      <c r="R16" s="318">
        <v>60</v>
      </c>
      <c r="S16" s="318">
        <v>1</v>
      </c>
      <c r="T16" s="318">
        <v>1800</v>
      </c>
      <c r="U16" s="318">
        <v>629</v>
      </c>
      <c r="V16" s="318">
        <v>629</v>
      </c>
      <c r="W16" s="318" t="s">
        <v>465</v>
      </c>
      <c r="X16" s="318" t="s">
        <v>8156</v>
      </c>
      <c r="Y16" s="318"/>
      <c r="Z16" s="314"/>
      <c r="AA16" s="314">
        <v>2002</v>
      </c>
      <c r="AB16" s="318">
        <v>19883</v>
      </c>
      <c r="AC16" s="318"/>
      <c r="AD16" s="318">
        <v>1600</v>
      </c>
      <c r="AE16" s="318"/>
      <c r="AF16" s="318"/>
      <c r="AG16" s="318"/>
      <c r="AH16" s="318">
        <v>21483</v>
      </c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</row>
    <row r="17" spans="1:54" s="88" customFormat="1" ht="32.1" customHeight="1">
      <c r="A17" s="1692"/>
      <c r="B17" s="1691" t="s">
        <v>471</v>
      </c>
      <c r="C17" s="318" t="s">
        <v>2001</v>
      </c>
      <c r="D17" s="318"/>
      <c r="E17" s="315">
        <f>COUNTA(E18:E18)</f>
        <v>1</v>
      </c>
      <c r="F17" s="318"/>
      <c r="G17" s="318"/>
      <c r="H17" s="318">
        <f>SUM(H18:H18)</f>
        <v>526468</v>
      </c>
      <c r="I17" s="318">
        <f>SUM(I18:I18)</f>
        <v>3472</v>
      </c>
      <c r="J17" s="318">
        <f>SUM(J18:J18)</f>
        <v>4657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4"/>
      <c r="AA17" s="314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</row>
    <row r="18" spans="1:54" ht="32.1" customHeight="1">
      <c r="A18" s="1695"/>
      <c r="B18" s="71"/>
      <c r="C18" s="244" t="s">
        <v>471</v>
      </c>
      <c r="D18" s="228" t="s">
        <v>19668</v>
      </c>
      <c r="E18" s="244" t="s">
        <v>19669</v>
      </c>
      <c r="F18" s="244" t="s">
        <v>13736</v>
      </c>
      <c r="G18" s="244" t="s">
        <v>19670</v>
      </c>
      <c r="H18" s="228">
        <v>526468</v>
      </c>
      <c r="I18" s="228">
        <v>3472</v>
      </c>
      <c r="J18" s="228">
        <v>4657</v>
      </c>
      <c r="K18" s="244" t="s">
        <v>2083</v>
      </c>
      <c r="L18" s="244">
        <v>65</v>
      </c>
      <c r="M18" s="244">
        <v>36</v>
      </c>
      <c r="N18" s="244"/>
      <c r="O18" s="228"/>
      <c r="P18" s="244">
        <v>2752</v>
      </c>
      <c r="Q18" s="244"/>
      <c r="R18" s="244"/>
      <c r="S18" s="244"/>
      <c r="T18" s="228"/>
      <c r="U18" s="244">
        <v>304</v>
      </c>
      <c r="V18" s="244">
        <v>304</v>
      </c>
      <c r="W18" s="244" t="s">
        <v>465</v>
      </c>
      <c r="X18" s="244" t="s">
        <v>1988</v>
      </c>
      <c r="Y18" s="228"/>
      <c r="Z18" s="314"/>
      <c r="AA18" s="241">
        <v>2024</v>
      </c>
      <c r="AB18" s="244" t="s">
        <v>19671</v>
      </c>
      <c r="AC18" s="244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 t="s">
        <v>19672</v>
      </c>
      <c r="AR18" s="228">
        <v>1</v>
      </c>
      <c r="AS18" s="228">
        <v>248</v>
      </c>
      <c r="AT18" s="228"/>
      <c r="AU18" s="228"/>
      <c r="AV18" s="228"/>
      <c r="AW18" s="228"/>
      <c r="AX18" s="228"/>
      <c r="AY18" s="228"/>
      <c r="AZ18" s="228"/>
      <c r="BA18" s="228"/>
    </row>
    <row r="19" spans="1:54" s="88" customFormat="1" ht="30" customHeight="1">
      <c r="A19" s="1692"/>
      <c r="B19" s="1691" t="s">
        <v>541</v>
      </c>
      <c r="C19" s="318" t="s">
        <v>55</v>
      </c>
      <c r="D19" s="318"/>
      <c r="E19" s="315">
        <f>COUNTA(E20:E29)</f>
        <v>10</v>
      </c>
      <c r="F19" s="318"/>
      <c r="G19" s="318"/>
      <c r="H19" s="318">
        <f>SUM(H20:H29)</f>
        <v>1876585.6</v>
      </c>
      <c r="I19" s="318">
        <f>SUM(I20:I29)</f>
        <v>65175.42</v>
      </c>
      <c r="J19" s="318">
        <f>SUM(J20:J29)</f>
        <v>163661.54999999999</v>
      </c>
      <c r="K19" s="318">
        <f>SUM(K20:K29)</f>
        <v>0</v>
      </c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4"/>
      <c r="AA19" s="314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</row>
    <row r="20" spans="1:54" ht="37.5" customHeight="1">
      <c r="A20" s="1690"/>
      <c r="B20" s="65"/>
      <c r="C20" s="621" t="s">
        <v>12625</v>
      </c>
      <c r="D20" s="621" t="s">
        <v>21213</v>
      </c>
      <c r="E20" s="699" t="s">
        <v>21511</v>
      </c>
      <c r="F20" s="621" t="s">
        <v>12625</v>
      </c>
      <c r="G20" s="621" t="s">
        <v>21512</v>
      </c>
      <c r="H20" s="621">
        <v>1768725.6</v>
      </c>
      <c r="I20" s="621">
        <v>9123.42</v>
      </c>
      <c r="J20" s="621">
        <v>12652.55</v>
      </c>
      <c r="K20" s="621" t="s">
        <v>2083</v>
      </c>
      <c r="L20" s="621"/>
      <c r="M20" s="621"/>
      <c r="N20" s="621"/>
      <c r="O20" s="621"/>
      <c r="P20" s="621"/>
      <c r="Q20" s="621">
        <v>30</v>
      </c>
      <c r="R20" s="621">
        <v>60</v>
      </c>
      <c r="S20" s="621">
        <v>1</v>
      </c>
      <c r="T20" s="621">
        <v>3282.34</v>
      </c>
      <c r="U20" s="621">
        <v>1000</v>
      </c>
      <c r="V20" s="621">
        <v>1000</v>
      </c>
      <c r="W20" s="621" t="s">
        <v>1983</v>
      </c>
      <c r="X20" s="621" t="s">
        <v>1988</v>
      </c>
      <c r="Y20" s="621"/>
      <c r="Z20" s="620" t="s">
        <v>18933</v>
      </c>
      <c r="AA20" s="620">
        <v>2022</v>
      </c>
      <c r="AB20" s="621"/>
      <c r="AC20" s="621"/>
      <c r="AD20" s="621"/>
      <c r="AE20" s="621"/>
      <c r="AF20" s="621"/>
      <c r="AG20" s="621"/>
      <c r="AH20" s="621"/>
      <c r="AI20" s="621"/>
      <c r="AJ20" s="621"/>
      <c r="AK20" s="621" t="s">
        <v>21513</v>
      </c>
      <c r="AL20" s="621"/>
      <c r="AM20" s="621"/>
      <c r="AN20" s="621"/>
      <c r="AO20" s="621"/>
      <c r="AP20" s="621"/>
      <c r="AQ20" s="621"/>
      <c r="AR20" s="621"/>
      <c r="AS20" s="621"/>
      <c r="AT20" s="621"/>
      <c r="AU20" s="621"/>
      <c r="AV20" s="621"/>
      <c r="AW20" s="621"/>
      <c r="AX20" s="621"/>
      <c r="AY20" s="621"/>
      <c r="AZ20" s="621"/>
      <c r="BA20" s="621" t="s">
        <v>21514</v>
      </c>
      <c r="BB20" s="209" t="s">
        <v>20250</v>
      </c>
    </row>
    <row r="21" spans="1:54" ht="26.1" customHeight="1">
      <c r="A21" s="1690"/>
      <c r="B21" s="65"/>
      <c r="C21" s="228" t="s">
        <v>2709</v>
      </c>
      <c r="D21" s="260" t="s">
        <v>20628</v>
      </c>
      <c r="E21" s="260" t="s">
        <v>8791</v>
      </c>
      <c r="F21" s="228" t="s">
        <v>2709</v>
      </c>
      <c r="G21" s="228" t="s">
        <v>2711</v>
      </c>
      <c r="H21" s="228"/>
      <c r="I21" s="228">
        <v>15840</v>
      </c>
      <c r="J21" s="228">
        <v>15840</v>
      </c>
      <c r="K21" s="228" t="s">
        <v>401</v>
      </c>
      <c r="L21" s="228"/>
      <c r="M21" s="228"/>
      <c r="N21" s="228"/>
      <c r="O21" s="228"/>
      <c r="P21" s="228"/>
      <c r="Q21" s="228">
        <v>30</v>
      </c>
      <c r="R21" s="228">
        <v>61</v>
      </c>
      <c r="S21" s="228">
        <v>2</v>
      </c>
      <c r="T21" s="228">
        <v>1830</v>
      </c>
      <c r="U21" s="228">
        <v>1000</v>
      </c>
      <c r="V21" s="228">
        <v>2607</v>
      </c>
      <c r="W21" s="228" t="s">
        <v>465</v>
      </c>
      <c r="X21" s="228" t="s">
        <v>466</v>
      </c>
      <c r="Y21" s="228"/>
      <c r="Z21" s="314"/>
      <c r="AA21" s="227">
        <v>2005</v>
      </c>
      <c r="AB21" s="228">
        <v>13303</v>
      </c>
      <c r="AC21" s="228">
        <v>3800</v>
      </c>
      <c r="AD21" s="228"/>
      <c r="AE21" s="228"/>
      <c r="AF21" s="228"/>
      <c r="AG21" s="228"/>
      <c r="AH21" s="228">
        <v>40000</v>
      </c>
      <c r="AI21" s="228"/>
      <c r="AJ21" s="228"/>
      <c r="AK21" s="228" t="s">
        <v>8792</v>
      </c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44"/>
      <c r="AX21" s="244"/>
      <c r="AY21" s="244"/>
      <c r="AZ21" s="244"/>
      <c r="BA21" s="244" t="s">
        <v>8793</v>
      </c>
      <c r="BB21" s="209"/>
    </row>
    <row r="22" spans="1:54" ht="26.1" customHeight="1">
      <c r="A22" s="1690" t="s">
        <v>150</v>
      </c>
      <c r="B22" s="65"/>
      <c r="C22" s="228" t="s">
        <v>2700</v>
      </c>
      <c r="D22" s="260" t="s">
        <v>21515</v>
      </c>
      <c r="E22" s="260" t="s">
        <v>8794</v>
      </c>
      <c r="F22" s="228" t="s">
        <v>2700</v>
      </c>
      <c r="G22" s="228" t="s">
        <v>12628</v>
      </c>
      <c r="H22" s="228"/>
      <c r="I22" s="228">
        <v>3883</v>
      </c>
      <c r="J22" s="228">
        <v>10328</v>
      </c>
      <c r="K22" s="228" t="s">
        <v>401</v>
      </c>
      <c r="L22" s="228"/>
      <c r="M22" s="228"/>
      <c r="N22" s="228"/>
      <c r="O22" s="228"/>
      <c r="P22" s="228"/>
      <c r="Q22" s="228">
        <v>30</v>
      </c>
      <c r="R22" s="228">
        <v>60</v>
      </c>
      <c r="S22" s="228">
        <v>1</v>
      </c>
      <c r="T22" s="228">
        <v>1750</v>
      </c>
      <c r="U22" s="228">
        <v>702</v>
      </c>
      <c r="V22" s="228">
        <v>702</v>
      </c>
      <c r="W22" s="228" t="s">
        <v>465</v>
      </c>
      <c r="X22" s="228"/>
      <c r="Y22" s="228"/>
      <c r="Z22" s="314"/>
      <c r="AA22" s="227">
        <v>2001</v>
      </c>
      <c r="AB22" s="228">
        <v>1090</v>
      </c>
      <c r="AC22" s="228"/>
      <c r="AD22" s="228"/>
      <c r="AE22" s="228"/>
      <c r="AF22" s="228"/>
      <c r="AG22" s="228"/>
      <c r="AH22" s="228">
        <v>1080</v>
      </c>
      <c r="AI22" s="228"/>
      <c r="AJ22" s="228"/>
      <c r="AK22" s="228">
        <v>1</v>
      </c>
      <c r="AL22" s="228">
        <v>200</v>
      </c>
      <c r="AM22" s="228"/>
      <c r="AN22" s="228"/>
      <c r="AO22" s="228"/>
      <c r="AP22" s="228"/>
      <c r="AQ22" s="228"/>
      <c r="AR22" s="228"/>
      <c r="AS22" s="228"/>
      <c r="AT22" s="228"/>
      <c r="AU22" s="228"/>
      <c r="AV22" s="228" t="s">
        <v>8795</v>
      </c>
      <c r="AW22" s="244"/>
      <c r="AX22" s="244"/>
      <c r="AY22" s="244"/>
      <c r="AZ22" s="244"/>
      <c r="BA22" s="244" t="s">
        <v>8796</v>
      </c>
      <c r="BB22" s="209"/>
    </row>
    <row r="23" spans="1:54" ht="26.1" customHeight="1">
      <c r="A23" s="1690" t="s">
        <v>89</v>
      </c>
      <c r="B23" s="65"/>
      <c r="C23" s="228" t="s">
        <v>2700</v>
      </c>
      <c r="D23" s="260" t="s">
        <v>21516</v>
      </c>
      <c r="E23" s="260" t="s">
        <v>8797</v>
      </c>
      <c r="F23" s="228" t="s">
        <v>920</v>
      </c>
      <c r="G23" s="228" t="s">
        <v>8784</v>
      </c>
      <c r="H23" s="228"/>
      <c r="I23" s="228">
        <v>2204</v>
      </c>
      <c r="J23" s="228">
        <v>20034</v>
      </c>
      <c r="K23" s="228"/>
      <c r="L23" s="228"/>
      <c r="M23" s="228"/>
      <c r="N23" s="228"/>
      <c r="O23" s="228"/>
      <c r="P23" s="228"/>
      <c r="Q23" s="228">
        <v>30</v>
      </c>
      <c r="R23" s="228">
        <v>60</v>
      </c>
      <c r="S23" s="228">
        <v>1</v>
      </c>
      <c r="T23" s="228">
        <v>1800</v>
      </c>
      <c r="U23" s="228"/>
      <c r="V23" s="228"/>
      <c r="W23" s="228"/>
      <c r="X23" s="228"/>
      <c r="Y23" s="228"/>
      <c r="Z23" s="314"/>
      <c r="AA23" s="227">
        <v>1994</v>
      </c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44"/>
      <c r="AX23" s="244"/>
      <c r="AY23" s="244"/>
      <c r="AZ23" s="244"/>
      <c r="BA23" s="244" t="s">
        <v>8798</v>
      </c>
      <c r="BB23" s="209"/>
    </row>
    <row r="24" spans="1:54" ht="26.1" customHeight="1">
      <c r="A24" s="1690"/>
      <c r="B24" s="65"/>
      <c r="C24" s="228" t="s">
        <v>2764</v>
      </c>
      <c r="D24" s="260" t="s">
        <v>21517</v>
      </c>
      <c r="E24" s="260" t="s">
        <v>8799</v>
      </c>
      <c r="F24" s="228" t="s">
        <v>2764</v>
      </c>
      <c r="G24" s="228" t="s">
        <v>8800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>
        <v>30</v>
      </c>
      <c r="R24" s="228">
        <v>61</v>
      </c>
      <c r="S24" s="228">
        <v>1</v>
      </c>
      <c r="T24" s="228">
        <v>1830</v>
      </c>
      <c r="U24" s="228"/>
      <c r="V24" s="228">
        <v>300</v>
      </c>
      <c r="W24" s="228" t="s">
        <v>465</v>
      </c>
      <c r="X24" s="228"/>
      <c r="Y24" s="228"/>
      <c r="Z24" s="314"/>
      <c r="AA24" s="227">
        <v>2008</v>
      </c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44"/>
      <c r="AX24" s="244"/>
      <c r="AY24" s="244"/>
      <c r="AZ24" s="244"/>
      <c r="BA24" s="244" t="s">
        <v>8801</v>
      </c>
      <c r="BB24" s="209"/>
    </row>
    <row r="25" spans="1:54" ht="26.1" customHeight="1">
      <c r="A25" s="1690"/>
      <c r="B25" s="65"/>
      <c r="C25" s="228" t="s">
        <v>333</v>
      </c>
      <c r="D25" s="260" t="s">
        <v>21518</v>
      </c>
      <c r="E25" s="260" t="s">
        <v>8802</v>
      </c>
      <c r="F25" s="228" t="s">
        <v>333</v>
      </c>
      <c r="G25" s="228" t="s">
        <v>13768</v>
      </c>
      <c r="H25" s="228">
        <v>15586</v>
      </c>
      <c r="I25" s="228">
        <v>4618</v>
      </c>
      <c r="J25" s="228">
        <v>9963</v>
      </c>
      <c r="K25" s="228"/>
      <c r="L25" s="228"/>
      <c r="M25" s="228"/>
      <c r="N25" s="228"/>
      <c r="O25" s="228"/>
      <c r="P25" s="228"/>
      <c r="Q25" s="228">
        <v>20</v>
      </c>
      <c r="R25" s="228">
        <v>45</v>
      </c>
      <c r="S25" s="228">
        <v>1</v>
      </c>
      <c r="T25" s="228">
        <v>900</v>
      </c>
      <c r="U25" s="228"/>
      <c r="V25" s="228" t="s">
        <v>389</v>
      </c>
      <c r="W25" s="228" t="s">
        <v>389</v>
      </c>
      <c r="X25" s="228"/>
      <c r="Y25" s="228"/>
      <c r="Z25" s="314"/>
      <c r="AA25" s="227">
        <v>2013</v>
      </c>
      <c r="AB25" s="228"/>
      <c r="AC25" s="228"/>
      <c r="AD25" s="228"/>
      <c r="AE25" s="228"/>
      <c r="AF25" s="228"/>
      <c r="AG25" s="228"/>
      <c r="AH25" s="228">
        <v>59769</v>
      </c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44"/>
      <c r="AX25" s="244"/>
      <c r="AY25" s="244"/>
      <c r="AZ25" s="244"/>
      <c r="BA25" s="244" t="s">
        <v>8803</v>
      </c>
      <c r="BB25" s="209"/>
    </row>
    <row r="26" spans="1:54" ht="26.1" customHeight="1">
      <c r="A26" s="1690"/>
      <c r="B26" s="65"/>
      <c r="C26" s="228" t="s">
        <v>2732</v>
      </c>
      <c r="D26" s="260" t="s">
        <v>21519</v>
      </c>
      <c r="E26" s="260" t="s">
        <v>8804</v>
      </c>
      <c r="F26" s="228" t="s">
        <v>2732</v>
      </c>
      <c r="G26" s="228" t="s">
        <v>12619</v>
      </c>
      <c r="H26" s="228">
        <v>14160</v>
      </c>
      <c r="I26" s="228">
        <v>14160</v>
      </c>
      <c r="J26" s="228">
        <v>45451</v>
      </c>
      <c r="K26" s="228" t="s">
        <v>401</v>
      </c>
      <c r="L26" s="228"/>
      <c r="M26" s="228"/>
      <c r="N26" s="228"/>
      <c r="O26" s="228"/>
      <c r="P26" s="228"/>
      <c r="Q26" s="228">
        <v>30</v>
      </c>
      <c r="R26" s="228">
        <v>60</v>
      </c>
      <c r="S26" s="228">
        <v>1</v>
      </c>
      <c r="T26" s="228">
        <v>1800</v>
      </c>
      <c r="U26" s="228">
        <v>1248</v>
      </c>
      <c r="V26" s="228">
        <v>1284</v>
      </c>
      <c r="W26" s="228" t="s">
        <v>465</v>
      </c>
      <c r="X26" s="228"/>
      <c r="Y26" s="228"/>
      <c r="Z26" s="314"/>
      <c r="AA26" s="227">
        <v>2000</v>
      </c>
      <c r="AB26" s="228"/>
      <c r="AC26" s="228"/>
      <c r="AD26" s="228"/>
      <c r="AE26" s="228"/>
      <c r="AF26" s="228"/>
      <c r="AG26" s="228"/>
      <c r="AH26" s="228">
        <v>78516</v>
      </c>
      <c r="AI26" s="228"/>
      <c r="AJ26" s="228"/>
      <c r="AK26" s="443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 t="s">
        <v>8805</v>
      </c>
      <c r="AW26" s="244"/>
      <c r="AX26" s="244"/>
      <c r="AY26" s="244"/>
      <c r="AZ26" s="244"/>
      <c r="BA26" s="244" t="s">
        <v>13809</v>
      </c>
      <c r="BB26" s="209"/>
    </row>
    <row r="27" spans="1:54" ht="26.1" customHeight="1">
      <c r="A27" s="1690"/>
      <c r="B27" s="65"/>
      <c r="C27" s="228" t="s">
        <v>1465</v>
      </c>
      <c r="D27" s="260" t="s">
        <v>21520</v>
      </c>
      <c r="E27" s="260" t="s">
        <v>12889</v>
      </c>
      <c r="F27" s="228" t="s">
        <v>1465</v>
      </c>
      <c r="G27" s="227" t="s">
        <v>16227</v>
      </c>
      <c r="H27" s="228">
        <v>39057</v>
      </c>
      <c r="I27" s="228">
        <v>4625</v>
      </c>
      <c r="J27" s="228">
        <v>5373</v>
      </c>
      <c r="K27" s="228" t="s">
        <v>401</v>
      </c>
      <c r="L27" s="228"/>
      <c r="M27" s="228"/>
      <c r="N27" s="228"/>
      <c r="O27" s="228"/>
      <c r="P27" s="228"/>
      <c r="Q27" s="228">
        <v>30</v>
      </c>
      <c r="R27" s="228">
        <v>61</v>
      </c>
      <c r="S27" s="228">
        <v>1</v>
      </c>
      <c r="T27" s="228">
        <v>1830</v>
      </c>
      <c r="U27" s="228">
        <v>1000</v>
      </c>
      <c r="V27" s="228">
        <v>986</v>
      </c>
      <c r="W27" s="228" t="s">
        <v>465</v>
      </c>
      <c r="X27" s="228" t="s">
        <v>466</v>
      </c>
      <c r="Y27" s="228"/>
      <c r="Z27" s="314"/>
      <c r="AA27" s="227">
        <v>2003</v>
      </c>
      <c r="AB27" s="228">
        <v>13303</v>
      </c>
      <c r="AC27" s="228">
        <v>3800</v>
      </c>
      <c r="AD27" s="228"/>
      <c r="AE27" s="228"/>
      <c r="AF27" s="228"/>
      <c r="AG27" s="228"/>
      <c r="AH27" s="228">
        <v>17103</v>
      </c>
      <c r="AI27" s="228"/>
      <c r="AJ27" s="228"/>
      <c r="AK27" s="443" t="s">
        <v>8792</v>
      </c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44"/>
      <c r="AX27" s="244"/>
      <c r="AY27" s="244"/>
      <c r="AZ27" s="244"/>
      <c r="BA27" s="244" t="s">
        <v>12890</v>
      </c>
      <c r="BB27" s="209"/>
    </row>
    <row r="28" spans="1:54" ht="26.1" customHeight="1">
      <c r="A28" s="1690"/>
      <c r="B28" s="65"/>
      <c r="C28" s="228" t="s">
        <v>1465</v>
      </c>
      <c r="D28" s="260" t="s">
        <v>21520</v>
      </c>
      <c r="E28" s="260" t="s">
        <v>9896</v>
      </c>
      <c r="F28" s="228" t="s">
        <v>1465</v>
      </c>
      <c r="G28" s="228" t="s">
        <v>305</v>
      </c>
      <c r="H28" s="228">
        <v>39057</v>
      </c>
      <c r="I28" s="228">
        <v>2996</v>
      </c>
      <c r="J28" s="228">
        <v>2964</v>
      </c>
      <c r="K28" s="228" t="s">
        <v>401</v>
      </c>
      <c r="L28" s="228"/>
      <c r="M28" s="228"/>
      <c r="N28" s="228"/>
      <c r="O28" s="228"/>
      <c r="P28" s="228"/>
      <c r="Q28" s="228">
        <v>29</v>
      </c>
      <c r="R28" s="228">
        <v>57</v>
      </c>
      <c r="S28" s="228">
        <v>1</v>
      </c>
      <c r="T28" s="228">
        <v>1661</v>
      </c>
      <c r="U28" s="228"/>
      <c r="V28" s="228">
        <v>243</v>
      </c>
      <c r="W28" s="228" t="s">
        <v>465</v>
      </c>
      <c r="X28" s="228"/>
      <c r="Y28" s="228"/>
      <c r="Z28" s="314"/>
      <c r="AA28" s="227">
        <v>2018</v>
      </c>
      <c r="AB28" s="228"/>
      <c r="AC28" s="228"/>
      <c r="AD28" s="228"/>
      <c r="AE28" s="228"/>
      <c r="AF28" s="228"/>
      <c r="AG28" s="228"/>
      <c r="AH28" s="228">
        <v>9980</v>
      </c>
      <c r="AI28" s="228"/>
      <c r="AJ28" s="228"/>
      <c r="AK28" s="443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44"/>
      <c r="AX28" s="244"/>
      <c r="AY28" s="244"/>
      <c r="AZ28" s="244"/>
      <c r="BA28" s="244" t="s">
        <v>12891</v>
      </c>
      <c r="BB28" s="209"/>
    </row>
    <row r="29" spans="1:54" ht="26.1" customHeight="1">
      <c r="A29" s="1690"/>
      <c r="B29" s="157"/>
      <c r="C29" s="228" t="s">
        <v>2841</v>
      </c>
      <c r="D29" s="260" t="s">
        <v>19747</v>
      </c>
      <c r="E29" s="260" t="s">
        <v>8806</v>
      </c>
      <c r="F29" s="228" t="s">
        <v>2841</v>
      </c>
      <c r="G29" s="228" t="s">
        <v>12623</v>
      </c>
      <c r="H29" s="228"/>
      <c r="I29" s="228">
        <v>7726</v>
      </c>
      <c r="J29" s="228">
        <v>41056</v>
      </c>
      <c r="K29" s="228" t="s">
        <v>401</v>
      </c>
      <c r="L29" s="228"/>
      <c r="M29" s="228"/>
      <c r="N29" s="228"/>
      <c r="O29" s="228"/>
      <c r="P29" s="228"/>
      <c r="Q29" s="228">
        <v>30</v>
      </c>
      <c r="R29" s="228">
        <v>61</v>
      </c>
      <c r="S29" s="228">
        <v>1</v>
      </c>
      <c r="T29" s="228">
        <v>1830</v>
      </c>
      <c r="U29" s="228">
        <v>400</v>
      </c>
      <c r="V29" s="228">
        <v>412</v>
      </c>
      <c r="W29" s="228" t="s">
        <v>465</v>
      </c>
      <c r="X29" s="228"/>
      <c r="Y29" s="228"/>
      <c r="Z29" s="314"/>
      <c r="AA29" s="227">
        <v>1995</v>
      </c>
      <c r="AB29" s="228">
        <v>1500</v>
      </c>
      <c r="AC29" s="228"/>
      <c r="AD29" s="228"/>
      <c r="AE29" s="228"/>
      <c r="AF29" s="228"/>
      <c r="AG29" s="228"/>
      <c r="AH29" s="228">
        <v>1500</v>
      </c>
      <c r="AI29" s="228"/>
      <c r="AJ29" s="228"/>
      <c r="AK29" s="443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 t="s">
        <v>8807</v>
      </c>
      <c r="AW29" s="244"/>
      <c r="AX29" s="244"/>
      <c r="AY29" s="244"/>
      <c r="AZ29" s="244"/>
      <c r="BA29" s="244" t="s">
        <v>8808</v>
      </c>
      <c r="BB29" s="209"/>
    </row>
    <row r="30" spans="1:54" s="88" customFormat="1" ht="30" customHeight="1">
      <c r="A30" s="1692"/>
      <c r="B30" s="1691" t="s">
        <v>57</v>
      </c>
      <c r="C30" s="318" t="s">
        <v>55</v>
      </c>
      <c r="D30" s="318"/>
      <c r="E30" s="315">
        <f>COUNTA(E31:E38)</f>
        <v>8</v>
      </c>
      <c r="F30" s="318"/>
      <c r="G30" s="318"/>
      <c r="H30" s="318">
        <f>SUM(H31:H38)</f>
        <v>512645</v>
      </c>
      <c r="I30" s="318">
        <f>SUM(I31:I38)</f>
        <v>94819.34</v>
      </c>
      <c r="J30" s="318">
        <f>SUM(J31:J38)</f>
        <v>139125</v>
      </c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4"/>
      <c r="AA30" s="314"/>
      <c r="AB30" s="318"/>
      <c r="AC30" s="318"/>
      <c r="AD30" s="318"/>
      <c r="AE30" s="318"/>
      <c r="AF30" s="318"/>
      <c r="AG30" s="318"/>
      <c r="AH30" s="318"/>
      <c r="AI30" s="318"/>
      <c r="AJ30" s="318"/>
      <c r="AK30" s="461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80"/>
      <c r="AX30" s="380"/>
      <c r="AY30" s="380"/>
      <c r="AZ30" s="380"/>
      <c r="BA30" s="380"/>
    </row>
    <row r="31" spans="1:54" ht="30" customHeight="1">
      <c r="A31" s="1690"/>
      <c r="B31" s="65"/>
      <c r="C31" s="228" t="s">
        <v>1701</v>
      </c>
      <c r="D31" s="228"/>
      <c r="E31" s="260" t="s">
        <v>18043</v>
      </c>
      <c r="F31" s="228" t="s">
        <v>1701</v>
      </c>
      <c r="G31" s="233" t="s">
        <v>9742</v>
      </c>
      <c r="H31" s="228">
        <v>406472</v>
      </c>
      <c r="I31" s="228">
        <v>24334</v>
      </c>
      <c r="J31" s="228">
        <v>37846</v>
      </c>
      <c r="K31" s="228"/>
      <c r="L31" s="228">
        <v>400</v>
      </c>
      <c r="M31" s="228">
        <v>13</v>
      </c>
      <c r="N31" s="228"/>
      <c r="O31" s="228"/>
      <c r="P31" s="228">
        <v>5200</v>
      </c>
      <c r="Q31" s="228"/>
      <c r="R31" s="228"/>
      <c r="S31" s="228"/>
      <c r="T31" s="228"/>
      <c r="U31" s="228"/>
      <c r="V31" s="228">
        <v>7612</v>
      </c>
      <c r="W31" s="228" t="s">
        <v>465</v>
      </c>
      <c r="X31" s="228"/>
      <c r="Y31" s="228"/>
      <c r="Z31" s="314"/>
      <c r="AA31" s="227">
        <v>2017</v>
      </c>
      <c r="AB31" s="228"/>
      <c r="AC31" s="228"/>
      <c r="AD31" s="228"/>
      <c r="AE31" s="228"/>
      <c r="AF31" s="228"/>
      <c r="AG31" s="228"/>
      <c r="AH31" s="228">
        <v>132400</v>
      </c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</row>
    <row r="32" spans="1:54" ht="30" customHeight="1">
      <c r="A32" s="1690"/>
      <c r="B32" s="65"/>
      <c r="C32" s="228" t="s">
        <v>1481</v>
      </c>
      <c r="D32" s="228"/>
      <c r="E32" s="260" t="s">
        <v>9677</v>
      </c>
      <c r="F32" s="228" t="s">
        <v>1481</v>
      </c>
      <c r="G32" s="233" t="s">
        <v>12911</v>
      </c>
      <c r="H32" s="228"/>
      <c r="I32" s="228">
        <v>32399</v>
      </c>
      <c r="J32" s="228">
        <v>32398</v>
      </c>
      <c r="K32" s="228"/>
      <c r="L32" s="228"/>
      <c r="M32" s="228"/>
      <c r="N32" s="228"/>
      <c r="O32" s="228"/>
      <c r="P32" s="228"/>
      <c r="Q32" s="228">
        <v>30</v>
      </c>
      <c r="R32" s="228">
        <v>60</v>
      </c>
      <c r="S32" s="228">
        <v>2</v>
      </c>
      <c r="T32" s="228">
        <v>3600</v>
      </c>
      <c r="U32" s="228"/>
      <c r="V32" s="228">
        <v>12020</v>
      </c>
      <c r="W32" s="228" t="s">
        <v>465</v>
      </c>
      <c r="X32" s="228"/>
      <c r="Y32" s="228"/>
      <c r="Z32" s="314"/>
      <c r="AA32" s="227">
        <v>2017</v>
      </c>
      <c r="AB32" s="228"/>
      <c r="AC32" s="228"/>
      <c r="AD32" s="228"/>
      <c r="AE32" s="228"/>
      <c r="AF32" s="228"/>
      <c r="AG32" s="228"/>
      <c r="AH32" s="228">
        <v>123100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</row>
    <row r="33" spans="1:53" ht="30" customHeight="1">
      <c r="A33" s="1690"/>
      <c r="B33" s="65"/>
      <c r="C33" s="228" t="s">
        <v>1701</v>
      </c>
      <c r="D33" s="228"/>
      <c r="E33" s="260" t="s">
        <v>9678</v>
      </c>
      <c r="F33" s="228" t="s">
        <v>1701</v>
      </c>
      <c r="G33" s="233" t="s">
        <v>9742</v>
      </c>
      <c r="H33" s="228"/>
      <c r="I33" s="228">
        <v>13109.34</v>
      </c>
      <c r="J33" s="228">
        <v>23062</v>
      </c>
      <c r="K33" s="228"/>
      <c r="L33" s="228"/>
      <c r="M33" s="228"/>
      <c r="N33" s="228"/>
      <c r="O33" s="228"/>
      <c r="P33" s="228"/>
      <c r="Q33" s="228">
        <v>30</v>
      </c>
      <c r="R33" s="228">
        <v>60</v>
      </c>
      <c r="S33" s="228">
        <v>1</v>
      </c>
      <c r="T33" s="228">
        <v>1800</v>
      </c>
      <c r="U33" s="228"/>
      <c r="V33" s="228">
        <v>8984</v>
      </c>
      <c r="W33" s="228" t="s">
        <v>465</v>
      </c>
      <c r="X33" s="228"/>
      <c r="Y33" s="228"/>
      <c r="Z33" s="314"/>
      <c r="AA33" s="227">
        <v>2017</v>
      </c>
      <c r="AB33" s="228"/>
      <c r="AC33" s="228"/>
      <c r="AD33" s="228"/>
      <c r="AE33" s="228"/>
      <c r="AF33" s="228"/>
      <c r="AG33" s="228"/>
      <c r="AH33" s="228">
        <v>112300</v>
      </c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</row>
    <row r="34" spans="1:53" ht="30" customHeight="1">
      <c r="A34" s="1690"/>
      <c r="B34" s="65"/>
      <c r="C34" s="228" t="s">
        <v>1701</v>
      </c>
      <c r="D34" s="228"/>
      <c r="E34" s="260" t="s">
        <v>9679</v>
      </c>
      <c r="F34" s="228" t="s">
        <v>1701</v>
      </c>
      <c r="G34" s="233" t="s">
        <v>9743</v>
      </c>
      <c r="H34" s="228">
        <v>51100</v>
      </c>
      <c r="I34" s="228">
        <v>10508</v>
      </c>
      <c r="J34" s="228">
        <v>19666</v>
      </c>
      <c r="K34" s="228"/>
      <c r="L34" s="228"/>
      <c r="M34" s="228"/>
      <c r="N34" s="228"/>
      <c r="O34" s="228"/>
      <c r="P34" s="228"/>
      <c r="Q34" s="228">
        <v>30</v>
      </c>
      <c r="R34" s="228">
        <v>60</v>
      </c>
      <c r="S34" s="228">
        <v>1</v>
      </c>
      <c r="T34" s="228">
        <v>1800</v>
      </c>
      <c r="U34" s="228"/>
      <c r="V34" s="228">
        <v>5600</v>
      </c>
      <c r="W34" s="228" t="s">
        <v>465</v>
      </c>
      <c r="X34" s="228"/>
      <c r="Y34" s="228"/>
      <c r="Z34" s="314"/>
      <c r="AA34" s="227">
        <v>2017</v>
      </c>
      <c r="AB34" s="228"/>
      <c r="AC34" s="228"/>
      <c r="AD34" s="228"/>
      <c r="AE34" s="228"/>
      <c r="AF34" s="228"/>
      <c r="AG34" s="228"/>
      <c r="AH34" s="228">
        <v>62700</v>
      </c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</row>
    <row r="35" spans="1:53" ht="27" customHeight="1">
      <c r="A35" s="1690"/>
      <c r="B35" s="65"/>
      <c r="C35" s="228" t="s">
        <v>1701</v>
      </c>
      <c r="D35" s="228"/>
      <c r="E35" s="260" t="s">
        <v>9680</v>
      </c>
      <c r="F35" s="228" t="s">
        <v>1701</v>
      </c>
      <c r="G35" s="233" t="s">
        <v>9744</v>
      </c>
      <c r="H35" s="228">
        <v>5299</v>
      </c>
      <c r="I35" s="228">
        <v>4164</v>
      </c>
      <c r="J35" s="228">
        <v>4163</v>
      </c>
      <c r="K35" s="228"/>
      <c r="L35" s="228"/>
      <c r="M35" s="228"/>
      <c r="N35" s="228"/>
      <c r="O35" s="228"/>
      <c r="P35" s="228"/>
      <c r="Q35" s="228">
        <v>30</v>
      </c>
      <c r="R35" s="228">
        <v>60</v>
      </c>
      <c r="S35" s="228">
        <v>1</v>
      </c>
      <c r="T35" s="228">
        <v>1800</v>
      </c>
      <c r="U35" s="228"/>
      <c r="V35" s="228">
        <v>304</v>
      </c>
      <c r="W35" s="228" t="s">
        <v>465</v>
      </c>
      <c r="X35" s="228"/>
      <c r="Y35" s="228"/>
      <c r="Z35" s="314"/>
      <c r="AA35" s="227">
        <v>2017</v>
      </c>
      <c r="AB35" s="228"/>
      <c r="AC35" s="228"/>
      <c r="AD35" s="228"/>
      <c r="AE35" s="228"/>
      <c r="AF35" s="228"/>
      <c r="AG35" s="228"/>
      <c r="AH35" s="228">
        <v>10900</v>
      </c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</row>
    <row r="36" spans="1:53" ht="27" customHeight="1">
      <c r="A36" s="1690" t="s">
        <v>150</v>
      </c>
      <c r="B36" s="65"/>
      <c r="C36" s="228" t="s">
        <v>613</v>
      </c>
      <c r="D36" s="228" t="s">
        <v>9681</v>
      </c>
      <c r="E36" s="260" t="s">
        <v>15436</v>
      </c>
      <c r="F36" s="228" t="s">
        <v>613</v>
      </c>
      <c r="G36" s="233" t="s">
        <v>3802</v>
      </c>
      <c r="H36" s="228">
        <v>12082</v>
      </c>
      <c r="I36" s="228">
        <v>4507</v>
      </c>
      <c r="J36" s="228">
        <v>4777</v>
      </c>
      <c r="K36" s="228" t="s">
        <v>401</v>
      </c>
      <c r="L36" s="228"/>
      <c r="M36" s="228"/>
      <c r="N36" s="228"/>
      <c r="O36" s="228"/>
      <c r="P36" s="228"/>
      <c r="Q36" s="228">
        <v>30</v>
      </c>
      <c r="R36" s="228">
        <v>61</v>
      </c>
      <c r="S36" s="228">
        <v>1</v>
      </c>
      <c r="T36" s="228">
        <v>2903</v>
      </c>
      <c r="U36" s="228">
        <v>560</v>
      </c>
      <c r="V36" s="228">
        <v>1000</v>
      </c>
      <c r="W36" s="228" t="s">
        <v>465</v>
      </c>
      <c r="X36" s="228" t="s">
        <v>466</v>
      </c>
      <c r="Y36" s="228"/>
      <c r="Z36" s="314"/>
      <c r="AA36" s="227">
        <v>1999</v>
      </c>
      <c r="AB36" s="228" t="s">
        <v>9682</v>
      </c>
      <c r="AC36" s="228" t="s">
        <v>2231</v>
      </c>
      <c r="AD36" s="228" t="s">
        <v>2231</v>
      </c>
      <c r="AE36" s="228"/>
      <c r="AF36" s="228"/>
      <c r="AG36" s="228"/>
      <c r="AH36" s="228">
        <v>7555</v>
      </c>
      <c r="AI36" s="228"/>
      <c r="AJ36" s="228"/>
      <c r="AK36" s="228">
        <v>1</v>
      </c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</row>
    <row r="37" spans="1:53" ht="27" customHeight="1">
      <c r="A37" s="1690"/>
      <c r="B37" s="65"/>
      <c r="C37" s="228" t="s">
        <v>1481</v>
      </c>
      <c r="D37" s="228" t="s">
        <v>9683</v>
      </c>
      <c r="E37" s="260" t="s">
        <v>9684</v>
      </c>
      <c r="F37" s="228" t="s">
        <v>1481</v>
      </c>
      <c r="G37" s="228" t="s">
        <v>12992</v>
      </c>
      <c r="H37" s="228">
        <v>27212</v>
      </c>
      <c r="I37" s="228">
        <v>5798</v>
      </c>
      <c r="J37" s="228">
        <v>17213</v>
      </c>
      <c r="K37" s="228" t="s">
        <v>401</v>
      </c>
      <c r="L37" s="228"/>
      <c r="M37" s="228"/>
      <c r="N37" s="228"/>
      <c r="O37" s="228"/>
      <c r="P37" s="228"/>
      <c r="Q37" s="228">
        <v>30</v>
      </c>
      <c r="R37" s="228">
        <v>61</v>
      </c>
      <c r="S37" s="228">
        <v>1</v>
      </c>
      <c r="T37" s="228">
        <v>1830</v>
      </c>
      <c r="U37" s="228">
        <v>400</v>
      </c>
      <c r="V37" s="228">
        <v>500</v>
      </c>
      <c r="W37" s="228" t="s">
        <v>465</v>
      </c>
      <c r="X37" s="228" t="s">
        <v>466</v>
      </c>
      <c r="Y37" s="228"/>
      <c r="Z37" s="314"/>
      <c r="AA37" s="227">
        <v>1998</v>
      </c>
      <c r="AB37" s="228">
        <v>8700</v>
      </c>
      <c r="AC37" s="228">
        <v>8700</v>
      </c>
      <c r="AD37" s="228">
        <v>6000</v>
      </c>
      <c r="AE37" s="228"/>
      <c r="AF37" s="228"/>
      <c r="AG37" s="228"/>
      <c r="AH37" s="228">
        <v>23400</v>
      </c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</row>
    <row r="38" spans="1:53" ht="27" customHeight="1">
      <c r="A38" s="1690" t="s">
        <v>315</v>
      </c>
      <c r="B38" s="65"/>
      <c r="C38" s="228" t="s">
        <v>12913</v>
      </c>
      <c r="D38" s="244"/>
      <c r="E38" s="260" t="s">
        <v>13858</v>
      </c>
      <c r="F38" s="228" t="s">
        <v>12913</v>
      </c>
      <c r="G38" s="228" t="s">
        <v>12913</v>
      </c>
      <c r="H38" s="228">
        <v>10480</v>
      </c>
      <c r="I38" s="228"/>
      <c r="J38" s="228"/>
      <c r="K38" s="244"/>
      <c r="L38" s="244">
        <v>140</v>
      </c>
      <c r="M38" s="244">
        <v>65</v>
      </c>
      <c r="N38" s="244"/>
      <c r="O38" s="244"/>
      <c r="P38" s="244">
        <v>9100</v>
      </c>
      <c r="Q38" s="244"/>
      <c r="R38" s="244"/>
      <c r="S38" s="244"/>
      <c r="T38" s="244"/>
      <c r="U38" s="244"/>
      <c r="V38" s="244"/>
      <c r="W38" s="244"/>
      <c r="X38" s="244"/>
      <c r="Y38" s="244"/>
      <c r="Z38" s="314"/>
      <c r="AA38" s="227">
        <v>2022</v>
      </c>
      <c r="AB38" s="244"/>
      <c r="AC38" s="244"/>
      <c r="AD38" s="244"/>
      <c r="AE38" s="244"/>
      <c r="AF38" s="244"/>
      <c r="AG38" s="244"/>
      <c r="AH38" s="244">
        <v>75</v>
      </c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 t="s">
        <v>13826</v>
      </c>
    </row>
    <row r="39" spans="1:53" s="88" customFormat="1" ht="22.5">
      <c r="A39" s="1692"/>
      <c r="B39" s="1694" t="s">
        <v>4253</v>
      </c>
      <c r="C39" s="380" t="s">
        <v>461</v>
      </c>
      <c r="D39" s="782" t="s">
        <v>22822</v>
      </c>
      <c r="E39" s="380" t="s">
        <v>11995</v>
      </c>
      <c r="F39" s="380" t="s">
        <v>461</v>
      </c>
      <c r="G39" s="380" t="s">
        <v>4121</v>
      </c>
      <c r="H39" s="318">
        <v>16568</v>
      </c>
      <c r="I39" s="318">
        <v>6691</v>
      </c>
      <c r="J39" s="318">
        <v>6670</v>
      </c>
      <c r="K39" s="380"/>
      <c r="L39" s="380"/>
      <c r="M39" s="380"/>
      <c r="N39" s="380"/>
      <c r="O39" s="318"/>
      <c r="P39" s="380"/>
      <c r="Q39" s="380">
        <v>30</v>
      </c>
      <c r="R39" s="380">
        <v>61</v>
      </c>
      <c r="S39" s="380">
        <v>1</v>
      </c>
      <c r="T39" s="318">
        <v>1781</v>
      </c>
      <c r="U39" s="380"/>
      <c r="V39" s="380">
        <v>1000</v>
      </c>
      <c r="W39" s="380" t="s">
        <v>465</v>
      </c>
      <c r="X39" s="380"/>
      <c r="Y39" s="318"/>
      <c r="Z39" s="314"/>
      <c r="AA39" s="381">
        <v>2020</v>
      </c>
      <c r="AB39" s="380"/>
      <c r="AC39" s="380"/>
      <c r="AD39" s="318"/>
      <c r="AE39" s="318"/>
      <c r="AF39" s="318"/>
      <c r="AG39" s="318"/>
      <c r="AH39" s="318">
        <v>27500</v>
      </c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 t="s">
        <v>13350</v>
      </c>
    </row>
    <row r="40" spans="1:53" s="88" customFormat="1" ht="27" customHeight="1">
      <c r="A40" s="1692"/>
      <c r="B40" s="1694" t="s">
        <v>90</v>
      </c>
      <c r="C40" s="380" t="s">
        <v>1718</v>
      </c>
      <c r="D40" s="380" t="s">
        <v>23275</v>
      </c>
      <c r="E40" s="380" t="s">
        <v>17110</v>
      </c>
      <c r="F40" s="380" t="s">
        <v>1718</v>
      </c>
      <c r="G40" s="380" t="s">
        <v>1718</v>
      </c>
      <c r="H40" s="318">
        <v>30892</v>
      </c>
      <c r="I40" s="318">
        <v>8828</v>
      </c>
      <c r="J40" s="318">
        <v>8567</v>
      </c>
      <c r="K40" s="380" t="s">
        <v>2083</v>
      </c>
      <c r="L40" s="380"/>
      <c r="M40" s="380"/>
      <c r="N40" s="380"/>
      <c r="O40" s="318"/>
      <c r="P40" s="380"/>
      <c r="Q40" s="380">
        <v>61</v>
      </c>
      <c r="R40" s="380">
        <v>31</v>
      </c>
      <c r="S40" s="380">
        <v>1</v>
      </c>
      <c r="T40" s="318">
        <v>1891</v>
      </c>
      <c r="U40" s="380">
        <v>498</v>
      </c>
      <c r="V40" s="380">
        <v>900</v>
      </c>
      <c r="W40" s="380" t="s">
        <v>465</v>
      </c>
      <c r="X40" s="380"/>
      <c r="Y40" s="318"/>
      <c r="Z40" s="314" t="s">
        <v>18933</v>
      </c>
      <c r="AA40" s="381">
        <v>2011</v>
      </c>
      <c r="AB40" s="380">
        <v>30500</v>
      </c>
      <c r="AC40" s="380"/>
      <c r="AD40" s="318"/>
      <c r="AE40" s="318"/>
      <c r="AF40" s="318"/>
      <c r="AG40" s="318"/>
      <c r="AH40" s="318">
        <v>30500</v>
      </c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 t="s">
        <v>12067</v>
      </c>
    </row>
    <row r="41" spans="1:53" s="88" customFormat="1" ht="27" customHeight="1">
      <c r="A41" s="1692" t="s">
        <v>150</v>
      </c>
      <c r="B41" s="1694" t="s">
        <v>9466</v>
      </c>
      <c r="C41" s="318" t="s">
        <v>4942</v>
      </c>
      <c r="D41" s="318" t="s">
        <v>9674</v>
      </c>
      <c r="E41" s="315" t="s">
        <v>9675</v>
      </c>
      <c r="F41" s="318" t="s">
        <v>4942</v>
      </c>
      <c r="G41" s="318" t="s">
        <v>9676</v>
      </c>
      <c r="H41" s="318">
        <v>49520</v>
      </c>
      <c r="I41" s="318">
        <v>4738</v>
      </c>
      <c r="J41" s="318">
        <v>11051</v>
      </c>
      <c r="K41" s="318" t="s">
        <v>401</v>
      </c>
      <c r="L41" s="318"/>
      <c r="M41" s="318"/>
      <c r="N41" s="318"/>
      <c r="O41" s="318"/>
      <c r="P41" s="318"/>
      <c r="Q41" s="318">
        <v>30</v>
      </c>
      <c r="R41" s="318">
        <v>61</v>
      </c>
      <c r="S41" s="318">
        <v>2</v>
      </c>
      <c r="T41" s="318">
        <v>3660</v>
      </c>
      <c r="U41" s="318">
        <v>2600</v>
      </c>
      <c r="V41" s="318">
        <v>2600</v>
      </c>
      <c r="W41" s="318" t="s">
        <v>465</v>
      </c>
      <c r="X41" s="318" t="s">
        <v>466</v>
      </c>
      <c r="Y41" s="318" t="s">
        <v>9595</v>
      </c>
      <c r="Z41" s="314"/>
      <c r="AA41" s="314">
        <v>1996</v>
      </c>
      <c r="AB41" s="318">
        <v>12150</v>
      </c>
      <c r="AC41" s="318"/>
      <c r="AD41" s="318">
        <v>1500</v>
      </c>
      <c r="AE41" s="318"/>
      <c r="AF41" s="318"/>
      <c r="AG41" s="318"/>
      <c r="AH41" s="318">
        <v>13650</v>
      </c>
      <c r="AI41" s="318">
        <v>2003</v>
      </c>
      <c r="AJ41" s="318"/>
      <c r="AK41" s="318">
        <v>3</v>
      </c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</row>
    <row r="42" spans="1:53" s="88" customFormat="1" ht="27" customHeight="1">
      <c r="A42" s="1692"/>
      <c r="B42" s="1694" t="s">
        <v>5984</v>
      </c>
      <c r="C42" s="318" t="s">
        <v>13537</v>
      </c>
      <c r="D42" s="318"/>
      <c r="E42" s="315">
        <f>COUNTA(E43:E44)</f>
        <v>2</v>
      </c>
      <c r="F42" s="318"/>
      <c r="G42" s="318"/>
      <c r="H42" s="318">
        <f>SUM(H43:H44)</f>
        <v>96944</v>
      </c>
      <c r="I42" s="318">
        <f>SUM(I43:I44)</f>
        <v>2902</v>
      </c>
      <c r="J42" s="318">
        <f>SUM(J43:J44)</f>
        <v>3753</v>
      </c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4"/>
      <c r="AA42" s="314"/>
      <c r="AB42" s="318"/>
      <c r="AC42" s="318"/>
      <c r="AD42" s="318"/>
      <c r="AE42" s="318"/>
      <c r="AF42" s="318"/>
      <c r="AG42" s="318"/>
      <c r="AH42" s="318">
        <f>SUM(AH43:AH44)</f>
        <v>8045</v>
      </c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</row>
    <row r="43" spans="1:53" ht="27" customHeight="1">
      <c r="A43" s="1690"/>
      <c r="B43" s="1693"/>
      <c r="C43" s="228" t="s">
        <v>5915</v>
      </c>
      <c r="D43" s="228" t="s">
        <v>24909</v>
      </c>
      <c r="E43" s="260" t="s">
        <v>24910</v>
      </c>
      <c r="F43" s="228" t="s">
        <v>5915</v>
      </c>
      <c r="G43" s="228" t="s">
        <v>24911</v>
      </c>
      <c r="H43" s="228">
        <v>48472</v>
      </c>
      <c r="I43" s="228">
        <v>1692</v>
      </c>
      <c r="J43" s="228">
        <v>2016</v>
      </c>
      <c r="K43" s="228"/>
      <c r="L43" s="228"/>
      <c r="M43" s="228"/>
      <c r="N43" s="228"/>
      <c r="O43" s="228"/>
      <c r="P43" s="228"/>
      <c r="Q43" s="228">
        <v>22</v>
      </c>
      <c r="R43" s="228">
        <v>49</v>
      </c>
      <c r="S43" s="228">
        <v>4</v>
      </c>
      <c r="T43" s="228">
        <v>1078</v>
      </c>
      <c r="U43" s="228"/>
      <c r="V43" s="228">
        <v>500</v>
      </c>
      <c r="W43" s="228" t="s">
        <v>6294</v>
      </c>
      <c r="X43" s="228"/>
      <c r="Y43" s="228"/>
      <c r="Z43" s="314"/>
      <c r="AA43" s="227">
        <v>2006</v>
      </c>
      <c r="AB43" s="228"/>
      <c r="AC43" s="228"/>
      <c r="AD43" s="228"/>
      <c r="AE43" s="228"/>
      <c r="AF43" s="228"/>
      <c r="AG43" s="228"/>
      <c r="AH43" s="228">
        <v>2045</v>
      </c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 t="s">
        <v>13708</v>
      </c>
    </row>
    <row r="44" spans="1:53" ht="27" customHeight="1">
      <c r="A44" s="1690"/>
      <c r="B44" s="1693"/>
      <c r="C44" s="228" t="s">
        <v>13345</v>
      </c>
      <c r="D44" s="228" t="s">
        <v>24909</v>
      </c>
      <c r="E44" s="260" t="s">
        <v>24912</v>
      </c>
      <c r="F44" s="228" t="s">
        <v>13345</v>
      </c>
      <c r="G44" s="228" t="s">
        <v>24911</v>
      </c>
      <c r="H44" s="228">
        <v>48472</v>
      </c>
      <c r="I44" s="228">
        <v>1210</v>
      </c>
      <c r="J44" s="228">
        <v>1737</v>
      </c>
      <c r="K44" s="228"/>
      <c r="L44" s="228"/>
      <c r="M44" s="228"/>
      <c r="N44" s="228"/>
      <c r="O44" s="228"/>
      <c r="P44" s="228"/>
      <c r="Q44" s="228">
        <v>22</v>
      </c>
      <c r="R44" s="228">
        <v>49</v>
      </c>
      <c r="S44" s="228">
        <v>2</v>
      </c>
      <c r="T44" s="228">
        <v>539</v>
      </c>
      <c r="U44" s="228"/>
      <c r="V44" s="228">
        <v>200</v>
      </c>
      <c r="W44" s="228" t="s">
        <v>2052</v>
      </c>
      <c r="X44" s="228"/>
      <c r="Y44" s="228"/>
      <c r="Z44" s="314"/>
      <c r="AA44" s="227">
        <v>2021</v>
      </c>
      <c r="AB44" s="228"/>
      <c r="AC44" s="228"/>
      <c r="AD44" s="228"/>
      <c r="AE44" s="228"/>
      <c r="AF44" s="228"/>
      <c r="AG44" s="228"/>
      <c r="AH44" s="228">
        <v>6000</v>
      </c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 t="s">
        <v>13708</v>
      </c>
    </row>
    <row r="45" spans="1:53" s="88" customFormat="1" ht="27" customHeight="1">
      <c r="A45" s="1692"/>
      <c r="B45" s="1691" t="s">
        <v>60</v>
      </c>
      <c r="C45" s="318" t="s">
        <v>13537</v>
      </c>
      <c r="D45" s="318"/>
      <c r="E45" s="315">
        <f>COUNTA(E46:E48)</f>
        <v>3</v>
      </c>
      <c r="F45" s="318"/>
      <c r="G45" s="318"/>
      <c r="H45" s="318">
        <f>SUM(H46:H48)</f>
        <v>19832</v>
      </c>
      <c r="I45" s="318">
        <f>SUM(I46:I48)</f>
        <v>9057</v>
      </c>
      <c r="J45" s="318">
        <f>SUM(J46:J48)</f>
        <v>26602</v>
      </c>
      <c r="K45" s="318">
        <f>SUM(K46:K46)</f>
        <v>61</v>
      </c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4"/>
      <c r="AA45" s="314"/>
      <c r="AB45" s="318"/>
      <c r="AC45" s="318"/>
      <c r="AD45" s="318"/>
      <c r="AE45" s="318"/>
      <c r="AF45" s="318"/>
      <c r="AG45" s="318"/>
      <c r="AH45" s="318">
        <f>SUM(AH46:AH46)</f>
        <v>26700</v>
      </c>
      <c r="AI45" s="318"/>
      <c r="AJ45" s="318"/>
      <c r="AK45" s="318"/>
      <c r="AL45" s="318"/>
      <c r="AM45" s="318"/>
      <c r="AN45" s="318"/>
      <c r="AO45" s="318"/>
      <c r="AP45" s="380"/>
      <c r="AQ45" s="380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</row>
    <row r="46" spans="1:53" ht="33.75">
      <c r="A46" s="1690"/>
      <c r="B46" s="65"/>
      <c r="C46" s="228" t="s">
        <v>302</v>
      </c>
      <c r="D46" s="228" t="s">
        <v>25603</v>
      </c>
      <c r="E46" s="260" t="s">
        <v>17525</v>
      </c>
      <c r="F46" s="228" t="s">
        <v>302</v>
      </c>
      <c r="G46" s="228" t="s">
        <v>305</v>
      </c>
      <c r="H46" s="228">
        <v>9916</v>
      </c>
      <c r="I46" s="228">
        <v>3889</v>
      </c>
      <c r="J46" s="228">
        <v>11903</v>
      </c>
      <c r="K46" s="228">
        <v>61</v>
      </c>
      <c r="L46" s="228"/>
      <c r="M46" s="228"/>
      <c r="N46" s="228"/>
      <c r="O46" s="228">
        <v>1830</v>
      </c>
      <c r="P46" s="228"/>
      <c r="Q46" s="228">
        <v>30</v>
      </c>
      <c r="R46" s="228">
        <v>61</v>
      </c>
      <c r="S46" s="228">
        <v>1</v>
      </c>
      <c r="T46" s="228">
        <v>3642</v>
      </c>
      <c r="U46" s="228">
        <v>500</v>
      </c>
      <c r="V46" s="228">
        <v>402</v>
      </c>
      <c r="W46" s="228" t="s">
        <v>714</v>
      </c>
      <c r="X46" s="227">
        <v>2003</v>
      </c>
      <c r="Y46" s="228"/>
      <c r="Z46" s="314"/>
      <c r="AA46" s="227">
        <v>2009</v>
      </c>
      <c r="AB46" s="228"/>
      <c r="AC46" s="228"/>
      <c r="AD46" s="228"/>
      <c r="AE46" s="228"/>
      <c r="AF46" s="228">
        <v>8582</v>
      </c>
      <c r="AG46" s="228"/>
      <c r="AH46" s="228">
        <v>26700</v>
      </c>
      <c r="AI46" s="228">
        <v>1</v>
      </c>
      <c r="AJ46" s="228" t="s">
        <v>7196</v>
      </c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 t="s">
        <v>7197</v>
      </c>
      <c r="AZ46" s="244"/>
      <c r="BA46" s="656"/>
    </row>
    <row r="47" spans="1:53" ht="33.75">
      <c r="A47" s="1690"/>
      <c r="B47" s="65"/>
      <c r="C47" s="228" t="s">
        <v>302</v>
      </c>
      <c r="D47" s="228" t="s">
        <v>25323</v>
      </c>
      <c r="E47" s="260" t="s">
        <v>7198</v>
      </c>
      <c r="F47" s="228" t="s">
        <v>302</v>
      </c>
      <c r="G47" s="228" t="s">
        <v>305</v>
      </c>
      <c r="H47" s="228">
        <v>9916</v>
      </c>
      <c r="I47" s="228">
        <v>2538</v>
      </c>
      <c r="J47" s="228">
        <v>11515</v>
      </c>
      <c r="K47" s="228">
        <v>61</v>
      </c>
      <c r="L47" s="228"/>
      <c r="M47" s="228"/>
      <c r="N47" s="228"/>
      <c r="O47" s="228">
        <v>1830</v>
      </c>
      <c r="P47" s="228"/>
      <c r="Q47" s="228">
        <v>30</v>
      </c>
      <c r="R47" s="228">
        <v>61</v>
      </c>
      <c r="S47" s="228">
        <v>1</v>
      </c>
      <c r="T47" s="228">
        <v>3234</v>
      </c>
      <c r="U47" s="228">
        <v>500</v>
      </c>
      <c r="V47" s="228">
        <v>204</v>
      </c>
      <c r="W47" s="228" t="s">
        <v>714</v>
      </c>
      <c r="X47" s="227">
        <v>2003</v>
      </c>
      <c r="Y47" s="228"/>
      <c r="Z47" s="314"/>
      <c r="AA47" s="227">
        <v>2016</v>
      </c>
      <c r="AB47" s="228"/>
      <c r="AC47" s="228"/>
      <c r="AD47" s="228"/>
      <c r="AE47" s="228"/>
      <c r="AF47" s="228">
        <v>8582</v>
      </c>
      <c r="AG47" s="228"/>
      <c r="AH47" s="228">
        <v>32318</v>
      </c>
      <c r="AI47" s="228">
        <v>1</v>
      </c>
      <c r="AJ47" s="228" t="s">
        <v>7196</v>
      </c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 t="s">
        <v>7197</v>
      </c>
      <c r="AZ47" s="244"/>
      <c r="BA47" s="656"/>
    </row>
    <row r="48" spans="1:53" ht="33.75">
      <c r="A48" s="1690"/>
      <c r="B48" s="157"/>
      <c r="C48" s="228" t="s">
        <v>704</v>
      </c>
      <c r="D48" s="228" t="s">
        <v>7195</v>
      </c>
      <c r="E48" s="260" t="s">
        <v>7199</v>
      </c>
      <c r="F48" s="228" t="s">
        <v>704</v>
      </c>
      <c r="G48" s="228" t="s">
        <v>7088</v>
      </c>
      <c r="H48" s="228"/>
      <c r="I48" s="228">
        <v>2630</v>
      </c>
      <c r="J48" s="228">
        <v>3184</v>
      </c>
      <c r="K48" s="228">
        <v>61</v>
      </c>
      <c r="L48" s="228"/>
      <c r="M48" s="228"/>
      <c r="N48" s="228"/>
      <c r="O48" s="228">
        <v>1830</v>
      </c>
      <c r="P48" s="228"/>
      <c r="Q48" s="228">
        <v>61</v>
      </c>
      <c r="R48" s="228">
        <v>30</v>
      </c>
      <c r="S48" s="228">
        <v>1</v>
      </c>
      <c r="T48" s="228">
        <v>1830</v>
      </c>
      <c r="U48" s="228">
        <v>500</v>
      </c>
      <c r="V48" s="228">
        <v>500</v>
      </c>
      <c r="W48" s="228" t="s">
        <v>465</v>
      </c>
      <c r="X48" s="227">
        <v>2003</v>
      </c>
      <c r="Y48" s="228"/>
      <c r="Z48" s="314"/>
      <c r="AA48" s="227">
        <v>2003</v>
      </c>
      <c r="AB48" s="228"/>
      <c r="AC48" s="228"/>
      <c r="AD48" s="228"/>
      <c r="AE48" s="228"/>
      <c r="AF48" s="228">
        <v>8582</v>
      </c>
      <c r="AG48" s="228"/>
      <c r="AH48" s="228">
        <v>8582</v>
      </c>
      <c r="AI48" s="228">
        <v>1</v>
      </c>
      <c r="AJ48" s="228" t="s">
        <v>7196</v>
      </c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 t="s">
        <v>7197</v>
      </c>
      <c r="AZ48" s="244"/>
      <c r="BA48" s="228" t="s">
        <v>7200</v>
      </c>
    </row>
  </sheetData>
  <mergeCells count="36">
    <mergeCell ref="AP3:AP4"/>
    <mergeCell ref="B1:E1"/>
    <mergeCell ref="AA1:BA1"/>
    <mergeCell ref="F2:F4"/>
    <mergeCell ref="G2:G4"/>
    <mergeCell ref="L2:T2"/>
    <mergeCell ref="U2:X2"/>
    <mergeCell ref="AA2:AA4"/>
    <mergeCell ref="AI2:AJ2"/>
    <mergeCell ref="U3:U4"/>
    <mergeCell ref="V3:V4"/>
    <mergeCell ref="W3:W4"/>
    <mergeCell ref="H2:H4"/>
    <mergeCell ref="I2:I4"/>
    <mergeCell ref="J2:J4"/>
    <mergeCell ref="A2:A4"/>
    <mergeCell ref="B2:B4"/>
    <mergeCell ref="C2:C4"/>
    <mergeCell ref="D2:D4"/>
    <mergeCell ref="E2:E4"/>
    <mergeCell ref="K2:K4"/>
    <mergeCell ref="BA2:BA4"/>
    <mergeCell ref="L3:P3"/>
    <mergeCell ref="Q3:T3"/>
    <mergeCell ref="AB2:AH4"/>
    <mergeCell ref="X3:X4"/>
    <mergeCell ref="Y2:Y4"/>
    <mergeCell ref="Z2:Z4"/>
    <mergeCell ref="AQ3:AU3"/>
    <mergeCell ref="AK2:AP2"/>
    <mergeCell ref="AQ2:AZ2"/>
    <mergeCell ref="AI3:AI4"/>
    <mergeCell ref="AV3:AZ3"/>
    <mergeCell ref="AJ3:AJ4"/>
    <mergeCell ref="AK3:AL3"/>
    <mergeCell ref="AM3:AO3"/>
  </mergeCells>
  <phoneticPr fontId="5" type="noConversion"/>
  <dataValidations count="1">
    <dataValidation type="list" allowBlank="1" showInputMessage="1" showErrorMessage="1" sqref="Z5:Z48" xr:uid="{76388AEA-07DA-42E6-A823-5F699E4234E3}">
      <formula1>"O, X"</formula1>
    </dataValidation>
  </dataValidations>
  <printOptions horizontalCentered="1"/>
  <pageMargins left="0.78740157480314965" right="0.78740157480314965" top="0.78740157480314965" bottom="0.78740157480314965" header="0" footer="0"/>
  <pageSetup paperSize="9" scale="79" fitToHeight="0" orientation="landscape" horizontalDpi="300" verticalDpi="3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DFBD-BAE2-4C55-AB0D-4E2C68A57E41}">
  <sheetPr>
    <tabColor theme="0" tint="-0.14999847407452621"/>
    <pageSetUpPr fitToPage="1"/>
  </sheetPr>
  <dimension ref="A1:AV6"/>
  <sheetViews>
    <sheetView view="pageBreakPreview" topLeftCell="B1" zoomScale="85" zoomScaleNormal="100" zoomScaleSheetLayoutView="85" workbookViewId="0">
      <pane ySplit="4" topLeftCell="A5" activePane="bottomLeft" state="frozen"/>
      <selection activeCell="B1" sqref="B1:H1"/>
      <selection pane="bottomLeft" activeCell="C5" sqref="C5:AV6"/>
    </sheetView>
  </sheetViews>
  <sheetFormatPr defaultColWidth="8.88671875" defaultRowHeight="24" customHeight="1"/>
  <cols>
    <col min="1" max="1" width="0" style="51" hidden="1" customWidth="1"/>
    <col min="2" max="2" width="3.77734375" style="51" customWidth="1"/>
    <col min="3" max="3" width="7.44140625" style="51" customWidth="1"/>
    <col min="4" max="4" width="7.77734375" style="51" hidden="1" customWidth="1"/>
    <col min="5" max="5" width="7.21875" style="51" customWidth="1"/>
    <col min="6" max="6" width="7.5546875" style="51" customWidth="1"/>
    <col min="7" max="7" width="7" style="51" bestFit="1" customWidth="1"/>
    <col min="8" max="9" width="6.77734375" style="51" customWidth="1"/>
    <col min="10" max="10" width="5.5546875" style="51" customWidth="1"/>
    <col min="11" max="11" width="6.6640625" style="51" customWidth="1"/>
    <col min="12" max="12" width="6" style="51" hidden="1" customWidth="1"/>
    <col min="13" max="13" width="3.5546875" style="51" hidden="1" customWidth="1"/>
    <col min="14" max="14" width="5.44140625" style="51" customWidth="1"/>
    <col min="15" max="15" width="4.33203125" style="51" customWidth="1"/>
    <col min="16" max="16" width="5.109375" style="51" customWidth="1"/>
    <col min="17" max="17" width="5.5546875" style="51" customWidth="1"/>
    <col min="18" max="18" width="5.44140625" style="51" customWidth="1"/>
    <col min="19" max="19" width="8.88671875" style="51" hidden="1" customWidth="1"/>
    <col min="20" max="20" width="6" style="51" customWidth="1"/>
    <col min="21" max="21" width="5.77734375" style="51" customWidth="1"/>
    <col min="22" max="22" width="8.88671875" style="51" hidden="1" customWidth="1"/>
    <col min="23" max="23" width="7.88671875" style="51" hidden="1" customWidth="1"/>
    <col min="24" max="24" width="5.109375" style="53" bestFit="1" customWidth="1"/>
    <col min="25" max="28" width="8.88671875" style="51" hidden="1" customWidth="1"/>
    <col min="29" max="29" width="7.33203125" style="51" customWidth="1"/>
    <col min="30" max="47" width="8.88671875" style="51" hidden="1" customWidth="1"/>
    <col min="48" max="48" width="9" style="51" customWidth="1"/>
    <col min="49" max="16384" width="8.88671875" style="11"/>
  </cols>
  <sheetData>
    <row r="1" spans="1:48" ht="24" customHeight="1">
      <c r="B1" s="2144" t="s">
        <v>1773</v>
      </c>
      <c r="C1" s="2144"/>
      <c r="D1" s="2144"/>
      <c r="E1" s="2144"/>
      <c r="F1" s="2144"/>
      <c r="G1" s="2144"/>
      <c r="H1" s="2144"/>
      <c r="X1" s="2145" t="s">
        <v>258</v>
      </c>
      <c r="Y1" s="2145"/>
      <c r="Z1" s="2145"/>
      <c r="AA1" s="2145"/>
      <c r="AB1" s="2145"/>
      <c r="AC1" s="2145"/>
      <c r="AD1" s="2145"/>
      <c r="AE1" s="2145"/>
      <c r="AF1" s="2145"/>
      <c r="AG1" s="2145"/>
      <c r="AH1" s="2145"/>
      <c r="AI1" s="2145"/>
      <c r="AJ1" s="2145"/>
      <c r="AK1" s="2145"/>
      <c r="AL1" s="2145"/>
      <c r="AM1" s="2145"/>
      <c r="AN1" s="2145"/>
      <c r="AO1" s="2145"/>
      <c r="AP1" s="2145"/>
      <c r="AQ1" s="2145"/>
      <c r="AR1" s="2145"/>
      <c r="AS1" s="2145"/>
      <c r="AT1" s="2145"/>
      <c r="AU1" s="2145"/>
      <c r="AV1" s="2145"/>
    </row>
    <row r="2" spans="1:48" ht="24" customHeight="1">
      <c r="A2" s="2160" t="s">
        <v>3</v>
      </c>
      <c r="B2" s="2143" t="s">
        <v>4</v>
      </c>
      <c r="C2" s="2143" t="s">
        <v>5</v>
      </c>
      <c r="D2" s="2143" t="s">
        <v>6</v>
      </c>
      <c r="E2" s="2147" t="s">
        <v>7</v>
      </c>
      <c r="F2" s="2143" t="s">
        <v>1759</v>
      </c>
      <c r="G2" s="2143" t="s">
        <v>9</v>
      </c>
      <c r="H2" s="2143" t="s">
        <v>10</v>
      </c>
      <c r="I2" s="2143" t="s">
        <v>11</v>
      </c>
      <c r="J2" s="2143" t="s">
        <v>12</v>
      </c>
      <c r="K2" s="2143"/>
      <c r="L2" s="2143"/>
      <c r="M2" s="2143"/>
      <c r="N2" s="2143"/>
      <c r="O2" s="2143"/>
      <c r="P2" s="2143"/>
      <c r="Q2" s="2143"/>
      <c r="R2" s="2143"/>
      <c r="S2" s="2143" t="s">
        <v>13</v>
      </c>
      <c r="T2" s="2143"/>
      <c r="U2" s="2143"/>
      <c r="V2" s="2143"/>
      <c r="W2" s="2143" t="s">
        <v>14</v>
      </c>
      <c r="X2" s="2159" t="s">
        <v>15</v>
      </c>
      <c r="Y2" s="2150" t="s">
        <v>16</v>
      </c>
      <c r="Z2" s="2151"/>
      <c r="AA2" s="2151"/>
      <c r="AB2" s="2151"/>
      <c r="AC2" s="2152"/>
      <c r="AD2" s="2143" t="s">
        <v>17</v>
      </c>
      <c r="AE2" s="2143"/>
      <c r="AF2" s="2143" t="s">
        <v>18</v>
      </c>
      <c r="AG2" s="2143"/>
      <c r="AH2" s="2143"/>
      <c r="AI2" s="2143"/>
      <c r="AJ2" s="2143"/>
      <c r="AK2" s="2146"/>
      <c r="AL2" s="2143" t="s">
        <v>19</v>
      </c>
      <c r="AM2" s="2146"/>
      <c r="AN2" s="2146"/>
      <c r="AO2" s="2146"/>
      <c r="AP2" s="2146"/>
      <c r="AQ2" s="2146"/>
      <c r="AR2" s="2146"/>
      <c r="AS2" s="2146"/>
      <c r="AT2" s="2146"/>
      <c r="AU2" s="2146"/>
      <c r="AV2" s="2143" t="s">
        <v>20</v>
      </c>
    </row>
    <row r="3" spans="1:48" ht="24" customHeight="1">
      <c r="A3" s="2160"/>
      <c r="B3" s="2143"/>
      <c r="C3" s="2143"/>
      <c r="D3" s="2143"/>
      <c r="E3" s="2148"/>
      <c r="F3" s="2143"/>
      <c r="G3" s="2143"/>
      <c r="H3" s="2143"/>
      <c r="I3" s="2143"/>
      <c r="J3" s="2143" t="s">
        <v>273</v>
      </c>
      <c r="K3" s="2146"/>
      <c r="L3" s="2146"/>
      <c r="M3" s="2146"/>
      <c r="N3" s="2146"/>
      <c r="O3" s="2143" t="s">
        <v>2</v>
      </c>
      <c r="P3" s="2146"/>
      <c r="Q3" s="2146"/>
      <c r="R3" s="2146"/>
      <c r="S3" s="2143" t="s">
        <v>22</v>
      </c>
      <c r="T3" s="2143" t="s">
        <v>23</v>
      </c>
      <c r="U3" s="2143" t="s">
        <v>24</v>
      </c>
      <c r="V3" s="2143" t="s">
        <v>25</v>
      </c>
      <c r="W3" s="2143"/>
      <c r="X3" s="2159"/>
      <c r="Y3" s="2153"/>
      <c r="Z3" s="2154"/>
      <c r="AA3" s="2154"/>
      <c r="AB3" s="2154"/>
      <c r="AC3" s="2155"/>
      <c r="AD3" s="2143" t="s">
        <v>26</v>
      </c>
      <c r="AE3" s="2143" t="s">
        <v>27</v>
      </c>
      <c r="AF3" s="2143" t="s">
        <v>28</v>
      </c>
      <c r="AG3" s="2143"/>
      <c r="AH3" s="2143" t="s">
        <v>29</v>
      </c>
      <c r="AI3" s="2146"/>
      <c r="AJ3" s="2146"/>
      <c r="AK3" s="2146" t="s">
        <v>30</v>
      </c>
      <c r="AL3" s="2143" t="s">
        <v>31</v>
      </c>
      <c r="AM3" s="2146"/>
      <c r="AN3" s="2146"/>
      <c r="AO3" s="2146"/>
      <c r="AP3" s="2146"/>
      <c r="AQ3" s="2143" t="s">
        <v>32</v>
      </c>
      <c r="AR3" s="2146"/>
      <c r="AS3" s="2146"/>
      <c r="AT3" s="2146"/>
      <c r="AU3" s="2146"/>
      <c r="AV3" s="2143"/>
    </row>
    <row r="4" spans="1:48" ht="24" customHeight="1">
      <c r="A4" s="2160"/>
      <c r="B4" s="2143"/>
      <c r="C4" s="2143"/>
      <c r="D4" s="2143"/>
      <c r="E4" s="2149"/>
      <c r="F4" s="2143"/>
      <c r="G4" s="2143"/>
      <c r="H4" s="2143"/>
      <c r="I4" s="2143"/>
      <c r="J4" s="1713" t="s">
        <v>299</v>
      </c>
      <c r="K4" s="1713" t="s">
        <v>274</v>
      </c>
      <c r="L4" s="1713" t="s">
        <v>35</v>
      </c>
      <c r="M4" s="1713" t="s">
        <v>36</v>
      </c>
      <c r="N4" s="1713" t="s">
        <v>37</v>
      </c>
      <c r="O4" s="1713" t="s">
        <v>68</v>
      </c>
      <c r="P4" s="1713" t="s">
        <v>33</v>
      </c>
      <c r="Q4" s="1713" t="s">
        <v>34</v>
      </c>
      <c r="R4" s="1713" t="s">
        <v>37</v>
      </c>
      <c r="S4" s="2143"/>
      <c r="T4" s="2143"/>
      <c r="U4" s="2143"/>
      <c r="V4" s="2143"/>
      <c r="W4" s="2143"/>
      <c r="X4" s="2159"/>
      <c r="Y4" s="2156"/>
      <c r="Z4" s="2157"/>
      <c r="AA4" s="2157"/>
      <c r="AB4" s="2157"/>
      <c r="AC4" s="2158"/>
      <c r="AD4" s="2143"/>
      <c r="AE4" s="2143"/>
      <c r="AF4" s="1713" t="s">
        <v>38</v>
      </c>
      <c r="AG4" s="1713" t="s">
        <v>39</v>
      </c>
      <c r="AH4" s="1713" t="s">
        <v>38</v>
      </c>
      <c r="AI4" s="1713" t="s">
        <v>40</v>
      </c>
      <c r="AJ4" s="1713" t="s">
        <v>39</v>
      </c>
      <c r="AK4" s="2146"/>
      <c r="AL4" s="1714" t="s">
        <v>41</v>
      </c>
      <c r="AM4" s="1713" t="s">
        <v>42</v>
      </c>
      <c r="AN4" s="1713" t="s">
        <v>37</v>
      </c>
      <c r="AO4" s="1713" t="s">
        <v>43</v>
      </c>
      <c r="AP4" s="1713" t="s">
        <v>44</v>
      </c>
      <c r="AQ4" s="1713" t="s">
        <v>41</v>
      </c>
      <c r="AR4" s="1713" t="s">
        <v>42</v>
      </c>
      <c r="AS4" s="1713" t="s">
        <v>37</v>
      </c>
      <c r="AT4" s="1713" t="s">
        <v>43</v>
      </c>
      <c r="AU4" s="1713" t="s">
        <v>44</v>
      </c>
      <c r="AV4" s="2143"/>
    </row>
    <row r="5" spans="1:48" s="75" customFormat="1" ht="24" customHeight="1">
      <c r="A5" s="1712"/>
      <c r="B5" s="1691" t="s">
        <v>57</v>
      </c>
      <c r="C5" s="1715" t="s">
        <v>55</v>
      </c>
      <c r="D5" s="1715"/>
      <c r="E5" s="1715" t="s">
        <v>81</v>
      </c>
      <c r="F5" s="1715"/>
      <c r="G5" s="1716">
        <f>SUM(G6:G6)</f>
        <v>122204</v>
      </c>
      <c r="H5" s="1716">
        <f>SUM(H6:H6)</f>
        <v>6874.53</v>
      </c>
      <c r="I5" s="1716">
        <f>SUM(I6:I6)</f>
        <v>10625.27</v>
      </c>
      <c r="J5" s="250"/>
      <c r="K5" s="250"/>
      <c r="L5" s="250"/>
      <c r="M5" s="250"/>
      <c r="N5" s="1716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1715"/>
      <c r="AE5" s="1715"/>
      <c r="AF5" s="1717"/>
      <c r="AG5" s="1715"/>
      <c r="AH5" s="1715"/>
      <c r="AI5" s="1715"/>
      <c r="AJ5" s="1715"/>
      <c r="AK5" s="1715"/>
      <c r="AL5" s="1715"/>
      <c r="AM5" s="1715"/>
      <c r="AN5" s="1715"/>
      <c r="AO5" s="1715"/>
      <c r="AP5" s="1715"/>
      <c r="AQ5" s="1715"/>
      <c r="AR5" s="1718"/>
      <c r="AS5" s="1718"/>
      <c r="AT5" s="1718"/>
      <c r="AU5" s="1718"/>
      <c r="AV5" s="1718"/>
    </row>
    <row r="6" spans="1:48" s="9" customFormat="1" ht="87" customHeight="1">
      <c r="A6" s="1707" t="s">
        <v>150</v>
      </c>
      <c r="B6" s="157"/>
      <c r="C6" s="226" t="s">
        <v>9685</v>
      </c>
      <c r="D6" s="226" t="s">
        <v>9681</v>
      </c>
      <c r="E6" s="226" t="s">
        <v>9686</v>
      </c>
      <c r="F6" s="226" t="s">
        <v>9742</v>
      </c>
      <c r="G6" s="1719">
        <v>122204</v>
      </c>
      <c r="H6" s="1719">
        <v>6874.53</v>
      </c>
      <c r="I6" s="1719">
        <v>10625.27</v>
      </c>
      <c r="J6" s="1719" t="s">
        <v>9687</v>
      </c>
      <c r="K6" s="226" t="s">
        <v>9688</v>
      </c>
      <c r="L6" s="226"/>
      <c r="M6" s="226"/>
      <c r="N6" s="226" t="s">
        <v>9689</v>
      </c>
      <c r="O6" s="225" t="s">
        <v>9690</v>
      </c>
      <c r="P6" s="1719">
        <v>100</v>
      </c>
      <c r="Q6" s="1719">
        <v>130</v>
      </c>
      <c r="R6" s="1719">
        <v>13000</v>
      </c>
      <c r="S6" s="1719">
        <v>560</v>
      </c>
      <c r="T6" s="1719">
        <v>50000</v>
      </c>
      <c r="U6" s="232" t="s">
        <v>178</v>
      </c>
      <c r="V6" s="232" t="s">
        <v>466</v>
      </c>
      <c r="W6" s="232" t="s">
        <v>9691</v>
      </c>
      <c r="X6" s="1720">
        <v>2009</v>
      </c>
      <c r="Y6" s="232" t="s">
        <v>9682</v>
      </c>
      <c r="Z6" s="232" t="s">
        <v>2231</v>
      </c>
      <c r="AA6" s="232" t="s">
        <v>2231</v>
      </c>
      <c r="AB6" s="232"/>
      <c r="AC6" s="1719">
        <v>53300</v>
      </c>
      <c r="AD6" s="226"/>
      <c r="AE6" s="226"/>
      <c r="AF6" s="226">
        <v>1</v>
      </c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 t="s">
        <v>9745</v>
      </c>
    </row>
  </sheetData>
  <mergeCells count="33">
    <mergeCell ref="X2:X4"/>
    <mergeCell ref="A2:A4"/>
    <mergeCell ref="B2:B4"/>
    <mergeCell ref="C2:C4"/>
    <mergeCell ref="D2:D4"/>
    <mergeCell ref="S3:S4"/>
    <mergeCell ref="O3:R3"/>
    <mergeCell ref="S2:V2"/>
    <mergeCell ref="H2:H4"/>
    <mergeCell ref="I2:I4"/>
    <mergeCell ref="U3:U4"/>
    <mergeCell ref="V3:V4"/>
    <mergeCell ref="AD3:AD4"/>
    <mergeCell ref="AQ3:AU3"/>
    <mergeCell ref="AD2:AE2"/>
    <mergeCell ref="AK3:AK4"/>
    <mergeCell ref="Y2:AC4"/>
    <mergeCell ref="AV2:AV4"/>
    <mergeCell ref="B1:H1"/>
    <mergeCell ref="X1:AV1"/>
    <mergeCell ref="F2:F4"/>
    <mergeCell ref="AE3:AE4"/>
    <mergeCell ref="AF3:AG3"/>
    <mergeCell ref="AH3:AJ3"/>
    <mergeCell ref="E2:E4"/>
    <mergeCell ref="J2:R2"/>
    <mergeCell ref="T3:T4"/>
    <mergeCell ref="G2:G4"/>
    <mergeCell ref="W2:W4"/>
    <mergeCell ref="J3:N3"/>
    <mergeCell ref="AL3:AP3"/>
    <mergeCell ref="AF2:AK2"/>
    <mergeCell ref="AL2:AU2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4118-EE81-4912-9A1E-949C9499439E}">
  <sheetPr>
    <tabColor theme="0" tint="-0.14999847407452621"/>
    <pageSetUpPr fitToPage="1"/>
  </sheetPr>
  <dimension ref="A1:AU6"/>
  <sheetViews>
    <sheetView view="pageBreakPreview" topLeftCell="B1" zoomScaleNormal="100" zoomScaleSheetLayoutView="100" workbookViewId="0">
      <pane ySplit="4" topLeftCell="A5" activePane="bottomLeft" state="frozen"/>
      <selection activeCell="B1" sqref="B1:H1"/>
      <selection pane="bottomLeft" activeCell="AV30" sqref="AV30"/>
    </sheetView>
  </sheetViews>
  <sheetFormatPr defaultColWidth="8.88671875" defaultRowHeight="11.25"/>
  <cols>
    <col min="1" max="1" width="0" style="40" hidden="1" customWidth="1"/>
    <col min="2" max="2" width="4.5546875" style="40" customWidth="1"/>
    <col min="3" max="3" width="8.109375" style="40" customWidth="1"/>
    <col min="4" max="4" width="8.109375" style="40" hidden="1" customWidth="1"/>
    <col min="5" max="5" width="8.77734375" style="40" customWidth="1"/>
    <col min="6" max="6" width="11.5546875" style="40" customWidth="1"/>
    <col min="7" max="7" width="7" style="40" customWidth="1"/>
    <col min="8" max="8" width="6.88671875" style="40" customWidth="1"/>
    <col min="9" max="9" width="6.44140625" style="40" customWidth="1"/>
    <col min="10" max="10" width="6" style="40" bestFit="1" customWidth="1"/>
    <col min="11" max="11" width="6.33203125" style="40" bestFit="1" customWidth="1"/>
    <col min="12" max="12" width="6" style="40" hidden="1" customWidth="1"/>
    <col min="13" max="13" width="3.5546875" style="40" hidden="1" customWidth="1"/>
    <col min="14" max="14" width="5.44140625" style="40" customWidth="1"/>
    <col min="15" max="15" width="4.6640625" style="40" customWidth="1"/>
    <col min="16" max="16" width="5.5546875" style="40" customWidth="1"/>
    <col min="17" max="17" width="6.109375" style="40" customWidth="1"/>
    <col min="18" max="18" width="5.5546875" style="40" bestFit="1" customWidth="1"/>
    <col min="19" max="19" width="5.77734375" style="40" bestFit="1" customWidth="1"/>
    <col min="20" max="20" width="8.88671875" style="40" hidden="1" customWidth="1"/>
    <col min="21" max="21" width="8.44140625" style="40" hidden="1" customWidth="1"/>
    <col min="22" max="22" width="5.88671875" style="39" customWidth="1"/>
    <col min="23" max="27" width="8.88671875" style="40" hidden="1" customWidth="1"/>
    <col min="28" max="28" width="5.77734375" style="40" customWidth="1"/>
    <col min="29" max="46" width="8.88671875" style="40" hidden="1" customWidth="1"/>
    <col min="47" max="47" width="9.109375" style="40" customWidth="1"/>
    <col min="48" max="16384" width="8.88671875" style="9"/>
  </cols>
  <sheetData>
    <row r="1" spans="1:47" s="58" customFormat="1" ht="22.9" customHeight="1">
      <c r="A1" s="57"/>
      <c r="B1" s="2173" t="s">
        <v>46</v>
      </c>
      <c r="C1" s="2173"/>
      <c r="D1" s="2173"/>
      <c r="E1" s="2173"/>
      <c r="F1" s="2173"/>
      <c r="G1" s="2173"/>
      <c r="H1" s="2173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2142" t="s">
        <v>258</v>
      </c>
      <c r="W1" s="2142"/>
      <c r="X1" s="2142"/>
      <c r="Y1" s="2142"/>
      <c r="Z1" s="2142"/>
      <c r="AA1" s="2142"/>
      <c r="AB1" s="2142"/>
      <c r="AC1" s="2142"/>
      <c r="AD1" s="2142"/>
      <c r="AE1" s="2142"/>
      <c r="AF1" s="2142"/>
      <c r="AG1" s="2142"/>
      <c r="AH1" s="2142"/>
      <c r="AI1" s="2142"/>
      <c r="AJ1" s="2142"/>
      <c r="AK1" s="2142"/>
      <c r="AL1" s="2142"/>
      <c r="AM1" s="2142"/>
      <c r="AN1" s="2142"/>
      <c r="AO1" s="2142"/>
      <c r="AP1" s="2142"/>
      <c r="AQ1" s="2142"/>
      <c r="AR1" s="2142"/>
      <c r="AS1" s="2142"/>
      <c r="AT1" s="2142"/>
      <c r="AU1" s="2142"/>
    </row>
    <row r="2" spans="1:47" ht="24" customHeight="1">
      <c r="A2" s="2140" t="s">
        <v>3</v>
      </c>
      <c r="B2" s="2138" t="s">
        <v>4</v>
      </c>
      <c r="C2" s="2138" t="s">
        <v>5</v>
      </c>
      <c r="D2" s="2170" t="s">
        <v>6</v>
      </c>
      <c r="E2" s="2170" t="s">
        <v>7</v>
      </c>
      <c r="F2" s="2138" t="s">
        <v>8</v>
      </c>
      <c r="G2" s="2138" t="s">
        <v>9</v>
      </c>
      <c r="H2" s="2138" t="s">
        <v>10</v>
      </c>
      <c r="I2" s="2138" t="s">
        <v>11</v>
      </c>
      <c r="J2" s="2138" t="s">
        <v>12</v>
      </c>
      <c r="K2" s="2138"/>
      <c r="L2" s="2138"/>
      <c r="M2" s="2138"/>
      <c r="N2" s="2138"/>
      <c r="O2" s="2138"/>
      <c r="P2" s="2138"/>
      <c r="Q2" s="2138"/>
      <c r="R2" s="2138" t="s">
        <v>13</v>
      </c>
      <c r="S2" s="2138"/>
      <c r="T2" s="2138"/>
      <c r="U2" s="2138" t="s">
        <v>14</v>
      </c>
      <c r="V2" s="2089" t="s">
        <v>15</v>
      </c>
      <c r="W2" s="2161" t="s">
        <v>408</v>
      </c>
      <c r="X2" s="2162"/>
      <c r="Y2" s="2162"/>
      <c r="Z2" s="2162"/>
      <c r="AA2" s="2162"/>
      <c r="AB2" s="2163"/>
      <c r="AC2" s="2138" t="s">
        <v>17</v>
      </c>
      <c r="AD2" s="2138"/>
      <c r="AE2" s="2138" t="s">
        <v>18</v>
      </c>
      <c r="AF2" s="2138"/>
      <c r="AG2" s="2138"/>
      <c r="AH2" s="2138"/>
      <c r="AI2" s="2138"/>
      <c r="AJ2" s="2139"/>
      <c r="AK2" s="2138" t="s">
        <v>19</v>
      </c>
      <c r="AL2" s="2139"/>
      <c r="AM2" s="2139"/>
      <c r="AN2" s="2139"/>
      <c r="AO2" s="2139"/>
      <c r="AP2" s="2139"/>
      <c r="AQ2" s="2139"/>
      <c r="AR2" s="2139"/>
      <c r="AS2" s="2139"/>
      <c r="AT2" s="2139"/>
      <c r="AU2" s="2138" t="s">
        <v>20</v>
      </c>
    </row>
    <row r="3" spans="1:47" ht="24" customHeight="1">
      <c r="A3" s="2140"/>
      <c r="B3" s="2138"/>
      <c r="C3" s="2138"/>
      <c r="D3" s="2171"/>
      <c r="E3" s="2171"/>
      <c r="F3" s="2138"/>
      <c r="G3" s="2138"/>
      <c r="H3" s="2138"/>
      <c r="I3" s="2138"/>
      <c r="J3" s="2138" t="s">
        <v>275</v>
      </c>
      <c r="K3" s="2139"/>
      <c r="L3" s="2139"/>
      <c r="M3" s="2139"/>
      <c r="N3" s="2139"/>
      <c r="O3" s="2138" t="s">
        <v>276</v>
      </c>
      <c r="P3" s="2139"/>
      <c r="Q3" s="2139"/>
      <c r="R3" s="2138" t="s">
        <v>23</v>
      </c>
      <c r="S3" s="2138" t="s">
        <v>24</v>
      </c>
      <c r="T3" s="2138" t="s">
        <v>25</v>
      </c>
      <c r="U3" s="2138"/>
      <c r="V3" s="2089"/>
      <c r="W3" s="2164"/>
      <c r="X3" s="2165"/>
      <c r="Y3" s="2165"/>
      <c r="Z3" s="2165"/>
      <c r="AA3" s="2165"/>
      <c r="AB3" s="2166"/>
      <c r="AC3" s="2138" t="s">
        <v>26</v>
      </c>
      <c r="AD3" s="2138" t="s">
        <v>27</v>
      </c>
      <c r="AE3" s="2138" t="s">
        <v>28</v>
      </c>
      <c r="AF3" s="2138"/>
      <c r="AG3" s="2138" t="s">
        <v>29</v>
      </c>
      <c r="AH3" s="2139"/>
      <c r="AI3" s="2139"/>
      <c r="AJ3" s="2139" t="s">
        <v>30</v>
      </c>
      <c r="AK3" s="2138" t="s">
        <v>31</v>
      </c>
      <c r="AL3" s="2139"/>
      <c r="AM3" s="2139"/>
      <c r="AN3" s="2139"/>
      <c r="AO3" s="2139"/>
      <c r="AP3" s="2138" t="s">
        <v>32</v>
      </c>
      <c r="AQ3" s="2139"/>
      <c r="AR3" s="2139"/>
      <c r="AS3" s="2139"/>
      <c r="AT3" s="2139"/>
      <c r="AU3" s="2138"/>
    </row>
    <row r="4" spans="1:47" ht="24" customHeight="1">
      <c r="A4" s="2140"/>
      <c r="B4" s="2138"/>
      <c r="C4" s="2138"/>
      <c r="D4" s="2172"/>
      <c r="E4" s="2172"/>
      <c r="F4" s="2138"/>
      <c r="G4" s="2138"/>
      <c r="H4" s="2138"/>
      <c r="I4" s="2138"/>
      <c r="J4" s="940" t="s">
        <v>33</v>
      </c>
      <c r="K4" s="940" t="s">
        <v>34</v>
      </c>
      <c r="L4" s="940" t="s">
        <v>35</v>
      </c>
      <c r="M4" s="940" t="s">
        <v>36</v>
      </c>
      <c r="N4" s="940" t="s">
        <v>37</v>
      </c>
      <c r="O4" s="940" t="s">
        <v>33</v>
      </c>
      <c r="P4" s="940" t="s">
        <v>34</v>
      </c>
      <c r="Q4" s="940" t="s">
        <v>37</v>
      </c>
      <c r="R4" s="2138"/>
      <c r="S4" s="2138"/>
      <c r="T4" s="2138"/>
      <c r="U4" s="2138"/>
      <c r="V4" s="2089"/>
      <c r="W4" s="2167"/>
      <c r="X4" s="2168"/>
      <c r="Y4" s="2168"/>
      <c r="Z4" s="2168"/>
      <c r="AA4" s="2168"/>
      <c r="AB4" s="2169"/>
      <c r="AC4" s="2138"/>
      <c r="AD4" s="2138"/>
      <c r="AE4" s="940" t="s">
        <v>38</v>
      </c>
      <c r="AF4" s="940" t="s">
        <v>39</v>
      </c>
      <c r="AG4" s="940" t="s">
        <v>38</v>
      </c>
      <c r="AH4" s="940" t="s">
        <v>40</v>
      </c>
      <c r="AI4" s="940" t="s">
        <v>39</v>
      </c>
      <c r="AJ4" s="2139"/>
      <c r="AK4" s="1701" t="s">
        <v>41</v>
      </c>
      <c r="AL4" s="940" t="s">
        <v>42</v>
      </c>
      <c r="AM4" s="940" t="s">
        <v>37</v>
      </c>
      <c r="AN4" s="940" t="s">
        <v>43</v>
      </c>
      <c r="AO4" s="940" t="s">
        <v>44</v>
      </c>
      <c r="AP4" s="940" t="s">
        <v>41</v>
      </c>
      <c r="AQ4" s="940" t="s">
        <v>42</v>
      </c>
      <c r="AR4" s="940" t="s">
        <v>37</v>
      </c>
      <c r="AS4" s="940" t="s">
        <v>43</v>
      </c>
      <c r="AT4" s="940" t="s">
        <v>44</v>
      </c>
      <c r="AU4" s="2138"/>
    </row>
    <row r="5" spans="1:47" s="75" customFormat="1" ht="24" customHeight="1">
      <c r="A5" s="1712"/>
      <c r="B5" s="1691" t="s">
        <v>57</v>
      </c>
      <c r="C5" s="1694" t="s">
        <v>55</v>
      </c>
      <c r="D5" s="1694"/>
      <c r="E5" s="1694" t="s">
        <v>81</v>
      </c>
      <c r="F5" s="1694"/>
      <c r="G5" s="1711">
        <f>SUM(G6:G6)</f>
        <v>80031</v>
      </c>
      <c r="H5" s="1711">
        <f>SUM(H6:H6)</f>
        <v>1094</v>
      </c>
      <c r="I5" s="1711">
        <f>SUM(I6:I6)</f>
        <v>2851</v>
      </c>
      <c r="J5" s="1711"/>
      <c r="K5" s="1711"/>
      <c r="L5" s="1711"/>
      <c r="M5" s="1711"/>
      <c r="N5" s="1711"/>
      <c r="O5" s="1711"/>
      <c r="P5" s="1711"/>
      <c r="Q5" s="1711"/>
      <c r="R5" s="1711"/>
      <c r="S5" s="1710"/>
      <c r="T5" s="1710"/>
      <c r="U5" s="1710"/>
      <c r="V5" s="1710"/>
      <c r="W5" s="1710"/>
      <c r="X5" s="1710"/>
      <c r="Y5" s="1710"/>
      <c r="Z5" s="1710"/>
      <c r="AA5" s="1710"/>
      <c r="AB5" s="1711"/>
      <c r="AC5" s="1694"/>
      <c r="AD5" s="1694"/>
      <c r="AE5" s="1709"/>
      <c r="AF5" s="1694"/>
      <c r="AG5" s="1694"/>
      <c r="AH5" s="1694"/>
      <c r="AI5" s="1694"/>
      <c r="AJ5" s="1694"/>
      <c r="AK5" s="1694"/>
      <c r="AL5" s="1694"/>
      <c r="AM5" s="1694"/>
      <c r="AN5" s="1694"/>
      <c r="AO5" s="1694"/>
      <c r="AP5" s="1694"/>
      <c r="AQ5" s="1708"/>
      <c r="AR5" s="1708"/>
      <c r="AS5" s="1708"/>
      <c r="AT5" s="1708"/>
      <c r="AU5" s="1708"/>
    </row>
    <row r="6" spans="1:47" ht="78" customHeight="1">
      <c r="A6" s="1690" t="s">
        <v>150</v>
      </c>
      <c r="B6" s="157"/>
      <c r="C6" s="1702" t="s">
        <v>9685</v>
      </c>
      <c r="D6" s="1702"/>
      <c r="E6" s="1702" t="s">
        <v>9726</v>
      </c>
      <c r="F6" s="1702" t="s">
        <v>9742</v>
      </c>
      <c r="G6" s="1703">
        <v>80031</v>
      </c>
      <c r="H6" s="1703">
        <v>1094</v>
      </c>
      <c r="I6" s="1703">
        <v>2851</v>
      </c>
      <c r="J6" s="1703">
        <v>8</v>
      </c>
      <c r="K6" s="1703">
        <v>4000</v>
      </c>
      <c r="L6" s="1703">
        <v>3</v>
      </c>
      <c r="M6" s="1703">
        <v>5</v>
      </c>
      <c r="N6" s="1703">
        <v>32000</v>
      </c>
      <c r="O6" s="1703">
        <v>90</v>
      </c>
      <c r="P6" s="1703">
        <v>50</v>
      </c>
      <c r="Q6" s="1703" t="s">
        <v>9727</v>
      </c>
      <c r="R6" s="1703">
        <v>5064</v>
      </c>
      <c r="S6" s="1704" t="s">
        <v>178</v>
      </c>
      <c r="T6" s="1704"/>
      <c r="U6" s="1704" t="s">
        <v>9728</v>
      </c>
      <c r="V6" s="1705">
        <v>2007</v>
      </c>
      <c r="W6" s="1704" t="s">
        <v>624</v>
      </c>
      <c r="X6" s="1704" t="s">
        <v>1203</v>
      </c>
      <c r="Y6" s="1704"/>
      <c r="Z6" s="1704"/>
      <c r="AA6" s="1704" t="s">
        <v>9729</v>
      </c>
      <c r="AB6" s="1703">
        <v>18300</v>
      </c>
      <c r="AC6" s="1702"/>
      <c r="AD6" s="1702"/>
      <c r="AE6" s="1702">
        <v>1</v>
      </c>
      <c r="AF6" s="1702"/>
      <c r="AG6" s="1702">
        <v>2</v>
      </c>
      <c r="AH6" s="1702"/>
      <c r="AI6" s="1702"/>
      <c r="AJ6" s="1702"/>
      <c r="AK6" s="1702" t="s">
        <v>2164</v>
      </c>
      <c r="AL6" s="1702">
        <v>2</v>
      </c>
      <c r="AM6" s="1702">
        <v>800</v>
      </c>
      <c r="AN6" s="1702"/>
      <c r="AO6" s="1702" t="s">
        <v>305</v>
      </c>
      <c r="AP6" s="1702"/>
      <c r="AQ6" s="1702"/>
      <c r="AR6" s="1702"/>
      <c r="AS6" s="1702"/>
      <c r="AT6" s="1702"/>
      <c r="AU6" s="1702" t="s">
        <v>9746</v>
      </c>
    </row>
  </sheetData>
  <mergeCells count="32">
    <mergeCell ref="B1:H1"/>
    <mergeCell ref="V1:AU1"/>
    <mergeCell ref="F2:F4"/>
    <mergeCell ref="G2:G4"/>
    <mergeCell ref="H2:H4"/>
    <mergeCell ref="AC3:AC4"/>
    <mergeCell ref="AU2:AU4"/>
    <mergeCell ref="D2:D4"/>
    <mergeCell ref="J2:Q2"/>
    <mergeCell ref="AE3:AF3"/>
    <mergeCell ref="AP3:AT3"/>
    <mergeCell ref="AG3:AI3"/>
    <mergeCell ref="AK3:AO3"/>
    <mergeCell ref="AK2:AT2"/>
    <mergeCell ref="AC2:AD2"/>
    <mergeCell ref="AJ3:AJ4"/>
    <mergeCell ref="AE2:AJ2"/>
    <mergeCell ref="AD3:AD4"/>
    <mergeCell ref="V2:V4"/>
    <mergeCell ref="W2:AB4"/>
    <mergeCell ref="A2:A4"/>
    <mergeCell ref="B2:B4"/>
    <mergeCell ref="C2:C4"/>
    <mergeCell ref="E2:E4"/>
    <mergeCell ref="U2:U4"/>
    <mergeCell ref="I2:I4"/>
    <mergeCell ref="T3:T4"/>
    <mergeCell ref="J3:N3"/>
    <mergeCell ref="R3:R4"/>
    <mergeCell ref="S3:S4"/>
    <mergeCell ref="O3:Q3"/>
    <mergeCell ref="R2:T2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DFE5-81CF-45FE-9A4A-3EAB10BD33CE}">
  <sheetPr>
    <tabColor theme="0" tint="-0.14999847407452621"/>
    <pageSetUpPr fitToPage="1"/>
  </sheetPr>
  <dimension ref="A1:AS6"/>
  <sheetViews>
    <sheetView view="pageBreakPreview" topLeftCell="B1" zoomScaleNormal="100" zoomScaleSheetLayoutView="100" workbookViewId="0">
      <pane ySplit="4" topLeftCell="A5" activePane="bottomLeft" state="frozen"/>
      <selection activeCell="B1" sqref="B1:H1"/>
      <selection pane="bottomLeft" activeCell="C5" sqref="C5:AS6"/>
    </sheetView>
  </sheetViews>
  <sheetFormatPr defaultColWidth="8.88671875" defaultRowHeight="23.45" customHeight="1"/>
  <cols>
    <col min="1" max="1" width="0" style="40" hidden="1" customWidth="1"/>
    <col min="2" max="2" width="3.77734375" style="40" customWidth="1"/>
    <col min="3" max="3" width="7.77734375" style="40" customWidth="1"/>
    <col min="4" max="4" width="13.33203125" style="40" hidden="1" customWidth="1"/>
    <col min="5" max="5" width="11.21875" style="40" customWidth="1"/>
    <col min="6" max="6" width="11.44140625" style="40" customWidth="1"/>
    <col min="7" max="7" width="9" style="40" customWidth="1"/>
    <col min="8" max="8" width="8.109375" style="40" customWidth="1"/>
    <col min="9" max="9" width="8.44140625" style="40" customWidth="1"/>
    <col min="10" max="11" width="7.21875" style="40" customWidth="1"/>
    <col min="12" max="12" width="6" style="40" hidden="1" customWidth="1"/>
    <col min="13" max="13" width="3.5546875" style="40" hidden="1" customWidth="1"/>
    <col min="14" max="14" width="7" style="40" customWidth="1"/>
    <col min="15" max="15" width="8.88671875" style="40" hidden="1" customWidth="1"/>
    <col min="16" max="16" width="7.109375" style="40" customWidth="1"/>
    <col min="17" max="17" width="6.33203125" style="40" customWidth="1"/>
    <col min="18" max="18" width="8.88671875" style="40" hidden="1" customWidth="1"/>
    <col min="19" max="19" width="8.44140625" style="40" hidden="1" customWidth="1"/>
    <col min="20" max="20" width="6.88671875" style="39" customWidth="1"/>
    <col min="21" max="25" width="8.88671875" style="40" hidden="1" customWidth="1"/>
    <col min="26" max="26" width="7.88671875" style="40" customWidth="1"/>
    <col min="27" max="44" width="8.88671875" style="40" hidden="1" customWidth="1"/>
    <col min="45" max="45" width="9.5546875" style="40" customWidth="1"/>
    <col min="46" max="16384" width="8.88671875" style="9"/>
  </cols>
  <sheetData>
    <row r="1" spans="1:45" ht="23.45" customHeight="1">
      <c r="B1" s="2173" t="s">
        <v>47</v>
      </c>
      <c r="C1" s="2173"/>
      <c r="D1" s="2173"/>
      <c r="E1" s="2173"/>
      <c r="F1" s="2173"/>
      <c r="G1" s="2173"/>
      <c r="H1" s="2173"/>
      <c r="T1" s="2174" t="s">
        <v>258</v>
      </c>
      <c r="U1" s="2174"/>
      <c r="V1" s="2174"/>
      <c r="W1" s="2174"/>
      <c r="X1" s="2174"/>
      <c r="Y1" s="2174"/>
      <c r="Z1" s="2174"/>
      <c r="AA1" s="2174"/>
      <c r="AB1" s="2174"/>
      <c r="AC1" s="2174"/>
      <c r="AD1" s="2174"/>
      <c r="AE1" s="2174"/>
      <c r="AF1" s="2174"/>
      <c r="AG1" s="2174"/>
      <c r="AH1" s="2174"/>
      <c r="AI1" s="2174"/>
      <c r="AJ1" s="2174"/>
      <c r="AK1" s="2174"/>
      <c r="AL1" s="2174"/>
      <c r="AM1" s="2174"/>
      <c r="AN1" s="2174"/>
      <c r="AO1" s="2174"/>
      <c r="AP1" s="2174"/>
      <c r="AQ1" s="2174"/>
      <c r="AR1" s="2174"/>
      <c r="AS1" s="2174"/>
    </row>
    <row r="2" spans="1:45" ht="24" customHeight="1">
      <c r="A2" s="2140" t="s">
        <v>3</v>
      </c>
      <c r="B2" s="2138" t="s">
        <v>4</v>
      </c>
      <c r="C2" s="2138" t="s">
        <v>5</v>
      </c>
      <c r="D2" s="2138" t="s">
        <v>6</v>
      </c>
      <c r="E2" s="2170" t="s">
        <v>7</v>
      </c>
      <c r="F2" s="2138" t="s">
        <v>8</v>
      </c>
      <c r="G2" s="2138" t="s">
        <v>9</v>
      </c>
      <c r="H2" s="2138" t="s">
        <v>10</v>
      </c>
      <c r="I2" s="2138" t="s">
        <v>11</v>
      </c>
      <c r="J2" s="2138" t="s">
        <v>12</v>
      </c>
      <c r="K2" s="2138"/>
      <c r="L2" s="2138"/>
      <c r="M2" s="2138"/>
      <c r="N2" s="2138"/>
      <c r="O2" s="2138" t="s">
        <v>13</v>
      </c>
      <c r="P2" s="2138"/>
      <c r="Q2" s="2138"/>
      <c r="R2" s="2138"/>
      <c r="S2" s="2138" t="s">
        <v>14</v>
      </c>
      <c r="T2" s="2089" t="s">
        <v>15</v>
      </c>
      <c r="U2" s="2161" t="s">
        <v>408</v>
      </c>
      <c r="V2" s="2162"/>
      <c r="W2" s="2162"/>
      <c r="X2" s="2162"/>
      <c r="Y2" s="2162"/>
      <c r="Z2" s="2163"/>
      <c r="AA2" s="2138" t="s">
        <v>17</v>
      </c>
      <c r="AB2" s="2138"/>
      <c r="AC2" s="2138" t="s">
        <v>18</v>
      </c>
      <c r="AD2" s="2138"/>
      <c r="AE2" s="2138"/>
      <c r="AF2" s="2138"/>
      <c r="AG2" s="2138"/>
      <c r="AH2" s="2139"/>
      <c r="AI2" s="2138" t="s">
        <v>19</v>
      </c>
      <c r="AJ2" s="2139"/>
      <c r="AK2" s="2139"/>
      <c r="AL2" s="2139"/>
      <c r="AM2" s="2139"/>
      <c r="AN2" s="2139"/>
      <c r="AO2" s="2139"/>
      <c r="AP2" s="2139"/>
      <c r="AQ2" s="2139"/>
      <c r="AR2" s="2139"/>
      <c r="AS2" s="2138" t="s">
        <v>20</v>
      </c>
    </row>
    <row r="3" spans="1:45" ht="24" customHeight="1">
      <c r="A3" s="2140"/>
      <c r="B3" s="2138"/>
      <c r="C3" s="2138"/>
      <c r="D3" s="2138"/>
      <c r="E3" s="2171"/>
      <c r="F3" s="2138"/>
      <c r="G3" s="2138"/>
      <c r="H3" s="2138"/>
      <c r="I3" s="2138"/>
      <c r="J3" s="2138" t="s">
        <v>21</v>
      </c>
      <c r="K3" s="2139"/>
      <c r="L3" s="2139"/>
      <c r="M3" s="2139"/>
      <c r="N3" s="2139"/>
      <c r="O3" s="2138" t="s">
        <v>22</v>
      </c>
      <c r="P3" s="2138" t="s">
        <v>23</v>
      </c>
      <c r="Q3" s="2138" t="s">
        <v>24</v>
      </c>
      <c r="R3" s="2138" t="s">
        <v>25</v>
      </c>
      <c r="S3" s="2138"/>
      <c r="T3" s="2089"/>
      <c r="U3" s="2164"/>
      <c r="V3" s="2165"/>
      <c r="W3" s="2165"/>
      <c r="X3" s="2165"/>
      <c r="Y3" s="2165"/>
      <c r="Z3" s="2166"/>
      <c r="AA3" s="2138" t="s">
        <v>26</v>
      </c>
      <c r="AB3" s="2138" t="s">
        <v>27</v>
      </c>
      <c r="AC3" s="2138" t="s">
        <v>28</v>
      </c>
      <c r="AD3" s="2138"/>
      <c r="AE3" s="2138" t="s">
        <v>29</v>
      </c>
      <c r="AF3" s="2139"/>
      <c r="AG3" s="2139"/>
      <c r="AH3" s="2139" t="s">
        <v>30</v>
      </c>
      <c r="AI3" s="2138" t="s">
        <v>31</v>
      </c>
      <c r="AJ3" s="2139"/>
      <c r="AK3" s="2139"/>
      <c r="AL3" s="2139"/>
      <c r="AM3" s="2139"/>
      <c r="AN3" s="2138" t="s">
        <v>32</v>
      </c>
      <c r="AO3" s="2139"/>
      <c r="AP3" s="2139"/>
      <c r="AQ3" s="2139"/>
      <c r="AR3" s="2139"/>
      <c r="AS3" s="2138"/>
    </row>
    <row r="4" spans="1:45" ht="24" customHeight="1">
      <c r="A4" s="2140"/>
      <c r="B4" s="2138"/>
      <c r="C4" s="2138"/>
      <c r="D4" s="2138"/>
      <c r="E4" s="2172"/>
      <c r="F4" s="2138"/>
      <c r="G4" s="2138"/>
      <c r="H4" s="2138"/>
      <c r="I4" s="2138"/>
      <c r="J4" s="940" t="s">
        <v>33</v>
      </c>
      <c r="K4" s="940" t="s">
        <v>34</v>
      </c>
      <c r="L4" s="940" t="s">
        <v>35</v>
      </c>
      <c r="M4" s="940" t="s">
        <v>36</v>
      </c>
      <c r="N4" s="940" t="s">
        <v>37</v>
      </c>
      <c r="O4" s="2138"/>
      <c r="P4" s="2138"/>
      <c r="Q4" s="2138"/>
      <c r="R4" s="2138"/>
      <c r="S4" s="2138"/>
      <c r="T4" s="2089"/>
      <c r="U4" s="2167"/>
      <c r="V4" s="2168"/>
      <c r="W4" s="2168"/>
      <c r="X4" s="2168"/>
      <c r="Y4" s="2168"/>
      <c r="Z4" s="2169"/>
      <c r="AA4" s="2138"/>
      <c r="AB4" s="2138"/>
      <c r="AC4" s="940" t="s">
        <v>38</v>
      </c>
      <c r="AD4" s="940" t="s">
        <v>39</v>
      </c>
      <c r="AE4" s="940" t="s">
        <v>38</v>
      </c>
      <c r="AF4" s="940" t="s">
        <v>40</v>
      </c>
      <c r="AG4" s="940" t="s">
        <v>39</v>
      </c>
      <c r="AH4" s="2139"/>
      <c r="AI4" s="1701" t="s">
        <v>41</v>
      </c>
      <c r="AJ4" s="940" t="s">
        <v>42</v>
      </c>
      <c r="AK4" s="940" t="s">
        <v>37</v>
      </c>
      <c r="AL4" s="940" t="s">
        <v>43</v>
      </c>
      <c r="AM4" s="940" t="s">
        <v>44</v>
      </c>
      <c r="AN4" s="940" t="s">
        <v>41</v>
      </c>
      <c r="AO4" s="940" t="s">
        <v>42</v>
      </c>
      <c r="AP4" s="940" t="s">
        <v>37</v>
      </c>
      <c r="AQ4" s="940" t="s">
        <v>43</v>
      </c>
      <c r="AR4" s="940" t="s">
        <v>44</v>
      </c>
      <c r="AS4" s="2138"/>
    </row>
    <row r="5" spans="1:45" s="75" customFormat="1" ht="24" customHeight="1">
      <c r="A5" s="1712"/>
      <c r="B5" s="1691" t="s">
        <v>57</v>
      </c>
      <c r="C5" s="1694" t="s">
        <v>55</v>
      </c>
      <c r="D5" s="1694"/>
      <c r="E5" s="1694" t="s">
        <v>81</v>
      </c>
      <c r="F5" s="1694"/>
      <c r="G5" s="1694">
        <f>SUM(G6:G6)</f>
        <v>110938</v>
      </c>
      <c r="H5" s="1694">
        <f>SUM(H6:H6)</f>
        <v>1009</v>
      </c>
      <c r="I5" s="1694">
        <f>SUM(I6:I6)</f>
        <v>3607</v>
      </c>
      <c r="J5" s="1694"/>
      <c r="K5" s="1694"/>
      <c r="L5" s="1694"/>
      <c r="M5" s="1694"/>
      <c r="N5" s="1694"/>
      <c r="O5" s="1694"/>
      <c r="P5" s="1694"/>
      <c r="Q5" s="1710"/>
      <c r="R5" s="1710"/>
      <c r="S5" s="1710"/>
      <c r="T5" s="1710"/>
      <c r="U5" s="1710"/>
      <c r="V5" s="1710"/>
      <c r="W5" s="1710"/>
      <c r="X5" s="1710"/>
      <c r="Y5" s="1710"/>
      <c r="Z5" s="1694"/>
      <c r="AA5" s="1694"/>
      <c r="AB5" s="1694"/>
      <c r="AC5" s="1709"/>
      <c r="AD5" s="1694"/>
      <c r="AE5" s="1694"/>
      <c r="AF5" s="1694"/>
      <c r="AG5" s="1694"/>
      <c r="AH5" s="1694"/>
      <c r="AI5" s="1694"/>
      <c r="AJ5" s="1694"/>
      <c r="AK5" s="1694"/>
      <c r="AL5" s="1694"/>
      <c r="AM5" s="1694"/>
      <c r="AN5" s="1694"/>
      <c r="AO5" s="1708"/>
      <c r="AP5" s="1708"/>
      <c r="AQ5" s="1708"/>
      <c r="AR5" s="1708"/>
      <c r="AS5" s="1708"/>
    </row>
    <row r="6" spans="1:45" ht="84.75" customHeight="1">
      <c r="A6" s="1690" t="s">
        <v>315</v>
      </c>
      <c r="B6" s="157"/>
      <c r="C6" s="1702" t="s">
        <v>9685</v>
      </c>
      <c r="D6" s="1702" t="s">
        <v>9683</v>
      </c>
      <c r="E6" s="1702" t="s">
        <v>9692</v>
      </c>
      <c r="F6" s="1702" t="s">
        <v>9742</v>
      </c>
      <c r="G6" s="1702">
        <v>110938</v>
      </c>
      <c r="H6" s="1702">
        <v>1009</v>
      </c>
      <c r="I6" s="1702">
        <v>3607</v>
      </c>
      <c r="J6" s="1702">
        <v>8</v>
      </c>
      <c r="K6" s="1702">
        <v>7500</v>
      </c>
      <c r="L6" s="1702"/>
      <c r="M6" s="1702"/>
      <c r="N6" s="1702">
        <v>60000</v>
      </c>
      <c r="O6" s="1702">
        <v>400</v>
      </c>
      <c r="P6" s="1702">
        <v>4952</v>
      </c>
      <c r="Q6" s="1704" t="s">
        <v>178</v>
      </c>
      <c r="R6" s="1704" t="s">
        <v>466</v>
      </c>
      <c r="S6" s="1704" t="s">
        <v>9693</v>
      </c>
      <c r="T6" s="1705">
        <v>2008</v>
      </c>
      <c r="U6" s="1704">
        <v>8700</v>
      </c>
      <c r="V6" s="1704">
        <v>8700</v>
      </c>
      <c r="W6" s="1704">
        <v>6000</v>
      </c>
      <c r="X6" s="1704"/>
      <c r="Y6" s="1704"/>
      <c r="Z6" s="1702">
        <v>13700</v>
      </c>
      <c r="AA6" s="1702"/>
      <c r="AB6" s="1702"/>
      <c r="AC6" s="1702"/>
      <c r="AD6" s="1702"/>
      <c r="AE6" s="1702"/>
      <c r="AF6" s="1702"/>
      <c r="AG6" s="1702"/>
      <c r="AH6" s="1702"/>
      <c r="AI6" s="1702"/>
      <c r="AJ6" s="1702"/>
      <c r="AK6" s="1702"/>
      <c r="AL6" s="1702"/>
      <c r="AM6" s="1702"/>
      <c r="AN6" s="1702"/>
      <c r="AO6" s="1702"/>
      <c r="AP6" s="1702"/>
      <c r="AQ6" s="1702"/>
      <c r="AR6" s="1702"/>
      <c r="AS6" s="1702" t="s">
        <v>9747</v>
      </c>
    </row>
  </sheetData>
  <mergeCells count="32">
    <mergeCell ref="A2:A4"/>
    <mergeCell ref="B2:B4"/>
    <mergeCell ref="C2:C4"/>
    <mergeCell ref="D2:D4"/>
    <mergeCell ref="J2:N2"/>
    <mergeCell ref="E2:E4"/>
    <mergeCell ref="F2:F4"/>
    <mergeCell ref="G2:G4"/>
    <mergeCell ref="H2:H4"/>
    <mergeCell ref="I2:I4"/>
    <mergeCell ref="AS2:AS4"/>
    <mergeCell ref="J3:N3"/>
    <mergeCell ref="O3:O4"/>
    <mergeCell ref="T1:AS1"/>
    <mergeCell ref="AI3:AM3"/>
    <mergeCell ref="AI2:AR2"/>
    <mergeCell ref="AN3:AR3"/>
    <mergeCell ref="B1:H1"/>
    <mergeCell ref="P3:P4"/>
    <mergeCell ref="Q3:Q4"/>
    <mergeCell ref="R3:R4"/>
    <mergeCell ref="AH3:AH4"/>
    <mergeCell ref="O2:R2"/>
    <mergeCell ref="T2:T4"/>
    <mergeCell ref="U2:Z4"/>
    <mergeCell ref="AC2:AH2"/>
    <mergeCell ref="AA3:AA4"/>
    <mergeCell ref="AB3:AB4"/>
    <mergeCell ref="AC3:AD3"/>
    <mergeCell ref="AE3:AG3"/>
    <mergeCell ref="AA2:AB2"/>
    <mergeCell ref="S2:S4"/>
  </mergeCells>
  <phoneticPr fontId="5" type="noConversion"/>
  <printOptions horizontalCentered="1"/>
  <pageMargins left="0.78740157480314965" right="0.78740157480314965" top="0.78740157480314965" bottom="0.78740157480314965" header="0" footer="0"/>
  <pageSetup paperSize="9" scale="94" fitToHeight="0" orientation="landscape" horizontalDpi="300" verticalDpi="3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6FE-17D5-4075-873A-94EEAEE18560}">
  <dimension ref="A1:AP6"/>
  <sheetViews>
    <sheetView view="pageBreakPreview" topLeftCell="B1" zoomScale="85" zoomScaleNormal="100" zoomScaleSheetLayoutView="85" workbookViewId="0">
      <selection activeCell="O6" sqref="O6"/>
    </sheetView>
  </sheetViews>
  <sheetFormatPr defaultColWidth="8.88671875" defaultRowHeight="16.5"/>
  <cols>
    <col min="1" max="1" width="0" style="52" hidden="1" customWidth="1"/>
    <col min="2" max="2" width="8.88671875" style="52"/>
    <col min="3" max="3" width="8.88671875" style="52" customWidth="1"/>
    <col min="4" max="4" width="13.33203125" style="52" customWidth="1"/>
    <col min="5" max="5" width="9.5546875" style="52" customWidth="1"/>
    <col min="6" max="6" width="10.77734375" style="52" customWidth="1"/>
    <col min="7" max="9" width="7.33203125" style="52" customWidth="1"/>
    <col min="10" max="14" width="7.44140625" style="52" customWidth="1"/>
    <col min="15" max="18" width="7.88671875" style="52" customWidth="1"/>
    <col min="19" max="19" width="8" style="52" customWidth="1"/>
    <col min="20" max="20" width="8.109375" style="52" customWidth="1"/>
    <col min="21" max="21" width="7.88671875" style="52" customWidth="1"/>
    <col min="22" max="22" width="13.6640625" style="52" customWidth="1"/>
    <col min="23" max="23" width="8.88671875" style="52"/>
    <col min="24" max="41" width="8.88671875" style="52" hidden="1" customWidth="1"/>
    <col min="42" max="42" width="0" style="52" hidden="1" customWidth="1"/>
    <col min="43" max="16384" width="8.88671875" style="68"/>
  </cols>
  <sheetData>
    <row r="1" spans="1:42" s="9" customFormat="1" ht="33.75" customHeight="1">
      <c r="A1" s="40"/>
      <c r="B1" s="2173" t="s">
        <v>9720</v>
      </c>
      <c r="C1" s="2173"/>
      <c r="D1" s="2173"/>
      <c r="E1" s="2173"/>
      <c r="F1" s="2173"/>
      <c r="G1" s="2173"/>
      <c r="H1" s="2173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2185" t="s">
        <v>258</v>
      </c>
      <c r="W1" s="2186"/>
      <c r="X1" s="2186"/>
      <c r="Y1" s="2186"/>
      <c r="Z1" s="2186"/>
      <c r="AA1" s="2186"/>
      <c r="AB1" s="2186"/>
      <c r="AC1" s="2186"/>
      <c r="AD1" s="2186"/>
      <c r="AE1" s="2186"/>
      <c r="AF1" s="2186"/>
      <c r="AG1" s="2186"/>
      <c r="AH1" s="2186"/>
      <c r="AI1" s="2186"/>
      <c r="AJ1" s="2186"/>
      <c r="AK1" s="2186"/>
      <c r="AL1" s="2186"/>
      <c r="AM1" s="2186"/>
      <c r="AN1" s="2186"/>
      <c r="AO1" s="2186"/>
      <c r="AP1" s="2186"/>
    </row>
    <row r="2" spans="1:42" s="9" customFormat="1" ht="23.25" customHeight="1">
      <c r="A2" s="2187" t="s">
        <v>3</v>
      </c>
      <c r="B2" s="2170" t="s">
        <v>4</v>
      </c>
      <c r="C2" s="2170" t="s">
        <v>5</v>
      </c>
      <c r="D2" s="2170" t="s">
        <v>6</v>
      </c>
      <c r="E2" s="2170" t="s">
        <v>7</v>
      </c>
      <c r="F2" s="2170" t="s">
        <v>8</v>
      </c>
      <c r="G2" s="2170" t="s">
        <v>9</v>
      </c>
      <c r="H2" s="2170" t="s">
        <v>10</v>
      </c>
      <c r="I2" s="2170" t="s">
        <v>11</v>
      </c>
      <c r="J2" s="2190" t="s">
        <v>12</v>
      </c>
      <c r="K2" s="2191"/>
      <c r="L2" s="2191"/>
      <c r="M2" s="2191"/>
      <c r="N2" s="2191"/>
      <c r="O2" s="2192"/>
      <c r="P2" s="2192"/>
      <c r="Q2" s="2192"/>
      <c r="R2" s="2193"/>
      <c r="S2" s="2190" t="s">
        <v>13</v>
      </c>
      <c r="T2" s="2191"/>
      <c r="U2" s="2191"/>
      <c r="V2" s="2170" t="s">
        <v>14</v>
      </c>
      <c r="W2" s="2091" t="s">
        <v>15</v>
      </c>
      <c r="X2" s="2177" t="s">
        <v>17</v>
      </c>
      <c r="Y2" s="2178"/>
      <c r="Z2" s="2177" t="s">
        <v>18</v>
      </c>
      <c r="AA2" s="2179"/>
      <c r="AB2" s="2179"/>
      <c r="AC2" s="2179"/>
      <c r="AD2" s="2179"/>
      <c r="AE2" s="2178"/>
      <c r="AF2" s="2177" t="s">
        <v>19</v>
      </c>
      <c r="AG2" s="2179"/>
      <c r="AH2" s="2179"/>
      <c r="AI2" s="2179"/>
      <c r="AJ2" s="2179"/>
      <c r="AK2" s="2179"/>
      <c r="AL2" s="2179"/>
      <c r="AM2" s="2179"/>
      <c r="AN2" s="2179"/>
      <c r="AO2" s="2178"/>
      <c r="AP2" s="2175" t="s">
        <v>20</v>
      </c>
    </row>
    <row r="3" spans="1:42" s="9" customFormat="1" ht="21.75" customHeight="1">
      <c r="A3" s="2188"/>
      <c r="B3" s="2171"/>
      <c r="C3" s="2171"/>
      <c r="D3" s="2171"/>
      <c r="E3" s="2171"/>
      <c r="F3" s="2171"/>
      <c r="G3" s="2171"/>
      <c r="H3" s="2171"/>
      <c r="I3" s="2171"/>
      <c r="J3" s="2138" t="s">
        <v>21</v>
      </c>
      <c r="K3" s="2139"/>
      <c r="L3" s="2139"/>
      <c r="M3" s="2139"/>
      <c r="N3" s="2139"/>
      <c r="O3" s="2138" t="s">
        <v>9694</v>
      </c>
      <c r="P3" s="2139"/>
      <c r="Q3" s="2139"/>
      <c r="R3" s="2139"/>
      <c r="S3" s="2170" t="s">
        <v>22</v>
      </c>
      <c r="T3" s="2170" t="s">
        <v>23</v>
      </c>
      <c r="U3" s="2170" t="s">
        <v>24</v>
      </c>
      <c r="V3" s="2171"/>
      <c r="W3" s="2102"/>
      <c r="X3" s="2175" t="s">
        <v>26</v>
      </c>
      <c r="Y3" s="2175" t="s">
        <v>27</v>
      </c>
      <c r="Z3" s="2177" t="s">
        <v>28</v>
      </c>
      <c r="AA3" s="2178"/>
      <c r="AB3" s="2177" t="s">
        <v>29</v>
      </c>
      <c r="AC3" s="2179"/>
      <c r="AD3" s="2178"/>
      <c r="AE3" s="2181" t="s">
        <v>30</v>
      </c>
      <c r="AF3" s="2177" t="s">
        <v>31</v>
      </c>
      <c r="AG3" s="2179"/>
      <c r="AH3" s="2179"/>
      <c r="AI3" s="2179"/>
      <c r="AJ3" s="2178"/>
      <c r="AK3" s="2177" t="s">
        <v>32</v>
      </c>
      <c r="AL3" s="2179"/>
      <c r="AM3" s="2179"/>
      <c r="AN3" s="2179"/>
      <c r="AO3" s="2178"/>
      <c r="AP3" s="2180"/>
    </row>
    <row r="4" spans="1:42" s="9" customFormat="1" ht="22.5" customHeight="1">
      <c r="A4" s="2189"/>
      <c r="B4" s="2172"/>
      <c r="C4" s="2172"/>
      <c r="D4" s="2172"/>
      <c r="E4" s="2172"/>
      <c r="F4" s="2172"/>
      <c r="G4" s="2172"/>
      <c r="H4" s="2172"/>
      <c r="I4" s="2172"/>
      <c r="J4" s="940" t="s">
        <v>9695</v>
      </c>
      <c r="K4" s="940" t="s">
        <v>9696</v>
      </c>
      <c r="L4" s="940" t="s">
        <v>9697</v>
      </c>
      <c r="M4" s="940" t="s">
        <v>9698</v>
      </c>
      <c r="N4" s="940" t="s">
        <v>9699</v>
      </c>
      <c r="O4" s="940" t="s">
        <v>9700</v>
      </c>
      <c r="P4" s="940" t="s">
        <v>9701</v>
      </c>
      <c r="Q4" s="940" t="s">
        <v>9702</v>
      </c>
      <c r="R4" s="940" t="s">
        <v>9703</v>
      </c>
      <c r="S4" s="2172"/>
      <c r="T4" s="2172"/>
      <c r="U4" s="2172"/>
      <c r="V4" s="2172"/>
      <c r="W4" s="2092"/>
      <c r="X4" s="2176"/>
      <c r="Y4" s="2176"/>
      <c r="Z4" s="1723" t="s">
        <v>38</v>
      </c>
      <c r="AA4" s="1723" t="s">
        <v>39</v>
      </c>
      <c r="AB4" s="1723" t="s">
        <v>38</v>
      </c>
      <c r="AC4" s="1723" t="s">
        <v>40</v>
      </c>
      <c r="AD4" s="1723" t="s">
        <v>39</v>
      </c>
      <c r="AE4" s="2182"/>
      <c r="AF4" s="1724" t="s">
        <v>41</v>
      </c>
      <c r="AG4" s="1723" t="s">
        <v>42</v>
      </c>
      <c r="AH4" s="1723" t="s">
        <v>37</v>
      </c>
      <c r="AI4" s="1723" t="s">
        <v>43</v>
      </c>
      <c r="AJ4" s="1723" t="s">
        <v>44</v>
      </c>
      <c r="AK4" s="1723" t="s">
        <v>41</v>
      </c>
      <c r="AL4" s="1723" t="s">
        <v>42</v>
      </c>
      <c r="AM4" s="1723" t="s">
        <v>37</v>
      </c>
      <c r="AN4" s="1723" t="s">
        <v>43</v>
      </c>
      <c r="AO4" s="1723" t="s">
        <v>44</v>
      </c>
      <c r="AP4" s="2176"/>
    </row>
    <row r="5" spans="1:42" s="75" customFormat="1" ht="33" customHeight="1">
      <c r="A5" s="1712"/>
      <c r="B5" s="2183" t="s">
        <v>9647</v>
      </c>
      <c r="C5" s="1694" t="s">
        <v>55</v>
      </c>
      <c r="D5" s="1694"/>
      <c r="E5" s="1694" t="s">
        <v>81</v>
      </c>
      <c r="F5" s="1694"/>
      <c r="G5" s="1694">
        <f>SUM(G6:G6)</f>
        <v>149326.9</v>
      </c>
      <c r="H5" s="1694">
        <f>SUM(H6:H6)</f>
        <v>5159</v>
      </c>
      <c r="I5" s="1694">
        <f>SUM(I6:I6)</f>
        <v>9512.64</v>
      </c>
      <c r="J5" s="1694"/>
      <c r="K5" s="1694"/>
      <c r="L5" s="1694"/>
      <c r="M5" s="1694"/>
      <c r="N5" s="1694"/>
      <c r="O5" s="1694"/>
      <c r="P5" s="1694"/>
      <c r="Q5" s="1694"/>
      <c r="R5" s="1694"/>
      <c r="S5" s="1694"/>
      <c r="T5" s="1694"/>
      <c r="U5" s="1710"/>
      <c r="V5" s="1710"/>
      <c r="W5" s="1710"/>
      <c r="X5" s="1694"/>
      <c r="Y5" s="1694"/>
      <c r="Z5" s="1709"/>
      <c r="AA5" s="1694"/>
      <c r="AB5" s="1694"/>
      <c r="AC5" s="1694"/>
      <c r="AD5" s="1694"/>
      <c r="AE5" s="1694"/>
      <c r="AF5" s="1694"/>
      <c r="AG5" s="1694"/>
      <c r="AH5" s="1694"/>
      <c r="AI5" s="1694"/>
      <c r="AJ5" s="1694"/>
      <c r="AK5" s="1694"/>
      <c r="AL5" s="1708"/>
      <c r="AM5" s="1708"/>
      <c r="AN5" s="1708"/>
      <c r="AO5" s="1708"/>
      <c r="AP5" s="1708"/>
    </row>
    <row r="6" spans="1:42" s="9" customFormat="1" ht="82.5" customHeight="1">
      <c r="A6" s="1690">
        <v>1</v>
      </c>
      <c r="B6" s="2184"/>
      <c r="C6" s="1702" t="s">
        <v>1128</v>
      </c>
      <c r="D6" s="1702" t="s">
        <v>9748</v>
      </c>
      <c r="E6" s="1722" t="s">
        <v>9749</v>
      </c>
      <c r="F6" s="1702" t="s">
        <v>18045</v>
      </c>
      <c r="G6" s="1702">
        <v>149326.9</v>
      </c>
      <c r="H6" s="1702">
        <v>5159</v>
      </c>
      <c r="I6" s="1702">
        <v>9512.64</v>
      </c>
      <c r="J6" s="1702" t="s">
        <v>9750</v>
      </c>
      <c r="K6" s="1702" t="s">
        <v>9751</v>
      </c>
      <c r="L6" s="1702" t="s">
        <v>9752</v>
      </c>
      <c r="M6" s="1721">
        <v>9.6000000000000002E-2</v>
      </c>
      <c r="N6" s="1702" t="s">
        <v>9753</v>
      </c>
      <c r="O6" s="1702" t="s">
        <v>9723</v>
      </c>
      <c r="P6" s="1702" t="s">
        <v>2502</v>
      </c>
      <c r="Q6" s="1702" t="s">
        <v>9724</v>
      </c>
      <c r="R6" s="1702" t="s">
        <v>9725</v>
      </c>
      <c r="S6" s="1702">
        <v>1600</v>
      </c>
      <c r="T6" s="1702">
        <v>7000</v>
      </c>
      <c r="U6" s="1702" t="s">
        <v>465</v>
      </c>
      <c r="V6" s="1702" t="s">
        <v>9754</v>
      </c>
      <c r="W6" s="1706">
        <v>2018</v>
      </c>
      <c r="X6" s="1702"/>
      <c r="Y6" s="1702"/>
      <c r="Z6" s="1702"/>
      <c r="AA6" s="1702"/>
      <c r="AB6" s="1702"/>
      <c r="AC6" s="1702"/>
      <c r="AD6" s="1702"/>
      <c r="AE6" s="1702"/>
      <c r="AF6" s="1702"/>
      <c r="AG6" s="1702"/>
      <c r="AH6" s="1702"/>
      <c r="AI6" s="1702"/>
      <c r="AJ6" s="1702"/>
      <c r="AK6" s="1702"/>
      <c r="AL6" s="1702"/>
      <c r="AM6" s="1702"/>
      <c r="AN6" s="1702"/>
      <c r="AO6" s="1702"/>
      <c r="AP6" s="1702"/>
    </row>
  </sheetData>
  <mergeCells count="32">
    <mergeCell ref="W2:W4"/>
    <mergeCell ref="B5:B6"/>
    <mergeCell ref="V1:AP1"/>
    <mergeCell ref="B1:H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R2"/>
    <mergeCell ref="S2:U2"/>
    <mergeCell ref="V2:V4"/>
    <mergeCell ref="AF3:AJ3"/>
    <mergeCell ref="Z2:AE2"/>
    <mergeCell ref="AF2:AO2"/>
    <mergeCell ref="AP2:AP4"/>
    <mergeCell ref="AK3:AO3"/>
    <mergeCell ref="AE3:AE4"/>
    <mergeCell ref="J3:N3"/>
    <mergeCell ref="O3:R3"/>
    <mergeCell ref="S3:S4"/>
    <mergeCell ref="T3:T4"/>
    <mergeCell ref="U3:U4"/>
    <mergeCell ref="X3:X4"/>
    <mergeCell ref="Y3:Y4"/>
    <mergeCell ref="Z3:AA3"/>
    <mergeCell ref="AB3:AD3"/>
    <mergeCell ref="X2:Y2"/>
  </mergeCells>
  <phoneticPr fontId="5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6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17BF-9347-4DDB-BE7D-84B395AA74BE}">
  <sheetPr>
    <pageSetUpPr fitToPage="1"/>
  </sheetPr>
  <dimension ref="A1:BC503"/>
  <sheetViews>
    <sheetView view="pageBreakPreview" topLeftCell="B1" zoomScale="115" zoomScaleNormal="85" zoomScaleSheetLayoutView="115" workbookViewId="0">
      <pane ySplit="4" topLeftCell="A398" activePane="bottomLeft" state="frozen"/>
      <selection activeCell="B1" sqref="B1:H1"/>
      <selection pane="bottomLeft" activeCell="I405" sqref="I405"/>
    </sheetView>
  </sheetViews>
  <sheetFormatPr defaultColWidth="8.88671875" defaultRowHeight="24" customHeight="1"/>
  <cols>
    <col min="1" max="1" width="0" style="41" hidden="1" customWidth="1"/>
    <col min="2" max="2" width="5.44140625" style="41" customWidth="1"/>
    <col min="3" max="3" width="8.21875" style="41" customWidth="1"/>
    <col min="4" max="4" width="10.77734375" style="41" hidden="1" customWidth="1"/>
    <col min="5" max="5" width="16.5546875" style="101" customWidth="1"/>
    <col min="6" max="6" width="18" style="41" customWidth="1"/>
    <col min="7" max="7" width="9.77734375" style="41" customWidth="1"/>
    <col min="8" max="8" width="9.109375" style="41" customWidth="1"/>
    <col min="9" max="9" width="8.88671875" style="41" customWidth="1"/>
    <col min="10" max="11" width="5.77734375" style="41" customWidth="1"/>
    <col min="12" max="21" width="5.77734375" style="41" hidden="1" customWidth="1"/>
    <col min="22" max="22" width="5.77734375" style="41" customWidth="1"/>
    <col min="23" max="24" width="7.88671875" style="41" hidden="1" customWidth="1"/>
    <col min="25" max="25" width="7" style="64" bestFit="1" customWidth="1"/>
    <col min="26" max="30" width="8.88671875" style="41" hidden="1" customWidth="1"/>
    <col min="31" max="31" width="6.77734375" style="41" customWidth="1"/>
    <col min="32" max="48" width="8.88671875" style="41" hidden="1" customWidth="1"/>
    <col min="49" max="49" width="0.88671875" style="41" hidden="1" customWidth="1"/>
    <col min="50" max="50" width="10.77734375" style="41" customWidth="1"/>
    <col min="51" max="16384" width="8.88671875" style="41"/>
  </cols>
  <sheetData>
    <row r="1" spans="1:50" ht="24" customHeight="1">
      <c r="A1" s="43"/>
      <c r="B1" s="2209" t="s">
        <v>26394</v>
      </c>
      <c r="C1" s="2209"/>
      <c r="D1" s="2209"/>
      <c r="E1" s="2210"/>
      <c r="F1" s="2209"/>
      <c r="G1" s="2209"/>
      <c r="H1" s="2209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2211" t="s">
        <v>258</v>
      </c>
      <c r="Z1" s="2211"/>
      <c r="AA1" s="2211"/>
      <c r="AB1" s="2211"/>
      <c r="AC1" s="2211"/>
      <c r="AD1" s="2211"/>
      <c r="AE1" s="2211"/>
      <c r="AF1" s="2211"/>
      <c r="AG1" s="2211"/>
      <c r="AH1" s="2211"/>
      <c r="AI1" s="2211"/>
      <c r="AJ1" s="2211"/>
      <c r="AK1" s="2211"/>
      <c r="AL1" s="2211"/>
      <c r="AM1" s="2211"/>
      <c r="AN1" s="2211"/>
      <c r="AO1" s="2211"/>
      <c r="AP1" s="2211"/>
      <c r="AQ1" s="2211"/>
      <c r="AR1" s="2211"/>
      <c r="AS1" s="2211"/>
      <c r="AT1" s="2211"/>
      <c r="AU1" s="2211"/>
      <c r="AV1" s="2211"/>
      <c r="AW1" s="2211"/>
      <c r="AX1" s="2211"/>
    </row>
    <row r="2" spans="1:50" ht="17.100000000000001" customHeight="1">
      <c r="A2" s="2204" t="s">
        <v>3</v>
      </c>
      <c r="B2" s="2194" t="s">
        <v>4</v>
      </c>
      <c r="C2" s="2194" t="s">
        <v>5</v>
      </c>
      <c r="D2" s="2194" t="s">
        <v>6</v>
      </c>
      <c r="E2" s="2194" t="s">
        <v>7</v>
      </c>
      <c r="F2" s="2194" t="s">
        <v>8</v>
      </c>
      <c r="G2" s="2194" t="s">
        <v>9</v>
      </c>
      <c r="H2" s="2194" t="s">
        <v>10</v>
      </c>
      <c r="I2" s="2194" t="s">
        <v>11</v>
      </c>
      <c r="J2" s="2205" t="s">
        <v>380</v>
      </c>
      <c r="K2" s="2206"/>
      <c r="L2" s="2206"/>
      <c r="M2" s="2206"/>
      <c r="N2" s="2206"/>
      <c r="O2" s="2206"/>
      <c r="P2" s="2206"/>
      <c r="Q2" s="2206"/>
      <c r="R2" s="2206"/>
      <c r="S2" s="2206"/>
      <c r="T2" s="2206"/>
      <c r="U2" s="2206"/>
      <c r="V2" s="2207"/>
      <c r="W2" s="2194" t="s">
        <v>14</v>
      </c>
      <c r="X2" s="2105" t="s">
        <v>18534</v>
      </c>
      <c r="Y2" s="2208" t="s">
        <v>15</v>
      </c>
      <c r="Z2" s="2195" t="s">
        <v>16</v>
      </c>
      <c r="AA2" s="2196"/>
      <c r="AB2" s="2196"/>
      <c r="AC2" s="2196"/>
      <c r="AD2" s="2196"/>
      <c r="AE2" s="2197"/>
      <c r="AF2" s="2194" t="s">
        <v>17</v>
      </c>
      <c r="AG2" s="2194"/>
      <c r="AH2" s="2194" t="s">
        <v>18</v>
      </c>
      <c r="AI2" s="2194"/>
      <c r="AJ2" s="2194"/>
      <c r="AK2" s="2194"/>
      <c r="AL2" s="2194"/>
      <c r="AM2" s="2139"/>
      <c r="AN2" s="2194" t="s">
        <v>19</v>
      </c>
      <c r="AO2" s="2139"/>
      <c r="AP2" s="2139"/>
      <c r="AQ2" s="2139"/>
      <c r="AR2" s="2139"/>
      <c r="AS2" s="2139"/>
      <c r="AT2" s="2139"/>
      <c r="AU2" s="2139"/>
      <c r="AV2" s="2139"/>
      <c r="AW2" s="2139"/>
      <c r="AX2" s="2194" t="s">
        <v>20</v>
      </c>
    </row>
    <row r="3" spans="1:50" ht="17.100000000000001" customHeight="1">
      <c r="A3" s="2204"/>
      <c r="B3" s="2194"/>
      <c r="C3" s="2194"/>
      <c r="D3" s="2194"/>
      <c r="E3" s="2194"/>
      <c r="F3" s="2194"/>
      <c r="G3" s="2194"/>
      <c r="H3" s="2194"/>
      <c r="I3" s="2194"/>
      <c r="J3" s="2126" t="s">
        <v>498</v>
      </c>
      <c r="K3" s="2127"/>
      <c r="L3" s="2126" t="s">
        <v>97</v>
      </c>
      <c r="M3" s="2127"/>
      <c r="N3" s="2126" t="s">
        <v>98</v>
      </c>
      <c r="O3" s="2127"/>
      <c r="P3" s="2126" t="s">
        <v>18537</v>
      </c>
      <c r="Q3" s="2127"/>
      <c r="R3" s="2127" t="s">
        <v>18538</v>
      </c>
      <c r="S3" s="2127"/>
      <c r="T3" s="2127" t="s">
        <v>18539</v>
      </c>
      <c r="U3" s="2127"/>
      <c r="V3" s="2126" t="s">
        <v>26528</v>
      </c>
      <c r="W3" s="2194"/>
      <c r="X3" s="2102"/>
      <c r="Y3" s="2208"/>
      <c r="Z3" s="2198"/>
      <c r="AA3" s="2199"/>
      <c r="AB3" s="2199"/>
      <c r="AC3" s="2199"/>
      <c r="AD3" s="2199"/>
      <c r="AE3" s="2200"/>
      <c r="AF3" s="2194" t="s">
        <v>26</v>
      </c>
      <c r="AG3" s="2194" t="s">
        <v>27</v>
      </c>
      <c r="AH3" s="2194" t="s">
        <v>28</v>
      </c>
      <c r="AI3" s="2194"/>
      <c r="AJ3" s="2194" t="s">
        <v>29</v>
      </c>
      <c r="AK3" s="2139"/>
      <c r="AL3" s="2139"/>
      <c r="AM3" s="2139" t="s">
        <v>30</v>
      </c>
      <c r="AN3" s="2194" t="s">
        <v>31</v>
      </c>
      <c r="AO3" s="2139"/>
      <c r="AP3" s="2139"/>
      <c r="AQ3" s="2139"/>
      <c r="AR3" s="2139"/>
      <c r="AS3" s="2194" t="s">
        <v>32</v>
      </c>
      <c r="AT3" s="2139"/>
      <c r="AU3" s="2139"/>
      <c r="AV3" s="2139"/>
      <c r="AW3" s="2139"/>
      <c r="AX3" s="2194"/>
    </row>
    <row r="4" spans="1:50" ht="17.100000000000001" customHeight="1">
      <c r="A4" s="2204"/>
      <c r="B4" s="2194"/>
      <c r="C4" s="2194"/>
      <c r="D4" s="2194"/>
      <c r="E4" s="2194"/>
      <c r="F4" s="2194"/>
      <c r="G4" s="2194"/>
      <c r="H4" s="2194"/>
      <c r="I4" s="2194"/>
      <c r="J4" s="1688" t="s">
        <v>18540</v>
      </c>
      <c r="K4" s="1688" t="s">
        <v>18541</v>
      </c>
      <c r="L4" s="1688" t="s">
        <v>152</v>
      </c>
      <c r="M4" s="1688" t="s">
        <v>195</v>
      </c>
      <c r="N4" s="1688" t="s">
        <v>152</v>
      </c>
      <c r="O4" s="1688" t="s">
        <v>195</v>
      </c>
      <c r="P4" s="1688" t="s">
        <v>152</v>
      </c>
      <c r="Q4" s="1688" t="s">
        <v>195</v>
      </c>
      <c r="R4" s="1688" t="s">
        <v>152</v>
      </c>
      <c r="S4" s="1688" t="s">
        <v>195</v>
      </c>
      <c r="T4" s="1688" t="s">
        <v>152</v>
      </c>
      <c r="U4" s="1688" t="s">
        <v>195</v>
      </c>
      <c r="V4" s="2126"/>
      <c r="W4" s="2194"/>
      <c r="X4" s="2092"/>
      <c r="Y4" s="2208"/>
      <c r="Z4" s="2201"/>
      <c r="AA4" s="2202"/>
      <c r="AB4" s="2202"/>
      <c r="AC4" s="2202"/>
      <c r="AD4" s="2202"/>
      <c r="AE4" s="2203"/>
      <c r="AF4" s="2194"/>
      <c r="AG4" s="2194"/>
      <c r="AH4" s="1732" t="s">
        <v>38</v>
      </c>
      <c r="AI4" s="1732" t="s">
        <v>39</v>
      </c>
      <c r="AJ4" s="1732" t="s">
        <v>38</v>
      </c>
      <c r="AK4" s="1732" t="s">
        <v>40</v>
      </c>
      <c r="AL4" s="1732" t="s">
        <v>39</v>
      </c>
      <c r="AM4" s="2139"/>
      <c r="AN4" s="1701" t="s">
        <v>41</v>
      </c>
      <c r="AO4" s="1732" t="s">
        <v>42</v>
      </c>
      <c r="AP4" s="1732" t="s">
        <v>37</v>
      </c>
      <c r="AQ4" s="1732" t="s">
        <v>43</v>
      </c>
      <c r="AR4" s="1732" t="s">
        <v>44</v>
      </c>
      <c r="AS4" s="1732" t="s">
        <v>41</v>
      </c>
      <c r="AT4" s="1732" t="s">
        <v>42</v>
      </c>
      <c r="AU4" s="1732" t="s">
        <v>37</v>
      </c>
      <c r="AV4" s="1732" t="s">
        <v>43</v>
      </c>
      <c r="AW4" s="1732" t="s">
        <v>44</v>
      </c>
      <c r="AX4" s="2194"/>
    </row>
    <row r="5" spans="1:50" s="92" customFormat="1" ht="27" customHeight="1">
      <c r="A5" s="158"/>
      <c r="B5" s="1731" t="s">
        <v>48</v>
      </c>
      <c r="C5" s="1733" t="s">
        <v>1</v>
      </c>
      <c r="D5" s="1733"/>
      <c r="E5" s="1734">
        <f>COUNTA(E7:E29,E31:E47,E49:E82,E84:E87,E89:E98,E100:E103,E105:E112,E114:E120,E122:E167,E169:E208,E210:E230,E232:E265,E267:E291,E293:E330,E332:E397,E399:E472,E474:E483)</f>
        <v>461</v>
      </c>
      <c r="F5" s="1734"/>
      <c r="G5" s="1733">
        <f>SUM(G7:G29,G31:G47,G49:G82,G84:G87,G89:G98,G100:G103,G105:G112,G114:G120,G122:G167,G169:G208,G210:G230,G232:G265,G267:G291,G293:G330,G332:G397,G399:G472,G474:G483)</f>
        <v>8587905.2640000004</v>
      </c>
      <c r="H5" s="1733">
        <f>SUM(H7:H29,H31:H47,H49:H82,H84:H87,H89:H98,H100:H103,H105:H112,H114:H120,H122:H167,H169:H208,H210:H230,H232:H265,H267:H291,H293:H330,H332:H397,H399:H472,H474:H483)</f>
        <v>345115.33</v>
      </c>
      <c r="I5" s="1733">
        <f>SUM(I7:I29,I31:I47,I49:I82,I84:I87,I89:I98,I100:I103,I105:I112,I114:I120,I122:I167,I169:I208,I210:I230,I232:I265,I267:I291,I293:I330,I332:I397,I399:I472,I474:I483)</f>
        <v>1244631</v>
      </c>
      <c r="J5" s="1733"/>
      <c r="K5" s="1733"/>
      <c r="L5" s="1733"/>
      <c r="M5" s="1733"/>
      <c r="N5" s="1733"/>
      <c r="O5" s="1733"/>
      <c r="P5" s="1733"/>
      <c r="Q5" s="1733"/>
      <c r="R5" s="1733"/>
      <c r="S5" s="1733"/>
      <c r="T5" s="1733"/>
      <c r="U5" s="1733"/>
      <c r="V5" s="1733"/>
      <c r="W5" s="1735"/>
      <c r="X5" s="314"/>
      <c r="Y5" s="1735"/>
      <c r="Z5" s="1735"/>
      <c r="AA5" s="1735"/>
      <c r="AB5" s="1735"/>
      <c r="AC5" s="1735"/>
      <c r="AD5" s="1735"/>
      <c r="AE5" s="1733"/>
      <c r="AF5" s="1733"/>
      <c r="AG5" s="1733"/>
      <c r="AH5" s="1736"/>
      <c r="AI5" s="1733"/>
      <c r="AJ5" s="1733"/>
      <c r="AK5" s="1733"/>
      <c r="AL5" s="1733"/>
      <c r="AM5" s="1733"/>
      <c r="AN5" s="1733"/>
      <c r="AO5" s="1733"/>
      <c r="AP5" s="1733"/>
      <c r="AQ5" s="1733"/>
      <c r="AR5" s="1733"/>
      <c r="AS5" s="1733"/>
      <c r="AT5" s="380"/>
      <c r="AU5" s="380"/>
      <c r="AV5" s="380"/>
      <c r="AW5" s="380"/>
      <c r="AX5" s="380"/>
    </row>
    <row r="6" spans="1:50" s="92" customFormat="1" ht="27" customHeight="1">
      <c r="A6" s="158"/>
      <c r="B6" s="1727" t="s">
        <v>56</v>
      </c>
      <c r="C6" s="1733" t="s">
        <v>2001</v>
      </c>
      <c r="D6" s="380"/>
      <c r="E6" s="1734">
        <f>COUNTA(E7:E29)</f>
        <v>23</v>
      </c>
      <c r="F6" s="1733"/>
      <c r="G6" s="1733">
        <f>SUM(G7:G29)</f>
        <v>201735</v>
      </c>
      <c r="H6" s="1733">
        <f>SUM(H7:H29)</f>
        <v>574.77</v>
      </c>
      <c r="I6" s="1733">
        <f>SUM(I7:I29)</f>
        <v>155781</v>
      </c>
      <c r="J6" s="1733"/>
      <c r="K6" s="1733"/>
      <c r="L6" s="1733"/>
      <c r="M6" s="1733"/>
      <c r="N6" s="1733"/>
      <c r="O6" s="1733"/>
      <c r="P6" s="1733"/>
      <c r="Q6" s="1733"/>
      <c r="R6" s="1733"/>
      <c r="S6" s="1733"/>
      <c r="T6" s="1733"/>
      <c r="U6" s="1733"/>
      <c r="V6" s="1733"/>
      <c r="W6" s="380"/>
      <c r="X6" s="314"/>
      <c r="Y6" s="381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  <c r="AT6" s="380"/>
      <c r="AU6" s="380"/>
      <c r="AV6" s="380"/>
      <c r="AW6" s="380"/>
      <c r="AX6" s="380"/>
    </row>
    <row r="7" spans="1:50" ht="27" customHeight="1">
      <c r="A7" s="159"/>
      <c r="B7" s="160"/>
      <c r="C7" s="1737" t="s">
        <v>13359</v>
      </c>
      <c r="D7" s="1738" t="s">
        <v>26404</v>
      </c>
      <c r="E7" s="1739" t="s">
        <v>15448</v>
      </c>
      <c r="F7" s="1737" t="s">
        <v>18604</v>
      </c>
      <c r="G7" s="1737">
        <v>14687</v>
      </c>
      <c r="H7" s="1737"/>
      <c r="I7" s="1737">
        <v>7700</v>
      </c>
      <c r="J7" s="1737">
        <v>1</v>
      </c>
      <c r="K7" s="1738">
        <v>9</v>
      </c>
      <c r="L7" s="1737"/>
      <c r="M7" s="1738"/>
      <c r="N7" s="1738"/>
      <c r="O7" s="1738"/>
      <c r="P7" s="1738"/>
      <c r="Q7" s="1738"/>
      <c r="R7" s="1738"/>
      <c r="S7" s="1738"/>
      <c r="T7" s="1738"/>
      <c r="U7" s="1738"/>
      <c r="V7" s="1738"/>
      <c r="W7" s="1738"/>
      <c r="X7" s="936"/>
      <c r="Y7" s="1740">
        <v>2021</v>
      </c>
      <c r="Z7" s="1738"/>
      <c r="AA7" s="1738"/>
      <c r="AB7" s="1738"/>
      <c r="AC7" s="1738"/>
      <c r="AD7" s="1738"/>
      <c r="AE7" s="1738"/>
      <c r="AF7" s="1738"/>
      <c r="AG7" s="1738"/>
      <c r="AH7" s="1738"/>
      <c r="AI7" s="1738"/>
      <c r="AJ7" s="1738"/>
      <c r="AK7" s="1738"/>
      <c r="AL7" s="1738"/>
      <c r="AM7" s="1738"/>
      <c r="AN7" s="1738"/>
      <c r="AO7" s="1738"/>
      <c r="AP7" s="1738"/>
      <c r="AQ7" s="1738"/>
      <c r="AR7" s="1738"/>
      <c r="AS7" s="1738"/>
      <c r="AT7" s="1738"/>
      <c r="AU7" s="1738"/>
      <c r="AV7" s="1738"/>
      <c r="AW7" s="1738"/>
      <c r="AX7" s="1738"/>
    </row>
    <row r="8" spans="1:50" ht="27" customHeight="1">
      <c r="A8" s="159"/>
      <c r="B8" s="160"/>
      <c r="C8" s="391" t="s">
        <v>13355</v>
      </c>
      <c r="D8" s="244" t="s">
        <v>26405</v>
      </c>
      <c r="E8" s="783" t="s">
        <v>18728</v>
      </c>
      <c r="F8" s="391" t="s">
        <v>13358</v>
      </c>
      <c r="G8" s="391">
        <v>1825</v>
      </c>
      <c r="H8" s="391"/>
      <c r="I8" s="391">
        <v>1825</v>
      </c>
      <c r="J8" s="391"/>
      <c r="K8" s="244"/>
      <c r="L8" s="391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314"/>
      <c r="Y8" s="784">
        <v>2024</v>
      </c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</row>
    <row r="9" spans="1:50" ht="27" customHeight="1">
      <c r="A9" s="159"/>
      <c r="B9" s="160"/>
      <c r="C9" s="391" t="s">
        <v>13355</v>
      </c>
      <c r="D9" s="244" t="s">
        <v>26422</v>
      </c>
      <c r="E9" s="783" t="s">
        <v>26423</v>
      </c>
      <c r="F9" s="391" t="s">
        <v>26425</v>
      </c>
      <c r="G9" s="391">
        <v>8000</v>
      </c>
      <c r="H9" s="391"/>
      <c r="I9" s="391"/>
      <c r="J9" s="391"/>
      <c r="K9" s="244">
        <v>9</v>
      </c>
      <c r="L9" s="391"/>
      <c r="M9" s="244">
        <v>9</v>
      </c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314"/>
      <c r="Y9" s="78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</row>
    <row r="10" spans="1:50" ht="27" customHeight="1">
      <c r="A10" s="159"/>
      <c r="B10" s="160"/>
      <c r="C10" s="391" t="s">
        <v>7437</v>
      </c>
      <c r="D10" s="254" t="s">
        <v>26406</v>
      </c>
      <c r="E10" s="783" t="s">
        <v>18046</v>
      </c>
      <c r="F10" s="391" t="s">
        <v>7439</v>
      </c>
      <c r="G10" s="391">
        <v>6125</v>
      </c>
      <c r="H10" s="391"/>
      <c r="I10" s="391">
        <v>6125</v>
      </c>
      <c r="J10" s="391"/>
      <c r="K10" s="391"/>
      <c r="L10" s="391">
        <v>24.5</v>
      </c>
      <c r="M10" s="391">
        <v>250</v>
      </c>
      <c r="N10" s="391"/>
      <c r="O10" s="391"/>
      <c r="P10" s="391"/>
      <c r="Q10" s="391"/>
      <c r="R10" s="391"/>
      <c r="S10" s="391"/>
      <c r="T10" s="391"/>
      <c r="U10" s="391"/>
      <c r="V10" s="391">
        <v>6125</v>
      </c>
      <c r="W10" s="254"/>
      <c r="X10" s="314"/>
      <c r="Y10" s="784">
        <v>2020</v>
      </c>
      <c r="Z10" s="254"/>
      <c r="AA10" s="254"/>
      <c r="AB10" s="254"/>
      <c r="AC10" s="254"/>
      <c r="AD10" s="254"/>
      <c r="AE10" s="254">
        <v>567</v>
      </c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</row>
    <row r="11" spans="1:50" ht="27" customHeight="1">
      <c r="A11" s="159"/>
      <c r="B11" s="160"/>
      <c r="C11" s="391" t="s">
        <v>7407</v>
      </c>
      <c r="D11" s="254" t="s">
        <v>18729</v>
      </c>
      <c r="E11" s="783" t="s">
        <v>16070</v>
      </c>
      <c r="F11" s="391" t="s">
        <v>18557</v>
      </c>
      <c r="G11" s="391">
        <v>8248</v>
      </c>
      <c r="H11" s="391"/>
      <c r="I11" s="391">
        <v>8248</v>
      </c>
      <c r="J11" s="391"/>
      <c r="K11" s="391"/>
      <c r="L11" s="391" t="s">
        <v>18730</v>
      </c>
      <c r="M11" s="391" t="s">
        <v>12501</v>
      </c>
      <c r="N11" s="391"/>
      <c r="O11" s="391"/>
      <c r="P11" s="391"/>
      <c r="Q11" s="391"/>
      <c r="R11" s="391"/>
      <c r="S11" s="391"/>
      <c r="T11" s="391"/>
      <c r="U11" s="391"/>
      <c r="V11" s="391">
        <v>8248</v>
      </c>
      <c r="W11" s="254"/>
      <c r="X11" s="314"/>
      <c r="Y11" s="784">
        <v>2023</v>
      </c>
      <c r="Z11" s="254"/>
      <c r="AA11" s="254"/>
      <c r="AB11" s="254"/>
      <c r="AC11" s="254"/>
      <c r="AD11" s="254"/>
      <c r="AE11" s="254">
        <v>700</v>
      </c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</row>
    <row r="12" spans="1:50" ht="27" customHeight="1">
      <c r="A12" s="159"/>
      <c r="B12" s="160"/>
      <c r="C12" s="391" t="s">
        <v>14416</v>
      </c>
      <c r="D12" s="254" t="s">
        <v>18544</v>
      </c>
      <c r="E12" s="783" t="s">
        <v>18731</v>
      </c>
      <c r="F12" s="391" t="s">
        <v>18547</v>
      </c>
      <c r="G12" s="391">
        <v>6000</v>
      </c>
      <c r="H12" s="391"/>
      <c r="I12" s="391">
        <v>6000</v>
      </c>
      <c r="J12" s="391">
        <v>9</v>
      </c>
      <c r="K12" s="391">
        <v>9</v>
      </c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254"/>
      <c r="X12" s="314" t="s">
        <v>18732</v>
      </c>
      <c r="Y12" s="784">
        <v>2024</v>
      </c>
      <c r="Z12" s="254">
        <v>800</v>
      </c>
      <c r="AA12" s="254"/>
      <c r="AB12" s="254"/>
      <c r="AC12" s="254"/>
      <c r="AD12" s="254"/>
      <c r="AE12" s="254">
        <v>800</v>
      </c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</row>
    <row r="13" spans="1:50" ht="27" customHeight="1">
      <c r="A13" s="159"/>
      <c r="B13" s="160"/>
      <c r="C13" s="391" t="s">
        <v>876</v>
      </c>
      <c r="D13" s="254" t="s">
        <v>26407</v>
      </c>
      <c r="E13" s="783" t="s">
        <v>18733</v>
      </c>
      <c r="F13" s="391" t="s">
        <v>13457</v>
      </c>
      <c r="G13" s="391"/>
      <c r="H13" s="391"/>
      <c r="I13" s="391">
        <v>4568</v>
      </c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  <c r="U13" s="391"/>
      <c r="V13" s="391"/>
      <c r="W13" s="254"/>
      <c r="X13" s="314"/>
      <c r="Y13" s="784">
        <v>2024</v>
      </c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</row>
    <row r="14" spans="1:50" ht="27" customHeight="1">
      <c r="A14" s="159"/>
      <c r="B14" s="160"/>
      <c r="C14" s="391" t="s">
        <v>876</v>
      </c>
      <c r="D14" s="254" t="s">
        <v>26408</v>
      </c>
      <c r="E14" s="783" t="s">
        <v>15475</v>
      </c>
      <c r="F14" s="391" t="s">
        <v>13457</v>
      </c>
      <c r="G14" s="391"/>
      <c r="H14" s="391"/>
      <c r="I14" s="391">
        <v>22000</v>
      </c>
      <c r="J14" s="391"/>
      <c r="K14" s="391">
        <v>18</v>
      </c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254"/>
      <c r="X14" s="314"/>
      <c r="Y14" s="784">
        <v>2009</v>
      </c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 t="s">
        <v>1790</v>
      </c>
    </row>
    <row r="15" spans="1:50" ht="27" customHeight="1">
      <c r="A15" s="159"/>
      <c r="B15" s="160"/>
      <c r="C15" s="391" t="s">
        <v>713</v>
      </c>
      <c r="D15" s="254" t="s">
        <v>10269</v>
      </c>
      <c r="E15" s="783" t="s">
        <v>18047</v>
      </c>
      <c r="F15" s="391" t="s">
        <v>12379</v>
      </c>
      <c r="G15" s="391">
        <v>12210</v>
      </c>
      <c r="H15" s="391">
        <v>38.770000000000003</v>
      </c>
      <c r="I15" s="391">
        <v>12210</v>
      </c>
      <c r="J15" s="391">
        <v>1</v>
      </c>
      <c r="K15" s="391">
        <v>9</v>
      </c>
      <c r="L15" s="391">
        <v>436</v>
      </c>
      <c r="M15" s="391">
        <v>9</v>
      </c>
      <c r="N15" s="391"/>
      <c r="O15" s="391"/>
      <c r="P15" s="391"/>
      <c r="Q15" s="391"/>
      <c r="R15" s="391"/>
      <c r="S15" s="391"/>
      <c r="T15" s="391"/>
      <c r="U15" s="391"/>
      <c r="V15" s="391"/>
      <c r="W15" s="254"/>
      <c r="X15" s="314" t="s">
        <v>18732</v>
      </c>
      <c r="Y15" s="784">
        <v>2011</v>
      </c>
      <c r="Z15" s="254"/>
      <c r="AA15" s="254"/>
      <c r="AB15" s="254"/>
      <c r="AC15" s="254"/>
      <c r="AD15" s="254"/>
      <c r="AE15" s="254">
        <v>354</v>
      </c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</row>
    <row r="16" spans="1:50" ht="27" customHeight="1">
      <c r="A16" s="159"/>
      <c r="B16" s="160"/>
      <c r="C16" s="391" t="s">
        <v>13374</v>
      </c>
      <c r="D16" s="244" t="s">
        <v>18734</v>
      </c>
      <c r="E16" s="783" t="s">
        <v>18048</v>
      </c>
      <c r="F16" s="391" t="s">
        <v>14431</v>
      </c>
      <c r="G16" s="391">
        <v>9000</v>
      </c>
      <c r="H16" s="391"/>
      <c r="I16" s="391">
        <v>9000</v>
      </c>
      <c r="J16" s="391"/>
      <c r="K16" s="244"/>
      <c r="L16" s="391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314"/>
      <c r="Y16" s="784">
        <v>2018</v>
      </c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</row>
    <row r="17" spans="1:50" ht="27" customHeight="1">
      <c r="A17" s="159"/>
      <c r="B17" s="160"/>
      <c r="C17" s="391" t="s">
        <v>13374</v>
      </c>
      <c r="D17" s="244" t="s">
        <v>18735</v>
      </c>
      <c r="E17" s="783" t="s">
        <v>18049</v>
      </c>
      <c r="F17" s="391" t="s">
        <v>14431</v>
      </c>
      <c r="G17" s="391">
        <v>16500</v>
      </c>
      <c r="H17" s="391"/>
      <c r="I17" s="391">
        <v>16500</v>
      </c>
      <c r="J17" s="391"/>
      <c r="K17" s="244"/>
      <c r="L17" s="391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314"/>
      <c r="Y17" s="784">
        <v>2020</v>
      </c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</row>
    <row r="18" spans="1:50" ht="27" customHeight="1">
      <c r="A18" s="159"/>
      <c r="B18" s="160"/>
      <c r="C18" s="391" t="s">
        <v>7480</v>
      </c>
      <c r="D18" s="254" t="s">
        <v>26409</v>
      </c>
      <c r="E18" s="783" t="s">
        <v>15490</v>
      </c>
      <c r="F18" s="391" t="s">
        <v>13383</v>
      </c>
      <c r="G18" s="391">
        <v>10460</v>
      </c>
      <c r="H18" s="391"/>
      <c r="I18" s="391">
        <v>10460</v>
      </c>
      <c r="J18" s="391"/>
      <c r="K18" s="391"/>
      <c r="L18" s="391">
        <v>20</v>
      </c>
      <c r="M18" s="391">
        <v>523</v>
      </c>
      <c r="N18" s="391"/>
      <c r="O18" s="391"/>
      <c r="P18" s="391"/>
      <c r="Q18" s="391"/>
      <c r="R18" s="391"/>
      <c r="S18" s="391"/>
      <c r="T18" s="391"/>
      <c r="U18" s="391"/>
      <c r="V18" s="391">
        <v>10460</v>
      </c>
      <c r="W18" s="254"/>
      <c r="X18" s="314"/>
      <c r="Y18" s="784">
        <v>2020</v>
      </c>
      <c r="Z18" s="254"/>
      <c r="AA18" s="254"/>
      <c r="AB18" s="254"/>
      <c r="AC18" s="254"/>
      <c r="AD18" s="254"/>
      <c r="AE18" s="254">
        <v>400</v>
      </c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</row>
    <row r="19" spans="1:50" ht="27" customHeight="1">
      <c r="A19" s="159"/>
      <c r="B19" s="160"/>
      <c r="C19" s="391" t="s">
        <v>292</v>
      </c>
      <c r="D19" s="254" t="s">
        <v>26410</v>
      </c>
      <c r="E19" s="783" t="s">
        <v>3774</v>
      </c>
      <c r="F19" s="391" t="s">
        <v>11763</v>
      </c>
      <c r="G19" s="391">
        <v>18445</v>
      </c>
      <c r="H19" s="391"/>
      <c r="I19" s="391">
        <v>18445</v>
      </c>
      <c r="J19" s="391"/>
      <c r="K19" s="391"/>
      <c r="L19" s="391"/>
      <c r="M19" s="391">
        <v>1320</v>
      </c>
      <c r="N19" s="391"/>
      <c r="O19" s="391"/>
      <c r="P19" s="391"/>
      <c r="Q19" s="391"/>
      <c r="R19" s="391"/>
      <c r="S19" s="391"/>
      <c r="T19" s="391"/>
      <c r="U19" s="391"/>
      <c r="V19" s="391">
        <v>1500</v>
      </c>
      <c r="W19" s="254"/>
      <c r="X19" s="314"/>
      <c r="Y19" s="784">
        <v>2019</v>
      </c>
      <c r="Z19" s="254"/>
      <c r="AA19" s="254"/>
      <c r="AB19" s="254"/>
      <c r="AC19" s="254"/>
      <c r="AD19" s="254"/>
      <c r="AE19" s="254">
        <v>866</v>
      </c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</row>
    <row r="20" spans="1:50" ht="27" customHeight="1">
      <c r="A20" s="159"/>
      <c r="B20" s="160"/>
      <c r="C20" s="391" t="s">
        <v>14422</v>
      </c>
      <c r="D20" s="244" t="s">
        <v>26411</v>
      </c>
      <c r="E20" s="783" t="s">
        <v>15504</v>
      </c>
      <c r="F20" s="391" t="s">
        <v>13448</v>
      </c>
      <c r="G20" s="391"/>
      <c r="H20" s="391"/>
      <c r="I20" s="391">
        <v>7700</v>
      </c>
      <c r="J20" s="391"/>
      <c r="K20" s="244"/>
      <c r="L20" s="391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314"/>
      <c r="Y20" s="784">
        <v>2004</v>
      </c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</row>
    <row r="21" spans="1:50" ht="27" customHeight="1">
      <c r="A21" s="159"/>
      <c r="B21" s="160"/>
      <c r="C21" s="391" t="s">
        <v>14419</v>
      </c>
      <c r="D21" s="244" t="s">
        <v>26412</v>
      </c>
      <c r="E21" s="783" t="s">
        <v>26413</v>
      </c>
      <c r="F21" s="391" t="s">
        <v>26414</v>
      </c>
      <c r="G21" s="391">
        <v>18000</v>
      </c>
      <c r="H21" s="391"/>
      <c r="I21" s="391"/>
      <c r="J21" s="391"/>
      <c r="K21" s="244">
        <v>18</v>
      </c>
      <c r="L21" s="391"/>
      <c r="M21" s="244">
        <v>18</v>
      </c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314"/>
      <c r="Y21" s="78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</row>
    <row r="22" spans="1:50" ht="27" customHeight="1">
      <c r="A22" s="159"/>
      <c r="B22" s="160"/>
      <c r="C22" s="391" t="s">
        <v>13404</v>
      </c>
      <c r="D22" s="244" t="s">
        <v>26415</v>
      </c>
      <c r="E22" s="783" t="s">
        <v>26426</v>
      </c>
      <c r="F22" s="391" t="s">
        <v>26416</v>
      </c>
      <c r="G22" s="391">
        <v>7349</v>
      </c>
      <c r="H22" s="391"/>
      <c r="I22" s="391"/>
      <c r="J22" s="391"/>
      <c r="K22" s="244">
        <v>9</v>
      </c>
      <c r="L22" s="391"/>
      <c r="M22" s="244">
        <v>9</v>
      </c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314"/>
      <c r="Y22" s="78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</row>
    <row r="23" spans="1:50" ht="27" customHeight="1">
      <c r="A23" s="159"/>
      <c r="B23" s="160"/>
      <c r="C23" s="391" t="s">
        <v>13404</v>
      </c>
      <c r="D23" s="244" t="s">
        <v>26424</v>
      </c>
      <c r="E23" s="783" t="s">
        <v>26427</v>
      </c>
      <c r="F23" s="391" t="s">
        <v>26416</v>
      </c>
      <c r="G23" s="391">
        <v>3837</v>
      </c>
      <c r="H23" s="391"/>
      <c r="I23" s="391"/>
      <c r="J23" s="391"/>
      <c r="K23" s="244">
        <v>9</v>
      </c>
      <c r="L23" s="391"/>
      <c r="M23" s="244">
        <v>9</v>
      </c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314"/>
      <c r="Y23" s="78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</row>
    <row r="24" spans="1:50" ht="27" customHeight="1">
      <c r="A24" s="159"/>
      <c r="B24" s="160"/>
      <c r="C24" s="391" t="s">
        <v>26417</v>
      </c>
      <c r="D24" s="244" t="s">
        <v>26418</v>
      </c>
      <c r="E24" s="783" t="s">
        <v>26419</v>
      </c>
      <c r="F24" s="391" t="s">
        <v>26428</v>
      </c>
      <c r="G24" s="391">
        <v>1902</v>
      </c>
      <c r="H24" s="391"/>
      <c r="I24" s="391"/>
      <c r="J24" s="391"/>
      <c r="K24" s="244">
        <v>9</v>
      </c>
      <c r="L24" s="391"/>
      <c r="M24" s="244">
        <v>9</v>
      </c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314"/>
      <c r="Y24" s="78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</row>
    <row r="25" spans="1:50" ht="27" customHeight="1">
      <c r="A25" s="159"/>
      <c r="B25" s="160"/>
      <c r="C25" s="391" t="s">
        <v>26417</v>
      </c>
      <c r="D25" s="244" t="s">
        <v>26420</v>
      </c>
      <c r="E25" s="783" t="s">
        <v>26421</v>
      </c>
      <c r="F25" s="391" t="s">
        <v>26428</v>
      </c>
      <c r="G25" s="391">
        <v>3444</v>
      </c>
      <c r="H25" s="391"/>
      <c r="I25" s="391"/>
      <c r="J25" s="391"/>
      <c r="K25" s="244">
        <v>9</v>
      </c>
      <c r="L25" s="391"/>
      <c r="M25" s="244">
        <v>9</v>
      </c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314"/>
      <c r="Y25" s="78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</row>
    <row r="26" spans="1:50" ht="27" customHeight="1">
      <c r="A26" s="159"/>
      <c r="B26" s="160"/>
      <c r="C26" s="1741" t="s">
        <v>7486</v>
      </c>
      <c r="D26" s="345" t="s">
        <v>18736</v>
      </c>
      <c r="E26" s="1742" t="s">
        <v>18737</v>
      </c>
      <c r="F26" s="1742" t="s">
        <v>11534</v>
      </c>
      <c r="G26" s="1741">
        <v>6151</v>
      </c>
      <c r="H26" s="1741"/>
      <c r="I26" s="1741"/>
      <c r="J26" s="1741"/>
      <c r="K26" s="1741"/>
      <c r="L26" s="1741"/>
      <c r="M26" s="1741"/>
      <c r="N26" s="1741"/>
      <c r="O26" s="1741"/>
      <c r="P26" s="1741"/>
      <c r="Q26" s="1741"/>
      <c r="R26" s="1741"/>
      <c r="S26" s="1741"/>
      <c r="T26" s="1741"/>
      <c r="U26" s="1741"/>
      <c r="V26" s="1741"/>
      <c r="W26" s="345"/>
      <c r="X26" s="324"/>
      <c r="Y26" s="346">
        <v>2024</v>
      </c>
      <c r="Z26" s="345"/>
      <c r="AA26" s="345"/>
      <c r="AB26" s="345"/>
      <c r="AC26" s="345"/>
      <c r="AD26" s="345"/>
      <c r="AE26" s="345">
        <v>1441</v>
      </c>
      <c r="AF26" s="345"/>
      <c r="AG26" s="345"/>
      <c r="AH26" s="345"/>
      <c r="AI26" s="345"/>
      <c r="AJ26" s="345"/>
      <c r="AK26" s="345"/>
      <c r="AL26" s="345"/>
      <c r="AM26" s="345"/>
      <c r="AN26" s="345"/>
      <c r="AO26" s="345"/>
      <c r="AP26" s="345"/>
      <c r="AQ26" s="345"/>
      <c r="AR26" s="345"/>
      <c r="AS26" s="345"/>
      <c r="AT26" s="345"/>
      <c r="AU26" s="345"/>
      <c r="AV26" s="345"/>
      <c r="AW26" s="345"/>
      <c r="AX26" s="345"/>
    </row>
    <row r="27" spans="1:50" ht="27" customHeight="1">
      <c r="A27" s="159"/>
      <c r="B27" s="160"/>
      <c r="C27" s="391" t="s">
        <v>13395</v>
      </c>
      <c r="D27" s="254" t="s">
        <v>18738</v>
      </c>
      <c r="E27" s="783" t="s">
        <v>18739</v>
      </c>
      <c r="F27" s="391" t="s">
        <v>18740</v>
      </c>
      <c r="G27" s="391">
        <v>24552</v>
      </c>
      <c r="H27" s="391"/>
      <c r="I27" s="391"/>
      <c r="J27" s="391">
        <v>3</v>
      </c>
      <c r="K27" s="391">
        <v>27</v>
      </c>
      <c r="L27" s="391"/>
      <c r="M27" s="391">
        <v>9</v>
      </c>
      <c r="N27" s="391"/>
      <c r="O27" s="391">
        <v>9</v>
      </c>
      <c r="P27" s="391"/>
      <c r="Q27" s="391">
        <v>9</v>
      </c>
      <c r="R27" s="391"/>
      <c r="S27" s="391"/>
      <c r="T27" s="391"/>
      <c r="U27" s="391"/>
      <c r="V27" s="391"/>
      <c r="W27" s="254"/>
      <c r="X27" s="314"/>
      <c r="Y27" s="784">
        <v>2024</v>
      </c>
      <c r="Z27" s="254"/>
      <c r="AA27" s="254"/>
      <c r="AB27" s="254"/>
      <c r="AC27" s="254"/>
      <c r="AD27" s="254"/>
      <c r="AE27" s="254">
        <v>2816</v>
      </c>
      <c r="AF27" s="254"/>
      <c r="AG27" s="254"/>
      <c r="AH27" s="254"/>
      <c r="AI27" s="254"/>
      <c r="AJ27" s="254"/>
      <c r="AK27" s="254"/>
      <c r="AL27" s="254"/>
      <c r="AM27" s="254"/>
      <c r="AN27" s="254"/>
      <c r="AO27" s="254"/>
      <c r="AP27" s="254"/>
      <c r="AQ27" s="254"/>
      <c r="AR27" s="254"/>
      <c r="AS27" s="254"/>
      <c r="AT27" s="254"/>
      <c r="AU27" s="254"/>
      <c r="AV27" s="254"/>
      <c r="AW27" s="254"/>
      <c r="AX27" s="254"/>
    </row>
    <row r="28" spans="1:50" ht="27" customHeight="1">
      <c r="A28" s="159"/>
      <c r="B28" s="160"/>
      <c r="C28" s="391" t="s">
        <v>554</v>
      </c>
      <c r="D28" s="254" t="s">
        <v>14426</v>
      </c>
      <c r="E28" s="783" t="s">
        <v>15515</v>
      </c>
      <c r="F28" s="391" t="s">
        <v>12487</v>
      </c>
      <c r="G28" s="391">
        <v>15000</v>
      </c>
      <c r="H28" s="391">
        <v>536</v>
      </c>
      <c r="I28" s="391">
        <v>15000</v>
      </c>
      <c r="J28" s="391"/>
      <c r="K28" s="244"/>
      <c r="L28" s="391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314"/>
      <c r="Y28" s="784">
        <v>2013</v>
      </c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54" t="s">
        <v>1790</v>
      </c>
    </row>
    <row r="29" spans="1:50" ht="27" customHeight="1">
      <c r="A29" s="159"/>
      <c r="B29" s="160"/>
      <c r="C29" s="391" t="s">
        <v>554</v>
      </c>
      <c r="D29" s="254" t="s">
        <v>18552</v>
      </c>
      <c r="E29" s="783" t="s">
        <v>18741</v>
      </c>
      <c r="F29" s="391" t="s">
        <v>12487</v>
      </c>
      <c r="G29" s="391">
        <v>10000</v>
      </c>
      <c r="H29" s="391"/>
      <c r="I29" s="391">
        <v>10000</v>
      </c>
      <c r="J29" s="391"/>
      <c r="K29" s="244"/>
      <c r="L29" s="391"/>
      <c r="M29" s="244"/>
      <c r="N29" s="244"/>
      <c r="O29" s="244"/>
      <c r="P29" s="244"/>
      <c r="Q29" s="244"/>
      <c r="R29" s="244"/>
      <c r="S29" s="244"/>
      <c r="T29" s="244"/>
      <c r="U29" s="244"/>
      <c r="V29" s="244">
        <v>10000</v>
      </c>
      <c r="W29" s="244"/>
      <c r="X29" s="314"/>
      <c r="Y29" s="784">
        <v>2025</v>
      </c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54" t="s">
        <v>12501</v>
      </c>
    </row>
    <row r="30" spans="1:50" s="92" customFormat="1" ht="27" customHeight="1">
      <c r="A30" s="158"/>
      <c r="B30" s="1730" t="s">
        <v>1791</v>
      </c>
      <c r="C30" s="1743" t="s">
        <v>13537</v>
      </c>
      <c r="D30" s="1743"/>
      <c r="E30" s="1744">
        <f>COUNTA(E31:E47)</f>
        <v>17</v>
      </c>
      <c r="F30" s="1743"/>
      <c r="G30" s="1743">
        <f>SUM(G31:G47)</f>
        <v>285722.3</v>
      </c>
      <c r="H30" s="1743">
        <f>SUM(H31:H47)</f>
        <v>0</v>
      </c>
      <c r="I30" s="1743">
        <f>SUM(I31:I47)</f>
        <v>14277</v>
      </c>
      <c r="J30" s="1743"/>
      <c r="K30" s="1743"/>
      <c r="L30" s="1743"/>
      <c r="M30" s="1743"/>
      <c r="N30" s="1743"/>
      <c r="O30" s="1743"/>
      <c r="P30" s="1743"/>
      <c r="Q30" s="1743"/>
      <c r="R30" s="1743"/>
      <c r="S30" s="1743"/>
      <c r="T30" s="1743"/>
      <c r="U30" s="1743"/>
      <c r="V30" s="1743"/>
      <c r="W30" s="1743"/>
      <c r="X30" s="314"/>
      <c r="Y30" s="784"/>
      <c r="Z30" s="1743"/>
      <c r="AA30" s="1743"/>
      <c r="AB30" s="1743"/>
      <c r="AC30" s="1743"/>
      <c r="AD30" s="1743"/>
      <c r="AE30" s="1743"/>
      <c r="AF30" s="1743"/>
      <c r="AG30" s="1743"/>
      <c r="AH30" s="1743"/>
      <c r="AI30" s="1743"/>
      <c r="AJ30" s="1743"/>
      <c r="AK30" s="1743"/>
      <c r="AL30" s="1743"/>
      <c r="AM30" s="613"/>
      <c r="AN30" s="613"/>
      <c r="AO30" s="1743"/>
      <c r="AP30" s="1743"/>
      <c r="AQ30" s="1743"/>
      <c r="AR30" s="1743"/>
      <c r="AS30" s="1743"/>
      <c r="AT30" s="1743"/>
      <c r="AU30" s="1743"/>
      <c r="AV30" s="1743"/>
      <c r="AW30" s="1743"/>
      <c r="AX30" s="1743"/>
    </row>
    <row r="31" spans="1:50" ht="27" customHeight="1">
      <c r="A31" s="159"/>
      <c r="B31" s="161"/>
      <c r="C31" s="244" t="s">
        <v>573</v>
      </c>
      <c r="D31" s="1745"/>
      <c r="E31" s="254" t="s">
        <v>8018</v>
      </c>
      <c r="F31" s="254" t="s">
        <v>8019</v>
      </c>
      <c r="G31" s="391">
        <v>1960</v>
      </c>
      <c r="H31" s="244"/>
      <c r="I31" s="786"/>
      <c r="J31" s="244"/>
      <c r="K31" s="244"/>
      <c r="L31" s="244">
        <v>28</v>
      </c>
      <c r="M31" s="244">
        <v>70</v>
      </c>
      <c r="N31" s="244"/>
      <c r="O31" s="244"/>
      <c r="P31" s="244"/>
      <c r="Q31" s="244"/>
      <c r="R31" s="244"/>
      <c r="S31" s="244"/>
      <c r="T31" s="244"/>
      <c r="U31" s="244"/>
      <c r="V31" s="244">
        <v>1960</v>
      </c>
      <c r="W31" s="244"/>
      <c r="X31" s="314"/>
      <c r="Y31" s="784">
        <v>2005</v>
      </c>
      <c r="Z31" s="1745"/>
      <c r="AA31" s="1745"/>
      <c r="AB31" s="1745"/>
      <c r="AC31" s="1745"/>
      <c r="AD31" s="1745"/>
      <c r="AE31" s="244"/>
      <c r="AF31" s="1745"/>
      <c r="AG31" s="1745"/>
      <c r="AH31" s="1745"/>
      <c r="AI31" s="1745"/>
      <c r="AJ31" s="1745"/>
      <c r="AK31" s="1745"/>
      <c r="AL31" s="1745"/>
      <c r="AM31" s="1745"/>
      <c r="AN31" s="1745"/>
      <c r="AO31" s="1745"/>
      <c r="AP31" s="1745"/>
      <c r="AQ31" s="1745"/>
      <c r="AR31" s="1745"/>
      <c r="AS31" s="1745"/>
      <c r="AT31" s="1745"/>
      <c r="AU31" s="1745"/>
      <c r="AV31" s="1745"/>
      <c r="AW31" s="1745"/>
      <c r="AX31" s="244"/>
    </row>
    <row r="32" spans="1:50" ht="27" customHeight="1">
      <c r="A32" s="43"/>
      <c r="B32" s="50"/>
      <c r="C32" s="1746" t="s">
        <v>2007</v>
      </c>
      <c r="D32" s="1746"/>
      <c r="E32" s="1747" t="s">
        <v>18837</v>
      </c>
      <c r="F32" s="1746" t="s">
        <v>2007</v>
      </c>
      <c r="G32" s="1746">
        <v>1000</v>
      </c>
      <c r="H32" s="1746"/>
      <c r="I32" s="1746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>
        <v>1000</v>
      </c>
      <c r="W32" s="244"/>
      <c r="X32" s="314"/>
      <c r="Y32" s="784">
        <v>2024</v>
      </c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 t="s">
        <v>12507</v>
      </c>
    </row>
    <row r="33" spans="1:50" ht="27" customHeight="1">
      <c r="A33" s="159"/>
      <c r="B33" s="161"/>
      <c r="C33" s="1748" t="s">
        <v>2054</v>
      </c>
      <c r="D33" s="1748"/>
      <c r="E33" s="1748" t="s">
        <v>18051</v>
      </c>
      <c r="F33" s="1748" t="s">
        <v>12493</v>
      </c>
      <c r="G33" s="1746">
        <v>24057</v>
      </c>
      <c r="H33" s="1748"/>
      <c r="I33" s="1748"/>
      <c r="J33" s="1748"/>
      <c r="K33" s="1749"/>
      <c r="L33" s="1748"/>
      <c r="M33" s="1749"/>
      <c r="N33" s="1749"/>
      <c r="O33" s="1749"/>
      <c r="P33" s="1749"/>
      <c r="Q33" s="1749"/>
      <c r="R33" s="1750"/>
      <c r="S33" s="1750"/>
      <c r="T33" s="1750"/>
      <c r="U33" s="1750"/>
      <c r="V33" s="1748">
        <v>2250</v>
      </c>
      <c r="W33" s="1751"/>
      <c r="X33" s="314"/>
      <c r="Y33" s="784">
        <v>2006</v>
      </c>
      <c r="Z33" s="1748"/>
      <c r="AA33" s="236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4"/>
      <c r="AX33" s="254" t="s">
        <v>12484</v>
      </c>
    </row>
    <row r="34" spans="1:50" ht="27" customHeight="1">
      <c r="A34" s="159"/>
      <c r="B34" s="161"/>
      <c r="C34" s="254" t="s">
        <v>2054</v>
      </c>
      <c r="D34" s="254"/>
      <c r="E34" s="254" t="s">
        <v>18051</v>
      </c>
      <c r="F34" s="254" t="s">
        <v>738</v>
      </c>
      <c r="G34" s="391">
        <v>32428</v>
      </c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>
        <v>32428</v>
      </c>
      <c r="W34" s="254"/>
      <c r="X34" s="314"/>
      <c r="Y34" s="784">
        <v>2021</v>
      </c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4"/>
      <c r="AX34" s="254" t="s">
        <v>12503</v>
      </c>
    </row>
    <row r="35" spans="1:50" ht="27" customHeight="1">
      <c r="A35" s="159"/>
      <c r="B35" s="161"/>
      <c r="C35" s="1746" t="s">
        <v>12496</v>
      </c>
      <c r="D35" s="1746"/>
      <c r="E35" s="1747" t="s">
        <v>18838</v>
      </c>
      <c r="F35" s="1746" t="s">
        <v>12496</v>
      </c>
      <c r="G35" s="1746">
        <v>5977</v>
      </c>
      <c r="H35" s="1746"/>
      <c r="I35" s="1746">
        <v>5977</v>
      </c>
      <c r="J35" s="244">
        <v>1</v>
      </c>
      <c r="K35" s="244">
        <v>9</v>
      </c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314"/>
      <c r="Y35" s="784">
        <v>2023</v>
      </c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 t="s">
        <v>13719</v>
      </c>
    </row>
    <row r="36" spans="1:50" ht="27" customHeight="1">
      <c r="A36" s="159"/>
      <c r="B36" s="70"/>
      <c r="C36" s="1746" t="s">
        <v>757</v>
      </c>
      <c r="D36" s="1746" t="s">
        <v>18839</v>
      </c>
      <c r="E36" s="1747" t="s">
        <v>18050</v>
      </c>
      <c r="F36" s="1746" t="s">
        <v>757</v>
      </c>
      <c r="G36" s="1746">
        <v>8300</v>
      </c>
      <c r="H36" s="1746"/>
      <c r="I36" s="1746">
        <v>8300</v>
      </c>
      <c r="J36" s="786"/>
      <c r="K36" s="1752"/>
      <c r="L36" s="786"/>
      <c r="M36" s="1752"/>
      <c r="N36" s="1752"/>
      <c r="O36" s="1752"/>
      <c r="P36" s="1752"/>
      <c r="Q36" s="1752"/>
      <c r="R36" s="254"/>
      <c r="S36" s="254"/>
      <c r="T36" s="254"/>
      <c r="U36" s="254"/>
      <c r="V36" s="1748"/>
      <c r="W36" s="1751"/>
      <c r="X36" s="314"/>
      <c r="Y36" s="784">
        <v>2022</v>
      </c>
      <c r="Z36" s="1748"/>
      <c r="AA36" s="236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254"/>
      <c r="AS36" s="254"/>
      <c r="AT36" s="254"/>
      <c r="AU36" s="254"/>
      <c r="AV36" s="254"/>
      <c r="AW36" s="254"/>
      <c r="AX36" s="1746" t="s">
        <v>13481</v>
      </c>
    </row>
    <row r="37" spans="1:50" ht="27" customHeight="1">
      <c r="A37" s="159"/>
      <c r="B37" s="70"/>
      <c r="C37" s="254" t="s">
        <v>12479</v>
      </c>
      <c r="D37" s="254" t="s">
        <v>26429</v>
      </c>
      <c r="E37" s="254" t="s">
        <v>15540</v>
      </c>
      <c r="F37" s="254" t="s">
        <v>12479</v>
      </c>
      <c r="G37" s="391">
        <v>8300</v>
      </c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>
        <v>22257</v>
      </c>
      <c r="W37" s="254"/>
      <c r="X37" s="314"/>
      <c r="Y37" s="784">
        <v>2020</v>
      </c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 t="s">
        <v>12494</v>
      </c>
    </row>
    <row r="38" spans="1:50" s="93" customFormat="1" ht="27" customHeight="1">
      <c r="A38" s="69"/>
      <c r="B38" s="70"/>
      <c r="C38" s="254" t="s">
        <v>12479</v>
      </c>
      <c r="D38" s="254"/>
      <c r="E38" s="254" t="s">
        <v>12502</v>
      </c>
      <c r="F38" s="254" t="s">
        <v>12493</v>
      </c>
      <c r="G38" s="391">
        <v>22257</v>
      </c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>
        <v>27280</v>
      </c>
      <c r="W38" s="254"/>
      <c r="X38" s="314"/>
      <c r="Y38" s="784">
        <v>2020</v>
      </c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 t="s">
        <v>12503</v>
      </c>
    </row>
    <row r="39" spans="1:50" s="93" customFormat="1" ht="27" customHeight="1">
      <c r="A39" s="69"/>
      <c r="B39" s="70"/>
      <c r="C39" s="254" t="s">
        <v>12479</v>
      </c>
      <c r="D39" s="254"/>
      <c r="E39" s="254" t="s">
        <v>12502</v>
      </c>
      <c r="F39" s="254" t="s">
        <v>12493</v>
      </c>
      <c r="G39" s="391">
        <v>27280</v>
      </c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>
        <v>606</v>
      </c>
      <c r="W39" s="254"/>
      <c r="X39" s="314"/>
      <c r="Y39" s="784">
        <v>2006</v>
      </c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  <c r="AU39" s="254"/>
      <c r="AV39" s="254"/>
      <c r="AW39" s="254"/>
      <c r="AX39" s="244" t="s">
        <v>12484</v>
      </c>
    </row>
    <row r="40" spans="1:50" s="93" customFormat="1" ht="27" customHeight="1">
      <c r="A40" s="69"/>
      <c r="B40" s="70"/>
      <c r="C40" s="254" t="s">
        <v>12479</v>
      </c>
      <c r="D40" s="254"/>
      <c r="E40" s="254" t="s">
        <v>18840</v>
      </c>
      <c r="F40" s="254" t="s">
        <v>738</v>
      </c>
      <c r="G40" s="391">
        <v>50821</v>
      </c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>
        <v>50821</v>
      </c>
      <c r="W40" s="254"/>
      <c r="X40" s="314"/>
      <c r="Y40" s="784">
        <v>2024</v>
      </c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54"/>
      <c r="AU40" s="254"/>
      <c r="AV40" s="254"/>
      <c r="AW40" s="254"/>
      <c r="AX40" s="254" t="s">
        <v>18841</v>
      </c>
    </row>
    <row r="41" spans="1:50" s="93" customFormat="1" ht="27" customHeight="1">
      <c r="A41" s="69"/>
      <c r="B41" s="70"/>
      <c r="C41" s="254" t="s">
        <v>745</v>
      </c>
      <c r="D41" s="254"/>
      <c r="E41" s="254" t="s">
        <v>18052</v>
      </c>
      <c r="F41" s="254" t="s">
        <v>738</v>
      </c>
      <c r="G41" s="391">
        <v>9800</v>
      </c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>
        <v>9800</v>
      </c>
      <c r="W41" s="254"/>
      <c r="X41" s="314"/>
      <c r="Y41" s="784">
        <v>2010</v>
      </c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 t="s">
        <v>12501</v>
      </c>
    </row>
    <row r="42" spans="1:50" s="93" customFormat="1" ht="27" customHeight="1">
      <c r="A42" s="69"/>
      <c r="B42" s="70"/>
      <c r="C42" s="254" t="s">
        <v>745</v>
      </c>
      <c r="D42" s="254"/>
      <c r="E42" s="254" t="s">
        <v>18052</v>
      </c>
      <c r="F42" s="254" t="s">
        <v>738</v>
      </c>
      <c r="G42" s="391">
        <v>52000</v>
      </c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>
        <v>52000</v>
      </c>
      <c r="W42" s="254"/>
      <c r="X42" s="314"/>
      <c r="Y42" s="784">
        <v>2014</v>
      </c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 t="s">
        <v>12505</v>
      </c>
    </row>
    <row r="43" spans="1:50" s="93" customFormat="1" ht="27" customHeight="1">
      <c r="A43" s="69"/>
      <c r="B43" s="70"/>
      <c r="C43" s="254" t="s">
        <v>745</v>
      </c>
      <c r="D43" s="254"/>
      <c r="E43" s="254" t="s">
        <v>18052</v>
      </c>
      <c r="F43" s="254" t="s">
        <v>738</v>
      </c>
      <c r="G43" s="391">
        <v>12610</v>
      </c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>
        <v>12610</v>
      </c>
      <c r="W43" s="254"/>
      <c r="X43" s="314"/>
      <c r="Y43" s="784">
        <v>2020</v>
      </c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  <c r="AT43" s="254"/>
      <c r="AU43" s="254"/>
      <c r="AV43" s="254"/>
      <c r="AW43" s="254"/>
      <c r="AX43" s="254" t="s">
        <v>12501</v>
      </c>
    </row>
    <row r="44" spans="1:50" s="93" customFormat="1" ht="27" customHeight="1">
      <c r="A44" s="69"/>
      <c r="B44" s="70"/>
      <c r="C44" s="254" t="s">
        <v>745</v>
      </c>
      <c r="D44" s="254"/>
      <c r="E44" s="254" t="s">
        <v>18052</v>
      </c>
      <c r="F44" s="254" t="s">
        <v>738</v>
      </c>
      <c r="G44" s="391">
        <v>7388</v>
      </c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>
        <v>7388</v>
      </c>
      <c r="W44" s="254"/>
      <c r="X44" s="314"/>
      <c r="Y44" s="784">
        <v>2021</v>
      </c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/>
      <c r="AT44" s="254"/>
      <c r="AU44" s="254"/>
      <c r="AV44" s="254"/>
      <c r="AW44" s="254"/>
      <c r="AX44" s="254" t="s">
        <v>12501</v>
      </c>
    </row>
    <row r="45" spans="1:50" s="93" customFormat="1" ht="27" customHeight="1">
      <c r="A45" s="69"/>
      <c r="B45" s="70"/>
      <c r="C45" s="254" t="s">
        <v>745</v>
      </c>
      <c r="D45" s="254"/>
      <c r="E45" s="254" t="s">
        <v>18052</v>
      </c>
      <c r="F45" s="254" t="s">
        <v>738</v>
      </c>
      <c r="G45" s="391">
        <v>8767</v>
      </c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>
        <v>8767</v>
      </c>
      <c r="W45" s="254"/>
      <c r="X45" s="314"/>
      <c r="Y45" s="784">
        <v>2021</v>
      </c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 t="s">
        <v>12501</v>
      </c>
    </row>
    <row r="46" spans="1:50" ht="41.25" customHeight="1">
      <c r="A46" s="43"/>
      <c r="B46" s="50"/>
      <c r="C46" s="1746" t="s">
        <v>12481</v>
      </c>
      <c r="D46" s="1746" t="s">
        <v>26430</v>
      </c>
      <c r="E46" s="1747" t="s">
        <v>13483</v>
      </c>
      <c r="F46" s="1746" t="s">
        <v>13484</v>
      </c>
      <c r="G46" s="1746">
        <v>5471.3</v>
      </c>
      <c r="H46" s="1746"/>
      <c r="I46" s="1746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314"/>
      <c r="Y46" s="784">
        <v>2012</v>
      </c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 t="s">
        <v>13485</v>
      </c>
    </row>
    <row r="47" spans="1:50" ht="27" customHeight="1">
      <c r="A47" s="43"/>
      <c r="B47" s="50"/>
      <c r="C47" s="291" t="s">
        <v>12481</v>
      </c>
      <c r="D47" s="645"/>
      <c r="E47" s="1746" t="s">
        <v>18842</v>
      </c>
      <c r="F47" s="645" t="s">
        <v>13484</v>
      </c>
      <c r="G47" s="645">
        <v>7306</v>
      </c>
      <c r="H47" s="645"/>
      <c r="I47" s="645"/>
      <c r="J47" s="241">
        <v>1</v>
      </c>
      <c r="K47" s="241">
        <v>6</v>
      </c>
      <c r="L47" s="241">
        <f>56+91+36+40+61+48</f>
        <v>332</v>
      </c>
      <c r="M47" s="241">
        <v>6</v>
      </c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4"/>
      <c r="Y47" s="784">
        <v>2024</v>
      </c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</row>
    <row r="48" spans="1:50" s="92" customFormat="1" ht="27" customHeight="1">
      <c r="A48" s="158"/>
      <c r="B48" s="1727" t="s">
        <v>271</v>
      </c>
      <c r="C48" s="1733" t="s">
        <v>13537</v>
      </c>
      <c r="D48" s="380"/>
      <c r="E48" s="1734">
        <f>COUNTA(E49:E82)</f>
        <v>34</v>
      </c>
      <c r="F48" s="1733"/>
      <c r="G48" s="1733">
        <f>SUM(G49:G82)</f>
        <v>561394</v>
      </c>
      <c r="H48" s="1733">
        <f>SUM(H49:H82)</f>
        <v>0</v>
      </c>
      <c r="I48" s="1733">
        <f>SUM(I49:I82)</f>
        <v>0</v>
      </c>
      <c r="J48" s="1733"/>
      <c r="K48" s="1733"/>
      <c r="L48" s="1733"/>
      <c r="M48" s="1733"/>
      <c r="N48" s="1733"/>
      <c r="O48" s="1733"/>
      <c r="P48" s="1733"/>
      <c r="Q48" s="1733"/>
      <c r="R48" s="1733"/>
      <c r="S48" s="1733"/>
      <c r="T48" s="1733"/>
      <c r="U48" s="1733"/>
      <c r="V48" s="1733"/>
      <c r="W48" s="380"/>
      <c r="X48" s="314"/>
      <c r="Y48" s="784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</row>
    <row r="49" spans="1:50" ht="27" customHeight="1">
      <c r="A49" s="159"/>
      <c r="B49" s="160"/>
      <c r="C49" s="391" t="s">
        <v>777</v>
      </c>
      <c r="D49" s="244" t="s">
        <v>18904</v>
      </c>
      <c r="E49" s="783" t="s">
        <v>11276</v>
      </c>
      <c r="F49" s="391" t="s">
        <v>777</v>
      </c>
      <c r="G49" s="391">
        <v>15030</v>
      </c>
      <c r="H49" s="391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244"/>
      <c r="X49" s="314"/>
      <c r="Y49" s="784">
        <v>2015</v>
      </c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  <c r="AT49" s="244"/>
      <c r="AU49" s="244"/>
      <c r="AV49" s="244"/>
      <c r="AW49" s="244"/>
      <c r="AX49" s="244" t="s">
        <v>10014</v>
      </c>
    </row>
    <row r="50" spans="1:50" ht="27" customHeight="1">
      <c r="A50" s="159"/>
      <c r="B50" s="160"/>
      <c r="C50" s="391" t="s">
        <v>777</v>
      </c>
      <c r="D50" s="244" t="s">
        <v>18905</v>
      </c>
      <c r="E50" s="783" t="s">
        <v>13515</v>
      </c>
      <c r="F50" s="391" t="s">
        <v>777</v>
      </c>
      <c r="G50" s="391">
        <v>6242</v>
      </c>
      <c r="H50" s="391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244"/>
      <c r="X50" s="314"/>
      <c r="Y50" s="784">
        <v>2021</v>
      </c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  <c r="AT50" s="244"/>
      <c r="AU50" s="244"/>
      <c r="AV50" s="244"/>
      <c r="AW50" s="244"/>
      <c r="AX50" s="244" t="s">
        <v>12501</v>
      </c>
    </row>
    <row r="51" spans="1:50" ht="27" customHeight="1">
      <c r="A51" s="159"/>
      <c r="B51" s="160"/>
      <c r="C51" s="391" t="s">
        <v>2007</v>
      </c>
      <c r="D51" s="244" t="s">
        <v>18906</v>
      </c>
      <c r="E51" s="783" t="s">
        <v>18907</v>
      </c>
      <c r="F51" s="391" t="s">
        <v>2007</v>
      </c>
      <c r="G51" s="391">
        <v>3950</v>
      </c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244"/>
      <c r="X51" s="227"/>
      <c r="Y51" s="784">
        <v>2023</v>
      </c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44"/>
      <c r="AU51" s="244"/>
      <c r="AV51" s="244"/>
      <c r="AW51" s="244"/>
      <c r="AX51" s="244" t="s">
        <v>12501</v>
      </c>
    </row>
    <row r="52" spans="1:50" ht="27" customHeight="1">
      <c r="A52" s="159"/>
      <c r="B52" s="160"/>
      <c r="C52" s="391" t="s">
        <v>2007</v>
      </c>
      <c r="D52" s="244" t="s">
        <v>18908</v>
      </c>
      <c r="E52" s="783" t="s">
        <v>18909</v>
      </c>
      <c r="F52" s="391" t="s">
        <v>2007</v>
      </c>
      <c r="G52" s="391">
        <v>6076</v>
      </c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244"/>
      <c r="X52" s="227"/>
      <c r="Y52" s="784">
        <v>2023</v>
      </c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  <c r="AT52" s="244"/>
      <c r="AU52" s="244"/>
      <c r="AV52" s="244"/>
      <c r="AW52" s="244"/>
      <c r="AX52" s="244" t="s">
        <v>12501</v>
      </c>
    </row>
    <row r="53" spans="1:50" ht="27" customHeight="1">
      <c r="A53" s="159"/>
      <c r="B53" s="160"/>
      <c r="C53" s="391" t="s">
        <v>777</v>
      </c>
      <c r="D53" s="244" t="s">
        <v>26431</v>
      </c>
      <c r="E53" s="783" t="s">
        <v>11793</v>
      </c>
      <c r="F53" s="522" t="s">
        <v>13487</v>
      </c>
      <c r="G53" s="391">
        <v>25240</v>
      </c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244"/>
      <c r="X53" s="314"/>
      <c r="Y53" s="784">
        <v>2020</v>
      </c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  <c r="AT53" s="244"/>
      <c r="AU53" s="244"/>
      <c r="AV53" s="244"/>
      <c r="AW53" s="244"/>
      <c r="AX53" s="244" t="s">
        <v>18053</v>
      </c>
    </row>
    <row r="54" spans="1:50" ht="27" customHeight="1">
      <c r="A54" s="159"/>
      <c r="B54" s="160"/>
      <c r="C54" s="391" t="s">
        <v>573</v>
      </c>
      <c r="D54" s="244" t="s">
        <v>26432</v>
      </c>
      <c r="E54" s="783" t="s">
        <v>12536</v>
      </c>
      <c r="F54" s="522" t="s">
        <v>13487</v>
      </c>
      <c r="G54" s="391">
        <v>9300</v>
      </c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>
        <v>9300</v>
      </c>
      <c r="W54" s="244"/>
      <c r="X54" s="314"/>
      <c r="Y54" s="784">
        <v>2018</v>
      </c>
      <c r="Z54" s="244"/>
      <c r="AA54" s="244"/>
      <c r="AB54" s="244"/>
      <c r="AC54" s="244"/>
      <c r="AD54" s="244"/>
      <c r="AE54" s="244">
        <v>345</v>
      </c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4" t="s">
        <v>18054</v>
      </c>
    </row>
    <row r="55" spans="1:50" ht="27" customHeight="1">
      <c r="A55" s="159"/>
      <c r="B55" s="160"/>
      <c r="C55" s="391" t="s">
        <v>573</v>
      </c>
      <c r="D55" s="244"/>
      <c r="E55" s="783" t="s">
        <v>18056</v>
      </c>
      <c r="F55" s="391" t="s">
        <v>573</v>
      </c>
      <c r="G55" s="391">
        <v>9885</v>
      </c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>
        <v>9885</v>
      </c>
      <c r="W55" s="244"/>
      <c r="X55" s="314"/>
      <c r="Y55" s="784">
        <v>2020</v>
      </c>
      <c r="Z55" s="244"/>
      <c r="AA55" s="244"/>
      <c r="AB55" s="244"/>
      <c r="AC55" s="244"/>
      <c r="AD55" s="244"/>
      <c r="AE55" s="244">
        <v>550</v>
      </c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  <c r="AT55" s="244"/>
      <c r="AU55" s="244"/>
      <c r="AV55" s="244"/>
      <c r="AW55" s="244"/>
      <c r="AX55" s="244" t="s">
        <v>18054</v>
      </c>
    </row>
    <row r="56" spans="1:50" ht="27" customHeight="1">
      <c r="A56" s="159"/>
      <c r="B56" s="160"/>
      <c r="C56" s="391" t="s">
        <v>2008</v>
      </c>
      <c r="D56" s="244" t="s">
        <v>18910</v>
      </c>
      <c r="E56" s="783" t="s">
        <v>18911</v>
      </c>
      <c r="F56" s="391" t="s">
        <v>2008</v>
      </c>
      <c r="G56" s="391">
        <v>9470</v>
      </c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>
        <v>9470</v>
      </c>
      <c r="W56" s="244"/>
      <c r="X56" s="314"/>
      <c r="Y56" s="784">
        <v>2024</v>
      </c>
      <c r="Z56" s="244">
        <v>700</v>
      </c>
      <c r="AA56" s="244"/>
      <c r="AB56" s="244"/>
      <c r="AC56" s="244"/>
      <c r="AD56" s="244"/>
      <c r="AE56" s="244">
        <v>700</v>
      </c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  <c r="AU56" s="244"/>
      <c r="AV56" s="244"/>
      <c r="AW56" s="244"/>
      <c r="AX56" s="244" t="s">
        <v>18912</v>
      </c>
    </row>
    <row r="57" spans="1:50" ht="27" customHeight="1">
      <c r="A57" s="159"/>
      <c r="B57" s="160"/>
      <c r="C57" s="391" t="s">
        <v>580</v>
      </c>
      <c r="D57" s="244" t="s">
        <v>26433</v>
      </c>
      <c r="E57" s="783" t="s">
        <v>15561</v>
      </c>
      <c r="F57" s="391" t="s">
        <v>580</v>
      </c>
      <c r="G57" s="391">
        <v>4900</v>
      </c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>
        <v>4900</v>
      </c>
      <c r="W57" s="244"/>
      <c r="X57" s="314"/>
      <c r="Y57" s="784">
        <v>2018</v>
      </c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  <c r="AU57" s="244"/>
      <c r="AV57" s="244"/>
      <c r="AW57" s="244"/>
      <c r="AX57" s="244" t="s">
        <v>18055</v>
      </c>
    </row>
    <row r="58" spans="1:50" ht="27" customHeight="1">
      <c r="A58" s="159"/>
      <c r="B58" s="160"/>
      <c r="C58" s="391" t="s">
        <v>603</v>
      </c>
      <c r="D58" s="244" t="s">
        <v>26434</v>
      </c>
      <c r="E58" s="783" t="s">
        <v>2337</v>
      </c>
      <c r="F58" s="522" t="s">
        <v>13487</v>
      </c>
      <c r="G58" s="391">
        <v>22502</v>
      </c>
      <c r="H58" s="391"/>
      <c r="I58" s="391"/>
      <c r="J58" s="391"/>
      <c r="K58" s="391"/>
      <c r="L58" s="391" t="s">
        <v>2338</v>
      </c>
      <c r="M58" s="391" t="s">
        <v>2339</v>
      </c>
      <c r="N58" s="391"/>
      <c r="O58" s="391"/>
      <c r="P58" s="391"/>
      <c r="Q58" s="391"/>
      <c r="R58" s="391"/>
      <c r="S58" s="391"/>
      <c r="T58" s="391"/>
      <c r="U58" s="391"/>
      <c r="V58" s="391">
        <v>22800</v>
      </c>
      <c r="W58" s="244"/>
      <c r="X58" s="314"/>
      <c r="Y58" s="784">
        <v>2008</v>
      </c>
      <c r="Z58" s="244"/>
      <c r="AA58" s="244"/>
      <c r="AB58" s="244"/>
      <c r="AC58" s="244"/>
      <c r="AD58" s="244"/>
      <c r="AE58" s="244">
        <v>20</v>
      </c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</row>
    <row r="59" spans="1:50" ht="27" customHeight="1">
      <c r="A59" s="159"/>
      <c r="B59" s="160"/>
      <c r="C59" s="391" t="s">
        <v>603</v>
      </c>
      <c r="D59" s="244" t="s">
        <v>26435</v>
      </c>
      <c r="E59" s="783" t="s">
        <v>18057</v>
      </c>
      <c r="F59" s="628" t="s">
        <v>16107</v>
      </c>
      <c r="G59" s="391">
        <v>25000</v>
      </c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>
        <v>25000</v>
      </c>
      <c r="W59" s="244"/>
      <c r="X59" s="314"/>
      <c r="Y59" s="784">
        <v>2018</v>
      </c>
      <c r="Z59" s="244"/>
      <c r="AA59" s="244"/>
      <c r="AB59" s="244"/>
      <c r="AC59" s="244"/>
      <c r="AD59" s="244"/>
      <c r="AE59" s="244">
        <v>700</v>
      </c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4"/>
      <c r="AU59" s="244"/>
      <c r="AV59" s="244"/>
      <c r="AW59" s="244"/>
      <c r="AX59" s="244" t="s">
        <v>10061</v>
      </c>
    </row>
    <row r="60" spans="1:50" ht="27" customHeight="1">
      <c r="A60" s="159"/>
      <c r="B60" s="160"/>
      <c r="C60" s="391" t="s">
        <v>2054</v>
      </c>
      <c r="D60" s="244" t="s">
        <v>26436</v>
      </c>
      <c r="E60" s="783" t="s">
        <v>13518</v>
      </c>
      <c r="F60" s="628" t="s">
        <v>16107</v>
      </c>
      <c r="G60" s="391">
        <v>17000</v>
      </c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  <c r="T60" s="391"/>
      <c r="U60" s="391"/>
      <c r="V60" s="391"/>
      <c r="W60" s="244"/>
      <c r="X60" s="314"/>
      <c r="Y60" s="78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 t="s">
        <v>12494</v>
      </c>
    </row>
    <row r="61" spans="1:50" ht="27" customHeight="1">
      <c r="A61" s="159"/>
      <c r="B61" s="160"/>
      <c r="C61" s="391" t="s">
        <v>2189</v>
      </c>
      <c r="D61" s="244" t="s">
        <v>26437</v>
      </c>
      <c r="E61" s="783" t="s">
        <v>11277</v>
      </c>
      <c r="F61" s="391" t="s">
        <v>2189</v>
      </c>
      <c r="G61" s="391">
        <v>73270</v>
      </c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  <c r="T61" s="391"/>
      <c r="U61" s="391"/>
      <c r="V61" s="391">
        <v>8000</v>
      </c>
      <c r="W61" s="244"/>
      <c r="X61" s="314"/>
      <c r="Y61" s="784">
        <v>2012</v>
      </c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 t="s">
        <v>18062</v>
      </c>
    </row>
    <row r="62" spans="1:50" ht="27" customHeight="1">
      <c r="A62" s="159"/>
      <c r="B62" s="160"/>
      <c r="C62" s="391" t="s">
        <v>2189</v>
      </c>
      <c r="D62" s="244" t="s">
        <v>26438</v>
      </c>
      <c r="E62" s="783" t="s">
        <v>11794</v>
      </c>
      <c r="F62" s="391" t="s">
        <v>2189</v>
      </c>
      <c r="G62" s="391">
        <v>29720</v>
      </c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  <c r="T62" s="391"/>
      <c r="U62" s="391"/>
      <c r="V62" s="391">
        <v>29720</v>
      </c>
      <c r="W62" s="244"/>
      <c r="X62" s="314"/>
      <c r="Y62" s="784">
        <v>2020</v>
      </c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/>
      <c r="AT62" s="244"/>
      <c r="AU62" s="244"/>
      <c r="AV62" s="244"/>
      <c r="AW62" s="244"/>
      <c r="AX62" s="244" t="s">
        <v>18063</v>
      </c>
    </row>
    <row r="63" spans="1:50" ht="27" customHeight="1">
      <c r="A63" s="159"/>
      <c r="B63" s="160"/>
      <c r="C63" s="391" t="s">
        <v>1912</v>
      </c>
      <c r="D63" s="244" t="s">
        <v>26439</v>
      </c>
      <c r="E63" s="783" t="s">
        <v>15568</v>
      </c>
      <c r="F63" s="391" t="s">
        <v>1912</v>
      </c>
      <c r="G63" s="391">
        <v>14854</v>
      </c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  <c r="T63" s="391"/>
      <c r="U63" s="391"/>
      <c r="V63" s="391">
        <v>14854</v>
      </c>
      <c r="W63" s="244"/>
      <c r="X63" s="314"/>
      <c r="Y63" s="784">
        <v>2018</v>
      </c>
      <c r="Z63" s="244"/>
      <c r="AA63" s="244"/>
      <c r="AB63" s="244"/>
      <c r="AC63" s="244"/>
      <c r="AD63" s="244"/>
      <c r="AE63" s="244">
        <v>1090</v>
      </c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4"/>
      <c r="AV63" s="244"/>
      <c r="AW63" s="244"/>
      <c r="AX63" s="244" t="s">
        <v>7399</v>
      </c>
    </row>
    <row r="64" spans="1:50" ht="27" customHeight="1">
      <c r="A64" s="159"/>
      <c r="B64" s="160"/>
      <c r="C64" s="228" t="s">
        <v>2055</v>
      </c>
      <c r="D64" s="244" t="s">
        <v>26440</v>
      </c>
      <c r="E64" s="260" t="s">
        <v>15571</v>
      </c>
      <c r="F64" s="228" t="s">
        <v>2055</v>
      </c>
      <c r="G64" s="228">
        <v>20550</v>
      </c>
      <c r="H64" s="228"/>
      <c r="I64" s="228"/>
      <c r="J64" s="228"/>
      <c r="K64" s="228"/>
      <c r="L64" s="228"/>
      <c r="M64" s="228"/>
      <c r="N64" s="228">
        <v>20425</v>
      </c>
      <c r="O64" s="244"/>
      <c r="P64" s="244"/>
      <c r="Q64" s="244"/>
      <c r="R64" s="244"/>
      <c r="S64" s="244"/>
      <c r="T64" s="300">
        <v>2021</v>
      </c>
      <c r="U64" s="244"/>
      <c r="V64" s="244"/>
      <c r="W64" s="244"/>
      <c r="X64" s="244"/>
      <c r="Y64" s="244"/>
      <c r="Z64" s="244">
        <v>2071</v>
      </c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 t="s">
        <v>12538</v>
      </c>
      <c r="AT64" s="244"/>
      <c r="AU64" s="244"/>
      <c r="AV64" s="244"/>
      <c r="AW64" s="244"/>
      <c r="AX64" s="244"/>
    </row>
    <row r="65" spans="1:51" ht="27" customHeight="1">
      <c r="A65" s="159"/>
      <c r="B65" s="160"/>
      <c r="C65" s="391" t="s">
        <v>1924</v>
      </c>
      <c r="D65" s="244" t="s">
        <v>26441</v>
      </c>
      <c r="E65" s="783" t="s">
        <v>2345</v>
      </c>
      <c r="F65" s="391" t="s">
        <v>1929</v>
      </c>
      <c r="G65" s="391">
        <v>23400</v>
      </c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  <c r="T65" s="391"/>
      <c r="U65" s="391"/>
      <c r="V65" s="391">
        <v>8860</v>
      </c>
      <c r="W65" s="244"/>
      <c r="X65" s="314"/>
      <c r="Y65" s="784">
        <v>2013</v>
      </c>
      <c r="Z65" s="244"/>
      <c r="AA65" s="244"/>
      <c r="AB65" s="244"/>
      <c r="AC65" s="244"/>
      <c r="AD65" s="244"/>
      <c r="AE65" s="244">
        <v>290</v>
      </c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  <c r="AU65" s="244"/>
      <c r="AV65" s="244"/>
      <c r="AW65" s="244"/>
      <c r="AX65" s="244" t="s">
        <v>1931</v>
      </c>
    </row>
    <row r="66" spans="1:51" ht="27" customHeight="1">
      <c r="A66" s="159"/>
      <c r="B66" s="160"/>
      <c r="C66" s="391" t="s">
        <v>1924</v>
      </c>
      <c r="D66" s="244" t="s">
        <v>26442</v>
      </c>
      <c r="E66" s="783" t="s">
        <v>18058</v>
      </c>
      <c r="F66" s="391" t="s">
        <v>8062</v>
      </c>
      <c r="G66" s="391">
        <v>20190</v>
      </c>
      <c r="H66" s="391"/>
      <c r="I66" s="391"/>
      <c r="J66" s="391"/>
      <c r="K66" s="391"/>
      <c r="L66" s="391">
        <v>25</v>
      </c>
      <c r="M66" s="391">
        <v>900</v>
      </c>
      <c r="N66" s="391"/>
      <c r="O66" s="391"/>
      <c r="P66" s="391"/>
      <c r="Q66" s="391"/>
      <c r="R66" s="391"/>
      <c r="S66" s="391"/>
      <c r="T66" s="391"/>
      <c r="U66" s="391"/>
      <c r="V66" s="391">
        <v>20190</v>
      </c>
      <c r="W66" s="244"/>
      <c r="X66" s="314"/>
      <c r="Y66" s="784">
        <v>2012</v>
      </c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  <c r="AU66" s="244"/>
      <c r="AV66" s="244"/>
      <c r="AW66" s="244"/>
      <c r="AX66" s="244" t="s">
        <v>12494</v>
      </c>
    </row>
    <row r="67" spans="1:51" ht="27" customHeight="1">
      <c r="A67" s="159"/>
      <c r="B67" s="160"/>
      <c r="C67" s="391" t="s">
        <v>1924</v>
      </c>
      <c r="D67" s="391" t="s">
        <v>26443</v>
      </c>
      <c r="E67" s="391" t="s">
        <v>16143</v>
      </c>
      <c r="F67" s="391" t="s">
        <v>8062</v>
      </c>
      <c r="G67" s="391">
        <v>27418</v>
      </c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>
        <v>27418</v>
      </c>
      <c r="W67" s="628"/>
      <c r="X67" s="314"/>
      <c r="Y67" s="784">
        <v>2010</v>
      </c>
      <c r="Z67" s="786"/>
      <c r="AA67" s="786"/>
      <c r="AB67" s="786"/>
      <c r="AC67" s="786"/>
      <c r="AD67" s="786"/>
      <c r="AE67" s="391"/>
      <c r="AF67" s="391"/>
      <c r="AG67" s="391"/>
      <c r="AH67" s="391"/>
      <c r="AI67" s="391"/>
      <c r="AJ67" s="391"/>
      <c r="AK67" s="391"/>
      <c r="AL67" s="391"/>
      <c r="AM67" s="391"/>
      <c r="AN67" s="391"/>
      <c r="AO67" s="391"/>
      <c r="AP67" s="391"/>
      <c r="AQ67" s="391"/>
      <c r="AR67" s="391"/>
      <c r="AS67" s="391"/>
      <c r="AT67" s="391"/>
      <c r="AU67" s="391"/>
      <c r="AV67" s="391"/>
      <c r="AW67" s="391"/>
      <c r="AX67" s="391" t="s">
        <v>10015</v>
      </c>
    </row>
    <row r="68" spans="1:51" ht="27" customHeight="1">
      <c r="A68" s="159"/>
      <c r="B68" s="160"/>
      <c r="C68" s="391" t="s">
        <v>1924</v>
      </c>
      <c r="D68" s="244" t="s">
        <v>26444</v>
      </c>
      <c r="E68" s="783" t="s">
        <v>16144</v>
      </c>
      <c r="F68" s="391" t="s">
        <v>8062</v>
      </c>
      <c r="G68" s="391">
        <v>9900</v>
      </c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  <c r="T68" s="391"/>
      <c r="U68" s="391"/>
      <c r="V68" s="391">
        <v>9900</v>
      </c>
      <c r="W68" s="244"/>
      <c r="X68" s="314"/>
      <c r="Y68" s="784">
        <v>2010</v>
      </c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 t="s">
        <v>7399</v>
      </c>
    </row>
    <row r="69" spans="1:51" ht="27" customHeight="1">
      <c r="A69" s="159"/>
      <c r="B69" s="160"/>
      <c r="C69" s="391" t="s">
        <v>1924</v>
      </c>
      <c r="D69" s="244" t="s">
        <v>26445</v>
      </c>
      <c r="E69" s="783" t="s">
        <v>18059</v>
      </c>
      <c r="F69" s="391" t="s">
        <v>8062</v>
      </c>
      <c r="G69" s="391">
        <v>9900</v>
      </c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  <c r="T69" s="391"/>
      <c r="U69" s="391"/>
      <c r="V69" s="391">
        <v>9900</v>
      </c>
      <c r="W69" s="244"/>
      <c r="X69" s="314"/>
      <c r="Y69" s="784">
        <v>2017</v>
      </c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  <c r="AU69" s="244"/>
      <c r="AV69" s="244"/>
      <c r="AW69" s="244"/>
      <c r="AX69" s="244" t="s">
        <v>7399</v>
      </c>
    </row>
    <row r="70" spans="1:51" ht="27" customHeight="1">
      <c r="A70" s="159"/>
      <c r="B70" s="160"/>
      <c r="C70" s="391" t="s">
        <v>1924</v>
      </c>
      <c r="D70" s="391"/>
      <c r="E70" s="391" t="s">
        <v>18060</v>
      </c>
      <c r="F70" s="391" t="s">
        <v>18913</v>
      </c>
      <c r="G70" s="391">
        <v>19700</v>
      </c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>
        <v>19700</v>
      </c>
      <c r="W70" s="628"/>
      <c r="X70" s="314"/>
      <c r="Y70" s="784">
        <v>2012</v>
      </c>
      <c r="Z70" s="786"/>
      <c r="AA70" s="786"/>
      <c r="AB70" s="786"/>
      <c r="AC70" s="786"/>
      <c r="AD70" s="786"/>
      <c r="AE70" s="1753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91"/>
      <c r="AS70" s="391"/>
      <c r="AT70" s="391"/>
      <c r="AU70" s="391"/>
      <c r="AV70" s="391"/>
      <c r="AW70" s="391"/>
      <c r="AX70" s="391" t="s">
        <v>8975</v>
      </c>
      <c r="AY70" s="43" t="s">
        <v>16374</v>
      </c>
    </row>
    <row r="71" spans="1:51" ht="27" customHeight="1">
      <c r="A71" s="159"/>
      <c r="B71" s="160"/>
      <c r="C71" s="391" t="s">
        <v>1924</v>
      </c>
      <c r="D71" s="244"/>
      <c r="E71" s="783" t="s">
        <v>18061</v>
      </c>
      <c r="F71" s="391" t="s">
        <v>8062</v>
      </c>
      <c r="G71" s="391">
        <v>15000</v>
      </c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  <c r="T71" s="391"/>
      <c r="U71" s="391"/>
      <c r="V71" s="391">
        <v>15000</v>
      </c>
      <c r="W71" s="244"/>
      <c r="X71" s="314"/>
      <c r="Y71" s="784">
        <v>2017</v>
      </c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  <c r="AU71" s="244"/>
      <c r="AV71" s="244"/>
      <c r="AW71" s="244"/>
      <c r="AX71" s="244" t="s">
        <v>7399</v>
      </c>
    </row>
    <row r="72" spans="1:51" ht="27" customHeight="1">
      <c r="A72" s="159"/>
      <c r="B72" s="160"/>
      <c r="C72" s="391" t="s">
        <v>1995</v>
      </c>
      <c r="D72" s="244"/>
      <c r="E72" s="783" t="s">
        <v>15573</v>
      </c>
      <c r="F72" s="391" t="s">
        <v>13524</v>
      </c>
      <c r="G72" s="391">
        <v>9116</v>
      </c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>
        <v>9116</v>
      </c>
      <c r="W72" s="244"/>
      <c r="X72" s="314"/>
      <c r="Y72" s="784">
        <v>2021</v>
      </c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  <c r="AU72" s="244"/>
      <c r="AV72" s="244"/>
      <c r="AW72" s="244"/>
      <c r="AX72" s="244" t="s">
        <v>12494</v>
      </c>
    </row>
    <row r="73" spans="1:51" ht="27" customHeight="1">
      <c r="A73" s="159"/>
      <c r="B73" s="160"/>
      <c r="C73" s="391" t="s">
        <v>1995</v>
      </c>
      <c r="D73" s="244" t="s">
        <v>26446</v>
      </c>
      <c r="E73" s="783" t="s">
        <v>15574</v>
      </c>
      <c r="F73" s="391" t="s">
        <v>13524</v>
      </c>
      <c r="G73" s="391">
        <v>8999</v>
      </c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>
        <v>8999</v>
      </c>
      <c r="W73" s="244"/>
      <c r="X73" s="314"/>
      <c r="Y73" s="784">
        <v>2021</v>
      </c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/>
      <c r="AX73" s="244" t="s">
        <v>12494</v>
      </c>
    </row>
    <row r="74" spans="1:51" ht="27" customHeight="1">
      <c r="A74" s="159"/>
      <c r="B74" s="160"/>
      <c r="C74" s="391" t="s">
        <v>1995</v>
      </c>
      <c r="D74" s="244" t="s">
        <v>26447</v>
      </c>
      <c r="E74" s="783" t="s">
        <v>16145</v>
      </c>
      <c r="F74" s="391" t="s">
        <v>13524</v>
      </c>
      <c r="G74" s="391">
        <v>32802</v>
      </c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  <c r="T74" s="391"/>
      <c r="U74" s="391"/>
      <c r="V74" s="391">
        <v>32802</v>
      </c>
      <c r="W74" s="244"/>
      <c r="X74" s="314"/>
      <c r="Y74" s="784">
        <v>2023</v>
      </c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  <c r="AU74" s="244"/>
      <c r="AV74" s="244"/>
      <c r="AW74" s="244"/>
      <c r="AX74" s="244" t="s">
        <v>12505</v>
      </c>
    </row>
    <row r="75" spans="1:51" ht="27" customHeight="1">
      <c r="A75" s="159"/>
      <c r="B75" s="160"/>
      <c r="C75" s="391" t="s">
        <v>1995</v>
      </c>
      <c r="D75" s="244" t="s">
        <v>26448</v>
      </c>
      <c r="E75" s="783" t="s">
        <v>15575</v>
      </c>
      <c r="F75" s="391" t="s">
        <v>13525</v>
      </c>
      <c r="G75" s="391">
        <v>9650</v>
      </c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391">
        <v>9650</v>
      </c>
      <c r="W75" s="244"/>
      <c r="X75" s="314"/>
      <c r="Y75" s="784">
        <v>2021</v>
      </c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R75" s="244"/>
      <c r="AS75" s="244"/>
      <c r="AT75" s="244"/>
      <c r="AU75" s="244"/>
      <c r="AV75" s="244"/>
      <c r="AW75" s="244"/>
      <c r="AX75" s="244" t="s">
        <v>12494</v>
      </c>
    </row>
    <row r="76" spans="1:51" ht="27" customHeight="1">
      <c r="A76" s="159"/>
      <c r="B76" s="160"/>
      <c r="C76" s="391" t="s">
        <v>1995</v>
      </c>
      <c r="D76" s="244"/>
      <c r="E76" s="783" t="s">
        <v>18914</v>
      </c>
      <c r="F76" s="391" t="s">
        <v>13524</v>
      </c>
      <c r="G76" s="391">
        <v>19189</v>
      </c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>
        <v>19189</v>
      </c>
      <c r="W76" s="244"/>
      <c r="X76" s="314"/>
      <c r="Y76" s="784">
        <v>2024</v>
      </c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44"/>
      <c r="AT76" s="244"/>
      <c r="AU76" s="244"/>
      <c r="AV76" s="244"/>
      <c r="AW76" s="244"/>
      <c r="AX76" s="244" t="s">
        <v>12494</v>
      </c>
      <c r="AY76" s="43" t="s">
        <v>13406</v>
      </c>
    </row>
    <row r="77" spans="1:51" ht="27" customHeight="1">
      <c r="A77" s="159"/>
      <c r="B77" s="160"/>
      <c r="C77" s="391" t="s">
        <v>13253</v>
      </c>
      <c r="D77" s="244" t="s">
        <v>26449</v>
      </c>
      <c r="E77" s="783" t="s">
        <v>16146</v>
      </c>
      <c r="F77" s="391" t="s">
        <v>13253</v>
      </c>
      <c r="G77" s="391">
        <v>28459</v>
      </c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  <c r="T77" s="391"/>
      <c r="U77" s="391"/>
      <c r="V77" s="391">
        <v>28459</v>
      </c>
      <c r="W77" s="244"/>
      <c r="X77" s="314"/>
      <c r="Y77" s="784">
        <v>2024</v>
      </c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  <c r="AU77" s="244"/>
      <c r="AV77" s="244"/>
      <c r="AW77" s="244"/>
      <c r="AX77" s="244" t="s">
        <v>12505</v>
      </c>
      <c r="AY77" s="43" t="s">
        <v>18915</v>
      </c>
    </row>
    <row r="78" spans="1:51" ht="27" customHeight="1">
      <c r="A78" s="159"/>
      <c r="B78" s="160"/>
      <c r="C78" s="391" t="s">
        <v>13253</v>
      </c>
      <c r="D78" s="244" t="s">
        <v>26450</v>
      </c>
      <c r="E78" s="783" t="s">
        <v>16147</v>
      </c>
      <c r="F78" s="391" t="s">
        <v>13253</v>
      </c>
      <c r="G78" s="391">
        <v>5500</v>
      </c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>
        <v>5500</v>
      </c>
      <c r="W78" s="244"/>
      <c r="X78" s="314"/>
      <c r="Y78" s="784">
        <v>2016</v>
      </c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 t="s">
        <v>12494</v>
      </c>
    </row>
    <row r="79" spans="1:51" ht="27" customHeight="1">
      <c r="A79" s="159"/>
      <c r="B79" s="160"/>
      <c r="C79" s="391" t="s">
        <v>13253</v>
      </c>
      <c r="D79" s="244" t="s">
        <v>26451</v>
      </c>
      <c r="E79" s="783" t="s">
        <v>16148</v>
      </c>
      <c r="F79" s="391" t="s">
        <v>13253</v>
      </c>
      <c r="G79" s="391">
        <v>9975</v>
      </c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  <c r="T79" s="391"/>
      <c r="U79" s="391"/>
      <c r="V79" s="391">
        <v>9975</v>
      </c>
      <c r="W79" s="244"/>
      <c r="X79" s="314"/>
      <c r="Y79" s="784">
        <v>2023</v>
      </c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  <c r="AU79" s="244"/>
      <c r="AV79" s="244"/>
      <c r="AW79" s="244"/>
      <c r="AX79" s="244" t="s">
        <v>12494</v>
      </c>
    </row>
    <row r="80" spans="1:51" ht="27" customHeight="1">
      <c r="A80" s="159"/>
      <c r="B80" s="160"/>
      <c r="C80" s="391" t="s">
        <v>13253</v>
      </c>
      <c r="D80" s="244" t="s">
        <v>26452</v>
      </c>
      <c r="E80" s="783" t="s">
        <v>16149</v>
      </c>
      <c r="F80" s="391" t="s">
        <v>13253</v>
      </c>
      <c r="G80" s="391">
        <v>7865</v>
      </c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  <c r="T80" s="391"/>
      <c r="U80" s="391"/>
      <c r="V80" s="391">
        <v>7865</v>
      </c>
      <c r="W80" s="244"/>
      <c r="X80" s="314"/>
      <c r="Y80" s="784">
        <v>2021</v>
      </c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44"/>
      <c r="AT80" s="244"/>
      <c r="AU80" s="244"/>
      <c r="AV80" s="244"/>
      <c r="AW80" s="244"/>
      <c r="AX80" s="391" t="s">
        <v>8975</v>
      </c>
    </row>
    <row r="81" spans="1:51" ht="27" customHeight="1">
      <c r="A81" s="159"/>
      <c r="B81" s="160"/>
      <c r="C81" s="391" t="s">
        <v>13253</v>
      </c>
      <c r="D81" s="244"/>
      <c r="E81" s="783" t="s">
        <v>18916</v>
      </c>
      <c r="F81" s="391" t="s">
        <v>13253</v>
      </c>
      <c r="G81" s="391">
        <v>9142</v>
      </c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  <c r="T81" s="391"/>
      <c r="U81" s="391"/>
      <c r="V81" s="391">
        <v>9142</v>
      </c>
      <c r="W81" s="244"/>
      <c r="X81" s="314"/>
      <c r="Y81" s="784">
        <v>2024</v>
      </c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44"/>
      <c r="AT81" s="244"/>
      <c r="AU81" s="244"/>
      <c r="AV81" s="244"/>
      <c r="AW81" s="244"/>
      <c r="AX81" s="391" t="s">
        <v>12501</v>
      </c>
      <c r="AY81" s="43" t="s">
        <v>13406</v>
      </c>
    </row>
    <row r="82" spans="1:51" ht="27" customHeight="1">
      <c r="A82" s="159"/>
      <c r="B82" s="1729"/>
      <c r="C82" s="391" t="s">
        <v>13253</v>
      </c>
      <c r="D82" s="244" t="s">
        <v>26453</v>
      </c>
      <c r="E82" s="783" t="s">
        <v>16150</v>
      </c>
      <c r="F82" s="391" t="s">
        <v>13253</v>
      </c>
      <c r="G82" s="391">
        <v>2200</v>
      </c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  <c r="T82" s="391"/>
      <c r="U82" s="391"/>
      <c r="V82" s="391">
        <v>2200</v>
      </c>
      <c r="W82" s="244"/>
      <c r="X82" s="314"/>
      <c r="Y82" s="784">
        <v>2019</v>
      </c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44"/>
      <c r="AT82" s="244"/>
      <c r="AU82" s="244"/>
      <c r="AV82" s="244"/>
      <c r="AW82" s="244"/>
      <c r="AX82" s="391" t="s">
        <v>8975</v>
      </c>
    </row>
    <row r="83" spans="1:51" s="95" customFormat="1" ht="27" customHeight="1">
      <c r="A83" s="162"/>
      <c r="B83" s="1727" t="s">
        <v>13527</v>
      </c>
      <c r="C83" s="1733" t="s">
        <v>13537</v>
      </c>
      <c r="D83" s="1733"/>
      <c r="E83" s="1734">
        <f>COUNTA(E84:E87)</f>
        <v>4</v>
      </c>
      <c r="F83" s="1733"/>
      <c r="G83" s="1733">
        <f>SUM(G84:G87)</f>
        <v>27645</v>
      </c>
      <c r="H83" s="1733">
        <f>SUM(H84:H87)</f>
        <v>0</v>
      </c>
      <c r="I83" s="1733">
        <f>SUM(I84:I87)</f>
        <v>0</v>
      </c>
      <c r="J83" s="1733"/>
      <c r="K83" s="1733"/>
      <c r="L83" s="1733"/>
      <c r="M83" s="1733"/>
      <c r="N83" s="1733"/>
      <c r="O83" s="1733"/>
      <c r="P83" s="1733"/>
      <c r="Q83" s="1733"/>
      <c r="R83" s="1733"/>
      <c r="S83" s="1733"/>
      <c r="T83" s="1733"/>
      <c r="U83" s="1733"/>
      <c r="V83" s="1733"/>
      <c r="W83" s="1754"/>
      <c r="X83" s="314"/>
      <c r="Y83" s="784"/>
      <c r="Z83" s="1735"/>
      <c r="AA83" s="1735"/>
      <c r="AB83" s="1735"/>
      <c r="AC83" s="1735"/>
      <c r="AD83" s="1735"/>
      <c r="AE83" s="1755"/>
      <c r="AF83" s="1733"/>
      <c r="AG83" s="1733"/>
      <c r="AH83" s="1733"/>
      <c r="AI83" s="1733"/>
      <c r="AJ83" s="1733"/>
      <c r="AK83" s="1733"/>
      <c r="AL83" s="1733"/>
      <c r="AM83" s="1733"/>
      <c r="AN83" s="1733"/>
      <c r="AO83" s="1733"/>
      <c r="AP83" s="1733"/>
      <c r="AQ83" s="1733"/>
      <c r="AR83" s="1733"/>
      <c r="AS83" s="1733"/>
      <c r="AT83" s="1733"/>
      <c r="AU83" s="1733"/>
      <c r="AV83" s="1733"/>
      <c r="AW83" s="1733"/>
      <c r="AX83" s="1733"/>
    </row>
    <row r="84" spans="1:51" s="852" customFormat="1" ht="27" customHeight="1">
      <c r="A84" s="851"/>
      <c r="B84" s="1728"/>
      <c r="C84" s="1741" t="s">
        <v>804</v>
      </c>
      <c r="D84" s="1741" t="s">
        <v>26454</v>
      </c>
      <c r="E84" s="1742" t="s">
        <v>8974</v>
      </c>
      <c r="F84" s="1741" t="s">
        <v>807</v>
      </c>
      <c r="G84" s="1741">
        <v>18518</v>
      </c>
      <c r="H84" s="1741"/>
      <c r="I84" s="1741"/>
      <c r="J84" s="1741"/>
      <c r="K84" s="1741"/>
      <c r="L84" s="1741"/>
      <c r="M84" s="1741"/>
      <c r="N84" s="1741"/>
      <c r="O84" s="1741"/>
      <c r="P84" s="1741"/>
      <c r="Q84" s="1741"/>
      <c r="R84" s="1741"/>
      <c r="S84" s="1741"/>
      <c r="T84" s="1741"/>
      <c r="U84" s="1741"/>
      <c r="V84" s="1741"/>
      <c r="W84" s="1756"/>
      <c r="X84" s="340"/>
      <c r="Y84" s="1757">
        <v>2017</v>
      </c>
      <c r="Z84" s="1758"/>
      <c r="AA84" s="1758"/>
      <c r="AB84" s="1758"/>
      <c r="AC84" s="1758"/>
      <c r="AD84" s="1758"/>
      <c r="AE84" s="1759">
        <v>210</v>
      </c>
      <c r="AF84" s="1741"/>
      <c r="AG84" s="1741"/>
      <c r="AH84" s="1741"/>
      <c r="AI84" s="1741"/>
      <c r="AJ84" s="1741"/>
      <c r="AK84" s="1741"/>
      <c r="AL84" s="1741"/>
      <c r="AM84" s="1741"/>
      <c r="AN84" s="1741"/>
      <c r="AO84" s="1741"/>
      <c r="AP84" s="1741"/>
      <c r="AQ84" s="1741"/>
      <c r="AR84" s="1741"/>
      <c r="AS84" s="1741"/>
      <c r="AT84" s="1741"/>
      <c r="AU84" s="1741"/>
      <c r="AV84" s="1741"/>
      <c r="AW84" s="1741"/>
      <c r="AX84" s="1741" t="s">
        <v>8975</v>
      </c>
    </row>
    <row r="85" spans="1:51" s="852" customFormat="1" ht="27" customHeight="1">
      <c r="A85" s="851"/>
      <c r="B85" s="1728"/>
      <c r="C85" s="1741" t="s">
        <v>18937</v>
      </c>
      <c r="D85" s="1741" t="s">
        <v>26459</v>
      </c>
      <c r="E85" s="1742" t="s">
        <v>26460</v>
      </c>
      <c r="F85" s="1741" t="s">
        <v>26458</v>
      </c>
      <c r="G85" s="1741"/>
      <c r="H85" s="1741"/>
      <c r="I85" s="1741"/>
      <c r="J85" s="1741"/>
      <c r="K85" s="1741">
        <v>18</v>
      </c>
      <c r="L85" s="1741"/>
      <c r="M85" s="1741">
        <v>18</v>
      </c>
      <c r="N85" s="1741"/>
      <c r="O85" s="1741"/>
      <c r="P85" s="1741"/>
      <c r="Q85" s="1741"/>
      <c r="R85" s="1741"/>
      <c r="S85" s="1741"/>
      <c r="T85" s="1741"/>
      <c r="U85" s="1741"/>
      <c r="V85" s="1741"/>
      <c r="W85" s="1756"/>
      <c r="X85" s="340"/>
      <c r="Y85" s="1757"/>
      <c r="Z85" s="1758"/>
      <c r="AA85" s="1758"/>
      <c r="AB85" s="1758"/>
      <c r="AC85" s="1758"/>
      <c r="AD85" s="1758"/>
      <c r="AE85" s="1759"/>
      <c r="AF85" s="1741"/>
      <c r="AG85" s="1741"/>
      <c r="AH85" s="1741"/>
      <c r="AI85" s="1741"/>
      <c r="AJ85" s="1741"/>
      <c r="AK85" s="1741"/>
      <c r="AL85" s="1741"/>
      <c r="AM85" s="1741"/>
      <c r="AN85" s="1741"/>
      <c r="AO85" s="1741"/>
      <c r="AP85" s="1741"/>
      <c r="AQ85" s="1741"/>
      <c r="AR85" s="1741"/>
      <c r="AS85" s="1741"/>
      <c r="AT85" s="1741"/>
      <c r="AU85" s="1741"/>
      <c r="AV85" s="1741"/>
      <c r="AW85" s="1741"/>
      <c r="AX85" s="1741"/>
    </row>
    <row r="86" spans="1:51" s="852" customFormat="1" ht="27" customHeight="1">
      <c r="A86" s="851"/>
      <c r="B86" s="1728"/>
      <c r="C86" s="1741" t="s">
        <v>2008</v>
      </c>
      <c r="D86" s="1741" t="s">
        <v>26456</v>
      </c>
      <c r="E86" s="1742" t="s">
        <v>26457</v>
      </c>
      <c r="F86" s="1741" t="s">
        <v>26458</v>
      </c>
      <c r="G86" s="1741"/>
      <c r="H86" s="1741"/>
      <c r="I86" s="1741"/>
      <c r="J86" s="1741"/>
      <c r="K86" s="1741">
        <v>18</v>
      </c>
      <c r="L86" s="1741"/>
      <c r="M86" s="1741">
        <v>18</v>
      </c>
      <c r="N86" s="1741"/>
      <c r="O86" s="1741"/>
      <c r="P86" s="1741"/>
      <c r="Q86" s="1741"/>
      <c r="R86" s="1741"/>
      <c r="S86" s="1741"/>
      <c r="T86" s="1741"/>
      <c r="U86" s="1741"/>
      <c r="V86" s="1741"/>
      <c r="W86" s="1756"/>
      <c r="X86" s="340"/>
      <c r="Y86" s="1757"/>
      <c r="Z86" s="1758"/>
      <c r="AA86" s="1758"/>
      <c r="AB86" s="1758"/>
      <c r="AC86" s="1758"/>
      <c r="AD86" s="1758"/>
      <c r="AE86" s="1759"/>
      <c r="AF86" s="1741"/>
      <c r="AG86" s="1741"/>
      <c r="AH86" s="1741"/>
      <c r="AI86" s="1741"/>
      <c r="AJ86" s="1741"/>
      <c r="AK86" s="1741"/>
      <c r="AL86" s="1741"/>
      <c r="AM86" s="1741"/>
      <c r="AN86" s="1741"/>
      <c r="AO86" s="1741"/>
      <c r="AP86" s="1741"/>
      <c r="AQ86" s="1741"/>
      <c r="AR86" s="1741"/>
      <c r="AS86" s="1741"/>
      <c r="AT86" s="1741"/>
      <c r="AU86" s="1741"/>
      <c r="AV86" s="1741"/>
      <c r="AW86" s="1741"/>
      <c r="AX86" s="1741"/>
    </row>
    <row r="87" spans="1:51" s="852" customFormat="1" ht="27" customHeight="1">
      <c r="A87" s="851"/>
      <c r="B87" s="1728"/>
      <c r="C87" s="1741" t="s">
        <v>769</v>
      </c>
      <c r="D87" s="1741" t="s">
        <v>26455</v>
      </c>
      <c r="E87" s="1742" t="s">
        <v>15585</v>
      </c>
      <c r="F87" s="1741" t="s">
        <v>8193</v>
      </c>
      <c r="G87" s="1741">
        <v>9127</v>
      </c>
      <c r="H87" s="1741"/>
      <c r="I87" s="1741"/>
      <c r="J87" s="1741"/>
      <c r="K87" s="1741"/>
      <c r="L87" s="1741"/>
      <c r="M87" s="1741"/>
      <c r="N87" s="1741"/>
      <c r="O87" s="1741"/>
      <c r="P87" s="1741"/>
      <c r="Q87" s="1741"/>
      <c r="R87" s="1741"/>
      <c r="S87" s="1741"/>
      <c r="T87" s="1741"/>
      <c r="U87" s="1741"/>
      <c r="V87" s="1741"/>
      <c r="W87" s="1756"/>
      <c r="X87" s="340"/>
      <c r="Y87" s="1757">
        <v>2014</v>
      </c>
      <c r="Z87" s="1758"/>
      <c r="AA87" s="1758"/>
      <c r="AB87" s="1758"/>
      <c r="AC87" s="1758"/>
      <c r="AD87" s="1758"/>
      <c r="AE87" s="1759">
        <v>197</v>
      </c>
      <c r="AF87" s="1741"/>
      <c r="AG87" s="1741"/>
      <c r="AH87" s="1741"/>
      <c r="AI87" s="1741"/>
      <c r="AJ87" s="1741"/>
      <c r="AK87" s="1741"/>
      <c r="AL87" s="1741"/>
      <c r="AM87" s="1741"/>
      <c r="AN87" s="1741"/>
      <c r="AO87" s="1741"/>
      <c r="AP87" s="1741"/>
      <c r="AQ87" s="1741"/>
      <c r="AR87" s="1741"/>
      <c r="AS87" s="1741"/>
      <c r="AT87" s="1741"/>
      <c r="AU87" s="1741"/>
      <c r="AV87" s="1741"/>
      <c r="AW87" s="1741"/>
      <c r="AX87" s="1741"/>
    </row>
    <row r="88" spans="1:51" s="92" customFormat="1" ht="27.95" customHeight="1">
      <c r="A88" s="158"/>
      <c r="B88" s="1727" t="s">
        <v>327</v>
      </c>
      <c r="C88" s="1733" t="s">
        <v>13537</v>
      </c>
      <c r="D88" s="380"/>
      <c r="E88" s="1734">
        <f>COUNTA(E89:E98)</f>
        <v>10</v>
      </c>
      <c r="F88" s="1733"/>
      <c r="G88" s="1733">
        <f>SUM(G89:G98)</f>
        <v>182238</v>
      </c>
      <c r="H88" s="1733">
        <f>SUM(H89:H98)</f>
        <v>308</v>
      </c>
      <c r="I88" s="1733">
        <f>SUM(I89:I98)</f>
        <v>13656</v>
      </c>
      <c r="J88" s="1733"/>
      <c r="K88" s="1733"/>
      <c r="L88" s="1733"/>
      <c r="M88" s="1733"/>
      <c r="N88" s="1733"/>
      <c r="O88" s="1733"/>
      <c r="P88" s="1733"/>
      <c r="Q88" s="1733"/>
      <c r="R88" s="1733"/>
      <c r="S88" s="1733"/>
      <c r="T88" s="1733"/>
      <c r="U88" s="1733"/>
      <c r="V88" s="1733"/>
      <c r="W88" s="380"/>
      <c r="X88" s="314"/>
      <c r="Y88" s="784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</row>
    <row r="89" spans="1:51" ht="27.95" customHeight="1">
      <c r="A89" s="159"/>
      <c r="B89" s="160"/>
      <c r="C89" s="391" t="s">
        <v>2007</v>
      </c>
      <c r="D89" s="391" t="s">
        <v>19198</v>
      </c>
      <c r="E89" s="391" t="s">
        <v>16193</v>
      </c>
      <c r="F89" s="391" t="s">
        <v>16194</v>
      </c>
      <c r="G89" s="391">
        <v>6032</v>
      </c>
      <c r="H89" s="391"/>
      <c r="I89" s="391">
        <v>6032</v>
      </c>
      <c r="J89" s="391"/>
      <c r="K89" s="244"/>
      <c r="L89" s="391"/>
      <c r="M89" s="244"/>
      <c r="N89" s="244"/>
      <c r="O89" s="244"/>
      <c r="P89" s="244"/>
      <c r="Q89" s="244"/>
      <c r="R89" s="1760"/>
      <c r="S89" s="244"/>
      <c r="T89" s="1760"/>
      <c r="U89" s="244"/>
      <c r="V89" s="244">
        <v>6032</v>
      </c>
      <c r="W89" s="244"/>
      <c r="X89" s="314"/>
      <c r="Y89" s="784">
        <v>2023</v>
      </c>
      <c r="Z89" s="244"/>
      <c r="AA89" s="244"/>
      <c r="AB89" s="244"/>
      <c r="AC89" s="244"/>
      <c r="AD89" s="244"/>
      <c r="AE89" s="244">
        <v>2550</v>
      </c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 t="s">
        <v>12501</v>
      </c>
    </row>
    <row r="90" spans="1:51" ht="27.95" customHeight="1">
      <c r="A90" s="159"/>
      <c r="B90" s="160"/>
      <c r="C90" s="391" t="s">
        <v>573</v>
      </c>
      <c r="D90" s="391" t="s">
        <v>19044</v>
      </c>
      <c r="E90" s="391" t="s">
        <v>2637</v>
      </c>
      <c r="F90" s="391" t="s">
        <v>8193</v>
      </c>
      <c r="G90" s="391">
        <v>11847</v>
      </c>
      <c r="H90" s="391">
        <v>128</v>
      </c>
      <c r="I90" s="391">
        <v>128</v>
      </c>
      <c r="J90" s="391"/>
      <c r="K90" s="391"/>
      <c r="L90" s="391"/>
      <c r="M90" s="391"/>
      <c r="N90" s="391"/>
      <c r="O90" s="391"/>
      <c r="P90" s="391"/>
      <c r="Q90" s="391"/>
      <c r="R90" s="391"/>
      <c r="S90" s="391"/>
      <c r="T90" s="391"/>
      <c r="U90" s="391"/>
      <c r="V90" s="391">
        <v>11847</v>
      </c>
      <c r="W90" s="628"/>
      <c r="X90" s="314"/>
      <c r="Y90" s="784">
        <v>2008</v>
      </c>
      <c r="Z90" s="786"/>
      <c r="AA90" s="786"/>
      <c r="AB90" s="786"/>
      <c r="AC90" s="786"/>
      <c r="AD90" s="786"/>
      <c r="AE90" s="391">
        <v>395</v>
      </c>
      <c r="AF90" s="391"/>
      <c r="AG90" s="391"/>
      <c r="AH90" s="391"/>
      <c r="AI90" s="391"/>
      <c r="AJ90" s="391"/>
      <c r="AK90" s="391"/>
      <c r="AL90" s="391"/>
      <c r="AM90" s="391"/>
      <c r="AN90" s="391"/>
      <c r="AO90" s="391"/>
      <c r="AP90" s="391"/>
      <c r="AQ90" s="391"/>
      <c r="AR90" s="391"/>
      <c r="AS90" s="391"/>
      <c r="AT90" s="391"/>
      <c r="AU90" s="391"/>
      <c r="AV90" s="391"/>
      <c r="AW90" s="391"/>
      <c r="AX90" s="391" t="s">
        <v>8194</v>
      </c>
    </row>
    <row r="91" spans="1:51" ht="27.95" customHeight="1">
      <c r="A91" s="159"/>
      <c r="B91" s="160"/>
      <c r="C91" s="391" t="s">
        <v>2008</v>
      </c>
      <c r="D91" s="391" t="s">
        <v>19199</v>
      </c>
      <c r="E91" s="391" t="s">
        <v>15609</v>
      </c>
      <c r="F91" s="391" t="s">
        <v>2008</v>
      </c>
      <c r="G91" s="391">
        <v>7204</v>
      </c>
      <c r="H91" s="391"/>
      <c r="I91" s="391">
        <v>7204</v>
      </c>
      <c r="J91" s="391">
        <v>1</v>
      </c>
      <c r="K91" s="244">
        <v>9</v>
      </c>
      <c r="L91" s="391">
        <v>645</v>
      </c>
      <c r="M91" s="244">
        <v>9</v>
      </c>
      <c r="N91" s="244"/>
      <c r="O91" s="244"/>
      <c r="P91" s="244"/>
      <c r="Q91" s="244"/>
      <c r="R91" s="391"/>
      <c r="S91" s="244"/>
      <c r="T91" s="391"/>
      <c r="U91" s="244"/>
      <c r="V91" s="244">
        <v>7204</v>
      </c>
      <c r="W91" s="244"/>
      <c r="X91" s="314" t="s">
        <v>18732</v>
      </c>
      <c r="Y91" s="784">
        <v>2020</v>
      </c>
      <c r="Z91" s="244">
        <v>300</v>
      </c>
      <c r="AA91" s="244">
        <v>100</v>
      </c>
      <c r="AB91" s="244">
        <v>100</v>
      </c>
      <c r="AC91" s="244"/>
      <c r="AD91" s="244"/>
      <c r="AE91" s="244">
        <v>500</v>
      </c>
      <c r="AF91" s="244">
        <v>2022</v>
      </c>
      <c r="AG91" s="244">
        <v>2023</v>
      </c>
      <c r="AH91" s="244"/>
      <c r="AI91" s="244"/>
      <c r="AJ91" s="244"/>
      <c r="AK91" s="244"/>
      <c r="AL91" s="244"/>
      <c r="AM91" s="244">
        <v>2</v>
      </c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 t="s">
        <v>12501</v>
      </c>
    </row>
    <row r="92" spans="1:51" ht="27.95" customHeight="1">
      <c r="A92" s="159"/>
      <c r="B92" s="160"/>
      <c r="C92" s="391" t="s">
        <v>2011</v>
      </c>
      <c r="D92" s="391" t="s">
        <v>19200</v>
      </c>
      <c r="E92" s="391" t="s">
        <v>15610</v>
      </c>
      <c r="F92" s="391" t="s">
        <v>16178</v>
      </c>
      <c r="G92" s="391">
        <v>38335</v>
      </c>
      <c r="H92" s="391"/>
      <c r="I92" s="391"/>
      <c r="J92" s="391">
        <v>4</v>
      </c>
      <c r="K92" s="244">
        <v>36</v>
      </c>
      <c r="L92" s="391"/>
      <c r="M92" s="244"/>
      <c r="N92" s="244"/>
      <c r="O92" s="244"/>
      <c r="P92" s="244"/>
      <c r="Q92" s="244"/>
      <c r="R92" s="391"/>
      <c r="S92" s="244"/>
      <c r="T92" s="391"/>
      <c r="U92" s="244"/>
      <c r="V92" s="244"/>
      <c r="W92" s="244"/>
      <c r="X92" s="314"/>
      <c r="Y92" s="784">
        <v>2022</v>
      </c>
      <c r="Z92" s="244">
        <v>290</v>
      </c>
      <c r="AA92" s="244">
        <v>359</v>
      </c>
      <c r="AB92" s="244"/>
      <c r="AC92" s="244"/>
      <c r="AD92" s="244"/>
      <c r="AE92" s="244">
        <v>649</v>
      </c>
      <c r="AF92" s="244">
        <v>2024</v>
      </c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</row>
    <row r="93" spans="1:51" ht="27.95" customHeight="1">
      <c r="A93" s="159"/>
      <c r="B93" s="160"/>
      <c r="C93" s="391" t="s">
        <v>603</v>
      </c>
      <c r="D93" s="391" t="s">
        <v>19201</v>
      </c>
      <c r="E93" s="391" t="s">
        <v>2639</v>
      </c>
      <c r="F93" s="628" t="s">
        <v>12550</v>
      </c>
      <c r="G93" s="391">
        <v>17074</v>
      </c>
      <c r="H93" s="391">
        <v>180</v>
      </c>
      <c r="I93" s="391">
        <v>292</v>
      </c>
      <c r="J93" s="391"/>
      <c r="K93" s="391"/>
      <c r="L93" s="391">
        <v>25</v>
      </c>
      <c r="M93" s="391">
        <v>2796</v>
      </c>
      <c r="N93" s="391"/>
      <c r="O93" s="391"/>
      <c r="P93" s="391"/>
      <c r="Q93" s="391"/>
      <c r="R93" s="391"/>
      <c r="S93" s="391"/>
      <c r="T93" s="391"/>
      <c r="U93" s="391"/>
      <c r="V93" s="391">
        <v>69900</v>
      </c>
      <c r="W93" s="628"/>
      <c r="X93" s="314"/>
      <c r="Y93" s="784">
        <v>2009</v>
      </c>
      <c r="Z93" s="786"/>
      <c r="AA93" s="786"/>
      <c r="AB93" s="786"/>
      <c r="AC93" s="786"/>
      <c r="AD93" s="786"/>
      <c r="AE93" s="1753">
        <v>545</v>
      </c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  <c r="AP93" s="391"/>
      <c r="AQ93" s="391"/>
      <c r="AR93" s="391"/>
      <c r="AS93" s="391"/>
      <c r="AT93" s="391"/>
      <c r="AU93" s="391"/>
      <c r="AV93" s="391"/>
      <c r="AW93" s="391"/>
      <c r="AX93" s="1760"/>
    </row>
    <row r="94" spans="1:51" ht="27.95" customHeight="1">
      <c r="A94" s="159"/>
      <c r="B94" s="160"/>
      <c r="C94" s="244" t="s">
        <v>2054</v>
      </c>
      <c r="D94" s="244" t="s">
        <v>19202</v>
      </c>
      <c r="E94" s="244" t="s">
        <v>19203</v>
      </c>
      <c r="F94" s="244" t="s">
        <v>19010</v>
      </c>
      <c r="G94" s="244">
        <v>34336</v>
      </c>
      <c r="H94" s="244"/>
      <c r="I94" s="244"/>
      <c r="J94" s="244"/>
      <c r="K94" s="244">
        <v>36</v>
      </c>
      <c r="L94" s="244"/>
      <c r="M94" s="244">
        <v>18</v>
      </c>
      <c r="N94" s="244"/>
      <c r="O94" s="244">
        <v>18</v>
      </c>
      <c r="P94" s="244"/>
      <c r="Q94" s="244"/>
      <c r="R94" s="244"/>
      <c r="S94" s="244"/>
      <c r="T94" s="244"/>
      <c r="U94" s="244"/>
      <c r="V94" s="244">
        <v>34336</v>
      </c>
      <c r="W94" s="244"/>
      <c r="X94" s="244"/>
      <c r="Y94" s="244">
        <v>2024</v>
      </c>
      <c r="Z94" s="244"/>
      <c r="AA94" s="244"/>
      <c r="AB94" s="244"/>
      <c r="AC94" s="244"/>
      <c r="AD94" s="244"/>
      <c r="AE94" s="244">
        <v>1300</v>
      </c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</row>
    <row r="95" spans="1:51" ht="27.95" customHeight="1">
      <c r="A95" s="159"/>
      <c r="B95" s="160"/>
      <c r="C95" s="244" t="s">
        <v>2054</v>
      </c>
      <c r="D95" s="244" t="s">
        <v>26467</v>
      </c>
      <c r="E95" s="244" t="s">
        <v>26461</v>
      </c>
      <c r="F95" s="244"/>
      <c r="G95" s="244"/>
      <c r="H95" s="244"/>
      <c r="I95" s="244"/>
      <c r="J95" s="244"/>
      <c r="K95" s="244">
        <v>9</v>
      </c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</row>
    <row r="96" spans="1:51" ht="27.95" customHeight="1">
      <c r="A96" s="159"/>
      <c r="B96" s="160"/>
      <c r="C96" s="244" t="s">
        <v>2054</v>
      </c>
      <c r="D96" s="244" t="s">
        <v>26462</v>
      </c>
      <c r="E96" s="244" t="s">
        <v>26463</v>
      </c>
      <c r="F96" s="244" t="s">
        <v>26466</v>
      </c>
      <c r="G96" s="244"/>
      <c r="H96" s="244"/>
      <c r="I96" s="244"/>
      <c r="J96" s="244"/>
      <c r="K96" s="244">
        <v>9</v>
      </c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  <c r="AU96" s="244"/>
      <c r="AV96" s="244"/>
      <c r="AW96" s="244"/>
      <c r="AX96" s="244"/>
    </row>
    <row r="97" spans="1:55" ht="27.95" customHeight="1">
      <c r="A97" s="159"/>
      <c r="B97" s="160"/>
      <c r="C97" s="244" t="s">
        <v>12554</v>
      </c>
      <c r="D97" s="244" t="s">
        <v>26464</v>
      </c>
      <c r="E97" s="244" t="s">
        <v>26465</v>
      </c>
      <c r="F97" s="244" t="s">
        <v>12554</v>
      </c>
      <c r="G97" s="244">
        <v>8424</v>
      </c>
      <c r="H97" s="244"/>
      <c r="I97" s="244"/>
      <c r="J97" s="244"/>
      <c r="K97" s="244">
        <v>9</v>
      </c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  <c r="AU97" s="244"/>
      <c r="AV97" s="244"/>
      <c r="AW97" s="244"/>
      <c r="AX97" s="244"/>
    </row>
    <row r="98" spans="1:55" ht="27.95" customHeight="1">
      <c r="B98" s="160"/>
      <c r="C98" s="391" t="s">
        <v>810</v>
      </c>
      <c r="D98" s="391" t="s">
        <v>19204</v>
      </c>
      <c r="E98" s="391" t="s">
        <v>15614</v>
      </c>
      <c r="F98" s="628" t="s">
        <v>810</v>
      </c>
      <c r="G98" s="391">
        <v>58986</v>
      </c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  <c r="T98" s="391"/>
      <c r="U98" s="391"/>
      <c r="V98" s="391"/>
      <c r="W98" s="628"/>
      <c r="X98" s="314"/>
      <c r="Y98" s="784">
        <v>2019</v>
      </c>
      <c r="Z98" s="786"/>
      <c r="AA98" s="786"/>
      <c r="AB98" s="786"/>
      <c r="AC98" s="786"/>
      <c r="AD98" s="786"/>
      <c r="AE98" s="1753">
        <v>21000</v>
      </c>
      <c r="AF98" s="391"/>
      <c r="AG98" s="391"/>
      <c r="AH98" s="391"/>
      <c r="AI98" s="391"/>
      <c r="AJ98" s="391"/>
      <c r="AK98" s="391"/>
      <c r="AL98" s="391"/>
      <c r="AM98" s="391"/>
      <c r="AN98" s="391"/>
      <c r="AO98" s="391"/>
      <c r="AP98" s="391"/>
      <c r="AQ98" s="391"/>
      <c r="AR98" s="391"/>
      <c r="AS98" s="391"/>
      <c r="AT98" s="391"/>
      <c r="AU98" s="391"/>
      <c r="AV98" s="391"/>
      <c r="AW98" s="391"/>
      <c r="AX98" s="391"/>
    </row>
    <row r="99" spans="1:55" s="92" customFormat="1" ht="27.95" customHeight="1">
      <c r="B99" s="1726" t="s">
        <v>131</v>
      </c>
      <c r="C99" s="1733" t="s">
        <v>13537</v>
      </c>
      <c r="D99" s="1733"/>
      <c r="E99" s="1734">
        <f>COUNTA(E100:E103)</f>
        <v>4</v>
      </c>
      <c r="F99" s="1754"/>
      <c r="G99" s="1733">
        <f>SUM(G100:G103)</f>
        <v>99181</v>
      </c>
      <c r="H99" s="1733">
        <f>SUM(H100:H103)</f>
        <v>0</v>
      </c>
      <c r="I99" s="1733">
        <f>SUM(I100:I103)</f>
        <v>0</v>
      </c>
      <c r="J99" s="1733"/>
      <c r="K99" s="1733"/>
      <c r="L99" s="1733"/>
      <c r="M99" s="1733"/>
      <c r="N99" s="1733"/>
      <c r="O99" s="1733"/>
      <c r="P99" s="1733"/>
      <c r="Q99" s="1733"/>
      <c r="R99" s="1733"/>
      <c r="S99" s="1733"/>
      <c r="T99" s="1733"/>
      <c r="U99" s="1733"/>
      <c r="V99" s="1733"/>
      <c r="W99" s="1754"/>
      <c r="X99" s="314"/>
      <c r="Y99" s="784"/>
      <c r="Z99" s="1735"/>
      <c r="AA99" s="1735"/>
      <c r="AB99" s="1735"/>
      <c r="AC99" s="1735"/>
      <c r="AD99" s="1735"/>
      <c r="AE99" s="1755"/>
      <c r="AF99" s="1733"/>
      <c r="AG99" s="1733"/>
      <c r="AH99" s="1733"/>
      <c r="AI99" s="1733"/>
      <c r="AJ99" s="1733"/>
      <c r="AK99" s="1733"/>
      <c r="AL99" s="1733"/>
      <c r="AM99" s="1733"/>
      <c r="AN99" s="1733"/>
      <c r="AO99" s="1733"/>
      <c r="AP99" s="1733"/>
      <c r="AQ99" s="1733"/>
      <c r="AR99" s="1733"/>
      <c r="AS99" s="1733"/>
      <c r="AT99" s="1733"/>
      <c r="AU99" s="1733"/>
      <c r="AV99" s="1733"/>
      <c r="AW99" s="1733"/>
      <c r="AX99" s="1733"/>
    </row>
    <row r="100" spans="1:55" ht="27.95" customHeight="1">
      <c r="B100" s="207"/>
      <c r="C100" s="391" t="s">
        <v>2002</v>
      </c>
      <c r="D100" s="391" t="s">
        <v>26468</v>
      </c>
      <c r="E100" s="783" t="s">
        <v>14457</v>
      </c>
      <c r="F100" s="628" t="s">
        <v>2002</v>
      </c>
      <c r="G100" s="391">
        <v>11593</v>
      </c>
      <c r="H100" s="391"/>
      <c r="I100" s="391"/>
      <c r="J100" s="391"/>
      <c r="K100" s="244"/>
      <c r="L100" s="391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314"/>
      <c r="Y100" s="784">
        <v>2017</v>
      </c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AQ100" s="244"/>
      <c r="AR100" s="244"/>
      <c r="AS100" s="244"/>
      <c r="AT100" s="244"/>
      <c r="AU100" s="244"/>
      <c r="AV100" s="244"/>
      <c r="AW100" s="244"/>
      <c r="AX100" s="391"/>
    </row>
    <row r="101" spans="1:55" ht="27.95" customHeight="1">
      <c r="B101" s="207"/>
      <c r="C101" s="391" t="s">
        <v>2008</v>
      </c>
      <c r="D101" s="391" t="s">
        <v>19306</v>
      </c>
      <c r="E101" s="783" t="s">
        <v>12572</v>
      </c>
      <c r="F101" s="628" t="s">
        <v>12566</v>
      </c>
      <c r="G101" s="391">
        <v>15581</v>
      </c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  <c r="T101" s="391"/>
      <c r="U101" s="391"/>
      <c r="V101" s="391">
        <v>15581</v>
      </c>
      <c r="W101" s="628"/>
      <c r="X101" s="314"/>
      <c r="Y101" s="784">
        <v>2011</v>
      </c>
      <c r="Z101" s="786"/>
      <c r="AA101" s="786"/>
      <c r="AB101" s="786"/>
      <c r="AC101" s="786"/>
      <c r="AD101" s="786"/>
      <c r="AE101" s="1753"/>
      <c r="AF101" s="391"/>
      <c r="AG101" s="391"/>
      <c r="AH101" s="391"/>
      <c r="AI101" s="391"/>
      <c r="AJ101" s="391"/>
      <c r="AK101" s="391"/>
      <c r="AL101" s="391"/>
      <c r="AM101" s="391"/>
      <c r="AN101" s="391"/>
      <c r="AO101" s="391"/>
      <c r="AP101" s="391"/>
      <c r="AQ101" s="391"/>
      <c r="AR101" s="391"/>
      <c r="AS101" s="391"/>
      <c r="AT101" s="391"/>
      <c r="AU101" s="391"/>
      <c r="AV101" s="391"/>
      <c r="AW101" s="391"/>
      <c r="AX101" s="391" t="s">
        <v>12494</v>
      </c>
    </row>
    <row r="102" spans="1:55" ht="27.95" customHeight="1">
      <c r="B102" s="207"/>
      <c r="C102" s="391" t="s">
        <v>12573</v>
      </c>
      <c r="D102" s="391" t="s">
        <v>19307</v>
      </c>
      <c r="E102" s="783" t="s">
        <v>15618</v>
      </c>
      <c r="F102" s="628" t="s">
        <v>12566</v>
      </c>
      <c r="G102" s="391">
        <v>33912</v>
      </c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  <c r="T102" s="391"/>
      <c r="U102" s="391"/>
      <c r="V102" s="391">
        <v>33912</v>
      </c>
      <c r="W102" s="628"/>
      <c r="X102" s="314"/>
      <c r="Y102" s="784">
        <v>2010</v>
      </c>
      <c r="Z102" s="786"/>
      <c r="AA102" s="786"/>
      <c r="AB102" s="786"/>
      <c r="AC102" s="786"/>
      <c r="AD102" s="786"/>
      <c r="AE102" s="1753"/>
      <c r="AF102" s="391"/>
      <c r="AG102" s="391"/>
      <c r="AH102" s="391"/>
      <c r="AI102" s="391"/>
      <c r="AJ102" s="391"/>
      <c r="AK102" s="391"/>
      <c r="AL102" s="391"/>
      <c r="AM102" s="391"/>
      <c r="AN102" s="391"/>
      <c r="AO102" s="391"/>
      <c r="AP102" s="391"/>
      <c r="AQ102" s="391"/>
      <c r="AR102" s="391"/>
      <c r="AS102" s="391"/>
      <c r="AT102" s="391"/>
      <c r="AU102" s="391"/>
      <c r="AV102" s="391"/>
      <c r="AW102" s="391"/>
      <c r="AX102" s="391" t="s">
        <v>12494</v>
      </c>
    </row>
    <row r="103" spans="1:55" ht="27.95" customHeight="1">
      <c r="B103" s="207"/>
      <c r="C103" s="391" t="s">
        <v>12573</v>
      </c>
      <c r="D103" s="391" t="s">
        <v>19308</v>
      </c>
      <c r="E103" s="783" t="s">
        <v>15619</v>
      </c>
      <c r="F103" s="628" t="s">
        <v>12566</v>
      </c>
      <c r="G103" s="391">
        <v>38095</v>
      </c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  <c r="T103" s="391"/>
      <c r="U103" s="391"/>
      <c r="V103" s="391">
        <v>38095</v>
      </c>
      <c r="W103" s="628"/>
      <c r="X103" s="314"/>
      <c r="Y103" s="784">
        <v>2013</v>
      </c>
      <c r="Z103" s="786"/>
      <c r="AA103" s="786"/>
      <c r="AB103" s="786"/>
      <c r="AC103" s="786"/>
      <c r="AD103" s="786"/>
      <c r="AE103" s="1753"/>
      <c r="AF103" s="391"/>
      <c r="AG103" s="391"/>
      <c r="AH103" s="391"/>
      <c r="AI103" s="391"/>
      <c r="AJ103" s="391"/>
      <c r="AK103" s="391"/>
      <c r="AL103" s="391"/>
      <c r="AM103" s="391"/>
      <c r="AN103" s="391"/>
      <c r="AO103" s="391"/>
      <c r="AP103" s="391"/>
      <c r="AQ103" s="391"/>
      <c r="AR103" s="391"/>
      <c r="AS103" s="391"/>
      <c r="AT103" s="391"/>
      <c r="AU103" s="391"/>
      <c r="AV103" s="391"/>
      <c r="AW103" s="391"/>
      <c r="AX103" s="391" t="s">
        <v>12494</v>
      </c>
    </row>
    <row r="104" spans="1:55" ht="27" customHeight="1">
      <c r="B104" s="1726" t="s">
        <v>132</v>
      </c>
      <c r="C104" s="1733" t="s">
        <v>13537</v>
      </c>
      <c r="D104" s="1733"/>
      <c r="E104" s="1734">
        <f>COUNTA(E105:E112)</f>
        <v>8</v>
      </c>
      <c r="F104" s="628"/>
      <c r="G104" s="1733">
        <f>SUM(G105:G112)</f>
        <v>116566</v>
      </c>
      <c r="H104" s="1733">
        <f>SUM(H105:H112)</f>
        <v>4987</v>
      </c>
      <c r="I104" s="1733">
        <f>SUM(I105:I112)</f>
        <v>25652</v>
      </c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  <c r="T104" s="391"/>
      <c r="U104" s="391"/>
      <c r="V104" s="391"/>
      <c r="W104" s="628"/>
      <c r="X104" s="314"/>
      <c r="Y104" s="784"/>
      <c r="Z104" s="786"/>
      <c r="AA104" s="786"/>
      <c r="AB104" s="786"/>
      <c r="AC104" s="786"/>
      <c r="AD104" s="786"/>
      <c r="AE104" s="1753"/>
      <c r="AF104" s="391"/>
      <c r="AG104" s="391"/>
      <c r="AH104" s="391"/>
      <c r="AI104" s="391"/>
      <c r="AJ104" s="391"/>
      <c r="AK104" s="391"/>
      <c r="AL104" s="391"/>
      <c r="AM104" s="391"/>
      <c r="AN104" s="391"/>
      <c r="AO104" s="391"/>
      <c r="AP104" s="391"/>
      <c r="AQ104" s="391"/>
      <c r="AR104" s="391"/>
      <c r="AS104" s="391"/>
      <c r="AT104" s="391"/>
      <c r="AU104" s="391"/>
      <c r="AV104" s="391"/>
      <c r="AW104" s="391"/>
      <c r="AX104" s="391"/>
    </row>
    <row r="105" spans="1:55" ht="27" customHeight="1">
      <c r="B105" s="160"/>
      <c r="C105" s="244" t="s">
        <v>2002</v>
      </c>
      <c r="D105" s="244" t="s">
        <v>19475</v>
      </c>
      <c r="E105" s="244" t="s">
        <v>12595</v>
      </c>
      <c r="F105" s="244" t="s">
        <v>2002</v>
      </c>
      <c r="G105" s="244">
        <v>20000</v>
      </c>
      <c r="H105" s="244"/>
      <c r="I105" s="244"/>
      <c r="J105" s="244">
        <v>3</v>
      </c>
      <c r="K105" s="244">
        <v>27</v>
      </c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>
        <v>20000</v>
      </c>
      <c r="W105" s="244"/>
      <c r="X105" s="314"/>
      <c r="Y105" s="784">
        <v>2013</v>
      </c>
      <c r="Z105" s="244"/>
      <c r="AA105" s="244"/>
      <c r="AB105" s="244"/>
      <c r="AC105" s="244"/>
      <c r="AD105" s="244"/>
      <c r="AE105" s="244"/>
      <c r="AF105" s="391"/>
      <c r="AG105" s="391"/>
      <c r="AH105" s="391"/>
      <c r="AI105" s="391"/>
      <c r="AJ105" s="391"/>
      <c r="AK105" s="391"/>
      <c r="AL105" s="391"/>
      <c r="AM105" s="391"/>
      <c r="AN105" s="391"/>
      <c r="AO105" s="391"/>
      <c r="AP105" s="391"/>
      <c r="AQ105" s="391"/>
      <c r="AR105" s="391"/>
      <c r="AS105" s="391"/>
      <c r="AT105" s="391"/>
      <c r="AU105" s="391"/>
      <c r="AV105" s="391"/>
      <c r="AW105" s="391"/>
      <c r="AX105" s="391" t="s">
        <v>12503</v>
      </c>
      <c r="AY105" s="43"/>
    </row>
    <row r="106" spans="1:55" ht="27" customHeight="1">
      <c r="B106" s="160"/>
      <c r="C106" s="391" t="s">
        <v>2011</v>
      </c>
      <c r="D106" s="244" t="s">
        <v>19476</v>
      </c>
      <c r="E106" s="783" t="s">
        <v>19477</v>
      </c>
      <c r="F106" s="244" t="s">
        <v>12576</v>
      </c>
      <c r="G106" s="391">
        <v>20000</v>
      </c>
      <c r="H106" s="391"/>
      <c r="I106" s="391"/>
      <c r="J106" s="244">
        <v>2</v>
      </c>
      <c r="K106" s="244">
        <v>18</v>
      </c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>
        <v>20250</v>
      </c>
      <c r="W106" s="244"/>
      <c r="X106" s="314"/>
      <c r="Y106" s="784">
        <v>2019</v>
      </c>
      <c r="Z106" s="244"/>
      <c r="AA106" s="244"/>
      <c r="AB106" s="244"/>
      <c r="AC106" s="244"/>
      <c r="AD106" s="244"/>
      <c r="AE106" s="244"/>
      <c r="AF106" s="391"/>
      <c r="AG106" s="391"/>
      <c r="AH106" s="391"/>
      <c r="AI106" s="391"/>
      <c r="AJ106" s="391"/>
      <c r="AK106" s="391"/>
      <c r="AL106" s="391"/>
      <c r="AM106" s="391"/>
      <c r="AN106" s="391"/>
      <c r="AO106" s="391"/>
      <c r="AP106" s="391"/>
      <c r="AQ106" s="391"/>
      <c r="AR106" s="391"/>
      <c r="AS106" s="391"/>
      <c r="AT106" s="391"/>
      <c r="AU106" s="391"/>
      <c r="AV106" s="391"/>
      <c r="AW106" s="391"/>
      <c r="AX106" s="391" t="s">
        <v>7399</v>
      </c>
      <c r="AY106" s="43"/>
    </row>
    <row r="107" spans="1:55" ht="27" customHeight="1">
      <c r="B107" s="160"/>
      <c r="C107" s="244" t="s">
        <v>2011</v>
      </c>
      <c r="D107" s="244" t="s">
        <v>19478</v>
      </c>
      <c r="E107" s="244" t="s">
        <v>19479</v>
      </c>
      <c r="F107" s="244" t="s">
        <v>12580</v>
      </c>
      <c r="G107" s="244">
        <v>29457</v>
      </c>
      <c r="H107" s="244"/>
      <c r="I107" s="244"/>
      <c r="J107" s="244"/>
      <c r="K107" s="244">
        <v>36</v>
      </c>
      <c r="L107" s="244"/>
      <c r="M107" s="244"/>
      <c r="N107" s="244"/>
      <c r="O107" s="244"/>
      <c r="P107" s="244"/>
      <c r="Q107" s="244"/>
      <c r="R107" s="244"/>
      <c r="S107" s="244"/>
      <c r="T107" s="300"/>
      <c r="U107" s="244"/>
      <c r="V107" s="244">
        <v>29457</v>
      </c>
      <c r="W107" s="244"/>
      <c r="X107" s="244"/>
      <c r="Y107" s="300">
        <v>2023</v>
      </c>
      <c r="Z107" s="244"/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44"/>
      <c r="AT107" s="244"/>
      <c r="AU107" s="391"/>
      <c r="AV107" s="391"/>
      <c r="AW107" s="391"/>
      <c r="AX107" s="244" t="s">
        <v>19480</v>
      </c>
      <c r="AY107" s="43" t="s">
        <v>13712</v>
      </c>
    </row>
    <row r="108" spans="1:55" ht="27" customHeight="1">
      <c r="B108" s="160"/>
      <c r="C108" s="244" t="s">
        <v>2007</v>
      </c>
      <c r="D108" s="244" t="s">
        <v>19481</v>
      </c>
      <c r="E108" s="244" t="s">
        <v>13718</v>
      </c>
      <c r="F108" s="244" t="s">
        <v>2007</v>
      </c>
      <c r="G108" s="244"/>
      <c r="H108" s="244">
        <v>4987</v>
      </c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314"/>
      <c r="Y108" s="784">
        <v>2020</v>
      </c>
      <c r="Z108" s="244"/>
      <c r="AA108" s="244"/>
      <c r="AB108" s="244"/>
      <c r="AC108" s="244"/>
      <c r="AD108" s="244"/>
      <c r="AE108" s="244"/>
      <c r="AF108" s="391"/>
      <c r="AG108" s="391"/>
      <c r="AH108" s="391"/>
      <c r="AI108" s="391"/>
      <c r="AJ108" s="391"/>
      <c r="AK108" s="391"/>
      <c r="AL108" s="391"/>
      <c r="AM108" s="391"/>
      <c r="AN108" s="391"/>
      <c r="AO108" s="391"/>
      <c r="AP108" s="391"/>
      <c r="AQ108" s="391"/>
      <c r="AR108" s="391"/>
      <c r="AS108" s="391"/>
      <c r="AT108" s="391"/>
      <c r="AU108" s="391"/>
      <c r="AV108" s="391"/>
      <c r="AW108" s="391"/>
      <c r="AX108" s="244" t="s">
        <v>13719</v>
      </c>
      <c r="AY108" s="43"/>
    </row>
    <row r="109" spans="1:55" ht="27" customHeight="1">
      <c r="B109" s="160"/>
      <c r="C109" s="244" t="s">
        <v>2054</v>
      </c>
      <c r="D109" s="244" t="s">
        <v>19482</v>
      </c>
      <c r="E109" s="244" t="s">
        <v>13724</v>
      </c>
      <c r="F109" s="244" t="s">
        <v>2054</v>
      </c>
      <c r="G109" s="244">
        <v>25652</v>
      </c>
      <c r="H109" s="244"/>
      <c r="I109" s="244">
        <v>25652</v>
      </c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314"/>
      <c r="Y109" s="784">
        <v>2025</v>
      </c>
      <c r="Z109" s="244"/>
      <c r="AA109" s="244"/>
      <c r="AB109" s="244"/>
      <c r="AC109" s="244"/>
      <c r="AD109" s="244"/>
      <c r="AE109" s="244"/>
      <c r="AF109" s="391"/>
      <c r="AG109" s="391"/>
      <c r="AH109" s="391"/>
      <c r="AI109" s="391"/>
      <c r="AJ109" s="391"/>
      <c r="AK109" s="391"/>
      <c r="AL109" s="391"/>
      <c r="AM109" s="391"/>
      <c r="AN109" s="391"/>
      <c r="AO109" s="391"/>
      <c r="AP109" s="391"/>
      <c r="AQ109" s="391"/>
      <c r="AR109" s="391"/>
      <c r="AS109" s="391"/>
      <c r="AT109" s="391"/>
      <c r="AU109" s="391"/>
      <c r="AV109" s="391"/>
      <c r="AW109" s="391"/>
      <c r="AX109" s="244" t="s">
        <v>13725</v>
      </c>
    </row>
    <row r="110" spans="1:55" s="92" customFormat="1" ht="27" customHeight="1">
      <c r="A110" s="41"/>
      <c r="B110" s="160"/>
      <c r="C110" s="244" t="s">
        <v>2111</v>
      </c>
      <c r="D110" s="244" t="s">
        <v>19483</v>
      </c>
      <c r="E110" s="244" t="s">
        <v>15631</v>
      </c>
      <c r="F110" s="244" t="s">
        <v>19484</v>
      </c>
      <c r="G110" s="244">
        <v>6552</v>
      </c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4">
        <v>6552</v>
      </c>
      <c r="W110" s="244"/>
      <c r="X110" s="314"/>
      <c r="Y110" s="784">
        <v>2013</v>
      </c>
      <c r="Z110" s="244"/>
      <c r="AA110" s="244"/>
      <c r="AB110" s="244"/>
      <c r="AC110" s="244"/>
      <c r="AD110" s="244"/>
      <c r="AE110" s="244"/>
      <c r="AF110" s="391"/>
      <c r="AG110" s="391"/>
      <c r="AH110" s="391"/>
      <c r="AI110" s="391"/>
      <c r="AJ110" s="391"/>
      <c r="AK110" s="391"/>
      <c r="AL110" s="391"/>
      <c r="AM110" s="391"/>
      <c r="AN110" s="391"/>
      <c r="AO110" s="391"/>
      <c r="AP110" s="391"/>
      <c r="AQ110" s="391"/>
      <c r="AR110" s="391"/>
      <c r="AS110" s="391"/>
      <c r="AT110" s="391"/>
      <c r="AU110" s="391"/>
      <c r="AV110" s="391"/>
      <c r="AW110" s="391"/>
      <c r="AX110" s="391" t="s">
        <v>12613</v>
      </c>
      <c r="AY110" s="43"/>
      <c r="AZ110" s="41"/>
      <c r="BA110" s="41"/>
      <c r="BB110" s="41"/>
      <c r="BC110" s="41"/>
    </row>
    <row r="111" spans="1:55" s="92" customFormat="1" ht="27" customHeight="1">
      <c r="A111" s="41"/>
      <c r="B111" s="160"/>
      <c r="C111" s="244" t="s">
        <v>2111</v>
      </c>
      <c r="D111" s="244" t="s">
        <v>19485</v>
      </c>
      <c r="E111" s="244" t="s">
        <v>15632</v>
      </c>
      <c r="F111" s="244" t="s">
        <v>19484</v>
      </c>
      <c r="G111" s="244">
        <v>8850</v>
      </c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>
        <v>8850</v>
      </c>
      <c r="W111" s="244"/>
      <c r="X111" s="314"/>
      <c r="Y111" s="784">
        <v>2020</v>
      </c>
      <c r="Z111" s="244"/>
      <c r="AA111" s="244"/>
      <c r="AB111" s="244"/>
      <c r="AC111" s="244"/>
      <c r="AD111" s="244"/>
      <c r="AE111" s="244"/>
      <c r="AF111" s="391"/>
      <c r="AG111" s="391"/>
      <c r="AH111" s="391"/>
      <c r="AI111" s="391"/>
      <c r="AJ111" s="391"/>
      <c r="AK111" s="391"/>
      <c r="AL111" s="391"/>
      <c r="AM111" s="391"/>
      <c r="AN111" s="391"/>
      <c r="AO111" s="391"/>
      <c r="AP111" s="391"/>
      <c r="AQ111" s="391"/>
      <c r="AR111" s="391"/>
      <c r="AS111" s="391"/>
      <c r="AT111" s="391"/>
      <c r="AU111" s="391"/>
      <c r="AV111" s="391"/>
      <c r="AW111" s="391"/>
      <c r="AX111" s="391" t="s">
        <v>7399</v>
      </c>
      <c r="AY111" s="43"/>
      <c r="AZ111" s="41"/>
      <c r="BA111" s="41"/>
      <c r="BB111" s="41"/>
      <c r="BC111" s="41"/>
    </row>
    <row r="112" spans="1:55" ht="27" customHeight="1">
      <c r="B112" s="160"/>
      <c r="C112" s="244" t="s">
        <v>2111</v>
      </c>
      <c r="D112" s="244" t="s">
        <v>19486</v>
      </c>
      <c r="E112" s="244" t="s">
        <v>18064</v>
      </c>
      <c r="F112" s="244" t="s">
        <v>19484</v>
      </c>
      <c r="G112" s="244">
        <v>6055</v>
      </c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314"/>
      <c r="Y112" s="784">
        <v>2022</v>
      </c>
      <c r="Z112" s="244"/>
      <c r="AA112" s="244"/>
      <c r="AB112" s="244"/>
      <c r="AC112" s="244"/>
      <c r="AD112" s="244"/>
      <c r="AE112" s="244"/>
      <c r="AF112" s="391"/>
      <c r="AG112" s="391"/>
      <c r="AH112" s="391"/>
      <c r="AI112" s="391"/>
      <c r="AJ112" s="391"/>
      <c r="AK112" s="391"/>
      <c r="AL112" s="391"/>
      <c r="AM112" s="391"/>
      <c r="AN112" s="391"/>
      <c r="AO112" s="391"/>
      <c r="AP112" s="391"/>
      <c r="AQ112" s="391"/>
      <c r="AR112" s="391"/>
      <c r="AS112" s="391"/>
      <c r="AT112" s="391"/>
      <c r="AU112" s="391"/>
      <c r="AV112" s="391"/>
      <c r="AW112" s="391"/>
      <c r="AX112" s="244" t="s">
        <v>13719</v>
      </c>
      <c r="AY112" s="43"/>
    </row>
    <row r="113" spans="2:51" s="92" customFormat="1" ht="27" customHeight="1">
      <c r="B113" s="1727" t="s">
        <v>471</v>
      </c>
      <c r="C113" s="1733" t="s">
        <v>13537</v>
      </c>
      <c r="D113" s="380"/>
      <c r="E113" s="1734">
        <f>COUNTA(E114:E120)</f>
        <v>7</v>
      </c>
      <c r="F113" s="380"/>
      <c r="G113" s="1733">
        <f>SUM(G114:G120)</f>
        <v>123234</v>
      </c>
      <c r="H113" s="1733">
        <f>SUM(H114:H120)</f>
        <v>65059</v>
      </c>
      <c r="I113" s="1733">
        <f>SUM(I114:I120)</f>
        <v>65059</v>
      </c>
      <c r="J113" s="1733"/>
      <c r="K113" s="1733"/>
      <c r="L113" s="1733"/>
      <c r="M113" s="1733"/>
      <c r="N113" s="1733"/>
      <c r="O113" s="1733"/>
      <c r="P113" s="1733"/>
      <c r="Q113" s="1733"/>
      <c r="R113" s="1733"/>
      <c r="S113" s="1733"/>
      <c r="T113" s="1733"/>
      <c r="U113" s="1733"/>
      <c r="V113" s="1733"/>
      <c r="W113" s="380"/>
      <c r="X113" s="314"/>
      <c r="Y113" s="784"/>
      <c r="Z113" s="380"/>
      <c r="AA113" s="380"/>
      <c r="AB113" s="380"/>
      <c r="AC113" s="380"/>
      <c r="AD113" s="380"/>
      <c r="AE113" s="380"/>
      <c r="AF113" s="1733"/>
      <c r="AG113" s="1733"/>
      <c r="AH113" s="1733"/>
      <c r="AI113" s="1733"/>
      <c r="AJ113" s="1733"/>
      <c r="AK113" s="1733"/>
      <c r="AL113" s="1733"/>
      <c r="AM113" s="1733"/>
      <c r="AN113" s="1733"/>
      <c r="AO113" s="1733"/>
      <c r="AP113" s="1733"/>
      <c r="AQ113" s="1733"/>
      <c r="AR113" s="1733"/>
      <c r="AS113" s="1733"/>
      <c r="AT113" s="1733"/>
      <c r="AU113" s="1733"/>
      <c r="AV113" s="1733"/>
      <c r="AW113" s="1733"/>
      <c r="AX113" s="1733"/>
    </row>
    <row r="114" spans="2:51" ht="27" customHeight="1">
      <c r="B114" s="160"/>
      <c r="C114" s="244" t="s">
        <v>2655</v>
      </c>
      <c r="D114" s="244" t="s">
        <v>19673</v>
      </c>
      <c r="E114" s="244" t="s">
        <v>18065</v>
      </c>
      <c r="F114" s="244" t="s">
        <v>13736</v>
      </c>
      <c r="G114" s="244">
        <v>11760</v>
      </c>
      <c r="H114" s="244">
        <v>11760</v>
      </c>
      <c r="I114" s="244">
        <v>11760</v>
      </c>
      <c r="J114" s="244">
        <v>1</v>
      </c>
      <c r="K114" s="244">
        <v>9</v>
      </c>
      <c r="L114" s="244">
        <v>522</v>
      </c>
      <c r="M114" s="244">
        <v>9</v>
      </c>
      <c r="N114" s="244"/>
      <c r="O114" s="244"/>
      <c r="P114" s="244"/>
      <c r="Q114" s="244"/>
      <c r="R114" s="244"/>
      <c r="S114" s="244"/>
      <c r="T114" s="244"/>
      <c r="U114" s="244"/>
      <c r="V114" s="244">
        <v>11760</v>
      </c>
      <c r="W114" s="1761"/>
      <c r="X114" s="244"/>
      <c r="Y114" s="784">
        <v>2014</v>
      </c>
      <c r="Z114" s="244"/>
      <c r="AA114" s="244"/>
      <c r="AB114" s="244"/>
      <c r="AC114" s="244"/>
      <c r="AD114" s="391"/>
      <c r="AE114" s="391"/>
      <c r="AF114" s="391"/>
      <c r="AG114" s="391"/>
      <c r="AH114" s="391"/>
      <c r="AI114" s="391"/>
      <c r="AJ114" s="391"/>
      <c r="AK114" s="391"/>
      <c r="AL114" s="391"/>
      <c r="AM114" s="391"/>
      <c r="AN114" s="391"/>
      <c r="AO114" s="391"/>
      <c r="AP114" s="391"/>
      <c r="AQ114" s="391"/>
      <c r="AR114" s="391"/>
      <c r="AS114" s="391"/>
      <c r="AT114" s="391"/>
      <c r="AU114" s="391"/>
      <c r="AV114" s="391"/>
      <c r="AW114" s="244"/>
      <c r="AX114" s="244"/>
    </row>
    <row r="115" spans="2:51" ht="27" customHeight="1">
      <c r="B115" s="160"/>
      <c r="C115" s="244" t="s">
        <v>2655</v>
      </c>
      <c r="D115" s="244" t="s">
        <v>19674</v>
      </c>
      <c r="E115" s="244" t="s">
        <v>19675</v>
      </c>
      <c r="F115" s="244" t="s">
        <v>13736</v>
      </c>
      <c r="G115" s="244">
        <v>9590</v>
      </c>
      <c r="H115" s="244">
        <v>9590</v>
      </c>
      <c r="I115" s="244">
        <v>9590</v>
      </c>
      <c r="J115" s="244">
        <v>1</v>
      </c>
      <c r="K115" s="244">
        <v>9</v>
      </c>
      <c r="L115" s="244"/>
      <c r="M115" s="244">
        <v>9</v>
      </c>
      <c r="N115" s="244"/>
      <c r="O115" s="244"/>
      <c r="P115" s="244"/>
      <c r="Q115" s="244"/>
      <c r="R115" s="244"/>
      <c r="S115" s="244"/>
      <c r="T115" s="244"/>
      <c r="U115" s="244"/>
      <c r="V115" s="244">
        <v>9590</v>
      </c>
      <c r="W115" s="1761"/>
      <c r="X115" s="244"/>
      <c r="Y115" s="784">
        <v>2016</v>
      </c>
      <c r="Z115" s="244"/>
      <c r="AA115" s="244"/>
      <c r="AB115" s="244"/>
      <c r="AC115" s="244"/>
      <c r="AD115" s="391"/>
      <c r="AE115" s="391"/>
      <c r="AF115" s="391"/>
      <c r="AG115" s="391"/>
      <c r="AH115" s="391"/>
      <c r="AI115" s="391"/>
      <c r="AJ115" s="391"/>
      <c r="AK115" s="391"/>
      <c r="AL115" s="391"/>
      <c r="AM115" s="391"/>
      <c r="AN115" s="391"/>
      <c r="AO115" s="391"/>
      <c r="AP115" s="391"/>
      <c r="AQ115" s="391"/>
      <c r="AR115" s="391"/>
      <c r="AS115" s="391"/>
      <c r="AT115" s="391"/>
      <c r="AU115" s="391"/>
      <c r="AV115" s="391"/>
      <c r="AW115" s="244"/>
      <c r="AX115" s="244"/>
    </row>
    <row r="116" spans="2:51" ht="27" customHeight="1">
      <c r="B116" s="160"/>
      <c r="C116" s="244" t="s">
        <v>12669</v>
      </c>
      <c r="D116" s="244" t="s">
        <v>19581</v>
      </c>
      <c r="E116" s="244" t="s">
        <v>19676</v>
      </c>
      <c r="F116" s="244" t="s">
        <v>13736</v>
      </c>
      <c r="G116" s="244">
        <v>21799</v>
      </c>
      <c r="H116" s="244">
        <v>21799</v>
      </c>
      <c r="I116" s="244">
        <v>21799</v>
      </c>
      <c r="J116" s="244"/>
      <c r="K116" s="244">
        <v>16</v>
      </c>
      <c r="L116" s="244"/>
      <c r="M116" s="244"/>
      <c r="N116" s="244"/>
      <c r="O116" s="244"/>
      <c r="P116" s="244"/>
      <c r="Q116" s="244"/>
      <c r="R116" s="391"/>
      <c r="S116" s="244"/>
      <c r="T116" s="391"/>
      <c r="U116" s="244"/>
      <c r="V116" s="244">
        <v>21799</v>
      </c>
      <c r="W116" s="1761"/>
      <c r="X116" s="244"/>
      <c r="Y116" s="784">
        <v>2017</v>
      </c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  <c r="AO116" s="244"/>
      <c r="AP116" s="244"/>
      <c r="AQ116" s="244"/>
      <c r="AR116" s="244"/>
      <c r="AS116" s="244"/>
      <c r="AT116" s="244"/>
      <c r="AU116" s="244"/>
      <c r="AV116" s="244"/>
      <c r="AW116" s="244"/>
      <c r="AX116" s="244"/>
    </row>
    <row r="117" spans="2:51" ht="27" customHeight="1">
      <c r="B117" s="160"/>
      <c r="C117" s="244" t="s">
        <v>12669</v>
      </c>
      <c r="D117" s="244" t="s">
        <v>19677</v>
      </c>
      <c r="E117" s="244" t="s">
        <v>15636</v>
      </c>
      <c r="F117" s="244" t="s">
        <v>13736</v>
      </c>
      <c r="G117" s="244">
        <v>4175</v>
      </c>
      <c r="H117" s="244"/>
      <c r="I117" s="244"/>
      <c r="J117" s="244"/>
      <c r="K117" s="244">
        <v>9</v>
      </c>
      <c r="L117" s="244"/>
      <c r="M117" s="244"/>
      <c r="N117" s="244"/>
      <c r="O117" s="244"/>
      <c r="P117" s="244"/>
      <c r="Q117" s="244"/>
      <c r="R117" s="391"/>
      <c r="S117" s="244"/>
      <c r="T117" s="391"/>
      <c r="U117" s="244"/>
      <c r="V117" s="244"/>
      <c r="W117" s="1761"/>
      <c r="X117" s="244"/>
      <c r="Y117" s="784">
        <v>2019</v>
      </c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AQ117" s="244"/>
      <c r="AR117" s="244"/>
      <c r="AS117" s="244"/>
      <c r="AT117" s="244"/>
      <c r="AU117" s="244"/>
      <c r="AV117" s="244"/>
      <c r="AW117" s="244"/>
      <c r="AX117" s="244"/>
    </row>
    <row r="118" spans="2:51" ht="27" customHeight="1">
      <c r="B118" s="160"/>
      <c r="C118" s="244" t="s">
        <v>12669</v>
      </c>
      <c r="D118" s="244" t="s">
        <v>19585</v>
      </c>
      <c r="E118" s="244" t="s">
        <v>19678</v>
      </c>
      <c r="F118" s="244" t="s">
        <v>12670</v>
      </c>
      <c r="G118" s="244">
        <v>21910</v>
      </c>
      <c r="H118" s="244">
        <v>21910</v>
      </c>
      <c r="I118" s="244">
        <v>21910</v>
      </c>
      <c r="J118" s="244"/>
      <c r="K118" s="244">
        <v>9</v>
      </c>
      <c r="L118" s="244"/>
      <c r="M118" s="244"/>
      <c r="N118" s="244"/>
      <c r="O118" s="244"/>
      <c r="P118" s="244"/>
      <c r="Q118" s="244"/>
      <c r="R118" s="391"/>
      <c r="S118" s="244"/>
      <c r="T118" s="391"/>
      <c r="U118" s="244"/>
      <c r="V118" s="244">
        <v>21910</v>
      </c>
      <c r="W118" s="1761"/>
      <c r="X118" s="244"/>
      <c r="Y118" s="784">
        <v>2020</v>
      </c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44"/>
      <c r="AT118" s="244"/>
      <c r="AU118" s="244"/>
      <c r="AV118" s="244"/>
      <c r="AW118" s="244"/>
      <c r="AX118" s="244"/>
    </row>
    <row r="119" spans="2:51" ht="27" customHeight="1">
      <c r="B119" s="160"/>
      <c r="C119" s="244" t="s">
        <v>12669</v>
      </c>
      <c r="D119" s="244" t="s">
        <v>19679</v>
      </c>
      <c r="E119" s="244" t="s">
        <v>16226</v>
      </c>
      <c r="F119" s="244" t="s">
        <v>13736</v>
      </c>
      <c r="G119" s="244">
        <v>43000</v>
      </c>
      <c r="H119" s="244"/>
      <c r="I119" s="244"/>
      <c r="J119" s="244">
        <v>4</v>
      </c>
      <c r="K119" s="244">
        <v>36</v>
      </c>
      <c r="L119" s="244"/>
      <c r="M119" s="244">
        <v>9</v>
      </c>
      <c r="N119" s="244"/>
      <c r="O119" s="244">
        <v>9</v>
      </c>
      <c r="P119" s="244"/>
      <c r="Q119" s="244">
        <v>9</v>
      </c>
      <c r="R119" s="391"/>
      <c r="S119" s="244">
        <v>9</v>
      </c>
      <c r="T119" s="391"/>
      <c r="U119" s="244"/>
      <c r="V119" s="244">
        <v>43000</v>
      </c>
      <c r="W119" s="1761"/>
      <c r="X119" s="244"/>
      <c r="Y119" s="784">
        <v>2023</v>
      </c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  <c r="AO119" s="244"/>
      <c r="AP119" s="244"/>
      <c r="AQ119" s="244"/>
      <c r="AR119" s="244"/>
      <c r="AS119" s="244"/>
      <c r="AT119" s="244"/>
      <c r="AU119" s="244"/>
      <c r="AV119" s="244"/>
      <c r="AW119" s="244"/>
      <c r="AX119" s="244"/>
    </row>
    <row r="120" spans="2:51" ht="27" customHeight="1">
      <c r="B120" s="160"/>
      <c r="C120" s="244" t="s">
        <v>12669</v>
      </c>
      <c r="D120" s="244" t="s">
        <v>19596</v>
      </c>
      <c r="E120" s="244" t="s">
        <v>19680</v>
      </c>
      <c r="F120" s="244" t="s">
        <v>19681</v>
      </c>
      <c r="G120" s="244">
        <v>11000</v>
      </c>
      <c r="H120" s="244"/>
      <c r="I120" s="244"/>
      <c r="J120" s="244"/>
      <c r="K120" s="244">
        <v>36</v>
      </c>
      <c r="L120" s="244"/>
      <c r="M120" s="244"/>
      <c r="N120" s="244"/>
      <c r="O120" s="244"/>
      <c r="P120" s="244"/>
      <c r="Q120" s="244"/>
      <c r="R120" s="391"/>
      <c r="S120" s="244"/>
      <c r="T120" s="391"/>
      <c r="U120" s="244"/>
      <c r="V120" s="244"/>
      <c r="W120" s="1761"/>
      <c r="X120" s="244"/>
      <c r="Y120" s="784">
        <v>2023</v>
      </c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4"/>
      <c r="AS120" s="244"/>
      <c r="AT120" s="244"/>
      <c r="AU120" s="244"/>
      <c r="AV120" s="244"/>
      <c r="AW120" s="244"/>
      <c r="AX120" s="244"/>
    </row>
    <row r="121" spans="2:51" s="91" customFormat="1" ht="27" customHeight="1">
      <c r="B121" s="1727" t="s">
        <v>541</v>
      </c>
      <c r="C121" s="1733" t="s">
        <v>2001</v>
      </c>
      <c r="D121" s="1733"/>
      <c r="E121" s="1762">
        <f>COUNTA(E122:E167)</f>
        <v>46</v>
      </c>
      <c r="F121" s="1733"/>
      <c r="G121" s="1763">
        <f>SUM(G122:G167)</f>
        <v>683124.96400000004</v>
      </c>
      <c r="H121" s="1764">
        <f>SUM(H122:H167)</f>
        <v>20537</v>
      </c>
      <c r="I121" s="1764">
        <f>SUM(I122:I167)</f>
        <v>51752</v>
      </c>
      <c r="J121" s="1764"/>
      <c r="K121" s="1764"/>
      <c r="L121" s="1764"/>
      <c r="M121" s="1764"/>
      <c r="N121" s="1764"/>
      <c r="O121" s="1764"/>
      <c r="P121" s="1764"/>
      <c r="Q121" s="1764"/>
      <c r="R121" s="1764"/>
      <c r="S121" s="1764"/>
      <c r="T121" s="1764"/>
      <c r="U121" s="1764"/>
      <c r="V121" s="1764"/>
      <c r="W121" s="1735"/>
      <c r="X121" s="314"/>
      <c r="Y121" s="784"/>
      <c r="Z121" s="1735"/>
      <c r="AA121" s="1735"/>
      <c r="AB121" s="1735"/>
      <c r="AC121" s="1735"/>
      <c r="AD121" s="1735"/>
      <c r="AE121" s="1733"/>
      <c r="AF121" s="1733"/>
      <c r="AG121" s="1733"/>
      <c r="AH121" s="1736"/>
      <c r="AI121" s="1733"/>
      <c r="AJ121" s="1733"/>
      <c r="AK121" s="1733"/>
      <c r="AL121" s="1733"/>
      <c r="AM121" s="1733"/>
      <c r="AN121" s="1733"/>
      <c r="AO121" s="1733"/>
      <c r="AP121" s="1733"/>
      <c r="AQ121" s="1733"/>
      <c r="AR121" s="1733"/>
      <c r="AS121" s="1733"/>
      <c r="AT121" s="380"/>
      <c r="AU121" s="380"/>
      <c r="AV121" s="380"/>
      <c r="AW121" s="380"/>
      <c r="AX121" s="380"/>
    </row>
    <row r="122" spans="2:51" s="91" customFormat="1" ht="27" customHeight="1">
      <c r="B122" s="160"/>
      <c r="C122" s="391" t="s">
        <v>12625</v>
      </c>
      <c r="D122" s="291" t="s">
        <v>21521</v>
      </c>
      <c r="E122" s="291" t="s">
        <v>21522</v>
      </c>
      <c r="F122" s="291" t="s">
        <v>21523</v>
      </c>
      <c r="G122" s="1765">
        <v>2294</v>
      </c>
      <c r="H122" s="1764"/>
      <c r="I122" s="1764"/>
      <c r="J122" s="1766">
        <v>1</v>
      </c>
      <c r="K122" s="1766">
        <v>9</v>
      </c>
      <c r="L122" s="1764"/>
      <c r="M122" s="1764"/>
      <c r="N122" s="1764"/>
      <c r="O122" s="1764"/>
      <c r="P122" s="1764"/>
      <c r="Q122" s="1764"/>
      <c r="R122" s="1764"/>
      <c r="S122" s="1764"/>
      <c r="T122" s="1764"/>
      <c r="U122" s="1764"/>
      <c r="V122" s="1766">
        <v>2294</v>
      </c>
      <c r="W122" s="1735"/>
      <c r="X122" s="314"/>
      <c r="Y122" s="1767">
        <v>2018</v>
      </c>
      <c r="Z122" s="1768">
        <v>167520</v>
      </c>
      <c r="AA122" s="1735"/>
      <c r="AB122" s="1735"/>
      <c r="AC122" s="1735"/>
      <c r="AD122" s="1735"/>
      <c r="AE122" s="1768">
        <v>167520</v>
      </c>
      <c r="AF122" s="1733"/>
      <c r="AG122" s="1733"/>
      <c r="AH122" s="1736"/>
      <c r="AI122" s="1733"/>
      <c r="AJ122" s="1733"/>
      <c r="AK122" s="1733"/>
      <c r="AL122" s="1733"/>
      <c r="AM122" s="1733"/>
      <c r="AN122" s="1733"/>
      <c r="AO122" s="1733"/>
      <c r="AP122" s="1733"/>
      <c r="AQ122" s="1733"/>
      <c r="AR122" s="1733"/>
      <c r="AS122" s="1733"/>
      <c r="AT122" s="380"/>
      <c r="AU122" s="380"/>
      <c r="AV122" s="380"/>
      <c r="AW122" s="380"/>
      <c r="AX122" s="244"/>
      <c r="AY122" s="209" t="s">
        <v>20250</v>
      </c>
    </row>
    <row r="123" spans="2:51" s="91" customFormat="1" ht="27" customHeight="1">
      <c r="B123" s="160"/>
      <c r="C123" s="583" t="s">
        <v>12874</v>
      </c>
      <c r="D123" s="291" t="s">
        <v>21524</v>
      </c>
      <c r="E123" s="291" t="s">
        <v>21525</v>
      </c>
      <c r="F123" s="291" t="s">
        <v>12677</v>
      </c>
      <c r="G123" s="1765">
        <v>3967</v>
      </c>
      <c r="H123" s="1764"/>
      <c r="I123" s="1764"/>
      <c r="J123" s="1764"/>
      <c r="K123" s="1769">
        <f>M123</f>
        <v>9</v>
      </c>
      <c r="L123" s="1769"/>
      <c r="M123" s="1769">
        <v>9</v>
      </c>
      <c r="N123" s="1764"/>
      <c r="O123" s="1764"/>
      <c r="P123" s="1764"/>
      <c r="Q123" s="1764"/>
      <c r="R123" s="1764"/>
      <c r="S123" s="1764"/>
      <c r="T123" s="1764"/>
      <c r="U123" s="1764"/>
      <c r="V123" s="1764"/>
      <c r="W123" s="1735"/>
      <c r="X123" s="314"/>
      <c r="Y123" s="784"/>
      <c r="Z123" s="1735"/>
      <c r="AA123" s="1735"/>
      <c r="AB123" s="1735"/>
      <c r="AC123" s="1735"/>
      <c r="AD123" s="1735"/>
      <c r="AE123" s="1733"/>
      <c r="AF123" s="1733"/>
      <c r="AG123" s="1733"/>
      <c r="AH123" s="1736"/>
      <c r="AI123" s="1733"/>
      <c r="AJ123" s="1733"/>
      <c r="AK123" s="1733"/>
      <c r="AL123" s="1733"/>
      <c r="AM123" s="1733"/>
      <c r="AN123" s="1733"/>
      <c r="AO123" s="1733"/>
      <c r="AP123" s="1733"/>
      <c r="AQ123" s="1733"/>
      <c r="AR123" s="1733"/>
      <c r="AS123" s="1733"/>
      <c r="AT123" s="380"/>
      <c r="AU123" s="380"/>
      <c r="AV123" s="380"/>
      <c r="AW123" s="380"/>
      <c r="AX123" s="380"/>
      <c r="AY123" s="212" t="s">
        <v>19794</v>
      </c>
    </row>
    <row r="124" spans="2:51" s="91" customFormat="1" ht="27" customHeight="1">
      <c r="B124" s="160"/>
      <c r="C124" s="583" t="s">
        <v>12874</v>
      </c>
      <c r="D124" s="291" t="s">
        <v>21526</v>
      </c>
      <c r="E124" s="291" t="s">
        <v>21527</v>
      </c>
      <c r="F124" s="291" t="s">
        <v>21434</v>
      </c>
      <c r="G124" s="1765">
        <v>2784</v>
      </c>
      <c r="H124" s="1764"/>
      <c r="I124" s="1764"/>
      <c r="J124" s="1764"/>
      <c r="K124" s="1769">
        <f>M124</f>
        <v>9</v>
      </c>
      <c r="L124" s="1769"/>
      <c r="M124" s="1769">
        <v>9</v>
      </c>
      <c r="N124" s="1764"/>
      <c r="O124" s="1764"/>
      <c r="P124" s="1764"/>
      <c r="Q124" s="1764"/>
      <c r="R124" s="1764"/>
      <c r="S124" s="1764"/>
      <c r="T124" s="1764"/>
      <c r="U124" s="1764"/>
      <c r="V124" s="1764"/>
      <c r="W124" s="1735"/>
      <c r="X124" s="314"/>
      <c r="Y124" s="784"/>
      <c r="Z124" s="1735"/>
      <c r="AA124" s="1735"/>
      <c r="AB124" s="1735"/>
      <c r="AC124" s="1735"/>
      <c r="AD124" s="1735"/>
      <c r="AE124" s="1733"/>
      <c r="AF124" s="1733"/>
      <c r="AG124" s="1733"/>
      <c r="AH124" s="1736"/>
      <c r="AI124" s="1733"/>
      <c r="AJ124" s="1733"/>
      <c r="AK124" s="1733"/>
      <c r="AL124" s="1733"/>
      <c r="AM124" s="1733"/>
      <c r="AN124" s="1733"/>
      <c r="AO124" s="1733"/>
      <c r="AP124" s="1733"/>
      <c r="AQ124" s="1733"/>
      <c r="AR124" s="1733"/>
      <c r="AS124" s="1733"/>
      <c r="AT124" s="380"/>
      <c r="AU124" s="380"/>
      <c r="AV124" s="380"/>
      <c r="AW124" s="380"/>
      <c r="AX124" s="380"/>
      <c r="AY124" s="212" t="s">
        <v>19794</v>
      </c>
    </row>
    <row r="125" spans="2:51" s="91" customFormat="1" ht="27" customHeight="1">
      <c r="B125" s="160"/>
      <c r="C125" s="583" t="s">
        <v>12874</v>
      </c>
      <c r="D125" s="291" t="s">
        <v>21528</v>
      </c>
      <c r="E125" s="291" t="s">
        <v>21529</v>
      </c>
      <c r="F125" s="291" t="s">
        <v>21434</v>
      </c>
      <c r="G125" s="1765">
        <v>3649</v>
      </c>
      <c r="H125" s="1764"/>
      <c r="I125" s="1764"/>
      <c r="J125" s="1764"/>
      <c r="K125" s="1769">
        <f>M125</f>
        <v>9</v>
      </c>
      <c r="L125" s="1769"/>
      <c r="M125" s="1769">
        <v>9</v>
      </c>
      <c r="N125" s="1764"/>
      <c r="O125" s="1764"/>
      <c r="P125" s="1764"/>
      <c r="Q125" s="1764"/>
      <c r="R125" s="1764"/>
      <c r="S125" s="1764"/>
      <c r="T125" s="1764"/>
      <c r="U125" s="1764"/>
      <c r="V125" s="1764"/>
      <c r="W125" s="1735"/>
      <c r="X125" s="314"/>
      <c r="Y125" s="784"/>
      <c r="Z125" s="1735"/>
      <c r="AA125" s="1735"/>
      <c r="AB125" s="1735"/>
      <c r="AC125" s="1735"/>
      <c r="AD125" s="1735"/>
      <c r="AE125" s="1733"/>
      <c r="AF125" s="1733"/>
      <c r="AG125" s="1733"/>
      <c r="AH125" s="1736"/>
      <c r="AI125" s="1733"/>
      <c r="AJ125" s="1733"/>
      <c r="AK125" s="1733"/>
      <c r="AL125" s="1733"/>
      <c r="AM125" s="1733"/>
      <c r="AN125" s="1733"/>
      <c r="AO125" s="1733"/>
      <c r="AP125" s="1733"/>
      <c r="AQ125" s="1733"/>
      <c r="AR125" s="1733"/>
      <c r="AS125" s="1733"/>
      <c r="AT125" s="380"/>
      <c r="AU125" s="380"/>
      <c r="AV125" s="380"/>
      <c r="AW125" s="380"/>
      <c r="AX125" s="380"/>
      <c r="AY125" s="212" t="s">
        <v>19794</v>
      </c>
    </row>
    <row r="126" spans="2:51" s="91" customFormat="1" ht="27" customHeight="1">
      <c r="B126" s="160"/>
      <c r="C126" s="583" t="s">
        <v>12874</v>
      </c>
      <c r="D126" s="291" t="s">
        <v>21530</v>
      </c>
      <c r="E126" s="291" t="s">
        <v>21531</v>
      </c>
      <c r="F126" s="291" t="s">
        <v>2711</v>
      </c>
      <c r="G126" s="1765">
        <v>8558</v>
      </c>
      <c r="H126" s="1764"/>
      <c r="I126" s="1764"/>
      <c r="J126" s="1764"/>
      <c r="K126" s="1769">
        <f>M126</f>
        <v>9</v>
      </c>
      <c r="L126" s="1769"/>
      <c r="M126" s="1769">
        <v>9</v>
      </c>
      <c r="N126" s="1764"/>
      <c r="O126" s="1764"/>
      <c r="P126" s="1764"/>
      <c r="Q126" s="1764"/>
      <c r="R126" s="1764"/>
      <c r="S126" s="1764"/>
      <c r="T126" s="1764"/>
      <c r="U126" s="1764"/>
      <c r="V126" s="1764"/>
      <c r="W126" s="1735"/>
      <c r="X126" s="314"/>
      <c r="Y126" s="784"/>
      <c r="Z126" s="1735"/>
      <c r="AA126" s="1735"/>
      <c r="AB126" s="1735"/>
      <c r="AC126" s="1735"/>
      <c r="AD126" s="1735"/>
      <c r="AE126" s="1733"/>
      <c r="AF126" s="1733"/>
      <c r="AG126" s="1733"/>
      <c r="AH126" s="1736"/>
      <c r="AI126" s="1733"/>
      <c r="AJ126" s="1733"/>
      <c r="AK126" s="1733"/>
      <c r="AL126" s="1733"/>
      <c r="AM126" s="1733"/>
      <c r="AN126" s="1733"/>
      <c r="AO126" s="1733"/>
      <c r="AP126" s="1733"/>
      <c r="AQ126" s="1733"/>
      <c r="AR126" s="1733"/>
      <c r="AS126" s="1733"/>
      <c r="AT126" s="380"/>
      <c r="AU126" s="380"/>
      <c r="AV126" s="380"/>
      <c r="AW126" s="380"/>
      <c r="AX126" s="380"/>
      <c r="AY126" s="212" t="s">
        <v>19794</v>
      </c>
    </row>
    <row r="127" spans="2:51" s="91" customFormat="1" ht="27" customHeight="1">
      <c r="B127" s="160"/>
      <c r="C127" s="583" t="s">
        <v>12874</v>
      </c>
      <c r="D127" s="291" t="s">
        <v>21532</v>
      </c>
      <c r="E127" s="291" t="s">
        <v>21533</v>
      </c>
      <c r="F127" s="291" t="s">
        <v>2711</v>
      </c>
      <c r="G127" s="1765">
        <v>27047</v>
      </c>
      <c r="H127" s="1764"/>
      <c r="I127" s="1764"/>
      <c r="J127" s="1764"/>
      <c r="K127" s="1769">
        <f>M127</f>
        <v>18</v>
      </c>
      <c r="L127" s="1769"/>
      <c r="M127" s="1769">
        <v>18</v>
      </c>
      <c r="N127" s="1764"/>
      <c r="O127" s="1764"/>
      <c r="P127" s="1764"/>
      <c r="Q127" s="1764"/>
      <c r="R127" s="1764"/>
      <c r="S127" s="1764"/>
      <c r="T127" s="1764"/>
      <c r="U127" s="1764"/>
      <c r="V127" s="1764"/>
      <c r="W127" s="1735"/>
      <c r="X127" s="314"/>
      <c r="Y127" s="784"/>
      <c r="Z127" s="1735"/>
      <c r="AA127" s="1735"/>
      <c r="AB127" s="1735"/>
      <c r="AC127" s="1735"/>
      <c r="AD127" s="1735"/>
      <c r="AE127" s="1733"/>
      <c r="AF127" s="1733"/>
      <c r="AG127" s="1733"/>
      <c r="AH127" s="1736"/>
      <c r="AI127" s="1733"/>
      <c r="AJ127" s="1733"/>
      <c r="AK127" s="1733"/>
      <c r="AL127" s="1733"/>
      <c r="AM127" s="1733"/>
      <c r="AN127" s="1733"/>
      <c r="AO127" s="1733"/>
      <c r="AP127" s="1733"/>
      <c r="AQ127" s="1733"/>
      <c r="AR127" s="1733"/>
      <c r="AS127" s="1733"/>
      <c r="AT127" s="380"/>
      <c r="AU127" s="380"/>
      <c r="AV127" s="380"/>
      <c r="AW127" s="380"/>
      <c r="AX127" s="380"/>
      <c r="AY127" s="212" t="s">
        <v>19794</v>
      </c>
    </row>
    <row r="128" spans="2:51" s="43" customFormat="1" ht="27" customHeight="1">
      <c r="B128" s="160"/>
      <c r="C128" s="391" t="s">
        <v>12646</v>
      </c>
      <c r="D128" s="291" t="s">
        <v>21534</v>
      </c>
      <c r="E128" s="391" t="s">
        <v>21535</v>
      </c>
      <c r="F128" s="391" t="s">
        <v>12619</v>
      </c>
      <c r="G128" s="1765">
        <v>9300</v>
      </c>
      <c r="H128" s="244"/>
      <c r="I128" s="244"/>
      <c r="J128" s="628"/>
      <c r="K128" s="628"/>
      <c r="L128" s="628"/>
      <c r="M128" s="628"/>
      <c r="N128" s="628"/>
      <c r="O128" s="628"/>
      <c r="P128" s="628"/>
      <c r="Q128" s="628"/>
      <c r="R128" s="1753"/>
      <c r="S128" s="1753"/>
      <c r="T128" s="1753"/>
      <c r="U128" s="1753"/>
      <c r="V128" s="1753"/>
      <c r="W128" s="628"/>
      <c r="X128" s="314"/>
      <c r="Y128" s="784">
        <v>2021</v>
      </c>
      <c r="Z128" s="1753"/>
      <c r="AA128" s="1753"/>
      <c r="AB128" s="391"/>
      <c r="AC128" s="391"/>
      <c r="AD128" s="628"/>
      <c r="AE128" s="1753">
        <v>80</v>
      </c>
      <c r="AF128" s="1770"/>
      <c r="AG128" s="628"/>
      <c r="AH128" s="628"/>
      <c r="AI128" s="628"/>
      <c r="AJ128" s="628"/>
      <c r="AK128" s="628"/>
      <c r="AL128" s="628"/>
      <c r="AM128" s="391"/>
      <c r="AN128" s="628"/>
      <c r="AO128" s="628"/>
      <c r="AP128" s="628"/>
      <c r="AQ128" s="628"/>
      <c r="AR128" s="628"/>
      <c r="AS128" s="628"/>
      <c r="AT128" s="628"/>
      <c r="AU128" s="628"/>
      <c r="AV128" s="628"/>
      <c r="AW128" s="628"/>
      <c r="AX128" s="628" t="s">
        <v>13813</v>
      </c>
      <c r="AY128" s="209"/>
    </row>
    <row r="129" spans="2:51" s="43" customFormat="1" ht="27" customHeight="1">
      <c r="B129" s="160"/>
      <c r="C129" s="391" t="s">
        <v>12643</v>
      </c>
      <c r="D129" s="244" t="s">
        <v>21536</v>
      </c>
      <c r="E129" s="244" t="s">
        <v>21537</v>
      </c>
      <c r="F129" s="391" t="s">
        <v>16535</v>
      </c>
      <c r="G129" s="1765">
        <v>10023</v>
      </c>
      <c r="H129" s="244"/>
      <c r="I129" s="244"/>
      <c r="J129" s="628"/>
      <c r="K129" s="628"/>
      <c r="L129" s="628"/>
      <c r="M129" s="628"/>
      <c r="N129" s="628"/>
      <c r="O129" s="628"/>
      <c r="P129" s="628"/>
      <c r="Q129" s="628"/>
      <c r="R129" s="1753"/>
      <c r="S129" s="1753"/>
      <c r="T129" s="1753"/>
      <c r="U129" s="1753"/>
      <c r="V129" s="1753"/>
      <c r="W129" s="628"/>
      <c r="X129" s="314"/>
      <c r="Y129" s="784"/>
      <c r="Z129" s="1753"/>
      <c r="AA129" s="1753"/>
      <c r="AB129" s="391"/>
      <c r="AC129" s="391"/>
      <c r="AD129" s="628"/>
      <c r="AE129" s="1753"/>
      <c r="AF129" s="1770"/>
      <c r="AG129" s="628"/>
      <c r="AH129" s="628"/>
      <c r="AI129" s="628"/>
      <c r="AJ129" s="628"/>
      <c r="AK129" s="628"/>
      <c r="AL129" s="628"/>
      <c r="AM129" s="391"/>
      <c r="AN129" s="628"/>
      <c r="AO129" s="628"/>
      <c r="AP129" s="628"/>
      <c r="AQ129" s="628"/>
      <c r="AR129" s="628"/>
      <c r="AS129" s="628"/>
      <c r="AT129" s="628"/>
      <c r="AU129" s="628"/>
      <c r="AV129" s="628"/>
      <c r="AW129" s="628"/>
      <c r="AX129" s="628"/>
      <c r="AY129" s="209" t="s">
        <v>19794</v>
      </c>
    </row>
    <row r="130" spans="2:51" s="43" customFormat="1" ht="27" customHeight="1">
      <c r="B130" s="50"/>
      <c r="C130" s="391" t="s">
        <v>2751</v>
      </c>
      <c r="D130" s="291" t="s">
        <v>21538</v>
      </c>
      <c r="E130" s="291" t="s">
        <v>21539</v>
      </c>
      <c r="F130" s="291" t="s">
        <v>21540</v>
      </c>
      <c r="G130" s="1765">
        <v>11590.064</v>
      </c>
      <c r="H130" s="628">
        <v>121</v>
      </c>
      <c r="I130" s="628">
        <v>121</v>
      </c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  <c r="T130" s="391"/>
      <c r="U130" s="391"/>
      <c r="V130" s="391">
        <v>11449</v>
      </c>
      <c r="W130" s="529"/>
      <c r="X130" s="314"/>
      <c r="Y130" s="784">
        <v>2014</v>
      </c>
      <c r="Z130" s="529"/>
      <c r="AA130" s="529"/>
      <c r="AB130" s="529"/>
      <c r="AC130" s="529"/>
      <c r="AD130" s="529"/>
      <c r="AE130" s="1753">
        <v>450</v>
      </c>
      <c r="AF130" s="529"/>
      <c r="AG130" s="529"/>
      <c r="AH130" s="529"/>
      <c r="AI130" s="529"/>
      <c r="AJ130" s="529"/>
      <c r="AK130" s="529"/>
      <c r="AL130" s="529"/>
      <c r="AM130" s="529"/>
      <c r="AN130" s="529"/>
      <c r="AO130" s="529"/>
      <c r="AP130" s="529"/>
      <c r="AQ130" s="529"/>
      <c r="AR130" s="529"/>
      <c r="AS130" s="529"/>
      <c r="AT130" s="529"/>
      <c r="AU130" s="529"/>
      <c r="AV130" s="529"/>
      <c r="AW130" s="529"/>
      <c r="AX130" s="244" t="s">
        <v>16368</v>
      </c>
      <c r="AY130" s="209" t="s">
        <v>19839</v>
      </c>
    </row>
    <row r="131" spans="2:51" s="43" customFormat="1" ht="27" customHeight="1">
      <c r="B131" s="50"/>
      <c r="C131" s="391" t="s">
        <v>2751</v>
      </c>
      <c r="D131" s="291" t="s">
        <v>21541</v>
      </c>
      <c r="E131" s="291" t="s">
        <v>21542</v>
      </c>
      <c r="F131" s="291" t="s">
        <v>21543</v>
      </c>
      <c r="G131" s="1765">
        <v>19125</v>
      </c>
      <c r="H131" s="628"/>
      <c r="I131" s="628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  <c r="T131" s="391"/>
      <c r="U131" s="391"/>
      <c r="V131" s="391"/>
      <c r="W131" s="529"/>
      <c r="X131" s="314"/>
      <c r="Y131" s="784">
        <v>2024</v>
      </c>
      <c r="Z131" s="529"/>
      <c r="AA131" s="529"/>
      <c r="AB131" s="529"/>
      <c r="AC131" s="529"/>
      <c r="AD131" s="529"/>
      <c r="AE131" s="1753"/>
      <c r="AF131" s="529"/>
      <c r="AG131" s="529"/>
      <c r="AH131" s="529"/>
      <c r="AI131" s="529"/>
      <c r="AJ131" s="529"/>
      <c r="AK131" s="529"/>
      <c r="AL131" s="529"/>
      <c r="AM131" s="529"/>
      <c r="AN131" s="529"/>
      <c r="AO131" s="529"/>
      <c r="AP131" s="529"/>
      <c r="AQ131" s="529"/>
      <c r="AR131" s="529"/>
      <c r="AS131" s="529"/>
      <c r="AT131" s="529"/>
      <c r="AU131" s="529"/>
      <c r="AV131" s="529"/>
      <c r="AW131" s="529"/>
      <c r="AX131" s="244"/>
      <c r="AY131" s="209" t="s">
        <v>19951</v>
      </c>
    </row>
    <row r="132" spans="2:51" s="43" customFormat="1" ht="27" customHeight="1">
      <c r="B132" s="50"/>
      <c r="C132" s="391" t="s">
        <v>2919</v>
      </c>
      <c r="D132" s="391" t="s">
        <v>21544</v>
      </c>
      <c r="E132" s="291" t="s">
        <v>21545</v>
      </c>
      <c r="F132" s="291" t="s">
        <v>21546</v>
      </c>
      <c r="G132" s="1765">
        <v>3000</v>
      </c>
      <c r="H132" s="391"/>
      <c r="I132" s="391"/>
      <c r="J132" s="391"/>
      <c r="K132" s="391">
        <v>9</v>
      </c>
      <c r="L132" s="391"/>
      <c r="M132" s="391">
        <v>9</v>
      </c>
      <c r="N132" s="391"/>
      <c r="O132" s="391"/>
      <c r="P132" s="391"/>
      <c r="Q132" s="391"/>
      <c r="R132" s="391"/>
      <c r="S132" s="391"/>
      <c r="T132" s="391"/>
      <c r="U132" s="391"/>
      <c r="V132" s="391">
        <v>3000</v>
      </c>
      <c r="W132" s="1771"/>
      <c r="X132" s="314"/>
      <c r="Y132" s="784">
        <v>2017</v>
      </c>
      <c r="Z132" s="1771"/>
      <c r="AA132" s="786"/>
      <c r="AB132" s="786"/>
      <c r="AC132" s="786"/>
      <c r="AD132" s="786"/>
      <c r="AE132" s="391">
        <v>19</v>
      </c>
      <c r="AF132" s="391"/>
      <c r="AG132" s="391"/>
      <c r="AH132" s="1772"/>
      <c r="AI132" s="391"/>
      <c r="AJ132" s="391"/>
      <c r="AK132" s="391"/>
      <c r="AL132" s="391"/>
      <c r="AM132" s="391"/>
      <c r="AN132" s="391"/>
      <c r="AO132" s="391"/>
      <c r="AP132" s="391"/>
      <c r="AQ132" s="391"/>
      <c r="AR132" s="391"/>
      <c r="AS132" s="391"/>
      <c r="AT132" s="244"/>
      <c r="AU132" s="244"/>
      <c r="AV132" s="244"/>
      <c r="AW132" s="244"/>
      <c r="AX132" s="244" t="s">
        <v>1440</v>
      </c>
      <c r="AY132" s="209"/>
    </row>
    <row r="133" spans="2:51" s="43" customFormat="1" ht="27" customHeight="1">
      <c r="B133" s="50"/>
      <c r="C133" s="391" t="s">
        <v>2919</v>
      </c>
      <c r="D133" s="391" t="s">
        <v>21547</v>
      </c>
      <c r="E133" s="291" t="s">
        <v>21548</v>
      </c>
      <c r="F133" s="291" t="s">
        <v>21546</v>
      </c>
      <c r="G133" s="1765">
        <v>6000</v>
      </c>
      <c r="H133" s="391"/>
      <c r="I133" s="391"/>
      <c r="J133" s="391"/>
      <c r="K133" s="391">
        <v>18</v>
      </c>
      <c r="L133" s="391"/>
      <c r="M133" s="391">
        <v>9</v>
      </c>
      <c r="N133" s="391"/>
      <c r="O133" s="391">
        <v>9</v>
      </c>
      <c r="P133" s="391"/>
      <c r="Q133" s="391"/>
      <c r="R133" s="391"/>
      <c r="S133" s="391"/>
      <c r="T133" s="391"/>
      <c r="U133" s="391"/>
      <c r="V133" s="391">
        <v>6000</v>
      </c>
      <c r="W133" s="391"/>
      <c r="X133" s="314"/>
      <c r="Y133" s="784">
        <v>2024</v>
      </c>
      <c r="Z133" s="786"/>
      <c r="AA133" s="786"/>
      <c r="AB133" s="786"/>
      <c r="AC133" s="786"/>
      <c r="AD133" s="786"/>
      <c r="AE133" s="391">
        <v>450</v>
      </c>
      <c r="AF133" s="391"/>
      <c r="AG133" s="391"/>
      <c r="AH133" s="1772"/>
      <c r="AI133" s="391"/>
      <c r="AJ133" s="391"/>
      <c r="AK133" s="391"/>
      <c r="AL133" s="391"/>
      <c r="AM133" s="391"/>
      <c r="AN133" s="391"/>
      <c r="AO133" s="391"/>
      <c r="AP133" s="391"/>
      <c r="AQ133" s="391"/>
      <c r="AR133" s="391"/>
      <c r="AS133" s="391"/>
      <c r="AT133" s="244"/>
      <c r="AU133" s="244"/>
      <c r="AV133" s="244"/>
      <c r="AW133" s="244"/>
      <c r="AX133" s="244"/>
      <c r="AY133" s="209" t="s">
        <v>19794</v>
      </c>
    </row>
    <row r="134" spans="2:51" s="43" customFormat="1" ht="27" customHeight="1">
      <c r="B134" s="50"/>
      <c r="C134" s="391" t="s">
        <v>2919</v>
      </c>
      <c r="D134" s="391" t="s">
        <v>21549</v>
      </c>
      <c r="E134" s="291" t="s">
        <v>21550</v>
      </c>
      <c r="F134" s="291" t="s">
        <v>21546</v>
      </c>
      <c r="G134" s="1765">
        <v>4000</v>
      </c>
      <c r="H134" s="391"/>
      <c r="I134" s="391"/>
      <c r="J134" s="391"/>
      <c r="K134" s="391">
        <v>9</v>
      </c>
      <c r="L134" s="391"/>
      <c r="M134" s="391">
        <v>9</v>
      </c>
      <c r="N134" s="391"/>
      <c r="O134" s="391"/>
      <c r="P134" s="391"/>
      <c r="Q134" s="391"/>
      <c r="R134" s="391"/>
      <c r="S134" s="391"/>
      <c r="T134" s="391"/>
      <c r="U134" s="391"/>
      <c r="V134" s="391">
        <v>4000</v>
      </c>
      <c r="W134" s="391"/>
      <c r="X134" s="314"/>
      <c r="Y134" s="784">
        <v>2024</v>
      </c>
      <c r="Z134" s="786"/>
      <c r="AA134" s="786"/>
      <c r="AB134" s="786"/>
      <c r="AC134" s="786"/>
      <c r="AD134" s="786"/>
      <c r="AE134" s="391">
        <v>190</v>
      </c>
      <c r="AF134" s="391"/>
      <c r="AG134" s="391"/>
      <c r="AH134" s="1772"/>
      <c r="AI134" s="391"/>
      <c r="AJ134" s="391"/>
      <c r="AK134" s="391"/>
      <c r="AL134" s="391"/>
      <c r="AM134" s="391"/>
      <c r="AN134" s="391"/>
      <c r="AO134" s="391"/>
      <c r="AP134" s="391"/>
      <c r="AQ134" s="391"/>
      <c r="AR134" s="391"/>
      <c r="AS134" s="391"/>
      <c r="AT134" s="244"/>
      <c r="AU134" s="244"/>
      <c r="AV134" s="244"/>
      <c r="AW134" s="244"/>
      <c r="AX134" s="244"/>
      <c r="AY134" s="209" t="s">
        <v>19794</v>
      </c>
    </row>
    <row r="135" spans="2:51" s="43" customFormat="1" ht="27" customHeight="1">
      <c r="B135" s="50"/>
      <c r="C135" s="391" t="s">
        <v>333</v>
      </c>
      <c r="D135" s="291" t="s">
        <v>21551</v>
      </c>
      <c r="E135" s="244" t="s">
        <v>21552</v>
      </c>
      <c r="F135" s="291" t="s">
        <v>21553</v>
      </c>
      <c r="G135" s="1765">
        <v>1196</v>
      </c>
      <c r="H135" s="391"/>
      <c r="I135" s="529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  <c r="T135" s="391"/>
      <c r="U135" s="391"/>
      <c r="V135" s="391"/>
      <c r="W135" s="1773"/>
      <c r="X135" s="314"/>
      <c r="Y135" s="784">
        <v>2012</v>
      </c>
      <c r="Z135" s="786"/>
      <c r="AA135" s="786"/>
      <c r="AB135" s="786"/>
      <c r="AC135" s="786"/>
      <c r="AD135" s="786"/>
      <c r="AE135" s="1753"/>
      <c r="AF135" s="391"/>
      <c r="AG135" s="391"/>
      <c r="AH135" s="391"/>
      <c r="AI135" s="391"/>
      <c r="AJ135" s="391"/>
      <c r="AK135" s="391"/>
      <c r="AL135" s="391"/>
      <c r="AM135" s="391"/>
      <c r="AN135" s="391"/>
      <c r="AO135" s="391"/>
      <c r="AP135" s="391"/>
      <c r="AQ135" s="391"/>
      <c r="AR135" s="391"/>
      <c r="AS135" s="391"/>
      <c r="AT135" s="391"/>
      <c r="AU135" s="391"/>
      <c r="AV135" s="391"/>
      <c r="AW135" s="391"/>
      <c r="AX135" s="529"/>
      <c r="AY135" s="209"/>
    </row>
    <row r="136" spans="2:51" s="43" customFormat="1" ht="27" customHeight="1">
      <c r="B136" s="50"/>
      <c r="C136" s="391" t="s">
        <v>12636</v>
      </c>
      <c r="D136" s="291" t="s">
        <v>21554</v>
      </c>
      <c r="E136" s="323" t="s">
        <v>21555</v>
      </c>
      <c r="F136" s="323" t="s">
        <v>1454</v>
      </c>
      <c r="G136" s="1765">
        <v>21440</v>
      </c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  <c r="T136" s="391"/>
      <c r="U136" s="391"/>
      <c r="V136" s="391"/>
      <c r="W136" s="1773"/>
      <c r="X136" s="314"/>
      <c r="Y136" s="784">
        <v>2022</v>
      </c>
      <c r="Z136" s="786"/>
      <c r="AA136" s="786"/>
      <c r="AB136" s="786"/>
      <c r="AC136" s="786"/>
      <c r="AD136" s="786"/>
      <c r="AE136" s="1753"/>
      <c r="AF136" s="391"/>
      <c r="AG136" s="391"/>
      <c r="AH136" s="391"/>
      <c r="AI136" s="391"/>
      <c r="AJ136" s="391"/>
      <c r="AK136" s="391"/>
      <c r="AL136" s="391"/>
      <c r="AM136" s="391"/>
      <c r="AN136" s="391"/>
      <c r="AO136" s="391"/>
      <c r="AP136" s="391"/>
      <c r="AQ136" s="391"/>
      <c r="AR136" s="391"/>
      <c r="AS136" s="391"/>
      <c r="AT136" s="391"/>
      <c r="AU136" s="391"/>
      <c r="AV136" s="391"/>
      <c r="AW136" s="391"/>
      <c r="AX136" s="244" t="s">
        <v>12498</v>
      </c>
      <c r="AY136" s="209" t="s">
        <v>19839</v>
      </c>
    </row>
    <row r="137" spans="2:51" s="43" customFormat="1" ht="27" customHeight="1">
      <c r="B137" s="50"/>
      <c r="C137" s="391" t="s">
        <v>12636</v>
      </c>
      <c r="D137" s="291" t="s">
        <v>21556</v>
      </c>
      <c r="E137" s="323" t="s">
        <v>21557</v>
      </c>
      <c r="F137" s="291" t="s">
        <v>21558</v>
      </c>
      <c r="G137" s="391">
        <v>7983</v>
      </c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  <c r="T137" s="391"/>
      <c r="U137" s="391"/>
      <c r="V137" s="391"/>
      <c r="W137" s="1773"/>
      <c r="X137" s="314"/>
      <c r="Y137" s="784"/>
      <c r="Z137" s="786"/>
      <c r="AA137" s="786"/>
      <c r="AB137" s="786"/>
      <c r="AC137" s="786"/>
      <c r="AD137" s="786"/>
      <c r="AE137" s="1753"/>
      <c r="AF137" s="391"/>
      <c r="AG137" s="391"/>
      <c r="AH137" s="391"/>
      <c r="AI137" s="391"/>
      <c r="AJ137" s="391"/>
      <c r="AK137" s="391"/>
      <c r="AL137" s="391"/>
      <c r="AM137" s="391"/>
      <c r="AN137" s="391"/>
      <c r="AO137" s="391"/>
      <c r="AP137" s="391"/>
      <c r="AQ137" s="391"/>
      <c r="AR137" s="391"/>
      <c r="AS137" s="391"/>
      <c r="AT137" s="391"/>
      <c r="AU137" s="391"/>
      <c r="AV137" s="391"/>
      <c r="AW137" s="391"/>
      <c r="AX137" s="244"/>
      <c r="AY137" s="209" t="s">
        <v>19794</v>
      </c>
    </row>
    <row r="138" spans="2:51" s="43" customFormat="1" ht="27" customHeight="1">
      <c r="B138" s="50"/>
      <c r="C138" s="391" t="s">
        <v>12636</v>
      </c>
      <c r="D138" s="244" t="s">
        <v>21559</v>
      </c>
      <c r="E138" s="244" t="s">
        <v>21560</v>
      </c>
      <c r="F138" s="241" t="s">
        <v>21561</v>
      </c>
      <c r="G138" s="1765">
        <v>3982</v>
      </c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  <c r="T138" s="391"/>
      <c r="U138" s="391"/>
      <c r="V138" s="391"/>
      <c r="W138" s="1773"/>
      <c r="X138" s="314"/>
      <c r="Y138" s="784"/>
      <c r="Z138" s="786"/>
      <c r="AA138" s="786"/>
      <c r="AB138" s="786"/>
      <c r="AC138" s="786"/>
      <c r="AD138" s="786"/>
      <c r="AE138" s="1753"/>
      <c r="AF138" s="391"/>
      <c r="AG138" s="391"/>
      <c r="AH138" s="391"/>
      <c r="AI138" s="391"/>
      <c r="AJ138" s="391"/>
      <c r="AK138" s="391"/>
      <c r="AL138" s="391"/>
      <c r="AM138" s="391"/>
      <c r="AN138" s="391"/>
      <c r="AO138" s="391"/>
      <c r="AP138" s="391"/>
      <c r="AQ138" s="391"/>
      <c r="AR138" s="391"/>
      <c r="AS138" s="391"/>
      <c r="AT138" s="391"/>
      <c r="AU138" s="391"/>
      <c r="AV138" s="391"/>
      <c r="AW138" s="391"/>
      <c r="AX138" s="244"/>
      <c r="AY138" s="209" t="s">
        <v>19794</v>
      </c>
    </row>
    <row r="139" spans="2:51" s="43" customFormat="1" ht="27" customHeight="1">
      <c r="B139" s="50"/>
      <c r="C139" s="391" t="s">
        <v>12717</v>
      </c>
      <c r="D139" s="291" t="s">
        <v>21562</v>
      </c>
      <c r="E139" s="291" t="s">
        <v>21563</v>
      </c>
      <c r="F139" s="241" t="s">
        <v>21564</v>
      </c>
      <c r="G139" s="1765">
        <v>4434</v>
      </c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  <c r="T139" s="391"/>
      <c r="U139" s="391"/>
      <c r="V139" s="391"/>
      <c r="W139" s="1773"/>
      <c r="X139" s="314"/>
      <c r="Y139" s="784"/>
      <c r="Z139" s="786"/>
      <c r="AA139" s="786"/>
      <c r="AB139" s="786"/>
      <c r="AC139" s="786"/>
      <c r="AD139" s="786"/>
      <c r="AE139" s="1753"/>
      <c r="AF139" s="391"/>
      <c r="AG139" s="391"/>
      <c r="AH139" s="391"/>
      <c r="AI139" s="391"/>
      <c r="AJ139" s="391"/>
      <c r="AK139" s="391"/>
      <c r="AL139" s="391"/>
      <c r="AM139" s="391"/>
      <c r="AN139" s="391"/>
      <c r="AO139" s="391"/>
      <c r="AP139" s="391"/>
      <c r="AQ139" s="391"/>
      <c r="AR139" s="391"/>
      <c r="AS139" s="391"/>
      <c r="AT139" s="391"/>
      <c r="AU139" s="391"/>
      <c r="AV139" s="391"/>
      <c r="AW139" s="391"/>
      <c r="AX139" s="244"/>
      <c r="AY139" s="209" t="s">
        <v>19794</v>
      </c>
    </row>
    <row r="140" spans="2:51" s="43" customFormat="1" ht="27" customHeight="1">
      <c r="B140" s="50"/>
      <c r="C140" s="391" t="s">
        <v>2755</v>
      </c>
      <c r="D140" s="391" t="s">
        <v>21565</v>
      </c>
      <c r="E140" s="391" t="s">
        <v>21566</v>
      </c>
      <c r="F140" s="291" t="s">
        <v>12897</v>
      </c>
      <c r="G140" s="1765">
        <v>2144</v>
      </c>
      <c r="H140" s="391">
        <v>2144</v>
      </c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  <c r="T140" s="391"/>
      <c r="U140" s="391"/>
      <c r="V140" s="391"/>
      <c r="W140" s="1773"/>
      <c r="X140" s="314"/>
      <c r="Y140" s="784">
        <v>2015</v>
      </c>
      <c r="Z140" s="786"/>
      <c r="AA140" s="786"/>
      <c r="AB140" s="786"/>
      <c r="AC140" s="786"/>
      <c r="AD140" s="786"/>
      <c r="AE140" s="1753"/>
      <c r="AF140" s="391"/>
      <c r="AG140" s="391"/>
      <c r="AH140" s="391"/>
      <c r="AI140" s="391"/>
      <c r="AJ140" s="391"/>
      <c r="AK140" s="391"/>
      <c r="AL140" s="391"/>
      <c r="AM140" s="391"/>
      <c r="AN140" s="391"/>
      <c r="AO140" s="391"/>
      <c r="AP140" s="391"/>
      <c r="AQ140" s="391"/>
      <c r="AR140" s="391"/>
      <c r="AS140" s="391"/>
      <c r="AT140" s="391"/>
      <c r="AU140" s="391"/>
      <c r="AV140" s="391"/>
      <c r="AW140" s="391"/>
      <c r="AX140" s="529"/>
      <c r="AY140" s="209"/>
    </row>
    <row r="141" spans="2:51" s="43" customFormat="1" ht="27" customHeight="1">
      <c r="B141" s="160"/>
      <c r="C141" s="391" t="s">
        <v>12897</v>
      </c>
      <c r="D141" s="291" t="s">
        <v>21567</v>
      </c>
      <c r="E141" s="244" t="s">
        <v>21568</v>
      </c>
      <c r="F141" s="291" t="s">
        <v>21569</v>
      </c>
      <c r="G141" s="1765">
        <v>4525</v>
      </c>
      <c r="H141" s="244">
        <v>18203</v>
      </c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314"/>
      <c r="Y141" s="784">
        <v>2020</v>
      </c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4"/>
      <c r="AM141" s="244"/>
      <c r="AN141" s="244"/>
      <c r="AO141" s="244"/>
      <c r="AP141" s="244"/>
      <c r="AQ141" s="244"/>
      <c r="AR141" s="244"/>
      <c r="AS141" s="244"/>
      <c r="AT141" s="244"/>
      <c r="AU141" s="244"/>
      <c r="AV141" s="244"/>
      <c r="AW141" s="244"/>
      <c r="AX141" s="244"/>
      <c r="AY141" s="209" t="s">
        <v>19839</v>
      </c>
    </row>
    <row r="142" spans="2:51" s="43" customFormat="1" ht="27" customHeight="1">
      <c r="B142" s="160"/>
      <c r="C142" s="244" t="s">
        <v>1842</v>
      </c>
      <c r="D142" s="291" t="s">
        <v>21570</v>
      </c>
      <c r="E142" s="244" t="s">
        <v>18066</v>
      </c>
      <c r="F142" s="291" t="s">
        <v>1845</v>
      </c>
      <c r="G142" s="1765">
        <v>9711</v>
      </c>
      <c r="H142" s="244"/>
      <c r="I142" s="244">
        <v>2390</v>
      </c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314"/>
      <c r="Y142" s="784">
        <v>2014</v>
      </c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AQ142" s="244"/>
      <c r="AR142" s="244"/>
      <c r="AS142" s="244"/>
      <c r="AT142" s="244"/>
      <c r="AU142" s="244"/>
      <c r="AV142" s="244"/>
      <c r="AW142" s="244"/>
      <c r="AX142" s="529"/>
      <c r="AY142" s="209"/>
    </row>
    <row r="143" spans="2:51" s="43" customFormat="1" ht="27" customHeight="1">
      <c r="B143" s="160"/>
      <c r="C143" s="244" t="s">
        <v>1842</v>
      </c>
      <c r="D143" s="291" t="s">
        <v>21571</v>
      </c>
      <c r="E143" s="244" t="s">
        <v>16695</v>
      </c>
      <c r="F143" s="291" t="s">
        <v>21572</v>
      </c>
      <c r="G143" s="1765">
        <v>6456</v>
      </c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314"/>
      <c r="Y143" s="241">
        <v>2021</v>
      </c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  <c r="AO143" s="244"/>
      <c r="AP143" s="244"/>
      <c r="AQ143" s="244"/>
      <c r="AR143" s="244"/>
      <c r="AS143" s="244"/>
      <c r="AT143" s="244"/>
      <c r="AU143" s="244"/>
      <c r="AV143" s="244"/>
      <c r="AW143" s="244"/>
      <c r="AX143" s="529"/>
      <c r="AY143" s="209"/>
    </row>
    <row r="144" spans="2:51" s="43" customFormat="1" ht="27" customHeight="1">
      <c r="B144" s="160"/>
      <c r="C144" s="391" t="s">
        <v>2773</v>
      </c>
      <c r="D144" s="391" t="s">
        <v>11086</v>
      </c>
      <c r="E144" s="391" t="s">
        <v>3789</v>
      </c>
      <c r="F144" s="391" t="s">
        <v>2773</v>
      </c>
      <c r="G144" s="1765">
        <v>9883</v>
      </c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  <c r="T144" s="391"/>
      <c r="U144" s="391"/>
      <c r="V144" s="391"/>
      <c r="W144" s="1773"/>
      <c r="X144" s="314"/>
      <c r="Y144" s="784"/>
      <c r="Z144" s="786"/>
      <c r="AA144" s="786"/>
      <c r="AB144" s="786"/>
      <c r="AC144" s="786"/>
      <c r="AD144" s="786"/>
      <c r="AE144" s="1753"/>
      <c r="AF144" s="391"/>
      <c r="AG144" s="391"/>
      <c r="AH144" s="391"/>
      <c r="AI144" s="391"/>
      <c r="AJ144" s="391"/>
      <c r="AK144" s="391"/>
      <c r="AL144" s="391"/>
      <c r="AM144" s="391"/>
      <c r="AN144" s="391"/>
      <c r="AO144" s="391"/>
      <c r="AP144" s="391"/>
      <c r="AQ144" s="391"/>
      <c r="AR144" s="391"/>
      <c r="AS144" s="391"/>
      <c r="AT144" s="391"/>
      <c r="AU144" s="391"/>
      <c r="AV144" s="391"/>
      <c r="AW144" s="391"/>
      <c r="AX144" s="244"/>
      <c r="AY144" s="209"/>
    </row>
    <row r="145" spans="2:51" s="43" customFormat="1" ht="27" customHeight="1">
      <c r="B145" s="160"/>
      <c r="C145" s="244" t="s">
        <v>13772</v>
      </c>
      <c r="D145" s="291" t="s">
        <v>21573</v>
      </c>
      <c r="E145" s="391" t="s">
        <v>16699</v>
      </c>
      <c r="F145" s="391" t="s">
        <v>13772</v>
      </c>
      <c r="G145" s="1765">
        <v>27100</v>
      </c>
      <c r="H145" s="391"/>
      <c r="I145" s="391"/>
      <c r="J145" s="391"/>
      <c r="K145" s="244"/>
      <c r="L145" s="391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314"/>
      <c r="Y145" s="784">
        <v>2023</v>
      </c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  <c r="AO145" s="244"/>
      <c r="AP145" s="244"/>
      <c r="AQ145" s="244"/>
      <c r="AR145" s="244"/>
      <c r="AS145" s="244"/>
      <c r="AT145" s="244"/>
      <c r="AU145" s="244"/>
      <c r="AV145" s="244"/>
      <c r="AW145" s="244"/>
      <c r="AX145" s="529"/>
      <c r="AY145" s="209"/>
    </row>
    <row r="146" spans="2:51" s="43" customFormat="1" ht="27" customHeight="1">
      <c r="B146" s="160"/>
      <c r="C146" s="244" t="s">
        <v>12743</v>
      </c>
      <c r="D146" s="291" t="s">
        <v>21574</v>
      </c>
      <c r="E146" s="1774" t="s">
        <v>16705</v>
      </c>
      <c r="F146" s="391" t="s">
        <v>16274</v>
      </c>
      <c r="G146" s="1765">
        <v>27212.5</v>
      </c>
      <c r="H146" s="1750">
        <v>69</v>
      </c>
      <c r="I146" s="1750"/>
      <c r="J146" s="1750">
        <v>1</v>
      </c>
      <c r="K146" s="241">
        <v>9</v>
      </c>
      <c r="L146" s="1750">
        <v>706</v>
      </c>
      <c r="M146" s="241">
        <v>9</v>
      </c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314"/>
      <c r="Y146" s="784">
        <v>2023</v>
      </c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 t="s">
        <v>16113</v>
      </c>
      <c r="AO146" s="244">
        <v>0.5</v>
      </c>
      <c r="AP146" s="244"/>
      <c r="AQ146" s="244"/>
      <c r="AR146" s="244"/>
      <c r="AS146" s="244"/>
      <c r="AT146" s="244"/>
      <c r="AU146" s="244"/>
      <c r="AV146" s="244"/>
      <c r="AW146" s="244"/>
      <c r="AX146" s="244"/>
      <c r="AY146" s="209" t="s">
        <v>19839</v>
      </c>
    </row>
    <row r="147" spans="2:51" s="43" customFormat="1" ht="27" customHeight="1">
      <c r="B147" s="160"/>
      <c r="C147" s="628" t="s">
        <v>12627</v>
      </c>
      <c r="D147" s="291" t="s">
        <v>21575</v>
      </c>
      <c r="E147" s="628" t="s">
        <v>21576</v>
      </c>
      <c r="F147" s="291" t="s">
        <v>2705</v>
      </c>
      <c r="G147" s="1765">
        <v>29249</v>
      </c>
      <c r="H147" s="1750"/>
      <c r="I147" s="1750"/>
      <c r="J147" s="1775" t="s">
        <v>21577</v>
      </c>
      <c r="K147" s="244" t="s">
        <v>12503</v>
      </c>
      <c r="L147" s="1775"/>
      <c r="M147" s="244">
        <v>9</v>
      </c>
      <c r="N147" s="244"/>
      <c r="O147" s="244">
        <v>9</v>
      </c>
      <c r="P147" s="244"/>
      <c r="Q147" s="244">
        <v>9</v>
      </c>
      <c r="R147" s="244"/>
      <c r="S147" s="244"/>
      <c r="T147" s="244"/>
      <c r="U147" s="244"/>
      <c r="V147" s="244">
        <v>29248</v>
      </c>
      <c r="W147" s="244"/>
      <c r="X147" s="314"/>
      <c r="Y147" s="628" t="s">
        <v>21578</v>
      </c>
      <c r="Z147" s="244"/>
      <c r="AA147" s="244"/>
      <c r="AB147" s="244"/>
      <c r="AC147" s="244"/>
      <c r="AD147" s="244"/>
      <c r="AE147" s="391">
        <v>347</v>
      </c>
      <c r="AF147" s="244"/>
      <c r="AG147" s="244"/>
      <c r="AH147" s="244"/>
      <c r="AI147" s="244"/>
      <c r="AJ147" s="244"/>
      <c r="AK147" s="244"/>
      <c r="AL147" s="244"/>
      <c r="AM147" s="244"/>
      <c r="AN147" s="244"/>
      <c r="AO147" s="244"/>
      <c r="AP147" s="244"/>
      <c r="AQ147" s="244"/>
      <c r="AR147" s="244"/>
      <c r="AS147" s="244"/>
      <c r="AT147" s="244"/>
      <c r="AU147" s="244"/>
      <c r="AV147" s="244"/>
      <c r="AW147" s="244"/>
      <c r="AX147" s="244" t="s">
        <v>21579</v>
      </c>
      <c r="AY147" s="209"/>
    </row>
    <row r="148" spans="2:51" s="43" customFormat="1" ht="27" customHeight="1">
      <c r="B148" s="160"/>
      <c r="C148" s="628" t="s">
        <v>12627</v>
      </c>
      <c r="D148" s="291" t="s">
        <v>21580</v>
      </c>
      <c r="E148" s="291" t="s">
        <v>21581</v>
      </c>
      <c r="F148" s="291" t="s">
        <v>21582</v>
      </c>
      <c r="G148" s="1765">
        <v>2246</v>
      </c>
      <c r="H148" s="1750"/>
      <c r="I148" s="1750"/>
      <c r="J148" s="1775" t="s">
        <v>21583</v>
      </c>
      <c r="K148" s="244" t="s">
        <v>21584</v>
      </c>
      <c r="L148" s="1775"/>
      <c r="M148" s="244">
        <v>5</v>
      </c>
      <c r="N148" s="244"/>
      <c r="O148" s="244"/>
      <c r="P148" s="244"/>
      <c r="Q148" s="244"/>
      <c r="R148" s="244"/>
      <c r="S148" s="244"/>
      <c r="T148" s="244"/>
      <c r="U148" s="244"/>
      <c r="V148" s="244">
        <v>2246</v>
      </c>
      <c r="W148" s="244"/>
      <c r="X148" s="314"/>
      <c r="Y148" s="628">
        <v>2009</v>
      </c>
      <c r="Z148" s="244"/>
      <c r="AA148" s="244"/>
      <c r="AB148" s="244"/>
      <c r="AC148" s="244"/>
      <c r="AD148" s="244"/>
      <c r="AE148" s="391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  <c r="AP148" s="244"/>
      <c r="AQ148" s="244"/>
      <c r="AR148" s="244"/>
      <c r="AS148" s="244"/>
      <c r="AT148" s="244"/>
      <c r="AU148" s="244"/>
      <c r="AV148" s="244"/>
      <c r="AW148" s="244"/>
      <c r="AX148" s="244"/>
      <c r="AY148" s="209" t="s">
        <v>19794</v>
      </c>
    </row>
    <row r="149" spans="2:51" s="43" customFormat="1" ht="27" customHeight="1">
      <c r="B149" s="160"/>
      <c r="C149" s="628" t="s">
        <v>16492</v>
      </c>
      <c r="D149" s="291" t="s">
        <v>21585</v>
      </c>
      <c r="E149" s="391" t="s">
        <v>21586</v>
      </c>
      <c r="F149" s="291" t="s">
        <v>12864</v>
      </c>
      <c r="G149" s="1765">
        <v>2353.4</v>
      </c>
      <c r="H149" s="1750"/>
      <c r="I149" s="1750"/>
      <c r="J149" s="1775"/>
      <c r="K149" s="244"/>
      <c r="L149" s="1775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314"/>
      <c r="Y149" s="628"/>
      <c r="Z149" s="244"/>
      <c r="AA149" s="244"/>
      <c r="AB149" s="244"/>
      <c r="AC149" s="244"/>
      <c r="AD149" s="244"/>
      <c r="AE149" s="391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  <c r="AP149" s="244"/>
      <c r="AQ149" s="244"/>
      <c r="AR149" s="244"/>
      <c r="AS149" s="244"/>
      <c r="AT149" s="244"/>
      <c r="AU149" s="244"/>
      <c r="AV149" s="244"/>
      <c r="AW149" s="244"/>
      <c r="AX149" s="244"/>
      <c r="AY149" s="209" t="s">
        <v>19794</v>
      </c>
    </row>
    <row r="150" spans="2:51" s="43" customFormat="1" ht="27" customHeight="1">
      <c r="B150" s="50"/>
      <c r="C150" s="391" t="s">
        <v>12633</v>
      </c>
      <c r="D150" s="291" t="s">
        <v>21587</v>
      </c>
      <c r="E150" s="628" t="s">
        <v>21588</v>
      </c>
      <c r="F150" s="391" t="s">
        <v>12635</v>
      </c>
      <c r="G150" s="1776">
        <v>21045</v>
      </c>
      <c r="H150" s="391"/>
      <c r="I150" s="391"/>
      <c r="J150" s="391"/>
      <c r="K150" s="244"/>
      <c r="L150" s="391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314"/>
      <c r="Y150" s="1777">
        <v>2017</v>
      </c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  <c r="AP150" s="244"/>
      <c r="AQ150" s="244"/>
      <c r="AR150" s="244"/>
      <c r="AS150" s="244"/>
      <c r="AT150" s="244"/>
      <c r="AU150" s="244"/>
      <c r="AV150" s="244"/>
      <c r="AW150" s="244"/>
      <c r="AX150" s="244"/>
      <c r="AY150" s="209"/>
    </row>
    <row r="151" spans="2:51" s="43" customFormat="1" ht="27" customHeight="1">
      <c r="B151" s="160"/>
      <c r="C151" s="391" t="s">
        <v>12633</v>
      </c>
      <c r="D151" s="291" t="s">
        <v>21589</v>
      </c>
      <c r="E151" s="1778" t="s">
        <v>21590</v>
      </c>
      <c r="F151" s="391" t="s">
        <v>12635</v>
      </c>
      <c r="G151" s="1776">
        <v>7117</v>
      </c>
      <c r="H151" s="391"/>
      <c r="I151" s="391"/>
      <c r="J151" s="391"/>
      <c r="K151" s="244"/>
      <c r="L151" s="391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314"/>
      <c r="Y151" s="1777">
        <v>2016</v>
      </c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  <c r="AP151" s="244"/>
      <c r="AQ151" s="244"/>
      <c r="AR151" s="244"/>
      <c r="AS151" s="244"/>
      <c r="AT151" s="244"/>
      <c r="AU151" s="244"/>
      <c r="AV151" s="244"/>
      <c r="AW151" s="244"/>
      <c r="AX151" s="244"/>
      <c r="AY151" s="209"/>
    </row>
    <row r="152" spans="2:51" s="43" customFormat="1" ht="27" customHeight="1">
      <c r="B152" s="160"/>
      <c r="C152" s="391" t="s">
        <v>12549</v>
      </c>
      <c r="D152" s="391" t="s">
        <v>21591</v>
      </c>
      <c r="E152" s="391" t="s">
        <v>16831</v>
      </c>
      <c r="F152" s="628" t="s">
        <v>12707</v>
      </c>
      <c r="G152" s="1765">
        <v>10731</v>
      </c>
      <c r="H152" s="244"/>
      <c r="I152" s="244">
        <v>10731</v>
      </c>
      <c r="J152" s="244"/>
      <c r="K152" s="244"/>
      <c r="L152" s="244">
        <v>73</v>
      </c>
      <c r="M152" s="244">
        <v>147</v>
      </c>
      <c r="N152" s="244"/>
      <c r="O152" s="244"/>
      <c r="P152" s="244"/>
      <c r="Q152" s="244"/>
      <c r="R152" s="391"/>
      <c r="S152" s="391"/>
      <c r="T152" s="391"/>
      <c r="U152" s="391"/>
      <c r="V152" s="391"/>
      <c r="W152" s="1773"/>
      <c r="X152" s="314"/>
      <c r="Y152" s="241">
        <v>2023</v>
      </c>
      <c r="Z152" s="786"/>
      <c r="AA152" s="786"/>
      <c r="AB152" s="786"/>
      <c r="AC152" s="786"/>
      <c r="AD152" s="786"/>
      <c r="AE152" s="1753"/>
      <c r="AF152" s="391"/>
      <c r="AG152" s="391"/>
      <c r="AH152" s="391"/>
      <c r="AI152" s="391"/>
      <c r="AJ152" s="391"/>
      <c r="AK152" s="391"/>
      <c r="AL152" s="391"/>
      <c r="AM152" s="391"/>
      <c r="AN152" s="391"/>
      <c r="AO152" s="391"/>
      <c r="AP152" s="391"/>
      <c r="AQ152" s="391"/>
      <c r="AR152" s="391"/>
      <c r="AS152" s="391"/>
      <c r="AT152" s="391"/>
      <c r="AU152" s="391"/>
      <c r="AV152" s="391"/>
      <c r="AW152" s="391"/>
      <c r="AX152" s="529"/>
      <c r="AY152" s="209"/>
    </row>
    <row r="153" spans="2:51" s="43" customFormat="1" ht="27" customHeight="1">
      <c r="B153" s="160"/>
      <c r="C153" s="391" t="s">
        <v>2816</v>
      </c>
      <c r="D153" s="391" t="s">
        <v>11096</v>
      </c>
      <c r="E153" s="391" t="s">
        <v>21592</v>
      </c>
      <c r="F153" s="391" t="s">
        <v>2816</v>
      </c>
      <c r="G153" s="1765">
        <v>10319</v>
      </c>
      <c r="H153" s="391"/>
      <c r="I153" s="391"/>
      <c r="J153" s="391">
        <v>2</v>
      </c>
      <c r="K153" s="391">
        <v>18</v>
      </c>
      <c r="L153" s="391">
        <v>477</v>
      </c>
      <c r="M153" s="391">
        <v>9</v>
      </c>
      <c r="N153" s="391">
        <v>389</v>
      </c>
      <c r="O153" s="391">
        <v>9</v>
      </c>
      <c r="P153" s="391"/>
      <c r="Q153" s="391"/>
      <c r="R153" s="391"/>
      <c r="S153" s="391"/>
      <c r="T153" s="391"/>
      <c r="U153" s="391"/>
      <c r="V153" s="391">
        <v>10310</v>
      </c>
      <c r="W153" s="1773"/>
      <c r="X153" s="314" t="s">
        <v>18732</v>
      </c>
      <c r="Y153" s="784">
        <v>2017</v>
      </c>
      <c r="Z153" s="786">
        <v>100</v>
      </c>
      <c r="AA153" s="786"/>
      <c r="AB153" s="786"/>
      <c r="AC153" s="786"/>
      <c r="AD153" s="786"/>
      <c r="AE153" s="786">
        <v>100</v>
      </c>
      <c r="AF153" s="391"/>
      <c r="AG153" s="391"/>
      <c r="AH153" s="391"/>
      <c r="AI153" s="391"/>
      <c r="AJ153" s="391"/>
      <c r="AK153" s="391"/>
      <c r="AL153" s="391"/>
      <c r="AM153" s="391"/>
      <c r="AN153" s="391"/>
      <c r="AO153" s="391"/>
      <c r="AP153" s="391"/>
      <c r="AQ153" s="391"/>
      <c r="AR153" s="391"/>
      <c r="AS153" s="391"/>
      <c r="AT153" s="391"/>
      <c r="AU153" s="391"/>
      <c r="AV153" s="391"/>
      <c r="AW153" s="391"/>
      <c r="AX153" s="244"/>
      <c r="AY153" s="209"/>
    </row>
    <row r="154" spans="2:51" s="43" customFormat="1" ht="27" customHeight="1">
      <c r="B154" s="160"/>
      <c r="C154" s="391" t="s">
        <v>2816</v>
      </c>
      <c r="D154" s="391" t="s">
        <v>21593</v>
      </c>
      <c r="E154" s="391" t="s">
        <v>21594</v>
      </c>
      <c r="F154" s="391" t="s">
        <v>2816</v>
      </c>
      <c r="G154" s="1765">
        <v>14169</v>
      </c>
      <c r="H154" s="391"/>
      <c r="I154" s="391"/>
      <c r="J154" s="391">
        <v>2</v>
      </c>
      <c r="K154" s="391">
        <v>18</v>
      </c>
      <c r="L154" s="391">
        <v>573</v>
      </c>
      <c r="M154" s="391">
        <v>9</v>
      </c>
      <c r="N154" s="391">
        <v>608</v>
      </c>
      <c r="O154" s="391">
        <v>9</v>
      </c>
      <c r="P154" s="391"/>
      <c r="Q154" s="391"/>
      <c r="R154" s="391"/>
      <c r="S154" s="391"/>
      <c r="T154" s="391"/>
      <c r="U154" s="391"/>
      <c r="V154" s="391">
        <v>14169</v>
      </c>
      <c r="W154" s="1773"/>
      <c r="X154" s="314" t="s">
        <v>18732</v>
      </c>
      <c r="Y154" s="784">
        <v>2024</v>
      </c>
      <c r="Z154" s="786">
        <v>1850</v>
      </c>
      <c r="AA154" s="786"/>
      <c r="AB154" s="786"/>
      <c r="AC154" s="786"/>
      <c r="AD154" s="786"/>
      <c r="AE154" s="786">
        <v>1850</v>
      </c>
      <c r="AF154" s="391"/>
      <c r="AG154" s="391"/>
      <c r="AH154" s="391"/>
      <c r="AI154" s="391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  <c r="AT154" s="391"/>
      <c r="AU154" s="391"/>
      <c r="AV154" s="391"/>
      <c r="AW154" s="391"/>
      <c r="AX154" s="244"/>
      <c r="AY154" s="209" t="s">
        <v>19794</v>
      </c>
    </row>
    <row r="155" spans="2:51" ht="27" customHeight="1">
      <c r="B155" s="791"/>
      <c r="C155" s="391" t="s">
        <v>12804</v>
      </c>
      <c r="D155" s="391" t="s">
        <v>21595</v>
      </c>
      <c r="E155" s="783" t="s">
        <v>21596</v>
      </c>
      <c r="F155" s="783" t="s">
        <v>21597</v>
      </c>
      <c r="G155" s="391">
        <v>8228</v>
      </c>
      <c r="H155" s="1753"/>
      <c r="I155" s="1753"/>
      <c r="J155" s="391"/>
      <c r="K155" s="391">
        <v>9</v>
      </c>
      <c r="L155" s="391"/>
      <c r="M155" s="391"/>
      <c r="N155" s="391"/>
      <c r="O155" s="391"/>
      <c r="P155" s="391"/>
      <c r="Q155" s="391"/>
      <c r="R155" s="391"/>
      <c r="S155" s="391"/>
      <c r="T155" s="391"/>
      <c r="U155" s="391"/>
      <c r="V155" s="391"/>
      <c r="W155" s="786"/>
      <c r="X155" s="227"/>
      <c r="Y155" s="784">
        <v>2024</v>
      </c>
      <c r="Z155" s="786"/>
      <c r="AA155" s="786"/>
      <c r="AB155" s="786"/>
      <c r="AC155" s="786"/>
      <c r="AD155" s="786"/>
      <c r="AE155" s="391"/>
      <c r="AF155" s="391"/>
      <c r="AG155" s="391"/>
      <c r="AH155" s="1772"/>
      <c r="AI155" s="391"/>
      <c r="AJ155" s="391"/>
      <c r="AK155" s="391"/>
      <c r="AL155" s="391"/>
      <c r="AM155" s="391"/>
      <c r="AN155" s="391"/>
      <c r="AO155" s="391"/>
      <c r="AP155" s="391"/>
      <c r="AQ155" s="391"/>
      <c r="AR155" s="391"/>
      <c r="AS155" s="391"/>
      <c r="AT155" s="244"/>
      <c r="AU155" s="244"/>
      <c r="AV155" s="244"/>
      <c r="AW155" s="244"/>
      <c r="AX155" s="244"/>
      <c r="AY155" s="209" t="s">
        <v>19794</v>
      </c>
    </row>
    <row r="156" spans="2:51" s="43" customFormat="1" ht="27" customHeight="1">
      <c r="B156" s="160"/>
      <c r="C156" s="391" t="s">
        <v>21598</v>
      </c>
      <c r="D156" s="291" t="s">
        <v>21599</v>
      </c>
      <c r="E156" s="391" t="s">
        <v>21600</v>
      </c>
      <c r="F156" s="291" t="s">
        <v>21601</v>
      </c>
      <c r="G156" s="1765">
        <v>18752</v>
      </c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  <c r="T156" s="391"/>
      <c r="U156" s="391"/>
      <c r="V156" s="391"/>
      <c r="W156" s="1773"/>
      <c r="X156" s="314"/>
      <c r="Y156" s="784"/>
      <c r="Z156" s="786"/>
      <c r="AA156" s="786"/>
      <c r="AB156" s="786"/>
      <c r="AC156" s="786"/>
      <c r="AD156" s="786"/>
      <c r="AE156" s="1753"/>
      <c r="AF156" s="391"/>
      <c r="AG156" s="391"/>
      <c r="AH156" s="391"/>
      <c r="AI156" s="391"/>
      <c r="AJ156" s="391"/>
      <c r="AK156" s="391"/>
      <c r="AL156" s="391"/>
      <c r="AM156" s="391"/>
      <c r="AN156" s="391"/>
      <c r="AO156" s="391"/>
      <c r="AP156" s="391"/>
      <c r="AQ156" s="391"/>
      <c r="AR156" s="391"/>
      <c r="AS156" s="391"/>
      <c r="AT156" s="391"/>
      <c r="AU156" s="391"/>
      <c r="AV156" s="391"/>
      <c r="AW156" s="391"/>
      <c r="AX156" s="244"/>
      <c r="AY156" s="209" t="s">
        <v>19794</v>
      </c>
    </row>
    <row r="157" spans="2:51" s="43" customFormat="1" ht="27" customHeight="1">
      <c r="B157" s="160"/>
      <c r="C157" s="391" t="s">
        <v>21598</v>
      </c>
      <c r="D157" s="291" t="s">
        <v>21602</v>
      </c>
      <c r="E157" s="291" t="s">
        <v>21603</v>
      </c>
      <c r="F157" s="291" t="s">
        <v>21601</v>
      </c>
      <c r="G157" s="1765">
        <v>24235</v>
      </c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  <c r="T157" s="391"/>
      <c r="U157" s="391"/>
      <c r="V157" s="391"/>
      <c r="W157" s="1773"/>
      <c r="X157" s="314"/>
      <c r="Y157" s="784"/>
      <c r="Z157" s="786"/>
      <c r="AA157" s="786"/>
      <c r="AB157" s="786"/>
      <c r="AC157" s="786"/>
      <c r="AD157" s="786"/>
      <c r="AE157" s="1753"/>
      <c r="AF157" s="391"/>
      <c r="AG157" s="391"/>
      <c r="AH157" s="391"/>
      <c r="AI157" s="391"/>
      <c r="AJ157" s="391"/>
      <c r="AK157" s="391"/>
      <c r="AL157" s="391"/>
      <c r="AM157" s="391"/>
      <c r="AN157" s="391"/>
      <c r="AO157" s="391"/>
      <c r="AP157" s="391"/>
      <c r="AQ157" s="391"/>
      <c r="AR157" s="391"/>
      <c r="AS157" s="391"/>
      <c r="AT157" s="391"/>
      <c r="AU157" s="391"/>
      <c r="AV157" s="391"/>
      <c r="AW157" s="391"/>
      <c r="AX157" s="244"/>
      <c r="AY157" s="209" t="s">
        <v>19794</v>
      </c>
    </row>
    <row r="158" spans="2:51" s="43" customFormat="1" ht="27" customHeight="1">
      <c r="B158" s="50"/>
      <c r="C158" s="391" t="s">
        <v>912</v>
      </c>
      <c r="D158" s="391" t="s">
        <v>21604</v>
      </c>
      <c r="E158" s="783" t="s">
        <v>21605</v>
      </c>
      <c r="F158" s="291" t="s">
        <v>21606</v>
      </c>
      <c r="G158" s="391">
        <v>9414</v>
      </c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  <c r="T158" s="391"/>
      <c r="U158" s="391"/>
      <c r="V158" s="391"/>
      <c r="W158" s="786">
        <v>2014</v>
      </c>
      <c r="X158" s="314"/>
      <c r="Y158" s="784"/>
      <c r="Z158" s="786"/>
      <c r="AA158" s="786"/>
      <c r="AB158" s="786"/>
      <c r="AC158" s="786"/>
      <c r="AD158" s="786"/>
      <c r="AE158" s="391">
        <v>10000</v>
      </c>
      <c r="AF158" s="391"/>
      <c r="AG158" s="391"/>
      <c r="AH158" s="1772"/>
      <c r="AI158" s="391"/>
      <c r="AJ158" s="391"/>
      <c r="AK158" s="391"/>
      <c r="AL158" s="391"/>
      <c r="AM158" s="391"/>
      <c r="AN158" s="391"/>
      <c r="AO158" s="391"/>
      <c r="AP158" s="391"/>
      <c r="AQ158" s="391"/>
      <c r="AR158" s="391"/>
      <c r="AS158" s="391"/>
      <c r="AT158" s="244"/>
      <c r="AU158" s="244"/>
      <c r="AV158" s="244"/>
      <c r="AW158" s="244"/>
      <c r="AX158" s="244" t="s">
        <v>18067</v>
      </c>
      <c r="AY158" s="209"/>
    </row>
    <row r="159" spans="2:51" s="43" customFormat="1" ht="27" customHeight="1">
      <c r="B159" s="50"/>
      <c r="C159" s="391" t="s">
        <v>2830</v>
      </c>
      <c r="D159" s="291" t="s">
        <v>21607</v>
      </c>
      <c r="E159" s="291" t="s">
        <v>21608</v>
      </c>
      <c r="F159" s="391" t="s">
        <v>16390</v>
      </c>
      <c r="G159" s="1765">
        <v>93344</v>
      </c>
      <c r="H159" s="391"/>
      <c r="I159" s="391"/>
      <c r="J159" s="391"/>
      <c r="K159" s="391">
        <v>63</v>
      </c>
      <c r="L159" s="391"/>
      <c r="M159" s="391"/>
      <c r="N159" s="391"/>
      <c r="O159" s="391"/>
      <c r="P159" s="391"/>
      <c r="Q159" s="391"/>
      <c r="R159" s="391"/>
      <c r="S159" s="391"/>
      <c r="T159" s="391"/>
      <c r="U159" s="391"/>
      <c r="V159" s="391"/>
      <c r="W159" s="786"/>
      <c r="X159" s="314"/>
      <c r="Y159" s="784">
        <v>2020</v>
      </c>
      <c r="Z159" s="786"/>
      <c r="AA159" s="786"/>
      <c r="AB159" s="786"/>
      <c r="AC159" s="786"/>
      <c r="AD159" s="786"/>
      <c r="AE159" s="391">
        <v>7000</v>
      </c>
      <c r="AF159" s="391"/>
      <c r="AG159" s="391"/>
      <c r="AH159" s="1772"/>
      <c r="AI159" s="391"/>
      <c r="AJ159" s="391"/>
      <c r="AK159" s="391"/>
      <c r="AL159" s="391"/>
      <c r="AM159" s="391"/>
      <c r="AN159" s="391"/>
      <c r="AO159" s="391"/>
      <c r="AP159" s="391"/>
      <c r="AQ159" s="391"/>
      <c r="AR159" s="391"/>
      <c r="AS159" s="391"/>
      <c r="AT159" s="244"/>
      <c r="AU159" s="244"/>
      <c r="AV159" s="244"/>
      <c r="AW159" s="244"/>
      <c r="AX159" s="244"/>
      <c r="AY159" s="209" t="s">
        <v>19794</v>
      </c>
    </row>
    <row r="160" spans="2:51" s="43" customFormat="1" ht="27" customHeight="1">
      <c r="B160" s="50"/>
      <c r="C160" s="391" t="s">
        <v>2830</v>
      </c>
      <c r="D160" s="291" t="s">
        <v>21609</v>
      </c>
      <c r="E160" s="291" t="s">
        <v>21610</v>
      </c>
      <c r="F160" s="391" t="s">
        <v>16390</v>
      </c>
      <c r="G160" s="1765">
        <v>16720</v>
      </c>
      <c r="H160" s="391"/>
      <c r="I160" s="391"/>
      <c r="J160" s="244"/>
      <c r="K160" s="244">
        <v>18</v>
      </c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1779"/>
      <c r="X160" s="314"/>
      <c r="Y160" s="784">
        <v>2024</v>
      </c>
      <c r="Z160" s="1753"/>
      <c r="AA160" s="786"/>
      <c r="AB160" s="786"/>
      <c r="AC160" s="786"/>
      <c r="AD160" s="786"/>
      <c r="AE160" s="1753">
        <v>2200</v>
      </c>
      <c r="AF160" s="391"/>
      <c r="AG160" s="391"/>
      <c r="AH160" s="1772"/>
      <c r="AI160" s="391"/>
      <c r="AJ160" s="391"/>
      <c r="AK160" s="391"/>
      <c r="AL160" s="391"/>
      <c r="AM160" s="391"/>
      <c r="AN160" s="391"/>
      <c r="AO160" s="391"/>
      <c r="AP160" s="391"/>
      <c r="AQ160" s="391"/>
      <c r="AR160" s="391"/>
      <c r="AS160" s="391"/>
      <c r="AT160" s="244"/>
      <c r="AU160" s="244"/>
      <c r="AV160" s="244"/>
      <c r="AW160" s="244"/>
      <c r="AX160" s="529"/>
      <c r="AY160" s="209" t="s">
        <v>19839</v>
      </c>
    </row>
    <row r="161" spans="2:51" s="43" customFormat="1" ht="27" customHeight="1">
      <c r="B161" s="82"/>
      <c r="C161" s="391" t="s">
        <v>2933</v>
      </c>
      <c r="D161" s="391" t="s">
        <v>21611</v>
      </c>
      <c r="E161" s="783" t="s">
        <v>9902</v>
      </c>
      <c r="F161" s="391" t="s">
        <v>2933</v>
      </c>
      <c r="G161" s="391">
        <v>57099</v>
      </c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  <c r="T161" s="391"/>
      <c r="U161" s="391"/>
      <c r="V161" s="391"/>
      <c r="W161" s="786"/>
      <c r="X161" s="314"/>
      <c r="Y161" s="784">
        <v>2018</v>
      </c>
      <c r="Z161" s="786"/>
      <c r="AA161" s="786"/>
      <c r="AB161" s="786"/>
      <c r="AC161" s="786"/>
      <c r="AD161" s="786"/>
      <c r="AE161" s="391">
        <v>2000</v>
      </c>
      <c r="AF161" s="391"/>
      <c r="AG161" s="391"/>
      <c r="AH161" s="1772"/>
      <c r="AI161" s="391"/>
      <c r="AJ161" s="391"/>
      <c r="AK161" s="391"/>
      <c r="AL161" s="391"/>
      <c r="AM161" s="391"/>
      <c r="AN161" s="391"/>
      <c r="AO161" s="391"/>
      <c r="AP161" s="391"/>
      <c r="AQ161" s="391"/>
      <c r="AR161" s="391"/>
      <c r="AS161" s="391"/>
      <c r="AT161" s="244"/>
      <c r="AU161" s="244"/>
      <c r="AV161" s="244"/>
      <c r="AW161" s="244"/>
      <c r="AX161" s="244" t="s">
        <v>18068</v>
      </c>
      <c r="AY161" s="209"/>
    </row>
    <row r="162" spans="2:51" s="43" customFormat="1" ht="27" customHeight="1">
      <c r="B162" s="82"/>
      <c r="C162" s="391" t="s">
        <v>2933</v>
      </c>
      <c r="D162" s="391" t="s">
        <v>21612</v>
      </c>
      <c r="E162" s="783" t="s">
        <v>21613</v>
      </c>
      <c r="F162" s="391" t="s">
        <v>12752</v>
      </c>
      <c r="G162" s="391">
        <v>12068</v>
      </c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  <c r="T162" s="391"/>
      <c r="U162" s="391"/>
      <c r="V162" s="391"/>
      <c r="W162" s="786"/>
      <c r="X162" s="314"/>
      <c r="Y162" s="784"/>
      <c r="Z162" s="786"/>
      <c r="AA162" s="786"/>
      <c r="AB162" s="786"/>
      <c r="AC162" s="786"/>
      <c r="AD162" s="786"/>
      <c r="AE162" s="391"/>
      <c r="AF162" s="391"/>
      <c r="AG162" s="391"/>
      <c r="AH162" s="1772"/>
      <c r="AI162" s="391"/>
      <c r="AJ162" s="391"/>
      <c r="AK162" s="391"/>
      <c r="AL162" s="391"/>
      <c r="AM162" s="391"/>
      <c r="AN162" s="391"/>
      <c r="AO162" s="391"/>
      <c r="AP162" s="391"/>
      <c r="AQ162" s="391"/>
      <c r="AR162" s="391"/>
      <c r="AS162" s="391"/>
      <c r="AT162" s="244"/>
      <c r="AU162" s="244"/>
      <c r="AV162" s="244"/>
      <c r="AW162" s="244"/>
      <c r="AX162" s="244" t="s">
        <v>12494</v>
      </c>
      <c r="AY162" s="209" t="s">
        <v>21614</v>
      </c>
    </row>
    <row r="163" spans="2:51" s="43" customFormat="1" ht="27" customHeight="1">
      <c r="B163" s="82"/>
      <c r="C163" s="391" t="s">
        <v>2933</v>
      </c>
      <c r="D163" s="391" t="s">
        <v>21615</v>
      </c>
      <c r="E163" s="783" t="s">
        <v>21616</v>
      </c>
      <c r="F163" s="391" t="s">
        <v>12752</v>
      </c>
      <c r="G163" s="391">
        <v>7500</v>
      </c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  <c r="T163" s="391"/>
      <c r="U163" s="391"/>
      <c r="V163" s="391"/>
      <c r="W163" s="786"/>
      <c r="X163" s="314"/>
      <c r="Y163" s="784"/>
      <c r="Z163" s="786"/>
      <c r="AA163" s="786"/>
      <c r="AB163" s="786"/>
      <c r="AC163" s="786"/>
      <c r="AD163" s="786"/>
      <c r="AE163" s="391"/>
      <c r="AF163" s="391"/>
      <c r="AG163" s="391"/>
      <c r="AH163" s="1772"/>
      <c r="AI163" s="391"/>
      <c r="AJ163" s="391"/>
      <c r="AK163" s="391"/>
      <c r="AL163" s="391"/>
      <c r="AM163" s="391"/>
      <c r="AN163" s="391"/>
      <c r="AO163" s="391"/>
      <c r="AP163" s="391"/>
      <c r="AQ163" s="391"/>
      <c r="AR163" s="391"/>
      <c r="AS163" s="391"/>
      <c r="AT163" s="244"/>
      <c r="AU163" s="244"/>
      <c r="AV163" s="244"/>
      <c r="AW163" s="244"/>
      <c r="AX163" s="244" t="s">
        <v>12501</v>
      </c>
      <c r="AY163" s="209" t="s">
        <v>19951</v>
      </c>
    </row>
    <row r="164" spans="2:51" s="43" customFormat="1" ht="27" customHeight="1">
      <c r="B164" s="50"/>
      <c r="C164" s="391" t="s">
        <v>12852</v>
      </c>
      <c r="D164" s="291" t="s">
        <v>21617</v>
      </c>
      <c r="E164" s="291" t="s">
        <v>21618</v>
      </c>
      <c r="F164" s="391" t="s">
        <v>12852</v>
      </c>
      <c r="G164" s="1765">
        <v>13064</v>
      </c>
      <c r="H164" s="391"/>
      <c r="I164" s="391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786"/>
      <c r="X164" s="314"/>
      <c r="Y164" s="784"/>
      <c r="Z164" s="1753"/>
      <c r="AA164" s="786"/>
      <c r="AB164" s="786"/>
      <c r="AC164" s="786"/>
      <c r="AD164" s="786"/>
      <c r="AE164" s="1753"/>
      <c r="AF164" s="391"/>
      <c r="AG164" s="391"/>
      <c r="AH164" s="1772"/>
      <c r="AI164" s="391"/>
      <c r="AJ164" s="391"/>
      <c r="AK164" s="391"/>
      <c r="AL164" s="391"/>
      <c r="AM164" s="391"/>
      <c r="AN164" s="391"/>
      <c r="AO164" s="391"/>
      <c r="AP164" s="391"/>
      <c r="AQ164" s="391"/>
      <c r="AR164" s="391"/>
      <c r="AS164" s="391"/>
      <c r="AT164" s="244"/>
      <c r="AU164" s="244"/>
      <c r="AV164" s="244"/>
      <c r="AW164" s="244"/>
      <c r="AX164" s="244"/>
      <c r="AY164" s="209" t="s">
        <v>19794</v>
      </c>
    </row>
    <row r="165" spans="2:51" s="43" customFormat="1" ht="27" customHeight="1">
      <c r="B165" s="50"/>
      <c r="C165" s="391" t="s">
        <v>2850</v>
      </c>
      <c r="D165" s="391" t="s">
        <v>21619</v>
      </c>
      <c r="E165" s="391" t="s">
        <v>11104</v>
      </c>
      <c r="F165" s="291" t="s">
        <v>21620</v>
      </c>
      <c r="G165" s="1765">
        <v>40087</v>
      </c>
      <c r="H165" s="391"/>
      <c r="I165" s="391"/>
      <c r="J165" s="391"/>
      <c r="K165" s="244"/>
      <c r="L165" s="391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784"/>
      <c r="X165" s="314"/>
      <c r="Y165" s="784"/>
      <c r="Z165" s="784"/>
      <c r="AA165" s="244"/>
      <c r="AB165" s="244"/>
      <c r="AC165" s="244"/>
      <c r="AD165" s="244"/>
      <c r="AE165" s="1753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  <c r="AP165" s="244"/>
      <c r="AQ165" s="244"/>
      <c r="AR165" s="244"/>
      <c r="AS165" s="244"/>
      <c r="AT165" s="244"/>
      <c r="AU165" s="244"/>
      <c r="AV165" s="244"/>
      <c r="AW165" s="244"/>
      <c r="AX165" s="244"/>
      <c r="AY165" s="209"/>
    </row>
    <row r="166" spans="2:51" s="43" customFormat="1" ht="27" customHeight="1">
      <c r="B166" s="50"/>
      <c r="C166" s="391" t="s">
        <v>2850</v>
      </c>
      <c r="D166" s="291" t="s">
        <v>21621</v>
      </c>
      <c r="E166" s="291" t="s">
        <v>21622</v>
      </c>
      <c r="F166" s="291" t="s">
        <v>21623</v>
      </c>
      <c r="G166" s="1765">
        <v>9471</v>
      </c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  <c r="T166" s="391"/>
      <c r="U166" s="391"/>
      <c r="V166" s="391"/>
      <c r="W166" s="628">
        <v>2017</v>
      </c>
      <c r="X166" s="314"/>
      <c r="Y166" s="784">
        <v>2017</v>
      </c>
      <c r="Z166" s="628">
        <v>2017</v>
      </c>
      <c r="AA166" s="786"/>
      <c r="AB166" s="786"/>
      <c r="AC166" s="786"/>
      <c r="AD166" s="786"/>
      <c r="AE166" s="1753">
        <v>1362</v>
      </c>
      <c r="AF166" s="391"/>
      <c r="AG166" s="391"/>
      <c r="AH166" s="391"/>
      <c r="AI166" s="391"/>
      <c r="AJ166" s="391"/>
      <c r="AK166" s="391"/>
      <c r="AL166" s="391"/>
      <c r="AM166" s="391"/>
      <c r="AN166" s="391"/>
      <c r="AO166" s="391"/>
      <c r="AP166" s="391"/>
      <c r="AQ166" s="391"/>
      <c r="AR166" s="391"/>
      <c r="AS166" s="391"/>
      <c r="AT166" s="391"/>
      <c r="AU166" s="391"/>
      <c r="AV166" s="391"/>
      <c r="AW166" s="391"/>
      <c r="AX166" s="391" t="s">
        <v>12505</v>
      </c>
      <c r="AY166" s="209" t="s">
        <v>19794</v>
      </c>
    </row>
    <row r="167" spans="2:51" s="43" customFormat="1" ht="27" customHeight="1">
      <c r="B167" s="50"/>
      <c r="C167" s="391" t="s">
        <v>12664</v>
      </c>
      <c r="D167" s="391" t="s">
        <v>21624</v>
      </c>
      <c r="E167" s="391" t="s">
        <v>12888</v>
      </c>
      <c r="F167" s="391" t="s">
        <v>12664</v>
      </c>
      <c r="G167" s="391">
        <v>38510</v>
      </c>
      <c r="H167" s="391"/>
      <c r="I167" s="391">
        <v>38510</v>
      </c>
      <c r="J167" s="391"/>
      <c r="K167" s="244"/>
      <c r="L167" s="391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314"/>
      <c r="Y167" s="784">
        <v>2021</v>
      </c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  <c r="AO167" s="244"/>
      <c r="AP167" s="244"/>
      <c r="AQ167" s="244"/>
      <c r="AR167" s="244"/>
      <c r="AS167" s="244"/>
      <c r="AT167" s="244"/>
      <c r="AU167" s="244"/>
      <c r="AV167" s="244"/>
      <c r="AW167" s="244"/>
      <c r="AX167" s="244"/>
      <c r="AY167" s="209"/>
    </row>
    <row r="168" spans="2:51" s="91" customFormat="1" ht="27" customHeight="1">
      <c r="B168" s="1726" t="s">
        <v>57</v>
      </c>
      <c r="C168" s="1733" t="s">
        <v>13537</v>
      </c>
      <c r="D168" s="1733"/>
      <c r="E168" s="1762">
        <f>COUNTA(E169:E208)</f>
        <v>40</v>
      </c>
      <c r="F168" s="1733"/>
      <c r="G168" s="1763">
        <f>SUM(G169:G208)</f>
        <v>763005</v>
      </c>
      <c r="H168" s="1763">
        <f>SUM(H169:H208)</f>
        <v>578</v>
      </c>
      <c r="I168" s="1763">
        <f>SUM(I169:I208)</f>
        <v>66381</v>
      </c>
      <c r="J168" s="1733"/>
      <c r="K168" s="1733"/>
      <c r="L168" s="1733"/>
      <c r="M168" s="1733"/>
      <c r="N168" s="1733"/>
      <c r="O168" s="1733"/>
      <c r="P168" s="1733"/>
      <c r="Q168" s="1733"/>
      <c r="R168" s="1733"/>
      <c r="S168" s="1733"/>
      <c r="T168" s="1733"/>
      <c r="U168" s="1733"/>
      <c r="V168" s="1733"/>
      <c r="W168" s="1735"/>
      <c r="X168" s="314"/>
      <c r="Y168" s="784"/>
      <c r="Z168" s="1735"/>
      <c r="AA168" s="1735"/>
      <c r="AB168" s="1735"/>
      <c r="AC168" s="1735"/>
      <c r="AD168" s="1735"/>
      <c r="AE168" s="1733"/>
      <c r="AF168" s="1733"/>
      <c r="AG168" s="1733"/>
      <c r="AH168" s="1736"/>
      <c r="AI168" s="1733"/>
      <c r="AJ168" s="1733"/>
      <c r="AK168" s="1733"/>
      <c r="AL168" s="1733"/>
      <c r="AM168" s="1733"/>
      <c r="AN168" s="1733"/>
      <c r="AO168" s="1733"/>
      <c r="AP168" s="1733"/>
      <c r="AQ168" s="1733"/>
      <c r="AR168" s="1733"/>
      <c r="AS168" s="1733"/>
      <c r="AT168" s="380"/>
      <c r="AU168" s="380"/>
      <c r="AV168" s="380"/>
      <c r="AW168" s="380"/>
      <c r="AX168" s="380"/>
    </row>
    <row r="169" spans="2:51" s="43" customFormat="1" ht="27" customHeight="1">
      <c r="B169" s="50"/>
      <c r="C169" s="391" t="s">
        <v>613</v>
      </c>
      <c r="D169" s="1780" t="s">
        <v>26470</v>
      </c>
      <c r="E169" s="391" t="s">
        <v>15809</v>
      </c>
      <c r="F169" s="391" t="s">
        <v>3802</v>
      </c>
      <c r="G169" s="391">
        <v>30624</v>
      </c>
      <c r="H169" s="391" t="s">
        <v>389</v>
      </c>
      <c r="I169" s="391">
        <v>30624</v>
      </c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  <c r="T169" s="391"/>
      <c r="U169" s="391"/>
      <c r="V169" s="391"/>
      <c r="W169" s="1773"/>
      <c r="X169" s="314"/>
      <c r="Y169" s="784">
        <v>2013</v>
      </c>
      <c r="Z169" s="786"/>
      <c r="AA169" s="786"/>
      <c r="AB169" s="786"/>
      <c r="AC169" s="786"/>
      <c r="AD169" s="786"/>
      <c r="AE169" s="1753">
        <v>1650</v>
      </c>
      <c r="AF169" s="391"/>
      <c r="AG169" s="391"/>
      <c r="AH169" s="391"/>
      <c r="AI169" s="391"/>
      <c r="AJ169" s="391"/>
      <c r="AK169" s="391"/>
      <c r="AL169" s="391"/>
      <c r="AM169" s="391"/>
      <c r="AN169" s="391"/>
      <c r="AO169" s="391"/>
      <c r="AP169" s="391"/>
      <c r="AQ169" s="391"/>
      <c r="AR169" s="391"/>
      <c r="AS169" s="391"/>
      <c r="AT169" s="391"/>
      <c r="AU169" s="391"/>
      <c r="AV169" s="391"/>
      <c r="AW169" s="391"/>
      <c r="AX169" s="244"/>
    </row>
    <row r="170" spans="2:51" s="43" customFormat="1" ht="27" customHeight="1">
      <c r="B170" s="50"/>
      <c r="C170" s="391" t="s">
        <v>613</v>
      </c>
      <c r="D170" s="391" t="s">
        <v>26469</v>
      </c>
      <c r="E170" s="391" t="s">
        <v>15810</v>
      </c>
      <c r="F170" s="391" t="s">
        <v>3802</v>
      </c>
      <c r="G170" s="391">
        <v>23376</v>
      </c>
      <c r="H170" s="391" t="s">
        <v>389</v>
      </c>
      <c r="I170" s="391">
        <v>23376</v>
      </c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  <c r="T170" s="391"/>
      <c r="U170" s="391"/>
      <c r="V170" s="391"/>
      <c r="W170" s="1773"/>
      <c r="X170" s="314"/>
      <c r="Y170" s="784">
        <v>2021</v>
      </c>
      <c r="Z170" s="786"/>
      <c r="AA170" s="786"/>
      <c r="AB170" s="786"/>
      <c r="AC170" s="786"/>
      <c r="AD170" s="786"/>
      <c r="AE170" s="1753">
        <v>700</v>
      </c>
      <c r="AF170" s="391"/>
      <c r="AG170" s="391"/>
      <c r="AH170" s="391"/>
      <c r="AI170" s="391"/>
      <c r="AJ170" s="391"/>
      <c r="AK170" s="391"/>
      <c r="AL170" s="391"/>
      <c r="AM170" s="391"/>
      <c r="AN170" s="391"/>
      <c r="AO170" s="391"/>
      <c r="AP170" s="391"/>
      <c r="AQ170" s="391"/>
      <c r="AR170" s="391"/>
      <c r="AS170" s="391"/>
      <c r="AT170" s="391"/>
      <c r="AU170" s="391"/>
      <c r="AV170" s="391"/>
      <c r="AW170" s="391"/>
      <c r="AX170" s="244"/>
    </row>
    <row r="171" spans="2:51" s="43" customFormat="1" ht="27" customHeight="1">
      <c r="B171" s="50"/>
      <c r="C171" s="391" t="s">
        <v>618</v>
      </c>
      <c r="D171" s="391" t="s">
        <v>26471</v>
      </c>
      <c r="E171" s="391" t="s">
        <v>13859</v>
      </c>
      <c r="F171" s="628" t="s">
        <v>618</v>
      </c>
      <c r="G171" s="391">
        <v>13000</v>
      </c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  <c r="T171" s="391"/>
      <c r="U171" s="391"/>
      <c r="V171" s="391"/>
      <c r="W171" s="1773"/>
      <c r="X171" s="314"/>
      <c r="Y171" s="784">
        <v>2019</v>
      </c>
      <c r="Z171" s="786"/>
      <c r="AA171" s="786"/>
      <c r="AB171" s="786"/>
      <c r="AC171" s="786"/>
      <c r="AD171" s="786"/>
      <c r="AE171" s="1753"/>
      <c r="AF171" s="391"/>
      <c r="AG171" s="391"/>
      <c r="AH171" s="391"/>
      <c r="AI171" s="391"/>
      <c r="AJ171" s="391"/>
      <c r="AK171" s="391"/>
      <c r="AL171" s="391"/>
      <c r="AM171" s="391"/>
      <c r="AN171" s="391"/>
      <c r="AO171" s="391"/>
      <c r="AP171" s="391"/>
      <c r="AQ171" s="391"/>
      <c r="AR171" s="391"/>
      <c r="AS171" s="391"/>
      <c r="AT171" s="391"/>
      <c r="AU171" s="391"/>
      <c r="AV171" s="391"/>
      <c r="AW171" s="391"/>
      <c r="AX171" s="244"/>
    </row>
    <row r="172" spans="2:51" s="43" customFormat="1" ht="27" customHeight="1">
      <c r="B172" s="50"/>
      <c r="C172" s="391" t="s">
        <v>618</v>
      </c>
      <c r="D172" s="391" t="s">
        <v>26472</v>
      </c>
      <c r="E172" s="391" t="s">
        <v>13860</v>
      </c>
      <c r="F172" s="628" t="s">
        <v>618</v>
      </c>
      <c r="G172" s="391">
        <v>5000</v>
      </c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1773"/>
      <c r="X172" s="314"/>
      <c r="Y172" s="784">
        <v>2014</v>
      </c>
      <c r="Z172" s="786"/>
      <c r="AA172" s="786"/>
      <c r="AB172" s="786"/>
      <c r="AC172" s="786"/>
      <c r="AD172" s="786"/>
      <c r="AE172" s="1753"/>
      <c r="AF172" s="391"/>
      <c r="AG172" s="391"/>
      <c r="AH172" s="391"/>
      <c r="AI172" s="391"/>
      <c r="AJ172" s="391"/>
      <c r="AK172" s="391"/>
      <c r="AL172" s="391"/>
      <c r="AM172" s="391"/>
      <c r="AN172" s="391"/>
      <c r="AO172" s="391"/>
      <c r="AP172" s="391"/>
      <c r="AQ172" s="391"/>
      <c r="AR172" s="391"/>
      <c r="AS172" s="391"/>
      <c r="AT172" s="391"/>
      <c r="AU172" s="391"/>
      <c r="AV172" s="391"/>
      <c r="AW172" s="391"/>
      <c r="AX172" s="244"/>
    </row>
    <row r="173" spans="2:51" s="43" customFormat="1" ht="27" customHeight="1">
      <c r="B173" s="50"/>
      <c r="C173" s="391" t="s">
        <v>618</v>
      </c>
      <c r="D173" s="391" t="s">
        <v>26473</v>
      </c>
      <c r="E173" s="391" t="s">
        <v>13861</v>
      </c>
      <c r="F173" s="628" t="s">
        <v>618</v>
      </c>
      <c r="G173" s="391">
        <v>21000</v>
      </c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  <c r="T173" s="391"/>
      <c r="U173" s="391"/>
      <c r="V173" s="391"/>
      <c r="W173" s="1773"/>
      <c r="X173" s="314"/>
      <c r="Y173" s="784">
        <v>2019</v>
      </c>
      <c r="Z173" s="786"/>
      <c r="AA173" s="786"/>
      <c r="AB173" s="786"/>
      <c r="AC173" s="786"/>
      <c r="AD173" s="786"/>
      <c r="AE173" s="1753"/>
      <c r="AF173" s="391"/>
      <c r="AG173" s="391"/>
      <c r="AH173" s="391"/>
      <c r="AI173" s="391"/>
      <c r="AJ173" s="391"/>
      <c r="AK173" s="391"/>
      <c r="AL173" s="391"/>
      <c r="AM173" s="391"/>
      <c r="AN173" s="391"/>
      <c r="AO173" s="391"/>
      <c r="AP173" s="391"/>
      <c r="AQ173" s="391"/>
      <c r="AR173" s="391"/>
      <c r="AS173" s="391"/>
      <c r="AT173" s="391"/>
      <c r="AU173" s="391"/>
      <c r="AV173" s="391"/>
      <c r="AW173" s="391"/>
      <c r="AX173" s="244"/>
    </row>
    <row r="174" spans="2:51" s="43" customFormat="1" ht="27" customHeight="1">
      <c r="B174" s="50"/>
      <c r="C174" s="391" t="s">
        <v>618</v>
      </c>
      <c r="D174" s="391" t="s">
        <v>26474</v>
      </c>
      <c r="E174" s="391" t="s">
        <v>13862</v>
      </c>
      <c r="F174" s="628" t="s">
        <v>618</v>
      </c>
      <c r="G174" s="391">
        <v>21000</v>
      </c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  <c r="T174" s="391"/>
      <c r="U174" s="391"/>
      <c r="V174" s="391"/>
      <c r="W174" s="1773"/>
      <c r="X174" s="314"/>
      <c r="Y174" s="784">
        <v>2019</v>
      </c>
      <c r="Z174" s="786"/>
      <c r="AA174" s="786"/>
      <c r="AB174" s="786"/>
      <c r="AC174" s="786"/>
      <c r="AD174" s="786"/>
      <c r="AE174" s="1753"/>
      <c r="AF174" s="391"/>
      <c r="AG174" s="391"/>
      <c r="AH174" s="391"/>
      <c r="AI174" s="391"/>
      <c r="AJ174" s="391"/>
      <c r="AK174" s="391"/>
      <c r="AL174" s="391"/>
      <c r="AM174" s="391"/>
      <c r="AN174" s="391"/>
      <c r="AO174" s="391"/>
      <c r="AP174" s="391"/>
      <c r="AQ174" s="391"/>
      <c r="AR174" s="391"/>
      <c r="AS174" s="391"/>
      <c r="AT174" s="391"/>
      <c r="AU174" s="391"/>
      <c r="AV174" s="391"/>
      <c r="AW174" s="391"/>
      <c r="AX174" s="244"/>
    </row>
    <row r="175" spans="2:51" s="43" customFormat="1" ht="27" customHeight="1">
      <c r="B175" s="50"/>
      <c r="C175" s="391" t="s">
        <v>618</v>
      </c>
      <c r="D175" s="391" t="s">
        <v>26475</v>
      </c>
      <c r="E175" s="391" t="s">
        <v>13863</v>
      </c>
      <c r="F175" s="628" t="s">
        <v>618</v>
      </c>
      <c r="G175" s="391">
        <v>5000</v>
      </c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  <c r="T175" s="391"/>
      <c r="U175" s="391"/>
      <c r="V175" s="391"/>
      <c r="W175" s="1773"/>
      <c r="X175" s="314"/>
      <c r="Y175" s="784">
        <v>2020</v>
      </c>
      <c r="Z175" s="786"/>
      <c r="AA175" s="786"/>
      <c r="AB175" s="786"/>
      <c r="AC175" s="786"/>
      <c r="AD175" s="786"/>
      <c r="AE175" s="1753"/>
      <c r="AF175" s="391"/>
      <c r="AG175" s="391"/>
      <c r="AH175" s="391"/>
      <c r="AI175" s="391"/>
      <c r="AJ175" s="391"/>
      <c r="AK175" s="391"/>
      <c r="AL175" s="391"/>
      <c r="AM175" s="391"/>
      <c r="AN175" s="391"/>
      <c r="AO175" s="391"/>
      <c r="AP175" s="391"/>
      <c r="AQ175" s="391"/>
      <c r="AR175" s="391"/>
      <c r="AS175" s="391"/>
      <c r="AT175" s="391"/>
      <c r="AU175" s="391"/>
      <c r="AV175" s="391"/>
      <c r="AW175" s="391"/>
      <c r="AX175" s="244"/>
    </row>
    <row r="176" spans="2:51" s="43" customFormat="1" ht="27" customHeight="1">
      <c r="B176" s="50"/>
      <c r="C176" s="391" t="s">
        <v>618</v>
      </c>
      <c r="D176" s="391" t="s">
        <v>26476</v>
      </c>
      <c r="E176" s="391" t="s">
        <v>18069</v>
      </c>
      <c r="F176" s="628" t="s">
        <v>618</v>
      </c>
      <c r="G176" s="391">
        <v>10000</v>
      </c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  <c r="T176" s="391"/>
      <c r="U176" s="391"/>
      <c r="V176" s="391"/>
      <c r="W176" s="1773"/>
      <c r="X176" s="314"/>
      <c r="Y176" s="784">
        <v>2014</v>
      </c>
      <c r="Z176" s="786"/>
      <c r="AA176" s="786"/>
      <c r="AB176" s="786"/>
      <c r="AC176" s="786"/>
      <c r="AD176" s="786"/>
      <c r="AE176" s="1753"/>
      <c r="AF176" s="391"/>
      <c r="AG176" s="391"/>
      <c r="AH176" s="391"/>
      <c r="AI176" s="391"/>
      <c r="AJ176" s="391"/>
      <c r="AK176" s="391"/>
      <c r="AL176" s="391"/>
      <c r="AM176" s="391"/>
      <c r="AN176" s="391"/>
      <c r="AO176" s="391"/>
      <c r="AP176" s="391"/>
      <c r="AQ176" s="391"/>
      <c r="AR176" s="391"/>
      <c r="AS176" s="391"/>
      <c r="AT176" s="391"/>
      <c r="AU176" s="391"/>
      <c r="AV176" s="391"/>
      <c r="AW176" s="391"/>
      <c r="AX176" s="244"/>
    </row>
    <row r="177" spans="2:50" s="43" customFormat="1" ht="27" customHeight="1">
      <c r="B177" s="50"/>
      <c r="C177" s="391" t="s">
        <v>1481</v>
      </c>
      <c r="D177" s="391" t="s">
        <v>26477</v>
      </c>
      <c r="E177" s="391" t="s">
        <v>13866</v>
      </c>
      <c r="F177" s="628" t="s">
        <v>13867</v>
      </c>
      <c r="G177" s="391">
        <v>10630</v>
      </c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  <c r="T177" s="391"/>
      <c r="U177" s="391"/>
      <c r="V177" s="391"/>
      <c r="W177" s="1773"/>
      <c r="X177" s="314"/>
      <c r="Y177" s="784">
        <v>2022</v>
      </c>
      <c r="Z177" s="786"/>
      <c r="AA177" s="786"/>
      <c r="AB177" s="786"/>
      <c r="AC177" s="786"/>
      <c r="AD177" s="786"/>
      <c r="AE177" s="1753">
        <v>2000</v>
      </c>
      <c r="AF177" s="391"/>
      <c r="AG177" s="391"/>
      <c r="AH177" s="391"/>
      <c r="AI177" s="391"/>
      <c r="AJ177" s="391"/>
      <c r="AK177" s="391"/>
      <c r="AL177" s="391"/>
      <c r="AM177" s="391"/>
      <c r="AN177" s="391"/>
      <c r="AO177" s="391"/>
      <c r="AP177" s="391"/>
      <c r="AQ177" s="391"/>
      <c r="AR177" s="391"/>
      <c r="AS177" s="391"/>
      <c r="AT177" s="391"/>
      <c r="AU177" s="391"/>
      <c r="AV177" s="391"/>
      <c r="AW177" s="391"/>
      <c r="AX177" s="244"/>
    </row>
    <row r="178" spans="2:50" s="43" customFormat="1" ht="27" customHeight="1">
      <c r="B178" s="50"/>
      <c r="C178" s="391" t="s">
        <v>1481</v>
      </c>
      <c r="D178" s="391" t="s">
        <v>26478</v>
      </c>
      <c r="E178" s="391" t="s">
        <v>13868</v>
      </c>
      <c r="F178" s="628" t="s">
        <v>3808</v>
      </c>
      <c r="G178" s="391">
        <v>8180</v>
      </c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  <c r="T178" s="391"/>
      <c r="U178" s="391"/>
      <c r="V178" s="391"/>
      <c r="W178" s="1773"/>
      <c r="X178" s="314"/>
      <c r="Y178" s="784">
        <v>2022</v>
      </c>
      <c r="Z178" s="786"/>
      <c r="AA178" s="786"/>
      <c r="AB178" s="786"/>
      <c r="AC178" s="786"/>
      <c r="AD178" s="786"/>
      <c r="AE178" s="1753">
        <v>2000</v>
      </c>
      <c r="AF178" s="391"/>
      <c r="AG178" s="391"/>
      <c r="AH178" s="391"/>
      <c r="AI178" s="391"/>
      <c r="AJ178" s="391"/>
      <c r="AK178" s="391"/>
      <c r="AL178" s="391"/>
      <c r="AM178" s="391"/>
      <c r="AN178" s="391"/>
      <c r="AO178" s="391"/>
      <c r="AP178" s="391"/>
      <c r="AQ178" s="391"/>
      <c r="AR178" s="391"/>
      <c r="AS178" s="391"/>
      <c r="AT178" s="391"/>
      <c r="AU178" s="391"/>
      <c r="AV178" s="391"/>
      <c r="AW178" s="391"/>
      <c r="AX178" s="244"/>
    </row>
    <row r="179" spans="2:50" s="43" customFormat="1" ht="27" customHeight="1">
      <c r="B179" s="50"/>
      <c r="C179" s="391" t="s">
        <v>1481</v>
      </c>
      <c r="D179" s="391" t="s">
        <v>26479</v>
      </c>
      <c r="E179" s="391" t="s">
        <v>22308</v>
      </c>
      <c r="F179" s="628" t="s">
        <v>13869</v>
      </c>
      <c r="G179" s="391">
        <v>12044</v>
      </c>
      <c r="H179" s="391" t="s">
        <v>389</v>
      </c>
      <c r="I179" s="391">
        <v>12044</v>
      </c>
      <c r="J179" s="391">
        <v>18</v>
      </c>
      <c r="K179" s="391">
        <v>1400</v>
      </c>
      <c r="L179" s="391">
        <v>700</v>
      </c>
      <c r="M179" s="391">
        <v>9</v>
      </c>
      <c r="N179" s="391">
        <v>700</v>
      </c>
      <c r="O179" s="391">
        <v>9</v>
      </c>
      <c r="P179" s="391"/>
      <c r="Q179" s="391"/>
      <c r="R179" s="391"/>
      <c r="S179" s="391"/>
      <c r="T179" s="391"/>
      <c r="U179" s="391"/>
      <c r="V179" s="391"/>
      <c r="W179" s="1773"/>
      <c r="X179" s="314"/>
      <c r="Y179" s="784">
        <v>2024</v>
      </c>
      <c r="Z179" s="786"/>
      <c r="AA179" s="786"/>
      <c r="AB179" s="786"/>
      <c r="AC179" s="786"/>
      <c r="AD179" s="786"/>
      <c r="AE179" s="1753">
        <v>600</v>
      </c>
      <c r="AF179" s="391"/>
      <c r="AG179" s="391"/>
      <c r="AH179" s="391"/>
      <c r="AI179" s="391"/>
      <c r="AJ179" s="391"/>
      <c r="AK179" s="391"/>
      <c r="AL179" s="391"/>
      <c r="AM179" s="391"/>
      <c r="AN179" s="391"/>
      <c r="AO179" s="391"/>
      <c r="AP179" s="391"/>
      <c r="AQ179" s="391"/>
      <c r="AR179" s="391"/>
      <c r="AS179" s="391"/>
      <c r="AT179" s="391"/>
      <c r="AU179" s="391"/>
      <c r="AV179" s="391"/>
      <c r="AW179" s="391"/>
      <c r="AX179" s="244" t="s">
        <v>8378</v>
      </c>
    </row>
    <row r="180" spans="2:50" s="43" customFormat="1" ht="27" customHeight="1">
      <c r="B180" s="50"/>
      <c r="C180" s="391" t="s">
        <v>9732</v>
      </c>
      <c r="D180" s="391" t="s">
        <v>26480</v>
      </c>
      <c r="E180" s="391" t="s">
        <v>18070</v>
      </c>
      <c r="F180" s="391" t="s">
        <v>14496</v>
      </c>
      <c r="G180" s="391">
        <v>11000</v>
      </c>
      <c r="H180" s="391"/>
      <c r="I180" s="391"/>
      <c r="J180" s="391"/>
      <c r="K180" s="244"/>
      <c r="L180" s="391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314"/>
      <c r="Y180" s="784">
        <v>2019</v>
      </c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  <c r="AO180" s="244"/>
      <c r="AP180" s="244"/>
      <c r="AQ180" s="244"/>
      <c r="AR180" s="244"/>
      <c r="AS180" s="244"/>
      <c r="AT180" s="244"/>
      <c r="AU180" s="244"/>
      <c r="AV180" s="244"/>
      <c r="AW180" s="244"/>
      <c r="AX180" s="244"/>
    </row>
    <row r="181" spans="2:50" s="43" customFormat="1" ht="27" customHeight="1">
      <c r="B181" s="50"/>
      <c r="C181" s="391" t="s">
        <v>9732</v>
      </c>
      <c r="D181" s="391" t="s">
        <v>26481</v>
      </c>
      <c r="E181" s="391" t="s">
        <v>16906</v>
      </c>
      <c r="F181" s="391" t="s">
        <v>2010</v>
      </c>
      <c r="G181" s="391">
        <v>29800</v>
      </c>
      <c r="H181" s="1771"/>
      <c r="I181" s="1771"/>
      <c r="J181" s="1771"/>
      <c r="K181" s="529"/>
      <c r="L181" s="1771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314"/>
      <c r="Y181" s="784">
        <v>2023</v>
      </c>
      <c r="Z181" s="529"/>
      <c r="AA181" s="529"/>
      <c r="AB181" s="529"/>
      <c r="AC181" s="529"/>
      <c r="AD181" s="529"/>
      <c r="AE181" s="244">
        <v>1230</v>
      </c>
      <c r="AF181" s="529"/>
      <c r="AG181" s="529"/>
      <c r="AH181" s="529"/>
      <c r="AI181" s="529"/>
      <c r="AJ181" s="529"/>
      <c r="AK181" s="529"/>
      <c r="AL181" s="529"/>
      <c r="AM181" s="529"/>
      <c r="AN181" s="529"/>
      <c r="AO181" s="529"/>
      <c r="AP181" s="529"/>
      <c r="AQ181" s="529"/>
      <c r="AR181" s="529"/>
      <c r="AS181" s="529"/>
      <c r="AT181" s="529"/>
      <c r="AU181" s="529"/>
      <c r="AV181" s="529"/>
      <c r="AW181" s="529"/>
      <c r="AX181" s="244"/>
    </row>
    <row r="182" spans="2:50" s="43" customFormat="1" ht="27" customHeight="1">
      <c r="B182" s="50"/>
      <c r="C182" s="391" t="s">
        <v>632</v>
      </c>
      <c r="D182" s="391" t="s">
        <v>22309</v>
      </c>
      <c r="E182" s="391" t="s">
        <v>22310</v>
      </c>
      <c r="F182" s="391" t="s">
        <v>632</v>
      </c>
      <c r="G182" s="391">
        <v>5494</v>
      </c>
      <c r="H182" s="391"/>
      <c r="I182" s="391"/>
      <c r="J182" s="391">
        <v>1</v>
      </c>
      <c r="K182" s="244">
        <v>9</v>
      </c>
      <c r="L182" s="391">
        <v>635</v>
      </c>
      <c r="M182" s="244">
        <v>9</v>
      </c>
      <c r="N182" s="244"/>
      <c r="O182" s="244"/>
      <c r="P182" s="244"/>
      <c r="Q182" s="244"/>
      <c r="R182" s="244"/>
      <c r="S182" s="244"/>
      <c r="T182" s="244"/>
      <c r="U182" s="244"/>
      <c r="V182" s="244">
        <v>4643</v>
      </c>
      <c r="W182" s="244"/>
      <c r="X182" s="314" t="s">
        <v>18732</v>
      </c>
      <c r="Y182" s="784">
        <v>2024</v>
      </c>
      <c r="Z182" s="244">
        <v>250</v>
      </c>
      <c r="AA182" s="244"/>
      <c r="AB182" s="244"/>
      <c r="AC182" s="244"/>
      <c r="AD182" s="244"/>
      <c r="AE182" s="244">
        <v>250</v>
      </c>
      <c r="AF182" s="244"/>
      <c r="AG182" s="244"/>
      <c r="AH182" s="244"/>
      <c r="AI182" s="244"/>
      <c r="AJ182" s="244"/>
      <c r="AK182" s="244"/>
      <c r="AL182" s="244"/>
      <c r="AM182" s="244"/>
      <c r="AN182" s="244"/>
      <c r="AO182" s="244"/>
      <c r="AP182" s="244"/>
      <c r="AQ182" s="244"/>
      <c r="AR182" s="244"/>
      <c r="AS182" s="244"/>
      <c r="AT182" s="244"/>
      <c r="AU182" s="244"/>
      <c r="AV182" s="244"/>
      <c r="AW182" s="244"/>
      <c r="AX182" s="244" t="s">
        <v>13826</v>
      </c>
    </row>
    <row r="183" spans="2:50" s="43" customFormat="1" ht="27" customHeight="1">
      <c r="B183" s="50"/>
      <c r="C183" s="391" t="s">
        <v>634</v>
      </c>
      <c r="D183" s="1781" t="s">
        <v>26482</v>
      </c>
      <c r="E183" s="391" t="s">
        <v>15818</v>
      </c>
      <c r="F183" s="391" t="s">
        <v>634</v>
      </c>
      <c r="G183" s="391">
        <v>28800</v>
      </c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  <c r="T183" s="391"/>
      <c r="U183" s="391"/>
      <c r="V183" s="391">
        <v>10800</v>
      </c>
      <c r="W183" s="1773"/>
      <c r="X183" s="314"/>
      <c r="Y183" s="784">
        <v>2020</v>
      </c>
      <c r="Z183" s="786"/>
      <c r="AA183" s="786"/>
      <c r="AB183" s="786"/>
      <c r="AC183" s="786"/>
      <c r="AD183" s="786"/>
      <c r="AE183" s="1753"/>
      <c r="AF183" s="391"/>
      <c r="AG183" s="391"/>
      <c r="AH183" s="391"/>
      <c r="AI183" s="391"/>
      <c r="AJ183" s="391"/>
      <c r="AK183" s="391"/>
      <c r="AL183" s="391"/>
      <c r="AM183" s="391"/>
      <c r="AN183" s="391"/>
      <c r="AO183" s="391"/>
      <c r="AP183" s="391"/>
      <c r="AQ183" s="391"/>
      <c r="AR183" s="391"/>
      <c r="AS183" s="391"/>
      <c r="AT183" s="391"/>
      <c r="AU183" s="391"/>
      <c r="AV183" s="391"/>
      <c r="AW183" s="391"/>
      <c r="AX183" s="244"/>
    </row>
    <row r="184" spans="2:50" s="43" customFormat="1" ht="27" customHeight="1">
      <c r="B184" s="50"/>
      <c r="C184" s="391" t="s">
        <v>14497</v>
      </c>
      <c r="D184" s="391" t="s">
        <v>26483</v>
      </c>
      <c r="E184" s="391" t="s">
        <v>16907</v>
      </c>
      <c r="F184" s="391" t="s">
        <v>14497</v>
      </c>
      <c r="G184" s="391">
        <v>6215</v>
      </c>
      <c r="H184" s="391">
        <v>78</v>
      </c>
      <c r="I184" s="391">
        <v>78</v>
      </c>
      <c r="J184" s="391"/>
      <c r="K184" s="244"/>
      <c r="L184" s="391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>
        <v>6215</v>
      </c>
      <c r="W184" s="244"/>
      <c r="X184" s="314"/>
      <c r="Y184" s="784">
        <v>2023</v>
      </c>
      <c r="Z184" s="244"/>
      <c r="AA184" s="244"/>
      <c r="AB184" s="244"/>
      <c r="AC184" s="244"/>
      <c r="AD184" s="244"/>
      <c r="AE184" s="244">
        <v>901</v>
      </c>
      <c r="AF184" s="244"/>
      <c r="AG184" s="244"/>
      <c r="AH184" s="244"/>
      <c r="AI184" s="244"/>
      <c r="AJ184" s="244"/>
      <c r="AK184" s="244"/>
      <c r="AL184" s="244"/>
      <c r="AM184" s="244"/>
      <c r="AN184" s="244"/>
      <c r="AO184" s="244"/>
      <c r="AP184" s="244"/>
      <c r="AQ184" s="244"/>
      <c r="AR184" s="244"/>
      <c r="AS184" s="244"/>
      <c r="AT184" s="244"/>
      <c r="AU184" s="244"/>
      <c r="AV184" s="244"/>
      <c r="AW184" s="244"/>
      <c r="AX184" s="244"/>
    </row>
    <row r="185" spans="2:50" s="43" customFormat="1" ht="27" customHeight="1">
      <c r="B185" s="50"/>
      <c r="C185" s="391" t="s">
        <v>642</v>
      </c>
      <c r="D185" s="391" t="s">
        <v>26484</v>
      </c>
      <c r="E185" s="391" t="s">
        <v>12994</v>
      </c>
      <c r="F185" s="391" t="s">
        <v>12995</v>
      </c>
      <c r="G185" s="391">
        <v>15178</v>
      </c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 t="s">
        <v>12494</v>
      </c>
      <c r="S185" s="391"/>
      <c r="T185" s="391" t="s">
        <v>12494</v>
      </c>
      <c r="U185" s="391"/>
      <c r="V185" s="391"/>
      <c r="W185" s="1773"/>
      <c r="X185" s="314"/>
      <c r="Y185" s="784">
        <v>2021</v>
      </c>
      <c r="Z185" s="786"/>
      <c r="AA185" s="786"/>
      <c r="AB185" s="786"/>
      <c r="AC185" s="786"/>
      <c r="AD185" s="786"/>
      <c r="AE185" s="1753">
        <v>481</v>
      </c>
      <c r="AF185" s="391"/>
      <c r="AG185" s="391"/>
      <c r="AH185" s="391"/>
      <c r="AI185" s="391"/>
      <c r="AJ185" s="391"/>
      <c r="AK185" s="391"/>
      <c r="AL185" s="391"/>
      <c r="AM185" s="391"/>
      <c r="AN185" s="391"/>
      <c r="AO185" s="391"/>
      <c r="AP185" s="391"/>
      <c r="AQ185" s="391"/>
      <c r="AR185" s="391"/>
      <c r="AS185" s="391"/>
      <c r="AT185" s="391"/>
      <c r="AU185" s="391"/>
      <c r="AV185" s="391"/>
      <c r="AW185" s="391"/>
      <c r="AX185" s="244"/>
    </row>
    <row r="186" spans="2:50" s="43" customFormat="1" ht="27" customHeight="1">
      <c r="B186" s="50"/>
      <c r="C186" s="391" t="s">
        <v>645</v>
      </c>
      <c r="D186" s="391" t="s">
        <v>26485</v>
      </c>
      <c r="E186" s="391" t="s">
        <v>13871</v>
      </c>
      <c r="F186" s="391" t="s">
        <v>13872</v>
      </c>
      <c r="G186" s="391">
        <v>9000</v>
      </c>
      <c r="H186" s="391"/>
      <c r="I186" s="391"/>
      <c r="J186" s="391"/>
      <c r="K186" s="391">
        <v>27</v>
      </c>
      <c r="L186" s="391"/>
      <c r="M186" s="391">
        <v>9</v>
      </c>
      <c r="N186" s="391"/>
      <c r="O186" s="391">
        <v>9</v>
      </c>
      <c r="P186" s="391"/>
      <c r="Q186" s="391">
        <v>9</v>
      </c>
      <c r="R186" s="391"/>
      <c r="S186" s="391"/>
      <c r="T186" s="391"/>
      <c r="U186" s="391"/>
      <c r="V186" s="391">
        <v>21660</v>
      </c>
      <c r="W186" s="1773"/>
      <c r="X186" s="314"/>
      <c r="Y186" s="784">
        <v>2020</v>
      </c>
      <c r="Z186" s="786">
        <v>200</v>
      </c>
      <c r="AA186" s="786">
        <v>2202</v>
      </c>
      <c r="AB186" s="786"/>
      <c r="AC186" s="786"/>
      <c r="AD186" s="786"/>
      <c r="AE186" s="1753">
        <v>2402</v>
      </c>
      <c r="AF186" s="391">
        <v>2024</v>
      </c>
      <c r="AG186" s="391"/>
      <c r="AH186" s="391"/>
      <c r="AI186" s="391"/>
      <c r="AJ186" s="391"/>
      <c r="AK186" s="391"/>
      <c r="AL186" s="391"/>
      <c r="AM186" s="391"/>
      <c r="AN186" s="391"/>
      <c r="AO186" s="391"/>
      <c r="AP186" s="391"/>
      <c r="AQ186" s="391"/>
      <c r="AR186" s="391"/>
      <c r="AS186" s="391"/>
      <c r="AT186" s="391"/>
      <c r="AU186" s="391"/>
      <c r="AV186" s="391"/>
      <c r="AW186" s="391"/>
      <c r="AX186" s="244" t="s">
        <v>22311</v>
      </c>
    </row>
    <row r="187" spans="2:50" s="43" customFormat="1" ht="27" customHeight="1">
      <c r="B187" s="50"/>
      <c r="C187" s="391" t="s">
        <v>649</v>
      </c>
      <c r="D187" s="391" t="s">
        <v>26486</v>
      </c>
      <c r="E187" s="391" t="s">
        <v>13875</v>
      </c>
      <c r="F187" s="391" t="s">
        <v>649</v>
      </c>
      <c r="G187" s="391">
        <v>14259</v>
      </c>
      <c r="H187" s="391"/>
      <c r="I187" s="391"/>
      <c r="J187" s="391">
        <v>2</v>
      </c>
      <c r="K187" s="391">
        <v>18</v>
      </c>
      <c r="L187" s="391">
        <v>566</v>
      </c>
      <c r="M187" s="391">
        <v>9</v>
      </c>
      <c r="N187" s="391">
        <v>524</v>
      </c>
      <c r="O187" s="391">
        <v>9</v>
      </c>
      <c r="P187" s="391"/>
      <c r="Q187" s="391"/>
      <c r="R187" s="391"/>
      <c r="S187" s="391"/>
      <c r="T187" s="391"/>
      <c r="U187" s="391"/>
      <c r="V187" s="391"/>
      <c r="W187" s="1773"/>
      <c r="X187" s="314"/>
      <c r="Y187" s="784">
        <v>2017</v>
      </c>
      <c r="Z187" s="786"/>
      <c r="AA187" s="786"/>
      <c r="AB187" s="786"/>
      <c r="AC187" s="786"/>
      <c r="AD187" s="786"/>
      <c r="AE187" s="1753">
        <v>163</v>
      </c>
      <c r="AF187" s="391"/>
      <c r="AG187" s="391"/>
      <c r="AH187" s="391"/>
      <c r="AI187" s="391"/>
      <c r="AJ187" s="391"/>
      <c r="AK187" s="391"/>
      <c r="AL187" s="391"/>
      <c r="AM187" s="391"/>
      <c r="AN187" s="391"/>
      <c r="AO187" s="391"/>
      <c r="AP187" s="391"/>
      <c r="AQ187" s="391"/>
      <c r="AR187" s="391"/>
      <c r="AS187" s="391"/>
      <c r="AT187" s="391"/>
      <c r="AU187" s="391"/>
      <c r="AV187" s="391"/>
      <c r="AW187" s="391"/>
      <c r="AX187" s="244"/>
    </row>
    <row r="188" spans="2:50" s="43" customFormat="1" ht="27" customHeight="1">
      <c r="B188" s="50"/>
      <c r="C188" s="391" t="s">
        <v>649</v>
      </c>
      <c r="D188" s="391" t="s">
        <v>26487</v>
      </c>
      <c r="E188" s="391" t="s">
        <v>13876</v>
      </c>
      <c r="F188" s="391" t="s">
        <v>649</v>
      </c>
      <c r="G188" s="391">
        <v>7822</v>
      </c>
      <c r="H188" s="391"/>
      <c r="I188" s="391"/>
      <c r="J188" s="391">
        <v>1</v>
      </c>
      <c r="K188" s="391">
        <v>9</v>
      </c>
      <c r="L188" s="391">
        <v>500</v>
      </c>
      <c r="M188" s="391">
        <v>9</v>
      </c>
      <c r="N188" s="391"/>
      <c r="O188" s="391"/>
      <c r="P188" s="391"/>
      <c r="Q188" s="391"/>
      <c r="R188" s="391"/>
      <c r="S188" s="391"/>
      <c r="T188" s="391"/>
      <c r="U188" s="391"/>
      <c r="V188" s="391"/>
      <c r="W188" s="1773"/>
      <c r="X188" s="314"/>
      <c r="Y188" s="784">
        <v>2018</v>
      </c>
      <c r="Z188" s="786">
        <v>137</v>
      </c>
      <c r="AA188" s="786"/>
      <c r="AB188" s="786"/>
      <c r="AC188" s="786"/>
      <c r="AD188" s="786"/>
      <c r="AE188" s="1753">
        <v>240</v>
      </c>
      <c r="AF188" s="391"/>
      <c r="AG188" s="391"/>
      <c r="AH188" s="391"/>
      <c r="AI188" s="391"/>
      <c r="AJ188" s="391"/>
      <c r="AK188" s="391"/>
      <c r="AL188" s="391"/>
      <c r="AM188" s="391"/>
      <c r="AN188" s="391"/>
      <c r="AO188" s="391"/>
      <c r="AP188" s="391"/>
      <c r="AQ188" s="391"/>
      <c r="AR188" s="391"/>
      <c r="AS188" s="391"/>
      <c r="AT188" s="391"/>
      <c r="AU188" s="391"/>
      <c r="AV188" s="391"/>
      <c r="AW188" s="391"/>
      <c r="AX188" s="244"/>
    </row>
    <row r="189" spans="2:50" s="43" customFormat="1" ht="27" customHeight="1">
      <c r="B189" s="50"/>
      <c r="C189" s="391" t="s">
        <v>9736</v>
      </c>
      <c r="D189" s="391" t="s">
        <v>26488</v>
      </c>
      <c r="E189" s="391" t="s">
        <v>13878</v>
      </c>
      <c r="F189" s="391" t="s">
        <v>649</v>
      </c>
      <c r="G189" s="391">
        <v>13310</v>
      </c>
      <c r="H189" s="391"/>
      <c r="I189" s="391"/>
      <c r="J189" s="391">
        <v>2</v>
      </c>
      <c r="K189" s="391">
        <v>18</v>
      </c>
      <c r="L189" s="391">
        <v>650</v>
      </c>
      <c r="M189" s="391">
        <v>9</v>
      </c>
      <c r="N189" s="391">
        <v>594</v>
      </c>
      <c r="O189" s="391">
        <v>9</v>
      </c>
      <c r="P189" s="391"/>
      <c r="Q189" s="391"/>
      <c r="R189" s="391"/>
      <c r="S189" s="391"/>
      <c r="T189" s="391"/>
      <c r="U189" s="391"/>
      <c r="V189" s="391"/>
      <c r="W189" s="1773"/>
      <c r="X189" s="314"/>
      <c r="Y189" s="784">
        <v>2019</v>
      </c>
      <c r="Z189" s="786"/>
      <c r="AA189" s="786"/>
      <c r="AB189" s="786"/>
      <c r="AC189" s="786"/>
      <c r="AD189" s="786"/>
      <c r="AE189" s="1753">
        <v>127</v>
      </c>
      <c r="AF189" s="391"/>
      <c r="AG189" s="391"/>
      <c r="AH189" s="391"/>
      <c r="AI189" s="391"/>
      <c r="AJ189" s="391"/>
      <c r="AK189" s="391"/>
      <c r="AL189" s="391"/>
      <c r="AM189" s="391"/>
      <c r="AN189" s="391"/>
      <c r="AO189" s="391"/>
      <c r="AP189" s="391"/>
      <c r="AQ189" s="391"/>
      <c r="AR189" s="391"/>
      <c r="AS189" s="391"/>
      <c r="AT189" s="391"/>
      <c r="AU189" s="391"/>
      <c r="AV189" s="391"/>
      <c r="AW189" s="391"/>
      <c r="AX189" s="244"/>
    </row>
    <row r="190" spans="2:50" s="43" customFormat="1" ht="27" customHeight="1">
      <c r="B190" s="50"/>
      <c r="C190" s="391" t="s">
        <v>9736</v>
      </c>
      <c r="D190" s="391" t="s">
        <v>26489</v>
      </c>
      <c r="E190" s="391" t="s">
        <v>18071</v>
      </c>
      <c r="F190" s="391" t="s">
        <v>649</v>
      </c>
      <c r="G190" s="391">
        <v>8910</v>
      </c>
      <c r="H190" s="391"/>
      <c r="I190" s="391"/>
      <c r="J190" s="391">
        <v>1</v>
      </c>
      <c r="K190" s="391">
        <v>9</v>
      </c>
      <c r="L190" s="391">
        <v>680</v>
      </c>
      <c r="M190" s="391">
        <v>9</v>
      </c>
      <c r="N190" s="391"/>
      <c r="O190" s="391"/>
      <c r="P190" s="391"/>
      <c r="Q190" s="391"/>
      <c r="R190" s="391"/>
      <c r="S190" s="391"/>
      <c r="T190" s="391"/>
      <c r="U190" s="391"/>
      <c r="V190" s="391"/>
      <c r="W190" s="1773"/>
      <c r="X190" s="314"/>
      <c r="Y190" s="784">
        <v>2022</v>
      </c>
      <c r="Z190" s="786"/>
      <c r="AA190" s="786"/>
      <c r="AB190" s="786"/>
      <c r="AC190" s="786"/>
      <c r="AD190" s="786"/>
      <c r="AE190" s="1753">
        <v>1300</v>
      </c>
      <c r="AF190" s="391"/>
      <c r="AG190" s="391"/>
      <c r="AH190" s="391"/>
      <c r="AI190" s="391"/>
      <c r="AJ190" s="391"/>
      <c r="AK190" s="391"/>
      <c r="AL190" s="391"/>
      <c r="AM190" s="391"/>
      <c r="AN190" s="391"/>
      <c r="AO190" s="391"/>
      <c r="AP190" s="391"/>
      <c r="AQ190" s="391"/>
      <c r="AR190" s="391"/>
      <c r="AS190" s="391"/>
      <c r="AT190" s="391"/>
      <c r="AU190" s="391"/>
      <c r="AV190" s="391"/>
      <c r="AW190" s="391"/>
      <c r="AX190" s="244"/>
    </row>
    <row r="191" spans="2:50" s="43" customFormat="1" ht="27" customHeight="1">
      <c r="B191" s="50"/>
      <c r="C191" s="391" t="s">
        <v>649</v>
      </c>
      <c r="D191" s="391" t="s">
        <v>22312</v>
      </c>
      <c r="E191" s="391" t="s">
        <v>22313</v>
      </c>
      <c r="F191" s="391" t="s">
        <v>649</v>
      </c>
      <c r="G191" s="391">
        <v>14395</v>
      </c>
      <c r="H191" s="391"/>
      <c r="I191" s="391"/>
      <c r="J191" s="391">
        <v>2</v>
      </c>
      <c r="K191" s="391">
        <v>18</v>
      </c>
      <c r="L191" s="391">
        <v>662</v>
      </c>
      <c r="M191" s="391">
        <v>9</v>
      </c>
      <c r="N191" s="391">
        <v>619</v>
      </c>
      <c r="O191" s="391">
        <v>9</v>
      </c>
      <c r="P191" s="391"/>
      <c r="Q191" s="391"/>
      <c r="R191" s="391"/>
      <c r="S191" s="391"/>
      <c r="T191" s="391"/>
      <c r="U191" s="391"/>
      <c r="V191" s="391"/>
      <c r="W191" s="1773"/>
      <c r="X191" s="314"/>
      <c r="Y191" s="784">
        <v>2024</v>
      </c>
      <c r="Z191" s="786"/>
      <c r="AA191" s="786"/>
      <c r="AB191" s="786"/>
      <c r="AC191" s="786"/>
      <c r="AD191" s="786"/>
      <c r="AE191" s="1753">
        <v>3000</v>
      </c>
      <c r="AF191" s="391"/>
      <c r="AG191" s="391"/>
      <c r="AH191" s="391"/>
      <c r="AI191" s="391"/>
      <c r="AJ191" s="391"/>
      <c r="AK191" s="391"/>
      <c r="AL191" s="391"/>
      <c r="AM191" s="391"/>
      <c r="AN191" s="391"/>
      <c r="AO191" s="391"/>
      <c r="AP191" s="391"/>
      <c r="AQ191" s="391"/>
      <c r="AR191" s="391"/>
      <c r="AS191" s="391"/>
      <c r="AT191" s="391"/>
      <c r="AU191" s="391"/>
      <c r="AV191" s="391"/>
      <c r="AW191" s="391"/>
      <c r="AX191" s="244" t="s">
        <v>8378</v>
      </c>
    </row>
    <row r="192" spans="2:50" s="43" customFormat="1" ht="27" customHeight="1">
      <c r="B192" s="50"/>
      <c r="C192" s="391" t="s">
        <v>664</v>
      </c>
      <c r="D192" s="1781" t="s">
        <v>26490</v>
      </c>
      <c r="E192" s="391" t="s">
        <v>9715</v>
      </c>
      <c r="F192" s="391" t="s">
        <v>11975</v>
      </c>
      <c r="G192" s="391">
        <v>9041</v>
      </c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  <c r="T192" s="391"/>
      <c r="U192" s="391"/>
      <c r="V192" s="391">
        <v>9041</v>
      </c>
      <c r="W192" s="1773"/>
      <c r="X192" s="314"/>
      <c r="Y192" s="784">
        <v>2017</v>
      </c>
      <c r="Z192" s="786"/>
      <c r="AA192" s="786"/>
      <c r="AB192" s="786"/>
      <c r="AC192" s="786"/>
      <c r="AD192" s="786"/>
      <c r="AE192" s="1753">
        <v>140</v>
      </c>
      <c r="AF192" s="391"/>
      <c r="AG192" s="391"/>
      <c r="AH192" s="391"/>
      <c r="AI192" s="391"/>
      <c r="AJ192" s="391"/>
      <c r="AK192" s="391"/>
      <c r="AL192" s="391"/>
      <c r="AM192" s="391"/>
      <c r="AN192" s="391"/>
      <c r="AO192" s="391"/>
      <c r="AP192" s="391"/>
      <c r="AQ192" s="391"/>
      <c r="AR192" s="391"/>
      <c r="AS192" s="391"/>
      <c r="AT192" s="391"/>
      <c r="AU192" s="391"/>
      <c r="AV192" s="391"/>
      <c r="AW192" s="391"/>
      <c r="AX192" s="244"/>
    </row>
    <row r="193" spans="1:55" s="43" customFormat="1" ht="27" customHeight="1">
      <c r="B193" s="50"/>
      <c r="C193" s="391" t="s">
        <v>12940</v>
      </c>
      <c r="D193" s="391" t="s">
        <v>26492</v>
      </c>
      <c r="E193" s="783" t="s">
        <v>13000</v>
      </c>
      <c r="F193" s="391" t="s">
        <v>13001</v>
      </c>
      <c r="G193" s="391">
        <v>20501</v>
      </c>
      <c r="H193" s="391">
        <v>325</v>
      </c>
      <c r="I193" s="391">
        <v>132</v>
      </c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  <c r="T193" s="391"/>
      <c r="U193" s="391"/>
      <c r="V193" s="391"/>
      <c r="W193" s="786"/>
      <c r="X193" s="314"/>
      <c r="Y193" s="784">
        <v>2015</v>
      </c>
      <c r="Z193" s="786">
        <v>148</v>
      </c>
      <c r="AA193" s="786"/>
      <c r="AB193" s="786"/>
      <c r="AC193" s="786"/>
      <c r="AD193" s="786"/>
      <c r="AE193" s="391">
        <v>803</v>
      </c>
      <c r="AF193" s="391"/>
      <c r="AG193" s="391"/>
      <c r="AH193" s="391"/>
      <c r="AI193" s="391"/>
      <c r="AJ193" s="391"/>
      <c r="AK193" s="391"/>
      <c r="AL193" s="391"/>
      <c r="AM193" s="391"/>
      <c r="AN193" s="391"/>
      <c r="AO193" s="391"/>
      <c r="AP193" s="391"/>
      <c r="AQ193" s="391"/>
      <c r="AR193" s="391"/>
      <c r="AS193" s="391"/>
      <c r="AT193" s="391"/>
      <c r="AU193" s="391"/>
      <c r="AV193" s="391"/>
      <c r="AW193" s="391"/>
      <c r="AX193" s="244"/>
    </row>
    <row r="194" spans="1:55" s="43" customFormat="1" ht="27" customHeight="1">
      <c r="B194" s="50"/>
      <c r="C194" s="391" t="s">
        <v>12940</v>
      </c>
      <c r="D194" s="391" t="s">
        <v>26491</v>
      </c>
      <c r="E194" s="783" t="s">
        <v>13882</v>
      </c>
      <c r="F194" s="391" t="s">
        <v>13883</v>
      </c>
      <c r="G194" s="391">
        <v>12789</v>
      </c>
      <c r="H194" s="391">
        <v>48</v>
      </c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  <c r="T194" s="391"/>
      <c r="U194" s="391"/>
      <c r="V194" s="391"/>
      <c r="W194" s="786"/>
      <c r="X194" s="314"/>
      <c r="Y194" s="784">
        <v>2014</v>
      </c>
      <c r="Z194" s="786"/>
      <c r="AA194" s="786"/>
      <c r="AB194" s="786"/>
      <c r="AC194" s="786"/>
      <c r="AD194" s="786"/>
      <c r="AE194" s="391">
        <v>236</v>
      </c>
      <c r="AF194" s="391"/>
      <c r="AG194" s="391"/>
      <c r="AH194" s="391"/>
      <c r="AI194" s="391"/>
      <c r="AJ194" s="391"/>
      <c r="AK194" s="391"/>
      <c r="AL194" s="391"/>
      <c r="AM194" s="391"/>
      <c r="AN194" s="391"/>
      <c r="AO194" s="391"/>
      <c r="AP194" s="391"/>
      <c r="AQ194" s="391"/>
      <c r="AR194" s="391"/>
      <c r="AS194" s="391"/>
      <c r="AT194" s="391"/>
      <c r="AU194" s="391"/>
      <c r="AV194" s="391"/>
      <c r="AW194" s="391"/>
      <c r="AX194" s="244"/>
    </row>
    <row r="195" spans="1:55" s="43" customFormat="1" ht="27" customHeight="1">
      <c r="B195" s="50"/>
      <c r="C195" s="391" t="s">
        <v>12940</v>
      </c>
      <c r="D195" s="391" t="s">
        <v>26493</v>
      </c>
      <c r="E195" s="783" t="s">
        <v>13884</v>
      </c>
      <c r="F195" s="391" t="s">
        <v>1128</v>
      </c>
      <c r="G195" s="391">
        <v>12363</v>
      </c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786"/>
      <c r="X195" s="314"/>
      <c r="Y195" s="784">
        <v>2020</v>
      </c>
      <c r="Z195" s="786"/>
      <c r="AA195" s="786"/>
      <c r="AB195" s="786"/>
      <c r="AC195" s="786"/>
      <c r="AD195" s="786"/>
      <c r="AE195" s="391">
        <v>618</v>
      </c>
      <c r="AF195" s="391"/>
      <c r="AG195" s="391"/>
      <c r="AH195" s="391"/>
      <c r="AI195" s="391"/>
      <c r="AJ195" s="391"/>
      <c r="AK195" s="391"/>
      <c r="AL195" s="391"/>
      <c r="AM195" s="391"/>
      <c r="AN195" s="391"/>
      <c r="AO195" s="391"/>
      <c r="AP195" s="391"/>
      <c r="AQ195" s="391"/>
      <c r="AR195" s="391"/>
      <c r="AS195" s="391"/>
      <c r="AT195" s="391"/>
      <c r="AU195" s="391"/>
      <c r="AV195" s="391"/>
      <c r="AW195" s="391"/>
      <c r="AX195" s="244"/>
    </row>
    <row r="196" spans="1:55" s="43" customFormat="1" ht="27" customHeight="1">
      <c r="B196" s="50"/>
      <c r="C196" s="391" t="s">
        <v>12940</v>
      </c>
      <c r="D196" s="391" t="s">
        <v>26494</v>
      </c>
      <c r="E196" s="391" t="s">
        <v>18072</v>
      </c>
      <c r="F196" s="391" t="s">
        <v>12940</v>
      </c>
      <c r="G196" s="391">
        <v>9700</v>
      </c>
      <c r="H196" s="391">
        <v>58</v>
      </c>
      <c r="I196" s="391">
        <v>58</v>
      </c>
      <c r="J196" s="391"/>
      <c r="K196" s="244"/>
      <c r="L196" s="391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314"/>
      <c r="Y196" s="784">
        <v>2017</v>
      </c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  <c r="AO196" s="244"/>
      <c r="AP196" s="244"/>
      <c r="AQ196" s="244"/>
      <c r="AR196" s="244"/>
      <c r="AS196" s="244"/>
      <c r="AT196" s="244"/>
      <c r="AU196" s="244"/>
      <c r="AV196" s="244"/>
      <c r="AW196" s="244"/>
      <c r="AX196" s="244"/>
    </row>
    <row r="197" spans="1:55" s="43" customFormat="1" ht="27" customHeight="1">
      <c r="B197" s="50"/>
      <c r="C197" s="391" t="s">
        <v>3828</v>
      </c>
      <c r="D197" s="391" t="s">
        <v>26495</v>
      </c>
      <c r="E197" s="783" t="s">
        <v>15841</v>
      </c>
      <c r="F197" s="391" t="s">
        <v>11976</v>
      </c>
      <c r="G197" s="391">
        <v>15332</v>
      </c>
      <c r="H197" s="391"/>
      <c r="I197" s="391"/>
      <c r="J197" s="391"/>
      <c r="K197" s="391"/>
      <c r="L197" s="391">
        <v>18</v>
      </c>
      <c r="M197" s="391"/>
      <c r="N197" s="391"/>
      <c r="O197" s="391"/>
      <c r="P197" s="391"/>
      <c r="Q197" s="391"/>
      <c r="R197" s="391"/>
      <c r="S197" s="391"/>
      <c r="T197" s="391"/>
      <c r="U197" s="391"/>
      <c r="V197" s="391">
        <v>15332</v>
      </c>
      <c r="W197" s="786"/>
      <c r="X197" s="314"/>
      <c r="Y197" s="784">
        <v>2012</v>
      </c>
      <c r="Z197" s="786">
        <v>127</v>
      </c>
      <c r="AA197" s="786"/>
      <c r="AB197" s="786"/>
      <c r="AC197" s="786"/>
      <c r="AD197" s="786"/>
      <c r="AE197" s="391">
        <v>150</v>
      </c>
      <c r="AF197" s="391"/>
      <c r="AG197" s="391"/>
      <c r="AH197" s="391"/>
      <c r="AI197" s="391"/>
      <c r="AJ197" s="391"/>
      <c r="AK197" s="391"/>
      <c r="AL197" s="391"/>
      <c r="AM197" s="391"/>
      <c r="AN197" s="391"/>
      <c r="AO197" s="391"/>
      <c r="AP197" s="391"/>
      <c r="AQ197" s="391"/>
      <c r="AR197" s="391"/>
      <c r="AS197" s="391"/>
      <c r="AT197" s="391"/>
      <c r="AU197" s="391"/>
      <c r="AV197" s="391"/>
      <c r="AW197" s="391"/>
      <c r="AX197" s="244"/>
    </row>
    <row r="198" spans="1:55" s="43" customFormat="1" ht="27" customHeight="1">
      <c r="B198" s="50"/>
      <c r="C198" s="391" t="s">
        <v>3828</v>
      </c>
      <c r="D198" s="391" t="s">
        <v>26496</v>
      </c>
      <c r="E198" s="783" t="s">
        <v>15842</v>
      </c>
      <c r="F198" s="391" t="s">
        <v>11977</v>
      </c>
      <c r="G198" s="391">
        <v>25646</v>
      </c>
      <c r="H198" s="391"/>
      <c r="I198" s="391"/>
      <c r="J198" s="391"/>
      <c r="K198" s="391"/>
      <c r="L198" s="391">
        <v>18</v>
      </c>
      <c r="M198" s="391"/>
      <c r="N198" s="391"/>
      <c r="O198" s="391"/>
      <c r="P198" s="391"/>
      <c r="Q198" s="391"/>
      <c r="R198" s="391"/>
      <c r="S198" s="391"/>
      <c r="T198" s="391"/>
      <c r="U198" s="391"/>
      <c r="V198" s="391">
        <v>25646</v>
      </c>
      <c r="W198" s="786"/>
      <c r="X198" s="314"/>
      <c r="Y198" s="784">
        <v>2017</v>
      </c>
      <c r="Z198" s="786">
        <v>190</v>
      </c>
      <c r="AA198" s="786"/>
      <c r="AB198" s="786"/>
      <c r="AC198" s="786"/>
      <c r="AD198" s="786"/>
      <c r="AE198" s="391">
        <v>840</v>
      </c>
      <c r="AF198" s="391"/>
      <c r="AG198" s="391"/>
      <c r="AH198" s="391"/>
      <c r="AI198" s="391"/>
      <c r="AJ198" s="391"/>
      <c r="AK198" s="391"/>
      <c r="AL198" s="391"/>
      <c r="AM198" s="391"/>
      <c r="AN198" s="391"/>
      <c r="AO198" s="391"/>
      <c r="AP198" s="391"/>
      <c r="AQ198" s="391"/>
      <c r="AR198" s="391"/>
      <c r="AS198" s="391"/>
      <c r="AT198" s="391"/>
      <c r="AU198" s="391"/>
      <c r="AV198" s="391"/>
      <c r="AW198" s="391"/>
      <c r="AX198" s="244"/>
    </row>
    <row r="199" spans="1:55" s="43" customFormat="1" ht="27" customHeight="1">
      <c r="B199" s="50"/>
      <c r="C199" s="391" t="s">
        <v>671</v>
      </c>
      <c r="D199" s="391" t="s">
        <v>26497</v>
      </c>
      <c r="E199" s="391" t="s">
        <v>13888</v>
      </c>
      <c r="F199" s="391" t="s">
        <v>12913</v>
      </c>
      <c r="G199" s="391">
        <v>20916</v>
      </c>
      <c r="H199" s="391">
        <v>0</v>
      </c>
      <c r="I199" s="391">
        <v>0</v>
      </c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  <c r="T199" s="391"/>
      <c r="U199" s="391"/>
      <c r="V199" s="391">
        <v>20916</v>
      </c>
      <c r="W199" s="786"/>
      <c r="X199" s="314"/>
      <c r="Y199" s="784">
        <v>2019</v>
      </c>
      <c r="Z199" s="786"/>
      <c r="AA199" s="786"/>
      <c r="AB199" s="786"/>
      <c r="AC199" s="786"/>
      <c r="AD199" s="786"/>
      <c r="AE199" s="391"/>
      <c r="AF199" s="391"/>
      <c r="AG199" s="391"/>
      <c r="AH199" s="391"/>
      <c r="AI199" s="391"/>
      <c r="AJ199" s="391"/>
      <c r="AK199" s="391"/>
      <c r="AL199" s="391"/>
      <c r="AM199" s="391"/>
      <c r="AN199" s="391"/>
      <c r="AO199" s="391"/>
      <c r="AP199" s="391"/>
      <c r="AQ199" s="391"/>
      <c r="AR199" s="391"/>
      <c r="AS199" s="391"/>
      <c r="AT199" s="391"/>
      <c r="AU199" s="391"/>
      <c r="AV199" s="391"/>
      <c r="AW199" s="391"/>
      <c r="AX199" s="244"/>
    </row>
    <row r="200" spans="1:55" s="43" customFormat="1" ht="27" customHeight="1">
      <c r="B200" s="50"/>
      <c r="C200" s="391" t="s">
        <v>672</v>
      </c>
      <c r="D200" s="391" t="s">
        <v>26498</v>
      </c>
      <c r="E200" s="391" t="s">
        <v>18073</v>
      </c>
      <c r="F200" s="391" t="s">
        <v>672</v>
      </c>
      <c r="G200" s="391">
        <v>33692</v>
      </c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1773"/>
      <c r="X200" s="314"/>
      <c r="Y200" s="784">
        <v>2018</v>
      </c>
      <c r="Z200" s="786"/>
      <c r="AA200" s="786"/>
      <c r="AB200" s="786"/>
      <c r="AC200" s="786"/>
      <c r="AD200" s="786"/>
      <c r="AE200" s="1753">
        <v>356</v>
      </c>
      <c r="AF200" s="391"/>
      <c r="AG200" s="391"/>
      <c r="AH200" s="1772"/>
      <c r="AI200" s="391"/>
      <c r="AJ200" s="391"/>
      <c r="AK200" s="391"/>
      <c r="AL200" s="391"/>
      <c r="AM200" s="391"/>
      <c r="AN200" s="391"/>
      <c r="AO200" s="391"/>
      <c r="AP200" s="391"/>
      <c r="AQ200" s="391"/>
      <c r="AR200" s="391"/>
      <c r="AS200" s="391"/>
      <c r="AT200" s="244"/>
      <c r="AU200" s="244"/>
      <c r="AV200" s="244"/>
      <c r="AW200" s="244"/>
      <c r="AX200" s="244"/>
    </row>
    <row r="201" spans="1:55" s="43" customFormat="1" ht="27" customHeight="1">
      <c r="B201" s="50"/>
      <c r="C201" s="391" t="s">
        <v>672</v>
      </c>
      <c r="D201" s="391" t="s">
        <v>26499</v>
      </c>
      <c r="E201" s="391" t="s">
        <v>18074</v>
      </c>
      <c r="F201" s="391" t="s">
        <v>672</v>
      </c>
      <c r="G201" s="391">
        <v>46463</v>
      </c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  <c r="T201" s="391"/>
      <c r="U201" s="391"/>
      <c r="V201" s="391"/>
      <c r="W201" s="1773"/>
      <c r="X201" s="314"/>
      <c r="Y201" s="784">
        <v>2020</v>
      </c>
      <c r="Z201" s="786"/>
      <c r="AA201" s="786"/>
      <c r="AB201" s="786"/>
      <c r="AC201" s="786"/>
      <c r="AD201" s="786"/>
      <c r="AE201" s="1753">
        <v>75</v>
      </c>
      <c r="AF201" s="391"/>
      <c r="AG201" s="391"/>
      <c r="AH201" s="1772"/>
      <c r="AI201" s="391"/>
      <c r="AJ201" s="391"/>
      <c r="AK201" s="391"/>
      <c r="AL201" s="391"/>
      <c r="AM201" s="391"/>
      <c r="AN201" s="391"/>
      <c r="AO201" s="391"/>
      <c r="AP201" s="391"/>
      <c r="AQ201" s="391"/>
      <c r="AR201" s="391"/>
      <c r="AS201" s="391"/>
      <c r="AT201" s="244"/>
      <c r="AU201" s="244"/>
      <c r="AV201" s="244"/>
      <c r="AW201" s="244"/>
      <c r="AX201" s="244"/>
    </row>
    <row r="202" spans="1:55" s="43" customFormat="1" ht="27" customHeight="1">
      <c r="B202" s="50"/>
      <c r="C202" s="391" t="s">
        <v>9730</v>
      </c>
      <c r="D202" s="391"/>
      <c r="E202" s="391" t="s">
        <v>18075</v>
      </c>
      <c r="F202" s="391" t="s">
        <v>9730</v>
      </c>
      <c r="G202" s="391">
        <v>44560</v>
      </c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  <c r="T202" s="391"/>
      <c r="U202" s="391"/>
      <c r="V202" s="391"/>
      <c r="W202" s="1773"/>
      <c r="X202" s="314"/>
      <c r="Y202" s="784">
        <v>2022</v>
      </c>
      <c r="Z202" s="786"/>
      <c r="AA202" s="786"/>
      <c r="AB202" s="786"/>
      <c r="AC202" s="786"/>
      <c r="AD202" s="786"/>
      <c r="AE202" s="1753">
        <v>500</v>
      </c>
      <c r="AF202" s="391"/>
      <c r="AG202" s="391"/>
      <c r="AH202" s="1772"/>
      <c r="AI202" s="391"/>
      <c r="AJ202" s="391"/>
      <c r="AK202" s="391"/>
      <c r="AL202" s="391"/>
      <c r="AM202" s="391"/>
      <c r="AN202" s="391"/>
      <c r="AO202" s="391"/>
      <c r="AP202" s="391"/>
      <c r="AQ202" s="391"/>
      <c r="AR202" s="391"/>
      <c r="AS202" s="391"/>
      <c r="AT202" s="244"/>
      <c r="AU202" s="244"/>
      <c r="AV202" s="244"/>
      <c r="AW202" s="244"/>
      <c r="AX202" s="244"/>
    </row>
    <row r="203" spans="1:55" s="43" customFormat="1" ht="27" customHeight="1">
      <c r="B203" s="50"/>
      <c r="C203" s="391" t="s">
        <v>9730</v>
      </c>
      <c r="D203" s="391"/>
      <c r="E203" s="391" t="s">
        <v>18073</v>
      </c>
      <c r="F203" s="391" t="s">
        <v>9730</v>
      </c>
      <c r="G203" s="391">
        <v>28955</v>
      </c>
      <c r="H203" s="391" t="s">
        <v>2009</v>
      </c>
      <c r="I203" s="391" t="s">
        <v>2009</v>
      </c>
      <c r="J203" s="391"/>
      <c r="K203" s="244"/>
      <c r="L203" s="391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314"/>
      <c r="Y203" s="784">
        <v>2021</v>
      </c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4"/>
      <c r="AM203" s="244"/>
      <c r="AN203" s="244"/>
      <c r="AO203" s="244"/>
      <c r="AP203" s="244"/>
      <c r="AQ203" s="244"/>
      <c r="AR203" s="244"/>
      <c r="AS203" s="244"/>
      <c r="AT203" s="244"/>
      <c r="AU203" s="244"/>
      <c r="AV203" s="244"/>
      <c r="AW203" s="244"/>
      <c r="AX203" s="244"/>
    </row>
    <row r="204" spans="1:55" s="43" customFormat="1" ht="27" customHeight="1">
      <c r="B204" s="50"/>
      <c r="C204" s="391" t="s">
        <v>675</v>
      </c>
      <c r="D204" s="391" t="s">
        <v>26500</v>
      </c>
      <c r="E204" s="783" t="s">
        <v>13892</v>
      </c>
      <c r="F204" s="391" t="s">
        <v>13828</v>
      </c>
      <c r="G204" s="391">
        <v>29000</v>
      </c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  <c r="T204" s="391"/>
      <c r="U204" s="391"/>
      <c r="V204" s="391">
        <v>29000</v>
      </c>
      <c r="W204" s="628"/>
      <c r="X204" s="314"/>
      <c r="Y204" s="784">
        <v>2021</v>
      </c>
      <c r="Z204" s="786"/>
      <c r="AA204" s="786"/>
      <c r="AB204" s="786"/>
      <c r="AC204" s="786"/>
      <c r="AD204" s="786"/>
      <c r="AE204" s="391">
        <v>400</v>
      </c>
      <c r="AF204" s="391"/>
      <c r="AG204" s="391"/>
      <c r="AH204" s="391"/>
      <c r="AI204" s="391"/>
      <c r="AJ204" s="391"/>
      <c r="AK204" s="391"/>
      <c r="AL204" s="391"/>
      <c r="AM204" s="391"/>
      <c r="AN204" s="391"/>
      <c r="AO204" s="391"/>
      <c r="AP204" s="391"/>
      <c r="AQ204" s="391"/>
      <c r="AR204" s="391"/>
      <c r="AS204" s="391"/>
      <c r="AT204" s="391"/>
      <c r="AU204" s="391"/>
      <c r="AV204" s="391"/>
      <c r="AW204" s="391"/>
      <c r="AX204" s="244"/>
    </row>
    <row r="205" spans="1:55" s="43" customFormat="1" ht="27" customHeight="1">
      <c r="B205" s="50"/>
      <c r="C205" s="1741" t="s">
        <v>675</v>
      </c>
      <c r="D205" s="391" t="s">
        <v>26501</v>
      </c>
      <c r="E205" s="1742" t="s">
        <v>16912</v>
      </c>
      <c r="F205" s="1741" t="s">
        <v>675</v>
      </c>
      <c r="G205" s="1741">
        <v>7000</v>
      </c>
      <c r="H205" s="391"/>
      <c r="I205" s="391"/>
      <c r="J205" s="391"/>
      <c r="K205" s="244"/>
      <c r="L205" s="391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314"/>
      <c r="Y205" s="784">
        <v>2023</v>
      </c>
      <c r="Z205" s="244"/>
      <c r="AA205" s="244"/>
      <c r="AB205" s="244"/>
      <c r="AC205" s="244"/>
      <c r="AD205" s="244"/>
      <c r="AE205" s="244">
        <v>250</v>
      </c>
      <c r="AF205" s="244"/>
      <c r="AG205" s="244"/>
      <c r="AH205" s="244"/>
      <c r="AI205" s="244"/>
      <c r="AJ205" s="244"/>
      <c r="AK205" s="244"/>
      <c r="AL205" s="244"/>
      <c r="AM205" s="244"/>
      <c r="AN205" s="244"/>
      <c r="AO205" s="244"/>
      <c r="AP205" s="244"/>
      <c r="AQ205" s="244"/>
      <c r="AR205" s="244"/>
      <c r="AS205" s="244"/>
      <c r="AT205" s="244"/>
      <c r="AU205" s="244"/>
      <c r="AV205" s="244"/>
      <c r="AW205" s="244"/>
      <c r="AX205" s="244" t="s">
        <v>13826</v>
      </c>
    </row>
    <row r="206" spans="1:55" s="43" customFormat="1" ht="27" customHeight="1">
      <c r="B206" s="50"/>
      <c r="C206" s="391" t="s">
        <v>684</v>
      </c>
      <c r="D206" s="244" t="s">
        <v>22314</v>
      </c>
      <c r="E206" s="783" t="s">
        <v>9758</v>
      </c>
      <c r="F206" s="391" t="s">
        <v>684</v>
      </c>
      <c r="G206" s="391">
        <v>17012</v>
      </c>
      <c r="H206" s="391"/>
      <c r="I206" s="391"/>
      <c r="J206" s="391">
        <v>3</v>
      </c>
      <c r="K206" s="391">
        <v>27</v>
      </c>
      <c r="L206" s="391" t="s">
        <v>22315</v>
      </c>
      <c r="M206" s="391">
        <v>9</v>
      </c>
      <c r="N206" s="391" t="s">
        <v>22315</v>
      </c>
      <c r="O206" s="391">
        <v>9</v>
      </c>
      <c r="P206" s="391" t="s">
        <v>22315</v>
      </c>
      <c r="Q206" s="391">
        <v>9</v>
      </c>
      <c r="R206" s="391"/>
      <c r="S206" s="391"/>
      <c r="T206" s="391"/>
      <c r="U206" s="391"/>
      <c r="V206" s="391"/>
      <c r="W206" s="786"/>
      <c r="X206" s="314"/>
      <c r="Y206" s="784">
        <v>2018</v>
      </c>
      <c r="Z206" s="244"/>
      <c r="AA206" s="244"/>
      <c r="AB206" s="244"/>
      <c r="AC206" s="244"/>
      <c r="AD206" s="244"/>
      <c r="AE206" s="391">
        <v>150</v>
      </c>
      <c r="AF206" s="244"/>
      <c r="AG206" s="244"/>
      <c r="AH206" s="244"/>
      <c r="AI206" s="244"/>
      <c r="AJ206" s="244"/>
      <c r="AK206" s="244"/>
      <c r="AL206" s="244"/>
      <c r="AM206" s="244"/>
      <c r="AN206" s="244"/>
      <c r="AO206" s="244"/>
      <c r="AP206" s="244"/>
      <c r="AQ206" s="244"/>
      <c r="AR206" s="244"/>
      <c r="AS206" s="244"/>
      <c r="AT206" s="244"/>
      <c r="AU206" s="244"/>
      <c r="AV206" s="244"/>
      <c r="AW206" s="244"/>
      <c r="AX206" s="244"/>
    </row>
    <row r="207" spans="1:55" s="43" customFormat="1" ht="27" customHeight="1">
      <c r="B207" s="50"/>
      <c r="C207" s="391" t="s">
        <v>687</v>
      </c>
      <c r="D207" s="391" t="s">
        <v>26503</v>
      </c>
      <c r="E207" s="783" t="s">
        <v>16919</v>
      </c>
      <c r="F207" s="391" t="s">
        <v>16920</v>
      </c>
      <c r="G207" s="391">
        <v>31935</v>
      </c>
      <c r="H207" s="391">
        <v>69</v>
      </c>
      <c r="I207" s="391">
        <v>69</v>
      </c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  <c r="T207" s="391"/>
      <c r="U207" s="391"/>
      <c r="V207" s="391"/>
      <c r="W207" s="786"/>
      <c r="X207" s="314"/>
      <c r="Y207" s="784">
        <v>2023</v>
      </c>
      <c r="Z207" s="786"/>
      <c r="AA207" s="786"/>
      <c r="AB207" s="786"/>
      <c r="AC207" s="786"/>
      <c r="AD207" s="786"/>
      <c r="AE207" s="391">
        <v>1500</v>
      </c>
      <c r="AF207" s="391"/>
      <c r="AG207" s="391"/>
      <c r="AH207" s="1772"/>
      <c r="AI207" s="391"/>
      <c r="AJ207" s="391"/>
      <c r="AK207" s="391"/>
      <c r="AL207" s="391"/>
      <c r="AM207" s="391"/>
      <c r="AN207" s="391"/>
      <c r="AO207" s="391"/>
      <c r="AP207" s="391"/>
      <c r="AQ207" s="391"/>
      <c r="AR207" s="391"/>
      <c r="AS207" s="391"/>
      <c r="AT207" s="244"/>
      <c r="AU207" s="244"/>
      <c r="AV207" s="244"/>
      <c r="AW207" s="244"/>
      <c r="AX207" s="244" t="s">
        <v>13826</v>
      </c>
    </row>
    <row r="208" spans="1:55" s="43" customFormat="1" ht="27" customHeight="1">
      <c r="A208" s="853"/>
      <c r="B208" s="50"/>
      <c r="C208" s="391" t="s">
        <v>2033</v>
      </c>
      <c r="D208" s="391" t="s">
        <v>26502</v>
      </c>
      <c r="E208" s="391" t="s">
        <v>15854</v>
      </c>
      <c r="F208" s="391" t="s">
        <v>2033</v>
      </c>
      <c r="G208" s="391">
        <v>74063</v>
      </c>
      <c r="H208" s="391">
        <v>0</v>
      </c>
      <c r="I208" s="391">
        <v>0</v>
      </c>
      <c r="J208" s="391">
        <v>6</v>
      </c>
      <c r="K208" s="244">
        <v>54</v>
      </c>
      <c r="L208" s="391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314"/>
      <c r="Y208" s="784">
        <v>2020</v>
      </c>
      <c r="Z208" s="244">
        <v>1100</v>
      </c>
      <c r="AA208" s="244">
        <v>700</v>
      </c>
      <c r="AB208" s="244">
        <v>680</v>
      </c>
      <c r="AC208" s="244"/>
      <c r="AD208" s="244"/>
      <c r="AE208" s="244">
        <v>2480</v>
      </c>
      <c r="AF208" s="244">
        <v>2023</v>
      </c>
      <c r="AG208" s="244">
        <v>2024</v>
      </c>
      <c r="AH208" s="244"/>
      <c r="AI208" s="244"/>
      <c r="AJ208" s="244"/>
      <c r="AK208" s="244"/>
      <c r="AL208" s="244"/>
      <c r="AM208" s="244"/>
      <c r="AN208" s="244"/>
      <c r="AO208" s="244"/>
      <c r="AP208" s="244"/>
      <c r="AQ208" s="244"/>
      <c r="AR208" s="244"/>
      <c r="AS208" s="244"/>
      <c r="AT208" s="244"/>
      <c r="AU208" s="244"/>
      <c r="AV208" s="244"/>
      <c r="AW208" s="244"/>
      <c r="AX208" s="244" t="s">
        <v>22316</v>
      </c>
      <c r="AY208" s="853"/>
      <c r="AZ208" s="853"/>
      <c r="BA208" s="853"/>
      <c r="BB208" s="853"/>
      <c r="BC208" s="853"/>
    </row>
    <row r="209" spans="1:50" s="92" customFormat="1" ht="27" customHeight="1">
      <c r="B209" s="1726" t="s">
        <v>59</v>
      </c>
      <c r="C209" s="1733" t="s">
        <v>55</v>
      </c>
      <c r="D209" s="1733"/>
      <c r="E209" s="1734">
        <f>COUNTA(E210:E230)</f>
        <v>21</v>
      </c>
      <c r="F209" s="1733"/>
      <c r="G209" s="1733">
        <f>SUM(G210:G230)</f>
        <v>591631</v>
      </c>
      <c r="H209" s="1733">
        <f>SUM(H210:H230)</f>
        <v>232</v>
      </c>
      <c r="I209" s="1733">
        <f>SUM(I210:I230)</f>
        <v>232</v>
      </c>
      <c r="J209" s="1733"/>
      <c r="K209" s="1733"/>
      <c r="L209" s="1733"/>
      <c r="M209" s="1733"/>
      <c r="N209" s="1733"/>
      <c r="O209" s="1733"/>
      <c r="P209" s="1733"/>
      <c r="Q209" s="1733"/>
      <c r="R209" s="1733"/>
      <c r="S209" s="1733"/>
      <c r="T209" s="1733"/>
      <c r="U209" s="1733"/>
      <c r="V209" s="1733"/>
      <c r="W209" s="1754"/>
      <c r="X209" s="314"/>
      <c r="Y209" s="784"/>
      <c r="Z209" s="1735"/>
      <c r="AA209" s="1735"/>
      <c r="AB209" s="1735"/>
      <c r="AC209" s="1735"/>
      <c r="AD209" s="1735"/>
      <c r="AE209" s="1733"/>
      <c r="AF209" s="1733"/>
      <c r="AG209" s="1733"/>
      <c r="AH209" s="1736"/>
      <c r="AI209" s="1733"/>
      <c r="AJ209" s="1733"/>
      <c r="AK209" s="1733"/>
      <c r="AL209" s="1733"/>
      <c r="AM209" s="1733"/>
      <c r="AN209" s="1733"/>
      <c r="AO209" s="1733"/>
      <c r="AP209" s="1733"/>
      <c r="AQ209" s="1733"/>
      <c r="AR209" s="1733"/>
      <c r="AS209" s="1733"/>
      <c r="AT209" s="380"/>
      <c r="AU209" s="380"/>
      <c r="AV209" s="380"/>
      <c r="AW209" s="380"/>
      <c r="AX209" s="380"/>
    </row>
    <row r="210" spans="1:50" ht="27" customHeight="1">
      <c r="A210" s="43"/>
      <c r="B210" s="50"/>
      <c r="C210" s="391" t="s">
        <v>13022</v>
      </c>
      <c r="D210" s="1782" t="s">
        <v>22823</v>
      </c>
      <c r="E210" s="1783" t="s">
        <v>15855</v>
      </c>
      <c r="F210" s="1782" t="s">
        <v>22824</v>
      </c>
      <c r="G210" s="1782">
        <v>60000</v>
      </c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628"/>
      <c r="X210" s="314"/>
      <c r="Y210" s="784">
        <v>2011</v>
      </c>
      <c r="Z210" s="786"/>
      <c r="AA210" s="786"/>
      <c r="AB210" s="786"/>
      <c r="AC210" s="786"/>
      <c r="AD210" s="786"/>
      <c r="AE210" s="391"/>
      <c r="AF210" s="391"/>
      <c r="AG210" s="391"/>
      <c r="AH210" s="1772"/>
      <c r="AI210" s="391"/>
      <c r="AJ210" s="391"/>
      <c r="AK210" s="391"/>
      <c r="AL210" s="391"/>
      <c r="AM210" s="391"/>
      <c r="AN210" s="391"/>
      <c r="AO210" s="391"/>
      <c r="AP210" s="391"/>
      <c r="AQ210" s="391"/>
      <c r="AR210" s="391"/>
      <c r="AS210" s="391"/>
      <c r="AT210" s="244"/>
      <c r="AU210" s="244"/>
      <c r="AV210" s="244"/>
      <c r="AW210" s="244"/>
      <c r="AX210" s="244"/>
    </row>
    <row r="211" spans="1:50" ht="27" customHeight="1">
      <c r="A211" s="43"/>
      <c r="B211" s="50"/>
      <c r="C211" s="391" t="s">
        <v>13022</v>
      </c>
      <c r="D211" s="1782" t="s">
        <v>22825</v>
      </c>
      <c r="E211" s="1783" t="s">
        <v>22826</v>
      </c>
      <c r="F211" s="1782" t="s">
        <v>22827</v>
      </c>
      <c r="G211" s="1782">
        <v>9424</v>
      </c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  <c r="T211" s="391"/>
      <c r="U211" s="391"/>
      <c r="V211" s="391"/>
      <c r="W211" s="628"/>
      <c r="X211" s="314"/>
      <c r="Y211" s="784">
        <v>2008</v>
      </c>
      <c r="Z211" s="786"/>
      <c r="AA211" s="786"/>
      <c r="AB211" s="786"/>
      <c r="AC211" s="786"/>
      <c r="AD211" s="786"/>
      <c r="AE211" s="391"/>
      <c r="AF211" s="391"/>
      <c r="AG211" s="391"/>
      <c r="AH211" s="1772"/>
      <c r="AI211" s="391"/>
      <c r="AJ211" s="391"/>
      <c r="AK211" s="391"/>
      <c r="AL211" s="391"/>
      <c r="AM211" s="391"/>
      <c r="AN211" s="391"/>
      <c r="AO211" s="391"/>
      <c r="AP211" s="391"/>
      <c r="AQ211" s="391"/>
      <c r="AR211" s="391"/>
      <c r="AS211" s="391"/>
      <c r="AT211" s="244"/>
      <c r="AU211" s="244"/>
      <c r="AV211" s="244"/>
      <c r="AW211" s="244"/>
      <c r="AX211" s="244"/>
    </row>
    <row r="212" spans="1:50" ht="27" customHeight="1">
      <c r="A212" s="43"/>
      <c r="B212" s="50"/>
      <c r="C212" s="1784" t="s">
        <v>461</v>
      </c>
      <c r="D212" s="1785" t="s">
        <v>22811</v>
      </c>
      <c r="E212" s="1786" t="s">
        <v>22828</v>
      </c>
      <c r="F212" s="1785" t="s">
        <v>461</v>
      </c>
      <c r="G212" s="1785">
        <v>6413</v>
      </c>
      <c r="H212" s="1784"/>
      <c r="I212" s="1784"/>
      <c r="J212" s="1784"/>
      <c r="K212" s="1784"/>
      <c r="L212" s="1784"/>
      <c r="M212" s="1784"/>
      <c r="N212" s="1784"/>
      <c r="O212" s="1784"/>
      <c r="P212" s="1784"/>
      <c r="Q212" s="1784"/>
      <c r="R212" s="1784"/>
      <c r="S212" s="1784"/>
      <c r="T212" s="1784"/>
      <c r="U212" s="1784"/>
      <c r="V212" s="1785">
        <v>6413</v>
      </c>
      <c r="W212" s="1787"/>
      <c r="X212" s="1788"/>
      <c r="Y212" s="1789">
        <v>2024</v>
      </c>
      <c r="Z212" s="1790"/>
      <c r="AA212" s="1790"/>
      <c r="AB212" s="1790"/>
      <c r="AC212" s="1790"/>
      <c r="AD212" s="1790"/>
      <c r="AE212" s="1784"/>
      <c r="AF212" s="1784"/>
      <c r="AG212" s="1784"/>
      <c r="AH212" s="1791"/>
      <c r="AI212" s="391"/>
      <c r="AJ212" s="391"/>
      <c r="AK212" s="391"/>
      <c r="AL212" s="391"/>
      <c r="AM212" s="391"/>
      <c r="AN212" s="391"/>
      <c r="AO212" s="391"/>
      <c r="AP212" s="391"/>
      <c r="AQ212" s="391"/>
      <c r="AR212" s="391"/>
      <c r="AS212" s="391"/>
      <c r="AT212" s="244"/>
      <c r="AU212" s="244"/>
      <c r="AV212" s="244"/>
      <c r="AW212" s="244"/>
      <c r="AX212" s="244"/>
    </row>
    <row r="213" spans="1:50" ht="27" customHeight="1">
      <c r="A213" s="43"/>
      <c r="B213" s="50"/>
      <c r="C213" s="391" t="s">
        <v>13022</v>
      </c>
      <c r="D213" s="391" t="s">
        <v>22829</v>
      </c>
      <c r="E213" s="783" t="s">
        <v>22830</v>
      </c>
      <c r="F213" s="391" t="s">
        <v>13022</v>
      </c>
      <c r="G213" s="391">
        <v>67634</v>
      </c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  <c r="T213" s="391"/>
      <c r="U213" s="391"/>
      <c r="V213" s="391">
        <v>67634</v>
      </c>
      <c r="W213" s="628"/>
      <c r="X213" s="314"/>
      <c r="Y213" s="784">
        <v>2024</v>
      </c>
      <c r="Z213" s="786">
        <v>2100</v>
      </c>
      <c r="AA213" s="786"/>
      <c r="AB213" s="786"/>
      <c r="AC213" s="786"/>
      <c r="AD213" s="786"/>
      <c r="AE213" s="391">
        <v>2100</v>
      </c>
      <c r="AF213" s="391"/>
      <c r="AG213" s="391"/>
      <c r="AH213" s="1772"/>
      <c r="AI213" s="391"/>
      <c r="AJ213" s="391"/>
      <c r="AK213" s="391"/>
      <c r="AL213" s="391"/>
      <c r="AM213" s="391"/>
      <c r="AN213" s="391"/>
      <c r="AO213" s="391"/>
      <c r="AP213" s="391"/>
      <c r="AQ213" s="391"/>
      <c r="AR213" s="391"/>
      <c r="AS213" s="391"/>
      <c r="AT213" s="244"/>
      <c r="AU213" s="244"/>
      <c r="AV213" s="244"/>
      <c r="AW213" s="244"/>
      <c r="AX213" s="244"/>
    </row>
    <row r="214" spans="1:50" ht="27" customHeight="1">
      <c r="A214" s="43"/>
      <c r="B214" s="50"/>
      <c r="C214" s="391" t="s">
        <v>4126</v>
      </c>
      <c r="D214" s="391" t="s">
        <v>22831</v>
      </c>
      <c r="E214" s="783" t="s">
        <v>22832</v>
      </c>
      <c r="F214" s="391" t="s">
        <v>4126</v>
      </c>
      <c r="G214" s="391">
        <v>33711</v>
      </c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  <c r="T214" s="391"/>
      <c r="U214" s="391"/>
      <c r="V214" s="391">
        <v>33711</v>
      </c>
      <c r="W214" s="628"/>
      <c r="X214" s="314"/>
      <c r="Y214" s="784">
        <v>2017</v>
      </c>
      <c r="Z214" s="786"/>
      <c r="AA214" s="786"/>
      <c r="AB214" s="786"/>
      <c r="AC214" s="786"/>
      <c r="AD214" s="786"/>
      <c r="AE214" s="391">
        <v>700</v>
      </c>
      <c r="AF214" s="391"/>
      <c r="AG214" s="391"/>
      <c r="AH214" s="1772"/>
      <c r="AI214" s="391"/>
      <c r="AJ214" s="391"/>
      <c r="AK214" s="391"/>
      <c r="AL214" s="391"/>
      <c r="AM214" s="391"/>
      <c r="AN214" s="391"/>
      <c r="AO214" s="391"/>
      <c r="AP214" s="391"/>
      <c r="AQ214" s="391"/>
      <c r="AR214" s="391"/>
      <c r="AS214" s="391"/>
      <c r="AT214" s="244"/>
      <c r="AU214" s="244"/>
      <c r="AV214" s="244"/>
      <c r="AW214" s="244"/>
      <c r="AX214" s="244"/>
    </row>
    <row r="215" spans="1:50" ht="27" customHeight="1">
      <c r="A215" s="43"/>
      <c r="B215" s="50"/>
      <c r="C215" s="391" t="s">
        <v>4126</v>
      </c>
      <c r="D215" s="391" t="s">
        <v>22833</v>
      </c>
      <c r="E215" s="783" t="s">
        <v>22834</v>
      </c>
      <c r="F215" s="391" t="s">
        <v>4126</v>
      </c>
      <c r="G215" s="391">
        <v>12852</v>
      </c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>
        <v>12852</v>
      </c>
      <c r="W215" s="628"/>
      <c r="X215" s="314"/>
      <c r="Y215" s="784">
        <v>2017</v>
      </c>
      <c r="Z215" s="786"/>
      <c r="AA215" s="786"/>
      <c r="AB215" s="786"/>
      <c r="AC215" s="786"/>
      <c r="AD215" s="786"/>
      <c r="AE215" s="391">
        <v>200</v>
      </c>
      <c r="AF215" s="391"/>
      <c r="AG215" s="391"/>
      <c r="AH215" s="1772"/>
      <c r="AI215" s="391"/>
      <c r="AJ215" s="391"/>
      <c r="AK215" s="391"/>
      <c r="AL215" s="391"/>
      <c r="AM215" s="391"/>
      <c r="AN215" s="391"/>
      <c r="AO215" s="391"/>
      <c r="AP215" s="391"/>
      <c r="AQ215" s="391"/>
      <c r="AR215" s="391"/>
      <c r="AS215" s="391"/>
      <c r="AT215" s="244"/>
      <c r="AU215" s="244"/>
      <c r="AV215" s="244"/>
      <c r="AW215" s="244"/>
      <c r="AX215" s="244"/>
    </row>
    <row r="216" spans="1:50" ht="27" customHeight="1">
      <c r="A216" s="43"/>
      <c r="B216" s="50"/>
      <c r="C216" s="391" t="s">
        <v>4126</v>
      </c>
      <c r="D216" s="391" t="s">
        <v>22835</v>
      </c>
      <c r="E216" s="783" t="s">
        <v>22836</v>
      </c>
      <c r="F216" s="391" t="s">
        <v>4126</v>
      </c>
      <c r="G216" s="391">
        <v>26640</v>
      </c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  <c r="T216" s="391"/>
      <c r="U216" s="391"/>
      <c r="V216" s="391">
        <v>26640</v>
      </c>
      <c r="W216" s="628"/>
      <c r="X216" s="314"/>
      <c r="Y216" s="784">
        <v>2016</v>
      </c>
      <c r="Z216" s="786"/>
      <c r="AA216" s="786"/>
      <c r="AB216" s="786"/>
      <c r="AC216" s="786"/>
      <c r="AD216" s="786"/>
      <c r="AE216" s="391">
        <v>300</v>
      </c>
      <c r="AF216" s="391"/>
      <c r="AG216" s="391"/>
      <c r="AH216" s="1772"/>
      <c r="AI216" s="391"/>
      <c r="AJ216" s="391"/>
      <c r="AK216" s="391"/>
      <c r="AL216" s="391"/>
      <c r="AM216" s="391"/>
      <c r="AN216" s="391"/>
      <c r="AO216" s="391"/>
      <c r="AP216" s="391"/>
      <c r="AQ216" s="391"/>
      <c r="AR216" s="391"/>
      <c r="AS216" s="391"/>
      <c r="AT216" s="244"/>
      <c r="AU216" s="244"/>
      <c r="AV216" s="244"/>
      <c r="AW216" s="244"/>
      <c r="AX216" s="244"/>
    </row>
    <row r="217" spans="1:50" ht="37.5" customHeight="1">
      <c r="A217" s="43"/>
      <c r="B217" s="50"/>
      <c r="C217" s="391" t="s">
        <v>4126</v>
      </c>
      <c r="D217" s="391" t="s">
        <v>22837</v>
      </c>
      <c r="E217" s="783" t="s">
        <v>22838</v>
      </c>
      <c r="F217" s="391" t="s">
        <v>4126</v>
      </c>
      <c r="G217" s="391">
        <v>20498</v>
      </c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  <c r="T217" s="391"/>
      <c r="U217" s="391"/>
      <c r="V217" s="391">
        <v>20498</v>
      </c>
      <c r="W217" s="628"/>
      <c r="X217" s="314"/>
      <c r="Y217" s="784">
        <v>2019</v>
      </c>
      <c r="Z217" s="786"/>
      <c r="AA217" s="786"/>
      <c r="AB217" s="786"/>
      <c r="AC217" s="786"/>
      <c r="AD217" s="786"/>
      <c r="AE217" s="391" t="s">
        <v>11996</v>
      </c>
      <c r="AF217" s="391"/>
      <c r="AG217" s="391"/>
      <c r="AH217" s="1772"/>
      <c r="AI217" s="391"/>
      <c r="AJ217" s="391"/>
      <c r="AK217" s="391"/>
      <c r="AL217" s="391"/>
      <c r="AM217" s="391"/>
      <c r="AN217" s="391"/>
      <c r="AO217" s="391"/>
      <c r="AP217" s="391"/>
      <c r="AQ217" s="391"/>
      <c r="AR217" s="391"/>
      <c r="AS217" s="391"/>
      <c r="AT217" s="244"/>
      <c r="AU217" s="244"/>
      <c r="AV217" s="244"/>
      <c r="AW217" s="244"/>
      <c r="AX217" s="244"/>
    </row>
    <row r="218" spans="1:50" ht="27" customHeight="1">
      <c r="A218" s="43"/>
      <c r="B218" s="50"/>
      <c r="C218" s="391" t="s">
        <v>13025</v>
      </c>
      <c r="D218" s="244" t="s">
        <v>22839</v>
      </c>
      <c r="E218" s="783" t="s">
        <v>15005</v>
      </c>
      <c r="F218" s="391" t="s">
        <v>13025</v>
      </c>
      <c r="G218" s="391">
        <v>19054</v>
      </c>
      <c r="H218" s="391">
        <v>232</v>
      </c>
      <c r="I218" s="391">
        <v>232</v>
      </c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>
        <v>19054</v>
      </c>
      <c r="W218" s="628"/>
      <c r="X218" s="314"/>
      <c r="Y218" s="784">
        <v>2010</v>
      </c>
      <c r="Z218" s="244"/>
      <c r="AA218" s="244"/>
      <c r="AB218" s="244"/>
      <c r="AC218" s="244"/>
      <c r="AD218" s="244"/>
      <c r="AE218" s="391"/>
      <c r="AF218" s="244"/>
      <c r="AG218" s="244"/>
      <c r="AH218" s="244"/>
      <c r="AI218" s="244"/>
      <c r="AJ218" s="244"/>
      <c r="AK218" s="244"/>
      <c r="AL218" s="244"/>
      <c r="AM218" s="244"/>
      <c r="AN218" s="244"/>
      <c r="AO218" s="244"/>
      <c r="AP218" s="244"/>
      <c r="AQ218" s="244"/>
      <c r="AR218" s="244"/>
      <c r="AS218" s="244"/>
      <c r="AT218" s="244"/>
      <c r="AU218" s="244"/>
      <c r="AV218" s="244"/>
      <c r="AW218" s="244"/>
      <c r="AX218" s="244"/>
    </row>
    <row r="219" spans="1:50" ht="27" customHeight="1">
      <c r="A219" s="43"/>
      <c r="B219" s="50"/>
      <c r="C219" s="391" t="s">
        <v>13025</v>
      </c>
      <c r="D219" s="244" t="s">
        <v>22840</v>
      </c>
      <c r="E219" s="311" t="s">
        <v>22841</v>
      </c>
      <c r="F219" s="391" t="s">
        <v>13025</v>
      </c>
      <c r="G219" s="391">
        <v>11515</v>
      </c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628"/>
      <c r="X219" s="314"/>
      <c r="Y219" s="784">
        <v>2024</v>
      </c>
      <c r="Z219" s="244"/>
      <c r="AA219" s="244"/>
      <c r="AB219" s="244"/>
      <c r="AC219" s="244"/>
      <c r="AD219" s="244"/>
      <c r="AE219" s="391"/>
      <c r="AF219" s="244"/>
      <c r="AG219" s="244"/>
      <c r="AH219" s="244"/>
      <c r="AI219" s="244"/>
      <c r="AJ219" s="244"/>
      <c r="AK219" s="244"/>
      <c r="AL219" s="244"/>
      <c r="AM219" s="244"/>
      <c r="AN219" s="244"/>
      <c r="AO219" s="244"/>
      <c r="AP219" s="244"/>
      <c r="AQ219" s="244"/>
      <c r="AR219" s="244"/>
      <c r="AS219" s="244"/>
      <c r="AT219" s="244"/>
      <c r="AU219" s="244"/>
      <c r="AV219" s="244"/>
      <c r="AW219" s="244"/>
      <c r="AX219" s="244"/>
    </row>
    <row r="220" spans="1:50" ht="27" customHeight="1">
      <c r="A220" s="43"/>
      <c r="B220" s="50"/>
      <c r="C220" s="391" t="s">
        <v>698</v>
      </c>
      <c r="D220" s="391" t="s">
        <v>22842</v>
      </c>
      <c r="E220" s="391" t="s">
        <v>15858</v>
      </c>
      <c r="F220" s="391" t="s">
        <v>8893</v>
      </c>
      <c r="G220" s="391">
        <v>13908</v>
      </c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>
        <v>13908</v>
      </c>
      <c r="W220" s="628"/>
      <c r="X220" s="314"/>
      <c r="Y220" s="784">
        <v>2020</v>
      </c>
      <c r="Z220" s="786"/>
      <c r="AA220" s="786"/>
      <c r="AB220" s="786"/>
      <c r="AC220" s="786"/>
      <c r="AD220" s="786"/>
      <c r="AE220" s="391">
        <v>500</v>
      </c>
      <c r="AF220" s="391" t="s">
        <v>1855</v>
      </c>
      <c r="AG220" s="391"/>
      <c r="AH220" s="1772"/>
      <c r="AI220" s="391"/>
      <c r="AJ220" s="391"/>
      <c r="AK220" s="391"/>
      <c r="AL220" s="391"/>
      <c r="AM220" s="391"/>
      <c r="AN220" s="391"/>
      <c r="AO220" s="391"/>
      <c r="AP220" s="391"/>
      <c r="AQ220" s="391"/>
      <c r="AR220" s="391"/>
      <c r="AS220" s="391"/>
      <c r="AT220" s="244"/>
      <c r="AU220" s="244"/>
      <c r="AV220" s="244"/>
      <c r="AW220" s="244"/>
      <c r="AX220" s="391"/>
    </row>
    <row r="221" spans="1:50" ht="27" customHeight="1">
      <c r="A221" s="43"/>
      <c r="B221" s="50"/>
      <c r="C221" s="391" t="s">
        <v>8900</v>
      </c>
      <c r="D221" s="391" t="s">
        <v>22843</v>
      </c>
      <c r="E221" s="391" t="s">
        <v>22844</v>
      </c>
      <c r="F221" s="391" t="s">
        <v>8900</v>
      </c>
      <c r="G221" s="391">
        <v>43463</v>
      </c>
      <c r="H221" s="391"/>
      <c r="I221" s="391"/>
      <c r="J221" s="391">
        <v>4</v>
      </c>
      <c r="K221" s="391">
        <v>36</v>
      </c>
      <c r="L221" s="391">
        <v>690</v>
      </c>
      <c r="M221" s="391">
        <v>9</v>
      </c>
      <c r="N221" s="391">
        <v>635</v>
      </c>
      <c r="O221" s="391">
        <v>9</v>
      </c>
      <c r="P221" s="391">
        <v>693</v>
      </c>
      <c r="Q221" s="391">
        <v>9</v>
      </c>
      <c r="R221" s="391">
        <v>611</v>
      </c>
      <c r="S221" s="391">
        <v>9</v>
      </c>
      <c r="T221" s="391"/>
      <c r="U221" s="391"/>
      <c r="V221" s="391">
        <v>40051</v>
      </c>
      <c r="W221" s="628"/>
      <c r="X221" s="314"/>
      <c r="Y221" s="784">
        <v>2024</v>
      </c>
      <c r="Z221" s="786"/>
      <c r="AA221" s="786"/>
      <c r="AB221" s="786"/>
      <c r="AC221" s="786"/>
      <c r="AD221" s="786"/>
      <c r="AE221" s="391"/>
      <c r="AF221" s="391"/>
      <c r="AG221" s="391"/>
      <c r="AH221" s="391"/>
      <c r="AI221" s="391"/>
      <c r="AJ221" s="391"/>
      <c r="AK221" s="391"/>
      <c r="AL221" s="391"/>
      <c r="AM221" s="391"/>
      <c r="AN221" s="391"/>
      <c r="AO221" s="391"/>
      <c r="AP221" s="391"/>
      <c r="AQ221" s="391"/>
      <c r="AR221" s="391"/>
      <c r="AS221" s="391"/>
      <c r="AT221" s="391"/>
      <c r="AU221" s="391"/>
      <c r="AV221" s="391"/>
      <c r="AW221" s="391"/>
      <c r="AX221" s="391"/>
    </row>
    <row r="222" spans="1:50" ht="27" customHeight="1">
      <c r="A222" s="43"/>
      <c r="B222" s="50"/>
      <c r="C222" s="1792" t="s">
        <v>1872</v>
      </c>
      <c r="D222" s="1792" t="s">
        <v>22845</v>
      </c>
      <c r="E222" s="1792" t="s">
        <v>22846</v>
      </c>
      <c r="F222" s="1792" t="s">
        <v>1872</v>
      </c>
      <c r="G222" s="1792">
        <v>9000</v>
      </c>
      <c r="H222" s="1792"/>
      <c r="I222" s="1792"/>
      <c r="J222" s="1792"/>
      <c r="K222" s="1792">
        <v>9</v>
      </c>
      <c r="L222" s="1792"/>
      <c r="M222" s="1792"/>
      <c r="N222" s="1792"/>
      <c r="O222" s="1792"/>
      <c r="P222" s="1792"/>
      <c r="Q222" s="1792"/>
      <c r="R222" s="1792"/>
      <c r="S222" s="1792"/>
      <c r="T222" s="1792"/>
      <c r="U222" s="1792"/>
      <c r="V222" s="1792">
        <v>9000</v>
      </c>
      <c r="W222" s="1793"/>
      <c r="X222" s="1794"/>
      <c r="Y222" s="1795">
        <v>2024</v>
      </c>
      <c r="Z222" s="1796"/>
      <c r="AA222" s="1796"/>
      <c r="AB222" s="1796"/>
      <c r="AC222" s="1796"/>
      <c r="AD222" s="1796"/>
      <c r="AE222" s="1792"/>
      <c r="AF222" s="1792"/>
      <c r="AG222" s="1792"/>
      <c r="AH222" s="1792"/>
      <c r="AI222" s="1792"/>
      <c r="AJ222" s="1792"/>
      <c r="AK222" s="1792"/>
      <c r="AL222" s="1792"/>
      <c r="AM222" s="1792"/>
      <c r="AN222" s="1792"/>
      <c r="AO222" s="1792"/>
      <c r="AP222" s="391"/>
      <c r="AQ222" s="391"/>
      <c r="AR222" s="391"/>
      <c r="AS222" s="391"/>
      <c r="AT222" s="391"/>
      <c r="AU222" s="391"/>
      <c r="AV222" s="391"/>
      <c r="AW222" s="391"/>
      <c r="AX222" s="391"/>
    </row>
    <row r="223" spans="1:50" ht="27" customHeight="1">
      <c r="A223" s="43"/>
      <c r="B223" s="50"/>
      <c r="C223" s="391" t="s">
        <v>13030</v>
      </c>
      <c r="D223" s="244" t="s">
        <v>22847</v>
      </c>
      <c r="E223" s="391" t="s">
        <v>22848</v>
      </c>
      <c r="F223" s="628" t="s">
        <v>13030</v>
      </c>
      <c r="G223" s="391">
        <v>9126</v>
      </c>
      <c r="H223" s="244"/>
      <c r="I223" s="244"/>
      <c r="J223" s="244">
        <v>760</v>
      </c>
      <c r="K223" s="244">
        <v>9</v>
      </c>
      <c r="L223" s="244">
        <v>760</v>
      </c>
      <c r="M223" s="244">
        <v>9</v>
      </c>
      <c r="N223" s="244"/>
      <c r="O223" s="244"/>
      <c r="P223" s="244"/>
      <c r="Q223" s="244"/>
      <c r="R223" s="244"/>
      <c r="S223" s="244"/>
      <c r="T223" s="244"/>
      <c r="U223" s="244"/>
      <c r="V223" s="244">
        <v>9126</v>
      </c>
      <c r="W223" s="244"/>
      <c r="X223" s="314"/>
      <c r="Y223" s="784">
        <v>2023</v>
      </c>
      <c r="Z223" s="244">
        <v>500</v>
      </c>
      <c r="AA223" s="244"/>
      <c r="AB223" s="244"/>
      <c r="AC223" s="244"/>
      <c r="AD223" s="244"/>
      <c r="AE223" s="391">
        <v>500</v>
      </c>
      <c r="AF223" s="244"/>
      <c r="AG223" s="244"/>
      <c r="AH223" s="244"/>
      <c r="AI223" s="244"/>
      <c r="AJ223" s="244"/>
      <c r="AK223" s="244"/>
      <c r="AL223" s="244"/>
      <c r="AM223" s="244"/>
      <c r="AN223" s="244"/>
      <c r="AO223" s="244"/>
      <c r="AP223" s="244"/>
      <c r="AQ223" s="244"/>
      <c r="AR223" s="244"/>
      <c r="AS223" s="244"/>
      <c r="AT223" s="244"/>
      <c r="AU223" s="244"/>
      <c r="AV223" s="244"/>
      <c r="AW223" s="244"/>
      <c r="AX223" s="391" t="s">
        <v>22849</v>
      </c>
    </row>
    <row r="224" spans="1:50" ht="27" customHeight="1">
      <c r="A224" s="43"/>
      <c r="B224" s="50"/>
      <c r="C224" s="391" t="s">
        <v>13030</v>
      </c>
      <c r="D224" s="244" t="s">
        <v>22850</v>
      </c>
      <c r="E224" s="391" t="s">
        <v>13031</v>
      </c>
      <c r="F224" s="628" t="s">
        <v>13030</v>
      </c>
      <c r="G224" s="391">
        <v>9900</v>
      </c>
      <c r="H224" s="391"/>
      <c r="I224" s="391"/>
      <c r="J224" s="244">
        <v>450</v>
      </c>
      <c r="K224" s="244">
        <v>9</v>
      </c>
      <c r="L224" s="244">
        <v>450</v>
      </c>
      <c r="M224" s="244">
        <v>9</v>
      </c>
      <c r="N224" s="244"/>
      <c r="O224" s="244"/>
      <c r="P224" s="244"/>
      <c r="Q224" s="244"/>
      <c r="R224" s="244"/>
      <c r="S224" s="244"/>
      <c r="T224" s="244"/>
      <c r="U224" s="244"/>
      <c r="V224" s="391">
        <v>9900</v>
      </c>
      <c r="W224" s="244"/>
      <c r="X224" s="314"/>
      <c r="Y224" s="784">
        <v>2013</v>
      </c>
      <c r="Z224" s="244">
        <v>25</v>
      </c>
      <c r="AA224" s="244"/>
      <c r="AB224" s="244"/>
      <c r="AC224" s="244"/>
      <c r="AD224" s="244"/>
      <c r="AE224" s="391">
        <v>25</v>
      </c>
      <c r="AF224" s="244"/>
      <c r="AG224" s="244"/>
      <c r="AH224" s="244"/>
      <c r="AI224" s="244"/>
      <c r="AJ224" s="244"/>
      <c r="AK224" s="244"/>
      <c r="AL224" s="244"/>
      <c r="AM224" s="244"/>
      <c r="AN224" s="244"/>
      <c r="AO224" s="244"/>
      <c r="AP224" s="244"/>
      <c r="AQ224" s="244"/>
      <c r="AR224" s="244"/>
      <c r="AS224" s="244"/>
      <c r="AT224" s="244"/>
      <c r="AU224" s="244"/>
      <c r="AV224" s="244"/>
      <c r="AW224" s="244"/>
      <c r="AX224" s="391" t="s">
        <v>22849</v>
      </c>
    </row>
    <row r="225" spans="1:50" ht="27" customHeight="1">
      <c r="A225" s="43"/>
      <c r="B225" s="50"/>
      <c r="C225" s="391" t="s">
        <v>16861</v>
      </c>
      <c r="D225" s="244" t="s">
        <v>22851</v>
      </c>
      <c r="E225" s="783" t="s">
        <v>16867</v>
      </c>
      <c r="F225" s="391" t="s">
        <v>16861</v>
      </c>
      <c r="G225" s="391">
        <v>17500</v>
      </c>
      <c r="H225" s="391">
        <v>0</v>
      </c>
      <c r="I225" s="391">
        <v>0</v>
      </c>
      <c r="J225" s="391"/>
      <c r="K225" s="391"/>
      <c r="L225" s="391">
        <v>0</v>
      </c>
      <c r="M225" s="391"/>
      <c r="N225" s="391"/>
      <c r="O225" s="391"/>
      <c r="P225" s="391"/>
      <c r="Q225" s="391"/>
      <c r="R225" s="391"/>
      <c r="S225" s="391"/>
      <c r="T225" s="391"/>
      <c r="U225" s="391"/>
      <c r="V225" s="391"/>
      <c r="W225" s="236"/>
      <c r="X225" s="314"/>
      <c r="Y225" s="236">
        <v>2023</v>
      </c>
      <c r="Z225" s="244"/>
      <c r="AA225" s="244"/>
      <c r="AB225" s="244"/>
      <c r="AC225" s="244"/>
      <c r="AD225" s="244"/>
      <c r="AE225" s="254">
        <v>1450</v>
      </c>
      <c r="AF225" s="244"/>
      <c r="AG225" s="244"/>
      <c r="AH225" s="244"/>
      <c r="AI225" s="244"/>
      <c r="AJ225" s="244"/>
      <c r="AK225" s="244"/>
      <c r="AL225" s="244"/>
      <c r="AM225" s="244"/>
      <c r="AN225" s="244"/>
      <c r="AO225" s="244"/>
      <c r="AP225" s="244"/>
      <c r="AQ225" s="244"/>
      <c r="AR225" s="244"/>
      <c r="AS225" s="244"/>
      <c r="AT225" s="244"/>
      <c r="AU225" s="244"/>
      <c r="AV225" s="244"/>
      <c r="AW225" s="244"/>
      <c r="AX225" s="391"/>
    </row>
    <row r="226" spans="1:50" ht="27" customHeight="1">
      <c r="A226" s="43"/>
      <c r="B226" s="50"/>
      <c r="C226" s="391" t="s">
        <v>13017</v>
      </c>
      <c r="D226" s="244" t="s">
        <v>22852</v>
      </c>
      <c r="E226" s="1751" t="s">
        <v>15875</v>
      </c>
      <c r="F226" s="628" t="s">
        <v>13017</v>
      </c>
      <c r="G226" s="391">
        <v>15484</v>
      </c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>
        <v>15484</v>
      </c>
      <c r="W226" s="244"/>
      <c r="X226" s="314"/>
      <c r="Y226" s="784">
        <v>2022</v>
      </c>
      <c r="Z226" s="244"/>
      <c r="AA226" s="244"/>
      <c r="AB226" s="244"/>
      <c r="AC226" s="244"/>
      <c r="AD226" s="244"/>
      <c r="AE226" s="391">
        <v>1500</v>
      </c>
      <c r="AF226" s="244"/>
      <c r="AG226" s="244"/>
      <c r="AH226" s="244"/>
      <c r="AI226" s="244"/>
      <c r="AJ226" s="244"/>
      <c r="AK226" s="244"/>
      <c r="AL226" s="244"/>
      <c r="AM226" s="244"/>
      <c r="AN226" s="244"/>
      <c r="AO226" s="244"/>
      <c r="AP226" s="244"/>
      <c r="AQ226" s="244"/>
      <c r="AR226" s="244"/>
      <c r="AS226" s="244"/>
      <c r="AT226" s="244"/>
      <c r="AU226" s="244"/>
      <c r="AV226" s="244"/>
      <c r="AW226" s="244"/>
      <c r="AX226" s="391"/>
    </row>
    <row r="227" spans="1:50" ht="27" customHeight="1">
      <c r="A227" s="43"/>
      <c r="B227" s="50"/>
      <c r="C227" s="391" t="s">
        <v>13019</v>
      </c>
      <c r="D227" s="391" t="s">
        <v>22853</v>
      </c>
      <c r="E227" s="1751" t="s">
        <v>15878</v>
      </c>
      <c r="F227" s="628" t="s">
        <v>13019</v>
      </c>
      <c r="G227" s="391">
        <v>14438</v>
      </c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>
        <v>14438</v>
      </c>
      <c r="W227" s="244"/>
      <c r="X227" s="314"/>
      <c r="Y227" s="784">
        <v>2019</v>
      </c>
      <c r="Z227" s="244"/>
      <c r="AA227" s="244"/>
      <c r="AB227" s="244"/>
      <c r="AC227" s="244"/>
      <c r="AD227" s="244"/>
      <c r="AE227" s="391">
        <v>424</v>
      </c>
      <c r="AF227" s="244"/>
      <c r="AG227" s="244"/>
      <c r="AH227" s="244"/>
      <c r="AI227" s="244"/>
      <c r="AJ227" s="244"/>
      <c r="AK227" s="244"/>
      <c r="AL227" s="244"/>
      <c r="AM227" s="244"/>
      <c r="AN227" s="244"/>
      <c r="AO227" s="244"/>
      <c r="AP227" s="244"/>
      <c r="AQ227" s="244"/>
      <c r="AR227" s="244"/>
      <c r="AS227" s="244"/>
      <c r="AT227" s="244"/>
      <c r="AU227" s="244"/>
      <c r="AV227" s="244"/>
      <c r="AW227" s="244"/>
      <c r="AX227" s="391"/>
    </row>
    <row r="228" spans="1:50" ht="27" customHeight="1">
      <c r="A228" s="43"/>
      <c r="B228" s="50"/>
      <c r="C228" s="391" t="s">
        <v>13019</v>
      </c>
      <c r="D228" s="244" t="s">
        <v>22854</v>
      </c>
      <c r="E228" s="1751" t="s">
        <v>15879</v>
      </c>
      <c r="F228" s="391" t="s">
        <v>13019</v>
      </c>
      <c r="G228" s="391">
        <v>12700</v>
      </c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>
        <v>12700</v>
      </c>
      <c r="W228" s="244"/>
      <c r="X228" s="314"/>
      <c r="Y228" s="784">
        <v>2022</v>
      </c>
      <c r="Z228" s="244"/>
      <c r="AA228" s="244"/>
      <c r="AB228" s="244"/>
      <c r="AC228" s="244"/>
      <c r="AD228" s="244"/>
      <c r="AE228" s="391">
        <v>650</v>
      </c>
      <c r="AF228" s="244"/>
      <c r="AG228" s="244"/>
      <c r="AH228" s="244"/>
      <c r="AI228" s="244"/>
      <c r="AJ228" s="244"/>
      <c r="AK228" s="244"/>
      <c r="AL228" s="244"/>
      <c r="AM228" s="244"/>
      <c r="AN228" s="244"/>
      <c r="AO228" s="244"/>
      <c r="AP228" s="244"/>
      <c r="AQ228" s="244"/>
      <c r="AR228" s="244"/>
      <c r="AS228" s="244"/>
      <c r="AT228" s="244"/>
      <c r="AU228" s="244"/>
      <c r="AV228" s="244"/>
      <c r="AW228" s="244"/>
      <c r="AX228" s="391"/>
    </row>
    <row r="229" spans="1:50" ht="27" customHeight="1">
      <c r="A229" s="43"/>
      <c r="B229" s="50"/>
      <c r="C229" s="391" t="s">
        <v>13019</v>
      </c>
      <c r="D229" s="244" t="s">
        <v>22585</v>
      </c>
      <c r="E229" s="1751" t="s">
        <v>16868</v>
      </c>
      <c r="F229" s="391" t="s">
        <v>13019</v>
      </c>
      <c r="G229" s="391">
        <v>13371</v>
      </c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>
        <v>13371</v>
      </c>
      <c r="W229" s="244"/>
      <c r="X229" s="314"/>
      <c r="Y229" s="784">
        <v>2023</v>
      </c>
      <c r="Z229" s="244"/>
      <c r="AA229" s="244"/>
      <c r="AB229" s="244"/>
      <c r="AC229" s="244"/>
      <c r="AD229" s="244"/>
      <c r="AE229" s="391">
        <v>1000</v>
      </c>
      <c r="AF229" s="244"/>
      <c r="AG229" s="244"/>
      <c r="AH229" s="244"/>
      <c r="AI229" s="244"/>
      <c r="AJ229" s="244"/>
      <c r="AK229" s="244"/>
      <c r="AL229" s="244"/>
      <c r="AM229" s="244"/>
      <c r="AN229" s="244"/>
      <c r="AO229" s="244"/>
      <c r="AP229" s="244"/>
      <c r="AQ229" s="244"/>
      <c r="AR229" s="244"/>
      <c r="AS229" s="244"/>
      <c r="AT229" s="244"/>
      <c r="AU229" s="244"/>
      <c r="AV229" s="244"/>
      <c r="AW229" s="244"/>
      <c r="AX229" s="391"/>
    </row>
    <row r="230" spans="1:50" ht="27" customHeight="1">
      <c r="A230" s="43"/>
      <c r="B230" s="50"/>
      <c r="C230" s="391" t="s">
        <v>12932</v>
      </c>
      <c r="D230" s="244" t="s">
        <v>22855</v>
      </c>
      <c r="E230" s="1751" t="s">
        <v>22856</v>
      </c>
      <c r="F230" s="628" t="s">
        <v>12932</v>
      </c>
      <c r="G230" s="391">
        <v>165000</v>
      </c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>
        <v>19749</v>
      </c>
      <c r="W230" s="244"/>
      <c r="X230" s="314"/>
      <c r="Y230" s="784">
        <v>2019</v>
      </c>
      <c r="Z230" s="244"/>
      <c r="AA230" s="244"/>
      <c r="AB230" s="244"/>
      <c r="AC230" s="244"/>
      <c r="AD230" s="244"/>
      <c r="AE230" s="391">
        <v>10</v>
      </c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44"/>
      <c r="AQ230" s="244"/>
      <c r="AR230" s="244"/>
      <c r="AS230" s="244"/>
      <c r="AT230" s="244"/>
      <c r="AU230" s="244"/>
      <c r="AV230" s="244"/>
      <c r="AW230" s="244"/>
      <c r="AX230" s="628" t="s">
        <v>18076</v>
      </c>
    </row>
    <row r="231" spans="1:50" s="92" customFormat="1" ht="27" customHeight="1">
      <c r="B231" s="1726" t="s">
        <v>90</v>
      </c>
      <c r="C231" s="1733" t="s">
        <v>55</v>
      </c>
      <c r="D231" s="1733"/>
      <c r="E231" s="1734">
        <f>COUNTA(E232:E265)</f>
        <v>34</v>
      </c>
      <c r="F231" s="1733"/>
      <c r="G231" s="1733">
        <f>SUM(G232:G265)</f>
        <v>722563</v>
      </c>
      <c r="H231" s="1733">
        <f>SUM(H232:H265)</f>
        <v>16.559999999999999</v>
      </c>
      <c r="I231" s="1733">
        <f>SUM(I232:I265)</f>
        <v>65354</v>
      </c>
      <c r="J231" s="1733"/>
      <c r="K231" s="1733"/>
      <c r="L231" s="1733"/>
      <c r="M231" s="1733"/>
      <c r="N231" s="1733"/>
      <c r="O231" s="1733"/>
      <c r="P231" s="1733"/>
      <c r="Q231" s="1733"/>
      <c r="R231" s="1733"/>
      <c r="S231" s="1733"/>
      <c r="T231" s="1733"/>
      <c r="U231" s="1733"/>
      <c r="V231" s="1733"/>
      <c r="W231" s="1754"/>
      <c r="X231" s="314"/>
      <c r="Y231" s="784"/>
      <c r="Z231" s="1735"/>
      <c r="AA231" s="1735"/>
      <c r="AB231" s="1735"/>
      <c r="AC231" s="1735"/>
      <c r="AD231" s="1735"/>
      <c r="AE231" s="1733"/>
      <c r="AF231" s="1733"/>
      <c r="AG231" s="1733"/>
      <c r="AH231" s="1733"/>
      <c r="AI231" s="1733"/>
      <c r="AJ231" s="1733"/>
      <c r="AK231" s="1733"/>
      <c r="AL231" s="1733"/>
      <c r="AM231" s="1733"/>
      <c r="AN231" s="1733"/>
      <c r="AO231" s="1733"/>
      <c r="AP231" s="1733"/>
      <c r="AQ231" s="1733"/>
      <c r="AR231" s="1733"/>
      <c r="AS231" s="1733"/>
      <c r="AT231" s="1733"/>
      <c r="AU231" s="1733"/>
      <c r="AV231" s="1733"/>
      <c r="AW231" s="1733"/>
      <c r="AX231" s="1733"/>
    </row>
    <row r="232" spans="1:50" ht="27" customHeight="1">
      <c r="B232" s="50"/>
      <c r="C232" s="391" t="s">
        <v>4499</v>
      </c>
      <c r="D232" s="391" t="s">
        <v>23276</v>
      </c>
      <c r="E232" s="783" t="s">
        <v>15887</v>
      </c>
      <c r="F232" s="391" t="s">
        <v>14520</v>
      </c>
      <c r="G232" s="391">
        <v>10000</v>
      </c>
      <c r="H232" s="391">
        <v>0</v>
      </c>
      <c r="I232" s="391">
        <v>0</v>
      </c>
      <c r="J232" s="391">
        <v>10000</v>
      </c>
      <c r="K232" s="244">
        <v>15</v>
      </c>
      <c r="L232" s="391">
        <v>10000</v>
      </c>
      <c r="M232" s="244">
        <v>15</v>
      </c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314"/>
      <c r="Y232" s="784">
        <v>2018</v>
      </c>
      <c r="Z232" s="786"/>
      <c r="AA232" s="786"/>
      <c r="AB232" s="786"/>
      <c r="AC232" s="786"/>
      <c r="AD232" s="786"/>
      <c r="AE232" s="244"/>
      <c r="AF232" s="786"/>
      <c r="AG232" s="786"/>
      <c r="AH232" s="786"/>
      <c r="AI232" s="786"/>
      <c r="AJ232" s="786"/>
      <c r="AK232" s="786"/>
      <c r="AL232" s="786"/>
      <c r="AM232" s="786"/>
      <c r="AN232" s="786"/>
      <c r="AO232" s="786"/>
      <c r="AP232" s="786"/>
      <c r="AQ232" s="786"/>
      <c r="AR232" s="786"/>
      <c r="AS232" s="786"/>
      <c r="AT232" s="786"/>
      <c r="AU232" s="786"/>
      <c r="AV232" s="786"/>
      <c r="AW232" s="786"/>
      <c r="AX232" s="254"/>
    </row>
    <row r="233" spans="1:50" ht="27" customHeight="1">
      <c r="B233" s="50"/>
      <c r="C233" s="391" t="s">
        <v>4499</v>
      </c>
      <c r="D233" s="391" t="s">
        <v>23277</v>
      </c>
      <c r="E233" s="783" t="s">
        <v>15888</v>
      </c>
      <c r="F233" s="391" t="s">
        <v>14520</v>
      </c>
      <c r="G233" s="391">
        <v>68550</v>
      </c>
      <c r="H233" s="391">
        <v>0</v>
      </c>
      <c r="I233" s="391">
        <v>0</v>
      </c>
      <c r="J233" s="391">
        <v>68550</v>
      </c>
      <c r="K233" s="244">
        <v>81</v>
      </c>
      <c r="L233" s="391">
        <v>68550</v>
      </c>
      <c r="M233" s="244">
        <v>81</v>
      </c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314"/>
      <c r="Y233" s="784">
        <v>2017</v>
      </c>
      <c r="Z233" s="786"/>
      <c r="AA233" s="786"/>
      <c r="AB233" s="786"/>
      <c r="AC233" s="786"/>
      <c r="AD233" s="786"/>
      <c r="AE233" s="244"/>
      <c r="AF233" s="786"/>
      <c r="AG233" s="786"/>
      <c r="AH233" s="786"/>
      <c r="AI233" s="786"/>
      <c r="AJ233" s="786"/>
      <c r="AK233" s="786"/>
      <c r="AL233" s="786"/>
      <c r="AM233" s="786"/>
      <c r="AN233" s="786"/>
      <c r="AO233" s="786"/>
      <c r="AP233" s="786"/>
      <c r="AQ233" s="786"/>
      <c r="AR233" s="786"/>
      <c r="AS233" s="786"/>
      <c r="AT233" s="786"/>
      <c r="AU233" s="786"/>
      <c r="AV233" s="786"/>
      <c r="AW233" s="786"/>
      <c r="AX233" s="391" t="s">
        <v>14522</v>
      </c>
    </row>
    <row r="234" spans="1:50" ht="27" customHeight="1">
      <c r="B234" s="50"/>
      <c r="C234" s="391" t="s">
        <v>4499</v>
      </c>
      <c r="D234" s="391" t="s">
        <v>23278</v>
      </c>
      <c r="E234" s="783" t="s">
        <v>15889</v>
      </c>
      <c r="F234" s="391" t="s">
        <v>14520</v>
      </c>
      <c r="G234" s="391">
        <v>34466</v>
      </c>
      <c r="H234" s="391">
        <v>0</v>
      </c>
      <c r="I234" s="391">
        <v>0</v>
      </c>
      <c r="J234" s="391">
        <v>34466</v>
      </c>
      <c r="K234" s="244">
        <v>18</v>
      </c>
      <c r="L234" s="391">
        <v>34466</v>
      </c>
      <c r="M234" s="244">
        <v>18</v>
      </c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314"/>
      <c r="Y234" s="784">
        <v>2018</v>
      </c>
      <c r="Z234" s="786"/>
      <c r="AA234" s="786"/>
      <c r="AB234" s="786"/>
      <c r="AC234" s="786"/>
      <c r="AD234" s="786"/>
      <c r="AE234" s="244"/>
      <c r="AF234" s="786"/>
      <c r="AG234" s="786"/>
      <c r="AH234" s="786"/>
      <c r="AI234" s="786"/>
      <c r="AJ234" s="786"/>
      <c r="AK234" s="786"/>
      <c r="AL234" s="786"/>
      <c r="AM234" s="786"/>
      <c r="AN234" s="786"/>
      <c r="AO234" s="786"/>
      <c r="AP234" s="786"/>
      <c r="AQ234" s="786"/>
      <c r="AR234" s="786"/>
      <c r="AS234" s="786"/>
      <c r="AT234" s="786"/>
      <c r="AU234" s="786"/>
      <c r="AV234" s="786"/>
      <c r="AW234" s="786"/>
      <c r="AX234" s="391" t="s">
        <v>14523</v>
      </c>
    </row>
    <row r="235" spans="1:50" ht="27" customHeight="1">
      <c r="B235" s="50"/>
      <c r="C235" s="391" t="s">
        <v>4499</v>
      </c>
      <c r="D235" s="391" t="s">
        <v>23279</v>
      </c>
      <c r="E235" s="783" t="s">
        <v>23280</v>
      </c>
      <c r="F235" s="391" t="s">
        <v>14520</v>
      </c>
      <c r="G235" s="391">
        <v>7136</v>
      </c>
      <c r="H235" s="391">
        <v>0</v>
      </c>
      <c r="I235" s="391">
        <v>0</v>
      </c>
      <c r="J235" s="391">
        <v>7136</v>
      </c>
      <c r="K235" s="244">
        <v>9</v>
      </c>
      <c r="L235" s="391">
        <v>7136</v>
      </c>
      <c r="M235" s="244">
        <v>9</v>
      </c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314"/>
      <c r="Y235" s="784">
        <v>2024</v>
      </c>
      <c r="Z235" s="786"/>
      <c r="AA235" s="786"/>
      <c r="AB235" s="786"/>
      <c r="AC235" s="786"/>
      <c r="AD235" s="786"/>
      <c r="AE235" s="244"/>
      <c r="AF235" s="786"/>
      <c r="AG235" s="786"/>
      <c r="AH235" s="786"/>
      <c r="AI235" s="786"/>
      <c r="AJ235" s="786"/>
      <c r="AK235" s="786"/>
      <c r="AL235" s="786"/>
      <c r="AM235" s="786"/>
      <c r="AN235" s="786"/>
      <c r="AO235" s="786"/>
      <c r="AP235" s="786"/>
      <c r="AQ235" s="786"/>
      <c r="AR235" s="786"/>
      <c r="AS235" s="786"/>
      <c r="AT235" s="786"/>
      <c r="AU235" s="786"/>
      <c r="AV235" s="786"/>
      <c r="AW235" s="786"/>
      <c r="AX235" s="391"/>
    </row>
    <row r="236" spans="1:50" ht="27" customHeight="1">
      <c r="B236" s="50"/>
      <c r="C236" s="391" t="s">
        <v>14524</v>
      </c>
      <c r="D236" s="391" t="s">
        <v>23281</v>
      </c>
      <c r="E236" s="783" t="s">
        <v>23282</v>
      </c>
      <c r="F236" s="391" t="s">
        <v>23048</v>
      </c>
      <c r="G236" s="391">
        <v>4300</v>
      </c>
      <c r="H236" s="391"/>
      <c r="I236" s="391"/>
      <c r="J236" s="391"/>
      <c r="K236" s="244"/>
      <c r="L236" s="391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314"/>
      <c r="Y236" s="784">
        <v>2017</v>
      </c>
      <c r="Z236" s="786"/>
      <c r="AA236" s="786"/>
      <c r="AB236" s="786"/>
      <c r="AC236" s="786"/>
      <c r="AD236" s="786"/>
      <c r="AE236" s="244"/>
      <c r="AF236" s="786"/>
      <c r="AG236" s="786"/>
      <c r="AH236" s="786"/>
      <c r="AI236" s="786"/>
      <c r="AJ236" s="786"/>
      <c r="AK236" s="786"/>
      <c r="AL236" s="786"/>
      <c r="AM236" s="786"/>
      <c r="AN236" s="786"/>
      <c r="AO236" s="786"/>
      <c r="AP236" s="786"/>
      <c r="AQ236" s="786"/>
      <c r="AR236" s="786"/>
      <c r="AS236" s="786"/>
      <c r="AT236" s="786"/>
      <c r="AU236" s="786"/>
      <c r="AV236" s="786"/>
      <c r="AW236" s="786"/>
      <c r="AX236" s="391"/>
    </row>
    <row r="237" spans="1:50" ht="27" customHeight="1">
      <c r="B237" s="50"/>
      <c r="C237" s="391" t="s">
        <v>14524</v>
      </c>
      <c r="D237" s="391" t="s">
        <v>23115</v>
      </c>
      <c r="E237" s="783" t="s">
        <v>15891</v>
      </c>
      <c r="F237" s="391" t="s">
        <v>23283</v>
      </c>
      <c r="G237" s="391">
        <v>10000</v>
      </c>
      <c r="H237" s="391"/>
      <c r="I237" s="391"/>
      <c r="J237" s="391"/>
      <c r="K237" s="244"/>
      <c r="L237" s="391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314"/>
      <c r="Y237" s="784"/>
      <c r="Z237" s="786"/>
      <c r="AA237" s="786"/>
      <c r="AB237" s="786"/>
      <c r="AC237" s="786"/>
      <c r="AD237" s="786"/>
      <c r="AE237" s="244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786"/>
      <c r="AQ237" s="786"/>
      <c r="AR237" s="786"/>
      <c r="AS237" s="786"/>
      <c r="AT237" s="786"/>
      <c r="AU237" s="786"/>
      <c r="AV237" s="786"/>
      <c r="AW237" s="786"/>
      <c r="AX237" s="391"/>
    </row>
    <row r="238" spans="1:50" ht="27" customHeight="1">
      <c r="B238" s="50"/>
      <c r="C238" s="391" t="s">
        <v>14524</v>
      </c>
      <c r="D238" s="391" t="s">
        <v>23284</v>
      </c>
      <c r="E238" s="783" t="s">
        <v>23285</v>
      </c>
      <c r="F238" s="391" t="s">
        <v>14524</v>
      </c>
      <c r="G238" s="391">
        <v>26725</v>
      </c>
      <c r="H238" s="391">
        <v>16.559999999999999</v>
      </c>
      <c r="I238" s="391">
        <v>17</v>
      </c>
      <c r="J238" s="391">
        <v>1303</v>
      </c>
      <c r="K238" s="244">
        <v>18</v>
      </c>
      <c r="L238" s="391">
        <v>1303</v>
      </c>
      <c r="M238" s="244">
        <v>18</v>
      </c>
      <c r="N238" s="244" t="s">
        <v>2009</v>
      </c>
      <c r="O238" s="244" t="s">
        <v>2009</v>
      </c>
      <c r="P238" s="244" t="s">
        <v>2009</v>
      </c>
      <c r="Q238" s="244" t="s">
        <v>2009</v>
      </c>
      <c r="R238" s="244" t="s">
        <v>2009</v>
      </c>
      <c r="S238" s="244" t="s">
        <v>2009</v>
      </c>
      <c r="T238" s="244" t="s">
        <v>2009</v>
      </c>
      <c r="U238" s="244" t="s">
        <v>2009</v>
      </c>
      <c r="V238" s="244">
        <f>1868+54+6051</f>
        <v>7973</v>
      </c>
      <c r="W238" s="244" t="s">
        <v>2009</v>
      </c>
      <c r="X238" s="314" t="s">
        <v>18732</v>
      </c>
      <c r="Y238" s="784">
        <v>2024</v>
      </c>
      <c r="Z238" s="786"/>
      <c r="AA238" s="786"/>
      <c r="AB238" s="786"/>
      <c r="AC238" s="786"/>
      <c r="AD238" s="786"/>
      <c r="AE238" s="244"/>
      <c r="AF238" s="786" t="s">
        <v>2009</v>
      </c>
      <c r="AG238" s="786" t="s">
        <v>2009</v>
      </c>
      <c r="AH238" s="786" t="s">
        <v>2009</v>
      </c>
      <c r="AI238" s="786" t="s">
        <v>2009</v>
      </c>
      <c r="AJ238" s="786" t="s">
        <v>2009</v>
      </c>
      <c r="AK238" s="786" t="s">
        <v>2009</v>
      </c>
      <c r="AL238" s="786" t="s">
        <v>2009</v>
      </c>
      <c r="AM238" s="786" t="s">
        <v>2009</v>
      </c>
      <c r="AN238" s="786" t="s">
        <v>2009</v>
      </c>
      <c r="AO238" s="786" t="s">
        <v>2009</v>
      </c>
      <c r="AP238" s="786" t="s">
        <v>2009</v>
      </c>
      <c r="AQ238" s="786" t="s">
        <v>2009</v>
      </c>
      <c r="AR238" s="786" t="s">
        <v>2009</v>
      </c>
      <c r="AS238" s="786" t="s">
        <v>2009</v>
      </c>
      <c r="AT238" s="786" t="s">
        <v>2009</v>
      </c>
      <c r="AU238" s="786" t="s">
        <v>2009</v>
      </c>
      <c r="AV238" s="786" t="s">
        <v>2009</v>
      </c>
      <c r="AW238" s="786" t="s">
        <v>2009</v>
      </c>
      <c r="AX238" s="391"/>
    </row>
    <row r="239" spans="1:50" s="222" customFormat="1" ht="27" customHeight="1">
      <c r="B239" s="50"/>
      <c r="C239" s="584" t="s">
        <v>4490</v>
      </c>
      <c r="D239" s="391" t="s">
        <v>23286</v>
      </c>
      <c r="E239" s="584" t="s">
        <v>15903</v>
      </c>
      <c r="F239" s="584" t="s">
        <v>4490</v>
      </c>
      <c r="G239" s="785">
        <v>21116</v>
      </c>
      <c r="H239" s="584">
        <v>0</v>
      </c>
      <c r="I239" s="584">
        <v>36000</v>
      </c>
      <c r="J239" s="584">
        <v>4</v>
      </c>
      <c r="K239" s="244">
        <v>36</v>
      </c>
      <c r="L239" s="584"/>
      <c r="M239" s="244">
        <v>9</v>
      </c>
      <c r="N239" s="244"/>
      <c r="O239" s="244">
        <v>9</v>
      </c>
      <c r="P239" s="244"/>
      <c r="Q239" s="244">
        <v>9</v>
      </c>
      <c r="R239" s="244"/>
      <c r="S239" s="244">
        <v>9</v>
      </c>
      <c r="T239" s="244"/>
      <c r="U239" s="244"/>
      <c r="V239" s="244"/>
      <c r="W239" s="244"/>
      <c r="X239" s="314"/>
      <c r="Y239" s="784">
        <v>2017</v>
      </c>
      <c r="Z239" s="786"/>
      <c r="AA239" s="786"/>
      <c r="AB239" s="786"/>
      <c r="AC239" s="786"/>
      <c r="AD239" s="786"/>
      <c r="AE239" s="244"/>
      <c r="AF239" s="786"/>
      <c r="AG239" s="786"/>
      <c r="AH239" s="786"/>
      <c r="AI239" s="786"/>
      <c r="AJ239" s="786"/>
      <c r="AK239" s="786"/>
      <c r="AL239" s="786"/>
      <c r="AM239" s="786"/>
      <c r="AN239" s="786"/>
      <c r="AO239" s="786"/>
      <c r="AP239" s="786"/>
      <c r="AQ239" s="786"/>
      <c r="AR239" s="786"/>
      <c r="AS239" s="786"/>
      <c r="AT239" s="786"/>
      <c r="AU239" s="786"/>
      <c r="AV239" s="786"/>
      <c r="AW239" s="786"/>
      <c r="AX239" s="584"/>
    </row>
    <row r="240" spans="1:50" s="222" customFormat="1" ht="27" customHeight="1">
      <c r="B240" s="50"/>
      <c r="C240" s="584" t="s">
        <v>23287</v>
      </c>
      <c r="D240" s="391" t="s">
        <v>23288</v>
      </c>
      <c r="E240" s="584" t="s">
        <v>23289</v>
      </c>
      <c r="F240" s="584" t="s">
        <v>23287</v>
      </c>
      <c r="G240" s="785">
        <v>16200</v>
      </c>
      <c r="H240" s="584">
        <v>0</v>
      </c>
      <c r="I240" s="584">
        <v>16200</v>
      </c>
      <c r="J240" s="584">
        <v>1</v>
      </c>
      <c r="K240" s="244">
        <v>9</v>
      </c>
      <c r="L240" s="584"/>
      <c r="M240" s="244">
        <v>9</v>
      </c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314"/>
      <c r="Y240" s="784">
        <v>2017</v>
      </c>
      <c r="Z240" s="786"/>
      <c r="AA240" s="786"/>
      <c r="AB240" s="786"/>
      <c r="AC240" s="786"/>
      <c r="AD240" s="786"/>
      <c r="AE240" s="244"/>
      <c r="AF240" s="786"/>
      <c r="AG240" s="786"/>
      <c r="AH240" s="786"/>
      <c r="AI240" s="786"/>
      <c r="AJ240" s="786"/>
      <c r="AK240" s="786"/>
      <c r="AL240" s="786"/>
      <c r="AM240" s="786"/>
      <c r="AN240" s="786"/>
      <c r="AO240" s="786"/>
      <c r="AP240" s="786"/>
      <c r="AQ240" s="786"/>
      <c r="AR240" s="786"/>
      <c r="AS240" s="786"/>
      <c r="AT240" s="786"/>
      <c r="AU240" s="786"/>
      <c r="AV240" s="786"/>
      <c r="AW240" s="786"/>
      <c r="AX240" s="584"/>
    </row>
    <row r="241" spans="1:50" s="222" customFormat="1" ht="27" customHeight="1">
      <c r="B241" s="50"/>
      <c r="C241" s="584" t="s">
        <v>4490</v>
      </c>
      <c r="D241" s="391" t="s">
        <v>23290</v>
      </c>
      <c r="E241" s="584" t="s">
        <v>15904</v>
      </c>
      <c r="F241" s="584" t="s">
        <v>4490</v>
      </c>
      <c r="G241" s="785">
        <v>3600</v>
      </c>
      <c r="H241" s="584">
        <v>0</v>
      </c>
      <c r="I241" s="584">
        <v>13137</v>
      </c>
      <c r="J241" s="584">
        <v>1</v>
      </c>
      <c r="K241" s="244">
        <v>9</v>
      </c>
      <c r="L241" s="584"/>
      <c r="M241" s="244">
        <v>9</v>
      </c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314"/>
      <c r="Y241" s="784">
        <v>2010</v>
      </c>
      <c r="Z241" s="786"/>
      <c r="AA241" s="786"/>
      <c r="AB241" s="786"/>
      <c r="AC241" s="786"/>
      <c r="AD241" s="786"/>
      <c r="AE241" s="244"/>
      <c r="AF241" s="786"/>
      <c r="AG241" s="786"/>
      <c r="AH241" s="786"/>
      <c r="AI241" s="786"/>
      <c r="AJ241" s="786"/>
      <c r="AK241" s="786"/>
      <c r="AL241" s="786"/>
      <c r="AM241" s="786"/>
      <c r="AN241" s="786"/>
      <c r="AO241" s="786"/>
      <c r="AP241" s="786"/>
      <c r="AQ241" s="786"/>
      <c r="AR241" s="786"/>
      <c r="AS241" s="786"/>
      <c r="AT241" s="786"/>
      <c r="AU241" s="786"/>
      <c r="AV241" s="786"/>
      <c r="AW241" s="786"/>
      <c r="AX241" s="585"/>
    </row>
    <row r="242" spans="1:50" ht="27" customHeight="1">
      <c r="B242" s="50"/>
      <c r="C242" s="584" t="s">
        <v>14525</v>
      </c>
      <c r="D242" s="783" t="s">
        <v>23291</v>
      </c>
      <c r="E242" s="584" t="s">
        <v>15905</v>
      </c>
      <c r="F242" s="584" t="s">
        <v>17141</v>
      </c>
      <c r="G242" s="785">
        <v>21000</v>
      </c>
      <c r="H242" s="584"/>
      <c r="I242" s="584"/>
      <c r="J242" s="584"/>
      <c r="K242" s="244"/>
      <c r="L242" s="58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>
        <v>21000</v>
      </c>
      <c r="W242" s="244"/>
      <c r="X242" s="314"/>
      <c r="Y242" s="784">
        <v>2018</v>
      </c>
      <c r="Z242" s="244"/>
      <c r="AA242" s="244"/>
      <c r="AB242" s="244"/>
      <c r="AC242" s="244"/>
      <c r="AD242" s="244"/>
      <c r="AE242" s="244">
        <v>800</v>
      </c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  <c r="AP242" s="244"/>
      <c r="AQ242" s="244"/>
      <c r="AR242" s="244"/>
      <c r="AS242" s="244"/>
      <c r="AT242" s="244"/>
      <c r="AU242" s="244"/>
      <c r="AV242" s="244"/>
      <c r="AW242" s="244"/>
      <c r="AX242" s="584"/>
    </row>
    <row r="243" spans="1:50" ht="27" customHeight="1">
      <c r="B243" s="50"/>
      <c r="C243" s="584" t="s">
        <v>14525</v>
      </c>
      <c r="D243" s="783" t="s">
        <v>23292</v>
      </c>
      <c r="E243" s="584" t="s">
        <v>15906</v>
      </c>
      <c r="F243" s="584" t="s">
        <v>14525</v>
      </c>
      <c r="G243" s="785">
        <v>17073</v>
      </c>
      <c r="H243" s="584"/>
      <c r="I243" s="584"/>
      <c r="J243" s="584"/>
      <c r="K243" s="244"/>
      <c r="L243" s="58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314"/>
      <c r="Y243" s="784">
        <v>2022</v>
      </c>
      <c r="Z243" s="244"/>
      <c r="AA243" s="244"/>
      <c r="AB243" s="244"/>
      <c r="AC243" s="244"/>
      <c r="AD243" s="244"/>
      <c r="AE243" s="244">
        <v>480</v>
      </c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  <c r="AP243" s="244"/>
      <c r="AQ243" s="244"/>
      <c r="AR243" s="244"/>
      <c r="AS243" s="244"/>
      <c r="AT243" s="244"/>
      <c r="AU243" s="244"/>
      <c r="AV243" s="244"/>
      <c r="AW243" s="244"/>
      <c r="AX243" s="584"/>
    </row>
    <row r="244" spans="1:50" ht="27" customHeight="1">
      <c r="B244" s="50"/>
      <c r="C244" s="584" t="s">
        <v>14525</v>
      </c>
      <c r="D244" s="783" t="s">
        <v>23293</v>
      </c>
      <c r="E244" s="584" t="s">
        <v>15907</v>
      </c>
      <c r="F244" s="584" t="s">
        <v>14525</v>
      </c>
      <c r="G244" s="785">
        <v>6509</v>
      </c>
      <c r="H244" s="584"/>
      <c r="I244" s="584"/>
      <c r="J244" s="584"/>
      <c r="K244" s="244"/>
      <c r="L244" s="58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314"/>
      <c r="Y244" s="784">
        <v>2022</v>
      </c>
      <c r="Z244" s="244"/>
      <c r="AA244" s="244"/>
      <c r="AB244" s="244"/>
      <c r="AC244" s="244"/>
      <c r="AD244" s="244"/>
      <c r="AE244" s="244">
        <v>550</v>
      </c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/>
      <c r="AT244" s="244"/>
      <c r="AU244" s="244"/>
      <c r="AV244" s="244"/>
      <c r="AW244" s="244"/>
      <c r="AX244" s="584"/>
    </row>
    <row r="245" spans="1:50" ht="27" customHeight="1">
      <c r="B245" s="50"/>
      <c r="C245" s="584" t="s">
        <v>14525</v>
      </c>
      <c r="D245" s="783" t="s">
        <v>23294</v>
      </c>
      <c r="E245" s="584" t="s">
        <v>23295</v>
      </c>
      <c r="F245" s="584" t="s">
        <v>14525</v>
      </c>
      <c r="G245" s="785">
        <v>6268</v>
      </c>
      <c r="H245" s="584"/>
      <c r="I245" s="584"/>
      <c r="J245" s="584"/>
      <c r="K245" s="244"/>
      <c r="L245" s="58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314"/>
      <c r="Y245" s="784">
        <v>2023</v>
      </c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/>
      <c r="AT245" s="244"/>
      <c r="AU245" s="244"/>
      <c r="AV245" s="244"/>
      <c r="AW245" s="244"/>
      <c r="AX245" s="584" t="s">
        <v>23296</v>
      </c>
    </row>
    <row r="246" spans="1:50" ht="27" customHeight="1">
      <c r="A246" s="92"/>
      <c r="B246" s="50"/>
      <c r="C246" s="391" t="s">
        <v>13945</v>
      </c>
      <c r="D246" s="584" t="s">
        <v>23297</v>
      </c>
      <c r="E246" s="391" t="s">
        <v>15909</v>
      </c>
      <c r="F246" s="391" t="s">
        <v>13971</v>
      </c>
      <c r="G246" s="391">
        <v>46913</v>
      </c>
      <c r="H246" s="391"/>
      <c r="I246" s="391"/>
      <c r="J246" s="391">
        <v>36</v>
      </c>
      <c r="K246" s="391"/>
      <c r="L246" s="391"/>
      <c r="M246" s="391"/>
      <c r="N246" s="391"/>
      <c r="O246" s="391"/>
      <c r="P246" s="391"/>
      <c r="Q246" s="391"/>
      <c r="R246" s="391"/>
      <c r="S246" s="391"/>
      <c r="T246" s="391"/>
      <c r="U246" s="391"/>
      <c r="V246" s="391"/>
      <c r="W246" s="628"/>
      <c r="X246" s="314"/>
      <c r="Y246" s="784">
        <v>2020</v>
      </c>
      <c r="Z246" s="244"/>
      <c r="AA246" s="244"/>
      <c r="AB246" s="244"/>
      <c r="AC246" s="244"/>
      <c r="AD246" s="244"/>
      <c r="AE246" s="391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  <c r="AP246" s="244"/>
      <c r="AQ246" s="244"/>
      <c r="AR246" s="244"/>
      <c r="AS246" s="244"/>
      <c r="AT246" s="244"/>
      <c r="AU246" s="244"/>
      <c r="AV246" s="244"/>
      <c r="AW246" s="244"/>
      <c r="AX246" s="391" t="s">
        <v>18078</v>
      </c>
    </row>
    <row r="247" spans="1:50" ht="27" customHeight="1">
      <c r="A247" s="92"/>
      <c r="B247" s="50"/>
      <c r="C247" s="391" t="s">
        <v>1718</v>
      </c>
      <c r="D247" s="584" t="s">
        <v>23298</v>
      </c>
      <c r="E247" s="391" t="s">
        <v>15910</v>
      </c>
      <c r="F247" s="391" t="s">
        <v>13971</v>
      </c>
      <c r="G247" s="391">
        <v>20435</v>
      </c>
      <c r="H247" s="391"/>
      <c r="I247" s="391"/>
      <c r="J247" s="391">
        <v>18</v>
      </c>
      <c r="K247" s="391"/>
      <c r="L247" s="391"/>
      <c r="M247" s="391"/>
      <c r="N247" s="391"/>
      <c r="O247" s="391"/>
      <c r="P247" s="391"/>
      <c r="Q247" s="391"/>
      <c r="R247" s="391"/>
      <c r="S247" s="391"/>
      <c r="T247" s="391"/>
      <c r="U247" s="391"/>
      <c r="V247" s="391"/>
      <c r="W247" s="628"/>
      <c r="X247" s="314"/>
      <c r="Y247" s="784">
        <v>2014</v>
      </c>
      <c r="Z247" s="244"/>
      <c r="AA247" s="244"/>
      <c r="AB247" s="244"/>
      <c r="AC247" s="244"/>
      <c r="AD247" s="244"/>
      <c r="AE247" s="391">
        <v>1430.45</v>
      </c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/>
      <c r="AT247" s="244"/>
      <c r="AU247" s="244"/>
      <c r="AV247" s="244"/>
      <c r="AW247" s="244"/>
      <c r="AX247" s="391"/>
    </row>
    <row r="248" spans="1:50" ht="27" customHeight="1">
      <c r="B248" s="50"/>
      <c r="C248" s="391" t="s">
        <v>1721</v>
      </c>
      <c r="D248" s="391"/>
      <c r="E248" s="391" t="s">
        <v>13972</v>
      </c>
      <c r="F248" s="391" t="s">
        <v>13039</v>
      </c>
      <c r="G248" s="391">
        <v>9908</v>
      </c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  <c r="T248" s="391"/>
      <c r="U248" s="391"/>
      <c r="V248" s="391">
        <v>9908</v>
      </c>
      <c r="W248" s="628"/>
      <c r="X248" s="314"/>
      <c r="Y248" s="784">
        <v>2022</v>
      </c>
      <c r="Z248" s="786"/>
      <c r="AA248" s="786"/>
      <c r="AB248" s="786"/>
      <c r="AC248" s="786"/>
      <c r="AD248" s="786"/>
      <c r="AE248" s="391">
        <v>1200</v>
      </c>
      <c r="AF248" s="391"/>
      <c r="AG248" s="391"/>
      <c r="AH248" s="391"/>
      <c r="AI248" s="391"/>
      <c r="AJ248" s="391"/>
      <c r="AK248" s="391"/>
      <c r="AL248" s="391"/>
      <c r="AM248" s="391"/>
      <c r="AN248" s="391"/>
      <c r="AO248" s="391"/>
      <c r="AP248" s="391"/>
      <c r="AQ248" s="391"/>
      <c r="AR248" s="391"/>
      <c r="AS248" s="391"/>
      <c r="AT248" s="391"/>
      <c r="AU248" s="391"/>
      <c r="AV248" s="391"/>
      <c r="AW248" s="391"/>
      <c r="AX248" s="391"/>
    </row>
    <row r="249" spans="1:50" ht="27" customHeight="1">
      <c r="B249" s="50"/>
      <c r="C249" s="584" t="s">
        <v>1721</v>
      </c>
      <c r="D249" s="391"/>
      <c r="E249" s="584" t="s">
        <v>14528</v>
      </c>
      <c r="F249" s="584" t="s">
        <v>14529</v>
      </c>
      <c r="G249" s="785">
        <v>30000</v>
      </c>
      <c r="H249" s="584">
        <v>0</v>
      </c>
      <c r="I249" s="584">
        <v>0</v>
      </c>
      <c r="J249" s="584"/>
      <c r="K249" s="244"/>
      <c r="L249" s="58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314"/>
      <c r="Y249" s="784">
        <v>2018</v>
      </c>
      <c r="Z249" s="786"/>
      <c r="AA249" s="786"/>
      <c r="AB249" s="786"/>
      <c r="AC249" s="786"/>
      <c r="AD249" s="786"/>
      <c r="AE249" s="244"/>
      <c r="AF249" s="391"/>
      <c r="AG249" s="391"/>
      <c r="AH249" s="391"/>
      <c r="AI249" s="391"/>
      <c r="AJ249" s="391"/>
      <c r="AK249" s="391"/>
      <c r="AL249" s="391"/>
      <c r="AM249" s="391"/>
      <c r="AN249" s="391"/>
      <c r="AO249" s="391"/>
      <c r="AP249" s="391"/>
      <c r="AQ249" s="391"/>
      <c r="AR249" s="391"/>
      <c r="AS249" s="391"/>
      <c r="AT249" s="391"/>
      <c r="AU249" s="391"/>
      <c r="AV249" s="391"/>
      <c r="AW249" s="391"/>
      <c r="AX249" s="584"/>
    </row>
    <row r="250" spans="1:50" ht="27" customHeight="1">
      <c r="B250" s="50"/>
      <c r="C250" s="391" t="s">
        <v>1732</v>
      </c>
      <c r="D250" s="391"/>
      <c r="E250" s="391" t="s">
        <v>15914</v>
      </c>
      <c r="F250" s="391" t="s">
        <v>1732</v>
      </c>
      <c r="G250" s="391" t="s">
        <v>12069</v>
      </c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  <c r="T250" s="391"/>
      <c r="U250" s="391"/>
      <c r="V250" s="391"/>
      <c r="W250" s="628"/>
      <c r="X250" s="314"/>
      <c r="Y250" s="784">
        <v>2020</v>
      </c>
      <c r="Z250" s="244"/>
      <c r="AA250" s="244"/>
      <c r="AB250" s="244"/>
      <c r="AC250" s="244"/>
      <c r="AD250" s="244"/>
      <c r="AE250" s="391">
        <v>484</v>
      </c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/>
      <c r="AT250" s="244"/>
      <c r="AU250" s="244"/>
      <c r="AV250" s="244"/>
      <c r="AW250" s="244"/>
      <c r="AX250" s="391"/>
    </row>
    <row r="251" spans="1:50" ht="27" customHeight="1">
      <c r="B251" s="50"/>
      <c r="C251" s="391" t="s">
        <v>13073</v>
      </c>
      <c r="D251" s="391"/>
      <c r="E251" s="391" t="s">
        <v>23299</v>
      </c>
      <c r="F251" s="391" t="s">
        <v>1732</v>
      </c>
      <c r="G251" s="391" t="s">
        <v>23300</v>
      </c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  <c r="T251" s="391"/>
      <c r="U251" s="391"/>
      <c r="V251" s="391"/>
      <c r="W251" s="628"/>
      <c r="X251" s="314"/>
      <c r="Y251" s="784"/>
      <c r="Z251" s="244"/>
      <c r="AA251" s="244"/>
      <c r="AB251" s="244"/>
      <c r="AC251" s="244"/>
      <c r="AD251" s="244"/>
      <c r="AE251" s="391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  <c r="AP251" s="244"/>
      <c r="AQ251" s="244"/>
      <c r="AR251" s="244"/>
      <c r="AS251" s="244"/>
      <c r="AT251" s="244"/>
      <c r="AU251" s="244"/>
      <c r="AV251" s="244"/>
      <c r="AW251" s="244"/>
      <c r="AX251" s="391"/>
    </row>
    <row r="252" spans="1:50" ht="27" customHeight="1">
      <c r="B252" s="50"/>
      <c r="C252" s="391" t="s">
        <v>13073</v>
      </c>
      <c r="D252" s="391"/>
      <c r="E252" s="391" t="s">
        <v>23301</v>
      </c>
      <c r="F252" s="391" t="s">
        <v>1732</v>
      </c>
      <c r="G252" s="391" t="s">
        <v>23302</v>
      </c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  <c r="T252" s="391"/>
      <c r="U252" s="391"/>
      <c r="V252" s="391"/>
      <c r="W252" s="628"/>
      <c r="X252" s="314"/>
      <c r="Y252" s="784"/>
      <c r="Z252" s="244"/>
      <c r="AA252" s="244"/>
      <c r="AB252" s="244"/>
      <c r="AC252" s="244"/>
      <c r="AD252" s="244"/>
      <c r="AE252" s="391"/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  <c r="AP252" s="244"/>
      <c r="AQ252" s="244"/>
      <c r="AR252" s="244"/>
      <c r="AS252" s="244"/>
      <c r="AT252" s="244"/>
      <c r="AU252" s="244"/>
      <c r="AV252" s="244"/>
      <c r="AW252" s="244"/>
      <c r="AX252" s="391"/>
    </row>
    <row r="253" spans="1:50" ht="27" customHeight="1">
      <c r="B253" s="50"/>
      <c r="C253" s="391" t="s">
        <v>13073</v>
      </c>
      <c r="D253" s="391"/>
      <c r="E253" s="391" t="s">
        <v>18077</v>
      </c>
      <c r="F253" s="391" t="s">
        <v>13073</v>
      </c>
      <c r="G253" s="391" t="s">
        <v>23303</v>
      </c>
      <c r="H253" s="584"/>
      <c r="I253" s="584"/>
      <c r="J253" s="584"/>
      <c r="K253" s="244"/>
      <c r="L253" s="58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314"/>
      <c r="Y253" s="784">
        <v>2022</v>
      </c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244"/>
      <c r="AU253" s="244"/>
      <c r="AV253" s="244"/>
      <c r="AW253" s="244"/>
      <c r="AX253" s="585"/>
    </row>
    <row r="254" spans="1:50" ht="27" customHeight="1">
      <c r="B254" s="50"/>
      <c r="C254" s="391" t="s">
        <v>4498</v>
      </c>
      <c r="D254" s="391"/>
      <c r="E254" s="391" t="s">
        <v>15915</v>
      </c>
      <c r="F254" s="227" t="s">
        <v>23001</v>
      </c>
      <c r="G254" s="391">
        <v>45000</v>
      </c>
      <c r="H254" s="1753"/>
      <c r="I254" s="1753"/>
      <c r="J254" s="1753">
        <v>36</v>
      </c>
      <c r="K254" s="1753">
        <v>36</v>
      </c>
      <c r="L254" s="1753"/>
      <c r="M254" s="1753"/>
      <c r="N254" s="1753"/>
      <c r="O254" s="1753"/>
      <c r="P254" s="1753"/>
      <c r="Q254" s="1753"/>
      <c r="R254" s="1753"/>
      <c r="S254" s="1753"/>
      <c r="T254" s="1753"/>
      <c r="U254" s="1753"/>
      <c r="V254" s="1753">
        <v>45000</v>
      </c>
      <c r="W254" s="786"/>
      <c r="X254" s="314"/>
      <c r="Y254" s="784">
        <v>2022</v>
      </c>
      <c r="Z254" s="244"/>
      <c r="AA254" s="244"/>
      <c r="AB254" s="244"/>
      <c r="AC254" s="244"/>
      <c r="AD254" s="244"/>
      <c r="AE254" s="1753">
        <v>2200</v>
      </c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  <c r="AT254" s="244"/>
      <c r="AU254" s="244"/>
      <c r="AV254" s="244"/>
      <c r="AW254" s="244"/>
      <c r="AX254" s="786" t="s">
        <v>13973</v>
      </c>
    </row>
    <row r="255" spans="1:50" ht="27" customHeight="1">
      <c r="B255" s="50"/>
      <c r="C255" s="584" t="s">
        <v>4501</v>
      </c>
      <c r="D255" s="547"/>
      <c r="E255" s="584" t="s">
        <v>26825</v>
      </c>
      <c r="F255" s="584" t="s">
        <v>4501</v>
      </c>
      <c r="G255" s="785">
        <v>6000</v>
      </c>
      <c r="H255" s="584"/>
      <c r="I255" s="584"/>
      <c r="J255" s="584"/>
      <c r="K255" s="244"/>
      <c r="L255" s="58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314"/>
      <c r="Y255" s="784">
        <v>2013</v>
      </c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244"/>
      <c r="AU255" s="244"/>
      <c r="AV255" s="244"/>
      <c r="AW255" s="244"/>
      <c r="AX255" s="584"/>
    </row>
    <row r="256" spans="1:50" ht="27" customHeight="1">
      <c r="B256" s="50"/>
      <c r="C256" s="584" t="s">
        <v>13047</v>
      </c>
      <c r="D256" s="547" t="s">
        <v>23304</v>
      </c>
      <c r="E256" s="584" t="s">
        <v>23305</v>
      </c>
      <c r="F256" s="584" t="s">
        <v>13047</v>
      </c>
      <c r="G256" s="785">
        <v>68093</v>
      </c>
      <c r="H256" s="584"/>
      <c r="I256" s="584"/>
      <c r="J256" s="584"/>
      <c r="K256" s="244"/>
      <c r="L256" s="58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>
        <v>48000</v>
      </c>
      <c r="W256" s="244"/>
      <c r="X256" s="314"/>
      <c r="Y256" s="784">
        <v>2024</v>
      </c>
      <c r="Z256" s="244"/>
      <c r="AA256" s="244"/>
      <c r="AB256" s="244"/>
      <c r="AC256" s="244"/>
      <c r="AD256" s="244"/>
      <c r="AE256" s="244">
        <v>2325</v>
      </c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244"/>
      <c r="AU256" s="244"/>
      <c r="AV256" s="244"/>
      <c r="AW256" s="244"/>
      <c r="AX256" s="584" t="s">
        <v>13973</v>
      </c>
    </row>
    <row r="257" spans="1:55" ht="27" customHeight="1">
      <c r="B257" s="50"/>
      <c r="C257" s="391" t="s">
        <v>700</v>
      </c>
      <c r="D257" s="391"/>
      <c r="E257" s="391" t="s">
        <v>23306</v>
      </c>
      <c r="F257" s="391" t="s">
        <v>700</v>
      </c>
      <c r="G257" s="391">
        <v>69226</v>
      </c>
      <c r="H257" s="1753"/>
      <c r="I257" s="1753"/>
      <c r="J257" s="1753"/>
      <c r="K257" s="1753"/>
      <c r="L257" s="1753"/>
      <c r="M257" s="1753"/>
      <c r="N257" s="1753"/>
      <c r="O257" s="1753"/>
      <c r="P257" s="1753"/>
      <c r="Q257" s="1753"/>
      <c r="R257" s="1753"/>
      <c r="S257" s="1753"/>
      <c r="T257" s="1753"/>
      <c r="U257" s="1753"/>
      <c r="V257" s="1753">
        <v>69226</v>
      </c>
      <c r="W257" s="786"/>
      <c r="X257" s="314"/>
      <c r="Y257" s="784">
        <v>2024</v>
      </c>
      <c r="Z257" s="786">
        <v>2000</v>
      </c>
      <c r="AA257" s="786"/>
      <c r="AB257" s="786"/>
      <c r="AC257" s="786"/>
      <c r="AD257" s="786"/>
      <c r="AE257" s="1753">
        <v>2000</v>
      </c>
      <c r="AF257" s="786"/>
      <c r="AG257" s="786"/>
      <c r="AH257" s="786"/>
      <c r="AI257" s="786"/>
      <c r="AJ257" s="786"/>
      <c r="AK257" s="786"/>
      <c r="AL257" s="786"/>
      <c r="AM257" s="786"/>
      <c r="AN257" s="786"/>
      <c r="AO257" s="786"/>
      <c r="AP257" s="786"/>
      <c r="AQ257" s="786"/>
      <c r="AR257" s="786"/>
      <c r="AS257" s="786"/>
      <c r="AT257" s="786"/>
      <c r="AU257" s="786"/>
      <c r="AV257" s="786"/>
      <c r="AW257" s="786"/>
      <c r="AX257" s="786" t="s">
        <v>23307</v>
      </c>
    </row>
    <row r="258" spans="1:55" ht="27" customHeight="1">
      <c r="B258" s="50"/>
      <c r="C258" s="391" t="s">
        <v>4583</v>
      </c>
      <c r="D258" s="584"/>
      <c r="E258" s="391" t="s">
        <v>4939</v>
      </c>
      <c r="F258" s="391" t="s">
        <v>4583</v>
      </c>
      <c r="G258" s="391">
        <v>17216</v>
      </c>
      <c r="H258" s="1753" t="s">
        <v>389</v>
      </c>
      <c r="I258" s="1753" t="s">
        <v>389</v>
      </c>
      <c r="J258" s="1753"/>
      <c r="K258" s="1753"/>
      <c r="L258" s="1753">
        <v>55</v>
      </c>
      <c r="M258" s="1753">
        <v>87.3</v>
      </c>
      <c r="N258" s="1753"/>
      <c r="O258" s="1753"/>
      <c r="P258" s="1753"/>
      <c r="Q258" s="1753"/>
      <c r="R258" s="1753"/>
      <c r="S258" s="1753"/>
      <c r="T258" s="1753"/>
      <c r="U258" s="1753"/>
      <c r="V258" s="1753">
        <v>4800</v>
      </c>
      <c r="W258" s="786"/>
      <c r="X258" s="314"/>
      <c r="Y258" s="784">
        <v>2010</v>
      </c>
      <c r="Z258" s="244"/>
      <c r="AA258" s="244"/>
      <c r="AB258" s="244"/>
      <c r="AC258" s="244"/>
      <c r="AD258" s="244"/>
      <c r="AE258" s="1753">
        <v>741</v>
      </c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244"/>
      <c r="AU258" s="244"/>
      <c r="AV258" s="244"/>
      <c r="AW258" s="244"/>
      <c r="AX258" s="786"/>
    </row>
    <row r="259" spans="1:55" ht="27" customHeight="1">
      <c r="A259" s="92"/>
      <c r="B259" s="50"/>
      <c r="C259" s="787" t="s">
        <v>14540</v>
      </c>
      <c r="D259" s="787"/>
      <c r="E259" s="787" t="s">
        <v>15921</v>
      </c>
      <c r="F259" s="787" t="s">
        <v>14540</v>
      </c>
      <c r="G259" s="788">
        <v>18000</v>
      </c>
      <c r="H259" s="787"/>
      <c r="I259" s="787"/>
      <c r="J259" s="787"/>
      <c r="K259" s="244"/>
      <c r="L259" s="787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314"/>
      <c r="Y259" s="784">
        <v>2010</v>
      </c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244"/>
      <c r="AU259" s="244"/>
      <c r="AV259" s="244"/>
      <c r="AW259" s="244"/>
      <c r="AX259" s="787"/>
    </row>
    <row r="260" spans="1:55" ht="27" customHeight="1">
      <c r="B260" s="50"/>
      <c r="C260" s="787" t="s">
        <v>4509</v>
      </c>
      <c r="D260" s="787"/>
      <c r="E260" s="787" t="s">
        <v>14543</v>
      </c>
      <c r="F260" s="787" t="s">
        <v>4509</v>
      </c>
      <c r="G260" s="788">
        <v>19727</v>
      </c>
      <c r="H260" s="787" t="s">
        <v>389</v>
      </c>
      <c r="I260" s="787" t="s">
        <v>389</v>
      </c>
      <c r="J260" s="787"/>
      <c r="K260" s="244"/>
      <c r="L260" s="787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314"/>
      <c r="Y260" s="784">
        <v>2015</v>
      </c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  <c r="AO260" s="244"/>
      <c r="AP260" s="244"/>
      <c r="AQ260" s="244"/>
      <c r="AR260" s="244"/>
      <c r="AS260" s="244"/>
      <c r="AT260" s="244"/>
      <c r="AU260" s="244"/>
      <c r="AV260" s="244"/>
      <c r="AW260" s="244"/>
      <c r="AX260" s="787"/>
    </row>
    <row r="261" spans="1:55" ht="27" customHeight="1">
      <c r="B261" s="50"/>
      <c r="C261" s="787" t="s">
        <v>13941</v>
      </c>
      <c r="D261" s="787" t="s">
        <v>23308</v>
      </c>
      <c r="E261" s="787" t="s">
        <v>23309</v>
      </c>
      <c r="F261" s="787" t="s">
        <v>13941</v>
      </c>
      <c r="G261" s="788">
        <v>12177</v>
      </c>
      <c r="H261" s="787"/>
      <c r="I261" s="787"/>
      <c r="J261" s="787"/>
      <c r="K261" s="244"/>
      <c r="L261" s="787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>
        <v>12177</v>
      </c>
      <c r="W261" s="244"/>
      <c r="X261" s="314"/>
      <c r="Y261" s="784">
        <v>2024</v>
      </c>
      <c r="Z261" s="244">
        <v>1000</v>
      </c>
      <c r="AA261" s="244"/>
      <c r="AB261" s="244"/>
      <c r="AC261" s="244"/>
      <c r="AD261" s="244"/>
      <c r="AE261" s="244">
        <v>1000</v>
      </c>
      <c r="AF261" s="244"/>
      <c r="AG261" s="244"/>
      <c r="AH261" s="244"/>
      <c r="AI261" s="244"/>
      <c r="AJ261" s="244"/>
      <c r="AK261" s="244"/>
      <c r="AL261" s="244"/>
      <c r="AM261" s="244"/>
      <c r="AN261" s="244"/>
      <c r="AO261" s="244"/>
      <c r="AP261" s="244"/>
      <c r="AQ261" s="244"/>
      <c r="AR261" s="244"/>
      <c r="AS261" s="244"/>
      <c r="AT261" s="244"/>
      <c r="AU261" s="244"/>
      <c r="AV261" s="244"/>
      <c r="AW261" s="244"/>
      <c r="AX261" s="787" t="s">
        <v>23110</v>
      </c>
    </row>
    <row r="262" spans="1:55" ht="27" customHeight="1">
      <c r="B262" s="50"/>
      <c r="C262" s="391" t="s">
        <v>4511</v>
      </c>
      <c r="D262" s="787"/>
      <c r="E262" s="391" t="s">
        <v>4941</v>
      </c>
      <c r="F262" s="628" t="s">
        <v>4511</v>
      </c>
      <c r="G262" s="391">
        <v>33380</v>
      </c>
      <c r="H262" s="391" t="s">
        <v>389</v>
      </c>
      <c r="I262" s="391" t="s">
        <v>389</v>
      </c>
      <c r="J262" s="391"/>
      <c r="K262" s="391"/>
      <c r="L262" s="391">
        <v>110</v>
      </c>
      <c r="M262" s="391">
        <v>240</v>
      </c>
      <c r="N262" s="391"/>
      <c r="O262" s="391"/>
      <c r="P262" s="391"/>
      <c r="Q262" s="391"/>
      <c r="R262" s="391"/>
      <c r="S262" s="391"/>
      <c r="T262" s="391"/>
      <c r="U262" s="391"/>
      <c r="V262" s="391">
        <v>33380</v>
      </c>
      <c r="W262" s="391"/>
      <c r="X262" s="314"/>
      <c r="Y262" s="784">
        <v>2016</v>
      </c>
      <c r="Z262" s="244"/>
      <c r="AA262" s="244"/>
      <c r="AB262" s="244"/>
      <c r="AC262" s="244"/>
      <c r="AD262" s="244"/>
      <c r="AE262" s="391">
        <v>1000</v>
      </c>
      <c r="AF262" s="244"/>
      <c r="AG262" s="244"/>
      <c r="AH262" s="244"/>
      <c r="AI262" s="244"/>
      <c r="AJ262" s="244"/>
      <c r="AK262" s="244"/>
      <c r="AL262" s="244"/>
      <c r="AM262" s="244"/>
      <c r="AN262" s="244"/>
      <c r="AO262" s="244"/>
      <c r="AP262" s="244"/>
      <c r="AQ262" s="244"/>
      <c r="AR262" s="244"/>
      <c r="AS262" s="244"/>
      <c r="AT262" s="244"/>
      <c r="AU262" s="244"/>
      <c r="AV262" s="244"/>
      <c r="AW262" s="244"/>
      <c r="AX262" s="786"/>
    </row>
    <row r="263" spans="1:55" ht="27" customHeight="1">
      <c r="B263" s="50"/>
      <c r="C263" s="787" t="s">
        <v>4511</v>
      </c>
      <c r="D263" s="787"/>
      <c r="E263" s="787" t="s">
        <v>18079</v>
      </c>
      <c r="F263" s="787" t="s">
        <v>14546</v>
      </c>
      <c r="G263" s="788">
        <v>32000</v>
      </c>
      <c r="H263" s="787"/>
      <c r="I263" s="787"/>
      <c r="J263" s="787"/>
      <c r="K263" s="244"/>
      <c r="L263" s="787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314"/>
      <c r="Y263" s="784">
        <v>2018</v>
      </c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  <c r="AO263" s="244"/>
      <c r="AP263" s="244"/>
      <c r="AQ263" s="244"/>
      <c r="AR263" s="244"/>
      <c r="AS263" s="244"/>
      <c r="AT263" s="244"/>
      <c r="AU263" s="244"/>
      <c r="AV263" s="244"/>
      <c r="AW263" s="244"/>
      <c r="AX263" s="787" t="s">
        <v>14570</v>
      </c>
    </row>
    <row r="264" spans="1:55" ht="27" customHeight="1">
      <c r="B264" s="50"/>
      <c r="C264" s="391" t="s">
        <v>4512</v>
      </c>
      <c r="D264" s="391"/>
      <c r="E264" s="391" t="s">
        <v>23310</v>
      </c>
      <c r="F264" s="391" t="s">
        <v>4512</v>
      </c>
      <c r="G264" s="391">
        <v>27888</v>
      </c>
      <c r="H264" s="391" t="s">
        <v>389</v>
      </c>
      <c r="I264" s="391" t="s">
        <v>389</v>
      </c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  <c r="T264" s="391"/>
      <c r="U264" s="391"/>
      <c r="V264" s="391">
        <v>27888</v>
      </c>
      <c r="W264" s="628"/>
      <c r="X264" s="314"/>
      <c r="Y264" s="784">
        <v>2024</v>
      </c>
      <c r="Z264" s="786"/>
      <c r="AA264" s="786"/>
      <c r="AB264" s="786"/>
      <c r="AC264" s="786"/>
      <c r="AD264" s="786"/>
      <c r="AE264" s="391">
        <v>1800</v>
      </c>
      <c r="AF264" s="391"/>
      <c r="AG264" s="391"/>
      <c r="AH264" s="391"/>
      <c r="AI264" s="391"/>
      <c r="AJ264" s="391"/>
      <c r="AK264" s="391"/>
      <c r="AL264" s="391"/>
      <c r="AM264" s="391"/>
      <c r="AN264" s="391"/>
      <c r="AO264" s="391"/>
      <c r="AP264" s="391"/>
      <c r="AQ264" s="391"/>
      <c r="AR264" s="391"/>
      <c r="AS264" s="391"/>
      <c r="AT264" s="391"/>
      <c r="AU264" s="391"/>
      <c r="AV264" s="391"/>
      <c r="AW264" s="391"/>
      <c r="AX264" s="391"/>
    </row>
    <row r="265" spans="1:55" ht="27" customHeight="1">
      <c r="B265" s="50"/>
      <c r="C265" s="391" t="s">
        <v>4512</v>
      </c>
      <c r="D265" s="391"/>
      <c r="E265" s="391" t="s">
        <v>10336</v>
      </c>
      <c r="F265" s="391" t="s">
        <v>4512</v>
      </c>
      <c r="G265" s="391">
        <v>13657</v>
      </c>
      <c r="H265" s="391" t="s">
        <v>389</v>
      </c>
      <c r="I265" s="391" t="s">
        <v>389</v>
      </c>
      <c r="J265" s="391"/>
      <c r="K265" s="391"/>
      <c r="L265" s="391">
        <v>110</v>
      </c>
      <c r="M265" s="391">
        <v>240</v>
      </c>
      <c r="N265" s="391"/>
      <c r="O265" s="391"/>
      <c r="P265" s="391"/>
      <c r="Q265" s="391"/>
      <c r="R265" s="391"/>
      <c r="S265" s="391"/>
      <c r="T265" s="391"/>
      <c r="U265" s="391"/>
      <c r="V265" s="391">
        <v>13657</v>
      </c>
      <c r="W265" s="628"/>
      <c r="X265" s="314"/>
      <c r="Y265" s="784">
        <v>2018</v>
      </c>
      <c r="Z265" s="786"/>
      <c r="AA265" s="786"/>
      <c r="AB265" s="786"/>
      <c r="AC265" s="786"/>
      <c r="AD265" s="786"/>
      <c r="AE265" s="391">
        <v>325</v>
      </c>
      <c r="AF265" s="391"/>
      <c r="AG265" s="391"/>
      <c r="AH265" s="391"/>
      <c r="AI265" s="391"/>
      <c r="AJ265" s="391"/>
      <c r="AK265" s="391"/>
      <c r="AL265" s="391"/>
      <c r="AM265" s="391"/>
      <c r="AN265" s="391"/>
      <c r="AO265" s="391"/>
      <c r="AP265" s="391"/>
      <c r="AQ265" s="391"/>
      <c r="AR265" s="391"/>
      <c r="AS265" s="391"/>
      <c r="AT265" s="391"/>
      <c r="AU265" s="391"/>
      <c r="AV265" s="391"/>
      <c r="AW265" s="391"/>
      <c r="AX265" s="391"/>
    </row>
    <row r="266" spans="1:55" s="92" customFormat="1" ht="27" customHeight="1">
      <c r="B266" s="1726" t="s">
        <v>91</v>
      </c>
      <c r="C266" s="1733" t="s">
        <v>2001</v>
      </c>
      <c r="D266" s="1733"/>
      <c r="E266" s="1734">
        <f>COUNTA(E267:E291)</f>
        <v>25</v>
      </c>
      <c r="F266" s="1733" t="s">
        <v>1790</v>
      </c>
      <c r="G266" s="1733">
        <f>SUM(G267:G291)</f>
        <v>598630</v>
      </c>
      <c r="H266" s="1733">
        <f>SUM(H267:H291)</f>
        <v>307</v>
      </c>
      <c r="I266" s="1733">
        <f>SUM(I267:I291)</f>
        <v>215503</v>
      </c>
      <c r="J266" s="1733"/>
      <c r="K266" s="1733"/>
      <c r="L266" s="1733"/>
      <c r="M266" s="1733"/>
      <c r="N266" s="1733"/>
      <c r="O266" s="1733"/>
      <c r="P266" s="1733"/>
      <c r="Q266" s="1733"/>
      <c r="R266" s="1733"/>
      <c r="S266" s="1733"/>
      <c r="T266" s="1733"/>
      <c r="U266" s="1733"/>
      <c r="V266" s="1733"/>
      <c r="W266" s="1754"/>
      <c r="X266" s="314"/>
      <c r="Y266" s="784"/>
      <c r="Z266" s="1797"/>
      <c r="AA266" s="1797"/>
      <c r="AB266" s="1797"/>
      <c r="AC266" s="1797"/>
      <c r="AD266" s="1797"/>
      <c r="AE266" s="1754"/>
      <c r="AF266" s="1733"/>
      <c r="AG266" s="1733"/>
      <c r="AH266" s="1733"/>
      <c r="AI266" s="1733"/>
      <c r="AJ266" s="1733"/>
      <c r="AK266" s="1733"/>
      <c r="AL266" s="1733"/>
      <c r="AM266" s="1733"/>
      <c r="AN266" s="1733"/>
      <c r="AO266" s="1733"/>
      <c r="AP266" s="1733"/>
      <c r="AQ266" s="1733"/>
      <c r="AR266" s="1733"/>
      <c r="AS266" s="1733"/>
      <c r="AT266" s="1733"/>
      <c r="AU266" s="1733"/>
      <c r="AV266" s="1733"/>
      <c r="AW266" s="1733"/>
      <c r="AX266" s="1733"/>
    </row>
    <row r="267" spans="1:55" ht="27" customHeight="1">
      <c r="B267" s="50"/>
      <c r="C267" s="391" t="s">
        <v>16941</v>
      </c>
      <c r="D267" s="244" t="s">
        <v>23909</v>
      </c>
      <c r="E267" s="391" t="s">
        <v>16969</v>
      </c>
      <c r="F267" s="391" t="s">
        <v>16941</v>
      </c>
      <c r="G267" s="391">
        <v>28677</v>
      </c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  <c r="T267" s="391"/>
      <c r="U267" s="391"/>
      <c r="V267" s="391"/>
      <c r="W267" s="244"/>
      <c r="X267" s="314"/>
      <c r="Y267" s="784">
        <v>2013</v>
      </c>
      <c r="Z267" s="244"/>
      <c r="AA267" s="244"/>
      <c r="AB267" s="244"/>
      <c r="AC267" s="244"/>
      <c r="AD267" s="244"/>
      <c r="AE267" s="628"/>
      <c r="AF267" s="244"/>
      <c r="AG267" s="244"/>
      <c r="AH267" s="244"/>
      <c r="AI267" s="244"/>
      <c r="AJ267" s="244"/>
      <c r="AK267" s="244"/>
      <c r="AL267" s="244"/>
      <c r="AM267" s="244"/>
      <c r="AN267" s="244"/>
      <c r="AO267" s="244"/>
      <c r="AP267" s="244"/>
      <c r="AQ267" s="244"/>
      <c r="AR267" s="244"/>
      <c r="AS267" s="244"/>
      <c r="AT267" s="244"/>
      <c r="AU267" s="244"/>
      <c r="AV267" s="244"/>
      <c r="AW267" s="244"/>
      <c r="AX267" s="391" t="s">
        <v>16980</v>
      </c>
    </row>
    <row r="268" spans="1:55" ht="27" customHeight="1">
      <c r="B268" s="50"/>
      <c r="C268" s="391" t="s">
        <v>16941</v>
      </c>
      <c r="D268" s="244" t="s">
        <v>23910</v>
      </c>
      <c r="E268" s="391" t="s">
        <v>23911</v>
      </c>
      <c r="F268" s="391" t="s">
        <v>16941</v>
      </c>
      <c r="G268" s="391">
        <v>17000</v>
      </c>
      <c r="H268" s="391"/>
      <c r="I268" s="391"/>
      <c r="J268" s="391"/>
      <c r="K268" s="391"/>
      <c r="L268" s="391"/>
      <c r="M268" s="391">
        <v>9</v>
      </c>
      <c r="N268" s="391"/>
      <c r="O268" s="391">
        <v>9</v>
      </c>
      <c r="P268" s="391"/>
      <c r="Q268" s="391"/>
      <c r="R268" s="391"/>
      <c r="S268" s="391"/>
      <c r="T268" s="391"/>
      <c r="U268" s="391"/>
      <c r="V268" s="391">
        <v>17000</v>
      </c>
      <c r="W268" s="244"/>
      <c r="X268" s="314"/>
      <c r="Y268" s="784">
        <v>2024</v>
      </c>
      <c r="Z268" s="244">
        <v>150</v>
      </c>
      <c r="AA268" s="244"/>
      <c r="AB268" s="244"/>
      <c r="AC268" s="244"/>
      <c r="AD268" s="244"/>
      <c r="AE268" s="628"/>
      <c r="AF268" s="244"/>
      <c r="AG268" s="244"/>
      <c r="AH268" s="244"/>
      <c r="AI268" s="244"/>
      <c r="AJ268" s="244"/>
      <c r="AK268" s="244"/>
      <c r="AL268" s="244"/>
      <c r="AM268" s="244"/>
      <c r="AN268" s="244"/>
      <c r="AO268" s="244"/>
      <c r="AP268" s="244"/>
      <c r="AQ268" s="244"/>
      <c r="AR268" s="244"/>
      <c r="AS268" s="244"/>
      <c r="AT268" s="244"/>
      <c r="AU268" s="244"/>
      <c r="AV268" s="244"/>
      <c r="AW268" s="244"/>
      <c r="AX268" s="391" t="s">
        <v>16980</v>
      </c>
    </row>
    <row r="269" spans="1:55" s="94" customFormat="1" ht="27" customHeight="1">
      <c r="B269" s="50"/>
      <c r="C269" s="244" t="s">
        <v>13108</v>
      </c>
      <c r="D269" s="244" t="s">
        <v>23912</v>
      </c>
      <c r="E269" s="244" t="s">
        <v>18080</v>
      </c>
      <c r="F269" s="244" t="s">
        <v>13079</v>
      </c>
      <c r="G269" s="244">
        <v>50000</v>
      </c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314"/>
      <c r="Y269" s="784">
        <v>2021</v>
      </c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  <c r="AO269" s="244"/>
      <c r="AP269" s="244"/>
      <c r="AQ269" s="244"/>
      <c r="AR269" s="244"/>
      <c r="AS269" s="244"/>
      <c r="AT269" s="244"/>
      <c r="AU269" s="244"/>
      <c r="AV269" s="244"/>
      <c r="AW269" s="244"/>
      <c r="AX269" s="244"/>
    </row>
    <row r="270" spans="1:55" ht="52.5" customHeight="1">
      <c r="A270" s="94"/>
      <c r="B270" s="50"/>
      <c r="C270" s="244" t="s">
        <v>13108</v>
      </c>
      <c r="D270" s="244" t="s">
        <v>23913</v>
      </c>
      <c r="E270" s="391" t="s">
        <v>18081</v>
      </c>
      <c r="F270" s="244" t="s">
        <v>13079</v>
      </c>
      <c r="G270" s="391">
        <v>22786</v>
      </c>
      <c r="H270" s="391">
        <v>157</v>
      </c>
      <c r="I270" s="391">
        <v>157</v>
      </c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314"/>
      <c r="Y270" s="784">
        <v>2022</v>
      </c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  <c r="AO270" s="244"/>
      <c r="AP270" s="244"/>
      <c r="AQ270" s="244"/>
      <c r="AR270" s="244"/>
      <c r="AS270" s="244"/>
      <c r="AT270" s="244"/>
      <c r="AU270" s="244"/>
      <c r="AV270" s="244"/>
      <c r="AW270" s="244"/>
      <c r="AX270" s="391" t="s">
        <v>18090</v>
      </c>
      <c r="AY270" s="94"/>
      <c r="AZ270" s="94"/>
      <c r="BA270" s="94"/>
      <c r="BB270" s="94"/>
      <c r="BC270" s="94"/>
    </row>
    <row r="271" spans="1:55" ht="27" customHeight="1">
      <c r="A271" s="94"/>
      <c r="B271" s="50"/>
      <c r="C271" s="547" t="s">
        <v>4964</v>
      </c>
      <c r="D271" s="547" t="s">
        <v>23914</v>
      </c>
      <c r="E271" s="547" t="s">
        <v>23915</v>
      </c>
      <c r="F271" s="547" t="s">
        <v>4964</v>
      </c>
      <c r="G271" s="1798">
        <v>120100</v>
      </c>
      <c r="H271" s="1798"/>
      <c r="I271" s="1798">
        <v>120100</v>
      </c>
      <c r="J271" s="1798"/>
      <c r="K271" s="547"/>
      <c r="L271" s="1798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1799"/>
      <c r="X271" s="1800"/>
      <c r="Y271" s="1801">
        <v>2020</v>
      </c>
      <c r="Z271" s="1802"/>
      <c r="AA271" s="1802"/>
      <c r="AB271" s="1802"/>
      <c r="AC271" s="1802"/>
      <c r="AD271" s="1802"/>
      <c r="AE271" s="547">
        <v>700</v>
      </c>
      <c r="AF271" s="1798"/>
      <c r="AG271" s="1798"/>
      <c r="AH271" s="1798"/>
      <c r="AI271" s="1798"/>
      <c r="AJ271" s="1798"/>
      <c r="AK271" s="1798"/>
      <c r="AL271" s="1798"/>
      <c r="AM271" s="1798"/>
      <c r="AN271" s="1798"/>
      <c r="AO271" s="1798"/>
      <c r="AP271" s="1798"/>
      <c r="AQ271" s="1798"/>
      <c r="AR271" s="1798"/>
      <c r="AS271" s="1798"/>
      <c r="AT271" s="1798"/>
      <c r="AU271" s="1798"/>
      <c r="AV271" s="1798"/>
      <c r="AW271" s="1798"/>
      <c r="AX271" s="547"/>
      <c r="AY271" s="94"/>
      <c r="AZ271" s="94"/>
      <c r="BA271" s="94"/>
      <c r="BB271" s="94"/>
      <c r="BC271" s="94"/>
    </row>
    <row r="272" spans="1:55" ht="27" customHeight="1">
      <c r="A272" s="94"/>
      <c r="B272" s="50"/>
      <c r="C272" s="547" t="s">
        <v>4970</v>
      </c>
      <c r="D272" s="547" t="s">
        <v>23916</v>
      </c>
      <c r="E272" s="547" t="s">
        <v>23917</v>
      </c>
      <c r="F272" s="547" t="s">
        <v>4970</v>
      </c>
      <c r="G272" s="1803">
        <v>18000</v>
      </c>
      <c r="H272" s="1803"/>
      <c r="I272" s="1803">
        <v>18000</v>
      </c>
      <c r="J272" s="1803"/>
      <c r="K272" s="547"/>
      <c r="L272" s="1803"/>
      <c r="M272" s="547">
        <v>18</v>
      </c>
      <c r="N272" s="547"/>
      <c r="O272" s="547"/>
      <c r="P272" s="547"/>
      <c r="Q272" s="547"/>
      <c r="R272" s="547"/>
      <c r="S272" s="547"/>
      <c r="T272" s="547"/>
      <c r="U272" s="547"/>
      <c r="V272" s="547"/>
      <c r="W272" s="1804">
        <v>2024</v>
      </c>
      <c r="X272" s="1805"/>
      <c r="Y272" s="1806">
        <v>2024</v>
      </c>
      <c r="Z272" s="1807">
        <v>1000000000</v>
      </c>
      <c r="AA272" s="1807"/>
      <c r="AB272" s="1807"/>
      <c r="AC272" s="1807"/>
      <c r="AD272" s="1807"/>
      <c r="AE272" s="547"/>
      <c r="AF272" s="1803"/>
      <c r="AG272" s="1803"/>
      <c r="AH272" s="1803"/>
      <c r="AI272" s="1803"/>
      <c r="AJ272" s="1803"/>
      <c r="AK272" s="1803"/>
      <c r="AL272" s="1803"/>
      <c r="AM272" s="1803"/>
      <c r="AN272" s="1803"/>
      <c r="AO272" s="1803"/>
      <c r="AP272" s="547"/>
      <c r="AQ272" s="547"/>
      <c r="AR272" s="547"/>
      <c r="AS272" s="547"/>
      <c r="AT272" s="547"/>
      <c r="AU272" s="547"/>
      <c r="AV272" s="547"/>
      <c r="AW272" s="547"/>
      <c r="AX272" s="1803"/>
      <c r="AY272" s="94"/>
      <c r="AZ272" s="94"/>
      <c r="BA272" s="94"/>
      <c r="BB272" s="94"/>
      <c r="BC272" s="94"/>
    </row>
    <row r="273" spans="1:55" ht="27" customHeight="1">
      <c r="A273" s="94"/>
      <c r="B273" s="50"/>
      <c r="C273" s="244" t="s">
        <v>13099</v>
      </c>
      <c r="D273" s="244" t="s">
        <v>23918</v>
      </c>
      <c r="E273" s="391" t="s">
        <v>23919</v>
      </c>
      <c r="F273" s="244" t="s">
        <v>13099</v>
      </c>
      <c r="G273" s="391">
        <v>77000</v>
      </c>
      <c r="H273" s="391"/>
      <c r="I273" s="391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314"/>
      <c r="Y273" s="784">
        <v>2020</v>
      </c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  <c r="AQ273" s="244"/>
      <c r="AR273" s="244"/>
      <c r="AS273" s="244"/>
      <c r="AT273" s="244"/>
      <c r="AU273" s="244"/>
      <c r="AV273" s="244"/>
      <c r="AW273" s="244"/>
      <c r="AX273" s="391" t="s">
        <v>16980</v>
      </c>
      <c r="AY273" s="94"/>
      <c r="AZ273" s="94"/>
      <c r="BA273" s="94"/>
      <c r="BB273" s="94"/>
      <c r="BC273" s="94"/>
    </row>
    <row r="274" spans="1:55" ht="27" customHeight="1">
      <c r="B274" s="50"/>
      <c r="C274" s="244" t="s">
        <v>13087</v>
      </c>
      <c r="D274" s="244" t="s">
        <v>23920</v>
      </c>
      <c r="E274" s="783" t="s">
        <v>18082</v>
      </c>
      <c r="F274" s="391" t="s">
        <v>13087</v>
      </c>
      <c r="G274" s="1808">
        <v>3224</v>
      </c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314"/>
      <c r="Y274" s="784">
        <v>2019</v>
      </c>
      <c r="Z274" s="244"/>
      <c r="AA274" s="244"/>
      <c r="AB274" s="244"/>
      <c r="AC274" s="244"/>
      <c r="AD274" s="244"/>
      <c r="AE274" s="241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  <c r="AP274" s="244"/>
      <c r="AQ274" s="244"/>
      <c r="AR274" s="244"/>
      <c r="AS274" s="244"/>
      <c r="AT274" s="244"/>
      <c r="AU274" s="244"/>
      <c r="AV274" s="244"/>
      <c r="AW274" s="244"/>
      <c r="AX274" s="244"/>
    </row>
    <row r="275" spans="1:55" ht="27" customHeight="1">
      <c r="B275" s="50"/>
      <c r="C275" s="244" t="s">
        <v>13087</v>
      </c>
      <c r="D275" s="244" t="s">
        <v>23921</v>
      </c>
      <c r="E275" s="783" t="s">
        <v>18083</v>
      </c>
      <c r="F275" s="391" t="s">
        <v>13087</v>
      </c>
      <c r="G275" s="1808">
        <v>12852</v>
      </c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314"/>
      <c r="Y275" s="784">
        <v>2013</v>
      </c>
      <c r="Z275" s="244"/>
      <c r="AA275" s="244"/>
      <c r="AB275" s="244"/>
      <c r="AC275" s="244"/>
      <c r="AD275" s="244"/>
      <c r="AE275" s="241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244"/>
      <c r="AR275" s="244"/>
      <c r="AS275" s="244"/>
      <c r="AT275" s="244"/>
      <c r="AU275" s="244"/>
      <c r="AV275" s="244"/>
      <c r="AW275" s="244"/>
      <c r="AX275" s="244"/>
    </row>
    <row r="276" spans="1:55" ht="27" customHeight="1">
      <c r="B276" s="50"/>
      <c r="C276" s="244" t="s">
        <v>13087</v>
      </c>
      <c r="D276" s="244" t="s">
        <v>23922</v>
      </c>
      <c r="E276" s="783" t="s">
        <v>18084</v>
      </c>
      <c r="F276" s="391" t="s">
        <v>13087</v>
      </c>
      <c r="G276" s="1808">
        <v>3300</v>
      </c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314"/>
      <c r="Y276" s="784">
        <v>2017</v>
      </c>
      <c r="Z276" s="244"/>
      <c r="AA276" s="244"/>
      <c r="AB276" s="244"/>
      <c r="AC276" s="244"/>
      <c r="AD276" s="244"/>
      <c r="AE276" s="241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  <c r="AP276" s="244"/>
      <c r="AQ276" s="244"/>
      <c r="AR276" s="244"/>
      <c r="AS276" s="244"/>
      <c r="AT276" s="244"/>
      <c r="AU276" s="244"/>
      <c r="AV276" s="244"/>
      <c r="AW276" s="244"/>
      <c r="AX276" s="244"/>
    </row>
    <row r="277" spans="1:55" ht="27" customHeight="1">
      <c r="B277" s="50"/>
      <c r="C277" s="244" t="s">
        <v>13087</v>
      </c>
      <c r="D277" s="628" t="s">
        <v>23923</v>
      </c>
      <c r="E277" s="783" t="s">
        <v>18085</v>
      </c>
      <c r="F277" s="391" t="s">
        <v>13087</v>
      </c>
      <c r="G277" s="1808">
        <v>9510</v>
      </c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391"/>
      <c r="X277" s="314"/>
      <c r="Y277" s="784">
        <v>2020</v>
      </c>
      <c r="Z277" s="391"/>
      <c r="AA277" s="391"/>
      <c r="AB277" s="1770"/>
      <c r="AC277" s="244"/>
      <c r="AD277" s="244"/>
      <c r="AE277" s="241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244"/>
      <c r="AU277" s="244"/>
      <c r="AV277" s="244"/>
      <c r="AW277" s="244"/>
      <c r="AX277" s="244"/>
    </row>
    <row r="278" spans="1:55" ht="27" customHeight="1">
      <c r="B278" s="50"/>
      <c r="C278" s="244" t="s">
        <v>13087</v>
      </c>
      <c r="D278" s="628" t="s">
        <v>23924</v>
      </c>
      <c r="E278" s="783" t="s">
        <v>18086</v>
      </c>
      <c r="F278" s="391" t="s">
        <v>13087</v>
      </c>
      <c r="G278" s="1808">
        <v>6650</v>
      </c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391"/>
      <c r="X278" s="314"/>
      <c r="Y278" s="784">
        <v>2019</v>
      </c>
      <c r="Z278" s="391"/>
      <c r="AA278" s="391"/>
      <c r="AB278" s="1770"/>
      <c r="AC278" s="391"/>
      <c r="AD278" s="244"/>
      <c r="AE278" s="241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244"/>
      <c r="AU278" s="244"/>
      <c r="AV278" s="244"/>
      <c r="AW278" s="244"/>
      <c r="AX278" s="244"/>
    </row>
    <row r="279" spans="1:55" ht="27" customHeight="1">
      <c r="B279" s="50"/>
      <c r="C279" s="244" t="s">
        <v>13087</v>
      </c>
      <c r="D279" s="628" t="s">
        <v>23925</v>
      </c>
      <c r="E279" s="783" t="s">
        <v>18087</v>
      </c>
      <c r="F279" s="391" t="s">
        <v>13087</v>
      </c>
      <c r="G279" s="1808">
        <v>9840</v>
      </c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391"/>
      <c r="X279" s="314"/>
      <c r="Y279" s="784">
        <v>2016</v>
      </c>
      <c r="Z279" s="391"/>
      <c r="AA279" s="391"/>
      <c r="AB279" s="1770"/>
      <c r="AC279" s="391"/>
      <c r="AD279" s="244"/>
      <c r="AE279" s="241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244"/>
      <c r="AU279" s="244"/>
      <c r="AV279" s="244"/>
      <c r="AW279" s="244"/>
      <c r="AX279" s="244"/>
    </row>
    <row r="280" spans="1:55" ht="27" customHeight="1">
      <c r="B280" s="50"/>
      <c r="C280" s="244" t="s">
        <v>13087</v>
      </c>
      <c r="D280" s="254" t="s">
        <v>23634</v>
      </c>
      <c r="E280" s="783" t="s">
        <v>15940</v>
      </c>
      <c r="F280" s="391" t="s">
        <v>13087</v>
      </c>
      <c r="G280" s="1808">
        <v>14700</v>
      </c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391"/>
      <c r="X280" s="314"/>
      <c r="Y280" s="784">
        <v>2009</v>
      </c>
      <c r="Z280" s="391"/>
      <c r="AA280" s="391"/>
      <c r="AB280" s="1770"/>
      <c r="AC280" s="391"/>
      <c r="AD280" s="244"/>
      <c r="AE280" s="241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244"/>
      <c r="AU280" s="244"/>
      <c r="AV280" s="244"/>
      <c r="AW280" s="244"/>
      <c r="AX280" s="244"/>
    </row>
    <row r="281" spans="1:55" ht="27" customHeight="1">
      <c r="B281" s="50"/>
      <c r="C281" s="244" t="s">
        <v>13087</v>
      </c>
      <c r="D281" s="244" t="s">
        <v>23926</v>
      </c>
      <c r="E281" s="783" t="s">
        <v>18088</v>
      </c>
      <c r="F281" s="391" t="s">
        <v>13087</v>
      </c>
      <c r="G281" s="1808">
        <v>34043</v>
      </c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314"/>
      <c r="Y281" s="784">
        <v>2018</v>
      </c>
      <c r="Z281" s="244"/>
      <c r="AA281" s="244"/>
      <c r="AB281" s="244"/>
      <c r="AC281" s="244"/>
      <c r="AD281" s="244"/>
      <c r="AE281" s="241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  <c r="AP281" s="244"/>
      <c r="AQ281" s="244"/>
      <c r="AR281" s="244"/>
      <c r="AS281" s="244"/>
      <c r="AT281" s="244"/>
      <c r="AU281" s="244"/>
      <c r="AV281" s="244"/>
      <c r="AW281" s="244"/>
      <c r="AX281" s="244"/>
    </row>
    <row r="282" spans="1:55" ht="27" customHeight="1">
      <c r="B282" s="50"/>
      <c r="C282" s="244" t="s">
        <v>13087</v>
      </c>
      <c r="D282" s="391" t="s">
        <v>23927</v>
      </c>
      <c r="E282" s="783" t="s">
        <v>18089</v>
      </c>
      <c r="F282" s="391" t="s">
        <v>13087</v>
      </c>
      <c r="G282" s="1808">
        <v>21500</v>
      </c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628"/>
      <c r="X282" s="314"/>
      <c r="Y282" s="784">
        <v>2014</v>
      </c>
      <c r="Z282" s="1809"/>
      <c r="AA282" s="1809"/>
      <c r="AB282" s="1809"/>
      <c r="AC282" s="1809"/>
      <c r="AD282" s="1809"/>
      <c r="AE282" s="241"/>
      <c r="AF282" s="391"/>
      <c r="AG282" s="391"/>
      <c r="AH282" s="391"/>
      <c r="AI282" s="391"/>
      <c r="AJ282" s="391"/>
      <c r="AK282" s="391"/>
      <c r="AL282" s="391"/>
      <c r="AM282" s="391"/>
      <c r="AN282" s="391"/>
      <c r="AO282" s="391"/>
      <c r="AP282" s="391"/>
      <c r="AQ282" s="391"/>
      <c r="AR282" s="391"/>
      <c r="AS282" s="391"/>
      <c r="AT282" s="391"/>
      <c r="AU282" s="391"/>
      <c r="AV282" s="391"/>
      <c r="AW282" s="391"/>
      <c r="AX282" s="244"/>
    </row>
    <row r="283" spans="1:55" ht="27" customHeight="1">
      <c r="B283" s="50"/>
      <c r="C283" s="244" t="s">
        <v>13100</v>
      </c>
      <c r="D283" s="391" t="s">
        <v>23928</v>
      </c>
      <c r="E283" s="783" t="s">
        <v>15942</v>
      </c>
      <c r="F283" s="391" t="s">
        <v>13100</v>
      </c>
      <c r="G283" s="1808">
        <v>20000</v>
      </c>
      <c r="H283" s="244">
        <v>150</v>
      </c>
      <c r="I283" s="244">
        <v>150</v>
      </c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628"/>
      <c r="X283" s="314"/>
      <c r="Y283" s="784">
        <v>2018</v>
      </c>
      <c r="Z283" s="1809"/>
      <c r="AA283" s="1809"/>
      <c r="AB283" s="1809"/>
      <c r="AC283" s="1809"/>
      <c r="AD283" s="1809"/>
      <c r="AE283" s="241"/>
      <c r="AF283" s="391"/>
      <c r="AG283" s="391"/>
      <c r="AH283" s="391"/>
      <c r="AI283" s="391"/>
      <c r="AJ283" s="391"/>
      <c r="AK283" s="391"/>
      <c r="AL283" s="391"/>
      <c r="AM283" s="391"/>
      <c r="AN283" s="391"/>
      <c r="AO283" s="391"/>
      <c r="AP283" s="391"/>
      <c r="AQ283" s="391"/>
      <c r="AR283" s="391"/>
      <c r="AS283" s="391"/>
      <c r="AT283" s="391"/>
      <c r="AU283" s="391"/>
      <c r="AV283" s="391"/>
      <c r="AW283" s="391"/>
      <c r="AX283" s="244"/>
    </row>
    <row r="284" spans="1:55" ht="27" customHeight="1">
      <c r="B284" s="50"/>
      <c r="C284" s="244" t="s">
        <v>13100</v>
      </c>
      <c r="D284" s="391" t="s">
        <v>23929</v>
      </c>
      <c r="E284" s="783" t="s">
        <v>16975</v>
      </c>
      <c r="F284" s="391" t="s">
        <v>13100</v>
      </c>
      <c r="G284" s="1808">
        <v>8990</v>
      </c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628"/>
      <c r="X284" s="314"/>
      <c r="Y284" s="784">
        <v>2023</v>
      </c>
      <c r="Z284" s="1809"/>
      <c r="AA284" s="1809"/>
      <c r="AB284" s="1809"/>
      <c r="AC284" s="1809"/>
      <c r="AD284" s="1809"/>
      <c r="AE284" s="241">
        <v>400</v>
      </c>
      <c r="AF284" s="391"/>
      <c r="AG284" s="391"/>
      <c r="AH284" s="391"/>
      <c r="AI284" s="391"/>
      <c r="AJ284" s="391"/>
      <c r="AK284" s="391"/>
      <c r="AL284" s="391"/>
      <c r="AM284" s="391"/>
      <c r="AN284" s="391"/>
      <c r="AO284" s="391"/>
      <c r="AP284" s="391"/>
      <c r="AQ284" s="391"/>
      <c r="AR284" s="391"/>
      <c r="AS284" s="391"/>
      <c r="AT284" s="391"/>
      <c r="AU284" s="391"/>
      <c r="AV284" s="391"/>
      <c r="AW284" s="391"/>
      <c r="AX284" s="244"/>
    </row>
    <row r="285" spans="1:55" ht="27" customHeight="1">
      <c r="B285" s="50"/>
      <c r="C285" s="244" t="s">
        <v>5020</v>
      </c>
      <c r="D285" s="391" t="s">
        <v>23930</v>
      </c>
      <c r="E285" s="783" t="s">
        <v>23931</v>
      </c>
      <c r="F285" s="391" t="s">
        <v>5020</v>
      </c>
      <c r="G285" s="1808">
        <v>13384</v>
      </c>
      <c r="H285" s="244"/>
      <c r="I285" s="244">
        <v>13384</v>
      </c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628"/>
      <c r="X285" s="314"/>
      <c r="Y285" s="784">
        <v>2024</v>
      </c>
      <c r="Z285" s="1809"/>
      <c r="AA285" s="1809"/>
      <c r="AB285" s="1809"/>
      <c r="AC285" s="1809"/>
      <c r="AD285" s="1809"/>
      <c r="AE285" s="241"/>
      <c r="AF285" s="391"/>
      <c r="AG285" s="391"/>
      <c r="AH285" s="391"/>
      <c r="AI285" s="391"/>
      <c r="AJ285" s="391"/>
      <c r="AK285" s="391"/>
      <c r="AL285" s="391"/>
      <c r="AM285" s="391"/>
      <c r="AN285" s="391"/>
      <c r="AO285" s="391"/>
      <c r="AP285" s="391"/>
      <c r="AQ285" s="391"/>
      <c r="AR285" s="391"/>
      <c r="AS285" s="391"/>
      <c r="AT285" s="391"/>
      <c r="AU285" s="391"/>
      <c r="AV285" s="391"/>
      <c r="AW285" s="391"/>
      <c r="AX285" s="244" t="s">
        <v>23932</v>
      </c>
    </row>
    <row r="286" spans="1:55" ht="27" customHeight="1">
      <c r="B286" s="50"/>
      <c r="C286" s="391" t="s">
        <v>5032</v>
      </c>
      <c r="D286" s="391" t="s">
        <v>23933</v>
      </c>
      <c r="E286" s="391" t="s">
        <v>16976</v>
      </c>
      <c r="F286" s="391" t="s">
        <v>10296</v>
      </c>
      <c r="G286" s="391">
        <v>43362</v>
      </c>
      <c r="H286" s="391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  <c r="T286" s="391"/>
      <c r="U286" s="391"/>
      <c r="V286" s="391">
        <v>43362</v>
      </c>
      <c r="W286" s="628"/>
      <c r="X286" s="314"/>
      <c r="Y286" s="784">
        <v>2022</v>
      </c>
      <c r="Z286" s="1809"/>
      <c r="AA286" s="1809"/>
      <c r="AB286" s="1809"/>
      <c r="AC286" s="1809"/>
      <c r="AD286" s="1809"/>
      <c r="AE286" s="628">
        <v>5200</v>
      </c>
      <c r="AF286" s="391"/>
      <c r="AG286" s="391"/>
      <c r="AH286" s="391"/>
      <c r="AI286" s="391"/>
      <c r="AJ286" s="391"/>
      <c r="AK286" s="391"/>
      <c r="AL286" s="391"/>
      <c r="AM286" s="391"/>
      <c r="AN286" s="391"/>
      <c r="AO286" s="391"/>
      <c r="AP286" s="391"/>
      <c r="AQ286" s="391"/>
      <c r="AR286" s="391"/>
      <c r="AS286" s="391"/>
      <c r="AT286" s="391"/>
      <c r="AU286" s="391"/>
      <c r="AV286" s="391"/>
      <c r="AW286" s="391"/>
      <c r="AX286" s="391"/>
    </row>
    <row r="287" spans="1:55" ht="27" customHeight="1">
      <c r="B287" s="50"/>
      <c r="C287" s="391" t="s">
        <v>5033</v>
      </c>
      <c r="D287" s="391" t="s">
        <v>23934</v>
      </c>
      <c r="E287" s="391" t="s">
        <v>23935</v>
      </c>
      <c r="F287" s="391" t="s">
        <v>13120</v>
      </c>
      <c r="G287" s="391">
        <v>4265</v>
      </c>
      <c r="H287" s="391"/>
      <c r="I287" s="391">
        <v>4265</v>
      </c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  <c r="T287" s="391"/>
      <c r="U287" s="391"/>
      <c r="V287" s="628"/>
      <c r="W287" s="314"/>
      <c r="X287" s="784"/>
      <c r="Y287" s="1810">
        <v>2019</v>
      </c>
      <c r="Z287" s="1809"/>
      <c r="AA287" s="1809"/>
      <c r="AB287" s="1809"/>
      <c r="AC287" s="1809"/>
      <c r="AD287" s="628"/>
      <c r="AE287" s="391"/>
      <c r="AF287" s="391"/>
      <c r="AG287" s="391"/>
      <c r="AH287" s="391"/>
      <c r="AI287" s="391"/>
      <c r="AJ287" s="391"/>
      <c r="AK287" s="391"/>
      <c r="AL287" s="391"/>
      <c r="AM287" s="391"/>
      <c r="AN287" s="391"/>
      <c r="AO287" s="391"/>
      <c r="AP287" s="391"/>
      <c r="AQ287" s="391"/>
      <c r="AR287" s="391"/>
      <c r="AS287" s="391"/>
      <c r="AT287" s="391"/>
      <c r="AU287" s="391"/>
      <c r="AV287" s="391"/>
      <c r="AW287" s="391"/>
      <c r="AX287" s="391"/>
    </row>
    <row r="288" spans="1:55" ht="27" customHeight="1">
      <c r="B288" s="50"/>
      <c r="C288" s="391" t="s">
        <v>5033</v>
      </c>
      <c r="D288" s="391" t="s">
        <v>23936</v>
      </c>
      <c r="E288" s="391" t="s">
        <v>23937</v>
      </c>
      <c r="F288" s="391" t="s">
        <v>13120</v>
      </c>
      <c r="G288" s="391">
        <v>17164</v>
      </c>
      <c r="H288" s="391"/>
      <c r="I288" s="391">
        <v>17164</v>
      </c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  <c r="T288" s="391"/>
      <c r="U288" s="391"/>
      <c r="V288" s="628"/>
      <c r="W288" s="314"/>
      <c r="X288" s="784"/>
      <c r="Y288" s="1810">
        <v>2024</v>
      </c>
      <c r="Z288" s="1809"/>
      <c r="AA288" s="1809"/>
      <c r="AB288" s="1809"/>
      <c r="AC288" s="1809"/>
      <c r="AD288" s="628"/>
      <c r="AE288" s="391"/>
      <c r="AF288" s="391"/>
      <c r="AG288" s="391"/>
      <c r="AH288" s="391"/>
      <c r="AI288" s="391"/>
      <c r="AJ288" s="391"/>
      <c r="AK288" s="391"/>
      <c r="AL288" s="391"/>
      <c r="AM288" s="391"/>
      <c r="AN288" s="391"/>
      <c r="AO288" s="391"/>
      <c r="AP288" s="391"/>
      <c r="AQ288" s="391"/>
      <c r="AR288" s="391"/>
      <c r="AS288" s="391"/>
      <c r="AT288" s="391"/>
      <c r="AU288" s="391"/>
      <c r="AV288" s="391"/>
      <c r="AW288" s="391"/>
      <c r="AX288" s="391"/>
    </row>
    <row r="289" spans="2:50" ht="27" customHeight="1">
      <c r="B289" s="50"/>
      <c r="C289" s="391" t="s">
        <v>14052</v>
      </c>
      <c r="D289" s="244" t="s">
        <v>23668</v>
      </c>
      <c r="E289" s="391" t="s">
        <v>16977</v>
      </c>
      <c r="F289" s="391" t="s">
        <v>12911</v>
      </c>
      <c r="G289" s="391">
        <v>15921</v>
      </c>
      <c r="H289" s="391"/>
      <c r="I289" s="391">
        <v>15921</v>
      </c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  <c r="T289" s="391"/>
      <c r="U289" s="391"/>
      <c r="V289" s="391"/>
      <c r="W289" s="244"/>
      <c r="X289" s="314"/>
      <c r="Y289" s="784">
        <v>2019</v>
      </c>
      <c r="Z289" s="244"/>
      <c r="AA289" s="244"/>
      <c r="AB289" s="244"/>
      <c r="AC289" s="244"/>
      <c r="AD289" s="244"/>
      <c r="AE289" s="628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  <c r="AP289" s="244"/>
      <c r="AQ289" s="244"/>
      <c r="AR289" s="244"/>
      <c r="AS289" s="244"/>
      <c r="AT289" s="244"/>
      <c r="AU289" s="244"/>
      <c r="AV289" s="244"/>
      <c r="AW289" s="244"/>
      <c r="AX289" s="391"/>
    </row>
    <row r="290" spans="2:50" ht="27" customHeight="1">
      <c r="B290" s="50"/>
      <c r="C290" s="1782" t="s">
        <v>5036</v>
      </c>
      <c r="D290" s="547" t="s">
        <v>23938</v>
      </c>
      <c r="E290" s="1782" t="s">
        <v>23939</v>
      </c>
      <c r="F290" s="1782" t="s">
        <v>5036</v>
      </c>
      <c r="G290" s="1782">
        <v>14362</v>
      </c>
      <c r="H290" s="1782"/>
      <c r="I290" s="1782">
        <v>14362</v>
      </c>
      <c r="J290" s="1782">
        <v>9</v>
      </c>
      <c r="K290" s="1782"/>
      <c r="L290" s="1782"/>
      <c r="M290" s="1782"/>
      <c r="N290" s="1782"/>
      <c r="O290" s="1782"/>
      <c r="P290" s="1782"/>
      <c r="Q290" s="1782"/>
      <c r="R290" s="1782"/>
      <c r="S290" s="1782"/>
      <c r="T290" s="1782"/>
      <c r="U290" s="1782"/>
      <c r="V290" s="1782"/>
      <c r="W290" s="547"/>
      <c r="X290" s="505"/>
      <c r="Y290" s="1811">
        <v>2021</v>
      </c>
      <c r="Z290" s="547"/>
      <c r="AA290" s="547"/>
      <c r="AB290" s="547"/>
      <c r="AC290" s="547"/>
      <c r="AD290" s="547"/>
      <c r="AE290" s="1812"/>
      <c r="AF290" s="547"/>
      <c r="AG290" s="547"/>
      <c r="AH290" s="547"/>
      <c r="AI290" s="547"/>
      <c r="AJ290" s="547"/>
      <c r="AK290" s="547"/>
      <c r="AL290" s="547"/>
      <c r="AM290" s="547"/>
      <c r="AN290" s="547"/>
      <c r="AO290" s="547"/>
      <c r="AP290" s="547"/>
      <c r="AQ290" s="547"/>
      <c r="AR290" s="547"/>
      <c r="AS290" s="547"/>
      <c r="AT290" s="547"/>
      <c r="AU290" s="547"/>
      <c r="AV290" s="547"/>
      <c r="AW290" s="547"/>
      <c r="AX290" s="1782"/>
    </row>
    <row r="291" spans="2:50" ht="27" customHeight="1">
      <c r="B291" s="50"/>
      <c r="C291" s="244" t="s">
        <v>14052</v>
      </c>
      <c r="D291" s="244" t="s">
        <v>23940</v>
      </c>
      <c r="E291" s="244" t="s">
        <v>16978</v>
      </c>
      <c r="F291" s="244" t="s">
        <v>14052</v>
      </c>
      <c r="G291" s="391">
        <v>12000</v>
      </c>
      <c r="H291" s="391"/>
      <c r="I291" s="391">
        <v>12000</v>
      </c>
      <c r="J291" s="391"/>
      <c r="K291" s="244"/>
      <c r="L291" s="391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628"/>
      <c r="X291" s="314"/>
      <c r="Y291" s="784">
        <v>2023</v>
      </c>
      <c r="Z291" s="1809"/>
      <c r="AA291" s="1809"/>
      <c r="AB291" s="1809"/>
      <c r="AC291" s="1809"/>
      <c r="AD291" s="1809"/>
      <c r="AE291" s="244"/>
      <c r="AF291" s="391"/>
      <c r="AG291" s="391"/>
      <c r="AH291" s="391"/>
      <c r="AI291" s="391"/>
      <c r="AJ291" s="391"/>
      <c r="AK291" s="391"/>
      <c r="AL291" s="391"/>
      <c r="AM291" s="391"/>
      <c r="AN291" s="391"/>
      <c r="AO291" s="391"/>
      <c r="AP291" s="391"/>
      <c r="AQ291" s="391"/>
      <c r="AR291" s="391"/>
      <c r="AS291" s="391"/>
      <c r="AT291" s="391"/>
      <c r="AU291" s="391"/>
      <c r="AV291" s="391"/>
      <c r="AW291" s="391"/>
      <c r="AX291" s="244"/>
    </row>
    <row r="292" spans="2:50" s="91" customFormat="1" ht="27" customHeight="1">
      <c r="B292" s="1726" t="s">
        <v>0</v>
      </c>
      <c r="C292" s="1733" t="s">
        <v>2001</v>
      </c>
      <c r="D292" s="1733"/>
      <c r="E292" s="1734">
        <f>COUNTA(E293:E330)</f>
        <v>38</v>
      </c>
      <c r="F292" s="1733"/>
      <c r="G292" s="1733">
        <f>SUM(G293:G330)</f>
        <v>897431</v>
      </c>
      <c r="H292" s="1733">
        <f>SUM(H293:H330)</f>
        <v>240281</v>
      </c>
      <c r="I292" s="1733">
        <f>SUM(I293:I330)</f>
        <v>359976</v>
      </c>
      <c r="J292" s="1733"/>
      <c r="K292" s="1733"/>
      <c r="L292" s="1733"/>
      <c r="M292" s="1733"/>
      <c r="N292" s="1733"/>
      <c r="O292" s="1733"/>
      <c r="P292" s="1733"/>
      <c r="Q292" s="1733"/>
      <c r="R292" s="1733"/>
      <c r="S292" s="1733"/>
      <c r="T292" s="1733"/>
      <c r="U292" s="1733"/>
      <c r="V292" s="1733"/>
      <c r="W292" s="1754"/>
      <c r="X292" s="314"/>
      <c r="Y292" s="784"/>
      <c r="Z292" s="1735"/>
      <c r="AA292" s="1735"/>
      <c r="AB292" s="1735"/>
      <c r="AC292" s="1735"/>
      <c r="AD292" s="1735"/>
      <c r="AE292" s="1733"/>
      <c r="AF292" s="1733"/>
      <c r="AG292" s="1733"/>
      <c r="AH292" s="1733"/>
      <c r="AI292" s="1733"/>
      <c r="AJ292" s="1733"/>
      <c r="AK292" s="1733"/>
      <c r="AL292" s="1733"/>
      <c r="AM292" s="1733"/>
      <c r="AN292" s="1733"/>
      <c r="AO292" s="1733"/>
      <c r="AP292" s="1733"/>
      <c r="AQ292" s="1733"/>
      <c r="AR292" s="1733"/>
      <c r="AS292" s="1733"/>
      <c r="AT292" s="1733"/>
      <c r="AU292" s="1733"/>
      <c r="AV292" s="1733"/>
      <c r="AW292" s="1733"/>
      <c r="AX292" s="1733"/>
    </row>
    <row r="293" spans="2:50" s="43" customFormat="1" ht="27" customHeight="1">
      <c r="B293" s="50"/>
      <c r="C293" s="391" t="s">
        <v>1938</v>
      </c>
      <c r="D293" s="391" t="s">
        <v>26504</v>
      </c>
      <c r="E293" s="391" t="s">
        <v>26826</v>
      </c>
      <c r="F293" s="391" t="s">
        <v>9033</v>
      </c>
      <c r="G293" s="391">
        <v>40000</v>
      </c>
      <c r="H293" s="1813">
        <v>131</v>
      </c>
      <c r="I293" s="1813">
        <v>131</v>
      </c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  <c r="T293" s="391"/>
      <c r="U293" s="391"/>
      <c r="V293" s="391">
        <v>20224</v>
      </c>
      <c r="W293" s="628"/>
      <c r="X293" s="314"/>
      <c r="Y293" s="784">
        <v>2004</v>
      </c>
      <c r="Z293" s="786"/>
      <c r="AA293" s="786"/>
      <c r="AB293" s="786"/>
      <c r="AC293" s="786"/>
      <c r="AD293" s="786"/>
      <c r="AE293" s="1760">
        <v>1300</v>
      </c>
      <c r="AF293" s="391"/>
      <c r="AG293" s="391"/>
      <c r="AH293" s="391"/>
      <c r="AI293" s="391"/>
      <c r="AJ293" s="391"/>
      <c r="AK293" s="391"/>
      <c r="AL293" s="391"/>
      <c r="AM293" s="391"/>
      <c r="AN293" s="391"/>
      <c r="AO293" s="391"/>
      <c r="AP293" s="391"/>
      <c r="AQ293" s="391"/>
      <c r="AR293" s="391"/>
      <c r="AS293" s="391"/>
      <c r="AT293" s="391"/>
      <c r="AU293" s="391"/>
      <c r="AV293" s="391"/>
      <c r="AW293" s="391"/>
      <c r="AX293" s="391"/>
    </row>
    <row r="294" spans="2:50" s="43" customFormat="1" ht="27" customHeight="1">
      <c r="B294" s="50"/>
      <c r="C294" s="391" t="s">
        <v>1938</v>
      </c>
      <c r="D294" s="391" t="s">
        <v>26505</v>
      </c>
      <c r="E294" s="391" t="s">
        <v>14163</v>
      </c>
      <c r="F294" s="391" t="s">
        <v>1938</v>
      </c>
      <c r="G294" s="391">
        <v>7000</v>
      </c>
      <c r="H294" s="1813"/>
      <c r="I294" s="1813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  <c r="T294" s="391"/>
      <c r="U294" s="391"/>
      <c r="V294" s="391">
        <v>6600</v>
      </c>
      <c r="W294" s="628"/>
      <c r="X294" s="314"/>
      <c r="Y294" s="784">
        <v>2003</v>
      </c>
      <c r="Z294" s="786"/>
      <c r="AA294" s="786"/>
      <c r="AB294" s="786"/>
      <c r="AC294" s="786"/>
      <c r="AD294" s="786"/>
      <c r="AE294" s="1760">
        <v>70</v>
      </c>
      <c r="AF294" s="391"/>
      <c r="AG294" s="391"/>
      <c r="AH294" s="391"/>
      <c r="AI294" s="391"/>
      <c r="AJ294" s="391"/>
      <c r="AK294" s="391"/>
      <c r="AL294" s="391"/>
      <c r="AM294" s="391"/>
      <c r="AN294" s="391"/>
      <c r="AO294" s="391"/>
      <c r="AP294" s="391"/>
      <c r="AQ294" s="391"/>
      <c r="AR294" s="391"/>
      <c r="AS294" s="391"/>
      <c r="AT294" s="391"/>
      <c r="AU294" s="391"/>
      <c r="AV294" s="391"/>
      <c r="AW294" s="391"/>
      <c r="AX294" s="391"/>
    </row>
    <row r="295" spans="2:50" s="43" customFormat="1" ht="27" customHeight="1">
      <c r="B295" s="50"/>
      <c r="C295" s="391" t="s">
        <v>1938</v>
      </c>
      <c r="D295" s="391" t="s">
        <v>26506</v>
      </c>
      <c r="E295" s="391" t="s">
        <v>10498</v>
      </c>
      <c r="F295" s="391" t="s">
        <v>1938</v>
      </c>
      <c r="G295" s="391">
        <v>8300</v>
      </c>
      <c r="H295" s="1813"/>
      <c r="I295" s="1813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  <c r="T295" s="391"/>
      <c r="U295" s="391"/>
      <c r="V295" s="391">
        <v>79319</v>
      </c>
      <c r="W295" s="628"/>
      <c r="X295" s="314"/>
      <c r="Y295" s="784">
        <v>2006</v>
      </c>
      <c r="Z295" s="786"/>
      <c r="AA295" s="786"/>
      <c r="AB295" s="786"/>
      <c r="AC295" s="786"/>
      <c r="AD295" s="786"/>
      <c r="AE295" s="1760">
        <v>250</v>
      </c>
      <c r="AF295" s="391"/>
      <c r="AG295" s="391"/>
      <c r="AH295" s="391"/>
      <c r="AI295" s="391"/>
      <c r="AJ295" s="391"/>
      <c r="AK295" s="391"/>
      <c r="AL295" s="391"/>
      <c r="AM295" s="391"/>
      <c r="AN295" s="391"/>
      <c r="AO295" s="391"/>
      <c r="AP295" s="391"/>
      <c r="AQ295" s="391"/>
      <c r="AR295" s="391"/>
      <c r="AS295" s="391"/>
      <c r="AT295" s="391"/>
      <c r="AU295" s="391"/>
      <c r="AV295" s="391"/>
      <c r="AW295" s="391"/>
      <c r="AX295" s="391"/>
    </row>
    <row r="296" spans="2:50" s="43" customFormat="1" ht="27" customHeight="1">
      <c r="B296" s="50"/>
      <c r="C296" s="391" t="s">
        <v>1938</v>
      </c>
      <c r="D296" s="391" t="s">
        <v>26507</v>
      </c>
      <c r="E296" s="391" t="s">
        <v>14164</v>
      </c>
      <c r="F296" s="391" t="s">
        <v>1938</v>
      </c>
      <c r="G296" s="391">
        <v>1695</v>
      </c>
      <c r="H296" s="1813"/>
      <c r="I296" s="1813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  <c r="T296" s="391"/>
      <c r="U296" s="391"/>
      <c r="V296" s="391">
        <v>18374</v>
      </c>
      <c r="W296" s="628"/>
      <c r="X296" s="314"/>
      <c r="Y296" s="784">
        <v>2001</v>
      </c>
      <c r="Z296" s="786"/>
      <c r="AA296" s="786"/>
      <c r="AB296" s="786"/>
      <c r="AC296" s="786"/>
      <c r="AD296" s="786"/>
      <c r="AE296" s="1760">
        <v>150</v>
      </c>
      <c r="AF296" s="391"/>
      <c r="AG296" s="391"/>
      <c r="AH296" s="391"/>
      <c r="AI296" s="391"/>
      <c r="AJ296" s="391"/>
      <c r="AK296" s="391"/>
      <c r="AL296" s="391"/>
      <c r="AM296" s="391"/>
      <c r="AN296" s="391"/>
      <c r="AO296" s="391"/>
      <c r="AP296" s="391"/>
      <c r="AQ296" s="391"/>
      <c r="AR296" s="391"/>
      <c r="AS296" s="391"/>
      <c r="AT296" s="391"/>
      <c r="AU296" s="391"/>
      <c r="AV296" s="391"/>
      <c r="AW296" s="391"/>
      <c r="AX296" s="391"/>
    </row>
    <row r="297" spans="2:50" s="43" customFormat="1" ht="27" customHeight="1">
      <c r="B297" s="50"/>
      <c r="C297" s="391" t="s">
        <v>1938</v>
      </c>
      <c r="D297" s="391" t="s">
        <v>26508</v>
      </c>
      <c r="E297" s="391" t="s">
        <v>10499</v>
      </c>
      <c r="F297" s="391" t="s">
        <v>14165</v>
      </c>
      <c r="G297" s="391">
        <v>7000</v>
      </c>
      <c r="H297" s="391"/>
      <c r="I297" s="1814">
        <v>11000</v>
      </c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  <c r="T297" s="391"/>
      <c r="U297" s="391"/>
      <c r="V297" s="391">
        <v>7000</v>
      </c>
      <c r="W297" s="628"/>
      <c r="X297" s="314"/>
      <c r="Y297" s="784">
        <v>2013</v>
      </c>
      <c r="Z297" s="786"/>
      <c r="AA297" s="786"/>
      <c r="AB297" s="786"/>
      <c r="AC297" s="786"/>
      <c r="AD297" s="786"/>
      <c r="AE297" s="391">
        <v>104</v>
      </c>
      <c r="AF297" s="391"/>
      <c r="AG297" s="391"/>
      <c r="AH297" s="391"/>
      <c r="AI297" s="391"/>
      <c r="AJ297" s="391"/>
      <c r="AK297" s="391"/>
      <c r="AL297" s="391"/>
      <c r="AM297" s="391"/>
      <c r="AN297" s="391"/>
      <c r="AO297" s="391"/>
      <c r="AP297" s="391"/>
      <c r="AQ297" s="391"/>
      <c r="AR297" s="391"/>
      <c r="AS297" s="391"/>
      <c r="AT297" s="391"/>
      <c r="AU297" s="391"/>
      <c r="AV297" s="391"/>
      <c r="AW297" s="391"/>
      <c r="AX297" s="391"/>
    </row>
    <row r="298" spans="2:50" s="43" customFormat="1" ht="27" customHeight="1">
      <c r="B298" s="50"/>
      <c r="C298" s="391" t="s">
        <v>9033</v>
      </c>
      <c r="D298" s="391" t="s">
        <v>26509</v>
      </c>
      <c r="E298" s="391" t="s">
        <v>15954</v>
      </c>
      <c r="F298" s="391" t="s">
        <v>9033</v>
      </c>
      <c r="G298" s="391">
        <v>6000</v>
      </c>
      <c r="H298" s="391"/>
      <c r="I298" s="1814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  <c r="T298" s="391"/>
      <c r="U298" s="391"/>
      <c r="V298" s="391"/>
      <c r="W298" s="628"/>
      <c r="X298" s="314"/>
      <c r="Y298" s="784"/>
      <c r="Z298" s="786"/>
      <c r="AA298" s="786"/>
      <c r="AB298" s="786"/>
      <c r="AC298" s="786"/>
      <c r="AD298" s="786"/>
      <c r="AE298" s="391"/>
      <c r="AF298" s="391"/>
      <c r="AG298" s="391"/>
      <c r="AH298" s="391"/>
      <c r="AI298" s="391"/>
      <c r="AJ298" s="391"/>
      <c r="AK298" s="391"/>
      <c r="AL298" s="391"/>
      <c r="AM298" s="391"/>
      <c r="AN298" s="391"/>
      <c r="AO298" s="391"/>
      <c r="AP298" s="391"/>
      <c r="AQ298" s="391"/>
      <c r="AR298" s="391"/>
      <c r="AS298" s="391"/>
      <c r="AT298" s="391"/>
      <c r="AU298" s="391"/>
      <c r="AV298" s="391"/>
      <c r="AW298" s="391"/>
      <c r="AX298" s="391"/>
    </row>
    <row r="299" spans="2:50" s="43" customFormat="1" ht="27" customHeight="1">
      <c r="B299" s="50"/>
      <c r="C299" s="391" t="s">
        <v>9040</v>
      </c>
      <c r="D299" s="391" t="s">
        <v>26510</v>
      </c>
      <c r="E299" s="391" t="s">
        <v>15958</v>
      </c>
      <c r="F299" s="391" t="s">
        <v>9040</v>
      </c>
      <c r="G299" s="391">
        <v>21218</v>
      </c>
      <c r="H299" s="391"/>
      <c r="I299" s="1814">
        <v>21218</v>
      </c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  <c r="T299" s="391"/>
      <c r="U299" s="391"/>
      <c r="V299" s="391"/>
      <c r="W299" s="628"/>
      <c r="X299" s="314"/>
      <c r="Y299" s="784">
        <v>2022</v>
      </c>
      <c r="Z299" s="786"/>
      <c r="AA299" s="786"/>
      <c r="AB299" s="786"/>
      <c r="AC299" s="786"/>
      <c r="AD299" s="786"/>
      <c r="AE299" s="391"/>
      <c r="AF299" s="391"/>
      <c r="AG299" s="391"/>
      <c r="AH299" s="391"/>
      <c r="AI299" s="391"/>
      <c r="AJ299" s="391"/>
      <c r="AK299" s="391"/>
      <c r="AL299" s="391"/>
      <c r="AM299" s="391"/>
      <c r="AN299" s="391"/>
      <c r="AO299" s="391"/>
      <c r="AP299" s="391"/>
      <c r="AQ299" s="391"/>
      <c r="AR299" s="391"/>
      <c r="AS299" s="391"/>
      <c r="AT299" s="391"/>
      <c r="AU299" s="391"/>
      <c r="AV299" s="391"/>
      <c r="AW299" s="391"/>
      <c r="AX299" s="391"/>
    </row>
    <row r="300" spans="2:50" s="43" customFormat="1" ht="27" customHeight="1">
      <c r="B300" s="50"/>
      <c r="C300" s="391" t="s">
        <v>9044</v>
      </c>
      <c r="D300" s="391" t="s">
        <v>26511</v>
      </c>
      <c r="E300" s="391" t="s">
        <v>15965</v>
      </c>
      <c r="F300" s="391" t="s">
        <v>9044</v>
      </c>
      <c r="G300" s="391">
        <v>9500</v>
      </c>
      <c r="H300" s="391"/>
      <c r="I300" s="1814">
        <v>9500</v>
      </c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  <c r="T300" s="391"/>
      <c r="U300" s="391"/>
      <c r="V300" s="391">
        <v>9500</v>
      </c>
      <c r="W300" s="628"/>
      <c r="X300" s="314"/>
      <c r="Y300" s="784">
        <v>2022</v>
      </c>
      <c r="Z300" s="786"/>
      <c r="AA300" s="786"/>
      <c r="AB300" s="786"/>
      <c r="AC300" s="786"/>
      <c r="AD300" s="786"/>
      <c r="AE300" s="391">
        <v>900</v>
      </c>
      <c r="AF300" s="391"/>
      <c r="AG300" s="391"/>
      <c r="AH300" s="391"/>
      <c r="AI300" s="391"/>
      <c r="AJ300" s="391"/>
      <c r="AK300" s="391"/>
      <c r="AL300" s="391"/>
      <c r="AM300" s="391"/>
      <c r="AN300" s="391"/>
      <c r="AO300" s="391"/>
      <c r="AP300" s="391"/>
      <c r="AQ300" s="391"/>
      <c r="AR300" s="391"/>
      <c r="AS300" s="391"/>
      <c r="AT300" s="391"/>
      <c r="AU300" s="391"/>
      <c r="AV300" s="391"/>
      <c r="AW300" s="391"/>
      <c r="AX300" s="391" t="s">
        <v>17322</v>
      </c>
    </row>
    <row r="301" spans="2:50" s="43" customFormat="1" ht="27" customHeight="1">
      <c r="B301" s="50"/>
      <c r="C301" s="391" t="s">
        <v>9044</v>
      </c>
      <c r="D301" s="391"/>
      <c r="E301" s="391" t="s">
        <v>24309</v>
      </c>
      <c r="F301" s="391" t="s">
        <v>9044</v>
      </c>
      <c r="G301" s="391"/>
      <c r="H301" s="391"/>
      <c r="I301" s="1814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  <c r="T301" s="391"/>
      <c r="U301" s="391"/>
      <c r="V301" s="391"/>
      <c r="W301" s="628"/>
      <c r="X301" s="314"/>
      <c r="Y301" s="784">
        <v>2024</v>
      </c>
      <c r="Z301" s="786"/>
      <c r="AA301" s="786"/>
      <c r="AB301" s="786"/>
      <c r="AC301" s="786"/>
      <c r="AD301" s="786"/>
      <c r="AE301" s="391"/>
      <c r="AF301" s="391"/>
      <c r="AG301" s="391"/>
      <c r="AH301" s="391"/>
      <c r="AI301" s="391"/>
      <c r="AJ301" s="391"/>
      <c r="AK301" s="391"/>
      <c r="AL301" s="391"/>
      <c r="AM301" s="391"/>
      <c r="AN301" s="391"/>
      <c r="AO301" s="391"/>
      <c r="AP301" s="391"/>
      <c r="AQ301" s="391"/>
      <c r="AR301" s="391"/>
      <c r="AS301" s="391"/>
      <c r="AT301" s="391"/>
      <c r="AU301" s="391"/>
      <c r="AV301" s="391"/>
      <c r="AW301" s="391"/>
      <c r="AX301" s="391" t="s">
        <v>13406</v>
      </c>
    </row>
    <row r="302" spans="2:50" s="43" customFormat="1" ht="27" customHeight="1">
      <c r="B302" s="50"/>
      <c r="C302" s="391" t="s">
        <v>5428</v>
      </c>
      <c r="D302" s="391"/>
      <c r="E302" s="391" t="s">
        <v>15966</v>
      </c>
      <c r="F302" s="391" t="s">
        <v>5428</v>
      </c>
      <c r="G302" s="391">
        <v>13466</v>
      </c>
      <c r="H302" s="391">
        <v>114</v>
      </c>
      <c r="I302" s="1814">
        <v>114</v>
      </c>
      <c r="J302" s="391"/>
      <c r="K302" s="391"/>
      <c r="L302" s="391">
        <v>70</v>
      </c>
      <c r="M302" s="391">
        <v>9</v>
      </c>
      <c r="N302" s="391"/>
      <c r="O302" s="391"/>
      <c r="P302" s="391"/>
      <c r="Q302" s="391"/>
      <c r="R302" s="391"/>
      <c r="S302" s="391"/>
      <c r="T302" s="391"/>
      <c r="U302" s="391"/>
      <c r="V302" s="391">
        <v>13466</v>
      </c>
      <c r="W302" s="628"/>
      <c r="X302" s="314"/>
      <c r="Y302" s="784">
        <v>2014</v>
      </c>
      <c r="Z302" s="786"/>
      <c r="AA302" s="786"/>
      <c r="AB302" s="786"/>
      <c r="AC302" s="786"/>
      <c r="AD302" s="786"/>
      <c r="AE302" s="391">
        <v>300</v>
      </c>
      <c r="AF302" s="391"/>
      <c r="AG302" s="391"/>
      <c r="AH302" s="391"/>
      <c r="AI302" s="391"/>
      <c r="AJ302" s="391"/>
      <c r="AK302" s="391"/>
      <c r="AL302" s="391"/>
      <c r="AM302" s="391"/>
      <c r="AN302" s="391"/>
      <c r="AO302" s="391"/>
      <c r="AP302" s="391"/>
      <c r="AQ302" s="391"/>
      <c r="AR302" s="391"/>
      <c r="AS302" s="391"/>
      <c r="AT302" s="391"/>
      <c r="AU302" s="391"/>
      <c r="AV302" s="391"/>
      <c r="AW302" s="391"/>
      <c r="AX302" s="391"/>
    </row>
    <row r="303" spans="2:50" s="43" customFormat="1" ht="27" customHeight="1">
      <c r="B303" s="50"/>
      <c r="C303" s="391" t="s">
        <v>5431</v>
      </c>
      <c r="D303" s="391"/>
      <c r="E303" s="391" t="s">
        <v>15980</v>
      </c>
      <c r="F303" s="391" t="s">
        <v>5431</v>
      </c>
      <c r="G303" s="391"/>
      <c r="H303" s="391"/>
      <c r="I303" s="1814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  <c r="T303" s="391"/>
      <c r="U303" s="391"/>
      <c r="V303" s="391">
        <v>8000</v>
      </c>
      <c r="W303" s="628"/>
      <c r="X303" s="314"/>
      <c r="Y303" s="784">
        <v>2017</v>
      </c>
      <c r="Z303" s="786"/>
      <c r="AA303" s="786"/>
      <c r="AB303" s="786"/>
      <c r="AC303" s="786"/>
      <c r="AD303" s="786"/>
      <c r="AE303" s="391">
        <v>13</v>
      </c>
      <c r="AF303" s="391"/>
      <c r="AG303" s="391"/>
      <c r="AH303" s="391"/>
      <c r="AI303" s="391"/>
      <c r="AJ303" s="391"/>
      <c r="AK303" s="391"/>
      <c r="AL303" s="391"/>
      <c r="AM303" s="391"/>
      <c r="AN303" s="391"/>
      <c r="AO303" s="391"/>
      <c r="AP303" s="391"/>
      <c r="AQ303" s="391"/>
      <c r="AR303" s="391"/>
      <c r="AS303" s="391"/>
      <c r="AT303" s="391"/>
      <c r="AU303" s="391"/>
      <c r="AV303" s="391"/>
      <c r="AW303" s="391"/>
      <c r="AX303" s="391"/>
    </row>
    <row r="304" spans="2:50" s="43" customFormat="1" ht="27" customHeight="1">
      <c r="B304" s="50"/>
      <c r="C304" s="391" t="s">
        <v>13137</v>
      </c>
      <c r="D304" s="391" t="s">
        <v>24310</v>
      </c>
      <c r="E304" s="391" t="s">
        <v>24311</v>
      </c>
      <c r="F304" s="391" t="s">
        <v>13137</v>
      </c>
      <c r="G304" s="391"/>
      <c r="H304" s="391"/>
      <c r="I304" s="1814">
        <v>19000</v>
      </c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  <c r="T304" s="391"/>
      <c r="U304" s="391"/>
      <c r="V304" s="391"/>
      <c r="W304" s="628"/>
      <c r="X304" s="314"/>
      <c r="Y304" s="784">
        <v>2024</v>
      </c>
      <c r="Z304" s="786"/>
      <c r="AA304" s="786"/>
      <c r="AB304" s="786"/>
      <c r="AC304" s="786"/>
      <c r="AD304" s="786"/>
      <c r="AE304" s="391"/>
      <c r="AF304" s="391"/>
      <c r="AG304" s="391"/>
      <c r="AH304" s="391"/>
      <c r="AI304" s="391"/>
      <c r="AJ304" s="391"/>
      <c r="AK304" s="391"/>
      <c r="AL304" s="391"/>
      <c r="AM304" s="391"/>
      <c r="AN304" s="391"/>
      <c r="AO304" s="391"/>
      <c r="AP304" s="391"/>
      <c r="AQ304" s="391"/>
      <c r="AR304" s="391"/>
      <c r="AS304" s="391"/>
      <c r="AT304" s="391"/>
      <c r="AU304" s="391"/>
      <c r="AV304" s="391"/>
      <c r="AW304" s="391"/>
      <c r="AX304" s="391" t="s">
        <v>13749</v>
      </c>
    </row>
    <row r="305" spans="2:50" s="43" customFormat="1" ht="27" customHeight="1">
      <c r="B305" s="50"/>
      <c r="C305" s="391" t="s">
        <v>13137</v>
      </c>
      <c r="D305" s="391" t="s">
        <v>24312</v>
      </c>
      <c r="E305" s="391" t="s">
        <v>24313</v>
      </c>
      <c r="F305" s="391" t="s">
        <v>13137</v>
      </c>
      <c r="G305" s="391"/>
      <c r="H305" s="391"/>
      <c r="I305" s="1814">
        <v>20000</v>
      </c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  <c r="T305" s="391"/>
      <c r="U305" s="391"/>
      <c r="V305" s="391"/>
      <c r="W305" s="628"/>
      <c r="X305" s="314"/>
      <c r="Y305" s="784">
        <v>2024</v>
      </c>
      <c r="Z305" s="786"/>
      <c r="AA305" s="786"/>
      <c r="AB305" s="786"/>
      <c r="AC305" s="786"/>
      <c r="AD305" s="786"/>
      <c r="AE305" s="391"/>
      <c r="AF305" s="391"/>
      <c r="AG305" s="391"/>
      <c r="AH305" s="391"/>
      <c r="AI305" s="391"/>
      <c r="AJ305" s="391"/>
      <c r="AK305" s="391"/>
      <c r="AL305" s="391"/>
      <c r="AM305" s="391"/>
      <c r="AN305" s="391"/>
      <c r="AO305" s="391"/>
      <c r="AP305" s="391"/>
      <c r="AQ305" s="391"/>
      <c r="AR305" s="391"/>
      <c r="AS305" s="391"/>
      <c r="AT305" s="391"/>
      <c r="AU305" s="391"/>
      <c r="AV305" s="391"/>
      <c r="AW305" s="391"/>
      <c r="AX305" s="391" t="s">
        <v>13749</v>
      </c>
    </row>
    <row r="306" spans="2:50" s="43" customFormat="1" ht="27" customHeight="1">
      <c r="B306" s="50"/>
      <c r="C306" s="391" t="s">
        <v>5434</v>
      </c>
      <c r="D306" s="391" t="s">
        <v>24056</v>
      </c>
      <c r="E306" s="391" t="s">
        <v>15981</v>
      </c>
      <c r="F306" s="391" t="s">
        <v>24314</v>
      </c>
      <c r="G306" s="391">
        <v>24454</v>
      </c>
      <c r="H306" s="391"/>
      <c r="I306" s="1814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  <c r="T306" s="391"/>
      <c r="U306" s="391"/>
      <c r="V306" s="391"/>
      <c r="W306" s="628"/>
      <c r="X306" s="314"/>
      <c r="Y306" s="784">
        <v>2006</v>
      </c>
      <c r="Z306" s="786"/>
      <c r="AA306" s="786"/>
      <c r="AB306" s="786"/>
      <c r="AC306" s="786"/>
      <c r="AD306" s="786"/>
      <c r="AE306" s="391">
        <v>80</v>
      </c>
      <c r="AF306" s="391"/>
      <c r="AG306" s="391"/>
      <c r="AH306" s="391"/>
      <c r="AI306" s="391"/>
      <c r="AJ306" s="391"/>
      <c r="AK306" s="391"/>
      <c r="AL306" s="391"/>
      <c r="AM306" s="391"/>
      <c r="AN306" s="391"/>
      <c r="AO306" s="391"/>
      <c r="AP306" s="391"/>
      <c r="AQ306" s="391"/>
      <c r="AR306" s="391"/>
      <c r="AS306" s="391"/>
      <c r="AT306" s="391"/>
      <c r="AU306" s="391"/>
      <c r="AV306" s="391"/>
      <c r="AW306" s="391"/>
      <c r="AX306" s="391"/>
    </row>
    <row r="307" spans="2:50" s="43" customFormat="1" ht="27" customHeight="1">
      <c r="B307" s="50"/>
      <c r="C307" s="391" t="s">
        <v>14116</v>
      </c>
      <c r="D307" s="391" t="s">
        <v>26512</v>
      </c>
      <c r="E307" s="391" t="s">
        <v>15983</v>
      </c>
      <c r="F307" s="391" t="s">
        <v>14167</v>
      </c>
      <c r="G307" s="391">
        <v>12000</v>
      </c>
      <c r="H307" s="391"/>
      <c r="I307" s="1814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  <c r="T307" s="391"/>
      <c r="U307" s="391"/>
      <c r="V307" s="391"/>
      <c r="W307" s="628"/>
      <c r="X307" s="314"/>
      <c r="Y307" s="784">
        <v>2017</v>
      </c>
      <c r="Z307" s="786"/>
      <c r="AA307" s="786"/>
      <c r="AB307" s="786"/>
      <c r="AC307" s="786"/>
      <c r="AD307" s="786"/>
      <c r="AE307" s="391"/>
      <c r="AF307" s="391"/>
      <c r="AG307" s="391"/>
      <c r="AH307" s="391"/>
      <c r="AI307" s="391"/>
      <c r="AJ307" s="391"/>
      <c r="AK307" s="391"/>
      <c r="AL307" s="391"/>
      <c r="AM307" s="391"/>
      <c r="AN307" s="391"/>
      <c r="AO307" s="391"/>
      <c r="AP307" s="391"/>
      <c r="AQ307" s="391"/>
      <c r="AR307" s="391"/>
      <c r="AS307" s="391"/>
      <c r="AT307" s="391"/>
      <c r="AU307" s="391"/>
      <c r="AV307" s="391"/>
      <c r="AW307" s="391"/>
      <c r="AX307" s="391"/>
    </row>
    <row r="308" spans="2:50" s="43" customFormat="1" ht="27" customHeight="1">
      <c r="B308" s="50"/>
      <c r="C308" s="391" t="s">
        <v>14116</v>
      </c>
      <c r="D308" s="391" t="s">
        <v>26513</v>
      </c>
      <c r="E308" s="391" t="s">
        <v>15984</v>
      </c>
      <c r="F308" s="391" t="s">
        <v>14168</v>
      </c>
      <c r="G308" s="391">
        <v>3200</v>
      </c>
      <c r="H308" s="391"/>
      <c r="I308" s="1814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  <c r="T308" s="391"/>
      <c r="U308" s="391"/>
      <c r="V308" s="391"/>
      <c r="W308" s="628"/>
      <c r="X308" s="314"/>
      <c r="Y308" s="784">
        <v>2006</v>
      </c>
      <c r="Z308" s="786"/>
      <c r="AA308" s="786"/>
      <c r="AB308" s="786"/>
      <c r="AC308" s="786"/>
      <c r="AD308" s="786"/>
      <c r="AE308" s="391"/>
      <c r="AF308" s="391"/>
      <c r="AG308" s="391"/>
      <c r="AH308" s="391"/>
      <c r="AI308" s="391"/>
      <c r="AJ308" s="391"/>
      <c r="AK308" s="391"/>
      <c r="AL308" s="391"/>
      <c r="AM308" s="391"/>
      <c r="AN308" s="391"/>
      <c r="AO308" s="391"/>
      <c r="AP308" s="391"/>
      <c r="AQ308" s="391"/>
      <c r="AR308" s="391"/>
      <c r="AS308" s="391"/>
      <c r="AT308" s="391"/>
      <c r="AU308" s="391"/>
      <c r="AV308" s="391"/>
      <c r="AW308" s="391"/>
      <c r="AX308" s="391"/>
    </row>
    <row r="309" spans="2:50" s="43" customFormat="1" ht="27" customHeight="1">
      <c r="B309" s="50"/>
      <c r="C309" s="244" t="s">
        <v>14076</v>
      </c>
      <c r="D309" s="244" t="s">
        <v>24036</v>
      </c>
      <c r="E309" s="244" t="s">
        <v>24315</v>
      </c>
      <c r="F309" s="244" t="s">
        <v>14076</v>
      </c>
      <c r="G309" s="244">
        <v>38351</v>
      </c>
      <c r="H309" s="244">
        <v>248</v>
      </c>
      <c r="I309" s="244">
        <v>27351</v>
      </c>
      <c r="J309" s="244">
        <v>1411</v>
      </c>
      <c r="K309" s="241">
        <v>18</v>
      </c>
      <c r="L309" s="244">
        <v>1411</v>
      </c>
      <c r="M309" s="241">
        <v>18</v>
      </c>
      <c r="N309" s="241"/>
      <c r="O309" s="241"/>
      <c r="P309" s="241"/>
      <c r="Q309" s="241"/>
      <c r="R309" s="244"/>
      <c r="S309" s="244"/>
      <c r="T309" s="244"/>
      <c r="U309" s="244"/>
      <c r="V309" s="244">
        <v>27351</v>
      </c>
      <c r="W309" s="244"/>
      <c r="X309" s="314"/>
      <c r="Y309" s="784" t="s">
        <v>24316</v>
      </c>
      <c r="Z309" s="244">
        <v>277</v>
      </c>
      <c r="AA309" s="244">
        <v>353</v>
      </c>
      <c r="AB309" s="244">
        <v>600</v>
      </c>
      <c r="AC309" s="244"/>
      <c r="AD309" s="244"/>
      <c r="AE309" s="244">
        <v>1230</v>
      </c>
      <c r="AF309" s="244"/>
      <c r="AG309" s="244"/>
      <c r="AH309" s="244"/>
      <c r="AI309" s="244"/>
      <c r="AJ309" s="244"/>
      <c r="AK309" s="244"/>
      <c r="AL309" s="244"/>
      <c r="AM309" s="244"/>
      <c r="AN309" s="244"/>
      <c r="AO309" s="244"/>
      <c r="AP309" s="244"/>
      <c r="AQ309" s="244"/>
      <c r="AR309" s="244"/>
      <c r="AS309" s="244"/>
      <c r="AT309" s="244"/>
      <c r="AU309" s="244"/>
      <c r="AV309" s="244"/>
      <c r="AW309" s="244"/>
      <c r="AX309" s="244" t="s">
        <v>24317</v>
      </c>
    </row>
    <row r="310" spans="2:50" s="43" customFormat="1" ht="27" customHeight="1">
      <c r="B310" s="50"/>
      <c r="C310" s="391" t="s">
        <v>13193</v>
      </c>
      <c r="D310" s="391" t="s">
        <v>24318</v>
      </c>
      <c r="E310" s="391" t="s">
        <v>15990</v>
      </c>
      <c r="F310" s="391" t="s">
        <v>13193</v>
      </c>
      <c r="G310" s="391">
        <v>20270</v>
      </c>
      <c r="H310" s="391"/>
      <c r="I310" s="1814"/>
      <c r="J310" s="391"/>
      <c r="K310" s="391">
        <v>18</v>
      </c>
      <c r="L310" s="391"/>
      <c r="M310" s="391">
        <v>18</v>
      </c>
      <c r="N310" s="391"/>
      <c r="O310" s="391"/>
      <c r="P310" s="391"/>
      <c r="Q310" s="391"/>
      <c r="R310" s="391"/>
      <c r="S310" s="391"/>
      <c r="T310" s="391"/>
      <c r="U310" s="391"/>
      <c r="V310" s="391"/>
      <c r="W310" s="628"/>
      <c r="X310" s="314" t="s">
        <v>18732</v>
      </c>
      <c r="Y310" s="784">
        <v>2016</v>
      </c>
      <c r="Z310" s="786">
        <v>3349</v>
      </c>
      <c r="AA310" s="786"/>
      <c r="AB310" s="786"/>
      <c r="AC310" s="786"/>
      <c r="AD310" s="786"/>
      <c r="AE310" s="391"/>
      <c r="AF310" s="391"/>
      <c r="AG310" s="391"/>
      <c r="AH310" s="391"/>
      <c r="AI310" s="391"/>
      <c r="AJ310" s="391"/>
      <c r="AK310" s="391"/>
      <c r="AL310" s="391"/>
      <c r="AM310" s="391"/>
      <c r="AN310" s="391"/>
      <c r="AO310" s="391"/>
      <c r="AP310" s="391"/>
      <c r="AQ310" s="391"/>
      <c r="AR310" s="391"/>
      <c r="AS310" s="391"/>
      <c r="AT310" s="391"/>
      <c r="AU310" s="391"/>
      <c r="AV310" s="391"/>
      <c r="AW310" s="391"/>
      <c r="AX310" s="391"/>
    </row>
    <row r="311" spans="2:50" s="43" customFormat="1" ht="27" customHeight="1">
      <c r="B311" s="50"/>
      <c r="C311" s="391" t="s">
        <v>13193</v>
      </c>
      <c r="D311" s="391" t="s">
        <v>24099</v>
      </c>
      <c r="E311" s="391" t="s">
        <v>24319</v>
      </c>
      <c r="F311" s="391" t="s">
        <v>13193</v>
      </c>
      <c r="G311" s="391">
        <v>4000</v>
      </c>
      <c r="H311" s="391"/>
      <c r="I311" s="1814"/>
      <c r="J311" s="391"/>
      <c r="K311" s="391">
        <v>9</v>
      </c>
      <c r="L311" s="391"/>
      <c r="M311" s="391">
        <v>9</v>
      </c>
      <c r="N311" s="391"/>
      <c r="O311" s="391"/>
      <c r="P311" s="391"/>
      <c r="Q311" s="391"/>
      <c r="R311" s="391"/>
      <c r="S311" s="391"/>
      <c r="T311" s="391"/>
      <c r="U311" s="391"/>
      <c r="V311" s="391"/>
      <c r="W311" s="628"/>
      <c r="X311" s="314" t="s">
        <v>18732</v>
      </c>
      <c r="Y311" s="784">
        <v>2019</v>
      </c>
      <c r="Z311" s="786" t="s">
        <v>24320</v>
      </c>
      <c r="AA311" s="786"/>
      <c r="AB311" s="786"/>
      <c r="AC311" s="786"/>
      <c r="AD311" s="786"/>
      <c r="AE311" s="391"/>
      <c r="AF311" s="391"/>
      <c r="AG311" s="391"/>
      <c r="AH311" s="391"/>
      <c r="AI311" s="391"/>
      <c r="AJ311" s="391"/>
      <c r="AK311" s="391"/>
      <c r="AL311" s="391"/>
      <c r="AM311" s="391"/>
      <c r="AN311" s="391"/>
      <c r="AO311" s="391"/>
      <c r="AP311" s="391"/>
      <c r="AQ311" s="391"/>
      <c r="AR311" s="391"/>
      <c r="AS311" s="391"/>
      <c r="AT311" s="391"/>
      <c r="AU311" s="391"/>
      <c r="AV311" s="391"/>
      <c r="AW311" s="391"/>
      <c r="AX311" s="391"/>
    </row>
    <row r="312" spans="2:50" s="43" customFormat="1" ht="27" customHeight="1">
      <c r="B312" s="50"/>
      <c r="C312" s="391" t="s">
        <v>13157</v>
      </c>
      <c r="D312" s="391" t="s">
        <v>24321</v>
      </c>
      <c r="E312" s="391" t="s">
        <v>14174</v>
      </c>
      <c r="F312" s="391" t="s">
        <v>13157</v>
      </c>
      <c r="G312" s="391">
        <v>27560</v>
      </c>
      <c r="H312" s="391"/>
      <c r="I312" s="1814"/>
      <c r="J312" s="391">
        <v>2</v>
      </c>
      <c r="K312" s="391">
        <v>18</v>
      </c>
      <c r="L312" s="391"/>
      <c r="M312" s="391"/>
      <c r="N312" s="391"/>
      <c r="O312" s="391"/>
      <c r="P312" s="391"/>
      <c r="Q312" s="391"/>
      <c r="R312" s="391"/>
      <c r="S312" s="391"/>
      <c r="T312" s="391"/>
      <c r="U312" s="391"/>
      <c r="V312" s="391"/>
      <c r="W312" s="628"/>
      <c r="X312" s="314" t="s">
        <v>18732</v>
      </c>
      <c r="Y312" s="784">
        <v>2020</v>
      </c>
      <c r="Z312" s="786"/>
      <c r="AA312" s="786"/>
      <c r="AB312" s="786"/>
      <c r="AC312" s="786"/>
      <c r="AD312" s="786"/>
      <c r="AE312" s="391">
        <v>500</v>
      </c>
      <c r="AF312" s="391"/>
      <c r="AG312" s="391"/>
      <c r="AH312" s="391"/>
      <c r="AI312" s="391"/>
      <c r="AJ312" s="391"/>
      <c r="AK312" s="391"/>
      <c r="AL312" s="391"/>
      <c r="AM312" s="391"/>
      <c r="AN312" s="391"/>
      <c r="AO312" s="391"/>
      <c r="AP312" s="391"/>
      <c r="AQ312" s="391"/>
      <c r="AR312" s="391"/>
      <c r="AS312" s="391"/>
      <c r="AT312" s="391"/>
      <c r="AU312" s="391"/>
      <c r="AV312" s="391"/>
      <c r="AW312" s="391"/>
      <c r="AX312" s="391"/>
    </row>
    <row r="313" spans="2:50" s="43" customFormat="1" ht="27" customHeight="1">
      <c r="B313" s="50"/>
      <c r="C313" s="391" t="s">
        <v>13157</v>
      </c>
      <c r="D313" s="391" t="s">
        <v>24322</v>
      </c>
      <c r="E313" s="391" t="s">
        <v>24323</v>
      </c>
      <c r="F313" s="391" t="s">
        <v>13157</v>
      </c>
      <c r="G313" s="391">
        <v>188347</v>
      </c>
      <c r="H313" s="391"/>
      <c r="I313" s="1814"/>
      <c r="J313" s="391">
        <v>10</v>
      </c>
      <c r="K313" s="391">
        <v>87</v>
      </c>
      <c r="L313" s="391"/>
      <c r="M313" s="391"/>
      <c r="N313" s="391"/>
      <c r="O313" s="391"/>
      <c r="P313" s="391"/>
      <c r="Q313" s="391"/>
      <c r="R313" s="391"/>
      <c r="S313" s="391"/>
      <c r="T313" s="391"/>
      <c r="U313" s="391"/>
      <c r="V313" s="391"/>
      <c r="W313" s="628" t="s">
        <v>24324</v>
      </c>
      <c r="X313" s="314" t="s">
        <v>18933</v>
      </c>
      <c r="Y313" s="784">
        <v>2024</v>
      </c>
      <c r="Z313" s="786"/>
      <c r="AA313" s="786"/>
      <c r="AB313" s="786"/>
      <c r="AC313" s="786"/>
      <c r="AD313" s="786"/>
      <c r="AE313" s="391"/>
      <c r="AF313" s="391"/>
      <c r="AG313" s="391"/>
      <c r="AH313" s="391"/>
      <c r="AI313" s="391"/>
      <c r="AJ313" s="391"/>
      <c r="AK313" s="391"/>
      <c r="AL313" s="391"/>
      <c r="AM313" s="391"/>
      <c r="AN313" s="391"/>
      <c r="AO313" s="391"/>
      <c r="AP313" s="391"/>
      <c r="AQ313" s="391"/>
      <c r="AR313" s="391"/>
      <c r="AS313" s="391"/>
      <c r="AT313" s="391"/>
      <c r="AU313" s="391"/>
      <c r="AV313" s="391"/>
      <c r="AW313" s="391"/>
      <c r="AX313" s="391" t="s">
        <v>13749</v>
      </c>
    </row>
    <row r="314" spans="2:50" s="43" customFormat="1" ht="27" customHeight="1">
      <c r="B314" s="50"/>
      <c r="C314" s="391" t="s">
        <v>5457</v>
      </c>
      <c r="D314" s="391" t="s">
        <v>26514</v>
      </c>
      <c r="E314" s="391" t="s">
        <v>15991</v>
      </c>
      <c r="F314" s="391" t="s">
        <v>5457</v>
      </c>
      <c r="G314" s="391">
        <v>5215</v>
      </c>
      <c r="H314" s="391"/>
      <c r="I314" s="1814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  <c r="T314" s="391"/>
      <c r="U314" s="391"/>
      <c r="V314" s="391">
        <v>5215</v>
      </c>
      <c r="W314" s="628"/>
      <c r="X314" s="314"/>
      <c r="Y314" s="784">
        <v>2020</v>
      </c>
      <c r="Z314" s="786"/>
      <c r="AA314" s="786"/>
      <c r="AB314" s="786"/>
      <c r="AC314" s="786"/>
      <c r="AD314" s="786"/>
      <c r="AE314" s="391">
        <v>630</v>
      </c>
      <c r="AF314" s="391"/>
      <c r="AG314" s="391"/>
      <c r="AH314" s="391"/>
      <c r="AI314" s="391"/>
      <c r="AJ314" s="391"/>
      <c r="AK314" s="391"/>
      <c r="AL314" s="391"/>
      <c r="AM314" s="391"/>
      <c r="AN314" s="391"/>
      <c r="AO314" s="391"/>
      <c r="AP314" s="391"/>
      <c r="AQ314" s="391"/>
      <c r="AR314" s="391"/>
      <c r="AS314" s="391"/>
      <c r="AT314" s="391"/>
      <c r="AU314" s="391"/>
      <c r="AV314" s="391"/>
      <c r="AW314" s="391"/>
      <c r="AX314" s="391"/>
    </row>
    <row r="315" spans="2:50" s="43" customFormat="1" ht="27" customHeight="1">
      <c r="B315" s="50"/>
      <c r="C315" s="391" t="s">
        <v>13143</v>
      </c>
      <c r="D315" s="391" t="s">
        <v>26515</v>
      </c>
      <c r="E315" s="391" t="s">
        <v>26516</v>
      </c>
      <c r="F315" s="391" t="s">
        <v>13143</v>
      </c>
      <c r="G315" s="391">
        <v>17945</v>
      </c>
      <c r="H315" s="391"/>
      <c r="I315" s="1814"/>
      <c r="J315" s="391">
        <v>3</v>
      </c>
      <c r="K315" s="391">
        <v>27</v>
      </c>
      <c r="L315" s="391"/>
      <c r="M315" s="391">
        <v>9</v>
      </c>
      <c r="N315" s="391"/>
      <c r="O315" s="391">
        <v>9</v>
      </c>
      <c r="P315" s="391"/>
      <c r="Q315" s="391">
        <v>9</v>
      </c>
      <c r="R315" s="391"/>
      <c r="S315" s="391"/>
      <c r="T315" s="391"/>
      <c r="U315" s="391"/>
      <c r="V315" s="391">
        <v>17945</v>
      </c>
      <c r="W315" s="628"/>
      <c r="X315" s="314"/>
      <c r="Y315" s="784">
        <v>2024</v>
      </c>
      <c r="Z315" s="786">
        <v>1097</v>
      </c>
      <c r="AA315" s="786"/>
      <c r="AB315" s="786"/>
      <c r="AC315" s="786"/>
      <c r="AD315" s="786"/>
      <c r="AE315" s="391">
        <v>1097</v>
      </c>
      <c r="AF315" s="391"/>
      <c r="AG315" s="391"/>
      <c r="AH315" s="391"/>
      <c r="AI315" s="391"/>
      <c r="AJ315" s="391"/>
      <c r="AK315" s="391"/>
      <c r="AL315" s="391"/>
      <c r="AM315" s="391"/>
      <c r="AN315" s="391"/>
      <c r="AO315" s="391"/>
      <c r="AP315" s="391"/>
      <c r="AQ315" s="391"/>
      <c r="AR315" s="391"/>
      <c r="AS315" s="391"/>
      <c r="AT315" s="391"/>
      <c r="AU315" s="391"/>
      <c r="AV315" s="391"/>
      <c r="AW315" s="391"/>
      <c r="AX315" s="391"/>
    </row>
    <row r="316" spans="2:50" s="43" customFormat="1" ht="27" customHeight="1">
      <c r="B316" s="50"/>
      <c r="C316" s="391" t="s">
        <v>13147</v>
      </c>
      <c r="D316" s="391" t="s">
        <v>26517</v>
      </c>
      <c r="E316" s="391" t="s">
        <v>24325</v>
      </c>
      <c r="F316" s="391" t="s">
        <v>13147</v>
      </c>
      <c r="G316" s="391"/>
      <c r="H316" s="391"/>
      <c r="I316" s="1814"/>
      <c r="J316" s="391"/>
      <c r="K316" s="391">
        <v>9</v>
      </c>
      <c r="L316" s="391"/>
      <c r="M316" s="391">
        <v>9</v>
      </c>
      <c r="N316" s="391"/>
      <c r="O316" s="391"/>
      <c r="P316" s="391"/>
      <c r="Q316" s="391"/>
      <c r="R316" s="391"/>
      <c r="S316" s="391"/>
      <c r="T316" s="391"/>
      <c r="U316" s="391"/>
      <c r="V316" s="391"/>
      <c r="W316" s="628"/>
      <c r="X316" s="314"/>
      <c r="Y316" s="784">
        <v>2023</v>
      </c>
      <c r="Z316" s="786"/>
      <c r="AA316" s="786"/>
      <c r="AB316" s="786"/>
      <c r="AC316" s="786"/>
      <c r="AD316" s="786"/>
      <c r="AE316" s="391"/>
      <c r="AF316" s="391"/>
      <c r="AG316" s="391"/>
      <c r="AH316" s="391"/>
      <c r="AI316" s="391"/>
      <c r="AJ316" s="391"/>
      <c r="AK316" s="391"/>
      <c r="AL316" s="391"/>
      <c r="AM316" s="391"/>
      <c r="AN316" s="391"/>
      <c r="AO316" s="391"/>
      <c r="AP316" s="391"/>
      <c r="AQ316" s="391"/>
      <c r="AR316" s="391"/>
      <c r="AS316" s="391"/>
      <c r="AT316" s="391"/>
      <c r="AU316" s="391"/>
      <c r="AV316" s="391"/>
      <c r="AW316" s="391"/>
      <c r="AX316" s="391" t="s">
        <v>13406</v>
      </c>
    </row>
    <row r="317" spans="2:50" s="43" customFormat="1" ht="27" customHeight="1">
      <c r="B317" s="50"/>
      <c r="C317" s="391" t="s">
        <v>13168</v>
      </c>
      <c r="D317" s="391" t="s">
        <v>24326</v>
      </c>
      <c r="E317" s="391" t="s">
        <v>15993</v>
      </c>
      <c r="F317" s="391" t="s">
        <v>13168</v>
      </c>
      <c r="G317" s="391">
        <v>15000</v>
      </c>
      <c r="H317" s="391"/>
      <c r="I317" s="1814"/>
      <c r="J317" s="391">
        <f>L317+N317</f>
        <v>1251</v>
      </c>
      <c r="K317" s="391">
        <v>18</v>
      </c>
      <c r="L317" s="391">
        <v>554</v>
      </c>
      <c r="M317" s="391">
        <v>9</v>
      </c>
      <c r="N317" s="391">
        <v>697</v>
      </c>
      <c r="O317" s="391">
        <v>9</v>
      </c>
      <c r="P317" s="391"/>
      <c r="Q317" s="391"/>
      <c r="R317" s="391"/>
      <c r="S317" s="391"/>
      <c r="T317" s="391"/>
      <c r="U317" s="391"/>
      <c r="V317" s="391">
        <v>15000</v>
      </c>
      <c r="W317" s="628"/>
      <c r="X317" s="314"/>
      <c r="Y317" s="784">
        <v>2020</v>
      </c>
      <c r="Z317" s="786">
        <v>500</v>
      </c>
      <c r="AA317" s="786"/>
      <c r="AB317" s="786"/>
      <c r="AC317" s="786"/>
      <c r="AD317" s="786"/>
      <c r="AE317" s="786">
        <v>500</v>
      </c>
      <c r="AF317" s="391"/>
      <c r="AG317" s="391"/>
      <c r="AH317" s="391"/>
      <c r="AI317" s="391"/>
      <c r="AJ317" s="391"/>
      <c r="AK317" s="391"/>
      <c r="AL317" s="391"/>
      <c r="AM317" s="391"/>
      <c r="AN317" s="391"/>
      <c r="AO317" s="391"/>
      <c r="AP317" s="391"/>
      <c r="AQ317" s="391"/>
      <c r="AR317" s="391"/>
      <c r="AS317" s="391"/>
      <c r="AT317" s="391"/>
      <c r="AU317" s="391"/>
      <c r="AV317" s="391"/>
      <c r="AW317" s="391"/>
      <c r="AX317" s="391"/>
    </row>
    <row r="318" spans="2:50" s="43" customFormat="1" ht="27" customHeight="1">
      <c r="B318" s="50"/>
      <c r="C318" s="391" t="s">
        <v>13168</v>
      </c>
      <c r="D318" s="391" t="s">
        <v>24327</v>
      </c>
      <c r="E318" s="391" t="s">
        <v>15994</v>
      </c>
      <c r="F318" s="391" t="s">
        <v>13168</v>
      </c>
      <c r="G318" s="391">
        <v>13250</v>
      </c>
      <c r="H318" s="391"/>
      <c r="I318" s="1814"/>
      <c r="J318" s="391">
        <f>L318+N318</f>
        <v>1020</v>
      </c>
      <c r="K318" s="391">
        <v>18</v>
      </c>
      <c r="L318" s="391">
        <v>510</v>
      </c>
      <c r="M318" s="391">
        <v>9</v>
      </c>
      <c r="N318" s="391">
        <v>510</v>
      </c>
      <c r="O318" s="391">
        <v>9</v>
      </c>
      <c r="P318" s="391"/>
      <c r="Q318" s="391"/>
      <c r="R318" s="391"/>
      <c r="S318" s="391"/>
      <c r="T318" s="391"/>
      <c r="U318" s="391"/>
      <c r="V318" s="391">
        <v>13250</v>
      </c>
      <c r="W318" s="628"/>
      <c r="X318" s="314"/>
      <c r="Y318" s="784">
        <v>2022</v>
      </c>
      <c r="Z318" s="786">
        <v>600</v>
      </c>
      <c r="AA318" s="786"/>
      <c r="AB318" s="786"/>
      <c r="AC318" s="786"/>
      <c r="AD318" s="786"/>
      <c r="AE318" s="786">
        <v>600</v>
      </c>
      <c r="AF318" s="391"/>
      <c r="AG318" s="391"/>
      <c r="AH318" s="391"/>
      <c r="AI318" s="391"/>
      <c r="AJ318" s="391"/>
      <c r="AK318" s="391"/>
      <c r="AL318" s="391"/>
      <c r="AM318" s="391"/>
      <c r="AN318" s="391"/>
      <c r="AO318" s="391"/>
      <c r="AP318" s="391"/>
      <c r="AQ318" s="391"/>
      <c r="AR318" s="391"/>
      <c r="AS318" s="391"/>
      <c r="AT318" s="391"/>
      <c r="AU318" s="391"/>
      <c r="AV318" s="391"/>
      <c r="AW318" s="391"/>
      <c r="AX318" s="391"/>
    </row>
    <row r="319" spans="2:50" s="43" customFormat="1" ht="27" customHeight="1">
      <c r="B319" s="50"/>
      <c r="C319" s="391" t="s">
        <v>13168</v>
      </c>
      <c r="D319" s="391" t="s">
        <v>24328</v>
      </c>
      <c r="E319" s="391" t="s">
        <v>24329</v>
      </c>
      <c r="F319" s="391" t="s">
        <v>13168</v>
      </c>
      <c r="G319" s="391">
        <v>15213</v>
      </c>
      <c r="H319" s="391"/>
      <c r="I319" s="1814"/>
      <c r="J319" s="391">
        <f>L319+N319</f>
        <v>1033</v>
      </c>
      <c r="K319" s="391">
        <v>18</v>
      </c>
      <c r="L319" s="391">
        <v>415</v>
      </c>
      <c r="M319" s="391">
        <v>9</v>
      </c>
      <c r="N319" s="391">
        <v>618</v>
      </c>
      <c r="O319" s="391">
        <v>9</v>
      </c>
      <c r="P319" s="391"/>
      <c r="Q319" s="391"/>
      <c r="R319" s="391"/>
      <c r="S319" s="391"/>
      <c r="T319" s="391"/>
      <c r="U319" s="391"/>
      <c r="V319" s="391">
        <v>15213</v>
      </c>
      <c r="W319" s="628"/>
      <c r="X319" s="314"/>
      <c r="Y319" s="784">
        <v>2024</v>
      </c>
      <c r="Z319" s="786">
        <v>600</v>
      </c>
      <c r="AA319" s="786"/>
      <c r="AB319" s="786"/>
      <c r="AC319" s="786"/>
      <c r="AD319" s="786"/>
      <c r="AE319" s="786">
        <v>600</v>
      </c>
      <c r="AF319" s="391"/>
      <c r="AG319" s="391"/>
      <c r="AH319" s="391"/>
      <c r="AI319" s="391"/>
      <c r="AJ319" s="391"/>
      <c r="AK319" s="391"/>
      <c r="AL319" s="391"/>
      <c r="AM319" s="391"/>
      <c r="AN319" s="391"/>
      <c r="AO319" s="391"/>
      <c r="AP319" s="391"/>
      <c r="AQ319" s="391"/>
      <c r="AR319" s="391"/>
      <c r="AS319" s="391"/>
      <c r="AT319" s="391"/>
      <c r="AU319" s="391"/>
      <c r="AV319" s="391"/>
      <c r="AW319" s="391"/>
      <c r="AX319" s="391" t="s">
        <v>13406</v>
      </c>
    </row>
    <row r="320" spans="2:50" s="43" customFormat="1" ht="27" customHeight="1">
      <c r="B320" s="50"/>
      <c r="C320" s="244" t="s">
        <v>13223</v>
      </c>
      <c r="D320" s="244" t="s">
        <v>26518</v>
      </c>
      <c r="E320" s="244" t="s">
        <v>15998</v>
      </c>
      <c r="F320" s="244" t="s">
        <v>13223</v>
      </c>
      <c r="G320" s="244">
        <v>24569</v>
      </c>
      <c r="H320" s="244"/>
      <c r="I320" s="244"/>
      <c r="J320" s="244"/>
      <c r="K320" s="241"/>
      <c r="L320" s="244"/>
      <c r="M320" s="241"/>
      <c r="N320" s="241"/>
      <c r="O320" s="241"/>
      <c r="P320" s="241"/>
      <c r="Q320" s="241"/>
      <c r="R320" s="244"/>
      <c r="S320" s="244"/>
      <c r="T320" s="244"/>
      <c r="U320" s="244"/>
      <c r="V320" s="244"/>
      <c r="W320" s="244"/>
      <c r="X320" s="314"/>
      <c r="Y320" s="784">
        <v>2018</v>
      </c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4"/>
      <c r="AM320" s="244"/>
      <c r="AN320" s="244"/>
      <c r="AO320" s="244"/>
      <c r="AP320" s="244"/>
      <c r="AQ320" s="244"/>
      <c r="AR320" s="244"/>
      <c r="AS320" s="244"/>
      <c r="AT320" s="244"/>
      <c r="AU320" s="244"/>
      <c r="AV320" s="244"/>
      <c r="AW320" s="244"/>
      <c r="AX320" s="244"/>
    </row>
    <row r="321" spans="2:50" s="43" customFormat="1" ht="27" customHeight="1">
      <c r="B321" s="50"/>
      <c r="C321" s="244" t="s">
        <v>13223</v>
      </c>
      <c r="D321" s="244" t="s">
        <v>26519</v>
      </c>
      <c r="E321" s="244" t="s">
        <v>15999</v>
      </c>
      <c r="F321" s="244" t="s">
        <v>13223</v>
      </c>
      <c r="G321" s="244">
        <v>32337</v>
      </c>
      <c r="H321" s="244"/>
      <c r="I321" s="244"/>
      <c r="J321" s="244"/>
      <c r="K321" s="241"/>
      <c r="L321" s="244"/>
      <c r="M321" s="241"/>
      <c r="N321" s="241"/>
      <c r="O321" s="241"/>
      <c r="P321" s="241"/>
      <c r="Q321" s="241"/>
      <c r="R321" s="244"/>
      <c r="S321" s="244"/>
      <c r="T321" s="244"/>
      <c r="U321" s="244"/>
      <c r="V321" s="244"/>
      <c r="W321" s="244"/>
      <c r="X321" s="314"/>
      <c r="Y321" s="784">
        <v>2020</v>
      </c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4"/>
      <c r="AM321" s="244"/>
      <c r="AN321" s="244"/>
      <c r="AO321" s="244"/>
      <c r="AP321" s="244"/>
      <c r="AQ321" s="244"/>
      <c r="AR321" s="244"/>
      <c r="AS321" s="244"/>
      <c r="AT321" s="244"/>
      <c r="AU321" s="244"/>
      <c r="AV321" s="244"/>
      <c r="AW321" s="244"/>
      <c r="AX321" s="244"/>
    </row>
    <row r="322" spans="2:50" s="43" customFormat="1" ht="27" customHeight="1">
      <c r="B322" s="50"/>
      <c r="C322" s="391" t="s">
        <v>13149</v>
      </c>
      <c r="D322" s="391" t="s">
        <v>26520</v>
      </c>
      <c r="E322" s="391" t="s">
        <v>16000</v>
      </c>
      <c r="F322" s="391" t="s">
        <v>13149</v>
      </c>
      <c r="G322" s="391">
        <v>12000</v>
      </c>
      <c r="H322" s="391"/>
      <c r="I322" s="1814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  <c r="T322" s="391"/>
      <c r="U322" s="391"/>
      <c r="V322" s="391"/>
      <c r="W322" s="628"/>
      <c r="X322" s="314"/>
      <c r="Y322" s="784">
        <v>2016</v>
      </c>
      <c r="Z322" s="786"/>
      <c r="AA322" s="786"/>
      <c r="AB322" s="786"/>
      <c r="AC322" s="786"/>
      <c r="AD322" s="786"/>
      <c r="AE322" s="391"/>
      <c r="AF322" s="391"/>
      <c r="AG322" s="391"/>
      <c r="AH322" s="391"/>
      <c r="AI322" s="391"/>
      <c r="AJ322" s="391"/>
      <c r="AK322" s="391"/>
      <c r="AL322" s="391"/>
      <c r="AM322" s="391"/>
      <c r="AN322" s="391"/>
      <c r="AO322" s="391"/>
      <c r="AP322" s="391"/>
      <c r="AQ322" s="391"/>
      <c r="AR322" s="391"/>
      <c r="AS322" s="391"/>
      <c r="AT322" s="391"/>
      <c r="AU322" s="391"/>
      <c r="AV322" s="391"/>
      <c r="AW322" s="391"/>
      <c r="AX322" s="391"/>
    </row>
    <row r="323" spans="2:50" s="43" customFormat="1" ht="27" customHeight="1">
      <c r="B323" s="50"/>
      <c r="C323" s="391" t="s">
        <v>13149</v>
      </c>
      <c r="D323" s="391" t="s">
        <v>26521</v>
      </c>
      <c r="E323" s="391" t="s">
        <v>16001</v>
      </c>
      <c r="F323" s="391" t="s">
        <v>13149</v>
      </c>
      <c r="G323" s="391">
        <v>18802</v>
      </c>
      <c r="H323" s="391"/>
      <c r="I323" s="1814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  <c r="T323" s="391"/>
      <c r="U323" s="391"/>
      <c r="V323" s="391"/>
      <c r="W323" s="628"/>
      <c r="X323" s="314"/>
      <c r="Y323" s="784">
        <v>2022</v>
      </c>
      <c r="Z323" s="786"/>
      <c r="AA323" s="786"/>
      <c r="AB323" s="786"/>
      <c r="AC323" s="786"/>
      <c r="AD323" s="786"/>
      <c r="AE323" s="391">
        <v>1800</v>
      </c>
      <c r="AF323" s="391"/>
      <c r="AG323" s="391"/>
      <c r="AH323" s="391"/>
      <c r="AI323" s="391"/>
      <c r="AJ323" s="391"/>
      <c r="AK323" s="391"/>
      <c r="AL323" s="391"/>
      <c r="AM323" s="391"/>
      <c r="AN323" s="391"/>
      <c r="AO323" s="391"/>
      <c r="AP323" s="391"/>
      <c r="AQ323" s="391"/>
      <c r="AR323" s="391"/>
      <c r="AS323" s="391"/>
      <c r="AT323" s="391"/>
      <c r="AU323" s="391"/>
      <c r="AV323" s="391"/>
      <c r="AW323" s="391"/>
      <c r="AX323" s="391"/>
    </row>
    <row r="324" spans="2:50" s="43" customFormat="1" ht="27" customHeight="1">
      <c r="B324" s="50"/>
      <c r="C324" s="391" t="s">
        <v>5473</v>
      </c>
      <c r="D324" s="391" t="s">
        <v>26522</v>
      </c>
      <c r="E324" s="391" t="s">
        <v>16002</v>
      </c>
      <c r="F324" s="391" t="s">
        <v>5473</v>
      </c>
      <c r="G324" s="391">
        <v>32300</v>
      </c>
      <c r="H324" s="391"/>
      <c r="I324" s="1814">
        <v>11874</v>
      </c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  <c r="T324" s="391"/>
      <c r="U324" s="391"/>
      <c r="V324" s="391"/>
      <c r="W324" s="628"/>
      <c r="X324" s="314"/>
      <c r="Y324" s="784">
        <v>2009</v>
      </c>
      <c r="Z324" s="786"/>
      <c r="AA324" s="786"/>
      <c r="AB324" s="786"/>
      <c r="AC324" s="786"/>
      <c r="AD324" s="786"/>
      <c r="AE324" s="391">
        <v>425</v>
      </c>
      <c r="AF324" s="391"/>
      <c r="AG324" s="391"/>
      <c r="AH324" s="391"/>
      <c r="AI324" s="391"/>
      <c r="AJ324" s="391"/>
      <c r="AK324" s="391"/>
      <c r="AL324" s="391"/>
      <c r="AM324" s="391"/>
      <c r="AN324" s="391"/>
      <c r="AO324" s="391"/>
      <c r="AP324" s="391"/>
      <c r="AQ324" s="391"/>
      <c r="AR324" s="391"/>
      <c r="AS324" s="391"/>
      <c r="AT324" s="391"/>
      <c r="AU324" s="391"/>
      <c r="AV324" s="391"/>
      <c r="AW324" s="391"/>
      <c r="AX324" s="391"/>
    </row>
    <row r="325" spans="2:50" s="43" customFormat="1" ht="27" customHeight="1">
      <c r="B325" s="50"/>
      <c r="C325" s="391" t="s">
        <v>13224</v>
      </c>
      <c r="D325" s="391" t="s">
        <v>26523</v>
      </c>
      <c r="E325" s="391" t="s">
        <v>13225</v>
      </c>
      <c r="F325" s="391" t="s">
        <v>13224</v>
      </c>
      <c r="G325" s="391">
        <v>18808</v>
      </c>
      <c r="H325" s="391"/>
      <c r="I325" s="1814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  <c r="W325" s="628"/>
      <c r="X325" s="314"/>
      <c r="Y325" s="784">
        <v>2019</v>
      </c>
      <c r="Z325" s="786"/>
      <c r="AA325" s="786"/>
      <c r="AB325" s="786"/>
      <c r="AC325" s="786"/>
      <c r="AD325" s="786"/>
      <c r="AE325" s="391">
        <v>1123</v>
      </c>
      <c r="AF325" s="391"/>
      <c r="AG325" s="391"/>
      <c r="AH325" s="391"/>
      <c r="AI325" s="391"/>
      <c r="AJ325" s="391"/>
      <c r="AK325" s="391"/>
      <c r="AL325" s="391"/>
      <c r="AM325" s="391"/>
      <c r="AN325" s="391"/>
      <c r="AO325" s="391"/>
      <c r="AP325" s="391"/>
      <c r="AQ325" s="391"/>
      <c r="AR325" s="391"/>
      <c r="AS325" s="391"/>
      <c r="AT325" s="391"/>
      <c r="AU325" s="391"/>
      <c r="AV325" s="391"/>
      <c r="AW325" s="391"/>
      <c r="AX325" s="391"/>
    </row>
    <row r="326" spans="2:50" s="43" customFormat="1" ht="27" customHeight="1">
      <c r="B326" s="50"/>
      <c r="C326" s="391" t="s">
        <v>13224</v>
      </c>
      <c r="D326" s="391" t="s">
        <v>26524</v>
      </c>
      <c r="E326" s="391" t="s">
        <v>16003</v>
      </c>
      <c r="F326" s="391" t="s">
        <v>14175</v>
      </c>
      <c r="G326" s="391">
        <v>227940</v>
      </c>
      <c r="H326" s="391">
        <v>227940</v>
      </c>
      <c r="I326" s="391">
        <v>227940</v>
      </c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  <c r="T326" s="391"/>
      <c r="U326" s="391"/>
      <c r="V326" s="391"/>
      <c r="W326" s="628"/>
      <c r="X326" s="314"/>
      <c r="Y326" s="784">
        <v>2015</v>
      </c>
      <c r="Z326" s="786"/>
      <c r="AA326" s="786"/>
      <c r="AB326" s="786"/>
      <c r="AC326" s="786"/>
      <c r="AD326" s="786"/>
      <c r="AE326" s="391"/>
      <c r="AF326" s="391"/>
      <c r="AG326" s="391"/>
      <c r="AH326" s="391"/>
      <c r="AI326" s="391"/>
      <c r="AJ326" s="391"/>
      <c r="AK326" s="391"/>
      <c r="AL326" s="391"/>
      <c r="AM326" s="391"/>
      <c r="AN326" s="391"/>
      <c r="AO326" s="391"/>
      <c r="AP326" s="391"/>
      <c r="AQ326" s="391"/>
      <c r="AR326" s="391"/>
      <c r="AS326" s="391"/>
      <c r="AT326" s="391"/>
      <c r="AU326" s="391"/>
      <c r="AV326" s="391"/>
      <c r="AW326" s="391"/>
      <c r="AX326" s="391"/>
    </row>
    <row r="327" spans="2:50" s="43" customFormat="1" ht="27" customHeight="1">
      <c r="B327" s="50"/>
      <c r="C327" s="391" t="s">
        <v>13224</v>
      </c>
      <c r="D327" s="391"/>
      <c r="E327" s="391" t="s">
        <v>24330</v>
      </c>
      <c r="F327" s="391"/>
      <c r="G327" s="391"/>
      <c r="H327" s="391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  <c r="T327" s="391"/>
      <c r="U327" s="391"/>
      <c r="V327" s="391"/>
      <c r="W327" s="628"/>
      <c r="X327" s="314"/>
      <c r="Y327" s="784"/>
      <c r="Z327" s="786"/>
      <c r="AA327" s="786"/>
      <c r="AB327" s="786"/>
      <c r="AC327" s="786"/>
      <c r="AD327" s="786"/>
      <c r="AE327" s="391"/>
      <c r="AF327" s="391"/>
      <c r="AG327" s="391"/>
      <c r="AH327" s="391"/>
      <c r="AI327" s="391"/>
      <c r="AJ327" s="391"/>
      <c r="AK327" s="391"/>
      <c r="AL327" s="391"/>
      <c r="AM327" s="391"/>
      <c r="AN327" s="391"/>
      <c r="AO327" s="391"/>
      <c r="AP327" s="391"/>
      <c r="AQ327" s="391"/>
      <c r="AR327" s="391"/>
      <c r="AS327" s="391"/>
      <c r="AT327" s="391"/>
      <c r="AU327" s="391"/>
      <c r="AV327" s="391"/>
      <c r="AW327" s="391"/>
      <c r="AX327" s="391" t="s">
        <v>13749</v>
      </c>
    </row>
    <row r="328" spans="2:50" s="43" customFormat="1" ht="27" customHeight="1">
      <c r="B328" s="50"/>
      <c r="C328" s="391" t="s">
        <v>5484</v>
      </c>
      <c r="D328" s="391" t="s">
        <v>26525</v>
      </c>
      <c r="E328" s="391" t="s">
        <v>9708</v>
      </c>
      <c r="F328" s="391" t="s">
        <v>5484</v>
      </c>
      <c r="G328" s="391">
        <v>19843</v>
      </c>
      <c r="H328" s="391"/>
      <c r="I328" s="1814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  <c r="T328" s="391"/>
      <c r="U328" s="391"/>
      <c r="V328" s="391"/>
      <c r="W328" s="628"/>
      <c r="X328" s="314"/>
      <c r="Y328" s="784">
        <v>2021</v>
      </c>
      <c r="Z328" s="786"/>
      <c r="AA328" s="786"/>
      <c r="AB328" s="786"/>
      <c r="AC328" s="786"/>
      <c r="AD328" s="786"/>
      <c r="AE328" s="391">
        <v>533</v>
      </c>
      <c r="AF328" s="391"/>
      <c r="AG328" s="391"/>
      <c r="AH328" s="391"/>
      <c r="AI328" s="391"/>
      <c r="AJ328" s="391"/>
      <c r="AK328" s="391"/>
      <c r="AL328" s="391"/>
      <c r="AM328" s="391"/>
      <c r="AN328" s="391"/>
      <c r="AO328" s="391"/>
      <c r="AP328" s="391"/>
      <c r="AQ328" s="391"/>
      <c r="AR328" s="391"/>
      <c r="AS328" s="391"/>
      <c r="AT328" s="391"/>
      <c r="AU328" s="391"/>
      <c r="AV328" s="391"/>
      <c r="AW328" s="391"/>
      <c r="AX328" s="391" t="s">
        <v>16507</v>
      </c>
    </row>
    <row r="329" spans="2:50" s="43" customFormat="1" ht="27" customHeight="1">
      <c r="B329" s="50"/>
      <c r="C329" s="391" t="s">
        <v>14060</v>
      </c>
      <c r="D329" s="391" t="s">
        <v>26526</v>
      </c>
      <c r="E329" s="391" t="s">
        <v>14176</v>
      </c>
      <c r="F329" s="391" t="s">
        <v>14060</v>
      </c>
      <c r="G329" s="391">
        <v>11848</v>
      </c>
      <c r="H329" s="391">
        <v>11848</v>
      </c>
      <c r="I329" s="1814">
        <v>11848</v>
      </c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  <c r="T329" s="391"/>
      <c r="U329" s="391"/>
      <c r="V329" s="391"/>
      <c r="W329" s="628"/>
      <c r="X329" s="314"/>
      <c r="Y329" s="784">
        <v>2022</v>
      </c>
      <c r="Z329" s="786"/>
      <c r="AA329" s="786"/>
      <c r="AB329" s="786"/>
      <c r="AC329" s="786"/>
      <c r="AD329" s="786"/>
      <c r="AE329" s="391"/>
      <c r="AF329" s="391"/>
      <c r="AG329" s="391"/>
      <c r="AH329" s="391"/>
      <c r="AI329" s="391"/>
      <c r="AJ329" s="391"/>
      <c r="AK329" s="391"/>
      <c r="AL329" s="391"/>
      <c r="AM329" s="391"/>
      <c r="AN329" s="391"/>
      <c r="AO329" s="391"/>
      <c r="AP329" s="391"/>
      <c r="AQ329" s="391"/>
      <c r="AR329" s="391"/>
      <c r="AS329" s="391"/>
      <c r="AT329" s="391"/>
      <c r="AU329" s="391"/>
      <c r="AV329" s="391"/>
      <c r="AW329" s="391"/>
      <c r="AX329" s="391"/>
    </row>
    <row r="330" spans="2:50" s="43" customFormat="1" ht="27" customHeight="1">
      <c r="B330" s="50"/>
      <c r="C330" s="391" t="s">
        <v>13151</v>
      </c>
      <c r="D330" s="244" t="s">
        <v>26527</v>
      </c>
      <c r="E330" s="391" t="s">
        <v>18091</v>
      </c>
      <c r="F330" s="391" t="s">
        <v>13151</v>
      </c>
      <c r="G330" s="391"/>
      <c r="H330" s="391"/>
      <c r="I330" s="391"/>
      <c r="J330" s="391"/>
      <c r="K330" s="1770"/>
      <c r="L330" s="391"/>
      <c r="M330" s="1770"/>
      <c r="N330" s="1770"/>
      <c r="O330" s="1770"/>
      <c r="P330" s="1770"/>
      <c r="Q330" s="1770"/>
      <c r="R330" s="391"/>
      <c r="S330" s="244"/>
      <c r="T330" s="391"/>
      <c r="U330" s="244"/>
      <c r="V330" s="244"/>
      <c r="W330" s="244"/>
      <c r="X330" s="314"/>
      <c r="Y330" s="78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44"/>
      <c r="AT330" s="244"/>
      <c r="AU330" s="244"/>
      <c r="AV330" s="244"/>
      <c r="AW330" s="244"/>
      <c r="AX330" s="244"/>
    </row>
    <row r="331" spans="2:50" s="92" customFormat="1" ht="27" customHeight="1">
      <c r="B331" s="1726" t="s">
        <v>58</v>
      </c>
      <c r="C331" s="723" t="s">
        <v>13537</v>
      </c>
      <c r="D331" s="1735"/>
      <c r="E331" s="1734">
        <f>COUNTA(E332:E397)</f>
        <v>66</v>
      </c>
      <c r="F331" s="1733"/>
      <c r="G331" s="1733">
        <f>SUM(G332:G397)</f>
        <v>1454558</v>
      </c>
      <c r="H331" s="1733">
        <f>SUM(H332:H397)</f>
        <v>280</v>
      </c>
      <c r="I331" s="1733">
        <f>SUM(I332:I397)</f>
        <v>0</v>
      </c>
      <c r="J331" s="380"/>
      <c r="K331" s="380"/>
      <c r="L331" s="380"/>
      <c r="M331" s="380"/>
      <c r="N331" s="380"/>
      <c r="O331" s="380"/>
      <c r="P331" s="380"/>
      <c r="Q331" s="380"/>
      <c r="R331" s="380"/>
      <c r="S331" s="1733"/>
      <c r="T331" s="380"/>
      <c r="U331" s="1733"/>
      <c r="V331" s="1733"/>
      <c r="W331" s="1815"/>
      <c r="X331" s="314"/>
      <c r="Y331" s="784"/>
      <c r="Z331" s="1735"/>
      <c r="AA331" s="723"/>
      <c r="AB331" s="723"/>
      <c r="AC331" s="723"/>
      <c r="AD331" s="723"/>
      <c r="AE331" s="723"/>
      <c r="AF331" s="723"/>
      <c r="AG331" s="723"/>
      <c r="AH331" s="723"/>
      <c r="AI331" s="723"/>
      <c r="AJ331" s="723"/>
      <c r="AK331" s="723"/>
      <c r="AL331" s="723"/>
      <c r="AM331" s="723"/>
      <c r="AN331" s="723"/>
      <c r="AO331" s="723"/>
      <c r="AP331" s="723"/>
      <c r="AQ331" s="723"/>
      <c r="AR331" s="723"/>
      <c r="AS331" s="723"/>
      <c r="AT331" s="723"/>
      <c r="AU331" s="723"/>
      <c r="AV331" s="723"/>
      <c r="AW331" s="381"/>
      <c r="AX331" s="381"/>
    </row>
    <row r="332" spans="2:50" s="43" customFormat="1" ht="27" customHeight="1">
      <c r="B332" s="50"/>
      <c r="C332" s="241" t="s">
        <v>13269</v>
      </c>
      <c r="D332" s="789" t="s">
        <v>24913</v>
      </c>
      <c r="E332" s="783" t="s">
        <v>14585</v>
      </c>
      <c r="F332" s="391" t="s">
        <v>13230</v>
      </c>
      <c r="G332" s="391">
        <v>29500</v>
      </c>
      <c r="H332" s="391"/>
      <c r="I332" s="391"/>
      <c r="J332" s="391"/>
      <c r="K332" s="380"/>
      <c r="L332" s="391"/>
      <c r="M332" s="380"/>
      <c r="N332" s="380"/>
      <c r="O332" s="380"/>
      <c r="P332" s="380"/>
      <c r="Q332" s="380"/>
      <c r="R332" s="241"/>
      <c r="S332" s="380"/>
      <c r="T332" s="241"/>
      <c r="U332" s="380"/>
      <c r="V332" s="380"/>
      <c r="W332" s="380"/>
      <c r="X332" s="314"/>
      <c r="Y332" s="784">
        <v>2019</v>
      </c>
      <c r="Z332" s="244"/>
      <c r="AA332" s="244"/>
      <c r="AB332" s="244"/>
      <c r="AC332" s="244"/>
      <c r="AD332" s="244"/>
      <c r="AE332" s="244">
        <v>277</v>
      </c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  <c r="AP332" s="244"/>
      <c r="AQ332" s="244"/>
      <c r="AR332" s="244"/>
      <c r="AS332" s="244"/>
      <c r="AT332" s="244"/>
      <c r="AU332" s="244"/>
      <c r="AV332" s="244"/>
      <c r="AW332" s="244"/>
      <c r="AX332" s="241" t="s">
        <v>12505</v>
      </c>
    </row>
    <row r="333" spans="2:50" s="43" customFormat="1" ht="27" customHeight="1">
      <c r="B333" s="50"/>
      <c r="C333" s="241" t="s">
        <v>13269</v>
      </c>
      <c r="D333" s="789" t="s">
        <v>24914</v>
      </c>
      <c r="E333" s="783" t="s">
        <v>14586</v>
      </c>
      <c r="F333" s="391" t="s">
        <v>13269</v>
      </c>
      <c r="G333" s="391">
        <v>13600</v>
      </c>
      <c r="H333" s="391"/>
      <c r="I333" s="391"/>
      <c r="J333" s="391"/>
      <c r="K333" s="380"/>
      <c r="L333" s="391"/>
      <c r="M333" s="380"/>
      <c r="N333" s="380"/>
      <c r="O333" s="380"/>
      <c r="P333" s="380"/>
      <c r="Q333" s="380"/>
      <c r="R333" s="241"/>
      <c r="S333" s="380"/>
      <c r="T333" s="241"/>
      <c r="U333" s="380"/>
      <c r="V333" s="380"/>
      <c r="W333" s="380"/>
      <c r="X333" s="314"/>
      <c r="Y333" s="784">
        <v>2009</v>
      </c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  <c r="AP333" s="244"/>
      <c r="AQ333" s="244"/>
      <c r="AR333" s="244"/>
      <c r="AS333" s="244"/>
      <c r="AT333" s="244"/>
      <c r="AU333" s="244"/>
      <c r="AV333" s="244"/>
      <c r="AW333" s="244"/>
      <c r="AX333" s="241" t="s">
        <v>12494</v>
      </c>
    </row>
    <row r="334" spans="2:50" s="43" customFormat="1" ht="27" customHeight="1">
      <c r="B334" s="50"/>
      <c r="C334" s="241" t="s">
        <v>13269</v>
      </c>
      <c r="D334" s="789" t="s">
        <v>24915</v>
      </c>
      <c r="E334" s="783" t="s">
        <v>14587</v>
      </c>
      <c r="F334" s="391" t="s">
        <v>13230</v>
      </c>
      <c r="G334" s="391">
        <v>17935</v>
      </c>
      <c r="H334" s="391"/>
      <c r="I334" s="391"/>
      <c r="J334" s="391"/>
      <c r="K334" s="380"/>
      <c r="L334" s="391"/>
      <c r="M334" s="380"/>
      <c r="N334" s="380"/>
      <c r="O334" s="380"/>
      <c r="P334" s="380"/>
      <c r="Q334" s="380"/>
      <c r="R334" s="241"/>
      <c r="S334" s="380"/>
      <c r="T334" s="241"/>
      <c r="U334" s="380"/>
      <c r="V334" s="380"/>
      <c r="W334" s="380"/>
      <c r="X334" s="314"/>
      <c r="Y334" s="784">
        <v>2023</v>
      </c>
      <c r="Z334" s="244"/>
      <c r="AA334" s="244"/>
      <c r="AB334" s="244"/>
      <c r="AC334" s="244"/>
      <c r="AD334" s="244"/>
      <c r="AE334" s="244">
        <v>133</v>
      </c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  <c r="AP334" s="244"/>
      <c r="AQ334" s="244"/>
      <c r="AR334" s="244"/>
      <c r="AS334" s="244"/>
      <c r="AT334" s="244"/>
      <c r="AU334" s="244"/>
      <c r="AV334" s="244"/>
      <c r="AW334" s="244"/>
      <c r="AX334" s="241" t="s">
        <v>12505</v>
      </c>
    </row>
    <row r="335" spans="2:50" s="43" customFormat="1" ht="27" customHeight="1">
      <c r="B335" s="50"/>
      <c r="C335" s="254" t="s">
        <v>13246</v>
      </c>
      <c r="D335" s="254" t="s">
        <v>24916</v>
      </c>
      <c r="E335" s="254" t="s">
        <v>13335</v>
      </c>
      <c r="F335" s="254" t="s">
        <v>13257</v>
      </c>
      <c r="G335" s="254">
        <v>17367</v>
      </c>
      <c r="H335" s="254"/>
      <c r="I335" s="254"/>
      <c r="J335" s="254"/>
      <c r="K335" s="244"/>
      <c r="L335" s="254"/>
      <c r="M335" s="244"/>
      <c r="N335" s="244"/>
      <c r="O335" s="244"/>
      <c r="P335" s="244"/>
      <c r="Q335" s="244"/>
      <c r="R335" s="254"/>
      <c r="S335" s="244"/>
      <c r="T335" s="254"/>
      <c r="U335" s="244"/>
      <c r="V335" s="244"/>
      <c r="W335" s="244"/>
      <c r="X335" s="314"/>
      <c r="Y335" s="784">
        <v>2012</v>
      </c>
      <c r="Z335" s="244"/>
      <c r="AA335" s="244"/>
      <c r="AB335" s="244"/>
      <c r="AC335" s="244"/>
      <c r="AD335" s="244"/>
      <c r="AE335" s="244">
        <v>635</v>
      </c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  <c r="AP335" s="244"/>
      <c r="AQ335" s="244"/>
      <c r="AR335" s="244"/>
      <c r="AS335" s="244"/>
      <c r="AT335" s="244"/>
      <c r="AU335" s="244"/>
      <c r="AV335" s="244"/>
      <c r="AW335" s="244"/>
      <c r="AX335" s="254" t="s">
        <v>12494</v>
      </c>
    </row>
    <row r="336" spans="2:50" s="43" customFormat="1" ht="27" customHeight="1">
      <c r="B336" s="50"/>
      <c r="C336" s="244" t="s">
        <v>13246</v>
      </c>
      <c r="D336" s="254" t="s">
        <v>24917</v>
      </c>
      <c r="E336" s="244" t="s">
        <v>24918</v>
      </c>
      <c r="F336" s="254" t="s">
        <v>13257</v>
      </c>
      <c r="G336" s="244">
        <v>21530</v>
      </c>
      <c r="H336" s="244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314"/>
      <c r="Y336" s="784">
        <v>2021</v>
      </c>
      <c r="Z336" s="244"/>
      <c r="AA336" s="244"/>
      <c r="AB336" s="244"/>
      <c r="AC336" s="244"/>
      <c r="AD336" s="244"/>
      <c r="AE336" s="244">
        <v>900</v>
      </c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  <c r="AP336" s="244"/>
      <c r="AQ336" s="244"/>
      <c r="AR336" s="244"/>
      <c r="AS336" s="244"/>
      <c r="AT336" s="244"/>
      <c r="AU336" s="244"/>
      <c r="AV336" s="244"/>
      <c r="AW336" s="244"/>
      <c r="AX336" s="244" t="s">
        <v>17264</v>
      </c>
    </row>
    <row r="337" spans="1:50" s="43" customFormat="1" ht="27" customHeight="1">
      <c r="B337" s="50"/>
      <c r="C337" s="244" t="s">
        <v>13246</v>
      </c>
      <c r="D337" s="254" t="s">
        <v>24919</v>
      </c>
      <c r="E337" s="244" t="s">
        <v>17230</v>
      </c>
      <c r="F337" s="254" t="s">
        <v>13246</v>
      </c>
      <c r="G337" s="244">
        <v>5909</v>
      </c>
      <c r="H337" s="244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314"/>
      <c r="Y337" s="784">
        <v>2023</v>
      </c>
      <c r="Z337" s="244"/>
      <c r="AA337" s="244"/>
      <c r="AB337" s="244"/>
      <c r="AC337" s="244"/>
      <c r="AD337" s="244"/>
      <c r="AE337" s="244">
        <v>700</v>
      </c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  <c r="AP337" s="244"/>
      <c r="AQ337" s="244"/>
      <c r="AR337" s="244"/>
      <c r="AS337" s="244"/>
      <c r="AT337" s="244"/>
      <c r="AU337" s="244"/>
      <c r="AV337" s="244"/>
      <c r="AW337" s="244"/>
      <c r="AX337" s="244" t="s">
        <v>12501</v>
      </c>
    </row>
    <row r="338" spans="1:50" s="43" customFormat="1" ht="27" customHeight="1">
      <c r="B338" s="50"/>
      <c r="C338" s="244" t="s">
        <v>13246</v>
      </c>
      <c r="D338" s="254" t="s">
        <v>24920</v>
      </c>
      <c r="E338" s="244" t="s">
        <v>24921</v>
      </c>
      <c r="F338" s="254" t="s">
        <v>13246</v>
      </c>
      <c r="G338" s="244">
        <v>9736</v>
      </c>
      <c r="H338" s="244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314"/>
      <c r="Y338" s="784">
        <v>2024</v>
      </c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  <c r="AO338" s="244"/>
      <c r="AP338" s="244"/>
      <c r="AQ338" s="244"/>
      <c r="AR338" s="244"/>
      <c r="AS338" s="244"/>
      <c r="AT338" s="244"/>
      <c r="AU338" s="244"/>
      <c r="AV338" s="244"/>
      <c r="AW338" s="244"/>
      <c r="AX338" s="244" t="s">
        <v>17258</v>
      </c>
    </row>
    <row r="339" spans="1:50" s="91" customFormat="1" ht="27" customHeight="1">
      <c r="B339" s="207"/>
      <c r="C339" s="244" t="s">
        <v>13246</v>
      </c>
      <c r="D339" s="254" t="s">
        <v>24922</v>
      </c>
      <c r="E339" s="244" t="s">
        <v>24923</v>
      </c>
      <c r="F339" s="254" t="s">
        <v>13246</v>
      </c>
      <c r="G339" s="244">
        <v>8415</v>
      </c>
      <c r="H339" s="244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27"/>
      <c r="Y339" s="784">
        <v>2024</v>
      </c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  <c r="AP339" s="244"/>
      <c r="AQ339" s="244"/>
      <c r="AR339" s="244"/>
      <c r="AS339" s="244"/>
      <c r="AT339" s="244"/>
      <c r="AU339" s="244"/>
      <c r="AV339" s="244"/>
      <c r="AW339" s="244"/>
      <c r="AX339" s="244" t="s">
        <v>17258</v>
      </c>
    </row>
    <row r="340" spans="1:50" s="43" customFormat="1" ht="27" customHeight="1">
      <c r="B340" s="50"/>
      <c r="C340" s="244" t="s">
        <v>13246</v>
      </c>
      <c r="D340" s="254" t="s">
        <v>24924</v>
      </c>
      <c r="E340" s="244" t="s">
        <v>24925</v>
      </c>
      <c r="F340" s="254" t="s">
        <v>13257</v>
      </c>
      <c r="G340" s="244">
        <v>42170</v>
      </c>
      <c r="H340" s="244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314"/>
      <c r="Y340" s="784">
        <v>2024</v>
      </c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  <c r="AP340" s="244"/>
      <c r="AQ340" s="244"/>
      <c r="AR340" s="244"/>
      <c r="AS340" s="244"/>
      <c r="AT340" s="244"/>
      <c r="AU340" s="244"/>
      <c r="AV340" s="244"/>
      <c r="AW340" s="244"/>
      <c r="AX340" s="244" t="s">
        <v>17259</v>
      </c>
    </row>
    <row r="341" spans="1:50" s="43" customFormat="1" ht="27" customHeight="1">
      <c r="B341" s="50"/>
      <c r="C341" s="244" t="s">
        <v>13246</v>
      </c>
      <c r="D341" s="254" t="s">
        <v>24926</v>
      </c>
      <c r="E341" s="244" t="s">
        <v>24927</v>
      </c>
      <c r="F341" s="254" t="s">
        <v>24928</v>
      </c>
      <c r="G341" s="244">
        <v>38500</v>
      </c>
      <c r="H341" s="244"/>
      <c r="I341" s="244"/>
      <c r="J341" s="244"/>
      <c r="K341" s="244"/>
      <c r="L341" s="244"/>
      <c r="M341" s="244"/>
      <c r="N341" s="244"/>
      <c r="O341" s="244"/>
      <c r="P341" s="244"/>
      <c r="Q341" s="244"/>
      <c r="R341" s="244"/>
      <c r="S341" s="244"/>
      <c r="T341" s="244"/>
      <c r="U341" s="244"/>
      <c r="V341" s="244"/>
      <c r="W341" s="244"/>
      <c r="X341" s="314"/>
      <c r="Y341" s="784">
        <v>2024</v>
      </c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4"/>
      <c r="AM341" s="244"/>
      <c r="AN341" s="244"/>
      <c r="AO341" s="244"/>
      <c r="AP341" s="244"/>
      <c r="AQ341" s="244"/>
      <c r="AR341" s="244"/>
      <c r="AS341" s="244"/>
      <c r="AT341" s="244"/>
      <c r="AU341" s="244"/>
      <c r="AV341" s="244"/>
      <c r="AW341" s="244"/>
      <c r="AX341" s="244" t="s">
        <v>17263</v>
      </c>
    </row>
    <row r="342" spans="1:50" s="43" customFormat="1" ht="27" customHeight="1">
      <c r="B342" s="50"/>
      <c r="C342" s="254" t="s">
        <v>13336</v>
      </c>
      <c r="D342" s="254" t="s">
        <v>24929</v>
      </c>
      <c r="E342" s="254" t="s">
        <v>14649</v>
      </c>
      <c r="F342" s="254" t="s">
        <v>13336</v>
      </c>
      <c r="G342" s="254">
        <v>22767</v>
      </c>
      <c r="H342" s="254"/>
      <c r="I342" s="670"/>
      <c r="J342" s="254"/>
      <c r="K342" s="244"/>
      <c r="L342" s="254"/>
      <c r="M342" s="244"/>
      <c r="N342" s="244"/>
      <c r="O342" s="244"/>
      <c r="P342" s="244"/>
      <c r="Q342" s="244"/>
      <c r="R342" s="254"/>
      <c r="S342" s="244"/>
      <c r="T342" s="254"/>
      <c r="U342" s="244"/>
      <c r="V342" s="244"/>
      <c r="W342" s="241">
        <v>2024</v>
      </c>
      <c r="X342" s="314" t="s">
        <v>18933</v>
      </c>
      <c r="Y342" s="784">
        <v>2021</v>
      </c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4"/>
      <c r="AM342" s="244"/>
      <c r="AN342" s="244"/>
      <c r="AO342" s="244"/>
      <c r="AP342" s="244"/>
      <c r="AQ342" s="244"/>
      <c r="AR342" s="244"/>
      <c r="AS342" s="244"/>
      <c r="AT342" s="244"/>
      <c r="AU342" s="244"/>
      <c r="AV342" s="244"/>
      <c r="AW342" s="244"/>
      <c r="AX342" s="254" t="s">
        <v>12503</v>
      </c>
    </row>
    <row r="343" spans="1:50" s="43" customFormat="1" ht="27" customHeight="1">
      <c r="B343" s="50"/>
      <c r="C343" s="254" t="s">
        <v>14247</v>
      </c>
      <c r="D343" s="244" t="s">
        <v>24930</v>
      </c>
      <c r="E343" s="254" t="s">
        <v>14677</v>
      </c>
      <c r="F343" s="254" t="s">
        <v>14247</v>
      </c>
      <c r="G343" s="254">
        <v>30000</v>
      </c>
      <c r="H343" s="254"/>
      <c r="I343" s="254"/>
      <c r="J343" s="254">
        <v>2</v>
      </c>
      <c r="K343" s="244">
        <v>36</v>
      </c>
      <c r="L343" s="254">
        <v>586</v>
      </c>
      <c r="M343" s="244">
        <v>27</v>
      </c>
      <c r="N343" s="244">
        <v>270</v>
      </c>
      <c r="O343" s="244">
        <v>9</v>
      </c>
      <c r="P343" s="244"/>
      <c r="Q343" s="244"/>
      <c r="R343" s="254"/>
      <c r="S343" s="244"/>
      <c r="T343" s="254"/>
      <c r="U343" s="244"/>
      <c r="V343" s="244"/>
      <c r="W343" s="244"/>
      <c r="X343" s="314" t="s">
        <v>18732</v>
      </c>
      <c r="Y343" s="784">
        <v>2013</v>
      </c>
      <c r="Z343" s="244"/>
      <c r="AA343" s="244">
        <v>104</v>
      </c>
      <c r="AB343" s="244"/>
      <c r="AC343" s="244"/>
      <c r="AD343" s="244"/>
      <c r="AE343" s="244"/>
      <c r="AF343" s="241">
        <v>2015</v>
      </c>
      <c r="AG343" s="244"/>
      <c r="AH343" s="244"/>
      <c r="AI343" s="244"/>
      <c r="AJ343" s="244"/>
      <c r="AK343" s="244"/>
      <c r="AL343" s="244"/>
      <c r="AM343" s="244"/>
      <c r="AN343" s="244"/>
      <c r="AO343" s="244"/>
      <c r="AP343" s="244"/>
      <c r="AQ343" s="244"/>
      <c r="AR343" s="244"/>
      <c r="AS343" s="244"/>
      <c r="AT343" s="244"/>
      <c r="AU343" s="244"/>
      <c r="AV343" s="244"/>
      <c r="AW343" s="244"/>
      <c r="AX343" s="254" t="s">
        <v>12505</v>
      </c>
    </row>
    <row r="344" spans="1:50" s="43" customFormat="1" ht="27" customHeight="1">
      <c r="B344" s="50"/>
      <c r="C344" s="254" t="s">
        <v>14247</v>
      </c>
      <c r="D344" s="244" t="s">
        <v>24931</v>
      </c>
      <c r="E344" s="244" t="s">
        <v>14678</v>
      </c>
      <c r="F344" s="254" t="s">
        <v>14247</v>
      </c>
      <c r="G344" s="244">
        <v>5300</v>
      </c>
      <c r="H344" s="244"/>
      <c r="I344" s="244"/>
      <c r="J344" s="244">
        <v>1</v>
      </c>
      <c r="K344" s="244">
        <v>9</v>
      </c>
      <c r="L344" s="244">
        <v>135</v>
      </c>
      <c r="M344" s="244">
        <v>9</v>
      </c>
      <c r="N344" s="244"/>
      <c r="O344" s="244"/>
      <c r="P344" s="244"/>
      <c r="Q344" s="244"/>
      <c r="R344" s="244"/>
      <c r="S344" s="244"/>
      <c r="T344" s="244"/>
      <c r="U344" s="244"/>
      <c r="V344" s="244"/>
      <c r="W344" s="244"/>
      <c r="X344" s="314" t="s">
        <v>18732</v>
      </c>
      <c r="Y344" s="784">
        <v>2010</v>
      </c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4"/>
      <c r="AM344" s="244"/>
      <c r="AN344" s="244"/>
      <c r="AO344" s="244"/>
      <c r="AP344" s="244"/>
      <c r="AQ344" s="244"/>
      <c r="AR344" s="244"/>
      <c r="AS344" s="244"/>
      <c r="AT344" s="244"/>
      <c r="AU344" s="244"/>
      <c r="AV344" s="244"/>
      <c r="AW344" s="244"/>
      <c r="AX344" s="244" t="s">
        <v>12501</v>
      </c>
    </row>
    <row r="345" spans="1:50" s="43" customFormat="1" ht="27" customHeight="1">
      <c r="B345" s="50"/>
      <c r="C345" s="254" t="s">
        <v>14247</v>
      </c>
      <c r="D345" s="244" t="s">
        <v>24932</v>
      </c>
      <c r="E345" s="244" t="s">
        <v>26376</v>
      </c>
      <c r="F345" s="254" t="s">
        <v>14247</v>
      </c>
      <c r="G345" s="244">
        <v>19014</v>
      </c>
      <c r="H345" s="244"/>
      <c r="I345" s="244"/>
      <c r="J345" s="244">
        <v>2</v>
      </c>
      <c r="K345" s="244">
        <v>18</v>
      </c>
      <c r="L345" s="244">
        <v>160</v>
      </c>
      <c r="M345" s="244">
        <v>9</v>
      </c>
      <c r="N345" s="244">
        <v>155</v>
      </c>
      <c r="O345" s="244">
        <v>9</v>
      </c>
      <c r="P345" s="244"/>
      <c r="Q345" s="244"/>
      <c r="R345" s="244"/>
      <c r="S345" s="244"/>
      <c r="T345" s="244"/>
      <c r="U345" s="244"/>
      <c r="V345" s="244"/>
      <c r="W345" s="244"/>
      <c r="X345" s="314" t="s">
        <v>18732</v>
      </c>
      <c r="Y345" s="784">
        <v>2015</v>
      </c>
      <c r="Z345" s="244"/>
      <c r="AA345" s="244">
        <v>100</v>
      </c>
      <c r="AB345" s="244">
        <v>93</v>
      </c>
      <c r="AC345" s="244"/>
      <c r="AD345" s="244"/>
      <c r="AE345" s="244"/>
      <c r="AF345" s="241">
        <v>2021</v>
      </c>
      <c r="AG345" s="241">
        <v>2024</v>
      </c>
      <c r="AH345" s="244"/>
      <c r="AI345" s="244"/>
      <c r="AJ345" s="244"/>
      <c r="AK345" s="244"/>
      <c r="AL345" s="244"/>
      <c r="AM345" s="244" t="s">
        <v>24933</v>
      </c>
      <c r="AN345" s="244"/>
      <c r="AO345" s="244"/>
      <c r="AP345" s="244"/>
      <c r="AQ345" s="244"/>
      <c r="AR345" s="244"/>
      <c r="AS345" s="244"/>
      <c r="AT345" s="244"/>
      <c r="AU345" s="244"/>
      <c r="AV345" s="244"/>
      <c r="AW345" s="244"/>
      <c r="AX345" s="244" t="s">
        <v>17264</v>
      </c>
    </row>
    <row r="346" spans="1:50" s="43" customFormat="1" ht="27" customHeight="1">
      <c r="B346" s="50"/>
      <c r="C346" s="254" t="s">
        <v>14247</v>
      </c>
      <c r="D346" s="244" t="s">
        <v>24934</v>
      </c>
      <c r="E346" s="244" t="s">
        <v>17231</v>
      </c>
      <c r="F346" s="254" t="s">
        <v>14247</v>
      </c>
      <c r="G346" s="244">
        <v>17074</v>
      </c>
      <c r="H346" s="244"/>
      <c r="I346" s="244"/>
      <c r="J346" s="244">
        <v>2</v>
      </c>
      <c r="K346" s="244">
        <v>18</v>
      </c>
      <c r="L346" s="244">
        <v>665</v>
      </c>
      <c r="M346" s="244">
        <v>9</v>
      </c>
      <c r="N346" s="244">
        <v>716</v>
      </c>
      <c r="O346" s="244">
        <v>9</v>
      </c>
      <c r="P346" s="244"/>
      <c r="Q346" s="244"/>
      <c r="R346" s="244"/>
      <c r="S346" s="244"/>
      <c r="T346" s="244"/>
      <c r="U346" s="244"/>
      <c r="V346" s="244"/>
      <c r="W346" s="244"/>
      <c r="X346" s="314"/>
      <c r="Y346" s="784">
        <v>2023</v>
      </c>
      <c r="Z346" s="244">
        <v>1500</v>
      </c>
      <c r="AA346" s="244"/>
      <c r="AB346" s="244"/>
      <c r="AC346" s="244"/>
      <c r="AD346" s="244"/>
      <c r="AE346" s="244">
        <v>1500</v>
      </c>
      <c r="AF346" s="244"/>
      <c r="AG346" s="244"/>
      <c r="AH346" s="244"/>
      <c r="AI346" s="244"/>
      <c r="AJ346" s="244"/>
      <c r="AK346" s="244"/>
      <c r="AL346" s="244"/>
      <c r="AM346" s="244"/>
      <c r="AN346" s="244"/>
      <c r="AO346" s="244"/>
      <c r="AP346" s="244"/>
      <c r="AQ346" s="244"/>
      <c r="AR346" s="244"/>
      <c r="AS346" s="244"/>
      <c r="AT346" s="244"/>
      <c r="AU346" s="244"/>
      <c r="AV346" s="244"/>
      <c r="AW346" s="244"/>
      <c r="AX346" s="244" t="s">
        <v>17259</v>
      </c>
    </row>
    <row r="347" spans="1:50" s="43" customFormat="1" ht="27" customHeight="1">
      <c r="B347" s="50"/>
      <c r="C347" s="254" t="s">
        <v>14247</v>
      </c>
      <c r="D347" s="244" t="s">
        <v>24935</v>
      </c>
      <c r="E347" s="244" t="s">
        <v>24936</v>
      </c>
      <c r="F347" s="254" t="s">
        <v>14247</v>
      </c>
      <c r="G347" s="244">
        <v>3790</v>
      </c>
      <c r="H347" s="244"/>
      <c r="I347" s="244"/>
      <c r="J347" s="244">
        <v>1</v>
      </c>
      <c r="K347" s="244">
        <v>9</v>
      </c>
      <c r="L347" s="244">
        <v>310</v>
      </c>
      <c r="M347" s="244">
        <v>9</v>
      </c>
      <c r="N347" s="244"/>
      <c r="O347" s="244"/>
      <c r="P347" s="244"/>
      <c r="Q347" s="244"/>
      <c r="R347" s="244"/>
      <c r="S347" s="244"/>
      <c r="T347" s="244"/>
      <c r="U347" s="244"/>
      <c r="V347" s="244"/>
      <c r="W347" s="244"/>
      <c r="X347" s="314" t="s">
        <v>18732</v>
      </c>
      <c r="Y347" s="784">
        <v>2007</v>
      </c>
      <c r="Z347" s="244"/>
      <c r="AA347" s="244"/>
      <c r="AB347" s="244"/>
      <c r="AC347" s="244"/>
      <c r="AD347" s="244"/>
      <c r="AE347" s="244"/>
      <c r="AF347" s="243"/>
      <c r="AG347" s="244"/>
      <c r="AH347" s="244"/>
      <c r="AI347" s="244"/>
      <c r="AJ347" s="244"/>
      <c r="AK347" s="244"/>
      <c r="AL347" s="244"/>
      <c r="AM347" s="244" t="s">
        <v>12810</v>
      </c>
      <c r="AN347" s="244"/>
      <c r="AO347" s="244"/>
      <c r="AP347" s="244"/>
      <c r="AQ347" s="244"/>
      <c r="AR347" s="244"/>
      <c r="AS347" s="244"/>
      <c r="AT347" s="244"/>
      <c r="AU347" s="244"/>
      <c r="AV347" s="244"/>
      <c r="AW347" s="244"/>
      <c r="AX347" s="244" t="s">
        <v>17258</v>
      </c>
    </row>
    <row r="348" spans="1:50" s="91" customFormat="1" ht="27" customHeight="1">
      <c r="A348" s="43"/>
      <c r="B348" s="50"/>
      <c r="C348" s="254" t="s">
        <v>13267</v>
      </c>
      <c r="D348" s="786" t="s">
        <v>24937</v>
      </c>
      <c r="E348" s="254" t="s">
        <v>14742</v>
      </c>
      <c r="F348" s="254" t="s">
        <v>13267</v>
      </c>
      <c r="G348" s="254">
        <v>100368</v>
      </c>
      <c r="H348" s="254"/>
      <c r="I348" s="254"/>
      <c r="J348" s="254"/>
      <c r="K348" s="244"/>
      <c r="L348" s="254"/>
      <c r="M348" s="244"/>
      <c r="N348" s="244"/>
      <c r="O348" s="244"/>
      <c r="P348" s="244"/>
      <c r="Q348" s="244"/>
      <c r="R348" s="254"/>
      <c r="S348" s="244"/>
      <c r="T348" s="254"/>
      <c r="U348" s="244"/>
      <c r="V348" s="244"/>
      <c r="W348" s="244"/>
      <c r="X348" s="314"/>
      <c r="Y348" s="784">
        <v>2017</v>
      </c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4"/>
      <c r="AM348" s="244"/>
      <c r="AN348" s="244"/>
      <c r="AO348" s="244"/>
      <c r="AP348" s="244"/>
      <c r="AQ348" s="244"/>
      <c r="AR348" s="244"/>
      <c r="AS348" s="244"/>
      <c r="AT348" s="244"/>
      <c r="AU348" s="244"/>
      <c r="AV348" s="244"/>
      <c r="AW348" s="244"/>
      <c r="AX348" s="254" t="s">
        <v>17260</v>
      </c>
    </row>
    <row r="349" spans="1:50" s="91" customFormat="1" ht="27" customHeight="1">
      <c r="A349" s="43"/>
      <c r="B349" s="50"/>
      <c r="C349" s="244" t="s">
        <v>13267</v>
      </c>
      <c r="D349" s="786" t="s">
        <v>24938</v>
      </c>
      <c r="E349" s="244" t="s">
        <v>14743</v>
      </c>
      <c r="F349" s="244" t="s">
        <v>13267</v>
      </c>
      <c r="G349" s="244">
        <v>54519</v>
      </c>
      <c r="H349" s="244"/>
      <c r="I349" s="244"/>
      <c r="J349" s="254"/>
      <c r="K349" s="244"/>
      <c r="L349" s="254"/>
      <c r="M349" s="244"/>
      <c r="N349" s="244"/>
      <c r="O349" s="244"/>
      <c r="P349" s="244"/>
      <c r="Q349" s="244"/>
      <c r="R349" s="244"/>
      <c r="S349" s="244"/>
      <c r="T349" s="244"/>
      <c r="U349" s="244"/>
      <c r="V349" s="244"/>
      <c r="W349" s="244"/>
      <c r="X349" s="314"/>
      <c r="Y349" s="784">
        <v>2009</v>
      </c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4"/>
      <c r="AM349" s="244"/>
      <c r="AN349" s="244"/>
      <c r="AO349" s="244"/>
      <c r="AP349" s="244"/>
      <c r="AQ349" s="244"/>
      <c r="AR349" s="244"/>
      <c r="AS349" s="244"/>
      <c r="AT349" s="244"/>
      <c r="AU349" s="244"/>
      <c r="AV349" s="244"/>
      <c r="AW349" s="244"/>
      <c r="AX349" s="244" t="s">
        <v>12505</v>
      </c>
    </row>
    <row r="350" spans="1:50" s="91" customFormat="1" ht="27" customHeight="1">
      <c r="A350" s="43"/>
      <c r="B350" s="50"/>
      <c r="C350" s="244" t="s">
        <v>13267</v>
      </c>
      <c r="D350" s="786" t="s">
        <v>24939</v>
      </c>
      <c r="E350" s="244" t="s">
        <v>14744</v>
      </c>
      <c r="F350" s="244" t="s">
        <v>13267</v>
      </c>
      <c r="G350" s="244">
        <v>66757</v>
      </c>
      <c r="H350" s="244"/>
      <c r="I350" s="244"/>
      <c r="J350" s="254"/>
      <c r="K350" s="244"/>
      <c r="L350" s="254"/>
      <c r="M350" s="244"/>
      <c r="N350" s="244"/>
      <c r="O350" s="244"/>
      <c r="P350" s="244"/>
      <c r="Q350" s="244"/>
      <c r="R350" s="244"/>
      <c r="S350" s="244"/>
      <c r="T350" s="244"/>
      <c r="U350" s="244"/>
      <c r="V350" s="244"/>
      <c r="W350" s="244"/>
      <c r="X350" s="314"/>
      <c r="Y350" s="784">
        <v>2019</v>
      </c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4"/>
      <c r="AM350" s="244"/>
      <c r="AN350" s="244"/>
      <c r="AO350" s="244"/>
      <c r="AP350" s="244"/>
      <c r="AQ350" s="244"/>
      <c r="AR350" s="244"/>
      <c r="AS350" s="244"/>
      <c r="AT350" s="244"/>
      <c r="AU350" s="244"/>
      <c r="AV350" s="244"/>
      <c r="AW350" s="244"/>
      <c r="AX350" s="244" t="s">
        <v>12505</v>
      </c>
    </row>
    <row r="351" spans="1:50" s="43" customFormat="1" ht="27" customHeight="1">
      <c r="B351" s="50"/>
      <c r="C351" s="244" t="s">
        <v>13267</v>
      </c>
      <c r="D351" s="786" t="s">
        <v>24940</v>
      </c>
      <c r="E351" s="244" t="s">
        <v>14745</v>
      </c>
      <c r="F351" s="244" t="s">
        <v>13267</v>
      </c>
      <c r="G351" s="244">
        <v>33636</v>
      </c>
      <c r="H351" s="244"/>
      <c r="I351" s="244"/>
      <c r="J351" s="254"/>
      <c r="K351" s="244"/>
      <c r="L351" s="254"/>
      <c r="M351" s="244"/>
      <c r="N351" s="244"/>
      <c r="O351" s="244"/>
      <c r="P351" s="244"/>
      <c r="Q351" s="244"/>
      <c r="R351" s="244"/>
      <c r="S351" s="244"/>
      <c r="T351" s="244"/>
      <c r="U351" s="244"/>
      <c r="V351" s="244"/>
      <c r="W351" s="244"/>
      <c r="X351" s="314"/>
      <c r="Y351" s="784">
        <v>2019</v>
      </c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4"/>
      <c r="AM351" s="244"/>
      <c r="AN351" s="244"/>
      <c r="AO351" s="244"/>
      <c r="AP351" s="244"/>
      <c r="AQ351" s="244"/>
      <c r="AR351" s="244"/>
      <c r="AS351" s="244"/>
      <c r="AT351" s="244"/>
      <c r="AU351" s="244"/>
      <c r="AV351" s="244"/>
      <c r="AW351" s="244"/>
      <c r="AX351" s="244" t="s">
        <v>12494</v>
      </c>
    </row>
    <row r="352" spans="1:50" s="43" customFormat="1" ht="27" customHeight="1">
      <c r="B352" s="50"/>
      <c r="C352" s="244" t="s">
        <v>13267</v>
      </c>
      <c r="D352" s="786" t="s">
        <v>24941</v>
      </c>
      <c r="E352" s="244" t="s">
        <v>14746</v>
      </c>
      <c r="F352" s="244" t="s">
        <v>13267</v>
      </c>
      <c r="G352" s="244">
        <v>34195</v>
      </c>
      <c r="H352" s="244"/>
      <c r="I352" s="244"/>
      <c r="J352" s="254"/>
      <c r="K352" s="244"/>
      <c r="L352" s="254"/>
      <c r="M352" s="244"/>
      <c r="N352" s="244"/>
      <c r="O352" s="244"/>
      <c r="P352" s="244"/>
      <c r="Q352" s="244"/>
      <c r="R352" s="244"/>
      <c r="S352" s="244"/>
      <c r="T352" s="244"/>
      <c r="U352" s="244"/>
      <c r="V352" s="244"/>
      <c r="W352" s="244"/>
      <c r="X352" s="314"/>
      <c r="Y352" s="784">
        <v>2018</v>
      </c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4"/>
      <c r="AM352" s="244"/>
      <c r="AN352" s="244"/>
      <c r="AO352" s="244"/>
      <c r="AP352" s="244"/>
      <c r="AQ352" s="244"/>
      <c r="AR352" s="244"/>
      <c r="AS352" s="244"/>
      <c r="AT352" s="244"/>
      <c r="AU352" s="244"/>
      <c r="AV352" s="244"/>
      <c r="AW352" s="244"/>
      <c r="AX352" s="244" t="s">
        <v>12494</v>
      </c>
    </row>
    <row r="353" spans="2:50" s="43" customFormat="1" ht="27" customHeight="1">
      <c r="B353" s="50"/>
      <c r="C353" s="244" t="s">
        <v>13267</v>
      </c>
      <c r="D353" s="786" t="s">
        <v>24942</v>
      </c>
      <c r="E353" s="244" t="s">
        <v>14747</v>
      </c>
      <c r="F353" s="244" t="s">
        <v>13267</v>
      </c>
      <c r="G353" s="244">
        <v>33719</v>
      </c>
      <c r="H353" s="244"/>
      <c r="I353" s="244"/>
      <c r="J353" s="254"/>
      <c r="K353" s="244"/>
      <c r="L353" s="254"/>
      <c r="M353" s="244"/>
      <c r="N353" s="244"/>
      <c r="O353" s="244"/>
      <c r="P353" s="244"/>
      <c r="Q353" s="244"/>
      <c r="R353" s="244"/>
      <c r="S353" s="244"/>
      <c r="T353" s="244"/>
      <c r="U353" s="244"/>
      <c r="V353" s="244"/>
      <c r="W353" s="244"/>
      <c r="X353" s="314"/>
      <c r="Y353" s="784">
        <v>2017</v>
      </c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4"/>
      <c r="AM353" s="244"/>
      <c r="AN353" s="244"/>
      <c r="AO353" s="244"/>
      <c r="AP353" s="244"/>
      <c r="AQ353" s="244"/>
      <c r="AR353" s="244"/>
      <c r="AS353" s="244"/>
      <c r="AT353" s="244"/>
      <c r="AU353" s="244"/>
      <c r="AV353" s="244"/>
      <c r="AW353" s="244"/>
      <c r="AX353" s="244" t="s">
        <v>12505</v>
      </c>
    </row>
    <row r="354" spans="2:50" s="43" customFormat="1" ht="27" customHeight="1">
      <c r="B354" s="50"/>
      <c r="C354" s="244" t="s">
        <v>13267</v>
      </c>
      <c r="D354" s="786" t="s">
        <v>24943</v>
      </c>
      <c r="E354" s="244" t="s">
        <v>18092</v>
      </c>
      <c r="F354" s="244" t="s">
        <v>13267</v>
      </c>
      <c r="G354" s="244">
        <v>22000</v>
      </c>
      <c r="H354" s="244"/>
      <c r="I354" s="244"/>
      <c r="J354" s="254"/>
      <c r="K354" s="244"/>
      <c r="L354" s="25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  <c r="W354" s="244"/>
      <c r="X354" s="314"/>
      <c r="Y354" s="784">
        <v>2020</v>
      </c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4"/>
      <c r="AM354" s="244"/>
      <c r="AN354" s="244"/>
      <c r="AO354" s="244"/>
      <c r="AP354" s="244"/>
      <c r="AQ354" s="244"/>
      <c r="AR354" s="244"/>
      <c r="AS354" s="244"/>
      <c r="AT354" s="244"/>
      <c r="AU354" s="244"/>
      <c r="AV354" s="244"/>
      <c r="AW354" s="244"/>
      <c r="AX354" s="244" t="s">
        <v>12494</v>
      </c>
    </row>
    <row r="355" spans="2:50" s="43" customFormat="1" ht="27" customHeight="1">
      <c r="B355" s="50"/>
      <c r="C355" s="244" t="s">
        <v>13267</v>
      </c>
      <c r="D355" s="786" t="s">
        <v>24944</v>
      </c>
      <c r="E355" s="244" t="s">
        <v>24945</v>
      </c>
      <c r="F355" s="244" t="s">
        <v>13267</v>
      </c>
      <c r="G355" s="244"/>
      <c r="H355" s="244"/>
      <c r="I355" s="244"/>
      <c r="J355" s="254"/>
      <c r="K355" s="244"/>
      <c r="L355" s="254"/>
      <c r="M355" s="244"/>
      <c r="N355" s="244"/>
      <c r="O355" s="244"/>
      <c r="P355" s="244"/>
      <c r="Q355" s="244"/>
      <c r="R355" s="244"/>
      <c r="S355" s="244"/>
      <c r="T355" s="244"/>
      <c r="U355" s="244"/>
      <c r="V355" s="244"/>
      <c r="W355" s="244"/>
      <c r="X355" s="314"/>
      <c r="Y355" s="784">
        <v>2024</v>
      </c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4"/>
      <c r="AM355" s="244"/>
      <c r="AN355" s="244"/>
      <c r="AO355" s="244"/>
      <c r="AP355" s="244"/>
      <c r="AQ355" s="244"/>
      <c r="AR355" s="244"/>
      <c r="AS355" s="244"/>
      <c r="AT355" s="244"/>
      <c r="AU355" s="244"/>
      <c r="AV355" s="244"/>
      <c r="AW355" s="244"/>
      <c r="AX355" s="244" t="s">
        <v>17259</v>
      </c>
    </row>
    <row r="356" spans="2:50" s="43" customFormat="1" ht="27" customHeight="1">
      <c r="B356" s="50"/>
      <c r="C356" s="254" t="s">
        <v>13338</v>
      </c>
      <c r="D356" s="244" t="s">
        <v>24946</v>
      </c>
      <c r="E356" s="254" t="s">
        <v>13339</v>
      </c>
      <c r="F356" s="254" t="s">
        <v>14822</v>
      </c>
      <c r="G356" s="254">
        <v>55326</v>
      </c>
      <c r="H356" s="254" t="s">
        <v>2009</v>
      </c>
      <c r="I356" s="254" t="s">
        <v>2009</v>
      </c>
      <c r="J356" s="254"/>
      <c r="K356" s="244"/>
      <c r="L356" s="254"/>
      <c r="M356" s="244"/>
      <c r="N356" s="244"/>
      <c r="O356" s="244"/>
      <c r="P356" s="244"/>
      <c r="Q356" s="244"/>
      <c r="R356" s="254"/>
      <c r="S356" s="244"/>
      <c r="T356" s="254"/>
      <c r="U356" s="244"/>
      <c r="V356" s="244"/>
      <c r="W356" s="244"/>
      <c r="X356" s="314"/>
      <c r="Y356" s="784">
        <v>2020</v>
      </c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  <c r="AP356" s="244"/>
      <c r="AQ356" s="244"/>
      <c r="AR356" s="244"/>
      <c r="AS356" s="244"/>
      <c r="AT356" s="244"/>
      <c r="AU356" s="244"/>
      <c r="AV356" s="244"/>
      <c r="AW356" s="244"/>
      <c r="AX356" s="254" t="s">
        <v>12505</v>
      </c>
    </row>
    <row r="357" spans="2:50" s="43" customFormat="1" ht="27" customHeight="1">
      <c r="B357" s="50"/>
      <c r="C357" s="254" t="s">
        <v>13338</v>
      </c>
      <c r="D357" s="244" t="s">
        <v>24947</v>
      </c>
      <c r="E357" s="254" t="s">
        <v>18093</v>
      </c>
      <c r="F357" s="254" t="s">
        <v>14822</v>
      </c>
      <c r="G357" s="254">
        <v>7400</v>
      </c>
      <c r="H357" s="254"/>
      <c r="I357" s="254"/>
      <c r="J357" s="254"/>
      <c r="K357" s="244"/>
      <c r="L357" s="254"/>
      <c r="M357" s="244"/>
      <c r="N357" s="244"/>
      <c r="O357" s="244"/>
      <c r="P357" s="244"/>
      <c r="Q357" s="244"/>
      <c r="R357" s="254"/>
      <c r="S357" s="244"/>
      <c r="T357" s="254"/>
      <c r="U357" s="244"/>
      <c r="V357" s="244"/>
      <c r="W357" s="244"/>
      <c r="X357" s="314"/>
      <c r="Y357" s="784">
        <v>2020</v>
      </c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4"/>
      <c r="AM357" s="244"/>
      <c r="AN357" s="244"/>
      <c r="AO357" s="244"/>
      <c r="AP357" s="244"/>
      <c r="AQ357" s="244"/>
      <c r="AR357" s="244"/>
      <c r="AS357" s="244"/>
      <c r="AT357" s="244"/>
      <c r="AU357" s="244"/>
      <c r="AV357" s="244"/>
      <c r="AW357" s="244"/>
      <c r="AX357" s="254" t="s">
        <v>12494</v>
      </c>
    </row>
    <row r="358" spans="2:50" s="43" customFormat="1" ht="27" customHeight="1">
      <c r="B358" s="50"/>
      <c r="C358" s="254" t="s">
        <v>13338</v>
      </c>
      <c r="D358" s="244" t="s">
        <v>24948</v>
      </c>
      <c r="E358" s="254" t="s">
        <v>14823</v>
      </c>
      <c r="F358" s="254" t="s">
        <v>14822</v>
      </c>
      <c r="G358" s="254">
        <v>40934</v>
      </c>
      <c r="H358" s="254"/>
      <c r="I358" s="254"/>
      <c r="J358" s="254"/>
      <c r="K358" s="244"/>
      <c r="L358" s="254"/>
      <c r="M358" s="244"/>
      <c r="N358" s="244"/>
      <c r="O358" s="244"/>
      <c r="P358" s="244"/>
      <c r="Q358" s="244"/>
      <c r="R358" s="254"/>
      <c r="S358" s="244"/>
      <c r="T358" s="254"/>
      <c r="U358" s="244"/>
      <c r="V358" s="244"/>
      <c r="W358" s="244"/>
      <c r="X358" s="314"/>
      <c r="Y358" s="784">
        <v>2016</v>
      </c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4"/>
      <c r="AM358" s="244"/>
      <c r="AN358" s="244"/>
      <c r="AO358" s="244"/>
      <c r="AP358" s="244"/>
      <c r="AQ358" s="244"/>
      <c r="AR358" s="244"/>
      <c r="AS358" s="244"/>
      <c r="AT358" s="244"/>
      <c r="AU358" s="244"/>
      <c r="AV358" s="244"/>
      <c r="AW358" s="244"/>
      <c r="AX358" s="254" t="s">
        <v>12505</v>
      </c>
    </row>
    <row r="359" spans="2:50" s="43" customFormat="1" ht="27" customHeight="1">
      <c r="B359" s="50"/>
      <c r="C359" s="254" t="s">
        <v>14833</v>
      </c>
      <c r="D359" s="244" t="s">
        <v>24949</v>
      </c>
      <c r="E359" s="244" t="s">
        <v>18094</v>
      </c>
      <c r="F359" s="254" t="s">
        <v>14833</v>
      </c>
      <c r="G359" s="244">
        <v>35017</v>
      </c>
      <c r="H359" s="254"/>
      <c r="I359" s="254"/>
      <c r="J359" s="244"/>
      <c r="K359" s="244"/>
      <c r="L359" s="244"/>
      <c r="M359" s="244"/>
      <c r="N359" s="244"/>
      <c r="O359" s="244"/>
      <c r="P359" s="244"/>
      <c r="Q359" s="244"/>
      <c r="R359" s="254"/>
      <c r="S359" s="244"/>
      <c r="T359" s="254"/>
      <c r="U359" s="244"/>
      <c r="V359" s="244"/>
      <c r="W359" s="244"/>
      <c r="X359" s="314"/>
      <c r="Y359" s="784">
        <v>2017</v>
      </c>
      <c r="Z359" s="244"/>
      <c r="AA359" s="244"/>
      <c r="AB359" s="244"/>
      <c r="AC359" s="244"/>
      <c r="AD359" s="244"/>
      <c r="AE359" s="244">
        <v>1410</v>
      </c>
      <c r="AF359" s="244"/>
      <c r="AG359" s="244"/>
      <c r="AH359" s="244"/>
      <c r="AI359" s="244"/>
      <c r="AJ359" s="244"/>
      <c r="AK359" s="244"/>
      <c r="AL359" s="244"/>
      <c r="AM359" s="244"/>
      <c r="AN359" s="244"/>
      <c r="AO359" s="244"/>
      <c r="AP359" s="244"/>
      <c r="AQ359" s="244"/>
      <c r="AR359" s="244"/>
      <c r="AS359" s="244"/>
      <c r="AT359" s="244"/>
      <c r="AU359" s="244"/>
      <c r="AV359" s="244"/>
      <c r="AW359" s="244"/>
      <c r="AX359" s="254" t="s">
        <v>17261</v>
      </c>
    </row>
    <row r="360" spans="2:50" s="43" customFormat="1" ht="27" customHeight="1">
      <c r="B360" s="50"/>
      <c r="C360" s="254" t="s">
        <v>14833</v>
      </c>
      <c r="D360" s="244" t="s">
        <v>24950</v>
      </c>
      <c r="E360" s="244" t="s">
        <v>24951</v>
      </c>
      <c r="F360" s="254" t="s">
        <v>14833</v>
      </c>
      <c r="G360" s="244">
        <v>8768</v>
      </c>
      <c r="H360" s="254"/>
      <c r="I360" s="254"/>
      <c r="J360" s="244"/>
      <c r="K360" s="244"/>
      <c r="L360" s="244"/>
      <c r="M360" s="244"/>
      <c r="N360" s="244"/>
      <c r="O360" s="244"/>
      <c r="P360" s="244"/>
      <c r="Q360" s="244"/>
      <c r="R360" s="254"/>
      <c r="S360" s="244"/>
      <c r="T360" s="254"/>
      <c r="U360" s="244"/>
      <c r="V360" s="244"/>
      <c r="W360" s="244"/>
      <c r="X360" s="314"/>
      <c r="Y360" s="784">
        <v>2024</v>
      </c>
      <c r="Z360" s="244">
        <v>500</v>
      </c>
      <c r="AA360" s="244"/>
      <c r="AB360" s="244"/>
      <c r="AC360" s="244"/>
      <c r="AD360" s="244"/>
      <c r="AE360" s="244">
        <v>500</v>
      </c>
      <c r="AF360" s="244"/>
      <c r="AG360" s="244"/>
      <c r="AH360" s="244"/>
      <c r="AI360" s="244"/>
      <c r="AJ360" s="244"/>
      <c r="AK360" s="244"/>
      <c r="AL360" s="244"/>
      <c r="AM360" s="244"/>
      <c r="AN360" s="244"/>
      <c r="AO360" s="244"/>
      <c r="AP360" s="244"/>
      <c r="AQ360" s="244"/>
      <c r="AR360" s="244"/>
      <c r="AS360" s="244"/>
      <c r="AT360" s="244"/>
      <c r="AU360" s="244"/>
      <c r="AV360" s="244"/>
      <c r="AW360" s="244"/>
      <c r="AX360" s="254" t="s">
        <v>17258</v>
      </c>
    </row>
    <row r="361" spans="2:50" s="43" customFormat="1" ht="27" customHeight="1">
      <c r="B361" s="50"/>
      <c r="C361" s="254" t="s">
        <v>14261</v>
      </c>
      <c r="D361" s="244" t="s">
        <v>24952</v>
      </c>
      <c r="E361" s="254" t="s">
        <v>26377</v>
      </c>
      <c r="F361" s="254" t="s">
        <v>14261</v>
      </c>
      <c r="G361" s="254">
        <v>36317</v>
      </c>
      <c r="H361" s="254"/>
      <c r="I361" s="254"/>
      <c r="J361" s="254"/>
      <c r="K361" s="244"/>
      <c r="L361" s="254"/>
      <c r="M361" s="244"/>
      <c r="N361" s="244"/>
      <c r="O361" s="244"/>
      <c r="P361" s="244"/>
      <c r="Q361" s="244"/>
      <c r="R361" s="254"/>
      <c r="S361" s="244"/>
      <c r="T361" s="254"/>
      <c r="U361" s="244"/>
      <c r="V361" s="244"/>
      <c r="W361" s="241">
        <v>2023</v>
      </c>
      <c r="X361" s="314" t="s">
        <v>18732</v>
      </c>
      <c r="Y361" s="784">
        <v>2013</v>
      </c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4"/>
      <c r="AM361" s="244"/>
      <c r="AN361" s="244"/>
      <c r="AO361" s="244"/>
      <c r="AP361" s="244"/>
      <c r="AQ361" s="244"/>
      <c r="AR361" s="244"/>
      <c r="AS361" s="244"/>
      <c r="AT361" s="244"/>
      <c r="AU361" s="244"/>
      <c r="AV361" s="244"/>
      <c r="AW361" s="244"/>
      <c r="AX361" s="254" t="s">
        <v>17262</v>
      </c>
    </row>
    <row r="362" spans="2:50" s="43" customFormat="1" ht="27" customHeight="1">
      <c r="B362" s="50"/>
      <c r="C362" s="254" t="s">
        <v>14261</v>
      </c>
      <c r="D362" s="244" t="s">
        <v>24953</v>
      </c>
      <c r="E362" s="254" t="s">
        <v>24954</v>
      </c>
      <c r="F362" s="254" t="s">
        <v>14261</v>
      </c>
      <c r="G362" s="254">
        <v>7174</v>
      </c>
      <c r="H362" s="254"/>
      <c r="I362" s="254"/>
      <c r="J362" s="254"/>
      <c r="K362" s="244"/>
      <c r="L362" s="254"/>
      <c r="M362" s="244"/>
      <c r="N362" s="244"/>
      <c r="O362" s="244"/>
      <c r="P362" s="244"/>
      <c r="Q362" s="244"/>
      <c r="R362" s="254"/>
      <c r="S362" s="244"/>
      <c r="T362" s="254"/>
      <c r="U362" s="244"/>
      <c r="V362" s="244"/>
      <c r="W362" s="241"/>
      <c r="X362" s="314" t="s">
        <v>18732</v>
      </c>
      <c r="Y362" s="784">
        <v>2024</v>
      </c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4"/>
      <c r="AM362" s="244"/>
      <c r="AN362" s="244"/>
      <c r="AO362" s="244"/>
      <c r="AP362" s="244"/>
      <c r="AQ362" s="244"/>
      <c r="AR362" s="244"/>
      <c r="AS362" s="244"/>
      <c r="AT362" s="244"/>
      <c r="AU362" s="244"/>
      <c r="AV362" s="244"/>
      <c r="AW362" s="244"/>
      <c r="AX362" s="254" t="s">
        <v>17258</v>
      </c>
    </row>
    <row r="363" spans="2:50" s="43" customFormat="1" ht="27" customHeight="1">
      <c r="B363" s="50"/>
      <c r="C363" s="254" t="s">
        <v>14261</v>
      </c>
      <c r="D363" s="244" t="s">
        <v>24955</v>
      </c>
      <c r="E363" s="254" t="s">
        <v>24956</v>
      </c>
      <c r="F363" s="254" t="s">
        <v>14261</v>
      </c>
      <c r="G363" s="254">
        <v>2364</v>
      </c>
      <c r="H363" s="254"/>
      <c r="I363" s="254"/>
      <c r="J363" s="254"/>
      <c r="K363" s="244"/>
      <c r="L363" s="254"/>
      <c r="M363" s="244"/>
      <c r="N363" s="244"/>
      <c r="O363" s="244"/>
      <c r="P363" s="244"/>
      <c r="Q363" s="244"/>
      <c r="R363" s="254"/>
      <c r="S363" s="244"/>
      <c r="T363" s="254"/>
      <c r="U363" s="244"/>
      <c r="V363" s="244"/>
      <c r="W363" s="244"/>
      <c r="X363" s="314" t="s">
        <v>18732</v>
      </c>
      <c r="Y363" s="784">
        <v>2024</v>
      </c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4"/>
      <c r="AM363" s="244"/>
      <c r="AN363" s="244"/>
      <c r="AO363" s="244"/>
      <c r="AP363" s="244"/>
      <c r="AQ363" s="244"/>
      <c r="AR363" s="244"/>
      <c r="AS363" s="244"/>
      <c r="AT363" s="244"/>
      <c r="AU363" s="244"/>
      <c r="AV363" s="244"/>
      <c r="AW363" s="244"/>
      <c r="AX363" s="254" t="s">
        <v>17258</v>
      </c>
    </row>
    <row r="364" spans="2:50" s="43" customFormat="1" ht="27" customHeight="1">
      <c r="B364" s="50"/>
      <c r="C364" s="254" t="s">
        <v>14261</v>
      </c>
      <c r="D364" s="244" t="s">
        <v>24957</v>
      </c>
      <c r="E364" s="254" t="s">
        <v>24958</v>
      </c>
      <c r="F364" s="254" t="s">
        <v>14261</v>
      </c>
      <c r="G364" s="254">
        <v>9572</v>
      </c>
      <c r="H364" s="254"/>
      <c r="I364" s="254"/>
      <c r="J364" s="254"/>
      <c r="K364" s="244"/>
      <c r="L364" s="254"/>
      <c r="M364" s="244"/>
      <c r="N364" s="244"/>
      <c r="O364" s="244"/>
      <c r="P364" s="244"/>
      <c r="Q364" s="244"/>
      <c r="R364" s="254"/>
      <c r="S364" s="244"/>
      <c r="T364" s="254"/>
      <c r="U364" s="244"/>
      <c r="V364" s="244"/>
      <c r="W364" s="244"/>
      <c r="X364" s="314" t="s">
        <v>18732</v>
      </c>
      <c r="Y364" s="784">
        <v>2024</v>
      </c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4"/>
      <c r="AM364" s="244"/>
      <c r="AN364" s="244"/>
      <c r="AO364" s="244"/>
      <c r="AP364" s="244"/>
      <c r="AQ364" s="244"/>
      <c r="AR364" s="244"/>
      <c r="AS364" s="244"/>
      <c r="AT364" s="244"/>
      <c r="AU364" s="244"/>
      <c r="AV364" s="244"/>
      <c r="AW364" s="244"/>
      <c r="AX364" s="254" t="s">
        <v>17258</v>
      </c>
    </row>
    <row r="365" spans="2:50" s="43" customFormat="1" ht="27" customHeight="1">
      <c r="B365" s="50"/>
      <c r="C365" s="254" t="s">
        <v>14265</v>
      </c>
      <c r="D365" s="254" t="s">
        <v>24959</v>
      </c>
      <c r="E365" s="254" t="s">
        <v>14947</v>
      </c>
      <c r="F365" s="254" t="s">
        <v>14265</v>
      </c>
      <c r="G365" s="254">
        <v>9422</v>
      </c>
      <c r="H365" s="254"/>
      <c r="I365" s="254"/>
      <c r="J365" s="254"/>
      <c r="K365" s="244"/>
      <c r="L365" s="254"/>
      <c r="M365" s="244"/>
      <c r="N365" s="244"/>
      <c r="O365" s="244"/>
      <c r="P365" s="244"/>
      <c r="Q365" s="244"/>
      <c r="R365" s="254"/>
      <c r="S365" s="244"/>
      <c r="T365" s="254"/>
      <c r="U365" s="244"/>
      <c r="V365" s="244"/>
      <c r="W365" s="244"/>
      <c r="X365" s="314"/>
      <c r="Y365" s="784">
        <v>2007</v>
      </c>
      <c r="Z365" s="244"/>
      <c r="AA365" s="244"/>
      <c r="AB365" s="244"/>
      <c r="AC365" s="244"/>
      <c r="AD365" s="244"/>
      <c r="AE365" s="244">
        <v>25</v>
      </c>
      <c r="AF365" s="244"/>
      <c r="AG365" s="244"/>
      <c r="AH365" s="244"/>
      <c r="AI365" s="244"/>
      <c r="AJ365" s="244"/>
      <c r="AK365" s="244"/>
      <c r="AL365" s="244"/>
      <c r="AM365" s="244"/>
      <c r="AN365" s="244"/>
      <c r="AO365" s="244"/>
      <c r="AP365" s="244"/>
      <c r="AQ365" s="244"/>
      <c r="AR365" s="244"/>
      <c r="AS365" s="244"/>
      <c r="AT365" s="244"/>
      <c r="AU365" s="244"/>
      <c r="AV365" s="244"/>
      <c r="AW365" s="244"/>
      <c r="AX365" s="254" t="s">
        <v>12494</v>
      </c>
    </row>
    <row r="366" spans="2:50" s="43" customFormat="1" ht="27" customHeight="1">
      <c r="B366" s="50"/>
      <c r="C366" s="244" t="s">
        <v>14265</v>
      </c>
      <c r="D366" s="254" t="s">
        <v>24960</v>
      </c>
      <c r="E366" s="244" t="s">
        <v>14948</v>
      </c>
      <c r="F366" s="244" t="s">
        <v>14265</v>
      </c>
      <c r="G366" s="244">
        <v>26403</v>
      </c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 s="244"/>
      <c r="V366" s="244"/>
      <c r="W366" s="244"/>
      <c r="X366" s="314"/>
      <c r="Y366" s="784">
        <v>2020</v>
      </c>
      <c r="Z366" s="244"/>
      <c r="AA366" s="244"/>
      <c r="AB366" s="244"/>
      <c r="AC366" s="244"/>
      <c r="AD366" s="244"/>
      <c r="AE366" s="244">
        <v>1000</v>
      </c>
      <c r="AF366" s="244"/>
      <c r="AG366" s="244"/>
      <c r="AH366" s="244"/>
      <c r="AI366" s="244"/>
      <c r="AJ366" s="244"/>
      <c r="AK366" s="244"/>
      <c r="AL366" s="244"/>
      <c r="AM366" s="244"/>
      <c r="AN366" s="244"/>
      <c r="AO366" s="244"/>
      <c r="AP366" s="244"/>
      <c r="AQ366" s="244"/>
      <c r="AR366" s="244"/>
      <c r="AS366" s="244"/>
      <c r="AT366" s="244"/>
      <c r="AU366" s="244"/>
      <c r="AV366" s="244"/>
      <c r="AW366" s="244"/>
      <c r="AX366" s="254" t="s">
        <v>12494</v>
      </c>
    </row>
    <row r="367" spans="2:50" s="43" customFormat="1" ht="27" customHeight="1">
      <c r="B367" s="50"/>
      <c r="C367" s="244" t="s">
        <v>14265</v>
      </c>
      <c r="D367" s="254" t="s">
        <v>24961</v>
      </c>
      <c r="E367" s="244" t="s">
        <v>24962</v>
      </c>
      <c r="F367" s="244" t="s">
        <v>14265</v>
      </c>
      <c r="G367" s="244">
        <v>28700</v>
      </c>
      <c r="H367" s="244"/>
      <c r="I367" s="244"/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244"/>
      <c r="U367" s="244"/>
      <c r="V367" s="244"/>
      <c r="W367" s="244"/>
      <c r="X367" s="314"/>
      <c r="Y367" s="784">
        <v>2024</v>
      </c>
      <c r="Z367" s="244"/>
      <c r="AA367" s="244"/>
      <c r="AB367" s="244"/>
      <c r="AC367" s="244"/>
      <c r="AD367" s="244"/>
      <c r="AE367" s="244">
        <v>1660</v>
      </c>
      <c r="AF367" s="244"/>
      <c r="AG367" s="244"/>
      <c r="AH367" s="244"/>
      <c r="AI367" s="244"/>
      <c r="AJ367" s="244"/>
      <c r="AK367" s="244"/>
      <c r="AL367" s="244"/>
      <c r="AM367" s="244"/>
      <c r="AN367" s="244"/>
      <c r="AO367" s="244"/>
      <c r="AP367" s="244"/>
      <c r="AQ367" s="244"/>
      <c r="AR367" s="244"/>
      <c r="AS367" s="244"/>
      <c r="AT367" s="244"/>
      <c r="AU367" s="244"/>
      <c r="AV367" s="244"/>
      <c r="AW367" s="244"/>
      <c r="AX367" s="254" t="s">
        <v>24963</v>
      </c>
    </row>
    <row r="368" spans="2:50" s="43" customFormat="1" ht="27" customHeight="1">
      <c r="B368" s="50"/>
      <c r="C368" s="254" t="s">
        <v>13345</v>
      </c>
      <c r="D368" s="244" t="s">
        <v>24964</v>
      </c>
      <c r="E368" s="244" t="s">
        <v>17243</v>
      </c>
      <c r="F368" s="244" t="s">
        <v>24911</v>
      </c>
      <c r="G368" s="244">
        <v>34747</v>
      </c>
      <c r="H368" s="244" t="s">
        <v>2009</v>
      </c>
      <c r="I368" s="244" t="s">
        <v>2009</v>
      </c>
      <c r="J368" s="254">
        <v>4</v>
      </c>
      <c r="K368" s="244">
        <v>36</v>
      </c>
      <c r="L368" s="254"/>
      <c r="M368" s="244"/>
      <c r="N368" s="244"/>
      <c r="O368" s="244"/>
      <c r="P368" s="244"/>
      <c r="Q368" s="244"/>
      <c r="R368" s="244"/>
      <c r="S368" s="244"/>
      <c r="T368" s="244"/>
      <c r="U368" s="244"/>
      <c r="V368" s="244"/>
      <c r="W368" s="244"/>
      <c r="X368" s="314"/>
      <c r="Y368" s="784">
        <v>2021</v>
      </c>
      <c r="Z368" s="244"/>
      <c r="AA368" s="244"/>
      <c r="AB368" s="244"/>
      <c r="AC368" s="244"/>
      <c r="AD368" s="244"/>
      <c r="AE368" s="244">
        <v>1600</v>
      </c>
      <c r="AF368" s="244"/>
      <c r="AG368" s="244"/>
      <c r="AH368" s="244"/>
      <c r="AI368" s="244"/>
      <c r="AJ368" s="244"/>
      <c r="AK368" s="244"/>
      <c r="AL368" s="244"/>
      <c r="AM368" s="244"/>
      <c r="AN368" s="244"/>
      <c r="AO368" s="244"/>
      <c r="AP368" s="244"/>
      <c r="AQ368" s="244"/>
      <c r="AR368" s="244"/>
      <c r="AS368" s="244"/>
      <c r="AT368" s="244"/>
      <c r="AU368" s="244"/>
      <c r="AV368" s="244"/>
      <c r="AW368" s="244"/>
      <c r="AX368" s="244" t="s">
        <v>12505</v>
      </c>
    </row>
    <row r="369" spans="1:50" s="43" customFormat="1" ht="27" customHeight="1">
      <c r="B369" s="50"/>
      <c r="C369" s="254" t="s">
        <v>14961</v>
      </c>
      <c r="D369" s="244" t="s">
        <v>24965</v>
      </c>
      <c r="E369" s="254" t="s">
        <v>14963</v>
      </c>
      <c r="F369" s="254" t="s">
        <v>14964</v>
      </c>
      <c r="G369" s="254">
        <v>21060</v>
      </c>
      <c r="H369" s="254">
        <v>280</v>
      </c>
      <c r="I369" s="254"/>
      <c r="J369" s="254"/>
      <c r="K369" s="244"/>
      <c r="L369" s="254"/>
      <c r="M369" s="244"/>
      <c r="N369" s="244"/>
      <c r="O369" s="244"/>
      <c r="P369" s="244"/>
      <c r="Q369" s="244"/>
      <c r="R369" s="254"/>
      <c r="S369" s="244"/>
      <c r="T369" s="254"/>
      <c r="U369" s="244"/>
      <c r="V369" s="244"/>
      <c r="W369" s="244"/>
      <c r="X369" s="314"/>
      <c r="Y369" s="784">
        <v>2021</v>
      </c>
      <c r="Z369" s="244"/>
      <c r="AA369" s="244"/>
      <c r="AB369" s="244"/>
      <c r="AC369" s="244"/>
      <c r="AD369" s="244"/>
      <c r="AE369" s="244">
        <v>400</v>
      </c>
      <c r="AF369" s="244"/>
      <c r="AG369" s="244"/>
      <c r="AH369" s="244"/>
      <c r="AI369" s="244"/>
      <c r="AJ369" s="244"/>
      <c r="AK369" s="244"/>
      <c r="AL369" s="244"/>
      <c r="AM369" s="244"/>
      <c r="AN369" s="244"/>
      <c r="AO369" s="244"/>
      <c r="AP369" s="244"/>
      <c r="AQ369" s="244"/>
      <c r="AR369" s="244"/>
      <c r="AS369" s="244"/>
      <c r="AT369" s="244"/>
      <c r="AU369" s="244"/>
      <c r="AV369" s="244"/>
      <c r="AW369" s="244"/>
      <c r="AX369" s="254" t="s">
        <v>12494</v>
      </c>
    </row>
    <row r="370" spans="1:50" s="43" customFormat="1" ht="27" customHeight="1">
      <c r="B370" s="50"/>
      <c r="C370" s="254" t="s">
        <v>13340</v>
      </c>
      <c r="D370" s="244" t="s">
        <v>24966</v>
      </c>
      <c r="E370" s="254" t="s">
        <v>14984</v>
      </c>
      <c r="F370" s="254" t="s">
        <v>13340</v>
      </c>
      <c r="G370" s="254">
        <v>21000</v>
      </c>
      <c r="H370" s="254">
        <v>0</v>
      </c>
      <c r="I370" s="670"/>
      <c r="J370" s="254"/>
      <c r="K370" s="244">
        <v>18</v>
      </c>
      <c r="L370" s="254"/>
      <c r="M370" s="244">
        <v>18</v>
      </c>
      <c r="N370" s="244"/>
      <c r="O370" s="244"/>
      <c r="P370" s="244"/>
      <c r="Q370" s="244"/>
      <c r="R370" s="254"/>
      <c r="S370" s="244"/>
      <c r="T370" s="254"/>
      <c r="U370" s="244"/>
      <c r="V370" s="244"/>
      <c r="W370" s="244"/>
      <c r="X370" s="314" t="s">
        <v>18732</v>
      </c>
      <c r="Y370" s="784">
        <v>2020</v>
      </c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4"/>
      <c r="AM370" s="244"/>
      <c r="AN370" s="244"/>
      <c r="AO370" s="244"/>
      <c r="AP370" s="244"/>
      <c r="AQ370" s="244"/>
      <c r="AR370" s="244"/>
      <c r="AS370" s="244"/>
      <c r="AT370" s="244"/>
      <c r="AU370" s="244"/>
      <c r="AV370" s="244"/>
      <c r="AW370" s="244"/>
      <c r="AX370" s="254" t="s">
        <v>12494</v>
      </c>
    </row>
    <row r="371" spans="1:50" s="43" customFormat="1" ht="27" customHeight="1">
      <c r="B371" s="50"/>
      <c r="C371" s="254" t="s">
        <v>14267</v>
      </c>
      <c r="D371" s="244" t="s">
        <v>15000</v>
      </c>
      <c r="E371" s="254" t="s">
        <v>15003</v>
      </c>
      <c r="F371" s="254" t="s">
        <v>15004</v>
      </c>
      <c r="G371" s="254">
        <v>10000</v>
      </c>
      <c r="H371" s="254"/>
      <c r="I371" s="254"/>
      <c r="J371" s="254"/>
      <c r="K371" s="244"/>
      <c r="L371" s="254"/>
      <c r="M371" s="244"/>
      <c r="N371" s="244"/>
      <c r="O371" s="244"/>
      <c r="P371" s="244"/>
      <c r="Q371" s="244"/>
      <c r="R371" s="254"/>
      <c r="S371" s="244"/>
      <c r="T371" s="254"/>
      <c r="U371" s="244"/>
      <c r="V371" s="244"/>
      <c r="W371" s="244"/>
      <c r="X371" s="314"/>
      <c r="Y371" s="784">
        <v>2008</v>
      </c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54" t="s">
        <v>12501</v>
      </c>
    </row>
    <row r="372" spans="1:50" s="43" customFormat="1" ht="27" customHeight="1">
      <c r="B372" s="50"/>
      <c r="C372" s="244" t="s">
        <v>14267</v>
      </c>
      <c r="D372" s="244" t="s">
        <v>24967</v>
      </c>
      <c r="E372" s="244" t="s">
        <v>17246</v>
      </c>
      <c r="F372" s="254" t="s">
        <v>15004</v>
      </c>
      <c r="G372" s="244">
        <v>11700</v>
      </c>
      <c r="H372" s="244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314"/>
      <c r="Y372" s="784">
        <v>2015</v>
      </c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 t="s">
        <v>12494</v>
      </c>
    </row>
    <row r="373" spans="1:50" s="43" customFormat="1" ht="27" customHeight="1">
      <c r="B373" s="50"/>
      <c r="C373" s="244" t="s">
        <v>14267</v>
      </c>
      <c r="D373" s="244" t="s">
        <v>24968</v>
      </c>
      <c r="E373" s="244" t="s">
        <v>26378</v>
      </c>
      <c r="F373" s="254" t="s">
        <v>14998</v>
      </c>
      <c r="G373" s="244">
        <v>26400</v>
      </c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244"/>
      <c r="U373" s="244"/>
      <c r="V373" s="244"/>
      <c r="W373" s="244"/>
      <c r="X373" s="314"/>
      <c r="Y373" s="784">
        <v>2014</v>
      </c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 t="s">
        <v>17265</v>
      </c>
    </row>
    <row r="374" spans="1:50" s="43" customFormat="1" ht="27" customHeight="1">
      <c r="B374" s="50"/>
      <c r="C374" s="244" t="s">
        <v>14267</v>
      </c>
      <c r="D374" s="244" t="s">
        <v>24969</v>
      </c>
      <c r="E374" s="244" t="s">
        <v>15005</v>
      </c>
      <c r="F374" s="254" t="s">
        <v>14998</v>
      </c>
      <c r="G374" s="244">
        <v>9256</v>
      </c>
      <c r="H374" s="244"/>
      <c r="I374" s="244"/>
      <c r="J374" s="244"/>
      <c r="K374" s="244"/>
      <c r="L374" s="244"/>
      <c r="M374" s="244"/>
      <c r="N374" s="244"/>
      <c r="O374" s="244"/>
      <c r="P374" s="244"/>
      <c r="Q374" s="244"/>
      <c r="R374" s="244"/>
      <c r="S374" s="244"/>
      <c r="T374" s="244"/>
      <c r="U374" s="244"/>
      <c r="V374" s="244"/>
      <c r="W374" s="244"/>
      <c r="X374" s="314"/>
      <c r="Y374" s="784">
        <v>2011</v>
      </c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 t="s">
        <v>12494</v>
      </c>
    </row>
    <row r="375" spans="1:50" s="43" customFormat="1" ht="27" customHeight="1">
      <c r="B375" s="50"/>
      <c r="C375" s="241" t="s">
        <v>5932</v>
      </c>
      <c r="D375" s="244" t="s">
        <v>24970</v>
      </c>
      <c r="E375" s="244" t="s">
        <v>15029</v>
      </c>
      <c r="F375" s="391" t="s">
        <v>456</v>
      </c>
      <c r="G375" s="391">
        <v>29269</v>
      </c>
      <c r="H375" s="391">
        <v>0</v>
      </c>
      <c r="I375" s="391">
        <v>0</v>
      </c>
      <c r="J375" s="254"/>
      <c r="K375" s="244"/>
      <c r="L375" s="254"/>
      <c r="M375" s="244"/>
      <c r="N375" s="244"/>
      <c r="O375" s="244"/>
      <c r="P375" s="244"/>
      <c r="Q375" s="244"/>
      <c r="R375" s="254"/>
      <c r="S375" s="244"/>
      <c r="T375" s="254"/>
      <c r="U375" s="244"/>
      <c r="V375" s="244"/>
      <c r="W375" s="244"/>
      <c r="X375" s="314"/>
      <c r="Y375" s="784">
        <v>2016</v>
      </c>
      <c r="Z375" s="244"/>
      <c r="AA375" s="244"/>
      <c r="AB375" s="244"/>
      <c r="AC375" s="244"/>
      <c r="AD375" s="244"/>
      <c r="AE375" s="244">
        <v>1172</v>
      </c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54" t="s">
        <v>12503</v>
      </c>
    </row>
    <row r="376" spans="1:50" s="43" customFormat="1" ht="27" customHeight="1">
      <c r="B376" s="50"/>
      <c r="C376" s="241" t="s">
        <v>5932</v>
      </c>
      <c r="D376" s="244" t="s">
        <v>24971</v>
      </c>
      <c r="E376" s="244" t="s">
        <v>17249</v>
      </c>
      <c r="F376" s="391" t="s">
        <v>17250</v>
      </c>
      <c r="G376" s="391">
        <v>5647</v>
      </c>
      <c r="H376" s="391"/>
      <c r="I376" s="391"/>
      <c r="J376" s="254"/>
      <c r="K376" s="244"/>
      <c r="L376" s="254"/>
      <c r="M376" s="244"/>
      <c r="N376" s="244"/>
      <c r="O376" s="244"/>
      <c r="P376" s="244"/>
      <c r="Q376" s="244"/>
      <c r="R376" s="254"/>
      <c r="S376" s="244"/>
      <c r="T376" s="254"/>
      <c r="U376" s="244"/>
      <c r="V376" s="244"/>
      <c r="W376" s="244"/>
      <c r="X376" s="314"/>
      <c r="Y376" s="784">
        <v>2023</v>
      </c>
      <c r="Z376" s="244"/>
      <c r="AA376" s="244"/>
      <c r="AB376" s="244"/>
      <c r="AC376" s="244"/>
      <c r="AD376" s="244"/>
      <c r="AE376" s="244">
        <v>152</v>
      </c>
      <c r="AF376" s="244"/>
      <c r="AG376" s="244"/>
      <c r="AH376" s="244"/>
      <c r="AI376" s="244"/>
      <c r="AJ376" s="244"/>
      <c r="AK376" s="244"/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54" t="s">
        <v>12494</v>
      </c>
    </row>
    <row r="377" spans="1:50" s="43" customFormat="1" ht="27" customHeight="1">
      <c r="B377" s="50"/>
      <c r="C377" s="254" t="s">
        <v>14211</v>
      </c>
      <c r="D377" s="244" t="s">
        <v>15033</v>
      </c>
      <c r="E377" s="254" t="s">
        <v>15034</v>
      </c>
      <c r="F377" s="254" t="s">
        <v>14211</v>
      </c>
      <c r="G377" s="391">
        <v>52000</v>
      </c>
      <c r="H377" s="254"/>
      <c r="I377" s="254"/>
      <c r="J377" s="254"/>
      <c r="K377" s="244"/>
      <c r="L377" s="254"/>
      <c r="M377" s="244"/>
      <c r="N377" s="244"/>
      <c r="O377" s="244"/>
      <c r="P377" s="244"/>
      <c r="Q377" s="244"/>
      <c r="R377" s="254"/>
      <c r="S377" s="244"/>
      <c r="T377" s="254"/>
      <c r="U377" s="244"/>
      <c r="V377" s="244"/>
      <c r="W377" s="244"/>
      <c r="X377" s="314"/>
      <c r="Y377" s="784">
        <v>2018</v>
      </c>
      <c r="Z377" s="244"/>
      <c r="AA377" s="244"/>
      <c r="AB377" s="244"/>
      <c r="AC377" s="244"/>
      <c r="AD377" s="244"/>
      <c r="AE377" s="244">
        <v>1200</v>
      </c>
      <c r="AF377" s="244"/>
      <c r="AG377" s="244"/>
      <c r="AH377" s="244"/>
      <c r="AI377" s="244"/>
      <c r="AJ377" s="244"/>
      <c r="AK377" s="244"/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54" t="s">
        <v>12505</v>
      </c>
    </row>
    <row r="378" spans="1:50" s="43" customFormat="1" ht="27" customHeight="1">
      <c r="B378" s="50"/>
      <c r="C378" s="254" t="s">
        <v>14211</v>
      </c>
      <c r="D378" s="244" t="s">
        <v>24972</v>
      </c>
      <c r="E378" s="254" t="s">
        <v>17251</v>
      </c>
      <c r="F378" s="254" t="s">
        <v>14211</v>
      </c>
      <c r="G378" s="391">
        <v>27630</v>
      </c>
      <c r="H378" s="254"/>
      <c r="I378" s="254"/>
      <c r="J378" s="254"/>
      <c r="K378" s="244"/>
      <c r="L378" s="254"/>
      <c r="M378" s="244"/>
      <c r="N378" s="244"/>
      <c r="O378" s="244"/>
      <c r="P378" s="244"/>
      <c r="Q378" s="244"/>
      <c r="R378" s="254"/>
      <c r="S378" s="244"/>
      <c r="T378" s="254"/>
      <c r="U378" s="244"/>
      <c r="V378" s="244"/>
      <c r="W378" s="244"/>
      <c r="X378" s="314"/>
      <c r="Y378" s="784">
        <v>2023</v>
      </c>
      <c r="Z378" s="244"/>
      <c r="AA378" s="244"/>
      <c r="AB378" s="244"/>
      <c r="AC378" s="244"/>
      <c r="AD378" s="244"/>
      <c r="AE378" s="244">
        <v>850</v>
      </c>
      <c r="AF378" s="244"/>
      <c r="AG378" s="244"/>
      <c r="AH378" s="244"/>
      <c r="AI378" s="244"/>
      <c r="AJ378" s="244"/>
      <c r="AK378" s="244"/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54" t="s">
        <v>12503</v>
      </c>
    </row>
    <row r="379" spans="1:50" s="43" customFormat="1" ht="27" customHeight="1">
      <c r="B379" s="50"/>
      <c r="C379" s="254" t="s">
        <v>13341</v>
      </c>
      <c r="D379" s="254" t="s">
        <v>24973</v>
      </c>
      <c r="E379" s="254" t="s">
        <v>15040</v>
      </c>
      <c r="F379" s="254" t="s">
        <v>24974</v>
      </c>
      <c r="G379" s="254">
        <v>9561</v>
      </c>
      <c r="H379" s="254"/>
      <c r="I379" s="254"/>
      <c r="J379" s="254"/>
      <c r="K379" s="244"/>
      <c r="L379" s="254"/>
      <c r="M379" s="244"/>
      <c r="N379" s="244"/>
      <c r="O379" s="244"/>
      <c r="P379" s="244"/>
      <c r="Q379" s="244"/>
      <c r="R379" s="254"/>
      <c r="S379" s="244"/>
      <c r="T379" s="254"/>
      <c r="U379" s="244"/>
      <c r="V379" s="244"/>
      <c r="W379" s="244"/>
      <c r="X379" s="314"/>
      <c r="Y379" s="784">
        <v>2010</v>
      </c>
      <c r="Z379" s="244"/>
      <c r="AA379" s="244"/>
      <c r="AB379" s="244"/>
      <c r="AC379" s="244"/>
      <c r="AD379" s="244"/>
      <c r="AE379" s="244">
        <v>150</v>
      </c>
      <c r="AF379" s="244"/>
      <c r="AG379" s="244"/>
      <c r="AH379" s="244"/>
      <c r="AI379" s="244"/>
      <c r="AJ379" s="244"/>
      <c r="AK379" s="244"/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54" t="s">
        <v>12501</v>
      </c>
    </row>
    <row r="380" spans="1:50" s="43" customFormat="1" ht="27" customHeight="1">
      <c r="A380" s="91"/>
      <c r="B380" s="50"/>
      <c r="C380" s="254" t="s">
        <v>13341</v>
      </c>
      <c r="D380" s="254" t="s">
        <v>24975</v>
      </c>
      <c r="E380" s="254" t="s">
        <v>15042</v>
      </c>
      <c r="F380" s="254" t="s">
        <v>13341</v>
      </c>
      <c r="G380" s="254">
        <v>24333</v>
      </c>
      <c r="H380" s="254"/>
      <c r="I380" s="254"/>
      <c r="J380" s="254"/>
      <c r="K380" s="244"/>
      <c r="L380" s="254"/>
      <c r="M380" s="244"/>
      <c r="N380" s="244"/>
      <c r="O380" s="244"/>
      <c r="P380" s="244"/>
      <c r="Q380" s="244"/>
      <c r="R380" s="254"/>
      <c r="S380" s="244"/>
      <c r="T380" s="254"/>
      <c r="U380" s="244"/>
      <c r="V380" s="244"/>
      <c r="W380" s="244"/>
      <c r="X380" s="314"/>
      <c r="Y380" s="784">
        <v>2013</v>
      </c>
      <c r="Z380" s="380"/>
      <c r="AA380" s="380"/>
      <c r="AB380" s="380"/>
      <c r="AC380" s="380"/>
      <c r="AD380" s="380"/>
      <c r="AE380" s="244">
        <v>380</v>
      </c>
      <c r="AF380" s="380"/>
      <c r="AG380" s="380"/>
      <c r="AH380" s="380"/>
      <c r="AI380" s="380"/>
      <c r="AJ380" s="380"/>
      <c r="AK380" s="380"/>
      <c r="AL380" s="380"/>
      <c r="AM380" s="380"/>
      <c r="AN380" s="380"/>
      <c r="AO380" s="380"/>
      <c r="AP380" s="380"/>
      <c r="AQ380" s="380"/>
      <c r="AR380" s="380"/>
      <c r="AS380" s="380"/>
      <c r="AT380" s="380"/>
      <c r="AU380" s="380"/>
      <c r="AV380" s="380"/>
      <c r="AW380" s="380"/>
      <c r="AX380" s="254" t="s">
        <v>12505</v>
      </c>
    </row>
    <row r="381" spans="1:50" s="43" customFormat="1" ht="27" customHeight="1">
      <c r="B381" s="50"/>
      <c r="C381" s="254" t="s">
        <v>13341</v>
      </c>
      <c r="D381" s="254" t="s">
        <v>24976</v>
      </c>
      <c r="E381" s="254" t="s">
        <v>15043</v>
      </c>
      <c r="F381" s="254" t="s">
        <v>13341</v>
      </c>
      <c r="G381" s="254">
        <v>7140</v>
      </c>
      <c r="H381" s="254"/>
      <c r="I381" s="254"/>
      <c r="J381" s="254"/>
      <c r="K381" s="244"/>
      <c r="L381" s="254"/>
      <c r="M381" s="244"/>
      <c r="N381" s="244"/>
      <c r="O381" s="244"/>
      <c r="P381" s="244"/>
      <c r="Q381" s="244"/>
      <c r="R381" s="254"/>
      <c r="S381" s="244"/>
      <c r="T381" s="254"/>
      <c r="U381" s="244"/>
      <c r="V381" s="244"/>
      <c r="W381" s="244"/>
      <c r="X381" s="314"/>
      <c r="Y381" s="784">
        <v>2018</v>
      </c>
      <c r="Z381" s="244"/>
      <c r="AA381" s="244"/>
      <c r="AB381" s="244"/>
      <c r="AC381" s="244"/>
      <c r="AD381" s="244"/>
      <c r="AE381" s="244">
        <v>84</v>
      </c>
      <c r="AF381" s="244"/>
      <c r="AG381" s="244"/>
      <c r="AH381" s="244"/>
      <c r="AI381" s="244"/>
      <c r="AJ381" s="244"/>
      <c r="AK381" s="244"/>
      <c r="AL381" s="244"/>
      <c r="AM381" s="244"/>
      <c r="AN381" s="244"/>
      <c r="AO381" s="244"/>
      <c r="AP381" s="244"/>
      <c r="AQ381" s="244"/>
      <c r="AR381" s="244"/>
      <c r="AS381" s="244"/>
      <c r="AT381" s="244"/>
      <c r="AU381" s="244"/>
      <c r="AV381" s="244"/>
      <c r="AW381" s="244"/>
      <c r="AX381" s="254" t="s">
        <v>12501</v>
      </c>
    </row>
    <row r="382" spans="1:50" s="43" customFormat="1" ht="27" customHeight="1">
      <c r="B382" s="50"/>
      <c r="C382" s="254" t="s">
        <v>13341</v>
      </c>
      <c r="D382" s="254" t="s">
        <v>24977</v>
      </c>
      <c r="E382" s="254" t="s">
        <v>15044</v>
      </c>
      <c r="F382" s="254" t="s">
        <v>13341</v>
      </c>
      <c r="G382" s="254">
        <v>9133</v>
      </c>
      <c r="H382" s="254"/>
      <c r="I382" s="254"/>
      <c r="J382" s="254"/>
      <c r="K382" s="244"/>
      <c r="L382" s="254"/>
      <c r="M382" s="244"/>
      <c r="N382" s="244"/>
      <c r="O382" s="244"/>
      <c r="P382" s="244"/>
      <c r="Q382" s="244"/>
      <c r="R382" s="254"/>
      <c r="S382" s="244"/>
      <c r="T382" s="254"/>
      <c r="U382" s="244"/>
      <c r="V382" s="244"/>
      <c r="W382" s="244"/>
      <c r="X382" s="314"/>
      <c r="Y382" s="784">
        <v>2022</v>
      </c>
      <c r="Z382" s="244"/>
      <c r="AA382" s="244"/>
      <c r="AB382" s="244"/>
      <c r="AC382" s="244"/>
      <c r="AD382" s="244"/>
      <c r="AE382" s="244">
        <v>400</v>
      </c>
      <c r="AF382" s="244"/>
      <c r="AG382" s="244"/>
      <c r="AH382" s="244"/>
      <c r="AI382" s="244"/>
      <c r="AJ382" s="244"/>
      <c r="AK382" s="244"/>
      <c r="AL382" s="244"/>
      <c r="AM382" s="244"/>
      <c r="AN382" s="244"/>
      <c r="AO382" s="244"/>
      <c r="AP382" s="244"/>
      <c r="AQ382" s="244"/>
      <c r="AR382" s="244"/>
      <c r="AS382" s="244"/>
      <c r="AT382" s="244"/>
      <c r="AU382" s="244"/>
      <c r="AV382" s="244"/>
      <c r="AW382" s="244"/>
      <c r="AX382" s="254" t="s">
        <v>12501</v>
      </c>
    </row>
    <row r="383" spans="1:50" s="43" customFormat="1" ht="27" customHeight="1">
      <c r="B383" s="50"/>
      <c r="C383" s="254" t="s">
        <v>13341</v>
      </c>
      <c r="D383" s="789" t="s">
        <v>15045</v>
      </c>
      <c r="E383" s="254" t="s">
        <v>13344</v>
      </c>
      <c r="F383" s="254" t="s">
        <v>13341</v>
      </c>
      <c r="G383" s="254">
        <v>6295</v>
      </c>
      <c r="H383" s="254"/>
      <c r="I383" s="254"/>
      <c r="J383" s="254"/>
      <c r="K383" s="244"/>
      <c r="L383" s="254"/>
      <c r="M383" s="244"/>
      <c r="N383" s="244"/>
      <c r="O383" s="244"/>
      <c r="P383" s="244"/>
      <c r="Q383" s="244"/>
      <c r="R383" s="254"/>
      <c r="S383" s="244"/>
      <c r="T383" s="254"/>
      <c r="U383" s="244"/>
      <c r="V383" s="244"/>
      <c r="W383" s="244"/>
      <c r="X383" s="314"/>
      <c r="Y383" s="784">
        <v>2021</v>
      </c>
      <c r="Z383" s="244"/>
      <c r="AA383" s="244"/>
      <c r="AB383" s="244"/>
      <c r="AC383" s="244"/>
      <c r="AD383" s="244"/>
      <c r="AE383" s="244">
        <v>400</v>
      </c>
      <c r="AF383" s="244"/>
      <c r="AG383" s="244"/>
      <c r="AH383" s="244"/>
      <c r="AI383" s="244"/>
      <c r="AJ383" s="244"/>
      <c r="AK383" s="244"/>
      <c r="AL383" s="244"/>
      <c r="AM383" s="244"/>
      <c r="AN383" s="244"/>
      <c r="AO383" s="244"/>
      <c r="AP383" s="244"/>
      <c r="AQ383" s="244"/>
      <c r="AR383" s="244"/>
      <c r="AS383" s="244"/>
      <c r="AT383" s="244"/>
      <c r="AU383" s="244"/>
      <c r="AV383" s="244"/>
      <c r="AW383" s="244"/>
      <c r="AX383" s="254" t="s">
        <v>12501</v>
      </c>
    </row>
    <row r="384" spans="1:50" s="43" customFormat="1" ht="27" customHeight="1">
      <c r="B384" s="50"/>
      <c r="C384" s="254" t="s">
        <v>13341</v>
      </c>
      <c r="D384" s="790" t="s">
        <v>15046</v>
      </c>
      <c r="E384" s="254" t="s">
        <v>13343</v>
      </c>
      <c r="F384" s="254" t="s">
        <v>13341</v>
      </c>
      <c r="G384" s="254">
        <v>9546</v>
      </c>
      <c r="H384" s="254"/>
      <c r="I384" s="254"/>
      <c r="J384" s="254"/>
      <c r="K384" s="244"/>
      <c r="L384" s="254"/>
      <c r="M384" s="244"/>
      <c r="N384" s="244"/>
      <c r="O384" s="244"/>
      <c r="P384" s="244"/>
      <c r="Q384" s="244"/>
      <c r="R384" s="254"/>
      <c r="S384" s="244"/>
      <c r="T384" s="254"/>
      <c r="U384" s="244"/>
      <c r="V384" s="244"/>
      <c r="W384" s="244"/>
      <c r="X384" s="314"/>
      <c r="Y384" s="784">
        <v>2021</v>
      </c>
      <c r="Z384" s="244"/>
      <c r="AA384" s="244"/>
      <c r="AB384" s="244"/>
      <c r="AC384" s="244"/>
      <c r="AD384" s="244"/>
      <c r="AE384" s="244">
        <v>400</v>
      </c>
      <c r="AF384" s="244"/>
      <c r="AG384" s="244"/>
      <c r="AH384" s="244"/>
      <c r="AI384" s="244"/>
      <c r="AJ384" s="244"/>
      <c r="AK384" s="244"/>
      <c r="AL384" s="244"/>
      <c r="AM384" s="244"/>
      <c r="AN384" s="244"/>
      <c r="AO384" s="244"/>
      <c r="AP384" s="244"/>
      <c r="AQ384" s="244"/>
      <c r="AR384" s="244"/>
      <c r="AS384" s="244"/>
      <c r="AT384" s="244"/>
      <c r="AU384" s="244"/>
      <c r="AV384" s="244"/>
      <c r="AW384" s="244"/>
      <c r="AX384" s="254" t="s">
        <v>12501</v>
      </c>
    </row>
    <row r="385" spans="1:55" s="43" customFormat="1" ht="27" customHeight="1">
      <c r="B385" s="50"/>
      <c r="C385" s="254" t="s">
        <v>13341</v>
      </c>
      <c r="D385" s="789" t="s">
        <v>15047</v>
      </c>
      <c r="E385" s="254" t="s">
        <v>15048</v>
      </c>
      <c r="F385" s="254" t="s">
        <v>13341</v>
      </c>
      <c r="G385" s="244">
        <v>9900</v>
      </c>
      <c r="H385" s="244"/>
      <c r="I385" s="244"/>
      <c r="J385" s="254"/>
      <c r="K385" s="244"/>
      <c r="L385" s="25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314"/>
      <c r="Y385" s="784">
        <v>2022</v>
      </c>
      <c r="Z385" s="244"/>
      <c r="AA385" s="244"/>
      <c r="AB385" s="244"/>
      <c r="AC385" s="244"/>
      <c r="AD385" s="244"/>
      <c r="AE385" s="244">
        <v>400</v>
      </c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  <c r="AP385" s="244"/>
      <c r="AQ385" s="244"/>
      <c r="AR385" s="244"/>
      <c r="AS385" s="244"/>
      <c r="AT385" s="244"/>
      <c r="AU385" s="244"/>
      <c r="AV385" s="244"/>
      <c r="AW385" s="244"/>
      <c r="AX385" s="244" t="s">
        <v>12501</v>
      </c>
    </row>
    <row r="386" spans="1:55" s="43" customFormat="1" ht="27" customHeight="1">
      <c r="B386" s="50"/>
      <c r="C386" s="254" t="s">
        <v>13341</v>
      </c>
      <c r="D386" s="789" t="s">
        <v>15049</v>
      </c>
      <c r="E386" s="254" t="s">
        <v>13342</v>
      </c>
      <c r="F386" s="254" t="s">
        <v>13341</v>
      </c>
      <c r="G386" s="244">
        <v>9270</v>
      </c>
      <c r="H386" s="244"/>
      <c r="I386" s="244"/>
      <c r="J386" s="254"/>
      <c r="K386" s="244"/>
      <c r="L386" s="25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  <c r="W386" s="244"/>
      <c r="X386" s="314"/>
      <c r="Y386" s="784">
        <v>2021</v>
      </c>
      <c r="Z386" s="244"/>
      <c r="AA386" s="244"/>
      <c r="AB386" s="244"/>
      <c r="AC386" s="244"/>
      <c r="AD386" s="244"/>
      <c r="AE386" s="244">
        <v>400</v>
      </c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  <c r="AP386" s="244"/>
      <c r="AQ386" s="244"/>
      <c r="AR386" s="244"/>
      <c r="AS386" s="244"/>
      <c r="AT386" s="244"/>
      <c r="AU386" s="244"/>
      <c r="AV386" s="244"/>
      <c r="AW386" s="244"/>
      <c r="AX386" s="244" t="s">
        <v>12501</v>
      </c>
    </row>
    <row r="387" spans="1:55" s="43" customFormat="1" ht="27" customHeight="1">
      <c r="B387" s="50"/>
      <c r="C387" s="254" t="s">
        <v>13341</v>
      </c>
      <c r="D387" s="789" t="s">
        <v>24978</v>
      </c>
      <c r="E387" s="254" t="s">
        <v>24979</v>
      </c>
      <c r="F387" s="254" t="s">
        <v>13341</v>
      </c>
      <c r="G387" s="244">
        <v>27000</v>
      </c>
      <c r="H387" s="244"/>
      <c r="I387" s="244"/>
      <c r="J387" s="254"/>
      <c r="K387" s="244"/>
      <c r="L387" s="254"/>
      <c r="M387" s="244"/>
      <c r="N387" s="244"/>
      <c r="O387" s="244"/>
      <c r="P387" s="244"/>
      <c r="Q387" s="244"/>
      <c r="R387" s="244"/>
      <c r="S387" s="244"/>
      <c r="T387" s="244"/>
      <c r="U387" s="244"/>
      <c r="V387" s="244"/>
      <c r="W387" s="244"/>
      <c r="X387" s="314"/>
      <c r="Y387" s="784">
        <v>2024</v>
      </c>
      <c r="Z387" s="244">
        <v>1743</v>
      </c>
      <c r="AA387" s="244"/>
      <c r="AB387" s="244"/>
      <c r="AC387" s="244"/>
      <c r="AD387" s="244"/>
      <c r="AE387" s="244">
        <v>1743</v>
      </c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  <c r="AP387" s="244"/>
      <c r="AQ387" s="244"/>
      <c r="AR387" s="244"/>
      <c r="AS387" s="244"/>
      <c r="AT387" s="244"/>
      <c r="AU387" s="244"/>
      <c r="AV387" s="244"/>
      <c r="AW387" s="244"/>
      <c r="AX387" s="244" t="s">
        <v>17259</v>
      </c>
    </row>
    <row r="388" spans="1:55" s="43" customFormat="1" ht="27" customHeight="1">
      <c r="B388" s="50"/>
      <c r="C388" s="254" t="s">
        <v>13226</v>
      </c>
      <c r="D388" s="790" t="s">
        <v>24980</v>
      </c>
      <c r="E388" s="254" t="s">
        <v>15058</v>
      </c>
      <c r="F388" s="254" t="s">
        <v>13226</v>
      </c>
      <c r="G388" s="254">
        <v>10638</v>
      </c>
      <c r="H388" s="254"/>
      <c r="I388" s="254"/>
      <c r="J388" s="254"/>
      <c r="K388" s="244"/>
      <c r="L388" s="254"/>
      <c r="M388" s="244"/>
      <c r="N388" s="244"/>
      <c r="O388" s="244"/>
      <c r="P388" s="244"/>
      <c r="Q388" s="244"/>
      <c r="R388" s="254"/>
      <c r="S388" s="244"/>
      <c r="T388" s="254"/>
      <c r="U388" s="244"/>
      <c r="V388" s="244"/>
      <c r="W388" s="244"/>
      <c r="X388" s="314"/>
      <c r="Y388" s="784">
        <v>2013</v>
      </c>
      <c r="Z388" s="244"/>
      <c r="AA388" s="244"/>
      <c r="AB388" s="244"/>
      <c r="AC388" s="244"/>
      <c r="AD388" s="244"/>
      <c r="AE388" s="244">
        <v>22</v>
      </c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  <c r="AP388" s="244"/>
      <c r="AQ388" s="244"/>
      <c r="AR388" s="244"/>
      <c r="AS388" s="244"/>
      <c r="AT388" s="244"/>
      <c r="AU388" s="244"/>
      <c r="AV388" s="244"/>
      <c r="AW388" s="244"/>
      <c r="AX388" s="254" t="s">
        <v>12494</v>
      </c>
    </row>
    <row r="389" spans="1:55" s="43" customFormat="1" ht="27" customHeight="1">
      <c r="B389" s="50"/>
      <c r="C389" s="254" t="s">
        <v>13226</v>
      </c>
      <c r="D389" s="254" t="s">
        <v>24981</v>
      </c>
      <c r="E389" s="244" t="s">
        <v>15060</v>
      </c>
      <c r="F389" s="244" t="s">
        <v>13226</v>
      </c>
      <c r="G389" s="244">
        <v>9000</v>
      </c>
      <c r="H389" s="244"/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244"/>
      <c r="U389" s="244"/>
      <c r="V389" s="244"/>
      <c r="W389" s="244"/>
      <c r="X389" s="314"/>
      <c r="Y389" s="784">
        <v>2015</v>
      </c>
      <c r="Z389" s="244"/>
      <c r="AA389" s="244"/>
      <c r="AB389" s="244"/>
      <c r="AC389" s="244"/>
      <c r="AD389" s="244"/>
      <c r="AE389" s="244">
        <v>47</v>
      </c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  <c r="AP389" s="244"/>
      <c r="AQ389" s="244"/>
      <c r="AR389" s="244"/>
      <c r="AS389" s="244"/>
      <c r="AT389" s="244"/>
      <c r="AU389" s="244"/>
      <c r="AV389" s="244"/>
      <c r="AW389" s="244"/>
      <c r="AX389" s="244" t="s">
        <v>12501</v>
      </c>
    </row>
    <row r="390" spans="1:55" s="43" customFormat="1" ht="27" customHeight="1">
      <c r="B390" s="50"/>
      <c r="C390" s="254" t="s">
        <v>13226</v>
      </c>
      <c r="D390" s="254" t="s">
        <v>24982</v>
      </c>
      <c r="E390" s="244" t="s">
        <v>15062</v>
      </c>
      <c r="F390" s="244" t="s">
        <v>13226</v>
      </c>
      <c r="G390" s="244">
        <v>10000</v>
      </c>
      <c r="H390" s="244"/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244"/>
      <c r="U390" s="244"/>
      <c r="V390" s="244"/>
      <c r="W390" s="244"/>
      <c r="X390" s="314"/>
      <c r="Y390" s="784">
        <v>2018</v>
      </c>
      <c r="Z390" s="244"/>
      <c r="AA390" s="244"/>
      <c r="AB390" s="244"/>
      <c r="AC390" s="244"/>
      <c r="AD390" s="244"/>
      <c r="AE390" s="244">
        <v>466</v>
      </c>
      <c r="AF390" s="244"/>
      <c r="AG390" s="244"/>
      <c r="AH390" s="244"/>
      <c r="AI390" s="244"/>
      <c r="AJ390" s="244"/>
      <c r="AK390" s="244"/>
      <c r="AL390" s="244"/>
      <c r="AM390" s="244"/>
      <c r="AN390" s="244"/>
      <c r="AO390" s="244"/>
      <c r="AP390" s="244"/>
      <c r="AQ390" s="244"/>
      <c r="AR390" s="244"/>
      <c r="AS390" s="244"/>
      <c r="AT390" s="244"/>
      <c r="AU390" s="244"/>
      <c r="AV390" s="244"/>
      <c r="AW390" s="244"/>
      <c r="AX390" s="244" t="s">
        <v>12494</v>
      </c>
    </row>
    <row r="391" spans="1:55" s="43" customFormat="1" ht="27" customHeight="1">
      <c r="B391" s="50"/>
      <c r="C391" s="254" t="s">
        <v>13226</v>
      </c>
      <c r="D391" s="244" t="s">
        <v>24983</v>
      </c>
      <c r="E391" s="244" t="s">
        <v>17252</v>
      </c>
      <c r="F391" s="244" t="s">
        <v>13226</v>
      </c>
      <c r="G391" s="244">
        <v>7806</v>
      </c>
      <c r="H391" s="244"/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244"/>
      <c r="U391" s="244"/>
      <c r="V391" s="244"/>
      <c r="W391" s="244"/>
      <c r="X391" s="314"/>
      <c r="Y391" s="784">
        <v>2023</v>
      </c>
      <c r="Z391" s="244"/>
      <c r="AA391" s="244"/>
      <c r="AB391" s="244"/>
      <c r="AC391" s="244"/>
      <c r="AD391" s="244"/>
      <c r="AE391" s="244">
        <v>800</v>
      </c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  <c r="AP391" s="244"/>
      <c r="AQ391" s="244"/>
      <c r="AR391" s="244"/>
      <c r="AS391" s="244"/>
      <c r="AT391" s="244"/>
      <c r="AU391" s="244"/>
      <c r="AV391" s="244"/>
      <c r="AW391" s="244"/>
      <c r="AX391" s="244" t="s">
        <v>12494</v>
      </c>
    </row>
    <row r="392" spans="1:55" s="43" customFormat="1" ht="27" customHeight="1">
      <c r="B392" s="50"/>
      <c r="C392" s="254" t="s">
        <v>13256</v>
      </c>
      <c r="D392" s="254" t="s">
        <v>24984</v>
      </c>
      <c r="E392" s="254" t="s">
        <v>15078</v>
      </c>
      <c r="F392" s="254" t="s">
        <v>15079</v>
      </c>
      <c r="G392" s="254">
        <v>37100</v>
      </c>
      <c r="H392" s="254">
        <v>0</v>
      </c>
      <c r="I392" s="254">
        <v>0</v>
      </c>
      <c r="J392" s="254"/>
      <c r="K392" s="244"/>
      <c r="L392" s="254"/>
      <c r="M392" s="244"/>
      <c r="N392" s="244"/>
      <c r="O392" s="244"/>
      <c r="P392" s="244"/>
      <c r="Q392" s="244"/>
      <c r="R392" s="254"/>
      <c r="S392" s="244"/>
      <c r="T392" s="254"/>
      <c r="U392" s="244"/>
      <c r="V392" s="244"/>
      <c r="W392" s="244"/>
      <c r="X392" s="314"/>
      <c r="Y392" s="784">
        <v>2017</v>
      </c>
      <c r="Z392" s="244"/>
      <c r="AA392" s="244"/>
      <c r="AB392" s="244"/>
      <c r="AC392" s="244"/>
      <c r="AD392" s="244"/>
      <c r="AE392" s="244">
        <v>860</v>
      </c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  <c r="AP392" s="244"/>
      <c r="AQ392" s="244"/>
      <c r="AR392" s="244"/>
      <c r="AS392" s="244"/>
      <c r="AT392" s="244"/>
      <c r="AU392" s="244"/>
      <c r="AV392" s="244"/>
      <c r="AW392" s="244"/>
      <c r="AX392" s="254" t="s">
        <v>12494</v>
      </c>
    </row>
    <row r="393" spans="1:55" s="43" customFormat="1" ht="27" customHeight="1">
      <c r="B393" s="50"/>
      <c r="C393" s="244" t="s">
        <v>13256</v>
      </c>
      <c r="D393" s="254" t="s">
        <v>24985</v>
      </c>
      <c r="E393" s="244" t="s">
        <v>15080</v>
      </c>
      <c r="F393" s="254" t="s">
        <v>15079</v>
      </c>
      <c r="G393" s="244">
        <v>18532</v>
      </c>
      <c r="H393" s="244">
        <v>0</v>
      </c>
      <c r="I393" s="244">
        <v>0</v>
      </c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244"/>
      <c r="U393" s="244"/>
      <c r="V393" s="244"/>
      <c r="W393" s="244"/>
      <c r="X393" s="314"/>
      <c r="Y393" s="784">
        <v>2020</v>
      </c>
      <c r="Z393" s="244"/>
      <c r="AA393" s="244"/>
      <c r="AB393" s="244"/>
      <c r="AC393" s="244"/>
      <c r="AD393" s="244"/>
      <c r="AE393" s="244">
        <v>616</v>
      </c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  <c r="AP393" s="244"/>
      <c r="AQ393" s="244"/>
      <c r="AR393" s="244"/>
      <c r="AS393" s="244"/>
      <c r="AT393" s="244"/>
      <c r="AU393" s="244"/>
      <c r="AV393" s="244"/>
      <c r="AW393" s="244"/>
      <c r="AX393" s="244" t="s">
        <v>12494</v>
      </c>
    </row>
    <row r="394" spans="1:55" s="43" customFormat="1" ht="27" customHeight="1">
      <c r="B394" s="50"/>
      <c r="C394" s="244" t="s">
        <v>13256</v>
      </c>
      <c r="D394" s="254" t="s">
        <v>24986</v>
      </c>
      <c r="E394" s="244" t="s">
        <v>24987</v>
      </c>
      <c r="F394" s="254" t="s">
        <v>24988</v>
      </c>
      <c r="G394" s="244">
        <v>23582</v>
      </c>
      <c r="H394" s="244">
        <v>0</v>
      </c>
      <c r="I394" s="244">
        <v>0</v>
      </c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314"/>
      <c r="Y394" s="784">
        <v>2024</v>
      </c>
      <c r="Z394" s="244"/>
      <c r="AA394" s="244"/>
      <c r="AB394" s="244"/>
      <c r="AC394" s="244"/>
      <c r="AD394" s="244"/>
      <c r="AE394" s="244">
        <v>2000</v>
      </c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44"/>
      <c r="AT394" s="244"/>
      <c r="AU394" s="244"/>
      <c r="AV394" s="244"/>
      <c r="AW394" s="244"/>
      <c r="AX394" s="244" t="s">
        <v>17259</v>
      </c>
    </row>
    <row r="395" spans="1:55" s="43" customFormat="1" ht="27" customHeight="1">
      <c r="B395" s="50"/>
      <c r="C395" s="254" t="s">
        <v>13235</v>
      </c>
      <c r="D395" s="244" t="s">
        <v>24989</v>
      </c>
      <c r="E395" s="254" t="s">
        <v>15118</v>
      </c>
      <c r="F395" s="254" t="s">
        <v>12911</v>
      </c>
      <c r="G395" s="254">
        <v>5815</v>
      </c>
      <c r="H395" s="254"/>
      <c r="I395" s="670"/>
      <c r="J395" s="254"/>
      <c r="K395" s="244"/>
      <c r="L395" s="254"/>
      <c r="M395" s="244"/>
      <c r="N395" s="244"/>
      <c r="O395" s="244"/>
      <c r="P395" s="244"/>
      <c r="Q395" s="244"/>
      <c r="R395" s="254"/>
      <c r="S395" s="244"/>
      <c r="T395" s="254"/>
      <c r="U395" s="244"/>
      <c r="V395" s="244"/>
      <c r="W395" s="244"/>
      <c r="X395" s="314"/>
      <c r="Y395" s="784">
        <v>2018</v>
      </c>
      <c r="Z395" s="244"/>
      <c r="AA395" s="244"/>
      <c r="AB395" s="244"/>
      <c r="AC395" s="244"/>
      <c r="AD395" s="244"/>
      <c r="AE395" s="244">
        <v>300</v>
      </c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44"/>
      <c r="AT395" s="244"/>
      <c r="AU395" s="244"/>
      <c r="AV395" s="244"/>
      <c r="AW395" s="244"/>
      <c r="AX395" s="254" t="s">
        <v>12494</v>
      </c>
    </row>
    <row r="396" spans="1:55" s="43" customFormat="1" ht="27" customHeight="1">
      <c r="B396" s="50"/>
      <c r="C396" s="254" t="s">
        <v>15122</v>
      </c>
      <c r="D396" s="1751" t="s">
        <v>24990</v>
      </c>
      <c r="E396" s="1751" t="s">
        <v>15136</v>
      </c>
      <c r="F396" s="1751" t="s">
        <v>15122</v>
      </c>
      <c r="G396" s="1748">
        <v>14000</v>
      </c>
      <c r="H396" s="254"/>
      <c r="I396" s="254"/>
      <c r="J396" s="254"/>
      <c r="K396" s="244"/>
      <c r="L396" s="254"/>
      <c r="M396" s="244"/>
      <c r="N396" s="244"/>
      <c r="O396" s="244"/>
      <c r="P396" s="244"/>
      <c r="Q396" s="244"/>
      <c r="R396" s="1751"/>
      <c r="S396" s="244"/>
      <c r="T396" s="1751"/>
      <c r="U396" s="244"/>
      <c r="V396" s="244"/>
      <c r="W396" s="244"/>
      <c r="X396" s="314"/>
      <c r="Y396" s="784">
        <v>2021</v>
      </c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44"/>
      <c r="AT396" s="244"/>
      <c r="AU396" s="244"/>
      <c r="AV396" s="244"/>
      <c r="AW396" s="244"/>
      <c r="AX396" s="1751" t="s">
        <v>12501</v>
      </c>
    </row>
    <row r="397" spans="1:55" s="43" customFormat="1" ht="27" customHeight="1">
      <c r="B397" s="50"/>
      <c r="C397" s="244" t="s">
        <v>15122</v>
      </c>
      <c r="D397" s="1751" t="s">
        <v>24991</v>
      </c>
      <c r="E397" s="1751" t="s">
        <v>15137</v>
      </c>
      <c r="F397" s="1751" t="s">
        <v>15122</v>
      </c>
      <c r="G397" s="1748">
        <v>42000</v>
      </c>
      <c r="H397" s="244"/>
      <c r="I397" s="244"/>
      <c r="J397" s="244"/>
      <c r="K397" s="244"/>
      <c r="L397" s="244"/>
      <c r="M397" s="244"/>
      <c r="N397" s="244"/>
      <c r="O397" s="244"/>
      <c r="P397" s="244"/>
      <c r="Q397" s="244"/>
      <c r="R397" s="1751"/>
      <c r="S397" s="244"/>
      <c r="T397" s="1751"/>
      <c r="U397" s="244"/>
      <c r="V397" s="244"/>
      <c r="W397" s="244"/>
      <c r="X397" s="314"/>
      <c r="Y397" s="784">
        <v>2021</v>
      </c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  <c r="AP397" s="244"/>
      <c r="AQ397" s="244"/>
      <c r="AR397" s="244"/>
      <c r="AS397" s="244"/>
      <c r="AT397" s="244"/>
      <c r="AU397" s="244"/>
      <c r="AV397" s="244"/>
      <c r="AW397" s="244"/>
      <c r="AX397" s="1751" t="s">
        <v>12505</v>
      </c>
    </row>
    <row r="398" spans="1:55" s="92" customFormat="1" ht="27" customHeight="1">
      <c r="B398" s="1726" t="s">
        <v>60</v>
      </c>
      <c r="C398" s="1733" t="s">
        <v>2001</v>
      </c>
      <c r="D398" s="1733"/>
      <c r="E398" s="1734">
        <f>COUNTA(E399:E472)</f>
        <v>74</v>
      </c>
      <c r="F398" s="1733"/>
      <c r="G398" s="1733">
        <f>SUM(G399:G472)</f>
        <v>1059232</v>
      </c>
      <c r="H398" s="1733">
        <f>SUM(H399:H472)</f>
        <v>11955</v>
      </c>
      <c r="I398" s="1733">
        <f>SUM(I399:I472)</f>
        <v>141911</v>
      </c>
      <c r="J398" s="1733"/>
      <c r="K398" s="1733"/>
      <c r="L398" s="1733"/>
      <c r="M398" s="1733"/>
      <c r="N398" s="1733"/>
      <c r="O398" s="1733"/>
      <c r="P398" s="1733"/>
      <c r="Q398" s="1733"/>
      <c r="R398" s="1733"/>
      <c r="S398" s="1733"/>
      <c r="T398" s="1733"/>
      <c r="U398" s="1733"/>
      <c r="V398" s="1733"/>
      <c r="W398" s="1733"/>
      <c r="X398" s="314"/>
      <c r="Y398" s="784"/>
      <c r="Z398" s="1733"/>
      <c r="AA398" s="1733"/>
      <c r="AB398" s="1733"/>
      <c r="AC398" s="1733"/>
      <c r="AD398" s="1733"/>
      <c r="AE398" s="1733"/>
      <c r="AF398" s="1733"/>
      <c r="AG398" s="1733"/>
      <c r="AH398" s="1733"/>
      <c r="AI398" s="1733"/>
      <c r="AJ398" s="1733"/>
      <c r="AK398" s="1733"/>
      <c r="AL398" s="1733"/>
      <c r="AM398" s="380"/>
      <c r="AN398" s="380"/>
      <c r="AO398" s="1733"/>
      <c r="AP398" s="1733"/>
      <c r="AQ398" s="1733"/>
      <c r="AR398" s="1733"/>
      <c r="AS398" s="1733"/>
      <c r="AT398" s="1733"/>
      <c r="AU398" s="1733"/>
      <c r="AV398" s="1733"/>
      <c r="AW398" s="1733"/>
      <c r="AX398" s="1733"/>
    </row>
    <row r="399" spans="1:55" ht="27" customHeight="1">
      <c r="A399" s="43"/>
      <c r="B399" s="50"/>
      <c r="C399" s="2232" t="s">
        <v>2046</v>
      </c>
      <c r="D399" s="2233" t="s">
        <v>25993</v>
      </c>
      <c r="E399" s="2233" t="s">
        <v>25994</v>
      </c>
      <c r="F399" s="2233" t="s">
        <v>25995</v>
      </c>
      <c r="G399" s="2233">
        <v>133000</v>
      </c>
      <c r="H399" s="2233"/>
      <c r="I399" s="2233"/>
      <c r="J399" s="2233"/>
      <c r="K399" s="2233"/>
      <c r="L399" s="2233"/>
      <c r="M399" s="2233"/>
      <c r="N399" s="2233"/>
      <c r="O399" s="2233"/>
      <c r="P399" s="2233"/>
      <c r="Q399" s="2233"/>
      <c r="R399" s="2233"/>
      <c r="S399" s="2233"/>
      <c r="T399" s="2233"/>
      <c r="U399" s="2233"/>
      <c r="V399" s="2233"/>
      <c r="W399" s="2233"/>
      <c r="X399" s="1623"/>
      <c r="Y399" s="2234">
        <v>2024</v>
      </c>
      <c r="Z399" s="2233"/>
      <c r="AA399" s="2233"/>
      <c r="AB399" s="2233"/>
      <c r="AC399" s="2233"/>
      <c r="AD399" s="2233"/>
      <c r="AE399" s="2233"/>
      <c r="AF399" s="2233"/>
      <c r="AG399" s="2233"/>
      <c r="AH399" s="2233"/>
      <c r="AI399" s="2233"/>
      <c r="AJ399" s="2233"/>
      <c r="AK399" s="2233"/>
      <c r="AL399" s="2233"/>
      <c r="AM399" s="2233"/>
      <c r="AN399" s="2233"/>
      <c r="AO399" s="2233"/>
      <c r="AP399" s="2233"/>
      <c r="AQ399" s="2233"/>
      <c r="AR399" s="2233"/>
      <c r="AS399" s="2233"/>
      <c r="AT399" s="2233"/>
      <c r="AU399" s="2233"/>
      <c r="AV399" s="2233"/>
      <c r="AW399" s="2233"/>
      <c r="AX399" s="2233"/>
      <c r="AY399" s="43"/>
      <c r="AZ399" s="43"/>
      <c r="BA399" s="43"/>
      <c r="BB399" s="43"/>
      <c r="BC399" s="43"/>
    </row>
    <row r="400" spans="1:55" ht="27" customHeight="1">
      <c r="A400" s="43"/>
      <c r="B400" s="50"/>
      <c r="C400" s="2232" t="s">
        <v>2046</v>
      </c>
      <c r="D400" s="2233" t="s">
        <v>25996</v>
      </c>
      <c r="E400" s="2233" t="s">
        <v>25997</v>
      </c>
      <c r="F400" s="2233" t="s">
        <v>25995</v>
      </c>
      <c r="G400" s="2233">
        <v>9930</v>
      </c>
      <c r="H400" s="2233"/>
      <c r="I400" s="2233"/>
      <c r="J400" s="2233"/>
      <c r="K400" s="2233"/>
      <c r="L400" s="2233"/>
      <c r="M400" s="2233"/>
      <c r="N400" s="2233"/>
      <c r="O400" s="2233"/>
      <c r="P400" s="2233"/>
      <c r="Q400" s="2233"/>
      <c r="R400" s="2233"/>
      <c r="S400" s="2233"/>
      <c r="T400" s="2233"/>
      <c r="U400" s="2233"/>
      <c r="V400" s="2233"/>
      <c r="W400" s="2233"/>
      <c r="X400" s="1623"/>
      <c r="Y400" s="2234">
        <v>2020</v>
      </c>
      <c r="Z400" s="2233"/>
      <c r="AA400" s="2233"/>
      <c r="AB400" s="2233"/>
      <c r="AC400" s="2233"/>
      <c r="AD400" s="2233"/>
      <c r="AE400" s="2233"/>
      <c r="AF400" s="2233"/>
      <c r="AG400" s="2233"/>
      <c r="AH400" s="2233"/>
      <c r="AI400" s="2233"/>
      <c r="AJ400" s="2233"/>
      <c r="AK400" s="2233"/>
      <c r="AL400" s="2233"/>
      <c r="AM400" s="2233"/>
      <c r="AN400" s="2233"/>
      <c r="AO400" s="2233"/>
      <c r="AP400" s="2233"/>
      <c r="AQ400" s="2233"/>
      <c r="AR400" s="2233"/>
      <c r="AS400" s="2233"/>
      <c r="AT400" s="2233"/>
      <c r="AU400" s="2233"/>
      <c r="AV400" s="2233"/>
      <c r="AW400" s="2233"/>
      <c r="AX400" s="2233"/>
      <c r="AY400" s="43"/>
      <c r="AZ400" s="43"/>
      <c r="BA400" s="43"/>
      <c r="BB400" s="43"/>
      <c r="BC400" s="43"/>
    </row>
    <row r="401" spans="1:55" ht="27" customHeight="1">
      <c r="A401" s="43"/>
      <c r="B401" s="50"/>
      <c r="C401" s="2232" t="s">
        <v>2046</v>
      </c>
      <c r="D401" s="2233" t="s">
        <v>25998</v>
      </c>
      <c r="E401" s="2233" t="s">
        <v>25999</v>
      </c>
      <c r="F401" s="2233" t="s">
        <v>26000</v>
      </c>
      <c r="G401" s="2233">
        <v>6803</v>
      </c>
      <c r="H401" s="2233"/>
      <c r="I401" s="2233"/>
      <c r="J401" s="2233"/>
      <c r="K401" s="2233"/>
      <c r="L401" s="2233"/>
      <c r="M401" s="2233"/>
      <c r="N401" s="2233"/>
      <c r="O401" s="2233"/>
      <c r="P401" s="2233"/>
      <c r="Q401" s="2233"/>
      <c r="R401" s="2233"/>
      <c r="S401" s="2233"/>
      <c r="T401" s="2233"/>
      <c r="U401" s="2233"/>
      <c r="V401" s="2233"/>
      <c r="W401" s="2233"/>
      <c r="X401" s="1623"/>
      <c r="Y401" s="2234">
        <v>2023</v>
      </c>
      <c r="Z401" s="2233"/>
      <c r="AA401" s="2233"/>
      <c r="AB401" s="2233"/>
      <c r="AC401" s="2233"/>
      <c r="AD401" s="2233"/>
      <c r="AE401" s="2233"/>
      <c r="AF401" s="2233"/>
      <c r="AG401" s="2233"/>
      <c r="AH401" s="2233"/>
      <c r="AI401" s="2233"/>
      <c r="AJ401" s="2233"/>
      <c r="AK401" s="2233"/>
      <c r="AL401" s="2233"/>
      <c r="AM401" s="2233"/>
      <c r="AN401" s="2233"/>
      <c r="AO401" s="2233"/>
      <c r="AP401" s="2233"/>
      <c r="AQ401" s="2233"/>
      <c r="AR401" s="2233"/>
      <c r="AS401" s="2233"/>
      <c r="AT401" s="2233"/>
      <c r="AU401" s="2233"/>
      <c r="AV401" s="2233"/>
      <c r="AW401" s="2233"/>
      <c r="AX401" s="2233"/>
      <c r="AY401" s="43"/>
      <c r="AZ401" s="43"/>
      <c r="BA401" s="43"/>
      <c r="BB401" s="43"/>
      <c r="BC401" s="43"/>
    </row>
    <row r="402" spans="1:55" ht="27" customHeight="1">
      <c r="A402" s="43"/>
      <c r="B402" s="50"/>
      <c r="C402" s="2232" t="s">
        <v>2046</v>
      </c>
      <c r="D402" s="2233" t="s">
        <v>26001</v>
      </c>
      <c r="E402" s="2233" t="s">
        <v>26002</v>
      </c>
      <c r="F402" s="2233" t="s">
        <v>26003</v>
      </c>
      <c r="G402" s="2233">
        <v>18252</v>
      </c>
      <c r="H402" s="2233"/>
      <c r="I402" s="2233"/>
      <c r="J402" s="2233"/>
      <c r="K402" s="2233"/>
      <c r="L402" s="2233"/>
      <c r="M402" s="2233"/>
      <c r="N402" s="2233"/>
      <c r="O402" s="2233"/>
      <c r="P402" s="2233"/>
      <c r="Q402" s="2233"/>
      <c r="R402" s="2233"/>
      <c r="S402" s="2233"/>
      <c r="T402" s="2233"/>
      <c r="U402" s="2233"/>
      <c r="V402" s="2233"/>
      <c r="W402" s="2233"/>
      <c r="X402" s="1623"/>
      <c r="Y402" s="2234">
        <v>2024</v>
      </c>
      <c r="Z402" s="2233"/>
      <c r="AA402" s="2233"/>
      <c r="AB402" s="2233"/>
      <c r="AC402" s="2233"/>
      <c r="AD402" s="2233"/>
      <c r="AE402" s="2233"/>
      <c r="AF402" s="2233"/>
      <c r="AG402" s="2233"/>
      <c r="AH402" s="2233"/>
      <c r="AI402" s="2233"/>
      <c r="AJ402" s="2233"/>
      <c r="AK402" s="2233"/>
      <c r="AL402" s="2233"/>
      <c r="AM402" s="2233"/>
      <c r="AN402" s="2233"/>
      <c r="AO402" s="2233"/>
      <c r="AP402" s="2233"/>
      <c r="AQ402" s="2233"/>
      <c r="AR402" s="2233"/>
      <c r="AS402" s="2233"/>
      <c r="AT402" s="2233"/>
      <c r="AU402" s="2233"/>
      <c r="AV402" s="2233"/>
      <c r="AW402" s="2233"/>
      <c r="AX402" s="2233"/>
      <c r="AY402" s="43"/>
      <c r="AZ402" s="43"/>
      <c r="BA402" s="43"/>
      <c r="BB402" s="43"/>
      <c r="BC402" s="43"/>
    </row>
    <row r="403" spans="1:55" ht="27" customHeight="1">
      <c r="A403" s="43"/>
      <c r="B403" s="50"/>
      <c r="C403" s="2232" t="s">
        <v>2046</v>
      </c>
      <c r="D403" s="2233" t="s">
        <v>26004</v>
      </c>
      <c r="E403" s="2233" t="s">
        <v>26005</v>
      </c>
      <c r="F403" s="2233" t="s">
        <v>26006</v>
      </c>
      <c r="G403" s="2233">
        <v>20355</v>
      </c>
      <c r="H403" s="2233"/>
      <c r="I403" s="2233"/>
      <c r="J403" s="2233"/>
      <c r="K403" s="2233"/>
      <c r="L403" s="2233"/>
      <c r="M403" s="2233"/>
      <c r="N403" s="2233"/>
      <c r="O403" s="2233"/>
      <c r="P403" s="2233"/>
      <c r="Q403" s="2233"/>
      <c r="R403" s="2233"/>
      <c r="S403" s="2233"/>
      <c r="T403" s="2233"/>
      <c r="U403" s="2233"/>
      <c r="V403" s="2233"/>
      <c r="W403" s="2233"/>
      <c r="X403" s="1623"/>
      <c r="Y403" s="2234">
        <v>2024</v>
      </c>
      <c r="Z403" s="2233"/>
      <c r="AA403" s="2233"/>
      <c r="AB403" s="2233"/>
      <c r="AC403" s="2233"/>
      <c r="AD403" s="2233"/>
      <c r="AE403" s="2233"/>
      <c r="AF403" s="2233"/>
      <c r="AG403" s="2233"/>
      <c r="AH403" s="2233"/>
      <c r="AI403" s="2233"/>
      <c r="AJ403" s="2233"/>
      <c r="AK403" s="2233"/>
      <c r="AL403" s="2233"/>
      <c r="AM403" s="2233"/>
      <c r="AN403" s="2233"/>
      <c r="AO403" s="2233"/>
      <c r="AP403" s="2233"/>
      <c r="AQ403" s="2233"/>
      <c r="AR403" s="2233"/>
      <c r="AS403" s="2233"/>
      <c r="AT403" s="2233"/>
      <c r="AU403" s="2233"/>
      <c r="AV403" s="2233"/>
      <c r="AW403" s="2233"/>
      <c r="AX403" s="2233"/>
      <c r="AY403" s="43"/>
      <c r="AZ403" s="43"/>
      <c r="BA403" s="43"/>
      <c r="BB403" s="43"/>
      <c r="BC403" s="43"/>
    </row>
    <row r="404" spans="1:55" ht="27" customHeight="1">
      <c r="A404" s="43"/>
      <c r="B404" s="50"/>
      <c r="C404" s="2232" t="s">
        <v>2046</v>
      </c>
      <c r="D404" s="2233" t="s">
        <v>26007</v>
      </c>
      <c r="E404" s="2233" t="s">
        <v>26008</v>
      </c>
      <c r="F404" s="2233" t="s">
        <v>26009</v>
      </c>
      <c r="G404" s="2233">
        <v>7500</v>
      </c>
      <c r="H404" s="2233"/>
      <c r="I404" s="2233"/>
      <c r="J404" s="2233"/>
      <c r="K404" s="2233"/>
      <c r="L404" s="2233"/>
      <c r="M404" s="2233"/>
      <c r="N404" s="2233"/>
      <c r="O404" s="2233"/>
      <c r="P404" s="2233"/>
      <c r="Q404" s="2233"/>
      <c r="R404" s="2233"/>
      <c r="S404" s="2233"/>
      <c r="T404" s="2233"/>
      <c r="U404" s="2233"/>
      <c r="V404" s="2233"/>
      <c r="W404" s="2233"/>
      <c r="X404" s="1623"/>
      <c r="Y404" s="2234">
        <v>2005</v>
      </c>
      <c r="Z404" s="2233"/>
      <c r="AA404" s="2233"/>
      <c r="AB404" s="2233"/>
      <c r="AC404" s="2233"/>
      <c r="AD404" s="2233"/>
      <c r="AE404" s="2233"/>
      <c r="AF404" s="2233"/>
      <c r="AG404" s="2233"/>
      <c r="AH404" s="2233"/>
      <c r="AI404" s="2233"/>
      <c r="AJ404" s="2233"/>
      <c r="AK404" s="2233"/>
      <c r="AL404" s="2233"/>
      <c r="AM404" s="2233"/>
      <c r="AN404" s="2233"/>
      <c r="AO404" s="2233"/>
      <c r="AP404" s="2233"/>
      <c r="AQ404" s="2233"/>
      <c r="AR404" s="2233"/>
      <c r="AS404" s="2233"/>
      <c r="AT404" s="2233"/>
      <c r="AU404" s="2233"/>
      <c r="AV404" s="2233"/>
      <c r="AW404" s="2233"/>
      <c r="AX404" s="2233"/>
      <c r="AY404" s="43"/>
      <c r="AZ404" s="43"/>
      <c r="BA404" s="43"/>
      <c r="BB404" s="43"/>
      <c r="BC404" s="43"/>
    </row>
    <row r="405" spans="1:55" ht="27" customHeight="1">
      <c r="A405" s="43"/>
      <c r="B405" s="50"/>
      <c r="C405" s="2232" t="s">
        <v>2046</v>
      </c>
      <c r="D405" s="2233" t="s">
        <v>26010</v>
      </c>
      <c r="E405" s="2233" t="s">
        <v>26011</v>
      </c>
      <c r="F405" s="2233" t="s">
        <v>26012</v>
      </c>
      <c r="G405" s="2233">
        <v>7000</v>
      </c>
      <c r="H405" s="2233"/>
      <c r="I405" s="2233"/>
      <c r="J405" s="2233"/>
      <c r="K405" s="2233"/>
      <c r="L405" s="2233"/>
      <c r="M405" s="2233"/>
      <c r="N405" s="2233"/>
      <c r="O405" s="2233"/>
      <c r="P405" s="2233"/>
      <c r="Q405" s="2233"/>
      <c r="R405" s="2233"/>
      <c r="S405" s="2233"/>
      <c r="T405" s="2233"/>
      <c r="U405" s="2233"/>
      <c r="V405" s="2233"/>
      <c r="W405" s="2233"/>
      <c r="X405" s="1623"/>
      <c r="Y405" s="2234">
        <v>2009</v>
      </c>
      <c r="Z405" s="2233"/>
      <c r="AA405" s="2233"/>
      <c r="AB405" s="2233"/>
      <c r="AC405" s="2233"/>
      <c r="AD405" s="2233"/>
      <c r="AE405" s="2233"/>
      <c r="AF405" s="2233"/>
      <c r="AG405" s="2233"/>
      <c r="AH405" s="2233"/>
      <c r="AI405" s="2233"/>
      <c r="AJ405" s="2233"/>
      <c r="AK405" s="2233"/>
      <c r="AL405" s="2233"/>
      <c r="AM405" s="2233"/>
      <c r="AN405" s="2233"/>
      <c r="AO405" s="2233"/>
      <c r="AP405" s="2233"/>
      <c r="AQ405" s="2233"/>
      <c r="AR405" s="2233"/>
      <c r="AS405" s="2233"/>
      <c r="AT405" s="2233"/>
      <c r="AU405" s="2233"/>
      <c r="AV405" s="2233"/>
      <c r="AW405" s="2233"/>
      <c r="AX405" s="2233"/>
      <c r="AY405" s="43"/>
      <c r="AZ405" s="43"/>
      <c r="BA405" s="43"/>
      <c r="BB405" s="43"/>
      <c r="BC405" s="43"/>
    </row>
    <row r="406" spans="1:55" ht="27" customHeight="1">
      <c r="A406" s="43"/>
      <c r="B406" s="50"/>
      <c r="C406" s="2232" t="s">
        <v>2046</v>
      </c>
      <c r="D406" s="2233" t="s">
        <v>26013</v>
      </c>
      <c r="E406" s="2233" t="s">
        <v>26014</v>
      </c>
      <c r="F406" s="2233" t="s">
        <v>26009</v>
      </c>
      <c r="G406" s="2233">
        <v>13000</v>
      </c>
      <c r="H406" s="2233"/>
      <c r="I406" s="2233"/>
      <c r="J406" s="2233"/>
      <c r="K406" s="2233"/>
      <c r="L406" s="2233"/>
      <c r="M406" s="2233"/>
      <c r="N406" s="2233"/>
      <c r="O406" s="2233"/>
      <c r="P406" s="2233"/>
      <c r="Q406" s="2233"/>
      <c r="R406" s="2233"/>
      <c r="S406" s="2233"/>
      <c r="T406" s="2233"/>
      <c r="U406" s="2233"/>
      <c r="V406" s="2233"/>
      <c r="W406" s="2233"/>
      <c r="X406" s="1623"/>
      <c r="Y406" s="2234">
        <v>2013</v>
      </c>
      <c r="Z406" s="2233"/>
      <c r="AA406" s="2233"/>
      <c r="AB406" s="2233"/>
      <c r="AC406" s="2233"/>
      <c r="AD406" s="2233"/>
      <c r="AE406" s="2233"/>
      <c r="AF406" s="2233"/>
      <c r="AG406" s="2233"/>
      <c r="AH406" s="2233"/>
      <c r="AI406" s="2233"/>
      <c r="AJ406" s="2233"/>
      <c r="AK406" s="2233"/>
      <c r="AL406" s="2233"/>
      <c r="AM406" s="2233"/>
      <c r="AN406" s="2233"/>
      <c r="AO406" s="2233"/>
      <c r="AP406" s="2233"/>
      <c r="AQ406" s="2233"/>
      <c r="AR406" s="2233"/>
      <c r="AS406" s="2233"/>
      <c r="AT406" s="2233"/>
      <c r="AU406" s="2233"/>
      <c r="AV406" s="2233"/>
      <c r="AW406" s="2233"/>
      <c r="AX406" s="2233"/>
      <c r="AY406" s="43"/>
      <c r="AZ406" s="43"/>
      <c r="BA406" s="43"/>
      <c r="BB406" s="43"/>
      <c r="BC406" s="43"/>
    </row>
    <row r="407" spans="1:55" ht="27" customHeight="1">
      <c r="A407" s="43"/>
      <c r="B407" s="50"/>
      <c r="C407" s="2232" t="s">
        <v>2046</v>
      </c>
      <c r="D407" s="2233" t="s">
        <v>26015</v>
      </c>
      <c r="E407" s="2233" t="s">
        <v>26016</v>
      </c>
      <c r="F407" s="2233" t="s">
        <v>26009</v>
      </c>
      <c r="G407" s="2233">
        <v>15000</v>
      </c>
      <c r="H407" s="2233"/>
      <c r="I407" s="2233"/>
      <c r="J407" s="2233"/>
      <c r="K407" s="2233"/>
      <c r="L407" s="2233"/>
      <c r="M407" s="2233"/>
      <c r="N407" s="2233"/>
      <c r="O407" s="2233"/>
      <c r="P407" s="2233"/>
      <c r="Q407" s="2233"/>
      <c r="R407" s="2233"/>
      <c r="S407" s="2233"/>
      <c r="T407" s="2233"/>
      <c r="U407" s="2233"/>
      <c r="V407" s="2233"/>
      <c r="W407" s="2233"/>
      <c r="X407" s="1623"/>
      <c r="Y407" s="2234">
        <v>2023</v>
      </c>
      <c r="Z407" s="2233"/>
      <c r="AA407" s="2233"/>
      <c r="AB407" s="2233"/>
      <c r="AC407" s="2233"/>
      <c r="AD407" s="2233"/>
      <c r="AE407" s="2233"/>
      <c r="AF407" s="2233"/>
      <c r="AG407" s="2233"/>
      <c r="AH407" s="2233"/>
      <c r="AI407" s="2233"/>
      <c r="AJ407" s="2233"/>
      <c r="AK407" s="2233"/>
      <c r="AL407" s="2233"/>
      <c r="AM407" s="2233"/>
      <c r="AN407" s="2233"/>
      <c r="AO407" s="2233"/>
      <c r="AP407" s="2233"/>
      <c r="AQ407" s="2233"/>
      <c r="AR407" s="2233"/>
      <c r="AS407" s="2233"/>
      <c r="AT407" s="2233"/>
      <c r="AU407" s="2233"/>
      <c r="AV407" s="2233"/>
      <c r="AW407" s="2233"/>
      <c r="AX407" s="2233"/>
      <c r="AY407" s="43"/>
      <c r="AZ407" s="43"/>
      <c r="BA407" s="43"/>
      <c r="BB407" s="43"/>
      <c r="BC407" s="43"/>
    </row>
    <row r="408" spans="1:55" ht="27" customHeight="1">
      <c r="A408" s="43"/>
      <c r="B408" s="50"/>
      <c r="C408" s="2232" t="s">
        <v>6301</v>
      </c>
      <c r="D408" s="2233" t="s">
        <v>25294</v>
      </c>
      <c r="E408" s="2233" t="s">
        <v>15244</v>
      </c>
      <c r="F408" s="2233" t="s">
        <v>6301</v>
      </c>
      <c r="G408" s="2233"/>
      <c r="H408" s="2233"/>
      <c r="I408" s="2233"/>
      <c r="J408" s="2233"/>
      <c r="K408" s="2233"/>
      <c r="L408" s="2233"/>
      <c r="M408" s="2233"/>
      <c r="N408" s="2233"/>
      <c r="O408" s="2233"/>
      <c r="P408" s="2233"/>
      <c r="Q408" s="2233"/>
      <c r="R408" s="2233"/>
      <c r="S408" s="2233"/>
      <c r="T408" s="2233"/>
      <c r="U408" s="2233"/>
      <c r="V408" s="2233">
        <v>8949</v>
      </c>
      <c r="W408" s="2233"/>
      <c r="X408" s="1623"/>
      <c r="Y408" s="2234">
        <v>2018</v>
      </c>
      <c r="Z408" s="2233"/>
      <c r="AA408" s="2233"/>
      <c r="AB408" s="2233"/>
      <c r="AC408" s="2233"/>
      <c r="AD408" s="2233"/>
      <c r="AE408" s="2233"/>
      <c r="AF408" s="2233"/>
      <c r="AG408" s="2233"/>
      <c r="AH408" s="2233"/>
      <c r="AI408" s="2233"/>
      <c r="AJ408" s="2233"/>
      <c r="AK408" s="2233"/>
      <c r="AL408" s="2233"/>
      <c r="AM408" s="2233"/>
      <c r="AN408" s="2233"/>
      <c r="AO408" s="2233"/>
      <c r="AP408" s="2233"/>
      <c r="AQ408" s="2233"/>
      <c r="AR408" s="2233"/>
      <c r="AS408" s="2233"/>
      <c r="AT408" s="2233"/>
      <c r="AU408" s="2233"/>
      <c r="AV408" s="2233"/>
      <c r="AW408" s="2233"/>
      <c r="AX408" s="2233" t="s">
        <v>12501</v>
      </c>
      <c r="AY408" s="43"/>
      <c r="AZ408" s="43"/>
      <c r="BA408" s="43"/>
      <c r="BB408" s="43"/>
      <c r="BC408" s="43"/>
    </row>
    <row r="409" spans="1:55" ht="27" customHeight="1">
      <c r="A409" s="43"/>
      <c r="B409" s="50"/>
      <c r="C409" s="2232" t="s">
        <v>6301</v>
      </c>
      <c r="D409" s="2233" t="s">
        <v>26017</v>
      </c>
      <c r="E409" s="2233" t="s">
        <v>15245</v>
      </c>
      <c r="F409" s="2233" t="s">
        <v>6301</v>
      </c>
      <c r="G409" s="2233"/>
      <c r="H409" s="2233"/>
      <c r="I409" s="2233"/>
      <c r="J409" s="2233"/>
      <c r="K409" s="2233"/>
      <c r="L409" s="2233"/>
      <c r="M409" s="2233"/>
      <c r="N409" s="2233"/>
      <c r="O409" s="2233"/>
      <c r="P409" s="2233"/>
      <c r="Q409" s="2233"/>
      <c r="R409" s="2233"/>
      <c r="S409" s="2233"/>
      <c r="T409" s="2233"/>
      <c r="U409" s="2233"/>
      <c r="V409" s="2233">
        <v>4120</v>
      </c>
      <c r="W409" s="2233"/>
      <c r="X409" s="1623"/>
      <c r="Y409" s="2234"/>
      <c r="Z409" s="2233"/>
      <c r="AA409" s="2233"/>
      <c r="AB409" s="2233"/>
      <c r="AC409" s="2233"/>
      <c r="AD409" s="2233"/>
      <c r="AE409" s="2233"/>
      <c r="AF409" s="2233"/>
      <c r="AG409" s="2233"/>
      <c r="AH409" s="2233"/>
      <c r="AI409" s="2233"/>
      <c r="AJ409" s="2233"/>
      <c r="AK409" s="2233"/>
      <c r="AL409" s="2233"/>
      <c r="AM409" s="2233"/>
      <c r="AN409" s="2233"/>
      <c r="AO409" s="2233"/>
      <c r="AP409" s="2233"/>
      <c r="AQ409" s="2233"/>
      <c r="AR409" s="2233"/>
      <c r="AS409" s="2233"/>
      <c r="AT409" s="2233"/>
      <c r="AU409" s="2233"/>
      <c r="AV409" s="2233"/>
      <c r="AW409" s="2233"/>
      <c r="AX409" s="2233" t="s">
        <v>12501</v>
      </c>
      <c r="AY409" s="43"/>
      <c r="AZ409" s="43"/>
      <c r="BA409" s="43"/>
      <c r="BB409" s="43"/>
      <c r="BC409" s="43"/>
    </row>
    <row r="410" spans="1:55" ht="27" customHeight="1">
      <c r="A410" s="43"/>
      <c r="B410" s="50"/>
      <c r="C410" s="2232" t="s">
        <v>6301</v>
      </c>
      <c r="D410" s="2233" t="s">
        <v>25687</v>
      </c>
      <c r="E410" s="2233" t="s">
        <v>18095</v>
      </c>
      <c r="F410" s="2233" t="s">
        <v>6301</v>
      </c>
      <c r="G410" s="2233"/>
      <c r="H410" s="2233"/>
      <c r="I410" s="2233"/>
      <c r="J410" s="2233"/>
      <c r="K410" s="2233"/>
      <c r="L410" s="2233"/>
      <c r="M410" s="2233"/>
      <c r="N410" s="2233"/>
      <c r="O410" s="2233"/>
      <c r="P410" s="2233"/>
      <c r="Q410" s="2233"/>
      <c r="R410" s="2233"/>
      <c r="S410" s="2233"/>
      <c r="T410" s="2233"/>
      <c r="U410" s="2233"/>
      <c r="V410" s="2233">
        <v>21817</v>
      </c>
      <c r="W410" s="2233"/>
      <c r="X410" s="1623"/>
      <c r="Y410" s="2234">
        <v>2021</v>
      </c>
      <c r="Z410" s="2233"/>
      <c r="AA410" s="2233"/>
      <c r="AB410" s="2233"/>
      <c r="AC410" s="2233"/>
      <c r="AD410" s="2233"/>
      <c r="AE410" s="2233"/>
      <c r="AF410" s="2233"/>
      <c r="AG410" s="2233"/>
      <c r="AH410" s="2233"/>
      <c r="AI410" s="2233"/>
      <c r="AJ410" s="2233"/>
      <c r="AK410" s="2233"/>
      <c r="AL410" s="2233"/>
      <c r="AM410" s="2233"/>
      <c r="AN410" s="2233"/>
      <c r="AO410" s="2233"/>
      <c r="AP410" s="2233"/>
      <c r="AQ410" s="2233"/>
      <c r="AR410" s="2233"/>
      <c r="AS410" s="2233"/>
      <c r="AT410" s="2233"/>
      <c r="AU410" s="2233"/>
      <c r="AV410" s="2233"/>
      <c r="AW410" s="2233"/>
      <c r="AX410" s="2233" t="s">
        <v>12505</v>
      </c>
      <c r="AY410" s="43"/>
      <c r="AZ410" s="43"/>
      <c r="BA410" s="43"/>
      <c r="BB410" s="43"/>
      <c r="BC410" s="43"/>
    </row>
    <row r="411" spans="1:55" ht="27" customHeight="1">
      <c r="A411" s="43"/>
      <c r="B411" s="50"/>
      <c r="C411" s="2232" t="s">
        <v>6301</v>
      </c>
      <c r="D411" s="2233" t="s">
        <v>26018</v>
      </c>
      <c r="E411" s="2233" t="s">
        <v>18096</v>
      </c>
      <c r="F411" s="2233" t="s">
        <v>6301</v>
      </c>
      <c r="G411" s="2233"/>
      <c r="H411" s="2233"/>
      <c r="I411" s="2233"/>
      <c r="J411" s="2233"/>
      <c r="K411" s="2233"/>
      <c r="L411" s="2233"/>
      <c r="M411" s="2233"/>
      <c r="N411" s="2233"/>
      <c r="O411" s="2233"/>
      <c r="P411" s="2233"/>
      <c r="Q411" s="2233"/>
      <c r="R411" s="2233"/>
      <c r="S411" s="2233"/>
      <c r="T411" s="2233"/>
      <c r="U411" s="2233"/>
      <c r="V411" s="2233">
        <v>6949</v>
      </c>
      <c r="W411" s="2233"/>
      <c r="X411" s="1623"/>
      <c r="Y411" s="2234">
        <v>2021</v>
      </c>
      <c r="Z411" s="2233"/>
      <c r="AA411" s="2233"/>
      <c r="AB411" s="2233"/>
      <c r="AC411" s="2233"/>
      <c r="AD411" s="2233"/>
      <c r="AE411" s="2233"/>
      <c r="AF411" s="2233"/>
      <c r="AG411" s="2233"/>
      <c r="AH411" s="2233"/>
      <c r="AI411" s="2233"/>
      <c r="AJ411" s="2233"/>
      <c r="AK411" s="2233"/>
      <c r="AL411" s="2233"/>
      <c r="AM411" s="2233"/>
      <c r="AN411" s="2233"/>
      <c r="AO411" s="2233"/>
      <c r="AP411" s="2233"/>
      <c r="AQ411" s="2233"/>
      <c r="AR411" s="2233"/>
      <c r="AS411" s="2233"/>
      <c r="AT411" s="2233"/>
      <c r="AU411" s="2233"/>
      <c r="AV411" s="2233"/>
      <c r="AW411" s="2233"/>
      <c r="AX411" s="2233" t="s">
        <v>12501</v>
      </c>
      <c r="AY411" s="43"/>
      <c r="AZ411" s="43"/>
      <c r="BA411" s="43"/>
      <c r="BB411" s="43"/>
      <c r="BC411" s="43"/>
    </row>
    <row r="412" spans="1:55" ht="27" customHeight="1">
      <c r="B412" s="50"/>
      <c r="C412" s="2235" t="s">
        <v>13294</v>
      </c>
      <c r="D412" s="2236" t="s">
        <v>26019</v>
      </c>
      <c r="E412" s="2237" t="s">
        <v>15246</v>
      </c>
      <c r="F412" s="2236" t="s">
        <v>13294</v>
      </c>
      <c r="G412" s="2236"/>
      <c r="H412" s="2236"/>
      <c r="I412" s="2236"/>
      <c r="J412" s="2236"/>
      <c r="K412" s="2233"/>
      <c r="L412" s="2236"/>
      <c r="M412" s="2233"/>
      <c r="N412" s="2233"/>
      <c r="O412" s="2233"/>
      <c r="P412" s="2233"/>
      <c r="Q412" s="2233"/>
      <c r="R412" s="2233"/>
      <c r="S412" s="2233"/>
      <c r="T412" s="2233"/>
      <c r="U412" s="2233"/>
      <c r="V412" s="2233"/>
      <c r="W412" s="2233"/>
      <c r="X412" s="1623"/>
      <c r="Y412" s="2234">
        <v>2022</v>
      </c>
      <c r="Z412" s="2233"/>
      <c r="AA412" s="2233"/>
      <c r="AB412" s="2233"/>
      <c r="AC412" s="2233"/>
      <c r="AD412" s="2233"/>
      <c r="AE412" s="2233"/>
      <c r="AF412" s="2233"/>
      <c r="AG412" s="2233"/>
      <c r="AH412" s="2233"/>
      <c r="AI412" s="2233"/>
      <c r="AJ412" s="2233"/>
      <c r="AK412" s="2233"/>
      <c r="AL412" s="2233"/>
      <c r="AM412" s="2233"/>
      <c r="AN412" s="2233"/>
      <c r="AO412" s="2233"/>
      <c r="AP412" s="2233"/>
      <c r="AQ412" s="2233"/>
      <c r="AR412" s="2233"/>
      <c r="AS412" s="2233"/>
      <c r="AT412" s="2233"/>
      <c r="AU412" s="2233"/>
      <c r="AV412" s="2233"/>
      <c r="AW412" s="2233"/>
      <c r="AX412" s="2236"/>
    </row>
    <row r="413" spans="1:55" ht="27" customHeight="1">
      <c r="B413" s="50"/>
      <c r="C413" s="2235" t="s">
        <v>13294</v>
      </c>
      <c r="D413" s="2236" t="s">
        <v>26020</v>
      </c>
      <c r="E413" s="2233" t="s">
        <v>15247</v>
      </c>
      <c r="F413" s="2236" t="s">
        <v>13294</v>
      </c>
      <c r="G413" s="2236"/>
      <c r="H413" s="2236"/>
      <c r="I413" s="2236"/>
      <c r="J413" s="2236"/>
      <c r="K413" s="2233"/>
      <c r="L413" s="2236"/>
      <c r="M413" s="2233"/>
      <c r="N413" s="2233"/>
      <c r="O413" s="2233"/>
      <c r="P413" s="2233"/>
      <c r="Q413" s="2233"/>
      <c r="R413" s="2233"/>
      <c r="S413" s="2233"/>
      <c r="T413" s="2233"/>
      <c r="U413" s="2233"/>
      <c r="V413" s="2233"/>
      <c r="W413" s="2233"/>
      <c r="X413" s="1623"/>
      <c r="Y413" s="2234">
        <v>2022</v>
      </c>
      <c r="Z413" s="2233"/>
      <c r="AA413" s="2233"/>
      <c r="AB413" s="2233"/>
      <c r="AC413" s="2233"/>
      <c r="AD413" s="2233"/>
      <c r="AE413" s="2233"/>
      <c r="AF413" s="2233"/>
      <c r="AG413" s="2233"/>
      <c r="AH413" s="2233"/>
      <c r="AI413" s="2233"/>
      <c r="AJ413" s="2233"/>
      <c r="AK413" s="2233"/>
      <c r="AL413" s="2233"/>
      <c r="AM413" s="2233"/>
      <c r="AN413" s="2233"/>
      <c r="AO413" s="2233"/>
      <c r="AP413" s="2233"/>
      <c r="AQ413" s="2233"/>
      <c r="AR413" s="2233"/>
      <c r="AS413" s="2233"/>
      <c r="AT413" s="2233"/>
      <c r="AU413" s="2233"/>
      <c r="AV413" s="2233"/>
      <c r="AW413" s="2233"/>
      <c r="AX413" s="2236"/>
    </row>
    <row r="414" spans="1:55" ht="27" customHeight="1">
      <c r="B414" s="50"/>
      <c r="C414" s="2235" t="s">
        <v>13294</v>
      </c>
      <c r="D414" s="2236" t="s">
        <v>26021</v>
      </c>
      <c r="E414" s="2233" t="s">
        <v>15248</v>
      </c>
      <c r="F414" s="2236" t="s">
        <v>13294</v>
      </c>
      <c r="G414" s="2236"/>
      <c r="H414" s="2236"/>
      <c r="I414" s="2236"/>
      <c r="J414" s="2236"/>
      <c r="K414" s="2233"/>
      <c r="L414" s="2236"/>
      <c r="M414" s="2233"/>
      <c r="N414" s="2233"/>
      <c r="O414" s="2233"/>
      <c r="P414" s="2233"/>
      <c r="Q414" s="2233"/>
      <c r="R414" s="2233"/>
      <c r="S414" s="2233"/>
      <c r="T414" s="2233"/>
      <c r="U414" s="2233"/>
      <c r="V414" s="2233"/>
      <c r="W414" s="2233"/>
      <c r="X414" s="1623"/>
      <c r="Y414" s="2234">
        <v>2022</v>
      </c>
      <c r="Z414" s="2233"/>
      <c r="AA414" s="2233"/>
      <c r="AB414" s="2233"/>
      <c r="AC414" s="2233"/>
      <c r="AD414" s="2233"/>
      <c r="AE414" s="2233"/>
      <c r="AF414" s="2233"/>
      <c r="AG414" s="2233"/>
      <c r="AH414" s="2233"/>
      <c r="AI414" s="2233"/>
      <c r="AJ414" s="2233"/>
      <c r="AK414" s="2233"/>
      <c r="AL414" s="2233"/>
      <c r="AM414" s="2233"/>
      <c r="AN414" s="2233"/>
      <c r="AO414" s="2233"/>
      <c r="AP414" s="2233"/>
      <c r="AQ414" s="2233"/>
      <c r="AR414" s="2233"/>
      <c r="AS414" s="2233"/>
      <c r="AT414" s="2233"/>
      <c r="AU414" s="2233"/>
      <c r="AV414" s="2233"/>
      <c r="AW414" s="2233"/>
      <c r="AX414" s="2236"/>
    </row>
    <row r="415" spans="1:55" ht="27" customHeight="1">
      <c r="B415" s="50"/>
      <c r="C415" s="2235" t="s">
        <v>13294</v>
      </c>
      <c r="D415" s="2236" t="s">
        <v>26022</v>
      </c>
      <c r="E415" s="2233" t="s">
        <v>17541</v>
      </c>
      <c r="F415" s="2236" t="s">
        <v>13294</v>
      </c>
      <c r="G415" s="2236"/>
      <c r="H415" s="2236"/>
      <c r="I415" s="2236"/>
      <c r="J415" s="2236"/>
      <c r="K415" s="2233"/>
      <c r="L415" s="2236"/>
      <c r="M415" s="2233"/>
      <c r="N415" s="2233"/>
      <c r="O415" s="2233"/>
      <c r="P415" s="2233"/>
      <c r="Q415" s="2233"/>
      <c r="R415" s="2233"/>
      <c r="S415" s="2233"/>
      <c r="T415" s="2233"/>
      <c r="U415" s="2233"/>
      <c r="V415" s="2233">
        <v>16800</v>
      </c>
      <c r="W415" s="2233"/>
      <c r="X415" s="1623"/>
      <c r="Y415" s="2234">
        <v>2023</v>
      </c>
      <c r="Z415" s="2233"/>
      <c r="AA415" s="2233"/>
      <c r="AB415" s="2233"/>
      <c r="AC415" s="2233"/>
      <c r="AD415" s="2233"/>
      <c r="AE415" s="2233"/>
      <c r="AF415" s="2233"/>
      <c r="AG415" s="2233"/>
      <c r="AH415" s="2233"/>
      <c r="AI415" s="2233"/>
      <c r="AJ415" s="2233"/>
      <c r="AK415" s="2233"/>
      <c r="AL415" s="2233"/>
      <c r="AM415" s="2233"/>
      <c r="AN415" s="2233"/>
      <c r="AO415" s="2233"/>
      <c r="AP415" s="2233"/>
      <c r="AQ415" s="2233"/>
      <c r="AR415" s="2233"/>
      <c r="AS415" s="2233"/>
      <c r="AT415" s="2233"/>
      <c r="AU415" s="2233"/>
      <c r="AV415" s="2233"/>
      <c r="AW415" s="2233"/>
      <c r="AX415" s="2236" t="s">
        <v>12494</v>
      </c>
    </row>
    <row r="416" spans="1:55" ht="27" customHeight="1">
      <c r="B416" s="50"/>
      <c r="C416" s="2235" t="s">
        <v>13294</v>
      </c>
      <c r="D416" s="2236" t="s">
        <v>26023</v>
      </c>
      <c r="E416" s="2237" t="s">
        <v>26024</v>
      </c>
      <c r="F416" s="2236" t="s">
        <v>13294</v>
      </c>
      <c r="G416" s="2236"/>
      <c r="H416" s="2236"/>
      <c r="I416" s="2236"/>
      <c r="J416" s="2236"/>
      <c r="K416" s="2236"/>
      <c r="L416" s="2236"/>
      <c r="M416" s="2236"/>
      <c r="N416" s="2236"/>
      <c r="O416" s="2236"/>
      <c r="P416" s="2236"/>
      <c r="Q416" s="2236"/>
      <c r="R416" s="2236"/>
      <c r="S416" s="2236"/>
      <c r="T416" s="2236"/>
      <c r="U416" s="2236"/>
      <c r="V416" s="2236">
        <v>8264</v>
      </c>
      <c r="W416" s="2236"/>
      <c r="X416" s="1706"/>
      <c r="Y416" s="2234"/>
      <c r="Z416" s="2236"/>
      <c r="AA416" s="2236"/>
      <c r="AB416" s="2236"/>
      <c r="AC416" s="2236"/>
      <c r="AD416" s="2236"/>
      <c r="AE416" s="2236"/>
      <c r="AF416" s="2236"/>
      <c r="AG416" s="2236"/>
      <c r="AH416" s="2236"/>
      <c r="AI416" s="2236"/>
      <c r="AJ416" s="2236"/>
      <c r="AK416" s="2236"/>
      <c r="AL416" s="2236"/>
      <c r="AM416" s="2233"/>
      <c r="AN416" s="2233"/>
      <c r="AO416" s="2236"/>
      <c r="AP416" s="2236"/>
      <c r="AQ416" s="2236"/>
      <c r="AR416" s="2236"/>
      <c r="AS416" s="2236"/>
      <c r="AT416" s="2236"/>
      <c r="AU416" s="2236"/>
      <c r="AV416" s="2236"/>
      <c r="AW416" s="2236"/>
      <c r="AX416" s="2236" t="s">
        <v>12507</v>
      </c>
    </row>
    <row r="417" spans="2:50" ht="27" customHeight="1">
      <c r="B417" s="50"/>
      <c r="C417" s="2235" t="s">
        <v>13294</v>
      </c>
      <c r="D417" s="2236" t="s">
        <v>26025</v>
      </c>
      <c r="E417" s="2233" t="s">
        <v>26026</v>
      </c>
      <c r="F417" s="2236" t="s">
        <v>13294</v>
      </c>
      <c r="G417" s="2236"/>
      <c r="H417" s="2236"/>
      <c r="I417" s="2236"/>
      <c r="J417" s="2236"/>
      <c r="K417" s="2233"/>
      <c r="L417" s="2236"/>
      <c r="M417" s="2233"/>
      <c r="N417" s="2233"/>
      <c r="O417" s="2233"/>
      <c r="P417" s="2233"/>
      <c r="Q417" s="2233"/>
      <c r="R417" s="2233"/>
      <c r="S417" s="2233"/>
      <c r="T417" s="2233"/>
      <c r="U417" s="2233"/>
      <c r="V417" s="2233">
        <v>9570</v>
      </c>
      <c r="W417" s="2233"/>
      <c r="X417" s="1623"/>
      <c r="Y417" s="2234">
        <v>2024</v>
      </c>
      <c r="Z417" s="2233"/>
      <c r="AA417" s="2233"/>
      <c r="AB417" s="2233"/>
      <c r="AC417" s="2233"/>
      <c r="AD417" s="2233"/>
      <c r="AE417" s="2233"/>
      <c r="AF417" s="2233"/>
      <c r="AG417" s="2233"/>
      <c r="AH417" s="2233"/>
      <c r="AI417" s="2233"/>
      <c r="AJ417" s="2233"/>
      <c r="AK417" s="2233"/>
      <c r="AL417" s="2233"/>
      <c r="AM417" s="2233"/>
      <c r="AN417" s="2233"/>
      <c r="AO417" s="2233"/>
      <c r="AP417" s="2233"/>
      <c r="AQ417" s="2233"/>
      <c r="AR417" s="2233"/>
      <c r="AS417" s="2233"/>
      <c r="AT417" s="2233"/>
      <c r="AU417" s="2233"/>
      <c r="AV417" s="2233"/>
      <c r="AW417" s="2233"/>
      <c r="AX417" s="2236" t="s">
        <v>12501</v>
      </c>
    </row>
    <row r="418" spans="2:50" ht="27" customHeight="1">
      <c r="B418" s="50"/>
      <c r="C418" s="2235" t="s">
        <v>13294</v>
      </c>
      <c r="D418" s="2236" t="s">
        <v>26019</v>
      </c>
      <c r="E418" s="2233" t="s">
        <v>26027</v>
      </c>
      <c r="F418" s="2236" t="s">
        <v>13294</v>
      </c>
      <c r="G418" s="2236"/>
      <c r="H418" s="2236"/>
      <c r="I418" s="2236"/>
      <c r="J418" s="2236"/>
      <c r="K418" s="2233"/>
      <c r="L418" s="2236"/>
      <c r="M418" s="2233"/>
      <c r="N418" s="2233"/>
      <c r="O418" s="2233"/>
      <c r="P418" s="2233"/>
      <c r="Q418" s="2233"/>
      <c r="R418" s="2233"/>
      <c r="S418" s="2233"/>
      <c r="T418" s="2233"/>
      <c r="U418" s="2233"/>
      <c r="V418" s="2233">
        <v>13500</v>
      </c>
      <c r="W418" s="2233"/>
      <c r="X418" s="1623"/>
      <c r="Y418" s="2234">
        <v>2024</v>
      </c>
      <c r="Z418" s="2233"/>
      <c r="AA418" s="2233"/>
      <c r="AB418" s="2233"/>
      <c r="AC418" s="2233"/>
      <c r="AD418" s="2233"/>
      <c r="AE418" s="2233"/>
      <c r="AF418" s="2233"/>
      <c r="AG418" s="2233"/>
      <c r="AH418" s="2233"/>
      <c r="AI418" s="2233"/>
      <c r="AJ418" s="2233"/>
      <c r="AK418" s="2233"/>
      <c r="AL418" s="2233"/>
      <c r="AM418" s="2233"/>
      <c r="AN418" s="2233"/>
      <c r="AO418" s="2233"/>
      <c r="AP418" s="2233"/>
      <c r="AQ418" s="2233"/>
      <c r="AR418" s="2233"/>
      <c r="AS418" s="2233"/>
      <c r="AT418" s="2233"/>
      <c r="AU418" s="2233"/>
      <c r="AV418" s="2233"/>
      <c r="AW418" s="2233"/>
      <c r="AX418" s="2236" t="s">
        <v>26028</v>
      </c>
    </row>
    <row r="419" spans="2:50" ht="27" customHeight="1">
      <c r="B419" s="50"/>
      <c r="C419" s="2235" t="s">
        <v>13294</v>
      </c>
      <c r="D419" s="2236" t="s">
        <v>25347</v>
      </c>
      <c r="E419" s="2233" t="s">
        <v>26029</v>
      </c>
      <c r="F419" s="2236" t="s">
        <v>13294</v>
      </c>
      <c r="G419" s="2236"/>
      <c r="H419" s="2236"/>
      <c r="I419" s="2236"/>
      <c r="J419" s="2236"/>
      <c r="K419" s="2233"/>
      <c r="L419" s="2236"/>
      <c r="M419" s="2233"/>
      <c r="N419" s="2233"/>
      <c r="O419" s="2233"/>
      <c r="P419" s="2233"/>
      <c r="Q419" s="2233"/>
      <c r="R419" s="2233"/>
      <c r="S419" s="2233"/>
      <c r="T419" s="2233"/>
      <c r="U419" s="2233"/>
      <c r="V419" s="2233">
        <v>42000</v>
      </c>
      <c r="W419" s="2233"/>
      <c r="X419" s="1623"/>
      <c r="Y419" s="2234">
        <v>2024</v>
      </c>
      <c r="Z419" s="2233"/>
      <c r="AA419" s="2233"/>
      <c r="AB419" s="2233"/>
      <c r="AC419" s="2233"/>
      <c r="AD419" s="2233"/>
      <c r="AE419" s="2233"/>
      <c r="AF419" s="2233"/>
      <c r="AG419" s="2233"/>
      <c r="AH419" s="2233"/>
      <c r="AI419" s="2233"/>
      <c r="AJ419" s="2233"/>
      <c r="AK419" s="2233"/>
      <c r="AL419" s="2233"/>
      <c r="AM419" s="2233"/>
      <c r="AN419" s="2233"/>
      <c r="AO419" s="2233"/>
      <c r="AP419" s="2233"/>
      <c r="AQ419" s="2233"/>
      <c r="AR419" s="2233"/>
      <c r="AS419" s="2233"/>
      <c r="AT419" s="2233"/>
      <c r="AU419" s="2233"/>
      <c r="AV419" s="2233"/>
      <c r="AW419" s="2233"/>
      <c r="AX419" s="2236" t="s">
        <v>26030</v>
      </c>
    </row>
    <row r="420" spans="2:50" ht="27" customHeight="1">
      <c r="B420" s="50"/>
      <c r="C420" s="2235" t="s">
        <v>14344</v>
      </c>
      <c r="D420" s="2236" t="s">
        <v>26031</v>
      </c>
      <c r="E420" s="2233" t="s">
        <v>26032</v>
      </c>
      <c r="F420" s="2236" t="s">
        <v>14344</v>
      </c>
      <c r="G420" s="2236">
        <v>10560</v>
      </c>
      <c r="H420" s="2236"/>
      <c r="I420" s="2236"/>
      <c r="J420" s="2236">
        <v>565</v>
      </c>
      <c r="K420" s="2233">
        <v>9</v>
      </c>
      <c r="L420" s="2236">
        <v>565</v>
      </c>
      <c r="M420" s="2233">
        <v>9</v>
      </c>
      <c r="N420" s="2233"/>
      <c r="O420" s="2233"/>
      <c r="P420" s="2233"/>
      <c r="Q420" s="2233"/>
      <c r="R420" s="2233"/>
      <c r="S420" s="2233"/>
      <c r="T420" s="2233"/>
      <c r="U420" s="2233"/>
      <c r="V420" s="2233">
        <v>10560</v>
      </c>
      <c r="W420" s="2233"/>
      <c r="X420" s="1623"/>
      <c r="Y420" s="2234">
        <v>2024</v>
      </c>
      <c r="Z420" s="2233"/>
      <c r="AA420" s="2233"/>
      <c r="AB420" s="2233"/>
      <c r="AC420" s="2233"/>
      <c r="AD420" s="2233"/>
      <c r="AE420" s="2233"/>
      <c r="AF420" s="2233"/>
      <c r="AG420" s="2233"/>
      <c r="AH420" s="2233"/>
      <c r="AI420" s="2233"/>
      <c r="AJ420" s="2233"/>
      <c r="AK420" s="2233"/>
      <c r="AL420" s="2233"/>
      <c r="AM420" s="2233"/>
      <c r="AN420" s="2233"/>
      <c r="AO420" s="2233"/>
      <c r="AP420" s="2233"/>
      <c r="AQ420" s="2233"/>
      <c r="AR420" s="2233"/>
      <c r="AS420" s="2233"/>
      <c r="AT420" s="2233"/>
      <c r="AU420" s="2233"/>
      <c r="AV420" s="2233"/>
      <c r="AW420" s="2233"/>
      <c r="AX420" s="2236"/>
    </row>
    <row r="421" spans="2:50" ht="27" customHeight="1">
      <c r="B421" s="50"/>
      <c r="C421" s="2235" t="s">
        <v>15250</v>
      </c>
      <c r="D421" s="2236" t="s">
        <v>26033</v>
      </c>
      <c r="E421" s="2237" t="s">
        <v>18097</v>
      </c>
      <c r="F421" s="2236" t="s">
        <v>6310</v>
      </c>
      <c r="G421" s="2236">
        <v>16622</v>
      </c>
      <c r="H421" s="2236">
        <v>3209</v>
      </c>
      <c r="I421" s="2236">
        <v>3209</v>
      </c>
      <c r="J421" s="2236"/>
      <c r="K421" s="2233"/>
      <c r="L421" s="2236"/>
      <c r="M421" s="2233"/>
      <c r="N421" s="2233"/>
      <c r="O421" s="2233"/>
      <c r="P421" s="2233"/>
      <c r="Q421" s="2233"/>
      <c r="R421" s="2233"/>
      <c r="S421" s="2233"/>
      <c r="T421" s="2233"/>
      <c r="U421" s="2233"/>
      <c r="V421" s="2233"/>
      <c r="W421" s="2233"/>
      <c r="X421" s="1623"/>
      <c r="Y421" s="2234">
        <v>2022</v>
      </c>
      <c r="Z421" s="2233"/>
      <c r="AA421" s="2233"/>
      <c r="AB421" s="2233"/>
      <c r="AC421" s="2233"/>
      <c r="AD421" s="2233"/>
      <c r="AE421" s="2233"/>
      <c r="AF421" s="2233"/>
      <c r="AG421" s="2233"/>
      <c r="AH421" s="2233"/>
      <c r="AI421" s="2233"/>
      <c r="AJ421" s="2233"/>
      <c r="AK421" s="2233"/>
      <c r="AL421" s="2233"/>
      <c r="AM421" s="2233"/>
      <c r="AN421" s="2233"/>
      <c r="AO421" s="2233"/>
      <c r="AP421" s="2233"/>
      <c r="AQ421" s="2233"/>
      <c r="AR421" s="2233"/>
      <c r="AS421" s="2233"/>
      <c r="AT421" s="2233"/>
      <c r="AU421" s="2233"/>
      <c r="AV421" s="2233"/>
      <c r="AW421" s="2233"/>
      <c r="AX421" s="2236"/>
    </row>
    <row r="422" spans="2:50" ht="27" customHeight="1">
      <c r="B422" s="50"/>
      <c r="C422" s="2235" t="s">
        <v>15250</v>
      </c>
      <c r="D422" s="2236" t="s">
        <v>26034</v>
      </c>
      <c r="E422" s="2237" t="s">
        <v>17544</v>
      </c>
      <c r="F422" s="2236" t="s">
        <v>6310</v>
      </c>
      <c r="G422" s="2236">
        <v>6000</v>
      </c>
      <c r="H422" s="2236"/>
      <c r="I422" s="2236">
        <v>2380</v>
      </c>
      <c r="J422" s="2236"/>
      <c r="K422" s="2233"/>
      <c r="L422" s="2236"/>
      <c r="M422" s="2233"/>
      <c r="N422" s="2233"/>
      <c r="O422" s="2233"/>
      <c r="P422" s="2233"/>
      <c r="Q422" s="2233"/>
      <c r="R422" s="2233"/>
      <c r="S422" s="2233"/>
      <c r="T422" s="2233"/>
      <c r="U422" s="2233"/>
      <c r="V422" s="2233"/>
      <c r="W422" s="2233"/>
      <c r="X422" s="1623"/>
      <c r="Y422" s="2234">
        <v>2023</v>
      </c>
      <c r="Z422" s="2233">
        <v>100</v>
      </c>
      <c r="AA422" s="2236" t="s">
        <v>13749</v>
      </c>
      <c r="AB422" s="2233"/>
      <c r="AC422" s="2233"/>
      <c r="AD422" s="2233"/>
      <c r="AE422" s="2233">
        <v>100</v>
      </c>
      <c r="AF422" s="2233"/>
      <c r="AG422" s="2233"/>
      <c r="AH422" s="2233"/>
      <c r="AI422" s="2233"/>
      <c r="AJ422" s="2233"/>
      <c r="AK422" s="2233"/>
      <c r="AL422" s="2233"/>
      <c r="AM422" s="2233"/>
      <c r="AN422" s="2233"/>
      <c r="AO422" s="2233"/>
      <c r="AP422" s="2233"/>
      <c r="AQ422" s="2233"/>
      <c r="AR422" s="2233"/>
      <c r="AS422" s="2233"/>
      <c r="AT422" s="2233"/>
      <c r="AU422" s="2233"/>
      <c r="AV422" s="2233"/>
      <c r="AW422" s="2233"/>
      <c r="AX422" s="2236"/>
    </row>
    <row r="423" spans="2:50" ht="27" customHeight="1">
      <c r="B423" s="50"/>
      <c r="C423" s="2235" t="s">
        <v>15250</v>
      </c>
      <c r="D423" s="2236" t="s">
        <v>26035</v>
      </c>
      <c r="E423" s="2237" t="s">
        <v>26036</v>
      </c>
      <c r="F423" s="2236" t="s">
        <v>15250</v>
      </c>
      <c r="G423" s="2236">
        <v>30890</v>
      </c>
      <c r="H423" s="2236"/>
      <c r="I423" s="2236"/>
      <c r="J423" s="2236"/>
      <c r="K423" s="2233"/>
      <c r="L423" s="2236"/>
      <c r="M423" s="2233"/>
      <c r="N423" s="2233"/>
      <c r="O423" s="2233"/>
      <c r="P423" s="2233"/>
      <c r="Q423" s="2233"/>
      <c r="R423" s="2233"/>
      <c r="S423" s="2233"/>
      <c r="T423" s="2233"/>
      <c r="U423" s="2233"/>
      <c r="V423" s="2233"/>
      <c r="W423" s="2233"/>
      <c r="X423" s="1623"/>
      <c r="Y423" s="2234">
        <v>2024</v>
      </c>
      <c r="Z423" s="2233"/>
      <c r="AA423" s="2236"/>
      <c r="AB423" s="2233"/>
      <c r="AC423" s="2233"/>
      <c r="AD423" s="2233"/>
      <c r="AE423" s="2233"/>
      <c r="AF423" s="2233"/>
      <c r="AG423" s="2233"/>
      <c r="AH423" s="2233"/>
      <c r="AI423" s="2233"/>
      <c r="AJ423" s="2233"/>
      <c r="AK423" s="2233"/>
      <c r="AL423" s="2233"/>
      <c r="AM423" s="2233"/>
      <c r="AN423" s="2233"/>
      <c r="AO423" s="2233"/>
      <c r="AP423" s="2233"/>
      <c r="AQ423" s="2233"/>
      <c r="AR423" s="2233"/>
      <c r="AS423" s="2233"/>
      <c r="AT423" s="2233"/>
      <c r="AU423" s="2233"/>
      <c r="AV423" s="2233"/>
      <c r="AW423" s="2233"/>
      <c r="AX423" s="2236" t="s">
        <v>12503</v>
      </c>
    </row>
    <row r="424" spans="2:50" s="43" customFormat="1" ht="27" customHeight="1">
      <c r="B424" s="50"/>
      <c r="C424" s="2235" t="s">
        <v>13273</v>
      </c>
      <c r="D424" s="2236" t="s">
        <v>26037</v>
      </c>
      <c r="E424" s="2233" t="s">
        <v>15288</v>
      </c>
      <c r="F424" s="2233" t="s">
        <v>15289</v>
      </c>
      <c r="G424" s="2233">
        <v>12786</v>
      </c>
      <c r="H424" s="2233"/>
      <c r="I424" s="2233">
        <v>12786</v>
      </c>
      <c r="J424" s="2233"/>
      <c r="K424" s="2233"/>
      <c r="L424" s="2233"/>
      <c r="M424" s="2233"/>
      <c r="N424" s="2233"/>
      <c r="O424" s="2233"/>
      <c r="P424" s="2233"/>
      <c r="Q424" s="2233"/>
      <c r="R424" s="2233"/>
      <c r="S424" s="2233"/>
      <c r="T424" s="2233"/>
      <c r="U424" s="2233"/>
      <c r="V424" s="2233"/>
      <c r="W424" s="2233"/>
      <c r="X424" s="1623"/>
      <c r="Y424" s="2234">
        <v>2014</v>
      </c>
      <c r="Z424" s="2233"/>
      <c r="AA424" s="2233"/>
      <c r="AB424" s="2233"/>
      <c r="AC424" s="2233"/>
      <c r="AD424" s="2233"/>
      <c r="AE424" s="2233"/>
      <c r="AF424" s="2233"/>
      <c r="AG424" s="2233"/>
      <c r="AH424" s="2233"/>
      <c r="AI424" s="2233"/>
      <c r="AJ424" s="2233"/>
      <c r="AK424" s="2233"/>
      <c r="AL424" s="2233"/>
      <c r="AM424" s="2233"/>
      <c r="AN424" s="2233"/>
      <c r="AO424" s="2233"/>
      <c r="AP424" s="2233"/>
      <c r="AQ424" s="2233"/>
      <c r="AR424" s="2233"/>
      <c r="AS424" s="2233"/>
      <c r="AT424" s="2233"/>
      <c r="AU424" s="2233"/>
      <c r="AV424" s="2233"/>
      <c r="AW424" s="2233"/>
      <c r="AX424" s="2236"/>
    </row>
    <row r="425" spans="2:50" s="43" customFormat="1" ht="27" customHeight="1">
      <c r="B425" s="50"/>
      <c r="C425" s="2235" t="s">
        <v>13273</v>
      </c>
      <c r="D425" s="2236" t="s">
        <v>26038</v>
      </c>
      <c r="E425" s="2233" t="s">
        <v>18098</v>
      </c>
      <c r="F425" s="2233" t="s">
        <v>15289</v>
      </c>
      <c r="G425" s="2233">
        <v>9500</v>
      </c>
      <c r="H425" s="2233"/>
      <c r="I425" s="2233">
        <v>9500</v>
      </c>
      <c r="J425" s="2233"/>
      <c r="K425" s="2233"/>
      <c r="L425" s="2233"/>
      <c r="M425" s="2233"/>
      <c r="N425" s="2233"/>
      <c r="O425" s="2233"/>
      <c r="P425" s="2233"/>
      <c r="Q425" s="2233"/>
      <c r="R425" s="2233"/>
      <c r="S425" s="2233"/>
      <c r="T425" s="2233"/>
      <c r="U425" s="2233"/>
      <c r="V425" s="2233"/>
      <c r="W425" s="2233"/>
      <c r="X425" s="1623"/>
      <c r="Y425" s="2234">
        <v>2021</v>
      </c>
      <c r="Z425" s="2233"/>
      <c r="AA425" s="2233"/>
      <c r="AB425" s="2233"/>
      <c r="AC425" s="2233"/>
      <c r="AD425" s="2233"/>
      <c r="AE425" s="2233"/>
      <c r="AF425" s="2233"/>
      <c r="AG425" s="2233"/>
      <c r="AH425" s="2233"/>
      <c r="AI425" s="2233"/>
      <c r="AJ425" s="2233"/>
      <c r="AK425" s="2233"/>
      <c r="AL425" s="2233"/>
      <c r="AM425" s="2233"/>
      <c r="AN425" s="2233"/>
      <c r="AO425" s="2233"/>
      <c r="AP425" s="2233"/>
      <c r="AQ425" s="2233"/>
      <c r="AR425" s="2233"/>
      <c r="AS425" s="2233"/>
      <c r="AT425" s="2233"/>
      <c r="AU425" s="2233"/>
      <c r="AV425" s="2233"/>
      <c r="AW425" s="2233"/>
      <c r="AX425" s="2236"/>
    </row>
    <row r="426" spans="2:50" s="43" customFormat="1" ht="27" customHeight="1">
      <c r="B426" s="50"/>
      <c r="C426" s="2235" t="s">
        <v>13273</v>
      </c>
      <c r="D426" s="2236" t="s">
        <v>26039</v>
      </c>
      <c r="E426" s="2233" t="s">
        <v>15290</v>
      </c>
      <c r="F426" s="2233" t="s">
        <v>15289</v>
      </c>
      <c r="G426" s="2233">
        <v>6500</v>
      </c>
      <c r="H426" s="2233"/>
      <c r="I426" s="2233">
        <v>6500</v>
      </c>
      <c r="J426" s="2233"/>
      <c r="K426" s="2233"/>
      <c r="L426" s="2233"/>
      <c r="M426" s="2233"/>
      <c r="N426" s="2233"/>
      <c r="O426" s="2233"/>
      <c r="P426" s="2233"/>
      <c r="Q426" s="2233"/>
      <c r="R426" s="2233"/>
      <c r="S426" s="2233"/>
      <c r="T426" s="2233"/>
      <c r="U426" s="2233"/>
      <c r="V426" s="2233"/>
      <c r="W426" s="2233"/>
      <c r="X426" s="1623"/>
      <c r="Y426" s="2234"/>
      <c r="Z426" s="2233"/>
      <c r="AA426" s="2233"/>
      <c r="AB426" s="2233"/>
      <c r="AC426" s="2233"/>
      <c r="AD426" s="2233"/>
      <c r="AE426" s="2233"/>
      <c r="AF426" s="2233"/>
      <c r="AG426" s="2233"/>
      <c r="AH426" s="2233"/>
      <c r="AI426" s="2233"/>
      <c r="AJ426" s="2233"/>
      <c r="AK426" s="2233"/>
      <c r="AL426" s="2233"/>
      <c r="AM426" s="2233"/>
      <c r="AN426" s="2233"/>
      <c r="AO426" s="2233"/>
      <c r="AP426" s="2233"/>
      <c r="AQ426" s="2233"/>
      <c r="AR426" s="2233"/>
      <c r="AS426" s="2233"/>
      <c r="AT426" s="2233"/>
      <c r="AU426" s="2233"/>
      <c r="AV426" s="2233"/>
      <c r="AW426" s="2233"/>
      <c r="AX426" s="2236"/>
    </row>
    <row r="427" spans="2:50" s="43" customFormat="1" ht="27" customHeight="1">
      <c r="B427" s="50"/>
      <c r="C427" s="2235" t="s">
        <v>13273</v>
      </c>
      <c r="D427" s="2236" t="s">
        <v>26040</v>
      </c>
      <c r="E427" s="2233" t="s">
        <v>15291</v>
      </c>
      <c r="F427" s="2233" t="s">
        <v>13276</v>
      </c>
      <c r="G427" s="2233">
        <v>98790</v>
      </c>
      <c r="H427" s="2233"/>
      <c r="I427" s="2233">
        <v>98790</v>
      </c>
      <c r="J427" s="2233"/>
      <c r="K427" s="2233"/>
      <c r="L427" s="2233"/>
      <c r="M427" s="2233"/>
      <c r="N427" s="2233"/>
      <c r="O427" s="2233"/>
      <c r="P427" s="2233"/>
      <c r="Q427" s="2233"/>
      <c r="R427" s="2233"/>
      <c r="S427" s="2233"/>
      <c r="T427" s="2233"/>
      <c r="U427" s="2233"/>
      <c r="V427" s="2233"/>
      <c r="W427" s="2233"/>
      <c r="X427" s="1623"/>
      <c r="Y427" s="2234">
        <v>2023</v>
      </c>
      <c r="Z427" s="2233"/>
      <c r="AA427" s="2233"/>
      <c r="AB427" s="2233"/>
      <c r="AC427" s="2233"/>
      <c r="AD427" s="2233"/>
      <c r="AE427" s="2233"/>
      <c r="AF427" s="2233"/>
      <c r="AG427" s="2233"/>
      <c r="AH427" s="2233"/>
      <c r="AI427" s="2233"/>
      <c r="AJ427" s="2233"/>
      <c r="AK427" s="2233"/>
      <c r="AL427" s="2233"/>
      <c r="AM427" s="2233"/>
      <c r="AN427" s="2233"/>
      <c r="AO427" s="2233"/>
      <c r="AP427" s="2233"/>
      <c r="AQ427" s="2233"/>
      <c r="AR427" s="2233"/>
      <c r="AS427" s="2233"/>
      <c r="AT427" s="2233"/>
      <c r="AU427" s="2233"/>
      <c r="AV427" s="2233"/>
      <c r="AW427" s="2233"/>
      <c r="AX427" s="2236"/>
    </row>
    <row r="428" spans="2:50" s="43" customFormat="1" ht="27" customHeight="1">
      <c r="B428" s="50"/>
      <c r="C428" s="2232" t="s">
        <v>13277</v>
      </c>
      <c r="D428" s="2233" t="s">
        <v>26041</v>
      </c>
      <c r="E428" s="2233" t="s">
        <v>14393</v>
      </c>
      <c r="F428" s="2233" t="s">
        <v>9904</v>
      </c>
      <c r="G428" s="2233">
        <v>8622</v>
      </c>
      <c r="H428" s="2233"/>
      <c r="I428" s="2233"/>
      <c r="J428" s="2233"/>
      <c r="K428" s="2233"/>
      <c r="L428" s="2233"/>
      <c r="M428" s="2233"/>
      <c r="N428" s="2233"/>
      <c r="O428" s="2233"/>
      <c r="P428" s="2233"/>
      <c r="Q428" s="2233"/>
      <c r="R428" s="2233"/>
      <c r="S428" s="2233"/>
      <c r="T428" s="2233"/>
      <c r="U428" s="2233"/>
      <c r="V428" s="2233">
        <v>8620</v>
      </c>
      <c r="W428" s="2233"/>
      <c r="X428" s="1623"/>
      <c r="Y428" s="2234">
        <v>2021</v>
      </c>
      <c r="Z428" s="2233">
        <v>457</v>
      </c>
      <c r="AA428" s="2233"/>
      <c r="AB428" s="2233"/>
      <c r="AC428" s="2233"/>
      <c r="AD428" s="2233"/>
      <c r="AE428" s="2233">
        <v>457</v>
      </c>
      <c r="AF428" s="2233"/>
      <c r="AG428" s="2233"/>
      <c r="AH428" s="2233"/>
      <c r="AI428" s="2233"/>
      <c r="AJ428" s="2233"/>
      <c r="AK428" s="2233"/>
      <c r="AL428" s="2233"/>
      <c r="AM428" s="2233"/>
      <c r="AN428" s="2233"/>
      <c r="AO428" s="2233"/>
      <c r="AP428" s="2233"/>
      <c r="AQ428" s="2233"/>
      <c r="AR428" s="2233"/>
      <c r="AS428" s="2233"/>
      <c r="AT428" s="2233"/>
      <c r="AU428" s="2233"/>
      <c r="AV428" s="2233"/>
      <c r="AW428" s="2233"/>
      <c r="AX428" s="2233"/>
    </row>
    <row r="429" spans="2:50" s="43" customFormat="1" ht="27" customHeight="1">
      <c r="B429" s="50"/>
      <c r="C429" s="2232" t="s">
        <v>13277</v>
      </c>
      <c r="D429" s="2233" t="s">
        <v>26042</v>
      </c>
      <c r="E429" s="2233" t="s">
        <v>14394</v>
      </c>
      <c r="F429" s="2233" t="s">
        <v>9904</v>
      </c>
      <c r="G429" s="2233">
        <v>9690</v>
      </c>
      <c r="H429" s="2233"/>
      <c r="I429" s="2233"/>
      <c r="J429" s="2233"/>
      <c r="K429" s="2233"/>
      <c r="L429" s="2233"/>
      <c r="M429" s="2233"/>
      <c r="N429" s="2233"/>
      <c r="O429" s="2233"/>
      <c r="P429" s="2233"/>
      <c r="Q429" s="2233"/>
      <c r="R429" s="2233"/>
      <c r="S429" s="2233"/>
      <c r="T429" s="2233"/>
      <c r="U429" s="2233"/>
      <c r="V429" s="2233">
        <v>9690</v>
      </c>
      <c r="W429" s="2233"/>
      <c r="X429" s="1623"/>
      <c r="Y429" s="2234">
        <v>2021</v>
      </c>
      <c r="Z429" s="2233">
        <v>800</v>
      </c>
      <c r="AA429" s="2233"/>
      <c r="AB429" s="2233"/>
      <c r="AC429" s="2233"/>
      <c r="AD429" s="2233"/>
      <c r="AE429" s="2233">
        <v>800</v>
      </c>
      <c r="AF429" s="2233"/>
      <c r="AG429" s="2233"/>
      <c r="AH429" s="2233"/>
      <c r="AI429" s="2233"/>
      <c r="AJ429" s="2233"/>
      <c r="AK429" s="2233"/>
      <c r="AL429" s="2233"/>
      <c r="AM429" s="2233"/>
      <c r="AN429" s="2233"/>
      <c r="AO429" s="2233"/>
      <c r="AP429" s="2233"/>
      <c r="AQ429" s="2233"/>
      <c r="AR429" s="2233"/>
      <c r="AS429" s="2233"/>
      <c r="AT429" s="2233"/>
      <c r="AU429" s="2233"/>
      <c r="AV429" s="2233"/>
      <c r="AW429" s="2233"/>
      <c r="AX429" s="2233"/>
    </row>
    <row r="430" spans="2:50" s="43" customFormat="1" ht="27" customHeight="1">
      <c r="B430" s="50"/>
      <c r="C430" s="2232" t="s">
        <v>13277</v>
      </c>
      <c r="D430" s="2233" t="s">
        <v>26043</v>
      </c>
      <c r="E430" s="2233" t="s">
        <v>14395</v>
      </c>
      <c r="F430" s="2233" t="s">
        <v>9904</v>
      </c>
      <c r="G430" s="2233">
        <v>9750</v>
      </c>
      <c r="H430" s="2233"/>
      <c r="I430" s="2233"/>
      <c r="J430" s="2233"/>
      <c r="K430" s="2233"/>
      <c r="L430" s="2233"/>
      <c r="M430" s="2233"/>
      <c r="N430" s="2233"/>
      <c r="O430" s="2233"/>
      <c r="P430" s="2233"/>
      <c r="Q430" s="2233"/>
      <c r="R430" s="2233"/>
      <c r="S430" s="2233"/>
      <c r="T430" s="2233"/>
      <c r="U430" s="2233"/>
      <c r="V430" s="2233">
        <v>9750</v>
      </c>
      <c r="W430" s="2233"/>
      <c r="X430" s="1623"/>
      <c r="Y430" s="2234">
        <v>2021</v>
      </c>
      <c r="Z430" s="2233">
        <v>800</v>
      </c>
      <c r="AA430" s="2233"/>
      <c r="AB430" s="2233"/>
      <c r="AC430" s="2233"/>
      <c r="AD430" s="2233"/>
      <c r="AE430" s="2233">
        <v>800</v>
      </c>
      <c r="AF430" s="2233"/>
      <c r="AG430" s="2233"/>
      <c r="AH430" s="2233"/>
      <c r="AI430" s="2233"/>
      <c r="AJ430" s="2233"/>
      <c r="AK430" s="2233"/>
      <c r="AL430" s="2233"/>
      <c r="AM430" s="2233"/>
      <c r="AN430" s="2233"/>
      <c r="AO430" s="2233"/>
      <c r="AP430" s="2233"/>
      <c r="AQ430" s="2233"/>
      <c r="AR430" s="2233"/>
      <c r="AS430" s="2233"/>
      <c r="AT430" s="2233"/>
      <c r="AU430" s="2233"/>
      <c r="AV430" s="2233"/>
      <c r="AW430" s="2233"/>
      <c r="AX430" s="2233"/>
    </row>
    <row r="431" spans="2:50" s="43" customFormat="1" ht="27" customHeight="1">
      <c r="B431" s="50"/>
      <c r="C431" s="2232" t="s">
        <v>13277</v>
      </c>
      <c r="D431" s="2233" t="s">
        <v>26044</v>
      </c>
      <c r="E431" s="2233" t="s">
        <v>14396</v>
      </c>
      <c r="F431" s="2233" t="s">
        <v>9904</v>
      </c>
      <c r="G431" s="2233">
        <v>17732</v>
      </c>
      <c r="H431" s="2233"/>
      <c r="I431" s="2233"/>
      <c r="J431" s="2233"/>
      <c r="K431" s="2233"/>
      <c r="L431" s="2233"/>
      <c r="M431" s="2233"/>
      <c r="N431" s="2233"/>
      <c r="O431" s="2233"/>
      <c r="P431" s="2233"/>
      <c r="Q431" s="2233"/>
      <c r="R431" s="2233"/>
      <c r="S431" s="2233"/>
      <c r="T431" s="2233"/>
      <c r="U431" s="2233"/>
      <c r="V431" s="2233">
        <v>17732</v>
      </c>
      <c r="W431" s="2233"/>
      <c r="X431" s="1623"/>
      <c r="Y431" s="2234">
        <v>2020</v>
      </c>
      <c r="Z431" s="2233">
        <v>780</v>
      </c>
      <c r="AA431" s="2233"/>
      <c r="AB431" s="2233"/>
      <c r="AC431" s="2233"/>
      <c r="AD431" s="2233"/>
      <c r="AE431" s="2233">
        <v>780</v>
      </c>
      <c r="AF431" s="2233"/>
      <c r="AG431" s="2233"/>
      <c r="AH431" s="2233"/>
      <c r="AI431" s="2233"/>
      <c r="AJ431" s="2233"/>
      <c r="AK431" s="2233"/>
      <c r="AL431" s="2233"/>
      <c r="AM431" s="2233"/>
      <c r="AN431" s="2233"/>
      <c r="AO431" s="2233"/>
      <c r="AP431" s="2233"/>
      <c r="AQ431" s="2233"/>
      <c r="AR431" s="2233"/>
      <c r="AS431" s="2233"/>
      <c r="AT431" s="2233"/>
      <c r="AU431" s="2233"/>
      <c r="AV431" s="2233"/>
      <c r="AW431" s="2233"/>
      <c r="AX431" s="2233"/>
    </row>
    <row r="432" spans="2:50" s="43" customFormat="1" ht="27" customHeight="1">
      <c r="B432" s="50"/>
      <c r="C432" s="2232" t="s">
        <v>6327</v>
      </c>
      <c r="D432" s="2233" t="s">
        <v>26045</v>
      </c>
      <c r="E432" s="2233" t="s">
        <v>12304</v>
      </c>
      <c r="F432" s="2233" t="s">
        <v>9904</v>
      </c>
      <c r="G432" s="2233">
        <v>81000</v>
      </c>
      <c r="H432" s="2233"/>
      <c r="I432" s="2233"/>
      <c r="J432" s="2233"/>
      <c r="K432" s="2233"/>
      <c r="L432" s="2233"/>
      <c r="M432" s="2233"/>
      <c r="N432" s="2233"/>
      <c r="O432" s="2233"/>
      <c r="P432" s="2233"/>
      <c r="Q432" s="2233"/>
      <c r="R432" s="2233"/>
      <c r="S432" s="2233"/>
      <c r="T432" s="2233"/>
      <c r="U432" s="2233"/>
      <c r="V432" s="2233">
        <v>81000</v>
      </c>
      <c r="W432" s="2233"/>
      <c r="X432" s="1623"/>
      <c r="Y432" s="2234">
        <v>2020</v>
      </c>
      <c r="Z432" s="2233"/>
      <c r="AA432" s="2233"/>
      <c r="AB432" s="2233"/>
      <c r="AC432" s="2233"/>
      <c r="AD432" s="2233"/>
      <c r="AE432" s="2233"/>
      <c r="AF432" s="2233"/>
      <c r="AG432" s="2233"/>
      <c r="AH432" s="2233"/>
      <c r="AI432" s="2233"/>
      <c r="AJ432" s="2233"/>
      <c r="AK432" s="2233"/>
      <c r="AL432" s="2233"/>
      <c r="AM432" s="2233"/>
      <c r="AN432" s="2233"/>
      <c r="AO432" s="2233"/>
      <c r="AP432" s="2233"/>
      <c r="AQ432" s="2233"/>
      <c r="AR432" s="2233"/>
      <c r="AS432" s="2233"/>
      <c r="AT432" s="2233"/>
      <c r="AU432" s="2233"/>
      <c r="AV432" s="2233"/>
      <c r="AW432" s="2233"/>
      <c r="AX432" s="2233"/>
    </row>
    <row r="433" spans="1:55" s="43" customFormat="1" ht="27" customHeight="1">
      <c r="B433" s="50"/>
      <c r="C433" s="2232" t="s">
        <v>14318</v>
      </c>
      <c r="D433" s="2233" t="s">
        <v>26046</v>
      </c>
      <c r="E433" s="2238" t="s">
        <v>15337</v>
      </c>
      <c r="F433" s="2233" t="s">
        <v>14355</v>
      </c>
      <c r="G433" s="2233"/>
      <c r="H433" s="2233"/>
      <c r="I433" s="2233"/>
      <c r="J433" s="2233"/>
      <c r="K433" s="2233"/>
      <c r="L433" s="2233"/>
      <c r="M433" s="2233"/>
      <c r="N433" s="2233"/>
      <c r="O433" s="2233"/>
      <c r="P433" s="2233"/>
      <c r="Q433" s="2233"/>
      <c r="R433" s="2233"/>
      <c r="S433" s="2233"/>
      <c r="T433" s="2233"/>
      <c r="U433" s="2233"/>
      <c r="V433" s="2233"/>
      <c r="W433" s="2233"/>
      <c r="X433" s="1623"/>
      <c r="Y433" s="2234">
        <v>2016</v>
      </c>
      <c r="Z433" s="2233"/>
      <c r="AA433" s="2233"/>
      <c r="AB433" s="2233"/>
      <c r="AC433" s="2233"/>
      <c r="AD433" s="2233"/>
      <c r="AE433" s="2233"/>
      <c r="AF433" s="2233"/>
      <c r="AG433" s="2233"/>
      <c r="AH433" s="2233"/>
      <c r="AI433" s="2233"/>
      <c r="AJ433" s="2233"/>
      <c r="AK433" s="2233"/>
      <c r="AL433" s="2233"/>
      <c r="AM433" s="2233"/>
      <c r="AN433" s="2233"/>
      <c r="AO433" s="2233"/>
      <c r="AP433" s="2233"/>
      <c r="AQ433" s="2233"/>
      <c r="AR433" s="2233"/>
      <c r="AS433" s="2233"/>
      <c r="AT433" s="2233"/>
      <c r="AU433" s="2233"/>
      <c r="AV433" s="2233"/>
      <c r="AW433" s="2233"/>
      <c r="AX433" s="2233">
        <v>51000</v>
      </c>
    </row>
    <row r="434" spans="1:55" s="43" customFormat="1" ht="27" customHeight="1">
      <c r="B434" s="50"/>
      <c r="C434" s="2232" t="s">
        <v>14318</v>
      </c>
      <c r="D434" s="2233" t="s">
        <v>26047</v>
      </c>
      <c r="E434" s="2238" t="s">
        <v>18099</v>
      </c>
      <c r="F434" s="2233" t="s">
        <v>14355</v>
      </c>
      <c r="G434" s="2233"/>
      <c r="H434" s="2233"/>
      <c r="I434" s="2233"/>
      <c r="J434" s="2233"/>
      <c r="K434" s="2233"/>
      <c r="L434" s="2233"/>
      <c r="M434" s="2233"/>
      <c r="N434" s="2233"/>
      <c r="O434" s="2233"/>
      <c r="P434" s="2233"/>
      <c r="Q434" s="2233"/>
      <c r="R434" s="2233"/>
      <c r="S434" s="2233"/>
      <c r="T434" s="2233"/>
      <c r="U434" s="2233"/>
      <c r="V434" s="2233"/>
      <c r="W434" s="2233"/>
      <c r="X434" s="1623"/>
      <c r="Y434" s="2234">
        <v>2016</v>
      </c>
      <c r="Z434" s="2233"/>
      <c r="AA434" s="2233"/>
      <c r="AB434" s="2233"/>
      <c r="AC434" s="2233"/>
      <c r="AD434" s="2233"/>
      <c r="AE434" s="2233"/>
      <c r="AF434" s="2233"/>
      <c r="AG434" s="2233"/>
      <c r="AH434" s="2233"/>
      <c r="AI434" s="2233"/>
      <c r="AJ434" s="2233"/>
      <c r="AK434" s="2233"/>
      <c r="AL434" s="2233"/>
      <c r="AM434" s="2233"/>
      <c r="AN434" s="2233"/>
      <c r="AO434" s="2233"/>
      <c r="AP434" s="2233"/>
      <c r="AQ434" s="2233"/>
      <c r="AR434" s="2233"/>
      <c r="AS434" s="2233"/>
      <c r="AT434" s="2233"/>
      <c r="AU434" s="2233"/>
      <c r="AV434" s="2233"/>
      <c r="AW434" s="2233"/>
      <c r="AX434" s="2233">
        <v>30000</v>
      </c>
    </row>
    <row r="435" spans="1:55" s="43" customFormat="1" ht="27" customHeight="1">
      <c r="B435" s="50"/>
      <c r="C435" s="2232" t="s">
        <v>14318</v>
      </c>
      <c r="D435" s="2233" t="s">
        <v>26048</v>
      </c>
      <c r="E435" s="2238" t="s">
        <v>15338</v>
      </c>
      <c r="F435" s="2233" t="s">
        <v>14318</v>
      </c>
      <c r="G435" s="2233"/>
      <c r="H435" s="2233"/>
      <c r="I435" s="2233"/>
      <c r="J435" s="2233"/>
      <c r="K435" s="2233"/>
      <c r="L435" s="2233"/>
      <c r="M435" s="2233"/>
      <c r="N435" s="2233"/>
      <c r="O435" s="2233"/>
      <c r="P435" s="2233"/>
      <c r="Q435" s="2233"/>
      <c r="R435" s="2233"/>
      <c r="S435" s="2233"/>
      <c r="T435" s="2233"/>
      <c r="U435" s="2233"/>
      <c r="V435" s="2233"/>
      <c r="W435" s="2233"/>
      <c r="X435" s="1623"/>
      <c r="Y435" s="2234">
        <v>2017</v>
      </c>
      <c r="Z435" s="2233"/>
      <c r="AA435" s="2233"/>
      <c r="AB435" s="2233"/>
      <c r="AC435" s="2233"/>
      <c r="AD435" s="2233"/>
      <c r="AE435" s="2233"/>
      <c r="AF435" s="2233"/>
      <c r="AG435" s="2233"/>
      <c r="AH435" s="2233"/>
      <c r="AI435" s="2233"/>
      <c r="AJ435" s="2233"/>
      <c r="AK435" s="2233"/>
      <c r="AL435" s="2233"/>
      <c r="AM435" s="2233"/>
      <c r="AN435" s="2233"/>
      <c r="AO435" s="2233"/>
      <c r="AP435" s="2233"/>
      <c r="AQ435" s="2233"/>
      <c r="AR435" s="2233"/>
      <c r="AS435" s="2233"/>
      <c r="AT435" s="2233"/>
      <c r="AU435" s="2233"/>
      <c r="AV435" s="2233"/>
      <c r="AW435" s="2233"/>
      <c r="AX435" s="2233">
        <v>2884</v>
      </c>
    </row>
    <row r="436" spans="1:55" s="43" customFormat="1" ht="27" customHeight="1">
      <c r="B436" s="50"/>
      <c r="C436" s="2232" t="s">
        <v>14318</v>
      </c>
      <c r="D436" s="2233" t="s">
        <v>26049</v>
      </c>
      <c r="E436" s="2238" t="s">
        <v>18100</v>
      </c>
      <c r="F436" s="2233" t="s">
        <v>14318</v>
      </c>
      <c r="G436" s="2233"/>
      <c r="H436" s="2233"/>
      <c r="I436" s="2233"/>
      <c r="J436" s="2233"/>
      <c r="K436" s="2233"/>
      <c r="L436" s="2233"/>
      <c r="M436" s="2233"/>
      <c r="N436" s="2233"/>
      <c r="O436" s="2233"/>
      <c r="P436" s="2233"/>
      <c r="Q436" s="2233"/>
      <c r="R436" s="2233"/>
      <c r="S436" s="2233"/>
      <c r="T436" s="2233"/>
      <c r="U436" s="2233"/>
      <c r="V436" s="2233"/>
      <c r="W436" s="2233"/>
      <c r="X436" s="1623"/>
      <c r="Y436" s="2234">
        <v>2017</v>
      </c>
      <c r="Z436" s="2233"/>
      <c r="AA436" s="2233"/>
      <c r="AB436" s="2233"/>
      <c r="AC436" s="2233"/>
      <c r="AD436" s="2233"/>
      <c r="AE436" s="2233"/>
      <c r="AF436" s="2233"/>
      <c r="AG436" s="2233"/>
      <c r="AH436" s="2233"/>
      <c r="AI436" s="2233"/>
      <c r="AJ436" s="2233"/>
      <c r="AK436" s="2233"/>
      <c r="AL436" s="2233"/>
      <c r="AM436" s="2233"/>
      <c r="AN436" s="2233"/>
      <c r="AO436" s="2233"/>
      <c r="AP436" s="2233"/>
      <c r="AQ436" s="2233"/>
      <c r="AR436" s="2233"/>
      <c r="AS436" s="2233"/>
      <c r="AT436" s="2233"/>
      <c r="AU436" s="2233"/>
      <c r="AV436" s="2233"/>
      <c r="AW436" s="2233"/>
      <c r="AX436" s="2233">
        <v>4700</v>
      </c>
    </row>
    <row r="437" spans="1:55" s="43" customFormat="1" ht="27" customHeight="1">
      <c r="B437" s="50"/>
      <c r="C437" s="2232" t="s">
        <v>14318</v>
      </c>
      <c r="D437" s="2233" t="s">
        <v>25378</v>
      </c>
      <c r="E437" s="2238" t="s">
        <v>15339</v>
      </c>
      <c r="F437" s="2233" t="s">
        <v>14318</v>
      </c>
      <c r="G437" s="2233"/>
      <c r="H437" s="2233"/>
      <c r="I437" s="2233"/>
      <c r="J437" s="2233"/>
      <c r="K437" s="2233"/>
      <c r="L437" s="2233"/>
      <c r="M437" s="2233"/>
      <c r="N437" s="2233"/>
      <c r="O437" s="2233"/>
      <c r="P437" s="2233"/>
      <c r="Q437" s="2233"/>
      <c r="R437" s="2233"/>
      <c r="S437" s="2233"/>
      <c r="T437" s="2233"/>
      <c r="U437" s="2233"/>
      <c r="V437" s="2233"/>
      <c r="W437" s="2233"/>
      <c r="X437" s="1623"/>
      <c r="Y437" s="2234"/>
      <c r="Z437" s="2233"/>
      <c r="AA437" s="2233"/>
      <c r="AB437" s="2233"/>
      <c r="AC437" s="2233"/>
      <c r="AD437" s="2233"/>
      <c r="AE437" s="2233"/>
      <c r="AF437" s="2233"/>
      <c r="AG437" s="2233"/>
      <c r="AH437" s="2233"/>
      <c r="AI437" s="2233"/>
      <c r="AJ437" s="2233"/>
      <c r="AK437" s="2233"/>
      <c r="AL437" s="2233"/>
      <c r="AM437" s="2233"/>
      <c r="AN437" s="2233"/>
      <c r="AO437" s="2233"/>
      <c r="AP437" s="2233"/>
      <c r="AQ437" s="2233"/>
      <c r="AR437" s="2233"/>
      <c r="AS437" s="2233"/>
      <c r="AT437" s="2233"/>
      <c r="AU437" s="2233"/>
      <c r="AV437" s="2233"/>
      <c r="AW437" s="2233"/>
      <c r="AX437" s="2233">
        <v>11000</v>
      </c>
    </row>
    <row r="438" spans="1:55" s="43" customFormat="1" ht="27" customHeight="1">
      <c r="B438" s="50"/>
      <c r="C438" s="2232" t="s">
        <v>17549</v>
      </c>
      <c r="D438" s="2233" t="s">
        <v>26050</v>
      </c>
      <c r="E438" s="2239" t="s">
        <v>17550</v>
      </c>
      <c r="F438" s="2232" t="s">
        <v>6360</v>
      </c>
      <c r="G438" s="2233">
        <v>9990</v>
      </c>
      <c r="H438" s="2233"/>
      <c r="I438" s="2233"/>
      <c r="J438" s="2233"/>
      <c r="K438" s="2233"/>
      <c r="L438" s="2233"/>
      <c r="M438" s="2233"/>
      <c r="N438" s="2233"/>
      <c r="O438" s="2233"/>
      <c r="P438" s="2233"/>
      <c r="Q438" s="2233"/>
      <c r="R438" s="2233"/>
      <c r="S438" s="2233"/>
      <c r="T438" s="2233"/>
      <c r="U438" s="2233"/>
      <c r="V438" s="2233">
        <v>9990</v>
      </c>
      <c r="W438" s="2233"/>
      <c r="X438" s="1623"/>
      <c r="Y438" s="2234">
        <v>2019</v>
      </c>
      <c r="Z438" s="2233"/>
      <c r="AA438" s="2233"/>
      <c r="AB438" s="2233"/>
      <c r="AC438" s="2233"/>
      <c r="AD438" s="2233"/>
      <c r="AE438" s="2233">
        <v>350</v>
      </c>
      <c r="AF438" s="2233"/>
      <c r="AG438" s="2233"/>
      <c r="AH438" s="2233"/>
      <c r="AI438" s="2233"/>
      <c r="AJ438" s="2233"/>
      <c r="AK438" s="2233"/>
      <c r="AL438" s="2233"/>
      <c r="AM438" s="2233"/>
      <c r="AN438" s="2233"/>
      <c r="AO438" s="2233"/>
      <c r="AP438" s="2233"/>
      <c r="AQ438" s="2233"/>
      <c r="AR438" s="2233"/>
      <c r="AS438" s="2233"/>
      <c r="AT438" s="2233"/>
      <c r="AU438" s="2233"/>
      <c r="AV438" s="2233"/>
      <c r="AW438" s="2233"/>
      <c r="AX438" s="2233"/>
    </row>
    <row r="439" spans="1:55" s="43" customFormat="1" ht="27" customHeight="1">
      <c r="A439" s="41"/>
      <c r="B439" s="50"/>
      <c r="C439" s="2232" t="s">
        <v>17549</v>
      </c>
      <c r="D439" s="2233" t="s">
        <v>26051</v>
      </c>
      <c r="E439" s="2239" t="s">
        <v>17551</v>
      </c>
      <c r="F439" s="2232" t="s">
        <v>6360</v>
      </c>
      <c r="G439" s="2233">
        <v>36000</v>
      </c>
      <c r="H439" s="2233"/>
      <c r="I439" s="2233"/>
      <c r="J439" s="2233"/>
      <c r="K439" s="2233"/>
      <c r="L439" s="2233"/>
      <c r="M439" s="2233"/>
      <c r="N439" s="2233"/>
      <c r="O439" s="2233"/>
      <c r="P439" s="2233"/>
      <c r="Q439" s="2233"/>
      <c r="R439" s="2233"/>
      <c r="S439" s="2233"/>
      <c r="T439" s="2233"/>
      <c r="U439" s="2233"/>
      <c r="V439" s="2233">
        <v>36000</v>
      </c>
      <c r="W439" s="2233">
        <v>2023</v>
      </c>
      <c r="X439" s="1623"/>
      <c r="Y439" s="2234">
        <v>2021</v>
      </c>
      <c r="Z439" s="2233"/>
      <c r="AA439" s="2233"/>
      <c r="AB439" s="2233"/>
      <c r="AC439" s="2233"/>
      <c r="AD439" s="2233"/>
      <c r="AE439" s="2233">
        <v>800</v>
      </c>
      <c r="AF439" s="2233"/>
      <c r="AG439" s="2233"/>
      <c r="AH439" s="2233"/>
      <c r="AI439" s="2233"/>
      <c r="AJ439" s="2233"/>
      <c r="AK439" s="2233"/>
      <c r="AL439" s="2233"/>
      <c r="AM439" s="2233"/>
      <c r="AN439" s="2233"/>
      <c r="AO439" s="2233"/>
      <c r="AP439" s="2233"/>
      <c r="AQ439" s="2233"/>
      <c r="AR439" s="2233"/>
      <c r="AS439" s="2233"/>
      <c r="AT439" s="2233"/>
      <c r="AU439" s="2233"/>
      <c r="AV439" s="2233"/>
      <c r="AW439" s="2233"/>
      <c r="AX439" s="2233"/>
      <c r="AY439" s="41"/>
      <c r="AZ439" s="41"/>
      <c r="BA439" s="41"/>
      <c r="BB439" s="41"/>
      <c r="BC439" s="41"/>
    </row>
    <row r="440" spans="1:55" s="43" customFormat="1" ht="27" customHeight="1">
      <c r="A440" s="41"/>
      <c r="B440" s="50"/>
      <c r="C440" s="2232" t="s">
        <v>17549</v>
      </c>
      <c r="D440" s="2233" t="s">
        <v>26052</v>
      </c>
      <c r="E440" s="2239" t="s">
        <v>17552</v>
      </c>
      <c r="F440" s="2232" t="s">
        <v>6360</v>
      </c>
      <c r="G440" s="2233">
        <v>9900</v>
      </c>
      <c r="H440" s="2233"/>
      <c r="I440" s="2233"/>
      <c r="J440" s="2233"/>
      <c r="K440" s="2233"/>
      <c r="L440" s="2233"/>
      <c r="M440" s="2233"/>
      <c r="N440" s="2233"/>
      <c r="O440" s="2233"/>
      <c r="P440" s="2233"/>
      <c r="Q440" s="2233"/>
      <c r="R440" s="2233"/>
      <c r="S440" s="2233"/>
      <c r="T440" s="2233"/>
      <c r="U440" s="2233"/>
      <c r="V440" s="2233">
        <v>9900</v>
      </c>
      <c r="W440" s="2233"/>
      <c r="X440" s="1623"/>
      <c r="Y440" s="2234">
        <v>2020</v>
      </c>
      <c r="Z440" s="2233"/>
      <c r="AA440" s="2233"/>
      <c r="AB440" s="2233"/>
      <c r="AC440" s="2233"/>
      <c r="AD440" s="2233"/>
      <c r="AE440" s="2233">
        <v>350</v>
      </c>
      <c r="AF440" s="2233"/>
      <c r="AG440" s="2233"/>
      <c r="AH440" s="2233"/>
      <c r="AI440" s="2233"/>
      <c r="AJ440" s="2233"/>
      <c r="AK440" s="2233"/>
      <c r="AL440" s="2233"/>
      <c r="AM440" s="2233"/>
      <c r="AN440" s="2233"/>
      <c r="AO440" s="2233"/>
      <c r="AP440" s="2233"/>
      <c r="AQ440" s="2233"/>
      <c r="AR440" s="2233"/>
      <c r="AS440" s="2233"/>
      <c r="AT440" s="2233"/>
      <c r="AU440" s="2233"/>
      <c r="AV440" s="2233"/>
      <c r="AW440" s="2233"/>
      <c r="AX440" s="2233"/>
      <c r="AY440" s="41"/>
      <c r="AZ440" s="41"/>
      <c r="BA440" s="41"/>
      <c r="BB440" s="41"/>
      <c r="BC440" s="41"/>
    </row>
    <row r="441" spans="1:55" s="43" customFormat="1" ht="27" customHeight="1">
      <c r="B441" s="50"/>
      <c r="C441" s="2232" t="s">
        <v>13333</v>
      </c>
      <c r="D441" s="2233" t="s">
        <v>26053</v>
      </c>
      <c r="E441" s="2233" t="s">
        <v>26054</v>
      </c>
      <c r="F441" s="2233" t="s">
        <v>13333</v>
      </c>
      <c r="G441" s="2233">
        <v>46343</v>
      </c>
      <c r="H441" s="2233"/>
      <c r="I441" s="2233"/>
      <c r="J441" s="2233"/>
      <c r="K441" s="2233">
        <v>18</v>
      </c>
      <c r="L441" s="2233"/>
      <c r="M441" s="2233"/>
      <c r="N441" s="2233"/>
      <c r="O441" s="2233"/>
      <c r="P441" s="2233"/>
      <c r="Q441" s="2233"/>
      <c r="R441" s="2233"/>
      <c r="S441" s="2233"/>
      <c r="T441" s="2233"/>
      <c r="U441" s="2233"/>
      <c r="V441" s="2233"/>
      <c r="W441" s="2233"/>
      <c r="X441" s="1623"/>
      <c r="Y441" s="2240">
        <v>2020</v>
      </c>
      <c r="Z441" s="2233"/>
      <c r="AA441" s="2233"/>
      <c r="AB441" s="2233"/>
      <c r="AC441" s="2233"/>
      <c r="AD441" s="2233"/>
      <c r="AE441" s="2233"/>
      <c r="AF441" s="2233"/>
      <c r="AG441" s="2233"/>
      <c r="AH441" s="2233"/>
      <c r="AI441" s="2233"/>
      <c r="AJ441" s="2233"/>
      <c r="AK441" s="2233"/>
      <c r="AL441" s="2233"/>
      <c r="AM441" s="2233"/>
      <c r="AN441" s="2233"/>
      <c r="AO441" s="2233"/>
      <c r="AP441" s="2233"/>
      <c r="AQ441" s="2233"/>
      <c r="AR441" s="2233"/>
      <c r="AS441" s="2233"/>
      <c r="AT441" s="2233"/>
      <c r="AU441" s="2233"/>
      <c r="AV441" s="2233"/>
      <c r="AW441" s="2233"/>
      <c r="AX441" s="2233"/>
    </row>
    <row r="442" spans="1:55" s="43" customFormat="1" ht="27" customHeight="1">
      <c r="B442" s="50"/>
      <c r="C442" s="2232" t="s">
        <v>13333</v>
      </c>
      <c r="D442" s="2233" t="s">
        <v>26055</v>
      </c>
      <c r="E442" s="2233" t="s">
        <v>26056</v>
      </c>
      <c r="F442" s="2233" t="s">
        <v>13333</v>
      </c>
      <c r="G442" s="2233">
        <v>56062</v>
      </c>
      <c r="H442" s="2233"/>
      <c r="I442" s="2233"/>
      <c r="J442" s="2233"/>
      <c r="K442" s="2233">
        <v>18</v>
      </c>
      <c r="L442" s="2233"/>
      <c r="M442" s="2233"/>
      <c r="N442" s="2233"/>
      <c r="O442" s="2233"/>
      <c r="P442" s="2233"/>
      <c r="Q442" s="2233"/>
      <c r="R442" s="2233"/>
      <c r="S442" s="2233"/>
      <c r="T442" s="2233"/>
      <c r="U442" s="2233"/>
      <c r="V442" s="2233"/>
      <c r="W442" s="2233"/>
      <c r="X442" s="1623"/>
      <c r="Y442" s="2240">
        <v>2021</v>
      </c>
      <c r="Z442" s="2233"/>
      <c r="AA442" s="2233"/>
      <c r="AB442" s="2233"/>
      <c r="AC442" s="2233"/>
      <c r="AD442" s="2233"/>
      <c r="AE442" s="2233"/>
      <c r="AF442" s="2233"/>
      <c r="AG442" s="2233"/>
      <c r="AH442" s="2233"/>
      <c r="AI442" s="2233"/>
      <c r="AJ442" s="2233"/>
      <c r="AK442" s="2233"/>
      <c r="AL442" s="2233"/>
      <c r="AM442" s="2233"/>
      <c r="AN442" s="2233"/>
      <c r="AO442" s="2233"/>
      <c r="AP442" s="2233"/>
      <c r="AQ442" s="2233"/>
      <c r="AR442" s="2233"/>
      <c r="AS442" s="2233"/>
      <c r="AT442" s="2233"/>
      <c r="AU442" s="2233"/>
      <c r="AV442" s="2233"/>
      <c r="AW442" s="2233"/>
      <c r="AX442" s="2233"/>
    </row>
    <row r="443" spans="1:55" s="43" customFormat="1" ht="27" customHeight="1">
      <c r="B443" s="50"/>
      <c r="C443" s="2232" t="s">
        <v>13333</v>
      </c>
      <c r="D443" s="2233" t="s">
        <v>26057</v>
      </c>
      <c r="E443" s="2233" t="s">
        <v>26058</v>
      </c>
      <c r="F443" s="2233" t="s">
        <v>13333</v>
      </c>
      <c r="G443" s="2233">
        <v>20000</v>
      </c>
      <c r="H443" s="2233"/>
      <c r="I443" s="2233"/>
      <c r="J443" s="2233"/>
      <c r="K443" s="2233">
        <v>18</v>
      </c>
      <c r="L443" s="2233"/>
      <c r="M443" s="2233"/>
      <c r="N443" s="2233"/>
      <c r="O443" s="2233"/>
      <c r="P443" s="2233"/>
      <c r="Q443" s="2233"/>
      <c r="R443" s="2233"/>
      <c r="S443" s="2233"/>
      <c r="T443" s="2233"/>
      <c r="U443" s="2233"/>
      <c r="V443" s="2233"/>
      <c r="W443" s="2233"/>
      <c r="X443" s="1623"/>
      <c r="Y443" s="2240">
        <v>2022</v>
      </c>
      <c r="Z443" s="2233"/>
      <c r="AA443" s="2233"/>
      <c r="AB443" s="2233"/>
      <c r="AC443" s="2233"/>
      <c r="AD443" s="2233"/>
      <c r="AE443" s="2233"/>
      <c r="AF443" s="2233"/>
      <c r="AG443" s="2233"/>
      <c r="AH443" s="2233"/>
      <c r="AI443" s="2233"/>
      <c r="AJ443" s="2233"/>
      <c r="AK443" s="2233"/>
      <c r="AL443" s="2233"/>
      <c r="AM443" s="2233"/>
      <c r="AN443" s="2233"/>
      <c r="AO443" s="2233"/>
      <c r="AP443" s="2233"/>
      <c r="AQ443" s="2233"/>
      <c r="AR443" s="2233"/>
      <c r="AS443" s="2233"/>
      <c r="AT443" s="2233"/>
      <c r="AU443" s="2233"/>
      <c r="AV443" s="2233"/>
      <c r="AW443" s="2233"/>
      <c r="AX443" s="2233"/>
    </row>
    <row r="444" spans="1:55" s="43" customFormat="1" ht="27" customHeight="1">
      <c r="B444" s="50"/>
      <c r="C444" s="2235" t="s">
        <v>14365</v>
      </c>
      <c r="D444" s="2236" t="s">
        <v>26059</v>
      </c>
      <c r="E444" s="2237" t="s">
        <v>18101</v>
      </c>
      <c r="F444" s="2236" t="s">
        <v>15378</v>
      </c>
      <c r="G444" s="2236">
        <v>8746</v>
      </c>
      <c r="H444" s="2236">
        <v>8746</v>
      </c>
      <c r="I444" s="2236">
        <v>8746</v>
      </c>
      <c r="J444" s="2236"/>
      <c r="K444" s="2233"/>
      <c r="L444" s="2236"/>
      <c r="M444" s="2233"/>
      <c r="N444" s="2233"/>
      <c r="O444" s="2233"/>
      <c r="P444" s="2233"/>
      <c r="Q444" s="2233"/>
      <c r="R444" s="2233"/>
      <c r="S444" s="2233"/>
      <c r="T444" s="2233"/>
      <c r="U444" s="2233"/>
      <c r="V444" s="2233"/>
      <c r="W444" s="2233"/>
      <c r="X444" s="1623"/>
      <c r="Y444" s="2241">
        <v>2021</v>
      </c>
      <c r="Z444" s="2233"/>
      <c r="AA444" s="2233"/>
      <c r="AB444" s="2233"/>
      <c r="AC444" s="2233"/>
      <c r="AD444" s="2233"/>
      <c r="AE444" s="2233"/>
      <c r="AF444" s="2233"/>
      <c r="AG444" s="2233"/>
      <c r="AH444" s="2233"/>
      <c r="AI444" s="2233"/>
      <c r="AJ444" s="2233"/>
      <c r="AK444" s="2233"/>
      <c r="AL444" s="2233"/>
      <c r="AM444" s="2233"/>
      <c r="AN444" s="2233"/>
      <c r="AO444" s="2233"/>
      <c r="AP444" s="2233"/>
      <c r="AQ444" s="2233"/>
      <c r="AR444" s="2233"/>
      <c r="AS444" s="2233"/>
      <c r="AT444" s="2233"/>
      <c r="AU444" s="2233"/>
      <c r="AV444" s="2233"/>
      <c r="AW444" s="2233"/>
      <c r="AX444" s="2233"/>
    </row>
    <row r="445" spans="1:55" s="43" customFormat="1" ht="27" customHeight="1">
      <c r="A445" s="41"/>
      <c r="B445" s="50"/>
      <c r="C445" s="2232" t="s">
        <v>14321</v>
      </c>
      <c r="D445" s="2233" t="s">
        <v>26060</v>
      </c>
      <c r="E445" s="2233" t="s">
        <v>15382</v>
      </c>
      <c r="F445" s="2233" t="s">
        <v>17433</v>
      </c>
      <c r="G445" s="2233">
        <v>15417</v>
      </c>
      <c r="H445" s="2233">
        <v>0</v>
      </c>
      <c r="I445" s="2233">
        <v>0</v>
      </c>
      <c r="J445" s="2233"/>
      <c r="K445" s="2233"/>
      <c r="L445" s="2233"/>
      <c r="M445" s="2233"/>
      <c r="N445" s="2233"/>
      <c r="O445" s="2233"/>
      <c r="P445" s="2233"/>
      <c r="Q445" s="2233"/>
      <c r="R445" s="2233"/>
      <c r="S445" s="2233"/>
      <c r="T445" s="2233"/>
      <c r="U445" s="2233"/>
      <c r="V445" s="2233"/>
      <c r="W445" s="2233"/>
      <c r="X445" s="1623"/>
      <c r="Y445" s="2241">
        <v>2020</v>
      </c>
      <c r="Z445" s="2233"/>
      <c r="AA445" s="2233"/>
      <c r="AB445" s="2233"/>
      <c r="AC445" s="2233"/>
      <c r="AD445" s="2233"/>
      <c r="AE445" s="2233"/>
      <c r="AF445" s="2233"/>
      <c r="AG445" s="2233"/>
      <c r="AH445" s="2233"/>
      <c r="AI445" s="2233"/>
      <c r="AJ445" s="2233"/>
      <c r="AK445" s="2233"/>
      <c r="AL445" s="2233"/>
      <c r="AM445" s="2233"/>
      <c r="AN445" s="2233"/>
      <c r="AO445" s="2233"/>
      <c r="AP445" s="2233"/>
      <c r="AQ445" s="2233"/>
      <c r="AR445" s="2233"/>
      <c r="AS445" s="2233"/>
      <c r="AT445" s="2233"/>
      <c r="AU445" s="2233"/>
      <c r="AV445" s="2233"/>
      <c r="AW445" s="2233"/>
      <c r="AX445" s="2233" t="s">
        <v>12494</v>
      </c>
      <c r="AY445" s="41"/>
      <c r="AZ445" s="41"/>
      <c r="BA445" s="41"/>
      <c r="BB445" s="41"/>
      <c r="BC445" s="41"/>
    </row>
    <row r="446" spans="1:55" s="43" customFormat="1" ht="27" customHeight="1">
      <c r="A446" s="41"/>
      <c r="B446" s="50"/>
      <c r="C446" s="2242" t="s">
        <v>14321</v>
      </c>
      <c r="D446" s="2233" t="s">
        <v>26061</v>
      </c>
      <c r="E446" s="2233" t="s">
        <v>15383</v>
      </c>
      <c r="F446" s="2233" t="s">
        <v>17433</v>
      </c>
      <c r="G446" s="2233">
        <v>18000</v>
      </c>
      <c r="H446" s="2233">
        <v>0</v>
      </c>
      <c r="I446" s="2233">
        <v>0</v>
      </c>
      <c r="J446" s="2233"/>
      <c r="K446" s="2233"/>
      <c r="L446" s="2233"/>
      <c r="M446" s="2233"/>
      <c r="N446" s="2233"/>
      <c r="O446" s="2233"/>
      <c r="P446" s="2233"/>
      <c r="Q446" s="2233"/>
      <c r="R446" s="2233"/>
      <c r="S446" s="2233"/>
      <c r="T446" s="2233"/>
      <c r="U446" s="2233"/>
      <c r="V446" s="2233"/>
      <c r="W446" s="2233"/>
      <c r="X446" s="1623"/>
      <c r="Y446" s="2241">
        <v>2017</v>
      </c>
      <c r="Z446" s="2233"/>
      <c r="AA446" s="2233"/>
      <c r="AB446" s="2233"/>
      <c r="AC446" s="2233"/>
      <c r="AD446" s="2233"/>
      <c r="AE446" s="2233"/>
      <c r="AF446" s="2233"/>
      <c r="AG446" s="2233"/>
      <c r="AH446" s="2233"/>
      <c r="AI446" s="2233"/>
      <c r="AJ446" s="2233"/>
      <c r="AK446" s="2233"/>
      <c r="AL446" s="2233"/>
      <c r="AM446" s="2233"/>
      <c r="AN446" s="2233"/>
      <c r="AO446" s="2233"/>
      <c r="AP446" s="2233"/>
      <c r="AQ446" s="2233"/>
      <c r="AR446" s="2233"/>
      <c r="AS446" s="2233"/>
      <c r="AT446" s="2233"/>
      <c r="AU446" s="2233"/>
      <c r="AV446" s="2233"/>
      <c r="AW446" s="2233"/>
      <c r="AX446" s="2233" t="s">
        <v>12494</v>
      </c>
      <c r="AY446" s="41"/>
      <c r="AZ446" s="41"/>
      <c r="BA446" s="41"/>
      <c r="BB446" s="41"/>
      <c r="BC446" s="41"/>
    </row>
    <row r="447" spans="1:55" s="43" customFormat="1" ht="27" customHeight="1">
      <c r="A447" s="41"/>
      <c r="B447" s="50"/>
      <c r="C447" s="2232" t="s">
        <v>14321</v>
      </c>
      <c r="D447" s="2233" t="s">
        <v>26062</v>
      </c>
      <c r="E447" s="2233" t="s">
        <v>17555</v>
      </c>
      <c r="F447" s="2233" t="s">
        <v>17433</v>
      </c>
      <c r="G447" s="2233">
        <v>21000</v>
      </c>
      <c r="H447" s="2233">
        <v>0</v>
      </c>
      <c r="I447" s="2233">
        <v>0</v>
      </c>
      <c r="J447" s="2236"/>
      <c r="K447" s="2233"/>
      <c r="L447" s="2236"/>
      <c r="M447" s="2233"/>
      <c r="N447" s="2233"/>
      <c r="O447" s="2233"/>
      <c r="P447" s="2233"/>
      <c r="Q447" s="2233"/>
      <c r="R447" s="2233"/>
      <c r="S447" s="2233"/>
      <c r="T447" s="2233"/>
      <c r="U447" s="2233"/>
      <c r="V447" s="2233"/>
      <c r="W447" s="2233"/>
      <c r="X447" s="1623"/>
      <c r="Y447" s="2241">
        <v>2023</v>
      </c>
      <c r="Z447" s="2233"/>
      <c r="AA447" s="2233"/>
      <c r="AB447" s="2233"/>
      <c r="AC447" s="2233"/>
      <c r="AD447" s="2233"/>
      <c r="AE447" s="2233">
        <v>567</v>
      </c>
      <c r="AF447" s="2233"/>
      <c r="AG447" s="2233"/>
      <c r="AH447" s="2233"/>
      <c r="AI447" s="2233"/>
      <c r="AJ447" s="2233"/>
      <c r="AK447" s="2233"/>
      <c r="AL447" s="2233"/>
      <c r="AM447" s="2233"/>
      <c r="AN447" s="2233"/>
      <c r="AO447" s="2233"/>
      <c r="AP447" s="2233"/>
      <c r="AQ447" s="2233"/>
      <c r="AR447" s="2233"/>
      <c r="AS447" s="2233"/>
      <c r="AT447" s="2233"/>
      <c r="AU447" s="2233"/>
      <c r="AV447" s="2233"/>
      <c r="AW447" s="2233"/>
      <c r="AX447" s="2233" t="s">
        <v>12494</v>
      </c>
      <c r="AY447" s="41"/>
      <c r="AZ447" s="41"/>
      <c r="BA447" s="41"/>
      <c r="BB447" s="41"/>
      <c r="BC447" s="41"/>
    </row>
    <row r="448" spans="1:55" s="43" customFormat="1" ht="27" customHeight="1">
      <c r="B448" s="50"/>
      <c r="C448" s="2232" t="s">
        <v>6384</v>
      </c>
      <c r="D448" s="2243" t="s">
        <v>26063</v>
      </c>
      <c r="E448" s="2233" t="s">
        <v>17556</v>
      </c>
      <c r="F448" s="2233" t="s">
        <v>6384</v>
      </c>
      <c r="G448" s="2233">
        <v>14027</v>
      </c>
      <c r="H448" s="2233"/>
      <c r="I448" s="2233"/>
      <c r="J448" s="2233"/>
      <c r="K448" s="2233"/>
      <c r="L448" s="2233"/>
      <c r="M448" s="2233"/>
      <c r="N448" s="2233"/>
      <c r="O448" s="2233"/>
      <c r="P448" s="2233"/>
      <c r="Q448" s="2233"/>
      <c r="R448" s="2233"/>
      <c r="S448" s="2233"/>
      <c r="T448" s="2233"/>
      <c r="U448" s="2233"/>
      <c r="V448" s="2233">
        <v>8600</v>
      </c>
      <c r="W448" s="2233"/>
      <c r="X448" s="1623"/>
      <c r="Y448" s="2241">
        <v>2019</v>
      </c>
      <c r="Z448" s="2233"/>
      <c r="AA448" s="2233"/>
      <c r="AB448" s="2233"/>
      <c r="AC448" s="2233"/>
      <c r="AD448" s="2233"/>
      <c r="AE448" s="2233">
        <v>230</v>
      </c>
      <c r="AF448" s="2233"/>
      <c r="AG448" s="2233"/>
      <c r="AH448" s="2233"/>
      <c r="AI448" s="2233"/>
      <c r="AJ448" s="2233"/>
      <c r="AK448" s="2233"/>
      <c r="AL448" s="2233"/>
      <c r="AM448" s="2233"/>
      <c r="AN448" s="2233"/>
      <c r="AO448" s="2233"/>
      <c r="AP448" s="2233"/>
      <c r="AQ448" s="2233"/>
      <c r="AR448" s="2233"/>
      <c r="AS448" s="2233"/>
      <c r="AT448" s="2233"/>
      <c r="AU448" s="2233"/>
      <c r="AV448" s="2233"/>
      <c r="AW448" s="2233"/>
      <c r="AX448" s="2233"/>
    </row>
    <row r="449" spans="1:55" s="43" customFormat="1" ht="27" customHeight="1">
      <c r="B449" s="50"/>
      <c r="C449" s="2232" t="s">
        <v>6384</v>
      </c>
      <c r="D449" s="2243" t="s">
        <v>26064</v>
      </c>
      <c r="E449" s="2233" t="s">
        <v>17557</v>
      </c>
      <c r="F449" s="2233" t="s">
        <v>17558</v>
      </c>
      <c r="G449" s="2233">
        <v>5750</v>
      </c>
      <c r="H449" s="2233"/>
      <c r="I449" s="2233"/>
      <c r="J449" s="2233"/>
      <c r="K449" s="2233"/>
      <c r="L449" s="2233"/>
      <c r="M449" s="2233"/>
      <c r="N449" s="2233"/>
      <c r="O449" s="2233"/>
      <c r="P449" s="2233"/>
      <c r="Q449" s="2233"/>
      <c r="R449" s="2233"/>
      <c r="S449" s="2233"/>
      <c r="T449" s="2233"/>
      <c r="U449" s="2233"/>
      <c r="V449" s="2233">
        <v>5750</v>
      </c>
      <c r="W449" s="2233"/>
      <c r="X449" s="1623"/>
      <c r="Y449" s="2241">
        <v>2023</v>
      </c>
      <c r="Z449" s="2233"/>
      <c r="AA449" s="2233"/>
      <c r="AB449" s="2233"/>
      <c r="AC449" s="2233"/>
      <c r="AD449" s="2233"/>
      <c r="AE449" s="2233">
        <v>37</v>
      </c>
      <c r="AF449" s="2233"/>
      <c r="AG449" s="2233"/>
      <c r="AH449" s="2233"/>
      <c r="AI449" s="2233"/>
      <c r="AJ449" s="2233"/>
      <c r="AK449" s="2233"/>
      <c r="AL449" s="2233"/>
      <c r="AM449" s="2233"/>
      <c r="AN449" s="2233"/>
      <c r="AO449" s="2233"/>
      <c r="AP449" s="2233"/>
      <c r="AQ449" s="2233"/>
      <c r="AR449" s="2233"/>
      <c r="AS449" s="2233"/>
      <c r="AT449" s="2233"/>
      <c r="AU449" s="2233"/>
      <c r="AV449" s="2233"/>
      <c r="AW449" s="2233"/>
      <c r="AX449" s="2244"/>
    </row>
    <row r="450" spans="1:55" s="43" customFormat="1" ht="27" customHeight="1">
      <c r="B450" s="50"/>
      <c r="C450" s="2232" t="s">
        <v>17558</v>
      </c>
      <c r="D450" s="2243" t="s">
        <v>26065</v>
      </c>
      <c r="E450" s="2233" t="s">
        <v>17565</v>
      </c>
      <c r="F450" s="2233" t="s">
        <v>17558</v>
      </c>
      <c r="G450" s="2233">
        <v>6340</v>
      </c>
      <c r="H450" s="2233"/>
      <c r="I450" s="2233"/>
      <c r="J450" s="2233"/>
      <c r="K450" s="2233"/>
      <c r="L450" s="2233"/>
      <c r="M450" s="2233"/>
      <c r="N450" s="2233"/>
      <c r="O450" s="2233"/>
      <c r="P450" s="2233"/>
      <c r="Q450" s="2233"/>
      <c r="R450" s="2233"/>
      <c r="S450" s="2233"/>
      <c r="T450" s="2233"/>
      <c r="U450" s="2233"/>
      <c r="V450" s="2233">
        <v>6340</v>
      </c>
      <c r="W450" s="2233"/>
      <c r="X450" s="1623"/>
      <c r="Y450" s="2241">
        <v>2023</v>
      </c>
      <c r="Z450" s="2233"/>
      <c r="AA450" s="2233"/>
      <c r="AB450" s="2233"/>
      <c r="AC450" s="2233"/>
      <c r="AD450" s="2233"/>
      <c r="AE450" s="2233">
        <v>195</v>
      </c>
      <c r="AF450" s="2233"/>
      <c r="AG450" s="2233"/>
      <c r="AH450" s="2233"/>
      <c r="AI450" s="2233"/>
      <c r="AJ450" s="2233"/>
      <c r="AK450" s="2233"/>
      <c r="AL450" s="2233"/>
      <c r="AM450" s="2233"/>
      <c r="AN450" s="2233"/>
      <c r="AO450" s="2233"/>
      <c r="AP450" s="2233"/>
      <c r="AQ450" s="2233"/>
      <c r="AR450" s="2233"/>
      <c r="AS450" s="2233"/>
      <c r="AT450" s="2233"/>
      <c r="AU450" s="2233"/>
      <c r="AV450" s="2233"/>
      <c r="AW450" s="2233"/>
      <c r="AX450" s="2233"/>
    </row>
    <row r="451" spans="1:55" s="43" customFormat="1" ht="27" customHeight="1">
      <c r="A451" s="41"/>
      <c r="B451" s="50"/>
      <c r="C451" s="2232" t="s">
        <v>17558</v>
      </c>
      <c r="D451" s="2243" t="s">
        <v>26066</v>
      </c>
      <c r="E451" s="2233" t="s">
        <v>17566</v>
      </c>
      <c r="F451" s="2233" t="s">
        <v>17558</v>
      </c>
      <c r="G451" s="2233">
        <v>10655</v>
      </c>
      <c r="H451" s="2233"/>
      <c r="I451" s="2233"/>
      <c r="J451" s="2233"/>
      <c r="K451" s="2233"/>
      <c r="L451" s="2233"/>
      <c r="M451" s="2233"/>
      <c r="N451" s="2233"/>
      <c r="O451" s="2233"/>
      <c r="P451" s="2233"/>
      <c r="Q451" s="2233"/>
      <c r="R451" s="2233"/>
      <c r="S451" s="2233"/>
      <c r="T451" s="2233"/>
      <c r="U451" s="2233"/>
      <c r="V451" s="2233"/>
      <c r="W451" s="2233"/>
      <c r="X451" s="1623"/>
      <c r="Y451" s="2241">
        <v>2023</v>
      </c>
      <c r="Z451" s="2233"/>
      <c r="AA451" s="2233"/>
      <c r="AB451" s="2233"/>
      <c r="AC451" s="2233"/>
      <c r="AD451" s="2233"/>
      <c r="AE451" s="2233">
        <v>204</v>
      </c>
      <c r="AF451" s="2233"/>
      <c r="AG451" s="2233"/>
      <c r="AH451" s="2233"/>
      <c r="AI451" s="2233"/>
      <c r="AJ451" s="2233"/>
      <c r="AK451" s="2233"/>
      <c r="AL451" s="2233"/>
      <c r="AM451" s="2233"/>
      <c r="AN451" s="2233"/>
      <c r="AO451" s="2233"/>
      <c r="AP451" s="2233"/>
      <c r="AQ451" s="2233"/>
      <c r="AR451" s="2233"/>
      <c r="AS451" s="2233"/>
      <c r="AT451" s="2233"/>
      <c r="AU451" s="2233"/>
      <c r="AV451" s="2233"/>
      <c r="AW451" s="2233"/>
      <c r="AX451" s="2233"/>
      <c r="AY451" s="41"/>
      <c r="AZ451" s="41"/>
      <c r="BA451" s="41"/>
      <c r="BB451" s="41"/>
      <c r="BC451" s="41"/>
    </row>
    <row r="452" spans="1:55" s="43" customFormat="1" ht="27" customHeight="1">
      <c r="A452" s="41"/>
      <c r="B452" s="50"/>
      <c r="C452" s="2232" t="s">
        <v>17558</v>
      </c>
      <c r="D452" s="2243" t="s">
        <v>26067</v>
      </c>
      <c r="E452" s="2233" t="s">
        <v>17567</v>
      </c>
      <c r="F452" s="2233" t="s">
        <v>17558</v>
      </c>
      <c r="G452" s="2233">
        <v>8350</v>
      </c>
      <c r="H452" s="2233"/>
      <c r="I452" s="2233"/>
      <c r="J452" s="2233"/>
      <c r="K452" s="2233"/>
      <c r="L452" s="2233"/>
      <c r="M452" s="2233"/>
      <c r="N452" s="2233"/>
      <c r="O452" s="2233"/>
      <c r="P452" s="2233"/>
      <c r="Q452" s="2233"/>
      <c r="R452" s="2233"/>
      <c r="S452" s="2233"/>
      <c r="T452" s="2233"/>
      <c r="U452" s="2233"/>
      <c r="V452" s="2233">
        <v>8350</v>
      </c>
      <c r="W452" s="2233"/>
      <c r="X452" s="1623"/>
      <c r="Y452" s="2241">
        <v>2022</v>
      </c>
      <c r="Z452" s="2233"/>
      <c r="AA452" s="2233"/>
      <c r="AB452" s="2233"/>
      <c r="AC452" s="2233"/>
      <c r="AD452" s="2233"/>
      <c r="AE452" s="2233">
        <v>307</v>
      </c>
      <c r="AF452" s="2233"/>
      <c r="AG452" s="2233"/>
      <c r="AH452" s="2233"/>
      <c r="AI452" s="2233"/>
      <c r="AJ452" s="2233"/>
      <c r="AK452" s="2233"/>
      <c r="AL452" s="2233"/>
      <c r="AM452" s="2233"/>
      <c r="AN452" s="2233"/>
      <c r="AO452" s="2233"/>
      <c r="AP452" s="2233"/>
      <c r="AQ452" s="2233"/>
      <c r="AR452" s="2233"/>
      <c r="AS452" s="2233"/>
      <c r="AT452" s="2233"/>
      <c r="AU452" s="2233"/>
      <c r="AV452" s="2233"/>
      <c r="AW452" s="2233"/>
      <c r="AX452" s="2233"/>
      <c r="AY452" s="41"/>
      <c r="AZ452" s="41"/>
      <c r="BA452" s="41"/>
      <c r="BB452" s="41"/>
      <c r="BC452" s="41"/>
    </row>
    <row r="453" spans="1:55" s="43" customFormat="1" ht="27" customHeight="1">
      <c r="A453" s="41"/>
      <c r="B453" s="50"/>
      <c r="C453" s="2232" t="s">
        <v>17558</v>
      </c>
      <c r="D453" s="2243" t="s">
        <v>26068</v>
      </c>
      <c r="E453" s="2233" t="s">
        <v>26069</v>
      </c>
      <c r="F453" s="2233" t="s">
        <v>17558</v>
      </c>
      <c r="G453" s="2233">
        <v>15734</v>
      </c>
      <c r="H453" s="2233"/>
      <c r="I453" s="2233"/>
      <c r="J453" s="2233"/>
      <c r="K453" s="2233"/>
      <c r="L453" s="2233"/>
      <c r="M453" s="2233"/>
      <c r="N453" s="2233"/>
      <c r="O453" s="2233"/>
      <c r="P453" s="2233"/>
      <c r="Q453" s="2233"/>
      <c r="R453" s="2233"/>
      <c r="S453" s="2233"/>
      <c r="T453" s="2233"/>
      <c r="U453" s="2233"/>
      <c r="V453" s="2233">
        <v>15734</v>
      </c>
      <c r="W453" s="2233"/>
      <c r="X453" s="1623"/>
      <c r="Y453" s="2241">
        <v>2024</v>
      </c>
      <c r="Z453" s="2233"/>
      <c r="AA453" s="2233"/>
      <c r="AB453" s="2233"/>
      <c r="AC453" s="2233"/>
      <c r="AD453" s="2233"/>
      <c r="AE453" s="2233">
        <v>1000</v>
      </c>
      <c r="AF453" s="2233"/>
      <c r="AG453" s="2233"/>
      <c r="AH453" s="2233"/>
      <c r="AI453" s="2233"/>
      <c r="AJ453" s="2233"/>
      <c r="AK453" s="2233"/>
      <c r="AL453" s="2233"/>
      <c r="AM453" s="2233"/>
      <c r="AN453" s="2233"/>
      <c r="AO453" s="2233"/>
      <c r="AP453" s="2233"/>
      <c r="AQ453" s="2233"/>
      <c r="AR453" s="2233"/>
      <c r="AS453" s="2233"/>
      <c r="AT453" s="2233"/>
      <c r="AU453" s="2233"/>
      <c r="AV453" s="2233"/>
      <c r="AW453" s="2233"/>
      <c r="AX453" s="2233"/>
      <c r="AY453" s="41"/>
      <c r="AZ453" s="41"/>
      <c r="BA453" s="41"/>
      <c r="BB453" s="41"/>
      <c r="BC453" s="41"/>
    </row>
    <row r="454" spans="1:55" s="43" customFormat="1" ht="27" customHeight="1">
      <c r="A454" s="41"/>
      <c r="B454" s="50"/>
      <c r="C454" s="2232" t="s">
        <v>17558</v>
      </c>
      <c r="D454" s="2243" t="s">
        <v>26070</v>
      </c>
      <c r="E454" s="2233" t="s">
        <v>26071</v>
      </c>
      <c r="F454" s="2233" t="s">
        <v>17558</v>
      </c>
      <c r="G454" s="2233">
        <v>6618</v>
      </c>
      <c r="H454" s="2233"/>
      <c r="I454" s="2233"/>
      <c r="J454" s="2233"/>
      <c r="K454" s="2233"/>
      <c r="L454" s="2233"/>
      <c r="M454" s="2233"/>
      <c r="N454" s="2233"/>
      <c r="O454" s="2233"/>
      <c r="P454" s="2233"/>
      <c r="Q454" s="2233"/>
      <c r="R454" s="2233"/>
      <c r="S454" s="2233"/>
      <c r="T454" s="2233"/>
      <c r="U454" s="2233"/>
      <c r="V454" s="2233">
        <v>6618</v>
      </c>
      <c r="W454" s="2233"/>
      <c r="X454" s="1623"/>
      <c r="Y454" s="2241">
        <v>2021</v>
      </c>
      <c r="Z454" s="2233"/>
      <c r="AA454" s="2233"/>
      <c r="AB454" s="2233"/>
      <c r="AC454" s="2233"/>
      <c r="AD454" s="2233"/>
      <c r="AE454" s="2233">
        <v>916</v>
      </c>
      <c r="AF454" s="2233"/>
      <c r="AG454" s="2233"/>
      <c r="AH454" s="2233"/>
      <c r="AI454" s="2233"/>
      <c r="AJ454" s="2233"/>
      <c r="AK454" s="2233"/>
      <c r="AL454" s="2233"/>
      <c r="AM454" s="2233"/>
      <c r="AN454" s="2233"/>
      <c r="AO454" s="2233"/>
      <c r="AP454" s="2233"/>
      <c r="AQ454" s="2233"/>
      <c r="AR454" s="2233"/>
      <c r="AS454" s="2233"/>
      <c r="AT454" s="2233"/>
      <c r="AU454" s="2233"/>
      <c r="AV454" s="2233"/>
      <c r="AW454" s="2233"/>
      <c r="AX454" s="2233"/>
      <c r="AY454" s="41"/>
      <c r="AZ454" s="41"/>
      <c r="BA454" s="41"/>
      <c r="BB454" s="41"/>
      <c r="BC454" s="41"/>
    </row>
    <row r="455" spans="1:55" s="43" customFormat="1" ht="27" customHeight="1">
      <c r="A455" s="41"/>
      <c r="B455" s="50"/>
      <c r="C455" s="2235" t="s">
        <v>13304</v>
      </c>
      <c r="D455" s="2236" t="s">
        <v>26072</v>
      </c>
      <c r="E455" s="2233" t="s">
        <v>26073</v>
      </c>
      <c r="F455" s="2233" t="s">
        <v>13304</v>
      </c>
      <c r="G455" s="2233">
        <v>17000</v>
      </c>
      <c r="H455" s="2233"/>
      <c r="I455" s="2233"/>
      <c r="J455" s="2233"/>
      <c r="K455" s="2233">
        <v>18</v>
      </c>
      <c r="L455" s="2233"/>
      <c r="M455" s="2233"/>
      <c r="N455" s="2233"/>
      <c r="O455" s="2233"/>
      <c r="P455" s="2233"/>
      <c r="Q455" s="2233"/>
      <c r="R455" s="2233"/>
      <c r="S455" s="2233"/>
      <c r="T455" s="2233"/>
      <c r="U455" s="2233"/>
      <c r="V455" s="2233">
        <v>17000</v>
      </c>
      <c r="W455" s="2241">
        <v>2022</v>
      </c>
      <c r="X455" s="1623" t="s">
        <v>18732</v>
      </c>
      <c r="Y455" s="2241">
        <v>2015</v>
      </c>
      <c r="Z455" s="2233">
        <v>2000</v>
      </c>
      <c r="AA455" s="2233"/>
      <c r="AB455" s="2233"/>
      <c r="AC455" s="2233"/>
      <c r="AD455" s="2233"/>
      <c r="AE455" s="2233"/>
      <c r="AF455" s="2233"/>
      <c r="AG455" s="2233"/>
      <c r="AH455" s="2233"/>
      <c r="AI455" s="2233"/>
      <c r="AJ455" s="2233"/>
      <c r="AK455" s="2233"/>
      <c r="AL455" s="2233"/>
      <c r="AM455" s="2233"/>
      <c r="AN455" s="2233"/>
      <c r="AO455" s="2233"/>
      <c r="AP455" s="2233"/>
      <c r="AQ455" s="2233"/>
      <c r="AR455" s="2233"/>
      <c r="AS455" s="2233"/>
      <c r="AT455" s="2233"/>
      <c r="AU455" s="2233"/>
      <c r="AV455" s="2233"/>
      <c r="AW455" s="2233"/>
      <c r="AX455" s="2236"/>
      <c r="AY455" s="41"/>
      <c r="AZ455" s="41"/>
      <c r="BA455" s="41"/>
      <c r="BB455" s="41"/>
      <c r="BC455" s="41"/>
    </row>
    <row r="456" spans="1:55" s="43" customFormat="1" ht="27" customHeight="1">
      <c r="B456" s="50"/>
      <c r="C456" s="2235" t="s">
        <v>13304</v>
      </c>
      <c r="D456" s="2236" t="s">
        <v>26072</v>
      </c>
      <c r="E456" s="2233" t="s">
        <v>26074</v>
      </c>
      <c r="F456" s="2233" t="s">
        <v>13304</v>
      </c>
      <c r="G456" s="2233">
        <v>10898</v>
      </c>
      <c r="H456" s="2233"/>
      <c r="I456" s="2233"/>
      <c r="J456" s="2233"/>
      <c r="K456" s="2233">
        <v>18</v>
      </c>
      <c r="L456" s="2233"/>
      <c r="M456" s="2233"/>
      <c r="N456" s="2233"/>
      <c r="O456" s="2233"/>
      <c r="P456" s="2233"/>
      <c r="Q456" s="2233"/>
      <c r="R456" s="2233"/>
      <c r="S456" s="2233"/>
      <c r="T456" s="2233"/>
      <c r="U456" s="2233"/>
      <c r="V456" s="2233">
        <v>10898</v>
      </c>
      <c r="W456" s="2241">
        <v>2022</v>
      </c>
      <c r="X456" s="1623" t="s">
        <v>18732</v>
      </c>
      <c r="Y456" s="2241">
        <v>2011</v>
      </c>
      <c r="Z456" s="2233">
        <v>1000</v>
      </c>
      <c r="AA456" s="2233"/>
      <c r="AB456" s="2233"/>
      <c r="AC456" s="2233"/>
      <c r="AD456" s="2233"/>
      <c r="AE456" s="2233"/>
      <c r="AF456" s="2233"/>
      <c r="AG456" s="2233"/>
      <c r="AH456" s="2233"/>
      <c r="AI456" s="2233"/>
      <c r="AJ456" s="2233"/>
      <c r="AK456" s="2233"/>
      <c r="AL456" s="2233"/>
      <c r="AM456" s="2233"/>
      <c r="AN456" s="2233"/>
      <c r="AO456" s="2233"/>
      <c r="AP456" s="2233"/>
      <c r="AQ456" s="2233"/>
      <c r="AR456" s="2233"/>
      <c r="AS456" s="2233"/>
      <c r="AT456" s="2233"/>
      <c r="AU456" s="2233"/>
      <c r="AV456" s="2233"/>
      <c r="AW456" s="2233"/>
      <c r="AX456" s="2236"/>
    </row>
    <row r="457" spans="1:55" s="43" customFormat="1" ht="27" customHeight="1">
      <c r="B457" s="50"/>
      <c r="C457" s="2235" t="s">
        <v>13304</v>
      </c>
      <c r="D457" s="2236" t="s">
        <v>26075</v>
      </c>
      <c r="E457" s="2233" t="s">
        <v>26076</v>
      </c>
      <c r="F457" s="2233" t="s">
        <v>13304</v>
      </c>
      <c r="G457" s="2233">
        <v>4600</v>
      </c>
      <c r="H457" s="2233"/>
      <c r="I457" s="2233"/>
      <c r="J457" s="2233"/>
      <c r="K457" s="2233">
        <v>9</v>
      </c>
      <c r="L457" s="2233"/>
      <c r="M457" s="2233"/>
      <c r="N457" s="2233"/>
      <c r="O457" s="2233"/>
      <c r="P457" s="2233"/>
      <c r="Q457" s="2233"/>
      <c r="R457" s="2233"/>
      <c r="S457" s="2233"/>
      <c r="T457" s="2233"/>
      <c r="U457" s="2233"/>
      <c r="V457" s="2233">
        <v>4600</v>
      </c>
      <c r="W457" s="2233"/>
      <c r="X457" s="1623" t="s">
        <v>18732</v>
      </c>
      <c r="Y457" s="2241">
        <v>2023</v>
      </c>
      <c r="Z457" s="2233">
        <v>100</v>
      </c>
      <c r="AA457" s="2233"/>
      <c r="AB457" s="2233"/>
      <c r="AC457" s="2233"/>
      <c r="AD457" s="2233"/>
      <c r="AE457" s="2233"/>
      <c r="AF457" s="2233"/>
      <c r="AG457" s="2233"/>
      <c r="AH457" s="2233"/>
      <c r="AI457" s="2233"/>
      <c r="AJ457" s="2233"/>
      <c r="AK457" s="2233"/>
      <c r="AL457" s="2233"/>
      <c r="AM457" s="2233"/>
      <c r="AN457" s="2233"/>
      <c r="AO457" s="2233"/>
      <c r="AP457" s="2233"/>
      <c r="AQ457" s="2233"/>
      <c r="AR457" s="2233"/>
      <c r="AS457" s="2233"/>
      <c r="AT457" s="2233"/>
      <c r="AU457" s="2233"/>
      <c r="AV457" s="2233"/>
      <c r="AW457" s="2233"/>
      <c r="AX457" s="2236"/>
    </row>
    <row r="458" spans="1:55" s="43" customFormat="1" ht="27" customHeight="1">
      <c r="B458" s="50"/>
      <c r="C458" s="2235" t="s">
        <v>13304</v>
      </c>
      <c r="D458" s="2236" t="s">
        <v>26077</v>
      </c>
      <c r="E458" s="2233" t="s">
        <v>26078</v>
      </c>
      <c r="F458" s="2233" t="s">
        <v>13304</v>
      </c>
      <c r="G458" s="2233">
        <v>2665</v>
      </c>
      <c r="H458" s="2233"/>
      <c r="I458" s="2233"/>
      <c r="J458" s="2233"/>
      <c r="K458" s="2233">
        <v>9</v>
      </c>
      <c r="L458" s="2233"/>
      <c r="M458" s="2233"/>
      <c r="N458" s="2233"/>
      <c r="O458" s="2233"/>
      <c r="P458" s="2233"/>
      <c r="Q458" s="2233"/>
      <c r="R458" s="2233"/>
      <c r="S458" s="2233"/>
      <c r="T458" s="2233"/>
      <c r="U458" s="2233"/>
      <c r="V458" s="2233">
        <v>2665</v>
      </c>
      <c r="W458" s="2233"/>
      <c r="X458" s="1623" t="s">
        <v>18732</v>
      </c>
      <c r="Y458" s="2241">
        <v>2024</v>
      </c>
      <c r="Z458" s="2233">
        <v>600</v>
      </c>
      <c r="AA458" s="2233"/>
      <c r="AB458" s="2233"/>
      <c r="AC458" s="2233"/>
      <c r="AD458" s="2233"/>
      <c r="AE458" s="2233"/>
      <c r="AF458" s="2233"/>
      <c r="AG458" s="2233"/>
      <c r="AH458" s="2233"/>
      <c r="AI458" s="2233"/>
      <c r="AJ458" s="2233"/>
      <c r="AK458" s="2233"/>
      <c r="AL458" s="2233"/>
      <c r="AM458" s="2233"/>
      <c r="AN458" s="2233"/>
      <c r="AO458" s="2233"/>
      <c r="AP458" s="2233"/>
      <c r="AQ458" s="2233"/>
      <c r="AR458" s="2233"/>
      <c r="AS458" s="2233"/>
      <c r="AT458" s="2233"/>
      <c r="AU458" s="2233"/>
      <c r="AV458" s="2233"/>
      <c r="AW458" s="2233"/>
      <c r="AX458" s="2236"/>
    </row>
    <row r="459" spans="1:55" s="43" customFormat="1" ht="27" customHeight="1">
      <c r="B459" s="50"/>
      <c r="C459" s="2235" t="s">
        <v>13304</v>
      </c>
      <c r="D459" s="2236" t="s">
        <v>26079</v>
      </c>
      <c r="E459" s="2233" t="s">
        <v>26080</v>
      </c>
      <c r="F459" s="2233" t="s">
        <v>13304</v>
      </c>
      <c r="G459" s="2233">
        <v>7500</v>
      </c>
      <c r="H459" s="2233"/>
      <c r="I459" s="2233"/>
      <c r="J459" s="2233"/>
      <c r="K459" s="2233">
        <v>18</v>
      </c>
      <c r="L459" s="2233"/>
      <c r="M459" s="2233"/>
      <c r="N459" s="2233"/>
      <c r="O459" s="2233"/>
      <c r="P459" s="2233"/>
      <c r="Q459" s="2233"/>
      <c r="R459" s="2233"/>
      <c r="S459" s="2233"/>
      <c r="T459" s="2233"/>
      <c r="U459" s="2233"/>
      <c r="V459" s="2233">
        <v>7500</v>
      </c>
      <c r="W459" s="2233"/>
      <c r="X459" s="1623" t="s">
        <v>18732</v>
      </c>
      <c r="Y459" s="2241">
        <v>2020</v>
      </c>
      <c r="Z459" s="2233">
        <v>100</v>
      </c>
      <c r="AA459" s="2233"/>
      <c r="AB459" s="2233"/>
      <c r="AC459" s="2233"/>
      <c r="AD459" s="2233"/>
      <c r="AE459" s="2233"/>
      <c r="AF459" s="2233"/>
      <c r="AG459" s="2233"/>
      <c r="AH459" s="2233"/>
      <c r="AI459" s="2233"/>
      <c r="AJ459" s="2233"/>
      <c r="AK459" s="2233"/>
      <c r="AL459" s="2233"/>
      <c r="AM459" s="2233"/>
      <c r="AN459" s="2233"/>
      <c r="AO459" s="2233"/>
      <c r="AP459" s="2233"/>
      <c r="AQ459" s="2233"/>
      <c r="AR459" s="2233"/>
      <c r="AS459" s="2233"/>
      <c r="AT459" s="2233"/>
      <c r="AU459" s="2233"/>
      <c r="AV459" s="2233"/>
      <c r="AW459" s="2233"/>
      <c r="AX459" s="2236"/>
    </row>
    <row r="460" spans="1:55" s="43" customFormat="1" ht="27" customHeight="1">
      <c r="B460" s="50"/>
      <c r="C460" s="2235" t="s">
        <v>13304</v>
      </c>
      <c r="D460" s="2236" t="s">
        <v>26081</v>
      </c>
      <c r="E460" s="2233" t="s">
        <v>26082</v>
      </c>
      <c r="F460" s="2233" t="s">
        <v>13304</v>
      </c>
      <c r="G460" s="2233">
        <v>15004</v>
      </c>
      <c r="H460" s="2233"/>
      <c r="I460" s="2233"/>
      <c r="J460" s="2233"/>
      <c r="K460" s="2233">
        <v>9</v>
      </c>
      <c r="L460" s="2233"/>
      <c r="M460" s="2233"/>
      <c r="N460" s="2233"/>
      <c r="O460" s="2233"/>
      <c r="P460" s="2233"/>
      <c r="Q460" s="2233"/>
      <c r="R460" s="2233"/>
      <c r="S460" s="2233"/>
      <c r="T460" s="2233"/>
      <c r="U460" s="2233"/>
      <c r="V460" s="2233">
        <v>15004</v>
      </c>
      <c r="W460" s="2233"/>
      <c r="X460" s="1623" t="s">
        <v>18732</v>
      </c>
      <c r="Y460" s="2240">
        <v>2023</v>
      </c>
      <c r="Z460" s="2233">
        <v>800</v>
      </c>
      <c r="AA460" s="2233"/>
      <c r="AB460" s="2233"/>
      <c r="AC460" s="2233"/>
      <c r="AD460" s="2233"/>
      <c r="AE460" s="2233"/>
      <c r="AF460" s="2233"/>
      <c r="AG460" s="2233"/>
      <c r="AH460" s="2233"/>
      <c r="AI460" s="2233"/>
      <c r="AJ460" s="2233"/>
      <c r="AK460" s="2233"/>
      <c r="AL460" s="2233"/>
      <c r="AM460" s="2233"/>
      <c r="AN460" s="2233"/>
      <c r="AO460" s="2233"/>
      <c r="AP460" s="2233"/>
      <c r="AQ460" s="2233"/>
      <c r="AR460" s="2233"/>
      <c r="AS460" s="2233"/>
      <c r="AT460" s="2233"/>
      <c r="AU460" s="2233"/>
      <c r="AV460" s="2233"/>
      <c r="AW460" s="2233"/>
      <c r="AX460" s="2236"/>
    </row>
    <row r="461" spans="1:55" s="43" customFormat="1" ht="27" customHeight="1">
      <c r="B461" s="50"/>
      <c r="C461" s="2235" t="s">
        <v>13304</v>
      </c>
      <c r="D461" s="2236" t="s">
        <v>26083</v>
      </c>
      <c r="E461" s="2233" t="s">
        <v>26084</v>
      </c>
      <c r="F461" s="2233" t="s">
        <v>13304</v>
      </c>
      <c r="G461" s="2233">
        <v>7486</v>
      </c>
      <c r="H461" s="2233"/>
      <c r="I461" s="2233"/>
      <c r="J461" s="2233"/>
      <c r="K461" s="2233">
        <v>9</v>
      </c>
      <c r="L461" s="2233"/>
      <c r="M461" s="2233"/>
      <c r="N461" s="2233"/>
      <c r="O461" s="2233"/>
      <c r="P461" s="2233"/>
      <c r="Q461" s="2233"/>
      <c r="R461" s="2233"/>
      <c r="S461" s="2233"/>
      <c r="T461" s="2233"/>
      <c r="U461" s="2233"/>
      <c r="V461" s="2233">
        <v>7486</v>
      </c>
      <c r="W461" s="2233"/>
      <c r="X461" s="1623" t="s">
        <v>18732</v>
      </c>
      <c r="Y461" s="2240">
        <v>2023</v>
      </c>
      <c r="Z461" s="2233">
        <v>600</v>
      </c>
      <c r="AA461" s="2233"/>
      <c r="AB461" s="2233"/>
      <c r="AC461" s="2233"/>
      <c r="AD461" s="2233"/>
      <c r="AE461" s="2233"/>
      <c r="AF461" s="2233"/>
      <c r="AG461" s="2233"/>
      <c r="AH461" s="2233"/>
      <c r="AI461" s="2233"/>
      <c r="AJ461" s="2233"/>
      <c r="AK461" s="2233"/>
      <c r="AL461" s="2233"/>
      <c r="AM461" s="2233"/>
      <c r="AN461" s="2233"/>
      <c r="AO461" s="2233"/>
      <c r="AP461" s="2233"/>
      <c r="AQ461" s="2233"/>
      <c r="AR461" s="2233"/>
      <c r="AS461" s="2233"/>
      <c r="AT461" s="2233"/>
      <c r="AU461" s="2233"/>
      <c r="AV461" s="2233"/>
      <c r="AW461" s="2233"/>
      <c r="AX461" s="2236"/>
    </row>
    <row r="462" spans="1:55" s="43" customFormat="1" ht="27" customHeight="1">
      <c r="B462" s="50"/>
      <c r="C462" s="2235" t="s">
        <v>13304</v>
      </c>
      <c r="D462" s="2236" t="s">
        <v>26085</v>
      </c>
      <c r="E462" s="2233" t="s">
        <v>26086</v>
      </c>
      <c r="F462" s="2233" t="s">
        <v>13304</v>
      </c>
      <c r="G462" s="2233">
        <v>17159</v>
      </c>
      <c r="H462" s="2233"/>
      <c r="I462" s="2233"/>
      <c r="J462" s="2233"/>
      <c r="K462" s="2233">
        <v>9</v>
      </c>
      <c r="L462" s="2233"/>
      <c r="M462" s="2233"/>
      <c r="N462" s="2233"/>
      <c r="O462" s="2233"/>
      <c r="P462" s="2233"/>
      <c r="Q462" s="2233"/>
      <c r="R462" s="2233"/>
      <c r="S462" s="2233"/>
      <c r="T462" s="2233"/>
      <c r="U462" s="2233"/>
      <c r="V462" s="2233">
        <v>17159</v>
      </c>
      <c r="W462" s="2233"/>
      <c r="X462" s="1623" t="s">
        <v>18732</v>
      </c>
      <c r="Y462" s="2240">
        <v>2021</v>
      </c>
      <c r="Z462" s="2233">
        <v>1200</v>
      </c>
      <c r="AA462" s="2233"/>
      <c r="AB462" s="2233"/>
      <c r="AC462" s="2233"/>
      <c r="AD462" s="2233"/>
      <c r="AE462" s="2233"/>
      <c r="AF462" s="2233"/>
      <c r="AG462" s="2233"/>
      <c r="AH462" s="2233"/>
      <c r="AI462" s="2233"/>
      <c r="AJ462" s="2233"/>
      <c r="AK462" s="2233"/>
      <c r="AL462" s="2233"/>
      <c r="AM462" s="2233"/>
      <c r="AN462" s="2233"/>
      <c r="AO462" s="2233"/>
      <c r="AP462" s="2233"/>
      <c r="AQ462" s="2233"/>
      <c r="AR462" s="2233"/>
      <c r="AS462" s="2233"/>
      <c r="AT462" s="2233"/>
      <c r="AU462" s="2233"/>
      <c r="AV462" s="2233"/>
      <c r="AW462" s="2233"/>
      <c r="AX462" s="2236"/>
    </row>
    <row r="463" spans="1:55" s="43" customFormat="1" ht="27" customHeight="1">
      <c r="B463" s="50"/>
      <c r="C463" s="2235" t="s">
        <v>13304</v>
      </c>
      <c r="D463" s="2236" t="s">
        <v>26087</v>
      </c>
      <c r="E463" s="2233" t="s">
        <v>26088</v>
      </c>
      <c r="F463" s="2233" t="s">
        <v>13304</v>
      </c>
      <c r="G463" s="2233">
        <v>7400</v>
      </c>
      <c r="H463" s="2233"/>
      <c r="I463" s="2233"/>
      <c r="J463" s="2233"/>
      <c r="K463" s="2233">
        <v>9</v>
      </c>
      <c r="L463" s="2233"/>
      <c r="M463" s="2233"/>
      <c r="N463" s="2233"/>
      <c r="O463" s="2233"/>
      <c r="P463" s="2233"/>
      <c r="Q463" s="2233"/>
      <c r="R463" s="2233"/>
      <c r="S463" s="2233"/>
      <c r="T463" s="2233"/>
      <c r="U463" s="2233"/>
      <c r="V463" s="2233">
        <v>7400</v>
      </c>
      <c r="W463" s="2233"/>
      <c r="X463" s="1623" t="s">
        <v>18732</v>
      </c>
      <c r="Y463" s="2241">
        <v>2024</v>
      </c>
      <c r="Z463" s="2233">
        <v>500</v>
      </c>
      <c r="AA463" s="2233"/>
      <c r="AB463" s="2233"/>
      <c r="AC463" s="2233"/>
      <c r="AD463" s="2233"/>
      <c r="AE463" s="2233"/>
      <c r="AF463" s="2233"/>
      <c r="AG463" s="2233"/>
      <c r="AH463" s="2233"/>
      <c r="AI463" s="2233"/>
      <c r="AJ463" s="2233"/>
      <c r="AK463" s="2233"/>
      <c r="AL463" s="2233"/>
      <c r="AM463" s="2233"/>
      <c r="AN463" s="2233"/>
      <c r="AO463" s="2233"/>
      <c r="AP463" s="2233"/>
      <c r="AQ463" s="2233"/>
      <c r="AR463" s="2233"/>
      <c r="AS463" s="2233"/>
      <c r="AT463" s="2233"/>
      <c r="AU463" s="2233"/>
      <c r="AV463" s="2233"/>
      <c r="AW463" s="2233"/>
      <c r="AX463" s="2236"/>
    </row>
    <row r="464" spans="1:55" s="43" customFormat="1" ht="27" customHeight="1">
      <c r="B464" s="50"/>
      <c r="C464" s="2232" t="s">
        <v>15404</v>
      </c>
      <c r="D464" s="2233" t="s">
        <v>26089</v>
      </c>
      <c r="E464" s="2233" t="s">
        <v>17568</v>
      </c>
      <c r="F464" s="2233" t="s">
        <v>15404</v>
      </c>
      <c r="G464" s="2233">
        <v>29636</v>
      </c>
      <c r="H464" s="2233">
        <v>0</v>
      </c>
      <c r="I464" s="2233">
        <v>0</v>
      </c>
      <c r="J464" s="2233"/>
      <c r="K464" s="2233"/>
      <c r="L464" s="2233"/>
      <c r="M464" s="2233"/>
      <c r="N464" s="2233"/>
      <c r="O464" s="2233"/>
      <c r="P464" s="2233"/>
      <c r="Q464" s="2233"/>
      <c r="R464" s="2233"/>
      <c r="S464" s="2233"/>
      <c r="T464" s="2233"/>
      <c r="U464" s="2233"/>
      <c r="V464" s="2233"/>
      <c r="W464" s="2233"/>
      <c r="X464" s="1623"/>
      <c r="Y464" s="2241">
        <v>2019</v>
      </c>
      <c r="Z464" s="2233"/>
      <c r="AA464" s="2233"/>
      <c r="AB464" s="2233"/>
      <c r="AC464" s="2233"/>
      <c r="AD464" s="2233"/>
      <c r="AE464" s="2233"/>
      <c r="AF464" s="2233"/>
      <c r="AG464" s="2233"/>
      <c r="AH464" s="2233"/>
      <c r="AI464" s="2233"/>
      <c r="AJ464" s="2233"/>
      <c r="AK464" s="2233"/>
      <c r="AL464" s="2233"/>
      <c r="AM464" s="2233"/>
      <c r="AN464" s="2233"/>
      <c r="AO464" s="2233"/>
      <c r="AP464" s="2233"/>
      <c r="AQ464" s="2233"/>
      <c r="AR464" s="2233"/>
      <c r="AS464" s="2233"/>
      <c r="AT464" s="2233"/>
      <c r="AU464" s="2233"/>
      <c r="AV464" s="2233"/>
      <c r="AW464" s="2233"/>
      <c r="AX464" s="2233"/>
    </row>
    <row r="465" spans="2:50" s="43" customFormat="1" ht="27" customHeight="1">
      <c r="B465" s="50"/>
      <c r="C465" s="2232" t="s">
        <v>15404</v>
      </c>
      <c r="D465" s="2233" t="s">
        <v>26090</v>
      </c>
      <c r="E465" s="2233" t="s">
        <v>15412</v>
      </c>
      <c r="F465" s="2233" t="s">
        <v>15404</v>
      </c>
      <c r="G465" s="2233">
        <v>22000</v>
      </c>
      <c r="H465" s="2233">
        <v>0</v>
      </c>
      <c r="I465" s="2233">
        <v>0</v>
      </c>
      <c r="J465" s="2233"/>
      <c r="K465" s="2233"/>
      <c r="L465" s="2233"/>
      <c r="M465" s="2233"/>
      <c r="N465" s="2233"/>
      <c r="O465" s="2233"/>
      <c r="P465" s="2233"/>
      <c r="Q465" s="2233"/>
      <c r="R465" s="2233"/>
      <c r="S465" s="2233"/>
      <c r="T465" s="2233"/>
      <c r="U465" s="2233"/>
      <c r="V465" s="2233"/>
      <c r="W465" s="2233"/>
      <c r="X465" s="1623"/>
      <c r="Y465" s="2240">
        <v>2020</v>
      </c>
      <c r="Z465" s="2233"/>
      <c r="AA465" s="2233"/>
      <c r="AB465" s="2233"/>
      <c r="AC465" s="2233"/>
      <c r="AD465" s="2233"/>
      <c r="AE465" s="2233"/>
      <c r="AF465" s="2233"/>
      <c r="AG465" s="2233"/>
      <c r="AH465" s="2233"/>
      <c r="AI465" s="2233"/>
      <c r="AJ465" s="2233"/>
      <c r="AK465" s="2233"/>
      <c r="AL465" s="2233"/>
      <c r="AM465" s="2233"/>
      <c r="AN465" s="2233"/>
      <c r="AO465" s="2233"/>
      <c r="AP465" s="2233"/>
      <c r="AQ465" s="2233"/>
      <c r="AR465" s="2233"/>
      <c r="AS465" s="2233"/>
      <c r="AT465" s="2233"/>
      <c r="AU465" s="2233"/>
      <c r="AV465" s="2233"/>
      <c r="AW465" s="2233"/>
      <c r="AX465" s="2233"/>
    </row>
    <row r="466" spans="2:50" s="43" customFormat="1" ht="27" customHeight="1">
      <c r="B466" s="50"/>
      <c r="C466" s="2232" t="s">
        <v>15404</v>
      </c>
      <c r="D466" s="2233" t="s">
        <v>26091</v>
      </c>
      <c r="E466" s="2233" t="s">
        <v>15413</v>
      </c>
      <c r="F466" s="2233" t="s">
        <v>15404</v>
      </c>
      <c r="G466" s="2233">
        <v>3800</v>
      </c>
      <c r="H466" s="2233">
        <v>0</v>
      </c>
      <c r="I466" s="2233">
        <v>0</v>
      </c>
      <c r="J466" s="2233"/>
      <c r="K466" s="2233"/>
      <c r="L466" s="2233"/>
      <c r="M466" s="2233"/>
      <c r="N466" s="2233"/>
      <c r="O466" s="2233"/>
      <c r="P466" s="2233"/>
      <c r="Q466" s="2233"/>
      <c r="R466" s="2233"/>
      <c r="S466" s="2233"/>
      <c r="T466" s="2233"/>
      <c r="U466" s="2233"/>
      <c r="V466" s="2233"/>
      <c r="W466" s="2233"/>
      <c r="X466" s="1623"/>
      <c r="Y466" s="2240">
        <v>2021</v>
      </c>
      <c r="Z466" s="2233"/>
      <c r="AA466" s="2233"/>
      <c r="AB466" s="2233"/>
      <c r="AC466" s="2233"/>
      <c r="AD466" s="2233"/>
      <c r="AE466" s="2233"/>
      <c r="AF466" s="2233"/>
      <c r="AG466" s="2233"/>
      <c r="AH466" s="2233"/>
      <c r="AI466" s="2233"/>
      <c r="AJ466" s="2233"/>
      <c r="AK466" s="2233"/>
      <c r="AL466" s="2233"/>
      <c r="AM466" s="2233"/>
      <c r="AN466" s="2233"/>
      <c r="AO466" s="2233"/>
      <c r="AP466" s="2233"/>
      <c r="AQ466" s="2233"/>
      <c r="AR466" s="2233"/>
      <c r="AS466" s="2233"/>
      <c r="AT466" s="2233"/>
      <c r="AU466" s="2233"/>
      <c r="AV466" s="2233"/>
      <c r="AW466" s="2233"/>
      <c r="AX466" s="2233"/>
    </row>
    <row r="467" spans="2:50" s="43" customFormat="1" ht="27" customHeight="1">
      <c r="B467" s="50"/>
      <c r="C467" s="2232" t="s">
        <v>15404</v>
      </c>
      <c r="D467" s="2233" t="s">
        <v>26092</v>
      </c>
      <c r="E467" s="2233" t="s">
        <v>15414</v>
      </c>
      <c r="F467" s="2233" t="s">
        <v>15404</v>
      </c>
      <c r="G467" s="2233">
        <v>8470</v>
      </c>
      <c r="H467" s="2233">
        <v>0</v>
      </c>
      <c r="I467" s="2233">
        <v>0</v>
      </c>
      <c r="J467" s="2233"/>
      <c r="K467" s="2233"/>
      <c r="L467" s="2233"/>
      <c r="M467" s="2233"/>
      <c r="N467" s="2233"/>
      <c r="O467" s="2233"/>
      <c r="P467" s="2233"/>
      <c r="Q467" s="2233"/>
      <c r="R467" s="2233"/>
      <c r="S467" s="2233"/>
      <c r="T467" s="2233"/>
      <c r="U467" s="2233"/>
      <c r="V467" s="2233"/>
      <c r="W467" s="2233"/>
      <c r="X467" s="1623"/>
      <c r="Y467" s="2240">
        <v>2022</v>
      </c>
      <c r="Z467" s="2233"/>
      <c r="AA467" s="2233"/>
      <c r="AB467" s="2233"/>
      <c r="AC467" s="2233"/>
      <c r="AD467" s="2233"/>
      <c r="AE467" s="2233"/>
      <c r="AF467" s="2233"/>
      <c r="AG467" s="2233"/>
      <c r="AH467" s="2233"/>
      <c r="AI467" s="2233"/>
      <c r="AJ467" s="2233"/>
      <c r="AK467" s="2233"/>
      <c r="AL467" s="2233"/>
      <c r="AM467" s="2233"/>
      <c r="AN467" s="2233"/>
      <c r="AO467" s="2233"/>
      <c r="AP467" s="2233"/>
      <c r="AQ467" s="2233"/>
      <c r="AR467" s="2233"/>
      <c r="AS467" s="2233"/>
      <c r="AT467" s="2233"/>
      <c r="AU467" s="2233"/>
      <c r="AV467" s="2233"/>
      <c r="AW467" s="2233"/>
      <c r="AX467" s="2233"/>
    </row>
    <row r="468" spans="2:50" s="43" customFormat="1" ht="27" customHeight="1">
      <c r="B468" s="50"/>
      <c r="C468" s="2232" t="s">
        <v>15404</v>
      </c>
      <c r="D468" s="2233" t="s">
        <v>26093</v>
      </c>
      <c r="E468" s="2233" t="s">
        <v>17569</v>
      </c>
      <c r="F468" s="2233" t="s">
        <v>15404</v>
      </c>
      <c r="G468" s="2233">
        <v>12600</v>
      </c>
      <c r="H468" s="2233">
        <v>0</v>
      </c>
      <c r="I468" s="2233">
        <v>0</v>
      </c>
      <c r="J468" s="2233"/>
      <c r="K468" s="2233"/>
      <c r="L468" s="2233"/>
      <c r="M468" s="2233"/>
      <c r="N468" s="2233"/>
      <c r="O468" s="2233"/>
      <c r="P468" s="2233"/>
      <c r="Q468" s="2233"/>
      <c r="R468" s="2233"/>
      <c r="S468" s="2233"/>
      <c r="T468" s="2233"/>
      <c r="U468" s="2233"/>
      <c r="V468" s="2233"/>
      <c r="W468" s="2233"/>
      <c r="X468" s="1623"/>
      <c r="Y468" s="2240">
        <v>2023</v>
      </c>
      <c r="Z468" s="2233"/>
      <c r="AA468" s="2233"/>
      <c r="AB468" s="2233"/>
      <c r="AC468" s="2233"/>
      <c r="AD468" s="2233"/>
      <c r="AE468" s="2233"/>
      <c r="AF468" s="2233"/>
      <c r="AG468" s="2233"/>
      <c r="AH468" s="2233"/>
      <c r="AI468" s="2233"/>
      <c r="AJ468" s="2233"/>
      <c r="AK468" s="2233"/>
      <c r="AL468" s="2233"/>
      <c r="AM468" s="2233"/>
      <c r="AN468" s="2233"/>
      <c r="AO468" s="2233"/>
      <c r="AP468" s="2233"/>
      <c r="AQ468" s="2233"/>
      <c r="AR468" s="2233"/>
      <c r="AS468" s="2233"/>
      <c r="AT468" s="2233"/>
      <c r="AU468" s="2233"/>
      <c r="AV468" s="2233"/>
      <c r="AW468" s="2233"/>
      <c r="AX468" s="2233"/>
    </row>
    <row r="469" spans="2:50" s="43" customFormat="1" ht="27" customHeight="1">
      <c r="B469" s="50"/>
      <c r="C469" s="2232" t="s">
        <v>15404</v>
      </c>
      <c r="D469" s="2233" t="s">
        <v>26094</v>
      </c>
      <c r="E469" s="2233" t="s">
        <v>17570</v>
      </c>
      <c r="F469" s="2233" t="s">
        <v>15404</v>
      </c>
      <c r="G469" s="2233">
        <v>11800</v>
      </c>
      <c r="H469" s="2233">
        <v>0</v>
      </c>
      <c r="I469" s="2233">
        <v>0</v>
      </c>
      <c r="J469" s="2233"/>
      <c r="K469" s="2233"/>
      <c r="L469" s="2233"/>
      <c r="M469" s="2233"/>
      <c r="N469" s="2233"/>
      <c r="O469" s="2233"/>
      <c r="P469" s="2233"/>
      <c r="Q469" s="2233"/>
      <c r="R469" s="2233"/>
      <c r="S469" s="2233"/>
      <c r="T469" s="2233"/>
      <c r="U469" s="2233"/>
      <c r="V469" s="2233"/>
      <c r="W469" s="2233"/>
      <c r="X469" s="1623"/>
      <c r="Y469" s="2240">
        <v>2023</v>
      </c>
      <c r="Z469" s="2233"/>
      <c r="AA469" s="2233"/>
      <c r="AB469" s="2233"/>
      <c r="AC469" s="2233"/>
      <c r="AD469" s="2233"/>
      <c r="AE469" s="2233"/>
      <c r="AF469" s="2233"/>
      <c r="AG469" s="2233"/>
      <c r="AH469" s="2233"/>
      <c r="AI469" s="2233"/>
      <c r="AJ469" s="2233"/>
      <c r="AK469" s="2233"/>
      <c r="AL469" s="2233"/>
      <c r="AM469" s="2233"/>
      <c r="AN469" s="2233"/>
      <c r="AO469" s="2233"/>
      <c r="AP469" s="2233"/>
      <c r="AQ469" s="2233"/>
      <c r="AR469" s="2233"/>
      <c r="AS469" s="2233"/>
      <c r="AT469" s="2233"/>
      <c r="AU469" s="2233"/>
      <c r="AV469" s="2233"/>
      <c r="AW469" s="2233"/>
      <c r="AX469" s="2233"/>
    </row>
    <row r="470" spans="2:50" s="43" customFormat="1" ht="27" customHeight="1">
      <c r="B470" s="50"/>
      <c r="C470" s="2232" t="s">
        <v>15404</v>
      </c>
      <c r="D470" s="2233" t="s">
        <v>26095</v>
      </c>
      <c r="E470" s="2233" t="s">
        <v>17571</v>
      </c>
      <c r="F470" s="2233" t="s">
        <v>15404</v>
      </c>
      <c r="G470" s="2233">
        <v>5000</v>
      </c>
      <c r="H470" s="2233">
        <v>0</v>
      </c>
      <c r="I470" s="2233">
        <v>0</v>
      </c>
      <c r="J470" s="2233"/>
      <c r="K470" s="2233"/>
      <c r="L470" s="2233"/>
      <c r="M470" s="2233"/>
      <c r="N470" s="2233"/>
      <c r="O470" s="2233"/>
      <c r="P470" s="2233"/>
      <c r="Q470" s="2233"/>
      <c r="R470" s="2233"/>
      <c r="S470" s="2233"/>
      <c r="T470" s="2233"/>
      <c r="U470" s="2233"/>
      <c r="V470" s="2233"/>
      <c r="W470" s="2233"/>
      <c r="X470" s="1623"/>
      <c r="Y470" s="2240">
        <v>2023</v>
      </c>
      <c r="Z470" s="2233"/>
      <c r="AA470" s="2233"/>
      <c r="AB470" s="2233"/>
      <c r="AC470" s="2233"/>
      <c r="AD470" s="2233"/>
      <c r="AE470" s="2233"/>
      <c r="AF470" s="2233"/>
      <c r="AG470" s="2233"/>
      <c r="AH470" s="2233"/>
      <c r="AI470" s="2233"/>
      <c r="AJ470" s="2233"/>
      <c r="AK470" s="2233"/>
      <c r="AL470" s="2233"/>
      <c r="AM470" s="2233"/>
      <c r="AN470" s="2233"/>
      <c r="AO470" s="2233"/>
      <c r="AP470" s="2233"/>
      <c r="AQ470" s="2233"/>
      <c r="AR470" s="2233"/>
      <c r="AS470" s="2233"/>
      <c r="AT470" s="2233"/>
      <c r="AU470" s="2233"/>
      <c r="AV470" s="2233"/>
      <c r="AW470" s="2233"/>
      <c r="AX470" s="2233"/>
    </row>
    <row r="471" spans="2:50" s="43" customFormat="1" ht="27" customHeight="1">
      <c r="B471" s="50"/>
      <c r="C471" s="2232" t="s">
        <v>15404</v>
      </c>
      <c r="D471" s="2233" t="s">
        <v>25553</v>
      </c>
      <c r="E471" s="2233" t="s">
        <v>26096</v>
      </c>
      <c r="F471" s="2233" t="s">
        <v>15404</v>
      </c>
      <c r="G471" s="2233">
        <v>9000</v>
      </c>
      <c r="H471" s="2233">
        <v>0</v>
      </c>
      <c r="I471" s="2233">
        <v>0</v>
      </c>
      <c r="J471" s="2233"/>
      <c r="K471" s="2233"/>
      <c r="L471" s="2233"/>
      <c r="M471" s="2233"/>
      <c r="N471" s="2233"/>
      <c r="O471" s="2233"/>
      <c r="P471" s="2233"/>
      <c r="Q471" s="2233"/>
      <c r="R471" s="2233"/>
      <c r="S471" s="2233"/>
      <c r="T471" s="2233"/>
      <c r="U471" s="2233"/>
      <c r="V471" s="2233"/>
      <c r="W471" s="2233"/>
      <c r="X471" s="1623"/>
      <c r="Y471" s="2240">
        <v>2024</v>
      </c>
      <c r="Z471" s="2233"/>
      <c r="AA471" s="2233"/>
      <c r="AB471" s="2233"/>
      <c r="AC471" s="2233"/>
      <c r="AD471" s="2233"/>
      <c r="AE471" s="2233"/>
      <c r="AF471" s="2233"/>
      <c r="AG471" s="2233"/>
      <c r="AH471" s="2233"/>
      <c r="AI471" s="2233"/>
      <c r="AJ471" s="2233"/>
      <c r="AK471" s="2233"/>
      <c r="AL471" s="2233"/>
      <c r="AM471" s="2233"/>
      <c r="AN471" s="2233"/>
      <c r="AO471" s="2233"/>
      <c r="AP471" s="2233"/>
      <c r="AQ471" s="2233"/>
      <c r="AR471" s="2233"/>
      <c r="AS471" s="2233"/>
      <c r="AT471" s="2233"/>
      <c r="AU471" s="2233"/>
      <c r="AV471" s="2233"/>
      <c r="AW471" s="2233"/>
      <c r="AX471" s="2233"/>
    </row>
    <row r="472" spans="2:50" s="43" customFormat="1" ht="27" customHeight="1">
      <c r="B472" s="50"/>
      <c r="C472" s="2232" t="s">
        <v>15404</v>
      </c>
      <c r="D472" s="2233" t="s">
        <v>26097</v>
      </c>
      <c r="E472" s="2233" t="s">
        <v>26098</v>
      </c>
      <c r="F472" s="2233" t="s">
        <v>15404</v>
      </c>
      <c r="G472" s="2233">
        <v>9000</v>
      </c>
      <c r="H472" s="2233">
        <v>0</v>
      </c>
      <c r="I472" s="2233">
        <v>0</v>
      </c>
      <c r="J472" s="2233"/>
      <c r="K472" s="2233"/>
      <c r="L472" s="2233"/>
      <c r="M472" s="2233"/>
      <c r="N472" s="2233"/>
      <c r="O472" s="2233"/>
      <c r="P472" s="2233"/>
      <c r="Q472" s="2233"/>
      <c r="R472" s="2233"/>
      <c r="S472" s="2233"/>
      <c r="T472" s="2233"/>
      <c r="U472" s="2233"/>
      <c r="V472" s="2233"/>
      <c r="W472" s="2233"/>
      <c r="X472" s="1623"/>
      <c r="Y472" s="2240">
        <v>2024</v>
      </c>
      <c r="Z472" s="2233"/>
      <c r="AA472" s="2233"/>
      <c r="AB472" s="2233"/>
      <c r="AC472" s="2233"/>
      <c r="AD472" s="2233"/>
      <c r="AE472" s="2233"/>
      <c r="AF472" s="2233"/>
      <c r="AG472" s="2233"/>
      <c r="AH472" s="2233"/>
      <c r="AI472" s="2233"/>
      <c r="AJ472" s="2233"/>
      <c r="AK472" s="2233"/>
      <c r="AL472" s="2233"/>
      <c r="AM472" s="2233"/>
      <c r="AN472" s="2233"/>
      <c r="AO472" s="2233"/>
      <c r="AP472" s="2233"/>
      <c r="AQ472" s="2233"/>
      <c r="AR472" s="2233"/>
      <c r="AS472" s="2233"/>
      <c r="AT472" s="2233"/>
      <c r="AU472" s="2233"/>
      <c r="AV472" s="2233"/>
      <c r="AW472" s="2233"/>
      <c r="AX472" s="2233"/>
    </row>
    <row r="473" spans="2:50" s="92" customFormat="1" ht="27" customHeight="1">
      <c r="B473" s="1726" t="s">
        <v>80</v>
      </c>
      <c r="C473" s="1733" t="s">
        <v>13537</v>
      </c>
      <c r="D473" s="1733"/>
      <c r="E473" s="1734">
        <f>COUNTA(E474:E483)</f>
        <v>10</v>
      </c>
      <c r="F473" s="1733"/>
      <c r="G473" s="380">
        <f>SUM(G474:G483)</f>
        <v>220015</v>
      </c>
      <c r="H473" s="380">
        <f>SUM(H474:H483)</f>
        <v>0</v>
      </c>
      <c r="I473" s="380">
        <f>SUM(I474:I483)</f>
        <v>69097</v>
      </c>
      <c r="J473" s="1733"/>
      <c r="K473" s="1733"/>
      <c r="L473" s="1733"/>
      <c r="M473" s="1733"/>
      <c r="N473" s="1733"/>
      <c r="O473" s="1733"/>
      <c r="P473" s="1733"/>
      <c r="Q473" s="1733"/>
      <c r="R473" s="1733"/>
      <c r="S473" s="1733"/>
      <c r="T473" s="1733"/>
      <c r="U473" s="1733"/>
      <c r="V473" s="1733"/>
      <c r="W473" s="1733"/>
      <c r="X473" s="314"/>
      <c r="Y473" s="1733"/>
      <c r="Z473" s="1733">
        <f>SUM(Z474:Z482)</f>
        <v>0</v>
      </c>
      <c r="AA473" s="1733">
        <f>SUM(AA474:AA482)</f>
        <v>0</v>
      </c>
      <c r="AB473" s="1733">
        <f>SUM(AB474:AB482)</f>
        <v>0</v>
      </c>
      <c r="AC473" s="1733">
        <f>SUM(AC474:AC482)</f>
        <v>0</v>
      </c>
      <c r="AD473" s="1733">
        <f>SUM(AD474:AD482)</f>
        <v>0</v>
      </c>
      <c r="AE473" s="1733"/>
      <c r="AF473" s="1733"/>
      <c r="AG473" s="1733"/>
      <c r="AH473" s="1733"/>
      <c r="AI473" s="1733"/>
      <c r="AJ473" s="1733"/>
      <c r="AK473" s="1733"/>
      <c r="AL473" s="1733"/>
      <c r="AM473" s="1733"/>
      <c r="AN473" s="1733"/>
      <c r="AO473" s="1733"/>
      <c r="AP473" s="1733"/>
      <c r="AQ473" s="1733"/>
      <c r="AR473" s="1733"/>
      <c r="AS473" s="1733"/>
      <c r="AT473" s="1733"/>
      <c r="AU473" s="1733"/>
      <c r="AV473" s="1733"/>
      <c r="AW473" s="1733"/>
      <c r="AX473" s="1733"/>
    </row>
    <row r="474" spans="2:50" ht="27" customHeight="1">
      <c r="B474" s="50"/>
      <c r="C474" s="345" t="s">
        <v>7210</v>
      </c>
      <c r="D474" s="345"/>
      <c r="E474" s="345" t="s">
        <v>15421</v>
      </c>
      <c r="F474" s="345" t="s">
        <v>26344</v>
      </c>
      <c r="G474" s="345">
        <v>38777</v>
      </c>
      <c r="H474" s="345"/>
      <c r="I474" s="345">
        <v>38777</v>
      </c>
      <c r="J474" s="345"/>
      <c r="K474" s="345"/>
      <c r="L474" s="345"/>
      <c r="M474" s="345"/>
      <c r="N474" s="345"/>
      <c r="O474" s="345"/>
      <c r="P474" s="345"/>
      <c r="Q474" s="345"/>
      <c r="R474" s="345"/>
      <c r="S474" s="345"/>
      <c r="T474" s="345"/>
      <c r="U474" s="345"/>
      <c r="V474" s="345"/>
      <c r="W474" s="345"/>
      <c r="X474" s="314"/>
      <c r="Y474" s="346">
        <v>2014</v>
      </c>
      <c r="Z474" s="345"/>
      <c r="AA474" s="345"/>
      <c r="AB474" s="345"/>
      <c r="AC474" s="345"/>
      <c r="AD474" s="345"/>
      <c r="AE474" s="345">
        <v>856</v>
      </c>
      <c r="AF474" s="345">
        <v>2024</v>
      </c>
      <c r="AG474" s="345"/>
      <c r="AH474" s="345"/>
      <c r="AI474" s="345"/>
      <c r="AJ474" s="345"/>
      <c r="AK474" s="345"/>
      <c r="AL474" s="345"/>
      <c r="AM474" s="345"/>
      <c r="AN474" s="345"/>
      <c r="AO474" s="345"/>
      <c r="AP474" s="345"/>
      <c r="AQ474" s="345"/>
      <c r="AR474" s="345"/>
      <c r="AS474" s="345"/>
      <c r="AT474" s="345"/>
      <c r="AU474" s="345"/>
      <c r="AV474" s="345"/>
      <c r="AW474" s="345"/>
      <c r="AX474" s="345" t="s">
        <v>12505</v>
      </c>
    </row>
    <row r="475" spans="2:50" ht="27" customHeight="1">
      <c r="B475" s="50"/>
      <c r="C475" s="345" t="s">
        <v>7210</v>
      </c>
      <c r="D475" s="345"/>
      <c r="E475" s="345" t="s">
        <v>17301</v>
      </c>
      <c r="F475" s="345" t="s">
        <v>26345</v>
      </c>
      <c r="G475" s="345">
        <v>72000</v>
      </c>
      <c r="H475" s="345"/>
      <c r="I475" s="345"/>
      <c r="J475" s="345"/>
      <c r="K475" s="345"/>
      <c r="L475" s="345"/>
      <c r="M475" s="345"/>
      <c r="N475" s="345"/>
      <c r="O475" s="345"/>
      <c r="P475" s="345"/>
      <c r="Q475" s="345"/>
      <c r="R475" s="345"/>
      <c r="S475" s="345"/>
      <c r="T475" s="345"/>
      <c r="U475" s="345"/>
      <c r="V475" s="345">
        <v>72000</v>
      </c>
      <c r="W475" s="345"/>
      <c r="X475" s="314"/>
      <c r="Y475" s="346">
        <v>2018</v>
      </c>
      <c r="Z475" s="345"/>
      <c r="AA475" s="345"/>
      <c r="AB475" s="345"/>
      <c r="AC475" s="345"/>
      <c r="AD475" s="345"/>
      <c r="AE475" s="345"/>
      <c r="AF475" s="345"/>
      <c r="AG475" s="345"/>
      <c r="AH475" s="345"/>
      <c r="AI475" s="345"/>
      <c r="AJ475" s="345"/>
      <c r="AK475" s="345"/>
      <c r="AL475" s="345"/>
      <c r="AM475" s="345"/>
      <c r="AN475" s="345"/>
      <c r="AO475" s="345"/>
      <c r="AP475" s="345"/>
      <c r="AQ475" s="345"/>
      <c r="AR475" s="345"/>
      <c r="AS475" s="345"/>
      <c r="AT475" s="345"/>
      <c r="AU475" s="345"/>
      <c r="AV475" s="345"/>
      <c r="AW475" s="345"/>
      <c r="AX475" s="345" t="s">
        <v>8975</v>
      </c>
    </row>
    <row r="476" spans="2:50" ht="27" customHeight="1">
      <c r="B476" s="50"/>
      <c r="C476" s="345" t="s">
        <v>7210</v>
      </c>
      <c r="D476" s="345"/>
      <c r="E476" s="345" t="s">
        <v>17302</v>
      </c>
      <c r="F476" s="345" t="s">
        <v>26346</v>
      </c>
      <c r="G476" s="345"/>
      <c r="H476" s="345"/>
      <c r="I476" s="345"/>
      <c r="J476" s="345"/>
      <c r="K476" s="345"/>
      <c r="L476" s="345"/>
      <c r="M476" s="345"/>
      <c r="N476" s="345"/>
      <c r="O476" s="345"/>
      <c r="P476" s="345"/>
      <c r="Q476" s="345"/>
      <c r="R476" s="345"/>
      <c r="S476" s="345"/>
      <c r="T476" s="345"/>
      <c r="U476" s="345"/>
      <c r="V476" s="345"/>
      <c r="W476" s="345"/>
      <c r="X476" s="314"/>
      <c r="Y476" s="346"/>
      <c r="Z476" s="345"/>
      <c r="AA476" s="345"/>
      <c r="AB476" s="345"/>
      <c r="AC476" s="345"/>
      <c r="AD476" s="345"/>
      <c r="AE476" s="345"/>
      <c r="AF476" s="345"/>
      <c r="AG476" s="345"/>
      <c r="AH476" s="345"/>
      <c r="AI476" s="345"/>
      <c r="AJ476" s="345"/>
      <c r="AK476" s="345"/>
      <c r="AL476" s="345"/>
      <c r="AM476" s="345"/>
      <c r="AN476" s="345"/>
      <c r="AO476" s="345"/>
      <c r="AP476" s="345"/>
      <c r="AQ476" s="345"/>
      <c r="AR476" s="345"/>
      <c r="AS476" s="345"/>
      <c r="AT476" s="345"/>
      <c r="AU476" s="345"/>
      <c r="AV476" s="345"/>
      <c r="AW476" s="345"/>
      <c r="AX476" s="345" t="s">
        <v>12501</v>
      </c>
    </row>
    <row r="477" spans="2:50" ht="27" customHeight="1">
      <c r="B477" s="50"/>
      <c r="C477" s="345" t="s">
        <v>26328</v>
      </c>
      <c r="D477" s="345"/>
      <c r="E477" s="345" t="s">
        <v>26347</v>
      </c>
      <c r="F477" s="345" t="s">
        <v>26346</v>
      </c>
      <c r="G477" s="345">
        <v>13175</v>
      </c>
      <c r="H477" s="345"/>
      <c r="I477" s="345"/>
      <c r="J477" s="345"/>
      <c r="K477" s="345"/>
      <c r="L477" s="345"/>
      <c r="M477" s="345"/>
      <c r="N477" s="345"/>
      <c r="O477" s="345"/>
      <c r="P477" s="345"/>
      <c r="Q477" s="345"/>
      <c r="R477" s="345"/>
      <c r="S477" s="345"/>
      <c r="T477" s="345"/>
      <c r="U477" s="345"/>
      <c r="V477" s="345"/>
      <c r="W477" s="345"/>
      <c r="X477" s="314"/>
      <c r="Y477" s="346"/>
      <c r="Z477" s="345"/>
      <c r="AA477" s="345"/>
      <c r="AB477" s="345"/>
      <c r="AC477" s="345"/>
      <c r="AD477" s="345"/>
      <c r="AE477" s="345"/>
      <c r="AF477" s="345"/>
      <c r="AG477" s="345"/>
      <c r="AH477" s="345"/>
      <c r="AI477" s="345"/>
      <c r="AJ477" s="345"/>
      <c r="AK477" s="345"/>
      <c r="AL477" s="345"/>
      <c r="AM477" s="345"/>
      <c r="AN477" s="345"/>
      <c r="AO477" s="345"/>
      <c r="AP477" s="345"/>
      <c r="AQ477" s="345"/>
      <c r="AR477" s="345"/>
      <c r="AS477" s="345"/>
      <c r="AT477" s="345"/>
      <c r="AU477" s="345"/>
      <c r="AV477" s="345"/>
      <c r="AW477" s="345"/>
      <c r="AX477" s="345" t="s">
        <v>12494</v>
      </c>
    </row>
    <row r="478" spans="2:50" ht="27" customHeight="1">
      <c r="B478" s="50"/>
      <c r="C478" s="345" t="s">
        <v>26328</v>
      </c>
      <c r="D478" s="345"/>
      <c r="E478" s="345" t="s">
        <v>26348</v>
      </c>
      <c r="F478" s="345" t="s">
        <v>26349</v>
      </c>
      <c r="G478" s="345">
        <v>21556</v>
      </c>
      <c r="H478" s="345"/>
      <c r="I478" s="345"/>
      <c r="J478" s="345"/>
      <c r="K478" s="345"/>
      <c r="L478" s="345"/>
      <c r="M478" s="345"/>
      <c r="N478" s="345"/>
      <c r="O478" s="345"/>
      <c r="P478" s="345"/>
      <c r="Q478" s="345"/>
      <c r="R478" s="345"/>
      <c r="S478" s="345"/>
      <c r="T478" s="345"/>
      <c r="U478" s="345"/>
      <c r="V478" s="345"/>
      <c r="W478" s="345"/>
      <c r="X478" s="314"/>
      <c r="Y478" s="346"/>
      <c r="Z478" s="345"/>
      <c r="AA478" s="345"/>
      <c r="AB478" s="345"/>
      <c r="AC478" s="345"/>
      <c r="AD478" s="345"/>
      <c r="AE478" s="345"/>
      <c r="AF478" s="345"/>
      <c r="AG478" s="345"/>
      <c r="AH478" s="345"/>
      <c r="AI478" s="345"/>
      <c r="AJ478" s="345"/>
      <c r="AK478" s="345"/>
      <c r="AL478" s="345"/>
      <c r="AM478" s="345"/>
      <c r="AN478" s="345"/>
      <c r="AO478" s="345"/>
      <c r="AP478" s="345"/>
      <c r="AQ478" s="345"/>
      <c r="AR478" s="345"/>
      <c r="AS478" s="345"/>
      <c r="AT478" s="345"/>
      <c r="AU478" s="345"/>
      <c r="AV478" s="345"/>
      <c r="AW478" s="345"/>
      <c r="AX478" s="345" t="s">
        <v>12494</v>
      </c>
    </row>
    <row r="479" spans="2:50" ht="27" customHeight="1">
      <c r="B479" s="50"/>
      <c r="C479" s="345" t="s">
        <v>26328</v>
      </c>
      <c r="D479" s="345"/>
      <c r="E479" s="345" t="s">
        <v>26350</v>
      </c>
      <c r="F479" s="345" t="s">
        <v>26344</v>
      </c>
      <c r="G479" s="345">
        <v>4380</v>
      </c>
      <c r="H479" s="345"/>
      <c r="I479" s="345"/>
      <c r="J479" s="345"/>
      <c r="K479" s="345"/>
      <c r="L479" s="345"/>
      <c r="M479" s="345"/>
      <c r="N479" s="345"/>
      <c r="O479" s="345"/>
      <c r="P479" s="345"/>
      <c r="Q479" s="345"/>
      <c r="R479" s="345"/>
      <c r="S479" s="345"/>
      <c r="T479" s="345"/>
      <c r="U479" s="345"/>
      <c r="V479" s="345"/>
      <c r="W479" s="345"/>
      <c r="X479" s="314"/>
      <c r="Y479" s="346"/>
      <c r="Z479" s="345"/>
      <c r="AA479" s="345"/>
      <c r="AB479" s="345"/>
      <c r="AC479" s="345"/>
      <c r="AD479" s="345"/>
      <c r="AE479" s="345"/>
      <c r="AF479" s="345"/>
      <c r="AG479" s="345"/>
      <c r="AH479" s="345"/>
      <c r="AI479" s="345"/>
      <c r="AJ479" s="345"/>
      <c r="AK479" s="345"/>
      <c r="AL479" s="345"/>
      <c r="AM479" s="345"/>
      <c r="AN479" s="345"/>
      <c r="AO479" s="345"/>
      <c r="AP479" s="345"/>
      <c r="AQ479" s="345"/>
      <c r="AR479" s="345"/>
      <c r="AS479" s="345"/>
      <c r="AT479" s="345"/>
      <c r="AU479" s="345"/>
      <c r="AV479" s="345"/>
      <c r="AW479" s="345"/>
      <c r="AX479" s="345" t="s">
        <v>12494</v>
      </c>
    </row>
    <row r="480" spans="2:50" ht="27" customHeight="1">
      <c r="B480" s="50"/>
      <c r="C480" s="345" t="s">
        <v>7225</v>
      </c>
      <c r="D480" s="345"/>
      <c r="E480" s="345" t="s">
        <v>15422</v>
      </c>
      <c r="F480" s="345" t="s">
        <v>18520</v>
      </c>
      <c r="G480" s="345">
        <v>30342</v>
      </c>
      <c r="H480" s="345"/>
      <c r="I480" s="345">
        <v>30320</v>
      </c>
      <c r="J480" s="345"/>
      <c r="K480" s="345"/>
      <c r="L480" s="345"/>
      <c r="M480" s="345"/>
      <c r="N480" s="345"/>
      <c r="O480" s="345"/>
      <c r="P480" s="345"/>
      <c r="Q480" s="345"/>
      <c r="R480" s="345"/>
      <c r="S480" s="345"/>
      <c r="T480" s="345"/>
      <c r="U480" s="345"/>
      <c r="V480" s="345">
        <v>30342</v>
      </c>
      <c r="W480" s="345"/>
      <c r="X480" s="314"/>
      <c r="Y480" s="346">
        <v>2017</v>
      </c>
      <c r="Z480" s="345"/>
      <c r="AA480" s="345"/>
      <c r="AB480" s="345"/>
      <c r="AC480" s="345"/>
      <c r="AD480" s="345"/>
      <c r="AE480" s="345">
        <v>2000</v>
      </c>
      <c r="AF480" s="345"/>
      <c r="AG480" s="345"/>
      <c r="AH480" s="345"/>
      <c r="AI480" s="345"/>
      <c r="AJ480" s="345"/>
      <c r="AK480" s="345"/>
      <c r="AL480" s="345"/>
      <c r="AM480" s="345"/>
      <c r="AN480" s="345"/>
      <c r="AO480" s="345"/>
      <c r="AP480" s="345"/>
      <c r="AQ480" s="345"/>
      <c r="AR480" s="345"/>
      <c r="AS480" s="345"/>
      <c r="AT480" s="345"/>
      <c r="AU480" s="345"/>
      <c r="AV480" s="345"/>
      <c r="AW480" s="345"/>
      <c r="AX480" s="345" t="s">
        <v>8214</v>
      </c>
    </row>
    <row r="481" spans="2:50" ht="27" customHeight="1">
      <c r="B481" s="791"/>
      <c r="C481" s="345" t="s">
        <v>7225</v>
      </c>
      <c r="D481" s="345"/>
      <c r="E481" s="345" t="s">
        <v>15423</v>
      </c>
      <c r="F481" s="345" t="s">
        <v>7228</v>
      </c>
      <c r="G481" s="345">
        <v>7500</v>
      </c>
      <c r="H481" s="345"/>
      <c r="I481" s="345"/>
      <c r="J481" s="345"/>
      <c r="K481" s="345"/>
      <c r="L481" s="345"/>
      <c r="M481" s="345"/>
      <c r="N481" s="345"/>
      <c r="O481" s="345"/>
      <c r="P481" s="345"/>
      <c r="Q481" s="345"/>
      <c r="R481" s="345"/>
      <c r="S481" s="345"/>
      <c r="T481" s="345"/>
      <c r="U481" s="345"/>
      <c r="V481" s="345">
        <v>7500</v>
      </c>
      <c r="W481" s="345"/>
      <c r="X481" s="314"/>
      <c r="Y481" s="346">
        <v>2011</v>
      </c>
      <c r="Z481" s="345"/>
      <c r="AA481" s="345"/>
      <c r="AB481" s="345"/>
      <c r="AC481" s="345"/>
      <c r="AD481" s="345"/>
      <c r="AE481" s="345"/>
      <c r="AF481" s="345"/>
      <c r="AG481" s="345"/>
      <c r="AH481" s="345"/>
      <c r="AI481" s="345"/>
      <c r="AJ481" s="345"/>
      <c r="AK481" s="345"/>
      <c r="AL481" s="345"/>
      <c r="AM481" s="345"/>
      <c r="AN481" s="345"/>
      <c r="AO481" s="345"/>
      <c r="AP481" s="345"/>
      <c r="AQ481" s="345"/>
      <c r="AR481" s="345"/>
      <c r="AS481" s="345"/>
      <c r="AT481" s="345"/>
      <c r="AU481" s="345"/>
      <c r="AV481" s="345"/>
      <c r="AW481" s="345"/>
      <c r="AX481" s="345" t="s">
        <v>7399</v>
      </c>
    </row>
    <row r="482" spans="2:50" ht="27" customHeight="1">
      <c r="B482" s="791"/>
      <c r="C482" s="345" t="s">
        <v>7225</v>
      </c>
      <c r="D482" s="345"/>
      <c r="E482" s="345" t="s">
        <v>15424</v>
      </c>
      <c r="F482" s="345" t="s">
        <v>10325</v>
      </c>
      <c r="G482" s="345">
        <v>6233</v>
      </c>
      <c r="H482" s="345"/>
      <c r="I482" s="345"/>
      <c r="J482" s="345"/>
      <c r="K482" s="345"/>
      <c r="L482" s="345"/>
      <c r="M482" s="345"/>
      <c r="N482" s="345"/>
      <c r="O482" s="345"/>
      <c r="P482" s="345"/>
      <c r="Q482" s="345"/>
      <c r="R482" s="345"/>
      <c r="S482" s="345"/>
      <c r="T482" s="345"/>
      <c r="U482" s="345"/>
      <c r="V482" s="345">
        <v>6233</v>
      </c>
      <c r="W482" s="345"/>
      <c r="X482" s="314"/>
      <c r="Y482" s="346">
        <v>2018</v>
      </c>
      <c r="Z482" s="345"/>
      <c r="AA482" s="345"/>
      <c r="AB482" s="345"/>
      <c r="AC482" s="345"/>
      <c r="AD482" s="345"/>
      <c r="AE482" s="345"/>
      <c r="AF482" s="345"/>
      <c r="AG482" s="345"/>
      <c r="AH482" s="345"/>
      <c r="AI482" s="345"/>
      <c r="AJ482" s="345"/>
      <c r="AK482" s="345"/>
      <c r="AL482" s="345"/>
      <c r="AM482" s="345"/>
      <c r="AN482" s="345"/>
      <c r="AO482" s="345"/>
      <c r="AP482" s="345"/>
      <c r="AQ482" s="345"/>
      <c r="AR482" s="345"/>
      <c r="AS482" s="345"/>
      <c r="AT482" s="345"/>
      <c r="AU482" s="345"/>
      <c r="AV482" s="345"/>
      <c r="AW482" s="345"/>
      <c r="AX482" s="345" t="s">
        <v>8975</v>
      </c>
    </row>
    <row r="483" spans="2:50" ht="27" customHeight="1">
      <c r="B483" s="1725"/>
      <c r="C483" s="345" t="s">
        <v>7225</v>
      </c>
      <c r="D483" s="345"/>
      <c r="E483" s="345" t="s">
        <v>17311</v>
      </c>
      <c r="F483" s="345" t="s">
        <v>7231</v>
      </c>
      <c r="G483" s="345">
        <v>26052</v>
      </c>
      <c r="H483" s="345"/>
      <c r="I483" s="345"/>
      <c r="J483" s="345"/>
      <c r="K483" s="345"/>
      <c r="L483" s="345"/>
      <c r="M483" s="345"/>
      <c r="N483" s="345"/>
      <c r="O483" s="345"/>
      <c r="P483" s="345"/>
      <c r="Q483" s="345"/>
      <c r="R483" s="345"/>
      <c r="S483" s="345"/>
      <c r="T483" s="345"/>
      <c r="U483" s="345"/>
      <c r="V483" s="345">
        <v>26052</v>
      </c>
      <c r="W483" s="345"/>
      <c r="X483" s="314"/>
      <c r="Y483" s="346">
        <v>2018</v>
      </c>
      <c r="Z483" s="345"/>
      <c r="AA483" s="345"/>
      <c r="AB483" s="345"/>
      <c r="AC483" s="345"/>
      <c r="AD483" s="345"/>
      <c r="AE483" s="345"/>
      <c r="AF483" s="345"/>
      <c r="AG483" s="345"/>
      <c r="AH483" s="345"/>
      <c r="AI483" s="345"/>
      <c r="AJ483" s="345"/>
      <c r="AK483" s="345"/>
      <c r="AL483" s="345"/>
      <c r="AM483" s="345"/>
      <c r="AN483" s="345"/>
      <c r="AO483" s="345"/>
      <c r="AP483" s="345"/>
      <c r="AQ483" s="345"/>
      <c r="AR483" s="345"/>
      <c r="AS483" s="345"/>
      <c r="AT483" s="345"/>
      <c r="AU483" s="345"/>
      <c r="AV483" s="345"/>
      <c r="AW483" s="345"/>
      <c r="AX483" s="345" t="s">
        <v>7399</v>
      </c>
    </row>
    <row r="484" spans="2:50" ht="24" customHeight="1">
      <c r="E484" s="41"/>
    </row>
    <row r="485" spans="2:50" ht="24" customHeight="1">
      <c r="E485" s="41"/>
    </row>
    <row r="486" spans="2:50" ht="24" customHeight="1">
      <c r="E486" s="41"/>
    </row>
    <row r="487" spans="2:50" ht="24" customHeight="1">
      <c r="E487" s="41"/>
    </row>
    <row r="488" spans="2:50" ht="24" customHeight="1">
      <c r="E488" s="41"/>
    </row>
    <row r="489" spans="2:50" ht="24" customHeight="1">
      <c r="E489" s="41"/>
    </row>
    <row r="490" spans="2:50" ht="24" customHeight="1">
      <c r="E490" s="41"/>
    </row>
    <row r="491" spans="2:50" ht="24" customHeight="1">
      <c r="E491" s="41"/>
    </row>
    <row r="492" spans="2:50" ht="24" customHeight="1">
      <c r="E492" s="41"/>
    </row>
    <row r="493" spans="2:50" ht="24" customHeight="1">
      <c r="E493" s="41"/>
    </row>
    <row r="494" spans="2:50" ht="24" customHeight="1">
      <c r="E494" s="41"/>
    </row>
    <row r="495" spans="2:50" ht="24" customHeight="1">
      <c r="E495" s="41"/>
    </row>
    <row r="496" spans="2:50" ht="24" customHeight="1">
      <c r="E496" s="41"/>
    </row>
    <row r="497" spans="5:5" ht="24" customHeight="1">
      <c r="E497" s="41"/>
    </row>
    <row r="498" spans="5:5" ht="24" customHeight="1">
      <c r="E498" s="41"/>
    </row>
    <row r="499" spans="5:5" ht="24" customHeight="1">
      <c r="E499" s="41"/>
    </row>
    <row r="500" spans="5:5" ht="24" customHeight="1">
      <c r="E500" s="41"/>
    </row>
    <row r="501" spans="5:5" ht="24" customHeight="1">
      <c r="E501" s="41"/>
    </row>
    <row r="502" spans="5:5" ht="24" customHeight="1">
      <c r="E502" s="41"/>
    </row>
    <row r="503" spans="5:5" ht="24" customHeight="1">
      <c r="E503" s="41"/>
    </row>
  </sheetData>
  <autoFilter ref="A5:BC483" xr:uid="{CF96C4B7-299E-4248-BC41-D67D3D490A50}"/>
  <mergeCells count="34">
    <mergeCell ref="AN2:AW2"/>
    <mergeCell ref="R3:S3"/>
    <mergeCell ref="AG3:AG4"/>
    <mergeCell ref="AH3:AI3"/>
    <mergeCell ref="B1:H1"/>
    <mergeCell ref="N3:O3"/>
    <mergeCell ref="P3:Q3"/>
    <mergeCell ref="Y1:AX1"/>
    <mergeCell ref="F2:F4"/>
    <mergeCell ref="AX2:AX4"/>
    <mergeCell ref="G2:G4"/>
    <mergeCell ref="H2:H4"/>
    <mergeCell ref="I2:I4"/>
    <mergeCell ref="L3:M3"/>
    <mergeCell ref="J3:K3"/>
    <mergeCell ref="AS3:AW3"/>
    <mergeCell ref="AF2:AG2"/>
    <mergeCell ref="AH2:AM2"/>
    <mergeCell ref="AM3:AM4"/>
    <mergeCell ref="AN3:AR3"/>
    <mergeCell ref="Z2:AE4"/>
    <mergeCell ref="A2:A4"/>
    <mergeCell ref="B2:B4"/>
    <mergeCell ref="C2:C4"/>
    <mergeCell ref="D2:D4"/>
    <mergeCell ref="E2:E4"/>
    <mergeCell ref="W2:W4"/>
    <mergeCell ref="T3:U3"/>
    <mergeCell ref="V3:V4"/>
    <mergeCell ref="J2:V2"/>
    <mergeCell ref="AJ3:AL3"/>
    <mergeCell ref="X2:X4"/>
    <mergeCell ref="Y2:Y4"/>
    <mergeCell ref="AF3:AF4"/>
  </mergeCells>
  <phoneticPr fontId="5" type="noConversion"/>
  <conditionalFormatting sqref="G5:I5">
    <cfRule type="duplicateValues" dxfId="3" priority="2"/>
  </conditionalFormatting>
  <conditionalFormatting sqref="G155:I155">
    <cfRule type="duplicateValues" dxfId="2" priority="1"/>
  </conditionalFormatting>
  <dataValidations count="1">
    <dataValidation type="list" allowBlank="1" showInputMessage="1" showErrorMessage="1" sqref="X121:X286 W287:W288 X98:X113 X5:X93 X289:X483" xr:uid="{8FC3AB74-1974-4FBD-AD00-3FEFC39A8292}">
      <formula1>"O, X"</formula1>
    </dataValidation>
  </dataValidations>
  <printOptions horizontalCentered="1"/>
  <pageMargins left="0.78740157480314965" right="0.78740157480314965" top="0.78740157480314965" bottom="0.78740157480314965" header="0" footer="0"/>
  <pageSetup paperSize="9" scale="95" fitToHeight="0" orientation="landscape" r:id="rId1"/>
  <headerFooter alignWithMargins="0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4794-2E15-40CA-803A-0B74643D1092}">
  <sheetPr>
    <pageSetUpPr fitToPage="1"/>
  </sheetPr>
  <dimension ref="A1:BD675"/>
  <sheetViews>
    <sheetView view="pageBreakPreview" zoomScale="115" zoomScaleNormal="85" zoomScaleSheetLayoutView="115" workbookViewId="0">
      <pane ySplit="4" topLeftCell="A569" activePane="bottomLeft" state="frozen"/>
      <selection activeCell="B1" sqref="B1:H1"/>
      <selection pane="bottomLeft" activeCell="E576" sqref="E576"/>
    </sheetView>
  </sheetViews>
  <sheetFormatPr defaultColWidth="8.88671875" defaultRowHeight="24" customHeight="1"/>
  <cols>
    <col min="1" max="1" width="8.88671875" style="125" customWidth="1"/>
    <col min="2" max="2" width="5.44140625" style="125" customWidth="1"/>
    <col min="3" max="3" width="8.21875" style="125" customWidth="1"/>
    <col min="4" max="4" width="13.33203125" style="125" hidden="1" customWidth="1"/>
    <col min="5" max="5" width="14.5546875" style="1841" customWidth="1"/>
    <col min="6" max="6" width="17.5546875" style="125" customWidth="1"/>
    <col min="7" max="7" width="10.33203125" style="125" customWidth="1"/>
    <col min="8" max="8" width="7.88671875" style="125" bestFit="1" customWidth="1"/>
    <col min="9" max="9" width="8.88671875" style="125" customWidth="1"/>
    <col min="10" max="14" width="5.77734375" style="125" customWidth="1"/>
    <col min="15" max="16" width="5.88671875" style="125" customWidth="1"/>
    <col min="17" max="17" width="5.77734375" style="125" customWidth="1"/>
    <col min="18" max="18" width="8.88671875" style="125" hidden="1" customWidth="1"/>
    <col min="19" max="19" width="7.88671875" style="125" hidden="1" customWidth="1"/>
    <col min="20" max="20" width="6.88671875" style="1479" bestFit="1" customWidth="1"/>
    <col min="21" max="25" width="8.88671875" style="125" hidden="1" customWidth="1"/>
    <col min="26" max="26" width="6.109375" style="125" customWidth="1"/>
    <col min="27" max="44" width="8.88671875" style="125" hidden="1" customWidth="1"/>
    <col min="45" max="45" width="11.44140625" style="125" customWidth="1"/>
    <col min="46" max="16384" width="8.88671875" style="125"/>
  </cols>
  <sheetData>
    <row r="1" spans="1:45" ht="24" customHeight="1">
      <c r="A1" s="115"/>
      <c r="B1" s="2212" t="s">
        <v>26395</v>
      </c>
      <c r="C1" s="2212"/>
      <c r="D1" s="2212"/>
      <c r="E1" s="2213"/>
      <c r="F1" s="2212"/>
      <c r="G1" s="2212"/>
      <c r="H1" s="2212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2214" t="s">
        <v>258</v>
      </c>
      <c r="U1" s="2214"/>
      <c r="V1" s="2214"/>
      <c r="W1" s="2214"/>
      <c r="X1" s="2214"/>
      <c r="Y1" s="2214"/>
      <c r="Z1" s="2214"/>
      <c r="AA1" s="2214"/>
      <c r="AB1" s="2214"/>
      <c r="AC1" s="2214"/>
      <c r="AD1" s="2214"/>
      <c r="AE1" s="2214"/>
      <c r="AF1" s="2214"/>
      <c r="AG1" s="2214"/>
      <c r="AH1" s="2214"/>
      <c r="AI1" s="2214"/>
      <c r="AJ1" s="2214"/>
      <c r="AK1" s="2214"/>
      <c r="AL1" s="2214"/>
      <c r="AM1" s="2214"/>
      <c r="AN1" s="2214"/>
      <c r="AO1" s="2214"/>
      <c r="AP1" s="2214"/>
      <c r="AQ1" s="2214"/>
      <c r="AR1" s="2214"/>
      <c r="AS1" s="2214"/>
    </row>
    <row r="2" spans="1:45" ht="24" customHeight="1">
      <c r="A2" s="2215" t="s">
        <v>3</v>
      </c>
      <c r="B2" s="2067" t="s">
        <v>4</v>
      </c>
      <c r="C2" s="2067" t="s">
        <v>5</v>
      </c>
      <c r="D2" s="2067" t="s">
        <v>6</v>
      </c>
      <c r="E2" s="2067" t="s">
        <v>7</v>
      </c>
      <c r="F2" s="2067" t="s">
        <v>8</v>
      </c>
      <c r="G2" s="2067" t="s">
        <v>9</v>
      </c>
      <c r="H2" s="2067" t="s">
        <v>10</v>
      </c>
      <c r="I2" s="2067" t="s">
        <v>11</v>
      </c>
      <c r="J2" s="2067" t="s">
        <v>12</v>
      </c>
      <c r="K2" s="2067"/>
      <c r="L2" s="2067"/>
      <c r="M2" s="2067"/>
      <c r="N2" s="2067"/>
      <c r="O2" s="2067" t="s">
        <v>13</v>
      </c>
      <c r="P2" s="2067"/>
      <c r="Q2" s="2067"/>
      <c r="R2" s="2067"/>
      <c r="S2" s="2067" t="s">
        <v>14</v>
      </c>
      <c r="T2" s="1888" t="s">
        <v>15</v>
      </c>
      <c r="U2" s="2216" t="s">
        <v>16</v>
      </c>
      <c r="V2" s="2217"/>
      <c r="W2" s="2217"/>
      <c r="X2" s="2217"/>
      <c r="Y2" s="2217"/>
      <c r="Z2" s="2218"/>
      <c r="AA2" s="2067" t="s">
        <v>17</v>
      </c>
      <c r="AB2" s="2067"/>
      <c r="AC2" s="2067" t="s">
        <v>18</v>
      </c>
      <c r="AD2" s="2067"/>
      <c r="AE2" s="2067"/>
      <c r="AF2" s="2067"/>
      <c r="AG2" s="2067"/>
      <c r="AH2" s="2107"/>
      <c r="AI2" s="2067" t="s">
        <v>19</v>
      </c>
      <c r="AJ2" s="2107"/>
      <c r="AK2" s="2107"/>
      <c r="AL2" s="2107"/>
      <c r="AM2" s="2107"/>
      <c r="AN2" s="2107"/>
      <c r="AO2" s="2107"/>
      <c r="AP2" s="2107"/>
      <c r="AQ2" s="2107"/>
      <c r="AR2" s="2107"/>
      <c r="AS2" s="2067" t="s">
        <v>20</v>
      </c>
    </row>
    <row r="3" spans="1:45" ht="24" customHeight="1">
      <c r="A3" s="2215"/>
      <c r="B3" s="2067"/>
      <c r="C3" s="2067"/>
      <c r="D3" s="2067"/>
      <c r="E3" s="2067"/>
      <c r="F3" s="2067"/>
      <c r="G3" s="2067"/>
      <c r="H3" s="2067"/>
      <c r="I3" s="2067"/>
      <c r="J3" s="2067" t="s">
        <v>21</v>
      </c>
      <c r="K3" s="2107"/>
      <c r="L3" s="2107"/>
      <c r="M3" s="2107"/>
      <c r="N3" s="2107"/>
      <c r="O3" s="2067" t="s">
        <v>22</v>
      </c>
      <c r="P3" s="2067" t="s">
        <v>23</v>
      </c>
      <c r="Q3" s="2067" t="s">
        <v>24</v>
      </c>
      <c r="R3" s="2067" t="s">
        <v>25</v>
      </c>
      <c r="S3" s="2067"/>
      <c r="T3" s="1888"/>
      <c r="U3" s="2219"/>
      <c r="V3" s="2220"/>
      <c r="W3" s="2220"/>
      <c r="X3" s="2220"/>
      <c r="Y3" s="2220"/>
      <c r="Z3" s="2221"/>
      <c r="AA3" s="2067" t="s">
        <v>26</v>
      </c>
      <c r="AB3" s="2067" t="s">
        <v>27</v>
      </c>
      <c r="AC3" s="2067" t="s">
        <v>28</v>
      </c>
      <c r="AD3" s="2067"/>
      <c r="AE3" s="2067" t="s">
        <v>29</v>
      </c>
      <c r="AF3" s="2107"/>
      <c r="AG3" s="2107"/>
      <c r="AH3" s="2107" t="s">
        <v>30</v>
      </c>
      <c r="AI3" s="2067" t="s">
        <v>31</v>
      </c>
      <c r="AJ3" s="2107"/>
      <c r="AK3" s="2107"/>
      <c r="AL3" s="2107"/>
      <c r="AM3" s="2107"/>
      <c r="AN3" s="2067" t="s">
        <v>32</v>
      </c>
      <c r="AO3" s="2107"/>
      <c r="AP3" s="2107"/>
      <c r="AQ3" s="2107"/>
      <c r="AR3" s="2107"/>
      <c r="AS3" s="2067"/>
    </row>
    <row r="4" spans="1:45" ht="24" customHeight="1">
      <c r="A4" s="2215"/>
      <c r="B4" s="2067"/>
      <c r="C4" s="2067"/>
      <c r="D4" s="2067"/>
      <c r="E4" s="2067"/>
      <c r="F4" s="2067"/>
      <c r="G4" s="2067"/>
      <c r="H4" s="2067"/>
      <c r="I4" s="2067"/>
      <c r="J4" s="1664" t="s">
        <v>33</v>
      </c>
      <c r="K4" s="1664" t="s">
        <v>34</v>
      </c>
      <c r="L4" s="1664" t="s">
        <v>35</v>
      </c>
      <c r="M4" s="1664" t="s">
        <v>36</v>
      </c>
      <c r="N4" s="1664" t="s">
        <v>37</v>
      </c>
      <c r="O4" s="2067"/>
      <c r="P4" s="2067"/>
      <c r="Q4" s="2067"/>
      <c r="R4" s="2067"/>
      <c r="S4" s="2067"/>
      <c r="T4" s="1888"/>
      <c r="U4" s="2222"/>
      <c r="V4" s="2223"/>
      <c r="W4" s="2223"/>
      <c r="X4" s="2223"/>
      <c r="Y4" s="2223"/>
      <c r="Z4" s="2224"/>
      <c r="AA4" s="2067"/>
      <c r="AB4" s="2067"/>
      <c r="AC4" s="1664" t="s">
        <v>38</v>
      </c>
      <c r="AD4" s="1664" t="s">
        <v>39</v>
      </c>
      <c r="AE4" s="1664" t="s">
        <v>38</v>
      </c>
      <c r="AF4" s="1664" t="s">
        <v>40</v>
      </c>
      <c r="AG4" s="1664" t="s">
        <v>39</v>
      </c>
      <c r="AH4" s="2107"/>
      <c r="AI4" s="1818" t="s">
        <v>41</v>
      </c>
      <c r="AJ4" s="1664" t="s">
        <v>42</v>
      </c>
      <c r="AK4" s="1664" t="s">
        <v>37</v>
      </c>
      <c r="AL4" s="1664" t="s">
        <v>43</v>
      </c>
      <c r="AM4" s="1664" t="s">
        <v>44</v>
      </c>
      <c r="AN4" s="1664" t="s">
        <v>41</v>
      </c>
      <c r="AO4" s="1664" t="s">
        <v>42</v>
      </c>
      <c r="AP4" s="1664" t="s">
        <v>37</v>
      </c>
      <c r="AQ4" s="1664" t="s">
        <v>43</v>
      </c>
      <c r="AR4" s="1664" t="s">
        <v>44</v>
      </c>
      <c r="AS4" s="2067"/>
    </row>
    <row r="5" spans="1:45" s="1821" customFormat="1" ht="24" customHeight="1">
      <c r="A5" s="1819"/>
      <c r="B5" s="1820" t="s">
        <v>48</v>
      </c>
      <c r="C5" s="318" t="s">
        <v>1</v>
      </c>
      <c r="D5" s="318"/>
      <c r="E5" s="315">
        <f>E6+E41+E51+E63+E73+E79+E85+E120+E135+E316+E381+E402+E434+E474+E505+E576+E646</f>
        <v>630</v>
      </c>
      <c r="F5" s="315"/>
      <c r="G5" s="318">
        <f>SUM(G7:G40,G42:G50,G52:G62,G64:G72,G74:G78,G80:G84,G86:G119,G121:G134,G136:G315,G317:G380,G382:G401,G403:G433,G435:G473,G475:G504,G506:G575,G577:G645,G647:G652)</f>
        <v>5382925.7000000002</v>
      </c>
      <c r="H5" s="318">
        <f>SUM(H7:H40,H42:H50,H52:H62,H64:H72,H74:H78,H80:H84,H86:H119,H121:H134,H136:H315,H317:H380,H382:H401,H403:H433,H435:H473,H475:H504,H506:H575,H577:H645,H647:H652)</f>
        <v>60545.86</v>
      </c>
      <c r="I5" s="318">
        <f>SUM(I7:I40,I42:I50,I52:I62,I64:I72,I74:I78,I80:I84,I86:I119,I121:I134,I136:I315,I317:I380,I382:I401,I403:I433,I435:I473,I475:I504,I506:I575,I577:I645,I647:I652)</f>
        <v>253380.86</v>
      </c>
      <c r="J5" s="318"/>
      <c r="K5" s="318"/>
      <c r="L5" s="318"/>
      <c r="M5" s="318"/>
      <c r="N5" s="318"/>
      <c r="O5" s="318"/>
      <c r="P5" s="318"/>
      <c r="Q5" s="349"/>
      <c r="R5" s="349"/>
      <c r="S5" s="349"/>
      <c r="T5" s="349"/>
      <c r="U5" s="349"/>
      <c r="V5" s="349"/>
      <c r="W5" s="349"/>
      <c r="X5" s="349"/>
      <c r="Y5" s="349"/>
      <c r="Z5" s="318"/>
      <c r="AA5" s="318"/>
      <c r="AB5" s="318"/>
      <c r="AC5" s="461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80"/>
      <c r="AP5" s="380"/>
      <c r="AQ5" s="380"/>
      <c r="AR5" s="380"/>
      <c r="AS5" s="380"/>
    </row>
    <row r="6" spans="1:45" s="1821" customFormat="1" ht="24" customHeight="1">
      <c r="A6" s="1819"/>
      <c r="B6" s="1820" t="s">
        <v>56</v>
      </c>
      <c r="C6" s="318" t="s">
        <v>2001</v>
      </c>
      <c r="D6" s="380"/>
      <c r="E6" s="315">
        <f>COUNTA(E7:E40)</f>
        <v>34</v>
      </c>
      <c r="F6" s="318"/>
      <c r="G6" s="318">
        <f>SUM(G7:G40)</f>
        <v>136980</v>
      </c>
      <c r="H6" s="318"/>
      <c r="I6" s="318">
        <f>SUM(I7:I40)</f>
        <v>62745</v>
      </c>
      <c r="J6" s="318"/>
      <c r="K6" s="318"/>
      <c r="L6" s="318"/>
      <c r="M6" s="318"/>
      <c r="N6" s="318"/>
      <c r="O6" s="380"/>
      <c r="P6" s="380"/>
      <c r="Q6" s="380"/>
      <c r="R6" s="380"/>
      <c r="S6" s="380"/>
      <c r="T6" s="381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</row>
    <row r="7" spans="1:45" s="1821" customFormat="1" ht="24" customHeight="1">
      <c r="A7" s="1819"/>
      <c r="B7" s="1822"/>
      <c r="C7" s="228" t="s">
        <v>7414</v>
      </c>
      <c r="D7" s="254" t="s">
        <v>10264</v>
      </c>
      <c r="E7" s="260" t="s">
        <v>10265</v>
      </c>
      <c r="F7" s="228" t="s">
        <v>11529</v>
      </c>
      <c r="G7" s="228">
        <v>935</v>
      </c>
      <c r="H7" s="228"/>
      <c r="I7" s="228">
        <v>935</v>
      </c>
      <c r="J7" s="228">
        <v>22</v>
      </c>
      <c r="K7" s="228">
        <v>43</v>
      </c>
      <c r="L7" s="228"/>
      <c r="M7" s="228"/>
      <c r="N7" s="228"/>
      <c r="O7" s="254"/>
      <c r="P7" s="254"/>
      <c r="Q7" s="254"/>
      <c r="R7" s="254"/>
      <c r="S7" s="254"/>
      <c r="T7" s="236">
        <v>2017</v>
      </c>
      <c r="U7" s="254"/>
      <c r="V7" s="254"/>
      <c r="W7" s="254"/>
      <c r="X7" s="254"/>
      <c r="Y7" s="254"/>
      <c r="Z7" s="254">
        <v>126</v>
      </c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</row>
    <row r="8" spans="1:45" s="1821" customFormat="1" ht="24" customHeight="1">
      <c r="A8" s="1819"/>
      <c r="B8" s="1822"/>
      <c r="C8" s="228" t="s">
        <v>7414</v>
      </c>
      <c r="D8" s="254" t="s">
        <v>10083</v>
      </c>
      <c r="E8" s="260" t="s">
        <v>15441</v>
      </c>
      <c r="F8" s="228" t="s">
        <v>7428</v>
      </c>
      <c r="G8" s="228">
        <v>860</v>
      </c>
      <c r="H8" s="228"/>
      <c r="I8" s="228"/>
      <c r="J8" s="228">
        <v>21</v>
      </c>
      <c r="K8" s="228">
        <v>41</v>
      </c>
      <c r="L8" s="228"/>
      <c r="M8" s="228"/>
      <c r="N8" s="228">
        <v>860</v>
      </c>
      <c r="O8" s="254"/>
      <c r="P8" s="254"/>
      <c r="Q8" s="254"/>
      <c r="R8" s="254"/>
      <c r="S8" s="254"/>
      <c r="T8" s="236">
        <v>2017</v>
      </c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</row>
    <row r="9" spans="1:45" s="1821" customFormat="1" ht="24" customHeight="1">
      <c r="A9" s="1819"/>
      <c r="B9" s="1822"/>
      <c r="C9" s="228" t="s">
        <v>873</v>
      </c>
      <c r="D9" s="254" t="s">
        <v>10266</v>
      </c>
      <c r="E9" s="260" t="s">
        <v>18102</v>
      </c>
      <c r="F9" s="228" t="s">
        <v>873</v>
      </c>
      <c r="G9" s="228">
        <v>750</v>
      </c>
      <c r="H9" s="228"/>
      <c r="I9" s="228"/>
      <c r="J9" s="228">
        <v>30</v>
      </c>
      <c r="K9" s="228">
        <v>25</v>
      </c>
      <c r="L9" s="228"/>
      <c r="M9" s="228"/>
      <c r="N9" s="228">
        <v>750</v>
      </c>
      <c r="O9" s="254"/>
      <c r="P9" s="254"/>
      <c r="Q9" s="254"/>
      <c r="R9" s="254"/>
      <c r="S9" s="254"/>
      <c r="T9" s="236">
        <v>1999</v>
      </c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</row>
    <row r="10" spans="1:45" ht="24" customHeight="1">
      <c r="A10" s="217"/>
      <c r="B10" s="1823"/>
      <c r="C10" s="228" t="s">
        <v>873</v>
      </c>
      <c r="D10" s="254"/>
      <c r="E10" s="260" t="s">
        <v>15446</v>
      </c>
      <c r="F10" s="228" t="s">
        <v>7413</v>
      </c>
      <c r="G10" s="228">
        <v>800</v>
      </c>
      <c r="H10" s="228"/>
      <c r="I10" s="228">
        <v>800</v>
      </c>
      <c r="J10" s="228">
        <v>20</v>
      </c>
      <c r="K10" s="228">
        <v>40</v>
      </c>
      <c r="L10" s="228"/>
      <c r="M10" s="228"/>
      <c r="N10" s="228">
        <v>800</v>
      </c>
      <c r="O10" s="254"/>
      <c r="P10" s="254"/>
      <c r="Q10" s="254"/>
      <c r="R10" s="254"/>
      <c r="S10" s="254"/>
      <c r="T10" s="236">
        <v>2008</v>
      </c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</row>
    <row r="11" spans="1:45" ht="24" customHeight="1">
      <c r="A11" s="217"/>
      <c r="B11" s="1823"/>
      <c r="C11" s="228" t="s">
        <v>7437</v>
      </c>
      <c r="D11" s="254"/>
      <c r="E11" s="260" t="s">
        <v>18103</v>
      </c>
      <c r="F11" s="228" t="s">
        <v>7439</v>
      </c>
      <c r="G11" s="228">
        <v>800</v>
      </c>
      <c r="H11" s="228"/>
      <c r="I11" s="228">
        <v>800</v>
      </c>
      <c r="J11" s="228">
        <v>38</v>
      </c>
      <c r="K11" s="228">
        <v>18</v>
      </c>
      <c r="L11" s="228"/>
      <c r="M11" s="228"/>
      <c r="N11" s="228">
        <v>684</v>
      </c>
      <c r="O11" s="254"/>
      <c r="P11" s="254"/>
      <c r="Q11" s="254"/>
      <c r="R11" s="254"/>
      <c r="S11" s="254"/>
      <c r="T11" s="300">
        <v>2020</v>
      </c>
      <c r="U11" s="254"/>
      <c r="V11" s="254"/>
      <c r="W11" s="254"/>
      <c r="X11" s="254"/>
      <c r="Y11" s="254"/>
      <c r="Z11" s="254">
        <v>236</v>
      </c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</row>
    <row r="12" spans="1:45" ht="24" customHeight="1">
      <c r="A12" s="217"/>
      <c r="B12" s="1823"/>
      <c r="C12" s="228" t="s">
        <v>7437</v>
      </c>
      <c r="D12" s="254" t="s">
        <v>10083</v>
      </c>
      <c r="E12" s="260" t="s">
        <v>18104</v>
      </c>
      <c r="F12" s="228" t="s">
        <v>7439</v>
      </c>
      <c r="G12" s="228">
        <v>940</v>
      </c>
      <c r="H12" s="228"/>
      <c r="I12" s="228">
        <v>940</v>
      </c>
      <c r="J12" s="228">
        <v>40</v>
      </c>
      <c r="K12" s="228">
        <v>20</v>
      </c>
      <c r="L12" s="228"/>
      <c r="M12" s="228"/>
      <c r="N12" s="228">
        <v>800</v>
      </c>
      <c r="O12" s="254"/>
      <c r="P12" s="254"/>
      <c r="Q12" s="254"/>
      <c r="R12" s="254"/>
      <c r="S12" s="254"/>
      <c r="T12" s="300">
        <v>2021</v>
      </c>
      <c r="U12" s="254"/>
      <c r="V12" s="254"/>
      <c r="W12" s="254"/>
      <c r="X12" s="254"/>
      <c r="Y12" s="254"/>
      <c r="Z12" s="254">
        <v>396</v>
      </c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</row>
    <row r="13" spans="1:45" ht="24" customHeight="1">
      <c r="A13" s="217"/>
      <c r="B13" s="1823"/>
      <c r="C13" s="228" t="s">
        <v>14412</v>
      </c>
      <c r="D13" s="244" t="s">
        <v>18742</v>
      </c>
      <c r="E13" s="260" t="s">
        <v>15452</v>
      </c>
      <c r="F13" s="228" t="s">
        <v>14412</v>
      </c>
      <c r="G13" s="228">
        <v>1125</v>
      </c>
      <c r="H13" s="228"/>
      <c r="I13" s="228">
        <v>1125</v>
      </c>
      <c r="J13" s="228">
        <v>20</v>
      </c>
      <c r="K13" s="244">
        <v>40</v>
      </c>
      <c r="L13" s="244"/>
      <c r="M13" s="244"/>
      <c r="N13" s="244">
        <v>800</v>
      </c>
      <c r="O13" s="244"/>
      <c r="P13" s="244"/>
      <c r="Q13" s="244"/>
      <c r="R13" s="244"/>
      <c r="S13" s="244"/>
      <c r="T13" s="300">
        <v>2022</v>
      </c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</row>
    <row r="14" spans="1:45" ht="24" customHeight="1">
      <c r="A14" s="217"/>
      <c r="B14" s="1823"/>
      <c r="C14" s="228" t="s">
        <v>14412</v>
      </c>
      <c r="D14" s="244" t="s">
        <v>18743</v>
      </c>
      <c r="E14" s="260" t="s">
        <v>15453</v>
      </c>
      <c r="F14" s="228" t="s">
        <v>14412</v>
      </c>
      <c r="G14" s="228">
        <v>924</v>
      </c>
      <c r="H14" s="228"/>
      <c r="I14" s="228">
        <v>924</v>
      </c>
      <c r="J14" s="228">
        <v>20</v>
      </c>
      <c r="K14" s="244">
        <v>40</v>
      </c>
      <c r="L14" s="244"/>
      <c r="M14" s="244"/>
      <c r="N14" s="244">
        <v>800</v>
      </c>
      <c r="O14" s="244"/>
      <c r="P14" s="244"/>
      <c r="Q14" s="244"/>
      <c r="R14" s="244"/>
      <c r="S14" s="244"/>
      <c r="T14" s="300">
        <v>2022</v>
      </c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</row>
    <row r="15" spans="1:45" ht="24" customHeight="1">
      <c r="A15" s="217"/>
      <c r="B15" s="1823"/>
      <c r="C15" s="228" t="s">
        <v>7447</v>
      </c>
      <c r="D15" s="254"/>
      <c r="E15" s="260" t="s">
        <v>18105</v>
      </c>
      <c r="F15" s="228" t="s">
        <v>7531</v>
      </c>
      <c r="G15" s="228">
        <v>300</v>
      </c>
      <c r="H15" s="228"/>
      <c r="I15" s="228">
        <v>300</v>
      </c>
      <c r="J15" s="228">
        <v>8</v>
      </c>
      <c r="K15" s="228">
        <v>25</v>
      </c>
      <c r="L15" s="228"/>
      <c r="M15" s="228"/>
      <c r="N15" s="228">
        <v>200</v>
      </c>
      <c r="O15" s="254"/>
      <c r="P15" s="254"/>
      <c r="Q15" s="254"/>
      <c r="R15" s="254"/>
      <c r="S15" s="254"/>
      <c r="T15" s="300">
        <v>2020</v>
      </c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</row>
    <row r="16" spans="1:45" ht="24" customHeight="1">
      <c r="A16" s="217"/>
      <c r="B16" s="1823"/>
      <c r="C16" s="244" t="s">
        <v>16028</v>
      </c>
      <c r="D16" s="254"/>
      <c r="E16" s="244" t="s">
        <v>18106</v>
      </c>
      <c r="F16" s="244" t="s">
        <v>16029</v>
      </c>
      <c r="G16" s="244">
        <v>940</v>
      </c>
      <c r="H16" s="228"/>
      <c r="I16" s="244">
        <v>940</v>
      </c>
      <c r="J16" s="228"/>
      <c r="K16" s="228"/>
      <c r="L16" s="228"/>
      <c r="M16" s="228"/>
      <c r="N16" s="228"/>
      <c r="O16" s="254"/>
      <c r="P16" s="254"/>
      <c r="Q16" s="254"/>
      <c r="R16" s="254"/>
      <c r="S16" s="254"/>
      <c r="T16" s="300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44" t="s">
        <v>16066</v>
      </c>
    </row>
    <row r="17" spans="1:45" ht="24" customHeight="1">
      <c r="A17" s="217"/>
      <c r="B17" s="1823"/>
      <c r="C17" s="244" t="s">
        <v>16028</v>
      </c>
      <c r="D17" s="254"/>
      <c r="E17" s="244" t="s">
        <v>18107</v>
      </c>
      <c r="F17" s="244" t="s">
        <v>16029</v>
      </c>
      <c r="G17" s="244">
        <v>1597</v>
      </c>
      <c r="H17" s="228"/>
      <c r="I17" s="244">
        <v>1597</v>
      </c>
      <c r="J17" s="228"/>
      <c r="K17" s="228"/>
      <c r="L17" s="228"/>
      <c r="M17" s="228"/>
      <c r="N17" s="228"/>
      <c r="O17" s="254"/>
      <c r="P17" s="254"/>
      <c r="Q17" s="254"/>
      <c r="R17" s="254"/>
      <c r="S17" s="254"/>
      <c r="T17" s="300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44" t="s">
        <v>16066</v>
      </c>
    </row>
    <row r="18" spans="1:45" ht="24" customHeight="1">
      <c r="A18" s="217"/>
      <c r="B18" s="1823"/>
      <c r="C18" s="228" t="s">
        <v>876</v>
      </c>
      <c r="D18" s="236" t="s">
        <v>18544</v>
      </c>
      <c r="E18" s="260" t="s">
        <v>15473</v>
      </c>
      <c r="F18" s="228" t="s">
        <v>11762</v>
      </c>
      <c r="G18" s="228">
        <v>990</v>
      </c>
      <c r="H18" s="228"/>
      <c r="I18" s="228">
        <v>990</v>
      </c>
      <c r="J18" s="228">
        <v>20</v>
      </c>
      <c r="K18" s="228">
        <v>40</v>
      </c>
      <c r="L18" s="228"/>
      <c r="M18" s="228"/>
      <c r="N18" s="228">
        <v>800</v>
      </c>
      <c r="O18" s="254"/>
      <c r="P18" s="254"/>
      <c r="Q18" s="254"/>
      <c r="R18" s="254"/>
      <c r="S18" s="254"/>
      <c r="T18" s="300">
        <v>2016</v>
      </c>
      <c r="U18" s="254">
        <v>200</v>
      </c>
      <c r="V18" s="254"/>
      <c r="W18" s="254"/>
      <c r="X18" s="254"/>
      <c r="Y18" s="254"/>
      <c r="Z18" s="254">
        <v>200</v>
      </c>
      <c r="AA18" s="254"/>
      <c r="AB18" s="254"/>
      <c r="AC18" s="254"/>
      <c r="AD18" s="254"/>
      <c r="AE18" s="254">
        <v>1</v>
      </c>
      <c r="AF18" s="254"/>
      <c r="AG18" s="254">
        <v>9.6</v>
      </c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</row>
    <row r="19" spans="1:45" ht="24" customHeight="1">
      <c r="A19" s="217"/>
      <c r="B19" s="1823"/>
      <c r="C19" s="228" t="s">
        <v>876</v>
      </c>
      <c r="D19" s="254" t="s">
        <v>10105</v>
      </c>
      <c r="E19" s="260" t="s">
        <v>18108</v>
      </c>
      <c r="F19" s="228" t="s">
        <v>7413</v>
      </c>
      <c r="G19" s="228">
        <v>968</v>
      </c>
      <c r="H19" s="228"/>
      <c r="I19" s="228"/>
      <c r="J19" s="228">
        <v>22</v>
      </c>
      <c r="K19" s="228">
        <v>44</v>
      </c>
      <c r="L19" s="228"/>
      <c r="M19" s="228"/>
      <c r="N19" s="228"/>
      <c r="O19" s="254"/>
      <c r="P19" s="254"/>
      <c r="Q19" s="254"/>
      <c r="R19" s="254"/>
      <c r="S19" s="254"/>
      <c r="T19" s="300">
        <v>2008</v>
      </c>
      <c r="U19" s="254"/>
      <c r="V19" s="254"/>
      <c r="W19" s="254"/>
      <c r="X19" s="254"/>
      <c r="Y19" s="254"/>
      <c r="Z19" s="254">
        <v>108</v>
      </c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</row>
    <row r="20" spans="1:45" ht="24" customHeight="1">
      <c r="A20" s="217"/>
      <c r="B20" s="1823"/>
      <c r="C20" s="228" t="s">
        <v>876</v>
      </c>
      <c r="D20" s="254" t="s">
        <v>10105</v>
      </c>
      <c r="E20" s="260" t="s">
        <v>18109</v>
      </c>
      <c r="F20" s="228" t="s">
        <v>7413</v>
      </c>
      <c r="G20" s="228">
        <v>968</v>
      </c>
      <c r="H20" s="228"/>
      <c r="I20" s="228"/>
      <c r="J20" s="228">
        <v>22</v>
      </c>
      <c r="K20" s="228">
        <v>44</v>
      </c>
      <c r="L20" s="228"/>
      <c r="M20" s="228"/>
      <c r="N20" s="228"/>
      <c r="O20" s="254"/>
      <c r="P20" s="254"/>
      <c r="Q20" s="254"/>
      <c r="R20" s="254"/>
      <c r="S20" s="254"/>
      <c r="T20" s="300">
        <v>2008</v>
      </c>
      <c r="U20" s="254"/>
      <c r="V20" s="254"/>
      <c r="W20" s="254"/>
      <c r="X20" s="254"/>
      <c r="Y20" s="254"/>
      <c r="Z20" s="254">
        <v>108</v>
      </c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</row>
    <row r="21" spans="1:45" ht="24" customHeight="1">
      <c r="A21" s="217"/>
      <c r="B21" s="1823"/>
      <c r="C21" s="228" t="s">
        <v>876</v>
      </c>
      <c r="D21" s="254" t="s">
        <v>10105</v>
      </c>
      <c r="E21" s="260" t="s">
        <v>18110</v>
      </c>
      <c r="F21" s="228" t="s">
        <v>7413</v>
      </c>
      <c r="G21" s="228">
        <v>627</v>
      </c>
      <c r="H21" s="228"/>
      <c r="I21" s="228"/>
      <c r="J21" s="228">
        <v>19</v>
      </c>
      <c r="K21" s="228">
        <v>33</v>
      </c>
      <c r="L21" s="228"/>
      <c r="M21" s="228"/>
      <c r="N21" s="228"/>
      <c r="O21" s="254"/>
      <c r="P21" s="254"/>
      <c r="Q21" s="254"/>
      <c r="R21" s="254"/>
      <c r="S21" s="254"/>
      <c r="T21" s="300">
        <v>2014</v>
      </c>
      <c r="U21" s="254"/>
      <c r="V21" s="254"/>
      <c r="W21" s="254"/>
      <c r="X21" s="254"/>
      <c r="Y21" s="254"/>
      <c r="Z21" s="254">
        <v>155</v>
      </c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</row>
    <row r="22" spans="1:45" ht="24" customHeight="1">
      <c r="A22" s="217"/>
      <c r="B22" s="1823"/>
      <c r="C22" s="228" t="s">
        <v>876</v>
      </c>
      <c r="D22" s="254"/>
      <c r="E22" s="260" t="s">
        <v>13458</v>
      </c>
      <c r="F22" s="228" t="s">
        <v>13457</v>
      </c>
      <c r="G22" s="228"/>
      <c r="H22" s="228"/>
      <c r="I22" s="228">
        <v>1600</v>
      </c>
      <c r="J22" s="228">
        <v>45</v>
      </c>
      <c r="K22" s="228">
        <v>25</v>
      </c>
      <c r="L22" s="228"/>
      <c r="M22" s="228"/>
      <c r="N22" s="228"/>
      <c r="O22" s="254"/>
      <c r="P22" s="254"/>
      <c r="Q22" s="254"/>
      <c r="R22" s="254"/>
      <c r="S22" s="254"/>
      <c r="T22" s="300">
        <v>2021</v>
      </c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 t="s">
        <v>1790</v>
      </c>
    </row>
    <row r="23" spans="1:45" ht="24" customHeight="1">
      <c r="A23" s="217"/>
      <c r="B23" s="1823"/>
      <c r="C23" s="228" t="s">
        <v>545</v>
      </c>
      <c r="D23" s="254"/>
      <c r="E23" s="260" t="s">
        <v>18111</v>
      </c>
      <c r="F23" s="228" t="s">
        <v>7902</v>
      </c>
      <c r="G23" s="228">
        <v>38240</v>
      </c>
      <c r="H23" s="228"/>
      <c r="I23" s="228">
        <v>38240</v>
      </c>
      <c r="J23" s="228">
        <v>38</v>
      </c>
      <c r="K23" s="228">
        <v>19</v>
      </c>
      <c r="L23" s="228"/>
      <c r="M23" s="228"/>
      <c r="N23" s="228"/>
      <c r="O23" s="254"/>
      <c r="P23" s="254"/>
      <c r="Q23" s="254"/>
      <c r="R23" s="254"/>
      <c r="S23" s="254"/>
      <c r="T23" s="300">
        <v>2015</v>
      </c>
      <c r="U23" s="254"/>
      <c r="V23" s="254"/>
      <c r="W23" s="254"/>
      <c r="X23" s="254"/>
      <c r="Y23" s="254"/>
      <c r="Z23" s="254">
        <v>950</v>
      </c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</row>
    <row r="24" spans="1:45" ht="24" customHeight="1">
      <c r="A24" s="217"/>
      <c r="B24" s="1823"/>
      <c r="C24" s="327" t="s">
        <v>713</v>
      </c>
      <c r="D24" s="345"/>
      <c r="E24" s="456" t="s">
        <v>18744</v>
      </c>
      <c r="F24" s="327" t="s">
        <v>713</v>
      </c>
      <c r="G24" s="327">
        <v>1000</v>
      </c>
      <c r="H24" s="327"/>
      <c r="I24" s="327">
        <v>1000</v>
      </c>
      <c r="J24" s="327"/>
      <c r="K24" s="327"/>
      <c r="L24" s="327"/>
      <c r="M24" s="327"/>
      <c r="N24" s="327"/>
      <c r="O24" s="345"/>
      <c r="P24" s="345"/>
      <c r="Q24" s="345"/>
      <c r="R24" s="345"/>
      <c r="S24" s="345"/>
      <c r="T24" s="485">
        <v>2010</v>
      </c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5"/>
      <c r="AQ24" s="345"/>
      <c r="AR24" s="345"/>
      <c r="AS24" s="345" t="s">
        <v>914</v>
      </c>
    </row>
    <row r="25" spans="1:45" ht="24" customHeight="1">
      <c r="A25" s="217"/>
      <c r="B25" s="1823"/>
      <c r="C25" s="228" t="s">
        <v>12479</v>
      </c>
      <c r="D25" s="254"/>
      <c r="E25" s="260" t="s">
        <v>15481</v>
      </c>
      <c r="F25" s="228" t="s">
        <v>12479</v>
      </c>
      <c r="G25" s="228">
        <v>1863</v>
      </c>
      <c r="H25" s="228"/>
      <c r="I25" s="228"/>
      <c r="J25" s="228">
        <v>22</v>
      </c>
      <c r="K25" s="228">
        <v>38</v>
      </c>
      <c r="L25" s="228"/>
      <c r="M25" s="228"/>
      <c r="N25" s="228"/>
      <c r="O25" s="254"/>
      <c r="P25" s="254"/>
      <c r="Q25" s="254"/>
      <c r="R25" s="254"/>
      <c r="S25" s="254"/>
      <c r="T25" s="300">
        <v>2009</v>
      </c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 t="s">
        <v>1790</v>
      </c>
    </row>
    <row r="26" spans="1:45" ht="24" customHeight="1">
      <c r="A26" s="217"/>
      <c r="B26" s="1823"/>
      <c r="C26" s="228" t="s">
        <v>7410</v>
      </c>
      <c r="D26" s="254" t="s">
        <v>18745</v>
      </c>
      <c r="E26" s="260" t="s">
        <v>15483</v>
      </c>
      <c r="F26" s="228" t="s">
        <v>7413</v>
      </c>
      <c r="G26" s="228">
        <v>950</v>
      </c>
      <c r="H26" s="228"/>
      <c r="I26" s="228">
        <v>950</v>
      </c>
      <c r="J26" s="228">
        <v>17</v>
      </c>
      <c r="K26" s="228">
        <v>29</v>
      </c>
      <c r="L26" s="228"/>
      <c r="M26" s="228"/>
      <c r="N26" s="228">
        <v>493</v>
      </c>
      <c r="O26" s="254"/>
      <c r="P26" s="254"/>
      <c r="Q26" s="254"/>
      <c r="R26" s="254"/>
      <c r="S26" s="254"/>
      <c r="T26" s="300">
        <v>2015</v>
      </c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  <c r="AL26" s="254"/>
      <c r="AM26" s="254"/>
      <c r="AN26" s="254"/>
      <c r="AO26" s="254"/>
      <c r="AP26" s="254"/>
      <c r="AQ26" s="254"/>
      <c r="AR26" s="254"/>
      <c r="AS26" s="254"/>
    </row>
    <row r="27" spans="1:45" ht="24" customHeight="1">
      <c r="A27" s="217"/>
      <c r="B27" s="1823"/>
      <c r="C27" s="228" t="s">
        <v>13374</v>
      </c>
      <c r="D27" s="254" t="s">
        <v>18686</v>
      </c>
      <c r="E27" s="260" t="s">
        <v>15484</v>
      </c>
      <c r="F27" s="228" t="s">
        <v>13374</v>
      </c>
      <c r="G27" s="228">
        <v>800</v>
      </c>
      <c r="H27" s="228"/>
      <c r="I27" s="228">
        <v>800</v>
      </c>
      <c r="J27" s="228"/>
      <c r="K27" s="244"/>
      <c r="L27" s="244"/>
      <c r="M27" s="244"/>
      <c r="N27" s="244"/>
      <c r="O27" s="244"/>
      <c r="P27" s="244"/>
      <c r="Q27" s="244"/>
      <c r="R27" s="244"/>
      <c r="S27" s="244"/>
      <c r="T27" s="300">
        <v>2019</v>
      </c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</row>
    <row r="28" spans="1:45" ht="24" customHeight="1">
      <c r="A28" s="217"/>
      <c r="B28" s="1823"/>
      <c r="C28" s="228" t="s">
        <v>7480</v>
      </c>
      <c r="D28" s="254"/>
      <c r="E28" s="260" t="s">
        <v>13382</v>
      </c>
      <c r="F28" s="228" t="s">
        <v>7480</v>
      </c>
      <c r="G28" s="228">
        <v>792</v>
      </c>
      <c r="H28" s="228"/>
      <c r="I28" s="228">
        <v>792</v>
      </c>
      <c r="J28" s="228">
        <v>18</v>
      </c>
      <c r="K28" s="228">
        <v>44</v>
      </c>
      <c r="L28" s="228"/>
      <c r="M28" s="228"/>
      <c r="N28" s="228">
        <v>792</v>
      </c>
      <c r="O28" s="254"/>
      <c r="P28" s="254"/>
      <c r="Q28" s="254"/>
      <c r="R28" s="254"/>
      <c r="S28" s="254"/>
      <c r="T28" s="300">
        <v>2017</v>
      </c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/>
    </row>
    <row r="29" spans="1:45" ht="24" customHeight="1">
      <c r="A29" s="217"/>
      <c r="B29" s="1823"/>
      <c r="C29" s="228" t="s">
        <v>14422</v>
      </c>
      <c r="D29" s="244"/>
      <c r="E29" s="260" t="s">
        <v>16079</v>
      </c>
      <c r="F29" s="228" t="s">
        <v>16080</v>
      </c>
      <c r="G29" s="228">
        <v>1600</v>
      </c>
      <c r="H29" s="228"/>
      <c r="I29" s="228">
        <v>1600</v>
      </c>
      <c r="J29" s="228">
        <v>20</v>
      </c>
      <c r="K29" s="244">
        <v>40</v>
      </c>
      <c r="L29" s="244"/>
      <c r="M29" s="244"/>
      <c r="N29" s="244">
        <v>800</v>
      </c>
      <c r="O29" s="244"/>
      <c r="P29" s="244"/>
      <c r="Q29" s="244"/>
      <c r="R29" s="244"/>
      <c r="S29" s="244"/>
      <c r="T29" s="300">
        <v>2022</v>
      </c>
      <c r="U29" s="244"/>
      <c r="V29" s="244"/>
      <c r="W29" s="244"/>
      <c r="X29" s="244"/>
      <c r="Y29" s="244"/>
      <c r="Z29" s="244">
        <v>528</v>
      </c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54" t="s">
        <v>13459</v>
      </c>
    </row>
    <row r="30" spans="1:45" ht="24" customHeight="1">
      <c r="A30" s="217"/>
      <c r="B30" s="1823"/>
      <c r="C30" s="228" t="s">
        <v>7501</v>
      </c>
      <c r="D30" s="254" t="s">
        <v>10270</v>
      </c>
      <c r="E30" s="260" t="s">
        <v>15507</v>
      </c>
      <c r="F30" s="228" t="s">
        <v>11685</v>
      </c>
      <c r="G30" s="228">
        <v>2253</v>
      </c>
      <c r="H30" s="228"/>
      <c r="I30" s="228">
        <v>2253</v>
      </c>
      <c r="J30" s="228">
        <v>20</v>
      </c>
      <c r="K30" s="228">
        <v>40</v>
      </c>
      <c r="L30" s="228"/>
      <c r="M30" s="228"/>
      <c r="N30" s="228">
        <v>1600</v>
      </c>
      <c r="O30" s="254"/>
      <c r="P30" s="254"/>
      <c r="Q30" s="254"/>
      <c r="R30" s="254"/>
      <c r="S30" s="254"/>
      <c r="T30" s="300">
        <v>2010</v>
      </c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/>
    </row>
    <row r="31" spans="1:45" ht="24" customHeight="1">
      <c r="A31" s="217"/>
      <c r="B31" s="1823"/>
      <c r="C31" s="228" t="s">
        <v>7501</v>
      </c>
      <c r="D31" s="254" t="s">
        <v>10270</v>
      </c>
      <c r="E31" s="260" t="s">
        <v>15511</v>
      </c>
      <c r="F31" s="228" t="s">
        <v>11685</v>
      </c>
      <c r="G31" s="228">
        <v>1568</v>
      </c>
      <c r="H31" s="228"/>
      <c r="I31" s="228">
        <v>1568</v>
      </c>
      <c r="J31" s="228">
        <v>20</v>
      </c>
      <c r="K31" s="228">
        <v>40</v>
      </c>
      <c r="L31" s="228"/>
      <c r="M31" s="228"/>
      <c r="N31" s="228">
        <v>800</v>
      </c>
      <c r="O31" s="254"/>
      <c r="P31" s="254"/>
      <c r="Q31" s="254"/>
      <c r="R31" s="254"/>
      <c r="S31" s="254"/>
      <c r="T31" s="300">
        <v>2017</v>
      </c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</row>
    <row r="32" spans="1:45" ht="24" customHeight="1">
      <c r="A32" s="217"/>
      <c r="B32" s="1823"/>
      <c r="C32" s="228" t="s">
        <v>554</v>
      </c>
      <c r="D32" s="254" t="s">
        <v>14426</v>
      </c>
      <c r="E32" s="260" t="s">
        <v>14427</v>
      </c>
      <c r="F32" s="228" t="s">
        <v>12487</v>
      </c>
      <c r="G32" s="228">
        <v>1196</v>
      </c>
      <c r="H32" s="228"/>
      <c r="I32" s="228"/>
      <c r="J32" s="228"/>
      <c r="K32" s="244"/>
      <c r="L32" s="244"/>
      <c r="M32" s="244"/>
      <c r="N32" s="244"/>
      <c r="O32" s="244"/>
      <c r="P32" s="244"/>
      <c r="Q32" s="244"/>
      <c r="R32" s="244"/>
      <c r="S32" s="244"/>
      <c r="T32" s="300">
        <v>2014</v>
      </c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54" t="s">
        <v>14428</v>
      </c>
    </row>
    <row r="33" spans="1:45" ht="24" customHeight="1">
      <c r="A33" s="217"/>
      <c r="B33" s="1823"/>
      <c r="C33" s="228" t="s">
        <v>554</v>
      </c>
      <c r="D33" s="254" t="s">
        <v>14426</v>
      </c>
      <c r="E33" s="260" t="s">
        <v>14429</v>
      </c>
      <c r="F33" s="228" t="s">
        <v>12487</v>
      </c>
      <c r="G33" s="228">
        <v>903</v>
      </c>
      <c r="H33" s="228"/>
      <c r="I33" s="228"/>
      <c r="J33" s="228"/>
      <c r="K33" s="244"/>
      <c r="L33" s="244"/>
      <c r="M33" s="244"/>
      <c r="N33" s="244"/>
      <c r="O33" s="244"/>
      <c r="P33" s="244"/>
      <c r="Q33" s="244"/>
      <c r="R33" s="244"/>
      <c r="S33" s="244"/>
      <c r="T33" s="300">
        <v>2015</v>
      </c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54" t="s">
        <v>14428</v>
      </c>
    </row>
    <row r="34" spans="1:45" ht="24" customHeight="1">
      <c r="A34" s="217"/>
      <c r="B34" s="1823"/>
      <c r="C34" s="228" t="s">
        <v>14430</v>
      </c>
      <c r="D34" s="254" t="s">
        <v>18552</v>
      </c>
      <c r="E34" s="260" t="s">
        <v>18746</v>
      </c>
      <c r="F34" s="228" t="s">
        <v>18554</v>
      </c>
      <c r="G34" s="228">
        <v>631</v>
      </c>
      <c r="H34" s="228"/>
      <c r="I34" s="228">
        <v>631</v>
      </c>
      <c r="J34" s="228">
        <v>17</v>
      </c>
      <c r="K34" s="244">
        <v>37</v>
      </c>
      <c r="L34" s="244"/>
      <c r="M34" s="244"/>
      <c r="N34" s="244">
        <v>629</v>
      </c>
      <c r="O34" s="244"/>
      <c r="P34" s="244"/>
      <c r="Q34" s="244"/>
      <c r="R34" s="244"/>
      <c r="S34" s="244"/>
      <c r="T34" s="300">
        <v>2020</v>
      </c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54" t="s">
        <v>2056</v>
      </c>
    </row>
    <row r="35" spans="1:45" ht="24" customHeight="1">
      <c r="A35" s="217"/>
      <c r="B35" s="1823"/>
      <c r="C35" s="228" t="s">
        <v>14430</v>
      </c>
      <c r="D35" s="254" t="s">
        <v>18561</v>
      </c>
      <c r="E35" s="260" t="s">
        <v>18747</v>
      </c>
      <c r="F35" s="228" t="s">
        <v>18554</v>
      </c>
      <c r="G35" s="228">
        <v>1056</v>
      </c>
      <c r="H35" s="228"/>
      <c r="I35" s="228">
        <v>1056</v>
      </c>
      <c r="J35" s="228">
        <v>20</v>
      </c>
      <c r="K35" s="244">
        <v>40</v>
      </c>
      <c r="L35" s="244"/>
      <c r="M35" s="244"/>
      <c r="N35" s="244">
        <v>800</v>
      </c>
      <c r="O35" s="244"/>
      <c r="P35" s="244"/>
      <c r="Q35" s="244"/>
      <c r="R35" s="244"/>
      <c r="S35" s="244"/>
      <c r="T35" s="300">
        <v>2022</v>
      </c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54" t="s">
        <v>2056</v>
      </c>
    </row>
    <row r="36" spans="1:45" ht="24" customHeight="1">
      <c r="A36" s="217"/>
      <c r="B36" s="1823"/>
      <c r="C36" s="228" t="s">
        <v>14430</v>
      </c>
      <c r="D36" s="254" t="s">
        <v>18548</v>
      </c>
      <c r="E36" s="260" t="s">
        <v>18748</v>
      </c>
      <c r="F36" s="228" t="s">
        <v>18549</v>
      </c>
      <c r="G36" s="228">
        <v>504</v>
      </c>
      <c r="H36" s="228"/>
      <c r="I36" s="228">
        <v>504</v>
      </c>
      <c r="J36" s="228">
        <v>14</v>
      </c>
      <c r="K36" s="244">
        <v>36</v>
      </c>
      <c r="L36" s="244"/>
      <c r="M36" s="244"/>
      <c r="N36" s="244">
        <v>504</v>
      </c>
      <c r="O36" s="244"/>
      <c r="P36" s="244"/>
      <c r="Q36" s="244"/>
      <c r="R36" s="244"/>
      <c r="S36" s="244"/>
      <c r="T36" s="300">
        <v>2024</v>
      </c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54" t="s">
        <v>2056</v>
      </c>
    </row>
    <row r="37" spans="1:45" ht="24" customHeight="1">
      <c r="A37" s="217"/>
      <c r="B37" s="1823"/>
      <c r="C37" s="228" t="s">
        <v>14430</v>
      </c>
      <c r="D37" s="254" t="s">
        <v>18571</v>
      </c>
      <c r="E37" s="260" t="s">
        <v>18749</v>
      </c>
      <c r="F37" s="228" t="s">
        <v>14430</v>
      </c>
      <c r="G37" s="228">
        <v>800</v>
      </c>
      <c r="H37" s="228"/>
      <c r="I37" s="228">
        <v>800</v>
      </c>
      <c r="J37" s="228">
        <v>20</v>
      </c>
      <c r="K37" s="244">
        <v>40</v>
      </c>
      <c r="L37" s="244"/>
      <c r="M37" s="244"/>
      <c r="N37" s="244">
        <v>800</v>
      </c>
      <c r="O37" s="244"/>
      <c r="P37" s="244"/>
      <c r="Q37" s="244"/>
      <c r="R37" s="244"/>
      <c r="S37" s="244"/>
      <c r="T37" s="300">
        <v>2019</v>
      </c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54" t="s">
        <v>2056</v>
      </c>
    </row>
    <row r="38" spans="1:45" ht="24" customHeight="1">
      <c r="A38" s="217"/>
      <c r="B38" s="1823"/>
      <c r="C38" s="228" t="s">
        <v>14430</v>
      </c>
      <c r="D38" s="254" t="s">
        <v>18750</v>
      </c>
      <c r="E38" s="260" t="s">
        <v>18751</v>
      </c>
      <c r="F38" s="228" t="s">
        <v>14430</v>
      </c>
      <c r="G38" s="228">
        <v>800</v>
      </c>
      <c r="H38" s="228"/>
      <c r="I38" s="228">
        <v>800</v>
      </c>
      <c r="J38" s="228">
        <v>20</v>
      </c>
      <c r="K38" s="244">
        <v>40</v>
      </c>
      <c r="L38" s="244"/>
      <c r="M38" s="244"/>
      <c r="N38" s="244">
        <v>800</v>
      </c>
      <c r="O38" s="244"/>
      <c r="P38" s="244"/>
      <c r="Q38" s="244"/>
      <c r="R38" s="244"/>
      <c r="S38" s="244"/>
      <c r="T38" s="300">
        <v>2002</v>
      </c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  <c r="AS38" s="254" t="s">
        <v>2056</v>
      </c>
    </row>
    <row r="39" spans="1:45" ht="24" customHeight="1">
      <c r="A39" s="217"/>
      <c r="B39" s="1823"/>
      <c r="C39" s="228" t="s">
        <v>14430</v>
      </c>
      <c r="D39" s="254" t="s">
        <v>18752</v>
      </c>
      <c r="E39" s="260" t="s">
        <v>18753</v>
      </c>
      <c r="F39" s="228" t="s">
        <v>14430</v>
      </c>
      <c r="G39" s="228">
        <v>800</v>
      </c>
      <c r="H39" s="228"/>
      <c r="I39" s="228">
        <v>800</v>
      </c>
      <c r="J39" s="228">
        <v>20</v>
      </c>
      <c r="K39" s="244">
        <v>40</v>
      </c>
      <c r="L39" s="244"/>
      <c r="M39" s="244"/>
      <c r="N39" s="244">
        <v>800</v>
      </c>
      <c r="O39" s="244"/>
      <c r="P39" s="244"/>
      <c r="Q39" s="244"/>
      <c r="R39" s="244"/>
      <c r="S39" s="244"/>
      <c r="T39" s="300">
        <v>2023</v>
      </c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54" t="s">
        <v>2056</v>
      </c>
    </row>
    <row r="40" spans="1:45" ht="24" customHeight="1">
      <c r="A40" s="217"/>
      <c r="B40" s="1817"/>
      <c r="C40" s="228" t="s">
        <v>883</v>
      </c>
      <c r="D40" s="254"/>
      <c r="E40" s="260" t="s">
        <v>15517</v>
      </c>
      <c r="F40" s="228" t="s">
        <v>12440</v>
      </c>
      <c r="G40" s="228">
        <v>67700</v>
      </c>
      <c r="H40" s="228"/>
      <c r="I40" s="228"/>
      <c r="J40" s="228">
        <v>25</v>
      </c>
      <c r="K40" s="228">
        <v>45</v>
      </c>
      <c r="L40" s="228"/>
      <c r="M40" s="228"/>
      <c r="N40" s="228">
        <v>1125</v>
      </c>
      <c r="O40" s="254"/>
      <c r="P40" s="254"/>
      <c r="Q40" s="254"/>
      <c r="R40" s="254"/>
      <c r="S40" s="254"/>
      <c r="T40" s="300">
        <v>2018</v>
      </c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</row>
    <row r="41" spans="1:45" s="1821" customFormat="1" ht="24" customHeight="1">
      <c r="A41" s="1819"/>
      <c r="B41" s="1824" t="s">
        <v>1791</v>
      </c>
      <c r="C41" s="333" t="s">
        <v>13537</v>
      </c>
      <c r="D41" s="333"/>
      <c r="E41" s="330">
        <f>COUNTA(E42:E50)</f>
        <v>9</v>
      </c>
      <c r="F41" s="333"/>
      <c r="G41" s="333">
        <f>SUM(G42:G50)</f>
        <v>38513</v>
      </c>
      <c r="H41" s="333">
        <f>SUM(H42:H50)</f>
        <v>195</v>
      </c>
      <c r="I41" s="333">
        <f>SUM(I42:I50)</f>
        <v>171</v>
      </c>
      <c r="J41" s="333"/>
      <c r="K41" s="333"/>
      <c r="L41" s="333"/>
      <c r="M41" s="333"/>
      <c r="N41" s="333"/>
      <c r="O41" s="333"/>
      <c r="P41" s="333"/>
      <c r="Q41" s="333"/>
      <c r="R41" s="333">
        <f>SUM(R46:R47)</f>
        <v>0</v>
      </c>
      <c r="S41" s="333"/>
      <c r="T41" s="300"/>
      <c r="U41" s="333"/>
      <c r="V41" s="333"/>
      <c r="W41" s="333"/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613"/>
      <c r="AI41" s="613"/>
      <c r="AJ41" s="333"/>
      <c r="AK41" s="333"/>
      <c r="AL41" s="333"/>
      <c r="AM41" s="333"/>
      <c r="AN41" s="333"/>
      <c r="AO41" s="333"/>
      <c r="AP41" s="333"/>
      <c r="AQ41" s="333"/>
      <c r="AR41" s="333"/>
      <c r="AS41" s="333"/>
    </row>
    <row r="42" spans="1:45" s="1827" customFormat="1" ht="24" customHeight="1">
      <c r="A42" s="1825"/>
      <c r="B42" s="1826"/>
      <c r="C42" s="244" t="s">
        <v>573</v>
      </c>
      <c r="D42" s="492"/>
      <c r="E42" s="645" t="s">
        <v>11297</v>
      </c>
      <c r="F42" s="254" t="s">
        <v>550</v>
      </c>
      <c r="G42" s="228">
        <v>2148</v>
      </c>
      <c r="H42" s="244"/>
      <c r="I42" s="792"/>
      <c r="J42" s="300">
        <v>20</v>
      </c>
      <c r="K42" s="375">
        <v>40</v>
      </c>
      <c r="L42" s="397"/>
      <c r="M42" s="397"/>
      <c r="N42" s="645">
        <v>2148</v>
      </c>
      <c r="O42" s="244"/>
      <c r="P42" s="244"/>
      <c r="Q42" s="244"/>
      <c r="R42" s="492"/>
      <c r="S42" s="244"/>
      <c r="T42" s="300">
        <v>2019</v>
      </c>
      <c r="U42" s="492"/>
      <c r="V42" s="492"/>
      <c r="W42" s="492"/>
      <c r="X42" s="492"/>
      <c r="Y42" s="492"/>
      <c r="Z42" s="244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  <c r="AO42" s="492"/>
      <c r="AP42" s="492"/>
      <c r="AQ42" s="492"/>
      <c r="AR42" s="492"/>
      <c r="AS42" s="244" t="s">
        <v>711</v>
      </c>
    </row>
    <row r="43" spans="1:45" ht="24" customHeight="1">
      <c r="A43" s="217"/>
      <c r="B43" s="1828"/>
      <c r="C43" s="338" t="s">
        <v>777</v>
      </c>
      <c r="D43" s="254"/>
      <c r="E43" s="793" t="s">
        <v>2164</v>
      </c>
      <c r="F43" s="338" t="s">
        <v>2007</v>
      </c>
      <c r="G43" s="338">
        <v>11693</v>
      </c>
      <c r="H43" s="338">
        <v>195</v>
      </c>
      <c r="I43" s="338">
        <v>171</v>
      </c>
      <c r="J43" s="338">
        <v>21.5</v>
      </c>
      <c r="K43" s="338">
        <v>39.799999999999997</v>
      </c>
      <c r="L43" s="338"/>
      <c r="M43" s="338"/>
      <c r="N43" s="338">
        <v>855.7</v>
      </c>
      <c r="O43" s="254"/>
      <c r="P43" s="254"/>
      <c r="Q43" s="254"/>
      <c r="R43" s="254"/>
      <c r="S43" s="254"/>
      <c r="T43" s="300">
        <v>2013</v>
      </c>
      <c r="U43" s="254"/>
      <c r="V43" s="254"/>
      <c r="W43" s="254"/>
      <c r="X43" s="254"/>
      <c r="Y43" s="254"/>
      <c r="Z43" s="254">
        <v>5924</v>
      </c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254"/>
      <c r="AO43" s="254"/>
      <c r="AP43" s="254"/>
      <c r="AQ43" s="254"/>
      <c r="AR43" s="254"/>
      <c r="AS43" s="254"/>
    </row>
    <row r="44" spans="1:45" s="1827" customFormat="1" ht="24" customHeight="1">
      <c r="A44" s="1825"/>
      <c r="B44" s="1826"/>
      <c r="C44" s="338" t="s">
        <v>580</v>
      </c>
      <c r="D44" s="254"/>
      <c r="E44" s="793" t="s">
        <v>2164</v>
      </c>
      <c r="F44" s="338" t="s">
        <v>611</v>
      </c>
      <c r="G44" s="338">
        <v>4730</v>
      </c>
      <c r="H44" s="338"/>
      <c r="I44" s="338"/>
      <c r="J44" s="794">
        <v>28</v>
      </c>
      <c r="K44" s="795">
        <v>31</v>
      </c>
      <c r="L44" s="795"/>
      <c r="M44" s="795"/>
      <c r="N44" s="794">
        <v>863</v>
      </c>
      <c r="O44" s="794"/>
      <c r="P44" s="794"/>
      <c r="Q44" s="795"/>
      <c r="R44" s="796"/>
      <c r="S44" s="797"/>
      <c r="T44" s="300">
        <v>2012</v>
      </c>
      <c r="U44" s="794"/>
      <c r="V44" s="236"/>
      <c r="W44" s="254"/>
      <c r="X44" s="254"/>
      <c r="Y44" s="254"/>
      <c r="Z44" s="254">
        <v>65</v>
      </c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4"/>
      <c r="AQ44" s="254"/>
      <c r="AR44" s="254"/>
      <c r="AS44" s="254" t="s">
        <v>711</v>
      </c>
    </row>
    <row r="45" spans="1:45" ht="24" customHeight="1">
      <c r="A45" s="217"/>
      <c r="B45" s="1828"/>
      <c r="C45" s="254" t="s">
        <v>580</v>
      </c>
      <c r="D45" s="254"/>
      <c r="E45" s="254" t="s">
        <v>8009</v>
      </c>
      <c r="F45" s="254" t="s">
        <v>2178</v>
      </c>
      <c r="G45" s="228">
        <v>874</v>
      </c>
      <c r="H45" s="254"/>
      <c r="I45" s="254"/>
      <c r="J45" s="254">
        <v>23</v>
      </c>
      <c r="K45" s="254">
        <v>38</v>
      </c>
      <c r="L45" s="254"/>
      <c r="M45" s="254"/>
      <c r="N45" s="254">
        <v>874</v>
      </c>
      <c r="O45" s="254"/>
      <c r="P45" s="254"/>
      <c r="Q45" s="254"/>
      <c r="R45" s="254"/>
      <c r="S45" s="254"/>
      <c r="T45" s="300">
        <v>1997</v>
      </c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 t="s">
        <v>1440</v>
      </c>
    </row>
    <row r="46" spans="1:45" ht="24" customHeight="1">
      <c r="A46" s="217"/>
      <c r="B46" s="1828"/>
      <c r="C46" s="645" t="s">
        <v>12478</v>
      </c>
      <c r="D46" s="645"/>
      <c r="E46" s="793" t="s">
        <v>18843</v>
      </c>
      <c r="F46" s="645" t="s">
        <v>18784</v>
      </c>
      <c r="G46" s="338">
        <v>3702</v>
      </c>
      <c r="H46" s="338"/>
      <c r="I46" s="338"/>
      <c r="J46" s="645"/>
      <c r="K46" s="323"/>
      <c r="L46" s="492"/>
      <c r="M46" s="492"/>
      <c r="N46" s="645">
        <v>338</v>
      </c>
      <c r="O46" s="645"/>
      <c r="P46" s="323"/>
      <c r="Q46" s="492"/>
      <c r="R46" s="798"/>
      <c r="S46" s="291"/>
      <c r="T46" s="300" t="s">
        <v>13482</v>
      </c>
      <c r="U46" s="645"/>
      <c r="V46" s="236"/>
      <c r="W46" s="254"/>
      <c r="X46" s="254"/>
      <c r="Y46" s="254"/>
      <c r="Z46" s="254">
        <v>478</v>
      </c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254"/>
      <c r="AO46" s="254"/>
      <c r="AP46" s="254"/>
      <c r="AQ46" s="254"/>
      <c r="AR46" s="254"/>
      <c r="AS46" s="254" t="s">
        <v>18112</v>
      </c>
    </row>
    <row r="47" spans="1:45" ht="24" customHeight="1">
      <c r="A47" s="217"/>
      <c r="B47" s="1828"/>
      <c r="C47" s="645" t="s">
        <v>726</v>
      </c>
      <c r="D47" s="645"/>
      <c r="E47" s="645" t="s">
        <v>2164</v>
      </c>
      <c r="F47" s="645" t="s">
        <v>726</v>
      </c>
      <c r="G47" s="228">
        <v>830</v>
      </c>
      <c r="H47" s="645"/>
      <c r="I47" s="645"/>
      <c r="J47" s="645"/>
      <c r="K47" s="323"/>
      <c r="L47" s="492"/>
      <c r="M47" s="492"/>
      <c r="N47" s="645">
        <v>300</v>
      </c>
      <c r="O47" s="645"/>
      <c r="P47" s="323"/>
      <c r="Q47" s="492"/>
      <c r="R47" s="798"/>
      <c r="S47" s="291"/>
      <c r="T47" s="300"/>
      <c r="U47" s="645"/>
      <c r="V47" s="236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44" t="s">
        <v>12484</v>
      </c>
    </row>
    <row r="48" spans="1:45" ht="24" customHeight="1">
      <c r="A48" s="217"/>
      <c r="B48" s="1828"/>
      <c r="C48" s="236" t="s">
        <v>12481</v>
      </c>
      <c r="D48" s="346" t="s">
        <v>18844</v>
      </c>
      <c r="E48" s="346" t="s">
        <v>18845</v>
      </c>
      <c r="F48" s="346" t="s">
        <v>13484</v>
      </c>
      <c r="G48" s="291">
        <v>3400</v>
      </c>
      <c r="H48" s="346"/>
      <c r="I48" s="346"/>
      <c r="J48" s="346">
        <v>20</v>
      </c>
      <c r="K48" s="228">
        <v>40</v>
      </c>
      <c r="L48" s="244"/>
      <c r="M48" s="244"/>
      <c r="N48" s="346">
        <v>1149</v>
      </c>
      <c r="O48" s="346"/>
      <c r="P48" s="318"/>
      <c r="Q48" s="244"/>
      <c r="R48" s="645"/>
      <c r="S48" s="228"/>
      <c r="T48" s="300">
        <v>2012</v>
      </c>
      <c r="U48" s="346"/>
      <c r="V48" s="254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41"/>
    </row>
    <row r="49" spans="1:45" ht="24" customHeight="1">
      <c r="B49" s="1817"/>
      <c r="C49" s="244" t="s">
        <v>12506</v>
      </c>
      <c r="D49" s="244"/>
      <c r="E49" s="244" t="s">
        <v>18846</v>
      </c>
      <c r="F49" s="244" t="s">
        <v>12493</v>
      </c>
      <c r="G49" s="244">
        <v>10800</v>
      </c>
      <c r="H49" s="244"/>
      <c r="I49" s="244"/>
      <c r="J49" s="244"/>
      <c r="K49" s="244"/>
      <c r="L49" s="244"/>
      <c r="M49" s="244"/>
      <c r="N49" s="244">
        <v>10800</v>
      </c>
      <c r="O49" s="244"/>
      <c r="P49" s="244"/>
      <c r="Q49" s="244"/>
      <c r="R49" s="244"/>
      <c r="S49" s="244"/>
      <c r="T49" s="241">
        <v>2010</v>
      </c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</row>
    <row r="50" spans="1:45" ht="24" customHeight="1">
      <c r="B50" s="1817"/>
      <c r="C50" s="244" t="s">
        <v>2054</v>
      </c>
      <c r="D50" s="244"/>
      <c r="E50" s="244" t="s">
        <v>18847</v>
      </c>
      <c r="F50" s="244" t="s">
        <v>12493</v>
      </c>
      <c r="G50" s="244">
        <v>336</v>
      </c>
      <c r="H50" s="244"/>
      <c r="I50" s="244"/>
      <c r="J50" s="244"/>
      <c r="K50" s="244"/>
      <c r="L50" s="244"/>
      <c r="M50" s="244"/>
      <c r="N50" s="244">
        <v>336</v>
      </c>
      <c r="O50" s="244"/>
      <c r="P50" s="244"/>
      <c r="Q50" s="244"/>
      <c r="R50" s="244"/>
      <c r="S50" s="244"/>
      <c r="T50" s="241">
        <v>2022</v>
      </c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</row>
    <row r="51" spans="1:45" s="1821" customFormat="1" ht="24" customHeight="1">
      <c r="A51" s="1819"/>
      <c r="B51" s="1820" t="s">
        <v>271</v>
      </c>
      <c r="C51" s="318" t="s">
        <v>13537</v>
      </c>
      <c r="D51" s="380"/>
      <c r="E51" s="315">
        <f>COUNTA(E52:E62)</f>
        <v>11</v>
      </c>
      <c r="F51" s="318"/>
      <c r="G51" s="318">
        <f>SUM(G52:G62)</f>
        <v>74750</v>
      </c>
      <c r="H51" s="318">
        <f>SUM(H52:H62)</f>
        <v>5047</v>
      </c>
      <c r="I51" s="318">
        <f>SUM(I52:I62)</f>
        <v>14765</v>
      </c>
      <c r="J51" s="318"/>
      <c r="K51" s="318"/>
      <c r="L51" s="318"/>
      <c r="M51" s="318"/>
      <c r="N51" s="318"/>
      <c r="O51" s="380"/>
      <c r="P51" s="380"/>
      <c r="Q51" s="380"/>
      <c r="R51" s="380"/>
      <c r="S51" s="380"/>
      <c r="T51" s="30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</row>
    <row r="52" spans="1:45" ht="24" customHeight="1">
      <c r="A52" s="217"/>
      <c r="B52" s="1823"/>
      <c r="C52" s="228" t="s">
        <v>2007</v>
      </c>
      <c r="D52" s="244" t="s">
        <v>18917</v>
      </c>
      <c r="E52" s="260" t="s">
        <v>13516</v>
      </c>
      <c r="F52" s="522" t="s">
        <v>18869</v>
      </c>
      <c r="G52" s="228">
        <v>1643</v>
      </c>
      <c r="H52" s="228"/>
      <c r="I52" s="228">
        <v>1052</v>
      </c>
      <c r="J52" s="228"/>
      <c r="K52" s="228"/>
      <c r="L52" s="228"/>
      <c r="M52" s="228"/>
      <c r="N52" s="228"/>
      <c r="O52" s="244"/>
      <c r="P52" s="244"/>
      <c r="Q52" s="244"/>
      <c r="R52" s="244"/>
      <c r="S52" s="244"/>
      <c r="T52" s="300">
        <v>2002</v>
      </c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</row>
    <row r="53" spans="1:45" ht="24" customHeight="1">
      <c r="A53" s="217"/>
      <c r="B53" s="1823"/>
      <c r="C53" s="228" t="s">
        <v>2007</v>
      </c>
      <c r="D53" s="244" t="s">
        <v>18857</v>
      </c>
      <c r="E53" s="260" t="s">
        <v>13517</v>
      </c>
      <c r="F53" s="522" t="s">
        <v>18869</v>
      </c>
      <c r="G53" s="228">
        <v>1056</v>
      </c>
      <c r="H53" s="228"/>
      <c r="I53" s="228">
        <v>534</v>
      </c>
      <c r="J53" s="228"/>
      <c r="K53" s="228"/>
      <c r="L53" s="228"/>
      <c r="M53" s="228"/>
      <c r="N53" s="228"/>
      <c r="O53" s="244"/>
      <c r="P53" s="244"/>
      <c r="Q53" s="244"/>
      <c r="R53" s="244"/>
      <c r="S53" s="244"/>
      <c r="T53" s="300">
        <v>2015</v>
      </c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</row>
    <row r="54" spans="1:45" ht="24" customHeight="1">
      <c r="A54" s="217"/>
      <c r="B54" s="1823"/>
      <c r="C54" s="228" t="s">
        <v>2007</v>
      </c>
      <c r="D54" s="244" t="s">
        <v>18871</v>
      </c>
      <c r="E54" s="260" t="s">
        <v>18918</v>
      </c>
      <c r="F54" s="228" t="s">
        <v>18869</v>
      </c>
      <c r="G54" s="228">
        <v>1008</v>
      </c>
      <c r="H54" s="228"/>
      <c r="I54" s="228">
        <v>1008</v>
      </c>
      <c r="J54" s="228"/>
      <c r="K54" s="228"/>
      <c r="L54" s="228"/>
      <c r="M54" s="228"/>
      <c r="N54" s="228"/>
      <c r="O54" s="244"/>
      <c r="P54" s="244"/>
      <c r="Q54" s="244"/>
      <c r="R54" s="244"/>
      <c r="S54" s="244"/>
      <c r="T54" s="300">
        <v>2024</v>
      </c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>
        <v>3</v>
      </c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</row>
    <row r="55" spans="1:45" ht="24" customHeight="1">
      <c r="A55" s="217"/>
      <c r="B55" s="1823"/>
      <c r="C55" s="345" t="s">
        <v>2008</v>
      </c>
      <c r="D55" s="345" t="s">
        <v>18919</v>
      </c>
      <c r="E55" s="345" t="s">
        <v>18920</v>
      </c>
      <c r="F55" s="345" t="s">
        <v>18921</v>
      </c>
      <c r="G55" s="345">
        <v>5600</v>
      </c>
      <c r="H55" s="345"/>
      <c r="I55" s="345">
        <v>3962</v>
      </c>
      <c r="J55" s="345">
        <v>20</v>
      </c>
      <c r="K55" s="345">
        <v>40</v>
      </c>
      <c r="L55" s="345"/>
      <c r="M55" s="345"/>
      <c r="N55" s="345">
        <v>800</v>
      </c>
      <c r="O55" s="345"/>
      <c r="P55" s="345"/>
      <c r="Q55" s="345"/>
      <c r="R55" s="345"/>
      <c r="S55" s="345"/>
      <c r="T55" s="346">
        <v>2001</v>
      </c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</row>
    <row r="56" spans="1:45" ht="24" customHeight="1">
      <c r="A56" s="217"/>
      <c r="B56" s="1823"/>
      <c r="C56" s="228" t="s">
        <v>2189</v>
      </c>
      <c r="D56" s="244"/>
      <c r="E56" s="260" t="s">
        <v>15073</v>
      </c>
      <c r="F56" s="228" t="s">
        <v>2189</v>
      </c>
      <c r="G56" s="228"/>
      <c r="H56" s="228"/>
      <c r="I56" s="228"/>
      <c r="J56" s="228"/>
      <c r="K56" s="228"/>
      <c r="L56" s="228"/>
      <c r="M56" s="228"/>
      <c r="N56" s="228">
        <v>1125</v>
      </c>
      <c r="O56" s="244"/>
      <c r="P56" s="244"/>
      <c r="Q56" s="244"/>
      <c r="R56" s="244"/>
      <c r="S56" s="244"/>
      <c r="T56" s="300">
        <v>2011</v>
      </c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 t="s">
        <v>11259</v>
      </c>
    </row>
    <row r="57" spans="1:45" ht="24" customHeight="1">
      <c r="A57" s="217"/>
      <c r="B57" s="1823"/>
      <c r="C57" s="228" t="s">
        <v>1984</v>
      </c>
      <c r="D57" s="244" t="s">
        <v>18922</v>
      </c>
      <c r="E57" s="260" t="s">
        <v>18923</v>
      </c>
      <c r="F57" s="228" t="s">
        <v>1984</v>
      </c>
      <c r="G57" s="228">
        <v>6675</v>
      </c>
      <c r="H57" s="228">
        <v>1856</v>
      </c>
      <c r="I57" s="228">
        <v>1856</v>
      </c>
      <c r="J57" s="228"/>
      <c r="K57" s="228"/>
      <c r="L57" s="228"/>
      <c r="M57" s="228"/>
      <c r="N57" s="228">
        <v>1280</v>
      </c>
      <c r="O57" s="244"/>
      <c r="P57" s="244"/>
      <c r="Q57" s="244"/>
      <c r="R57" s="244"/>
      <c r="S57" s="244"/>
      <c r="T57" s="300">
        <v>2023</v>
      </c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>
        <v>4</v>
      </c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</row>
    <row r="58" spans="1:45" ht="24" customHeight="1">
      <c r="A58" s="217"/>
      <c r="B58" s="1823"/>
      <c r="C58" s="228" t="s">
        <v>1912</v>
      </c>
      <c r="D58" s="244"/>
      <c r="E58" s="260" t="s">
        <v>2342</v>
      </c>
      <c r="F58" s="228" t="s">
        <v>10062</v>
      </c>
      <c r="G58" s="228">
        <v>6613</v>
      </c>
      <c r="H58" s="228">
        <v>627</v>
      </c>
      <c r="I58" s="228">
        <v>6353</v>
      </c>
      <c r="J58" s="228">
        <v>54</v>
      </c>
      <c r="K58" s="228">
        <v>54</v>
      </c>
      <c r="L58" s="228"/>
      <c r="M58" s="228"/>
      <c r="N58" s="228">
        <v>2902</v>
      </c>
      <c r="O58" s="244">
        <v>369</v>
      </c>
      <c r="P58" s="244">
        <v>400</v>
      </c>
      <c r="Q58" s="244" t="s">
        <v>465</v>
      </c>
      <c r="R58" s="244"/>
      <c r="S58" s="244"/>
      <c r="T58" s="300">
        <v>2007</v>
      </c>
      <c r="U58" s="244"/>
      <c r="V58" s="244"/>
      <c r="W58" s="244"/>
      <c r="X58" s="244"/>
      <c r="Y58" s="244"/>
      <c r="Z58" s="244">
        <v>800</v>
      </c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 t="s">
        <v>2343</v>
      </c>
    </row>
    <row r="59" spans="1:45" ht="24" customHeight="1">
      <c r="A59" s="217"/>
      <c r="B59" s="1823"/>
      <c r="C59" s="228" t="s">
        <v>1912</v>
      </c>
      <c r="D59" s="244"/>
      <c r="E59" s="260" t="s">
        <v>15567</v>
      </c>
      <c r="F59" s="228" t="s">
        <v>10045</v>
      </c>
      <c r="G59" s="228">
        <v>1125</v>
      </c>
      <c r="H59" s="228"/>
      <c r="I59" s="228"/>
      <c r="J59" s="228">
        <v>25</v>
      </c>
      <c r="K59" s="228">
        <v>45</v>
      </c>
      <c r="L59" s="228"/>
      <c r="M59" s="228"/>
      <c r="N59" s="228">
        <v>1125</v>
      </c>
      <c r="O59" s="244"/>
      <c r="P59" s="244"/>
      <c r="Q59" s="244"/>
      <c r="R59" s="244"/>
      <c r="S59" s="244"/>
      <c r="T59" s="300">
        <v>2015</v>
      </c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 t="s">
        <v>13523</v>
      </c>
    </row>
    <row r="60" spans="1:45" ht="24" customHeight="1">
      <c r="A60" s="217"/>
      <c r="B60" s="1823"/>
      <c r="C60" s="228" t="s">
        <v>1924</v>
      </c>
      <c r="D60" s="228"/>
      <c r="E60" s="228" t="s">
        <v>15572</v>
      </c>
      <c r="F60" s="228" t="s">
        <v>16142</v>
      </c>
      <c r="G60" s="228">
        <v>1650</v>
      </c>
      <c r="H60" s="228"/>
      <c r="I60" s="228"/>
      <c r="J60" s="228">
        <v>30</v>
      </c>
      <c r="K60" s="228">
        <v>48</v>
      </c>
      <c r="L60" s="228"/>
      <c r="M60" s="228"/>
      <c r="N60" s="228">
        <v>1440</v>
      </c>
      <c r="O60" s="228"/>
      <c r="P60" s="228"/>
      <c r="Q60" s="233"/>
      <c r="R60" s="233"/>
      <c r="S60" s="227"/>
      <c r="T60" s="300">
        <v>2015</v>
      </c>
      <c r="U60" s="233"/>
      <c r="V60" s="233"/>
      <c r="W60" s="233"/>
      <c r="X60" s="233"/>
      <c r="Y60" s="233"/>
      <c r="Z60" s="240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 t="s">
        <v>18113</v>
      </c>
    </row>
    <row r="61" spans="1:45" ht="24" customHeight="1">
      <c r="A61" s="217"/>
      <c r="B61" s="1823"/>
      <c r="C61" s="228" t="s">
        <v>1924</v>
      </c>
      <c r="D61" s="244"/>
      <c r="E61" s="260" t="s">
        <v>15576</v>
      </c>
      <c r="F61" s="228" t="s">
        <v>8062</v>
      </c>
      <c r="G61" s="228">
        <v>49380</v>
      </c>
      <c r="H61" s="228"/>
      <c r="I61" s="228"/>
      <c r="J61" s="228">
        <v>43</v>
      </c>
      <c r="K61" s="228">
        <v>26</v>
      </c>
      <c r="L61" s="228"/>
      <c r="M61" s="228"/>
      <c r="N61" s="228">
        <v>1118</v>
      </c>
      <c r="O61" s="244"/>
      <c r="P61" s="244"/>
      <c r="Q61" s="244"/>
      <c r="R61" s="244"/>
      <c r="S61" s="244"/>
      <c r="T61" s="300">
        <v>2010</v>
      </c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 t="s">
        <v>10063</v>
      </c>
    </row>
    <row r="62" spans="1:45" ht="24" customHeight="1">
      <c r="A62" s="217"/>
      <c r="B62" s="1823"/>
      <c r="C62" s="227" t="s">
        <v>13253</v>
      </c>
      <c r="D62" s="233" t="s">
        <v>18924</v>
      </c>
      <c r="E62" s="227" t="s">
        <v>16111</v>
      </c>
      <c r="F62" s="227" t="s">
        <v>13253</v>
      </c>
      <c r="G62" s="227" t="s">
        <v>13253</v>
      </c>
      <c r="H62" s="228">
        <v>2564</v>
      </c>
      <c r="I62" s="228"/>
      <c r="J62" s="228">
        <v>29</v>
      </c>
      <c r="K62" s="228">
        <v>47</v>
      </c>
      <c r="L62" s="228"/>
      <c r="M62" s="228"/>
      <c r="N62" s="228">
        <v>1363</v>
      </c>
      <c r="O62" s="228"/>
      <c r="P62" s="228"/>
      <c r="Q62" s="227"/>
      <c r="R62" s="244"/>
      <c r="S62" s="244"/>
      <c r="T62" s="241">
        <v>2020</v>
      </c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 t="s">
        <v>18925</v>
      </c>
    </row>
    <row r="63" spans="1:45" s="1830" customFormat="1" ht="24" customHeight="1">
      <c r="A63" s="1829"/>
      <c r="B63" s="1820" t="s">
        <v>13527</v>
      </c>
      <c r="C63" s="318" t="s">
        <v>13537</v>
      </c>
      <c r="D63" s="318"/>
      <c r="E63" s="315">
        <f>COUNTA(E64:E72)</f>
        <v>9</v>
      </c>
      <c r="F63" s="318"/>
      <c r="G63" s="318">
        <f>SUM(G64:G72)</f>
        <v>8683</v>
      </c>
      <c r="H63" s="318">
        <f>SUM(H64:H72)</f>
        <v>0</v>
      </c>
      <c r="I63" s="318">
        <f>SUM(I64:I72)</f>
        <v>0</v>
      </c>
      <c r="J63" s="318"/>
      <c r="K63" s="318"/>
      <c r="L63" s="318"/>
      <c r="M63" s="318"/>
      <c r="N63" s="318"/>
      <c r="O63" s="318"/>
      <c r="P63" s="318"/>
      <c r="Q63" s="349"/>
      <c r="R63" s="349"/>
      <c r="S63" s="314"/>
      <c r="T63" s="300"/>
      <c r="U63" s="349"/>
      <c r="V63" s="349"/>
      <c r="W63" s="349"/>
      <c r="X63" s="349"/>
      <c r="Y63" s="349"/>
      <c r="Z63" s="317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</row>
    <row r="64" spans="1:45" s="1833" customFormat="1" ht="24" customHeight="1">
      <c r="A64" s="1831"/>
      <c r="B64" s="1832"/>
      <c r="C64" s="327" t="s">
        <v>777</v>
      </c>
      <c r="D64" s="327"/>
      <c r="E64" s="327" t="s">
        <v>15577</v>
      </c>
      <c r="F64" s="327" t="s">
        <v>777</v>
      </c>
      <c r="G64" s="327">
        <v>900</v>
      </c>
      <c r="H64" s="327"/>
      <c r="I64" s="327"/>
      <c r="J64" s="327">
        <v>20</v>
      </c>
      <c r="K64" s="327">
        <v>40</v>
      </c>
      <c r="L64" s="327"/>
      <c r="M64" s="327"/>
      <c r="N64" s="327">
        <v>800</v>
      </c>
      <c r="O64" s="327"/>
      <c r="P64" s="327"/>
      <c r="Q64" s="393"/>
      <c r="R64" s="393"/>
      <c r="S64" s="324"/>
      <c r="T64" s="485">
        <v>2009</v>
      </c>
      <c r="U64" s="393"/>
      <c r="V64" s="393"/>
      <c r="W64" s="393"/>
      <c r="X64" s="393"/>
      <c r="Y64" s="393"/>
      <c r="Z64" s="326">
        <v>150</v>
      </c>
      <c r="AA64" s="327"/>
      <c r="AB64" s="327"/>
      <c r="AC64" s="327"/>
      <c r="AD64" s="327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</row>
    <row r="65" spans="1:56" s="1833" customFormat="1" ht="24" customHeight="1">
      <c r="A65" s="1831"/>
      <c r="B65" s="1832"/>
      <c r="C65" s="327" t="s">
        <v>777</v>
      </c>
      <c r="D65" s="327"/>
      <c r="E65" s="327" t="s">
        <v>16175</v>
      </c>
      <c r="F65" s="327" t="s">
        <v>777</v>
      </c>
      <c r="G65" s="327">
        <v>400</v>
      </c>
      <c r="H65" s="327"/>
      <c r="I65" s="327"/>
      <c r="J65" s="327">
        <v>16</v>
      </c>
      <c r="K65" s="327">
        <v>25</v>
      </c>
      <c r="L65" s="327"/>
      <c r="M65" s="327"/>
      <c r="N65" s="327">
        <v>400</v>
      </c>
      <c r="O65" s="327"/>
      <c r="P65" s="327"/>
      <c r="Q65" s="393"/>
      <c r="R65" s="393"/>
      <c r="S65" s="324"/>
      <c r="T65" s="485"/>
      <c r="U65" s="393"/>
      <c r="V65" s="393"/>
      <c r="W65" s="393"/>
      <c r="X65" s="393"/>
      <c r="Y65" s="393"/>
      <c r="Z65" s="326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7"/>
      <c r="AN65" s="327"/>
      <c r="AO65" s="327"/>
      <c r="AP65" s="327"/>
      <c r="AQ65" s="327"/>
      <c r="AR65" s="327"/>
      <c r="AS65" s="327"/>
    </row>
    <row r="66" spans="1:56" s="1833" customFormat="1" ht="24" customHeight="1">
      <c r="A66" s="1831"/>
      <c r="B66" s="1832"/>
      <c r="C66" s="327" t="s">
        <v>10277</v>
      </c>
      <c r="D66" s="327"/>
      <c r="E66" s="327" t="s">
        <v>15578</v>
      </c>
      <c r="F66" s="327" t="s">
        <v>10277</v>
      </c>
      <c r="G66" s="327">
        <v>1025</v>
      </c>
      <c r="H66" s="327"/>
      <c r="I66" s="327"/>
      <c r="J66" s="327"/>
      <c r="K66" s="345"/>
      <c r="L66" s="345"/>
      <c r="M66" s="345"/>
      <c r="N66" s="345"/>
      <c r="O66" s="345"/>
      <c r="P66" s="345"/>
      <c r="Q66" s="345"/>
      <c r="R66" s="345"/>
      <c r="S66" s="345"/>
      <c r="T66" s="485">
        <v>2013</v>
      </c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27"/>
    </row>
    <row r="67" spans="1:56" s="1833" customFormat="1" ht="24" customHeight="1">
      <c r="A67" s="1831"/>
      <c r="B67" s="1832"/>
      <c r="C67" s="327" t="s">
        <v>10277</v>
      </c>
      <c r="D67" s="327"/>
      <c r="E67" s="327" t="s">
        <v>15579</v>
      </c>
      <c r="F67" s="327" t="s">
        <v>10277</v>
      </c>
      <c r="G67" s="327">
        <v>911</v>
      </c>
      <c r="H67" s="327"/>
      <c r="I67" s="327"/>
      <c r="J67" s="327"/>
      <c r="K67" s="345"/>
      <c r="L67" s="345"/>
      <c r="M67" s="345"/>
      <c r="N67" s="345"/>
      <c r="O67" s="345"/>
      <c r="P67" s="345"/>
      <c r="Q67" s="345"/>
      <c r="R67" s="345"/>
      <c r="S67" s="345"/>
      <c r="T67" s="485">
        <v>2005</v>
      </c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27"/>
    </row>
    <row r="68" spans="1:56" s="1833" customFormat="1" ht="24" customHeight="1">
      <c r="A68" s="1831"/>
      <c r="B68" s="1832"/>
      <c r="C68" s="327" t="s">
        <v>10277</v>
      </c>
      <c r="D68" s="327"/>
      <c r="E68" s="327" t="s">
        <v>18983</v>
      </c>
      <c r="F68" s="327" t="s">
        <v>10277</v>
      </c>
      <c r="G68" s="327">
        <v>1307</v>
      </c>
      <c r="H68" s="808"/>
      <c r="I68" s="808"/>
      <c r="J68" s="808"/>
      <c r="K68" s="345"/>
      <c r="L68" s="345"/>
      <c r="M68" s="345"/>
      <c r="N68" s="345"/>
      <c r="O68" s="345"/>
      <c r="P68" s="345"/>
      <c r="Q68" s="345"/>
      <c r="R68" s="345"/>
      <c r="S68" s="345"/>
      <c r="T68" s="485">
        <v>2016</v>
      </c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27"/>
    </row>
    <row r="69" spans="1:56" s="1833" customFormat="1" ht="24" customHeight="1">
      <c r="A69" s="1831"/>
      <c r="B69" s="1832"/>
      <c r="C69" s="327" t="s">
        <v>792</v>
      </c>
      <c r="D69" s="327"/>
      <c r="E69" s="327" t="s">
        <v>15586</v>
      </c>
      <c r="F69" s="327" t="s">
        <v>10936</v>
      </c>
      <c r="G69" s="327">
        <v>1000</v>
      </c>
      <c r="H69" s="327"/>
      <c r="I69" s="327"/>
      <c r="J69" s="327"/>
      <c r="K69" s="345"/>
      <c r="L69" s="345"/>
      <c r="M69" s="345"/>
      <c r="N69" s="345"/>
      <c r="O69" s="345"/>
      <c r="P69" s="345"/>
      <c r="Q69" s="345"/>
      <c r="R69" s="345"/>
      <c r="S69" s="345"/>
      <c r="T69" s="485">
        <v>2022</v>
      </c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27"/>
    </row>
    <row r="70" spans="1:56" s="1833" customFormat="1" ht="24" customHeight="1">
      <c r="A70" s="1831"/>
      <c r="B70" s="1832"/>
      <c r="C70" s="327" t="s">
        <v>792</v>
      </c>
      <c r="D70" s="327"/>
      <c r="E70" s="327" t="s">
        <v>15587</v>
      </c>
      <c r="F70" s="327" t="s">
        <v>10936</v>
      </c>
      <c r="G70" s="327">
        <v>700</v>
      </c>
      <c r="H70" s="327"/>
      <c r="I70" s="327"/>
      <c r="J70" s="327"/>
      <c r="K70" s="345"/>
      <c r="L70" s="345"/>
      <c r="M70" s="345"/>
      <c r="N70" s="345"/>
      <c r="O70" s="345"/>
      <c r="P70" s="345"/>
      <c r="Q70" s="345"/>
      <c r="R70" s="345"/>
      <c r="S70" s="345"/>
      <c r="T70" s="485">
        <v>2022</v>
      </c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27"/>
    </row>
    <row r="71" spans="1:56" s="1833" customFormat="1" ht="24" customHeight="1">
      <c r="A71" s="1831"/>
      <c r="B71" s="1832"/>
      <c r="C71" s="327" t="s">
        <v>779</v>
      </c>
      <c r="D71" s="327"/>
      <c r="E71" s="327" t="s">
        <v>15589</v>
      </c>
      <c r="F71" s="327" t="s">
        <v>18984</v>
      </c>
      <c r="G71" s="327">
        <v>880</v>
      </c>
      <c r="H71" s="327">
        <v>0</v>
      </c>
      <c r="I71" s="327">
        <v>0</v>
      </c>
      <c r="J71" s="327"/>
      <c r="K71" s="345"/>
      <c r="L71" s="345"/>
      <c r="M71" s="345"/>
      <c r="N71" s="345"/>
      <c r="O71" s="345"/>
      <c r="P71" s="345"/>
      <c r="Q71" s="345"/>
      <c r="R71" s="345"/>
      <c r="S71" s="345"/>
      <c r="T71" s="485">
        <v>1999</v>
      </c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27" t="s">
        <v>14437</v>
      </c>
    </row>
    <row r="72" spans="1:56" s="1833" customFormat="1" ht="24" customHeight="1">
      <c r="A72" s="1831"/>
      <c r="B72" s="1832"/>
      <c r="C72" s="327" t="s">
        <v>779</v>
      </c>
      <c r="D72" s="327"/>
      <c r="E72" s="327" t="s">
        <v>18985</v>
      </c>
      <c r="F72" s="327" t="s">
        <v>18984</v>
      </c>
      <c r="G72" s="327">
        <v>1560</v>
      </c>
      <c r="H72" s="327">
        <v>0</v>
      </c>
      <c r="I72" s="327">
        <v>0</v>
      </c>
      <c r="J72" s="808"/>
      <c r="K72" s="345"/>
      <c r="L72" s="345"/>
      <c r="M72" s="345"/>
      <c r="N72" s="345"/>
      <c r="O72" s="345"/>
      <c r="P72" s="345"/>
      <c r="Q72" s="345"/>
      <c r="R72" s="345"/>
      <c r="S72" s="345"/>
      <c r="T72" s="485">
        <v>2019</v>
      </c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27" t="s">
        <v>14438</v>
      </c>
    </row>
    <row r="73" spans="1:56" s="1821" customFormat="1" ht="24" customHeight="1">
      <c r="A73" s="1819"/>
      <c r="B73" s="1820" t="s">
        <v>327</v>
      </c>
      <c r="C73" s="318" t="s">
        <v>13537</v>
      </c>
      <c r="D73" s="380"/>
      <c r="E73" s="315">
        <f>COUNTA(E74:E78)</f>
        <v>5</v>
      </c>
      <c r="F73" s="318"/>
      <c r="G73" s="318">
        <f>SUM(G74:G78)</f>
        <v>8104</v>
      </c>
      <c r="H73" s="318">
        <f>SUM(H74:H78)</f>
        <v>12</v>
      </c>
      <c r="I73" s="318">
        <f>SUM(I74:I78)</f>
        <v>1991</v>
      </c>
      <c r="J73" s="318"/>
      <c r="K73" s="318"/>
      <c r="L73" s="318"/>
      <c r="M73" s="318"/>
      <c r="N73" s="318"/>
      <c r="O73" s="380"/>
      <c r="P73" s="380"/>
      <c r="Q73" s="380"/>
      <c r="R73" s="380"/>
      <c r="S73" s="380"/>
      <c r="T73" s="30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</row>
    <row r="74" spans="1:56" ht="24" customHeight="1">
      <c r="A74" s="217"/>
      <c r="B74" s="1823"/>
      <c r="C74" s="228" t="s">
        <v>777</v>
      </c>
      <c r="D74" s="228" t="s">
        <v>19205</v>
      </c>
      <c r="E74" s="228" t="s">
        <v>11860</v>
      </c>
      <c r="F74" s="228" t="s">
        <v>16194</v>
      </c>
      <c r="G74" s="228">
        <v>1991</v>
      </c>
      <c r="H74" s="228">
        <v>12</v>
      </c>
      <c r="I74" s="228">
        <v>1991</v>
      </c>
      <c r="J74" s="228"/>
      <c r="K74" s="228"/>
      <c r="L74" s="228"/>
      <c r="M74" s="228"/>
      <c r="N74" s="228">
        <v>234</v>
      </c>
      <c r="O74" s="228"/>
      <c r="P74" s="228"/>
      <c r="Q74" s="233"/>
      <c r="R74" s="233"/>
      <c r="S74" s="227"/>
      <c r="T74" s="300">
        <v>2019</v>
      </c>
      <c r="U74" s="233"/>
      <c r="V74" s="233"/>
      <c r="W74" s="233"/>
      <c r="X74" s="233"/>
      <c r="Y74" s="233"/>
      <c r="Z74" s="228">
        <v>350</v>
      </c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 t="s">
        <v>1440</v>
      </c>
    </row>
    <row r="75" spans="1:56" ht="24" customHeight="1">
      <c r="B75" s="1823"/>
      <c r="C75" s="228" t="s">
        <v>603</v>
      </c>
      <c r="D75" s="228" t="s">
        <v>19139</v>
      </c>
      <c r="E75" s="228" t="s">
        <v>15613</v>
      </c>
      <c r="F75" s="227" t="s">
        <v>603</v>
      </c>
      <c r="G75" s="228">
        <v>684</v>
      </c>
      <c r="H75" s="228"/>
      <c r="I75" s="228"/>
      <c r="J75" s="228">
        <v>38</v>
      </c>
      <c r="K75" s="228">
        <v>18</v>
      </c>
      <c r="L75" s="228"/>
      <c r="M75" s="228"/>
      <c r="N75" s="228">
        <v>684</v>
      </c>
      <c r="O75" s="228"/>
      <c r="P75" s="228"/>
      <c r="Q75" s="233"/>
      <c r="R75" s="233"/>
      <c r="S75" s="227"/>
      <c r="T75" s="300">
        <v>2014</v>
      </c>
      <c r="U75" s="233"/>
      <c r="V75" s="233"/>
      <c r="W75" s="233"/>
      <c r="X75" s="233"/>
      <c r="Y75" s="233"/>
      <c r="Z75" s="240">
        <v>300</v>
      </c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</row>
    <row r="76" spans="1:56" s="150" customFormat="1" ht="24" customHeight="1">
      <c r="A76" s="125"/>
      <c r="B76" s="1823"/>
      <c r="C76" s="228" t="s">
        <v>810</v>
      </c>
      <c r="D76" s="228" t="s">
        <v>19206</v>
      </c>
      <c r="E76" s="228" t="s">
        <v>15615</v>
      </c>
      <c r="F76" s="227" t="s">
        <v>2498</v>
      </c>
      <c r="G76" s="228">
        <v>919</v>
      </c>
      <c r="H76" s="228"/>
      <c r="I76" s="228"/>
      <c r="J76" s="228"/>
      <c r="K76" s="228"/>
      <c r="L76" s="228"/>
      <c r="M76" s="228"/>
      <c r="N76" s="228"/>
      <c r="O76" s="228"/>
      <c r="P76" s="228"/>
      <c r="Q76" s="233"/>
      <c r="R76" s="233"/>
      <c r="S76" s="227"/>
      <c r="T76" s="300">
        <v>2017</v>
      </c>
      <c r="U76" s="233"/>
      <c r="V76" s="233"/>
      <c r="W76" s="233"/>
      <c r="X76" s="233"/>
      <c r="Y76" s="233"/>
      <c r="Z76" s="240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656" t="s">
        <v>12498</v>
      </c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</row>
    <row r="77" spans="1:56" s="150" customFormat="1" ht="24" customHeight="1">
      <c r="A77" s="125"/>
      <c r="B77" s="1817"/>
      <c r="C77" s="228" t="s">
        <v>810</v>
      </c>
      <c r="D77" s="228" t="s">
        <v>19207</v>
      </c>
      <c r="E77" s="228" t="s">
        <v>19208</v>
      </c>
      <c r="F77" s="227" t="s">
        <v>2498</v>
      </c>
      <c r="G77" s="228">
        <v>2026</v>
      </c>
      <c r="H77" s="228"/>
      <c r="I77" s="228"/>
      <c r="J77" s="228"/>
      <c r="K77" s="228"/>
      <c r="L77" s="228"/>
      <c r="M77" s="228"/>
      <c r="N77" s="228"/>
      <c r="O77" s="228"/>
      <c r="P77" s="228"/>
      <c r="Q77" s="233"/>
      <c r="R77" s="233"/>
      <c r="S77" s="227"/>
      <c r="T77" s="300">
        <v>2023</v>
      </c>
      <c r="U77" s="233"/>
      <c r="V77" s="233"/>
      <c r="W77" s="233"/>
      <c r="X77" s="233"/>
      <c r="Y77" s="233"/>
      <c r="Z77" s="240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656" t="s">
        <v>12498</v>
      </c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</row>
    <row r="78" spans="1:56" s="150" customFormat="1" ht="24" customHeight="1">
      <c r="A78" s="125"/>
      <c r="B78" s="1817"/>
      <c r="C78" s="228" t="s">
        <v>12554</v>
      </c>
      <c r="D78" s="228" t="s">
        <v>19023</v>
      </c>
      <c r="E78" s="228" t="s">
        <v>16198</v>
      </c>
      <c r="F78" s="227" t="s">
        <v>2498</v>
      </c>
      <c r="G78" s="228">
        <v>2484</v>
      </c>
      <c r="H78" s="228"/>
      <c r="I78" s="228"/>
      <c r="J78" s="228"/>
      <c r="K78" s="228"/>
      <c r="L78" s="228"/>
      <c r="M78" s="228"/>
      <c r="N78" s="228"/>
      <c r="O78" s="228"/>
      <c r="P78" s="228"/>
      <c r="Q78" s="233"/>
      <c r="R78" s="233"/>
      <c r="S78" s="227"/>
      <c r="T78" s="300">
        <v>2022</v>
      </c>
      <c r="U78" s="233"/>
      <c r="V78" s="233"/>
      <c r="W78" s="233"/>
      <c r="X78" s="233"/>
      <c r="Y78" s="233"/>
      <c r="Z78" s="240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 t="s">
        <v>12567</v>
      </c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</row>
    <row r="79" spans="1:56" s="1821" customFormat="1" ht="24" customHeight="1">
      <c r="B79" s="1834" t="s">
        <v>131</v>
      </c>
      <c r="C79" s="318" t="s">
        <v>13537</v>
      </c>
      <c r="D79" s="318"/>
      <c r="E79" s="315">
        <f>COUNTA(E80:E84)</f>
        <v>5</v>
      </c>
      <c r="F79" s="314"/>
      <c r="G79" s="318">
        <f>SUM(G80:G84)</f>
        <v>46041</v>
      </c>
      <c r="H79" s="318">
        <f>SUM(H80:H84)</f>
        <v>2980</v>
      </c>
      <c r="I79" s="318">
        <f>SUM(I80:I84)</f>
        <v>6180</v>
      </c>
      <c r="J79" s="318"/>
      <c r="K79" s="318"/>
      <c r="L79" s="318"/>
      <c r="M79" s="318"/>
      <c r="N79" s="318"/>
      <c r="O79" s="318"/>
      <c r="P79" s="318"/>
      <c r="Q79" s="349"/>
      <c r="R79" s="349"/>
      <c r="S79" s="314"/>
      <c r="T79" s="300"/>
      <c r="U79" s="349"/>
      <c r="V79" s="349"/>
      <c r="W79" s="349"/>
      <c r="X79" s="349"/>
      <c r="Y79" s="349"/>
      <c r="Z79" s="317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</row>
    <row r="80" spans="1:56" ht="24" customHeight="1">
      <c r="B80" s="1835"/>
      <c r="C80" s="228" t="s">
        <v>2008</v>
      </c>
      <c r="D80" s="228"/>
      <c r="E80" s="260" t="s">
        <v>18115</v>
      </c>
      <c r="F80" s="227" t="s">
        <v>18116</v>
      </c>
      <c r="G80" s="228">
        <v>37417</v>
      </c>
      <c r="H80" s="228">
        <v>0</v>
      </c>
      <c r="I80" s="228">
        <v>0</v>
      </c>
      <c r="J80" s="228"/>
      <c r="K80" s="244"/>
      <c r="L80" s="244"/>
      <c r="M80" s="244"/>
      <c r="N80" s="244"/>
      <c r="O80" s="244"/>
      <c r="P80" s="244"/>
      <c r="Q80" s="244"/>
      <c r="R80" s="244"/>
      <c r="S80" s="244"/>
      <c r="T80" s="300">
        <v>2010</v>
      </c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28" t="s">
        <v>18114</v>
      </c>
    </row>
    <row r="81" spans="2:46" ht="24" customHeight="1">
      <c r="B81" s="1835"/>
      <c r="C81" s="228" t="s">
        <v>1373</v>
      </c>
      <c r="D81" s="228"/>
      <c r="E81" s="228" t="s">
        <v>15620</v>
      </c>
      <c r="F81" s="228" t="s">
        <v>12575</v>
      </c>
      <c r="G81" s="228">
        <v>1300</v>
      </c>
      <c r="H81" s="228">
        <v>1300</v>
      </c>
      <c r="I81" s="228">
        <v>1300</v>
      </c>
      <c r="J81" s="228">
        <v>25</v>
      </c>
      <c r="K81" s="228">
        <v>52</v>
      </c>
      <c r="L81" s="228"/>
      <c r="M81" s="228"/>
      <c r="N81" s="228">
        <v>1300</v>
      </c>
      <c r="O81" s="228"/>
      <c r="P81" s="228"/>
      <c r="Q81" s="233"/>
      <c r="R81" s="233"/>
      <c r="S81" s="227"/>
      <c r="T81" s="300">
        <v>2013</v>
      </c>
      <c r="U81" s="233"/>
      <c r="V81" s="233"/>
      <c r="W81" s="233"/>
      <c r="X81" s="233"/>
      <c r="Y81" s="233"/>
      <c r="Z81" s="240">
        <v>267</v>
      </c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 t="s">
        <v>1440</v>
      </c>
    </row>
    <row r="82" spans="2:46" ht="24" customHeight="1">
      <c r="B82" s="1835"/>
      <c r="C82" s="228" t="s">
        <v>1373</v>
      </c>
      <c r="D82" s="228"/>
      <c r="E82" s="228" t="s">
        <v>15621</v>
      </c>
      <c r="F82" s="228" t="s">
        <v>12575</v>
      </c>
      <c r="G82" s="228">
        <v>1680</v>
      </c>
      <c r="H82" s="228">
        <v>1680</v>
      </c>
      <c r="I82" s="228">
        <v>1680</v>
      </c>
      <c r="J82" s="228">
        <v>18</v>
      </c>
      <c r="K82" s="228">
        <v>76</v>
      </c>
      <c r="L82" s="228"/>
      <c r="M82" s="228"/>
      <c r="N82" s="228">
        <v>1680</v>
      </c>
      <c r="O82" s="228"/>
      <c r="P82" s="228"/>
      <c r="Q82" s="233"/>
      <c r="R82" s="233"/>
      <c r="S82" s="227"/>
      <c r="T82" s="300">
        <v>2015</v>
      </c>
      <c r="U82" s="233"/>
      <c r="V82" s="233"/>
      <c r="W82" s="233"/>
      <c r="X82" s="233"/>
      <c r="Y82" s="233"/>
      <c r="Z82" s="240">
        <v>459</v>
      </c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 t="s">
        <v>711</v>
      </c>
    </row>
    <row r="83" spans="2:46" ht="24" customHeight="1">
      <c r="B83" s="1835"/>
      <c r="C83" s="228" t="s">
        <v>983</v>
      </c>
      <c r="D83" s="228" t="s">
        <v>19305</v>
      </c>
      <c r="E83" s="228" t="s">
        <v>2654</v>
      </c>
      <c r="F83" s="228" t="s">
        <v>305</v>
      </c>
      <c r="G83" s="228">
        <v>4588</v>
      </c>
      <c r="H83" s="228"/>
      <c r="I83" s="228">
        <v>3200</v>
      </c>
      <c r="J83" s="228">
        <v>50</v>
      </c>
      <c r="K83" s="228">
        <v>40</v>
      </c>
      <c r="L83" s="228"/>
      <c r="M83" s="228"/>
      <c r="N83" s="228">
        <v>3200</v>
      </c>
      <c r="O83" s="228"/>
      <c r="P83" s="228"/>
      <c r="Q83" s="233"/>
      <c r="R83" s="233"/>
      <c r="S83" s="227"/>
      <c r="T83" s="300">
        <v>2013</v>
      </c>
      <c r="U83" s="233"/>
      <c r="V83" s="233"/>
      <c r="W83" s="233"/>
      <c r="X83" s="233"/>
      <c r="Y83" s="233"/>
      <c r="Z83" s="240">
        <v>1200</v>
      </c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 t="s">
        <v>2165</v>
      </c>
    </row>
    <row r="84" spans="2:46" ht="24" customHeight="1">
      <c r="B84" s="1835"/>
      <c r="C84" s="228" t="s">
        <v>13660</v>
      </c>
      <c r="D84" s="228"/>
      <c r="E84" s="228" t="s">
        <v>18117</v>
      </c>
      <c r="F84" s="228" t="s">
        <v>13673</v>
      </c>
      <c r="G84" s="228">
        <v>1056</v>
      </c>
      <c r="H84" s="228"/>
      <c r="I84" s="228"/>
      <c r="J84" s="242">
        <v>23.2</v>
      </c>
      <c r="K84" s="242">
        <v>43.2</v>
      </c>
      <c r="L84" s="228"/>
      <c r="M84" s="228"/>
      <c r="N84" s="228">
        <v>1002</v>
      </c>
      <c r="O84" s="228"/>
      <c r="P84" s="228"/>
      <c r="Q84" s="233"/>
      <c r="R84" s="233"/>
      <c r="S84" s="227"/>
      <c r="T84" s="300">
        <v>2010</v>
      </c>
      <c r="U84" s="233"/>
      <c r="V84" s="233"/>
      <c r="W84" s="233"/>
      <c r="X84" s="233"/>
      <c r="Y84" s="233"/>
      <c r="Z84" s="240"/>
      <c r="AA84" s="228"/>
      <c r="AB84" s="228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228"/>
      <c r="AN84" s="228"/>
      <c r="AO84" s="228"/>
      <c r="AP84" s="228"/>
      <c r="AQ84" s="228"/>
      <c r="AR84" s="228"/>
      <c r="AS84" s="228" t="s">
        <v>12498</v>
      </c>
    </row>
    <row r="85" spans="2:46" s="1821" customFormat="1" ht="24" customHeight="1">
      <c r="B85" s="1820" t="s">
        <v>132</v>
      </c>
      <c r="C85" s="318" t="s">
        <v>13537</v>
      </c>
      <c r="D85" s="380"/>
      <c r="E85" s="315">
        <f>COUNTA(E86:E119)</f>
        <v>34</v>
      </c>
      <c r="F85" s="380"/>
      <c r="G85" s="318">
        <f>SUM(G86:G119)</f>
        <v>31305</v>
      </c>
      <c r="H85" s="318">
        <f>SUM(H86:H119)</f>
        <v>84.5</v>
      </c>
      <c r="I85" s="318">
        <f>SUM(I86:I119)</f>
        <v>8526.5</v>
      </c>
      <c r="J85" s="318"/>
      <c r="K85" s="318"/>
      <c r="L85" s="318"/>
      <c r="M85" s="318"/>
      <c r="N85" s="318"/>
      <c r="O85" s="380"/>
      <c r="P85" s="380"/>
      <c r="Q85" s="380"/>
      <c r="R85" s="380"/>
      <c r="S85" s="380"/>
      <c r="T85" s="300"/>
      <c r="U85" s="380"/>
      <c r="V85" s="380"/>
      <c r="W85" s="380"/>
      <c r="X85" s="380"/>
      <c r="Y85" s="380"/>
      <c r="Z85" s="380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1836"/>
    </row>
    <row r="86" spans="2:46" ht="24" customHeight="1">
      <c r="B86" s="1823"/>
      <c r="C86" s="244" t="s">
        <v>595</v>
      </c>
      <c r="D86" s="244" t="s">
        <v>19487</v>
      </c>
      <c r="E86" s="244" t="s">
        <v>15623</v>
      </c>
      <c r="F86" s="244" t="s">
        <v>12576</v>
      </c>
      <c r="G86" s="244">
        <v>1431</v>
      </c>
      <c r="H86" s="244">
        <v>84.5</v>
      </c>
      <c r="I86" s="244">
        <v>84.5</v>
      </c>
      <c r="J86" s="244">
        <v>53</v>
      </c>
      <c r="K86" s="244">
        <v>26.5</v>
      </c>
      <c r="L86" s="244"/>
      <c r="M86" s="244"/>
      <c r="N86" s="244">
        <v>1431</v>
      </c>
      <c r="O86" s="244"/>
      <c r="P86" s="244"/>
      <c r="Q86" s="244"/>
      <c r="R86" s="244"/>
      <c r="S86" s="244"/>
      <c r="T86" s="300">
        <v>2010</v>
      </c>
      <c r="U86" s="244"/>
      <c r="V86" s="244"/>
      <c r="W86" s="244"/>
      <c r="X86" s="244"/>
      <c r="Y86" s="244"/>
      <c r="Z86" s="244">
        <v>550</v>
      </c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 t="s">
        <v>11341</v>
      </c>
      <c r="AT86" s="115"/>
    </row>
    <row r="87" spans="2:46" ht="24" customHeight="1">
      <c r="B87" s="1823"/>
      <c r="C87" s="244" t="s">
        <v>2002</v>
      </c>
      <c r="D87" s="244" t="s">
        <v>19488</v>
      </c>
      <c r="E87" s="244" t="s">
        <v>15624</v>
      </c>
      <c r="F87" s="244" t="s">
        <v>2002</v>
      </c>
      <c r="G87" s="244">
        <v>1008</v>
      </c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300">
        <v>2014</v>
      </c>
      <c r="U87" s="244"/>
      <c r="V87" s="244"/>
      <c r="W87" s="244"/>
      <c r="X87" s="244"/>
      <c r="Y87" s="244"/>
      <c r="Z87" s="244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44" t="s">
        <v>12596</v>
      </c>
      <c r="AT87" s="115"/>
    </row>
    <row r="88" spans="2:46" ht="24" customHeight="1">
      <c r="B88" s="1823"/>
      <c r="C88" s="244" t="s">
        <v>2002</v>
      </c>
      <c r="D88" s="244" t="s">
        <v>19489</v>
      </c>
      <c r="E88" s="244" t="s">
        <v>15625</v>
      </c>
      <c r="F88" s="244" t="s">
        <v>2002</v>
      </c>
      <c r="G88" s="244">
        <v>858</v>
      </c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300"/>
      <c r="U88" s="244"/>
      <c r="V88" s="244"/>
      <c r="W88" s="244"/>
      <c r="X88" s="244"/>
      <c r="Y88" s="244"/>
      <c r="Z88" s="244"/>
      <c r="AA88" s="228"/>
      <c r="AB88" s="228"/>
      <c r="AC88" s="228"/>
      <c r="AD88" s="228"/>
      <c r="AE88" s="228"/>
      <c r="AF88" s="228"/>
      <c r="AG88" s="228"/>
      <c r="AH88" s="228"/>
      <c r="AI88" s="228"/>
      <c r="AJ88" s="228"/>
      <c r="AK88" s="228"/>
      <c r="AL88" s="228"/>
      <c r="AM88" s="228"/>
      <c r="AN88" s="228"/>
      <c r="AO88" s="228"/>
      <c r="AP88" s="228"/>
      <c r="AQ88" s="228"/>
      <c r="AR88" s="228"/>
      <c r="AS88" s="244" t="s">
        <v>12596</v>
      </c>
      <c r="AT88" s="115"/>
    </row>
    <row r="89" spans="2:46" ht="24" customHeight="1">
      <c r="B89" s="1823"/>
      <c r="C89" s="244" t="s">
        <v>2002</v>
      </c>
      <c r="D89" s="244" t="s">
        <v>19490</v>
      </c>
      <c r="E89" s="244" t="s">
        <v>13714</v>
      </c>
      <c r="F89" s="244" t="s">
        <v>2002</v>
      </c>
      <c r="G89" s="244">
        <v>1080</v>
      </c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300">
        <v>2013</v>
      </c>
      <c r="U89" s="244"/>
      <c r="V89" s="244"/>
      <c r="W89" s="244"/>
      <c r="X89" s="244"/>
      <c r="Y89" s="244"/>
      <c r="Z89" s="244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44" t="s">
        <v>12596</v>
      </c>
      <c r="AT89" s="115"/>
    </row>
    <row r="90" spans="2:46" ht="24" customHeight="1">
      <c r="B90" s="1823"/>
      <c r="C90" s="244" t="s">
        <v>580</v>
      </c>
      <c r="D90" s="244" t="s">
        <v>19333</v>
      </c>
      <c r="E90" s="244" t="s">
        <v>11335</v>
      </c>
      <c r="F90" s="244" t="s">
        <v>12576</v>
      </c>
      <c r="G90" s="244">
        <v>2600</v>
      </c>
      <c r="H90" s="244"/>
      <c r="I90" s="244"/>
      <c r="J90" s="244">
        <v>20</v>
      </c>
      <c r="K90" s="244">
        <v>40</v>
      </c>
      <c r="L90" s="244"/>
      <c r="M90" s="244"/>
      <c r="N90" s="244">
        <v>800</v>
      </c>
      <c r="O90" s="244"/>
      <c r="P90" s="244"/>
      <c r="Q90" s="244"/>
      <c r="R90" s="244"/>
      <c r="S90" s="244"/>
      <c r="T90" s="300">
        <v>2008</v>
      </c>
      <c r="U90" s="244">
        <v>340</v>
      </c>
      <c r="V90" s="244"/>
      <c r="W90" s="244"/>
      <c r="X90" s="244"/>
      <c r="Y90" s="244"/>
      <c r="Z90" s="244">
        <v>340</v>
      </c>
      <c r="AA90" s="228"/>
      <c r="AB90" s="228"/>
      <c r="AC90" s="228"/>
      <c r="AD90" s="228"/>
      <c r="AE90" s="228"/>
      <c r="AF90" s="228"/>
      <c r="AG90" s="228"/>
      <c r="AH90" s="228"/>
      <c r="AI90" s="228"/>
      <c r="AJ90" s="228"/>
      <c r="AK90" s="228"/>
      <c r="AL90" s="228"/>
      <c r="AM90" s="228"/>
      <c r="AN90" s="228"/>
      <c r="AO90" s="228"/>
      <c r="AP90" s="228"/>
      <c r="AQ90" s="228"/>
      <c r="AR90" s="228"/>
      <c r="AS90" s="228" t="s">
        <v>711</v>
      </c>
      <c r="AT90" s="115"/>
    </row>
    <row r="91" spans="2:46" ht="24" customHeight="1">
      <c r="B91" s="1823"/>
      <c r="C91" s="244" t="s">
        <v>580</v>
      </c>
      <c r="D91" s="244" t="s">
        <v>19491</v>
      </c>
      <c r="E91" s="244" t="s">
        <v>11337</v>
      </c>
      <c r="F91" s="244" t="s">
        <v>12580</v>
      </c>
      <c r="G91" s="244">
        <v>800</v>
      </c>
      <c r="H91" s="244"/>
      <c r="I91" s="244"/>
      <c r="J91" s="244">
        <v>40</v>
      </c>
      <c r="K91" s="244">
        <v>20</v>
      </c>
      <c r="L91" s="244"/>
      <c r="M91" s="244"/>
      <c r="N91" s="244">
        <v>800</v>
      </c>
      <c r="O91" s="244"/>
      <c r="P91" s="244"/>
      <c r="Q91" s="244"/>
      <c r="R91" s="244"/>
      <c r="S91" s="244"/>
      <c r="T91" s="300">
        <v>2006</v>
      </c>
      <c r="U91" s="244"/>
      <c r="V91" s="244"/>
      <c r="W91" s="244"/>
      <c r="X91" s="244"/>
      <c r="Y91" s="244"/>
      <c r="Z91" s="244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  <c r="AT91" s="115"/>
    </row>
    <row r="92" spans="2:46" ht="24" customHeight="1">
      <c r="B92" s="1823"/>
      <c r="C92" s="244" t="s">
        <v>580</v>
      </c>
      <c r="D92" s="244" t="s">
        <v>19381</v>
      </c>
      <c r="E92" s="244" t="s">
        <v>11338</v>
      </c>
      <c r="F92" s="244" t="s">
        <v>12580</v>
      </c>
      <c r="G92" s="244">
        <v>800</v>
      </c>
      <c r="H92" s="244"/>
      <c r="I92" s="244"/>
      <c r="J92" s="244">
        <v>40</v>
      </c>
      <c r="K92" s="244">
        <v>20</v>
      </c>
      <c r="L92" s="244"/>
      <c r="M92" s="244"/>
      <c r="N92" s="244">
        <v>800</v>
      </c>
      <c r="O92" s="244"/>
      <c r="P92" s="244"/>
      <c r="Q92" s="244"/>
      <c r="R92" s="244"/>
      <c r="S92" s="244"/>
      <c r="T92" s="300">
        <v>2006</v>
      </c>
      <c r="U92" s="244"/>
      <c r="V92" s="244"/>
      <c r="W92" s="244"/>
      <c r="X92" s="244"/>
      <c r="Y92" s="244"/>
      <c r="Z92" s="244"/>
      <c r="AA92" s="228"/>
      <c r="AB92" s="228"/>
      <c r="AC92" s="228"/>
      <c r="AD92" s="228"/>
      <c r="AE92" s="228"/>
      <c r="AF92" s="228"/>
      <c r="AG92" s="228"/>
      <c r="AH92" s="228"/>
      <c r="AI92" s="228"/>
      <c r="AJ92" s="228"/>
      <c r="AK92" s="228"/>
      <c r="AL92" s="228"/>
      <c r="AM92" s="228"/>
      <c r="AN92" s="228"/>
      <c r="AO92" s="228"/>
      <c r="AP92" s="228"/>
      <c r="AQ92" s="228"/>
      <c r="AR92" s="228"/>
      <c r="AS92" s="228"/>
      <c r="AT92" s="115"/>
    </row>
    <row r="93" spans="2:46" ht="24" customHeight="1">
      <c r="B93" s="1823"/>
      <c r="C93" s="244" t="s">
        <v>580</v>
      </c>
      <c r="D93" s="244" t="s">
        <v>19369</v>
      </c>
      <c r="E93" s="244" t="s">
        <v>11339</v>
      </c>
      <c r="F93" s="244" t="s">
        <v>12580</v>
      </c>
      <c r="G93" s="244">
        <v>800</v>
      </c>
      <c r="H93" s="244"/>
      <c r="I93" s="244"/>
      <c r="J93" s="244">
        <v>40</v>
      </c>
      <c r="K93" s="244">
        <v>20</v>
      </c>
      <c r="L93" s="244"/>
      <c r="M93" s="244"/>
      <c r="N93" s="244">
        <v>800</v>
      </c>
      <c r="O93" s="244"/>
      <c r="P93" s="244"/>
      <c r="Q93" s="244"/>
      <c r="R93" s="244"/>
      <c r="S93" s="244"/>
      <c r="T93" s="300">
        <v>2008</v>
      </c>
      <c r="U93" s="244"/>
      <c r="V93" s="244"/>
      <c r="W93" s="244"/>
      <c r="X93" s="244"/>
      <c r="Y93" s="244"/>
      <c r="Z93" s="244"/>
      <c r="AA93" s="228"/>
      <c r="AB93" s="228"/>
      <c r="AC93" s="228"/>
      <c r="AD93" s="228"/>
      <c r="AE93" s="228"/>
      <c r="AF93" s="228"/>
      <c r="AG93" s="228"/>
      <c r="AH93" s="228"/>
      <c r="AI93" s="228"/>
      <c r="AJ93" s="228"/>
      <c r="AK93" s="228"/>
      <c r="AL93" s="228"/>
      <c r="AM93" s="228"/>
      <c r="AN93" s="228"/>
      <c r="AO93" s="228"/>
      <c r="AP93" s="228"/>
      <c r="AQ93" s="228"/>
      <c r="AR93" s="228"/>
      <c r="AS93" s="228"/>
      <c r="AT93" s="115"/>
    </row>
    <row r="94" spans="2:46" ht="24" customHeight="1">
      <c r="B94" s="1823"/>
      <c r="C94" s="244" t="s">
        <v>777</v>
      </c>
      <c r="D94" s="244" t="s">
        <v>19492</v>
      </c>
      <c r="E94" s="244" t="s">
        <v>15627</v>
      </c>
      <c r="F94" s="244" t="s">
        <v>777</v>
      </c>
      <c r="G94" s="244">
        <v>836</v>
      </c>
      <c r="H94" s="244"/>
      <c r="I94" s="244"/>
      <c r="J94" s="244">
        <v>22</v>
      </c>
      <c r="K94" s="244">
        <v>38</v>
      </c>
      <c r="L94" s="244"/>
      <c r="M94" s="244"/>
      <c r="N94" s="244">
        <v>836</v>
      </c>
      <c r="O94" s="244"/>
      <c r="P94" s="244"/>
      <c r="Q94" s="244"/>
      <c r="R94" s="244"/>
      <c r="S94" s="244"/>
      <c r="T94" s="300">
        <v>2015</v>
      </c>
      <c r="U94" s="244"/>
      <c r="V94" s="244"/>
      <c r="W94" s="244"/>
      <c r="X94" s="244"/>
      <c r="Y94" s="244"/>
      <c r="Z94" s="244">
        <v>1100</v>
      </c>
      <c r="AA94" s="228"/>
      <c r="AB94" s="228"/>
      <c r="AC94" s="228"/>
      <c r="AD94" s="228"/>
      <c r="AE94" s="228"/>
      <c r="AF94" s="228"/>
      <c r="AG94" s="228"/>
      <c r="AH94" s="228"/>
      <c r="AI94" s="228"/>
      <c r="AJ94" s="228"/>
      <c r="AK94" s="228"/>
      <c r="AL94" s="228"/>
      <c r="AM94" s="228"/>
      <c r="AN94" s="228"/>
      <c r="AO94" s="228"/>
      <c r="AP94" s="228"/>
      <c r="AQ94" s="228"/>
      <c r="AR94" s="228"/>
      <c r="AS94" s="228" t="s">
        <v>11342</v>
      </c>
      <c r="AT94" s="115"/>
    </row>
    <row r="95" spans="2:46" ht="24" customHeight="1">
      <c r="B95" s="1823"/>
      <c r="C95" s="244" t="s">
        <v>603</v>
      </c>
      <c r="D95" s="244" t="s">
        <v>19493</v>
      </c>
      <c r="E95" s="244" t="s">
        <v>13727</v>
      </c>
      <c r="F95" s="244" t="s">
        <v>2054</v>
      </c>
      <c r="G95" s="244">
        <v>416</v>
      </c>
      <c r="H95" s="244"/>
      <c r="I95" s="244">
        <v>416</v>
      </c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300">
        <v>2008</v>
      </c>
      <c r="U95" s="244"/>
      <c r="V95" s="244"/>
      <c r="W95" s="244"/>
      <c r="X95" s="244"/>
      <c r="Y95" s="244"/>
      <c r="Z95" s="244"/>
      <c r="AA95" s="228"/>
      <c r="AB95" s="228"/>
      <c r="AC95" s="228"/>
      <c r="AD95" s="228"/>
      <c r="AE95" s="228"/>
      <c r="AF95" s="228"/>
      <c r="AG95" s="228"/>
      <c r="AH95" s="228"/>
      <c r="AI95" s="228"/>
      <c r="AJ95" s="228"/>
      <c r="AK95" s="228"/>
      <c r="AL95" s="228"/>
      <c r="AM95" s="228"/>
      <c r="AN95" s="228"/>
      <c r="AO95" s="228"/>
      <c r="AP95" s="228"/>
      <c r="AQ95" s="228"/>
      <c r="AR95" s="228"/>
      <c r="AS95" s="244" t="s">
        <v>12596</v>
      </c>
      <c r="AT95" s="115"/>
    </row>
    <row r="96" spans="2:46" ht="24" customHeight="1">
      <c r="B96" s="1823"/>
      <c r="C96" s="244" t="s">
        <v>603</v>
      </c>
      <c r="D96" s="244" t="s">
        <v>19494</v>
      </c>
      <c r="E96" s="244" t="s">
        <v>15628</v>
      </c>
      <c r="F96" s="244" t="s">
        <v>2054</v>
      </c>
      <c r="G96" s="244">
        <v>945</v>
      </c>
      <c r="H96" s="244"/>
      <c r="I96" s="244">
        <v>945</v>
      </c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300">
        <v>2013</v>
      </c>
      <c r="U96" s="244"/>
      <c r="V96" s="244"/>
      <c r="W96" s="244"/>
      <c r="X96" s="244"/>
      <c r="Y96" s="244"/>
      <c r="Z96" s="244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8"/>
      <c r="AL96" s="228"/>
      <c r="AM96" s="228"/>
      <c r="AN96" s="228"/>
      <c r="AO96" s="228"/>
      <c r="AP96" s="228"/>
      <c r="AQ96" s="228"/>
      <c r="AR96" s="228"/>
      <c r="AS96" s="244" t="s">
        <v>12596</v>
      </c>
      <c r="AT96" s="115"/>
    </row>
    <row r="97" spans="1:50" ht="24" customHeight="1">
      <c r="B97" s="1823"/>
      <c r="C97" s="244" t="s">
        <v>603</v>
      </c>
      <c r="D97" s="244" t="s">
        <v>19495</v>
      </c>
      <c r="E97" s="244" t="s">
        <v>15629</v>
      </c>
      <c r="F97" s="244" t="s">
        <v>2054</v>
      </c>
      <c r="G97" s="244">
        <v>990</v>
      </c>
      <c r="H97" s="244"/>
      <c r="I97" s="244">
        <v>990</v>
      </c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300">
        <v>2013</v>
      </c>
      <c r="U97" s="244"/>
      <c r="V97" s="244"/>
      <c r="W97" s="244"/>
      <c r="X97" s="244"/>
      <c r="Y97" s="244"/>
      <c r="Z97" s="244"/>
      <c r="AA97" s="228"/>
      <c r="AB97" s="228"/>
      <c r="AC97" s="228"/>
      <c r="AD97" s="228"/>
      <c r="AE97" s="228"/>
      <c r="AF97" s="228"/>
      <c r="AG97" s="228"/>
      <c r="AH97" s="228"/>
      <c r="AI97" s="228"/>
      <c r="AJ97" s="228"/>
      <c r="AK97" s="228"/>
      <c r="AL97" s="228"/>
      <c r="AM97" s="228"/>
      <c r="AN97" s="228"/>
      <c r="AO97" s="228"/>
      <c r="AP97" s="228"/>
      <c r="AQ97" s="228"/>
      <c r="AR97" s="228"/>
      <c r="AS97" s="244" t="s">
        <v>12596</v>
      </c>
      <c r="AT97" s="115"/>
    </row>
    <row r="98" spans="1:50" ht="24" customHeight="1">
      <c r="B98" s="1823"/>
      <c r="C98" s="244" t="s">
        <v>603</v>
      </c>
      <c r="D98" s="244" t="s">
        <v>19496</v>
      </c>
      <c r="E98" s="244" t="s">
        <v>11897</v>
      </c>
      <c r="F98" s="244" t="s">
        <v>12577</v>
      </c>
      <c r="G98" s="244">
        <v>798</v>
      </c>
      <c r="H98" s="244"/>
      <c r="I98" s="244">
        <v>798</v>
      </c>
      <c r="J98" s="244">
        <v>38</v>
      </c>
      <c r="K98" s="244">
        <v>21</v>
      </c>
      <c r="L98" s="244"/>
      <c r="M98" s="244"/>
      <c r="N98" s="244">
        <v>798</v>
      </c>
      <c r="O98" s="244"/>
      <c r="P98" s="244"/>
      <c r="Q98" s="244"/>
      <c r="R98" s="244"/>
      <c r="S98" s="244"/>
      <c r="T98" s="300">
        <v>2009</v>
      </c>
      <c r="U98" s="244"/>
      <c r="V98" s="244"/>
      <c r="W98" s="244"/>
      <c r="X98" s="244"/>
      <c r="Y98" s="244"/>
      <c r="Z98" s="244"/>
      <c r="AA98" s="228"/>
      <c r="AB98" s="228"/>
      <c r="AC98" s="228"/>
      <c r="AD98" s="228"/>
      <c r="AE98" s="228"/>
      <c r="AF98" s="228"/>
      <c r="AG98" s="228"/>
      <c r="AH98" s="228"/>
      <c r="AI98" s="228"/>
      <c r="AJ98" s="228"/>
      <c r="AK98" s="228"/>
      <c r="AL98" s="228"/>
      <c r="AM98" s="228"/>
      <c r="AN98" s="228"/>
      <c r="AO98" s="228"/>
      <c r="AP98" s="228"/>
      <c r="AQ98" s="228"/>
      <c r="AR98" s="228"/>
      <c r="AS98" s="228" t="s">
        <v>11898</v>
      </c>
      <c r="AT98" s="115"/>
    </row>
    <row r="99" spans="1:50" ht="24" customHeight="1">
      <c r="B99" s="1823"/>
      <c r="C99" s="244" t="s">
        <v>603</v>
      </c>
      <c r="D99" s="244" t="s">
        <v>19497</v>
      </c>
      <c r="E99" s="244" t="s">
        <v>15630</v>
      </c>
      <c r="F99" s="244" t="s">
        <v>12577</v>
      </c>
      <c r="G99" s="244">
        <v>684</v>
      </c>
      <c r="H99" s="244"/>
      <c r="I99" s="244">
        <v>684</v>
      </c>
      <c r="J99" s="244">
        <v>36</v>
      </c>
      <c r="K99" s="244">
        <v>19</v>
      </c>
      <c r="L99" s="244"/>
      <c r="M99" s="244"/>
      <c r="N99" s="244">
        <v>684</v>
      </c>
      <c r="O99" s="244"/>
      <c r="P99" s="244"/>
      <c r="Q99" s="244"/>
      <c r="R99" s="244"/>
      <c r="S99" s="244"/>
      <c r="T99" s="300">
        <v>2012</v>
      </c>
      <c r="U99" s="244"/>
      <c r="V99" s="244"/>
      <c r="W99" s="244"/>
      <c r="X99" s="244"/>
      <c r="Y99" s="244"/>
      <c r="Z99" s="244"/>
      <c r="AA99" s="228"/>
      <c r="AB99" s="228"/>
      <c r="AC99" s="228"/>
      <c r="AD99" s="228"/>
      <c r="AE99" s="228"/>
      <c r="AF99" s="228"/>
      <c r="AG99" s="228"/>
      <c r="AH99" s="228"/>
      <c r="AI99" s="228"/>
      <c r="AJ99" s="228"/>
      <c r="AK99" s="228"/>
      <c r="AL99" s="228"/>
      <c r="AM99" s="228"/>
      <c r="AN99" s="228"/>
      <c r="AO99" s="228"/>
      <c r="AP99" s="228"/>
      <c r="AQ99" s="228"/>
      <c r="AR99" s="228"/>
      <c r="AS99" s="228" t="s">
        <v>11094</v>
      </c>
      <c r="AT99" s="115"/>
    </row>
    <row r="100" spans="1:50" ht="24" customHeight="1">
      <c r="B100" s="1823"/>
      <c r="C100" s="244" t="s">
        <v>603</v>
      </c>
      <c r="D100" s="244" t="s">
        <v>19435</v>
      </c>
      <c r="E100" s="244" t="s">
        <v>19498</v>
      </c>
      <c r="F100" s="244" t="s">
        <v>12577</v>
      </c>
      <c r="G100" s="244">
        <v>1125</v>
      </c>
      <c r="H100" s="244"/>
      <c r="I100" s="244">
        <v>1125</v>
      </c>
      <c r="J100" s="244">
        <v>45</v>
      </c>
      <c r="K100" s="244">
        <v>25</v>
      </c>
      <c r="L100" s="244"/>
      <c r="M100" s="244"/>
      <c r="N100" s="244">
        <v>1125</v>
      </c>
      <c r="O100" s="244"/>
      <c r="P100" s="244"/>
      <c r="Q100" s="244"/>
      <c r="R100" s="244"/>
      <c r="S100" s="244"/>
      <c r="T100" s="300">
        <v>2020</v>
      </c>
      <c r="U100" s="244"/>
      <c r="V100" s="244"/>
      <c r="W100" s="244"/>
      <c r="X100" s="244"/>
      <c r="Y100" s="244"/>
      <c r="Z100" s="244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 t="s">
        <v>12596</v>
      </c>
      <c r="AT100" s="115"/>
    </row>
    <row r="101" spans="1:50" ht="24" customHeight="1">
      <c r="B101" s="1823"/>
      <c r="C101" s="244" t="s">
        <v>603</v>
      </c>
      <c r="D101" s="244" t="s">
        <v>19499</v>
      </c>
      <c r="E101" s="244" t="s">
        <v>11896</v>
      </c>
      <c r="F101" s="244" t="s">
        <v>12577</v>
      </c>
      <c r="G101" s="244">
        <v>800</v>
      </c>
      <c r="H101" s="244"/>
      <c r="I101" s="244">
        <v>800</v>
      </c>
      <c r="J101" s="244">
        <v>40</v>
      </c>
      <c r="K101" s="244">
        <v>20</v>
      </c>
      <c r="L101" s="244"/>
      <c r="M101" s="244"/>
      <c r="N101" s="244">
        <v>800</v>
      </c>
      <c r="O101" s="244"/>
      <c r="P101" s="244"/>
      <c r="Q101" s="244"/>
      <c r="R101" s="244"/>
      <c r="S101" s="244"/>
      <c r="T101" s="300">
        <v>2010</v>
      </c>
      <c r="U101" s="244"/>
      <c r="V101" s="244"/>
      <c r="W101" s="244"/>
      <c r="X101" s="244"/>
      <c r="Y101" s="244"/>
      <c r="Z101" s="244"/>
      <c r="AA101" s="228"/>
      <c r="AB101" s="228"/>
      <c r="AC101" s="228"/>
      <c r="AD101" s="228"/>
      <c r="AE101" s="228"/>
      <c r="AF101" s="228"/>
      <c r="AG101" s="228"/>
      <c r="AH101" s="228"/>
      <c r="AI101" s="228"/>
      <c r="AJ101" s="228"/>
      <c r="AK101" s="228"/>
      <c r="AL101" s="228"/>
      <c r="AM101" s="228"/>
      <c r="AN101" s="228"/>
      <c r="AO101" s="228"/>
      <c r="AP101" s="228"/>
      <c r="AQ101" s="228"/>
      <c r="AR101" s="228"/>
      <c r="AS101" s="228" t="s">
        <v>11094</v>
      </c>
      <c r="AT101" s="115" t="s">
        <v>19500</v>
      </c>
    </row>
    <row r="102" spans="1:50" ht="24" customHeight="1">
      <c r="B102" s="1823"/>
      <c r="C102" s="244" t="s">
        <v>603</v>
      </c>
      <c r="D102" s="244" t="s">
        <v>19501</v>
      </c>
      <c r="E102" s="244" t="s">
        <v>11899</v>
      </c>
      <c r="F102" s="244" t="s">
        <v>12577</v>
      </c>
      <c r="G102" s="244">
        <v>800</v>
      </c>
      <c r="H102" s="244"/>
      <c r="I102" s="244">
        <v>800</v>
      </c>
      <c r="J102" s="244">
        <v>40</v>
      </c>
      <c r="K102" s="244">
        <v>20</v>
      </c>
      <c r="L102" s="244"/>
      <c r="M102" s="244"/>
      <c r="N102" s="244">
        <v>800</v>
      </c>
      <c r="O102" s="244"/>
      <c r="P102" s="244"/>
      <c r="Q102" s="244"/>
      <c r="R102" s="244"/>
      <c r="S102" s="244"/>
      <c r="T102" s="300">
        <v>2010</v>
      </c>
      <c r="U102" s="244"/>
      <c r="V102" s="244"/>
      <c r="W102" s="244"/>
      <c r="X102" s="244"/>
      <c r="Y102" s="244"/>
      <c r="Z102" s="244"/>
      <c r="AA102" s="228"/>
      <c r="AB102" s="228"/>
      <c r="AC102" s="228"/>
      <c r="AD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 t="s">
        <v>11900</v>
      </c>
      <c r="AT102" s="115" t="s">
        <v>19500</v>
      </c>
    </row>
    <row r="103" spans="1:50" ht="24" customHeight="1">
      <c r="B103" s="1823"/>
      <c r="C103" s="244" t="s">
        <v>603</v>
      </c>
      <c r="D103" s="244" t="s">
        <v>19502</v>
      </c>
      <c r="E103" s="244" t="s">
        <v>11901</v>
      </c>
      <c r="F103" s="244" t="s">
        <v>12577</v>
      </c>
      <c r="G103" s="244">
        <v>960</v>
      </c>
      <c r="H103" s="244"/>
      <c r="I103" s="244">
        <v>960</v>
      </c>
      <c r="J103" s="244">
        <v>40</v>
      </c>
      <c r="K103" s="244">
        <v>24</v>
      </c>
      <c r="L103" s="244"/>
      <c r="M103" s="244"/>
      <c r="N103" s="244">
        <v>960</v>
      </c>
      <c r="O103" s="244"/>
      <c r="P103" s="244"/>
      <c r="Q103" s="244"/>
      <c r="R103" s="244"/>
      <c r="S103" s="244"/>
      <c r="T103" s="300">
        <v>2006</v>
      </c>
      <c r="U103" s="244"/>
      <c r="V103" s="244"/>
      <c r="W103" s="244"/>
      <c r="X103" s="244"/>
      <c r="Y103" s="244"/>
      <c r="Z103" s="244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8"/>
      <c r="AK103" s="228"/>
      <c r="AL103" s="228"/>
      <c r="AM103" s="228"/>
      <c r="AN103" s="228"/>
      <c r="AO103" s="228"/>
      <c r="AP103" s="228"/>
      <c r="AQ103" s="228"/>
      <c r="AR103" s="228"/>
      <c r="AS103" s="228" t="s">
        <v>11898</v>
      </c>
      <c r="AT103" s="115" t="s">
        <v>19500</v>
      </c>
    </row>
    <row r="104" spans="1:50" ht="24" customHeight="1">
      <c r="B104" s="1823"/>
      <c r="C104" s="244" t="s">
        <v>603</v>
      </c>
      <c r="D104" s="244" t="s">
        <v>19503</v>
      </c>
      <c r="E104" s="244" t="s">
        <v>11902</v>
      </c>
      <c r="F104" s="244" t="s">
        <v>12577</v>
      </c>
      <c r="G104" s="244">
        <v>924</v>
      </c>
      <c r="H104" s="244"/>
      <c r="I104" s="244">
        <v>924</v>
      </c>
      <c r="J104" s="244">
        <v>42</v>
      </c>
      <c r="K104" s="244">
        <v>22</v>
      </c>
      <c r="L104" s="244"/>
      <c r="M104" s="244"/>
      <c r="N104" s="244">
        <v>924</v>
      </c>
      <c r="O104" s="244"/>
      <c r="P104" s="244"/>
      <c r="Q104" s="244"/>
      <c r="R104" s="244"/>
      <c r="S104" s="244"/>
      <c r="T104" s="300">
        <v>2000</v>
      </c>
      <c r="U104" s="244"/>
      <c r="V104" s="244"/>
      <c r="W104" s="244"/>
      <c r="X104" s="244"/>
      <c r="Y104" s="244"/>
      <c r="Z104" s="244"/>
      <c r="AA104" s="228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 t="s">
        <v>11903</v>
      </c>
      <c r="AT104" s="115" t="s">
        <v>19500</v>
      </c>
    </row>
    <row r="105" spans="1:50" ht="24" customHeight="1">
      <c r="B105" s="1823"/>
      <c r="C105" s="244" t="s">
        <v>2111</v>
      </c>
      <c r="D105" s="244" t="s">
        <v>19504</v>
      </c>
      <c r="E105" s="244" t="s">
        <v>12597</v>
      </c>
      <c r="F105" s="244" t="s">
        <v>19391</v>
      </c>
      <c r="G105" s="244">
        <v>6500</v>
      </c>
      <c r="H105" s="244"/>
      <c r="I105" s="244"/>
      <c r="J105" s="244">
        <v>20</v>
      </c>
      <c r="K105" s="244">
        <v>40</v>
      </c>
      <c r="L105" s="244"/>
      <c r="M105" s="244"/>
      <c r="N105" s="244">
        <v>800</v>
      </c>
      <c r="O105" s="244"/>
      <c r="P105" s="244"/>
      <c r="Q105" s="244"/>
      <c r="R105" s="244"/>
      <c r="S105" s="244"/>
      <c r="T105" s="300">
        <v>2007</v>
      </c>
      <c r="U105" s="244"/>
      <c r="V105" s="244"/>
      <c r="W105" s="244"/>
      <c r="X105" s="244"/>
      <c r="Y105" s="244"/>
      <c r="Z105" s="244">
        <v>450</v>
      </c>
      <c r="AA105" s="228"/>
      <c r="AB105" s="228"/>
      <c r="AC105" s="228"/>
      <c r="AD105" s="228"/>
      <c r="AE105" s="228"/>
      <c r="AF105" s="228"/>
      <c r="AG105" s="228"/>
      <c r="AH105" s="228"/>
      <c r="AI105" s="228"/>
      <c r="AJ105" s="228"/>
      <c r="AK105" s="228"/>
      <c r="AL105" s="228"/>
      <c r="AM105" s="228"/>
      <c r="AN105" s="228"/>
      <c r="AO105" s="228"/>
      <c r="AP105" s="228"/>
      <c r="AQ105" s="228"/>
      <c r="AR105" s="228"/>
      <c r="AS105" s="228" t="s">
        <v>12598</v>
      </c>
      <c r="AT105" s="115"/>
    </row>
    <row r="106" spans="1:50" ht="24" customHeight="1">
      <c r="B106" s="1823"/>
      <c r="C106" s="244" t="s">
        <v>2111</v>
      </c>
      <c r="D106" s="244" t="s">
        <v>19505</v>
      </c>
      <c r="E106" s="244" t="s">
        <v>18118</v>
      </c>
      <c r="F106" s="244" t="s">
        <v>19391</v>
      </c>
      <c r="G106" s="244">
        <v>870</v>
      </c>
      <c r="H106" s="244"/>
      <c r="I106" s="244"/>
      <c r="J106" s="244">
        <v>15</v>
      </c>
      <c r="K106" s="244">
        <v>30</v>
      </c>
      <c r="L106" s="244"/>
      <c r="M106" s="244"/>
      <c r="N106" s="244">
        <v>450</v>
      </c>
      <c r="O106" s="244"/>
      <c r="P106" s="244"/>
      <c r="Q106" s="244"/>
      <c r="R106" s="244"/>
      <c r="S106" s="244"/>
      <c r="T106" s="300">
        <v>2011</v>
      </c>
      <c r="U106" s="244"/>
      <c r="V106" s="244"/>
      <c r="W106" s="244"/>
      <c r="X106" s="244"/>
      <c r="Y106" s="244"/>
      <c r="Z106" s="244">
        <v>100</v>
      </c>
      <c r="AA106" s="228"/>
      <c r="AB106" s="228"/>
      <c r="AC106" s="228"/>
      <c r="AD106" s="228"/>
      <c r="AE106" s="228"/>
      <c r="AF106" s="228"/>
      <c r="AG106" s="228"/>
      <c r="AH106" s="228"/>
      <c r="AI106" s="228"/>
      <c r="AJ106" s="228"/>
      <c r="AK106" s="228"/>
      <c r="AL106" s="228"/>
      <c r="AM106" s="228"/>
      <c r="AN106" s="228"/>
      <c r="AO106" s="228"/>
      <c r="AP106" s="228"/>
      <c r="AQ106" s="228"/>
      <c r="AR106" s="228"/>
      <c r="AS106" s="228" t="s">
        <v>12599</v>
      </c>
      <c r="AT106" s="115"/>
    </row>
    <row r="107" spans="1:50" ht="24" customHeight="1">
      <c r="B107" s="1823"/>
      <c r="C107" s="244" t="s">
        <v>2111</v>
      </c>
      <c r="D107" s="244" t="s">
        <v>19506</v>
      </c>
      <c r="E107" s="244" t="s">
        <v>18119</v>
      </c>
      <c r="F107" s="244" t="s">
        <v>19391</v>
      </c>
      <c r="G107" s="244">
        <v>1800</v>
      </c>
      <c r="H107" s="244"/>
      <c r="I107" s="244"/>
      <c r="J107" s="244">
        <v>15</v>
      </c>
      <c r="K107" s="244">
        <v>30</v>
      </c>
      <c r="L107" s="244"/>
      <c r="M107" s="244"/>
      <c r="N107" s="244">
        <v>450</v>
      </c>
      <c r="O107" s="244"/>
      <c r="P107" s="244"/>
      <c r="Q107" s="244"/>
      <c r="R107" s="244"/>
      <c r="S107" s="244"/>
      <c r="T107" s="300">
        <v>2012</v>
      </c>
      <c r="U107" s="244"/>
      <c r="V107" s="244"/>
      <c r="W107" s="244"/>
      <c r="X107" s="244"/>
      <c r="Y107" s="244"/>
      <c r="Z107" s="244">
        <v>400</v>
      </c>
      <c r="AA107" s="228"/>
      <c r="AB107" s="228"/>
      <c r="AC107" s="228"/>
      <c r="AD107" s="228"/>
      <c r="AE107" s="228"/>
      <c r="AF107" s="228"/>
      <c r="AG107" s="228"/>
      <c r="AH107" s="228"/>
      <c r="AI107" s="228"/>
      <c r="AJ107" s="228"/>
      <c r="AK107" s="228"/>
      <c r="AL107" s="228"/>
      <c r="AM107" s="228"/>
      <c r="AN107" s="228"/>
      <c r="AO107" s="228"/>
      <c r="AP107" s="228"/>
      <c r="AQ107" s="228"/>
      <c r="AR107" s="228"/>
      <c r="AS107" s="228" t="s">
        <v>12600</v>
      </c>
      <c r="AT107" s="115"/>
    </row>
    <row r="108" spans="1:50" ht="24" customHeight="1">
      <c r="B108" s="1823"/>
      <c r="C108" s="244" t="s">
        <v>2111</v>
      </c>
      <c r="D108" s="244" t="s">
        <v>19507</v>
      </c>
      <c r="E108" s="244" t="s">
        <v>12603</v>
      </c>
      <c r="F108" s="244" t="s">
        <v>19391</v>
      </c>
      <c r="G108" s="244">
        <v>750</v>
      </c>
      <c r="H108" s="244"/>
      <c r="I108" s="244"/>
      <c r="J108" s="244">
        <v>15</v>
      </c>
      <c r="K108" s="244">
        <v>30</v>
      </c>
      <c r="L108" s="244"/>
      <c r="M108" s="244"/>
      <c r="N108" s="244">
        <v>450</v>
      </c>
      <c r="O108" s="244"/>
      <c r="P108" s="244"/>
      <c r="Q108" s="244"/>
      <c r="R108" s="244"/>
      <c r="S108" s="244"/>
      <c r="T108" s="300">
        <v>2015</v>
      </c>
      <c r="U108" s="244"/>
      <c r="V108" s="244"/>
      <c r="W108" s="244"/>
      <c r="X108" s="244"/>
      <c r="Y108" s="244"/>
      <c r="Z108" s="244">
        <v>100</v>
      </c>
      <c r="AA108" s="228"/>
      <c r="AB108" s="228"/>
      <c r="AC108" s="228"/>
      <c r="AD108" s="228"/>
      <c r="AE108" s="228"/>
      <c r="AF108" s="228"/>
      <c r="AG108" s="228"/>
      <c r="AH108" s="228"/>
      <c r="AI108" s="228"/>
      <c r="AJ108" s="228"/>
      <c r="AK108" s="228"/>
      <c r="AL108" s="228"/>
      <c r="AM108" s="228"/>
      <c r="AN108" s="228"/>
      <c r="AO108" s="228"/>
      <c r="AP108" s="228"/>
      <c r="AQ108" s="228"/>
      <c r="AR108" s="228"/>
      <c r="AS108" s="228" t="s">
        <v>12599</v>
      </c>
      <c r="AT108" s="115"/>
    </row>
    <row r="109" spans="1:50" ht="24" customHeight="1">
      <c r="B109" s="1823"/>
      <c r="C109" s="244" t="s">
        <v>2111</v>
      </c>
      <c r="D109" s="244" t="s">
        <v>19508</v>
      </c>
      <c r="E109" s="244" t="s">
        <v>18120</v>
      </c>
      <c r="F109" s="244" t="s">
        <v>19391</v>
      </c>
      <c r="G109" s="244">
        <v>640</v>
      </c>
      <c r="H109" s="244"/>
      <c r="I109" s="244"/>
      <c r="J109" s="244">
        <v>15</v>
      </c>
      <c r="K109" s="244">
        <v>40</v>
      </c>
      <c r="L109" s="244"/>
      <c r="M109" s="244"/>
      <c r="N109" s="244">
        <v>600</v>
      </c>
      <c r="O109" s="244"/>
      <c r="P109" s="244"/>
      <c r="Q109" s="244"/>
      <c r="R109" s="244"/>
      <c r="S109" s="244"/>
      <c r="T109" s="300">
        <v>2010</v>
      </c>
      <c r="U109" s="244"/>
      <c r="V109" s="244"/>
      <c r="W109" s="244"/>
      <c r="X109" s="244"/>
      <c r="Y109" s="244"/>
      <c r="Z109" s="244">
        <v>100</v>
      </c>
      <c r="AA109" s="228"/>
      <c r="AB109" s="228"/>
      <c r="AC109" s="228"/>
      <c r="AD109" s="228"/>
      <c r="AE109" s="228"/>
      <c r="AF109" s="228"/>
      <c r="AG109" s="228"/>
      <c r="AH109" s="228"/>
      <c r="AI109" s="228"/>
      <c r="AJ109" s="228"/>
      <c r="AK109" s="228"/>
      <c r="AL109" s="228"/>
      <c r="AM109" s="228"/>
      <c r="AN109" s="228"/>
      <c r="AO109" s="228"/>
      <c r="AP109" s="228"/>
      <c r="AQ109" s="228"/>
      <c r="AR109" s="228"/>
      <c r="AS109" s="228" t="s">
        <v>12606</v>
      </c>
      <c r="AT109" s="115"/>
    </row>
    <row r="110" spans="1:50" ht="24" customHeight="1">
      <c r="B110" s="1823"/>
      <c r="C110" s="244" t="s">
        <v>2111</v>
      </c>
      <c r="D110" s="244" t="s">
        <v>19509</v>
      </c>
      <c r="E110" s="244" t="s">
        <v>12607</v>
      </c>
      <c r="F110" s="244" t="s">
        <v>19391</v>
      </c>
      <c r="G110" s="244">
        <v>940</v>
      </c>
      <c r="H110" s="244"/>
      <c r="I110" s="244"/>
      <c r="J110" s="244">
        <v>20</v>
      </c>
      <c r="K110" s="244">
        <v>40</v>
      </c>
      <c r="L110" s="244"/>
      <c r="M110" s="244"/>
      <c r="N110" s="244">
        <v>800</v>
      </c>
      <c r="O110" s="244"/>
      <c r="P110" s="244"/>
      <c r="Q110" s="244"/>
      <c r="R110" s="244"/>
      <c r="S110" s="244"/>
      <c r="T110" s="300">
        <v>2008</v>
      </c>
      <c r="U110" s="244"/>
      <c r="V110" s="244"/>
      <c r="W110" s="244"/>
      <c r="X110" s="244"/>
      <c r="Y110" s="244"/>
      <c r="Z110" s="244">
        <v>246</v>
      </c>
      <c r="AA110" s="228"/>
      <c r="AB110" s="228"/>
      <c r="AC110" s="228"/>
      <c r="AD110" s="228"/>
      <c r="AE110" s="228"/>
      <c r="AF110" s="228"/>
      <c r="AG110" s="228"/>
      <c r="AH110" s="228"/>
      <c r="AI110" s="228"/>
      <c r="AJ110" s="228"/>
      <c r="AK110" s="228"/>
      <c r="AL110" s="228"/>
      <c r="AM110" s="228"/>
      <c r="AN110" s="228"/>
      <c r="AO110" s="228"/>
      <c r="AP110" s="228"/>
      <c r="AQ110" s="228"/>
      <c r="AR110" s="228"/>
      <c r="AS110" s="228" t="s">
        <v>12606</v>
      </c>
      <c r="AT110" s="115"/>
    </row>
    <row r="111" spans="1:50" ht="24" customHeight="1">
      <c r="B111" s="1823"/>
      <c r="C111" s="244" t="s">
        <v>2111</v>
      </c>
      <c r="D111" s="244" t="s">
        <v>19510</v>
      </c>
      <c r="E111" s="244" t="s">
        <v>12608</v>
      </c>
      <c r="F111" s="244" t="s">
        <v>19391</v>
      </c>
      <c r="G111" s="244">
        <v>1150</v>
      </c>
      <c r="H111" s="244"/>
      <c r="I111" s="244"/>
      <c r="J111" s="244">
        <v>20</v>
      </c>
      <c r="K111" s="244">
        <v>40</v>
      </c>
      <c r="L111" s="244"/>
      <c r="M111" s="244"/>
      <c r="N111" s="244">
        <v>800</v>
      </c>
      <c r="O111" s="244"/>
      <c r="P111" s="244"/>
      <c r="Q111" s="244"/>
      <c r="R111" s="244"/>
      <c r="S111" s="244"/>
      <c r="T111" s="300">
        <v>2011</v>
      </c>
      <c r="U111" s="244"/>
      <c r="V111" s="244"/>
      <c r="W111" s="244"/>
      <c r="X111" s="244"/>
      <c r="Y111" s="244"/>
      <c r="Z111" s="244">
        <v>177</v>
      </c>
      <c r="AA111" s="228"/>
      <c r="AB111" s="228"/>
      <c r="AC111" s="228"/>
      <c r="AD111" s="228"/>
      <c r="AE111" s="228"/>
      <c r="AF111" s="228"/>
      <c r="AG111" s="228"/>
      <c r="AH111" s="228"/>
      <c r="AI111" s="228"/>
      <c r="AJ111" s="228"/>
      <c r="AK111" s="228"/>
      <c r="AL111" s="228"/>
      <c r="AM111" s="228"/>
      <c r="AN111" s="228"/>
      <c r="AO111" s="228"/>
      <c r="AP111" s="228"/>
      <c r="AQ111" s="228"/>
      <c r="AR111" s="228"/>
      <c r="AS111" s="228" t="s">
        <v>12599</v>
      </c>
      <c r="AT111" s="115"/>
    </row>
    <row r="112" spans="1:50" ht="24" customHeight="1">
      <c r="A112" s="1821"/>
      <c r="B112" s="1822"/>
      <c r="C112" s="244" t="s">
        <v>2111</v>
      </c>
      <c r="D112" s="244" t="s">
        <v>19446</v>
      </c>
      <c r="E112" s="244" t="s">
        <v>19511</v>
      </c>
      <c r="F112" s="244" t="s">
        <v>19391</v>
      </c>
      <c r="G112" s="244"/>
      <c r="H112" s="244"/>
      <c r="I112" s="244"/>
      <c r="J112" s="244"/>
      <c r="K112" s="380"/>
      <c r="L112" s="228"/>
      <c r="M112" s="380"/>
      <c r="N112" s="380"/>
      <c r="O112" s="380"/>
      <c r="P112" s="380"/>
      <c r="Q112" s="380"/>
      <c r="R112" s="380"/>
      <c r="S112" s="380"/>
      <c r="T112" s="300">
        <v>2009</v>
      </c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228" t="s">
        <v>12599</v>
      </c>
      <c r="AT112" s="115" t="s">
        <v>16377</v>
      </c>
      <c r="AU112" s="1821"/>
      <c r="AV112" s="1821"/>
      <c r="AW112" s="1821"/>
      <c r="AX112" s="1821"/>
    </row>
    <row r="113" spans="1:50" ht="24" customHeight="1">
      <c r="A113" s="1821"/>
      <c r="B113" s="1822"/>
      <c r="C113" s="244" t="s">
        <v>2111</v>
      </c>
      <c r="D113" s="244" t="s">
        <v>19512</v>
      </c>
      <c r="E113" s="244" t="s">
        <v>19513</v>
      </c>
      <c r="F113" s="244" t="s">
        <v>19391</v>
      </c>
      <c r="G113" s="244"/>
      <c r="H113" s="244"/>
      <c r="I113" s="244"/>
      <c r="J113" s="244"/>
      <c r="K113" s="380"/>
      <c r="L113" s="228"/>
      <c r="M113" s="380"/>
      <c r="N113" s="380"/>
      <c r="O113" s="380"/>
      <c r="P113" s="380"/>
      <c r="Q113" s="380"/>
      <c r="R113" s="380"/>
      <c r="S113" s="380"/>
      <c r="T113" s="300">
        <v>2020</v>
      </c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228" t="s">
        <v>19514</v>
      </c>
      <c r="AT113" s="115" t="s">
        <v>19340</v>
      </c>
      <c r="AU113" s="1821"/>
      <c r="AV113" s="1821"/>
      <c r="AW113" s="1821"/>
      <c r="AX113" s="1821"/>
    </row>
    <row r="114" spans="1:50" ht="25.35" customHeight="1">
      <c r="A114" s="1821"/>
      <c r="B114" s="1822"/>
      <c r="C114" s="244" t="s">
        <v>2111</v>
      </c>
      <c r="D114" s="244" t="s">
        <v>19515</v>
      </c>
      <c r="E114" s="244" t="s">
        <v>19516</v>
      </c>
      <c r="F114" s="244" t="s">
        <v>12579</v>
      </c>
      <c r="G114" s="244"/>
      <c r="H114" s="244"/>
      <c r="I114" s="244"/>
      <c r="J114" s="244"/>
      <c r="K114" s="380"/>
      <c r="L114" s="228"/>
      <c r="M114" s="380"/>
      <c r="N114" s="380"/>
      <c r="O114" s="380"/>
      <c r="P114" s="380"/>
      <c r="Q114" s="380"/>
      <c r="R114" s="380"/>
      <c r="S114" s="380"/>
      <c r="T114" s="300">
        <v>2002</v>
      </c>
      <c r="U114" s="380"/>
      <c r="V114" s="380"/>
      <c r="W114" s="380"/>
      <c r="X114" s="380"/>
      <c r="Y114" s="380"/>
      <c r="Z114" s="244" t="s">
        <v>19517</v>
      </c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228" t="s">
        <v>19518</v>
      </c>
      <c r="AT114" s="115" t="s">
        <v>19340</v>
      </c>
      <c r="AU114" s="1821"/>
      <c r="AV114" s="1821"/>
      <c r="AW114" s="1821"/>
      <c r="AX114" s="1821"/>
    </row>
    <row r="115" spans="1:50" ht="25.35" customHeight="1">
      <c r="A115" s="1821"/>
      <c r="B115" s="1822"/>
      <c r="C115" s="244" t="s">
        <v>2111</v>
      </c>
      <c r="D115" s="244" t="s">
        <v>19519</v>
      </c>
      <c r="E115" s="244" t="s">
        <v>19520</v>
      </c>
      <c r="F115" s="244" t="s">
        <v>12579</v>
      </c>
      <c r="G115" s="244"/>
      <c r="H115" s="244"/>
      <c r="I115" s="244"/>
      <c r="J115" s="244"/>
      <c r="K115" s="380"/>
      <c r="L115" s="228"/>
      <c r="M115" s="380"/>
      <c r="N115" s="380"/>
      <c r="O115" s="380"/>
      <c r="P115" s="380"/>
      <c r="Q115" s="380"/>
      <c r="R115" s="380"/>
      <c r="S115" s="380"/>
      <c r="T115" s="300">
        <v>2009</v>
      </c>
      <c r="U115" s="380"/>
      <c r="V115" s="380"/>
      <c r="W115" s="380"/>
      <c r="X115" s="380"/>
      <c r="Y115" s="380"/>
      <c r="Z115" s="244" t="s">
        <v>19521</v>
      </c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228" t="s">
        <v>19518</v>
      </c>
      <c r="AT115" s="115" t="s">
        <v>19340</v>
      </c>
      <c r="AU115" s="1821"/>
      <c r="AV115" s="1821"/>
      <c r="AW115" s="1821"/>
      <c r="AX115" s="1821"/>
    </row>
    <row r="116" spans="1:50" ht="25.35" customHeight="1">
      <c r="A116" s="1821"/>
      <c r="B116" s="1822"/>
      <c r="C116" s="244" t="s">
        <v>2111</v>
      </c>
      <c r="D116" s="244" t="s">
        <v>19392</v>
      </c>
      <c r="E116" s="244" t="s">
        <v>19522</v>
      </c>
      <c r="F116" s="244" t="s">
        <v>12579</v>
      </c>
      <c r="G116" s="244"/>
      <c r="H116" s="244"/>
      <c r="I116" s="244"/>
      <c r="J116" s="244"/>
      <c r="K116" s="380"/>
      <c r="L116" s="228"/>
      <c r="M116" s="380"/>
      <c r="N116" s="380"/>
      <c r="O116" s="380"/>
      <c r="P116" s="380"/>
      <c r="Q116" s="380"/>
      <c r="R116" s="380"/>
      <c r="S116" s="380"/>
      <c r="T116" s="300">
        <v>2004</v>
      </c>
      <c r="U116" s="380"/>
      <c r="V116" s="380"/>
      <c r="W116" s="380"/>
      <c r="X116" s="380"/>
      <c r="Y116" s="380"/>
      <c r="Z116" s="244" t="s">
        <v>19521</v>
      </c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228" t="s">
        <v>19518</v>
      </c>
      <c r="AT116" s="115" t="s">
        <v>19340</v>
      </c>
      <c r="AU116" s="1821"/>
      <c r="AV116" s="1821"/>
      <c r="AW116" s="1821"/>
      <c r="AX116" s="1821"/>
    </row>
    <row r="117" spans="1:50" ht="25.35" customHeight="1">
      <c r="A117" s="1821"/>
      <c r="B117" s="1822"/>
      <c r="C117" s="244" t="s">
        <v>2111</v>
      </c>
      <c r="D117" s="244" t="s">
        <v>19523</v>
      </c>
      <c r="E117" s="244" t="s">
        <v>19524</v>
      </c>
      <c r="F117" s="244" t="s">
        <v>12579</v>
      </c>
      <c r="G117" s="244"/>
      <c r="H117" s="244"/>
      <c r="I117" s="244"/>
      <c r="J117" s="244"/>
      <c r="K117" s="380"/>
      <c r="L117" s="228"/>
      <c r="M117" s="380"/>
      <c r="N117" s="380"/>
      <c r="O117" s="380"/>
      <c r="P117" s="380"/>
      <c r="Q117" s="380"/>
      <c r="R117" s="380"/>
      <c r="S117" s="380"/>
      <c r="T117" s="300">
        <v>2007</v>
      </c>
      <c r="U117" s="380"/>
      <c r="V117" s="380"/>
      <c r="W117" s="380"/>
      <c r="X117" s="380"/>
      <c r="Y117" s="380"/>
      <c r="Z117" s="244" t="s">
        <v>19517</v>
      </c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0"/>
      <c r="AS117" s="228" t="s">
        <v>12599</v>
      </c>
      <c r="AT117" s="115" t="s">
        <v>19340</v>
      </c>
      <c r="AU117" s="1821"/>
      <c r="AV117" s="1821"/>
      <c r="AW117" s="1821"/>
      <c r="AX117" s="1821"/>
    </row>
    <row r="118" spans="1:50" ht="25.35" customHeight="1">
      <c r="A118" s="1821"/>
      <c r="B118" s="1822"/>
      <c r="C118" s="244" t="s">
        <v>2111</v>
      </c>
      <c r="D118" s="244" t="s">
        <v>19525</v>
      </c>
      <c r="E118" s="244" t="s">
        <v>19526</v>
      </c>
      <c r="F118" s="244" t="s">
        <v>12579</v>
      </c>
      <c r="G118" s="244"/>
      <c r="H118" s="244"/>
      <c r="I118" s="244"/>
      <c r="J118" s="244"/>
      <c r="K118" s="380"/>
      <c r="L118" s="228"/>
      <c r="M118" s="380"/>
      <c r="N118" s="380"/>
      <c r="O118" s="380"/>
      <c r="P118" s="380"/>
      <c r="Q118" s="380"/>
      <c r="R118" s="380"/>
      <c r="S118" s="380"/>
      <c r="T118" s="300">
        <v>2007</v>
      </c>
      <c r="U118" s="380"/>
      <c r="V118" s="380"/>
      <c r="W118" s="380"/>
      <c r="X118" s="380"/>
      <c r="Y118" s="380"/>
      <c r="Z118" s="244" t="s">
        <v>19521</v>
      </c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  <c r="AL118" s="380"/>
      <c r="AM118" s="380"/>
      <c r="AN118" s="380"/>
      <c r="AO118" s="380"/>
      <c r="AP118" s="380"/>
      <c r="AQ118" s="380"/>
      <c r="AR118" s="380"/>
      <c r="AS118" s="228" t="s">
        <v>12599</v>
      </c>
      <c r="AT118" s="115" t="s">
        <v>19340</v>
      </c>
      <c r="AU118" s="1821"/>
      <c r="AV118" s="1821"/>
      <c r="AW118" s="1821"/>
      <c r="AX118" s="1821"/>
    </row>
    <row r="119" spans="1:50" ht="25.35" customHeight="1">
      <c r="A119" s="1821"/>
      <c r="B119" s="1822"/>
      <c r="C119" s="244" t="s">
        <v>2111</v>
      </c>
      <c r="D119" s="227" t="s">
        <v>19527</v>
      </c>
      <c r="E119" s="244" t="s">
        <v>19528</v>
      </c>
      <c r="F119" s="244" t="s">
        <v>12579</v>
      </c>
      <c r="G119" s="244"/>
      <c r="H119" s="244"/>
      <c r="I119" s="244"/>
      <c r="J119" s="244"/>
      <c r="K119" s="380"/>
      <c r="L119" s="228"/>
      <c r="M119" s="380"/>
      <c r="N119" s="380"/>
      <c r="O119" s="380"/>
      <c r="P119" s="380"/>
      <c r="Q119" s="380"/>
      <c r="R119" s="380"/>
      <c r="S119" s="380"/>
      <c r="T119" s="300">
        <v>2009</v>
      </c>
      <c r="U119" s="380"/>
      <c r="V119" s="380"/>
      <c r="W119" s="380"/>
      <c r="X119" s="380"/>
      <c r="Y119" s="380"/>
      <c r="Z119" s="244" t="s">
        <v>19517</v>
      </c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  <c r="AL119" s="380"/>
      <c r="AM119" s="380"/>
      <c r="AN119" s="380"/>
      <c r="AO119" s="380"/>
      <c r="AP119" s="380"/>
      <c r="AQ119" s="380"/>
      <c r="AR119" s="380"/>
      <c r="AS119" s="228" t="s">
        <v>12606</v>
      </c>
      <c r="AT119" s="115" t="s">
        <v>19340</v>
      </c>
      <c r="AU119" s="1821"/>
      <c r="AV119" s="1821"/>
      <c r="AW119" s="1821"/>
      <c r="AX119" s="1821"/>
    </row>
    <row r="120" spans="1:50" s="1821" customFormat="1" ht="25.35" customHeight="1">
      <c r="B120" s="1820" t="s">
        <v>471</v>
      </c>
      <c r="C120" s="318" t="s">
        <v>13537</v>
      </c>
      <c r="D120" s="380"/>
      <c r="E120" s="315">
        <f>COUNTA(E121:E134)</f>
        <v>14</v>
      </c>
      <c r="F120" s="380"/>
      <c r="G120" s="318">
        <f>SUM(G121:G134)</f>
        <v>19434</v>
      </c>
      <c r="H120" s="318">
        <f>SUM(H121:H134)</f>
        <v>0</v>
      </c>
      <c r="I120" s="318">
        <f>SUM(I121:I134)</f>
        <v>0</v>
      </c>
      <c r="J120" s="318"/>
      <c r="K120" s="318"/>
      <c r="L120" s="318"/>
      <c r="M120" s="318"/>
      <c r="N120" s="318"/>
      <c r="O120" s="380"/>
      <c r="P120" s="380"/>
      <c r="Q120" s="380"/>
      <c r="R120" s="380"/>
      <c r="S120" s="380"/>
      <c r="T120" s="300"/>
      <c r="U120" s="380"/>
      <c r="V120" s="380"/>
      <c r="W120" s="380"/>
      <c r="X120" s="380"/>
      <c r="Y120" s="380"/>
      <c r="Z120" s="380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</row>
    <row r="121" spans="1:50" ht="25.35" customHeight="1">
      <c r="B121" s="1823"/>
      <c r="C121" s="244" t="s">
        <v>12669</v>
      </c>
      <c r="D121" s="244"/>
      <c r="E121" s="244" t="s">
        <v>15634</v>
      </c>
      <c r="F121" s="244" t="s">
        <v>13736</v>
      </c>
      <c r="G121" s="244">
        <v>554</v>
      </c>
      <c r="H121" s="244"/>
      <c r="I121" s="244"/>
      <c r="J121" s="244">
        <v>13</v>
      </c>
      <c r="K121" s="244">
        <v>25</v>
      </c>
      <c r="L121" s="228"/>
      <c r="M121" s="244"/>
      <c r="N121" s="244"/>
      <c r="O121" s="244"/>
      <c r="P121" s="244"/>
      <c r="Q121" s="244"/>
      <c r="R121" s="244"/>
      <c r="S121" s="244"/>
      <c r="T121" s="300">
        <v>2014</v>
      </c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4"/>
    </row>
    <row r="122" spans="1:50" ht="25.35" customHeight="1">
      <c r="B122" s="1823"/>
      <c r="C122" s="244" t="s">
        <v>12669</v>
      </c>
      <c r="D122" s="244"/>
      <c r="E122" s="244" t="s">
        <v>18121</v>
      </c>
      <c r="F122" s="244" t="s">
        <v>13736</v>
      </c>
      <c r="G122" s="244">
        <v>760</v>
      </c>
      <c r="H122" s="244"/>
      <c r="I122" s="244"/>
      <c r="J122" s="244"/>
      <c r="K122" s="244"/>
      <c r="L122" s="228"/>
      <c r="M122" s="244"/>
      <c r="N122" s="244"/>
      <c r="O122" s="244"/>
      <c r="P122" s="244"/>
      <c r="Q122" s="244"/>
      <c r="R122" s="244"/>
      <c r="S122" s="244"/>
      <c r="T122" s="300">
        <v>2013</v>
      </c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</row>
    <row r="123" spans="1:50" ht="25.35" customHeight="1">
      <c r="B123" s="1823"/>
      <c r="C123" s="244" t="s">
        <v>12669</v>
      </c>
      <c r="D123" s="244"/>
      <c r="E123" s="244" t="s">
        <v>18122</v>
      </c>
      <c r="F123" s="244" t="s">
        <v>13736</v>
      </c>
      <c r="G123" s="244">
        <v>594</v>
      </c>
      <c r="H123" s="244"/>
      <c r="I123" s="244"/>
      <c r="J123" s="244">
        <v>21</v>
      </c>
      <c r="K123" s="244">
        <v>41</v>
      </c>
      <c r="L123" s="228"/>
      <c r="M123" s="244"/>
      <c r="N123" s="244"/>
      <c r="O123" s="244"/>
      <c r="P123" s="244"/>
      <c r="Q123" s="244"/>
      <c r="R123" s="244"/>
      <c r="S123" s="244"/>
      <c r="T123" s="300">
        <v>2014</v>
      </c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</row>
    <row r="124" spans="1:50" ht="25.35" customHeight="1">
      <c r="B124" s="1823"/>
      <c r="C124" s="244" t="s">
        <v>12669</v>
      </c>
      <c r="D124" s="244"/>
      <c r="E124" s="244" t="s">
        <v>18123</v>
      </c>
      <c r="F124" s="244" t="s">
        <v>13736</v>
      </c>
      <c r="G124" s="244">
        <v>1170</v>
      </c>
      <c r="H124" s="244"/>
      <c r="I124" s="244"/>
      <c r="J124" s="244">
        <v>19</v>
      </c>
      <c r="K124" s="244">
        <v>36</v>
      </c>
      <c r="L124" s="228"/>
      <c r="M124" s="244"/>
      <c r="N124" s="244"/>
      <c r="O124" s="244"/>
      <c r="P124" s="244"/>
      <c r="Q124" s="244"/>
      <c r="R124" s="244"/>
      <c r="S124" s="244"/>
      <c r="T124" s="300">
        <v>2014</v>
      </c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</row>
    <row r="125" spans="1:50" ht="25.35" customHeight="1">
      <c r="B125" s="1823"/>
      <c r="C125" s="244" t="s">
        <v>12669</v>
      </c>
      <c r="D125" s="244"/>
      <c r="E125" s="244" t="s">
        <v>18124</v>
      </c>
      <c r="F125" s="244" t="s">
        <v>13736</v>
      </c>
      <c r="G125" s="244">
        <v>753</v>
      </c>
      <c r="H125" s="244"/>
      <c r="I125" s="244"/>
      <c r="J125" s="244"/>
      <c r="K125" s="244"/>
      <c r="L125" s="228"/>
      <c r="M125" s="244"/>
      <c r="N125" s="244"/>
      <c r="O125" s="244"/>
      <c r="P125" s="244"/>
      <c r="Q125" s="244"/>
      <c r="R125" s="244"/>
      <c r="S125" s="244"/>
      <c r="T125" s="300">
        <v>2014</v>
      </c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4"/>
      <c r="AQ125" s="244"/>
      <c r="AR125" s="244"/>
      <c r="AS125" s="244"/>
    </row>
    <row r="126" spans="1:50" ht="25.35" customHeight="1">
      <c r="B126" s="1823"/>
      <c r="C126" s="244" t="s">
        <v>12669</v>
      </c>
      <c r="D126" s="244"/>
      <c r="E126" s="244" t="s">
        <v>18125</v>
      </c>
      <c r="F126" s="244" t="s">
        <v>13736</v>
      </c>
      <c r="G126" s="244">
        <v>4560</v>
      </c>
      <c r="H126" s="244"/>
      <c r="I126" s="244"/>
      <c r="J126" s="244"/>
      <c r="K126" s="244"/>
      <c r="L126" s="228"/>
      <c r="M126" s="244"/>
      <c r="N126" s="244"/>
      <c r="O126" s="244"/>
      <c r="P126" s="244"/>
      <c r="Q126" s="244"/>
      <c r="R126" s="244"/>
      <c r="S126" s="244"/>
      <c r="T126" s="300">
        <v>2014</v>
      </c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4"/>
      <c r="AM126" s="244"/>
      <c r="AN126" s="244"/>
      <c r="AO126" s="244"/>
      <c r="AP126" s="244"/>
      <c r="AQ126" s="244"/>
      <c r="AR126" s="244"/>
      <c r="AS126" s="244"/>
    </row>
    <row r="127" spans="1:50" ht="25.35" customHeight="1">
      <c r="B127" s="1823"/>
      <c r="C127" s="244" t="s">
        <v>12669</v>
      </c>
      <c r="D127" s="244"/>
      <c r="E127" s="244" t="s">
        <v>18126</v>
      </c>
      <c r="F127" s="244" t="s">
        <v>13736</v>
      </c>
      <c r="G127" s="244">
        <v>2250</v>
      </c>
      <c r="H127" s="244"/>
      <c r="I127" s="244"/>
      <c r="J127" s="244">
        <v>19</v>
      </c>
      <c r="K127" s="244">
        <v>39</v>
      </c>
      <c r="L127" s="228"/>
      <c r="M127" s="244"/>
      <c r="N127" s="244"/>
      <c r="O127" s="244"/>
      <c r="P127" s="244"/>
      <c r="Q127" s="244"/>
      <c r="R127" s="244"/>
      <c r="S127" s="244"/>
      <c r="T127" s="300">
        <v>2017</v>
      </c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4"/>
    </row>
    <row r="128" spans="1:50" ht="25.35" customHeight="1">
      <c r="B128" s="1823"/>
      <c r="C128" s="244" t="s">
        <v>12669</v>
      </c>
      <c r="D128" s="244"/>
      <c r="E128" s="244" t="s">
        <v>18127</v>
      </c>
      <c r="F128" s="244" t="s">
        <v>13736</v>
      </c>
      <c r="G128" s="244">
        <v>942</v>
      </c>
      <c r="H128" s="244"/>
      <c r="I128" s="244"/>
      <c r="J128" s="244">
        <v>22</v>
      </c>
      <c r="K128" s="244">
        <v>41</v>
      </c>
      <c r="L128" s="228"/>
      <c r="M128" s="244"/>
      <c r="N128" s="244"/>
      <c r="O128" s="244"/>
      <c r="P128" s="244"/>
      <c r="Q128" s="244"/>
      <c r="R128" s="244"/>
      <c r="S128" s="244"/>
      <c r="T128" s="300">
        <v>2018</v>
      </c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4"/>
      <c r="AM128" s="244"/>
      <c r="AN128" s="244"/>
      <c r="AO128" s="244"/>
      <c r="AP128" s="244"/>
      <c r="AQ128" s="244"/>
      <c r="AR128" s="244"/>
      <c r="AS128" s="244"/>
    </row>
    <row r="129" spans="2:46" ht="25.35" customHeight="1">
      <c r="B129" s="1823"/>
      <c r="C129" s="244" t="s">
        <v>12669</v>
      </c>
      <c r="D129" s="244"/>
      <c r="E129" s="244" t="s">
        <v>15635</v>
      </c>
      <c r="F129" s="244" t="s">
        <v>13738</v>
      </c>
      <c r="G129" s="244">
        <v>1442</v>
      </c>
      <c r="H129" s="244"/>
      <c r="I129" s="244"/>
      <c r="J129" s="244"/>
      <c r="K129" s="244"/>
      <c r="L129" s="228"/>
      <c r="M129" s="244"/>
      <c r="N129" s="244"/>
      <c r="O129" s="244"/>
      <c r="P129" s="244"/>
      <c r="Q129" s="244"/>
      <c r="R129" s="244"/>
      <c r="S129" s="244"/>
      <c r="T129" s="300">
        <v>2019</v>
      </c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44"/>
      <c r="AQ129" s="244"/>
      <c r="AR129" s="244"/>
      <c r="AS129" s="244"/>
    </row>
    <row r="130" spans="2:46" ht="25.35" customHeight="1">
      <c r="B130" s="1823"/>
      <c r="C130" s="244" t="s">
        <v>12669</v>
      </c>
      <c r="D130" s="244"/>
      <c r="E130" s="244" t="s">
        <v>19682</v>
      </c>
      <c r="F130" s="244" t="s">
        <v>13738</v>
      </c>
      <c r="G130" s="244">
        <v>1442</v>
      </c>
      <c r="H130" s="244"/>
      <c r="I130" s="244"/>
      <c r="J130" s="244"/>
      <c r="K130" s="244"/>
      <c r="L130" s="228"/>
      <c r="M130" s="244"/>
      <c r="N130" s="244"/>
      <c r="O130" s="244"/>
      <c r="P130" s="244"/>
      <c r="Q130" s="244"/>
      <c r="R130" s="244"/>
      <c r="S130" s="244"/>
      <c r="T130" s="300">
        <v>2019</v>
      </c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/>
    </row>
    <row r="131" spans="2:46" ht="25.35" customHeight="1">
      <c r="B131" s="1823"/>
      <c r="C131" s="244" t="s">
        <v>12669</v>
      </c>
      <c r="D131" s="244"/>
      <c r="E131" s="244" t="s">
        <v>18128</v>
      </c>
      <c r="F131" s="244" t="s">
        <v>13736</v>
      </c>
      <c r="G131" s="244">
        <v>1075</v>
      </c>
      <c r="H131" s="244"/>
      <c r="I131" s="244"/>
      <c r="J131" s="244"/>
      <c r="K131" s="244"/>
      <c r="L131" s="228"/>
      <c r="M131" s="244"/>
      <c r="N131" s="244"/>
      <c r="O131" s="244"/>
      <c r="P131" s="244"/>
      <c r="Q131" s="244"/>
      <c r="R131" s="244"/>
      <c r="S131" s="244"/>
      <c r="T131" s="300">
        <v>2020</v>
      </c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</row>
    <row r="132" spans="2:46" ht="25.35" customHeight="1">
      <c r="B132" s="1823"/>
      <c r="C132" s="244" t="s">
        <v>12669</v>
      </c>
      <c r="D132" s="244"/>
      <c r="E132" s="244" t="s">
        <v>19683</v>
      </c>
      <c r="F132" s="244" t="s">
        <v>2010</v>
      </c>
      <c r="G132" s="244">
        <v>2156</v>
      </c>
      <c r="H132" s="244"/>
      <c r="I132" s="244"/>
      <c r="J132" s="244">
        <v>19</v>
      </c>
      <c r="K132" s="244">
        <v>38</v>
      </c>
      <c r="L132" s="228"/>
      <c r="M132" s="244"/>
      <c r="N132" s="244"/>
      <c r="O132" s="244"/>
      <c r="P132" s="244"/>
      <c r="Q132" s="244"/>
      <c r="R132" s="244"/>
      <c r="S132" s="244"/>
      <c r="T132" s="300">
        <v>2020</v>
      </c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  <c r="AO132" s="244"/>
      <c r="AP132" s="244"/>
      <c r="AQ132" s="244"/>
      <c r="AR132" s="244"/>
      <c r="AS132" s="244"/>
    </row>
    <row r="133" spans="2:46" ht="25.35" customHeight="1">
      <c r="B133" s="1823"/>
      <c r="C133" s="244" t="s">
        <v>12669</v>
      </c>
      <c r="D133" s="244"/>
      <c r="E133" s="244" t="s">
        <v>19684</v>
      </c>
      <c r="F133" s="244" t="s">
        <v>13736</v>
      </c>
      <c r="G133" s="244">
        <v>900</v>
      </c>
      <c r="H133" s="244"/>
      <c r="I133" s="244"/>
      <c r="J133" s="244">
        <v>15</v>
      </c>
      <c r="K133" s="244">
        <v>36</v>
      </c>
      <c r="L133" s="228"/>
      <c r="M133" s="244"/>
      <c r="N133" s="244"/>
      <c r="O133" s="244"/>
      <c r="P133" s="244"/>
      <c r="Q133" s="244"/>
      <c r="R133" s="244"/>
      <c r="S133" s="244"/>
      <c r="T133" s="300">
        <v>2016</v>
      </c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  <c r="AO133" s="244"/>
      <c r="AP133" s="244"/>
      <c r="AQ133" s="244"/>
      <c r="AR133" s="244"/>
      <c r="AS133" s="244"/>
    </row>
    <row r="134" spans="2:46" ht="25.35" customHeight="1">
      <c r="B134" s="1823"/>
      <c r="C134" s="244" t="s">
        <v>12669</v>
      </c>
      <c r="D134" s="244"/>
      <c r="E134" s="244" t="s">
        <v>19685</v>
      </c>
      <c r="F134" s="244" t="s">
        <v>13736</v>
      </c>
      <c r="G134" s="244">
        <v>836</v>
      </c>
      <c r="H134" s="244"/>
      <c r="I134" s="244"/>
      <c r="J134" s="244">
        <v>18</v>
      </c>
      <c r="K134" s="244">
        <v>28</v>
      </c>
      <c r="L134" s="228"/>
      <c r="M134" s="244"/>
      <c r="N134" s="244"/>
      <c r="O134" s="244"/>
      <c r="P134" s="244"/>
      <c r="Q134" s="244"/>
      <c r="R134" s="244"/>
      <c r="S134" s="244"/>
      <c r="T134" s="300">
        <v>2021</v>
      </c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  <c r="AO134" s="244"/>
      <c r="AP134" s="244"/>
      <c r="AQ134" s="244"/>
      <c r="AR134" s="244"/>
      <c r="AS134" s="244"/>
    </row>
    <row r="135" spans="2:46" s="1836" customFormat="1" ht="24" customHeight="1">
      <c r="B135" s="1820" t="s">
        <v>541</v>
      </c>
      <c r="C135" s="318" t="s">
        <v>2001</v>
      </c>
      <c r="D135" s="318"/>
      <c r="E135" s="809">
        <f>COUNTA(E136:E315)</f>
        <v>180</v>
      </c>
      <c r="F135" s="318"/>
      <c r="G135" s="810">
        <f>SUM(G136:G315)</f>
        <v>2090783.7</v>
      </c>
      <c r="H135" s="811">
        <f>SUM(H136:H315)</f>
        <v>32668</v>
      </c>
      <c r="I135" s="811">
        <f>SUM(I136:I315)</f>
        <v>40375</v>
      </c>
      <c r="J135" s="811"/>
      <c r="K135" s="811"/>
      <c r="L135" s="811"/>
      <c r="M135" s="811"/>
      <c r="N135" s="811"/>
      <c r="O135" s="318"/>
      <c r="P135" s="318"/>
      <c r="Q135" s="349"/>
      <c r="R135" s="349"/>
      <c r="S135" s="349"/>
      <c r="T135" s="300"/>
      <c r="U135" s="349"/>
      <c r="V135" s="349"/>
      <c r="W135" s="349"/>
      <c r="X135" s="349"/>
      <c r="Y135" s="349"/>
      <c r="Z135" s="318"/>
      <c r="AA135" s="318"/>
      <c r="AB135" s="318"/>
      <c r="AC135" s="461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80"/>
      <c r="AP135" s="380"/>
      <c r="AQ135" s="380"/>
      <c r="AR135" s="380"/>
      <c r="AS135" s="380"/>
    </row>
    <row r="136" spans="2:46" s="115" customFormat="1" ht="24" customHeight="1">
      <c r="B136" s="1823"/>
      <c r="C136" s="228" t="s">
        <v>1850</v>
      </c>
      <c r="D136" s="597" t="s">
        <v>21625</v>
      </c>
      <c r="E136" s="228" t="s">
        <v>15637</v>
      </c>
      <c r="F136" s="228" t="s">
        <v>9762</v>
      </c>
      <c r="G136" s="228">
        <v>206557</v>
      </c>
      <c r="H136" s="228"/>
      <c r="I136" s="228"/>
      <c r="J136" s="228"/>
      <c r="K136" s="228"/>
      <c r="L136" s="228"/>
      <c r="M136" s="228"/>
      <c r="N136" s="228">
        <v>3</v>
      </c>
      <c r="O136" s="228"/>
      <c r="P136" s="233"/>
      <c r="Q136" s="233"/>
      <c r="R136" s="233"/>
      <c r="S136" s="390"/>
      <c r="T136" s="300">
        <v>2018</v>
      </c>
      <c r="U136" s="233"/>
      <c r="V136" s="233"/>
      <c r="W136" s="233"/>
      <c r="X136" s="233"/>
      <c r="Y136" s="233"/>
      <c r="Z136" s="240">
        <v>21026</v>
      </c>
      <c r="AA136" s="228"/>
      <c r="AB136" s="228"/>
      <c r="AC136" s="228"/>
      <c r="AD136" s="228"/>
      <c r="AE136" s="228"/>
      <c r="AF136" s="228"/>
      <c r="AG136" s="228"/>
      <c r="AH136" s="228"/>
      <c r="AI136" s="228"/>
      <c r="AJ136" s="228"/>
      <c r="AK136" s="228"/>
      <c r="AL136" s="228"/>
      <c r="AM136" s="228"/>
      <c r="AN136" s="228"/>
      <c r="AO136" s="228"/>
      <c r="AP136" s="228"/>
      <c r="AQ136" s="228"/>
      <c r="AR136" s="228"/>
      <c r="AS136" s="244" t="s">
        <v>9763</v>
      </c>
      <c r="AT136" s="1318"/>
    </row>
    <row r="137" spans="2:46" s="115" customFormat="1" ht="24" customHeight="1">
      <c r="B137" s="1823"/>
      <c r="C137" s="228" t="s">
        <v>2694</v>
      </c>
      <c r="D137" s="597" t="s">
        <v>21626</v>
      </c>
      <c r="E137" s="228" t="s">
        <v>16556</v>
      </c>
      <c r="F137" s="228" t="s">
        <v>16344</v>
      </c>
      <c r="G137" s="228">
        <v>495</v>
      </c>
      <c r="H137" s="228">
        <v>495</v>
      </c>
      <c r="I137" s="228">
        <v>495</v>
      </c>
      <c r="J137" s="228"/>
      <c r="K137" s="228"/>
      <c r="L137" s="228"/>
      <c r="M137" s="228"/>
      <c r="N137" s="228"/>
      <c r="O137" s="228"/>
      <c r="P137" s="233"/>
      <c r="Q137" s="233"/>
      <c r="R137" s="233"/>
      <c r="S137" s="390"/>
      <c r="T137" s="812">
        <v>2019</v>
      </c>
      <c r="U137" s="233"/>
      <c r="V137" s="233"/>
      <c r="W137" s="233"/>
      <c r="X137" s="233"/>
      <c r="Y137" s="233"/>
      <c r="Z137" s="240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228"/>
      <c r="AK137" s="228"/>
      <c r="AL137" s="228"/>
      <c r="AM137" s="228"/>
      <c r="AN137" s="228"/>
      <c r="AO137" s="228"/>
      <c r="AP137" s="228"/>
      <c r="AQ137" s="228"/>
      <c r="AR137" s="228"/>
      <c r="AS137" s="529"/>
      <c r="AT137" s="1318"/>
    </row>
    <row r="138" spans="2:46" s="115" customFormat="1" ht="24" customHeight="1">
      <c r="B138" s="1823"/>
      <c r="C138" s="228" t="s">
        <v>2694</v>
      </c>
      <c r="D138" s="597" t="s">
        <v>21627</v>
      </c>
      <c r="E138" s="228" t="s">
        <v>18129</v>
      </c>
      <c r="F138" s="228" t="s">
        <v>16344</v>
      </c>
      <c r="G138" s="228">
        <v>676</v>
      </c>
      <c r="H138" s="228">
        <v>676</v>
      </c>
      <c r="I138" s="228">
        <v>676</v>
      </c>
      <c r="J138" s="228"/>
      <c r="K138" s="228"/>
      <c r="L138" s="228"/>
      <c r="M138" s="228"/>
      <c r="N138" s="228"/>
      <c r="O138" s="228"/>
      <c r="P138" s="233"/>
      <c r="Q138" s="233"/>
      <c r="R138" s="233"/>
      <c r="S138" s="390"/>
      <c r="T138" s="300">
        <v>2014</v>
      </c>
      <c r="U138" s="233"/>
      <c r="V138" s="233"/>
      <c r="W138" s="233"/>
      <c r="X138" s="233"/>
      <c r="Y138" s="233"/>
      <c r="Z138" s="240"/>
      <c r="AA138" s="228"/>
      <c r="AB138" s="228"/>
      <c r="AC138" s="228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8"/>
      <c r="AO138" s="228"/>
      <c r="AP138" s="228"/>
      <c r="AQ138" s="228"/>
      <c r="AR138" s="228"/>
      <c r="AS138" s="529"/>
      <c r="AT138" s="1318"/>
    </row>
    <row r="139" spans="2:46" s="115" customFormat="1" ht="24" customHeight="1">
      <c r="B139" s="1823"/>
      <c r="C139" s="228" t="s">
        <v>2694</v>
      </c>
      <c r="D139" s="597" t="s">
        <v>21628</v>
      </c>
      <c r="E139" s="228" t="s">
        <v>16558</v>
      </c>
      <c r="F139" s="228" t="s">
        <v>16344</v>
      </c>
      <c r="G139" s="228">
        <v>820</v>
      </c>
      <c r="H139" s="228">
        <v>820</v>
      </c>
      <c r="I139" s="228">
        <v>820</v>
      </c>
      <c r="J139" s="228"/>
      <c r="K139" s="228"/>
      <c r="L139" s="228"/>
      <c r="M139" s="228"/>
      <c r="N139" s="228"/>
      <c r="O139" s="228"/>
      <c r="P139" s="233"/>
      <c r="Q139" s="233"/>
      <c r="R139" s="233"/>
      <c r="S139" s="390"/>
      <c r="T139" s="300">
        <v>2014</v>
      </c>
      <c r="U139" s="233"/>
      <c r="V139" s="233"/>
      <c r="W139" s="233"/>
      <c r="X139" s="233"/>
      <c r="Y139" s="233"/>
      <c r="Z139" s="240"/>
      <c r="AA139" s="228"/>
      <c r="AB139" s="228"/>
      <c r="AC139" s="228"/>
      <c r="AD139" s="228"/>
      <c r="AE139" s="228"/>
      <c r="AF139" s="228"/>
      <c r="AG139" s="228"/>
      <c r="AH139" s="228"/>
      <c r="AI139" s="228"/>
      <c r="AJ139" s="228"/>
      <c r="AK139" s="228"/>
      <c r="AL139" s="228"/>
      <c r="AM139" s="228"/>
      <c r="AN139" s="228"/>
      <c r="AO139" s="228"/>
      <c r="AP139" s="228"/>
      <c r="AQ139" s="228"/>
      <c r="AR139" s="228"/>
      <c r="AS139" s="529"/>
      <c r="AT139" s="1318"/>
    </row>
    <row r="140" spans="2:46" s="115" customFormat="1" ht="24" customHeight="1">
      <c r="B140" s="1823"/>
      <c r="C140" s="228" t="s">
        <v>2694</v>
      </c>
      <c r="D140" s="597" t="s">
        <v>21629</v>
      </c>
      <c r="E140" s="228" t="s">
        <v>18130</v>
      </c>
      <c r="F140" s="228" t="s">
        <v>16344</v>
      </c>
      <c r="G140" s="228">
        <v>873</v>
      </c>
      <c r="H140" s="228">
        <v>873</v>
      </c>
      <c r="I140" s="228">
        <v>873</v>
      </c>
      <c r="J140" s="228"/>
      <c r="K140" s="228"/>
      <c r="L140" s="228"/>
      <c r="M140" s="228"/>
      <c r="N140" s="228"/>
      <c r="O140" s="228"/>
      <c r="P140" s="233"/>
      <c r="Q140" s="233"/>
      <c r="R140" s="233"/>
      <c r="S140" s="390"/>
      <c r="T140" s="300">
        <v>2014</v>
      </c>
      <c r="U140" s="233"/>
      <c r="V140" s="233"/>
      <c r="W140" s="233"/>
      <c r="X140" s="233"/>
      <c r="Y140" s="233"/>
      <c r="Z140" s="240"/>
      <c r="AA140" s="228"/>
      <c r="AB140" s="228"/>
      <c r="AC140" s="228"/>
      <c r="AD140" s="228"/>
      <c r="AE140" s="228"/>
      <c r="AF140" s="228"/>
      <c r="AG140" s="228"/>
      <c r="AH140" s="228"/>
      <c r="AI140" s="228"/>
      <c r="AJ140" s="228"/>
      <c r="AK140" s="228"/>
      <c r="AL140" s="228"/>
      <c r="AM140" s="228"/>
      <c r="AN140" s="228"/>
      <c r="AO140" s="228"/>
      <c r="AP140" s="228"/>
      <c r="AQ140" s="228"/>
      <c r="AR140" s="228"/>
      <c r="AS140" s="529"/>
      <c r="AT140" s="1318"/>
    </row>
    <row r="141" spans="2:46" s="115" customFormat="1" ht="24" customHeight="1">
      <c r="B141" s="1823"/>
      <c r="C141" s="228" t="s">
        <v>2694</v>
      </c>
      <c r="D141" s="597" t="s">
        <v>21630</v>
      </c>
      <c r="E141" s="228" t="s">
        <v>16560</v>
      </c>
      <c r="F141" s="228" t="s">
        <v>16344</v>
      </c>
      <c r="G141" s="228">
        <v>2030</v>
      </c>
      <c r="H141" s="228">
        <v>2030</v>
      </c>
      <c r="I141" s="228">
        <v>2030</v>
      </c>
      <c r="J141" s="228"/>
      <c r="K141" s="228"/>
      <c r="L141" s="228"/>
      <c r="M141" s="228"/>
      <c r="N141" s="228"/>
      <c r="O141" s="228"/>
      <c r="P141" s="233"/>
      <c r="Q141" s="233"/>
      <c r="R141" s="233"/>
      <c r="S141" s="390"/>
      <c r="T141" s="300">
        <v>2014</v>
      </c>
      <c r="U141" s="233"/>
      <c r="V141" s="233"/>
      <c r="W141" s="233"/>
      <c r="X141" s="233"/>
      <c r="Y141" s="233"/>
      <c r="Z141" s="240"/>
      <c r="AA141" s="228"/>
      <c r="AB141" s="228"/>
      <c r="AC141" s="228"/>
      <c r="AD141" s="228"/>
      <c r="AE141" s="228"/>
      <c r="AF141" s="228"/>
      <c r="AG141" s="228"/>
      <c r="AH141" s="228"/>
      <c r="AI141" s="228"/>
      <c r="AJ141" s="228"/>
      <c r="AK141" s="228"/>
      <c r="AL141" s="228"/>
      <c r="AM141" s="228"/>
      <c r="AN141" s="228"/>
      <c r="AO141" s="228"/>
      <c r="AP141" s="228"/>
      <c r="AQ141" s="228"/>
      <c r="AR141" s="228"/>
      <c r="AS141" s="529"/>
      <c r="AT141" s="1318"/>
    </row>
    <row r="142" spans="2:46" s="115" customFormat="1" ht="24" customHeight="1">
      <c r="B142" s="1823"/>
      <c r="C142" s="228" t="s">
        <v>2694</v>
      </c>
      <c r="D142" s="597" t="s">
        <v>20151</v>
      </c>
      <c r="E142" s="228" t="s">
        <v>16570</v>
      </c>
      <c r="F142" s="228" t="s">
        <v>16344</v>
      </c>
      <c r="G142" s="228">
        <v>1448</v>
      </c>
      <c r="H142" s="228">
        <v>1448</v>
      </c>
      <c r="I142" s="228">
        <v>1448</v>
      </c>
      <c r="J142" s="228"/>
      <c r="K142" s="228"/>
      <c r="L142" s="228"/>
      <c r="M142" s="228"/>
      <c r="N142" s="228"/>
      <c r="O142" s="233"/>
      <c r="P142" s="233"/>
      <c r="Q142" s="390"/>
      <c r="R142" s="390"/>
      <c r="S142" s="244"/>
      <c r="T142" s="300">
        <v>2014</v>
      </c>
      <c r="U142" s="233"/>
      <c r="V142" s="233"/>
      <c r="W142" s="233"/>
      <c r="X142" s="233"/>
      <c r="Y142" s="233"/>
      <c r="Z142" s="240"/>
      <c r="AA142" s="228"/>
      <c r="AB142" s="228"/>
      <c r="AC142" s="228"/>
      <c r="AD142" s="228"/>
      <c r="AE142" s="228"/>
      <c r="AF142" s="228"/>
      <c r="AG142" s="228"/>
      <c r="AH142" s="228"/>
      <c r="AI142" s="228"/>
      <c r="AJ142" s="228"/>
      <c r="AK142" s="228"/>
      <c r="AL142" s="228"/>
      <c r="AM142" s="228"/>
      <c r="AN142" s="228"/>
      <c r="AO142" s="228"/>
      <c r="AP142" s="228"/>
      <c r="AQ142" s="228"/>
      <c r="AR142" s="228"/>
      <c r="AS142" s="529"/>
      <c r="AT142" s="1318"/>
    </row>
    <row r="143" spans="2:46" s="115" customFormat="1" ht="24" customHeight="1">
      <c r="B143" s="1823"/>
      <c r="C143" s="621" t="s">
        <v>2694</v>
      </c>
      <c r="D143" s="597" t="s">
        <v>21631</v>
      </c>
      <c r="E143" s="621" t="s">
        <v>21632</v>
      </c>
      <c r="F143" s="621" t="s">
        <v>21633</v>
      </c>
      <c r="G143" s="621">
        <v>924</v>
      </c>
      <c r="H143" s="621"/>
      <c r="I143" s="621"/>
      <c r="J143" s="621"/>
      <c r="K143" s="621"/>
      <c r="L143" s="621"/>
      <c r="M143" s="621"/>
      <c r="N143" s="621"/>
      <c r="O143" s="626"/>
      <c r="P143" s="626"/>
      <c r="Q143" s="813"/>
      <c r="R143" s="813"/>
      <c r="S143" s="244"/>
      <c r="T143" s="812"/>
      <c r="U143" s="626"/>
      <c r="V143" s="626"/>
      <c r="W143" s="626"/>
      <c r="X143" s="626"/>
      <c r="Y143" s="626"/>
      <c r="Z143" s="814"/>
      <c r="AA143" s="621"/>
      <c r="AB143" s="621"/>
      <c r="AC143" s="621"/>
      <c r="AD143" s="621"/>
      <c r="AE143" s="621"/>
      <c r="AF143" s="621"/>
      <c r="AG143" s="621"/>
      <c r="AH143" s="621"/>
      <c r="AI143" s="621"/>
      <c r="AJ143" s="621"/>
      <c r="AK143" s="621"/>
      <c r="AL143" s="621"/>
      <c r="AM143" s="621"/>
      <c r="AN143" s="621"/>
      <c r="AO143" s="621"/>
      <c r="AP143" s="621"/>
      <c r="AQ143" s="621"/>
      <c r="AR143" s="621"/>
      <c r="AS143" s="244"/>
      <c r="AT143" s="1318" t="s">
        <v>20250</v>
      </c>
    </row>
    <row r="144" spans="2:46" s="115" customFormat="1" ht="24" customHeight="1">
      <c r="B144" s="1823"/>
      <c r="C144" s="621" t="s">
        <v>2694</v>
      </c>
      <c r="D144" s="597" t="s">
        <v>21631</v>
      </c>
      <c r="E144" s="621" t="s">
        <v>21634</v>
      </c>
      <c r="F144" s="621" t="s">
        <v>21633</v>
      </c>
      <c r="G144" s="621">
        <v>924</v>
      </c>
      <c r="H144" s="621"/>
      <c r="I144" s="621"/>
      <c r="J144" s="621"/>
      <c r="K144" s="621"/>
      <c r="L144" s="621"/>
      <c r="M144" s="621"/>
      <c r="N144" s="621"/>
      <c r="O144" s="626"/>
      <c r="P144" s="626"/>
      <c r="Q144" s="813"/>
      <c r="R144" s="813"/>
      <c r="S144" s="244"/>
      <c r="T144" s="812"/>
      <c r="U144" s="626"/>
      <c r="V144" s="626"/>
      <c r="W144" s="626"/>
      <c r="X144" s="626"/>
      <c r="Y144" s="626"/>
      <c r="Z144" s="814"/>
      <c r="AA144" s="621"/>
      <c r="AB144" s="621"/>
      <c r="AC144" s="621"/>
      <c r="AD144" s="621"/>
      <c r="AE144" s="621"/>
      <c r="AF144" s="621"/>
      <c r="AG144" s="621"/>
      <c r="AH144" s="621"/>
      <c r="AI144" s="621"/>
      <c r="AJ144" s="621"/>
      <c r="AK144" s="621"/>
      <c r="AL144" s="621"/>
      <c r="AM144" s="621"/>
      <c r="AN144" s="621"/>
      <c r="AO144" s="621"/>
      <c r="AP144" s="621"/>
      <c r="AQ144" s="621"/>
      <c r="AR144" s="621"/>
      <c r="AS144" s="244"/>
      <c r="AT144" s="1318" t="s">
        <v>20250</v>
      </c>
    </row>
    <row r="145" spans="2:46" s="115" customFormat="1" ht="24" customHeight="1">
      <c r="B145" s="1823"/>
      <c r="C145" s="228" t="s">
        <v>2700</v>
      </c>
      <c r="D145" s="597" t="s">
        <v>19796</v>
      </c>
      <c r="E145" s="228" t="s">
        <v>18131</v>
      </c>
      <c r="F145" s="228" t="s">
        <v>12628</v>
      </c>
      <c r="G145" s="228">
        <v>911</v>
      </c>
      <c r="H145" s="228"/>
      <c r="I145" s="228"/>
      <c r="J145" s="228">
        <v>20</v>
      </c>
      <c r="K145" s="228">
        <v>40</v>
      </c>
      <c r="L145" s="228"/>
      <c r="M145" s="228"/>
      <c r="N145" s="228">
        <v>800</v>
      </c>
      <c r="O145" s="228">
        <v>88</v>
      </c>
      <c r="P145" s="233">
        <v>100</v>
      </c>
      <c r="Q145" s="233" t="s">
        <v>13811</v>
      </c>
      <c r="R145" s="233"/>
      <c r="S145" s="390"/>
      <c r="T145" s="300">
        <v>2008</v>
      </c>
      <c r="U145" s="233"/>
      <c r="V145" s="233"/>
      <c r="W145" s="233"/>
      <c r="X145" s="233"/>
      <c r="Y145" s="233"/>
      <c r="Z145" s="240"/>
      <c r="AA145" s="228"/>
      <c r="AB145" s="228"/>
      <c r="AC145" s="228"/>
      <c r="AD145" s="228"/>
      <c r="AE145" s="228"/>
      <c r="AF145" s="228"/>
      <c r="AG145" s="228"/>
      <c r="AH145" s="228"/>
      <c r="AI145" s="228"/>
      <c r="AJ145" s="228"/>
      <c r="AK145" s="228"/>
      <c r="AL145" s="228"/>
      <c r="AM145" s="228"/>
      <c r="AN145" s="228"/>
      <c r="AO145" s="228"/>
      <c r="AP145" s="228"/>
      <c r="AQ145" s="228"/>
      <c r="AR145" s="228"/>
      <c r="AS145" s="529"/>
      <c r="AT145" s="1318"/>
    </row>
    <row r="146" spans="2:46" s="115" customFormat="1" ht="24" customHeight="1">
      <c r="B146" s="1823"/>
      <c r="C146" s="228" t="s">
        <v>2700</v>
      </c>
      <c r="D146" s="597" t="s">
        <v>21635</v>
      </c>
      <c r="E146" s="228" t="s">
        <v>12892</v>
      </c>
      <c r="F146" s="228" t="s">
        <v>12628</v>
      </c>
      <c r="G146" s="228">
        <v>2345</v>
      </c>
      <c r="H146" s="228"/>
      <c r="I146" s="228"/>
      <c r="J146" s="228">
        <v>24</v>
      </c>
      <c r="K146" s="228">
        <v>42</v>
      </c>
      <c r="L146" s="228"/>
      <c r="M146" s="228"/>
      <c r="N146" s="228">
        <v>1008</v>
      </c>
      <c r="O146" s="228"/>
      <c r="P146" s="233"/>
      <c r="Q146" s="233"/>
      <c r="R146" s="233"/>
      <c r="S146" s="390"/>
      <c r="T146" s="300">
        <v>2019</v>
      </c>
      <c r="U146" s="233"/>
      <c r="V146" s="233"/>
      <c r="W146" s="233"/>
      <c r="X146" s="233"/>
      <c r="Y146" s="233"/>
      <c r="Z146" s="240">
        <v>400</v>
      </c>
      <c r="AA146" s="228"/>
      <c r="AB146" s="228"/>
      <c r="AC146" s="228"/>
      <c r="AD146" s="228"/>
      <c r="AE146" s="228"/>
      <c r="AF146" s="228"/>
      <c r="AG146" s="228"/>
      <c r="AH146" s="228"/>
      <c r="AI146" s="228"/>
      <c r="AJ146" s="228"/>
      <c r="AK146" s="228"/>
      <c r="AL146" s="228"/>
      <c r="AM146" s="228"/>
      <c r="AN146" s="228"/>
      <c r="AO146" s="228"/>
      <c r="AP146" s="228"/>
      <c r="AQ146" s="228"/>
      <c r="AR146" s="228"/>
      <c r="AS146" s="244"/>
      <c r="AT146" s="1318"/>
    </row>
    <row r="147" spans="2:46" s="115" customFormat="1" ht="24" customHeight="1">
      <c r="B147" s="1823"/>
      <c r="C147" s="228" t="s">
        <v>1465</v>
      </c>
      <c r="D147" s="597" t="s">
        <v>21636</v>
      </c>
      <c r="E147" s="228" t="s">
        <v>1466</v>
      </c>
      <c r="F147" s="228" t="s">
        <v>1465</v>
      </c>
      <c r="G147" s="228">
        <v>1400</v>
      </c>
      <c r="H147" s="228"/>
      <c r="I147" s="228"/>
      <c r="J147" s="228">
        <v>35</v>
      </c>
      <c r="K147" s="228">
        <v>40</v>
      </c>
      <c r="L147" s="228"/>
      <c r="M147" s="228"/>
      <c r="N147" s="228"/>
      <c r="O147" s="228"/>
      <c r="P147" s="233"/>
      <c r="Q147" s="233"/>
      <c r="R147" s="233"/>
      <c r="S147" s="390"/>
      <c r="T147" s="300">
        <v>2010</v>
      </c>
      <c r="U147" s="233"/>
      <c r="V147" s="233"/>
      <c r="W147" s="233"/>
      <c r="X147" s="233"/>
      <c r="Y147" s="233"/>
      <c r="Z147" s="240"/>
      <c r="AA147" s="228"/>
      <c r="AB147" s="228"/>
      <c r="AC147" s="228"/>
      <c r="AD147" s="228"/>
      <c r="AE147" s="228"/>
      <c r="AF147" s="228"/>
      <c r="AG147" s="228"/>
      <c r="AH147" s="228"/>
      <c r="AI147" s="228"/>
      <c r="AJ147" s="228"/>
      <c r="AK147" s="228"/>
      <c r="AL147" s="228"/>
      <c r="AM147" s="228"/>
      <c r="AN147" s="228"/>
      <c r="AO147" s="228"/>
      <c r="AP147" s="228"/>
      <c r="AQ147" s="228"/>
      <c r="AR147" s="228"/>
      <c r="AS147" s="529"/>
      <c r="AT147" s="1318"/>
    </row>
    <row r="148" spans="2:46" s="115" customFormat="1" ht="24" customHeight="1">
      <c r="B148" s="1823"/>
      <c r="C148" s="228" t="s">
        <v>1465</v>
      </c>
      <c r="D148" s="597" t="s">
        <v>21637</v>
      </c>
      <c r="E148" s="228" t="s">
        <v>3780</v>
      </c>
      <c r="F148" s="228" t="s">
        <v>16227</v>
      </c>
      <c r="G148" s="228">
        <v>4740</v>
      </c>
      <c r="H148" s="228"/>
      <c r="I148" s="228"/>
      <c r="J148" s="228"/>
      <c r="K148" s="228"/>
      <c r="L148" s="228"/>
      <c r="M148" s="228"/>
      <c r="N148" s="228">
        <v>3150</v>
      </c>
      <c r="O148" s="228"/>
      <c r="P148" s="233"/>
      <c r="Q148" s="233"/>
      <c r="R148" s="233"/>
      <c r="S148" s="390"/>
      <c r="T148" s="300">
        <v>2015</v>
      </c>
      <c r="U148" s="233"/>
      <c r="V148" s="233"/>
      <c r="W148" s="233"/>
      <c r="X148" s="233"/>
      <c r="Y148" s="233"/>
      <c r="Z148" s="240">
        <v>650</v>
      </c>
      <c r="AA148" s="228"/>
      <c r="AB148" s="228"/>
      <c r="AC148" s="228"/>
      <c r="AD148" s="228"/>
      <c r="AE148" s="228"/>
      <c r="AF148" s="228"/>
      <c r="AG148" s="228"/>
      <c r="AH148" s="228"/>
      <c r="AI148" s="228"/>
      <c r="AJ148" s="228"/>
      <c r="AK148" s="228"/>
      <c r="AL148" s="228"/>
      <c r="AM148" s="228"/>
      <c r="AN148" s="228"/>
      <c r="AO148" s="228"/>
      <c r="AP148" s="228"/>
      <c r="AQ148" s="228"/>
      <c r="AR148" s="228"/>
      <c r="AS148" s="244"/>
      <c r="AT148" s="1318"/>
    </row>
    <row r="149" spans="2:46" s="115" customFormat="1" ht="24" customHeight="1">
      <c r="B149" s="1823"/>
      <c r="C149" s="228" t="s">
        <v>1465</v>
      </c>
      <c r="D149" s="597" t="s">
        <v>21638</v>
      </c>
      <c r="E149" s="228" t="s">
        <v>9897</v>
      </c>
      <c r="F149" s="228" t="s">
        <v>16577</v>
      </c>
      <c r="G149" s="228">
        <v>720</v>
      </c>
      <c r="H149" s="228"/>
      <c r="I149" s="228"/>
      <c r="J149" s="228"/>
      <c r="K149" s="228"/>
      <c r="L149" s="228"/>
      <c r="M149" s="228"/>
      <c r="N149" s="228"/>
      <c r="O149" s="228"/>
      <c r="P149" s="233"/>
      <c r="Q149" s="233"/>
      <c r="R149" s="233"/>
      <c r="S149" s="390"/>
      <c r="T149" s="300">
        <v>2018</v>
      </c>
      <c r="U149" s="233"/>
      <c r="V149" s="233"/>
      <c r="W149" s="233"/>
      <c r="X149" s="233"/>
      <c r="Y149" s="233"/>
      <c r="Z149" s="240">
        <v>264</v>
      </c>
      <c r="AA149" s="228"/>
      <c r="AB149" s="228"/>
      <c r="AC149" s="228"/>
      <c r="AD149" s="228"/>
      <c r="AE149" s="228"/>
      <c r="AF149" s="228"/>
      <c r="AG149" s="228"/>
      <c r="AH149" s="228"/>
      <c r="AI149" s="228"/>
      <c r="AJ149" s="228"/>
      <c r="AK149" s="228"/>
      <c r="AL149" s="228"/>
      <c r="AM149" s="228"/>
      <c r="AN149" s="228"/>
      <c r="AO149" s="228"/>
      <c r="AP149" s="228"/>
      <c r="AQ149" s="228"/>
      <c r="AR149" s="228"/>
      <c r="AS149" s="529"/>
      <c r="AT149" s="1318"/>
    </row>
    <row r="150" spans="2:46" s="115" customFormat="1" ht="24" customHeight="1">
      <c r="B150" s="1823"/>
      <c r="C150" s="228" t="s">
        <v>1465</v>
      </c>
      <c r="D150" s="597"/>
      <c r="E150" s="228" t="s">
        <v>16578</v>
      </c>
      <c r="F150" s="228" t="s">
        <v>12717</v>
      </c>
      <c r="G150" s="228"/>
      <c r="H150" s="228"/>
      <c r="I150" s="228"/>
      <c r="J150" s="228"/>
      <c r="K150" s="228"/>
      <c r="L150" s="228"/>
      <c r="M150" s="228"/>
      <c r="N150" s="228"/>
      <c r="O150" s="228"/>
      <c r="P150" s="233"/>
      <c r="Q150" s="233"/>
      <c r="R150" s="233"/>
      <c r="S150" s="390"/>
      <c r="T150" s="300">
        <v>2024</v>
      </c>
      <c r="U150" s="233"/>
      <c r="V150" s="233"/>
      <c r="W150" s="233"/>
      <c r="X150" s="233"/>
      <c r="Y150" s="233"/>
      <c r="Z150" s="240"/>
      <c r="AA150" s="228"/>
      <c r="AB150" s="228"/>
      <c r="AC150" s="228"/>
      <c r="AD150" s="228"/>
      <c r="AE150" s="228"/>
      <c r="AF150" s="228"/>
      <c r="AG150" s="228"/>
      <c r="AH150" s="228"/>
      <c r="AI150" s="228"/>
      <c r="AJ150" s="228"/>
      <c r="AK150" s="228"/>
      <c r="AL150" s="228"/>
      <c r="AM150" s="228"/>
      <c r="AN150" s="228"/>
      <c r="AO150" s="228"/>
      <c r="AP150" s="228"/>
      <c r="AQ150" s="228"/>
      <c r="AR150" s="228"/>
      <c r="AS150" s="529"/>
      <c r="AT150" s="1318"/>
    </row>
    <row r="151" spans="2:46" s="115" customFormat="1" ht="24" customHeight="1">
      <c r="B151" s="1823"/>
      <c r="C151" s="228" t="s">
        <v>1465</v>
      </c>
      <c r="D151" s="597" t="s">
        <v>21639</v>
      </c>
      <c r="E151" s="228" t="s">
        <v>11091</v>
      </c>
      <c r="F151" s="228" t="s">
        <v>16577</v>
      </c>
      <c r="G151" s="228"/>
      <c r="H151" s="228"/>
      <c r="I151" s="228"/>
      <c r="J151" s="228"/>
      <c r="K151" s="228"/>
      <c r="L151" s="228"/>
      <c r="M151" s="228"/>
      <c r="N151" s="228">
        <v>1700</v>
      </c>
      <c r="O151" s="228"/>
      <c r="P151" s="233"/>
      <c r="Q151" s="233"/>
      <c r="R151" s="233"/>
      <c r="S151" s="390"/>
      <c r="T151" s="300"/>
      <c r="U151" s="233"/>
      <c r="V151" s="233"/>
      <c r="W151" s="233"/>
      <c r="X151" s="233"/>
      <c r="Y151" s="233"/>
      <c r="Z151" s="240"/>
      <c r="AA151" s="228"/>
      <c r="AB151" s="228"/>
      <c r="AC151" s="228"/>
      <c r="AD151" s="228"/>
      <c r="AE151" s="228"/>
      <c r="AF151" s="228"/>
      <c r="AG151" s="228"/>
      <c r="AH151" s="228"/>
      <c r="AI151" s="228"/>
      <c r="AJ151" s="228"/>
      <c r="AK151" s="228"/>
      <c r="AL151" s="228"/>
      <c r="AM151" s="228"/>
      <c r="AN151" s="228"/>
      <c r="AO151" s="228"/>
      <c r="AP151" s="228"/>
      <c r="AQ151" s="228"/>
      <c r="AR151" s="228"/>
      <c r="AS151" s="529"/>
      <c r="AT151" s="1318"/>
    </row>
    <row r="152" spans="2:46" s="115" customFormat="1" ht="24" customHeight="1">
      <c r="B152" s="1823"/>
      <c r="C152" s="228" t="s">
        <v>12717</v>
      </c>
      <c r="D152" s="597"/>
      <c r="E152" s="228" t="s">
        <v>18132</v>
      </c>
      <c r="F152" s="228" t="s">
        <v>16577</v>
      </c>
      <c r="G152" s="228">
        <v>758</v>
      </c>
      <c r="H152" s="228"/>
      <c r="I152" s="228"/>
      <c r="J152" s="228"/>
      <c r="K152" s="228"/>
      <c r="L152" s="228"/>
      <c r="M152" s="228"/>
      <c r="N152" s="228">
        <v>758</v>
      </c>
      <c r="O152" s="228"/>
      <c r="P152" s="233"/>
      <c r="Q152" s="233"/>
      <c r="R152" s="233"/>
      <c r="S152" s="390"/>
      <c r="T152" s="300">
        <v>2020</v>
      </c>
      <c r="U152" s="233"/>
      <c r="V152" s="233"/>
      <c r="W152" s="233"/>
      <c r="X152" s="233"/>
      <c r="Y152" s="233"/>
      <c r="Z152" s="240"/>
      <c r="AA152" s="228"/>
      <c r="AB152" s="228"/>
      <c r="AC152" s="228"/>
      <c r="AD152" s="228"/>
      <c r="AE152" s="228"/>
      <c r="AF152" s="228"/>
      <c r="AG152" s="228"/>
      <c r="AH152" s="228"/>
      <c r="AI152" s="228"/>
      <c r="AJ152" s="228"/>
      <c r="AK152" s="228"/>
      <c r="AL152" s="228"/>
      <c r="AM152" s="228"/>
      <c r="AN152" s="228"/>
      <c r="AO152" s="228"/>
      <c r="AP152" s="228"/>
      <c r="AQ152" s="228"/>
      <c r="AR152" s="228"/>
      <c r="AS152" s="529"/>
      <c r="AT152" s="1318"/>
    </row>
    <row r="153" spans="2:46" s="115" customFormat="1" ht="24" customHeight="1">
      <c r="B153" s="1823"/>
      <c r="C153" s="228" t="s">
        <v>2732</v>
      </c>
      <c r="D153" s="597" t="s">
        <v>21640</v>
      </c>
      <c r="E153" s="228" t="s">
        <v>8813</v>
      </c>
      <c r="F153" s="228" t="s">
        <v>12619</v>
      </c>
      <c r="G153" s="228">
        <v>58954</v>
      </c>
      <c r="H153" s="228"/>
      <c r="I153" s="228"/>
      <c r="J153" s="228">
        <v>45</v>
      </c>
      <c r="K153" s="228">
        <v>50</v>
      </c>
      <c r="L153" s="228"/>
      <c r="M153" s="228"/>
      <c r="N153" s="228">
        <v>2250</v>
      </c>
      <c r="O153" s="228"/>
      <c r="P153" s="233"/>
      <c r="Q153" s="233"/>
      <c r="R153" s="233"/>
      <c r="S153" s="390">
        <v>2017</v>
      </c>
      <c r="T153" s="300"/>
      <c r="U153" s="233"/>
      <c r="V153" s="233"/>
      <c r="W153" s="233"/>
      <c r="X153" s="233"/>
      <c r="Y153" s="233"/>
      <c r="Z153" s="240"/>
      <c r="AA153" s="228"/>
      <c r="AB153" s="228"/>
      <c r="AC153" s="228"/>
      <c r="AD153" s="228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28"/>
      <c r="AP153" s="228"/>
      <c r="AQ153" s="228"/>
      <c r="AR153" s="228"/>
      <c r="AS153" s="244"/>
      <c r="AT153" s="1318"/>
    </row>
    <row r="154" spans="2:46" s="115" customFormat="1" ht="24" customHeight="1">
      <c r="B154" s="1823"/>
      <c r="C154" s="228" t="s">
        <v>2732</v>
      </c>
      <c r="D154" s="597" t="s">
        <v>21641</v>
      </c>
      <c r="E154" s="228" t="s">
        <v>15652</v>
      </c>
      <c r="F154" s="228" t="s">
        <v>12619</v>
      </c>
      <c r="G154" s="228">
        <v>103143</v>
      </c>
      <c r="H154" s="228"/>
      <c r="I154" s="228"/>
      <c r="J154" s="228">
        <v>20</v>
      </c>
      <c r="K154" s="228">
        <v>40</v>
      </c>
      <c r="L154" s="228"/>
      <c r="M154" s="228"/>
      <c r="N154" s="228">
        <v>2112</v>
      </c>
      <c r="O154" s="228"/>
      <c r="P154" s="233"/>
      <c r="Q154" s="233"/>
      <c r="R154" s="233"/>
      <c r="S154" s="390">
        <v>2018</v>
      </c>
      <c r="T154" s="300"/>
      <c r="U154" s="233"/>
      <c r="V154" s="233"/>
      <c r="W154" s="233"/>
      <c r="X154" s="233"/>
      <c r="Y154" s="233"/>
      <c r="Z154" s="240"/>
      <c r="AA154" s="228"/>
      <c r="AB154" s="228"/>
      <c r="AC154" s="228"/>
      <c r="AD154" s="228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228"/>
      <c r="AO154" s="228"/>
      <c r="AP154" s="228"/>
      <c r="AQ154" s="228"/>
      <c r="AR154" s="228"/>
      <c r="AS154" s="244"/>
      <c r="AT154" s="1318"/>
    </row>
    <row r="155" spans="2:46" s="115" customFormat="1" ht="24" customHeight="1">
      <c r="B155" s="1823"/>
      <c r="C155" s="228" t="s">
        <v>2732</v>
      </c>
      <c r="D155" s="597" t="s">
        <v>21642</v>
      </c>
      <c r="E155" s="228" t="s">
        <v>15654</v>
      </c>
      <c r="F155" s="228" t="s">
        <v>12619</v>
      </c>
      <c r="G155" s="228">
        <v>3011</v>
      </c>
      <c r="H155" s="228">
        <v>1773</v>
      </c>
      <c r="I155" s="228">
        <v>12298</v>
      </c>
      <c r="J155" s="228"/>
      <c r="K155" s="228"/>
      <c r="L155" s="228"/>
      <c r="M155" s="228"/>
      <c r="N155" s="228">
        <v>537</v>
      </c>
      <c r="O155" s="228"/>
      <c r="P155" s="233"/>
      <c r="Q155" s="233"/>
      <c r="R155" s="233"/>
      <c r="S155" s="390"/>
      <c r="T155" s="300">
        <v>2020</v>
      </c>
      <c r="U155" s="233"/>
      <c r="V155" s="233"/>
      <c r="W155" s="233"/>
      <c r="X155" s="233"/>
      <c r="Y155" s="233"/>
      <c r="Z155" s="240"/>
      <c r="AA155" s="228"/>
      <c r="AB155" s="228"/>
      <c r="AC155" s="228"/>
      <c r="AD155" s="228"/>
      <c r="AE155" s="228"/>
      <c r="AF155" s="228"/>
      <c r="AG155" s="228"/>
      <c r="AH155" s="228"/>
      <c r="AI155" s="228"/>
      <c r="AJ155" s="228"/>
      <c r="AK155" s="228"/>
      <c r="AL155" s="228"/>
      <c r="AM155" s="228"/>
      <c r="AN155" s="228"/>
      <c r="AO155" s="228"/>
      <c r="AP155" s="228"/>
      <c r="AQ155" s="228"/>
      <c r="AR155" s="228"/>
      <c r="AS155" s="244"/>
      <c r="AT155" s="1318"/>
    </row>
    <row r="156" spans="2:46" s="115" customFormat="1" ht="24" customHeight="1">
      <c r="B156" s="1823"/>
      <c r="C156" s="228" t="s">
        <v>12646</v>
      </c>
      <c r="D156" s="597" t="s">
        <v>21643</v>
      </c>
      <c r="E156" s="228" t="s">
        <v>15656</v>
      </c>
      <c r="F156" s="228" t="s">
        <v>12619</v>
      </c>
      <c r="G156" s="228">
        <v>1978</v>
      </c>
      <c r="H156" s="228"/>
      <c r="I156" s="228"/>
      <c r="J156" s="228">
        <v>20</v>
      </c>
      <c r="K156" s="228">
        <v>40</v>
      </c>
      <c r="L156" s="228"/>
      <c r="M156" s="228"/>
      <c r="N156" s="228">
        <v>1978</v>
      </c>
      <c r="O156" s="228"/>
      <c r="P156" s="233"/>
      <c r="Q156" s="233"/>
      <c r="R156" s="390"/>
      <c r="S156" s="390"/>
      <c r="T156" s="300">
        <v>2020</v>
      </c>
      <c r="U156" s="233"/>
      <c r="V156" s="233"/>
      <c r="W156" s="233"/>
      <c r="X156" s="233"/>
      <c r="Y156" s="233"/>
      <c r="Z156" s="240"/>
      <c r="AA156" s="228"/>
      <c r="AB156" s="228"/>
      <c r="AC156" s="228"/>
      <c r="AD156" s="228"/>
      <c r="AE156" s="228"/>
      <c r="AF156" s="228"/>
      <c r="AG156" s="228"/>
      <c r="AH156" s="228"/>
      <c r="AI156" s="228"/>
      <c r="AJ156" s="228"/>
      <c r="AK156" s="228"/>
      <c r="AL156" s="228"/>
      <c r="AM156" s="228"/>
      <c r="AN156" s="228"/>
      <c r="AO156" s="228"/>
      <c r="AP156" s="228"/>
      <c r="AQ156" s="228"/>
      <c r="AR156" s="228"/>
      <c r="AS156" s="244"/>
      <c r="AT156" s="1318"/>
    </row>
    <row r="157" spans="2:46" s="115" customFormat="1" ht="24" customHeight="1">
      <c r="B157" s="1823"/>
      <c r="C157" s="228" t="s">
        <v>12646</v>
      </c>
      <c r="D157" s="597" t="s">
        <v>21644</v>
      </c>
      <c r="E157" s="597" t="s">
        <v>15657</v>
      </c>
      <c r="F157" s="228" t="s">
        <v>12619</v>
      </c>
      <c r="G157" s="407">
        <v>1012</v>
      </c>
      <c r="H157" s="799"/>
      <c r="I157" s="799"/>
      <c r="J157" s="323">
        <v>24</v>
      </c>
      <c r="K157" s="244">
        <v>44</v>
      </c>
      <c r="L157" s="244"/>
      <c r="M157" s="244"/>
      <c r="N157" s="244">
        <v>1056</v>
      </c>
      <c r="O157" s="244"/>
      <c r="P157" s="244"/>
      <c r="Q157" s="244"/>
      <c r="R157" s="244"/>
      <c r="S157" s="244"/>
      <c r="T157" s="300">
        <v>2006</v>
      </c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  <c r="AP157" s="244"/>
      <c r="AQ157" s="244"/>
      <c r="AR157" s="244"/>
      <c r="AS157" s="244"/>
      <c r="AT157" s="1318"/>
    </row>
    <row r="158" spans="2:46" s="115" customFormat="1" ht="24" customHeight="1">
      <c r="B158" s="1823"/>
      <c r="C158" s="228" t="s">
        <v>12646</v>
      </c>
      <c r="D158" s="597" t="s">
        <v>20277</v>
      </c>
      <c r="E158" s="597" t="s">
        <v>18133</v>
      </c>
      <c r="F158" s="228" t="s">
        <v>14474</v>
      </c>
      <c r="G158" s="407">
        <v>1260</v>
      </c>
      <c r="H158" s="799"/>
      <c r="I158" s="799"/>
      <c r="J158" s="323">
        <v>28</v>
      </c>
      <c r="K158" s="244">
        <v>45</v>
      </c>
      <c r="L158" s="244"/>
      <c r="M158" s="244"/>
      <c r="N158" s="244"/>
      <c r="O158" s="244"/>
      <c r="P158" s="244"/>
      <c r="Q158" s="244"/>
      <c r="R158" s="244"/>
      <c r="S158" s="244"/>
      <c r="T158" s="300">
        <v>2014</v>
      </c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  <c r="AP158" s="244"/>
      <c r="AQ158" s="244"/>
      <c r="AR158" s="244"/>
      <c r="AS158" s="244"/>
      <c r="AT158" s="1318"/>
    </row>
    <row r="159" spans="2:46" s="115" customFormat="1" ht="24" customHeight="1">
      <c r="B159" s="1823"/>
      <c r="C159" s="228" t="s">
        <v>12646</v>
      </c>
      <c r="D159" s="597" t="s">
        <v>21645</v>
      </c>
      <c r="E159" s="597" t="s">
        <v>15658</v>
      </c>
      <c r="F159" s="228" t="s">
        <v>14475</v>
      </c>
      <c r="G159" s="407">
        <v>540</v>
      </c>
      <c r="H159" s="799"/>
      <c r="I159" s="799"/>
      <c r="J159" s="799"/>
      <c r="K159" s="244"/>
      <c r="L159" s="244"/>
      <c r="M159" s="244"/>
      <c r="N159" s="244"/>
      <c r="O159" s="244"/>
      <c r="P159" s="244"/>
      <c r="Q159" s="244"/>
      <c r="R159" s="244"/>
      <c r="S159" s="244"/>
      <c r="T159" s="300">
        <v>2018</v>
      </c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  <c r="AO159" s="244"/>
      <c r="AP159" s="244"/>
      <c r="AQ159" s="244"/>
      <c r="AR159" s="244"/>
      <c r="AS159" s="244"/>
      <c r="AT159" s="1318"/>
    </row>
    <row r="160" spans="2:46" s="115" customFormat="1" ht="24" customHeight="1">
      <c r="B160" s="1823"/>
      <c r="C160" s="228" t="s">
        <v>12646</v>
      </c>
      <c r="D160" s="597" t="s">
        <v>21646</v>
      </c>
      <c r="E160" s="597" t="s">
        <v>21647</v>
      </c>
      <c r="F160" s="228" t="s">
        <v>12646</v>
      </c>
      <c r="G160" s="407">
        <v>98229.7</v>
      </c>
      <c r="H160" s="799"/>
      <c r="I160" s="799"/>
      <c r="J160" s="799"/>
      <c r="K160" s="244"/>
      <c r="L160" s="244"/>
      <c r="M160" s="244"/>
      <c r="N160" s="244"/>
      <c r="O160" s="244"/>
      <c r="P160" s="244"/>
      <c r="Q160" s="244"/>
      <c r="R160" s="244"/>
      <c r="S160" s="244"/>
      <c r="T160" s="300">
        <v>2022</v>
      </c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  <c r="AO160" s="244"/>
      <c r="AP160" s="244"/>
      <c r="AQ160" s="244"/>
      <c r="AR160" s="244"/>
      <c r="AS160" s="244"/>
      <c r="AT160" s="1318" t="s">
        <v>19794</v>
      </c>
    </row>
    <row r="161" spans="2:46" s="115" customFormat="1" ht="24" customHeight="1">
      <c r="B161" s="1823"/>
      <c r="C161" s="228" t="s">
        <v>14477</v>
      </c>
      <c r="D161" s="597" t="s">
        <v>21648</v>
      </c>
      <c r="E161" s="228" t="s">
        <v>15662</v>
      </c>
      <c r="F161" s="228" t="s">
        <v>14478</v>
      </c>
      <c r="G161" s="228">
        <v>480</v>
      </c>
      <c r="H161" s="405">
        <v>0</v>
      </c>
      <c r="I161" s="405">
        <v>0</v>
      </c>
      <c r="J161" s="228"/>
      <c r="K161" s="244"/>
      <c r="L161" s="244"/>
      <c r="M161" s="244"/>
      <c r="N161" s="244"/>
      <c r="O161" s="244"/>
      <c r="P161" s="244"/>
      <c r="Q161" s="244"/>
      <c r="R161" s="244"/>
      <c r="S161" s="244"/>
      <c r="T161" s="300">
        <v>2009</v>
      </c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  <c r="AO161" s="244"/>
      <c r="AP161" s="244"/>
      <c r="AQ161" s="244"/>
      <c r="AR161" s="244"/>
      <c r="AS161" s="244"/>
      <c r="AT161" s="1552"/>
    </row>
    <row r="162" spans="2:46" s="115" customFormat="1" ht="24" customHeight="1">
      <c r="B162" s="1823"/>
      <c r="C162" s="409" t="s">
        <v>12704</v>
      </c>
      <c r="D162" s="597" t="s">
        <v>20687</v>
      </c>
      <c r="E162" s="410" t="s">
        <v>16611</v>
      </c>
      <c r="F162" s="411" t="s">
        <v>14479</v>
      </c>
      <c r="G162" s="524">
        <v>1568</v>
      </c>
      <c r="H162" s="705"/>
      <c r="I162" s="800"/>
      <c r="J162" s="801"/>
      <c r="K162" s="529"/>
      <c r="L162" s="529"/>
      <c r="M162" s="529"/>
      <c r="N162" s="529"/>
      <c r="O162" s="529"/>
      <c r="P162" s="529"/>
      <c r="Q162" s="529"/>
      <c r="R162" s="529"/>
      <c r="S162" s="529"/>
      <c r="T162" s="300">
        <v>2005</v>
      </c>
      <c r="U162" s="529"/>
      <c r="V162" s="529"/>
      <c r="W162" s="529"/>
      <c r="X162" s="529"/>
      <c r="Y162" s="529"/>
      <c r="Z162" s="529"/>
      <c r="AA162" s="529"/>
      <c r="AB162" s="529"/>
      <c r="AC162" s="529"/>
      <c r="AD162" s="529"/>
      <c r="AE162" s="529"/>
      <c r="AF162" s="529"/>
      <c r="AG162" s="529"/>
      <c r="AH162" s="529"/>
      <c r="AI162" s="529"/>
      <c r="AJ162" s="529"/>
      <c r="AK162" s="529"/>
      <c r="AL162" s="529"/>
      <c r="AM162" s="529"/>
      <c r="AN162" s="529"/>
      <c r="AO162" s="529"/>
      <c r="AP162" s="529"/>
      <c r="AQ162" s="529"/>
      <c r="AR162" s="529"/>
      <c r="AS162" s="529"/>
      <c r="AT162" s="1318"/>
    </row>
    <row r="163" spans="2:46" s="115" customFormat="1" ht="24" customHeight="1">
      <c r="B163" s="1823"/>
      <c r="C163" s="409" t="s">
        <v>12704</v>
      </c>
      <c r="D163" s="597" t="s">
        <v>21412</v>
      </c>
      <c r="E163" s="228" t="s">
        <v>16612</v>
      </c>
      <c r="F163" s="228" t="s">
        <v>10703</v>
      </c>
      <c r="G163" s="228">
        <v>800</v>
      </c>
      <c r="H163" s="705"/>
      <c r="I163" s="800"/>
      <c r="J163" s="801"/>
      <c r="K163" s="529"/>
      <c r="L163" s="529"/>
      <c r="M163" s="529"/>
      <c r="N163" s="529"/>
      <c r="O163" s="529"/>
      <c r="P163" s="529"/>
      <c r="Q163" s="529"/>
      <c r="R163" s="529"/>
      <c r="S163" s="529"/>
      <c r="T163" s="300">
        <v>2019</v>
      </c>
      <c r="U163" s="529"/>
      <c r="V163" s="529"/>
      <c r="W163" s="529"/>
      <c r="X163" s="529"/>
      <c r="Y163" s="529"/>
      <c r="Z163" s="529"/>
      <c r="AA163" s="529"/>
      <c r="AB163" s="529"/>
      <c r="AC163" s="529"/>
      <c r="AD163" s="529"/>
      <c r="AE163" s="529"/>
      <c r="AF163" s="529"/>
      <c r="AG163" s="529"/>
      <c r="AH163" s="529"/>
      <c r="AI163" s="529"/>
      <c r="AJ163" s="529"/>
      <c r="AK163" s="529"/>
      <c r="AL163" s="529"/>
      <c r="AM163" s="529"/>
      <c r="AN163" s="529"/>
      <c r="AO163" s="529"/>
      <c r="AP163" s="529"/>
      <c r="AQ163" s="529"/>
      <c r="AR163" s="529"/>
      <c r="AS163" s="529"/>
      <c r="AT163" s="1318"/>
    </row>
    <row r="164" spans="2:46" s="115" customFormat="1" ht="24" customHeight="1">
      <c r="B164" s="1823"/>
      <c r="C164" s="228" t="s">
        <v>12704</v>
      </c>
      <c r="D164" s="597" t="s">
        <v>20493</v>
      </c>
      <c r="E164" s="228" t="s">
        <v>16613</v>
      </c>
      <c r="F164" s="411" t="s">
        <v>12645</v>
      </c>
      <c r="G164" s="228">
        <v>1979</v>
      </c>
      <c r="H164" s="233"/>
      <c r="I164" s="228"/>
      <c r="J164" s="228"/>
      <c r="K164" s="228"/>
      <c r="L164" s="228"/>
      <c r="M164" s="228"/>
      <c r="N164" s="228"/>
      <c r="O164" s="228"/>
      <c r="P164" s="233"/>
      <c r="Q164" s="233"/>
      <c r="R164" s="529"/>
      <c r="S164" s="529"/>
      <c r="T164" s="300">
        <v>2008</v>
      </c>
      <c r="U164" s="529"/>
      <c r="V164" s="529"/>
      <c r="W164" s="529"/>
      <c r="X164" s="529"/>
      <c r="Y164" s="529"/>
      <c r="Z164" s="529"/>
      <c r="AA164" s="529"/>
      <c r="AB164" s="529"/>
      <c r="AC164" s="529"/>
      <c r="AD164" s="529"/>
      <c r="AE164" s="529"/>
      <c r="AF164" s="529"/>
      <c r="AG164" s="529"/>
      <c r="AH164" s="529"/>
      <c r="AI164" s="529"/>
      <c r="AJ164" s="529"/>
      <c r="AK164" s="529"/>
      <c r="AL164" s="529"/>
      <c r="AM164" s="529"/>
      <c r="AN164" s="529"/>
      <c r="AO164" s="529"/>
      <c r="AP164" s="529"/>
      <c r="AQ164" s="529"/>
      <c r="AR164" s="529"/>
      <c r="AS164" s="244" t="s">
        <v>16614</v>
      </c>
      <c r="AT164" s="1318"/>
    </row>
    <row r="165" spans="2:46" s="115" customFormat="1" ht="24" customHeight="1">
      <c r="B165" s="1823"/>
      <c r="C165" s="228" t="s">
        <v>2751</v>
      </c>
      <c r="D165" s="597" t="s">
        <v>21455</v>
      </c>
      <c r="E165" s="228" t="s">
        <v>3779</v>
      </c>
      <c r="F165" s="228" t="s">
        <v>12618</v>
      </c>
      <c r="G165" s="228">
        <v>1125</v>
      </c>
      <c r="H165" s="233"/>
      <c r="I165" s="228"/>
      <c r="J165" s="228">
        <v>45</v>
      </c>
      <c r="K165" s="228">
        <v>25</v>
      </c>
      <c r="L165" s="228"/>
      <c r="M165" s="228"/>
      <c r="N165" s="228">
        <v>1125</v>
      </c>
      <c r="O165" s="228"/>
      <c r="P165" s="233"/>
      <c r="Q165" s="233"/>
      <c r="R165" s="529"/>
      <c r="S165" s="529"/>
      <c r="T165" s="300">
        <v>2015</v>
      </c>
      <c r="U165" s="529"/>
      <c r="V165" s="529"/>
      <c r="W165" s="529"/>
      <c r="X165" s="529"/>
      <c r="Y165" s="529"/>
      <c r="Z165" s="529"/>
      <c r="AA165" s="529"/>
      <c r="AB165" s="529"/>
      <c r="AC165" s="529"/>
      <c r="AD165" s="529"/>
      <c r="AE165" s="529"/>
      <c r="AF165" s="529"/>
      <c r="AG165" s="529"/>
      <c r="AH165" s="529"/>
      <c r="AI165" s="529"/>
      <c r="AJ165" s="529"/>
      <c r="AK165" s="529"/>
      <c r="AL165" s="529"/>
      <c r="AM165" s="529"/>
      <c r="AN165" s="529"/>
      <c r="AO165" s="529"/>
      <c r="AP165" s="529"/>
      <c r="AQ165" s="529"/>
      <c r="AR165" s="529"/>
      <c r="AS165" s="529"/>
      <c r="AT165" s="1318"/>
    </row>
    <row r="166" spans="2:46" s="115" customFormat="1" ht="24" customHeight="1">
      <c r="B166" s="1823"/>
      <c r="C166" s="228" t="s">
        <v>12704</v>
      </c>
      <c r="D166" s="597" t="s">
        <v>21649</v>
      </c>
      <c r="E166" s="228" t="s">
        <v>16615</v>
      </c>
      <c r="F166" s="228" t="s">
        <v>12618</v>
      </c>
      <c r="G166" s="228">
        <v>1407</v>
      </c>
      <c r="H166" s="233"/>
      <c r="I166" s="228"/>
      <c r="J166" s="228">
        <v>32</v>
      </c>
      <c r="K166" s="228">
        <v>44</v>
      </c>
      <c r="L166" s="228"/>
      <c r="M166" s="228"/>
      <c r="N166" s="228"/>
      <c r="O166" s="228"/>
      <c r="P166" s="233"/>
      <c r="Q166" s="233"/>
      <c r="R166" s="529"/>
      <c r="S166" s="529"/>
      <c r="T166" s="300">
        <v>2014</v>
      </c>
      <c r="U166" s="529"/>
      <c r="V166" s="529"/>
      <c r="W166" s="529"/>
      <c r="X166" s="529"/>
      <c r="Y166" s="529"/>
      <c r="Z166" s="529"/>
      <c r="AA166" s="529"/>
      <c r="AB166" s="529"/>
      <c r="AC166" s="529"/>
      <c r="AD166" s="529"/>
      <c r="AE166" s="529"/>
      <c r="AF166" s="529"/>
      <c r="AG166" s="529"/>
      <c r="AH166" s="529"/>
      <c r="AI166" s="529"/>
      <c r="AJ166" s="529"/>
      <c r="AK166" s="529"/>
      <c r="AL166" s="529"/>
      <c r="AM166" s="529"/>
      <c r="AN166" s="529"/>
      <c r="AO166" s="529"/>
      <c r="AP166" s="529"/>
      <c r="AQ166" s="529"/>
      <c r="AR166" s="529"/>
      <c r="AS166" s="529"/>
      <c r="AT166" s="1318"/>
    </row>
    <row r="167" spans="2:46" s="115" customFormat="1" ht="24" customHeight="1">
      <c r="B167" s="1823"/>
      <c r="C167" s="228" t="s">
        <v>2834</v>
      </c>
      <c r="D167" s="597" t="s">
        <v>19746</v>
      </c>
      <c r="E167" s="228" t="s">
        <v>21650</v>
      </c>
      <c r="F167" s="228" t="s">
        <v>2834</v>
      </c>
      <c r="G167" s="228">
        <v>684</v>
      </c>
      <c r="H167" s="228"/>
      <c r="I167" s="228">
        <v>684</v>
      </c>
      <c r="J167" s="228">
        <v>17.5</v>
      </c>
      <c r="K167" s="228">
        <v>34</v>
      </c>
      <c r="L167" s="228"/>
      <c r="M167" s="228"/>
      <c r="N167" s="228">
        <v>684</v>
      </c>
      <c r="O167" s="228">
        <v>16</v>
      </c>
      <c r="P167" s="228"/>
      <c r="Q167" s="233"/>
      <c r="R167" s="233"/>
      <c r="S167" s="227"/>
      <c r="T167" s="300">
        <v>2019</v>
      </c>
      <c r="U167" s="233"/>
      <c r="V167" s="233"/>
      <c r="W167" s="233"/>
      <c r="X167" s="233"/>
      <c r="Y167" s="233"/>
      <c r="Z167" s="240">
        <v>125</v>
      </c>
      <c r="AA167" s="228"/>
      <c r="AB167" s="228"/>
      <c r="AC167" s="228"/>
      <c r="AD167" s="228"/>
      <c r="AE167" s="228"/>
      <c r="AF167" s="228"/>
      <c r="AG167" s="228"/>
      <c r="AH167" s="228"/>
      <c r="AI167" s="228"/>
      <c r="AJ167" s="228"/>
      <c r="AK167" s="228"/>
      <c r="AL167" s="228"/>
      <c r="AM167" s="228"/>
      <c r="AN167" s="228"/>
      <c r="AO167" s="228"/>
      <c r="AP167" s="228"/>
      <c r="AQ167" s="228"/>
      <c r="AR167" s="228"/>
      <c r="AS167" s="228" t="s">
        <v>12908</v>
      </c>
      <c r="AT167" s="1318" t="s">
        <v>19839</v>
      </c>
    </row>
    <row r="168" spans="2:46" s="115" customFormat="1" ht="24" customHeight="1">
      <c r="B168" s="1823"/>
      <c r="C168" s="720" t="s">
        <v>12852</v>
      </c>
      <c r="D168" s="597" t="s">
        <v>21651</v>
      </c>
      <c r="E168" s="228" t="s">
        <v>15663</v>
      </c>
      <c r="F168" s="228" t="s">
        <v>12852</v>
      </c>
      <c r="G168" s="228">
        <v>684</v>
      </c>
      <c r="H168" s="228"/>
      <c r="I168" s="228">
        <v>684</v>
      </c>
      <c r="J168" s="228"/>
      <c r="K168" s="244"/>
      <c r="L168" s="244"/>
      <c r="M168" s="244"/>
      <c r="N168" s="244"/>
      <c r="O168" s="244"/>
      <c r="P168" s="244"/>
      <c r="Q168" s="244"/>
      <c r="R168" s="244"/>
      <c r="S168" s="244"/>
      <c r="T168" s="300">
        <v>2019</v>
      </c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  <c r="AO168" s="244"/>
      <c r="AP168" s="244"/>
      <c r="AQ168" s="244"/>
      <c r="AR168" s="244"/>
      <c r="AS168" s="244"/>
      <c r="AT168" s="1318"/>
    </row>
    <row r="169" spans="2:46" s="115" customFormat="1" ht="24" customHeight="1">
      <c r="B169" s="1823"/>
      <c r="C169" s="720" t="s">
        <v>12643</v>
      </c>
      <c r="D169" s="597" t="s">
        <v>21652</v>
      </c>
      <c r="E169" s="228" t="s">
        <v>21653</v>
      </c>
      <c r="F169" s="228" t="s">
        <v>13806</v>
      </c>
      <c r="G169" s="228">
        <v>3200</v>
      </c>
      <c r="H169" s="228"/>
      <c r="I169" s="228"/>
      <c r="J169" s="228">
        <v>65</v>
      </c>
      <c r="K169" s="244">
        <v>43</v>
      </c>
      <c r="L169" s="244"/>
      <c r="M169" s="244"/>
      <c r="N169" s="244">
        <v>2795</v>
      </c>
      <c r="O169" s="244"/>
      <c r="P169" s="244"/>
      <c r="Q169" s="244"/>
      <c r="R169" s="244"/>
      <c r="S169" s="244"/>
      <c r="T169" s="300">
        <v>2013</v>
      </c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  <c r="AP169" s="244"/>
      <c r="AQ169" s="244"/>
      <c r="AR169" s="244"/>
      <c r="AS169" s="244"/>
      <c r="AT169" s="1318" t="s">
        <v>19794</v>
      </c>
    </row>
    <row r="170" spans="2:46" s="115" customFormat="1" ht="24" customHeight="1">
      <c r="B170" s="1823"/>
      <c r="C170" s="720" t="s">
        <v>12643</v>
      </c>
      <c r="D170" s="597" t="s">
        <v>21654</v>
      </c>
      <c r="E170" s="228" t="s">
        <v>14481</v>
      </c>
      <c r="F170" s="228" t="s">
        <v>13806</v>
      </c>
      <c r="G170" s="228">
        <v>1800</v>
      </c>
      <c r="H170" s="228"/>
      <c r="I170" s="228"/>
      <c r="J170" s="228">
        <v>65</v>
      </c>
      <c r="K170" s="244">
        <v>43</v>
      </c>
      <c r="L170" s="244"/>
      <c r="M170" s="244"/>
      <c r="N170" s="244">
        <v>3872</v>
      </c>
      <c r="O170" s="244"/>
      <c r="P170" s="244"/>
      <c r="Q170" s="244"/>
      <c r="R170" s="244"/>
      <c r="S170" s="244"/>
      <c r="T170" s="300">
        <v>2008</v>
      </c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  <c r="AP170" s="244"/>
      <c r="AQ170" s="244"/>
      <c r="AR170" s="244"/>
      <c r="AS170" s="815"/>
      <c r="AT170" s="1318"/>
    </row>
    <row r="171" spans="2:46" s="115" customFormat="1" ht="24" customHeight="1">
      <c r="B171" s="1823"/>
      <c r="C171" s="228" t="s">
        <v>2709</v>
      </c>
      <c r="D171" s="597" t="s">
        <v>21655</v>
      </c>
      <c r="E171" s="228" t="s">
        <v>1456</v>
      </c>
      <c r="F171" s="228" t="s">
        <v>21656</v>
      </c>
      <c r="G171" s="228">
        <v>1350</v>
      </c>
      <c r="H171" s="228"/>
      <c r="I171" s="228"/>
      <c r="J171" s="228"/>
      <c r="K171" s="228"/>
      <c r="L171" s="228"/>
      <c r="M171" s="228"/>
      <c r="N171" s="228">
        <v>1313</v>
      </c>
      <c r="O171" s="228"/>
      <c r="P171" s="233"/>
      <c r="Q171" s="233"/>
      <c r="R171" s="233"/>
      <c r="S171" s="390"/>
      <c r="T171" s="300">
        <v>1996</v>
      </c>
      <c r="U171" s="233"/>
      <c r="V171" s="233"/>
      <c r="W171" s="233"/>
      <c r="X171" s="233"/>
      <c r="Y171" s="233"/>
      <c r="Z171" s="240">
        <v>99</v>
      </c>
      <c r="AA171" s="228"/>
      <c r="AB171" s="228"/>
      <c r="AC171" s="228"/>
      <c r="AD171" s="228"/>
      <c r="AE171" s="228"/>
      <c r="AF171" s="228"/>
      <c r="AG171" s="228"/>
      <c r="AH171" s="228"/>
      <c r="AI171" s="228"/>
      <c r="AJ171" s="228"/>
      <c r="AK171" s="228"/>
      <c r="AL171" s="228"/>
      <c r="AM171" s="228"/>
      <c r="AN171" s="228"/>
      <c r="AO171" s="228"/>
      <c r="AP171" s="228"/>
      <c r="AQ171" s="228"/>
      <c r="AR171" s="228"/>
      <c r="AS171" s="244" t="s">
        <v>1440</v>
      </c>
      <c r="AT171" s="1318"/>
    </row>
    <row r="172" spans="2:46" s="115" customFormat="1" ht="24" customHeight="1">
      <c r="B172" s="1823"/>
      <c r="C172" s="228" t="s">
        <v>2709</v>
      </c>
      <c r="D172" s="597" t="s">
        <v>21657</v>
      </c>
      <c r="E172" s="228" t="s">
        <v>1457</v>
      </c>
      <c r="F172" s="228" t="s">
        <v>21656</v>
      </c>
      <c r="G172" s="228">
        <v>3188</v>
      </c>
      <c r="H172" s="228"/>
      <c r="I172" s="228"/>
      <c r="J172" s="228"/>
      <c r="K172" s="228"/>
      <c r="L172" s="228"/>
      <c r="M172" s="228"/>
      <c r="N172" s="228">
        <v>2790</v>
      </c>
      <c r="O172" s="228"/>
      <c r="P172" s="233"/>
      <c r="Q172" s="233"/>
      <c r="R172" s="233"/>
      <c r="S172" s="390"/>
      <c r="T172" s="300">
        <v>1996</v>
      </c>
      <c r="U172" s="233"/>
      <c r="V172" s="233"/>
      <c r="W172" s="233"/>
      <c r="X172" s="233"/>
      <c r="Y172" s="233"/>
      <c r="Z172" s="240">
        <v>242</v>
      </c>
      <c r="AA172" s="228"/>
      <c r="AB172" s="228"/>
      <c r="AC172" s="228"/>
      <c r="AD172" s="228"/>
      <c r="AE172" s="228"/>
      <c r="AF172" s="228"/>
      <c r="AG172" s="228"/>
      <c r="AH172" s="228"/>
      <c r="AI172" s="228"/>
      <c r="AJ172" s="228"/>
      <c r="AK172" s="228"/>
      <c r="AL172" s="228"/>
      <c r="AM172" s="228"/>
      <c r="AN172" s="228"/>
      <c r="AO172" s="228"/>
      <c r="AP172" s="228"/>
      <c r="AQ172" s="228"/>
      <c r="AR172" s="228"/>
      <c r="AS172" s="244" t="s">
        <v>711</v>
      </c>
      <c r="AT172" s="1318"/>
    </row>
    <row r="173" spans="2:46" s="115" customFormat="1" ht="24" customHeight="1">
      <c r="B173" s="1823"/>
      <c r="C173" s="228" t="s">
        <v>2709</v>
      </c>
      <c r="D173" s="597" t="s">
        <v>21658</v>
      </c>
      <c r="E173" s="228" t="s">
        <v>1458</v>
      </c>
      <c r="F173" s="228" t="s">
        <v>21656</v>
      </c>
      <c r="G173" s="228">
        <v>968</v>
      </c>
      <c r="H173" s="228"/>
      <c r="I173" s="228"/>
      <c r="J173" s="228"/>
      <c r="K173" s="228"/>
      <c r="L173" s="228"/>
      <c r="M173" s="228"/>
      <c r="N173" s="228">
        <v>924</v>
      </c>
      <c r="O173" s="228"/>
      <c r="P173" s="233"/>
      <c r="Q173" s="233"/>
      <c r="R173" s="233"/>
      <c r="S173" s="390"/>
      <c r="T173" s="300">
        <v>2010</v>
      </c>
      <c r="U173" s="233"/>
      <c r="V173" s="233"/>
      <c r="W173" s="233"/>
      <c r="X173" s="233"/>
      <c r="Y173" s="233"/>
      <c r="Z173" s="240">
        <v>73</v>
      </c>
      <c r="AA173" s="228"/>
      <c r="AB173" s="228"/>
      <c r="AC173" s="228"/>
      <c r="AD173" s="228"/>
      <c r="AE173" s="228"/>
      <c r="AF173" s="228"/>
      <c r="AG173" s="228"/>
      <c r="AH173" s="228"/>
      <c r="AI173" s="228"/>
      <c r="AJ173" s="228"/>
      <c r="AK173" s="228"/>
      <c r="AL173" s="228"/>
      <c r="AM173" s="228"/>
      <c r="AN173" s="228"/>
      <c r="AO173" s="228"/>
      <c r="AP173" s="228"/>
      <c r="AQ173" s="228"/>
      <c r="AR173" s="228"/>
      <c r="AS173" s="244" t="s">
        <v>1440</v>
      </c>
      <c r="AT173" s="1318"/>
    </row>
    <row r="174" spans="2:46" s="115" customFormat="1" ht="24" customHeight="1">
      <c r="B174" s="1823"/>
      <c r="C174" s="228" t="s">
        <v>2709</v>
      </c>
      <c r="D174" s="597" t="s">
        <v>20428</v>
      </c>
      <c r="E174" s="228" t="s">
        <v>1459</v>
      </c>
      <c r="F174" s="228" t="s">
        <v>21656</v>
      </c>
      <c r="G174" s="228">
        <v>1260</v>
      </c>
      <c r="H174" s="228"/>
      <c r="I174" s="228"/>
      <c r="J174" s="228"/>
      <c r="K174" s="228"/>
      <c r="L174" s="228"/>
      <c r="M174" s="228"/>
      <c r="N174" s="228">
        <v>977</v>
      </c>
      <c r="O174" s="228"/>
      <c r="P174" s="233"/>
      <c r="Q174" s="233"/>
      <c r="R174" s="233"/>
      <c r="S174" s="390"/>
      <c r="T174" s="300">
        <v>2010</v>
      </c>
      <c r="U174" s="233"/>
      <c r="V174" s="233"/>
      <c r="W174" s="233"/>
      <c r="X174" s="233"/>
      <c r="Y174" s="233"/>
      <c r="Z174" s="240"/>
      <c r="AA174" s="228"/>
      <c r="AB174" s="228"/>
      <c r="AC174" s="228"/>
      <c r="AD174" s="228"/>
      <c r="AE174" s="228"/>
      <c r="AF174" s="228"/>
      <c r="AG174" s="228"/>
      <c r="AH174" s="228"/>
      <c r="AI174" s="228"/>
      <c r="AJ174" s="228"/>
      <c r="AK174" s="228"/>
      <c r="AL174" s="228"/>
      <c r="AM174" s="228"/>
      <c r="AN174" s="228"/>
      <c r="AO174" s="228"/>
      <c r="AP174" s="228"/>
      <c r="AQ174" s="228"/>
      <c r="AR174" s="228"/>
      <c r="AS174" s="244" t="s">
        <v>1440</v>
      </c>
      <c r="AT174" s="1318"/>
    </row>
    <row r="175" spans="2:46" s="115" customFormat="1" ht="24" customHeight="1">
      <c r="B175" s="1823"/>
      <c r="C175" s="228" t="s">
        <v>2709</v>
      </c>
      <c r="D175" s="597" t="s">
        <v>21659</v>
      </c>
      <c r="E175" s="228" t="s">
        <v>1460</v>
      </c>
      <c r="F175" s="228" t="s">
        <v>16621</v>
      </c>
      <c r="G175" s="228">
        <v>1096</v>
      </c>
      <c r="H175" s="228"/>
      <c r="I175" s="228"/>
      <c r="J175" s="228"/>
      <c r="K175" s="228"/>
      <c r="L175" s="228"/>
      <c r="M175" s="228"/>
      <c r="N175" s="228">
        <v>1080</v>
      </c>
      <c r="O175" s="228"/>
      <c r="P175" s="233"/>
      <c r="Q175" s="233"/>
      <c r="R175" s="233"/>
      <c r="S175" s="390"/>
      <c r="T175" s="300">
        <v>2008</v>
      </c>
      <c r="U175" s="233"/>
      <c r="V175" s="233"/>
      <c r="W175" s="233"/>
      <c r="X175" s="233"/>
      <c r="Y175" s="233"/>
      <c r="Z175" s="240">
        <v>91</v>
      </c>
      <c r="AA175" s="228"/>
      <c r="AB175" s="228"/>
      <c r="AC175" s="228"/>
      <c r="AD175" s="228"/>
      <c r="AE175" s="228"/>
      <c r="AF175" s="228"/>
      <c r="AG175" s="228"/>
      <c r="AH175" s="228"/>
      <c r="AI175" s="228"/>
      <c r="AJ175" s="228"/>
      <c r="AK175" s="228"/>
      <c r="AL175" s="228"/>
      <c r="AM175" s="228"/>
      <c r="AN175" s="228"/>
      <c r="AO175" s="228"/>
      <c r="AP175" s="228"/>
      <c r="AQ175" s="228"/>
      <c r="AR175" s="228"/>
      <c r="AS175" s="244" t="s">
        <v>1440</v>
      </c>
      <c r="AT175" s="1318"/>
    </row>
    <row r="176" spans="2:46" s="115" customFormat="1" ht="24" customHeight="1">
      <c r="B176" s="1823"/>
      <c r="C176" s="228" t="s">
        <v>2709</v>
      </c>
      <c r="D176" s="597" t="s">
        <v>21660</v>
      </c>
      <c r="E176" s="228" t="s">
        <v>1461</v>
      </c>
      <c r="F176" s="228" t="s">
        <v>21656</v>
      </c>
      <c r="G176" s="228">
        <v>1125</v>
      </c>
      <c r="H176" s="228"/>
      <c r="I176" s="228"/>
      <c r="J176" s="228"/>
      <c r="K176" s="228"/>
      <c r="L176" s="228"/>
      <c r="M176" s="228"/>
      <c r="N176" s="228">
        <v>1125</v>
      </c>
      <c r="O176" s="228"/>
      <c r="P176" s="233"/>
      <c r="Q176" s="233"/>
      <c r="R176" s="233"/>
      <c r="S176" s="390"/>
      <c r="T176" s="300">
        <v>2008</v>
      </c>
      <c r="U176" s="233"/>
      <c r="V176" s="233"/>
      <c r="W176" s="233"/>
      <c r="X176" s="233"/>
      <c r="Y176" s="233"/>
      <c r="Z176" s="240"/>
      <c r="AA176" s="228"/>
      <c r="AB176" s="228"/>
      <c r="AC176" s="228"/>
      <c r="AD176" s="228"/>
      <c r="AE176" s="228"/>
      <c r="AF176" s="228"/>
      <c r="AG176" s="228"/>
      <c r="AH176" s="228"/>
      <c r="AI176" s="228"/>
      <c r="AJ176" s="228"/>
      <c r="AK176" s="228"/>
      <c r="AL176" s="228"/>
      <c r="AM176" s="228"/>
      <c r="AN176" s="228"/>
      <c r="AO176" s="228"/>
      <c r="AP176" s="228"/>
      <c r="AQ176" s="228"/>
      <c r="AR176" s="228"/>
      <c r="AS176" s="244" t="s">
        <v>1440</v>
      </c>
      <c r="AT176" s="1318"/>
    </row>
    <row r="177" spans="2:46" s="115" customFormat="1" ht="24" customHeight="1">
      <c r="B177" s="1823"/>
      <c r="C177" s="228" t="s">
        <v>2709</v>
      </c>
      <c r="D177" s="597" t="s">
        <v>21661</v>
      </c>
      <c r="E177" s="228" t="s">
        <v>1462</v>
      </c>
      <c r="F177" s="228" t="s">
        <v>1463</v>
      </c>
      <c r="G177" s="228">
        <v>28277</v>
      </c>
      <c r="H177" s="228"/>
      <c r="I177" s="228"/>
      <c r="J177" s="228"/>
      <c r="K177" s="228"/>
      <c r="L177" s="228"/>
      <c r="M177" s="228"/>
      <c r="N177" s="228">
        <v>9210</v>
      </c>
      <c r="O177" s="228"/>
      <c r="P177" s="233"/>
      <c r="Q177" s="233"/>
      <c r="R177" s="233"/>
      <c r="S177" s="390"/>
      <c r="T177" s="300">
        <v>2007</v>
      </c>
      <c r="U177" s="233"/>
      <c r="V177" s="233"/>
      <c r="W177" s="233"/>
      <c r="X177" s="233"/>
      <c r="Y177" s="233"/>
      <c r="Z177" s="240">
        <v>700</v>
      </c>
      <c r="AA177" s="228"/>
      <c r="AB177" s="228"/>
      <c r="AC177" s="228"/>
      <c r="AD177" s="228"/>
      <c r="AE177" s="228"/>
      <c r="AF177" s="228"/>
      <c r="AG177" s="228"/>
      <c r="AH177" s="228"/>
      <c r="AI177" s="228"/>
      <c r="AJ177" s="228"/>
      <c r="AK177" s="228"/>
      <c r="AL177" s="228"/>
      <c r="AM177" s="228"/>
      <c r="AN177" s="228"/>
      <c r="AO177" s="228"/>
      <c r="AP177" s="228"/>
      <c r="AQ177" s="228"/>
      <c r="AR177" s="228"/>
      <c r="AS177" s="244" t="s">
        <v>711</v>
      </c>
      <c r="AT177" s="1318"/>
    </row>
    <row r="178" spans="2:46" s="115" customFormat="1" ht="24" customHeight="1">
      <c r="B178" s="1823"/>
      <c r="C178" s="228" t="s">
        <v>2709</v>
      </c>
      <c r="D178" s="597" t="s">
        <v>21662</v>
      </c>
      <c r="E178" s="228" t="s">
        <v>1464</v>
      </c>
      <c r="F178" s="228" t="s">
        <v>12677</v>
      </c>
      <c r="G178" s="228">
        <v>4622</v>
      </c>
      <c r="H178" s="228"/>
      <c r="I178" s="228"/>
      <c r="J178" s="228"/>
      <c r="K178" s="228"/>
      <c r="L178" s="228"/>
      <c r="M178" s="228"/>
      <c r="N178" s="228">
        <v>1427</v>
      </c>
      <c r="O178" s="228"/>
      <c r="P178" s="233"/>
      <c r="Q178" s="233"/>
      <c r="R178" s="233"/>
      <c r="S178" s="390"/>
      <c r="T178" s="300">
        <v>2012</v>
      </c>
      <c r="U178" s="233"/>
      <c r="V178" s="233"/>
      <c r="W178" s="233"/>
      <c r="X178" s="233"/>
      <c r="Y178" s="233"/>
      <c r="Z178" s="240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28"/>
      <c r="AL178" s="228"/>
      <c r="AM178" s="228"/>
      <c r="AN178" s="228"/>
      <c r="AO178" s="228"/>
      <c r="AP178" s="228"/>
      <c r="AQ178" s="228"/>
      <c r="AR178" s="228"/>
      <c r="AS178" s="244" t="s">
        <v>1440</v>
      </c>
      <c r="AT178" s="1318"/>
    </row>
    <row r="179" spans="2:46" s="115" customFormat="1" ht="24" customHeight="1">
      <c r="B179" s="1823"/>
      <c r="C179" s="228" t="s">
        <v>2709</v>
      </c>
      <c r="D179" s="597" t="s">
        <v>21663</v>
      </c>
      <c r="E179" s="228" t="s">
        <v>3767</v>
      </c>
      <c r="F179" s="228" t="s">
        <v>16621</v>
      </c>
      <c r="G179" s="228">
        <v>1100</v>
      </c>
      <c r="H179" s="228"/>
      <c r="I179" s="228"/>
      <c r="J179" s="228"/>
      <c r="K179" s="228"/>
      <c r="L179" s="228"/>
      <c r="M179" s="228"/>
      <c r="N179" s="228">
        <v>1100</v>
      </c>
      <c r="O179" s="228"/>
      <c r="P179" s="233"/>
      <c r="Q179" s="233"/>
      <c r="R179" s="233"/>
      <c r="S179" s="390"/>
      <c r="T179" s="300"/>
      <c r="U179" s="233"/>
      <c r="V179" s="233"/>
      <c r="W179" s="233"/>
      <c r="X179" s="233"/>
      <c r="Y179" s="233"/>
      <c r="Z179" s="240"/>
      <c r="AA179" s="228"/>
      <c r="AB179" s="228"/>
      <c r="AC179" s="228"/>
      <c r="AD179" s="228"/>
      <c r="AE179" s="228"/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8"/>
      <c r="AP179" s="228"/>
      <c r="AQ179" s="228"/>
      <c r="AR179" s="228"/>
      <c r="AS179" s="244" t="s">
        <v>1440</v>
      </c>
      <c r="AT179" s="1318"/>
    </row>
    <row r="180" spans="2:46" s="115" customFormat="1" ht="24" customHeight="1">
      <c r="B180" s="1823"/>
      <c r="C180" s="228" t="s">
        <v>2709</v>
      </c>
      <c r="D180" s="597" t="s">
        <v>21664</v>
      </c>
      <c r="E180" s="228" t="s">
        <v>3768</v>
      </c>
      <c r="F180" s="228" t="s">
        <v>12677</v>
      </c>
      <c r="G180" s="228">
        <v>512</v>
      </c>
      <c r="H180" s="228"/>
      <c r="I180" s="228"/>
      <c r="J180" s="228"/>
      <c r="K180" s="228"/>
      <c r="L180" s="228"/>
      <c r="M180" s="228"/>
      <c r="N180" s="228">
        <v>512</v>
      </c>
      <c r="O180" s="228"/>
      <c r="P180" s="233"/>
      <c r="Q180" s="233"/>
      <c r="R180" s="233"/>
      <c r="S180" s="390"/>
      <c r="T180" s="300"/>
      <c r="U180" s="233"/>
      <c r="V180" s="233"/>
      <c r="W180" s="233"/>
      <c r="X180" s="233"/>
      <c r="Y180" s="233"/>
      <c r="Z180" s="240"/>
      <c r="AA180" s="228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44" t="s">
        <v>1440</v>
      </c>
      <c r="AT180" s="1318"/>
    </row>
    <row r="181" spans="2:46" s="115" customFormat="1" ht="24" customHeight="1">
      <c r="B181" s="1823"/>
      <c r="C181" s="228" t="s">
        <v>2709</v>
      </c>
      <c r="D181" s="597" t="s">
        <v>21665</v>
      </c>
      <c r="E181" s="228" t="s">
        <v>3769</v>
      </c>
      <c r="F181" s="228" t="s">
        <v>12677</v>
      </c>
      <c r="G181" s="228">
        <v>1157</v>
      </c>
      <c r="H181" s="228"/>
      <c r="I181" s="228"/>
      <c r="J181" s="228"/>
      <c r="K181" s="228"/>
      <c r="L181" s="228"/>
      <c r="M181" s="228"/>
      <c r="N181" s="228">
        <v>1157</v>
      </c>
      <c r="O181" s="228"/>
      <c r="P181" s="233"/>
      <c r="Q181" s="233"/>
      <c r="R181" s="233"/>
      <c r="S181" s="390"/>
      <c r="T181" s="300"/>
      <c r="U181" s="233"/>
      <c r="V181" s="233"/>
      <c r="W181" s="233"/>
      <c r="X181" s="233"/>
      <c r="Y181" s="233"/>
      <c r="Z181" s="240"/>
      <c r="AA181" s="228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44" t="s">
        <v>1440</v>
      </c>
      <c r="AT181" s="1318"/>
    </row>
    <row r="182" spans="2:46" s="115" customFormat="1" ht="24" customHeight="1">
      <c r="B182" s="1823"/>
      <c r="C182" s="228" t="s">
        <v>2709</v>
      </c>
      <c r="D182" s="597" t="s">
        <v>19784</v>
      </c>
      <c r="E182" s="228" t="s">
        <v>3770</v>
      </c>
      <c r="F182" s="228" t="s">
        <v>21656</v>
      </c>
      <c r="G182" s="228">
        <v>1800</v>
      </c>
      <c r="H182" s="228"/>
      <c r="I182" s="228"/>
      <c r="J182" s="228"/>
      <c r="K182" s="228"/>
      <c r="L182" s="228"/>
      <c r="M182" s="228"/>
      <c r="N182" s="228">
        <v>1800</v>
      </c>
      <c r="O182" s="228"/>
      <c r="P182" s="233"/>
      <c r="Q182" s="233"/>
      <c r="R182" s="233"/>
      <c r="S182" s="390"/>
      <c r="T182" s="300"/>
      <c r="U182" s="233"/>
      <c r="V182" s="233"/>
      <c r="W182" s="233"/>
      <c r="X182" s="233"/>
      <c r="Y182" s="233"/>
      <c r="Z182" s="240"/>
      <c r="AA182" s="228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44" t="s">
        <v>1440</v>
      </c>
      <c r="AT182" s="1318"/>
    </row>
    <row r="183" spans="2:46" s="115" customFormat="1" ht="24" customHeight="1">
      <c r="B183" s="1823"/>
      <c r="C183" s="228" t="s">
        <v>2709</v>
      </c>
      <c r="D183" s="597" t="s">
        <v>21666</v>
      </c>
      <c r="E183" s="228" t="s">
        <v>3771</v>
      </c>
      <c r="F183" s="228" t="s">
        <v>16621</v>
      </c>
      <c r="G183" s="228">
        <v>1102</v>
      </c>
      <c r="H183" s="228"/>
      <c r="I183" s="228"/>
      <c r="J183" s="228"/>
      <c r="K183" s="228"/>
      <c r="L183" s="228"/>
      <c r="M183" s="228"/>
      <c r="N183" s="228">
        <v>1102</v>
      </c>
      <c r="O183" s="228"/>
      <c r="P183" s="233"/>
      <c r="Q183" s="233"/>
      <c r="R183" s="233"/>
      <c r="S183" s="390"/>
      <c r="T183" s="300"/>
      <c r="U183" s="233"/>
      <c r="V183" s="233"/>
      <c r="W183" s="233"/>
      <c r="X183" s="233"/>
      <c r="Y183" s="233"/>
      <c r="Z183" s="240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44" t="s">
        <v>1440</v>
      </c>
      <c r="AT183" s="1318"/>
    </row>
    <row r="184" spans="2:46" s="115" customFormat="1" ht="24" customHeight="1">
      <c r="B184" s="1817"/>
      <c r="C184" s="228" t="s">
        <v>2709</v>
      </c>
      <c r="D184" s="597" t="s">
        <v>21667</v>
      </c>
      <c r="E184" s="228" t="s">
        <v>18135</v>
      </c>
      <c r="F184" s="228" t="s">
        <v>12677</v>
      </c>
      <c r="G184" s="228">
        <v>2264</v>
      </c>
      <c r="H184" s="313"/>
      <c r="I184" s="313"/>
      <c r="J184" s="228">
        <v>23</v>
      </c>
      <c r="K184" s="228">
        <v>42</v>
      </c>
      <c r="L184" s="529"/>
      <c r="M184" s="529"/>
      <c r="N184" s="529"/>
      <c r="O184" s="529"/>
      <c r="P184" s="529"/>
      <c r="Q184" s="529"/>
      <c r="R184" s="529"/>
      <c r="S184" s="529"/>
      <c r="T184" s="300">
        <v>2010</v>
      </c>
      <c r="U184" s="529"/>
      <c r="V184" s="529"/>
      <c r="W184" s="529"/>
      <c r="X184" s="529"/>
      <c r="Y184" s="529"/>
      <c r="Z184" s="529"/>
      <c r="AA184" s="529"/>
      <c r="AB184" s="529"/>
      <c r="AC184" s="529"/>
      <c r="AD184" s="529"/>
      <c r="AE184" s="529"/>
      <c r="AF184" s="529"/>
      <c r="AG184" s="529"/>
      <c r="AH184" s="529"/>
      <c r="AI184" s="529"/>
      <c r="AJ184" s="529"/>
      <c r="AK184" s="529"/>
      <c r="AL184" s="529"/>
      <c r="AM184" s="529"/>
      <c r="AN184" s="529"/>
      <c r="AO184" s="529"/>
      <c r="AP184" s="529"/>
      <c r="AQ184" s="529"/>
      <c r="AR184" s="529"/>
      <c r="AS184" s="244" t="s">
        <v>711</v>
      </c>
      <c r="AT184" s="1318"/>
    </row>
    <row r="185" spans="2:46" s="115" customFormat="1" ht="24" customHeight="1">
      <c r="B185" s="1817"/>
      <c r="C185" s="244" t="s">
        <v>12874</v>
      </c>
      <c r="D185" s="597" t="s">
        <v>21668</v>
      </c>
      <c r="E185" s="597" t="s">
        <v>16630</v>
      </c>
      <c r="F185" s="228" t="s">
        <v>3766</v>
      </c>
      <c r="G185" s="407">
        <v>800</v>
      </c>
      <c r="H185" s="313"/>
      <c r="I185" s="313"/>
      <c r="J185" s="802"/>
      <c r="K185" s="529"/>
      <c r="L185" s="529"/>
      <c r="M185" s="529"/>
      <c r="N185" s="244">
        <v>800</v>
      </c>
      <c r="O185" s="529"/>
      <c r="P185" s="529"/>
      <c r="Q185" s="529"/>
      <c r="R185" s="529"/>
      <c r="S185" s="529"/>
      <c r="T185" s="300">
        <v>2021</v>
      </c>
      <c r="U185" s="529"/>
      <c r="V185" s="529"/>
      <c r="W185" s="529"/>
      <c r="X185" s="529"/>
      <c r="Y185" s="529"/>
      <c r="Z185" s="529"/>
      <c r="AA185" s="529"/>
      <c r="AB185" s="529"/>
      <c r="AC185" s="529"/>
      <c r="AD185" s="529"/>
      <c r="AE185" s="529"/>
      <c r="AF185" s="529"/>
      <c r="AG185" s="529"/>
      <c r="AH185" s="529"/>
      <c r="AI185" s="529"/>
      <c r="AJ185" s="529"/>
      <c r="AK185" s="529"/>
      <c r="AL185" s="529"/>
      <c r="AM185" s="529"/>
      <c r="AN185" s="529"/>
      <c r="AO185" s="529"/>
      <c r="AP185" s="529"/>
      <c r="AQ185" s="529"/>
      <c r="AR185" s="529"/>
      <c r="AS185" s="244" t="s">
        <v>1440</v>
      </c>
      <c r="AT185" s="1318"/>
    </row>
    <row r="186" spans="2:46" s="115" customFormat="1" ht="24" customHeight="1">
      <c r="B186" s="1817"/>
      <c r="C186" s="244" t="s">
        <v>12874</v>
      </c>
      <c r="D186" s="597" t="s">
        <v>21669</v>
      </c>
      <c r="E186" s="597" t="s">
        <v>16631</v>
      </c>
      <c r="F186" s="228" t="s">
        <v>3766</v>
      </c>
      <c r="G186" s="407">
        <v>800</v>
      </c>
      <c r="H186" s="313"/>
      <c r="I186" s="313"/>
      <c r="J186" s="802"/>
      <c r="K186" s="529"/>
      <c r="L186" s="529"/>
      <c r="M186" s="529"/>
      <c r="N186" s="244">
        <v>800</v>
      </c>
      <c r="O186" s="529"/>
      <c r="P186" s="529"/>
      <c r="Q186" s="529"/>
      <c r="R186" s="529"/>
      <c r="S186" s="529"/>
      <c r="T186" s="300">
        <v>2021</v>
      </c>
      <c r="U186" s="529"/>
      <c r="V186" s="529"/>
      <c r="W186" s="529"/>
      <c r="X186" s="529"/>
      <c r="Y186" s="529"/>
      <c r="Z186" s="529"/>
      <c r="AA186" s="529"/>
      <c r="AB186" s="529"/>
      <c r="AC186" s="529"/>
      <c r="AD186" s="529"/>
      <c r="AE186" s="529"/>
      <c r="AF186" s="529"/>
      <c r="AG186" s="529"/>
      <c r="AH186" s="529"/>
      <c r="AI186" s="529"/>
      <c r="AJ186" s="529"/>
      <c r="AK186" s="529"/>
      <c r="AL186" s="529"/>
      <c r="AM186" s="529"/>
      <c r="AN186" s="529"/>
      <c r="AO186" s="529"/>
      <c r="AP186" s="529"/>
      <c r="AQ186" s="529"/>
      <c r="AR186" s="529"/>
      <c r="AS186" s="244" t="s">
        <v>1440</v>
      </c>
      <c r="AT186" s="1318"/>
    </row>
    <row r="187" spans="2:46" s="115" customFormat="1" ht="24" customHeight="1">
      <c r="B187" s="1817"/>
      <c r="C187" s="244" t="s">
        <v>12874</v>
      </c>
      <c r="D187" s="597" t="s">
        <v>21670</v>
      </c>
      <c r="E187" s="597" t="s">
        <v>21671</v>
      </c>
      <c r="F187" s="228" t="s">
        <v>13748</v>
      </c>
      <c r="G187" s="407">
        <v>2466</v>
      </c>
      <c r="H187" s="313"/>
      <c r="I187" s="313"/>
      <c r="J187" s="228">
        <v>40</v>
      </c>
      <c r="K187" s="244">
        <v>50</v>
      </c>
      <c r="L187" s="529"/>
      <c r="M187" s="529"/>
      <c r="N187" s="244">
        <v>2000</v>
      </c>
      <c r="O187" s="529"/>
      <c r="P187" s="529"/>
      <c r="Q187" s="529"/>
      <c r="R187" s="529"/>
      <c r="S187" s="529"/>
      <c r="T187" s="300">
        <v>1996</v>
      </c>
      <c r="U187" s="529"/>
      <c r="V187" s="529"/>
      <c r="W187" s="529"/>
      <c r="X187" s="529"/>
      <c r="Y187" s="529"/>
      <c r="Z187" s="529"/>
      <c r="AA187" s="529"/>
      <c r="AB187" s="529"/>
      <c r="AC187" s="529"/>
      <c r="AD187" s="529"/>
      <c r="AE187" s="529"/>
      <c r="AF187" s="529"/>
      <c r="AG187" s="529"/>
      <c r="AH187" s="529"/>
      <c r="AI187" s="529"/>
      <c r="AJ187" s="529"/>
      <c r="AK187" s="529"/>
      <c r="AL187" s="529"/>
      <c r="AM187" s="529"/>
      <c r="AN187" s="529"/>
      <c r="AO187" s="529"/>
      <c r="AP187" s="529"/>
      <c r="AQ187" s="529"/>
      <c r="AR187" s="529"/>
      <c r="AS187" s="244" t="s">
        <v>1440</v>
      </c>
      <c r="AT187" s="1318" t="s">
        <v>19794</v>
      </c>
    </row>
    <row r="188" spans="2:46" s="115" customFormat="1" ht="24" customHeight="1">
      <c r="B188" s="1817"/>
      <c r="C188" s="244" t="s">
        <v>12874</v>
      </c>
      <c r="D188" s="597" t="s">
        <v>21672</v>
      </c>
      <c r="E188" s="597" t="s">
        <v>13747</v>
      </c>
      <c r="F188" s="228" t="s">
        <v>13748</v>
      </c>
      <c r="G188" s="407">
        <v>5270</v>
      </c>
      <c r="H188" s="313"/>
      <c r="I188" s="313"/>
      <c r="J188" s="228">
        <v>45</v>
      </c>
      <c r="K188" s="244">
        <v>90</v>
      </c>
      <c r="L188" s="529"/>
      <c r="M188" s="529"/>
      <c r="N188" s="244">
        <f>K188*J188</f>
        <v>4050</v>
      </c>
      <c r="O188" s="529"/>
      <c r="P188" s="529"/>
      <c r="Q188" s="529"/>
      <c r="R188" s="529"/>
      <c r="S188" s="529"/>
      <c r="T188" s="300">
        <v>2022</v>
      </c>
      <c r="U188" s="529"/>
      <c r="V188" s="529"/>
      <c r="W188" s="529"/>
      <c r="X188" s="529"/>
      <c r="Y188" s="529"/>
      <c r="Z188" s="529"/>
      <c r="AA188" s="529"/>
      <c r="AB188" s="529"/>
      <c r="AC188" s="529"/>
      <c r="AD188" s="529"/>
      <c r="AE188" s="529"/>
      <c r="AF188" s="529"/>
      <c r="AG188" s="529"/>
      <c r="AH188" s="529"/>
      <c r="AI188" s="529"/>
      <c r="AJ188" s="529"/>
      <c r="AK188" s="529"/>
      <c r="AL188" s="529"/>
      <c r="AM188" s="529"/>
      <c r="AN188" s="529"/>
      <c r="AO188" s="529"/>
      <c r="AP188" s="529"/>
      <c r="AQ188" s="529"/>
      <c r="AR188" s="529"/>
      <c r="AS188" s="244" t="s">
        <v>1440</v>
      </c>
      <c r="AT188" s="1318" t="s">
        <v>19794</v>
      </c>
    </row>
    <row r="189" spans="2:46" s="115" customFormat="1" ht="24" customHeight="1">
      <c r="B189" s="1817"/>
      <c r="C189" s="228" t="s">
        <v>14482</v>
      </c>
      <c r="D189" s="597" t="s">
        <v>21673</v>
      </c>
      <c r="E189" s="228" t="s">
        <v>18136</v>
      </c>
      <c r="F189" s="228" t="s">
        <v>12623</v>
      </c>
      <c r="G189" s="228">
        <v>179635</v>
      </c>
      <c r="H189" s="228">
        <v>1840</v>
      </c>
      <c r="I189" s="228"/>
      <c r="J189" s="228"/>
      <c r="K189" s="244"/>
      <c r="L189" s="244"/>
      <c r="M189" s="244"/>
      <c r="N189" s="244"/>
      <c r="O189" s="244"/>
      <c r="P189" s="244"/>
      <c r="Q189" s="244"/>
      <c r="R189" s="244"/>
      <c r="S189" s="244"/>
      <c r="T189" s="300">
        <v>2019</v>
      </c>
      <c r="U189" s="390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4"/>
      <c r="AM189" s="244"/>
      <c r="AN189" s="244"/>
      <c r="AO189" s="244"/>
      <c r="AP189" s="244"/>
      <c r="AQ189" s="244"/>
      <c r="AR189" s="244"/>
      <c r="AS189" s="244"/>
      <c r="AT189" s="1318"/>
    </row>
    <row r="190" spans="2:46" s="115" customFormat="1" ht="35.1" customHeight="1">
      <c r="B190" s="1817"/>
      <c r="C190" s="228" t="s">
        <v>2919</v>
      </c>
      <c r="D190" s="597" t="s">
        <v>21674</v>
      </c>
      <c r="E190" s="227" t="s">
        <v>18137</v>
      </c>
      <c r="F190" s="228" t="s">
        <v>8368</v>
      </c>
      <c r="G190" s="228">
        <v>1350</v>
      </c>
      <c r="H190" s="240"/>
      <c r="I190" s="240"/>
      <c r="J190" s="227">
        <v>27</v>
      </c>
      <c r="K190" s="227">
        <v>50</v>
      </c>
      <c r="L190" s="240"/>
      <c r="M190" s="240"/>
      <c r="N190" s="240">
        <v>1350</v>
      </c>
      <c r="O190" s="233"/>
      <c r="P190" s="227"/>
      <c r="Q190" s="227"/>
      <c r="R190" s="233"/>
      <c r="S190" s="228">
        <v>2007</v>
      </c>
      <c r="T190" s="300">
        <v>2007</v>
      </c>
      <c r="U190" s="240"/>
      <c r="V190" s="240"/>
      <c r="W190" s="228"/>
      <c r="X190" s="228"/>
      <c r="Y190" s="227"/>
      <c r="Z190" s="227">
        <v>160</v>
      </c>
      <c r="AA190" s="234"/>
      <c r="AB190" s="227"/>
      <c r="AC190" s="227"/>
      <c r="AD190" s="227"/>
      <c r="AE190" s="227"/>
      <c r="AF190" s="227"/>
      <c r="AG190" s="227"/>
      <c r="AH190" s="228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1318"/>
    </row>
    <row r="191" spans="2:46" s="115" customFormat="1" ht="35.1" customHeight="1">
      <c r="B191" s="1817"/>
      <c r="C191" s="228" t="s">
        <v>2919</v>
      </c>
      <c r="D191" s="597" t="s">
        <v>21674</v>
      </c>
      <c r="E191" s="228" t="s">
        <v>18138</v>
      </c>
      <c r="F191" s="228" t="s">
        <v>8368</v>
      </c>
      <c r="G191" s="228">
        <v>3444</v>
      </c>
      <c r="H191" s="228"/>
      <c r="I191" s="228"/>
      <c r="J191" s="228">
        <v>40.799999999999997</v>
      </c>
      <c r="K191" s="228">
        <v>41.6</v>
      </c>
      <c r="L191" s="228"/>
      <c r="M191" s="228"/>
      <c r="N191" s="228">
        <v>1722</v>
      </c>
      <c r="O191" s="233"/>
      <c r="P191" s="227"/>
      <c r="Q191" s="227"/>
      <c r="R191" s="233"/>
      <c r="S191" s="228">
        <v>2009</v>
      </c>
      <c r="T191" s="300">
        <v>2009</v>
      </c>
      <c r="U191" s="233"/>
      <c r="V191" s="233"/>
      <c r="W191" s="233"/>
      <c r="X191" s="233"/>
      <c r="Y191" s="233"/>
      <c r="Z191" s="240">
        <v>190</v>
      </c>
      <c r="AA191" s="228"/>
      <c r="AB191" s="228"/>
      <c r="AC191" s="228"/>
      <c r="AD191" s="228"/>
      <c r="AE191" s="228"/>
      <c r="AF191" s="228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1318"/>
    </row>
    <row r="192" spans="2:46" s="115" customFormat="1" ht="24" customHeight="1">
      <c r="B192" s="1817"/>
      <c r="C192" s="228" t="s">
        <v>2919</v>
      </c>
      <c r="D192" s="597" t="s">
        <v>19982</v>
      </c>
      <c r="E192" s="260" t="s">
        <v>9898</v>
      </c>
      <c r="F192" s="228" t="s">
        <v>12867</v>
      </c>
      <c r="G192" s="228">
        <v>1050</v>
      </c>
      <c r="H192" s="228"/>
      <c r="I192" s="228"/>
      <c r="J192" s="228">
        <v>25</v>
      </c>
      <c r="K192" s="228">
        <v>42</v>
      </c>
      <c r="L192" s="228"/>
      <c r="M192" s="228"/>
      <c r="N192" s="228">
        <v>1050</v>
      </c>
      <c r="O192" s="233"/>
      <c r="P192" s="227"/>
      <c r="Q192" s="227"/>
      <c r="R192" s="233"/>
      <c r="S192" s="228">
        <v>2018</v>
      </c>
      <c r="T192" s="300">
        <v>2018</v>
      </c>
      <c r="U192" s="233" t="s">
        <v>1440</v>
      </c>
      <c r="V192" s="233"/>
      <c r="W192" s="233"/>
      <c r="X192" s="233"/>
      <c r="Y192" s="233"/>
      <c r="Z192" s="228">
        <v>126</v>
      </c>
      <c r="AA192" s="228"/>
      <c r="AB192" s="228"/>
      <c r="AC192" s="443"/>
      <c r="AD192" s="228"/>
      <c r="AE192" s="228"/>
      <c r="AF192" s="228"/>
      <c r="AG192" s="228"/>
      <c r="AH192" s="228"/>
      <c r="AI192" s="228"/>
      <c r="AJ192" s="228"/>
      <c r="AK192" s="228"/>
      <c r="AL192" s="228"/>
      <c r="AM192" s="228"/>
      <c r="AN192" s="228"/>
      <c r="AO192" s="244"/>
      <c r="AP192" s="244"/>
      <c r="AQ192" s="244"/>
      <c r="AR192" s="244"/>
      <c r="AS192" s="228" t="s">
        <v>1440</v>
      </c>
      <c r="AT192" s="1318"/>
    </row>
    <row r="193" spans="2:46" s="115" customFormat="1" ht="24" customHeight="1">
      <c r="B193" s="1817"/>
      <c r="C193" s="228" t="s">
        <v>333</v>
      </c>
      <c r="D193" s="597" t="s">
        <v>21675</v>
      </c>
      <c r="E193" s="228" t="s">
        <v>15667</v>
      </c>
      <c r="F193" s="228" t="s">
        <v>333</v>
      </c>
      <c r="G193" s="228">
        <v>1221</v>
      </c>
      <c r="H193" s="228" t="s">
        <v>389</v>
      </c>
      <c r="I193" s="228">
        <v>1221</v>
      </c>
      <c r="J193" s="228">
        <v>20</v>
      </c>
      <c r="K193" s="228">
        <v>60</v>
      </c>
      <c r="L193" s="228" t="s">
        <v>389</v>
      </c>
      <c r="M193" s="228" t="s">
        <v>389</v>
      </c>
      <c r="N193" s="228" t="s">
        <v>389</v>
      </c>
      <c r="O193" s="228" t="s">
        <v>389</v>
      </c>
      <c r="P193" s="233" t="s">
        <v>389</v>
      </c>
      <c r="Q193" s="233" t="s">
        <v>389</v>
      </c>
      <c r="R193" s="233"/>
      <c r="S193" s="390" t="s">
        <v>389</v>
      </c>
      <c r="T193" s="300">
        <v>2011</v>
      </c>
      <c r="U193" s="233"/>
      <c r="V193" s="233"/>
      <c r="W193" s="233"/>
      <c r="X193" s="233"/>
      <c r="Y193" s="233"/>
      <c r="Z193" s="240">
        <v>200</v>
      </c>
      <c r="AA193" s="228"/>
      <c r="AB193" s="228"/>
      <c r="AC193" s="228"/>
      <c r="AD193" s="228"/>
      <c r="AE193" s="228"/>
      <c r="AF193" s="228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44"/>
      <c r="AT193" s="1318"/>
    </row>
    <row r="194" spans="2:46" s="115" customFormat="1" ht="24" customHeight="1">
      <c r="B194" s="1817"/>
      <c r="C194" s="228" t="s">
        <v>333</v>
      </c>
      <c r="D194" s="597" t="s">
        <v>19861</v>
      </c>
      <c r="E194" s="228" t="s">
        <v>18139</v>
      </c>
      <c r="F194" s="228" t="s">
        <v>333</v>
      </c>
      <c r="G194" s="228">
        <v>13707</v>
      </c>
      <c r="H194" s="228"/>
      <c r="I194" s="228"/>
      <c r="J194" s="228"/>
      <c r="K194" s="228"/>
      <c r="L194" s="228"/>
      <c r="M194" s="228"/>
      <c r="N194" s="228"/>
      <c r="O194" s="228"/>
      <c r="P194" s="233"/>
      <c r="Q194" s="233"/>
      <c r="R194" s="233"/>
      <c r="S194" s="390"/>
      <c r="T194" s="300">
        <v>2006</v>
      </c>
      <c r="U194" s="233"/>
      <c r="V194" s="233"/>
      <c r="W194" s="233"/>
      <c r="X194" s="233"/>
      <c r="Y194" s="233"/>
      <c r="Z194" s="240"/>
      <c r="AA194" s="228"/>
      <c r="AB194" s="228"/>
      <c r="AC194" s="228"/>
      <c r="AD194" s="228"/>
      <c r="AE194" s="228"/>
      <c r="AF194" s="228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44" t="s">
        <v>1440</v>
      </c>
      <c r="AT194" s="1318"/>
    </row>
    <row r="195" spans="2:46" s="115" customFormat="1" ht="35.1" customHeight="1">
      <c r="B195" s="1817"/>
      <c r="C195" s="228" t="s">
        <v>333</v>
      </c>
      <c r="D195" s="597" t="s">
        <v>21676</v>
      </c>
      <c r="E195" s="228" t="s">
        <v>15668</v>
      </c>
      <c r="F195" s="228" t="s">
        <v>333</v>
      </c>
      <c r="G195" s="228">
        <v>4436</v>
      </c>
      <c r="H195" s="228"/>
      <c r="I195" s="228">
        <v>4436</v>
      </c>
      <c r="J195" s="228">
        <v>19</v>
      </c>
      <c r="K195" s="228">
        <v>58</v>
      </c>
      <c r="L195" s="228"/>
      <c r="M195" s="228"/>
      <c r="N195" s="228"/>
      <c r="O195" s="228"/>
      <c r="P195" s="233"/>
      <c r="Q195" s="233"/>
      <c r="R195" s="233"/>
      <c r="S195" s="390"/>
      <c r="T195" s="300">
        <v>2009</v>
      </c>
      <c r="U195" s="233"/>
      <c r="V195" s="233"/>
      <c r="W195" s="233"/>
      <c r="X195" s="233"/>
      <c r="Y195" s="233"/>
      <c r="Z195" s="240"/>
      <c r="AA195" s="228"/>
      <c r="AB195" s="228"/>
      <c r="AC195" s="228"/>
      <c r="AD195" s="228"/>
      <c r="AE195" s="228"/>
      <c r="AF195" s="228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44" t="s">
        <v>1440</v>
      </c>
      <c r="AT195" s="1318"/>
    </row>
    <row r="196" spans="2:46" s="115" customFormat="1" ht="24" customHeight="1">
      <c r="B196" s="1817"/>
      <c r="C196" s="228" t="s">
        <v>333</v>
      </c>
      <c r="D196" s="597" t="s">
        <v>21677</v>
      </c>
      <c r="E196" s="228" t="s">
        <v>18140</v>
      </c>
      <c r="F196" s="228" t="s">
        <v>333</v>
      </c>
      <c r="G196" s="228">
        <v>9690</v>
      </c>
      <c r="H196" s="228"/>
      <c r="I196" s="228"/>
      <c r="J196" s="228"/>
      <c r="K196" s="228"/>
      <c r="L196" s="228"/>
      <c r="M196" s="228"/>
      <c r="N196" s="228"/>
      <c r="O196" s="228"/>
      <c r="P196" s="233"/>
      <c r="Q196" s="233"/>
      <c r="R196" s="233"/>
      <c r="S196" s="390"/>
      <c r="T196" s="300">
        <v>2007</v>
      </c>
      <c r="U196" s="233"/>
      <c r="V196" s="233"/>
      <c r="W196" s="233"/>
      <c r="X196" s="233"/>
      <c r="Y196" s="233"/>
      <c r="Z196" s="240"/>
      <c r="AA196" s="228"/>
      <c r="AB196" s="228"/>
      <c r="AC196" s="228"/>
      <c r="AD196" s="228"/>
      <c r="AE196" s="228"/>
      <c r="AF196" s="228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44" t="s">
        <v>1440</v>
      </c>
      <c r="AT196" s="1318"/>
    </row>
    <row r="197" spans="2:46" s="115" customFormat="1" ht="24" customHeight="1">
      <c r="B197" s="1817"/>
      <c r="C197" s="228" t="s">
        <v>333</v>
      </c>
      <c r="D197" s="597" t="s">
        <v>21678</v>
      </c>
      <c r="E197" s="228" t="s">
        <v>18141</v>
      </c>
      <c r="F197" s="228" t="s">
        <v>333</v>
      </c>
      <c r="G197" s="228">
        <v>2268</v>
      </c>
      <c r="H197" s="228"/>
      <c r="I197" s="228"/>
      <c r="J197" s="228"/>
      <c r="K197" s="228"/>
      <c r="L197" s="228"/>
      <c r="M197" s="228"/>
      <c r="N197" s="228"/>
      <c r="O197" s="228"/>
      <c r="P197" s="233"/>
      <c r="Q197" s="233"/>
      <c r="R197" s="233"/>
      <c r="S197" s="390"/>
      <c r="T197" s="300">
        <v>2014</v>
      </c>
      <c r="U197" s="233"/>
      <c r="V197" s="233"/>
      <c r="W197" s="233"/>
      <c r="X197" s="233"/>
      <c r="Y197" s="233"/>
      <c r="Z197" s="240"/>
      <c r="AA197" s="228"/>
      <c r="AB197" s="228"/>
      <c r="AC197" s="228"/>
      <c r="AD197" s="228"/>
      <c r="AE197" s="228"/>
      <c r="AF197" s="228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44" t="s">
        <v>1440</v>
      </c>
      <c r="AT197" s="1318"/>
    </row>
    <row r="198" spans="2:46" s="115" customFormat="1" ht="24" customHeight="1">
      <c r="B198" s="1817"/>
      <c r="C198" s="228" t="s">
        <v>333</v>
      </c>
      <c r="D198" s="597" t="s">
        <v>21679</v>
      </c>
      <c r="E198" s="228" t="s">
        <v>18142</v>
      </c>
      <c r="F198" s="228" t="s">
        <v>333</v>
      </c>
      <c r="G198" s="228">
        <v>4844</v>
      </c>
      <c r="H198" s="228"/>
      <c r="I198" s="228"/>
      <c r="J198" s="228"/>
      <c r="K198" s="228"/>
      <c r="L198" s="228"/>
      <c r="M198" s="228"/>
      <c r="N198" s="228"/>
      <c r="O198" s="228"/>
      <c r="P198" s="233"/>
      <c r="Q198" s="233"/>
      <c r="R198" s="233"/>
      <c r="S198" s="390"/>
      <c r="T198" s="300">
        <v>2017</v>
      </c>
      <c r="U198" s="233"/>
      <c r="V198" s="233"/>
      <c r="W198" s="233"/>
      <c r="X198" s="233"/>
      <c r="Y198" s="233"/>
      <c r="Z198" s="240"/>
      <c r="AA198" s="228"/>
      <c r="AB198" s="228"/>
      <c r="AC198" s="228"/>
      <c r="AD198" s="228"/>
      <c r="AE198" s="228"/>
      <c r="AF198" s="228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44" t="s">
        <v>1440</v>
      </c>
      <c r="AT198" s="1318"/>
    </row>
    <row r="199" spans="2:46" s="115" customFormat="1" ht="24" customHeight="1">
      <c r="B199" s="1817"/>
      <c r="C199" s="228" t="s">
        <v>333</v>
      </c>
      <c r="D199" s="597" t="s">
        <v>20088</v>
      </c>
      <c r="E199" s="228" t="s">
        <v>15669</v>
      </c>
      <c r="F199" s="228" t="s">
        <v>333</v>
      </c>
      <c r="G199" s="228">
        <v>9202</v>
      </c>
      <c r="H199" s="228"/>
      <c r="I199" s="228"/>
      <c r="J199" s="228"/>
      <c r="K199" s="228"/>
      <c r="L199" s="228"/>
      <c r="M199" s="228"/>
      <c r="N199" s="228"/>
      <c r="O199" s="228"/>
      <c r="P199" s="233"/>
      <c r="Q199" s="233"/>
      <c r="R199" s="233"/>
      <c r="S199" s="390"/>
      <c r="T199" s="300">
        <v>2011</v>
      </c>
      <c r="U199" s="233"/>
      <c r="V199" s="233"/>
      <c r="W199" s="233"/>
      <c r="X199" s="233"/>
      <c r="Y199" s="233"/>
      <c r="Z199" s="240"/>
      <c r="AA199" s="228"/>
      <c r="AB199" s="228"/>
      <c r="AC199" s="228"/>
      <c r="AD199" s="228"/>
      <c r="AE199" s="228"/>
      <c r="AF199" s="228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44" t="s">
        <v>1440</v>
      </c>
      <c r="AT199" s="1318"/>
    </row>
    <row r="200" spans="2:46" s="115" customFormat="1" ht="24" customHeight="1">
      <c r="B200" s="1823"/>
      <c r="C200" s="228" t="s">
        <v>333</v>
      </c>
      <c r="D200" s="597" t="s">
        <v>20678</v>
      </c>
      <c r="E200" s="228" t="s">
        <v>18143</v>
      </c>
      <c r="F200" s="228" t="s">
        <v>333</v>
      </c>
      <c r="G200" s="228">
        <v>3574</v>
      </c>
      <c r="H200" s="228"/>
      <c r="I200" s="228"/>
      <c r="J200" s="228"/>
      <c r="K200" s="228"/>
      <c r="L200" s="228"/>
      <c r="M200" s="228"/>
      <c r="N200" s="228"/>
      <c r="O200" s="228"/>
      <c r="P200" s="233"/>
      <c r="Q200" s="233"/>
      <c r="R200" s="233"/>
      <c r="S200" s="390"/>
      <c r="T200" s="300">
        <v>2016</v>
      </c>
      <c r="U200" s="233"/>
      <c r="V200" s="233"/>
      <c r="W200" s="233"/>
      <c r="X200" s="233"/>
      <c r="Y200" s="233"/>
      <c r="Z200" s="240"/>
      <c r="AA200" s="228"/>
      <c r="AB200" s="228"/>
      <c r="AC200" s="228"/>
      <c r="AD200" s="228"/>
      <c r="AE200" s="228"/>
      <c r="AF200" s="228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44" t="s">
        <v>1440</v>
      </c>
      <c r="AT200" s="1318"/>
    </row>
    <row r="201" spans="2:46" s="115" customFormat="1" ht="24" customHeight="1">
      <c r="B201" s="1823"/>
      <c r="C201" s="228" t="s">
        <v>333</v>
      </c>
      <c r="D201" s="597" t="s">
        <v>21680</v>
      </c>
      <c r="E201" s="228" t="s">
        <v>18144</v>
      </c>
      <c r="F201" s="228" t="s">
        <v>333</v>
      </c>
      <c r="G201" s="228">
        <v>5002</v>
      </c>
      <c r="H201" s="228"/>
      <c r="I201" s="228">
        <v>989</v>
      </c>
      <c r="J201" s="228"/>
      <c r="K201" s="228"/>
      <c r="L201" s="228"/>
      <c r="M201" s="228"/>
      <c r="N201" s="228"/>
      <c r="O201" s="228"/>
      <c r="P201" s="233"/>
      <c r="Q201" s="233"/>
      <c r="R201" s="233"/>
      <c r="S201" s="390"/>
      <c r="T201" s="300">
        <v>2018</v>
      </c>
      <c r="U201" s="233"/>
      <c r="V201" s="233"/>
      <c r="W201" s="233"/>
      <c r="X201" s="233"/>
      <c r="Y201" s="233"/>
      <c r="Z201" s="240"/>
      <c r="AA201" s="228"/>
      <c r="AB201" s="228"/>
      <c r="AC201" s="228"/>
      <c r="AD201" s="228"/>
      <c r="AE201" s="228"/>
      <c r="AF201" s="228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44" t="s">
        <v>1440</v>
      </c>
      <c r="AT201" s="1318"/>
    </row>
    <row r="202" spans="2:46" s="115" customFormat="1" ht="35.1" customHeight="1">
      <c r="B202" s="1823"/>
      <c r="C202" s="228" t="s">
        <v>333</v>
      </c>
      <c r="D202" s="597" t="s">
        <v>19717</v>
      </c>
      <c r="E202" s="228" t="s">
        <v>18145</v>
      </c>
      <c r="F202" s="228" t="s">
        <v>333</v>
      </c>
      <c r="G202" s="228">
        <v>244978</v>
      </c>
      <c r="H202" s="228"/>
      <c r="I202" s="228"/>
      <c r="J202" s="228"/>
      <c r="K202" s="228"/>
      <c r="L202" s="228"/>
      <c r="M202" s="228"/>
      <c r="N202" s="228"/>
      <c r="O202" s="228"/>
      <c r="P202" s="233"/>
      <c r="Q202" s="233"/>
      <c r="R202" s="233"/>
      <c r="S202" s="390"/>
      <c r="T202" s="300">
        <v>2007</v>
      </c>
      <c r="U202" s="233"/>
      <c r="V202" s="233"/>
      <c r="W202" s="233"/>
      <c r="X202" s="233"/>
      <c r="Y202" s="233"/>
      <c r="Z202" s="240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44" t="s">
        <v>1440</v>
      </c>
      <c r="AT202" s="1318"/>
    </row>
    <row r="203" spans="2:46" s="115" customFormat="1" ht="35.1" customHeight="1">
      <c r="B203" s="1823"/>
      <c r="C203" s="228" t="s">
        <v>333</v>
      </c>
      <c r="D203" s="597" t="s">
        <v>21681</v>
      </c>
      <c r="E203" s="228" t="s">
        <v>21682</v>
      </c>
      <c r="F203" s="228" t="s">
        <v>333</v>
      </c>
      <c r="G203" s="228">
        <v>1344</v>
      </c>
      <c r="H203" s="228">
        <v>1344</v>
      </c>
      <c r="I203" s="228"/>
      <c r="J203" s="228"/>
      <c r="K203" s="228"/>
      <c r="L203" s="228"/>
      <c r="M203" s="228"/>
      <c r="N203" s="228">
        <v>1344</v>
      </c>
      <c r="O203" s="228"/>
      <c r="P203" s="233"/>
      <c r="Q203" s="233"/>
      <c r="R203" s="233"/>
      <c r="S203" s="390"/>
      <c r="T203" s="300">
        <v>2014</v>
      </c>
      <c r="U203" s="233"/>
      <c r="V203" s="233"/>
      <c r="W203" s="233"/>
      <c r="X203" s="233"/>
      <c r="Y203" s="233"/>
      <c r="Z203" s="240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44" t="s">
        <v>14483</v>
      </c>
      <c r="AT203" s="1318" t="s">
        <v>19839</v>
      </c>
    </row>
    <row r="204" spans="2:46" s="115" customFormat="1" ht="24" customHeight="1">
      <c r="B204" s="1817"/>
      <c r="C204" s="228" t="s">
        <v>333</v>
      </c>
      <c r="D204" s="597" t="s">
        <v>20465</v>
      </c>
      <c r="E204" s="244" t="s">
        <v>12893</v>
      </c>
      <c r="F204" s="244" t="s">
        <v>12636</v>
      </c>
      <c r="G204" s="228"/>
      <c r="H204" s="228"/>
      <c r="I204" s="529"/>
      <c r="J204" s="228"/>
      <c r="K204" s="228"/>
      <c r="L204" s="228"/>
      <c r="M204" s="228"/>
      <c r="N204" s="228"/>
      <c r="O204" s="228"/>
      <c r="P204" s="233"/>
      <c r="Q204" s="233"/>
      <c r="R204" s="233"/>
      <c r="S204" s="390"/>
      <c r="T204" s="300">
        <v>2017</v>
      </c>
      <c r="U204" s="233"/>
      <c r="V204" s="233"/>
      <c r="W204" s="233"/>
      <c r="X204" s="233"/>
      <c r="Y204" s="233"/>
      <c r="Z204" s="240"/>
      <c r="AA204" s="228"/>
      <c r="AB204" s="228"/>
      <c r="AC204" s="228"/>
      <c r="AD204" s="228"/>
      <c r="AE204" s="228"/>
      <c r="AF204" s="228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529"/>
      <c r="AT204" s="1318"/>
    </row>
    <row r="205" spans="2:46" s="115" customFormat="1" ht="24" customHeight="1">
      <c r="B205" s="1817"/>
      <c r="C205" s="308" t="s">
        <v>338</v>
      </c>
      <c r="D205" s="597" t="s">
        <v>21683</v>
      </c>
      <c r="E205" s="308" t="s">
        <v>15681</v>
      </c>
      <c r="F205" s="308" t="s">
        <v>19737</v>
      </c>
      <c r="G205" s="522">
        <v>220</v>
      </c>
      <c r="H205" s="308"/>
      <c r="I205" s="308"/>
      <c r="J205" s="308">
        <v>11</v>
      </c>
      <c r="K205" s="308">
        <v>20</v>
      </c>
      <c r="L205" s="308"/>
      <c r="M205" s="308"/>
      <c r="N205" s="308">
        <v>220</v>
      </c>
      <c r="O205" s="308"/>
      <c r="P205" s="816"/>
      <c r="Q205" s="816"/>
      <c r="R205" s="816"/>
      <c r="S205" s="817"/>
      <c r="T205" s="300">
        <v>2016</v>
      </c>
      <c r="U205" s="816"/>
      <c r="V205" s="816"/>
      <c r="W205" s="816"/>
      <c r="X205" s="816"/>
      <c r="Y205" s="816"/>
      <c r="Z205" s="307"/>
      <c r="AA205" s="308"/>
      <c r="AB205" s="308"/>
      <c r="AC205" s="308"/>
      <c r="AD205" s="308"/>
      <c r="AE205" s="308"/>
      <c r="AF205" s="308"/>
      <c r="AG205" s="308"/>
      <c r="AH205" s="308"/>
      <c r="AI205" s="308"/>
      <c r="AJ205" s="308"/>
      <c r="AK205" s="308"/>
      <c r="AL205" s="308"/>
      <c r="AM205" s="308"/>
      <c r="AN205" s="308"/>
      <c r="AO205" s="308"/>
      <c r="AP205" s="308"/>
      <c r="AQ205" s="308"/>
      <c r="AR205" s="308"/>
      <c r="AS205" s="547" t="s">
        <v>711</v>
      </c>
      <c r="AT205" s="1318"/>
    </row>
    <row r="206" spans="2:46" s="115" customFormat="1" ht="24" customHeight="1">
      <c r="B206" s="1817"/>
      <c r="C206" s="308" t="s">
        <v>338</v>
      </c>
      <c r="D206" s="597" t="s">
        <v>21683</v>
      </c>
      <c r="E206" s="308" t="s">
        <v>15682</v>
      </c>
      <c r="F206" s="308" t="s">
        <v>19737</v>
      </c>
      <c r="G206" s="522">
        <v>546</v>
      </c>
      <c r="H206" s="308"/>
      <c r="I206" s="308"/>
      <c r="J206" s="308">
        <v>21</v>
      </c>
      <c r="K206" s="308">
        <v>26</v>
      </c>
      <c r="L206" s="308"/>
      <c r="M206" s="308"/>
      <c r="N206" s="308">
        <v>546</v>
      </c>
      <c r="O206" s="308"/>
      <c r="P206" s="816"/>
      <c r="Q206" s="816"/>
      <c r="R206" s="816"/>
      <c r="S206" s="817"/>
      <c r="T206" s="300">
        <v>2016</v>
      </c>
      <c r="U206" s="816"/>
      <c r="V206" s="816"/>
      <c r="W206" s="816"/>
      <c r="X206" s="816"/>
      <c r="Y206" s="816"/>
      <c r="Z206" s="307"/>
      <c r="AA206" s="308"/>
      <c r="AB206" s="308"/>
      <c r="AC206" s="308"/>
      <c r="AD206" s="308"/>
      <c r="AE206" s="308"/>
      <c r="AF206" s="308"/>
      <c r="AG206" s="308"/>
      <c r="AH206" s="308"/>
      <c r="AI206" s="308"/>
      <c r="AJ206" s="308"/>
      <c r="AK206" s="308"/>
      <c r="AL206" s="308"/>
      <c r="AM206" s="308"/>
      <c r="AN206" s="308"/>
      <c r="AO206" s="308"/>
      <c r="AP206" s="308"/>
      <c r="AQ206" s="308"/>
      <c r="AR206" s="308"/>
      <c r="AS206" s="547" t="s">
        <v>1440</v>
      </c>
      <c r="AT206" s="1318"/>
    </row>
    <row r="207" spans="2:46" s="115" customFormat="1" ht="24" customHeight="1">
      <c r="B207" s="1817"/>
      <c r="C207" s="308" t="s">
        <v>338</v>
      </c>
      <c r="D207" s="597" t="s">
        <v>21683</v>
      </c>
      <c r="E207" s="308" t="s">
        <v>15683</v>
      </c>
      <c r="F207" s="308" t="s">
        <v>19737</v>
      </c>
      <c r="G207" s="522">
        <v>864</v>
      </c>
      <c r="H207" s="308"/>
      <c r="I207" s="308"/>
      <c r="J207" s="308">
        <v>24</v>
      </c>
      <c r="K207" s="308">
        <v>36</v>
      </c>
      <c r="L207" s="308"/>
      <c r="M207" s="308"/>
      <c r="N207" s="308">
        <v>864</v>
      </c>
      <c r="O207" s="308"/>
      <c r="P207" s="816"/>
      <c r="Q207" s="816"/>
      <c r="R207" s="816"/>
      <c r="S207" s="817"/>
      <c r="T207" s="300">
        <v>2016</v>
      </c>
      <c r="U207" s="816"/>
      <c r="V207" s="816"/>
      <c r="W207" s="816"/>
      <c r="X207" s="816"/>
      <c r="Y207" s="816"/>
      <c r="Z207" s="307"/>
      <c r="AA207" s="308"/>
      <c r="AB207" s="308"/>
      <c r="AC207" s="308"/>
      <c r="AD207" s="308"/>
      <c r="AE207" s="308"/>
      <c r="AF207" s="308"/>
      <c r="AG207" s="308"/>
      <c r="AH207" s="308"/>
      <c r="AI207" s="308"/>
      <c r="AJ207" s="308"/>
      <c r="AK207" s="308"/>
      <c r="AL207" s="308"/>
      <c r="AM207" s="308"/>
      <c r="AN207" s="308"/>
      <c r="AO207" s="308"/>
      <c r="AP207" s="308"/>
      <c r="AQ207" s="308"/>
      <c r="AR207" s="308"/>
      <c r="AS207" s="547" t="s">
        <v>1440</v>
      </c>
      <c r="AT207" s="1318"/>
    </row>
    <row r="208" spans="2:46" s="115" customFormat="1" ht="24" customHeight="1">
      <c r="B208" s="1817"/>
      <c r="C208" s="308" t="s">
        <v>338</v>
      </c>
      <c r="D208" s="597" t="s">
        <v>21683</v>
      </c>
      <c r="E208" s="308" t="s">
        <v>15684</v>
      </c>
      <c r="F208" s="308" t="s">
        <v>19737</v>
      </c>
      <c r="G208" s="522">
        <v>960</v>
      </c>
      <c r="H208" s="308"/>
      <c r="I208" s="308"/>
      <c r="J208" s="308">
        <v>24</v>
      </c>
      <c r="K208" s="308">
        <v>40</v>
      </c>
      <c r="L208" s="308"/>
      <c r="M208" s="308"/>
      <c r="N208" s="308">
        <v>960</v>
      </c>
      <c r="O208" s="308"/>
      <c r="P208" s="816"/>
      <c r="Q208" s="816"/>
      <c r="R208" s="816"/>
      <c r="S208" s="817"/>
      <c r="T208" s="300">
        <v>2020</v>
      </c>
      <c r="U208" s="816"/>
      <c r="V208" s="816"/>
      <c r="W208" s="816"/>
      <c r="X208" s="816"/>
      <c r="Y208" s="816"/>
      <c r="Z208" s="307"/>
      <c r="AA208" s="308"/>
      <c r="AB208" s="308"/>
      <c r="AC208" s="308"/>
      <c r="AD208" s="308"/>
      <c r="AE208" s="308"/>
      <c r="AF208" s="308"/>
      <c r="AG208" s="308"/>
      <c r="AH208" s="308"/>
      <c r="AI208" s="308"/>
      <c r="AJ208" s="308"/>
      <c r="AK208" s="308"/>
      <c r="AL208" s="308"/>
      <c r="AM208" s="308"/>
      <c r="AN208" s="308"/>
      <c r="AO208" s="308"/>
      <c r="AP208" s="308"/>
      <c r="AQ208" s="308"/>
      <c r="AR208" s="308"/>
      <c r="AS208" s="547" t="s">
        <v>1440</v>
      </c>
      <c r="AT208" s="1318"/>
    </row>
    <row r="209" spans="2:46" s="115" customFormat="1" ht="24" customHeight="1">
      <c r="B209" s="1817"/>
      <c r="C209" s="308" t="s">
        <v>338</v>
      </c>
      <c r="D209" s="597" t="s">
        <v>21684</v>
      </c>
      <c r="E209" s="308" t="s">
        <v>21685</v>
      </c>
      <c r="F209" s="308" t="s">
        <v>12804</v>
      </c>
      <c r="G209" s="522">
        <v>924</v>
      </c>
      <c r="H209" s="308"/>
      <c r="I209" s="308"/>
      <c r="J209" s="308"/>
      <c r="K209" s="308"/>
      <c r="L209" s="308"/>
      <c r="M209" s="308"/>
      <c r="N209" s="308"/>
      <c r="O209" s="308"/>
      <c r="P209" s="816"/>
      <c r="Q209" s="816"/>
      <c r="R209" s="816"/>
      <c r="S209" s="817"/>
      <c r="T209" s="300">
        <v>2024</v>
      </c>
      <c r="U209" s="816"/>
      <c r="V209" s="816"/>
      <c r="W209" s="816"/>
      <c r="X209" s="816"/>
      <c r="Y209" s="816"/>
      <c r="Z209" s="307"/>
      <c r="AA209" s="308"/>
      <c r="AB209" s="308"/>
      <c r="AC209" s="308"/>
      <c r="AD209" s="308"/>
      <c r="AE209" s="308"/>
      <c r="AF209" s="308"/>
      <c r="AG209" s="308"/>
      <c r="AH209" s="308"/>
      <c r="AI209" s="308"/>
      <c r="AJ209" s="308"/>
      <c r="AK209" s="308"/>
      <c r="AL209" s="308"/>
      <c r="AM209" s="308"/>
      <c r="AN209" s="308"/>
      <c r="AO209" s="308"/>
      <c r="AP209" s="308"/>
      <c r="AQ209" s="308"/>
      <c r="AR209" s="308"/>
      <c r="AS209" s="547" t="s">
        <v>1440</v>
      </c>
      <c r="AT209" s="1318" t="s">
        <v>19794</v>
      </c>
    </row>
    <row r="210" spans="2:46" s="115" customFormat="1" ht="24" customHeight="1">
      <c r="B210" s="1817"/>
      <c r="C210" s="228" t="s">
        <v>2755</v>
      </c>
      <c r="D210" s="597" t="s">
        <v>20282</v>
      </c>
      <c r="E210" s="228" t="s">
        <v>15694</v>
      </c>
      <c r="F210" s="228" t="s">
        <v>12897</v>
      </c>
      <c r="G210" s="228">
        <v>1500</v>
      </c>
      <c r="H210" s="228">
        <v>800</v>
      </c>
      <c r="I210" s="228"/>
      <c r="J210" s="228">
        <v>20</v>
      </c>
      <c r="K210" s="228">
        <v>40</v>
      </c>
      <c r="L210" s="228"/>
      <c r="M210" s="228"/>
      <c r="N210" s="228">
        <v>800</v>
      </c>
      <c r="O210" s="228"/>
      <c r="P210" s="233"/>
      <c r="Q210" s="233"/>
      <c r="R210" s="233"/>
      <c r="S210" s="390"/>
      <c r="T210" s="300">
        <v>2008</v>
      </c>
      <c r="U210" s="233"/>
      <c r="V210" s="233"/>
      <c r="W210" s="233"/>
      <c r="X210" s="233"/>
      <c r="Y210" s="233"/>
      <c r="Z210" s="240"/>
      <c r="AA210" s="228"/>
      <c r="AB210" s="228"/>
      <c r="AC210" s="228"/>
      <c r="AD210" s="228"/>
      <c r="AE210" s="228"/>
      <c r="AF210" s="228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44"/>
      <c r="AT210" s="1318"/>
    </row>
    <row r="211" spans="2:46" s="115" customFormat="1" ht="24" customHeight="1">
      <c r="B211" s="1817"/>
      <c r="C211" s="228" t="s">
        <v>2755</v>
      </c>
      <c r="D211" s="597" t="s">
        <v>21000</v>
      </c>
      <c r="E211" s="228" t="s">
        <v>15698</v>
      </c>
      <c r="F211" s="228" t="s">
        <v>2755</v>
      </c>
      <c r="G211" s="228">
        <v>9930</v>
      </c>
      <c r="H211" s="228">
        <v>2100</v>
      </c>
      <c r="I211" s="228"/>
      <c r="J211" s="228"/>
      <c r="K211" s="228"/>
      <c r="L211" s="228"/>
      <c r="M211" s="228"/>
      <c r="N211" s="228"/>
      <c r="O211" s="228"/>
      <c r="P211" s="233"/>
      <c r="Q211" s="233"/>
      <c r="R211" s="233"/>
      <c r="S211" s="390"/>
      <c r="T211" s="300">
        <v>2006</v>
      </c>
      <c r="U211" s="233"/>
      <c r="V211" s="233"/>
      <c r="W211" s="233"/>
      <c r="X211" s="233"/>
      <c r="Y211" s="233"/>
      <c r="Z211" s="240"/>
      <c r="AA211" s="228"/>
      <c r="AB211" s="228"/>
      <c r="AC211" s="228"/>
      <c r="AD211" s="228"/>
      <c r="AE211" s="228"/>
      <c r="AF211" s="228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44"/>
      <c r="AT211" s="1318"/>
    </row>
    <row r="212" spans="2:46" s="115" customFormat="1" ht="24" customHeight="1">
      <c r="B212" s="1817"/>
      <c r="C212" s="228" t="s">
        <v>2755</v>
      </c>
      <c r="D212" s="597" t="s">
        <v>19915</v>
      </c>
      <c r="E212" s="228" t="s">
        <v>18146</v>
      </c>
      <c r="F212" s="228" t="s">
        <v>10705</v>
      </c>
      <c r="G212" s="228">
        <v>38014</v>
      </c>
      <c r="H212" s="228">
        <v>909</v>
      </c>
      <c r="I212" s="228"/>
      <c r="J212" s="228"/>
      <c r="K212" s="228"/>
      <c r="L212" s="228"/>
      <c r="M212" s="228"/>
      <c r="N212" s="228"/>
      <c r="O212" s="228"/>
      <c r="P212" s="233"/>
      <c r="Q212" s="233"/>
      <c r="R212" s="233"/>
      <c r="S212" s="390"/>
      <c r="T212" s="300">
        <v>2017</v>
      </c>
      <c r="U212" s="233"/>
      <c r="V212" s="233"/>
      <c r="W212" s="233"/>
      <c r="X212" s="233"/>
      <c r="Y212" s="233"/>
      <c r="Z212" s="240"/>
      <c r="AA212" s="228"/>
      <c r="AB212" s="228"/>
      <c r="AC212" s="228"/>
      <c r="AD212" s="228"/>
      <c r="AE212" s="228"/>
      <c r="AF212" s="228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44"/>
      <c r="AT212" s="1318"/>
    </row>
    <row r="213" spans="2:46" s="115" customFormat="1" ht="24" customHeight="1">
      <c r="B213" s="1817"/>
      <c r="C213" s="228" t="s">
        <v>2755</v>
      </c>
      <c r="D213" s="597" t="s">
        <v>21686</v>
      </c>
      <c r="E213" s="228" t="s">
        <v>18147</v>
      </c>
      <c r="F213" s="228" t="s">
        <v>2755</v>
      </c>
      <c r="G213" s="228">
        <v>921</v>
      </c>
      <c r="H213" s="228">
        <v>921</v>
      </c>
      <c r="I213" s="228"/>
      <c r="J213" s="228"/>
      <c r="K213" s="228"/>
      <c r="L213" s="228"/>
      <c r="M213" s="228"/>
      <c r="N213" s="228"/>
      <c r="O213" s="228"/>
      <c r="P213" s="233"/>
      <c r="Q213" s="233"/>
      <c r="R213" s="233"/>
      <c r="S213" s="390"/>
      <c r="T213" s="300">
        <v>2019</v>
      </c>
      <c r="U213" s="233"/>
      <c r="V213" s="233"/>
      <c r="W213" s="233"/>
      <c r="X213" s="233"/>
      <c r="Y213" s="233"/>
      <c r="Z213" s="240"/>
      <c r="AA213" s="228"/>
      <c r="AB213" s="228"/>
      <c r="AC213" s="228"/>
      <c r="AD213" s="228"/>
      <c r="AE213" s="228"/>
      <c r="AF213" s="228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44"/>
      <c r="AT213" s="1318"/>
    </row>
    <row r="214" spans="2:46" s="115" customFormat="1" ht="24" customHeight="1">
      <c r="B214" s="1817"/>
      <c r="C214" s="228" t="s">
        <v>2755</v>
      </c>
      <c r="D214" s="597" t="s">
        <v>21687</v>
      </c>
      <c r="E214" s="228" t="s">
        <v>18148</v>
      </c>
      <c r="F214" s="228" t="s">
        <v>2755</v>
      </c>
      <c r="G214" s="228">
        <v>2635</v>
      </c>
      <c r="H214" s="228">
        <v>750</v>
      </c>
      <c r="I214" s="228"/>
      <c r="J214" s="228"/>
      <c r="K214" s="228"/>
      <c r="L214" s="228"/>
      <c r="M214" s="228"/>
      <c r="N214" s="228"/>
      <c r="O214" s="228"/>
      <c r="P214" s="233"/>
      <c r="Q214" s="233"/>
      <c r="R214" s="233"/>
      <c r="S214" s="390"/>
      <c r="T214" s="300">
        <v>2018</v>
      </c>
      <c r="U214" s="233"/>
      <c r="V214" s="233"/>
      <c r="W214" s="233"/>
      <c r="X214" s="233"/>
      <c r="Y214" s="233"/>
      <c r="Z214" s="240"/>
      <c r="AA214" s="228"/>
      <c r="AB214" s="228"/>
      <c r="AC214" s="228"/>
      <c r="AD214" s="228"/>
      <c r="AE214" s="228"/>
      <c r="AF214" s="228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44"/>
      <c r="AT214" s="1318"/>
    </row>
    <row r="215" spans="2:46" s="115" customFormat="1" ht="24" customHeight="1">
      <c r="B215" s="1817"/>
      <c r="C215" s="228" t="s">
        <v>2755</v>
      </c>
      <c r="D215" s="597" t="s">
        <v>21688</v>
      </c>
      <c r="E215" s="228" t="s">
        <v>15701</v>
      </c>
      <c r="F215" s="228" t="s">
        <v>12897</v>
      </c>
      <c r="G215" s="228">
        <v>8215</v>
      </c>
      <c r="H215" s="228">
        <v>2916</v>
      </c>
      <c r="I215" s="228"/>
      <c r="J215" s="228">
        <v>43</v>
      </c>
      <c r="K215" s="228">
        <v>24</v>
      </c>
      <c r="L215" s="228"/>
      <c r="M215" s="228"/>
      <c r="N215" s="228">
        <v>1032</v>
      </c>
      <c r="O215" s="228"/>
      <c r="P215" s="233"/>
      <c r="Q215" s="233"/>
      <c r="R215" s="233"/>
      <c r="S215" s="390"/>
      <c r="T215" s="300">
        <v>2007</v>
      </c>
      <c r="U215" s="233"/>
      <c r="V215" s="233"/>
      <c r="W215" s="233"/>
      <c r="X215" s="233"/>
      <c r="Y215" s="233"/>
      <c r="Z215" s="240">
        <v>200</v>
      </c>
      <c r="AA215" s="228"/>
      <c r="AB215" s="228"/>
      <c r="AC215" s="228"/>
      <c r="AD215" s="228"/>
      <c r="AE215" s="228"/>
      <c r="AF215" s="228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44"/>
      <c r="AT215" s="1318"/>
    </row>
    <row r="216" spans="2:46" s="115" customFormat="1" ht="24" customHeight="1">
      <c r="B216" s="1817"/>
      <c r="C216" s="228" t="s">
        <v>2755</v>
      </c>
      <c r="D216" s="597" t="s">
        <v>21689</v>
      </c>
      <c r="E216" s="228" t="s">
        <v>15703</v>
      </c>
      <c r="F216" s="228" t="s">
        <v>2755</v>
      </c>
      <c r="G216" s="228">
        <v>1500</v>
      </c>
      <c r="H216" s="228">
        <v>1232</v>
      </c>
      <c r="I216" s="228"/>
      <c r="J216" s="228">
        <v>44</v>
      </c>
      <c r="K216" s="228">
        <v>28</v>
      </c>
      <c r="L216" s="228"/>
      <c r="M216" s="228"/>
      <c r="N216" s="228">
        <v>1232</v>
      </c>
      <c r="O216" s="228"/>
      <c r="P216" s="233"/>
      <c r="Q216" s="233"/>
      <c r="R216" s="233"/>
      <c r="S216" s="390"/>
      <c r="T216" s="300">
        <v>2007</v>
      </c>
      <c r="U216" s="233"/>
      <c r="V216" s="233"/>
      <c r="W216" s="233"/>
      <c r="X216" s="233"/>
      <c r="Y216" s="233"/>
      <c r="Z216" s="240">
        <v>260</v>
      </c>
      <c r="AA216" s="228"/>
      <c r="AB216" s="228"/>
      <c r="AC216" s="228"/>
      <c r="AD216" s="228"/>
      <c r="AE216" s="228"/>
      <c r="AF216" s="228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44"/>
      <c r="AT216" s="1318"/>
    </row>
    <row r="217" spans="2:46" s="115" customFormat="1" ht="24" customHeight="1">
      <c r="B217" s="1823"/>
      <c r="C217" s="228" t="s">
        <v>2755</v>
      </c>
      <c r="D217" s="597" t="s">
        <v>21690</v>
      </c>
      <c r="E217" s="228" t="s">
        <v>15707</v>
      </c>
      <c r="F217" s="228" t="s">
        <v>2755</v>
      </c>
      <c r="G217" s="228">
        <v>1034</v>
      </c>
      <c r="H217" s="228">
        <v>1034</v>
      </c>
      <c r="I217" s="228"/>
      <c r="J217" s="228"/>
      <c r="K217" s="228"/>
      <c r="L217" s="228"/>
      <c r="M217" s="228"/>
      <c r="N217" s="228"/>
      <c r="O217" s="228"/>
      <c r="P217" s="233"/>
      <c r="Q217" s="233"/>
      <c r="R217" s="233"/>
      <c r="S217" s="390"/>
      <c r="T217" s="300">
        <v>2015</v>
      </c>
      <c r="U217" s="233"/>
      <c r="V217" s="233"/>
      <c r="W217" s="233"/>
      <c r="X217" s="233"/>
      <c r="Y217" s="233"/>
      <c r="Z217" s="240"/>
      <c r="AA217" s="228"/>
      <c r="AB217" s="228"/>
      <c r="AC217" s="228"/>
      <c r="AD217" s="228"/>
      <c r="AE217" s="228"/>
      <c r="AF217" s="228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44"/>
      <c r="AT217" s="1318"/>
    </row>
    <row r="218" spans="2:46" s="115" customFormat="1" ht="24" customHeight="1">
      <c r="B218" s="1823"/>
      <c r="C218" s="228" t="s">
        <v>2755</v>
      </c>
      <c r="D218" s="597" t="s">
        <v>21691</v>
      </c>
      <c r="E218" s="228" t="s">
        <v>15710</v>
      </c>
      <c r="F218" s="228" t="s">
        <v>2755</v>
      </c>
      <c r="G218" s="228">
        <v>880</v>
      </c>
      <c r="H218" s="228">
        <v>880</v>
      </c>
      <c r="I218" s="228"/>
      <c r="J218" s="228"/>
      <c r="K218" s="228"/>
      <c r="L218" s="228"/>
      <c r="M218" s="228"/>
      <c r="N218" s="228">
        <v>400</v>
      </c>
      <c r="O218" s="228"/>
      <c r="P218" s="233"/>
      <c r="Q218" s="233"/>
      <c r="R218" s="233"/>
      <c r="S218" s="390"/>
      <c r="T218" s="300">
        <v>2010</v>
      </c>
      <c r="U218" s="233"/>
      <c r="V218" s="233"/>
      <c r="W218" s="233"/>
      <c r="X218" s="233"/>
      <c r="Y218" s="233"/>
      <c r="Z218" s="240"/>
      <c r="AA218" s="228"/>
      <c r="AB218" s="228"/>
      <c r="AC218" s="228"/>
      <c r="AD218" s="228"/>
      <c r="AE218" s="228"/>
      <c r="AF218" s="228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44"/>
      <c r="AT218" s="1318"/>
    </row>
    <row r="219" spans="2:46" s="115" customFormat="1" ht="24" customHeight="1">
      <c r="B219" s="1823"/>
      <c r="C219" s="228" t="s">
        <v>2755</v>
      </c>
      <c r="D219" s="597" t="s">
        <v>21692</v>
      </c>
      <c r="E219" s="228" t="s">
        <v>15712</v>
      </c>
      <c r="F219" s="228" t="s">
        <v>2755</v>
      </c>
      <c r="G219" s="228">
        <v>7373</v>
      </c>
      <c r="H219" s="228">
        <v>1114</v>
      </c>
      <c r="I219" s="228"/>
      <c r="J219" s="228"/>
      <c r="K219" s="228"/>
      <c r="L219" s="228"/>
      <c r="M219" s="228"/>
      <c r="N219" s="228"/>
      <c r="O219" s="228"/>
      <c r="P219" s="233"/>
      <c r="Q219" s="233"/>
      <c r="R219" s="233"/>
      <c r="S219" s="390"/>
      <c r="T219" s="300">
        <v>2017</v>
      </c>
      <c r="U219" s="233"/>
      <c r="V219" s="233"/>
      <c r="W219" s="233"/>
      <c r="X219" s="233"/>
      <c r="Y219" s="233"/>
      <c r="Z219" s="240"/>
      <c r="AA219" s="228"/>
      <c r="AB219" s="228"/>
      <c r="AC219" s="228"/>
      <c r="AD219" s="228"/>
      <c r="AE219" s="228"/>
      <c r="AF219" s="228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44"/>
      <c r="AT219" s="1318"/>
    </row>
    <row r="220" spans="2:46" s="115" customFormat="1" ht="24" customHeight="1">
      <c r="B220" s="1823"/>
      <c r="C220" s="228" t="s">
        <v>2755</v>
      </c>
      <c r="D220" s="597" t="s">
        <v>21417</v>
      </c>
      <c r="E220" s="228" t="s">
        <v>15718</v>
      </c>
      <c r="F220" s="228" t="s">
        <v>2755</v>
      </c>
      <c r="G220" s="228">
        <v>39800</v>
      </c>
      <c r="H220" s="228">
        <v>1520</v>
      </c>
      <c r="I220" s="228"/>
      <c r="J220" s="228"/>
      <c r="K220" s="228"/>
      <c r="L220" s="228"/>
      <c r="M220" s="228"/>
      <c r="N220" s="228"/>
      <c r="O220" s="228"/>
      <c r="P220" s="233"/>
      <c r="Q220" s="233"/>
      <c r="R220" s="233"/>
      <c r="S220" s="390"/>
      <c r="T220" s="300">
        <v>2017</v>
      </c>
      <c r="U220" s="233"/>
      <c r="V220" s="233"/>
      <c r="W220" s="233"/>
      <c r="X220" s="233"/>
      <c r="Y220" s="233"/>
      <c r="Z220" s="240"/>
      <c r="AA220" s="228"/>
      <c r="AB220" s="228"/>
      <c r="AC220" s="228"/>
      <c r="AD220" s="228"/>
      <c r="AE220" s="228"/>
      <c r="AF220" s="228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44"/>
      <c r="AT220" s="1318"/>
    </row>
    <row r="221" spans="2:46" s="115" customFormat="1" ht="24" customHeight="1">
      <c r="B221" s="1817"/>
      <c r="C221" s="228" t="s">
        <v>2755</v>
      </c>
      <c r="D221" s="597" t="s">
        <v>21693</v>
      </c>
      <c r="E221" s="228" t="s">
        <v>15721</v>
      </c>
      <c r="F221" s="228" t="s">
        <v>12897</v>
      </c>
      <c r="G221" s="228">
        <v>5710</v>
      </c>
      <c r="H221" s="228">
        <v>327</v>
      </c>
      <c r="I221" s="228"/>
      <c r="J221" s="228"/>
      <c r="K221" s="228"/>
      <c r="L221" s="228"/>
      <c r="M221" s="228"/>
      <c r="N221" s="228"/>
      <c r="O221" s="228"/>
      <c r="P221" s="233"/>
      <c r="Q221" s="233"/>
      <c r="R221" s="233"/>
      <c r="S221" s="390"/>
      <c r="T221" s="300">
        <v>2014</v>
      </c>
      <c r="U221" s="233"/>
      <c r="V221" s="233"/>
      <c r="W221" s="233"/>
      <c r="X221" s="233"/>
      <c r="Y221" s="233"/>
      <c r="Z221" s="240"/>
      <c r="AA221" s="228"/>
      <c r="AB221" s="228"/>
      <c r="AC221" s="228"/>
      <c r="AD221" s="228"/>
      <c r="AE221" s="228"/>
      <c r="AF221" s="228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44"/>
      <c r="AT221" s="1318"/>
    </row>
    <row r="222" spans="2:46" s="115" customFormat="1" ht="24" customHeight="1">
      <c r="B222" s="1817"/>
      <c r="C222" s="228" t="s">
        <v>2755</v>
      </c>
      <c r="D222" s="597" t="s">
        <v>20999</v>
      </c>
      <c r="E222" s="228" t="s">
        <v>15722</v>
      </c>
      <c r="F222" s="228" t="s">
        <v>2755</v>
      </c>
      <c r="G222" s="228">
        <v>5583</v>
      </c>
      <c r="H222" s="228">
        <v>836</v>
      </c>
      <c r="I222" s="228"/>
      <c r="J222" s="228"/>
      <c r="K222" s="228"/>
      <c r="L222" s="228"/>
      <c r="M222" s="228"/>
      <c r="N222" s="228"/>
      <c r="O222" s="228"/>
      <c r="P222" s="233"/>
      <c r="Q222" s="233"/>
      <c r="R222" s="233"/>
      <c r="S222" s="390"/>
      <c r="T222" s="300">
        <v>2019</v>
      </c>
      <c r="U222" s="233"/>
      <c r="V222" s="233"/>
      <c r="W222" s="233"/>
      <c r="X222" s="233"/>
      <c r="Y222" s="233"/>
      <c r="Z222" s="240"/>
      <c r="AA222" s="228"/>
      <c r="AB222" s="228"/>
      <c r="AC222" s="228"/>
      <c r="AD222" s="228"/>
      <c r="AE222" s="228"/>
      <c r="AF222" s="228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44"/>
      <c r="AT222" s="1318"/>
    </row>
    <row r="223" spans="2:46" s="115" customFormat="1" ht="24" customHeight="1">
      <c r="B223" s="1823"/>
      <c r="C223" s="228" t="s">
        <v>2755</v>
      </c>
      <c r="D223" s="597" t="s">
        <v>21694</v>
      </c>
      <c r="E223" s="228" t="s">
        <v>15726</v>
      </c>
      <c r="F223" s="228" t="s">
        <v>2755</v>
      </c>
      <c r="G223" s="228">
        <v>1293</v>
      </c>
      <c r="H223" s="228">
        <v>1293</v>
      </c>
      <c r="I223" s="228"/>
      <c r="J223" s="228">
        <v>44</v>
      </c>
      <c r="K223" s="228">
        <v>27</v>
      </c>
      <c r="L223" s="228"/>
      <c r="M223" s="228"/>
      <c r="N223" s="228">
        <v>1188</v>
      </c>
      <c r="O223" s="228"/>
      <c r="P223" s="233"/>
      <c r="Q223" s="233"/>
      <c r="R223" s="233"/>
      <c r="S223" s="390"/>
      <c r="T223" s="300">
        <v>2006</v>
      </c>
      <c r="U223" s="233"/>
      <c r="V223" s="233"/>
      <c r="W223" s="233"/>
      <c r="X223" s="233"/>
      <c r="Y223" s="233"/>
      <c r="Z223" s="240">
        <v>200</v>
      </c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44"/>
      <c r="AT223" s="1318"/>
    </row>
    <row r="224" spans="2:46" s="115" customFormat="1" ht="24" customHeight="1">
      <c r="B224" s="1823"/>
      <c r="C224" s="228" t="s">
        <v>2755</v>
      </c>
      <c r="D224" s="597" t="s">
        <v>21695</v>
      </c>
      <c r="E224" s="228" t="s">
        <v>15730</v>
      </c>
      <c r="F224" s="228" t="s">
        <v>2755</v>
      </c>
      <c r="G224" s="228">
        <v>1154</v>
      </c>
      <c r="H224" s="228">
        <v>1154</v>
      </c>
      <c r="I224" s="228"/>
      <c r="J224" s="228"/>
      <c r="K224" s="228"/>
      <c r="L224" s="228"/>
      <c r="M224" s="228"/>
      <c r="N224" s="228"/>
      <c r="O224" s="228"/>
      <c r="P224" s="233"/>
      <c r="Q224" s="233"/>
      <c r="R224" s="233"/>
      <c r="S224" s="390"/>
      <c r="T224" s="300">
        <v>2016</v>
      </c>
      <c r="U224" s="233"/>
      <c r="V224" s="233"/>
      <c r="W224" s="233"/>
      <c r="X224" s="233"/>
      <c r="Y224" s="233"/>
      <c r="Z224" s="240"/>
      <c r="AA224" s="228"/>
      <c r="AB224" s="228"/>
      <c r="AC224" s="228"/>
      <c r="AD224" s="228"/>
      <c r="AE224" s="228"/>
      <c r="AF224" s="228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44"/>
      <c r="AT224" s="1318"/>
    </row>
    <row r="225" spans="2:46" s="115" customFormat="1" ht="24" customHeight="1">
      <c r="B225" s="1823"/>
      <c r="C225" s="228" t="s">
        <v>2755</v>
      </c>
      <c r="D225" s="597" t="s">
        <v>21696</v>
      </c>
      <c r="E225" s="228" t="s">
        <v>18149</v>
      </c>
      <c r="F225" s="228" t="s">
        <v>2755</v>
      </c>
      <c r="G225" s="228">
        <v>861</v>
      </c>
      <c r="H225" s="228">
        <v>861</v>
      </c>
      <c r="I225" s="228"/>
      <c r="J225" s="228"/>
      <c r="K225" s="228"/>
      <c r="L225" s="228"/>
      <c r="M225" s="228"/>
      <c r="N225" s="228"/>
      <c r="O225" s="228"/>
      <c r="P225" s="233"/>
      <c r="Q225" s="233"/>
      <c r="R225" s="233"/>
      <c r="S225" s="390"/>
      <c r="T225" s="300">
        <v>2019</v>
      </c>
      <c r="U225" s="233"/>
      <c r="V225" s="233"/>
      <c r="W225" s="233"/>
      <c r="X225" s="233"/>
      <c r="Y225" s="233"/>
      <c r="Z225" s="240"/>
      <c r="AA225" s="228"/>
      <c r="AB225" s="228"/>
      <c r="AC225" s="228"/>
      <c r="AD225" s="228"/>
      <c r="AE225" s="228"/>
      <c r="AF225" s="228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44"/>
      <c r="AT225" s="1318"/>
    </row>
    <row r="226" spans="2:46" s="115" customFormat="1" ht="24" customHeight="1">
      <c r="B226" s="1823"/>
      <c r="C226" s="228" t="s">
        <v>2755</v>
      </c>
      <c r="D226" s="597" t="s">
        <v>21697</v>
      </c>
      <c r="E226" s="228" t="s">
        <v>15736</v>
      </c>
      <c r="F226" s="228" t="s">
        <v>2755</v>
      </c>
      <c r="G226" s="228">
        <v>1108</v>
      </c>
      <c r="H226" s="228">
        <v>1108</v>
      </c>
      <c r="I226" s="228"/>
      <c r="J226" s="228"/>
      <c r="K226" s="228"/>
      <c r="L226" s="228"/>
      <c r="M226" s="228"/>
      <c r="N226" s="228"/>
      <c r="O226" s="228"/>
      <c r="P226" s="233"/>
      <c r="Q226" s="233"/>
      <c r="R226" s="233"/>
      <c r="S226" s="390"/>
      <c r="T226" s="300">
        <v>2016</v>
      </c>
      <c r="U226" s="233"/>
      <c r="V226" s="233"/>
      <c r="W226" s="233"/>
      <c r="X226" s="233"/>
      <c r="Y226" s="233"/>
      <c r="Z226" s="240"/>
      <c r="AA226" s="228"/>
      <c r="AB226" s="228"/>
      <c r="AC226" s="228"/>
      <c r="AD226" s="228"/>
      <c r="AE226" s="228"/>
      <c r="AF226" s="228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44"/>
      <c r="AT226" s="1318"/>
    </row>
    <row r="227" spans="2:46" s="115" customFormat="1" ht="24" customHeight="1">
      <c r="B227" s="1823"/>
      <c r="C227" s="228" t="s">
        <v>2778</v>
      </c>
      <c r="D227" s="597" t="s">
        <v>21698</v>
      </c>
      <c r="E227" s="228" t="s">
        <v>21699</v>
      </c>
      <c r="F227" s="228" t="s">
        <v>10662</v>
      </c>
      <c r="G227" s="228">
        <v>608</v>
      </c>
      <c r="H227" s="228"/>
      <c r="I227" s="228"/>
      <c r="J227" s="228">
        <v>16</v>
      </c>
      <c r="K227" s="228">
        <v>38</v>
      </c>
      <c r="L227" s="228"/>
      <c r="M227" s="228"/>
      <c r="N227" s="228"/>
      <c r="O227" s="228"/>
      <c r="P227" s="233"/>
      <c r="Q227" s="233"/>
      <c r="R227" s="233"/>
      <c r="S227" s="390"/>
      <c r="T227" s="300">
        <v>2012</v>
      </c>
      <c r="U227" s="233"/>
      <c r="V227" s="233"/>
      <c r="W227" s="233"/>
      <c r="X227" s="233"/>
      <c r="Y227" s="233"/>
      <c r="Z227" s="240"/>
      <c r="AA227" s="228"/>
      <c r="AB227" s="228"/>
      <c r="AC227" s="228"/>
      <c r="AD227" s="228"/>
      <c r="AE227" s="228"/>
      <c r="AF227" s="228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44"/>
      <c r="AT227" s="1318"/>
    </row>
    <row r="228" spans="2:46" s="115" customFormat="1" ht="24" customHeight="1">
      <c r="B228" s="1823"/>
      <c r="C228" s="228" t="s">
        <v>2778</v>
      </c>
      <c r="D228" s="597" t="s">
        <v>21700</v>
      </c>
      <c r="E228" s="228" t="s">
        <v>18150</v>
      </c>
      <c r="F228" s="228" t="s">
        <v>10662</v>
      </c>
      <c r="G228" s="228">
        <v>2126</v>
      </c>
      <c r="H228" s="228"/>
      <c r="I228" s="228"/>
      <c r="J228" s="228">
        <v>8</v>
      </c>
      <c r="K228" s="228">
        <v>70</v>
      </c>
      <c r="L228" s="228"/>
      <c r="M228" s="228"/>
      <c r="N228" s="228"/>
      <c r="O228" s="228"/>
      <c r="P228" s="233"/>
      <c r="Q228" s="233"/>
      <c r="R228" s="233"/>
      <c r="S228" s="390"/>
      <c r="T228" s="300">
        <v>2016</v>
      </c>
      <c r="U228" s="233"/>
      <c r="V228" s="233"/>
      <c r="W228" s="233"/>
      <c r="X228" s="233"/>
      <c r="Y228" s="233"/>
      <c r="Z228" s="240"/>
      <c r="AA228" s="228"/>
      <c r="AB228" s="228"/>
      <c r="AC228" s="228"/>
      <c r="AD228" s="228"/>
      <c r="AE228" s="228"/>
      <c r="AF228" s="228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44"/>
      <c r="AT228" s="1318"/>
    </row>
    <row r="229" spans="2:46" s="115" customFormat="1" ht="24" customHeight="1">
      <c r="B229" s="1823"/>
      <c r="C229" s="228" t="s">
        <v>16492</v>
      </c>
      <c r="D229" s="597" t="s">
        <v>21701</v>
      </c>
      <c r="E229" s="228" t="s">
        <v>21702</v>
      </c>
      <c r="F229" s="228" t="s">
        <v>16492</v>
      </c>
      <c r="G229" s="228">
        <v>1500</v>
      </c>
      <c r="H229" s="228"/>
      <c r="I229" s="228">
        <v>1500</v>
      </c>
      <c r="J229" s="228"/>
      <c r="K229" s="228"/>
      <c r="L229" s="228"/>
      <c r="M229" s="228"/>
      <c r="N229" s="228"/>
      <c r="O229" s="228"/>
      <c r="P229" s="233"/>
      <c r="Q229" s="233"/>
      <c r="R229" s="233"/>
      <c r="S229" s="390"/>
      <c r="T229" s="300">
        <v>2025</v>
      </c>
      <c r="U229" s="233"/>
      <c r="V229" s="233"/>
      <c r="W229" s="233"/>
      <c r="X229" s="233"/>
      <c r="Y229" s="233"/>
      <c r="Z229" s="240"/>
      <c r="AA229" s="228"/>
      <c r="AB229" s="228"/>
      <c r="AC229" s="228"/>
      <c r="AD229" s="228"/>
      <c r="AE229" s="228"/>
      <c r="AF229" s="228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44"/>
      <c r="AT229" s="1318" t="s">
        <v>19794</v>
      </c>
    </row>
    <row r="230" spans="2:46" s="115" customFormat="1" ht="24" customHeight="1">
      <c r="B230" s="1823"/>
      <c r="C230" s="244" t="s">
        <v>12879</v>
      </c>
      <c r="D230" s="597" t="s">
        <v>21703</v>
      </c>
      <c r="E230" s="228" t="s">
        <v>16652</v>
      </c>
      <c r="F230" s="228" t="s">
        <v>12905</v>
      </c>
      <c r="G230" s="244">
        <v>1500</v>
      </c>
      <c r="H230" s="244">
        <v>1500</v>
      </c>
      <c r="I230" s="244">
        <v>1500</v>
      </c>
      <c r="J230" s="228"/>
      <c r="K230" s="244"/>
      <c r="L230" s="244"/>
      <c r="M230" s="244"/>
      <c r="N230" s="244"/>
      <c r="O230" s="244"/>
      <c r="P230" s="244"/>
      <c r="Q230" s="244"/>
      <c r="R230" s="244"/>
      <c r="S230" s="244"/>
      <c r="T230" s="241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44"/>
      <c r="AQ230" s="244"/>
      <c r="AR230" s="244"/>
      <c r="AS230" s="244"/>
      <c r="AT230" s="1318"/>
    </row>
    <row r="231" spans="2:46" s="115" customFormat="1" ht="24" customHeight="1">
      <c r="B231" s="1823"/>
      <c r="C231" s="228" t="s">
        <v>2827</v>
      </c>
      <c r="D231" s="597" t="s">
        <v>21704</v>
      </c>
      <c r="E231" s="228" t="s">
        <v>15738</v>
      </c>
      <c r="F231" s="228" t="s">
        <v>2827</v>
      </c>
      <c r="G231" s="228">
        <v>800</v>
      </c>
      <c r="H231" s="228"/>
      <c r="I231" s="228"/>
      <c r="J231" s="228">
        <v>20</v>
      </c>
      <c r="K231" s="228">
        <v>40</v>
      </c>
      <c r="L231" s="228"/>
      <c r="M231" s="228"/>
      <c r="N231" s="228">
        <v>800</v>
      </c>
      <c r="O231" s="228"/>
      <c r="P231" s="233"/>
      <c r="Q231" s="233"/>
      <c r="R231" s="233"/>
      <c r="S231" s="390"/>
      <c r="T231" s="300"/>
      <c r="U231" s="233"/>
      <c r="V231" s="233"/>
      <c r="W231" s="233"/>
      <c r="X231" s="233"/>
      <c r="Y231" s="233"/>
      <c r="Z231" s="240"/>
      <c r="AA231" s="228"/>
      <c r="AB231" s="228"/>
      <c r="AC231" s="228"/>
      <c r="AD231" s="228"/>
      <c r="AE231" s="228"/>
      <c r="AF231" s="228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44" t="s">
        <v>1440</v>
      </c>
      <c r="AT231" s="1318"/>
    </row>
    <row r="232" spans="2:46" s="115" customFormat="1" ht="24" customHeight="1">
      <c r="B232" s="1823"/>
      <c r="C232" s="228" t="s">
        <v>2827</v>
      </c>
      <c r="D232" s="597" t="s">
        <v>21705</v>
      </c>
      <c r="E232" s="228" t="s">
        <v>16655</v>
      </c>
      <c r="F232" s="228" t="s">
        <v>2827</v>
      </c>
      <c r="G232" s="228">
        <v>936</v>
      </c>
      <c r="H232" s="228"/>
      <c r="I232" s="228"/>
      <c r="J232" s="228">
        <v>22</v>
      </c>
      <c r="K232" s="228">
        <v>40</v>
      </c>
      <c r="L232" s="228"/>
      <c r="M232" s="228"/>
      <c r="N232" s="228">
        <v>880</v>
      </c>
      <c r="O232" s="228"/>
      <c r="P232" s="233"/>
      <c r="Q232" s="233"/>
      <c r="R232" s="233"/>
      <c r="S232" s="390"/>
      <c r="T232" s="300">
        <v>2014</v>
      </c>
      <c r="U232" s="233"/>
      <c r="V232" s="233"/>
      <c r="W232" s="233"/>
      <c r="X232" s="233"/>
      <c r="Y232" s="233"/>
      <c r="Z232" s="240"/>
      <c r="AA232" s="228"/>
      <c r="AB232" s="228"/>
      <c r="AC232" s="228"/>
      <c r="AD232" s="228"/>
      <c r="AE232" s="228"/>
      <c r="AF232" s="228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44" t="s">
        <v>16656</v>
      </c>
      <c r="AT232" s="1318"/>
    </row>
    <row r="233" spans="2:46" s="115" customFormat="1" ht="24" customHeight="1">
      <c r="B233" s="1823"/>
      <c r="C233" s="228" t="s">
        <v>2827</v>
      </c>
      <c r="D233" s="597" t="s">
        <v>21706</v>
      </c>
      <c r="E233" s="228" t="s">
        <v>15741</v>
      </c>
      <c r="F233" s="228" t="s">
        <v>2827</v>
      </c>
      <c r="G233" s="228">
        <v>3307</v>
      </c>
      <c r="H233" s="228"/>
      <c r="I233" s="228"/>
      <c r="J233" s="228"/>
      <c r="K233" s="228"/>
      <c r="L233" s="228"/>
      <c r="M233" s="228"/>
      <c r="N233" s="228">
        <v>3307</v>
      </c>
      <c r="O233" s="228"/>
      <c r="P233" s="233"/>
      <c r="Q233" s="233"/>
      <c r="R233" s="233"/>
      <c r="S233" s="390"/>
      <c r="T233" s="300">
        <v>2019</v>
      </c>
      <c r="U233" s="233"/>
      <c r="V233" s="233"/>
      <c r="W233" s="233"/>
      <c r="X233" s="233"/>
      <c r="Y233" s="233"/>
      <c r="Z233" s="240"/>
      <c r="AA233" s="228"/>
      <c r="AB233" s="228"/>
      <c r="AC233" s="228"/>
      <c r="AD233" s="228"/>
      <c r="AE233" s="228"/>
      <c r="AF233" s="228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44" t="s">
        <v>711</v>
      </c>
      <c r="AT233" s="1318"/>
    </row>
    <row r="234" spans="2:46" s="115" customFormat="1" ht="24" customHeight="1">
      <c r="B234" s="1823"/>
      <c r="C234" s="244" t="s">
        <v>1842</v>
      </c>
      <c r="D234" s="597" t="s">
        <v>21707</v>
      </c>
      <c r="E234" s="244" t="s">
        <v>16661</v>
      </c>
      <c r="F234" s="244" t="s">
        <v>1845</v>
      </c>
      <c r="G234" s="244">
        <v>868</v>
      </c>
      <c r="H234" s="244"/>
      <c r="I234" s="244">
        <v>868</v>
      </c>
      <c r="J234" s="244">
        <v>18</v>
      </c>
      <c r="K234" s="244">
        <v>29</v>
      </c>
      <c r="L234" s="244"/>
      <c r="M234" s="244"/>
      <c r="N234" s="244"/>
      <c r="O234" s="244"/>
      <c r="P234" s="244"/>
      <c r="Q234" s="244"/>
      <c r="R234" s="244"/>
      <c r="S234" s="244"/>
      <c r="T234" s="300">
        <v>2016</v>
      </c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4"/>
      <c r="AM234" s="244"/>
      <c r="AN234" s="244"/>
      <c r="AO234" s="244"/>
      <c r="AP234" s="244"/>
      <c r="AQ234" s="244"/>
      <c r="AR234" s="244"/>
      <c r="AS234" s="529"/>
      <c r="AT234" s="1318"/>
    </row>
    <row r="235" spans="2:46" s="115" customFormat="1" ht="24" customHeight="1">
      <c r="B235" s="1817"/>
      <c r="C235" s="244" t="s">
        <v>1842</v>
      </c>
      <c r="D235" s="597" t="s">
        <v>21708</v>
      </c>
      <c r="E235" s="244" t="s">
        <v>16667</v>
      </c>
      <c r="F235" s="244" t="s">
        <v>1842</v>
      </c>
      <c r="G235" s="244">
        <v>420</v>
      </c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300">
        <v>2012</v>
      </c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4"/>
      <c r="AM235" s="244"/>
      <c r="AN235" s="244"/>
      <c r="AO235" s="244"/>
      <c r="AP235" s="244"/>
      <c r="AQ235" s="244"/>
      <c r="AR235" s="244"/>
      <c r="AS235" s="529"/>
      <c r="AT235" s="1318"/>
    </row>
    <row r="236" spans="2:46" s="115" customFormat="1" ht="24" customHeight="1">
      <c r="B236" s="1817"/>
      <c r="C236" s="244" t="s">
        <v>1842</v>
      </c>
      <c r="D236" s="597" t="s">
        <v>21709</v>
      </c>
      <c r="E236" s="244" t="s">
        <v>16668</v>
      </c>
      <c r="F236" s="244" t="s">
        <v>1842</v>
      </c>
      <c r="G236" s="244">
        <v>684</v>
      </c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300">
        <v>2017</v>
      </c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  <c r="AF236" s="244"/>
      <c r="AG236" s="244"/>
      <c r="AH236" s="244"/>
      <c r="AI236" s="244"/>
      <c r="AJ236" s="244"/>
      <c r="AK236" s="244"/>
      <c r="AL236" s="244"/>
      <c r="AM236" s="244"/>
      <c r="AN236" s="244"/>
      <c r="AO236" s="244"/>
      <c r="AP236" s="244"/>
      <c r="AQ236" s="244"/>
      <c r="AR236" s="244"/>
      <c r="AS236" s="529"/>
      <c r="AT236" s="1318"/>
    </row>
    <row r="237" spans="2:46" s="115" customFormat="1" ht="24" customHeight="1">
      <c r="B237" s="1823"/>
      <c r="C237" s="244" t="s">
        <v>1842</v>
      </c>
      <c r="D237" s="597" t="s">
        <v>21710</v>
      </c>
      <c r="E237" s="244" t="s">
        <v>18151</v>
      </c>
      <c r="F237" s="244" t="s">
        <v>1842</v>
      </c>
      <c r="G237" s="244">
        <v>600</v>
      </c>
      <c r="H237" s="244"/>
      <c r="I237" s="244">
        <v>600</v>
      </c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300">
        <v>2018</v>
      </c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4"/>
      <c r="AM237" s="244"/>
      <c r="AN237" s="244"/>
      <c r="AO237" s="244"/>
      <c r="AP237" s="244"/>
      <c r="AQ237" s="244"/>
      <c r="AR237" s="244"/>
      <c r="AS237" s="529"/>
      <c r="AT237" s="1318"/>
    </row>
    <row r="238" spans="2:46" s="115" customFormat="1" ht="24" customHeight="1">
      <c r="B238" s="1823"/>
      <c r="C238" s="244" t="s">
        <v>1842</v>
      </c>
      <c r="D238" s="597" t="s">
        <v>21711</v>
      </c>
      <c r="E238" s="244" t="s">
        <v>16690</v>
      </c>
      <c r="F238" s="244" t="s">
        <v>1842</v>
      </c>
      <c r="G238" s="244">
        <v>24000</v>
      </c>
      <c r="H238" s="244"/>
      <c r="I238" s="244"/>
      <c r="J238" s="244">
        <v>22</v>
      </c>
      <c r="K238" s="244">
        <v>44</v>
      </c>
      <c r="L238" s="244"/>
      <c r="M238" s="244"/>
      <c r="N238" s="244"/>
      <c r="O238" s="244"/>
      <c r="P238" s="244"/>
      <c r="Q238" s="244"/>
      <c r="R238" s="244"/>
      <c r="S238" s="244"/>
      <c r="T238" s="300">
        <v>2009</v>
      </c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  <c r="AP238" s="244"/>
      <c r="AQ238" s="244"/>
      <c r="AR238" s="244"/>
      <c r="AS238" s="529"/>
      <c r="AT238" s="1318"/>
    </row>
    <row r="239" spans="2:46" s="115" customFormat="1" ht="24" customHeight="1">
      <c r="B239" s="1823"/>
      <c r="C239" s="244" t="s">
        <v>1842</v>
      </c>
      <c r="D239" s="597" t="s">
        <v>21712</v>
      </c>
      <c r="E239" s="244" t="s">
        <v>16696</v>
      </c>
      <c r="F239" s="244" t="s">
        <v>21713</v>
      </c>
      <c r="G239" s="244">
        <v>1269</v>
      </c>
      <c r="H239" s="244"/>
      <c r="I239" s="244">
        <v>1269</v>
      </c>
      <c r="J239" s="244">
        <v>27</v>
      </c>
      <c r="K239" s="244">
        <v>47</v>
      </c>
      <c r="L239" s="244"/>
      <c r="M239" s="244"/>
      <c r="N239" s="244"/>
      <c r="O239" s="244"/>
      <c r="P239" s="244"/>
      <c r="Q239" s="244"/>
      <c r="R239" s="244"/>
      <c r="S239" s="244"/>
      <c r="T239" s="241">
        <v>2014</v>
      </c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  <c r="AP239" s="244"/>
      <c r="AQ239" s="244"/>
      <c r="AR239" s="244"/>
      <c r="AS239" s="529"/>
      <c r="AT239" s="1318"/>
    </row>
    <row r="240" spans="2:46" s="115" customFormat="1" ht="24" customHeight="1">
      <c r="B240" s="1823"/>
      <c r="C240" s="244" t="s">
        <v>1842</v>
      </c>
      <c r="D240" s="227" t="s">
        <v>21714</v>
      </c>
      <c r="E240" s="244" t="s">
        <v>21715</v>
      </c>
      <c r="F240" s="244" t="s">
        <v>19771</v>
      </c>
      <c r="G240" s="244">
        <v>584</v>
      </c>
      <c r="H240" s="244"/>
      <c r="I240" s="244">
        <v>584</v>
      </c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1">
        <v>2006</v>
      </c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  <c r="AP240" s="244"/>
      <c r="AQ240" s="244"/>
      <c r="AR240" s="244"/>
      <c r="AS240" s="244"/>
      <c r="AT240" s="1318" t="s">
        <v>19794</v>
      </c>
    </row>
    <row r="241" spans="2:46" s="115" customFormat="1" ht="24" customHeight="1">
      <c r="B241" s="1823"/>
      <c r="C241" s="228" t="s">
        <v>2773</v>
      </c>
      <c r="D241" s="597" t="s">
        <v>21716</v>
      </c>
      <c r="E241" s="228" t="s">
        <v>15745</v>
      </c>
      <c r="F241" s="228" t="s">
        <v>2773</v>
      </c>
      <c r="G241" s="228">
        <v>6553</v>
      </c>
      <c r="H241" s="228"/>
      <c r="I241" s="228"/>
      <c r="J241" s="228">
        <v>33</v>
      </c>
      <c r="K241" s="228">
        <v>48</v>
      </c>
      <c r="L241" s="228" t="s">
        <v>1440</v>
      </c>
      <c r="M241" s="228"/>
      <c r="N241" s="228">
        <v>1584</v>
      </c>
      <c r="O241" s="228"/>
      <c r="P241" s="233"/>
      <c r="Q241" s="233"/>
      <c r="R241" s="233"/>
      <c r="S241" s="390"/>
      <c r="T241" s="300">
        <v>2003</v>
      </c>
      <c r="U241" s="244" t="s">
        <v>1979</v>
      </c>
      <c r="V241" s="233"/>
      <c r="W241" s="233"/>
      <c r="X241" s="233"/>
      <c r="Y241" s="233"/>
      <c r="Z241" s="240"/>
      <c r="AA241" s="228"/>
      <c r="AB241" s="228"/>
      <c r="AC241" s="228"/>
      <c r="AD241" s="228"/>
      <c r="AE241" s="228"/>
      <c r="AF241" s="228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44"/>
      <c r="AT241" s="1318"/>
    </row>
    <row r="242" spans="2:46" s="115" customFormat="1" ht="24" customHeight="1">
      <c r="B242" s="1823"/>
      <c r="C242" s="228" t="s">
        <v>2773</v>
      </c>
      <c r="D242" s="597" t="s">
        <v>21717</v>
      </c>
      <c r="E242" s="228" t="s">
        <v>15746</v>
      </c>
      <c r="F242" s="228" t="s">
        <v>2773</v>
      </c>
      <c r="G242" s="228">
        <v>6431</v>
      </c>
      <c r="H242" s="228"/>
      <c r="I242" s="228"/>
      <c r="J242" s="228">
        <v>20</v>
      </c>
      <c r="K242" s="228">
        <v>40</v>
      </c>
      <c r="L242" s="228" t="s">
        <v>711</v>
      </c>
      <c r="M242" s="228"/>
      <c r="N242" s="228">
        <v>1600</v>
      </c>
      <c r="O242" s="228"/>
      <c r="P242" s="233"/>
      <c r="Q242" s="233"/>
      <c r="R242" s="233"/>
      <c r="S242" s="390"/>
      <c r="T242" s="300">
        <v>2012</v>
      </c>
      <c r="U242" s="244" t="s">
        <v>1979</v>
      </c>
      <c r="V242" s="233"/>
      <c r="W242" s="233"/>
      <c r="X242" s="233"/>
      <c r="Y242" s="233"/>
      <c r="Z242" s="240"/>
      <c r="AA242" s="228"/>
      <c r="AB242" s="228"/>
      <c r="AC242" s="228"/>
      <c r="AD242" s="228"/>
      <c r="AE242" s="228"/>
      <c r="AF242" s="228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44"/>
      <c r="AT242" s="1318"/>
    </row>
    <row r="243" spans="2:46" s="115" customFormat="1" ht="24" customHeight="1">
      <c r="B243" s="1823"/>
      <c r="C243" s="228" t="s">
        <v>2773</v>
      </c>
      <c r="D243" s="597" t="s">
        <v>19729</v>
      </c>
      <c r="E243" s="228" t="s">
        <v>15747</v>
      </c>
      <c r="F243" s="228" t="s">
        <v>2773</v>
      </c>
      <c r="G243" s="228">
        <v>142201</v>
      </c>
      <c r="H243" s="228">
        <v>114</v>
      </c>
      <c r="I243" s="228">
        <v>111</v>
      </c>
      <c r="J243" s="228">
        <v>17</v>
      </c>
      <c r="K243" s="228">
        <v>30</v>
      </c>
      <c r="L243" s="228" t="s">
        <v>1440</v>
      </c>
      <c r="M243" s="228"/>
      <c r="N243" s="228">
        <v>510</v>
      </c>
      <c r="O243" s="228"/>
      <c r="P243" s="233"/>
      <c r="Q243" s="233"/>
      <c r="R243" s="233"/>
      <c r="S243" s="390"/>
      <c r="T243" s="300">
        <v>2014</v>
      </c>
      <c r="U243" s="244" t="s">
        <v>1979</v>
      </c>
      <c r="V243" s="233"/>
      <c r="W243" s="233"/>
      <c r="X243" s="233"/>
      <c r="Y243" s="233"/>
      <c r="Z243" s="240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44" t="s">
        <v>2693</v>
      </c>
      <c r="AT243" s="1318"/>
    </row>
    <row r="244" spans="2:46" s="115" customFormat="1" ht="24" customHeight="1">
      <c r="B244" s="1823"/>
      <c r="C244" s="244" t="s">
        <v>13772</v>
      </c>
      <c r="D244" s="597" t="s">
        <v>21718</v>
      </c>
      <c r="E244" s="227" t="s">
        <v>14487</v>
      </c>
      <c r="F244" s="227" t="s">
        <v>13772</v>
      </c>
      <c r="G244" s="228">
        <v>6000</v>
      </c>
      <c r="H244" s="228"/>
      <c r="I244" s="228"/>
      <c r="J244" s="228"/>
      <c r="K244" s="244"/>
      <c r="L244" s="244"/>
      <c r="M244" s="244"/>
      <c r="N244" s="244"/>
      <c r="O244" s="244"/>
      <c r="P244" s="244"/>
      <c r="Q244" s="244"/>
      <c r="R244" s="244"/>
      <c r="S244" s="244"/>
      <c r="T244" s="300">
        <v>2016</v>
      </c>
      <c r="U244" s="244" t="s">
        <v>1979</v>
      </c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/>
      <c r="AT244" s="1318"/>
    </row>
    <row r="245" spans="2:46" s="115" customFormat="1" ht="24" customHeight="1">
      <c r="B245" s="1823"/>
      <c r="C245" s="244" t="s">
        <v>13772</v>
      </c>
      <c r="D245" s="597" t="s">
        <v>21719</v>
      </c>
      <c r="E245" s="227" t="s">
        <v>18152</v>
      </c>
      <c r="F245" s="227" t="s">
        <v>13772</v>
      </c>
      <c r="G245" s="228">
        <v>59405</v>
      </c>
      <c r="H245" s="228"/>
      <c r="I245" s="228"/>
      <c r="J245" s="228"/>
      <c r="K245" s="244"/>
      <c r="L245" s="244"/>
      <c r="M245" s="244"/>
      <c r="N245" s="244"/>
      <c r="O245" s="244"/>
      <c r="P245" s="244"/>
      <c r="Q245" s="244"/>
      <c r="R245" s="244"/>
      <c r="S245" s="244"/>
      <c r="T245" s="300">
        <v>2009</v>
      </c>
      <c r="U245" s="244" t="s">
        <v>1979</v>
      </c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/>
      <c r="AT245" s="1318"/>
    </row>
    <row r="246" spans="2:46" s="115" customFormat="1" ht="24" customHeight="1">
      <c r="B246" s="1823"/>
      <c r="C246" s="244" t="s">
        <v>13772</v>
      </c>
      <c r="D246" s="597" t="s">
        <v>21720</v>
      </c>
      <c r="E246" s="227" t="s">
        <v>16700</v>
      </c>
      <c r="F246" s="227" t="s">
        <v>13772</v>
      </c>
      <c r="G246" s="228">
        <v>13172</v>
      </c>
      <c r="H246" s="228"/>
      <c r="I246" s="228"/>
      <c r="J246" s="228">
        <v>25</v>
      </c>
      <c r="K246" s="244">
        <v>41</v>
      </c>
      <c r="L246" s="244" t="s">
        <v>12567</v>
      </c>
      <c r="M246" s="244"/>
      <c r="N246" s="244">
        <v>2050</v>
      </c>
      <c r="O246" s="244"/>
      <c r="P246" s="244"/>
      <c r="Q246" s="244"/>
      <c r="R246" s="244"/>
      <c r="S246" s="244"/>
      <c r="T246" s="300">
        <v>2023</v>
      </c>
      <c r="U246" s="244" t="s">
        <v>1979</v>
      </c>
      <c r="V246" s="244"/>
      <c r="W246" s="244"/>
      <c r="X246" s="244"/>
      <c r="Y246" s="244"/>
      <c r="Z246" s="244"/>
      <c r="AA246" s="529"/>
      <c r="AB246" s="529"/>
      <c r="AC246" s="529"/>
      <c r="AD246" s="529"/>
      <c r="AE246" s="529"/>
      <c r="AF246" s="529"/>
      <c r="AG246" s="529"/>
      <c r="AH246" s="529"/>
      <c r="AI246" s="529"/>
      <c r="AJ246" s="529"/>
      <c r="AK246" s="529"/>
      <c r="AL246" s="529"/>
      <c r="AM246" s="529"/>
      <c r="AN246" s="529"/>
      <c r="AO246" s="529"/>
      <c r="AP246" s="529"/>
      <c r="AQ246" s="529"/>
      <c r="AR246" s="529"/>
      <c r="AS246" s="529"/>
      <c r="AT246" s="1318"/>
    </row>
    <row r="247" spans="2:46" s="115" customFormat="1" ht="24" customHeight="1">
      <c r="B247" s="1823"/>
      <c r="C247" s="244" t="s">
        <v>13772</v>
      </c>
      <c r="D247" s="597" t="s">
        <v>21721</v>
      </c>
      <c r="E247" s="227" t="s">
        <v>18153</v>
      </c>
      <c r="F247" s="227" t="s">
        <v>14488</v>
      </c>
      <c r="G247" s="228">
        <v>113753</v>
      </c>
      <c r="H247" s="228"/>
      <c r="I247" s="228"/>
      <c r="J247" s="228"/>
      <c r="K247" s="244"/>
      <c r="L247" s="244"/>
      <c r="M247" s="244"/>
      <c r="N247" s="244"/>
      <c r="O247" s="244"/>
      <c r="P247" s="244"/>
      <c r="Q247" s="244"/>
      <c r="R247" s="244"/>
      <c r="S247" s="244"/>
      <c r="T247" s="300">
        <v>2004</v>
      </c>
      <c r="U247" s="244" t="s">
        <v>1979</v>
      </c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/>
      <c r="AT247" s="1318"/>
    </row>
    <row r="248" spans="2:46" s="115" customFormat="1" ht="24" customHeight="1">
      <c r="B248" s="1823"/>
      <c r="C248" s="228" t="s">
        <v>2797</v>
      </c>
      <c r="D248" s="597" t="s">
        <v>21722</v>
      </c>
      <c r="E248" s="228" t="s">
        <v>15759</v>
      </c>
      <c r="F248" s="228" t="s">
        <v>2797</v>
      </c>
      <c r="G248" s="228">
        <v>1000</v>
      </c>
      <c r="H248" s="228"/>
      <c r="I248" s="228"/>
      <c r="J248" s="228"/>
      <c r="K248" s="228"/>
      <c r="L248" s="228"/>
      <c r="M248" s="228"/>
      <c r="N248" s="228">
        <v>1000</v>
      </c>
      <c r="O248" s="228"/>
      <c r="P248" s="233"/>
      <c r="Q248" s="233"/>
      <c r="R248" s="233"/>
      <c r="S248" s="390"/>
      <c r="T248" s="300">
        <v>2015</v>
      </c>
      <c r="U248" s="233"/>
      <c r="V248" s="233"/>
      <c r="W248" s="233"/>
      <c r="X248" s="233"/>
      <c r="Y248" s="233"/>
      <c r="Z248" s="240">
        <v>400</v>
      </c>
      <c r="AA248" s="228"/>
      <c r="AB248" s="228"/>
      <c r="AC248" s="228"/>
      <c r="AD248" s="228"/>
      <c r="AE248" s="228"/>
      <c r="AF248" s="228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44" t="s">
        <v>11097</v>
      </c>
      <c r="AT248" s="1318"/>
    </row>
    <row r="249" spans="2:46" s="115" customFormat="1" ht="24" customHeight="1">
      <c r="B249" s="1823"/>
      <c r="C249" s="228" t="s">
        <v>2797</v>
      </c>
      <c r="D249" s="597" t="s">
        <v>19975</v>
      </c>
      <c r="E249" s="228" t="s">
        <v>18154</v>
      </c>
      <c r="F249" s="228" t="s">
        <v>2797</v>
      </c>
      <c r="G249" s="228">
        <v>27711</v>
      </c>
      <c r="H249" s="228"/>
      <c r="I249" s="228"/>
      <c r="J249" s="228"/>
      <c r="K249" s="228"/>
      <c r="L249" s="228"/>
      <c r="M249" s="228"/>
      <c r="N249" s="228">
        <v>830</v>
      </c>
      <c r="O249" s="228"/>
      <c r="P249" s="233"/>
      <c r="Q249" s="233"/>
      <c r="R249" s="233"/>
      <c r="S249" s="390"/>
      <c r="T249" s="300">
        <v>2013</v>
      </c>
      <c r="U249" s="233"/>
      <c r="V249" s="233"/>
      <c r="W249" s="233"/>
      <c r="X249" s="233"/>
      <c r="Y249" s="233"/>
      <c r="Z249" s="240"/>
      <c r="AA249" s="228"/>
      <c r="AB249" s="228"/>
      <c r="AC249" s="228"/>
      <c r="AD249" s="228"/>
      <c r="AE249" s="228"/>
      <c r="AF249" s="228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44" t="s">
        <v>1440</v>
      </c>
      <c r="AT249" s="1318"/>
    </row>
    <row r="250" spans="2:46" s="115" customFormat="1" ht="24" customHeight="1">
      <c r="B250" s="1823"/>
      <c r="C250" s="228" t="s">
        <v>2797</v>
      </c>
      <c r="D250" s="597" t="s">
        <v>21723</v>
      </c>
      <c r="E250" s="228" t="s">
        <v>18155</v>
      </c>
      <c r="F250" s="228" t="s">
        <v>2797</v>
      </c>
      <c r="G250" s="228">
        <v>33373</v>
      </c>
      <c r="H250" s="228"/>
      <c r="I250" s="228"/>
      <c r="J250" s="228"/>
      <c r="K250" s="228"/>
      <c r="L250" s="228"/>
      <c r="M250" s="228"/>
      <c r="N250" s="228">
        <v>660</v>
      </c>
      <c r="O250" s="228"/>
      <c r="P250" s="233"/>
      <c r="Q250" s="233"/>
      <c r="R250" s="233"/>
      <c r="S250" s="390"/>
      <c r="T250" s="300">
        <v>2010</v>
      </c>
      <c r="U250" s="233"/>
      <c r="V250" s="233"/>
      <c r="W250" s="233"/>
      <c r="X250" s="233"/>
      <c r="Y250" s="233"/>
      <c r="Z250" s="240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44" t="s">
        <v>1440</v>
      </c>
      <c r="AT250" s="1318"/>
    </row>
    <row r="251" spans="2:46" s="115" customFormat="1" ht="24" customHeight="1">
      <c r="B251" s="1823"/>
      <c r="C251" s="228" t="s">
        <v>2797</v>
      </c>
      <c r="D251" s="597" t="s">
        <v>21724</v>
      </c>
      <c r="E251" s="228" t="s">
        <v>18156</v>
      </c>
      <c r="F251" s="228" t="s">
        <v>2797</v>
      </c>
      <c r="G251" s="228">
        <v>22730</v>
      </c>
      <c r="H251" s="228"/>
      <c r="I251" s="228"/>
      <c r="J251" s="228"/>
      <c r="K251" s="228"/>
      <c r="L251" s="228"/>
      <c r="M251" s="228"/>
      <c r="N251" s="228">
        <v>3680</v>
      </c>
      <c r="O251" s="228"/>
      <c r="P251" s="233"/>
      <c r="Q251" s="233"/>
      <c r="R251" s="233"/>
      <c r="S251" s="390"/>
      <c r="T251" s="300">
        <v>2019</v>
      </c>
      <c r="U251" s="233"/>
      <c r="V251" s="233"/>
      <c r="W251" s="233"/>
      <c r="X251" s="233"/>
      <c r="Y251" s="233"/>
      <c r="Z251" s="240"/>
      <c r="AA251" s="228"/>
      <c r="AB251" s="228"/>
      <c r="AC251" s="228"/>
      <c r="AD251" s="228"/>
      <c r="AE251" s="228"/>
      <c r="AF251" s="228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44" t="s">
        <v>1440</v>
      </c>
      <c r="AT251" s="1318"/>
    </row>
    <row r="252" spans="2:46" ht="24" customHeight="1">
      <c r="B252" s="1837"/>
      <c r="C252" s="244" t="s">
        <v>12654</v>
      </c>
      <c r="D252" s="244" t="s">
        <v>21725</v>
      </c>
      <c r="E252" s="244" t="s">
        <v>21726</v>
      </c>
      <c r="F252" s="236" t="s">
        <v>19990</v>
      </c>
      <c r="G252" s="244">
        <v>23315</v>
      </c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1" t="s">
        <v>21727</v>
      </c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 t="s">
        <v>16113</v>
      </c>
      <c r="AJ252" s="244">
        <v>1</v>
      </c>
      <c r="AK252" s="244"/>
      <c r="AL252" s="244"/>
      <c r="AM252" s="244"/>
      <c r="AN252" s="244"/>
      <c r="AO252" s="244"/>
      <c r="AP252" s="244"/>
      <c r="AQ252" s="244"/>
      <c r="AR252" s="244"/>
      <c r="AS252" s="244"/>
      <c r="AT252" s="1318" t="s">
        <v>19794</v>
      </c>
    </row>
    <row r="253" spans="2:46" ht="24" customHeight="1">
      <c r="B253" s="1837"/>
      <c r="C253" s="244" t="s">
        <v>12654</v>
      </c>
      <c r="D253" s="244" t="s">
        <v>21728</v>
      </c>
      <c r="E253" s="244" t="s">
        <v>21729</v>
      </c>
      <c r="F253" s="236" t="s">
        <v>19990</v>
      </c>
      <c r="G253" s="244">
        <v>3523</v>
      </c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1" t="s">
        <v>21730</v>
      </c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1318" t="s">
        <v>19794</v>
      </c>
    </row>
    <row r="254" spans="2:46" ht="24" customHeight="1">
      <c r="B254" s="1837"/>
      <c r="C254" s="244" t="s">
        <v>2810</v>
      </c>
      <c r="D254" s="244" t="s">
        <v>21731</v>
      </c>
      <c r="E254" s="244" t="s">
        <v>21732</v>
      </c>
      <c r="F254" s="236" t="s">
        <v>19990</v>
      </c>
      <c r="G254" s="244">
        <v>12202</v>
      </c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1" t="s">
        <v>21733</v>
      </c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54" t="s">
        <v>20549</v>
      </c>
      <c r="AT254" s="1318" t="s">
        <v>19794</v>
      </c>
    </row>
    <row r="255" spans="2:46" ht="24" customHeight="1">
      <c r="B255" s="1837"/>
      <c r="C255" s="244" t="s">
        <v>2810</v>
      </c>
      <c r="D255" s="244" t="s">
        <v>21734</v>
      </c>
      <c r="E255" s="244" t="s">
        <v>21735</v>
      </c>
      <c r="F255" s="236" t="s">
        <v>19990</v>
      </c>
      <c r="G255" s="244">
        <v>1835</v>
      </c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1" t="s">
        <v>21736</v>
      </c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1318" t="s">
        <v>19794</v>
      </c>
    </row>
    <row r="256" spans="2:46" ht="24" customHeight="1">
      <c r="B256" s="1837"/>
      <c r="C256" s="244" t="s">
        <v>2810</v>
      </c>
      <c r="D256" s="244" t="s">
        <v>21737</v>
      </c>
      <c r="E256" s="244" t="s">
        <v>21738</v>
      </c>
      <c r="F256" s="236" t="s">
        <v>19990</v>
      </c>
      <c r="G256" s="244">
        <v>11177</v>
      </c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1" t="s">
        <v>21739</v>
      </c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1318" t="s">
        <v>19794</v>
      </c>
    </row>
    <row r="257" spans="2:46" ht="24" customHeight="1">
      <c r="B257" s="1837"/>
      <c r="C257" s="244" t="s">
        <v>2810</v>
      </c>
      <c r="D257" s="244" t="s">
        <v>21740</v>
      </c>
      <c r="E257" s="244" t="s">
        <v>21741</v>
      </c>
      <c r="F257" s="236" t="s">
        <v>19990</v>
      </c>
      <c r="G257" s="244">
        <v>17533</v>
      </c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1" t="s">
        <v>21733</v>
      </c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/>
      <c r="AT257" s="1318" t="s">
        <v>19794</v>
      </c>
    </row>
    <row r="258" spans="2:46" ht="24" customHeight="1">
      <c r="B258" s="1837"/>
      <c r="C258" s="244" t="s">
        <v>2810</v>
      </c>
      <c r="D258" s="244" t="s">
        <v>21742</v>
      </c>
      <c r="E258" s="244" t="s">
        <v>21743</v>
      </c>
      <c r="F258" s="236" t="s">
        <v>19990</v>
      </c>
      <c r="G258" s="244">
        <v>11567</v>
      </c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1" t="s">
        <v>7690</v>
      </c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1318" t="s">
        <v>19794</v>
      </c>
    </row>
    <row r="259" spans="2:46" ht="24" customHeight="1">
      <c r="B259" s="1837"/>
      <c r="C259" s="244" t="s">
        <v>2810</v>
      </c>
      <c r="D259" s="244" t="s">
        <v>21744</v>
      </c>
      <c r="E259" s="244" t="s">
        <v>21745</v>
      </c>
      <c r="F259" s="236" t="s">
        <v>19990</v>
      </c>
      <c r="G259" s="244">
        <v>31753</v>
      </c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1" t="s">
        <v>11369</v>
      </c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1318" t="s">
        <v>19794</v>
      </c>
    </row>
    <row r="260" spans="2:46" ht="24" customHeight="1">
      <c r="B260" s="1837"/>
      <c r="C260" s="244" t="s">
        <v>2810</v>
      </c>
      <c r="D260" s="244" t="s">
        <v>21746</v>
      </c>
      <c r="E260" s="244" t="s">
        <v>21747</v>
      </c>
      <c r="F260" s="236" t="s">
        <v>19990</v>
      </c>
      <c r="G260" s="244">
        <v>8993</v>
      </c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1" t="s">
        <v>11369</v>
      </c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  <c r="AO260" s="244"/>
      <c r="AP260" s="244"/>
      <c r="AQ260" s="244"/>
      <c r="AR260" s="244"/>
      <c r="AS260" s="244"/>
      <c r="AT260" s="1318" t="s">
        <v>19794</v>
      </c>
    </row>
    <row r="261" spans="2:46" ht="24" customHeight="1">
      <c r="B261" s="1837"/>
      <c r="C261" s="244" t="s">
        <v>2810</v>
      </c>
      <c r="D261" s="244" t="s">
        <v>21748</v>
      </c>
      <c r="E261" s="244" t="s">
        <v>21749</v>
      </c>
      <c r="F261" s="236" t="s">
        <v>19990</v>
      </c>
      <c r="G261" s="244">
        <v>2604</v>
      </c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1" t="s">
        <v>7690</v>
      </c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  <c r="AF261" s="244"/>
      <c r="AG261" s="244"/>
      <c r="AH261" s="244"/>
      <c r="AI261" s="244"/>
      <c r="AJ261" s="244"/>
      <c r="AK261" s="244"/>
      <c r="AL261" s="244"/>
      <c r="AM261" s="244"/>
      <c r="AN261" s="244"/>
      <c r="AO261" s="244"/>
      <c r="AP261" s="244"/>
      <c r="AQ261" s="244"/>
      <c r="AR261" s="244"/>
      <c r="AS261" s="244"/>
      <c r="AT261" s="1318" t="s">
        <v>19794</v>
      </c>
    </row>
    <row r="262" spans="2:46" ht="24" customHeight="1">
      <c r="B262" s="1837"/>
      <c r="C262" s="244" t="s">
        <v>2810</v>
      </c>
      <c r="D262" s="244" t="s">
        <v>21750</v>
      </c>
      <c r="E262" s="244" t="s">
        <v>21751</v>
      </c>
      <c r="F262" s="236" t="s">
        <v>19990</v>
      </c>
      <c r="G262" s="244">
        <v>2077</v>
      </c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1" t="s">
        <v>10335</v>
      </c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  <c r="AF262" s="244"/>
      <c r="AG262" s="244"/>
      <c r="AH262" s="244"/>
      <c r="AI262" s="244"/>
      <c r="AJ262" s="244"/>
      <c r="AK262" s="244"/>
      <c r="AL262" s="244"/>
      <c r="AM262" s="244"/>
      <c r="AN262" s="244"/>
      <c r="AO262" s="244"/>
      <c r="AP262" s="244"/>
      <c r="AQ262" s="244"/>
      <c r="AR262" s="244"/>
      <c r="AS262" s="244"/>
      <c r="AT262" s="1318" t="s">
        <v>19794</v>
      </c>
    </row>
    <row r="263" spans="2:46" s="115" customFormat="1" ht="24" customHeight="1">
      <c r="B263" s="1823"/>
      <c r="C263" s="228" t="s">
        <v>12633</v>
      </c>
      <c r="D263" s="597" t="s">
        <v>21752</v>
      </c>
      <c r="E263" s="227" t="s">
        <v>16711</v>
      </c>
      <c r="F263" s="228" t="s">
        <v>12635</v>
      </c>
      <c r="G263" s="361">
        <v>800</v>
      </c>
      <c r="H263" s="228"/>
      <c r="I263" s="228"/>
      <c r="J263" s="228"/>
      <c r="K263" s="244"/>
      <c r="L263" s="244"/>
      <c r="M263" s="244"/>
      <c r="N263" s="244"/>
      <c r="O263" s="244"/>
      <c r="P263" s="244"/>
      <c r="Q263" s="244"/>
      <c r="R263" s="244"/>
      <c r="S263" s="244"/>
      <c r="T263" s="527">
        <v>2017</v>
      </c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  <c r="AO263" s="244"/>
      <c r="AP263" s="244"/>
      <c r="AQ263" s="244"/>
      <c r="AR263" s="244"/>
      <c r="AS263" s="244"/>
      <c r="AT263" s="1318"/>
    </row>
    <row r="264" spans="2:46" s="115" customFormat="1" ht="24" customHeight="1">
      <c r="B264" s="1823"/>
      <c r="C264" s="228" t="s">
        <v>12633</v>
      </c>
      <c r="D264" s="597" t="s">
        <v>21753</v>
      </c>
      <c r="E264" s="227" t="s">
        <v>18157</v>
      </c>
      <c r="F264" s="228" t="s">
        <v>12635</v>
      </c>
      <c r="G264" s="361">
        <v>445</v>
      </c>
      <c r="H264" s="228"/>
      <c r="I264" s="228"/>
      <c r="J264" s="228"/>
      <c r="K264" s="244"/>
      <c r="L264" s="244"/>
      <c r="M264" s="244"/>
      <c r="N264" s="244"/>
      <c r="O264" s="244"/>
      <c r="P264" s="244"/>
      <c r="Q264" s="244"/>
      <c r="R264" s="244"/>
      <c r="S264" s="244"/>
      <c r="T264" s="527">
        <v>2013</v>
      </c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4"/>
      <c r="AL264" s="244"/>
      <c r="AM264" s="244"/>
      <c r="AN264" s="244"/>
      <c r="AO264" s="244"/>
      <c r="AP264" s="244"/>
      <c r="AQ264" s="244"/>
      <c r="AR264" s="244"/>
      <c r="AS264" s="244"/>
      <c r="AT264" s="1318"/>
    </row>
    <row r="265" spans="2:46" s="115" customFormat="1" ht="24" customHeight="1">
      <c r="B265" s="1823"/>
      <c r="C265" s="228" t="s">
        <v>12633</v>
      </c>
      <c r="D265" s="597" t="s">
        <v>21754</v>
      </c>
      <c r="E265" s="227" t="s">
        <v>16713</v>
      </c>
      <c r="F265" s="228" t="s">
        <v>12635</v>
      </c>
      <c r="G265" s="361">
        <v>668</v>
      </c>
      <c r="H265" s="228"/>
      <c r="I265" s="228"/>
      <c r="J265" s="228"/>
      <c r="K265" s="244"/>
      <c r="L265" s="244"/>
      <c r="M265" s="244"/>
      <c r="N265" s="244"/>
      <c r="O265" s="244"/>
      <c r="P265" s="244"/>
      <c r="Q265" s="244"/>
      <c r="R265" s="244"/>
      <c r="S265" s="244"/>
      <c r="T265" s="527">
        <v>2016</v>
      </c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4"/>
      <c r="AL265" s="244"/>
      <c r="AM265" s="244"/>
      <c r="AN265" s="244"/>
      <c r="AO265" s="244"/>
      <c r="AP265" s="244"/>
      <c r="AQ265" s="244"/>
      <c r="AR265" s="244"/>
      <c r="AS265" s="244"/>
      <c r="AT265" s="1318"/>
    </row>
    <row r="266" spans="2:46" s="115" customFormat="1" ht="24" customHeight="1">
      <c r="B266" s="1817"/>
      <c r="C266" s="228" t="s">
        <v>12633</v>
      </c>
      <c r="D266" s="597" t="s">
        <v>19807</v>
      </c>
      <c r="E266" s="227" t="s">
        <v>18158</v>
      </c>
      <c r="F266" s="228" t="s">
        <v>12635</v>
      </c>
      <c r="G266" s="361">
        <v>800</v>
      </c>
      <c r="H266" s="228"/>
      <c r="I266" s="228"/>
      <c r="J266" s="228"/>
      <c r="K266" s="244"/>
      <c r="L266" s="244"/>
      <c r="M266" s="244"/>
      <c r="N266" s="244"/>
      <c r="O266" s="244"/>
      <c r="P266" s="244"/>
      <c r="Q266" s="244"/>
      <c r="R266" s="244"/>
      <c r="S266" s="244"/>
      <c r="T266" s="527">
        <v>2017</v>
      </c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4"/>
      <c r="AL266" s="244"/>
      <c r="AM266" s="244"/>
      <c r="AN266" s="244"/>
      <c r="AO266" s="244"/>
      <c r="AP266" s="244"/>
      <c r="AQ266" s="244"/>
      <c r="AR266" s="244"/>
      <c r="AS266" s="244"/>
      <c r="AT266" s="1318"/>
    </row>
    <row r="267" spans="2:46" s="115" customFormat="1" ht="24" customHeight="1">
      <c r="B267" s="1817"/>
      <c r="C267" s="228" t="s">
        <v>12633</v>
      </c>
      <c r="D267" s="597" t="s">
        <v>20914</v>
      </c>
      <c r="E267" s="227" t="s">
        <v>18159</v>
      </c>
      <c r="F267" s="228" t="s">
        <v>12635</v>
      </c>
      <c r="G267" s="361">
        <v>930</v>
      </c>
      <c r="H267" s="228"/>
      <c r="I267" s="228"/>
      <c r="J267" s="228"/>
      <c r="K267" s="244"/>
      <c r="L267" s="244"/>
      <c r="M267" s="244"/>
      <c r="N267" s="244"/>
      <c r="O267" s="244"/>
      <c r="P267" s="244"/>
      <c r="Q267" s="244"/>
      <c r="R267" s="244"/>
      <c r="S267" s="244"/>
      <c r="T267" s="527">
        <v>2012</v>
      </c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4"/>
      <c r="AL267" s="244"/>
      <c r="AM267" s="244"/>
      <c r="AN267" s="244"/>
      <c r="AO267" s="244"/>
      <c r="AP267" s="244"/>
      <c r="AQ267" s="244"/>
      <c r="AR267" s="244"/>
      <c r="AS267" s="244"/>
      <c r="AT267" s="1318"/>
    </row>
    <row r="268" spans="2:46" s="115" customFormat="1" ht="24" customHeight="1">
      <c r="B268" s="1817"/>
      <c r="C268" s="228" t="s">
        <v>12633</v>
      </c>
      <c r="D268" s="597" t="s">
        <v>21755</v>
      </c>
      <c r="E268" s="227" t="s">
        <v>18160</v>
      </c>
      <c r="F268" s="228" t="s">
        <v>12635</v>
      </c>
      <c r="G268" s="361">
        <v>740</v>
      </c>
      <c r="H268" s="228"/>
      <c r="I268" s="228"/>
      <c r="J268" s="228"/>
      <c r="K268" s="244"/>
      <c r="L268" s="244"/>
      <c r="M268" s="244"/>
      <c r="N268" s="244"/>
      <c r="O268" s="244"/>
      <c r="P268" s="244"/>
      <c r="Q268" s="244"/>
      <c r="R268" s="244"/>
      <c r="S268" s="244"/>
      <c r="T268" s="527">
        <v>2009</v>
      </c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  <c r="AF268" s="244"/>
      <c r="AG268" s="244"/>
      <c r="AH268" s="244"/>
      <c r="AI268" s="244"/>
      <c r="AJ268" s="244"/>
      <c r="AK268" s="244"/>
      <c r="AL268" s="244"/>
      <c r="AM268" s="244"/>
      <c r="AN268" s="244"/>
      <c r="AO268" s="244"/>
      <c r="AP268" s="244"/>
      <c r="AQ268" s="244"/>
      <c r="AR268" s="244"/>
      <c r="AS268" s="244"/>
      <c r="AT268" s="1318"/>
    </row>
    <row r="269" spans="2:46" s="115" customFormat="1" ht="24" customHeight="1">
      <c r="B269" s="1817"/>
      <c r="C269" s="228" t="s">
        <v>12633</v>
      </c>
      <c r="D269" s="597" t="s">
        <v>21756</v>
      </c>
      <c r="E269" s="227" t="s">
        <v>16727</v>
      </c>
      <c r="F269" s="228" t="s">
        <v>12635</v>
      </c>
      <c r="G269" s="361">
        <v>924</v>
      </c>
      <c r="H269" s="228"/>
      <c r="I269" s="228"/>
      <c r="J269" s="228"/>
      <c r="K269" s="244"/>
      <c r="L269" s="244"/>
      <c r="M269" s="244"/>
      <c r="N269" s="244"/>
      <c r="O269" s="244"/>
      <c r="P269" s="244"/>
      <c r="Q269" s="244"/>
      <c r="R269" s="244"/>
      <c r="S269" s="244"/>
      <c r="T269" s="527">
        <v>2015</v>
      </c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  <c r="AO269" s="244"/>
      <c r="AP269" s="244"/>
      <c r="AQ269" s="244"/>
      <c r="AR269" s="244"/>
      <c r="AS269" s="244"/>
      <c r="AT269" s="1318"/>
    </row>
    <row r="270" spans="2:46" s="115" customFormat="1" ht="24" customHeight="1">
      <c r="B270" s="1823"/>
      <c r="C270" s="228" t="s">
        <v>12633</v>
      </c>
      <c r="D270" s="597" t="s">
        <v>20895</v>
      </c>
      <c r="E270" s="292" t="s">
        <v>18161</v>
      </c>
      <c r="F270" s="228" t="s">
        <v>12635</v>
      </c>
      <c r="G270" s="361">
        <v>1090</v>
      </c>
      <c r="H270" s="228"/>
      <c r="I270" s="228"/>
      <c r="J270" s="228"/>
      <c r="K270" s="244"/>
      <c r="L270" s="244"/>
      <c r="M270" s="244"/>
      <c r="N270" s="244"/>
      <c r="O270" s="244"/>
      <c r="P270" s="244"/>
      <c r="Q270" s="244"/>
      <c r="R270" s="244"/>
      <c r="S270" s="244"/>
      <c r="T270" s="527">
        <v>2019</v>
      </c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  <c r="AO270" s="244"/>
      <c r="AP270" s="244"/>
      <c r="AQ270" s="244"/>
      <c r="AR270" s="244"/>
      <c r="AS270" s="244"/>
      <c r="AT270" s="1318"/>
    </row>
    <row r="271" spans="2:46" s="115" customFormat="1" ht="24" customHeight="1">
      <c r="B271" s="1823"/>
      <c r="C271" s="228" t="s">
        <v>12633</v>
      </c>
      <c r="D271" s="597" t="s">
        <v>21757</v>
      </c>
      <c r="E271" s="292" t="s">
        <v>18162</v>
      </c>
      <c r="F271" s="228" t="s">
        <v>12635</v>
      </c>
      <c r="G271" s="361">
        <v>1090</v>
      </c>
      <c r="H271" s="228"/>
      <c r="I271" s="228"/>
      <c r="J271" s="228"/>
      <c r="K271" s="244"/>
      <c r="L271" s="244"/>
      <c r="M271" s="244"/>
      <c r="N271" s="244"/>
      <c r="O271" s="244"/>
      <c r="P271" s="244"/>
      <c r="Q271" s="244"/>
      <c r="R271" s="244"/>
      <c r="S271" s="244"/>
      <c r="T271" s="527">
        <v>2019</v>
      </c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4"/>
      <c r="AL271" s="244"/>
      <c r="AM271" s="244"/>
      <c r="AN271" s="244"/>
      <c r="AO271" s="244"/>
      <c r="AP271" s="244"/>
      <c r="AQ271" s="244"/>
      <c r="AR271" s="244"/>
      <c r="AS271" s="244"/>
      <c r="AT271" s="1318"/>
    </row>
    <row r="272" spans="2:46" s="115" customFormat="1" ht="24" customHeight="1">
      <c r="B272" s="1823"/>
      <c r="C272" s="228" t="s">
        <v>12633</v>
      </c>
      <c r="D272" s="597" t="s">
        <v>21758</v>
      </c>
      <c r="E272" s="292" t="s">
        <v>18163</v>
      </c>
      <c r="F272" s="228" t="s">
        <v>12635</v>
      </c>
      <c r="G272" s="361">
        <v>684</v>
      </c>
      <c r="H272" s="228"/>
      <c r="I272" s="228"/>
      <c r="J272" s="228"/>
      <c r="K272" s="244"/>
      <c r="L272" s="244"/>
      <c r="M272" s="244"/>
      <c r="N272" s="244"/>
      <c r="O272" s="244"/>
      <c r="P272" s="244"/>
      <c r="Q272" s="244"/>
      <c r="R272" s="244"/>
      <c r="S272" s="244"/>
      <c r="T272" s="527">
        <v>2008</v>
      </c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4"/>
      <c r="AL272" s="244"/>
      <c r="AM272" s="244"/>
      <c r="AN272" s="244"/>
      <c r="AO272" s="244"/>
      <c r="AP272" s="244"/>
      <c r="AQ272" s="244"/>
      <c r="AR272" s="244"/>
      <c r="AS272" s="244"/>
      <c r="AT272" s="1318"/>
    </row>
    <row r="273" spans="2:46" s="115" customFormat="1" ht="24" customHeight="1">
      <c r="B273" s="1823"/>
      <c r="C273" s="228" t="s">
        <v>12633</v>
      </c>
      <c r="D273" s="597" t="s">
        <v>21759</v>
      </c>
      <c r="E273" s="292" t="s">
        <v>18164</v>
      </c>
      <c r="F273" s="228" t="s">
        <v>12635</v>
      </c>
      <c r="G273" s="361"/>
      <c r="H273" s="228"/>
      <c r="I273" s="228"/>
      <c r="J273" s="228"/>
      <c r="K273" s="244"/>
      <c r="L273" s="244"/>
      <c r="M273" s="244"/>
      <c r="N273" s="244"/>
      <c r="O273" s="244"/>
      <c r="P273" s="244"/>
      <c r="Q273" s="244"/>
      <c r="R273" s="244"/>
      <c r="S273" s="244"/>
      <c r="T273" s="527">
        <v>2016</v>
      </c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  <c r="AQ273" s="244"/>
      <c r="AR273" s="244"/>
      <c r="AS273" s="244"/>
      <c r="AT273" s="1318"/>
    </row>
    <row r="274" spans="2:46" s="115" customFormat="1" ht="24" customHeight="1">
      <c r="B274" s="1823"/>
      <c r="C274" s="228" t="s">
        <v>12633</v>
      </c>
      <c r="D274" s="597" t="s">
        <v>21760</v>
      </c>
      <c r="E274" s="292" t="s">
        <v>18165</v>
      </c>
      <c r="F274" s="228" t="s">
        <v>12635</v>
      </c>
      <c r="G274" s="361">
        <v>1144</v>
      </c>
      <c r="H274" s="228"/>
      <c r="I274" s="228"/>
      <c r="J274" s="228"/>
      <c r="K274" s="244"/>
      <c r="L274" s="244"/>
      <c r="M274" s="244"/>
      <c r="N274" s="244"/>
      <c r="O274" s="244"/>
      <c r="P274" s="244"/>
      <c r="Q274" s="244"/>
      <c r="R274" s="244"/>
      <c r="S274" s="244"/>
      <c r="T274" s="527">
        <v>2017</v>
      </c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  <c r="AP274" s="244"/>
      <c r="AQ274" s="244"/>
      <c r="AR274" s="244"/>
      <c r="AS274" s="244"/>
      <c r="AT274" s="1318"/>
    </row>
    <row r="275" spans="2:46" s="115" customFormat="1" ht="24" customHeight="1">
      <c r="B275" s="1823"/>
      <c r="C275" s="228" t="s">
        <v>12633</v>
      </c>
      <c r="D275" s="597" t="s">
        <v>20927</v>
      </c>
      <c r="E275" s="292" t="s">
        <v>18166</v>
      </c>
      <c r="F275" s="228" t="s">
        <v>12635</v>
      </c>
      <c r="G275" s="361">
        <v>960</v>
      </c>
      <c r="H275" s="228"/>
      <c r="I275" s="228"/>
      <c r="J275" s="228"/>
      <c r="K275" s="244"/>
      <c r="L275" s="244"/>
      <c r="M275" s="244"/>
      <c r="N275" s="244"/>
      <c r="O275" s="244"/>
      <c r="P275" s="244"/>
      <c r="Q275" s="244"/>
      <c r="R275" s="244"/>
      <c r="S275" s="244"/>
      <c r="T275" s="527">
        <v>2020</v>
      </c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244"/>
      <c r="AR275" s="244"/>
      <c r="AS275" s="244"/>
      <c r="AT275" s="1318"/>
    </row>
    <row r="276" spans="2:46" s="115" customFormat="1" ht="24" customHeight="1">
      <c r="B276" s="1823"/>
      <c r="C276" s="228" t="s">
        <v>12633</v>
      </c>
      <c r="D276" s="597" t="s">
        <v>21761</v>
      </c>
      <c r="E276" s="292" t="s">
        <v>18167</v>
      </c>
      <c r="F276" s="228" t="s">
        <v>12635</v>
      </c>
      <c r="G276" s="361">
        <v>270</v>
      </c>
      <c r="H276" s="228"/>
      <c r="I276" s="228"/>
      <c r="J276" s="228"/>
      <c r="K276" s="244"/>
      <c r="L276" s="244"/>
      <c r="M276" s="244"/>
      <c r="N276" s="244"/>
      <c r="O276" s="244"/>
      <c r="P276" s="244"/>
      <c r="Q276" s="244"/>
      <c r="R276" s="244"/>
      <c r="S276" s="244"/>
      <c r="T276" s="527">
        <v>2009</v>
      </c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  <c r="AP276" s="244"/>
      <c r="AQ276" s="244"/>
      <c r="AR276" s="244"/>
      <c r="AS276" s="244"/>
      <c r="AT276" s="1318"/>
    </row>
    <row r="277" spans="2:46" s="115" customFormat="1" ht="24" customHeight="1">
      <c r="B277" s="1823"/>
      <c r="C277" s="228" t="s">
        <v>12633</v>
      </c>
      <c r="D277" s="597" t="s">
        <v>20899</v>
      </c>
      <c r="E277" s="292" t="s">
        <v>18168</v>
      </c>
      <c r="F277" s="228" t="s">
        <v>12635</v>
      </c>
      <c r="G277" s="361">
        <v>600</v>
      </c>
      <c r="H277" s="228"/>
      <c r="I277" s="228"/>
      <c r="J277" s="228"/>
      <c r="K277" s="244"/>
      <c r="L277" s="244"/>
      <c r="M277" s="244"/>
      <c r="N277" s="244"/>
      <c r="O277" s="244"/>
      <c r="P277" s="244"/>
      <c r="Q277" s="244"/>
      <c r="R277" s="244"/>
      <c r="S277" s="244"/>
      <c r="T277" s="527">
        <v>2009</v>
      </c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1318"/>
    </row>
    <row r="278" spans="2:46" s="115" customFormat="1" ht="24" customHeight="1">
      <c r="B278" s="1823"/>
      <c r="C278" s="228" t="s">
        <v>12633</v>
      </c>
      <c r="D278" s="597" t="s">
        <v>20906</v>
      </c>
      <c r="E278" s="292" t="s">
        <v>18169</v>
      </c>
      <c r="F278" s="228" t="s">
        <v>12635</v>
      </c>
      <c r="G278" s="361">
        <v>800</v>
      </c>
      <c r="H278" s="228"/>
      <c r="I278" s="228"/>
      <c r="J278" s="228"/>
      <c r="K278" s="244"/>
      <c r="L278" s="244"/>
      <c r="M278" s="244"/>
      <c r="N278" s="244"/>
      <c r="O278" s="244"/>
      <c r="P278" s="244"/>
      <c r="Q278" s="244"/>
      <c r="R278" s="244"/>
      <c r="S278" s="244"/>
      <c r="T278" s="527">
        <v>2016</v>
      </c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1318"/>
    </row>
    <row r="279" spans="2:46" s="115" customFormat="1" ht="24" customHeight="1">
      <c r="B279" s="1817"/>
      <c r="C279" s="228" t="s">
        <v>12633</v>
      </c>
      <c r="D279" s="597" t="s">
        <v>21762</v>
      </c>
      <c r="E279" s="292" t="s">
        <v>18170</v>
      </c>
      <c r="F279" s="228" t="s">
        <v>12635</v>
      </c>
      <c r="G279" s="361">
        <v>380</v>
      </c>
      <c r="H279" s="228"/>
      <c r="I279" s="228"/>
      <c r="J279" s="228"/>
      <c r="K279" s="244"/>
      <c r="L279" s="244"/>
      <c r="M279" s="244"/>
      <c r="N279" s="244"/>
      <c r="O279" s="244"/>
      <c r="P279" s="244"/>
      <c r="Q279" s="244"/>
      <c r="R279" s="244"/>
      <c r="S279" s="244"/>
      <c r="T279" s="527">
        <v>2003</v>
      </c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1318"/>
    </row>
    <row r="280" spans="2:46" s="115" customFormat="1" ht="24" customHeight="1">
      <c r="B280" s="1817"/>
      <c r="C280" s="228" t="s">
        <v>12633</v>
      </c>
      <c r="D280" s="597" t="s">
        <v>21763</v>
      </c>
      <c r="E280" s="292" t="s">
        <v>16770</v>
      </c>
      <c r="F280" s="228" t="s">
        <v>12635</v>
      </c>
      <c r="G280" s="361">
        <v>684</v>
      </c>
      <c r="H280" s="228"/>
      <c r="I280" s="228"/>
      <c r="J280" s="228"/>
      <c r="K280" s="244"/>
      <c r="L280" s="244"/>
      <c r="M280" s="244"/>
      <c r="N280" s="244"/>
      <c r="O280" s="244"/>
      <c r="P280" s="244"/>
      <c r="Q280" s="244"/>
      <c r="R280" s="244"/>
      <c r="S280" s="244"/>
      <c r="T280" s="527">
        <v>2007</v>
      </c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1318"/>
    </row>
    <row r="281" spans="2:46" s="115" customFormat="1" ht="24" customHeight="1">
      <c r="B281" s="1817"/>
      <c r="C281" s="228" t="s">
        <v>12633</v>
      </c>
      <c r="D281" s="597" t="s">
        <v>21764</v>
      </c>
      <c r="E281" s="292" t="s">
        <v>16771</v>
      </c>
      <c r="F281" s="228" t="s">
        <v>12635</v>
      </c>
      <c r="G281" s="361">
        <v>810</v>
      </c>
      <c r="H281" s="228"/>
      <c r="I281" s="228"/>
      <c r="J281" s="228"/>
      <c r="K281" s="244"/>
      <c r="L281" s="244"/>
      <c r="M281" s="244"/>
      <c r="N281" s="244"/>
      <c r="O281" s="244"/>
      <c r="P281" s="244"/>
      <c r="Q281" s="244"/>
      <c r="R281" s="244"/>
      <c r="S281" s="244"/>
      <c r="T281" s="527">
        <v>2007</v>
      </c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  <c r="AP281" s="244"/>
      <c r="AQ281" s="244"/>
      <c r="AR281" s="244"/>
      <c r="AS281" s="244"/>
      <c r="AT281" s="1318"/>
    </row>
    <row r="282" spans="2:46" s="115" customFormat="1" ht="24" customHeight="1">
      <c r="B282" s="1817"/>
      <c r="C282" s="228" t="s">
        <v>12633</v>
      </c>
      <c r="D282" s="597" t="s">
        <v>19824</v>
      </c>
      <c r="E282" s="292" t="s">
        <v>18171</v>
      </c>
      <c r="F282" s="228" t="s">
        <v>12635</v>
      </c>
      <c r="G282" s="361">
        <v>692</v>
      </c>
      <c r="H282" s="228"/>
      <c r="I282" s="228"/>
      <c r="J282" s="228"/>
      <c r="K282" s="244"/>
      <c r="L282" s="244"/>
      <c r="M282" s="244"/>
      <c r="N282" s="244"/>
      <c r="O282" s="244"/>
      <c r="P282" s="244"/>
      <c r="Q282" s="244"/>
      <c r="R282" s="244"/>
      <c r="S282" s="244"/>
      <c r="T282" s="527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4"/>
      <c r="AM282" s="244"/>
      <c r="AN282" s="244"/>
      <c r="AO282" s="244"/>
      <c r="AP282" s="244"/>
      <c r="AQ282" s="244"/>
      <c r="AR282" s="244"/>
      <c r="AS282" s="244"/>
      <c r="AT282" s="1318"/>
    </row>
    <row r="283" spans="2:46" s="115" customFormat="1" ht="24" customHeight="1">
      <c r="B283" s="1817"/>
      <c r="C283" s="228" t="s">
        <v>12633</v>
      </c>
      <c r="D283" s="597" t="s">
        <v>21765</v>
      </c>
      <c r="E283" s="292" t="s">
        <v>16778</v>
      </c>
      <c r="F283" s="228" t="s">
        <v>12635</v>
      </c>
      <c r="G283" s="361">
        <v>800</v>
      </c>
      <c r="H283" s="228"/>
      <c r="I283" s="228"/>
      <c r="J283" s="228"/>
      <c r="K283" s="244"/>
      <c r="L283" s="244"/>
      <c r="M283" s="244"/>
      <c r="N283" s="244"/>
      <c r="O283" s="244"/>
      <c r="P283" s="244"/>
      <c r="Q283" s="244"/>
      <c r="R283" s="244"/>
      <c r="S283" s="244"/>
      <c r="T283" s="527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  <c r="AF283" s="244"/>
      <c r="AG283" s="244"/>
      <c r="AH283" s="244"/>
      <c r="AI283" s="244"/>
      <c r="AJ283" s="244"/>
      <c r="AK283" s="244"/>
      <c r="AL283" s="244"/>
      <c r="AM283" s="244"/>
      <c r="AN283" s="244"/>
      <c r="AO283" s="244"/>
      <c r="AP283" s="244"/>
      <c r="AQ283" s="244"/>
      <c r="AR283" s="244"/>
      <c r="AS283" s="244"/>
      <c r="AT283" s="1318"/>
    </row>
    <row r="284" spans="2:46" s="115" customFormat="1" ht="24" customHeight="1">
      <c r="B284" s="1817"/>
      <c r="C284" s="228" t="s">
        <v>12633</v>
      </c>
      <c r="D284" s="597" t="s">
        <v>20905</v>
      </c>
      <c r="E284" s="292" t="s">
        <v>18172</v>
      </c>
      <c r="F284" s="228" t="s">
        <v>12635</v>
      </c>
      <c r="G284" s="361">
        <v>1125</v>
      </c>
      <c r="H284" s="228"/>
      <c r="I284" s="228"/>
      <c r="J284" s="228"/>
      <c r="K284" s="244"/>
      <c r="L284" s="244"/>
      <c r="M284" s="244"/>
      <c r="N284" s="244"/>
      <c r="O284" s="244"/>
      <c r="P284" s="244"/>
      <c r="Q284" s="244"/>
      <c r="R284" s="244"/>
      <c r="S284" s="244"/>
      <c r="T284" s="527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4"/>
      <c r="AM284" s="244"/>
      <c r="AN284" s="244"/>
      <c r="AO284" s="244"/>
      <c r="AP284" s="244"/>
      <c r="AQ284" s="244"/>
      <c r="AR284" s="244"/>
      <c r="AS284" s="244"/>
      <c r="AT284" s="1318"/>
    </row>
    <row r="285" spans="2:46" s="115" customFormat="1" ht="24" customHeight="1">
      <c r="B285" s="1817"/>
      <c r="C285" s="228" t="s">
        <v>12633</v>
      </c>
      <c r="D285" s="597" t="s">
        <v>20917</v>
      </c>
      <c r="E285" s="292" t="s">
        <v>16790</v>
      </c>
      <c r="F285" s="228" t="s">
        <v>12635</v>
      </c>
      <c r="G285" s="361">
        <v>400</v>
      </c>
      <c r="H285" s="228"/>
      <c r="I285" s="228"/>
      <c r="J285" s="228"/>
      <c r="K285" s="244"/>
      <c r="L285" s="244"/>
      <c r="M285" s="244"/>
      <c r="N285" s="244"/>
      <c r="O285" s="244"/>
      <c r="P285" s="244"/>
      <c r="Q285" s="244"/>
      <c r="R285" s="244"/>
      <c r="S285" s="244"/>
      <c r="T285" s="527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4"/>
      <c r="AM285" s="244"/>
      <c r="AN285" s="244"/>
      <c r="AO285" s="244"/>
      <c r="AP285" s="244"/>
      <c r="AQ285" s="244"/>
      <c r="AR285" s="244"/>
      <c r="AS285" s="244"/>
      <c r="AT285" s="1318"/>
    </row>
    <row r="286" spans="2:46" s="115" customFormat="1" ht="24" customHeight="1">
      <c r="B286" s="1817"/>
      <c r="C286" s="228" t="s">
        <v>12633</v>
      </c>
      <c r="D286" s="597" t="s">
        <v>21766</v>
      </c>
      <c r="E286" s="292" t="s">
        <v>16794</v>
      </c>
      <c r="F286" s="228" t="s">
        <v>12635</v>
      </c>
      <c r="G286" s="361">
        <v>960</v>
      </c>
      <c r="H286" s="228"/>
      <c r="I286" s="228"/>
      <c r="J286" s="228"/>
      <c r="K286" s="244"/>
      <c r="L286" s="244"/>
      <c r="M286" s="244"/>
      <c r="N286" s="244"/>
      <c r="O286" s="244"/>
      <c r="P286" s="244"/>
      <c r="Q286" s="244"/>
      <c r="R286" s="244"/>
      <c r="S286" s="244"/>
      <c r="T286" s="527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4"/>
      <c r="AM286" s="244"/>
      <c r="AN286" s="244"/>
      <c r="AO286" s="244"/>
      <c r="AP286" s="244"/>
      <c r="AQ286" s="244"/>
      <c r="AR286" s="244"/>
      <c r="AS286" s="244"/>
      <c r="AT286" s="1318"/>
    </row>
    <row r="287" spans="2:46" s="115" customFormat="1" ht="24" customHeight="1">
      <c r="B287" s="1817"/>
      <c r="C287" s="228" t="s">
        <v>12633</v>
      </c>
      <c r="D287" s="597" t="s">
        <v>21767</v>
      </c>
      <c r="E287" s="292" t="s">
        <v>18173</v>
      </c>
      <c r="F287" s="228" t="s">
        <v>12635</v>
      </c>
      <c r="G287" s="361">
        <v>1000</v>
      </c>
      <c r="H287" s="228"/>
      <c r="I287" s="228"/>
      <c r="J287" s="228"/>
      <c r="K287" s="244"/>
      <c r="L287" s="244"/>
      <c r="M287" s="244"/>
      <c r="N287" s="244"/>
      <c r="O287" s="244"/>
      <c r="P287" s="244"/>
      <c r="Q287" s="244"/>
      <c r="R287" s="244"/>
      <c r="S287" s="244"/>
      <c r="T287" s="527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4"/>
      <c r="AM287" s="244"/>
      <c r="AN287" s="244"/>
      <c r="AO287" s="244"/>
      <c r="AP287" s="244"/>
      <c r="AQ287" s="244"/>
      <c r="AR287" s="244"/>
      <c r="AS287" s="244"/>
      <c r="AT287" s="1318"/>
    </row>
    <row r="288" spans="2:46" s="115" customFormat="1" ht="24" customHeight="1">
      <c r="B288" s="1817"/>
      <c r="C288" s="228" t="s">
        <v>12633</v>
      </c>
      <c r="D288" s="597" t="s">
        <v>21768</v>
      </c>
      <c r="E288" s="292" t="s">
        <v>18174</v>
      </c>
      <c r="F288" s="290" t="s">
        <v>16810</v>
      </c>
      <c r="G288" s="500">
        <v>890</v>
      </c>
      <c r="H288" s="228"/>
      <c r="I288" s="228"/>
      <c r="J288" s="228"/>
      <c r="K288" s="244"/>
      <c r="L288" s="244"/>
      <c r="M288" s="244"/>
      <c r="N288" s="244"/>
      <c r="O288" s="244"/>
      <c r="P288" s="244"/>
      <c r="Q288" s="244"/>
      <c r="R288" s="244"/>
      <c r="S288" s="244"/>
      <c r="T288" s="300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4"/>
      <c r="AM288" s="244"/>
      <c r="AN288" s="244"/>
      <c r="AO288" s="244"/>
      <c r="AP288" s="244"/>
      <c r="AQ288" s="244"/>
      <c r="AR288" s="244"/>
      <c r="AS288" s="244"/>
      <c r="AT288" s="1318"/>
    </row>
    <row r="289" spans="2:46" s="115" customFormat="1" ht="24" customHeight="1">
      <c r="B289" s="1817"/>
      <c r="C289" s="228" t="s">
        <v>12633</v>
      </c>
      <c r="D289" s="597" t="s">
        <v>21769</v>
      </c>
      <c r="E289" s="292" t="s">
        <v>18175</v>
      </c>
      <c r="F289" s="290" t="s">
        <v>16810</v>
      </c>
      <c r="G289" s="500">
        <v>961</v>
      </c>
      <c r="H289" s="228"/>
      <c r="I289" s="228"/>
      <c r="J289" s="228"/>
      <c r="K289" s="244"/>
      <c r="L289" s="244"/>
      <c r="M289" s="244"/>
      <c r="N289" s="244"/>
      <c r="O289" s="244"/>
      <c r="P289" s="244"/>
      <c r="Q289" s="244"/>
      <c r="R289" s="244"/>
      <c r="S289" s="244"/>
      <c r="T289" s="300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  <c r="AP289" s="244"/>
      <c r="AQ289" s="244"/>
      <c r="AR289" s="244"/>
      <c r="AS289" s="244"/>
      <c r="AT289" s="1318"/>
    </row>
    <row r="290" spans="2:46" s="115" customFormat="1" ht="24" customHeight="1">
      <c r="B290" s="1817"/>
      <c r="C290" s="228" t="s">
        <v>12633</v>
      </c>
      <c r="D290" s="597" t="s">
        <v>21770</v>
      </c>
      <c r="E290" s="292" t="s">
        <v>18176</v>
      </c>
      <c r="F290" s="290" t="s">
        <v>16810</v>
      </c>
      <c r="G290" s="500">
        <v>1058</v>
      </c>
      <c r="H290" s="228"/>
      <c r="I290" s="228"/>
      <c r="J290" s="228"/>
      <c r="K290" s="244"/>
      <c r="L290" s="244"/>
      <c r="M290" s="244"/>
      <c r="N290" s="244"/>
      <c r="O290" s="244"/>
      <c r="P290" s="244"/>
      <c r="Q290" s="244"/>
      <c r="R290" s="244"/>
      <c r="S290" s="244"/>
      <c r="T290" s="300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4"/>
      <c r="AM290" s="244"/>
      <c r="AN290" s="244"/>
      <c r="AO290" s="244"/>
      <c r="AP290" s="244"/>
      <c r="AQ290" s="244"/>
      <c r="AR290" s="244"/>
      <c r="AS290" s="244"/>
      <c r="AT290" s="1318"/>
    </row>
    <row r="291" spans="2:46" s="115" customFormat="1" ht="24" customHeight="1">
      <c r="B291" s="1817"/>
      <c r="C291" s="228" t="s">
        <v>12633</v>
      </c>
      <c r="D291" s="597" t="s">
        <v>21771</v>
      </c>
      <c r="E291" s="292" t="s">
        <v>18177</v>
      </c>
      <c r="F291" s="290" t="s">
        <v>16812</v>
      </c>
      <c r="G291" s="500">
        <v>680</v>
      </c>
      <c r="H291" s="228"/>
      <c r="I291" s="228"/>
      <c r="J291" s="228"/>
      <c r="K291" s="244"/>
      <c r="L291" s="244"/>
      <c r="M291" s="244"/>
      <c r="N291" s="244"/>
      <c r="O291" s="244"/>
      <c r="P291" s="244"/>
      <c r="Q291" s="244"/>
      <c r="R291" s="244"/>
      <c r="S291" s="244"/>
      <c r="T291" s="300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4"/>
      <c r="AM291" s="244"/>
      <c r="AN291" s="244"/>
      <c r="AO291" s="244"/>
      <c r="AP291" s="244"/>
      <c r="AQ291" s="244"/>
      <c r="AR291" s="244"/>
      <c r="AS291" s="244"/>
      <c r="AT291" s="1318"/>
    </row>
    <row r="292" spans="2:46" s="115" customFormat="1" ht="24" customHeight="1">
      <c r="B292" s="1817"/>
      <c r="C292" s="228" t="s">
        <v>12633</v>
      </c>
      <c r="D292" s="597" t="s">
        <v>21772</v>
      </c>
      <c r="E292" s="292" t="s">
        <v>16821</v>
      </c>
      <c r="F292" s="290" t="s">
        <v>16820</v>
      </c>
      <c r="G292" s="500"/>
      <c r="H292" s="228"/>
      <c r="I292" s="228"/>
      <c r="J292" s="228"/>
      <c r="K292" s="244"/>
      <c r="L292" s="244"/>
      <c r="M292" s="244"/>
      <c r="N292" s="244"/>
      <c r="O292" s="244"/>
      <c r="P292" s="244"/>
      <c r="Q292" s="244"/>
      <c r="R292" s="244"/>
      <c r="S292" s="244"/>
      <c r="T292" s="300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4"/>
      <c r="AM292" s="244"/>
      <c r="AN292" s="244"/>
      <c r="AO292" s="244"/>
      <c r="AP292" s="244"/>
      <c r="AQ292" s="244"/>
      <c r="AR292" s="244"/>
      <c r="AS292" s="244"/>
      <c r="AT292" s="1318"/>
    </row>
    <row r="293" spans="2:46" s="115" customFormat="1" ht="24" customHeight="1">
      <c r="B293" s="1823"/>
      <c r="C293" s="228" t="s">
        <v>12633</v>
      </c>
      <c r="D293" s="597" t="s">
        <v>21773</v>
      </c>
      <c r="E293" s="292" t="s">
        <v>18178</v>
      </c>
      <c r="F293" s="290" t="s">
        <v>16824</v>
      </c>
      <c r="G293" s="500">
        <v>924</v>
      </c>
      <c r="H293" s="228"/>
      <c r="I293" s="228"/>
      <c r="J293" s="228"/>
      <c r="K293" s="244"/>
      <c r="L293" s="244"/>
      <c r="M293" s="244"/>
      <c r="N293" s="244"/>
      <c r="O293" s="244"/>
      <c r="P293" s="244"/>
      <c r="Q293" s="244"/>
      <c r="R293" s="244"/>
      <c r="S293" s="244"/>
      <c r="T293" s="300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4"/>
      <c r="AM293" s="244"/>
      <c r="AN293" s="244"/>
      <c r="AO293" s="244"/>
      <c r="AP293" s="244"/>
      <c r="AQ293" s="244"/>
      <c r="AR293" s="244"/>
      <c r="AS293" s="244"/>
      <c r="AT293" s="1318"/>
    </row>
    <row r="294" spans="2:46" s="115" customFormat="1" ht="24" customHeight="1">
      <c r="B294" s="1823"/>
      <c r="C294" s="228" t="s">
        <v>12633</v>
      </c>
      <c r="D294" s="597" t="s">
        <v>20210</v>
      </c>
      <c r="E294" s="292" t="s">
        <v>18179</v>
      </c>
      <c r="F294" s="290" t="s">
        <v>16826</v>
      </c>
      <c r="G294" s="500">
        <v>1235</v>
      </c>
      <c r="H294" s="228"/>
      <c r="I294" s="228"/>
      <c r="J294" s="228"/>
      <c r="K294" s="244"/>
      <c r="L294" s="244"/>
      <c r="M294" s="244"/>
      <c r="N294" s="244"/>
      <c r="O294" s="244"/>
      <c r="P294" s="244"/>
      <c r="Q294" s="244"/>
      <c r="R294" s="244"/>
      <c r="S294" s="244"/>
      <c r="T294" s="300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4"/>
      <c r="AM294" s="244"/>
      <c r="AN294" s="244"/>
      <c r="AO294" s="244"/>
      <c r="AP294" s="244"/>
      <c r="AQ294" s="244"/>
      <c r="AR294" s="244"/>
      <c r="AS294" s="244"/>
      <c r="AT294" s="1318"/>
    </row>
    <row r="295" spans="2:46" s="115" customFormat="1" ht="24" customHeight="1">
      <c r="B295" s="1823"/>
      <c r="C295" s="228" t="s">
        <v>2816</v>
      </c>
      <c r="D295" s="597" t="s">
        <v>21774</v>
      </c>
      <c r="E295" s="228" t="s">
        <v>18180</v>
      </c>
      <c r="F295" s="228" t="s">
        <v>2816</v>
      </c>
      <c r="G295" s="228">
        <v>1125</v>
      </c>
      <c r="H295" s="228"/>
      <c r="I295" s="228"/>
      <c r="J295" s="228">
        <v>22</v>
      </c>
      <c r="K295" s="228">
        <v>40</v>
      </c>
      <c r="L295" s="228"/>
      <c r="M295" s="228"/>
      <c r="N295" s="228">
        <v>880</v>
      </c>
      <c r="O295" s="228"/>
      <c r="P295" s="233"/>
      <c r="Q295" s="233"/>
      <c r="R295" s="233"/>
      <c r="S295" s="390"/>
      <c r="T295" s="300">
        <v>2010</v>
      </c>
      <c r="U295" s="233"/>
      <c r="V295" s="233"/>
      <c r="W295" s="233"/>
      <c r="X295" s="233"/>
      <c r="Y295" s="233"/>
      <c r="Z295" s="240"/>
      <c r="AA295" s="228"/>
      <c r="AB295" s="228"/>
      <c r="AC295" s="228"/>
      <c r="AD295" s="228"/>
      <c r="AE295" s="228"/>
      <c r="AF295" s="228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44"/>
      <c r="AT295" s="1318"/>
    </row>
    <row r="296" spans="2:46" s="115" customFormat="1" ht="24" customHeight="1">
      <c r="B296" s="1823"/>
      <c r="C296" s="228" t="s">
        <v>2816</v>
      </c>
      <c r="D296" s="597" t="s">
        <v>21775</v>
      </c>
      <c r="E296" s="228" t="s">
        <v>18181</v>
      </c>
      <c r="F296" s="228" t="s">
        <v>2816</v>
      </c>
      <c r="G296" s="228">
        <v>16165</v>
      </c>
      <c r="H296" s="228"/>
      <c r="I296" s="228"/>
      <c r="J296" s="228">
        <v>20</v>
      </c>
      <c r="K296" s="228">
        <v>40</v>
      </c>
      <c r="L296" s="228"/>
      <c r="M296" s="228"/>
      <c r="N296" s="228">
        <v>800</v>
      </c>
      <c r="O296" s="228"/>
      <c r="P296" s="233"/>
      <c r="Q296" s="233"/>
      <c r="R296" s="233"/>
      <c r="S296" s="390"/>
      <c r="T296" s="300">
        <v>2001</v>
      </c>
      <c r="U296" s="233"/>
      <c r="V296" s="233"/>
      <c r="W296" s="233"/>
      <c r="X296" s="233"/>
      <c r="Y296" s="233"/>
      <c r="Z296" s="240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44"/>
      <c r="AT296" s="1318"/>
    </row>
    <row r="297" spans="2:46" s="115" customFormat="1" ht="24" customHeight="1">
      <c r="B297" s="1823"/>
      <c r="C297" s="228" t="s">
        <v>2816</v>
      </c>
      <c r="D297" s="597" t="s">
        <v>21776</v>
      </c>
      <c r="E297" s="228" t="s">
        <v>18182</v>
      </c>
      <c r="F297" s="228" t="s">
        <v>2816</v>
      </c>
      <c r="G297" s="228">
        <v>2986</v>
      </c>
      <c r="H297" s="228"/>
      <c r="I297" s="228"/>
      <c r="J297" s="228">
        <v>22</v>
      </c>
      <c r="K297" s="228">
        <v>40</v>
      </c>
      <c r="L297" s="228"/>
      <c r="M297" s="228"/>
      <c r="N297" s="228">
        <v>880</v>
      </c>
      <c r="O297" s="228"/>
      <c r="P297" s="233"/>
      <c r="Q297" s="233"/>
      <c r="R297" s="233"/>
      <c r="S297" s="390"/>
      <c r="T297" s="300">
        <v>2006</v>
      </c>
      <c r="U297" s="233"/>
      <c r="V297" s="233"/>
      <c r="W297" s="233"/>
      <c r="X297" s="233"/>
      <c r="Y297" s="233"/>
      <c r="Z297" s="240"/>
      <c r="AA297" s="228"/>
      <c r="AB297" s="228"/>
      <c r="AC297" s="228"/>
      <c r="AD297" s="228"/>
      <c r="AE297" s="228"/>
      <c r="AF297" s="228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44"/>
      <c r="AT297" s="1318"/>
    </row>
    <row r="298" spans="2:46" s="115" customFormat="1" ht="24" customHeight="1">
      <c r="B298" s="1823"/>
      <c r="C298" s="228" t="s">
        <v>2816</v>
      </c>
      <c r="D298" s="597" t="s">
        <v>21777</v>
      </c>
      <c r="E298" s="228" t="s">
        <v>18183</v>
      </c>
      <c r="F298" s="228" t="s">
        <v>2816</v>
      </c>
      <c r="G298" s="228">
        <v>1500</v>
      </c>
      <c r="H298" s="228"/>
      <c r="I298" s="228"/>
      <c r="J298" s="228">
        <v>25</v>
      </c>
      <c r="K298" s="228">
        <v>42</v>
      </c>
      <c r="L298" s="228"/>
      <c r="M298" s="228"/>
      <c r="N298" s="228">
        <v>1050</v>
      </c>
      <c r="O298" s="228"/>
      <c r="P298" s="233"/>
      <c r="Q298" s="233"/>
      <c r="R298" s="233"/>
      <c r="S298" s="390"/>
      <c r="T298" s="300">
        <v>2009</v>
      </c>
      <c r="U298" s="233"/>
      <c r="V298" s="233"/>
      <c r="W298" s="233"/>
      <c r="X298" s="233"/>
      <c r="Y298" s="233"/>
      <c r="Z298" s="240"/>
      <c r="AA298" s="228"/>
      <c r="AB298" s="228"/>
      <c r="AC298" s="228"/>
      <c r="AD298" s="228"/>
      <c r="AE298" s="228"/>
      <c r="AF298" s="228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44"/>
      <c r="AT298" s="1318"/>
    </row>
    <row r="299" spans="2:46" s="115" customFormat="1" ht="24" customHeight="1">
      <c r="B299" s="1823"/>
      <c r="C299" s="228" t="s">
        <v>2816</v>
      </c>
      <c r="D299" s="597" t="s">
        <v>21778</v>
      </c>
      <c r="E299" s="228" t="s">
        <v>18184</v>
      </c>
      <c r="F299" s="228" t="s">
        <v>12651</v>
      </c>
      <c r="G299" s="228">
        <v>411</v>
      </c>
      <c r="H299" s="228"/>
      <c r="I299" s="228"/>
      <c r="J299" s="228">
        <v>22</v>
      </c>
      <c r="K299" s="228">
        <v>38</v>
      </c>
      <c r="L299" s="228"/>
      <c r="M299" s="228"/>
      <c r="N299" s="228">
        <v>836</v>
      </c>
      <c r="O299" s="228"/>
      <c r="P299" s="233"/>
      <c r="Q299" s="233"/>
      <c r="R299" s="233"/>
      <c r="S299" s="390"/>
      <c r="T299" s="300">
        <v>2004</v>
      </c>
      <c r="U299" s="233"/>
      <c r="V299" s="233"/>
      <c r="W299" s="233"/>
      <c r="X299" s="233"/>
      <c r="Y299" s="233"/>
      <c r="Z299" s="240"/>
      <c r="AA299" s="228"/>
      <c r="AB299" s="228"/>
      <c r="AC299" s="228"/>
      <c r="AD299" s="228"/>
      <c r="AE299" s="228"/>
      <c r="AF299" s="228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818"/>
      <c r="AT299" s="1318"/>
    </row>
    <row r="300" spans="2:46" s="115" customFormat="1" ht="24" customHeight="1">
      <c r="B300" s="1823"/>
      <c r="C300" s="228" t="s">
        <v>2816</v>
      </c>
      <c r="D300" s="597" t="s">
        <v>21779</v>
      </c>
      <c r="E300" s="228" t="s">
        <v>15781</v>
      </c>
      <c r="F300" s="228" t="s">
        <v>12651</v>
      </c>
      <c r="G300" s="228">
        <v>1050</v>
      </c>
      <c r="H300" s="228"/>
      <c r="I300" s="228"/>
      <c r="J300" s="228">
        <v>20</v>
      </c>
      <c r="K300" s="228">
        <v>38</v>
      </c>
      <c r="L300" s="228"/>
      <c r="M300" s="228"/>
      <c r="N300" s="228">
        <v>760</v>
      </c>
      <c r="O300" s="228"/>
      <c r="P300" s="233"/>
      <c r="Q300" s="233"/>
      <c r="R300" s="233"/>
      <c r="S300" s="390"/>
      <c r="T300" s="300">
        <v>2015</v>
      </c>
      <c r="U300" s="233"/>
      <c r="V300" s="233"/>
      <c r="W300" s="233"/>
      <c r="X300" s="233"/>
      <c r="Y300" s="233"/>
      <c r="Z300" s="240"/>
      <c r="AA300" s="228"/>
      <c r="AB300" s="228"/>
      <c r="AC300" s="228"/>
      <c r="AD300" s="228"/>
      <c r="AE300" s="228"/>
      <c r="AF300" s="228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44"/>
      <c r="AT300" s="1318"/>
    </row>
    <row r="301" spans="2:46" s="115" customFormat="1" ht="24" customHeight="1">
      <c r="B301" s="1823"/>
      <c r="C301" s="228" t="s">
        <v>912</v>
      </c>
      <c r="D301" s="597" t="s">
        <v>21780</v>
      </c>
      <c r="E301" s="228" t="s">
        <v>15783</v>
      </c>
      <c r="F301" s="228" t="s">
        <v>912</v>
      </c>
      <c r="G301" s="228">
        <v>9673</v>
      </c>
      <c r="H301" s="228"/>
      <c r="I301" s="228"/>
      <c r="J301" s="228">
        <v>36</v>
      </c>
      <c r="K301" s="228">
        <v>20</v>
      </c>
      <c r="L301" s="228"/>
      <c r="M301" s="228"/>
      <c r="N301" s="228">
        <v>720</v>
      </c>
      <c r="O301" s="228"/>
      <c r="P301" s="233"/>
      <c r="Q301" s="233"/>
      <c r="R301" s="233"/>
      <c r="S301" s="244"/>
      <c r="T301" s="300">
        <v>2013</v>
      </c>
      <c r="U301" s="233" t="s">
        <v>8820</v>
      </c>
      <c r="V301" s="233"/>
      <c r="W301" s="233"/>
      <c r="X301" s="233"/>
      <c r="Y301" s="233"/>
      <c r="Z301" s="240">
        <v>300</v>
      </c>
      <c r="AA301" s="228"/>
      <c r="AB301" s="228"/>
      <c r="AC301" s="228"/>
      <c r="AD301" s="228"/>
      <c r="AE301" s="228"/>
      <c r="AF301" s="228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44" t="s">
        <v>8820</v>
      </c>
      <c r="AT301" s="1318"/>
    </row>
    <row r="302" spans="2:46" s="115" customFormat="1" ht="24" customHeight="1">
      <c r="B302" s="1823"/>
      <c r="C302" s="228" t="s">
        <v>912</v>
      </c>
      <c r="D302" s="597" t="s">
        <v>21781</v>
      </c>
      <c r="E302" s="228" t="s">
        <v>15785</v>
      </c>
      <c r="F302" s="228" t="s">
        <v>912</v>
      </c>
      <c r="G302" s="228">
        <v>2185</v>
      </c>
      <c r="H302" s="228"/>
      <c r="I302" s="228"/>
      <c r="J302" s="228">
        <v>17</v>
      </c>
      <c r="K302" s="228">
        <v>27</v>
      </c>
      <c r="L302" s="228"/>
      <c r="M302" s="228"/>
      <c r="N302" s="228">
        <v>459</v>
      </c>
      <c r="O302" s="228"/>
      <c r="P302" s="233"/>
      <c r="Q302" s="233"/>
      <c r="R302" s="233"/>
      <c r="S302" s="244"/>
      <c r="T302" s="300">
        <v>2014</v>
      </c>
      <c r="U302" s="233" t="s">
        <v>3793</v>
      </c>
      <c r="V302" s="233"/>
      <c r="W302" s="233"/>
      <c r="X302" s="233"/>
      <c r="Y302" s="233"/>
      <c r="Z302" s="240">
        <v>80</v>
      </c>
      <c r="AA302" s="228"/>
      <c r="AB302" s="228"/>
      <c r="AC302" s="228"/>
      <c r="AD302" s="228"/>
      <c r="AE302" s="228"/>
      <c r="AF302" s="228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44" t="s">
        <v>18186</v>
      </c>
      <c r="AT302" s="1318"/>
    </row>
    <row r="303" spans="2:46" s="115" customFormat="1" ht="24" customHeight="1">
      <c r="B303" s="1823"/>
      <c r="C303" s="228" t="s">
        <v>912</v>
      </c>
      <c r="D303" s="597" t="s">
        <v>21782</v>
      </c>
      <c r="E303" s="228" t="s">
        <v>3796</v>
      </c>
      <c r="F303" s="228" t="s">
        <v>912</v>
      </c>
      <c r="G303" s="228">
        <v>2850</v>
      </c>
      <c r="H303" s="228"/>
      <c r="I303" s="228"/>
      <c r="J303" s="228">
        <v>15</v>
      </c>
      <c r="K303" s="228">
        <v>30</v>
      </c>
      <c r="L303" s="228"/>
      <c r="M303" s="228"/>
      <c r="N303" s="228"/>
      <c r="O303" s="228"/>
      <c r="P303" s="233"/>
      <c r="Q303" s="233"/>
      <c r="R303" s="233"/>
      <c r="S303" s="390">
        <v>2006</v>
      </c>
      <c r="T303" s="300"/>
      <c r="U303" s="233"/>
      <c r="V303" s="233"/>
      <c r="W303" s="233"/>
      <c r="X303" s="233"/>
      <c r="Y303" s="233"/>
      <c r="Z303" s="240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44"/>
      <c r="AT303" s="1318"/>
    </row>
    <row r="304" spans="2:46" s="115" customFormat="1" ht="24" customHeight="1">
      <c r="B304" s="1838"/>
      <c r="C304" s="228" t="s">
        <v>912</v>
      </c>
      <c r="D304" s="597" t="s">
        <v>20002</v>
      </c>
      <c r="E304" s="228" t="s">
        <v>18185</v>
      </c>
      <c r="F304" s="228" t="s">
        <v>912</v>
      </c>
      <c r="G304" s="228"/>
      <c r="H304" s="228"/>
      <c r="I304" s="228">
        <v>800</v>
      </c>
      <c r="J304" s="228">
        <v>20</v>
      </c>
      <c r="K304" s="228">
        <v>40</v>
      </c>
      <c r="L304" s="228"/>
      <c r="M304" s="228"/>
      <c r="N304" s="228"/>
      <c r="O304" s="228"/>
      <c r="P304" s="233"/>
      <c r="Q304" s="233"/>
      <c r="R304" s="233"/>
      <c r="S304" s="390">
        <v>2013</v>
      </c>
      <c r="T304" s="300"/>
      <c r="U304" s="233" t="s">
        <v>8821</v>
      </c>
      <c r="V304" s="233"/>
      <c r="W304" s="233"/>
      <c r="X304" s="233"/>
      <c r="Y304" s="233"/>
      <c r="Z304" s="240"/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44" t="s">
        <v>8821</v>
      </c>
      <c r="AT304" s="1318"/>
    </row>
    <row r="305" spans="2:46" s="115" customFormat="1" ht="24" customHeight="1">
      <c r="B305" s="1838"/>
      <c r="C305" s="227" t="s">
        <v>912</v>
      </c>
      <c r="D305" s="597" t="s">
        <v>21783</v>
      </c>
      <c r="E305" s="227" t="s">
        <v>3797</v>
      </c>
      <c r="F305" s="227" t="s">
        <v>912</v>
      </c>
      <c r="G305" s="228"/>
      <c r="H305" s="233"/>
      <c r="I305" s="228">
        <v>800</v>
      </c>
      <c r="J305" s="228">
        <v>20</v>
      </c>
      <c r="K305" s="228">
        <v>40</v>
      </c>
      <c r="L305" s="227"/>
      <c r="M305" s="228"/>
      <c r="N305" s="228"/>
      <c r="O305" s="228"/>
      <c r="P305" s="228"/>
      <c r="Q305" s="228"/>
      <c r="R305" s="228"/>
      <c r="S305" s="227">
        <v>2014</v>
      </c>
      <c r="T305" s="300"/>
      <c r="U305" s="227"/>
      <c r="V305" s="233"/>
      <c r="W305" s="233"/>
      <c r="X305" s="233"/>
      <c r="Y305" s="233"/>
      <c r="Z305" s="240"/>
      <c r="AA305" s="233"/>
      <c r="AB305" s="228"/>
      <c r="AC305" s="227"/>
      <c r="AD305" s="227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1318"/>
    </row>
    <row r="306" spans="2:46" s="115" customFormat="1" ht="24" customHeight="1">
      <c r="B306" s="1838"/>
      <c r="C306" s="228" t="s">
        <v>912</v>
      </c>
      <c r="D306" s="597" t="s">
        <v>21139</v>
      </c>
      <c r="E306" s="260" t="s">
        <v>3798</v>
      </c>
      <c r="F306" s="228" t="s">
        <v>912</v>
      </c>
      <c r="G306" s="228">
        <v>1115</v>
      </c>
      <c r="H306" s="228"/>
      <c r="I306" s="228"/>
      <c r="J306" s="228"/>
      <c r="K306" s="228"/>
      <c r="L306" s="228"/>
      <c r="M306" s="228"/>
      <c r="N306" s="228"/>
      <c r="O306" s="228"/>
      <c r="P306" s="228"/>
      <c r="Q306" s="233"/>
      <c r="R306" s="233"/>
      <c r="S306" s="233"/>
      <c r="T306" s="300">
        <v>2012</v>
      </c>
      <c r="U306" s="233"/>
      <c r="V306" s="233"/>
      <c r="W306" s="233"/>
      <c r="X306" s="233"/>
      <c r="Y306" s="233"/>
      <c r="Z306" s="228"/>
      <c r="AA306" s="228"/>
      <c r="AB306" s="228"/>
      <c r="AC306" s="443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44"/>
      <c r="AP306" s="244"/>
      <c r="AQ306" s="244"/>
      <c r="AR306" s="244"/>
      <c r="AS306" s="244"/>
      <c r="AT306" s="1318"/>
    </row>
    <row r="307" spans="2:46" s="115" customFormat="1" ht="24" customHeight="1">
      <c r="B307" s="1838"/>
      <c r="C307" s="227" t="s">
        <v>912</v>
      </c>
      <c r="D307" s="597" t="s">
        <v>21784</v>
      </c>
      <c r="E307" s="227" t="s">
        <v>15790</v>
      </c>
      <c r="F307" s="227" t="s">
        <v>912</v>
      </c>
      <c r="G307" s="228">
        <v>1230</v>
      </c>
      <c r="H307" s="228"/>
      <c r="I307" s="228"/>
      <c r="J307" s="227"/>
      <c r="K307" s="228"/>
      <c r="L307" s="228"/>
      <c r="M307" s="228"/>
      <c r="N307" s="228"/>
      <c r="O307" s="228"/>
      <c r="P307" s="228"/>
      <c r="Q307" s="228"/>
      <c r="R307" s="227"/>
      <c r="S307" s="227">
        <v>2009</v>
      </c>
      <c r="T307" s="300"/>
      <c r="U307" s="233" t="s">
        <v>11099</v>
      </c>
      <c r="V307" s="233"/>
      <c r="W307" s="233"/>
      <c r="X307" s="233"/>
      <c r="Y307" s="233"/>
      <c r="Z307" s="233"/>
      <c r="AA307" s="228"/>
      <c r="AB307" s="227"/>
      <c r="AC307" s="227"/>
      <c r="AD307" s="233"/>
      <c r="AE307" s="233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28"/>
      <c r="AT307" s="1318"/>
    </row>
    <row r="308" spans="2:46" s="115" customFormat="1" ht="24" customHeight="1">
      <c r="B308" s="1838"/>
      <c r="C308" s="227" t="s">
        <v>12752</v>
      </c>
      <c r="D308" s="597" t="s">
        <v>21785</v>
      </c>
      <c r="E308" s="227" t="s">
        <v>21786</v>
      </c>
      <c r="F308" s="227" t="s">
        <v>12752</v>
      </c>
      <c r="G308" s="228">
        <v>700</v>
      </c>
      <c r="H308" s="228"/>
      <c r="I308" s="228"/>
      <c r="J308" s="227">
        <v>20</v>
      </c>
      <c r="K308" s="228">
        <v>40</v>
      </c>
      <c r="L308" s="228"/>
      <c r="M308" s="228"/>
      <c r="N308" s="228">
        <v>1</v>
      </c>
      <c r="O308" s="228"/>
      <c r="P308" s="228"/>
      <c r="Q308" s="228"/>
      <c r="R308" s="227"/>
      <c r="S308" s="227"/>
      <c r="T308" s="300">
        <v>2021</v>
      </c>
      <c r="U308" s="233" t="s">
        <v>21787</v>
      </c>
      <c r="V308" s="233"/>
      <c r="W308" s="233"/>
      <c r="X308" s="233"/>
      <c r="Y308" s="233"/>
      <c r="Z308" s="233"/>
      <c r="AA308" s="228"/>
      <c r="AB308" s="227"/>
      <c r="AC308" s="227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28"/>
      <c r="AT308" s="1318" t="s">
        <v>19951</v>
      </c>
    </row>
    <row r="309" spans="2:46" s="115" customFormat="1" ht="24" customHeight="1">
      <c r="B309" s="1838"/>
      <c r="C309" s="227" t="s">
        <v>12752</v>
      </c>
      <c r="D309" s="597" t="s">
        <v>21788</v>
      </c>
      <c r="E309" s="227" t="s">
        <v>21789</v>
      </c>
      <c r="F309" s="227" t="s">
        <v>12752</v>
      </c>
      <c r="G309" s="228">
        <v>1039</v>
      </c>
      <c r="H309" s="228"/>
      <c r="I309" s="228"/>
      <c r="J309" s="227">
        <v>20</v>
      </c>
      <c r="K309" s="228">
        <v>40</v>
      </c>
      <c r="L309" s="228"/>
      <c r="M309" s="228"/>
      <c r="N309" s="228">
        <v>1</v>
      </c>
      <c r="O309" s="228"/>
      <c r="P309" s="228"/>
      <c r="Q309" s="228"/>
      <c r="R309" s="227"/>
      <c r="S309" s="227"/>
      <c r="T309" s="300">
        <v>2021</v>
      </c>
      <c r="U309" s="233" t="s">
        <v>21790</v>
      </c>
      <c r="V309" s="233"/>
      <c r="W309" s="233"/>
      <c r="X309" s="233"/>
      <c r="Y309" s="233"/>
      <c r="Z309" s="233"/>
      <c r="AA309" s="228"/>
      <c r="AB309" s="227"/>
      <c r="AC309" s="227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28"/>
      <c r="AT309" s="1318" t="s">
        <v>19951</v>
      </c>
    </row>
    <row r="310" spans="2:46" s="115" customFormat="1" ht="24" customHeight="1">
      <c r="B310" s="1838"/>
      <c r="C310" s="228" t="s">
        <v>12659</v>
      </c>
      <c r="D310" s="597" t="s">
        <v>21791</v>
      </c>
      <c r="E310" s="228" t="s">
        <v>21792</v>
      </c>
      <c r="F310" s="228" t="s">
        <v>21793</v>
      </c>
      <c r="G310" s="228">
        <v>80522</v>
      </c>
      <c r="H310" s="228"/>
      <c r="I310" s="228">
        <v>881</v>
      </c>
      <c r="J310" s="228"/>
      <c r="K310" s="228"/>
      <c r="L310" s="228"/>
      <c r="M310" s="228"/>
      <c r="N310" s="228"/>
      <c r="O310" s="228"/>
      <c r="P310" s="233"/>
      <c r="Q310" s="233"/>
      <c r="R310" s="233"/>
      <c r="S310" s="390"/>
      <c r="T310" s="300">
        <v>2021</v>
      </c>
      <c r="U310" s="233"/>
      <c r="V310" s="233"/>
      <c r="W310" s="233"/>
      <c r="X310" s="233"/>
      <c r="Y310" s="233"/>
      <c r="Z310" s="240"/>
      <c r="AA310" s="228"/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44"/>
      <c r="AT310" s="1318" t="s">
        <v>20250</v>
      </c>
    </row>
    <row r="311" spans="2:46" s="115" customFormat="1" ht="24" customHeight="1">
      <c r="B311" s="1838"/>
      <c r="C311" s="228" t="s">
        <v>12659</v>
      </c>
      <c r="D311" s="597" t="s">
        <v>21794</v>
      </c>
      <c r="E311" s="228" t="s">
        <v>21795</v>
      </c>
      <c r="F311" s="228" t="s">
        <v>21796</v>
      </c>
      <c r="G311" s="228">
        <v>106459</v>
      </c>
      <c r="H311" s="228"/>
      <c r="I311" s="228"/>
      <c r="J311" s="228"/>
      <c r="K311" s="228"/>
      <c r="L311" s="228"/>
      <c r="M311" s="228"/>
      <c r="N311" s="228"/>
      <c r="O311" s="228"/>
      <c r="P311" s="233"/>
      <c r="Q311" s="233"/>
      <c r="R311" s="233"/>
      <c r="S311" s="390"/>
      <c r="T311" s="300">
        <v>2007</v>
      </c>
      <c r="U311" s="233"/>
      <c r="V311" s="233"/>
      <c r="W311" s="233"/>
      <c r="X311" s="233"/>
      <c r="Y311" s="233"/>
      <c r="Z311" s="240"/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44"/>
      <c r="AT311" s="1318" t="s">
        <v>20250</v>
      </c>
    </row>
    <row r="312" spans="2:46" s="115" customFormat="1" ht="24" customHeight="1">
      <c r="B312" s="1838"/>
      <c r="C312" s="228" t="s">
        <v>12659</v>
      </c>
      <c r="D312" s="597" t="s">
        <v>21797</v>
      </c>
      <c r="E312" s="228" t="s">
        <v>21798</v>
      </c>
      <c r="F312" s="228" t="s">
        <v>21799</v>
      </c>
      <c r="G312" s="228">
        <v>37886</v>
      </c>
      <c r="H312" s="228"/>
      <c r="I312" s="228"/>
      <c r="J312" s="228"/>
      <c r="K312" s="228"/>
      <c r="L312" s="228"/>
      <c r="M312" s="228"/>
      <c r="N312" s="228"/>
      <c r="O312" s="228"/>
      <c r="P312" s="233"/>
      <c r="Q312" s="233"/>
      <c r="R312" s="233"/>
      <c r="S312" s="390"/>
      <c r="T312" s="300">
        <v>2020</v>
      </c>
      <c r="U312" s="233"/>
      <c r="V312" s="233"/>
      <c r="W312" s="233"/>
      <c r="X312" s="233"/>
      <c r="Y312" s="233"/>
      <c r="Z312" s="240"/>
      <c r="AA312" s="228"/>
      <c r="AB312" s="228"/>
      <c r="AC312" s="228"/>
      <c r="AD312" s="228"/>
      <c r="AE312" s="228"/>
      <c r="AF312" s="228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44"/>
      <c r="AT312" s="1318" t="s">
        <v>20250</v>
      </c>
    </row>
    <row r="313" spans="2:46" s="115" customFormat="1" ht="24" customHeight="1">
      <c r="B313" s="1817"/>
      <c r="C313" s="228" t="s">
        <v>2854</v>
      </c>
      <c r="D313" s="597" t="s">
        <v>21800</v>
      </c>
      <c r="E313" s="228" t="s">
        <v>15793</v>
      </c>
      <c r="F313" s="228" t="s">
        <v>11106</v>
      </c>
      <c r="G313" s="228"/>
      <c r="H313" s="228"/>
      <c r="I313" s="228">
        <v>1800</v>
      </c>
      <c r="J313" s="228"/>
      <c r="K313" s="228"/>
      <c r="L313" s="228"/>
      <c r="M313" s="228"/>
      <c r="N313" s="228"/>
      <c r="O313" s="228"/>
      <c r="P313" s="228"/>
      <c r="Q313" s="233"/>
      <c r="R313" s="233"/>
      <c r="S313" s="227"/>
      <c r="T313" s="300">
        <v>2002</v>
      </c>
      <c r="U313" s="233"/>
      <c r="V313" s="233"/>
      <c r="W313" s="233"/>
      <c r="X313" s="233"/>
      <c r="Y313" s="233"/>
      <c r="Z313" s="240"/>
      <c r="AA313" s="228"/>
      <c r="AB313" s="228"/>
      <c r="AC313" s="228"/>
      <c r="AD313" s="228"/>
      <c r="AE313" s="228"/>
      <c r="AF313" s="228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1318"/>
    </row>
    <row r="314" spans="2:46" s="115" customFormat="1" ht="24" customHeight="1">
      <c r="B314" s="1817"/>
      <c r="C314" s="228" t="s">
        <v>2854</v>
      </c>
      <c r="D314" s="597" t="s">
        <v>20042</v>
      </c>
      <c r="E314" s="228" t="s">
        <v>16835</v>
      </c>
      <c r="F314" s="228" t="s">
        <v>11107</v>
      </c>
      <c r="G314" s="228">
        <v>16823</v>
      </c>
      <c r="H314" s="228"/>
      <c r="I314" s="228">
        <v>2000</v>
      </c>
      <c r="J314" s="228"/>
      <c r="K314" s="228"/>
      <c r="L314" s="228"/>
      <c r="M314" s="228"/>
      <c r="N314" s="228"/>
      <c r="O314" s="228"/>
      <c r="P314" s="228"/>
      <c r="Q314" s="233"/>
      <c r="R314" s="233"/>
      <c r="S314" s="227"/>
      <c r="T314" s="300">
        <v>2018</v>
      </c>
      <c r="U314" s="233"/>
      <c r="V314" s="233"/>
      <c r="W314" s="233"/>
      <c r="X314" s="233"/>
      <c r="Y314" s="233"/>
      <c r="Z314" s="240"/>
      <c r="AA314" s="228"/>
      <c r="AB314" s="228"/>
      <c r="AC314" s="228"/>
      <c r="AD314" s="228"/>
      <c r="AE314" s="228"/>
      <c r="AF314" s="228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405"/>
      <c r="AT314" s="1318"/>
    </row>
    <row r="315" spans="2:46" s="115" customFormat="1" ht="24" customHeight="1">
      <c r="B315" s="1817"/>
      <c r="C315" s="228" t="s">
        <v>2854</v>
      </c>
      <c r="D315" s="597" t="s">
        <v>21801</v>
      </c>
      <c r="E315" s="597" t="s">
        <v>15794</v>
      </c>
      <c r="F315" s="228" t="s">
        <v>2854</v>
      </c>
      <c r="G315" s="228">
        <v>1008</v>
      </c>
      <c r="H315" s="228"/>
      <c r="I315" s="228">
        <v>1008</v>
      </c>
      <c r="J315" s="228">
        <v>24</v>
      </c>
      <c r="K315" s="228">
        <v>42</v>
      </c>
      <c r="L315" s="228"/>
      <c r="M315" s="228"/>
      <c r="N315" s="228">
        <v>1008</v>
      </c>
      <c r="O315" s="228"/>
      <c r="P315" s="228"/>
      <c r="Q315" s="233"/>
      <c r="R315" s="233"/>
      <c r="S315" s="233"/>
      <c r="T315" s="300">
        <v>2014</v>
      </c>
      <c r="U315" s="233"/>
      <c r="V315" s="233"/>
      <c r="W315" s="233"/>
      <c r="X315" s="233"/>
      <c r="Y315" s="233"/>
      <c r="Z315" s="228"/>
      <c r="AA315" s="228"/>
      <c r="AB315" s="228"/>
      <c r="AC315" s="443"/>
      <c r="AD315" s="228"/>
      <c r="AE315" s="228"/>
      <c r="AF315" s="228"/>
      <c r="AG315" s="228"/>
      <c r="AH315" s="228"/>
      <c r="AI315" s="228"/>
      <c r="AJ315" s="228"/>
      <c r="AK315" s="228"/>
      <c r="AL315" s="228"/>
      <c r="AM315" s="228"/>
      <c r="AN315" s="228"/>
      <c r="AO315" s="244"/>
      <c r="AP315" s="244"/>
      <c r="AQ315" s="244"/>
      <c r="AR315" s="244"/>
      <c r="AS315" s="244"/>
      <c r="AT315" s="1318"/>
    </row>
    <row r="316" spans="2:46" s="1836" customFormat="1" ht="24" customHeight="1">
      <c r="B316" s="1834" t="s">
        <v>57</v>
      </c>
      <c r="C316" s="318" t="s">
        <v>13537</v>
      </c>
      <c r="D316" s="318"/>
      <c r="E316" s="315">
        <f>COUNTA(E317:E380)</f>
        <v>64</v>
      </c>
      <c r="F316" s="318"/>
      <c r="G316" s="318">
        <f>SUM(G317:G380)</f>
        <v>861366</v>
      </c>
      <c r="H316" s="318">
        <f>SUM(H317:H380)</f>
        <v>2664.3599999999997</v>
      </c>
      <c r="I316" s="318">
        <f>SUM(I317:I380)</f>
        <v>24556.36</v>
      </c>
      <c r="J316" s="318"/>
      <c r="K316" s="318"/>
      <c r="L316" s="318"/>
      <c r="M316" s="318"/>
      <c r="N316" s="318"/>
      <c r="O316" s="318"/>
      <c r="P316" s="318"/>
      <c r="Q316" s="349"/>
      <c r="R316" s="349"/>
      <c r="S316" s="349"/>
      <c r="T316" s="300"/>
      <c r="U316" s="349"/>
      <c r="V316" s="349"/>
      <c r="W316" s="349"/>
      <c r="X316" s="349"/>
      <c r="Y316" s="349"/>
      <c r="Z316" s="318"/>
      <c r="AA316" s="318"/>
      <c r="AB316" s="318"/>
      <c r="AC316" s="461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80"/>
      <c r="AP316" s="380"/>
      <c r="AQ316" s="380"/>
      <c r="AR316" s="380"/>
      <c r="AS316" s="380"/>
    </row>
    <row r="317" spans="2:46" s="115" customFormat="1" ht="24" customHeight="1">
      <c r="B317" s="1817"/>
      <c r="C317" s="228" t="s">
        <v>613</v>
      </c>
      <c r="D317" s="228"/>
      <c r="E317" s="228" t="s">
        <v>18187</v>
      </c>
      <c r="F317" s="228" t="s">
        <v>3802</v>
      </c>
      <c r="G317" s="228">
        <v>21892</v>
      </c>
      <c r="H317" s="228" t="s">
        <v>389</v>
      </c>
      <c r="I317" s="228">
        <v>21892</v>
      </c>
      <c r="J317" s="228"/>
      <c r="K317" s="228"/>
      <c r="L317" s="228"/>
      <c r="M317" s="228"/>
      <c r="N317" s="228"/>
      <c r="O317" s="228"/>
      <c r="P317" s="233"/>
      <c r="Q317" s="233"/>
      <c r="R317" s="233"/>
      <c r="S317" s="390"/>
      <c r="T317" s="300">
        <v>2011</v>
      </c>
      <c r="U317" s="233"/>
      <c r="V317" s="233"/>
      <c r="W317" s="233"/>
      <c r="X317" s="233"/>
      <c r="Y317" s="233"/>
      <c r="Z317" s="240"/>
      <c r="AA317" s="228"/>
      <c r="AB317" s="228"/>
      <c r="AC317" s="228"/>
      <c r="AD317" s="228"/>
      <c r="AE317" s="228"/>
      <c r="AF317" s="228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44"/>
    </row>
    <row r="318" spans="2:46" s="115" customFormat="1" ht="24" customHeight="1">
      <c r="B318" s="1817"/>
      <c r="C318" s="228" t="s">
        <v>12917</v>
      </c>
      <c r="D318" s="228"/>
      <c r="E318" s="228" t="s">
        <v>18188</v>
      </c>
      <c r="F318" s="227" t="s">
        <v>618</v>
      </c>
      <c r="G318" s="228">
        <v>1300</v>
      </c>
      <c r="H318" s="228"/>
      <c r="I318" s="228"/>
      <c r="J318" s="228">
        <v>16.5</v>
      </c>
      <c r="K318" s="228">
        <v>28</v>
      </c>
      <c r="L318" s="228"/>
      <c r="M318" s="228"/>
      <c r="N318" s="228">
        <v>462</v>
      </c>
      <c r="O318" s="228"/>
      <c r="P318" s="233"/>
      <c r="Q318" s="233"/>
      <c r="R318" s="233"/>
      <c r="S318" s="390"/>
      <c r="T318" s="300">
        <v>2016</v>
      </c>
      <c r="U318" s="233"/>
      <c r="V318" s="233"/>
      <c r="W318" s="233"/>
      <c r="X318" s="233"/>
      <c r="Y318" s="233"/>
      <c r="Z318" s="240">
        <v>200</v>
      </c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44"/>
    </row>
    <row r="319" spans="2:46" s="115" customFormat="1" ht="24" customHeight="1">
      <c r="B319" s="1817"/>
      <c r="C319" s="228" t="s">
        <v>618</v>
      </c>
      <c r="D319" s="228"/>
      <c r="E319" s="228" t="s">
        <v>18189</v>
      </c>
      <c r="F319" s="227" t="s">
        <v>618</v>
      </c>
      <c r="G319" s="228">
        <v>52701</v>
      </c>
      <c r="H319" s="228"/>
      <c r="I319" s="228"/>
      <c r="J319" s="228"/>
      <c r="K319" s="228"/>
      <c r="L319" s="228"/>
      <c r="M319" s="228"/>
      <c r="N319" s="228"/>
      <c r="O319" s="228"/>
      <c r="P319" s="233"/>
      <c r="Q319" s="233"/>
      <c r="R319" s="233"/>
      <c r="S319" s="390"/>
      <c r="T319" s="300">
        <v>2018</v>
      </c>
      <c r="U319" s="233"/>
      <c r="V319" s="233"/>
      <c r="W319" s="233"/>
      <c r="X319" s="233"/>
      <c r="Y319" s="233"/>
      <c r="Z319" s="240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44"/>
    </row>
    <row r="320" spans="2:46" s="115" customFormat="1" ht="24" customHeight="1">
      <c r="B320" s="1817"/>
      <c r="C320" s="228" t="s">
        <v>618</v>
      </c>
      <c r="D320" s="228"/>
      <c r="E320" s="228" t="s">
        <v>18190</v>
      </c>
      <c r="F320" s="227" t="s">
        <v>618</v>
      </c>
      <c r="G320" s="228">
        <v>11900</v>
      </c>
      <c r="H320" s="228"/>
      <c r="I320" s="228"/>
      <c r="J320" s="228"/>
      <c r="K320" s="228"/>
      <c r="L320" s="228"/>
      <c r="M320" s="228"/>
      <c r="N320" s="228"/>
      <c r="O320" s="228"/>
      <c r="P320" s="233"/>
      <c r="Q320" s="233"/>
      <c r="R320" s="233"/>
      <c r="S320" s="390"/>
      <c r="T320" s="300">
        <v>2015</v>
      </c>
      <c r="U320" s="233"/>
      <c r="V320" s="233"/>
      <c r="W320" s="233"/>
      <c r="X320" s="233"/>
      <c r="Y320" s="233"/>
      <c r="Z320" s="240"/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44"/>
    </row>
    <row r="321" spans="2:45" s="115" customFormat="1" ht="24" customHeight="1">
      <c r="B321" s="1817"/>
      <c r="C321" s="228" t="s">
        <v>618</v>
      </c>
      <c r="D321" s="228"/>
      <c r="E321" s="228" t="s">
        <v>15812</v>
      </c>
      <c r="F321" s="227" t="s">
        <v>618</v>
      </c>
      <c r="G321" s="228">
        <v>37679</v>
      </c>
      <c r="H321" s="228"/>
      <c r="I321" s="228"/>
      <c r="J321" s="228"/>
      <c r="K321" s="228"/>
      <c r="L321" s="228"/>
      <c r="M321" s="228"/>
      <c r="N321" s="228"/>
      <c r="O321" s="228"/>
      <c r="P321" s="233"/>
      <c r="Q321" s="233"/>
      <c r="R321" s="233"/>
      <c r="S321" s="390"/>
      <c r="T321" s="300">
        <v>2016</v>
      </c>
      <c r="U321" s="233"/>
      <c r="V321" s="233"/>
      <c r="W321" s="233"/>
      <c r="X321" s="233"/>
      <c r="Y321" s="233"/>
      <c r="Z321" s="240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44"/>
    </row>
    <row r="322" spans="2:45" s="115" customFormat="1" ht="24" customHeight="1">
      <c r="B322" s="1817"/>
      <c r="C322" s="228" t="s">
        <v>1481</v>
      </c>
      <c r="D322" s="228"/>
      <c r="E322" s="228" t="s">
        <v>18191</v>
      </c>
      <c r="F322" s="228" t="s">
        <v>13869</v>
      </c>
      <c r="G322" s="228">
        <v>31824</v>
      </c>
      <c r="H322" s="228"/>
      <c r="I322" s="228"/>
      <c r="J322" s="228">
        <v>25</v>
      </c>
      <c r="K322" s="228">
        <v>42</v>
      </c>
      <c r="L322" s="228"/>
      <c r="M322" s="228"/>
      <c r="N322" s="228"/>
      <c r="O322" s="228"/>
      <c r="P322" s="233"/>
      <c r="Q322" s="233"/>
      <c r="R322" s="390"/>
      <c r="S322" s="390"/>
      <c r="T322" s="300">
        <v>2021</v>
      </c>
      <c r="U322" s="240">
        <v>3800</v>
      </c>
      <c r="V322" s="233"/>
      <c r="W322" s="233"/>
      <c r="X322" s="233"/>
      <c r="Y322" s="233"/>
      <c r="Z322" s="240">
        <v>3800</v>
      </c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44"/>
    </row>
    <row r="323" spans="2:45" s="115" customFormat="1" ht="24" customHeight="1">
      <c r="B323" s="1817"/>
      <c r="C323" s="228" t="s">
        <v>632</v>
      </c>
      <c r="D323" s="228"/>
      <c r="E323" s="228" t="s">
        <v>4070</v>
      </c>
      <c r="F323" s="228" t="s">
        <v>305</v>
      </c>
      <c r="G323" s="228">
        <v>4050</v>
      </c>
      <c r="H323" s="228"/>
      <c r="I323" s="228"/>
      <c r="J323" s="228">
        <v>20</v>
      </c>
      <c r="K323" s="228">
        <v>80</v>
      </c>
      <c r="L323" s="228"/>
      <c r="M323" s="228"/>
      <c r="N323" s="228">
        <v>3200</v>
      </c>
      <c r="O323" s="228"/>
      <c r="P323" s="233"/>
      <c r="Q323" s="233"/>
      <c r="R323" s="233"/>
      <c r="S323" s="390"/>
      <c r="T323" s="300" t="s">
        <v>4071</v>
      </c>
      <c r="U323" s="233"/>
      <c r="V323" s="233"/>
      <c r="W323" s="233"/>
      <c r="X323" s="233"/>
      <c r="Y323" s="233"/>
      <c r="Z323" s="240"/>
      <c r="AA323" s="228"/>
      <c r="AB323" s="228"/>
      <c r="AC323" s="228"/>
      <c r="AD323" s="228"/>
      <c r="AE323" s="228"/>
      <c r="AF323" s="228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44"/>
    </row>
    <row r="324" spans="2:45" s="115" customFormat="1" ht="24" customHeight="1">
      <c r="B324" s="1817"/>
      <c r="C324" s="228" t="s">
        <v>9732</v>
      </c>
      <c r="D324" s="228"/>
      <c r="E324" s="244" t="s">
        <v>18192</v>
      </c>
      <c r="F324" s="228" t="s">
        <v>14494</v>
      </c>
      <c r="G324" s="228">
        <v>4050</v>
      </c>
      <c r="H324" s="228"/>
      <c r="I324" s="228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300" t="s">
        <v>14495</v>
      </c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4"/>
      <c r="AM324" s="244"/>
      <c r="AN324" s="244"/>
      <c r="AO324" s="244"/>
      <c r="AP324" s="244"/>
      <c r="AQ324" s="244"/>
      <c r="AR324" s="244"/>
      <c r="AS324" s="244"/>
    </row>
    <row r="325" spans="2:45" s="115" customFormat="1" ht="24" customHeight="1">
      <c r="B325" s="1817"/>
      <c r="C325" s="228" t="s">
        <v>634</v>
      </c>
      <c r="D325" s="228"/>
      <c r="E325" s="228" t="s">
        <v>9755</v>
      </c>
      <c r="F325" s="228" t="s">
        <v>634</v>
      </c>
      <c r="G325" s="228">
        <v>2100</v>
      </c>
      <c r="H325" s="228"/>
      <c r="I325" s="228"/>
      <c r="J325" s="228">
        <v>36.6</v>
      </c>
      <c r="K325" s="228">
        <v>26</v>
      </c>
      <c r="L325" s="228"/>
      <c r="M325" s="228"/>
      <c r="N325" s="228">
        <v>1800</v>
      </c>
      <c r="O325" s="228"/>
      <c r="P325" s="233"/>
      <c r="Q325" s="233"/>
      <c r="R325" s="233"/>
      <c r="S325" s="390"/>
      <c r="T325" s="300">
        <v>2008</v>
      </c>
      <c r="U325" s="233"/>
      <c r="V325" s="233"/>
      <c r="W325" s="233"/>
      <c r="X325" s="233"/>
      <c r="Y325" s="233"/>
      <c r="Z325" s="240">
        <v>280</v>
      </c>
      <c r="AA325" s="228"/>
      <c r="AB325" s="228"/>
      <c r="AC325" s="228"/>
      <c r="AD325" s="228"/>
      <c r="AE325" s="228"/>
      <c r="AF325" s="228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44"/>
    </row>
    <row r="326" spans="2:45" s="115" customFormat="1" ht="24" customHeight="1">
      <c r="B326" s="1817"/>
      <c r="C326" s="228" t="s">
        <v>642</v>
      </c>
      <c r="D326" s="228" t="s">
        <v>22168</v>
      </c>
      <c r="E326" s="228" t="s">
        <v>4078</v>
      </c>
      <c r="F326" s="228" t="s">
        <v>4079</v>
      </c>
      <c r="G326" s="228">
        <v>19622</v>
      </c>
      <c r="H326" s="228"/>
      <c r="I326" s="228"/>
      <c r="J326" s="228">
        <v>20</v>
      </c>
      <c r="K326" s="228">
        <v>40</v>
      </c>
      <c r="L326" s="228"/>
      <c r="M326" s="228"/>
      <c r="N326" s="228">
        <v>800</v>
      </c>
      <c r="O326" s="228"/>
      <c r="P326" s="233"/>
      <c r="Q326" s="233"/>
      <c r="R326" s="233"/>
      <c r="S326" s="390"/>
      <c r="T326" s="300">
        <v>2005</v>
      </c>
      <c r="U326" s="233"/>
      <c r="V326" s="233"/>
      <c r="W326" s="233"/>
      <c r="X326" s="233"/>
      <c r="Y326" s="233"/>
      <c r="Z326" s="240">
        <v>150</v>
      </c>
      <c r="AA326" s="228"/>
      <c r="AB326" s="228"/>
      <c r="AC326" s="228"/>
      <c r="AD326" s="228"/>
      <c r="AE326" s="228"/>
      <c r="AF326" s="228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44"/>
    </row>
    <row r="327" spans="2:45" s="115" customFormat="1" ht="24" customHeight="1">
      <c r="B327" s="1817"/>
      <c r="C327" s="228" t="s">
        <v>642</v>
      </c>
      <c r="D327" s="228" t="s">
        <v>22317</v>
      </c>
      <c r="E327" s="228" t="s">
        <v>4080</v>
      </c>
      <c r="F327" s="228" t="s">
        <v>12912</v>
      </c>
      <c r="G327" s="228">
        <v>3636</v>
      </c>
      <c r="H327" s="228"/>
      <c r="I327" s="228"/>
      <c r="J327" s="228">
        <v>20</v>
      </c>
      <c r="K327" s="228">
        <v>40</v>
      </c>
      <c r="L327" s="228"/>
      <c r="M327" s="228"/>
      <c r="N327" s="228">
        <v>800</v>
      </c>
      <c r="O327" s="228"/>
      <c r="P327" s="233"/>
      <c r="Q327" s="233"/>
      <c r="R327" s="233"/>
      <c r="S327" s="390"/>
      <c r="T327" s="300">
        <v>2007</v>
      </c>
      <c r="U327" s="233"/>
      <c r="V327" s="233"/>
      <c r="W327" s="233"/>
      <c r="X327" s="233"/>
      <c r="Y327" s="233"/>
      <c r="Z327" s="240">
        <v>250</v>
      </c>
      <c r="AA327" s="228"/>
      <c r="AB327" s="228"/>
      <c r="AC327" s="228"/>
      <c r="AD327" s="228"/>
      <c r="AE327" s="228"/>
      <c r="AF327" s="228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44"/>
    </row>
    <row r="328" spans="2:45" s="115" customFormat="1" ht="24" customHeight="1">
      <c r="B328" s="1817"/>
      <c r="C328" s="228" t="s">
        <v>642</v>
      </c>
      <c r="D328" s="228"/>
      <c r="E328" s="228" t="s">
        <v>18193</v>
      </c>
      <c r="F328" s="228" t="s">
        <v>12912</v>
      </c>
      <c r="G328" s="228"/>
      <c r="H328" s="228"/>
      <c r="I328" s="228"/>
      <c r="J328" s="228">
        <v>35</v>
      </c>
      <c r="K328" s="228">
        <v>21</v>
      </c>
      <c r="L328" s="228"/>
      <c r="M328" s="228"/>
      <c r="N328" s="228"/>
      <c r="O328" s="228"/>
      <c r="P328" s="233"/>
      <c r="Q328" s="233"/>
      <c r="R328" s="233"/>
      <c r="S328" s="390"/>
      <c r="T328" s="300">
        <v>2015</v>
      </c>
      <c r="U328" s="233"/>
      <c r="V328" s="233"/>
      <c r="W328" s="233"/>
      <c r="X328" s="233"/>
      <c r="Y328" s="233"/>
      <c r="Z328" s="240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44"/>
    </row>
    <row r="329" spans="2:45" s="115" customFormat="1" ht="24" customHeight="1">
      <c r="B329" s="1817"/>
      <c r="C329" s="228" t="s">
        <v>12938</v>
      </c>
      <c r="D329" s="228"/>
      <c r="E329" s="228" t="s">
        <v>18194</v>
      </c>
      <c r="F329" s="228" t="s">
        <v>12922</v>
      </c>
      <c r="G329" s="228">
        <v>22133</v>
      </c>
      <c r="H329" s="228"/>
      <c r="I329" s="228"/>
      <c r="J329" s="228"/>
      <c r="K329" s="244"/>
      <c r="L329" s="244"/>
      <c r="M329" s="244"/>
      <c r="N329" s="244"/>
      <c r="O329" s="244"/>
      <c r="P329" s="244"/>
      <c r="Q329" s="244"/>
      <c r="R329" s="244"/>
      <c r="S329" s="244"/>
      <c r="T329" s="300">
        <v>2005</v>
      </c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  <c r="AP329" s="244"/>
      <c r="AQ329" s="244"/>
      <c r="AR329" s="244"/>
      <c r="AS329" s="244"/>
    </row>
    <row r="330" spans="2:45" s="115" customFormat="1" ht="24" customHeight="1">
      <c r="B330" s="1817"/>
      <c r="C330" s="228" t="s">
        <v>12938</v>
      </c>
      <c r="D330" s="228"/>
      <c r="E330" s="228" t="s">
        <v>18195</v>
      </c>
      <c r="F330" s="228" t="s">
        <v>12912</v>
      </c>
      <c r="G330" s="228">
        <v>3636</v>
      </c>
      <c r="H330" s="228"/>
      <c r="I330" s="228"/>
      <c r="J330" s="228"/>
      <c r="K330" s="244"/>
      <c r="L330" s="244"/>
      <c r="M330" s="244"/>
      <c r="N330" s="244"/>
      <c r="O330" s="244"/>
      <c r="P330" s="244"/>
      <c r="Q330" s="244"/>
      <c r="R330" s="244"/>
      <c r="S330" s="244"/>
      <c r="T330" s="300">
        <v>2007</v>
      </c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44"/>
    </row>
    <row r="331" spans="2:45" s="115" customFormat="1" ht="24" customHeight="1">
      <c r="B331" s="1817"/>
      <c r="C331" s="228" t="s">
        <v>12938</v>
      </c>
      <c r="D331" s="228"/>
      <c r="E331" s="228" t="s">
        <v>18196</v>
      </c>
      <c r="F331" s="228" t="s">
        <v>12912</v>
      </c>
      <c r="G331" s="228">
        <v>25440</v>
      </c>
      <c r="H331" s="228"/>
      <c r="I331" s="228"/>
      <c r="J331" s="228"/>
      <c r="K331" s="244"/>
      <c r="L331" s="244"/>
      <c r="M331" s="244"/>
      <c r="N331" s="244"/>
      <c r="O331" s="244"/>
      <c r="P331" s="244"/>
      <c r="Q331" s="244"/>
      <c r="R331" s="244"/>
      <c r="S331" s="244"/>
      <c r="T331" s="300">
        <v>2015</v>
      </c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  <c r="AP331" s="244"/>
      <c r="AQ331" s="244"/>
      <c r="AR331" s="244"/>
      <c r="AS331" s="244"/>
    </row>
    <row r="332" spans="2:45" s="115" customFormat="1" ht="24" customHeight="1">
      <c r="B332" s="1817"/>
      <c r="C332" s="228" t="s">
        <v>645</v>
      </c>
      <c r="D332" s="228"/>
      <c r="E332" s="228" t="s">
        <v>4083</v>
      </c>
      <c r="F332" s="228" t="s">
        <v>4084</v>
      </c>
      <c r="G332" s="228">
        <v>1000</v>
      </c>
      <c r="H332" s="228"/>
      <c r="I332" s="228"/>
      <c r="J332" s="228">
        <v>25</v>
      </c>
      <c r="K332" s="228">
        <v>40</v>
      </c>
      <c r="L332" s="228"/>
      <c r="M332" s="228"/>
      <c r="N332" s="228">
        <v>1000</v>
      </c>
      <c r="O332" s="228"/>
      <c r="P332" s="233"/>
      <c r="Q332" s="233"/>
      <c r="R332" s="233"/>
      <c r="S332" s="390"/>
      <c r="T332" s="300">
        <v>2004</v>
      </c>
      <c r="U332" s="233"/>
      <c r="V332" s="233"/>
      <c r="W332" s="233"/>
      <c r="X332" s="233"/>
      <c r="Y332" s="233"/>
      <c r="Z332" s="240">
        <v>100</v>
      </c>
      <c r="AA332" s="228"/>
      <c r="AB332" s="228"/>
      <c r="AC332" s="228"/>
      <c r="AD332" s="228"/>
      <c r="AE332" s="228"/>
      <c r="AF332" s="228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44"/>
    </row>
    <row r="333" spans="2:45" s="115" customFormat="1" ht="24" customHeight="1">
      <c r="B333" s="1817"/>
      <c r="C333" s="228" t="s">
        <v>645</v>
      </c>
      <c r="D333" s="228"/>
      <c r="E333" s="228" t="s">
        <v>4085</v>
      </c>
      <c r="F333" s="228" t="s">
        <v>4084</v>
      </c>
      <c r="G333" s="228">
        <v>1100</v>
      </c>
      <c r="H333" s="228"/>
      <c r="I333" s="228"/>
      <c r="J333" s="228">
        <v>24</v>
      </c>
      <c r="K333" s="228">
        <v>44</v>
      </c>
      <c r="L333" s="228"/>
      <c r="M333" s="228"/>
      <c r="N333" s="228">
        <v>1056</v>
      </c>
      <c r="O333" s="228"/>
      <c r="P333" s="233"/>
      <c r="Q333" s="233"/>
      <c r="R333" s="233"/>
      <c r="S333" s="390"/>
      <c r="T333" s="300">
        <v>2008</v>
      </c>
      <c r="U333" s="233"/>
      <c r="V333" s="233"/>
      <c r="W333" s="233"/>
      <c r="X333" s="233"/>
      <c r="Y333" s="233"/>
      <c r="Z333" s="240">
        <v>168</v>
      </c>
      <c r="AA333" s="228"/>
      <c r="AB333" s="228"/>
      <c r="AC333" s="228"/>
      <c r="AD333" s="228"/>
      <c r="AE333" s="228"/>
      <c r="AF333" s="228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44"/>
    </row>
    <row r="334" spans="2:45" s="115" customFormat="1" ht="24" customHeight="1">
      <c r="B334" s="1817"/>
      <c r="C334" s="228" t="s">
        <v>645</v>
      </c>
      <c r="D334" s="228"/>
      <c r="E334" s="228" t="s">
        <v>4086</v>
      </c>
      <c r="F334" s="228" t="s">
        <v>4084</v>
      </c>
      <c r="G334" s="228">
        <v>1188</v>
      </c>
      <c r="H334" s="228"/>
      <c r="I334" s="228"/>
      <c r="J334" s="228">
        <v>20</v>
      </c>
      <c r="K334" s="228">
        <v>40</v>
      </c>
      <c r="L334" s="228"/>
      <c r="M334" s="228"/>
      <c r="N334" s="228">
        <v>984</v>
      </c>
      <c r="O334" s="228"/>
      <c r="P334" s="233"/>
      <c r="Q334" s="233"/>
      <c r="R334" s="233"/>
      <c r="S334" s="390"/>
      <c r="T334" s="300">
        <v>2009</v>
      </c>
      <c r="U334" s="233"/>
      <c r="V334" s="233"/>
      <c r="W334" s="233"/>
      <c r="X334" s="233"/>
      <c r="Y334" s="233"/>
      <c r="Z334" s="240">
        <v>116</v>
      </c>
      <c r="AA334" s="228"/>
      <c r="AB334" s="228"/>
      <c r="AC334" s="228"/>
      <c r="AD334" s="228"/>
      <c r="AE334" s="228"/>
      <c r="AF334" s="228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44"/>
    </row>
    <row r="335" spans="2:45" s="115" customFormat="1" ht="24" customHeight="1">
      <c r="B335" s="1817"/>
      <c r="C335" s="228" t="s">
        <v>645</v>
      </c>
      <c r="D335" s="228"/>
      <c r="E335" s="228" t="s">
        <v>4087</v>
      </c>
      <c r="F335" s="228" t="s">
        <v>4084</v>
      </c>
      <c r="G335" s="228">
        <v>1050</v>
      </c>
      <c r="H335" s="228"/>
      <c r="I335" s="228"/>
      <c r="J335" s="228">
        <v>25</v>
      </c>
      <c r="K335" s="228">
        <v>40</v>
      </c>
      <c r="L335" s="228"/>
      <c r="M335" s="228"/>
      <c r="N335" s="228">
        <v>1050</v>
      </c>
      <c r="O335" s="228"/>
      <c r="P335" s="233"/>
      <c r="Q335" s="233"/>
      <c r="R335" s="233"/>
      <c r="S335" s="390"/>
      <c r="T335" s="300">
        <v>2013</v>
      </c>
      <c r="U335" s="233"/>
      <c r="V335" s="233"/>
      <c r="W335" s="233"/>
      <c r="X335" s="233"/>
      <c r="Y335" s="233"/>
      <c r="Z335" s="240">
        <v>300</v>
      </c>
      <c r="AA335" s="228"/>
      <c r="AB335" s="228"/>
      <c r="AC335" s="228"/>
      <c r="AD335" s="228"/>
      <c r="AE335" s="228"/>
      <c r="AF335" s="228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44"/>
    </row>
    <row r="336" spans="2:45" s="115" customFormat="1" ht="24" customHeight="1">
      <c r="B336" s="1817"/>
      <c r="C336" s="228" t="s">
        <v>645</v>
      </c>
      <c r="D336" s="228"/>
      <c r="E336" s="228" t="s">
        <v>9713</v>
      </c>
      <c r="F336" s="228" t="s">
        <v>4084</v>
      </c>
      <c r="G336" s="228">
        <v>684</v>
      </c>
      <c r="H336" s="228"/>
      <c r="I336" s="228"/>
      <c r="J336" s="228">
        <v>38</v>
      </c>
      <c r="K336" s="228">
        <v>18</v>
      </c>
      <c r="L336" s="228"/>
      <c r="M336" s="228"/>
      <c r="N336" s="228">
        <v>684</v>
      </c>
      <c r="O336" s="228"/>
      <c r="P336" s="233"/>
      <c r="Q336" s="233"/>
      <c r="R336" s="233"/>
      <c r="S336" s="390"/>
      <c r="T336" s="300">
        <v>2010</v>
      </c>
      <c r="U336" s="233"/>
      <c r="V336" s="233"/>
      <c r="W336" s="233"/>
      <c r="X336" s="233"/>
      <c r="Y336" s="233"/>
      <c r="Z336" s="240">
        <v>55</v>
      </c>
      <c r="AA336" s="228"/>
      <c r="AB336" s="228"/>
      <c r="AC336" s="228"/>
      <c r="AD336" s="228"/>
      <c r="AE336" s="228"/>
      <c r="AF336" s="228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44"/>
    </row>
    <row r="337" spans="2:45" s="115" customFormat="1" ht="24" customHeight="1">
      <c r="B337" s="1817"/>
      <c r="C337" s="228" t="s">
        <v>331</v>
      </c>
      <c r="D337" s="228"/>
      <c r="E337" s="228" t="s">
        <v>4090</v>
      </c>
      <c r="F337" s="228" t="s">
        <v>331</v>
      </c>
      <c r="G337" s="228">
        <v>1250</v>
      </c>
      <c r="H337" s="228"/>
      <c r="I337" s="228"/>
      <c r="J337" s="228">
        <v>20</v>
      </c>
      <c r="K337" s="228">
        <v>40</v>
      </c>
      <c r="L337" s="228"/>
      <c r="M337" s="228"/>
      <c r="N337" s="228">
        <v>800</v>
      </c>
      <c r="O337" s="228"/>
      <c r="P337" s="233"/>
      <c r="Q337" s="233"/>
      <c r="R337" s="233"/>
      <c r="S337" s="390"/>
      <c r="T337" s="300">
        <v>2013</v>
      </c>
      <c r="U337" s="233"/>
      <c r="V337" s="233"/>
      <c r="W337" s="233"/>
      <c r="X337" s="233"/>
      <c r="Y337" s="233"/>
      <c r="Z337" s="240">
        <v>90</v>
      </c>
      <c r="AA337" s="228"/>
      <c r="AB337" s="228"/>
      <c r="AC337" s="228"/>
      <c r="AD337" s="228"/>
      <c r="AE337" s="228"/>
      <c r="AF337" s="228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44"/>
    </row>
    <row r="338" spans="2:45" s="115" customFormat="1" ht="24" customHeight="1">
      <c r="B338" s="1817"/>
      <c r="C338" s="228" t="s">
        <v>331</v>
      </c>
      <c r="D338" s="228"/>
      <c r="E338" s="228" t="s">
        <v>4091</v>
      </c>
      <c r="F338" s="228" t="s">
        <v>331</v>
      </c>
      <c r="G338" s="228">
        <v>1250</v>
      </c>
      <c r="H338" s="228"/>
      <c r="I338" s="228"/>
      <c r="J338" s="228">
        <v>20</v>
      </c>
      <c r="K338" s="228">
        <v>38</v>
      </c>
      <c r="L338" s="228"/>
      <c r="M338" s="228"/>
      <c r="N338" s="228">
        <v>760</v>
      </c>
      <c r="O338" s="228"/>
      <c r="P338" s="233"/>
      <c r="Q338" s="233"/>
      <c r="R338" s="233"/>
      <c r="S338" s="390"/>
      <c r="T338" s="300">
        <v>2013</v>
      </c>
      <c r="U338" s="233"/>
      <c r="V338" s="233"/>
      <c r="W338" s="233"/>
      <c r="X338" s="233"/>
      <c r="Y338" s="233"/>
      <c r="Z338" s="240">
        <v>90</v>
      </c>
      <c r="AA338" s="228"/>
      <c r="AB338" s="228"/>
      <c r="AC338" s="228"/>
      <c r="AD338" s="228"/>
      <c r="AE338" s="228"/>
      <c r="AF338" s="228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44"/>
    </row>
    <row r="339" spans="2:45" s="115" customFormat="1" ht="24" customHeight="1">
      <c r="B339" s="1817"/>
      <c r="C339" s="228" t="s">
        <v>331</v>
      </c>
      <c r="D339" s="228"/>
      <c r="E339" s="228" t="s">
        <v>4092</v>
      </c>
      <c r="F339" s="228" t="s">
        <v>331</v>
      </c>
      <c r="G339" s="228">
        <v>1250</v>
      </c>
      <c r="H339" s="228"/>
      <c r="I339" s="228"/>
      <c r="J339" s="228">
        <v>22</v>
      </c>
      <c r="K339" s="228">
        <v>41</v>
      </c>
      <c r="L339" s="228"/>
      <c r="M339" s="228"/>
      <c r="N339" s="228">
        <v>924</v>
      </c>
      <c r="O339" s="228"/>
      <c r="P339" s="233"/>
      <c r="Q339" s="233"/>
      <c r="R339" s="233"/>
      <c r="S339" s="390"/>
      <c r="T339" s="300">
        <v>2013</v>
      </c>
      <c r="U339" s="233"/>
      <c r="V339" s="233"/>
      <c r="W339" s="233"/>
      <c r="X339" s="233"/>
      <c r="Y339" s="233"/>
      <c r="Z339" s="240">
        <v>90</v>
      </c>
      <c r="AA339" s="228"/>
      <c r="AB339" s="228"/>
      <c r="AC339" s="228"/>
      <c r="AD339" s="228"/>
      <c r="AE339" s="228"/>
      <c r="AF339" s="228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44"/>
    </row>
    <row r="340" spans="2:45" s="115" customFormat="1" ht="24" customHeight="1">
      <c r="B340" s="1817"/>
      <c r="C340" s="228" t="s">
        <v>331</v>
      </c>
      <c r="D340" s="228"/>
      <c r="E340" s="228" t="s">
        <v>4093</v>
      </c>
      <c r="F340" s="228" t="s">
        <v>331</v>
      </c>
      <c r="G340" s="228">
        <v>1250</v>
      </c>
      <c r="H340" s="228"/>
      <c r="I340" s="228"/>
      <c r="J340" s="228">
        <v>20</v>
      </c>
      <c r="K340" s="228">
        <v>40</v>
      </c>
      <c r="L340" s="228"/>
      <c r="M340" s="228"/>
      <c r="N340" s="228">
        <v>500</v>
      </c>
      <c r="O340" s="228"/>
      <c r="P340" s="233"/>
      <c r="Q340" s="233"/>
      <c r="R340" s="233"/>
      <c r="S340" s="390"/>
      <c r="T340" s="300">
        <v>2013</v>
      </c>
      <c r="U340" s="233"/>
      <c r="V340" s="233"/>
      <c r="W340" s="233"/>
      <c r="X340" s="233"/>
      <c r="Y340" s="233"/>
      <c r="Z340" s="240">
        <v>120</v>
      </c>
      <c r="AA340" s="228"/>
      <c r="AB340" s="228"/>
      <c r="AC340" s="228"/>
      <c r="AD340" s="228"/>
      <c r="AE340" s="228"/>
      <c r="AF340" s="228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44"/>
    </row>
    <row r="341" spans="2:45" s="115" customFormat="1" ht="24" customHeight="1">
      <c r="B341" s="1817"/>
      <c r="C341" s="228" t="s">
        <v>331</v>
      </c>
      <c r="D341" s="228"/>
      <c r="E341" s="228" t="s">
        <v>4094</v>
      </c>
      <c r="F341" s="228" t="s">
        <v>331</v>
      </c>
      <c r="G341" s="228">
        <v>1250</v>
      </c>
      <c r="H341" s="228"/>
      <c r="I341" s="228"/>
      <c r="J341" s="228">
        <v>20</v>
      </c>
      <c r="K341" s="228">
        <v>40</v>
      </c>
      <c r="L341" s="228"/>
      <c r="M341" s="228"/>
      <c r="N341" s="228">
        <v>800</v>
      </c>
      <c r="O341" s="228"/>
      <c r="P341" s="233"/>
      <c r="Q341" s="233"/>
      <c r="R341" s="233"/>
      <c r="S341" s="390"/>
      <c r="T341" s="300">
        <v>2013</v>
      </c>
      <c r="U341" s="233"/>
      <c r="V341" s="233"/>
      <c r="W341" s="233"/>
      <c r="X341" s="233"/>
      <c r="Y341" s="233"/>
      <c r="Z341" s="240">
        <v>120</v>
      </c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44"/>
    </row>
    <row r="342" spans="2:45" s="115" customFormat="1" ht="24" customHeight="1">
      <c r="B342" s="1817"/>
      <c r="C342" s="228" t="s">
        <v>649</v>
      </c>
      <c r="D342" s="228"/>
      <c r="E342" s="228" t="s">
        <v>4095</v>
      </c>
      <c r="F342" s="228" t="s">
        <v>649</v>
      </c>
      <c r="G342" s="228">
        <v>2097</v>
      </c>
      <c r="H342" s="228"/>
      <c r="I342" s="228"/>
      <c r="J342" s="228">
        <v>20</v>
      </c>
      <c r="K342" s="228">
        <v>40</v>
      </c>
      <c r="L342" s="228"/>
      <c r="M342" s="228"/>
      <c r="N342" s="228">
        <v>800</v>
      </c>
      <c r="O342" s="228"/>
      <c r="P342" s="233"/>
      <c r="Q342" s="233"/>
      <c r="R342" s="233"/>
      <c r="S342" s="390"/>
      <c r="T342" s="300">
        <v>2000</v>
      </c>
      <c r="U342" s="233"/>
      <c r="V342" s="233"/>
      <c r="W342" s="233"/>
      <c r="X342" s="233"/>
      <c r="Y342" s="233"/>
      <c r="Z342" s="240"/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44"/>
    </row>
    <row r="343" spans="2:45" s="115" customFormat="1" ht="24" customHeight="1">
      <c r="B343" s="1817"/>
      <c r="C343" s="228" t="s">
        <v>9736</v>
      </c>
      <c r="D343" s="228"/>
      <c r="E343" s="228" t="s">
        <v>13877</v>
      </c>
      <c r="F343" s="228" t="s">
        <v>649</v>
      </c>
      <c r="G343" s="228"/>
      <c r="H343" s="228"/>
      <c r="I343" s="228"/>
      <c r="J343" s="228">
        <v>20</v>
      </c>
      <c r="K343" s="228">
        <v>40</v>
      </c>
      <c r="L343" s="228"/>
      <c r="M343" s="228"/>
      <c r="N343" s="228">
        <v>1170</v>
      </c>
      <c r="O343" s="228"/>
      <c r="P343" s="233"/>
      <c r="Q343" s="233"/>
      <c r="R343" s="233"/>
      <c r="S343" s="390"/>
      <c r="T343" s="300">
        <v>2013</v>
      </c>
      <c r="U343" s="233"/>
      <c r="V343" s="233"/>
      <c r="W343" s="233"/>
      <c r="X343" s="233"/>
      <c r="Y343" s="233"/>
      <c r="Z343" s="240"/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44"/>
    </row>
    <row r="344" spans="2:45" s="115" customFormat="1" ht="24" customHeight="1">
      <c r="B344" s="1817"/>
      <c r="C344" s="228" t="s">
        <v>664</v>
      </c>
      <c r="D344" s="228"/>
      <c r="E344" s="228" t="s">
        <v>15827</v>
      </c>
      <c r="F344" s="228" t="s">
        <v>11965</v>
      </c>
      <c r="G344" s="228">
        <v>197688</v>
      </c>
      <c r="H344" s="228"/>
      <c r="I344" s="228"/>
      <c r="J344" s="228">
        <v>51</v>
      </c>
      <c r="K344" s="228">
        <v>46</v>
      </c>
      <c r="L344" s="228"/>
      <c r="M344" s="228"/>
      <c r="N344" s="228">
        <v>2346</v>
      </c>
      <c r="O344" s="228"/>
      <c r="P344" s="233"/>
      <c r="Q344" s="233"/>
      <c r="R344" s="233"/>
      <c r="S344" s="390"/>
      <c r="T344" s="300">
        <v>2011</v>
      </c>
      <c r="U344" s="233">
        <v>300</v>
      </c>
      <c r="V344" s="233"/>
      <c r="W344" s="233"/>
      <c r="X344" s="233"/>
      <c r="Y344" s="233"/>
      <c r="Z344" s="240"/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44"/>
    </row>
    <row r="345" spans="2:45" s="115" customFormat="1" ht="24" customHeight="1">
      <c r="B345" s="1817"/>
      <c r="C345" s="228" t="s">
        <v>664</v>
      </c>
      <c r="D345" s="228"/>
      <c r="E345" s="228" t="s">
        <v>15830</v>
      </c>
      <c r="F345" s="228" t="s">
        <v>11968</v>
      </c>
      <c r="G345" s="228">
        <v>2803</v>
      </c>
      <c r="H345" s="228"/>
      <c r="I345" s="228"/>
      <c r="J345" s="228">
        <v>22</v>
      </c>
      <c r="K345" s="228">
        <v>43</v>
      </c>
      <c r="L345" s="228"/>
      <c r="M345" s="228"/>
      <c r="N345" s="228">
        <v>946</v>
      </c>
      <c r="O345" s="228"/>
      <c r="P345" s="233"/>
      <c r="Q345" s="233"/>
      <c r="R345" s="233"/>
      <c r="S345" s="390"/>
      <c r="T345" s="300">
        <v>2009</v>
      </c>
      <c r="U345" s="233"/>
      <c r="V345" s="233"/>
      <c r="W345" s="233"/>
      <c r="X345" s="233"/>
      <c r="Y345" s="233"/>
      <c r="Z345" s="240">
        <v>164</v>
      </c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44"/>
    </row>
    <row r="346" spans="2:45" s="115" customFormat="1" ht="24" customHeight="1">
      <c r="B346" s="1817"/>
      <c r="C346" s="228" t="s">
        <v>664</v>
      </c>
      <c r="D346" s="228"/>
      <c r="E346" s="228" t="s">
        <v>15831</v>
      </c>
      <c r="F346" s="228" t="s">
        <v>11969</v>
      </c>
      <c r="G346" s="228">
        <v>14912</v>
      </c>
      <c r="H346" s="228"/>
      <c r="I346" s="228"/>
      <c r="J346" s="228">
        <v>23</v>
      </c>
      <c r="K346" s="228">
        <v>43</v>
      </c>
      <c r="L346" s="228"/>
      <c r="M346" s="228"/>
      <c r="N346" s="228">
        <v>989</v>
      </c>
      <c r="O346" s="228"/>
      <c r="P346" s="233"/>
      <c r="Q346" s="233"/>
      <c r="R346" s="233"/>
      <c r="S346" s="390"/>
      <c r="T346" s="300">
        <v>2009</v>
      </c>
      <c r="U346" s="233"/>
      <c r="V346" s="233"/>
      <c r="W346" s="233"/>
      <c r="X346" s="233"/>
      <c r="Y346" s="233"/>
      <c r="Z346" s="240">
        <v>180</v>
      </c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44"/>
    </row>
    <row r="347" spans="2:45" s="115" customFormat="1" ht="24" customHeight="1">
      <c r="B347" s="1817"/>
      <c r="C347" s="228" t="s">
        <v>664</v>
      </c>
      <c r="D347" s="228"/>
      <c r="E347" s="228" t="s">
        <v>15832</v>
      </c>
      <c r="F347" s="228" t="s">
        <v>11970</v>
      </c>
      <c r="G347" s="228">
        <v>11441</v>
      </c>
      <c r="H347" s="228"/>
      <c r="I347" s="228"/>
      <c r="J347" s="228">
        <v>22</v>
      </c>
      <c r="K347" s="228">
        <v>41</v>
      </c>
      <c r="L347" s="228"/>
      <c r="M347" s="228"/>
      <c r="N347" s="228">
        <v>902</v>
      </c>
      <c r="O347" s="228"/>
      <c r="P347" s="233"/>
      <c r="Q347" s="233"/>
      <c r="R347" s="233"/>
      <c r="S347" s="390"/>
      <c r="T347" s="300">
        <v>2009</v>
      </c>
      <c r="U347" s="233"/>
      <c r="V347" s="233"/>
      <c r="W347" s="233"/>
      <c r="X347" s="233"/>
      <c r="Y347" s="233"/>
      <c r="Z347" s="240">
        <v>148</v>
      </c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44"/>
    </row>
    <row r="348" spans="2:45" s="115" customFormat="1" ht="24" customHeight="1">
      <c r="B348" s="1817"/>
      <c r="C348" s="228" t="s">
        <v>664</v>
      </c>
      <c r="D348" s="228"/>
      <c r="E348" s="228" t="s">
        <v>15833</v>
      </c>
      <c r="F348" s="228" t="s">
        <v>11971</v>
      </c>
      <c r="G348" s="228">
        <v>11498</v>
      </c>
      <c r="H348" s="228"/>
      <c r="I348" s="228"/>
      <c r="J348" s="228">
        <v>26</v>
      </c>
      <c r="K348" s="228">
        <v>45</v>
      </c>
      <c r="L348" s="228"/>
      <c r="M348" s="228"/>
      <c r="N348" s="228">
        <v>1170</v>
      </c>
      <c r="O348" s="228"/>
      <c r="P348" s="233"/>
      <c r="Q348" s="233"/>
      <c r="R348" s="233"/>
      <c r="S348" s="390"/>
      <c r="T348" s="300">
        <v>2008</v>
      </c>
      <c r="U348" s="233"/>
      <c r="V348" s="233"/>
      <c r="W348" s="233"/>
      <c r="X348" s="233"/>
      <c r="Y348" s="233"/>
      <c r="Z348" s="240">
        <v>127</v>
      </c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44"/>
    </row>
    <row r="349" spans="2:45" s="115" customFormat="1" ht="24" customHeight="1">
      <c r="B349" s="1817"/>
      <c r="C349" s="228" t="s">
        <v>664</v>
      </c>
      <c r="D349" s="228"/>
      <c r="E349" s="228" t="s">
        <v>15834</v>
      </c>
      <c r="F349" s="228" t="s">
        <v>11972</v>
      </c>
      <c r="G349" s="228">
        <v>39071</v>
      </c>
      <c r="H349" s="228"/>
      <c r="I349" s="228"/>
      <c r="J349" s="228">
        <v>24</v>
      </c>
      <c r="K349" s="228">
        <v>44</v>
      </c>
      <c r="L349" s="228"/>
      <c r="M349" s="228"/>
      <c r="N349" s="228">
        <v>1056</v>
      </c>
      <c r="O349" s="228"/>
      <c r="P349" s="233"/>
      <c r="Q349" s="233"/>
      <c r="R349" s="233"/>
      <c r="S349" s="390"/>
      <c r="T349" s="300">
        <v>2008</v>
      </c>
      <c r="U349" s="233"/>
      <c r="V349" s="233"/>
      <c r="W349" s="233"/>
      <c r="X349" s="233"/>
      <c r="Y349" s="233"/>
      <c r="Z349" s="240">
        <v>190</v>
      </c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44"/>
    </row>
    <row r="350" spans="2:45" s="115" customFormat="1" ht="24" customHeight="1">
      <c r="B350" s="1817"/>
      <c r="C350" s="228" t="s">
        <v>664</v>
      </c>
      <c r="D350" s="228"/>
      <c r="E350" s="228" t="s">
        <v>15835</v>
      </c>
      <c r="F350" s="228" t="s">
        <v>11973</v>
      </c>
      <c r="G350" s="228">
        <v>109899</v>
      </c>
      <c r="H350" s="228"/>
      <c r="I350" s="228"/>
      <c r="J350" s="228">
        <v>25</v>
      </c>
      <c r="K350" s="228">
        <v>42</v>
      </c>
      <c r="L350" s="228"/>
      <c r="M350" s="228"/>
      <c r="N350" s="228">
        <v>1050</v>
      </c>
      <c r="O350" s="228"/>
      <c r="P350" s="233"/>
      <c r="Q350" s="233"/>
      <c r="R350" s="233"/>
      <c r="S350" s="390"/>
      <c r="T350" s="300">
        <v>2006</v>
      </c>
      <c r="U350" s="233"/>
      <c r="V350" s="233"/>
      <c r="W350" s="233"/>
      <c r="X350" s="233"/>
      <c r="Y350" s="233"/>
      <c r="Z350" s="240">
        <v>70</v>
      </c>
      <c r="AA350" s="228"/>
      <c r="AB350" s="228"/>
      <c r="AC350" s="228"/>
      <c r="AD350" s="228"/>
      <c r="AE350" s="228"/>
      <c r="AF350" s="228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44"/>
    </row>
    <row r="351" spans="2:45" s="115" customFormat="1" ht="24" customHeight="1">
      <c r="B351" s="1817"/>
      <c r="C351" s="228" t="s">
        <v>664</v>
      </c>
      <c r="D351" s="228"/>
      <c r="E351" s="228" t="s">
        <v>18197</v>
      </c>
      <c r="F351" s="228" t="s">
        <v>11974</v>
      </c>
      <c r="G351" s="228">
        <v>38650</v>
      </c>
      <c r="H351" s="228"/>
      <c r="I351" s="228"/>
      <c r="J351" s="228">
        <v>23</v>
      </c>
      <c r="K351" s="228">
        <v>42</v>
      </c>
      <c r="L351" s="228"/>
      <c r="M351" s="228"/>
      <c r="N351" s="228">
        <v>966</v>
      </c>
      <c r="O351" s="228"/>
      <c r="P351" s="233"/>
      <c r="Q351" s="233"/>
      <c r="R351" s="233"/>
      <c r="S351" s="390"/>
      <c r="T351" s="300">
        <v>2005</v>
      </c>
      <c r="U351" s="233"/>
      <c r="V351" s="233"/>
      <c r="W351" s="233"/>
      <c r="X351" s="233"/>
      <c r="Y351" s="233"/>
      <c r="Z351" s="240">
        <v>110</v>
      </c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44"/>
    </row>
    <row r="352" spans="2:45" s="115" customFormat="1" ht="24" customHeight="1">
      <c r="B352" s="1817"/>
      <c r="C352" s="228" t="s">
        <v>12940</v>
      </c>
      <c r="D352" s="228" t="s">
        <v>4100</v>
      </c>
      <c r="E352" s="260" t="s">
        <v>15838</v>
      </c>
      <c r="F352" s="228" t="s">
        <v>12940</v>
      </c>
      <c r="G352" s="228">
        <v>1200</v>
      </c>
      <c r="H352" s="228"/>
      <c r="I352" s="228"/>
      <c r="J352" s="228">
        <v>20</v>
      </c>
      <c r="K352" s="228">
        <v>40</v>
      </c>
      <c r="L352" s="228"/>
      <c r="M352" s="228"/>
      <c r="N352" s="228"/>
      <c r="O352" s="228"/>
      <c r="P352" s="228"/>
      <c r="Q352" s="233"/>
      <c r="R352" s="233"/>
      <c r="S352" s="233"/>
      <c r="T352" s="300">
        <v>2017</v>
      </c>
      <c r="U352" s="233">
        <v>23</v>
      </c>
      <c r="V352" s="233"/>
      <c r="W352" s="233"/>
      <c r="X352" s="233"/>
      <c r="Y352" s="233"/>
      <c r="Z352" s="228">
        <v>7600</v>
      </c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44"/>
    </row>
    <row r="353" spans="2:45" s="115" customFormat="1" ht="24" customHeight="1">
      <c r="B353" s="1817"/>
      <c r="C353" s="228" t="s">
        <v>12940</v>
      </c>
      <c r="D353" s="228" t="s">
        <v>4101</v>
      </c>
      <c r="E353" s="260" t="s">
        <v>15839</v>
      </c>
      <c r="F353" s="228" t="s">
        <v>12940</v>
      </c>
      <c r="G353" s="228">
        <v>1452</v>
      </c>
      <c r="H353" s="228"/>
      <c r="I353" s="228"/>
      <c r="J353" s="228">
        <v>20</v>
      </c>
      <c r="K353" s="228">
        <v>40</v>
      </c>
      <c r="L353" s="228"/>
      <c r="M353" s="228"/>
      <c r="N353" s="228"/>
      <c r="O353" s="228"/>
      <c r="P353" s="228"/>
      <c r="Q353" s="233"/>
      <c r="R353" s="233"/>
      <c r="S353" s="233"/>
      <c r="T353" s="300">
        <v>2019</v>
      </c>
      <c r="U353" s="233">
        <v>164</v>
      </c>
      <c r="V353" s="233"/>
      <c r="W353" s="233"/>
      <c r="X353" s="233"/>
      <c r="Y353" s="233"/>
      <c r="Z353" s="228">
        <v>5850</v>
      </c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44"/>
    </row>
    <row r="354" spans="2:45" s="115" customFormat="1" ht="24" customHeight="1">
      <c r="B354" s="1817"/>
      <c r="C354" s="228" t="s">
        <v>12940</v>
      </c>
      <c r="D354" s="228"/>
      <c r="E354" s="260" t="s">
        <v>13879</v>
      </c>
      <c r="F354" s="228" t="s">
        <v>1128</v>
      </c>
      <c r="G354" s="228">
        <v>1050</v>
      </c>
      <c r="H354" s="228"/>
      <c r="I354" s="228"/>
      <c r="J354" s="228"/>
      <c r="K354" s="228"/>
      <c r="L354" s="228"/>
      <c r="M354" s="228"/>
      <c r="N354" s="228"/>
      <c r="O354" s="228"/>
      <c r="P354" s="228"/>
      <c r="Q354" s="233"/>
      <c r="R354" s="233"/>
      <c r="S354" s="233"/>
      <c r="T354" s="300">
        <v>2019</v>
      </c>
      <c r="U354" s="233"/>
      <c r="V354" s="233"/>
      <c r="W354" s="233"/>
      <c r="X354" s="233"/>
      <c r="Y354" s="233"/>
      <c r="Z354" s="228">
        <v>300</v>
      </c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44"/>
    </row>
    <row r="355" spans="2:45" s="115" customFormat="1" ht="24" customHeight="1">
      <c r="B355" s="1817"/>
      <c r="C355" s="228" t="s">
        <v>12940</v>
      </c>
      <c r="D355" s="228"/>
      <c r="E355" s="260" t="s">
        <v>13880</v>
      </c>
      <c r="F355" s="228" t="s">
        <v>1128</v>
      </c>
      <c r="G355" s="228">
        <v>975</v>
      </c>
      <c r="H355" s="228"/>
      <c r="I355" s="228"/>
      <c r="J355" s="228"/>
      <c r="K355" s="228"/>
      <c r="L355" s="228"/>
      <c r="M355" s="228"/>
      <c r="N355" s="228"/>
      <c r="O355" s="228"/>
      <c r="P355" s="228"/>
      <c r="Q355" s="233"/>
      <c r="R355" s="233"/>
      <c r="S355" s="233"/>
      <c r="T355" s="300">
        <v>2005</v>
      </c>
      <c r="U355" s="233"/>
      <c r="V355" s="233"/>
      <c r="W355" s="233"/>
      <c r="X355" s="233"/>
      <c r="Y355" s="233"/>
      <c r="Z355" s="228">
        <v>80</v>
      </c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44"/>
    </row>
    <row r="356" spans="2:45" s="115" customFormat="1" ht="24" customHeight="1">
      <c r="B356" s="1817"/>
      <c r="C356" s="228" t="s">
        <v>12940</v>
      </c>
      <c r="D356" s="228"/>
      <c r="E356" s="228" t="s">
        <v>16910</v>
      </c>
      <c r="F356" s="228" t="s">
        <v>12940</v>
      </c>
      <c r="G356" s="228">
        <v>9700</v>
      </c>
      <c r="H356" s="228">
        <v>1179.3599999999999</v>
      </c>
      <c r="I356" s="228">
        <v>1179.3599999999999</v>
      </c>
      <c r="J356" s="228">
        <v>27</v>
      </c>
      <c r="K356" s="244">
        <v>43.2</v>
      </c>
      <c r="L356" s="244"/>
      <c r="M356" s="244"/>
      <c r="N356" s="244"/>
      <c r="O356" s="244"/>
      <c r="P356" s="244"/>
      <c r="Q356" s="244"/>
      <c r="R356" s="244"/>
      <c r="S356" s="244"/>
      <c r="T356" s="300">
        <v>2022</v>
      </c>
      <c r="U356" s="244"/>
      <c r="V356" s="244"/>
      <c r="W356" s="244"/>
      <c r="X356" s="244"/>
      <c r="Y356" s="244"/>
      <c r="Z356" s="244">
        <v>1100</v>
      </c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  <c r="AP356" s="244"/>
      <c r="AQ356" s="244"/>
      <c r="AR356" s="244"/>
      <c r="AS356" s="244"/>
    </row>
    <row r="357" spans="2:45" s="115" customFormat="1" ht="24" customHeight="1">
      <c r="B357" s="1817"/>
      <c r="C357" s="228" t="s">
        <v>13885</v>
      </c>
      <c r="D357" s="228"/>
      <c r="E357" s="260" t="s">
        <v>18198</v>
      </c>
      <c r="F357" s="228" t="s">
        <v>3828</v>
      </c>
      <c r="G357" s="228">
        <v>1056</v>
      </c>
      <c r="H357" s="228"/>
      <c r="I357" s="228"/>
      <c r="J357" s="228">
        <v>44</v>
      </c>
      <c r="K357" s="228">
        <v>24</v>
      </c>
      <c r="L357" s="228"/>
      <c r="M357" s="228"/>
      <c r="N357" s="228"/>
      <c r="O357" s="228"/>
      <c r="P357" s="228"/>
      <c r="Q357" s="233"/>
      <c r="R357" s="233"/>
      <c r="S357" s="233"/>
      <c r="T357" s="300">
        <v>2022</v>
      </c>
      <c r="U357" s="233"/>
      <c r="V357" s="233"/>
      <c r="W357" s="233"/>
      <c r="X357" s="233"/>
      <c r="Y357" s="233"/>
      <c r="Z357" s="228">
        <v>3000</v>
      </c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44"/>
    </row>
    <row r="358" spans="2:45" s="115" customFormat="1" ht="24" customHeight="1">
      <c r="B358" s="1817"/>
      <c r="C358" s="228" t="s">
        <v>671</v>
      </c>
      <c r="D358" s="228" t="s">
        <v>4104</v>
      </c>
      <c r="E358" s="260" t="s">
        <v>9716</v>
      </c>
      <c r="F358" s="228" t="s">
        <v>671</v>
      </c>
      <c r="G358" s="228">
        <v>4470</v>
      </c>
      <c r="H358" s="228">
        <v>1485</v>
      </c>
      <c r="I358" s="228">
        <v>1485</v>
      </c>
      <c r="J358" s="228">
        <v>25</v>
      </c>
      <c r="K358" s="228">
        <v>43</v>
      </c>
      <c r="L358" s="228"/>
      <c r="M358" s="228"/>
      <c r="N358" s="228">
        <v>1691</v>
      </c>
      <c r="O358" s="228"/>
      <c r="P358" s="228"/>
      <c r="Q358" s="233"/>
      <c r="R358" s="233"/>
      <c r="S358" s="233"/>
      <c r="T358" s="300">
        <v>2017</v>
      </c>
      <c r="U358" s="233">
        <v>108</v>
      </c>
      <c r="V358" s="233"/>
      <c r="W358" s="233"/>
      <c r="X358" s="233"/>
      <c r="Y358" s="233"/>
      <c r="Z358" s="228">
        <v>830</v>
      </c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44"/>
    </row>
    <row r="359" spans="2:45" s="115" customFormat="1" ht="24" customHeight="1">
      <c r="B359" s="1817"/>
      <c r="C359" s="228" t="s">
        <v>671</v>
      </c>
      <c r="D359" s="228"/>
      <c r="E359" s="260" t="s">
        <v>13002</v>
      </c>
      <c r="F359" s="228" t="s">
        <v>12913</v>
      </c>
      <c r="G359" s="228">
        <v>800</v>
      </c>
      <c r="H359" s="228"/>
      <c r="I359" s="228"/>
      <c r="J359" s="228">
        <v>40</v>
      </c>
      <c r="K359" s="228">
        <v>20</v>
      </c>
      <c r="L359" s="228"/>
      <c r="M359" s="228"/>
      <c r="N359" s="228">
        <v>800</v>
      </c>
      <c r="O359" s="228"/>
      <c r="P359" s="228"/>
      <c r="Q359" s="233"/>
      <c r="R359" s="233"/>
      <c r="S359" s="233"/>
      <c r="T359" s="300">
        <v>2005</v>
      </c>
      <c r="U359" s="233"/>
      <c r="V359" s="233"/>
      <c r="W359" s="233"/>
      <c r="X359" s="233"/>
      <c r="Y359" s="233"/>
      <c r="Z359" s="228">
        <v>2334</v>
      </c>
      <c r="AA359" s="228"/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44"/>
    </row>
    <row r="360" spans="2:45" s="115" customFormat="1" ht="24" customHeight="1">
      <c r="B360" s="1817"/>
      <c r="C360" s="228" t="s">
        <v>671</v>
      </c>
      <c r="D360" s="228"/>
      <c r="E360" s="260" t="s">
        <v>18199</v>
      </c>
      <c r="F360" s="228" t="s">
        <v>12913</v>
      </c>
      <c r="G360" s="228">
        <v>2030</v>
      </c>
      <c r="H360" s="228"/>
      <c r="I360" s="228"/>
      <c r="J360" s="228"/>
      <c r="K360" s="228"/>
      <c r="L360" s="228" t="s">
        <v>12567</v>
      </c>
      <c r="M360" s="228"/>
      <c r="N360" s="228"/>
      <c r="O360" s="228"/>
      <c r="P360" s="228"/>
      <c r="Q360" s="233"/>
      <c r="R360" s="233"/>
      <c r="S360" s="233"/>
      <c r="T360" s="300">
        <v>2016</v>
      </c>
      <c r="U360" s="233"/>
      <c r="V360" s="233"/>
      <c r="W360" s="233"/>
      <c r="X360" s="233"/>
      <c r="Y360" s="233"/>
      <c r="Z360" s="228">
        <v>1547</v>
      </c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44"/>
    </row>
    <row r="361" spans="2:45" s="115" customFormat="1" ht="24" customHeight="1">
      <c r="B361" s="1817"/>
      <c r="C361" s="228" t="s">
        <v>671</v>
      </c>
      <c r="D361" s="228"/>
      <c r="E361" s="228" t="s">
        <v>15844</v>
      </c>
      <c r="F361" s="228" t="s">
        <v>12913</v>
      </c>
      <c r="G361" s="228">
        <v>3300</v>
      </c>
      <c r="H361" s="228">
        <v>0</v>
      </c>
      <c r="I361" s="228">
        <v>0</v>
      </c>
      <c r="J361" s="228"/>
      <c r="K361" s="228"/>
      <c r="L361" s="228"/>
      <c r="M361" s="228"/>
      <c r="N361" s="228">
        <v>3300</v>
      </c>
      <c r="O361" s="228"/>
      <c r="P361" s="228"/>
      <c r="Q361" s="233"/>
      <c r="R361" s="233"/>
      <c r="S361" s="233"/>
      <c r="T361" s="300">
        <v>2022</v>
      </c>
      <c r="U361" s="233"/>
      <c r="V361" s="233"/>
      <c r="W361" s="233"/>
      <c r="X361" s="233"/>
      <c r="Y361" s="233"/>
      <c r="Z361" s="228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44"/>
    </row>
    <row r="362" spans="2:45" s="115" customFormat="1" ht="24" customHeight="1">
      <c r="B362" s="1817"/>
      <c r="C362" s="228" t="s">
        <v>672</v>
      </c>
      <c r="D362" s="228"/>
      <c r="E362" s="260" t="s">
        <v>15846</v>
      </c>
      <c r="F362" s="242" t="s">
        <v>672</v>
      </c>
      <c r="G362" s="228">
        <v>924</v>
      </c>
      <c r="H362" s="228"/>
      <c r="I362" s="228"/>
      <c r="J362" s="228"/>
      <c r="K362" s="228"/>
      <c r="L362" s="228"/>
      <c r="M362" s="228"/>
      <c r="N362" s="228">
        <v>924</v>
      </c>
      <c r="O362" s="228">
        <v>100</v>
      </c>
      <c r="P362" s="228">
        <v>100</v>
      </c>
      <c r="Q362" s="233" t="s">
        <v>9717</v>
      </c>
      <c r="R362" s="233"/>
      <c r="S362" s="233"/>
      <c r="T362" s="300">
        <v>2017</v>
      </c>
      <c r="U362" s="233"/>
      <c r="V362" s="233"/>
      <c r="W362" s="233"/>
      <c r="X362" s="233"/>
      <c r="Y362" s="233"/>
      <c r="Z362" s="228">
        <v>100</v>
      </c>
      <c r="AA362" s="228"/>
      <c r="AB362" s="228"/>
      <c r="AC362" s="443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44"/>
      <c r="AP362" s="244"/>
      <c r="AQ362" s="244"/>
      <c r="AR362" s="244"/>
      <c r="AS362" s="244"/>
    </row>
    <row r="363" spans="2:45" s="115" customFormat="1" ht="24" customHeight="1">
      <c r="B363" s="1817"/>
      <c r="C363" s="228" t="s">
        <v>672</v>
      </c>
      <c r="D363" s="228"/>
      <c r="E363" s="260" t="s">
        <v>15848</v>
      </c>
      <c r="F363" s="242" t="s">
        <v>672</v>
      </c>
      <c r="G363" s="228">
        <v>604</v>
      </c>
      <c r="H363" s="228"/>
      <c r="I363" s="228"/>
      <c r="J363" s="228"/>
      <c r="K363" s="228"/>
      <c r="L363" s="228"/>
      <c r="M363" s="228"/>
      <c r="N363" s="228">
        <v>604</v>
      </c>
      <c r="O363" s="228">
        <v>100</v>
      </c>
      <c r="P363" s="228">
        <v>100</v>
      </c>
      <c r="Q363" s="233" t="s">
        <v>9717</v>
      </c>
      <c r="R363" s="233"/>
      <c r="S363" s="233"/>
      <c r="T363" s="300">
        <v>2017</v>
      </c>
      <c r="U363" s="233"/>
      <c r="V363" s="233"/>
      <c r="W363" s="233"/>
      <c r="X363" s="233"/>
      <c r="Y363" s="233"/>
      <c r="Z363" s="228">
        <v>100</v>
      </c>
      <c r="AA363" s="228"/>
      <c r="AB363" s="228"/>
      <c r="AC363" s="443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44"/>
      <c r="AP363" s="244"/>
      <c r="AQ363" s="244"/>
      <c r="AR363" s="244"/>
      <c r="AS363" s="244"/>
    </row>
    <row r="364" spans="2:45" s="115" customFormat="1" ht="24" customHeight="1">
      <c r="B364" s="1817"/>
      <c r="C364" s="228" t="s">
        <v>672</v>
      </c>
      <c r="D364" s="228"/>
      <c r="E364" s="260" t="s">
        <v>15849</v>
      </c>
      <c r="F364" s="242" t="s">
        <v>672</v>
      </c>
      <c r="G364" s="228">
        <v>1125</v>
      </c>
      <c r="H364" s="228"/>
      <c r="I364" s="228"/>
      <c r="J364" s="228">
        <v>25</v>
      </c>
      <c r="K364" s="228">
        <v>45</v>
      </c>
      <c r="L364" s="228"/>
      <c r="M364" s="228"/>
      <c r="N364" s="228">
        <v>1125</v>
      </c>
      <c r="O364" s="228">
        <v>100</v>
      </c>
      <c r="P364" s="228">
        <v>100</v>
      </c>
      <c r="Q364" s="233" t="s">
        <v>9717</v>
      </c>
      <c r="R364" s="233"/>
      <c r="S364" s="233"/>
      <c r="T364" s="300">
        <v>2017</v>
      </c>
      <c r="U364" s="233"/>
      <c r="V364" s="233"/>
      <c r="W364" s="233"/>
      <c r="X364" s="233"/>
      <c r="Y364" s="233"/>
      <c r="Z364" s="228">
        <v>300</v>
      </c>
      <c r="AA364" s="228"/>
      <c r="AB364" s="228"/>
      <c r="AC364" s="443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44"/>
      <c r="AP364" s="244"/>
      <c r="AQ364" s="244"/>
      <c r="AR364" s="244"/>
      <c r="AS364" s="244"/>
    </row>
    <row r="365" spans="2:45" s="115" customFormat="1" ht="24" customHeight="1">
      <c r="B365" s="1817"/>
      <c r="C365" s="228" t="s">
        <v>675</v>
      </c>
      <c r="D365" s="228"/>
      <c r="E365" s="260" t="s">
        <v>13890</v>
      </c>
      <c r="F365" s="228" t="s">
        <v>13817</v>
      </c>
      <c r="G365" s="228">
        <v>1200</v>
      </c>
      <c r="H365" s="228"/>
      <c r="I365" s="228"/>
      <c r="J365" s="228">
        <v>26</v>
      </c>
      <c r="K365" s="228">
        <v>45</v>
      </c>
      <c r="L365" s="228"/>
      <c r="M365" s="228"/>
      <c r="N365" s="228">
        <v>1170</v>
      </c>
      <c r="O365" s="228">
        <v>0</v>
      </c>
      <c r="P365" s="228">
        <v>0</v>
      </c>
      <c r="Q365" s="233" t="s">
        <v>389</v>
      </c>
      <c r="R365" s="233"/>
      <c r="S365" s="233"/>
      <c r="T365" s="300">
        <v>2013</v>
      </c>
      <c r="U365" s="233"/>
      <c r="V365" s="233"/>
      <c r="W365" s="233"/>
      <c r="X365" s="233"/>
      <c r="Y365" s="233"/>
      <c r="Z365" s="228">
        <v>1000</v>
      </c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44"/>
    </row>
    <row r="366" spans="2:45" s="115" customFormat="1" ht="24" customHeight="1">
      <c r="B366" s="1817"/>
      <c r="C366" s="228" t="s">
        <v>675</v>
      </c>
      <c r="D366" s="228"/>
      <c r="E366" s="260" t="s">
        <v>13891</v>
      </c>
      <c r="F366" s="228" t="s">
        <v>13817</v>
      </c>
      <c r="G366" s="228">
        <v>3000</v>
      </c>
      <c r="H366" s="228"/>
      <c r="I366" s="228"/>
      <c r="J366" s="228">
        <v>20</v>
      </c>
      <c r="K366" s="228">
        <v>40</v>
      </c>
      <c r="L366" s="228"/>
      <c r="M366" s="228"/>
      <c r="N366" s="228">
        <v>1600</v>
      </c>
      <c r="O366" s="228">
        <v>500</v>
      </c>
      <c r="P366" s="228">
        <v>500</v>
      </c>
      <c r="Q366" s="233"/>
      <c r="R366" s="233"/>
      <c r="S366" s="233"/>
      <c r="T366" s="300">
        <v>2010</v>
      </c>
      <c r="U366" s="233"/>
      <c r="V366" s="233"/>
      <c r="W366" s="233"/>
      <c r="X366" s="233"/>
      <c r="Y366" s="233"/>
      <c r="Z366" s="228">
        <v>200</v>
      </c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44"/>
    </row>
    <row r="367" spans="2:45" s="115" customFormat="1" ht="24" customHeight="1">
      <c r="B367" s="1817"/>
      <c r="C367" s="228" t="s">
        <v>684</v>
      </c>
      <c r="D367" s="228" t="s">
        <v>22318</v>
      </c>
      <c r="E367" s="260" t="s">
        <v>11982</v>
      </c>
      <c r="F367" s="228" t="s">
        <v>684</v>
      </c>
      <c r="G367" s="228">
        <v>4620</v>
      </c>
      <c r="H367" s="228"/>
      <c r="I367" s="228"/>
      <c r="J367" s="228">
        <v>40</v>
      </c>
      <c r="K367" s="228">
        <v>20</v>
      </c>
      <c r="L367" s="228"/>
      <c r="M367" s="228"/>
      <c r="N367" s="228">
        <v>1500</v>
      </c>
      <c r="O367" s="228"/>
      <c r="P367" s="228"/>
      <c r="Q367" s="233"/>
      <c r="R367" s="233"/>
      <c r="S367" s="233"/>
      <c r="T367" s="300">
        <v>2015</v>
      </c>
      <c r="U367" s="233"/>
      <c r="V367" s="233"/>
      <c r="W367" s="233"/>
      <c r="X367" s="233"/>
      <c r="Y367" s="233"/>
      <c r="Z367" s="228">
        <v>300</v>
      </c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44"/>
    </row>
    <row r="368" spans="2:45" s="115" customFormat="1" ht="24" customHeight="1">
      <c r="B368" s="1817"/>
      <c r="C368" s="228" t="s">
        <v>684</v>
      </c>
      <c r="D368" s="228" t="s">
        <v>22319</v>
      </c>
      <c r="E368" s="228" t="s">
        <v>13893</v>
      </c>
      <c r="F368" s="228" t="s">
        <v>684</v>
      </c>
      <c r="G368" s="228">
        <v>1190</v>
      </c>
      <c r="H368" s="228"/>
      <c r="I368" s="228"/>
      <c r="J368" s="228">
        <v>40</v>
      </c>
      <c r="K368" s="228">
        <v>20</v>
      </c>
      <c r="L368" s="228"/>
      <c r="M368" s="228"/>
      <c r="N368" s="228">
        <v>1190</v>
      </c>
      <c r="O368" s="228"/>
      <c r="P368" s="228"/>
      <c r="Q368" s="233"/>
      <c r="R368" s="233"/>
      <c r="S368" s="233"/>
      <c r="T368" s="300">
        <v>1999</v>
      </c>
      <c r="U368" s="228"/>
      <c r="V368" s="244"/>
      <c r="W368" s="233"/>
      <c r="X368" s="233"/>
      <c r="Y368" s="233"/>
      <c r="Z368" s="228"/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44"/>
    </row>
    <row r="369" spans="1:45" s="115" customFormat="1" ht="24" customHeight="1">
      <c r="B369" s="1817"/>
      <c r="C369" s="228" t="s">
        <v>684</v>
      </c>
      <c r="D369" s="228" t="s">
        <v>22166</v>
      </c>
      <c r="E369" s="228" t="s">
        <v>18200</v>
      </c>
      <c r="F369" s="228" t="s">
        <v>684</v>
      </c>
      <c r="G369" s="228">
        <v>95303</v>
      </c>
      <c r="H369" s="228"/>
      <c r="I369" s="228"/>
      <c r="J369" s="228">
        <v>40</v>
      </c>
      <c r="K369" s="228">
        <v>20</v>
      </c>
      <c r="L369" s="228"/>
      <c r="M369" s="228"/>
      <c r="N369" s="228">
        <v>1283</v>
      </c>
      <c r="O369" s="228"/>
      <c r="P369" s="228"/>
      <c r="Q369" s="233"/>
      <c r="R369" s="233"/>
      <c r="S369" s="233"/>
      <c r="T369" s="300">
        <v>2001</v>
      </c>
      <c r="U369" s="228"/>
      <c r="V369" s="244"/>
      <c r="W369" s="233"/>
      <c r="X369" s="233"/>
      <c r="Y369" s="233"/>
      <c r="Z369" s="228"/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44"/>
    </row>
    <row r="370" spans="1:45" s="115" customFormat="1" ht="24" customHeight="1">
      <c r="B370" s="1817"/>
      <c r="C370" s="228" t="s">
        <v>684</v>
      </c>
      <c r="D370" s="228" t="s">
        <v>22320</v>
      </c>
      <c r="E370" s="228" t="s">
        <v>18201</v>
      </c>
      <c r="F370" s="228" t="s">
        <v>684</v>
      </c>
      <c r="G370" s="228">
        <v>2515</v>
      </c>
      <c r="H370" s="228"/>
      <c r="I370" s="228"/>
      <c r="J370" s="228">
        <v>43</v>
      </c>
      <c r="K370" s="228">
        <v>32</v>
      </c>
      <c r="L370" s="228"/>
      <c r="M370" s="228"/>
      <c r="N370" s="228">
        <v>1376</v>
      </c>
      <c r="O370" s="228"/>
      <c r="P370" s="228"/>
      <c r="Q370" s="233"/>
      <c r="R370" s="233"/>
      <c r="S370" s="233"/>
      <c r="T370" s="300">
        <v>2004</v>
      </c>
      <c r="U370" s="233"/>
      <c r="V370" s="233"/>
      <c r="W370" s="233"/>
      <c r="X370" s="233"/>
      <c r="Y370" s="233"/>
      <c r="Z370" s="228">
        <v>250</v>
      </c>
      <c r="AA370" s="228"/>
      <c r="AB370" s="228"/>
      <c r="AC370" s="443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44"/>
      <c r="AP370" s="244"/>
      <c r="AQ370" s="244"/>
      <c r="AR370" s="244"/>
      <c r="AS370" s="244"/>
    </row>
    <row r="371" spans="1:45" s="115" customFormat="1" ht="24" customHeight="1">
      <c r="B371" s="1817"/>
      <c r="C371" s="228" t="s">
        <v>684</v>
      </c>
      <c r="D371" s="228" t="s">
        <v>22321</v>
      </c>
      <c r="E371" s="260" t="s">
        <v>14504</v>
      </c>
      <c r="F371" s="228" t="s">
        <v>684</v>
      </c>
      <c r="G371" s="228">
        <v>2587</v>
      </c>
      <c r="H371" s="228"/>
      <c r="I371" s="228"/>
      <c r="J371" s="228">
        <v>40</v>
      </c>
      <c r="K371" s="228">
        <v>20</v>
      </c>
      <c r="L371" s="228"/>
      <c r="M371" s="228"/>
      <c r="N371" s="228">
        <v>1070</v>
      </c>
      <c r="O371" s="228"/>
      <c r="P371" s="228"/>
      <c r="Q371" s="233"/>
      <c r="R371" s="233"/>
      <c r="S371" s="233"/>
      <c r="T371" s="300">
        <v>2015</v>
      </c>
      <c r="U371" s="233"/>
      <c r="V371" s="233"/>
      <c r="W371" s="233"/>
      <c r="X371" s="233"/>
      <c r="Y371" s="233"/>
      <c r="Z371" s="228">
        <v>200</v>
      </c>
      <c r="AA371" s="228"/>
      <c r="AB371" s="228"/>
      <c r="AC371" s="443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44"/>
      <c r="AP371" s="244"/>
      <c r="AQ371" s="244"/>
      <c r="AR371" s="244"/>
      <c r="AS371" s="244" t="s">
        <v>16368</v>
      </c>
    </row>
    <row r="372" spans="1:45" s="115" customFormat="1" ht="24" customHeight="1">
      <c r="B372" s="1817"/>
      <c r="C372" s="228" t="s">
        <v>684</v>
      </c>
      <c r="D372" s="228" t="s">
        <v>22173</v>
      </c>
      <c r="E372" s="228" t="s">
        <v>18202</v>
      </c>
      <c r="F372" s="228" t="s">
        <v>684</v>
      </c>
      <c r="G372" s="228">
        <v>30667</v>
      </c>
      <c r="H372" s="228"/>
      <c r="I372" s="228"/>
      <c r="J372" s="228">
        <v>40</v>
      </c>
      <c r="K372" s="228">
        <v>20</v>
      </c>
      <c r="L372" s="228"/>
      <c r="M372" s="228"/>
      <c r="N372" s="228">
        <v>2424</v>
      </c>
      <c r="O372" s="228"/>
      <c r="P372" s="228"/>
      <c r="Q372" s="233"/>
      <c r="R372" s="233"/>
      <c r="S372" s="233"/>
      <c r="T372" s="300">
        <v>2017</v>
      </c>
      <c r="U372" s="233"/>
      <c r="V372" s="233"/>
      <c r="W372" s="233"/>
      <c r="X372" s="233"/>
      <c r="Y372" s="233"/>
      <c r="Z372" s="228">
        <v>54</v>
      </c>
      <c r="AA372" s="228"/>
      <c r="AB372" s="228"/>
      <c r="AC372" s="443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44"/>
      <c r="AP372" s="244"/>
      <c r="AQ372" s="244"/>
      <c r="AR372" s="244"/>
      <c r="AS372" s="244"/>
    </row>
    <row r="373" spans="1:45" s="115" customFormat="1" ht="24" customHeight="1">
      <c r="B373" s="1817"/>
      <c r="C373" s="228" t="s">
        <v>12965</v>
      </c>
      <c r="D373" s="228" t="s">
        <v>22166</v>
      </c>
      <c r="E373" s="228" t="s">
        <v>18200</v>
      </c>
      <c r="F373" s="228" t="s">
        <v>12965</v>
      </c>
      <c r="G373" s="228">
        <v>1283</v>
      </c>
      <c r="H373" s="228">
        <v>0</v>
      </c>
      <c r="I373" s="228">
        <v>0</v>
      </c>
      <c r="J373" s="228">
        <v>40</v>
      </c>
      <c r="K373" s="244">
        <v>20</v>
      </c>
      <c r="L373" s="244"/>
      <c r="M373" s="244"/>
      <c r="N373" s="244">
        <v>1283</v>
      </c>
      <c r="O373" s="244"/>
      <c r="P373" s="244"/>
      <c r="Q373" s="244"/>
      <c r="R373" s="244"/>
      <c r="S373" s="244"/>
      <c r="T373" s="300">
        <v>2001</v>
      </c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  <c r="AP373" s="244"/>
      <c r="AQ373" s="244"/>
      <c r="AR373" s="244"/>
      <c r="AS373" s="244"/>
    </row>
    <row r="374" spans="1:45" s="115" customFormat="1" ht="24" customHeight="1">
      <c r="B374" s="1817"/>
      <c r="C374" s="228" t="s">
        <v>687</v>
      </c>
      <c r="D374" s="228"/>
      <c r="E374" s="260" t="s">
        <v>11985</v>
      </c>
      <c r="F374" s="228" t="s">
        <v>687</v>
      </c>
      <c r="G374" s="228">
        <v>1700</v>
      </c>
      <c r="H374" s="228"/>
      <c r="I374" s="228"/>
      <c r="J374" s="228"/>
      <c r="K374" s="228"/>
      <c r="L374" s="228"/>
      <c r="M374" s="228"/>
      <c r="N374" s="228"/>
      <c r="O374" s="228"/>
      <c r="P374" s="228"/>
      <c r="Q374" s="233"/>
      <c r="R374" s="233"/>
      <c r="S374" s="233"/>
      <c r="T374" s="300">
        <v>2006</v>
      </c>
      <c r="U374" s="233"/>
      <c r="V374" s="233"/>
      <c r="W374" s="233"/>
      <c r="X374" s="233"/>
      <c r="Y374" s="233"/>
      <c r="Z374" s="228">
        <v>300</v>
      </c>
      <c r="AA374" s="228"/>
      <c r="AB374" s="228"/>
      <c r="AC374" s="443"/>
      <c r="AD374" s="228"/>
      <c r="AE374" s="228"/>
      <c r="AF374" s="228"/>
      <c r="AG374" s="228"/>
      <c r="AH374" s="228"/>
      <c r="AI374" s="228"/>
      <c r="AJ374" s="228"/>
      <c r="AK374" s="228"/>
      <c r="AL374" s="228"/>
      <c r="AM374" s="228"/>
      <c r="AN374" s="228"/>
      <c r="AO374" s="244"/>
      <c r="AP374" s="244"/>
      <c r="AQ374" s="244"/>
      <c r="AR374" s="244"/>
      <c r="AS374" s="244"/>
    </row>
    <row r="375" spans="1:45" s="115" customFormat="1" ht="24" customHeight="1">
      <c r="B375" s="1817"/>
      <c r="C375" s="228" t="s">
        <v>2033</v>
      </c>
      <c r="D375" s="228"/>
      <c r="E375" s="260" t="s">
        <v>22322</v>
      </c>
      <c r="F375" s="228" t="s">
        <v>2033</v>
      </c>
      <c r="G375" s="228">
        <v>1050</v>
      </c>
      <c r="H375" s="228"/>
      <c r="I375" s="228"/>
      <c r="J375" s="228">
        <v>25</v>
      </c>
      <c r="K375" s="228">
        <v>42</v>
      </c>
      <c r="L375" s="228"/>
      <c r="M375" s="228"/>
      <c r="N375" s="228">
        <v>1050</v>
      </c>
      <c r="O375" s="228"/>
      <c r="P375" s="228"/>
      <c r="Q375" s="233"/>
      <c r="R375" s="233"/>
      <c r="S375" s="233"/>
      <c r="T375" s="300">
        <v>2024</v>
      </c>
      <c r="U375" s="233">
        <v>7900</v>
      </c>
      <c r="V375" s="233"/>
      <c r="W375" s="233"/>
      <c r="X375" s="233"/>
      <c r="Y375" s="233"/>
      <c r="Z375" s="228">
        <v>7900</v>
      </c>
      <c r="AA375" s="228"/>
      <c r="AB375" s="228"/>
      <c r="AC375" s="443"/>
      <c r="AD375" s="228"/>
      <c r="AE375" s="228"/>
      <c r="AF375" s="228"/>
      <c r="AG375" s="228"/>
      <c r="AH375" s="228"/>
      <c r="AI375" s="228"/>
      <c r="AJ375" s="228"/>
      <c r="AK375" s="228"/>
      <c r="AL375" s="228"/>
      <c r="AM375" s="228"/>
      <c r="AN375" s="228"/>
      <c r="AO375" s="244"/>
      <c r="AP375" s="244"/>
      <c r="AQ375" s="244"/>
      <c r="AR375" s="244"/>
      <c r="AS375" s="244" t="s">
        <v>13957</v>
      </c>
    </row>
    <row r="376" spans="1:45" s="115" customFormat="1" ht="24" customHeight="1">
      <c r="B376" s="1817"/>
      <c r="C376" s="228" t="s">
        <v>2033</v>
      </c>
      <c r="D376" s="228"/>
      <c r="E376" s="260" t="s">
        <v>22323</v>
      </c>
      <c r="F376" s="228" t="s">
        <v>2033</v>
      </c>
      <c r="G376" s="228">
        <v>1050</v>
      </c>
      <c r="H376" s="228"/>
      <c r="I376" s="228"/>
      <c r="J376" s="228">
        <v>25</v>
      </c>
      <c r="K376" s="228">
        <v>42</v>
      </c>
      <c r="L376" s="228"/>
      <c r="M376" s="228"/>
      <c r="N376" s="228">
        <v>1050</v>
      </c>
      <c r="O376" s="228"/>
      <c r="P376" s="228"/>
      <c r="Q376" s="233"/>
      <c r="R376" s="233"/>
      <c r="S376" s="233"/>
      <c r="T376" s="300">
        <v>2024</v>
      </c>
      <c r="U376" s="233">
        <v>2900</v>
      </c>
      <c r="V376" s="233"/>
      <c r="W376" s="233"/>
      <c r="X376" s="233"/>
      <c r="Y376" s="233"/>
      <c r="Z376" s="228">
        <v>2900</v>
      </c>
      <c r="AA376" s="228"/>
      <c r="AB376" s="228"/>
      <c r="AC376" s="443"/>
      <c r="AD376" s="228"/>
      <c r="AE376" s="228"/>
      <c r="AF376" s="228"/>
      <c r="AG376" s="228"/>
      <c r="AH376" s="228"/>
      <c r="AI376" s="228"/>
      <c r="AJ376" s="228"/>
      <c r="AK376" s="228"/>
      <c r="AL376" s="228"/>
      <c r="AM376" s="228"/>
      <c r="AN376" s="228"/>
      <c r="AO376" s="244"/>
      <c r="AP376" s="244"/>
      <c r="AQ376" s="244"/>
      <c r="AR376" s="244"/>
      <c r="AS376" s="244" t="s">
        <v>13957</v>
      </c>
    </row>
    <row r="377" spans="1:45" s="115" customFormat="1" ht="24" customHeight="1">
      <c r="B377" s="1817"/>
      <c r="C377" s="228" t="s">
        <v>697</v>
      </c>
      <c r="D377" s="228"/>
      <c r="E377" s="260" t="s">
        <v>4105</v>
      </c>
      <c r="F377" s="228" t="s">
        <v>697</v>
      </c>
      <c r="G377" s="228">
        <v>1100</v>
      </c>
      <c r="H377" s="228"/>
      <c r="I377" s="228"/>
      <c r="J377" s="228">
        <v>25</v>
      </c>
      <c r="K377" s="228">
        <v>44</v>
      </c>
      <c r="L377" s="228"/>
      <c r="M377" s="228"/>
      <c r="N377" s="228">
        <v>1100</v>
      </c>
      <c r="O377" s="228"/>
      <c r="P377" s="228"/>
      <c r="Q377" s="233"/>
      <c r="R377" s="233"/>
      <c r="S377" s="233"/>
      <c r="T377" s="300">
        <v>2008</v>
      </c>
      <c r="U377" s="233"/>
      <c r="V377" s="233"/>
      <c r="W377" s="233"/>
      <c r="X377" s="233"/>
      <c r="Y377" s="233"/>
      <c r="Z377" s="228">
        <v>64</v>
      </c>
      <c r="AA377" s="228"/>
      <c r="AB377" s="228"/>
      <c r="AC377" s="443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44"/>
      <c r="AP377" s="244"/>
      <c r="AQ377" s="244"/>
      <c r="AR377" s="244"/>
      <c r="AS377" s="244"/>
    </row>
    <row r="378" spans="1:45" s="115" customFormat="1" ht="24" customHeight="1">
      <c r="B378" s="1817"/>
      <c r="C378" s="228" t="s">
        <v>697</v>
      </c>
      <c r="D378" s="228"/>
      <c r="E378" s="260" t="s">
        <v>4106</v>
      </c>
      <c r="F378" s="228" t="s">
        <v>697</v>
      </c>
      <c r="G378" s="228">
        <v>1100</v>
      </c>
      <c r="H378" s="228"/>
      <c r="I378" s="228"/>
      <c r="J378" s="228">
        <v>25</v>
      </c>
      <c r="K378" s="228">
        <v>44</v>
      </c>
      <c r="L378" s="228"/>
      <c r="M378" s="228"/>
      <c r="N378" s="228">
        <v>1100</v>
      </c>
      <c r="O378" s="228"/>
      <c r="P378" s="228"/>
      <c r="Q378" s="233"/>
      <c r="R378" s="233"/>
      <c r="S378" s="233"/>
      <c r="T378" s="300">
        <v>2009</v>
      </c>
      <c r="U378" s="233"/>
      <c r="V378" s="233"/>
      <c r="W378" s="233"/>
      <c r="X378" s="233"/>
      <c r="Y378" s="233"/>
      <c r="Z378" s="228">
        <v>63</v>
      </c>
      <c r="AA378" s="228"/>
      <c r="AB378" s="228"/>
      <c r="AC378" s="443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44"/>
      <c r="AP378" s="244"/>
      <c r="AQ378" s="244"/>
      <c r="AR378" s="244"/>
      <c r="AS378" s="244"/>
    </row>
    <row r="379" spans="1:45" s="115" customFormat="1" ht="24" customHeight="1">
      <c r="B379" s="1817"/>
      <c r="C379" s="228" t="s">
        <v>697</v>
      </c>
      <c r="D379" s="228"/>
      <c r="E379" s="260" t="s">
        <v>4107</v>
      </c>
      <c r="F379" s="228" t="s">
        <v>697</v>
      </c>
      <c r="G379" s="228">
        <v>1409</v>
      </c>
      <c r="H379" s="228"/>
      <c r="I379" s="228"/>
      <c r="J379" s="228">
        <v>25</v>
      </c>
      <c r="K379" s="228">
        <v>44</v>
      </c>
      <c r="L379" s="228"/>
      <c r="M379" s="228"/>
      <c r="N379" s="228">
        <v>1100</v>
      </c>
      <c r="O379" s="228"/>
      <c r="P379" s="228"/>
      <c r="Q379" s="233"/>
      <c r="R379" s="233"/>
      <c r="S379" s="233"/>
      <c r="T379" s="300">
        <v>2009</v>
      </c>
      <c r="U379" s="233"/>
      <c r="V379" s="233"/>
      <c r="W379" s="233"/>
      <c r="X379" s="233"/>
      <c r="Y379" s="233"/>
      <c r="Z379" s="228">
        <v>60</v>
      </c>
      <c r="AA379" s="228"/>
      <c r="AB379" s="228"/>
      <c r="AC379" s="443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44"/>
      <c r="AP379" s="244"/>
      <c r="AQ379" s="244"/>
      <c r="AR379" s="244"/>
      <c r="AS379" s="244"/>
    </row>
    <row r="380" spans="1:45" s="115" customFormat="1" ht="24" customHeight="1">
      <c r="B380" s="1817"/>
      <c r="C380" s="228" t="s">
        <v>697</v>
      </c>
      <c r="D380" s="228"/>
      <c r="E380" s="260" t="s">
        <v>13003</v>
      </c>
      <c r="F380" s="228" t="s">
        <v>697</v>
      </c>
      <c r="G380" s="228">
        <v>1612</v>
      </c>
      <c r="H380" s="228"/>
      <c r="I380" s="228"/>
      <c r="J380" s="228">
        <v>25</v>
      </c>
      <c r="K380" s="228">
        <v>44</v>
      </c>
      <c r="L380" s="228"/>
      <c r="M380" s="228"/>
      <c r="N380" s="228">
        <v>1100</v>
      </c>
      <c r="O380" s="228"/>
      <c r="P380" s="228"/>
      <c r="Q380" s="233"/>
      <c r="R380" s="233"/>
      <c r="S380" s="233"/>
      <c r="T380" s="300">
        <v>2016</v>
      </c>
      <c r="U380" s="233"/>
      <c r="V380" s="233"/>
      <c r="W380" s="233"/>
      <c r="X380" s="233"/>
      <c r="Y380" s="233"/>
      <c r="Z380" s="228"/>
      <c r="AA380" s="228"/>
      <c r="AB380" s="228"/>
      <c r="AC380" s="443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44"/>
      <c r="AP380" s="244"/>
      <c r="AQ380" s="244"/>
      <c r="AR380" s="244"/>
      <c r="AS380" s="244"/>
    </row>
    <row r="381" spans="1:45" s="1821" customFormat="1" ht="24" customHeight="1">
      <c r="B381" s="1834" t="s">
        <v>59</v>
      </c>
      <c r="C381" s="318" t="s">
        <v>55</v>
      </c>
      <c r="D381" s="318"/>
      <c r="E381" s="315">
        <f>COUNTA(E382:E401)</f>
        <v>20</v>
      </c>
      <c r="F381" s="318"/>
      <c r="G381" s="318">
        <f>SUM(G382:G401)</f>
        <v>246523</v>
      </c>
      <c r="H381" s="318">
        <f>SUM(H382:H401)</f>
        <v>2664</v>
      </c>
      <c r="I381" s="318">
        <f>SUM(I382:I401)</f>
        <v>6017</v>
      </c>
      <c r="J381" s="318"/>
      <c r="K381" s="318"/>
      <c r="L381" s="318"/>
      <c r="M381" s="318"/>
      <c r="N381" s="318"/>
      <c r="O381" s="318"/>
      <c r="P381" s="318"/>
      <c r="Q381" s="349"/>
      <c r="R381" s="349"/>
      <c r="S381" s="314"/>
      <c r="T381" s="300"/>
      <c r="U381" s="349"/>
      <c r="V381" s="349"/>
      <c r="W381" s="349"/>
      <c r="X381" s="349"/>
      <c r="Y381" s="349"/>
      <c r="Z381" s="318"/>
      <c r="AA381" s="318"/>
      <c r="AB381" s="318"/>
      <c r="AC381" s="461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80"/>
      <c r="AP381" s="380"/>
      <c r="AQ381" s="380"/>
      <c r="AR381" s="380"/>
      <c r="AS381" s="380"/>
    </row>
    <row r="382" spans="1:45" ht="24" customHeight="1">
      <c r="A382" s="115"/>
      <c r="B382" s="1817"/>
      <c r="C382" s="228" t="s">
        <v>698</v>
      </c>
      <c r="D382" s="228" t="s">
        <v>22857</v>
      </c>
      <c r="E382" s="228" t="s">
        <v>16862</v>
      </c>
      <c r="F382" s="228" t="s">
        <v>8893</v>
      </c>
      <c r="G382" s="228">
        <v>820</v>
      </c>
      <c r="H382" s="228"/>
      <c r="I382" s="228"/>
      <c r="J382" s="228"/>
      <c r="K382" s="228"/>
      <c r="L382" s="228"/>
      <c r="M382" s="228"/>
      <c r="N382" s="228"/>
      <c r="O382" s="228"/>
      <c r="P382" s="228"/>
      <c r="Q382" s="233"/>
      <c r="R382" s="233"/>
      <c r="S382" s="227"/>
      <c r="T382" s="300">
        <v>2001</v>
      </c>
      <c r="U382" s="233"/>
      <c r="V382" s="233"/>
      <c r="W382" s="233"/>
      <c r="X382" s="233"/>
      <c r="Y382" s="233"/>
      <c r="Z382" s="228"/>
      <c r="AA382" s="228"/>
      <c r="AB382" s="228"/>
      <c r="AC382" s="443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44"/>
      <c r="AP382" s="244"/>
      <c r="AQ382" s="244"/>
      <c r="AR382" s="244"/>
      <c r="AS382" s="228"/>
    </row>
    <row r="383" spans="1:45" ht="24" customHeight="1">
      <c r="A383" s="115"/>
      <c r="B383" s="1817"/>
      <c r="C383" s="228" t="s">
        <v>8893</v>
      </c>
      <c r="D383" s="228" t="s">
        <v>22858</v>
      </c>
      <c r="E383" s="260" t="s">
        <v>15860</v>
      </c>
      <c r="F383" s="228" t="s">
        <v>8893</v>
      </c>
      <c r="G383" s="228">
        <v>700</v>
      </c>
      <c r="H383" s="244"/>
      <c r="I383" s="244"/>
      <c r="J383" s="228"/>
      <c r="K383" s="244"/>
      <c r="L383" s="228"/>
      <c r="M383" s="244"/>
      <c r="N383" s="244"/>
      <c r="O383" s="244"/>
      <c r="P383" s="244"/>
      <c r="Q383" s="244"/>
      <c r="R383" s="233"/>
      <c r="S383" s="244"/>
      <c r="T383" s="300">
        <v>2016</v>
      </c>
      <c r="U383" s="233"/>
      <c r="V383" s="233"/>
      <c r="W383" s="233"/>
      <c r="X383" s="233"/>
      <c r="Y383" s="233"/>
      <c r="Z383" s="244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44"/>
    </row>
    <row r="384" spans="1:45" ht="24" customHeight="1">
      <c r="A384" s="115"/>
      <c r="B384" s="1817"/>
      <c r="C384" s="228" t="s">
        <v>8893</v>
      </c>
      <c r="D384" s="228" t="s">
        <v>22492</v>
      </c>
      <c r="E384" s="291" t="s">
        <v>15861</v>
      </c>
      <c r="F384" s="227" t="s">
        <v>13736</v>
      </c>
      <c r="G384" s="228">
        <v>880</v>
      </c>
      <c r="H384" s="244"/>
      <c r="I384" s="244"/>
      <c r="J384" s="228"/>
      <c r="K384" s="244"/>
      <c r="L384" s="228"/>
      <c r="M384" s="244"/>
      <c r="N384" s="244"/>
      <c r="O384" s="244"/>
      <c r="P384" s="244"/>
      <c r="Q384" s="244"/>
      <c r="R384" s="233"/>
      <c r="S384" s="244"/>
      <c r="T384" s="300">
        <v>2010</v>
      </c>
      <c r="U384" s="233"/>
      <c r="V384" s="233"/>
      <c r="W384" s="233"/>
      <c r="X384" s="233"/>
      <c r="Y384" s="233"/>
      <c r="Z384" s="244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44"/>
    </row>
    <row r="385" spans="1:45" ht="24" customHeight="1">
      <c r="A385" s="115"/>
      <c r="B385" s="1817"/>
      <c r="C385" s="228" t="s">
        <v>8900</v>
      </c>
      <c r="D385" s="227" t="s">
        <v>22417</v>
      </c>
      <c r="E385" s="260" t="s">
        <v>15864</v>
      </c>
      <c r="F385" s="228" t="s">
        <v>8900</v>
      </c>
      <c r="G385" s="228">
        <v>949</v>
      </c>
      <c r="H385" s="244"/>
      <c r="I385" s="228">
        <v>924</v>
      </c>
      <c r="J385" s="244"/>
      <c r="K385" s="244"/>
      <c r="L385" s="228"/>
      <c r="M385" s="244"/>
      <c r="N385" s="244"/>
      <c r="O385" s="244"/>
      <c r="P385" s="244"/>
      <c r="Q385" s="244"/>
      <c r="R385" s="244"/>
      <c r="S385" s="244"/>
      <c r="T385" s="300">
        <v>2010</v>
      </c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  <c r="AP385" s="244"/>
      <c r="AQ385" s="244"/>
      <c r="AR385" s="244"/>
      <c r="AS385" s="244"/>
    </row>
    <row r="386" spans="1:45" ht="35.1" customHeight="1">
      <c r="A386" s="115"/>
      <c r="B386" s="1817"/>
      <c r="C386" s="228" t="s">
        <v>8906</v>
      </c>
      <c r="D386" s="244" t="s">
        <v>22675</v>
      </c>
      <c r="E386" s="228" t="s">
        <v>8907</v>
      </c>
      <c r="F386" s="227" t="s">
        <v>8906</v>
      </c>
      <c r="G386" s="228">
        <v>2158</v>
      </c>
      <c r="H386" s="244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300">
        <v>2013</v>
      </c>
      <c r="U386" s="244"/>
      <c r="V386" s="244"/>
      <c r="W386" s="244"/>
      <c r="X386" s="244"/>
      <c r="Y386" s="244"/>
      <c r="Z386" s="228">
        <v>3840</v>
      </c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  <c r="AP386" s="244"/>
      <c r="AQ386" s="244"/>
      <c r="AR386" s="244"/>
      <c r="AS386" s="228"/>
    </row>
    <row r="387" spans="1:45" ht="24" customHeight="1">
      <c r="A387" s="115"/>
      <c r="B387" s="1817"/>
      <c r="C387" s="228" t="s">
        <v>8906</v>
      </c>
      <c r="D387" s="244" t="s">
        <v>22859</v>
      </c>
      <c r="E387" s="228" t="s">
        <v>15869</v>
      </c>
      <c r="F387" s="227" t="s">
        <v>8906</v>
      </c>
      <c r="G387" s="228">
        <v>1840</v>
      </c>
      <c r="H387" s="244"/>
      <c r="I387" s="244"/>
      <c r="J387" s="244"/>
      <c r="K387" s="244"/>
      <c r="L387" s="244"/>
      <c r="M387" s="244"/>
      <c r="N387" s="244">
        <v>800</v>
      </c>
      <c r="O387" s="244"/>
      <c r="P387" s="244"/>
      <c r="Q387" s="244"/>
      <c r="R387" s="244"/>
      <c r="S387" s="244"/>
      <c r="T387" s="300">
        <v>2016</v>
      </c>
      <c r="U387" s="244"/>
      <c r="V387" s="244"/>
      <c r="W387" s="244"/>
      <c r="X387" s="244"/>
      <c r="Y387" s="244"/>
      <c r="Z387" s="228">
        <v>400</v>
      </c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  <c r="AP387" s="244"/>
      <c r="AQ387" s="244"/>
      <c r="AR387" s="244"/>
      <c r="AS387" s="228"/>
    </row>
    <row r="388" spans="1:45" ht="24" customHeight="1">
      <c r="A388" s="115"/>
      <c r="B388" s="1817"/>
      <c r="C388" s="228" t="s">
        <v>8906</v>
      </c>
      <c r="D388" s="244" t="s">
        <v>22675</v>
      </c>
      <c r="E388" s="228" t="s">
        <v>14507</v>
      </c>
      <c r="F388" s="228" t="s">
        <v>8906</v>
      </c>
      <c r="G388" s="228">
        <v>2158</v>
      </c>
      <c r="H388" s="244"/>
      <c r="I388" s="244"/>
      <c r="J388" s="244"/>
      <c r="K388" s="244"/>
      <c r="L388" s="228"/>
      <c r="M388" s="244"/>
      <c r="N388" s="244"/>
      <c r="O388" s="244"/>
      <c r="P388" s="244"/>
      <c r="Q388" s="244"/>
      <c r="R388" s="244"/>
      <c r="S388" s="244"/>
      <c r="T388" s="300">
        <v>2013</v>
      </c>
      <c r="U388" s="244"/>
      <c r="V388" s="244"/>
      <c r="W388" s="244"/>
      <c r="X388" s="244"/>
      <c r="Y388" s="244"/>
      <c r="Z388" s="228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  <c r="AP388" s="244"/>
      <c r="AQ388" s="244"/>
      <c r="AR388" s="244"/>
      <c r="AS388" s="244"/>
    </row>
    <row r="389" spans="1:45" ht="24" customHeight="1">
      <c r="A389" s="115"/>
      <c r="B389" s="1817"/>
      <c r="C389" s="228" t="s">
        <v>8906</v>
      </c>
      <c r="D389" s="244" t="s">
        <v>22860</v>
      </c>
      <c r="E389" s="228" t="s">
        <v>15871</v>
      </c>
      <c r="F389" s="228" t="s">
        <v>8906</v>
      </c>
      <c r="G389" s="228">
        <v>1840</v>
      </c>
      <c r="H389" s="244"/>
      <c r="I389" s="244"/>
      <c r="J389" s="244"/>
      <c r="K389" s="244"/>
      <c r="L389" s="228"/>
      <c r="M389" s="244"/>
      <c r="N389" s="244"/>
      <c r="O389" s="244"/>
      <c r="P389" s="244"/>
      <c r="Q389" s="244"/>
      <c r="R389" s="244"/>
      <c r="S389" s="244"/>
      <c r="T389" s="300">
        <v>2016</v>
      </c>
      <c r="U389" s="244"/>
      <c r="V389" s="244"/>
      <c r="W389" s="244"/>
      <c r="X389" s="244"/>
      <c r="Y389" s="244"/>
      <c r="Z389" s="228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  <c r="AP389" s="244"/>
      <c r="AQ389" s="244"/>
      <c r="AR389" s="244"/>
      <c r="AS389" s="244"/>
    </row>
    <row r="390" spans="1:45" ht="24" customHeight="1">
      <c r="A390" s="115"/>
      <c r="B390" s="1817"/>
      <c r="C390" s="547" t="s">
        <v>1872</v>
      </c>
      <c r="D390" s="244" t="s">
        <v>22861</v>
      </c>
      <c r="E390" s="547" t="s">
        <v>22862</v>
      </c>
      <c r="F390" s="547" t="s">
        <v>1872</v>
      </c>
      <c r="G390" s="547">
        <v>1196</v>
      </c>
      <c r="H390" s="547"/>
      <c r="I390" s="547"/>
      <c r="J390" s="547">
        <v>25</v>
      </c>
      <c r="K390" s="547">
        <v>45</v>
      </c>
      <c r="L390" s="547"/>
      <c r="M390" s="547"/>
      <c r="N390" s="547">
        <v>1196</v>
      </c>
      <c r="O390" s="547"/>
      <c r="P390" s="547"/>
      <c r="Q390" s="547"/>
      <c r="R390" s="547"/>
      <c r="S390" s="547"/>
      <c r="T390" s="819">
        <v>2025</v>
      </c>
      <c r="U390" s="547"/>
      <c r="V390" s="547"/>
      <c r="W390" s="547"/>
      <c r="X390" s="547"/>
      <c r="Y390" s="547"/>
      <c r="Z390" s="634"/>
      <c r="AA390" s="547"/>
      <c r="AB390" s="547"/>
      <c r="AC390" s="547"/>
      <c r="AD390" s="547"/>
      <c r="AE390" s="547"/>
      <c r="AF390" s="547"/>
      <c r="AG390" s="547"/>
      <c r="AH390" s="547"/>
      <c r="AI390" s="547"/>
      <c r="AJ390" s="547"/>
      <c r="AK390" s="547"/>
      <c r="AL390" s="547"/>
      <c r="AM390" s="547"/>
      <c r="AN390" s="547"/>
      <c r="AO390" s="547"/>
      <c r="AP390" s="547"/>
      <c r="AQ390" s="547"/>
      <c r="AR390" s="547"/>
      <c r="AS390" s="244"/>
    </row>
    <row r="391" spans="1:45" ht="23.25" customHeight="1">
      <c r="A391" s="115"/>
      <c r="B391" s="1817"/>
      <c r="C391" s="228" t="s">
        <v>13030</v>
      </c>
      <c r="D391" s="244" t="s">
        <v>22863</v>
      </c>
      <c r="E391" s="228" t="s">
        <v>13033</v>
      </c>
      <c r="F391" s="227" t="s">
        <v>13030</v>
      </c>
      <c r="G391" s="228">
        <v>2440</v>
      </c>
      <c r="H391" s="244"/>
      <c r="I391" s="244"/>
      <c r="J391" s="244">
        <v>45</v>
      </c>
      <c r="K391" s="244">
        <v>53</v>
      </c>
      <c r="L391" s="244"/>
      <c r="M391" s="244"/>
      <c r="N391" s="244">
        <v>2440</v>
      </c>
      <c r="O391" s="244"/>
      <c r="P391" s="244"/>
      <c r="Q391" s="244"/>
      <c r="R391" s="244"/>
      <c r="S391" s="244"/>
      <c r="T391" s="300">
        <v>2014</v>
      </c>
      <c r="U391" s="244">
        <v>600</v>
      </c>
      <c r="V391" s="244"/>
      <c r="W391" s="244"/>
      <c r="X391" s="244"/>
      <c r="Y391" s="244"/>
      <c r="Z391" s="228">
        <v>600</v>
      </c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  <c r="AP391" s="244"/>
      <c r="AQ391" s="244"/>
      <c r="AR391" s="244"/>
      <c r="AS391" s="228"/>
    </row>
    <row r="392" spans="1:45" ht="24" customHeight="1">
      <c r="A392" s="115"/>
      <c r="B392" s="1817"/>
      <c r="C392" s="228" t="s">
        <v>4148</v>
      </c>
      <c r="D392" s="244" t="s">
        <v>22864</v>
      </c>
      <c r="E392" s="228" t="s">
        <v>22865</v>
      </c>
      <c r="F392" s="227" t="s">
        <v>4148</v>
      </c>
      <c r="G392" s="228">
        <v>8461</v>
      </c>
      <c r="H392" s="244"/>
      <c r="I392" s="244">
        <v>2435</v>
      </c>
      <c r="J392" s="244"/>
      <c r="K392" s="244"/>
      <c r="L392" s="244"/>
      <c r="M392" s="244"/>
      <c r="N392" s="244">
        <v>2435</v>
      </c>
      <c r="O392" s="244"/>
      <c r="P392" s="244"/>
      <c r="Q392" s="244"/>
      <c r="R392" s="244"/>
      <c r="S392" s="244"/>
      <c r="T392" s="300">
        <v>2016</v>
      </c>
      <c r="U392" s="244"/>
      <c r="V392" s="244"/>
      <c r="W392" s="244"/>
      <c r="X392" s="244"/>
      <c r="Y392" s="244"/>
      <c r="Z392" s="228">
        <v>1000</v>
      </c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  <c r="AP392" s="244"/>
      <c r="AQ392" s="244"/>
      <c r="AR392" s="244"/>
      <c r="AS392" s="228"/>
    </row>
    <row r="393" spans="1:45" ht="24" customHeight="1">
      <c r="A393" s="115"/>
      <c r="B393" s="1817"/>
      <c r="C393" s="228" t="s">
        <v>4148</v>
      </c>
      <c r="D393" s="244" t="s">
        <v>22515</v>
      </c>
      <c r="E393" s="244" t="s">
        <v>18203</v>
      </c>
      <c r="F393" s="244" t="s">
        <v>4148</v>
      </c>
      <c r="G393" s="244">
        <v>137821</v>
      </c>
      <c r="H393" s="244"/>
      <c r="I393" s="244"/>
      <c r="J393" s="244">
        <v>25</v>
      </c>
      <c r="K393" s="244">
        <v>42</v>
      </c>
      <c r="L393" s="244"/>
      <c r="M393" s="244"/>
      <c r="N393" s="244">
        <v>1050</v>
      </c>
      <c r="O393" s="244"/>
      <c r="P393" s="244"/>
      <c r="Q393" s="244"/>
      <c r="R393" s="244"/>
      <c r="S393" s="244"/>
      <c r="T393" s="300">
        <v>2020</v>
      </c>
      <c r="U393" s="244"/>
      <c r="V393" s="244"/>
      <c r="W393" s="244"/>
      <c r="X393" s="244"/>
      <c r="Y393" s="244"/>
      <c r="Z393" s="228">
        <v>35244</v>
      </c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  <c r="AP393" s="244"/>
      <c r="AQ393" s="244"/>
      <c r="AR393" s="244"/>
      <c r="AS393" s="228"/>
    </row>
    <row r="394" spans="1:45" ht="24" customHeight="1">
      <c r="A394" s="115"/>
      <c r="B394" s="1817"/>
      <c r="C394" s="228" t="s">
        <v>13027</v>
      </c>
      <c r="D394" s="244" t="s">
        <v>22866</v>
      </c>
      <c r="E394" s="291" t="s">
        <v>22867</v>
      </c>
      <c r="F394" s="227" t="s">
        <v>13027</v>
      </c>
      <c r="G394" s="228">
        <v>18209</v>
      </c>
      <c r="H394" s="228"/>
      <c r="I394" s="228"/>
      <c r="J394" s="244">
        <v>20</v>
      </c>
      <c r="K394" s="244">
        <v>37</v>
      </c>
      <c r="L394" s="244"/>
      <c r="M394" s="244"/>
      <c r="N394" s="228">
        <v>740</v>
      </c>
      <c r="O394" s="244"/>
      <c r="P394" s="228"/>
      <c r="Q394" s="244"/>
      <c r="R394" s="244"/>
      <c r="S394" s="244"/>
      <c r="T394" s="300">
        <v>2004</v>
      </c>
      <c r="U394" s="244"/>
      <c r="V394" s="244"/>
      <c r="W394" s="244"/>
      <c r="X394" s="244"/>
      <c r="Y394" s="244"/>
      <c r="Z394" s="228">
        <v>1773</v>
      </c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28"/>
    </row>
    <row r="395" spans="1:45" ht="24" customHeight="1">
      <c r="A395" s="115"/>
      <c r="B395" s="1817"/>
      <c r="C395" s="228" t="s">
        <v>13027</v>
      </c>
      <c r="D395" s="244" t="s">
        <v>22868</v>
      </c>
      <c r="E395" s="291" t="s">
        <v>22869</v>
      </c>
      <c r="F395" s="227" t="s">
        <v>13027</v>
      </c>
      <c r="G395" s="228">
        <v>2663</v>
      </c>
      <c r="H395" s="228"/>
      <c r="I395" s="228"/>
      <c r="J395" s="244">
        <v>20</v>
      </c>
      <c r="K395" s="244">
        <v>37</v>
      </c>
      <c r="L395" s="244"/>
      <c r="M395" s="244"/>
      <c r="N395" s="228">
        <v>692</v>
      </c>
      <c r="O395" s="244"/>
      <c r="P395" s="228"/>
      <c r="Q395" s="244"/>
      <c r="R395" s="244"/>
      <c r="S395" s="244"/>
      <c r="T395" s="300">
        <v>2015</v>
      </c>
      <c r="U395" s="244"/>
      <c r="V395" s="244"/>
      <c r="W395" s="244"/>
      <c r="X395" s="244"/>
      <c r="Y395" s="244"/>
      <c r="Z395" s="228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28"/>
    </row>
    <row r="396" spans="1:45" ht="24" customHeight="1">
      <c r="A396" s="115"/>
      <c r="B396" s="1817"/>
      <c r="C396" s="228" t="s">
        <v>13027</v>
      </c>
      <c r="D396" s="244" t="s">
        <v>22870</v>
      </c>
      <c r="E396" s="291" t="s">
        <v>18204</v>
      </c>
      <c r="F396" s="227" t="s">
        <v>13027</v>
      </c>
      <c r="G396" s="228">
        <v>28378</v>
      </c>
      <c r="H396" s="228">
        <v>973</v>
      </c>
      <c r="I396" s="228">
        <v>996</v>
      </c>
      <c r="J396" s="244">
        <v>58</v>
      </c>
      <c r="K396" s="244">
        <v>30</v>
      </c>
      <c r="L396" s="244"/>
      <c r="M396" s="244"/>
      <c r="N396" s="228">
        <v>1740</v>
      </c>
      <c r="O396" s="244"/>
      <c r="P396" s="228"/>
      <c r="Q396" s="244"/>
      <c r="R396" s="244"/>
      <c r="S396" s="244"/>
      <c r="T396" s="300">
        <v>2018</v>
      </c>
      <c r="U396" s="244"/>
      <c r="V396" s="244"/>
      <c r="W396" s="244"/>
      <c r="X396" s="244"/>
      <c r="Y396" s="244"/>
      <c r="Z396" s="228">
        <v>3650</v>
      </c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28"/>
    </row>
    <row r="397" spans="1:45" ht="24" customHeight="1">
      <c r="A397" s="115"/>
      <c r="B397" s="1817"/>
      <c r="C397" s="228" t="s">
        <v>13027</v>
      </c>
      <c r="D397" s="244" t="s">
        <v>22871</v>
      </c>
      <c r="E397" s="291" t="s">
        <v>18205</v>
      </c>
      <c r="F397" s="227" t="s">
        <v>13027</v>
      </c>
      <c r="G397" s="228">
        <v>8549</v>
      </c>
      <c r="H397" s="228">
        <v>771</v>
      </c>
      <c r="I397" s="228">
        <v>754</v>
      </c>
      <c r="J397" s="244">
        <v>23</v>
      </c>
      <c r="K397" s="244">
        <v>36</v>
      </c>
      <c r="L397" s="244"/>
      <c r="M397" s="244"/>
      <c r="N397" s="228">
        <v>828</v>
      </c>
      <c r="O397" s="244"/>
      <c r="P397" s="228"/>
      <c r="Q397" s="244"/>
      <c r="R397" s="244"/>
      <c r="S397" s="244"/>
      <c r="T397" s="300">
        <v>2016</v>
      </c>
      <c r="U397" s="244"/>
      <c r="V397" s="244"/>
      <c r="W397" s="244"/>
      <c r="X397" s="244"/>
      <c r="Y397" s="244"/>
      <c r="Z397" s="228">
        <v>1505</v>
      </c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  <c r="AP397" s="244"/>
      <c r="AQ397" s="244"/>
      <c r="AR397" s="244"/>
      <c r="AS397" s="228"/>
    </row>
    <row r="398" spans="1:45" ht="24" customHeight="1">
      <c r="A398" s="115"/>
      <c r="B398" s="1817"/>
      <c r="C398" s="228" t="s">
        <v>13027</v>
      </c>
      <c r="D398" s="244" t="s">
        <v>22701</v>
      </c>
      <c r="E398" s="291" t="s">
        <v>22872</v>
      </c>
      <c r="F398" s="227" t="s">
        <v>13027</v>
      </c>
      <c r="G398" s="228">
        <v>12415</v>
      </c>
      <c r="H398" s="228">
        <v>920</v>
      </c>
      <c r="I398" s="228">
        <v>908</v>
      </c>
      <c r="J398" s="244">
        <v>23</v>
      </c>
      <c r="K398" s="244">
        <v>42</v>
      </c>
      <c r="L398" s="244"/>
      <c r="M398" s="244"/>
      <c r="N398" s="228">
        <v>800</v>
      </c>
      <c r="O398" s="244"/>
      <c r="P398" s="228"/>
      <c r="Q398" s="244"/>
      <c r="R398" s="244"/>
      <c r="S398" s="244"/>
      <c r="T398" s="300">
        <v>2011</v>
      </c>
      <c r="U398" s="244"/>
      <c r="V398" s="244"/>
      <c r="W398" s="244"/>
      <c r="X398" s="244"/>
      <c r="Y398" s="244"/>
      <c r="Z398" s="228">
        <v>2366</v>
      </c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4"/>
      <c r="AM398" s="244"/>
      <c r="AN398" s="244"/>
      <c r="AO398" s="244"/>
      <c r="AP398" s="244"/>
      <c r="AQ398" s="244"/>
      <c r="AR398" s="244"/>
      <c r="AS398" s="228"/>
    </row>
    <row r="399" spans="1:45" ht="24" customHeight="1">
      <c r="A399" s="115"/>
      <c r="B399" s="1817"/>
      <c r="C399" s="228" t="s">
        <v>13017</v>
      </c>
      <c r="D399" s="244" t="s">
        <v>22468</v>
      </c>
      <c r="E399" s="260" t="s">
        <v>18206</v>
      </c>
      <c r="F399" s="228" t="s">
        <v>13017</v>
      </c>
      <c r="G399" s="228">
        <v>12536</v>
      </c>
      <c r="H399" s="228"/>
      <c r="I399" s="228"/>
      <c r="J399" s="228"/>
      <c r="K399" s="244"/>
      <c r="L399" s="244"/>
      <c r="M399" s="244"/>
      <c r="N399" s="244">
        <v>2365</v>
      </c>
      <c r="O399" s="244"/>
      <c r="P399" s="244"/>
      <c r="Q399" s="244"/>
      <c r="R399" s="244"/>
      <c r="S399" s="244"/>
      <c r="T399" s="300">
        <v>2018</v>
      </c>
      <c r="U399" s="244"/>
      <c r="V399" s="244"/>
      <c r="W399" s="244"/>
      <c r="X399" s="244"/>
      <c r="Y399" s="244"/>
      <c r="Z399" s="228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  <c r="AO399" s="244"/>
      <c r="AP399" s="244"/>
      <c r="AQ399" s="244"/>
      <c r="AR399" s="244"/>
      <c r="AS399" s="244"/>
    </row>
    <row r="400" spans="1:45" ht="24" customHeight="1">
      <c r="A400" s="115"/>
      <c r="B400" s="1817"/>
      <c r="C400" s="228" t="s">
        <v>12932</v>
      </c>
      <c r="D400" s="244" t="s">
        <v>22586</v>
      </c>
      <c r="E400" s="260" t="s">
        <v>14511</v>
      </c>
      <c r="F400" s="228" t="s">
        <v>12932</v>
      </c>
      <c r="G400" s="228">
        <v>1125</v>
      </c>
      <c r="H400" s="244"/>
      <c r="I400" s="244"/>
      <c r="J400" s="244"/>
      <c r="K400" s="244"/>
      <c r="L400" s="228"/>
      <c r="M400" s="244"/>
      <c r="N400" s="244"/>
      <c r="O400" s="244"/>
      <c r="P400" s="244"/>
      <c r="Q400" s="244"/>
      <c r="R400" s="244"/>
      <c r="S400" s="244"/>
      <c r="T400" s="300">
        <v>2020</v>
      </c>
      <c r="U400" s="244"/>
      <c r="V400" s="244"/>
      <c r="W400" s="244"/>
      <c r="X400" s="244"/>
      <c r="Y400" s="244"/>
      <c r="Z400" s="228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  <c r="AO400" s="244"/>
      <c r="AP400" s="244"/>
      <c r="AQ400" s="244"/>
      <c r="AR400" s="244"/>
      <c r="AS400" s="244"/>
    </row>
    <row r="401" spans="1:45" ht="24" customHeight="1">
      <c r="A401" s="115"/>
      <c r="B401" s="1817"/>
      <c r="C401" s="228" t="s">
        <v>12932</v>
      </c>
      <c r="D401" s="244" t="s">
        <v>22873</v>
      </c>
      <c r="E401" s="291" t="s">
        <v>14512</v>
      </c>
      <c r="F401" s="228" t="s">
        <v>12932</v>
      </c>
      <c r="G401" s="228">
        <v>1385</v>
      </c>
      <c r="H401" s="244"/>
      <c r="I401" s="244"/>
      <c r="J401" s="244"/>
      <c r="K401" s="244"/>
      <c r="L401" s="228"/>
      <c r="M401" s="244"/>
      <c r="N401" s="244"/>
      <c r="O401" s="244"/>
      <c r="P401" s="244"/>
      <c r="Q401" s="244"/>
      <c r="R401" s="244"/>
      <c r="S401" s="244"/>
      <c r="T401" s="300">
        <v>2020</v>
      </c>
      <c r="U401" s="244"/>
      <c r="V401" s="244"/>
      <c r="W401" s="244"/>
      <c r="X401" s="244"/>
      <c r="Y401" s="244"/>
      <c r="Z401" s="228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  <c r="AO401" s="244"/>
      <c r="AP401" s="244"/>
      <c r="AQ401" s="244"/>
      <c r="AR401" s="244"/>
      <c r="AS401" s="244"/>
    </row>
    <row r="402" spans="1:45" s="1821" customFormat="1" ht="24" customHeight="1">
      <c r="B402" s="1834" t="s">
        <v>90</v>
      </c>
      <c r="C402" s="318" t="s">
        <v>55</v>
      </c>
      <c r="D402" s="318"/>
      <c r="E402" s="315">
        <f>COUNTA(E403:E433)</f>
        <v>31</v>
      </c>
      <c r="F402" s="318"/>
      <c r="G402" s="318">
        <f>SUM(G403:G433)</f>
        <v>295887</v>
      </c>
      <c r="H402" s="318">
        <f>SUM(H403:H433)</f>
        <v>0</v>
      </c>
      <c r="I402" s="318">
        <f>SUM(I403:I433)</f>
        <v>6980</v>
      </c>
      <c r="J402" s="318"/>
      <c r="K402" s="318"/>
      <c r="L402" s="318"/>
      <c r="M402" s="318"/>
      <c r="N402" s="318"/>
      <c r="O402" s="318"/>
      <c r="P402" s="318"/>
      <c r="Q402" s="349"/>
      <c r="R402" s="349"/>
      <c r="S402" s="314"/>
      <c r="T402" s="300"/>
      <c r="U402" s="349"/>
      <c r="V402" s="349"/>
      <c r="W402" s="349"/>
      <c r="X402" s="349"/>
      <c r="Y402" s="349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</row>
    <row r="403" spans="1:45" ht="24" customHeight="1">
      <c r="B403" s="1817"/>
      <c r="C403" s="228" t="s">
        <v>14524</v>
      </c>
      <c r="D403" s="228"/>
      <c r="E403" s="260" t="s">
        <v>23311</v>
      </c>
      <c r="F403" s="228" t="s">
        <v>23283</v>
      </c>
      <c r="G403" s="228">
        <v>1060</v>
      </c>
      <c r="H403" s="228"/>
      <c r="I403" s="228"/>
      <c r="J403" s="228"/>
      <c r="K403" s="244"/>
      <c r="L403" s="244"/>
      <c r="M403" s="244"/>
      <c r="N403" s="244"/>
      <c r="O403" s="244"/>
      <c r="P403" s="244"/>
      <c r="Q403" s="244"/>
      <c r="R403" s="233"/>
      <c r="S403" s="244"/>
      <c r="T403" s="300"/>
      <c r="U403" s="233"/>
      <c r="V403" s="233"/>
      <c r="W403" s="233"/>
      <c r="X403" s="233"/>
      <c r="Y403" s="233"/>
      <c r="Z403" s="244"/>
      <c r="AA403" s="233"/>
      <c r="AB403" s="233"/>
      <c r="AC403" s="233"/>
      <c r="AD403" s="233"/>
      <c r="AE403" s="233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54"/>
    </row>
    <row r="404" spans="1:45" ht="24" customHeight="1">
      <c r="B404" s="1817"/>
      <c r="C404" s="228" t="s">
        <v>14524</v>
      </c>
      <c r="D404" s="228" t="s">
        <v>23312</v>
      </c>
      <c r="E404" s="260" t="s">
        <v>23313</v>
      </c>
      <c r="F404" s="228" t="s">
        <v>23283</v>
      </c>
      <c r="G404" s="228">
        <v>8500</v>
      </c>
      <c r="H404" s="228"/>
      <c r="I404" s="228"/>
      <c r="J404" s="228">
        <v>85</v>
      </c>
      <c r="K404" s="244">
        <v>100</v>
      </c>
      <c r="L404" s="244"/>
      <c r="M404" s="244"/>
      <c r="N404" s="244"/>
      <c r="O404" s="244"/>
      <c r="P404" s="244"/>
      <c r="Q404" s="244"/>
      <c r="R404" s="233"/>
      <c r="S404" s="244"/>
      <c r="T404" s="300">
        <v>2015</v>
      </c>
      <c r="U404" s="233">
        <v>393</v>
      </c>
      <c r="V404" s="233">
        <v>531</v>
      </c>
      <c r="W404" s="233"/>
      <c r="X404" s="233"/>
      <c r="Y404" s="233"/>
      <c r="Z404" s="244">
        <f>SUM(U404:Y404)</f>
        <v>924</v>
      </c>
      <c r="AA404" s="233">
        <v>2022</v>
      </c>
      <c r="AB404" s="233"/>
      <c r="AC404" s="233"/>
      <c r="AD404" s="233"/>
      <c r="AE404" s="233">
        <v>4</v>
      </c>
      <c r="AF404" s="233">
        <v>600</v>
      </c>
      <c r="AG404" s="233">
        <f>67+250+16+7</f>
        <v>340</v>
      </c>
      <c r="AH404" s="233"/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54"/>
    </row>
    <row r="405" spans="1:45" ht="24" customHeight="1">
      <c r="B405" s="1817"/>
      <c r="C405" s="228" t="s">
        <v>14524</v>
      </c>
      <c r="D405" s="228"/>
      <c r="E405" s="260" t="s">
        <v>23314</v>
      </c>
      <c r="F405" s="228" t="s">
        <v>13812</v>
      </c>
      <c r="G405" s="228">
        <v>544</v>
      </c>
      <c r="H405" s="228"/>
      <c r="I405" s="228"/>
      <c r="J405" s="228"/>
      <c r="K405" s="244"/>
      <c r="L405" s="244"/>
      <c r="M405" s="244"/>
      <c r="N405" s="244"/>
      <c r="O405" s="244"/>
      <c r="P405" s="244"/>
      <c r="Q405" s="244"/>
      <c r="R405" s="233"/>
      <c r="S405" s="244"/>
      <c r="T405" s="300"/>
      <c r="U405" s="233"/>
      <c r="V405" s="233"/>
      <c r="W405" s="233"/>
      <c r="X405" s="233"/>
      <c r="Y405" s="233"/>
      <c r="Z405" s="244"/>
      <c r="AA405" s="233"/>
      <c r="AB405" s="233"/>
      <c r="AC405" s="233"/>
      <c r="AD405" s="233"/>
      <c r="AE405" s="233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54"/>
    </row>
    <row r="406" spans="1:45" ht="24" customHeight="1">
      <c r="B406" s="1817"/>
      <c r="C406" s="228" t="s">
        <v>14524</v>
      </c>
      <c r="D406" s="228"/>
      <c r="E406" s="260" t="s">
        <v>23315</v>
      </c>
      <c r="F406" s="228" t="s">
        <v>13812</v>
      </c>
      <c r="G406" s="228">
        <v>1060</v>
      </c>
      <c r="H406" s="228"/>
      <c r="I406" s="228"/>
      <c r="J406" s="228"/>
      <c r="K406" s="244"/>
      <c r="L406" s="244"/>
      <c r="M406" s="244"/>
      <c r="N406" s="244"/>
      <c r="O406" s="244"/>
      <c r="P406" s="244"/>
      <c r="Q406" s="244"/>
      <c r="R406" s="233"/>
      <c r="S406" s="244"/>
      <c r="T406" s="300"/>
      <c r="U406" s="233"/>
      <c r="V406" s="233"/>
      <c r="W406" s="233"/>
      <c r="X406" s="233"/>
      <c r="Y406" s="233"/>
      <c r="Z406" s="244"/>
      <c r="AA406" s="233"/>
      <c r="AB406" s="233"/>
      <c r="AC406" s="233"/>
      <c r="AD406" s="233"/>
      <c r="AE406" s="233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54"/>
    </row>
    <row r="407" spans="1:45" ht="24" customHeight="1">
      <c r="B407" s="1817"/>
      <c r="C407" s="228" t="s">
        <v>14524</v>
      </c>
      <c r="D407" s="228"/>
      <c r="E407" s="260" t="s">
        <v>23316</v>
      </c>
      <c r="F407" s="228" t="s">
        <v>23048</v>
      </c>
      <c r="G407" s="228">
        <v>1400</v>
      </c>
      <c r="H407" s="228"/>
      <c r="I407" s="228"/>
      <c r="J407" s="228"/>
      <c r="K407" s="244"/>
      <c r="L407" s="244"/>
      <c r="M407" s="244"/>
      <c r="N407" s="244"/>
      <c r="O407" s="244"/>
      <c r="P407" s="244"/>
      <c r="Q407" s="244"/>
      <c r="R407" s="233"/>
      <c r="S407" s="244"/>
      <c r="T407" s="300"/>
      <c r="U407" s="233"/>
      <c r="V407" s="233"/>
      <c r="W407" s="233"/>
      <c r="X407" s="233"/>
      <c r="Y407" s="233"/>
      <c r="Z407" s="244"/>
      <c r="AA407" s="233"/>
      <c r="AB407" s="233"/>
      <c r="AC407" s="233"/>
      <c r="AD407" s="233"/>
      <c r="AE407" s="233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54"/>
    </row>
    <row r="408" spans="1:45" ht="24" customHeight="1">
      <c r="B408" s="1817"/>
      <c r="C408" s="228" t="s">
        <v>14524</v>
      </c>
      <c r="D408" s="228"/>
      <c r="E408" s="260" t="s">
        <v>23317</v>
      </c>
      <c r="F408" s="228" t="s">
        <v>23048</v>
      </c>
      <c r="G408" s="228">
        <v>588</v>
      </c>
      <c r="H408" s="228"/>
      <c r="I408" s="228"/>
      <c r="J408" s="228"/>
      <c r="K408" s="244"/>
      <c r="L408" s="244"/>
      <c r="M408" s="244"/>
      <c r="N408" s="244"/>
      <c r="O408" s="244"/>
      <c r="P408" s="244"/>
      <c r="Q408" s="244"/>
      <c r="R408" s="233"/>
      <c r="S408" s="244"/>
      <c r="T408" s="300"/>
      <c r="U408" s="233"/>
      <c r="V408" s="233"/>
      <c r="W408" s="233"/>
      <c r="X408" s="233"/>
      <c r="Y408" s="233"/>
      <c r="Z408" s="244"/>
      <c r="AA408" s="233"/>
      <c r="AB408" s="233"/>
      <c r="AC408" s="233"/>
      <c r="AD408" s="233"/>
      <c r="AE408" s="233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54"/>
    </row>
    <row r="409" spans="1:45" ht="24" customHeight="1">
      <c r="B409" s="1817"/>
      <c r="C409" s="228" t="s">
        <v>14524</v>
      </c>
      <c r="D409" s="228"/>
      <c r="E409" s="260" t="s">
        <v>23318</v>
      </c>
      <c r="F409" s="228" t="s">
        <v>23319</v>
      </c>
      <c r="G409" s="228">
        <v>261</v>
      </c>
      <c r="H409" s="228"/>
      <c r="I409" s="228"/>
      <c r="J409" s="228"/>
      <c r="K409" s="244"/>
      <c r="L409" s="244"/>
      <c r="M409" s="244"/>
      <c r="N409" s="244"/>
      <c r="O409" s="244"/>
      <c r="P409" s="244"/>
      <c r="Q409" s="244"/>
      <c r="R409" s="233"/>
      <c r="S409" s="244"/>
      <c r="T409" s="300"/>
      <c r="U409" s="233"/>
      <c r="V409" s="233"/>
      <c r="W409" s="233"/>
      <c r="X409" s="233"/>
      <c r="Y409" s="233"/>
      <c r="Z409" s="244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54"/>
    </row>
    <row r="410" spans="1:45" ht="24" customHeight="1">
      <c r="B410" s="1817"/>
      <c r="C410" s="228" t="s">
        <v>14519</v>
      </c>
      <c r="D410" s="228" t="s">
        <v>23320</v>
      </c>
      <c r="E410" s="260" t="s">
        <v>18207</v>
      </c>
      <c r="F410" s="228" t="s">
        <v>14520</v>
      </c>
      <c r="G410" s="228">
        <v>1100</v>
      </c>
      <c r="H410" s="228"/>
      <c r="I410" s="228"/>
      <c r="J410" s="228"/>
      <c r="K410" s="244"/>
      <c r="L410" s="244"/>
      <c r="M410" s="244"/>
      <c r="N410" s="244"/>
      <c r="O410" s="244"/>
      <c r="P410" s="244"/>
      <c r="Q410" s="244"/>
      <c r="R410" s="233"/>
      <c r="S410" s="244"/>
      <c r="T410" s="300">
        <v>2011</v>
      </c>
      <c r="U410" s="233"/>
      <c r="V410" s="233"/>
      <c r="W410" s="233"/>
      <c r="X410" s="233"/>
      <c r="Y410" s="233"/>
      <c r="Z410" s="244"/>
      <c r="AA410" s="233"/>
      <c r="AB410" s="233"/>
      <c r="AC410" s="233"/>
      <c r="AD410" s="233"/>
      <c r="AE410" s="233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54"/>
    </row>
    <row r="411" spans="1:45" ht="24" customHeight="1">
      <c r="B411" s="1817"/>
      <c r="C411" s="228" t="s">
        <v>14519</v>
      </c>
      <c r="D411" s="228" t="s">
        <v>23321</v>
      </c>
      <c r="E411" s="260" t="s">
        <v>15880</v>
      </c>
      <c r="F411" s="228" t="s">
        <v>14520</v>
      </c>
      <c r="G411" s="228">
        <v>1550</v>
      </c>
      <c r="H411" s="228"/>
      <c r="I411" s="228"/>
      <c r="J411" s="228"/>
      <c r="K411" s="244"/>
      <c r="L411" s="244"/>
      <c r="M411" s="244"/>
      <c r="N411" s="244"/>
      <c r="O411" s="244"/>
      <c r="P411" s="244"/>
      <c r="Q411" s="244"/>
      <c r="R411" s="233"/>
      <c r="S411" s="244"/>
      <c r="T411" s="300">
        <v>2009</v>
      </c>
      <c r="U411" s="233"/>
      <c r="V411" s="233"/>
      <c r="W411" s="233"/>
      <c r="X411" s="233"/>
      <c r="Y411" s="233"/>
      <c r="Z411" s="244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54"/>
    </row>
    <row r="412" spans="1:45" ht="24" customHeight="1">
      <c r="B412" s="1817"/>
      <c r="C412" s="228" t="s">
        <v>14519</v>
      </c>
      <c r="D412" s="228" t="s">
        <v>23322</v>
      </c>
      <c r="E412" s="260" t="s">
        <v>15881</v>
      </c>
      <c r="F412" s="228" t="s">
        <v>14520</v>
      </c>
      <c r="G412" s="228">
        <v>950</v>
      </c>
      <c r="H412" s="228"/>
      <c r="I412" s="228"/>
      <c r="J412" s="228"/>
      <c r="K412" s="244"/>
      <c r="L412" s="244"/>
      <c r="M412" s="244"/>
      <c r="N412" s="244"/>
      <c r="O412" s="244"/>
      <c r="P412" s="244"/>
      <c r="Q412" s="244"/>
      <c r="R412" s="233"/>
      <c r="S412" s="244"/>
      <c r="T412" s="300">
        <v>2018</v>
      </c>
      <c r="U412" s="233"/>
      <c r="V412" s="233"/>
      <c r="W412" s="233"/>
      <c r="X412" s="233"/>
      <c r="Y412" s="233"/>
      <c r="Z412" s="244"/>
      <c r="AA412" s="233"/>
      <c r="AB412" s="233"/>
      <c r="AC412" s="233"/>
      <c r="AD412" s="233"/>
      <c r="AE412" s="233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54"/>
    </row>
    <row r="413" spans="1:45" ht="24" customHeight="1">
      <c r="B413" s="1817"/>
      <c r="C413" s="228" t="s">
        <v>14519</v>
      </c>
      <c r="D413" s="228" t="s">
        <v>23323</v>
      </c>
      <c r="E413" s="260" t="s">
        <v>15882</v>
      </c>
      <c r="F413" s="228" t="s">
        <v>14520</v>
      </c>
      <c r="G413" s="228">
        <v>900</v>
      </c>
      <c r="H413" s="228"/>
      <c r="I413" s="228"/>
      <c r="J413" s="228"/>
      <c r="K413" s="244"/>
      <c r="L413" s="244"/>
      <c r="M413" s="244"/>
      <c r="N413" s="244"/>
      <c r="O413" s="244"/>
      <c r="P413" s="244"/>
      <c r="Q413" s="244"/>
      <c r="R413" s="233"/>
      <c r="S413" s="244"/>
      <c r="T413" s="300">
        <v>2017</v>
      </c>
      <c r="U413" s="233"/>
      <c r="V413" s="233"/>
      <c r="W413" s="233"/>
      <c r="X413" s="233"/>
      <c r="Y413" s="233"/>
      <c r="Z413" s="244"/>
      <c r="AA413" s="233"/>
      <c r="AB413" s="233"/>
      <c r="AC413" s="233"/>
      <c r="AD413" s="233"/>
      <c r="AE413" s="233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54"/>
    </row>
    <row r="414" spans="1:45" ht="24" customHeight="1">
      <c r="B414" s="1817"/>
      <c r="C414" s="228" t="s">
        <v>14519</v>
      </c>
      <c r="D414" s="228" t="s">
        <v>23324</v>
      </c>
      <c r="E414" s="260" t="s">
        <v>15883</v>
      </c>
      <c r="F414" s="228" t="s">
        <v>14520</v>
      </c>
      <c r="G414" s="228">
        <v>4166</v>
      </c>
      <c r="H414" s="228"/>
      <c r="I414" s="228"/>
      <c r="J414" s="228"/>
      <c r="K414" s="244"/>
      <c r="L414" s="244"/>
      <c r="M414" s="244"/>
      <c r="N414" s="244"/>
      <c r="O414" s="244"/>
      <c r="P414" s="244"/>
      <c r="Q414" s="244"/>
      <c r="R414" s="233"/>
      <c r="S414" s="244"/>
      <c r="T414" s="300">
        <v>2018</v>
      </c>
      <c r="U414" s="233"/>
      <c r="V414" s="233"/>
      <c r="W414" s="233"/>
      <c r="X414" s="233"/>
      <c r="Y414" s="233"/>
      <c r="Z414" s="244"/>
      <c r="AA414" s="233"/>
      <c r="AB414" s="233"/>
      <c r="AC414" s="233"/>
      <c r="AD414" s="233"/>
      <c r="AE414" s="233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54"/>
    </row>
    <row r="415" spans="1:45" ht="24" customHeight="1">
      <c r="B415" s="1817"/>
      <c r="C415" s="228" t="s">
        <v>14519</v>
      </c>
      <c r="D415" s="228" t="s">
        <v>23325</v>
      </c>
      <c r="E415" s="260" t="s">
        <v>23326</v>
      </c>
      <c r="F415" s="228" t="s">
        <v>14520</v>
      </c>
      <c r="G415" s="228">
        <v>1152</v>
      </c>
      <c r="H415" s="228"/>
      <c r="I415" s="228"/>
      <c r="J415" s="228"/>
      <c r="K415" s="244"/>
      <c r="L415" s="244"/>
      <c r="M415" s="244"/>
      <c r="N415" s="244"/>
      <c r="O415" s="244"/>
      <c r="P415" s="244"/>
      <c r="Q415" s="244"/>
      <c r="R415" s="233"/>
      <c r="S415" s="244"/>
      <c r="T415" s="300">
        <v>2024</v>
      </c>
      <c r="U415" s="233"/>
      <c r="V415" s="233"/>
      <c r="W415" s="233"/>
      <c r="X415" s="233"/>
      <c r="Y415" s="233"/>
      <c r="Z415" s="244"/>
      <c r="AA415" s="233"/>
      <c r="AB415" s="233"/>
      <c r="AC415" s="233"/>
      <c r="AD415" s="233"/>
      <c r="AE415" s="233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54"/>
    </row>
    <row r="416" spans="1:45" s="1839" customFormat="1" ht="24" customHeight="1">
      <c r="B416" s="1817"/>
      <c r="C416" s="228" t="s">
        <v>4490</v>
      </c>
      <c r="D416" s="228" t="s">
        <v>23327</v>
      </c>
      <c r="E416" s="228" t="s">
        <v>15894</v>
      </c>
      <c r="F416" s="228" t="s">
        <v>23328</v>
      </c>
      <c r="G416" s="228">
        <v>14919</v>
      </c>
      <c r="H416" s="228"/>
      <c r="I416" s="228"/>
      <c r="J416" s="228">
        <v>24</v>
      </c>
      <c r="K416" s="228">
        <v>44</v>
      </c>
      <c r="L416" s="228"/>
      <c r="M416" s="228"/>
      <c r="N416" s="228">
        <v>1056</v>
      </c>
      <c r="O416" s="228"/>
      <c r="P416" s="228"/>
      <c r="Q416" s="233"/>
      <c r="R416" s="233"/>
      <c r="S416" s="227"/>
      <c r="T416" s="300">
        <v>2018</v>
      </c>
      <c r="U416" s="233"/>
      <c r="V416" s="233"/>
      <c r="W416" s="233"/>
      <c r="X416" s="233"/>
      <c r="Y416" s="233"/>
      <c r="Z416" s="228" t="s">
        <v>3049</v>
      </c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28" t="s">
        <v>18208</v>
      </c>
    </row>
    <row r="417" spans="1:45" ht="24" customHeight="1">
      <c r="A417" s="1821"/>
      <c r="B417" s="1817"/>
      <c r="C417" s="584" t="s">
        <v>4492</v>
      </c>
      <c r="D417" s="260" t="s">
        <v>23329</v>
      </c>
      <c r="E417" s="584" t="s">
        <v>17114</v>
      </c>
      <c r="F417" s="584" t="s">
        <v>4492</v>
      </c>
      <c r="G417" s="785">
        <v>1050</v>
      </c>
      <c r="H417" s="584"/>
      <c r="I417" s="584"/>
      <c r="J417" s="584"/>
      <c r="K417" s="244"/>
      <c r="L417" s="244"/>
      <c r="M417" s="244"/>
      <c r="N417" s="244">
        <v>1050</v>
      </c>
      <c r="O417" s="244"/>
      <c r="P417" s="244"/>
      <c r="Q417" s="244"/>
      <c r="R417" s="244"/>
      <c r="S417" s="244"/>
      <c r="T417" s="300">
        <v>2020</v>
      </c>
      <c r="U417" s="244"/>
      <c r="V417" s="244"/>
      <c r="W417" s="244"/>
      <c r="X417" s="244"/>
      <c r="Y417" s="244"/>
      <c r="Z417" s="244">
        <v>94</v>
      </c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584"/>
    </row>
    <row r="418" spans="1:45" ht="24" customHeight="1">
      <c r="B418" s="1817"/>
      <c r="C418" s="584" t="s">
        <v>4492</v>
      </c>
      <c r="D418" s="228" t="s">
        <v>23330</v>
      </c>
      <c r="E418" s="584" t="s">
        <v>17119</v>
      </c>
      <c r="F418" s="584" t="s">
        <v>4492</v>
      </c>
      <c r="G418" s="785">
        <v>1390</v>
      </c>
      <c r="H418" s="584"/>
      <c r="I418" s="584"/>
      <c r="J418" s="584"/>
      <c r="K418" s="244"/>
      <c r="L418" s="244"/>
      <c r="M418" s="244"/>
      <c r="N418" s="244">
        <v>1390</v>
      </c>
      <c r="O418" s="244"/>
      <c r="P418" s="244"/>
      <c r="Q418" s="244"/>
      <c r="R418" s="244"/>
      <c r="S418" s="244"/>
      <c r="T418" s="300">
        <v>2019</v>
      </c>
      <c r="U418" s="244"/>
      <c r="V418" s="244"/>
      <c r="W418" s="244"/>
      <c r="X418" s="244"/>
      <c r="Y418" s="244"/>
      <c r="Z418" s="244">
        <v>187</v>
      </c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584"/>
    </row>
    <row r="419" spans="1:45" ht="24" customHeight="1">
      <c r="A419" s="1821"/>
      <c r="B419" s="1817"/>
      <c r="C419" s="584" t="s">
        <v>4492</v>
      </c>
      <c r="D419" s="228" t="s">
        <v>23331</v>
      </c>
      <c r="E419" s="584" t="s">
        <v>17121</v>
      </c>
      <c r="F419" s="584" t="s">
        <v>4492</v>
      </c>
      <c r="G419" s="785">
        <v>1478</v>
      </c>
      <c r="H419" s="584"/>
      <c r="I419" s="584"/>
      <c r="J419" s="584"/>
      <c r="K419" s="244"/>
      <c r="L419" s="244"/>
      <c r="M419" s="244"/>
      <c r="N419" s="244">
        <v>1478</v>
      </c>
      <c r="O419" s="244"/>
      <c r="P419" s="244"/>
      <c r="Q419" s="244"/>
      <c r="R419" s="244"/>
      <c r="S419" s="244"/>
      <c r="T419" s="300">
        <v>2018</v>
      </c>
      <c r="U419" s="244"/>
      <c r="V419" s="244"/>
      <c r="W419" s="244"/>
      <c r="X419" s="244"/>
      <c r="Y419" s="244"/>
      <c r="Z419" s="244">
        <v>621</v>
      </c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584"/>
    </row>
    <row r="420" spans="1:45" ht="24" customHeight="1">
      <c r="A420" s="1821"/>
      <c r="B420" s="1817"/>
      <c r="C420" s="584" t="s">
        <v>4492</v>
      </c>
      <c r="D420" s="228" t="s">
        <v>23332</v>
      </c>
      <c r="E420" s="584" t="s">
        <v>17123</v>
      </c>
      <c r="F420" s="584" t="s">
        <v>12001</v>
      </c>
      <c r="G420" s="785">
        <v>2200</v>
      </c>
      <c r="H420" s="584"/>
      <c r="I420" s="584"/>
      <c r="J420" s="584"/>
      <c r="K420" s="244"/>
      <c r="L420" s="244"/>
      <c r="M420" s="244"/>
      <c r="N420" s="244">
        <v>1980</v>
      </c>
      <c r="O420" s="244"/>
      <c r="P420" s="244"/>
      <c r="Q420" s="244"/>
      <c r="R420" s="244"/>
      <c r="S420" s="244"/>
      <c r="T420" s="300">
        <v>2005</v>
      </c>
      <c r="U420" s="244"/>
      <c r="V420" s="244"/>
      <c r="W420" s="244"/>
      <c r="X420" s="244"/>
      <c r="Y420" s="244"/>
      <c r="Z420" s="244">
        <v>123</v>
      </c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584"/>
    </row>
    <row r="421" spans="1:45" ht="24" customHeight="1">
      <c r="A421" s="1821"/>
      <c r="B421" s="1817"/>
      <c r="C421" s="584" t="s">
        <v>13039</v>
      </c>
      <c r="D421" s="228"/>
      <c r="E421" s="391" t="s">
        <v>23333</v>
      </c>
      <c r="F421" s="584" t="s">
        <v>13039</v>
      </c>
      <c r="G421" s="785">
        <v>27134</v>
      </c>
      <c r="H421" s="584"/>
      <c r="I421" s="584"/>
      <c r="J421" s="584"/>
      <c r="K421" s="244"/>
      <c r="L421" s="244"/>
      <c r="M421" s="244"/>
      <c r="N421" s="244">
        <v>9000</v>
      </c>
      <c r="O421" s="244"/>
      <c r="P421" s="244"/>
      <c r="Q421" s="244"/>
      <c r="R421" s="244"/>
      <c r="S421" s="244"/>
      <c r="T421" s="300">
        <v>2024</v>
      </c>
      <c r="U421" s="244"/>
      <c r="V421" s="244"/>
      <c r="W421" s="244"/>
      <c r="X421" s="244"/>
      <c r="Y421" s="244"/>
      <c r="Z421" s="244">
        <v>300</v>
      </c>
      <c r="AA421" s="244"/>
      <c r="AB421" s="244"/>
      <c r="AC421" s="244"/>
      <c r="AD421" s="244"/>
      <c r="AE421" s="244">
        <v>6</v>
      </c>
      <c r="AF421" s="244"/>
      <c r="AG421" s="244">
        <v>100</v>
      </c>
      <c r="AH421" s="244"/>
      <c r="AI421" s="244"/>
      <c r="AJ421" s="244" t="s">
        <v>12723</v>
      </c>
      <c r="AK421" s="244"/>
      <c r="AL421" s="244"/>
      <c r="AM421" s="244"/>
      <c r="AN421" s="244"/>
      <c r="AO421" s="244"/>
      <c r="AP421" s="244"/>
      <c r="AQ421" s="244"/>
      <c r="AR421" s="244"/>
      <c r="AS421" s="584"/>
    </row>
    <row r="422" spans="1:45" ht="24" customHeight="1">
      <c r="B422" s="1817"/>
      <c r="C422" s="228" t="s">
        <v>4498</v>
      </c>
      <c r="D422" s="584" t="s">
        <v>23334</v>
      </c>
      <c r="E422" s="228" t="s">
        <v>15917</v>
      </c>
      <c r="F422" s="228" t="s">
        <v>23001</v>
      </c>
      <c r="G422" s="228">
        <v>11242</v>
      </c>
      <c r="H422" s="240"/>
      <c r="I422" s="240"/>
      <c r="J422" s="240"/>
      <c r="K422" s="240"/>
      <c r="L422" s="240"/>
      <c r="M422" s="240"/>
      <c r="N422" s="240"/>
      <c r="O422" s="233"/>
      <c r="P422" s="233"/>
      <c r="Q422" s="233"/>
      <c r="R422" s="244"/>
      <c r="S422" s="233"/>
      <c r="T422" s="300">
        <v>2018</v>
      </c>
      <c r="U422" s="244">
        <v>1000</v>
      </c>
      <c r="V422" s="244"/>
      <c r="W422" s="244"/>
      <c r="X422" s="244"/>
      <c r="Y422" s="244"/>
      <c r="Z422" s="240">
        <v>1000</v>
      </c>
      <c r="AA422" s="244"/>
      <c r="AB422" s="244"/>
      <c r="AC422" s="244"/>
      <c r="AD422" s="244"/>
      <c r="AE422" s="244"/>
      <c r="AF422" s="244"/>
      <c r="AG422" s="244"/>
      <c r="AH422" s="244"/>
      <c r="AI422" s="244" t="s">
        <v>16112</v>
      </c>
      <c r="AJ422" s="244">
        <v>4</v>
      </c>
      <c r="AK422" s="244"/>
      <c r="AL422" s="244" t="s">
        <v>23335</v>
      </c>
      <c r="AM422" s="244" t="s">
        <v>16984</v>
      </c>
      <c r="AN422" s="244"/>
      <c r="AO422" s="244"/>
      <c r="AP422" s="244"/>
      <c r="AQ422" s="244"/>
      <c r="AR422" s="244"/>
      <c r="AS422" s="233"/>
    </row>
    <row r="423" spans="1:45" ht="24" customHeight="1">
      <c r="B423" s="1817"/>
      <c r="C423" s="228" t="s">
        <v>23100</v>
      </c>
      <c r="D423" s="584"/>
      <c r="E423" s="228" t="s">
        <v>23336</v>
      </c>
      <c r="F423" s="228" t="s">
        <v>23337</v>
      </c>
      <c r="G423" s="228">
        <v>4903</v>
      </c>
      <c r="H423" s="240"/>
      <c r="I423" s="240"/>
      <c r="J423" s="240"/>
      <c r="K423" s="240"/>
      <c r="L423" s="240"/>
      <c r="M423" s="240"/>
      <c r="N423" s="240">
        <v>4903</v>
      </c>
      <c r="O423" s="233"/>
      <c r="P423" s="233"/>
      <c r="Q423" s="233"/>
      <c r="R423" s="244"/>
      <c r="S423" s="233"/>
      <c r="T423" s="300">
        <v>2022</v>
      </c>
      <c r="U423" s="244"/>
      <c r="V423" s="244"/>
      <c r="W423" s="244"/>
      <c r="X423" s="244"/>
      <c r="Y423" s="244"/>
      <c r="Z423" s="240">
        <v>1000</v>
      </c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233" t="s">
        <v>23338</v>
      </c>
    </row>
    <row r="424" spans="1:45" ht="35.1" customHeight="1">
      <c r="B424" s="1817"/>
      <c r="C424" s="228" t="s">
        <v>13974</v>
      </c>
      <c r="D424" s="228" t="s">
        <v>4939</v>
      </c>
      <c r="E424" s="228" t="s">
        <v>18211</v>
      </c>
      <c r="F424" s="228" t="s">
        <v>4583</v>
      </c>
      <c r="G424" s="228">
        <v>98287</v>
      </c>
      <c r="H424" s="240"/>
      <c r="I424" s="240"/>
      <c r="J424" s="240">
        <v>35</v>
      </c>
      <c r="K424" s="240">
        <v>48</v>
      </c>
      <c r="L424" s="240"/>
      <c r="M424" s="240"/>
      <c r="N424" s="240">
        <v>3360</v>
      </c>
      <c r="O424" s="233"/>
      <c r="P424" s="233"/>
      <c r="Q424" s="233"/>
      <c r="R424" s="233">
        <v>2010</v>
      </c>
      <c r="S424" s="233"/>
      <c r="T424" s="300">
        <v>2019</v>
      </c>
      <c r="U424" s="233">
        <v>741</v>
      </c>
      <c r="V424" s="233"/>
      <c r="W424" s="233"/>
      <c r="X424" s="233"/>
      <c r="Y424" s="233"/>
      <c r="Z424" s="240">
        <v>106</v>
      </c>
      <c r="AA424" s="233"/>
      <c r="AB424" s="233"/>
      <c r="AC424" s="233"/>
      <c r="AD424" s="233"/>
      <c r="AE424" s="233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583" t="s">
        <v>18209</v>
      </c>
    </row>
    <row r="425" spans="1:45" ht="35.1" customHeight="1">
      <c r="B425" s="1817"/>
      <c r="C425" s="803" t="s">
        <v>4583</v>
      </c>
      <c r="D425" s="228"/>
      <c r="E425" s="803" t="s">
        <v>18210</v>
      </c>
      <c r="F425" s="803" t="s">
        <v>4583</v>
      </c>
      <c r="G425" s="804">
        <v>98287</v>
      </c>
      <c r="H425" s="803" t="s">
        <v>389</v>
      </c>
      <c r="I425" s="803" t="s">
        <v>389</v>
      </c>
      <c r="J425" s="803">
        <v>35</v>
      </c>
      <c r="K425" s="244">
        <v>48</v>
      </c>
      <c r="L425" s="244"/>
      <c r="M425" s="244"/>
      <c r="N425" s="244">
        <v>3360</v>
      </c>
      <c r="O425" s="244"/>
      <c r="P425" s="244"/>
      <c r="Q425" s="244"/>
      <c r="R425" s="233"/>
      <c r="S425" s="244"/>
      <c r="T425" s="300">
        <v>2020</v>
      </c>
      <c r="U425" s="233"/>
      <c r="V425" s="233"/>
      <c r="W425" s="233"/>
      <c r="X425" s="233"/>
      <c r="Y425" s="233"/>
      <c r="Z425" s="244">
        <v>144</v>
      </c>
      <c r="AA425" s="233"/>
      <c r="AB425" s="233"/>
      <c r="AC425" s="233"/>
      <c r="AD425" s="233"/>
      <c r="AE425" s="233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803" t="s">
        <v>18209</v>
      </c>
    </row>
    <row r="426" spans="1:45" ht="24" customHeight="1">
      <c r="B426" s="1817"/>
      <c r="C426" s="787" t="s">
        <v>4509</v>
      </c>
      <c r="D426" s="787" t="s">
        <v>23007</v>
      </c>
      <c r="E426" s="787" t="s">
        <v>15922</v>
      </c>
      <c r="F426" s="787" t="s">
        <v>4509</v>
      </c>
      <c r="G426" s="788">
        <v>1840</v>
      </c>
      <c r="H426" s="787" t="s">
        <v>389</v>
      </c>
      <c r="I426" s="787" t="s">
        <v>389</v>
      </c>
      <c r="J426" s="787"/>
      <c r="K426" s="244"/>
      <c r="L426" s="244"/>
      <c r="M426" s="244"/>
      <c r="N426" s="244"/>
      <c r="O426" s="244"/>
      <c r="P426" s="244"/>
      <c r="Q426" s="244"/>
      <c r="R426" s="244"/>
      <c r="S426" s="244"/>
      <c r="T426" s="300">
        <v>2014</v>
      </c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787"/>
    </row>
    <row r="427" spans="1:45" ht="24" customHeight="1">
      <c r="B427" s="1817"/>
      <c r="C427" s="787" t="s">
        <v>4509</v>
      </c>
      <c r="D427" s="364" t="s">
        <v>23339</v>
      </c>
      <c r="E427" s="787" t="s">
        <v>18212</v>
      </c>
      <c r="F427" s="805" t="s">
        <v>4509</v>
      </c>
      <c r="G427" s="788">
        <v>2946</v>
      </c>
      <c r="H427" s="787" t="s">
        <v>389</v>
      </c>
      <c r="I427" s="787" t="s">
        <v>389</v>
      </c>
      <c r="J427" s="787"/>
      <c r="K427" s="244"/>
      <c r="L427" s="244"/>
      <c r="M427" s="244"/>
      <c r="N427" s="244"/>
      <c r="O427" s="244"/>
      <c r="P427" s="244"/>
      <c r="Q427" s="244"/>
      <c r="R427" s="244"/>
      <c r="S427" s="244"/>
      <c r="T427" s="300">
        <v>2016</v>
      </c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806"/>
    </row>
    <row r="428" spans="1:45" ht="24" customHeight="1">
      <c r="B428" s="1817"/>
      <c r="C428" s="787" t="s">
        <v>4511</v>
      </c>
      <c r="D428" s="228"/>
      <c r="E428" s="787" t="s">
        <v>18213</v>
      </c>
      <c r="F428" s="787" t="s">
        <v>14546</v>
      </c>
      <c r="G428" s="788">
        <v>1200</v>
      </c>
      <c r="H428" s="787"/>
      <c r="I428" s="787">
        <v>1200</v>
      </c>
      <c r="J428" s="787"/>
      <c r="K428" s="244"/>
      <c r="L428" s="244"/>
      <c r="M428" s="244"/>
      <c r="N428" s="244"/>
      <c r="O428" s="244"/>
      <c r="P428" s="244"/>
      <c r="Q428" s="244"/>
      <c r="R428" s="234"/>
      <c r="S428" s="244"/>
      <c r="T428" s="300"/>
      <c r="U428" s="228"/>
      <c r="V428" s="233"/>
      <c r="W428" s="233"/>
      <c r="X428" s="233"/>
      <c r="Y428" s="233"/>
      <c r="Z428" s="244"/>
      <c r="AA428" s="233"/>
      <c r="AB428" s="233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787" t="s">
        <v>14547</v>
      </c>
    </row>
    <row r="429" spans="1:45" ht="24" customHeight="1">
      <c r="B429" s="1817"/>
      <c r="C429" s="787" t="s">
        <v>4511</v>
      </c>
      <c r="D429" s="787"/>
      <c r="E429" s="787" t="s">
        <v>18214</v>
      </c>
      <c r="F429" s="787" t="s">
        <v>14546</v>
      </c>
      <c r="G429" s="788">
        <v>1300</v>
      </c>
      <c r="H429" s="787"/>
      <c r="I429" s="787">
        <v>1300</v>
      </c>
      <c r="J429" s="787"/>
      <c r="K429" s="244"/>
      <c r="L429" s="244"/>
      <c r="M429" s="244"/>
      <c r="N429" s="244"/>
      <c r="O429" s="244"/>
      <c r="P429" s="244"/>
      <c r="Q429" s="244"/>
      <c r="R429" s="244"/>
      <c r="S429" s="244"/>
      <c r="T429" s="300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806" t="s">
        <v>14548</v>
      </c>
    </row>
    <row r="430" spans="1:45" ht="24" customHeight="1">
      <c r="B430" s="1817"/>
      <c r="C430" s="787" t="s">
        <v>4511</v>
      </c>
      <c r="D430" s="787"/>
      <c r="E430" s="787" t="s">
        <v>18215</v>
      </c>
      <c r="F430" s="787" t="s">
        <v>14549</v>
      </c>
      <c r="G430" s="788">
        <v>1040</v>
      </c>
      <c r="H430" s="787"/>
      <c r="I430" s="787">
        <v>1040</v>
      </c>
      <c r="J430" s="787"/>
      <c r="K430" s="244"/>
      <c r="L430" s="244"/>
      <c r="M430" s="244"/>
      <c r="N430" s="244"/>
      <c r="O430" s="244"/>
      <c r="P430" s="244"/>
      <c r="Q430" s="244"/>
      <c r="R430" s="244"/>
      <c r="S430" s="244"/>
      <c r="T430" s="300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806" t="s">
        <v>14548</v>
      </c>
    </row>
    <row r="431" spans="1:45" ht="24" customHeight="1">
      <c r="B431" s="1817"/>
      <c r="C431" s="787" t="s">
        <v>4511</v>
      </c>
      <c r="D431" s="787"/>
      <c r="E431" s="787" t="s">
        <v>15924</v>
      </c>
      <c r="F431" s="787" t="s">
        <v>4698</v>
      </c>
      <c r="G431" s="788">
        <v>1200</v>
      </c>
      <c r="H431" s="787"/>
      <c r="I431" s="787">
        <v>1200</v>
      </c>
      <c r="J431" s="787"/>
      <c r="K431" s="244"/>
      <c r="L431" s="244"/>
      <c r="M431" s="244"/>
      <c r="N431" s="244"/>
      <c r="O431" s="244"/>
      <c r="P431" s="244"/>
      <c r="Q431" s="244"/>
      <c r="R431" s="244"/>
      <c r="S431" s="244"/>
      <c r="T431" s="300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787" t="s">
        <v>14548</v>
      </c>
    </row>
    <row r="432" spans="1:45" ht="24" customHeight="1">
      <c r="B432" s="1817"/>
      <c r="C432" s="787" t="s">
        <v>13043</v>
      </c>
      <c r="D432" s="787"/>
      <c r="E432" s="1816" t="s">
        <v>14556</v>
      </c>
      <c r="F432" s="291" t="s">
        <v>14555</v>
      </c>
      <c r="G432" s="788">
        <v>1200</v>
      </c>
      <c r="H432" s="787"/>
      <c r="I432" s="787">
        <v>1200</v>
      </c>
      <c r="J432" s="787"/>
      <c r="K432" s="244"/>
      <c r="L432" s="244"/>
      <c r="M432" s="244"/>
      <c r="N432" s="244"/>
      <c r="O432" s="244"/>
      <c r="P432" s="244"/>
      <c r="Q432" s="244"/>
      <c r="R432" s="244"/>
      <c r="S432" s="244"/>
      <c r="T432" s="300">
        <v>2021</v>
      </c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806"/>
    </row>
    <row r="433" spans="2:45" ht="24" customHeight="1">
      <c r="B433" s="1817"/>
      <c r="C433" s="787" t="s">
        <v>13043</v>
      </c>
      <c r="D433" s="787"/>
      <c r="E433" s="1816" t="s">
        <v>15926</v>
      </c>
      <c r="F433" s="291" t="s">
        <v>14566</v>
      </c>
      <c r="G433" s="788">
        <v>1040</v>
      </c>
      <c r="H433" s="787"/>
      <c r="I433" s="787">
        <v>1040</v>
      </c>
      <c r="J433" s="787"/>
      <c r="K433" s="244"/>
      <c r="L433" s="244"/>
      <c r="M433" s="244"/>
      <c r="N433" s="244"/>
      <c r="O433" s="244"/>
      <c r="P433" s="244"/>
      <c r="Q433" s="244"/>
      <c r="R433" s="244"/>
      <c r="S433" s="244"/>
      <c r="T433" s="300">
        <v>2021</v>
      </c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806"/>
    </row>
    <row r="434" spans="2:45" s="1821" customFormat="1" ht="24" customHeight="1">
      <c r="B434" s="1834" t="s">
        <v>91</v>
      </c>
      <c r="C434" s="318" t="s">
        <v>2001</v>
      </c>
      <c r="D434" s="318"/>
      <c r="E434" s="315">
        <f>COUNTA(E435:E473)</f>
        <v>39</v>
      </c>
      <c r="F434" s="318" t="s">
        <v>1790</v>
      </c>
      <c r="G434" s="318">
        <f>SUM(G435:G473)</f>
        <v>820030</v>
      </c>
      <c r="H434" s="318">
        <f>SUM(H435:H473)</f>
        <v>0</v>
      </c>
      <c r="I434" s="318">
        <f>SUM(I435:I473)</f>
        <v>8810</v>
      </c>
      <c r="J434" s="318"/>
      <c r="K434" s="318"/>
      <c r="L434" s="318"/>
      <c r="M434" s="318"/>
      <c r="N434" s="318"/>
      <c r="O434" s="318"/>
      <c r="P434" s="318"/>
      <c r="Q434" s="372"/>
      <c r="R434" s="372"/>
      <c r="S434" s="314"/>
      <c r="T434" s="300"/>
      <c r="U434" s="372"/>
      <c r="V434" s="372"/>
      <c r="W434" s="372"/>
      <c r="X434" s="372"/>
      <c r="Y434" s="372"/>
      <c r="Z434" s="314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</row>
    <row r="435" spans="2:45" ht="24" customHeight="1">
      <c r="B435" s="1817"/>
      <c r="C435" s="228" t="s">
        <v>16941</v>
      </c>
      <c r="D435" s="244" t="s">
        <v>23538</v>
      </c>
      <c r="E435" s="228" t="s">
        <v>16970</v>
      </c>
      <c r="F435" s="228" t="s">
        <v>16960</v>
      </c>
      <c r="G435" s="228">
        <v>1750</v>
      </c>
      <c r="H435" s="228"/>
      <c r="I435" s="228"/>
      <c r="J435" s="228"/>
      <c r="K435" s="228"/>
      <c r="L435" s="228"/>
      <c r="M435" s="228"/>
      <c r="N435" s="228"/>
      <c r="O435" s="228"/>
      <c r="P435" s="228"/>
      <c r="Q435" s="373"/>
      <c r="R435" s="244"/>
      <c r="S435" s="244"/>
      <c r="T435" s="300">
        <v>2016</v>
      </c>
      <c r="U435" s="244"/>
      <c r="V435" s="244"/>
      <c r="W435" s="244"/>
      <c r="X435" s="244"/>
      <c r="Y435" s="244"/>
      <c r="Z435" s="227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228" t="s">
        <v>12596</v>
      </c>
    </row>
    <row r="436" spans="2:45" ht="24" customHeight="1">
      <c r="B436" s="1817"/>
      <c r="C436" s="244" t="s">
        <v>13108</v>
      </c>
      <c r="D436" s="227" t="s">
        <v>23941</v>
      </c>
      <c r="E436" s="797" t="s">
        <v>15931</v>
      </c>
      <c r="F436" s="227" t="s">
        <v>14047</v>
      </c>
      <c r="G436" s="244">
        <v>970</v>
      </c>
      <c r="H436" s="244"/>
      <c r="I436" s="452">
        <v>900</v>
      </c>
      <c r="J436" s="244"/>
      <c r="K436" s="244"/>
      <c r="L436" s="244"/>
      <c r="M436" s="244"/>
      <c r="N436" s="244"/>
      <c r="O436" s="244"/>
      <c r="P436" s="244"/>
      <c r="Q436" s="244"/>
      <c r="R436" s="227"/>
      <c r="S436" s="228"/>
      <c r="T436" s="300"/>
      <c r="U436" s="228"/>
      <c r="V436" s="244"/>
      <c r="W436" s="227"/>
      <c r="X436" s="228"/>
      <c r="Y436" s="244"/>
      <c r="Z436" s="241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244"/>
    </row>
    <row r="437" spans="2:45" ht="24" customHeight="1">
      <c r="B437" s="1817"/>
      <c r="C437" s="244" t="s">
        <v>13108</v>
      </c>
      <c r="D437" s="227" t="s">
        <v>23942</v>
      </c>
      <c r="E437" s="797" t="s">
        <v>15932</v>
      </c>
      <c r="F437" s="227" t="s">
        <v>14047</v>
      </c>
      <c r="G437" s="244">
        <v>955</v>
      </c>
      <c r="H437" s="244"/>
      <c r="I437" s="241">
        <v>900</v>
      </c>
      <c r="J437" s="244"/>
      <c r="K437" s="244"/>
      <c r="L437" s="244"/>
      <c r="M437" s="244"/>
      <c r="N437" s="244"/>
      <c r="O437" s="244"/>
      <c r="P437" s="244"/>
      <c r="Q437" s="244"/>
      <c r="R437" s="227"/>
      <c r="S437" s="228"/>
      <c r="T437" s="300"/>
      <c r="U437" s="228"/>
      <c r="V437" s="227"/>
      <c r="W437" s="227"/>
      <c r="X437" s="228"/>
      <c r="Y437" s="244"/>
      <c r="Z437" s="241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244"/>
    </row>
    <row r="438" spans="2:45" ht="24" customHeight="1">
      <c r="B438" s="1817"/>
      <c r="C438" s="244" t="s">
        <v>13108</v>
      </c>
      <c r="D438" s="244" t="s">
        <v>23943</v>
      </c>
      <c r="E438" s="227" t="s">
        <v>15933</v>
      </c>
      <c r="F438" s="244" t="s">
        <v>13079</v>
      </c>
      <c r="G438" s="244"/>
      <c r="H438" s="244"/>
      <c r="I438" s="241"/>
      <c r="J438" s="244"/>
      <c r="K438" s="244"/>
      <c r="L438" s="244"/>
      <c r="M438" s="244"/>
      <c r="N438" s="244"/>
      <c r="O438" s="244"/>
      <c r="P438" s="244"/>
      <c r="Q438" s="244"/>
      <c r="R438" s="227"/>
      <c r="S438" s="228"/>
      <c r="T438" s="300"/>
      <c r="U438" s="228"/>
      <c r="V438" s="227"/>
      <c r="W438" s="227"/>
      <c r="X438" s="228"/>
      <c r="Y438" s="244"/>
      <c r="Z438" s="241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228"/>
    </row>
    <row r="439" spans="2:45" ht="24" customHeight="1">
      <c r="B439" s="1817"/>
      <c r="C439" s="228" t="s">
        <v>13108</v>
      </c>
      <c r="D439" s="244" t="s">
        <v>23419</v>
      </c>
      <c r="E439" s="227" t="s">
        <v>15934</v>
      </c>
      <c r="F439" s="227" t="s">
        <v>13982</v>
      </c>
      <c r="G439" s="228">
        <v>88850</v>
      </c>
      <c r="H439" s="228"/>
      <c r="I439" s="228"/>
      <c r="J439" s="228"/>
      <c r="K439" s="244"/>
      <c r="L439" s="228"/>
      <c r="M439" s="244"/>
      <c r="N439" s="244"/>
      <c r="O439" s="228"/>
      <c r="P439" s="254"/>
      <c r="Q439" s="227"/>
      <c r="R439" s="227"/>
      <c r="S439" s="228"/>
      <c r="T439" s="300">
        <v>2009</v>
      </c>
      <c r="U439" s="228"/>
      <c r="V439" s="227"/>
      <c r="W439" s="227"/>
      <c r="X439" s="228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244"/>
    </row>
    <row r="440" spans="2:45" ht="24" customHeight="1">
      <c r="B440" s="1817"/>
      <c r="C440" s="228" t="s">
        <v>13108</v>
      </c>
      <c r="D440" s="241" t="s">
        <v>23421</v>
      </c>
      <c r="E440" s="227" t="s">
        <v>15935</v>
      </c>
      <c r="F440" s="227" t="s">
        <v>13982</v>
      </c>
      <c r="G440" s="228">
        <v>65189</v>
      </c>
      <c r="H440" s="228"/>
      <c r="I440" s="228"/>
      <c r="J440" s="228"/>
      <c r="K440" s="244"/>
      <c r="L440" s="228"/>
      <c r="M440" s="244"/>
      <c r="N440" s="244"/>
      <c r="O440" s="228"/>
      <c r="P440" s="254"/>
      <c r="Q440" s="227"/>
      <c r="R440" s="227"/>
      <c r="S440" s="228"/>
      <c r="T440" s="300">
        <v>2006</v>
      </c>
      <c r="U440" s="228"/>
      <c r="V440" s="227"/>
      <c r="W440" s="234"/>
      <c r="X440" s="228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244"/>
    </row>
    <row r="441" spans="2:45" ht="24" customHeight="1">
      <c r="B441" s="1817"/>
      <c r="C441" s="244" t="s">
        <v>13108</v>
      </c>
      <c r="D441" s="241" t="s">
        <v>23427</v>
      </c>
      <c r="E441" s="227" t="s">
        <v>15936</v>
      </c>
      <c r="F441" s="227" t="s">
        <v>13982</v>
      </c>
      <c r="G441" s="228">
        <v>43235</v>
      </c>
      <c r="H441" s="228"/>
      <c r="I441" s="228"/>
      <c r="J441" s="228"/>
      <c r="K441" s="244"/>
      <c r="L441" s="228"/>
      <c r="M441" s="244"/>
      <c r="N441" s="244"/>
      <c r="O441" s="228"/>
      <c r="P441" s="254"/>
      <c r="Q441" s="227"/>
      <c r="R441" s="228"/>
      <c r="S441" s="228"/>
      <c r="T441" s="300">
        <v>2009</v>
      </c>
      <c r="U441" s="228"/>
      <c r="V441" s="228"/>
      <c r="W441" s="236"/>
      <c r="X441" s="228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244"/>
    </row>
    <row r="442" spans="2:45" ht="24" customHeight="1">
      <c r="B442" s="1817"/>
      <c r="C442" s="244" t="s">
        <v>13108</v>
      </c>
      <c r="D442" s="241" t="s">
        <v>23944</v>
      </c>
      <c r="E442" s="227" t="s">
        <v>15937</v>
      </c>
      <c r="F442" s="227" t="s">
        <v>13082</v>
      </c>
      <c r="G442" s="228"/>
      <c r="H442" s="228"/>
      <c r="I442" s="228">
        <v>1125</v>
      </c>
      <c r="J442" s="244"/>
      <c r="K442" s="244"/>
      <c r="L442" s="228"/>
      <c r="M442" s="244"/>
      <c r="N442" s="244"/>
      <c r="O442" s="228"/>
      <c r="P442" s="254"/>
      <c r="Q442" s="227"/>
      <c r="R442" s="228"/>
      <c r="S442" s="519"/>
      <c r="T442" s="300"/>
      <c r="U442" s="519"/>
      <c r="V442" s="244"/>
      <c r="W442" s="23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244"/>
    </row>
    <row r="443" spans="2:45" ht="24" customHeight="1">
      <c r="B443" s="1817"/>
      <c r="C443" s="241" t="s">
        <v>4964</v>
      </c>
      <c r="D443" s="241" t="s">
        <v>23945</v>
      </c>
      <c r="E443" s="241" t="s">
        <v>15938</v>
      </c>
      <c r="F443" s="241" t="s">
        <v>13084</v>
      </c>
      <c r="G443" s="228">
        <v>2450</v>
      </c>
      <c r="H443" s="228"/>
      <c r="I443" s="228"/>
      <c r="J443" s="228"/>
      <c r="K443" s="244"/>
      <c r="L443" s="228"/>
      <c r="M443" s="244"/>
      <c r="N443" s="244"/>
      <c r="O443" s="228"/>
      <c r="P443" s="228"/>
      <c r="Q443" s="227"/>
      <c r="R443" s="244"/>
      <c r="S443" s="244"/>
      <c r="T443" s="300">
        <v>2009</v>
      </c>
      <c r="U443" s="244"/>
      <c r="V443" s="244"/>
      <c r="W443" s="241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244"/>
    </row>
    <row r="444" spans="2:45" ht="24" customHeight="1">
      <c r="B444" s="1817"/>
      <c r="C444" s="241" t="s">
        <v>4964</v>
      </c>
      <c r="D444" s="244" t="s">
        <v>23946</v>
      </c>
      <c r="E444" s="241" t="s">
        <v>4968</v>
      </c>
      <c r="F444" s="241" t="s">
        <v>4964</v>
      </c>
      <c r="G444" s="228">
        <v>1008</v>
      </c>
      <c r="H444" s="228"/>
      <c r="I444" s="228"/>
      <c r="J444" s="228"/>
      <c r="K444" s="244"/>
      <c r="L444" s="228"/>
      <c r="M444" s="244"/>
      <c r="N444" s="244"/>
      <c r="O444" s="228"/>
      <c r="P444" s="228"/>
      <c r="Q444" s="260"/>
      <c r="R444" s="244"/>
      <c r="S444" s="244"/>
      <c r="T444" s="300">
        <v>2010</v>
      </c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244"/>
    </row>
    <row r="445" spans="2:45" ht="24" customHeight="1">
      <c r="B445" s="1817"/>
      <c r="C445" s="241" t="s">
        <v>4964</v>
      </c>
      <c r="D445" s="244" t="s">
        <v>23947</v>
      </c>
      <c r="E445" s="241" t="s">
        <v>15939</v>
      </c>
      <c r="F445" s="241" t="s">
        <v>4964</v>
      </c>
      <c r="G445" s="228">
        <v>847</v>
      </c>
      <c r="H445" s="228"/>
      <c r="I445" s="228"/>
      <c r="J445" s="228"/>
      <c r="K445" s="244"/>
      <c r="L445" s="228"/>
      <c r="M445" s="244"/>
      <c r="N445" s="244"/>
      <c r="O445" s="244"/>
      <c r="P445" s="244"/>
      <c r="Q445" s="260"/>
      <c r="R445" s="244"/>
      <c r="S445" s="244"/>
      <c r="T445" s="300">
        <v>2014</v>
      </c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244"/>
    </row>
    <row r="446" spans="2:45" ht="24" customHeight="1">
      <c r="B446" s="1817"/>
      <c r="C446" s="241" t="s">
        <v>4964</v>
      </c>
      <c r="D446" s="241" t="s">
        <v>23586</v>
      </c>
      <c r="E446" s="241" t="s">
        <v>18216</v>
      </c>
      <c r="F446" s="241" t="s">
        <v>4964</v>
      </c>
      <c r="G446" s="228">
        <v>2976</v>
      </c>
      <c r="H446" s="228"/>
      <c r="I446" s="228"/>
      <c r="J446" s="228"/>
      <c r="K446" s="244"/>
      <c r="L446" s="228"/>
      <c r="M446" s="244"/>
      <c r="N446" s="244"/>
      <c r="O446" s="244"/>
      <c r="P446" s="244"/>
      <c r="Q446" s="244"/>
      <c r="R446" s="244"/>
      <c r="S446" s="244"/>
      <c r="T446" s="300">
        <v>2014</v>
      </c>
      <c r="U446" s="244"/>
      <c r="V446" s="244"/>
      <c r="W446" s="241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244"/>
    </row>
    <row r="447" spans="2:45" ht="24" customHeight="1">
      <c r="B447" s="1817"/>
      <c r="C447" s="241" t="s">
        <v>13099</v>
      </c>
      <c r="D447" s="244" t="s">
        <v>23948</v>
      </c>
      <c r="E447" s="241" t="s">
        <v>662</v>
      </c>
      <c r="F447" s="241" t="s">
        <v>10281</v>
      </c>
      <c r="G447" s="228">
        <v>1600</v>
      </c>
      <c r="H447" s="228"/>
      <c r="I447" s="228"/>
      <c r="J447" s="228"/>
      <c r="K447" s="244"/>
      <c r="L447" s="228"/>
      <c r="M447" s="244"/>
      <c r="N447" s="244"/>
      <c r="O447" s="244"/>
      <c r="P447" s="244"/>
      <c r="Q447" s="228"/>
      <c r="R447" s="244"/>
      <c r="S447" s="244"/>
      <c r="T447" s="300">
        <v>2007</v>
      </c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244"/>
    </row>
    <row r="448" spans="2:45" ht="24" customHeight="1">
      <c r="B448" s="1817"/>
      <c r="C448" s="227" t="s">
        <v>4975</v>
      </c>
      <c r="D448" s="227" t="s">
        <v>23949</v>
      </c>
      <c r="E448" s="227" t="s">
        <v>15941</v>
      </c>
      <c r="F448" s="227" t="s">
        <v>13087</v>
      </c>
      <c r="G448" s="228">
        <v>434</v>
      </c>
      <c r="H448" s="228"/>
      <c r="I448" s="228"/>
      <c r="J448" s="228"/>
      <c r="K448" s="244"/>
      <c r="L448" s="228"/>
      <c r="M448" s="244"/>
      <c r="N448" s="244"/>
      <c r="O448" s="244"/>
      <c r="P448" s="228"/>
      <c r="Q448" s="228"/>
      <c r="R448" s="244"/>
      <c r="S448" s="244"/>
      <c r="T448" s="300">
        <v>2014</v>
      </c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244"/>
    </row>
    <row r="449" spans="1:50" s="115" customFormat="1" ht="24" customHeight="1">
      <c r="A449" s="125"/>
      <c r="B449" s="1817"/>
      <c r="C449" s="227" t="s">
        <v>13087</v>
      </c>
      <c r="D449" s="228" t="s">
        <v>23950</v>
      </c>
      <c r="E449" s="227" t="s">
        <v>18217</v>
      </c>
      <c r="F449" s="227" t="s">
        <v>4975</v>
      </c>
      <c r="G449" s="228">
        <v>1050</v>
      </c>
      <c r="H449" s="228"/>
      <c r="I449" s="228"/>
      <c r="J449" s="228"/>
      <c r="K449" s="244"/>
      <c r="L449" s="228"/>
      <c r="M449" s="244"/>
      <c r="N449" s="244"/>
      <c r="O449" s="244"/>
      <c r="P449" s="228"/>
      <c r="Q449" s="228"/>
      <c r="R449" s="373"/>
      <c r="S449" s="227"/>
      <c r="T449" s="300">
        <v>2010</v>
      </c>
      <c r="U449" s="373"/>
      <c r="V449" s="373"/>
      <c r="W449" s="373"/>
      <c r="X449" s="373"/>
      <c r="Y449" s="373"/>
      <c r="Z449" s="244"/>
      <c r="AA449" s="228"/>
      <c r="AB449" s="228"/>
      <c r="AC449" s="228"/>
      <c r="AD449" s="228"/>
      <c r="AE449" s="228"/>
      <c r="AF449" s="228"/>
      <c r="AG449" s="228"/>
      <c r="AH449" s="228"/>
      <c r="AI449" s="228"/>
      <c r="AJ449" s="228"/>
      <c r="AK449" s="228"/>
      <c r="AL449" s="228"/>
      <c r="AM449" s="228"/>
      <c r="AN449" s="228"/>
      <c r="AO449" s="228"/>
      <c r="AP449" s="228"/>
      <c r="AQ449" s="228"/>
      <c r="AR449" s="228"/>
      <c r="AS449" s="244"/>
      <c r="AT449" s="125"/>
      <c r="AU449" s="125"/>
      <c r="AV449" s="125"/>
      <c r="AW449" s="125"/>
      <c r="AX449" s="125"/>
    </row>
    <row r="450" spans="1:50" ht="24" customHeight="1">
      <c r="B450" s="1817"/>
      <c r="C450" s="228" t="s">
        <v>13087</v>
      </c>
      <c r="D450" s="228" t="s">
        <v>23951</v>
      </c>
      <c r="E450" s="227" t="s">
        <v>14571</v>
      </c>
      <c r="F450" s="227" t="s">
        <v>13087</v>
      </c>
      <c r="G450" s="228">
        <v>760</v>
      </c>
      <c r="H450" s="228"/>
      <c r="I450" s="228"/>
      <c r="J450" s="228"/>
      <c r="K450" s="244"/>
      <c r="L450" s="228"/>
      <c r="M450" s="244"/>
      <c r="N450" s="244"/>
      <c r="O450" s="244"/>
      <c r="P450" s="228"/>
      <c r="Q450" s="228"/>
      <c r="R450" s="373"/>
      <c r="S450" s="227"/>
      <c r="T450" s="300">
        <v>2016</v>
      </c>
      <c r="U450" s="373"/>
      <c r="V450" s="373"/>
      <c r="W450" s="373"/>
      <c r="X450" s="373"/>
      <c r="Y450" s="373"/>
      <c r="Z450" s="244"/>
      <c r="AA450" s="228"/>
      <c r="AB450" s="228"/>
      <c r="AC450" s="228"/>
      <c r="AD450" s="228"/>
      <c r="AE450" s="228"/>
      <c r="AF450" s="228"/>
      <c r="AG450" s="228"/>
      <c r="AH450" s="228"/>
      <c r="AI450" s="228"/>
      <c r="AJ450" s="228"/>
      <c r="AK450" s="228"/>
      <c r="AL450" s="228"/>
      <c r="AM450" s="228"/>
      <c r="AN450" s="228"/>
      <c r="AO450" s="228"/>
      <c r="AP450" s="228"/>
      <c r="AQ450" s="228"/>
      <c r="AR450" s="228"/>
      <c r="AS450" s="244"/>
    </row>
    <row r="451" spans="1:50" ht="24" customHeight="1">
      <c r="B451" s="1817"/>
      <c r="C451" s="228" t="s">
        <v>13087</v>
      </c>
      <c r="D451" s="228" t="s">
        <v>23952</v>
      </c>
      <c r="E451" s="227" t="s">
        <v>23953</v>
      </c>
      <c r="F451" s="227" t="s">
        <v>13087</v>
      </c>
      <c r="G451" s="228">
        <v>6891</v>
      </c>
      <c r="H451" s="228"/>
      <c r="I451" s="228"/>
      <c r="J451" s="228"/>
      <c r="K451" s="244"/>
      <c r="L451" s="228"/>
      <c r="M451" s="244"/>
      <c r="N451" s="244"/>
      <c r="O451" s="244"/>
      <c r="P451" s="228"/>
      <c r="Q451" s="228"/>
      <c r="R451" s="373"/>
      <c r="S451" s="227"/>
      <c r="T451" s="300">
        <v>2009</v>
      </c>
      <c r="U451" s="373"/>
      <c r="V451" s="373"/>
      <c r="W451" s="373"/>
      <c r="X451" s="373"/>
      <c r="Y451" s="373"/>
      <c r="Z451" s="244"/>
      <c r="AA451" s="228"/>
      <c r="AB451" s="228"/>
      <c r="AC451" s="228"/>
      <c r="AD451" s="228"/>
      <c r="AE451" s="228"/>
      <c r="AF451" s="228"/>
      <c r="AG451" s="228"/>
      <c r="AH451" s="228"/>
      <c r="AI451" s="228"/>
      <c r="AJ451" s="228"/>
      <c r="AK451" s="228"/>
      <c r="AL451" s="228"/>
      <c r="AM451" s="228"/>
      <c r="AN451" s="228"/>
      <c r="AO451" s="228"/>
      <c r="AP451" s="228"/>
      <c r="AQ451" s="228"/>
      <c r="AR451" s="228"/>
      <c r="AS451" s="244"/>
    </row>
    <row r="452" spans="1:50" ht="24" customHeight="1">
      <c r="B452" s="1817"/>
      <c r="C452" s="228" t="s">
        <v>13087</v>
      </c>
      <c r="D452" s="228" t="s">
        <v>23954</v>
      </c>
      <c r="E452" s="227" t="s">
        <v>23955</v>
      </c>
      <c r="F452" s="227" t="s">
        <v>13087</v>
      </c>
      <c r="G452" s="228">
        <v>1554</v>
      </c>
      <c r="H452" s="228"/>
      <c r="I452" s="228"/>
      <c r="J452" s="228"/>
      <c r="K452" s="244"/>
      <c r="L452" s="228"/>
      <c r="M452" s="244"/>
      <c r="N452" s="244"/>
      <c r="O452" s="244"/>
      <c r="P452" s="228"/>
      <c r="Q452" s="228"/>
      <c r="R452" s="373"/>
      <c r="S452" s="227"/>
      <c r="T452" s="300">
        <v>2023</v>
      </c>
      <c r="U452" s="373"/>
      <c r="V452" s="373"/>
      <c r="W452" s="373"/>
      <c r="X452" s="373"/>
      <c r="Y452" s="373"/>
      <c r="Z452" s="244"/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44"/>
    </row>
    <row r="453" spans="1:50" ht="24" customHeight="1">
      <c r="B453" s="1817"/>
      <c r="C453" s="228" t="s">
        <v>13087</v>
      </c>
      <c r="D453" s="228" t="s">
        <v>23956</v>
      </c>
      <c r="E453" s="227" t="s">
        <v>23957</v>
      </c>
      <c r="F453" s="227" t="s">
        <v>13087</v>
      </c>
      <c r="G453" s="228">
        <v>3310</v>
      </c>
      <c r="H453" s="228"/>
      <c r="I453" s="228"/>
      <c r="J453" s="228"/>
      <c r="K453" s="244"/>
      <c r="L453" s="228"/>
      <c r="M453" s="244"/>
      <c r="N453" s="244"/>
      <c r="O453" s="244"/>
      <c r="P453" s="228"/>
      <c r="Q453" s="228"/>
      <c r="R453" s="373"/>
      <c r="S453" s="227"/>
      <c r="T453" s="300">
        <v>2022</v>
      </c>
      <c r="U453" s="373"/>
      <c r="V453" s="373"/>
      <c r="W453" s="373"/>
      <c r="X453" s="373"/>
      <c r="Y453" s="373"/>
      <c r="Z453" s="244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44"/>
    </row>
    <row r="454" spans="1:50" ht="24" customHeight="1">
      <c r="B454" s="1817"/>
      <c r="C454" s="228" t="s">
        <v>13087</v>
      </c>
      <c r="D454" s="228" t="s">
        <v>23958</v>
      </c>
      <c r="E454" s="227" t="s">
        <v>23959</v>
      </c>
      <c r="F454" s="227" t="s">
        <v>13087</v>
      </c>
      <c r="G454" s="228">
        <v>54307</v>
      </c>
      <c r="H454" s="228"/>
      <c r="I454" s="228"/>
      <c r="J454" s="228"/>
      <c r="K454" s="244"/>
      <c r="L454" s="228"/>
      <c r="M454" s="244"/>
      <c r="N454" s="244"/>
      <c r="O454" s="244"/>
      <c r="P454" s="228"/>
      <c r="Q454" s="228"/>
      <c r="R454" s="373"/>
      <c r="S454" s="227"/>
      <c r="T454" s="300">
        <v>2014</v>
      </c>
      <c r="U454" s="373"/>
      <c r="V454" s="373"/>
      <c r="W454" s="373"/>
      <c r="X454" s="373"/>
      <c r="Y454" s="373"/>
      <c r="Z454" s="244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44"/>
    </row>
    <row r="455" spans="1:50" ht="24" customHeight="1">
      <c r="B455" s="1817"/>
      <c r="C455" s="228" t="s">
        <v>13087</v>
      </c>
      <c r="D455" s="228" t="s">
        <v>23960</v>
      </c>
      <c r="E455" s="227" t="s">
        <v>23961</v>
      </c>
      <c r="F455" s="227" t="s">
        <v>13087</v>
      </c>
      <c r="G455" s="228">
        <v>28939</v>
      </c>
      <c r="H455" s="228"/>
      <c r="I455" s="228"/>
      <c r="J455" s="228"/>
      <c r="K455" s="244"/>
      <c r="L455" s="228"/>
      <c r="M455" s="244"/>
      <c r="N455" s="244"/>
      <c r="O455" s="244"/>
      <c r="P455" s="228"/>
      <c r="Q455" s="228"/>
      <c r="R455" s="373"/>
      <c r="S455" s="227"/>
      <c r="T455" s="300">
        <v>2012</v>
      </c>
      <c r="U455" s="373"/>
      <c r="V455" s="373"/>
      <c r="W455" s="373"/>
      <c r="X455" s="373"/>
      <c r="Y455" s="373"/>
      <c r="Z455" s="244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44"/>
    </row>
    <row r="456" spans="1:50" ht="24" customHeight="1">
      <c r="B456" s="1817"/>
      <c r="C456" s="228" t="s">
        <v>13087</v>
      </c>
      <c r="D456" s="228" t="s">
        <v>23962</v>
      </c>
      <c r="E456" s="227" t="s">
        <v>23963</v>
      </c>
      <c r="F456" s="227" t="s">
        <v>13087</v>
      </c>
      <c r="G456" s="228">
        <v>73327</v>
      </c>
      <c r="H456" s="228"/>
      <c r="I456" s="228"/>
      <c r="J456" s="228"/>
      <c r="K456" s="244"/>
      <c r="L456" s="228"/>
      <c r="M456" s="244"/>
      <c r="N456" s="244"/>
      <c r="O456" s="244"/>
      <c r="P456" s="228"/>
      <c r="Q456" s="228"/>
      <c r="R456" s="373"/>
      <c r="S456" s="227"/>
      <c r="T456" s="300">
        <v>2022</v>
      </c>
      <c r="U456" s="373"/>
      <c r="V456" s="373"/>
      <c r="W456" s="373"/>
      <c r="X456" s="373"/>
      <c r="Y456" s="373"/>
      <c r="Z456" s="244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44"/>
    </row>
    <row r="457" spans="1:50" ht="24" customHeight="1">
      <c r="B457" s="1817"/>
      <c r="C457" s="228" t="s">
        <v>13087</v>
      </c>
      <c r="D457" s="228" t="s">
        <v>23964</v>
      </c>
      <c r="E457" s="227" t="s">
        <v>23965</v>
      </c>
      <c r="F457" s="227" t="s">
        <v>13087</v>
      </c>
      <c r="G457" s="228">
        <v>31550</v>
      </c>
      <c r="H457" s="228"/>
      <c r="I457" s="228"/>
      <c r="J457" s="228"/>
      <c r="K457" s="244"/>
      <c r="L457" s="228"/>
      <c r="M457" s="244"/>
      <c r="N457" s="244"/>
      <c r="O457" s="244"/>
      <c r="P457" s="228"/>
      <c r="Q457" s="228"/>
      <c r="R457" s="373"/>
      <c r="S457" s="227"/>
      <c r="T457" s="300">
        <v>2004</v>
      </c>
      <c r="U457" s="373"/>
      <c r="V457" s="373"/>
      <c r="W457" s="373"/>
      <c r="X457" s="373"/>
      <c r="Y457" s="373"/>
      <c r="Z457" s="244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44"/>
    </row>
    <row r="458" spans="1:50" ht="24" customHeight="1">
      <c r="B458" s="1817"/>
      <c r="C458" s="228" t="s">
        <v>13087</v>
      </c>
      <c r="D458" s="228" t="s">
        <v>23966</v>
      </c>
      <c r="E458" s="227" t="s">
        <v>23967</v>
      </c>
      <c r="F458" s="227" t="s">
        <v>13087</v>
      </c>
      <c r="G458" s="228">
        <v>2615</v>
      </c>
      <c r="H458" s="228"/>
      <c r="I458" s="228"/>
      <c r="J458" s="228"/>
      <c r="K458" s="244"/>
      <c r="L458" s="228"/>
      <c r="M458" s="244"/>
      <c r="N458" s="244"/>
      <c r="O458" s="244"/>
      <c r="P458" s="228"/>
      <c r="Q458" s="228"/>
      <c r="R458" s="373"/>
      <c r="S458" s="227"/>
      <c r="T458" s="300">
        <v>2023</v>
      </c>
      <c r="U458" s="373"/>
      <c r="V458" s="373"/>
      <c r="W458" s="373"/>
      <c r="X458" s="373"/>
      <c r="Y458" s="373"/>
      <c r="Z458" s="244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44"/>
    </row>
    <row r="459" spans="1:50" ht="24" customHeight="1">
      <c r="B459" s="1817"/>
      <c r="C459" s="228" t="s">
        <v>13087</v>
      </c>
      <c r="D459" s="228" t="s">
        <v>23968</v>
      </c>
      <c r="E459" s="227" t="s">
        <v>23969</v>
      </c>
      <c r="F459" s="227" t="s">
        <v>13087</v>
      </c>
      <c r="G459" s="228">
        <v>10000</v>
      </c>
      <c r="H459" s="228"/>
      <c r="I459" s="228"/>
      <c r="J459" s="228"/>
      <c r="K459" s="244"/>
      <c r="L459" s="228"/>
      <c r="M459" s="244"/>
      <c r="N459" s="244"/>
      <c r="O459" s="244"/>
      <c r="P459" s="228"/>
      <c r="Q459" s="228"/>
      <c r="R459" s="373"/>
      <c r="S459" s="227"/>
      <c r="T459" s="300">
        <v>2015</v>
      </c>
      <c r="U459" s="373"/>
      <c r="V459" s="373"/>
      <c r="W459" s="373"/>
      <c r="X459" s="373"/>
      <c r="Y459" s="373"/>
      <c r="Z459" s="244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44"/>
    </row>
    <row r="460" spans="1:50" ht="24" customHeight="1">
      <c r="B460" s="1817"/>
      <c r="C460" s="228" t="s">
        <v>13087</v>
      </c>
      <c r="D460" s="228" t="s">
        <v>23559</v>
      </c>
      <c r="E460" s="227" t="s">
        <v>23970</v>
      </c>
      <c r="F460" s="227" t="s">
        <v>13087</v>
      </c>
      <c r="G460" s="228">
        <v>180383</v>
      </c>
      <c r="H460" s="228"/>
      <c r="I460" s="228"/>
      <c r="J460" s="228"/>
      <c r="K460" s="244"/>
      <c r="L460" s="228"/>
      <c r="M460" s="244"/>
      <c r="N460" s="244"/>
      <c r="O460" s="244"/>
      <c r="P460" s="228"/>
      <c r="Q460" s="228"/>
      <c r="R460" s="373"/>
      <c r="S460" s="227"/>
      <c r="T460" s="300">
        <v>2013</v>
      </c>
      <c r="U460" s="373"/>
      <c r="V460" s="373"/>
      <c r="W460" s="373"/>
      <c r="X460" s="373"/>
      <c r="Y460" s="373"/>
      <c r="Z460" s="244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44"/>
    </row>
    <row r="461" spans="1:50" ht="24" customHeight="1">
      <c r="B461" s="1817"/>
      <c r="C461" s="228" t="s">
        <v>13087</v>
      </c>
      <c r="D461" s="228" t="s">
        <v>23971</v>
      </c>
      <c r="E461" s="227" t="s">
        <v>23972</v>
      </c>
      <c r="F461" s="227" t="s">
        <v>13087</v>
      </c>
      <c r="G461" s="228">
        <v>5299</v>
      </c>
      <c r="H461" s="228"/>
      <c r="I461" s="228"/>
      <c r="J461" s="228"/>
      <c r="K461" s="244"/>
      <c r="L461" s="228"/>
      <c r="M461" s="244"/>
      <c r="N461" s="244"/>
      <c r="O461" s="244"/>
      <c r="P461" s="228"/>
      <c r="Q461" s="228"/>
      <c r="R461" s="373"/>
      <c r="S461" s="227"/>
      <c r="T461" s="300">
        <v>2024</v>
      </c>
      <c r="U461" s="373"/>
      <c r="V461" s="373"/>
      <c r="W461" s="373"/>
      <c r="X461" s="373"/>
      <c r="Y461" s="373"/>
      <c r="Z461" s="244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44"/>
    </row>
    <row r="462" spans="1:50" ht="24" customHeight="1">
      <c r="B462" s="1817"/>
      <c r="C462" s="547" t="s">
        <v>5009</v>
      </c>
      <c r="D462" s="547" t="s">
        <v>23973</v>
      </c>
      <c r="E462" s="470" t="s">
        <v>23974</v>
      </c>
      <c r="F462" s="470" t="s">
        <v>23975</v>
      </c>
      <c r="G462" s="470">
        <v>744</v>
      </c>
      <c r="H462" s="470"/>
      <c r="I462" s="470"/>
      <c r="J462" s="470"/>
      <c r="K462" s="547"/>
      <c r="L462" s="547"/>
      <c r="M462" s="547"/>
      <c r="N462" s="547"/>
      <c r="O462" s="547"/>
      <c r="P462" s="547"/>
      <c r="Q462" s="547"/>
      <c r="R462" s="471"/>
      <c r="S462" s="363"/>
      <c r="T462" s="600">
        <v>2022</v>
      </c>
      <c r="U462" s="471"/>
      <c r="V462" s="471"/>
      <c r="W462" s="471"/>
      <c r="X462" s="471"/>
      <c r="Y462" s="471"/>
      <c r="Z462" s="547"/>
      <c r="AA462" s="470"/>
      <c r="AB462" s="470"/>
      <c r="AC462" s="470"/>
      <c r="AD462" s="470"/>
      <c r="AE462" s="470"/>
      <c r="AF462" s="470"/>
      <c r="AG462" s="470"/>
      <c r="AH462" s="470"/>
      <c r="AI462" s="470"/>
      <c r="AJ462" s="470"/>
      <c r="AK462" s="470"/>
      <c r="AL462" s="470"/>
      <c r="AM462" s="470"/>
      <c r="AN462" s="470"/>
      <c r="AO462" s="470"/>
      <c r="AP462" s="470"/>
      <c r="AQ462" s="470"/>
      <c r="AR462" s="470"/>
      <c r="AS462" s="547"/>
    </row>
    <row r="463" spans="1:50" ht="24" customHeight="1">
      <c r="B463" s="1817"/>
      <c r="C463" s="547" t="s">
        <v>5009</v>
      </c>
      <c r="D463" s="547" t="s">
        <v>23976</v>
      </c>
      <c r="E463" s="470" t="s">
        <v>23977</v>
      </c>
      <c r="F463" s="470" t="s">
        <v>23975</v>
      </c>
      <c r="G463" s="470">
        <v>2035</v>
      </c>
      <c r="H463" s="470"/>
      <c r="I463" s="470"/>
      <c r="J463" s="470"/>
      <c r="K463" s="547"/>
      <c r="L463" s="547"/>
      <c r="M463" s="547"/>
      <c r="N463" s="547"/>
      <c r="O463" s="547"/>
      <c r="P463" s="547"/>
      <c r="Q463" s="547"/>
      <c r="R463" s="471"/>
      <c r="S463" s="363"/>
      <c r="T463" s="600">
        <v>2020</v>
      </c>
      <c r="U463" s="471"/>
      <c r="V463" s="471"/>
      <c r="W463" s="471"/>
      <c r="X463" s="471"/>
      <c r="Y463" s="471"/>
      <c r="Z463" s="547"/>
      <c r="AA463" s="470"/>
      <c r="AB463" s="470"/>
      <c r="AC463" s="470"/>
      <c r="AD463" s="470"/>
      <c r="AE463" s="470"/>
      <c r="AF463" s="470"/>
      <c r="AG463" s="470"/>
      <c r="AH463" s="470"/>
      <c r="AI463" s="470"/>
      <c r="AJ463" s="470"/>
      <c r="AK463" s="470"/>
      <c r="AL463" s="470"/>
      <c r="AM463" s="470"/>
      <c r="AN463" s="470"/>
      <c r="AO463" s="470"/>
      <c r="AP463" s="470"/>
      <c r="AQ463" s="470"/>
      <c r="AR463" s="470"/>
      <c r="AS463" s="547"/>
    </row>
    <row r="464" spans="1:50" ht="24" customHeight="1">
      <c r="B464" s="1817"/>
      <c r="C464" s="547" t="s">
        <v>5009</v>
      </c>
      <c r="D464" s="547" t="s">
        <v>23978</v>
      </c>
      <c r="E464" s="547" t="s">
        <v>23979</v>
      </c>
      <c r="F464" s="470" t="s">
        <v>23975</v>
      </c>
      <c r="G464" s="547">
        <v>4656</v>
      </c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241">
        <v>2012</v>
      </c>
      <c r="U464" s="547"/>
      <c r="V464" s="547"/>
      <c r="W464" s="547"/>
      <c r="X464" s="547"/>
      <c r="Y464" s="547"/>
      <c r="Z464" s="547"/>
      <c r="AA464" s="547"/>
      <c r="AB464" s="547"/>
      <c r="AC464" s="547"/>
      <c r="AD464" s="547"/>
      <c r="AE464" s="547"/>
      <c r="AF464" s="547"/>
      <c r="AG464" s="547"/>
      <c r="AH464" s="547"/>
      <c r="AI464" s="547"/>
      <c r="AJ464" s="547"/>
      <c r="AK464" s="547"/>
      <c r="AL464" s="547"/>
      <c r="AM464" s="547"/>
      <c r="AN464" s="547"/>
      <c r="AO464" s="547"/>
      <c r="AP464" s="547"/>
      <c r="AQ464" s="547"/>
      <c r="AR464" s="547"/>
      <c r="AS464" s="547"/>
    </row>
    <row r="465" spans="2:45" ht="24" customHeight="1">
      <c r="B465" s="1817"/>
      <c r="C465" s="547" t="s">
        <v>5009</v>
      </c>
      <c r="D465" s="547" t="s">
        <v>23980</v>
      </c>
      <c r="E465" s="547" t="s">
        <v>23981</v>
      </c>
      <c r="F465" s="470" t="s">
        <v>23975</v>
      </c>
      <c r="G465" s="547">
        <v>11453</v>
      </c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241">
        <v>2016</v>
      </c>
      <c r="U465" s="547"/>
      <c r="V465" s="547"/>
      <c r="W465" s="547"/>
      <c r="X465" s="547"/>
      <c r="Y465" s="547"/>
      <c r="Z465" s="547"/>
      <c r="AA465" s="547"/>
      <c r="AB465" s="547"/>
      <c r="AC465" s="547"/>
      <c r="AD465" s="547"/>
      <c r="AE465" s="547"/>
      <c r="AF465" s="547"/>
      <c r="AG465" s="547"/>
      <c r="AH465" s="547"/>
      <c r="AI465" s="547"/>
      <c r="AJ465" s="547"/>
      <c r="AK465" s="547"/>
      <c r="AL465" s="547"/>
      <c r="AM465" s="547"/>
      <c r="AN465" s="547"/>
      <c r="AO465" s="547"/>
      <c r="AP465" s="547"/>
      <c r="AQ465" s="547"/>
      <c r="AR465" s="547"/>
      <c r="AS465" s="547"/>
    </row>
    <row r="466" spans="2:45" ht="24" customHeight="1">
      <c r="B466" s="1817"/>
      <c r="C466" s="227" t="s">
        <v>5020</v>
      </c>
      <c r="D466" s="241" t="s">
        <v>23484</v>
      </c>
      <c r="E466" s="227" t="s">
        <v>5029</v>
      </c>
      <c r="F466" s="227" t="s">
        <v>5020</v>
      </c>
      <c r="G466" s="228">
        <v>1125</v>
      </c>
      <c r="H466" s="228"/>
      <c r="I466" s="228"/>
      <c r="J466" s="228"/>
      <c r="K466" s="244"/>
      <c r="L466" s="228"/>
      <c r="M466" s="244"/>
      <c r="N466" s="244"/>
      <c r="O466" s="244"/>
      <c r="P466" s="244"/>
      <c r="Q466" s="244"/>
      <c r="R466" s="244"/>
      <c r="S466" s="244"/>
      <c r="T466" s="300">
        <v>2011</v>
      </c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</row>
    <row r="467" spans="2:45" ht="24" customHeight="1">
      <c r="B467" s="1817"/>
      <c r="C467" s="228" t="s">
        <v>10296</v>
      </c>
      <c r="D467" s="244" t="s">
        <v>23982</v>
      </c>
      <c r="E467" s="228" t="s">
        <v>23983</v>
      </c>
      <c r="F467" s="228" t="s">
        <v>23984</v>
      </c>
      <c r="G467" s="228">
        <v>1750</v>
      </c>
      <c r="H467" s="228"/>
      <c r="I467" s="228"/>
      <c r="J467" s="228"/>
      <c r="K467" s="228"/>
      <c r="L467" s="228"/>
      <c r="M467" s="228"/>
      <c r="N467" s="228"/>
      <c r="O467" s="228"/>
      <c r="P467" s="228"/>
      <c r="Q467" s="373"/>
      <c r="R467" s="244"/>
      <c r="S467" s="244"/>
      <c r="T467" s="300">
        <v>2016</v>
      </c>
      <c r="U467" s="244"/>
      <c r="V467" s="244"/>
      <c r="W467" s="244"/>
      <c r="X467" s="244"/>
      <c r="Y467" s="244"/>
      <c r="Z467" s="227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28" t="s">
        <v>12596</v>
      </c>
    </row>
    <row r="468" spans="2:45" ht="24" customHeight="1">
      <c r="B468" s="1817"/>
      <c r="C468" s="241" t="s">
        <v>5033</v>
      </c>
      <c r="D468" s="244" t="s">
        <v>23985</v>
      </c>
      <c r="E468" s="243" t="s">
        <v>5035</v>
      </c>
      <c r="F468" s="241" t="s">
        <v>5033</v>
      </c>
      <c r="G468" s="228">
        <v>182133</v>
      </c>
      <c r="H468" s="228"/>
      <c r="I468" s="228"/>
      <c r="J468" s="228"/>
      <c r="K468" s="244"/>
      <c r="L468" s="228"/>
      <c r="M468" s="244"/>
      <c r="N468" s="244"/>
      <c r="O468" s="244"/>
      <c r="P468" s="244"/>
      <c r="Q468" s="244"/>
      <c r="R468" s="373"/>
      <c r="S468" s="227"/>
      <c r="T468" s="300">
        <v>2013</v>
      </c>
      <c r="U468" s="373"/>
      <c r="V468" s="373"/>
      <c r="W468" s="373"/>
      <c r="X468" s="373"/>
      <c r="Y468" s="373"/>
      <c r="Z468" s="244"/>
      <c r="AA468" s="228"/>
      <c r="AB468" s="228"/>
      <c r="AC468" s="228"/>
      <c r="AD468" s="228"/>
      <c r="AE468" s="228"/>
      <c r="AF468" s="228"/>
      <c r="AG468" s="228"/>
      <c r="AH468" s="228"/>
      <c r="AI468" s="228"/>
      <c r="AJ468" s="228"/>
      <c r="AK468" s="228"/>
      <c r="AL468" s="228"/>
      <c r="AM468" s="228"/>
      <c r="AN468" s="228"/>
      <c r="AO468" s="228"/>
      <c r="AP468" s="228"/>
      <c r="AQ468" s="228"/>
      <c r="AR468" s="228"/>
      <c r="AS468" s="244"/>
    </row>
    <row r="469" spans="2:45" ht="24" customHeight="1">
      <c r="B469" s="1817"/>
      <c r="C469" s="244" t="s">
        <v>14052</v>
      </c>
      <c r="D469" s="228" t="s">
        <v>23986</v>
      </c>
      <c r="E469" s="260" t="s">
        <v>18218</v>
      </c>
      <c r="F469" s="228" t="s">
        <v>12911</v>
      </c>
      <c r="G469" s="407">
        <v>1536</v>
      </c>
      <c r="H469" s="228"/>
      <c r="I469" s="519">
        <v>1536</v>
      </c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300">
        <v>2006</v>
      </c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</row>
    <row r="470" spans="2:45" ht="24" customHeight="1">
      <c r="B470" s="1817"/>
      <c r="C470" s="244" t="s">
        <v>14052</v>
      </c>
      <c r="D470" s="244" t="s">
        <v>23669</v>
      </c>
      <c r="E470" s="244" t="s">
        <v>15949</v>
      </c>
      <c r="F470" s="244" t="s">
        <v>12911</v>
      </c>
      <c r="G470" s="244">
        <v>529</v>
      </c>
      <c r="H470" s="244"/>
      <c r="I470" s="244">
        <v>529</v>
      </c>
      <c r="J470" s="244"/>
      <c r="K470" s="244"/>
      <c r="L470" s="244"/>
      <c r="M470" s="244"/>
      <c r="N470" s="244"/>
      <c r="O470" s="244"/>
      <c r="P470" s="244"/>
      <c r="Q470" s="244"/>
      <c r="R470" s="373"/>
      <c r="S470" s="227"/>
      <c r="T470" s="300"/>
      <c r="U470" s="373"/>
      <c r="V470" s="373"/>
      <c r="W470" s="373"/>
      <c r="X470" s="373"/>
      <c r="Y470" s="373"/>
      <c r="Z470" s="244"/>
      <c r="AA470" s="228"/>
      <c r="AB470" s="228"/>
      <c r="AC470" s="228"/>
      <c r="AD470" s="228"/>
      <c r="AE470" s="228"/>
      <c r="AF470" s="228"/>
      <c r="AG470" s="228"/>
      <c r="AH470" s="228"/>
      <c r="AI470" s="228"/>
      <c r="AJ470" s="228"/>
      <c r="AK470" s="228"/>
      <c r="AL470" s="228"/>
      <c r="AM470" s="228"/>
      <c r="AN470" s="228"/>
      <c r="AO470" s="228"/>
      <c r="AP470" s="228"/>
      <c r="AQ470" s="228"/>
      <c r="AR470" s="228"/>
      <c r="AS470" s="244"/>
    </row>
    <row r="471" spans="2:45" ht="24" customHeight="1">
      <c r="B471" s="1817"/>
      <c r="C471" s="244" t="s">
        <v>14052</v>
      </c>
      <c r="D471" s="244" t="s">
        <v>23987</v>
      </c>
      <c r="E471" s="228" t="s">
        <v>15950</v>
      </c>
      <c r="F471" s="244" t="s">
        <v>12911</v>
      </c>
      <c r="G471" s="244">
        <v>1222</v>
      </c>
      <c r="H471" s="244"/>
      <c r="I471" s="244">
        <v>1222</v>
      </c>
      <c r="J471" s="244"/>
      <c r="K471" s="244"/>
      <c r="L471" s="244"/>
      <c r="M471" s="244"/>
      <c r="N471" s="244"/>
      <c r="O471" s="244"/>
      <c r="P471" s="244"/>
      <c r="Q471" s="244"/>
      <c r="R471" s="373"/>
      <c r="S471" s="227"/>
      <c r="T471" s="300">
        <v>2014</v>
      </c>
      <c r="U471" s="373"/>
      <c r="V471" s="373"/>
      <c r="W471" s="373"/>
      <c r="X471" s="373"/>
      <c r="Y471" s="373"/>
      <c r="Z471" s="244"/>
      <c r="AA471" s="228"/>
      <c r="AB471" s="228"/>
      <c r="AC471" s="228"/>
      <c r="AD471" s="228"/>
      <c r="AE471" s="228"/>
      <c r="AF471" s="228"/>
      <c r="AG471" s="228"/>
      <c r="AH471" s="228"/>
      <c r="AI471" s="228"/>
      <c r="AJ471" s="228"/>
      <c r="AK471" s="228"/>
      <c r="AL471" s="228"/>
      <c r="AM471" s="228"/>
      <c r="AN471" s="228"/>
      <c r="AO471" s="228"/>
      <c r="AP471" s="228"/>
      <c r="AQ471" s="228"/>
      <c r="AR471" s="228"/>
      <c r="AS471" s="244"/>
    </row>
    <row r="472" spans="2:45" ht="24" customHeight="1">
      <c r="B472" s="1817"/>
      <c r="C472" s="244" t="s">
        <v>14052</v>
      </c>
      <c r="D472" s="244" t="s">
        <v>23988</v>
      </c>
      <c r="E472" s="228" t="s">
        <v>15951</v>
      </c>
      <c r="F472" s="228" t="s">
        <v>12911</v>
      </c>
      <c r="G472" s="228">
        <v>1478</v>
      </c>
      <c r="H472" s="228"/>
      <c r="I472" s="228">
        <v>1478</v>
      </c>
      <c r="J472" s="228"/>
      <c r="K472" s="244"/>
      <c r="L472" s="244"/>
      <c r="M472" s="244"/>
      <c r="N472" s="244"/>
      <c r="O472" s="244"/>
      <c r="P472" s="244"/>
      <c r="Q472" s="244"/>
      <c r="R472" s="373"/>
      <c r="S472" s="227"/>
      <c r="T472" s="300">
        <v>2012</v>
      </c>
      <c r="U472" s="373"/>
      <c r="V472" s="373"/>
      <c r="W472" s="373"/>
      <c r="X472" s="373"/>
      <c r="Y472" s="373"/>
      <c r="Z472" s="244"/>
      <c r="AA472" s="228"/>
      <c r="AB472" s="228"/>
      <c r="AC472" s="228"/>
      <c r="AD472" s="228"/>
      <c r="AE472" s="228"/>
      <c r="AF472" s="228"/>
      <c r="AG472" s="228"/>
      <c r="AH472" s="228"/>
      <c r="AI472" s="228"/>
      <c r="AJ472" s="228"/>
      <c r="AK472" s="228"/>
      <c r="AL472" s="228"/>
      <c r="AM472" s="228"/>
      <c r="AN472" s="228"/>
      <c r="AO472" s="228"/>
      <c r="AP472" s="228"/>
      <c r="AQ472" s="228"/>
      <c r="AR472" s="228"/>
      <c r="AS472" s="244"/>
    </row>
    <row r="473" spans="2:45" ht="24" customHeight="1">
      <c r="B473" s="1817"/>
      <c r="C473" s="244" t="s">
        <v>14052</v>
      </c>
      <c r="D473" s="244" t="s">
        <v>23989</v>
      </c>
      <c r="E473" s="228" t="s">
        <v>15952</v>
      </c>
      <c r="F473" s="228" t="s">
        <v>12911</v>
      </c>
      <c r="G473" s="228">
        <v>1120</v>
      </c>
      <c r="H473" s="228"/>
      <c r="I473" s="228">
        <v>1120</v>
      </c>
      <c r="J473" s="228"/>
      <c r="K473" s="244"/>
      <c r="L473" s="244"/>
      <c r="M473" s="244"/>
      <c r="N473" s="244"/>
      <c r="O473" s="244"/>
      <c r="P473" s="244"/>
      <c r="Q473" s="244"/>
      <c r="R473" s="373"/>
      <c r="S473" s="227"/>
      <c r="T473" s="300">
        <v>2015</v>
      </c>
      <c r="U473" s="373"/>
      <c r="V473" s="373"/>
      <c r="W473" s="373"/>
      <c r="X473" s="373"/>
      <c r="Y473" s="373"/>
      <c r="Z473" s="244"/>
      <c r="AA473" s="228"/>
      <c r="AB473" s="228"/>
      <c r="AC473" s="228"/>
      <c r="AD473" s="228"/>
      <c r="AE473" s="228"/>
      <c r="AF473" s="228"/>
      <c r="AG473" s="228"/>
      <c r="AH473" s="228"/>
      <c r="AI473" s="228"/>
      <c r="AJ473" s="228"/>
      <c r="AK473" s="228"/>
      <c r="AL473" s="228"/>
      <c r="AM473" s="228"/>
      <c r="AN473" s="228"/>
      <c r="AO473" s="228"/>
      <c r="AP473" s="228"/>
      <c r="AQ473" s="228"/>
      <c r="AR473" s="228"/>
      <c r="AS473" s="244"/>
    </row>
    <row r="474" spans="2:45" s="1836" customFormat="1" ht="24" customHeight="1">
      <c r="B474" s="1834" t="s">
        <v>0</v>
      </c>
      <c r="C474" s="318" t="s">
        <v>2001</v>
      </c>
      <c r="D474" s="318"/>
      <c r="E474" s="315">
        <f>COUNTA(E475:E504)</f>
        <v>30</v>
      </c>
      <c r="F474" s="318"/>
      <c r="G474" s="318">
        <f>SUM(G475:G504)</f>
        <v>200222</v>
      </c>
      <c r="H474" s="318">
        <f>SUM(H475:H504)</f>
        <v>5274</v>
      </c>
      <c r="I474" s="318">
        <f>SUM(I475:I504)</f>
        <v>42641</v>
      </c>
      <c r="J474" s="318"/>
      <c r="K474" s="318"/>
      <c r="L474" s="318"/>
      <c r="M474" s="318"/>
      <c r="N474" s="318"/>
      <c r="O474" s="318"/>
      <c r="P474" s="318"/>
      <c r="Q474" s="349"/>
      <c r="R474" s="349"/>
      <c r="S474" s="314"/>
      <c r="T474" s="300"/>
      <c r="U474" s="349"/>
      <c r="V474" s="349"/>
      <c r="W474" s="349"/>
      <c r="X474" s="349"/>
      <c r="Y474" s="349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</row>
    <row r="475" spans="2:45" s="115" customFormat="1" ht="24" customHeight="1">
      <c r="B475" s="1817"/>
      <c r="C475" s="228" t="s">
        <v>9033</v>
      </c>
      <c r="D475" s="228"/>
      <c r="E475" s="228" t="s">
        <v>15957</v>
      </c>
      <c r="F475" s="228" t="s">
        <v>9033</v>
      </c>
      <c r="G475" s="228">
        <v>950</v>
      </c>
      <c r="H475" s="228"/>
      <c r="I475" s="369"/>
      <c r="J475" s="228"/>
      <c r="K475" s="228"/>
      <c r="L475" s="228"/>
      <c r="M475" s="228"/>
      <c r="N475" s="228"/>
      <c r="O475" s="228"/>
      <c r="P475" s="228"/>
      <c r="Q475" s="233"/>
      <c r="R475" s="233"/>
      <c r="S475" s="227"/>
      <c r="T475" s="300"/>
      <c r="U475" s="233"/>
      <c r="V475" s="233"/>
      <c r="W475" s="233"/>
      <c r="X475" s="233"/>
      <c r="Y475" s="233"/>
      <c r="Z475" s="228"/>
      <c r="AA475" s="228"/>
      <c r="AB475" s="228"/>
      <c r="AC475" s="228"/>
      <c r="AD475" s="228"/>
      <c r="AE475" s="228"/>
      <c r="AF475" s="228"/>
      <c r="AG475" s="228"/>
      <c r="AH475" s="228"/>
      <c r="AI475" s="228"/>
      <c r="AJ475" s="228"/>
      <c r="AK475" s="228"/>
      <c r="AL475" s="228"/>
      <c r="AM475" s="228"/>
      <c r="AN475" s="228"/>
      <c r="AO475" s="228"/>
      <c r="AP475" s="228"/>
      <c r="AQ475" s="228"/>
      <c r="AR475" s="228"/>
      <c r="AS475" s="228"/>
    </row>
    <row r="476" spans="2:45" s="115" customFormat="1" ht="24" customHeight="1">
      <c r="B476" s="1817"/>
      <c r="C476" s="228" t="s">
        <v>5423</v>
      </c>
      <c r="D476" s="228"/>
      <c r="E476" s="228" t="s">
        <v>5880</v>
      </c>
      <c r="F476" s="228" t="s">
        <v>5423</v>
      </c>
      <c r="G476" s="228">
        <v>51754</v>
      </c>
      <c r="H476" s="228"/>
      <c r="I476" s="369">
        <v>29795</v>
      </c>
      <c r="J476" s="228">
        <v>25</v>
      </c>
      <c r="K476" s="228">
        <v>42</v>
      </c>
      <c r="L476" s="228"/>
      <c r="M476" s="228"/>
      <c r="N476" s="228">
        <v>4110</v>
      </c>
      <c r="O476" s="228"/>
      <c r="P476" s="228"/>
      <c r="Q476" s="233"/>
      <c r="R476" s="233"/>
      <c r="S476" s="227"/>
      <c r="T476" s="300">
        <v>2015</v>
      </c>
      <c r="U476" s="233"/>
      <c r="V476" s="233"/>
      <c r="W476" s="233"/>
      <c r="X476" s="233"/>
      <c r="Y476" s="233"/>
      <c r="Z476" s="228"/>
      <c r="AA476" s="228"/>
      <c r="AB476" s="228"/>
      <c r="AC476" s="228"/>
      <c r="AD476" s="228"/>
      <c r="AE476" s="228"/>
      <c r="AF476" s="228"/>
      <c r="AG476" s="228"/>
      <c r="AH476" s="228"/>
      <c r="AI476" s="228"/>
      <c r="AJ476" s="228"/>
      <c r="AK476" s="228"/>
      <c r="AL476" s="228"/>
      <c r="AM476" s="228"/>
      <c r="AN476" s="228"/>
      <c r="AO476" s="228"/>
      <c r="AP476" s="228"/>
      <c r="AQ476" s="228"/>
      <c r="AR476" s="228"/>
      <c r="AS476" s="228" t="s">
        <v>17322</v>
      </c>
    </row>
    <row r="477" spans="2:45" s="115" customFormat="1" ht="24" customHeight="1">
      <c r="B477" s="1817"/>
      <c r="C477" s="228" t="s">
        <v>9044</v>
      </c>
      <c r="D477" s="228"/>
      <c r="E477" s="228" t="s">
        <v>15960</v>
      </c>
      <c r="F477" s="228" t="s">
        <v>9044</v>
      </c>
      <c r="G477" s="228">
        <v>23481</v>
      </c>
      <c r="H477" s="228"/>
      <c r="I477" s="369">
        <v>3300</v>
      </c>
      <c r="J477" s="228"/>
      <c r="K477" s="228"/>
      <c r="L477" s="228"/>
      <c r="M477" s="228"/>
      <c r="N477" s="228">
        <v>3300</v>
      </c>
      <c r="O477" s="228"/>
      <c r="P477" s="228"/>
      <c r="Q477" s="233"/>
      <c r="R477" s="233"/>
      <c r="S477" s="227"/>
      <c r="T477" s="300">
        <v>2010</v>
      </c>
      <c r="U477" s="233"/>
      <c r="V477" s="233"/>
      <c r="W477" s="233"/>
      <c r="X477" s="233"/>
      <c r="Y477" s="233"/>
      <c r="Z477" s="228"/>
      <c r="AA477" s="228"/>
      <c r="AB477" s="228"/>
      <c r="AC477" s="228"/>
      <c r="AD477" s="228"/>
      <c r="AE477" s="228"/>
      <c r="AF477" s="228"/>
      <c r="AG477" s="228"/>
      <c r="AH477" s="228"/>
      <c r="AI477" s="228"/>
      <c r="AJ477" s="228"/>
      <c r="AK477" s="228"/>
      <c r="AL477" s="228"/>
      <c r="AM477" s="228"/>
      <c r="AN477" s="228"/>
      <c r="AO477" s="228"/>
      <c r="AP477" s="228"/>
      <c r="AQ477" s="228"/>
      <c r="AR477" s="228"/>
      <c r="AS477" s="228" t="s">
        <v>17322</v>
      </c>
    </row>
    <row r="478" spans="2:45" s="115" customFormat="1" ht="24" customHeight="1">
      <c r="B478" s="1817"/>
      <c r="C478" s="228" t="s">
        <v>9044</v>
      </c>
      <c r="D478" s="228"/>
      <c r="E478" s="228" t="s">
        <v>15961</v>
      </c>
      <c r="F478" s="228" t="s">
        <v>9044</v>
      </c>
      <c r="G478" s="228">
        <v>648</v>
      </c>
      <c r="H478" s="228"/>
      <c r="I478" s="369">
        <v>648</v>
      </c>
      <c r="J478" s="228">
        <v>36</v>
      </c>
      <c r="K478" s="228">
        <v>18</v>
      </c>
      <c r="L478" s="228"/>
      <c r="M478" s="228"/>
      <c r="N478" s="228">
        <v>648</v>
      </c>
      <c r="O478" s="228"/>
      <c r="P478" s="228"/>
      <c r="Q478" s="233"/>
      <c r="R478" s="233"/>
      <c r="S478" s="227"/>
      <c r="T478" s="300">
        <v>2020</v>
      </c>
      <c r="U478" s="233"/>
      <c r="V478" s="233"/>
      <c r="W478" s="233"/>
      <c r="X478" s="233"/>
      <c r="Y478" s="233"/>
      <c r="Z478" s="228"/>
      <c r="AA478" s="228"/>
      <c r="AB478" s="228"/>
      <c r="AC478" s="228"/>
      <c r="AD478" s="228"/>
      <c r="AE478" s="228"/>
      <c r="AF478" s="228"/>
      <c r="AG478" s="228"/>
      <c r="AH478" s="228"/>
      <c r="AI478" s="228"/>
      <c r="AJ478" s="228"/>
      <c r="AK478" s="228"/>
      <c r="AL478" s="228"/>
      <c r="AM478" s="228"/>
      <c r="AN478" s="228"/>
      <c r="AO478" s="228"/>
      <c r="AP478" s="228"/>
      <c r="AQ478" s="228"/>
      <c r="AR478" s="228"/>
      <c r="AS478" s="228" t="s">
        <v>17322</v>
      </c>
    </row>
    <row r="479" spans="2:45" s="115" customFormat="1" ht="24" customHeight="1">
      <c r="B479" s="1817"/>
      <c r="C479" s="228" t="s">
        <v>9044</v>
      </c>
      <c r="D479" s="244"/>
      <c r="E479" s="228" t="s">
        <v>18219</v>
      </c>
      <c r="F479" s="228" t="s">
        <v>9044</v>
      </c>
      <c r="G479" s="228">
        <v>648</v>
      </c>
      <c r="H479" s="228"/>
      <c r="I479" s="369">
        <v>648</v>
      </c>
      <c r="J479" s="369">
        <v>36</v>
      </c>
      <c r="K479" s="234">
        <v>18</v>
      </c>
      <c r="L479" s="244"/>
      <c r="M479" s="244"/>
      <c r="N479" s="244">
        <v>648</v>
      </c>
      <c r="O479" s="244"/>
      <c r="P479" s="244"/>
      <c r="Q479" s="244"/>
      <c r="R479" s="244"/>
      <c r="S479" s="244"/>
      <c r="T479" s="300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  <c r="AP479" s="244"/>
      <c r="AQ479" s="244"/>
      <c r="AR479" s="244"/>
      <c r="AS479" s="244" t="s">
        <v>17322</v>
      </c>
    </row>
    <row r="480" spans="2:45" s="115" customFormat="1" ht="24" customHeight="1">
      <c r="B480" s="1817"/>
      <c r="C480" s="228" t="s">
        <v>5431</v>
      </c>
      <c r="D480" s="228"/>
      <c r="E480" s="228" t="s">
        <v>15967</v>
      </c>
      <c r="F480" s="228" t="s">
        <v>5431</v>
      </c>
      <c r="G480" s="228">
        <v>1488</v>
      </c>
      <c r="H480" s="228"/>
      <c r="I480" s="369">
        <v>1488</v>
      </c>
      <c r="J480" s="228">
        <v>30</v>
      </c>
      <c r="K480" s="228">
        <v>50</v>
      </c>
      <c r="L480" s="228"/>
      <c r="M480" s="228"/>
      <c r="N480" s="228">
        <v>1500</v>
      </c>
      <c r="O480" s="228"/>
      <c r="P480" s="228"/>
      <c r="Q480" s="233"/>
      <c r="R480" s="233"/>
      <c r="S480" s="227"/>
      <c r="T480" s="300">
        <v>2009</v>
      </c>
      <c r="U480" s="233"/>
      <c r="V480" s="233"/>
      <c r="W480" s="233"/>
      <c r="X480" s="233"/>
      <c r="Y480" s="233"/>
      <c r="Z480" s="228">
        <v>300</v>
      </c>
      <c r="AA480" s="228"/>
      <c r="AB480" s="228"/>
      <c r="AC480" s="228"/>
      <c r="AD480" s="228"/>
      <c r="AE480" s="228"/>
      <c r="AF480" s="228"/>
      <c r="AG480" s="228"/>
      <c r="AH480" s="228"/>
      <c r="AI480" s="228"/>
      <c r="AJ480" s="228"/>
      <c r="AK480" s="228"/>
      <c r="AL480" s="228"/>
      <c r="AM480" s="228"/>
      <c r="AN480" s="228"/>
      <c r="AO480" s="228"/>
      <c r="AP480" s="228"/>
      <c r="AQ480" s="228"/>
      <c r="AR480" s="228"/>
      <c r="AS480" s="228"/>
    </row>
    <row r="481" spans="2:45" s="115" customFormat="1" ht="24" customHeight="1">
      <c r="B481" s="1817"/>
      <c r="C481" s="228" t="s">
        <v>5431</v>
      </c>
      <c r="D481" s="228"/>
      <c r="E481" s="228" t="s">
        <v>15968</v>
      </c>
      <c r="F481" s="228" t="s">
        <v>5431</v>
      </c>
      <c r="G481" s="228">
        <v>1488</v>
      </c>
      <c r="H481" s="228"/>
      <c r="I481" s="369">
        <v>1488</v>
      </c>
      <c r="J481" s="228">
        <v>30</v>
      </c>
      <c r="K481" s="228">
        <v>50</v>
      </c>
      <c r="L481" s="228"/>
      <c r="M481" s="228"/>
      <c r="N481" s="228">
        <v>1500</v>
      </c>
      <c r="O481" s="228"/>
      <c r="P481" s="228"/>
      <c r="Q481" s="233"/>
      <c r="R481" s="233"/>
      <c r="S481" s="227"/>
      <c r="T481" s="300">
        <v>2009</v>
      </c>
      <c r="U481" s="233"/>
      <c r="V481" s="233"/>
      <c r="W481" s="233"/>
      <c r="X481" s="233"/>
      <c r="Y481" s="233"/>
      <c r="Z481" s="228">
        <v>300</v>
      </c>
      <c r="AA481" s="228"/>
      <c r="AB481" s="228"/>
      <c r="AC481" s="228"/>
      <c r="AD481" s="228"/>
      <c r="AE481" s="228"/>
      <c r="AF481" s="228"/>
      <c r="AG481" s="228"/>
      <c r="AH481" s="228"/>
      <c r="AI481" s="228"/>
      <c r="AJ481" s="228"/>
      <c r="AK481" s="228"/>
      <c r="AL481" s="228"/>
      <c r="AM481" s="228"/>
      <c r="AN481" s="228"/>
      <c r="AO481" s="228"/>
      <c r="AP481" s="228"/>
      <c r="AQ481" s="228"/>
      <c r="AR481" s="228"/>
      <c r="AS481" s="228"/>
    </row>
    <row r="482" spans="2:45" s="115" customFormat="1" ht="24" customHeight="1">
      <c r="B482" s="1817"/>
      <c r="C482" s="228" t="s">
        <v>13137</v>
      </c>
      <c r="D482" s="228"/>
      <c r="E482" s="228" t="s">
        <v>15969</v>
      </c>
      <c r="F482" s="228" t="s">
        <v>13137</v>
      </c>
      <c r="G482" s="228">
        <v>52121</v>
      </c>
      <c r="H482" s="228">
        <v>261</v>
      </c>
      <c r="I482" s="369">
        <v>261</v>
      </c>
      <c r="J482" s="228">
        <v>22</v>
      </c>
      <c r="K482" s="228">
        <v>42</v>
      </c>
      <c r="L482" s="228"/>
      <c r="M482" s="228"/>
      <c r="N482" s="228">
        <v>924</v>
      </c>
      <c r="O482" s="228"/>
      <c r="P482" s="228"/>
      <c r="Q482" s="233"/>
      <c r="R482" s="233"/>
      <c r="S482" s="227"/>
      <c r="T482" s="300">
        <v>2021</v>
      </c>
      <c r="U482" s="233"/>
      <c r="V482" s="233"/>
      <c r="W482" s="233"/>
      <c r="X482" s="233"/>
      <c r="Y482" s="233"/>
      <c r="Z482" s="228">
        <v>9300</v>
      </c>
      <c r="AA482" s="228"/>
      <c r="AB482" s="228"/>
      <c r="AC482" s="228"/>
      <c r="AD482" s="228"/>
      <c r="AE482" s="228"/>
      <c r="AF482" s="228"/>
      <c r="AG482" s="228"/>
      <c r="AH482" s="228"/>
      <c r="AI482" s="228"/>
      <c r="AJ482" s="228"/>
      <c r="AK482" s="228"/>
      <c r="AL482" s="228"/>
      <c r="AM482" s="228"/>
      <c r="AN482" s="228"/>
      <c r="AO482" s="228"/>
      <c r="AP482" s="228"/>
      <c r="AQ482" s="228"/>
      <c r="AR482" s="228"/>
      <c r="AS482" s="228"/>
    </row>
    <row r="483" spans="2:45" s="115" customFormat="1" ht="24" customHeight="1">
      <c r="B483" s="1817"/>
      <c r="C483" s="228" t="s">
        <v>13137</v>
      </c>
      <c r="D483" s="228"/>
      <c r="E483" s="228" t="s">
        <v>24331</v>
      </c>
      <c r="F483" s="228" t="s">
        <v>13137</v>
      </c>
      <c r="G483" s="228">
        <v>2016</v>
      </c>
      <c r="H483" s="228"/>
      <c r="I483" s="369"/>
      <c r="J483" s="228"/>
      <c r="K483" s="228"/>
      <c r="L483" s="228"/>
      <c r="M483" s="228"/>
      <c r="N483" s="228">
        <v>2016</v>
      </c>
      <c r="O483" s="228"/>
      <c r="P483" s="228"/>
      <c r="Q483" s="233"/>
      <c r="R483" s="233"/>
      <c r="S483" s="227"/>
      <c r="T483" s="300">
        <v>2023</v>
      </c>
      <c r="U483" s="233"/>
      <c r="V483" s="233"/>
      <c r="W483" s="233"/>
      <c r="X483" s="233"/>
      <c r="Y483" s="233"/>
      <c r="Z483" s="228">
        <v>1752</v>
      </c>
      <c r="AA483" s="228"/>
      <c r="AB483" s="228"/>
      <c r="AC483" s="228"/>
      <c r="AD483" s="228"/>
      <c r="AE483" s="228"/>
      <c r="AF483" s="228"/>
      <c r="AG483" s="228"/>
      <c r="AH483" s="228"/>
      <c r="AI483" s="228"/>
      <c r="AJ483" s="228"/>
      <c r="AK483" s="228"/>
      <c r="AL483" s="228"/>
      <c r="AM483" s="228"/>
      <c r="AN483" s="228"/>
      <c r="AO483" s="228"/>
      <c r="AP483" s="228"/>
      <c r="AQ483" s="228"/>
      <c r="AR483" s="228"/>
      <c r="AS483" s="228" t="s">
        <v>13749</v>
      </c>
    </row>
    <row r="484" spans="2:45" s="115" customFormat="1" ht="24.95" customHeight="1">
      <c r="B484" s="1817"/>
      <c r="C484" s="228" t="s">
        <v>13137</v>
      </c>
      <c r="D484" s="228"/>
      <c r="E484" s="228" t="s">
        <v>24332</v>
      </c>
      <c r="F484" s="228" t="s">
        <v>13137</v>
      </c>
      <c r="G484" s="228">
        <v>2016</v>
      </c>
      <c r="H484" s="228"/>
      <c r="I484" s="369"/>
      <c r="J484" s="228"/>
      <c r="K484" s="228"/>
      <c r="L484" s="228"/>
      <c r="M484" s="228"/>
      <c r="N484" s="228">
        <v>2016</v>
      </c>
      <c r="O484" s="228"/>
      <c r="P484" s="228"/>
      <c r="Q484" s="233"/>
      <c r="R484" s="233"/>
      <c r="S484" s="227"/>
      <c r="T484" s="300">
        <v>2023</v>
      </c>
      <c r="U484" s="233"/>
      <c r="V484" s="233"/>
      <c r="W484" s="233"/>
      <c r="X484" s="233"/>
      <c r="Y484" s="233"/>
      <c r="Z484" s="228"/>
      <c r="AA484" s="228"/>
      <c r="AB484" s="228"/>
      <c r="AC484" s="228"/>
      <c r="AD484" s="228"/>
      <c r="AE484" s="228"/>
      <c r="AF484" s="228"/>
      <c r="AG484" s="228"/>
      <c r="AH484" s="228"/>
      <c r="AI484" s="228"/>
      <c r="AJ484" s="228"/>
      <c r="AK484" s="228"/>
      <c r="AL484" s="228"/>
      <c r="AM484" s="228"/>
      <c r="AN484" s="228"/>
      <c r="AO484" s="228"/>
      <c r="AP484" s="228"/>
      <c r="AQ484" s="228"/>
      <c r="AR484" s="228"/>
      <c r="AS484" s="228"/>
    </row>
    <row r="485" spans="2:45" s="115" customFormat="1" ht="24.95" customHeight="1">
      <c r="B485" s="1817"/>
      <c r="C485" s="228" t="s">
        <v>13137</v>
      </c>
      <c r="D485" s="228"/>
      <c r="E485" s="228" t="s">
        <v>17396</v>
      </c>
      <c r="F485" s="228" t="s">
        <v>13137</v>
      </c>
      <c r="G485" s="228">
        <v>6608</v>
      </c>
      <c r="H485" s="228"/>
      <c r="I485" s="369"/>
      <c r="J485" s="228"/>
      <c r="K485" s="228"/>
      <c r="L485" s="228"/>
      <c r="M485" s="228"/>
      <c r="N485" s="228">
        <v>1218</v>
      </c>
      <c r="O485" s="228"/>
      <c r="P485" s="228"/>
      <c r="Q485" s="233"/>
      <c r="R485" s="233"/>
      <c r="S485" s="227"/>
      <c r="T485" s="300">
        <v>2023</v>
      </c>
      <c r="U485" s="233"/>
      <c r="V485" s="233"/>
      <c r="W485" s="233"/>
      <c r="X485" s="233"/>
      <c r="Y485" s="233"/>
      <c r="Z485" s="228">
        <v>1839</v>
      </c>
      <c r="AA485" s="228"/>
      <c r="AB485" s="228"/>
      <c r="AC485" s="228"/>
      <c r="AD485" s="228"/>
      <c r="AE485" s="228"/>
      <c r="AF485" s="228"/>
      <c r="AG485" s="228"/>
      <c r="AH485" s="228"/>
      <c r="AI485" s="228"/>
      <c r="AJ485" s="228"/>
      <c r="AK485" s="228"/>
      <c r="AL485" s="228"/>
      <c r="AM485" s="228"/>
      <c r="AN485" s="228"/>
      <c r="AO485" s="228"/>
      <c r="AP485" s="228"/>
      <c r="AQ485" s="228"/>
      <c r="AR485" s="228"/>
      <c r="AS485" s="228" t="s">
        <v>13749</v>
      </c>
    </row>
    <row r="486" spans="2:45" s="115" customFormat="1" ht="24.95" customHeight="1">
      <c r="B486" s="1817"/>
      <c r="C486" s="228" t="s">
        <v>5434</v>
      </c>
      <c r="D486" s="228" t="s">
        <v>24059</v>
      </c>
      <c r="E486" s="228" t="s">
        <v>15982</v>
      </c>
      <c r="F486" s="228" t="s">
        <v>5434</v>
      </c>
      <c r="G486" s="228">
        <v>1722</v>
      </c>
      <c r="H486" s="228"/>
      <c r="I486" s="369"/>
      <c r="J486" s="228">
        <v>18</v>
      </c>
      <c r="K486" s="228">
        <v>38</v>
      </c>
      <c r="L486" s="228"/>
      <c r="M486" s="228"/>
      <c r="N486" s="228">
        <v>1368</v>
      </c>
      <c r="O486" s="228"/>
      <c r="P486" s="228"/>
      <c r="Q486" s="233"/>
      <c r="R486" s="233"/>
      <c r="S486" s="227"/>
      <c r="T486" s="300">
        <v>2022</v>
      </c>
      <c r="U486" s="233"/>
      <c r="V486" s="233"/>
      <c r="W486" s="233"/>
      <c r="X486" s="233"/>
      <c r="Y486" s="233"/>
      <c r="Z486" s="228">
        <v>420</v>
      </c>
      <c r="AA486" s="228"/>
      <c r="AB486" s="228"/>
      <c r="AC486" s="228"/>
      <c r="AD486" s="228"/>
      <c r="AE486" s="228"/>
      <c r="AF486" s="228"/>
      <c r="AG486" s="228"/>
      <c r="AH486" s="228"/>
      <c r="AI486" s="228"/>
      <c r="AJ486" s="228"/>
      <c r="AK486" s="228"/>
      <c r="AL486" s="228"/>
      <c r="AM486" s="228"/>
      <c r="AN486" s="228"/>
      <c r="AO486" s="228"/>
      <c r="AP486" s="228"/>
      <c r="AQ486" s="228"/>
      <c r="AR486" s="228"/>
      <c r="AS486" s="228" t="s">
        <v>16507</v>
      </c>
    </row>
    <row r="487" spans="2:45" s="115" customFormat="1" ht="24.95" customHeight="1">
      <c r="B487" s="1817"/>
      <c r="C487" s="228" t="s">
        <v>13164</v>
      </c>
      <c r="D487" s="228"/>
      <c r="E487" s="228" t="s">
        <v>14171</v>
      </c>
      <c r="F487" s="228" t="s">
        <v>13164</v>
      </c>
      <c r="G487" s="228">
        <v>3563</v>
      </c>
      <c r="H487" s="228">
        <v>3563</v>
      </c>
      <c r="I487" s="369">
        <v>3563</v>
      </c>
      <c r="J487" s="228"/>
      <c r="K487" s="228"/>
      <c r="L487" s="228"/>
      <c r="M487" s="228"/>
      <c r="N487" s="228"/>
      <c r="O487" s="228"/>
      <c r="P487" s="228"/>
      <c r="Q487" s="233"/>
      <c r="R487" s="233"/>
      <c r="S487" s="227"/>
      <c r="T487" s="300">
        <v>2008</v>
      </c>
      <c r="U487" s="233"/>
      <c r="V487" s="233"/>
      <c r="W487" s="233"/>
      <c r="X487" s="233"/>
      <c r="Y487" s="233"/>
      <c r="Z487" s="228"/>
      <c r="AA487" s="228"/>
      <c r="AB487" s="228"/>
      <c r="AC487" s="228"/>
      <c r="AD487" s="228"/>
      <c r="AE487" s="228"/>
      <c r="AF487" s="228"/>
      <c r="AG487" s="228"/>
      <c r="AH487" s="228"/>
      <c r="AI487" s="228"/>
      <c r="AJ487" s="228"/>
      <c r="AK487" s="228"/>
      <c r="AL487" s="228"/>
      <c r="AM487" s="228"/>
      <c r="AN487" s="228"/>
      <c r="AO487" s="228"/>
      <c r="AP487" s="228"/>
      <c r="AQ487" s="228"/>
      <c r="AR487" s="228"/>
      <c r="AS487" s="228"/>
    </row>
    <row r="488" spans="2:45" s="115" customFormat="1" ht="24.95" customHeight="1">
      <c r="B488" s="1817"/>
      <c r="C488" s="228" t="s">
        <v>13193</v>
      </c>
      <c r="D488" s="244" t="s">
        <v>24333</v>
      </c>
      <c r="E488" s="228" t="s">
        <v>24334</v>
      </c>
      <c r="F488" s="228" t="s">
        <v>13193</v>
      </c>
      <c r="G488" s="228">
        <v>2230</v>
      </c>
      <c r="H488" s="228"/>
      <c r="I488" s="369"/>
      <c r="J488" s="228">
        <v>24</v>
      </c>
      <c r="K488" s="228">
        <v>42</v>
      </c>
      <c r="L488" s="228"/>
      <c r="M488" s="228"/>
      <c r="N488" s="228"/>
      <c r="O488" s="228"/>
      <c r="P488" s="228"/>
      <c r="Q488" s="233"/>
      <c r="R488" s="233"/>
      <c r="S488" s="227"/>
      <c r="T488" s="300">
        <v>2024</v>
      </c>
      <c r="U488" s="233">
        <v>77</v>
      </c>
      <c r="V488" s="233">
        <v>0</v>
      </c>
      <c r="W488" s="233">
        <v>0</v>
      </c>
      <c r="X488" s="233">
        <v>0</v>
      </c>
      <c r="Y488" s="233">
        <v>0</v>
      </c>
      <c r="Z488" s="228">
        <v>77</v>
      </c>
      <c r="AA488" s="228"/>
      <c r="AB488" s="228"/>
      <c r="AC488" s="228"/>
      <c r="AD488" s="228"/>
      <c r="AE488" s="228"/>
      <c r="AF488" s="228"/>
      <c r="AG488" s="228"/>
      <c r="AH488" s="228"/>
      <c r="AI488" s="228"/>
      <c r="AJ488" s="228"/>
      <c r="AK488" s="228"/>
      <c r="AL488" s="228"/>
      <c r="AM488" s="228"/>
      <c r="AN488" s="228"/>
      <c r="AO488" s="228"/>
      <c r="AP488" s="228"/>
      <c r="AQ488" s="228"/>
      <c r="AR488" s="228"/>
      <c r="AS488" s="228" t="s">
        <v>13749</v>
      </c>
    </row>
    <row r="489" spans="2:45" s="115" customFormat="1" ht="24.95" customHeight="1">
      <c r="B489" s="1817"/>
      <c r="C489" s="228" t="s">
        <v>13193</v>
      </c>
      <c r="D489" s="244"/>
      <c r="E489" s="228" t="s">
        <v>24335</v>
      </c>
      <c r="F489" s="228" t="s">
        <v>13193</v>
      </c>
      <c r="G489" s="228">
        <v>2230</v>
      </c>
      <c r="H489" s="228"/>
      <c r="I489" s="369"/>
      <c r="J489" s="228">
        <v>24</v>
      </c>
      <c r="K489" s="228">
        <v>42</v>
      </c>
      <c r="L489" s="228"/>
      <c r="M489" s="228"/>
      <c r="N489" s="228"/>
      <c r="O489" s="228"/>
      <c r="P489" s="228"/>
      <c r="Q489" s="233"/>
      <c r="R489" s="233"/>
      <c r="S489" s="227"/>
      <c r="T489" s="300">
        <v>2024</v>
      </c>
      <c r="U489" s="233">
        <v>77</v>
      </c>
      <c r="V489" s="233">
        <v>0</v>
      </c>
      <c r="W489" s="233">
        <v>0</v>
      </c>
      <c r="X489" s="233">
        <v>0</v>
      </c>
      <c r="Y489" s="233">
        <v>0</v>
      </c>
      <c r="Z489" s="228">
        <v>77</v>
      </c>
      <c r="AA489" s="228"/>
      <c r="AB489" s="228"/>
      <c r="AC489" s="228"/>
      <c r="AD489" s="228"/>
      <c r="AE489" s="228"/>
      <c r="AF489" s="228"/>
      <c r="AG489" s="228"/>
      <c r="AH489" s="228"/>
      <c r="AI489" s="228"/>
      <c r="AJ489" s="228"/>
      <c r="AK489" s="228"/>
      <c r="AL489" s="228"/>
      <c r="AM489" s="228"/>
      <c r="AN489" s="228"/>
      <c r="AO489" s="228"/>
      <c r="AP489" s="228"/>
      <c r="AQ489" s="228"/>
      <c r="AR489" s="228"/>
      <c r="AS489" s="228" t="s">
        <v>13749</v>
      </c>
    </row>
    <row r="490" spans="2:45" s="115" customFormat="1" ht="24.95" customHeight="1">
      <c r="B490" s="1817"/>
      <c r="C490" s="228" t="s">
        <v>5457</v>
      </c>
      <c r="D490" s="228"/>
      <c r="E490" s="228" t="s">
        <v>12185</v>
      </c>
      <c r="F490" s="228" t="s">
        <v>5457</v>
      </c>
      <c r="G490" s="228">
        <v>3453</v>
      </c>
      <c r="H490" s="228"/>
      <c r="I490" s="369"/>
      <c r="J490" s="228"/>
      <c r="K490" s="228"/>
      <c r="L490" s="228"/>
      <c r="M490" s="228"/>
      <c r="N490" s="228">
        <v>3453</v>
      </c>
      <c r="O490" s="228"/>
      <c r="P490" s="228"/>
      <c r="Q490" s="233"/>
      <c r="R490" s="233"/>
      <c r="S490" s="227"/>
      <c r="T490" s="300">
        <v>2020</v>
      </c>
      <c r="U490" s="233"/>
      <c r="V490" s="233"/>
      <c r="W490" s="233"/>
      <c r="X490" s="233"/>
      <c r="Y490" s="233"/>
      <c r="Z490" s="228">
        <v>435</v>
      </c>
      <c r="AA490" s="228"/>
      <c r="AB490" s="228"/>
      <c r="AC490" s="228"/>
      <c r="AD490" s="228"/>
      <c r="AE490" s="228"/>
      <c r="AF490" s="228"/>
      <c r="AG490" s="228"/>
      <c r="AH490" s="228"/>
      <c r="AI490" s="228"/>
      <c r="AJ490" s="228"/>
      <c r="AK490" s="228"/>
      <c r="AL490" s="228"/>
      <c r="AM490" s="228"/>
      <c r="AN490" s="228"/>
      <c r="AO490" s="228"/>
      <c r="AP490" s="228"/>
      <c r="AQ490" s="228"/>
      <c r="AR490" s="228"/>
      <c r="AS490" s="228"/>
    </row>
    <row r="491" spans="2:45" s="115" customFormat="1" ht="24.95" customHeight="1">
      <c r="B491" s="1817"/>
      <c r="C491" s="228" t="s">
        <v>13147</v>
      </c>
      <c r="D491" s="228"/>
      <c r="E491" s="228" t="s">
        <v>15992</v>
      </c>
      <c r="F491" s="228" t="s">
        <v>13147</v>
      </c>
      <c r="G491" s="228">
        <v>1450</v>
      </c>
      <c r="H491" s="228">
        <v>1450</v>
      </c>
      <c r="I491" s="369">
        <v>1450</v>
      </c>
      <c r="J491" s="228"/>
      <c r="K491" s="228"/>
      <c r="L491" s="228"/>
      <c r="M491" s="228"/>
      <c r="N491" s="228"/>
      <c r="O491" s="228"/>
      <c r="P491" s="228"/>
      <c r="Q491" s="233"/>
      <c r="R491" s="233"/>
      <c r="S491" s="227"/>
      <c r="T491" s="300">
        <v>2022</v>
      </c>
      <c r="U491" s="233"/>
      <c r="V491" s="233"/>
      <c r="W491" s="233"/>
      <c r="X491" s="233"/>
      <c r="Y491" s="233"/>
      <c r="Z491" s="228"/>
      <c r="AA491" s="228"/>
      <c r="AB491" s="228"/>
      <c r="AC491" s="228"/>
      <c r="AD491" s="228"/>
      <c r="AE491" s="228"/>
      <c r="AF491" s="228"/>
      <c r="AG491" s="228"/>
      <c r="AH491" s="228"/>
      <c r="AI491" s="228"/>
      <c r="AJ491" s="228"/>
      <c r="AK491" s="228"/>
      <c r="AL491" s="228"/>
      <c r="AM491" s="228"/>
      <c r="AN491" s="228"/>
      <c r="AO491" s="228"/>
      <c r="AP491" s="228"/>
      <c r="AQ491" s="228"/>
      <c r="AR491" s="228"/>
      <c r="AS491" s="228"/>
    </row>
    <row r="492" spans="2:45" s="115" customFormat="1" ht="24.95" customHeight="1">
      <c r="B492" s="1817"/>
      <c r="C492" s="228" t="s">
        <v>13168</v>
      </c>
      <c r="D492" s="228"/>
      <c r="E492" s="228" t="s">
        <v>15995</v>
      </c>
      <c r="F492" s="228" t="s">
        <v>13168</v>
      </c>
      <c r="G492" s="228">
        <v>3588</v>
      </c>
      <c r="H492" s="228"/>
      <c r="I492" s="369"/>
      <c r="J492" s="228"/>
      <c r="K492" s="228"/>
      <c r="L492" s="228"/>
      <c r="M492" s="228"/>
      <c r="N492" s="228"/>
      <c r="O492" s="228"/>
      <c r="P492" s="228"/>
      <c r="Q492" s="233"/>
      <c r="R492" s="233"/>
      <c r="S492" s="227"/>
      <c r="T492" s="300"/>
      <c r="U492" s="233"/>
      <c r="V492" s="233"/>
      <c r="W492" s="233"/>
      <c r="X492" s="233"/>
      <c r="Y492" s="233"/>
      <c r="Z492" s="228"/>
      <c r="AA492" s="228"/>
      <c r="AB492" s="228"/>
      <c r="AC492" s="228"/>
      <c r="AD492" s="228"/>
      <c r="AE492" s="228"/>
      <c r="AF492" s="228"/>
      <c r="AG492" s="228"/>
      <c r="AH492" s="228"/>
      <c r="AI492" s="228"/>
      <c r="AJ492" s="228"/>
      <c r="AK492" s="228"/>
      <c r="AL492" s="228"/>
      <c r="AM492" s="228"/>
      <c r="AN492" s="228"/>
      <c r="AO492" s="228"/>
      <c r="AP492" s="228"/>
      <c r="AQ492" s="228"/>
      <c r="AR492" s="228"/>
      <c r="AS492" s="228"/>
    </row>
    <row r="493" spans="2:45" s="115" customFormat="1" ht="24.95" customHeight="1">
      <c r="B493" s="1817"/>
      <c r="C493" s="228" t="s">
        <v>13223</v>
      </c>
      <c r="D493" s="228"/>
      <c r="E493" s="228" t="s">
        <v>24336</v>
      </c>
      <c r="F493" s="228" t="s">
        <v>13223</v>
      </c>
      <c r="G493" s="228">
        <v>756</v>
      </c>
      <c r="H493" s="228"/>
      <c r="I493" s="369"/>
      <c r="J493" s="228"/>
      <c r="K493" s="228"/>
      <c r="L493" s="228"/>
      <c r="M493" s="228"/>
      <c r="N493" s="228"/>
      <c r="O493" s="228"/>
      <c r="P493" s="228"/>
      <c r="Q493" s="233"/>
      <c r="R493" s="233"/>
      <c r="S493" s="227"/>
      <c r="T493" s="300">
        <v>2024</v>
      </c>
      <c r="U493" s="233"/>
      <c r="V493" s="233"/>
      <c r="W493" s="233"/>
      <c r="X493" s="233"/>
      <c r="Y493" s="233"/>
      <c r="Z493" s="228"/>
      <c r="AA493" s="228"/>
      <c r="AB493" s="228"/>
      <c r="AC493" s="228"/>
      <c r="AD493" s="228"/>
      <c r="AE493" s="228"/>
      <c r="AF493" s="228"/>
      <c r="AG493" s="228"/>
      <c r="AH493" s="228"/>
      <c r="AI493" s="228"/>
      <c r="AJ493" s="228"/>
      <c r="AK493" s="228"/>
      <c r="AL493" s="228"/>
      <c r="AM493" s="228"/>
      <c r="AN493" s="228"/>
      <c r="AO493" s="228"/>
      <c r="AP493" s="228"/>
      <c r="AQ493" s="228"/>
      <c r="AR493" s="228"/>
      <c r="AS493" s="228" t="s">
        <v>13749</v>
      </c>
    </row>
    <row r="494" spans="2:45" s="115" customFormat="1" ht="24.95" customHeight="1">
      <c r="B494" s="1817"/>
      <c r="C494" s="228" t="s">
        <v>5471</v>
      </c>
      <c r="D494" s="228"/>
      <c r="E494" s="228" t="s">
        <v>11383</v>
      </c>
      <c r="F494" s="228" t="s">
        <v>5471</v>
      </c>
      <c r="G494" s="228">
        <v>6567</v>
      </c>
      <c r="H494" s="228"/>
      <c r="I494" s="369"/>
      <c r="J494" s="228">
        <v>20</v>
      </c>
      <c r="K494" s="228">
        <v>40</v>
      </c>
      <c r="L494" s="228"/>
      <c r="M494" s="228"/>
      <c r="N494" s="228">
        <v>816</v>
      </c>
      <c r="O494" s="228"/>
      <c r="P494" s="228"/>
      <c r="Q494" s="233"/>
      <c r="R494" s="233"/>
      <c r="S494" s="227"/>
      <c r="T494" s="300">
        <v>2012</v>
      </c>
      <c r="U494" s="233"/>
      <c r="V494" s="233"/>
      <c r="W494" s="233"/>
      <c r="X494" s="233"/>
      <c r="Y494" s="233"/>
      <c r="Z494" s="228">
        <v>300</v>
      </c>
      <c r="AA494" s="228"/>
      <c r="AB494" s="228"/>
      <c r="AC494" s="228"/>
      <c r="AD494" s="228"/>
      <c r="AE494" s="228"/>
      <c r="AF494" s="228"/>
      <c r="AG494" s="228"/>
      <c r="AH494" s="228"/>
      <c r="AI494" s="228"/>
      <c r="AJ494" s="228"/>
      <c r="AK494" s="228"/>
      <c r="AL494" s="228"/>
      <c r="AM494" s="228"/>
      <c r="AN494" s="228"/>
      <c r="AO494" s="228"/>
      <c r="AP494" s="228"/>
      <c r="AQ494" s="228"/>
      <c r="AR494" s="228"/>
      <c r="AS494" s="228"/>
    </row>
    <row r="495" spans="2:45" s="115" customFormat="1" ht="24.95" customHeight="1">
      <c r="B495" s="1817"/>
      <c r="C495" s="228" t="s">
        <v>5471</v>
      </c>
      <c r="D495" s="228"/>
      <c r="E495" s="228" t="s">
        <v>11384</v>
      </c>
      <c r="F495" s="228" t="s">
        <v>5471</v>
      </c>
      <c r="G495" s="228">
        <v>19326</v>
      </c>
      <c r="H495" s="228"/>
      <c r="I495" s="369"/>
      <c r="J495" s="228">
        <v>20</v>
      </c>
      <c r="K495" s="228">
        <v>40</v>
      </c>
      <c r="L495" s="228"/>
      <c r="M495" s="228"/>
      <c r="N495" s="228">
        <v>800</v>
      </c>
      <c r="O495" s="228"/>
      <c r="P495" s="228"/>
      <c r="Q495" s="233"/>
      <c r="R495" s="233"/>
      <c r="S495" s="227"/>
      <c r="T495" s="300">
        <v>2011</v>
      </c>
      <c r="U495" s="233"/>
      <c r="V495" s="233"/>
      <c r="W495" s="233"/>
      <c r="X495" s="233"/>
      <c r="Y495" s="233"/>
      <c r="Z495" s="228">
        <v>300</v>
      </c>
      <c r="AA495" s="228"/>
      <c r="AB495" s="228"/>
      <c r="AC495" s="228"/>
      <c r="AD495" s="228"/>
      <c r="AE495" s="228"/>
      <c r="AF495" s="228"/>
      <c r="AG495" s="228"/>
      <c r="AH495" s="228"/>
      <c r="AI495" s="228"/>
      <c r="AJ495" s="228"/>
      <c r="AK495" s="228"/>
      <c r="AL495" s="228"/>
      <c r="AM495" s="228"/>
      <c r="AN495" s="228"/>
      <c r="AO495" s="228"/>
      <c r="AP495" s="228"/>
      <c r="AQ495" s="228"/>
      <c r="AR495" s="228"/>
      <c r="AS495" s="228"/>
    </row>
    <row r="496" spans="2:45" s="115" customFormat="1" ht="24.95" customHeight="1">
      <c r="B496" s="1817"/>
      <c r="C496" s="228" t="s">
        <v>13149</v>
      </c>
      <c r="D496" s="228"/>
      <c r="E496" s="228" t="s">
        <v>18220</v>
      </c>
      <c r="F496" s="228" t="s">
        <v>13149</v>
      </c>
      <c r="G496" s="228"/>
      <c r="H496" s="228"/>
      <c r="I496" s="369"/>
      <c r="J496" s="228"/>
      <c r="K496" s="228"/>
      <c r="L496" s="228"/>
      <c r="M496" s="228"/>
      <c r="N496" s="228">
        <v>684</v>
      </c>
      <c r="O496" s="228"/>
      <c r="P496" s="228"/>
      <c r="Q496" s="233"/>
      <c r="R496" s="233"/>
      <c r="S496" s="227"/>
      <c r="T496" s="300">
        <v>2023</v>
      </c>
      <c r="U496" s="233"/>
      <c r="V496" s="233"/>
      <c r="W496" s="233"/>
      <c r="X496" s="233"/>
      <c r="Y496" s="233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 t="s">
        <v>13749</v>
      </c>
    </row>
    <row r="497" spans="2:45" s="115" customFormat="1" ht="24.95" customHeight="1">
      <c r="B497" s="1817"/>
      <c r="C497" s="228" t="s">
        <v>5471</v>
      </c>
      <c r="D497" s="228"/>
      <c r="E497" s="228" t="s">
        <v>17398</v>
      </c>
      <c r="F497" s="228" t="s">
        <v>5471</v>
      </c>
      <c r="G497" s="228">
        <v>5497</v>
      </c>
      <c r="H497" s="228"/>
      <c r="I497" s="369"/>
      <c r="J497" s="228"/>
      <c r="K497" s="228"/>
      <c r="L497" s="228"/>
      <c r="M497" s="228"/>
      <c r="N497" s="228">
        <v>984</v>
      </c>
      <c r="O497" s="228"/>
      <c r="P497" s="228"/>
      <c r="Q497" s="233"/>
      <c r="R497" s="233"/>
      <c r="S497" s="227"/>
      <c r="T497" s="300">
        <v>2012</v>
      </c>
      <c r="U497" s="233"/>
      <c r="V497" s="233"/>
      <c r="W497" s="233"/>
      <c r="X497" s="233"/>
      <c r="Y497" s="233"/>
      <c r="Z497" s="228">
        <v>100</v>
      </c>
      <c r="AA497" s="228"/>
      <c r="AB497" s="228"/>
      <c r="AC497" s="228"/>
      <c r="AD497" s="228"/>
      <c r="AE497" s="228"/>
      <c r="AF497" s="228"/>
      <c r="AG497" s="228"/>
      <c r="AH497" s="228"/>
      <c r="AI497" s="228"/>
      <c r="AJ497" s="228"/>
      <c r="AK497" s="228"/>
      <c r="AL497" s="228"/>
      <c r="AM497" s="228"/>
      <c r="AN497" s="228"/>
      <c r="AO497" s="228"/>
      <c r="AP497" s="228"/>
      <c r="AQ497" s="228"/>
      <c r="AR497" s="228"/>
      <c r="AS497" s="228" t="s">
        <v>13749</v>
      </c>
    </row>
    <row r="498" spans="2:45" s="115" customFormat="1" ht="24.95" customHeight="1">
      <c r="B498" s="1817"/>
      <c r="C498" s="228" t="s">
        <v>5471</v>
      </c>
      <c r="D498" s="228"/>
      <c r="E498" s="228" t="s">
        <v>17403</v>
      </c>
      <c r="F498" s="228" t="s">
        <v>5471</v>
      </c>
      <c r="G498" s="228"/>
      <c r="H498" s="228"/>
      <c r="I498" s="369"/>
      <c r="J498" s="228"/>
      <c r="K498" s="228"/>
      <c r="L498" s="228"/>
      <c r="M498" s="228"/>
      <c r="N498" s="228">
        <v>1222</v>
      </c>
      <c r="O498" s="228"/>
      <c r="P498" s="228"/>
      <c r="Q498" s="233"/>
      <c r="R498" s="233"/>
      <c r="S498" s="227"/>
      <c r="T498" s="300">
        <v>2020</v>
      </c>
      <c r="U498" s="233"/>
      <c r="V498" s="233"/>
      <c r="W498" s="233"/>
      <c r="X498" s="233"/>
      <c r="Y498" s="233"/>
      <c r="Z498" s="228"/>
      <c r="AA498" s="228"/>
      <c r="AB498" s="228"/>
      <c r="AC498" s="228"/>
      <c r="AD498" s="228"/>
      <c r="AE498" s="228"/>
      <c r="AF498" s="228"/>
      <c r="AG498" s="228"/>
      <c r="AH498" s="228"/>
      <c r="AI498" s="228"/>
      <c r="AJ498" s="228"/>
      <c r="AK498" s="228"/>
      <c r="AL498" s="228"/>
      <c r="AM498" s="228"/>
      <c r="AN498" s="228"/>
      <c r="AO498" s="228"/>
      <c r="AP498" s="228"/>
      <c r="AQ498" s="228"/>
      <c r="AR498" s="228"/>
      <c r="AS498" s="228" t="s">
        <v>13749</v>
      </c>
    </row>
    <row r="499" spans="2:45" s="115" customFormat="1" ht="24.95" customHeight="1">
      <c r="B499" s="1817"/>
      <c r="C499" s="228" t="s">
        <v>13224</v>
      </c>
      <c r="D499" s="228"/>
      <c r="E499" s="228" t="s">
        <v>15183</v>
      </c>
      <c r="F499" s="228" t="s">
        <v>13224</v>
      </c>
      <c r="G499" s="228">
        <v>1600</v>
      </c>
      <c r="H499" s="228"/>
      <c r="I499" s="228"/>
      <c r="J499" s="228"/>
      <c r="K499" s="228"/>
      <c r="L499" s="228"/>
      <c r="M499" s="228"/>
      <c r="N499" s="228"/>
      <c r="O499" s="228"/>
      <c r="P499" s="228"/>
      <c r="Q499" s="233"/>
      <c r="R499" s="233"/>
      <c r="S499" s="227"/>
      <c r="T499" s="300">
        <v>2010</v>
      </c>
      <c r="U499" s="233"/>
      <c r="V499" s="233"/>
      <c r="W499" s="233"/>
      <c r="X499" s="233"/>
      <c r="Y499" s="233"/>
      <c r="Z499" s="228"/>
      <c r="AA499" s="228"/>
      <c r="AB499" s="228"/>
      <c r="AC499" s="228"/>
      <c r="AD499" s="228"/>
      <c r="AE499" s="228"/>
      <c r="AF499" s="228"/>
      <c r="AG499" s="228"/>
      <c r="AH499" s="228"/>
      <c r="AI499" s="228"/>
      <c r="AJ499" s="228"/>
      <c r="AK499" s="228"/>
      <c r="AL499" s="228"/>
      <c r="AM499" s="228"/>
      <c r="AN499" s="228"/>
      <c r="AO499" s="228"/>
      <c r="AP499" s="228"/>
      <c r="AQ499" s="228"/>
      <c r="AR499" s="228"/>
      <c r="AS499" s="228"/>
    </row>
    <row r="500" spans="2:45" s="115" customFormat="1" ht="24.95" customHeight="1">
      <c r="B500" s="1817"/>
      <c r="C500" s="228" t="s">
        <v>13224</v>
      </c>
      <c r="D500" s="228"/>
      <c r="E500" s="228" t="s">
        <v>16004</v>
      </c>
      <c r="F500" s="228" t="s">
        <v>13224</v>
      </c>
      <c r="G500" s="228">
        <v>1314</v>
      </c>
      <c r="H500" s="228"/>
      <c r="I500" s="228"/>
      <c r="J500" s="228"/>
      <c r="K500" s="228"/>
      <c r="L500" s="228"/>
      <c r="M500" s="228"/>
      <c r="N500" s="228"/>
      <c r="O500" s="228"/>
      <c r="P500" s="228"/>
      <c r="Q500" s="233"/>
      <c r="R500" s="233"/>
      <c r="S500" s="227"/>
      <c r="T500" s="300">
        <v>2007</v>
      </c>
      <c r="U500" s="233"/>
      <c r="V500" s="233"/>
      <c r="W500" s="233"/>
      <c r="X500" s="233"/>
      <c r="Y500" s="233"/>
      <c r="Z500" s="228"/>
      <c r="AA500" s="228"/>
      <c r="AB500" s="228"/>
      <c r="AC500" s="228"/>
      <c r="AD500" s="228"/>
      <c r="AE500" s="228"/>
      <c r="AF500" s="228"/>
      <c r="AG500" s="228"/>
      <c r="AH500" s="228"/>
      <c r="AI500" s="228"/>
      <c r="AJ500" s="228"/>
      <c r="AK500" s="228"/>
      <c r="AL500" s="228"/>
      <c r="AM500" s="228"/>
      <c r="AN500" s="228"/>
      <c r="AO500" s="228"/>
      <c r="AP500" s="228"/>
      <c r="AQ500" s="228"/>
      <c r="AR500" s="228"/>
      <c r="AS500" s="228"/>
    </row>
    <row r="501" spans="2:45" s="115" customFormat="1" ht="24.95" customHeight="1">
      <c r="B501" s="1817"/>
      <c r="C501" s="228" t="s">
        <v>5484</v>
      </c>
      <c r="D501" s="228"/>
      <c r="E501" s="228" t="s">
        <v>18221</v>
      </c>
      <c r="F501" s="228" t="s">
        <v>5484</v>
      </c>
      <c r="G501" s="228">
        <v>1100</v>
      </c>
      <c r="H501" s="228"/>
      <c r="I501" s="369"/>
      <c r="J501" s="228">
        <v>20</v>
      </c>
      <c r="K501" s="228">
        <v>40</v>
      </c>
      <c r="L501" s="228"/>
      <c r="M501" s="228"/>
      <c r="N501" s="228"/>
      <c r="O501" s="228"/>
      <c r="P501" s="228"/>
      <c r="Q501" s="233"/>
      <c r="R501" s="233"/>
      <c r="S501" s="227"/>
      <c r="T501" s="300">
        <v>2013</v>
      </c>
      <c r="U501" s="233"/>
      <c r="V501" s="233"/>
      <c r="W501" s="233"/>
      <c r="X501" s="233"/>
      <c r="Y501" s="233"/>
      <c r="Z501" s="228">
        <v>1660</v>
      </c>
      <c r="AA501" s="228"/>
      <c r="AB501" s="228"/>
      <c r="AC501" s="228"/>
      <c r="AD501" s="228"/>
      <c r="AE501" s="228"/>
      <c r="AF501" s="228"/>
      <c r="AG501" s="228"/>
      <c r="AH501" s="228"/>
      <c r="AI501" s="228"/>
      <c r="AJ501" s="228"/>
      <c r="AK501" s="228"/>
      <c r="AL501" s="228"/>
      <c r="AM501" s="228"/>
      <c r="AN501" s="228"/>
      <c r="AO501" s="228"/>
      <c r="AP501" s="228"/>
      <c r="AQ501" s="228"/>
      <c r="AR501" s="228"/>
      <c r="AS501" s="228"/>
    </row>
    <row r="502" spans="2:45" s="115" customFormat="1" ht="24.95" customHeight="1">
      <c r="B502" s="1817"/>
      <c r="C502" s="228" t="s">
        <v>5484</v>
      </c>
      <c r="D502" s="228"/>
      <c r="E502" s="228" t="s">
        <v>9707</v>
      </c>
      <c r="F502" s="228" t="s">
        <v>5484</v>
      </c>
      <c r="G502" s="228">
        <v>1600</v>
      </c>
      <c r="H502" s="228"/>
      <c r="I502" s="369"/>
      <c r="J502" s="228">
        <v>20</v>
      </c>
      <c r="K502" s="228">
        <v>40</v>
      </c>
      <c r="L502" s="228"/>
      <c r="M502" s="228"/>
      <c r="N502" s="228"/>
      <c r="O502" s="228"/>
      <c r="P502" s="228"/>
      <c r="Q502" s="233"/>
      <c r="R502" s="233"/>
      <c r="S502" s="227"/>
      <c r="T502" s="300"/>
      <c r="U502" s="233"/>
      <c r="V502" s="233"/>
      <c r="W502" s="233"/>
      <c r="X502" s="233"/>
      <c r="Y502" s="233"/>
      <c r="Z502" s="228"/>
      <c r="AA502" s="228"/>
      <c r="AB502" s="228"/>
      <c r="AC502" s="228"/>
      <c r="AD502" s="228"/>
      <c r="AE502" s="228"/>
      <c r="AF502" s="228"/>
      <c r="AG502" s="228"/>
      <c r="AH502" s="228"/>
      <c r="AI502" s="228"/>
      <c r="AJ502" s="228"/>
      <c r="AK502" s="228"/>
      <c r="AL502" s="228"/>
      <c r="AM502" s="228"/>
      <c r="AN502" s="228"/>
      <c r="AO502" s="228"/>
      <c r="AP502" s="228"/>
      <c r="AQ502" s="228"/>
      <c r="AR502" s="228"/>
      <c r="AS502" s="656"/>
    </row>
    <row r="503" spans="2:45" s="115" customFormat="1" ht="24.95" customHeight="1">
      <c r="B503" s="1817"/>
      <c r="C503" s="228" t="s">
        <v>13151</v>
      </c>
      <c r="D503" s="244"/>
      <c r="E503" s="228" t="s">
        <v>17407</v>
      </c>
      <c r="F503" s="228" t="s">
        <v>13151</v>
      </c>
      <c r="G503" s="228"/>
      <c r="H503" s="228"/>
      <c r="I503" s="228"/>
      <c r="J503" s="228"/>
      <c r="K503" s="234"/>
      <c r="L503" s="228"/>
      <c r="M503" s="244"/>
      <c r="N503" s="244"/>
      <c r="O503" s="244"/>
      <c r="P503" s="244"/>
      <c r="Q503" s="244"/>
      <c r="R503" s="244"/>
      <c r="S503" s="244"/>
      <c r="T503" s="300">
        <v>2013</v>
      </c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  <c r="AP503" s="244"/>
      <c r="AQ503" s="244"/>
      <c r="AR503" s="244"/>
      <c r="AS503" s="244" t="s">
        <v>13749</v>
      </c>
    </row>
    <row r="504" spans="2:45" s="115" customFormat="1" ht="24.95" customHeight="1">
      <c r="B504" s="1738"/>
      <c r="C504" s="228" t="s">
        <v>5492</v>
      </c>
      <c r="D504" s="244"/>
      <c r="E504" s="228" t="s">
        <v>16012</v>
      </c>
      <c r="F504" s="228" t="s">
        <v>13154</v>
      </c>
      <c r="G504" s="228">
        <v>1008</v>
      </c>
      <c r="H504" s="228"/>
      <c r="I504" s="369"/>
      <c r="J504" s="228">
        <v>24</v>
      </c>
      <c r="K504" s="228">
        <v>42</v>
      </c>
      <c r="L504" s="228"/>
      <c r="M504" s="228"/>
      <c r="N504" s="228">
        <v>1008</v>
      </c>
      <c r="O504" s="228"/>
      <c r="P504" s="228"/>
      <c r="Q504" s="233"/>
      <c r="R504" s="233"/>
      <c r="S504" s="227"/>
      <c r="T504" s="300">
        <v>2009</v>
      </c>
      <c r="U504" s="233"/>
      <c r="V504" s="233"/>
      <c r="W504" s="233"/>
      <c r="X504" s="233"/>
      <c r="Y504" s="233"/>
      <c r="Z504" s="228"/>
      <c r="AA504" s="228"/>
      <c r="AB504" s="228"/>
      <c r="AC504" s="228"/>
      <c r="AD504" s="228"/>
      <c r="AE504" s="228"/>
      <c r="AF504" s="228"/>
      <c r="AG504" s="228"/>
      <c r="AH504" s="228"/>
      <c r="AI504" s="228"/>
      <c r="AJ504" s="228"/>
      <c r="AK504" s="228"/>
      <c r="AL504" s="228"/>
      <c r="AM504" s="228"/>
      <c r="AN504" s="228"/>
      <c r="AO504" s="228"/>
      <c r="AP504" s="228"/>
      <c r="AQ504" s="228"/>
      <c r="AR504" s="228"/>
      <c r="AS504" s="228"/>
    </row>
    <row r="505" spans="2:45" s="1821" customFormat="1" ht="24" customHeight="1">
      <c r="B505" s="1834" t="s">
        <v>58</v>
      </c>
      <c r="C505" s="723" t="s">
        <v>13537</v>
      </c>
      <c r="D505" s="349"/>
      <c r="E505" s="315">
        <f>COUNTA(E506:E541,E542:E549,E550:E575)</f>
        <v>70</v>
      </c>
      <c r="F505" s="318"/>
      <c r="G505" s="318">
        <f>SUM(G506:G575)</f>
        <v>180158</v>
      </c>
      <c r="H505" s="318">
        <f>SUM(H506:H575)</f>
        <v>0</v>
      </c>
      <c r="I505" s="318">
        <f>SUM(I506:I575)</f>
        <v>2537</v>
      </c>
      <c r="J505" s="380"/>
      <c r="K505" s="380"/>
      <c r="L505" s="380"/>
      <c r="M505" s="318"/>
      <c r="N505" s="318"/>
      <c r="O505" s="318"/>
      <c r="P505" s="318"/>
      <c r="Q505" s="318"/>
      <c r="R505" s="349"/>
      <c r="S505" s="744"/>
      <c r="T505" s="300"/>
      <c r="U505" s="349"/>
      <c r="V505" s="723"/>
      <c r="W505" s="723"/>
      <c r="X505" s="723"/>
      <c r="Y505" s="723"/>
      <c r="Z505" s="723"/>
      <c r="AA505" s="723"/>
      <c r="AB505" s="723"/>
      <c r="AC505" s="723"/>
      <c r="AD505" s="723"/>
      <c r="AE505" s="723"/>
      <c r="AF505" s="723"/>
      <c r="AG505" s="723"/>
      <c r="AH505" s="723"/>
      <c r="AI505" s="723"/>
      <c r="AJ505" s="723"/>
      <c r="AK505" s="723"/>
      <c r="AL505" s="723"/>
      <c r="AM505" s="723"/>
      <c r="AN505" s="723"/>
      <c r="AO505" s="723"/>
      <c r="AP505" s="723"/>
      <c r="AQ505" s="723"/>
      <c r="AR505" s="381"/>
      <c r="AS505" s="381"/>
    </row>
    <row r="506" spans="2:45" s="115" customFormat="1" ht="24" customHeight="1">
      <c r="B506" s="1817"/>
      <c r="C506" s="254" t="s">
        <v>13269</v>
      </c>
      <c r="D506" s="789" t="s">
        <v>15146</v>
      </c>
      <c r="E506" s="254" t="s">
        <v>15147</v>
      </c>
      <c r="F506" s="254" t="s">
        <v>13229</v>
      </c>
      <c r="G506" s="254">
        <v>1340</v>
      </c>
      <c r="H506" s="254"/>
      <c r="I506" s="254"/>
      <c r="J506" s="254"/>
      <c r="K506" s="244"/>
      <c r="L506" s="254"/>
      <c r="M506" s="244"/>
      <c r="N506" s="244"/>
      <c r="O506" s="244"/>
      <c r="P506" s="244"/>
      <c r="Q506" s="244"/>
      <c r="R506" s="244"/>
      <c r="S506" s="244"/>
      <c r="T506" s="300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54"/>
    </row>
    <row r="507" spans="2:45" s="115" customFormat="1" ht="24" customHeight="1">
      <c r="B507" s="1817"/>
      <c r="C507" s="254" t="s">
        <v>13269</v>
      </c>
      <c r="D507" s="789" t="s">
        <v>24992</v>
      </c>
      <c r="E507" s="254" t="s">
        <v>15148</v>
      </c>
      <c r="F507" s="254" t="s">
        <v>24993</v>
      </c>
      <c r="G507" s="254">
        <v>1121</v>
      </c>
      <c r="H507" s="254"/>
      <c r="I507" s="254"/>
      <c r="J507" s="254"/>
      <c r="K507" s="244"/>
      <c r="L507" s="254"/>
      <c r="M507" s="244"/>
      <c r="N507" s="244"/>
      <c r="O507" s="244"/>
      <c r="P507" s="244"/>
      <c r="Q507" s="244"/>
      <c r="R507" s="244"/>
      <c r="S507" s="244"/>
      <c r="T507" s="300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54"/>
    </row>
    <row r="508" spans="2:45" s="115" customFormat="1" ht="24" customHeight="1">
      <c r="B508" s="1817"/>
      <c r="C508" s="254" t="s">
        <v>13269</v>
      </c>
      <c r="D508" s="789" t="s">
        <v>15149</v>
      </c>
      <c r="E508" s="254" t="s">
        <v>15150</v>
      </c>
      <c r="F508" s="254" t="s">
        <v>15151</v>
      </c>
      <c r="G508" s="254">
        <v>1053</v>
      </c>
      <c r="H508" s="254"/>
      <c r="I508" s="254"/>
      <c r="J508" s="254"/>
      <c r="K508" s="244"/>
      <c r="L508" s="254"/>
      <c r="M508" s="244"/>
      <c r="N508" s="244"/>
      <c r="O508" s="244"/>
      <c r="P508" s="244"/>
      <c r="Q508" s="244"/>
      <c r="R508" s="244"/>
      <c r="S508" s="244"/>
      <c r="T508" s="300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54"/>
    </row>
    <row r="509" spans="2:45" s="115" customFormat="1" ht="24" customHeight="1">
      <c r="B509" s="1817"/>
      <c r="C509" s="254" t="s">
        <v>13269</v>
      </c>
      <c r="D509" s="789" t="s">
        <v>24482</v>
      </c>
      <c r="E509" s="254" t="s">
        <v>15152</v>
      </c>
      <c r="F509" s="254" t="s">
        <v>24994</v>
      </c>
      <c r="G509" s="254">
        <v>2371</v>
      </c>
      <c r="H509" s="254"/>
      <c r="I509" s="254"/>
      <c r="J509" s="254"/>
      <c r="K509" s="244"/>
      <c r="L509" s="254"/>
      <c r="M509" s="244"/>
      <c r="N509" s="244"/>
      <c r="O509" s="244"/>
      <c r="P509" s="244"/>
      <c r="Q509" s="244"/>
      <c r="R509" s="244"/>
      <c r="S509" s="244"/>
      <c r="T509" s="300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54"/>
    </row>
    <row r="510" spans="2:45" s="115" customFormat="1" ht="24" customHeight="1">
      <c r="B510" s="1817"/>
      <c r="C510" s="254" t="s">
        <v>13269</v>
      </c>
      <c r="D510" s="789" t="s">
        <v>15153</v>
      </c>
      <c r="E510" s="254" t="s">
        <v>15154</v>
      </c>
      <c r="F510" s="254" t="s">
        <v>24995</v>
      </c>
      <c r="G510" s="254">
        <v>1043</v>
      </c>
      <c r="H510" s="254"/>
      <c r="I510" s="254"/>
      <c r="J510" s="254"/>
      <c r="K510" s="244"/>
      <c r="L510" s="254"/>
      <c r="M510" s="244"/>
      <c r="N510" s="244"/>
      <c r="O510" s="244"/>
      <c r="P510" s="244"/>
      <c r="Q510" s="244"/>
      <c r="R510" s="244"/>
      <c r="S510" s="244"/>
      <c r="T510" s="300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54"/>
    </row>
    <row r="511" spans="2:45" s="115" customFormat="1" ht="24" customHeight="1">
      <c r="B511" s="1817"/>
      <c r="C511" s="254" t="s">
        <v>13269</v>
      </c>
      <c r="D511" s="789" t="s">
        <v>24996</v>
      </c>
      <c r="E511" s="254" t="s">
        <v>15155</v>
      </c>
      <c r="F511" s="254" t="s">
        <v>24997</v>
      </c>
      <c r="G511" s="254">
        <v>1006</v>
      </c>
      <c r="H511" s="254"/>
      <c r="I511" s="254"/>
      <c r="J511" s="254"/>
      <c r="K511" s="244"/>
      <c r="L511" s="254"/>
      <c r="M511" s="244"/>
      <c r="N511" s="244"/>
      <c r="O511" s="244"/>
      <c r="P511" s="244"/>
      <c r="Q511" s="244"/>
      <c r="R511" s="244"/>
      <c r="S511" s="244"/>
      <c r="T511" s="300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54"/>
    </row>
    <row r="512" spans="2:45" s="115" customFormat="1" ht="24" customHeight="1">
      <c r="B512" s="1817"/>
      <c r="C512" s="244" t="s">
        <v>13269</v>
      </c>
      <c r="D512" s="789" t="s">
        <v>24998</v>
      </c>
      <c r="E512" s="244" t="s">
        <v>15156</v>
      </c>
      <c r="F512" s="244" t="s">
        <v>13269</v>
      </c>
      <c r="G512" s="244">
        <v>1056</v>
      </c>
      <c r="H512" s="244"/>
      <c r="I512" s="244"/>
      <c r="J512" s="254"/>
      <c r="K512" s="244"/>
      <c r="L512" s="244"/>
      <c r="M512" s="244"/>
      <c r="N512" s="244"/>
      <c r="O512" s="244"/>
      <c r="P512" s="244"/>
      <c r="Q512" s="244"/>
      <c r="R512" s="244"/>
      <c r="S512" s="244"/>
      <c r="T512" s="300">
        <v>2022</v>
      </c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</row>
    <row r="513" spans="1:45" s="115" customFormat="1" ht="24" customHeight="1">
      <c r="B513" s="1817"/>
      <c r="C513" s="244" t="s">
        <v>13269</v>
      </c>
      <c r="D513" s="789" t="s">
        <v>24382</v>
      </c>
      <c r="E513" s="244" t="s">
        <v>17217</v>
      </c>
      <c r="F513" s="244" t="s">
        <v>13227</v>
      </c>
      <c r="G513" s="244">
        <v>1052</v>
      </c>
      <c r="H513" s="244"/>
      <c r="I513" s="244"/>
      <c r="J513" s="254"/>
      <c r="K513" s="244"/>
      <c r="L513" s="244"/>
      <c r="M513" s="244"/>
      <c r="N513" s="244"/>
      <c r="O513" s="244"/>
      <c r="P513" s="244"/>
      <c r="Q513" s="244"/>
      <c r="R513" s="244"/>
      <c r="S513" s="244"/>
      <c r="T513" s="300">
        <v>2019</v>
      </c>
      <c r="U513" s="244"/>
      <c r="V513" s="244"/>
      <c r="W513" s="244"/>
      <c r="X513" s="244"/>
      <c r="Y513" s="244"/>
      <c r="Z513" s="244">
        <v>22</v>
      </c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</row>
    <row r="514" spans="1:45" s="115" customFormat="1" ht="24" customHeight="1">
      <c r="B514" s="1817"/>
      <c r="C514" s="244" t="s">
        <v>13269</v>
      </c>
      <c r="D514" s="789" t="s">
        <v>14579</v>
      </c>
      <c r="E514" s="244" t="s">
        <v>17218</v>
      </c>
      <c r="F514" s="244" t="s">
        <v>24999</v>
      </c>
      <c r="G514" s="244">
        <v>1287</v>
      </c>
      <c r="H514" s="244"/>
      <c r="I514" s="244"/>
      <c r="J514" s="254"/>
      <c r="K514" s="244"/>
      <c r="L514" s="244"/>
      <c r="M514" s="244"/>
      <c r="N514" s="244"/>
      <c r="O514" s="244"/>
      <c r="P514" s="244"/>
      <c r="Q514" s="244"/>
      <c r="R514" s="244"/>
      <c r="S514" s="244"/>
      <c r="T514" s="300">
        <v>2018</v>
      </c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</row>
    <row r="515" spans="1:45" s="115" customFormat="1" ht="24" customHeight="1">
      <c r="B515" s="1817"/>
      <c r="C515" s="244" t="s">
        <v>13269</v>
      </c>
      <c r="D515" s="789" t="s">
        <v>24580</v>
      </c>
      <c r="E515" s="244" t="s">
        <v>17219</v>
      </c>
      <c r="F515" s="244" t="s">
        <v>2010</v>
      </c>
      <c r="G515" s="244">
        <v>1125</v>
      </c>
      <c r="H515" s="244"/>
      <c r="I515" s="244"/>
      <c r="J515" s="254"/>
      <c r="K515" s="244"/>
      <c r="L515" s="244"/>
      <c r="M515" s="244"/>
      <c r="N515" s="244"/>
      <c r="O515" s="244"/>
      <c r="P515" s="244"/>
      <c r="Q515" s="244"/>
      <c r="R515" s="244"/>
      <c r="S515" s="244"/>
      <c r="T515" s="300">
        <v>2014</v>
      </c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</row>
    <row r="516" spans="1:45" s="115" customFormat="1" ht="24" customHeight="1">
      <c r="A516" s="1836"/>
      <c r="B516" s="1817"/>
      <c r="C516" s="244" t="s">
        <v>13269</v>
      </c>
      <c r="D516" s="789" t="s">
        <v>24388</v>
      </c>
      <c r="E516" s="244" t="s">
        <v>25000</v>
      </c>
      <c r="F516" s="244" t="s">
        <v>13233</v>
      </c>
      <c r="G516" s="244">
        <v>890</v>
      </c>
      <c r="H516" s="244"/>
      <c r="I516" s="244"/>
      <c r="J516" s="254"/>
      <c r="K516" s="244"/>
      <c r="L516" s="244"/>
      <c r="M516" s="244"/>
      <c r="N516" s="244"/>
      <c r="O516" s="244"/>
      <c r="P516" s="244"/>
      <c r="Q516" s="244"/>
      <c r="R516" s="244"/>
      <c r="S516" s="244"/>
      <c r="T516" s="300">
        <v>2012</v>
      </c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 t="s">
        <v>13749</v>
      </c>
    </row>
    <row r="517" spans="1:45" s="115" customFormat="1" ht="24" customHeight="1">
      <c r="A517" s="1836"/>
      <c r="B517" s="1837"/>
      <c r="C517" s="244" t="s">
        <v>13269</v>
      </c>
      <c r="D517" s="244" t="s">
        <v>25001</v>
      </c>
      <c r="E517" s="244" t="s">
        <v>25002</v>
      </c>
      <c r="F517" s="244" t="s">
        <v>24486</v>
      </c>
      <c r="G517" s="244">
        <v>1157</v>
      </c>
      <c r="H517" s="244"/>
      <c r="I517" s="244"/>
      <c r="J517" s="244"/>
      <c r="K517" s="244"/>
      <c r="L517" s="244"/>
      <c r="M517" s="244"/>
      <c r="N517" s="244"/>
      <c r="O517" s="244"/>
      <c r="P517" s="244"/>
      <c r="Q517" s="244"/>
      <c r="R517" s="244"/>
      <c r="S517" s="244"/>
      <c r="T517" s="241">
        <v>2024</v>
      </c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 t="s">
        <v>13749</v>
      </c>
    </row>
    <row r="518" spans="1:45" s="115" customFormat="1" ht="24" customHeight="1">
      <c r="A518" s="1836"/>
      <c r="B518" s="1817"/>
      <c r="C518" s="254" t="s">
        <v>13246</v>
      </c>
      <c r="D518" s="233" t="s">
        <v>15157</v>
      </c>
      <c r="E518" s="254" t="s">
        <v>15158</v>
      </c>
      <c r="F518" s="254" t="s">
        <v>13257</v>
      </c>
      <c r="G518" s="254">
        <v>1056</v>
      </c>
      <c r="H518" s="254"/>
      <c r="I518" s="254"/>
      <c r="J518" s="254">
        <v>44</v>
      </c>
      <c r="K518" s="244">
        <v>24</v>
      </c>
      <c r="L518" s="254"/>
      <c r="M518" s="244"/>
      <c r="N518" s="244"/>
      <c r="O518" s="244"/>
      <c r="P518" s="244"/>
      <c r="Q518" s="244"/>
      <c r="R518" s="380"/>
      <c r="S518" s="244"/>
      <c r="T518" s="300">
        <v>2008</v>
      </c>
      <c r="U518" s="380"/>
      <c r="V518" s="380"/>
      <c r="W518" s="380"/>
      <c r="X518" s="380"/>
      <c r="Y518" s="380"/>
      <c r="Z518" s="244"/>
      <c r="AA518" s="380"/>
      <c r="AB518" s="380"/>
      <c r="AC518" s="380"/>
      <c r="AD518" s="380"/>
      <c r="AE518" s="380"/>
      <c r="AF518" s="380"/>
      <c r="AG518" s="380"/>
      <c r="AH518" s="380"/>
      <c r="AI518" s="380"/>
      <c r="AJ518" s="380"/>
      <c r="AK518" s="380"/>
      <c r="AL518" s="380"/>
      <c r="AM518" s="380"/>
      <c r="AN518" s="380"/>
      <c r="AO518" s="380"/>
      <c r="AP518" s="380"/>
      <c r="AQ518" s="380"/>
      <c r="AR518" s="380"/>
      <c r="AS518" s="254" t="s">
        <v>14605</v>
      </c>
    </row>
    <row r="519" spans="1:45" s="115" customFormat="1" ht="24" customHeight="1">
      <c r="B519" s="1817"/>
      <c r="C519" s="244" t="s">
        <v>13246</v>
      </c>
      <c r="D519" s="233" t="s">
        <v>15159</v>
      </c>
      <c r="E519" s="244" t="s">
        <v>18222</v>
      </c>
      <c r="F519" s="244" t="s">
        <v>14617</v>
      </c>
      <c r="G519" s="254">
        <v>46170</v>
      </c>
      <c r="H519" s="244"/>
      <c r="I519" s="244"/>
      <c r="J519" s="254">
        <v>44</v>
      </c>
      <c r="K519" s="244">
        <v>24</v>
      </c>
      <c r="L519" s="244"/>
      <c r="M519" s="244"/>
      <c r="N519" s="244"/>
      <c r="O519" s="244">
        <v>206</v>
      </c>
      <c r="P519" s="244"/>
      <c r="Q519" s="244"/>
      <c r="R519" s="380"/>
      <c r="S519" s="244"/>
      <c r="T519" s="300">
        <v>2019</v>
      </c>
      <c r="U519" s="380"/>
      <c r="V519" s="380"/>
      <c r="W519" s="380"/>
      <c r="X519" s="380"/>
      <c r="Y519" s="380"/>
      <c r="Z519" s="244"/>
      <c r="AA519" s="380"/>
      <c r="AB519" s="380"/>
      <c r="AC519" s="380"/>
      <c r="AD519" s="380"/>
      <c r="AE519" s="380"/>
      <c r="AF519" s="380"/>
      <c r="AG519" s="380"/>
      <c r="AH519" s="380"/>
      <c r="AI519" s="380"/>
      <c r="AJ519" s="380"/>
      <c r="AK519" s="380"/>
      <c r="AL519" s="380"/>
      <c r="AM519" s="380"/>
      <c r="AN519" s="380"/>
      <c r="AO519" s="380"/>
      <c r="AP519" s="380"/>
      <c r="AQ519" s="380"/>
      <c r="AR519" s="380"/>
      <c r="AS519" s="254" t="s">
        <v>14605</v>
      </c>
    </row>
    <row r="520" spans="1:45" s="115" customFormat="1" ht="24" customHeight="1">
      <c r="B520" s="1817"/>
      <c r="C520" s="244" t="s">
        <v>13246</v>
      </c>
      <c r="D520" s="233" t="s">
        <v>15160</v>
      </c>
      <c r="E520" s="244" t="s">
        <v>15161</v>
      </c>
      <c r="F520" s="244" t="s">
        <v>14625</v>
      </c>
      <c r="G520" s="244">
        <v>1056</v>
      </c>
      <c r="H520" s="244"/>
      <c r="I520" s="244"/>
      <c r="J520" s="254">
        <v>44</v>
      </c>
      <c r="K520" s="244">
        <v>24</v>
      </c>
      <c r="L520" s="244"/>
      <c r="M520" s="244"/>
      <c r="N520" s="244"/>
      <c r="O520" s="244"/>
      <c r="P520" s="244"/>
      <c r="Q520" s="244"/>
      <c r="R520" s="380"/>
      <c r="S520" s="244"/>
      <c r="T520" s="300">
        <v>2013</v>
      </c>
      <c r="U520" s="380"/>
      <c r="V520" s="380"/>
      <c r="W520" s="380"/>
      <c r="X520" s="380"/>
      <c r="Y520" s="380"/>
      <c r="Z520" s="244"/>
      <c r="AA520" s="380"/>
      <c r="AB520" s="380"/>
      <c r="AC520" s="380"/>
      <c r="AD520" s="380"/>
      <c r="AE520" s="380"/>
      <c r="AF520" s="380"/>
      <c r="AG520" s="380"/>
      <c r="AH520" s="380"/>
      <c r="AI520" s="380"/>
      <c r="AJ520" s="380"/>
      <c r="AK520" s="380"/>
      <c r="AL520" s="380"/>
      <c r="AM520" s="380"/>
      <c r="AN520" s="380"/>
      <c r="AO520" s="380"/>
      <c r="AP520" s="380"/>
      <c r="AQ520" s="380"/>
      <c r="AR520" s="380"/>
      <c r="AS520" s="244" t="s">
        <v>14605</v>
      </c>
    </row>
    <row r="521" spans="1:45" s="115" customFormat="1" ht="24" customHeight="1">
      <c r="B521" s="1817"/>
      <c r="C521" s="254" t="s">
        <v>13336</v>
      </c>
      <c r="D521" s="244" t="s">
        <v>14652</v>
      </c>
      <c r="E521" s="254" t="s">
        <v>15162</v>
      </c>
      <c r="F521" s="254" t="s">
        <v>15163</v>
      </c>
      <c r="G521" s="254">
        <v>955</v>
      </c>
      <c r="H521" s="254"/>
      <c r="I521" s="254"/>
      <c r="J521" s="254"/>
      <c r="K521" s="244"/>
      <c r="L521" s="254"/>
      <c r="M521" s="244"/>
      <c r="N521" s="244"/>
      <c r="O521" s="244"/>
      <c r="P521" s="244"/>
      <c r="Q521" s="244"/>
      <c r="R521" s="244"/>
      <c r="S521" s="244"/>
      <c r="T521" s="300">
        <v>2014</v>
      </c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54"/>
    </row>
    <row r="522" spans="1:45" s="1836" customFormat="1" ht="33.75">
      <c r="A522" s="115"/>
      <c r="B522" s="1817"/>
      <c r="C522" s="254" t="s">
        <v>14247</v>
      </c>
      <c r="D522" s="244" t="s">
        <v>25003</v>
      </c>
      <c r="E522" s="254" t="s">
        <v>25004</v>
      </c>
      <c r="F522" s="254" t="s">
        <v>1874</v>
      </c>
      <c r="G522" s="254">
        <v>5330</v>
      </c>
      <c r="H522" s="254"/>
      <c r="I522" s="254"/>
      <c r="J522" s="254">
        <v>20</v>
      </c>
      <c r="K522" s="244">
        <v>40</v>
      </c>
      <c r="L522" s="254"/>
      <c r="M522" s="244"/>
      <c r="N522" s="244"/>
      <c r="O522" s="244"/>
      <c r="P522" s="244"/>
      <c r="Q522" s="244"/>
      <c r="R522" s="244"/>
      <c r="S522" s="244"/>
      <c r="T522" s="300">
        <v>2013</v>
      </c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>
        <v>10</v>
      </c>
      <c r="AF522" s="244"/>
      <c r="AG522" s="244">
        <v>307</v>
      </c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54" t="s">
        <v>25005</v>
      </c>
    </row>
    <row r="523" spans="1:45" s="1836" customFormat="1" ht="24" customHeight="1">
      <c r="A523" s="115"/>
      <c r="B523" s="1817"/>
      <c r="C523" s="254" t="s">
        <v>14247</v>
      </c>
      <c r="D523" s="244" t="s">
        <v>25006</v>
      </c>
      <c r="E523" s="254" t="s">
        <v>25007</v>
      </c>
      <c r="F523" s="254" t="s">
        <v>14247</v>
      </c>
      <c r="G523" s="254">
        <v>1196</v>
      </c>
      <c r="H523" s="254"/>
      <c r="I523" s="254"/>
      <c r="J523" s="254">
        <v>20</v>
      </c>
      <c r="K523" s="244">
        <v>40</v>
      </c>
      <c r="L523" s="254"/>
      <c r="M523" s="244"/>
      <c r="N523" s="244"/>
      <c r="O523" s="244"/>
      <c r="P523" s="244"/>
      <c r="Q523" s="244"/>
      <c r="R523" s="244"/>
      <c r="S523" s="244"/>
      <c r="T523" s="300">
        <v>2024</v>
      </c>
      <c r="U523" s="244">
        <v>151</v>
      </c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54" t="s">
        <v>13749</v>
      </c>
    </row>
    <row r="524" spans="1:45" s="1836" customFormat="1" ht="24" customHeight="1">
      <c r="A524" s="115"/>
      <c r="B524" s="1817"/>
      <c r="C524" s="254" t="s">
        <v>13267</v>
      </c>
      <c r="D524" s="233" t="s">
        <v>14685</v>
      </c>
      <c r="E524" s="254" t="s">
        <v>18223</v>
      </c>
      <c r="F524" s="254" t="s">
        <v>14686</v>
      </c>
      <c r="G524" s="254">
        <v>10800</v>
      </c>
      <c r="H524" s="254"/>
      <c r="I524" s="254"/>
      <c r="J524" s="254"/>
      <c r="K524" s="380"/>
      <c r="L524" s="254"/>
      <c r="M524" s="380"/>
      <c r="N524" s="380"/>
      <c r="O524" s="380"/>
      <c r="P524" s="380"/>
      <c r="Q524" s="380"/>
      <c r="R524" s="244"/>
      <c r="S524" s="380"/>
      <c r="T524" s="300"/>
      <c r="U524" s="244"/>
      <c r="V524" s="244"/>
      <c r="W524" s="244"/>
      <c r="X524" s="244"/>
      <c r="Y524" s="244"/>
      <c r="Z524" s="380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54" t="s">
        <v>15164</v>
      </c>
    </row>
    <row r="525" spans="1:45" s="1836" customFormat="1" ht="24" customHeight="1">
      <c r="A525" s="115"/>
      <c r="B525" s="1817"/>
      <c r="C525" s="254" t="s">
        <v>13267</v>
      </c>
      <c r="D525" s="244" t="s">
        <v>24410</v>
      </c>
      <c r="E525" s="254" t="s">
        <v>18224</v>
      </c>
      <c r="F525" s="254" t="s">
        <v>13267</v>
      </c>
      <c r="G525" s="254">
        <v>1056</v>
      </c>
      <c r="H525" s="254"/>
      <c r="I525" s="254"/>
      <c r="J525" s="254"/>
      <c r="K525" s="380"/>
      <c r="L525" s="254"/>
      <c r="M525" s="380"/>
      <c r="N525" s="380"/>
      <c r="O525" s="380"/>
      <c r="P525" s="380"/>
      <c r="Q525" s="380"/>
      <c r="R525" s="244"/>
      <c r="S525" s="380"/>
      <c r="T525" s="300"/>
      <c r="U525" s="244"/>
      <c r="V525" s="244"/>
      <c r="W525" s="244"/>
      <c r="X525" s="244"/>
      <c r="Y525" s="244"/>
      <c r="Z525" s="380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54" t="s">
        <v>12596</v>
      </c>
    </row>
    <row r="526" spans="1:45" s="1836" customFormat="1" ht="24" customHeight="1">
      <c r="A526" s="115"/>
      <c r="B526" s="1817"/>
      <c r="C526" s="254" t="s">
        <v>13267</v>
      </c>
      <c r="D526" s="244" t="s">
        <v>25008</v>
      </c>
      <c r="E526" s="254" t="s">
        <v>15165</v>
      </c>
      <c r="F526" s="254" t="s">
        <v>13267</v>
      </c>
      <c r="G526" s="254">
        <v>1056</v>
      </c>
      <c r="H526" s="254"/>
      <c r="I526" s="254"/>
      <c r="J526" s="254"/>
      <c r="K526" s="244"/>
      <c r="L526" s="254"/>
      <c r="M526" s="244"/>
      <c r="N526" s="244"/>
      <c r="O526" s="244"/>
      <c r="P526" s="244"/>
      <c r="Q526" s="244"/>
      <c r="R526" s="244"/>
      <c r="S526" s="244"/>
      <c r="T526" s="300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54"/>
    </row>
    <row r="527" spans="1:45" s="1836" customFormat="1" ht="24" customHeight="1">
      <c r="A527" s="115"/>
      <c r="B527" s="1817"/>
      <c r="C527" s="244" t="s">
        <v>13267</v>
      </c>
      <c r="D527" s="233" t="s">
        <v>25009</v>
      </c>
      <c r="E527" s="244" t="s">
        <v>15166</v>
      </c>
      <c r="F527" s="254" t="s">
        <v>13267</v>
      </c>
      <c r="G527" s="244">
        <v>1056</v>
      </c>
      <c r="H527" s="244"/>
      <c r="I527" s="244"/>
      <c r="J527" s="254"/>
      <c r="K527" s="244"/>
      <c r="L527" s="244"/>
      <c r="M527" s="244"/>
      <c r="N527" s="244"/>
      <c r="O527" s="244"/>
      <c r="P527" s="244"/>
      <c r="Q527" s="244"/>
      <c r="R527" s="244"/>
      <c r="S527" s="244"/>
      <c r="T527" s="300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</row>
    <row r="528" spans="1:45" s="115" customFormat="1" ht="24" customHeight="1">
      <c r="B528" s="1817"/>
      <c r="C528" s="244" t="s">
        <v>13267</v>
      </c>
      <c r="D528" s="244" t="s">
        <v>25010</v>
      </c>
      <c r="E528" s="244" t="s">
        <v>15167</v>
      </c>
      <c r="F528" s="254" t="s">
        <v>13267</v>
      </c>
      <c r="G528" s="244">
        <v>1056</v>
      </c>
      <c r="H528" s="244"/>
      <c r="I528" s="244"/>
      <c r="J528" s="254"/>
      <c r="K528" s="244"/>
      <c r="L528" s="244"/>
      <c r="M528" s="244"/>
      <c r="N528" s="244"/>
      <c r="O528" s="244"/>
      <c r="P528" s="244"/>
      <c r="Q528" s="244"/>
      <c r="R528" s="244"/>
      <c r="S528" s="244"/>
      <c r="T528" s="300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</row>
    <row r="529" spans="1:45" s="115" customFormat="1" ht="24" customHeight="1">
      <c r="B529" s="1817"/>
      <c r="C529" s="244" t="s">
        <v>13267</v>
      </c>
      <c r="D529" s="244" t="s">
        <v>25011</v>
      </c>
      <c r="E529" s="244" t="s">
        <v>15168</v>
      </c>
      <c r="F529" s="254" t="s">
        <v>13267</v>
      </c>
      <c r="G529" s="244">
        <v>1056</v>
      </c>
      <c r="H529" s="244"/>
      <c r="I529" s="244"/>
      <c r="J529" s="254"/>
      <c r="K529" s="244"/>
      <c r="L529" s="244"/>
      <c r="M529" s="244"/>
      <c r="N529" s="244"/>
      <c r="O529" s="244"/>
      <c r="P529" s="244"/>
      <c r="Q529" s="244"/>
      <c r="R529" s="244"/>
      <c r="S529" s="244"/>
      <c r="T529" s="300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</row>
    <row r="530" spans="1:45" s="115" customFormat="1" ht="24" customHeight="1">
      <c r="B530" s="1817"/>
      <c r="C530" s="244" t="s">
        <v>13267</v>
      </c>
      <c r="D530" s="233" t="s">
        <v>25012</v>
      </c>
      <c r="E530" s="244" t="s">
        <v>18225</v>
      </c>
      <c r="F530" s="254" t="s">
        <v>13267</v>
      </c>
      <c r="G530" s="244">
        <v>2112</v>
      </c>
      <c r="H530" s="244"/>
      <c r="I530" s="244"/>
      <c r="J530" s="254"/>
      <c r="K530" s="244"/>
      <c r="L530" s="244"/>
      <c r="M530" s="244"/>
      <c r="N530" s="244"/>
      <c r="O530" s="244"/>
      <c r="P530" s="244"/>
      <c r="Q530" s="244"/>
      <c r="R530" s="244"/>
      <c r="S530" s="244"/>
      <c r="T530" s="300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</row>
    <row r="531" spans="1:45" s="115" customFormat="1" ht="24" customHeight="1">
      <c r="B531" s="1817"/>
      <c r="C531" s="244" t="s">
        <v>13267</v>
      </c>
      <c r="D531" s="244" t="s">
        <v>15169</v>
      </c>
      <c r="E531" s="244" t="s">
        <v>15170</v>
      </c>
      <c r="F531" s="254" t="s">
        <v>13267</v>
      </c>
      <c r="G531" s="244">
        <v>1056</v>
      </c>
      <c r="H531" s="244"/>
      <c r="I531" s="244"/>
      <c r="J531" s="254"/>
      <c r="K531" s="244"/>
      <c r="L531" s="244"/>
      <c r="M531" s="244"/>
      <c r="N531" s="244"/>
      <c r="O531" s="244"/>
      <c r="P531" s="244"/>
      <c r="Q531" s="244"/>
      <c r="R531" s="244"/>
      <c r="S531" s="244"/>
      <c r="T531" s="300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</row>
    <row r="532" spans="1:45" s="115" customFormat="1" ht="24" customHeight="1">
      <c r="B532" s="1817"/>
      <c r="C532" s="254" t="s">
        <v>13259</v>
      </c>
      <c r="D532" s="254" t="s">
        <v>14178</v>
      </c>
      <c r="E532" s="254" t="s">
        <v>15171</v>
      </c>
      <c r="F532" s="254" t="s">
        <v>15172</v>
      </c>
      <c r="G532" s="254">
        <v>2112</v>
      </c>
      <c r="H532" s="244"/>
      <c r="I532" s="244"/>
      <c r="J532" s="254"/>
      <c r="K532" s="244"/>
      <c r="L532" s="254"/>
      <c r="M532" s="244"/>
      <c r="N532" s="244"/>
      <c r="O532" s="244"/>
      <c r="P532" s="244"/>
      <c r="Q532" s="244"/>
      <c r="R532" s="244"/>
      <c r="S532" s="244"/>
      <c r="T532" s="300">
        <v>2011</v>
      </c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54"/>
    </row>
    <row r="533" spans="1:45" s="115" customFormat="1" ht="24" customHeight="1">
      <c r="B533" s="1817"/>
      <c r="C533" s="244" t="s">
        <v>13259</v>
      </c>
      <c r="D533" s="254" t="s">
        <v>14198</v>
      </c>
      <c r="E533" s="244" t="s">
        <v>15173</v>
      </c>
      <c r="F533" s="244" t="s">
        <v>14260</v>
      </c>
      <c r="G533" s="244">
        <v>1056</v>
      </c>
      <c r="H533" s="244"/>
      <c r="I533" s="244"/>
      <c r="J533" s="254"/>
      <c r="K533" s="244"/>
      <c r="L533" s="244"/>
      <c r="M533" s="244"/>
      <c r="N533" s="244"/>
      <c r="O533" s="244"/>
      <c r="P533" s="244"/>
      <c r="Q533" s="244"/>
      <c r="R533" s="244"/>
      <c r="S533" s="244"/>
      <c r="T533" s="300">
        <v>2016</v>
      </c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</row>
    <row r="534" spans="1:45" s="115" customFormat="1" ht="24" customHeight="1">
      <c r="B534" s="1817"/>
      <c r="C534" s="254" t="s">
        <v>14833</v>
      </c>
      <c r="D534" s="382" t="s">
        <v>24497</v>
      </c>
      <c r="E534" s="254" t="s">
        <v>15174</v>
      </c>
      <c r="F534" s="254" t="s">
        <v>14833</v>
      </c>
      <c r="G534" s="254">
        <v>1514</v>
      </c>
      <c r="H534" s="244"/>
      <c r="I534" s="244"/>
      <c r="J534" s="254"/>
      <c r="K534" s="380"/>
      <c r="L534" s="254"/>
      <c r="M534" s="380"/>
      <c r="N534" s="380"/>
      <c r="O534" s="380"/>
      <c r="P534" s="380"/>
      <c r="Q534" s="380"/>
      <c r="R534" s="244"/>
      <c r="S534" s="380"/>
      <c r="T534" s="300">
        <v>2016</v>
      </c>
      <c r="U534" s="244">
        <v>190</v>
      </c>
      <c r="V534" s="244"/>
      <c r="W534" s="244"/>
      <c r="X534" s="244"/>
      <c r="Y534" s="244"/>
      <c r="Z534" s="380">
        <v>190</v>
      </c>
      <c r="AA534" s="244"/>
      <c r="AB534" s="244"/>
      <c r="AC534" s="244"/>
      <c r="AD534" s="244"/>
      <c r="AE534" s="244">
        <v>1</v>
      </c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54"/>
    </row>
    <row r="535" spans="1:45" s="115" customFormat="1" ht="24" customHeight="1">
      <c r="B535" s="1817"/>
      <c r="C535" s="291" t="s">
        <v>14833</v>
      </c>
      <c r="D535" s="547" t="s">
        <v>25013</v>
      </c>
      <c r="E535" s="292" t="s">
        <v>18226</v>
      </c>
      <c r="F535" s="291" t="s">
        <v>14833</v>
      </c>
      <c r="G535" s="645">
        <v>736</v>
      </c>
      <c r="H535" s="291"/>
      <c r="I535" s="291">
        <v>713</v>
      </c>
      <c r="J535" s="254"/>
      <c r="K535" s="244"/>
      <c r="L535" s="291"/>
      <c r="M535" s="244"/>
      <c r="N535" s="244"/>
      <c r="O535" s="244"/>
      <c r="P535" s="244"/>
      <c r="Q535" s="244"/>
      <c r="R535" s="244"/>
      <c r="S535" s="244"/>
      <c r="T535" s="300">
        <v>2004</v>
      </c>
      <c r="U535" s="244">
        <v>109</v>
      </c>
      <c r="V535" s="244"/>
      <c r="W535" s="244"/>
      <c r="X535" s="244"/>
      <c r="Y535" s="244"/>
      <c r="Z535" s="244">
        <v>109</v>
      </c>
      <c r="AA535" s="241">
        <v>2023</v>
      </c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91"/>
    </row>
    <row r="536" spans="1:45" s="115" customFormat="1" ht="24" customHeight="1">
      <c r="B536" s="1817"/>
      <c r="C536" s="382" t="s">
        <v>5934</v>
      </c>
      <c r="D536" s="254" t="s">
        <v>25014</v>
      </c>
      <c r="E536" s="382" t="s">
        <v>18227</v>
      </c>
      <c r="F536" s="382" t="s">
        <v>5934</v>
      </c>
      <c r="G536" s="254">
        <v>1300</v>
      </c>
      <c r="H536" s="382"/>
      <c r="I536" s="382"/>
      <c r="J536" s="254"/>
      <c r="K536" s="380"/>
      <c r="L536" s="381"/>
      <c r="M536" s="380"/>
      <c r="N536" s="380"/>
      <c r="O536" s="380"/>
      <c r="P536" s="380"/>
      <c r="Q536" s="380"/>
      <c r="R536" s="244"/>
      <c r="S536" s="380"/>
      <c r="T536" s="300">
        <v>2009</v>
      </c>
      <c r="U536" s="244"/>
      <c r="V536" s="244"/>
      <c r="W536" s="244"/>
      <c r="X536" s="244"/>
      <c r="Y536" s="244"/>
      <c r="Z536" s="380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381"/>
    </row>
    <row r="537" spans="1:45" s="115" customFormat="1" ht="24" customHeight="1">
      <c r="B537" s="1817"/>
      <c r="C537" s="254" t="s">
        <v>14265</v>
      </c>
      <c r="D537" s="254" t="s">
        <v>25015</v>
      </c>
      <c r="E537" s="254" t="s">
        <v>18228</v>
      </c>
      <c r="F537" s="254" t="s">
        <v>14265</v>
      </c>
      <c r="G537" s="254">
        <v>1050</v>
      </c>
      <c r="H537" s="254"/>
      <c r="I537" s="254"/>
      <c r="J537" s="254"/>
      <c r="K537" s="244"/>
      <c r="L537" s="254"/>
      <c r="M537" s="244"/>
      <c r="N537" s="244"/>
      <c r="O537" s="244"/>
      <c r="P537" s="244"/>
      <c r="Q537" s="244"/>
      <c r="R537" s="244"/>
      <c r="S537" s="244"/>
      <c r="T537" s="300">
        <v>2017</v>
      </c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54"/>
    </row>
    <row r="538" spans="1:45" s="115" customFormat="1" ht="24" customHeight="1">
      <c r="B538" s="1817"/>
      <c r="C538" s="254" t="s">
        <v>14265</v>
      </c>
      <c r="D538" s="254" t="s">
        <v>25016</v>
      </c>
      <c r="E538" s="254" t="s">
        <v>15177</v>
      </c>
      <c r="F538" s="254" t="s">
        <v>14265</v>
      </c>
      <c r="G538" s="254">
        <v>880</v>
      </c>
      <c r="H538" s="254"/>
      <c r="I538" s="254"/>
      <c r="J538" s="254"/>
      <c r="K538" s="244"/>
      <c r="L538" s="254"/>
      <c r="M538" s="244"/>
      <c r="N538" s="244"/>
      <c r="O538" s="244"/>
      <c r="P538" s="244"/>
      <c r="Q538" s="244"/>
      <c r="R538" s="244"/>
      <c r="S538" s="244"/>
      <c r="T538" s="300">
        <v>2011</v>
      </c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54"/>
    </row>
    <row r="539" spans="1:45" s="115" customFormat="1" ht="24" customHeight="1">
      <c r="A539" s="1836"/>
      <c r="B539" s="1817"/>
      <c r="C539" s="254" t="s">
        <v>14265</v>
      </c>
      <c r="D539" s="254" t="s">
        <v>15178</v>
      </c>
      <c r="E539" s="254" t="s">
        <v>15179</v>
      </c>
      <c r="F539" s="254" t="s">
        <v>14265</v>
      </c>
      <c r="G539" s="254">
        <v>650</v>
      </c>
      <c r="H539" s="254"/>
      <c r="I539" s="254"/>
      <c r="J539" s="254"/>
      <c r="K539" s="244"/>
      <c r="L539" s="254"/>
      <c r="M539" s="244"/>
      <c r="N539" s="244"/>
      <c r="O539" s="244"/>
      <c r="P539" s="244"/>
      <c r="Q539" s="244"/>
      <c r="R539" s="244"/>
      <c r="S539" s="244"/>
      <c r="T539" s="300">
        <v>2019</v>
      </c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54"/>
    </row>
    <row r="540" spans="1:45" s="115" customFormat="1" ht="24" customHeight="1">
      <c r="A540" s="1836"/>
      <c r="B540" s="1817"/>
      <c r="C540" s="254" t="s">
        <v>14265</v>
      </c>
      <c r="D540" s="254" t="s">
        <v>25017</v>
      </c>
      <c r="E540" s="254" t="s">
        <v>15180</v>
      </c>
      <c r="F540" s="254" t="s">
        <v>14265</v>
      </c>
      <c r="G540" s="254">
        <v>550</v>
      </c>
      <c r="H540" s="254"/>
      <c r="I540" s="254"/>
      <c r="J540" s="254"/>
      <c r="K540" s="244"/>
      <c r="L540" s="254"/>
      <c r="M540" s="244"/>
      <c r="N540" s="244"/>
      <c r="O540" s="244"/>
      <c r="P540" s="244"/>
      <c r="Q540" s="244"/>
      <c r="R540" s="244"/>
      <c r="S540" s="244"/>
      <c r="T540" s="300">
        <v>2007</v>
      </c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54"/>
    </row>
    <row r="541" spans="1:45" s="115" customFormat="1" ht="24" customHeight="1">
      <c r="A541" s="1836"/>
      <c r="B541" s="1817"/>
      <c r="C541" s="244" t="s">
        <v>13345</v>
      </c>
      <c r="D541" s="254" t="s">
        <v>25018</v>
      </c>
      <c r="E541" s="292" t="s">
        <v>25019</v>
      </c>
      <c r="F541" s="244" t="s">
        <v>13736</v>
      </c>
      <c r="G541" s="254">
        <v>3088</v>
      </c>
      <c r="H541" s="244"/>
      <c r="I541" s="244"/>
      <c r="J541" s="254"/>
      <c r="K541" s="244"/>
      <c r="L541" s="244"/>
      <c r="M541" s="244"/>
      <c r="N541" s="244"/>
      <c r="O541" s="244"/>
      <c r="P541" s="244"/>
      <c r="Q541" s="244"/>
      <c r="R541" s="244"/>
      <c r="S541" s="244"/>
      <c r="T541" s="300">
        <v>2020</v>
      </c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 t="s">
        <v>13708</v>
      </c>
    </row>
    <row r="542" spans="1:45" s="115" customFormat="1" ht="24" customHeight="1">
      <c r="B542" s="1817"/>
      <c r="C542" s="244" t="s">
        <v>13345</v>
      </c>
      <c r="D542" s="244" t="s">
        <v>24650</v>
      </c>
      <c r="E542" s="292" t="s">
        <v>25020</v>
      </c>
      <c r="F542" s="244" t="s">
        <v>24651</v>
      </c>
      <c r="G542" s="254">
        <v>1039</v>
      </c>
      <c r="H542" s="244"/>
      <c r="I542" s="244"/>
      <c r="J542" s="254"/>
      <c r="K542" s="244"/>
      <c r="L542" s="244"/>
      <c r="M542" s="244"/>
      <c r="N542" s="244"/>
      <c r="O542" s="244"/>
      <c r="P542" s="244"/>
      <c r="Q542" s="244"/>
      <c r="R542" s="380"/>
      <c r="S542" s="244"/>
      <c r="T542" s="300">
        <v>2021</v>
      </c>
      <c r="U542" s="380"/>
      <c r="V542" s="380"/>
      <c r="W542" s="380"/>
      <c r="X542" s="380"/>
      <c r="Y542" s="380"/>
      <c r="Z542" s="244"/>
      <c r="AA542" s="380"/>
      <c r="AB542" s="380"/>
      <c r="AC542" s="380"/>
      <c r="AD542" s="380"/>
      <c r="AE542" s="380"/>
      <c r="AF542" s="380"/>
      <c r="AG542" s="380"/>
      <c r="AH542" s="380"/>
      <c r="AI542" s="380"/>
      <c r="AJ542" s="380"/>
      <c r="AK542" s="380"/>
      <c r="AL542" s="380"/>
      <c r="AM542" s="380"/>
      <c r="AN542" s="380"/>
      <c r="AO542" s="380"/>
      <c r="AP542" s="380"/>
      <c r="AQ542" s="380"/>
      <c r="AR542" s="380"/>
      <c r="AS542" s="244" t="s">
        <v>13708</v>
      </c>
    </row>
    <row r="543" spans="1:45" s="115" customFormat="1" ht="24" customHeight="1">
      <c r="B543" s="1817"/>
      <c r="C543" s="244" t="s">
        <v>13345</v>
      </c>
      <c r="D543" s="244" t="s">
        <v>14960</v>
      </c>
      <c r="E543" s="292" t="s">
        <v>25021</v>
      </c>
      <c r="F543" s="244" t="s">
        <v>25022</v>
      </c>
      <c r="G543" s="254">
        <v>1077</v>
      </c>
      <c r="H543" s="244"/>
      <c r="I543" s="244"/>
      <c r="J543" s="254"/>
      <c r="K543" s="244"/>
      <c r="L543" s="244"/>
      <c r="M543" s="244"/>
      <c r="N543" s="244"/>
      <c r="O543" s="244"/>
      <c r="P543" s="244"/>
      <c r="Q543" s="244"/>
      <c r="R543" s="380"/>
      <c r="S543" s="244"/>
      <c r="T543" s="300">
        <v>2022</v>
      </c>
      <c r="U543" s="380"/>
      <c r="V543" s="380"/>
      <c r="W543" s="380"/>
      <c r="X543" s="380"/>
      <c r="Y543" s="380"/>
      <c r="Z543" s="244"/>
      <c r="AA543" s="380"/>
      <c r="AB543" s="380"/>
      <c r="AC543" s="380"/>
      <c r="AD543" s="380"/>
      <c r="AE543" s="380"/>
      <c r="AF543" s="380"/>
      <c r="AG543" s="380"/>
      <c r="AH543" s="380"/>
      <c r="AI543" s="380"/>
      <c r="AJ543" s="380"/>
      <c r="AK543" s="380"/>
      <c r="AL543" s="380"/>
      <c r="AM543" s="380"/>
      <c r="AN543" s="380"/>
      <c r="AO543" s="380"/>
      <c r="AP543" s="380"/>
      <c r="AQ543" s="380"/>
      <c r="AR543" s="380"/>
      <c r="AS543" s="244" t="s">
        <v>13708</v>
      </c>
    </row>
    <row r="544" spans="1:45" s="115" customFormat="1" ht="24" customHeight="1">
      <c r="B544" s="1817"/>
      <c r="C544" s="244" t="s">
        <v>13345</v>
      </c>
      <c r="D544" s="254" t="s">
        <v>24557</v>
      </c>
      <c r="E544" s="292" t="s">
        <v>25023</v>
      </c>
      <c r="F544" s="244" t="s">
        <v>13736</v>
      </c>
      <c r="G544" s="254">
        <v>8152</v>
      </c>
      <c r="H544" s="244"/>
      <c r="I544" s="244"/>
      <c r="J544" s="254"/>
      <c r="K544" s="244"/>
      <c r="L544" s="244"/>
      <c r="M544" s="244"/>
      <c r="N544" s="244"/>
      <c r="O544" s="244"/>
      <c r="P544" s="244"/>
      <c r="Q544" s="244"/>
      <c r="R544" s="380"/>
      <c r="S544" s="244"/>
      <c r="T544" s="300">
        <v>2015</v>
      </c>
      <c r="U544" s="380"/>
      <c r="V544" s="380"/>
      <c r="W544" s="380"/>
      <c r="X544" s="380"/>
      <c r="Y544" s="380"/>
      <c r="Z544" s="244"/>
      <c r="AA544" s="380"/>
      <c r="AB544" s="380"/>
      <c r="AC544" s="380"/>
      <c r="AD544" s="380"/>
      <c r="AE544" s="380"/>
      <c r="AF544" s="380"/>
      <c r="AG544" s="380"/>
      <c r="AH544" s="380"/>
      <c r="AI544" s="380"/>
      <c r="AJ544" s="380"/>
      <c r="AK544" s="380"/>
      <c r="AL544" s="380"/>
      <c r="AM544" s="380"/>
      <c r="AN544" s="380"/>
      <c r="AO544" s="380"/>
      <c r="AP544" s="380"/>
      <c r="AQ544" s="380"/>
      <c r="AR544" s="380"/>
      <c r="AS544" s="244" t="s">
        <v>13749</v>
      </c>
    </row>
    <row r="545" spans="1:45" s="115" customFormat="1" ht="24" customHeight="1">
      <c r="B545" s="1817"/>
      <c r="C545" s="244" t="s">
        <v>13345</v>
      </c>
      <c r="D545" s="244" t="s">
        <v>24508</v>
      </c>
      <c r="E545" s="292" t="s">
        <v>25024</v>
      </c>
      <c r="F545" s="244" t="s">
        <v>25025</v>
      </c>
      <c r="G545" s="254">
        <v>995</v>
      </c>
      <c r="H545" s="244"/>
      <c r="I545" s="244"/>
      <c r="J545" s="254"/>
      <c r="K545" s="244"/>
      <c r="L545" s="244"/>
      <c r="M545" s="244"/>
      <c r="N545" s="244"/>
      <c r="O545" s="244"/>
      <c r="P545" s="244"/>
      <c r="Q545" s="244"/>
      <c r="R545" s="380"/>
      <c r="S545" s="244"/>
      <c r="T545" s="300">
        <v>2010</v>
      </c>
      <c r="U545" s="380"/>
      <c r="V545" s="380"/>
      <c r="W545" s="380"/>
      <c r="X545" s="380"/>
      <c r="Y545" s="380"/>
      <c r="Z545" s="244"/>
      <c r="AA545" s="380"/>
      <c r="AB545" s="380"/>
      <c r="AC545" s="380"/>
      <c r="AD545" s="380"/>
      <c r="AE545" s="380"/>
      <c r="AF545" s="380"/>
      <c r="AG545" s="380"/>
      <c r="AH545" s="380"/>
      <c r="AI545" s="380"/>
      <c r="AJ545" s="380"/>
      <c r="AK545" s="380"/>
      <c r="AL545" s="380"/>
      <c r="AM545" s="380"/>
      <c r="AN545" s="380"/>
      <c r="AO545" s="380"/>
      <c r="AP545" s="380"/>
      <c r="AQ545" s="380"/>
      <c r="AR545" s="380"/>
      <c r="AS545" s="244" t="s">
        <v>13749</v>
      </c>
    </row>
    <row r="546" spans="1:45" s="115" customFormat="1" ht="24" customHeight="1">
      <c r="B546" s="1817"/>
      <c r="C546" s="244" t="s">
        <v>13345</v>
      </c>
      <c r="D546" s="244" t="s">
        <v>24516</v>
      </c>
      <c r="E546" s="292" t="s">
        <v>25026</v>
      </c>
      <c r="F546" s="244" t="s">
        <v>24517</v>
      </c>
      <c r="G546" s="254">
        <v>1138</v>
      </c>
      <c r="H546" s="244"/>
      <c r="I546" s="244"/>
      <c r="J546" s="254"/>
      <c r="K546" s="244"/>
      <c r="L546" s="244"/>
      <c r="M546" s="244"/>
      <c r="N546" s="244"/>
      <c r="O546" s="244"/>
      <c r="P546" s="244"/>
      <c r="Q546" s="244"/>
      <c r="R546" s="380"/>
      <c r="S546" s="244"/>
      <c r="T546" s="300">
        <v>2016</v>
      </c>
      <c r="U546" s="380"/>
      <c r="V546" s="380"/>
      <c r="W546" s="380"/>
      <c r="X546" s="380"/>
      <c r="Y546" s="380"/>
      <c r="Z546" s="244"/>
      <c r="AA546" s="380"/>
      <c r="AB546" s="380"/>
      <c r="AC546" s="380"/>
      <c r="AD546" s="380"/>
      <c r="AE546" s="380"/>
      <c r="AF546" s="380"/>
      <c r="AG546" s="380"/>
      <c r="AH546" s="380"/>
      <c r="AI546" s="380"/>
      <c r="AJ546" s="380"/>
      <c r="AK546" s="380"/>
      <c r="AL546" s="380"/>
      <c r="AM546" s="380"/>
      <c r="AN546" s="380"/>
      <c r="AO546" s="380"/>
      <c r="AP546" s="380"/>
      <c r="AQ546" s="380"/>
      <c r="AR546" s="380"/>
      <c r="AS546" s="244" t="s">
        <v>13749</v>
      </c>
    </row>
    <row r="547" spans="1:45" s="115" customFormat="1" ht="24" customHeight="1">
      <c r="B547" s="1817"/>
      <c r="C547" s="244" t="s">
        <v>14961</v>
      </c>
      <c r="D547" s="244" t="s">
        <v>25027</v>
      </c>
      <c r="E547" s="244" t="s">
        <v>25028</v>
      </c>
      <c r="F547" s="254" t="s">
        <v>14961</v>
      </c>
      <c r="G547" s="254">
        <v>1200</v>
      </c>
      <c r="H547" s="254"/>
      <c r="I547" s="254"/>
      <c r="J547" s="254"/>
      <c r="K547" s="254"/>
      <c r="L547" s="244"/>
      <c r="M547" s="254"/>
      <c r="N547" s="244"/>
      <c r="O547" s="244"/>
      <c r="P547" s="244"/>
      <c r="Q547" s="244"/>
      <c r="R547" s="244"/>
      <c r="S547" s="254"/>
      <c r="T547" s="241">
        <v>2015</v>
      </c>
      <c r="U547" s="254"/>
      <c r="V547" s="244"/>
      <c r="W547" s="244"/>
      <c r="X547" s="244"/>
      <c r="Y547" s="314"/>
      <c r="Z547" s="78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 t="s">
        <v>13749</v>
      </c>
    </row>
    <row r="548" spans="1:45" s="115" customFormat="1" ht="24" customHeight="1">
      <c r="B548" s="1817"/>
      <c r="C548" s="254" t="s">
        <v>13340</v>
      </c>
      <c r="D548" s="244" t="s">
        <v>15181</v>
      </c>
      <c r="E548" s="254" t="s">
        <v>15182</v>
      </c>
      <c r="F548" s="254" t="s">
        <v>13340</v>
      </c>
      <c r="G548" s="254">
        <v>1056</v>
      </c>
      <c r="H548" s="254"/>
      <c r="I548" s="254">
        <v>814</v>
      </c>
      <c r="J548" s="254"/>
      <c r="K548" s="244"/>
      <c r="L548" s="254"/>
      <c r="M548" s="244"/>
      <c r="N548" s="244"/>
      <c r="O548" s="244"/>
      <c r="P548" s="244"/>
      <c r="Q548" s="244"/>
      <c r="R548" s="244"/>
      <c r="S548" s="244"/>
      <c r="T548" s="300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54"/>
    </row>
    <row r="549" spans="1:45" s="115" customFormat="1" ht="24" customHeight="1">
      <c r="B549" s="1817"/>
      <c r="C549" s="244" t="s">
        <v>13340</v>
      </c>
      <c r="D549" s="254" t="s">
        <v>25029</v>
      </c>
      <c r="E549" s="244" t="s">
        <v>15183</v>
      </c>
      <c r="F549" s="244" t="s">
        <v>13340</v>
      </c>
      <c r="G549" s="244">
        <v>23564</v>
      </c>
      <c r="H549" s="244"/>
      <c r="I549" s="244">
        <v>1010</v>
      </c>
      <c r="J549" s="254"/>
      <c r="K549" s="244"/>
      <c r="L549" s="244"/>
      <c r="M549" s="244"/>
      <c r="N549" s="244"/>
      <c r="O549" s="244"/>
      <c r="P549" s="244"/>
      <c r="Q549" s="244"/>
      <c r="R549" s="244"/>
      <c r="S549" s="244"/>
      <c r="T549" s="300">
        <v>2013</v>
      </c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</row>
    <row r="550" spans="1:45" s="115" customFormat="1" ht="24" customHeight="1">
      <c r="B550" s="1817"/>
      <c r="C550" s="254" t="s">
        <v>14267</v>
      </c>
      <c r="D550" s="244" t="s">
        <v>25030</v>
      </c>
      <c r="E550" s="244" t="s">
        <v>18229</v>
      </c>
      <c r="F550" s="244" t="s">
        <v>15185</v>
      </c>
      <c r="G550" s="244">
        <v>2112</v>
      </c>
      <c r="H550" s="244"/>
      <c r="I550" s="244"/>
      <c r="J550" s="254"/>
      <c r="K550" s="244"/>
      <c r="L550" s="244"/>
      <c r="M550" s="244"/>
      <c r="N550" s="244"/>
      <c r="O550" s="244"/>
      <c r="P550" s="244"/>
      <c r="Q550" s="244"/>
      <c r="R550" s="244"/>
      <c r="S550" s="244"/>
      <c r="T550" s="300">
        <v>2007</v>
      </c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</row>
    <row r="551" spans="1:45" s="115" customFormat="1" ht="24" customHeight="1">
      <c r="B551" s="1817"/>
      <c r="C551" s="254" t="s">
        <v>14267</v>
      </c>
      <c r="D551" s="254" t="s">
        <v>25031</v>
      </c>
      <c r="E551" s="244" t="s">
        <v>18230</v>
      </c>
      <c r="F551" s="244" t="s">
        <v>15185</v>
      </c>
      <c r="G551" s="244">
        <v>1056</v>
      </c>
      <c r="H551" s="244"/>
      <c r="I551" s="244"/>
      <c r="J551" s="254"/>
      <c r="K551" s="244"/>
      <c r="L551" s="244"/>
      <c r="M551" s="244"/>
      <c r="N551" s="244"/>
      <c r="O551" s="244"/>
      <c r="P551" s="244"/>
      <c r="Q551" s="244"/>
      <c r="R551" s="244"/>
      <c r="S551" s="244"/>
      <c r="T551" s="300">
        <v>2011</v>
      </c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</row>
    <row r="552" spans="1:45" s="115" customFormat="1" ht="24" customHeight="1">
      <c r="B552" s="1817"/>
      <c r="C552" s="254" t="s">
        <v>14267</v>
      </c>
      <c r="D552" s="254" t="s">
        <v>25031</v>
      </c>
      <c r="E552" s="244" t="s">
        <v>15186</v>
      </c>
      <c r="F552" s="244" t="s">
        <v>15187</v>
      </c>
      <c r="G552" s="244">
        <v>1056</v>
      </c>
      <c r="H552" s="244"/>
      <c r="I552" s="244"/>
      <c r="J552" s="254"/>
      <c r="K552" s="244"/>
      <c r="L552" s="244"/>
      <c r="M552" s="244"/>
      <c r="N552" s="244"/>
      <c r="O552" s="244"/>
      <c r="P552" s="244"/>
      <c r="Q552" s="244"/>
      <c r="R552" s="244"/>
      <c r="S552" s="244"/>
      <c r="T552" s="300">
        <v>2007</v>
      </c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</row>
    <row r="553" spans="1:45" s="115" customFormat="1" ht="24" customHeight="1">
      <c r="B553" s="1817"/>
      <c r="C553" s="254" t="s">
        <v>14267</v>
      </c>
      <c r="D553" s="244" t="s">
        <v>25032</v>
      </c>
      <c r="E553" s="244" t="s">
        <v>18231</v>
      </c>
      <c r="F553" s="244" t="s">
        <v>15187</v>
      </c>
      <c r="G553" s="244">
        <v>1056</v>
      </c>
      <c r="H553" s="244"/>
      <c r="I553" s="244"/>
      <c r="J553" s="254"/>
      <c r="K553" s="244"/>
      <c r="L553" s="244"/>
      <c r="M553" s="244"/>
      <c r="N553" s="244"/>
      <c r="O553" s="244"/>
      <c r="P553" s="244"/>
      <c r="Q553" s="244"/>
      <c r="R553" s="244"/>
      <c r="S553" s="244"/>
      <c r="T553" s="300">
        <v>2006</v>
      </c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</row>
    <row r="554" spans="1:45" s="115" customFormat="1" ht="24" customHeight="1">
      <c r="B554" s="1817"/>
      <c r="C554" s="254" t="s">
        <v>14267</v>
      </c>
      <c r="D554" s="244" t="s">
        <v>15184</v>
      </c>
      <c r="E554" s="244" t="s">
        <v>15188</v>
      </c>
      <c r="F554" s="244" t="s">
        <v>15189</v>
      </c>
      <c r="G554" s="244">
        <v>1056</v>
      </c>
      <c r="H554" s="244"/>
      <c r="I554" s="244"/>
      <c r="J554" s="254"/>
      <c r="K554" s="244"/>
      <c r="L554" s="244"/>
      <c r="M554" s="244"/>
      <c r="N554" s="244"/>
      <c r="O554" s="244"/>
      <c r="P554" s="244"/>
      <c r="Q554" s="244"/>
      <c r="R554" s="244"/>
      <c r="S554" s="244"/>
      <c r="T554" s="300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</row>
    <row r="555" spans="1:45" s="115" customFormat="1" ht="24" customHeight="1">
      <c r="B555" s="1817"/>
      <c r="C555" s="254" t="s">
        <v>14267</v>
      </c>
      <c r="D555" s="244" t="s">
        <v>25033</v>
      </c>
      <c r="E555" s="244" t="s">
        <v>15191</v>
      </c>
      <c r="F555" s="244" t="s">
        <v>15017</v>
      </c>
      <c r="G555" s="244">
        <v>1056</v>
      </c>
      <c r="H555" s="244"/>
      <c r="I555" s="244"/>
      <c r="J555" s="254"/>
      <c r="K555" s="244"/>
      <c r="L555" s="244"/>
      <c r="M555" s="244"/>
      <c r="N555" s="244"/>
      <c r="O555" s="244"/>
      <c r="P555" s="244"/>
      <c r="Q555" s="244"/>
      <c r="R555" s="244"/>
      <c r="S555" s="244"/>
      <c r="T555" s="300">
        <v>2009</v>
      </c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</row>
    <row r="556" spans="1:45" s="115" customFormat="1" ht="24" customHeight="1">
      <c r="B556" s="1817"/>
      <c r="C556" s="254" t="s">
        <v>14267</v>
      </c>
      <c r="D556" s="254" t="s">
        <v>15184</v>
      </c>
      <c r="E556" s="244" t="s">
        <v>15002</v>
      </c>
      <c r="F556" s="244" t="s">
        <v>14267</v>
      </c>
      <c r="G556" s="244">
        <v>480</v>
      </c>
      <c r="H556" s="244"/>
      <c r="I556" s="244"/>
      <c r="J556" s="244"/>
      <c r="K556" s="244"/>
      <c r="L556" s="244"/>
      <c r="M556" s="244"/>
      <c r="N556" s="244"/>
      <c r="O556" s="244"/>
      <c r="P556" s="244"/>
      <c r="Q556" s="244"/>
      <c r="R556" s="244"/>
      <c r="S556" s="244"/>
      <c r="T556" s="300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</row>
    <row r="557" spans="1:45" s="115" customFormat="1" ht="24" customHeight="1">
      <c r="B557" s="1817"/>
      <c r="C557" s="241" t="s">
        <v>5932</v>
      </c>
      <c r="D557" s="244" t="s">
        <v>15025</v>
      </c>
      <c r="E557" s="244" t="s">
        <v>15026</v>
      </c>
      <c r="F557" s="228" t="s">
        <v>14256</v>
      </c>
      <c r="G557" s="228">
        <v>2209</v>
      </c>
      <c r="H557" s="228"/>
      <c r="I557" s="228"/>
      <c r="J557" s="254"/>
      <c r="K557" s="244"/>
      <c r="L557" s="244"/>
      <c r="M557" s="244"/>
      <c r="N557" s="244"/>
      <c r="O557" s="244"/>
      <c r="P557" s="244"/>
      <c r="Q557" s="244"/>
      <c r="R557" s="244"/>
      <c r="S557" s="244"/>
      <c r="T557" s="300">
        <v>2015</v>
      </c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</row>
    <row r="558" spans="1:45" s="115" customFormat="1" ht="24" customHeight="1">
      <c r="A558" s="1836"/>
      <c r="B558" s="1817"/>
      <c r="C558" s="241" t="s">
        <v>14256</v>
      </c>
      <c r="D558" s="244" t="s">
        <v>14226</v>
      </c>
      <c r="E558" s="244" t="s">
        <v>18232</v>
      </c>
      <c r="F558" s="228" t="s">
        <v>25034</v>
      </c>
      <c r="G558" s="244">
        <v>1014</v>
      </c>
      <c r="H558" s="244"/>
      <c r="I558" s="244"/>
      <c r="J558" s="254"/>
      <c r="K558" s="244"/>
      <c r="L558" s="244"/>
      <c r="M558" s="244"/>
      <c r="N558" s="244"/>
      <c r="O558" s="244"/>
      <c r="P558" s="244"/>
      <c r="Q558" s="244"/>
      <c r="R558" s="244"/>
      <c r="S558" s="244"/>
      <c r="T558" s="300">
        <v>2010</v>
      </c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</row>
    <row r="559" spans="1:45" s="115" customFormat="1" ht="24" customHeight="1">
      <c r="A559" s="1836"/>
      <c r="B559" s="1817"/>
      <c r="C559" s="254" t="s">
        <v>14211</v>
      </c>
      <c r="D559" s="244" t="s">
        <v>24431</v>
      </c>
      <c r="E559" s="254" t="s">
        <v>16017</v>
      </c>
      <c r="F559" s="254" t="s">
        <v>14211</v>
      </c>
      <c r="G559" s="254">
        <v>1056</v>
      </c>
      <c r="H559" s="254"/>
      <c r="I559" s="254"/>
      <c r="J559" s="254"/>
      <c r="K559" s="244"/>
      <c r="L559" s="254"/>
      <c r="M559" s="244"/>
      <c r="N559" s="244"/>
      <c r="O559" s="244"/>
      <c r="P559" s="244"/>
      <c r="Q559" s="244"/>
      <c r="R559" s="244"/>
      <c r="S559" s="244"/>
      <c r="T559" s="300">
        <v>2012</v>
      </c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54" t="s">
        <v>12596</v>
      </c>
    </row>
    <row r="560" spans="1:45" s="115" customFormat="1" ht="24" customHeight="1">
      <c r="A560" s="1836"/>
      <c r="B560" s="1817"/>
      <c r="C560" s="254" t="s">
        <v>13341</v>
      </c>
      <c r="D560" s="254" t="s">
        <v>25035</v>
      </c>
      <c r="E560" s="254" t="s">
        <v>15036</v>
      </c>
      <c r="F560" s="254" t="s">
        <v>13341</v>
      </c>
      <c r="G560" s="254">
        <v>2112</v>
      </c>
      <c r="H560" s="254"/>
      <c r="I560" s="254"/>
      <c r="J560" s="254"/>
      <c r="K560" s="244"/>
      <c r="L560" s="254"/>
      <c r="M560" s="244"/>
      <c r="N560" s="244"/>
      <c r="O560" s="244"/>
      <c r="P560" s="244"/>
      <c r="Q560" s="244"/>
      <c r="R560" s="244"/>
      <c r="S560" s="244"/>
      <c r="T560" s="300">
        <v>2019</v>
      </c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54"/>
    </row>
    <row r="561" spans="1:45" s="1836" customFormat="1" ht="24" customHeight="1">
      <c r="A561" s="115"/>
      <c r="B561" s="1817"/>
      <c r="C561" s="244" t="s">
        <v>13341</v>
      </c>
      <c r="D561" s="254" t="s">
        <v>15037</v>
      </c>
      <c r="E561" s="254" t="s">
        <v>15192</v>
      </c>
      <c r="F561" s="244" t="s">
        <v>13341</v>
      </c>
      <c r="G561" s="254">
        <v>1608</v>
      </c>
      <c r="H561" s="244"/>
      <c r="I561" s="244"/>
      <c r="J561" s="254"/>
      <c r="K561" s="244"/>
      <c r="L561" s="244"/>
      <c r="M561" s="244"/>
      <c r="N561" s="244"/>
      <c r="O561" s="244"/>
      <c r="P561" s="244"/>
      <c r="Q561" s="244"/>
      <c r="R561" s="244"/>
      <c r="S561" s="244"/>
      <c r="T561" s="300">
        <v>2021</v>
      </c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</row>
    <row r="562" spans="1:45" s="1836" customFormat="1" ht="24" customHeight="1">
      <c r="A562" s="115"/>
      <c r="B562" s="1817"/>
      <c r="C562" s="244" t="s">
        <v>13226</v>
      </c>
      <c r="D562" s="789" t="s">
        <v>15051</v>
      </c>
      <c r="E562" s="244" t="s">
        <v>15052</v>
      </c>
      <c r="F562" s="244" t="s">
        <v>13226</v>
      </c>
      <c r="G562" s="244">
        <v>9645</v>
      </c>
      <c r="H562" s="244"/>
      <c r="I562" s="244"/>
      <c r="J562" s="244"/>
      <c r="K562" s="244"/>
      <c r="L562" s="244"/>
      <c r="M562" s="244"/>
      <c r="N562" s="244"/>
      <c r="O562" s="244"/>
      <c r="P562" s="244"/>
      <c r="Q562" s="244"/>
      <c r="R562" s="244"/>
      <c r="S562" s="244"/>
      <c r="T562" s="300">
        <v>2012</v>
      </c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</row>
    <row r="563" spans="1:45" s="115" customFormat="1" ht="24" customHeight="1">
      <c r="B563" s="1817"/>
      <c r="C563" s="244" t="s">
        <v>13226</v>
      </c>
      <c r="D563" s="254" t="s">
        <v>25036</v>
      </c>
      <c r="E563" s="254" t="s">
        <v>25037</v>
      </c>
      <c r="F563" s="244" t="s">
        <v>13226</v>
      </c>
      <c r="G563" s="254">
        <v>1231</v>
      </c>
      <c r="H563" s="244"/>
      <c r="I563" s="244"/>
      <c r="J563" s="254"/>
      <c r="K563" s="244"/>
      <c r="L563" s="244"/>
      <c r="M563" s="244"/>
      <c r="N563" s="244"/>
      <c r="O563" s="244"/>
      <c r="P563" s="244"/>
      <c r="Q563" s="244"/>
      <c r="R563" s="244"/>
      <c r="S563" s="244"/>
      <c r="T563" s="300">
        <v>2023</v>
      </c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 t="s">
        <v>13749</v>
      </c>
    </row>
    <row r="564" spans="1:45" s="115" customFormat="1" ht="24" customHeight="1">
      <c r="B564" s="1817"/>
      <c r="C564" s="254" t="s">
        <v>13256</v>
      </c>
      <c r="D564" s="233" t="s">
        <v>25038</v>
      </c>
      <c r="E564" s="254" t="s">
        <v>15072</v>
      </c>
      <c r="F564" s="254" t="s">
        <v>13256</v>
      </c>
      <c r="G564" s="254">
        <v>1056</v>
      </c>
      <c r="H564" s="254"/>
      <c r="I564" s="254"/>
      <c r="J564" s="254"/>
      <c r="K564" s="244"/>
      <c r="L564" s="254"/>
      <c r="M564" s="244"/>
      <c r="N564" s="244"/>
      <c r="O564" s="244"/>
      <c r="P564" s="244"/>
      <c r="Q564" s="244"/>
      <c r="R564" s="380"/>
      <c r="S564" s="244"/>
      <c r="T564" s="300">
        <v>2018</v>
      </c>
      <c r="U564" s="380"/>
      <c r="V564" s="380"/>
      <c r="W564" s="380"/>
      <c r="X564" s="380"/>
      <c r="Y564" s="380"/>
      <c r="Z564" s="244"/>
      <c r="AA564" s="380"/>
      <c r="AB564" s="380"/>
      <c r="AC564" s="380"/>
      <c r="AD564" s="380"/>
      <c r="AE564" s="380"/>
      <c r="AF564" s="380"/>
      <c r="AG564" s="380"/>
      <c r="AH564" s="380"/>
      <c r="AI564" s="380"/>
      <c r="AJ564" s="380"/>
      <c r="AK564" s="380"/>
      <c r="AL564" s="380"/>
      <c r="AM564" s="380"/>
      <c r="AN564" s="380"/>
      <c r="AO564" s="380"/>
      <c r="AP564" s="380"/>
      <c r="AQ564" s="380"/>
      <c r="AR564" s="380"/>
      <c r="AS564" s="254" t="s">
        <v>12498</v>
      </c>
    </row>
    <row r="565" spans="1:45" s="115" customFormat="1" ht="24" customHeight="1">
      <c r="B565" s="1817"/>
      <c r="C565" s="254" t="s">
        <v>13256</v>
      </c>
      <c r="D565" s="233" t="s">
        <v>24436</v>
      </c>
      <c r="E565" s="244" t="s">
        <v>15074</v>
      </c>
      <c r="F565" s="254" t="s">
        <v>13256</v>
      </c>
      <c r="G565" s="254">
        <v>1056</v>
      </c>
      <c r="H565" s="244"/>
      <c r="I565" s="244"/>
      <c r="J565" s="254"/>
      <c r="K565" s="244"/>
      <c r="L565" s="244"/>
      <c r="M565" s="244"/>
      <c r="N565" s="244"/>
      <c r="O565" s="244"/>
      <c r="P565" s="244"/>
      <c r="Q565" s="244"/>
      <c r="R565" s="380"/>
      <c r="S565" s="244"/>
      <c r="T565" s="300">
        <v>2010</v>
      </c>
      <c r="U565" s="380"/>
      <c r="V565" s="380"/>
      <c r="W565" s="380"/>
      <c r="X565" s="380"/>
      <c r="Y565" s="380"/>
      <c r="Z565" s="244"/>
      <c r="AA565" s="380"/>
      <c r="AB565" s="380"/>
      <c r="AC565" s="380"/>
      <c r="AD565" s="380"/>
      <c r="AE565" s="380"/>
      <c r="AF565" s="380"/>
      <c r="AG565" s="380"/>
      <c r="AH565" s="380"/>
      <c r="AI565" s="380"/>
      <c r="AJ565" s="380"/>
      <c r="AK565" s="380"/>
      <c r="AL565" s="380"/>
      <c r="AM565" s="380"/>
      <c r="AN565" s="380"/>
      <c r="AO565" s="380"/>
      <c r="AP565" s="380"/>
      <c r="AQ565" s="380"/>
      <c r="AR565" s="380"/>
      <c r="AS565" s="244" t="s">
        <v>12498</v>
      </c>
    </row>
    <row r="566" spans="1:45" s="115" customFormat="1" ht="24" customHeight="1">
      <c r="B566" s="1817"/>
      <c r="C566" s="254" t="s">
        <v>13256</v>
      </c>
      <c r="D566" s="615" t="s">
        <v>24986</v>
      </c>
      <c r="E566" s="244" t="s">
        <v>17255</v>
      </c>
      <c r="F566" s="254" t="s">
        <v>13256</v>
      </c>
      <c r="G566" s="254">
        <v>1056</v>
      </c>
      <c r="H566" s="244"/>
      <c r="I566" s="244"/>
      <c r="J566" s="254"/>
      <c r="K566" s="244"/>
      <c r="L566" s="244"/>
      <c r="M566" s="244"/>
      <c r="N566" s="244"/>
      <c r="O566" s="244"/>
      <c r="P566" s="244"/>
      <c r="Q566" s="244"/>
      <c r="R566" s="228" t="s">
        <v>389</v>
      </c>
      <c r="S566" s="244"/>
      <c r="T566" s="300">
        <v>2023</v>
      </c>
      <c r="U566" s="227">
        <v>2012</v>
      </c>
      <c r="V566" s="227"/>
      <c r="W566" s="227"/>
      <c r="X566" s="227"/>
      <c r="Y566" s="227"/>
      <c r="Z566" s="244"/>
      <c r="AA566" s="227"/>
      <c r="AB566" s="228">
        <v>2000</v>
      </c>
      <c r="AC566" s="380"/>
      <c r="AD566" s="380"/>
      <c r="AE566" s="380"/>
      <c r="AF566" s="380"/>
      <c r="AG566" s="380"/>
      <c r="AH566" s="380"/>
      <c r="AI566" s="380"/>
      <c r="AJ566" s="380"/>
      <c r="AK566" s="380"/>
      <c r="AL566" s="380"/>
      <c r="AM566" s="241"/>
      <c r="AN566" s="244"/>
      <c r="AO566" s="244"/>
      <c r="AP566" s="244"/>
      <c r="AQ566" s="244"/>
      <c r="AR566" s="244"/>
      <c r="AS566" s="244" t="s">
        <v>12498</v>
      </c>
    </row>
    <row r="567" spans="1:45" s="115" customFormat="1" ht="24" customHeight="1">
      <c r="B567" s="1817"/>
      <c r="C567" s="254" t="s">
        <v>13235</v>
      </c>
      <c r="D567" s="364" t="s">
        <v>25039</v>
      </c>
      <c r="E567" s="254" t="s">
        <v>15110</v>
      </c>
      <c r="F567" s="254" t="s">
        <v>13235</v>
      </c>
      <c r="G567" s="254">
        <v>613</v>
      </c>
      <c r="H567" s="254"/>
      <c r="I567" s="254"/>
      <c r="J567" s="254"/>
      <c r="K567" s="244"/>
      <c r="L567" s="254"/>
      <c r="M567" s="244"/>
      <c r="N567" s="244"/>
      <c r="O567" s="244"/>
      <c r="P567" s="244"/>
      <c r="Q567" s="244"/>
      <c r="R567" s="244"/>
      <c r="S567" s="244"/>
      <c r="T567" s="300">
        <v>2016</v>
      </c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54" t="s">
        <v>12498</v>
      </c>
    </row>
    <row r="568" spans="1:45" s="115" customFormat="1" ht="24" customHeight="1">
      <c r="B568" s="1817"/>
      <c r="C568" s="244" t="s">
        <v>13235</v>
      </c>
      <c r="D568" s="379" t="s">
        <v>25040</v>
      </c>
      <c r="E568" s="244" t="s">
        <v>18233</v>
      </c>
      <c r="F568" s="254" t="s">
        <v>13235</v>
      </c>
      <c r="G568" s="244">
        <v>613</v>
      </c>
      <c r="H568" s="244"/>
      <c r="I568" s="244"/>
      <c r="J568" s="254"/>
      <c r="K568" s="244"/>
      <c r="L568" s="244"/>
      <c r="M568" s="244"/>
      <c r="N568" s="244"/>
      <c r="O568" s="244"/>
      <c r="P568" s="244"/>
      <c r="Q568" s="244"/>
      <c r="R568" s="244"/>
      <c r="S568" s="244"/>
      <c r="T568" s="300">
        <v>2017</v>
      </c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 t="s">
        <v>12498</v>
      </c>
    </row>
    <row r="569" spans="1:45" s="115" customFormat="1" ht="24" customHeight="1">
      <c r="B569" s="1817"/>
      <c r="C569" s="244" t="s">
        <v>13235</v>
      </c>
      <c r="D569" s="364" t="s">
        <v>24534</v>
      </c>
      <c r="E569" s="244" t="s">
        <v>18234</v>
      </c>
      <c r="F569" s="244" t="s">
        <v>13235</v>
      </c>
      <c r="G569" s="244">
        <v>2012</v>
      </c>
      <c r="H569" s="244"/>
      <c r="I569" s="244"/>
      <c r="J569" s="254"/>
      <c r="K569" s="244"/>
      <c r="L569" s="244"/>
      <c r="M569" s="244"/>
      <c r="N569" s="244"/>
      <c r="O569" s="244"/>
      <c r="P569" s="244"/>
      <c r="Q569" s="244"/>
      <c r="R569" s="244"/>
      <c r="S569" s="244"/>
      <c r="T569" s="300">
        <v>2021</v>
      </c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 t="s">
        <v>12567</v>
      </c>
    </row>
    <row r="570" spans="1:45" s="115" customFormat="1" ht="24" customHeight="1">
      <c r="B570" s="1817"/>
      <c r="C570" s="254" t="s">
        <v>15122</v>
      </c>
      <c r="D570" s="244" t="s">
        <v>15125</v>
      </c>
      <c r="E570" s="291" t="s">
        <v>15126</v>
      </c>
      <c r="F570" s="291" t="s">
        <v>15122</v>
      </c>
      <c r="G570" s="254">
        <v>1056</v>
      </c>
      <c r="H570" s="244"/>
      <c r="I570" s="244"/>
      <c r="J570" s="254"/>
      <c r="K570" s="244"/>
      <c r="L570" s="244"/>
      <c r="M570" s="244"/>
      <c r="N570" s="244"/>
      <c r="O570" s="244"/>
      <c r="P570" s="244"/>
      <c r="Q570" s="244"/>
      <c r="R570" s="244"/>
      <c r="S570" s="244"/>
      <c r="T570" s="300">
        <v>2009</v>
      </c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</row>
    <row r="571" spans="1:45" s="115" customFormat="1" ht="24" customHeight="1">
      <c r="B571" s="1817"/>
      <c r="C571" s="254" t="s">
        <v>15122</v>
      </c>
      <c r="D571" s="244" t="s">
        <v>25041</v>
      </c>
      <c r="E571" s="291" t="s">
        <v>18235</v>
      </c>
      <c r="F571" s="291" t="s">
        <v>15122</v>
      </c>
      <c r="G571" s="254">
        <v>1056</v>
      </c>
      <c r="H571" s="244"/>
      <c r="I571" s="244"/>
      <c r="J571" s="254"/>
      <c r="K571" s="244"/>
      <c r="L571" s="244"/>
      <c r="M571" s="244"/>
      <c r="N571" s="244"/>
      <c r="O571" s="244"/>
      <c r="P571" s="244"/>
      <c r="Q571" s="244"/>
      <c r="R571" s="244"/>
      <c r="S571" s="244"/>
      <c r="T571" s="300">
        <v>2009</v>
      </c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54" t="s">
        <v>12596</v>
      </c>
    </row>
    <row r="572" spans="1:45" s="115" customFormat="1" ht="24" customHeight="1">
      <c r="B572" s="1817"/>
      <c r="C572" s="254" t="s">
        <v>15122</v>
      </c>
      <c r="D572" s="291" t="s">
        <v>15128</v>
      </c>
      <c r="E572" s="291" t="s">
        <v>15129</v>
      </c>
      <c r="F572" s="291" t="s">
        <v>15122</v>
      </c>
      <c r="G572" s="254">
        <v>1056</v>
      </c>
      <c r="H572" s="244"/>
      <c r="I572" s="244"/>
      <c r="J572" s="254"/>
      <c r="K572" s="244"/>
      <c r="L572" s="244"/>
      <c r="M572" s="244"/>
      <c r="N572" s="244"/>
      <c r="O572" s="244"/>
      <c r="P572" s="244"/>
      <c r="Q572" s="244"/>
      <c r="R572" s="244"/>
      <c r="S572" s="244"/>
      <c r="T572" s="300">
        <v>2019</v>
      </c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</row>
    <row r="573" spans="1:45" s="115" customFormat="1" ht="24" customHeight="1">
      <c r="B573" s="1817"/>
      <c r="C573" s="254" t="s">
        <v>15122</v>
      </c>
      <c r="D573" s="291" t="s">
        <v>15130</v>
      </c>
      <c r="E573" s="291" t="s">
        <v>10017</v>
      </c>
      <c r="F573" s="291" t="s">
        <v>15122</v>
      </c>
      <c r="G573" s="254">
        <v>1056</v>
      </c>
      <c r="H573" s="244"/>
      <c r="I573" s="244"/>
      <c r="J573" s="254"/>
      <c r="K573" s="244"/>
      <c r="L573" s="244"/>
      <c r="M573" s="244"/>
      <c r="N573" s="244"/>
      <c r="O573" s="244"/>
      <c r="P573" s="244"/>
      <c r="Q573" s="244"/>
      <c r="R573" s="244"/>
      <c r="S573" s="244"/>
      <c r="T573" s="300">
        <v>2017</v>
      </c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</row>
    <row r="574" spans="1:45" s="115" customFormat="1" ht="24" customHeight="1">
      <c r="B574" s="1817"/>
      <c r="C574" s="254" t="s">
        <v>15122</v>
      </c>
      <c r="D574" s="291" t="s">
        <v>24810</v>
      </c>
      <c r="E574" s="291" t="s">
        <v>10018</v>
      </c>
      <c r="F574" s="291" t="s">
        <v>15122</v>
      </c>
      <c r="G574" s="254">
        <v>1056</v>
      </c>
      <c r="H574" s="244"/>
      <c r="I574" s="244"/>
      <c r="J574" s="254"/>
      <c r="K574" s="244"/>
      <c r="L574" s="244"/>
      <c r="M574" s="244"/>
      <c r="N574" s="244"/>
      <c r="O574" s="244"/>
      <c r="P574" s="244"/>
      <c r="Q574" s="244"/>
      <c r="R574" s="244"/>
      <c r="S574" s="244"/>
      <c r="T574" s="300">
        <v>2017</v>
      </c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</row>
    <row r="575" spans="1:45" s="115" customFormat="1" ht="24" customHeight="1">
      <c r="B575" s="1817"/>
      <c r="C575" s="254" t="s">
        <v>15122</v>
      </c>
      <c r="D575" s="291" t="s">
        <v>25042</v>
      </c>
      <c r="E575" s="291" t="s">
        <v>18236</v>
      </c>
      <c r="F575" s="291" t="s">
        <v>15122</v>
      </c>
      <c r="G575" s="254">
        <v>1056</v>
      </c>
      <c r="H575" s="244"/>
      <c r="I575" s="244"/>
      <c r="J575" s="254"/>
      <c r="K575" s="244"/>
      <c r="L575" s="244"/>
      <c r="M575" s="244"/>
      <c r="N575" s="244"/>
      <c r="O575" s="244"/>
      <c r="P575" s="244"/>
      <c r="Q575" s="244"/>
      <c r="R575" s="244"/>
      <c r="S575" s="244"/>
      <c r="T575" s="300">
        <v>2017</v>
      </c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54" t="s">
        <v>12596</v>
      </c>
    </row>
    <row r="576" spans="1:45" s="1821" customFormat="1" ht="24" customHeight="1">
      <c r="B576" s="1834" t="s">
        <v>60</v>
      </c>
      <c r="C576" s="318" t="s">
        <v>2001</v>
      </c>
      <c r="D576" s="318"/>
      <c r="E576" s="315">
        <f>COUNTA(E577:E645)</f>
        <v>69</v>
      </c>
      <c r="F576" s="318"/>
      <c r="G576" s="318">
        <f>SUM(G577:G645)</f>
        <v>308139</v>
      </c>
      <c r="H576" s="318">
        <f>SUM(H577:H645)</f>
        <v>8957</v>
      </c>
      <c r="I576" s="318">
        <f>SUM(I577:I645)</f>
        <v>27086</v>
      </c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00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80"/>
      <c r="AI576" s="380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</row>
    <row r="577" spans="1:50" ht="24" customHeight="1">
      <c r="B577" s="1817"/>
      <c r="C577" s="244" t="s">
        <v>302</v>
      </c>
      <c r="D577" s="244" t="s">
        <v>25336</v>
      </c>
      <c r="E577" s="244" t="s">
        <v>15198</v>
      </c>
      <c r="F577" s="244" t="s">
        <v>302</v>
      </c>
      <c r="G577" s="244">
        <v>1161</v>
      </c>
      <c r="H577" s="244"/>
      <c r="I577" s="244"/>
      <c r="J577" s="244">
        <v>27</v>
      </c>
      <c r="K577" s="244">
        <v>43</v>
      </c>
      <c r="L577" s="244"/>
      <c r="M577" s="244"/>
      <c r="N577" s="244"/>
      <c r="O577" s="244"/>
      <c r="P577" s="244"/>
      <c r="Q577" s="244"/>
      <c r="R577" s="244"/>
      <c r="S577" s="244"/>
      <c r="T577" s="300">
        <v>1997</v>
      </c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 t="s">
        <v>1440</v>
      </c>
    </row>
    <row r="578" spans="1:50" ht="24" customHeight="1">
      <c r="B578" s="1817"/>
      <c r="C578" s="244" t="s">
        <v>302</v>
      </c>
      <c r="D578" s="244" t="s">
        <v>26099</v>
      </c>
      <c r="E578" s="244" t="s">
        <v>15199</v>
      </c>
      <c r="F578" s="244" t="s">
        <v>302</v>
      </c>
      <c r="G578" s="244">
        <v>807</v>
      </c>
      <c r="H578" s="244"/>
      <c r="I578" s="244"/>
      <c r="J578" s="244"/>
      <c r="K578" s="244"/>
      <c r="L578" s="244"/>
      <c r="M578" s="244"/>
      <c r="N578" s="244"/>
      <c r="O578" s="244"/>
      <c r="P578" s="244"/>
      <c r="Q578" s="244"/>
      <c r="R578" s="244"/>
      <c r="S578" s="244"/>
      <c r="T578" s="300">
        <v>2010</v>
      </c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 t="s">
        <v>1440</v>
      </c>
    </row>
    <row r="579" spans="1:50" ht="24" customHeight="1">
      <c r="B579" s="1817"/>
      <c r="C579" s="244" t="s">
        <v>302</v>
      </c>
      <c r="D579" s="244" t="s">
        <v>26100</v>
      </c>
      <c r="E579" s="244" t="s">
        <v>15200</v>
      </c>
      <c r="F579" s="244" t="s">
        <v>302</v>
      </c>
      <c r="G579" s="244">
        <v>897</v>
      </c>
      <c r="H579" s="244"/>
      <c r="I579" s="244"/>
      <c r="J579" s="244"/>
      <c r="K579" s="244"/>
      <c r="L579" s="244"/>
      <c r="M579" s="244"/>
      <c r="N579" s="244"/>
      <c r="O579" s="244"/>
      <c r="P579" s="244"/>
      <c r="Q579" s="244"/>
      <c r="R579" s="244"/>
      <c r="S579" s="244"/>
      <c r="T579" s="300">
        <v>2009</v>
      </c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 t="s">
        <v>1440</v>
      </c>
    </row>
    <row r="580" spans="1:50" ht="24" customHeight="1">
      <c r="B580" s="1817"/>
      <c r="C580" s="244" t="s">
        <v>302</v>
      </c>
      <c r="D580" s="244" t="s">
        <v>25317</v>
      </c>
      <c r="E580" s="244" t="s">
        <v>15201</v>
      </c>
      <c r="F580" s="244" t="s">
        <v>302</v>
      </c>
      <c r="G580" s="244">
        <v>830</v>
      </c>
      <c r="H580" s="244"/>
      <c r="I580" s="244"/>
      <c r="J580" s="244">
        <v>14</v>
      </c>
      <c r="K580" s="244">
        <v>40</v>
      </c>
      <c r="L580" s="244"/>
      <c r="M580" s="244"/>
      <c r="N580" s="244"/>
      <c r="O580" s="244"/>
      <c r="P580" s="244"/>
      <c r="Q580" s="244"/>
      <c r="R580" s="244"/>
      <c r="S580" s="244"/>
      <c r="T580" s="300">
        <v>2010</v>
      </c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 t="s">
        <v>1440</v>
      </c>
    </row>
    <row r="581" spans="1:50" ht="24" customHeight="1">
      <c r="B581" s="1817"/>
      <c r="C581" s="244" t="s">
        <v>302</v>
      </c>
      <c r="D581" s="244" t="s">
        <v>26101</v>
      </c>
      <c r="E581" s="244" t="s">
        <v>18237</v>
      </c>
      <c r="F581" s="244" t="s">
        <v>302</v>
      </c>
      <c r="G581" s="244">
        <v>1450</v>
      </c>
      <c r="H581" s="244"/>
      <c r="I581" s="244"/>
      <c r="J581" s="244">
        <v>20</v>
      </c>
      <c r="K581" s="244">
        <v>40</v>
      </c>
      <c r="L581" s="244"/>
      <c r="M581" s="244"/>
      <c r="N581" s="244"/>
      <c r="O581" s="244"/>
      <c r="P581" s="244"/>
      <c r="Q581" s="244"/>
      <c r="R581" s="244"/>
      <c r="S581" s="244"/>
      <c r="T581" s="300">
        <v>2013</v>
      </c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 t="s">
        <v>1440</v>
      </c>
    </row>
    <row r="582" spans="1:50" ht="24" customHeight="1">
      <c r="A582" s="115"/>
      <c r="B582" s="1817"/>
      <c r="C582" s="228" t="s">
        <v>2046</v>
      </c>
      <c r="D582" s="244" t="s">
        <v>25343</v>
      </c>
      <c r="E582" s="264" t="s">
        <v>17530</v>
      </c>
      <c r="F582" s="228" t="s">
        <v>2046</v>
      </c>
      <c r="G582" s="807">
        <v>1125</v>
      </c>
      <c r="H582" s="244"/>
      <c r="I582" s="244"/>
      <c r="J582" s="244"/>
      <c r="K582" s="244"/>
      <c r="L582" s="244"/>
      <c r="M582" s="244"/>
      <c r="N582" s="244"/>
      <c r="O582" s="244"/>
      <c r="P582" s="244"/>
      <c r="Q582" s="244"/>
      <c r="R582" s="244"/>
      <c r="S582" s="244"/>
      <c r="T582" s="300">
        <v>2022</v>
      </c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115"/>
      <c r="AU582" s="115"/>
      <c r="AV582" s="115"/>
      <c r="AW582" s="115"/>
      <c r="AX582" s="115"/>
    </row>
    <row r="583" spans="1:50" ht="24" customHeight="1">
      <c r="A583" s="115"/>
      <c r="B583" s="1817"/>
      <c r="C583" s="228" t="s">
        <v>2046</v>
      </c>
      <c r="D583" s="244" t="s">
        <v>26102</v>
      </c>
      <c r="E583" s="264" t="s">
        <v>26103</v>
      </c>
      <c r="F583" s="228" t="s">
        <v>2046</v>
      </c>
      <c r="G583" s="807">
        <v>31800</v>
      </c>
      <c r="H583" s="244"/>
      <c r="I583" s="244"/>
      <c r="J583" s="244"/>
      <c r="K583" s="244"/>
      <c r="L583" s="244"/>
      <c r="M583" s="244"/>
      <c r="N583" s="244"/>
      <c r="O583" s="244"/>
      <c r="P583" s="244"/>
      <c r="Q583" s="244"/>
      <c r="R583" s="244"/>
      <c r="S583" s="244"/>
      <c r="T583" s="300">
        <v>1996</v>
      </c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115"/>
      <c r="AU583" s="115"/>
      <c r="AV583" s="115"/>
      <c r="AW583" s="115"/>
      <c r="AX583" s="115"/>
    </row>
    <row r="584" spans="1:50" ht="24" customHeight="1">
      <c r="A584" s="115"/>
      <c r="B584" s="1817"/>
      <c r="C584" s="244" t="s">
        <v>6301</v>
      </c>
      <c r="D584" s="244" t="s">
        <v>25345</v>
      </c>
      <c r="E584" s="244" t="s">
        <v>13322</v>
      </c>
      <c r="F584" s="244" t="s">
        <v>13294</v>
      </c>
      <c r="G584" s="244"/>
      <c r="H584" s="244"/>
      <c r="I584" s="244"/>
      <c r="J584" s="244">
        <v>20</v>
      </c>
      <c r="K584" s="244">
        <v>40</v>
      </c>
      <c r="L584" s="244"/>
      <c r="M584" s="244"/>
      <c r="N584" s="244">
        <v>800</v>
      </c>
      <c r="O584" s="244"/>
      <c r="P584" s="244"/>
      <c r="Q584" s="244"/>
      <c r="R584" s="244"/>
      <c r="S584" s="244"/>
      <c r="T584" s="300">
        <v>2006</v>
      </c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115"/>
      <c r="AU584" s="115"/>
      <c r="AV584" s="115"/>
      <c r="AW584" s="115"/>
      <c r="AX584" s="115"/>
    </row>
    <row r="585" spans="1:50" ht="24" customHeight="1">
      <c r="A585" s="115"/>
      <c r="B585" s="1817"/>
      <c r="C585" s="244" t="s">
        <v>6301</v>
      </c>
      <c r="D585" s="244" t="s">
        <v>25346</v>
      </c>
      <c r="E585" s="244" t="s">
        <v>15241</v>
      </c>
      <c r="F585" s="244" t="s">
        <v>6301</v>
      </c>
      <c r="G585" s="244"/>
      <c r="H585" s="244"/>
      <c r="I585" s="244"/>
      <c r="J585" s="244">
        <v>20</v>
      </c>
      <c r="K585" s="244">
        <v>40</v>
      </c>
      <c r="L585" s="244"/>
      <c r="M585" s="244"/>
      <c r="N585" s="244">
        <v>800</v>
      </c>
      <c r="O585" s="244"/>
      <c r="P585" s="244"/>
      <c r="Q585" s="244"/>
      <c r="R585" s="244"/>
      <c r="S585" s="244"/>
      <c r="T585" s="300">
        <v>2008</v>
      </c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 t="s">
        <v>12567</v>
      </c>
      <c r="AT585" s="115"/>
      <c r="AU585" s="115"/>
      <c r="AV585" s="115"/>
      <c r="AW585" s="115"/>
      <c r="AX585" s="115"/>
    </row>
    <row r="586" spans="1:50" ht="24" customHeight="1">
      <c r="A586" s="115"/>
      <c r="B586" s="1817"/>
      <c r="C586" s="244" t="s">
        <v>6301</v>
      </c>
      <c r="D586" s="244" t="s">
        <v>25294</v>
      </c>
      <c r="E586" s="244" t="s">
        <v>15243</v>
      </c>
      <c r="F586" s="244" t="s">
        <v>6301</v>
      </c>
      <c r="G586" s="244"/>
      <c r="H586" s="244"/>
      <c r="I586" s="244"/>
      <c r="J586" s="244">
        <v>20</v>
      </c>
      <c r="K586" s="244">
        <v>40</v>
      </c>
      <c r="L586" s="244"/>
      <c r="M586" s="244"/>
      <c r="N586" s="244">
        <v>800</v>
      </c>
      <c r="O586" s="244"/>
      <c r="P586" s="244"/>
      <c r="Q586" s="244"/>
      <c r="R586" s="244"/>
      <c r="S586" s="244"/>
      <c r="T586" s="300">
        <v>2010</v>
      </c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115"/>
      <c r="AU586" s="115"/>
      <c r="AV586" s="115"/>
      <c r="AW586" s="115"/>
      <c r="AX586" s="115"/>
    </row>
    <row r="587" spans="1:50" ht="24" customHeight="1">
      <c r="A587" s="115"/>
      <c r="B587" s="1817"/>
      <c r="C587" s="244" t="s">
        <v>6301</v>
      </c>
      <c r="D587" s="244" t="s">
        <v>25347</v>
      </c>
      <c r="E587" s="244" t="s">
        <v>18238</v>
      </c>
      <c r="F587" s="244" t="s">
        <v>6301</v>
      </c>
      <c r="G587" s="244"/>
      <c r="H587" s="244"/>
      <c r="I587" s="244"/>
      <c r="J587" s="244">
        <v>20</v>
      </c>
      <c r="K587" s="244">
        <v>40</v>
      </c>
      <c r="L587" s="244"/>
      <c r="M587" s="244"/>
      <c r="N587" s="244">
        <v>800</v>
      </c>
      <c r="O587" s="244"/>
      <c r="P587" s="244"/>
      <c r="Q587" s="244"/>
      <c r="R587" s="244"/>
      <c r="S587" s="244"/>
      <c r="T587" s="300">
        <v>2020</v>
      </c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115"/>
      <c r="AU587" s="115"/>
      <c r="AV587" s="115"/>
      <c r="AW587" s="115"/>
      <c r="AX587" s="115"/>
    </row>
    <row r="588" spans="1:50" ht="24" customHeight="1">
      <c r="B588" s="1817"/>
      <c r="C588" s="244" t="s">
        <v>6301</v>
      </c>
      <c r="D588" s="233" t="s">
        <v>25494</v>
      </c>
      <c r="E588" s="244" t="s">
        <v>13330</v>
      </c>
      <c r="F588" s="244" t="s">
        <v>6301</v>
      </c>
      <c r="G588" s="244"/>
      <c r="H588" s="244"/>
      <c r="I588" s="244"/>
      <c r="J588" s="244">
        <v>44</v>
      </c>
      <c r="K588" s="244">
        <v>24</v>
      </c>
      <c r="L588" s="244"/>
      <c r="M588" s="244"/>
      <c r="N588" s="244">
        <v>1056</v>
      </c>
      <c r="O588" s="244"/>
      <c r="P588" s="244"/>
      <c r="Q588" s="244"/>
      <c r="R588" s="244"/>
      <c r="S588" s="244"/>
      <c r="T588" s="300">
        <v>2018</v>
      </c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</row>
    <row r="589" spans="1:50" ht="35.1" customHeight="1">
      <c r="B589" s="1817"/>
      <c r="C589" s="244" t="s">
        <v>14344</v>
      </c>
      <c r="D589" s="244" t="s">
        <v>26104</v>
      </c>
      <c r="E589" s="244" t="s">
        <v>14388</v>
      </c>
      <c r="F589" s="244" t="s">
        <v>14389</v>
      </c>
      <c r="G589" s="244">
        <v>3715</v>
      </c>
      <c r="H589" s="244"/>
      <c r="I589" s="244"/>
      <c r="J589" s="244">
        <v>20</v>
      </c>
      <c r="K589" s="244">
        <v>42</v>
      </c>
      <c r="L589" s="244"/>
      <c r="M589" s="244"/>
      <c r="N589" s="244">
        <v>1600</v>
      </c>
      <c r="O589" s="244"/>
      <c r="P589" s="244"/>
      <c r="Q589" s="244"/>
      <c r="R589" s="244"/>
      <c r="S589" s="244"/>
      <c r="T589" s="300">
        <v>2008</v>
      </c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</row>
    <row r="590" spans="1:50" ht="24" customHeight="1">
      <c r="B590" s="1817"/>
      <c r="C590" s="228" t="s">
        <v>15250</v>
      </c>
      <c r="D590" s="228" t="s">
        <v>26105</v>
      </c>
      <c r="E590" s="260" t="s">
        <v>15251</v>
      </c>
      <c r="F590" s="228" t="s">
        <v>15250</v>
      </c>
      <c r="G590" s="228">
        <v>22144</v>
      </c>
      <c r="H590" s="228">
        <v>900</v>
      </c>
      <c r="I590" s="228">
        <v>900</v>
      </c>
      <c r="J590" s="228"/>
      <c r="K590" s="244"/>
      <c r="L590" s="228"/>
      <c r="M590" s="244"/>
      <c r="N590" s="244"/>
      <c r="O590" s="244"/>
      <c r="P590" s="244"/>
      <c r="Q590" s="244"/>
      <c r="R590" s="244"/>
      <c r="S590" s="244"/>
      <c r="T590" s="300">
        <v>2011</v>
      </c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</row>
    <row r="591" spans="1:50" ht="24" customHeight="1">
      <c r="B591" s="1817"/>
      <c r="C591" s="228" t="s">
        <v>15250</v>
      </c>
      <c r="D591" s="228" t="s">
        <v>25710</v>
      </c>
      <c r="E591" s="260" t="s">
        <v>15252</v>
      </c>
      <c r="F591" s="228" t="s">
        <v>15250</v>
      </c>
      <c r="G591" s="228">
        <v>13396</v>
      </c>
      <c r="H591" s="228">
        <v>900</v>
      </c>
      <c r="I591" s="228">
        <v>900</v>
      </c>
      <c r="J591" s="228"/>
      <c r="K591" s="244"/>
      <c r="L591" s="228"/>
      <c r="M591" s="244"/>
      <c r="N591" s="244"/>
      <c r="O591" s="244"/>
      <c r="P591" s="244"/>
      <c r="Q591" s="244"/>
      <c r="R591" s="244"/>
      <c r="S591" s="244"/>
      <c r="T591" s="300">
        <v>2012</v>
      </c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</row>
    <row r="592" spans="1:50" ht="24" customHeight="1">
      <c r="B592" s="1817"/>
      <c r="C592" s="228" t="s">
        <v>15250</v>
      </c>
      <c r="D592" s="228" t="s">
        <v>26106</v>
      </c>
      <c r="E592" s="260" t="s">
        <v>18239</v>
      </c>
      <c r="F592" s="228" t="s">
        <v>15250</v>
      </c>
      <c r="G592" s="228">
        <v>4418</v>
      </c>
      <c r="H592" s="228">
        <v>1075</v>
      </c>
      <c r="I592" s="228">
        <v>1075</v>
      </c>
      <c r="J592" s="228"/>
      <c r="K592" s="244"/>
      <c r="L592" s="228"/>
      <c r="M592" s="244"/>
      <c r="N592" s="244"/>
      <c r="O592" s="244"/>
      <c r="P592" s="244"/>
      <c r="Q592" s="244"/>
      <c r="R592" s="244"/>
      <c r="S592" s="244"/>
      <c r="T592" s="300">
        <v>2021</v>
      </c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</row>
    <row r="593" spans="1:50" ht="24" customHeight="1">
      <c r="B593" s="1817"/>
      <c r="C593" s="228" t="s">
        <v>15250</v>
      </c>
      <c r="D593" s="228" t="s">
        <v>26107</v>
      </c>
      <c r="E593" s="260" t="s">
        <v>17545</v>
      </c>
      <c r="F593" s="228" t="s">
        <v>6310</v>
      </c>
      <c r="G593" s="228">
        <v>3762</v>
      </c>
      <c r="H593" s="228"/>
      <c r="I593" s="228">
        <v>3762</v>
      </c>
      <c r="J593" s="228"/>
      <c r="K593" s="244"/>
      <c r="L593" s="244"/>
      <c r="M593" s="244"/>
      <c r="N593" s="244"/>
      <c r="O593" s="244"/>
      <c r="P593" s="244"/>
      <c r="Q593" s="244"/>
      <c r="R593" s="244"/>
      <c r="S593" s="244"/>
      <c r="T593" s="300">
        <v>2023</v>
      </c>
      <c r="U593" s="244">
        <v>348</v>
      </c>
      <c r="V593" s="228" t="s">
        <v>13749</v>
      </c>
      <c r="W593" s="244"/>
      <c r="X593" s="244"/>
      <c r="Y593" s="244"/>
      <c r="Z593" s="244">
        <v>348</v>
      </c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28"/>
    </row>
    <row r="594" spans="1:50" ht="24" customHeight="1">
      <c r="A594" s="115"/>
      <c r="B594" s="1817"/>
      <c r="C594" s="228" t="s">
        <v>13273</v>
      </c>
      <c r="D594" s="228" t="s">
        <v>25358</v>
      </c>
      <c r="E594" s="244" t="s">
        <v>15258</v>
      </c>
      <c r="F594" s="244" t="s">
        <v>13276</v>
      </c>
      <c r="G594" s="244">
        <v>1156</v>
      </c>
      <c r="H594" s="244"/>
      <c r="I594" s="244">
        <v>1156</v>
      </c>
      <c r="J594" s="244"/>
      <c r="K594" s="244"/>
      <c r="L594" s="228"/>
      <c r="M594" s="244"/>
      <c r="N594" s="244"/>
      <c r="O594" s="244"/>
      <c r="P594" s="244"/>
      <c r="Q594" s="244"/>
      <c r="R594" s="244"/>
      <c r="S594" s="244"/>
      <c r="T594" s="300">
        <v>2005</v>
      </c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115"/>
      <c r="AU594" s="115"/>
      <c r="AV594" s="115"/>
      <c r="AW594" s="115"/>
      <c r="AX594" s="115"/>
    </row>
    <row r="595" spans="1:50" ht="24" customHeight="1">
      <c r="A595" s="115"/>
      <c r="B595" s="1817"/>
      <c r="C595" s="228" t="s">
        <v>13273</v>
      </c>
      <c r="D595" s="228" t="s">
        <v>26108</v>
      </c>
      <c r="E595" s="244" t="s">
        <v>15259</v>
      </c>
      <c r="F595" s="244" t="s">
        <v>13276</v>
      </c>
      <c r="G595" s="244">
        <v>720</v>
      </c>
      <c r="H595" s="244"/>
      <c r="I595" s="244">
        <v>720</v>
      </c>
      <c r="J595" s="244"/>
      <c r="K595" s="244"/>
      <c r="L595" s="228"/>
      <c r="M595" s="244"/>
      <c r="N595" s="244"/>
      <c r="O595" s="244"/>
      <c r="P595" s="244"/>
      <c r="Q595" s="244"/>
      <c r="R595" s="244"/>
      <c r="S595" s="244"/>
      <c r="T595" s="300">
        <v>2017</v>
      </c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115"/>
      <c r="AU595" s="115"/>
      <c r="AV595" s="115"/>
      <c r="AW595" s="115"/>
      <c r="AX595" s="115"/>
    </row>
    <row r="596" spans="1:50" ht="24" customHeight="1">
      <c r="A596" s="115"/>
      <c r="B596" s="1817"/>
      <c r="C596" s="228" t="s">
        <v>13273</v>
      </c>
      <c r="D596" s="228" t="s">
        <v>25569</v>
      </c>
      <c r="E596" s="244" t="s">
        <v>15260</v>
      </c>
      <c r="F596" s="244" t="s">
        <v>15261</v>
      </c>
      <c r="G596" s="244">
        <v>1176</v>
      </c>
      <c r="H596" s="244"/>
      <c r="I596" s="244">
        <v>1176</v>
      </c>
      <c r="J596" s="244"/>
      <c r="K596" s="244"/>
      <c r="L596" s="228"/>
      <c r="M596" s="244"/>
      <c r="N596" s="244"/>
      <c r="O596" s="244"/>
      <c r="P596" s="244"/>
      <c r="Q596" s="244"/>
      <c r="R596" s="244"/>
      <c r="S596" s="244"/>
      <c r="T596" s="300">
        <v>2009</v>
      </c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115"/>
      <c r="AU596" s="115"/>
      <c r="AV596" s="115"/>
      <c r="AW596" s="115"/>
      <c r="AX596" s="115"/>
    </row>
    <row r="597" spans="1:50" ht="24" customHeight="1">
      <c r="A597" s="115"/>
      <c r="B597" s="1817"/>
      <c r="C597" s="228" t="s">
        <v>13273</v>
      </c>
      <c r="D597" s="228" t="s">
        <v>25715</v>
      </c>
      <c r="E597" s="244" t="s">
        <v>15262</v>
      </c>
      <c r="F597" s="244" t="s">
        <v>15263</v>
      </c>
      <c r="G597" s="244">
        <v>510</v>
      </c>
      <c r="H597" s="244"/>
      <c r="I597" s="244">
        <v>510</v>
      </c>
      <c r="J597" s="244"/>
      <c r="K597" s="244"/>
      <c r="L597" s="228"/>
      <c r="M597" s="244"/>
      <c r="N597" s="244"/>
      <c r="O597" s="244"/>
      <c r="P597" s="244"/>
      <c r="Q597" s="244"/>
      <c r="R597" s="244"/>
      <c r="S597" s="244"/>
      <c r="T597" s="300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115"/>
      <c r="AU597" s="115"/>
      <c r="AV597" s="115"/>
      <c r="AW597" s="115"/>
      <c r="AX597" s="115"/>
    </row>
    <row r="598" spans="1:50" ht="24" customHeight="1">
      <c r="A598" s="115"/>
      <c r="B598" s="1817"/>
      <c r="C598" s="228" t="s">
        <v>13273</v>
      </c>
      <c r="D598" s="228" t="s">
        <v>26109</v>
      </c>
      <c r="E598" s="244" t="s">
        <v>15264</v>
      </c>
      <c r="F598" s="244" t="s">
        <v>15263</v>
      </c>
      <c r="G598" s="244">
        <v>840</v>
      </c>
      <c r="H598" s="244"/>
      <c r="I598" s="244">
        <v>840</v>
      </c>
      <c r="J598" s="244"/>
      <c r="K598" s="244"/>
      <c r="L598" s="228"/>
      <c r="M598" s="244"/>
      <c r="N598" s="244"/>
      <c r="O598" s="244"/>
      <c r="P598" s="244"/>
      <c r="Q598" s="244"/>
      <c r="R598" s="244"/>
      <c r="S598" s="244"/>
      <c r="T598" s="300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115"/>
      <c r="AU598" s="115"/>
      <c r="AV598" s="115"/>
      <c r="AW598" s="115"/>
      <c r="AX598" s="115"/>
    </row>
    <row r="599" spans="1:50" ht="24" customHeight="1">
      <c r="A599" s="115"/>
      <c r="B599" s="1817"/>
      <c r="C599" s="228" t="s">
        <v>13273</v>
      </c>
      <c r="D599" s="228" t="s">
        <v>26110</v>
      </c>
      <c r="E599" s="244" t="s">
        <v>15265</v>
      </c>
      <c r="F599" s="244" t="s">
        <v>15263</v>
      </c>
      <c r="G599" s="244">
        <v>840</v>
      </c>
      <c r="H599" s="244"/>
      <c r="I599" s="244">
        <v>840</v>
      </c>
      <c r="J599" s="244"/>
      <c r="K599" s="244"/>
      <c r="L599" s="228"/>
      <c r="M599" s="244"/>
      <c r="N599" s="244"/>
      <c r="O599" s="244"/>
      <c r="P599" s="244"/>
      <c r="Q599" s="244"/>
      <c r="R599" s="244"/>
      <c r="S599" s="244"/>
      <c r="T599" s="300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115"/>
      <c r="AU599" s="115"/>
      <c r="AV599" s="115"/>
      <c r="AW599" s="115"/>
      <c r="AX599" s="115"/>
    </row>
    <row r="600" spans="1:50" ht="24" customHeight="1">
      <c r="A600" s="115"/>
      <c r="B600" s="1817"/>
      <c r="C600" s="228" t="s">
        <v>13273</v>
      </c>
      <c r="D600" s="228" t="s">
        <v>26111</v>
      </c>
      <c r="E600" s="244" t="s">
        <v>15266</v>
      </c>
      <c r="F600" s="244" t="s">
        <v>15267</v>
      </c>
      <c r="G600" s="244">
        <v>800</v>
      </c>
      <c r="H600" s="244"/>
      <c r="I600" s="244">
        <v>800</v>
      </c>
      <c r="J600" s="244"/>
      <c r="K600" s="244"/>
      <c r="L600" s="228"/>
      <c r="M600" s="244"/>
      <c r="N600" s="244"/>
      <c r="O600" s="244"/>
      <c r="P600" s="244"/>
      <c r="Q600" s="244"/>
      <c r="R600" s="244"/>
      <c r="S600" s="244"/>
      <c r="T600" s="300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115"/>
      <c r="AU600" s="115"/>
      <c r="AV600" s="115"/>
      <c r="AW600" s="115"/>
      <c r="AX600" s="115"/>
    </row>
    <row r="601" spans="1:50" ht="24" customHeight="1">
      <c r="A601" s="115"/>
      <c r="B601" s="1817"/>
      <c r="C601" s="228" t="s">
        <v>13273</v>
      </c>
      <c r="D601" s="228" t="s">
        <v>26112</v>
      </c>
      <c r="E601" s="244" t="s">
        <v>18240</v>
      </c>
      <c r="F601" s="244" t="s">
        <v>13276</v>
      </c>
      <c r="G601" s="244">
        <v>975</v>
      </c>
      <c r="H601" s="244"/>
      <c r="I601" s="244">
        <v>975</v>
      </c>
      <c r="J601" s="244"/>
      <c r="K601" s="244"/>
      <c r="L601" s="228"/>
      <c r="M601" s="244"/>
      <c r="N601" s="244"/>
      <c r="O601" s="244"/>
      <c r="P601" s="244"/>
      <c r="Q601" s="244"/>
      <c r="R601" s="244"/>
      <c r="S601" s="244"/>
      <c r="T601" s="300">
        <v>2021</v>
      </c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115"/>
      <c r="AU601" s="115"/>
      <c r="AV601" s="115"/>
      <c r="AW601" s="115"/>
      <c r="AX601" s="115"/>
    </row>
    <row r="602" spans="1:50" ht="24" customHeight="1">
      <c r="A602" s="115"/>
      <c r="B602" s="1817"/>
      <c r="C602" s="228" t="s">
        <v>13273</v>
      </c>
      <c r="D602" s="228" t="s">
        <v>26113</v>
      </c>
      <c r="E602" s="244" t="s">
        <v>15268</v>
      </c>
      <c r="F602" s="244" t="s">
        <v>15269</v>
      </c>
      <c r="G602" s="244">
        <v>990</v>
      </c>
      <c r="H602" s="244"/>
      <c r="I602" s="244">
        <v>990</v>
      </c>
      <c r="J602" s="244"/>
      <c r="K602" s="244"/>
      <c r="L602" s="228"/>
      <c r="M602" s="244"/>
      <c r="N602" s="244"/>
      <c r="O602" s="244"/>
      <c r="P602" s="244"/>
      <c r="Q602" s="244"/>
      <c r="R602" s="244"/>
      <c r="S602" s="244"/>
      <c r="T602" s="300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115"/>
      <c r="AU602" s="115"/>
      <c r="AV602" s="115"/>
      <c r="AW602" s="115"/>
      <c r="AX602" s="115"/>
    </row>
    <row r="603" spans="1:50" ht="24" customHeight="1">
      <c r="A603" s="115"/>
      <c r="B603" s="1817"/>
      <c r="C603" s="228" t="s">
        <v>13273</v>
      </c>
      <c r="D603" s="228" t="s">
        <v>25363</v>
      </c>
      <c r="E603" s="244" t="s">
        <v>15270</v>
      </c>
      <c r="F603" s="244" t="s">
        <v>13276</v>
      </c>
      <c r="G603" s="244">
        <v>520</v>
      </c>
      <c r="H603" s="244"/>
      <c r="I603" s="244">
        <v>520</v>
      </c>
      <c r="J603" s="244"/>
      <c r="K603" s="244"/>
      <c r="L603" s="228"/>
      <c r="M603" s="244"/>
      <c r="N603" s="244"/>
      <c r="O603" s="244"/>
      <c r="P603" s="244"/>
      <c r="Q603" s="244"/>
      <c r="R603" s="244"/>
      <c r="S603" s="244"/>
      <c r="T603" s="300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115"/>
      <c r="AU603" s="115"/>
      <c r="AV603" s="115"/>
      <c r="AW603" s="115"/>
      <c r="AX603" s="115"/>
    </row>
    <row r="604" spans="1:50" ht="24" customHeight="1">
      <c r="A604" s="115"/>
      <c r="B604" s="1817"/>
      <c r="C604" s="228" t="s">
        <v>13273</v>
      </c>
      <c r="D604" s="228" t="s">
        <v>26114</v>
      </c>
      <c r="E604" s="244" t="s">
        <v>15271</v>
      </c>
      <c r="F604" s="244" t="s">
        <v>15272</v>
      </c>
      <c r="G604" s="244">
        <v>580</v>
      </c>
      <c r="H604" s="244"/>
      <c r="I604" s="244">
        <v>580</v>
      </c>
      <c r="J604" s="244"/>
      <c r="K604" s="244"/>
      <c r="L604" s="228"/>
      <c r="M604" s="244"/>
      <c r="N604" s="244"/>
      <c r="O604" s="244"/>
      <c r="P604" s="244"/>
      <c r="Q604" s="244"/>
      <c r="R604" s="244"/>
      <c r="S604" s="244"/>
      <c r="T604" s="300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115"/>
      <c r="AU604" s="115"/>
      <c r="AV604" s="115"/>
      <c r="AW604" s="115"/>
      <c r="AX604" s="115"/>
    </row>
    <row r="605" spans="1:50" s="115" customFormat="1" ht="24" customHeight="1">
      <c r="B605" s="1817"/>
      <c r="C605" s="244" t="s">
        <v>6327</v>
      </c>
      <c r="D605" s="244" t="s">
        <v>26115</v>
      </c>
      <c r="E605" s="244" t="s">
        <v>11180</v>
      </c>
      <c r="F605" s="244" t="s">
        <v>9904</v>
      </c>
      <c r="G605" s="244">
        <v>8062</v>
      </c>
      <c r="H605" s="244"/>
      <c r="I605" s="244">
        <v>4500</v>
      </c>
      <c r="J605" s="244">
        <v>25</v>
      </c>
      <c r="K605" s="244">
        <v>45</v>
      </c>
      <c r="L605" s="244"/>
      <c r="M605" s="244"/>
      <c r="N605" s="244">
        <v>9982</v>
      </c>
      <c r="O605" s="244"/>
      <c r="P605" s="244"/>
      <c r="Q605" s="244"/>
      <c r="R605" s="244"/>
      <c r="S605" s="244"/>
      <c r="T605" s="300">
        <v>2012</v>
      </c>
      <c r="U605" s="244"/>
      <c r="V605" s="244"/>
      <c r="W605" s="244"/>
      <c r="X605" s="244"/>
      <c r="Y605" s="244"/>
      <c r="Z605" s="244">
        <v>400</v>
      </c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</row>
    <row r="606" spans="1:50" s="115" customFormat="1" ht="24" customHeight="1">
      <c r="B606" s="1817"/>
      <c r="C606" s="244" t="s">
        <v>6336</v>
      </c>
      <c r="D606" s="244" t="s">
        <v>26116</v>
      </c>
      <c r="E606" s="244" t="s">
        <v>7206</v>
      </c>
      <c r="F606" s="244" t="s">
        <v>6336</v>
      </c>
      <c r="G606" s="244">
        <v>1075</v>
      </c>
      <c r="H606" s="244" t="s">
        <v>389</v>
      </c>
      <c r="I606" s="244" t="s">
        <v>389</v>
      </c>
      <c r="J606" s="244">
        <v>20</v>
      </c>
      <c r="K606" s="244">
        <v>40</v>
      </c>
      <c r="L606" s="244"/>
      <c r="M606" s="244"/>
      <c r="N606" s="244">
        <v>8911</v>
      </c>
      <c r="O606" s="244"/>
      <c r="P606" s="244"/>
      <c r="Q606" s="244"/>
      <c r="R606" s="244"/>
      <c r="S606" s="244"/>
      <c r="T606" s="300">
        <v>2010</v>
      </c>
      <c r="U606" s="244"/>
      <c r="V606" s="244"/>
      <c r="W606" s="244"/>
      <c r="X606" s="244"/>
      <c r="Y606" s="244"/>
      <c r="Z606" s="244">
        <v>595</v>
      </c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</row>
    <row r="607" spans="1:50" s="115" customFormat="1" ht="24" customHeight="1">
      <c r="B607" s="1817"/>
      <c r="C607" s="244" t="s">
        <v>6336</v>
      </c>
      <c r="D607" s="244" t="s">
        <v>25304</v>
      </c>
      <c r="E607" s="244" t="s">
        <v>17546</v>
      </c>
      <c r="F607" s="227" t="s">
        <v>6338</v>
      </c>
      <c r="G607" s="244">
        <v>26993</v>
      </c>
      <c r="H607" s="244"/>
      <c r="I607" s="244"/>
      <c r="J607" s="244">
        <v>19</v>
      </c>
      <c r="K607" s="244">
        <v>33</v>
      </c>
      <c r="L607" s="244"/>
      <c r="M607" s="244"/>
      <c r="N607" s="244">
        <v>627</v>
      </c>
      <c r="O607" s="244"/>
      <c r="P607" s="244"/>
      <c r="Q607" s="244"/>
      <c r="R607" s="244"/>
      <c r="S607" s="244"/>
      <c r="T607" s="300">
        <v>2023</v>
      </c>
      <c r="U607" s="244"/>
      <c r="V607" s="244"/>
      <c r="W607" s="244"/>
      <c r="X607" s="244"/>
      <c r="Y607" s="244"/>
      <c r="Z607" s="244">
        <v>12471</v>
      </c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</row>
    <row r="608" spans="1:50" s="115" customFormat="1" ht="24" customHeight="1">
      <c r="B608" s="1817"/>
      <c r="C608" s="244" t="s">
        <v>14318</v>
      </c>
      <c r="D608" s="244" t="s">
        <v>25376</v>
      </c>
      <c r="E608" s="244" t="s">
        <v>18241</v>
      </c>
      <c r="F608" s="244" t="s">
        <v>14318</v>
      </c>
      <c r="G608" s="244"/>
      <c r="H608" s="244"/>
      <c r="I608" s="244"/>
      <c r="J608" s="244"/>
      <c r="K608" s="244"/>
      <c r="L608" s="244"/>
      <c r="M608" s="244"/>
      <c r="N608" s="244"/>
      <c r="O608" s="244"/>
      <c r="P608" s="244"/>
      <c r="Q608" s="244"/>
      <c r="R608" s="244"/>
      <c r="S608" s="244"/>
      <c r="T608" s="300">
        <v>2011</v>
      </c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>
        <v>800</v>
      </c>
    </row>
    <row r="609" spans="1:50" s="115" customFormat="1" ht="24" customHeight="1">
      <c r="B609" s="1817"/>
      <c r="C609" s="244" t="s">
        <v>14318</v>
      </c>
      <c r="D609" s="244" t="s">
        <v>26117</v>
      </c>
      <c r="E609" s="228" t="s">
        <v>18242</v>
      </c>
      <c r="F609" s="244" t="s">
        <v>14318</v>
      </c>
      <c r="G609" s="244"/>
      <c r="H609" s="244"/>
      <c r="I609" s="244"/>
      <c r="J609" s="244"/>
      <c r="K609" s="244"/>
      <c r="L609" s="244"/>
      <c r="M609" s="244"/>
      <c r="N609" s="244"/>
      <c r="O609" s="244"/>
      <c r="P609" s="244"/>
      <c r="Q609" s="244"/>
      <c r="R609" s="244"/>
      <c r="S609" s="244"/>
      <c r="T609" s="300">
        <v>2017</v>
      </c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>
        <v>1600</v>
      </c>
    </row>
    <row r="610" spans="1:50" s="115" customFormat="1" ht="24" customHeight="1">
      <c r="B610" s="1817"/>
      <c r="C610" s="244" t="s">
        <v>14318</v>
      </c>
      <c r="D610" s="244" t="s">
        <v>25374</v>
      </c>
      <c r="E610" s="244" t="s">
        <v>15317</v>
      </c>
      <c r="F610" s="244" t="s">
        <v>14318</v>
      </c>
      <c r="G610" s="244"/>
      <c r="H610" s="244"/>
      <c r="I610" s="244"/>
      <c r="J610" s="244"/>
      <c r="K610" s="244"/>
      <c r="L610" s="244"/>
      <c r="M610" s="244"/>
      <c r="N610" s="244"/>
      <c r="O610" s="244"/>
      <c r="P610" s="244"/>
      <c r="Q610" s="244"/>
      <c r="R610" s="244"/>
      <c r="S610" s="244"/>
      <c r="T610" s="300">
        <v>2015</v>
      </c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>
        <v>1050</v>
      </c>
    </row>
    <row r="611" spans="1:50" s="115" customFormat="1" ht="24" customHeight="1">
      <c r="B611" s="1817"/>
      <c r="C611" s="244" t="s">
        <v>14318</v>
      </c>
      <c r="D611" s="244" t="s">
        <v>26118</v>
      </c>
      <c r="E611" s="244" t="s">
        <v>15318</v>
      </c>
      <c r="F611" s="244" t="s">
        <v>14355</v>
      </c>
      <c r="G611" s="244"/>
      <c r="H611" s="244"/>
      <c r="I611" s="244"/>
      <c r="J611" s="244"/>
      <c r="K611" s="244"/>
      <c r="L611" s="244"/>
      <c r="M611" s="244"/>
      <c r="N611" s="244"/>
      <c r="O611" s="244"/>
      <c r="P611" s="244"/>
      <c r="Q611" s="244"/>
      <c r="R611" s="244"/>
      <c r="S611" s="244"/>
      <c r="T611" s="300">
        <v>2016</v>
      </c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>
        <v>1050</v>
      </c>
    </row>
    <row r="612" spans="1:50" s="115" customFormat="1" ht="24" customHeight="1">
      <c r="A612" s="125"/>
      <c r="B612" s="1817"/>
      <c r="C612" s="244" t="s">
        <v>14318</v>
      </c>
      <c r="D612" s="244" t="s">
        <v>26119</v>
      </c>
      <c r="E612" s="228" t="s">
        <v>18243</v>
      </c>
      <c r="F612" s="244" t="s">
        <v>14318</v>
      </c>
      <c r="G612" s="244"/>
      <c r="H612" s="244"/>
      <c r="I612" s="244"/>
      <c r="J612" s="244"/>
      <c r="K612" s="244"/>
      <c r="L612" s="244"/>
      <c r="M612" s="244"/>
      <c r="N612" s="244"/>
      <c r="O612" s="244"/>
      <c r="P612" s="244"/>
      <c r="Q612" s="244"/>
      <c r="R612" s="244"/>
      <c r="S612" s="244"/>
      <c r="T612" s="300">
        <v>2012</v>
      </c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>
        <v>800</v>
      </c>
      <c r="AT612" s="125"/>
      <c r="AU612" s="125"/>
      <c r="AV612" s="125"/>
      <c r="AW612" s="125"/>
      <c r="AX612" s="125"/>
    </row>
    <row r="613" spans="1:50" s="115" customFormat="1" ht="24" customHeight="1">
      <c r="A613" s="125"/>
      <c r="B613" s="1817"/>
      <c r="C613" s="244" t="s">
        <v>14318</v>
      </c>
      <c r="D613" s="244" t="s">
        <v>25518</v>
      </c>
      <c r="E613" s="244" t="s">
        <v>15319</v>
      </c>
      <c r="F613" s="244" t="s">
        <v>14355</v>
      </c>
      <c r="G613" s="244"/>
      <c r="H613" s="244"/>
      <c r="I613" s="244"/>
      <c r="J613" s="244"/>
      <c r="K613" s="244"/>
      <c r="L613" s="244"/>
      <c r="M613" s="244"/>
      <c r="N613" s="244"/>
      <c r="O613" s="244"/>
      <c r="P613" s="244"/>
      <c r="Q613" s="244"/>
      <c r="R613" s="244"/>
      <c r="S613" s="244"/>
      <c r="T613" s="300">
        <v>2013</v>
      </c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>
        <v>2100</v>
      </c>
      <c r="AT613" s="125"/>
      <c r="AU613" s="125"/>
      <c r="AV613" s="125"/>
      <c r="AW613" s="125"/>
      <c r="AX613" s="125"/>
    </row>
    <row r="614" spans="1:50" s="115" customFormat="1" ht="24" customHeight="1">
      <c r="A614" s="125"/>
      <c r="B614" s="1817"/>
      <c r="C614" s="244" t="s">
        <v>14318</v>
      </c>
      <c r="D614" s="244" t="s">
        <v>26120</v>
      </c>
      <c r="E614" s="244" t="s">
        <v>18244</v>
      </c>
      <c r="F614" s="244" t="s">
        <v>14318</v>
      </c>
      <c r="G614" s="244"/>
      <c r="H614" s="244"/>
      <c r="I614" s="244"/>
      <c r="J614" s="244"/>
      <c r="K614" s="244"/>
      <c r="L614" s="244"/>
      <c r="M614" s="244"/>
      <c r="N614" s="244"/>
      <c r="O614" s="244"/>
      <c r="P614" s="244"/>
      <c r="Q614" s="244"/>
      <c r="R614" s="244"/>
      <c r="S614" s="244"/>
      <c r="T614" s="300">
        <v>2017</v>
      </c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>
        <v>2400</v>
      </c>
      <c r="AT614" s="125"/>
      <c r="AU614" s="125"/>
      <c r="AV614" s="125"/>
      <c r="AW614" s="125"/>
      <c r="AX614" s="125"/>
    </row>
    <row r="615" spans="1:50" s="115" customFormat="1" ht="24" customHeight="1">
      <c r="A615" s="125"/>
      <c r="B615" s="1817"/>
      <c r="C615" s="244" t="s">
        <v>14318</v>
      </c>
      <c r="D615" s="244" t="s">
        <v>26121</v>
      </c>
      <c r="E615" s="244" t="s">
        <v>15320</v>
      </c>
      <c r="F615" s="244" t="s">
        <v>14318</v>
      </c>
      <c r="G615" s="244"/>
      <c r="H615" s="244"/>
      <c r="I615" s="244"/>
      <c r="J615" s="244"/>
      <c r="K615" s="244"/>
      <c r="L615" s="244"/>
      <c r="M615" s="244"/>
      <c r="N615" s="244"/>
      <c r="O615" s="244"/>
      <c r="P615" s="244"/>
      <c r="Q615" s="244"/>
      <c r="R615" s="244"/>
      <c r="S615" s="244"/>
      <c r="T615" s="300">
        <v>2014</v>
      </c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>
        <v>1050</v>
      </c>
      <c r="AT615" s="125"/>
      <c r="AU615" s="125"/>
      <c r="AV615" s="125"/>
      <c r="AW615" s="125"/>
      <c r="AX615" s="125"/>
    </row>
    <row r="616" spans="1:50" s="115" customFormat="1" ht="24" customHeight="1">
      <c r="A616" s="125"/>
      <c r="B616" s="1817"/>
      <c r="C616" s="244" t="s">
        <v>14318</v>
      </c>
      <c r="D616" s="244" t="s">
        <v>26122</v>
      </c>
      <c r="E616" s="228" t="s">
        <v>15321</v>
      </c>
      <c r="F616" s="244" t="s">
        <v>14318</v>
      </c>
      <c r="G616" s="244"/>
      <c r="H616" s="244"/>
      <c r="I616" s="244"/>
      <c r="J616" s="244"/>
      <c r="K616" s="244"/>
      <c r="L616" s="244"/>
      <c r="M616" s="244"/>
      <c r="N616" s="244"/>
      <c r="O616" s="244"/>
      <c r="P616" s="244"/>
      <c r="Q616" s="244"/>
      <c r="R616" s="244"/>
      <c r="S616" s="244"/>
      <c r="T616" s="300">
        <v>2016</v>
      </c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>
        <v>800</v>
      </c>
      <c r="AT616" s="125"/>
      <c r="AU616" s="125"/>
      <c r="AV616" s="125"/>
      <c r="AW616" s="125"/>
      <c r="AX616" s="125"/>
    </row>
    <row r="617" spans="1:50" s="115" customFormat="1" ht="24" customHeight="1">
      <c r="A617" s="125"/>
      <c r="B617" s="1817"/>
      <c r="C617" s="244" t="s">
        <v>14318</v>
      </c>
      <c r="D617" s="244" t="s">
        <v>26123</v>
      </c>
      <c r="E617" s="228" t="s">
        <v>15322</v>
      </c>
      <c r="F617" s="244" t="s">
        <v>14318</v>
      </c>
      <c r="G617" s="244"/>
      <c r="H617" s="244"/>
      <c r="I617" s="244"/>
      <c r="J617" s="244"/>
      <c r="K617" s="244"/>
      <c r="L617" s="244"/>
      <c r="M617" s="244"/>
      <c r="N617" s="244"/>
      <c r="O617" s="244"/>
      <c r="P617" s="244"/>
      <c r="Q617" s="244"/>
      <c r="R617" s="244"/>
      <c r="S617" s="244"/>
      <c r="T617" s="300">
        <v>2016</v>
      </c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>
        <v>730</v>
      </c>
      <c r="AT617" s="125"/>
      <c r="AU617" s="125"/>
      <c r="AV617" s="125"/>
      <c r="AW617" s="125"/>
      <c r="AX617" s="125"/>
    </row>
    <row r="618" spans="1:50" s="115" customFormat="1" ht="24" customHeight="1">
      <c r="A618" s="125"/>
      <c r="B618" s="1817"/>
      <c r="C618" s="244" t="s">
        <v>14318</v>
      </c>
      <c r="D618" s="244" t="s">
        <v>25519</v>
      </c>
      <c r="E618" s="228" t="s">
        <v>18245</v>
      </c>
      <c r="F618" s="244" t="s">
        <v>14318</v>
      </c>
      <c r="G618" s="244"/>
      <c r="H618" s="244"/>
      <c r="I618" s="244"/>
      <c r="J618" s="244"/>
      <c r="K618" s="244"/>
      <c r="L618" s="244"/>
      <c r="M618" s="244"/>
      <c r="N618" s="244"/>
      <c r="O618" s="244"/>
      <c r="P618" s="244"/>
      <c r="Q618" s="244"/>
      <c r="R618" s="244"/>
      <c r="S618" s="244"/>
      <c r="T618" s="300">
        <v>2016</v>
      </c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>
        <v>1080</v>
      </c>
      <c r="AT618" s="125"/>
      <c r="AU618" s="125"/>
      <c r="AV618" s="125"/>
      <c r="AW618" s="125"/>
      <c r="AX618" s="125"/>
    </row>
    <row r="619" spans="1:50" s="115" customFormat="1" ht="24" customHeight="1">
      <c r="B619" s="1817"/>
      <c r="C619" s="244" t="s">
        <v>14318</v>
      </c>
      <c r="D619" s="244" t="s">
        <v>25743</v>
      </c>
      <c r="E619" s="228" t="s">
        <v>26124</v>
      </c>
      <c r="F619" s="244" t="s">
        <v>14318</v>
      </c>
      <c r="G619" s="244"/>
      <c r="H619" s="244">
        <v>800</v>
      </c>
      <c r="I619" s="244">
        <v>800</v>
      </c>
      <c r="J619" s="244"/>
      <c r="K619" s="244"/>
      <c r="L619" s="244"/>
      <c r="M619" s="244"/>
      <c r="N619" s="244"/>
      <c r="O619" s="244"/>
      <c r="P619" s="244"/>
      <c r="Q619" s="244"/>
      <c r="R619" s="244"/>
      <c r="S619" s="244"/>
      <c r="T619" s="300">
        <v>2024</v>
      </c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>
        <v>800</v>
      </c>
    </row>
    <row r="620" spans="1:50" s="115" customFormat="1" ht="24" customHeight="1">
      <c r="B620" s="1817"/>
      <c r="C620" s="244" t="s">
        <v>707</v>
      </c>
      <c r="D620" s="379" t="s">
        <v>26125</v>
      </c>
      <c r="E620" s="244" t="s">
        <v>7207</v>
      </c>
      <c r="F620" s="244" t="s">
        <v>707</v>
      </c>
      <c r="G620" s="244">
        <v>3440</v>
      </c>
      <c r="H620" s="244"/>
      <c r="I620" s="244"/>
      <c r="J620" s="244">
        <v>20</v>
      </c>
      <c r="K620" s="244">
        <v>40</v>
      </c>
      <c r="L620" s="244"/>
      <c r="M620" s="244"/>
      <c r="N620" s="244">
        <v>1053</v>
      </c>
      <c r="O620" s="244"/>
      <c r="P620" s="244"/>
      <c r="Q620" s="244"/>
      <c r="R620" s="244"/>
      <c r="S620" s="244"/>
      <c r="T620" s="300">
        <v>2016</v>
      </c>
      <c r="U620" s="244"/>
      <c r="V620" s="244"/>
      <c r="W620" s="244"/>
      <c r="X620" s="244"/>
      <c r="Y620" s="244"/>
      <c r="Z620" s="244">
        <v>466</v>
      </c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</row>
    <row r="621" spans="1:50" s="115" customFormat="1" ht="24" customHeight="1">
      <c r="B621" s="1817"/>
      <c r="C621" s="244" t="s">
        <v>707</v>
      </c>
      <c r="D621" s="379" t="s">
        <v>26126</v>
      </c>
      <c r="E621" s="244" t="s">
        <v>11182</v>
      </c>
      <c r="F621" s="244" t="s">
        <v>707</v>
      </c>
      <c r="G621" s="244">
        <v>1170</v>
      </c>
      <c r="H621" s="244"/>
      <c r="I621" s="244"/>
      <c r="J621" s="244">
        <v>16</v>
      </c>
      <c r="K621" s="244">
        <v>37</v>
      </c>
      <c r="L621" s="244"/>
      <c r="M621" s="244"/>
      <c r="N621" s="244">
        <v>1148</v>
      </c>
      <c r="O621" s="244"/>
      <c r="P621" s="244"/>
      <c r="Q621" s="244"/>
      <c r="R621" s="244"/>
      <c r="S621" s="244"/>
      <c r="T621" s="300">
        <v>2018</v>
      </c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</row>
    <row r="622" spans="1:50" s="115" customFormat="1" ht="24" customHeight="1">
      <c r="B622" s="1817"/>
      <c r="C622" s="244" t="s">
        <v>707</v>
      </c>
      <c r="D622" s="379" t="s">
        <v>26127</v>
      </c>
      <c r="E622" s="244" t="s">
        <v>11183</v>
      </c>
      <c r="F622" s="244" t="s">
        <v>707</v>
      </c>
      <c r="G622" s="244">
        <v>1165</v>
      </c>
      <c r="H622" s="244"/>
      <c r="I622" s="244"/>
      <c r="J622" s="244">
        <v>24</v>
      </c>
      <c r="K622" s="244">
        <v>38</v>
      </c>
      <c r="L622" s="244"/>
      <c r="M622" s="244"/>
      <c r="N622" s="244">
        <v>1103</v>
      </c>
      <c r="O622" s="244"/>
      <c r="P622" s="244"/>
      <c r="Q622" s="244"/>
      <c r="R622" s="244"/>
      <c r="S622" s="244"/>
      <c r="T622" s="300">
        <v>2012</v>
      </c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</row>
    <row r="623" spans="1:50" s="115" customFormat="1" ht="24" customHeight="1">
      <c r="A623" s="125"/>
      <c r="B623" s="1817"/>
      <c r="C623" s="244" t="s">
        <v>707</v>
      </c>
      <c r="D623" s="379" t="s">
        <v>26128</v>
      </c>
      <c r="E623" s="244" t="s">
        <v>11184</v>
      </c>
      <c r="F623" s="244" t="s">
        <v>707</v>
      </c>
      <c r="G623" s="244">
        <v>1977</v>
      </c>
      <c r="H623" s="244"/>
      <c r="I623" s="244"/>
      <c r="J623" s="244">
        <v>20</v>
      </c>
      <c r="K623" s="244">
        <v>30</v>
      </c>
      <c r="L623" s="244"/>
      <c r="M623" s="244"/>
      <c r="N623" s="244">
        <v>748</v>
      </c>
      <c r="O623" s="244"/>
      <c r="P623" s="244"/>
      <c r="Q623" s="244"/>
      <c r="R623" s="244"/>
      <c r="S623" s="244"/>
      <c r="T623" s="300">
        <v>2019</v>
      </c>
      <c r="U623" s="244">
        <v>141</v>
      </c>
      <c r="V623" s="244"/>
      <c r="W623" s="244"/>
      <c r="X623" s="244"/>
      <c r="Y623" s="244"/>
      <c r="Z623" s="244">
        <v>141</v>
      </c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125"/>
      <c r="AU623" s="125"/>
      <c r="AV623" s="125"/>
      <c r="AW623" s="125"/>
      <c r="AX623" s="125"/>
    </row>
    <row r="624" spans="1:50" s="115" customFormat="1" ht="24" customHeight="1">
      <c r="B624" s="1817"/>
      <c r="C624" s="244" t="s">
        <v>13318</v>
      </c>
      <c r="D624" s="379" t="s">
        <v>26126</v>
      </c>
      <c r="E624" s="244" t="s">
        <v>18246</v>
      </c>
      <c r="F624" s="244" t="s">
        <v>13318</v>
      </c>
      <c r="G624" s="244">
        <v>1148</v>
      </c>
      <c r="H624" s="244"/>
      <c r="I624" s="244"/>
      <c r="J624" s="244"/>
      <c r="K624" s="244"/>
      <c r="L624" s="244"/>
      <c r="M624" s="244"/>
      <c r="N624" s="244"/>
      <c r="O624" s="244"/>
      <c r="P624" s="244"/>
      <c r="Q624" s="244"/>
      <c r="R624" s="244"/>
      <c r="S624" s="244"/>
      <c r="T624" s="300">
        <v>2018</v>
      </c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</row>
    <row r="625" spans="1:50" s="115" customFormat="1" ht="24" customHeight="1">
      <c r="A625" s="125"/>
      <c r="B625" s="1817"/>
      <c r="C625" s="244" t="s">
        <v>13333</v>
      </c>
      <c r="D625" s="244" t="s">
        <v>26129</v>
      </c>
      <c r="E625" s="244" t="s">
        <v>17553</v>
      </c>
      <c r="F625" s="244" t="s">
        <v>17554</v>
      </c>
      <c r="G625" s="244">
        <v>1125</v>
      </c>
      <c r="H625" s="244"/>
      <c r="I625" s="244"/>
      <c r="J625" s="244">
        <v>25</v>
      </c>
      <c r="K625" s="244">
        <v>45</v>
      </c>
      <c r="L625" s="244"/>
      <c r="M625" s="244"/>
      <c r="N625" s="244">
        <v>1125</v>
      </c>
      <c r="O625" s="244"/>
      <c r="P625" s="244"/>
      <c r="Q625" s="244"/>
      <c r="R625" s="244"/>
      <c r="S625" s="244"/>
      <c r="T625" s="300">
        <v>2016</v>
      </c>
      <c r="U625" s="244">
        <v>300</v>
      </c>
      <c r="V625" s="244"/>
      <c r="W625" s="244"/>
      <c r="X625" s="244"/>
      <c r="Y625" s="244"/>
      <c r="Z625" s="244">
        <v>300</v>
      </c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125"/>
      <c r="AU625" s="125"/>
      <c r="AV625" s="125"/>
      <c r="AW625" s="125"/>
      <c r="AX625" s="125"/>
    </row>
    <row r="626" spans="1:50" s="115" customFormat="1" ht="24" customHeight="1">
      <c r="A626" s="125"/>
      <c r="B626" s="1817"/>
      <c r="C626" s="244" t="s">
        <v>6377</v>
      </c>
      <c r="D626" s="244" t="s">
        <v>26130</v>
      </c>
      <c r="E626" s="244" t="s">
        <v>12323</v>
      </c>
      <c r="F626" s="244" t="s">
        <v>14367</v>
      </c>
      <c r="G626" s="244">
        <v>819</v>
      </c>
      <c r="H626" s="244">
        <v>819</v>
      </c>
      <c r="I626" s="244">
        <v>819</v>
      </c>
      <c r="J626" s="244">
        <v>21</v>
      </c>
      <c r="K626" s="244">
        <v>39</v>
      </c>
      <c r="L626" s="244"/>
      <c r="M626" s="244"/>
      <c r="N626" s="244">
        <v>819</v>
      </c>
      <c r="O626" s="244" t="s">
        <v>389</v>
      </c>
      <c r="P626" s="244" t="s">
        <v>389</v>
      </c>
      <c r="Q626" s="244" t="s">
        <v>389</v>
      </c>
      <c r="R626" s="244"/>
      <c r="S626" s="244" t="s">
        <v>389</v>
      </c>
      <c r="T626" s="300" t="s">
        <v>389</v>
      </c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125"/>
      <c r="AU626" s="125"/>
      <c r="AV626" s="125"/>
      <c r="AW626" s="125"/>
      <c r="AX626" s="125"/>
    </row>
    <row r="627" spans="1:50" s="115" customFormat="1" ht="24" customHeight="1">
      <c r="A627" s="125"/>
      <c r="B627" s="1817"/>
      <c r="C627" s="244" t="s">
        <v>6377</v>
      </c>
      <c r="D627" s="244" t="s">
        <v>26131</v>
      </c>
      <c r="E627" s="244" t="s">
        <v>15374</v>
      </c>
      <c r="F627" s="244" t="s">
        <v>14367</v>
      </c>
      <c r="G627" s="244">
        <v>814</v>
      </c>
      <c r="H627" s="244">
        <v>814</v>
      </c>
      <c r="I627" s="244">
        <v>814</v>
      </c>
      <c r="J627" s="244">
        <v>22</v>
      </c>
      <c r="K627" s="244">
        <v>37</v>
      </c>
      <c r="L627" s="244"/>
      <c r="M627" s="244"/>
      <c r="N627" s="244">
        <v>814</v>
      </c>
      <c r="O627" s="244" t="s">
        <v>389</v>
      </c>
      <c r="P627" s="244" t="s">
        <v>389</v>
      </c>
      <c r="Q627" s="244" t="s">
        <v>389</v>
      </c>
      <c r="R627" s="244"/>
      <c r="S627" s="244">
        <v>2009</v>
      </c>
      <c r="T627" s="241">
        <v>2009</v>
      </c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125"/>
      <c r="AU627" s="125"/>
      <c r="AV627" s="125"/>
      <c r="AW627" s="125"/>
      <c r="AX627" s="125"/>
    </row>
    <row r="628" spans="1:50" s="115" customFormat="1" ht="24" customHeight="1">
      <c r="A628" s="125"/>
      <c r="B628" s="1817"/>
      <c r="C628" s="244" t="s">
        <v>6377</v>
      </c>
      <c r="D628" s="244" t="s">
        <v>26132</v>
      </c>
      <c r="E628" s="244" t="s">
        <v>18247</v>
      </c>
      <c r="F628" s="244" t="s">
        <v>14367</v>
      </c>
      <c r="G628" s="244">
        <v>1350</v>
      </c>
      <c r="H628" s="244">
        <v>1350</v>
      </c>
      <c r="I628" s="244">
        <v>1350</v>
      </c>
      <c r="J628" s="244">
        <v>30</v>
      </c>
      <c r="K628" s="244">
        <v>45</v>
      </c>
      <c r="L628" s="244"/>
      <c r="M628" s="244"/>
      <c r="N628" s="244">
        <v>1350</v>
      </c>
      <c r="O628" s="244" t="s">
        <v>389</v>
      </c>
      <c r="P628" s="244" t="s">
        <v>389</v>
      </c>
      <c r="Q628" s="244" t="s">
        <v>389</v>
      </c>
      <c r="R628" s="244"/>
      <c r="S628" s="244">
        <v>2012</v>
      </c>
      <c r="T628" s="241">
        <v>2012</v>
      </c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125"/>
      <c r="AU628" s="125"/>
      <c r="AV628" s="125"/>
      <c r="AW628" s="125"/>
      <c r="AX628" s="125"/>
    </row>
    <row r="629" spans="1:50" s="115" customFormat="1" ht="24" customHeight="1">
      <c r="A629" s="125"/>
      <c r="B629" s="1817"/>
      <c r="C629" s="244" t="s">
        <v>6377</v>
      </c>
      <c r="D629" s="244" t="s">
        <v>26133</v>
      </c>
      <c r="E629" s="244" t="s">
        <v>15375</v>
      </c>
      <c r="F629" s="244" t="s">
        <v>26134</v>
      </c>
      <c r="G629" s="244">
        <v>989</v>
      </c>
      <c r="H629" s="244">
        <v>989</v>
      </c>
      <c r="I629" s="244">
        <v>989</v>
      </c>
      <c r="J629" s="244">
        <v>23</v>
      </c>
      <c r="K629" s="244">
        <v>43</v>
      </c>
      <c r="L629" s="244"/>
      <c r="M629" s="244"/>
      <c r="N629" s="244">
        <v>989</v>
      </c>
      <c r="O629" s="244" t="s">
        <v>389</v>
      </c>
      <c r="P629" s="244" t="s">
        <v>389</v>
      </c>
      <c r="Q629" s="244" t="s">
        <v>389</v>
      </c>
      <c r="R629" s="244"/>
      <c r="S629" s="244">
        <v>2010</v>
      </c>
      <c r="T629" s="241">
        <v>2010</v>
      </c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125"/>
      <c r="AU629" s="125"/>
      <c r="AV629" s="125"/>
      <c r="AW629" s="125"/>
      <c r="AX629" s="125"/>
    </row>
    <row r="630" spans="1:50" s="115" customFormat="1" ht="24" customHeight="1">
      <c r="A630" s="125"/>
      <c r="B630" s="1817"/>
      <c r="C630" s="244" t="s">
        <v>6377</v>
      </c>
      <c r="D630" s="244" t="s">
        <v>26059</v>
      </c>
      <c r="E630" s="244" t="s">
        <v>15376</v>
      </c>
      <c r="F630" s="244" t="s">
        <v>14367</v>
      </c>
      <c r="G630" s="244">
        <v>1310</v>
      </c>
      <c r="H630" s="244">
        <v>1310</v>
      </c>
      <c r="I630" s="244">
        <v>1310</v>
      </c>
      <c r="J630" s="244">
        <v>19</v>
      </c>
      <c r="K630" s="244">
        <v>34</v>
      </c>
      <c r="L630" s="244"/>
      <c r="M630" s="244"/>
      <c r="N630" s="244">
        <v>646</v>
      </c>
      <c r="O630" s="244" t="s">
        <v>389</v>
      </c>
      <c r="P630" s="244" t="s">
        <v>389</v>
      </c>
      <c r="Q630" s="244" t="s">
        <v>389</v>
      </c>
      <c r="R630" s="244"/>
      <c r="S630" s="244">
        <v>2002</v>
      </c>
      <c r="T630" s="241">
        <v>2002</v>
      </c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125"/>
      <c r="AU630" s="125"/>
      <c r="AV630" s="125"/>
      <c r="AW630" s="125"/>
      <c r="AX630" s="125"/>
    </row>
    <row r="631" spans="1:50" s="115" customFormat="1" ht="24" customHeight="1">
      <c r="A631" s="125"/>
      <c r="B631" s="1817"/>
      <c r="C631" s="228" t="s">
        <v>6377</v>
      </c>
      <c r="D631" s="228" t="s">
        <v>26135</v>
      </c>
      <c r="E631" s="260" t="s">
        <v>18248</v>
      </c>
      <c r="F631" s="244" t="s">
        <v>14367</v>
      </c>
      <c r="G631" s="228">
        <v>760</v>
      </c>
      <c r="H631" s="228"/>
      <c r="I631" s="228">
        <v>760</v>
      </c>
      <c r="J631" s="228"/>
      <c r="K631" s="244"/>
      <c r="L631" s="244"/>
      <c r="M631" s="244"/>
      <c r="N631" s="244"/>
      <c r="O631" s="244"/>
      <c r="P631" s="244"/>
      <c r="Q631" s="244"/>
      <c r="R631" s="244"/>
      <c r="S631" s="244"/>
      <c r="T631" s="227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28"/>
      <c r="AT631" s="125"/>
      <c r="AU631" s="125"/>
      <c r="AV631" s="125"/>
      <c r="AW631" s="125"/>
      <c r="AX631" s="125"/>
    </row>
    <row r="632" spans="1:50" s="115" customFormat="1" ht="24" customHeight="1">
      <c r="A632" s="125"/>
      <c r="B632" s="1817"/>
      <c r="C632" s="244" t="s">
        <v>6381</v>
      </c>
      <c r="D632" s="244" t="s">
        <v>26136</v>
      </c>
      <c r="E632" s="244" t="s">
        <v>15379</v>
      </c>
      <c r="F632" s="244" t="s">
        <v>17433</v>
      </c>
      <c r="G632" s="244">
        <v>6023</v>
      </c>
      <c r="H632" s="244"/>
      <c r="I632" s="244"/>
      <c r="J632" s="244">
        <v>22</v>
      </c>
      <c r="K632" s="244">
        <v>63</v>
      </c>
      <c r="L632" s="244"/>
      <c r="M632" s="244"/>
      <c r="N632" s="244">
        <v>1386</v>
      </c>
      <c r="O632" s="244"/>
      <c r="P632" s="244"/>
      <c r="Q632" s="244"/>
      <c r="R632" s="244"/>
      <c r="S632" s="244"/>
      <c r="T632" s="241">
        <v>2007</v>
      </c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125"/>
      <c r="AU632" s="125"/>
      <c r="AV632" s="125"/>
      <c r="AW632" s="125"/>
      <c r="AX632" s="125"/>
    </row>
    <row r="633" spans="1:50" s="115" customFormat="1" ht="24" customHeight="1">
      <c r="A633" s="125"/>
      <c r="B633" s="1817"/>
      <c r="C633" s="244" t="s">
        <v>6381</v>
      </c>
      <c r="D633" s="244" t="s">
        <v>26137</v>
      </c>
      <c r="E633" s="244" t="s">
        <v>15380</v>
      </c>
      <c r="F633" s="244" t="s">
        <v>17433</v>
      </c>
      <c r="G633" s="244">
        <v>11430</v>
      </c>
      <c r="H633" s="244"/>
      <c r="I633" s="244"/>
      <c r="J633" s="244">
        <v>22</v>
      </c>
      <c r="K633" s="244">
        <v>65</v>
      </c>
      <c r="L633" s="244"/>
      <c r="M633" s="244"/>
      <c r="N633" s="244">
        <v>1430</v>
      </c>
      <c r="O633" s="244"/>
      <c r="P633" s="244"/>
      <c r="Q633" s="244"/>
      <c r="R633" s="244"/>
      <c r="S633" s="244"/>
      <c r="T633" s="241">
        <v>2012</v>
      </c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125"/>
      <c r="AU633" s="125"/>
      <c r="AV633" s="125"/>
      <c r="AW633" s="125"/>
      <c r="AX633" s="125"/>
    </row>
    <row r="634" spans="1:50" s="115" customFormat="1" ht="24" customHeight="1">
      <c r="A634" s="125"/>
      <c r="B634" s="1817"/>
      <c r="C634" s="244" t="s">
        <v>14321</v>
      </c>
      <c r="D634" s="244" t="s">
        <v>26138</v>
      </c>
      <c r="E634" s="244" t="s">
        <v>15381</v>
      </c>
      <c r="F634" s="244" t="s">
        <v>17433</v>
      </c>
      <c r="G634" s="244">
        <v>2133</v>
      </c>
      <c r="H634" s="244">
        <v>0</v>
      </c>
      <c r="I634" s="244">
        <v>0</v>
      </c>
      <c r="J634" s="244"/>
      <c r="K634" s="244"/>
      <c r="L634" s="244"/>
      <c r="M634" s="244"/>
      <c r="N634" s="244"/>
      <c r="O634" s="244"/>
      <c r="P634" s="244"/>
      <c r="Q634" s="244"/>
      <c r="R634" s="244"/>
      <c r="S634" s="244"/>
      <c r="T634" s="227">
        <v>2008</v>
      </c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125"/>
      <c r="AU634" s="125"/>
      <c r="AV634" s="125"/>
      <c r="AW634" s="125"/>
      <c r="AX634" s="125"/>
    </row>
    <row r="635" spans="1:50" s="115" customFormat="1" ht="24" customHeight="1">
      <c r="A635" s="125"/>
      <c r="B635" s="1817"/>
      <c r="C635" s="244" t="s">
        <v>6384</v>
      </c>
      <c r="D635" s="244" t="s">
        <v>26139</v>
      </c>
      <c r="E635" s="244" t="s">
        <v>15388</v>
      </c>
      <c r="F635" s="244" t="s">
        <v>6384</v>
      </c>
      <c r="G635" s="244">
        <v>37539</v>
      </c>
      <c r="H635" s="244"/>
      <c r="I635" s="244"/>
      <c r="J635" s="244">
        <v>24</v>
      </c>
      <c r="K635" s="244">
        <v>38</v>
      </c>
      <c r="L635" s="244"/>
      <c r="M635" s="244"/>
      <c r="N635" s="244">
        <v>912</v>
      </c>
      <c r="O635" s="244"/>
      <c r="P635" s="244"/>
      <c r="Q635" s="244"/>
      <c r="R635" s="244"/>
      <c r="S635" s="244"/>
      <c r="T635" s="241">
        <v>2013</v>
      </c>
      <c r="U635" s="244"/>
      <c r="V635" s="244"/>
      <c r="W635" s="244"/>
      <c r="X635" s="244"/>
      <c r="Y635" s="244"/>
      <c r="Z635" s="244">
        <v>250</v>
      </c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125"/>
      <c r="AU635" s="125"/>
      <c r="AV635" s="125"/>
      <c r="AW635" s="125"/>
      <c r="AX635" s="125"/>
    </row>
    <row r="636" spans="1:50" s="115" customFormat="1" ht="24" customHeight="1">
      <c r="A636" s="217"/>
      <c r="B636" s="1817"/>
      <c r="C636" s="244" t="s">
        <v>6384</v>
      </c>
      <c r="D636" s="244" t="s">
        <v>26140</v>
      </c>
      <c r="E636" s="244" t="s">
        <v>15390</v>
      </c>
      <c r="F636" s="244" t="s">
        <v>6384</v>
      </c>
      <c r="G636" s="244">
        <v>912</v>
      </c>
      <c r="H636" s="244"/>
      <c r="I636" s="244"/>
      <c r="J636" s="244">
        <v>24</v>
      </c>
      <c r="K636" s="244">
        <v>38</v>
      </c>
      <c r="L636" s="244"/>
      <c r="M636" s="244"/>
      <c r="N636" s="244">
        <v>912</v>
      </c>
      <c r="O636" s="244"/>
      <c r="P636" s="244"/>
      <c r="Q636" s="244"/>
      <c r="R636" s="244"/>
      <c r="S636" s="244"/>
      <c r="T636" s="241">
        <v>2017</v>
      </c>
      <c r="U636" s="244"/>
      <c r="V636" s="244"/>
      <c r="W636" s="244"/>
      <c r="X636" s="244"/>
      <c r="Y636" s="244"/>
      <c r="Z636" s="244">
        <v>250</v>
      </c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</row>
    <row r="637" spans="1:50" s="115" customFormat="1" ht="24" customHeight="1">
      <c r="A637" s="125"/>
      <c r="B637" s="1817"/>
      <c r="C637" s="244" t="s">
        <v>6384</v>
      </c>
      <c r="D637" s="244" t="s">
        <v>26141</v>
      </c>
      <c r="E637" s="244" t="s">
        <v>18249</v>
      </c>
      <c r="F637" s="244" t="s">
        <v>6384</v>
      </c>
      <c r="G637" s="244">
        <v>912</v>
      </c>
      <c r="H637" s="244"/>
      <c r="I637" s="244"/>
      <c r="J637" s="244">
        <v>24</v>
      </c>
      <c r="K637" s="244">
        <v>38</v>
      </c>
      <c r="L637" s="244"/>
      <c r="M637" s="244"/>
      <c r="N637" s="244">
        <v>912</v>
      </c>
      <c r="O637" s="244"/>
      <c r="P637" s="244"/>
      <c r="Q637" s="244"/>
      <c r="R637" s="244"/>
      <c r="S637" s="244"/>
      <c r="T637" s="241">
        <v>2018</v>
      </c>
      <c r="U637" s="244"/>
      <c r="V637" s="244"/>
      <c r="W637" s="244"/>
      <c r="X637" s="244"/>
      <c r="Y637" s="244"/>
      <c r="Z637" s="244">
        <v>250</v>
      </c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125"/>
      <c r="AU637" s="125"/>
      <c r="AV637" s="125"/>
      <c r="AW637" s="125"/>
      <c r="AX637" s="125"/>
    </row>
    <row r="638" spans="1:50" s="115" customFormat="1" ht="24" customHeight="1">
      <c r="A638" s="125"/>
      <c r="B638" s="1817"/>
      <c r="C638" s="244" t="s">
        <v>6384</v>
      </c>
      <c r="D638" s="244" t="s">
        <v>26139</v>
      </c>
      <c r="E638" s="244" t="s">
        <v>15393</v>
      </c>
      <c r="F638" s="244" t="s">
        <v>6384</v>
      </c>
      <c r="G638" s="244">
        <v>85663</v>
      </c>
      <c r="H638" s="244"/>
      <c r="I638" s="244"/>
      <c r="J638" s="244">
        <v>24</v>
      </c>
      <c r="K638" s="244">
        <v>42</v>
      </c>
      <c r="L638" s="244"/>
      <c r="M638" s="244"/>
      <c r="N638" s="244">
        <v>1008</v>
      </c>
      <c r="O638" s="244"/>
      <c r="P638" s="244"/>
      <c r="Q638" s="244"/>
      <c r="R638" s="244"/>
      <c r="S638" s="244"/>
      <c r="T638" s="241">
        <v>2012</v>
      </c>
      <c r="U638" s="244"/>
      <c r="V638" s="244"/>
      <c r="W638" s="244"/>
      <c r="X638" s="244"/>
      <c r="Y638" s="244"/>
      <c r="Z638" s="244">
        <v>210</v>
      </c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125"/>
      <c r="AU638" s="125"/>
      <c r="AV638" s="125"/>
      <c r="AW638" s="125"/>
      <c r="AX638" s="125"/>
    </row>
    <row r="639" spans="1:50" s="115" customFormat="1" ht="24" customHeight="1">
      <c r="B639" s="1817"/>
      <c r="C639" s="244" t="s">
        <v>6384</v>
      </c>
      <c r="D639" s="244" t="s">
        <v>26142</v>
      </c>
      <c r="E639" s="244" t="s">
        <v>15394</v>
      </c>
      <c r="F639" s="244" t="s">
        <v>6384</v>
      </c>
      <c r="G639" s="244">
        <v>6807</v>
      </c>
      <c r="H639" s="244"/>
      <c r="I639" s="244"/>
      <c r="J639" s="244">
        <v>24</v>
      </c>
      <c r="K639" s="244">
        <v>42</v>
      </c>
      <c r="L639" s="244"/>
      <c r="M639" s="244"/>
      <c r="N639" s="244">
        <v>1008</v>
      </c>
      <c r="O639" s="244"/>
      <c r="P639" s="244"/>
      <c r="Q639" s="244"/>
      <c r="R639" s="244"/>
      <c r="S639" s="244"/>
      <c r="T639" s="241">
        <v>2019</v>
      </c>
      <c r="U639" s="244"/>
      <c r="V639" s="244"/>
      <c r="W639" s="244"/>
      <c r="X639" s="244"/>
      <c r="Y639" s="244"/>
      <c r="Z639" s="244">
        <v>203</v>
      </c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</row>
    <row r="640" spans="1:50" s="115" customFormat="1" ht="24" customHeight="1">
      <c r="B640" s="1817"/>
      <c r="C640" s="244" t="s">
        <v>17558</v>
      </c>
      <c r="D640" s="244" t="s">
        <v>25542</v>
      </c>
      <c r="E640" s="244" t="s">
        <v>17561</v>
      </c>
      <c r="F640" s="244" t="s">
        <v>17558</v>
      </c>
      <c r="G640" s="244">
        <v>2151</v>
      </c>
      <c r="H640" s="244"/>
      <c r="I640" s="244"/>
      <c r="J640" s="244">
        <v>24</v>
      </c>
      <c r="K640" s="244">
        <v>38</v>
      </c>
      <c r="L640" s="244"/>
      <c r="M640" s="244"/>
      <c r="N640" s="244">
        <v>912</v>
      </c>
      <c r="O640" s="244"/>
      <c r="P640" s="244"/>
      <c r="Q640" s="244"/>
      <c r="R640" s="244"/>
      <c r="S640" s="244"/>
      <c r="T640" s="241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</row>
    <row r="641" spans="1:50" s="115" customFormat="1" ht="24" customHeight="1">
      <c r="A641" s="125"/>
      <c r="B641" s="1817"/>
      <c r="C641" s="244" t="s">
        <v>17558</v>
      </c>
      <c r="D641" s="244" t="s">
        <v>26143</v>
      </c>
      <c r="E641" s="244" t="s">
        <v>17562</v>
      </c>
      <c r="F641" s="244" t="s">
        <v>17558</v>
      </c>
      <c r="G641" s="244">
        <v>2000</v>
      </c>
      <c r="H641" s="244"/>
      <c r="I641" s="244"/>
      <c r="J641" s="244">
        <v>24</v>
      </c>
      <c r="K641" s="244">
        <v>38</v>
      </c>
      <c r="L641" s="244"/>
      <c r="M641" s="244"/>
      <c r="N641" s="244">
        <v>912</v>
      </c>
      <c r="O641" s="244"/>
      <c r="P641" s="244"/>
      <c r="Q641" s="244"/>
      <c r="R641" s="244"/>
      <c r="S641" s="244"/>
      <c r="T641" s="241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125"/>
      <c r="AU641" s="125"/>
      <c r="AV641" s="125"/>
      <c r="AW641" s="125"/>
      <c r="AX641" s="125"/>
    </row>
    <row r="642" spans="1:50" s="115" customFormat="1" ht="24" customHeight="1">
      <c r="A642" s="125"/>
      <c r="B642" s="1817"/>
      <c r="C642" s="228" t="s">
        <v>13304</v>
      </c>
      <c r="D642" s="228" t="s">
        <v>26144</v>
      </c>
      <c r="E642" s="244" t="s">
        <v>15396</v>
      </c>
      <c r="F642" s="244" t="s">
        <v>13304</v>
      </c>
      <c r="G642" s="244">
        <v>1200</v>
      </c>
      <c r="H642" s="244"/>
      <c r="I642" s="244"/>
      <c r="J642" s="244"/>
      <c r="K642" s="244"/>
      <c r="L642" s="244"/>
      <c r="M642" s="244"/>
      <c r="N642" s="244"/>
      <c r="O642" s="244"/>
      <c r="P642" s="244"/>
      <c r="Q642" s="244"/>
      <c r="R642" s="244"/>
      <c r="S642" s="244"/>
      <c r="T642" s="241">
        <v>2017</v>
      </c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28"/>
      <c r="AT642" s="125"/>
      <c r="AU642" s="125"/>
      <c r="AV642" s="125"/>
      <c r="AW642" s="125"/>
      <c r="AX642" s="125"/>
    </row>
    <row r="643" spans="1:50" s="115" customFormat="1" ht="24" customHeight="1">
      <c r="A643" s="125"/>
      <c r="B643" s="1817"/>
      <c r="C643" s="228" t="s">
        <v>13304</v>
      </c>
      <c r="D643" s="228" t="s">
        <v>26145</v>
      </c>
      <c r="E643" s="244" t="s">
        <v>15397</v>
      </c>
      <c r="F643" s="244" t="s">
        <v>13304</v>
      </c>
      <c r="G643" s="244">
        <v>2540</v>
      </c>
      <c r="H643" s="244"/>
      <c r="I643" s="244"/>
      <c r="J643" s="244"/>
      <c r="K643" s="244"/>
      <c r="L643" s="244"/>
      <c r="M643" s="244"/>
      <c r="N643" s="244"/>
      <c r="O643" s="244"/>
      <c r="P643" s="244"/>
      <c r="Q643" s="244"/>
      <c r="R643" s="244"/>
      <c r="S643" s="244"/>
      <c r="T643" s="227">
        <v>2019</v>
      </c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28"/>
      <c r="AT643" s="125"/>
      <c r="AU643" s="125"/>
      <c r="AV643" s="125"/>
      <c r="AW643" s="125"/>
      <c r="AX643" s="125"/>
    </row>
    <row r="644" spans="1:50" s="115" customFormat="1" ht="24" customHeight="1">
      <c r="A644" s="125"/>
      <c r="B644" s="1817"/>
      <c r="C644" s="244" t="s">
        <v>15404</v>
      </c>
      <c r="D644" s="244" t="s">
        <v>26146</v>
      </c>
      <c r="E644" s="244" t="s">
        <v>15405</v>
      </c>
      <c r="F644" s="244" t="s">
        <v>15404</v>
      </c>
      <c r="G644" s="244">
        <v>800</v>
      </c>
      <c r="H644" s="244">
        <v>0</v>
      </c>
      <c r="I644" s="244">
        <v>0</v>
      </c>
      <c r="J644" s="244"/>
      <c r="K644" s="244"/>
      <c r="L644" s="244"/>
      <c r="M644" s="244"/>
      <c r="N644" s="244"/>
      <c r="O644" s="244"/>
      <c r="P644" s="244"/>
      <c r="Q644" s="244"/>
      <c r="R644" s="244"/>
      <c r="S644" s="244"/>
      <c r="T644" s="241">
        <v>2004</v>
      </c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125"/>
      <c r="AU644" s="125"/>
      <c r="AV644" s="125"/>
      <c r="AW644" s="125"/>
      <c r="AX644" s="125"/>
    </row>
    <row r="645" spans="1:50" s="115" customFormat="1" ht="24" customHeight="1">
      <c r="A645" s="125"/>
      <c r="B645" s="1817"/>
      <c r="C645" s="244" t="s">
        <v>15404</v>
      </c>
      <c r="D645" s="244"/>
      <c r="E645" s="244" t="s">
        <v>15406</v>
      </c>
      <c r="F645" s="244" t="s">
        <v>15404</v>
      </c>
      <c r="G645" s="244">
        <v>1220</v>
      </c>
      <c r="H645" s="244">
        <v>0</v>
      </c>
      <c r="I645" s="244">
        <v>0</v>
      </c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27">
        <v>1991</v>
      </c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125"/>
      <c r="AU645" s="125"/>
      <c r="AV645" s="125"/>
      <c r="AW645" s="125"/>
      <c r="AX645" s="125"/>
    </row>
    <row r="646" spans="1:50" s="1821" customFormat="1" ht="24" customHeight="1">
      <c r="B646" s="1834" t="s">
        <v>80</v>
      </c>
      <c r="C646" s="318" t="s">
        <v>13537</v>
      </c>
      <c r="D646" s="318"/>
      <c r="E646" s="315">
        <f>COUNTA(E647:E652)</f>
        <v>6</v>
      </c>
      <c r="F646" s="318"/>
      <c r="G646" s="380">
        <f>SUM(G647:G652)</f>
        <v>16007</v>
      </c>
      <c r="H646" s="380">
        <f>SUM(H647:H652)</f>
        <v>0</v>
      </c>
      <c r="I646" s="380">
        <f>SUM(I647:I652)</f>
        <v>0</v>
      </c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>
        <f>SUM(U647:U650)</f>
        <v>0</v>
      </c>
      <c r="V646" s="318">
        <f>SUM(V647:V650)</f>
        <v>0</v>
      </c>
      <c r="W646" s="318">
        <f>SUM(W647:W650)</f>
        <v>0</v>
      </c>
      <c r="X646" s="318">
        <f>SUM(X647:X650)</f>
        <v>0</v>
      </c>
      <c r="Y646" s="318">
        <f>SUM(Y647:Y650)</f>
        <v>0</v>
      </c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</row>
    <row r="647" spans="1:50" ht="24" customHeight="1">
      <c r="B647" s="135"/>
      <c r="C647" s="324" t="s">
        <v>7210</v>
      </c>
      <c r="D647" s="345"/>
      <c r="E647" s="345" t="s">
        <v>17305</v>
      </c>
      <c r="F647" s="345" t="s">
        <v>17306</v>
      </c>
      <c r="G647" s="345">
        <v>2755</v>
      </c>
      <c r="H647" s="345"/>
      <c r="I647" s="345"/>
      <c r="J647" s="345">
        <v>40</v>
      </c>
      <c r="K647" s="345">
        <v>20</v>
      </c>
      <c r="L647" s="345"/>
      <c r="M647" s="345"/>
      <c r="N647" s="345">
        <v>800</v>
      </c>
      <c r="O647" s="345"/>
      <c r="P647" s="345"/>
      <c r="Q647" s="345"/>
      <c r="R647" s="345"/>
      <c r="S647" s="345"/>
      <c r="T647" s="346">
        <v>2021</v>
      </c>
      <c r="U647" s="345"/>
      <c r="V647" s="345"/>
      <c r="W647" s="345"/>
      <c r="X647" s="345"/>
      <c r="Y647" s="345"/>
      <c r="Z647" s="345"/>
      <c r="AA647" s="345"/>
      <c r="AB647" s="345"/>
      <c r="AC647" s="345"/>
      <c r="AD647" s="345"/>
      <c r="AE647" s="345"/>
      <c r="AF647" s="345"/>
      <c r="AG647" s="345"/>
      <c r="AH647" s="345"/>
      <c r="AI647" s="345"/>
      <c r="AJ647" s="345"/>
      <c r="AK647" s="345"/>
      <c r="AL647" s="345"/>
      <c r="AM647" s="345"/>
      <c r="AN647" s="345"/>
      <c r="AO647" s="345"/>
      <c r="AP647" s="345"/>
      <c r="AQ647" s="345"/>
      <c r="AR647" s="345"/>
      <c r="AS647" s="345"/>
    </row>
    <row r="648" spans="1:50" ht="24" customHeight="1">
      <c r="B648" s="135"/>
      <c r="C648" s="324" t="s">
        <v>7210</v>
      </c>
      <c r="D648" s="345"/>
      <c r="E648" s="345" t="s">
        <v>17307</v>
      </c>
      <c r="F648" s="345" t="s">
        <v>17308</v>
      </c>
      <c r="G648" s="345">
        <v>773</v>
      </c>
      <c r="H648" s="345"/>
      <c r="I648" s="345"/>
      <c r="J648" s="345"/>
      <c r="K648" s="345"/>
      <c r="L648" s="345"/>
      <c r="M648" s="345"/>
      <c r="N648" s="345">
        <v>773</v>
      </c>
      <c r="O648" s="345"/>
      <c r="P648" s="345"/>
      <c r="Q648" s="345"/>
      <c r="R648" s="345"/>
      <c r="S648" s="345"/>
      <c r="T648" s="346">
        <v>2019</v>
      </c>
      <c r="U648" s="345"/>
      <c r="V648" s="345"/>
      <c r="W648" s="345"/>
      <c r="X648" s="345"/>
      <c r="Y648" s="345"/>
      <c r="Z648" s="345"/>
      <c r="AA648" s="345"/>
      <c r="AB648" s="345"/>
      <c r="AC648" s="345"/>
      <c r="AD648" s="345"/>
      <c r="AE648" s="345"/>
      <c r="AF648" s="345"/>
      <c r="AG648" s="345"/>
      <c r="AH648" s="345"/>
      <c r="AI648" s="345"/>
      <c r="AJ648" s="345"/>
      <c r="AK648" s="345"/>
      <c r="AL648" s="345"/>
      <c r="AM648" s="345"/>
      <c r="AN648" s="345"/>
      <c r="AO648" s="345"/>
      <c r="AP648" s="345"/>
      <c r="AQ648" s="345"/>
      <c r="AR648" s="345"/>
      <c r="AS648" s="345"/>
    </row>
    <row r="649" spans="1:50" ht="24" customHeight="1">
      <c r="B649" s="135"/>
      <c r="C649" s="324" t="s">
        <v>7210</v>
      </c>
      <c r="D649" s="345"/>
      <c r="E649" s="345" t="s">
        <v>17309</v>
      </c>
      <c r="F649" s="345" t="s">
        <v>7219</v>
      </c>
      <c r="G649" s="345">
        <v>632</v>
      </c>
      <c r="H649" s="345"/>
      <c r="I649" s="345"/>
      <c r="J649" s="345">
        <v>26</v>
      </c>
      <c r="K649" s="345">
        <v>16</v>
      </c>
      <c r="L649" s="345"/>
      <c r="M649" s="345"/>
      <c r="N649" s="345">
        <v>420</v>
      </c>
      <c r="O649" s="345"/>
      <c r="P649" s="345"/>
      <c r="Q649" s="345"/>
      <c r="R649" s="345"/>
      <c r="S649" s="345"/>
      <c r="T649" s="346">
        <v>2008</v>
      </c>
      <c r="U649" s="345"/>
      <c r="V649" s="345"/>
      <c r="W649" s="345"/>
      <c r="X649" s="345"/>
      <c r="Y649" s="345"/>
      <c r="Z649" s="345"/>
      <c r="AA649" s="345"/>
      <c r="AB649" s="345"/>
      <c r="AC649" s="345"/>
      <c r="AD649" s="345"/>
      <c r="AE649" s="345"/>
      <c r="AF649" s="345"/>
      <c r="AG649" s="345"/>
      <c r="AH649" s="345"/>
      <c r="AI649" s="345"/>
      <c r="AJ649" s="345"/>
      <c r="AK649" s="345"/>
      <c r="AL649" s="345"/>
      <c r="AM649" s="345"/>
      <c r="AN649" s="345"/>
      <c r="AO649" s="345"/>
      <c r="AP649" s="345"/>
      <c r="AQ649" s="345"/>
      <c r="AR649" s="345"/>
      <c r="AS649" s="345"/>
    </row>
    <row r="650" spans="1:50" ht="24" customHeight="1">
      <c r="B650" s="135"/>
      <c r="C650" s="324" t="s">
        <v>7210</v>
      </c>
      <c r="D650" s="345"/>
      <c r="E650" s="345" t="s">
        <v>17310</v>
      </c>
      <c r="F650" s="345" t="s">
        <v>7328</v>
      </c>
      <c r="G650" s="345">
        <v>7954</v>
      </c>
      <c r="H650" s="345"/>
      <c r="I650" s="345"/>
      <c r="J650" s="345">
        <v>18</v>
      </c>
      <c r="K650" s="345">
        <v>30</v>
      </c>
      <c r="L650" s="345"/>
      <c r="M650" s="345"/>
      <c r="N650" s="345">
        <v>540</v>
      </c>
      <c r="O650" s="345"/>
      <c r="P650" s="345"/>
      <c r="Q650" s="345"/>
      <c r="R650" s="345"/>
      <c r="S650" s="345"/>
      <c r="T650" s="346">
        <v>2019</v>
      </c>
      <c r="U650" s="345"/>
      <c r="V650" s="345"/>
      <c r="W650" s="345"/>
      <c r="X650" s="345"/>
      <c r="Y650" s="345"/>
      <c r="Z650" s="345"/>
      <c r="AA650" s="345"/>
      <c r="AB650" s="345"/>
      <c r="AC650" s="345"/>
      <c r="AD650" s="345"/>
      <c r="AE650" s="345"/>
      <c r="AF650" s="345"/>
      <c r="AG650" s="345"/>
      <c r="AH650" s="345"/>
      <c r="AI650" s="345"/>
      <c r="AJ650" s="345"/>
      <c r="AK650" s="345"/>
      <c r="AL650" s="345"/>
      <c r="AM650" s="345"/>
      <c r="AN650" s="345"/>
      <c r="AO650" s="345"/>
      <c r="AP650" s="345"/>
      <c r="AQ650" s="345"/>
      <c r="AR650" s="345"/>
      <c r="AS650" s="345"/>
    </row>
    <row r="651" spans="1:50" ht="24" customHeight="1">
      <c r="B651" s="135"/>
      <c r="C651" s="345" t="s">
        <v>7225</v>
      </c>
      <c r="D651" s="345"/>
      <c r="E651" s="345" t="s">
        <v>17318</v>
      </c>
      <c r="F651" s="345" t="s">
        <v>7228</v>
      </c>
      <c r="G651" s="345">
        <v>3076</v>
      </c>
      <c r="H651" s="345"/>
      <c r="I651" s="345"/>
      <c r="J651" s="345"/>
      <c r="K651" s="345"/>
      <c r="L651" s="345"/>
      <c r="M651" s="345"/>
      <c r="N651" s="345">
        <v>3076</v>
      </c>
      <c r="O651" s="345"/>
      <c r="P651" s="345"/>
      <c r="Q651" s="345"/>
      <c r="R651" s="345"/>
      <c r="S651" s="345"/>
      <c r="T651" s="346"/>
      <c r="U651" s="345"/>
      <c r="V651" s="345"/>
      <c r="W651" s="345"/>
      <c r="X651" s="345"/>
      <c r="Y651" s="345"/>
      <c r="Z651" s="345"/>
      <c r="AA651" s="345"/>
      <c r="AB651" s="345"/>
      <c r="AC651" s="345"/>
      <c r="AD651" s="345"/>
      <c r="AE651" s="345"/>
      <c r="AF651" s="345"/>
      <c r="AG651" s="345"/>
      <c r="AH651" s="345"/>
      <c r="AI651" s="345"/>
      <c r="AJ651" s="345"/>
      <c r="AK651" s="345"/>
      <c r="AL651" s="345"/>
      <c r="AM651" s="345"/>
      <c r="AN651" s="345"/>
      <c r="AO651" s="345"/>
      <c r="AP651" s="345"/>
      <c r="AQ651" s="345"/>
      <c r="AR651" s="345"/>
      <c r="AS651" s="345"/>
    </row>
    <row r="652" spans="1:50" ht="24" customHeight="1">
      <c r="B652" s="1840"/>
      <c r="C652" s="345" t="s">
        <v>7225</v>
      </c>
      <c r="D652" s="345"/>
      <c r="E652" s="345" t="s">
        <v>17319</v>
      </c>
      <c r="F652" s="345" t="s">
        <v>17320</v>
      </c>
      <c r="G652" s="345">
        <v>817</v>
      </c>
      <c r="H652" s="345"/>
      <c r="I652" s="345"/>
      <c r="J652" s="345"/>
      <c r="K652" s="345"/>
      <c r="L652" s="345"/>
      <c r="M652" s="345"/>
      <c r="N652" s="345">
        <v>817</v>
      </c>
      <c r="O652" s="345"/>
      <c r="P652" s="345"/>
      <c r="Q652" s="345"/>
      <c r="R652" s="345"/>
      <c r="S652" s="345"/>
      <c r="T652" s="346"/>
      <c r="U652" s="345"/>
      <c r="V652" s="345"/>
      <c r="W652" s="345"/>
      <c r="X652" s="345"/>
      <c r="Y652" s="345"/>
      <c r="Z652" s="345"/>
      <c r="AA652" s="345"/>
      <c r="AB652" s="345"/>
      <c r="AC652" s="345"/>
      <c r="AD652" s="345"/>
      <c r="AE652" s="345"/>
      <c r="AF652" s="345"/>
      <c r="AG652" s="345"/>
      <c r="AH652" s="345"/>
      <c r="AI652" s="345"/>
      <c r="AJ652" s="345"/>
      <c r="AK652" s="345"/>
      <c r="AL652" s="345"/>
      <c r="AM652" s="345"/>
      <c r="AN652" s="345"/>
      <c r="AO652" s="345"/>
      <c r="AP652" s="345"/>
      <c r="AQ652" s="345"/>
      <c r="AR652" s="345"/>
      <c r="AS652" s="345"/>
    </row>
    <row r="653" spans="1:50" ht="24" customHeight="1">
      <c r="E653" s="125"/>
    </row>
    <row r="654" spans="1:50" ht="24" customHeight="1">
      <c r="E654" s="125"/>
    </row>
    <row r="655" spans="1:50" ht="24" customHeight="1">
      <c r="E655" s="125"/>
    </row>
    <row r="656" spans="1:50" ht="24" customHeight="1">
      <c r="E656" s="125"/>
    </row>
    <row r="657" spans="5:5" ht="24" customHeight="1">
      <c r="E657" s="125"/>
    </row>
    <row r="658" spans="5:5" ht="24" customHeight="1">
      <c r="E658" s="125"/>
    </row>
    <row r="659" spans="5:5" ht="24" customHeight="1">
      <c r="E659" s="125"/>
    </row>
    <row r="660" spans="5:5" ht="24" customHeight="1">
      <c r="E660" s="125"/>
    </row>
    <row r="661" spans="5:5" ht="24" customHeight="1">
      <c r="E661" s="125"/>
    </row>
    <row r="662" spans="5:5" ht="24" customHeight="1">
      <c r="E662" s="125"/>
    </row>
    <row r="663" spans="5:5" ht="24" customHeight="1">
      <c r="E663" s="125"/>
    </row>
    <row r="664" spans="5:5" ht="24" customHeight="1">
      <c r="E664" s="125"/>
    </row>
    <row r="665" spans="5:5" ht="24" customHeight="1">
      <c r="E665" s="125"/>
    </row>
    <row r="666" spans="5:5" ht="24" customHeight="1">
      <c r="E666" s="125"/>
    </row>
    <row r="667" spans="5:5" ht="24" customHeight="1">
      <c r="E667" s="125"/>
    </row>
    <row r="668" spans="5:5" ht="24" customHeight="1">
      <c r="E668" s="125"/>
    </row>
    <row r="669" spans="5:5" ht="24" customHeight="1">
      <c r="E669" s="125"/>
    </row>
    <row r="670" spans="5:5" ht="24" customHeight="1">
      <c r="E670" s="125"/>
    </row>
    <row r="671" spans="5:5" ht="24" customHeight="1">
      <c r="E671" s="125"/>
    </row>
    <row r="672" spans="5:5" ht="24" customHeight="1">
      <c r="E672" s="125"/>
    </row>
    <row r="673" spans="5:5" ht="24" customHeight="1">
      <c r="E673" s="125"/>
    </row>
    <row r="674" spans="5:5" ht="24" customHeight="1">
      <c r="E674" s="125"/>
    </row>
    <row r="675" spans="5:5" ht="24" customHeight="1">
      <c r="E675" s="125"/>
    </row>
  </sheetData>
  <autoFilter ref="A4:BD652" xr:uid="{00000000-0009-0000-0000-000020000000}">
    <filterColumn colId="20" showButton="0"/>
    <filterColumn colId="21" showButton="0"/>
    <filterColumn colId="22" showButton="0"/>
    <filterColumn colId="23" showButton="0"/>
    <filterColumn colId="24" showButton="0"/>
  </autoFilter>
  <mergeCells count="32">
    <mergeCell ref="AS2:AS4"/>
    <mergeCell ref="AA3:AA4"/>
    <mergeCell ref="AB3:AB4"/>
    <mergeCell ref="AC3:AD3"/>
    <mergeCell ref="AE3:AG3"/>
    <mergeCell ref="AH3:AH4"/>
    <mergeCell ref="U2:Z4"/>
    <mergeCell ref="AN3:AR3"/>
    <mergeCell ref="AA2:AB2"/>
    <mergeCell ref="AC2:AH2"/>
    <mergeCell ref="AI2:AR2"/>
    <mergeCell ref="B1:H1"/>
    <mergeCell ref="T1:AS1"/>
    <mergeCell ref="A2:A4"/>
    <mergeCell ref="B2:B4"/>
    <mergeCell ref="C2:C4"/>
    <mergeCell ref="D2:D4"/>
    <mergeCell ref="E2:E4"/>
    <mergeCell ref="F2:F4"/>
    <mergeCell ref="G2:G4"/>
    <mergeCell ref="H2:H4"/>
    <mergeCell ref="AI3:AM3"/>
    <mergeCell ref="J3:N3"/>
    <mergeCell ref="O3:O4"/>
    <mergeCell ref="P3:P4"/>
    <mergeCell ref="Q3:Q4"/>
    <mergeCell ref="R3:R4"/>
    <mergeCell ref="I2:I4"/>
    <mergeCell ref="J2:N2"/>
    <mergeCell ref="O2:R2"/>
    <mergeCell ref="S2:S4"/>
    <mergeCell ref="T2:T4"/>
  </mergeCells>
  <phoneticPr fontId="5" type="noConversion"/>
  <conditionalFormatting sqref="G5:I5">
    <cfRule type="duplicateValues" dxfId="1" priority="1"/>
  </conditionalFormatting>
  <dataValidations count="1">
    <dataValidation type="list" allowBlank="1" showInputMessage="1" showErrorMessage="1" sqref="Y547" xr:uid="{53785966-FE0F-4A02-9D1F-6606D8830622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78" fitToHeight="0" orientation="landscape" r:id="rId1"/>
  <headerFooter alignWithMargins="0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CC5E-2B76-4DAB-92E8-29D85AB1AAB7}">
  <sheetPr>
    <pageSetUpPr fitToPage="1"/>
  </sheetPr>
  <dimension ref="A1:XFD2069"/>
  <sheetViews>
    <sheetView view="pageBreakPreview" topLeftCell="B1" zoomScale="85" zoomScaleNormal="85" zoomScaleSheetLayoutView="85" workbookViewId="0">
      <pane ySplit="4" topLeftCell="A1904" activePane="bottomLeft" state="frozen"/>
      <selection activeCell="A17" sqref="A17:L17"/>
      <selection pane="bottomLeft" activeCell="AS2020" sqref="AS2020"/>
    </sheetView>
  </sheetViews>
  <sheetFormatPr defaultColWidth="8.88671875" defaultRowHeight="24" customHeight="1"/>
  <cols>
    <col min="1" max="1" width="0" style="125" hidden="1" customWidth="1"/>
    <col min="2" max="2" width="5.44140625" style="125" customWidth="1"/>
    <col min="3" max="3" width="8.21875" style="125" customWidth="1"/>
    <col min="4" max="4" width="14.33203125" style="125" hidden="1" customWidth="1"/>
    <col min="5" max="5" width="18" style="1841" customWidth="1"/>
    <col min="6" max="6" width="17.5546875" style="125" customWidth="1"/>
    <col min="7" max="7" width="8.88671875" style="125" customWidth="1"/>
    <col min="8" max="8" width="7.88671875" style="125" bestFit="1" customWidth="1"/>
    <col min="9" max="9" width="7.88671875" style="125" customWidth="1"/>
    <col min="10" max="14" width="5.77734375" style="125" customWidth="1"/>
    <col min="15" max="16" width="5.88671875" style="125" customWidth="1"/>
    <col min="17" max="17" width="5.77734375" style="125" customWidth="1"/>
    <col min="18" max="18" width="8.88671875" style="125" hidden="1" customWidth="1"/>
    <col min="19" max="19" width="7.88671875" style="125" hidden="1" customWidth="1"/>
    <col min="20" max="20" width="6.88671875" style="1479" bestFit="1" customWidth="1"/>
    <col min="21" max="25" width="8.88671875" style="125" hidden="1" customWidth="1"/>
    <col min="26" max="26" width="8.88671875" style="125" customWidth="1"/>
    <col min="27" max="44" width="8.88671875" style="125" hidden="1" customWidth="1"/>
    <col min="45" max="45" width="10.77734375" style="125" customWidth="1"/>
    <col min="46" max="16384" width="8.88671875" style="125"/>
  </cols>
  <sheetData>
    <row r="1" spans="1:45" ht="24" customHeight="1">
      <c r="A1" s="115"/>
      <c r="B1" s="2226" t="s">
        <v>26396</v>
      </c>
      <c r="C1" s="2226"/>
      <c r="D1" s="2226"/>
      <c r="E1" s="2227"/>
      <c r="F1" s="2226"/>
      <c r="G1" s="2226"/>
      <c r="H1" s="2226"/>
      <c r="I1" s="1843"/>
      <c r="J1" s="1843"/>
      <c r="K1" s="1843"/>
      <c r="L1" s="1843"/>
      <c r="M1" s="1843"/>
      <c r="N1" s="1843"/>
      <c r="O1" s="1843"/>
      <c r="P1" s="1843"/>
      <c r="Q1" s="1843"/>
      <c r="R1" s="1843"/>
      <c r="S1" s="1843"/>
      <c r="T1" s="2228" t="s">
        <v>258</v>
      </c>
      <c r="U1" s="2228"/>
      <c r="V1" s="2228"/>
      <c r="W1" s="2228"/>
      <c r="X1" s="2228"/>
      <c r="Y1" s="2228"/>
      <c r="Z1" s="2228"/>
      <c r="AA1" s="2228"/>
      <c r="AB1" s="2228"/>
      <c r="AC1" s="2228"/>
      <c r="AD1" s="2228"/>
      <c r="AE1" s="2228"/>
      <c r="AF1" s="2228"/>
      <c r="AG1" s="2228"/>
      <c r="AH1" s="2228"/>
      <c r="AI1" s="2228"/>
      <c r="AJ1" s="2228"/>
      <c r="AK1" s="2228"/>
      <c r="AL1" s="2228"/>
      <c r="AM1" s="2228"/>
      <c r="AN1" s="2228"/>
      <c r="AO1" s="2228"/>
      <c r="AP1" s="2228"/>
      <c r="AQ1" s="2228"/>
      <c r="AR1" s="2228"/>
      <c r="AS1" s="2228"/>
    </row>
    <row r="2" spans="1:45" ht="24" customHeight="1">
      <c r="A2" s="2215" t="s">
        <v>3</v>
      </c>
      <c r="B2" s="2067" t="s">
        <v>4</v>
      </c>
      <c r="C2" s="2067" t="s">
        <v>5</v>
      </c>
      <c r="D2" s="2067" t="s">
        <v>6</v>
      </c>
      <c r="E2" s="2067" t="s">
        <v>7</v>
      </c>
      <c r="F2" s="2067" t="s">
        <v>8</v>
      </c>
      <c r="G2" s="2067" t="s">
        <v>9</v>
      </c>
      <c r="H2" s="2067" t="s">
        <v>10</v>
      </c>
      <c r="I2" s="2067" t="s">
        <v>11</v>
      </c>
      <c r="J2" s="2067" t="s">
        <v>12</v>
      </c>
      <c r="K2" s="2067"/>
      <c r="L2" s="2067"/>
      <c r="M2" s="2067"/>
      <c r="N2" s="2067"/>
      <c r="O2" s="2067" t="s">
        <v>13</v>
      </c>
      <c r="P2" s="2067"/>
      <c r="Q2" s="2067"/>
      <c r="R2" s="2067"/>
      <c r="S2" s="2067" t="s">
        <v>14</v>
      </c>
      <c r="T2" s="1888" t="s">
        <v>15</v>
      </c>
      <c r="U2" s="2216" t="s">
        <v>16</v>
      </c>
      <c r="V2" s="2217"/>
      <c r="W2" s="2217"/>
      <c r="X2" s="2217"/>
      <c r="Y2" s="2217"/>
      <c r="Z2" s="2218"/>
      <c r="AA2" s="2067" t="s">
        <v>17</v>
      </c>
      <c r="AB2" s="2067"/>
      <c r="AC2" s="2067" t="s">
        <v>18</v>
      </c>
      <c r="AD2" s="2067"/>
      <c r="AE2" s="2067"/>
      <c r="AF2" s="2067"/>
      <c r="AG2" s="2067"/>
      <c r="AH2" s="2107"/>
      <c r="AI2" s="2067" t="s">
        <v>19</v>
      </c>
      <c r="AJ2" s="2107"/>
      <c r="AK2" s="2107"/>
      <c r="AL2" s="2107"/>
      <c r="AM2" s="2107"/>
      <c r="AN2" s="2107"/>
      <c r="AO2" s="2107"/>
      <c r="AP2" s="2107"/>
      <c r="AQ2" s="2107"/>
      <c r="AR2" s="2107"/>
      <c r="AS2" s="2067" t="s">
        <v>20</v>
      </c>
    </row>
    <row r="3" spans="1:45" ht="24" customHeight="1">
      <c r="A3" s="2215"/>
      <c r="B3" s="2067"/>
      <c r="C3" s="2067"/>
      <c r="D3" s="2067"/>
      <c r="E3" s="2067"/>
      <c r="F3" s="2067"/>
      <c r="G3" s="2067"/>
      <c r="H3" s="2067"/>
      <c r="I3" s="2067"/>
      <c r="J3" s="2067" t="s">
        <v>21</v>
      </c>
      <c r="K3" s="2107"/>
      <c r="L3" s="2107"/>
      <c r="M3" s="2107"/>
      <c r="N3" s="2107"/>
      <c r="O3" s="2067" t="s">
        <v>22</v>
      </c>
      <c r="P3" s="2067" t="s">
        <v>23</v>
      </c>
      <c r="Q3" s="2067" t="s">
        <v>24</v>
      </c>
      <c r="R3" s="2067" t="s">
        <v>25</v>
      </c>
      <c r="S3" s="2067"/>
      <c r="T3" s="1888"/>
      <c r="U3" s="2219"/>
      <c r="V3" s="2220"/>
      <c r="W3" s="2220"/>
      <c r="X3" s="2220"/>
      <c r="Y3" s="2220"/>
      <c r="Z3" s="2221"/>
      <c r="AA3" s="2067" t="s">
        <v>26</v>
      </c>
      <c r="AB3" s="2067" t="s">
        <v>27</v>
      </c>
      <c r="AC3" s="2067" t="s">
        <v>28</v>
      </c>
      <c r="AD3" s="2067"/>
      <c r="AE3" s="2067" t="s">
        <v>29</v>
      </c>
      <c r="AF3" s="2107"/>
      <c r="AG3" s="2107"/>
      <c r="AH3" s="2107" t="s">
        <v>30</v>
      </c>
      <c r="AI3" s="2067" t="s">
        <v>31</v>
      </c>
      <c r="AJ3" s="2107"/>
      <c r="AK3" s="2107"/>
      <c r="AL3" s="2107"/>
      <c r="AM3" s="2107"/>
      <c r="AN3" s="2067" t="s">
        <v>32</v>
      </c>
      <c r="AO3" s="2107"/>
      <c r="AP3" s="2107"/>
      <c r="AQ3" s="2107"/>
      <c r="AR3" s="2107"/>
      <c r="AS3" s="2067"/>
    </row>
    <row r="4" spans="1:45" ht="24" customHeight="1">
      <c r="A4" s="2215"/>
      <c r="B4" s="2067"/>
      <c r="C4" s="2067"/>
      <c r="D4" s="2067"/>
      <c r="E4" s="2067"/>
      <c r="F4" s="2067"/>
      <c r="G4" s="2067"/>
      <c r="H4" s="2067"/>
      <c r="I4" s="2067"/>
      <c r="J4" s="1664" t="s">
        <v>33</v>
      </c>
      <c r="K4" s="1664" t="s">
        <v>34</v>
      </c>
      <c r="L4" s="1664" t="s">
        <v>35</v>
      </c>
      <c r="M4" s="1664" t="s">
        <v>36</v>
      </c>
      <c r="N4" s="1664" t="s">
        <v>37</v>
      </c>
      <c r="O4" s="2067"/>
      <c r="P4" s="2067"/>
      <c r="Q4" s="2067"/>
      <c r="R4" s="2067"/>
      <c r="S4" s="2067"/>
      <c r="T4" s="1888"/>
      <c r="U4" s="2222"/>
      <c r="V4" s="2223"/>
      <c r="W4" s="2223"/>
      <c r="X4" s="2223"/>
      <c r="Y4" s="2223"/>
      <c r="Z4" s="2224"/>
      <c r="AA4" s="2067"/>
      <c r="AB4" s="2067"/>
      <c r="AC4" s="1664" t="s">
        <v>38</v>
      </c>
      <c r="AD4" s="1664" t="s">
        <v>39</v>
      </c>
      <c r="AE4" s="1664" t="s">
        <v>38</v>
      </c>
      <c r="AF4" s="1664" t="s">
        <v>40</v>
      </c>
      <c r="AG4" s="1664" t="s">
        <v>39</v>
      </c>
      <c r="AH4" s="2107"/>
      <c r="AI4" s="1818" t="s">
        <v>41</v>
      </c>
      <c r="AJ4" s="1664" t="s">
        <v>42</v>
      </c>
      <c r="AK4" s="1664" t="s">
        <v>37</v>
      </c>
      <c r="AL4" s="1664" t="s">
        <v>43</v>
      </c>
      <c r="AM4" s="1664" t="s">
        <v>44</v>
      </c>
      <c r="AN4" s="1664" t="s">
        <v>41</v>
      </c>
      <c r="AO4" s="1664" t="s">
        <v>42</v>
      </c>
      <c r="AP4" s="1664" t="s">
        <v>37</v>
      </c>
      <c r="AQ4" s="1664" t="s">
        <v>43</v>
      </c>
      <c r="AR4" s="1664" t="s">
        <v>44</v>
      </c>
      <c r="AS4" s="2067"/>
    </row>
    <row r="5" spans="1:45" s="1821" customFormat="1" ht="24" customHeight="1">
      <c r="A5" s="1819"/>
      <c r="B5" s="1820" t="s">
        <v>48</v>
      </c>
      <c r="C5" s="318" t="s">
        <v>1</v>
      </c>
      <c r="D5" s="318"/>
      <c r="E5" s="315">
        <f>E6+E134+E237+E260+E299+E325+E350+E376+E397+E928+E1050+E1137+E1244+E1290+E1361+E1769+E2051</f>
        <v>2046</v>
      </c>
      <c r="F5" s="315"/>
      <c r="G5" s="318">
        <f>SUM(G7:G133,G135:G236,G238:G259,G261:G298,G300:G324,G326:G349,G351:G375,G377:G396,G398:G927,G929:G1049,G1051:G1136,G1138:G1243,G1245:G1289,G1291:G1360,G1362:G1768,G1770:G2050,G2052:G2069)</f>
        <v>14214847.910119999</v>
      </c>
      <c r="H5" s="318">
        <f>SUM(H7:H133,H135:H236,H238:H259,H261:H298,H300:H324,H326:H349,H351:H375,H377:H396,H398:H927,H929:H1049,H1051:H1136,H1138:H1243,H1245:H1289,H1291:H1360,H1362:H1768,H1770:H2050,H2052:H2069)</f>
        <v>452500.3949999999</v>
      </c>
      <c r="I5" s="318">
        <f>SUM(I7:I133,I135:I236,I238:I259,I261:I298,I300:I324,I326:I349,I351:I375,I377:I396,I398:I927,I929:I1049,I1051:I1136,I1138:I1243,I1245:I1289,I1291:I1360,I1362:I1768,I1770:I2050,I2052:I2069)</f>
        <v>1226165.7750000004</v>
      </c>
      <c r="J5" s="318"/>
      <c r="K5" s="318"/>
      <c r="L5" s="318"/>
      <c r="M5" s="318"/>
      <c r="N5" s="318"/>
      <c r="O5" s="318"/>
      <c r="P5" s="318"/>
      <c r="Q5" s="349"/>
      <c r="R5" s="349"/>
      <c r="S5" s="349"/>
      <c r="T5" s="349"/>
      <c r="U5" s="349"/>
      <c r="V5" s="349"/>
      <c r="W5" s="349"/>
      <c r="X5" s="349"/>
      <c r="Y5" s="349"/>
      <c r="Z5" s="318"/>
      <c r="AA5" s="318"/>
      <c r="AB5" s="318"/>
      <c r="AC5" s="461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80"/>
      <c r="AP5" s="380"/>
      <c r="AQ5" s="380"/>
      <c r="AR5" s="380"/>
      <c r="AS5" s="380"/>
    </row>
    <row r="6" spans="1:45" s="1821" customFormat="1" ht="24" customHeight="1">
      <c r="A6" s="1819"/>
      <c r="B6" s="1820" t="s">
        <v>56</v>
      </c>
      <c r="C6" s="318" t="s">
        <v>2001</v>
      </c>
      <c r="D6" s="380"/>
      <c r="E6" s="315">
        <f>COUNTA(E7:E133)</f>
        <v>127</v>
      </c>
      <c r="F6" s="318"/>
      <c r="G6" s="318">
        <f>SUM(G7:G133)</f>
        <v>384775.78</v>
      </c>
      <c r="H6" s="318">
        <f>SUM(H7:H133)</f>
        <v>8272.4</v>
      </c>
      <c r="I6" s="318">
        <f>SUM(I7:I133)</f>
        <v>179582.22999999998</v>
      </c>
      <c r="J6" s="318"/>
      <c r="K6" s="318"/>
      <c r="L6" s="318"/>
      <c r="M6" s="318"/>
      <c r="N6" s="318"/>
      <c r="O6" s="380"/>
      <c r="P6" s="380"/>
      <c r="Q6" s="380"/>
      <c r="R6" s="380"/>
      <c r="S6" s="380"/>
      <c r="T6" s="381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0"/>
      <c r="AO6" s="380"/>
      <c r="AP6" s="380"/>
      <c r="AQ6" s="380"/>
      <c r="AR6" s="380"/>
      <c r="AS6" s="380"/>
    </row>
    <row r="7" spans="1:45" s="1821" customFormat="1" ht="24" customHeight="1">
      <c r="A7" s="1819"/>
      <c r="B7" s="1822"/>
      <c r="C7" s="228" t="s">
        <v>7418</v>
      </c>
      <c r="D7" s="260" t="s">
        <v>12431</v>
      </c>
      <c r="E7" s="260" t="s">
        <v>12431</v>
      </c>
      <c r="F7" s="228" t="s">
        <v>2614</v>
      </c>
      <c r="G7" s="228">
        <v>584</v>
      </c>
      <c r="H7" s="228">
        <v>326</v>
      </c>
      <c r="I7" s="228">
        <v>2431</v>
      </c>
      <c r="J7" s="228"/>
      <c r="K7" s="228"/>
      <c r="L7" s="228"/>
      <c r="M7" s="228"/>
      <c r="N7" s="228">
        <v>438</v>
      </c>
      <c r="O7" s="254"/>
      <c r="P7" s="254"/>
      <c r="Q7" s="254"/>
      <c r="R7" s="254"/>
      <c r="S7" s="236"/>
      <c r="T7" s="236">
        <v>2015</v>
      </c>
      <c r="U7" s="254"/>
      <c r="V7" s="254"/>
      <c r="W7" s="254"/>
      <c r="X7" s="254"/>
      <c r="Y7" s="254"/>
      <c r="Z7" s="254">
        <v>592</v>
      </c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</row>
    <row r="8" spans="1:45" s="1821" customFormat="1" ht="24" customHeight="1">
      <c r="A8" s="1819"/>
      <c r="B8" s="1822"/>
      <c r="C8" s="228" t="s">
        <v>7418</v>
      </c>
      <c r="D8" s="260" t="s">
        <v>12432</v>
      </c>
      <c r="E8" s="260" t="s">
        <v>15438</v>
      </c>
      <c r="F8" s="228" t="s">
        <v>2614</v>
      </c>
      <c r="G8" s="228">
        <v>6351</v>
      </c>
      <c r="H8" s="328">
        <v>3440</v>
      </c>
      <c r="I8" s="328">
        <v>12127</v>
      </c>
      <c r="J8" s="228"/>
      <c r="K8" s="228"/>
      <c r="L8" s="228"/>
      <c r="M8" s="228"/>
      <c r="N8" s="228">
        <v>643.38</v>
      </c>
      <c r="O8" s="254"/>
      <c r="P8" s="254"/>
      <c r="Q8" s="254"/>
      <c r="R8" s="254"/>
      <c r="S8" s="236"/>
      <c r="T8" s="236">
        <v>2016</v>
      </c>
      <c r="U8" s="254" t="s">
        <v>12433</v>
      </c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 t="s">
        <v>12433</v>
      </c>
    </row>
    <row r="9" spans="1:45" s="1821" customFormat="1" ht="24" customHeight="1">
      <c r="A9" s="1819"/>
      <c r="B9" s="1822"/>
      <c r="C9" s="228" t="s">
        <v>7418</v>
      </c>
      <c r="D9" s="260" t="s">
        <v>12434</v>
      </c>
      <c r="E9" s="260" t="s">
        <v>15439</v>
      </c>
      <c r="F9" s="228" t="s">
        <v>7418</v>
      </c>
      <c r="G9" s="228">
        <v>10004</v>
      </c>
      <c r="H9" s="228"/>
      <c r="I9" s="228"/>
      <c r="J9" s="228">
        <v>15</v>
      </c>
      <c r="K9" s="228">
        <v>20</v>
      </c>
      <c r="L9" s="228"/>
      <c r="M9" s="228"/>
      <c r="N9" s="228">
        <v>300</v>
      </c>
      <c r="O9" s="254"/>
      <c r="P9" s="254"/>
      <c r="Q9" s="254"/>
      <c r="R9" s="254"/>
      <c r="S9" s="236"/>
      <c r="T9" s="236">
        <v>2021</v>
      </c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  <c r="AL9" s="254"/>
      <c r="AM9" s="254"/>
      <c r="AN9" s="254"/>
      <c r="AO9" s="254"/>
      <c r="AP9" s="254"/>
      <c r="AQ9" s="254"/>
      <c r="AR9" s="254"/>
      <c r="AS9" s="254"/>
    </row>
    <row r="10" spans="1:45" s="1821" customFormat="1" ht="24" customHeight="1">
      <c r="A10" s="1819"/>
      <c r="B10" s="1822"/>
      <c r="C10" s="228" t="s">
        <v>16046</v>
      </c>
      <c r="D10" s="254"/>
      <c r="E10" s="260" t="s">
        <v>16064</v>
      </c>
      <c r="F10" s="228" t="s">
        <v>16046</v>
      </c>
      <c r="G10" s="228">
        <v>814.6</v>
      </c>
      <c r="H10" s="291"/>
      <c r="I10" s="228">
        <v>815</v>
      </c>
      <c r="J10" s="228"/>
      <c r="K10" s="228"/>
      <c r="L10" s="228"/>
      <c r="M10" s="228"/>
      <c r="N10" s="228"/>
      <c r="O10" s="254"/>
      <c r="P10" s="254"/>
      <c r="Q10" s="254"/>
      <c r="R10" s="254"/>
      <c r="S10" s="254"/>
      <c r="T10" s="300">
        <v>2023</v>
      </c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 t="s">
        <v>18250</v>
      </c>
    </row>
    <row r="11" spans="1:45" s="1821" customFormat="1" ht="24" customHeight="1">
      <c r="A11" s="1819"/>
      <c r="B11" s="1822"/>
      <c r="C11" s="228" t="s">
        <v>16046</v>
      </c>
      <c r="D11" s="244"/>
      <c r="E11" s="260" t="s">
        <v>16065</v>
      </c>
      <c r="F11" s="228" t="s">
        <v>16046</v>
      </c>
      <c r="G11" s="228">
        <v>630</v>
      </c>
      <c r="H11" s="228"/>
      <c r="I11" s="228">
        <v>630</v>
      </c>
      <c r="J11" s="228"/>
      <c r="K11" s="244"/>
      <c r="L11" s="244"/>
      <c r="M11" s="244"/>
      <c r="N11" s="244"/>
      <c r="O11" s="244"/>
      <c r="P11" s="244"/>
      <c r="Q11" s="244"/>
      <c r="R11" s="244"/>
      <c r="S11" s="244"/>
      <c r="T11" s="300">
        <v>2020</v>
      </c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 t="s">
        <v>16066</v>
      </c>
    </row>
    <row r="12" spans="1:45" s="1821" customFormat="1" ht="24" customHeight="1">
      <c r="A12" s="1819"/>
      <c r="B12" s="1822"/>
      <c r="C12" s="228" t="s">
        <v>13355</v>
      </c>
      <c r="D12" s="260"/>
      <c r="E12" s="260" t="s">
        <v>13248</v>
      </c>
      <c r="F12" s="228" t="s">
        <v>13460</v>
      </c>
      <c r="G12" s="228">
        <v>552</v>
      </c>
      <c r="H12" s="328">
        <v>552</v>
      </c>
      <c r="I12" s="328">
        <v>552</v>
      </c>
      <c r="J12" s="228">
        <v>16</v>
      </c>
      <c r="K12" s="228">
        <v>25</v>
      </c>
      <c r="L12" s="228"/>
      <c r="M12" s="228"/>
      <c r="N12" s="228">
        <v>400</v>
      </c>
      <c r="O12" s="254"/>
      <c r="P12" s="254"/>
      <c r="Q12" s="254"/>
      <c r="R12" s="254"/>
      <c r="S12" s="236"/>
      <c r="T12" s="236">
        <v>2016</v>
      </c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</row>
    <row r="13" spans="1:45" s="1821" customFormat="1" ht="24" customHeight="1">
      <c r="A13" s="1819"/>
      <c r="B13" s="1822"/>
      <c r="C13" s="228" t="s">
        <v>7414</v>
      </c>
      <c r="D13" s="254" t="s">
        <v>10083</v>
      </c>
      <c r="E13" s="260" t="s">
        <v>18251</v>
      </c>
      <c r="F13" s="228" t="s">
        <v>7428</v>
      </c>
      <c r="G13" s="228"/>
      <c r="H13" s="228">
        <v>560</v>
      </c>
      <c r="I13" s="228"/>
      <c r="J13" s="228">
        <v>20</v>
      </c>
      <c r="K13" s="228">
        <v>28</v>
      </c>
      <c r="L13" s="228"/>
      <c r="M13" s="228"/>
      <c r="N13" s="228">
        <v>560</v>
      </c>
      <c r="O13" s="254"/>
      <c r="P13" s="254"/>
      <c r="Q13" s="254"/>
      <c r="R13" s="254"/>
      <c r="S13" s="254"/>
      <c r="T13" s="236">
        <v>2009</v>
      </c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</row>
    <row r="14" spans="1:45" s="1821" customFormat="1" ht="24" customHeight="1">
      <c r="A14" s="1819"/>
      <c r="B14" s="1822"/>
      <c r="C14" s="228" t="s">
        <v>7414</v>
      </c>
      <c r="D14" s="254" t="s">
        <v>10083</v>
      </c>
      <c r="E14" s="260" t="s">
        <v>15440</v>
      </c>
      <c r="F14" s="228" t="s">
        <v>7428</v>
      </c>
      <c r="G14" s="228">
        <v>1108</v>
      </c>
      <c r="H14" s="228"/>
      <c r="I14" s="228"/>
      <c r="J14" s="228">
        <v>35</v>
      </c>
      <c r="K14" s="228">
        <v>32</v>
      </c>
      <c r="L14" s="228"/>
      <c r="M14" s="228"/>
      <c r="N14" s="228">
        <v>1108</v>
      </c>
      <c r="O14" s="254"/>
      <c r="P14" s="254"/>
      <c r="Q14" s="254"/>
      <c r="R14" s="254"/>
      <c r="S14" s="254"/>
      <c r="T14" s="236">
        <v>1993</v>
      </c>
      <c r="U14" s="254"/>
      <c r="V14" s="254"/>
      <c r="W14" s="254"/>
      <c r="X14" s="254"/>
      <c r="Y14" s="254"/>
      <c r="Z14" s="254">
        <v>200</v>
      </c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</row>
    <row r="15" spans="1:45" s="1821" customFormat="1" ht="24" customHeight="1">
      <c r="A15" s="1819"/>
      <c r="B15" s="1822"/>
      <c r="C15" s="228" t="s">
        <v>13355</v>
      </c>
      <c r="D15" s="244"/>
      <c r="E15" s="260" t="s">
        <v>15442</v>
      </c>
      <c r="F15" s="228" t="s">
        <v>13355</v>
      </c>
      <c r="G15" s="228">
        <v>164</v>
      </c>
      <c r="H15" s="228">
        <v>97</v>
      </c>
      <c r="I15" s="228">
        <v>164</v>
      </c>
      <c r="J15" s="228"/>
      <c r="K15" s="244"/>
      <c r="L15" s="244"/>
      <c r="M15" s="244"/>
      <c r="N15" s="244"/>
      <c r="O15" s="244"/>
      <c r="P15" s="244"/>
      <c r="Q15" s="244"/>
      <c r="R15" s="244"/>
      <c r="S15" s="244"/>
      <c r="T15" s="241">
        <v>1999</v>
      </c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</row>
    <row r="16" spans="1:45" s="1821" customFormat="1" ht="24" customHeight="1">
      <c r="A16" s="1819"/>
      <c r="B16" s="1822"/>
      <c r="C16" s="228" t="s">
        <v>13355</v>
      </c>
      <c r="D16" s="244"/>
      <c r="E16" s="260" t="s">
        <v>18252</v>
      </c>
      <c r="F16" s="228" t="s">
        <v>16067</v>
      </c>
      <c r="G16" s="228">
        <v>200</v>
      </c>
      <c r="H16" s="228"/>
      <c r="I16" s="228"/>
      <c r="J16" s="228"/>
      <c r="K16" s="244"/>
      <c r="L16" s="244"/>
      <c r="M16" s="244"/>
      <c r="N16" s="244"/>
      <c r="O16" s="244"/>
      <c r="P16" s="244"/>
      <c r="Q16" s="244"/>
      <c r="R16" s="244"/>
      <c r="S16" s="244"/>
      <c r="T16" s="241">
        <v>1985</v>
      </c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54"/>
    </row>
    <row r="17" spans="1:45" s="1821" customFormat="1" ht="24" customHeight="1">
      <c r="A17" s="1819"/>
      <c r="B17" s="1822"/>
      <c r="C17" s="228" t="s">
        <v>13355</v>
      </c>
      <c r="D17" s="244"/>
      <c r="E17" s="260" t="s">
        <v>18253</v>
      </c>
      <c r="F17" s="228" t="s">
        <v>16067</v>
      </c>
      <c r="G17" s="228">
        <v>230</v>
      </c>
      <c r="H17" s="228"/>
      <c r="I17" s="228"/>
      <c r="J17" s="228"/>
      <c r="K17" s="244"/>
      <c r="L17" s="244"/>
      <c r="M17" s="244"/>
      <c r="N17" s="244"/>
      <c r="O17" s="244"/>
      <c r="P17" s="244"/>
      <c r="Q17" s="244"/>
      <c r="R17" s="244"/>
      <c r="S17" s="244"/>
      <c r="T17" s="241">
        <v>1975</v>
      </c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54"/>
    </row>
    <row r="18" spans="1:45" s="1821" customFormat="1" ht="24" customHeight="1">
      <c r="A18" s="1819"/>
      <c r="B18" s="1822"/>
      <c r="C18" s="228" t="s">
        <v>13355</v>
      </c>
      <c r="D18" s="244"/>
      <c r="E18" s="260" t="s">
        <v>18254</v>
      </c>
      <c r="F18" s="228" t="s">
        <v>16067</v>
      </c>
      <c r="G18" s="228">
        <v>240</v>
      </c>
      <c r="H18" s="228"/>
      <c r="I18" s="228"/>
      <c r="J18" s="228"/>
      <c r="K18" s="244"/>
      <c r="L18" s="244"/>
      <c r="M18" s="244"/>
      <c r="N18" s="244"/>
      <c r="O18" s="244"/>
      <c r="P18" s="244"/>
      <c r="Q18" s="244"/>
      <c r="R18" s="244"/>
      <c r="S18" s="244"/>
      <c r="T18" s="241">
        <v>1985</v>
      </c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54"/>
    </row>
    <row r="19" spans="1:45" s="1821" customFormat="1" ht="24" customHeight="1">
      <c r="A19" s="1819"/>
      <c r="B19" s="1822"/>
      <c r="C19" s="228" t="s">
        <v>13355</v>
      </c>
      <c r="D19" s="244"/>
      <c r="E19" s="260" t="s">
        <v>18255</v>
      </c>
      <c r="F19" s="228" t="s">
        <v>16067</v>
      </c>
      <c r="G19" s="228">
        <v>750</v>
      </c>
      <c r="H19" s="228"/>
      <c r="I19" s="228"/>
      <c r="J19" s="228"/>
      <c r="K19" s="244"/>
      <c r="L19" s="244"/>
      <c r="M19" s="244"/>
      <c r="N19" s="244"/>
      <c r="O19" s="244"/>
      <c r="P19" s="244"/>
      <c r="Q19" s="244"/>
      <c r="R19" s="244"/>
      <c r="S19" s="244"/>
      <c r="T19" s="241">
        <v>1975</v>
      </c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54"/>
    </row>
    <row r="20" spans="1:45" s="1821" customFormat="1" ht="24" customHeight="1">
      <c r="A20" s="1819"/>
      <c r="B20" s="1822"/>
      <c r="C20" s="228" t="s">
        <v>13355</v>
      </c>
      <c r="D20" s="244"/>
      <c r="E20" s="260" t="s">
        <v>18256</v>
      </c>
      <c r="F20" s="228" t="s">
        <v>16067</v>
      </c>
      <c r="G20" s="228">
        <v>680</v>
      </c>
      <c r="H20" s="228"/>
      <c r="I20" s="228"/>
      <c r="J20" s="228"/>
      <c r="K20" s="244"/>
      <c r="L20" s="244"/>
      <c r="M20" s="244"/>
      <c r="N20" s="244"/>
      <c r="O20" s="244"/>
      <c r="P20" s="244"/>
      <c r="Q20" s="244"/>
      <c r="R20" s="244"/>
      <c r="S20" s="244"/>
      <c r="T20" s="241">
        <v>1975</v>
      </c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54"/>
    </row>
    <row r="21" spans="1:45" s="1821" customFormat="1" ht="24" customHeight="1">
      <c r="A21" s="1819"/>
      <c r="B21" s="1822"/>
      <c r="C21" s="228" t="s">
        <v>13355</v>
      </c>
      <c r="D21" s="244"/>
      <c r="E21" s="260" t="s">
        <v>18257</v>
      </c>
      <c r="F21" s="228" t="s">
        <v>16067</v>
      </c>
      <c r="G21" s="228">
        <v>600</v>
      </c>
      <c r="H21" s="228"/>
      <c r="I21" s="228"/>
      <c r="J21" s="228"/>
      <c r="K21" s="244"/>
      <c r="L21" s="244"/>
      <c r="M21" s="244"/>
      <c r="N21" s="244"/>
      <c r="O21" s="244"/>
      <c r="P21" s="244"/>
      <c r="Q21" s="244"/>
      <c r="R21" s="244"/>
      <c r="S21" s="244"/>
      <c r="T21" s="241">
        <v>1975</v>
      </c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54"/>
    </row>
    <row r="22" spans="1:45" s="1821" customFormat="1" ht="24" customHeight="1">
      <c r="A22" s="1819"/>
      <c r="B22" s="1822"/>
      <c r="C22" s="228" t="s">
        <v>13355</v>
      </c>
      <c r="D22" s="244"/>
      <c r="E22" s="260" t="s">
        <v>18258</v>
      </c>
      <c r="F22" s="228" t="s">
        <v>16067</v>
      </c>
      <c r="G22" s="228">
        <v>374</v>
      </c>
      <c r="H22" s="228"/>
      <c r="I22" s="228"/>
      <c r="J22" s="228"/>
      <c r="K22" s="244"/>
      <c r="L22" s="244"/>
      <c r="M22" s="244"/>
      <c r="N22" s="244"/>
      <c r="O22" s="244"/>
      <c r="P22" s="244"/>
      <c r="Q22" s="244"/>
      <c r="R22" s="244"/>
      <c r="S22" s="244"/>
      <c r="T22" s="241">
        <v>2009</v>
      </c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54"/>
    </row>
    <row r="23" spans="1:45" s="1821" customFormat="1" ht="24" customHeight="1">
      <c r="A23" s="1819"/>
      <c r="B23" s="1822"/>
      <c r="C23" s="228" t="s">
        <v>13355</v>
      </c>
      <c r="D23" s="244"/>
      <c r="E23" s="260" t="s">
        <v>18259</v>
      </c>
      <c r="F23" s="228" t="s">
        <v>16067</v>
      </c>
      <c r="G23" s="228">
        <v>258</v>
      </c>
      <c r="H23" s="228"/>
      <c r="I23" s="228"/>
      <c r="J23" s="228"/>
      <c r="K23" s="244"/>
      <c r="L23" s="244"/>
      <c r="M23" s="244"/>
      <c r="N23" s="244"/>
      <c r="O23" s="244"/>
      <c r="P23" s="244"/>
      <c r="Q23" s="244"/>
      <c r="R23" s="244"/>
      <c r="S23" s="244"/>
      <c r="T23" s="241">
        <v>1985</v>
      </c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54"/>
    </row>
    <row r="24" spans="1:45" s="1821" customFormat="1" ht="24" customHeight="1">
      <c r="A24" s="1819"/>
      <c r="B24" s="1822"/>
      <c r="C24" s="228" t="s">
        <v>13355</v>
      </c>
      <c r="D24" s="244"/>
      <c r="E24" s="260" t="s">
        <v>18260</v>
      </c>
      <c r="F24" s="228" t="s">
        <v>16067</v>
      </c>
      <c r="G24" s="228">
        <v>982</v>
      </c>
      <c r="H24" s="228"/>
      <c r="I24" s="228"/>
      <c r="J24" s="228"/>
      <c r="K24" s="244"/>
      <c r="L24" s="244"/>
      <c r="M24" s="244"/>
      <c r="N24" s="244"/>
      <c r="O24" s="244"/>
      <c r="P24" s="244"/>
      <c r="Q24" s="244"/>
      <c r="R24" s="244"/>
      <c r="S24" s="244"/>
      <c r="T24" s="241">
        <v>1985</v>
      </c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54"/>
    </row>
    <row r="25" spans="1:45" s="1821" customFormat="1" ht="24" customHeight="1">
      <c r="A25" s="1819"/>
      <c r="B25" s="1822"/>
      <c r="C25" s="228" t="s">
        <v>13355</v>
      </c>
      <c r="D25" s="244"/>
      <c r="E25" s="260" t="s">
        <v>18261</v>
      </c>
      <c r="F25" s="228" t="s">
        <v>16067</v>
      </c>
      <c r="G25" s="228">
        <v>263</v>
      </c>
      <c r="H25" s="228"/>
      <c r="I25" s="228"/>
      <c r="J25" s="228"/>
      <c r="K25" s="244"/>
      <c r="L25" s="244"/>
      <c r="M25" s="244"/>
      <c r="N25" s="244"/>
      <c r="O25" s="244"/>
      <c r="P25" s="244"/>
      <c r="Q25" s="244"/>
      <c r="R25" s="244"/>
      <c r="S25" s="244"/>
      <c r="T25" s="241">
        <v>2009</v>
      </c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54"/>
    </row>
    <row r="26" spans="1:45" s="1821" customFormat="1" ht="24" customHeight="1">
      <c r="A26" s="1819"/>
      <c r="B26" s="1822"/>
      <c r="C26" s="228" t="s">
        <v>13355</v>
      </c>
      <c r="D26" s="244"/>
      <c r="E26" s="260" t="s">
        <v>16068</v>
      </c>
      <c r="F26" s="228" t="s">
        <v>16067</v>
      </c>
      <c r="G26" s="228">
        <v>188</v>
      </c>
      <c r="H26" s="228"/>
      <c r="I26" s="228"/>
      <c r="J26" s="228"/>
      <c r="K26" s="244"/>
      <c r="L26" s="244"/>
      <c r="M26" s="244"/>
      <c r="N26" s="244"/>
      <c r="O26" s="244"/>
      <c r="P26" s="244"/>
      <c r="Q26" s="244"/>
      <c r="R26" s="244"/>
      <c r="S26" s="244"/>
      <c r="T26" s="241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54"/>
    </row>
    <row r="27" spans="1:45" s="1821" customFormat="1" ht="24" customHeight="1">
      <c r="A27" s="1819"/>
      <c r="B27" s="1822"/>
      <c r="C27" s="228" t="s">
        <v>13355</v>
      </c>
      <c r="D27" s="244"/>
      <c r="E27" s="260" t="s">
        <v>18262</v>
      </c>
      <c r="F27" s="228" t="s">
        <v>16067</v>
      </c>
      <c r="G27" s="228">
        <v>154</v>
      </c>
      <c r="H27" s="228"/>
      <c r="I27" s="228"/>
      <c r="J27" s="228"/>
      <c r="K27" s="244"/>
      <c r="L27" s="244"/>
      <c r="M27" s="244"/>
      <c r="N27" s="244"/>
      <c r="O27" s="244"/>
      <c r="P27" s="244"/>
      <c r="Q27" s="244"/>
      <c r="R27" s="244"/>
      <c r="S27" s="244"/>
      <c r="T27" s="241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54"/>
    </row>
    <row r="28" spans="1:45" s="1821" customFormat="1" ht="24" customHeight="1">
      <c r="A28" s="1819"/>
      <c r="B28" s="1822"/>
      <c r="C28" s="228" t="s">
        <v>873</v>
      </c>
      <c r="D28" s="254" t="s">
        <v>10266</v>
      </c>
      <c r="E28" s="260" t="s">
        <v>18263</v>
      </c>
      <c r="F28" s="228" t="s">
        <v>873</v>
      </c>
      <c r="G28" s="228">
        <v>1188</v>
      </c>
      <c r="H28" s="228"/>
      <c r="I28" s="228"/>
      <c r="J28" s="228">
        <v>33</v>
      </c>
      <c r="K28" s="228">
        <v>36</v>
      </c>
      <c r="L28" s="228"/>
      <c r="M28" s="228"/>
      <c r="N28" s="228">
        <v>1188</v>
      </c>
      <c r="O28" s="254"/>
      <c r="P28" s="254"/>
      <c r="Q28" s="254"/>
      <c r="R28" s="254"/>
      <c r="S28" s="254"/>
      <c r="T28" s="236">
        <v>2008</v>
      </c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  <c r="AL28" s="254"/>
      <c r="AM28" s="254"/>
      <c r="AN28" s="254"/>
      <c r="AO28" s="254"/>
      <c r="AP28" s="254"/>
      <c r="AQ28" s="254"/>
      <c r="AR28" s="254"/>
      <c r="AS28" s="254" t="s">
        <v>711</v>
      </c>
    </row>
    <row r="29" spans="1:45" s="1821" customFormat="1" ht="24" customHeight="1">
      <c r="A29" s="1819"/>
      <c r="B29" s="1822"/>
      <c r="C29" s="228" t="s">
        <v>873</v>
      </c>
      <c r="D29" s="254" t="s">
        <v>10266</v>
      </c>
      <c r="E29" s="260" t="s">
        <v>18264</v>
      </c>
      <c r="F29" s="228" t="s">
        <v>873</v>
      </c>
      <c r="G29" s="228">
        <v>1110</v>
      </c>
      <c r="H29" s="228"/>
      <c r="I29" s="228"/>
      <c r="J29" s="228">
        <v>37</v>
      </c>
      <c r="K29" s="228">
        <v>30</v>
      </c>
      <c r="L29" s="228"/>
      <c r="M29" s="228"/>
      <c r="N29" s="228">
        <v>1110</v>
      </c>
      <c r="O29" s="254"/>
      <c r="P29" s="254"/>
      <c r="Q29" s="254"/>
      <c r="R29" s="254"/>
      <c r="S29" s="254"/>
      <c r="T29" s="236">
        <v>1999</v>
      </c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  <c r="AL29" s="254"/>
      <c r="AM29" s="254"/>
      <c r="AN29" s="254"/>
      <c r="AO29" s="254"/>
      <c r="AP29" s="254"/>
      <c r="AQ29" s="254"/>
      <c r="AR29" s="254"/>
      <c r="AS29" s="254"/>
    </row>
    <row r="30" spans="1:45" s="1821" customFormat="1" ht="24" customHeight="1">
      <c r="A30" s="1819"/>
      <c r="B30" s="1822"/>
      <c r="C30" s="228" t="s">
        <v>873</v>
      </c>
      <c r="D30" s="254"/>
      <c r="E30" s="260" t="s">
        <v>18265</v>
      </c>
      <c r="F30" s="228" t="s">
        <v>873</v>
      </c>
      <c r="G30" s="228">
        <v>375</v>
      </c>
      <c r="H30" s="228"/>
      <c r="I30" s="228"/>
      <c r="J30" s="228">
        <v>15</v>
      </c>
      <c r="K30" s="228">
        <v>25</v>
      </c>
      <c r="L30" s="228"/>
      <c r="M30" s="228"/>
      <c r="N30" s="228">
        <v>375</v>
      </c>
      <c r="O30" s="254"/>
      <c r="P30" s="254"/>
      <c r="Q30" s="254"/>
      <c r="R30" s="254"/>
      <c r="S30" s="254"/>
      <c r="T30" s="236">
        <v>2017</v>
      </c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254"/>
      <c r="AN30" s="254"/>
      <c r="AO30" s="254"/>
      <c r="AP30" s="254"/>
      <c r="AQ30" s="254"/>
      <c r="AR30" s="254"/>
      <c r="AS30" s="254" t="s">
        <v>12435</v>
      </c>
    </row>
    <row r="31" spans="1:45" ht="24" customHeight="1">
      <c r="A31" s="217"/>
      <c r="B31" s="1823"/>
      <c r="C31" s="228" t="s">
        <v>873</v>
      </c>
      <c r="D31" s="254"/>
      <c r="E31" s="260" t="s">
        <v>15443</v>
      </c>
      <c r="F31" s="228" t="s">
        <v>873</v>
      </c>
      <c r="G31" s="228">
        <v>558</v>
      </c>
      <c r="H31" s="228"/>
      <c r="I31" s="228"/>
      <c r="J31" s="228">
        <v>18</v>
      </c>
      <c r="K31" s="228">
        <v>31</v>
      </c>
      <c r="L31" s="228"/>
      <c r="M31" s="228"/>
      <c r="N31" s="228">
        <v>558</v>
      </c>
      <c r="O31" s="254"/>
      <c r="P31" s="254"/>
      <c r="Q31" s="254"/>
      <c r="R31" s="254"/>
      <c r="S31" s="254"/>
      <c r="T31" s="236">
        <v>2015</v>
      </c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 t="s">
        <v>12436</v>
      </c>
    </row>
    <row r="32" spans="1:45" ht="24" customHeight="1">
      <c r="A32" s="217"/>
      <c r="B32" s="1823"/>
      <c r="C32" s="228" t="s">
        <v>873</v>
      </c>
      <c r="D32" s="254"/>
      <c r="E32" s="260" t="s">
        <v>18266</v>
      </c>
      <c r="F32" s="228" t="s">
        <v>873</v>
      </c>
      <c r="G32" s="228">
        <v>820</v>
      </c>
      <c r="H32" s="228"/>
      <c r="I32" s="228"/>
      <c r="J32" s="228">
        <v>20</v>
      </c>
      <c r="K32" s="228">
        <v>41</v>
      </c>
      <c r="L32" s="228"/>
      <c r="M32" s="228"/>
      <c r="N32" s="228">
        <v>821</v>
      </c>
      <c r="O32" s="254"/>
      <c r="P32" s="254"/>
      <c r="Q32" s="254"/>
      <c r="R32" s="254"/>
      <c r="S32" s="254"/>
      <c r="T32" s="236">
        <v>2012</v>
      </c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254"/>
      <c r="AN32" s="254"/>
      <c r="AO32" s="254"/>
      <c r="AP32" s="254"/>
      <c r="AQ32" s="254"/>
      <c r="AR32" s="254"/>
      <c r="AS32" s="254" t="s">
        <v>711</v>
      </c>
    </row>
    <row r="33" spans="1:45" ht="24" customHeight="1">
      <c r="A33" s="217"/>
      <c r="B33" s="1823"/>
      <c r="C33" s="228" t="s">
        <v>873</v>
      </c>
      <c r="D33" s="254"/>
      <c r="E33" s="260" t="s">
        <v>15444</v>
      </c>
      <c r="F33" s="228" t="s">
        <v>873</v>
      </c>
      <c r="G33" s="228">
        <v>1606</v>
      </c>
      <c r="H33" s="228"/>
      <c r="I33" s="228"/>
      <c r="J33" s="228">
        <v>22</v>
      </c>
      <c r="K33" s="228">
        <v>73</v>
      </c>
      <c r="L33" s="228"/>
      <c r="M33" s="228"/>
      <c r="N33" s="228">
        <v>1606</v>
      </c>
      <c r="O33" s="254"/>
      <c r="P33" s="254"/>
      <c r="Q33" s="254"/>
      <c r="R33" s="254"/>
      <c r="S33" s="254"/>
      <c r="T33" s="236">
        <v>2012</v>
      </c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  <c r="AL33" s="254"/>
      <c r="AM33" s="254"/>
      <c r="AN33" s="254"/>
      <c r="AO33" s="254"/>
      <c r="AP33" s="254"/>
      <c r="AQ33" s="254"/>
      <c r="AR33" s="254"/>
      <c r="AS33" s="254" t="s">
        <v>12437</v>
      </c>
    </row>
    <row r="34" spans="1:45" ht="24" customHeight="1">
      <c r="A34" s="217"/>
      <c r="B34" s="1823"/>
      <c r="C34" s="228" t="s">
        <v>873</v>
      </c>
      <c r="D34" s="254"/>
      <c r="E34" s="260" t="s">
        <v>15445</v>
      </c>
      <c r="F34" s="228" t="s">
        <v>13359</v>
      </c>
      <c r="G34" s="228">
        <v>377</v>
      </c>
      <c r="H34" s="228"/>
      <c r="I34" s="228"/>
      <c r="J34" s="228"/>
      <c r="K34" s="228"/>
      <c r="L34" s="228"/>
      <c r="M34" s="228"/>
      <c r="N34" s="228">
        <v>377</v>
      </c>
      <c r="O34" s="254"/>
      <c r="P34" s="254"/>
      <c r="Q34" s="254"/>
      <c r="R34" s="254"/>
      <c r="S34" s="254"/>
      <c r="T34" s="236">
        <v>2017</v>
      </c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  <c r="AL34" s="254"/>
      <c r="AM34" s="254"/>
      <c r="AN34" s="254"/>
      <c r="AO34" s="254"/>
      <c r="AP34" s="254"/>
      <c r="AQ34" s="254"/>
      <c r="AR34" s="254"/>
      <c r="AS34" s="254" t="s">
        <v>1790</v>
      </c>
    </row>
    <row r="35" spans="1:45" ht="24" customHeight="1">
      <c r="A35" s="217"/>
      <c r="B35" s="1823"/>
      <c r="C35" s="228" t="s">
        <v>13359</v>
      </c>
      <c r="D35" s="244"/>
      <c r="E35" s="260" t="s">
        <v>15447</v>
      </c>
      <c r="F35" s="228" t="s">
        <v>13359</v>
      </c>
      <c r="G35" s="228">
        <v>16132</v>
      </c>
      <c r="H35" s="228"/>
      <c r="I35" s="228">
        <v>750</v>
      </c>
      <c r="J35" s="228"/>
      <c r="K35" s="244"/>
      <c r="L35" s="244"/>
      <c r="M35" s="244"/>
      <c r="N35" s="244"/>
      <c r="O35" s="244"/>
      <c r="P35" s="244"/>
      <c r="Q35" s="244"/>
      <c r="R35" s="244"/>
      <c r="S35" s="244"/>
      <c r="T35" s="241">
        <v>1999</v>
      </c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</row>
    <row r="36" spans="1:45" ht="24" customHeight="1">
      <c r="A36" s="217"/>
      <c r="B36" s="1823"/>
      <c r="C36" s="228" t="s">
        <v>13359</v>
      </c>
      <c r="D36" s="244"/>
      <c r="E36" s="260" t="s">
        <v>18267</v>
      </c>
      <c r="F36" s="228" t="s">
        <v>13359</v>
      </c>
      <c r="G36" s="228">
        <v>14687</v>
      </c>
      <c r="H36" s="228"/>
      <c r="I36" s="228">
        <v>396</v>
      </c>
      <c r="J36" s="228"/>
      <c r="K36" s="244"/>
      <c r="L36" s="244"/>
      <c r="M36" s="244"/>
      <c r="N36" s="244"/>
      <c r="O36" s="244"/>
      <c r="P36" s="244"/>
      <c r="Q36" s="244"/>
      <c r="R36" s="244"/>
      <c r="S36" s="244"/>
      <c r="T36" s="300">
        <v>2003</v>
      </c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 t="s">
        <v>12498</v>
      </c>
    </row>
    <row r="37" spans="1:45" ht="24" customHeight="1">
      <c r="A37" s="217"/>
      <c r="B37" s="1823"/>
      <c r="C37" s="228" t="s">
        <v>13359</v>
      </c>
      <c r="D37" s="244"/>
      <c r="E37" s="260" t="s">
        <v>15449</v>
      </c>
      <c r="F37" s="228" t="s">
        <v>14409</v>
      </c>
      <c r="G37" s="228">
        <v>600</v>
      </c>
      <c r="H37" s="228"/>
      <c r="I37" s="228">
        <v>600</v>
      </c>
      <c r="J37" s="228"/>
      <c r="K37" s="244"/>
      <c r="L37" s="244"/>
      <c r="M37" s="244"/>
      <c r="N37" s="244"/>
      <c r="O37" s="244"/>
      <c r="P37" s="244"/>
      <c r="Q37" s="244"/>
      <c r="R37" s="244"/>
      <c r="S37" s="244"/>
      <c r="T37" s="300">
        <v>2006</v>
      </c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</row>
    <row r="38" spans="1:45" ht="24" customHeight="1">
      <c r="A38" s="217"/>
      <c r="B38" s="1823"/>
      <c r="C38" s="327" t="s">
        <v>873</v>
      </c>
      <c r="D38" s="345"/>
      <c r="E38" s="456" t="s">
        <v>16069</v>
      </c>
      <c r="F38" s="327" t="s">
        <v>873</v>
      </c>
      <c r="G38" s="327">
        <v>313</v>
      </c>
      <c r="H38" s="327"/>
      <c r="I38" s="327"/>
      <c r="J38" s="327"/>
      <c r="K38" s="327"/>
      <c r="L38" s="327"/>
      <c r="M38" s="327"/>
      <c r="N38" s="327">
        <v>313</v>
      </c>
      <c r="O38" s="345"/>
      <c r="P38" s="345"/>
      <c r="Q38" s="345"/>
      <c r="R38" s="345"/>
      <c r="S38" s="345"/>
      <c r="T38" s="346">
        <v>2023</v>
      </c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</row>
    <row r="39" spans="1:45" ht="24" customHeight="1">
      <c r="A39" s="217"/>
      <c r="B39" s="1823"/>
      <c r="C39" s="228" t="s">
        <v>7437</v>
      </c>
      <c r="D39" s="254" t="s">
        <v>10083</v>
      </c>
      <c r="E39" s="260" t="s">
        <v>15450</v>
      </c>
      <c r="F39" s="228" t="s">
        <v>7439</v>
      </c>
      <c r="G39" s="228">
        <v>1088</v>
      </c>
      <c r="H39" s="228"/>
      <c r="I39" s="228">
        <v>1088</v>
      </c>
      <c r="J39" s="228">
        <v>17</v>
      </c>
      <c r="K39" s="228">
        <v>32</v>
      </c>
      <c r="L39" s="228"/>
      <c r="M39" s="228"/>
      <c r="N39" s="228">
        <v>544</v>
      </c>
      <c r="O39" s="254"/>
      <c r="P39" s="254"/>
      <c r="Q39" s="254"/>
      <c r="R39" s="254"/>
      <c r="S39" s="254"/>
      <c r="T39" s="300">
        <v>2019</v>
      </c>
      <c r="U39" s="254"/>
      <c r="V39" s="254"/>
      <c r="W39" s="254"/>
      <c r="X39" s="254"/>
      <c r="Y39" s="254"/>
      <c r="Z39" s="254">
        <v>277</v>
      </c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</row>
    <row r="40" spans="1:45" ht="24" customHeight="1">
      <c r="A40" s="217"/>
      <c r="B40" s="1823"/>
      <c r="C40" s="228" t="s">
        <v>14410</v>
      </c>
      <c r="D40" s="244"/>
      <c r="E40" s="260" t="s">
        <v>15451</v>
      </c>
      <c r="F40" s="228" t="s">
        <v>14411</v>
      </c>
      <c r="G40" s="228">
        <v>940</v>
      </c>
      <c r="H40" s="228"/>
      <c r="I40" s="228">
        <v>940</v>
      </c>
      <c r="J40" s="228"/>
      <c r="K40" s="244"/>
      <c r="L40" s="244"/>
      <c r="M40" s="244"/>
      <c r="N40" s="244"/>
      <c r="O40" s="244"/>
      <c r="P40" s="244"/>
      <c r="Q40" s="244"/>
      <c r="R40" s="244"/>
      <c r="S40" s="244"/>
      <c r="T40" s="300">
        <v>2022</v>
      </c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 t="s">
        <v>12498</v>
      </c>
    </row>
    <row r="41" spans="1:45" ht="24" customHeight="1">
      <c r="A41" s="217"/>
      <c r="B41" s="1823"/>
      <c r="C41" s="228" t="s">
        <v>7407</v>
      </c>
      <c r="D41" s="254" t="s">
        <v>10091</v>
      </c>
      <c r="E41" s="260" t="s">
        <v>18268</v>
      </c>
      <c r="F41" s="228" t="s">
        <v>18557</v>
      </c>
      <c r="G41" s="228">
        <v>151322</v>
      </c>
      <c r="H41" s="228">
        <v>466</v>
      </c>
      <c r="I41" s="228">
        <v>360</v>
      </c>
      <c r="J41" s="228">
        <v>30</v>
      </c>
      <c r="K41" s="228">
        <v>17</v>
      </c>
      <c r="L41" s="228"/>
      <c r="M41" s="228"/>
      <c r="N41" s="228"/>
      <c r="O41" s="254"/>
      <c r="P41" s="254"/>
      <c r="Q41" s="254"/>
      <c r="R41" s="254"/>
      <c r="S41" s="254"/>
      <c r="T41" s="300">
        <v>2015</v>
      </c>
      <c r="U41" s="254" t="s">
        <v>10268</v>
      </c>
      <c r="V41" s="254"/>
      <c r="W41" s="254"/>
      <c r="X41" s="254"/>
      <c r="Y41" s="254"/>
      <c r="Z41" s="254">
        <v>1000</v>
      </c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</row>
    <row r="42" spans="1:45" ht="24" customHeight="1">
      <c r="A42" s="217"/>
      <c r="B42" s="1823"/>
      <c r="C42" s="228" t="s">
        <v>14412</v>
      </c>
      <c r="D42" s="244" t="s">
        <v>18754</v>
      </c>
      <c r="E42" s="260" t="s">
        <v>15454</v>
      </c>
      <c r="F42" s="228" t="s">
        <v>14412</v>
      </c>
      <c r="G42" s="228">
        <v>345</v>
      </c>
      <c r="H42" s="228"/>
      <c r="I42" s="228">
        <v>345</v>
      </c>
      <c r="J42" s="228">
        <v>7</v>
      </c>
      <c r="K42" s="244">
        <v>15</v>
      </c>
      <c r="L42" s="244"/>
      <c r="M42" s="244"/>
      <c r="N42" s="244"/>
      <c r="O42" s="244"/>
      <c r="P42" s="244"/>
      <c r="Q42" s="244"/>
      <c r="R42" s="244"/>
      <c r="S42" s="244"/>
      <c r="T42" s="300">
        <v>2022</v>
      </c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</row>
    <row r="43" spans="1:45" ht="24" customHeight="1">
      <c r="A43" s="217"/>
      <c r="B43" s="1823"/>
      <c r="C43" s="228" t="s">
        <v>14412</v>
      </c>
      <c r="D43" s="244" t="s">
        <v>18755</v>
      </c>
      <c r="E43" s="260" t="s">
        <v>15455</v>
      </c>
      <c r="F43" s="228" t="s">
        <v>14412</v>
      </c>
      <c r="G43" s="228">
        <v>449.5</v>
      </c>
      <c r="H43" s="228"/>
      <c r="I43" s="228">
        <v>449.5</v>
      </c>
      <c r="J43" s="228">
        <v>7</v>
      </c>
      <c r="K43" s="244">
        <v>15</v>
      </c>
      <c r="L43" s="244"/>
      <c r="M43" s="244"/>
      <c r="N43" s="244"/>
      <c r="O43" s="244"/>
      <c r="P43" s="244"/>
      <c r="Q43" s="244"/>
      <c r="R43" s="244"/>
      <c r="S43" s="244"/>
      <c r="T43" s="300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</row>
    <row r="44" spans="1:45" ht="24" customHeight="1">
      <c r="A44" s="217"/>
      <c r="B44" s="1823"/>
      <c r="C44" s="228" t="s">
        <v>14412</v>
      </c>
      <c r="D44" s="244" t="s">
        <v>18756</v>
      </c>
      <c r="E44" s="260" t="s">
        <v>15456</v>
      </c>
      <c r="F44" s="228" t="s">
        <v>14412</v>
      </c>
      <c r="G44" s="228">
        <v>462.7</v>
      </c>
      <c r="H44" s="228"/>
      <c r="I44" s="228">
        <v>462.7</v>
      </c>
      <c r="J44" s="228">
        <v>7</v>
      </c>
      <c r="K44" s="244">
        <v>15</v>
      </c>
      <c r="L44" s="244"/>
      <c r="M44" s="244"/>
      <c r="N44" s="244"/>
      <c r="O44" s="244"/>
      <c r="P44" s="244"/>
      <c r="Q44" s="244"/>
      <c r="R44" s="244"/>
      <c r="S44" s="244"/>
      <c r="T44" s="300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4"/>
      <c r="AS44" s="244"/>
    </row>
    <row r="45" spans="1:45" ht="24" customHeight="1">
      <c r="A45" s="217"/>
      <c r="B45" s="1823"/>
      <c r="C45" s="228" t="s">
        <v>14412</v>
      </c>
      <c r="D45" s="244" t="s">
        <v>18742</v>
      </c>
      <c r="E45" s="260" t="s">
        <v>15457</v>
      </c>
      <c r="F45" s="228" t="s">
        <v>14412</v>
      </c>
      <c r="G45" s="228">
        <v>496</v>
      </c>
      <c r="H45" s="228"/>
      <c r="I45" s="228">
        <v>496</v>
      </c>
      <c r="J45" s="228">
        <v>7</v>
      </c>
      <c r="K45" s="244">
        <v>15</v>
      </c>
      <c r="L45" s="244"/>
      <c r="M45" s="244"/>
      <c r="N45" s="244"/>
      <c r="O45" s="244"/>
      <c r="P45" s="244"/>
      <c r="Q45" s="244"/>
      <c r="R45" s="244"/>
      <c r="S45" s="244"/>
      <c r="T45" s="300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</row>
    <row r="46" spans="1:45" ht="24" customHeight="1">
      <c r="A46" s="217"/>
      <c r="B46" s="1823"/>
      <c r="C46" s="228" t="s">
        <v>14412</v>
      </c>
      <c r="D46" s="227" t="s">
        <v>18681</v>
      </c>
      <c r="E46" s="260" t="s">
        <v>15458</v>
      </c>
      <c r="F46" s="228" t="s">
        <v>14412</v>
      </c>
      <c r="G46" s="228">
        <v>964</v>
      </c>
      <c r="H46" s="228"/>
      <c r="I46" s="228">
        <v>964</v>
      </c>
      <c r="J46" s="228">
        <v>7</v>
      </c>
      <c r="K46" s="244">
        <v>15</v>
      </c>
      <c r="L46" s="244"/>
      <c r="M46" s="244"/>
      <c r="N46" s="244"/>
      <c r="O46" s="244"/>
      <c r="P46" s="244"/>
      <c r="Q46" s="244"/>
      <c r="R46" s="244"/>
      <c r="S46" s="244"/>
      <c r="T46" s="300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</row>
    <row r="47" spans="1:45" ht="24" customHeight="1">
      <c r="A47" s="217"/>
      <c r="B47" s="1823"/>
      <c r="C47" s="228" t="s">
        <v>14412</v>
      </c>
      <c r="D47" s="244" t="s">
        <v>18757</v>
      </c>
      <c r="E47" s="260" t="s">
        <v>15459</v>
      </c>
      <c r="F47" s="228" t="s">
        <v>14412</v>
      </c>
      <c r="G47" s="228">
        <v>1441.5</v>
      </c>
      <c r="H47" s="228"/>
      <c r="I47" s="228">
        <v>1441.5</v>
      </c>
      <c r="J47" s="228">
        <v>7</v>
      </c>
      <c r="K47" s="244">
        <v>15</v>
      </c>
      <c r="L47" s="244"/>
      <c r="M47" s="244"/>
      <c r="N47" s="244"/>
      <c r="O47" s="244"/>
      <c r="P47" s="244"/>
      <c r="Q47" s="244"/>
      <c r="R47" s="244"/>
      <c r="S47" s="244"/>
      <c r="T47" s="300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</row>
    <row r="48" spans="1:45" ht="24" customHeight="1">
      <c r="A48" s="217"/>
      <c r="B48" s="1823"/>
      <c r="C48" s="228" t="s">
        <v>14412</v>
      </c>
      <c r="D48" s="244" t="s">
        <v>18758</v>
      </c>
      <c r="E48" s="260" t="s">
        <v>15460</v>
      </c>
      <c r="F48" s="228" t="s">
        <v>14412</v>
      </c>
      <c r="G48" s="228"/>
      <c r="H48" s="228"/>
      <c r="I48" s="228"/>
      <c r="J48" s="228">
        <v>7</v>
      </c>
      <c r="K48" s="244">
        <v>15</v>
      </c>
      <c r="L48" s="244"/>
      <c r="M48" s="244"/>
      <c r="N48" s="244"/>
      <c r="O48" s="244"/>
      <c r="P48" s="244"/>
      <c r="Q48" s="244"/>
      <c r="R48" s="244"/>
      <c r="S48" s="244"/>
      <c r="T48" s="300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</row>
    <row r="49" spans="1:45" ht="24" customHeight="1">
      <c r="A49" s="217"/>
      <c r="B49" s="1823"/>
      <c r="C49" s="228" t="s">
        <v>14412</v>
      </c>
      <c r="D49" s="244" t="s">
        <v>18743</v>
      </c>
      <c r="E49" s="260" t="s">
        <v>15461</v>
      </c>
      <c r="F49" s="228" t="s">
        <v>14412</v>
      </c>
      <c r="G49" s="228">
        <v>883</v>
      </c>
      <c r="H49" s="228"/>
      <c r="I49" s="228">
        <v>883</v>
      </c>
      <c r="J49" s="228">
        <v>7</v>
      </c>
      <c r="K49" s="244">
        <v>15</v>
      </c>
      <c r="L49" s="244"/>
      <c r="M49" s="244"/>
      <c r="N49" s="244"/>
      <c r="O49" s="244"/>
      <c r="P49" s="244"/>
      <c r="Q49" s="244"/>
      <c r="R49" s="244"/>
      <c r="S49" s="244"/>
      <c r="T49" s="300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</row>
    <row r="50" spans="1:45" ht="24" customHeight="1">
      <c r="A50" s="217"/>
      <c r="B50" s="1823"/>
      <c r="C50" s="228" t="s">
        <v>14412</v>
      </c>
      <c r="D50" s="244" t="s">
        <v>18759</v>
      </c>
      <c r="E50" s="260" t="s">
        <v>15462</v>
      </c>
      <c r="F50" s="228" t="s">
        <v>14412</v>
      </c>
      <c r="G50" s="228">
        <v>800</v>
      </c>
      <c r="H50" s="228"/>
      <c r="I50" s="228">
        <v>800</v>
      </c>
      <c r="J50" s="228">
        <v>7</v>
      </c>
      <c r="K50" s="244">
        <v>15</v>
      </c>
      <c r="L50" s="244"/>
      <c r="M50" s="244"/>
      <c r="N50" s="244"/>
      <c r="O50" s="244"/>
      <c r="P50" s="244"/>
      <c r="Q50" s="244"/>
      <c r="R50" s="244"/>
      <c r="S50" s="244"/>
      <c r="T50" s="300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</row>
    <row r="51" spans="1:45" ht="24" customHeight="1">
      <c r="A51" s="217"/>
      <c r="B51" s="1823"/>
      <c r="C51" s="228" t="s">
        <v>14412</v>
      </c>
      <c r="D51" s="244" t="s">
        <v>18760</v>
      </c>
      <c r="E51" s="260" t="s">
        <v>15463</v>
      </c>
      <c r="F51" s="228" t="s">
        <v>14412</v>
      </c>
      <c r="G51" s="228">
        <v>410</v>
      </c>
      <c r="H51" s="228"/>
      <c r="I51" s="228">
        <v>410</v>
      </c>
      <c r="J51" s="228">
        <v>7</v>
      </c>
      <c r="K51" s="244">
        <v>15</v>
      </c>
      <c r="L51" s="244"/>
      <c r="M51" s="244"/>
      <c r="N51" s="244"/>
      <c r="O51" s="244"/>
      <c r="P51" s="244"/>
      <c r="Q51" s="244"/>
      <c r="R51" s="244"/>
      <c r="S51" s="244"/>
      <c r="T51" s="300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</row>
    <row r="52" spans="1:45" ht="24" customHeight="1">
      <c r="A52" s="217"/>
      <c r="B52" s="1823"/>
      <c r="C52" s="228" t="s">
        <v>14412</v>
      </c>
      <c r="D52" s="244" t="s">
        <v>18761</v>
      </c>
      <c r="E52" s="260" t="s">
        <v>15464</v>
      </c>
      <c r="F52" s="228" t="s">
        <v>14412</v>
      </c>
      <c r="G52" s="228">
        <v>1051</v>
      </c>
      <c r="H52" s="228"/>
      <c r="I52" s="228">
        <v>1051</v>
      </c>
      <c r="J52" s="228">
        <v>7</v>
      </c>
      <c r="K52" s="244">
        <v>15</v>
      </c>
      <c r="L52" s="244"/>
      <c r="M52" s="244"/>
      <c r="N52" s="244"/>
      <c r="O52" s="244"/>
      <c r="P52" s="244"/>
      <c r="Q52" s="244"/>
      <c r="R52" s="244"/>
      <c r="S52" s="244"/>
      <c r="T52" s="300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</row>
    <row r="53" spans="1:45" ht="24" customHeight="1">
      <c r="A53" s="217"/>
      <c r="B53" s="1823"/>
      <c r="C53" s="228" t="s">
        <v>14412</v>
      </c>
      <c r="D53" s="244" t="s">
        <v>18762</v>
      </c>
      <c r="E53" s="260" t="s">
        <v>15465</v>
      </c>
      <c r="F53" s="228" t="s">
        <v>14412</v>
      </c>
      <c r="G53" s="228">
        <v>404.2</v>
      </c>
      <c r="H53" s="228"/>
      <c r="I53" s="228">
        <v>404.2</v>
      </c>
      <c r="J53" s="228">
        <v>15</v>
      </c>
      <c r="K53" s="244">
        <v>20</v>
      </c>
      <c r="L53" s="244"/>
      <c r="M53" s="244"/>
      <c r="N53" s="244"/>
      <c r="O53" s="244"/>
      <c r="P53" s="244"/>
      <c r="Q53" s="244"/>
      <c r="R53" s="244"/>
      <c r="S53" s="244"/>
      <c r="T53" s="300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</row>
    <row r="54" spans="1:45" ht="24" customHeight="1">
      <c r="A54" s="217"/>
      <c r="B54" s="1823"/>
      <c r="C54" s="228" t="s">
        <v>14412</v>
      </c>
      <c r="D54" s="244" t="s">
        <v>18756</v>
      </c>
      <c r="E54" s="260" t="s">
        <v>15466</v>
      </c>
      <c r="F54" s="228" t="s">
        <v>14412</v>
      </c>
      <c r="G54" s="228">
        <v>345.5</v>
      </c>
      <c r="H54" s="228"/>
      <c r="I54" s="228">
        <v>345.5</v>
      </c>
      <c r="J54" s="228">
        <v>15</v>
      </c>
      <c r="K54" s="244">
        <v>20</v>
      </c>
      <c r="L54" s="244"/>
      <c r="M54" s="244"/>
      <c r="N54" s="244"/>
      <c r="O54" s="244"/>
      <c r="P54" s="244"/>
      <c r="Q54" s="244"/>
      <c r="R54" s="244"/>
      <c r="S54" s="244"/>
      <c r="T54" s="300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</row>
    <row r="55" spans="1:45" ht="24" customHeight="1">
      <c r="A55" s="217"/>
      <c r="B55" s="1823"/>
      <c r="C55" s="228" t="s">
        <v>14412</v>
      </c>
      <c r="D55" s="244" t="s">
        <v>18742</v>
      </c>
      <c r="E55" s="260" t="s">
        <v>15467</v>
      </c>
      <c r="F55" s="228" t="s">
        <v>14412</v>
      </c>
      <c r="G55" s="228">
        <v>432</v>
      </c>
      <c r="H55" s="228"/>
      <c r="I55" s="228">
        <v>432</v>
      </c>
      <c r="J55" s="228">
        <v>15</v>
      </c>
      <c r="K55" s="244">
        <v>20</v>
      </c>
      <c r="L55" s="244"/>
      <c r="M55" s="244"/>
      <c r="N55" s="244"/>
      <c r="O55" s="244"/>
      <c r="P55" s="244"/>
      <c r="Q55" s="244"/>
      <c r="R55" s="244"/>
      <c r="S55" s="244"/>
      <c r="T55" s="300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</row>
    <row r="56" spans="1:45" ht="24" customHeight="1">
      <c r="A56" s="217"/>
      <c r="B56" s="1823"/>
      <c r="C56" s="228" t="s">
        <v>14412</v>
      </c>
      <c r="D56" s="244" t="s">
        <v>18757</v>
      </c>
      <c r="E56" s="260" t="s">
        <v>15468</v>
      </c>
      <c r="F56" s="228" t="s">
        <v>14412</v>
      </c>
      <c r="G56" s="228">
        <v>423</v>
      </c>
      <c r="H56" s="228"/>
      <c r="I56" s="228">
        <v>423</v>
      </c>
      <c r="J56" s="228">
        <v>15</v>
      </c>
      <c r="K56" s="244">
        <v>20</v>
      </c>
      <c r="L56" s="244"/>
      <c r="M56" s="244"/>
      <c r="N56" s="244"/>
      <c r="O56" s="244"/>
      <c r="P56" s="244"/>
      <c r="Q56" s="244"/>
      <c r="R56" s="244"/>
      <c r="S56" s="244"/>
      <c r="T56" s="300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</row>
    <row r="57" spans="1:45" ht="24" customHeight="1">
      <c r="A57" s="217"/>
      <c r="B57" s="1823"/>
      <c r="C57" s="228" t="s">
        <v>14412</v>
      </c>
      <c r="D57" s="244" t="s">
        <v>18743</v>
      </c>
      <c r="E57" s="260" t="s">
        <v>15469</v>
      </c>
      <c r="F57" s="228" t="s">
        <v>14412</v>
      </c>
      <c r="G57" s="228">
        <v>791</v>
      </c>
      <c r="H57" s="228"/>
      <c r="I57" s="228">
        <v>791</v>
      </c>
      <c r="J57" s="228">
        <v>15</v>
      </c>
      <c r="K57" s="244">
        <v>20</v>
      </c>
      <c r="L57" s="244"/>
      <c r="M57" s="244"/>
      <c r="N57" s="244"/>
      <c r="O57" s="244"/>
      <c r="P57" s="244"/>
      <c r="Q57" s="244"/>
      <c r="R57" s="244"/>
      <c r="S57" s="244"/>
      <c r="T57" s="300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</row>
    <row r="58" spans="1:45" ht="24" customHeight="1">
      <c r="A58" s="217"/>
      <c r="B58" s="1823"/>
      <c r="C58" s="228" t="s">
        <v>14412</v>
      </c>
      <c r="D58" s="244" t="s">
        <v>18760</v>
      </c>
      <c r="E58" s="260" t="s">
        <v>15470</v>
      </c>
      <c r="F58" s="228" t="s">
        <v>14412</v>
      </c>
      <c r="G58" s="228">
        <v>814</v>
      </c>
      <c r="H58" s="228"/>
      <c r="I58" s="228">
        <v>814</v>
      </c>
      <c r="J58" s="228">
        <v>15</v>
      </c>
      <c r="K58" s="244">
        <v>20</v>
      </c>
      <c r="L58" s="244"/>
      <c r="M58" s="244"/>
      <c r="N58" s="244"/>
      <c r="O58" s="244"/>
      <c r="P58" s="244"/>
      <c r="Q58" s="244"/>
      <c r="R58" s="244"/>
      <c r="S58" s="244"/>
      <c r="T58" s="300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</row>
    <row r="59" spans="1:45" ht="24" customHeight="1">
      <c r="A59" s="217"/>
      <c r="B59" s="1823"/>
      <c r="C59" s="228" t="s">
        <v>14412</v>
      </c>
      <c r="D59" s="244" t="s">
        <v>18759</v>
      </c>
      <c r="E59" s="260" t="s">
        <v>15471</v>
      </c>
      <c r="F59" s="228" t="s">
        <v>14412</v>
      </c>
      <c r="G59" s="228">
        <v>838</v>
      </c>
      <c r="H59" s="228"/>
      <c r="I59" s="228">
        <v>838</v>
      </c>
      <c r="J59" s="228">
        <v>15</v>
      </c>
      <c r="K59" s="244">
        <v>20</v>
      </c>
      <c r="L59" s="244"/>
      <c r="M59" s="244"/>
      <c r="N59" s="244"/>
      <c r="O59" s="244"/>
      <c r="P59" s="244"/>
      <c r="Q59" s="244"/>
      <c r="R59" s="244"/>
      <c r="S59" s="244"/>
      <c r="T59" s="300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</row>
    <row r="60" spans="1:45" ht="24" customHeight="1">
      <c r="A60" s="217"/>
      <c r="B60" s="1823"/>
      <c r="C60" s="228" t="s">
        <v>13366</v>
      </c>
      <c r="D60" s="254"/>
      <c r="E60" s="260" t="s">
        <v>13412</v>
      </c>
      <c r="F60" s="228" t="s">
        <v>13413</v>
      </c>
      <c r="G60" s="228">
        <v>836</v>
      </c>
      <c r="H60" s="228">
        <v>304</v>
      </c>
      <c r="I60" s="228">
        <v>447.69</v>
      </c>
      <c r="J60" s="228">
        <v>14.1</v>
      </c>
      <c r="K60" s="228">
        <v>29</v>
      </c>
      <c r="L60" s="228"/>
      <c r="M60" s="228"/>
      <c r="N60" s="228"/>
      <c r="O60" s="254"/>
      <c r="P60" s="254"/>
      <c r="Q60" s="254"/>
      <c r="R60" s="254"/>
      <c r="S60" s="254"/>
      <c r="T60" s="300">
        <v>2022</v>
      </c>
      <c r="U60" s="254"/>
      <c r="V60" s="254"/>
      <c r="W60" s="254"/>
      <c r="X60" s="254"/>
      <c r="Y60" s="254"/>
      <c r="Z60" s="254">
        <v>4160</v>
      </c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 t="s">
        <v>1790</v>
      </c>
    </row>
    <row r="61" spans="1:45" ht="24" customHeight="1">
      <c r="A61" s="217"/>
      <c r="B61" s="1823"/>
      <c r="C61" s="228" t="s">
        <v>13404</v>
      </c>
      <c r="D61" s="260"/>
      <c r="E61" s="260" t="s">
        <v>15472</v>
      </c>
      <c r="F61" s="228" t="s">
        <v>14413</v>
      </c>
      <c r="G61" s="228">
        <v>357</v>
      </c>
      <c r="H61" s="228">
        <v>25</v>
      </c>
      <c r="I61" s="228">
        <v>459</v>
      </c>
      <c r="J61" s="228"/>
      <c r="K61" s="244"/>
      <c r="L61" s="244"/>
      <c r="M61" s="244"/>
      <c r="N61" s="244"/>
      <c r="O61" s="244"/>
      <c r="P61" s="244"/>
      <c r="Q61" s="244"/>
      <c r="R61" s="244"/>
      <c r="S61" s="244"/>
      <c r="T61" s="300">
        <v>2001</v>
      </c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54"/>
    </row>
    <row r="62" spans="1:45" ht="24" customHeight="1">
      <c r="A62" s="217"/>
      <c r="B62" s="1823"/>
      <c r="C62" s="228" t="s">
        <v>7453</v>
      </c>
      <c r="D62" s="254"/>
      <c r="E62" s="260" t="s">
        <v>11610</v>
      </c>
      <c r="F62" s="228" t="s">
        <v>10267</v>
      </c>
      <c r="G62" s="228">
        <v>1095</v>
      </c>
      <c r="H62" s="228">
        <v>336</v>
      </c>
      <c r="I62" s="228">
        <v>469</v>
      </c>
      <c r="J62" s="228">
        <v>30</v>
      </c>
      <c r="K62" s="228">
        <v>16</v>
      </c>
      <c r="L62" s="228"/>
      <c r="M62" s="228"/>
      <c r="N62" s="228">
        <v>480</v>
      </c>
      <c r="O62" s="254"/>
      <c r="P62" s="254"/>
      <c r="Q62" s="254"/>
      <c r="R62" s="254"/>
      <c r="S62" s="254"/>
      <c r="T62" s="300">
        <v>2019</v>
      </c>
      <c r="U62" s="254"/>
      <c r="V62" s="254"/>
      <c r="W62" s="254"/>
      <c r="X62" s="254"/>
      <c r="Y62" s="254"/>
      <c r="Z62" s="254">
        <v>2338</v>
      </c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</row>
    <row r="63" spans="1:45" ht="24" customHeight="1">
      <c r="A63" s="217"/>
      <c r="B63" s="1823"/>
      <c r="C63" s="244" t="s">
        <v>16028</v>
      </c>
      <c r="D63" s="254"/>
      <c r="E63" s="244" t="s">
        <v>16071</v>
      </c>
      <c r="F63" s="244" t="s">
        <v>16029</v>
      </c>
      <c r="G63" s="244">
        <v>171</v>
      </c>
      <c r="H63" s="228"/>
      <c r="I63" s="244">
        <v>171</v>
      </c>
      <c r="J63" s="228"/>
      <c r="K63" s="228"/>
      <c r="L63" s="228"/>
      <c r="M63" s="228"/>
      <c r="N63" s="228"/>
      <c r="O63" s="254"/>
      <c r="P63" s="254"/>
      <c r="Q63" s="254"/>
      <c r="R63" s="254"/>
      <c r="S63" s="254"/>
      <c r="T63" s="300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44" t="s">
        <v>16066</v>
      </c>
    </row>
    <row r="64" spans="1:45" ht="24" customHeight="1">
      <c r="A64" s="217"/>
      <c r="B64" s="1823"/>
      <c r="C64" s="244" t="s">
        <v>16028</v>
      </c>
      <c r="D64" s="254"/>
      <c r="E64" s="244" t="s">
        <v>16072</v>
      </c>
      <c r="F64" s="244" t="s">
        <v>16029</v>
      </c>
      <c r="G64" s="244">
        <v>940</v>
      </c>
      <c r="H64" s="228"/>
      <c r="I64" s="244">
        <v>940</v>
      </c>
      <c r="J64" s="228"/>
      <c r="K64" s="228"/>
      <c r="L64" s="228"/>
      <c r="M64" s="228"/>
      <c r="N64" s="228"/>
      <c r="O64" s="254"/>
      <c r="P64" s="254"/>
      <c r="Q64" s="254"/>
      <c r="R64" s="254"/>
      <c r="S64" s="254"/>
      <c r="T64" s="300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44" t="s">
        <v>16066</v>
      </c>
    </row>
    <row r="65" spans="1:45" ht="24" customHeight="1">
      <c r="A65" s="217"/>
      <c r="B65" s="1823"/>
      <c r="C65" s="244" t="s">
        <v>16028</v>
      </c>
      <c r="D65" s="254"/>
      <c r="E65" s="244" t="s">
        <v>16073</v>
      </c>
      <c r="F65" s="244" t="s">
        <v>16029</v>
      </c>
      <c r="G65" s="244">
        <v>2385</v>
      </c>
      <c r="H65" s="228"/>
      <c r="I65" s="244">
        <v>2385</v>
      </c>
      <c r="J65" s="228"/>
      <c r="K65" s="228"/>
      <c r="L65" s="228"/>
      <c r="M65" s="228"/>
      <c r="N65" s="228"/>
      <c r="O65" s="254"/>
      <c r="P65" s="254"/>
      <c r="Q65" s="254"/>
      <c r="R65" s="254"/>
      <c r="S65" s="254"/>
      <c r="T65" s="300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4"/>
      <c r="AO65" s="254"/>
      <c r="AP65" s="254"/>
      <c r="AQ65" s="254"/>
      <c r="AR65" s="254"/>
      <c r="AS65" s="244" t="s">
        <v>16066</v>
      </c>
    </row>
    <row r="66" spans="1:45" ht="24" customHeight="1">
      <c r="A66" s="217"/>
      <c r="B66" s="1823"/>
      <c r="C66" s="244" t="s">
        <v>16028</v>
      </c>
      <c r="D66" s="254"/>
      <c r="E66" s="244" t="s">
        <v>16074</v>
      </c>
      <c r="F66" s="244" t="s">
        <v>16029</v>
      </c>
      <c r="G66" s="244">
        <v>1069</v>
      </c>
      <c r="H66" s="228"/>
      <c r="I66" s="244">
        <v>1069</v>
      </c>
      <c r="J66" s="228"/>
      <c r="K66" s="228"/>
      <c r="L66" s="228"/>
      <c r="M66" s="228"/>
      <c r="N66" s="228"/>
      <c r="O66" s="254"/>
      <c r="P66" s="254"/>
      <c r="Q66" s="254"/>
      <c r="R66" s="254"/>
      <c r="S66" s="254"/>
      <c r="T66" s="300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44" t="s">
        <v>16066</v>
      </c>
    </row>
    <row r="67" spans="1:45" ht="24" customHeight="1">
      <c r="A67" s="217"/>
      <c r="B67" s="1823"/>
      <c r="C67" s="244" t="s">
        <v>16028</v>
      </c>
      <c r="D67" s="254"/>
      <c r="E67" s="244" t="s">
        <v>16075</v>
      </c>
      <c r="F67" s="244" t="s">
        <v>16029</v>
      </c>
      <c r="G67" s="244">
        <v>1305</v>
      </c>
      <c r="H67" s="228"/>
      <c r="I67" s="244">
        <v>1305</v>
      </c>
      <c r="J67" s="228"/>
      <c r="K67" s="228"/>
      <c r="L67" s="228"/>
      <c r="M67" s="228"/>
      <c r="N67" s="228"/>
      <c r="O67" s="254"/>
      <c r="P67" s="254"/>
      <c r="Q67" s="254"/>
      <c r="R67" s="254"/>
      <c r="S67" s="254"/>
      <c r="T67" s="300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254"/>
      <c r="AO67" s="254"/>
      <c r="AP67" s="254"/>
      <c r="AQ67" s="254"/>
      <c r="AR67" s="254"/>
      <c r="AS67" s="244" t="s">
        <v>16066</v>
      </c>
    </row>
    <row r="68" spans="1:45" ht="24" customHeight="1">
      <c r="A68" s="217"/>
      <c r="B68" s="1823"/>
      <c r="C68" s="244" t="s">
        <v>16028</v>
      </c>
      <c r="D68" s="254"/>
      <c r="E68" s="244" t="s">
        <v>16076</v>
      </c>
      <c r="F68" s="244" t="s">
        <v>16029</v>
      </c>
      <c r="G68" s="244">
        <v>432</v>
      </c>
      <c r="H68" s="228"/>
      <c r="I68" s="244">
        <v>432</v>
      </c>
      <c r="J68" s="228"/>
      <c r="K68" s="228"/>
      <c r="L68" s="228"/>
      <c r="M68" s="228"/>
      <c r="N68" s="228"/>
      <c r="O68" s="254"/>
      <c r="P68" s="254"/>
      <c r="Q68" s="254"/>
      <c r="R68" s="254"/>
      <c r="S68" s="254"/>
      <c r="T68" s="300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44" t="s">
        <v>16066</v>
      </c>
    </row>
    <row r="69" spans="1:45" ht="24" customHeight="1">
      <c r="A69" s="217"/>
      <c r="B69" s="1823"/>
      <c r="C69" s="228" t="s">
        <v>13367</v>
      </c>
      <c r="D69" s="244"/>
      <c r="E69" s="260" t="s">
        <v>14414</v>
      </c>
      <c r="F69" s="228" t="s">
        <v>14415</v>
      </c>
      <c r="G69" s="228">
        <v>1465</v>
      </c>
      <c r="H69" s="228"/>
      <c r="I69" s="228">
        <v>1465</v>
      </c>
      <c r="J69" s="228"/>
      <c r="K69" s="244"/>
      <c r="L69" s="244"/>
      <c r="M69" s="244"/>
      <c r="N69" s="244"/>
      <c r="O69" s="244"/>
      <c r="P69" s="244"/>
      <c r="Q69" s="244"/>
      <c r="R69" s="244"/>
      <c r="S69" s="244"/>
      <c r="T69" s="300">
        <v>2000</v>
      </c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 t="s">
        <v>13722</v>
      </c>
    </row>
    <row r="70" spans="1:45" ht="24" customHeight="1">
      <c r="A70" s="217"/>
      <c r="B70" s="1823"/>
      <c r="C70" s="228" t="s">
        <v>876</v>
      </c>
      <c r="D70" s="254"/>
      <c r="E70" s="260" t="s">
        <v>15474</v>
      </c>
      <c r="F70" s="228" t="s">
        <v>876</v>
      </c>
      <c r="G70" s="228">
        <v>231</v>
      </c>
      <c r="H70" s="228">
        <v>231</v>
      </c>
      <c r="I70" s="228">
        <v>231</v>
      </c>
      <c r="J70" s="228">
        <v>10</v>
      </c>
      <c r="K70" s="228">
        <v>23</v>
      </c>
      <c r="L70" s="228"/>
      <c r="M70" s="228"/>
      <c r="N70" s="228"/>
      <c r="O70" s="254"/>
      <c r="P70" s="254"/>
      <c r="Q70" s="254"/>
      <c r="R70" s="254"/>
      <c r="S70" s="254"/>
      <c r="T70" s="300">
        <v>2019</v>
      </c>
      <c r="U70" s="254"/>
      <c r="V70" s="254"/>
      <c r="W70" s="254"/>
      <c r="X70" s="254"/>
      <c r="Y70" s="254"/>
      <c r="Z70" s="254">
        <v>132</v>
      </c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</row>
    <row r="71" spans="1:45" ht="24" customHeight="1">
      <c r="A71" s="217"/>
      <c r="B71" s="1823"/>
      <c r="C71" s="228" t="s">
        <v>876</v>
      </c>
      <c r="D71" s="236" t="s">
        <v>18544</v>
      </c>
      <c r="E71" s="260" t="s">
        <v>18269</v>
      </c>
      <c r="F71" s="228" t="s">
        <v>18547</v>
      </c>
      <c r="G71" s="228">
        <v>740</v>
      </c>
      <c r="H71" s="228">
        <v>740</v>
      </c>
      <c r="I71" s="228">
        <v>740</v>
      </c>
      <c r="J71" s="228">
        <v>18</v>
      </c>
      <c r="K71" s="228">
        <v>41</v>
      </c>
      <c r="L71" s="228"/>
      <c r="M71" s="228"/>
      <c r="N71" s="228"/>
      <c r="O71" s="254"/>
      <c r="P71" s="254"/>
      <c r="Q71" s="254"/>
      <c r="R71" s="254"/>
      <c r="S71" s="254"/>
      <c r="T71" s="300">
        <v>2021</v>
      </c>
      <c r="U71" s="254"/>
      <c r="V71" s="254"/>
      <c r="W71" s="254"/>
      <c r="X71" s="254"/>
      <c r="Y71" s="254"/>
      <c r="Z71" s="254">
        <v>230</v>
      </c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</row>
    <row r="72" spans="1:45" ht="24" customHeight="1">
      <c r="A72" s="217"/>
      <c r="B72" s="1823"/>
      <c r="C72" s="228" t="s">
        <v>14416</v>
      </c>
      <c r="D72" s="244"/>
      <c r="E72" s="260" t="s">
        <v>14417</v>
      </c>
      <c r="F72" s="228" t="s">
        <v>14418</v>
      </c>
      <c r="G72" s="228">
        <v>3000</v>
      </c>
      <c r="H72" s="228">
        <v>591.62</v>
      </c>
      <c r="I72" s="228">
        <v>2197.6799999999998</v>
      </c>
      <c r="J72" s="228"/>
      <c r="K72" s="244"/>
      <c r="L72" s="244"/>
      <c r="M72" s="244"/>
      <c r="N72" s="244"/>
      <c r="O72" s="244"/>
      <c r="P72" s="244"/>
      <c r="Q72" s="244"/>
      <c r="R72" s="244"/>
      <c r="S72" s="244"/>
      <c r="T72" s="300">
        <v>2021</v>
      </c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54"/>
    </row>
    <row r="73" spans="1:45" ht="24" customHeight="1">
      <c r="A73" s="217"/>
      <c r="B73" s="1823"/>
      <c r="C73" s="228" t="s">
        <v>545</v>
      </c>
      <c r="D73" s="254"/>
      <c r="E73" s="260" t="s">
        <v>15476</v>
      </c>
      <c r="F73" s="228" t="s">
        <v>7902</v>
      </c>
      <c r="G73" s="228">
        <v>38240</v>
      </c>
      <c r="H73" s="228"/>
      <c r="I73" s="228">
        <v>38240</v>
      </c>
      <c r="J73" s="228">
        <v>15</v>
      </c>
      <c r="K73" s="228">
        <v>7</v>
      </c>
      <c r="L73" s="228"/>
      <c r="M73" s="228"/>
      <c r="N73" s="228"/>
      <c r="O73" s="254"/>
      <c r="P73" s="254"/>
      <c r="Q73" s="254"/>
      <c r="R73" s="254"/>
      <c r="S73" s="254"/>
      <c r="T73" s="300">
        <v>2015</v>
      </c>
      <c r="U73" s="254"/>
      <c r="V73" s="254"/>
      <c r="W73" s="254"/>
      <c r="X73" s="254"/>
      <c r="Y73" s="254"/>
      <c r="Z73" s="254">
        <v>950</v>
      </c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254"/>
      <c r="AO73" s="254"/>
      <c r="AP73" s="254"/>
      <c r="AQ73" s="254"/>
      <c r="AR73" s="254"/>
      <c r="AS73" s="254"/>
    </row>
    <row r="74" spans="1:45" ht="24" customHeight="1">
      <c r="A74" s="115"/>
      <c r="B74" s="1823"/>
      <c r="C74" s="228" t="s">
        <v>545</v>
      </c>
      <c r="D74" s="254"/>
      <c r="E74" s="260" t="s">
        <v>15477</v>
      </c>
      <c r="F74" s="228" t="s">
        <v>545</v>
      </c>
      <c r="G74" s="228">
        <v>3819</v>
      </c>
      <c r="H74" s="228"/>
      <c r="I74" s="228">
        <v>3819</v>
      </c>
      <c r="J74" s="228">
        <v>19</v>
      </c>
      <c r="K74" s="228">
        <v>32</v>
      </c>
      <c r="L74" s="228"/>
      <c r="M74" s="228"/>
      <c r="N74" s="228">
        <v>629</v>
      </c>
      <c r="O74" s="254"/>
      <c r="P74" s="254"/>
      <c r="Q74" s="254"/>
      <c r="R74" s="254"/>
      <c r="S74" s="254"/>
      <c r="T74" s="300">
        <v>2017</v>
      </c>
      <c r="U74" s="254"/>
      <c r="V74" s="254"/>
      <c r="W74" s="254"/>
      <c r="X74" s="254"/>
      <c r="Y74" s="254"/>
      <c r="Z74" s="254">
        <v>800</v>
      </c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4"/>
      <c r="AO74" s="254"/>
      <c r="AP74" s="254"/>
      <c r="AQ74" s="254"/>
      <c r="AR74" s="254"/>
      <c r="AS74" s="254"/>
    </row>
    <row r="75" spans="1:45" ht="24" customHeight="1">
      <c r="A75" s="115"/>
      <c r="B75" s="1823"/>
      <c r="C75" s="228" t="s">
        <v>545</v>
      </c>
      <c r="D75" s="254"/>
      <c r="E75" s="260" t="s">
        <v>15478</v>
      </c>
      <c r="F75" s="228" t="s">
        <v>545</v>
      </c>
      <c r="G75" s="228">
        <v>3819</v>
      </c>
      <c r="H75" s="228"/>
      <c r="I75" s="228">
        <v>3819</v>
      </c>
      <c r="J75" s="228">
        <v>18</v>
      </c>
      <c r="K75" s="228">
        <v>16</v>
      </c>
      <c r="L75" s="228"/>
      <c r="M75" s="228"/>
      <c r="N75" s="228">
        <v>292</v>
      </c>
      <c r="O75" s="254"/>
      <c r="P75" s="254"/>
      <c r="Q75" s="254"/>
      <c r="R75" s="254"/>
      <c r="S75" s="254"/>
      <c r="T75" s="300">
        <v>2017</v>
      </c>
      <c r="U75" s="254"/>
      <c r="V75" s="254"/>
      <c r="W75" s="254"/>
      <c r="X75" s="254"/>
      <c r="Y75" s="254"/>
      <c r="Z75" s="254">
        <v>800</v>
      </c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254"/>
      <c r="AO75" s="254"/>
      <c r="AP75" s="254"/>
      <c r="AQ75" s="254"/>
      <c r="AR75" s="254"/>
      <c r="AS75" s="254"/>
    </row>
    <row r="76" spans="1:45" ht="24" customHeight="1">
      <c r="A76" s="217"/>
      <c r="B76" s="1823"/>
      <c r="C76" s="228" t="s">
        <v>14419</v>
      </c>
      <c r="D76" s="254" t="s">
        <v>14420</v>
      </c>
      <c r="E76" s="260" t="s">
        <v>15479</v>
      </c>
      <c r="F76" s="228" t="s">
        <v>12487</v>
      </c>
      <c r="G76" s="228">
        <v>1954</v>
      </c>
      <c r="H76" s="228"/>
      <c r="I76" s="228">
        <v>1954</v>
      </c>
      <c r="J76" s="228"/>
      <c r="K76" s="244"/>
      <c r="L76" s="244"/>
      <c r="M76" s="244"/>
      <c r="N76" s="244"/>
      <c r="O76" s="244"/>
      <c r="P76" s="244"/>
      <c r="Q76" s="244"/>
      <c r="R76" s="244"/>
      <c r="S76" s="244"/>
      <c r="T76" s="300">
        <v>2008</v>
      </c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54" t="s">
        <v>14421</v>
      </c>
    </row>
    <row r="77" spans="1:45" ht="24" customHeight="1">
      <c r="A77" s="217"/>
      <c r="B77" s="1823"/>
      <c r="C77" s="327" t="s">
        <v>713</v>
      </c>
      <c r="D77" s="345"/>
      <c r="E77" s="456" t="s">
        <v>18763</v>
      </c>
      <c r="F77" s="327" t="s">
        <v>713</v>
      </c>
      <c r="G77" s="327">
        <v>600</v>
      </c>
      <c r="H77" s="327"/>
      <c r="I77" s="327">
        <v>600</v>
      </c>
      <c r="J77" s="327"/>
      <c r="K77" s="327"/>
      <c r="L77" s="327"/>
      <c r="M77" s="327"/>
      <c r="N77" s="327"/>
      <c r="O77" s="345"/>
      <c r="P77" s="345"/>
      <c r="Q77" s="345"/>
      <c r="R77" s="345"/>
      <c r="S77" s="345"/>
      <c r="T77" s="485">
        <v>2018</v>
      </c>
      <c r="U77" s="345"/>
      <c r="V77" s="345"/>
      <c r="W77" s="345"/>
      <c r="X77" s="345"/>
      <c r="Y77" s="345"/>
      <c r="Z77" s="345"/>
      <c r="AA77" s="345"/>
      <c r="AB77" s="345"/>
      <c r="AC77" s="345"/>
      <c r="AD77" s="345"/>
      <c r="AE77" s="345"/>
      <c r="AF77" s="345"/>
      <c r="AG77" s="345"/>
      <c r="AH77" s="345"/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</row>
    <row r="78" spans="1:45" ht="24" customHeight="1">
      <c r="A78" s="217"/>
      <c r="B78" s="1823"/>
      <c r="C78" s="327" t="s">
        <v>713</v>
      </c>
      <c r="D78" s="345"/>
      <c r="E78" s="456" t="s">
        <v>18764</v>
      </c>
      <c r="F78" s="327" t="s">
        <v>713</v>
      </c>
      <c r="G78" s="327">
        <v>13000</v>
      </c>
      <c r="H78" s="327"/>
      <c r="I78" s="327">
        <v>13000</v>
      </c>
      <c r="J78" s="327"/>
      <c r="K78" s="327"/>
      <c r="L78" s="327"/>
      <c r="M78" s="327"/>
      <c r="N78" s="327"/>
      <c r="O78" s="345"/>
      <c r="P78" s="345"/>
      <c r="Q78" s="345"/>
      <c r="R78" s="345"/>
      <c r="S78" s="345"/>
      <c r="T78" s="485">
        <v>2003</v>
      </c>
      <c r="U78" s="345"/>
      <c r="V78" s="345"/>
      <c r="W78" s="345"/>
      <c r="X78" s="345"/>
      <c r="Y78" s="345"/>
      <c r="Z78" s="345"/>
      <c r="AA78" s="345"/>
      <c r="AB78" s="345"/>
      <c r="AC78" s="345"/>
      <c r="AD78" s="345"/>
      <c r="AE78" s="345"/>
      <c r="AF78" s="345"/>
      <c r="AG78" s="345"/>
      <c r="AH78" s="345"/>
      <c r="AI78" s="345"/>
      <c r="AJ78" s="345"/>
      <c r="AK78" s="345"/>
      <c r="AL78" s="345"/>
      <c r="AM78" s="345"/>
      <c r="AN78" s="345"/>
      <c r="AO78" s="345"/>
      <c r="AP78" s="345"/>
      <c r="AQ78" s="345"/>
      <c r="AR78" s="345"/>
      <c r="AS78" s="345"/>
    </row>
    <row r="79" spans="1:45" ht="24" customHeight="1">
      <c r="A79" s="217"/>
      <c r="B79" s="1823"/>
      <c r="C79" s="327" t="s">
        <v>713</v>
      </c>
      <c r="D79" s="345"/>
      <c r="E79" s="456" t="s">
        <v>18765</v>
      </c>
      <c r="F79" s="327" t="s">
        <v>713</v>
      </c>
      <c r="G79" s="327">
        <v>2400</v>
      </c>
      <c r="H79" s="327"/>
      <c r="I79" s="327">
        <v>2400</v>
      </c>
      <c r="J79" s="327"/>
      <c r="K79" s="327"/>
      <c r="L79" s="327"/>
      <c r="M79" s="327"/>
      <c r="N79" s="327"/>
      <c r="O79" s="345"/>
      <c r="P79" s="345"/>
      <c r="Q79" s="345"/>
      <c r="R79" s="345"/>
      <c r="S79" s="345"/>
      <c r="T79" s="485">
        <v>2022</v>
      </c>
      <c r="U79" s="345"/>
      <c r="V79" s="345"/>
      <c r="W79" s="345"/>
      <c r="X79" s="345"/>
      <c r="Y79" s="345"/>
      <c r="Z79" s="345"/>
      <c r="AA79" s="345"/>
      <c r="AB79" s="345"/>
      <c r="AC79" s="345"/>
      <c r="AD79" s="345"/>
      <c r="AE79" s="345"/>
      <c r="AF79" s="345"/>
      <c r="AG79" s="345"/>
      <c r="AH79" s="345"/>
      <c r="AI79" s="345"/>
      <c r="AJ79" s="345"/>
      <c r="AK79" s="345"/>
      <c r="AL79" s="345"/>
      <c r="AM79" s="345"/>
      <c r="AN79" s="345"/>
      <c r="AO79" s="345"/>
      <c r="AP79" s="345"/>
      <c r="AQ79" s="345"/>
      <c r="AR79" s="345"/>
      <c r="AS79" s="345"/>
    </row>
    <row r="80" spans="1:45" ht="24" customHeight="1">
      <c r="A80" s="217"/>
      <c r="B80" s="1823"/>
      <c r="C80" s="228" t="s">
        <v>713</v>
      </c>
      <c r="D80" s="254" t="s">
        <v>10269</v>
      </c>
      <c r="E80" s="260" t="s">
        <v>15480</v>
      </c>
      <c r="F80" s="228" t="s">
        <v>12379</v>
      </c>
      <c r="G80" s="228">
        <v>144</v>
      </c>
      <c r="H80" s="228">
        <v>144</v>
      </c>
      <c r="I80" s="228"/>
      <c r="J80" s="228"/>
      <c r="K80" s="228"/>
      <c r="L80" s="228"/>
      <c r="M80" s="228"/>
      <c r="N80" s="228"/>
      <c r="O80" s="254"/>
      <c r="P80" s="254"/>
      <c r="Q80" s="254"/>
      <c r="R80" s="254"/>
      <c r="S80" s="254"/>
      <c r="T80" s="300">
        <v>2010</v>
      </c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</row>
    <row r="81" spans="1:45" ht="24" customHeight="1">
      <c r="A81" s="217"/>
      <c r="B81" s="1823"/>
      <c r="C81" s="228" t="s">
        <v>12479</v>
      </c>
      <c r="D81" s="244"/>
      <c r="E81" s="260" t="s">
        <v>15482</v>
      </c>
      <c r="F81" s="228" t="s">
        <v>14409</v>
      </c>
      <c r="G81" s="228">
        <v>224</v>
      </c>
      <c r="H81" s="228"/>
      <c r="I81" s="228">
        <v>224</v>
      </c>
      <c r="J81" s="228"/>
      <c r="K81" s="244"/>
      <c r="L81" s="244"/>
      <c r="M81" s="244"/>
      <c r="N81" s="244"/>
      <c r="O81" s="244"/>
      <c r="P81" s="244"/>
      <c r="Q81" s="244"/>
      <c r="R81" s="244"/>
      <c r="S81" s="244"/>
      <c r="T81" s="300">
        <v>2016</v>
      </c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54"/>
    </row>
    <row r="82" spans="1:45" ht="24" customHeight="1">
      <c r="A82" s="217"/>
      <c r="B82" s="1823"/>
      <c r="C82" s="228" t="s">
        <v>7410</v>
      </c>
      <c r="D82" s="254" t="s">
        <v>18558</v>
      </c>
      <c r="E82" s="260" t="s">
        <v>15485</v>
      </c>
      <c r="F82" s="228" t="s">
        <v>13374</v>
      </c>
      <c r="G82" s="228">
        <v>1400</v>
      </c>
      <c r="H82" s="228"/>
      <c r="I82" s="228">
        <v>1400</v>
      </c>
      <c r="J82" s="228"/>
      <c r="K82" s="244"/>
      <c r="L82" s="244"/>
      <c r="M82" s="244"/>
      <c r="N82" s="244"/>
      <c r="O82" s="244"/>
      <c r="P82" s="244"/>
      <c r="Q82" s="244"/>
      <c r="R82" s="244"/>
      <c r="S82" s="244"/>
      <c r="T82" s="300">
        <v>2004</v>
      </c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28"/>
    </row>
    <row r="83" spans="1:45" ht="24" customHeight="1">
      <c r="A83" s="217"/>
      <c r="B83" s="1823"/>
      <c r="C83" s="228" t="s">
        <v>13374</v>
      </c>
      <c r="D83" s="254" t="s">
        <v>18558</v>
      </c>
      <c r="E83" s="260" t="s">
        <v>15486</v>
      </c>
      <c r="F83" s="228" t="s">
        <v>13374</v>
      </c>
      <c r="G83" s="228">
        <v>990</v>
      </c>
      <c r="H83" s="228"/>
      <c r="I83" s="228">
        <v>990</v>
      </c>
      <c r="J83" s="228"/>
      <c r="K83" s="244"/>
      <c r="L83" s="244"/>
      <c r="M83" s="244"/>
      <c r="N83" s="244"/>
      <c r="O83" s="244"/>
      <c r="P83" s="244"/>
      <c r="Q83" s="244"/>
      <c r="R83" s="244"/>
      <c r="S83" s="244"/>
      <c r="T83" s="300">
        <v>2005</v>
      </c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S83" s="228"/>
    </row>
    <row r="84" spans="1:45" ht="24" customHeight="1">
      <c r="A84" s="217"/>
      <c r="B84" s="1823"/>
      <c r="C84" s="228" t="s">
        <v>7410</v>
      </c>
      <c r="D84" s="254" t="s">
        <v>18558</v>
      </c>
      <c r="E84" s="260" t="s">
        <v>15487</v>
      </c>
      <c r="F84" s="228" t="s">
        <v>13374</v>
      </c>
      <c r="G84" s="228">
        <v>1155</v>
      </c>
      <c r="H84" s="228"/>
      <c r="I84" s="228">
        <v>1155</v>
      </c>
      <c r="J84" s="228"/>
      <c r="K84" s="244"/>
      <c r="L84" s="244"/>
      <c r="M84" s="244"/>
      <c r="N84" s="244"/>
      <c r="O84" s="244"/>
      <c r="P84" s="244"/>
      <c r="Q84" s="244"/>
      <c r="R84" s="244"/>
      <c r="S84" s="244"/>
      <c r="T84" s="300">
        <v>2013</v>
      </c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S84" s="228"/>
    </row>
    <row r="85" spans="1:45" ht="24" customHeight="1">
      <c r="A85" s="217"/>
      <c r="B85" s="1823"/>
      <c r="C85" s="228" t="s">
        <v>7410</v>
      </c>
      <c r="D85" s="244" t="s">
        <v>18766</v>
      </c>
      <c r="E85" s="260" t="s">
        <v>15488</v>
      </c>
      <c r="F85" s="228" t="s">
        <v>13374</v>
      </c>
      <c r="G85" s="228">
        <v>1188</v>
      </c>
      <c r="H85" s="228"/>
      <c r="I85" s="228">
        <v>1188</v>
      </c>
      <c r="J85" s="228"/>
      <c r="K85" s="244"/>
      <c r="L85" s="244"/>
      <c r="M85" s="244"/>
      <c r="N85" s="244"/>
      <c r="O85" s="244"/>
      <c r="P85" s="244"/>
      <c r="Q85" s="244"/>
      <c r="R85" s="244"/>
      <c r="S85" s="244"/>
      <c r="T85" s="300">
        <v>2014</v>
      </c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</row>
    <row r="86" spans="1:45" ht="24" customHeight="1">
      <c r="A86" s="217"/>
      <c r="B86" s="1823"/>
      <c r="C86" s="228" t="s">
        <v>13379</v>
      </c>
      <c r="D86" s="254"/>
      <c r="E86" s="260" t="s">
        <v>15489</v>
      </c>
      <c r="F86" s="228" t="s">
        <v>13379</v>
      </c>
      <c r="G86" s="228">
        <v>1995</v>
      </c>
      <c r="H86" s="228"/>
      <c r="I86" s="228">
        <v>1995</v>
      </c>
      <c r="J86" s="228">
        <v>21</v>
      </c>
      <c r="K86" s="228">
        <v>95</v>
      </c>
      <c r="L86" s="228"/>
      <c r="M86" s="228"/>
      <c r="N86" s="228">
        <v>1995</v>
      </c>
      <c r="O86" s="254"/>
      <c r="P86" s="254"/>
      <c r="Q86" s="254"/>
      <c r="R86" s="254"/>
      <c r="S86" s="254"/>
      <c r="T86" s="300">
        <v>2018</v>
      </c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 t="s">
        <v>1790</v>
      </c>
    </row>
    <row r="87" spans="1:45" ht="24" customHeight="1">
      <c r="A87" s="217"/>
      <c r="B87" s="1823"/>
      <c r="C87" s="228" t="s">
        <v>7480</v>
      </c>
      <c r="D87" s="254"/>
      <c r="E87" s="260" t="s">
        <v>12438</v>
      </c>
      <c r="F87" s="228" t="s">
        <v>7736</v>
      </c>
      <c r="G87" s="228">
        <v>1640</v>
      </c>
      <c r="H87" s="228"/>
      <c r="I87" s="228"/>
      <c r="J87" s="228"/>
      <c r="K87" s="228"/>
      <c r="L87" s="228"/>
      <c r="M87" s="228"/>
      <c r="N87" s="228"/>
      <c r="O87" s="254"/>
      <c r="P87" s="254"/>
      <c r="Q87" s="254"/>
      <c r="R87" s="254"/>
      <c r="S87" s="254"/>
      <c r="T87" s="300">
        <v>2021</v>
      </c>
      <c r="U87" s="254"/>
      <c r="V87" s="254"/>
      <c r="W87" s="254"/>
      <c r="X87" s="254"/>
      <c r="Y87" s="254"/>
      <c r="Z87" s="254">
        <v>906</v>
      </c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</row>
    <row r="88" spans="1:45" ht="24" customHeight="1">
      <c r="A88" s="217"/>
      <c r="B88" s="1823"/>
      <c r="C88" s="228" t="s">
        <v>13379</v>
      </c>
      <c r="D88" s="254"/>
      <c r="E88" s="260" t="s">
        <v>13384</v>
      </c>
      <c r="F88" s="228" t="s">
        <v>13379</v>
      </c>
      <c r="G88" s="228">
        <v>300</v>
      </c>
      <c r="H88" s="228"/>
      <c r="I88" s="228">
        <v>300</v>
      </c>
      <c r="J88" s="228">
        <v>15</v>
      </c>
      <c r="K88" s="228">
        <v>20</v>
      </c>
      <c r="L88" s="228"/>
      <c r="M88" s="228"/>
      <c r="N88" s="228">
        <v>300</v>
      </c>
      <c r="O88" s="254"/>
      <c r="P88" s="254"/>
      <c r="Q88" s="254"/>
      <c r="R88" s="254"/>
      <c r="S88" s="254"/>
      <c r="T88" s="300">
        <v>2017</v>
      </c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 t="s">
        <v>1790</v>
      </c>
    </row>
    <row r="89" spans="1:45" ht="24" customHeight="1">
      <c r="A89" s="217"/>
      <c r="B89" s="1823"/>
      <c r="C89" s="228" t="s">
        <v>13379</v>
      </c>
      <c r="D89" s="254"/>
      <c r="E89" s="260" t="s">
        <v>13385</v>
      </c>
      <c r="F89" s="228" t="s">
        <v>13379</v>
      </c>
      <c r="G89" s="228">
        <v>300</v>
      </c>
      <c r="H89" s="228"/>
      <c r="I89" s="228">
        <v>300</v>
      </c>
      <c r="J89" s="228">
        <v>15</v>
      </c>
      <c r="K89" s="228">
        <v>20</v>
      </c>
      <c r="L89" s="228"/>
      <c r="M89" s="228"/>
      <c r="N89" s="228">
        <v>300</v>
      </c>
      <c r="O89" s="254"/>
      <c r="P89" s="254"/>
      <c r="Q89" s="254"/>
      <c r="R89" s="254"/>
      <c r="S89" s="254"/>
      <c r="T89" s="300">
        <v>2019</v>
      </c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 t="s">
        <v>1790</v>
      </c>
    </row>
    <row r="90" spans="1:45" ht="24" customHeight="1">
      <c r="A90" s="217"/>
      <c r="B90" s="1823"/>
      <c r="C90" s="327" t="s">
        <v>13379</v>
      </c>
      <c r="D90" s="345"/>
      <c r="E90" s="456" t="s">
        <v>16077</v>
      </c>
      <c r="F90" s="327" t="s">
        <v>13379</v>
      </c>
      <c r="G90" s="327">
        <v>300</v>
      </c>
      <c r="H90" s="327"/>
      <c r="I90" s="327">
        <v>300</v>
      </c>
      <c r="J90" s="327">
        <v>15</v>
      </c>
      <c r="K90" s="327">
        <v>20</v>
      </c>
      <c r="L90" s="327"/>
      <c r="M90" s="327"/>
      <c r="N90" s="327">
        <v>300</v>
      </c>
      <c r="O90" s="345"/>
      <c r="P90" s="345"/>
      <c r="Q90" s="345"/>
      <c r="R90" s="345"/>
      <c r="S90" s="345"/>
      <c r="T90" s="346">
        <v>2011</v>
      </c>
      <c r="U90" s="345"/>
      <c r="V90" s="345"/>
      <c r="W90" s="345"/>
      <c r="X90" s="345"/>
      <c r="Y90" s="345"/>
      <c r="Z90" s="345"/>
      <c r="AA90" s="345"/>
      <c r="AB90" s="345"/>
      <c r="AC90" s="345"/>
      <c r="AD90" s="345"/>
      <c r="AE90" s="345"/>
      <c r="AF90" s="345"/>
      <c r="AG90" s="345"/>
      <c r="AH90" s="345"/>
      <c r="AI90" s="345"/>
      <c r="AJ90" s="345"/>
      <c r="AK90" s="345"/>
      <c r="AL90" s="345"/>
      <c r="AM90" s="345"/>
      <c r="AN90" s="345"/>
      <c r="AO90" s="345"/>
      <c r="AP90" s="345"/>
      <c r="AQ90" s="345"/>
      <c r="AR90" s="345"/>
      <c r="AS90" s="345"/>
    </row>
    <row r="91" spans="1:45" ht="24" customHeight="1">
      <c r="A91" s="217"/>
      <c r="B91" s="1823"/>
      <c r="C91" s="327" t="s">
        <v>13379</v>
      </c>
      <c r="D91" s="345"/>
      <c r="E91" s="456" t="s">
        <v>16078</v>
      </c>
      <c r="F91" s="327" t="s">
        <v>13379</v>
      </c>
      <c r="G91" s="327">
        <v>1013</v>
      </c>
      <c r="H91" s="327"/>
      <c r="I91" s="327">
        <v>1013</v>
      </c>
      <c r="J91" s="327">
        <v>21.5</v>
      </c>
      <c r="K91" s="327">
        <v>47</v>
      </c>
      <c r="L91" s="327"/>
      <c r="M91" s="327"/>
      <c r="N91" s="327">
        <v>1013</v>
      </c>
      <c r="O91" s="345"/>
      <c r="P91" s="345"/>
      <c r="Q91" s="345"/>
      <c r="R91" s="345"/>
      <c r="S91" s="345"/>
      <c r="T91" s="346">
        <v>2023</v>
      </c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  <c r="AK91" s="345"/>
      <c r="AL91" s="345"/>
      <c r="AM91" s="345"/>
      <c r="AN91" s="345"/>
      <c r="AO91" s="345"/>
      <c r="AP91" s="345"/>
      <c r="AQ91" s="345"/>
      <c r="AR91" s="345"/>
      <c r="AS91" s="345"/>
    </row>
    <row r="92" spans="1:45" ht="24" customHeight="1">
      <c r="A92" s="217"/>
      <c r="B92" s="1823"/>
      <c r="C92" s="228" t="s">
        <v>13379</v>
      </c>
      <c r="D92" s="254"/>
      <c r="E92" s="260" t="s">
        <v>13386</v>
      </c>
      <c r="F92" s="228" t="s">
        <v>13387</v>
      </c>
      <c r="G92" s="228">
        <v>900</v>
      </c>
      <c r="H92" s="228"/>
      <c r="I92" s="228">
        <v>900</v>
      </c>
      <c r="J92" s="228">
        <v>30</v>
      </c>
      <c r="K92" s="228">
        <v>60</v>
      </c>
      <c r="L92" s="228"/>
      <c r="M92" s="228"/>
      <c r="N92" s="228">
        <v>900</v>
      </c>
      <c r="O92" s="254"/>
      <c r="P92" s="254"/>
      <c r="Q92" s="254"/>
      <c r="R92" s="254"/>
      <c r="S92" s="254"/>
      <c r="T92" s="300">
        <v>2017</v>
      </c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</row>
    <row r="93" spans="1:45" ht="24" customHeight="1">
      <c r="A93" s="217"/>
      <c r="B93" s="1823"/>
      <c r="C93" s="228" t="s">
        <v>13379</v>
      </c>
      <c r="D93" s="254"/>
      <c r="E93" s="260" t="s">
        <v>13388</v>
      </c>
      <c r="F93" s="228" t="s">
        <v>13387</v>
      </c>
      <c r="G93" s="228">
        <v>600</v>
      </c>
      <c r="H93" s="228"/>
      <c r="I93" s="228">
        <v>600</v>
      </c>
      <c r="J93" s="228">
        <v>20</v>
      </c>
      <c r="K93" s="228">
        <v>30</v>
      </c>
      <c r="L93" s="228"/>
      <c r="M93" s="228"/>
      <c r="N93" s="228">
        <v>600</v>
      </c>
      <c r="O93" s="254"/>
      <c r="P93" s="254"/>
      <c r="Q93" s="254"/>
      <c r="R93" s="254"/>
      <c r="S93" s="254"/>
      <c r="T93" s="300">
        <v>2010</v>
      </c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</row>
    <row r="94" spans="1:45" ht="24" customHeight="1">
      <c r="A94" s="217"/>
      <c r="B94" s="1823"/>
      <c r="C94" s="228" t="s">
        <v>13379</v>
      </c>
      <c r="D94" s="254"/>
      <c r="E94" s="260" t="s">
        <v>13389</v>
      </c>
      <c r="F94" s="228" t="s">
        <v>13379</v>
      </c>
      <c r="G94" s="228">
        <v>500</v>
      </c>
      <c r="H94" s="228"/>
      <c r="I94" s="228">
        <v>500</v>
      </c>
      <c r="J94" s="228">
        <v>20</v>
      </c>
      <c r="K94" s="228">
        <v>25</v>
      </c>
      <c r="L94" s="228"/>
      <c r="M94" s="228"/>
      <c r="N94" s="228">
        <v>500</v>
      </c>
      <c r="O94" s="254"/>
      <c r="P94" s="254"/>
      <c r="Q94" s="254"/>
      <c r="R94" s="254"/>
      <c r="S94" s="254"/>
      <c r="T94" s="300">
        <v>2019</v>
      </c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</row>
    <row r="95" spans="1:45" ht="24" customHeight="1">
      <c r="A95" s="217"/>
      <c r="B95" s="1823"/>
      <c r="C95" s="228" t="s">
        <v>13379</v>
      </c>
      <c r="D95" s="254"/>
      <c r="E95" s="260" t="s">
        <v>15491</v>
      </c>
      <c r="F95" s="228" t="s">
        <v>13379</v>
      </c>
      <c r="G95" s="228">
        <v>540</v>
      </c>
      <c r="H95" s="228"/>
      <c r="I95" s="228">
        <v>540</v>
      </c>
      <c r="J95" s="228">
        <v>18</v>
      </c>
      <c r="K95" s="228">
        <v>30</v>
      </c>
      <c r="L95" s="228"/>
      <c r="M95" s="228"/>
      <c r="N95" s="228">
        <v>540</v>
      </c>
      <c r="O95" s="254"/>
      <c r="P95" s="254"/>
      <c r="Q95" s="254"/>
      <c r="R95" s="254"/>
      <c r="S95" s="254"/>
      <c r="T95" s="300">
        <v>2017</v>
      </c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</row>
    <row r="96" spans="1:45" ht="24" customHeight="1">
      <c r="A96" s="217"/>
      <c r="B96" s="1823"/>
      <c r="C96" s="228" t="s">
        <v>13379</v>
      </c>
      <c r="D96" s="254"/>
      <c r="E96" s="260" t="s">
        <v>15492</v>
      </c>
      <c r="F96" s="228" t="s">
        <v>13379</v>
      </c>
      <c r="G96" s="228">
        <v>540</v>
      </c>
      <c r="H96" s="228"/>
      <c r="I96" s="228">
        <v>540</v>
      </c>
      <c r="J96" s="228">
        <v>18</v>
      </c>
      <c r="K96" s="228">
        <v>30</v>
      </c>
      <c r="L96" s="228"/>
      <c r="M96" s="228"/>
      <c r="N96" s="228">
        <v>540</v>
      </c>
      <c r="O96" s="254"/>
      <c r="P96" s="254"/>
      <c r="Q96" s="254"/>
      <c r="R96" s="254"/>
      <c r="S96" s="254"/>
      <c r="T96" s="300">
        <v>2006</v>
      </c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</row>
    <row r="97" spans="1:45" ht="24" customHeight="1">
      <c r="A97" s="217"/>
      <c r="B97" s="1823"/>
      <c r="C97" s="228" t="s">
        <v>13379</v>
      </c>
      <c r="D97" s="254"/>
      <c r="E97" s="260" t="s">
        <v>15493</v>
      </c>
      <c r="F97" s="228" t="s">
        <v>13379</v>
      </c>
      <c r="G97" s="228">
        <v>800</v>
      </c>
      <c r="H97" s="228"/>
      <c r="I97" s="228">
        <v>800</v>
      </c>
      <c r="J97" s="228">
        <v>16</v>
      </c>
      <c r="K97" s="228">
        <v>50</v>
      </c>
      <c r="L97" s="228"/>
      <c r="M97" s="228"/>
      <c r="N97" s="228">
        <v>800</v>
      </c>
      <c r="O97" s="254"/>
      <c r="P97" s="254"/>
      <c r="Q97" s="254"/>
      <c r="R97" s="254"/>
      <c r="S97" s="254"/>
      <c r="T97" s="300">
        <v>2006</v>
      </c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</row>
    <row r="98" spans="1:45" ht="24" customHeight="1">
      <c r="A98" s="217"/>
      <c r="B98" s="1823"/>
      <c r="C98" s="228" t="s">
        <v>13379</v>
      </c>
      <c r="D98" s="254"/>
      <c r="E98" s="260" t="s">
        <v>15494</v>
      </c>
      <c r="F98" s="228" t="s">
        <v>13379</v>
      </c>
      <c r="G98" s="228">
        <v>510</v>
      </c>
      <c r="H98" s="228"/>
      <c r="I98" s="228">
        <v>510</v>
      </c>
      <c r="J98" s="228">
        <v>17</v>
      </c>
      <c r="K98" s="228">
        <v>30</v>
      </c>
      <c r="L98" s="228"/>
      <c r="M98" s="228"/>
      <c r="N98" s="228">
        <v>510</v>
      </c>
      <c r="O98" s="254"/>
      <c r="P98" s="254"/>
      <c r="Q98" s="254"/>
      <c r="R98" s="254"/>
      <c r="S98" s="254"/>
      <c r="T98" s="300">
        <v>2008</v>
      </c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</row>
    <row r="99" spans="1:45" ht="24" customHeight="1">
      <c r="A99" s="217"/>
      <c r="B99" s="1823"/>
      <c r="C99" s="228" t="s">
        <v>13379</v>
      </c>
      <c r="D99" s="254"/>
      <c r="E99" s="260" t="s">
        <v>15495</v>
      </c>
      <c r="F99" s="228" t="s">
        <v>13379</v>
      </c>
      <c r="G99" s="228">
        <v>510</v>
      </c>
      <c r="H99" s="228"/>
      <c r="I99" s="228">
        <v>510</v>
      </c>
      <c r="J99" s="228">
        <v>17</v>
      </c>
      <c r="K99" s="228">
        <v>30</v>
      </c>
      <c r="L99" s="228"/>
      <c r="M99" s="228"/>
      <c r="N99" s="228">
        <v>510</v>
      </c>
      <c r="O99" s="254"/>
      <c r="P99" s="254"/>
      <c r="Q99" s="254"/>
      <c r="R99" s="254"/>
      <c r="S99" s="254"/>
      <c r="T99" s="300">
        <v>2006</v>
      </c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</row>
    <row r="100" spans="1:45" ht="24" customHeight="1">
      <c r="A100" s="217"/>
      <c r="B100" s="1823"/>
      <c r="C100" s="228" t="s">
        <v>13379</v>
      </c>
      <c r="D100" s="254"/>
      <c r="E100" s="260" t="s">
        <v>15496</v>
      </c>
      <c r="F100" s="228" t="s">
        <v>13379</v>
      </c>
      <c r="G100" s="228">
        <v>714</v>
      </c>
      <c r="H100" s="228"/>
      <c r="I100" s="228">
        <v>714</v>
      </c>
      <c r="J100" s="228">
        <v>21</v>
      </c>
      <c r="K100" s="228">
        <v>34</v>
      </c>
      <c r="L100" s="228"/>
      <c r="M100" s="228"/>
      <c r="N100" s="228">
        <v>714</v>
      </c>
      <c r="O100" s="254"/>
      <c r="P100" s="254"/>
      <c r="Q100" s="254"/>
      <c r="R100" s="254"/>
      <c r="S100" s="254"/>
      <c r="T100" s="300">
        <v>2007</v>
      </c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</row>
    <row r="101" spans="1:45" ht="24" customHeight="1">
      <c r="A101" s="217"/>
      <c r="B101" s="1823"/>
      <c r="C101" s="228" t="s">
        <v>13379</v>
      </c>
      <c r="D101" s="254"/>
      <c r="E101" s="260" t="s">
        <v>15497</v>
      </c>
      <c r="F101" s="228" t="s">
        <v>13379</v>
      </c>
      <c r="G101" s="228">
        <v>520</v>
      </c>
      <c r="H101" s="228"/>
      <c r="I101" s="228"/>
      <c r="J101" s="228"/>
      <c r="K101" s="228"/>
      <c r="L101" s="228"/>
      <c r="M101" s="228"/>
      <c r="N101" s="228"/>
      <c r="O101" s="254"/>
      <c r="P101" s="254"/>
      <c r="Q101" s="254"/>
      <c r="R101" s="254"/>
      <c r="S101" s="254"/>
      <c r="T101" s="300">
        <v>2001</v>
      </c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</row>
    <row r="102" spans="1:45" ht="24" customHeight="1">
      <c r="A102" s="217"/>
      <c r="B102" s="1823"/>
      <c r="C102" s="228" t="s">
        <v>13379</v>
      </c>
      <c r="D102" s="254"/>
      <c r="E102" s="260" t="s">
        <v>15498</v>
      </c>
      <c r="F102" s="228" t="s">
        <v>13379</v>
      </c>
      <c r="G102" s="228">
        <v>440</v>
      </c>
      <c r="H102" s="228"/>
      <c r="I102" s="228"/>
      <c r="J102" s="228"/>
      <c r="K102" s="228"/>
      <c r="L102" s="228"/>
      <c r="M102" s="228"/>
      <c r="N102" s="228"/>
      <c r="O102" s="254"/>
      <c r="P102" s="254"/>
      <c r="Q102" s="254"/>
      <c r="R102" s="254"/>
      <c r="S102" s="254"/>
      <c r="T102" s="300">
        <v>2014</v>
      </c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</row>
    <row r="103" spans="1:45" ht="24" customHeight="1">
      <c r="A103" s="217"/>
      <c r="B103" s="1823"/>
      <c r="C103" s="228" t="s">
        <v>13379</v>
      </c>
      <c r="D103" s="254"/>
      <c r="E103" s="260" t="s">
        <v>15499</v>
      </c>
      <c r="F103" s="228" t="s">
        <v>13379</v>
      </c>
      <c r="G103" s="228">
        <v>603</v>
      </c>
      <c r="H103" s="228"/>
      <c r="I103" s="228"/>
      <c r="J103" s="228"/>
      <c r="K103" s="228"/>
      <c r="L103" s="228"/>
      <c r="M103" s="228"/>
      <c r="N103" s="228"/>
      <c r="O103" s="254"/>
      <c r="P103" s="254"/>
      <c r="Q103" s="254"/>
      <c r="R103" s="254"/>
      <c r="S103" s="254"/>
      <c r="T103" s="300">
        <v>2006</v>
      </c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</row>
    <row r="104" spans="1:45" ht="24" customHeight="1">
      <c r="A104" s="217"/>
      <c r="B104" s="1823"/>
      <c r="C104" s="228" t="s">
        <v>13379</v>
      </c>
      <c r="D104" s="254"/>
      <c r="E104" s="260" t="s">
        <v>15500</v>
      </c>
      <c r="F104" s="228" t="s">
        <v>13379</v>
      </c>
      <c r="G104" s="228">
        <v>600</v>
      </c>
      <c r="H104" s="228"/>
      <c r="I104" s="228"/>
      <c r="J104" s="228"/>
      <c r="K104" s="228"/>
      <c r="L104" s="228"/>
      <c r="M104" s="228"/>
      <c r="N104" s="228"/>
      <c r="O104" s="254"/>
      <c r="P104" s="254"/>
      <c r="Q104" s="254"/>
      <c r="R104" s="254"/>
      <c r="S104" s="254"/>
      <c r="T104" s="300">
        <v>2006</v>
      </c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</row>
    <row r="105" spans="1:45" ht="24" customHeight="1">
      <c r="A105" s="217"/>
      <c r="B105" s="1823"/>
      <c r="C105" s="228" t="s">
        <v>13379</v>
      </c>
      <c r="D105" s="254"/>
      <c r="E105" s="260" t="s">
        <v>15501</v>
      </c>
      <c r="F105" s="228" t="s">
        <v>13379</v>
      </c>
      <c r="G105" s="228">
        <v>590</v>
      </c>
      <c r="H105" s="228"/>
      <c r="I105" s="228"/>
      <c r="J105" s="228"/>
      <c r="K105" s="228"/>
      <c r="L105" s="228"/>
      <c r="M105" s="228"/>
      <c r="N105" s="228"/>
      <c r="O105" s="254"/>
      <c r="P105" s="254"/>
      <c r="Q105" s="254"/>
      <c r="R105" s="254"/>
      <c r="S105" s="254"/>
      <c r="T105" s="300">
        <v>2001</v>
      </c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</row>
    <row r="106" spans="1:45" ht="24" customHeight="1">
      <c r="A106" s="217"/>
      <c r="B106" s="1823"/>
      <c r="C106" s="228" t="s">
        <v>13379</v>
      </c>
      <c r="D106" s="254"/>
      <c r="E106" s="260" t="s">
        <v>15502</v>
      </c>
      <c r="F106" s="228" t="s">
        <v>13379</v>
      </c>
      <c r="G106" s="228">
        <v>400</v>
      </c>
      <c r="H106" s="228"/>
      <c r="I106" s="228"/>
      <c r="J106" s="228"/>
      <c r="K106" s="228"/>
      <c r="L106" s="228"/>
      <c r="M106" s="228"/>
      <c r="N106" s="228"/>
      <c r="O106" s="254"/>
      <c r="P106" s="254"/>
      <c r="Q106" s="254"/>
      <c r="R106" s="254"/>
      <c r="S106" s="254"/>
      <c r="T106" s="300">
        <v>2001</v>
      </c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</row>
    <row r="107" spans="1:45" ht="24" customHeight="1">
      <c r="A107" s="217"/>
      <c r="B107" s="1823"/>
      <c r="C107" s="228" t="s">
        <v>13379</v>
      </c>
      <c r="D107" s="254"/>
      <c r="E107" s="260" t="s">
        <v>15503</v>
      </c>
      <c r="F107" s="228" t="s">
        <v>13379</v>
      </c>
      <c r="G107" s="228">
        <v>550</v>
      </c>
      <c r="H107" s="228"/>
      <c r="I107" s="228"/>
      <c r="J107" s="228"/>
      <c r="K107" s="228"/>
      <c r="L107" s="228"/>
      <c r="M107" s="228"/>
      <c r="N107" s="228"/>
      <c r="O107" s="254"/>
      <c r="P107" s="254"/>
      <c r="Q107" s="254"/>
      <c r="R107" s="254"/>
      <c r="S107" s="254"/>
      <c r="T107" s="300" t="s">
        <v>13390</v>
      </c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</row>
    <row r="108" spans="1:45" ht="24" customHeight="1">
      <c r="A108" s="217"/>
      <c r="B108" s="1823"/>
      <c r="C108" s="228" t="s">
        <v>292</v>
      </c>
      <c r="D108" s="254"/>
      <c r="E108" s="260" t="s">
        <v>11611</v>
      </c>
      <c r="F108" s="228" t="s">
        <v>11763</v>
      </c>
      <c r="G108" s="228"/>
      <c r="H108" s="228">
        <v>101</v>
      </c>
      <c r="I108" s="228">
        <v>492</v>
      </c>
      <c r="J108" s="228"/>
      <c r="K108" s="228">
        <v>24</v>
      </c>
      <c r="L108" s="228"/>
      <c r="M108" s="228"/>
      <c r="N108" s="228"/>
      <c r="O108" s="254"/>
      <c r="P108" s="254"/>
      <c r="Q108" s="254"/>
      <c r="R108" s="254"/>
      <c r="S108" s="254"/>
      <c r="T108" s="300">
        <v>2017</v>
      </c>
      <c r="U108" s="254"/>
      <c r="V108" s="254"/>
      <c r="W108" s="254"/>
      <c r="X108" s="254"/>
      <c r="Y108" s="254"/>
      <c r="Z108" s="254">
        <v>1575</v>
      </c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</row>
    <row r="109" spans="1:45" ht="24" customHeight="1">
      <c r="A109" s="217"/>
      <c r="B109" s="1823"/>
      <c r="C109" s="228" t="s">
        <v>14423</v>
      </c>
      <c r="D109" s="244"/>
      <c r="E109" s="260" t="s">
        <v>15505</v>
      </c>
      <c r="F109" s="228" t="s">
        <v>13457</v>
      </c>
      <c r="G109" s="228">
        <v>840</v>
      </c>
      <c r="H109" s="228"/>
      <c r="I109" s="228">
        <v>840</v>
      </c>
      <c r="J109" s="228"/>
      <c r="K109" s="244"/>
      <c r="L109" s="244"/>
      <c r="M109" s="244"/>
      <c r="N109" s="244"/>
      <c r="O109" s="244"/>
      <c r="P109" s="244"/>
      <c r="Q109" s="244"/>
      <c r="R109" s="244"/>
      <c r="S109" s="244"/>
      <c r="T109" s="300">
        <v>2022</v>
      </c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  <c r="AO109" s="244"/>
      <c r="AP109" s="244"/>
      <c r="AQ109" s="244"/>
      <c r="AR109" s="244"/>
      <c r="AS109" s="244"/>
    </row>
    <row r="110" spans="1:45" ht="24" customHeight="1">
      <c r="A110" s="217"/>
      <c r="B110" s="1823"/>
      <c r="C110" s="228" t="s">
        <v>14423</v>
      </c>
      <c r="D110" s="244"/>
      <c r="E110" s="260" t="s">
        <v>15506</v>
      </c>
      <c r="F110" s="228" t="s">
        <v>18767</v>
      </c>
      <c r="G110" s="228">
        <v>270</v>
      </c>
      <c r="H110" s="228">
        <v>270</v>
      </c>
      <c r="I110" s="228">
        <v>270</v>
      </c>
      <c r="J110" s="228"/>
      <c r="K110" s="244"/>
      <c r="L110" s="244"/>
      <c r="M110" s="244"/>
      <c r="N110" s="244"/>
      <c r="O110" s="244"/>
      <c r="P110" s="244"/>
      <c r="Q110" s="244"/>
      <c r="R110" s="244"/>
      <c r="S110" s="244"/>
      <c r="T110" s="300">
        <v>2004</v>
      </c>
      <c r="U110" s="244"/>
      <c r="V110" s="244"/>
      <c r="W110" s="244"/>
      <c r="X110" s="244"/>
      <c r="Y110" s="244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  <c r="AO110" s="244"/>
      <c r="AP110" s="244"/>
      <c r="AQ110" s="244"/>
      <c r="AR110" s="244"/>
      <c r="AS110" s="254"/>
    </row>
    <row r="111" spans="1:45" ht="24" customHeight="1">
      <c r="A111" s="217"/>
      <c r="B111" s="1823"/>
      <c r="C111" s="228" t="s">
        <v>7501</v>
      </c>
      <c r="D111" s="254" t="s">
        <v>10270</v>
      </c>
      <c r="E111" s="260" t="s">
        <v>15508</v>
      </c>
      <c r="F111" s="228" t="s">
        <v>11685</v>
      </c>
      <c r="G111" s="228">
        <v>1197</v>
      </c>
      <c r="H111" s="228"/>
      <c r="I111" s="228">
        <v>1197</v>
      </c>
      <c r="J111" s="228">
        <v>7</v>
      </c>
      <c r="K111" s="228">
        <v>15</v>
      </c>
      <c r="L111" s="228"/>
      <c r="M111" s="228"/>
      <c r="N111" s="228">
        <v>210</v>
      </c>
      <c r="O111" s="254"/>
      <c r="P111" s="254"/>
      <c r="Q111" s="254"/>
      <c r="R111" s="254"/>
      <c r="S111" s="254"/>
      <c r="T111" s="300">
        <v>2010</v>
      </c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</row>
    <row r="112" spans="1:45" ht="24" customHeight="1">
      <c r="A112" s="217"/>
      <c r="B112" s="1823"/>
      <c r="C112" s="228" t="s">
        <v>7501</v>
      </c>
      <c r="D112" s="254" t="s">
        <v>10270</v>
      </c>
      <c r="E112" s="260" t="s">
        <v>15508</v>
      </c>
      <c r="F112" s="228" t="s">
        <v>11685</v>
      </c>
      <c r="G112" s="228">
        <v>807</v>
      </c>
      <c r="H112" s="228"/>
      <c r="I112" s="228">
        <v>807</v>
      </c>
      <c r="J112" s="228">
        <v>7</v>
      </c>
      <c r="K112" s="228">
        <v>15</v>
      </c>
      <c r="L112" s="228"/>
      <c r="M112" s="228"/>
      <c r="N112" s="228">
        <v>105</v>
      </c>
      <c r="O112" s="254"/>
      <c r="P112" s="254"/>
      <c r="Q112" s="254"/>
      <c r="R112" s="254"/>
      <c r="S112" s="254"/>
      <c r="T112" s="300">
        <v>2019</v>
      </c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</row>
    <row r="113" spans="1:45" ht="24" customHeight="1">
      <c r="A113" s="217"/>
      <c r="B113" s="1823"/>
      <c r="C113" s="228" t="s">
        <v>7501</v>
      </c>
      <c r="D113" s="254" t="s">
        <v>10270</v>
      </c>
      <c r="E113" s="260" t="s">
        <v>15509</v>
      </c>
      <c r="F113" s="228" t="s">
        <v>11685</v>
      </c>
      <c r="G113" s="228">
        <v>1320</v>
      </c>
      <c r="H113" s="228"/>
      <c r="I113" s="228">
        <v>1320</v>
      </c>
      <c r="J113" s="228">
        <v>15</v>
      </c>
      <c r="K113" s="228">
        <v>28</v>
      </c>
      <c r="L113" s="228"/>
      <c r="M113" s="228"/>
      <c r="N113" s="228">
        <v>840</v>
      </c>
      <c r="O113" s="254"/>
      <c r="P113" s="254"/>
      <c r="Q113" s="254"/>
      <c r="R113" s="254"/>
      <c r="S113" s="254"/>
      <c r="T113" s="300">
        <v>2010</v>
      </c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</row>
    <row r="114" spans="1:45" ht="24" customHeight="1">
      <c r="A114" s="217"/>
      <c r="B114" s="1823"/>
      <c r="C114" s="228" t="s">
        <v>7501</v>
      </c>
      <c r="D114" s="254" t="s">
        <v>10270</v>
      </c>
      <c r="E114" s="260" t="s">
        <v>15510</v>
      </c>
      <c r="F114" s="228" t="s">
        <v>11685</v>
      </c>
      <c r="G114" s="228">
        <v>594</v>
      </c>
      <c r="H114" s="228"/>
      <c r="I114" s="228">
        <v>594</v>
      </c>
      <c r="J114" s="228">
        <v>17</v>
      </c>
      <c r="K114" s="228">
        <v>22</v>
      </c>
      <c r="L114" s="228"/>
      <c r="M114" s="228"/>
      <c r="N114" s="228">
        <v>374</v>
      </c>
      <c r="O114" s="254"/>
      <c r="P114" s="254"/>
      <c r="Q114" s="254"/>
      <c r="R114" s="254"/>
      <c r="S114" s="254"/>
      <c r="T114" s="300">
        <v>2010</v>
      </c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</row>
    <row r="115" spans="1:45" ht="24" customHeight="1">
      <c r="A115" s="217"/>
      <c r="B115" s="1823"/>
      <c r="C115" s="228" t="s">
        <v>7501</v>
      </c>
      <c r="D115" s="254" t="s">
        <v>10270</v>
      </c>
      <c r="E115" s="260" t="s">
        <v>15512</v>
      </c>
      <c r="F115" s="228" t="s">
        <v>11685</v>
      </c>
      <c r="G115" s="228">
        <v>2070</v>
      </c>
      <c r="H115" s="228"/>
      <c r="I115" s="228">
        <v>2070</v>
      </c>
      <c r="J115" s="228">
        <v>7</v>
      </c>
      <c r="K115" s="228">
        <v>15</v>
      </c>
      <c r="L115" s="228"/>
      <c r="M115" s="228"/>
      <c r="N115" s="228">
        <v>210</v>
      </c>
      <c r="O115" s="254"/>
      <c r="P115" s="254"/>
      <c r="Q115" s="254"/>
      <c r="R115" s="254"/>
      <c r="S115" s="254"/>
      <c r="T115" s="300">
        <v>2017</v>
      </c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</row>
    <row r="116" spans="1:45" ht="24" customHeight="1">
      <c r="A116" s="217"/>
      <c r="B116" s="1823"/>
      <c r="C116" s="228" t="s">
        <v>7501</v>
      </c>
      <c r="D116" s="254" t="s">
        <v>10270</v>
      </c>
      <c r="E116" s="260" t="s">
        <v>18274</v>
      </c>
      <c r="F116" s="228" t="s">
        <v>11685</v>
      </c>
      <c r="G116" s="228">
        <v>437</v>
      </c>
      <c r="H116" s="228"/>
      <c r="I116" s="228">
        <v>437</v>
      </c>
      <c r="J116" s="228">
        <v>6</v>
      </c>
      <c r="K116" s="228">
        <v>13</v>
      </c>
      <c r="L116" s="228"/>
      <c r="M116" s="228"/>
      <c r="N116" s="228">
        <v>156</v>
      </c>
      <c r="O116" s="254"/>
      <c r="P116" s="254"/>
      <c r="Q116" s="254"/>
      <c r="R116" s="254"/>
      <c r="S116" s="254"/>
      <c r="T116" s="300">
        <v>2004</v>
      </c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</row>
    <row r="117" spans="1:45" ht="24" customHeight="1">
      <c r="A117" s="217"/>
      <c r="B117" s="1823"/>
      <c r="C117" s="228" t="s">
        <v>7501</v>
      </c>
      <c r="D117" s="254" t="s">
        <v>10270</v>
      </c>
      <c r="E117" s="254" t="s">
        <v>18275</v>
      </c>
      <c r="F117" s="254" t="s">
        <v>11685</v>
      </c>
      <c r="G117" s="254">
        <v>629</v>
      </c>
      <c r="H117" s="254"/>
      <c r="I117" s="254">
        <v>629</v>
      </c>
      <c r="J117" s="254">
        <v>20</v>
      </c>
      <c r="K117" s="254">
        <v>25</v>
      </c>
      <c r="L117" s="254"/>
      <c r="M117" s="254"/>
      <c r="N117" s="254">
        <v>500</v>
      </c>
      <c r="O117" s="254"/>
      <c r="P117" s="254"/>
      <c r="Q117" s="254"/>
      <c r="R117" s="254"/>
      <c r="S117" s="254"/>
      <c r="T117" s="300">
        <v>2004</v>
      </c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</row>
    <row r="118" spans="1:45" ht="24" customHeight="1">
      <c r="A118" s="217"/>
      <c r="B118" s="1823"/>
      <c r="C118" s="228" t="s">
        <v>13395</v>
      </c>
      <c r="D118" s="260"/>
      <c r="E118" s="260" t="s">
        <v>14424</v>
      </c>
      <c r="F118" s="228" t="s">
        <v>14425</v>
      </c>
      <c r="G118" s="228">
        <v>88.78</v>
      </c>
      <c r="H118" s="228">
        <v>88.78</v>
      </c>
      <c r="I118" s="228">
        <v>88.78</v>
      </c>
      <c r="J118" s="228"/>
      <c r="K118" s="244"/>
      <c r="L118" s="244"/>
      <c r="M118" s="244"/>
      <c r="N118" s="244"/>
      <c r="O118" s="244"/>
      <c r="P118" s="244"/>
      <c r="Q118" s="244"/>
      <c r="R118" s="244"/>
      <c r="S118" s="244"/>
      <c r="T118" s="300">
        <v>2021</v>
      </c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54"/>
    </row>
    <row r="119" spans="1:45" ht="24" customHeight="1">
      <c r="A119" s="217"/>
      <c r="B119" s="1823"/>
      <c r="C119" s="228" t="s">
        <v>554</v>
      </c>
      <c r="D119" s="254"/>
      <c r="E119" s="254" t="s">
        <v>7980</v>
      </c>
      <c r="F119" s="254" t="s">
        <v>13448</v>
      </c>
      <c r="G119" s="254">
        <v>1938</v>
      </c>
      <c r="H119" s="254"/>
      <c r="I119" s="254">
        <v>1938</v>
      </c>
      <c r="J119" s="254">
        <v>48</v>
      </c>
      <c r="K119" s="254">
        <v>40</v>
      </c>
      <c r="L119" s="254"/>
      <c r="M119" s="254"/>
      <c r="N119" s="254">
        <v>1938</v>
      </c>
      <c r="O119" s="254"/>
      <c r="P119" s="254"/>
      <c r="Q119" s="254"/>
      <c r="R119" s="254"/>
      <c r="S119" s="254"/>
      <c r="T119" s="300">
        <v>2012</v>
      </c>
      <c r="U119" s="254"/>
      <c r="V119" s="254"/>
      <c r="W119" s="254"/>
      <c r="X119" s="254"/>
      <c r="Y119" s="254"/>
      <c r="Z119" s="254">
        <v>500</v>
      </c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</row>
    <row r="120" spans="1:45" ht="24" customHeight="1">
      <c r="A120" s="217"/>
      <c r="B120" s="1823"/>
      <c r="C120" s="228" t="s">
        <v>554</v>
      </c>
      <c r="D120" s="254" t="s">
        <v>18768</v>
      </c>
      <c r="E120" s="254" t="s">
        <v>18769</v>
      </c>
      <c r="F120" s="254" t="s">
        <v>554</v>
      </c>
      <c r="G120" s="254">
        <v>2462</v>
      </c>
      <c r="H120" s="670"/>
      <c r="I120" s="254">
        <v>200</v>
      </c>
      <c r="J120" s="254">
        <v>10</v>
      </c>
      <c r="K120" s="254">
        <v>20</v>
      </c>
      <c r="L120" s="254"/>
      <c r="M120" s="254"/>
      <c r="N120" s="254">
        <v>200</v>
      </c>
      <c r="O120" s="254"/>
      <c r="P120" s="254"/>
      <c r="Q120" s="254"/>
      <c r="R120" s="254"/>
      <c r="S120" s="254"/>
      <c r="T120" s="300">
        <v>2016</v>
      </c>
      <c r="U120" s="254"/>
      <c r="V120" s="254"/>
      <c r="W120" s="254"/>
      <c r="X120" s="254"/>
      <c r="Y120" s="254"/>
      <c r="Z120" s="254">
        <v>3000</v>
      </c>
      <c r="AA120" s="254"/>
      <c r="AB120" s="254"/>
      <c r="AC120" s="254"/>
      <c r="AD120" s="254"/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</row>
    <row r="121" spans="1:45" ht="24" customHeight="1">
      <c r="A121" s="217"/>
      <c r="B121" s="1823"/>
      <c r="C121" s="228" t="s">
        <v>14430</v>
      </c>
      <c r="D121" s="254" t="s">
        <v>18768</v>
      </c>
      <c r="E121" s="254" t="s">
        <v>18770</v>
      </c>
      <c r="F121" s="254" t="s">
        <v>14430</v>
      </c>
      <c r="G121" s="254">
        <v>1500</v>
      </c>
      <c r="H121" s="254"/>
      <c r="I121" s="254">
        <v>1500</v>
      </c>
      <c r="J121" s="254"/>
      <c r="K121" s="254"/>
      <c r="L121" s="254"/>
      <c r="M121" s="254"/>
      <c r="N121" s="254">
        <v>1500</v>
      </c>
      <c r="O121" s="254"/>
      <c r="P121" s="254"/>
      <c r="Q121" s="254"/>
      <c r="R121" s="254"/>
      <c r="S121" s="254"/>
      <c r="T121" s="300">
        <v>1995</v>
      </c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</row>
    <row r="122" spans="1:45" ht="24" customHeight="1">
      <c r="A122" s="217"/>
      <c r="B122" s="1823"/>
      <c r="C122" s="228" t="s">
        <v>14430</v>
      </c>
      <c r="D122" s="244" t="s">
        <v>18771</v>
      </c>
      <c r="E122" s="260" t="s">
        <v>16081</v>
      </c>
      <c r="F122" s="228" t="s">
        <v>14430</v>
      </c>
      <c r="G122" s="228">
        <v>350</v>
      </c>
      <c r="H122" s="228"/>
      <c r="I122" s="228">
        <v>350</v>
      </c>
      <c r="J122" s="228"/>
      <c r="K122" s="244"/>
      <c r="L122" s="244"/>
      <c r="M122" s="244"/>
      <c r="N122" s="244"/>
      <c r="O122" s="244"/>
      <c r="P122" s="244"/>
      <c r="Q122" s="244"/>
      <c r="R122" s="244"/>
      <c r="S122" s="244"/>
      <c r="T122" s="300">
        <v>2015</v>
      </c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</row>
    <row r="123" spans="1:45" ht="24" customHeight="1">
      <c r="A123" s="217"/>
      <c r="B123" s="1823"/>
      <c r="C123" s="228" t="s">
        <v>14430</v>
      </c>
      <c r="D123" s="244" t="s">
        <v>18772</v>
      </c>
      <c r="E123" s="260" t="s">
        <v>18773</v>
      </c>
      <c r="F123" s="228" t="s">
        <v>14430</v>
      </c>
      <c r="G123" s="228">
        <v>360</v>
      </c>
      <c r="H123" s="228"/>
      <c r="I123" s="228">
        <v>360</v>
      </c>
      <c r="J123" s="228"/>
      <c r="K123" s="244"/>
      <c r="L123" s="244"/>
      <c r="M123" s="244"/>
      <c r="N123" s="244"/>
      <c r="O123" s="244"/>
      <c r="P123" s="244"/>
      <c r="Q123" s="244"/>
      <c r="R123" s="244"/>
      <c r="S123" s="244"/>
      <c r="T123" s="300">
        <v>1991</v>
      </c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</row>
    <row r="124" spans="1:45" ht="24" customHeight="1">
      <c r="A124" s="217"/>
      <c r="B124" s="1823"/>
      <c r="C124" s="228" t="s">
        <v>14430</v>
      </c>
      <c r="D124" s="244" t="s">
        <v>18774</v>
      </c>
      <c r="E124" s="260" t="s">
        <v>18775</v>
      </c>
      <c r="F124" s="228" t="s">
        <v>14430</v>
      </c>
      <c r="G124" s="228">
        <v>540</v>
      </c>
      <c r="H124" s="228"/>
      <c r="I124" s="228">
        <v>540</v>
      </c>
      <c r="J124" s="228"/>
      <c r="K124" s="244"/>
      <c r="L124" s="244"/>
      <c r="M124" s="244"/>
      <c r="N124" s="244"/>
      <c r="O124" s="244"/>
      <c r="P124" s="244"/>
      <c r="Q124" s="244"/>
      <c r="R124" s="244"/>
      <c r="S124" s="244"/>
      <c r="T124" s="300">
        <v>1991</v>
      </c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</row>
    <row r="125" spans="1:45" ht="24" customHeight="1">
      <c r="A125" s="217"/>
      <c r="B125" s="1823"/>
      <c r="C125" s="228" t="s">
        <v>554</v>
      </c>
      <c r="D125" s="254" t="s">
        <v>18552</v>
      </c>
      <c r="E125" s="254" t="s">
        <v>15513</v>
      </c>
      <c r="F125" s="254" t="s">
        <v>12439</v>
      </c>
      <c r="G125" s="254">
        <v>13509</v>
      </c>
      <c r="H125" s="670"/>
      <c r="I125" s="254">
        <v>13509</v>
      </c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300">
        <v>2003</v>
      </c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</row>
    <row r="126" spans="1:45" ht="24" customHeight="1">
      <c r="A126" s="217"/>
      <c r="B126" s="1823"/>
      <c r="C126" s="228" t="s">
        <v>554</v>
      </c>
      <c r="D126" s="254" t="s">
        <v>18561</v>
      </c>
      <c r="E126" s="254" t="s">
        <v>15514</v>
      </c>
      <c r="F126" s="254" t="s">
        <v>12439</v>
      </c>
      <c r="G126" s="254">
        <v>14910</v>
      </c>
      <c r="H126" s="670"/>
      <c r="I126" s="254">
        <v>14910</v>
      </c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300">
        <v>2002</v>
      </c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</row>
    <row r="127" spans="1:45" ht="24" customHeight="1">
      <c r="A127" s="217"/>
      <c r="B127" s="1823"/>
      <c r="C127" s="228" t="s">
        <v>14430</v>
      </c>
      <c r="D127" s="254" t="s">
        <v>18776</v>
      </c>
      <c r="E127" s="254" t="s">
        <v>18777</v>
      </c>
      <c r="F127" s="254" t="s">
        <v>14430</v>
      </c>
      <c r="G127" s="254">
        <v>3000</v>
      </c>
      <c r="H127" s="254"/>
      <c r="I127" s="254">
        <v>3000</v>
      </c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300">
        <v>2012</v>
      </c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</row>
    <row r="128" spans="1:45" ht="24" customHeight="1">
      <c r="A128" s="217"/>
      <c r="B128" s="1823"/>
      <c r="C128" s="228" t="s">
        <v>14430</v>
      </c>
      <c r="D128" s="254" t="s">
        <v>18571</v>
      </c>
      <c r="E128" s="254" t="s">
        <v>18778</v>
      </c>
      <c r="F128" s="254" t="s">
        <v>14430</v>
      </c>
      <c r="G128" s="254">
        <v>3421</v>
      </c>
      <c r="H128" s="254"/>
      <c r="I128" s="254">
        <v>3421</v>
      </c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300">
        <v>2005</v>
      </c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</row>
    <row r="129" spans="1:45" ht="24" customHeight="1">
      <c r="A129" s="217"/>
      <c r="B129" s="1823"/>
      <c r="C129" s="228" t="s">
        <v>14430</v>
      </c>
      <c r="D129" s="254" t="s">
        <v>18750</v>
      </c>
      <c r="E129" s="254" t="s">
        <v>18751</v>
      </c>
      <c r="F129" s="254" t="s">
        <v>14430</v>
      </c>
      <c r="G129" s="254">
        <v>1620</v>
      </c>
      <c r="H129" s="254"/>
      <c r="I129" s="254">
        <v>1620</v>
      </c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300">
        <v>2002</v>
      </c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4"/>
      <c r="AI129" s="254"/>
      <c r="AJ129" s="254"/>
      <c r="AK129" s="254"/>
      <c r="AL129" s="254"/>
      <c r="AM129" s="254"/>
      <c r="AN129" s="254"/>
      <c r="AO129" s="254"/>
      <c r="AP129" s="254"/>
      <c r="AQ129" s="254"/>
      <c r="AR129" s="254"/>
      <c r="AS129" s="254"/>
    </row>
    <row r="130" spans="1:45" ht="24" customHeight="1">
      <c r="A130" s="217"/>
      <c r="B130" s="1823"/>
      <c r="C130" s="228" t="s">
        <v>14430</v>
      </c>
      <c r="D130" s="244" t="s">
        <v>18779</v>
      </c>
      <c r="E130" s="260" t="s">
        <v>15516</v>
      </c>
      <c r="F130" s="228" t="s">
        <v>14430</v>
      </c>
      <c r="G130" s="228">
        <v>536</v>
      </c>
      <c r="H130" s="670"/>
      <c r="I130" s="228">
        <v>535.67999999999995</v>
      </c>
      <c r="J130" s="228"/>
      <c r="K130" s="244"/>
      <c r="L130" s="244"/>
      <c r="M130" s="244"/>
      <c r="N130" s="244"/>
      <c r="O130" s="244"/>
      <c r="P130" s="244"/>
      <c r="Q130" s="244"/>
      <c r="R130" s="244"/>
      <c r="S130" s="244"/>
      <c r="T130" s="300">
        <v>2022</v>
      </c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 t="s">
        <v>1790</v>
      </c>
    </row>
    <row r="131" spans="1:45" ht="24" customHeight="1">
      <c r="A131" s="217"/>
      <c r="B131" s="1817"/>
      <c r="C131" s="228" t="s">
        <v>14430</v>
      </c>
      <c r="D131" s="244" t="s">
        <v>18752</v>
      </c>
      <c r="E131" s="260" t="s">
        <v>16082</v>
      </c>
      <c r="F131" s="228" t="s">
        <v>14430</v>
      </c>
      <c r="G131" s="228">
        <v>3338</v>
      </c>
      <c r="H131" s="228"/>
      <c r="I131" s="228">
        <v>3338</v>
      </c>
      <c r="J131" s="228"/>
      <c r="K131" s="244"/>
      <c r="L131" s="244"/>
      <c r="M131" s="244"/>
      <c r="N131" s="244"/>
      <c r="O131" s="244"/>
      <c r="P131" s="244"/>
      <c r="Q131" s="244"/>
      <c r="R131" s="244"/>
      <c r="S131" s="244"/>
      <c r="T131" s="300">
        <v>2023</v>
      </c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</row>
    <row r="132" spans="1:45" ht="24" customHeight="1">
      <c r="A132" s="217"/>
      <c r="B132" s="1817"/>
      <c r="C132" s="228" t="s">
        <v>883</v>
      </c>
      <c r="D132" s="254"/>
      <c r="E132" s="260" t="s">
        <v>10271</v>
      </c>
      <c r="F132" s="291" t="s">
        <v>12440</v>
      </c>
      <c r="G132" s="645">
        <v>2822</v>
      </c>
      <c r="H132" s="291"/>
      <c r="I132" s="823">
        <v>2790</v>
      </c>
      <c r="J132" s="228">
        <v>90</v>
      </c>
      <c r="K132" s="228">
        <v>31</v>
      </c>
      <c r="L132" s="228"/>
      <c r="M132" s="228"/>
      <c r="N132" s="228">
        <v>2790</v>
      </c>
      <c r="O132" s="254"/>
      <c r="P132" s="254"/>
      <c r="Q132" s="254"/>
      <c r="R132" s="254"/>
      <c r="S132" s="254"/>
      <c r="T132" s="300">
        <v>2017</v>
      </c>
      <c r="U132" s="254"/>
      <c r="V132" s="254"/>
      <c r="W132" s="254"/>
      <c r="X132" s="254"/>
      <c r="Y132" s="254"/>
      <c r="Z132" s="254">
        <v>1000</v>
      </c>
      <c r="AA132" s="254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/>
    </row>
    <row r="133" spans="1:45" ht="24" customHeight="1">
      <c r="A133" s="217"/>
      <c r="B133" s="938"/>
      <c r="C133" s="228" t="s">
        <v>883</v>
      </c>
      <c r="D133" s="254"/>
      <c r="E133" s="260" t="s">
        <v>18780</v>
      </c>
      <c r="F133" s="291" t="s">
        <v>12440</v>
      </c>
      <c r="G133" s="645">
        <v>800</v>
      </c>
      <c r="H133" s="291"/>
      <c r="I133" s="823"/>
      <c r="J133" s="228">
        <v>32</v>
      </c>
      <c r="K133" s="228">
        <v>20</v>
      </c>
      <c r="L133" s="228"/>
      <c r="M133" s="228"/>
      <c r="N133" s="228">
        <v>800</v>
      </c>
      <c r="O133" s="254"/>
      <c r="P133" s="254"/>
      <c r="Q133" s="254"/>
      <c r="R133" s="254"/>
      <c r="S133" s="254"/>
      <c r="T133" s="300">
        <v>2024</v>
      </c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54"/>
      <c r="AL133" s="254"/>
      <c r="AM133" s="254"/>
      <c r="AN133" s="254"/>
      <c r="AO133" s="254"/>
      <c r="AP133" s="254"/>
      <c r="AQ133" s="254"/>
      <c r="AR133" s="254"/>
      <c r="AS133" s="254"/>
    </row>
    <row r="134" spans="1:45" s="1821" customFormat="1" ht="24" customHeight="1">
      <c r="A134" s="1819"/>
      <c r="B134" s="1824" t="s">
        <v>1791</v>
      </c>
      <c r="C134" s="333" t="s">
        <v>13537</v>
      </c>
      <c r="D134" s="333"/>
      <c r="E134" s="330">
        <f>COUNTA(E135:E236)</f>
        <v>102</v>
      </c>
      <c r="F134" s="333"/>
      <c r="G134" s="333">
        <f>SUM(G135:G236)</f>
        <v>206333.80000000002</v>
      </c>
      <c r="H134" s="333">
        <f>SUM(H135:H236)</f>
        <v>160</v>
      </c>
      <c r="I134" s="333">
        <f>SUM(I135:I236)</f>
        <v>9782.7999999999993</v>
      </c>
      <c r="J134" s="333"/>
      <c r="K134" s="333"/>
      <c r="L134" s="333"/>
      <c r="M134" s="333"/>
      <c r="N134" s="333"/>
      <c r="O134" s="333"/>
      <c r="P134" s="333"/>
      <c r="Q134" s="333"/>
      <c r="R134" s="333">
        <f>SUM(R188:R228)</f>
        <v>0</v>
      </c>
      <c r="S134" s="333"/>
      <c r="T134" s="300"/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613"/>
      <c r="AI134" s="613"/>
      <c r="AJ134" s="333"/>
      <c r="AK134" s="333"/>
      <c r="AL134" s="333"/>
      <c r="AM134" s="333"/>
      <c r="AN134" s="333"/>
      <c r="AO134" s="333"/>
      <c r="AP134" s="333"/>
      <c r="AQ134" s="333"/>
      <c r="AR134" s="333"/>
      <c r="AS134" s="333"/>
    </row>
    <row r="135" spans="1:45" ht="24" customHeight="1">
      <c r="A135" s="217"/>
      <c r="B135" s="1828"/>
      <c r="C135" s="338" t="s">
        <v>2002</v>
      </c>
      <c r="D135" s="338"/>
      <c r="E135" s="793" t="s">
        <v>12482</v>
      </c>
      <c r="F135" s="338" t="s">
        <v>2002</v>
      </c>
      <c r="G135" s="338">
        <v>368</v>
      </c>
      <c r="H135" s="338"/>
      <c r="I135" s="338"/>
      <c r="J135" s="338"/>
      <c r="K135" s="338"/>
      <c r="L135" s="338"/>
      <c r="M135" s="338"/>
      <c r="N135" s="338">
        <v>368</v>
      </c>
      <c r="O135" s="338"/>
      <c r="P135" s="338"/>
      <c r="Q135" s="338"/>
      <c r="R135" s="338"/>
      <c r="S135" s="338"/>
      <c r="T135" s="300">
        <v>1992</v>
      </c>
      <c r="U135" s="338"/>
      <c r="V135" s="338"/>
      <c r="W135" s="338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254"/>
      <c r="AI135" s="254"/>
      <c r="AJ135" s="338"/>
      <c r="AK135" s="338"/>
      <c r="AL135" s="338"/>
      <c r="AM135" s="338"/>
      <c r="AN135" s="338"/>
      <c r="AO135" s="338"/>
      <c r="AP135" s="338"/>
      <c r="AQ135" s="338"/>
      <c r="AR135" s="338"/>
      <c r="AS135" s="338"/>
    </row>
    <row r="136" spans="1:45" ht="24" customHeight="1">
      <c r="A136" s="217"/>
      <c r="B136" s="1828"/>
      <c r="C136" s="338" t="s">
        <v>2002</v>
      </c>
      <c r="D136" s="338"/>
      <c r="E136" s="793" t="s">
        <v>18271</v>
      </c>
      <c r="F136" s="338" t="s">
        <v>2002</v>
      </c>
      <c r="G136" s="338">
        <v>324</v>
      </c>
      <c r="H136" s="338"/>
      <c r="I136" s="338"/>
      <c r="J136" s="338"/>
      <c r="K136" s="338"/>
      <c r="L136" s="338"/>
      <c r="M136" s="338"/>
      <c r="N136" s="338">
        <v>324</v>
      </c>
      <c r="O136" s="338"/>
      <c r="P136" s="338"/>
      <c r="Q136" s="338"/>
      <c r="R136" s="338"/>
      <c r="S136" s="338"/>
      <c r="T136" s="300">
        <v>2023</v>
      </c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254"/>
      <c r="AI136" s="254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</row>
    <row r="137" spans="1:45" ht="24" customHeight="1">
      <c r="A137" s="217"/>
      <c r="B137" s="1828"/>
      <c r="C137" s="338" t="s">
        <v>2002</v>
      </c>
      <c r="D137" s="338"/>
      <c r="E137" s="793" t="s">
        <v>18270</v>
      </c>
      <c r="F137" s="338" t="s">
        <v>2002</v>
      </c>
      <c r="G137" s="338">
        <v>78</v>
      </c>
      <c r="H137" s="338"/>
      <c r="I137" s="338"/>
      <c r="J137" s="338"/>
      <c r="K137" s="338"/>
      <c r="L137" s="338"/>
      <c r="M137" s="338"/>
      <c r="N137" s="338">
        <v>78</v>
      </c>
      <c r="O137" s="338"/>
      <c r="P137" s="338"/>
      <c r="Q137" s="338"/>
      <c r="R137" s="338"/>
      <c r="S137" s="338"/>
      <c r="T137" s="300">
        <v>2011</v>
      </c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254"/>
      <c r="AI137" s="254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</row>
    <row r="138" spans="1:45" ht="24" customHeight="1">
      <c r="A138" s="217"/>
      <c r="B138" s="1828"/>
      <c r="C138" s="338" t="s">
        <v>2002</v>
      </c>
      <c r="D138" s="338"/>
      <c r="E138" s="793" t="s">
        <v>15518</v>
      </c>
      <c r="F138" s="338" t="s">
        <v>2002</v>
      </c>
      <c r="G138" s="338">
        <v>180</v>
      </c>
      <c r="H138" s="338"/>
      <c r="I138" s="338"/>
      <c r="J138" s="338"/>
      <c r="K138" s="338"/>
      <c r="L138" s="338"/>
      <c r="M138" s="338"/>
      <c r="N138" s="338">
        <v>180</v>
      </c>
      <c r="O138" s="338"/>
      <c r="P138" s="338"/>
      <c r="Q138" s="338"/>
      <c r="R138" s="338"/>
      <c r="S138" s="338"/>
      <c r="T138" s="300">
        <v>2011</v>
      </c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254"/>
      <c r="AI138" s="254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</row>
    <row r="139" spans="1:45" ht="24" customHeight="1">
      <c r="A139" s="217"/>
      <c r="B139" s="1828"/>
      <c r="C139" s="338" t="s">
        <v>2002</v>
      </c>
      <c r="D139" s="338"/>
      <c r="E139" s="793" t="s">
        <v>12483</v>
      </c>
      <c r="F139" s="338" t="s">
        <v>2002</v>
      </c>
      <c r="G139" s="338">
        <v>380</v>
      </c>
      <c r="H139" s="338"/>
      <c r="I139" s="338"/>
      <c r="J139" s="338"/>
      <c r="K139" s="338"/>
      <c r="L139" s="338"/>
      <c r="M139" s="338"/>
      <c r="N139" s="338">
        <v>352</v>
      </c>
      <c r="O139" s="338"/>
      <c r="P139" s="338"/>
      <c r="Q139" s="338"/>
      <c r="R139" s="338"/>
      <c r="S139" s="338"/>
      <c r="T139" s="300">
        <v>1992</v>
      </c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254"/>
      <c r="AI139" s="254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 t="s">
        <v>12484</v>
      </c>
    </row>
    <row r="140" spans="1:45" ht="24" customHeight="1">
      <c r="A140" s="217"/>
      <c r="B140" s="1828"/>
      <c r="C140" s="338" t="s">
        <v>2002</v>
      </c>
      <c r="D140" s="338"/>
      <c r="E140" s="793" t="s">
        <v>12485</v>
      </c>
      <c r="F140" s="338" t="s">
        <v>2002</v>
      </c>
      <c r="G140" s="338">
        <v>540</v>
      </c>
      <c r="H140" s="338"/>
      <c r="I140" s="338"/>
      <c r="J140" s="338"/>
      <c r="K140" s="338"/>
      <c r="L140" s="338"/>
      <c r="M140" s="338"/>
      <c r="N140" s="338">
        <v>414</v>
      </c>
      <c r="O140" s="338"/>
      <c r="P140" s="338"/>
      <c r="Q140" s="338"/>
      <c r="R140" s="338"/>
      <c r="S140" s="338"/>
      <c r="T140" s="300">
        <v>2003</v>
      </c>
      <c r="U140" s="338"/>
      <c r="V140" s="338"/>
      <c r="W140" s="338"/>
      <c r="X140" s="338"/>
      <c r="Y140" s="338"/>
      <c r="Z140" s="338"/>
      <c r="AA140" s="338"/>
      <c r="AB140" s="338"/>
      <c r="AC140" s="338"/>
      <c r="AD140" s="338"/>
      <c r="AE140" s="338"/>
      <c r="AF140" s="338"/>
      <c r="AG140" s="338"/>
      <c r="AH140" s="254"/>
      <c r="AI140" s="254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 t="s">
        <v>12484</v>
      </c>
    </row>
    <row r="141" spans="1:45" s="1827" customFormat="1" ht="24" customHeight="1">
      <c r="A141" s="1825"/>
      <c r="B141" s="1844"/>
      <c r="C141" s="244" t="s">
        <v>573</v>
      </c>
      <c r="D141" s="492"/>
      <c r="E141" s="244" t="s">
        <v>8020</v>
      </c>
      <c r="F141" s="244" t="s">
        <v>8019</v>
      </c>
      <c r="G141" s="228">
        <v>800</v>
      </c>
      <c r="H141" s="244"/>
      <c r="I141" s="233"/>
      <c r="J141" s="244">
        <v>18</v>
      </c>
      <c r="K141" s="244">
        <v>25</v>
      </c>
      <c r="L141" s="244"/>
      <c r="M141" s="244"/>
      <c r="N141" s="244">
        <v>450</v>
      </c>
      <c r="O141" s="244"/>
      <c r="P141" s="244"/>
      <c r="Q141" s="244"/>
      <c r="R141" s="492"/>
      <c r="S141" s="244"/>
      <c r="T141" s="300">
        <v>2017</v>
      </c>
      <c r="U141" s="492"/>
      <c r="V141" s="492"/>
      <c r="W141" s="492"/>
      <c r="X141" s="492"/>
      <c r="Y141" s="492"/>
      <c r="Z141" s="244"/>
      <c r="AA141" s="492"/>
      <c r="AB141" s="492"/>
      <c r="AC141" s="492"/>
      <c r="AD141" s="492"/>
      <c r="AE141" s="492"/>
      <c r="AF141" s="492"/>
      <c r="AG141" s="492"/>
      <c r="AH141" s="492"/>
      <c r="AI141" s="492"/>
      <c r="AJ141" s="492"/>
      <c r="AK141" s="492"/>
      <c r="AL141" s="492"/>
      <c r="AM141" s="492"/>
      <c r="AN141" s="492"/>
      <c r="AO141" s="492"/>
      <c r="AP141" s="492"/>
      <c r="AQ141" s="492"/>
      <c r="AR141" s="492"/>
      <c r="AS141" s="244"/>
    </row>
    <row r="142" spans="1:45" ht="24" customHeight="1">
      <c r="A142" s="217"/>
      <c r="B142" s="1826"/>
      <c r="C142" s="244" t="s">
        <v>573</v>
      </c>
      <c r="D142" s="492"/>
      <c r="E142" s="244" t="s">
        <v>15519</v>
      </c>
      <c r="F142" s="244" t="s">
        <v>8019</v>
      </c>
      <c r="G142" s="228">
        <v>1653</v>
      </c>
      <c r="H142" s="244"/>
      <c r="I142" s="233"/>
      <c r="J142" s="244">
        <v>29</v>
      </c>
      <c r="K142" s="244">
        <v>57</v>
      </c>
      <c r="L142" s="244"/>
      <c r="M142" s="244"/>
      <c r="N142" s="244">
        <v>1653</v>
      </c>
      <c r="O142" s="244"/>
      <c r="P142" s="244"/>
      <c r="Q142" s="244"/>
      <c r="R142" s="492"/>
      <c r="S142" s="244"/>
      <c r="T142" s="300">
        <v>2005</v>
      </c>
      <c r="U142" s="492"/>
      <c r="V142" s="492"/>
      <c r="W142" s="492"/>
      <c r="X142" s="492"/>
      <c r="Y142" s="492"/>
      <c r="Z142" s="244"/>
      <c r="AA142" s="492"/>
      <c r="AB142" s="492"/>
      <c r="AC142" s="492"/>
      <c r="AD142" s="492"/>
      <c r="AE142" s="492"/>
      <c r="AF142" s="492"/>
      <c r="AG142" s="492"/>
      <c r="AH142" s="492"/>
      <c r="AI142" s="492"/>
      <c r="AJ142" s="492"/>
      <c r="AK142" s="492"/>
      <c r="AL142" s="492"/>
      <c r="AM142" s="492"/>
      <c r="AN142" s="492"/>
      <c r="AO142" s="492"/>
      <c r="AP142" s="492"/>
      <c r="AQ142" s="492"/>
      <c r="AR142" s="492"/>
      <c r="AS142" s="244"/>
    </row>
    <row r="143" spans="1:45" ht="24" customHeight="1">
      <c r="A143" s="217"/>
      <c r="B143" s="1826"/>
      <c r="C143" s="244" t="s">
        <v>573</v>
      </c>
      <c r="D143" s="492"/>
      <c r="E143" s="254" t="s">
        <v>11296</v>
      </c>
      <c r="F143" s="254" t="s">
        <v>550</v>
      </c>
      <c r="G143" s="228">
        <v>1825</v>
      </c>
      <c r="H143" s="244"/>
      <c r="I143" s="233"/>
      <c r="J143" s="254"/>
      <c r="K143" s="254"/>
      <c r="L143" s="254"/>
      <c r="M143" s="254"/>
      <c r="N143" s="254">
        <v>1825</v>
      </c>
      <c r="O143" s="244"/>
      <c r="P143" s="244"/>
      <c r="Q143" s="244"/>
      <c r="R143" s="492"/>
      <c r="S143" s="244"/>
      <c r="T143" s="300">
        <v>2019</v>
      </c>
      <c r="U143" s="492"/>
      <c r="V143" s="492"/>
      <c r="W143" s="492"/>
      <c r="X143" s="492"/>
      <c r="Y143" s="492"/>
      <c r="Z143" s="244"/>
      <c r="AA143" s="492"/>
      <c r="AB143" s="492"/>
      <c r="AC143" s="492"/>
      <c r="AD143" s="492"/>
      <c r="AE143" s="492"/>
      <c r="AF143" s="492"/>
      <c r="AG143" s="492"/>
      <c r="AH143" s="492"/>
      <c r="AI143" s="492"/>
      <c r="AJ143" s="492"/>
      <c r="AK143" s="492"/>
      <c r="AL143" s="492"/>
      <c r="AM143" s="492"/>
      <c r="AN143" s="492"/>
      <c r="AO143" s="492"/>
      <c r="AP143" s="492"/>
      <c r="AQ143" s="492"/>
      <c r="AR143" s="492"/>
      <c r="AS143" s="244" t="s">
        <v>1930</v>
      </c>
    </row>
    <row r="144" spans="1:45" s="1827" customFormat="1" ht="24" customHeight="1">
      <c r="A144" s="1825"/>
      <c r="B144" s="1826"/>
      <c r="C144" s="244" t="s">
        <v>573</v>
      </c>
      <c r="D144" s="492"/>
      <c r="E144" s="254" t="s">
        <v>11298</v>
      </c>
      <c r="F144" s="645" t="s">
        <v>550</v>
      </c>
      <c r="G144" s="228">
        <v>1240</v>
      </c>
      <c r="H144" s="233"/>
      <c r="I144" s="792"/>
      <c r="J144" s="233">
        <v>6</v>
      </c>
      <c r="K144" s="233">
        <v>13</v>
      </c>
      <c r="L144" s="254"/>
      <c r="M144" s="254"/>
      <c r="N144" s="645">
        <v>1240</v>
      </c>
      <c r="O144" s="244"/>
      <c r="P144" s="244"/>
      <c r="Q144" s="244"/>
      <c r="R144" s="492"/>
      <c r="S144" s="244"/>
      <c r="T144" s="300">
        <v>2019</v>
      </c>
      <c r="U144" s="492"/>
      <c r="V144" s="492"/>
      <c r="W144" s="492"/>
      <c r="X144" s="492"/>
      <c r="Y144" s="492"/>
      <c r="Z144" s="244"/>
      <c r="AA144" s="492"/>
      <c r="AB144" s="492"/>
      <c r="AC144" s="492"/>
      <c r="AD144" s="492"/>
      <c r="AE144" s="492"/>
      <c r="AF144" s="492"/>
      <c r="AG144" s="492"/>
      <c r="AH144" s="492"/>
      <c r="AI144" s="492"/>
      <c r="AJ144" s="492"/>
      <c r="AK144" s="492"/>
      <c r="AL144" s="492"/>
      <c r="AM144" s="492"/>
      <c r="AN144" s="492"/>
      <c r="AO144" s="492"/>
      <c r="AP144" s="492"/>
      <c r="AQ144" s="492"/>
      <c r="AR144" s="492"/>
      <c r="AS144" s="244" t="s">
        <v>2175</v>
      </c>
    </row>
    <row r="145" spans="1:45" s="1827" customFormat="1" ht="24" customHeight="1">
      <c r="A145" s="1825"/>
      <c r="B145" s="1826"/>
      <c r="C145" s="244" t="s">
        <v>573</v>
      </c>
      <c r="D145" s="492"/>
      <c r="E145" s="254" t="s">
        <v>11299</v>
      </c>
      <c r="F145" s="645" t="s">
        <v>550</v>
      </c>
      <c r="G145" s="228">
        <v>1243</v>
      </c>
      <c r="H145" s="233"/>
      <c r="I145" s="792"/>
      <c r="J145" s="233">
        <v>19</v>
      </c>
      <c r="K145" s="233">
        <v>27</v>
      </c>
      <c r="L145" s="254"/>
      <c r="M145" s="254"/>
      <c r="N145" s="645">
        <v>1243</v>
      </c>
      <c r="O145" s="244"/>
      <c r="P145" s="244"/>
      <c r="Q145" s="244"/>
      <c r="R145" s="492"/>
      <c r="S145" s="244"/>
      <c r="T145" s="300">
        <v>2019</v>
      </c>
      <c r="U145" s="492"/>
      <c r="V145" s="492"/>
      <c r="W145" s="492"/>
      <c r="X145" s="492"/>
      <c r="Y145" s="492"/>
      <c r="Z145" s="244"/>
      <c r="AA145" s="492"/>
      <c r="AB145" s="492"/>
      <c r="AC145" s="492"/>
      <c r="AD145" s="492"/>
      <c r="AE145" s="492"/>
      <c r="AF145" s="492"/>
      <c r="AG145" s="492"/>
      <c r="AH145" s="492"/>
      <c r="AI145" s="492"/>
      <c r="AJ145" s="492"/>
      <c r="AK145" s="492"/>
      <c r="AL145" s="492"/>
      <c r="AM145" s="492"/>
      <c r="AN145" s="492"/>
      <c r="AO145" s="492"/>
      <c r="AP145" s="492"/>
      <c r="AQ145" s="492"/>
      <c r="AR145" s="492"/>
      <c r="AS145" s="244" t="s">
        <v>711</v>
      </c>
    </row>
    <row r="146" spans="1:45" s="1827" customFormat="1" ht="24" customHeight="1">
      <c r="A146" s="1825"/>
      <c r="B146" s="1826"/>
      <c r="C146" s="244" t="s">
        <v>573</v>
      </c>
      <c r="D146" s="492"/>
      <c r="E146" s="254" t="s">
        <v>11300</v>
      </c>
      <c r="F146" s="645" t="s">
        <v>550</v>
      </c>
      <c r="G146" s="338">
        <v>539</v>
      </c>
      <c r="H146" s="792"/>
      <c r="I146" s="792"/>
      <c r="J146" s="792">
        <v>15</v>
      </c>
      <c r="K146" s="792">
        <v>28</v>
      </c>
      <c r="L146" s="254"/>
      <c r="M146" s="254"/>
      <c r="N146" s="645">
        <v>539</v>
      </c>
      <c r="O146" s="244"/>
      <c r="P146" s="244"/>
      <c r="Q146" s="244"/>
      <c r="R146" s="492"/>
      <c r="S146" s="244"/>
      <c r="T146" s="300">
        <v>2019</v>
      </c>
      <c r="U146" s="492"/>
      <c r="V146" s="492"/>
      <c r="W146" s="492"/>
      <c r="X146" s="492"/>
      <c r="Y146" s="492"/>
      <c r="Z146" s="244"/>
      <c r="AA146" s="492"/>
      <c r="AB146" s="492"/>
      <c r="AC146" s="492"/>
      <c r="AD146" s="492"/>
      <c r="AE146" s="492"/>
      <c r="AF146" s="492"/>
      <c r="AG146" s="492"/>
      <c r="AH146" s="492"/>
      <c r="AI146" s="492"/>
      <c r="AJ146" s="492"/>
      <c r="AK146" s="492"/>
      <c r="AL146" s="492"/>
      <c r="AM146" s="492"/>
      <c r="AN146" s="492"/>
      <c r="AO146" s="492"/>
      <c r="AP146" s="492"/>
      <c r="AQ146" s="492"/>
      <c r="AR146" s="492"/>
      <c r="AS146" s="244" t="s">
        <v>1440</v>
      </c>
    </row>
    <row r="147" spans="1:45" s="1827" customFormat="1" ht="24" customHeight="1">
      <c r="A147" s="1825"/>
      <c r="B147" s="1826"/>
      <c r="C147" s="244" t="s">
        <v>2008</v>
      </c>
      <c r="D147" s="492"/>
      <c r="E147" s="254" t="s">
        <v>12486</v>
      </c>
      <c r="F147" s="645" t="s">
        <v>12487</v>
      </c>
      <c r="G147" s="338">
        <v>1244</v>
      </c>
      <c r="H147" s="792"/>
      <c r="I147" s="792"/>
      <c r="J147" s="792"/>
      <c r="K147" s="792"/>
      <c r="L147" s="254"/>
      <c r="M147" s="254"/>
      <c r="N147" s="645">
        <v>950</v>
      </c>
      <c r="O147" s="244"/>
      <c r="P147" s="244"/>
      <c r="Q147" s="244"/>
      <c r="R147" s="492"/>
      <c r="S147" s="244"/>
      <c r="T147" s="300">
        <v>2019</v>
      </c>
      <c r="U147" s="492"/>
      <c r="V147" s="492"/>
      <c r="W147" s="492"/>
      <c r="X147" s="492"/>
      <c r="Y147" s="492"/>
      <c r="Z147" s="244"/>
      <c r="AA147" s="492"/>
      <c r="AB147" s="492"/>
      <c r="AC147" s="492"/>
      <c r="AD147" s="492"/>
      <c r="AE147" s="492"/>
      <c r="AF147" s="492"/>
      <c r="AG147" s="492"/>
      <c r="AH147" s="492"/>
      <c r="AI147" s="492"/>
      <c r="AJ147" s="492"/>
      <c r="AK147" s="492"/>
      <c r="AL147" s="492"/>
      <c r="AM147" s="492"/>
      <c r="AN147" s="492"/>
      <c r="AO147" s="492"/>
      <c r="AP147" s="492"/>
      <c r="AQ147" s="492"/>
      <c r="AR147" s="492"/>
      <c r="AS147" s="338" t="s">
        <v>12484</v>
      </c>
    </row>
    <row r="148" spans="1:45" ht="24" customHeight="1">
      <c r="A148" s="217"/>
      <c r="B148" s="1826"/>
      <c r="C148" s="244" t="s">
        <v>2008</v>
      </c>
      <c r="D148" s="492"/>
      <c r="E148" s="254" t="s">
        <v>15520</v>
      </c>
      <c r="F148" s="645" t="s">
        <v>2008</v>
      </c>
      <c r="G148" s="338">
        <v>1020</v>
      </c>
      <c r="H148" s="792"/>
      <c r="I148" s="792">
        <v>1020</v>
      </c>
      <c r="J148" s="792"/>
      <c r="K148" s="792"/>
      <c r="L148" s="254"/>
      <c r="M148" s="254"/>
      <c r="N148" s="645">
        <v>1020</v>
      </c>
      <c r="O148" s="244"/>
      <c r="P148" s="244"/>
      <c r="Q148" s="244"/>
      <c r="R148" s="492"/>
      <c r="S148" s="244"/>
      <c r="T148" s="300">
        <v>2022</v>
      </c>
      <c r="U148" s="492"/>
      <c r="V148" s="492"/>
      <c r="W148" s="492"/>
      <c r="X148" s="492"/>
      <c r="Y148" s="492"/>
      <c r="Z148" s="244"/>
      <c r="AA148" s="492"/>
      <c r="AB148" s="492"/>
      <c r="AC148" s="492"/>
      <c r="AD148" s="492"/>
      <c r="AE148" s="492"/>
      <c r="AF148" s="492"/>
      <c r="AG148" s="492"/>
      <c r="AH148" s="492"/>
      <c r="AI148" s="492"/>
      <c r="AJ148" s="492"/>
      <c r="AK148" s="492"/>
      <c r="AL148" s="492"/>
      <c r="AM148" s="492"/>
      <c r="AN148" s="492"/>
      <c r="AO148" s="492"/>
      <c r="AP148" s="492"/>
      <c r="AQ148" s="492"/>
      <c r="AR148" s="492"/>
      <c r="AS148" s="338" t="s">
        <v>12567</v>
      </c>
    </row>
    <row r="149" spans="1:45" ht="24" customHeight="1">
      <c r="A149" s="217"/>
      <c r="B149" s="1828"/>
      <c r="C149" s="244" t="s">
        <v>2008</v>
      </c>
      <c r="D149" s="492"/>
      <c r="E149" s="254" t="s">
        <v>15521</v>
      </c>
      <c r="F149" s="645" t="s">
        <v>2008</v>
      </c>
      <c r="G149" s="338">
        <v>480</v>
      </c>
      <c r="H149" s="792"/>
      <c r="I149" s="792">
        <v>480</v>
      </c>
      <c r="J149" s="792"/>
      <c r="K149" s="792"/>
      <c r="L149" s="254"/>
      <c r="M149" s="254"/>
      <c r="N149" s="645">
        <v>480</v>
      </c>
      <c r="O149" s="244"/>
      <c r="P149" s="244"/>
      <c r="Q149" s="244"/>
      <c r="R149" s="492"/>
      <c r="S149" s="244"/>
      <c r="T149" s="300">
        <v>2022</v>
      </c>
      <c r="U149" s="492"/>
      <c r="V149" s="492"/>
      <c r="W149" s="492"/>
      <c r="X149" s="492"/>
      <c r="Y149" s="492"/>
      <c r="Z149" s="244"/>
      <c r="AA149" s="492"/>
      <c r="AB149" s="492"/>
      <c r="AC149" s="492"/>
      <c r="AD149" s="492"/>
      <c r="AE149" s="492"/>
      <c r="AF149" s="492"/>
      <c r="AG149" s="492"/>
      <c r="AH149" s="492"/>
      <c r="AI149" s="492"/>
      <c r="AJ149" s="492"/>
      <c r="AK149" s="492"/>
      <c r="AL149" s="492"/>
      <c r="AM149" s="492"/>
      <c r="AN149" s="492"/>
      <c r="AO149" s="492"/>
      <c r="AP149" s="492"/>
      <c r="AQ149" s="492"/>
      <c r="AR149" s="492"/>
      <c r="AS149" s="338" t="s">
        <v>12567</v>
      </c>
    </row>
    <row r="150" spans="1:45" ht="24" customHeight="1">
      <c r="A150" s="217"/>
      <c r="B150" s="1828"/>
      <c r="C150" s="338" t="s">
        <v>2007</v>
      </c>
      <c r="D150" s="254"/>
      <c r="E150" s="793" t="s">
        <v>15522</v>
      </c>
      <c r="F150" s="338" t="s">
        <v>2007</v>
      </c>
      <c r="G150" s="338">
        <v>16368</v>
      </c>
      <c r="H150" s="338"/>
      <c r="I150" s="338"/>
      <c r="J150" s="338"/>
      <c r="K150" s="338"/>
      <c r="L150" s="338"/>
      <c r="M150" s="338"/>
      <c r="N150" s="338">
        <v>402</v>
      </c>
      <c r="O150" s="254"/>
      <c r="P150" s="254"/>
      <c r="Q150" s="254"/>
      <c r="R150" s="254"/>
      <c r="S150" s="254"/>
      <c r="T150" s="300">
        <v>2022</v>
      </c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338" t="s">
        <v>12484</v>
      </c>
    </row>
    <row r="151" spans="1:45" ht="24" customHeight="1">
      <c r="A151" s="217"/>
      <c r="B151" s="1828"/>
      <c r="C151" s="338" t="s">
        <v>2007</v>
      </c>
      <c r="D151" s="254"/>
      <c r="E151" s="793" t="s">
        <v>12488</v>
      </c>
      <c r="F151" s="338" t="s">
        <v>2007</v>
      </c>
      <c r="G151" s="338">
        <v>31600</v>
      </c>
      <c r="H151" s="338"/>
      <c r="I151" s="338"/>
      <c r="J151" s="338"/>
      <c r="K151" s="338"/>
      <c r="L151" s="338"/>
      <c r="M151" s="338"/>
      <c r="N151" s="338">
        <v>928</v>
      </c>
      <c r="O151" s="254"/>
      <c r="P151" s="254"/>
      <c r="Q151" s="254"/>
      <c r="R151" s="254"/>
      <c r="S151" s="254"/>
      <c r="T151" s="300">
        <v>1982</v>
      </c>
      <c r="U151" s="254"/>
      <c r="V151" s="254"/>
      <c r="W151" s="254"/>
      <c r="X151" s="254"/>
      <c r="Y151" s="254"/>
      <c r="Z151" s="254"/>
      <c r="AA151" s="254"/>
      <c r="AB151" s="254"/>
      <c r="AC151" s="254"/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338" t="s">
        <v>12484</v>
      </c>
    </row>
    <row r="152" spans="1:45" ht="24" customHeight="1">
      <c r="A152" s="217"/>
      <c r="B152" s="1828"/>
      <c r="C152" s="338" t="s">
        <v>12441</v>
      </c>
      <c r="D152" s="254"/>
      <c r="E152" s="793" t="s">
        <v>12489</v>
      </c>
      <c r="F152" s="338" t="s">
        <v>12444</v>
      </c>
      <c r="G152" s="338">
        <v>374</v>
      </c>
      <c r="H152" s="338"/>
      <c r="I152" s="338"/>
      <c r="J152" s="338"/>
      <c r="K152" s="338"/>
      <c r="L152" s="338"/>
      <c r="M152" s="338"/>
      <c r="N152" s="338">
        <v>374</v>
      </c>
      <c r="O152" s="254"/>
      <c r="P152" s="254"/>
      <c r="Q152" s="254"/>
      <c r="R152" s="254"/>
      <c r="S152" s="254"/>
      <c r="T152" s="300">
        <v>2006</v>
      </c>
      <c r="U152" s="254"/>
      <c r="V152" s="254"/>
      <c r="W152" s="254"/>
      <c r="X152" s="254"/>
      <c r="Y152" s="254"/>
      <c r="Z152" s="254"/>
      <c r="AA152" s="254"/>
      <c r="AB152" s="254"/>
      <c r="AC152" s="254"/>
      <c r="AD152" s="254"/>
      <c r="AE152" s="254"/>
      <c r="AF152" s="254"/>
      <c r="AG152" s="254"/>
      <c r="AH152" s="254"/>
      <c r="AI152" s="254"/>
      <c r="AJ152" s="254"/>
      <c r="AK152" s="254"/>
      <c r="AL152" s="254"/>
      <c r="AM152" s="254"/>
      <c r="AN152" s="254"/>
      <c r="AO152" s="254"/>
      <c r="AP152" s="254"/>
      <c r="AQ152" s="254"/>
      <c r="AR152" s="254"/>
      <c r="AS152" s="338" t="s">
        <v>12484</v>
      </c>
    </row>
    <row r="153" spans="1:45" ht="24" customHeight="1">
      <c r="A153" s="217"/>
      <c r="B153" s="1828"/>
      <c r="C153" s="338" t="s">
        <v>720</v>
      </c>
      <c r="D153" s="338"/>
      <c r="E153" s="260" t="s">
        <v>15523</v>
      </c>
      <c r="F153" s="233" t="s">
        <v>720</v>
      </c>
      <c r="G153" s="338">
        <v>640</v>
      </c>
      <c r="H153" s="792"/>
      <c r="I153" s="792"/>
      <c r="J153" s="645"/>
      <c r="K153" s="254"/>
      <c r="L153" s="254"/>
      <c r="M153" s="254"/>
      <c r="N153" s="645">
        <v>764</v>
      </c>
      <c r="O153" s="645"/>
      <c r="P153" s="254"/>
      <c r="Q153" s="254"/>
      <c r="R153" s="798"/>
      <c r="S153" s="291"/>
      <c r="T153" s="300">
        <v>2021</v>
      </c>
      <c r="U153" s="645"/>
      <c r="V153" s="236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 t="s">
        <v>12498</v>
      </c>
    </row>
    <row r="154" spans="1:45" ht="24" customHeight="1">
      <c r="A154" s="217"/>
      <c r="B154" s="1828"/>
      <c r="C154" s="338" t="s">
        <v>12441</v>
      </c>
      <c r="D154" s="338"/>
      <c r="E154" s="260" t="s">
        <v>16100</v>
      </c>
      <c r="F154" s="233" t="s">
        <v>12441</v>
      </c>
      <c r="G154" s="338">
        <v>6805</v>
      </c>
      <c r="H154" s="792"/>
      <c r="I154" s="792">
        <v>3490</v>
      </c>
      <c r="J154" s="645"/>
      <c r="K154" s="254"/>
      <c r="L154" s="254"/>
      <c r="M154" s="254"/>
      <c r="N154" s="645"/>
      <c r="O154" s="645"/>
      <c r="P154" s="254"/>
      <c r="Q154" s="254"/>
      <c r="R154" s="798"/>
      <c r="S154" s="291"/>
      <c r="T154" s="300">
        <v>2023</v>
      </c>
      <c r="U154" s="645"/>
      <c r="V154" s="236"/>
      <c r="W154" s="254"/>
      <c r="X154" s="254"/>
      <c r="Y154" s="254"/>
      <c r="Z154" s="254">
        <v>1100</v>
      </c>
      <c r="AA154" s="254"/>
      <c r="AB154" s="254"/>
      <c r="AC154" s="254"/>
      <c r="AD154" s="254"/>
      <c r="AE154" s="254"/>
      <c r="AF154" s="254"/>
      <c r="AG154" s="254"/>
      <c r="AH154" s="254"/>
      <c r="AI154" s="254"/>
      <c r="AJ154" s="254"/>
      <c r="AK154" s="254"/>
      <c r="AL154" s="254"/>
      <c r="AM154" s="254"/>
      <c r="AN154" s="254"/>
      <c r="AO154" s="254"/>
      <c r="AP154" s="254"/>
      <c r="AQ154" s="254"/>
      <c r="AR154" s="254"/>
      <c r="AS154" s="254"/>
    </row>
    <row r="155" spans="1:45" ht="24" customHeight="1">
      <c r="A155" s="217"/>
      <c r="B155" s="1828"/>
      <c r="C155" s="645" t="s">
        <v>1198</v>
      </c>
      <c r="D155" s="645"/>
      <c r="E155" s="645" t="s">
        <v>15524</v>
      </c>
      <c r="F155" s="645" t="s">
        <v>1198</v>
      </c>
      <c r="G155" s="338">
        <v>595</v>
      </c>
      <c r="H155" s="645"/>
      <c r="I155" s="645"/>
      <c r="J155" s="645"/>
      <c r="K155" s="323"/>
      <c r="L155" s="492"/>
      <c r="M155" s="492"/>
      <c r="N155" s="645">
        <v>1518</v>
      </c>
      <c r="O155" s="645"/>
      <c r="P155" s="323">
        <v>100</v>
      </c>
      <c r="Q155" s="492"/>
      <c r="R155" s="798"/>
      <c r="S155" s="291"/>
      <c r="T155" s="300">
        <v>2001</v>
      </c>
      <c r="U155" s="645" t="s">
        <v>1316</v>
      </c>
      <c r="V155" s="236"/>
      <c r="W155" s="254"/>
      <c r="X155" s="254"/>
      <c r="Y155" s="254"/>
      <c r="Z155" s="254">
        <v>328</v>
      </c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</row>
    <row r="156" spans="1:45" ht="24" customHeight="1">
      <c r="A156" s="217"/>
      <c r="B156" s="1828"/>
      <c r="C156" s="645" t="s">
        <v>735</v>
      </c>
      <c r="D156" s="645" t="s">
        <v>1314</v>
      </c>
      <c r="E156" s="645" t="s">
        <v>7220</v>
      </c>
      <c r="F156" s="645" t="s">
        <v>875</v>
      </c>
      <c r="G156" s="228">
        <v>3331</v>
      </c>
      <c r="H156" s="645">
        <v>160</v>
      </c>
      <c r="I156" s="645">
        <v>160</v>
      </c>
      <c r="J156" s="233">
        <v>17</v>
      </c>
      <c r="K156" s="233">
        <v>17</v>
      </c>
      <c r="L156" s="254"/>
      <c r="M156" s="254"/>
      <c r="N156" s="645">
        <v>294</v>
      </c>
      <c r="O156" s="244"/>
      <c r="P156" s="244"/>
      <c r="Q156" s="244"/>
      <c r="R156" s="492"/>
      <c r="S156" s="244"/>
      <c r="T156" s="300">
        <v>2006</v>
      </c>
      <c r="U156" s="492"/>
      <c r="V156" s="492"/>
      <c r="W156" s="492"/>
      <c r="X156" s="492"/>
      <c r="Y156" s="492"/>
      <c r="Z156" s="244"/>
      <c r="AA156" s="492"/>
      <c r="AB156" s="492"/>
      <c r="AC156" s="492"/>
      <c r="AD156" s="492"/>
      <c r="AE156" s="492"/>
      <c r="AF156" s="492"/>
      <c r="AG156" s="492"/>
      <c r="AH156" s="492"/>
      <c r="AI156" s="492"/>
      <c r="AJ156" s="492"/>
      <c r="AK156" s="492"/>
      <c r="AL156" s="492"/>
      <c r="AM156" s="492"/>
      <c r="AN156" s="492"/>
      <c r="AO156" s="492"/>
      <c r="AP156" s="492"/>
      <c r="AQ156" s="492"/>
      <c r="AR156" s="492"/>
      <c r="AS156" s="244"/>
    </row>
    <row r="157" spans="1:45" ht="24" customHeight="1">
      <c r="A157" s="217"/>
      <c r="B157" s="1828"/>
      <c r="C157" s="244" t="s">
        <v>735</v>
      </c>
      <c r="D157" s="492"/>
      <c r="E157" s="645" t="s">
        <v>15525</v>
      </c>
      <c r="F157" s="254" t="s">
        <v>16101</v>
      </c>
      <c r="G157" s="228">
        <v>294</v>
      </c>
      <c r="H157" s="244">
        <v>0</v>
      </c>
      <c r="I157" s="233"/>
      <c r="J157" s="233">
        <v>35</v>
      </c>
      <c r="K157" s="233">
        <v>24</v>
      </c>
      <c r="L157" s="254"/>
      <c r="M157" s="254"/>
      <c r="N157" s="645"/>
      <c r="O157" s="244"/>
      <c r="P157" s="244"/>
      <c r="Q157" s="244"/>
      <c r="R157" s="492"/>
      <c r="S157" s="244"/>
      <c r="T157" s="300">
        <v>2006</v>
      </c>
      <c r="U157" s="492"/>
      <c r="V157" s="492"/>
      <c r="W157" s="492"/>
      <c r="X157" s="492"/>
      <c r="Y157" s="492"/>
      <c r="Z157" s="244"/>
      <c r="AA157" s="492"/>
      <c r="AB157" s="492"/>
      <c r="AC157" s="492"/>
      <c r="AD157" s="492"/>
      <c r="AE157" s="492"/>
      <c r="AF157" s="492"/>
      <c r="AG157" s="492"/>
      <c r="AH157" s="492"/>
      <c r="AI157" s="492"/>
      <c r="AJ157" s="492"/>
      <c r="AK157" s="492"/>
      <c r="AL157" s="492"/>
      <c r="AM157" s="492"/>
      <c r="AN157" s="492"/>
      <c r="AO157" s="492"/>
      <c r="AP157" s="492"/>
      <c r="AQ157" s="492"/>
      <c r="AR157" s="492"/>
      <c r="AS157" s="244"/>
    </row>
    <row r="158" spans="1:45" ht="24" customHeight="1">
      <c r="A158" s="217"/>
      <c r="B158" s="1828"/>
      <c r="C158" s="244" t="s">
        <v>735</v>
      </c>
      <c r="D158" s="492"/>
      <c r="E158" s="645" t="s">
        <v>8021</v>
      </c>
      <c r="F158" s="254" t="s">
        <v>16101</v>
      </c>
      <c r="G158" s="228">
        <v>1680</v>
      </c>
      <c r="H158" s="244">
        <v>0</v>
      </c>
      <c r="I158" s="233"/>
      <c r="J158" s="233">
        <v>27</v>
      </c>
      <c r="K158" s="233">
        <v>72</v>
      </c>
      <c r="L158" s="254"/>
      <c r="M158" s="254"/>
      <c r="N158" s="645">
        <v>1920</v>
      </c>
      <c r="O158" s="244"/>
      <c r="P158" s="244"/>
      <c r="Q158" s="244"/>
      <c r="R158" s="492"/>
      <c r="S158" s="244"/>
      <c r="T158" s="300">
        <v>2005</v>
      </c>
      <c r="U158" s="492"/>
      <c r="V158" s="492"/>
      <c r="W158" s="492"/>
      <c r="X158" s="492"/>
      <c r="Y158" s="492"/>
      <c r="Z158" s="244"/>
      <c r="AA158" s="492"/>
      <c r="AB158" s="492"/>
      <c r="AC158" s="492"/>
      <c r="AD158" s="492"/>
      <c r="AE158" s="492"/>
      <c r="AF158" s="492"/>
      <c r="AG158" s="492"/>
      <c r="AH158" s="492"/>
      <c r="AI158" s="492"/>
      <c r="AJ158" s="492"/>
      <c r="AK158" s="492"/>
      <c r="AL158" s="492"/>
      <c r="AM158" s="492"/>
      <c r="AN158" s="492"/>
      <c r="AO158" s="492"/>
      <c r="AP158" s="492"/>
      <c r="AQ158" s="492"/>
      <c r="AR158" s="492"/>
      <c r="AS158" s="244"/>
    </row>
    <row r="159" spans="1:45" s="1827" customFormat="1" ht="24" customHeight="1">
      <c r="A159" s="1825"/>
      <c r="B159" s="1844"/>
      <c r="C159" s="244" t="s">
        <v>735</v>
      </c>
      <c r="D159" s="492"/>
      <c r="E159" s="645" t="s">
        <v>8022</v>
      </c>
      <c r="F159" s="254" t="s">
        <v>16101</v>
      </c>
      <c r="G159" s="228">
        <v>1920</v>
      </c>
      <c r="H159" s="244"/>
      <c r="I159" s="233"/>
      <c r="J159" s="254"/>
      <c r="K159" s="254"/>
      <c r="L159" s="254"/>
      <c r="M159" s="254"/>
      <c r="N159" s="254">
        <v>148.32</v>
      </c>
      <c r="O159" s="244"/>
      <c r="P159" s="244"/>
      <c r="Q159" s="244"/>
      <c r="R159" s="492"/>
      <c r="S159" s="244"/>
      <c r="T159" s="300">
        <v>2005</v>
      </c>
      <c r="U159" s="323" t="s">
        <v>1316</v>
      </c>
      <c r="V159" s="492"/>
      <c r="W159" s="492"/>
      <c r="X159" s="492"/>
      <c r="Y159" s="492"/>
      <c r="Z159" s="244"/>
      <c r="AA159" s="492"/>
      <c r="AB159" s="492"/>
      <c r="AC159" s="492"/>
      <c r="AD159" s="492"/>
      <c r="AE159" s="492"/>
      <c r="AF159" s="492"/>
      <c r="AG159" s="492"/>
      <c r="AH159" s="492"/>
      <c r="AI159" s="492"/>
      <c r="AJ159" s="492"/>
      <c r="AK159" s="492"/>
      <c r="AL159" s="492"/>
      <c r="AM159" s="492"/>
      <c r="AN159" s="492"/>
      <c r="AO159" s="492"/>
      <c r="AP159" s="492"/>
      <c r="AQ159" s="492"/>
      <c r="AR159" s="492"/>
      <c r="AS159" s="244"/>
    </row>
    <row r="160" spans="1:45" ht="24" customHeight="1">
      <c r="A160" s="217"/>
      <c r="B160" s="1826"/>
      <c r="C160" s="244" t="s">
        <v>12455</v>
      </c>
      <c r="D160" s="492"/>
      <c r="E160" s="254" t="s">
        <v>12490</v>
      </c>
      <c r="F160" s="254" t="s">
        <v>12455</v>
      </c>
      <c r="G160" s="228">
        <v>1733</v>
      </c>
      <c r="H160" s="244"/>
      <c r="I160" s="233"/>
      <c r="J160" s="254"/>
      <c r="K160" s="254"/>
      <c r="L160" s="254"/>
      <c r="M160" s="254"/>
      <c r="N160" s="254">
        <v>500</v>
      </c>
      <c r="O160" s="244"/>
      <c r="P160" s="244"/>
      <c r="Q160" s="244"/>
      <c r="R160" s="492"/>
      <c r="S160" s="244"/>
      <c r="T160" s="300">
        <v>1998</v>
      </c>
      <c r="U160" s="492"/>
      <c r="V160" s="492"/>
      <c r="W160" s="492"/>
      <c r="X160" s="492"/>
      <c r="Y160" s="492"/>
      <c r="Z160" s="244"/>
      <c r="AA160" s="492"/>
      <c r="AB160" s="492"/>
      <c r="AC160" s="492"/>
      <c r="AD160" s="492"/>
      <c r="AE160" s="492"/>
      <c r="AF160" s="492"/>
      <c r="AG160" s="492"/>
      <c r="AH160" s="492"/>
      <c r="AI160" s="492"/>
      <c r="AJ160" s="492"/>
      <c r="AK160" s="492"/>
      <c r="AL160" s="492"/>
      <c r="AM160" s="492"/>
      <c r="AN160" s="492"/>
      <c r="AO160" s="492"/>
      <c r="AP160" s="492"/>
      <c r="AQ160" s="492"/>
      <c r="AR160" s="492"/>
      <c r="AS160" s="338" t="s">
        <v>12484</v>
      </c>
    </row>
    <row r="161" spans="1:45" s="1827" customFormat="1" ht="24" customHeight="1">
      <c r="A161" s="1825"/>
      <c r="B161" s="1826"/>
      <c r="C161" s="244" t="s">
        <v>12455</v>
      </c>
      <c r="D161" s="492"/>
      <c r="E161" s="254" t="s">
        <v>12491</v>
      </c>
      <c r="F161" s="254" t="s">
        <v>12455</v>
      </c>
      <c r="G161" s="228">
        <v>700</v>
      </c>
      <c r="H161" s="244"/>
      <c r="I161" s="233"/>
      <c r="J161" s="254"/>
      <c r="K161" s="254"/>
      <c r="L161" s="254"/>
      <c r="M161" s="254"/>
      <c r="N161" s="254">
        <v>500</v>
      </c>
      <c r="O161" s="244"/>
      <c r="P161" s="244"/>
      <c r="Q161" s="244"/>
      <c r="R161" s="492"/>
      <c r="S161" s="244"/>
      <c r="T161" s="300">
        <v>1998</v>
      </c>
      <c r="U161" s="492"/>
      <c r="V161" s="492"/>
      <c r="W161" s="492"/>
      <c r="X161" s="492"/>
      <c r="Y161" s="492"/>
      <c r="Z161" s="244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  <c r="AO161" s="492"/>
      <c r="AP161" s="492"/>
      <c r="AQ161" s="492"/>
      <c r="AR161" s="492"/>
      <c r="AS161" s="338" t="s">
        <v>12484</v>
      </c>
    </row>
    <row r="162" spans="1:45" s="1827" customFormat="1" ht="24" customHeight="1">
      <c r="A162" s="1825"/>
      <c r="B162" s="1826"/>
      <c r="C162" s="244" t="s">
        <v>12455</v>
      </c>
      <c r="D162" s="492"/>
      <c r="E162" s="254" t="s">
        <v>15526</v>
      </c>
      <c r="F162" s="254" t="s">
        <v>12455</v>
      </c>
      <c r="G162" s="228">
        <v>500</v>
      </c>
      <c r="H162" s="244"/>
      <c r="I162" s="233"/>
      <c r="J162" s="338">
        <v>29</v>
      </c>
      <c r="K162" s="338">
        <v>39.799999999999997</v>
      </c>
      <c r="L162" s="338"/>
      <c r="M162" s="338"/>
      <c r="N162" s="338">
        <v>4560</v>
      </c>
      <c r="O162" s="254"/>
      <c r="P162" s="254"/>
      <c r="Q162" s="254"/>
      <c r="R162" s="254"/>
      <c r="S162" s="254"/>
      <c r="T162" s="300">
        <v>2012</v>
      </c>
      <c r="U162" s="254"/>
      <c r="V162" s="254"/>
      <c r="W162" s="254"/>
      <c r="X162" s="254"/>
      <c r="Y162" s="254"/>
      <c r="Z162" s="254">
        <v>400</v>
      </c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 t="s">
        <v>2165</v>
      </c>
    </row>
    <row r="163" spans="1:45" s="1827" customFormat="1" ht="24" customHeight="1">
      <c r="A163" s="1825"/>
      <c r="B163" s="1826"/>
      <c r="C163" s="794" t="s">
        <v>12455</v>
      </c>
      <c r="D163" s="794"/>
      <c r="E163" s="794" t="s">
        <v>16102</v>
      </c>
      <c r="F163" s="645" t="s">
        <v>875</v>
      </c>
      <c r="G163" s="338">
        <v>957</v>
      </c>
      <c r="H163" s="794"/>
      <c r="I163" s="794"/>
      <c r="J163" s="254">
        <v>22</v>
      </c>
      <c r="K163" s="254">
        <v>31</v>
      </c>
      <c r="L163" s="254"/>
      <c r="M163" s="254"/>
      <c r="N163" s="254">
        <v>1148</v>
      </c>
      <c r="O163" s="254"/>
      <c r="P163" s="254"/>
      <c r="Q163" s="254"/>
      <c r="R163" s="254"/>
      <c r="S163" s="254"/>
      <c r="T163" s="300">
        <v>2023</v>
      </c>
      <c r="U163" s="254"/>
      <c r="V163" s="254"/>
      <c r="W163" s="254"/>
      <c r="X163" s="254"/>
      <c r="Y163" s="254"/>
      <c r="Z163" s="254">
        <v>468</v>
      </c>
      <c r="AA163" s="254"/>
      <c r="AB163" s="254"/>
      <c r="AC163" s="254"/>
      <c r="AD163" s="254"/>
      <c r="AE163" s="254"/>
      <c r="AF163" s="254"/>
      <c r="AG163" s="254"/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 t="s">
        <v>12723</v>
      </c>
    </row>
    <row r="164" spans="1:45" s="1827" customFormat="1" ht="24" customHeight="1">
      <c r="A164" s="1825"/>
      <c r="B164" s="1826"/>
      <c r="C164" s="794" t="s">
        <v>580</v>
      </c>
      <c r="D164" s="794"/>
      <c r="E164" s="794" t="s">
        <v>2166</v>
      </c>
      <c r="F164" s="794" t="s">
        <v>611</v>
      </c>
      <c r="G164" s="338">
        <v>957</v>
      </c>
      <c r="H164" s="794"/>
      <c r="I164" s="794"/>
      <c r="J164" s="254">
        <v>10</v>
      </c>
      <c r="K164" s="254">
        <v>21</v>
      </c>
      <c r="L164" s="254"/>
      <c r="M164" s="254"/>
      <c r="N164" s="254">
        <v>212</v>
      </c>
      <c r="O164" s="254"/>
      <c r="P164" s="254"/>
      <c r="Q164" s="254"/>
      <c r="R164" s="254"/>
      <c r="S164" s="254"/>
      <c r="T164" s="300">
        <v>1997</v>
      </c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</row>
    <row r="165" spans="1:45" ht="24" customHeight="1">
      <c r="A165" s="217"/>
      <c r="B165" s="1826"/>
      <c r="C165" s="254" t="s">
        <v>580</v>
      </c>
      <c r="D165" s="254"/>
      <c r="E165" s="254" t="s">
        <v>2177</v>
      </c>
      <c r="F165" s="254" t="s">
        <v>2178</v>
      </c>
      <c r="G165" s="228">
        <v>1088</v>
      </c>
      <c r="H165" s="254"/>
      <c r="I165" s="254"/>
      <c r="J165" s="254">
        <v>32</v>
      </c>
      <c r="K165" s="254">
        <v>34</v>
      </c>
      <c r="L165" s="254"/>
      <c r="M165" s="254"/>
      <c r="N165" s="254">
        <v>1088</v>
      </c>
      <c r="O165" s="254"/>
      <c r="P165" s="254"/>
      <c r="Q165" s="254"/>
      <c r="R165" s="254"/>
      <c r="S165" s="254"/>
      <c r="T165" s="300">
        <v>2007</v>
      </c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 t="s">
        <v>12567</v>
      </c>
    </row>
    <row r="166" spans="1:45" ht="24" customHeight="1">
      <c r="A166" s="217"/>
      <c r="B166" s="1828"/>
      <c r="C166" s="254" t="s">
        <v>580</v>
      </c>
      <c r="D166" s="254"/>
      <c r="E166" s="254" t="s">
        <v>8010</v>
      </c>
      <c r="F166" s="254" t="s">
        <v>2178</v>
      </c>
      <c r="G166" s="228">
        <v>702</v>
      </c>
      <c r="H166" s="254"/>
      <c r="I166" s="254"/>
      <c r="J166" s="254">
        <v>18</v>
      </c>
      <c r="K166" s="254">
        <v>39</v>
      </c>
      <c r="L166" s="254"/>
      <c r="M166" s="254"/>
      <c r="N166" s="254">
        <v>702</v>
      </c>
      <c r="O166" s="254"/>
      <c r="P166" s="254"/>
      <c r="Q166" s="254"/>
      <c r="R166" s="254"/>
      <c r="S166" s="254"/>
      <c r="T166" s="300">
        <v>2017</v>
      </c>
      <c r="U166" s="254"/>
      <c r="V166" s="254"/>
      <c r="W166" s="254"/>
      <c r="X166" s="254"/>
      <c r="Y166" s="254"/>
      <c r="Z166" s="254"/>
      <c r="AA166" s="254"/>
      <c r="AB166" s="254"/>
      <c r="AC166" s="254"/>
      <c r="AD166" s="254"/>
      <c r="AE166" s="254"/>
      <c r="AF166" s="254"/>
      <c r="AG166" s="254"/>
      <c r="AH166" s="254"/>
      <c r="AI166" s="254"/>
      <c r="AJ166" s="254"/>
      <c r="AK166" s="254"/>
      <c r="AL166" s="254"/>
      <c r="AM166" s="254"/>
      <c r="AN166" s="254"/>
      <c r="AO166" s="254"/>
      <c r="AP166" s="254"/>
      <c r="AQ166" s="254"/>
      <c r="AR166" s="254"/>
      <c r="AS166" s="254" t="s">
        <v>1440</v>
      </c>
    </row>
    <row r="167" spans="1:45" ht="24" customHeight="1">
      <c r="A167" s="217"/>
      <c r="B167" s="1828"/>
      <c r="C167" s="254" t="s">
        <v>580</v>
      </c>
      <c r="D167" s="254"/>
      <c r="E167" s="254" t="s">
        <v>8011</v>
      </c>
      <c r="F167" s="254" t="s">
        <v>2178</v>
      </c>
      <c r="G167" s="228">
        <v>2080</v>
      </c>
      <c r="H167" s="254"/>
      <c r="I167" s="254"/>
      <c r="J167" s="254">
        <v>40</v>
      </c>
      <c r="K167" s="254">
        <v>52</v>
      </c>
      <c r="L167" s="254"/>
      <c r="M167" s="254"/>
      <c r="N167" s="254">
        <v>2080</v>
      </c>
      <c r="O167" s="254"/>
      <c r="P167" s="254"/>
      <c r="Q167" s="254"/>
      <c r="R167" s="254"/>
      <c r="S167" s="254"/>
      <c r="T167" s="300">
        <v>2010</v>
      </c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 t="s">
        <v>12484</v>
      </c>
    </row>
    <row r="168" spans="1:45" ht="24" customHeight="1">
      <c r="A168" s="217"/>
      <c r="B168" s="1828"/>
      <c r="C168" s="254" t="s">
        <v>2011</v>
      </c>
      <c r="D168" s="254"/>
      <c r="E168" s="254" t="s">
        <v>18272</v>
      </c>
      <c r="F168" s="254" t="s">
        <v>2011</v>
      </c>
      <c r="G168" s="228">
        <v>1975</v>
      </c>
      <c r="H168" s="254"/>
      <c r="I168" s="254"/>
      <c r="J168" s="254"/>
      <c r="K168" s="254"/>
      <c r="L168" s="254"/>
      <c r="M168" s="254"/>
      <c r="N168" s="254">
        <v>920</v>
      </c>
      <c r="O168" s="254"/>
      <c r="P168" s="254"/>
      <c r="Q168" s="254"/>
      <c r="R168" s="254"/>
      <c r="S168" s="254"/>
      <c r="T168" s="300">
        <v>1997</v>
      </c>
      <c r="U168" s="254"/>
      <c r="V168" s="254"/>
      <c r="W168" s="254"/>
      <c r="X168" s="254"/>
      <c r="Y168" s="254"/>
      <c r="Z168" s="254"/>
      <c r="AA168" s="254"/>
      <c r="AB168" s="254"/>
      <c r="AC168" s="254"/>
      <c r="AD168" s="254"/>
      <c r="AE168" s="254"/>
      <c r="AF168" s="254"/>
      <c r="AG168" s="254"/>
      <c r="AH168" s="254"/>
      <c r="AI168" s="254"/>
      <c r="AJ168" s="254"/>
      <c r="AK168" s="254"/>
      <c r="AL168" s="254"/>
      <c r="AM168" s="254"/>
      <c r="AN168" s="254"/>
      <c r="AO168" s="254"/>
      <c r="AP168" s="254"/>
      <c r="AQ168" s="254"/>
      <c r="AR168" s="254"/>
      <c r="AS168" s="254" t="s">
        <v>12484</v>
      </c>
    </row>
    <row r="169" spans="1:45" ht="24" customHeight="1">
      <c r="A169" s="217"/>
      <c r="B169" s="1828"/>
      <c r="C169" s="254" t="s">
        <v>2011</v>
      </c>
      <c r="D169" s="254"/>
      <c r="E169" s="254" t="s">
        <v>18276</v>
      </c>
      <c r="F169" s="254" t="s">
        <v>12492</v>
      </c>
      <c r="G169" s="228">
        <v>1060</v>
      </c>
      <c r="H169" s="254"/>
      <c r="I169" s="254"/>
      <c r="J169" s="645"/>
      <c r="K169" s="323"/>
      <c r="L169" s="492"/>
      <c r="M169" s="492"/>
      <c r="N169" s="645">
        <v>1060</v>
      </c>
      <c r="O169" s="645"/>
      <c r="P169" s="323"/>
      <c r="Q169" s="492"/>
      <c r="R169" s="798"/>
      <c r="S169" s="291"/>
      <c r="T169" s="300">
        <v>2009</v>
      </c>
      <c r="U169" s="645"/>
      <c r="V169" s="236"/>
      <c r="W169" s="254"/>
      <c r="X169" s="254"/>
      <c r="Y169" s="254"/>
      <c r="Z169" s="254">
        <v>1095</v>
      </c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 t="s">
        <v>10072</v>
      </c>
    </row>
    <row r="170" spans="1:45" ht="24" customHeight="1">
      <c r="A170" s="217"/>
      <c r="B170" s="1828"/>
      <c r="C170" s="645" t="s">
        <v>603</v>
      </c>
      <c r="D170" s="645"/>
      <c r="E170" s="645" t="s">
        <v>1315</v>
      </c>
      <c r="F170" s="645" t="s">
        <v>2158</v>
      </c>
      <c r="G170" s="228">
        <v>4532</v>
      </c>
      <c r="H170" s="645"/>
      <c r="I170" s="645">
        <v>4532</v>
      </c>
      <c r="J170" s="645">
        <v>30</v>
      </c>
      <c r="K170" s="824">
        <v>43.5</v>
      </c>
      <c r="L170" s="323"/>
      <c r="M170" s="323"/>
      <c r="N170" s="645">
        <v>5220</v>
      </c>
      <c r="O170" s="645"/>
      <c r="P170" s="323"/>
      <c r="Q170" s="323"/>
      <c r="R170" s="798"/>
      <c r="S170" s="291"/>
      <c r="T170" s="300">
        <v>2006</v>
      </c>
      <c r="U170" s="645"/>
      <c r="V170" s="236"/>
      <c r="W170" s="254"/>
      <c r="X170" s="254"/>
      <c r="Y170" s="254"/>
      <c r="Z170" s="254"/>
      <c r="AA170" s="254"/>
      <c r="AB170" s="254"/>
      <c r="AC170" s="254"/>
      <c r="AD170" s="254"/>
      <c r="AE170" s="254"/>
      <c r="AF170" s="254"/>
      <c r="AG170" s="254"/>
      <c r="AH170" s="254"/>
      <c r="AI170" s="254"/>
      <c r="AJ170" s="254"/>
      <c r="AK170" s="254"/>
      <c r="AL170" s="254"/>
      <c r="AM170" s="254"/>
      <c r="AN170" s="254"/>
      <c r="AO170" s="254"/>
      <c r="AP170" s="254"/>
      <c r="AQ170" s="254"/>
      <c r="AR170" s="254"/>
      <c r="AS170" s="254" t="s">
        <v>2165</v>
      </c>
    </row>
    <row r="171" spans="1:45" ht="24" customHeight="1">
      <c r="A171" s="217"/>
      <c r="B171" s="1828"/>
      <c r="C171" s="645" t="s">
        <v>603</v>
      </c>
      <c r="D171" s="645"/>
      <c r="E171" s="645" t="s">
        <v>2167</v>
      </c>
      <c r="F171" s="645" t="s">
        <v>738</v>
      </c>
      <c r="G171" s="338">
        <v>5220</v>
      </c>
      <c r="H171" s="645"/>
      <c r="I171" s="645"/>
      <c r="J171" s="645">
        <v>20</v>
      </c>
      <c r="K171" s="824">
        <v>35</v>
      </c>
      <c r="L171" s="323"/>
      <c r="M171" s="323"/>
      <c r="N171" s="645">
        <v>2800</v>
      </c>
      <c r="O171" s="645"/>
      <c r="P171" s="323"/>
      <c r="Q171" s="323"/>
      <c r="R171" s="798"/>
      <c r="S171" s="291"/>
      <c r="T171" s="300">
        <v>2006</v>
      </c>
      <c r="U171" s="645"/>
      <c r="V171" s="236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 t="s">
        <v>2165</v>
      </c>
    </row>
    <row r="172" spans="1:45" ht="24" customHeight="1">
      <c r="A172" s="217"/>
      <c r="B172" s="1828"/>
      <c r="C172" s="645" t="s">
        <v>603</v>
      </c>
      <c r="D172" s="645"/>
      <c r="E172" s="645" t="s">
        <v>2168</v>
      </c>
      <c r="F172" s="645" t="s">
        <v>738</v>
      </c>
      <c r="G172" s="338">
        <v>2800</v>
      </c>
      <c r="H172" s="645"/>
      <c r="I172" s="645"/>
      <c r="J172" s="645"/>
      <c r="K172" s="824"/>
      <c r="L172" s="323"/>
      <c r="M172" s="323"/>
      <c r="N172" s="645">
        <v>24057</v>
      </c>
      <c r="O172" s="645"/>
      <c r="P172" s="323"/>
      <c r="Q172" s="323"/>
      <c r="R172" s="798"/>
      <c r="S172" s="291"/>
      <c r="T172" s="300">
        <v>2013</v>
      </c>
      <c r="U172" s="645"/>
      <c r="V172" s="236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 t="s">
        <v>12494</v>
      </c>
    </row>
    <row r="173" spans="1:45" ht="24" customHeight="1">
      <c r="A173" s="217"/>
      <c r="B173" s="1828"/>
      <c r="C173" s="645" t="s">
        <v>2054</v>
      </c>
      <c r="D173" s="645"/>
      <c r="E173" s="645" t="s">
        <v>12495</v>
      </c>
      <c r="F173" s="645" t="s">
        <v>12493</v>
      </c>
      <c r="G173" s="338">
        <v>2250</v>
      </c>
      <c r="H173" s="645"/>
      <c r="I173" s="645"/>
      <c r="J173" s="645"/>
      <c r="K173" s="824"/>
      <c r="L173" s="323"/>
      <c r="M173" s="323"/>
      <c r="N173" s="645">
        <v>374</v>
      </c>
      <c r="O173" s="645"/>
      <c r="P173" s="323"/>
      <c r="Q173" s="323"/>
      <c r="R173" s="798"/>
      <c r="S173" s="291"/>
      <c r="T173" s="300">
        <v>2017</v>
      </c>
      <c r="U173" s="645"/>
      <c r="V173" s="236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 t="s">
        <v>12484</v>
      </c>
    </row>
    <row r="174" spans="1:45" ht="24" customHeight="1">
      <c r="A174" s="217"/>
      <c r="B174" s="1828"/>
      <c r="C174" s="645" t="s">
        <v>2054</v>
      </c>
      <c r="D174" s="645"/>
      <c r="E174" s="645" t="s">
        <v>15527</v>
      </c>
      <c r="F174" s="645" t="s">
        <v>12493</v>
      </c>
      <c r="G174" s="338">
        <v>446</v>
      </c>
      <c r="H174" s="645"/>
      <c r="I174" s="645"/>
      <c r="J174" s="645"/>
      <c r="K174" s="824"/>
      <c r="L174" s="323"/>
      <c r="M174" s="323"/>
      <c r="N174" s="645">
        <v>900</v>
      </c>
      <c r="O174" s="645"/>
      <c r="P174" s="323"/>
      <c r="Q174" s="323"/>
      <c r="R174" s="798"/>
      <c r="S174" s="291"/>
      <c r="T174" s="300"/>
      <c r="U174" s="645"/>
      <c r="V174" s="236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254"/>
      <c r="AG174" s="254"/>
      <c r="AH174" s="254"/>
      <c r="AI174" s="254"/>
      <c r="AJ174" s="254"/>
      <c r="AK174" s="254"/>
      <c r="AL174" s="254"/>
      <c r="AM174" s="254"/>
      <c r="AN174" s="254"/>
      <c r="AO174" s="254"/>
      <c r="AP174" s="254"/>
      <c r="AQ174" s="254"/>
      <c r="AR174" s="254"/>
      <c r="AS174" s="254" t="s">
        <v>12484</v>
      </c>
    </row>
    <row r="175" spans="1:45" s="1827" customFormat="1" ht="24" customHeight="1">
      <c r="A175" s="1825"/>
      <c r="B175" s="1844"/>
      <c r="C175" s="645" t="s">
        <v>2054</v>
      </c>
      <c r="D175" s="645"/>
      <c r="E175" s="645" t="s">
        <v>15528</v>
      </c>
      <c r="F175" s="645" t="s">
        <v>2054</v>
      </c>
      <c r="G175" s="338"/>
      <c r="H175" s="645"/>
      <c r="I175" s="645"/>
      <c r="J175" s="645"/>
      <c r="K175" s="824"/>
      <c r="L175" s="323"/>
      <c r="M175" s="323"/>
      <c r="N175" s="645">
        <v>300</v>
      </c>
      <c r="O175" s="645"/>
      <c r="P175" s="323"/>
      <c r="Q175" s="323"/>
      <c r="R175" s="798"/>
      <c r="S175" s="291"/>
      <c r="T175" s="300"/>
      <c r="U175" s="645"/>
      <c r="V175" s="236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 t="s">
        <v>12484</v>
      </c>
    </row>
    <row r="176" spans="1:45" ht="24" customHeight="1">
      <c r="A176" s="217"/>
      <c r="B176" s="1826"/>
      <c r="C176" s="645" t="s">
        <v>2054</v>
      </c>
      <c r="D176" s="645"/>
      <c r="E176" s="645" t="s">
        <v>15529</v>
      </c>
      <c r="F176" s="645" t="s">
        <v>2054</v>
      </c>
      <c r="G176" s="338"/>
      <c r="H176" s="645"/>
      <c r="I176" s="645"/>
      <c r="J176" s="645"/>
      <c r="K176" s="824"/>
      <c r="L176" s="323"/>
      <c r="M176" s="323"/>
      <c r="N176" s="645">
        <v>300</v>
      </c>
      <c r="O176" s="645"/>
      <c r="P176" s="323"/>
      <c r="Q176" s="323"/>
      <c r="R176" s="798"/>
      <c r="S176" s="291"/>
      <c r="T176" s="300"/>
      <c r="U176" s="645"/>
      <c r="V176" s="236"/>
      <c r="W176" s="254"/>
      <c r="X176" s="254"/>
      <c r="Y176" s="254"/>
      <c r="Z176" s="254"/>
      <c r="AA176" s="254"/>
      <c r="AB176" s="254"/>
      <c r="AC176" s="254"/>
      <c r="AD176" s="254"/>
      <c r="AE176" s="254"/>
      <c r="AF176" s="254"/>
      <c r="AG176" s="254"/>
      <c r="AH176" s="254"/>
      <c r="AI176" s="254"/>
      <c r="AJ176" s="254"/>
      <c r="AK176" s="254"/>
      <c r="AL176" s="254"/>
      <c r="AM176" s="254"/>
      <c r="AN176" s="254"/>
      <c r="AO176" s="254"/>
      <c r="AP176" s="254"/>
      <c r="AQ176" s="254"/>
      <c r="AR176" s="254"/>
      <c r="AS176" s="254" t="s">
        <v>12484</v>
      </c>
    </row>
    <row r="177" spans="1:45" ht="24" customHeight="1">
      <c r="A177" s="217"/>
      <c r="B177" s="1826"/>
      <c r="C177" s="645" t="s">
        <v>2054</v>
      </c>
      <c r="D177" s="645"/>
      <c r="E177" s="645" t="s">
        <v>15530</v>
      </c>
      <c r="F177" s="645" t="s">
        <v>2054</v>
      </c>
      <c r="G177" s="338"/>
      <c r="H177" s="645"/>
      <c r="I177" s="645"/>
      <c r="J177" s="645">
        <v>29</v>
      </c>
      <c r="K177" s="824">
        <v>45</v>
      </c>
      <c r="L177" s="323"/>
      <c r="M177" s="323"/>
      <c r="N177" s="645">
        <v>1286</v>
      </c>
      <c r="O177" s="645"/>
      <c r="P177" s="323"/>
      <c r="Q177" s="323"/>
      <c r="R177" s="798"/>
      <c r="S177" s="291"/>
      <c r="T177" s="300">
        <v>2006</v>
      </c>
      <c r="U177" s="645"/>
      <c r="V177" s="236"/>
      <c r="W177" s="254"/>
      <c r="X177" s="254"/>
      <c r="Y177" s="254"/>
      <c r="Z177" s="254"/>
      <c r="AA177" s="254"/>
      <c r="AB177" s="254"/>
      <c r="AC177" s="254"/>
      <c r="AD177" s="254"/>
      <c r="AE177" s="254"/>
      <c r="AF177" s="254"/>
      <c r="AG177" s="254"/>
      <c r="AH177" s="254"/>
      <c r="AI177" s="254"/>
      <c r="AJ177" s="254"/>
      <c r="AK177" s="254"/>
      <c r="AL177" s="254"/>
      <c r="AM177" s="254"/>
      <c r="AN177" s="254"/>
      <c r="AO177" s="254"/>
      <c r="AP177" s="254"/>
      <c r="AQ177" s="254"/>
      <c r="AR177" s="254"/>
      <c r="AS177" s="254" t="s">
        <v>12498</v>
      </c>
    </row>
    <row r="178" spans="1:45" ht="24" customHeight="1">
      <c r="A178" s="217"/>
      <c r="B178" s="1826"/>
      <c r="C178" s="254" t="s">
        <v>2054</v>
      </c>
      <c r="D178" s="254"/>
      <c r="E178" s="254" t="s">
        <v>18848</v>
      </c>
      <c r="F178" s="254" t="s">
        <v>12493</v>
      </c>
      <c r="G178" s="228">
        <v>353</v>
      </c>
      <c r="H178" s="254"/>
      <c r="I178" s="254"/>
      <c r="J178" s="254"/>
      <c r="K178" s="254"/>
      <c r="L178" s="254"/>
      <c r="M178" s="254"/>
      <c r="N178" s="254">
        <v>353</v>
      </c>
      <c r="O178" s="254"/>
      <c r="P178" s="254"/>
      <c r="Q178" s="254"/>
      <c r="R178" s="254"/>
      <c r="S178" s="254"/>
      <c r="T178" s="300">
        <v>2017</v>
      </c>
      <c r="U178" s="645"/>
      <c r="V178" s="236"/>
      <c r="W178" s="254"/>
      <c r="X178" s="254"/>
      <c r="Y178" s="254"/>
      <c r="Z178" s="254"/>
      <c r="AA178" s="254"/>
      <c r="AB178" s="254"/>
      <c r="AC178" s="254"/>
      <c r="AD178" s="254"/>
      <c r="AE178" s="254"/>
      <c r="AF178" s="254"/>
      <c r="AG178" s="254"/>
      <c r="AH178" s="254"/>
      <c r="AI178" s="254"/>
      <c r="AJ178" s="254"/>
      <c r="AK178" s="254"/>
      <c r="AL178" s="254"/>
      <c r="AM178" s="254"/>
      <c r="AN178" s="254"/>
      <c r="AO178" s="254"/>
      <c r="AP178" s="254"/>
      <c r="AQ178" s="254"/>
      <c r="AR178" s="254"/>
      <c r="AS178" s="254"/>
    </row>
    <row r="179" spans="1:45" s="1847" customFormat="1" ht="24" customHeight="1">
      <c r="A179" s="1845"/>
      <c r="B179" s="1846"/>
      <c r="C179" s="645" t="s">
        <v>12496</v>
      </c>
      <c r="D179" s="645"/>
      <c r="E179" s="645" t="s">
        <v>18849</v>
      </c>
      <c r="F179" s="645" t="s">
        <v>12497</v>
      </c>
      <c r="G179" s="338">
        <v>590</v>
      </c>
      <c r="H179" s="645"/>
      <c r="I179" s="645"/>
      <c r="J179" s="254">
        <v>22</v>
      </c>
      <c r="K179" s="254">
        <v>27</v>
      </c>
      <c r="L179" s="254"/>
      <c r="M179" s="254"/>
      <c r="N179" s="254">
        <v>590</v>
      </c>
      <c r="O179" s="254"/>
      <c r="P179" s="254"/>
      <c r="Q179" s="254"/>
      <c r="R179" s="254"/>
      <c r="S179" s="254"/>
      <c r="T179" s="300">
        <v>2006</v>
      </c>
      <c r="U179" s="670"/>
      <c r="V179" s="670"/>
      <c r="W179" s="670"/>
      <c r="X179" s="670"/>
      <c r="Y179" s="670"/>
      <c r="Z179" s="670"/>
      <c r="AA179" s="670"/>
      <c r="AB179" s="670"/>
      <c r="AC179" s="670"/>
      <c r="AD179" s="670"/>
      <c r="AE179" s="670"/>
      <c r="AF179" s="670"/>
      <c r="AG179" s="670"/>
      <c r="AH179" s="670"/>
      <c r="AI179" s="670"/>
      <c r="AJ179" s="670"/>
      <c r="AK179" s="670"/>
      <c r="AL179" s="670"/>
      <c r="AM179" s="670"/>
      <c r="AN179" s="670"/>
      <c r="AO179" s="670"/>
      <c r="AP179" s="670"/>
      <c r="AQ179" s="670"/>
      <c r="AR179" s="670"/>
      <c r="AS179" s="254" t="s">
        <v>12498</v>
      </c>
    </row>
    <row r="180" spans="1:45" s="1847" customFormat="1" ht="24" customHeight="1">
      <c r="A180" s="1845"/>
      <c r="B180" s="1846"/>
      <c r="C180" s="645" t="s">
        <v>12496</v>
      </c>
      <c r="D180" s="645"/>
      <c r="E180" s="645" t="s">
        <v>18850</v>
      </c>
      <c r="F180" s="645" t="s">
        <v>12497</v>
      </c>
      <c r="G180" s="338">
        <v>349</v>
      </c>
      <c r="H180" s="645"/>
      <c r="I180" s="645"/>
      <c r="J180" s="254">
        <v>13</v>
      </c>
      <c r="K180" s="254">
        <v>26</v>
      </c>
      <c r="L180" s="254"/>
      <c r="M180" s="254"/>
      <c r="N180" s="254">
        <v>348</v>
      </c>
      <c r="O180" s="254"/>
      <c r="P180" s="254"/>
      <c r="Q180" s="254"/>
      <c r="R180" s="254"/>
      <c r="S180" s="254"/>
      <c r="T180" s="300">
        <v>2006</v>
      </c>
      <c r="U180" s="670"/>
      <c r="V180" s="670"/>
      <c r="W180" s="670"/>
      <c r="X180" s="670"/>
      <c r="Y180" s="670"/>
      <c r="Z180" s="670"/>
      <c r="AA180" s="670"/>
      <c r="AB180" s="670"/>
      <c r="AC180" s="670"/>
      <c r="AD180" s="670"/>
      <c r="AE180" s="670"/>
      <c r="AF180" s="670"/>
      <c r="AG180" s="670"/>
      <c r="AH180" s="670"/>
      <c r="AI180" s="670"/>
      <c r="AJ180" s="670"/>
      <c r="AK180" s="670"/>
      <c r="AL180" s="670"/>
      <c r="AM180" s="670"/>
      <c r="AN180" s="670"/>
      <c r="AO180" s="670"/>
      <c r="AP180" s="670"/>
      <c r="AQ180" s="670"/>
      <c r="AR180" s="670"/>
      <c r="AS180" s="254" t="s">
        <v>12498</v>
      </c>
    </row>
    <row r="181" spans="1:45" s="1847" customFormat="1" ht="24" customHeight="1">
      <c r="A181" s="1845"/>
      <c r="B181" s="1846"/>
      <c r="C181" s="645" t="s">
        <v>12496</v>
      </c>
      <c r="D181" s="645"/>
      <c r="E181" s="645" t="s">
        <v>18851</v>
      </c>
      <c r="F181" s="645" t="s">
        <v>12497</v>
      </c>
      <c r="G181" s="338">
        <v>349</v>
      </c>
      <c r="H181" s="645"/>
      <c r="I181" s="645"/>
      <c r="J181" s="254">
        <v>13</v>
      </c>
      <c r="K181" s="254">
        <v>26</v>
      </c>
      <c r="L181" s="254"/>
      <c r="M181" s="254"/>
      <c r="N181" s="254">
        <v>348</v>
      </c>
      <c r="O181" s="254"/>
      <c r="P181" s="254"/>
      <c r="Q181" s="254"/>
      <c r="R181" s="254"/>
      <c r="S181" s="254"/>
      <c r="T181" s="300">
        <v>2006</v>
      </c>
      <c r="U181" s="670"/>
      <c r="V181" s="670"/>
      <c r="W181" s="670"/>
      <c r="X181" s="670"/>
      <c r="Y181" s="670"/>
      <c r="Z181" s="670"/>
      <c r="AA181" s="670"/>
      <c r="AB181" s="670"/>
      <c r="AC181" s="670"/>
      <c r="AD181" s="670"/>
      <c r="AE181" s="670"/>
      <c r="AF181" s="670"/>
      <c r="AG181" s="670"/>
      <c r="AH181" s="670"/>
      <c r="AI181" s="670"/>
      <c r="AJ181" s="670"/>
      <c r="AK181" s="670"/>
      <c r="AL181" s="670"/>
      <c r="AM181" s="670"/>
      <c r="AN181" s="670"/>
      <c r="AO181" s="670"/>
      <c r="AP181" s="670"/>
      <c r="AQ181" s="670"/>
      <c r="AR181" s="670"/>
      <c r="AS181" s="254" t="s">
        <v>12498</v>
      </c>
    </row>
    <row r="182" spans="1:45" s="1827" customFormat="1" ht="24" customHeight="1">
      <c r="A182" s="1825"/>
      <c r="B182" s="1826"/>
      <c r="C182" s="254" t="s">
        <v>12496</v>
      </c>
      <c r="D182" s="254"/>
      <c r="E182" s="254" t="s">
        <v>2174</v>
      </c>
      <c r="F182" s="254" t="s">
        <v>716</v>
      </c>
      <c r="G182" s="228">
        <v>3500</v>
      </c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300">
        <v>2015</v>
      </c>
      <c r="U182" s="254"/>
      <c r="V182" s="254"/>
      <c r="W182" s="254"/>
      <c r="X182" s="254"/>
      <c r="Y182" s="254"/>
      <c r="Z182" s="254"/>
      <c r="AA182" s="254"/>
      <c r="AB182" s="254"/>
      <c r="AC182" s="254"/>
      <c r="AD182" s="254"/>
      <c r="AE182" s="254"/>
      <c r="AF182" s="254"/>
      <c r="AG182" s="254"/>
      <c r="AH182" s="254"/>
      <c r="AI182" s="254"/>
      <c r="AJ182" s="254"/>
      <c r="AK182" s="254"/>
      <c r="AL182" s="254"/>
      <c r="AM182" s="254"/>
      <c r="AN182" s="254"/>
      <c r="AO182" s="254"/>
      <c r="AP182" s="254"/>
      <c r="AQ182" s="254"/>
      <c r="AR182" s="254"/>
      <c r="AS182" s="254"/>
    </row>
    <row r="183" spans="1:45" s="1827" customFormat="1" ht="24" customHeight="1">
      <c r="A183" s="1825"/>
      <c r="B183" s="1826"/>
      <c r="C183" s="254" t="s">
        <v>716</v>
      </c>
      <c r="D183" s="254"/>
      <c r="E183" s="254" t="s">
        <v>15531</v>
      </c>
      <c r="F183" s="254" t="s">
        <v>12496</v>
      </c>
      <c r="G183" s="228">
        <v>12000</v>
      </c>
      <c r="H183" s="254"/>
      <c r="I183" s="254"/>
      <c r="J183" s="254">
        <v>20</v>
      </c>
      <c r="K183" s="254">
        <v>100</v>
      </c>
      <c r="L183" s="254"/>
      <c r="M183" s="254"/>
      <c r="N183" s="254">
        <v>3496</v>
      </c>
      <c r="O183" s="254"/>
      <c r="P183" s="254"/>
      <c r="Q183" s="254"/>
      <c r="R183" s="254"/>
      <c r="S183" s="254"/>
      <c r="T183" s="300">
        <v>2016</v>
      </c>
      <c r="U183" s="254"/>
      <c r="V183" s="254"/>
      <c r="W183" s="254"/>
      <c r="X183" s="254"/>
      <c r="Y183" s="254"/>
      <c r="Z183" s="254">
        <v>540</v>
      </c>
      <c r="AA183" s="254"/>
      <c r="AB183" s="254"/>
      <c r="AC183" s="254"/>
      <c r="AD183" s="254"/>
      <c r="AE183" s="254"/>
      <c r="AF183" s="254"/>
      <c r="AG183" s="254"/>
      <c r="AH183" s="254"/>
      <c r="AI183" s="254"/>
      <c r="AJ183" s="254"/>
      <c r="AK183" s="254"/>
      <c r="AL183" s="254"/>
      <c r="AM183" s="254"/>
      <c r="AN183" s="254"/>
      <c r="AO183" s="254"/>
      <c r="AP183" s="254"/>
      <c r="AQ183" s="254"/>
      <c r="AR183" s="254"/>
      <c r="AS183" s="254" t="s">
        <v>1440</v>
      </c>
    </row>
    <row r="184" spans="1:45" s="1827" customFormat="1" ht="24" customHeight="1">
      <c r="A184" s="1825"/>
      <c r="B184" s="1826"/>
      <c r="C184" s="254" t="s">
        <v>716</v>
      </c>
      <c r="D184" s="254"/>
      <c r="E184" s="254" t="s">
        <v>2176</v>
      </c>
      <c r="F184" s="254" t="s">
        <v>716</v>
      </c>
      <c r="G184" s="228">
        <v>3496</v>
      </c>
      <c r="H184" s="254"/>
      <c r="I184" s="254"/>
      <c r="J184" s="254"/>
      <c r="K184" s="254"/>
      <c r="L184" s="254"/>
      <c r="M184" s="254"/>
      <c r="N184" s="254">
        <v>748</v>
      </c>
      <c r="O184" s="254"/>
      <c r="P184" s="254"/>
      <c r="Q184" s="254"/>
      <c r="R184" s="254"/>
      <c r="S184" s="254"/>
      <c r="T184" s="300">
        <v>2006</v>
      </c>
      <c r="U184" s="254"/>
      <c r="V184" s="254"/>
      <c r="W184" s="254"/>
      <c r="X184" s="254"/>
      <c r="Y184" s="254"/>
      <c r="Z184" s="254"/>
      <c r="AA184" s="254"/>
      <c r="AB184" s="254"/>
      <c r="AC184" s="254"/>
      <c r="AD184" s="254"/>
      <c r="AE184" s="254"/>
      <c r="AF184" s="254"/>
      <c r="AG184" s="254"/>
      <c r="AH184" s="254"/>
      <c r="AI184" s="254"/>
      <c r="AJ184" s="254"/>
      <c r="AK184" s="254"/>
      <c r="AL184" s="254"/>
      <c r="AM184" s="254"/>
      <c r="AN184" s="254"/>
      <c r="AO184" s="254"/>
      <c r="AP184" s="254"/>
      <c r="AQ184" s="254"/>
      <c r="AR184" s="254"/>
      <c r="AS184" s="254" t="s">
        <v>12484</v>
      </c>
    </row>
    <row r="185" spans="1:45" s="1827" customFormat="1" ht="24" customHeight="1">
      <c r="A185" s="1825"/>
      <c r="B185" s="1826"/>
      <c r="C185" s="254" t="s">
        <v>12496</v>
      </c>
      <c r="D185" s="254"/>
      <c r="E185" s="254" t="s">
        <v>15532</v>
      </c>
      <c r="F185" s="254" t="s">
        <v>12496</v>
      </c>
      <c r="G185" s="228">
        <v>748</v>
      </c>
      <c r="H185" s="254"/>
      <c r="I185" s="254"/>
      <c r="J185" s="254"/>
      <c r="K185" s="254"/>
      <c r="L185" s="254"/>
      <c r="M185" s="254"/>
      <c r="N185" s="254">
        <v>425</v>
      </c>
      <c r="O185" s="254"/>
      <c r="P185" s="254"/>
      <c r="Q185" s="254"/>
      <c r="R185" s="254"/>
      <c r="S185" s="254"/>
      <c r="T185" s="300">
        <v>2019</v>
      </c>
      <c r="U185" s="254"/>
      <c r="V185" s="254"/>
      <c r="W185" s="254"/>
      <c r="X185" s="254"/>
      <c r="Y185" s="254"/>
      <c r="Z185" s="254"/>
      <c r="AA185" s="254"/>
      <c r="AB185" s="254"/>
      <c r="AC185" s="254"/>
      <c r="AD185" s="254"/>
      <c r="AE185" s="254"/>
      <c r="AF185" s="254"/>
      <c r="AG185" s="254"/>
      <c r="AH185" s="254"/>
      <c r="AI185" s="254"/>
      <c r="AJ185" s="254"/>
      <c r="AK185" s="254"/>
      <c r="AL185" s="254"/>
      <c r="AM185" s="254"/>
      <c r="AN185" s="254"/>
      <c r="AO185" s="254"/>
      <c r="AP185" s="254"/>
      <c r="AQ185" s="254"/>
      <c r="AR185" s="254"/>
      <c r="AS185" s="254" t="s">
        <v>12484</v>
      </c>
    </row>
    <row r="186" spans="1:45" s="1827" customFormat="1" ht="24" customHeight="1">
      <c r="A186" s="1825"/>
      <c r="B186" s="1826"/>
      <c r="C186" s="254" t="s">
        <v>12496</v>
      </c>
      <c r="D186" s="254"/>
      <c r="E186" s="254" t="s">
        <v>12499</v>
      </c>
      <c r="F186" s="254" t="s">
        <v>12496</v>
      </c>
      <c r="G186" s="228">
        <v>425</v>
      </c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300">
        <v>2022</v>
      </c>
      <c r="U186" s="254"/>
      <c r="V186" s="254"/>
      <c r="W186" s="254"/>
      <c r="X186" s="254"/>
      <c r="Y186" s="254"/>
      <c r="Z186" s="254">
        <v>380</v>
      </c>
      <c r="AA186" s="254"/>
      <c r="AB186" s="254"/>
      <c r="AC186" s="254"/>
      <c r="AD186" s="254"/>
      <c r="AE186" s="254"/>
      <c r="AF186" s="254"/>
      <c r="AG186" s="254"/>
      <c r="AH186" s="254"/>
      <c r="AI186" s="254"/>
      <c r="AJ186" s="254"/>
      <c r="AK186" s="254"/>
      <c r="AL186" s="254"/>
      <c r="AM186" s="254"/>
      <c r="AN186" s="254"/>
      <c r="AO186" s="254"/>
      <c r="AP186" s="254"/>
      <c r="AQ186" s="254"/>
      <c r="AR186" s="254"/>
      <c r="AS186" s="254"/>
    </row>
    <row r="187" spans="1:45" s="1827" customFormat="1" ht="24" customHeight="1">
      <c r="A187" s="1825"/>
      <c r="B187" s="1826"/>
      <c r="C187" s="254" t="s">
        <v>716</v>
      </c>
      <c r="D187" s="254"/>
      <c r="E187" s="254" t="s">
        <v>13480</v>
      </c>
      <c r="F187" s="254" t="s">
        <v>12496</v>
      </c>
      <c r="G187" s="228">
        <v>4401</v>
      </c>
      <c r="H187" s="254"/>
      <c r="I187" s="254"/>
      <c r="J187" s="254"/>
      <c r="K187" s="254"/>
      <c r="L187" s="254"/>
      <c r="M187" s="254"/>
      <c r="N187" s="254">
        <v>900</v>
      </c>
      <c r="O187" s="254"/>
      <c r="P187" s="254"/>
      <c r="Q187" s="254"/>
      <c r="R187" s="254"/>
      <c r="S187" s="254"/>
      <c r="T187" s="300">
        <v>2016</v>
      </c>
      <c r="U187" s="254"/>
      <c r="V187" s="254"/>
      <c r="W187" s="254"/>
      <c r="X187" s="254"/>
      <c r="Y187" s="254"/>
      <c r="Z187" s="254"/>
      <c r="AA187" s="254"/>
      <c r="AB187" s="254"/>
      <c r="AC187" s="254"/>
      <c r="AD187" s="254"/>
      <c r="AE187" s="254"/>
      <c r="AF187" s="254"/>
      <c r="AG187" s="254"/>
      <c r="AH187" s="254"/>
      <c r="AI187" s="254"/>
      <c r="AJ187" s="254"/>
      <c r="AK187" s="254"/>
      <c r="AL187" s="254"/>
      <c r="AM187" s="254"/>
      <c r="AN187" s="254"/>
      <c r="AO187" s="254"/>
      <c r="AP187" s="254"/>
      <c r="AQ187" s="254"/>
      <c r="AR187" s="254"/>
      <c r="AS187" s="254" t="s">
        <v>12484</v>
      </c>
    </row>
    <row r="188" spans="1:45" s="1827" customFormat="1" ht="24" customHeight="1">
      <c r="A188" s="1825"/>
      <c r="B188" s="1826"/>
      <c r="C188" s="254" t="s">
        <v>12496</v>
      </c>
      <c r="D188" s="254"/>
      <c r="E188" s="254" t="s">
        <v>15533</v>
      </c>
      <c r="F188" s="254" t="s">
        <v>12496</v>
      </c>
      <c r="G188" s="228">
        <v>900</v>
      </c>
      <c r="H188" s="254"/>
      <c r="I188" s="254"/>
      <c r="J188" s="233">
        <v>6</v>
      </c>
      <c r="K188" s="474">
        <v>16</v>
      </c>
      <c r="L188" s="254"/>
      <c r="M188" s="254"/>
      <c r="N188" s="645">
        <v>192</v>
      </c>
      <c r="O188" s="645"/>
      <c r="P188" s="254"/>
      <c r="Q188" s="254"/>
      <c r="R188" s="798"/>
      <c r="S188" s="291"/>
      <c r="T188" s="300">
        <v>2010</v>
      </c>
      <c r="U188" s="645"/>
      <c r="V188" s="236"/>
      <c r="W188" s="254"/>
      <c r="X188" s="254"/>
      <c r="Y188" s="254"/>
      <c r="Z188" s="254"/>
      <c r="AA188" s="254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54"/>
      <c r="AL188" s="254"/>
      <c r="AM188" s="254"/>
      <c r="AN188" s="254"/>
      <c r="AO188" s="254"/>
      <c r="AP188" s="254"/>
      <c r="AQ188" s="254"/>
      <c r="AR188" s="254"/>
      <c r="AS188" s="254"/>
    </row>
    <row r="189" spans="1:45" s="1827" customFormat="1" ht="24" customHeight="1">
      <c r="A189" s="1825"/>
      <c r="B189" s="1826"/>
      <c r="C189" s="254" t="s">
        <v>12496</v>
      </c>
      <c r="D189" s="254"/>
      <c r="E189" s="254" t="s">
        <v>18852</v>
      </c>
      <c r="F189" s="254" t="s">
        <v>12496</v>
      </c>
      <c r="G189" s="228">
        <v>3000</v>
      </c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300">
        <v>2020</v>
      </c>
      <c r="U189" s="254"/>
      <c r="V189" s="254"/>
      <c r="W189" s="254"/>
      <c r="X189" s="254"/>
      <c r="Y189" s="254"/>
      <c r="Z189" s="254"/>
      <c r="AA189" s="254"/>
      <c r="AB189" s="254"/>
      <c r="AC189" s="254"/>
      <c r="AD189" s="254"/>
      <c r="AE189" s="254"/>
      <c r="AF189" s="254"/>
      <c r="AG189" s="254"/>
      <c r="AH189" s="254"/>
      <c r="AI189" s="254"/>
      <c r="AJ189" s="254"/>
      <c r="AK189" s="254"/>
      <c r="AL189" s="254"/>
      <c r="AM189" s="254"/>
      <c r="AN189" s="254"/>
      <c r="AO189" s="254"/>
      <c r="AP189" s="254"/>
      <c r="AQ189" s="254"/>
      <c r="AR189" s="254"/>
      <c r="AS189" s="254"/>
    </row>
    <row r="190" spans="1:45" ht="24" customHeight="1">
      <c r="A190" s="217"/>
      <c r="B190" s="1828"/>
      <c r="C190" s="645" t="s">
        <v>757</v>
      </c>
      <c r="D190" s="338"/>
      <c r="E190" s="254" t="s">
        <v>15534</v>
      </c>
      <c r="F190" s="254" t="s">
        <v>757</v>
      </c>
      <c r="G190" s="228">
        <v>2580</v>
      </c>
      <c r="H190" s="792"/>
      <c r="I190" s="792"/>
      <c r="J190" s="233"/>
      <c r="K190" s="474"/>
      <c r="L190" s="254"/>
      <c r="M190" s="254"/>
      <c r="N190" s="645"/>
      <c r="O190" s="645"/>
      <c r="P190" s="254"/>
      <c r="Q190" s="254"/>
      <c r="R190" s="798"/>
      <c r="S190" s="291"/>
      <c r="T190" s="300">
        <v>2009</v>
      </c>
      <c r="U190" s="645"/>
      <c r="V190" s="236"/>
      <c r="W190" s="254"/>
      <c r="X190" s="254"/>
      <c r="Y190" s="254"/>
      <c r="Z190" s="254"/>
      <c r="AA190" s="254"/>
      <c r="AB190" s="254"/>
      <c r="AC190" s="254"/>
      <c r="AD190" s="254"/>
      <c r="AE190" s="254"/>
      <c r="AF190" s="254"/>
      <c r="AG190" s="254"/>
      <c r="AH190" s="254"/>
      <c r="AI190" s="254"/>
      <c r="AJ190" s="254"/>
      <c r="AK190" s="254"/>
      <c r="AL190" s="254"/>
      <c r="AM190" s="254"/>
      <c r="AN190" s="254"/>
      <c r="AO190" s="254"/>
      <c r="AP190" s="254"/>
      <c r="AQ190" s="254"/>
      <c r="AR190" s="254"/>
      <c r="AS190" s="338"/>
    </row>
    <row r="191" spans="1:45" ht="24" customHeight="1">
      <c r="A191" s="217"/>
      <c r="B191" s="1828"/>
      <c r="C191" s="645" t="s">
        <v>757</v>
      </c>
      <c r="D191" s="645"/>
      <c r="E191" s="260" t="s">
        <v>8015</v>
      </c>
      <c r="F191" s="645" t="s">
        <v>16103</v>
      </c>
      <c r="G191" s="228">
        <v>350</v>
      </c>
      <c r="H191" s="645"/>
      <c r="I191" s="792"/>
      <c r="J191" s="244" t="s">
        <v>2009</v>
      </c>
      <c r="K191" s="244" t="s">
        <v>2009</v>
      </c>
      <c r="L191" s="244"/>
      <c r="M191" s="244"/>
      <c r="N191" s="244">
        <v>348</v>
      </c>
      <c r="O191" s="244"/>
      <c r="P191" s="244"/>
      <c r="Q191" s="244"/>
      <c r="R191" s="492"/>
      <c r="S191" s="244"/>
      <c r="T191" s="300">
        <v>2010</v>
      </c>
      <c r="U191" s="492"/>
      <c r="V191" s="492"/>
      <c r="W191" s="492"/>
      <c r="X191" s="492"/>
      <c r="Y191" s="492"/>
      <c r="Z191" s="244"/>
      <c r="AA191" s="492"/>
      <c r="AB191" s="492"/>
      <c r="AC191" s="492"/>
      <c r="AD191" s="492"/>
      <c r="AE191" s="492"/>
      <c r="AF191" s="492"/>
      <c r="AG191" s="492"/>
      <c r="AH191" s="492"/>
      <c r="AI191" s="492"/>
      <c r="AJ191" s="492"/>
      <c r="AK191" s="492"/>
      <c r="AL191" s="492"/>
      <c r="AM191" s="492"/>
      <c r="AN191" s="492"/>
      <c r="AO191" s="492"/>
      <c r="AP191" s="492"/>
      <c r="AQ191" s="492"/>
      <c r="AR191" s="492"/>
      <c r="AS191" s="244"/>
    </row>
    <row r="192" spans="1:45" ht="24" customHeight="1">
      <c r="A192" s="217"/>
      <c r="B192" s="1828"/>
      <c r="C192" s="244" t="s">
        <v>757</v>
      </c>
      <c r="D192" s="492"/>
      <c r="E192" s="244" t="s">
        <v>8016</v>
      </c>
      <c r="F192" s="254" t="s">
        <v>16103</v>
      </c>
      <c r="G192" s="228">
        <v>1560</v>
      </c>
      <c r="H192" s="244"/>
      <c r="I192" s="233"/>
      <c r="J192" s="244">
        <v>31</v>
      </c>
      <c r="K192" s="244">
        <v>50</v>
      </c>
      <c r="L192" s="244"/>
      <c r="M192" s="244"/>
      <c r="N192" s="244">
        <v>1550</v>
      </c>
      <c r="O192" s="244"/>
      <c r="P192" s="244"/>
      <c r="Q192" s="244"/>
      <c r="R192" s="492"/>
      <c r="S192" s="244"/>
      <c r="T192" s="300">
        <v>1994</v>
      </c>
      <c r="U192" s="492"/>
      <c r="V192" s="492"/>
      <c r="W192" s="492"/>
      <c r="X192" s="492"/>
      <c r="Y192" s="492"/>
      <c r="Z192" s="244"/>
      <c r="AA192" s="492"/>
      <c r="AB192" s="492"/>
      <c r="AC192" s="492"/>
      <c r="AD192" s="492"/>
      <c r="AE192" s="492"/>
      <c r="AF192" s="492"/>
      <c r="AG192" s="492"/>
      <c r="AH192" s="492"/>
      <c r="AI192" s="492"/>
      <c r="AJ192" s="492"/>
      <c r="AK192" s="492"/>
      <c r="AL192" s="492"/>
      <c r="AM192" s="492"/>
      <c r="AN192" s="492"/>
      <c r="AO192" s="492"/>
      <c r="AP192" s="492"/>
      <c r="AQ192" s="492"/>
      <c r="AR192" s="492"/>
      <c r="AS192" s="244" t="s">
        <v>12484</v>
      </c>
    </row>
    <row r="193" spans="1:45" ht="24" customHeight="1">
      <c r="A193" s="217"/>
      <c r="B193" s="1828"/>
      <c r="C193" s="244" t="s">
        <v>12500</v>
      </c>
      <c r="D193" s="492"/>
      <c r="E193" s="244" t="s">
        <v>18273</v>
      </c>
      <c r="F193" s="254" t="s">
        <v>12500</v>
      </c>
      <c r="G193" s="228">
        <v>407</v>
      </c>
      <c r="H193" s="244"/>
      <c r="I193" s="233"/>
      <c r="J193" s="244"/>
      <c r="K193" s="244"/>
      <c r="L193" s="244"/>
      <c r="M193" s="244"/>
      <c r="N193" s="244">
        <v>1287</v>
      </c>
      <c r="O193" s="244"/>
      <c r="P193" s="244"/>
      <c r="Q193" s="244"/>
      <c r="R193" s="492"/>
      <c r="S193" s="244"/>
      <c r="T193" s="300">
        <v>2018</v>
      </c>
      <c r="U193" s="492"/>
      <c r="V193" s="492"/>
      <c r="W193" s="492"/>
      <c r="X193" s="492"/>
      <c r="Y193" s="492"/>
      <c r="Z193" s="244"/>
      <c r="AA193" s="492"/>
      <c r="AB193" s="492"/>
      <c r="AC193" s="492"/>
      <c r="AD193" s="492"/>
      <c r="AE193" s="492"/>
      <c r="AF193" s="492"/>
      <c r="AG193" s="492"/>
      <c r="AH193" s="492"/>
      <c r="AI193" s="492"/>
      <c r="AJ193" s="492"/>
      <c r="AK193" s="492"/>
      <c r="AL193" s="492"/>
      <c r="AM193" s="492"/>
      <c r="AN193" s="492"/>
      <c r="AO193" s="492"/>
      <c r="AP193" s="492"/>
      <c r="AQ193" s="492"/>
      <c r="AR193" s="492"/>
      <c r="AS193" s="244" t="s">
        <v>12484</v>
      </c>
    </row>
    <row r="194" spans="1:45" ht="24" customHeight="1">
      <c r="A194" s="217"/>
      <c r="B194" s="1828"/>
      <c r="C194" s="244" t="s">
        <v>12500</v>
      </c>
      <c r="D194" s="492"/>
      <c r="E194" s="244" t="s">
        <v>18277</v>
      </c>
      <c r="F194" s="254" t="s">
        <v>12500</v>
      </c>
      <c r="G194" s="228">
        <v>1287</v>
      </c>
      <c r="H194" s="244"/>
      <c r="I194" s="233"/>
      <c r="J194" s="645">
        <v>11.6</v>
      </c>
      <c r="K194" s="323">
        <v>12</v>
      </c>
      <c r="L194" s="492"/>
      <c r="M194" s="492"/>
      <c r="N194" s="645"/>
      <c r="O194" s="645"/>
      <c r="P194" s="323">
        <v>30</v>
      </c>
      <c r="Q194" s="492"/>
      <c r="R194" s="798"/>
      <c r="S194" s="291"/>
      <c r="T194" s="300">
        <v>2011</v>
      </c>
      <c r="U194" s="645" t="s">
        <v>1316</v>
      </c>
      <c r="V194" s="236"/>
      <c r="W194" s="254"/>
      <c r="X194" s="254"/>
      <c r="Y194" s="254"/>
      <c r="Z194" s="254">
        <v>120</v>
      </c>
      <c r="AA194" s="254"/>
      <c r="AB194" s="254"/>
      <c r="AC194" s="254"/>
      <c r="AD194" s="254"/>
      <c r="AE194" s="254"/>
      <c r="AF194" s="254"/>
      <c r="AG194" s="254"/>
      <c r="AH194" s="254"/>
      <c r="AI194" s="254"/>
      <c r="AJ194" s="254"/>
      <c r="AK194" s="254"/>
      <c r="AL194" s="254"/>
      <c r="AM194" s="254"/>
      <c r="AN194" s="254"/>
      <c r="AO194" s="254"/>
      <c r="AP194" s="254"/>
      <c r="AQ194" s="254"/>
      <c r="AR194" s="254"/>
      <c r="AS194" s="254"/>
    </row>
    <row r="195" spans="1:45" ht="24" customHeight="1">
      <c r="A195" s="217"/>
      <c r="B195" s="1828"/>
      <c r="C195" s="645" t="s">
        <v>726</v>
      </c>
      <c r="D195" s="233" t="s">
        <v>929</v>
      </c>
      <c r="E195" s="645" t="s">
        <v>1315</v>
      </c>
      <c r="F195" s="645" t="s">
        <v>18784</v>
      </c>
      <c r="G195" s="228">
        <v>101</v>
      </c>
      <c r="H195" s="645"/>
      <c r="I195" s="645">
        <v>100.8</v>
      </c>
      <c r="J195" s="338"/>
      <c r="K195" s="244"/>
      <c r="L195" s="492"/>
      <c r="M195" s="492"/>
      <c r="N195" s="645"/>
      <c r="O195" s="645"/>
      <c r="P195" s="323"/>
      <c r="Q195" s="492"/>
      <c r="R195" s="798"/>
      <c r="S195" s="291"/>
      <c r="T195" s="300" t="s">
        <v>13482</v>
      </c>
      <c r="U195" s="645"/>
      <c r="V195" s="236"/>
      <c r="W195" s="254"/>
      <c r="X195" s="254"/>
      <c r="Y195" s="254"/>
      <c r="Z195" s="254"/>
      <c r="AA195" s="254"/>
      <c r="AB195" s="254"/>
      <c r="AC195" s="254"/>
      <c r="AD195" s="254"/>
      <c r="AE195" s="254"/>
      <c r="AF195" s="254"/>
      <c r="AG195" s="254"/>
      <c r="AH195" s="254"/>
      <c r="AI195" s="254"/>
      <c r="AJ195" s="254"/>
      <c r="AK195" s="254"/>
      <c r="AL195" s="254"/>
      <c r="AM195" s="254"/>
      <c r="AN195" s="254"/>
      <c r="AO195" s="254"/>
      <c r="AP195" s="254"/>
      <c r="AQ195" s="254"/>
      <c r="AR195" s="254"/>
      <c r="AS195" s="254"/>
    </row>
    <row r="196" spans="1:45" ht="24" customHeight="1">
      <c r="A196" s="217"/>
      <c r="B196" s="1828"/>
      <c r="C196" s="645" t="s">
        <v>12478</v>
      </c>
      <c r="D196" s="645"/>
      <c r="E196" s="645" t="s">
        <v>18278</v>
      </c>
      <c r="F196" s="645" t="s">
        <v>12478</v>
      </c>
      <c r="G196" s="228">
        <v>300</v>
      </c>
      <c r="H196" s="645"/>
      <c r="I196" s="645"/>
      <c r="J196" s="645"/>
      <c r="K196" s="323"/>
      <c r="L196" s="492"/>
      <c r="M196" s="492"/>
      <c r="N196" s="645">
        <v>300</v>
      </c>
      <c r="O196" s="645"/>
      <c r="P196" s="323"/>
      <c r="Q196" s="492"/>
      <c r="R196" s="798"/>
      <c r="S196" s="291"/>
      <c r="T196" s="300"/>
      <c r="U196" s="645"/>
      <c r="V196" s="236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254"/>
      <c r="AK196" s="254"/>
      <c r="AL196" s="254"/>
      <c r="AM196" s="254"/>
      <c r="AN196" s="254"/>
      <c r="AO196" s="254"/>
      <c r="AP196" s="254"/>
      <c r="AQ196" s="254"/>
      <c r="AR196" s="254"/>
      <c r="AS196" s="244" t="s">
        <v>12484</v>
      </c>
    </row>
    <row r="197" spans="1:45" ht="24" customHeight="1">
      <c r="A197" s="217"/>
      <c r="B197" s="1828"/>
      <c r="C197" s="645" t="s">
        <v>12478</v>
      </c>
      <c r="D197" s="645"/>
      <c r="E197" s="645" t="s">
        <v>15535</v>
      </c>
      <c r="F197" s="645" t="s">
        <v>12478</v>
      </c>
      <c r="G197" s="228">
        <v>300</v>
      </c>
      <c r="H197" s="645"/>
      <c r="I197" s="645"/>
      <c r="J197" s="645"/>
      <c r="K197" s="323"/>
      <c r="L197" s="492"/>
      <c r="M197" s="492"/>
      <c r="N197" s="645">
        <v>300</v>
      </c>
      <c r="O197" s="645"/>
      <c r="P197" s="323"/>
      <c r="Q197" s="492"/>
      <c r="R197" s="798"/>
      <c r="S197" s="291"/>
      <c r="T197" s="300"/>
      <c r="U197" s="645"/>
      <c r="V197" s="236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/>
      <c r="AH197" s="254"/>
      <c r="AI197" s="254"/>
      <c r="AJ197" s="254"/>
      <c r="AK197" s="254"/>
      <c r="AL197" s="254"/>
      <c r="AM197" s="254"/>
      <c r="AN197" s="254"/>
      <c r="AO197" s="254"/>
      <c r="AP197" s="254"/>
      <c r="AQ197" s="254"/>
      <c r="AR197" s="254"/>
      <c r="AS197" s="244" t="s">
        <v>12484</v>
      </c>
    </row>
    <row r="198" spans="1:45" s="1827" customFormat="1" ht="24" customHeight="1">
      <c r="A198" s="1825"/>
      <c r="B198" s="1844"/>
      <c r="C198" s="645" t="s">
        <v>12478</v>
      </c>
      <c r="D198" s="645"/>
      <c r="E198" s="645" t="s">
        <v>18279</v>
      </c>
      <c r="F198" s="645" t="s">
        <v>12478</v>
      </c>
      <c r="G198" s="228">
        <v>300</v>
      </c>
      <c r="H198" s="645"/>
      <c r="I198" s="645"/>
      <c r="J198" s="645"/>
      <c r="K198" s="323"/>
      <c r="L198" s="492"/>
      <c r="M198" s="492"/>
      <c r="N198" s="645">
        <v>600</v>
      </c>
      <c r="O198" s="645"/>
      <c r="P198" s="323"/>
      <c r="Q198" s="492"/>
      <c r="R198" s="798"/>
      <c r="S198" s="291"/>
      <c r="T198" s="300"/>
      <c r="U198" s="645"/>
      <c r="V198" s="236"/>
      <c r="W198" s="254"/>
      <c r="X198" s="254"/>
      <c r="Y198" s="254"/>
      <c r="Z198" s="254"/>
      <c r="AA198" s="254"/>
      <c r="AB198" s="254"/>
      <c r="AC198" s="254"/>
      <c r="AD198" s="254"/>
      <c r="AE198" s="254"/>
      <c r="AF198" s="254"/>
      <c r="AG198" s="254"/>
      <c r="AH198" s="254"/>
      <c r="AI198" s="254"/>
      <c r="AJ198" s="254"/>
      <c r="AK198" s="254"/>
      <c r="AL198" s="254"/>
      <c r="AM198" s="254"/>
      <c r="AN198" s="254"/>
      <c r="AO198" s="254"/>
      <c r="AP198" s="254"/>
      <c r="AQ198" s="254"/>
      <c r="AR198" s="254"/>
      <c r="AS198" s="244" t="s">
        <v>12484</v>
      </c>
    </row>
    <row r="199" spans="1:45" ht="24" customHeight="1">
      <c r="A199" s="217"/>
      <c r="B199" s="1826"/>
      <c r="C199" s="645" t="s">
        <v>12478</v>
      </c>
      <c r="D199" s="645"/>
      <c r="E199" s="645" t="s">
        <v>15536</v>
      </c>
      <c r="F199" s="645" t="s">
        <v>12478</v>
      </c>
      <c r="G199" s="228">
        <v>600</v>
      </c>
      <c r="H199" s="645"/>
      <c r="I199" s="645"/>
      <c r="J199" s="254">
        <v>32</v>
      </c>
      <c r="K199" s="254">
        <v>19</v>
      </c>
      <c r="L199" s="254"/>
      <c r="M199" s="254"/>
      <c r="N199" s="254">
        <v>1216</v>
      </c>
      <c r="O199" s="254"/>
      <c r="P199" s="254"/>
      <c r="Q199" s="254"/>
      <c r="R199" s="254"/>
      <c r="S199" s="254"/>
      <c r="T199" s="300">
        <v>2006</v>
      </c>
      <c r="U199" s="254"/>
      <c r="V199" s="254"/>
      <c r="W199" s="254"/>
      <c r="X199" s="254"/>
      <c r="Y199" s="254"/>
      <c r="Z199" s="254"/>
      <c r="AA199" s="254"/>
      <c r="AB199" s="254"/>
      <c r="AC199" s="254"/>
      <c r="AD199" s="254"/>
      <c r="AE199" s="254"/>
      <c r="AF199" s="254"/>
      <c r="AG199" s="254"/>
      <c r="AH199" s="254"/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4"/>
      <c r="AS199" s="254" t="s">
        <v>711</v>
      </c>
    </row>
    <row r="200" spans="1:45" ht="24" customHeight="1">
      <c r="A200" s="217"/>
      <c r="B200" s="1826"/>
      <c r="C200" s="254" t="s">
        <v>713</v>
      </c>
      <c r="D200" s="254"/>
      <c r="E200" s="254" t="s">
        <v>10075</v>
      </c>
      <c r="F200" s="254" t="s">
        <v>738</v>
      </c>
      <c r="G200" s="228">
        <v>1216</v>
      </c>
      <c r="H200" s="254"/>
      <c r="I200" s="254"/>
      <c r="J200" s="254">
        <v>28</v>
      </c>
      <c r="K200" s="254">
        <v>15</v>
      </c>
      <c r="L200" s="254"/>
      <c r="M200" s="254"/>
      <c r="N200" s="254">
        <v>3360</v>
      </c>
      <c r="O200" s="254"/>
      <c r="P200" s="254"/>
      <c r="Q200" s="254"/>
      <c r="R200" s="254"/>
      <c r="S200" s="254"/>
      <c r="T200" s="300">
        <v>2006</v>
      </c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/>
      <c r="AH200" s="254"/>
      <c r="AI200" s="254"/>
      <c r="AJ200" s="254"/>
      <c r="AK200" s="254"/>
      <c r="AL200" s="254"/>
      <c r="AM200" s="254"/>
      <c r="AN200" s="254"/>
      <c r="AO200" s="254"/>
      <c r="AP200" s="254"/>
      <c r="AQ200" s="254"/>
      <c r="AR200" s="254"/>
      <c r="AS200" s="254" t="s">
        <v>2173</v>
      </c>
    </row>
    <row r="201" spans="1:45" s="1827" customFormat="1" ht="24" customHeight="1">
      <c r="A201" s="1825"/>
      <c r="B201" s="1826"/>
      <c r="C201" s="254" t="s">
        <v>713</v>
      </c>
      <c r="D201" s="254"/>
      <c r="E201" s="254" t="s">
        <v>2172</v>
      </c>
      <c r="F201" s="254" t="s">
        <v>738</v>
      </c>
      <c r="G201" s="228">
        <v>3360</v>
      </c>
      <c r="H201" s="254"/>
      <c r="I201" s="254"/>
      <c r="J201" s="254">
        <v>35</v>
      </c>
      <c r="K201" s="254">
        <v>24</v>
      </c>
      <c r="L201" s="254"/>
      <c r="M201" s="254"/>
      <c r="N201" s="254">
        <v>1680</v>
      </c>
      <c r="O201" s="254"/>
      <c r="P201" s="254"/>
      <c r="Q201" s="254"/>
      <c r="R201" s="254"/>
      <c r="S201" s="254"/>
      <c r="T201" s="300">
        <v>2006</v>
      </c>
      <c r="U201" s="254"/>
      <c r="V201" s="254"/>
      <c r="W201" s="254"/>
      <c r="X201" s="254"/>
      <c r="Y201" s="254"/>
      <c r="Z201" s="254"/>
      <c r="AA201" s="254"/>
      <c r="AB201" s="254"/>
      <c r="AC201" s="254"/>
      <c r="AD201" s="254"/>
      <c r="AE201" s="254"/>
      <c r="AF201" s="254"/>
      <c r="AG201" s="254"/>
      <c r="AH201" s="254"/>
      <c r="AI201" s="254"/>
      <c r="AJ201" s="254"/>
      <c r="AK201" s="254"/>
      <c r="AL201" s="254"/>
      <c r="AM201" s="254"/>
      <c r="AN201" s="254"/>
      <c r="AO201" s="254"/>
      <c r="AP201" s="254"/>
      <c r="AQ201" s="254"/>
      <c r="AR201" s="254"/>
      <c r="AS201" s="254"/>
    </row>
    <row r="202" spans="1:45" s="1827" customFormat="1" ht="24" customHeight="1">
      <c r="A202" s="1825"/>
      <c r="B202" s="1826"/>
      <c r="C202" s="254" t="s">
        <v>713</v>
      </c>
      <c r="D202" s="254"/>
      <c r="E202" s="254" t="s">
        <v>15537</v>
      </c>
      <c r="F202" s="254" t="s">
        <v>738</v>
      </c>
      <c r="G202" s="228">
        <v>1680</v>
      </c>
      <c r="H202" s="254"/>
      <c r="I202" s="254"/>
      <c r="J202" s="254">
        <v>13</v>
      </c>
      <c r="K202" s="254">
        <v>6</v>
      </c>
      <c r="L202" s="254"/>
      <c r="M202" s="254"/>
      <c r="N202" s="254">
        <v>234</v>
      </c>
      <c r="O202" s="254"/>
      <c r="P202" s="254"/>
      <c r="Q202" s="254"/>
      <c r="R202" s="254"/>
      <c r="S202" s="254"/>
      <c r="T202" s="300">
        <v>2006</v>
      </c>
      <c r="U202" s="254"/>
      <c r="V202" s="254"/>
      <c r="W202" s="254"/>
      <c r="X202" s="254"/>
      <c r="Y202" s="254"/>
      <c r="Z202" s="254"/>
      <c r="AA202" s="254"/>
      <c r="AB202" s="254"/>
      <c r="AC202" s="254"/>
      <c r="AD202" s="254"/>
      <c r="AE202" s="254"/>
      <c r="AF202" s="254"/>
      <c r="AG202" s="254"/>
      <c r="AH202" s="254"/>
      <c r="AI202" s="254"/>
      <c r="AJ202" s="254"/>
      <c r="AK202" s="254"/>
      <c r="AL202" s="254"/>
      <c r="AM202" s="254"/>
      <c r="AN202" s="254"/>
      <c r="AO202" s="254"/>
      <c r="AP202" s="254"/>
      <c r="AQ202" s="254"/>
      <c r="AR202" s="254"/>
      <c r="AS202" s="254"/>
    </row>
    <row r="203" spans="1:45" s="1827" customFormat="1" ht="24" customHeight="1">
      <c r="A203" s="1825"/>
      <c r="B203" s="1826"/>
      <c r="C203" s="254" t="s">
        <v>713</v>
      </c>
      <c r="D203" s="254"/>
      <c r="E203" s="254" t="s">
        <v>18280</v>
      </c>
      <c r="F203" s="254" t="s">
        <v>738</v>
      </c>
      <c r="G203" s="228">
        <v>234</v>
      </c>
      <c r="H203" s="254"/>
      <c r="I203" s="254"/>
      <c r="J203" s="254">
        <v>32</v>
      </c>
      <c r="K203" s="254">
        <v>19</v>
      </c>
      <c r="L203" s="254"/>
      <c r="M203" s="254"/>
      <c r="N203" s="254">
        <v>1216</v>
      </c>
      <c r="O203" s="254"/>
      <c r="P203" s="254"/>
      <c r="Q203" s="254"/>
      <c r="R203" s="254"/>
      <c r="S203" s="254"/>
      <c r="T203" s="300">
        <v>2006</v>
      </c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</row>
    <row r="204" spans="1:45" s="1827" customFormat="1" ht="24" customHeight="1">
      <c r="A204" s="1825"/>
      <c r="B204" s="1826"/>
      <c r="C204" s="254" t="s">
        <v>713</v>
      </c>
      <c r="D204" s="254"/>
      <c r="E204" s="254" t="s">
        <v>15538</v>
      </c>
      <c r="F204" s="254" t="s">
        <v>738</v>
      </c>
      <c r="G204" s="228">
        <v>1216</v>
      </c>
      <c r="H204" s="254"/>
      <c r="I204" s="254"/>
      <c r="J204" s="254">
        <v>35</v>
      </c>
      <c r="K204" s="254">
        <v>24</v>
      </c>
      <c r="L204" s="254"/>
      <c r="M204" s="254"/>
      <c r="N204" s="254">
        <v>1680</v>
      </c>
      <c r="O204" s="254"/>
      <c r="P204" s="254"/>
      <c r="Q204" s="254"/>
      <c r="R204" s="254"/>
      <c r="S204" s="254"/>
      <c r="T204" s="300">
        <v>2006</v>
      </c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  <c r="AH204" s="254"/>
      <c r="AI204" s="254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</row>
    <row r="205" spans="1:45" s="1827" customFormat="1" ht="24" customHeight="1">
      <c r="A205" s="1825"/>
      <c r="B205" s="1826"/>
      <c r="C205" s="254" t="s">
        <v>713</v>
      </c>
      <c r="D205" s="254"/>
      <c r="E205" s="254" t="s">
        <v>15539</v>
      </c>
      <c r="F205" s="254" t="s">
        <v>738</v>
      </c>
      <c r="G205" s="228">
        <v>1680</v>
      </c>
      <c r="H205" s="254"/>
      <c r="I205" s="254"/>
      <c r="J205" s="254">
        <v>17</v>
      </c>
      <c r="K205" s="254">
        <v>23</v>
      </c>
      <c r="L205" s="254"/>
      <c r="M205" s="254"/>
      <c r="N205" s="254">
        <v>380</v>
      </c>
      <c r="O205" s="254"/>
      <c r="P205" s="254"/>
      <c r="Q205" s="254"/>
      <c r="R205" s="254"/>
      <c r="S205" s="254"/>
      <c r="T205" s="300">
        <v>2003</v>
      </c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/>
      <c r="AH205" s="254"/>
      <c r="AI205" s="254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 t="s">
        <v>1440</v>
      </c>
    </row>
    <row r="206" spans="1:45" ht="24" customHeight="1">
      <c r="A206" s="217"/>
      <c r="B206" s="1826"/>
      <c r="C206" s="254" t="s">
        <v>713</v>
      </c>
      <c r="D206" s="254"/>
      <c r="E206" s="254" t="s">
        <v>10076</v>
      </c>
      <c r="F206" s="254" t="s">
        <v>10077</v>
      </c>
      <c r="G206" s="228">
        <v>352</v>
      </c>
      <c r="H206" s="254"/>
      <c r="I206" s="254"/>
      <c r="J206" s="254">
        <v>14</v>
      </c>
      <c r="K206" s="254">
        <v>22</v>
      </c>
      <c r="L206" s="254"/>
      <c r="M206" s="254"/>
      <c r="N206" s="254">
        <v>314</v>
      </c>
      <c r="O206" s="254"/>
      <c r="P206" s="254"/>
      <c r="Q206" s="254"/>
      <c r="R206" s="254"/>
      <c r="S206" s="254"/>
      <c r="T206" s="300">
        <v>2009</v>
      </c>
      <c r="U206" s="254"/>
      <c r="V206" s="254"/>
      <c r="W206" s="254"/>
      <c r="X206" s="254"/>
      <c r="Y206" s="254"/>
      <c r="Z206" s="254"/>
      <c r="AA206" s="254"/>
      <c r="AB206" s="254"/>
      <c r="AC206" s="254"/>
      <c r="AD206" s="254"/>
      <c r="AE206" s="254"/>
      <c r="AF206" s="254"/>
      <c r="AG206" s="254"/>
      <c r="AH206" s="254"/>
      <c r="AI206" s="254"/>
      <c r="AJ206" s="254"/>
      <c r="AK206" s="254"/>
      <c r="AL206" s="254"/>
      <c r="AM206" s="254"/>
      <c r="AN206" s="254"/>
      <c r="AO206" s="254"/>
      <c r="AP206" s="254"/>
      <c r="AQ206" s="254"/>
      <c r="AR206" s="254"/>
      <c r="AS206" s="254"/>
    </row>
    <row r="207" spans="1:45" ht="24" customHeight="1">
      <c r="A207" s="217"/>
      <c r="B207" s="1826"/>
      <c r="C207" s="254" t="s">
        <v>713</v>
      </c>
      <c r="D207" s="254"/>
      <c r="E207" s="254" t="s">
        <v>8012</v>
      </c>
      <c r="F207" s="254" t="s">
        <v>8013</v>
      </c>
      <c r="G207" s="228">
        <v>314</v>
      </c>
      <c r="H207" s="254"/>
      <c r="I207" s="254"/>
      <c r="J207" s="254"/>
      <c r="K207" s="254"/>
      <c r="L207" s="254"/>
      <c r="M207" s="254"/>
      <c r="N207" s="254">
        <v>8550</v>
      </c>
      <c r="O207" s="254"/>
      <c r="P207" s="254"/>
      <c r="Q207" s="254"/>
      <c r="R207" s="254"/>
      <c r="S207" s="254"/>
      <c r="T207" s="300">
        <v>2018</v>
      </c>
      <c r="U207" s="254"/>
      <c r="V207" s="254"/>
      <c r="W207" s="254"/>
      <c r="X207" s="254"/>
      <c r="Y207" s="254"/>
      <c r="Z207" s="254"/>
      <c r="AA207" s="254"/>
      <c r="AB207" s="254"/>
      <c r="AC207" s="254"/>
      <c r="AD207" s="254"/>
      <c r="AE207" s="254"/>
      <c r="AF207" s="254"/>
      <c r="AG207" s="254"/>
      <c r="AH207" s="254"/>
      <c r="AI207" s="254"/>
      <c r="AJ207" s="254"/>
      <c r="AK207" s="254"/>
      <c r="AL207" s="254"/>
      <c r="AM207" s="254"/>
      <c r="AN207" s="254"/>
      <c r="AO207" s="254"/>
      <c r="AP207" s="254"/>
      <c r="AQ207" s="254"/>
      <c r="AR207" s="254"/>
      <c r="AS207" s="254" t="s">
        <v>12501</v>
      </c>
    </row>
    <row r="208" spans="1:45" s="1827" customFormat="1" ht="24" customHeight="1">
      <c r="A208" s="1825"/>
      <c r="B208" s="1826"/>
      <c r="C208" s="254" t="s">
        <v>12479</v>
      </c>
      <c r="D208" s="254"/>
      <c r="E208" s="254" t="s">
        <v>15541</v>
      </c>
      <c r="F208" s="254" t="s">
        <v>12504</v>
      </c>
      <c r="G208" s="228">
        <v>606</v>
      </c>
      <c r="H208" s="254"/>
      <c r="I208" s="254"/>
      <c r="J208" s="254"/>
      <c r="K208" s="254"/>
      <c r="L208" s="254"/>
      <c r="M208" s="254"/>
      <c r="N208" s="254">
        <v>606</v>
      </c>
      <c r="O208" s="254"/>
      <c r="P208" s="254"/>
      <c r="Q208" s="254"/>
      <c r="R208" s="254"/>
      <c r="S208" s="254"/>
      <c r="T208" s="300">
        <v>2003</v>
      </c>
      <c r="U208" s="254"/>
      <c r="V208" s="254"/>
      <c r="W208" s="254"/>
      <c r="X208" s="254"/>
      <c r="Y208" s="254"/>
      <c r="Z208" s="254"/>
      <c r="AA208" s="254"/>
      <c r="AB208" s="254"/>
      <c r="AC208" s="254"/>
      <c r="AD208" s="254"/>
      <c r="AE208" s="254"/>
      <c r="AF208" s="254"/>
      <c r="AG208" s="254"/>
      <c r="AH208" s="254"/>
      <c r="AI208" s="254"/>
      <c r="AJ208" s="254"/>
      <c r="AK208" s="254"/>
      <c r="AL208" s="254"/>
      <c r="AM208" s="254"/>
      <c r="AN208" s="254"/>
      <c r="AO208" s="254"/>
      <c r="AP208" s="254"/>
      <c r="AQ208" s="254"/>
      <c r="AR208" s="254"/>
      <c r="AS208" s="244" t="s">
        <v>12484</v>
      </c>
    </row>
    <row r="209" spans="1:45" s="1827" customFormat="1" ht="24" customHeight="1">
      <c r="A209" s="1825"/>
      <c r="B209" s="1826"/>
      <c r="C209" s="254" t="s">
        <v>12479</v>
      </c>
      <c r="D209" s="254"/>
      <c r="E209" s="254" t="s">
        <v>15542</v>
      </c>
      <c r="F209" s="254" t="s">
        <v>12493</v>
      </c>
      <c r="G209" s="228">
        <v>1342</v>
      </c>
      <c r="H209" s="254"/>
      <c r="I209" s="254"/>
      <c r="J209" s="254"/>
      <c r="K209" s="254"/>
      <c r="L209" s="254"/>
      <c r="M209" s="254"/>
      <c r="N209" s="254">
        <v>300</v>
      </c>
      <c r="O209" s="254"/>
      <c r="P209" s="254"/>
      <c r="Q209" s="254"/>
      <c r="R209" s="254"/>
      <c r="S209" s="254"/>
      <c r="T209" s="300">
        <v>2012</v>
      </c>
      <c r="U209" s="254"/>
      <c r="V209" s="254"/>
      <c r="W209" s="254"/>
      <c r="X209" s="254"/>
      <c r="Y209" s="254"/>
      <c r="Z209" s="254"/>
      <c r="AA209" s="254"/>
      <c r="AB209" s="254"/>
      <c r="AC209" s="254"/>
      <c r="AD209" s="254"/>
      <c r="AE209" s="254"/>
      <c r="AF209" s="254"/>
      <c r="AG209" s="254"/>
      <c r="AH209" s="254"/>
      <c r="AI209" s="254"/>
      <c r="AJ209" s="254"/>
      <c r="AK209" s="254"/>
      <c r="AL209" s="254"/>
      <c r="AM209" s="254"/>
      <c r="AN209" s="254"/>
      <c r="AO209" s="254"/>
      <c r="AP209" s="254"/>
      <c r="AQ209" s="254"/>
      <c r="AR209" s="254"/>
      <c r="AS209" s="244" t="s">
        <v>12484</v>
      </c>
    </row>
    <row r="210" spans="1:45" s="1827" customFormat="1" ht="24" customHeight="1">
      <c r="A210" s="1825"/>
      <c r="B210" s="1826"/>
      <c r="C210" s="254" t="s">
        <v>12479</v>
      </c>
      <c r="D210" s="254"/>
      <c r="E210" s="254" t="s">
        <v>15543</v>
      </c>
      <c r="F210" s="254" t="s">
        <v>12493</v>
      </c>
      <c r="G210" s="228">
        <v>300</v>
      </c>
      <c r="H210" s="254"/>
      <c r="I210" s="254"/>
      <c r="J210" s="254"/>
      <c r="K210" s="254"/>
      <c r="L210" s="254"/>
      <c r="M210" s="254"/>
      <c r="N210" s="254">
        <v>3760</v>
      </c>
      <c r="O210" s="254"/>
      <c r="P210" s="254"/>
      <c r="Q210" s="254"/>
      <c r="R210" s="254"/>
      <c r="S210" s="254"/>
      <c r="T210" s="300"/>
      <c r="U210" s="254"/>
      <c r="V210" s="254"/>
      <c r="W210" s="254"/>
      <c r="X210" s="254"/>
      <c r="Y210" s="254"/>
      <c r="Z210" s="254"/>
      <c r="AA210" s="254"/>
      <c r="AB210" s="254"/>
      <c r="AC210" s="254"/>
      <c r="AD210" s="254"/>
      <c r="AE210" s="254"/>
      <c r="AF210" s="254"/>
      <c r="AG210" s="254"/>
      <c r="AH210" s="254"/>
      <c r="AI210" s="254"/>
      <c r="AJ210" s="254"/>
      <c r="AK210" s="254"/>
      <c r="AL210" s="254"/>
      <c r="AM210" s="254"/>
      <c r="AN210" s="254"/>
      <c r="AO210" s="254"/>
      <c r="AP210" s="254"/>
      <c r="AQ210" s="254"/>
      <c r="AR210" s="254"/>
      <c r="AS210" s="244" t="s">
        <v>12484</v>
      </c>
    </row>
    <row r="211" spans="1:45" s="1827" customFormat="1" ht="24" customHeight="1">
      <c r="A211" s="1825"/>
      <c r="B211" s="1826"/>
      <c r="C211" s="254" t="s">
        <v>12479</v>
      </c>
      <c r="D211" s="254"/>
      <c r="E211" s="254" t="s">
        <v>15544</v>
      </c>
      <c r="F211" s="254" t="s">
        <v>12493</v>
      </c>
      <c r="G211" s="228">
        <v>3760</v>
      </c>
      <c r="H211" s="254"/>
      <c r="I211" s="254"/>
      <c r="J211" s="254"/>
      <c r="K211" s="254"/>
      <c r="L211" s="254"/>
      <c r="M211" s="254"/>
      <c r="N211" s="254">
        <v>300</v>
      </c>
      <c r="O211" s="254"/>
      <c r="P211" s="254"/>
      <c r="Q211" s="254"/>
      <c r="R211" s="254"/>
      <c r="S211" s="254"/>
      <c r="T211" s="300"/>
      <c r="U211" s="254"/>
      <c r="V211" s="254"/>
      <c r="W211" s="254"/>
      <c r="X211" s="254"/>
      <c r="Y211" s="254"/>
      <c r="Z211" s="254"/>
      <c r="AA211" s="254"/>
      <c r="AB211" s="254"/>
      <c r="AC211" s="254"/>
      <c r="AD211" s="254"/>
      <c r="AE211" s="254"/>
      <c r="AF211" s="254"/>
      <c r="AG211" s="254"/>
      <c r="AH211" s="254"/>
      <c r="AI211" s="254"/>
      <c r="AJ211" s="254"/>
      <c r="AK211" s="254"/>
      <c r="AL211" s="254"/>
      <c r="AM211" s="254"/>
      <c r="AN211" s="254"/>
      <c r="AO211" s="254"/>
      <c r="AP211" s="254"/>
      <c r="AQ211" s="254"/>
      <c r="AR211" s="254"/>
      <c r="AS211" s="244" t="s">
        <v>12484</v>
      </c>
    </row>
    <row r="212" spans="1:45" s="1827" customFormat="1" ht="24" customHeight="1">
      <c r="A212" s="1825"/>
      <c r="B212" s="1826"/>
      <c r="C212" s="254" t="s">
        <v>12479</v>
      </c>
      <c r="D212" s="254"/>
      <c r="E212" s="254" t="s">
        <v>15545</v>
      </c>
      <c r="F212" s="254" t="s">
        <v>12479</v>
      </c>
      <c r="G212" s="228">
        <v>300</v>
      </c>
      <c r="H212" s="254"/>
      <c r="I212" s="254"/>
      <c r="J212" s="254"/>
      <c r="K212" s="254"/>
      <c r="L212" s="254"/>
      <c r="M212" s="254"/>
      <c r="N212" s="254">
        <v>300</v>
      </c>
      <c r="O212" s="254"/>
      <c r="P212" s="254"/>
      <c r="Q212" s="254"/>
      <c r="R212" s="254"/>
      <c r="S212" s="254"/>
      <c r="T212" s="300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4"/>
      <c r="AG212" s="254"/>
      <c r="AH212" s="254"/>
      <c r="AI212" s="254"/>
      <c r="AJ212" s="254"/>
      <c r="AK212" s="254"/>
      <c r="AL212" s="254"/>
      <c r="AM212" s="254"/>
      <c r="AN212" s="254"/>
      <c r="AO212" s="254"/>
      <c r="AP212" s="254"/>
      <c r="AQ212" s="254"/>
      <c r="AR212" s="254"/>
      <c r="AS212" s="244" t="s">
        <v>12484</v>
      </c>
    </row>
    <row r="213" spans="1:45" s="1827" customFormat="1" ht="24" customHeight="1">
      <c r="A213" s="1825"/>
      <c r="B213" s="1826"/>
      <c r="C213" s="254" t="s">
        <v>12456</v>
      </c>
      <c r="D213" s="254"/>
      <c r="E213" s="254" t="s">
        <v>15546</v>
      </c>
      <c r="F213" s="254" t="s">
        <v>12456</v>
      </c>
      <c r="G213" s="228">
        <v>374</v>
      </c>
      <c r="H213" s="254"/>
      <c r="I213" s="254"/>
      <c r="J213" s="254"/>
      <c r="K213" s="254"/>
      <c r="L213" s="254"/>
      <c r="M213" s="254"/>
      <c r="N213" s="254">
        <v>360</v>
      </c>
      <c r="O213" s="254"/>
      <c r="P213" s="254"/>
      <c r="Q213" s="254"/>
      <c r="R213" s="254"/>
      <c r="S213" s="254"/>
      <c r="T213" s="300"/>
      <c r="U213" s="254"/>
      <c r="V213" s="254"/>
      <c r="W213" s="254"/>
      <c r="X213" s="254"/>
      <c r="Y213" s="254"/>
      <c r="Z213" s="254"/>
      <c r="AA213" s="254"/>
      <c r="AB213" s="254"/>
      <c r="AC213" s="254"/>
      <c r="AD213" s="254"/>
      <c r="AE213" s="254"/>
      <c r="AF213" s="254"/>
      <c r="AG213" s="254"/>
      <c r="AH213" s="254"/>
      <c r="AI213" s="254"/>
      <c r="AJ213" s="254"/>
      <c r="AK213" s="254"/>
      <c r="AL213" s="254"/>
      <c r="AM213" s="254"/>
      <c r="AN213" s="254"/>
      <c r="AO213" s="254"/>
      <c r="AP213" s="254"/>
      <c r="AQ213" s="254"/>
      <c r="AR213" s="254"/>
      <c r="AS213" s="244" t="s">
        <v>12484</v>
      </c>
    </row>
    <row r="214" spans="1:45" s="1827" customFormat="1" ht="24" customHeight="1">
      <c r="A214" s="1825"/>
      <c r="B214" s="1826"/>
      <c r="C214" s="254" t="s">
        <v>12456</v>
      </c>
      <c r="D214" s="254"/>
      <c r="E214" s="254" t="s">
        <v>15547</v>
      </c>
      <c r="F214" s="254" t="s">
        <v>12456</v>
      </c>
      <c r="G214" s="228">
        <v>374</v>
      </c>
      <c r="H214" s="254"/>
      <c r="I214" s="254"/>
      <c r="J214" s="254"/>
      <c r="K214" s="254"/>
      <c r="L214" s="254"/>
      <c r="M214" s="254"/>
      <c r="N214" s="254">
        <v>374</v>
      </c>
      <c r="O214" s="254"/>
      <c r="P214" s="254"/>
      <c r="Q214" s="254"/>
      <c r="R214" s="254"/>
      <c r="S214" s="254"/>
      <c r="T214" s="300"/>
      <c r="U214" s="254"/>
      <c r="V214" s="254"/>
      <c r="W214" s="254"/>
      <c r="X214" s="254"/>
      <c r="Y214" s="254"/>
      <c r="Z214" s="254"/>
      <c r="AA214" s="254"/>
      <c r="AB214" s="254"/>
      <c r="AC214" s="254"/>
      <c r="AD214" s="254"/>
      <c r="AE214" s="254"/>
      <c r="AF214" s="254"/>
      <c r="AG214" s="254"/>
      <c r="AH214" s="254"/>
      <c r="AI214" s="254"/>
      <c r="AJ214" s="254"/>
      <c r="AK214" s="254"/>
      <c r="AL214" s="254"/>
      <c r="AM214" s="254"/>
      <c r="AN214" s="254"/>
      <c r="AO214" s="254"/>
      <c r="AP214" s="254"/>
      <c r="AQ214" s="254"/>
      <c r="AR214" s="254"/>
      <c r="AS214" s="244" t="s">
        <v>12484</v>
      </c>
    </row>
    <row r="215" spans="1:45" s="1827" customFormat="1" ht="24" customHeight="1">
      <c r="A215" s="1825"/>
      <c r="B215" s="1826"/>
      <c r="C215" s="254" t="s">
        <v>12456</v>
      </c>
      <c r="D215" s="254"/>
      <c r="E215" s="254" t="s">
        <v>15548</v>
      </c>
      <c r="F215" s="254" t="s">
        <v>12456</v>
      </c>
      <c r="G215" s="228">
        <v>374</v>
      </c>
      <c r="H215" s="254"/>
      <c r="I215" s="254"/>
      <c r="J215" s="254"/>
      <c r="K215" s="254"/>
      <c r="L215" s="254"/>
      <c r="M215" s="254"/>
      <c r="N215" s="254">
        <v>393</v>
      </c>
      <c r="O215" s="254"/>
      <c r="P215" s="254"/>
      <c r="Q215" s="254"/>
      <c r="R215" s="254"/>
      <c r="S215" s="254"/>
      <c r="T215" s="300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/>
      <c r="AH215" s="254"/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44" t="s">
        <v>12484</v>
      </c>
    </row>
    <row r="216" spans="1:45" s="1827" customFormat="1" ht="24" customHeight="1">
      <c r="A216" s="1825"/>
      <c r="B216" s="1826"/>
      <c r="C216" s="254" t="s">
        <v>12480</v>
      </c>
      <c r="D216" s="254"/>
      <c r="E216" s="254" t="s">
        <v>18281</v>
      </c>
      <c r="F216" s="254" t="s">
        <v>12480</v>
      </c>
      <c r="G216" s="228">
        <v>393</v>
      </c>
      <c r="H216" s="254"/>
      <c r="I216" s="254"/>
      <c r="J216" s="254"/>
      <c r="K216" s="254"/>
      <c r="L216" s="254"/>
      <c r="M216" s="254"/>
      <c r="N216" s="254">
        <v>385</v>
      </c>
      <c r="O216" s="254"/>
      <c r="P216" s="254"/>
      <c r="Q216" s="254"/>
      <c r="R216" s="254"/>
      <c r="S216" s="254"/>
      <c r="T216" s="300"/>
      <c r="U216" s="254"/>
      <c r="V216" s="254"/>
      <c r="W216" s="254"/>
      <c r="X216" s="254"/>
      <c r="Y216" s="254"/>
      <c r="Z216" s="254"/>
      <c r="AA216" s="254"/>
      <c r="AB216" s="254"/>
      <c r="AC216" s="254"/>
      <c r="AD216" s="254"/>
      <c r="AE216" s="254"/>
      <c r="AF216" s="254"/>
      <c r="AG216" s="254"/>
      <c r="AH216" s="254"/>
      <c r="AI216" s="254"/>
      <c r="AJ216" s="254"/>
      <c r="AK216" s="254"/>
      <c r="AL216" s="254"/>
      <c r="AM216" s="254"/>
      <c r="AN216" s="254"/>
      <c r="AO216" s="254"/>
      <c r="AP216" s="254"/>
      <c r="AQ216" s="254"/>
      <c r="AR216" s="254"/>
      <c r="AS216" s="244" t="s">
        <v>12484</v>
      </c>
    </row>
    <row r="217" spans="1:45" s="1827" customFormat="1" ht="24" customHeight="1">
      <c r="A217" s="1825"/>
      <c r="B217" s="1826"/>
      <c r="C217" s="254" t="s">
        <v>12480</v>
      </c>
      <c r="D217" s="254"/>
      <c r="E217" s="254" t="s">
        <v>15549</v>
      </c>
      <c r="F217" s="254" t="s">
        <v>12480</v>
      </c>
      <c r="G217" s="228">
        <v>385</v>
      </c>
      <c r="H217" s="254"/>
      <c r="I217" s="254"/>
      <c r="J217" s="645" t="s">
        <v>2169</v>
      </c>
      <c r="K217" s="824" t="s">
        <v>1829</v>
      </c>
      <c r="L217" s="323"/>
      <c r="M217" s="323"/>
      <c r="N217" s="645">
        <v>2136</v>
      </c>
      <c r="O217" s="645"/>
      <c r="P217" s="323"/>
      <c r="Q217" s="323"/>
      <c r="R217" s="798"/>
      <c r="S217" s="291"/>
      <c r="T217" s="300">
        <v>2006</v>
      </c>
      <c r="U217" s="645"/>
      <c r="V217" s="236"/>
      <c r="W217" s="254"/>
      <c r="X217" s="254"/>
      <c r="Y217" s="254"/>
      <c r="Z217" s="254"/>
      <c r="AA217" s="254"/>
      <c r="AB217" s="254"/>
      <c r="AC217" s="254"/>
      <c r="AD217" s="254"/>
      <c r="AE217" s="254"/>
      <c r="AF217" s="254"/>
      <c r="AG217" s="254"/>
      <c r="AH217" s="254"/>
      <c r="AI217" s="254"/>
      <c r="AJ217" s="254"/>
      <c r="AK217" s="254"/>
      <c r="AL217" s="254"/>
      <c r="AM217" s="254"/>
      <c r="AN217" s="254"/>
      <c r="AO217" s="254"/>
      <c r="AP217" s="254"/>
      <c r="AQ217" s="254"/>
      <c r="AR217" s="254"/>
      <c r="AS217" s="254" t="s">
        <v>10073</v>
      </c>
    </row>
    <row r="218" spans="1:45" s="1827" customFormat="1" ht="24" customHeight="1">
      <c r="A218" s="1825"/>
      <c r="B218" s="1826"/>
      <c r="C218" s="645" t="s">
        <v>745</v>
      </c>
      <c r="D218" s="645"/>
      <c r="E218" s="645" t="s">
        <v>18853</v>
      </c>
      <c r="F218" s="645" t="s">
        <v>738</v>
      </c>
      <c r="G218" s="338">
        <v>2136</v>
      </c>
      <c r="H218" s="645"/>
      <c r="I218" s="645"/>
      <c r="J218" s="254" t="s">
        <v>1935</v>
      </c>
      <c r="K218" s="254" t="s">
        <v>1936</v>
      </c>
      <c r="L218" s="254"/>
      <c r="M218" s="254"/>
      <c r="N218" s="254" t="s">
        <v>18854</v>
      </c>
      <c r="O218" s="254"/>
      <c r="P218" s="254"/>
      <c r="Q218" s="254"/>
      <c r="R218" s="254"/>
      <c r="S218" s="254"/>
      <c r="T218" s="300">
        <v>2006</v>
      </c>
      <c r="U218" s="254"/>
      <c r="V218" s="254"/>
      <c r="W218" s="254"/>
      <c r="X218" s="254"/>
      <c r="Y218" s="254"/>
      <c r="Z218" s="254"/>
      <c r="AA218" s="254"/>
      <c r="AB218" s="254"/>
      <c r="AC218" s="254"/>
      <c r="AD218" s="254"/>
      <c r="AE218" s="254"/>
      <c r="AF218" s="254"/>
      <c r="AG218" s="254"/>
      <c r="AH218" s="254"/>
      <c r="AI218" s="254"/>
      <c r="AJ218" s="254"/>
      <c r="AK218" s="254"/>
      <c r="AL218" s="254"/>
      <c r="AM218" s="254"/>
      <c r="AN218" s="254"/>
      <c r="AO218" s="254"/>
      <c r="AP218" s="254"/>
      <c r="AQ218" s="254"/>
      <c r="AR218" s="254"/>
      <c r="AS218" s="254" t="s">
        <v>10074</v>
      </c>
    </row>
    <row r="219" spans="1:45" s="1827" customFormat="1" ht="24" customHeight="1">
      <c r="A219" s="1825"/>
      <c r="B219" s="1826"/>
      <c r="C219" s="254" t="s">
        <v>745</v>
      </c>
      <c r="D219" s="254"/>
      <c r="E219" s="254" t="s">
        <v>15550</v>
      </c>
      <c r="F219" s="254" t="s">
        <v>738</v>
      </c>
      <c r="G219" s="228">
        <v>3360</v>
      </c>
      <c r="H219" s="254"/>
      <c r="I219" s="254"/>
      <c r="J219" s="254">
        <v>24</v>
      </c>
      <c r="K219" s="254">
        <v>35</v>
      </c>
      <c r="L219" s="254"/>
      <c r="M219" s="254"/>
      <c r="N219" s="254">
        <v>840</v>
      </c>
      <c r="O219" s="254"/>
      <c r="P219" s="254"/>
      <c r="Q219" s="254"/>
      <c r="R219" s="254"/>
      <c r="S219" s="254"/>
      <c r="T219" s="300">
        <v>2006</v>
      </c>
      <c r="U219" s="254"/>
      <c r="V219" s="254"/>
      <c r="W219" s="254"/>
      <c r="X219" s="254"/>
      <c r="Y219" s="254"/>
      <c r="Z219" s="254"/>
      <c r="AA219" s="254"/>
      <c r="AB219" s="254"/>
      <c r="AC219" s="254"/>
      <c r="AD219" s="254"/>
      <c r="AE219" s="254"/>
      <c r="AF219" s="254"/>
      <c r="AG219" s="254"/>
      <c r="AH219" s="254"/>
      <c r="AI219" s="254"/>
      <c r="AJ219" s="254"/>
      <c r="AK219" s="254"/>
      <c r="AL219" s="254"/>
      <c r="AM219" s="254"/>
      <c r="AN219" s="254"/>
      <c r="AO219" s="254"/>
      <c r="AP219" s="254"/>
      <c r="AQ219" s="254"/>
      <c r="AR219" s="254"/>
      <c r="AS219" s="254"/>
    </row>
    <row r="220" spans="1:45" s="1827" customFormat="1" ht="24" customHeight="1">
      <c r="A220" s="1825"/>
      <c r="B220" s="1826"/>
      <c r="C220" s="254" t="s">
        <v>745</v>
      </c>
      <c r="D220" s="254"/>
      <c r="E220" s="254" t="s">
        <v>15551</v>
      </c>
      <c r="F220" s="254" t="s">
        <v>738</v>
      </c>
      <c r="G220" s="228">
        <v>840</v>
      </c>
      <c r="H220" s="254"/>
      <c r="I220" s="254"/>
      <c r="J220" s="254"/>
      <c r="K220" s="254"/>
      <c r="L220" s="254">
        <v>1</v>
      </c>
      <c r="M220" s="254" t="s">
        <v>1937</v>
      </c>
      <c r="N220" s="254">
        <v>12000</v>
      </c>
      <c r="O220" s="254"/>
      <c r="P220" s="254"/>
      <c r="Q220" s="254"/>
      <c r="R220" s="254"/>
      <c r="S220" s="254"/>
      <c r="T220" s="300">
        <v>2006</v>
      </c>
      <c r="U220" s="254"/>
      <c r="V220" s="254"/>
      <c r="W220" s="254"/>
      <c r="X220" s="254"/>
      <c r="Y220" s="254"/>
      <c r="Z220" s="254"/>
      <c r="AA220" s="254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54"/>
      <c r="AL220" s="254"/>
      <c r="AM220" s="254"/>
      <c r="AN220" s="254"/>
      <c r="AO220" s="254"/>
      <c r="AP220" s="254"/>
      <c r="AQ220" s="254"/>
      <c r="AR220" s="254"/>
      <c r="AS220" s="254"/>
    </row>
    <row r="221" spans="1:45" s="1827" customFormat="1" ht="24" customHeight="1">
      <c r="A221" s="1825"/>
      <c r="B221" s="1826"/>
      <c r="C221" s="254" t="s">
        <v>745</v>
      </c>
      <c r="D221" s="254"/>
      <c r="E221" s="254" t="s">
        <v>18282</v>
      </c>
      <c r="F221" s="254" t="s">
        <v>738</v>
      </c>
      <c r="G221" s="228">
        <v>12000</v>
      </c>
      <c r="H221" s="254"/>
      <c r="I221" s="254"/>
      <c r="J221" s="254"/>
      <c r="K221" s="254"/>
      <c r="L221" s="254"/>
      <c r="M221" s="254"/>
      <c r="N221" s="254">
        <v>9800</v>
      </c>
      <c r="O221" s="254"/>
      <c r="P221" s="254"/>
      <c r="Q221" s="254"/>
      <c r="R221" s="254"/>
      <c r="S221" s="254"/>
      <c r="T221" s="300">
        <v>2010</v>
      </c>
      <c r="U221" s="254"/>
      <c r="V221" s="254"/>
      <c r="W221" s="254"/>
      <c r="X221" s="254"/>
      <c r="Y221" s="254"/>
      <c r="Z221" s="254"/>
      <c r="AA221" s="254"/>
      <c r="AB221" s="254"/>
      <c r="AC221" s="254"/>
      <c r="AD221" s="254"/>
      <c r="AE221" s="254"/>
      <c r="AF221" s="254"/>
      <c r="AG221" s="254"/>
      <c r="AH221" s="254"/>
      <c r="AI221" s="254"/>
      <c r="AJ221" s="254"/>
      <c r="AK221" s="254"/>
      <c r="AL221" s="254"/>
      <c r="AM221" s="254"/>
      <c r="AN221" s="254"/>
      <c r="AO221" s="254"/>
      <c r="AP221" s="254"/>
      <c r="AQ221" s="254"/>
      <c r="AR221" s="254"/>
      <c r="AS221" s="254" t="s">
        <v>12501</v>
      </c>
    </row>
    <row r="222" spans="1:45" s="1827" customFormat="1" ht="24" customHeight="1">
      <c r="A222" s="1825"/>
      <c r="B222" s="1826"/>
      <c r="C222" s="254" t="s">
        <v>745</v>
      </c>
      <c r="D222" s="254"/>
      <c r="E222" s="254" t="s">
        <v>15552</v>
      </c>
      <c r="F222" s="254" t="s">
        <v>2170</v>
      </c>
      <c r="G222" s="228">
        <v>1221</v>
      </c>
      <c r="H222" s="254"/>
      <c r="I222" s="254"/>
      <c r="J222" s="254"/>
      <c r="K222" s="254"/>
      <c r="L222" s="254"/>
      <c r="M222" s="254"/>
      <c r="N222" s="254">
        <v>2580</v>
      </c>
      <c r="O222" s="254"/>
      <c r="P222" s="254"/>
      <c r="Q222" s="254"/>
      <c r="R222" s="254"/>
      <c r="S222" s="254"/>
      <c r="T222" s="300">
        <v>2013</v>
      </c>
      <c r="U222" s="254"/>
      <c r="V222" s="254"/>
      <c r="W222" s="254"/>
      <c r="X222" s="254"/>
      <c r="Y222" s="254"/>
      <c r="Z222" s="254"/>
      <c r="AA222" s="254"/>
      <c r="AB222" s="254"/>
      <c r="AC222" s="254"/>
      <c r="AD222" s="254"/>
      <c r="AE222" s="254"/>
      <c r="AF222" s="254"/>
      <c r="AG222" s="254"/>
      <c r="AH222" s="254"/>
      <c r="AI222" s="254"/>
      <c r="AJ222" s="254"/>
      <c r="AK222" s="254"/>
      <c r="AL222" s="254"/>
      <c r="AM222" s="254"/>
      <c r="AN222" s="254"/>
      <c r="AO222" s="254"/>
      <c r="AP222" s="254"/>
      <c r="AQ222" s="254"/>
      <c r="AR222" s="254"/>
      <c r="AS222" s="254" t="s">
        <v>12723</v>
      </c>
    </row>
    <row r="223" spans="1:45" s="1827" customFormat="1" ht="24" customHeight="1">
      <c r="A223" s="1825"/>
      <c r="B223" s="1826"/>
      <c r="C223" s="254" t="s">
        <v>745</v>
      </c>
      <c r="D223" s="254"/>
      <c r="E223" s="254" t="s">
        <v>15553</v>
      </c>
      <c r="F223" s="254" t="s">
        <v>2170</v>
      </c>
      <c r="G223" s="228">
        <v>1221</v>
      </c>
      <c r="H223" s="254"/>
      <c r="I223" s="254"/>
      <c r="J223" s="254" t="s">
        <v>1935</v>
      </c>
      <c r="K223" s="254" t="s">
        <v>1936</v>
      </c>
      <c r="L223" s="254"/>
      <c r="M223" s="254"/>
      <c r="N223" s="254">
        <v>1260</v>
      </c>
      <c r="O223" s="254"/>
      <c r="P223" s="254"/>
      <c r="Q223" s="254"/>
      <c r="R223" s="254"/>
      <c r="S223" s="254"/>
      <c r="T223" s="300">
        <v>2006</v>
      </c>
      <c r="U223" s="254"/>
      <c r="V223" s="254"/>
      <c r="W223" s="254"/>
      <c r="X223" s="254"/>
      <c r="Y223" s="254"/>
      <c r="Z223" s="254"/>
      <c r="AA223" s="254"/>
      <c r="AB223" s="254"/>
      <c r="AC223" s="254"/>
      <c r="AD223" s="254"/>
      <c r="AE223" s="254"/>
      <c r="AF223" s="254"/>
      <c r="AG223" s="254"/>
      <c r="AH223" s="254"/>
      <c r="AI223" s="254"/>
      <c r="AJ223" s="254"/>
      <c r="AK223" s="254"/>
      <c r="AL223" s="254"/>
      <c r="AM223" s="254"/>
      <c r="AN223" s="254"/>
      <c r="AO223" s="254"/>
      <c r="AP223" s="254"/>
      <c r="AQ223" s="254"/>
      <c r="AR223" s="254"/>
      <c r="AS223" s="254" t="s">
        <v>10074</v>
      </c>
    </row>
    <row r="224" spans="1:45" s="1827" customFormat="1" ht="24" customHeight="1">
      <c r="A224" s="1825"/>
      <c r="B224" s="1826"/>
      <c r="C224" s="254" t="s">
        <v>745</v>
      </c>
      <c r="D224" s="254"/>
      <c r="E224" s="254" t="s">
        <v>2171</v>
      </c>
      <c r="F224" s="254" t="s">
        <v>738</v>
      </c>
      <c r="G224" s="228">
        <v>1260</v>
      </c>
      <c r="H224" s="254"/>
      <c r="I224" s="254"/>
      <c r="J224" s="254"/>
      <c r="K224" s="254"/>
      <c r="L224" s="254"/>
      <c r="M224" s="254"/>
      <c r="N224" s="254">
        <v>1200</v>
      </c>
      <c r="O224" s="254"/>
      <c r="P224" s="254"/>
      <c r="Q224" s="254"/>
      <c r="R224" s="254"/>
      <c r="S224" s="254"/>
      <c r="T224" s="300">
        <v>2006</v>
      </c>
      <c r="U224" s="254"/>
      <c r="V224" s="254"/>
      <c r="W224" s="254"/>
      <c r="X224" s="254"/>
      <c r="Y224" s="254"/>
      <c r="Z224" s="254"/>
      <c r="AA224" s="254"/>
      <c r="AB224" s="254"/>
      <c r="AC224" s="254"/>
      <c r="AD224" s="254"/>
      <c r="AE224" s="254"/>
      <c r="AF224" s="254"/>
      <c r="AG224" s="254"/>
      <c r="AH224" s="254"/>
      <c r="AI224" s="254"/>
      <c r="AJ224" s="254"/>
      <c r="AK224" s="254"/>
      <c r="AL224" s="254"/>
      <c r="AM224" s="254"/>
      <c r="AN224" s="254"/>
      <c r="AO224" s="254"/>
      <c r="AP224" s="254"/>
      <c r="AQ224" s="254"/>
      <c r="AR224" s="254"/>
      <c r="AS224" s="244" t="s">
        <v>12484</v>
      </c>
    </row>
    <row r="225" spans="1:45" s="1827" customFormat="1" ht="24" customHeight="1">
      <c r="A225" s="1825"/>
      <c r="B225" s="1826"/>
      <c r="C225" s="254" t="s">
        <v>12506</v>
      </c>
      <c r="D225" s="254"/>
      <c r="E225" s="254" t="s">
        <v>15554</v>
      </c>
      <c r="F225" s="254" t="s">
        <v>12493</v>
      </c>
      <c r="G225" s="228">
        <v>7125</v>
      </c>
      <c r="H225" s="254"/>
      <c r="I225" s="254"/>
      <c r="J225" s="254"/>
      <c r="K225" s="254"/>
      <c r="L225" s="254"/>
      <c r="M225" s="254"/>
      <c r="N225" s="254">
        <v>7125</v>
      </c>
      <c r="O225" s="254"/>
      <c r="P225" s="254"/>
      <c r="Q225" s="254"/>
      <c r="R225" s="254"/>
      <c r="S225" s="254"/>
      <c r="T225" s="300">
        <v>2012</v>
      </c>
      <c r="U225" s="254"/>
      <c r="V225" s="254"/>
      <c r="W225" s="254"/>
      <c r="X225" s="254"/>
      <c r="Y225" s="254"/>
      <c r="Z225" s="254"/>
      <c r="AA225" s="254"/>
      <c r="AB225" s="254"/>
      <c r="AC225" s="254"/>
      <c r="AD225" s="254"/>
      <c r="AE225" s="254"/>
      <c r="AF225" s="254"/>
      <c r="AG225" s="254"/>
      <c r="AH225" s="254"/>
      <c r="AI225" s="254"/>
      <c r="AJ225" s="254"/>
      <c r="AK225" s="254"/>
      <c r="AL225" s="254"/>
      <c r="AM225" s="254"/>
      <c r="AN225" s="254"/>
      <c r="AO225" s="254"/>
      <c r="AP225" s="254"/>
      <c r="AQ225" s="254"/>
      <c r="AR225" s="254"/>
      <c r="AS225" s="244" t="s">
        <v>12484</v>
      </c>
    </row>
    <row r="226" spans="1:45" s="1827" customFormat="1" ht="24" customHeight="1">
      <c r="A226" s="1825"/>
      <c r="B226" s="1826"/>
      <c r="C226" s="254" t="s">
        <v>12506</v>
      </c>
      <c r="D226" s="254"/>
      <c r="E226" s="254" t="s">
        <v>15554</v>
      </c>
      <c r="F226" s="254" t="s">
        <v>12493</v>
      </c>
      <c r="G226" s="228">
        <v>1580</v>
      </c>
      <c r="H226" s="254"/>
      <c r="I226" s="254"/>
      <c r="J226" s="254"/>
      <c r="K226" s="254"/>
      <c r="L226" s="254"/>
      <c r="M226" s="254"/>
      <c r="N226" s="254">
        <v>250</v>
      </c>
      <c r="O226" s="254"/>
      <c r="P226" s="254"/>
      <c r="Q226" s="254"/>
      <c r="R226" s="254"/>
      <c r="S226" s="254"/>
      <c r="T226" s="300"/>
      <c r="U226" s="254"/>
      <c r="V226" s="254"/>
      <c r="W226" s="254"/>
      <c r="X226" s="254"/>
      <c r="Y226" s="254"/>
      <c r="Z226" s="254"/>
      <c r="AA226" s="254"/>
      <c r="AB226" s="254"/>
      <c r="AC226" s="254"/>
      <c r="AD226" s="254"/>
      <c r="AE226" s="254"/>
      <c r="AF226" s="254"/>
      <c r="AG226" s="254"/>
      <c r="AH226" s="254"/>
      <c r="AI226" s="254"/>
      <c r="AJ226" s="254"/>
      <c r="AK226" s="254"/>
      <c r="AL226" s="254"/>
      <c r="AM226" s="254"/>
      <c r="AN226" s="254"/>
      <c r="AO226" s="254"/>
      <c r="AP226" s="254"/>
      <c r="AQ226" s="254"/>
      <c r="AR226" s="254"/>
      <c r="AS226" s="244" t="s">
        <v>12484</v>
      </c>
    </row>
    <row r="227" spans="1:45" s="1827" customFormat="1" ht="24" customHeight="1">
      <c r="A227" s="1825"/>
      <c r="B227" s="1826"/>
      <c r="C227" s="254" t="s">
        <v>12506</v>
      </c>
      <c r="D227" s="254"/>
      <c r="E227" s="254" t="s">
        <v>18283</v>
      </c>
      <c r="F227" s="254" t="s">
        <v>12506</v>
      </c>
      <c r="G227" s="228">
        <v>250</v>
      </c>
      <c r="H227" s="254"/>
      <c r="I227" s="254"/>
      <c r="J227" s="254"/>
      <c r="K227" s="254"/>
      <c r="L227" s="254"/>
      <c r="M227" s="254"/>
      <c r="N227" s="254">
        <v>234</v>
      </c>
      <c r="O227" s="254"/>
      <c r="P227" s="254"/>
      <c r="Q227" s="254"/>
      <c r="R227" s="254"/>
      <c r="S227" s="254"/>
      <c r="T227" s="300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254"/>
      <c r="AG227" s="254"/>
      <c r="AH227" s="254"/>
      <c r="AI227" s="254"/>
      <c r="AJ227" s="254"/>
      <c r="AK227" s="254"/>
      <c r="AL227" s="254"/>
      <c r="AM227" s="254"/>
      <c r="AN227" s="254"/>
      <c r="AO227" s="254"/>
      <c r="AP227" s="254"/>
      <c r="AQ227" s="254"/>
      <c r="AR227" s="254"/>
      <c r="AS227" s="244" t="s">
        <v>12484</v>
      </c>
    </row>
    <row r="228" spans="1:45" s="1827" customFormat="1" ht="24" customHeight="1">
      <c r="A228" s="1825"/>
      <c r="B228" s="1826"/>
      <c r="C228" s="254" t="s">
        <v>12506</v>
      </c>
      <c r="D228" s="254"/>
      <c r="E228" s="254" t="s">
        <v>18284</v>
      </c>
      <c r="F228" s="254" t="s">
        <v>12506</v>
      </c>
      <c r="G228" s="228">
        <v>234</v>
      </c>
      <c r="H228" s="254"/>
      <c r="I228" s="254"/>
      <c r="J228" s="254"/>
      <c r="K228" s="254"/>
      <c r="L228" s="254"/>
      <c r="M228" s="254"/>
      <c r="N228" s="254">
        <v>350</v>
      </c>
      <c r="O228" s="254"/>
      <c r="P228" s="254"/>
      <c r="Q228" s="254"/>
      <c r="R228" s="254"/>
      <c r="S228" s="254"/>
      <c r="T228" s="300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254"/>
      <c r="AG228" s="254"/>
      <c r="AH228" s="254"/>
      <c r="AI228" s="254"/>
      <c r="AJ228" s="254"/>
      <c r="AK228" s="254"/>
      <c r="AL228" s="254"/>
      <c r="AM228" s="254"/>
      <c r="AN228" s="254"/>
      <c r="AO228" s="254"/>
      <c r="AP228" s="254"/>
      <c r="AQ228" s="254"/>
      <c r="AR228" s="254"/>
      <c r="AS228" s="244" t="s">
        <v>12484</v>
      </c>
    </row>
    <row r="229" spans="1:45" ht="24" customHeight="1">
      <c r="A229" s="217"/>
      <c r="B229" s="1826"/>
      <c r="C229" s="254" t="s">
        <v>12506</v>
      </c>
      <c r="D229" s="254"/>
      <c r="E229" s="254" t="s">
        <v>18285</v>
      </c>
      <c r="F229" s="254" t="s">
        <v>12506</v>
      </c>
      <c r="G229" s="228">
        <v>350</v>
      </c>
      <c r="H229" s="254"/>
      <c r="I229" s="254"/>
      <c r="J229" s="254"/>
      <c r="K229" s="254"/>
      <c r="L229" s="254"/>
      <c r="M229" s="254"/>
      <c r="N229" s="254">
        <v>5471</v>
      </c>
      <c r="O229" s="254"/>
      <c r="P229" s="254"/>
      <c r="Q229" s="254"/>
      <c r="R229" s="254"/>
      <c r="S229" s="254"/>
      <c r="T229" s="300">
        <v>2014</v>
      </c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254"/>
      <c r="AG229" s="254"/>
      <c r="AH229" s="254"/>
      <c r="AI229" s="254"/>
      <c r="AJ229" s="254"/>
      <c r="AK229" s="254"/>
      <c r="AL229" s="254"/>
      <c r="AM229" s="254"/>
      <c r="AN229" s="254"/>
      <c r="AO229" s="254"/>
      <c r="AP229" s="254"/>
      <c r="AQ229" s="254"/>
      <c r="AR229" s="254"/>
      <c r="AS229" s="254" t="s">
        <v>12507</v>
      </c>
    </row>
    <row r="230" spans="1:45" ht="24" customHeight="1">
      <c r="A230" s="217"/>
      <c r="B230" s="1826"/>
      <c r="C230" s="254" t="s">
        <v>12506</v>
      </c>
      <c r="D230" s="254"/>
      <c r="E230" s="254" t="s">
        <v>18855</v>
      </c>
      <c r="F230" s="254" t="s">
        <v>12493</v>
      </c>
      <c r="G230" s="228">
        <v>9034</v>
      </c>
      <c r="H230" s="254"/>
      <c r="I230" s="254"/>
      <c r="J230" s="254"/>
      <c r="K230" s="254"/>
      <c r="L230" s="254"/>
      <c r="M230" s="254"/>
      <c r="N230" s="254">
        <v>9034</v>
      </c>
      <c r="O230" s="254"/>
      <c r="P230" s="254"/>
      <c r="Q230" s="254"/>
      <c r="R230" s="254"/>
      <c r="S230" s="254"/>
      <c r="T230" s="300">
        <v>2006</v>
      </c>
      <c r="U230" s="254"/>
      <c r="V230" s="254"/>
      <c r="W230" s="254"/>
      <c r="X230" s="254"/>
      <c r="Y230" s="254"/>
      <c r="Z230" s="254"/>
      <c r="AA230" s="254"/>
      <c r="AB230" s="254"/>
      <c r="AC230" s="254"/>
      <c r="AD230" s="254"/>
      <c r="AE230" s="254"/>
      <c r="AF230" s="254"/>
      <c r="AG230" s="254"/>
      <c r="AH230" s="254"/>
      <c r="AI230" s="254"/>
      <c r="AJ230" s="254"/>
      <c r="AK230" s="254"/>
      <c r="AL230" s="254"/>
      <c r="AM230" s="254"/>
      <c r="AN230" s="254"/>
      <c r="AO230" s="254"/>
      <c r="AP230" s="254"/>
      <c r="AQ230" s="254"/>
      <c r="AR230" s="254"/>
      <c r="AS230" s="254"/>
    </row>
    <row r="231" spans="1:45" ht="24" customHeight="1">
      <c r="A231" s="115"/>
      <c r="B231" s="1817"/>
      <c r="C231" s="338" t="s">
        <v>760</v>
      </c>
      <c r="D231" s="338"/>
      <c r="E231" s="793" t="s">
        <v>15555</v>
      </c>
      <c r="F231" s="338" t="s">
        <v>762</v>
      </c>
      <c r="G231" s="338">
        <v>319.2</v>
      </c>
      <c r="H231" s="792"/>
      <c r="I231" s="792"/>
      <c r="J231" s="254"/>
      <c r="K231" s="254"/>
      <c r="L231" s="254"/>
      <c r="M231" s="254"/>
      <c r="N231" s="254"/>
      <c r="O231" s="244"/>
      <c r="P231" s="244"/>
      <c r="Q231" s="244"/>
      <c r="R231" s="244"/>
      <c r="S231" s="244"/>
      <c r="T231" s="300">
        <v>2008</v>
      </c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  <c r="AO231" s="244"/>
      <c r="AP231" s="244"/>
      <c r="AQ231" s="244"/>
      <c r="AR231" s="244"/>
      <c r="AS231" s="244"/>
    </row>
    <row r="232" spans="1:45" ht="24" customHeight="1">
      <c r="A232" s="217"/>
      <c r="B232" s="1823"/>
      <c r="C232" s="254" t="s">
        <v>12481</v>
      </c>
      <c r="D232" s="254"/>
      <c r="E232" s="254" t="s">
        <v>15556</v>
      </c>
      <c r="F232" s="254" t="s">
        <v>12508</v>
      </c>
      <c r="G232" s="228">
        <v>2000</v>
      </c>
      <c r="H232" s="254"/>
      <c r="I232" s="254"/>
      <c r="J232" s="254">
        <v>20</v>
      </c>
      <c r="K232" s="254">
        <v>15</v>
      </c>
      <c r="L232" s="254"/>
      <c r="M232" s="254"/>
      <c r="N232" s="254">
        <f>J232*K232</f>
        <v>300</v>
      </c>
      <c r="O232" s="645"/>
      <c r="P232" s="254"/>
      <c r="Q232" s="254"/>
      <c r="R232" s="798"/>
      <c r="S232" s="291"/>
      <c r="T232" s="300">
        <v>2012</v>
      </c>
      <c r="U232" s="645"/>
      <c r="V232" s="236">
        <v>509</v>
      </c>
      <c r="W232" s="254"/>
      <c r="X232" s="254"/>
      <c r="Y232" s="254"/>
      <c r="Z232" s="254"/>
      <c r="AA232" s="227">
        <v>2021</v>
      </c>
      <c r="AB232" s="254"/>
      <c r="AC232" s="254"/>
      <c r="AD232" s="254"/>
      <c r="AE232" s="254"/>
      <c r="AF232" s="254"/>
      <c r="AG232" s="254"/>
      <c r="AH232" s="254"/>
      <c r="AI232" s="254"/>
      <c r="AJ232" s="254"/>
      <c r="AK232" s="254"/>
      <c r="AL232" s="254"/>
      <c r="AM232" s="254"/>
      <c r="AN232" s="254"/>
      <c r="AO232" s="254"/>
      <c r="AP232" s="254"/>
      <c r="AQ232" s="254"/>
      <c r="AR232" s="254"/>
      <c r="AS232" s="254" t="s">
        <v>1440</v>
      </c>
    </row>
    <row r="233" spans="1:45" ht="24" customHeight="1">
      <c r="A233" s="217"/>
      <c r="B233" s="1823"/>
      <c r="C233" s="645" t="s">
        <v>760</v>
      </c>
      <c r="D233" s="645"/>
      <c r="E233" s="645" t="s">
        <v>15557</v>
      </c>
      <c r="F233" s="645" t="s">
        <v>8014</v>
      </c>
      <c r="G233" s="228">
        <f>21*35</f>
        <v>735</v>
      </c>
      <c r="H233" s="645"/>
      <c r="I233" s="792"/>
      <c r="J233" s="254">
        <v>21</v>
      </c>
      <c r="K233" s="254">
        <v>35</v>
      </c>
      <c r="L233" s="254"/>
      <c r="M233" s="254"/>
      <c r="N233" s="254">
        <f>J233*K233</f>
        <v>735</v>
      </c>
      <c r="O233" s="645"/>
      <c r="P233" s="254"/>
      <c r="Q233" s="254"/>
      <c r="R233" s="798"/>
      <c r="S233" s="291"/>
      <c r="T233" s="300">
        <v>2006</v>
      </c>
      <c r="U233" s="645"/>
      <c r="V233" s="236"/>
      <c r="W233" s="254"/>
      <c r="X233" s="254"/>
      <c r="Y233" s="254"/>
      <c r="Z233" s="254"/>
      <c r="AA233" s="254"/>
      <c r="AB233" s="254"/>
      <c r="AC233" s="254"/>
      <c r="AD233" s="254"/>
      <c r="AE233" s="254"/>
      <c r="AF233" s="254"/>
      <c r="AG233" s="254"/>
      <c r="AH233" s="254"/>
      <c r="AI233" s="254"/>
      <c r="AJ233" s="254"/>
      <c r="AK233" s="254"/>
      <c r="AL233" s="254"/>
      <c r="AM233" s="254"/>
      <c r="AN233" s="254"/>
      <c r="AO233" s="254"/>
      <c r="AP233" s="254"/>
      <c r="AQ233" s="254"/>
      <c r="AR233" s="254"/>
      <c r="AS233" s="254" t="s">
        <v>1440</v>
      </c>
    </row>
    <row r="234" spans="1:45" ht="24" customHeight="1">
      <c r="A234" s="217"/>
      <c r="B234" s="1823"/>
      <c r="C234" s="645" t="s">
        <v>760</v>
      </c>
      <c r="D234" s="645"/>
      <c r="E234" s="645" t="s">
        <v>15558</v>
      </c>
      <c r="F234" s="645" t="s">
        <v>8014</v>
      </c>
      <c r="G234" s="228">
        <f>21.2*18</f>
        <v>381.59999999999997</v>
      </c>
      <c r="H234" s="645"/>
      <c r="I234" s="792"/>
      <c r="J234" s="254">
        <v>21.2</v>
      </c>
      <c r="K234" s="254">
        <v>18</v>
      </c>
      <c r="L234" s="254"/>
      <c r="M234" s="254"/>
      <c r="N234" s="254">
        <f>J234*K234*2</f>
        <v>763.19999999999993</v>
      </c>
      <c r="O234" s="244"/>
      <c r="P234" s="244"/>
      <c r="Q234" s="244"/>
      <c r="R234" s="492"/>
      <c r="S234" s="244"/>
      <c r="T234" s="300">
        <v>2006</v>
      </c>
      <c r="U234" s="492"/>
      <c r="V234" s="492"/>
      <c r="W234" s="492"/>
      <c r="X234" s="492"/>
      <c r="Y234" s="492"/>
      <c r="Z234" s="244"/>
      <c r="AA234" s="492"/>
      <c r="AB234" s="492"/>
      <c r="AC234" s="492"/>
      <c r="AD234" s="492"/>
      <c r="AE234" s="492"/>
      <c r="AF234" s="492"/>
      <c r="AG234" s="492"/>
      <c r="AH234" s="492"/>
      <c r="AI234" s="492"/>
      <c r="AJ234" s="492"/>
      <c r="AK234" s="492"/>
      <c r="AL234" s="492"/>
      <c r="AM234" s="492"/>
      <c r="AN234" s="492"/>
      <c r="AO234" s="492"/>
      <c r="AP234" s="492"/>
      <c r="AQ234" s="492"/>
      <c r="AR234" s="492"/>
      <c r="AS234" s="244"/>
    </row>
    <row r="235" spans="1:45" ht="24" customHeight="1">
      <c r="A235" s="217"/>
      <c r="B235" s="1823"/>
      <c r="C235" s="244" t="s">
        <v>760</v>
      </c>
      <c r="D235" s="492"/>
      <c r="E235" s="254" t="s">
        <v>11295</v>
      </c>
      <c r="F235" s="254" t="s">
        <v>8017</v>
      </c>
      <c r="G235" s="228">
        <v>2535</v>
      </c>
      <c r="H235" s="244"/>
      <c r="I235" s="233"/>
      <c r="J235" s="254"/>
      <c r="K235" s="254"/>
      <c r="L235" s="254"/>
      <c r="M235" s="254"/>
      <c r="N235" s="254"/>
      <c r="O235" s="380"/>
      <c r="P235" s="380"/>
      <c r="Q235" s="380"/>
      <c r="R235" s="380"/>
      <c r="S235" s="380"/>
      <c r="T235" s="300">
        <v>2020</v>
      </c>
      <c r="U235" s="380"/>
      <c r="V235" s="380"/>
      <c r="W235" s="380"/>
      <c r="X235" s="380"/>
      <c r="Y235" s="380"/>
      <c r="Z235" s="380"/>
      <c r="AA235" s="380"/>
      <c r="AB235" s="380"/>
      <c r="AC235" s="380"/>
      <c r="AD235" s="380"/>
      <c r="AE235" s="380"/>
      <c r="AF235" s="380"/>
      <c r="AG235" s="380"/>
      <c r="AH235" s="380"/>
      <c r="AI235" s="380"/>
      <c r="AJ235" s="380"/>
      <c r="AK235" s="380"/>
      <c r="AL235" s="380"/>
      <c r="AM235" s="380"/>
      <c r="AN235" s="380"/>
      <c r="AO235" s="380"/>
      <c r="AP235" s="380"/>
      <c r="AQ235" s="380"/>
      <c r="AR235" s="380"/>
      <c r="AS235" s="380"/>
    </row>
    <row r="236" spans="1:45" ht="24" customHeight="1">
      <c r="A236" s="217"/>
      <c r="B236" s="1823"/>
      <c r="C236" s="244" t="s">
        <v>760</v>
      </c>
      <c r="D236" s="492"/>
      <c r="E236" s="254" t="s">
        <v>18856</v>
      </c>
      <c r="F236" s="254" t="s">
        <v>12481</v>
      </c>
      <c r="G236" s="228">
        <v>1075</v>
      </c>
      <c r="H236" s="244"/>
      <c r="I236" s="233"/>
      <c r="J236" s="254"/>
      <c r="K236" s="254"/>
      <c r="L236" s="254"/>
      <c r="M236" s="254"/>
      <c r="N236" s="254"/>
      <c r="O236" s="380"/>
      <c r="P236" s="380"/>
      <c r="Q236" s="380"/>
      <c r="R236" s="380"/>
      <c r="S236" s="380"/>
      <c r="T236" s="300">
        <v>2024</v>
      </c>
      <c r="U236" s="380"/>
      <c r="V236" s="380"/>
      <c r="W236" s="380"/>
      <c r="X236" s="380"/>
      <c r="Y236" s="380"/>
      <c r="Z236" s="380"/>
      <c r="AA236" s="380"/>
      <c r="AB236" s="380"/>
      <c r="AC236" s="380"/>
      <c r="AD236" s="380"/>
      <c r="AE236" s="380"/>
      <c r="AF236" s="380"/>
      <c r="AG236" s="380"/>
      <c r="AH236" s="380"/>
      <c r="AI236" s="380"/>
      <c r="AJ236" s="380"/>
      <c r="AK236" s="380"/>
      <c r="AL236" s="380"/>
      <c r="AM236" s="380"/>
      <c r="AN236" s="380"/>
      <c r="AO236" s="380"/>
      <c r="AP236" s="380"/>
      <c r="AQ236" s="380"/>
      <c r="AR236" s="380"/>
      <c r="AS236" s="380"/>
    </row>
    <row r="237" spans="1:45" s="1821" customFormat="1" ht="24" customHeight="1">
      <c r="A237" s="1819"/>
      <c r="B237" s="1820" t="s">
        <v>271</v>
      </c>
      <c r="C237" s="318" t="s">
        <v>13537</v>
      </c>
      <c r="D237" s="380"/>
      <c r="E237" s="315">
        <f>COUNTA(E238:E259)</f>
        <v>22</v>
      </c>
      <c r="F237" s="318"/>
      <c r="G237" s="318">
        <f>SUM(G238:G259)</f>
        <v>50659</v>
      </c>
      <c r="H237" s="318">
        <f>SUM(H238:H259)</f>
        <v>2487.12</v>
      </c>
      <c r="I237" s="318">
        <f>SUM(I238:I259)</f>
        <v>11543.2</v>
      </c>
      <c r="J237" s="318"/>
      <c r="K237" s="318"/>
      <c r="L237" s="318"/>
      <c r="M237" s="318"/>
      <c r="N237" s="318"/>
      <c r="O237" s="380"/>
      <c r="P237" s="380"/>
      <c r="Q237" s="380"/>
      <c r="R237" s="380"/>
      <c r="S237" s="380"/>
      <c r="T237" s="300"/>
      <c r="U237" s="380"/>
      <c r="V237" s="380"/>
      <c r="W237" s="380"/>
      <c r="X237" s="380"/>
      <c r="Y237" s="380"/>
      <c r="Z237" s="380"/>
      <c r="AA237" s="380"/>
      <c r="AB237" s="380"/>
      <c r="AC237" s="380"/>
      <c r="AD237" s="380"/>
      <c r="AE237" s="380"/>
      <c r="AF237" s="380"/>
      <c r="AG237" s="380"/>
      <c r="AH237" s="380"/>
      <c r="AI237" s="380"/>
      <c r="AJ237" s="380"/>
      <c r="AK237" s="380"/>
      <c r="AL237" s="380"/>
      <c r="AM237" s="380"/>
      <c r="AN237" s="380"/>
      <c r="AO237" s="380"/>
      <c r="AP237" s="380"/>
      <c r="AQ237" s="380"/>
      <c r="AR237" s="380"/>
      <c r="AS237" s="380"/>
    </row>
    <row r="238" spans="1:45" ht="24" customHeight="1">
      <c r="A238" s="217"/>
      <c r="B238" s="1823"/>
      <c r="C238" s="228" t="s">
        <v>777</v>
      </c>
      <c r="D238" s="244"/>
      <c r="E238" s="260" t="s">
        <v>15559</v>
      </c>
      <c r="F238" s="228" t="s">
        <v>1928</v>
      </c>
      <c r="G238" s="228">
        <v>825</v>
      </c>
      <c r="H238" s="228">
        <v>63</v>
      </c>
      <c r="I238" s="228">
        <v>63</v>
      </c>
      <c r="J238" s="228"/>
      <c r="K238" s="228"/>
      <c r="L238" s="228"/>
      <c r="M238" s="228"/>
      <c r="N238" s="228"/>
      <c r="O238" s="244"/>
      <c r="P238" s="244"/>
      <c r="Q238" s="244"/>
      <c r="R238" s="244"/>
      <c r="S238" s="244"/>
      <c r="T238" s="300">
        <v>2008</v>
      </c>
      <c r="U238" s="244"/>
      <c r="V238" s="244"/>
      <c r="W238" s="244"/>
      <c r="X238" s="244"/>
      <c r="Y238" s="244"/>
      <c r="Z238" s="244">
        <v>650</v>
      </c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  <c r="AP238" s="244"/>
      <c r="AQ238" s="244"/>
      <c r="AR238" s="244"/>
      <c r="AS238" s="244" t="s">
        <v>10059</v>
      </c>
    </row>
    <row r="239" spans="1:45" ht="24" customHeight="1">
      <c r="A239" s="217"/>
      <c r="B239" s="1823"/>
      <c r="C239" s="228" t="s">
        <v>777</v>
      </c>
      <c r="D239" s="244"/>
      <c r="E239" s="260" t="s">
        <v>2335</v>
      </c>
      <c r="F239" s="228" t="s">
        <v>777</v>
      </c>
      <c r="G239" s="228">
        <v>980</v>
      </c>
      <c r="H239" s="228"/>
      <c r="I239" s="228"/>
      <c r="J239" s="228"/>
      <c r="K239" s="228"/>
      <c r="L239" s="228"/>
      <c r="M239" s="228"/>
      <c r="N239" s="228">
        <v>1070</v>
      </c>
      <c r="O239" s="244"/>
      <c r="P239" s="244"/>
      <c r="Q239" s="244"/>
      <c r="R239" s="244"/>
      <c r="S239" s="244"/>
      <c r="T239" s="300">
        <v>2010</v>
      </c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  <c r="AP239" s="244"/>
      <c r="AQ239" s="244"/>
      <c r="AR239" s="244"/>
      <c r="AS239" s="244" t="s">
        <v>2336</v>
      </c>
    </row>
    <row r="240" spans="1:45" ht="24" customHeight="1">
      <c r="A240" s="217"/>
      <c r="B240" s="1823"/>
      <c r="C240" s="228" t="s">
        <v>2007</v>
      </c>
      <c r="D240" s="244"/>
      <c r="E240" s="260" t="s">
        <v>15560</v>
      </c>
      <c r="F240" s="522" t="s">
        <v>2007</v>
      </c>
      <c r="G240" s="228"/>
      <c r="H240" s="228"/>
      <c r="I240" s="228">
        <v>98</v>
      </c>
      <c r="J240" s="228"/>
      <c r="K240" s="228"/>
      <c r="L240" s="228"/>
      <c r="M240" s="228"/>
      <c r="N240" s="228"/>
      <c r="O240" s="244"/>
      <c r="P240" s="244"/>
      <c r="Q240" s="244"/>
      <c r="R240" s="244"/>
      <c r="S240" s="244"/>
      <c r="T240" s="300">
        <v>2021</v>
      </c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  <c r="AP240" s="244"/>
      <c r="AQ240" s="244"/>
      <c r="AR240" s="244"/>
      <c r="AS240" s="244"/>
    </row>
    <row r="241" spans="1:45" ht="24" customHeight="1">
      <c r="A241" s="217"/>
      <c r="B241" s="1823"/>
      <c r="C241" s="228" t="s">
        <v>573</v>
      </c>
      <c r="D241" s="244"/>
      <c r="E241" s="260" t="s">
        <v>10057</v>
      </c>
      <c r="F241" s="228" t="s">
        <v>573</v>
      </c>
      <c r="G241" s="228">
        <v>1023</v>
      </c>
      <c r="H241" s="228"/>
      <c r="I241" s="228"/>
      <c r="J241" s="228"/>
      <c r="K241" s="228"/>
      <c r="L241" s="228"/>
      <c r="M241" s="228"/>
      <c r="N241" s="228">
        <v>990</v>
      </c>
      <c r="O241" s="244"/>
      <c r="P241" s="244"/>
      <c r="Q241" s="244"/>
      <c r="R241" s="244"/>
      <c r="S241" s="244"/>
      <c r="T241" s="300">
        <v>2017</v>
      </c>
      <c r="U241" s="244"/>
      <c r="V241" s="244"/>
      <c r="W241" s="244"/>
      <c r="X241" s="244"/>
      <c r="Y241" s="244"/>
      <c r="Z241" s="244">
        <v>190</v>
      </c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4"/>
      <c r="AM241" s="244"/>
      <c r="AN241" s="244"/>
      <c r="AO241" s="244"/>
      <c r="AP241" s="244"/>
      <c r="AQ241" s="244"/>
      <c r="AR241" s="244"/>
      <c r="AS241" s="244" t="s">
        <v>11275</v>
      </c>
    </row>
    <row r="242" spans="1:45" ht="24" customHeight="1">
      <c r="A242" s="217"/>
      <c r="B242" s="1823"/>
      <c r="C242" s="228" t="s">
        <v>573</v>
      </c>
      <c r="D242" s="244"/>
      <c r="E242" s="260" t="s">
        <v>12535</v>
      </c>
      <c r="F242" s="306" t="s">
        <v>13510</v>
      </c>
      <c r="G242" s="228">
        <v>7044</v>
      </c>
      <c r="H242" s="228"/>
      <c r="I242" s="228"/>
      <c r="J242" s="228"/>
      <c r="K242" s="228"/>
      <c r="L242" s="228"/>
      <c r="M242" s="228"/>
      <c r="N242" s="228">
        <v>6882</v>
      </c>
      <c r="O242" s="244"/>
      <c r="P242" s="244"/>
      <c r="Q242" s="244"/>
      <c r="R242" s="244"/>
      <c r="S242" s="244"/>
      <c r="T242" s="300">
        <v>2016</v>
      </c>
      <c r="U242" s="244"/>
      <c r="V242" s="244"/>
      <c r="W242" s="244"/>
      <c r="X242" s="244"/>
      <c r="Y242" s="244"/>
      <c r="Z242" s="244">
        <v>200</v>
      </c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  <c r="AP242" s="244"/>
      <c r="AQ242" s="244"/>
      <c r="AR242" s="244"/>
      <c r="AS242" s="244" t="s">
        <v>10058</v>
      </c>
    </row>
    <row r="243" spans="1:45" ht="24" customHeight="1">
      <c r="A243" s="217"/>
      <c r="B243" s="1823"/>
      <c r="C243" s="228" t="s">
        <v>2011</v>
      </c>
      <c r="D243" s="244"/>
      <c r="E243" s="260" t="s">
        <v>18286</v>
      </c>
      <c r="F243" s="228" t="s">
        <v>2011</v>
      </c>
      <c r="G243" s="228">
        <v>5580</v>
      </c>
      <c r="H243" s="228">
        <v>517.12</v>
      </c>
      <c r="I243" s="228">
        <v>181.35</v>
      </c>
      <c r="J243" s="228"/>
      <c r="K243" s="228"/>
      <c r="L243" s="228"/>
      <c r="M243" s="228"/>
      <c r="N243" s="228"/>
      <c r="O243" s="244"/>
      <c r="P243" s="244"/>
      <c r="Q243" s="244"/>
      <c r="R243" s="244"/>
      <c r="S243" s="244"/>
      <c r="T243" s="300">
        <v>2021</v>
      </c>
      <c r="U243" s="244"/>
      <c r="V243" s="244"/>
      <c r="W243" s="244"/>
      <c r="X243" s="244"/>
      <c r="Y243" s="244"/>
      <c r="Z243" s="244">
        <v>3250</v>
      </c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  <c r="AP243" s="244"/>
      <c r="AQ243" s="244"/>
      <c r="AR243" s="244"/>
      <c r="AS243" s="244" t="s">
        <v>10060</v>
      </c>
    </row>
    <row r="244" spans="1:45" ht="24" customHeight="1">
      <c r="A244" s="217"/>
      <c r="B244" s="1823"/>
      <c r="C244" s="228" t="s">
        <v>2054</v>
      </c>
      <c r="D244" s="244"/>
      <c r="E244" s="260" t="s">
        <v>15562</v>
      </c>
      <c r="F244" s="228" t="s">
        <v>2054</v>
      </c>
      <c r="G244" s="228">
        <v>900</v>
      </c>
      <c r="H244" s="228"/>
      <c r="I244" s="228">
        <v>900</v>
      </c>
      <c r="J244" s="228"/>
      <c r="K244" s="228"/>
      <c r="L244" s="228"/>
      <c r="M244" s="228"/>
      <c r="N244" s="228"/>
      <c r="O244" s="244"/>
      <c r="P244" s="244"/>
      <c r="Q244" s="244"/>
      <c r="R244" s="244"/>
      <c r="S244" s="244"/>
      <c r="T244" s="300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 t="s">
        <v>13519</v>
      </c>
    </row>
    <row r="245" spans="1:45" ht="24" customHeight="1">
      <c r="A245" s="217"/>
      <c r="B245" s="1823"/>
      <c r="C245" s="228" t="s">
        <v>2189</v>
      </c>
      <c r="D245" s="244"/>
      <c r="E245" s="260" t="s">
        <v>15563</v>
      </c>
      <c r="F245" s="522" t="s">
        <v>13520</v>
      </c>
      <c r="G245" s="228">
        <v>1000</v>
      </c>
      <c r="H245" s="228">
        <v>51</v>
      </c>
      <c r="I245" s="228">
        <v>51</v>
      </c>
      <c r="J245" s="228"/>
      <c r="K245" s="228"/>
      <c r="L245" s="228"/>
      <c r="M245" s="228"/>
      <c r="N245" s="228"/>
      <c r="O245" s="244"/>
      <c r="P245" s="244">
        <v>200</v>
      </c>
      <c r="Q245" s="244"/>
      <c r="R245" s="244"/>
      <c r="S245" s="244"/>
      <c r="T245" s="300">
        <v>2007</v>
      </c>
      <c r="U245" s="244"/>
      <c r="V245" s="244"/>
      <c r="W245" s="244"/>
      <c r="X245" s="244"/>
      <c r="Y245" s="244"/>
      <c r="Z245" s="244">
        <v>663</v>
      </c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 t="s">
        <v>2341</v>
      </c>
    </row>
    <row r="246" spans="1:45" ht="24" customHeight="1">
      <c r="A246" s="217"/>
      <c r="B246" s="1823"/>
      <c r="C246" s="228" t="s">
        <v>2054</v>
      </c>
      <c r="D246" s="244"/>
      <c r="E246" s="260" t="s">
        <v>12537</v>
      </c>
      <c r="F246" s="522" t="s">
        <v>13520</v>
      </c>
      <c r="G246" s="228">
        <v>807</v>
      </c>
      <c r="H246" s="228"/>
      <c r="I246" s="228"/>
      <c r="J246" s="228">
        <v>25.8</v>
      </c>
      <c r="K246" s="228">
        <v>8.9</v>
      </c>
      <c r="L246" s="228"/>
      <c r="M246" s="228"/>
      <c r="N246" s="228"/>
      <c r="O246" s="244"/>
      <c r="P246" s="244"/>
      <c r="Q246" s="244"/>
      <c r="R246" s="244"/>
      <c r="S246" s="244"/>
      <c r="T246" s="300">
        <v>2021</v>
      </c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  <c r="AP246" s="244"/>
      <c r="AQ246" s="244"/>
      <c r="AR246" s="244"/>
      <c r="AS246" s="244"/>
    </row>
    <row r="247" spans="1:45" ht="24" customHeight="1">
      <c r="A247" s="217"/>
      <c r="B247" s="1823"/>
      <c r="C247" s="228" t="s">
        <v>2189</v>
      </c>
      <c r="D247" s="244"/>
      <c r="E247" s="260" t="s">
        <v>13521</v>
      </c>
      <c r="F247" s="522" t="s">
        <v>13522</v>
      </c>
      <c r="G247" s="228">
        <v>3945</v>
      </c>
      <c r="H247" s="228"/>
      <c r="I247" s="228">
        <v>167.85</v>
      </c>
      <c r="J247" s="228">
        <v>40</v>
      </c>
      <c r="K247" s="228">
        <v>40</v>
      </c>
      <c r="L247" s="228">
        <v>8</v>
      </c>
      <c r="M247" s="228">
        <v>5</v>
      </c>
      <c r="N247" s="228">
        <v>1796</v>
      </c>
      <c r="O247" s="244"/>
      <c r="P247" s="244">
        <v>100</v>
      </c>
      <c r="Q247" s="244"/>
      <c r="R247" s="244"/>
      <c r="S247" s="244"/>
      <c r="T247" s="300">
        <v>2016</v>
      </c>
      <c r="U247" s="244"/>
      <c r="V247" s="244"/>
      <c r="W247" s="244"/>
      <c r="X247" s="244"/>
      <c r="Y247" s="244"/>
      <c r="Z247" s="244">
        <v>800</v>
      </c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 t="s">
        <v>18287</v>
      </c>
    </row>
    <row r="248" spans="1:45" ht="35.1" customHeight="1">
      <c r="A248" s="217"/>
      <c r="B248" s="1823"/>
      <c r="C248" s="228" t="s">
        <v>2189</v>
      </c>
      <c r="D248" s="244"/>
      <c r="E248" s="260" t="s">
        <v>11795</v>
      </c>
      <c r="F248" s="522" t="s">
        <v>13492</v>
      </c>
      <c r="G248" s="228">
        <v>11985</v>
      </c>
      <c r="H248" s="228"/>
      <c r="I248" s="228">
        <v>8226</v>
      </c>
      <c r="J248" s="228"/>
      <c r="K248" s="228"/>
      <c r="L248" s="228"/>
      <c r="M248" s="228"/>
      <c r="N248" s="228"/>
      <c r="O248" s="244"/>
      <c r="P248" s="244"/>
      <c r="Q248" s="244"/>
      <c r="R248" s="244"/>
      <c r="S248" s="244"/>
      <c r="T248" s="300">
        <v>2020</v>
      </c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4"/>
      <c r="AM248" s="244"/>
      <c r="AN248" s="244"/>
      <c r="AO248" s="244"/>
      <c r="AP248" s="244"/>
      <c r="AQ248" s="244"/>
      <c r="AR248" s="244"/>
      <c r="AS248" s="244" t="s">
        <v>18288</v>
      </c>
    </row>
    <row r="249" spans="1:45" ht="24" customHeight="1">
      <c r="A249" s="217"/>
      <c r="B249" s="1823"/>
      <c r="C249" s="228" t="s">
        <v>2189</v>
      </c>
      <c r="D249" s="244"/>
      <c r="E249" s="260" t="s">
        <v>15564</v>
      </c>
      <c r="F249" s="228" t="s">
        <v>2189</v>
      </c>
      <c r="G249" s="228"/>
      <c r="H249" s="228"/>
      <c r="I249" s="228"/>
      <c r="J249" s="228"/>
      <c r="K249" s="228"/>
      <c r="L249" s="228"/>
      <c r="M249" s="228"/>
      <c r="N249" s="228">
        <v>600</v>
      </c>
      <c r="O249" s="244"/>
      <c r="P249" s="244"/>
      <c r="Q249" s="244"/>
      <c r="R249" s="244"/>
      <c r="S249" s="244"/>
      <c r="T249" s="300">
        <v>2012</v>
      </c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4"/>
      <c r="AM249" s="244"/>
      <c r="AN249" s="244"/>
      <c r="AO249" s="244"/>
      <c r="AP249" s="244"/>
      <c r="AQ249" s="244"/>
      <c r="AR249" s="244"/>
      <c r="AS249" s="244" t="s">
        <v>11259</v>
      </c>
    </row>
    <row r="250" spans="1:45" ht="24" customHeight="1">
      <c r="A250" s="217"/>
      <c r="B250" s="1823"/>
      <c r="C250" s="228" t="s">
        <v>2189</v>
      </c>
      <c r="D250" s="244"/>
      <c r="E250" s="260" t="s">
        <v>15565</v>
      </c>
      <c r="F250" s="228" t="s">
        <v>2189</v>
      </c>
      <c r="G250" s="228"/>
      <c r="H250" s="228"/>
      <c r="I250" s="228"/>
      <c r="J250" s="228"/>
      <c r="K250" s="228"/>
      <c r="L250" s="228"/>
      <c r="M250" s="228"/>
      <c r="N250" s="228">
        <v>530</v>
      </c>
      <c r="O250" s="244"/>
      <c r="P250" s="244"/>
      <c r="Q250" s="244"/>
      <c r="R250" s="244"/>
      <c r="S250" s="244"/>
      <c r="T250" s="300">
        <v>2011</v>
      </c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 t="s">
        <v>11259</v>
      </c>
    </row>
    <row r="251" spans="1:45" ht="24" customHeight="1">
      <c r="A251" s="217"/>
      <c r="B251" s="1823"/>
      <c r="C251" s="228" t="s">
        <v>2189</v>
      </c>
      <c r="D251" s="244"/>
      <c r="E251" s="260" t="s">
        <v>15566</v>
      </c>
      <c r="F251" s="228" t="s">
        <v>2189</v>
      </c>
      <c r="G251" s="228"/>
      <c r="H251" s="228"/>
      <c r="I251" s="228"/>
      <c r="J251" s="228"/>
      <c r="K251" s="228"/>
      <c r="L251" s="228"/>
      <c r="M251" s="228"/>
      <c r="N251" s="228">
        <v>1956</v>
      </c>
      <c r="O251" s="244"/>
      <c r="P251" s="244"/>
      <c r="Q251" s="244"/>
      <c r="R251" s="244"/>
      <c r="S251" s="244"/>
      <c r="T251" s="300">
        <v>2011</v>
      </c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  <c r="AP251" s="244"/>
      <c r="AQ251" s="244"/>
      <c r="AR251" s="244"/>
      <c r="AS251" s="244" t="s">
        <v>11259</v>
      </c>
    </row>
    <row r="252" spans="1:45" ht="24" customHeight="1">
      <c r="A252" s="217"/>
      <c r="B252" s="1823"/>
      <c r="C252" s="228" t="s">
        <v>1984</v>
      </c>
      <c r="D252" s="244"/>
      <c r="E252" s="260" t="s">
        <v>18926</v>
      </c>
      <c r="F252" s="228" t="s">
        <v>1984</v>
      </c>
      <c r="G252" s="228">
        <v>1542</v>
      </c>
      <c r="H252" s="228"/>
      <c r="I252" s="228"/>
      <c r="J252" s="228"/>
      <c r="K252" s="228"/>
      <c r="L252" s="228"/>
      <c r="M252" s="228"/>
      <c r="N252" s="228">
        <v>832</v>
      </c>
      <c r="O252" s="244"/>
      <c r="P252" s="244"/>
      <c r="Q252" s="244"/>
      <c r="R252" s="244"/>
      <c r="S252" s="244"/>
      <c r="T252" s="300">
        <v>2023</v>
      </c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>
        <v>2</v>
      </c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  <c r="AP252" s="244"/>
      <c r="AQ252" s="244"/>
      <c r="AR252" s="244"/>
      <c r="AS252" s="244"/>
    </row>
    <row r="253" spans="1:45" ht="24" customHeight="1">
      <c r="A253" s="217"/>
      <c r="B253" s="1823"/>
      <c r="C253" s="228" t="s">
        <v>1984</v>
      </c>
      <c r="D253" s="244"/>
      <c r="E253" s="260" t="s">
        <v>18927</v>
      </c>
      <c r="F253" s="228" t="s">
        <v>1984</v>
      </c>
      <c r="G253" s="228">
        <v>1542</v>
      </c>
      <c r="H253" s="228"/>
      <c r="I253" s="228"/>
      <c r="J253" s="228"/>
      <c r="K253" s="228"/>
      <c r="L253" s="228"/>
      <c r="M253" s="228"/>
      <c r="N253" s="228">
        <v>630</v>
      </c>
      <c r="O253" s="244"/>
      <c r="P253" s="244"/>
      <c r="Q253" s="244"/>
      <c r="R253" s="244"/>
      <c r="S253" s="244"/>
      <c r="T253" s="300">
        <v>2023</v>
      </c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>
        <v>2</v>
      </c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</row>
    <row r="254" spans="1:45" ht="24" customHeight="1">
      <c r="A254" s="217"/>
      <c r="B254" s="1823"/>
      <c r="C254" s="228" t="s">
        <v>1984</v>
      </c>
      <c r="D254" s="244"/>
      <c r="E254" s="260" t="s">
        <v>18928</v>
      </c>
      <c r="F254" s="228" t="s">
        <v>1984</v>
      </c>
      <c r="G254" s="228">
        <v>6675</v>
      </c>
      <c r="H254" s="228">
        <v>1856</v>
      </c>
      <c r="I254" s="228">
        <v>1856</v>
      </c>
      <c r="J254" s="228"/>
      <c r="K254" s="228"/>
      <c r="L254" s="228"/>
      <c r="M254" s="228"/>
      <c r="N254" s="228">
        <v>537</v>
      </c>
      <c r="O254" s="244"/>
      <c r="P254" s="244"/>
      <c r="Q254" s="244"/>
      <c r="R254" s="244"/>
      <c r="S254" s="244"/>
      <c r="T254" s="300">
        <v>2023</v>
      </c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>
        <v>2</v>
      </c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</row>
    <row r="255" spans="1:45" ht="24" customHeight="1">
      <c r="A255" s="217"/>
      <c r="B255" s="1823"/>
      <c r="C255" s="228" t="s">
        <v>1912</v>
      </c>
      <c r="D255" s="244"/>
      <c r="E255" s="260" t="s">
        <v>15569</v>
      </c>
      <c r="F255" s="228" t="s">
        <v>11261</v>
      </c>
      <c r="G255" s="228">
        <v>4032</v>
      </c>
      <c r="H255" s="228"/>
      <c r="I255" s="228"/>
      <c r="J255" s="228">
        <v>29</v>
      </c>
      <c r="K255" s="228">
        <v>64</v>
      </c>
      <c r="L255" s="228"/>
      <c r="M255" s="228"/>
      <c r="N255" s="228">
        <v>850</v>
      </c>
      <c r="O255" s="244"/>
      <c r="P255" s="244"/>
      <c r="Q255" s="244"/>
      <c r="R255" s="244"/>
      <c r="S255" s="244"/>
      <c r="T255" s="300">
        <v>1988</v>
      </c>
      <c r="U255" s="244"/>
      <c r="V255" s="244"/>
      <c r="W255" s="244"/>
      <c r="X255" s="244"/>
      <c r="Y255" s="244"/>
      <c r="Z255" s="244">
        <v>300</v>
      </c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 t="s">
        <v>11262</v>
      </c>
    </row>
    <row r="256" spans="1:45" ht="24" customHeight="1">
      <c r="A256" s="217"/>
      <c r="B256" s="1823"/>
      <c r="C256" s="228" t="s">
        <v>1912</v>
      </c>
      <c r="D256" s="244"/>
      <c r="E256" s="260" t="s">
        <v>15570</v>
      </c>
      <c r="F256" s="228" t="s">
        <v>1912</v>
      </c>
      <c r="G256" s="228">
        <v>800</v>
      </c>
      <c r="H256" s="228"/>
      <c r="I256" s="228"/>
      <c r="J256" s="228">
        <v>7</v>
      </c>
      <c r="K256" s="228">
        <v>15</v>
      </c>
      <c r="L256" s="228"/>
      <c r="M256" s="228"/>
      <c r="N256" s="228">
        <v>800</v>
      </c>
      <c r="O256" s="244"/>
      <c r="P256" s="244"/>
      <c r="Q256" s="244"/>
      <c r="R256" s="244"/>
      <c r="S256" s="244"/>
      <c r="T256" s="300">
        <v>2021</v>
      </c>
      <c r="U256" s="244"/>
      <c r="V256" s="244"/>
      <c r="W256" s="244"/>
      <c r="X256" s="244"/>
      <c r="Y256" s="244"/>
      <c r="Z256" s="244">
        <v>241</v>
      </c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 t="s">
        <v>711</v>
      </c>
    </row>
    <row r="257" spans="1:45" ht="24" customHeight="1">
      <c r="A257" s="217"/>
      <c r="B257" s="1823"/>
      <c r="C257" s="228" t="s">
        <v>1924</v>
      </c>
      <c r="D257" s="244"/>
      <c r="E257" s="260" t="s">
        <v>2344</v>
      </c>
      <c r="F257" s="228" t="s">
        <v>1929</v>
      </c>
      <c r="G257" s="228">
        <v>594</v>
      </c>
      <c r="H257" s="228"/>
      <c r="I257" s="228"/>
      <c r="J257" s="228"/>
      <c r="K257" s="228"/>
      <c r="L257" s="228"/>
      <c r="M257" s="228"/>
      <c r="N257" s="228">
        <v>594</v>
      </c>
      <c r="O257" s="244"/>
      <c r="P257" s="244"/>
      <c r="Q257" s="244"/>
      <c r="R257" s="244"/>
      <c r="S257" s="244"/>
      <c r="T257" s="300">
        <v>2010</v>
      </c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 t="s">
        <v>1440</v>
      </c>
    </row>
    <row r="258" spans="1:45" ht="24" customHeight="1">
      <c r="A258" s="217"/>
      <c r="B258" s="1823"/>
      <c r="C258" s="228" t="s">
        <v>1924</v>
      </c>
      <c r="D258" s="228"/>
      <c r="E258" s="228" t="s">
        <v>1932</v>
      </c>
      <c r="F258" s="228" t="s">
        <v>16142</v>
      </c>
      <c r="G258" s="228">
        <v>729</v>
      </c>
      <c r="H258" s="228"/>
      <c r="I258" s="228"/>
      <c r="J258" s="228">
        <v>24</v>
      </c>
      <c r="K258" s="228">
        <v>26</v>
      </c>
      <c r="L258" s="228"/>
      <c r="M258" s="228"/>
      <c r="N258" s="228">
        <v>624</v>
      </c>
      <c r="O258" s="228"/>
      <c r="P258" s="228"/>
      <c r="Q258" s="233"/>
      <c r="R258" s="233"/>
      <c r="S258" s="227"/>
      <c r="T258" s="300">
        <v>2015</v>
      </c>
      <c r="U258" s="233"/>
      <c r="V258" s="233"/>
      <c r="W258" s="233"/>
      <c r="X258" s="233"/>
      <c r="Y258" s="233"/>
      <c r="Z258" s="228"/>
      <c r="AA258" s="228"/>
      <c r="AB258" s="228"/>
      <c r="AC258" s="228"/>
      <c r="AD258" s="228"/>
      <c r="AE258" s="228"/>
      <c r="AF258" s="228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 t="s">
        <v>1933</v>
      </c>
    </row>
    <row r="259" spans="1:45" ht="24" customHeight="1">
      <c r="A259" s="217"/>
      <c r="B259" s="1823"/>
      <c r="C259" s="228" t="s">
        <v>1924</v>
      </c>
      <c r="D259" s="244"/>
      <c r="E259" s="260" t="s">
        <v>1934</v>
      </c>
      <c r="F259" s="228" t="s">
        <v>16142</v>
      </c>
      <c r="G259" s="228">
        <v>656</v>
      </c>
      <c r="H259" s="228"/>
      <c r="I259" s="228"/>
      <c r="J259" s="228">
        <v>24</v>
      </c>
      <c r="K259" s="228">
        <v>16</v>
      </c>
      <c r="L259" s="228"/>
      <c r="M259" s="228"/>
      <c r="N259" s="228">
        <v>384</v>
      </c>
      <c r="O259" s="244"/>
      <c r="P259" s="244"/>
      <c r="Q259" s="244"/>
      <c r="R259" s="244"/>
      <c r="S259" s="244"/>
      <c r="T259" s="300">
        <v>2015</v>
      </c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 t="s">
        <v>1933</v>
      </c>
    </row>
    <row r="260" spans="1:45" s="1830" customFormat="1" ht="24" customHeight="1">
      <c r="A260" s="1829"/>
      <c r="B260" s="1820" t="s">
        <v>13527</v>
      </c>
      <c r="C260" s="318" t="s">
        <v>13537</v>
      </c>
      <c r="D260" s="318"/>
      <c r="E260" s="315">
        <f>COUNTA(E261:E298)</f>
        <v>38</v>
      </c>
      <c r="F260" s="318"/>
      <c r="G260" s="318">
        <f>SUM(G261:G298)</f>
        <v>1259015.6000000001</v>
      </c>
      <c r="H260" s="318">
        <f>SUM(H261:H298)</f>
        <v>24402.37</v>
      </c>
      <c r="I260" s="318">
        <f>SUM(I261:I298)</f>
        <v>48718.37</v>
      </c>
      <c r="J260" s="318"/>
      <c r="K260" s="318"/>
      <c r="L260" s="318"/>
      <c r="M260" s="318"/>
      <c r="N260" s="318"/>
      <c r="O260" s="318"/>
      <c r="P260" s="318"/>
      <c r="Q260" s="349"/>
      <c r="R260" s="349"/>
      <c r="S260" s="314"/>
      <c r="T260" s="300"/>
      <c r="U260" s="349"/>
      <c r="V260" s="349"/>
      <c r="W260" s="349"/>
      <c r="X260" s="349"/>
      <c r="Y260" s="349"/>
      <c r="Z260" s="317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</row>
    <row r="261" spans="1:45" s="1833" customFormat="1" ht="24" customHeight="1">
      <c r="A261" s="217"/>
      <c r="B261" s="1832"/>
      <c r="C261" s="327" t="s">
        <v>777</v>
      </c>
      <c r="D261" s="327"/>
      <c r="E261" s="327" t="s">
        <v>16174</v>
      </c>
      <c r="F261" s="327" t="s">
        <v>777</v>
      </c>
      <c r="G261" s="327">
        <v>3</v>
      </c>
      <c r="H261" s="327"/>
      <c r="I261" s="327"/>
      <c r="J261" s="327">
        <v>6.5</v>
      </c>
      <c r="K261" s="327">
        <v>15</v>
      </c>
      <c r="L261" s="327"/>
      <c r="M261" s="327"/>
      <c r="N261" s="327">
        <v>105</v>
      </c>
      <c r="O261" s="327"/>
      <c r="P261" s="327"/>
      <c r="Q261" s="393"/>
      <c r="R261" s="393"/>
      <c r="S261" s="324"/>
      <c r="T261" s="485"/>
      <c r="U261" s="393"/>
      <c r="V261" s="393"/>
      <c r="W261" s="393"/>
      <c r="X261" s="393"/>
      <c r="Y261" s="393"/>
      <c r="Z261" s="326"/>
      <c r="AA261" s="327"/>
      <c r="AB261" s="327"/>
      <c r="AC261" s="327"/>
      <c r="AD261" s="327"/>
      <c r="AE261" s="327"/>
      <c r="AF261" s="327"/>
      <c r="AG261" s="327"/>
      <c r="AH261" s="327"/>
      <c r="AI261" s="327"/>
      <c r="AJ261" s="327"/>
      <c r="AK261" s="327"/>
      <c r="AL261" s="327"/>
      <c r="AM261" s="327"/>
      <c r="AN261" s="327"/>
      <c r="AO261" s="327"/>
      <c r="AP261" s="327"/>
      <c r="AQ261" s="327"/>
      <c r="AR261" s="327"/>
      <c r="AS261" s="327"/>
    </row>
    <row r="262" spans="1:45" s="1833" customFormat="1" ht="24" customHeight="1">
      <c r="A262" s="217"/>
      <c r="B262" s="1832"/>
      <c r="C262" s="327" t="s">
        <v>10277</v>
      </c>
      <c r="D262" s="327"/>
      <c r="E262" s="327" t="s">
        <v>15580</v>
      </c>
      <c r="F262" s="327" t="s">
        <v>10277</v>
      </c>
      <c r="G262" s="327">
        <v>917</v>
      </c>
      <c r="H262" s="327"/>
      <c r="I262" s="327"/>
      <c r="J262" s="327"/>
      <c r="K262" s="345"/>
      <c r="L262" s="345"/>
      <c r="M262" s="345"/>
      <c r="N262" s="345"/>
      <c r="O262" s="345"/>
      <c r="P262" s="345"/>
      <c r="Q262" s="345"/>
      <c r="R262" s="345"/>
      <c r="S262" s="345"/>
      <c r="T262" s="485">
        <v>2004</v>
      </c>
      <c r="U262" s="345"/>
      <c r="V262" s="345"/>
      <c r="W262" s="345"/>
      <c r="X262" s="345"/>
      <c r="Y262" s="345"/>
      <c r="Z262" s="345"/>
      <c r="AA262" s="345"/>
      <c r="AB262" s="345"/>
      <c r="AC262" s="345"/>
      <c r="AD262" s="345"/>
      <c r="AE262" s="345"/>
      <c r="AF262" s="345"/>
      <c r="AG262" s="345"/>
      <c r="AH262" s="345"/>
      <c r="AI262" s="345"/>
      <c r="AJ262" s="345"/>
      <c r="AK262" s="345"/>
      <c r="AL262" s="345"/>
      <c r="AM262" s="345"/>
      <c r="AN262" s="345"/>
      <c r="AO262" s="345"/>
      <c r="AP262" s="345"/>
      <c r="AQ262" s="345"/>
      <c r="AR262" s="345"/>
      <c r="AS262" s="327"/>
    </row>
    <row r="263" spans="1:45" s="1833" customFormat="1" ht="24" customHeight="1">
      <c r="A263" s="217"/>
      <c r="B263" s="1832"/>
      <c r="C263" s="327" t="s">
        <v>10277</v>
      </c>
      <c r="D263" s="327"/>
      <c r="E263" s="327" t="s">
        <v>15581</v>
      </c>
      <c r="F263" s="327" t="s">
        <v>10277</v>
      </c>
      <c r="G263" s="327">
        <v>781</v>
      </c>
      <c r="H263" s="327"/>
      <c r="I263" s="327"/>
      <c r="J263" s="327"/>
      <c r="K263" s="345"/>
      <c r="L263" s="345"/>
      <c r="M263" s="345"/>
      <c r="N263" s="345"/>
      <c r="O263" s="345"/>
      <c r="P263" s="345"/>
      <c r="Q263" s="345"/>
      <c r="R263" s="345"/>
      <c r="S263" s="345"/>
      <c r="T263" s="485">
        <v>2005</v>
      </c>
      <c r="U263" s="345"/>
      <c r="V263" s="345"/>
      <c r="W263" s="345"/>
      <c r="X263" s="345"/>
      <c r="Y263" s="345"/>
      <c r="Z263" s="345"/>
      <c r="AA263" s="345"/>
      <c r="AB263" s="345"/>
      <c r="AC263" s="345"/>
      <c r="AD263" s="345"/>
      <c r="AE263" s="345"/>
      <c r="AF263" s="345"/>
      <c r="AG263" s="345"/>
      <c r="AH263" s="345"/>
      <c r="AI263" s="345"/>
      <c r="AJ263" s="345"/>
      <c r="AK263" s="345"/>
      <c r="AL263" s="345"/>
      <c r="AM263" s="345"/>
      <c r="AN263" s="345"/>
      <c r="AO263" s="345"/>
      <c r="AP263" s="345"/>
      <c r="AQ263" s="345"/>
      <c r="AR263" s="345"/>
      <c r="AS263" s="327"/>
    </row>
    <row r="264" spans="1:45" s="1833" customFormat="1" ht="24" customHeight="1">
      <c r="A264" s="217"/>
      <c r="B264" s="1832"/>
      <c r="C264" s="327" t="s">
        <v>10277</v>
      </c>
      <c r="D264" s="327"/>
      <c r="E264" s="327" t="s">
        <v>15582</v>
      </c>
      <c r="F264" s="327" t="s">
        <v>10277</v>
      </c>
      <c r="G264" s="327">
        <v>1135</v>
      </c>
      <c r="H264" s="327"/>
      <c r="I264" s="327"/>
      <c r="J264" s="327"/>
      <c r="K264" s="345"/>
      <c r="L264" s="345"/>
      <c r="M264" s="345"/>
      <c r="N264" s="345"/>
      <c r="O264" s="345"/>
      <c r="P264" s="345"/>
      <c r="Q264" s="345"/>
      <c r="R264" s="345"/>
      <c r="S264" s="345"/>
      <c r="T264" s="485">
        <v>2007</v>
      </c>
      <c r="U264" s="345"/>
      <c r="V264" s="345"/>
      <c r="W264" s="345"/>
      <c r="X264" s="345"/>
      <c r="Y264" s="345"/>
      <c r="Z264" s="345"/>
      <c r="AA264" s="345"/>
      <c r="AB264" s="345"/>
      <c r="AC264" s="345"/>
      <c r="AD264" s="345"/>
      <c r="AE264" s="345"/>
      <c r="AF264" s="345"/>
      <c r="AG264" s="345"/>
      <c r="AH264" s="345"/>
      <c r="AI264" s="345"/>
      <c r="AJ264" s="345"/>
      <c r="AK264" s="345"/>
      <c r="AL264" s="345"/>
      <c r="AM264" s="345"/>
      <c r="AN264" s="345"/>
      <c r="AO264" s="345"/>
      <c r="AP264" s="345"/>
      <c r="AQ264" s="345"/>
      <c r="AR264" s="345"/>
      <c r="AS264" s="327"/>
    </row>
    <row r="265" spans="1:45" s="1833" customFormat="1" ht="24" customHeight="1">
      <c r="A265" s="217"/>
      <c r="B265" s="1832"/>
      <c r="C265" s="327" t="s">
        <v>10277</v>
      </c>
      <c r="D265" s="327"/>
      <c r="E265" s="327" t="s">
        <v>15583</v>
      </c>
      <c r="F265" s="327" t="s">
        <v>10277</v>
      </c>
      <c r="G265" s="327">
        <v>425</v>
      </c>
      <c r="H265" s="327"/>
      <c r="I265" s="327"/>
      <c r="J265" s="327"/>
      <c r="K265" s="345"/>
      <c r="L265" s="345"/>
      <c r="M265" s="345"/>
      <c r="N265" s="345"/>
      <c r="O265" s="345"/>
      <c r="P265" s="345"/>
      <c r="Q265" s="345"/>
      <c r="R265" s="345"/>
      <c r="S265" s="345"/>
      <c r="T265" s="485">
        <v>2020</v>
      </c>
      <c r="U265" s="345"/>
      <c r="V265" s="345"/>
      <c r="W265" s="345"/>
      <c r="X265" s="345"/>
      <c r="Y265" s="345"/>
      <c r="Z265" s="345"/>
      <c r="AA265" s="345"/>
      <c r="AB265" s="345"/>
      <c r="AC265" s="345"/>
      <c r="AD265" s="345"/>
      <c r="AE265" s="345"/>
      <c r="AF265" s="345"/>
      <c r="AG265" s="345"/>
      <c r="AH265" s="345"/>
      <c r="AI265" s="345"/>
      <c r="AJ265" s="345"/>
      <c r="AK265" s="345"/>
      <c r="AL265" s="345"/>
      <c r="AM265" s="345"/>
      <c r="AN265" s="345"/>
      <c r="AO265" s="345"/>
      <c r="AP265" s="345"/>
      <c r="AQ265" s="345"/>
      <c r="AR265" s="345"/>
      <c r="AS265" s="327"/>
    </row>
    <row r="266" spans="1:45" s="1833" customFormat="1" ht="24" customHeight="1">
      <c r="A266" s="217"/>
      <c r="B266" s="1832"/>
      <c r="C266" s="327" t="s">
        <v>10277</v>
      </c>
      <c r="D266" s="327"/>
      <c r="E266" s="327" t="s">
        <v>18986</v>
      </c>
      <c r="F266" s="327" t="s">
        <v>10277</v>
      </c>
      <c r="G266" s="327">
        <v>437</v>
      </c>
      <c r="H266" s="808"/>
      <c r="I266" s="808"/>
      <c r="J266" s="327"/>
      <c r="K266" s="345"/>
      <c r="L266" s="345"/>
      <c r="M266" s="345"/>
      <c r="N266" s="345"/>
      <c r="O266" s="345"/>
      <c r="P266" s="345"/>
      <c r="Q266" s="345"/>
      <c r="R266" s="345"/>
      <c r="S266" s="345"/>
      <c r="T266" s="485">
        <v>2009</v>
      </c>
      <c r="U266" s="345"/>
      <c r="V266" s="345"/>
      <c r="W266" s="345"/>
      <c r="X266" s="345"/>
      <c r="Y266" s="345"/>
      <c r="Z266" s="345"/>
      <c r="AA266" s="345"/>
      <c r="AB266" s="345"/>
      <c r="AC266" s="345"/>
      <c r="AD266" s="345"/>
      <c r="AE266" s="345"/>
      <c r="AF266" s="345"/>
      <c r="AG266" s="345"/>
      <c r="AH266" s="345"/>
      <c r="AI266" s="345"/>
      <c r="AJ266" s="345"/>
      <c r="AK266" s="345"/>
      <c r="AL266" s="345"/>
      <c r="AM266" s="345"/>
      <c r="AN266" s="345"/>
      <c r="AO266" s="345"/>
      <c r="AP266" s="345"/>
      <c r="AQ266" s="345"/>
      <c r="AR266" s="345"/>
      <c r="AS266" s="327"/>
    </row>
    <row r="267" spans="1:45" s="1833" customFormat="1" ht="24" customHeight="1">
      <c r="A267" s="217"/>
      <c r="B267" s="1832"/>
      <c r="C267" s="327" t="s">
        <v>10277</v>
      </c>
      <c r="D267" s="327"/>
      <c r="E267" s="327" t="s">
        <v>15584</v>
      </c>
      <c r="F267" s="327" t="s">
        <v>10277</v>
      </c>
      <c r="G267" s="327">
        <v>374</v>
      </c>
      <c r="H267" s="808"/>
      <c r="I267" s="808"/>
      <c r="J267" s="327"/>
      <c r="K267" s="345"/>
      <c r="L267" s="345"/>
      <c r="M267" s="345"/>
      <c r="N267" s="345"/>
      <c r="O267" s="345"/>
      <c r="P267" s="345"/>
      <c r="Q267" s="345"/>
      <c r="R267" s="345"/>
      <c r="S267" s="345"/>
      <c r="T267" s="485">
        <v>2003</v>
      </c>
      <c r="U267" s="345"/>
      <c r="V267" s="345"/>
      <c r="W267" s="345"/>
      <c r="X267" s="345"/>
      <c r="Y267" s="345"/>
      <c r="Z267" s="345"/>
      <c r="AA267" s="345"/>
      <c r="AB267" s="345"/>
      <c r="AC267" s="345"/>
      <c r="AD267" s="345"/>
      <c r="AE267" s="345"/>
      <c r="AF267" s="345"/>
      <c r="AG267" s="345"/>
      <c r="AH267" s="345"/>
      <c r="AI267" s="345"/>
      <c r="AJ267" s="345"/>
      <c r="AK267" s="345"/>
      <c r="AL267" s="345"/>
      <c r="AM267" s="345"/>
      <c r="AN267" s="345"/>
      <c r="AO267" s="345"/>
      <c r="AP267" s="345"/>
      <c r="AQ267" s="345"/>
      <c r="AR267" s="345"/>
      <c r="AS267" s="327"/>
    </row>
    <row r="268" spans="1:45" s="1833" customFormat="1" ht="24" customHeight="1">
      <c r="A268" s="217"/>
      <c r="B268" s="1832"/>
      <c r="C268" s="327" t="s">
        <v>804</v>
      </c>
      <c r="D268" s="327"/>
      <c r="E268" s="327" t="s">
        <v>14432</v>
      </c>
      <c r="F268" s="327" t="s">
        <v>14433</v>
      </c>
      <c r="G268" s="327">
        <v>800</v>
      </c>
      <c r="H268" s="327"/>
      <c r="I268" s="327"/>
      <c r="J268" s="327"/>
      <c r="K268" s="345"/>
      <c r="L268" s="345"/>
      <c r="M268" s="345"/>
      <c r="N268" s="345"/>
      <c r="O268" s="345"/>
      <c r="P268" s="345"/>
      <c r="Q268" s="345"/>
      <c r="R268" s="345"/>
      <c r="S268" s="345"/>
      <c r="T268" s="485">
        <v>2010</v>
      </c>
      <c r="U268" s="345"/>
      <c r="V268" s="345"/>
      <c r="W268" s="345"/>
      <c r="X268" s="345"/>
      <c r="Y268" s="345"/>
      <c r="Z268" s="345"/>
      <c r="AA268" s="345"/>
      <c r="AB268" s="345"/>
      <c r="AC268" s="345"/>
      <c r="AD268" s="345"/>
      <c r="AE268" s="345"/>
      <c r="AF268" s="345"/>
      <c r="AG268" s="345"/>
      <c r="AH268" s="345"/>
      <c r="AI268" s="345"/>
      <c r="AJ268" s="345"/>
      <c r="AK268" s="345"/>
      <c r="AL268" s="345"/>
      <c r="AM268" s="345"/>
      <c r="AN268" s="345"/>
      <c r="AO268" s="345"/>
      <c r="AP268" s="345"/>
      <c r="AQ268" s="345"/>
      <c r="AR268" s="345"/>
      <c r="AS268" s="327"/>
    </row>
    <row r="269" spans="1:45" s="1833" customFormat="1" ht="24" customHeight="1">
      <c r="A269" s="217"/>
      <c r="B269" s="1832"/>
      <c r="C269" s="327" t="s">
        <v>804</v>
      </c>
      <c r="D269" s="327"/>
      <c r="E269" s="327" t="s">
        <v>18987</v>
      </c>
      <c r="F269" s="327" t="s">
        <v>14400</v>
      </c>
      <c r="G269" s="327">
        <v>242484.7</v>
      </c>
      <c r="H269" s="327">
        <v>1755.23</v>
      </c>
      <c r="I269" s="327">
        <v>3332.02</v>
      </c>
      <c r="J269" s="327"/>
      <c r="K269" s="345"/>
      <c r="L269" s="345"/>
      <c r="M269" s="327"/>
      <c r="N269" s="327"/>
      <c r="O269" s="327"/>
      <c r="P269" s="327"/>
      <c r="Q269" s="327"/>
      <c r="R269" s="327"/>
      <c r="S269" s="327"/>
      <c r="T269" s="485">
        <v>2022</v>
      </c>
      <c r="U269" s="393"/>
      <c r="V269" s="327"/>
      <c r="W269" s="345"/>
      <c r="X269" s="345"/>
      <c r="Y269" s="345"/>
      <c r="Z269" s="345"/>
      <c r="AA269" s="345"/>
      <c r="AB269" s="345"/>
      <c r="AC269" s="345"/>
      <c r="AD269" s="345"/>
      <c r="AE269" s="345"/>
      <c r="AF269" s="345"/>
      <c r="AG269" s="345"/>
      <c r="AH269" s="345"/>
      <c r="AI269" s="345"/>
      <c r="AJ269" s="345"/>
      <c r="AK269" s="345"/>
      <c r="AL269" s="345"/>
      <c r="AM269" s="345"/>
      <c r="AN269" s="345"/>
      <c r="AO269" s="345"/>
      <c r="AP269" s="345"/>
      <c r="AQ269" s="345"/>
      <c r="AR269" s="345"/>
      <c r="AS269" s="327" t="s">
        <v>14401</v>
      </c>
    </row>
    <row r="270" spans="1:45" s="1833" customFormat="1" ht="24" customHeight="1">
      <c r="A270" s="217"/>
      <c r="B270" s="1832"/>
      <c r="C270" s="327" t="s">
        <v>769</v>
      </c>
      <c r="D270" s="327"/>
      <c r="E270" s="327" t="s">
        <v>2475</v>
      </c>
      <c r="F270" s="327" t="s">
        <v>807</v>
      </c>
      <c r="G270" s="327">
        <v>102848</v>
      </c>
      <c r="H270" s="327">
        <v>7175</v>
      </c>
      <c r="I270" s="327">
        <v>10538</v>
      </c>
      <c r="J270" s="327"/>
      <c r="K270" s="327"/>
      <c r="L270" s="327"/>
      <c r="M270" s="327"/>
      <c r="N270" s="327">
        <v>7175</v>
      </c>
      <c r="O270" s="327">
        <v>5078</v>
      </c>
      <c r="P270" s="327"/>
      <c r="Q270" s="393" t="s">
        <v>465</v>
      </c>
      <c r="R270" s="393"/>
      <c r="S270" s="324"/>
      <c r="T270" s="485">
        <v>2013</v>
      </c>
      <c r="U270" s="393"/>
      <c r="V270" s="393"/>
      <c r="W270" s="393"/>
      <c r="X270" s="393"/>
      <c r="Y270" s="393"/>
      <c r="Z270" s="326"/>
      <c r="AA270" s="327"/>
      <c r="AB270" s="327"/>
      <c r="AC270" s="327"/>
      <c r="AD270" s="327"/>
      <c r="AE270" s="327"/>
      <c r="AF270" s="327"/>
      <c r="AG270" s="327"/>
      <c r="AH270" s="327"/>
      <c r="AI270" s="327"/>
      <c r="AJ270" s="327"/>
      <c r="AK270" s="327"/>
      <c r="AL270" s="327"/>
      <c r="AM270" s="327"/>
      <c r="AN270" s="327"/>
      <c r="AO270" s="327"/>
      <c r="AP270" s="327"/>
      <c r="AQ270" s="327"/>
      <c r="AR270" s="327"/>
      <c r="AS270" s="327"/>
    </row>
    <row r="271" spans="1:45" s="1833" customFormat="1" ht="24" customHeight="1">
      <c r="A271" s="217"/>
      <c r="B271" s="1832"/>
      <c r="C271" s="327" t="s">
        <v>792</v>
      </c>
      <c r="D271" s="327"/>
      <c r="E271" s="327" t="s">
        <v>8976</v>
      </c>
      <c r="F271" s="327" t="s">
        <v>8977</v>
      </c>
      <c r="G271" s="327"/>
      <c r="H271" s="327"/>
      <c r="I271" s="327"/>
      <c r="J271" s="327">
        <v>20</v>
      </c>
      <c r="K271" s="327">
        <v>48</v>
      </c>
      <c r="L271" s="327"/>
      <c r="M271" s="327"/>
      <c r="N271" s="327">
        <v>960</v>
      </c>
      <c r="O271" s="327">
        <v>78</v>
      </c>
      <c r="P271" s="327">
        <v>78</v>
      </c>
      <c r="Q271" s="393" t="s">
        <v>8978</v>
      </c>
      <c r="R271" s="393"/>
      <c r="S271" s="324"/>
      <c r="T271" s="485">
        <v>2017</v>
      </c>
      <c r="U271" s="393"/>
      <c r="V271" s="393"/>
      <c r="W271" s="393"/>
      <c r="X271" s="393"/>
      <c r="Y271" s="393"/>
      <c r="Z271" s="326">
        <v>644</v>
      </c>
      <c r="AA271" s="327"/>
      <c r="AB271" s="327"/>
      <c r="AC271" s="327"/>
      <c r="AD271" s="327"/>
      <c r="AE271" s="327"/>
      <c r="AF271" s="327"/>
      <c r="AG271" s="327"/>
      <c r="AH271" s="327"/>
      <c r="AI271" s="327"/>
      <c r="AJ271" s="327"/>
      <c r="AK271" s="327"/>
      <c r="AL271" s="327"/>
      <c r="AM271" s="327"/>
      <c r="AN271" s="327"/>
      <c r="AO271" s="327"/>
      <c r="AP271" s="327"/>
      <c r="AQ271" s="327"/>
      <c r="AR271" s="327"/>
      <c r="AS271" s="327" t="s">
        <v>13622</v>
      </c>
    </row>
    <row r="272" spans="1:45" s="1833" customFormat="1" ht="24" customHeight="1">
      <c r="A272" s="217"/>
      <c r="B272" s="1832"/>
      <c r="C272" s="327" t="s">
        <v>792</v>
      </c>
      <c r="D272" s="327"/>
      <c r="E272" s="327" t="s">
        <v>12548</v>
      </c>
      <c r="F272" s="327" t="s">
        <v>807</v>
      </c>
      <c r="G272" s="327">
        <v>142968.9</v>
      </c>
      <c r="H272" s="808">
        <v>11960.04</v>
      </c>
      <c r="I272" s="808">
        <v>26723.25</v>
      </c>
      <c r="J272" s="327"/>
      <c r="K272" s="327"/>
      <c r="L272" s="327"/>
      <c r="M272" s="327"/>
      <c r="N272" s="327"/>
      <c r="O272" s="327">
        <v>1275</v>
      </c>
      <c r="P272" s="327"/>
      <c r="Q272" s="393" t="s">
        <v>465</v>
      </c>
      <c r="R272" s="393"/>
      <c r="S272" s="324"/>
      <c r="T272" s="485">
        <v>2013</v>
      </c>
      <c r="U272" s="393"/>
      <c r="V272" s="393"/>
      <c r="W272" s="393"/>
      <c r="X272" s="393"/>
      <c r="Y272" s="393"/>
      <c r="Z272" s="326">
        <v>41706</v>
      </c>
      <c r="AA272" s="327"/>
      <c r="AB272" s="327"/>
      <c r="AC272" s="327"/>
      <c r="AD272" s="327"/>
      <c r="AE272" s="327"/>
      <c r="AF272" s="327"/>
      <c r="AG272" s="327"/>
      <c r="AH272" s="327"/>
      <c r="AI272" s="327"/>
      <c r="AJ272" s="327"/>
      <c r="AK272" s="327"/>
      <c r="AL272" s="327"/>
      <c r="AM272" s="327"/>
      <c r="AN272" s="327"/>
      <c r="AO272" s="327"/>
      <c r="AP272" s="327"/>
      <c r="AQ272" s="327"/>
      <c r="AR272" s="327"/>
      <c r="AS272" s="327"/>
    </row>
    <row r="273" spans="1:45" s="1833" customFormat="1" ht="24" customHeight="1">
      <c r="A273" s="217"/>
      <c r="B273" s="1832"/>
      <c r="C273" s="327" t="s">
        <v>779</v>
      </c>
      <c r="D273" s="327"/>
      <c r="E273" s="327" t="s">
        <v>15588</v>
      </c>
      <c r="F273" s="327" t="s">
        <v>14434</v>
      </c>
      <c r="G273" s="327">
        <v>702</v>
      </c>
      <c r="H273" s="327">
        <v>0</v>
      </c>
      <c r="I273" s="327">
        <v>0</v>
      </c>
      <c r="J273" s="327"/>
      <c r="K273" s="345"/>
      <c r="L273" s="345"/>
      <c r="M273" s="345"/>
      <c r="N273" s="345"/>
      <c r="O273" s="345"/>
      <c r="P273" s="345"/>
      <c r="Q273" s="345"/>
      <c r="R273" s="345"/>
      <c r="S273" s="345"/>
      <c r="T273" s="485">
        <v>2022</v>
      </c>
      <c r="U273" s="345"/>
      <c r="V273" s="345"/>
      <c r="W273" s="345"/>
      <c r="X273" s="345"/>
      <c r="Y273" s="345"/>
      <c r="Z273" s="345"/>
      <c r="AA273" s="345"/>
      <c r="AB273" s="345"/>
      <c r="AC273" s="345"/>
      <c r="AD273" s="345"/>
      <c r="AE273" s="345"/>
      <c r="AF273" s="345"/>
      <c r="AG273" s="345"/>
      <c r="AH273" s="345"/>
      <c r="AI273" s="345"/>
      <c r="AJ273" s="345"/>
      <c r="AK273" s="345"/>
      <c r="AL273" s="345"/>
      <c r="AM273" s="345"/>
      <c r="AN273" s="345"/>
      <c r="AO273" s="345"/>
      <c r="AP273" s="345"/>
      <c r="AQ273" s="345"/>
      <c r="AR273" s="345"/>
      <c r="AS273" s="327" t="s">
        <v>14435</v>
      </c>
    </row>
    <row r="274" spans="1:45" s="1833" customFormat="1" ht="24" customHeight="1">
      <c r="A274" s="217"/>
      <c r="B274" s="1832"/>
      <c r="C274" s="327" t="s">
        <v>779</v>
      </c>
      <c r="D274" s="327"/>
      <c r="E274" s="327" t="s">
        <v>14439</v>
      </c>
      <c r="F274" s="327" t="s">
        <v>779</v>
      </c>
      <c r="G274" s="327">
        <v>585</v>
      </c>
      <c r="H274" s="327">
        <v>0</v>
      </c>
      <c r="I274" s="327">
        <v>0</v>
      </c>
      <c r="J274" s="327"/>
      <c r="K274" s="345"/>
      <c r="L274" s="345"/>
      <c r="M274" s="345"/>
      <c r="N274" s="345"/>
      <c r="O274" s="345"/>
      <c r="P274" s="345"/>
      <c r="Q274" s="345"/>
      <c r="R274" s="345"/>
      <c r="S274" s="345"/>
      <c r="T274" s="485">
        <v>2012</v>
      </c>
      <c r="U274" s="345"/>
      <c r="V274" s="345"/>
      <c r="W274" s="345"/>
      <c r="X274" s="345"/>
      <c r="Y274" s="345"/>
      <c r="Z274" s="345"/>
      <c r="AA274" s="345"/>
      <c r="AB274" s="345"/>
      <c r="AC274" s="345"/>
      <c r="AD274" s="345"/>
      <c r="AE274" s="345"/>
      <c r="AF274" s="345"/>
      <c r="AG274" s="345"/>
      <c r="AH274" s="345"/>
      <c r="AI274" s="345"/>
      <c r="AJ274" s="345"/>
      <c r="AK274" s="345"/>
      <c r="AL274" s="345"/>
      <c r="AM274" s="345"/>
      <c r="AN274" s="345"/>
      <c r="AO274" s="345"/>
      <c r="AP274" s="345"/>
      <c r="AQ274" s="345"/>
      <c r="AR274" s="345"/>
      <c r="AS274" s="327"/>
    </row>
    <row r="275" spans="1:45" s="1833" customFormat="1" ht="24" customHeight="1">
      <c r="A275" s="217"/>
      <c r="B275" s="1832"/>
      <c r="C275" s="327" t="s">
        <v>779</v>
      </c>
      <c r="D275" s="327"/>
      <c r="E275" s="327" t="s">
        <v>14440</v>
      </c>
      <c r="F275" s="327" t="s">
        <v>779</v>
      </c>
      <c r="G275" s="327">
        <v>335</v>
      </c>
      <c r="H275" s="327">
        <v>0</v>
      </c>
      <c r="I275" s="327">
        <v>0</v>
      </c>
      <c r="J275" s="327"/>
      <c r="K275" s="345"/>
      <c r="L275" s="345"/>
      <c r="M275" s="345"/>
      <c r="N275" s="345"/>
      <c r="O275" s="345"/>
      <c r="P275" s="345"/>
      <c r="Q275" s="345"/>
      <c r="R275" s="345"/>
      <c r="S275" s="345"/>
      <c r="T275" s="485">
        <v>2014</v>
      </c>
      <c r="U275" s="345"/>
      <c r="V275" s="345"/>
      <c r="W275" s="345"/>
      <c r="X275" s="345"/>
      <c r="Y275" s="345"/>
      <c r="Z275" s="345"/>
      <c r="AA275" s="345"/>
      <c r="AB275" s="345"/>
      <c r="AC275" s="345"/>
      <c r="AD275" s="345"/>
      <c r="AE275" s="345"/>
      <c r="AF275" s="345"/>
      <c r="AG275" s="345"/>
      <c r="AH275" s="345"/>
      <c r="AI275" s="345"/>
      <c r="AJ275" s="345"/>
      <c r="AK275" s="345"/>
      <c r="AL275" s="345"/>
      <c r="AM275" s="345"/>
      <c r="AN275" s="345"/>
      <c r="AO275" s="345"/>
      <c r="AP275" s="345"/>
      <c r="AQ275" s="345"/>
      <c r="AR275" s="345"/>
      <c r="AS275" s="327"/>
    </row>
    <row r="276" spans="1:45" s="1833" customFormat="1" ht="24" customHeight="1">
      <c r="A276" s="217"/>
      <c r="B276" s="1832"/>
      <c r="C276" s="327" t="s">
        <v>779</v>
      </c>
      <c r="D276" s="327"/>
      <c r="E276" s="327" t="s">
        <v>15590</v>
      </c>
      <c r="F276" s="327" t="s">
        <v>14434</v>
      </c>
      <c r="G276" s="327">
        <v>2790</v>
      </c>
      <c r="H276" s="327">
        <v>0</v>
      </c>
      <c r="I276" s="327">
        <v>0</v>
      </c>
      <c r="J276" s="808"/>
      <c r="K276" s="345"/>
      <c r="L276" s="345"/>
      <c r="M276" s="345"/>
      <c r="N276" s="345"/>
      <c r="O276" s="345"/>
      <c r="P276" s="345"/>
      <c r="Q276" s="345"/>
      <c r="R276" s="345"/>
      <c r="S276" s="345"/>
      <c r="T276" s="485">
        <v>2019</v>
      </c>
      <c r="U276" s="345"/>
      <c r="V276" s="345"/>
      <c r="W276" s="345"/>
      <c r="X276" s="345"/>
      <c r="Y276" s="345"/>
      <c r="Z276" s="345"/>
      <c r="AA276" s="345"/>
      <c r="AB276" s="345"/>
      <c r="AC276" s="345"/>
      <c r="AD276" s="345"/>
      <c r="AE276" s="345"/>
      <c r="AF276" s="345"/>
      <c r="AG276" s="345"/>
      <c r="AH276" s="345"/>
      <c r="AI276" s="345"/>
      <c r="AJ276" s="345"/>
      <c r="AK276" s="345"/>
      <c r="AL276" s="345"/>
      <c r="AM276" s="345"/>
      <c r="AN276" s="345"/>
      <c r="AO276" s="345"/>
      <c r="AP276" s="345"/>
      <c r="AQ276" s="345"/>
      <c r="AR276" s="345"/>
      <c r="AS276" s="327"/>
    </row>
    <row r="277" spans="1:45" s="1833" customFormat="1" ht="24" customHeight="1">
      <c r="A277" s="217"/>
      <c r="B277" s="1832"/>
      <c r="C277" s="327" t="s">
        <v>779</v>
      </c>
      <c r="D277" s="327"/>
      <c r="E277" s="327" t="s">
        <v>15591</v>
      </c>
      <c r="F277" s="327" t="s">
        <v>14436</v>
      </c>
      <c r="G277" s="327">
        <v>698</v>
      </c>
      <c r="H277" s="327">
        <v>0</v>
      </c>
      <c r="I277" s="327">
        <v>0</v>
      </c>
      <c r="J277" s="808"/>
      <c r="K277" s="345"/>
      <c r="L277" s="345"/>
      <c r="M277" s="345"/>
      <c r="N277" s="345"/>
      <c r="O277" s="345"/>
      <c r="P277" s="345"/>
      <c r="Q277" s="345"/>
      <c r="R277" s="345"/>
      <c r="S277" s="345"/>
      <c r="T277" s="485">
        <v>2019</v>
      </c>
      <c r="U277" s="345"/>
      <c r="V277" s="345"/>
      <c r="W277" s="345"/>
      <c r="X277" s="345"/>
      <c r="Y277" s="345"/>
      <c r="Z277" s="345"/>
      <c r="AA277" s="345"/>
      <c r="AB277" s="345"/>
      <c r="AC277" s="345"/>
      <c r="AD277" s="345"/>
      <c r="AE277" s="345"/>
      <c r="AF277" s="345"/>
      <c r="AG277" s="345"/>
      <c r="AH277" s="345"/>
      <c r="AI277" s="345"/>
      <c r="AJ277" s="345"/>
      <c r="AK277" s="345"/>
      <c r="AL277" s="345"/>
      <c r="AM277" s="345"/>
      <c r="AN277" s="345"/>
      <c r="AO277" s="345"/>
      <c r="AP277" s="345"/>
      <c r="AQ277" s="345"/>
      <c r="AR277" s="345"/>
      <c r="AS277" s="327"/>
    </row>
    <row r="278" spans="1:45" s="1833" customFormat="1" ht="24" customHeight="1">
      <c r="A278" s="217"/>
      <c r="B278" s="1832"/>
      <c r="C278" s="327" t="s">
        <v>779</v>
      </c>
      <c r="D278" s="327"/>
      <c r="E278" s="327" t="s">
        <v>14441</v>
      </c>
      <c r="F278" s="327" t="s">
        <v>779</v>
      </c>
      <c r="G278" s="327">
        <v>714</v>
      </c>
      <c r="H278" s="327">
        <v>0</v>
      </c>
      <c r="I278" s="327">
        <v>0</v>
      </c>
      <c r="J278" s="327"/>
      <c r="K278" s="345"/>
      <c r="L278" s="345"/>
      <c r="M278" s="345"/>
      <c r="N278" s="345"/>
      <c r="O278" s="345"/>
      <c r="P278" s="345"/>
      <c r="Q278" s="345"/>
      <c r="R278" s="345"/>
      <c r="S278" s="345"/>
      <c r="T278" s="485">
        <v>1999</v>
      </c>
      <c r="U278" s="345"/>
      <c r="V278" s="345"/>
      <c r="W278" s="345"/>
      <c r="X278" s="345"/>
      <c r="Y278" s="345"/>
      <c r="Z278" s="345"/>
      <c r="AA278" s="345"/>
      <c r="AB278" s="345"/>
      <c r="AC278" s="345"/>
      <c r="AD278" s="345"/>
      <c r="AE278" s="345"/>
      <c r="AF278" s="345"/>
      <c r="AG278" s="345"/>
      <c r="AH278" s="345"/>
      <c r="AI278" s="345"/>
      <c r="AJ278" s="345"/>
      <c r="AK278" s="345"/>
      <c r="AL278" s="345"/>
      <c r="AM278" s="345"/>
      <c r="AN278" s="345"/>
      <c r="AO278" s="345"/>
      <c r="AP278" s="345"/>
      <c r="AQ278" s="345"/>
      <c r="AR278" s="345"/>
      <c r="AS278" s="327"/>
    </row>
    <row r="279" spans="1:45" s="1833" customFormat="1" ht="24" customHeight="1">
      <c r="A279" s="217"/>
      <c r="B279" s="1832"/>
      <c r="C279" s="327" t="s">
        <v>779</v>
      </c>
      <c r="D279" s="327"/>
      <c r="E279" s="327" t="s">
        <v>10997</v>
      </c>
      <c r="F279" s="327" t="s">
        <v>779</v>
      </c>
      <c r="G279" s="327">
        <v>344</v>
      </c>
      <c r="H279" s="327">
        <v>0</v>
      </c>
      <c r="I279" s="327">
        <v>0</v>
      </c>
      <c r="J279" s="327"/>
      <c r="K279" s="345"/>
      <c r="L279" s="345"/>
      <c r="M279" s="345"/>
      <c r="N279" s="345"/>
      <c r="O279" s="345"/>
      <c r="P279" s="345"/>
      <c r="Q279" s="345"/>
      <c r="R279" s="345"/>
      <c r="S279" s="345"/>
      <c r="T279" s="485">
        <v>2002</v>
      </c>
      <c r="U279" s="345"/>
      <c r="V279" s="345"/>
      <c r="W279" s="345"/>
      <c r="X279" s="345"/>
      <c r="Y279" s="345"/>
      <c r="Z279" s="345"/>
      <c r="AA279" s="345"/>
      <c r="AB279" s="345"/>
      <c r="AC279" s="345"/>
      <c r="AD279" s="345"/>
      <c r="AE279" s="345"/>
      <c r="AF279" s="345"/>
      <c r="AG279" s="345"/>
      <c r="AH279" s="345"/>
      <c r="AI279" s="345"/>
      <c r="AJ279" s="345"/>
      <c r="AK279" s="345"/>
      <c r="AL279" s="345"/>
      <c r="AM279" s="345"/>
      <c r="AN279" s="345"/>
      <c r="AO279" s="345"/>
      <c r="AP279" s="345"/>
      <c r="AQ279" s="345"/>
      <c r="AR279" s="345"/>
      <c r="AS279" s="327"/>
    </row>
    <row r="280" spans="1:45" s="1833" customFormat="1" ht="24" customHeight="1">
      <c r="A280" s="217"/>
      <c r="B280" s="1832"/>
      <c r="C280" s="327" t="s">
        <v>779</v>
      </c>
      <c r="D280" s="327"/>
      <c r="E280" s="327" t="s">
        <v>14442</v>
      </c>
      <c r="F280" s="327" t="s">
        <v>779</v>
      </c>
      <c r="G280" s="327">
        <v>705</v>
      </c>
      <c r="H280" s="327">
        <v>0</v>
      </c>
      <c r="I280" s="327">
        <v>0</v>
      </c>
      <c r="J280" s="327"/>
      <c r="K280" s="345"/>
      <c r="L280" s="345"/>
      <c r="M280" s="345"/>
      <c r="N280" s="345"/>
      <c r="O280" s="345"/>
      <c r="P280" s="345"/>
      <c r="Q280" s="345"/>
      <c r="R280" s="345"/>
      <c r="S280" s="345"/>
      <c r="T280" s="485">
        <v>2007</v>
      </c>
      <c r="U280" s="345"/>
      <c r="V280" s="345"/>
      <c r="W280" s="345"/>
      <c r="X280" s="345"/>
      <c r="Y280" s="345"/>
      <c r="Z280" s="345"/>
      <c r="AA280" s="345"/>
      <c r="AB280" s="345"/>
      <c r="AC280" s="345"/>
      <c r="AD280" s="345"/>
      <c r="AE280" s="345"/>
      <c r="AF280" s="345"/>
      <c r="AG280" s="345"/>
      <c r="AH280" s="345"/>
      <c r="AI280" s="345"/>
      <c r="AJ280" s="345"/>
      <c r="AK280" s="345"/>
      <c r="AL280" s="345"/>
      <c r="AM280" s="345"/>
      <c r="AN280" s="345"/>
      <c r="AO280" s="345"/>
      <c r="AP280" s="345"/>
      <c r="AQ280" s="345"/>
      <c r="AR280" s="345"/>
      <c r="AS280" s="327"/>
    </row>
    <row r="281" spans="1:45" s="1833" customFormat="1" ht="24" customHeight="1">
      <c r="A281" s="217"/>
      <c r="B281" s="1832"/>
      <c r="C281" s="327" t="s">
        <v>573</v>
      </c>
      <c r="D281" s="327"/>
      <c r="E281" s="456" t="s">
        <v>2477</v>
      </c>
      <c r="F281" s="327" t="s">
        <v>2266</v>
      </c>
      <c r="G281" s="327">
        <v>631975</v>
      </c>
      <c r="H281" s="327">
        <v>859</v>
      </c>
      <c r="I281" s="327">
        <v>1415</v>
      </c>
      <c r="J281" s="327"/>
      <c r="K281" s="327"/>
      <c r="L281" s="327"/>
      <c r="M281" s="327"/>
      <c r="N281" s="327"/>
      <c r="O281" s="327">
        <v>180</v>
      </c>
      <c r="P281" s="327"/>
      <c r="Q281" s="393"/>
      <c r="R281" s="393"/>
      <c r="S281" s="324"/>
      <c r="T281" s="485">
        <v>2014</v>
      </c>
      <c r="U281" s="393"/>
      <c r="V281" s="393"/>
      <c r="W281" s="393"/>
      <c r="X281" s="393"/>
      <c r="Y281" s="393"/>
      <c r="Z281" s="326"/>
      <c r="AA281" s="327"/>
      <c r="AB281" s="327"/>
      <c r="AC281" s="327"/>
      <c r="AD281" s="327"/>
      <c r="AE281" s="327"/>
      <c r="AF281" s="327"/>
      <c r="AG281" s="327"/>
      <c r="AH281" s="327"/>
      <c r="AI281" s="327"/>
      <c r="AJ281" s="327"/>
      <c r="AK281" s="327"/>
      <c r="AL281" s="327"/>
      <c r="AM281" s="327"/>
      <c r="AN281" s="327"/>
      <c r="AO281" s="327"/>
      <c r="AP281" s="327"/>
      <c r="AQ281" s="327"/>
      <c r="AR281" s="327"/>
      <c r="AS281" s="327"/>
    </row>
    <row r="282" spans="1:45" s="1833" customFormat="1" ht="24" customHeight="1">
      <c r="A282" s="217"/>
      <c r="B282" s="1832"/>
      <c r="C282" s="327" t="s">
        <v>573</v>
      </c>
      <c r="D282" s="327"/>
      <c r="E282" s="456" t="s">
        <v>15592</v>
      </c>
      <c r="F282" s="327" t="s">
        <v>8973</v>
      </c>
      <c r="G282" s="327"/>
      <c r="H282" s="327"/>
      <c r="I282" s="327"/>
      <c r="J282" s="327"/>
      <c r="K282" s="327"/>
      <c r="L282" s="327"/>
      <c r="M282" s="327"/>
      <c r="N282" s="327">
        <v>2790</v>
      </c>
      <c r="O282" s="327"/>
      <c r="P282" s="327"/>
      <c r="Q282" s="393"/>
      <c r="R282" s="393"/>
      <c r="S282" s="324"/>
      <c r="T282" s="485">
        <v>2016</v>
      </c>
      <c r="U282" s="393"/>
      <c r="V282" s="393"/>
      <c r="W282" s="393"/>
      <c r="X282" s="393"/>
      <c r="Y282" s="393"/>
      <c r="Z282" s="326">
        <v>104</v>
      </c>
      <c r="AA282" s="327"/>
      <c r="AB282" s="327"/>
      <c r="AC282" s="327"/>
      <c r="AD282" s="327"/>
      <c r="AE282" s="327"/>
      <c r="AF282" s="327"/>
      <c r="AG282" s="327"/>
      <c r="AH282" s="327"/>
      <c r="AI282" s="327"/>
      <c r="AJ282" s="327"/>
      <c r="AK282" s="327"/>
      <c r="AL282" s="327"/>
      <c r="AM282" s="327"/>
      <c r="AN282" s="327"/>
      <c r="AO282" s="327"/>
      <c r="AP282" s="327"/>
      <c r="AQ282" s="327"/>
      <c r="AR282" s="327"/>
      <c r="AS282" s="327"/>
    </row>
    <row r="283" spans="1:45" s="1833" customFormat="1" ht="24" customHeight="1">
      <c r="A283" s="217"/>
      <c r="B283" s="1832"/>
      <c r="C283" s="327" t="s">
        <v>573</v>
      </c>
      <c r="D283" s="327"/>
      <c r="E283" s="456" t="s">
        <v>15593</v>
      </c>
      <c r="F283" s="327" t="s">
        <v>573</v>
      </c>
      <c r="G283" s="327">
        <v>16691</v>
      </c>
      <c r="H283" s="327">
        <v>703</v>
      </c>
      <c r="I283" s="327">
        <v>703</v>
      </c>
      <c r="J283" s="327">
        <v>24.4</v>
      </c>
      <c r="K283" s="327">
        <v>13.4</v>
      </c>
      <c r="L283" s="327"/>
      <c r="M283" s="327"/>
      <c r="N283" s="327"/>
      <c r="O283" s="327"/>
      <c r="P283" s="327"/>
      <c r="Q283" s="393"/>
      <c r="R283" s="393"/>
      <c r="S283" s="324"/>
      <c r="T283" s="485">
        <v>2021</v>
      </c>
      <c r="U283" s="393"/>
      <c r="V283" s="393"/>
      <c r="W283" s="393"/>
      <c r="X283" s="393"/>
      <c r="Y283" s="393"/>
      <c r="Z283" s="326">
        <v>2355</v>
      </c>
      <c r="AA283" s="327"/>
      <c r="AB283" s="327"/>
      <c r="AC283" s="327"/>
      <c r="AD283" s="327"/>
      <c r="AE283" s="327"/>
      <c r="AF283" s="327"/>
      <c r="AG283" s="327"/>
      <c r="AH283" s="327"/>
      <c r="AI283" s="327"/>
      <c r="AJ283" s="327"/>
      <c r="AK283" s="327"/>
      <c r="AL283" s="327"/>
      <c r="AM283" s="327"/>
      <c r="AN283" s="327"/>
      <c r="AO283" s="327"/>
      <c r="AP283" s="327"/>
      <c r="AQ283" s="327"/>
      <c r="AR283" s="327"/>
      <c r="AS283" s="327"/>
    </row>
    <row r="284" spans="1:45" s="1833" customFormat="1" ht="24" customHeight="1">
      <c r="A284" s="217"/>
      <c r="B284" s="1832"/>
      <c r="C284" s="327" t="s">
        <v>573</v>
      </c>
      <c r="D284" s="327"/>
      <c r="E284" s="327" t="s">
        <v>14443</v>
      </c>
      <c r="F284" s="327" t="s">
        <v>573</v>
      </c>
      <c r="G284" s="327">
        <v>2000</v>
      </c>
      <c r="H284" s="327"/>
      <c r="I284" s="327"/>
      <c r="J284" s="327"/>
      <c r="K284" s="345"/>
      <c r="L284" s="345"/>
      <c r="M284" s="345"/>
      <c r="N284" s="345"/>
      <c r="O284" s="345"/>
      <c r="P284" s="345"/>
      <c r="Q284" s="345"/>
      <c r="R284" s="345"/>
      <c r="S284" s="345"/>
      <c r="T284" s="485"/>
      <c r="U284" s="345"/>
      <c r="V284" s="345"/>
      <c r="W284" s="345"/>
      <c r="X284" s="345"/>
      <c r="Y284" s="345"/>
      <c r="Z284" s="345"/>
      <c r="AA284" s="345"/>
      <c r="AB284" s="345"/>
      <c r="AC284" s="345"/>
      <c r="AD284" s="345"/>
      <c r="AE284" s="345"/>
      <c r="AF284" s="345"/>
      <c r="AG284" s="345"/>
      <c r="AH284" s="345"/>
      <c r="AI284" s="345"/>
      <c r="AJ284" s="345"/>
      <c r="AK284" s="345"/>
      <c r="AL284" s="345"/>
      <c r="AM284" s="345"/>
      <c r="AN284" s="345"/>
      <c r="AO284" s="345"/>
      <c r="AP284" s="345"/>
      <c r="AQ284" s="345"/>
      <c r="AR284" s="345"/>
      <c r="AS284" s="327"/>
    </row>
    <row r="285" spans="1:45" s="1833" customFormat="1" ht="24" customHeight="1">
      <c r="A285" s="217"/>
      <c r="B285" s="1832"/>
      <c r="C285" s="327" t="s">
        <v>573</v>
      </c>
      <c r="D285" s="327"/>
      <c r="E285" s="327" t="s">
        <v>14444</v>
      </c>
      <c r="F285" s="327" t="s">
        <v>573</v>
      </c>
      <c r="G285" s="327">
        <v>1000</v>
      </c>
      <c r="H285" s="327"/>
      <c r="I285" s="327"/>
      <c r="J285" s="327"/>
      <c r="K285" s="345"/>
      <c r="L285" s="345"/>
      <c r="M285" s="345"/>
      <c r="N285" s="345"/>
      <c r="O285" s="345"/>
      <c r="P285" s="345"/>
      <c r="Q285" s="345"/>
      <c r="R285" s="345"/>
      <c r="S285" s="345"/>
      <c r="T285" s="485">
        <v>2016</v>
      </c>
      <c r="U285" s="345"/>
      <c r="V285" s="345"/>
      <c r="W285" s="345"/>
      <c r="X285" s="345"/>
      <c r="Y285" s="345"/>
      <c r="Z285" s="345"/>
      <c r="AA285" s="345"/>
      <c r="AB285" s="345"/>
      <c r="AC285" s="345"/>
      <c r="AD285" s="345"/>
      <c r="AE285" s="345"/>
      <c r="AF285" s="345"/>
      <c r="AG285" s="345"/>
      <c r="AH285" s="345"/>
      <c r="AI285" s="345"/>
      <c r="AJ285" s="345"/>
      <c r="AK285" s="345"/>
      <c r="AL285" s="345"/>
      <c r="AM285" s="345"/>
      <c r="AN285" s="345"/>
      <c r="AO285" s="345"/>
      <c r="AP285" s="345"/>
      <c r="AQ285" s="345"/>
      <c r="AR285" s="345"/>
      <c r="AS285" s="327"/>
    </row>
    <row r="286" spans="1:45" s="1833" customFormat="1" ht="24" customHeight="1">
      <c r="A286" s="217"/>
      <c r="B286" s="1832"/>
      <c r="C286" s="327" t="s">
        <v>573</v>
      </c>
      <c r="D286" s="327"/>
      <c r="E286" s="327" t="s">
        <v>14445</v>
      </c>
      <c r="F286" s="327" t="s">
        <v>573</v>
      </c>
      <c r="G286" s="327">
        <v>2252</v>
      </c>
      <c r="H286" s="327"/>
      <c r="I286" s="327"/>
      <c r="J286" s="327"/>
      <c r="K286" s="345"/>
      <c r="L286" s="345"/>
      <c r="M286" s="345"/>
      <c r="N286" s="345"/>
      <c r="O286" s="345"/>
      <c r="P286" s="345"/>
      <c r="Q286" s="345"/>
      <c r="R286" s="345"/>
      <c r="S286" s="345"/>
      <c r="T286" s="485">
        <v>1999</v>
      </c>
      <c r="U286" s="345"/>
      <c r="V286" s="345"/>
      <c r="W286" s="345"/>
      <c r="X286" s="345"/>
      <c r="Y286" s="345"/>
      <c r="Z286" s="345"/>
      <c r="AA286" s="345"/>
      <c r="AB286" s="345"/>
      <c r="AC286" s="345"/>
      <c r="AD286" s="345"/>
      <c r="AE286" s="345"/>
      <c r="AF286" s="345"/>
      <c r="AG286" s="345"/>
      <c r="AH286" s="345"/>
      <c r="AI286" s="345"/>
      <c r="AJ286" s="345"/>
      <c r="AK286" s="345"/>
      <c r="AL286" s="345"/>
      <c r="AM286" s="345"/>
      <c r="AN286" s="345"/>
      <c r="AO286" s="345"/>
      <c r="AP286" s="345"/>
      <c r="AQ286" s="345"/>
      <c r="AR286" s="345"/>
      <c r="AS286" s="327"/>
    </row>
    <row r="287" spans="1:45" s="1833" customFormat="1" ht="24" customHeight="1">
      <c r="A287" s="217"/>
      <c r="B287" s="1832"/>
      <c r="C287" s="404" t="s">
        <v>573</v>
      </c>
      <c r="D287" s="327"/>
      <c r="E287" s="327" t="s">
        <v>14446</v>
      </c>
      <c r="F287" s="327" t="s">
        <v>14447</v>
      </c>
      <c r="G287" s="327">
        <v>400</v>
      </c>
      <c r="H287" s="327"/>
      <c r="I287" s="327"/>
      <c r="J287" s="327"/>
      <c r="K287" s="345"/>
      <c r="L287" s="345"/>
      <c r="M287" s="345"/>
      <c r="N287" s="345"/>
      <c r="O287" s="345"/>
      <c r="P287" s="345"/>
      <c r="Q287" s="345"/>
      <c r="R287" s="345"/>
      <c r="S287" s="345"/>
      <c r="T287" s="485">
        <v>2009</v>
      </c>
      <c r="U287" s="345"/>
      <c r="V287" s="345"/>
      <c r="W287" s="345"/>
      <c r="X287" s="345"/>
      <c r="Y287" s="345"/>
      <c r="Z287" s="345"/>
      <c r="AA287" s="345"/>
      <c r="AB287" s="345"/>
      <c r="AC287" s="345"/>
      <c r="AD287" s="345"/>
      <c r="AE287" s="345"/>
      <c r="AF287" s="345"/>
      <c r="AG287" s="345"/>
      <c r="AH287" s="345"/>
      <c r="AI287" s="345"/>
      <c r="AJ287" s="345"/>
      <c r="AK287" s="345"/>
      <c r="AL287" s="345"/>
      <c r="AM287" s="345"/>
      <c r="AN287" s="345"/>
      <c r="AO287" s="345"/>
      <c r="AP287" s="345"/>
      <c r="AQ287" s="345"/>
      <c r="AR287" s="345"/>
      <c r="AS287" s="327"/>
    </row>
    <row r="288" spans="1:45" s="1833" customFormat="1" ht="24" customHeight="1">
      <c r="A288" s="217"/>
      <c r="B288" s="1832"/>
      <c r="C288" s="404" t="s">
        <v>573</v>
      </c>
      <c r="D288" s="327"/>
      <c r="E288" s="327" t="s">
        <v>14448</v>
      </c>
      <c r="F288" s="327" t="s">
        <v>14447</v>
      </c>
      <c r="G288" s="327">
        <v>390</v>
      </c>
      <c r="H288" s="327"/>
      <c r="I288" s="327"/>
      <c r="J288" s="327"/>
      <c r="K288" s="345"/>
      <c r="L288" s="345"/>
      <c r="M288" s="345"/>
      <c r="N288" s="345"/>
      <c r="O288" s="345"/>
      <c r="P288" s="345"/>
      <c r="Q288" s="345"/>
      <c r="R288" s="345"/>
      <c r="S288" s="345"/>
      <c r="T288" s="485">
        <v>2013</v>
      </c>
      <c r="U288" s="345"/>
      <c r="V288" s="345"/>
      <c r="W288" s="345"/>
      <c r="X288" s="345"/>
      <c r="Y288" s="345"/>
      <c r="Z288" s="345"/>
      <c r="AA288" s="345"/>
      <c r="AB288" s="345"/>
      <c r="AC288" s="345"/>
      <c r="AD288" s="345"/>
      <c r="AE288" s="345"/>
      <c r="AF288" s="345"/>
      <c r="AG288" s="345"/>
      <c r="AH288" s="345"/>
      <c r="AI288" s="345"/>
      <c r="AJ288" s="345"/>
      <c r="AK288" s="345"/>
      <c r="AL288" s="345"/>
      <c r="AM288" s="345"/>
      <c r="AN288" s="345"/>
      <c r="AO288" s="345"/>
      <c r="AP288" s="345"/>
      <c r="AQ288" s="345"/>
      <c r="AR288" s="345"/>
      <c r="AS288" s="327"/>
    </row>
    <row r="289" spans="1:45" s="1833" customFormat="1" ht="24" customHeight="1">
      <c r="A289" s="217"/>
      <c r="B289" s="1832"/>
      <c r="C289" s="404" t="s">
        <v>573</v>
      </c>
      <c r="D289" s="327"/>
      <c r="E289" s="327" t="s">
        <v>14449</v>
      </c>
      <c r="F289" s="327" t="s">
        <v>14447</v>
      </c>
      <c r="G289" s="327">
        <v>719</v>
      </c>
      <c r="H289" s="808"/>
      <c r="I289" s="808"/>
      <c r="J289" s="327"/>
      <c r="K289" s="345"/>
      <c r="L289" s="345"/>
      <c r="M289" s="345"/>
      <c r="N289" s="345"/>
      <c r="O289" s="345"/>
      <c r="P289" s="345"/>
      <c r="Q289" s="345"/>
      <c r="R289" s="345"/>
      <c r="S289" s="345"/>
      <c r="T289" s="485">
        <v>2015</v>
      </c>
      <c r="U289" s="345"/>
      <c r="V289" s="345"/>
      <c r="W289" s="345"/>
      <c r="X289" s="345"/>
      <c r="Y289" s="345"/>
      <c r="Z289" s="345"/>
      <c r="AA289" s="345"/>
      <c r="AB289" s="345"/>
      <c r="AC289" s="345"/>
      <c r="AD289" s="345"/>
      <c r="AE289" s="345"/>
      <c r="AF289" s="345"/>
      <c r="AG289" s="345"/>
      <c r="AH289" s="345"/>
      <c r="AI289" s="345"/>
      <c r="AJ289" s="345"/>
      <c r="AK289" s="345"/>
      <c r="AL289" s="345"/>
      <c r="AM289" s="345"/>
      <c r="AN289" s="345"/>
      <c r="AO289" s="345"/>
      <c r="AP289" s="345"/>
      <c r="AQ289" s="345"/>
      <c r="AR289" s="345"/>
      <c r="AS289" s="327"/>
    </row>
    <row r="290" spans="1:45" s="1833" customFormat="1" ht="24" customHeight="1">
      <c r="A290" s="217"/>
      <c r="B290" s="1832"/>
      <c r="C290" s="327" t="s">
        <v>785</v>
      </c>
      <c r="D290" s="327"/>
      <c r="E290" s="456" t="s">
        <v>15594</v>
      </c>
      <c r="F290" s="327" t="s">
        <v>785</v>
      </c>
      <c r="G290" s="327">
        <v>4790</v>
      </c>
      <c r="H290" s="327"/>
      <c r="I290" s="327"/>
      <c r="J290" s="327"/>
      <c r="K290" s="327"/>
      <c r="L290" s="327"/>
      <c r="M290" s="327"/>
      <c r="N290" s="327">
        <v>1632</v>
      </c>
      <c r="O290" s="327"/>
      <c r="P290" s="327"/>
      <c r="Q290" s="393"/>
      <c r="R290" s="393"/>
      <c r="S290" s="324"/>
      <c r="T290" s="485">
        <v>2013</v>
      </c>
      <c r="U290" s="393"/>
      <c r="V290" s="393"/>
      <c r="W290" s="393"/>
      <c r="X290" s="393"/>
      <c r="Y290" s="393"/>
      <c r="Z290" s="326"/>
      <c r="AA290" s="327"/>
      <c r="AB290" s="327"/>
      <c r="AC290" s="327"/>
      <c r="AD290" s="327"/>
      <c r="AE290" s="327"/>
      <c r="AF290" s="327"/>
      <c r="AG290" s="327"/>
      <c r="AH290" s="327"/>
      <c r="AI290" s="327"/>
      <c r="AJ290" s="327"/>
      <c r="AK290" s="327"/>
      <c r="AL290" s="327"/>
      <c r="AM290" s="327"/>
      <c r="AN290" s="327"/>
      <c r="AO290" s="327"/>
      <c r="AP290" s="327"/>
      <c r="AQ290" s="327"/>
      <c r="AR290" s="327"/>
      <c r="AS290" s="327"/>
    </row>
    <row r="291" spans="1:45" s="1833" customFormat="1" ht="24" customHeight="1">
      <c r="A291" s="217"/>
      <c r="B291" s="1832"/>
      <c r="C291" s="327" t="s">
        <v>785</v>
      </c>
      <c r="D291" s="327"/>
      <c r="E291" s="456" t="s">
        <v>15595</v>
      </c>
      <c r="F291" s="327" t="s">
        <v>785</v>
      </c>
      <c r="G291" s="327">
        <v>2314</v>
      </c>
      <c r="H291" s="327">
        <v>780</v>
      </c>
      <c r="I291" s="327">
        <v>780</v>
      </c>
      <c r="J291" s="327"/>
      <c r="K291" s="327"/>
      <c r="L291" s="327"/>
      <c r="M291" s="327"/>
      <c r="N291" s="327">
        <v>780</v>
      </c>
      <c r="O291" s="327"/>
      <c r="P291" s="327"/>
      <c r="Q291" s="393"/>
      <c r="R291" s="393"/>
      <c r="S291" s="324"/>
      <c r="T291" s="485">
        <v>2017</v>
      </c>
      <c r="U291" s="393"/>
      <c r="V291" s="393"/>
      <c r="W291" s="393"/>
      <c r="X291" s="393"/>
      <c r="Y291" s="393"/>
      <c r="Z291" s="326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27"/>
      <c r="AN291" s="327"/>
      <c r="AO291" s="327"/>
      <c r="AP291" s="327"/>
      <c r="AQ291" s="327"/>
      <c r="AR291" s="327"/>
      <c r="AS291" s="327"/>
    </row>
    <row r="292" spans="1:45" s="1833" customFormat="1" ht="24" customHeight="1">
      <c r="A292" s="217"/>
      <c r="B292" s="1832"/>
      <c r="C292" s="327" t="s">
        <v>785</v>
      </c>
      <c r="D292" s="327"/>
      <c r="E292" s="456" t="s">
        <v>15596</v>
      </c>
      <c r="F292" s="327" t="s">
        <v>785</v>
      </c>
      <c r="G292" s="327">
        <v>5312</v>
      </c>
      <c r="H292" s="327"/>
      <c r="I292" s="327"/>
      <c r="J292" s="327"/>
      <c r="K292" s="327"/>
      <c r="L292" s="327"/>
      <c r="M292" s="327"/>
      <c r="N292" s="327">
        <v>1794</v>
      </c>
      <c r="O292" s="327"/>
      <c r="P292" s="327"/>
      <c r="Q292" s="393"/>
      <c r="R292" s="393"/>
      <c r="S292" s="324"/>
      <c r="T292" s="485">
        <v>2019</v>
      </c>
      <c r="U292" s="393"/>
      <c r="V292" s="393"/>
      <c r="W292" s="393"/>
      <c r="X292" s="393"/>
      <c r="Y292" s="393"/>
      <c r="Z292" s="326"/>
      <c r="AA292" s="327"/>
      <c r="AB292" s="327"/>
      <c r="AC292" s="327"/>
      <c r="AD292" s="327"/>
      <c r="AE292" s="327"/>
      <c r="AF292" s="327"/>
      <c r="AG292" s="327"/>
      <c r="AH292" s="327"/>
      <c r="AI292" s="327"/>
      <c r="AJ292" s="327"/>
      <c r="AK292" s="327"/>
      <c r="AL292" s="327"/>
      <c r="AM292" s="327"/>
      <c r="AN292" s="327"/>
      <c r="AO292" s="327"/>
      <c r="AP292" s="327"/>
      <c r="AQ292" s="327"/>
      <c r="AR292" s="327"/>
      <c r="AS292" s="327"/>
    </row>
    <row r="293" spans="1:45" s="1833" customFormat="1" ht="24" customHeight="1">
      <c r="A293" s="217"/>
      <c r="B293" s="1832"/>
      <c r="C293" s="327" t="s">
        <v>785</v>
      </c>
      <c r="D293" s="327"/>
      <c r="E293" s="456" t="s">
        <v>15597</v>
      </c>
      <c r="F293" s="327" t="s">
        <v>785</v>
      </c>
      <c r="G293" s="327">
        <v>14127</v>
      </c>
      <c r="H293" s="327"/>
      <c r="I293" s="327"/>
      <c r="J293" s="327"/>
      <c r="K293" s="327"/>
      <c r="L293" s="327"/>
      <c r="M293" s="327"/>
      <c r="N293" s="327">
        <v>5415</v>
      </c>
      <c r="O293" s="327"/>
      <c r="P293" s="327"/>
      <c r="Q293" s="393"/>
      <c r="R293" s="393"/>
      <c r="S293" s="324"/>
      <c r="T293" s="485">
        <v>2020</v>
      </c>
      <c r="U293" s="393"/>
      <c r="V293" s="393"/>
      <c r="W293" s="393"/>
      <c r="X293" s="393"/>
      <c r="Y293" s="393"/>
      <c r="Z293" s="326"/>
      <c r="AA293" s="327"/>
      <c r="AB293" s="327"/>
      <c r="AC293" s="327"/>
      <c r="AD293" s="327"/>
      <c r="AE293" s="327"/>
      <c r="AF293" s="327"/>
      <c r="AG293" s="327"/>
      <c r="AH293" s="327"/>
      <c r="AI293" s="327"/>
      <c r="AJ293" s="327"/>
      <c r="AK293" s="327"/>
      <c r="AL293" s="327"/>
      <c r="AM293" s="327"/>
      <c r="AN293" s="327"/>
      <c r="AO293" s="327"/>
      <c r="AP293" s="327"/>
      <c r="AQ293" s="327"/>
      <c r="AR293" s="327"/>
      <c r="AS293" s="327"/>
    </row>
    <row r="294" spans="1:45" s="1833" customFormat="1" ht="24" customHeight="1">
      <c r="A294" s="217"/>
      <c r="B294" s="1832"/>
      <c r="C294" s="327" t="s">
        <v>785</v>
      </c>
      <c r="D294" s="327"/>
      <c r="E294" s="456" t="s">
        <v>15598</v>
      </c>
      <c r="F294" s="327" t="s">
        <v>785</v>
      </c>
      <c r="G294" s="327">
        <v>5851</v>
      </c>
      <c r="H294" s="327"/>
      <c r="I294" s="327"/>
      <c r="J294" s="327"/>
      <c r="K294" s="327"/>
      <c r="L294" s="327"/>
      <c r="M294" s="327"/>
      <c r="N294" s="327">
        <v>2000</v>
      </c>
      <c r="O294" s="327"/>
      <c r="P294" s="327"/>
      <c r="Q294" s="393"/>
      <c r="R294" s="393"/>
      <c r="S294" s="324"/>
      <c r="T294" s="485">
        <v>2020</v>
      </c>
      <c r="U294" s="393"/>
      <c r="V294" s="393"/>
      <c r="W294" s="393"/>
      <c r="X294" s="393"/>
      <c r="Y294" s="393"/>
      <c r="Z294" s="326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27"/>
      <c r="AN294" s="327"/>
      <c r="AO294" s="327"/>
      <c r="AP294" s="327"/>
      <c r="AQ294" s="327"/>
      <c r="AR294" s="327"/>
      <c r="AS294" s="327"/>
    </row>
    <row r="295" spans="1:45" s="1833" customFormat="1" ht="24" customHeight="1">
      <c r="A295" s="217"/>
      <c r="B295" s="1832"/>
      <c r="C295" s="327" t="s">
        <v>785</v>
      </c>
      <c r="D295" s="327"/>
      <c r="E295" s="456" t="s">
        <v>15599</v>
      </c>
      <c r="F295" s="327" t="s">
        <v>785</v>
      </c>
      <c r="G295" s="327">
        <v>30815</v>
      </c>
      <c r="H295" s="327"/>
      <c r="I295" s="327"/>
      <c r="J295" s="327"/>
      <c r="K295" s="327"/>
      <c r="L295" s="327"/>
      <c r="M295" s="327"/>
      <c r="N295" s="327">
        <v>3300</v>
      </c>
      <c r="O295" s="327"/>
      <c r="P295" s="327"/>
      <c r="Q295" s="393"/>
      <c r="R295" s="393"/>
      <c r="S295" s="324"/>
      <c r="T295" s="485">
        <v>2021</v>
      </c>
      <c r="U295" s="393"/>
      <c r="V295" s="393"/>
      <c r="W295" s="393"/>
      <c r="X295" s="393"/>
      <c r="Y295" s="393"/>
      <c r="Z295" s="326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27"/>
      <c r="AN295" s="327"/>
      <c r="AO295" s="327"/>
      <c r="AP295" s="327"/>
      <c r="AQ295" s="327"/>
      <c r="AR295" s="327"/>
      <c r="AS295" s="327"/>
    </row>
    <row r="296" spans="1:45" s="1833" customFormat="1" ht="24" customHeight="1">
      <c r="A296" s="217"/>
      <c r="B296" s="1832"/>
      <c r="C296" s="327" t="s">
        <v>785</v>
      </c>
      <c r="D296" s="327"/>
      <c r="E296" s="456" t="s">
        <v>15600</v>
      </c>
      <c r="F296" s="327" t="s">
        <v>785</v>
      </c>
      <c r="G296" s="327">
        <v>302</v>
      </c>
      <c r="H296" s="327">
        <v>181.1</v>
      </c>
      <c r="I296" s="327">
        <v>181.1</v>
      </c>
      <c r="J296" s="327"/>
      <c r="K296" s="327"/>
      <c r="L296" s="327"/>
      <c r="M296" s="327"/>
      <c r="N296" s="327">
        <v>181.1</v>
      </c>
      <c r="O296" s="327"/>
      <c r="P296" s="327"/>
      <c r="Q296" s="393"/>
      <c r="R296" s="393"/>
      <c r="S296" s="324"/>
      <c r="T296" s="485">
        <v>2007</v>
      </c>
      <c r="U296" s="393"/>
      <c r="V296" s="393"/>
      <c r="W296" s="393"/>
      <c r="X296" s="393"/>
      <c r="Y296" s="393"/>
      <c r="Z296" s="326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27"/>
      <c r="AN296" s="327"/>
      <c r="AO296" s="327"/>
      <c r="AP296" s="327"/>
      <c r="AQ296" s="327"/>
      <c r="AR296" s="327"/>
      <c r="AS296" s="327"/>
    </row>
    <row r="297" spans="1:45" s="1833" customFormat="1" ht="24" customHeight="1">
      <c r="A297" s="217"/>
      <c r="B297" s="1832"/>
      <c r="C297" s="291" t="s">
        <v>573</v>
      </c>
      <c r="D297" s="228"/>
      <c r="E297" s="228" t="s">
        <v>18988</v>
      </c>
      <c r="F297" s="228" t="s">
        <v>14447</v>
      </c>
      <c r="G297" s="228">
        <v>9500</v>
      </c>
      <c r="H297" s="369"/>
      <c r="I297" s="228">
        <v>2500</v>
      </c>
      <c r="J297" s="228"/>
      <c r="K297" s="254"/>
      <c r="L297" s="254"/>
      <c r="M297" s="254"/>
      <c r="N297" s="254"/>
      <c r="O297" s="254"/>
      <c r="P297" s="254"/>
      <c r="Q297" s="254"/>
      <c r="R297" s="254"/>
      <c r="S297" s="254"/>
      <c r="T297" s="300">
        <v>2024</v>
      </c>
      <c r="U297" s="254"/>
      <c r="V297" s="254"/>
      <c r="W297" s="254"/>
      <c r="X297" s="254"/>
      <c r="Y297" s="254"/>
      <c r="Z297" s="254"/>
      <c r="AA297" s="254"/>
      <c r="AB297" s="254"/>
      <c r="AC297" s="254"/>
      <c r="AD297" s="254"/>
      <c r="AE297" s="254"/>
      <c r="AF297" s="254"/>
      <c r="AG297" s="254"/>
      <c r="AH297" s="254"/>
      <c r="AI297" s="254"/>
      <c r="AJ297" s="254"/>
      <c r="AK297" s="254"/>
      <c r="AL297" s="254"/>
      <c r="AM297" s="254"/>
      <c r="AN297" s="254"/>
      <c r="AO297" s="254"/>
      <c r="AP297" s="254"/>
      <c r="AQ297" s="254"/>
      <c r="AR297" s="254"/>
      <c r="AS297" s="228"/>
    </row>
    <row r="298" spans="1:45" s="1833" customFormat="1" ht="24" customHeight="1">
      <c r="A298" s="217"/>
      <c r="B298" s="1832"/>
      <c r="C298" s="327" t="s">
        <v>785</v>
      </c>
      <c r="D298" s="327"/>
      <c r="E298" s="327" t="s">
        <v>2476</v>
      </c>
      <c r="F298" s="327" t="s">
        <v>13559</v>
      </c>
      <c r="G298" s="327">
        <v>30531</v>
      </c>
      <c r="H298" s="327">
        <v>989</v>
      </c>
      <c r="I298" s="327">
        <v>2546</v>
      </c>
      <c r="J298" s="327"/>
      <c r="K298" s="327"/>
      <c r="L298" s="327"/>
      <c r="M298" s="327"/>
      <c r="N298" s="327">
        <v>2546</v>
      </c>
      <c r="O298" s="327">
        <v>1010</v>
      </c>
      <c r="P298" s="327"/>
      <c r="Q298" s="393"/>
      <c r="R298" s="393"/>
      <c r="S298" s="324"/>
      <c r="T298" s="485">
        <v>2013</v>
      </c>
      <c r="U298" s="393"/>
      <c r="V298" s="393"/>
      <c r="W298" s="393"/>
      <c r="X298" s="393"/>
      <c r="Y298" s="393"/>
      <c r="Z298" s="326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27"/>
      <c r="AN298" s="327"/>
      <c r="AO298" s="327"/>
      <c r="AP298" s="327"/>
      <c r="AQ298" s="327"/>
      <c r="AR298" s="327"/>
      <c r="AS298" s="327"/>
    </row>
    <row r="299" spans="1:45" s="1821" customFormat="1" ht="24" customHeight="1">
      <c r="A299" s="1819"/>
      <c r="B299" s="1820" t="s">
        <v>327</v>
      </c>
      <c r="C299" s="318" t="s">
        <v>13537</v>
      </c>
      <c r="D299" s="380"/>
      <c r="E299" s="315">
        <f>COUNTA(E300:E324)</f>
        <v>25</v>
      </c>
      <c r="F299" s="318"/>
      <c r="G299" s="318">
        <f>SUM(G300:G324)</f>
        <v>129488</v>
      </c>
      <c r="H299" s="318">
        <f>SUM(H300:H324)</f>
        <v>2512.6799999999998</v>
      </c>
      <c r="I299" s="318">
        <f>SUM(I300:I324)</f>
        <v>25780.68</v>
      </c>
      <c r="J299" s="318"/>
      <c r="K299" s="318"/>
      <c r="L299" s="318"/>
      <c r="M299" s="318"/>
      <c r="N299" s="318"/>
      <c r="O299" s="380"/>
      <c r="P299" s="380"/>
      <c r="Q299" s="380"/>
      <c r="R299" s="380"/>
      <c r="S299" s="380"/>
      <c r="T299" s="300"/>
      <c r="U299" s="380"/>
      <c r="V299" s="380"/>
      <c r="W299" s="380"/>
      <c r="X299" s="380"/>
      <c r="Y299" s="380"/>
      <c r="Z299" s="380"/>
      <c r="AA299" s="380"/>
      <c r="AB299" s="380"/>
      <c r="AC299" s="380"/>
      <c r="AD299" s="380"/>
      <c r="AE299" s="380"/>
      <c r="AF299" s="380"/>
      <c r="AG299" s="380"/>
      <c r="AH299" s="380"/>
      <c r="AI299" s="380"/>
      <c r="AJ299" s="380"/>
      <c r="AK299" s="380"/>
      <c r="AL299" s="380"/>
      <c r="AM299" s="380"/>
      <c r="AN299" s="380"/>
      <c r="AO299" s="380"/>
      <c r="AP299" s="380"/>
      <c r="AQ299" s="380"/>
      <c r="AR299" s="380"/>
      <c r="AS299" s="380"/>
    </row>
    <row r="300" spans="1:45" ht="24" customHeight="1">
      <c r="A300" s="217"/>
      <c r="B300" s="1823"/>
      <c r="C300" s="228" t="s">
        <v>2007</v>
      </c>
      <c r="D300" s="244" t="s">
        <v>19209</v>
      </c>
      <c r="E300" s="260" t="s">
        <v>14450</v>
      </c>
      <c r="F300" s="228" t="s">
        <v>14451</v>
      </c>
      <c r="G300" s="228"/>
      <c r="H300" s="228">
        <v>504</v>
      </c>
      <c r="I300" s="228"/>
      <c r="J300" s="228"/>
      <c r="K300" s="244"/>
      <c r="L300" s="244"/>
      <c r="M300" s="244"/>
      <c r="N300" s="244"/>
      <c r="O300" s="244"/>
      <c r="P300" s="244"/>
      <c r="Q300" s="244"/>
      <c r="R300" s="244"/>
      <c r="S300" s="244"/>
      <c r="T300" s="300">
        <v>2020</v>
      </c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4"/>
      <c r="AM300" s="244"/>
      <c r="AN300" s="244"/>
      <c r="AO300" s="244"/>
      <c r="AP300" s="244"/>
      <c r="AQ300" s="244"/>
      <c r="AR300" s="244"/>
      <c r="AS300" s="244"/>
    </row>
    <row r="301" spans="1:45" ht="24" customHeight="1">
      <c r="A301" s="217"/>
      <c r="B301" s="1823"/>
      <c r="C301" s="228" t="s">
        <v>2007</v>
      </c>
      <c r="D301" s="244" t="s">
        <v>19209</v>
      </c>
      <c r="E301" s="228" t="s">
        <v>14452</v>
      </c>
      <c r="F301" s="228" t="s">
        <v>14451</v>
      </c>
      <c r="G301" s="228"/>
      <c r="H301" s="228">
        <v>500</v>
      </c>
      <c r="I301" s="228"/>
      <c r="J301" s="228"/>
      <c r="K301" s="244"/>
      <c r="L301" s="228"/>
      <c r="M301" s="244"/>
      <c r="N301" s="244"/>
      <c r="O301" s="244"/>
      <c r="P301" s="244"/>
      <c r="Q301" s="244"/>
      <c r="R301" s="244"/>
      <c r="S301" s="244"/>
      <c r="T301" s="300">
        <v>2022</v>
      </c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4"/>
      <c r="AM301" s="244"/>
      <c r="AN301" s="244"/>
      <c r="AO301" s="244"/>
      <c r="AP301" s="244"/>
      <c r="AQ301" s="244"/>
      <c r="AR301" s="244"/>
      <c r="AS301" s="244"/>
    </row>
    <row r="302" spans="1:45" ht="24" customHeight="1">
      <c r="A302" s="217"/>
      <c r="B302" s="1823"/>
      <c r="C302" s="228" t="s">
        <v>2007</v>
      </c>
      <c r="D302" s="228" t="s">
        <v>19210</v>
      </c>
      <c r="E302" s="228" t="s">
        <v>19211</v>
      </c>
      <c r="F302" s="228" t="s">
        <v>19212</v>
      </c>
      <c r="G302" s="228">
        <v>487</v>
      </c>
      <c r="H302" s="228">
        <v>487</v>
      </c>
      <c r="I302" s="228">
        <v>487</v>
      </c>
      <c r="J302" s="228"/>
      <c r="K302" s="244"/>
      <c r="L302" s="228"/>
      <c r="M302" s="244"/>
      <c r="N302" s="244"/>
      <c r="O302" s="244"/>
      <c r="P302" s="244"/>
      <c r="Q302" s="244"/>
      <c r="R302" s="244"/>
      <c r="S302" s="244"/>
      <c r="T302" s="300">
        <v>2024</v>
      </c>
      <c r="U302" s="244">
        <v>1700</v>
      </c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4"/>
      <c r="AM302" s="244"/>
      <c r="AN302" s="244"/>
      <c r="AO302" s="244"/>
      <c r="AP302" s="244"/>
      <c r="AQ302" s="244"/>
      <c r="AR302" s="244"/>
      <c r="AS302" s="244" t="s">
        <v>19213</v>
      </c>
    </row>
    <row r="303" spans="1:45" ht="24" customHeight="1">
      <c r="A303" s="217"/>
      <c r="B303" s="1823"/>
      <c r="C303" s="228" t="s">
        <v>573</v>
      </c>
      <c r="D303" s="228" t="s">
        <v>19214</v>
      </c>
      <c r="E303" s="228" t="s">
        <v>16195</v>
      </c>
      <c r="F303" s="228" t="s">
        <v>14454</v>
      </c>
      <c r="G303" s="228">
        <v>300</v>
      </c>
      <c r="H303" s="228">
        <v>300</v>
      </c>
      <c r="I303" s="228">
        <v>300</v>
      </c>
      <c r="J303" s="228">
        <v>6</v>
      </c>
      <c r="K303" s="228">
        <v>14</v>
      </c>
      <c r="L303" s="228"/>
      <c r="M303" s="228"/>
      <c r="N303" s="228">
        <v>300</v>
      </c>
      <c r="O303" s="228"/>
      <c r="P303" s="228"/>
      <c r="Q303" s="233"/>
      <c r="R303" s="233"/>
      <c r="S303" s="227"/>
      <c r="T303" s="300">
        <v>2001</v>
      </c>
      <c r="U303" s="233">
        <v>400</v>
      </c>
      <c r="V303" s="233">
        <v>300</v>
      </c>
      <c r="W303" s="233">
        <v>100</v>
      </c>
      <c r="X303" s="233">
        <v>150</v>
      </c>
      <c r="Y303" s="233">
        <v>150</v>
      </c>
      <c r="Z303" s="228">
        <v>400</v>
      </c>
      <c r="AA303" s="228">
        <v>2013</v>
      </c>
      <c r="AB303" s="228">
        <v>2017</v>
      </c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 t="s">
        <v>2636</v>
      </c>
    </row>
    <row r="304" spans="1:45" ht="24" customHeight="1">
      <c r="A304" s="217"/>
      <c r="B304" s="1823"/>
      <c r="C304" s="228" t="s">
        <v>573</v>
      </c>
      <c r="D304" s="228" t="s">
        <v>18996</v>
      </c>
      <c r="E304" s="228" t="s">
        <v>15601</v>
      </c>
      <c r="F304" s="228" t="s">
        <v>573</v>
      </c>
      <c r="G304" s="228">
        <v>689</v>
      </c>
      <c r="H304" s="228"/>
      <c r="I304" s="228"/>
      <c r="J304" s="228">
        <v>17</v>
      </c>
      <c r="K304" s="228">
        <v>32</v>
      </c>
      <c r="L304" s="228"/>
      <c r="M304" s="228"/>
      <c r="N304" s="228">
        <v>489</v>
      </c>
      <c r="O304" s="228"/>
      <c r="P304" s="228"/>
      <c r="Q304" s="233"/>
      <c r="R304" s="233"/>
      <c r="S304" s="227"/>
      <c r="T304" s="300">
        <v>2018</v>
      </c>
      <c r="U304" s="233"/>
      <c r="V304" s="233"/>
      <c r="W304" s="233"/>
      <c r="X304" s="233"/>
      <c r="Y304" s="233"/>
      <c r="Z304" s="228">
        <v>15</v>
      </c>
      <c r="AA304" s="228"/>
      <c r="AB304" s="228"/>
      <c r="AC304" s="228"/>
      <c r="AD304" s="228"/>
      <c r="AE304" s="228"/>
      <c r="AF304" s="228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 t="s">
        <v>1440</v>
      </c>
    </row>
    <row r="305" spans="1:45" ht="24" customHeight="1">
      <c r="A305" s="217"/>
      <c r="B305" s="1823"/>
      <c r="C305" s="228" t="s">
        <v>573</v>
      </c>
      <c r="D305" s="228" t="s">
        <v>19215</v>
      </c>
      <c r="E305" s="228" t="s">
        <v>15602</v>
      </c>
      <c r="F305" s="228" t="s">
        <v>573</v>
      </c>
      <c r="G305" s="228">
        <v>357</v>
      </c>
      <c r="H305" s="228"/>
      <c r="I305" s="228"/>
      <c r="J305" s="228">
        <v>17</v>
      </c>
      <c r="K305" s="228">
        <v>21</v>
      </c>
      <c r="L305" s="228"/>
      <c r="M305" s="228"/>
      <c r="N305" s="228">
        <v>357</v>
      </c>
      <c r="O305" s="228"/>
      <c r="P305" s="228"/>
      <c r="Q305" s="233"/>
      <c r="R305" s="233"/>
      <c r="S305" s="227"/>
      <c r="T305" s="300">
        <v>2015</v>
      </c>
      <c r="U305" s="233">
        <v>15</v>
      </c>
      <c r="V305" s="233">
        <v>50</v>
      </c>
      <c r="W305" s="233"/>
      <c r="X305" s="233"/>
      <c r="Y305" s="233"/>
      <c r="Z305" s="228">
        <v>15</v>
      </c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 t="s">
        <v>1440</v>
      </c>
    </row>
    <row r="306" spans="1:45" ht="24" customHeight="1">
      <c r="A306" s="217"/>
      <c r="B306" s="1823"/>
      <c r="C306" s="228" t="s">
        <v>573</v>
      </c>
      <c r="D306" s="228" t="s">
        <v>19216</v>
      </c>
      <c r="E306" s="228" t="s">
        <v>15603</v>
      </c>
      <c r="F306" s="228" t="s">
        <v>19217</v>
      </c>
      <c r="G306" s="228">
        <v>1260</v>
      </c>
      <c r="H306" s="228"/>
      <c r="I306" s="228"/>
      <c r="J306" s="228">
        <v>28</v>
      </c>
      <c r="K306" s="228">
        <v>45</v>
      </c>
      <c r="L306" s="228"/>
      <c r="M306" s="228"/>
      <c r="N306" s="228">
        <v>1260</v>
      </c>
      <c r="O306" s="228"/>
      <c r="P306" s="228"/>
      <c r="Q306" s="233"/>
      <c r="R306" s="233"/>
      <c r="S306" s="227"/>
      <c r="T306" s="300">
        <v>2011</v>
      </c>
      <c r="U306" s="233">
        <v>2011</v>
      </c>
      <c r="V306" s="233"/>
      <c r="W306" s="233"/>
      <c r="X306" s="233"/>
      <c r="Y306" s="233"/>
      <c r="Z306" s="228">
        <v>200</v>
      </c>
      <c r="AA306" s="228"/>
      <c r="AB306" s="228">
        <v>200</v>
      </c>
      <c r="AC306" s="228"/>
      <c r="AD306" s="228"/>
      <c r="AE306" s="228"/>
      <c r="AF306" s="228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</row>
    <row r="307" spans="1:45" ht="24" customHeight="1">
      <c r="A307" s="217"/>
      <c r="B307" s="1823"/>
      <c r="C307" s="228" t="s">
        <v>573</v>
      </c>
      <c r="D307" s="228" t="s">
        <v>19108</v>
      </c>
      <c r="E307" s="228" t="s">
        <v>15604</v>
      </c>
      <c r="F307" s="228" t="s">
        <v>19217</v>
      </c>
      <c r="G307" s="228">
        <v>8264</v>
      </c>
      <c r="H307" s="228">
        <v>324</v>
      </c>
      <c r="I307" s="228">
        <v>324</v>
      </c>
      <c r="J307" s="228"/>
      <c r="K307" s="228"/>
      <c r="L307" s="228"/>
      <c r="M307" s="228"/>
      <c r="N307" s="228">
        <v>324</v>
      </c>
      <c r="O307" s="228"/>
      <c r="P307" s="228"/>
      <c r="Q307" s="233"/>
      <c r="R307" s="233"/>
      <c r="S307" s="227"/>
      <c r="T307" s="300">
        <v>2013</v>
      </c>
      <c r="U307" s="233"/>
      <c r="V307" s="233"/>
      <c r="W307" s="233"/>
      <c r="X307" s="233"/>
      <c r="Y307" s="233"/>
      <c r="Z307" s="228">
        <v>220</v>
      </c>
      <c r="AA307" s="228"/>
      <c r="AB307" s="228"/>
      <c r="AC307" s="228"/>
      <c r="AD307" s="228"/>
      <c r="AE307" s="228"/>
      <c r="AF307" s="228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 t="s">
        <v>8195</v>
      </c>
    </row>
    <row r="308" spans="1:45" ht="24" customHeight="1">
      <c r="A308" s="217"/>
      <c r="B308" s="1823"/>
      <c r="C308" s="228" t="s">
        <v>573</v>
      </c>
      <c r="D308" s="228" t="s">
        <v>19044</v>
      </c>
      <c r="E308" s="228" t="s">
        <v>2638</v>
      </c>
      <c r="F308" s="228" t="s">
        <v>12550</v>
      </c>
      <c r="G308" s="228"/>
      <c r="H308" s="228">
        <v>397.68</v>
      </c>
      <c r="I308" s="228">
        <v>397.68</v>
      </c>
      <c r="J308" s="228"/>
      <c r="K308" s="228"/>
      <c r="L308" s="228"/>
      <c r="M308" s="228"/>
      <c r="N308" s="228"/>
      <c r="O308" s="228"/>
      <c r="P308" s="228"/>
      <c r="Q308" s="233"/>
      <c r="R308" s="233"/>
      <c r="S308" s="227"/>
      <c r="T308" s="300">
        <v>2012</v>
      </c>
      <c r="U308" s="233"/>
      <c r="V308" s="233"/>
      <c r="W308" s="233"/>
      <c r="X308" s="233"/>
      <c r="Y308" s="233"/>
      <c r="Z308" s="228"/>
      <c r="AA308" s="228"/>
      <c r="AB308" s="228"/>
      <c r="AC308" s="228"/>
      <c r="AD308" s="228"/>
      <c r="AE308" s="228"/>
      <c r="AF308" s="228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 t="s">
        <v>18289</v>
      </c>
    </row>
    <row r="309" spans="1:45" ht="24" customHeight="1">
      <c r="A309" s="217"/>
      <c r="B309" s="1823"/>
      <c r="C309" s="228" t="s">
        <v>573</v>
      </c>
      <c r="D309" s="228" t="s">
        <v>19046</v>
      </c>
      <c r="E309" s="228" t="s">
        <v>11240</v>
      </c>
      <c r="F309" s="228" t="s">
        <v>573</v>
      </c>
      <c r="G309" s="228">
        <v>382</v>
      </c>
      <c r="H309" s="228"/>
      <c r="I309" s="228"/>
      <c r="J309" s="228">
        <v>12</v>
      </c>
      <c r="K309" s="228">
        <v>21</v>
      </c>
      <c r="L309" s="228"/>
      <c r="M309" s="228"/>
      <c r="N309" s="228">
        <v>252</v>
      </c>
      <c r="O309" s="228"/>
      <c r="P309" s="228"/>
      <c r="Q309" s="233"/>
      <c r="R309" s="233"/>
      <c r="S309" s="227"/>
      <c r="T309" s="300">
        <v>2004</v>
      </c>
      <c r="U309" s="233"/>
      <c r="V309" s="233">
        <v>2004</v>
      </c>
      <c r="W309" s="233"/>
      <c r="X309" s="233"/>
      <c r="Y309" s="233"/>
      <c r="Z309" s="228"/>
      <c r="AA309" s="228"/>
      <c r="AB309" s="228">
        <v>30</v>
      </c>
      <c r="AC309" s="228"/>
      <c r="AD309" s="228"/>
      <c r="AE309" s="228"/>
      <c r="AF309" s="228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 t="s">
        <v>1440</v>
      </c>
    </row>
    <row r="310" spans="1:45" ht="24" customHeight="1">
      <c r="A310" s="217"/>
      <c r="B310" s="1823"/>
      <c r="C310" s="228" t="s">
        <v>2008</v>
      </c>
      <c r="D310" s="228" t="s">
        <v>19046</v>
      </c>
      <c r="E310" s="228" t="s">
        <v>19218</v>
      </c>
      <c r="F310" s="228" t="s">
        <v>2008</v>
      </c>
      <c r="G310" s="228">
        <v>608</v>
      </c>
      <c r="H310" s="228"/>
      <c r="I310" s="228"/>
      <c r="J310" s="228">
        <v>15</v>
      </c>
      <c r="K310" s="228">
        <v>28</v>
      </c>
      <c r="L310" s="228"/>
      <c r="M310" s="228"/>
      <c r="N310" s="228">
        <v>608</v>
      </c>
      <c r="O310" s="228">
        <v>40</v>
      </c>
      <c r="P310" s="228">
        <v>40</v>
      </c>
      <c r="Q310" s="233" t="s">
        <v>9049</v>
      </c>
      <c r="R310" s="233"/>
      <c r="S310" s="227"/>
      <c r="T310" s="300">
        <v>2004</v>
      </c>
      <c r="U310" s="233"/>
      <c r="V310" s="233">
        <v>100</v>
      </c>
      <c r="W310" s="233"/>
      <c r="X310" s="233"/>
      <c r="Y310" s="233"/>
      <c r="Z310" s="228"/>
      <c r="AA310" s="228">
        <v>2021</v>
      </c>
      <c r="AB310" s="228"/>
      <c r="AC310" s="228"/>
      <c r="AD310" s="228"/>
      <c r="AE310" s="228"/>
      <c r="AF310" s="228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</row>
    <row r="311" spans="1:45" ht="24" customHeight="1">
      <c r="A311" s="217"/>
      <c r="B311" s="1823"/>
      <c r="C311" s="228" t="s">
        <v>573</v>
      </c>
      <c r="D311" s="228" t="s">
        <v>19219</v>
      </c>
      <c r="E311" s="228" t="s">
        <v>15605</v>
      </c>
      <c r="F311" s="228" t="s">
        <v>573</v>
      </c>
      <c r="G311" s="228">
        <v>1559</v>
      </c>
      <c r="H311" s="228"/>
      <c r="I311" s="228">
        <v>1559</v>
      </c>
      <c r="J311" s="228">
        <v>25</v>
      </c>
      <c r="K311" s="228">
        <v>20</v>
      </c>
      <c r="L311" s="228"/>
      <c r="M311" s="228"/>
      <c r="N311" s="228">
        <v>510</v>
      </c>
      <c r="O311" s="228"/>
      <c r="P311" s="228"/>
      <c r="Q311" s="233"/>
      <c r="R311" s="233"/>
      <c r="S311" s="227"/>
      <c r="T311" s="300">
        <v>2020</v>
      </c>
      <c r="U311" s="233">
        <v>400</v>
      </c>
      <c r="V311" s="233"/>
      <c r="W311" s="233"/>
      <c r="X311" s="233"/>
      <c r="Y311" s="233"/>
      <c r="Z311" s="228">
        <v>400</v>
      </c>
      <c r="AA311" s="228"/>
      <c r="AB311" s="228"/>
      <c r="AC311" s="228"/>
      <c r="AD311" s="228"/>
      <c r="AE311" s="228"/>
      <c r="AF311" s="228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 t="s">
        <v>1440</v>
      </c>
    </row>
    <row r="312" spans="1:45" ht="24" customHeight="1">
      <c r="A312" s="217"/>
      <c r="B312" s="1823"/>
      <c r="C312" s="228" t="s">
        <v>2008</v>
      </c>
      <c r="D312" s="228" t="s">
        <v>19046</v>
      </c>
      <c r="E312" s="228" t="s">
        <v>15606</v>
      </c>
      <c r="F312" s="228" t="s">
        <v>14453</v>
      </c>
      <c r="G312" s="228">
        <v>1081</v>
      </c>
      <c r="H312" s="228"/>
      <c r="I312" s="228">
        <v>1081</v>
      </c>
      <c r="J312" s="228"/>
      <c r="K312" s="244"/>
      <c r="L312" s="228"/>
      <c r="M312" s="244"/>
      <c r="N312" s="244"/>
      <c r="O312" s="244"/>
      <c r="P312" s="244"/>
      <c r="Q312" s="244"/>
      <c r="R312" s="244"/>
      <c r="S312" s="244"/>
      <c r="T312" s="300">
        <v>1997</v>
      </c>
      <c r="U312" s="244">
        <v>30</v>
      </c>
      <c r="V312" s="244">
        <v>100</v>
      </c>
      <c r="W312" s="244">
        <v>100</v>
      </c>
      <c r="X312" s="244">
        <v>100</v>
      </c>
      <c r="Y312" s="244"/>
      <c r="Z312" s="244"/>
      <c r="AA312" s="244">
        <v>2016</v>
      </c>
      <c r="AB312" s="244">
        <v>2020</v>
      </c>
      <c r="AC312" s="244">
        <v>0</v>
      </c>
      <c r="AD312" s="244"/>
      <c r="AE312" s="244">
        <v>2</v>
      </c>
      <c r="AF312" s="244"/>
      <c r="AG312" s="244"/>
      <c r="AH312" s="244"/>
      <c r="AI312" s="244" t="s">
        <v>19073</v>
      </c>
      <c r="AJ312" s="244">
        <v>1</v>
      </c>
      <c r="AK312" s="244">
        <v>8103</v>
      </c>
      <c r="AL312" s="244" t="s">
        <v>18934</v>
      </c>
      <c r="AM312" s="244" t="s">
        <v>19179</v>
      </c>
      <c r="AN312" s="244" t="s">
        <v>16112</v>
      </c>
      <c r="AO312" s="244">
        <v>1</v>
      </c>
      <c r="AP312" s="244">
        <v>1104</v>
      </c>
      <c r="AQ312" s="244" t="s">
        <v>13519</v>
      </c>
      <c r="AR312" s="244" t="s">
        <v>19179</v>
      </c>
      <c r="AS312" s="244"/>
    </row>
    <row r="313" spans="1:45" ht="24" customHeight="1">
      <c r="B313" s="1817"/>
      <c r="C313" s="228" t="s">
        <v>2008</v>
      </c>
      <c r="D313" s="228" t="s">
        <v>19220</v>
      </c>
      <c r="E313" s="228" t="s">
        <v>15607</v>
      </c>
      <c r="F313" s="228" t="s">
        <v>2008</v>
      </c>
      <c r="G313" s="228">
        <v>292</v>
      </c>
      <c r="H313" s="228"/>
      <c r="I313" s="228">
        <v>292</v>
      </c>
      <c r="J313" s="228"/>
      <c r="K313" s="244"/>
      <c r="L313" s="228"/>
      <c r="M313" s="244"/>
      <c r="N313" s="244"/>
      <c r="O313" s="244"/>
      <c r="P313" s="244"/>
      <c r="Q313" s="244"/>
      <c r="R313" s="244"/>
      <c r="S313" s="244"/>
      <c r="T313" s="300">
        <v>2018</v>
      </c>
      <c r="U313" s="244">
        <v>20</v>
      </c>
      <c r="V313" s="244">
        <v>70</v>
      </c>
      <c r="W313" s="244"/>
      <c r="X313" s="244"/>
      <c r="Y313" s="244"/>
      <c r="Z313" s="244"/>
      <c r="AA313" s="244">
        <v>2024</v>
      </c>
      <c r="AB313" s="244"/>
      <c r="AC313" s="244"/>
      <c r="AD313" s="244"/>
      <c r="AE313" s="244"/>
      <c r="AF313" s="244"/>
      <c r="AG313" s="244"/>
      <c r="AH313" s="244"/>
      <c r="AI313" s="244"/>
      <c r="AJ313" s="244"/>
      <c r="AK313" s="244"/>
      <c r="AL313" s="244"/>
      <c r="AM313" s="244"/>
      <c r="AN313" s="244"/>
      <c r="AO313" s="244"/>
      <c r="AP313" s="244"/>
      <c r="AQ313" s="244"/>
      <c r="AR313" s="244"/>
      <c r="AS313" s="244"/>
    </row>
    <row r="314" spans="1:45" ht="24" customHeight="1">
      <c r="A314" s="217"/>
      <c r="B314" s="1823"/>
      <c r="C314" s="228" t="s">
        <v>2008</v>
      </c>
      <c r="D314" s="228" t="s">
        <v>19221</v>
      </c>
      <c r="E314" s="228" t="s">
        <v>15608</v>
      </c>
      <c r="F314" s="228" t="s">
        <v>2008</v>
      </c>
      <c r="G314" s="228">
        <v>337</v>
      </c>
      <c r="H314" s="228"/>
      <c r="I314" s="228">
        <v>337</v>
      </c>
      <c r="J314" s="228"/>
      <c r="K314" s="244"/>
      <c r="L314" s="656"/>
      <c r="M314" s="244"/>
      <c r="N314" s="244"/>
      <c r="O314" s="244"/>
      <c r="P314" s="244"/>
      <c r="Q314" s="244"/>
      <c r="R314" s="244"/>
      <c r="S314" s="244"/>
      <c r="T314" s="300">
        <v>2013</v>
      </c>
      <c r="U314" s="244">
        <v>15</v>
      </c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4"/>
      <c r="AM314" s="244"/>
      <c r="AN314" s="244"/>
      <c r="AO314" s="244"/>
      <c r="AP314" s="244"/>
      <c r="AQ314" s="244"/>
      <c r="AR314" s="244"/>
      <c r="AS314" s="244"/>
    </row>
    <row r="315" spans="1:45" ht="24" customHeight="1">
      <c r="A315" s="217"/>
      <c r="B315" s="1823"/>
      <c r="C315" s="228" t="s">
        <v>2011</v>
      </c>
      <c r="D315" s="228" t="s">
        <v>19222</v>
      </c>
      <c r="E315" s="228" t="s">
        <v>16196</v>
      </c>
      <c r="F315" s="228" t="s">
        <v>16178</v>
      </c>
      <c r="G315" s="228">
        <v>24047</v>
      </c>
      <c r="H315" s="228"/>
      <c r="I315" s="244"/>
      <c r="J315" s="228"/>
      <c r="K315" s="244"/>
      <c r="L315" s="228"/>
      <c r="M315" s="244"/>
      <c r="N315" s="244"/>
      <c r="O315" s="244">
        <v>300</v>
      </c>
      <c r="P315" s="244">
        <v>300</v>
      </c>
      <c r="Q315" s="244" t="s">
        <v>2004</v>
      </c>
      <c r="R315" s="244"/>
      <c r="S315" s="244"/>
      <c r="T315" s="300">
        <v>2022</v>
      </c>
      <c r="U315" s="244">
        <v>8600</v>
      </c>
      <c r="V315" s="244"/>
      <c r="W315" s="244"/>
      <c r="X315" s="244"/>
      <c r="Y315" s="244"/>
      <c r="Z315" s="244">
        <v>8600</v>
      </c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4"/>
      <c r="AM315" s="244"/>
      <c r="AN315" s="244"/>
      <c r="AO315" s="244"/>
      <c r="AP315" s="244"/>
      <c r="AQ315" s="244"/>
      <c r="AR315" s="244"/>
      <c r="AS315" s="244" t="s">
        <v>16197</v>
      </c>
    </row>
    <row r="316" spans="1:45" ht="24" customHeight="1">
      <c r="A316" s="217"/>
      <c r="B316" s="1823"/>
      <c r="C316" s="228" t="s">
        <v>603</v>
      </c>
      <c r="D316" s="228" t="s">
        <v>19223</v>
      </c>
      <c r="E316" s="228" t="s">
        <v>19224</v>
      </c>
      <c r="F316" s="228" t="s">
        <v>19225</v>
      </c>
      <c r="G316" s="228">
        <v>322</v>
      </c>
      <c r="H316" s="228"/>
      <c r="I316" s="228"/>
      <c r="J316" s="228">
        <v>23</v>
      </c>
      <c r="K316" s="228">
        <v>14</v>
      </c>
      <c r="L316" s="228"/>
      <c r="M316" s="228"/>
      <c r="N316" s="228">
        <v>322</v>
      </c>
      <c r="O316" s="228"/>
      <c r="P316" s="228"/>
      <c r="Q316" s="233"/>
      <c r="R316" s="233"/>
      <c r="S316" s="227"/>
      <c r="T316" s="300">
        <v>2014</v>
      </c>
      <c r="U316" s="233"/>
      <c r="V316" s="233"/>
      <c r="W316" s="233"/>
      <c r="X316" s="233"/>
      <c r="Y316" s="233"/>
      <c r="Z316" s="228">
        <v>300</v>
      </c>
      <c r="AA316" s="228"/>
      <c r="AB316" s="228"/>
      <c r="AC316" s="228"/>
      <c r="AD316" s="228"/>
      <c r="AE316" s="228"/>
      <c r="AF316" s="228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</row>
    <row r="317" spans="1:45" ht="24" customHeight="1">
      <c r="A317" s="217"/>
      <c r="B317" s="1823"/>
      <c r="C317" s="228" t="s">
        <v>603</v>
      </c>
      <c r="D317" s="228" t="s">
        <v>19226</v>
      </c>
      <c r="E317" s="227" t="s">
        <v>15611</v>
      </c>
      <c r="F317" s="227" t="s">
        <v>19128</v>
      </c>
      <c r="G317" s="228">
        <v>2580</v>
      </c>
      <c r="H317" s="373"/>
      <c r="I317" s="373"/>
      <c r="J317" s="228">
        <v>17</v>
      </c>
      <c r="K317" s="228">
        <v>32</v>
      </c>
      <c r="L317" s="227"/>
      <c r="M317" s="244"/>
      <c r="N317" s="228">
        <v>544</v>
      </c>
      <c r="O317" s="228"/>
      <c r="P317" s="228"/>
      <c r="Q317" s="228"/>
      <c r="R317" s="228"/>
      <c r="S317" s="227"/>
      <c r="T317" s="300">
        <v>2009</v>
      </c>
      <c r="U317" s="227"/>
      <c r="V317" s="373"/>
      <c r="W317" s="373"/>
      <c r="X317" s="373"/>
      <c r="Y317" s="373"/>
      <c r="Z317" s="228">
        <v>17</v>
      </c>
      <c r="AA317" s="373"/>
      <c r="AB317" s="228"/>
      <c r="AC317" s="227"/>
      <c r="AD317" s="227"/>
      <c r="AE317" s="373"/>
      <c r="AF317" s="373"/>
      <c r="AG317" s="373"/>
      <c r="AH317" s="373"/>
      <c r="AI317" s="373"/>
      <c r="AJ317" s="373"/>
      <c r="AK317" s="373"/>
      <c r="AL317" s="373"/>
      <c r="AM317" s="373"/>
      <c r="AN317" s="373"/>
      <c r="AO317" s="373"/>
      <c r="AP317" s="373"/>
      <c r="AQ317" s="373"/>
      <c r="AR317" s="373"/>
      <c r="AS317" s="373" t="s">
        <v>711</v>
      </c>
    </row>
    <row r="318" spans="1:45" ht="24" customHeight="1">
      <c r="A318" s="217"/>
      <c r="B318" s="1823"/>
      <c r="C318" s="228" t="s">
        <v>603</v>
      </c>
      <c r="D318" s="228" t="s">
        <v>19227</v>
      </c>
      <c r="E318" s="228" t="s">
        <v>19228</v>
      </c>
      <c r="F318" s="228" t="s">
        <v>19128</v>
      </c>
      <c r="G318" s="228">
        <v>2025</v>
      </c>
      <c r="H318" s="228"/>
      <c r="I318" s="228"/>
      <c r="J318" s="228">
        <v>17</v>
      </c>
      <c r="K318" s="228">
        <v>32</v>
      </c>
      <c r="L318" s="228"/>
      <c r="M318" s="228"/>
      <c r="N318" s="228">
        <v>544</v>
      </c>
      <c r="O318" s="228"/>
      <c r="P318" s="228"/>
      <c r="Q318" s="373"/>
      <c r="R318" s="373"/>
      <c r="S318" s="227"/>
      <c r="T318" s="300">
        <v>2008</v>
      </c>
      <c r="U318" s="373"/>
      <c r="V318" s="373"/>
      <c r="W318" s="373"/>
      <c r="X318" s="373"/>
      <c r="Y318" s="373"/>
      <c r="Z318" s="228">
        <v>9</v>
      </c>
      <c r="AA318" s="228"/>
      <c r="AB318" s="228"/>
      <c r="AC318" s="228"/>
      <c r="AD318" s="228"/>
      <c r="AE318" s="228"/>
      <c r="AF318" s="228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 t="s">
        <v>711</v>
      </c>
    </row>
    <row r="319" spans="1:45" ht="24" customHeight="1">
      <c r="A319" s="217"/>
      <c r="B319" s="1823"/>
      <c r="C319" s="228" t="s">
        <v>603</v>
      </c>
      <c r="D319" s="228" t="s">
        <v>19229</v>
      </c>
      <c r="E319" s="228" t="s">
        <v>15612</v>
      </c>
      <c r="F319" s="228" t="s">
        <v>19225</v>
      </c>
      <c r="G319" s="228">
        <v>1500</v>
      </c>
      <c r="H319" s="228"/>
      <c r="I319" s="228"/>
      <c r="J319" s="228">
        <v>17</v>
      </c>
      <c r="K319" s="228">
        <v>32</v>
      </c>
      <c r="L319" s="228"/>
      <c r="M319" s="228"/>
      <c r="N319" s="228">
        <v>544</v>
      </c>
      <c r="O319" s="228"/>
      <c r="P319" s="228"/>
      <c r="Q319" s="373"/>
      <c r="R319" s="373"/>
      <c r="S319" s="227"/>
      <c r="T319" s="300">
        <v>2005</v>
      </c>
      <c r="U319" s="373"/>
      <c r="V319" s="373"/>
      <c r="W319" s="373"/>
      <c r="X319" s="373"/>
      <c r="Y319" s="373"/>
      <c r="Z319" s="228"/>
      <c r="AA319" s="228"/>
      <c r="AB319" s="228"/>
      <c r="AC319" s="228"/>
      <c r="AD319" s="228"/>
      <c r="AE319" s="228"/>
      <c r="AF319" s="228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 t="s">
        <v>1440</v>
      </c>
    </row>
    <row r="320" spans="1:45" ht="24" customHeight="1">
      <c r="A320" s="217"/>
      <c r="B320" s="1823"/>
      <c r="C320" s="228" t="s">
        <v>603</v>
      </c>
      <c r="D320" s="228" t="s">
        <v>19230</v>
      </c>
      <c r="E320" s="228" t="s">
        <v>11241</v>
      </c>
      <c r="F320" s="228" t="s">
        <v>19128</v>
      </c>
      <c r="G320" s="228">
        <v>680</v>
      </c>
      <c r="H320" s="228"/>
      <c r="I320" s="228"/>
      <c r="J320" s="228">
        <v>17</v>
      </c>
      <c r="K320" s="228">
        <v>32</v>
      </c>
      <c r="L320" s="228"/>
      <c r="M320" s="228"/>
      <c r="N320" s="228">
        <v>544</v>
      </c>
      <c r="O320" s="228"/>
      <c r="P320" s="228"/>
      <c r="Q320" s="373"/>
      <c r="R320" s="373"/>
      <c r="S320" s="227"/>
      <c r="T320" s="300">
        <v>2013</v>
      </c>
      <c r="U320" s="373"/>
      <c r="V320" s="373"/>
      <c r="W320" s="373"/>
      <c r="X320" s="373"/>
      <c r="Y320" s="373"/>
      <c r="Z320" s="228">
        <v>16</v>
      </c>
      <c r="AA320" s="228"/>
      <c r="AB320" s="228"/>
      <c r="AC320" s="228"/>
      <c r="AD320" s="228"/>
      <c r="AE320" s="228"/>
      <c r="AF320" s="228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 t="s">
        <v>1440</v>
      </c>
    </row>
    <row r="321" spans="1:56" ht="24" customHeight="1">
      <c r="A321" s="217"/>
      <c r="B321" s="1823"/>
      <c r="C321" s="228" t="s">
        <v>603</v>
      </c>
      <c r="D321" s="228" t="s">
        <v>19231</v>
      </c>
      <c r="E321" s="228" t="s">
        <v>11242</v>
      </c>
      <c r="F321" s="228" t="s">
        <v>19225</v>
      </c>
      <c r="G321" s="228">
        <v>320</v>
      </c>
      <c r="H321" s="228"/>
      <c r="I321" s="228"/>
      <c r="J321" s="228">
        <v>6</v>
      </c>
      <c r="K321" s="228">
        <v>13</v>
      </c>
      <c r="L321" s="228"/>
      <c r="M321" s="228"/>
      <c r="N321" s="228">
        <v>81</v>
      </c>
      <c r="O321" s="228"/>
      <c r="P321" s="228"/>
      <c r="Q321" s="373"/>
      <c r="R321" s="373"/>
      <c r="S321" s="227"/>
      <c r="T321" s="300">
        <v>1998</v>
      </c>
      <c r="U321" s="373"/>
      <c r="V321" s="373"/>
      <c r="W321" s="373"/>
      <c r="X321" s="373"/>
      <c r="Y321" s="373"/>
      <c r="Z321" s="228"/>
      <c r="AA321" s="228"/>
      <c r="AB321" s="228"/>
      <c r="AC321" s="228"/>
      <c r="AD321" s="228"/>
      <c r="AE321" s="228"/>
      <c r="AF321" s="228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 t="s">
        <v>1930</v>
      </c>
    </row>
    <row r="322" spans="1:56" s="150" customFormat="1" ht="24" customHeight="1">
      <c r="A322" s="125"/>
      <c r="B322" s="1823"/>
      <c r="C322" s="228" t="s">
        <v>810</v>
      </c>
      <c r="D322" s="228" t="s">
        <v>19232</v>
      </c>
      <c r="E322" s="228" t="s">
        <v>15616</v>
      </c>
      <c r="F322" s="227" t="s">
        <v>2498</v>
      </c>
      <c r="G322" s="228">
        <v>2800</v>
      </c>
      <c r="H322" s="228"/>
      <c r="I322" s="228"/>
      <c r="J322" s="228"/>
      <c r="K322" s="228"/>
      <c r="L322" s="228"/>
      <c r="M322" s="228"/>
      <c r="N322" s="228"/>
      <c r="O322" s="228"/>
      <c r="P322" s="228"/>
      <c r="Q322" s="233"/>
      <c r="R322" s="233"/>
      <c r="S322" s="227"/>
      <c r="T322" s="300">
        <v>2018</v>
      </c>
      <c r="U322" s="233"/>
      <c r="V322" s="233"/>
      <c r="W322" s="233"/>
      <c r="X322" s="233"/>
      <c r="Y322" s="233"/>
      <c r="Z322" s="240">
        <v>87</v>
      </c>
      <c r="AA322" s="228"/>
      <c r="AB322" s="228"/>
      <c r="AC322" s="228"/>
      <c r="AD322" s="228"/>
      <c r="AE322" s="228"/>
      <c r="AF322" s="228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656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</row>
    <row r="323" spans="1:56" s="150" customFormat="1" ht="24" customHeight="1">
      <c r="A323" s="125"/>
      <c r="B323" s="1823"/>
      <c r="C323" s="228" t="s">
        <v>810</v>
      </c>
      <c r="D323" s="228" t="s">
        <v>19014</v>
      </c>
      <c r="E323" s="228" t="s">
        <v>15617</v>
      </c>
      <c r="F323" s="227" t="s">
        <v>2498</v>
      </c>
      <c r="G323" s="228"/>
      <c r="H323" s="228"/>
      <c r="I323" s="228" t="s">
        <v>2498</v>
      </c>
      <c r="J323" s="228"/>
      <c r="K323" s="228">
        <v>1190</v>
      </c>
      <c r="L323" s="228"/>
      <c r="M323" s="228"/>
      <c r="N323" s="228"/>
      <c r="O323" s="228" t="s">
        <v>177</v>
      </c>
      <c r="P323" s="228">
        <v>1190</v>
      </c>
      <c r="Q323" s="373">
        <v>2</v>
      </c>
      <c r="R323" s="373"/>
      <c r="S323" s="227"/>
      <c r="T323" s="300"/>
      <c r="U323" s="373"/>
      <c r="V323" s="373">
        <v>2010</v>
      </c>
      <c r="W323" s="373"/>
      <c r="X323" s="373"/>
      <c r="Y323" s="373"/>
      <c r="Z323" s="240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8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</row>
    <row r="324" spans="1:56" s="150" customFormat="1" ht="24" customHeight="1">
      <c r="A324" s="125"/>
      <c r="B324" s="1817"/>
      <c r="C324" s="228" t="s">
        <v>810</v>
      </c>
      <c r="D324" s="228" t="s">
        <v>19233</v>
      </c>
      <c r="E324" s="228" t="s">
        <v>18290</v>
      </c>
      <c r="F324" s="227" t="s">
        <v>2498</v>
      </c>
      <c r="G324" s="228">
        <v>79598</v>
      </c>
      <c r="H324" s="228"/>
      <c r="I324" s="228">
        <v>21003</v>
      </c>
      <c r="J324" s="228">
        <v>116</v>
      </c>
      <c r="K324" s="228">
        <v>101</v>
      </c>
      <c r="L324" s="228"/>
      <c r="M324" s="228"/>
      <c r="N324" s="228">
        <v>21003</v>
      </c>
      <c r="O324" s="228"/>
      <c r="P324" s="228"/>
      <c r="Q324" s="233"/>
      <c r="R324" s="233"/>
      <c r="S324" s="227"/>
      <c r="T324" s="300">
        <v>2005</v>
      </c>
      <c r="U324" s="233"/>
      <c r="V324" s="233"/>
      <c r="W324" s="233"/>
      <c r="X324" s="233"/>
      <c r="Y324" s="233"/>
      <c r="Z324" s="240">
        <v>100</v>
      </c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8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</row>
    <row r="325" spans="1:56" s="1821" customFormat="1" ht="24" customHeight="1">
      <c r="B325" s="1834" t="s">
        <v>131</v>
      </c>
      <c r="C325" s="318" t="s">
        <v>13537</v>
      </c>
      <c r="D325" s="318"/>
      <c r="E325" s="315">
        <f>COUNTA(E326:E349)</f>
        <v>24</v>
      </c>
      <c r="F325" s="314"/>
      <c r="G325" s="318">
        <f>SUM(G326:G349)</f>
        <v>112946</v>
      </c>
      <c r="H325" s="318">
        <f>SUM(H326:H349)</f>
        <v>1187</v>
      </c>
      <c r="I325" s="318">
        <f>SUM(I326:I349)</f>
        <v>1007</v>
      </c>
      <c r="J325" s="318"/>
      <c r="K325" s="318"/>
      <c r="L325" s="318"/>
      <c r="M325" s="318"/>
      <c r="N325" s="318"/>
      <c r="O325" s="318"/>
      <c r="P325" s="318"/>
      <c r="Q325" s="349"/>
      <c r="R325" s="349"/>
      <c r="S325" s="314"/>
      <c r="T325" s="300"/>
      <c r="U325" s="349"/>
      <c r="V325" s="349"/>
      <c r="W325" s="349"/>
      <c r="X325" s="349"/>
      <c r="Y325" s="349"/>
      <c r="Z325" s="317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</row>
    <row r="326" spans="1:56" ht="24" customHeight="1">
      <c r="B326" s="1835"/>
      <c r="C326" s="228" t="s">
        <v>2002</v>
      </c>
      <c r="D326" s="228"/>
      <c r="E326" s="260" t="s">
        <v>14455</v>
      </c>
      <c r="F326" s="227" t="s">
        <v>2002</v>
      </c>
      <c r="G326" s="228">
        <v>18409</v>
      </c>
      <c r="H326" s="228">
        <v>0</v>
      </c>
      <c r="I326" s="228">
        <v>0</v>
      </c>
      <c r="J326" s="228"/>
      <c r="K326" s="244"/>
      <c r="L326" s="244"/>
      <c r="M326" s="244"/>
      <c r="N326" s="244"/>
      <c r="O326" s="244"/>
      <c r="P326" s="244"/>
      <c r="Q326" s="244"/>
      <c r="R326" s="244"/>
      <c r="S326" s="244"/>
      <c r="T326" s="300">
        <v>2015</v>
      </c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4"/>
      <c r="AL326" s="244"/>
      <c r="AM326" s="244"/>
      <c r="AN326" s="244"/>
      <c r="AO326" s="244"/>
      <c r="AP326" s="244"/>
      <c r="AQ326" s="244"/>
      <c r="AR326" s="244"/>
      <c r="AS326" s="228" t="s">
        <v>14456</v>
      </c>
    </row>
    <row r="327" spans="1:56" ht="24" customHeight="1">
      <c r="B327" s="1835"/>
      <c r="C327" s="228" t="s">
        <v>2002</v>
      </c>
      <c r="D327" s="228"/>
      <c r="E327" s="260" t="s">
        <v>14458</v>
      </c>
      <c r="F327" s="227" t="s">
        <v>2002</v>
      </c>
      <c r="G327" s="228">
        <v>11593</v>
      </c>
      <c r="H327" s="228"/>
      <c r="I327" s="228"/>
      <c r="J327" s="228"/>
      <c r="K327" s="244"/>
      <c r="L327" s="244"/>
      <c r="M327" s="244"/>
      <c r="N327" s="244"/>
      <c r="O327" s="244"/>
      <c r="P327" s="244"/>
      <c r="Q327" s="244"/>
      <c r="R327" s="244"/>
      <c r="S327" s="244"/>
      <c r="T327" s="300">
        <v>2014</v>
      </c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4"/>
      <c r="AM327" s="244"/>
      <c r="AN327" s="244"/>
      <c r="AO327" s="244"/>
      <c r="AP327" s="244"/>
      <c r="AQ327" s="244"/>
      <c r="AR327" s="244"/>
      <c r="AS327" s="228"/>
    </row>
    <row r="328" spans="1:56" ht="33.75">
      <c r="B328" s="1835"/>
      <c r="C328" s="228" t="s">
        <v>2008</v>
      </c>
      <c r="D328" s="228"/>
      <c r="E328" s="228" t="s">
        <v>18291</v>
      </c>
      <c r="F328" s="227" t="s">
        <v>13671</v>
      </c>
      <c r="G328" s="228">
        <v>37417</v>
      </c>
      <c r="H328" s="228">
        <v>180</v>
      </c>
      <c r="I328" s="228"/>
      <c r="J328" s="228"/>
      <c r="K328" s="242"/>
      <c r="L328" s="228"/>
      <c r="M328" s="228"/>
      <c r="N328" s="242"/>
      <c r="O328" s="228"/>
      <c r="P328" s="228"/>
      <c r="Q328" s="233"/>
      <c r="R328" s="233"/>
      <c r="S328" s="227"/>
      <c r="T328" s="300">
        <v>2010</v>
      </c>
      <c r="U328" s="233"/>
      <c r="V328" s="233"/>
      <c r="W328" s="233"/>
      <c r="X328" s="233"/>
      <c r="Y328" s="233"/>
      <c r="Z328" s="240"/>
      <c r="AA328" s="228"/>
      <c r="AB328" s="228"/>
      <c r="AC328" s="228"/>
      <c r="AD328" s="228"/>
      <c r="AE328" s="228"/>
      <c r="AF328" s="228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</row>
    <row r="329" spans="1:56" ht="24" customHeight="1">
      <c r="B329" s="1835"/>
      <c r="C329" s="228" t="s">
        <v>2008</v>
      </c>
      <c r="D329" s="228"/>
      <c r="E329" s="260" t="s">
        <v>14459</v>
      </c>
      <c r="F329" s="227" t="s">
        <v>2117</v>
      </c>
      <c r="G329" s="228">
        <v>468</v>
      </c>
      <c r="H329" s="228">
        <v>0</v>
      </c>
      <c r="I329" s="228">
        <v>0</v>
      </c>
      <c r="J329" s="228"/>
      <c r="K329" s="244"/>
      <c r="L329" s="244"/>
      <c r="M329" s="244"/>
      <c r="N329" s="244"/>
      <c r="O329" s="244"/>
      <c r="P329" s="244"/>
      <c r="Q329" s="244"/>
      <c r="R329" s="244"/>
      <c r="S329" s="244"/>
      <c r="T329" s="300">
        <v>2011</v>
      </c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  <c r="AP329" s="244"/>
      <c r="AQ329" s="244"/>
      <c r="AR329" s="244"/>
      <c r="AS329" s="228"/>
    </row>
    <row r="330" spans="1:56" ht="24" customHeight="1">
      <c r="B330" s="1835"/>
      <c r="C330" s="228" t="s">
        <v>573</v>
      </c>
      <c r="D330" s="228"/>
      <c r="E330" s="228" t="s">
        <v>14460</v>
      </c>
      <c r="F330" s="227" t="s">
        <v>1393</v>
      </c>
      <c r="G330" s="228">
        <v>310</v>
      </c>
      <c r="H330" s="228">
        <v>0</v>
      </c>
      <c r="I330" s="228">
        <v>0</v>
      </c>
      <c r="J330" s="228"/>
      <c r="K330" s="244"/>
      <c r="L330" s="244"/>
      <c r="M330" s="244"/>
      <c r="N330" s="244"/>
      <c r="O330" s="244"/>
      <c r="P330" s="244"/>
      <c r="Q330" s="244"/>
      <c r="R330" s="244"/>
      <c r="S330" s="244"/>
      <c r="T330" s="300">
        <v>2002</v>
      </c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28"/>
    </row>
    <row r="331" spans="1:56" ht="24" customHeight="1">
      <c r="B331" s="1835"/>
      <c r="C331" s="228" t="s">
        <v>573</v>
      </c>
      <c r="D331" s="228"/>
      <c r="E331" s="228" t="s">
        <v>14461</v>
      </c>
      <c r="F331" s="227" t="s">
        <v>1393</v>
      </c>
      <c r="G331" s="228">
        <v>374</v>
      </c>
      <c r="H331" s="228">
        <v>0</v>
      </c>
      <c r="I331" s="228">
        <v>0</v>
      </c>
      <c r="J331" s="228"/>
      <c r="K331" s="244"/>
      <c r="L331" s="244"/>
      <c r="M331" s="244"/>
      <c r="N331" s="244"/>
      <c r="O331" s="244"/>
      <c r="P331" s="244"/>
      <c r="Q331" s="244"/>
      <c r="R331" s="244"/>
      <c r="S331" s="244"/>
      <c r="T331" s="300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  <c r="AP331" s="244"/>
      <c r="AQ331" s="244"/>
      <c r="AR331" s="244"/>
      <c r="AS331" s="228"/>
    </row>
    <row r="332" spans="1:56" ht="24" customHeight="1">
      <c r="B332" s="1835"/>
      <c r="C332" s="228" t="s">
        <v>573</v>
      </c>
      <c r="D332" s="228"/>
      <c r="E332" s="228" t="s">
        <v>14462</v>
      </c>
      <c r="F332" s="227" t="s">
        <v>1393</v>
      </c>
      <c r="G332" s="228">
        <v>748</v>
      </c>
      <c r="H332" s="228">
        <v>0</v>
      </c>
      <c r="I332" s="228">
        <v>0</v>
      </c>
      <c r="J332" s="228"/>
      <c r="K332" s="244"/>
      <c r="L332" s="244"/>
      <c r="M332" s="244"/>
      <c r="N332" s="244"/>
      <c r="O332" s="244"/>
      <c r="P332" s="244"/>
      <c r="Q332" s="244"/>
      <c r="R332" s="244"/>
      <c r="S332" s="244"/>
      <c r="T332" s="300">
        <v>2012</v>
      </c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  <c r="AP332" s="244"/>
      <c r="AQ332" s="244"/>
      <c r="AR332" s="244"/>
      <c r="AS332" s="228"/>
    </row>
    <row r="333" spans="1:56" ht="24" customHeight="1">
      <c r="B333" s="1835"/>
      <c r="C333" s="228" t="s">
        <v>573</v>
      </c>
      <c r="D333" s="228"/>
      <c r="E333" s="228" t="s">
        <v>14463</v>
      </c>
      <c r="F333" s="227" t="s">
        <v>1393</v>
      </c>
      <c r="G333" s="228">
        <v>374</v>
      </c>
      <c r="H333" s="228">
        <v>0</v>
      </c>
      <c r="I333" s="228">
        <v>0</v>
      </c>
      <c r="J333" s="228"/>
      <c r="K333" s="244"/>
      <c r="L333" s="244"/>
      <c r="M333" s="244"/>
      <c r="N333" s="244"/>
      <c r="O333" s="244"/>
      <c r="P333" s="244"/>
      <c r="Q333" s="244"/>
      <c r="R333" s="244"/>
      <c r="S333" s="244"/>
      <c r="T333" s="300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  <c r="AP333" s="244"/>
      <c r="AQ333" s="244"/>
      <c r="AR333" s="244"/>
      <c r="AS333" s="228"/>
    </row>
    <row r="334" spans="1:56" ht="24" customHeight="1">
      <c r="B334" s="1835"/>
      <c r="C334" s="228" t="s">
        <v>573</v>
      </c>
      <c r="D334" s="228"/>
      <c r="E334" s="228" t="s">
        <v>14464</v>
      </c>
      <c r="F334" s="227" t="s">
        <v>1393</v>
      </c>
      <c r="G334" s="228">
        <v>375</v>
      </c>
      <c r="H334" s="228">
        <v>0</v>
      </c>
      <c r="I334" s="228">
        <v>0</v>
      </c>
      <c r="J334" s="228"/>
      <c r="K334" s="244"/>
      <c r="L334" s="244"/>
      <c r="M334" s="244"/>
      <c r="N334" s="244"/>
      <c r="O334" s="244"/>
      <c r="P334" s="244"/>
      <c r="Q334" s="244"/>
      <c r="R334" s="244"/>
      <c r="S334" s="244"/>
      <c r="T334" s="300">
        <v>2013</v>
      </c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  <c r="AP334" s="244"/>
      <c r="AQ334" s="244"/>
      <c r="AR334" s="244"/>
      <c r="AS334" s="228"/>
    </row>
    <row r="335" spans="1:56" ht="24" customHeight="1">
      <c r="B335" s="1835"/>
      <c r="C335" s="228" t="s">
        <v>573</v>
      </c>
      <c r="D335" s="228"/>
      <c r="E335" s="228" t="s">
        <v>14465</v>
      </c>
      <c r="F335" s="227" t="s">
        <v>1393</v>
      </c>
      <c r="G335" s="228">
        <v>374</v>
      </c>
      <c r="H335" s="228">
        <v>0</v>
      </c>
      <c r="I335" s="228">
        <v>0</v>
      </c>
      <c r="J335" s="228"/>
      <c r="K335" s="244"/>
      <c r="L335" s="244"/>
      <c r="M335" s="244"/>
      <c r="N335" s="244"/>
      <c r="O335" s="244"/>
      <c r="P335" s="244"/>
      <c r="Q335" s="244"/>
      <c r="R335" s="244"/>
      <c r="S335" s="244"/>
      <c r="T335" s="300">
        <v>2013</v>
      </c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  <c r="AP335" s="244"/>
      <c r="AQ335" s="244"/>
      <c r="AR335" s="244"/>
      <c r="AS335" s="228"/>
    </row>
    <row r="336" spans="1:56" ht="24" customHeight="1">
      <c r="B336" s="1835"/>
      <c r="C336" s="228" t="s">
        <v>573</v>
      </c>
      <c r="D336" s="228"/>
      <c r="E336" s="228" t="s">
        <v>14466</v>
      </c>
      <c r="F336" s="227" t="s">
        <v>1393</v>
      </c>
      <c r="G336" s="228">
        <v>396</v>
      </c>
      <c r="H336" s="228">
        <v>0</v>
      </c>
      <c r="I336" s="228">
        <v>0</v>
      </c>
      <c r="J336" s="228"/>
      <c r="K336" s="244"/>
      <c r="L336" s="244"/>
      <c r="M336" s="244"/>
      <c r="N336" s="244"/>
      <c r="O336" s="244"/>
      <c r="P336" s="244"/>
      <c r="Q336" s="244"/>
      <c r="R336" s="244"/>
      <c r="S336" s="244"/>
      <c r="T336" s="300">
        <v>2014</v>
      </c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  <c r="AP336" s="244"/>
      <c r="AQ336" s="244"/>
      <c r="AR336" s="244"/>
      <c r="AS336" s="228"/>
    </row>
    <row r="337" spans="2:46" ht="24" customHeight="1">
      <c r="B337" s="1835"/>
      <c r="C337" s="228" t="s">
        <v>573</v>
      </c>
      <c r="D337" s="228"/>
      <c r="E337" s="228" t="s">
        <v>14467</v>
      </c>
      <c r="F337" s="227" t="s">
        <v>1393</v>
      </c>
      <c r="G337" s="228">
        <v>748</v>
      </c>
      <c r="H337" s="228">
        <v>0</v>
      </c>
      <c r="I337" s="228">
        <v>0</v>
      </c>
      <c r="J337" s="228"/>
      <c r="K337" s="244"/>
      <c r="L337" s="244"/>
      <c r="M337" s="244"/>
      <c r="N337" s="244"/>
      <c r="O337" s="244"/>
      <c r="P337" s="244"/>
      <c r="Q337" s="244"/>
      <c r="R337" s="244"/>
      <c r="S337" s="244"/>
      <c r="T337" s="300">
        <v>2013</v>
      </c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  <c r="AP337" s="244"/>
      <c r="AQ337" s="244"/>
      <c r="AR337" s="244"/>
      <c r="AS337" s="228"/>
    </row>
    <row r="338" spans="2:46" ht="24" customHeight="1">
      <c r="B338" s="1835"/>
      <c r="C338" s="228" t="s">
        <v>573</v>
      </c>
      <c r="D338" s="228"/>
      <c r="E338" s="228" t="s">
        <v>14468</v>
      </c>
      <c r="F338" s="227" t="s">
        <v>1393</v>
      </c>
      <c r="G338" s="228">
        <v>396</v>
      </c>
      <c r="H338" s="228">
        <v>0</v>
      </c>
      <c r="I338" s="228">
        <v>0</v>
      </c>
      <c r="J338" s="228"/>
      <c r="K338" s="244"/>
      <c r="L338" s="244"/>
      <c r="M338" s="244"/>
      <c r="N338" s="244"/>
      <c r="O338" s="244"/>
      <c r="P338" s="244"/>
      <c r="Q338" s="244"/>
      <c r="R338" s="244"/>
      <c r="S338" s="244"/>
      <c r="T338" s="300">
        <v>2017</v>
      </c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  <c r="AO338" s="244"/>
      <c r="AP338" s="244"/>
      <c r="AQ338" s="244"/>
      <c r="AR338" s="244"/>
      <c r="AS338" s="228"/>
    </row>
    <row r="339" spans="2:46" ht="24" customHeight="1">
      <c r="B339" s="1835"/>
      <c r="C339" s="228" t="s">
        <v>573</v>
      </c>
      <c r="D339" s="228"/>
      <c r="E339" s="228" t="s">
        <v>14469</v>
      </c>
      <c r="F339" s="227" t="s">
        <v>1393</v>
      </c>
      <c r="G339" s="228">
        <v>396</v>
      </c>
      <c r="H339" s="228">
        <v>0</v>
      </c>
      <c r="I339" s="228">
        <v>0</v>
      </c>
      <c r="J339" s="228"/>
      <c r="K339" s="244"/>
      <c r="L339" s="244"/>
      <c r="M339" s="244"/>
      <c r="N339" s="244"/>
      <c r="O339" s="244"/>
      <c r="P339" s="244"/>
      <c r="Q339" s="244"/>
      <c r="R339" s="244"/>
      <c r="S339" s="244"/>
      <c r="T339" s="300">
        <v>2013</v>
      </c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  <c r="AP339" s="244"/>
      <c r="AQ339" s="244"/>
      <c r="AR339" s="244"/>
      <c r="AS339" s="228"/>
    </row>
    <row r="340" spans="2:46" ht="24" customHeight="1">
      <c r="B340" s="1835"/>
      <c r="C340" s="228" t="s">
        <v>573</v>
      </c>
      <c r="D340" s="228"/>
      <c r="E340" s="228" t="s">
        <v>14470</v>
      </c>
      <c r="F340" s="227" t="s">
        <v>1393</v>
      </c>
      <c r="G340" s="228">
        <v>396</v>
      </c>
      <c r="H340" s="228">
        <v>0</v>
      </c>
      <c r="I340" s="228">
        <v>0</v>
      </c>
      <c r="J340" s="228"/>
      <c r="K340" s="244"/>
      <c r="L340" s="244"/>
      <c r="M340" s="244"/>
      <c r="N340" s="244"/>
      <c r="O340" s="244"/>
      <c r="P340" s="244"/>
      <c r="Q340" s="244"/>
      <c r="R340" s="244"/>
      <c r="S340" s="244"/>
      <c r="T340" s="300">
        <v>2014</v>
      </c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  <c r="AP340" s="244"/>
      <c r="AQ340" s="244"/>
      <c r="AR340" s="244"/>
      <c r="AS340" s="228"/>
    </row>
    <row r="341" spans="2:46" ht="24" customHeight="1">
      <c r="B341" s="1835"/>
      <c r="C341" s="228" t="s">
        <v>12573</v>
      </c>
      <c r="D341" s="228"/>
      <c r="E341" s="260" t="s">
        <v>12574</v>
      </c>
      <c r="F341" s="227" t="s">
        <v>12566</v>
      </c>
      <c r="G341" s="228">
        <v>3397</v>
      </c>
      <c r="H341" s="228"/>
      <c r="I341" s="228"/>
      <c r="J341" s="228"/>
      <c r="K341" s="228"/>
      <c r="L341" s="228"/>
      <c r="M341" s="228"/>
      <c r="N341" s="228">
        <v>3397</v>
      </c>
      <c r="O341" s="228"/>
      <c r="P341" s="228"/>
      <c r="Q341" s="233"/>
      <c r="R341" s="233"/>
      <c r="S341" s="227"/>
      <c r="T341" s="300">
        <v>2011</v>
      </c>
      <c r="U341" s="233"/>
      <c r="V341" s="233"/>
      <c r="W341" s="233"/>
      <c r="X341" s="233"/>
      <c r="Y341" s="233"/>
      <c r="Z341" s="240"/>
      <c r="AA341" s="228"/>
      <c r="AB341" s="228"/>
      <c r="AC341" s="228"/>
      <c r="AD341" s="228"/>
      <c r="AE341" s="228"/>
      <c r="AF341" s="228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</row>
    <row r="342" spans="2:46" ht="24" customHeight="1">
      <c r="B342" s="1835"/>
      <c r="C342" s="228" t="s">
        <v>1373</v>
      </c>
      <c r="D342" s="228"/>
      <c r="E342" s="228" t="s">
        <v>8157</v>
      </c>
      <c r="F342" s="228" t="s">
        <v>8158</v>
      </c>
      <c r="G342" s="228">
        <v>10400</v>
      </c>
      <c r="H342" s="228">
        <v>0</v>
      </c>
      <c r="I342" s="228">
        <v>0</v>
      </c>
      <c r="J342" s="228">
        <v>40</v>
      </c>
      <c r="K342" s="228">
        <v>260</v>
      </c>
      <c r="L342" s="228"/>
      <c r="M342" s="228"/>
      <c r="N342" s="228">
        <v>10400</v>
      </c>
      <c r="O342" s="228"/>
      <c r="P342" s="228"/>
      <c r="Q342" s="233"/>
      <c r="R342" s="233"/>
      <c r="S342" s="227"/>
      <c r="T342" s="300">
        <v>2009</v>
      </c>
      <c r="U342" s="233"/>
      <c r="V342" s="233"/>
      <c r="W342" s="233"/>
      <c r="X342" s="233"/>
      <c r="Y342" s="233"/>
      <c r="Z342" s="240">
        <v>350</v>
      </c>
      <c r="AA342" s="228"/>
      <c r="AB342" s="228"/>
      <c r="AC342" s="228"/>
      <c r="AD342" s="228"/>
      <c r="AE342" s="228"/>
      <c r="AF342" s="228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 t="s">
        <v>8159</v>
      </c>
    </row>
    <row r="343" spans="2:46" ht="24" customHeight="1">
      <c r="B343" s="1835"/>
      <c r="C343" s="228" t="s">
        <v>1373</v>
      </c>
      <c r="D343" s="228" t="s">
        <v>19309</v>
      </c>
      <c r="E343" s="228" t="s">
        <v>19310</v>
      </c>
      <c r="F343" s="228" t="s">
        <v>12573</v>
      </c>
      <c r="G343" s="228">
        <v>807</v>
      </c>
      <c r="H343" s="228">
        <v>0</v>
      </c>
      <c r="I343" s="228">
        <v>0</v>
      </c>
      <c r="J343" s="228"/>
      <c r="K343" s="228"/>
      <c r="L343" s="228"/>
      <c r="M343" s="228"/>
      <c r="N343" s="228"/>
      <c r="O343" s="228"/>
      <c r="P343" s="228"/>
      <c r="Q343" s="233"/>
      <c r="R343" s="233"/>
      <c r="S343" s="227"/>
      <c r="T343" s="300">
        <v>2012</v>
      </c>
      <c r="U343" s="233"/>
      <c r="V343" s="233"/>
      <c r="W343" s="233"/>
      <c r="X343" s="233"/>
      <c r="Y343" s="233"/>
      <c r="Z343" s="240">
        <v>350</v>
      </c>
      <c r="AA343" s="228"/>
      <c r="AB343" s="228"/>
      <c r="AC343" s="228"/>
      <c r="AD343" s="228"/>
      <c r="AE343" s="228"/>
      <c r="AF343" s="228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</row>
    <row r="344" spans="2:46" ht="24" customHeight="1">
      <c r="B344" s="1835"/>
      <c r="C344" s="228" t="s">
        <v>1373</v>
      </c>
      <c r="D344" s="228" t="s">
        <v>19311</v>
      </c>
      <c r="E344" s="228" t="s">
        <v>19312</v>
      </c>
      <c r="F344" s="228" t="s">
        <v>1373</v>
      </c>
      <c r="G344" s="228">
        <v>9877</v>
      </c>
      <c r="H344" s="228"/>
      <c r="I344" s="228"/>
      <c r="J344" s="228">
        <v>40</v>
      </c>
      <c r="K344" s="228">
        <v>211</v>
      </c>
      <c r="L344" s="228"/>
      <c r="M344" s="228"/>
      <c r="N344" s="228">
        <v>9877</v>
      </c>
      <c r="O344" s="228"/>
      <c r="P344" s="228"/>
      <c r="Q344" s="233"/>
      <c r="R344" s="233"/>
      <c r="S344" s="227"/>
      <c r="T344" s="300">
        <v>2014</v>
      </c>
      <c r="U344" s="233"/>
      <c r="V344" s="233"/>
      <c r="W344" s="233"/>
      <c r="X344" s="233"/>
      <c r="Y344" s="233"/>
      <c r="Z344" s="240">
        <v>1860</v>
      </c>
      <c r="AA344" s="228"/>
      <c r="AB344" s="228"/>
      <c r="AC344" s="228"/>
      <c r="AD344" s="228"/>
      <c r="AE344" s="228"/>
      <c r="AF344" s="228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</row>
    <row r="345" spans="2:46" ht="24" customHeight="1">
      <c r="B345" s="1835"/>
      <c r="C345" s="228" t="s">
        <v>1373</v>
      </c>
      <c r="D345" s="228" t="s">
        <v>19313</v>
      </c>
      <c r="E345" s="228" t="s">
        <v>19314</v>
      </c>
      <c r="F345" s="228" t="s">
        <v>1373</v>
      </c>
      <c r="G345" s="228">
        <v>9954</v>
      </c>
      <c r="H345" s="228"/>
      <c r="I345" s="228"/>
      <c r="J345" s="228">
        <v>35</v>
      </c>
      <c r="K345" s="228">
        <v>260</v>
      </c>
      <c r="L345" s="228"/>
      <c r="M345" s="228"/>
      <c r="N345" s="228">
        <v>9954</v>
      </c>
      <c r="O345" s="228"/>
      <c r="P345" s="228"/>
      <c r="Q345" s="233"/>
      <c r="R345" s="233"/>
      <c r="S345" s="227"/>
      <c r="T345" s="300">
        <v>2021</v>
      </c>
      <c r="U345" s="233"/>
      <c r="V345" s="233"/>
      <c r="W345" s="233"/>
      <c r="X345" s="233"/>
      <c r="Y345" s="233"/>
      <c r="Z345" s="240"/>
      <c r="AA345" s="228"/>
      <c r="AB345" s="228"/>
      <c r="AC345" s="228"/>
      <c r="AD345" s="228"/>
      <c r="AE345" s="228"/>
      <c r="AF345" s="228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</row>
    <row r="346" spans="2:46" ht="24" customHeight="1">
      <c r="B346" s="1835"/>
      <c r="C346" s="228" t="s">
        <v>12573</v>
      </c>
      <c r="D346" s="228"/>
      <c r="E346" s="228" t="s">
        <v>15622</v>
      </c>
      <c r="F346" s="228" t="s">
        <v>13672</v>
      </c>
      <c r="G346" s="228">
        <v>415</v>
      </c>
      <c r="H346" s="228">
        <v>527</v>
      </c>
      <c r="I346" s="228">
        <v>527</v>
      </c>
      <c r="J346" s="228">
        <v>28</v>
      </c>
      <c r="K346" s="242">
        <v>17.3</v>
      </c>
      <c r="L346" s="228"/>
      <c r="M346" s="228"/>
      <c r="N346" s="242">
        <v>527</v>
      </c>
      <c r="O346" s="228"/>
      <c r="P346" s="228"/>
      <c r="Q346" s="233"/>
      <c r="R346" s="233"/>
      <c r="S346" s="227"/>
      <c r="T346" s="300">
        <v>2008</v>
      </c>
      <c r="U346" s="233"/>
      <c r="V346" s="233"/>
      <c r="W346" s="233"/>
      <c r="X346" s="233"/>
      <c r="Y346" s="233"/>
      <c r="Z346" s="240"/>
      <c r="AA346" s="228"/>
      <c r="AB346" s="228"/>
      <c r="AC346" s="228"/>
      <c r="AD346" s="228"/>
      <c r="AE346" s="228"/>
      <c r="AF346" s="228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</row>
    <row r="347" spans="2:46" ht="24" customHeight="1">
      <c r="B347" s="1835"/>
      <c r="C347" s="228" t="s">
        <v>983</v>
      </c>
      <c r="D347" s="228" t="s">
        <v>19305</v>
      </c>
      <c r="E347" s="228" t="s">
        <v>1439</v>
      </c>
      <c r="F347" s="228" t="s">
        <v>305</v>
      </c>
      <c r="G347" s="228">
        <v>3946</v>
      </c>
      <c r="H347" s="228">
        <v>480</v>
      </c>
      <c r="I347" s="228">
        <v>480</v>
      </c>
      <c r="J347" s="228">
        <v>40</v>
      </c>
      <c r="K347" s="228">
        <v>40</v>
      </c>
      <c r="L347" s="228"/>
      <c r="M347" s="228"/>
      <c r="N347" s="228">
        <v>3946</v>
      </c>
      <c r="O347" s="228"/>
      <c r="P347" s="228"/>
      <c r="Q347" s="233"/>
      <c r="R347" s="233"/>
      <c r="S347" s="227"/>
      <c r="T347" s="300">
        <v>2012</v>
      </c>
      <c r="U347" s="233" t="s">
        <v>1440</v>
      </c>
      <c r="V347" s="233"/>
      <c r="W347" s="233"/>
      <c r="X347" s="233"/>
      <c r="Y347" s="233"/>
      <c r="Z347" s="240">
        <v>800</v>
      </c>
      <c r="AA347" s="228"/>
      <c r="AB347" s="228"/>
      <c r="AC347" s="228"/>
      <c r="AD347" s="228"/>
      <c r="AE347" s="228"/>
      <c r="AF347" s="228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 t="s">
        <v>1440</v>
      </c>
    </row>
    <row r="348" spans="2:46" ht="24" customHeight="1">
      <c r="B348" s="1835"/>
      <c r="C348" s="228" t="s">
        <v>13660</v>
      </c>
      <c r="D348" s="228"/>
      <c r="E348" s="228" t="s">
        <v>18292</v>
      </c>
      <c r="F348" s="228" t="s">
        <v>13673</v>
      </c>
      <c r="G348" s="228">
        <v>777</v>
      </c>
      <c r="H348" s="228"/>
      <c r="I348" s="228"/>
      <c r="J348" s="228">
        <v>21</v>
      </c>
      <c r="K348" s="242">
        <v>6.5</v>
      </c>
      <c r="L348" s="228"/>
      <c r="M348" s="228"/>
      <c r="N348" s="242">
        <v>136.5</v>
      </c>
      <c r="O348" s="228"/>
      <c r="P348" s="228"/>
      <c r="Q348" s="233"/>
      <c r="R348" s="233"/>
      <c r="S348" s="227"/>
      <c r="T348" s="300">
        <v>2010</v>
      </c>
      <c r="U348" s="233"/>
      <c r="V348" s="233"/>
      <c r="W348" s="233"/>
      <c r="X348" s="233"/>
      <c r="Y348" s="233"/>
      <c r="Z348" s="240"/>
      <c r="AA348" s="228"/>
      <c r="AB348" s="228"/>
      <c r="AC348" s="228"/>
      <c r="AD348" s="228"/>
      <c r="AE348" s="228"/>
      <c r="AF348" s="228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 t="s">
        <v>12498</v>
      </c>
    </row>
    <row r="349" spans="2:46" ht="24" customHeight="1">
      <c r="B349" s="1835"/>
      <c r="C349" s="228" t="s">
        <v>13660</v>
      </c>
      <c r="D349" s="228"/>
      <c r="E349" s="228" t="s">
        <v>18293</v>
      </c>
      <c r="F349" s="228" t="s">
        <v>13673</v>
      </c>
      <c r="G349" s="228">
        <v>599</v>
      </c>
      <c r="H349" s="228"/>
      <c r="I349" s="228"/>
      <c r="J349" s="228">
        <v>21</v>
      </c>
      <c r="K349" s="242">
        <v>6.5</v>
      </c>
      <c r="L349" s="228"/>
      <c r="M349" s="228"/>
      <c r="N349" s="242">
        <v>136.5</v>
      </c>
      <c r="O349" s="228"/>
      <c r="P349" s="228"/>
      <c r="Q349" s="233"/>
      <c r="R349" s="233"/>
      <c r="S349" s="227"/>
      <c r="T349" s="300">
        <v>2021</v>
      </c>
      <c r="U349" s="233"/>
      <c r="V349" s="233"/>
      <c r="W349" s="233"/>
      <c r="X349" s="233"/>
      <c r="Y349" s="233"/>
      <c r="Z349" s="240">
        <v>90</v>
      </c>
      <c r="AA349" s="228"/>
      <c r="AB349" s="228"/>
      <c r="AC349" s="228"/>
      <c r="AD349" s="228"/>
      <c r="AE349" s="228"/>
      <c r="AF349" s="228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 t="s">
        <v>12498</v>
      </c>
    </row>
    <row r="350" spans="2:46" s="1821" customFormat="1" ht="24" customHeight="1">
      <c r="B350" s="1820" t="s">
        <v>132</v>
      </c>
      <c r="C350" s="318" t="s">
        <v>13537</v>
      </c>
      <c r="D350" s="380"/>
      <c r="E350" s="315">
        <f>COUNTA(E351:E375)</f>
        <v>25</v>
      </c>
      <c r="F350" s="380"/>
      <c r="G350" s="318">
        <f>SUM(G351:G375)</f>
        <v>63393</v>
      </c>
      <c r="H350" s="318">
        <f>SUM(H351:H375)</f>
        <v>2437.85</v>
      </c>
      <c r="I350" s="318">
        <f>SUM(I351:I375)</f>
        <v>10347.119999999999</v>
      </c>
      <c r="J350" s="318"/>
      <c r="K350" s="318"/>
      <c r="L350" s="318"/>
      <c r="M350" s="318"/>
      <c r="N350" s="318"/>
      <c r="O350" s="380"/>
      <c r="P350" s="380"/>
      <c r="Q350" s="380"/>
      <c r="R350" s="380"/>
      <c r="S350" s="380"/>
      <c r="T350" s="300"/>
      <c r="U350" s="380"/>
      <c r="V350" s="380"/>
      <c r="W350" s="380"/>
      <c r="X350" s="380"/>
      <c r="Y350" s="380"/>
      <c r="Z350" s="380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1836"/>
    </row>
    <row r="351" spans="2:46" ht="24" customHeight="1">
      <c r="B351" s="1823"/>
      <c r="C351" s="244" t="s">
        <v>2002</v>
      </c>
      <c r="D351" s="244" t="s">
        <v>19529</v>
      </c>
      <c r="E351" s="244" t="s">
        <v>13713</v>
      </c>
      <c r="F351" s="244" t="s">
        <v>2002</v>
      </c>
      <c r="G351" s="244">
        <v>4762</v>
      </c>
      <c r="H351" s="244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300">
        <v>2018</v>
      </c>
      <c r="U351" s="244"/>
      <c r="V351" s="244"/>
      <c r="W351" s="244"/>
      <c r="X351" s="244"/>
      <c r="Y351" s="244"/>
      <c r="Z351" s="244"/>
      <c r="AA351" s="228"/>
      <c r="AB351" s="228"/>
      <c r="AC351" s="228"/>
      <c r="AD351" s="228"/>
      <c r="AE351" s="228"/>
      <c r="AF351" s="228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115"/>
    </row>
    <row r="352" spans="2:46" ht="24" customHeight="1">
      <c r="B352" s="1823"/>
      <c r="C352" s="244" t="s">
        <v>2002</v>
      </c>
      <c r="D352" s="244" t="s">
        <v>19530</v>
      </c>
      <c r="E352" s="244" t="s">
        <v>13715</v>
      </c>
      <c r="F352" s="244" t="s">
        <v>2002</v>
      </c>
      <c r="G352" s="244">
        <v>780</v>
      </c>
      <c r="H352" s="244"/>
      <c r="I352" s="244"/>
      <c r="J352" s="244"/>
      <c r="K352" s="244"/>
      <c r="L352" s="244"/>
      <c r="M352" s="244"/>
      <c r="N352" s="244"/>
      <c r="O352" s="244"/>
      <c r="P352" s="244"/>
      <c r="Q352" s="244"/>
      <c r="R352" s="244"/>
      <c r="S352" s="244"/>
      <c r="T352" s="300"/>
      <c r="U352" s="244"/>
      <c r="V352" s="244"/>
      <c r="W352" s="244"/>
      <c r="X352" s="244"/>
      <c r="Y352" s="244"/>
      <c r="Z352" s="244"/>
      <c r="AA352" s="228"/>
      <c r="AB352" s="228"/>
      <c r="AC352" s="228"/>
      <c r="AD352" s="228"/>
      <c r="AE352" s="228"/>
      <c r="AF352" s="228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44" t="s">
        <v>12900</v>
      </c>
      <c r="AT352" s="115"/>
    </row>
    <row r="353" spans="2:46" ht="24" customHeight="1">
      <c r="B353" s="1823"/>
      <c r="C353" s="244" t="s">
        <v>2002</v>
      </c>
      <c r="D353" s="244" t="s">
        <v>19531</v>
      </c>
      <c r="E353" s="244" t="s">
        <v>13716</v>
      </c>
      <c r="F353" s="244" t="s">
        <v>2002</v>
      </c>
      <c r="G353" s="244">
        <v>858</v>
      </c>
      <c r="H353" s="244"/>
      <c r="I353" s="244"/>
      <c r="J353" s="244"/>
      <c r="K353" s="244"/>
      <c r="L353" s="244"/>
      <c r="M353" s="244"/>
      <c r="N353" s="244"/>
      <c r="O353" s="244"/>
      <c r="P353" s="244"/>
      <c r="Q353" s="244"/>
      <c r="R353" s="244"/>
      <c r="S353" s="244"/>
      <c r="T353" s="300">
        <v>2015</v>
      </c>
      <c r="U353" s="244"/>
      <c r="V353" s="244"/>
      <c r="W353" s="244"/>
      <c r="X353" s="244"/>
      <c r="Y353" s="244"/>
      <c r="Z353" s="244"/>
      <c r="AA353" s="228"/>
      <c r="AB353" s="228"/>
      <c r="AC353" s="228"/>
      <c r="AD353" s="228"/>
      <c r="AE353" s="228"/>
      <c r="AF353" s="228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44" t="s">
        <v>12900</v>
      </c>
      <c r="AT353" s="115"/>
    </row>
    <row r="354" spans="2:46" ht="24" customHeight="1">
      <c r="B354" s="1823"/>
      <c r="C354" s="244" t="s">
        <v>2002</v>
      </c>
      <c r="D354" s="244" t="s">
        <v>19490</v>
      </c>
      <c r="E354" s="244" t="s">
        <v>13717</v>
      </c>
      <c r="F354" s="244" t="s">
        <v>2002</v>
      </c>
      <c r="G354" s="244">
        <v>570</v>
      </c>
      <c r="H354" s="244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300">
        <v>2013</v>
      </c>
      <c r="U354" s="244"/>
      <c r="V354" s="244"/>
      <c r="W354" s="244"/>
      <c r="X354" s="244"/>
      <c r="Y354" s="244"/>
      <c r="Z354" s="244"/>
      <c r="AA354" s="228"/>
      <c r="AB354" s="228"/>
      <c r="AC354" s="228"/>
      <c r="AD354" s="228"/>
      <c r="AE354" s="228"/>
      <c r="AF354" s="228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44" t="s">
        <v>12900</v>
      </c>
      <c r="AT354" s="115"/>
    </row>
    <row r="355" spans="2:46" ht="24" customHeight="1">
      <c r="B355" s="1823"/>
      <c r="C355" s="244" t="s">
        <v>580</v>
      </c>
      <c r="D355" s="244" t="s">
        <v>19333</v>
      </c>
      <c r="E355" s="244" t="s">
        <v>11334</v>
      </c>
      <c r="F355" s="244" t="s">
        <v>12576</v>
      </c>
      <c r="G355" s="244">
        <v>5711</v>
      </c>
      <c r="H355" s="244">
        <v>626</v>
      </c>
      <c r="I355" s="244">
        <v>532</v>
      </c>
      <c r="J355" s="244">
        <v>40</v>
      </c>
      <c r="K355" s="244">
        <v>40</v>
      </c>
      <c r="L355" s="244"/>
      <c r="M355" s="244"/>
      <c r="N355" s="244">
        <v>626</v>
      </c>
      <c r="O355" s="244"/>
      <c r="P355" s="244" t="s">
        <v>2009</v>
      </c>
      <c r="Q355" s="244"/>
      <c r="R355" s="244"/>
      <c r="S355" s="244"/>
      <c r="T355" s="300">
        <v>2006</v>
      </c>
      <c r="U355" s="244">
        <v>636</v>
      </c>
      <c r="V355" s="244"/>
      <c r="W355" s="244"/>
      <c r="X355" s="244"/>
      <c r="Y355" s="244"/>
      <c r="Z355" s="244">
        <f>U355+V355+W355+X355+Y355</f>
        <v>636</v>
      </c>
      <c r="AA355" s="228"/>
      <c r="AB355" s="228"/>
      <c r="AC355" s="228"/>
      <c r="AD355" s="228"/>
      <c r="AE355" s="228"/>
      <c r="AF355" s="228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115"/>
    </row>
    <row r="356" spans="2:46" ht="24" customHeight="1">
      <c r="B356" s="1823"/>
      <c r="C356" s="244" t="s">
        <v>580</v>
      </c>
      <c r="D356" s="244" t="s">
        <v>19532</v>
      </c>
      <c r="E356" s="244" t="s">
        <v>11895</v>
      </c>
      <c r="F356" s="244" t="s">
        <v>12580</v>
      </c>
      <c r="G356" s="244">
        <v>1512</v>
      </c>
      <c r="H356" s="244">
        <v>587</v>
      </c>
      <c r="I356" s="244">
        <v>457</v>
      </c>
      <c r="J356" s="244">
        <v>10</v>
      </c>
      <c r="K356" s="244">
        <v>21</v>
      </c>
      <c r="L356" s="244"/>
      <c r="M356" s="244"/>
      <c r="N356" s="244">
        <v>587</v>
      </c>
      <c r="O356" s="244"/>
      <c r="P356" s="244"/>
      <c r="Q356" s="244"/>
      <c r="R356" s="244"/>
      <c r="S356" s="244"/>
      <c r="T356" s="300">
        <v>2012</v>
      </c>
      <c r="U356" s="244"/>
      <c r="V356" s="244"/>
      <c r="W356" s="244"/>
      <c r="X356" s="244"/>
      <c r="Y356" s="244"/>
      <c r="Z356" s="244">
        <v>1200</v>
      </c>
      <c r="AA356" s="228"/>
      <c r="AB356" s="228"/>
      <c r="AC356" s="228"/>
      <c r="AD356" s="228"/>
      <c r="AE356" s="228"/>
      <c r="AF356" s="228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115"/>
    </row>
    <row r="357" spans="2:46" ht="24" customHeight="1">
      <c r="B357" s="1823"/>
      <c r="C357" s="244" t="s">
        <v>580</v>
      </c>
      <c r="D357" s="244" t="s">
        <v>19381</v>
      </c>
      <c r="E357" s="244" t="s">
        <v>11340</v>
      </c>
      <c r="F357" s="244" t="s">
        <v>12580</v>
      </c>
      <c r="G357" s="244">
        <v>480</v>
      </c>
      <c r="H357" s="244"/>
      <c r="I357" s="244"/>
      <c r="J357" s="244">
        <v>37</v>
      </c>
      <c r="K357" s="244">
        <v>13</v>
      </c>
      <c r="L357" s="244"/>
      <c r="M357" s="244"/>
      <c r="N357" s="244">
        <v>480</v>
      </c>
      <c r="O357" s="244"/>
      <c r="P357" s="244"/>
      <c r="Q357" s="244"/>
      <c r="R357" s="244"/>
      <c r="S357" s="244"/>
      <c r="T357" s="300">
        <v>2017</v>
      </c>
      <c r="U357" s="244"/>
      <c r="V357" s="244"/>
      <c r="W357" s="244"/>
      <c r="X357" s="244"/>
      <c r="Y357" s="244"/>
      <c r="Z357" s="244"/>
      <c r="AA357" s="228"/>
      <c r="AB357" s="228"/>
      <c r="AC357" s="228"/>
      <c r="AD357" s="228"/>
      <c r="AE357" s="228"/>
      <c r="AF357" s="228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115"/>
    </row>
    <row r="358" spans="2:46" ht="33.75">
      <c r="B358" s="1823"/>
      <c r="C358" s="244" t="s">
        <v>2011</v>
      </c>
      <c r="D358" s="244" t="s">
        <v>19533</v>
      </c>
      <c r="E358" s="244" t="s">
        <v>19534</v>
      </c>
      <c r="F358" s="244" t="s">
        <v>12580</v>
      </c>
      <c r="G358" s="244"/>
      <c r="H358" s="244"/>
      <c r="I358" s="244">
        <v>300</v>
      </c>
      <c r="J358" s="244"/>
      <c r="K358" s="244"/>
      <c r="L358" s="244"/>
      <c r="M358" s="244"/>
      <c r="N358" s="244"/>
      <c r="O358" s="244"/>
      <c r="P358" s="244"/>
      <c r="Q358" s="244"/>
      <c r="R358" s="244"/>
      <c r="S358" s="244"/>
      <c r="T358" s="300">
        <v>2014</v>
      </c>
      <c r="U358" s="244">
        <v>2150</v>
      </c>
      <c r="V358" s="244"/>
      <c r="W358" s="244"/>
      <c r="X358" s="244"/>
      <c r="Y358" s="244"/>
      <c r="Z358" s="244">
        <v>2150</v>
      </c>
      <c r="AA358" s="228"/>
      <c r="AB358" s="228"/>
      <c r="AC358" s="228"/>
      <c r="AD358" s="228"/>
      <c r="AE358" s="228"/>
      <c r="AF358" s="228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 t="s">
        <v>19535</v>
      </c>
      <c r="AT358" s="115" t="s">
        <v>19340</v>
      </c>
    </row>
    <row r="359" spans="2:46" ht="35.1" customHeight="1">
      <c r="B359" s="1823"/>
      <c r="C359" s="244" t="s">
        <v>2007</v>
      </c>
      <c r="D359" s="244" t="s">
        <v>19536</v>
      </c>
      <c r="E359" s="244" t="s">
        <v>15626</v>
      </c>
      <c r="F359" s="244" t="s">
        <v>2007</v>
      </c>
      <c r="G359" s="228">
        <v>11049</v>
      </c>
      <c r="H359" s="244"/>
      <c r="I359" s="244"/>
      <c r="J359" s="244">
        <v>37</v>
      </c>
      <c r="K359" s="244">
        <v>70</v>
      </c>
      <c r="L359" s="244"/>
      <c r="M359" s="244"/>
      <c r="N359" s="244">
        <v>2590</v>
      </c>
      <c r="O359" s="228">
        <v>79</v>
      </c>
      <c r="P359" s="228">
        <v>200</v>
      </c>
      <c r="Q359" s="233" t="s">
        <v>18294</v>
      </c>
      <c r="R359" s="244"/>
      <c r="S359" s="244"/>
      <c r="T359" s="300">
        <v>2010</v>
      </c>
      <c r="U359" s="241"/>
      <c r="V359" s="241"/>
      <c r="W359" s="241"/>
      <c r="X359" s="241"/>
      <c r="Y359" s="241"/>
      <c r="Z359" s="241"/>
      <c r="AA359" s="228">
        <v>290</v>
      </c>
      <c r="AB359" s="228"/>
      <c r="AC359" s="228"/>
      <c r="AD359" s="228"/>
      <c r="AE359" s="228"/>
      <c r="AF359" s="228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44" t="s">
        <v>13720</v>
      </c>
      <c r="AT359" s="115"/>
    </row>
    <row r="360" spans="2:46" ht="24" customHeight="1">
      <c r="B360" s="1823"/>
      <c r="C360" s="244" t="s">
        <v>777</v>
      </c>
      <c r="D360" s="244" t="s">
        <v>19537</v>
      </c>
      <c r="E360" s="244" t="s">
        <v>13721</v>
      </c>
      <c r="F360" s="244" t="s">
        <v>2007</v>
      </c>
      <c r="G360" s="228">
        <v>1690</v>
      </c>
      <c r="H360" s="228"/>
      <c r="I360" s="244">
        <v>970</v>
      </c>
      <c r="J360" s="244">
        <v>15</v>
      </c>
      <c r="K360" s="244">
        <v>20</v>
      </c>
      <c r="L360" s="244"/>
      <c r="M360" s="244"/>
      <c r="N360" s="244"/>
      <c r="O360" s="244"/>
      <c r="P360" s="244"/>
      <c r="Q360" s="244"/>
      <c r="R360" s="244"/>
      <c r="S360" s="244"/>
      <c r="T360" s="300">
        <v>2009</v>
      </c>
      <c r="U360" s="244"/>
      <c r="V360" s="244"/>
      <c r="W360" s="244"/>
      <c r="X360" s="244"/>
      <c r="Y360" s="244"/>
      <c r="Z360" s="244"/>
      <c r="AA360" s="228"/>
      <c r="AB360" s="228"/>
      <c r="AC360" s="228"/>
      <c r="AD360" s="228"/>
      <c r="AE360" s="228"/>
      <c r="AF360" s="228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 t="s">
        <v>13722</v>
      </c>
      <c r="AT360" s="115"/>
    </row>
    <row r="361" spans="2:46" ht="24" customHeight="1">
      <c r="B361" s="1823"/>
      <c r="C361" s="244" t="s">
        <v>777</v>
      </c>
      <c r="D361" s="244" t="s">
        <v>19538</v>
      </c>
      <c r="E361" s="300" t="s">
        <v>13723</v>
      </c>
      <c r="F361" s="241" t="s">
        <v>2007</v>
      </c>
      <c r="G361" s="228">
        <v>610</v>
      </c>
      <c r="H361" s="228"/>
      <c r="I361" s="244">
        <v>610</v>
      </c>
      <c r="J361" s="244">
        <v>15</v>
      </c>
      <c r="K361" s="244">
        <v>20</v>
      </c>
      <c r="L361" s="244"/>
      <c r="M361" s="244"/>
      <c r="N361" s="244"/>
      <c r="O361" s="244"/>
      <c r="P361" s="244"/>
      <c r="Q361" s="244"/>
      <c r="R361" s="244"/>
      <c r="S361" s="244"/>
      <c r="T361" s="300">
        <v>2009</v>
      </c>
      <c r="U361" s="244"/>
      <c r="V361" s="244"/>
      <c r="W361" s="244"/>
      <c r="X361" s="244"/>
      <c r="Y361" s="244"/>
      <c r="Z361" s="244"/>
      <c r="AA361" s="228"/>
      <c r="AB361" s="228"/>
      <c r="AC361" s="228"/>
      <c r="AD361" s="228"/>
      <c r="AE361" s="228"/>
      <c r="AF361" s="228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44" t="s">
        <v>13722</v>
      </c>
      <c r="AT361" s="115"/>
    </row>
    <row r="362" spans="2:46" ht="24" customHeight="1">
      <c r="B362" s="1823"/>
      <c r="C362" s="244" t="s">
        <v>603</v>
      </c>
      <c r="D362" s="244" t="s">
        <v>19539</v>
      </c>
      <c r="E362" s="244" t="s">
        <v>13726</v>
      </c>
      <c r="F362" s="244" t="s">
        <v>2054</v>
      </c>
      <c r="G362" s="244">
        <v>1000</v>
      </c>
      <c r="H362" s="244"/>
      <c r="I362" s="244">
        <v>1000</v>
      </c>
      <c r="J362" s="244"/>
      <c r="K362" s="244"/>
      <c r="L362" s="244"/>
      <c r="M362" s="244"/>
      <c r="N362" s="244"/>
      <c r="O362" s="244"/>
      <c r="P362" s="244"/>
      <c r="Q362" s="244"/>
      <c r="R362" s="244"/>
      <c r="S362" s="244"/>
      <c r="T362" s="300">
        <v>2009</v>
      </c>
      <c r="U362" s="244"/>
      <c r="V362" s="244"/>
      <c r="W362" s="244"/>
      <c r="X362" s="244"/>
      <c r="Y362" s="244"/>
      <c r="Z362" s="244"/>
      <c r="AA362" s="228"/>
      <c r="AB362" s="228"/>
      <c r="AC362" s="228"/>
      <c r="AD362" s="228"/>
      <c r="AE362" s="228"/>
      <c r="AF362" s="228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44" t="s">
        <v>18295</v>
      </c>
      <c r="AT362" s="115"/>
    </row>
    <row r="363" spans="2:46" ht="24" customHeight="1">
      <c r="B363" s="1823"/>
      <c r="C363" s="244" t="s">
        <v>2054</v>
      </c>
      <c r="D363" s="244" t="s">
        <v>19540</v>
      </c>
      <c r="E363" s="244" t="s">
        <v>13728</v>
      </c>
      <c r="F363" s="244" t="s">
        <v>2054</v>
      </c>
      <c r="G363" s="244">
        <v>650</v>
      </c>
      <c r="H363" s="244"/>
      <c r="I363" s="244">
        <v>650</v>
      </c>
      <c r="J363" s="244"/>
      <c r="K363" s="244"/>
      <c r="L363" s="244"/>
      <c r="M363" s="244"/>
      <c r="N363" s="244"/>
      <c r="O363" s="244"/>
      <c r="P363" s="244"/>
      <c r="Q363" s="244"/>
      <c r="R363" s="244"/>
      <c r="S363" s="244"/>
      <c r="T363" s="300">
        <v>2013</v>
      </c>
      <c r="U363" s="244"/>
      <c r="V363" s="244"/>
      <c r="W363" s="244"/>
      <c r="X363" s="244"/>
      <c r="Y363" s="244"/>
      <c r="Z363" s="244"/>
      <c r="AA363" s="228"/>
      <c r="AB363" s="228"/>
      <c r="AC363" s="228"/>
      <c r="AD363" s="228"/>
      <c r="AE363" s="228"/>
      <c r="AF363" s="228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44" t="s">
        <v>12900</v>
      </c>
      <c r="AT363" s="115"/>
    </row>
    <row r="364" spans="2:46" ht="24" customHeight="1">
      <c r="B364" s="1823"/>
      <c r="C364" s="244" t="s">
        <v>2054</v>
      </c>
      <c r="D364" s="244" t="s">
        <v>19541</v>
      </c>
      <c r="E364" s="244" t="s">
        <v>13729</v>
      </c>
      <c r="F364" s="244" t="s">
        <v>2054</v>
      </c>
      <c r="G364" s="244">
        <v>1240</v>
      </c>
      <c r="H364" s="244"/>
      <c r="I364" s="244">
        <v>1240</v>
      </c>
      <c r="J364" s="244"/>
      <c r="K364" s="244"/>
      <c r="L364" s="244"/>
      <c r="M364" s="244"/>
      <c r="N364" s="244"/>
      <c r="O364" s="244"/>
      <c r="P364" s="244"/>
      <c r="Q364" s="244"/>
      <c r="R364" s="244"/>
      <c r="S364" s="244"/>
      <c r="T364" s="300">
        <v>2008</v>
      </c>
      <c r="U364" s="244"/>
      <c r="V364" s="244"/>
      <c r="W364" s="244"/>
      <c r="X364" s="244"/>
      <c r="Y364" s="244"/>
      <c r="Z364" s="244"/>
      <c r="AA364" s="228"/>
      <c r="AB364" s="228"/>
      <c r="AC364" s="228"/>
      <c r="AD364" s="228"/>
      <c r="AE364" s="228"/>
      <c r="AF364" s="228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44" t="s">
        <v>13722</v>
      </c>
      <c r="AT364" s="115"/>
    </row>
    <row r="365" spans="2:46" ht="24" customHeight="1">
      <c r="B365" s="1823"/>
      <c r="C365" s="244" t="s">
        <v>2054</v>
      </c>
      <c r="D365" s="244" t="s">
        <v>19542</v>
      </c>
      <c r="E365" s="244" t="s">
        <v>13730</v>
      </c>
      <c r="F365" s="244" t="s">
        <v>2054</v>
      </c>
      <c r="G365" s="244">
        <v>600</v>
      </c>
      <c r="H365" s="244"/>
      <c r="I365" s="244">
        <v>600</v>
      </c>
      <c r="J365" s="244"/>
      <c r="K365" s="244"/>
      <c r="L365" s="244"/>
      <c r="M365" s="244"/>
      <c r="N365" s="244"/>
      <c r="O365" s="244"/>
      <c r="P365" s="244"/>
      <c r="Q365" s="244"/>
      <c r="R365" s="244"/>
      <c r="S365" s="244"/>
      <c r="T365" s="300">
        <v>2020</v>
      </c>
      <c r="U365" s="244"/>
      <c r="V365" s="244"/>
      <c r="W365" s="244"/>
      <c r="X365" s="244"/>
      <c r="Y365" s="244"/>
      <c r="Z365" s="244"/>
      <c r="AA365" s="228"/>
      <c r="AB365" s="228"/>
      <c r="AC365" s="228"/>
      <c r="AD365" s="228"/>
      <c r="AE365" s="228"/>
      <c r="AF365" s="228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44" t="s">
        <v>12900</v>
      </c>
      <c r="AT365" s="115"/>
    </row>
    <row r="366" spans="2:46" ht="24" customHeight="1">
      <c r="B366" s="1823"/>
      <c r="C366" s="244" t="s">
        <v>603</v>
      </c>
      <c r="D366" s="244" t="s">
        <v>19543</v>
      </c>
      <c r="E366" s="244" t="s">
        <v>13731</v>
      </c>
      <c r="F366" s="244" t="s">
        <v>12577</v>
      </c>
      <c r="G366" s="244">
        <v>1052</v>
      </c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300">
        <v>2014</v>
      </c>
      <c r="U366" s="244"/>
      <c r="V366" s="244"/>
      <c r="W366" s="244"/>
      <c r="X366" s="244"/>
      <c r="Y366" s="244"/>
      <c r="Z366" s="244"/>
      <c r="AA366" s="228"/>
      <c r="AB366" s="228"/>
      <c r="AC366" s="228"/>
      <c r="AD366" s="228"/>
      <c r="AE366" s="228"/>
      <c r="AF366" s="228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 t="s">
        <v>13732</v>
      </c>
      <c r="AT366" s="115"/>
    </row>
    <row r="367" spans="2:46" ht="24" customHeight="1">
      <c r="B367" s="1823"/>
      <c r="C367" s="244" t="s">
        <v>2054</v>
      </c>
      <c r="D367" s="244" t="s">
        <v>19544</v>
      </c>
      <c r="E367" s="244" t="s">
        <v>16210</v>
      </c>
      <c r="F367" s="244" t="s">
        <v>12577</v>
      </c>
      <c r="G367" s="244">
        <v>1523</v>
      </c>
      <c r="H367" s="244">
        <v>682.46</v>
      </c>
      <c r="I367" s="244">
        <v>3445.73</v>
      </c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300">
        <v>2023</v>
      </c>
      <c r="U367" s="244"/>
      <c r="V367" s="244"/>
      <c r="W367" s="244"/>
      <c r="X367" s="244"/>
      <c r="Y367" s="244"/>
      <c r="Z367" s="244">
        <v>14400</v>
      </c>
      <c r="AA367" s="228"/>
      <c r="AB367" s="228"/>
      <c r="AC367" s="228"/>
      <c r="AD367" s="228"/>
      <c r="AE367" s="228"/>
      <c r="AF367" s="228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 t="s">
        <v>16211</v>
      </c>
      <c r="AT367" s="115"/>
    </row>
    <row r="368" spans="2:46" ht="24" customHeight="1">
      <c r="B368" s="1823"/>
      <c r="C368" s="244" t="s">
        <v>2111</v>
      </c>
      <c r="D368" s="244" t="s">
        <v>19545</v>
      </c>
      <c r="E368" s="244" t="s">
        <v>12601</v>
      </c>
      <c r="F368" s="244" t="s">
        <v>19484</v>
      </c>
      <c r="G368" s="244">
        <v>300</v>
      </c>
      <c r="H368" s="244"/>
      <c r="I368" s="244"/>
      <c r="J368" s="244">
        <v>6</v>
      </c>
      <c r="K368" s="244">
        <v>22</v>
      </c>
      <c r="L368" s="244"/>
      <c r="M368" s="244"/>
      <c r="N368" s="244">
        <v>132</v>
      </c>
      <c r="O368" s="244"/>
      <c r="P368" s="244"/>
      <c r="Q368" s="244"/>
      <c r="R368" s="244"/>
      <c r="S368" s="244"/>
      <c r="T368" s="300">
        <v>2009</v>
      </c>
      <c r="U368" s="244"/>
      <c r="V368" s="244"/>
      <c r="W368" s="244"/>
      <c r="X368" s="244"/>
      <c r="Y368" s="244"/>
      <c r="Z368" s="244">
        <v>40</v>
      </c>
      <c r="AA368" s="228"/>
      <c r="AB368" s="228"/>
      <c r="AC368" s="228"/>
      <c r="AD368" s="228"/>
      <c r="AE368" s="228"/>
      <c r="AF368" s="228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 t="s">
        <v>12602</v>
      </c>
      <c r="AT368" s="115"/>
    </row>
    <row r="369" spans="1:50" ht="24" customHeight="1">
      <c r="B369" s="1823"/>
      <c r="C369" s="244" t="s">
        <v>2111</v>
      </c>
      <c r="D369" s="244" t="s">
        <v>19546</v>
      </c>
      <c r="E369" s="244" t="s">
        <v>12604</v>
      </c>
      <c r="F369" s="244" t="s">
        <v>19484</v>
      </c>
      <c r="G369" s="244">
        <v>1000</v>
      </c>
      <c r="H369" s="244"/>
      <c r="I369" s="244"/>
      <c r="J369" s="244">
        <v>6</v>
      </c>
      <c r="K369" s="244">
        <v>16</v>
      </c>
      <c r="L369" s="244"/>
      <c r="M369" s="244"/>
      <c r="N369" s="244">
        <v>96</v>
      </c>
      <c r="O369" s="244"/>
      <c r="P369" s="244"/>
      <c r="Q369" s="244"/>
      <c r="R369" s="244"/>
      <c r="S369" s="244"/>
      <c r="T369" s="300">
        <v>2020</v>
      </c>
      <c r="U369" s="244"/>
      <c r="V369" s="244"/>
      <c r="W369" s="244"/>
      <c r="X369" s="244"/>
      <c r="Y369" s="244"/>
      <c r="Z369" s="244">
        <v>100</v>
      </c>
      <c r="AA369" s="228"/>
      <c r="AB369" s="228"/>
      <c r="AC369" s="228"/>
      <c r="AD369" s="228"/>
      <c r="AE369" s="228"/>
      <c r="AF369" s="228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 t="s">
        <v>12605</v>
      </c>
      <c r="AT369" s="115"/>
    </row>
    <row r="370" spans="1:50" ht="24" customHeight="1">
      <c r="B370" s="1823"/>
      <c r="C370" s="244" t="s">
        <v>2111</v>
      </c>
      <c r="D370" s="244" t="s">
        <v>19456</v>
      </c>
      <c r="E370" s="244" t="s">
        <v>18296</v>
      </c>
      <c r="F370" s="244" t="s">
        <v>19484</v>
      </c>
      <c r="G370" s="244">
        <v>1000</v>
      </c>
      <c r="H370" s="244"/>
      <c r="I370" s="244"/>
      <c r="J370" s="244">
        <v>10</v>
      </c>
      <c r="K370" s="244">
        <v>20</v>
      </c>
      <c r="L370" s="244"/>
      <c r="M370" s="244"/>
      <c r="N370" s="244">
        <v>200</v>
      </c>
      <c r="O370" s="244"/>
      <c r="P370" s="244"/>
      <c r="Q370" s="244"/>
      <c r="R370" s="244"/>
      <c r="S370" s="244"/>
      <c r="T370" s="300">
        <v>2012</v>
      </c>
      <c r="U370" s="244"/>
      <c r="V370" s="244"/>
      <c r="W370" s="244"/>
      <c r="X370" s="244"/>
      <c r="Y370" s="244"/>
      <c r="Z370" s="244">
        <v>180</v>
      </c>
      <c r="AA370" s="228"/>
      <c r="AB370" s="228"/>
      <c r="AC370" s="228"/>
      <c r="AD370" s="228"/>
      <c r="AE370" s="228"/>
      <c r="AF370" s="228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 t="s">
        <v>12609</v>
      </c>
      <c r="AT370" s="115"/>
    </row>
    <row r="371" spans="1:50" ht="24" customHeight="1">
      <c r="B371" s="1823"/>
      <c r="C371" s="244" t="s">
        <v>2111</v>
      </c>
      <c r="D371" s="244" t="s">
        <v>19547</v>
      </c>
      <c r="E371" s="244" t="s">
        <v>12610</v>
      </c>
      <c r="F371" s="244" t="s">
        <v>19484</v>
      </c>
      <c r="G371" s="244">
        <v>200</v>
      </c>
      <c r="H371" s="244"/>
      <c r="I371" s="244"/>
      <c r="J371" s="244">
        <v>8</v>
      </c>
      <c r="K371" s="244">
        <v>20</v>
      </c>
      <c r="L371" s="244"/>
      <c r="M371" s="244"/>
      <c r="N371" s="244">
        <v>160</v>
      </c>
      <c r="O371" s="244"/>
      <c r="P371" s="244"/>
      <c r="Q371" s="244"/>
      <c r="R371" s="244"/>
      <c r="S371" s="244"/>
      <c r="T371" s="300">
        <v>2018</v>
      </c>
      <c r="U371" s="244"/>
      <c r="V371" s="244"/>
      <c r="W371" s="244"/>
      <c r="X371" s="244"/>
      <c r="Y371" s="244"/>
      <c r="Z371" s="244">
        <v>75</v>
      </c>
      <c r="AA371" s="228"/>
      <c r="AB371" s="228"/>
      <c r="AC371" s="228"/>
      <c r="AD371" s="228"/>
      <c r="AE371" s="228"/>
      <c r="AF371" s="228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 t="s">
        <v>12602</v>
      </c>
      <c r="AT371" s="115"/>
    </row>
    <row r="372" spans="1:50" s="1821" customFormat="1" ht="24" customHeight="1">
      <c r="A372" s="125"/>
      <c r="B372" s="1823"/>
      <c r="C372" s="244" t="s">
        <v>2111</v>
      </c>
      <c r="D372" s="244" t="s">
        <v>19548</v>
      </c>
      <c r="E372" s="244" t="s">
        <v>12611</v>
      </c>
      <c r="F372" s="244" t="s">
        <v>19484</v>
      </c>
      <c r="G372" s="244">
        <v>6296</v>
      </c>
      <c r="H372" s="244">
        <v>542.39</v>
      </c>
      <c r="I372" s="244">
        <v>542.39</v>
      </c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300">
        <v>2012</v>
      </c>
      <c r="U372" s="244"/>
      <c r="V372" s="244"/>
      <c r="W372" s="244"/>
      <c r="X372" s="244"/>
      <c r="Y372" s="244"/>
      <c r="Z372" s="244">
        <v>200</v>
      </c>
      <c r="AA372" s="228"/>
      <c r="AB372" s="228"/>
      <c r="AC372" s="228"/>
      <c r="AD372" s="228"/>
      <c r="AE372" s="228"/>
      <c r="AF372" s="228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 t="s">
        <v>12612</v>
      </c>
      <c r="AT372" s="115"/>
      <c r="AU372" s="125"/>
      <c r="AV372" s="125"/>
      <c r="AW372" s="125"/>
      <c r="AX372" s="125"/>
    </row>
    <row r="373" spans="1:50" ht="24" customHeight="1">
      <c r="B373" s="1823"/>
      <c r="C373" s="244" t="s">
        <v>2111</v>
      </c>
      <c r="D373" s="244" t="s">
        <v>19396</v>
      </c>
      <c r="E373" s="244" t="s">
        <v>19549</v>
      </c>
      <c r="F373" s="244" t="s">
        <v>19484</v>
      </c>
      <c r="G373" s="244">
        <v>17600</v>
      </c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300">
        <v>2022</v>
      </c>
      <c r="U373" s="244"/>
      <c r="V373" s="244"/>
      <c r="W373" s="244"/>
      <c r="X373" s="244"/>
      <c r="Y373" s="244"/>
      <c r="Z373" s="244"/>
      <c r="AA373" s="228"/>
      <c r="AB373" s="228"/>
      <c r="AC373" s="228"/>
      <c r="AD373" s="228"/>
      <c r="AE373" s="228"/>
      <c r="AF373" s="228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44" t="s">
        <v>13734</v>
      </c>
      <c r="AT373" s="115"/>
    </row>
    <row r="374" spans="1:50" ht="24" customHeight="1">
      <c r="A374" s="1821"/>
      <c r="B374" s="1822"/>
      <c r="C374" s="244" t="s">
        <v>2111</v>
      </c>
      <c r="D374" s="244" t="s">
        <v>19508</v>
      </c>
      <c r="E374" s="244" t="s">
        <v>14471</v>
      </c>
      <c r="F374" s="244" t="s">
        <v>19484</v>
      </c>
      <c r="G374" s="244">
        <v>1400</v>
      </c>
      <c r="H374" s="244">
        <v>0</v>
      </c>
      <c r="I374" s="244">
        <v>0</v>
      </c>
      <c r="J374" s="244"/>
      <c r="K374" s="380"/>
      <c r="L374" s="228"/>
      <c r="M374" s="380"/>
      <c r="N374" s="380"/>
      <c r="O374" s="380"/>
      <c r="P374" s="380"/>
      <c r="Q374" s="380"/>
      <c r="R374" s="380"/>
      <c r="S374" s="380"/>
      <c r="T374" s="300">
        <v>2009</v>
      </c>
      <c r="U374" s="380"/>
      <c r="V374" s="380"/>
      <c r="W374" s="380"/>
      <c r="X374" s="380"/>
      <c r="Y374" s="380"/>
      <c r="Z374" s="380"/>
      <c r="AA374" s="380"/>
      <c r="AB374" s="380"/>
      <c r="AC374" s="380"/>
      <c r="AD374" s="380"/>
      <c r="AE374" s="380"/>
      <c r="AF374" s="380"/>
      <c r="AG374" s="380"/>
      <c r="AH374" s="380"/>
      <c r="AI374" s="380"/>
      <c r="AJ374" s="380"/>
      <c r="AK374" s="380"/>
      <c r="AL374" s="380"/>
      <c r="AM374" s="380"/>
      <c r="AN374" s="380"/>
      <c r="AO374" s="380"/>
      <c r="AP374" s="380"/>
      <c r="AQ374" s="380"/>
      <c r="AR374" s="380"/>
      <c r="AS374" s="380"/>
      <c r="AT374" s="1821"/>
      <c r="AU374" s="1821"/>
      <c r="AV374" s="1821"/>
      <c r="AW374" s="1821"/>
      <c r="AX374" s="1821"/>
    </row>
    <row r="375" spans="1:50" ht="24" customHeight="1">
      <c r="B375" s="1823"/>
      <c r="C375" s="244" t="s">
        <v>2111</v>
      </c>
      <c r="D375" s="244" t="s">
        <v>19550</v>
      </c>
      <c r="E375" s="244" t="s">
        <v>14472</v>
      </c>
      <c r="F375" s="244" t="s">
        <v>19484</v>
      </c>
      <c r="G375" s="244">
        <v>1510</v>
      </c>
      <c r="H375" s="244">
        <v>0</v>
      </c>
      <c r="I375" s="244">
        <v>0</v>
      </c>
      <c r="J375" s="244"/>
      <c r="K375" s="244"/>
      <c r="L375" s="228"/>
      <c r="M375" s="244"/>
      <c r="N375" s="244"/>
      <c r="O375" s="244"/>
      <c r="P375" s="244"/>
      <c r="Q375" s="244"/>
      <c r="R375" s="244"/>
      <c r="S375" s="244"/>
      <c r="T375" s="300">
        <v>2008</v>
      </c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  <c r="AP375" s="244"/>
      <c r="AQ375" s="244"/>
      <c r="AR375" s="244"/>
      <c r="AS375" s="380"/>
    </row>
    <row r="376" spans="1:50" s="1821" customFormat="1" ht="24" customHeight="1">
      <c r="B376" s="1820" t="s">
        <v>471</v>
      </c>
      <c r="C376" s="318" t="s">
        <v>13537</v>
      </c>
      <c r="D376" s="380"/>
      <c r="E376" s="315">
        <f>COUNTA(E377:E396)</f>
        <v>20</v>
      </c>
      <c r="F376" s="380"/>
      <c r="G376" s="318">
        <f>SUM(G377:G396)</f>
        <v>28832</v>
      </c>
      <c r="H376" s="318">
        <f>SUM(H377:H396)</f>
        <v>10605</v>
      </c>
      <c r="I376" s="318">
        <f>SUM(I377:I396)</f>
        <v>752</v>
      </c>
      <c r="J376" s="318"/>
      <c r="K376" s="318"/>
      <c r="L376" s="318"/>
      <c r="M376" s="318"/>
      <c r="N376" s="318"/>
      <c r="O376" s="380"/>
      <c r="P376" s="380"/>
      <c r="Q376" s="380"/>
      <c r="R376" s="380"/>
      <c r="S376" s="380"/>
      <c r="T376" s="300"/>
      <c r="U376" s="380"/>
      <c r="V376" s="380"/>
      <c r="W376" s="380"/>
      <c r="X376" s="380"/>
      <c r="Y376" s="380"/>
      <c r="Z376" s="380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</row>
    <row r="377" spans="1:50" ht="24" customHeight="1">
      <c r="B377" s="1823"/>
      <c r="C377" s="244" t="s">
        <v>2655</v>
      </c>
      <c r="D377" s="244"/>
      <c r="E377" s="244" t="s">
        <v>18297</v>
      </c>
      <c r="F377" s="244" t="s">
        <v>13736</v>
      </c>
      <c r="G377" s="244">
        <v>679</v>
      </c>
      <c r="H377" s="244">
        <v>679</v>
      </c>
      <c r="I377" s="244"/>
      <c r="J377" s="244">
        <v>17</v>
      </c>
      <c r="K377" s="244">
        <v>43</v>
      </c>
      <c r="L377" s="244"/>
      <c r="M377" s="244"/>
      <c r="N377" s="244">
        <v>679</v>
      </c>
      <c r="O377" s="244"/>
      <c r="P377" s="244"/>
      <c r="Q377" s="244"/>
      <c r="R377" s="244"/>
      <c r="S377" s="244"/>
      <c r="T377" s="300">
        <v>2014</v>
      </c>
      <c r="U377" s="244"/>
      <c r="V377" s="244"/>
      <c r="W377" s="244"/>
      <c r="X377" s="244"/>
      <c r="Y377" s="244"/>
      <c r="Z377" s="244"/>
      <c r="AA377" s="228"/>
      <c r="AB377" s="228"/>
      <c r="AC377" s="228"/>
      <c r="AD377" s="228"/>
      <c r="AE377" s="228"/>
      <c r="AF377" s="228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</row>
    <row r="378" spans="1:50" ht="24" customHeight="1">
      <c r="B378" s="1823"/>
      <c r="C378" s="244" t="s">
        <v>2655</v>
      </c>
      <c r="D378" s="244"/>
      <c r="E378" s="244" t="s">
        <v>19686</v>
      </c>
      <c r="F378" s="244" t="s">
        <v>13736</v>
      </c>
      <c r="G378" s="244">
        <v>6375</v>
      </c>
      <c r="H378" s="244"/>
      <c r="I378" s="244"/>
      <c r="J378" s="244"/>
      <c r="K378" s="244"/>
      <c r="L378" s="244"/>
      <c r="M378" s="244"/>
      <c r="N378" s="244"/>
      <c r="O378" s="244"/>
      <c r="P378" s="244"/>
      <c r="Q378" s="244"/>
      <c r="R378" s="244"/>
      <c r="S378" s="244"/>
      <c r="T378" s="300">
        <v>2017</v>
      </c>
      <c r="U378" s="244"/>
      <c r="V378" s="244"/>
      <c r="W378" s="244"/>
      <c r="X378" s="244"/>
      <c r="Y378" s="244"/>
      <c r="Z378" s="244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</row>
    <row r="379" spans="1:50" ht="24" customHeight="1">
      <c r="B379" s="1823"/>
      <c r="C379" s="244" t="s">
        <v>2655</v>
      </c>
      <c r="D379" s="244"/>
      <c r="E379" s="244" t="s">
        <v>19687</v>
      </c>
      <c r="F379" s="244" t="s">
        <v>2010</v>
      </c>
      <c r="G379" s="244">
        <v>1974</v>
      </c>
      <c r="H379" s="244">
        <v>1974</v>
      </c>
      <c r="I379" s="244"/>
      <c r="J379" s="244"/>
      <c r="K379" s="244"/>
      <c r="L379" s="244"/>
      <c r="M379" s="244"/>
      <c r="N379" s="244"/>
      <c r="O379" s="244"/>
      <c r="P379" s="244"/>
      <c r="Q379" s="244"/>
      <c r="R379" s="244"/>
      <c r="S379" s="244"/>
      <c r="T379" s="300">
        <v>2020</v>
      </c>
      <c r="U379" s="244"/>
      <c r="V379" s="244"/>
      <c r="W379" s="244"/>
      <c r="X379" s="244"/>
      <c r="Y379" s="244"/>
      <c r="Z379" s="244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</row>
    <row r="380" spans="1:50" ht="24" customHeight="1">
      <c r="B380" s="1823"/>
      <c r="C380" s="244" t="s">
        <v>2655</v>
      </c>
      <c r="D380" s="244"/>
      <c r="E380" s="244" t="s">
        <v>19688</v>
      </c>
      <c r="F380" s="244" t="s">
        <v>13736</v>
      </c>
      <c r="G380" s="244">
        <v>362</v>
      </c>
      <c r="H380" s="244">
        <v>362</v>
      </c>
      <c r="I380" s="244"/>
      <c r="J380" s="244"/>
      <c r="K380" s="244"/>
      <c r="L380" s="244"/>
      <c r="M380" s="244"/>
      <c r="N380" s="244"/>
      <c r="O380" s="244"/>
      <c r="P380" s="244"/>
      <c r="Q380" s="244"/>
      <c r="R380" s="244"/>
      <c r="S380" s="244"/>
      <c r="T380" s="300">
        <v>2016</v>
      </c>
      <c r="U380" s="244"/>
      <c r="V380" s="244"/>
      <c r="W380" s="244"/>
      <c r="X380" s="244"/>
      <c r="Y380" s="244"/>
      <c r="Z380" s="244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</row>
    <row r="381" spans="1:50" ht="24" customHeight="1">
      <c r="B381" s="1823"/>
      <c r="C381" s="244" t="s">
        <v>2655</v>
      </c>
      <c r="D381" s="244"/>
      <c r="E381" s="244" t="s">
        <v>19689</v>
      </c>
      <c r="F381" s="244" t="s">
        <v>13736</v>
      </c>
      <c r="G381" s="244">
        <v>644</v>
      </c>
      <c r="H381" s="244">
        <v>644</v>
      </c>
      <c r="I381" s="244"/>
      <c r="J381" s="244"/>
      <c r="K381" s="244"/>
      <c r="L381" s="244"/>
      <c r="M381" s="244"/>
      <c r="N381" s="244"/>
      <c r="O381" s="244"/>
      <c r="P381" s="244"/>
      <c r="Q381" s="244"/>
      <c r="R381" s="244"/>
      <c r="S381" s="244"/>
      <c r="T381" s="300">
        <v>2019</v>
      </c>
      <c r="U381" s="244"/>
      <c r="V381" s="244"/>
      <c r="W381" s="244"/>
      <c r="X381" s="244"/>
      <c r="Y381" s="244"/>
      <c r="Z381" s="244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</row>
    <row r="382" spans="1:50" ht="24" customHeight="1">
      <c r="B382" s="1823"/>
      <c r="C382" s="244" t="s">
        <v>2655</v>
      </c>
      <c r="D382" s="244"/>
      <c r="E382" s="244" t="s">
        <v>19690</v>
      </c>
      <c r="F382" s="244" t="s">
        <v>13736</v>
      </c>
      <c r="G382" s="244">
        <v>624</v>
      </c>
      <c r="H382" s="244">
        <v>624</v>
      </c>
      <c r="I382" s="244"/>
      <c r="J382" s="244"/>
      <c r="K382" s="244"/>
      <c r="L382" s="244"/>
      <c r="M382" s="244"/>
      <c r="N382" s="244"/>
      <c r="O382" s="244"/>
      <c r="P382" s="244"/>
      <c r="Q382" s="244"/>
      <c r="R382" s="244"/>
      <c r="S382" s="244"/>
      <c r="T382" s="300">
        <v>2017</v>
      </c>
      <c r="U382" s="244"/>
      <c r="V382" s="244"/>
      <c r="W382" s="244"/>
      <c r="X382" s="244"/>
      <c r="Y382" s="244"/>
      <c r="Z382" s="244"/>
      <c r="AA382" s="228"/>
      <c r="AB382" s="228"/>
      <c r="AC382" s="228"/>
      <c r="AD382" s="228"/>
      <c r="AE382" s="228"/>
      <c r="AF382" s="228"/>
      <c r="AG382" s="228"/>
      <c r="AH382" s="228"/>
      <c r="AI382" s="228"/>
      <c r="AJ382" s="228"/>
      <c r="AK382" s="228"/>
      <c r="AL382" s="228"/>
      <c r="AM382" s="228"/>
      <c r="AN382" s="228"/>
      <c r="AO382" s="228"/>
      <c r="AP382" s="228"/>
      <c r="AQ382" s="228"/>
      <c r="AR382" s="228"/>
      <c r="AS382" s="228"/>
    </row>
    <row r="383" spans="1:50" ht="24" customHeight="1">
      <c r="B383" s="1823"/>
      <c r="C383" s="244" t="s">
        <v>2655</v>
      </c>
      <c r="D383" s="244"/>
      <c r="E383" s="244" t="s">
        <v>19691</v>
      </c>
      <c r="F383" s="244" t="s">
        <v>13736</v>
      </c>
      <c r="G383" s="244">
        <v>539</v>
      </c>
      <c r="H383" s="244">
        <v>539</v>
      </c>
      <c r="I383" s="244"/>
      <c r="J383" s="244"/>
      <c r="K383" s="244"/>
      <c r="L383" s="244"/>
      <c r="M383" s="244"/>
      <c r="N383" s="244"/>
      <c r="O383" s="244"/>
      <c r="P383" s="244"/>
      <c r="Q383" s="244"/>
      <c r="R383" s="244"/>
      <c r="S383" s="244"/>
      <c r="T383" s="300">
        <v>2018</v>
      </c>
      <c r="U383" s="244"/>
      <c r="V383" s="244"/>
      <c r="W383" s="244"/>
      <c r="X383" s="244"/>
      <c r="Y383" s="244"/>
      <c r="Z383" s="244"/>
      <c r="AA383" s="228"/>
      <c r="AB383" s="228"/>
      <c r="AC383" s="228"/>
      <c r="AD383" s="228"/>
      <c r="AE383" s="228"/>
      <c r="AF383" s="228"/>
      <c r="AG383" s="228"/>
      <c r="AH383" s="228"/>
      <c r="AI383" s="228"/>
      <c r="AJ383" s="228"/>
      <c r="AK383" s="228"/>
      <c r="AL383" s="228"/>
      <c r="AM383" s="228"/>
      <c r="AN383" s="228"/>
      <c r="AO383" s="228"/>
      <c r="AP383" s="228"/>
      <c r="AQ383" s="228"/>
      <c r="AR383" s="228"/>
      <c r="AS383" s="228"/>
    </row>
    <row r="384" spans="1:50" ht="24" customHeight="1">
      <c r="B384" s="1823"/>
      <c r="C384" s="244" t="s">
        <v>2655</v>
      </c>
      <c r="D384" s="244"/>
      <c r="E384" s="244" t="s">
        <v>19692</v>
      </c>
      <c r="F384" s="244" t="s">
        <v>2010</v>
      </c>
      <c r="G384" s="244">
        <v>1267</v>
      </c>
      <c r="H384" s="244">
        <v>1267</v>
      </c>
      <c r="I384" s="244"/>
      <c r="J384" s="244"/>
      <c r="K384" s="244"/>
      <c r="L384" s="244"/>
      <c r="M384" s="244"/>
      <c r="N384" s="244"/>
      <c r="O384" s="244"/>
      <c r="P384" s="244"/>
      <c r="Q384" s="244"/>
      <c r="R384" s="244"/>
      <c r="S384" s="244"/>
      <c r="T384" s="300">
        <v>2020</v>
      </c>
      <c r="U384" s="244"/>
      <c r="V384" s="244"/>
      <c r="W384" s="244"/>
      <c r="X384" s="244"/>
      <c r="Y384" s="244"/>
      <c r="Z384" s="244"/>
      <c r="AA384" s="228"/>
      <c r="AB384" s="228"/>
      <c r="AC384" s="228"/>
      <c r="AD384" s="228"/>
      <c r="AE384" s="228"/>
      <c r="AF384" s="228"/>
      <c r="AG384" s="228"/>
      <c r="AH384" s="228"/>
      <c r="AI384" s="228"/>
      <c r="AJ384" s="228"/>
      <c r="AK384" s="228"/>
      <c r="AL384" s="228"/>
      <c r="AM384" s="228"/>
      <c r="AN384" s="228"/>
      <c r="AO384" s="228"/>
      <c r="AP384" s="228"/>
      <c r="AQ384" s="228"/>
      <c r="AR384" s="228"/>
      <c r="AS384" s="228"/>
    </row>
    <row r="385" spans="2:46" ht="24" customHeight="1">
      <c r="B385" s="1823"/>
      <c r="C385" s="244" t="s">
        <v>2655</v>
      </c>
      <c r="D385" s="244"/>
      <c r="E385" s="244" t="s">
        <v>18298</v>
      </c>
      <c r="F385" s="244" t="s">
        <v>13736</v>
      </c>
      <c r="G385" s="244">
        <v>3750</v>
      </c>
      <c r="H385" s="244"/>
      <c r="I385" s="244"/>
      <c r="J385" s="244">
        <v>50</v>
      </c>
      <c r="K385" s="244">
        <v>75</v>
      </c>
      <c r="L385" s="244"/>
      <c r="M385" s="244"/>
      <c r="N385" s="244">
        <v>3750</v>
      </c>
      <c r="O385" s="244"/>
      <c r="P385" s="244"/>
      <c r="Q385" s="244"/>
      <c r="R385" s="244"/>
      <c r="S385" s="244"/>
      <c r="T385" s="300">
        <v>2016</v>
      </c>
      <c r="U385" s="244"/>
      <c r="V385" s="244"/>
      <c r="W385" s="244"/>
      <c r="X385" s="244"/>
      <c r="Y385" s="244"/>
      <c r="Z385" s="244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 t="s">
        <v>2693</v>
      </c>
    </row>
    <row r="386" spans="2:46" ht="24" customHeight="1">
      <c r="B386" s="1823"/>
      <c r="C386" s="244" t="s">
        <v>2655</v>
      </c>
      <c r="D386" s="244"/>
      <c r="E386" s="244" t="s">
        <v>15633</v>
      </c>
      <c r="F386" s="244" t="s">
        <v>11324</v>
      </c>
      <c r="G386" s="244">
        <v>4175</v>
      </c>
      <c r="H386" s="244"/>
      <c r="I386" s="244"/>
      <c r="J386" s="244">
        <v>32</v>
      </c>
      <c r="K386" s="244">
        <v>70</v>
      </c>
      <c r="L386" s="244"/>
      <c r="M386" s="244"/>
      <c r="N386" s="244">
        <v>4175</v>
      </c>
      <c r="O386" s="244"/>
      <c r="P386" s="244"/>
      <c r="Q386" s="244"/>
      <c r="R386" s="244"/>
      <c r="S386" s="244"/>
      <c r="T386" s="300">
        <v>2016</v>
      </c>
      <c r="U386" s="244"/>
      <c r="V386" s="244"/>
      <c r="W386" s="244"/>
      <c r="X386" s="244"/>
      <c r="Y386" s="244"/>
      <c r="Z386" s="244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 t="s">
        <v>16225</v>
      </c>
    </row>
    <row r="387" spans="2:46" ht="24" customHeight="1">
      <c r="B387" s="1823"/>
      <c r="C387" s="244" t="s">
        <v>2655</v>
      </c>
      <c r="D387" s="244"/>
      <c r="E387" s="244" t="s">
        <v>18299</v>
      </c>
      <c r="F387" s="244" t="s">
        <v>13736</v>
      </c>
      <c r="G387" s="244">
        <v>343</v>
      </c>
      <c r="H387" s="244"/>
      <c r="I387" s="244"/>
      <c r="J387" s="244">
        <v>23</v>
      </c>
      <c r="K387" s="244">
        <v>45</v>
      </c>
      <c r="L387" s="244"/>
      <c r="M387" s="244"/>
      <c r="N387" s="244">
        <v>1109</v>
      </c>
      <c r="O387" s="244"/>
      <c r="P387" s="244"/>
      <c r="Q387" s="244"/>
      <c r="R387" s="244"/>
      <c r="S387" s="244"/>
      <c r="T387" s="300">
        <v>2018</v>
      </c>
      <c r="U387" s="244"/>
      <c r="V387" s="244"/>
      <c r="W387" s="244"/>
      <c r="X387" s="244"/>
      <c r="Y387" s="244"/>
      <c r="Z387" s="244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</row>
    <row r="388" spans="2:46" ht="24" customHeight="1">
      <c r="B388" s="1823"/>
      <c r="C388" s="244" t="s">
        <v>2655</v>
      </c>
      <c r="D388" s="244"/>
      <c r="E388" s="244" t="s">
        <v>18300</v>
      </c>
      <c r="F388" s="244" t="s">
        <v>12670</v>
      </c>
      <c r="G388" s="244">
        <v>1512</v>
      </c>
      <c r="H388" s="244"/>
      <c r="I388" s="244"/>
      <c r="J388" s="244">
        <v>40</v>
      </c>
      <c r="K388" s="244">
        <v>38</v>
      </c>
      <c r="L388" s="244"/>
      <c r="M388" s="244"/>
      <c r="N388" s="244">
        <v>1520</v>
      </c>
      <c r="O388" s="244">
        <v>7</v>
      </c>
      <c r="P388" s="244">
        <v>32</v>
      </c>
      <c r="Q388" s="244" t="s">
        <v>12672</v>
      </c>
      <c r="R388" s="244"/>
      <c r="S388" s="244"/>
      <c r="T388" s="300">
        <v>2020</v>
      </c>
      <c r="U388" s="244"/>
      <c r="V388" s="244"/>
      <c r="W388" s="244"/>
      <c r="X388" s="244"/>
      <c r="Y388" s="244"/>
      <c r="Z388" s="244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 t="s">
        <v>12673</v>
      </c>
    </row>
    <row r="389" spans="2:46" ht="24" customHeight="1">
      <c r="B389" s="1823"/>
      <c r="C389" s="244" t="s">
        <v>2655</v>
      </c>
      <c r="D389" s="244"/>
      <c r="E389" s="244" t="s">
        <v>19693</v>
      </c>
      <c r="F389" s="244" t="s">
        <v>13736</v>
      </c>
      <c r="G389" s="244">
        <v>582</v>
      </c>
      <c r="H389" s="244">
        <v>582</v>
      </c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379">
        <v>2016</v>
      </c>
      <c r="U389" s="244"/>
      <c r="V389" s="244"/>
      <c r="W389" s="244"/>
      <c r="X389" s="244"/>
      <c r="Y389" s="244"/>
      <c r="Z389" s="244"/>
      <c r="AA389" s="228"/>
      <c r="AB389" s="228"/>
      <c r="AC389" s="228"/>
      <c r="AD389" s="228"/>
      <c r="AE389" s="228"/>
      <c r="AF389" s="228"/>
      <c r="AG389" s="228"/>
      <c r="AH389" s="228"/>
      <c r="AI389" s="228"/>
      <c r="AJ389" s="228"/>
      <c r="AK389" s="228"/>
      <c r="AL389" s="228"/>
      <c r="AM389" s="228"/>
      <c r="AN389" s="228"/>
      <c r="AO389" s="228"/>
      <c r="AP389" s="228"/>
      <c r="AQ389" s="228"/>
      <c r="AR389" s="228"/>
      <c r="AS389" s="228"/>
    </row>
    <row r="390" spans="2:46" ht="24" customHeight="1">
      <c r="B390" s="1823"/>
      <c r="C390" s="244" t="s">
        <v>2655</v>
      </c>
      <c r="D390" s="244"/>
      <c r="E390" s="244" t="s">
        <v>19694</v>
      </c>
      <c r="F390" s="244" t="s">
        <v>13736</v>
      </c>
      <c r="G390" s="244">
        <v>389</v>
      </c>
      <c r="H390" s="244">
        <v>389</v>
      </c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379">
        <v>2017</v>
      </c>
      <c r="U390" s="244"/>
      <c r="V390" s="244"/>
      <c r="W390" s="244"/>
      <c r="X390" s="244"/>
      <c r="Y390" s="244"/>
      <c r="Z390" s="244"/>
      <c r="AA390" s="228"/>
      <c r="AB390" s="228"/>
      <c r="AC390" s="228"/>
      <c r="AD390" s="228"/>
      <c r="AE390" s="228"/>
      <c r="AF390" s="228"/>
      <c r="AG390" s="228"/>
      <c r="AH390" s="228"/>
      <c r="AI390" s="228"/>
      <c r="AJ390" s="228"/>
      <c r="AK390" s="228"/>
      <c r="AL390" s="228"/>
      <c r="AM390" s="228"/>
      <c r="AN390" s="228"/>
      <c r="AO390" s="228"/>
      <c r="AP390" s="228"/>
      <c r="AQ390" s="228"/>
      <c r="AR390" s="228"/>
      <c r="AS390" s="228"/>
    </row>
    <row r="391" spans="2:46" ht="24" customHeight="1">
      <c r="B391" s="1823"/>
      <c r="C391" s="244" t="s">
        <v>2655</v>
      </c>
      <c r="D391" s="244"/>
      <c r="E391" s="244" t="s">
        <v>19695</v>
      </c>
      <c r="F391" s="244" t="s">
        <v>13736</v>
      </c>
      <c r="G391" s="244">
        <v>345</v>
      </c>
      <c r="H391" s="244">
        <v>345</v>
      </c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379">
        <v>2017</v>
      </c>
      <c r="U391" s="244"/>
      <c r="V391" s="244"/>
      <c r="W391" s="244"/>
      <c r="X391" s="244"/>
      <c r="Y391" s="244"/>
      <c r="Z391" s="244"/>
      <c r="AA391" s="228"/>
      <c r="AB391" s="228"/>
      <c r="AC391" s="228"/>
      <c r="AD391" s="228"/>
      <c r="AE391" s="228"/>
      <c r="AF391" s="228"/>
      <c r="AG391" s="228"/>
      <c r="AH391" s="228"/>
      <c r="AI391" s="228"/>
      <c r="AJ391" s="228"/>
      <c r="AK391" s="228"/>
      <c r="AL391" s="228"/>
      <c r="AM391" s="228"/>
      <c r="AN391" s="228"/>
      <c r="AO391" s="228"/>
      <c r="AP391" s="228"/>
      <c r="AQ391" s="228"/>
      <c r="AR391" s="228"/>
      <c r="AS391" s="228"/>
    </row>
    <row r="392" spans="2:46" ht="24" customHeight="1">
      <c r="B392" s="1823"/>
      <c r="C392" s="244" t="s">
        <v>2655</v>
      </c>
      <c r="D392" s="244"/>
      <c r="E392" s="244" t="s">
        <v>19696</v>
      </c>
      <c r="F392" s="244" t="s">
        <v>2010</v>
      </c>
      <c r="G392" s="244">
        <v>1806</v>
      </c>
      <c r="H392" s="244">
        <v>1806</v>
      </c>
      <c r="I392" s="244"/>
      <c r="J392" s="244"/>
      <c r="K392" s="244"/>
      <c r="L392" s="244"/>
      <c r="M392" s="244"/>
      <c r="N392" s="244"/>
      <c r="O392" s="244"/>
      <c r="P392" s="244"/>
      <c r="Q392" s="244"/>
      <c r="R392" s="244"/>
      <c r="S392" s="244"/>
      <c r="T392" s="379">
        <v>2020</v>
      </c>
      <c r="U392" s="244"/>
      <c r="V392" s="244"/>
      <c r="W392" s="244"/>
      <c r="X392" s="244"/>
      <c r="Y392" s="244"/>
      <c r="Z392" s="244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</row>
    <row r="393" spans="2:46" ht="24" customHeight="1">
      <c r="B393" s="1823"/>
      <c r="C393" s="244" t="s">
        <v>2655</v>
      </c>
      <c r="D393" s="244"/>
      <c r="E393" s="244" t="s">
        <v>19697</v>
      </c>
      <c r="F393" s="244" t="s">
        <v>13736</v>
      </c>
      <c r="G393" s="244">
        <v>642</v>
      </c>
      <c r="H393" s="244">
        <v>642</v>
      </c>
      <c r="I393" s="244"/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379">
        <v>2022</v>
      </c>
      <c r="U393" s="244"/>
      <c r="V393" s="244"/>
      <c r="W393" s="244"/>
      <c r="X393" s="244"/>
      <c r="Y393" s="244"/>
      <c r="Z393" s="244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</row>
    <row r="394" spans="2:46" ht="24" customHeight="1">
      <c r="B394" s="1823"/>
      <c r="C394" s="244" t="s">
        <v>2655</v>
      </c>
      <c r="D394" s="244"/>
      <c r="E394" s="244" t="s">
        <v>18301</v>
      </c>
      <c r="F394" s="244" t="s">
        <v>14473</v>
      </c>
      <c r="G394" s="244">
        <v>2072</v>
      </c>
      <c r="H394" s="244"/>
      <c r="I394" s="244"/>
      <c r="J394" s="244"/>
      <c r="K394" s="244"/>
      <c r="L394" s="228"/>
      <c r="M394" s="244"/>
      <c r="N394" s="244"/>
      <c r="O394" s="244"/>
      <c r="P394" s="244"/>
      <c r="Q394" s="244"/>
      <c r="R394" s="244"/>
      <c r="S394" s="244"/>
      <c r="T394" s="300">
        <v>2006</v>
      </c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44"/>
    </row>
    <row r="395" spans="2:46" ht="24" customHeight="1">
      <c r="B395" s="1823"/>
      <c r="C395" s="244" t="s">
        <v>2655</v>
      </c>
      <c r="D395" s="244"/>
      <c r="E395" s="244" t="s">
        <v>19698</v>
      </c>
      <c r="F395" s="244" t="s">
        <v>13736</v>
      </c>
      <c r="G395" s="645">
        <v>542</v>
      </c>
      <c r="H395" s="645">
        <v>542</v>
      </c>
      <c r="I395" s="645">
        <v>542</v>
      </c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300">
        <v>2017</v>
      </c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44"/>
    </row>
    <row r="396" spans="2:46" ht="24" customHeight="1">
      <c r="B396" s="1823"/>
      <c r="C396" s="244" t="s">
        <v>2655</v>
      </c>
      <c r="D396" s="244"/>
      <c r="E396" s="244" t="s">
        <v>19699</v>
      </c>
      <c r="F396" s="244" t="s">
        <v>13736</v>
      </c>
      <c r="G396" s="645">
        <v>210</v>
      </c>
      <c r="H396" s="645">
        <v>210</v>
      </c>
      <c r="I396" s="645">
        <v>210</v>
      </c>
      <c r="J396" s="645"/>
      <c r="K396" s="645"/>
      <c r="L396" s="300">
        <v>2017</v>
      </c>
      <c r="M396" s="244"/>
      <c r="N396" s="645"/>
      <c r="O396" s="645"/>
      <c r="P396" s="645"/>
      <c r="Q396" s="645"/>
      <c r="R396" s="645"/>
      <c r="S396" s="645"/>
      <c r="T396" s="300">
        <v>2017</v>
      </c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44"/>
    </row>
    <row r="397" spans="2:46" s="1836" customFormat="1" ht="24" customHeight="1">
      <c r="B397" s="1820" t="s">
        <v>541</v>
      </c>
      <c r="C397" s="318" t="s">
        <v>2001</v>
      </c>
      <c r="D397" s="318"/>
      <c r="E397" s="809">
        <f>COUNTA(E398:E927)</f>
        <v>530</v>
      </c>
      <c r="F397" s="318"/>
      <c r="G397" s="810">
        <f>SUM(G398:G927)</f>
        <v>3812786.5151200006</v>
      </c>
      <c r="H397" s="811">
        <f>SUM(H398:H927)</f>
        <v>172688.12</v>
      </c>
      <c r="I397" s="811">
        <f>SUM(I398:I927)</f>
        <v>451402.73999999993</v>
      </c>
      <c r="J397" s="811"/>
      <c r="K397" s="811"/>
      <c r="L397" s="811"/>
      <c r="M397" s="811"/>
      <c r="N397" s="811"/>
      <c r="O397" s="318"/>
      <c r="P397" s="318"/>
      <c r="Q397" s="349"/>
      <c r="R397" s="349"/>
      <c r="S397" s="349"/>
      <c r="T397" s="300"/>
      <c r="U397" s="349"/>
      <c r="V397" s="349"/>
      <c r="W397" s="349"/>
      <c r="X397" s="349"/>
      <c r="Y397" s="349"/>
      <c r="Z397" s="318"/>
      <c r="AA397" s="318"/>
      <c r="AB397" s="318"/>
      <c r="AC397" s="461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80"/>
      <c r="AP397" s="380"/>
      <c r="AQ397" s="380"/>
      <c r="AR397" s="380"/>
      <c r="AS397" s="380"/>
    </row>
    <row r="398" spans="2:46" s="115" customFormat="1" ht="24" customHeight="1">
      <c r="B398" s="1823"/>
      <c r="C398" s="228" t="s">
        <v>1850</v>
      </c>
      <c r="D398" s="228" t="s">
        <v>21625</v>
      </c>
      <c r="E398" s="228" t="s">
        <v>15638</v>
      </c>
      <c r="F398" s="228" t="s">
        <v>9762</v>
      </c>
      <c r="G398" s="228">
        <v>206557</v>
      </c>
      <c r="H398" s="228"/>
      <c r="I398" s="228"/>
      <c r="J398" s="228"/>
      <c r="K398" s="228"/>
      <c r="L398" s="228"/>
      <c r="M398" s="228"/>
      <c r="N398" s="228">
        <v>1</v>
      </c>
      <c r="O398" s="228"/>
      <c r="P398" s="233"/>
      <c r="Q398" s="233"/>
      <c r="R398" s="233"/>
      <c r="S398" s="390"/>
      <c r="T398" s="300">
        <v>2018</v>
      </c>
      <c r="U398" s="233"/>
      <c r="V398" s="233"/>
      <c r="W398" s="233"/>
      <c r="X398" s="233"/>
      <c r="Y398" s="233"/>
      <c r="Z398" s="240">
        <v>21026</v>
      </c>
      <c r="AA398" s="228"/>
      <c r="AB398" s="228"/>
      <c r="AC398" s="228"/>
      <c r="AD398" s="228"/>
      <c r="AE398" s="228"/>
      <c r="AF398" s="228"/>
      <c r="AG398" s="228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44" t="s">
        <v>9763</v>
      </c>
      <c r="AT398" s="1318"/>
    </row>
    <row r="399" spans="2:46" s="115" customFormat="1" ht="24" customHeight="1">
      <c r="B399" s="1823"/>
      <c r="C399" s="228" t="s">
        <v>2694</v>
      </c>
      <c r="D399" s="228" t="s">
        <v>21802</v>
      </c>
      <c r="E399" s="228" t="s">
        <v>16554</v>
      </c>
      <c r="F399" s="228" t="s">
        <v>16344</v>
      </c>
      <c r="G399" s="228">
        <v>585</v>
      </c>
      <c r="H399" s="228">
        <v>447</v>
      </c>
      <c r="I399" s="228">
        <v>447</v>
      </c>
      <c r="J399" s="228"/>
      <c r="K399" s="228"/>
      <c r="L399" s="228"/>
      <c r="M399" s="228"/>
      <c r="N399" s="228"/>
      <c r="O399" s="228"/>
      <c r="P399" s="233"/>
      <c r="Q399" s="233"/>
      <c r="R399" s="233"/>
      <c r="S399" s="390"/>
      <c r="T399" s="300">
        <v>2013</v>
      </c>
      <c r="U399" s="233"/>
      <c r="V399" s="233"/>
      <c r="W399" s="233"/>
      <c r="X399" s="233"/>
      <c r="Y399" s="233"/>
      <c r="Z399" s="240"/>
      <c r="AA399" s="228"/>
      <c r="AB399" s="228"/>
      <c r="AC399" s="228"/>
      <c r="AD399" s="228"/>
      <c r="AE399" s="228"/>
      <c r="AF399" s="228"/>
      <c r="AG399" s="228"/>
      <c r="AH399" s="228"/>
      <c r="AI399" s="228"/>
      <c r="AJ399" s="228"/>
      <c r="AK399" s="228"/>
      <c r="AL399" s="228"/>
      <c r="AM399" s="228"/>
      <c r="AN399" s="228"/>
      <c r="AO399" s="228"/>
      <c r="AP399" s="228"/>
      <c r="AQ399" s="228"/>
      <c r="AR399" s="228"/>
      <c r="AS399" s="228"/>
      <c r="AT399" s="1318"/>
    </row>
    <row r="400" spans="2:46" s="115" customFormat="1" ht="24" customHeight="1">
      <c r="B400" s="1823"/>
      <c r="C400" s="228" t="s">
        <v>2694</v>
      </c>
      <c r="D400" s="621" t="s">
        <v>21803</v>
      </c>
      <c r="E400" s="228" t="s">
        <v>16555</v>
      </c>
      <c r="F400" s="228" t="s">
        <v>16344</v>
      </c>
      <c r="G400" s="228">
        <v>2432</v>
      </c>
      <c r="H400" s="228">
        <v>234</v>
      </c>
      <c r="I400" s="228">
        <v>177</v>
      </c>
      <c r="J400" s="228"/>
      <c r="K400" s="228"/>
      <c r="L400" s="228"/>
      <c r="M400" s="228"/>
      <c r="N400" s="228"/>
      <c r="O400" s="228"/>
      <c r="P400" s="233"/>
      <c r="Q400" s="233"/>
      <c r="R400" s="233"/>
      <c r="S400" s="390"/>
      <c r="T400" s="300">
        <v>2000</v>
      </c>
      <c r="U400" s="233"/>
      <c r="V400" s="233"/>
      <c r="W400" s="233"/>
      <c r="X400" s="233"/>
      <c r="Y400" s="233"/>
      <c r="Z400" s="240"/>
      <c r="AA400" s="228"/>
      <c r="AB400" s="228"/>
      <c r="AC400" s="228"/>
      <c r="AD400" s="228"/>
      <c r="AE400" s="228"/>
      <c r="AF400" s="228"/>
      <c r="AG400" s="228"/>
      <c r="AH400" s="228"/>
      <c r="AI400" s="228"/>
      <c r="AJ400" s="228"/>
      <c r="AK400" s="228"/>
      <c r="AL400" s="228"/>
      <c r="AM400" s="228"/>
      <c r="AN400" s="228"/>
      <c r="AO400" s="228"/>
      <c r="AP400" s="228"/>
      <c r="AQ400" s="228"/>
      <c r="AR400" s="228"/>
      <c r="AS400" s="529"/>
      <c r="AT400" s="1318"/>
    </row>
    <row r="401" spans="2:46" s="115" customFormat="1" ht="24" customHeight="1">
      <c r="B401" s="1823"/>
      <c r="C401" s="228" t="s">
        <v>2694</v>
      </c>
      <c r="D401" s="621" t="s">
        <v>21804</v>
      </c>
      <c r="E401" s="228" t="s">
        <v>16557</v>
      </c>
      <c r="F401" s="228" t="s">
        <v>16344</v>
      </c>
      <c r="G401" s="228">
        <v>530</v>
      </c>
      <c r="H401" s="228">
        <v>530</v>
      </c>
      <c r="I401" s="228">
        <v>530</v>
      </c>
      <c r="J401" s="228"/>
      <c r="K401" s="228"/>
      <c r="L401" s="228"/>
      <c r="M401" s="228"/>
      <c r="N401" s="228"/>
      <c r="O401" s="228"/>
      <c r="P401" s="233"/>
      <c r="Q401" s="233"/>
      <c r="R401" s="233"/>
      <c r="S401" s="390"/>
      <c r="T401" s="300">
        <v>1997</v>
      </c>
      <c r="U401" s="233"/>
      <c r="V401" s="233"/>
      <c r="W401" s="233"/>
      <c r="X401" s="233"/>
      <c r="Y401" s="233"/>
      <c r="Z401" s="240"/>
      <c r="AA401" s="228"/>
      <c r="AB401" s="228"/>
      <c r="AC401" s="228"/>
      <c r="AD401" s="228"/>
      <c r="AE401" s="228"/>
      <c r="AF401" s="228"/>
      <c r="AG401" s="228"/>
      <c r="AH401" s="228"/>
      <c r="AI401" s="228"/>
      <c r="AJ401" s="228"/>
      <c r="AK401" s="228"/>
      <c r="AL401" s="228"/>
      <c r="AM401" s="228"/>
      <c r="AN401" s="228"/>
      <c r="AO401" s="228"/>
      <c r="AP401" s="228"/>
      <c r="AQ401" s="228"/>
      <c r="AR401" s="228"/>
      <c r="AS401" s="529"/>
      <c r="AT401" s="1318"/>
    </row>
    <row r="402" spans="2:46" s="115" customFormat="1" ht="24" customHeight="1">
      <c r="B402" s="1823"/>
      <c r="C402" s="228" t="s">
        <v>2694</v>
      </c>
      <c r="D402" s="621" t="s">
        <v>21805</v>
      </c>
      <c r="E402" s="228" t="s">
        <v>16559</v>
      </c>
      <c r="F402" s="228" t="s">
        <v>16344</v>
      </c>
      <c r="G402" s="228">
        <v>587</v>
      </c>
      <c r="H402" s="228">
        <v>587</v>
      </c>
      <c r="I402" s="228">
        <v>587</v>
      </c>
      <c r="J402" s="228"/>
      <c r="K402" s="228"/>
      <c r="L402" s="228"/>
      <c r="M402" s="228"/>
      <c r="N402" s="228"/>
      <c r="O402" s="228"/>
      <c r="P402" s="233"/>
      <c r="Q402" s="233"/>
      <c r="R402" s="233"/>
      <c r="S402" s="390"/>
      <c r="T402" s="300"/>
      <c r="U402" s="233"/>
      <c r="V402" s="233"/>
      <c r="W402" s="233"/>
      <c r="X402" s="233"/>
      <c r="Y402" s="233"/>
      <c r="Z402" s="240"/>
      <c r="AA402" s="228"/>
      <c r="AB402" s="228"/>
      <c r="AC402" s="228"/>
      <c r="AD402" s="228"/>
      <c r="AE402" s="228"/>
      <c r="AF402" s="228"/>
      <c r="AG402" s="228"/>
      <c r="AH402" s="228"/>
      <c r="AI402" s="228"/>
      <c r="AJ402" s="228"/>
      <c r="AK402" s="228"/>
      <c r="AL402" s="228"/>
      <c r="AM402" s="228"/>
      <c r="AN402" s="228"/>
      <c r="AO402" s="228"/>
      <c r="AP402" s="228"/>
      <c r="AQ402" s="228"/>
      <c r="AR402" s="228"/>
      <c r="AS402" s="529"/>
      <c r="AT402" s="1318"/>
    </row>
    <row r="403" spans="2:46" s="115" customFormat="1" ht="24" customHeight="1">
      <c r="B403" s="1823"/>
      <c r="C403" s="228" t="s">
        <v>2694</v>
      </c>
      <c r="D403" s="621" t="s">
        <v>21806</v>
      </c>
      <c r="E403" s="228" t="s">
        <v>16561</v>
      </c>
      <c r="F403" s="228" t="s">
        <v>16344</v>
      </c>
      <c r="G403" s="228">
        <v>700</v>
      </c>
      <c r="H403" s="228">
        <v>700</v>
      </c>
      <c r="I403" s="228">
        <v>700</v>
      </c>
      <c r="J403" s="228"/>
      <c r="K403" s="228"/>
      <c r="L403" s="228"/>
      <c r="M403" s="228"/>
      <c r="N403" s="228"/>
      <c r="O403" s="228"/>
      <c r="P403" s="233"/>
      <c r="Q403" s="233"/>
      <c r="R403" s="233"/>
      <c r="S403" s="390"/>
      <c r="T403" s="300">
        <v>2009</v>
      </c>
      <c r="U403" s="233"/>
      <c r="V403" s="233"/>
      <c r="W403" s="233"/>
      <c r="X403" s="233"/>
      <c r="Y403" s="233"/>
      <c r="Z403" s="240"/>
      <c r="AA403" s="228"/>
      <c r="AB403" s="228"/>
      <c r="AC403" s="228"/>
      <c r="AD403" s="228"/>
      <c r="AE403" s="228"/>
      <c r="AF403" s="228"/>
      <c r="AG403" s="228"/>
      <c r="AH403" s="228"/>
      <c r="AI403" s="228"/>
      <c r="AJ403" s="228"/>
      <c r="AK403" s="228"/>
      <c r="AL403" s="228"/>
      <c r="AM403" s="228"/>
      <c r="AN403" s="228"/>
      <c r="AO403" s="228"/>
      <c r="AP403" s="228"/>
      <c r="AQ403" s="228"/>
      <c r="AR403" s="228"/>
      <c r="AS403" s="529"/>
      <c r="AT403" s="1318"/>
    </row>
    <row r="404" spans="2:46" s="115" customFormat="1" ht="24" customHeight="1">
      <c r="B404" s="1823"/>
      <c r="C404" s="228" t="s">
        <v>2694</v>
      </c>
      <c r="D404" s="621" t="s">
        <v>21807</v>
      </c>
      <c r="E404" s="228" t="s">
        <v>16562</v>
      </c>
      <c r="F404" s="228" t="s">
        <v>16344</v>
      </c>
      <c r="G404" s="228"/>
      <c r="H404" s="228">
        <v>6172</v>
      </c>
      <c r="I404" s="228">
        <v>6173</v>
      </c>
      <c r="J404" s="228"/>
      <c r="K404" s="228"/>
      <c r="L404" s="228"/>
      <c r="M404" s="228"/>
      <c r="N404" s="228"/>
      <c r="O404" s="228"/>
      <c r="P404" s="233"/>
      <c r="Q404" s="233"/>
      <c r="R404" s="233"/>
      <c r="S404" s="390"/>
      <c r="T404" s="300">
        <v>1996</v>
      </c>
      <c r="U404" s="233"/>
      <c r="V404" s="233"/>
      <c r="W404" s="233"/>
      <c r="X404" s="233"/>
      <c r="Y404" s="233"/>
      <c r="Z404" s="240"/>
      <c r="AA404" s="228"/>
      <c r="AB404" s="228"/>
      <c r="AC404" s="228"/>
      <c r="AD404" s="228"/>
      <c r="AE404" s="228"/>
      <c r="AF404" s="228"/>
      <c r="AG404" s="228"/>
      <c r="AH404" s="228"/>
      <c r="AI404" s="228"/>
      <c r="AJ404" s="228"/>
      <c r="AK404" s="228"/>
      <c r="AL404" s="228"/>
      <c r="AM404" s="228"/>
      <c r="AN404" s="228"/>
      <c r="AO404" s="228"/>
      <c r="AP404" s="228"/>
      <c r="AQ404" s="228"/>
      <c r="AR404" s="228"/>
      <c r="AS404" s="529"/>
      <c r="AT404" s="1318"/>
    </row>
    <row r="405" spans="2:46" s="115" customFormat="1" ht="24" customHeight="1">
      <c r="B405" s="1823"/>
      <c r="C405" s="228" t="s">
        <v>2694</v>
      </c>
      <c r="D405" s="621" t="s">
        <v>21808</v>
      </c>
      <c r="E405" s="228" t="s">
        <v>16563</v>
      </c>
      <c r="F405" s="228" t="s">
        <v>16344</v>
      </c>
      <c r="G405" s="228">
        <v>991</v>
      </c>
      <c r="H405" s="228">
        <v>991</v>
      </c>
      <c r="I405" s="228">
        <v>991</v>
      </c>
      <c r="J405" s="228"/>
      <c r="K405" s="228"/>
      <c r="L405" s="228"/>
      <c r="M405" s="228"/>
      <c r="N405" s="228"/>
      <c r="O405" s="228"/>
      <c r="P405" s="233"/>
      <c r="Q405" s="233"/>
      <c r="R405" s="233"/>
      <c r="S405" s="390"/>
      <c r="T405" s="300">
        <v>2004</v>
      </c>
      <c r="U405" s="233"/>
      <c r="V405" s="233"/>
      <c r="W405" s="233"/>
      <c r="X405" s="233"/>
      <c r="Y405" s="233"/>
      <c r="Z405" s="240"/>
      <c r="AA405" s="228"/>
      <c r="AB405" s="228"/>
      <c r="AC405" s="228"/>
      <c r="AD405" s="228"/>
      <c r="AE405" s="228"/>
      <c r="AF405" s="228"/>
      <c r="AG405" s="228"/>
      <c r="AH405" s="228"/>
      <c r="AI405" s="228"/>
      <c r="AJ405" s="228"/>
      <c r="AK405" s="228"/>
      <c r="AL405" s="228"/>
      <c r="AM405" s="228"/>
      <c r="AN405" s="228"/>
      <c r="AO405" s="228"/>
      <c r="AP405" s="228"/>
      <c r="AQ405" s="228"/>
      <c r="AR405" s="228"/>
      <c r="AS405" s="529"/>
      <c r="AT405" s="1318"/>
    </row>
    <row r="406" spans="2:46" s="115" customFormat="1" ht="24" customHeight="1">
      <c r="B406" s="1823"/>
      <c r="C406" s="228" t="s">
        <v>2694</v>
      </c>
      <c r="D406" s="621" t="s">
        <v>21809</v>
      </c>
      <c r="E406" s="228" t="s">
        <v>16564</v>
      </c>
      <c r="F406" s="228" t="s">
        <v>16344</v>
      </c>
      <c r="G406" s="228">
        <v>1025</v>
      </c>
      <c r="H406" s="228">
        <v>1025</v>
      </c>
      <c r="I406" s="228">
        <v>1025</v>
      </c>
      <c r="J406" s="228"/>
      <c r="K406" s="228"/>
      <c r="L406" s="228"/>
      <c r="M406" s="228"/>
      <c r="N406" s="228"/>
      <c r="O406" s="228"/>
      <c r="P406" s="233"/>
      <c r="Q406" s="233"/>
      <c r="R406" s="390"/>
      <c r="S406" s="300"/>
      <c r="T406" s="812">
        <v>1998</v>
      </c>
      <c r="U406" s="233"/>
      <c r="V406" s="233"/>
      <c r="W406" s="233"/>
      <c r="X406" s="233"/>
      <c r="Y406" s="233"/>
      <c r="Z406" s="240"/>
      <c r="AA406" s="228"/>
      <c r="AB406" s="228"/>
      <c r="AC406" s="228"/>
      <c r="AD406" s="228"/>
      <c r="AE406" s="228"/>
      <c r="AF406" s="228"/>
      <c r="AG406" s="228"/>
      <c r="AH406" s="228"/>
      <c r="AI406" s="228"/>
      <c r="AJ406" s="228"/>
      <c r="AK406" s="228"/>
      <c r="AL406" s="228"/>
      <c r="AM406" s="228"/>
      <c r="AN406" s="228"/>
      <c r="AO406" s="228"/>
      <c r="AP406" s="228"/>
      <c r="AQ406" s="228"/>
      <c r="AR406" s="228"/>
      <c r="AS406" s="529"/>
      <c r="AT406" s="1318"/>
    </row>
    <row r="407" spans="2:46" s="115" customFormat="1" ht="24" customHeight="1">
      <c r="B407" s="1823"/>
      <c r="C407" s="228" t="s">
        <v>2694</v>
      </c>
      <c r="D407" s="621" t="s">
        <v>21810</v>
      </c>
      <c r="E407" s="228" t="s">
        <v>16565</v>
      </c>
      <c r="F407" s="228" t="s">
        <v>16344</v>
      </c>
      <c r="G407" s="228">
        <v>608</v>
      </c>
      <c r="H407" s="228">
        <v>608</v>
      </c>
      <c r="I407" s="228">
        <v>608</v>
      </c>
      <c r="J407" s="228"/>
      <c r="K407" s="228"/>
      <c r="L407" s="228"/>
      <c r="M407" s="228"/>
      <c r="N407" s="228"/>
      <c r="O407" s="228"/>
      <c r="P407" s="233"/>
      <c r="Q407" s="233"/>
      <c r="R407" s="390"/>
      <c r="S407" s="300"/>
      <c r="T407" s="812">
        <v>1989</v>
      </c>
      <c r="U407" s="233"/>
      <c r="V407" s="233"/>
      <c r="W407" s="233"/>
      <c r="X407" s="233"/>
      <c r="Y407" s="233"/>
      <c r="Z407" s="240"/>
      <c r="AA407" s="228"/>
      <c r="AB407" s="228"/>
      <c r="AC407" s="228"/>
      <c r="AD407" s="228"/>
      <c r="AE407" s="228"/>
      <c r="AF407" s="228"/>
      <c r="AG407" s="228"/>
      <c r="AH407" s="228"/>
      <c r="AI407" s="228"/>
      <c r="AJ407" s="228"/>
      <c r="AK407" s="228"/>
      <c r="AL407" s="228"/>
      <c r="AM407" s="228"/>
      <c r="AN407" s="228"/>
      <c r="AO407" s="228"/>
      <c r="AP407" s="228"/>
      <c r="AQ407" s="228"/>
      <c r="AR407" s="228"/>
      <c r="AS407" s="529"/>
      <c r="AT407" s="1318"/>
    </row>
    <row r="408" spans="2:46" s="115" customFormat="1" ht="24" customHeight="1">
      <c r="B408" s="1823"/>
      <c r="C408" s="228" t="s">
        <v>2694</v>
      </c>
      <c r="D408" s="621" t="s">
        <v>21810</v>
      </c>
      <c r="E408" s="228" t="s">
        <v>16566</v>
      </c>
      <c r="F408" s="228" t="s">
        <v>16344</v>
      </c>
      <c r="G408" s="228">
        <v>612</v>
      </c>
      <c r="H408" s="228">
        <v>612</v>
      </c>
      <c r="I408" s="228">
        <v>612</v>
      </c>
      <c r="J408" s="228"/>
      <c r="K408" s="228"/>
      <c r="L408" s="228"/>
      <c r="M408" s="228"/>
      <c r="N408" s="228"/>
      <c r="O408" s="228"/>
      <c r="P408" s="233"/>
      <c r="Q408" s="233"/>
      <c r="R408" s="390"/>
      <c r="S408" s="244"/>
      <c r="T408" s="300">
        <v>2010</v>
      </c>
      <c r="U408" s="233"/>
      <c r="V408" s="233"/>
      <c r="W408" s="233"/>
      <c r="X408" s="233"/>
      <c r="Y408" s="233"/>
      <c r="Z408" s="240"/>
      <c r="AA408" s="228"/>
      <c r="AB408" s="228"/>
      <c r="AC408" s="228"/>
      <c r="AD408" s="228"/>
      <c r="AE408" s="228"/>
      <c r="AF408" s="228"/>
      <c r="AG408" s="228"/>
      <c r="AH408" s="228"/>
      <c r="AI408" s="228"/>
      <c r="AJ408" s="228"/>
      <c r="AK408" s="228"/>
      <c r="AL408" s="228"/>
      <c r="AM408" s="228"/>
      <c r="AN408" s="228"/>
      <c r="AO408" s="228"/>
      <c r="AP408" s="228"/>
      <c r="AQ408" s="228"/>
      <c r="AR408" s="228"/>
      <c r="AS408" s="529"/>
      <c r="AT408" s="1318"/>
    </row>
    <row r="409" spans="2:46" s="115" customFormat="1" ht="24" customHeight="1">
      <c r="B409" s="1823"/>
      <c r="C409" s="228" t="s">
        <v>2694</v>
      </c>
      <c r="D409" s="621" t="s">
        <v>21811</v>
      </c>
      <c r="E409" s="228" t="s">
        <v>16567</v>
      </c>
      <c r="F409" s="228" t="s">
        <v>16344</v>
      </c>
      <c r="G409" s="228">
        <v>5620</v>
      </c>
      <c r="H409" s="228">
        <v>1310</v>
      </c>
      <c r="I409" s="228">
        <v>1310</v>
      </c>
      <c r="J409" s="228"/>
      <c r="K409" s="228"/>
      <c r="L409" s="228"/>
      <c r="M409" s="228"/>
      <c r="N409" s="228"/>
      <c r="O409" s="228"/>
      <c r="P409" s="233"/>
      <c r="Q409" s="233"/>
      <c r="R409" s="390"/>
      <c r="S409" s="244"/>
      <c r="T409" s="300">
        <v>2012</v>
      </c>
      <c r="U409" s="233"/>
      <c r="V409" s="233"/>
      <c r="W409" s="233"/>
      <c r="X409" s="233"/>
      <c r="Y409" s="233"/>
      <c r="Z409" s="240"/>
      <c r="AA409" s="228"/>
      <c r="AB409" s="228"/>
      <c r="AC409" s="228"/>
      <c r="AD409" s="228"/>
      <c r="AE409" s="228"/>
      <c r="AF409" s="228"/>
      <c r="AG409" s="228"/>
      <c r="AH409" s="228"/>
      <c r="AI409" s="228"/>
      <c r="AJ409" s="228"/>
      <c r="AK409" s="228"/>
      <c r="AL409" s="228"/>
      <c r="AM409" s="228"/>
      <c r="AN409" s="228"/>
      <c r="AO409" s="228"/>
      <c r="AP409" s="228"/>
      <c r="AQ409" s="228"/>
      <c r="AR409" s="228"/>
      <c r="AS409" s="529"/>
      <c r="AT409" s="1318"/>
    </row>
    <row r="410" spans="2:46" s="115" customFormat="1" ht="24" customHeight="1">
      <c r="B410" s="1823"/>
      <c r="C410" s="228" t="s">
        <v>2694</v>
      </c>
      <c r="D410" s="621" t="s">
        <v>21812</v>
      </c>
      <c r="E410" s="228" t="s">
        <v>16568</v>
      </c>
      <c r="F410" s="228" t="s">
        <v>16344</v>
      </c>
      <c r="G410" s="228">
        <v>600</v>
      </c>
      <c r="H410" s="228">
        <v>600</v>
      </c>
      <c r="I410" s="228">
        <v>600</v>
      </c>
      <c r="J410" s="228"/>
      <c r="K410" s="228"/>
      <c r="L410" s="228"/>
      <c r="M410" s="228"/>
      <c r="N410" s="228"/>
      <c r="O410" s="228"/>
      <c r="P410" s="233"/>
      <c r="Q410" s="233"/>
      <c r="R410" s="390"/>
      <c r="S410" s="244"/>
      <c r="T410" s="300">
        <v>2010</v>
      </c>
      <c r="U410" s="233"/>
      <c r="V410" s="233"/>
      <c r="W410" s="233"/>
      <c r="X410" s="233"/>
      <c r="Y410" s="233"/>
      <c r="Z410" s="240"/>
      <c r="AA410" s="228"/>
      <c r="AB410" s="228"/>
      <c r="AC410" s="228"/>
      <c r="AD410" s="228"/>
      <c r="AE410" s="228"/>
      <c r="AF410" s="228"/>
      <c r="AG410" s="228"/>
      <c r="AH410" s="228"/>
      <c r="AI410" s="228"/>
      <c r="AJ410" s="228"/>
      <c r="AK410" s="228"/>
      <c r="AL410" s="228"/>
      <c r="AM410" s="228"/>
      <c r="AN410" s="228"/>
      <c r="AO410" s="228"/>
      <c r="AP410" s="228"/>
      <c r="AQ410" s="228"/>
      <c r="AR410" s="228"/>
      <c r="AS410" s="529"/>
      <c r="AT410" s="1318"/>
    </row>
    <row r="411" spans="2:46" s="115" customFormat="1" ht="24" customHeight="1">
      <c r="B411" s="1823"/>
      <c r="C411" s="228" t="s">
        <v>2694</v>
      </c>
      <c r="D411" s="621" t="s">
        <v>21813</v>
      </c>
      <c r="E411" s="228" t="s">
        <v>16569</v>
      </c>
      <c r="F411" s="228" t="s">
        <v>16344</v>
      </c>
      <c r="G411" s="228">
        <v>620</v>
      </c>
      <c r="H411" s="228">
        <v>620</v>
      </c>
      <c r="I411" s="228">
        <v>620</v>
      </c>
      <c r="J411" s="228"/>
      <c r="K411" s="228"/>
      <c r="L411" s="228"/>
      <c r="M411" s="228"/>
      <c r="N411" s="228"/>
      <c r="O411" s="228"/>
      <c r="P411" s="233"/>
      <c r="Q411" s="233"/>
      <c r="R411" s="390"/>
      <c r="S411" s="244"/>
      <c r="T411" s="300">
        <v>2003</v>
      </c>
      <c r="U411" s="233"/>
      <c r="V411" s="233"/>
      <c r="W411" s="233"/>
      <c r="X411" s="233"/>
      <c r="Y411" s="233"/>
      <c r="Z411" s="240"/>
      <c r="AA411" s="228"/>
      <c r="AB411" s="228"/>
      <c r="AC411" s="228"/>
      <c r="AD411" s="228"/>
      <c r="AE411" s="228"/>
      <c r="AF411" s="228"/>
      <c r="AG411" s="228"/>
      <c r="AH411" s="228"/>
      <c r="AI411" s="228"/>
      <c r="AJ411" s="228"/>
      <c r="AK411" s="228"/>
      <c r="AL411" s="228"/>
      <c r="AM411" s="228"/>
      <c r="AN411" s="228"/>
      <c r="AO411" s="228"/>
      <c r="AP411" s="228"/>
      <c r="AQ411" s="228"/>
      <c r="AR411" s="228"/>
      <c r="AS411" s="529"/>
      <c r="AT411" s="1318"/>
    </row>
    <row r="412" spans="2:46" s="115" customFormat="1" ht="24" customHeight="1">
      <c r="B412" s="1823"/>
      <c r="C412" s="228" t="s">
        <v>2694</v>
      </c>
      <c r="D412" s="621" t="s">
        <v>21814</v>
      </c>
      <c r="E412" s="228" t="s">
        <v>16571</v>
      </c>
      <c r="F412" s="228" t="s">
        <v>16344</v>
      </c>
      <c r="G412" s="228">
        <v>520</v>
      </c>
      <c r="H412" s="228">
        <v>520</v>
      </c>
      <c r="I412" s="228">
        <v>520</v>
      </c>
      <c r="J412" s="228"/>
      <c r="K412" s="228"/>
      <c r="L412" s="228"/>
      <c r="M412" s="228"/>
      <c r="N412" s="228"/>
      <c r="O412" s="233"/>
      <c r="P412" s="233"/>
      <c r="Q412" s="390"/>
      <c r="R412" s="390"/>
      <c r="S412" s="244"/>
      <c r="T412" s="300">
        <v>2014</v>
      </c>
      <c r="U412" s="233"/>
      <c r="V412" s="233"/>
      <c r="W412" s="233"/>
      <c r="X412" s="233"/>
      <c r="Y412" s="233"/>
      <c r="Z412" s="240"/>
      <c r="AA412" s="228"/>
      <c r="AB412" s="228"/>
      <c r="AC412" s="228"/>
      <c r="AD412" s="228"/>
      <c r="AE412" s="228"/>
      <c r="AF412" s="228"/>
      <c r="AG412" s="228"/>
      <c r="AH412" s="228"/>
      <c r="AI412" s="228"/>
      <c r="AJ412" s="228"/>
      <c r="AK412" s="228"/>
      <c r="AL412" s="228"/>
      <c r="AM412" s="228"/>
      <c r="AN412" s="228"/>
      <c r="AO412" s="228"/>
      <c r="AP412" s="228"/>
      <c r="AQ412" s="228"/>
      <c r="AR412" s="228"/>
      <c r="AS412" s="529"/>
      <c r="AT412" s="1318"/>
    </row>
    <row r="413" spans="2:46" s="115" customFormat="1" ht="24" customHeight="1">
      <c r="B413" s="1823"/>
      <c r="C413" s="228" t="s">
        <v>2694</v>
      </c>
      <c r="D413" s="620" t="s">
        <v>21815</v>
      </c>
      <c r="E413" s="228" t="s">
        <v>16572</v>
      </c>
      <c r="F413" s="227" t="s">
        <v>16573</v>
      </c>
      <c r="G413" s="621">
        <v>9600</v>
      </c>
      <c r="H413" s="228"/>
      <c r="I413" s="228"/>
      <c r="J413" s="228"/>
      <c r="K413" s="228"/>
      <c r="L413" s="228"/>
      <c r="M413" s="228"/>
      <c r="N413" s="228"/>
      <c r="O413" s="233"/>
      <c r="P413" s="233"/>
      <c r="Q413" s="390"/>
      <c r="R413" s="390"/>
      <c r="S413" s="300"/>
      <c r="T413" s="812">
        <v>2016</v>
      </c>
      <c r="U413" s="233"/>
      <c r="V413" s="233"/>
      <c r="W413" s="233"/>
      <c r="X413" s="233"/>
      <c r="Y413" s="233"/>
      <c r="Z413" s="240"/>
      <c r="AA413" s="812">
        <v>2024</v>
      </c>
      <c r="AB413" s="228"/>
      <c r="AC413" s="228"/>
      <c r="AD413" s="228"/>
      <c r="AE413" s="228"/>
      <c r="AF413" s="228"/>
      <c r="AG413" s="228"/>
      <c r="AH413" s="228"/>
      <c r="AI413" s="228"/>
      <c r="AJ413" s="228"/>
      <c r="AK413" s="228"/>
      <c r="AL413" s="228"/>
      <c r="AM413" s="228"/>
      <c r="AN413" s="228"/>
      <c r="AO413" s="228"/>
      <c r="AP413" s="228"/>
      <c r="AQ413" s="228"/>
      <c r="AR413" s="228"/>
      <c r="AS413" s="529"/>
      <c r="AT413" s="1318"/>
    </row>
    <row r="414" spans="2:46" s="115" customFormat="1" ht="24" customHeight="1">
      <c r="B414" s="1823"/>
      <c r="C414" s="228" t="s">
        <v>2694</v>
      </c>
      <c r="D414" s="621" t="s">
        <v>21816</v>
      </c>
      <c r="E414" s="228" t="s">
        <v>21817</v>
      </c>
      <c r="F414" s="228" t="s">
        <v>21818</v>
      </c>
      <c r="G414" s="228">
        <v>800</v>
      </c>
      <c r="H414" s="228">
        <v>800</v>
      </c>
      <c r="I414" s="228">
        <v>800</v>
      </c>
      <c r="J414" s="228"/>
      <c r="K414" s="228"/>
      <c r="L414" s="228"/>
      <c r="M414" s="228"/>
      <c r="N414" s="228"/>
      <c r="O414" s="233"/>
      <c r="P414" s="233"/>
      <c r="Q414" s="390"/>
      <c r="R414" s="390"/>
      <c r="S414" s="300"/>
      <c r="T414" s="812"/>
      <c r="U414" s="233"/>
      <c r="V414" s="233"/>
      <c r="W414" s="233"/>
      <c r="X414" s="233"/>
      <c r="Y414" s="233"/>
      <c r="Z414" s="240"/>
      <c r="AA414" s="228"/>
      <c r="AB414" s="228"/>
      <c r="AC414" s="228"/>
      <c r="AD414" s="228"/>
      <c r="AE414" s="228"/>
      <c r="AF414" s="228"/>
      <c r="AG414" s="228"/>
      <c r="AH414" s="228"/>
      <c r="AI414" s="228"/>
      <c r="AJ414" s="228"/>
      <c r="AK414" s="228"/>
      <c r="AL414" s="228"/>
      <c r="AM414" s="228"/>
      <c r="AN414" s="228"/>
      <c r="AO414" s="228"/>
      <c r="AP414" s="228"/>
      <c r="AQ414" s="228"/>
      <c r="AR414" s="228"/>
      <c r="AS414" s="529"/>
      <c r="AT414" s="1318"/>
    </row>
    <row r="415" spans="2:46" s="115" customFormat="1" ht="24" customHeight="1">
      <c r="B415" s="1823"/>
      <c r="C415" s="228" t="s">
        <v>2694</v>
      </c>
      <c r="D415" s="621" t="s">
        <v>21819</v>
      </c>
      <c r="E415" s="228" t="s">
        <v>16574</v>
      </c>
      <c r="F415" s="228" t="s">
        <v>21820</v>
      </c>
      <c r="G415" s="228">
        <v>26496</v>
      </c>
      <c r="H415" s="228">
        <v>26496</v>
      </c>
      <c r="I415" s="228">
        <v>4713</v>
      </c>
      <c r="J415" s="228"/>
      <c r="K415" s="228"/>
      <c r="L415" s="228"/>
      <c r="M415" s="228"/>
      <c r="N415" s="228"/>
      <c r="O415" s="228"/>
      <c r="P415" s="233"/>
      <c r="Q415" s="233"/>
      <c r="R415" s="390"/>
      <c r="S415" s="300"/>
      <c r="T415" s="812">
        <v>2017</v>
      </c>
      <c r="U415" s="233"/>
      <c r="V415" s="233"/>
      <c r="W415" s="233"/>
      <c r="X415" s="233"/>
      <c r="Y415" s="233"/>
      <c r="Z415" s="240"/>
      <c r="AA415" s="228"/>
      <c r="AB415" s="228"/>
      <c r="AC415" s="228"/>
      <c r="AD415" s="228"/>
      <c r="AE415" s="228"/>
      <c r="AF415" s="228"/>
      <c r="AG415" s="228"/>
      <c r="AH415" s="228"/>
      <c r="AI415" s="228"/>
      <c r="AJ415" s="228"/>
      <c r="AK415" s="228"/>
      <c r="AL415" s="228"/>
      <c r="AM415" s="228"/>
      <c r="AN415" s="228"/>
      <c r="AO415" s="228"/>
      <c r="AP415" s="228"/>
      <c r="AQ415" s="228"/>
      <c r="AR415" s="228"/>
      <c r="AS415" s="529"/>
      <c r="AT415" s="1318"/>
    </row>
    <row r="416" spans="2:46" s="115" customFormat="1" ht="24" customHeight="1">
      <c r="B416" s="1823"/>
      <c r="C416" s="620" t="s">
        <v>2694</v>
      </c>
      <c r="D416" s="620" t="s">
        <v>21821</v>
      </c>
      <c r="E416" s="620" t="s">
        <v>21822</v>
      </c>
      <c r="F416" s="620" t="s">
        <v>21823</v>
      </c>
      <c r="G416" s="621">
        <v>298</v>
      </c>
      <c r="H416" s="621">
        <v>298</v>
      </c>
      <c r="I416" s="244">
        <v>298</v>
      </c>
      <c r="J416" s="626"/>
      <c r="K416" s="641"/>
      <c r="L416" s="626"/>
      <c r="M416" s="621"/>
      <c r="N416" s="621"/>
      <c r="O416" s="621"/>
      <c r="P416" s="621"/>
      <c r="Q416" s="621"/>
      <c r="R416" s="236"/>
      <c r="S416" s="626"/>
      <c r="T416" s="626"/>
      <c r="U416" s="626"/>
      <c r="V416" s="626"/>
      <c r="W416" s="620"/>
      <c r="X416" s="626"/>
      <c r="Y416" s="626"/>
      <c r="Z416" s="626"/>
      <c r="AA416" s="626"/>
      <c r="AB416" s="626"/>
      <c r="AC416" s="254"/>
      <c r="AD416" s="254"/>
      <c r="AE416" s="254"/>
      <c r="AF416" s="254"/>
      <c r="AG416" s="254"/>
      <c r="AH416" s="254"/>
      <c r="AI416" s="254"/>
      <c r="AJ416" s="254"/>
      <c r="AK416" s="254"/>
      <c r="AL416" s="254"/>
      <c r="AM416" s="254"/>
      <c r="AN416" s="254"/>
      <c r="AO416" s="254"/>
      <c r="AP416" s="254"/>
      <c r="AQ416" s="254"/>
      <c r="AR416" s="254"/>
      <c r="AS416" s="254" t="s">
        <v>13749</v>
      </c>
      <c r="AT416" s="1318" t="s">
        <v>21824</v>
      </c>
    </row>
    <row r="417" spans="2:46" s="115" customFormat="1" ht="35.1" customHeight="1">
      <c r="B417" s="1823"/>
      <c r="C417" s="244" t="s">
        <v>1842</v>
      </c>
      <c r="D417" s="228" t="s">
        <v>21825</v>
      </c>
      <c r="E417" s="244" t="s">
        <v>16659</v>
      </c>
      <c r="F417" s="244" t="s">
        <v>1845</v>
      </c>
      <c r="G417" s="244">
        <v>884</v>
      </c>
      <c r="H417" s="244"/>
      <c r="I417" s="244">
        <v>884</v>
      </c>
      <c r="J417" s="244">
        <v>16</v>
      </c>
      <c r="K417" s="244">
        <v>7</v>
      </c>
      <c r="L417" s="244"/>
      <c r="M417" s="244"/>
      <c r="N417" s="244"/>
      <c r="O417" s="244"/>
      <c r="P417" s="244"/>
      <c r="Q417" s="244"/>
      <c r="R417" s="244"/>
      <c r="S417" s="244"/>
      <c r="T417" s="300">
        <v>2009</v>
      </c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529"/>
      <c r="AT417" s="1318"/>
    </row>
    <row r="418" spans="2:46" s="115" customFormat="1" ht="24" customHeight="1">
      <c r="B418" s="1823"/>
      <c r="C418" s="244" t="s">
        <v>1842</v>
      </c>
      <c r="D418" s="228" t="s">
        <v>21825</v>
      </c>
      <c r="E418" s="244" t="s">
        <v>16660</v>
      </c>
      <c r="F418" s="244" t="s">
        <v>1845</v>
      </c>
      <c r="G418" s="244">
        <v>891</v>
      </c>
      <c r="H418" s="244"/>
      <c r="I418" s="244">
        <v>891</v>
      </c>
      <c r="J418" s="244">
        <v>28</v>
      </c>
      <c r="K418" s="244">
        <v>15</v>
      </c>
      <c r="L418" s="244"/>
      <c r="M418" s="244"/>
      <c r="N418" s="244"/>
      <c r="O418" s="244"/>
      <c r="P418" s="244"/>
      <c r="Q418" s="244"/>
      <c r="R418" s="244"/>
      <c r="S418" s="244"/>
      <c r="T418" s="300">
        <v>2009</v>
      </c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529"/>
      <c r="AT418" s="1318"/>
    </row>
    <row r="419" spans="2:46" s="115" customFormat="1" ht="24" customHeight="1">
      <c r="B419" s="1823"/>
      <c r="C419" s="244" t="s">
        <v>1842</v>
      </c>
      <c r="D419" s="228" t="s">
        <v>21826</v>
      </c>
      <c r="E419" s="244" t="s">
        <v>16662</v>
      </c>
      <c r="F419" s="244" t="s">
        <v>1842</v>
      </c>
      <c r="G419" s="244">
        <v>5320</v>
      </c>
      <c r="H419" s="244"/>
      <c r="I419" s="244">
        <v>557</v>
      </c>
      <c r="J419" s="244"/>
      <c r="K419" s="244"/>
      <c r="L419" s="244"/>
      <c r="M419" s="244"/>
      <c r="N419" s="244"/>
      <c r="O419" s="244"/>
      <c r="P419" s="244"/>
      <c r="Q419" s="244"/>
      <c r="R419" s="244"/>
      <c r="S419" s="244"/>
      <c r="T419" s="300">
        <v>2006</v>
      </c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529"/>
      <c r="AT419" s="1318"/>
    </row>
    <row r="420" spans="2:46" s="115" customFormat="1" ht="24" customHeight="1">
      <c r="B420" s="1823"/>
      <c r="C420" s="244" t="s">
        <v>1842</v>
      </c>
      <c r="D420" s="228" t="s">
        <v>21827</v>
      </c>
      <c r="E420" s="244" t="s">
        <v>16663</v>
      </c>
      <c r="F420" s="244" t="s">
        <v>1842</v>
      </c>
      <c r="G420" s="244">
        <v>1822</v>
      </c>
      <c r="H420" s="244"/>
      <c r="I420" s="244">
        <v>561</v>
      </c>
      <c r="J420" s="244"/>
      <c r="K420" s="244"/>
      <c r="L420" s="244"/>
      <c r="M420" s="244"/>
      <c r="N420" s="244"/>
      <c r="O420" s="244"/>
      <c r="P420" s="244"/>
      <c r="Q420" s="244"/>
      <c r="R420" s="244"/>
      <c r="S420" s="244"/>
      <c r="T420" s="300">
        <v>2016</v>
      </c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529"/>
      <c r="AT420" s="1318"/>
    </row>
    <row r="421" spans="2:46" s="115" customFormat="1" ht="24" customHeight="1">
      <c r="B421" s="1823"/>
      <c r="C421" s="244" t="s">
        <v>1842</v>
      </c>
      <c r="D421" s="228" t="s">
        <v>21828</v>
      </c>
      <c r="E421" s="244" t="s">
        <v>16664</v>
      </c>
      <c r="F421" s="244" t="s">
        <v>1842</v>
      </c>
      <c r="G421" s="244">
        <v>4915</v>
      </c>
      <c r="H421" s="244"/>
      <c r="I421" s="244">
        <v>196</v>
      </c>
      <c r="J421" s="244"/>
      <c r="K421" s="244"/>
      <c r="L421" s="244"/>
      <c r="M421" s="244"/>
      <c r="N421" s="244"/>
      <c r="O421" s="244"/>
      <c r="P421" s="244"/>
      <c r="Q421" s="244"/>
      <c r="R421" s="244"/>
      <c r="S421" s="244"/>
      <c r="T421" s="300">
        <v>2017</v>
      </c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  <c r="AO421" s="244"/>
      <c r="AP421" s="244"/>
      <c r="AQ421" s="244"/>
      <c r="AR421" s="244"/>
      <c r="AS421" s="529"/>
      <c r="AT421" s="1318"/>
    </row>
    <row r="422" spans="2:46" s="115" customFormat="1" ht="24" customHeight="1">
      <c r="B422" s="1823"/>
      <c r="C422" s="244" t="s">
        <v>1842</v>
      </c>
      <c r="D422" s="228" t="s">
        <v>21829</v>
      </c>
      <c r="E422" s="244" t="s">
        <v>16665</v>
      </c>
      <c r="F422" s="244" t="s">
        <v>1842</v>
      </c>
      <c r="G422" s="244">
        <v>420</v>
      </c>
      <c r="H422" s="244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300">
        <v>2007</v>
      </c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4"/>
      <c r="AM422" s="244"/>
      <c r="AN422" s="244"/>
      <c r="AO422" s="244"/>
      <c r="AP422" s="244"/>
      <c r="AQ422" s="244"/>
      <c r="AR422" s="244"/>
      <c r="AS422" s="529"/>
      <c r="AT422" s="1318"/>
    </row>
    <row r="423" spans="2:46" s="115" customFormat="1" ht="24" customHeight="1">
      <c r="B423" s="1823"/>
      <c r="C423" s="244" t="s">
        <v>1842</v>
      </c>
      <c r="D423" s="228" t="s">
        <v>21829</v>
      </c>
      <c r="E423" s="244" t="s">
        <v>16666</v>
      </c>
      <c r="F423" s="244" t="s">
        <v>1842</v>
      </c>
      <c r="G423" s="244">
        <v>81.739999999999995</v>
      </c>
      <c r="H423" s="244"/>
      <c r="I423" s="244"/>
      <c r="J423" s="244"/>
      <c r="K423" s="244"/>
      <c r="L423" s="244"/>
      <c r="M423" s="244"/>
      <c r="N423" s="244"/>
      <c r="O423" s="244"/>
      <c r="P423" s="244"/>
      <c r="Q423" s="244"/>
      <c r="R423" s="244"/>
      <c r="S423" s="244"/>
      <c r="T423" s="300">
        <v>2007</v>
      </c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529"/>
      <c r="AT423" s="1318"/>
    </row>
    <row r="424" spans="2:46" s="115" customFormat="1" ht="24" customHeight="1">
      <c r="B424" s="1823"/>
      <c r="C424" s="244" t="s">
        <v>1842</v>
      </c>
      <c r="D424" s="228" t="s">
        <v>21830</v>
      </c>
      <c r="E424" s="244" t="s">
        <v>18343</v>
      </c>
      <c r="F424" s="244" t="s">
        <v>1842</v>
      </c>
      <c r="G424" s="244">
        <v>90</v>
      </c>
      <c r="H424" s="244"/>
      <c r="I424" s="244"/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300">
        <v>2020</v>
      </c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  <c r="AO424" s="244"/>
      <c r="AP424" s="244"/>
      <c r="AQ424" s="244"/>
      <c r="AR424" s="244"/>
      <c r="AS424" s="529"/>
      <c r="AT424" s="1318"/>
    </row>
    <row r="425" spans="2:46" s="115" customFormat="1" ht="24" customHeight="1">
      <c r="B425" s="1823"/>
      <c r="C425" s="244" t="s">
        <v>1842</v>
      </c>
      <c r="D425" s="228" t="s">
        <v>20877</v>
      </c>
      <c r="E425" s="244" t="s">
        <v>16669</v>
      </c>
      <c r="F425" s="244" t="s">
        <v>19771</v>
      </c>
      <c r="G425" s="244">
        <v>1764</v>
      </c>
      <c r="H425" s="244"/>
      <c r="I425" s="244">
        <v>1764</v>
      </c>
      <c r="J425" s="244">
        <v>16</v>
      </c>
      <c r="K425" s="244">
        <v>35</v>
      </c>
      <c r="L425" s="244"/>
      <c r="M425" s="244"/>
      <c r="N425" s="244"/>
      <c r="O425" s="244"/>
      <c r="P425" s="244"/>
      <c r="Q425" s="244"/>
      <c r="R425" s="244"/>
      <c r="S425" s="244"/>
      <c r="T425" s="300">
        <v>2012</v>
      </c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  <c r="AO425" s="244"/>
      <c r="AP425" s="244"/>
      <c r="AQ425" s="244"/>
      <c r="AR425" s="244"/>
      <c r="AS425" s="529"/>
      <c r="AT425" s="1318"/>
    </row>
    <row r="426" spans="2:46" s="115" customFormat="1" ht="24" customHeight="1">
      <c r="B426" s="1823"/>
      <c r="C426" s="244" t="s">
        <v>1842</v>
      </c>
      <c r="D426" s="228" t="s">
        <v>20877</v>
      </c>
      <c r="E426" s="244" t="s">
        <v>16670</v>
      </c>
      <c r="F426" s="244" t="s">
        <v>19771</v>
      </c>
      <c r="G426" s="244">
        <v>180</v>
      </c>
      <c r="H426" s="244"/>
      <c r="I426" s="244">
        <v>180</v>
      </c>
      <c r="J426" s="244">
        <v>6</v>
      </c>
      <c r="K426" s="244">
        <v>30</v>
      </c>
      <c r="L426" s="244"/>
      <c r="M426" s="244"/>
      <c r="N426" s="244"/>
      <c r="O426" s="244"/>
      <c r="P426" s="244"/>
      <c r="Q426" s="244"/>
      <c r="R426" s="244"/>
      <c r="S426" s="244"/>
      <c r="T426" s="300">
        <v>2012</v>
      </c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529"/>
      <c r="AT426" s="1318"/>
    </row>
    <row r="427" spans="2:46" s="115" customFormat="1" ht="24" customHeight="1">
      <c r="B427" s="1823"/>
      <c r="C427" s="244" t="s">
        <v>1842</v>
      </c>
      <c r="D427" s="228" t="s">
        <v>20877</v>
      </c>
      <c r="E427" s="244" t="s">
        <v>16671</v>
      </c>
      <c r="F427" s="244" t="s">
        <v>19771</v>
      </c>
      <c r="G427" s="244">
        <v>81</v>
      </c>
      <c r="H427" s="244"/>
      <c r="I427" s="244">
        <v>81</v>
      </c>
      <c r="J427" s="244">
        <v>6</v>
      </c>
      <c r="K427" s="244">
        <v>13</v>
      </c>
      <c r="L427" s="244"/>
      <c r="M427" s="244"/>
      <c r="N427" s="244"/>
      <c r="O427" s="244"/>
      <c r="P427" s="244"/>
      <c r="Q427" s="244"/>
      <c r="R427" s="244"/>
      <c r="S427" s="244"/>
      <c r="T427" s="300">
        <v>2012</v>
      </c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529"/>
      <c r="AT427" s="1318"/>
    </row>
    <row r="428" spans="2:46" s="115" customFormat="1" ht="24" customHeight="1">
      <c r="B428" s="1823"/>
      <c r="C428" s="244" t="s">
        <v>1842</v>
      </c>
      <c r="D428" s="323" t="s">
        <v>21831</v>
      </c>
      <c r="E428" s="244" t="s">
        <v>16672</v>
      </c>
      <c r="F428" s="244" t="s">
        <v>19771</v>
      </c>
      <c r="G428" s="244">
        <v>550</v>
      </c>
      <c r="H428" s="244"/>
      <c r="I428" s="244">
        <v>550</v>
      </c>
      <c r="J428" s="244">
        <v>6</v>
      </c>
      <c r="K428" s="244">
        <v>13</v>
      </c>
      <c r="L428" s="244"/>
      <c r="M428" s="244"/>
      <c r="N428" s="244"/>
      <c r="O428" s="244"/>
      <c r="P428" s="244"/>
      <c r="Q428" s="244"/>
      <c r="R428" s="244"/>
      <c r="S428" s="244"/>
      <c r="T428" s="300">
        <v>2007</v>
      </c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4"/>
      <c r="AM428" s="244"/>
      <c r="AN428" s="244"/>
      <c r="AO428" s="244"/>
      <c r="AP428" s="244"/>
      <c r="AQ428" s="244"/>
      <c r="AR428" s="244"/>
      <c r="AS428" s="529"/>
      <c r="AT428" s="1318"/>
    </row>
    <row r="429" spans="2:46" s="115" customFormat="1" ht="24" customHeight="1">
      <c r="B429" s="1823"/>
      <c r="C429" s="244" t="s">
        <v>1842</v>
      </c>
      <c r="D429" s="323" t="s">
        <v>21832</v>
      </c>
      <c r="E429" s="244" t="s">
        <v>16673</v>
      </c>
      <c r="F429" s="244" t="s">
        <v>19771</v>
      </c>
      <c r="G429" s="244">
        <v>270</v>
      </c>
      <c r="H429" s="244"/>
      <c r="I429" s="244">
        <v>270</v>
      </c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300">
        <v>2010</v>
      </c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529"/>
      <c r="AT429" s="1318"/>
    </row>
    <row r="430" spans="2:46" s="115" customFormat="1" ht="24" customHeight="1">
      <c r="B430" s="1823"/>
      <c r="C430" s="244" t="s">
        <v>1842</v>
      </c>
      <c r="D430" s="228" t="s">
        <v>21833</v>
      </c>
      <c r="E430" s="244" t="s">
        <v>16674</v>
      </c>
      <c r="F430" s="244" t="s">
        <v>19771</v>
      </c>
      <c r="G430" s="244">
        <v>375</v>
      </c>
      <c r="H430" s="244"/>
      <c r="I430" s="244">
        <v>375</v>
      </c>
      <c r="J430" s="244">
        <v>15</v>
      </c>
      <c r="K430" s="244">
        <v>25</v>
      </c>
      <c r="L430" s="244"/>
      <c r="M430" s="244"/>
      <c r="N430" s="244"/>
      <c r="O430" s="244"/>
      <c r="P430" s="244"/>
      <c r="Q430" s="244"/>
      <c r="R430" s="244"/>
      <c r="S430" s="244"/>
      <c r="T430" s="300">
        <v>2014</v>
      </c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529"/>
      <c r="AT430" s="1318"/>
    </row>
    <row r="431" spans="2:46" s="115" customFormat="1" ht="24" customHeight="1">
      <c r="B431" s="1823"/>
      <c r="C431" s="244" t="s">
        <v>1842</v>
      </c>
      <c r="D431" s="228" t="s">
        <v>20876</v>
      </c>
      <c r="E431" s="244" t="s">
        <v>16675</v>
      </c>
      <c r="F431" s="244" t="s">
        <v>19771</v>
      </c>
      <c r="G431" s="244">
        <v>209</v>
      </c>
      <c r="H431" s="244"/>
      <c r="I431" s="244">
        <v>209</v>
      </c>
      <c r="J431" s="244">
        <v>11</v>
      </c>
      <c r="K431" s="244">
        <v>19</v>
      </c>
      <c r="L431" s="244"/>
      <c r="M431" s="244"/>
      <c r="N431" s="244"/>
      <c r="O431" s="244"/>
      <c r="P431" s="244"/>
      <c r="Q431" s="244"/>
      <c r="R431" s="244"/>
      <c r="S431" s="244"/>
      <c r="T431" s="300">
        <v>2012</v>
      </c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529"/>
      <c r="AT431" s="1318"/>
    </row>
    <row r="432" spans="2:46" s="115" customFormat="1" ht="24" customHeight="1">
      <c r="B432" s="1823"/>
      <c r="C432" s="244" t="s">
        <v>1842</v>
      </c>
      <c r="D432" s="228" t="s">
        <v>20876</v>
      </c>
      <c r="E432" s="244" t="s">
        <v>16676</v>
      </c>
      <c r="F432" s="244" t="s">
        <v>19771</v>
      </c>
      <c r="G432" s="244">
        <v>441</v>
      </c>
      <c r="H432" s="244"/>
      <c r="I432" s="244">
        <v>441</v>
      </c>
      <c r="J432" s="244">
        <v>15</v>
      </c>
      <c r="K432" s="244">
        <v>28</v>
      </c>
      <c r="L432" s="244"/>
      <c r="M432" s="244"/>
      <c r="N432" s="244"/>
      <c r="O432" s="244"/>
      <c r="P432" s="244"/>
      <c r="Q432" s="244"/>
      <c r="R432" s="244"/>
      <c r="S432" s="244"/>
      <c r="T432" s="300">
        <v>2012</v>
      </c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529"/>
      <c r="AT432" s="1318"/>
    </row>
    <row r="433" spans="2:46" s="115" customFormat="1" ht="24" customHeight="1">
      <c r="B433" s="1823"/>
      <c r="C433" s="244" t="s">
        <v>1842</v>
      </c>
      <c r="D433" s="228" t="s">
        <v>20876</v>
      </c>
      <c r="E433" s="244" t="s">
        <v>16677</v>
      </c>
      <c r="F433" s="244" t="s">
        <v>19771</v>
      </c>
      <c r="G433" s="244">
        <v>741</v>
      </c>
      <c r="H433" s="244"/>
      <c r="I433" s="244">
        <v>741</v>
      </c>
      <c r="J433" s="244">
        <v>19</v>
      </c>
      <c r="K433" s="244">
        <v>39</v>
      </c>
      <c r="L433" s="244"/>
      <c r="M433" s="244"/>
      <c r="N433" s="244"/>
      <c r="O433" s="244"/>
      <c r="P433" s="244"/>
      <c r="Q433" s="244"/>
      <c r="R433" s="244"/>
      <c r="S433" s="244"/>
      <c r="T433" s="300">
        <v>2020</v>
      </c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529"/>
      <c r="AT433" s="1318"/>
    </row>
    <row r="434" spans="2:46" s="115" customFormat="1" ht="24" customHeight="1">
      <c r="B434" s="1823"/>
      <c r="C434" s="244" t="s">
        <v>1842</v>
      </c>
      <c r="D434" s="228" t="s">
        <v>20876</v>
      </c>
      <c r="E434" s="244" t="s">
        <v>21834</v>
      </c>
      <c r="F434" s="244" t="s">
        <v>19771</v>
      </c>
      <c r="G434" s="244">
        <v>209</v>
      </c>
      <c r="H434" s="244"/>
      <c r="I434" s="244">
        <v>209</v>
      </c>
      <c r="J434" s="244">
        <v>11</v>
      </c>
      <c r="K434" s="244">
        <v>19</v>
      </c>
      <c r="L434" s="244"/>
      <c r="M434" s="244"/>
      <c r="N434" s="244"/>
      <c r="O434" s="244"/>
      <c r="P434" s="244"/>
      <c r="Q434" s="244"/>
      <c r="R434" s="244"/>
      <c r="S434" s="244"/>
      <c r="T434" s="300">
        <v>2012</v>
      </c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  <c r="AO434" s="244"/>
      <c r="AP434" s="244"/>
      <c r="AQ434" s="244"/>
      <c r="AR434" s="244"/>
      <c r="AS434" s="244"/>
      <c r="AT434" s="1318"/>
    </row>
    <row r="435" spans="2:46" s="115" customFormat="1" ht="24" customHeight="1">
      <c r="B435" s="1823"/>
      <c r="C435" s="244" t="s">
        <v>1842</v>
      </c>
      <c r="D435" s="228" t="s">
        <v>21835</v>
      </c>
      <c r="E435" s="244" t="s">
        <v>16678</v>
      </c>
      <c r="F435" s="244" t="s">
        <v>1842</v>
      </c>
      <c r="G435" s="244">
        <v>890</v>
      </c>
      <c r="H435" s="244"/>
      <c r="I435" s="244">
        <v>890</v>
      </c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300">
        <v>2014</v>
      </c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529"/>
      <c r="AT435" s="1318"/>
    </row>
    <row r="436" spans="2:46" s="115" customFormat="1" ht="24" customHeight="1">
      <c r="B436" s="1823"/>
      <c r="C436" s="244" t="s">
        <v>1842</v>
      </c>
      <c r="D436" s="228" t="s">
        <v>21836</v>
      </c>
      <c r="E436" s="244" t="s">
        <v>18344</v>
      </c>
      <c r="F436" s="244" t="s">
        <v>1842</v>
      </c>
      <c r="G436" s="244">
        <v>667</v>
      </c>
      <c r="H436" s="244"/>
      <c r="I436" s="244">
        <v>667</v>
      </c>
      <c r="J436" s="244">
        <v>18</v>
      </c>
      <c r="K436" s="244">
        <v>37</v>
      </c>
      <c r="L436" s="244"/>
      <c r="M436" s="244"/>
      <c r="N436" s="244"/>
      <c r="O436" s="244"/>
      <c r="P436" s="244"/>
      <c r="Q436" s="244"/>
      <c r="R436" s="244"/>
      <c r="S436" s="244"/>
      <c r="T436" s="300">
        <v>2006</v>
      </c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529"/>
      <c r="AT436" s="1318"/>
    </row>
    <row r="437" spans="2:46" s="115" customFormat="1" ht="24" customHeight="1">
      <c r="B437" s="1823"/>
      <c r="C437" s="244" t="s">
        <v>1842</v>
      </c>
      <c r="D437" s="228" t="s">
        <v>21837</v>
      </c>
      <c r="E437" s="244" t="s">
        <v>16679</v>
      </c>
      <c r="F437" s="244" t="s">
        <v>1842</v>
      </c>
      <c r="G437" s="244">
        <v>141597</v>
      </c>
      <c r="H437" s="244"/>
      <c r="I437" s="244">
        <v>141597</v>
      </c>
      <c r="J437" s="244">
        <v>19</v>
      </c>
      <c r="K437" s="244">
        <v>32</v>
      </c>
      <c r="L437" s="244"/>
      <c r="M437" s="244"/>
      <c r="N437" s="244"/>
      <c r="O437" s="244"/>
      <c r="P437" s="244"/>
      <c r="Q437" s="244"/>
      <c r="R437" s="244"/>
      <c r="S437" s="244"/>
      <c r="T437" s="300">
        <v>2023</v>
      </c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529"/>
      <c r="AT437" s="1318"/>
    </row>
    <row r="438" spans="2:46" s="115" customFormat="1" ht="24" customHeight="1">
      <c r="B438" s="1823"/>
      <c r="C438" s="244" t="s">
        <v>1842</v>
      </c>
      <c r="D438" s="228" t="s">
        <v>21838</v>
      </c>
      <c r="E438" s="244" t="s">
        <v>16680</v>
      </c>
      <c r="F438" s="244" t="s">
        <v>1842</v>
      </c>
      <c r="G438" s="244">
        <v>874</v>
      </c>
      <c r="H438" s="244"/>
      <c r="I438" s="244">
        <v>874</v>
      </c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300">
        <v>2017</v>
      </c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529"/>
      <c r="AT438" s="1318"/>
    </row>
    <row r="439" spans="2:46" s="115" customFormat="1" ht="24" customHeight="1">
      <c r="B439" s="1823"/>
      <c r="C439" s="244" t="s">
        <v>1842</v>
      </c>
      <c r="D439" s="228" t="s">
        <v>21710</v>
      </c>
      <c r="E439" s="244" t="s">
        <v>18346</v>
      </c>
      <c r="F439" s="244" t="s">
        <v>1842</v>
      </c>
      <c r="G439" s="244">
        <v>14584</v>
      </c>
      <c r="H439" s="244" t="s">
        <v>16681</v>
      </c>
      <c r="I439" s="244"/>
      <c r="J439" s="244">
        <v>13</v>
      </c>
      <c r="K439" s="244">
        <v>19</v>
      </c>
      <c r="L439" s="244"/>
      <c r="M439" s="244"/>
      <c r="N439" s="244"/>
      <c r="O439" s="244"/>
      <c r="P439" s="244"/>
      <c r="Q439" s="244"/>
      <c r="R439" s="244"/>
      <c r="S439" s="244"/>
      <c r="T439" s="300">
        <v>2010</v>
      </c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529"/>
      <c r="AT439" s="1318"/>
    </row>
    <row r="440" spans="2:46" s="115" customFormat="1" ht="24" customHeight="1">
      <c r="B440" s="1823"/>
      <c r="C440" s="244" t="s">
        <v>1842</v>
      </c>
      <c r="D440" s="228" t="s">
        <v>21839</v>
      </c>
      <c r="E440" s="244" t="s">
        <v>18345</v>
      </c>
      <c r="F440" s="244" t="s">
        <v>1842</v>
      </c>
      <c r="G440" s="244">
        <v>298</v>
      </c>
      <c r="H440" s="244"/>
      <c r="I440" s="244">
        <v>298</v>
      </c>
      <c r="J440" s="244">
        <v>9.1</v>
      </c>
      <c r="K440" s="244">
        <v>16.399999999999999</v>
      </c>
      <c r="L440" s="244"/>
      <c r="M440" s="244"/>
      <c r="N440" s="244"/>
      <c r="O440" s="244"/>
      <c r="P440" s="244"/>
      <c r="Q440" s="244"/>
      <c r="R440" s="244"/>
      <c r="S440" s="244"/>
      <c r="T440" s="300">
        <v>2010</v>
      </c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529"/>
      <c r="AT440" s="1318"/>
    </row>
    <row r="441" spans="2:46" s="115" customFormat="1" ht="24" customHeight="1">
      <c r="B441" s="1823"/>
      <c r="C441" s="244" t="s">
        <v>1842</v>
      </c>
      <c r="D441" s="228" t="s">
        <v>21710</v>
      </c>
      <c r="E441" s="244" t="s">
        <v>16682</v>
      </c>
      <c r="F441" s="244" t="s">
        <v>1842</v>
      </c>
      <c r="G441" s="244">
        <v>881</v>
      </c>
      <c r="H441" s="244"/>
      <c r="I441" s="244">
        <v>881</v>
      </c>
      <c r="J441" s="244">
        <v>11</v>
      </c>
      <c r="K441" s="244">
        <v>32</v>
      </c>
      <c r="L441" s="244"/>
      <c r="M441" s="244"/>
      <c r="N441" s="244"/>
      <c r="O441" s="244"/>
      <c r="P441" s="244"/>
      <c r="Q441" s="244"/>
      <c r="R441" s="244"/>
      <c r="S441" s="244"/>
      <c r="T441" s="300">
        <v>2010</v>
      </c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529"/>
      <c r="AT441" s="1318"/>
    </row>
    <row r="442" spans="2:46" s="115" customFormat="1" ht="24" customHeight="1">
      <c r="B442" s="1823"/>
      <c r="C442" s="244" t="s">
        <v>1842</v>
      </c>
      <c r="D442" s="228" t="s">
        <v>21840</v>
      </c>
      <c r="E442" s="244" t="s">
        <v>16683</v>
      </c>
      <c r="F442" s="244" t="s">
        <v>1842</v>
      </c>
      <c r="G442" s="244">
        <v>2984.9</v>
      </c>
      <c r="H442" s="244" t="s">
        <v>16684</v>
      </c>
      <c r="I442" s="244">
        <v>2984.9</v>
      </c>
      <c r="J442" s="244"/>
      <c r="K442" s="244"/>
      <c r="L442" s="244"/>
      <c r="M442" s="244"/>
      <c r="N442" s="244"/>
      <c r="O442" s="244"/>
      <c r="P442" s="244"/>
      <c r="Q442" s="244"/>
      <c r="R442" s="244"/>
      <c r="S442" s="244"/>
      <c r="T442" s="300" t="s">
        <v>16685</v>
      </c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529"/>
      <c r="AT442" s="1318"/>
    </row>
    <row r="443" spans="2:46" s="115" customFormat="1" ht="24" customHeight="1">
      <c r="B443" s="1823"/>
      <c r="C443" s="244" t="s">
        <v>1842</v>
      </c>
      <c r="D443" s="228" t="s">
        <v>21841</v>
      </c>
      <c r="E443" s="244" t="s">
        <v>16686</v>
      </c>
      <c r="F443" s="244" t="s">
        <v>1842</v>
      </c>
      <c r="G443" s="244">
        <v>600</v>
      </c>
      <c r="H443" s="244"/>
      <c r="I443" s="244">
        <v>600</v>
      </c>
      <c r="J443" s="244">
        <v>20</v>
      </c>
      <c r="K443" s="244">
        <v>30</v>
      </c>
      <c r="L443" s="244"/>
      <c r="M443" s="244"/>
      <c r="N443" s="244"/>
      <c r="O443" s="244"/>
      <c r="P443" s="244"/>
      <c r="Q443" s="244"/>
      <c r="R443" s="244"/>
      <c r="S443" s="244"/>
      <c r="T443" s="300">
        <v>2019</v>
      </c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529"/>
      <c r="AT443" s="1318"/>
    </row>
    <row r="444" spans="2:46" s="115" customFormat="1" ht="24" customHeight="1">
      <c r="B444" s="1823"/>
      <c r="C444" s="244" t="s">
        <v>1842</v>
      </c>
      <c r="D444" s="228" t="s">
        <v>21842</v>
      </c>
      <c r="E444" s="244" t="s">
        <v>16687</v>
      </c>
      <c r="F444" s="244" t="s">
        <v>1842</v>
      </c>
      <c r="G444" s="244">
        <v>3267</v>
      </c>
      <c r="H444" s="244" t="s">
        <v>16688</v>
      </c>
      <c r="I444" s="244"/>
      <c r="J444" s="244">
        <v>12</v>
      </c>
      <c r="K444" s="244">
        <v>24</v>
      </c>
      <c r="L444" s="244"/>
      <c r="M444" s="244"/>
      <c r="N444" s="244"/>
      <c r="O444" s="244"/>
      <c r="P444" s="244"/>
      <c r="Q444" s="244"/>
      <c r="R444" s="244"/>
      <c r="S444" s="244"/>
      <c r="T444" s="300">
        <v>2009</v>
      </c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529"/>
      <c r="AT444" s="1318"/>
    </row>
    <row r="445" spans="2:46" s="115" customFormat="1" ht="24" customHeight="1">
      <c r="B445" s="1823"/>
      <c r="C445" s="244" t="s">
        <v>1842</v>
      </c>
      <c r="D445" s="228" t="s">
        <v>21843</v>
      </c>
      <c r="E445" s="244" t="s">
        <v>16689</v>
      </c>
      <c r="F445" s="244" t="s">
        <v>1842</v>
      </c>
      <c r="G445" s="244">
        <v>538</v>
      </c>
      <c r="H445" s="244"/>
      <c r="I445" s="244"/>
      <c r="J445" s="244"/>
      <c r="K445" s="244"/>
      <c r="L445" s="244"/>
      <c r="M445" s="244"/>
      <c r="N445" s="244"/>
      <c r="O445" s="244"/>
      <c r="P445" s="244"/>
      <c r="Q445" s="244"/>
      <c r="R445" s="244"/>
      <c r="S445" s="244"/>
      <c r="T445" s="300">
        <v>2010</v>
      </c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529"/>
      <c r="AT445" s="1318"/>
    </row>
    <row r="446" spans="2:46" s="115" customFormat="1" ht="24" customHeight="1">
      <c r="B446" s="1823"/>
      <c r="C446" s="244" t="s">
        <v>1842</v>
      </c>
      <c r="D446" s="228" t="s">
        <v>21711</v>
      </c>
      <c r="E446" s="244" t="s">
        <v>18347</v>
      </c>
      <c r="F446" s="244" t="s">
        <v>1842</v>
      </c>
      <c r="G446" s="244">
        <v>24000</v>
      </c>
      <c r="H446" s="244"/>
      <c r="I446" s="244"/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300">
        <v>2009</v>
      </c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529"/>
      <c r="AT446" s="1318"/>
    </row>
    <row r="447" spans="2:46" s="115" customFormat="1" ht="24" customHeight="1">
      <c r="B447" s="1823"/>
      <c r="C447" s="244" t="s">
        <v>1842</v>
      </c>
      <c r="D447" s="228" t="s">
        <v>21844</v>
      </c>
      <c r="E447" s="244" t="s">
        <v>16691</v>
      </c>
      <c r="F447" s="244" t="s">
        <v>1842</v>
      </c>
      <c r="G447" s="244">
        <v>2419</v>
      </c>
      <c r="H447" s="244"/>
      <c r="I447" s="244">
        <v>2419</v>
      </c>
      <c r="J447" s="244">
        <v>20</v>
      </c>
      <c r="K447" s="244">
        <v>35</v>
      </c>
      <c r="L447" s="244"/>
      <c r="M447" s="244"/>
      <c r="N447" s="244"/>
      <c r="O447" s="244"/>
      <c r="P447" s="244"/>
      <c r="Q447" s="244"/>
      <c r="R447" s="244"/>
      <c r="S447" s="244"/>
      <c r="T447" s="300" t="s">
        <v>16692</v>
      </c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529"/>
      <c r="AT447" s="1318"/>
    </row>
    <row r="448" spans="2:46" s="115" customFormat="1" ht="24" customHeight="1">
      <c r="B448" s="1823"/>
      <c r="C448" s="244" t="s">
        <v>1842</v>
      </c>
      <c r="D448" s="228" t="s">
        <v>20867</v>
      </c>
      <c r="E448" s="244" t="s">
        <v>16693</v>
      </c>
      <c r="F448" s="244" t="s">
        <v>1842</v>
      </c>
      <c r="G448" s="244">
        <v>650</v>
      </c>
      <c r="H448" s="244"/>
      <c r="I448" s="244">
        <v>650</v>
      </c>
      <c r="J448" s="244"/>
      <c r="K448" s="244"/>
      <c r="L448" s="244"/>
      <c r="M448" s="244"/>
      <c r="N448" s="244"/>
      <c r="O448" s="244"/>
      <c r="P448" s="244"/>
      <c r="Q448" s="244"/>
      <c r="R448" s="244"/>
      <c r="S448" s="244"/>
      <c r="T448" s="300">
        <v>2015</v>
      </c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529"/>
      <c r="AT448" s="1318"/>
    </row>
    <row r="449" spans="2:46" s="115" customFormat="1" ht="24" customHeight="1">
      <c r="B449" s="1823"/>
      <c r="C449" s="244" t="s">
        <v>1842</v>
      </c>
      <c r="D449" s="228" t="s">
        <v>21845</v>
      </c>
      <c r="E449" s="244" t="s">
        <v>16694</v>
      </c>
      <c r="F449" s="244" t="s">
        <v>1842</v>
      </c>
      <c r="G449" s="244">
        <v>1875</v>
      </c>
      <c r="H449" s="244"/>
      <c r="I449" s="244">
        <v>1875</v>
      </c>
      <c r="J449" s="244">
        <v>12</v>
      </c>
      <c r="K449" s="244">
        <v>24</v>
      </c>
      <c r="L449" s="244"/>
      <c r="M449" s="244"/>
      <c r="N449" s="244"/>
      <c r="O449" s="244"/>
      <c r="P449" s="244"/>
      <c r="Q449" s="244"/>
      <c r="R449" s="244"/>
      <c r="S449" s="244"/>
      <c r="T449" s="300">
        <v>2009</v>
      </c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4"/>
      <c r="AM449" s="244"/>
      <c r="AN449" s="244"/>
      <c r="AO449" s="244"/>
      <c r="AP449" s="244"/>
      <c r="AQ449" s="244"/>
      <c r="AR449" s="244"/>
      <c r="AS449" s="529"/>
      <c r="AT449" s="1318"/>
    </row>
    <row r="450" spans="2:46" s="115" customFormat="1" ht="24" customHeight="1">
      <c r="B450" s="1823"/>
      <c r="C450" s="244" t="s">
        <v>12614</v>
      </c>
      <c r="D450" s="228" t="s">
        <v>21846</v>
      </c>
      <c r="E450" s="244" t="s">
        <v>21847</v>
      </c>
      <c r="F450" s="244" t="s">
        <v>12614</v>
      </c>
      <c r="G450" s="244">
        <v>1800</v>
      </c>
      <c r="H450" s="244"/>
      <c r="I450" s="244">
        <v>1134</v>
      </c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300">
        <v>2017</v>
      </c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4"/>
      <c r="AM450" s="244"/>
      <c r="AN450" s="244"/>
      <c r="AO450" s="244"/>
      <c r="AP450" s="244"/>
      <c r="AQ450" s="244"/>
      <c r="AR450" s="244"/>
      <c r="AS450" s="244"/>
      <c r="AT450" s="1318" t="s">
        <v>20250</v>
      </c>
    </row>
    <row r="451" spans="2:46" s="115" customFormat="1" ht="24" customHeight="1">
      <c r="B451" s="1823"/>
      <c r="C451" s="244" t="s">
        <v>1842</v>
      </c>
      <c r="D451" s="228" t="s">
        <v>21848</v>
      </c>
      <c r="E451" s="244" t="s">
        <v>16697</v>
      </c>
      <c r="F451" s="244" t="s">
        <v>1842</v>
      </c>
      <c r="G451" s="244">
        <v>3890</v>
      </c>
      <c r="H451" s="244"/>
      <c r="I451" s="244">
        <v>3890</v>
      </c>
      <c r="J451" s="244">
        <v>11</v>
      </c>
      <c r="K451" s="244">
        <v>23.8</v>
      </c>
      <c r="L451" s="244"/>
      <c r="M451" s="244"/>
      <c r="N451" s="244"/>
      <c r="O451" s="244"/>
      <c r="P451" s="244"/>
      <c r="Q451" s="244"/>
      <c r="R451" s="244"/>
      <c r="S451" s="244"/>
      <c r="T451" s="241">
        <v>2003</v>
      </c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4"/>
      <c r="AM451" s="244"/>
      <c r="AN451" s="244"/>
      <c r="AO451" s="244"/>
      <c r="AP451" s="244"/>
      <c r="AQ451" s="244"/>
      <c r="AR451" s="244"/>
      <c r="AS451" s="244"/>
      <c r="AT451" s="1318"/>
    </row>
    <row r="452" spans="2:46" s="115" customFormat="1" ht="24" customHeight="1">
      <c r="B452" s="1823"/>
      <c r="C452" s="228" t="s">
        <v>2709</v>
      </c>
      <c r="D452" s="228" t="s">
        <v>21849</v>
      </c>
      <c r="E452" s="228" t="s">
        <v>3763</v>
      </c>
      <c r="F452" s="228" t="s">
        <v>3764</v>
      </c>
      <c r="G452" s="228">
        <v>305350</v>
      </c>
      <c r="H452" s="228">
        <v>501</v>
      </c>
      <c r="I452" s="228">
        <v>45632</v>
      </c>
      <c r="J452" s="228"/>
      <c r="K452" s="228">
        <v>18</v>
      </c>
      <c r="L452" s="228"/>
      <c r="M452" s="228"/>
      <c r="N452" s="228">
        <v>572</v>
      </c>
      <c r="O452" s="228"/>
      <c r="P452" s="233"/>
      <c r="Q452" s="233"/>
      <c r="R452" s="233">
        <v>22000</v>
      </c>
      <c r="S452" s="390"/>
      <c r="T452" s="300">
        <v>2011</v>
      </c>
      <c r="U452" s="233">
        <v>22000</v>
      </c>
      <c r="V452" s="233"/>
      <c r="W452" s="233"/>
      <c r="X452" s="233"/>
      <c r="Y452" s="233"/>
      <c r="Z452" s="240">
        <v>22000</v>
      </c>
      <c r="AA452" s="228"/>
      <c r="AB452" s="228"/>
      <c r="AC452" s="228"/>
      <c r="AD452" s="228"/>
      <c r="AE452" s="228"/>
      <c r="AF452" s="228"/>
      <c r="AG452" s="228"/>
      <c r="AH452" s="228"/>
      <c r="AI452" s="228"/>
      <c r="AJ452" s="228"/>
      <c r="AK452" s="228"/>
      <c r="AL452" s="228"/>
      <c r="AM452" s="228"/>
      <c r="AN452" s="228"/>
      <c r="AO452" s="228"/>
      <c r="AP452" s="228"/>
      <c r="AQ452" s="228"/>
      <c r="AR452" s="228"/>
      <c r="AS452" s="241" t="s">
        <v>18313</v>
      </c>
      <c r="AT452" s="1318"/>
    </row>
    <row r="453" spans="2:46" s="115" customFormat="1" ht="24" customHeight="1">
      <c r="B453" s="1823"/>
      <c r="C453" s="228" t="s">
        <v>2709</v>
      </c>
      <c r="D453" s="228" t="s">
        <v>21850</v>
      </c>
      <c r="E453" s="228" t="s">
        <v>16620</v>
      </c>
      <c r="F453" s="228" t="s">
        <v>16621</v>
      </c>
      <c r="G453" s="228">
        <v>1110.74208</v>
      </c>
      <c r="H453" s="228"/>
      <c r="I453" s="228"/>
      <c r="J453" s="228"/>
      <c r="K453" s="228"/>
      <c r="L453" s="228"/>
      <c r="M453" s="228"/>
      <c r="N453" s="228">
        <v>1110</v>
      </c>
      <c r="O453" s="228"/>
      <c r="P453" s="233"/>
      <c r="Q453" s="233"/>
      <c r="R453" s="233"/>
      <c r="S453" s="390"/>
      <c r="T453" s="300"/>
      <c r="U453" s="233"/>
      <c r="V453" s="233"/>
      <c r="W453" s="233"/>
      <c r="X453" s="233"/>
      <c r="Y453" s="233"/>
      <c r="Z453" s="240"/>
      <c r="AA453" s="228"/>
      <c r="AB453" s="228"/>
      <c r="AC453" s="228"/>
      <c r="AD453" s="228"/>
      <c r="AE453" s="228"/>
      <c r="AF453" s="228"/>
      <c r="AG453" s="228"/>
      <c r="AH453" s="228"/>
      <c r="AI453" s="228"/>
      <c r="AJ453" s="228"/>
      <c r="AK453" s="228"/>
      <c r="AL453" s="228"/>
      <c r="AM453" s="228"/>
      <c r="AN453" s="228"/>
      <c r="AO453" s="228"/>
      <c r="AP453" s="228"/>
      <c r="AQ453" s="228"/>
      <c r="AR453" s="228"/>
      <c r="AS453" s="244" t="s">
        <v>1440</v>
      </c>
      <c r="AT453" s="1318"/>
    </row>
    <row r="454" spans="2:46" s="115" customFormat="1" ht="24" customHeight="1">
      <c r="B454" s="1823"/>
      <c r="C454" s="228" t="s">
        <v>2709</v>
      </c>
      <c r="D454" s="228" t="s">
        <v>21851</v>
      </c>
      <c r="E454" s="228" t="s">
        <v>16622</v>
      </c>
      <c r="F454" s="228" t="s">
        <v>16621</v>
      </c>
      <c r="G454" s="228">
        <v>608.26351999999997</v>
      </c>
      <c r="H454" s="228"/>
      <c r="I454" s="228"/>
      <c r="J454" s="228"/>
      <c r="K454" s="228"/>
      <c r="L454" s="228"/>
      <c r="M454" s="228"/>
      <c r="N454" s="228">
        <v>608</v>
      </c>
      <c r="O454" s="228"/>
      <c r="P454" s="233"/>
      <c r="Q454" s="233"/>
      <c r="R454" s="233"/>
      <c r="S454" s="390"/>
      <c r="T454" s="300"/>
      <c r="U454" s="233"/>
      <c r="V454" s="233"/>
      <c r="W454" s="233"/>
      <c r="X454" s="233"/>
      <c r="Y454" s="233"/>
      <c r="Z454" s="240"/>
      <c r="AA454" s="228"/>
      <c r="AB454" s="228"/>
      <c r="AC454" s="228"/>
      <c r="AD454" s="228"/>
      <c r="AE454" s="228"/>
      <c r="AF454" s="228"/>
      <c r="AG454" s="228"/>
      <c r="AH454" s="228"/>
      <c r="AI454" s="228"/>
      <c r="AJ454" s="228"/>
      <c r="AK454" s="228"/>
      <c r="AL454" s="228"/>
      <c r="AM454" s="228"/>
      <c r="AN454" s="228"/>
      <c r="AO454" s="228"/>
      <c r="AP454" s="228"/>
      <c r="AQ454" s="228"/>
      <c r="AR454" s="228"/>
      <c r="AS454" s="244" t="s">
        <v>1440</v>
      </c>
      <c r="AT454" s="1318"/>
    </row>
    <row r="455" spans="2:46" s="115" customFormat="1" ht="24" customHeight="1">
      <c r="B455" s="1823"/>
      <c r="C455" s="228" t="s">
        <v>2709</v>
      </c>
      <c r="D455" s="228" t="s">
        <v>21852</v>
      </c>
      <c r="E455" s="228" t="s">
        <v>16623</v>
      </c>
      <c r="F455" s="228" t="s">
        <v>16621</v>
      </c>
      <c r="G455" s="228">
        <v>409.91672</v>
      </c>
      <c r="H455" s="228"/>
      <c r="I455" s="228"/>
      <c r="J455" s="228"/>
      <c r="K455" s="228"/>
      <c r="L455" s="228"/>
      <c r="M455" s="228"/>
      <c r="N455" s="228">
        <v>409</v>
      </c>
      <c r="O455" s="228"/>
      <c r="P455" s="233"/>
      <c r="Q455" s="233"/>
      <c r="R455" s="233"/>
      <c r="S455" s="390"/>
      <c r="T455" s="300"/>
      <c r="U455" s="233"/>
      <c r="V455" s="233"/>
      <c r="W455" s="233"/>
      <c r="X455" s="233"/>
      <c r="Y455" s="233"/>
      <c r="Z455" s="240"/>
      <c r="AA455" s="228"/>
      <c r="AB455" s="228"/>
      <c r="AC455" s="228"/>
      <c r="AD455" s="228"/>
      <c r="AE455" s="228"/>
      <c r="AF455" s="228"/>
      <c r="AG455" s="228"/>
      <c r="AH455" s="228"/>
      <c r="AI455" s="228"/>
      <c r="AJ455" s="228"/>
      <c r="AK455" s="228"/>
      <c r="AL455" s="228"/>
      <c r="AM455" s="228"/>
      <c r="AN455" s="228"/>
      <c r="AO455" s="228"/>
      <c r="AP455" s="228"/>
      <c r="AQ455" s="228"/>
      <c r="AR455" s="228"/>
      <c r="AS455" s="244" t="s">
        <v>12567</v>
      </c>
      <c r="AT455" s="1318"/>
    </row>
    <row r="456" spans="2:46" s="115" customFormat="1" ht="24" customHeight="1">
      <c r="B456" s="1823"/>
      <c r="C456" s="228" t="s">
        <v>2709</v>
      </c>
      <c r="D456" s="228" t="s">
        <v>21853</v>
      </c>
      <c r="E456" s="228" t="s">
        <v>16624</v>
      </c>
      <c r="F456" s="228" t="s">
        <v>16621</v>
      </c>
      <c r="G456" s="228">
        <v>396.6936</v>
      </c>
      <c r="H456" s="228"/>
      <c r="I456" s="228"/>
      <c r="J456" s="228"/>
      <c r="K456" s="228"/>
      <c r="L456" s="228"/>
      <c r="M456" s="228"/>
      <c r="N456" s="228">
        <v>396</v>
      </c>
      <c r="O456" s="228"/>
      <c r="P456" s="233"/>
      <c r="Q456" s="233"/>
      <c r="R456" s="233"/>
      <c r="S456" s="390"/>
      <c r="T456" s="300"/>
      <c r="U456" s="233"/>
      <c r="V456" s="233"/>
      <c r="W456" s="233"/>
      <c r="X456" s="233"/>
      <c r="Y456" s="233"/>
      <c r="Z456" s="240"/>
      <c r="AA456" s="228"/>
      <c r="AB456" s="228"/>
      <c r="AC456" s="228"/>
      <c r="AD456" s="228"/>
      <c r="AE456" s="228"/>
      <c r="AF456" s="228"/>
      <c r="AG456" s="228"/>
      <c r="AH456" s="228"/>
      <c r="AI456" s="228"/>
      <c r="AJ456" s="228"/>
      <c r="AK456" s="228"/>
      <c r="AL456" s="228"/>
      <c r="AM456" s="228"/>
      <c r="AN456" s="228"/>
      <c r="AO456" s="228"/>
      <c r="AP456" s="228"/>
      <c r="AQ456" s="228"/>
      <c r="AR456" s="228"/>
      <c r="AS456" s="244" t="s">
        <v>1440</v>
      </c>
      <c r="AT456" s="1318"/>
    </row>
    <row r="457" spans="2:46" s="115" customFormat="1" ht="24" customHeight="1">
      <c r="B457" s="1823"/>
      <c r="C457" s="228" t="s">
        <v>2709</v>
      </c>
      <c r="D457" s="228" t="s">
        <v>21851</v>
      </c>
      <c r="E457" s="228" t="s">
        <v>16625</v>
      </c>
      <c r="F457" s="228" t="s">
        <v>16621</v>
      </c>
      <c r="G457" s="228">
        <v>595.04039999999998</v>
      </c>
      <c r="H457" s="228"/>
      <c r="I457" s="228"/>
      <c r="J457" s="228"/>
      <c r="K457" s="228"/>
      <c r="L457" s="228"/>
      <c r="M457" s="228"/>
      <c r="N457" s="228">
        <v>595</v>
      </c>
      <c r="O457" s="228"/>
      <c r="P457" s="233"/>
      <c r="Q457" s="233"/>
      <c r="R457" s="233"/>
      <c r="S457" s="390"/>
      <c r="T457" s="300"/>
      <c r="U457" s="233"/>
      <c r="V457" s="233"/>
      <c r="W457" s="233"/>
      <c r="X457" s="233"/>
      <c r="Y457" s="233"/>
      <c r="Z457" s="240"/>
      <c r="AA457" s="228"/>
      <c r="AB457" s="228"/>
      <c r="AC457" s="228"/>
      <c r="AD457" s="228"/>
      <c r="AE457" s="228"/>
      <c r="AF457" s="228"/>
      <c r="AG457" s="228"/>
      <c r="AH457" s="228"/>
      <c r="AI457" s="228"/>
      <c r="AJ457" s="228"/>
      <c r="AK457" s="228"/>
      <c r="AL457" s="228"/>
      <c r="AM457" s="228"/>
      <c r="AN457" s="228"/>
      <c r="AO457" s="228"/>
      <c r="AP457" s="228"/>
      <c r="AQ457" s="228"/>
      <c r="AR457" s="228"/>
      <c r="AS457" s="244" t="s">
        <v>12567</v>
      </c>
      <c r="AT457" s="1318"/>
    </row>
    <row r="458" spans="2:46" s="115" customFormat="1" ht="24" customHeight="1">
      <c r="B458" s="1823"/>
      <c r="C458" s="228" t="s">
        <v>2709</v>
      </c>
      <c r="D458" s="228" t="s">
        <v>21850</v>
      </c>
      <c r="E458" s="228" t="s">
        <v>16626</v>
      </c>
      <c r="F458" s="228" t="s">
        <v>16621</v>
      </c>
      <c r="G458" s="228">
        <v>1560.32816</v>
      </c>
      <c r="H458" s="228"/>
      <c r="I458" s="228"/>
      <c r="J458" s="228"/>
      <c r="K458" s="228"/>
      <c r="L458" s="228"/>
      <c r="M458" s="228"/>
      <c r="N458" s="228">
        <v>1560</v>
      </c>
      <c r="O458" s="228"/>
      <c r="P458" s="233"/>
      <c r="Q458" s="233"/>
      <c r="R458" s="233"/>
      <c r="S458" s="390"/>
      <c r="T458" s="300"/>
      <c r="U458" s="233"/>
      <c r="V458" s="233"/>
      <c r="W458" s="233"/>
      <c r="X458" s="233"/>
      <c r="Y458" s="233"/>
      <c r="Z458" s="240"/>
      <c r="AA458" s="228"/>
      <c r="AB458" s="228"/>
      <c r="AC458" s="228"/>
      <c r="AD458" s="228"/>
      <c r="AE458" s="228"/>
      <c r="AF458" s="228"/>
      <c r="AG458" s="228"/>
      <c r="AH458" s="228"/>
      <c r="AI458" s="228"/>
      <c r="AJ458" s="228"/>
      <c r="AK458" s="228"/>
      <c r="AL458" s="228"/>
      <c r="AM458" s="228"/>
      <c r="AN458" s="228"/>
      <c r="AO458" s="228"/>
      <c r="AP458" s="228"/>
      <c r="AQ458" s="228"/>
      <c r="AR458" s="228"/>
      <c r="AS458" s="244" t="s">
        <v>1440</v>
      </c>
      <c r="AT458" s="1318"/>
    </row>
    <row r="459" spans="2:46" s="115" customFormat="1" ht="24" customHeight="1">
      <c r="B459" s="1823"/>
      <c r="C459" s="228" t="s">
        <v>2709</v>
      </c>
      <c r="D459" s="228" t="s">
        <v>21854</v>
      </c>
      <c r="E459" s="228" t="s">
        <v>16627</v>
      </c>
      <c r="F459" s="228" t="s">
        <v>16621</v>
      </c>
      <c r="G459" s="228">
        <v>92.561840000000004</v>
      </c>
      <c r="H459" s="228"/>
      <c r="I459" s="228"/>
      <c r="J459" s="228"/>
      <c r="K459" s="228"/>
      <c r="L459" s="228"/>
      <c r="M459" s="228"/>
      <c r="N459" s="228">
        <v>92</v>
      </c>
      <c r="O459" s="228"/>
      <c r="P459" s="233"/>
      <c r="Q459" s="233"/>
      <c r="R459" s="233"/>
      <c r="S459" s="390"/>
      <c r="T459" s="300"/>
      <c r="U459" s="233"/>
      <c r="V459" s="233"/>
      <c r="W459" s="233"/>
      <c r="X459" s="233"/>
      <c r="Y459" s="233"/>
      <c r="Z459" s="240"/>
      <c r="AA459" s="228"/>
      <c r="AB459" s="228"/>
      <c r="AC459" s="228"/>
      <c r="AD459" s="228"/>
      <c r="AE459" s="228"/>
      <c r="AF459" s="228"/>
      <c r="AG459" s="228"/>
      <c r="AH459" s="228"/>
      <c r="AI459" s="228"/>
      <c r="AJ459" s="228"/>
      <c r="AK459" s="228"/>
      <c r="AL459" s="228"/>
      <c r="AM459" s="228"/>
      <c r="AN459" s="228"/>
      <c r="AO459" s="228"/>
      <c r="AP459" s="228"/>
      <c r="AQ459" s="228"/>
      <c r="AR459" s="228"/>
      <c r="AS459" s="244" t="s">
        <v>12567</v>
      </c>
      <c r="AT459" s="1318"/>
    </row>
    <row r="460" spans="2:46" s="115" customFormat="1" ht="24" customHeight="1">
      <c r="B460" s="1823"/>
      <c r="C460" s="228" t="s">
        <v>2709</v>
      </c>
      <c r="D460" s="228" t="s">
        <v>21855</v>
      </c>
      <c r="E460" s="228" t="s">
        <v>18314</v>
      </c>
      <c r="F460" s="228" t="s">
        <v>16621</v>
      </c>
      <c r="G460" s="228">
        <v>363.63580000000002</v>
      </c>
      <c r="H460" s="228"/>
      <c r="I460" s="228"/>
      <c r="J460" s="228"/>
      <c r="K460" s="228"/>
      <c r="L460" s="228"/>
      <c r="M460" s="228"/>
      <c r="N460" s="228">
        <v>363</v>
      </c>
      <c r="O460" s="228"/>
      <c r="P460" s="233"/>
      <c r="Q460" s="233"/>
      <c r="R460" s="233"/>
      <c r="S460" s="390"/>
      <c r="T460" s="300"/>
      <c r="U460" s="233"/>
      <c r="V460" s="233"/>
      <c r="W460" s="233"/>
      <c r="X460" s="233"/>
      <c r="Y460" s="233"/>
      <c r="Z460" s="240"/>
      <c r="AA460" s="228"/>
      <c r="AB460" s="228"/>
      <c r="AC460" s="228"/>
      <c r="AD460" s="228"/>
      <c r="AE460" s="228"/>
      <c r="AF460" s="228"/>
      <c r="AG460" s="228"/>
      <c r="AH460" s="228"/>
      <c r="AI460" s="228"/>
      <c r="AJ460" s="228"/>
      <c r="AK460" s="228"/>
      <c r="AL460" s="228"/>
      <c r="AM460" s="228"/>
      <c r="AN460" s="228"/>
      <c r="AO460" s="228"/>
      <c r="AP460" s="228"/>
      <c r="AQ460" s="228"/>
      <c r="AR460" s="228"/>
      <c r="AS460" s="244" t="s">
        <v>1440</v>
      </c>
      <c r="AT460" s="1318"/>
    </row>
    <row r="461" spans="2:46" s="115" customFormat="1" ht="24" customHeight="1">
      <c r="B461" s="1823"/>
      <c r="C461" s="228" t="s">
        <v>12874</v>
      </c>
      <c r="D461" s="228" t="s">
        <v>21855</v>
      </c>
      <c r="E461" s="228" t="s">
        <v>18315</v>
      </c>
      <c r="F461" s="228" t="s">
        <v>16628</v>
      </c>
      <c r="G461" s="228">
        <v>638</v>
      </c>
      <c r="H461" s="228"/>
      <c r="I461" s="228"/>
      <c r="J461" s="228"/>
      <c r="K461" s="228"/>
      <c r="L461" s="228"/>
      <c r="M461" s="228"/>
      <c r="N461" s="228">
        <v>638</v>
      </c>
      <c r="O461" s="228"/>
      <c r="P461" s="233"/>
      <c r="Q461" s="233"/>
      <c r="R461" s="233"/>
      <c r="S461" s="390"/>
      <c r="T461" s="300"/>
      <c r="U461" s="233"/>
      <c r="V461" s="233"/>
      <c r="W461" s="233"/>
      <c r="X461" s="233"/>
      <c r="Y461" s="233"/>
      <c r="Z461" s="240"/>
      <c r="AA461" s="228"/>
      <c r="AB461" s="228"/>
      <c r="AC461" s="228"/>
      <c r="AD461" s="228"/>
      <c r="AE461" s="228"/>
      <c r="AF461" s="228"/>
      <c r="AG461" s="228"/>
      <c r="AH461" s="228"/>
      <c r="AI461" s="228"/>
      <c r="AJ461" s="228"/>
      <c r="AK461" s="228"/>
      <c r="AL461" s="228"/>
      <c r="AM461" s="228"/>
      <c r="AN461" s="228"/>
      <c r="AO461" s="228"/>
      <c r="AP461" s="228"/>
      <c r="AQ461" s="228"/>
      <c r="AR461" s="228"/>
      <c r="AS461" s="244"/>
      <c r="AT461" s="1318"/>
    </row>
    <row r="462" spans="2:46" s="115" customFormat="1" ht="24" customHeight="1">
      <c r="B462" s="1823"/>
      <c r="C462" s="228" t="s">
        <v>2709</v>
      </c>
      <c r="D462" s="228" t="s">
        <v>21856</v>
      </c>
      <c r="E462" s="228" t="s">
        <v>18316</v>
      </c>
      <c r="F462" s="244" t="s">
        <v>13748</v>
      </c>
      <c r="G462" s="228">
        <v>3454</v>
      </c>
      <c r="H462" s="228"/>
      <c r="I462" s="228"/>
      <c r="J462" s="228"/>
      <c r="K462" s="228"/>
      <c r="L462" s="228"/>
      <c r="M462" s="228"/>
      <c r="N462" s="228">
        <v>3454</v>
      </c>
      <c r="O462" s="228"/>
      <c r="P462" s="233"/>
      <c r="Q462" s="233"/>
      <c r="R462" s="233"/>
      <c r="S462" s="390"/>
      <c r="T462" s="300">
        <v>2022</v>
      </c>
      <c r="U462" s="233"/>
      <c r="V462" s="233"/>
      <c r="W462" s="233"/>
      <c r="X462" s="233"/>
      <c r="Y462" s="233"/>
      <c r="Z462" s="240">
        <v>600</v>
      </c>
      <c r="AA462" s="228"/>
      <c r="AB462" s="228"/>
      <c r="AC462" s="228"/>
      <c r="AD462" s="228"/>
      <c r="AE462" s="228"/>
      <c r="AF462" s="228"/>
      <c r="AG462" s="228"/>
      <c r="AH462" s="228"/>
      <c r="AI462" s="228"/>
      <c r="AJ462" s="228"/>
      <c r="AK462" s="228"/>
      <c r="AL462" s="228"/>
      <c r="AM462" s="228"/>
      <c r="AN462" s="228"/>
      <c r="AO462" s="228"/>
      <c r="AP462" s="228"/>
      <c r="AQ462" s="228"/>
      <c r="AR462" s="228"/>
      <c r="AS462" s="244" t="s">
        <v>13810</v>
      </c>
      <c r="AT462" s="1318"/>
    </row>
    <row r="463" spans="2:46" s="115" customFormat="1" ht="24" customHeight="1">
      <c r="B463" s="1823"/>
      <c r="C463" s="228" t="s">
        <v>2709</v>
      </c>
      <c r="D463" s="228" t="s">
        <v>21857</v>
      </c>
      <c r="E463" s="228" t="s">
        <v>16629</v>
      </c>
      <c r="F463" s="228" t="s">
        <v>3766</v>
      </c>
      <c r="G463" s="228">
        <v>510</v>
      </c>
      <c r="H463" s="313"/>
      <c r="I463" s="313"/>
      <c r="J463" s="244">
        <v>15</v>
      </c>
      <c r="K463" s="244">
        <v>28</v>
      </c>
      <c r="L463" s="529"/>
      <c r="M463" s="529"/>
      <c r="N463" s="529"/>
      <c r="O463" s="529"/>
      <c r="P463" s="529"/>
      <c r="Q463" s="529"/>
      <c r="R463" s="529"/>
      <c r="S463" s="529"/>
      <c r="T463" s="300">
        <v>2010</v>
      </c>
      <c r="U463" s="529"/>
      <c r="V463" s="529"/>
      <c r="W463" s="529"/>
      <c r="X463" s="529"/>
      <c r="Y463" s="529"/>
      <c r="Z463" s="529"/>
      <c r="AA463" s="529"/>
      <c r="AB463" s="529"/>
      <c r="AC463" s="529"/>
      <c r="AD463" s="529"/>
      <c r="AE463" s="529"/>
      <c r="AF463" s="529"/>
      <c r="AG463" s="529"/>
      <c r="AH463" s="529"/>
      <c r="AI463" s="529"/>
      <c r="AJ463" s="529"/>
      <c r="AK463" s="529"/>
      <c r="AL463" s="529"/>
      <c r="AM463" s="529"/>
      <c r="AN463" s="529"/>
      <c r="AO463" s="529"/>
      <c r="AP463" s="529"/>
      <c r="AQ463" s="529"/>
      <c r="AR463" s="529"/>
      <c r="AS463" s="244" t="s">
        <v>1440</v>
      </c>
      <c r="AT463" s="1318"/>
    </row>
    <row r="464" spans="2:46" s="115" customFormat="1" ht="24" customHeight="1">
      <c r="B464" s="1823"/>
      <c r="C464" s="244" t="s">
        <v>12874</v>
      </c>
      <c r="D464" s="228" t="s">
        <v>20627</v>
      </c>
      <c r="E464" s="244" t="s">
        <v>18317</v>
      </c>
      <c r="F464" s="244" t="s">
        <v>507</v>
      </c>
      <c r="G464" s="244">
        <v>3716.5</v>
      </c>
      <c r="H464" s="244">
        <v>2593.25</v>
      </c>
      <c r="I464" s="323"/>
      <c r="J464" s="799"/>
      <c r="K464" s="244"/>
      <c r="L464" s="244"/>
      <c r="M464" s="244"/>
      <c r="N464" s="244"/>
      <c r="O464" s="244"/>
      <c r="P464" s="244"/>
      <c r="Q464" s="244"/>
      <c r="R464" s="244"/>
      <c r="S464" s="244"/>
      <c r="T464" s="241">
        <v>1998</v>
      </c>
      <c r="U464" s="380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1" t="s">
        <v>16589</v>
      </c>
      <c r="AT464" s="1318"/>
    </row>
    <row r="465" spans="2:46" s="115" customFormat="1" ht="24" customHeight="1">
      <c r="B465" s="1823"/>
      <c r="C465" s="244" t="s">
        <v>12874</v>
      </c>
      <c r="D465" s="228" t="s">
        <v>21858</v>
      </c>
      <c r="E465" s="244" t="s">
        <v>21859</v>
      </c>
      <c r="F465" s="244" t="s">
        <v>13748</v>
      </c>
      <c r="G465" s="244">
        <v>3716.5</v>
      </c>
      <c r="H465" s="244">
        <v>2342</v>
      </c>
      <c r="I465" s="323"/>
      <c r="J465" s="244">
        <v>36</v>
      </c>
      <c r="K465" s="244">
        <v>50</v>
      </c>
      <c r="L465" s="244"/>
      <c r="M465" s="244"/>
      <c r="N465" s="244">
        <v>1800</v>
      </c>
      <c r="O465" s="244"/>
      <c r="P465" s="244"/>
      <c r="Q465" s="244"/>
      <c r="R465" s="244"/>
      <c r="S465" s="244"/>
      <c r="T465" s="241">
        <v>2021</v>
      </c>
      <c r="U465" s="380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  <c r="AF465" s="244"/>
      <c r="AG465" s="244"/>
      <c r="AH465" s="244" t="s">
        <v>21860</v>
      </c>
      <c r="AI465" s="244">
        <v>1</v>
      </c>
      <c r="AJ465" s="244"/>
      <c r="AK465" s="244"/>
      <c r="AL465" s="244"/>
      <c r="AM465" s="244"/>
      <c r="AN465" s="244"/>
      <c r="AO465" s="244"/>
      <c r="AP465" s="244"/>
      <c r="AQ465" s="244"/>
      <c r="AR465" s="244"/>
      <c r="AS465" s="244" t="s">
        <v>1440</v>
      </c>
      <c r="AT465" s="1318" t="s">
        <v>20250</v>
      </c>
    </row>
    <row r="466" spans="2:46" s="115" customFormat="1" ht="24" customHeight="1">
      <c r="B466" s="1823"/>
      <c r="C466" s="228" t="s">
        <v>12633</v>
      </c>
      <c r="D466" s="228" t="s">
        <v>21861</v>
      </c>
      <c r="E466" s="227" t="s">
        <v>16708</v>
      </c>
      <c r="F466" s="228" t="s">
        <v>12635</v>
      </c>
      <c r="G466" s="361">
        <v>1240</v>
      </c>
      <c r="H466" s="228"/>
      <c r="I466" s="228"/>
      <c r="J466" s="228"/>
      <c r="K466" s="244"/>
      <c r="L466" s="244"/>
      <c r="M466" s="244"/>
      <c r="N466" s="244"/>
      <c r="O466" s="244"/>
      <c r="P466" s="244"/>
      <c r="Q466" s="244"/>
      <c r="R466" s="244"/>
      <c r="S466" s="244"/>
      <c r="T466" s="527">
        <v>2016</v>
      </c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1318"/>
    </row>
    <row r="467" spans="2:46" s="115" customFormat="1" ht="24" customHeight="1">
      <c r="B467" s="1823"/>
      <c r="C467" s="228" t="s">
        <v>12633</v>
      </c>
      <c r="D467" s="228" t="s">
        <v>21861</v>
      </c>
      <c r="E467" s="227" t="s">
        <v>18353</v>
      </c>
      <c r="F467" s="228" t="s">
        <v>12635</v>
      </c>
      <c r="G467" s="361">
        <v>2180</v>
      </c>
      <c r="H467" s="228"/>
      <c r="I467" s="228"/>
      <c r="J467" s="228"/>
      <c r="K467" s="244"/>
      <c r="L467" s="244"/>
      <c r="M467" s="244"/>
      <c r="N467" s="244"/>
      <c r="O467" s="244"/>
      <c r="P467" s="244"/>
      <c r="Q467" s="244"/>
      <c r="R467" s="244"/>
      <c r="S467" s="244"/>
      <c r="T467" s="527">
        <v>2016</v>
      </c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1318"/>
    </row>
    <row r="468" spans="2:46" s="115" customFormat="1" ht="24" customHeight="1">
      <c r="B468" s="1823"/>
      <c r="C468" s="228" t="s">
        <v>12633</v>
      </c>
      <c r="D468" s="228" t="s">
        <v>21862</v>
      </c>
      <c r="E468" s="227" t="s">
        <v>18354</v>
      </c>
      <c r="F468" s="228" t="s">
        <v>12635</v>
      </c>
      <c r="G468" s="826">
        <v>7500</v>
      </c>
      <c r="H468" s="228"/>
      <c r="I468" s="228"/>
      <c r="J468" s="228"/>
      <c r="K468" s="244"/>
      <c r="L468" s="244"/>
      <c r="M468" s="244"/>
      <c r="N468" s="244"/>
      <c r="O468" s="244"/>
      <c r="P468" s="244"/>
      <c r="Q468" s="244"/>
      <c r="R468" s="244"/>
      <c r="S468" s="244"/>
      <c r="T468" s="527">
        <v>2019</v>
      </c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1318"/>
    </row>
    <row r="469" spans="2:46" s="115" customFormat="1" ht="24" customHeight="1">
      <c r="B469" s="1823"/>
      <c r="C469" s="228" t="s">
        <v>12633</v>
      </c>
      <c r="D469" s="228" t="s">
        <v>21862</v>
      </c>
      <c r="E469" s="227" t="s">
        <v>16709</v>
      </c>
      <c r="F469" s="228" t="s">
        <v>12635</v>
      </c>
      <c r="G469" s="826">
        <v>2689</v>
      </c>
      <c r="H469" s="228"/>
      <c r="I469" s="228"/>
      <c r="J469" s="228"/>
      <c r="K469" s="244"/>
      <c r="L469" s="244"/>
      <c r="M469" s="244"/>
      <c r="N469" s="244"/>
      <c r="O469" s="244"/>
      <c r="P469" s="244"/>
      <c r="Q469" s="244"/>
      <c r="R469" s="244"/>
      <c r="S469" s="244"/>
      <c r="T469" s="527">
        <v>2022</v>
      </c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1318"/>
    </row>
    <row r="470" spans="2:46" s="115" customFormat="1" ht="24" customHeight="1">
      <c r="B470" s="1823"/>
      <c r="C470" s="228" t="s">
        <v>12633</v>
      </c>
      <c r="D470" s="228" t="s">
        <v>21863</v>
      </c>
      <c r="E470" s="227" t="s">
        <v>16710</v>
      </c>
      <c r="F470" s="228" t="s">
        <v>12635</v>
      </c>
      <c r="G470" s="826"/>
      <c r="H470" s="228"/>
      <c r="I470" s="228"/>
      <c r="J470" s="228"/>
      <c r="K470" s="244"/>
      <c r="L470" s="244"/>
      <c r="M470" s="244"/>
      <c r="N470" s="244"/>
      <c r="O470" s="244"/>
      <c r="P470" s="244"/>
      <c r="Q470" s="244"/>
      <c r="R470" s="244"/>
      <c r="S470" s="244"/>
      <c r="T470" s="527">
        <v>2022</v>
      </c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  <c r="AO470" s="244"/>
      <c r="AP470" s="244"/>
      <c r="AQ470" s="244"/>
      <c r="AR470" s="244"/>
      <c r="AS470" s="244"/>
      <c r="AT470" s="1318"/>
    </row>
    <row r="471" spans="2:46" s="115" customFormat="1" ht="24" customHeight="1">
      <c r="B471" s="1823"/>
      <c r="C471" s="228" t="s">
        <v>12633</v>
      </c>
      <c r="D471" s="228" t="s">
        <v>21863</v>
      </c>
      <c r="E471" s="227" t="s">
        <v>18355</v>
      </c>
      <c r="F471" s="228" t="s">
        <v>12635</v>
      </c>
      <c r="G471" s="826"/>
      <c r="H471" s="228"/>
      <c r="I471" s="228"/>
      <c r="J471" s="228"/>
      <c r="K471" s="244"/>
      <c r="L471" s="244"/>
      <c r="M471" s="244"/>
      <c r="N471" s="244"/>
      <c r="O471" s="244"/>
      <c r="P471" s="244"/>
      <c r="Q471" s="244"/>
      <c r="R471" s="244"/>
      <c r="S471" s="244"/>
      <c r="T471" s="527">
        <v>2022</v>
      </c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  <c r="AO471" s="244"/>
      <c r="AP471" s="244"/>
      <c r="AQ471" s="244"/>
      <c r="AR471" s="244"/>
      <c r="AS471" s="244"/>
      <c r="AT471" s="1318"/>
    </row>
    <row r="472" spans="2:46" s="115" customFormat="1" ht="24" customHeight="1">
      <c r="B472" s="1823"/>
      <c r="C472" s="228" t="s">
        <v>12633</v>
      </c>
      <c r="D472" s="228" t="s">
        <v>21864</v>
      </c>
      <c r="E472" s="227" t="s">
        <v>18356</v>
      </c>
      <c r="F472" s="228" t="s">
        <v>12635</v>
      </c>
      <c r="G472" s="826">
        <v>1040</v>
      </c>
      <c r="H472" s="228"/>
      <c r="I472" s="228"/>
      <c r="J472" s="228"/>
      <c r="K472" s="244"/>
      <c r="L472" s="244"/>
      <c r="M472" s="244"/>
      <c r="N472" s="244"/>
      <c r="O472" s="244"/>
      <c r="P472" s="244"/>
      <c r="Q472" s="244"/>
      <c r="R472" s="244"/>
      <c r="S472" s="244"/>
      <c r="T472" s="527">
        <v>2017</v>
      </c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  <c r="AO472" s="244"/>
      <c r="AP472" s="244"/>
      <c r="AQ472" s="244"/>
      <c r="AR472" s="244"/>
      <c r="AS472" s="244"/>
      <c r="AT472" s="1318"/>
    </row>
    <row r="473" spans="2:46" s="115" customFormat="1" ht="24" customHeight="1">
      <c r="B473" s="1823"/>
      <c r="C473" s="228" t="s">
        <v>12633</v>
      </c>
      <c r="D473" s="228" t="s">
        <v>21865</v>
      </c>
      <c r="E473" s="227" t="s">
        <v>18357</v>
      </c>
      <c r="F473" s="228" t="s">
        <v>12635</v>
      </c>
      <c r="G473" s="826">
        <v>1820</v>
      </c>
      <c r="H473" s="228"/>
      <c r="I473" s="228"/>
      <c r="J473" s="228"/>
      <c r="K473" s="244"/>
      <c r="L473" s="244"/>
      <c r="M473" s="244"/>
      <c r="N473" s="244"/>
      <c r="O473" s="244"/>
      <c r="P473" s="244"/>
      <c r="Q473" s="244"/>
      <c r="R473" s="244"/>
      <c r="S473" s="244"/>
      <c r="T473" s="527">
        <v>2016</v>
      </c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  <c r="AO473" s="244"/>
      <c r="AP473" s="244"/>
      <c r="AQ473" s="244"/>
      <c r="AR473" s="244"/>
      <c r="AS473" s="244"/>
      <c r="AT473" s="1318"/>
    </row>
    <row r="474" spans="2:46" s="115" customFormat="1" ht="24" customHeight="1">
      <c r="B474" s="1823"/>
      <c r="C474" s="228" t="s">
        <v>12633</v>
      </c>
      <c r="D474" s="228" t="s">
        <v>21866</v>
      </c>
      <c r="E474" s="227" t="s">
        <v>16712</v>
      </c>
      <c r="F474" s="228" t="s">
        <v>12635</v>
      </c>
      <c r="G474" s="826">
        <v>1469</v>
      </c>
      <c r="H474" s="228"/>
      <c r="I474" s="228"/>
      <c r="J474" s="228"/>
      <c r="K474" s="244"/>
      <c r="L474" s="244"/>
      <c r="M474" s="244"/>
      <c r="N474" s="244"/>
      <c r="O474" s="244"/>
      <c r="P474" s="244"/>
      <c r="Q474" s="244"/>
      <c r="R474" s="244"/>
      <c r="S474" s="244"/>
      <c r="T474" s="527">
        <v>2017</v>
      </c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4"/>
      <c r="AM474" s="244"/>
      <c r="AN474" s="244"/>
      <c r="AO474" s="244"/>
      <c r="AP474" s="244"/>
      <c r="AQ474" s="244"/>
      <c r="AR474" s="244"/>
      <c r="AS474" s="244"/>
      <c r="AT474" s="1318"/>
    </row>
    <row r="475" spans="2:46" s="115" customFormat="1" ht="24" customHeight="1">
      <c r="B475" s="1823"/>
      <c r="C475" s="228" t="s">
        <v>12633</v>
      </c>
      <c r="D475" s="228" t="s">
        <v>21867</v>
      </c>
      <c r="E475" s="227" t="s">
        <v>18358</v>
      </c>
      <c r="F475" s="228" t="s">
        <v>12635</v>
      </c>
      <c r="G475" s="826">
        <v>400</v>
      </c>
      <c r="H475" s="228"/>
      <c r="I475" s="228"/>
      <c r="J475" s="228"/>
      <c r="K475" s="244"/>
      <c r="L475" s="244"/>
      <c r="M475" s="244"/>
      <c r="N475" s="244"/>
      <c r="O475" s="244"/>
      <c r="P475" s="244"/>
      <c r="Q475" s="244"/>
      <c r="R475" s="244"/>
      <c r="S475" s="244"/>
      <c r="T475" s="527">
        <v>2013</v>
      </c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4"/>
      <c r="AM475" s="244"/>
      <c r="AN475" s="244"/>
      <c r="AO475" s="244"/>
      <c r="AP475" s="244"/>
      <c r="AQ475" s="244"/>
      <c r="AR475" s="244"/>
      <c r="AS475" s="244"/>
      <c r="AT475" s="1318"/>
    </row>
    <row r="476" spans="2:46" s="115" customFormat="1" ht="24" customHeight="1">
      <c r="B476" s="1823"/>
      <c r="C476" s="228" t="s">
        <v>12633</v>
      </c>
      <c r="D476" s="228" t="s">
        <v>10689</v>
      </c>
      <c r="E476" s="227" t="s">
        <v>18359</v>
      </c>
      <c r="F476" s="228" t="s">
        <v>12635</v>
      </c>
      <c r="G476" s="826">
        <v>2255</v>
      </c>
      <c r="H476" s="228"/>
      <c r="I476" s="228"/>
      <c r="J476" s="228"/>
      <c r="K476" s="244"/>
      <c r="L476" s="244"/>
      <c r="M476" s="244"/>
      <c r="N476" s="244"/>
      <c r="O476" s="244"/>
      <c r="P476" s="244"/>
      <c r="Q476" s="244"/>
      <c r="R476" s="244"/>
      <c r="S476" s="244"/>
      <c r="T476" s="527">
        <v>2014</v>
      </c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4"/>
      <c r="AM476" s="244"/>
      <c r="AN476" s="244"/>
      <c r="AO476" s="244"/>
      <c r="AP476" s="244"/>
      <c r="AQ476" s="244"/>
      <c r="AR476" s="244"/>
      <c r="AS476" s="244"/>
      <c r="AT476" s="1318"/>
    </row>
    <row r="477" spans="2:46" s="115" customFormat="1" ht="24" customHeight="1">
      <c r="B477" s="1823"/>
      <c r="C477" s="228" t="s">
        <v>12633</v>
      </c>
      <c r="D477" s="228" t="s">
        <v>21868</v>
      </c>
      <c r="E477" s="227" t="s">
        <v>16714</v>
      </c>
      <c r="F477" s="228" t="s">
        <v>12635</v>
      </c>
      <c r="G477" s="826">
        <v>790</v>
      </c>
      <c r="H477" s="228"/>
      <c r="I477" s="228"/>
      <c r="J477" s="228"/>
      <c r="K477" s="244"/>
      <c r="L477" s="244"/>
      <c r="M477" s="244"/>
      <c r="N477" s="244"/>
      <c r="O477" s="244"/>
      <c r="P477" s="244"/>
      <c r="Q477" s="244"/>
      <c r="R477" s="244"/>
      <c r="S477" s="244"/>
      <c r="T477" s="527">
        <v>2009</v>
      </c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4"/>
      <c r="AM477" s="244"/>
      <c r="AN477" s="244"/>
      <c r="AO477" s="244"/>
      <c r="AP477" s="244"/>
      <c r="AQ477" s="244"/>
      <c r="AR477" s="244"/>
      <c r="AS477" s="244"/>
      <c r="AT477" s="1318"/>
    </row>
    <row r="478" spans="2:46" s="115" customFormat="1" ht="24" customHeight="1">
      <c r="B478" s="1823"/>
      <c r="C478" s="228" t="s">
        <v>12633</v>
      </c>
      <c r="D478" s="228" t="s">
        <v>21869</v>
      </c>
      <c r="E478" s="227" t="s">
        <v>16715</v>
      </c>
      <c r="F478" s="228" t="s">
        <v>12635</v>
      </c>
      <c r="G478" s="826">
        <v>593</v>
      </c>
      <c r="H478" s="228"/>
      <c r="I478" s="228"/>
      <c r="J478" s="228"/>
      <c r="K478" s="244"/>
      <c r="L478" s="244"/>
      <c r="M478" s="244"/>
      <c r="N478" s="244"/>
      <c r="O478" s="244"/>
      <c r="P478" s="244"/>
      <c r="Q478" s="244"/>
      <c r="R478" s="244"/>
      <c r="S478" s="244"/>
      <c r="T478" s="527">
        <v>2008</v>
      </c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4"/>
      <c r="AM478" s="244"/>
      <c r="AN478" s="244"/>
      <c r="AO478" s="244"/>
      <c r="AP478" s="244"/>
      <c r="AQ478" s="244"/>
      <c r="AR478" s="244"/>
      <c r="AS478" s="244"/>
      <c r="AT478" s="1318"/>
    </row>
    <row r="479" spans="2:46" s="115" customFormat="1" ht="24" customHeight="1">
      <c r="B479" s="1823"/>
      <c r="C479" s="228" t="s">
        <v>12633</v>
      </c>
      <c r="D479" s="228" t="s">
        <v>21870</v>
      </c>
      <c r="E479" s="227" t="s">
        <v>16716</v>
      </c>
      <c r="F479" s="228" t="s">
        <v>12635</v>
      </c>
      <c r="G479" s="826">
        <v>1337</v>
      </c>
      <c r="H479" s="228"/>
      <c r="I479" s="228"/>
      <c r="J479" s="228"/>
      <c r="K479" s="244"/>
      <c r="L479" s="244"/>
      <c r="M479" s="244"/>
      <c r="N479" s="244"/>
      <c r="O479" s="244"/>
      <c r="P479" s="244"/>
      <c r="Q479" s="244"/>
      <c r="R479" s="244"/>
      <c r="S479" s="244"/>
      <c r="T479" s="527">
        <v>2014</v>
      </c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  <c r="AP479" s="244"/>
      <c r="AQ479" s="244"/>
      <c r="AR479" s="244"/>
      <c r="AS479" s="244"/>
      <c r="AT479" s="1318"/>
    </row>
    <row r="480" spans="2:46" s="115" customFormat="1" ht="24" customHeight="1">
      <c r="B480" s="1823"/>
      <c r="C480" s="228" t="s">
        <v>12633</v>
      </c>
      <c r="D480" s="228" t="s">
        <v>10690</v>
      </c>
      <c r="E480" s="227" t="s">
        <v>16717</v>
      </c>
      <c r="F480" s="228" t="s">
        <v>12635</v>
      </c>
      <c r="G480" s="361">
        <v>560</v>
      </c>
      <c r="H480" s="228"/>
      <c r="I480" s="228"/>
      <c r="J480" s="228"/>
      <c r="K480" s="244"/>
      <c r="L480" s="244"/>
      <c r="M480" s="244"/>
      <c r="N480" s="244"/>
      <c r="O480" s="244"/>
      <c r="P480" s="244"/>
      <c r="Q480" s="244"/>
      <c r="R480" s="244"/>
      <c r="S480" s="244"/>
      <c r="T480" s="527">
        <v>2008</v>
      </c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4"/>
      <c r="AM480" s="244"/>
      <c r="AN480" s="244"/>
      <c r="AO480" s="244"/>
      <c r="AP480" s="244"/>
      <c r="AQ480" s="244"/>
      <c r="AR480" s="244"/>
      <c r="AS480" s="244"/>
      <c r="AT480" s="1318"/>
    </row>
    <row r="481" spans="2:47" s="115" customFormat="1" ht="24" customHeight="1">
      <c r="B481" s="1823"/>
      <c r="C481" s="228" t="s">
        <v>12633</v>
      </c>
      <c r="D481" s="228" t="s">
        <v>21871</v>
      </c>
      <c r="E481" s="227" t="s">
        <v>16718</v>
      </c>
      <c r="F481" s="228" t="s">
        <v>12635</v>
      </c>
      <c r="G481" s="826">
        <v>153</v>
      </c>
      <c r="H481" s="228"/>
      <c r="I481" s="228"/>
      <c r="J481" s="228"/>
      <c r="K481" s="244"/>
      <c r="L481" s="244"/>
      <c r="M481" s="244"/>
      <c r="N481" s="244"/>
      <c r="O481" s="244"/>
      <c r="P481" s="244"/>
      <c r="Q481" s="244"/>
      <c r="R481" s="244"/>
      <c r="S481" s="244"/>
      <c r="T481" s="527">
        <v>2008</v>
      </c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4"/>
      <c r="AM481" s="244"/>
      <c r="AN481" s="244"/>
      <c r="AO481" s="244"/>
      <c r="AP481" s="244"/>
      <c r="AQ481" s="244"/>
      <c r="AR481" s="244"/>
      <c r="AS481" s="244"/>
      <c r="AT481" s="1318"/>
    </row>
    <row r="482" spans="2:47" s="115" customFormat="1" ht="24" customHeight="1">
      <c r="B482" s="1823"/>
      <c r="C482" s="228" t="s">
        <v>12633</v>
      </c>
      <c r="D482" s="228" t="s">
        <v>21872</v>
      </c>
      <c r="E482" s="227" t="s">
        <v>16719</v>
      </c>
      <c r="F482" s="228" t="s">
        <v>12635</v>
      </c>
      <c r="G482" s="826">
        <v>1768</v>
      </c>
      <c r="H482" s="228"/>
      <c r="I482" s="228"/>
      <c r="J482" s="228"/>
      <c r="K482" s="244"/>
      <c r="L482" s="244"/>
      <c r="M482" s="244"/>
      <c r="N482" s="244"/>
      <c r="O482" s="244"/>
      <c r="P482" s="244"/>
      <c r="Q482" s="244"/>
      <c r="R482" s="244"/>
      <c r="S482" s="244"/>
      <c r="T482" s="527">
        <v>2017</v>
      </c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4"/>
      <c r="AM482" s="244"/>
      <c r="AN482" s="244"/>
      <c r="AO482" s="244"/>
      <c r="AP482" s="244"/>
      <c r="AQ482" s="244"/>
      <c r="AR482" s="244"/>
      <c r="AS482" s="244"/>
      <c r="AT482" s="1318"/>
    </row>
    <row r="483" spans="2:47" s="115" customFormat="1" ht="24" customHeight="1">
      <c r="B483" s="1823"/>
      <c r="C483" s="228" t="s">
        <v>12633</v>
      </c>
      <c r="D483" s="228" t="s">
        <v>21873</v>
      </c>
      <c r="E483" s="227" t="s">
        <v>16720</v>
      </c>
      <c r="F483" s="228" t="s">
        <v>12635</v>
      </c>
      <c r="G483" s="826">
        <v>816</v>
      </c>
      <c r="H483" s="228"/>
      <c r="I483" s="228"/>
      <c r="J483" s="228"/>
      <c r="K483" s="244"/>
      <c r="L483" s="244"/>
      <c r="M483" s="244"/>
      <c r="N483" s="244"/>
      <c r="O483" s="244"/>
      <c r="P483" s="244"/>
      <c r="Q483" s="244"/>
      <c r="R483" s="244"/>
      <c r="S483" s="244"/>
      <c r="T483" s="527">
        <v>2018</v>
      </c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4"/>
      <c r="AM483" s="244"/>
      <c r="AN483" s="244"/>
      <c r="AO483" s="244"/>
      <c r="AP483" s="244"/>
      <c r="AQ483" s="244"/>
      <c r="AR483" s="244"/>
      <c r="AS483" s="244"/>
      <c r="AT483" s="1318"/>
    </row>
    <row r="484" spans="2:47" s="115" customFormat="1" ht="24" customHeight="1">
      <c r="B484" s="1823"/>
      <c r="C484" s="228" t="s">
        <v>12633</v>
      </c>
      <c r="D484" s="228" t="s">
        <v>21874</v>
      </c>
      <c r="E484" s="227" t="s">
        <v>16721</v>
      </c>
      <c r="F484" s="228" t="s">
        <v>12635</v>
      </c>
      <c r="G484" s="361">
        <v>816</v>
      </c>
      <c r="H484" s="228"/>
      <c r="I484" s="228"/>
      <c r="J484" s="228"/>
      <c r="K484" s="244"/>
      <c r="L484" s="244"/>
      <c r="M484" s="244"/>
      <c r="N484" s="244"/>
      <c r="O484" s="244"/>
      <c r="P484" s="244"/>
      <c r="Q484" s="244"/>
      <c r="R484" s="244"/>
      <c r="S484" s="244"/>
      <c r="T484" s="527">
        <v>2018</v>
      </c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4"/>
      <c r="AM484" s="244"/>
      <c r="AN484" s="244"/>
      <c r="AO484" s="244"/>
      <c r="AP484" s="244"/>
      <c r="AQ484" s="244"/>
      <c r="AR484" s="244"/>
      <c r="AS484" s="244"/>
      <c r="AT484" s="1318"/>
    </row>
    <row r="485" spans="2:47" s="115" customFormat="1" ht="24" customHeight="1">
      <c r="B485" s="1823"/>
      <c r="C485" s="228" t="s">
        <v>12633</v>
      </c>
      <c r="D485" s="228" t="s">
        <v>21875</v>
      </c>
      <c r="E485" s="227" t="s">
        <v>18360</v>
      </c>
      <c r="F485" s="228" t="s">
        <v>12635</v>
      </c>
      <c r="G485" s="826">
        <v>1216</v>
      </c>
      <c r="H485" s="228"/>
      <c r="I485" s="228"/>
      <c r="J485" s="228"/>
      <c r="K485" s="244"/>
      <c r="L485" s="244"/>
      <c r="M485" s="244"/>
      <c r="N485" s="244"/>
      <c r="O485" s="244"/>
      <c r="P485" s="244"/>
      <c r="Q485" s="244"/>
      <c r="R485" s="244"/>
      <c r="S485" s="244"/>
      <c r="T485" s="527">
        <v>2017.9</v>
      </c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4"/>
      <c r="AM485" s="244"/>
      <c r="AN485" s="244"/>
      <c r="AO485" s="244"/>
      <c r="AP485" s="244"/>
      <c r="AQ485" s="244"/>
      <c r="AR485" s="244"/>
      <c r="AS485" s="244"/>
      <c r="AT485" s="1318"/>
    </row>
    <row r="486" spans="2:47" s="115" customFormat="1" ht="24" customHeight="1">
      <c r="B486" s="1823"/>
      <c r="C486" s="228" t="s">
        <v>12633</v>
      </c>
      <c r="D486" s="228" t="s">
        <v>21876</v>
      </c>
      <c r="E486" s="227" t="s">
        <v>16722</v>
      </c>
      <c r="F486" s="228" t="s">
        <v>12635</v>
      </c>
      <c r="G486" s="361">
        <v>840</v>
      </c>
      <c r="H486" s="228"/>
      <c r="I486" s="228"/>
      <c r="J486" s="228"/>
      <c r="K486" s="244"/>
      <c r="L486" s="244"/>
      <c r="M486" s="244"/>
      <c r="N486" s="244"/>
      <c r="O486" s="244"/>
      <c r="P486" s="244"/>
      <c r="Q486" s="244"/>
      <c r="R486" s="244"/>
      <c r="S486" s="244"/>
      <c r="T486" s="527" t="s">
        <v>16723</v>
      </c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4"/>
      <c r="AM486" s="244"/>
      <c r="AN486" s="244"/>
      <c r="AO486" s="244"/>
      <c r="AP486" s="244"/>
      <c r="AQ486" s="244"/>
      <c r="AR486" s="244"/>
      <c r="AS486" s="244"/>
      <c r="AT486" s="1318"/>
    </row>
    <row r="487" spans="2:47" s="115" customFormat="1" ht="24" customHeight="1">
      <c r="B487" s="1823"/>
      <c r="C487" s="228" t="s">
        <v>12633</v>
      </c>
      <c r="D487" s="228" t="s">
        <v>10684</v>
      </c>
      <c r="E487" s="227" t="s">
        <v>18361</v>
      </c>
      <c r="F487" s="228" t="s">
        <v>12635</v>
      </c>
      <c r="G487" s="361">
        <v>420</v>
      </c>
      <c r="H487" s="228"/>
      <c r="I487" s="228"/>
      <c r="J487" s="228"/>
      <c r="K487" s="244"/>
      <c r="L487" s="244"/>
      <c r="M487" s="244"/>
      <c r="N487" s="244"/>
      <c r="O487" s="244"/>
      <c r="P487" s="244"/>
      <c r="Q487" s="244"/>
      <c r="R487" s="244"/>
      <c r="S487" s="244"/>
      <c r="T487" s="527">
        <v>2012</v>
      </c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4"/>
      <c r="AM487" s="244"/>
      <c r="AN487" s="244"/>
      <c r="AO487" s="244"/>
      <c r="AP487" s="244"/>
      <c r="AQ487" s="244"/>
      <c r="AR487" s="244"/>
      <c r="AS487" s="244"/>
      <c r="AT487" s="1318"/>
    </row>
    <row r="488" spans="2:47" s="115" customFormat="1" ht="24" customHeight="1">
      <c r="B488" s="1823"/>
      <c r="C488" s="228" t="s">
        <v>12633</v>
      </c>
      <c r="D488" s="228" t="s">
        <v>21439</v>
      </c>
      <c r="E488" s="227" t="s">
        <v>18362</v>
      </c>
      <c r="F488" s="228" t="s">
        <v>12635</v>
      </c>
      <c r="G488" s="361">
        <v>700</v>
      </c>
      <c r="H488" s="228"/>
      <c r="I488" s="228"/>
      <c r="J488" s="228"/>
      <c r="K488" s="244"/>
      <c r="L488" s="244"/>
      <c r="M488" s="244"/>
      <c r="N488" s="244"/>
      <c r="O488" s="244"/>
      <c r="P488" s="244"/>
      <c r="Q488" s="244"/>
      <c r="R488" s="244"/>
      <c r="S488" s="244"/>
      <c r="T488" s="527">
        <v>2020</v>
      </c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4"/>
      <c r="AM488" s="244"/>
      <c r="AN488" s="244"/>
      <c r="AO488" s="244"/>
      <c r="AP488" s="244"/>
      <c r="AQ488" s="244"/>
      <c r="AR488" s="244"/>
      <c r="AS488" s="244"/>
      <c r="AT488" s="1318"/>
    </row>
    <row r="489" spans="2:47" s="115" customFormat="1" ht="24" customHeight="1">
      <c r="B489" s="1823"/>
      <c r="C489" s="228" t="s">
        <v>12633</v>
      </c>
      <c r="D489" s="228" t="s">
        <v>21877</v>
      </c>
      <c r="E489" s="227" t="s">
        <v>16724</v>
      </c>
      <c r="F489" s="228" t="s">
        <v>12635</v>
      </c>
      <c r="G489" s="361">
        <v>740</v>
      </c>
      <c r="H489" s="228"/>
      <c r="I489" s="228"/>
      <c r="J489" s="228"/>
      <c r="K489" s="244"/>
      <c r="L489" s="244"/>
      <c r="M489" s="244"/>
      <c r="N489" s="244"/>
      <c r="O489" s="244"/>
      <c r="P489" s="244"/>
      <c r="Q489" s="244"/>
      <c r="R489" s="244"/>
      <c r="S489" s="244"/>
      <c r="T489" s="527">
        <v>2017</v>
      </c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4"/>
      <c r="AM489" s="244"/>
      <c r="AN489" s="244"/>
      <c r="AO489" s="244"/>
      <c r="AP489" s="244"/>
      <c r="AQ489" s="244"/>
      <c r="AR489" s="244"/>
      <c r="AS489" s="244"/>
      <c r="AT489" s="1318"/>
    </row>
    <row r="490" spans="2:47" s="115" customFormat="1" ht="24" customHeight="1">
      <c r="B490" s="1823"/>
      <c r="C490" s="228" t="s">
        <v>12633</v>
      </c>
      <c r="D490" s="228" t="s">
        <v>21878</v>
      </c>
      <c r="E490" s="227" t="s">
        <v>16725</v>
      </c>
      <c r="F490" s="228" t="s">
        <v>12635</v>
      </c>
      <c r="G490" s="826" t="s">
        <v>16726</v>
      </c>
      <c r="H490" s="228"/>
      <c r="I490" s="228"/>
      <c r="J490" s="228"/>
      <c r="K490" s="244"/>
      <c r="L490" s="244"/>
      <c r="M490" s="244"/>
      <c r="N490" s="244"/>
      <c r="O490" s="244"/>
      <c r="P490" s="244"/>
      <c r="Q490" s="244"/>
      <c r="R490" s="244"/>
      <c r="S490" s="244"/>
      <c r="T490" s="527">
        <v>2017</v>
      </c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4"/>
      <c r="AM490" s="244"/>
      <c r="AN490" s="244"/>
      <c r="AO490" s="244"/>
      <c r="AP490" s="244"/>
      <c r="AQ490" s="244"/>
      <c r="AR490" s="244"/>
      <c r="AS490" s="244"/>
      <c r="AT490" s="1318"/>
    </row>
    <row r="491" spans="2:47" s="115" customFormat="1" ht="24" customHeight="1">
      <c r="B491" s="1823"/>
      <c r="C491" s="228" t="s">
        <v>12633</v>
      </c>
      <c r="D491" s="228" t="s">
        <v>10685</v>
      </c>
      <c r="E491" s="227" t="s">
        <v>18363</v>
      </c>
      <c r="F491" s="228" t="s">
        <v>12635</v>
      </c>
      <c r="G491" s="361">
        <v>608</v>
      </c>
      <c r="H491" s="228"/>
      <c r="I491" s="228"/>
      <c r="J491" s="228"/>
      <c r="K491" s="244"/>
      <c r="L491" s="244"/>
      <c r="M491" s="244"/>
      <c r="N491" s="244"/>
      <c r="O491" s="244"/>
      <c r="P491" s="244"/>
      <c r="Q491" s="244"/>
      <c r="R491" s="244"/>
      <c r="S491" s="244"/>
      <c r="T491" s="527">
        <v>2015</v>
      </c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4"/>
      <c r="AM491" s="244"/>
      <c r="AN491" s="244"/>
      <c r="AO491" s="244"/>
      <c r="AP491" s="244"/>
      <c r="AQ491" s="244"/>
      <c r="AR491" s="244"/>
      <c r="AS491" s="244"/>
      <c r="AT491" s="1318"/>
    </row>
    <row r="492" spans="2:47" s="115" customFormat="1" ht="24" customHeight="1">
      <c r="B492" s="1823"/>
      <c r="C492" s="228" t="s">
        <v>12633</v>
      </c>
      <c r="D492" s="228" t="s">
        <v>10685</v>
      </c>
      <c r="E492" s="227" t="s">
        <v>18364</v>
      </c>
      <c r="F492" s="228" t="s">
        <v>12635</v>
      </c>
      <c r="G492" s="361">
        <v>360</v>
      </c>
      <c r="H492" s="228"/>
      <c r="I492" s="228"/>
      <c r="J492" s="228"/>
      <c r="K492" s="244"/>
      <c r="L492" s="244"/>
      <c r="M492" s="244"/>
      <c r="N492" s="244"/>
      <c r="O492" s="244"/>
      <c r="P492" s="244"/>
      <c r="Q492" s="244"/>
      <c r="R492" s="244"/>
      <c r="S492" s="244"/>
      <c r="T492" s="527">
        <v>2015</v>
      </c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4"/>
      <c r="AM492" s="244"/>
      <c r="AN492" s="244"/>
      <c r="AO492" s="244"/>
      <c r="AP492" s="244"/>
      <c r="AQ492" s="244"/>
      <c r="AR492" s="244"/>
      <c r="AS492" s="244"/>
      <c r="AT492" s="1318"/>
      <c r="AU492" s="1552"/>
    </row>
    <row r="493" spans="2:47" s="115" customFormat="1" ht="24" customHeight="1">
      <c r="B493" s="1823"/>
      <c r="C493" s="228" t="s">
        <v>12633</v>
      </c>
      <c r="D493" s="228" t="s">
        <v>21879</v>
      </c>
      <c r="E493" s="227" t="s">
        <v>18365</v>
      </c>
      <c r="F493" s="228" t="s">
        <v>12635</v>
      </c>
      <c r="G493" s="361">
        <v>544</v>
      </c>
      <c r="H493" s="228"/>
      <c r="I493" s="228"/>
      <c r="J493" s="228"/>
      <c r="K493" s="244"/>
      <c r="L493" s="244"/>
      <c r="M493" s="244"/>
      <c r="N493" s="244"/>
      <c r="O493" s="244"/>
      <c r="P493" s="244"/>
      <c r="Q493" s="244"/>
      <c r="R493" s="244"/>
      <c r="S493" s="244"/>
      <c r="T493" s="527">
        <v>2015</v>
      </c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4"/>
      <c r="AM493" s="244"/>
      <c r="AN493" s="244"/>
      <c r="AO493" s="244"/>
      <c r="AP493" s="244"/>
      <c r="AQ493" s="244"/>
      <c r="AR493" s="244"/>
      <c r="AS493" s="244"/>
      <c r="AT493" s="1318"/>
      <c r="AU493" s="1552"/>
    </row>
    <row r="494" spans="2:47" s="115" customFormat="1" ht="24" customHeight="1">
      <c r="B494" s="1823"/>
      <c r="C494" s="228" t="s">
        <v>12633</v>
      </c>
      <c r="D494" s="228" t="s">
        <v>21880</v>
      </c>
      <c r="E494" s="227" t="s">
        <v>18366</v>
      </c>
      <c r="F494" s="228" t="s">
        <v>12635</v>
      </c>
      <c r="G494" s="361">
        <v>544</v>
      </c>
      <c r="H494" s="228"/>
      <c r="I494" s="228"/>
      <c r="J494" s="228"/>
      <c r="K494" s="244"/>
      <c r="L494" s="244"/>
      <c r="M494" s="244"/>
      <c r="N494" s="244"/>
      <c r="O494" s="244"/>
      <c r="P494" s="244"/>
      <c r="Q494" s="244"/>
      <c r="R494" s="244"/>
      <c r="S494" s="244"/>
      <c r="T494" s="527">
        <v>2015</v>
      </c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4"/>
      <c r="AM494" s="244"/>
      <c r="AN494" s="244"/>
      <c r="AO494" s="244"/>
      <c r="AP494" s="244"/>
      <c r="AQ494" s="244"/>
      <c r="AR494" s="244"/>
      <c r="AS494" s="244"/>
      <c r="AT494" s="1318"/>
    </row>
    <row r="495" spans="2:47" s="115" customFormat="1" ht="24" customHeight="1">
      <c r="B495" s="1823"/>
      <c r="C495" s="228" t="s">
        <v>12633</v>
      </c>
      <c r="D495" s="228" t="s">
        <v>21880</v>
      </c>
      <c r="E495" s="227" t="s">
        <v>18367</v>
      </c>
      <c r="F495" s="228" t="s">
        <v>12635</v>
      </c>
      <c r="G495" s="361">
        <v>78</v>
      </c>
      <c r="H495" s="228"/>
      <c r="I495" s="228"/>
      <c r="J495" s="228"/>
      <c r="K495" s="244"/>
      <c r="L495" s="244"/>
      <c r="M495" s="244"/>
      <c r="N495" s="244"/>
      <c r="O495" s="244"/>
      <c r="P495" s="244"/>
      <c r="Q495" s="244"/>
      <c r="R495" s="244"/>
      <c r="S495" s="244"/>
      <c r="T495" s="527">
        <v>2015</v>
      </c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4"/>
      <c r="AM495" s="244"/>
      <c r="AN495" s="244"/>
      <c r="AO495" s="244"/>
      <c r="AP495" s="244"/>
      <c r="AQ495" s="244"/>
      <c r="AR495" s="244"/>
      <c r="AS495" s="244"/>
      <c r="AT495" s="1318"/>
    </row>
    <row r="496" spans="2:47" s="115" customFormat="1" ht="24" customHeight="1">
      <c r="B496" s="1823"/>
      <c r="C496" s="228" t="s">
        <v>12633</v>
      </c>
      <c r="D496" s="228" t="s">
        <v>21881</v>
      </c>
      <c r="E496" s="227" t="s">
        <v>18368</v>
      </c>
      <c r="F496" s="228" t="s">
        <v>12635</v>
      </c>
      <c r="G496" s="361">
        <v>264</v>
      </c>
      <c r="H496" s="228"/>
      <c r="I496" s="228"/>
      <c r="J496" s="228"/>
      <c r="K496" s="244"/>
      <c r="L496" s="244"/>
      <c r="M496" s="244"/>
      <c r="N496" s="244"/>
      <c r="O496" s="244"/>
      <c r="P496" s="244"/>
      <c r="Q496" s="244"/>
      <c r="R496" s="244"/>
      <c r="S496" s="244"/>
      <c r="T496" s="527">
        <v>2015</v>
      </c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4"/>
      <c r="AM496" s="244"/>
      <c r="AN496" s="244"/>
      <c r="AO496" s="244"/>
      <c r="AP496" s="244"/>
      <c r="AQ496" s="244"/>
      <c r="AR496" s="244"/>
      <c r="AS496" s="244"/>
      <c r="AT496" s="1318"/>
    </row>
    <row r="497" spans="2:47" s="115" customFormat="1" ht="24" customHeight="1">
      <c r="B497" s="1823"/>
      <c r="C497" s="228" t="s">
        <v>12633</v>
      </c>
      <c r="D497" s="228" t="s">
        <v>21882</v>
      </c>
      <c r="E497" s="227" t="s">
        <v>16728</v>
      </c>
      <c r="F497" s="228" t="s">
        <v>12635</v>
      </c>
      <c r="G497" s="361">
        <v>350</v>
      </c>
      <c r="H497" s="228"/>
      <c r="I497" s="228"/>
      <c r="J497" s="228"/>
      <c r="K497" s="244"/>
      <c r="L497" s="244"/>
      <c r="M497" s="244"/>
      <c r="N497" s="244"/>
      <c r="O497" s="244"/>
      <c r="P497" s="244"/>
      <c r="Q497" s="244"/>
      <c r="R497" s="244"/>
      <c r="S497" s="244"/>
      <c r="T497" s="527">
        <v>2007</v>
      </c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4"/>
      <c r="AM497" s="244"/>
      <c r="AN497" s="244"/>
      <c r="AO497" s="244"/>
      <c r="AP497" s="244"/>
      <c r="AQ497" s="244"/>
      <c r="AR497" s="244"/>
      <c r="AS497" s="244"/>
      <c r="AT497" s="1318"/>
    </row>
    <row r="498" spans="2:47" s="115" customFormat="1" ht="24" customHeight="1">
      <c r="B498" s="1823"/>
      <c r="C498" s="228" t="s">
        <v>12633</v>
      </c>
      <c r="D498" s="228" t="s">
        <v>10687</v>
      </c>
      <c r="E498" s="227" t="s">
        <v>16729</v>
      </c>
      <c r="F498" s="228" t="s">
        <v>12635</v>
      </c>
      <c r="G498" s="361">
        <v>390</v>
      </c>
      <c r="H498" s="228"/>
      <c r="I498" s="228"/>
      <c r="J498" s="228"/>
      <c r="K498" s="244"/>
      <c r="L498" s="244"/>
      <c r="M498" s="244"/>
      <c r="N498" s="244"/>
      <c r="O498" s="244"/>
      <c r="P498" s="244"/>
      <c r="Q498" s="244"/>
      <c r="R498" s="244"/>
      <c r="S498" s="244"/>
      <c r="T498" s="527">
        <v>2017</v>
      </c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4"/>
      <c r="AM498" s="244"/>
      <c r="AN498" s="244"/>
      <c r="AO498" s="244"/>
      <c r="AP498" s="244"/>
      <c r="AQ498" s="244"/>
      <c r="AR498" s="244"/>
      <c r="AS498" s="244"/>
      <c r="AT498" s="1318"/>
      <c r="AU498" s="1552"/>
    </row>
    <row r="499" spans="2:47" s="115" customFormat="1" ht="24" customHeight="1">
      <c r="B499" s="1823"/>
      <c r="C499" s="228" t="s">
        <v>12633</v>
      </c>
      <c r="D499" s="228" t="s">
        <v>10686</v>
      </c>
      <c r="E499" s="292" t="s">
        <v>16730</v>
      </c>
      <c r="F499" s="228" t="s">
        <v>12635</v>
      </c>
      <c r="G499" s="361">
        <v>620</v>
      </c>
      <c r="H499" s="228"/>
      <c r="I499" s="228"/>
      <c r="J499" s="228"/>
      <c r="K499" s="244"/>
      <c r="L499" s="244"/>
      <c r="M499" s="244"/>
      <c r="N499" s="244"/>
      <c r="O499" s="244"/>
      <c r="P499" s="244"/>
      <c r="Q499" s="244"/>
      <c r="R499" s="244"/>
      <c r="S499" s="244"/>
      <c r="T499" s="527">
        <v>2005</v>
      </c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4"/>
      <c r="AM499" s="244"/>
      <c r="AN499" s="244"/>
      <c r="AO499" s="244"/>
      <c r="AP499" s="244"/>
      <c r="AQ499" s="244"/>
      <c r="AR499" s="244"/>
      <c r="AS499" s="244"/>
      <c r="AT499" s="1318"/>
    </row>
    <row r="500" spans="2:47" s="115" customFormat="1" ht="24" customHeight="1">
      <c r="B500" s="1823"/>
      <c r="C500" s="228" t="s">
        <v>12633</v>
      </c>
      <c r="D500" s="228" t="s">
        <v>10686</v>
      </c>
      <c r="E500" s="292" t="s">
        <v>16731</v>
      </c>
      <c r="F500" s="228" t="s">
        <v>12635</v>
      </c>
      <c r="G500" s="361">
        <v>520</v>
      </c>
      <c r="H500" s="228"/>
      <c r="I500" s="228"/>
      <c r="J500" s="228"/>
      <c r="K500" s="244"/>
      <c r="L500" s="244"/>
      <c r="M500" s="244"/>
      <c r="N500" s="244"/>
      <c r="O500" s="244"/>
      <c r="P500" s="244"/>
      <c r="Q500" s="244"/>
      <c r="R500" s="244"/>
      <c r="S500" s="244"/>
      <c r="T500" s="527">
        <v>2005</v>
      </c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4"/>
      <c r="AM500" s="244"/>
      <c r="AN500" s="244"/>
      <c r="AO500" s="244"/>
      <c r="AP500" s="244"/>
      <c r="AQ500" s="244"/>
      <c r="AR500" s="244"/>
      <c r="AS500" s="244"/>
      <c r="AT500" s="1318"/>
    </row>
    <row r="501" spans="2:47" s="115" customFormat="1" ht="24" customHeight="1">
      <c r="B501" s="1823"/>
      <c r="C501" s="228" t="s">
        <v>12633</v>
      </c>
      <c r="D501" s="228" t="s">
        <v>21883</v>
      </c>
      <c r="E501" s="292" t="s">
        <v>18369</v>
      </c>
      <c r="F501" s="228" t="s">
        <v>12635</v>
      </c>
      <c r="G501" s="361">
        <v>608</v>
      </c>
      <c r="H501" s="228"/>
      <c r="I501" s="228"/>
      <c r="J501" s="228"/>
      <c r="K501" s="244"/>
      <c r="L501" s="244"/>
      <c r="M501" s="244"/>
      <c r="N501" s="244"/>
      <c r="O501" s="244"/>
      <c r="P501" s="244"/>
      <c r="Q501" s="244"/>
      <c r="R501" s="244"/>
      <c r="S501" s="244"/>
      <c r="T501" s="527">
        <v>2019</v>
      </c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1318"/>
    </row>
    <row r="502" spans="2:47" s="115" customFormat="1" ht="24" customHeight="1">
      <c r="B502" s="1823"/>
      <c r="C502" s="228" t="s">
        <v>12633</v>
      </c>
      <c r="D502" s="228" t="s">
        <v>21884</v>
      </c>
      <c r="E502" s="292" t="s">
        <v>16732</v>
      </c>
      <c r="F502" s="228" t="s">
        <v>12635</v>
      </c>
      <c r="G502" s="361">
        <v>1000</v>
      </c>
      <c r="H502" s="228"/>
      <c r="I502" s="228"/>
      <c r="J502" s="228"/>
      <c r="K502" s="244"/>
      <c r="L502" s="244"/>
      <c r="M502" s="244"/>
      <c r="N502" s="244"/>
      <c r="O502" s="244"/>
      <c r="P502" s="244"/>
      <c r="Q502" s="244"/>
      <c r="R502" s="244"/>
      <c r="S502" s="244"/>
      <c r="T502" s="527">
        <v>2019</v>
      </c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1318"/>
    </row>
    <row r="503" spans="2:47" s="115" customFormat="1" ht="24" customHeight="1">
      <c r="B503" s="1823"/>
      <c r="C503" s="228" t="s">
        <v>12633</v>
      </c>
      <c r="D503" s="228" t="s">
        <v>21885</v>
      </c>
      <c r="E503" s="292" t="s">
        <v>16733</v>
      </c>
      <c r="F503" s="228" t="s">
        <v>12635</v>
      </c>
      <c r="G503" s="361">
        <v>210</v>
      </c>
      <c r="H503" s="228"/>
      <c r="I503" s="228"/>
      <c r="J503" s="228"/>
      <c r="K503" s="244"/>
      <c r="L503" s="244"/>
      <c r="M503" s="244"/>
      <c r="N503" s="244"/>
      <c r="O503" s="244"/>
      <c r="P503" s="244"/>
      <c r="Q503" s="244"/>
      <c r="R503" s="244"/>
      <c r="S503" s="244"/>
      <c r="T503" s="527">
        <v>2015</v>
      </c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  <c r="AP503" s="244"/>
      <c r="AQ503" s="244"/>
      <c r="AR503" s="244"/>
      <c r="AS503" s="244"/>
      <c r="AT503" s="1318"/>
    </row>
    <row r="504" spans="2:47" s="115" customFormat="1" ht="24" customHeight="1">
      <c r="B504" s="1823"/>
      <c r="C504" s="228" t="s">
        <v>12633</v>
      </c>
      <c r="D504" s="228" t="s">
        <v>21885</v>
      </c>
      <c r="E504" s="292" t="s">
        <v>16734</v>
      </c>
      <c r="F504" s="228" t="s">
        <v>12635</v>
      </c>
      <c r="G504" s="361">
        <v>137</v>
      </c>
      <c r="H504" s="228"/>
      <c r="I504" s="228"/>
      <c r="J504" s="228"/>
      <c r="K504" s="244"/>
      <c r="L504" s="244"/>
      <c r="M504" s="244"/>
      <c r="N504" s="244"/>
      <c r="O504" s="244"/>
      <c r="P504" s="244"/>
      <c r="Q504" s="244"/>
      <c r="R504" s="244"/>
      <c r="S504" s="244"/>
      <c r="T504" s="527">
        <v>2015</v>
      </c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1318"/>
    </row>
    <row r="505" spans="2:47" s="115" customFormat="1" ht="24" customHeight="1">
      <c r="B505" s="1823"/>
      <c r="C505" s="228" t="s">
        <v>12633</v>
      </c>
      <c r="D505" s="228" t="s">
        <v>21885</v>
      </c>
      <c r="E505" s="292" t="s">
        <v>16735</v>
      </c>
      <c r="F505" s="228" t="s">
        <v>12635</v>
      </c>
      <c r="G505" s="361">
        <v>78</v>
      </c>
      <c r="H505" s="228"/>
      <c r="I505" s="228"/>
      <c r="J505" s="228"/>
      <c r="K505" s="244"/>
      <c r="L505" s="244"/>
      <c r="M505" s="244"/>
      <c r="N505" s="244"/>
      <c r="O505" s="244"/>
      <c r="P505" s="244"/>
      <c r="Q505" s="244"/>
      <c r="R505" s="244"/>
      <c r="S505" s="244"/>
      <c r="T505" s="527">
        <v>2015</v>
      </c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1318"/>
    </row>
    <row r="506" spans="2:47" s="115" customFormat="1" ht="24" customHeight="1">
      <c r="B506" s="1823"/>
      <c r="C506" s="228" t="s">
        <v>12633</v>
      </c>
      <c r="D506" s="228" t="s">
        <v>10692</v>
      </c>
      <c r="E506" s="292" t="s">
        <v>18370</v>
      </c>
      <c r="F506" s="228" t="s">
        <v>12635</v>
      </c>
      <c r="G506" s="361">
        <v>570</v>
      </c>
      <c r="H506" s="228"/>
      <c r="I506" s="228"/>
      <c r="J506" s="228"/>
      <c r="K506" s="244"/>
      <c r="L506" s="244"/>
      <c r="M506" s="244"/>
      <c r="N506" s="244"/>
      <c r="O506" s="244"/>
      <c r="P506" s="244"/>
      <c r="Q506" s="244"/>
      <c r="R506" s="244"/>
      <c r="S506" s="244"/>
      <c r="T506" s="527">
        <v>2019</v>
      </c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1318"/>
    </row>
    <row r="507" spans="2:47" s="115" customFormat="1" ht="24" customHeight="1">
      <c r="B507" s="1823"/>
      <c r="C507" s="228" t="s">
        <v>12633</v>
      </c>
      <c r="D507" s="228" t="s">
        <v>10692</v>
      </c>
      <c r="E507" s="292" t="s">
        <v>16736</v>
      </c>
      <c r="F507" s="228" t="s">
        <v>12635</v>
      </c>
      <c r="G507" s="361">
        <v>540</v>
      </c>
      <c r="H507" s="228"/>
      <c r="I507" s="228"/>
      <c r="J507" s="228"/>
      <c r="K507" s="244"/>
      <c r="L507" s="244"/>
      <c r="M507" s="244"/>
      <c r="N507" s="244"/>
      <c r="O507" s="244"/>
      <c r="P507" s="244"/>
      <c r="Q507" s="244"/>
      <c r="R507" s="244"/>
      <c r="S507" s="244"/>
      <c r="T507" s="527">
        <v>2019</v>
      </c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1318"/>
    </row>
    <row r="508" spans="2:47" s="115" customFormat="1" ht="24" customHeight="1">
      <c r="B508" s="1823"/>
      <c r="C508" s="228" t="s">
        <v>12633</v>
      </c>
      <c r="D508" s="228" t="s">
        <v>10692</v>
      </c>
      <c r="E508" s="292" t="s">
        <v>16737</v>
      </c>
      <c r="F508" s="228" t="s">
        <v>12635</v>
      </c>
      <c r="G508" s="361">
        <v>160</v>
      </c>
      <c r="H508" s="228"/>
      <c r="I508" s="228"/>
      <c r="J508" s="228"/>
      <c r="K508" s="244"/>
      <c r="L508" s="244"/>
      <c r="M508" s="244"/>
      <c r="N508" s="244"/>
      <c r="O508" s="244"/>
      <c r="P508" s="244"/>
      <c r="Q508" s="244"/>
      <c r="R508" s="244"/>
      <c r="S508" s="244"/>
      <c r="T508" s="527">
        <v>2019</v>
      </c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1318"/>
    </row>
    <row r="509" spans="2:47" s="115" customFormat="1" ht="24" customHeight="1">
      <c r="B509" s="1823"/>
      <c r="C509" s="228" t="s">
        <v>12633</v>
      </c>
      <c r="D509" s="228" t="s">
        <v>21886</v>
      </c>
      <c r="E509" s="292" t="s">
        <v>16738</v>
      </c>
      <c r="F509" s="228" t="s">
        <v>12635</v>
      </c>
      <c r="G509" s="361">
        <v>870</v>
      </c>
      <c r="H509" s="228"/>
      <c r="I509" s="228"/>
      <c r="J509" s="228"/>
      <c r="K509" s="244"/>
      <c r="L509" s="244"/>
      <c r="M509" s="244"/>
      <c r="N509" s="244"/>
      <c r="O509" s="244"/>
      <c r="P509" s="244"/>
      <c r="Q509" s="244"/>
      <c r="R509" s="244"/>
      <c r="S509" s="244"/>
      <c r="T509" s="527">
        <v>2019</v>
      </c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1318"/>
    </row>
    <row r="510" spans="2:47" s="115" customFormat="1" ht="24" customHeight="1">
      <c r="B510" s="1823"/>
      <c r="C510" s="228" t="s">
        <v>12633</v>
      </c>
      <c r="D510" s="228" t="s">
        <v>21403</v>
      </c>
      <c r="E510" s="292" t="s">
        <v>16739</v>
      </c>
      <c r="F510" s="228" t="s">
        <v>12635</v>
      </c>
      <c r="G510" s="361">
        <v>1300</v>
      </c>
      <c r="H510" s="228"/>
      <c r="I510" s="228"/>
      <c r="J510" s="228"/>
      <c r="K510" s="244"/>
      <c r="L510" s="244"/>
      <c r="M510" s="244"/>
      <c r="N510" s="244"/>
      <c r="O510" s="244"/>
      <c r="P510" s="244"/>
      <c r="Q510" s="244"/>
      <c r="R510" s="244"/>
      <c r="S510" s="244"/>
      <c r="T510" s="527">
        <v>2018</v>
      </c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1318"/>
    </row>
    <row r="511" spans="2:47" s="115" customFormat="1" ht="24" customHeight="1">
      <c r="B511" s="1823"/>
      <c r="C511" s="228" t="s">
        <v>12633</v>
      </c>
      <c r="D511" s="228" t="s">
        <v>21887</v>
      </c>
      <c r="E511" s="292" t="s">
        <v>18371</v>
      </c>
      <c r="F511" s="228" t="s">
        <v>12635</v>
      </c>
      <c r="G511" s="361">
        <v>260</v>
      </c>
      <c r="H511" s="228"/>
      <c r="I511" s="228"/>
      <c r="J511" s="228"/>
      <c r="K511" s="244"/>
      <c r="L511" s="244"/>
      <c r="M511" s="244"/>
      <c r="N511" s="244"/>
      <c r="O511" s="244"/>
      <c r="P511" s="244"/>
      <c r="Q511" s="244"/>
      <c r="R511" s="244"/>
      <c r="S511" s="244"/>
      <c r="T511" s="527">
        <v>2008</v>
      </c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1318"/>
    </row>
    <row r="512" spans="2:47" s="115" customFormat="1" ht="24" customHeight="1">
      <c r="B512" s="1823"/>
      <c r="C512" s="228" t="s">
        <v>12633</v>
      </c>
      <c r="D512" s="228" t="s">
        <v>21888</v>
      </c>
      <c r="E512" s="292" t="s">
        <v>18372</v>
      </c>
      <c r="F512" s="228" t="s">
        <v>12635</v>
      </c>
      <c r="G512" s="361">
        <v>540</v>
      </c>
      <c r="H512" s="228"/>
      <c r="I512" s="228"/>
      <c r="J512" s="228"/>
      <c r="K512" s="244"/>
      <c r="L512" s="244"/>
      <c r="M512" s="244"/>
      <c r="N512" s="244"/>
      <c r="O512" s="244"/>
      <c r="P512" s="244"/>
      <c r="Q512" s="244"/>
      <c r="R512" s="244"/>
      <c r="S512" s="244"/>
      <c r="T512" s="527">
        <v>2020</v>
      </c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1318"/>
    </row>
    <row r="513" spans="2:46" s="115" customFormat="1" ht="24" customHeight="1">
      <c r="B513" s="1823"/>
      <c r="C513" s="228" t="s">
        <v>12633</v>
      </c>
      <c r="D513" s="228" t="s">
        <v>21888</v>
      </c>
      <c r="E513" s="292" t="s">
        <v>18373</v>
      </c>
      <c r="F513" s="228" t="s">
        <v>12635</v>
      </c>
      <c r="G513" s="361">
        <v>540</v>
      </c>
      <c r="H513" s="228"/>
      <c r="I513" s="228"/>
      <c r="J513" s="228"/>
      <c r="K513" s="244"/>
      <c r="L513" s="244"/>
      <c r="M513" s="244"/>
      <c r="N513" s="244"/>
      <c r="O513" s="244"/>
      <c r="P513" s="244"/>
      <c r="Q513" s="244"/>
      <c r="R513" s="244"/>
      <c r="S513" s="244"/>
      <c r="T513" s="527">
        <v>2020</v>
      </c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1318"/>
    </row>
    <row r="514" spans="2:46" s="115" customFormat="1" ht="24" customHeight="1">
      <c r="B514" s="1823"/>
      <c r="C514" s="228" t="s">
        <v>12633</v>
      </c>
      <c r="D514" s="228" t="s">
        <v>21889</v>
      </c>
      <c r="E514" s="292" t="s">
        <v>18374</v>
      </c>
      <c r="F514" s="228" t="s">
        <v>12635</v>
      </c>
      <c r="G514" s="361">
        <v>393</v>
      </c>
      <c r="H514" s="228"/>
      <c r="I514" s="228"/>
      <c r="J514" s="228"/>
      <c r="K514" s="244"/>
      <c r="L514" s="244"/>
      <c r="M514" s="244"/>
      <c r="N514" s="244"/>
      <c r="O514" s="244"/>
      <c r="P514" s="244"/>
      <c r="Q514" s="244"/>
      <c r="R514" s="244"/>
      <c r="S514" s="244"/>
      <c r="T514" s="527">
        <v>2020</v>
      </c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1318"/>
    </row>
    <row r="515" spans="2:46" s="115" customFormat="1" ht="24" customHeight="1">
      <c r="B515" s="1823"/>
      <c r="C515" s="228" t="s">
        <v>12633</v>
      </c>
      <c r="D515" s="228" t="s">
        <v>21890</v>
      </c>
      <c r="E515" s="292" t="s">
        <v>16740</v>
      </c>
      <c r="F515" s="228" t="s">
        <v>12635</v>
      </c>
      <c r="G515" s="361">
        <v>608</v>
      </c>
      <c r="H515" s="228"/>
      <c r="I515" s="228"/>
      <c r="J515" s="228"/>
      <c r="K515" s="244"/>
      <c r="L515" s="244"/>
      <c r="M515" s="244"/>
      <c r="N515" s="244"/>
      <c r="O515" s="244"/>
      <c r="P515" s="244"/>
      <c r="Q515" s="244"/>
      <c r="R515" s="244"/>
      <c r="S515" s="244"/>
      <c r="T515" s="527">
        <v>2017</v>
      </c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1318"/>
    </row>
    <row r="516" spans="2:46" s="115" customFormat="1" ht="24" customHeight="1">
      <c r="B516" s="1823"/>
      <c r="C516" s="228" t="s">
        <v>12633</v>
      </c>
      <c r="D516" s="228" t="s">
        <v>21890</v>
      </c>
      <c r="E516" s="292" t="s">
        <v>16741</v>
      </c>
      <c r="F516" s="228" t="s">
        <v>12635</v>
      </c>
      <c r="G516" s="361">
        <v>512</v>
      </c>
      <c r="H516" s="228"/>
      <c r="I516" s="228"/>
      <c r="J516" s="228"/>
      <c r="K516" s="244"/>
      <c r="L516" s="244"/>
      <c r="M516" s="244"/>
      <c r="N516" s="244"/>
      <c r="O516" s="244"/>
      <c r="P516" s="244"/>
      <c r="Q516" s="244"/>
      <c r="R516" s="244"/>
      <c r="S516" s="244"/>
      <c r="T516" s="527">
        <v>2017</v>
      </c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1318"/>
    </row>
    <row r="517" spans="2:46" s="115" customFormat="1" ht="24" customHeight="1">
      <c r="B517" s="1823"/>
      <c r="C517" s="228" t="s">
        <v>12633</v>
      </c>
      <c r="D517" s="228" t="s">
        <v>21890</v>
      </c>
      <c r="E517" s="292" t="s">
        <v>18375</v>
      </c>
      <c r="F517" s="228" t="s">
        <v>12635</v>
      </c>
      <c r="G517" s="361">
        <v>200</v>
      </c>
      <c r="H517" s="228"/>
      <c r="I517" s="228"/>
      <c r="J517" s="228"/>
      <c r="K517" s="244"/>
      <c r="L517" s="244"/>
      <c r="M517" s="244"/>
      <c r="N517" s="244"/>
      <c r="O517" s="244"/>
      <c r="P517" s="244"/>
      <c r="Q517" s="244"/>
      <c r="R517" s="244"/>
      <c r="S517" s="244"/>
      <c r="T517" s="527">
        <v>2009</v>
      </c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1318"/>
    </row>
    <row r="518" spans="2:46" s="115" customFormat="1" ht="24" customHeight="1">
      <c r="B518" s="1817"/>
      <c r="C518" s="228" t="s">
        <v>12633</v>
      </c>
      <c r="D518" s="228" t="s">
        <v>21890</v>
      </c>
      <c r="E518" s="292" t="s">
        <v>18376</v>
      </c>
      <c r="F518" s="228" t="s">
        <v>12635</v>
      </c>
      <c r="G518" s="361">
        <v>370</v>
      </c>
      <c r="H518" s="228"/>
      <c r="I518" s="228"/>
      <c r="J518" s="228"/>
      <c r="K518" s="244"/>
      <c r="L518" s="244"/>
      <c r="M518" s="244"/>
      <c r="N518" s="244"/>
      <c r="O518" s="244"/>
      <c r="P518" s="244"/>
      <c r="Q518" s="244"/>
      <c r="R518" s="244"/>
      <c r="S518" s="244"/>
      <c r="T518" s="527">
        <v>2009</v>
      </c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1318"/>
    </row>
    <row r="519" spans="2:46" s="115" customFormat="1" ht="24" customHeight="1">
      <c r="B519" s="1817"/>
      <c r="C519" s="228" t="s">
        <v>12633</v>
      </c>
      <c r="D519" s="228" t="s">
        <v>21891</v>
      </c>
      <c r="E519" s="292" t="s">
        <v>16742</v>
      </c>
      <c r="F519" s="228" t="s">
        <v>12635</v>
      </c>
      <c r="G519" s="361">
        <v>370</v>
      </c>
      <c r="H519" s="228"/>
      <c r="I519" s="228"/>
      <c r="J519" s="228"/>
      <c r="K519" s="244"/>
      <c r="L519" s="244"/>
      <c r="M519" s="244"/>
      <c r="N519" s="244"/>
      <c r="O519" s="244"/>
      <c r="P519" s="244"/>
      <c r="Q519" s="244"/>
      <c r="R519" s="244"/>
      <c r="S519" s="244"/>
      <c r="T519" s="527">
        <v>2013</v>
      </c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1318"/>
    </row>
    <row r="520" spans="2:46" s="115" customFormat="1" ht="24" customHeight="1">
      <c r="B520" s="1817"/>
      <c r="C520" s="228" t="s">
        <v>12633</v>
      </c>
      <c r="D520" s="228" t="s">
        <v>21892</v>
      </c>
      <c r="E520" s="292" t="s">
        <v>18377</v>
      </c>
      <c r="F520" s="228" t="s">
        <v>12635</v>
      </c>
      <c r="G520" s="361">
        <v>560</v>
      </c>
      <c r="H520" s="228"/>
      <c r="I520" s="228"/>
      <c r="J520" s="228"/>
      <c r="K520" s="244"/>
      <c r="L520" s="244"/>
      <c r="M520" s="244"/>
      <c r="N520" s="244"/>
      <c r="O520" s="244"/>
      <c r="P520" s="244"/>
      <c r="Q520" s="244"/>
      <c r="R520" s="244"/>
      <c r="S520" s="244"/>
      <c r="T520" s="527">
        <v>2009</v>
      </c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1318"/>
    </row>
    <row r="521" spans="2:46" s="115" customFormat="1" ht="24" customHeight="1">
      <c r="B521" s="1817"/>
      <c r="C521" s="228" t="s">
        <v>12633</v>
      </c>
      <c r="D521" s="228" t="s">
        <v>21892</v>
      </c>
      <c r="E521" s="292" t="s">
        <v>18378</v>
      </c>
      <c r="F521" s="228" t="s">
        <v>12635</v>
      </c>
      <c r="G521" s="361">
        <v>410</v>
      </c>
      <c r="H521" s="228"/>
      <c r="I521" s="228"/>
      <c r="J521" s="228"/>
      <c r="K521" s="244"/>
      <c r="L521" s="244"/>
      <c r="M521" s="244"/>
      <c r="N521" s="244"/>
      <c r="O521" s="244"/>
      <c r="P521" s="244"/>
      <c r="Q521" s="244"/>
      <c r="R521" s="244"/>
      <c r="S521" s="244"/>
      <c r="T521" s="527">
        <v>2009</v>
      </c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1318"/>
    </row>
    <row r="522" spans="2:46" s="115" customFormat="1" ht="24" customHeight="1">
      <c r="B522" s="1817"/>
      <c r="C522" s="228" t="s">
        <v>12633</v>
      </c>
      <c r="D522" s="228" t="s">
        <v>21893</v>
      </c>
      <c r="E522" s="292" t="s">
        <v>16743</v>
      </c>
      <c r="F522" s="228" t="s">
        <v>12635</v>
      </c>
      <c r="G522" s="361">
        <v>200</v>
      </c>
      <c r="H522" s="228"/>
      <c r="I522" s="228"/>
      <c r="J522" s="228"/>
      <c r="K522" s="244"/>
      <c r="L522" s="244"/>
      <c r="M522" s="244"/>
      <c r="N522" s="244"/>
      <c r="O522" s="244"/>
      <c r="P522" s="244"/>
      <c r="Q522" s="244"/>
      <c r="R522" s="244"/>
      <c r="S522" s="244"/>
      <c r="T522" s="527">
        <v>2012</v>
      </c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1318"/>
    </row>
    <row r="523" spans="2:46" s="115" customFormat="1" ht="24" customHeight="1">
      <c r="B523" s="1817"/>
      <c r="C523" s="228" t="s">
        <v>12633</v>
      </c>
      <c r="D523" s="228" t="s">
        <v>21894</v>
      </c>
      <c r="E523" s="292" t="s">
        <v>16744</v>
      </c>
      <c r="F523" s="228" t="s">
        <v>12635</v>
      </c>
      <c r="G523" s="361">
        <v>150</v>
      </c>
      <c r="H523" s="228"/>
      <c r="I523" s="228"/>
      <c r="J523" s="228"/>
      <c r="K523" s="244"/>
      <c r="L523" s="244"/>
      <c r="M523" s="244"/>
      <c r="N523" s="244"/>
      <c r="O523" s="244"/>
      <c r="P523" s="244"/>
      <c r="Q523" s="244"/>
      <c r="R523" s="244"/>
      <c r="S523" s="244"/>
      <c r="T523" s="527">
        <v>2010</v>
      </c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1318"/>
    </row>
    <row r="524" spans="2:46" s="115" customFormat="1" ht="24" customHeight="1">
      <c r="B524" s="1823"/>
      <c r="C524" s="228" t="s">
        <v>12633</v>
      </c>
      <c r="D524" s="228" t="s">
        <v>21396</v>
      </c>
      <c r="E524" s="292" t="s">
        <v>18379</v>
      </c>
      <c r="F524" s="228" t="s">
        <v>12635</v>
      </c>
      <c r="G524" s="826">
        <v>390</v>
      </c>
      <c r="H524" s="228"/>
      <c r="I524" s="228"/>
      <c r="J524" s="228"/>
      <c r="K524" s="244"/>
      <c r="L524" s="244"/>
      <c r="M524" s="244"/>
      <c r="N524" s="244"/>
      <c r="O524" s="244"/>
      <c r="P524" s="244"/>
      <c r="Q524" s="244"/>
      <c r="R524" s="244"/>
      <c r="S524" s="244"/>
      <c r="T524" s="527">
        <v>2007</v>
      </c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1318"/>
    </row>
    <row r="525" spans="2:46" s="115" customFormat="1" ht="24" customHeight="1">
      <c r="B525" s="1823"/>
      <c r="C525" s="228" t="s">
        <v>12633</v>
      </c>
      <c r="D525" s="228" t="s">
        <v>2767</v>
      </c>
      <c r="E525" s="292" t="s">
        <v>16745</v>
      </c>
      <c r="F525" s="228" t="s">
        <v>12635</v>
      </c>
      <c r="G525" s="361">
        <v>2570</v>
      </c>
      <c r="H525" s="228"/>
      <c r="I525" s="228"/>
      <c r="J525" s="228"/>
      <c r="K525" s="244"/>
      <c r="L525" s="244"/>
      <c r="M525" s="244"/>
      <c r="N525" s="244"/>
      <c r="O525" s="244"/>
      <c r="P525" s="244"/>
      <c r="Q525" s="244"/>
      <c r="R525" s="244"/>
      <c r="S525" s="244"/>
      <c r="T525" s="527">
        <v>2009</v>
      </c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1318"/>
    </row>
    <row r="526" spans="2:46" s="115" customFormat="1" ht="24" customHeight="1">
      <c r="B526" s="1823"/>
      <c r="C526" s="228" t="s">
        <v>12633</v>
      </c>
      <c r="D526" s="228" t="s">
        <v>2767</v>
      </c>
      <c r="E526" s="292" t="s">
        <v>16746</v>
      </c>
      <c r="F526" s="228" t="s">
        <v>12635</v>
      </c>
      <c r="G526" s="826">
        <v>1400</v>
      </c>
      <c r="H526" s="228"/>
      <c r="I526" s="228"/>
      <c r="J526" s="228"/>
      <c r="K526" s="244"/>
      <c r="L526" s="244"/>
      <c r="M526" s="244"/>
      <c r="N526" s="244"/>
      <c r="O526" s="244"/>
      <c r="P526" s="244"/>
      <c r="Q526" s="244"/>
      <c r="R526" s="244"/>
      <c r="S526" s="244"/>
      <c r="T526" s="527">
        <v>2009</v>
      </c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1318"/>
    </row>
    <row r="527" spans="2:46" s="115" customFormat="1" ht="24" customHeight="1">
      <c r="B527" s="1823"/>
      <c r="C527" s="228" t="s">
        <v>12633</v>
      </c>
      <c r="D527" s="228" t="s">
        <v>21397</v>
      </c>
      <c r="E527" s="292" t="s">
        <v>16747</v>
      </c>
      <c r="F527" s="228" t="s">
        <v>12635</v>
      </c>
      <c r="G527" s="826">
        <v>597</v>
      </c>
      <c r="H527" s="228"/>
      <c r="I527" s="228"/>
      <c r="J527" s="228"/>
      <c r="K527" s="244"/>
      <c r="L527" s="244"/>
      <c r="M527" s="244"/>
      <c r="N527" s="244"/>
      <c r="O527" s="244"/>
      <c r="P527" s="244"/>
      <c r="Q527" s="244"/>
      <c r="R527" s="244"/>
      <c r="S527" s="244"/>
      <c r="T527" s="527">
        <v>2016</v>
      </c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1318"/>
    </row>
    <row r="528" spans="2:46" s="115" customFormat="1" ht="24" customHeight="1">
      <c r="B528" s="1823"/>
      <c r="C528" s="228" t="s">
        <v>12633</v>
      </c>
      <c r="D528" s="228" t="s">
        <v>21397</v>
      </c>
      <c r="E528" s="292" t="s">
        <v>18380</v>
      </c>
      <c r="F528" s="228" t="s">
        <v>12635</v>
      </c>
      <c r="G528" s="826">
        <v>594</v>
      </c>
      <c r="H528" s="228"/>
      <c r="I528" s="228"/>
      <c r="J528" s="228"/>
      <c r="K528" s="244"/>
      <c r="L528" s="244"/>
      <c r="M528" s="244"/>
      <c r="N528" s="244"/>
      <c r="O528" s="244"/>
      <c r="P528" s="244"/>
      <c r="Q528" s="244"/>
      <c r="R528" s="244"/>
      <c r="S528" s="244"/>
      <c r="T528" s="527">
        <v>2016</v>
      </c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1318"/>
    </row>
    <row r="529" spans="2:46" s="115" customFormat="1" ht="24" customHeight="1">
      <c r="B529" s="1823"/>
      <c r="C529" s="228" t="s">
        <v>12633</v>
      </c>
      <c r="D529" s="228" t="s">
        <v>21397</v>
      </c>
      <c r="E529" s="292" t="s">
        <v>16748</v>
      </c>
      <c r="F529" s="228" t="s">
        <v>12635</v>
      </c>
      <c r="G529" s="361">
        <v>510</v>
      </c>
      <c r="H529" s="228"/>
      <c r="I529" s="228"/>
      <c r="J529" s="228"/>
      <c r="K529" s="244"/>
      <c r="L529" s="244"/>
      <c r="M529" s="244"/>
      <c r="N529" s="244"/>
      <c r="O529" s="244"/>
      <c r="P529" s="244"/>
      <c r="Q529" s="244"/>
      <c r="R529" s="244"/>
      <c r="S529" s="244"/>
      <c r="T529" s="527">
        <v>2020</v>
      </c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1318"/>
    </row>
    <row r="530" spans="2:46" s="115" customFormat="1" ht="24" customHeight="1">
      <c r="B530" s="1823"/>
      <c r="C530" s="228" t="s">
        <v>12633</v>
      </c>
      <c r="D530" s="228" t="s">
        <v>21895</v>
      </c>
      <c r="E530" s="292" t="s">
        <v>16749</v>
      </c>
      <c r="F530" s="228" t="s">
        <v>12635</v>
      </c>
      <c r="G530" s="826">
        <v>450</v>
      </c>
      <c r="H530" s="228"/>
      <c r="I530" s="228"/>
      <c r="J530" s="228"/>
      <c r="K530" s="244"/>
      <c r="L530" s="244"/>
      <c r="M530" s="244"/>
      <c r="N530" s="244"/>
      <c r="O530" s="244"/>
      <c r="P530" s="244"/>
      <c r="Q530" s="244"/>
      <c r="R530" s="244"/>
      <c r="S530" s="244"/>
      <c r="T530" s="527">
        <v>2009</v>
      </c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1318"/>
    </row>
    <row r="531" spans="2:46" s="115" customFormat="1" ht="24" customHeight="1">
      <c r="B531" s="1823"/>
      <c r="C531" s="228" t="s">
        <v>12633</v>
      </c>
      <c r="D531" s="228" t="s">
        <v>21895</v>
      </c>
      <c r="E531" s="292" t="s">
        <v>16750</v>
      </c>
      <c r="F531" s="228" t="s">
        <v>12635</v>
      </c>
      <c r="G531" s="361">
        <v>105</v>
      </c>
      <c r="H531" s="228"/>
      <c r="I531" s="228"/>
      <c r="J531" s="228"/>
      <c r="K531" s="244"/>
      <c r="L531" s="244"/>
      <c r="M531" s="244"/>
      <c r="N531" s="244"/>
      <c r="O531" s="244"/>
      <c r="P531" s="244"/>
      <c r="Q531" s="244"/>
      <c r="R531" s="244"/>
      <c r="S531" s="244"/>
      <c r="T531" s="527">
        <v>2008</v>
      </c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1318"/>
    </row>
    <row r="532" spans="2:46" s="115" customFormat="1" ht="24" customHeight="1">
      <c r="B532" s="1823"/>
      <c r="C532" s="228" t="s">
        <v>12633</v>
      </c>
      <c r="D532" s="228" t="s">
        <v>21896</v>
      </c>
      <c r="E532" s="292" t="s">
        <v>16751</v>
      </c>
      <c r="F532" s="228" t="s">
        <v>12635</v>
      </c>
      <c r="G532" s="361">
        <v>150</v>
      </c>
      <c r="H532" s="228"/>
      <c r="I532" s="228"/>
      <c r="J532" s="228"/>
      <c r="K532" s="244"/>
      <c r="L532" s="244"/>
      <c r="M532" s="244"/>
      <c r="N532" s="244"/>
      <c r="O532" s="244"/>
      <c r="P532" s="244"/>
      <c r="Q532" s="244"/>
      <c r="R532" s="244"/>
      <c r="S532" s="244"/>
      <c r="T532" s="527">
        <v>2003</v>
      </c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1318"/>
    </row>
    <row r="533" spans="2:46" s="115" customFormat="1" ht="24" customHeight="1">
      <c r="B533" s="1823"/>
      <c r="C533" s="228" t="s">
        <v>12633</v>
      </c>
      <c r="D533" s="228" t="s">
        <v>21897</v>
      </c>
      <c r="E533" s="292" t="s">
        <v>16752</v>
      </c>
      <c r="F533" s="228" t="s">
        <v>12635</v>
      </c>
      <c r="G533" s="361">
        <v>720</v>
      </c>
      <c r="H533" s="228"/>
      <c r="I533" s="228"/>
      <c r="J533" s="228"/>
      <c r="K533" s="244"/>
      <c r="L533" s="244"/>
      <c r="M533" s="244"/>
      <c r="N533" s="244"/>
      <c r="O533" s="244"/>
      <c r="P533" s="244"/>
      <c r="Q533" s="244"/>
      <c r="R533" s="244"/>
      <c r="S533" s="244"/>
      <c r="T533" s="527">
        <v>2009</v>
      </c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1318"/>
    </row>
    <row r="534" spans="2:46" s="115" customFormat="1" ht="24" customHeight="1">
      <c r="B534" s="1823"/>
      <c r="C534" s="228" t="s">
        <v>12633</v>
      </c>
      <c r="D534" s="228" t="s">
        <v>21898</v>
      </c>
      <c r="E534" s="292" t="s">
        <v>16753</v>
      </c>
      <c r="F534" s="228" t="s">
        <v>12635</v>
      </c>
      <c r="G534" s="361">
        <v>530</v>
      </c>
      <c r="H534" s="228"/>
      <c r="I534" s="228"/>
      <c r="J534" s="228"/>
      <c r="K534" s="244"/>
      <c r="L534" s="244"/>
      <c r="M534" s="244"/>
      <c r="N534" s="244"/>
      <c r="O534" s="244"/>
      <c r="P534" s="244"/>
      <c r="Q534" s="244"/>
      <c r="R534" s="244"/>
      <c r="S534" s="244"/>
      <c r="T534" s="527">
        <v>2009</v>
      </c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1318"/>
    </row>
    <row r="535" spans="2:46" s="115" customFormat="1" ht="24" customHeight="1">
      <c r="B535" s="1823"/>
      <c r="C535" s="228" t="s">
        <v>12633</v>
      </c>
      <c r="D535" s="228" t="s">
        <v>21899</v>
      </c>
      <c r="E535" s="292" t="s">
        <v>16754</v>
      </c>
      <c r="F535" s="228" t="s">
        <v>12635</v>
      </c>
      <c r="G535" s="361">
        <v>180</v>
      </c>
      <c r="H535" s="228"/>
      <c r="I535" s="228"/>
      <c r="J535" s="228"/>
      <c r="K535" s="244"/>
      <c r="L535" s="244"/>
      <c r="M535" s="244"/>
      <c r="N535" s="244"/>
      <c r="O535" s="244"/>
      <c r="P535" s="244"/>
      <c r="Q535" s="244"/>
      <c r="R535" s="244"/>
      <c r="S535" s="244"/>
      <c r="T535" s="527">
        <v>1991</v>
      </c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1318"/>
    </row>
    <row r="536" spans="2:46" s="115" customFormat="1" ht="24" customHeight="1">
      <c r="B536" s="1823"/>
      <c r="C536" s="228" t="s">
        <v>12633</v>
      </c>
      <c r="D536" s="228" t="s">
        <v>21900</v>
      </c>
      <c r="E536" s="292" t="s">
        <v>16755</v>
      </c>
      <c r="F536" s="228" t="s">
        <v>12635</v>
      </c>
      <c r="G536" s="361">
        <v>450</v>
      </c>
      <c r="H536" s="228"/>
      <c r="I536" s="228"/>
      <c r="J536" s="228"/>
      <c r="K536" s="244"/>
      <c r="L536" s="244"/>
      <c r="M536" s="244"/>
      <c r="N536" s="244"/>
      <c r="O536" s="244"/>
      <c r="P536" s="244"/>
      <c r="Q536" s="244"/>
      <c r="R536" s="244"/>
      <c r="S536" s="244"/>
      <c r="T536" s="527">
        <v>2006</v>
      </c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1318"/>
    </row>
    <row r="537" spans="2:46" s="115" customFormat="1" ht="24" customHeight="1">
      <c r="B537" s="1823"/>
      <c r="C537" s="228" t="s">
        <v>12633</v>
      </c>
      <c r="D537" s="228" t="s">
        <v>21900</v>
      </c>
      <c r="E537" s="292" t="s">
        <v>16756</v>
      </c>
      <c r="F537" s="228" t="s">
        <v>12635</v>
      </c>
      <c r="G537" s="826">
        <v>180</v>
      </c>
      <c r="H537" s="228"/>
      <c r="I537" s="228"/>
      <c r="J537" s="228"/>
      <c r="K537" s="244"/>
      <c r="L537" s="244"/>
      <c r="M537" s="244"/>
      <c r="N537" s="244"/>
      <c r="O537" s="244"/>
      <c r="P537" s="244"/>
      <c r="Q537" s="244"/>
      <c r="R537" s="244"/>
      <c r="S537" s="244"/>
      <c r="T537" s="527">
        <v>2005</v>
      </c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1318"/>
    </row>
    <row r="538" spans="2:46" s="115" customFormat="1" ht="24" customHeight="1">
      <c r="B538" s="1823"/>
      <c r="C538" s="228" t="s">
        <v>12633</v>
      </c>
      <c r="D538" s="228" t="s">
        <v>21901</v>
      </c>
      <c r="E538" s="292" t="s">
        <v>18381</v>
      </c>
      <c r="F538" s="228" t="s">
        <v>12635</v>
      </c>
      <c r="G538" s="826">
        <v>260</v>
      </c>
      <c r="H538" s="228"/>
      <c r="I538" s="228"/>
      <c r="J538" s="228"/>
      <c r="K538" s="244"/>
      <c r="L538" s="244"/>
      <c r="M538" s="244"/>
      <c r="N538" s="244"/>
      <c r="O538" s="244"/>
      <c r="P538" s="244"/>
      <c r="Q538" s="244"/>
      <c r="R538" s="244"/>
      <c r="S538" s="244"/>
      <c r="T538" s="527">
        <v>2005</v>
      </c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1318"/>
    </row>
    <row r="539" spans="2:46" s="115" customFormat="1" ht="24" customHeight="1">
      <c r="B539" s="1823"/>
      <c r="C539" s="228" t="s">
        <v>12633</v>
      </c>
      <c r="D539" s="228" t="s">
        <v>21902</v>
      </c>
      <c r="E539" s="292" t="s">
        <v>16757</v>
      </c>
      <c r="F539" s="228" t="s">
        <v>12635</v>
      </c>
      <c r="G539" s="361">
        <v>340</v>
      </c>
      <c r="H539" s="228"/>
      <c r="I539" s="228"/>
      <c r="J539" s="228"/>
      <c r="K539" s="244"/>
      <c r="L539" s="244"/>
      <c r="M539" s="244"/>
      <c r="N539" s="244"/>
      <c r="O539" s="244"/>
      <c r="P539" s="244"/>
      <c r="Q539" s="244"/>
      <c r="R539" s="244"/>
      <c r="S539" s="244"/>
      <c r="T539" s="527">
        <v>2009</v>
      </c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1318"/>
    </row>
    <row r="540" spans="2:46" s="115" customFormat="1" ht="24" customHeight="1">
      <c r="B540" s="1817"/>
      <c r="C540" s="228" t="s">
        <v>12633</v>
      </c>
      <c r="D540" s="228" t="s">
        <v>21903</v>
      </c>
      <c r="E540" s="292" t="s">
        <v>16758</v>
      </c>
      <c r="F540" s="228" t="s">
        <v>12635</v>
      </c>
      <c r="G540" s="826">
        <v>140</v>
      </c>
      <c r="H540" s="228"/>
      <c r="I540" s="228"/>
      <c r="J540" s="228"/>
      <c r="K540" s="244"/>
      <c r="L540" s="244"/>
      <c r="M540" s="244"/>
      <c r="N540" s="244"/>
      <c r="O540" s="244"/>
      <c r="P540" s="244"/>
      <c r="Q540" s="244"/>
      <c r="R540" s="244"/>
      <c r="S540" s="244"/>
      <c r="T540" s="527">
        <v>2010</v>
      </c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1318"/>
    </row>
    <row r="541" spans="2:46" s="115" customFormat="1" ht="24" customHeight="1">
      <c r="B541" s="1817"/>
      <c r="C541" s="228" t="s">
        <v>12633</v>
      </c>
      <c r="D541" s="228" t="s">
        <v>21904</v>
      </c>
      <c r="E541" s="292" t="s">
        <v>16759</v>
      </c>
      <c r="F541" s="228" t="s">
        <v>12635</v>
      </c>
      <c r="G541" s="361">
        <v>240</v>
      </c>
      <c r="H541" s="228"/>
      <c r="I541" s="228"/>
      <c r="J541" s="228"/>
      <c r="K541" s="244"/>
      <c r="L541" s="244"/>
      <c r="M541" s="244"/>
      <c r="N541" s="244"/>
      <c r="O541" s="244"/>
      <c r="P541" s="244"/>
      <c r="Q541" s="244"/>
      <c r="R541" s="244"/>
      <c r="S541" s="244"/>
      <c r="T541" s="527">
        <v>2002</v>
      </c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1318"/>
    </row>
    <row r="542" spans="2:46" s="115" customFormat="1" ht="24" customHeight="1">
      <c r="B542" s="1817"/>
      <c r="C542" s="228" t="s">
        <v>12633</v>
      </c>
      <c r="D542" s="228" t="s">
        <v>10688</v>
      </c>
      <c r="E542" s="292" t="s">
        <v>16760</v>
      </c>
      <c r="F542" s="228" t="s">
        <v>12635</v>
      </c>
      <c r="G542" s="826">
        <v>435</v>
      </c>
      <c r="H542" s="228"/>
      <c r="I542" s="228"/>
      <c r="J542" s="228"/>
      <c r="K542" s="244"/>
      <c r="L542" s="244"/>
      <c r="M542" s="244"/>
      <c r="N542" s="244"/>
      <c r="O542" s="244"/>
      <c r="P542" s="244"/>
      <c r="Q542" s="244"/>
      <c r="R542" s="244"/>
      <c r="S542" s="244"/>
      <c r="T542" s="527">
        <v>2008</v>
      </c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1318"/>
    </row>
    <row r="543" spans="2:46" s="115" customFormat="1" ht="24" customHeight="1">
      <c r="B543" s="1817"/>
      <c r="C543" s="228" t="s">
        <v>12633</v>
      </c>
      <c r="D543" s="228" t="s">
        <v>21905</v>
      </c>
      <c r="E543" s="292" t="s">
        <v>16761</v>
      </c>
      <c r="F543" s="228" t="s">
        <v>12635</v>
      </c>
      <c r="G543" s="826">
        <v>140</v>
      </c>
      <c r="H543" s="228"/>
      <c r="I543" s="228"/>
      <c r="J543" s="228"/>
      <c r="K543" s="244"/>
      <c r="L543" s="244"/>
      <c r="M543" s="244"/>
      <c r="N543" s="244"/>
      <c r="O543" s="244"/>
      <c r="P543" s="244"/>
      <c r="Q543" s="244"/>
      <c r="R543" s="244"/>
      <c r="S543" s="244"/>
      <c r="T543" s="527">
        <v>2006</v>
      </c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1318"/>
    </row>
    <row r="544" spans="2:46" s="115" customFormat="1" ht="24" customHeight="1">
      <c r="B544" s="1817"/>
      <c r="C544" s="228" t="s">
        <v>12633</v>
      </c>
      <c r="D544" s="228" t="s">
        <v>21905</v>
      </c>
      <c r="E544" s="292" t="s">
        <v>16762</v>
      </c>
      <c r="F544" s="228" t="s">
        <v>12635</v>
      </c>
      <c r="G544" s="361">
        <v>140</v>
      </c>
      <c r="H544" s="228"/>
      <c r="I544" s="228"/>
      <c r="J544" s="228"/>
      <c r="K544" s="244"/>
      <c r="L544" s="244"/>
      <c r="M544" s="244"/>
      <c r="N544" s="244"/>
      <c r="O544" s="244"/>
      <c r="P544" s="244"/>
      <c r="Q544" s="244"/>
      <c r="R544" s="244"/>
      <c r="S544" s="244"/>
      <c r="T544" s="527">
        <v>2006</v>
      </c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1318"/>
    </row>
    <row r="545" spans="2:46" s="115" customFormat="1" ht="24" customHeight="1">
      <c r="B545" s="1817"/>
      <c r="C545" s="228" t="s">
        <v>12633</v>
      </c>
      <c r="D545" s="228" t="s">
        <v>21905</v>
      </c>
      <c r="E545" s="292" t="s">
        <v>16762</v>
      </c>
      <c r="F545" s="228" t="s">
        <v>12635</v>
      </c>
      <c r="G545" s="361">
        <v>140</v>
      </c>
      <c r="H545" s="228"/>
      <c r="I545" s="228"/>
      <c r="J545" s="228"/>
      <c r="K545" s="244"/>
      <c r="L545" s="244"/>
      <c r="M545" s="244"/>
      <c r="N545" s="244"/>
      <c r="O545" s="244"/>
      <c r="P545" s="244"/>
      <c r="Q545" s="244"/>
      <c r="R545" s="244"/>
      <c r="S545" s="244"/>
      <c r="T545" s="527">
        <v>2006</v>
      </c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1318"/>
    </row>
    <row r="546" spans="2:46" s="115" customFormat="1" ht="24" customHeight="1">
      <c r="B546" s="1817"/>
      <c r="C546" s="228" t="s">
        <v>12633</v>
      </c>
      <c r="D546" s="228" t="s">
        <v>21906</v>
      </c>
      <c r="E546" s="292" t="s">
        <v>18382</v>
      </c>
      <c r="F546" s="228" t="s">
        <v>12635</v>
      </c>
      <c r="G546" s="826">
        <v>260</v>
      </c>
      <c r="H546" s="228"/>
      <c r="I546" s="228"/>
      <c r="J546" s="228"/>
      <c r="K546" s="244"/>
      <c r="L546" s="244"/>
      <c r="M546" s="244"/>
      <c r="N546" s="244"/>
      <c r="O546" s="244"/>
      <c r="P546" s="244"/>
      <c r="Q546" s="244"/>
      <c r="R546" s="244"/>
      <c r="S546" s="244"/>
      <c r="T546" s="527">
        <v>2006</v>
      </c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1318"/>
    </row>
    <row r="547" spans="2:46" s="115" customFormat="1" ht="24" customHeight="1">
      <c r="B547" s="1817"/>
      <c r="C547" s="228" t="s">
        <v>12633</v>
      </c>
      <c r="D547" s="228" t="s">
        <v>10800</v>
      </c>
      <c r="E547" s="292" t="s">
        <v>16763</v>
      </c>
      <c r="F547" s="228" t="s">
        <v>12635</v>
      </c>
      <c r="G547" s="361"/>
      <c r="H547" s="228"/>
      <c r="I547" s="228"/>
      <c r="J547" s="228"/>
      <c r="K547" s="244"/>
      <c r="L547" s="244"/>
      <c r="M547" s="244"/>
      <c r="N547" s="244"/>
      <c r="O547" s="244"/>
      <c r="P547" s="244"/>
      <c r="Q547" s="244"/>
      <c r="R547" s="244"/>
      <c r="S547" s="244"/>
      <c r="T547" s="527">
        <v>2006</v>
      </c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1318"/>
    </row>
    <row r="548" spans="2:46" s="115" customFormat="1" ht="24" customHeight="1">
      <c r="B548" s="1817"/>
      <c r="C548" s="228" t="s">
        <v>12633</v>
      </c>
      <c r="D548" s="228" t="s">
        <v>21907</v>
      </c>
      <c r="E548" s="292" t="s">
        <v>16764</v>
      </c>
      <c r="F548" s="228" t="s">
        <v>12635</v>
      </c>
      <c r="G548" s="826">
        <v>337</v>
      </c>
      <c r="H548" s="228"/>
      <c r="I548" s="228"/>
      <c r="J548" s="228"/>
      <c r="K548" s="244"/>
      <c r="L548" s="244"/>
      <c r="M548" s="244"/>
      <c r="N548" s="244"/>
      <c r="O548" s="244"/>
      <c r="P548" s="244"/>
      <c r="Q548" s="244"/>
      <c r="R548" s="244"/>
      <c r="S548" s="244"/>
      <c r="T548" s="527">
        <v>2009</v>
      </c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1318"/>
    </row>
    <row r="549" spans="2:46" s="115" customFormat="1" ht="24" customHeight="1">
      <c r="B549" s="1817"/>
      <c r="C549" s="228" t="s">
        <v>12633</v>
      </c>
      <c r="D549" s="228" t="s">
        <v>21907</v>
      </c>
      <c r="E549" s="292" t="s">
        <v>16765</v>
      </c>
      <c r="F549" s="228" t="s">
        <v>12635</v>
      </c>
      <c r="G549" s="826">
        <v>343</v>
      </c>
      <c r="H549" s="228"/>
      <c r="I549" s="228"/>
      <c r="J549" s="228"/>
      <c r="K549" s="244"/>
      <c r="L549" s="244"/>
      <c r="M549" s="244"/>
      <c r="N549" s="244"/>
      <c r="O549" s="244"/>
      <c r="P549" s="244"/>
      <c r="Q549" s="244"/>
      <c r="R549" s="244"/>
      <c r="S549" s="244"/>
      <c r="T549" s="527">
        <v>2012</v>
      </c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1318"/>
    </row>
    <row r="550" spans="2:46" s="115" customFormat="1" ht="24" customHeight="1">
      <c r="B550" s="1817"/>
      <c r="C550" s="228" t="s">
        <v>12633</v>
      </c>
      <c r="D550" s="228" t="s">
        <v>21908</v>
      </c>
      <c r="E550" s="292" t="s">
        <v>16766</v>
      </c>
      <c r="F550" s="228" t="s">
        <v>12635</v>
      </c>
      <c r="G550" s="361">
        <v>360</v>
      </c>
      <c r="H550" s="228"/>
      <c r="I550" s="228"/>
      <c r="J550" s="228"/>
      <c r="K550" s="244"/>
      <c r="L550" s="244"/>
      <c r="M550" s="244"/>
      <c r="N550" s="244"/>
      <c r="O550" s="244"/>
      <c r="P550" s="244"/>
      <c r="Q550" s="244"/>
      <c r="R550" s="244"/>
      <c r="S550" s="244"/>
      <c r="T550" s="527">
        <v>2004</v>
      </c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1318"/>
    </row>
    <row r="551" spans="2:46" s="115" customFormat="1" ht="24" customHeight="1">
      <c r="B551" s="1817"/>
      <c r="C551" s="228" t="s">
        <v>12633</v>
      </c>
      <c r="D551" s="228" t="s">
        <v>21908</v>
      </c>
      <c r="E551" s="292" t="s">
        <v>18383</v>
      </c>
      <c r="F551" s="228" t="s">
        <v>12635</v>
      </c>
      <c r="G551" s="826">
        <v>1044</v>
      </c>
      <c r="H551" s="228"/>
      <c r="I551" s="228"/>
      <c r="J551" s="228"/>
      <c r="K551" s="244"/>
      <c r="L551" s="244"/>
      <c r="M551" s="244"/>
      <c r="N551" s="244"/>
      <c r="O551" s="244"/>
      <c r="P551" s="244"/>
      <c r="Q551" s="244"/>
      <c r="R551" s="244"/>
      <c r="S551" s="244"/>
      <c r="T551" s="527">
        <v>2004</v>
      </c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1318"/>
    </row>
    <row r="552" spans="2:46" s="115" customFormat="1" ht="24" customHeight="1">
      <c r="B552" s="1817"/>
      <c r="C552" s="228" t="s">
        <v>12633</v>
      </c>
      <c r="D552" s="228" t="s">
        <v>21909</v>
      </c>
      <c r="E552" s="292" t="s">
        <v>16767</v>
      </c>
      <c r="F552" s="228" t="s">
        <v>12635</v>
      </c>
      <c r="G552" s="361">
        <v>210</v>
      </c>
      <c r="H552" s="228"/>
      <c r="I552" s="228"/>
      <c r="J552" s="228"/>
      <c r="K552" s="244"/>
      <c r="L552" s="244"/>
      <c r="M552" s="244"/>
      <c r="N552" s="244"/>
      <c r="O552" s="244"/>
      <c r="P552" s="244"/>
      <c r="Q552" s="244"/>
      <c r="R552" s="244"/>
      <c r="S552" s="244"/>
      <c r="T552" s="527">
        <v>2004</v>
      </c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1318"/>
    </row>
    <row r="553" spans="2:46" s="115" customFormat="1" ht="24" customHeight="1">
      <c r="B553" s="1817"/>
      <c r="C553" s="228" t="s">
        <v>12633</v>
      </c>
      <c r="D553" s="228" t="s">
        <v>21910</v>
      </c>
      <c r="E553" s="292" t="s">
        <v>16768</v>
      </c>
      <c r="F553" s="228" t="s">
        <v>12635</v>
      </c>
      <c r="G553" s="826">
        <v>260</v>
      </c>
      <c r="H553" s="228"/>
      <c r="I553" s="228"/>
      <c r="J553" s="228"/>
      <c r="K553" s="244"/>
      <c r="L553" s="244"/>
      <c r="M553" s="244"/>
      <c r="N553" s="244"/>
      <c r="O553" s="244"/>
      <c r="P553" s="244"/>
      <c r="Q553" s="244"/>
      <c r="R553" s="244"/>
      <c r="S553" s="244"/>
      <c r="T553" s="527">
        <v>2004</v>
      </c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1318"/>
    </row>
    <row r="554" spans="2:46" s="115" customFormat="1" ht="24" customHeight="1">
      <c r="B554" s="1817"/>
      <c r="C554" s="228" t="s">
        <v>12633</v>
      </c>
      <c r="D554" s="228" t="s">
        <v>21911</v>
      </c>
      <c r="E554" s="292" t="s">
        <v>16769</v>
      </c>
      <c r="F554" s="228" t="s">
        <v>12635</v>
      </c>
      <c r="G554" s="361">
        <v>407</v>
      </c>
      <c r="H554" s="228"/>
      <c r="I554" s="228"/>
      <c r="J554" s="228"/>
      <c r="K554" s="244"/>
      <c r="L554" s="244"/>
      <c r="M554" s="244"/>
      <c r="N554" s="244"/>
      <c r="O554" s="244"/>
      <c r="P554" s="244"/>
      <c r="Q554" s="244"/>
      <c r="R554" s="244"/>
      <c r="S554" s="244"/>
      <c r="T554" s="527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1318"/>
    </row>
    <row r="555" spans="2:46" s="115" customFormat="1" ht="24" customHeight="1">
      <c r="B555" s="1817"/>
      <c r="C555" s="228" t="s">
        <v>12633</v>
      </c>
      <c r="D555" s="228" t="s">
        <v>21911</v>
      </c>
      <c r="E555" s="292" t="s">
        <v>18384</v>
      </c>
      <c r="F555" s="228" t="s">
        <v>12635</v>
      </c>
      <c r="G555" s="826">
        <v>105</v>
      </c>
      <c r="H555" s="228"/>
      <c r="I555" s="228"/>
      <c r="J555" s="228"/>
      <c r="K555" s="244"/>
      <c r="L555" s="244"/>
      <c r="M555" s="244"/>
      <c r="N555" s="244"/>
      <c r="O555" s="244"/>
      <c r="P555" s="244"/>
      <c r="Q555" s="244"/>
      <c r="R555" s="244"/>
      <c r="S555" s="244"/>
      <c r="T555" s="527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1318"/>
    </row>
    <row r="556" spans="2:46" s="115" customFormat="1" ht="24" customHeight="1">
      <c r="B556" s="1817"/>
      <c r="C556" s="228" t="s">
        <v>12633</v>
      </c>
      <c r="D556" s="228" t="s">
        <v>21912</v>
      </c>
      <c r="E556" s="292" t="s">
        <v>18385</v>
      </c>
      <c r="F556" s="228" t="s">
        <v>12635</v>
      </c>
      <c r="G556" s="361">
        <v>230</v>
      </c>
      <c r="H556" s="228"/>
      <c r="I556" s="228"/>
      <c r="J556" s="228"/>
      <c r="K556" s="244"/>
      <c r="L556" s="244"/>
      <c r="M556" s="244"/>
      <c r="N556" s="244"/>
      <c r="O556" s="244"/>
      <c r="P556" s="244"/>
      <c r="Q556" s="244"/>
      <c r="R556" s="244"/>
      <c r="S556" s="244"/>
      <c r="T556" s="527">
        <v>2007</v>
      </c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1318"/>
    </row>
    <row r="557" spans="2:46" s="115" customFormat="1" ht="24" customHeight="1">
      <c r="B557" s="1817"/>
      <c r="C557" s="228" t="s">
        <v>12633</v>
      </c>
      <c r="D557" s="228" t="s">
        <v>21913</v>
      </c>
      <c r="E557" s="292" t="s">
        <v>18386</v>
      </c>
      <c r="F557" s="228" t="s">
        <v>12635</v>
      </c>
      <c r="G557" s="361">
        <v>260</v>
      </c>
      <c r="H557" s="228"/>
      <c r="I557" s="228"/>
      <c r="J557" s="228"/>
      <c r="K557" s="244"/>
      <c r="L557" s="244"/>
      <c r="M557" s="244"/>
      <c r="N557" s="244"/>
      <c r="O557" s="244"/>
      <c r="P557" s="244"/>
      <c r="Q557" s="244"/>
      <c r="R557" s="244"/>
      <c r="S557" s="244"/>
      <c r="T557" s="527">
        <v>2002</v>
      </c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1318"/>
    </row>
    <row r="558" spans="2:46" s="115" customFormat="1" ht="24" customHeight="1">
      <c r="B558" s="1817"/>
      <c r="C558" s="228" t="s">
        <v>12633</v>
      </c>
      <c r="D558" s="228" t="s">
        <v>21407</v>
      </c>
      <c r="E558" s="292" t="s">
        <v>16772</v>
      </c>
      <c r="F558" s="228" t="s">
        <v>12635</v>
      </c>
      <c r="G558" s="361">
        <v>608</v>
      </c>
      <c r="H558" s="228"/>
      <c r="I558" s="228"/>
      <c r="J558" s="228"/>
      <c r="K558" s="244"/>
      <c r="L558" s="244"/>
      <c r="M558" s="244"/>
      <c r="N558" s="244"/>
      <c r="O558" s="244"/>
      <c r="P558" s="244"/>
      <c r="Q558" s="244"/>
      <c r="R558" s="244"/>
      <c r="S558" s="244"/>
      <c r="T558" s="527">
        <v>2021</v>
      </c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1318"/>
    </row>
    <row r="559" spans="2:46" s="115" customFormat="1" ht="24" customHeight="1">
      <c r="B559" s="1817"/>
      <c r="C559" s="228" t="s">
        <v>12633</v>
      </c>
      <c r="D559" s="228" t="s">
        <v>2768</v>
      </c>
      <c r="E559" s="292" t="s">
        <v>16773</v>
      </c>
      <c r="F559" s="228" t="s">
        <v>12635</v>
      </c>
      <c r="G559" s="361">
        <v>1734</v>
      </c>
      <c r="H559" s="228"/>
      <c r="I559" s="228"/>
      <c r="J559" s="228"/>
      <c r="K559" s="244"/>
      <c r="L559" s="244"/>
      <c r="M559" s="244"/>
      <c r="N559" s="244"/>
      <c r="O559" s="244"/>
      <c r="P559" s="244"/>
      <c r="Q559" s="244"/>
      <c r="R559" s="244"/>
      <c r="S559" s="244"/>
      <c r="T559" s="527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1318"/>
    </row>
    <row r="560" spans="2:46" s="115" customFormat="1" ht="24" customHeight="1">
      <c r="B560" s="1817"/>
      <c r="C560" s="228" t="s">
        <v>12633</v>
      </c>
      <c r="D560" s="228" t="s">
        <v>2768</v>
      </c>
      <c r="E560" s="292" t="s">
        <v>18387</v>
      </c>
      <c r="F560" s="228" t="s">
        <v>12635</v>
      </c>
      <c r="G560" s="361">
        <v>1092</v>
      </c>
      <c r="H560" s="228"/>
      <c r="I560" s="228"/>
      <c r="J560" s="228"/>
      <c r="K560" s="244"/>
      <c r="L560" s="244"/>
      <c r="M560" s="244"/>
      <c r="N560" s="244"/>
      <c r="O560" s="244"/>
      <c r="P560" s="244"/>
      <c r="Q560" s="244"/>
      <c r="R560" s="244"/>
      <c r="S560" s="244"/>
      <c r="T560" s="527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1318"/>
    </row>
    <row r="561" spans="2:46" s="115" customFormat="1" ht="24" customHeight="1">
      <c r="B561" s="1817"/>
      <c r="C561" s="228" t="s">
        <v>12633</v>
      </c>
      <c r="D561" s="228" t="s">
        <v>2768</v>
      </c>
      <c r="E561" s="292" t="s">
        <v>16774</v>
      </c>
      <c r="F561" s="228" t="s">
        <v>12635</v>
      </c>
      <c r="G561" s="361">
        <v>461</v>
      </c>
      <c r="H561" s="228"/>
      <c r="I561" s="228"/>
      <c r="J561" s="228"/>
      <c r="K561" s="244"/>
      <c r="L561" s="244"/>
      <c r="M561" s="244"/>
      <c r="N561" s="244"/>
      <c r="O561" s="244"/>
      <c r="P561" s="244"/>
      <c r="Q561" s="244"/>
      <c r="R561" s="244"/>
      <c r="S561" s="244"/>
      <c r="T561" s="527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1318"/>
    </row>
    <row r="562" spans="2:46" s="115" customFormat="1" ht="24" customHeight="1">
      <c r="B562" s="1817"/>
      <c r="C562" s="228" t="s">
        <v>12633</v>
      </c>
      <c r="D562" s="228" t="s">
        <v>21914</v>
      </c>
      <c r="E562" s="292" t="s">
        <v>18388</v>
      </c>
      <c r="F562" s="228" t="s">
        <v>12635</v>
      </c>
      <c r="G562" s="361">
        <v>160</v>
      </c>
      <c r="H562" s="228"/>
      <c r="I562" s="228"/>
      <c r="J562" s="228"/>
      <c r="K562" s="244"/>
      <c r="L562" s="244"/>
      <c r="M562" s="244"/>
      <c r="N562" s="244"/>
      <c r="O562" s="244"/>
      <c r="P562" s="244"/>
      <c r="Q562" s="244"/>
      <c r="R562" s="244"/>
      <c r="S562" s="244"/>
      <c r="T562" s="527">
        <v>2001</v>
      </c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1318"/>
    </row>
    <row r="563" spans="2:46" s="115" customFormat="1" ht="24" customHeight="1">
      <c r="B563" s="1817"/>
      <c r="C563" s="228" t="s">
        <v>12633</v>
      </c>
      <c r="D563" s="228" t="s">
        <v>21915</v>
      </c>
      <c r="E563" s="292" t="s">
        <v>16775</v>
      </c>
      <c r="F563" s="228" t="s">
        <v>12635</v>
      </c>
      <c r="G563" s="361">
        <v>980</v>
      </c>
      <c r="H563" s="228"/>
      <c r="I563" s="228"/>
      <c r="J563" s="228"/>
      <c r="K563" s="244"/>
      <c r="L563" s="244"/>
      <c r="M563" s="244"/>
      <c r="N563" s="244"/>
      <c r="O563" s="244"/>
      <c r="P563" s="244"/>
      <c r="Q563" s="244"/>
      <c r="R563" s="244"/>
      <c r="S563" s="244"/>
      <c r="T563" s="527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1318"/>
    </row>
    <row r="564" spans="2:46" s="115" customFormat="1" ht="24" customHeight="1">
      <c r="B564" s="1817"/>
      <c r="C564" s="228" t="s">
        <v>12633</v>
      </c>
      <c r="D564" s="228" t="s">
        <v>21916</v>
      </c>
      <c r="E564" s="292" t="s">
        <v>16776</v>
      </c>
      <c r="F564" s="228" t="s">
        <v>12635</v>
      </c>
      <c r="G564" s="361">
        <v>550</v>
      </c>
      <c r="H564" s="228"/>
      <c r="I564" s="228"/>
      <c r="J564" s="228"/>
      <c r="K564" s="244"/>
      <c r="L564" s="244"/>
      <c r="M564" s="244"/>
      <c r="N564" s="244"/>
      <c r="O564" s="244"/>
      <c r="P564" s="244"/>
      <c r="Q564" s="244"/>
      <c r="R564" s="244"/>
      <c r="S564" s="244"/>
      <c r="T564" s="527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1318"/>
    </row>
    <row r="565" spans="2:46" s="115" customFormat="1" ht="24" customHeight="1">
      <c r="B565" s="1823"/>
      <c r="C565" s="228" t="s">
        <v>12633</v>
      </c>
      <c r="D565" s="228" t="s">
        <v>21916</v>
      </c>
      <c r="E565" s="292" t="s">
        <v>16777</v>
      </c>
      <c r="F565" s="228" t="s">
        <v>12635</v>
      </c>
      <c r="G565" s="361">
        <v>648</v>
      </c>
      <c r="H565" s="228"/>
      <c r="I565" s="228"/>
      <c r="J565" s="228"/>
      <c r="K565" s="244"/>
      <c r="L565" s="244"/>
      <c r="M565" s="244"/>
      <c r="N565" s="244"/>
      <c r="O565" s="244"/>
      <c r="P565" s="244"/>
      <c r="Q565" s="244"/>
      <c r="R565" s="244"/>
      <c r="S565" s="244"/>
      <c r="T565" s="527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1318"/>
    </row>
    <row r="566" spans="2:46" s="115" customFormat="1" ht="24" customHeight="1">
      <c r="B566" s="1817"/>
      <c r="C566" s="228" t="s">
        <v>12633</v>
      </c>
      <c r="D566" s="228" t="s">
        <v>21917</v>
      </c>
      <c r="E566" s="292" t="s">
        <v>16779</v>
      </c>
      <c r="F566" s="228" t="s">
        <v>12635</v>
      </c>
      <c r="G566" s="361">
        <v>300</v>
      </c>
      <c r="H566" s="228"/>
      <c r="I566" s="228"/>
      <c r="J566" s="228"/>
      <c r="K566" s="244"/>
      <c r="L566" s="244"/>
      <c r="M566" s="244"/>
      <c r="N566" s="244"/>
      <c r="O566" s="244"/>
      <c r="P566" s="244"/>
      <c r="Q566" s="244"/>
      <c r="R566" s="244"/>
      <c r="S566" s="244"/>
      <c r="T566" s="527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1318"/>
    </row>
    <row r="567" spans="2:46" s="115" customFormat="1" ht="24" customHeight="1">
      <c r="B567" s="1823"/>
      <c r="C567" s="228" t="s">
        <v>12633</v>
      </c>
      <c r="D567" s="228" t="s">
        <v>21918</v>
      </c>
      <c r="E567" s="292" t="s">
        <v>16780</v>
      </c>
      <c r="F567" s="228" t="s">
        <v>12635</v>
      </c>
      <c r="G567" s="361">
        <v>694</v>
      </c>
      <c r="H567" s="228"/>
      <c r="I567" s="228"/>
      <c r="J567" s="228"/>
      <c r="K567" s="244"/>
      <c r="L567" s="244"/>
      <c r="M567" s="244"/>
      <c r="N567" s="244"/>
      <c r="O567" s="244"/>
      <c r="P567" s="244"/>
      <c r="Q567" s="244"/>
      <c r="R567" s="244"/>
      <c r="S567" s="244"/>
      <c r="T567" s="527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1318"/>
    </row>
    <row r="568" spans="2:46" s="115" customFormat="1" ht="24" customHeight="1">
      <c r="B568" s="1823"/>
      <c r="C568" s="228" t="s">
        <v>12633</v>
      </c>
      <c r="D568" s="228" t="s">
        <v>21918</v>
      </c>
      <c r="E568" s="292" t="s">
        <v>16781</v>
      </c>
      <c r="F568" s="228" t="s">
        <v>12635</v>
      </c>
      <c r="G568" s="361">
        <v>272</v>
      </c>
      <c r="H568" s="228"/>
      <c r="I568" s="228"/>
      <c r="J568" s="228"/>
      <c r="K568" s="244"/>
      <c r="L568" s="244"/>
      <c r="M568" s="244"/>
      <c r="N568" s="244"/>
      <c r="O568" s="244"/>
      <c r="P568" s="244"/>
      <c r="Q568" s="244"/>
      <c r="R568" s="244"/>
      <c r="S568" s="244"/>
      <c r="T568" s="527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1318"/>
    </row>
    <row r="569" spans="2:46" s="115" customFormat="1" ht="24" customHeight="1">
      <c r="B569" s="1823"/>
      <c r="C569" s="228" t="s">
        <v>12633</v>
      </c>
      <c r="D569" s="228" t="s">
        <v>21918</v>
      </c>
      <c r="E569" s="292" t="s">
        <v>16782</v>
      </c>
      <c r="F569" s="228" t="s">
        <v>12635</v>
      </c>
      <c r="G569" s="361">
        <v>380</v>
      </c>
      <c r="H569" s="228"/>
      <c r="I569" s="228"/>
      <c r="J569" s="228"/>
      <c r="K569" s="244"/>
      <c r="L569" s="244"/>
      <c r="M569" s="244"/>
      <c r="N569" s="244"/>
      <c r="O569" s="244"/>
      <c r="P569" s="244"/>
      <c r="Q569" s="244"/>
      <c r="R569" s="244"/>
      <c r="S569" s="244"/>
      <c r="T569" s="527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1318"/>
    </row>
    <row r="570" spans="2:46" s="115" customFormat="1" ht="24" customHeight="1">
      <c r="B570" s="1823"/>
      <c r="C570" s="228" t="s">
        <v>12633</v>
      </c>
      <c r="D570" s="228" t="s">
        <v>21402</v>
      </c>
      <c r="E570" s="292" t="s">
        <v>18389</v>
      </c>
      <c r="F570" s="228" t="s">
        <v>12635</v>
      </c>
      <c r="G570" s="361">
        <v>120</v>
      </c>
      <c r="H570" s="228"/>
      <c r="I570" s="228"/>
      <c r="J570" s="228"/>
      <c r="K570" s="244"/>
      <c r="L570" s="244"/>
      <c r="M570" s="244"/>
      <c r="N570" s="244"/>
      <c r="O570" s="244"/>
      <c r="P570" s="244"/>
      <c r="Q570" s="244"/>
      <c r="R570" s="244"/>
      <c r="S570" s="244"/>
      <c r="T570" s="527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1318"/>
    </row>
    <row r="571" spans="2:46" s="115" customFormat="1" ht="24" customHeight="1">
      <c r="B571" s="1823"/>
      <c r="C571" s="228" t="s">
        <v>12633</v>
      </c>
      <c r="D571" s="228" t="s">
        <v>21919</v>
      </c>
      <c r="E571" s="292" t="s">
        <v>16783</v>
      </c>
      <c r="F571" s="228" t="s">
        <v>12635</v>
      </c>
      <c r="G571" s="826">
        <v>160</v>
      </c>
      <c r="H571" s="228"/>
      <c r="I571" s="228"/>
      <c r="J571" s="228"/>
      <c r="K571" s="244"/>
      <c r="L571" s="244"/>
      <c r="M571" s="244"/>
      <c r="N571" s="244"/>
      <c r="O571" s="244"/>
      <c r="P571" s="244"/>
      <c r="Q571" s="244"/>
      <c r="R571" s="244"/>
      <c r="S571" s="244"/>
      <c r="T571" s="527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1318"/>
    </row>
    <row r="572" spans="2:46" s="115" customFormat="1" ht="24" customHeight="1">
      <c r="B572" s="1823"/>
      <c r="C572" s="228" t="s">
        <v>12633</v>
      </c>
      <c r="D572" s="228" t="s">
        <v>21870</v>
      </c>
      <c r="E572" s="292" t="s">
        <v>18390</v>
      </c>
      <c r="F572" s="228" t="s">
        <v>12635</v>
      </c>
      <c r="G572" s="361">
        <v>218</v>
      </c>
      <c r="H572" s="228"/>
      <c r="I572" s="228"/>
      <c r="J572" s="228"/>
      <c r="K572" s="244"/>
      <c r="L572" s="244"/>
      <c r="M572" s="244"/>
      <c r="N572" s="244"/>
      <c r="O572" s="244"/>
      <c r="P572" s="244"/>
      <c r="Q572" s="244"/>
      <c r="R572" s="244"/>
      <c r="S572" s="244"/>
      <c r="T572" s="527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1318"/>
    </row>
    <row r="573" spans="2:46" s="115" customFormat="1" ht="24" customHeight="1">
      <c r="B573" s="1817"/>
      <c r="C573" s="228" t="s">
        <v>12633</v>
      </c>
      <c r="D573" s="228" t="s">
        <v>21920</v>
      </c>
      <c r="E573" s="292" t="s">
        <v>16784</v>
      </c>
      <c r="F573" s="228" t="s">
        <v>12635</v>
      </c>
      <c r="G573" s="361">
        <v>160</v>
      </c>
      <c r="H573" s="228"/>
      <c r="I573" s="228"/>
      <c r="J573" s="228"/>
      <c r="K573" s="244"/>
      <c r="L573" s="244"/>
      <c r="M573" s="244"/>
      <c r="N573" s="244"/>
      <c r="O573" s="244"/>
      <c r="P573" s="244"/>
      <c r="Q573" s="244"/>
      <c r="R573" s="244"/>
      <c r="S573" s="244"/>
      <c r="T573" s="527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1318"/>
    </row>
    <row r="574" spans="2:46" s="115" customFormat="1" ht="24" customHeight="1">
      <c r="B574" s="1817"/>
      <c r="C574" s="228" t="s">
        <v>12633</v>
      </c>
      <c r="D574" s="228" t="s">
        <v>21921</v>
      </c>
      <c r="E574" s="292" t="s">
        <v>16785</v>
      </c>
      <c r="F574" s="228" t="s">
        <v>12635</v>
      </c>
      <c r="G574" s="361">
        <v>550</v>
      </c>
      <c r="H574" s="228"/>
      <c r="I574" s="228"/>
      <c r="J574" s="228"/>
      <c r="K574" s="244"/>
      <c r="L574" s="244"/>
      <c r="M574" s="244"/>
      <c r="N574" s="244"/>
      <c r="O574" s="244"/>
      <c r="P574" s="244"/>
      <c r="Q574" s="244"/>
      <c r="R574" s="244"/>
      <c r="S574" s="244"/>
      <c r="T574" s="527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1318"/>
    </row>
    <row r="575" spans="2:46" s="115" customFormat="1" ht="24" customHeight="1">
      <c r="B575" s="1817"/>
      <c r="C575" s="228" t="s">
        <v>12633</v>
      </c>
      <c r="D575" s="228" t="s">
        <v>21921</v>
      </c>
      <c r="E575" s="292" t="s">
        <v>16786</v>
      </c>
      <c r="F575" s="228" t="s">
        <v>12635</v>
      </c>
      <c r="G575" s="361">
        <v>140</v>
      </c>
      <c r="H575" s="228"/>
      <c r="I575" s="228"/>
      <c r="J575" s="228"/>
      <c r="K575" s="244"/>
      <c r="L575" s="244"/>
      <c r="M575" s="244"/>
      <c r="N575" s="244"/>
      <c r="O575" s="244"/>
      <c r="P575" s="244"/>
      <c r="Q575" s="244"/>
      <c r="R575" s="244"/>
      <c r="S575" s="244"/>
      <c r="T575" s="527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1318"/>
    </row>
    <row r="576" spans="2:46" s="115" customFormat="1" ht="24" customHeight="1">
      <c r="B576" s="1817"/>
      <c r="C576" s="228" t="s">
        <v>12633</v>
      </c>
      <c r="D576" s="228" t="s">
        <v>21922</v>
      </c>
      <c r="E576" s="292" t="s">
        <v>18391</v>
      </c>
      <c r="F576" s="228" t="s">
        <v>12635</v>
      </c>
      <c r="G576" s="361">
        <v>162</v>
      </c>
      <c r="H576" s="228"/>
      <c r="I576" s="228"/>
      <c r="J576" s="228"/>
      <c r="K576" s="244"/>
      <c r="L576" s="244"/>
      <c r="M576" s="244"/>
      <c r="N576" s="244"/>
      <c r="O576" s="244"/>
      <c r="P576" s="244"/>
      <c r="Q576" s="244"/>
      <c r="R576" s="244"/>
      <c r="S576" s="244"/>
      <c r="T576" s="527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1318"/>
    </row>
    <row r="577" spans="2:46" s="115" customFormat="1" ht="24" customHeight="1">
      <c r="B577" s="1817"/>
      <c r="C577" s="228" t="s">
        <v>12633</v>
      </c>
      <c r="D577" s="228" t="s">
        <v>10681</v>
      </c>
      <c r="E577" s="292" t="s">
        <v>16787</v>
      </c>
      <c r="F577" s="228" t="s">
        <v>12635</v>
      </c>
      <c r="G577" s="361">
        <v>714</v>
      </c>
      <c r="H577" s="228"/>
      <c r="I577" s="228"/>
      <c r="J577" s="228"/>
      <c r="K577" s="244"/>
      <c r="L577" s="244"/>
      <c r="M577" s="244"/>
      <c r="N577" s="244"/>
      <c r="O577" s="244"/>
      <c r="P577" s="244"/>
      <c r="Q577" s="244"/>
      <c r="R577" s="244"/>
      <c r="S577" s="244"/>
      <c r="T577" s="527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1318"/>
    </row>
    <row r="578" spans="2:46" s="115" customFormat="1" ht="24" customHeight="1">
      <c r="B578" s="1817"/>
      <c r="C578" s="228" t="s">
        <v>12633</v>
      </c>
      <c r="D578" s="228" t="s">
        <v>10695</v>
      </c>
      <c r="E578" s="292" t="s">
        <v>16788</v>
      </c>
      <c r="F578" s="228" t="s">
        <v>12635</v>
      </c>
      <c r="G578" s="361">
        <v>640</v>
      </c>
      <c r="H578" s="228"/>
      <c r="I578" s="228"/>
      <c r="J578" s="228"/>
      <c r="K578" s="244"/>
      <c r="L578" s="244"/>
      <c r="M578" s="244"/>
      <c r="N578" s="244"/>
      <c r="O578" s="244"/>
      <c r="P578" s="244"/>
      <c r="Q578" s="244"/>
      <c r="R578" s="244"/>
      <c r="S578" s="244"/>
      <c r="T578" s="527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1318"/>
    </row>
    <row r="579" spans="2:46" s="115" customFormat="1" ht="24" customHeight="1">
      <c r="B579" s="1817"/>
      <c r="C579" s="228" t="s">
        <v>12633</v>
      </c>
      <c r="D579" s="228" t="s">
        <v>10695</v>
      </c>
      <c r="E579" s="292" t="s">
        <v>16789</v>
      </c>
      <c r="F579" s="228" t="s">
        <v>12635</v>
      </c>
      <c r="G579" s="361">
        <v>200</v>
      </c>
      <c r="H579" s="228"/>
      <c r="I579" s="228"/>
      <c r="J579" s="228"/>
      <c r="K579" s="244"/>
      <c r="L579" s="244"/>
      <c r="M579" s="244"/>
      <c r="N579" s="244"/>
      <c r="O579" s="244"/>
      <c r="P579" s="244"/>
      <c r="Q579" s="244"/>
      <c r="R579" s="244"/>
      <c r="S579" s="244"/>
      <c r="T579" s="527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1318"/>
    </row>
    <row r="580" spans="2:46" s="115" customFormat="1" ht="24" customHeight="1">
      <c r="B580" s="1817"/>
      <c r="C580" s="228" t="s">
        <v>12633</v>
      </c>
      <c r="D580" s="228" t="s">
        <v>21923</v>
      </c>
      <c r="E580" s="292" t="s">
        <v>16791</v>
      </c>
      <c r="F580" s="228" t="s">
        <v>12635</v>
      </c>
      <c r="G580" s="361">
        <v>640</v>
      </c>
      <c r="H580" s="228"/>
      <c r="I580" s="228"/>
      <c r="J580" s="228"/>
      <c r="K580" s="244"/>
      <c r="L580" s="244"/>
      <c r="M580" s="244"/>
      <c r="N580" s="244"/>
      <c r="O580" s="244"/>
      <c r="P580" s="244"/>
      <c r="Q580" s="244"/>
      <c r="R580" s="244"/>
      <c r="S580" s="244"/>
      <c r="T580" s="527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1318"/>
    </row>
    <row r="581" spans="2:46" s="115" customFormat="1" ht="24" customHeight="1">
      <c r="B581" s="1817"/>
      <c r="C581" s="228" t="s">
        <v>12633</v>
      </c>
      <c r="D581" s="228" t="s">
        <v>21923</v>
      </c>
      <c r="E581" s="292" t="s">
        <v>16792</v>
      </c>
      <c r="F581" s="228" t="s">
        <v>12635</v>
      </c>
      <c r="G581" s="361">
        <v>640</v>
      </c>
      <c r="H581" s="228"/>
      <c r="I581" s="228"/>
      <c r="J581" s="228"/>
      <c r="K581" s="244"/>
      <c r="L581" s="244"/>
      <c r="M581" s="244"/>
      <c r="N581" s="244"/>
      <c r="O581" s="244"/>
      <c r="P581" s="244"/>
      <c r="Q581" s="244"/>
      <c r="R581" s="244"/>
      <c r="S581" s="244"/>
      <c r="T581" s="527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1318"/>
    </row>
    <row r="582" spans="2:46" s="115" customFormat="1" ht="24" customHeight="1">
      <c r="B582" s="1817"/>
      <c r="C582" s="228" t="s">
        <v>12633</v>
      </c>
      <c r="D582" s="228" t="s">
        <v>21923</v>
      </c>
      <c r="E582" s="292" t="s">
        <v>16793</v>
      </c>
      <c r="F582" s="228" t="s">
        <v>12635</v>
      </c>
      <c r="G582" s="361">
        <v>468</v>
      </c>
      <c r="H582" s="228"/>
      <c r="I582" s="228"/>
      <c r="J582" s="228"/>
      <c r="K582" s="244"/>
      <c r="L582" s="244"/>
      <c r="M582" s="244"/>
      <c r="N582" s="244"/>
      <c r="O582" s="244"/>
      <c r="P582" s="244"/>
      <c r="Q582" s="244"/>
      <c r="R582" s="244"/>
      <c r="S582" s="244"/>
      <c r="T582" s="527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1318"/>
    </row>
    <row r="583" spans="2:46" s="115" customFormat="1" ht="24" customHeight="1">
      <c r="B583" s="1817"/>
      <c r="C583" s="228" t="s">
        <v>12633</v>
      </c>
      <c r="D583" s="228" t="s">
        <v>21924</v>
      </c>
      <c r="E583" s="292" t="s">
        <v>16795</v>
      </c>
      <c r="F583" s="228" t="s">
        <v>12635</v>
      </c>
      <c r="G583" s="361">
        <v>234</v>
      </c>
      <c r="H583" s="228"/>
      <c r="I583" s="228"/>
      <c r="J583" s="228"/>
      <c r="K583" s="244"/>
      <c r="L583" s="244"/>
      <c r="M583" s="244"/>
      <c r="N583" s="244"/>
      <c r="O583" s="244"/>
      <c r="P583" s="244"/>
      <c r="Q583" s="244"/>
      <c r="R583" s="244"/>
      <c r="S583" s="244"/>
      <c r="T583" s="527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1318"/>
    </row>
    <row r="584" spans="2:46" s="115" customFormat="1" ht="24" customHeight="1">
      <c r="B584" s="1817"/>
      <c r="C584" s="228" t="s">
        <v>12633</v>
      </c>
      <c r="D584" s="228" t="s">
        <v>21925</v>
      </c>
      <c r="E584" s="292" t="s">
        <v>16796</v>
      </c>
      <c r="F584" s="228" t="s">
        <v>12635</v>
      </c>
      <c r="G584" s="361">
        <v>190</v>
      </c>
      <c r="H584" s="228"/>
      <c r="I584" s="228"/>
      <c r="J584" s="228"/>
      <c r="K584" s="244"/>
      <c r="L584" s="244"/>
      <c r="M584" s="244"/>
      <c r="N584" s="244"/>
      <c r="O584" s="244"/>
      <c r="P584" s="244"/>
      <c r="Q584" s="244"/>
      <c r="R584" s="244"/>
      <c r="S584" s="244"/>
      <c r="T584" s="527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1318"/>
    </row>
    <row r="585" spans="2:46" s="115" customFormat="1" ht="24" customHeight="1">
      <c r="B585" s="1817"/>
      <c r="C585" s="228" t="s">
        <v>12633</v>
      </c>
      <c r="D585" s="228" t="s">
        <v>21926</v>
      </c>
      <c r="E585" s="292" t="s">
        <v>16797</v>
      </c>
      <c r="F585" s="228" t="s">
        <v>12635</v>
      </c>
      <c r="G585" s="361">
        <v>500</v>
      </c>
      <c r="H585" s="228"/>
      <c r="I585" s="228"/>
      <c r="J585" s="228"/>
      <c r="K585" s="244"/>
      <c r="L585" s="244"/>
      <c r="M585" s="244"/>
      <c r="N585" s="244"/>
      <c r="O585" s="244"/>
      <c r="P585" s="244"/>
      <c r="Q585" s="244"/>
      <c r="R585" s="244"/>
      <c r="S585" s="244"/>
      <c r="T585" s="527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1318"/>
    </row>
    <row r="586" spans="2:46" s="115" customFormat="1" ht="24" customHeight="1">
      <c r="B586" s="1817"/>
      <c r="C586" s="228" t="s">
        <v>12633</v>
      </c>
      <c r="D586" s="228" t="s">
        <v>21926</v>
      </c>
      <c r="E586" s="292" t="s">
        <v>16798</v>
      </c>
      <c r="F586" s="228" t="s">
        <v>12635</v>
      </c>
      <c r="G586" s="826">
        <v>200</v>
      </c>
      <c r="H586" s="228"/>
      <c r="I586" s="228"/>
      <c r="J586" s="228"/>
      <c r="K586" s="244"/>
      <c r="L586" s="244"/>
      <c r="M586" s="244"/>
      <c r="N586" s="244"/>
      <c r="O586" s="244"/>
      <c r="P586" s="244"/>
      <c r="Q586" s="244"/>
      <c r="R586" s="244"/>
      <c r="S586" s="244"/>
      <c r="T586" s="527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1318"/>
    </row>
    <row r="587" spans="2:46" s="115" customFormat="1" ht="24" customHeight="1">
      <c r="B587" s="1817"/>
      <c r="C587" s="228" t="s">
        <v>12633</v>
      </c>
      <c r="D587" s="228" t="s">
        <v>21927</v>
      </c>
      <c r="E587" s="292" t="s">
        <v>18392</v>
      </c>
      <c r="F587" s="228" t="s">
        <v>12635</v>
      </c>
      <c r="G587" s="826"/>
      <c r="H587" s="228"/>
      <c r="I587" s="228"/>
      <c r="J587" s="228"/>
      <c r="K587" s="244"/>
      <c r="L587" s="244"/>
      <c r="M587" s="244"/>
      <c r="N587" s="244"/>
      <c r="O587" s="244"/>
      <c r="P587" s="244"/>
      <c r="Q587" s="244"/>
      <c r="R587" s="244"/>
      <c r="S587" s="244"/>
      <c r="T587" s="527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1318"/>
    </row>
    <row r="588" spans="2:46" s="115" customFormat="1" ht="24" customHeight="1">
      <c r="B588" s="1817"/>
      <c r="C588" s="228" t="s">
        <v>12633</v>
      </c>
      <c r="D588" s="228" t="s">
        <v>21928</v>
      </c>
      <c r="E588" s="292" t="s">
        <v>16799</v>
      </c>
      <c r="F588" s="228" t="s">
        <v>12635</v>
      </c>
      <c r="G588" s="826">
        <v>181</v>
      </c>
      <c r="H588" s="228"/>
      <c r="I588" s="228"/>
      <c r="J588" s="228"/>
      <c r="K588" s="244"/>
      <c r="L588" s="244"/>
      <c r="M588" s="244"/>
      <c r="N588" s="244"/>
      <c r="O588" s="244"/>
      <c r="P588" s="244"/>
      <c r="Q588" s="244"/>
      <c r="R588" s="244"/>
      <c r="S588" s="244"/>
      <c r="T588" s="527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1318"/>
    </row>
    <row r="589" spans="2:46" s="115" customFormat="1" ht="24" customHeight="1">
      <c r="B589" s="1817"/>
      <c r="C589" s="228" t="s">
        <v>12633</v>
      </c>
      <c r="D589" s="228" t="s">
        <v>21929</v>
      </c>
      <c r="E589" s="292" t="s">
        <v>16800</v>
      </c>
      <c r="F589" s="228" t="s">
        <v>12635</v>
      </c>
      <c r="G589" s="361">
        <v>188</v>
      </c>
      <c r="H589" s="228"/>
      <c r="I589" s="228"/>
      <c r="J589" s="228"/>
      <c r="K589" s="244"/>
      <c r="L589" s="244"/>
      <c r="M589" s="244"/>
      <c r="N589" s="244"/>
      <c r="O589" s="244"/>
      <c r="P589" s="244"/>
      <c r="Q589" s="244"/>
      <c r="R589" s="244"/>
      <c r="S589" s="244"/>
      <c r="T589" s="527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1318"/>
    </row>
    <row r="590" spans="2:46" s="115" customFormat="1" ht="24" customHeight="1">
      <c r="B590" s="1817"/>
      <c r="C590" s="228" t="s">
        <v>12633</v>
      </c>
      <c r="D590" s="228" t="s">
        <v>21930</v>
      </c>
      <c r="E590" s="292" t="s">
        <v>16801</v>
      </c>
      <c r="F590" s="228" t="s">
        <v>12635</v>
      </c>
      <c r="G590" s="826">
        <v>952</v>
      </c>
      <c r="H590" s="228"/>
      <c r="I590" s="228"/>
      <c r="J590" s="228"/>
      <c r="K590" s="244"/>
      <c r="L590" s="244"/>
      <c r="M590" s="244"/>
      <c r="N590" s="244"/>
      <c r="O590" s="244"/>
      <c r="P590" s="244"/>
      <c r="Q590" s="244"/>
      <c r="R590" s="244"/>
      <c r="S590" s="244"/>
      <c r="T590" s="527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1318"/>
    </row>
    <row r="591" spans="2:46" s="115" customFormat="1" ht="24" customHeight="1">
      <c r="B591" s="1817"/>
      <c r="C591" s="228" t="s">
        <v>12633</v>
      </c>
      <c r="D591" s="228" t="s">
        <v>21931</v>
      </c>
      <c r="E591" s="292" t="s">
        <v>18393</v>
      </c>
      <c r="F591" s="228" t="s">
        <v>12635</v>
      </c>
      <c r="G591" s="826">
        <v>360</v>
      </c>
      <c r="H591" s="228"/>
      <c r="I591" s="228"/>
      <c r="J591" s="228"/>
      <c r="K591" s="244"/>
      <c r="L591" s="244"/>
      <c r="M591" s="244"/>
      <c r="N591" s="244"/>
      <c r="O591" s="244"/>
      <c r="P591" s="244"/>
      <c r="Q591" s="244"/>
      <c r="R591" s="244"/>
      <c r="S591" s="244"/>
      <c r="T591" s="527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1318"/>
    </row>
    <row r="592" spans="2:46" s="115" customFormat="1" ht="24" customHeight="1">
      <c r="B592" s="1817"/>
      <c r="C592" s="228" t="s">
        <v>12633</v>
      </c>
      <c r="D592" s="228" t="s">
        <v>21932</v>
      </c>
      <c r="E592" s="292" t="s">
        <v>16802</v>
      </c>
      <c r="F592" s="228" t="s">
        <v>12635</v>
      </c>
      <c r="G592" s="826">
        <v>300</v>
      </c>
      <c r="H592" s="228"/>
      <c r="I592" s="228"/>
      <c r="J592" s="228"/>
      <c r="K592" s="244"/>
      <c r="L592" s="244"/>
      <c r="M592" s="244"/>
      <c r="N592" s="244"/>
      <c r="O592" s="244"/>
      <c r="P592" s="244"/>
      <c r="Q592" s="244"/>
      <c r="R592" s="244"/>
      <c r="S592" s="244"/>
      <c r="T592" s="527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1318"/>
    </row>
    <row r="593" spans="2:46" s="115" customFormat="1" ht="24" customHeight="1">
      <c r="B593" s="1817"/>
      <c r="C593" s="228" t="s">
        <v>12633</v>
      </c>
      <c r="D593" s="228" t="s">
        <v>21932</v>
      </c>
      <c r="E593" s="292" t="s">
        <v>16803</v>
      </c>
      <c r="F593" s="228" t="s">
        <v>12635</v>
      </c>
      <c r="G593" s="361">
        <v>500</v>
      </c>
      <c r="H593" s="228"/>
      <c r="I593" s="228"/>
      <c r="J593" s="228"/>
      <c r="K593" s="244"/>
      <c r="L593" s="244"/>
      <c r="M593" s="244"/>
      <c r="N593" s="244"/>
      <c r="O593" s="244"/>
      <c r="P593" s="244"/>
      <c r="Q593" s="244"/>
      <c r="R593" s="244"/>
      <c r="S593" s="244"/>
      <c r="T593" s="527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1318"/>
    </row>
    <row r="594" spans="2:46" s="115" customFormat="1" ht="24" customHeight="1">
      <c r="B594" s="1823"/>
      <c r="C594" s="228" t="s">
        <v>12633</v>
      </c>
      <c r="D594" s="228" t="s">
        <v>21933</v>
      </c>
      <c r="E594" s="292" t="s">
        <v>16804</v>
      </c>
      <c r="F594" s="228" t="s">
        <v>12635</v>
      </c>
      <c r="G594" s="361">
        <v>608</v>
      </c>
      <c r="H594" s="228"/>
      <c r="I594" s="228"/>
      <c r="J594" s="228"/>
      <c r="K594" s="244"/>
      <c r="L594" s="244"/>
      <c r="M594" s="244"/>
      <c r="N594" s="244"/>
      <c r="O594" s="244"/>
      <c r="P594" s="244"/>
      <c r="Q594" s="244"/>
      <c r="R594" s="244"/>
      <c r="S594" s="244"/>
      <c r="T594" s="527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1318"/>
    </row>
    <row r="595" spans="2:46" s="115" customFormat="1" ht="24" customHeight="1">
      <c r="B595" s="1823"/>
      <c r="C595" s="228" t="s">
        <v>12633</v>
      </c>
      <c r="D595" s="228" t="s">
        <v>21933</v>
      </c>
      <c r="E595" s="292" t="s">
        <v>16805</v>
      </c>
      <c r="F595" s="228" t="s">
        <v>12635</v>
      </c>
      <c r="G595" s="826">
        <v>783</v>
      </c>
      <c r="H595" s="228"/>
      <c r="I595" s="228"/>
      <c r="J595" s="228"/>
      <c r="K595" s="244"/>
      <c r="L595" s="244"/>
      <c r="M595" s="244"/>
      <c r="N595" s="244"/>
      <c r="O595" s="244"/>
      <c r="P595" s="244"/>
      <c r="Q595" s="244"/>
      <c r="R595" s="244"/>
      <c r="S595" s="244"/>
      <c r="T595" s="527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1318"/>
    </row>
    <row r="596" spans="2:46" s="115" customFormat="1" ht="24" customHeight="1">
      <c r="B596" s="1823"/>
      <c r="C596" s="228" t="s">
        <v>12633</v>
      </c>
      <c r="D596" s="228" t="s">
        <v>21934</v>
      </c>
      <c r="E596" s="292" t="s">
        <v>18394</v>
      </c>
      <c r="F596" s="228" t="s">
        <v>12635</v>
      </c>
      <c r="G596" s="826">
        <v>300</v>
      </c>
      <c r="H596" s="228"/>
      <c r="I596" s="228"/>
      <c r="J596" s="228"/>
      <c r="K596" s="244"/>
      <c r="L596" s="244"/>
      <c r="M596" s="244"/>
      <c r="N596" s="244"/>
      <c r="O596" s="244"/>
      <c r="P596" s="244"/>
      <c r="Q596" s="244"/>
      <c r="R596" s="244"/>
      <c r="S596" s="244"/>
      <c r="T596" s="527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1318"/>
    </row>
    <row r="597" spans="2:46" s="115" customFormat="1" ht="24" customHeight="1">
      <c r="B597" s="1823"/>
      <c r="C597" s="228" t="s">
        <v>12633</v>
      </c>
      <c r="D597" s="228" t="s">
        <v>21935</v>
      </c>
      <c r="E597" s="292" t="s">
        <v>16806</v>
      </c>
      <c r="F597" s="228" t="s">
        <v>12635</v>
      </c>
      <c r="G597" s="826">
        <v>28</v>
      </c>
      <c r="H597" s="228"/>
      <c r="I597" s="228"/>
      <c r="J597" s="228"/>
      <c r="K597" s="244"/>
      <c r="L597" s="244"/>
      <c r="M597" s="244"/>
      <c r="N597" s="244"/>
      <c r="O597" s="244"/>
      <c r="P597" s="244"/>
      <c r="Q597" s="244"/>
      <c r="R597" s="244"/>
      <c r="S597" s="244"/>
      <c r="T597" s="527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1318"/>
    </row>
    <row r="598" spans="2:46" s="115" customFormat="1" ht="24" customHeight="1">
      <c r="B598" s="1823"/>
      <c r="C598" s="228" t="s">
        <v>12633</v>
      </c>
      <c r="D598" s="228" t="s">
        <v>21889</v>
      </c>
      <c r="E598" s="292" t="s">
        <v>18395</v>
      </c>
      <c r="F598" s="228" t="s">
        <v>12635</v>
      </c>
      <c r="G598" s="500">
        <v>448</v>
      </c>
      <c r="H598" s="228"/>
      <c r="I598" s="228"/>
      <c r="J598" s="228"/>
      <c r="K598" s="244"/>
      <c r="L598" s="244"/>
      <c r="M598" s="244"/>
      <c r="N598" s="244"/>
      <c r="O598" s="244"/>
      <c r="P598" s="244"/>
      <c r="Q598" s="244"/>
      <c r="R598" s="244"/>
      <c r="S598" s="244"/>
      <c r="T598" s="300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1318"/>
    </row>
    <row r="599" spans="2:46" s="115" customFormat="1" ht="24" customHeight="1">
      <c r="B599" s="1817"/>
      <c r="C599" s="228" t="s">
        <v>12633</v>
      </c>
      <c r="D599" s="228" t="s">
        <v>21890</v>
      </c>
      <c r="E599" s="292" t="s">
        <v>18396</v>
      </c>
      <c r="F599" s="228" t="s">
        <v>12635</v>
      </c>
      <c r="G599" s="500">
        <v>292</v>
      </c>
      <c r="H599" s="228"/>
      <c r="I599" s="228"/>
      <c r="J599" s="228"/>
      <c r="K599" s="244"/>
      <c r="L599" s="244"/>
      <c r="M599" s="244"/>
      <c r="N599" s="244"/>
      <c r="O599" s="244"/>
      <c r="P599" s="244"/>
      <c r="Q599" s="244"/>
      <c r="R599" s="244"/>
      <c r="S599" s="244"/>
      <c r="T599" s="300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1318"/>
    </row>
    <row r="600" spans="2:46" s="115" customFormat="1" ht="24" customHeight="1">
      <c r="B600" s="1817"/>
      <c r="C600" s="228" t="s">
        <v>12633</v>
      </c>
      <c r="D600" s="228" t="s">
        <v>21404</v>
      </c>
      <c r="E600" s="292" t="s">
        <v>18397</v>
      </c>
      <c r="F600" s="228" t="s">
        <v>12635</v>
      </c>
      <c r="G600" s="642">
        <v>1200</v>
      </c>
      <c r="H600" s="228"/>
      <c r="I600" s="228"/>
      <c r="J600" s="228"/>
      <c r="K600" s="244"/>
      <c r="L600" s="244"/>
      <c r="M600" s="244"/>
      <c r="N600" s="244"/>
      <c r="O600" s="244"/>
      <c r="P600" s="244"/>
      <c r="Q600" s="244"/>
      <c r="R600" s="244"/>
      <c r="S600" s="244"/>
      <c r="T600" s="300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1318"/>
    </row>
    <row r="601" spans="2:46" s="115" customFormat="1" ht="24" customHeight="1">
      <c r="B601" s="1817"/>
      <c r="C601" s="228" t="s">
        <v>12633</v>
      </c>
      <c r="D601" s="228" t="s">
        <v>21936</v>
      </c>
      <c r="E601" s="292" t="s">
        <v>16807</v>
      </c>
      <c r="F601" s="290" t="s">
        <v>16808</v>
      </c>
      <c r="G601" s="642">
        <v>1855</v>
      </c>
      <c r="H601" s="228"/>
      <c r="I601" s="228"/>
      <c r="J601" s="228"/>
      <c r="K601" s="244"/>
      <c r="L601" s="244"/>
      <c r="M601" s="244"/>
      <c r="N601" s="244"/>
      <c r="O601" s="244"/>
      <c r="P601" s="244"/>
      <c r="Q601" s="244"/>
      <c r="R601" s="244"/>
      <c r="S601" s="244"/>
      <c r="T601" s="300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1318"/>
    </row>
    <row r="602" spans="2:46" s="115" customFormat="1" ht="24" customHeight="1">
      <c r="B602" s="1817"/>
      <c r="C602" s="228" t="s">
        <v>12633</v>
      </c>
      <c r="D602" s="228" t="s">
        <v>21937</v>
      </c>
      <c r="E602" s="292" t="s">
        <v>16809</v>
      </c>
      <c r="F602" s="290" t="s">
        <v>16810</v>
      </c>
      <c r="G602" s="642">
        <v>490</v>
      </c>
      <c r="H602" s="228"/>
      <c r="I602" s="228"/>
      <c r="J602" s="228"/>
      <c r="K602" s="244"/>
      <c r="L602" s="244"/>
      <c r="M602" s="244"/>
      <c r="N602" s="244"/>
      <c r="O602" s="244"/>
      <c r="P602" s="244"/>
      <c r="Q602" s="244"/>
      <c r="R602" s="244"/>
      <c r="S602" s="244"/>
      <c r="T602" s="300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1318"/>
    </row>
    <row r="603" spans="2:46" s="115" customFormat="1" ht="24" customHeight="1">
      <c r="B603" s="1817"/>
      <c r="C603" s="228" t="s">
        <v>12633</v>
      </c>
      <c r="D603" s="228" t="s">
        <v>21937</v>
      </c>
      <c r="E603" s="292" t="s">
        <v>18398</v>
      </c>
      <c r="F603" s="290" t="s">
        <v>16810</v>
      </c>
      <c r="G603" s="642">
        <v>1650</v>
      </c>
      <c r="H603" s="228"/>
      <c r="I603" s="228"/>
      <c r="J603" s="228"/>
      <c r="K603" s="244"/>
      <c r="L603" s="244"/>
      <c r="M603" s="244"/>
      <c r="N603" s="244"/>
      <c r="O603" s="244"/>
      <c r="P603" s="244"/>
      <c r="Q603" s="244"/>
      <c r="R603" s="244"/>
      <c r="S603" s="244"/>
      <c r="T603" s="300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1318"/>
    </row>
    <row r="604" spans="2:46" s="115" customFormat="1" ht="24" customHeight="1">
      <c r="B604" s="1817"/>
      <c r="C604" s="228" t="s">
        <v>12633</v>
      </c>
      <c r="D604" s="228" t="s">
        <v>21937</v>
      </c>
      <c r="E604" s="292" t="s">
        <v>16811</v>
      </c>
      <c r="F604" s="290" t="s">
        <v>16810</v>
      </c>
      <c r="G604" s="642">
        <v>435</v>
      </c>
      <c r="H604" s="228"/>
      <c r="I604" s="228"/>
      <c r="J604" s="228"/>
      <c r="K604" s="244"/>
      <c r="L604" s="244"/>
      <c r="M604" s="244"/>
      <c r="N604" s="244"/>
      <c r="O604" s="244"/>
      <c r="P604" s="244"/>
      <c r="Q604" s="244"/>
      <c r="R604" s="244"/>
      <c r="S604" s="244"/>
      <c r="T604" s="300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1318"/>
    </row>
    <row r="605" spans="2:46" s="115" customFormat="1" ht="24" customHeight="1">
      <c r="B605" s="1817"/>
      <c r="C605" s="228" t="s">
        <v>12633</v>
      </c>
      <c r="D605" s="228" t="s">
        <v>21938</v>
      </c>
      <c r="E605" s="292" t="s">
        <v>18399</v>
      </c>
      <c r="F605" s="290" t="s">
        <v>16810</v>
      </c>
      <c r="G605" s="642">
        <v>846</v>
      </c>
      <c r="H605" s="228"/>
      <c r="I605" s="228"/>
      <c r="J605" s="228"/>
      <c r="K605" s="244"/>
      <c r="L605" s="244"/>
      <c r="M605" s="244"/>
      <c r="N605" s="244"/>
      <c r="O605" s="244"/>
      <c r="P605" s="244"/>
      <c r="Q605" s="244"/>
      <c r="R605" s="244"/>
      <c r="S605" s="244"/>
      <c r="T605" s="300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1318"/>
    </row>
    <row r="606" spans="2:46" s="115" customFormat="1" ht="24" customHeight="1">
      <c r="B606" s="1817"/>
      <c r="C606" s="228" t="s">
        <v>12633</v>
      </c>
      <c r="D606" s="228" t="s">
        <v>21939</v>
      </c>
      <c r="E606" s="292" t="s">
        <v>16813</v>
      </c>
      <c r="F606" s="290" t="s">
        <v>16812</v>
      </c>
      <c r="G606" s="500">
        <v>339</v>
      </c>
      <c r="H606" s="228"/>
      <c r="I606" s="228"/>
      <c r="J606" s="228"/>
      <c r="K606" s="244"/>
      <c r="L606" s="244"/>
      <c r="M606" s="244"/>
      <c r="N606" s="244"/>
      <c r="O606" s="244"/>
      <c r="P606" s="244"/>
      <c r="Q606" s="244"/>
      <c r="R606" s="244"/>
      <c r="S606" s="244"/>
      <c r="T606" s="300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1318"/>
    </row>
    <row r="607" spans="2:46" s="115" customFormat="1" ht="24" customHeight="1">
      <c r="B607" s="1817"/>
      <c r="C607" s="228" t="s">
        <v>12633</v>
      </c>
      <c r="D607" s="228" t="s">
        <v>21940</v>
      </c>
      <c r="E607" s="292" t="s">
        <v>16814</v>
      </c>
      <c r="F607" s="290" t="s">
        <v>16812</v>
      </c>
      <c r="G607" s="500">
        <v>1204</v>
      </c>
      <c r="H607" s="228"/>
      <c r="I607" s="228"/>
      <c r="J607" s="228"/>
      <c r="K607" s="244"/>
      <c r="L607" s="244"/>
      <c r="M607" s="244"/>
      <c r="N607" s="244"/>
      <c r="O607" s="244"/>
      <c r="P607" s="244"/>
      <c r="Q607" s="244"/>
      <c r="R607" s="244"/>
      <c r="S607" s="244"/>
      <c r="T607" s="300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1318"/>
    </row>
    <row r="608" spans="2:46" s="115" customFormat="1" ht="24" customHeight="1">
      <c r="B608" s="1817"/>
      <c r="C608" s="228" t="s">
        <v>12633</v>
      </c>
      <c r="D608" s="228" t="s">
        <v>21941</v>
      </c>
      <c r="E608" s="292" t="s">
        <v>16815</v>
      </c>
      <c r="F608" s="290" t="s">
        <v>16816</v>
      </c>
      <c r="G608" s="642">
        <v>990</v>
      </c>
      <c r="H608" s="228"/>
      <c r="I608" s="228"/>
      <c r="J608" s="228"/>
      <c r="K608" s="244"/>
      <c r="L608" s="244"/>
      <c r="M608" s="244"/>
      <c r="N608" s="244"/>
      <c r="O608" s="244"/>
      <c r="P608" s="244"/>
      <c r="Q608" s="244"/>
      <c r="R608" s="244"/>
      <c r="S608" s="244"/>
      <c r="T608" s="300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1318"/>
    </row>
    <row r="609" spans="2:46" s="115" customFormat="1" ht="24" customHeight="1">
      <c r="B609" s="1817"/>
      <c r="C609" s="228" t="s">
        <v>12633</v>
      </c>
      <c r="D609" s="228" t="s">
        <v>21942</v>
      </c>
      <c r="E609" s="292" t="s">
        <v>18400</v>
      </c>
      <c r="F609" s="290" t="s">
        <v>16817</v>
      </c>
      <c r="G609" s="642">
        <v>1091</v>
      </c>
      <c r="H609" s="228"/>
      <c r="I609" s="228"/>
      <c r="J609" s="228"/>
      <c r="K609" s="244"/>
      <c r="L609" s="244"/>
      <c r="M609" s="244"/>
      <c r="N609" s="244"/>
      <c r="O609" s="244"/>
      <c r="P609" s="244"/>
      <c r="Q609" s="244"/>
      <c r="R609" s="244"/>
      <c r="S609" s="244"/>
      <c r="T609" s="300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1318"/>
    </row>
    <row r="610" spans="2:46" s="115" customFormat="1" ht="24" customHeight="1">
      <c r="B610" s="1817"/>
      <c r="C610" s="228" t="s">
        <v>12633</v>
      </c>
      <c r="D610" s="228" t="s">
        <v>21943</v>
      </c>
      <c r="E610" s="292" t="s">
        <v>18401</v>
      </c>
      <c r="F610" s="290" t="s">
        <v>16817</v>
      </c>
      <c r="G610" s="642">
        <v>984</v>
      </c>
      <c r="H610" s="228"/>
      <c r="I610" s="228"/>
      <c r="J610" s="228"/>
      <c r="K610" s="244"/>
      <c r="L610" s="244"/>
      <c r="M610" s="244"/>
      <c r="N610" s="244"/>
      <c r="O610" s="244"/>
      <c r="P610" s="244"/>
      <c r="Q610" s="244"/>
      <c r="R610" s="244"/>
      <c r="S610" s="244"/>
      <c r="T610" s="300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1318"/>
    </row>
    <row r="611" spans="2:46" s="115" customFormat="1" ht="24" customHeight="1">
      <c r="B611" s="1817"/>
      <c r="C611" s="228" t="s">
        <v>12633</v>
      </c>
      <c r="D611" s="228" t="s">
        <v>21944</v>
      </c>
      <c r="E611" s="292" t="s">
        <v>18402</v>
      </c>
      <c r="F611" s="290" t="s">
        <v>16817</v>
      </c>
      <c r="G611" s="642">
        <v>1097</v>
      </c>
      <c r="H611" s="228"/>
      <c r="I611" s="228"/>
      <c r="J611" s="228"/>
      <c r="K611" s="244"/>
      <c r="L611" s="244"/>
      <c r="M611" s="244"/>
      <c r="N611" s="244"/>
      <c r="O611" s="244"/>
      <c r="P611" s="244"/>
      <c r="Q611" s="244"/>
      <c r="R611" s="244"/>
      <c r="S611" s="244"/>
      <c r="T611" s="300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1318"/>
    </row>
    <row r="612" spans="2:46" s="115" customFormat="1" ht="24" customHeight="1">
      <c r="B612" s="1823"/>
      <c r="C612" s="228" t="s">
        <v>12633</v>
      </c>
      <c r="D612" s="228" t="s">
        <v>21945</v>
      </c>
      <c r="E612" s="292" t="s">
        <v>16818</v>
      </c>
      <c r="F612" s="290" t="s">
        <v>16819</v>
      </c>
      <c r="G612" s="642">
        <v>691</v>
      </c>
      <c r="H612" s="228"/>
      <c r="I612" s="228"/>
      <c r="J612" s="228"/>
      <c r="K612" s="244"/>
      <c r="L612" s="244"/>
      <c r="M612" s="244"/>
      <c r="N612" s="244"/>
      <c r="O612" s="244"/>
      <c r="P612" s="244"/>
      <c r="Q612" s="244"/>
      <c r="R612" s="244"/>
      <c r="S612" s="244"/>
      <c r="T612" s="300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1318"/>
    </row>
    <row r="613" spans="2:46" s="115" customFormat="1" ht="24" customHeight="1">
      <c r="B613" s="1823"/>
      <c r="C613" s="228" t="s">
        <v>12633</v>
      </c>
      <c r="D613" s="228" t="s">
        <v>21946</v>
      </c>
      <c r="E613" s="292" t="s">
        <v>18403</v>
      </c>
      <c r="F613" s="290" t="s">
        <v>16820</v>
      </c>
      <c r="G613" s="642">
        <v>1200</v>
      </c>
      <c r="H613" s="228"/>
      <c r="I613" s="228"/>
      <c r="J613" s="228"/>
      <c r="K613" s="244"/>
      <c r="L613" s="244"/>
      <c r="M613" s="244"/>
      <c r="N613" s="244"/>
      <c r="O613" s="244"/>
      <c r="P613" s="244"/>
      <c r="Q613" s="244"/>
      <c r="R613" s="244"/>
      <c r="S613" s="244"/>
      <c r="T613" s="300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1318"/>
    </row>
    <row r="614" spans="2:46" s="115" customFormat="1" ht="24" customHeight="1">
      <c r="B614" s="1823"/>
      <c r="C614" s="228" t="s">
        <v>12633</v>
      </c>
      <c r="D614" s="228" t="s">
        <v>21947</v>
      </c>
      <c r="E614" s="292" t="s">
        <v>16822</v>
      </c>
      <c r="F614" s="290" t="s">
        <v>16820</v>
      </c>
      <c r="G614" s="642">
        <v>1632</v>
      </c>
      <c r="H614" s="228"/>
      <c r="I614" s="228"/>
      <c r="J614" s="228"/>
      <c r="K614" s="244"/>
      <c r="L614" s="244"/>
      <c r="M614" s="244"/>
      <c r="N614" s="244"/>
      <c r="O614" s="244"/>
      <c r="P614" s="244"/>
      <c r="Q614" s="244"/>
      <c r="R614" s="244"/>
      <c r="S614" s="244"/>
      <c r="T614" s="300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1318"/>
    </row>
    <row r="615" spans="2:46" s="115" customFormat="1" ht="24" customHeight="1">
      <c r="B615" s="1823"/>
      <c r="C615" s="228" t="s">
        <v>12633</v>
      </c>
      <c r="D615" s="228" t="s">
        <v>21948</v>
      </c>
      <c r="E615" s="292" t="s">
        <v>16823</v>
      </c>
      <c r="F615" s="290" t="s">
        <v>16824</v>
      </c>
      <c r="G615" s="642">
        <v>790</v>
      </c>
      <c r="H615" s="228"/>
      <c r="I615" s="228"/>
      <c r="J615" s="228"/>
      <c r="K615" s="244"/>
      <c r="L615" s="244"/>
      <c r="M615" s="244"/>
      <c r="N615" s="244"/>
      <c r="O615" s="244"/>
      <c r="P615" s="244"/>
      <c r="Q615" s="244"/>
      <c r="R615" s="244"/>
      <c r="S615" s="244"/>
      <c r="T615" s="300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1318"/>
    </row>
    <row r="616" spans="2:46" s="115" customFormat="1" ht="24" customHeight="1">
      <c r="B616" s="1823"/>
      <c r="C616" s="228" t="s">
        <v>12633</v>
      </c>
      <c r="D616" s="228" t="s">
        <v>21948</v>
      </c>
      <c r="E616" s="292" t="s">
        <v>16825</v>
      </c>
      <c r="F616" s="290" t="s">
        <v>16824</v>
      </c>
      <c r="G616" s="500">
        <v>240</v>
      </c>
      <c r="H616" s="228"/>
      <c r="I616" s="228"/>
      <c r="J616" s="228"/>
      <c r="K616" s="244"/>
      <c r="L616" s="244"/>
      <c r="M616" s="244"/>
      <c r="N616" s="244"/>
      <c r="O616" s="244"/>
      <c r="P616" s="244"/>
      <c r="Q616" s="244"/>
      <c r="R616" s="244"/>
      <c r="S616" s="244"/>
      <c r="T616" s="300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1318"/>
    </row>
    <row r="617" spans="2:46" s="115" customFormat="1" ht="24" customHeight="1">
      <c r="B617" s="1823"/>
      <c r="C617" s="228" t="s">
        <v>12633</v>
      </c>
      <c r="D617" s="228" t="s">
        <v>21949</v>
      </c>
      <c r="E617" s="292" t="s">
        <v>16827</v>
      </c>
      <c r="F617" s="290" t="s">
        <v>16828</v>
      </c>
      <c r="G617" s="500">
        <v>1000</v>
      </c>
      <c r="H617" s="228"/>
      <c r="I617" s="228"/>
      <c r="J617" s="228"/>
      <c r="K617" s="244"/>
      <c r="L617" s="244"/>
      <c r="M617" s="244"/>
      <c r="N617" s="244"/>
      <c r="O617" s="244"/>
      <c r="P617" s="244"/>
      <c r="Q617" s="244"/>
      <c r="R617" s="244"/>
      <c r="S617" s="244"/>
      <c r="T617" s="300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1318"/>
    </row>
    <row r="618" spans="2:46" s="115" customFormat="1" ht="24" customHeight="1">
      <c r="B618" s="1823"/>
      <c r="C618" s="228" t="s">
        <v>12633</v>
      </c>
      <c r="D618" s="228" t="s">
        <v>21950</v>
      </c>
      <c r="E618" s="292" t="s">
        <v>18404</v>
      </c>
      <c r="F618" s="290" t="s">
        <v>16829</v>
      </c>
      <c r="G618" s="500">
        <v>990</v>
      </c>
      <c r="H618" s="228"/>
      <c r="I618" s="228"/>
      <c r="J618" s="228"/>
      <c r="K618" s="244"/>
      <c r="L618" s="244"/>
      <c r="M618" s="244"/>
      <c r="N618" s="244"/>
      <c r="O618" s="244"/>
      <c r="P618" s="244"/>
      <c r="Q618" s="244"/>
      <c r="R618" s="244"/>
      <c r="S618" s="244"/>
      <c r="T618" s="300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1318"/>
    </row>
    <row r="619" spans="2:46" s="115" customFormat="1" ht="24" customHeight="1">
      <c r="B619" s="1823"/>
      <c r="C619" s="228" t="s">
        <v>12633</v>
      </c>
      <c r="D619" s="228" t="s">
        <v>21951</v>
      </c>
      <c r="E619" s="292" t="s">
        <v>18405</v>
      </c>
      <c r="F619" s="290" t="s">
        <v>16829</v>
      </c>
      <c r="G619" s="500">
        <v>289</v>
      </c>
      <c r="H619" s="228"/>
      <c r="I619" s="228"/>
      <c r="J619" s="228"/>
      <c r="K619" s="244"/>
      <c r="L619" s="244"/>
      <c r="M619" s="244"/>
      <c r="N619" s="244"/>
      <c r="O619" s="244"/>
      <c r="P619" s="244"/>
      <c r="Q619" s="244"/>
      <c r="R619" s="244"/>
      <c r="S619" s="244"/>
      <c r="T619" s="300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1318"/>
    </row>
    <row r="620" spans="2:46" s="115" customFormat="1" ht="24" customHeight="1">
      <c r="B620" s="1823"/>
      <c r="C620" s="228" t="s">
        <v>12633</v>
      </c>
      <c r="D620" s="228" t="s">
        <v>21952</v>
      </c>
      <c r="E620" s="292" t="s">
        <v>18406</v>
      </c>
      <c r="F620" s="290" t="s">
        <v>16830</v>
      </c>
      <c r="G620" s="500">
        <v>1546</v>
      </c>
      <c r="H620" s="228"/>
      <c r="I620" s="228"/>
      <c r="J620" s="228"/>
      <c r="K620" s="244"/>
      <c r="L620" s="244"/>
      <c r="M620" s="244"/>
      <c r="N620" s="244"/>
      <c r="O620" s="244"/>
      <c r="P620" s="244"/>
      <c r="Q620" s="244"/>
      <c r="R620" s="244"/>
      <c r="S620" s="244"/>
      <c r="T620" s="300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1318"/>
    </row>
    <row r="621" spans="2:46" s="115" customFormat="1" ht="24" customHeight="1">
      <c r="B621" s="1817"/>
      <c r="C621" s="228" t="s">
        <v>2700</v>
      </c>
      <c r="D621" s="228" t="s">
        <v>19796</v>
      </c>
      <c r="E621" s="228" t="s">
        <v>18302</v>
      </c>
      <c r="F621" s="228" t="s">
        <v>2705</v>
      </c>
      <c r="G621" s="228">
        <v>64</v>
      </c>
      <c r="H621" s="228">
        <v>64</v>
      </c>
      <c r="I621" s="228">
        <v>64</v>
      </c>
      <c r="J621" s="228">
        <v>11.8</v>
      </c>
      <c r="K621" s="228">
        <v>15.25</v>
      </c>
      <c r="L621" s="228"/>
      <c r="M621" s="228"/>
      <c r="N621" s="228"/>
      <c r="O621" s="228"/>
      <c r="P621" s="228"/>
      <c r="Q621" s="233"/>
      <c r="R621" s="233"/>
      <c r="S621" s="390"/>
      <c r="T621" s="300"/>
      <c r="U621" s="233"/>
      <c r="V621" s="233"/>
      <c r="W621" s="233"/>
      <c r="X621" s="233"/>
      <c r="Y621" s="233"/>
      <c r="Z621" s="240"/>
      <c r="AA621" s="228"/>
      <c r="AB621" s="228"/>
      <c r="AC621" s="228"/>
      <c r="AD621" s="228"/>
      <c r="AE621" s="228"/>
      <c r="AF621" s="228"/>
      <c r="AG621" s="228"/>
      <c r="AH621" s="228"/>
      <c r="AI621" s="228"/>
      <c r="AJ621" s="228"/>
      <c r="AK621" s="228"/>
      <c r="AL621" s="228"/>
      <c r="AM621" s="228"/>
      <c r="AN621" s="228"/>
      <c r="AO621" s="228"/>
      <c r="AP621" s="228"/>
      <c r="AQ621" s="228"/>
      <c r="AR621" s="228"/>
      <c r="AS621" s="529"/>
      <c r="AT621" s="1318"/>
    </row>
    <row r="622" spans="2:46" s="115" customFormat="1" ht="24" customHeight="1">
      <c r="B622" s="1817"/>
      <c r="C622" s="228" t="s">
        <v>2700</v>
      </c>
      <c r="D622" s="228" t="s">
        <v>21953</v>
      </c>
      <c r="E622" s="228" t="s">
        <v>15639</v>
      </c>
      <c r="F622" s="228" t="s">
        <v>13812</v>
      </c>
      <c r="G622" s="228">
        <v>4904</v>
      </c>
      <c r="H622" s="228">
        <v>185</v>
      </c>
      <c r="I622" s="228">
        <v>346</v>
      </c>
      <c r="J622" s="228">
        <v>40</v>
      </c>
      <c r="K622" s="228">
        <v>25</v>
      </c>
      <c r="L622" s="228"/>
      <c r="M622" s="228"/>
      <c r="N622" s="228">
        <v>113</v>
      </c>
      <c r="O622" s="228"/>
      <c r="P622" s="233"/>
      <c r="Q622" s="233"/>
      <c r="R622" s="233"/>
      <c r="S622" s="244"/>
      <c r="T622" s="300">
        <v>2015</v>
      </c>
      <c r="U622" s="233"/>
      <c r="V622" s="233"/>
      <c r="W622" s="233"/>
      <c r="X622" s="233"/>
      <c r="Y622" s="233"/>
      <c r="Z622" s="240"/>
      <c r="AA622" s="228"/>
      <c r="AB622" s="228"/>
      <c r="AC622" s="228"/>
      <c r="AD622" s="228"/>
      <c r="AE622" s="228"/>
      <c r="AF622" s="228"/>
      <c r="AG622" s="228"/>
      <c r="AH622" s="228"/>
      <c r="AI622" s="228"/>
      <c r="AJ622" s="228"/>
      <c r="AK622" s="228"/>
      <c r="AL622" s="228"/>
      <c r="AM622" s="228"/>
      <c r="AN622" s="228"/>
      <c r="AO622" s="228"/>
      <c r="AP622" s="228"/>
      <c r="AQ622" s="228"/>
      <c r="AR622" s="228"/>
      <c r="AS622" s="244"/>
      <c r="AT622" s="1318"/>
    </row>
    <row r="623" spans="2:46" s="115" customFormat="1" ht="24" customHeight="1">
      <c r="B623" s="1823"/>
      <c r="C623" s="228" t="s">
        <v>2700</v>
      </c>
      <c r="D623" s="228" t="s">
        <v>19796</v>
      </c>
      <c r="E623" s="228" t="s">
        <v>3760</v>
      </c>
      <c r="F623" s="228" t="s">
        <v>12628</v>
      </c>
      <c r="G623" s="228">
        <v>101864.2</v>
      </c>
      <c r="H623" s="228">
        <v>5301.59</v>
      </c>
      <c r="I623" s="228">
        <v>33471.919999999998</v>
      </c>
      <c r="J623" s="228"/>
      <c r="K623" s="228"/>
      <c r="L623" s="228"/>
      <c r="M623" s="228"/>
      <c r="N623" s="369">
        <v>89.66</v>
      </c>
      <c r="O623" s="228"/>
      <c r="P623" s="233"/>
      <c r="Q623" s="233"/>
      <c r="R623" s="233"/>
      <c r="S623" s="390"/>
      <c r="T623" s="300">
        <v>2016</v>
      </c>
      <c r="U623" s="233"/>
      <c r="V623" s="233"/>
      <c r="W623" s="233"/>
      <c r="X623" s="233"/>
      <c r="Y623" s="233"/>
      <c r="Z623" s="240">
        <v>79955</v>
      </c>
      <c r="AA623" s="228"/>
      <c r="AB623" s="228"/>
      <c r="AC623" s="228"/>
      <c r="AD623" s="228"/>
      <c r="AE623" s="228"/>
      <c r="AF623" s="228"/>
      <c r="AG623" s="228"/>
      <c r="AH623" s="228"/>
      <c r="AI623" s="228"/>
      <c r="AJ623" s="228"/>
      <c r="AK623" s="228"/>
      <c r="AL623" s="228"/>
      <c r="AM623" s="228"/>
      <c r="AN623" s="228"/>
      <c r="AO623" s="228"/>
      <c r="AP623" s="228"/>
      <c r="AQ623" s="228"/>
      <c r="AR623" s="228"/>
      <c r="AS623" s="244" t="s">
        <v>18303</v>
      </c>
      <c r="AT623" s="1318"/>
    </row>
    <row r="624" spans="2:46" s="115" customFormat="1" ht="24" customHeight="1">
      <c r="B624" s="1823"/>
      <c r="C624" s="228" t="s">
        <v>2700</v>
      </c>
      <c r="D624" s="228" t="s">
        <v>19796</v>
      </c>
      <c r="E624" s="228" t="s">
        <v>3761</v>
      </c>
      <c r="F624" s="228" t="s">
        <v>12628</v>
      </c>
      <c r="G624" s="228">
        <v>101864.2</v>
      </c>
      <c r="H624" s="228">
        <v>5301.59</v>
      </c>
      <c r="I624" s="228">
        <v>33471.919999999998</v>
      </c>
      <c r="J624" s="228"/>
      <c r="K624" s="228"/>
      <c r="L624" s="228"/>
      <c r="M624" s="228"/>
      <c r="N624" s="369">
        <v>427.87</v>
      </c>
      <c r="O624" s="228"/>
      <c r="P624" s="233"/>
      <c r="Q624" s="233"/>
      <c r="R624" s="233"/>
      <c r="S624" s="390"/>
      <c r="T624" s="300">
        <v>2016</v>
      </c>
      <c r="U624" s="233"/>
      <c r="V624" s="233"/>
      <c r="W624" s="233"/>
      <c r="X624" s="233"/>
      <c r="Y624" s="233"/>
      <c r="Z624" s="240">
        <v>79955</v>
      </c>
      <c r="AA624" s="228"/>
      <c r="AB624" s="228"/>
      <c r="AC624" s="228"/>
      <c r="AD624" s="228"/>
      <c r="AE624" s="228"/>
      <c r="AF624" s="228"/>
      <c r="AG624" s="228"/>
      <c r="AH624" s="228"/>
      <c r="AI624" s="228"/>
      <c r="AJ624" s="228"/>
      <c r="AK624" s="228"/>
      <c r="AL624" s="228"/>
      <c r="AM624" s="228"/>
      <c r="AN624" s="228"/>
      <c r="AO624" s="228"/>
      <c r="AP624" s="228"/>
      <c r="AQ624" s="228"/>
      <c r="AR624" s="228"/>
      <c r="AS624" s="244"/>
      <c r="AT624" s="1318"/>
    </row>
    <row r="625" spans="2:46" s="115" customFormat="1" ht="24" customHeight="1">
      <c r="B625" s="1823"/>
      <c r="C625" s="228" t="s">
        <v>2700</v>
      </c>
      <c r="D625" s="228" t="s">
        <v>19796</v>
      </c>
      <c r="E625" s="228" t="s">
        <v>3762</v>
      </c>
      <c r="F625" s="228" t="s">
        <v>12628</v>
      </c>
      <c r="G625" s="228">
        <v>101864.2</v>
      </c>
      <c r="H625" s="228">
        <v>5301.59</v>
      </c>
      <c r="I625" s="228">
        <v>33471.919999999998</v>
      </c>
      <c r="J625" s="228"/>
      <c r="K625" s="228"/>
      <c r="L625" s="228"/>
      <c r="M625" s="228"/>
      <c r="N625" s="369">
        <v>378.24</v>
      </c>
      <c r="O625" s="228"/>
      <c r="P625" s="233"/>
      <c r="Q625" s="233"/>
      <c r="R625" s="233"/>
      <c r="S625" s="390"/>
      <c r="T625" s="300">
        <v>2016</v>
      </c>
      <c r="U625" s="233"/>
      <c r="V625" s="233"/>
      <c r="W625" s="233"/>
      <c r="X625" s="233"/>
      <c r="Y625" s="233"/>
      <c r="Z625" s="240">
        <v>79955</v>
      </c>
      <c r="AA625" s="228"/>
      <c r="AB625" s="228"/>
      <c r="AC625" s="228"/>
      <c r="AD625" s="228"/>
      <c r="AE625" s="228"/>
      <c r="AF625" s="228"/>
      <c r="AG625" s="228"/>
      <c r="AH625" s="228"/>
      <c r="AI625" s="228"/>
      <c r="AJ625" s="228"/>
      <c r="AK625" s="228"/>
      <c r="AL625" s="228"/>
      <c r="AM625" s="228"/>
      <c r="AN625" s="228"/>
      <c r="AO625" s="228"/>
      <c r="AP625" s="228"/>
      <c r="AQ625" s="228"/>
      <c r="AR625" s="228"/>
      <c r="AS625" s="244" t="s">
        <v>12723</v>
      </c>
      <c r="AT625" s="1318"/>
    </row>
    <row r="626" spans="2:46" s="115" customFormat="1" ht="24" customHeight="1">
      <c r="B626" s="1823"/>
      <c r="C626" s="228" t="s">
        <v>2700</v>
      </c>
      <c r="D626" s="228" t="s">
        <v>21954</v>
      </c>
      <c r="E626" s="228" t="s">
        <v>15640</v>
      </c>
      <c r="F626" s="228" t="s">
        <v>12628</v>
      </c>
      <c r="G626" s="228">
        <v>6000</v>
      </c>
      <c r="H626" s="228"/>
      <c r="I626" s="228"/>
      <c r="J626" s="228">
        <v>55</v>
      </c>
      <c r="K626" s="228">
        <v>63</v>
      </c>
      <c r="L626" s="228"/>
      <c r="M626" s="228"/>
      <c r="N626" s="228">
        <v>3465</v>
      </c>
      <c r="O626" s="228"/>
      <c r="P626" s="233"/>
      <c r="Q626" s="233"/>
      <c r="R626" s="233"/>
      <c r="S626" s="390"/>
      <c r="T626" s="300">
        <v>2013</v>
      </c>
      <c r="U626" s="233"/>
      <c r="V626" s="233"/>
      <c r="W626" s="233"/>
      <c r="X626" s="233"/>
      <c r="Y626" s="233"/>
      <c r="Z626" s="240">
        <v>453</v>
      </c>
      <c r="AA626" s="228"/>
      <c r="AB626" s="228"/>
      <c r="AC626" s="228"/>
      <c r="AD626" s="228"/>
      <c r="AE626" s="228"/>
      <c r="AF626" s="228"/>
      <c r="AG626" s="228"/>
      <c r="AH626" s="228"/>
      <c r="AI626" s="228"/>
      <c r="AJ626" s="228"/>
      <c r="AK626" s="228"/>
      <c r="AL626" s="228"/>
      <c r="AM626" s="228"/>
      <c r="AN626" s="228"/>
      <c r="AO626" s="228"/>
      <c r="AP626" s="228"/>
      <c r="AQ626" s="228"/>
      <c r="AR626" s="228"/>
      <c r="AS626" s="244"/>
      <c r="AT626" s="1318"/>
    </row>
    <row r="627" spans="2:46" s="115" customFormat="1" ht="24" customHeight="1">
      <c r="B627" s="1823"/>
      <c r="C627" s="228" t="s">
        <v>2700</v>
      </c>
      <c r="D627" s="228" t="s">
        <v>21955</v>
      </c>
      <c r="E627" s="228" t="s">
        <v>15641</v>
      </c>
      <c r="F627" s="228" t="s">
        <v>12628</v>
      </c>
      <c r="G627" s="228">
        <v>828</v>
      </c>
      <c r="H627" s="228"/>
      <c r="I627" s="228"/>
      <c r="J627" s="228">
        <v>20</v>
      </c>
      <c r="K627" s="228">
        <v>30</v>
      </c>
      <c r="L627" s="228"/>
      <c r="M627" s="228"/>
      <c r="N627" s="228">
        <v>600</v>
      </c>
      <c r="O627" s="228"/>
      <c r="P627" s="233"/>
      <c r="Q627" s="233"/>
      <c r="R627" s="233"/>
      <c r="S627" s="390"/>
      <c r="T627" s="300">
        <v>2010</v>
      </c>
      <c r="U627" s="233"/>
      <c r="V627" s="233"/>
      <c r="W627" s="233"/>
      <c r="X627" s="233"/>
      <c r="Y627" s="233"/>
      <c r="Z627" s="240">
        <v>96</v>
      </c>
      <c r="AA627" s="228"/>
      <c r="AB627" s="228"/>
      <c r="AC627" s="228"/>
      <c r="AD627" s="228"/>
      <c r="AE627" s="228"/>
      <c r="AF627" s="228"/>
      <c r="AG627" s="228"/>
      <c r="AH627" s="228"/>
      <c r="AI627" s="228"/>
      <c r="AJ627" s="228"/>
      <c r="AK627" s="228"/>
      <c r="AL627" s="228"/>
      <c r="AM627" s="228"/>
      <c r="AN627" s="228"/>
      <c r="AO627" s="228"/>
      <c r="AP627" s="228"/>
      <c r="AQ627" s="228"/>
      <c r="AR627" s="228"/>
      <c r="AS627" s="244"/>
      <c r="AT627" s="1318"/>
    </row>
    <row r="628" spans="2:46" s="115" customFormat="1" ht="24" customHeight="1">
      <c r="B628" s="1823"/>
      <c r="C628" s="228" t="s">
        <v>2700</v>
      </c>
      <c r="D628" s="228" t="s">
        <v>21956</v>
      </c>
      <c r="E628" s="228" t="s">
        <v>18304</v>
      </c>
      <c r="F628" s="228" t="s">
        <v>12628</v>
      </c>
      <c r="G628" s="228">
        <v>37957</v>
      </c>
      <c r="H628" s="228">
        <v>2901.3</v>
      </c>
      <c r="I628" s="228"/>
      <c r="J628" s="228"/>
      <c r="K628" s="228"/>
      <c r="L628" s="228"/>
      <c r="M628" s="228"/>
      <c r="N628" s="228">
        <v>349.57</v>
      </c>
      <c r="O628" s="228"/>
      <c r="P628" s="233"/>
      <c r="Q628" s="233"/>
      <c r="R628" s="233"/>
      <c r="S628" s="390"/>
      <c r="T628" s="300">
        <v>2020</v>
      </c>
      <c r="U628" s="233"/>
      <c r="V628" s="233"/>
      <c r="W628" s="233"/>
      <c r="X628" s="233"/>
      <c r="Y628" s="233"/>
      <c r="Z628" s="240">
        <v>14005</v>
      </c>
      <c r="AA628" s="228"/>
      <c r="AB628" s="228"/>
      <c r="AC628" s="228"/>
      <c r="AD628" s="228"/>
      <c r="AE628" s="228"/>
      <c r="AF628" s="228"/>
      <c r="AG628" s="228"/>
      <c r="AH628" s="228"/>
      <c r="AI628" s="228"/>
      <c r="AJ628" s="228"/>
      <c r="AK628" s="228"/>
      <c r="AL628" s="228"/>
      <c r="AM628" s="228"/>
      <c r="AN628" s="228"/>
      <c r="AO628" s="228"/>
      <c r="AP628" s="228"/>
      <c r="AQ628" s="228"/>
      <c r="AR628" s="228"/>
      <c r="AS628" s="244"/>
      <c r="AT628" s="1318"/>
    </row>
    <row r="629" spans="2:46" s="115" customFormat="1" ht="24" customHeight="1">
      <c r="B629" s="1823"/>
      <c r="C629" s="228" t="s">
        <v>2700</v>
      </c>
      <c r="D629" s="228" t="s">
        <v>21956</v>
      </c>
      <c r="E629" s="228" t="s">
        <v>18305</v>
      </c>
      <c r="F629" s="228" t="s">
        <v>12628</v>
      </c>
      <c r="G629" s="228">
        <v>37957</v>
      </c>
      <c r="H629" s="228">
        <v>2901</v>
      </c>
      <c r="I629" s="228"/>
      <c r="J629" s="228"/>
      <c r="K629" s="228"/>
      <c r="L629" s="228"/>
      <c r="M629" s="228"/>
      <c r="N629" s="228">
        <v>246</v>
      </c>
      <c r="O629" s="228"/>
      <c r="P629" s="233"/>
      <c r="Q629" s="233"/>
      <c r="R629" s="233"/>
      <c r="S629" s="390"/>
      <c r="T629" s="300">
        <v>2020</v>
      </c>
      <c r="U629" s="233"/>
      <c r="V629" s="233"/>
      <c r="W629" s="233"/>
      <c r="X629" s="233"/>
      <c r="Y629" s="233"/>
      <c r="Z629" s="240">
        <v>14005</v>
      </c>
      <c r="AA629" s="228"/>
      <c r="AB629" s="228"/>
      <c r="AC629" s="228"/>
      <c r="AD629" s="228"/>
      <c r="AE629" s="228"/>
      <c r="AF629" s="228"/>
      <c r="AG629" s="228"/>
      <c r="AH629" s="228"/>
      <c r="AI629" s="228"/>
      <c r="AJ629" s="228"/>
      <c r="AK629" s="228"/>
      <c r="AL629" s="228"/>
      <c r="AM629" s="228"/>
      <c r="AN629" s="228"/>
      <c r="AO629" s="228"/>
      <c r="AP629" s="228"/>
      <c r="AQ629" s="228"/>
      <c r="AR629" s="228"/>
      <c r="AS629" s="244"/>
      <c r="AT629" s="1318"/>
    </row>
    <row r="630" spans="2:46" s="115" customFormat="1" ht="24" customHeight="1">
      <c r="B630" s="1823"/>
      <c r="C630" s="228" t="s">
        <v>2700</v>
      </c>
      <c r="D630" s="228" t="s">
        <v>20887</v>
      </c>
      <c r="E630" s="228" t="s">
        <v>15642</v>
      </c>
      <c r="F630" s="228" t="s">
        <v>2705</v>
      </c>
      <c r="G630" s="228">
        <v>5244</v>
      </c>
      <c r="H630" s="228"/>
      <c r="I630" s="228"/>
      <c r="J630" s="228"/>
      <c r="K630" s="228"/>
      <c r="L630" s="228"/>
      <c r="M630" s="228"/>
      <c r="N630" s="228">
        <v>5244</v>
      </c>
      <c r="O630" s="228"/>
      <c r="P630" s="233"/>
      <c r="Q630" s="233"/>
      <c r="R630" s="233"/>
      <c r="S630" s="390"/>
      <c r="T630" s="300">
        <v>2019</v>
      </c>
      <c r="U630" s="240">
        <v>552</v>
      </c>
      <c r="V630" s="233"/>
      <c r="W630" s="233"/>
      <c r="X630" s="233"/>
      <c r="Y630" s="233"/>
      <c r="Z630" s="240">
        <v>552</v>
      </c>
      <c r="AA630" s="228"/>
      <c r="AB630" s="228"/>
      <c r="AC630" s="228"/>
      <c r="AD630" s="228"/>
      <c r="AE630" s="228"/>
      <c r="AF630" s="228"/>
      <c r="AG630" s="228"/>
      <c r="AH630" s="228"/>
      <c r="AI630" s="228"/>
      <c r="AJ630" s="228"/>
      <c r="AK630" s="228"/>
      <c r="AL630" s="228"/>
      <c r="AM630" s="228"/>
      <c r="AN630" s="228"/>
      <c r="AO630" s="228"/>
      <c r="AP630" s="228"/>
      <c r="AQ630" s="228"/>
      <c r="AR630" s="228"/>
      <c r="AS630" s="244"/>
      <c r="AT630" s="1318"/>
    </row>
    <row r="631" spans="2:46" s="115" customFormat="1" ht="35.1" customHeight="1">
      <c r="B631" s="1823"/>
      <c r="C631" s="244" t="s">
        <v>12627</v>
      </c>
      <c r="D631" s="228" t="s">
        <v>21957</v>
      </c>
      <c r="E631" s="244" t="s">
        <v>18306</v>
      </c>
      <c r="F631" s="244" t="s">
        <v>12628</v>
      </c>
      <c r="G631" s="244">
        <v>2971</v>
      </c>
      <c r="H631" s="405"/>
      <c r="I631" s="405"/>
      <c r="J631" s="405"/>
      <c r="K631" s="405"/>
      <c r="L631" s="405"/>
      <c r="M631" s="405"/>
      <c r="N631" s="228">
        <v>2971</v>
      </c>
      <c r="O631" s="405"/>
      <c r="P631" s="356"/>
      <c r="Q631" s="356"/>
      <c r="R631" s="356"/>
      <c r="S631" s="827"/>
      <c r="T631" s="300">
        <v>2021</v>
      </c>
      <c r="U631" s="356"/>
      <c r="V631" s="356"/>
      <c r="W631" s="356"/>
      <c r="X631" s="356"/>
      <c r="Y631" s="356"/>
      <c r="Z631" s="357"/>
      <c r="AA631" s="405"/>
      <c r="AB631" s="405"/>
      <c r="AC631" s="405"/>
      <c r="AD631" s="405"/>
      <c r="AE631" s="405"/>
      <c r="AF631" s="405"/>
      <c r="AG631" s="405"/>
      <c r="AH631" s="405"/>
      <c r="AI631" s="405"/>
      <c r="AJ631" s="405"/>
      <c r="AK631" s="405"/>
      <c r="AL631" s="405"/>
      <c r="AM631" s="405"/>
      <c r="AN631" s="405"/>
      <c r="AO631" s="405"/>
      <c r="AP631" s="405"/>
      <c r="AQ631" s="405"/>
      <c r="AR631" s="405"/>
      <c r="AS631" s="529"/>
      <c r="AT631" s="1318"/>
    </row>
    <row r="632" spans="2:46" s="115" customFormat="1" ht="24" customHeight="1">
      <c r="B632" s="1823"/>
      <c r="C632" s="244" t="s">
        <v>12627</v>
      </c>
      <c r="D632" s="228" t="s">
        <v>21958</v>
      </c>
      <c r="E632" s="244" t="s">
        <v>18307</v>
      </c>
      <c r="F632" s="244" t="s">
        <v>12628</v>
      </c>
      <c r="G632" s="244">
        <v>8339</v>
      </c>
      <c r="H632" s="405"/>
      <c r="I632" s="405"/>
      <c r="J632" s="405"/>
      <c r="K632" s="405"/>
      <c r="L632" s="405"/>
      <c r="M632" s="405"/>
      <c r="N632" s="228">
        <v>8339</v>
      </c>
      <c r="O632" s="405"/>
      <c r="P632" s="356"/>
      <c r="Q632" s="356"/>
      <c r="R632" s="356"/>
      <c r="S632" s="827"/>
      <c r="T632" s="300">
        <v>2023</v>
      </c>
      <c r="U632" s="356"/>
      <c r="V632" s="356"/>
      <c r="W632" s="356"/>
      <c r="X632" s="356"/>
      <c r="Y632" s="356"/>
      <c r="Z632" s="357"/>
      <c r="AA632" s="405"/>
      <c r="AB632" s="405"/>
      <c r="AC632" s="405"/>
      <c r="AD632" s="405"/>
      <c r="AE632" s="405"/>
      <c r="AF632" s="405"/>
      <c r="AG632" s="405"/>
      <c r="AH632" s="405"/>
      <c r="AI632" s="405"/>
      <c r="AJ632" s="405"/>
      <c r="AK632" s="405"/>
      <c r="AL632" s="405"/>
      <c r="AM632" s="405"/>
      <c r="AN632" s="405"/>
      <c r="AO632" s="405"/>
      <c r="AP632" s="405"/>
      <c r="AQ632" s="405"/>
      <c r="AR632" s="405"/>
      <c r="AS632" s="529"/>
      <c r="AT632" s="1318"/>
    </row>
    <row r="633" spans="2:46" s="115" customFormat="1" ht="24" customHeight="1">
      <c r="B633" s="1823"/>
      <c r="C633" s="244" t="s">
        <v>12627</v>
      </c>
      <c r="D633" s="228" t="s">
        <v>21959</v>
      </c>
      <c r="E633" s="244" t="s">
        <v>16575</v>
      </c>
      <c r="F633" s="244" t="s">
        <v>12631</v>
      </c>
      <c r="G633" s="244">
        <v>16464</v>
      </c>
      <c r="H633" s="405"/>
      <c r="I633" s="405"/>
      <c r="J633" s="405"/>
      <c r="K633" s="405"/>
      <c r="L633" s="405"/>
      <c r="M633" s="405"/>
      <c r="N633" s="228">
        <f>260.8+81.7+149.5+165+1500</f>
        <v>2157</v>
      </c>
      <c r="O633" s="405"/>
      <c r="P633" s="356"/>
      <c r="Q633" s="356"/>
      <c r="R633" s="356"/>
      <c r="S633" s="827"/>
      <c r="T633" s="300">
        <v>2020</v>
      </c>
      <c r="U633" s="356"/>
      <c r="V633" s="356"/>
      <c r="W633" s="356"/>
      <c r="X633" s="356"/>
      <c r="Y633" s="356"/>
      <c r="Z633" s="357"/>
      <c r="AA633" s="405"/>
      <c r="AB633" s="405"/>
      <c r="AC633" s="405"/>
      <c r="AD633" s="405"/>
      <c r="AE633" s="405"/>
      <c r="AF633" s="405"/>
      <c r="AG633" s="405"/>
      <c r="AH633" s="405"/>
      <c r="AI633" s="405"/>
      <c r="AJ633" s="405"/>
      <c r="AK633" s="405"/>
      <c r="AL633" s="405"/>
      <c r="AM633" s="405"/>
      <c r="AN633" s="405"/>
      <c r="AO633" s="405"/>
      <c r="AP633" s="405"/>
      <c r="AQ633" s="405"/>
      <c r="AR633" s="405"/>
      <c r="AS633" s="529"/>
      <c r="AT633" s="1318"/>
    </row>
    <row r="634" spans="2:46" s="115" customFormat="1" ht="24" customHeight="1">
      <c r="B634" s="1823"/>
      <c r="C634" s="244" t="s">
        <v>12627</v>
      </c>
      <c r="D634" s="228" t="s">
        <v>20652</v>
      </c>
      <c r="E634" s="244" t="s">
        <v>18308</v>
      </c>
      <c r="F634" s="244" t="s">
        <v>12628</v>
      </c>
      <c r="G634" s="244"/>
      <c r="H634" s="405"/>
      <c r="I634" s="405"/>
      <c r="J634" s="405"/>
      <c r="K634" s="405"/>
      <c r="L634" s="405"/>
      <c r="M634" s="405"/>
      <c r="N634" s="228">
        <v>240</v>
      </c>
      <c r="O634" s="405"/>
      <c r="P634" s="356"/>
      <c r="Q634" s="356"/>
      <c r="R634" s="356"/>
      <c r="S634" s="827"/>
      <c r="T634" s="300">
        <v>2022</v>
      </c>
      <c r="U634" s="356"/>
      <c r="V634" s="356"/>
      <c r="W634" s="356"/>
      <c r="X634" s="356"/>
      <c r="Y634" s="356"/>
      <c r="Z634" s="357"/>
      <c r="AA634" s="405"/>
      <c r="AB634" s="405"/>
      <c r="AC634" s="405"/>
      <c r="AD634" s="405"/>
      <c r="AE634" s="405"/>
      <c r="AF634" s="405"/>
      <c r="AG634" s="405"/>
      <c r="AH634" s="405"/>
      <c r="AI634" s="405"/>
      <c r="AJ634" s="405"/>
      <c r="AK634" s="405"/>
      <c r="AL634" s="405"/>
      <c r="AM634" s="405"/>
      <c r="AN634" s="405"/>
      <c r="AO634" s="405"/>
      <c r="AP634" s="405"/>
      <c r="AQ634" s="405"/>
      <c r="AR634" s="405"/>
      <c r="AS634" s="529"/>
      <c r="AT634" s="1318"/>
    </row>
    <row r="635" spans="2:46" s="115" customFormat="1" ht="24" customHeight="1">
      <c r="B635" s="1823"/>
      <c r="C635" s="244" t="s">
        <v>12627</v>
      </c>
      <c r="D635" s="228" t="s">
        <v>20652</v>
      </c>
      <c r="E635" s="244" t="s">
        <v>18309</v>
      </c>
      <c r="F635" s="244" t="s">
        <v>12628</v>
      </c>
      <c r="G635" s="244"/>
      <c r="H635" s="405"/>
      <c r="I635" s="405"/>
      <c r="J635" s="405"/>
      <c r="K635" s="405"/>
      <c r="L635" s="405"/>
      <c r="M635" s="405"/>
      <c r="N635" s="228">
        <v>198</v>
      </c>
      <c r="O635" s="405"/>
      <c r="P635" s="356"/>
      <c r="Q635" s="356"/>
      <c r="R635" s="356"/>
      <c r="S635" s="827"/>
      <c r="T635" s="300">
        <v>2022</v>
      </c>
      <c r="U635" s="356"/>
      <c r="V635" s="356"/>
      <c r="W635" s="356"/>
      <c r="X635" s="356"/>
      <c r="Y635" s="356"/>
      <c r="Z635" s="357"/>
      <c r="AA635" s="405"/>
      <c r="AB635" s="405"/>
      <c r="AC635" s="405"/>
      <c r="AD635" s="405"/>
      <c r="AE635" s="405"/>
      <c r="AF635" s="405"/>
      <c r="AG635" s="405"/>
      <c r="AH635" s="405"/>
      <c r="AI635" s="405"/>
      <c r="AJ635" s="405"/>
      <c r="AK635" s="405"/>
      <c r="AL635" s="405"/>
      <c r="AM635" s="405"/>
      <c r="AN635" s="405"/>
      <c r="AO635" s="405"/>
      <c r="AP635" s="405"/>
      <c r="AQ635" s="405"/>
      <c r="AR635" s="405"/>
      <c r="AS635" s="529"/>
      <c r="AT635" s="1318"/>
    </row>
    <row r="636" spans="2:46" s="115" customFormat="1" ht="24" customHeight="1">
      <c r="B636" s="1823"/>
      <c r="C636" s="244" t="s">
        <v>12627</v>
      </c>
      <c r="D636" s="228" t="s">
        <v>20652</v>
      </c>
      <c r="E636" s="244" t="s">
        <v>18310</v>
      </c>
      <c r="F636" s="244" t="s">
        <v>12628</v>
      </c>
      <c r="G636" s="244"/>
      <c r="H636" s="405"/>
      <c r="I636" s="405"/>
      <c r="J636" s="405"/>
      <c r="K636" s="405"/>
      <c r="L636" s="405"/>
      <c r="M636" s="405"/>
      <c r="N636" s="228">
        <v>200</v>
      </c>
      <c r="O636" s="405"/>
      <c r="P636" s="356"/>
      <c r="Q636" s="356"/>
      <c r="R636" s="356"/>
      <c r="S636" s="827"/>
      <c r="T636" s="300">
        <v>2023</v>
      </c>
      <c r="U636" s="356"/>
      <c r="V636" s="356"/>
      <c r="W636" s="356"/>
      <c r="X636" s="356"/>
      <c r="Y636" s="356"/>
      <c r="Z636" s="357"/>
      <c r="AA636" s="405"/>
      <c r="AB636" s="405"/>
      <c r="AC636" s="405"/>
      <c r="AD636" s="405"/>
      <c r="AE636" s="405"/>
      <c r="AF636" s="405"/>
      <c r="AG636" s="405"/>
      <c r="AH636" s="405"/>
      <c r="AI636" s="405"/>
      <c r="AJ636" s="405"/>
      <c r="AK636" s="405"/>
      <c r="AL636" s="405"/>
      <c r="AM636" s="405"/>
      <c r="AN636" s="405"/>
      <c r="AO636" s="405"/>
      <c r="AP636" s="405"/>
      <c r="AQ636" s="405"/>
      <c r="AR636" s="405"/>
      <c r="AS636" s="529"/>
      <c r="AT636" s="1318"/>
    </row>
    <row r="637" spans="2:46" s="115" customFormat="1" ht="24" customHeight="1">
      <c r="B637" s="1823"/>
      <c r="C637" s="244" t="s">
        <v>12627</v>
      </c>
      <c r="D637" s="228" t="s">
        <v>21262</v>
      </c>
      <c r="E637" s="244" t="s">
        <v>16576</v>
      </c>
      <c r="F637" s="244" t="s">
        <v>12628</v>
      </c>
      <c r="G637" s="244"/>
      <c r="H637" s="405"/>
      <c r="I637" s="405"/>
      <c r="J637" s="405"/>
      <c r="K637" s="405"/>
      <c r="L637" s="405"/>
      <c r="M637" s="405"/>
      <c r="N637" s="228">
        <v>180</v>
      </c>
      <c r="O637" s="405"/>
      <c r="P637" s="356"/>
      <c r="Q637" s="356"/>
      <c r="R637" s="356"/>
      <c r="S637" s="827"/>
      <c r="T637" s="300">
        <v>2009</v>
      </c>
      <c r="U637" s="356"/>
      <c r="V637" s="356"/>
      <c r="W637" s="356"/>
      <c r="X637" s="356"/>
      <c r="Y637" s="356"/>
      <c r="Z637" s="357"/>
      <c r="AA637" s="405"/>
      <c r="AB637" s="405"/>
      <c r="AC637" s="405"/>
      <c r="AD637" s="405"/>
      <c r="AE637" s="405"/>
      <c r="AF637" s="405"/>
      <c r="AG637" s="405"/>
      <c r="AH637" s="405"/>
      <c r="AI637" s="405"/>
      <c r="AJ637" s="405"/>
      <c r="AK637" s="405"/>
      <c r="AL637" s="405"/>
      <c r="AM637" s="405"/>
      <c r="AN637" s="405"/>
      <c r="AO637" s="405"/>
      <c r="AP637" s="405"/>
      <c r="AQ637" s="405"/>
      <c r="AR637" s="405"/>
      <c r="AS637" s="529"/>
      <c r="AT637" s="1318"/>
    </row>
    <row r="638" spans="2:46" s="115" customFormat="1" ht="24" customHeight="1">
      <c r="B638" s="1823"/>
      <c r="C638" s="228" t="s">
        <v>2716</v>
      </c>
      <c r="D638" s="228" t="s">
        <v>21960</v>
      </c>
      <c r="E638" s="228" t="s">
        <v>8810</v>
      </c>
      <c r="F638" s="228" t="s">
        <v>21961</v>
      </c>
      <c r="G638" s="228">
        <v>138077</v>
      </c>
      <c r="H638" s="228">
        <v>380.21</v>
      </c>
      <c r="I638" s="228">
        <v>456.24</v>
      </c>
      <c r="J638" s="228"/>
      <c r="K638" s="228"/>
      <c r="L638" s="228"/>
      <c r="M638" s="228"/>
      <c r="N638" s="228"/>
      <c r="O638" s="228"/>
      <c r="P638" s="233"/>
      <c r="Q638" s="233"/>
      <c r="R638" s="233"/>
      <c r="S638" s="390"/>
      <c r="T638" s="300">
        <v>2017</v>
      </c>
      <c r="U638" s="233">
        <v>812</v>
      </c>
      <c r="V638" s="233"/>
      <c r="W638" s="233"/>
      <c r="X638" s="233"/>
      <c r="Y638" s="233"/>
      <c r="Z638" s="240">
        <v>812</v>
      </c>
      <c r="AA638" s="228"/>
      <c r="AB638" s="228"/>
      <c r="AC638" s="228"/>
      <c r="AD638" s="228"/>
      <c r="AE638" s="228"/>
      <c r="AF638" s="228"/>
      <c r="AG638" s="228"/>
      <c r="AH638" s="228"/>
      <c r="AI638" s="228"/>
      <c r="AJ638" s="228"/>
      <c r="AK638" s="228"/>
      <c r="AL638" s="228"/>
      <c r="AM638" s="228"/>
      <c r="AN638" s="228"/>
      <c r="AO638" s="228"/>
      <c r="AP638" s="228"/>
      <c r="AQ638" s="228"/>
      <c r="AR638" s="228"/>
      <c r="AS638" s="244" t="s">
        <v>16589</v>
      </c>
      <c r="AT638" s="1318"/>
    </row>
    <row r="639" spans="2:46" s="115" customFormat="1" ht="24" customHeight="1">
      <c r="B639" s="1823"/>
      <c r="C639" s="228" t="s">
        <v>333</v>
      </c>
      <c r="D639" s="228" t="s">
        <v>19857</v>
      </c>
      <c r="E639" s="228" t="s">
        <v>18318</v>
      </c>
      <c r="F639" s="228" t="s">
        <v>333</v>
      </c>
      <c r="G639" s="228">
        <v>9491</v>
      </c>
      <c r="H639" s="228"/>
      <c r="I639" s="228"/>
      <c r="J639" s="228"/>
      <c r="K639" s="228"/>
      <c r="L639" s="228"/>
      <c r="M639" s="228"/>
      <c r="N639" s="228"/>
      <c r="O639" s="228"/>
      <c r="P639" s="233"/>
      <c r="Q639" s="233"/>
      <c r="R639" s="233"/>
      <c r="S639" s="390"/>
      <c r="T639" s="300">
        <v>2005</v>
      </c>
      <c r="U639" s="233"/>
      <c r="V639" s="233"/>
      <c r="W639" s="233"/>
      <c r="X639" s="233"/>
      <c r="Y639" s="233"/>
      <c r="Z639" s="240"/>
      <c r="AA639" s="228"/>
      <c r="AB639" s="228"/>
      <c r="AC639" s="228"/>
      <c r="AD639" s="228"/>
      <c r="AE639" s="228"/>
      <c r="AF639" s="228"/>
      <c r="AG639" s="228"/>
      <c r="AH639" s="228"/>
      <c r="AI639" s="228"/>
      <c r="AJ639" s="228"/>
      <c r="AK639" s="228"/>
      <c r="AL639" s="228"/>
      <c r="AM639" s="228"/>
      <c r="AN639" s="228"/>
      <c r="AO639" s="228"/>
      <c r="AP639" s="228"/>
      <c r="AQ639" s="228"/>
      <c r="AR639" s="228"/>
      <c r="AS639" s="244" t="s">
        <v>1930</v>
      </c>
      <c r="AT639" s="1318"/>
    </row>
    <row r="640" spans="2:46" s="115" customFormat="1" ht="24" customHeight="1">
      <c r="B640" s="1823"/>
      <c r="C640" s="228" t="s">
        <v>333</v>
      </c>
      <c r="D640" s="228" t="s">
        <v>21962</v>
      </c>
      <c r="E640" s="228" t="s">
        <v>18319</v>
      </c>
      <c r="F640" s="228" t="s">
        <v>333</v>
      </c>
      <c r="G640" s="228">
        <v>5517</v>
      </c>
      <c r="H640" s="228"/>
      <c r="I640" s="228"/>
      <c r="J640" s="228"/>
      <c r="K640" s="228"/>
      <c r="L640" s="228"/>
      <c r="M640" s="228"/>
      <c r="N640" s="228"/>
      <c r="O640" s="228"/>
      <c r="P640" s="233"/>
      <c r="Q640" s="233"/>
      <c r="R640" s="233"/>
      <c r="S640" s="390"/>
      <c r="T640" s="300">
        <v>2009</v>
      </c>
      <c r="U640" s="233"/>
      <c r="V640" s="233"/>
      <c r="W640" s="233"/>
      <c r="X640" s="233"/>
      <c r="Y640" s="233"/>
      <c r="Z640" s="240"/>
      <c r="AA640" s="228"/>
      <c r="AB640" s="228"/>
      <c r="AC640" s="228"/>
      <c r="AD640" s="228"/>
      <c r="AE640" s="228"/>
      <c r="AF640" s="228"/>
      <c r="AG640" s="228"/>
      <c r="AH640" s="228"/>
      <c r="AI640" s="228"/>
      <c r="AJ640" s="228"/>
      <c r="AK640" s="228"/>
      <c r="AL640" s="228"/>
      <c r="AM640" s="228"/>
      <c r="AN640" s="228"/>
      <c r="AO640" s="228"/>
      <c r="AP640" s="228"/>
      <c r="AQ640" s="228"/>
      <c r="AR640" s="228"/>
      <c r="AS640" s="244" t="s">
        <v>1440</v>
      </c>
      <c r="AT640" s="1318"/>
    </row>
    <row r="641" spans="2:46" s="115" customFormat="1" ht="24" customHeight="1">
      <c r="B641" s="1823"/>
      <c r="C641" s="228" t="s">
        <v>333</v>
      </c>
      <c r="D641" s="228" t="s">
        <v>21963</v>
      </c>
      <c r="E641" s="228" t="s">
        <v>11085</v>
      </c>
      <c r="F641" s="228" t="s">
        <v>333</v>
      </c>
      <c r="G641" s="228">
        <v>3780</v>
      </c>
      <c r="H641" s="228"/>
      <c r="I641" s="228"/>
      <c r="J641" s="228"/>
      <c r="K641" s="228"/>
      <c r="L641" s="228"/>
      <c r="M641" s="228"/>
      <c r="N641" s="228"/>
      <c r="O641" s="228"/>
      <c r="P641" s="233"/>
      <c r="Q641" s="233"/>
      <c r="R641" s="233"/>
      <c r="S641" s="390"/>
      <c r="T641" s="300">
        <v>2018</v>
      </c>
      <c r="U641" s="233"/>
      <c r="V641" s="233"/>
      <c r="W641" s="233"/>
      <c r="X641" s="233"/>
      <c r="Y641" s="233"/>
      <c r="Z641" s="240"/>
      <c r="AA641" s="228"/>
      <c r="AB641" s="228"/>
      <c r="AC641" s="228"/>
      <c r="AD641" s="228"/>
      <c r="AE641" s="228"/>
      <c r="AF641" s="228"/>
      <c r="AG641" s="228"/>
      <c r="AH641" s="228"/>
      <c r="AI641" s="228"/>
      <c r="AJ641" s="228"/>
      <c r="AK641" s="228"/>
      <c r="AL641" s="228"/>
      <c r="AM641" s="228"/>
      <c r="AN641" s="228"/>
      <c r="AO641" s="228"/>
      <c r="AP641" s="228"/>
      <c r="AQ641" s="228"/>
      <c r="AR641" s="228"/>
      <c r="AS641" s="244" t="s">
        <v>2165</v>
      </c>
      <c r="AT641" s="1318"/>
    </row>
    <row r="642" spans="2:46" s="115" customFormat="1" ht="24" customHeight="1">
      <c r="B642" s="1823"/>
      <c r="C642" s="228" t="s">
        <v>333</v>
      </c>
      <c r="D642" s="228" t="s">
        <v>21677</v>
      </c>
      <c r="E642" s="228" t="s">
        <v>18320</v>
      </c>
      <c r="F642" s="228" t="s">
        <v>13768</v>
      </c>
      <c r="G642" s="228">
        <v>9690</v>
      </c>
      <c r="H642" s="228"/>
      <c r="I642" s="228"/>
      <c r="J642" s="228"/>
      <c r="K642" s="228"/>
      <c r="L642" s="228"/>
      <c r="M642" s="228"/>
      <c r="N642" s="228"/>
      <c r="O642" s="228"/>
      <c r="P642" s="233"/>
      <c r="Q642" s="233"/>
      <c r="R642" s="233"/>
      <c r="S642" s="390"/>
      <c r="T642" s="300">
        <v>2007</v>
      </c>
      <c r="U642" s="233"/>
      <c r="V642" s="233"/>
      <c r="W642" s="233"/>
      <c r="X642" s="233"/>
      <c r="Y642" s="233"/>
      <c r="Z642" s="240"/>
      <c r="AA642" s="228"/>
      <c r="AB642" s="228"/>
      <c r="AC642" s="228"/>
      <c r="AD642" s="228"/>
      <c r="AE642" s="228"/>
      <c r="AF642" s="228"/>
      <c r="AG642" s="228"/>
      <c r="AH642" s="228"/>
      <c r="AI642" s="228"/>
      <c r="AJ642" s="228"/>
      <c r="AK642" s="228"/>
      <c r="AL642" s="228"/>
      <c r="AM642" s="228"/>
      <c r="AN642" s="228"/>
      <c r="AO642" s="228"/>
      <c r="AP642" s="228"/>
      <c r="AQ642" s="228"/>
      <c r="AR642" s="228"/>
      <c r="AS642" s="244" t="s">
        <v>1440</v>
      </c>
      <c r="AT642" s="1318"/>
    </row>
    <row r="643" spans="2:46" s="115" customFormat="1" ht="24" customHeight="1">
      <c r="B643" s="1823"/>
      <c r="C643" s="228" t="s">
        <v>333</v>
      </c>
      <c r="D643" s="228" t="s">
        <v>20464</v>
      </c>
      <c r="E643" s="228" t="s">
        <v>18321</v>
      </c>
      <c r="F643" s="228" t="s">
        <v>333</v>
      </c>
      <c r="G643" s="228">
        <v>10765</v>
      </c>
      <c r="H643" s="228"/>
      <c r="I643" s="228">
        <v>726</v>
      </c>
      <c r="J643" s="228"/>
      <c r="K643" s="228"/>
      <c r="L643" s="228"/>
      <c r="M643" s="228"/>
      <c r="N643" s="228"/>
      <c r="O643" s="228"/>
      <c r="P643" s="233"/>
      <c r="Q643" s="233"/>
      <c r="R643" s="233"/>
      <c r="S643" s="390"/>
      <c r="T643" s="300">
        <v>2000</v>
      </c>
      <c r="U643" s="233"/>
      <c r="V643" s="233"/>
      <c r="W643" s="233"/>
      <c r="X643" s="233"/>
      <c r="Y643" s="233"/>
      <c r="Z643" s="240"/>
      <c r="AA643" s="228"/>
      <c r="AB643" s="228"/>
      <c r="AC643" s="228"/>
      <c r="AD643" s="228"/>
      <c r="AE643" s="228"/>
      <c r="AF643" s="228"/>
      <c r="AG643" s="228"/>
      <c r="AH643" s="228"/>
      <c r="AI643" s="228"/>
      <c r="AJ643" s="228"/>
      <c r="AK643" s="228"/>
      <c r="AL643" s="228"/>
      <c r="AM643" s="228"/>
      <c r="AN643" s="228"/>
      <c r="AO643" s="228"/>
      <c r="AP643" s="228"/>
      <c r="AQ643" s="228"/>
      <c r="AR643" s="228"/>
      <c r="AS643" s="244" t="s">
        <v>1930</v>
      </c>
      <c r="AT643" s="1318"/>
    </row>
    <row r="644" spans="2:46" s="115" customFormat="1" ht="24" customHeight="1">
      <c r="B644" s="1823"/>
      <c r="C644" s="228" t="s">
        <v>333</v>
      </c>
      <c r="D644" s="228" t="s">
        <v>21964</v>
      </c>
      <c r="E644" s="228" t="s">
        <v>18322</v>
      </c>
      <c r="F644" s="228" t="s">
        <v>333</v>
      </c>
      <c r="G644" s="228">
        <v>2274</v>
      </c>
      <c r="H644" s="228"/>
      <c r="I644" s="228">
        <v>2274</v>
      </c>
      <c r="J644" s="228"/>
      <c r="K644" s="228"/>
      <c r="L644" s="228"/>
      <c r="M644" s="228"/>
      <c r="N644" s="228"/>
      <c r="O644" s="228"/>
      <c r="P644" s="233"/>
      <c r="Q644" s="233"/>
      <c r="R644" s="233"/>
      <c r="S644" s="390"/>
      <c r="T644" s="300">
        <v>2002</v>
      </c>
      <c r="U644" s="233"/>
      <c r="V644" s="233"/>
      <c r="W644" s="233"/>
      <c r="X644" s="233"/>
      <c r="Y644" s="233"/>
      <c r="Z644" s="240"/>
      <c r="AA644" s="228"/>
      <c r="AB644" s="228"/>
      <c r="AC644" s="228"/>
      <c r="AD644" s="228"/>
      <c r="AE644" s="228"/>
      <c r="AF644" s="228"/>
      <c r="AG644" s="228"/>
      <c r="AH644" s="228"/>
      <c r="AI644" s="228"/>
      <c r="AJ644" s="228"/>
      <c r="AK644" s="228"/>
      <c r="AL644" s="228"/>
      <c r="AM644" s="228"/>
      <c r="AN644" s="228"/>
      <c r="AO644" s="228"/>
      <c r="AP644" s="228"/>
      <c r="AQ644" s="228"/>
      <c r="AR644" s="228"/>
      <c r="AS644" s="244" t="s">
        <v>1440</v>
      </c>
      <c r="AT644" s="1318"/>
    </row>
    <row r="645" spans="2:46" s="115" customFormat="1" ht="24" customHeight="1">
      <c r="B645" s="1823"/>
      <c r="C645" s="228" t="s">
        <v>333</v>
      </c>
      <c r="D645" s="228" t="s">
        <v>21965</v>
      </c>
      <c r="E645" s="228" t="s">
        <v>15670</v>
      </c>
      <c r="F645" s="228" t="s">
        <v>333</v>
      </c>
      <c r="G645" s="228">
        <v>575</v>
      </c>
      <c r="H645" s="228"/>
      <c r="I645" s="228">
        <v>575</v>
      </c>
      <c r="J645" s="228"/>
      <c r="K645" s="228"/>
      <c r="L645" s="228"/>
      <c r="M645" s="228"/>
      <c r="N645" s="228"/>
      <c r="O645" s="228"/>
      <c r="P645" s="233"/>
      <c r="Q645" s="233"/>
      <c r="R645" s="233"/>
      <c r="S645" s="390"/>
      <c r="T645" s="300">
        <v>2012</v>
      </c>
      <c r="U645" s="233"/>
      <c r="V645" s="233"/>
      <c r="W645" s="233"/>
      <c r="X645" s="233"/>
      <c r="Y645" s="233"/>
      <c r="Z645" s="240"/>
      <c r="AA645" s="228"/>
      <c r="AB645" s="228"/>
      <c r="AC645" s="228"/>
      <c r="AD645" s="228"/>
      <c r="AE645" s="228"/>
      <c r="AF645" s="228"/>
      <c r="AG645" s="228"/>
      <c r="AH645" s="228"/>
      <c r="AI645" s="228"/>
      <c r="AJ645" s="228"/>
      <c r="AK645" s="228"/>
      <c r="AL645" s="228"/>
      <c r="AM645" s="228"/>
      <c r="AN645" s="228"/>
      <c r="AO645" s="228"/>
      <c r="AP645" s="228"/>
      <c r="AQ645" s="228"/>
      <c r="AR645" s="228"/>
      <c r="AS645" s="244" t="s">
        <v>1440</v>
      </c>
      <c r="AT645" s="1318"/>
    </row>
    <row r="646" spans="2:46" s="115" customFormat="1" ht="24" customHeight="1">
      <c r="B646" s="1823"/>
      <c r="C646" s="228" t="s">
        <v>333</v>
      </c>
      <c r="D646" s="228" t="s">
        <v>21966</v>
      </c>
      <c r="E646" s="228" t="s">
        <v>15671</v>
      </c>
      <c r="F646" s="228" t="s">
        <v>333</v>
      </c>
      <c r="G646" s="228">
        <v>4250</v>
      </c>
      <c r="H646" s="228"/>
      <c r="I646" s="228">
        <v>2190</v>
      </c>
      <c r="J646" s="228"/>
      <c r="K646" s="228"/>
      <c r="L646" s="228"/>
      <c r="M646" s="228"/>
      <c r="N646" s="228"/>
      <c r="O646" s="228"/>
      <c r="P646" s="233"/>
      <c r="Q646" s="233"/>
      <c r="R646" s="233"/>
      <c r="S646" s="390"/>
      <c r="T646" s="300">
        <v>2011</v>
      </c>
      <c r="U646" s="233"/>
      <c r="V646" s="233"/>
      <c r="W646" s="233"/>
      <c r="X646" s="233"/>
      <c r="Y646" s="233"/>
      <c r="Z646" s="240"/>
      <c r="AA646" s="228"/>
      <c r="AB646" s="228"/>
      <c r="AC646" s="228"/>
      <c r="AD646" s="228"/>
      <c r="AE646" s="228"/>
      <c r="AF646" s="228"/>
      <c r="AG646" s="228"/>
      <c r="AH646" s="228"/>
      <c r="AI646" s="228"/>
      <c r="AJ646" s="228"/>
      <c r="AK646" s="228"/>
      <c r="AL646" s="228"/>
      <c r="AM646" s="228"/>
      <c r="AN646" s="228"/>
      <c r="AO646" s="228"/>
      <c r="AP646" s="228"/>
      <c r="AQ646" s="228"/>
      <c r="AR646" s="228"/>
      <c r="AS646" s="244" t="s">
        <v>711</v>
      </c>
      <c r="AT646" s="1318"/>
    </row>
    <row r="647" spans="2:46" s="115" customFormat="1" ht="24" customHeight="1">
      <c r="B647" s="1823"/>
      <c r="C647" s="228" t="s">
        <v>333</v>
      </c>
      <c r="D647" s="228" t="s">
        <v>21967</v>
      </c>
      <c r="E647" s="228" t="s">
        <v>15672</v>
      </c>
      <c r="F647" s="228" t="s">
        <v>333</v>
      </c>
      <c r="G647" s="228">
        <v>903</v>
      </c>
      <c r="H647" s="228"/>
      <c r="I647" s="228">
        <v>903</v>
      </c>
      <c r="J647" s="228"/>
      <c r="K647" s="228"/>
      <c r="L647" s="228"/>
      <c r="M647" s="228"/>
      <c r="N647" s="228"/>
      <c r="O647" s="228"/>
      <c r="P647" s="233"/>
      <c r="Q647" s="233"/>
      <c r="R647" s="233"/>
      <c r="S647" s="390"/>
      <c r="T647" s="300">
        <v>2019</v>
      </c>
      <c r="U647" s="233"/>
      <c r="V647" s="233"/>
      <c r="W647" s="233"/>
      <c r="X647" s="233"/>
      <c r="Y647" s="233"/>
      <c r="Z647" s="240"/>
      <c r="AA647" s="228"/>
      <c r="AB647" s="228"/>
      <c r="AC647" s="228"/>
      <c r="AD647" s="228"/>
      <c r="AE647" s="228"/>
      <c r="AF647" s="228"/>
      <c r="AG647" s="228"/>
      <c r="AH647" s="228"/>
      <c r="AI647" s="228"/>
      <c r="AJ647" s="228"/>
      <c r="AK647" s="228"/>
      <c r="AL647" s="228"/>
      <c r="AM647" s="228"/>
      <c r="AN647" s="228"/>
      <c r="AO647" s="228"/>
      <c r="AP647" s="228"/>
      <c r="AQ647" s="228"/>
      <c r="AR647" s="228"/>
      <c r="AS647" s="244" t="s">
        <v>1440</v>
      </c>
      <c r="AT647" s="1318"/>
    </row>
    <row r="648" spans="2:46" s="115" customFormat="1" ht="24" customHeight="1">
      <c r="B648" s="1823"/>
      <c r="C648" s="228" t="s">
        <v>333</v>
      </c>
      <c r="D648" s="228" t="s">
        <v>21968</v>
      </c>
      <c r="E648" s="228" t="s">
        <v>18323</v>
      </c>
      <c r="F648" s="228" t="s">
        <v>333</v>
      </c>
      <c r="G648" s="228">
        <v>4600</v>
      </c>
      <c r="H648" s="228"/>
      <c r="I648" s="228"/>
      <c r="J648" s="228"/>
      <c r="K648" s="228"/>
      <c r="L648" s="228"/>
      <c r="M648" s="228"/>
      <c r="N648" s="228"/>
      <c r="O648" s="228"/>
      <c r="P648" s="233"/>
      <c r="Q648" s="233"/>
      <c r="R648" s="233"/>
      <c r="S648" s="390"/>
      <c r="T648" s="300">
        <v>2009</v>
      </c>
      <c r="U648" s="233"/>
      <c r="V648" s="233"/>
      <c r="W648" s="233"/>
      <c r="X648" s="233"/>
      <c r="Y648" s="233"/>
      <c r="Z648" s="240"/>
      <c r="AA648" s="228"/>
      <c r="AB648" s="228"/>
      <c r="AC648" s="228"/>
      <c r="AD648" s="228"/>
      <c r="AE648" s="228"/>
      <c r="AF648" s="228"/>
      <c r="AG648" s="228"/>
      <c r="AH648" s="228"/>
      <c r="AI648" s="228"/>
      <c r="AJ648" s="228"/>
      <c r="AK648" s="228"/>
      <c r="AL648" s="228"/>
      <c r="AM648" s="228"/>
      <c r="AN648" s="228"/>
      <c r="AO648" s="228"/>
      <c r="AP648" s="228"/>
      <c r="AQ648" s="228"/>
      <c r="AR648" s="228"/>
      <c r="AS648" s="244" t="s">
        <v>711</v>
      </c>
      <c r="AT648" s="1318"/>
    </row>
    <row r="649" spans="2:46" s="115" customFormat="1" ht="24" customHeight="1">
      <c r="B649" s="1823"/>
      <c r="C649" s="228" t="s">
        <v>333</v>
      </c>
      <c r="D649" s="228" t="s">
        <v>19717</v>
      </c>
      <c r="E649" s="228" t="s">
        <v>18324</v>
      </c>
      <c r="F649" s="228" t="s">
        <v>333</v>
      </c>
      <c r="G649" s="228">
        <v>2527</v>
      </c>
      <c r="H649" s="228"/>
      <c r="I649" s="228"/>
      <c r="J649" s="228"/>
      <c r="K649" s="228"/>
      <c r="L649" s="228"/>
      <c r="M649" s="228"/>
      <c r="N649" s="228"/>
      <c r="O649" s="228"/>
      <c r="P649" s="233"/>
      <c r="Q649" s="233"/>
      <c r="R649" s="233"/>
      <c r="S649" s="390"/>
      <c r="T649" s="300">
        <v>2007</v>
      </c>
      <c r="U649" s="233"/>
      <c r="V649" s="233"/>
      <c r="W649" s="233"/>
      <c r="X649" s="233"/>
      <c r="Y649" s="233"/>
      <c r="Z649" s="240"/>
      <c r="AA649" s="228"/>
      <c r="AB649" s="228"/>
      <c r="AC649" s="228"/>
      <c r="AD649" s="228"/>
      <c r="AE649" s="228"/>
      <c r="AF649" s="228"/>
      <c r="AG649" s="228"/>
      <c r="AH649" s="228"/>
      <c r="AI649" s="228"/>
      <c r="AJ649" s="228"/>
      <c r="AK649" s="228"/>
      <c r="AL649" s="228"/>
      <c r="AM649" s="228"/>
      <c r="AN649" s="228"/>
      <c r="AO649" s="228"/>
      <c r="AP649" s="228"/>
      <c r="AQ649" s="228"/>
      <c r="AR649" s="228"/>
      <c r="AS649" s="244" t="s">
        <v>1930</v>
      </c>
      <c r="AT649" s="1318"/>
    </row>
    <row r="650" spans="2:46" s="115" customFormat="1" ht="24" customHeight="1">
      <c r="B650" s="1823"/>
      <c r="C650" s="228" t="s">
        <v>333</v>
      </c>
      <c r="D650" s="228" t="s">
        <v>21969</v>
      </c>
      <c r="E650" s="228" t="s">
        <v>18325</v>
      </c>
      <c r="F650" s="228" t="s">
        <v>333</v>
      </c>
      <c r="G650" s="228">
        <v>923</v>
      </c>
      <c r="H650" s="228"/>
      <c r="I650" s="228"/>
      <c r="J650" s="228"/>
      <c r="K650" s="228"/>
      <c r="L650" s="228"/>
      <c r="M650" s="228"/>
      <c r="N650" s="228"/>
      <c r="O650" s="228"/>
      <c r="P650" s="233"/>
      <c r="Q650" s="233"/>
      <c r="R650" s="233"/>
      <c r="S650" s="390"/>
      <c r="T650" s="300">
        <v>2008</v>
      </c>
      <c r="U650" s="233"/>
      <c r="V650" s="233"/>
      <c r="W650" s="233"/>
      <c r="X650" s="233"/>
      <c r="Y650" s="233"/>
      <c r="Z650" s="240"/>
      <c r="AA650" s="228"/>
      <c r="AB650" s="228"/>
      <c r="AC650" s="228"/>
      <c r="AD650" s="228"/>
      <c r="AE650" s="228"/>
      <c r="AF650" s="228"/>
      <c r="AG650" s="228"/>
      <c r="AH650" s="228"/>
      <c r="AI650" s="228"/>
      <c r="AJ650" s="228"/>
      <c r="AK650" s="228"/>
      <c r="AL650" s="228"/>
      <c r="AM650" s="228"/>
      <c r="AN650" s="228"/>
      <c r="AO650" s="228"/>
      <c r="AP650" s="228"/>
      <c r="AQ650" s="228"/>
      <c r="AR650" s="228"/>
      <c r="AS650" s="244" t="s">
        <v>1440</v>
      </c>
      <c r="AT650" s="1318"/>
    </row>
    <row r="651" spans="2:46" s="115" customFormat="1" ht="24" customHeight="1">
      <c r="B651" s="1823"/>
      <c r="C651" s="228" t="s">
        <v>333</v>
      </c>
      <c r="D651" s="228" t="s">
        <v>21970</v>
      </c>
      <c r="E651" s="228" t="s">
        <v>15673</v>
      </c>
      <c r="F651" s="228" t="s">
        <v>333</v>
      </c>
      <c r="G651" s="228">
        <v>992</v>
      </c>
      <c r="H651" s="228"/>
      <c r="I651" s="228"/>
      <c r="J651" s="228"/>
      <c r="K651" s="228"/>
      <c r="L651" s="228"/>
      <c r="M651" s="228"/>
      <c r="N651" s="228"/>
      <c r="O651" s="228"/>
      <c r="P651" s="233"/>
      <c r="Q651" s="233"/>
      <c r="R651" s="233"/>
      <c r="S651" s="390"/>
      <c r="T651" s="300">
        <v>2003</v>
      </c>
      <c r="U651" s="233"/>
      <c r="V651" s="233"/>
      <c r="W651" s="233"/>
      <c r="X651" s="233"/>
      <c r="Y651" s="233"/>
      <c r="Z651" s="240"/>
      <c r="AA651" s="228"/>
      <c r="AB651" s="228"/>
      <c r="AC651" s="228"/>
      <c r="AD651" s="228"/>
      <c r="AE651" s="228"/>
      <c r="AF651" s="228"/>
      <c r="AG651" s="228"/>
      <c r="AH651" s="228"/>
      <c r="AI651" s="228"/>
      <c r="AJ651" s="228"/>
      <c r="AK651" s="228"/>
      <c r="AL651" s="228"/>
      <c r="AM651" s="228"/>
      <c r="AN651" s="228"/>
      <c r="AO651" s="228"/>
      <c r="AP651" s="228"/>
      <c r="AQ651" s="228"/>
      <c r="AR651" s="228"/>
      <c r="AS651" s="244" t="s">
        <v>1349</v>
      </c>
      <c r="AT651" s="1318"/>
    </row>
    <row r="652" spans="2:46" s="115" customFormat="1" ht="24" customHeight="1">
      <c r="B652" s="1823"/>
      <c r="C652" s="228" t="s">
        <v>333</v>
      </c>
      <c r="D652" s="228" t="s">
        <v>21971</v>
      </c>
      <c r="E652" s="228" t="s">
        <v>18326</v>
      </c>
      <c r="F652" s="228" t="s">
        <v>333</v>
      </c>
      <c r="G652" s="228">
        <v>13044</v>
      </c>
      <c r="H652" s="228"/>
      <c r="I652" s="228"/>
      <c r="J652" s="228"/>
      <c r="K652" s="228"/>
      <c r="L652" s="228"/>
      <c r="M652" s="228"/>
      <c r="N652" s="228"/>
      <c r="O652" s="228"/>
      <c r="P652" s="233"/>
      <c r="Q652" s="233"/>
      <c r="R652" s="233"/>
      <c r="S652" s="390"/>
      <c r="T652" s="300">
        <v>2018</v>
      </c>
      <c r="U652" s="233"/>
      <c r="V652" s="233"/>
      <c r="W652" s="233"/>
      <c r="X652" s="233"/>
      <c r="Y652" s="233"/>
      <c r="Z652" s="240"/>
      <c r="AA652" s="228"/>
      <c r="AB652" s="228"/>
      <c r="AC652" s="228"/>
      <c r="AD652" s="228"/>
      <c r="AE652" s="228"/>
      <c r="AF652" s="228"/>
      <c r="AG652" s="228"/>
      <c r="AH652" s="228"/>
      <c r="AI652" s="228"/>
      <c r="AJ652" s="228"/>
      <c r="AK652" s="228"/>
      <c r="AL652" s="228"/>
      <c r="AM652" s="228"/>
      <c r="AN652" s="228"/>
      <c r="AO652" s="228"/>
      <c r="AP652" s="228"/>
      <c r="AQ652" s="228"/>
      <c r="AR652" s="228"/>
      <c r="AS652" s="244" t="s">
        <v>1440</v>
      </c>
      <c r="AT652" s="1318"/>
    </row>
    <row r="653" spans="2:46" s="115" customFormat="1" ht="24" customHeight="1">
      <c r="B653" s="1823"/>
      <c r="C653" s="228" t="s">
        <v>333</v>
      </c>
      <c r="D653" s="228" t="s">
        <v>21972</v>
      </c>
      <c r="E653" s="228" t="s">
        <v>18327</v>
      </c>
      <c r="F653" s="228" t="s">
        <v>12636</v>
      </c>
      <c r="G653" s="228">
        <v>1758</v>
      </c>
      <c r="H653" s="228"/>
      <c r="I653" s="228"/>
      <c r="J653" s="228"/>
      <c r="K653" s="228"/>
      <c r="L653" s="228"/>
      <c r="M653" s="228"/>
      <c r="N653" s="228"/>
      <c r="O653" s="228"/>
      <c r="P653" s="233"/>
      <c r="Q653" s="233"/>
      <c r="R653" s="233"/>
      <c r="S653" s="390"/>
      <c r="T653" s="300">
        <v>2020</v>
      </c>
      <c r="U653" s="233"/>
      <c r="V653" s="233"/>
      <c r="W653" s="233"/>
      <c r="X653" s="233"/>
      <c r="Y653" s="233"/>
      <c r="Z653" s="240"/>
      <c r="AA653" s="228"/>
      <c r="AB653" s="228"/>
      <c r="AC653" s="228"/>
      <c r="AD653" s="228"/>
      <c r="AE653" s="228"/>
      <c r="AF653" s="228"/>
      <c r="AG653" s="228"/>
      <c r="AH653" s="228"/>
      <c r="AI653" s="228"/>
      <c r="AJ653" s="228"/>
      <c r="AK653" s="228"/>
      <c r="AL653" s="228"/>
      <c r="AM653" s="228"/>
      <c r="AN653" s="228"/>
      <c r="AO653" s="228"/>
      <c r="AP653" s="228"/>
      <c r="AQ653" s="228"/>
      <c r="AR653" s="228"/>
      <c r="AS653" s="244" t="s">
        <v>12567</v>
      </c>
      <c r="AT653" s="1318"/>
    </row>
    <row r="654" spans="2:46" s="115" customFormat="1" ht="24" customHeight="1">
      <c r="B654" s="1823"/>
      <c r="C654" s="228" t="s">
        <v>333</v>
      </c>
      <c r="D654" s="228" t="s">
        <v>20951</v>
      </c>
      <c r="E654" s="228" t="s">
        <v>18328</v>
      </c>
      <c r="F654" s="228" t="s">
        <v>12636</v>
      </c>
      <c r="G654" s="228">
        <v>900</v>
      </c>
      <c r="H654" s="228"/>
      <c r="I654" s="228">
        <v>900</v>
      </c>
      <c r="J654" s="228"/>
      <c r="K654" s="228"/>
      <c r="L654" s="228"/>
      <c r="M654" s="228"/>
      <c r="N654" s="228"/>
      <c r="O654" s="228"/>
      <c r="P654" s="233"/>
      <c r="Q654" s="233"/>
      <c r="R654" s="233"/>
      <c r="S654" s="390"/>
      <c r="T654" s="300">
        <v>2021</v>
      </c>
      <c r="U654" s="233"/>
      <c r="V654" s="233"/>
      <c r="W654" s="233"/>
      <c r="X654" s="233"/>
      <c r="Y654" s="233"/>
      <c r="Z654" s="240"/>
      <c r="AA654" s="228"/>
      <c r="AB654" s="228"/>
      <c r="AC654" s="228"/>
      <c r="AD654" s="228"/>
      <c r="AE654" s="228"/>
      <c r="AF654" s="228"/>
      <c r="AG654" s="228"/>
      <c r="AH654" s="228"/>
      <c r="AI654" s="228"/>
      <c r="AJ654" s="228"/>
      <c r="AK654" s="228"/>
      <c r="AL654" s="228"/>
      <c r="AM654" s="228"/>
      <c r="AN654" s="228"/>
      <c r="AO654" s="228"/>
      <c r="AP654" s="228"/>
      <c r="AQ654" s="228"/>
      <c r="AR654" s="228"/>
      <c r="AS654" s="244" t="s">
        <v>12498</v>
      </c>
      <c r="AT654" s="1318"/>
    </row>
    <row r="655" spans="2:46" s="115" customFormat="1" ht="24" customHeight="1">
      <c r="B655" s="1823"/>
      <c r="C655" s="228" t="s">
        <v>333</v>
      </c>
      <c r="D655" s="228" t="s">
        <v>20951</v>
      </c>
      <c r="E655" s="228" t="s">
        <v>15674</v>
      </c>
      <c r="F655" s="228" t="s">
        <v>12636</v>
      </c>
      <c r="G655" s="228">
        <v>669</v>
      </c>
      <c r="H655" s="228"/>
      <c r="I655" s="228">
        <v>669</v>
      </c>
      <c r="J655" s="228"/>
      <c r="K655" s="228"/>
      <c r="L655" s="228"/>
      <c r="M655" s="228"/>
      <c r="N655" s="228"/>
      <c r="O655" s="228"/>
      <c r="P655" s="233"/>
      <c r="Q655" s="233"/>
      <c r="R655" s="233"/>
      <c r="S655" s="390"/>
      <c r="T655" s="300">
        <v>2019</v>
      </c>
      <c r="U655" s="233"/>
      <c r="V655" s="233"/>
      <c r="W655" s="233"/>
      <c r="X655" s="233"/>
      <c r="Y655" s="233"/>
      <c r="Z655" s="240"/>
      <c r="AA655" s="228"/>
      <c r="AB655" s="228"/>
      <c r="AC655" s="228"/>
      <c r="AD655" s="228"/>
      <c r="AE655" s="228"/>
      <c r="AF655" s="228"/>
      <c r="AG655" s="228"/>
      <c r="AH655" s="228"/>
      <c r="AI655" s="228"/>
      <c r="AJ655" s="228"/>
      <c r="AK655" s="228"/>
      <c r="AL655" s="228"/>
      <c r="AM655" s="228"/>
      <c r="AN655" s="228"/>
      <c r="AO655" s="228"/>
      <c r="AP655" s="228"/>
      <c r="AQ655" s="228"/>
      <c r="AR655" s="228"/>
      <c r="AS655" s="244" t="s">
        <v>12498</v>
      </c>
      <c r="AT655" s="1318"/>
    </row>
    <row r="656" spans="2:46" s="115" customFormat="1" ht="24" customHeight="1">
      <c r="B656" s="1823"/>
      <c r="C656" s="228" t="s">
        <v>12636</v>
      </c>
      <c r="D656" s="228" t="s">
        <v>20951</v>
      </c>
      <c r="E656" s="228" t="s">
        <v>16632</v>
      </c>
      <c r="F656" s="228" t="s">
        <v>12636</v>
      </c>
      <c r="G656" s="228">
        <v>646</v>
      </c>
      <c r="H656" s="228"/>
      <c r="I656" s="228">
        <v>646</v>
      </c>
      <c r="J656" s="228"/>
      <c r="K656" s="228"/>
      <c r="L656" s="228"/>
      <c r="M656" s="228"/>
      <c r="N656" s="228"/>
      <c r="O656" s="228"/>
      <c r="P656" s="233"/>
      <c r="Q656" s="233"/>
      <c r="R656" s="233"/>
      <c r="S656" s="390"/>
      <c r="T656" s="300">
        <v>2023</v>
      </c>
      <c r="U656" s="233"/>
      <c r="V656" s="233"/>
      <c r="W656" s="233"/>
      <c r="X656" s="233"/>
      <c r="Y656" s="233"/>
      <c r="Z656" s="240"/>
      <c r="AA656" s="228"/>
      <c r="AB656" s="228"/>
      <c r="AC656" s="228"/>
      <c r="AD656" s="228"/>
      <c r="AE656" s="228"/>
      <c r="AF656" s="228"/>
      <c r="AG656" s="228"/>
      <c r="AH656" s="228"/>
      <c r="AI656" s="228"/>
      <c r="AJ656" s="228"/>
      <c r="AK656" s="228"/>
      <c r="AL656" s="228"/>
      <c r="AM656" s="228"/>
      <c r="AN656" s="228"/>
      <c r="AO656" s="228"/>
      <c r="AP656" s="228"/>
      <c r="AQ656" s="228"/>
      <c r="AR656" s="228"/>
      <c r="AS656" s="244" t="s">
        <v>12498</v>
      </c>
      <c r="AT656" s="1318"/>
    </row>
    <row r="657" spans="2:46" s="115" customFormat="1" ht="24" customHeight="1">
      <c r="B657" s="1823"/>
      <c r="C657" s="228" t="s">
        <v>12636</v>
      </c>
      <c r="D657" s="228" t="s">
        <v>20951</v>
      </c>
      <c r="E657" s="228" t="s">
        <v>16633</v>
      </c>
      <c r="F657" s="228" t="s">
        <v>12636</v>
      </c>
      <c r="G657" s="228">
        <v>692</v>
      </c>
      <c r="H657" s="228"/>
      <c r="I657" s="228">
        <v>692</v>
      </c>
      <c r="J657" s="228"/>
      <c r="K657" s="228"/>
      <c r="L657" s="228"/>
      <c r="M657" s="228"/>
      <c r="N657" s="228"/>
      <c r="O657" s="228"/>
      <c r="P657" s="233"/>
      <c r="Q657" s="233"/>
      <c r="R657" s="233"/>
      <c r="S657" s="390"/>
      <c r="T657" s="300">
        <v>2023</v>
      </c>
      <c r="U657" s="233"/>
      <c r="V657" s="233"/>
      <c r="W657" s="233"/>
      <c r="X657" s="233"/>
      <c r="Y657" s="233"/>
      <c r="Z657" s="240"/>
      <c r="AA657" s="228"/>
      <c r="AB657" s="228"/>
      <c r="AC657" s="228"/>
      <c r="AD657" s="228"/>
      <c r="AE657" s="228"/>
      <c r="AF657" s="228"/>
      <c r="AG657" s="228"/>
      <c r="AH657" s="228"/>
      <c r="AI657" s="228"/>
      <c r="AJ657" s="228"/>
      <c r="AK657" s="228"/>
      <c r="AL657" s="228"/>
      <c r="AM657" s="228"/>
      <c r="AN657" s="228"/>
      <c r="AO657" s="228"/>
      <c r="AP657" s="228"/>
      <c r="AQ657" s="228"/>
      <c r="AR657" s="228"/>
      <c r="AS657" s="244" t="s">
        <v>12498</v>
      </c>
      <c r="AT657" s="1318"/>
    </row>
    <row r="658" spans="2:46" s="115" customFormat="1" ht="24" customHeight="1">
      <c r="B658" s="1823"/>
      <c r="C658" s="228" t="s">
        <v>333</v>
      </c>
      <c r="D658" s="228" t="s">
        <v>21973</v>
      </c>
      <c r="E658" s="228" t="s">
        <v>15675</v>
      </c>
      <c r="F658" s="228" t="s">
        <v>12636</v>
      </c>
      <c r="G658" s="228">
        <v>1027</v>
      </c>
      <c r="H658" s="228"/>
      <c r="I658" s="228"/>
      <c r="J658" s="228">
        <v>36</v>
      </c>
      <c r="K658" s="228">
        <v>19</v>
      </c>
      <c r="L658" s="228"/>
      <c r="M658" s="228"/>
      <c r="N658" s="228"/>
      <c r="O658" s="228"/>
      <c r="P658" s="233"/>
      <c r="Q658" s="233"/>
      <c r="R658" s="233"/>
      <c r="S658" s="390"/>
      <c r="T658" s="300">
        <v>2010</v>
      </c>
      <c r="U658" s="233"/>
      <c r="V658" s="233"/>
      <c r="W658" s="233"/>
      <c r="X658" s="233"/>
      <c r="Y658" s="233"/>
      <c r="Z658" s="240"/>
      <c r="AA658" s="228"/>
      <c r="AB658" s="228"/>
      <c r="AC658" s="228"/>
      <c r="AD658" s="228"/>
      <c r="AE658" s="228"/>
      <c r="AF658" s="228"/>
      <c r="AG658" s="228"/>
      <c r="AH658" s="228"/>
      <c r="AI658" s="228"/>
      <c r="AJ658" s="228"/>
      <c r="AK658" s="228"/>
      <c r="AL658" s="228"/>
      <c r="AM658" s="228"/>
      <c r="AN658" s="228"/>
      <c r="AO658" s="228"/>
      <c r="AP658" s="228"/>
      <c r="AQ658" s="228"/>
      <c r="AR658" s="228"/>
      <c r="AS658" s="244" t="s">
        <v>12498</v>
      </c>
      <c r="AT658" s="1318"/>
    </row>
    <row r="659" spans="2:46" s="115" customFormat="1" ht="24" customHeight="1">
      <c r="B659" s="1823"/>
      <c r="C659" s="228" t="s">
        <v>333</v>
      </c>
      <c r="D659" s="228" t="s">
        <v>21974</v>
      </c>
      <c r="E659" s="244" t="s">
        <v>15676</v>
      </c>
      <c r="F659" s="244" t="s">
        <v>12636</v>
      </c>
      <c r="G659" s="228">
        <v>719</v>
      </c>
      <c r="H659" s="228"/>
      <c r="I659" s="529"/>
      <c r="J659" s="228"/>
      <c r="K659" s="228"/>
      <c r="L659" s="228"/>
      <c r="M659" s="228"/>
      <c r="N659" s="228"/>
      <c r="O659" s="228"/>
      <c r="P659" s="233"/>
      <c r="Q659" s="233"/>
      <c r="R659" s="233"/>
      <c r="S659" s="390"/>
      <c r="T659" s="300">
        <v>2009</v>
      </c>
      <c r="U659" s="233"/>
      <c r="V659" s="233"/>
      <c r="W659" s="233"/>
      <c r="X659" s="233"/>
      <c r="Y659" s="233"/>
      <c r="Z659" s="240"/>
      <c r="AA659" s="228"/>
      <c r="AB659" s="228"/>
      <c r="AC659" s="228"/>
      <c r="AD659" s="228"/>
      <c r="AE659" s="228"/>
      <c r="AF659" s="228"/>
      <c r="AG659" s="228"/>
      <c r="AH659" s="228"/>
      <c r="AI659" s="228"/>
      <c r="AJ659" s="228"/>
      <c r="AK659" s="228"/>
      <c r="AL659" s="228"/>
      <c r="AM659" s="228"/>
      <c r="AN659" s="228"/>
      <c r="AO659" s="228"/>
      <c r="AP659" s="228"/>
      <c r="AQ659" s="228"/>
      <c r="AR659" s="228"/>
      <c r="AS659" s="529"/>
      <c r="AT659" s="1318"/>
    </row>
    <row r="660" spans="2:46" s="115" customFormat="1" ht="24" customHeight="1">
      <c r="B660" s="1823"/>
      <c r="C660" s="228" t="s">
        <v>333</v>
      </c>
      <c r="D660" s="228" t="s">
        <v>21975</v>
      </c>
      <c r="E660" s="244" t="s">
        <v>15677</v>
      </c>
      <c r="F660" s="244" t="s">
        <v>12636</v>
      </c>
      <c r="G660" s="228">
        <v>240</v>
      </c>
      <c r="H660" s="228"/>
      <c r="I660" s="529"/>
      <c r="J660" s="228"/>
      <c r="K660" s="228"/>
      <c r="L660" s="228"/>
      <c r="M660" s="228"/>
      <c r="N660" s="228"/>
      <c r="O660" s="228"/>
      <c r="P660" s="233"/>
      <c r="Q660" s="233"/>
      <c r="R660" s="233"/>
      <c r="S660" s="390"/>
      <c r="T660" s="300">
        <v>2020</v>
      </c>
      <c r="U660" s="233"/>
      <c r="V660" s="233"/>
      <c r="W660" s="233"/>
      <c r="X660" s="233"/>
      <c r="Y660" s="233"/>
      <c r="Z660" s="240"/>
      <c r="AA660" s="228"/>
      <c r="AB660" s="228"/>
      <c r="AC660" s="228"/>
      <c r="AD660" s="228"/>
      <c r="AE660" s="228"/>
      <c r="AF660" s="228"/>
      <c r="AG660" s="228"/>
      <c r="AH660" s="228"/>
      <c r="AI660" s="228"/>
      <c r="AJ660" s="228"/>
      <c r="AK660" s="228"/>
      <c r="AL660" s="228"/>
      <c r="AM660" s="228"/>
      <c r="AN660" s="228"/>
      <c r="AO660" s="228"/>
      <c r="AP660" s="228"/>
      <c r="AQ660" s="228"/>
      <c r="AR660" s="228"/>
      <c r="AS660" s="529"/>
      <c r="AT660" s="1318"/>
    </row>
    <row r="661" spans="2:46" s="115" customFormat="1" ht="24" customHeight="1">
      <c r="B661" s="1823"/>
      <c r="C661" s="228" t="s">
        <v>333</v>
      </c>
      <c r="D661" s="228" t="s">
        <v>21976</v>
      </c>
      <c r="E661" s="244" t="s">
        <v>15678</v>
      </c>
      <c r="F661" s="244" t="s">
        <v>12636</v>
      </c>
      <c r="G661" s="228">
        <v>774</v>
      </c>
      <c r="H661" s="228"/>
      <c r="I661" s="529"/>
      <c r="J661" s="228"/>
      <c r="K661" s="228"/>
      <c r="L661" s="228"/>
      <c r="M661" s="228"/>
      <c r="N661" s="228"/>
      <c r="O661" s="228"/>
      <c r="P661" s="233"/>
      <c r="Q661" s="233"/>
      <c r="R661" s="233"/>
      <c r="S661" s="390"/>
      <c r="T661" s="300">
        <v>2015</v>
      </c>
      <c r="U661" s="233"/>
      <c r="V661" s="233"/>
      <c r="W661" s="233"/>
      <c r="X661" s="233"/>
      <c r="Y661" s="233"/>
      <c r="Z661" s="240"/>
      <c r="AA661" s="228"/>
      <c r="AB661" s="228"/>
      <c r="AC661" s="228"/>
      <c r="AD661" s="228"/>
      <c r="AE661" s="228"/>
      <c r="AF661" s="228"/>
      <c r="AG661" s="228"/>
      <c r="AH661" s="228"/>
      <c r="AI661" s="228"/>
      <c r="AJ661" s="228"/>
      <c r="AK661" s="228"/>
      <c r="AL661" s="228"/>
      <c r="AM661" s="228"/>
      <c r="AN661" s="228"/>
      <c r="AO661" s="228"/>
      <c r="AP661" s="228"/>
      <c r="AQ661" s="228"/>
      <c r="AR661" s="228"/>
      <c r="AS661" s="529"/>
      <c r="AT661" s="1318"/>
    </row>
    <row r="662" spans="2:46" s="115" customFormat="1" ht="24" customHeight="1">
      <c r="B662" s="1823"/>
      <c r="C662" s="228" t="s">
        <v>333</v>
      </c>
      <c r="D662" s="228" t="s">
        <v>20954</v>
      </c>
      <c r="E662" s="228" t="s">
        <v>15679</v>
      </c>
      <c r="F662" s="228" t="s">
        <v>12636</v>
      </c>
      <c r="G662" s="228">
        <v>40213</v>
      </c>
      <c r="H662" s="228"/>
      <c r="I662" s="228"/>
      <c r="J662" s="228"/>
      <c r="K662" s="228"/>
      <c r="L662" s="228"/>
      <c r="M662" s="228"/>
      <c r="N662" s="228"/>
      <c r="O662" s="228"/>
      <c r="P662" s="233"/>
      <c r="Q662" s="233"/>
      <c r="R662" s="233"/>
      <c r="S662" s="390"/>
      <c r="T662" s="300">
        <v>2019</v>
      </c>
      <c r="U662" s="233"/>
      <c r="V662" s="233"/>
      <c r="W662" s="233"/>
      <c r="X662" s="233"/>
      <c r="Y662" s="233"/>
      <c r="Z662" s="240"/>
      <c r="AA662" s="228"/>
      <c r="AB662" s="228"/>
      <c r="AC662" s="228"/>
      <c r="AD662" s="228"/>
      <c r="AE662" s="228"/>
      <c r="AF662" s="228"/>
      <c r="AG662" s="228"/>
      <c r="AH662" s="228"/>
      <c r="AI662" s="228"/>
      <c r="AJ662" s="228"/>
      <c r="AK662" s="228"/>
      <c r="AL662" s="228"/>
      <c r="AM662" s="228"/>
      <c r="AN662" s="228"/>
      <c r="AO662" s="228"/>
      <c r="AP662" s="228"/>
      <c r="AQ662" s="228"/>
      <c r="AR662" s="228"/>
      <c r="AS662" s="529"/>
      <c r="AT662" s="1318"/>
    </row>
    <row r="663" spans="2:46" s="115" customFormat="1" ht="24" customHeight="1">
      <c r="B663" s="1823"/>
      <c r="C663" s="228" t="s">
        <v>333</v>
      </c>
      <c r="D663" s="228" t="s">
        <v>21977</v>
      </c>
      <c r="E663" s="228" t="s">
        <v>18329</v>
      </c>
      <c r="F663" s="228" t="s">
        <v>12636</v>
      </c>
      <c r="G663" s="228">
        <v>525</v>
      </c>
      <c r="H663" s="228"/>
      <c r="I663" s="228"/>
      <c r="J663" s="228"/>
      <c r="K663" s="228"/>
      <c r="L663" s="228"/>
      <c r="M663" s="228"/>
      <c r="N663" s="228"/>
      <c r="O663" s="228"/>
      <c r="P663" s="233"/>
      <c r="Q663" s="233"/>
      <c r="R663" s="233"/>
      <c r="S663" s="390"/>
      <c r="T663" s="300">
        <v>2011</v>
      </c>
      <c r="U663" s="233"/>
      <c r="V663" s="233"/>
      <c r="W663" s="233"/>
      <c r="X663" s="233"/>
      <c r="Y663" s="233"/>
      <c r="Z663" s="240"/>
      <c r="AA663" s="228"/>
      <c r="AB663" s="228"/>
      <c r="AC663" s="228"/>
      <c r="AD663" s="228"/>
      <c r="AE663" s="228"/>
      <c r="AF663" s="228"/>
      <c r="AG663" s="228"/>
      <c r="AH663" s="228"/>
      <c r="AI663" s="228"/>
      <c r="AJ663" s="228"/>
      <c r="AK663" s="228"/>
      <c r="AL663" s="228"/>
      <c r="AM663" s="228"/>
      <c r="AN663" s="228"/>
      <c r="AO663" s="228"/>
      <c r="AP663" s="228"/>
      <c r="AQ663" s="228"/>
      <c r="AR663" s="228"/>
      <c r="AS663" s="529"/>
      <c r="AT663" s="1318"/>
    </row>
    <row r="664" spans="2:46" s="115" customFormat="1" ht="24" customHeight="1">
      <c r="B664" s="1823"/>
      <c r="C664" s="228" t="s">
        <v>12636</v>
      </c>
      <c r="D664" s="228" t="s">
        <v>21978</v>
      </c>
      <c r="E664" s="228" t="s">
        <v>21979</v>
      </c>
      <c r="F664" s="228" t="s">
        <v>12636</v>
      </c>
      <c r="G664" s="228">
        <v>1124</v>
      </c>
      <c r="H664" s="228"/>
      <c r="I664" s="228"/>
      <c r="J664" s="228"/>
      <c r="K664" s="228"/>
      <c r="L664" s="228"/>
      <c r="M664" s="228"/>
      <c r="N664" s="228"/>
      <c r="O664" s="228"/>
      <c r="P664" s="233"/>
      <c r="Q664" s="233"/>
      <c r="R664" s="233"/>
      <c r="S664" s="390"/>
      <c r="T664" s="300"/>
      <c r="U664" s="233"/>
      <c r="V664" s="233"/>
      <c r="W664" s="233"/>
      <c r="X664" s="233"/>
      <c r="Y664" s="233"/>
      <c r="Z664" s="240"/>
      <c r="AA664" s="228"/>
      <c r="AB664" s="228"/>
      <c r="AC664" s="228"/>
      <c r="AD664" s="228"/>
      <c r="AE664" s="228"/>
      <c r="AF664" s="228"/>
      <c r="AG664" s="228"/>
      <c r="AH664" s="228"/>
      <c r="AI664" s="228"/>
      <c r="AJ664" s="228"/>
      <c r="AK664" s="228"/>
      <c r="AL664" s="228"/>
      <c r="AM664" s="228"/>
      <c r="AN664" s="228"/>
      <c r="AO664" s="228"/>
      <c r="AP664" s="228"/>
      <c r="AQ664" s="228"/>
      <c r="AR664" s="228"/>
      <c r="AS664" s="244" t="s">
        <v>12567</v>
      </c>
      <c r="AT664" s="1318" t="s">
        <v>19794</v>
      </c>
    </row>
    <row r="665" spans="2:46" s="115" customFormat="1" ht="24" customHeight="1">
      <c r="B665" s="1823"/>
      <c r="C665" s="228" t="s">
        <v>12636</v>
      </c>
      <c r="D665" s="228" t="s">
        <v>21980</v>
      </c>
      <c r="E665" s="228" t="s">
        <v>21981</v>
      </c>
      <c r="F665" s="228" t="s">
        <v>12636</v>
      </c>
      <c r="G665" s="228">
        <v>880</v>
      </c>
      <c r="H665" s="228"/>
      <c r="I665" s="228"/>
      <c r="J665" s="228"/>
      <c r="K665" s="228"/>
      <c r="L665" s="228"/>
      <c r="M665" s="228"/>
      <c r="N665" s="228"/>
      <c r="O665" s="228"/>
      <c r="P665" s="233"/>
      <c r="Q665" s="233"/>
      <c r="R665" s="233"/>
      <c r="S665" s="390"/>
      <c r="T665" s="300"/>
      <c r="U665" s="233"/>
      <c r="V665" s="233"/>
      <c r="W665" s="233"/>
      <c r="X665" s="233"/>
      <c r="Y665" s="233"/>
      <c r="Z665" s="240"/>
      <c r="AA665" s="228"/>
      <c r="AB665" s="228"/>
      <c r="AC665" s="228"/>
      <c r="AD665" s="228"/>
      <c r="AE665" s="228"/>
      <c r="AF665" s="228"/>
      <c r="AG665" s="228"/>
      <c r="AH665" s="228"/>
      <c r="AI665" s="228"/>
      <c r="AJ665" s="228"/>
      <c r="AK665" s="228"/>
      <c r="AL665" s="228"/>
      <c r="AM665" s="228"/>
      <c r="AN665" s="228"/>
      <c r="AO665" s="228"/>
      <c r="AP665" s="228"/>
      <c r="AQ665" s="228"/>
      <c r="AR665" s="228"/>
      <c r="AS665" s="244" t="s">
        <v>12498</v>
      </c>
      <c r="AT665" s="1318" t="s">
        <v>19794</v>
      </c>
    </row>
    <row r="666" spans="2:46" s="115" customFormat="1" ht="24" customHeight="1">
      <c r="B666" s="1823"/>
      <c r="C666" s="228" t="s">
        <v>12636</v>
      </c>
      <c r="D666" s="228" t="s">
        <v>21982</v>
      </c>
      <c r="E666" s="228" t="s">
        <v>21983</v>
      </c>
      <c r="F666" s="228" t="s">
        <v>12636</v>
      </c>
      <c r="G666" s="228">
        <v>2700</v>
      </c>
      <c r="H666" s="228"/>
      <c r="I666" s="228"/>
      <c r="J666" s="228"/>
      <c r="K666" s="228"/>
      <c r="L666" s="228"/>
      <c r="M666" s="228"/>
      <c r="N666" s="228">
        <v>2700</v>
      </c>
      <c r="O666" s="228"/>
      <c r="P666" s="233"/>
      <c r="Q666" s="233"/>
      <c r="R666" s="233"/>
      <c r="S666" s="390"/>
      <c r="T666" s="300">
        <v>2005</v>
      </c>
      <c r="U666" s="233"/>
      <c r="V666" s="233"/>
      <c r="W666" s="233"/>
      <c r="X666" s="233"/>
      <c r="Y666" s="233"/>
      <c r="Z666" s="240"/>
      <c r="AA666" s="228"/>
      <c r="AB666" s="228"/>
      <c r="AC666" s="228"/>
      <c r="AD666" s="228"/>
      <c r="AE666" s="228"/>
      <c r="AF666" s="228"/>
      <c r="AG666" s="228"/>
      <c r="AH666" s="228"/>
      <c r="AI666" s="228"/>
      <c r="AJ666" s="228"/>
      <c r="AK666" s="228"/>
      <c r="AL666" s="228"/>
      <c r="AM666" s="228"/>
      <c r="AN666" s="228"/>
      <c r="AO666" s="228"/>
      <c r="AP666" s="228"/>
      <c r="AQ666" s="228"/>
      <c r="AR666" s="228"/>
      <c r="AS666" s="244" t="s">
        <v>12723</v>
      </c>
      <c r="AT666" s="1318" t="s">
        <v>19794</v>
      </c>
    </row>
    <row r="667" spans="2:46" s="115" customFormat="1" ht="24" customHeight="1">
      <c r="B667" s="1823"/>
      <c r="C667" s="228" t="s">
        <v>12636</v>
      </c>
      <c r="D667" s="228" t="s">
        <v>21984</v>
      </c>
      <c r="E667" s="228" t="s">
        <v>21985</v>
      </c>
      <c r="F667" s="228" t="s">
        <v>12636</v>
      </c>
      <c r="G667" s="228">
        <v>1311</v>
      </c>
      <c r="H667" s="228"/>
      <c r="I667" s="228"/>
      <c r="J667" s="228"/>
      <c r="K667" s="228"/>
      <c r="L667" s="228"/>
      <c r="M667" s="228"/>
      <c r="N667" s="228"/>
      <c r="O667" s="228"/>
      <c r="P667" s="233"/>
      <c r="Q667" s="233"/>
      <c r="R667" s="233"/>
      <c r="S667" s="390"/>
      <c r="T667" s="300">
        <v>2024</v>
      </c>
      <c r="U667" s="233"/>
      <c r="V667" s="233"/>
      <c r="W667" s="233"/>
      <c r="X667" s="233"/>
      <c r="Y667" s="233"/>
      <c r="Z667" s="240"/>
      <c r="AA667" s="228"/>
      <c r="AB667" s="228"/>
      <c r="AC667" s="228"/>
      <c r="AD667" s="228"/>
      <c r="AE667" s="228"/>
      <c r="AF667" s="228"/>
      <c r="AG667" s="228"/>
      <c r="AH667" s="228"/>
      <c r="AI667" s="228"/>
      <c r="AJ667" s="228"/>
      <c r="AK667" s="228"/>
      <c r="AL667" s="228"/>
      <c r="AM667" s="228"/>
      <c r="AN667" s="228"/>
      <c r="AO667" s="228"/>
      <c r="AP667" s="228"/>
      <c r="AQ667" s="228"/>
      <c r="AR667" s="228"/>
      <c r="AS667" s="244" t="s">
        <v>12498</v>
      </c>
      <c r="AT667" s="1318" t="s">
        <v>19794</v>
      </c>
    </row>
    <row r="668" spans="2:46" s="115" customFormat="1" ht="24" customHeight="1">
      <c r="B668" s="1817"/>
      <c r="C668" s="228" t="s">
        <v>333</v>
      </c>
      <c r="D668" s="228" t="s">
        <v>21986</v>
      </c>
      <c r="E668" s="228" t="s">
        <v>21987</v>
      </c>
      <c r="F668" s="228" t="s">
        <v>12636</v>
      </c>
      <c r="G668" s="228">
        <v>1012</v>
      </c>
      <c r="H668" s="228"/>
      <c r="I668" s="228"/>
      <c r="J668" s="228"/>
      <c r="K668" s="228"/>
      <c r="L668" s="228"/>
      <c r="M668" s="228"/>
      <c r="N668" s="228"/>
      <c r="O668" s="228"/>
      <c r="P668" s="233"/>
      <c r="Q668" s="233"/>
      <c r="R668" s="233"/>
      <c r="S668" s="390"/>
      <c r="T668" s="300">
        <v>2024</v>
      </c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 t="s">
        <v>12498</v>
      </c>
      <c r="AT668" s="1318" t="s">
        <v>19794</v>
      </c>
    </row>
    <row r="669" spans="2:46" s="115" customFormat="1" ht="24" customHeight="1">
      <c r="B669" s="1817"/>
      <c r="C669" s="228" t="s">
        <v>333</v>
      </c>
      <c r="D669" s="228" t="s">
        <v>20084</v>
      </c>
      <c r="E669" s="228" t="s">
        <v>21988</v>
      </c>
      <c r="F669" s="228" t="s">
        <v>333</v>
      </c>
      <c r="G669" s="228">
        <v>19000</v>
      </c>
      <c r="H669" s="228"/>
      <c r="I669" s="228">
        <v>12000</v>
      </c>
      <c r="J669" s="228"/>
      <c r="K669" s="228"/>
      <c r="L669" s="228"/>
      <c r="M669" s="228"/>
      <c r="N669" s="228"/>
      <c r="O669" s="228">
        <v>0</v>
      </c>
      <c r="P669" s="233"/>
      <c r="Q669" s="233"/>
      <c r="R669" s="233"/>
      <c r="S669" s="390"/>
      <c r="T669" s="300">
        <v>2006</v>
      </c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 t="s">
        <v>1440</v>
      </c>
      <c r="AT669" s="1318" t="s">
        <v>21989</v>
      </c>
    </row>
    <row r="670" spans="2:46" s="115" customFormat="1" ht="24" customHeight="1">
      <c r="B670" s="1817"/>
      <c r="C670" s="228" t="s">
        <v>12636</v>
      </c>
      <c r="D670" s="228" t="s">
        <v>20954</v>
      </c>
      <c r="E670" s="228" t="s">
        <v>21990</v>
      </c>
      <c r="F670" s="228" t="s">
        <v>12636</v>
      </c>
      <c r="G670" s="228">
        <v>38290</v>
      </c>
      <c r="H670" s="228"/>
      <c r="I670" s="228"/>
      <c r="J670" s="228"/>
      <c r="K670" s="228"/>
      <c r="L670" s="228"/>
      <c r="M670" s="228"/>
      <c r="N670" s="228">
        <v>653</v>
      </c>
      <c r="O670" s="228"/>
      <c r="P670" s="233"/>
      <c r="Q670" s="233"/>
      <c r="R670" s="233"/>
      <c r="S670" s="390"/>
      <c r="T670" s="300">
        <v>2019</v>
      </c>
      <c r="U670" s="233"/>
      <c r="V670" s="233"/>
      <c r="W670" s="233"/>
      <c r="X670" s="233"/>
      <c r="Y670" s="233"/>
      <c r="Z670" s="240"/>
      <c r="AA670" s="228"/>
      <c r="AB670" s="228"/>
      <c r="AC670" s="228"/>
      <c r="AD670" s="228"/>
      <c r="AE670" s="228"/>
      <c r="AF670" s="228"/>
      <c r="AG670" s="228"/>
      <c r="AH670" s="228"/>
      <c r="AI670" s="228"/>
      <c r="AJ670" s="228"/>
      <c r="AK670" s="228"/>
      <c r="AL670" s="228"/>
      <c r="AM670" s="228"/>
      <c r="AN670" s="228"/>
      <c r="AO670" s="228"/>
      <c r="AP670" s="228"/>
      <c r="AQ670" s="228"/>
      <c r="AR670" s="228"/>
      <c r="AS670" s="244" t="s">
        <v>21991</v>
      </c>
      <c r="AT670" s="1318" t="s">
        <v>19794</v>
      </c>
    </row>
    <row r="671" spans="2:46" s="115" customFormat="1" ht="24" customHeight="1">
      <c r="B671" s="1817"/>
      <c r="C671" s="228" t="s">
        <v>12636</v>
      </c>
      <c r="D671" s="228" t="s">
        <v>20239</v>
      </c>
      <c r="E671" s="228" t="s">
        <v>21992</v>
      </c>
      <c r="F671" s="228" t="s">
        <v>12636</v>
      </c>
      <c r="G671" s="228">
        <v>13044</v>
      </c>
      <c r="H671" s="228"/>
      <c r="I671" s="228"/>
      <c r="J671" s="228"/>
      <c r="K671" s="228"/>
      <c r="L671" s="228"/>
      <c r="M671" s="228"/>
      <c r="N671" s="228">
        <v>630</v>
      </c>
      <c r="O671" s="228"/>
      <c r="P671" s="233"/>
      <c r="Q671" s="233"/>
      <c r="R671" s="233"/>
      <c r="S671" s="390"/>
      <c r="T671" s="300">
        <v>2018</v>
      </c>
      <c r="U671" s="233"/>
      <c r="V671" s="233"/>
      <c r="W671" s="233"/>
      <c r="X671" s="233"/>
      <c r="Y671" s="233"/>
      <c r="Z671" s="240"/>
      <c r="AA671" s="228"/>
      <c r="AB671" s="228"/>
      <c r="AC671" s="228"/>
      <c r="AD671" s="228"/>
      <c r="AE671" s="228"/>
      <c r="AF671" s="228"/>
      <c r="AG671" s="228"/>
      <c r="AH671" s="228"/>
      <c r="AI671" s="228"/>
      <c r="AJ671" s="228"/>
      <c r="AK671" s="228"/>
      <c r="AL671" s="228"/>
      <c r="AM671" s="228"/>
      <c r="AN671" s="228"/>
      <c r="AO671" s="228"/>
      <c r="AP671" s="228"/>
      <c r="AQ671" s="228"/>
      <c r="AR671" s="228"/>
      <c r="AS671" s="244" t="s">
        <v>12498</v>
      </c>
      <c r="AT671" s="1318" t="s">
        <v>19794</v>
      </c>
    </row>
    <row r="672" spans="2:46" s="115" customFormat="1" ht="24" customHeight="1">
      <c r="B672" s="1817"/>
      <c r="C672" s="228" t="s">
        <v>12636</v>
      </c>
      <c r="D672" s="244" t="s">
        <v>21993</v>
      </c>
      <c r="E672" s="228" t="s">
        <v>21994</v>
      </c>
      <c r="F672" s="228" t="s">
        <v>12636</v>
      </c>
      <c r="G672" s="244">
        <v>4436</v>
      </c>
      <c r="H672" s="244"/>
      <c r="I672" s="244"/>
      <c r="J672" s="244"/>
      <c r="K672" s="244"/>
      <c r="L672" s="244"/>
      <c r="M672" s="244"/>
      <c r="N672" s="244"/>
      <c r="O672" s="244"/>
      <c r="P672" s="244"/>
      <c r="Q672" s="244"/>
      <c r="R672" s="244"/>
      <c r="S672" s="244"/>
      <c r="T672" s="241">
        <v>2009</v>
      </c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 t="s">
        <v>12498</v>
      </c>
      <c r="AT672" s="1318" t="s">
        <v>19794</v>
      </c>
    </row>
    <row r="673" spans="2:46" s="115" customFormat="1" ht="24" customHeight="1">
      <c r="B673" s="1817"/>
      <c r="C673" s="228" t="s">
        <v>12636</v>
      </c>
      <c r="D673" s="244" t="s">
        <v>21995</v>
      </c>
      <c r="E673" s="228" t="s">
        <v>21996</v>
      </c>
      <c r="F673" s="228" t="s">
        <v>12636</v>
      </c>
      <c r="G673" s="244">
        <v>3057</v>
      </c>
      <c r="H673" s="244"/>
      <c r="I673" s="244"/>
      <c r="J673" s="244"/>
      <c r="K673" s="244"/>
      <c r="L673" s="244"/>
      <c r="M673" s="244"/>
      <c r="N673" s="244"/>
      <c r="O673" s="244"/>
      <c r="P673" s="244"/>
      <c r="Q673" s="244"/>
      <c r="R673" s="244"/>
      <c r="S673" s="244"/>
      <c r="T673" s="241">
        <v>2023</v>
      </c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 t="s">
        <v>12498</v>
      </c>
      <c r="AT673" s="1318" t="s">
        <v>19794</v>
      </c>
    </row>
    <row r="674" spans="2:46" s="115" customFormat="1" ht="24" customHeight="1">
      <c r="B674" s="1817"/>
      <c r="C674" s="228" t="s">
        <v>2728</v>
      </c>
      <c r="D674" s="228" t="s">
        <v>21997</v>
      </c>
      <c r="E674" s="228" t="s">
        <v>15664</v>
      </c>
      <c r="F674" s="228" t="s">
        <v>2888</v>
      </c>
      <c r="G674" s="228">
        <v>1936</v>
      </c>
      <c r="H674" s="228">
        <v>267</v>
      </c>
      <c r="I674" s="228">
        <v>267</v>
      </c>
      <c r="J674" s="228"/>
      <c r="K674" s="228">
        <v>40</v>
      </c>
      <c r="L674" s="228"/>
      <c r="M674" s="228"/>
      <c r="N674" s="228">
        <v>1600</v>
      </c>
      <c r="O674" s="228"/>
      <c r="P674" s="233"/>
      <c r="Q674" s="233"/>
      <c r="R674" s="233"/>
      <c r="S674" s="390"/>
      <c r="T674" s="300">
        <v>2011</v>
      </c>
      <c r="U674" s="233"/>
      <c r="V674" s="233"/>
      <c r="W674" s="233"/>
      <c r="X674" s="233"/>
      <c r="Y674" s="233"/>
      <c r="Z674" s="240">
        <v>380</v>
      </c>
      <c r="AA674" s="228"/>
      <c r="AB674" s="228"/>
      <c r="AC674" s="228"/>
      <c r="AD674" s="228"/>
      <c r="AE674" s="228"/>
      <c r="AF674" s="228"/>
      <c r="AG674" s="228"/>
      <c r="AH674" s="228"/>
      <c r="AI674" s="228"/>
      <c r="AJ674" s="228"/>
      <c r="AK674" s="228"/>
      <c r="AL674" s="228"/>
      <c r="AM674" s="228"/>
      <c r="AN674" s="228"/>
      <c r="AO674" s="228"/>
      <c r="AP674" s="228"/>
      <c r="AQ674" s="228"/>
      <c r="AR674" s="228"/>
      <c r="AS674" s="244"/>
      <c r="AT674" s="1318"/>
    </row>
    <row r="675" spans="2:46" s="115" customFormat="1" ht="33.950000000000003" customHeight="1">
      <c r="B675" s="1817"/>
      <c r="C675" s="228" t="s">
        <v>2728</v>
      </c>
      <c r="D675" s="228" t="s">
        <v>21998</v>
      </c>
      <c r="E675" s="228" t="s">
        <v>3772</v>
      </c>
      <c r="F675" s="228" t="s">
        <v>2888</v>
      </c>
      <c r="G675" s="228">
        <v>2201</v>
      </c>
      <c r="H675" s="228"/>
      <c r="I675" s="228"/>
      <c r="J675" s="228"/>
      <c r="K675" s="228"/>
      <c r="L675" s="228"/>
      <c r="M675" s="228"/>
      <c r="N675" s="228">
        <v>1243</v>
      </c>
      <c r="O675" s="228"/>
      <c r="P675" s="233"/>
      <c r="Q675" s="233"/>
      <c r="R675" s="233"/>
      <c r="S675" s="390"/>
      <c r="T675" s="300">
        <v>2012</v>
      </c>
      <c r="U675" s="233"/>
      <c r="V675" s="233"/>
      <c r="W675" s="233"/>
      <c r="X675" s="233"/>
      <c r="Y675" s="233"/>
      <c r="Z675" s="240">
        <v>100</v>
      </c>
      <c r="AA675" s="228"/>
      <c r="AB675" s="228"/>
      <c r="AC675" s="228"/>
      <c r="AD675" s="228"/>
      <c r="AE675" s="228"/>
      <c r="AF675" s="228"/>
      <c r="AG675" s="228"/>
      <c r="AH675" s="228"/>
      <c r="AI675" s="228"/>
      <c r="AJ675" s="228"/>
      <c r="AK675" s="228"/>
      <c r="AL675" s="228"/>
      <c r="AM675" s="228"/>
      <c r="AN675" s="228"/>
      <c r="AO675" s="228"/>
      <c r="AP675" s="228"/>
      <c r="AQ675" s="228"/>
      <c r="AR675" s="228"/>
      <c r="AS675" s="244" t="s">
        <v>8811</v>
      </c>
      <c r="AT675" s="1318"/>
    </row>
    <row r="676" spans="2:46" s="115" customFormat="1" ht="24" customHeight="1">
      <c r="B676" s="1823"/>
      <c r="C676" s="228" t="s">
        <v>12643</v>
      </c>
      <c r="D676" s="228" t="s">
        <v>21999</v>
      </c>
      <c r="E676" s="228" t="s">
        <v>22000</v>
      </c>
      <c r="F676" s="228" t="s">
        <v>2888</v>
      </c>
      <c r="G676" s="228"/>
      <c r="H676" s="228">
        <v>654</v>
      </c>
      <c r="I676" s="228">
        <v>654</v>
      </c>
      <c r="J676" s="228"/>
      <c r="K676" s="228"/>
      <c r="L676" s="228"/>
      <c r="M676" s="228"/>
      <c r="N676" s="228"/>
      <c r="O676" s="228"/>
      <c r="P676" s="233"/>
      <c r="Q676" s="233"/>
      <c r="R676" s="233"/>
      <c r="S676" s="390"/>
      <c r="T676" s="300"/>
      <c r="U676" s="233"/>
      <c r="V676" s="233"/>
      <c r="W676" s="233"/>
      <c r="X676" s="233"/>
      <c r="Y676" s="233"/>
      <c r="Z676" s="240"/>
      <c r="AA676" s="228"/>
      <c r="AB676" s="228"/>
      <c r="AC676" s="228"/>
      <c r="AD676" s="228"/>
      <c r="AE676" s="228"/>
      <c r="AF676" s="228"/>
      <c r="AG676" s="228"/>
      <c r="AH676" s="228"/>
      <c r="AI676" s="228"/>
      <c r="AJ676" s="228"/>
      <c r="AK676" s="228"/>
      <c r="AL676" s="228"/>
      <c r="AM676" s="228"/>
      <c r="AN676" s="228"/>
      <c r="AO676" s="228"/>
      <c r="AP676" s="228"/>
      <c r="AQ676" s="228"/>
      <c r="AR676" s="228"/>
      <c r="AS676" s="244"/>
      <c r="AT676" s="1318" t="s">
        <v>19794</v>
      </c>
    </row>
    <row r="677" spans="2:46" s="115" customFormat="1" ht="24" customHeight="1">
      <c r="B677" s="1823"/>
      <c r="C677" s="228" t="s">
        <v>12643</v>
      </c>
      <c r="D677" s="228" t="s">
        <v>21999</v>
      </c>
      <c r="E677" s="228" t="s">
        <v>22001</v>
      </c>
      <c r="F677" s="228" t="s">
        <v>2888</v>
      </c>
      <c r="G677" s="228">
        <v>540</v>
      </c>
      <c r="H677" s="228">
        <v>540</v>
      </c>
      <c r="I677" s="228">
        <v>540</v>
      </c>
      <c r="J677" s="228"/>
      <c r="K677" s="228"/>
      <c r="L677" s="228"/>
      <c r="M677" s="228"/>
      <c r="N677" s="228"/>
      <c r="O677" s="228"/>
      <c r="P677" s="233"/>
      <c r="Q677" s="233"/>
      <c r="R677" s="233"/>
      <c r="S677" s="390"/>
      <c r="T677" s="300"/>
      <c r="U677" s="233"/>
      <c r="V677" s="233"/>
      <c r="W677" s="233"/>
      <c r="X677" s="233"/>
      <c r="Y677" s="233"/>
      <c r="Z677" s="240"/>
      <c r="AA677" s="228"/>
      <c r="AB677" s="228"/>
      <c r="AC677" s="228"/>
      <c r="AD677" s="228"/>
      <c r="AE677" s="228"/>
      <c r="AF677" s="228"/>
      <c r="AG677" s="228"/>
      <c r="AH677" s="228"/>
      <c r="AI677" s="228"/>
      <c r="AJ677" s="228"/>
      <c r="AK677" s="228"/>
      <c r="AL677" s="228"/>
      <c r="AM677" s="228"/>
      <c r="AN677" s="228"/>
      <c r="AO677" s="228"/>
      <c r="AP677" s="228"/>
      <c r="AQ677" s="228"/>
      <c r="AR677" s="228"/>
      <c r="AS677" s="244"/>
      <c r="AT677" s="1318" t="s">
        <v>19794</v>
      </c>
    </row>
    <row r="678" spans="2:46" s="115" customFormat="1" ht="24" customHeight="1">
      <c r="B678" s="1823"/>
      <c r="C678" s="228" t="s">
        <v>12643</v>
      </c>
      <c r="D678" s="228" t="s">
        <v>22002</v>
      </c>
      <c r="E678" s="228" t="s">
        <v>22003</v>
      </c>
      <c r="F678" s="228" t="s">
        <v>2888</v>
      </c>
      <c r="G678" s="228">
        <v>539.22</v>
      </c>
      <c r="H678" s="228">
        <v>539</v>
      </c>
      <c r="I678" s="228">
        <v>539</v>
      </c>
      <c r="J678" s="228"/>
      <c r="K678" s="228"/>
      <c r="L678" s="228"/>
      <c r="M678" s="228"/>
      <c r="N678" s="228"/>
      <c r="O678" s="228"/>
      <c r="P678" s="233"/>
      <c r="Q678" s="233"/>
      <c r="R678" s="233"/>
      <c r="S678" s="390"/>
      <c r="T678" s="300"/>
      <c r="U678" s="233"/>
      <c r="V678" s="233"/>
      <c r="W678" s="233"/>
      <c r="X678" s="233"/>
      <c r="Y678" s="233"/>
      <c r="Z678" s="240"/>
      <c r="AA678" s="228"/>
      <c r="AB678" s="228"/>
      <c r="AC678" s="228"/>
      <c r="AD678" s="228"/>
      <c r="AE678" s="228"/>
      <c r="AF678" s="228"/>
      <c r="AG678" s="228"/>
      <c r="AH678" s="228"/>
      <c r="AI678" s="228"/>
      <c r="AJ678" s="228"/>
      <c r="AK678" s="228"/>
      <c r="AL678" s="228"/>
      <c r="AM678" s="228"/>
      <c r="AN678" s="228"/>
      <c r="AO678" s="228"/>
      <c r="AP678" s="228"/>
      <c r="AQ678" s="228"/>
      <c r="AR678" s="228"/>
      <c r="AS678" s="244"/>
      <c r="AT678" s="1318" t="s">
        <v>19794</v>
      </c>
    </row>
    <row r="679" spans="2:46" s="115" customFormat="1" ht="24" customHeight="1">
      <c r="B679" s="1823"/>
      <c r="C679" s="228" t="s">
        <v>12643</v>
      </c>
      <c r="D679" s="228" t="s">
        <v>22004</v>
      </c>
      <c r="E679" s="228" t="s">
        <v>22005</v>
      </c>
      <c r="F679" s="228" t="s">
        <v>2888</v>
      </c>
      <c r="G679" s="228">
        <v>900</v>
      </c>
      <c r="H679" s="228">
        <v>900</v>
      </c>
      <c r="I679" s="228">
        <v>900</v>
      </c>
      <c r="J679" s="228"/>
      <c r="K679" s="228"/>
      <c r="L679" s="228"/>
      <c r="M679" s="228"/>
      <c r="N679" s="228"/>
      <c r="O679" s="228"/>
      <c r="P679" s="233"/>
      <c r="Q679" s="233"/>
      <c r="R679" s="233"/>
      <c r="S679" s="390"/>
      <c r="T679" s="300"/>
      <c r="U679" s="233"/>
      <c r="V679" s="233"/>
      <c r="W679" s="233"/>
      <c r="X679" s="233"/>
      <c r="Y679" s="233"/>
      <c r="Z679" s="240"/>
      <c r="AA679" s="228"/>
      <c r="AB679" s="228"/>
      <c r="AC679" s="228"/>
      <c r="AD679" s="228"/>
      <c r="AE679" s="228"/>
      <c r="AF679" s="228"/>
      <c r="AG679" s="228"/>
      <c r="AH679" s="228"/>
      <c r="AI679" s="228"/>
      <c r="AJ679" s="228"/>
      <c r="AK679" s="228"/>
      <c r="AL679" s="228"/>
      <c r="AM679" s="228"/>
      <c r="AN679" s="228"/>
      <c r="AO679" s="228"/>
      <c r="AP679" s="228"/>
      <c r="AQ679" s="228"/>
      <c r="AR679" s="228"/>
      <c r="AS679" s="244"/>
      <c r="AT679" s="1318" t="s">
        <v>19794</v>
      </c>
    </row>
    <row r="680" spans="2:46" s="115" customFormat="1" ht="24" customHeight="1">
      <c r="B680" s="1823"/>
      <c r="C680" s="228" t="s">
        <v>2728</v>
      </c>
      <c r="D680" s="228" t="s">
        <v>22006</v>
      </c>
      <c r="E680" s="228" t="s">
        <v>2340</v>
      </c>
      <c r="F680" s="228" t="s">
        <v>2888</v>
      </c>
      <c r="G680" s="228">
        <v>1131</v>
      </c>
      <c r="H680" s="228">
        <v>299.73</v>
      </c>
      <c r="I680" s="228">
        <v>84.91</v>
      </c>
      <c r="J680" s="228"/>
      <c r="K680" s="228"/>
      <c r="L680" s="228"/>
      <c r="M680" s="228"/>
      <c r="N680" s="228"/>
      <c r="O680" s="228"/>
      <c r="P680" s="233"/>
      <c r="Q680" s="233"/>
      <c r="R680" s="356"/>
      <c r="S680" s="390"/>
      <c r="T680" s="300">
        <v>2014</v>
      </c>
      <c r="U680" s="233">
        <v>900</v>
      </c>
      <c r="V680" s="233" t="s">
        <v>3773</v>
      </c>
      <c r="W680" s="233"/>
      <c r="X680" s="233"/>
      <c r="Y680" s="233"/>
      <c r="Z680" s="240">
        <v>900</v>
      </c>
      <c r="AA680" s="228"/>
      <c r="AB680" s="228"/>
      <c r="AC680" s="228"/>
      <c r="AD680" s="228"/>
      <c r="AE680" s="228"/>
      <c r="AF680" s="228"/>
      <c r="AG680" s="228"/>
      <c r="AH680" s="228"/>
      <c r="AI680" s="228"/>
      <c r="AJ680" s="228"/>
      <c r="AK680" s="228"/>
      <c r="AL680" s="228"/>
      <c r="AM680" s="228"/>
      <c r="AN680" s="228"/>
      <c r="AO680" s="228"/>
      <c r="AP680" s="228"/>
      <c r="AQ680" s="228"/>
      <c r="AR680" s="228"/>
      <c r="AS680" s="616" t="s">
        <v>18134</v>
      </c>
      <c r="AT680" s="1318"/>
    </row>
    <row r="681" spans="2:46" s="115" customFormat="1" ht="24" customHeight="1">
      <c r="B681" s="1823"/>
      <c r="C681" s="409" t="s">
        <v>12704</v>
      </c>
      <c r="D681" s="228" t="s">
        <v>22007</v>
      </c>
      <c r="E681" s="410" t="s">
        <v>16590</v>
      </c>
      <c r="F681" s="411" t="s">
        <v>12645</v>
      </c>
      <c r="G681" s="524">
        <v>330</v>
      </c>
      <c r="H681" s="412"/>
      <c r="I681" s="412"/>
      <c r="J681" s="409"/>
      <c r="K681" s="244"/>
      <c r="L681" s="244"/>
      <c r="M681" s="244"/>
      <c r="N681" s="244"/>
      <c r="O681" s="529"/>
      <c r="P681" s="529"/>
      <c r="Q681" s="529"/>
      <c r="R681" s="529"/>
      <c r="S681" s="529"/>
      <c r="T681" s="300">
        <v>2008</v>
      </c>
      <c r="U681" s="529"/>
      <c r="V681" s="529"/>
      <c r="W681" s="529"/>
      <c r="X681" s="529"/>
      <c r="Y681" s="529"/>
      <c r="Z681" s="529"/>
      <c r="AA681" s="529"/>
      <c r="AB681" s="529"/>
      <c r="AC681" s="529"/>
      <c r="AD681" s="529"/>
      <c r="AE681" s="529"/>
      <c r="AF681" s="529"/>
      <c r="AG681" s="529"/>
      <c r="AH681" s="529"/>
      <c r="AI681" s="529"/>
      <c r="AJ681" s="529"/>
      <c r="AK681" s="529"/>
      <c r="AL681" s="529"/>
      <c r="AM681" s="529"/>
      <c r="AN681" s="529"/>
      <c r="AO681" s="529"/>
      <c r="AP681" s="529"/>
      <c r="AQ681" s="529"/>
      <c r="AR681" s="529"/>
      <c r="AS681" s="529"/>
      <c r="AT681" s="1318"/>
    </row>
    <row r="682" spans="2:46" s="115" customFormat="1" ht="24" customHeight="1">
      <c r="B682" s="1823"/>
      <c r="C682" s="409" t="s">
        <v>12704</v>
      </c>
      <c r="D682" s="228" t="s">
        <v>21412</v>
      </c>
      <c r="E682" s="410" t="s">
        <v>16591</v>
      </c>
      <c r="F682" s="411" t="s">
        <v>12616</v>
      </c>
      <c r="G682" s="524">
        <v>6800</v>
      </c>
      <c r="H682" s="412"/>
      <c r="I682" s="412"/>
      <c r="J682" s="409"/>
      <c r="K682" s="244"/>
      <c r="L682" s="244"/>
      <c r="M682" s="244"/>
      <c r="N682" s="244"/>
      <c r="O682" s="529"/>
      <c r="P682" s="529"/>
      <c r="Q682" s="529"/>
      <c r="R682" s="529"/>
      <c r="S682" s="529"/>
      <c r="T682" s="300">
        <v>1987</v>
      </c>
      <c r="U682" s="529"/>
      <c r="V682" s="529"/>
      <c r="W682" s="529"/>
      <c r="X682" s="529"/>
      <c r="Y682" s="529"/>
      <c r="Z682" s="529"/>
      <c r="AA682" s="529"/>
      <c r="AB682" s="529"/>
      <c r="AC682" s="529"/>
      <c r="AD682" s="529"/>
      <c r="AE682" s="529"/>
      <c r="AF682" s="529"/>
      <c r="AG682" s="529"/>
      <c r="AH682" s="529"/>
      <c r="AI682" s="529"/>
      <c r="AJ682" s="529"/>
      <c r="AK682" s="529"/>
      <c r="AL682" s="529"/>
      <c r="AM682" s="529"/>
      <c r="AN682" s="529"/>
      <c r="AO682" s="529"/>
      <c r="AP682" s="529"/>
      <c r="AQ682" s="529"/>
      <c r="AR682" s="529"/>
      <c r="AS682" s="529"/>
      <c r="AT682" s="1318"/>
    </row>
    <row r="683" spans="2:46" s="115" customFormat="1" ht="24" customHeight="1">
      <c r="B683" s="1823"/>
      <c r="C683" s="409" t="s">
        <v>12704</v>
      </c>
      <c r="D683" s="228" t="s">
        <v>22008</v>
      </c>
      <c r="E683" s="410" t="s">
        <v>16592</v>
      </c>
      <c r="F683" s="411" t="s">
        <v>14479</v>
      </c>
      <c r="G683" s="524">
        <v>2196</v>
      </c>
      <c r="H683" s="412"/>
      <c r="I683" s="412"/>
      <c r="J683" s="409"/>
      <c r="K683" s="244"/>
      <c r="L683" s="244"/>
      <c r="M683" s="244"/>
      <c r="N683" s="244"/>
      <c r="O683" s="529"/>
      <c r="P683" s="529"/>
      <c r="Q683" s="529"/>
      <c r="R683" s="529"/>
      <c r="S683" s="529"/>
      <c r="T683" s="300">
        <v>2011</v>
      </c>
      <c r="U683" s="529"/>
      <c r="V683" s="529"/>
      <c r="W683" s="529"/>
      <c r="X683" s="529"/>
      <c r="Y683" s="529"/>
      <c r="Z683" s="529"/>
      <c r="AA683" s="529"/>
      <c r="AB683" s="529"/>
      <c r="AC683" s="529"/>
      <c r="AD683" s="529"/>
      <c r="AE683" s="529"/>
      <c r="AF683" s="529"/>
      <c r="AG683" s="529"/>
      <c r="AH683" s="529"/>
      <c r="AI683" s="529"/>
      <c r="AJ683" s="529"/>
      <c r="AK683" s="529"/>
      <c r="AL683" s="529"/>
      <c r="AM683" s="529"/>
      <c r="AN683" s="529"/>
      <c r="AO683" s="529"/>
      <c r="AP683" s="529"/>
      <c r="AQ683" s="529"/>
      <c r="AR683" s="529"/>
      <c r="AS683" s="529"/>
      <c r="AT683" s="1318"/>
    </row>
    <row r="684" spans="2:46" s="115" customFormat="1" ht="24" customHeight="1">
      <c r="B684" s="1823"/>
      <c r="C684" s="409" t="s">
        <v>12704</v>
      </c>
      <c r="D684" s="228" t="s">
        <v>20985</v>
      </c>
      <c r="E684" s="410" t="s">
        <v>16593</v>
      </c>
      <c r="F684" s="411" t="s">
        <v>12645</v>
      </c>
      <c r="G684" s="524">
        <v>2400</v>
      </c>
      <c r="H684" s="412"/>
      <c r="I684" s="412"/>
      <c r="J684" s="409"/>
      <c r="K684" s="244"/>
      <c r="L684" s="244"/>
      <c r="M684" s="244"/>
      <c r="N684" s="244"/>
      <c r="O684" s="529"/>
      <c r="P684" s="529"/>
      <c r="Q684" s="529"/>
      <c r="R684" s="529"/>
      <c r="S684" s="529"/>
      <c r="T684" s="300">
        <v>2010</v>
      </c>
      <c r="U684" s="529"/>
      <c r="V684" s="529"/>
      <c r="W684" s="529"/>
      <c r="X684" s="529"/>
      <c r="Y684" s="529"/>
      <c r="Z684" s="529"/>
      <c r="AA684" s="529"/>
      <c r="AB684" s="529"/>
      <c r="AC684" s="529"/>
      <c r="AD684" s="529"/>
      <c r="AE684" s="529"/>
      <c r="AF684" s="529"/>
      <c r="AG684" s="529"/>
      <c r="AH684" s="529"/>
      <c r="AI684" s="529"/>
      <c r="AJ684" s="529"/>
      <c r="AK684" s="529"/>
      <c r="AL684" s="529"/>
      <c r="AM684" s="529"/>
      <c r="AN684" s="529"/>
      <c r="AO684" s="529"/>
      <c r="AP684" s="529"/>
      <c r="AQ684" s="529"/>
      <c r="AR684" s="529"/>
      <c r="AS684" s="529"/>
      <c r="AT684" s="1318"/>
    </row>
    <row r="685" spans="2:46" s="115" customFormat="1" ht="24" customHeight="1">
      <c r="B685" s="1823"/>
      <c r="C685" s="409" t="s">
        <v>12704</v>
      </c>
      <c r="D685" s="228" t="s">
        <v>20688</v>
      </c>
      <c r="E685" s="410" t="s">
        <v>16595</v>
      </c>
      <c r="F685" s="411" t="s">
        <v>12618</v>
      </c>
      <c r="G685" s="524">
        <v>2584</v>
      </c>
      <c r="H685" s="412"/>
      <c r="I685" s="412"/>
      <c r="J685" s="409"/>
      <c r="K685" s="244"/>
      <c r="L685" s="244"/>
      <c r="M685" s="244"/>
      <c r="N685" s="244"/>
      <c r="O685" s="529"/>
      <c r="P685" s="529"/>
      <c r="Q685" s="529"/>
      <c r="R685" s="529"/>
      <c r="S685" s="529"/>
      <c r="T685" s="300">
        <v>2009</v>
      </c>
      <c r="U685" s="529"/>
      <c r="V685" s="529"/>
      <c r="W685" s="529"/>
      <c r="X685" s="529"/>
      <c r="Y685" s="529"/>
      <c r="Z685" s="529"/>
      <c r="AA685" s="529"/>
      <c r="AB685" s="529"/>
      <c r="AC685" s="529"/>
      <c r="AD685" s="529"/>
      <c r="AE685" s="529"/>
      <c r="AF685" s="529"/>
      <c r="AG685" s="529"/>
      <c r="AH685" s="529"/>
      <c r="AI685" s="529"/>
      <c r="AJ685" s="529"/>
      <c r="AK685" s="529"/>
      <c r="AL685" s="529"/>
      <c r="AM685" s="529"/>
      <c r="AN685" s="529"/>
      <c r="AO685" s="529"/>
      <c r="AP685" s="529"/>
      <c r="AQ685" s="529"/>
      <c r="AR685" s="529"/>
      <c r="AS685" s="529"/>
      <c r="AT685" s="1318"/>
    </row>
    <row r="686" spans="2:46" s="115" customFormat="1" ht="24" customHeight="1">
      <c r="B686" s="1823"/>
      <c r="C686" s="409" t="s">
        <v>12704</v>
      </c>
      <c r="D686" s="228" t="s">
        <v>22009</v>
      </c>
      <c r="E686" s="410" t="s">
        <v>16596</v>
      </c>
      <c r="F686" s="228" t="s">
        <v>14479</v>
      </c>
      <c r="G686" s="524">
        <v>662</v>
      </c>
      <c r="H686" s="412"/>
      <c r="I686" s="412"/>
      <c r="J686" s="409"/>
      <c r="K686" s="244"/>
      <c r="L686" s="244"/>
      <c r="M686" s="244"/>
      <c r="N686" s="244"/>
      <c r="O686" s="529"/>
      <c r="P686" s="529"/>
      <c r="Q686" s="529"/>
      <c r="R686" s="529"/>
      <c r="S686" s="529"/>
      <c r="T686" s="300">
        <v>2011</v>
      </c>
      <c r="U686" s="529"/>
      <c r="V686" s="529"/>
      <c r="W686" s="529"/>
      <c r="X686" s="529"/>
      <c r="Y686" s="529"/>
      <c r="Z686" s="529"/>
      <c r="AA686" s="529"/>
      <c r="AB686" s="529"/>
      <c r="AC686" s="529"/>
      <c r="AD686" s="529"/>
      <c r="AE686" s="529"/>
      <c r="AF686" s="529"/>
      <c r="AG686" s="529"/>
      <c r="AH686" s="529"/>
      <c r="AI686" s="529"/>
      <c r="AJ686" s="529"/>
      <c r="AK686" s="529"/>
      <c r="AL686" s="529"/>
      <c r="AM686" s="529"/>
      <c r="AN686" s="529"/>
      <c r="AO686" s="529"/>
      <c r="AP686" s="529"/>
      <c r="AQ686" s="529"/>
      <c r="AR686" s="529"/>
      <c r="AS686" s="529"/>
      <c r="AT686" s="1318"/>
    </row>
    <row r="687" spans="2:46" s="115" customFormat="1" ht="24" customHeight="1">
      <c r="B687" s="1823"/>
      <c r="C687" s="409" t="s">
        <v>12704</v>
      </c>
      <c r="D687" s="228" t="s">
        <v>20688</v>
      </c>
      <c r="E687" s="410" t="s">
        <v>16597</v>
      </c>
      <c r="F687" s="411" t="s">
        <v>12618</v>
      </c>
      <c r="G687" s="524">
        <v>1132</v>
      </c>
      <c r="H687" s="412"/>
      <c r="I687" s="412"/>
      <c r="J687" s="409"/>
      <c r="K687" s="244"/>
      <c r="L687" s="244"/>
      <c r="M687" s="244"/>
      <c r="N687" s="244"/>
      <c r="O687" s="529"/>
      <c r="P687" s="529"/>
      <c r="Q687" s="529"/>
      <c r="R687" s="529"/>
      <c r="S687" s="529"/>
      <c r="T687" s="300">
        <v>2015</v>
      </c>
      <c r="U687" s="529"/>
      <c r="V687" s="529"/>
      <c r="W687" s="529"/>
      <c r="X687" s="529"/>
      <c r="Y687" s="529"/>
      <c r="Z687" s="529"/>
      <c r="AA687" s="529"/>
      <c r="AB687" s="529"/>
      <c r="AC687" s="529"/>
      <c r="AD687" s="529"/>
      <c r="AE687" s="529"/>
      <c r="AF687" s="529"/>
      <c r="AG687" s="529"/>
      <c r="AH687" s="529"/>
      <c r="AI687" s="529"/>
      <c r="AJ687" s="529"/>
      <c r="AK687" s="529"/>
      <c r="AL687" s="529"/>
      <c r="AM687" s="529"/>
      <c r="AN687" s="529"/>
      <c r="AO687" s="529"/>
      <c r="AP687" s="529"/>
      <c r="AQ687" s="529"/>
      <c r="AR687" s="529"/>
      <c r="AS687" s="529"/>
      <c r="AT687" s="1318"/>
    </row>
    <row r="688" spans="2:46" s="115" customFormat="1" ht="24" customHeight="1">
      <c r="B688" s="1823"/>
      <c r="C688" s="409" t="s">
        <v>12704</v>
      </c>
      <c r="D688" s="228" t="s">
        <v>22008</v>
      </c>
      <c r="E688" s="410" t="s">
        <v>16598</v>
      </c>
      <c r="F688" s="228" t="s">
        <v>14479</v>
      </c>
      <c r="G688" s="524">
        <v>318</v>
      </c>
      <c r="H688" s="412"/>
      <c r="I688" s="412"/>
      <c r="J688" s="409"/>
      <c r="K688" s="244"/>
      <c r="L688" s="244"/>
      <c r="M688" s="244"/>
      <c r="N688" s="244"/>
      <c r="O688" s="529"/>
      <c r="P688" s="529"/>
      <c r="Q688" s="529"/>
      <c r="R688" s="529"/>
      <c r="S688" s="529"/>
      <c r="T688" s="300">
        <v>2011</v>
      </c>
      <c r="U688" s="529"/>
      <c r="V688" s="529"/>
      <c r="W688" s="529"/>
      <c r="X688" s="529"/>
      <c r="Y688" s="529"/>
      <c r="Z688" s="529"/>
      <c r="AA688" s="529"/>
      <c r="AB688" s="529"/>
      <c r="AC688" s="529"/>
      <c r="AD688" s="529"/>
      <c r="AE688" s="529"/>
      <c r="AF688" s="529"/>
      <c r="AG688" s="529"/>
      <c r="AH688" s="529"/>
      <c r="AI688" s="529"/>
      <c r="AJ688" s="529"/>
      <c r="AK688" s="529"/>
      <c r="AL688" s="529"/>
      <c r="AM688" s="529"/>
      <c r="AN688" s="529"/>
      <c r="AO688" s="529"/>
      <c r="AP688" s="529"/>
      <c r="AQ688" s="529"/>
      <c r="AR688" s="529"/>
      <c r="AS688" s="529"/>
      <c r="AT688" s="1318"/>
    </row>
    <row r="689" spans="2:46" s="115" customFormat="1" ht="24" customHeight="1">
      <c r="B689" s="1823"/>
      <c r="C689" s="409" t="s">
        <v>12704</v>
      </c>
      <c r="D689" s="228" t="s">
        <v>20493</v>
      </c>
      <c r="E689" s="410" t="s">
        <v>16599</v>
      </c>
      <c r="F689" s="411" t="s">
        <v>12645</v>
      </c>
      <c r="G689" s="524">
        <v>910</v>
      </c>
      <c r="H689" s="412"/>
      <c r="I689" s="412"/>
      <c r="J689" s="409"/>
      <c r="K689" s="244"/>
      <c r="L689" s="244"/>
      <c r="M689" s="244"/>
      <c r="N689" s="244"/>
      <c r="O689" s="529"/>
      <c r="P689" s="529"/>
      <c r="Q689" s="529"/>
      <c r="R689" s="529"/>
      <c r="S689" s="529"/>
      <c r="T689" s="300">
        <v>2010</v>
      </c>
      <c r="U689" s="529"/>
      <c r="V689" s="529"/>
      <c r="W689" s="529"/>
      <c r="X689" s="529"/>
      <c r="Y689" s="529"/>
      <c r="Z689" s="529"/>
      <c r="AA689" s="529"/>
      <c r="AB689" s="529"/>
      <c r="AC689" s="529"/>
      <c r="AD689" s="529"/>
      <c r="AE689" s="529"/>
      <c r="AF689" s="529"/>
      <c r="AG689" s="529"/>
      <c r="AH689" s="529"/>
      <c r="AI689" s="529"/>
      <c r="AJ689" s="529"/>
      <c r="AK689" s="529"/>
      <c r="AL689" s="529"/>
      <c r="AM689" s="529"/>
      <c r="AN689" s="529"/>
      <c r="AO689" s="529"/>
      <c r="AP689" s="529"/>
      <c r="AQ689" s="529"/>
      <c r="AR689" s="529"/>
      <c r="AS689" s="529"/>
      <c r="AT689" s="1318"/>
    </row>
    <row r="690" spans="2:46" s="115" customFormat="1" ht="24" customHeight="1">
      <c r="B690" s="1823"/>
      <c r="C690" s="409" t="s">
        <v>12704</v>
      </c>
      <c r="D690" s="228" t="s">
        <v>22008</v>
      </c>
      <c r="E690" s="410" t="s">
        <v>16600</v>
      </c>
      <c r="F690" s="228" t="s">
        <v>14479</v>
      </c>
      <c r="G690" s="524">
        <v>198</v>
      </c>
      <c r="H690" s="412"/>
      <c r="I690" s="412"/>
      <c r="J690" s="828"/>
      <c r="K690" s="244"/>
      <c r="L690" s="244"/>
      <c r="M690" s="244"/>
      <c r="N690" s="244"/>
      <c r="O690" s="529"/>
      <c r="P690" s="529"/>
      <c r="Q690" s="529"/>
      <c r="R690" s="529"/>
      <c r="S690" s="529"/>
      <c r="T690" s="300">
        <v>2011</v>
      </c>
      <c r="U690" s="529"/>
      <c r="V690" s="529"/>
      <c r="W690" s="529"/>
      <c r="X690" s="529"/>
      <c r="Y690" s="529"/>
      <c r="Z690" s="529"/>
      <c r="AA690" s="529"/>
      <c r="AB690" s="529"/>
      <c r="AC690" s="529"/>
      <c r="AD690" s="529"/>
      <c r="AE690" s="529"/>
      <c r="AF690" s="529"/>
      <c r="AG690" s="529"/>
      <c r="AH690" s="529"/>
      <c r="AI690" s="529"/>
      <c r="AJ690" s="529"/>
      <c r="AK690" s="529"/>
      <c r="AL690" s="529"/>
      <c r="AM690" s="529"/>
      <c r="AN690" s="529"/>
      <c r="AO690" s="529"/>
      <c r="AP690" s="529"/>
      <c r="AQ690" s="529"/>
      <c r="AR690" s="529"/>
      <c r="AS690" s="529"/>
      <c r="AT690" s="1318"/>
    </row>
    <row r="691" spans="2:46" s="115" customFormat="1" ht="24" customHeight="1">
      <c r="B691" s="1823"/>
      <c r="C691" s="409" t="s">
        <v>12704</v>
      </c>
      <c r="D691" s="228" t="s">
        <v>20985</v>
      </c>
      <c r="E691" s="410" t="s">
        <v>16601</v>
      </c>
      <c r="F691" s="411" t="s">
        <v>14480</v>
      </c>
      <c r="G691" s="524">
        <v>180</v>
      </c>
      <c r="H691" s="412"/>
      <c r="I691" s="412"/>
      <c r="J691" s="828"/>
      <c r="K691" s="244"/>
      <c r="L691" s="244"/>
      <c r="M691" s="244"/>
      <c r="N691" s="244"/>
      <c r="O691" s="529"/>
      <c r="P691" s="529"/>
      <c r="Q691" s="529"/>
      <c r="R691" s="529"/>
      <c r="S691" s="529"/>
      <c r="T691" s="300">
        <v>2010</v>
      </c>
      <c r="U691" s="529"/>
      <c r="V691" s="529"/>
      <c r="W691" s="529"/>
      <c r="X691" s="529"/>
      <c r="Y691" s="529"/>
      <c r="Z691" s="529"/>
      <c r="AA691" s="529"/>
      <c r="AB691" s="529"/>
      <c r="AC691" s="529"/>
      <c r="AD691" s="529"/>
      <c r="AE691" s="529"/>
      <c r="AF691" s="529"/>
      <c r="AG691" s="529"/>
      <c r="AH691" s="529"/>
      <c r="AI691" s="529"/>
      <c r="AJ691" s="529"/>
      <c r="AK691" s="529"/>
      <c r="AL691" s="529"/>
      <c r="AM691" s="529"/>
      <c r="AN691" s="529"/>
      <c r="AO691" s="529"/>
      <c r="AP691" s="529"/>
      <c r="AQ691" s="529"/>
      <c r="AR691" s="529"/>
      <c r="AS691" s="529"/>
      <c r="AT691" s="1318"/>
    </row>
    <row r="692" spans="2:46" s="115" customFormat="1" ht="24" customHeight="1">
      <c r="B692" s="1823"/>
      <c r="C692" s="409" t="s">
        <v>12704</v>
      </c>
      <c r="D692" s="228" t="s">
        <v>20688</v>
      </c>
      <c r="E692" s="411" t="s">
        <v>16602</v>
      </c>
      <c r="F692" s="411" t="s">
        <v>12618</v>
      </c>
      <c r="G692" s="524">
        <v>600</v>
      </c>
      <c r="H692" s="705"/>
      <c r="I692" s="800"/>
      <c r="J692" s="801"/>
      <c r="K692" s="529"/>
      <c r="L692" s="529"/>
      <c r="M692" s="529"/>
      <c r="N692" s="529"/>
      <c r="O692" s="529"/>
      <c r="P692" s="529"/>
      <c r="Q692" s="529"/>
      <c r="R692" s="529"/>
      <c r="S692" s="529"/>
      <c r="T692" s="300">
        <v>2006</v>
      </c>
      <c r="U692" s="529"/>
      <c r="V692" s="529"/>
      <c r="W692" s="529"/>
      <c r="X692" s="529"/>
      <c r="Y692" s="529"/>
      <c r="Z692" s="529"/>
      <c r="AA692" s="529"/>
      <c r="AB692" s="529"/>
      <c r="AC692" s="529"/>
      <c r="AD692" s="529"/>
      <c r="AE692" s="529"/>
      <c r="AF692" s="529"/>
      <c r="AG692" s="529"/>
      <c r="AH692" s="529"/>
      <c r="AI692" s="529"/>
      <c r="AJ692" s="529"/>
      <c r="AK692" s="529"/>
      <c r="AL692" s="529"/>
      <c r="AM692" s="529"/>
      <c r="AN692" s="529"/>
      <c r="AO692" s="529"/>
      <c r="AP692" s="529"/>
      <c r="AQ692" s="529"/>
      <c r="AR692" s="529"/>
      <c r="AS692" s="529"/>
      <c r="AT692" s="1318"/>
    </row>
    <row r="693" spans="2:46" s="115" customFormat="1" ht="24" customHeight="1">
      <c r="B693" s="1823"/>
      <c r="C693" s="409" t="s">
        <v>12704</v>
      </c>
      <c r="D693" s="228" t="s">
        <v>20493</v>
      </c>
      <c r="E693" s="410" t="s">
        <v>16603</v>
      </c>
      <c r="F693" s="411" t="s">
        <v>12645</v>
      </c>
      <c r="G693" s="524">
        <v>410</v>
      </c>
      <c r="H693" s="705"/>
      <c r="I693" s="800"/>
      <c r="J693" s="801"/>
      <c r="K693" s="529"/>
      <c r="L693" s="529"/>
      <c r="M693" s="529"/>
      <c r="N693" s="529"/>
      <c r="O693" s="529"/>
      <c r="P693" s="529"/>
      <c r="Q693" s="529"/>
      <c r="R693" s="529"/>
      <c r="S693" s="529"/>
      <c r="T693" s="300">
        <v>2010</v>
      </c>
      <c r="U693" s="529"/>
      <c r="V693" s="529"/>
      <c r="W693" s="529"/>
      <c r="X693" s="529"/>
      <c r="Y693" s="529"/>
      <c r="Z693" s="529"/>
      <c r="AA693" s="529"/>
      <c r="AB693" s="529"/>
      <c r="AC693" s="529"/>
      <c r="AD693" s="529"/>
      <c r="AE693" s="529"/>
      <c r="AF693" s="529"/>
      <c r="AG693" s="529"/>
      <c r="AH693" s="529"/>
      <c r="AI693" s="529"/>
      <c r="AJ693" s="529"/>
      <c r="AK693" s="529"/>
      <c r="AL693" s="529"/>
      <c r="AM693" s="529"/>
      <c r="AN693" s="529"/>
      <c r="AO693" s="529"/>
      <c r="AP693" s="529"/>
      <c r="AQ693" s="529"/>
      <c r="AR693" s="529"/>
      <c r="AS693" s="529"/>
      <c r="AT693" s="1318"/>
    </row>
    <row r="694" spans="2:46" s="115" customFormat="1" ht="24" customHeight="1">
      <c r="B694" s="1823"/>
      <c r="C694" s="228" t="s">
        <v>2751</v>
      </c>
      <c r="D694" s="228" t="s">
        <v>21412</v>
      </c>
      <c r="E694" s="228" t="s">
        <v>16604</v>
      </c>
      <c r="F694" s="228" t="s">
        <v>10703</v>
      </c>
      <c r="G694" s="228">
        <v>13112</v>
      </c>
      <c r="H694" s="705"/>
      <c r="I694" s="800"/>
      <c r="J694" s="801"/>
      <c r="K694" s="529"/>
      <c r="L694" s="529"/>
      <c r="M694" s="529"/>
      <c r="N694" s="529"/>
      <c r="O694" s="529"/>
      <c r="P694" s="529"/>
      <c r="Q694" s="529"/>
      <c r="R694" s="529"/>
      <c r="S694" s="529"/>
      <c r="T694" s="300">
        <v>2014</v>
      </c>
      <c r="U694" s="529"/>
      <c r="V694" s="529"/>
      <c r="W694" s="529"/>
      <c r="X694" s="529"/>
      <c r="Y694" s="529"/>
      <c r="Z694" s="529"/>
      <c r="AA694" s="529"/>
      <c r="AB694" s="529"/>
      <c r="AC694" s="529"/>
      <c r="AD694" s="529"/>
      <c r="AE694" s="529"/>
      <c r="AF694" s="529"/>
      <c r="AG694" s="529"/>
      <c r="AH694" s="529"/>
      <c r="AI694" s="529"/>
      <c r="AJ694" s="529"/>
      <c r="AK694" s="529"/>
      <c r="AL694" s="529"/>
      <c r="AM694" s="529"/>
      <c r="AN694" s="529"/>
      <c r="AO694" s="529"/>
      <c r="AP694" s="529"/>
      <c r="AQ694" s="529"/>
      <c r="AR694" s="529"/>
      <c r="AS694" s="529"/>
      <c r="AT694" s="1318"/>
    </row>
    <row r="695" spans="2:46" s="115" customFormat="1" ht="24" customHeight="1">
      <c r="B695" s="1823"/>
      <c r="C695" s="228" t="s">
        <v>2751</v>
      </c>
      <c r="D695" s="228" t="s">
        <v>20493</v>
      </c>
      <c r="E695" s="228" t="s">
        <v>3776</v>
      </c>
      <c r="F695" s="228" t="s">
        <v>12645</v>
      </c>
      <c r="G695" s="228">
        <v>4360</v>
      </c>
      <c r="H695" s="705"/>
      <c r="I695" s="800"/>
      <c r="J695" s="801"/>
      <c r="K695" s="529"/>
      <c r="L695" s="529"/>
      <c r="M695" s="529"/>
      <c r="N695" s="529"/>
      <c r="O695" s="529"/>
      <c r="P695" s="529"/>
      <c r="Q695" s="529"/>
      <c r="R695" s="529"/>
      <c r="S695" s="529"/>
      <c r="T695" s="300">
        <v>2015</v>
      </c>
      <c r="U695" s="529"/>
      <c r="V695" s="529"/>
      <c r="W695" s="529"/>
      <c r="X695" s="529"/>
      <c r="Y695" s="529"/>
      <c r="Z695" s="529"/>
      <c r="AA695" s="529"/>
      <c r="AB695" s="529"/>
      <c r="AC695" s="529"/>
      <c r="AD695" s="529"/>
      <c r="AE695" s="529"/>
      <c r="AF695" s="529"/>
      <c r="AG695" s="529"/>
      <c r="AH695" s="529"/>
      <c r="AI695" s="529"/>
      <c r="AJ695" s="529"/>
      <c r="AK695" s="529"/>
      <c r="AL695" s="529"/>
      <c r="AM695" s="529"/>
      <c r="AN695" s="529"/>
      <c r="AO695" s="529"/>
      <c r="AP695" s="529"/>
      <c r="AQ695" s="529"/>
      <c r="AR695" s="529"/>
      <c r="AS695" s="529"/>
      <c r="AT695" s="1318"/>
    </row>
    <row r="696" spans="2:46" s="115" customFormat="1" ht="24" customHeight="1">
      <c r="B696" s="1823"/>
      <c r="C696" s="228" t="s">
        <v>2751</v>
      </c>
      <c r="D696" s="228" t="s">
        <v>22008</v>
      </c>
      <c r="E696" s="228" t="s">
        <v>16605</v>
      </c>
      <c r="F696" s="228" t="s">
        <v>16606</v>
      </c>
      <c r="G696" s="228">
        <v>765</v>
      </c>
      <c r="H696" s="705"/>
      <c r="I696" s="800"/>
      <c r="J696" s="801"/>
      <c r="K696" s="529"/>
      <c r="L696" s="529"/>
      <c r="M696" s="529"/>
      <c r="N696" s="529"/>
      <c r="O696" s="529"/>
      <c r="P696" s="529"/>
      <c r="Q696" s="529"/>
      <c r="R696" s="529"/>
      <c r="S696" s="529"/>
      <c r="T696" s="300">
        <v>2011</v>
      </c>
      <c r="U696" s="529"/>
      <c r="V696" s="529"/>
      <c r="W696" s="529"/>
      <c r="X696" s="529"/>
      <c r="Y696" s="529"/>
      <c r="Z696" s="529"/>
      <c r="AA696" s="529"/>
      <c r="AB696" s="529"/>
      <c r="AC696" s="529"/>
      <c r="AD696" s="529"/>
      <c r="AE696" s="529"/>
      <c r="AF696" s="529"/>
      <c r="AG696" s="529"/>
      <c r="AH696" s="529"/>
      <c r="AI696" s="529"/>
      <c r="AJ696" s="529"/>
      <c r="AK696" s="529"/>
      <c r="AL696" s="529"/>
      <c r="AM696" s="529"/>
      <c r="AN696" s="529"/>
      <c r="AO696" s="529"/>
      <c r="AP696" s="529"/>
      <c r="AQ696" s="529"/>
      <c r="AR696" s="529"/>
      <c r="AS696" s="529"/>
      <c r="AT696" s="1318"/>
    </row>
    <row r="697" spans="2:46" s="115" customFormat="1" ht="24" customHeight="1">
      <c r="B697" s="1823"/>
      <c r="C697" s="228" t="s">
        <v>2751</v>
      </c>
      <c r="D697" s="228" t="s">
        <v>21455</v>
      </c>
      <c r="E697" s="228" t="s">
        <v>3778</v>
      </c>
      <c r="F697" s="228" t="s">
        <v>12618</v>
      </c>
      <c r="G697" s="228">
        <v>3500</v>
      </c>
      <c r="H697" s="705"/>
      <c r="I697" s="800"/>
      <c r="J697" s="801"/>
      <c r="K697" s="529"/>
      <c r="L697" s="529"/>
      <c r="M697" s="529"/>
      <c r="N697" s="529"/>
      <c r="O697" s="529"/>
      <c r="P697" s="529"/>
      <c r="Q697" s="529"/>
      <c r="R697" s="529"/>
      <c r="S697" s="529"/>
      <c r="T697" s="300">
        <v>2015</v>
      </c>
      <c r="U697" s="529"/>
      <c r="V697" s="529"/>
      <c r="W697" s="529"/>
      <c r="X697" s="529"/>
      <c r="Y697" s="529"/>
      <c r="Z697" s="529"/>
      <c r="AA697" s="529"/>
      <c r="AB697" s="529"/>
      <c r="AC697" s="529"/>
      <c r="AD697" s="529"/>
      <c r="AE697" s="529"/>
      <c r="AF697" s="529"/>
      <c r="AG697" s="529"/>
      <c r="AH697" s="529"/>
      <c r="AI697" s="529"/>
      <c r="AJ697" s="529"/>
      <c r="AK697" s="529"/>
      <c r="AL697" s="529"/>
      <c r="AM697" s="529"/>
      <c r="AN697" s="529"/>
      <c r="AO697" s="529"/>
      <c r="AP697" s="529"/>
      <c r="AQ697" s="529"/>
      <c r="AR697" s="529"/>
      <c r="AS697" s="529"/>
      <c r="AT697" s="1318"/>
    </row>
    <row r="698" spans="2:46" s="115" customFormat="1" ht="24" customHeight="1">
      <c r="B698" s="1823"/>
      <c r="C698" s="409" t="s">
        <v>12704</v>
      </c>
      <c r="D698" s="228" t="s">
        <v>21412</v>
      </c>
      <c r="E698" s="410" t="s">
        <v>16607</v>
      </c>
      <c r="F698" s="411" t="s">
        <v>12616</v>
      </c>
      <c r="G698" s="524">
        <v>2184</v>
      </c>
      <c r="H698" s="705"/>
      <c r="I698" s="800"/>
      <c r="J698" s="801"/>
      <c r="K698" s="529"/>
      <c r="L698" s="529"/>
      <c r="M698" s="529"/>
      <c r="N698" s="529"/>
      <c r="O698" s="529"/>
      <c r="P698" s="529"/>
      <c r="Q698" s="529"/>
      <c r="R698" s="529"/>
      <c r="S698" s="529"/>
      <c r="T698" s="300">
        <v>2007</v>
      </c>
      <c r="U698" s="529"/>
      <c r="V698" s="529"/>
      <c r="W698" s="529"/>
      <c r="X698" s="529"/>
      <c r="Y698" s="529"/>
      <c r="Z698" s="529"/>
      <c r="AA698" s="529"/>
      <c r="AB698" s="529"/>
      <c r="AC698" s="529"/>
      <c r="AD698" s="529"/>
      <c r="AE698" s="529"/>
      <c r="AF698" s="529"/>
      <c r="AG698" s="529"/>
      <c r="AH698" s="529"/>
      <c r="AI698" s="529"/>
      <c r="AJ698" s="529"/>
      <c r="AK698" s="529"/>
      <c r="AL698" s="529"/>
      <c r="AM698" s="529"/>
      <c r="AN698" s="529"/>
      <c r="AO698" s="529"/>
      <c r="AP698" s="529"/>
      <c r="AQ698" s="529"/>
      <c r="AR698" s="529"/>
      <c r="AS698" s="529"/>
      <c r="AT698" s="1318"/>
    </row>
    <row r="699" spans="2:46" s="115" customFormat="1" ht="24" customHeight="1">
      <c r="B699" s="1823"/>
      <c r="C699" s="409" t="s">
        <v>12704</v>
      </c>
      <c r="D699" s="228" t="s">
        <v>20687</v>
      </c>
      <c r="E699" s="410" t="s">
        <v>16608</v>
      </c>
      <c r="F699" s="411" t="s">
        <v>14479</v>
      </c>
      <c r="G699" s="524">
        <v>1485</v>
      </c>
      <c r="H699" s="705"/>
      <c r="I699" s="800"/>
      <c r="J699" s="801"/>
      <c r="K699" s="529"/>
      <c r="L699" s="529"/>
      <c r="M699" s="529"/>
      <c r="N699" s="529"/>
      <c r="O699" s="529"/>
      <c r="P699" s="529"/>
      <c r="Q699" s="529"/>
      <c r="R699" s="529"/>
      <c r="S699" s="529"/>
      <c r="T699" s="300">
        <v>2009</v>
      </c>
      <c r="U699" s="529"/>
      <c r="V699" s="529"/>
      <c r="W699" s="529"/>
      <c r="X699" s="529"/>
      <c r="Y699" s="529"/>
      <c r="Z699" s="529"/>
      <c r="AA699" s="529"/>
      <c r="AB699" s="529"/>
      <c r="AC699" s="529"/>
      <c r="AD699" s="529"/>
      <c r="AE699" s="529"/>
      <c r="AF699" s="529"/>
      <c r="AG699" s="529"/>
      <c r="AH699" s="529"/>
      <c r="AI699" s="529"/>
      <c r="AJ699" s="529"/>
      <c r="AK699" s="529"/>
      <c r="AL699" s="529"/>
      <c r="AM699" s="529"/>
      <c r="AN699" s="529"/>
      <c r="AO699" s="529"/>
      <c r="AP699" s="529"/>
      <c r="AQ699" s="529"/>
      <c r="AR699" s="529"/>
      <c r="AS699" s="529"/>
      <c r="AT699" s="1318"/>
    </row>
    <row r="700" spans="2:46" s="115" customFormat="1" ht="24" customHeight="1">
      <c r="B700" s="1823"/>
      <c r="C700" s="409" t="s">
        <v>12704</v>
      </c>
      <c r="D700" s="228" t="s">
        <v>20493</v>
      </c>
      <c r="E700" s="410" t="s">
        <v>16609</v>
      </c>
      <c r="F700" s="411" t="s">
        <v>12645</v>
      </c>
      <c r="G700" s="524">
        <v>1485</v>
      </c>
      <c r="H700" s="705"/>
      <c r="I700" s="800"/>
      <c r="J700" s="801"/>
      <c r="K700" s="529"/>
      <c r="L700" s="529"/>
      <c r="M700" s="529"/>
      <c r="N700" s="529"/>
      <c r="O700" s="529"/>
      <c r="P700" s="529"/>
      <c r="Q700" s="529"/>
      <c r="R700" s="529"/>
      <c r="S700" s="529"/>
      <c r="T700" s="300">
        <v>2001</v>
      </c>
      <c r="U700" s="529"/>
      <c r="V700" s="529"/>
      <c r="W700" s="529"/>
      <c r="X700" s="529"/>
      <c r="Y700" s="529"/>
      <c r="Z700" s="529"/>
      <c r="AA700" s="529"/>
      <c r="AB700" s="529"/>
      <c r="AC700" s="529"/>
      <c r="AD700" s="529"/>
      <c r="AE700" s="529"/>
      <c r="AF700" s="529"/>
      <c r="AG700" s="529"/>
      <c r="AH700" s="529"/>
      <c r="AI700" s="529"/>
      <c r="AJ700" s="529"/>
      <c r="AK700" s="529"/>
      <c r="AL700" s="529"/>
      <c r="AM700" s="529"/>
      <c r="AN700" s="529"/>
      <c r="AO700" s="529"/>
      <c r="AP700" s="529"/>
      <c r="AQ700" s="529"/>
      <c r="AR700" s="529"/>
      <c r="AS700" s="529"/>
      <c r="AT700" s="1318"/>
    </row>
    <row r="701" spans="2:46" s="115" customFormat="1" ht="24" customHeight="1">
      <c r="B701" s="1823"/>
      <c r="C701" s="409" t="s">
        <v>12704</v>
      </c>
      <c r="D701" s="228" t="s">
        <v>20985</v>
      </c>
      <c r="E701" s="410" t="s">
        <v>16610</v>
      </c>
      <c r="F701" s="411" t="s">
        <v>12645</v>
      </c>
      <c r="G701" s="524">
        <v>420</v>
      </c>
      <c r="H701" s="705"/>
      <c r="I701" s="800"/>
      <c r="J701" s="801"/>
      <c r="K701" s="529"/>
      <c r="L701" s="529"/>
      <c r="M701" s="529"/>
      <c r="N701" s="529"/>
      <c r="O701" s="529"/>
      <c r="P701" s="529"/>
      <c r="Q701" s="529"/>
      <c r="R701" s="529"/>
      <c r="S701" s="529"/>
      <c r="T701" s="300">
        <v>2010</v>
      </c>
      <c r="U701" s="529"/>
      <c r="V701" s="529"/>
      <c r="W701" s="529"/>
      <c r="X701" s="529"/>
      <c r="Y701" s="529"/>
      <c r="Z701" s="529"/>
      <c r="AA701" s="529"/>
      <c r="AB701" s="529"/>
      <c r="AC701" s="529"/>
      <c r="AD701" s="529"/>
      <c r="AE701" s="529"/>
      <c r="AF701" s="529"/>
      <c r="AG701" s="529"/>
      <c r="AH701" s="529"/>
      <c r="AI701" s="529"/>
      <c r="AJ701" s="529"/>
      <c r="AK701" s="529"/>
      <c r="AL701" s="529"/>
      <c r="AM701" s="529"/>
      <c r="AN701" s="529"/>
      <c r="AO701" s="529"/>
      <c r="AP701" s="529"/>
      <c r="AQ701" s="529"/>
      <c r="AR701" s="529"/>
      <c r="AS701" s="529"/>
      <c r="AT701" s="1318"/>
    </row>
    <row r="702" spans="2:46" s="115" customFormat="1" ht="24" customHeight="1">
      <c r="B702" s="1823"/>
      <c r="C702" s="409" t="s">
        <v>12704</v>
      </c>
      <c r="D702" s="228" t="s">
        <v>20493</v>
      </c>
      <c r="E702" s="410" t="s">
        <v>16616</v>
      </c>
      <c r="F702" s="411" t="s">
        <v>12645</v>
      </c>
      <c r="G702" s="524">
        <v>149736</v>
      </c>
      <c r="H702" s="358">
        <v>1792</v>
      </c>
      <c r="I702" s="358">
        <v>3951</v>
      </c>
      <c r="J702" s="409"/>
      <c r="K702" s="244"/>
      <c r="L702" s="244"/>
      <c r="M702" s="244"/>
      <c r="N702" s="244">
        <v>270</v>
      </c>
      <c r="O702" s="244"/>
      <c r="P702" s="244"/>
      <c r="Q702" s="244"/>
      <c r="R702" s="529"/>
      <c r="S702" s="529"/>
      <c r="T702" s="300">
        <v>2021</v>
      </c>
      <c r="U702" s="529"/>
      <c r="V702" s="529"/>
      <c r="W702" s="529"/>
      <c r="X702" s="529"/>
      <c r="Y702" s="529"/>
      <c r="Z702" s="529"/>
      <c r="AA702" s="529"/>
      <c r="AB702" s="529"/>
      <c r="AC702" s="529"/>
      <c r="AD702" s="529"/>
      <c r="AE702" s="529"/>
      <c r="AF702" s="529"/>
      <c r="AG702" s="529"/>
      <c r="AH702" s="529"/>
      <c r="AI702" s="529"/>
      <c r="AJ702" s="529"/>
      <c r="AK702" s="529"/>
      <c r="AL702" s="529"/>
      <c r="AM702" s="529"/>
      <c r="AN702" s="529"/>
      <c r="AO702" s="529"/>
      <c r="AP702" s="529"/>
      <c r="AQ702" s="529"/>
      <c r="AR702" s="529"/>
      <c r="AS702" s="529"/>
      <c r="AT702" s="1318"/>
    </row>
    <row r="703" spans="2:46" s="115" customFormat="1" ht="24" customHeight="1">
      <c r="B703" s="1823"/>
      <c r="C703" s="409" t="s">
        <v>12704</v>
      </c>
      <c r="D703" s="228" t="s">
        <v>20493</v>
      </c>
      <c r="E703" s="410" t="s">
        <v>16617</v>
      </c>
      <c r="F703" s="411" t="s">
        <v>12645</v>
      </c>
      <c r="G703" s="524">
        <v>149736</v>
      </c>
      <c r="H703" s="358">
        <v>1792</v>
      </c>
      <c r="I703" s="358">
        <v>3951</v>
      </c>
      <c r="J703" s="409"/>
      <c r="K703" s="244"/>
      <c r="L703" s="244"/>
      <c r="M703" s="244"/>
      <c r="N703" s="244">
        <v>300</v>
      </c>
      <c r="O703" s="244"/>
      <c r="P703" s="244"/>
      <c r="Q703" s="244"/>
      <c r="R703" s="529"/>
      <c r="S703" s="529"/>
      <c r="T703" s="300">
        <v>2021</v>
      </c>
      <c r="U703" s="529"/>
      <c r="V703" s="529"/>
      <c r="W703" s="529"/>
      <c r="X703" s="529"/>
      <c r="Y703" s="529"/>
      <c r="Z703" s="529"/>
      <c r="AA703" s="529"/>
      <c r="AB703" s="529"/>
      <c r="AC703" s="529"/>
      <c r="AD703" s="529"/>
      <c r="AE703" s="529"/>
      <c r="AF703" s="529"/>
      <c r="AG703" s="529"/>
      <c r="AH703" s="529"/>
      <c r="AI703" s="529"/>
      <c r="AJ703" s="529"/>
      <c r="AK703" s="529"/>
      <c r="AL703" s="529"/>
      <c r="AM703" s="529"/>
      <c r="AN703" s="529"/>
      <c r="AO703" s="529"/>
      <c r="AP703" s="529"/>
      <c r="AQ703" s="529"/>
      <c r="AR703" s="529"/>
      <c r="AS703" s="529"/>
      <c r="AT703" s="1318"/>
    </row>
    <row r="704" spans="2:46" s="115" customFormat="1" ht="24" customHeight="1">
      <c r="B704" s="1823"/>
      <c r="C704" s="228" t="s">
        <v>2751</v>
      </c>
      <c r="D704" s="228" t="s">
        <v>20493</v>
      </c>
      <c r="E704" s="228" t="s">
        <v>3777</v>
      </c>
      <c r="F704" s="228" t="s">
        <v>12645</v>
      </c>
      <c r="G704" s="228">
        <v>4665</v>
      </c>
      <c r="H704" s="233"/>
      <c r="I704" s="228"/>
      <c r="J704" s="228">
        <v>75</v>
      </c>
      <c r="K704" s="228">
        <v>75</v>
      </c>
      <c r="L704" s="228"/>
      <c r="M704" s="228"/>
      <c r="N704" s="228">
        <v>3525</v>
      </c>
      <c r="O704" s="228"/>
      <c r="P704" s="233"/>
      <c r="Q704" s="233"/>
      <c r="R704" s="529"/>
      <c r="S704" s="529"/>
      <c r="T704" s="300">
        <v>2015</v>
      </c>
      <c r="U704" s="529"/>
      <c r="V704" s="529"/>
      <c r="W704" s="529"/>
      <c r="X704" s="529"/>
      <c r="Y704" s="529"/>
      <c r="Z704" s="529"/>
      <c r="AA704" s="529"/>
      <c r="AB704" s="529"/>
      <c r="AC704" s="529"/>
      <c r="AD704" s="529"/>
      <c r="AE704" s="529"/>
      <c r="AF704" s="529"/>
      <c r="AG704" s="529"/>
      <c r="AH704" s="529"/>
      <c r="AI704" s="529"/>
      <c r="AJ704" s="529"/>
      <c r="AK704" s="529"/>
      <c r="AL704" s="529"/>
      <c r="AM704" s="529"/>
      <c r="AN704" s="529"/>
      <c r="AO704" s="529"/>
      <c r="AP704" s="529"/>
      <c r="AQ704" s="529"/>
      <c r="AR704" s="529"/>
      <c r="AS704" s="529"/>
      <c r="AT704" s="1318"/>
    </row>
    <row r="705" spans="2:46" s="115" customFormat="1" ht="24" customHeight="1">
      <c r="B705" s="1823"/>
      <c r="C705" s="228" t="s">
        <v>12704</v>
      </c>
      <c r="D705" s="228" t="s">
        <v>22010</v>
      </c>
      <c r="E705" s="228" t="s">
        <v>22011</v>
      </c>
      <c r="F705" s="411" t="s">
        <v>12616</v>
      </c>
      <c r="G705" s="228">
        <v>719</v>
      </c>
      <c r="H705" s="233"/>
      <c r="I705" s="228">
        <v>719</v>
      </c>
      <c r="J705" s="228"/>
      <c r="K705" s="228"/>
      <c r="L705" s="228"/>
      <c r="M705" s="228"/>
      <c r="N705" s="228"/>
      <c r="O705" s="228"/>
      <c r="P705" s="233"/>
      <c r="Q705" s="233"/>
      <c r="R705" s="529"/>
      <c r="S705" s="529"/>
      <c r="T705" s="300">
        <v>2024</v>
      </c>
      <c r="U705" s="529"/>
      <c r="V705" s="529"/>
      <c r="W705" s="529"/>
      <c r="X705" s="529"/>
      <c r="Y705" s="529"/>
      <c r="Z705" s="529"/>
      <c r="AA705" s="529"/>
      <c r="AB705" s="529"/>
      <c r="AC705" s="529"/>
      <c r="AD705" s="529"/>
      <c r="AE705" s="529"/>
      <c r="AF705" s="529"/>
      <c r="AG705" s="529"/>
      <c r="AH705" s="529"/>
      <c r="AI705" s="529"/>
      <c r="AJ705" s="529"/>
      <c r="AK705" s="529"/>
      <c r="AL705" s="529"/>
      <c r="AM705" s="529"/>
      <c r="AN705" s="529"/>
      <c r="AO705" s="529"/>
      <c r="AP705" s="529"/>
      <c r="AQ705" s="529"/>
      <c r="AR705" s="529"/>
      <c r="AS705" s="244" t="s">
        <v>13749</v>
      </c>
      <c r="AT705" s="1318" t="s">
        <v>19951</v>
      </c>
    </row>
    <row r="706" spans="2:46" s="115" customFormat="1" ht="24" customHeight="1">
      <c r="B706" s="1823"/>
      <c r="C706" s="228" t="s">
        <v>12704</v>
      </c>
      <c r="D706" s="228" t="s">
        <v>22012</v>
      </c>
      <c r="E706" s="228" t="s">
        <v>22013</v>
      </c>
      <c r="F706" s="228" t="s">
        <v>22014</v>
      </c>
      <c r="G706" s="228">
        <v>2846.6</v>
      </c>
      <c r="H706" s="233"/>
      <c r="I706" s="228">
        <v>772</v>
      </c>
      <c r="J706" s="228"/>
      <c r="K706" s="228"/>
      <c r="L706" s="228"/>
      <c r="M706" s="228"/>
      <c r="N706" s="228"/>
      <c r="O706" s="228"/>
      <c r="P706" s="233"/>
      <c r="Q706" s="233"/>
      <c r="R706" s="529"/>
      <c r="S706" s="529"/>
      <c r="T706" s="300">
        <v>2024</v>
      </c>
      <c r="U706" s="529"/>
      <c r="V706" s="529"/>
      <c r="W706" s="529"/>
      <c r="X706" s="529"/>
      <c r="Y706" s="529"/>
      <c r="Z706" s="529"/>
      <c r="AA706" s="529"/>
      <c r="AB706" s="529"/>
      <c r="AC706" s="529"/>
      <c r="AD706" s="529"/>
      <c r="AE706" s="529"/>
      <c r="AF706" s="529"/>
      <c r="AG706" s="529"/>
      <c r="AH706" s="529"/>
      <c r="AI706" s="529"/>
      <c r="AJ706" s="529"/>
      <c r="AK706" s="529"/>
      <c r="AL706" s="529"/>
      <c r="AM706" s="529"/>
      <c r="AN706" s="529"/>
      <c r="AO706" s="529"/>
      <c r="AP706" s="529"/>
      <c r="AQ706" s="529"/>
      <c r="AR706" s="529"/>
      <c r="AS706" s="244" t="s">
        <v>13749</v>
      </c>
      <c r="AT706" s="1318" t="s">
        <v>19951</v>
      </c>
    </row>
    <row r="707" spans="2:46" s="115" customFormat="1" ht="24" customHeight="1">
      <c r="B707" s="1823"/>
      <c r="C707" s="228" t="s">
        <v>2732</v>
      </c>
      <c r="D707" s="228" t="s">
        <v>22015</v>
      </c>
      <c r="E707" s="228" t="s">
        <v>8812</v>
      </c>
      <c r="F707" s="228" t="s">
        <v>12619</v>
      </c>
      <c r="G707" s="228">
        <v>58954</v>
      </c>
      <c r="H707" s="228"/>
      <c r="I707" s="228"/>
      <c r="J707" s="228">
        <v>36</v>
      </c>
      <c r="K707" s="228">
        <v>54</v>
      </c>
      <c r="L707" s="228"/>
      <c r="M707" s="228"/>
      <c r="N707" s="228">
        <v>1944</v>
      </c>
      <c r="O707" s="228"/>
      <c r="P707" s="233"/>
      <c r="Q707" s="233"/>
      <c r="R707" s="233"/>
      <c r="S707" s="390">
        <v>2017</v>
      </c>
      <c r="T707" s="300"/>
      <c r="U707" s="233"/>
      <c r="V707" s="233"/>
      <c r="W707" s="233"/>
      <c r="X707" s="233"/>
      <c r="Y707" s="233"/>
      <c r="Z707" s="240"/>
      <c r="AA707" s="228"/>
      <c r="AB707" s="228"/>
      <c r="AC707" s="228"/>
      <c r="AD707" s="228"/>
      <c r="AE707" s="228"/>
      <c r="AF707" s="228"/>
      <c r="AG707" s="228"/>
      <c r="AH707" s="228"/>
      <c r="AI707" s="228"/>
      <c r="AJ707" s="228"/>
      <c r="AK707" s="228"/>
      <c r="AL707" s="228"/>
      <c r="AM707" s="228"/>
      <c r="AN707" s="228"/>
      <c r="AO707" s="228"/>
      <c r="AP707" s="228"/>
      <c r="AQ707" s="228"/>
      <c r="AR707" s="228"/>
      <c r="AS707" s="244"/>
      <c r="AT707" s="1318"/>
    </row>
    <row r="708" spans="2:46" s="115" customFormat="1" ht="24" customHeight="1">
      <c r="B708" s="1823"/>
      <c r="C708" s="228" t="s">
        <v>2732</v>
      </c>
      <c r="D708" s="228" t="s">
        <v>21641</v>
      </c>
      <c r="E708" s="228" t="s">
        <v>15653</v>
      </c>
      <c r="F708" s="228" t="s">
        <v>12619</v>
      </c>
      <c r="G708" s="228">
        <v>103143</v>
      </c>
      <c r="H708" s="228"/>
      <c r="I708" s="228"/>
      <c r="J708" s="228">
        <v>6.5</v>
      </c>
      <c r="K708" s="228">
        <v>21</v>
      </c>
      <c r="L708" s="228"/>
      <c r="M708" s="228"/>
      <c r="N708" s="228">
        <v>1126</v>
      </c>
      <c r="O708" s="228"/>
      <c r="P708" s="233"/>
      <c r="Q708" s="233"/>
      <c r="R708" s="233"/>
      <c r="S708" s="390">
        <v>2018</v>
      </c>
      <c r="T708" s="300"/>
      <c r="U708" s="233"/>
      <c r="V708" s="233"/>
      <c r="W708" s="233"/>
      <c r="X708" s="233"/>
      <c r="Y708" s="233"/>
      <c r="Z708" s="240"/>
      <c r="AA708" s="228"/>
      <c r="AB708" s="228"/>
      <c r="AC708" s="228"/>
      <c r="AD708" s="228"/>
      <c r="AE708" s="228"/>
      <c r="AF708" s="228"/>
      <c r="AG708" s="228"/>
      <c r="AH708" s="228"/>
      <c r="AI708" s="228"/>
      <c r="AJ708" s="228"/>
      <c r="AK708" s="228"/>
      <c r="AL708" s="228"/>
      <c r="AM708" s="228"/>
      <c r="AN708" s="228"/>
      <c r="AO708" s="228"/>
      <c r="AP708" s="228"/>
      <c r="AQ708" s="228"/>
      <c r="AR708" s="228"/>
      <c r="AS708" s="244"/>
      <c r="AT708" s="1318"/>
    </row>
    <row r="709" spans="2:46" s="115" customFormat="1" ht="24" customHeight="1">
      <c r="B709" s="1823"/>
      <c r="C709" s="228" t="s">
        <v>12646</v>
      </c>
      <c r="D709" s="228" t="s">
        <v>21643</v>
      </c>
      <c r="E709" s="228" t="s">
        <v>15655</v>
      </c>
      <c r="F709" s="228" t="s">
        <v>12619</v>
      </c>
      <c r="G709" s="228">
        <v>1096</v>
      </c>
      <c r="H709" s="228"/>
      <c r="I709" s="228"/>
      <c r="J709" s="228"/>
      <c r="K709" s="228"/>
      <c r="L709" s="228"/>
      <c r="M709" s="228"/>
      <c r="N709" s="228">
        <v>1096</v>
      </c>
      <c r="O709" s="228"/>
      <c r="P709" s="233"/>
      <c r="Q709" s="233"/>
      <c r="R709" s="233"/>
      <c r="S709" s="390"/>
      <c r="T709" s="300">
        <v>2020</v>
      </c>
      <c r="U709" s="233"/>
      <c r="V709" s="233"/>
      <c r="W709" s="233"/>
      <c r="X709" s="233"/>
      <c r="Y709" s="233"/>
      <c r="Z709" s="240"/>
      <c r="AA709" s="228"/>
      <c r="AB709" s="228"/>
      <c r="AC709" s="228"/>
      <c r="AD709" s="228"/>
      <c r="AE709" s="228"/>
      <c r="AF709" s="228"/>
      <c r="AG709" s="228"/>
      <c r="AH709" s="228"/>
      <c r="AI709" s="228"/>
      <c r="AJ709" s="228"/>
      <c r="AK709" s="228"/>
      <c r="AL709" s="228"/>
      <c r="AM709" s="228"/>
      <c r="AN709" s="228"/>
      <c r="AO709" s="228"/>
      <c r="AP709" s="228"/>
      <c r="AQ709" s="228"/>
      <c r="AR709" s="228"/>
      <c r="AS709" s="244"/>
      <c r="AT709" s="1318"/>
    </row>
    <row r="710" spans="2:46" s="115" customFormat="1" ht="24" customHeight="1">
      <c r="B710" s="1823"/>
      <c r="C710" s="228" t="s">
        <v>12646</v>
      </c>
      <c r="D710" s="228" t="s">
        <v>22016</v>
      </c>
      <c r="E710" s="227" t="s">
        <v>16020</v>
      </c>
      <c r="F710" s="227" t="s">
        <v>12619</v>
      </c>
      <c r="G710" s="244">
        <v>4962</v>
      </c>
      <c r="H710" s="244">
        <v>1865</v>
      </c>
      <c r="I710" s="244">
        <v>387</v>
      </c>
      <c r="J710" s="227"/>
      <c r="K710" s="227"/>
      <c r="L710" s="240"/>
      <c r="M710" s="240"/>
      <c r="N710" s="240"/>
      <c r="O710" s="227"/>
      <c r="P710" s="240">
        <v>8</v>
      </c>
      <c r="Q710" s="227" t="s">
        <v>389</v>
      </c>
      <c r="R710" s="227"/>
      <c r="S710" s="227"/>
      <c r="T710" s="300">
        <v>2014</v>
      </c>
      <c r="U710" s="240" t="s">
        <v>1930</v>
      </c>
      <c r="V710" s="240"/>
      <c r="W710" s="228"/>
      <c r="X710" s="228"/>
      <c r="Y710" s="227"/>
      <c r="Z710" s="227">
        <v>3522</v>
      </c>
      <c r="AA710" s="234"/>
      <c r="AB710" s="227"/>
      <c r="AC710" s="227"/>
      <c r="AD710" s="227"/>
      <c r="AE710" s="227"/>
      <c r="AF710" s="227"/>
      <c r="AG710" s="227"/>
      <c r="AH710" s="228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403" t="s">
        <v>12894</v>
      </c>
      <c r="AT710" s="1318"/>
    </row>
    <row r="711" spans="2:46" s="115" customFormat="1" ht="24" customHeight="1">
      <c r="B711" s="1823"/>
      <c r="C711" s="228" t="s">
        <v>12646</v>
      </c>
      <c r="D711" s="597" t="s">
        <v>20277</v>
      </c>
      <c r="E711" s="291" t="s">
        <v>15659</v>
      </c>
      <c r="F711" s="228" t="s">
        <v>14476</v>
      </c>
      <c r="G711" s="645">
        <f>29*19</f>
        <v>551</v>
      </c>
      <c r="H711" s="228"/>
      <c r="I711" s="228"/>
      <c r="J711" s="228">
        <v>19</v>
      </c>
      <c r="K711" s="244">
        <v>30</v>
      </c>
      <c r="L711" s="244"/>
      <c r="M711" s="244"/>
      <c r="N711" s="244"/>
      <c r="O711" s="244"/>
      <c r="P711" s="244"/>
      <c r="Q711" s="244"/>
      <c r="R711" s="244"/>
      <c r="S711" s="244"/>
      <c r="T711" s="300">
        <v>2014</v>
      </c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4"/>
      <c r="AM711" s="244"/>
      <c r="AN711" s="244"/>
      <c r="AO711" s="244"/>
      <c r="AP711" s="244"/>
      <c r="AQ711" s="244"/>
      <c r="AR711" s="244"/>
      <c r="AS711" s="244"/>
      <c r="AT711" s="1318"/>
    </row>
    <row r="712" spans="2:46" s="115" customFormat="1" ht="24" customHeight="1">
      <c r="B712" s="1823"/>
      <c r="C712" s="228" t="s">
        <v>12646</v>
      </c>
      <c r="D712" s="228" t="s">
        <v>22017</v>
      </c>
      <c r="E712" s="291" t="s">
        <v>15660</v>
      </c>
      <c r="F712" s="228" t="s">
        <v>12619</v>
      </c>
      <c r="G712" s="645">
        <v>616</v>
      </c>
      <c r="H712" s="228"/>
      <c r="I712" s="228"/>
      <c r="J712" s="228">
        <v>20</v>
      </c>
      <c r="K712" s="244">
        <v>24</v>
      </c>
      <c r="L712" s="244"/>
      <c r="M712" s="244"/>
      <c r="N712" s="244"/>
      <c r="O712" s="244"/>
      <c r="P712" s="244"/>
      <c r="Q712" s="244"/>
      <c r="R712" s="244"/>
      <c r="S712" s="244"/>
      <c r="T712" s="300">
        <v>2018</v>
      </c>
      <c r="U712" s="244" t="s">
        <v>22018</v>
      </c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4"/>
      <c r="AM712" s="244"/>
      <c r="AN712" s="244"/>
      <c r="AO712" s="244"/>
      <c r="AP712" s="244"/>
      <c r="AQ712" s="244"/>
      <c r="AR712" s="244"/>
      <c r="AS712" s="244"/>
      <c r="AT712" s="1318"/>
    </row>
    <row r="713" spans="2:46" s="115" customFormat="1" ht="24" customHeight="1">
      <c r="B713" s="1823"/>
      <c r="C713" s="228" t="s">
        <v>12646</v>
      </c>
      <c r="D713" s="228" t="s">
        <v>22019</v>
      </c>
      <c r="E713" s="228" t="s">
        <v>18311</v>
      </c>
      <c r="F713" s="228" t="s">
        <v>12619</v>
      </c>
      <c r="G713" s="228"/>
      <c r="H713" s="228"/>
      <c r="I713" s="228"/>
      <c r="J713" s="228"/>
      <c r="K713" s="244"/>
      <c r="L713" s="244"/>
      <c r="M713" s="244"/>
      <c r="N713" s="244">
        <v>300</v>
      </c>
      <c r="O713" s="244"/>
      <c r="P713" s="244"/>
      <c r="Q713" s="244"/>
      <c r="R713" s="244"/>
      <c r="S713" s="244"/>
      <c r="T713" s="300">
        <v>1995</v>
      </c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4"/>
      <c r="AM713" s="244"/>
      <c r="AN713" s="244"/>
      <c r="AO713" s="244"/>
      <c r="AP713" s="244"/>
      <c r="AQ713" s="244"/>
      <c r="AR713" s="244"/>
      <c r="AS713" s="529"/>
      <c r="AT713" s="1318"/>
    </row>
    <row r="714" spans="2:46" s="115" customFormat="1" ht="24" customHeight="1">
      <c r="B714" s="1823"/>
      <c r="C714" s="227" t="s">
        <v>12646</v>
      </c>
      <c r="D714" s="228" t="s">
        <v>21641</v>
      </c>
      <c r="E714" s="227" t="s">
        <v>15661</v>
      </c>
      <c r="F714" s="227" t="s">
        <v>12619</v>
      </c>
      <c r="G714" s="228"/>
      <c r="H714" s="228"/>
      <c r="I714" s="228"/>
      <c r="J714" s="228"/>
      <c r="K714" s="244"/>
      <c r="L714" s="244"/>
      <c r="M714" s="244"/>
      <c r="N714" s="244">
        <v>590</v>
      </c>
      <c r="O714" s="244"/>
      <c r="P714" s="244"/>
      <c r="Q714" s="244"/>
      <c r="R714" s="244"/>
      <c r="S714" s="244"/>
      <c r="T714" s="300">
        <v>2018</v>
      </c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4"/>
      <c r="AM714" s="244"/>
      <c r="AN714" s="244"/>
      <c r="AO714" s="244"/>
      <c r="AP714" s="244"/>
      <c r="AQ714" s="244"/>
      <c r="AR714" s="244"/>
      <c r="AS714" s="529"/>
      <c r="AT714" s="1318"/>
    </row>
    <row r="715" spans="2:46" s="115" customFormat="1" ht="24" customHeight="1">
      <c r="B715" s="1823"/>
      <c r="C715" s="227" t="s">
        <v>12646</v>
      </c>
      <c r="D715" s="228" t="s">
        <v>21641</v>
      </c>
      <c r="E715" s="244" t="s">
        <v>16581</v>
      </c>
      <c r="F715" s="244" t="s">
        <v>12619</v>
      </c>
      <c r="G715" s="228">
        <v>103143</v>
      </c>
      <c r="H715" s="244"/>
      <c r="I715" s="244"/>
      <c r="J715" s="244">
        <v>15</v>
      </c>
      <c r="K715" s="244">
        <v>28</v>
      </c>
      <c r="L715" s="244"/>
      <c r="M715" s="244"/>
      <c r="N715" s="244">
        <v>420</v>
      </c>
      <c r="O715" s="244"/>
      <c r="P715" s="244"/>
      <c r="Q715" s="244"/>
      <c r="R715" s="244"/>
      <c r="S715" s="244"/>
      <c r="T715" s="241">
        <v>2018</v>
      </c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4"/>
      <c r="AM715" s="244"/>
      <c r="AN715" s="244"/>
      <c r="AO715" s="244"/>
      <c r="AP715" s="244"/>
      <c r="AQ715" s="244"/>
      <c r="AR715" s="244"/>
      <c r="AS715" s="529"/>
      <c r="AT715" s="1318"/>
    </row>
    <row r="716" spans="2:46" s="115" customFormat="1" ht="24" customHeight="1">
      <c r="B716" s="1823"/>
      <c r="C716" s="227" t="s">
        <v>12646</v>
      </c>
      <c r="D716" s="228" t="s">
        <v>22015</v>
      </c>
      <c r="E716" s="244" t="s">
        <v>16582</v>
      </c>
      <c r="F716" s="244" t="s">
        <v>12619</v>
      </c>
      <c r="G716" s="228">
        <v>58954</v>
      </c>
      <c r="H716" s="244"/>
      <c r="I716" s="244"/>
      <c r="J716" s="244">
        <v>18.399999999999999</v>
      </c>
      <c r="K716" s="244">
        <v>31</v>
      </c>
      <c r="L716" s="244"/>
      <c r="M716" s="244"/>
      <c r="N716" s="244">
        <v>1216</v>
      </c>
      <c r="O716" s="244"/>
      <c r="P716" s="244"/>
      <c r="Q716" s="244"/>
      <c r="R716" s="244"/>
      <c r="S716" s="244"/>
      <c r="T716" s="241">
        <v>2017</v>
      </c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4"/>
      <c r="AM716" s="244"/>
      <c r="AN716" s="244"/>
      <c r="AO716" s="244"/>
      <c r="AP716" s="244"/>
      <c r="AQ716" s="244"/>
      <c r="AR716" s="244"/>
      <c r="AS716" s="529"/>
      <c r="AT716" s="1318"/>
    </row>
    <row r="717" spans="2:46" s="115" customFormat="1" ht="24" customHeight="1">
      <c r="B717" s="1823"/>
      <c r="C717" s="227" t="s">
        <v>12646</v>
      </c>
      <c r="D717" s="228" t="s">
        <v>21644</v>
      </c>
      <c r="E717" s="244" t="s">
        <v>16583</v>
      </c>
      <c r="F717" s="244"/>
      <c r="G717" s="244"/>
      <c r="H717" s="244"/>
      <c r="I717" s="244">
        <v>1440</v>
      </c>
      <c r="J717" s="244"/>
      <c r="K717" s="244"/>
      <c r="L717" s="244"/>
      <c r="M717" s="244"/>
      <c r="N717" s="244"/>
      <c r="O717" s="244"/>
      <c r="P717" s="244"/>
      <c r="Q717" s="244"/>
      <c r="R717" s="244"/>
      <c r="S717" s="244"/>
      <c r="T717" s="300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4"/>
      <c r="AM717" s="244"/>
      <c r="AN717" s="244"/>
      <c r="AO717" s="244"/>
      <c r="AP717" s="244"/>
      <c r="AQ717" s="244"/>
      <c r="AR717" s="244"/>
      <c r="AS717" s="529"/>
      <c r="AT717" s="1318"/>
    </row>
    <row r="718" spans="2:46" s="115" customFormat="1" ht="24" customHeight="1">
      <c r="B718" s="1823"/>
      <c r="C718" s="227" t="s">
        <v>12646</v>
      </c>
      <c r="D718" s="228" t="s">
        <v>22020</v>
      </c>
      <c r="E718" s="244" t="s">
        <v>18312</v>
      </c>
      <c r="F718" s="244"/>
      <c r="G718" s="244"/>
      <c r="H718" s="244"/>
      <c r="I718" s="244">
        <v>618</v>
      </c>
      <c r="J718" s="244"/>
      <c r="K718" s="244"/>
      <c r="L718" s="244"/>
      <c r="M718" s="244"/>
      <c r="N718" s="244"/>
      <c r="O718" s="244"/>
      <c r="P718" s="244"/>
      <c r="Q718" s="244"/>
      <c r="R718" s="244"/>
      <c r="S718" s="244"/>
      <c r="T718" s="300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4"/>
      <c r="AM718" s="244"/>
      <c r="AN718" s="244"/>
      <c r="AO718" s="244"/>
      <c r="AP718" s="244"/>
      <c r="AQ718" s="244"/>
      <c r="AR718" s="244"/>
      <c r="AS718" s="529"/>
      <c r="AT718" s="1318"/>
    </row>
    <row r="719" spans="2:46" s="115" customFormat="1" ht="24" customHeight="1">
      <c r="B719" s="1823"/>
      <c r="C719" s="227" t="s">
        <v>12646</v>
      </c>
      <c r="D719" s="228" t="s">
        <v>21644</v>
      </c>
      <c r="E719" s="244" t="s">
        <v>16584</v>
      </c>
      <c r="F719" s="244"/>
      <c r="G719" s="244"/>
      <c r="H719" s="244"/>
      <c r="I719" s="244">
        <v>1496</v>
      </c>
      <c r="J719" s="244"/>
      <c r="K719" s="244"/>
      <c r="L719" s="244"/>
      <c r="M719" s="244"/>
      <c r="N719" s="244"/>
      <c r="O719" s="244"/>
      <c r="P719" s="244"/>
      <c r="Q719" s="244"/>
      <c r="R719" s="244"/>
      <c r="S719" s="244"/>
      <c r="T719" s="300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4"/>
      <c r="AM719" s="244"/>
      <c r="AN719" s="244"/>
      <c r="AO719" s="244"/>
      <c r="AP719" s="244"/>
      <c r="AQ719" s="244"/>
      <c r="AR719" s="244"/>
      <c r="AS719" s="529"/>
      <c r="AT719" s="1318"/>
    </row>
    <row r="720" spans="2:46" s="115" customFormat="1" ht="24" customHeight="1">
      <c r="B720" s="1823"/>
      <c r="C720" s="227" t="s">
        <v>12646</v>
      </c>
      <c r="D720" s="228" t="s">
        <v>22021</v>
      </c>
      <c r="E720" s="244" t="s">
        <v>16585</v>
      </c>
      <c r="F720" s="244"/>
      <c r="G720" s="244"/>
      <c r="H720" s="244"/>
      <c r="I720" s="244">
        <v>965</v>
      </c>
      <c r="J720" s="244"/>
      <c r="K720" s="244"/>
      <c r="L720" s="244"/>
      <c r="M720" s="244"/>
      <c r="N720" s="244"/>
      <c r="O720" s="244"/>
      <c r="P720" s="244"/>
      <c r="Q720" s="244"/>
      <c r="R720" s="244"/>
      <c r="S720" s="244"/>
      <c r="T720" s="300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4"/>
      <c r="AM720" s="244"/>
      <c r="AN720" s="244"/>
      <c r="AO720" s="244"/>
      <c r="AP720" s="244"/>
      <c r="AQ720" s="244"/>
      <c r="AR720" s="244"/>
      <c r="AS720" s="529"/>
      <c r="AT720" s="1318"/>
    </row>
    <row r="721" spans="2:46" s="115" customFormat="1" ht="24" customHeight="1">
      <c r="B721" s="1823"/>
      <c r="C721" s="227" t="s">
        <v>12646</v>
      </c>
      <c r="D721" s="228" t="s">
        <v>22021</v>
      </c>
      <c r="E721" s="244" t="s">
        <v>16586</v>
      </c>
      <c r="F721" s="244"/>
      <c r="G721" s="244"/>
      <c r="H721" s="244"/>
      <c r="I721" s="244">
        <v>710</v>
      </c>
      <c r="J721" s="244"/>
      <c r="K721" s="244"/>
      <c r="L721" s="244"/>
      <c r="M721" s="244"/>
      <c r="N721" s="244"/>
      <c r="O721" s="244"/>
      <c r="P721" s="244"/>
      <c r="Q721" s="244"/>
      <c r="R721" s="244"/>
      <c r="S721" s="244"/>
      <c r="T721" s="300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4"/>
      <c r="AM721" s="244"/>
      <c r="AN721" s="244"/>
      <c r="AO721" s="244"/>
      <c r="AP721" s="244"/>
      <c r="AQ721" s="244"/>
      <c r="AR721" s="244"/>
      <c r="AS721" s="529"/>
      <c r="AT721" s="1318"/>
    </row>
    <row r="722" spans="2:46" s="115" customFormat="1" ht="24" customHeight="1">
      <c r="B722" s="1823"/>
      <c r="C722" s="227" t="s">
        <v>12646</v>
      </c>
      <c r="D722" s="228" t="s">
        <v>22022</v>
      </c>
      <c r="E722" s="244" t="s">
        <v>16587</v>
      </c>
      <c r="F722" s="244"/>
      <c r="G722" s="244"/>
      <c r="H722" s="244"/>
      <c r="I722" s="244">
        <v>880</v>
      </c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300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4"/>
      <c r="AM722" s="244"/>
      <c r="AN722" s="244"/>
      <c r="AO722" s="244"/>
      <c r="AP722" s="244"/>
      <c r="AQ722" s="244"/>
      <c r="AR722" s="244"/>
      <c r="AS722" s="529"/>
      <c r="AT722" s="1318"/>
    </row>
    <row r="723" spans="2:46" s="115" customFormat="1" ht="24" customHeight="1">
      <c r="B723" s="1823"/>
      <c r="C723" s="227" t="s">
        <v>12646</v>
      </c>
      <c r="D723" s="228" t="s">
        <v>22023</v>
      </c>
      <c r="E723" s="244" t="s">
        <v>16588</v>
      </c>
      <c r="F723" s="244"/>
      <c r="G723" s="244"/>
      <c r="H723" s="244"/>
      <c r="I723" s="244">
        <v>1427</v>
      </c>
      <c r="J723" s="244"/>
      <c r="K723" s="244"/>
      <c r="L723" s="244"/>
      <c r="M723" s="244"/>
      <c r="N723" s="244"/>
      <c r="O723" s="244"/>
      <c r="P723" s="244"/>
      <c r="Q723" s="244"/>
      <c r="R723" s="244"/>
      <c r="S723" s="244"/>
      <c r="T723" s="300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4"/>
      <c r="AM723" s="244"/>
      <c r="AN723" s="244"/>
      <c r="AO723" s="244"/>
      <c r="AP723" s="244"/>
      <c r="AQ723" s="244"/>
      <c r="AR723" s="244"/>
      <c r="AS723" s="529"/>
      <c r="AT723" s="1318"/>
    </row>
    <row r="724" spans="2:46" s="115" customFormat="1" ht="24" customHeight="1">
      <c r="B724" s="1823"/>
      <c r="C724" s="227" t="s">
        <v>12646</v>
      </c>
      <c r="D724" s="228" t="s">
        <v>22024</v>
      </c>
      <c r="E724" s="244" t="s">
        <v>22025</v>
      </c>
      <c r="F724" s="244" t="s">
        <v>22026</v>
      </c>
      <c r="G724" s="244">
        <v>1800</v>
      </c>
      <c r="H724" s="244">
        <v>882</v>
      </c>
      <c r="I724" s="244">
        <v>5160</v>
      </c>
      <c r="J724" s="244"/>
      <c r="K724" s="244"/>
      <c r="L724" s="244"/>
      <c r="M724" s="244"/>
      <c r="N724" s="244"/>
      <c r="O724" s="244"/>
      <c r="P724" s="244"/>
      <c r="Q724" s="244"/>
      <c r="R724" s="244"/>
      <c r="S724" s="244"/>
      <c r="T724" s="300">
        <v>2024</v>
      </c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4"/>
      <c r="AM724" s="244"/>
      <c r="AN724" s="244"/>
      <c r="AO724" s="244"/>
      <c r="AP724" s="244"/>
      <c r="AQ724" s="244"/>
      <c r="AR724" s="244"/>
      <c r="AS724" s="244"/>
      <c r="AT724" s="1318" t="s">
        <v>19794</v>
      </c>
    </row>
    <row r="725" spans="2:46" s="115" customFormat="1" ht="24" customHeight="1">
      <c r="B725" s="1823"/>
      <c r="C725" s="228" t="s">
        <v>2755</v>
      </c>
      <c r="D725" s="228" t="s">
        <v>22027</v>
      </c>
      <c r="E725" s="228" t="s">
        <v>15692</v>
      </c>
      <c r="F725" s="228" t="s">
        <v>12620</v>
      </c>
      <c r="G725" s="228">
        <v>520</v>
      </c>
      <c r="H725" s="228">
        <v>422</v>
      </c>
      <c r="I725" s="228"/>
      <c r="J725" s="228"/>
      <c r="K725" s="228"/>
      <c r="L725" s="228"/>
      <c r="M725" s="228"/>
      <c r="N725" s="228"/>
      <c r="O725" s="228"/>
      <c r="P725" s="233"/>
      <c r="Q725" s="233"/>
      <c r="R725" s="233"/>
      <c r="S725" s="390"/>
      <c r="T725" s="300">
        <v>2016</v>
      </c>
      <c r="U725" s="233"/>
      <c r="V725" s="233"/>
      <c r="W725" s="233"/>
      <c r="X725" s="233"/>
      <c r="Y725" s="233"/>
      <c r="Z725" s="240"/>
      <c r="AA725" s="228"/>
      <c r="AB725" s="228"/>
      <c r="AC725" s="228"/>
      <c r="AD725" s="228"/>
      <c r="AE725" s="228"/>
      <c r="AF725" s="228"/>
      <c r="AG725" s="228"/>
      <c r="AH725" s="228"/>
      <c r="AI725" s="228"/>
      <c r="AJ725" s="228"/>
      <c r="AK725" s="228"/>
      <c r="AL725" s="228"/>
      <c r="AM725" s="228"/>
      <c r="AN725" s="228"/>
      <c r="AO725" s="228"/>
      <c r="AP725" s="228"/>
      <c r="AQ725" s="228"/>
      <c r="AR725" s="228"/>
      <c r="AS725" s="244" t="s">
        <v>16635</v>
      </c>
      <c r="AT725" s="1318"/>
    </row>
    <row r="726" spans="2:46" s="115" customFormat="1" ht="24" customHeight="1">
      <c r="B726" s="1823"/>
      <c r="C726" s="228" t="s">
        <v>2755</v>
      </c>
      <c r="D726" s="228" t="s">
        <v>22028</v>
      </c>
      <c r="E726" s="228" t="s">
        <v>15693</v>
      </c>
      <c r="F726" s="228" t="s">
        <v>10874</v>
      </c>
      <c r="G726" s="228">
        <v>816</v>
      </c>
      <c r="H726" s="228">
        <v>750</v>
      </c>
      <c r="I726" s="228"/>
      <c r="J726" s="228">
        <v>30</v>
      </c>
      <c r="K726" s="228">
        <v>25</v>
      </c>
      <c r="L726" s="228"/>
      <c r="M726" s="228"/>
      <c r="N726" s="228">
        <v>750</v>
      </c>
      <c r="O726" s="228"/>
      <c r="P726" s="233"/>
      <c r="Q726" s="233"/>
      <c r="R726" s="233"/>
      <c r="S726" s="390"/>
      <c r="T726" s="300">
        <v>2006</v>
      </c>
      <c r="U726" s="233"/>
      <c r="V726" s="233"/>
      <c r="W726" s="233"/>
      <c r="X726" s="233"/>
      <c r="Y726" s="233"/>
      <c r="Z726" s="240"/>
      <c r="AA726" s="228"/>
      <c r="AB726" s="228"/>
      <c r="AC726" s="228"/>
      <c r="AD726" s="228"/>
      <c r="AE726" s="228"/>
      <c r="AF726" s="228"/>
      <c r="AG726" s="228"/>
      <c r="AH726" s="228"/>
      <c r="AI726" s="228"/>
      <c r="AJ726" s="228"/>
      <c r="AK726" s="228"/>
      <c r="AL726" s="228"/>
      <c r="AM726" s="228"/>
      <c r="AN726" s="228"/>
      <c r="AO726" s="228"/>
      <c r="AP726" s="228"/>
      <c r="AQ726" s="228"/>
      <c r="AR726" s="228"/>
      <c r="AS726" s="244"/>
      <c r="AT726" s="1318"/>
    </row>
    <row r="727" spans="2:46" s="115" customFormat="1" ht="24" customHeight="1">
      <c r="B727" s="1823"/>
      <c r="C727" s="228" t="s">
        <v>2755</v>
      </c>
      <c r="D727" s="228" t="s">
        <v>22029</v>
      </c>
      <c r="E727" s="228" t="s">
        <v>15695</v>
      </c>
      <c r="F727" s="228" t="s">
        <v>10874</v>
      </c>
      <c r="G727" s="228">
        <v>1059</v>
      </c>
      <c r="H727" s="228">
        <v>600</v>
      </c>
      <c r="I727" s="228"/>
      <c r="J727" s="228">
        <v>30</v>
      </c>
      <c r="K727" s="228">
        <v>25</v>
      </c>
      <c r="L727" s="228"/>
      <c r="M727" s="228"/>
      <c r="N727" s="228">
        <v>750</v>
      </c>
      <c r="O727" s="228"/>
      <c r="P727" s="233"/>
      <c r="Q727" s="233"/>
      <c r="R727" s="233"/>
      <c r="S727" s="390"/>
      <c r="T727" s="300">
        <v>2006</v>
      </c>
      <c r="U727" s="233"/>
      <c r="V727" s="233"/>
      <c r="W727" s="233"/>
      <c r="X727" s="233"/>
      <c r="Y727" s="233"/>
      <c r="Z727" s="240">
        <v>15</v>
      </c>
      <c r="AA727" s="228"/>
      <c r="AB727" s="228"/>
      <c r="AC727" s="228"/>
      <c r="AD727" s="228"/>
      <c r="AE727" s="228"/>
      <c r="AF727" s="228"/>
      <c r="AG727" s="228"/>
      <c r="AH727" s="228"/>
      <c r="AI727" s="228"/>
      <c r="AJ727" s="228"/>
      <c r="AK727" s="228"/>
      <c r="AL727" s="228"/>
      <c r="AM727" s="228"/>
      <c r="AN727" s="228"/>
      <c r="AO727" s="228"/>
      <c r="AP727" s="228"/>
      <c r="AQ727" s="228"/>
      <c r="AR727" s="228"/>
      <c r="AS727" s="244"/>
      <c r="AT727" s="1318"/>
    </row>
    <row r="728" spans="2:46" s="115" customFormat="1" ht="24" customHeight="1">
      <c r="B728" s="1817"/>
      <c r="C728" s="228" t="s">
        <v>2755</v>
      </c>
      <c r="D728" s="228" t="s">
        <v>21000</v>
      </c>
      <c r="E728" s="228" t="s">
        <v>15696</v>
      </c>
      <c r="F728" s="228" t="s">
        <v>2755</v>
      </c>
      <c r="G728" s="228">
        <v>9930</v>
      </c>
      <c r="H728" s="228">
        <v>440</v>
      </c>
      <c r="I728" s="228"/>
      <c r="J728" s="228"/>
      <c r="K728" s="228"/>
      <c r="L728" s="228"/>
      <c r="M728" s="228"/>
      <c r="N728" s="228"/>
      <c r="O728" s="228"/>
      <c r="P728" s="233"/>
      <c r="Q728" s="233"/>
      <c r="R728" s="233"/>
      <c r="S728" s="390"/>
      <c r="T728" s="300">
        <v>2006</v>
      </c>
      <c r="U728" s="233"/>
      <c r="V728" s="233"/>
      <c r="W728" s="233"/>
      <c r="X728" s="233"/>
      <c r="Y728" s="233"/>
      <c r="Z728" s="240">
        <v>3340</v>
      </c>
      <c r="AA728" s="228"/>
      <c r="AB728" s="228"/>
      <c r="AC728" s="228"/>
      <c r="AD728" s="228"/>
      <c r="AE728" s="228"/>
      <c r="AF728" s="228"/>
      <c r="AG728" s="228"/>
      <c r="AH728" s="228"/>
      <c r="AI728" s="228"/>
      <c r="AJ728" s="228"/>
      <c r="AK728" s="228"/>
      <c r="AL728" s="228"/>
      <c r="AM728" s="228"/>
      <c r="AN728" s="228"/>
      <c r="AO728" s="228"/>
      <c r="AP728" s="228"/>
      <c r="AQ728" s="228"/>
      <c r="AR728" s="228"/>
      <c r="AS728" s="244"/>
      <c r="AT728" s="1318"/>
    </row>
    <row r="729" spans="2:46" s="115" customFormat="1" ht="24" customHeight="1">
      <c r="B729" s="1817"/>
      <c r="C729" s="228" t="s">
        <v>2755</v>
      </c>
      <c r="D729" s="228" t="s">
        <v>21000</v>
      </c>
      <c r="E729" s="228" t="s">
        <v>15697</v>
      </c>
      <c r="F729" s="228" t="s">
        <v>2755</v>
      </c>
      <c r="G729" s="228">
        <v>9930</v>
      </c>
      <c r="H729" s="228">
        <v>326</v>
      </c>
      <c r="I729" s="228"/>
      <c r="J729" s="228"/>
      <c r="K729" s="228"/>
      <c r="L729" s="228"/>
      <c r="M729" s="228"/>
      <c r="N729" s="228"/>
      <c r="O729" s="228"/>
      <c r="P729" s="233"/>
      <c r="Q729" s="233"/>
      <c r="R729" s="233"/>
      <c r="S729" s="390"/>
      <c r="T729" s="300">
        <v>2006</v>
      </c>
      <c r="U729" s="233"/>
      <c r="V729" s="233"/>
      <c r="W729" s="233"/>
      <c r="X729" s="233"/>
      <c r="Y729" s="233"/>
      <c r="Z729" s="240"/>
      <c r="AA729" s="228"/>
      <c r="AB729" s="228"/>
      <c r="AC729" s="228"/>
      <c r="AD729" s="228"/>
      <c r="AE729" s="228"/>
      <c r="AF729" s="228"/>
      <c r="AG729" s="228"/>
      <c r="AH729" s="228"/>
      <c r="AI729" s="228"/>
      <c r="AJ729" s="228"/>
      <c r="AK729" s="228"/>
      <c r="AL729" s="228"/>
      <c r="AM729" s="228"/>
      <c r="AN729" s="228"/>
      <c r="AO729" s="228"/>
      <c r="AP729" s="228"/>
      <c r="AQ729" s="228"/>
      <c r="AR729" s="228"/>
      <c r="AS729" s="244"/>
      <c r="AT729" s="1318"/>
    </row>
    <row r="730" spans="2:46" s="115" customFormat="1" ht="24" customHeight="1">
      <c r="B730" s="1817"/>
      <c r="C730" s="228" t="s">
        <v>2755</v>
      </c>
      <c r="D730" s="228" t="s">
        <v>19915</v>
      </c>
      <c r="E730" s="228" t="s">
        <v>15699</v>
      </c>
      <c r="F730" s="228" t="s">
        <v>12897</v>
      </c>
      <c r="G730" s="228">
        <v>38014</v>
      </c>
      <c r="H730" s="228">
        <v>633</v>
      </c>
      <c r="I730" s="228"/>
      <c r="J730" s="228"/>
      <c r="K730" s="228"/>
      <c r="L730" s="228"/>
      <c r="M730" s="228"/>
      <c r="N730" s="228"/>
      <c r="O730" s="228"/>
      <c r="P730" s="233"/>
      <c r="Q730" s="233"/>
      <c r="R730" s="233"/>
      <c r="S730" s="390"/>
      <c r="T730" s="300">
        <v>2004</v>
      </c>
      <c r="U730" s="233"/>
      <c r="V730" s="233"/>
      <c r="W730" s="233"/>
      <c r="X730" s="233"/>
      <c r="Y730" s="233"/>
      <c r="Z730" s="240"/>
      <c r="AA730" s="228"/>
      <c r="AB730" s="228"/>
      <c r="AC730" s="228"/>
      <c r="AD730" s="228"/>
      <c r="AE730" s="228"/>
      <c r="AF730" s="228"/>
      <c r="AG730" s="228"/>
      <c r="AH730" s="228"/>
      <c r="AI730" s="228"/>
      <c r="AJ730" s="228"/>
      <c r="AK730" s="228"/>
      <c r="AL730" s="228"/>
      <c r="AM730" s="228"/>
      <c r="AN730" s="228"/>
      <c r="AO730" s="228"/>
      <c r="AP730" s="228"/>
      <c r="AQ730" s="228"/>
      <c r="AR730" s="228"/>
      <c r="AS730" s="244"/>
      <c r="AT730" s="1318"/>
    </row>
    <row r="731" spans="2:46" s="115" customFormat="1" ht="24" customHeight="1">
      <c r="B731" s="1817"/>
      <c r="C731" s="228" t="s">
        <v>2755</v>
      </c>
      <c r="D731" s="228" t="s">
        <v>19915</v>
      </c>
      <c r="E731" s="228" t="s">
        <v>18331</v>
      </c>
      <c r="F731" s="228" t="s">
        <v>10705</v>
      </c>
      <c r="G731" s="228">
        <v>38014</v>
      </c>
      <c r="H731" s="228">
        <v>10087</v>
      </c>
      <c r="I731" s="228"/>
      <c r="J731" s="228"/>
      <c r="K731" s="228"/>
      <c r="L731" s="228"/>
      <c r="M731" s="228"/>
      <c r="N731" s="228"/>
      <c r="O731" s="228"/>
      <c r="P731" s="233"/>
      <c r="Q731" s="233"/>
      <c r="R731" s="233"/>
      <c r="S731" s="390"/>
      <c r="T731" s="300">
        <v>2004</v>
      </c>
      <c r="U731" s="233"/>
      <c r="V731" s="233"/>
      <c r="W731" s="233"/>
      <c r="X731" s="233"/>
      <c r="Y731" s="233"/>
      <c r="Z731" s="240"/>
      <c r="AA731" s="228"/>
      <c r="AB731" s="228"/>
      <c r="AC731" s="228"/>
      <c r="AD731" s="228"/>
      <c r="AE731" s="228"/>
      <c r="AF731" s="228"/>
      <c r="AG731" s="228"/>
      <c r="AH731" s="228"/>
      <c r="AI731" s="228"/>
      <c r="AJ731" s="228"/>
      <c r="AK731" s="228"/>
      <c r="AL731" s="228"/>
      <c r="AM731" s="228"/>
      <c r="AN731" s="228"/>
      <c r="AO731" s="228"/>
      <c r="AP731" s="228"/>
      <c r="AQ731" s="228"/>
      <c r="AR731" s="228"/>
      <c r="AS731" s="244"/>
      <c r="AT731" s="1318"/>
    </row>
    <row r="732" spans="2:46" s="115" customFormat="1" ht="24" customHeight="1">
      <c r="B732" s="1817"/>
      <c r="C732" s="228" t="s">
        <v>2755</v>
      </c>
      <c r="D732" s="228" t="s">
        <v>22030</v>
      </c>
      <c r="E732" s="228" t="s">
        <v>15700</v>
      </c>
      <c r="F732" s="228" t="s">
        <v>3782</v>
      </c>
      <c r="G732" s="228">
        <v>490</v>
      </c>
      <c r="H732" s="228">
        <v>490</v>
      </c>
      <c r="I732" s="228"/>
      <c r="J732" s="228"/>
      <c r="K732" s="228"/>
      <c r="L732" s="228"/>
      <c r="M732" s="228"/>
      <c r="N732" s="228"/>
      <c r="O732" s="228"/>
      <c r="P732" s="233"/>
      <c r="Q732" s="233"/>
      <c r="R732" s="233"/>
      <c r="S732" s="390"/>
      <c r="T732" s="300">
        <v>2016</v>
      </c>
      <c r="U732" s="233"/>
      <c r="V732" s="233"/>
      <c r="W732" s="233"/>
      <c r="X732" s="233"/>
      <c r="Y732" s="233"/>
      <c r="Z732" s="240"/>
      <c r="AA732" s="228"/>
      <c r="AB732" s="228"/>
      <c r="AC732" s="228"/>
      <c r="AD732" s="228"/>
      <c r="AE732" s="228"/>
      <c r="AF732" s="228"/>
      <c r="AG732" s="228"/>
      <c r="AH732" s="228"/>
      <c r="AI732" s="228"/>
      <c r="AJ732" s="228"/>
      <c r="AK732" s="228"/>
      <c r="AL732" s="228"/>
      <c r="AM732" s="228"/>
      <c r="AN732" s="228"/>
      <c r="AO732" s="228"/>
      <c r="AP732" s="228"/>
      <c r="AQ732" s="228"/>
      <c r="AR732" s="228"/>
      <c r="AS732" s="244"/>
      <c r="AT732" s="1318"/>
    </row>
    <row r="733" spans="2:46" s="115" customFormat="1" ht="24" customHeight="1">
      <c r="B733" s="1817"/>
      <c r="C733" s="228" t="s">
        <v>2755</v>
      </c>
      <c r="D733" s="228" t="s">
        <v>22031</v>
      </c>
      <c r="E733" s="228" t="s">
        <v>18332</v>
      </c>
      <c r="F733" s="228" t="s">
        <v>2755</v>
      </c>
      <c r="G733" s="228">
        <v>507</v>
      </c>
      <c r="H733" s="228">
        <v>507</v>
      </c>
      <c r="I733" s="228"/>
      <c r="J733" s="228"/>
      <c r="K733" s="228"/>
      <c r="L733" s="228"/>
      <c r="M733" s="228"/>
      <c r="N733" s="228"/>
      <c r="O733" s="228"/>
      <c r="P733" s="233"/>
      <c r="Q733" s="233"/>
      <c r="R733" s="233"/>
      <c r="S733" s="390"/>
      <c r="T733" s="300">
        <v>1997</v>
      </c>
      <c r="U733" s="233"/>
      <c r="V733" s="233"/>
      <c r="W733" s="233"/>
      <c r="X733" s="233"/>
      <c r="Y733" s="233"/>
      <c r="Z733" s="240"/>
      <c r="AA733" s="228"/>
      <c r="AB733" s="228"/>
      <c r="AC733" s="228"/>
      <c r="AD733" s="228"/>
      <c r="AE733" s="228"/>
      <c r="AF733" s="228"/>
      <c r="AG733" s="228"/>
      <c r="AH733" s="228"/>
      <c r="AI733" s="228"/>
      <c r="AJ733" s="228"/>
      <c r="AK733" s="228"/>
      <c r="AL733" s="228"/>
      <c r="AM733" s="228"/>
      <c r="AN733" s="228"/>
      <c r="AO733" s="228"/>
      <c r="AP733" s="228"/>
      <c r="AQ733" s="228"/>
      <c r="AR733" s="228"/>
      <c r="AS733" s="244"/>
      <c r="AT733" s="1318"/>
    </row>
    <row r="734" spans="2:46" s="115" customFormat="1" ht="24" customHeight="1">
      <c r="B734" s="1817"/>
      <c r="C734" s="228" t="s">
        <v>2755</v>
      </c>
      <c r="D734" s="228" t="s">
        <v>21687</v>
      </c>
      <c r="E734" s="228" t="s">
        <v>18333</v>
      </c>
      <c r="F734" s="228" t="s">
        <v>2755</v>
      </c>
      <c r="G734" s="228">
        <v>2635</v>
      </c>
      <c r="H734" s="228">
        <v>835</v>
      </c>
      <c r="I734" s="228"/>
      <c r="J734" s="228"/>
      <c r="K734" s="228"/>
      <c r="L734" s="228"/>
      <c r="M734" s="228"/>
      <c r="N734" s="228"/>
      <c r="O734" s="228"/>
      <c r="P734" s="233"/>
      <c r="Q734" s="233"/>
      <c r="R734" s="233"/>
      <c r="S734" s="390"/>
      <c r="T734" s="300">
        <v>2018</v>
      </c>
      <c r="U734" s="233"/>
      <c r="V734" s="233"/>
      <c r="W734" s="233"/>
      <c r="X734" s="233"/>
      <c r="Y734" s="233"/>
      <c r="Z734" s="240"/>
      <c r="AA734" s="228"/>
      <c r="AB734" s="228"/>
      <c r="AC734" s="228"/>
      <c r="AD734" s="228"/>
      <c r="AE734" s="228"/>
      <c r="AF734" s="228"/>
      <c r="AG734" s="228"/>
      <c r="AH734" s="228"/>
      <c r="AI734" s="228"/>
      <c r="AJ734" s="228"/>
      <c r="AK734" s="228"/>
      <c r="AL734" s="228"/>
      <c r="AM734" s="228"/>
      <c r="AN734" s="228"/>
      <c r="AO734" s="228"/>
      <c r="AP734" s="228"/>
      <c r="AQ734" s="228"/>
      <c r="AR734" s="228"/>
      <c r="AS734" s="244"/>
      <c r="AT734" s="1318"/>
    </row>
    <row r="735" spans="2:46" s="115" customFormat="1" ht="24" customHeight="1">
      <c r="B735" s="1817"/>
      <c r="C735" s="228" t="s">
        <v>2755</v>
      </c>
      <c r="D735" s="228" t="s">
        <v>22032</v>
      </c>
      <c r="E735" s="228" t="s">
        <v>15702</v>
      </c>
      <c r="F735" s="228" t="s">
        <v>16372</v>
      </c>
      <c r="G735" s="228">
        <v>2934</v>
      </c>
      <c r="H735" s="228">
        <v>450</v>
      </c>
      <c r="I735" s="228"/>
      <c r="J735" s="228"/>
      <c r="K735" s="228"/>
      <c r="L735" s="228"/>
      <c r="M735" s="228"/>
      <c r="N735" s="228"/>
      <c r="O735" s="228"/>
      <c r="P735" s="233"/>
      <c r="Q735" s="233"/>
      <c r="R735" s="233"/>
      <c r="S735" s="390"/>
      <c r="T735" s="300">
        <v>2013</v>
      </c>
      <c r="U735" s="233"/>
      <c r="V735" s="233"/>
      <c r="W735" s="233"/>
      <c r="X735" s="233"/>
      <c r="Y735" s="233"/>
      <c r="Z735" s="240"/>
      <c r="AA735" s="228"/>
      <c r="AB735" s="228"/>
      <c r="AC735" s="228"/>
      <c r="AD735" s="228"/>
      <c r="AE735" s="228"/>
      <c r="AF735" s="228"/>
      <c r="AG735" s="228"/>
      <c r="AH735" s="228"/>
      <c r="AI735" s="228"/>
      <c r="AJ735" s="228"/>
      <c r="AK735" s="228"/>
      <c r="AL735" s="228"/>
      <c r="AM735" s="228"/>
      <c r="AN735" s="228"/>
      <c r="AO735" s="228"/>
      <c r="AP735" s="228"/>
      <c r="AQ735" s="228"/>
      <c r="AR735" s="228"/>
      <c r="AS735" s="244"/>
      <c r="AT735" s="1318"/>
    </row>
    <row r="736" spans="2:46" s="115" customFormat="1" ht="24" customHeight="1">
      <c r="B736" s="1817"/>
      <c r="C736" s="228" t="s">
        <v>2755</v>
      </c>
      <c r="D736" s="228" t="s">
        <v>22033</v>
      </c>
      <c r="E736" s="228" t="s">
        <v>15704</v>
      </c>
      <c r="F736" s="228" t="s">
        <v>3782</v>
      </c>
      <c r="G736" s="228">
        <v>154</v>
      </c>
      <c r="H736" s="228">
        <v>136</v>
      </c>
      <c r="I736" s="228"/>
      <c r="J736" s="228">
        <v>17</v>
      </c>
      <c r="K736" s="228">
        <v>8</v>
      </c>
      <c r="L736" s="228"/>
      <c r="M736" s="228"/>
      <c r="N736" s="228">
        <v>136</v>
      </c>
      <c r="O736" s="228"/>
      <c r="P736" s="233"/>
      <c r="Q736" s="233"/>
      <c r="R736" s="233"/>
      <c r="S736" s="390"/>
      <c r="T736" s="300">
        <v>2004</v>
      </c>
      <c r="U736" s="233"/>
      <c r="V736" s="233"/>
      <c r="W736" s="233"/>
      <c r="X736" s="233"/>
      <c r="Y736" s="233"/>
      <c r="Z736" s="240"/>
      <c r="AA736" s="228"/>
      <c r="AB736" s="228"/>
      <c r="AC736" s="228"/>
      <c r="AD736" s="228"/>
      <c r="AE736" s="228"/>
      <c r="AF736" s="228"/>
      <c r="AG736" s="228"/>
      <c r="AH736" s="228"/>
      <c r="AI736" s="228"/>
      <c r="AJ736" s="228"/>
      <c r="AK736" s="228"/>
      <c r="AL736" s="228"/>
      <c r="AM736" s="228"/>
      <c r="AN736" s="228"/>
      <c r="AO736" s="228"/>
      <c r="AP736" s="228"/>
      <c r="AQ736" s="228"/>
      <c r="AR736" s="228"/>
      <c r="AS736" s="244"/>
      <c r="AT736" s="1318"/>
    </row>
    <row r="737" spans="2:46" s="115" customFormat="1" ht="24" customHeight="1">
      <c r="B737" s="1817"/>
      <c r="C737" s="228" t="s">
        <v>2755</v>
      </c>
      <c r="D737" s="228" t="s">
        <v>22034</v>
      </c>
      <c r="E737" s="228" t="s">
        <v>15705</v>
      </c>
      <c r="F737" s="228" t="s">
        <v>2755</v>
      </c>
      <c r="G737" s="228">
        <v>12239</v>
      </c>
      <c r="H737" s="228">
        <v>558</v>
      </c>
      <c r="I737" s="228"/>
      <c r="J737" s="228"/>
      <c r="K737" s="228"/>
      <c r="L737" s="228"/>
      <c r="M737" s="228"/>
      <c r="N737" s="228"/>
      <c r="O737" s="228"/>
      <c r="P737" s="233"/>
      <c r="Q737" s="233"/>
      <c r="R737" s="233"/>
      <c r="S737" s="390"/>
      <c r="T737" s="300">
        <v>2015</v>
      </c>
      <c r="U737" s="233"/>
      <c r="V737" s="233"/>
      <c r="W737" s="233"/>
      <c r="X737" s="233"/>
      <c r="Y737" s="233"/>
      <c r="Z737" s="240"/>
      <c r="AA737" s="228"/>
      <c r="AB737" s="228"/>
      <c r="AC737" s="228"/>
      <c r="AD737" s="228"/>
      <c r="AE737" s="228"/>
      <c r="AF737" s="228"/>
      <c r="AG737" s="228"/>
      <c r="AH737" s="228"/>
      <c r="AI737" s="228"/>
      <c r="AJ737" s="228"/>
      <c r="AK737" s="228"/>
      <c r="AL737" s="228"/>
      <c r="AM737" s="228"/>
      <c r="AN737" s="228"/>
      <c r="AO737" s="228"/>
      <c r="AP737" s="228"/>
      <c r="AQ737" s="228"/>
      <c r="AR737" s="228"/>
      <c r="AS737" s="244"/>
      <c r="AT737" s="1318"/>
    </row>
    <row r="738" spans="2:46" s="115" customFormat="1" ht="24" customHeight="1">
      <c r="B738" s="1817"/>
      <c r="C738" s="228" t="s">
        <v>2755</v>
      </c>
      <c r="D738" s="228" t="s">
        <v>22034</v>
      </c>
      <c r="E738" s="228" t="s">
        <v>15706</v>
      </c>
      <c r="F738" s="228" t="s">
        <v>2755</v>
      </c>
      <c r="G738" s="228">
        <v>12239</v>
      </c>
      <c r="H738" s="228">
        <v>460</v>
      </c>
      <c r="I738" s="228"/>
      <c r="J738" s="228"/>
      <c r="K738" s="228"/>
      <c r="L738" s="228"/>
      <c r="M738" s="228"/>
      <c r="N738" s="228"/>
      <c r="O738" s="228"/>
      <c r="P738" s="233"/>
      <c r="Q738" s="233"/>
      <c r="R738" s="233"/>
      <c r="S738" s="390"/>
      <c r="T738" s="300">
        <v>2015</v>
      </c>
      <c r="U738" s="233"/>
      <c r="V738" s="233"/>
      <c r="W738" s="233"/>
      <c r="X738" s="233"/>
      <c r="Y738" s="233"/>
      <c r="Z738" s="240"/>
      <c r="AA738" s="228"/>
      <c r="AB738" s="228"/>
      <c r="AC738" s="228"/>
      <c r="AD738" s="228"/>
      <c r="AE738" s="228"/>
      <c r="AF738" s="228"/>
      <c r="AG738" s="228"/>
      <c r="AH738" s="228"/>
      <c r="AI738" s="228"/>
      <c r="AJ738" s="228"/>
      <c r="AK738" s="228"/>
      <c r="AL738" s="228"/>
      <c r="AM738" s="228"/>
      <c r="AN738" s="228"/>
      <c r="AO738" s="228"/>
      <c r="AP738" s="228"/>
      <c r="AQ738" s="228"/>
      <c r="AR738" s="228"/>
      <c r="AS738" s="244"/>
      <c r="AT738" s="1318"/>
    </row>
    <row r="739" spans="2:46" s="115" customFormat="1" ht="24" customHeight="1">
      <c r="B739" s="1817"/>
      <c r="C739" s="228" t="s">
        <v>2755</v>
      </c>
      <c r="D739" s="228" t="s">
        <v>21690</v>
      </c>
      <c r="E739" s="228" t="s">
        <v>15708</v>
      </c>
      <c r="F739" s="228" t="s">
        <v>2755</v>
      </c>
      <c r="G739" s="228">
        <v>380</v>
      </c>
      <c r="H739" s="228">
        <v>380</v>
      </c>
      <c r="I739" s="228"/>
      <c r="J739" s="228"/>
      <c r="K739" s="228"/>
      <c r="L739" s="228"/>
      <c r="M739" s="228"/>
      <c r="N739" s="228"/>
      <c r="O739" s="228"/>
      <c r="P739" s="233"/>
      <c r="Q739" s="233"/>
      <c r="R739" s="233"/>
      <c r="S739" s="390"/>
      <c r="T739" s="300">
        <v>2015</v>
      </c>
      <c r="U739" s="233"/>
      <c r="V739" s="233"/>
      <c r="W739" s="233"/>
      <c r="X739" s="233"/>
      <c r="Y739" s="233"/>
      <c r="Z739" s="240"/>
      <c r="AA739" s="228"/>
      <c r="AB739" s="228"/>
      <c r="AC739" s="228"/>
      <c r="AD739" s="228"/>
      <c r="AE739" s="228"/>
      <c r="AF739" s="228"/>
      <c r="AG739" s="228"/>
      <c r="AH739" s="228"/>
      <c r="AI739" s="228"/>
      <c r="AJ739" s="228"/>
      <c r="AK739" s="228"/>
      <c r="AL739" s="228"/>
      <c r="AM739" s="228"/>
      <c r="AN739" s="228"/>
      <c r="AO739" s="228"/>
      <c r="AP739" s="228"/>
      <c r="AQ739" s="228"/>
      <c r="AR739" s="228"/>
      <c r="AS739" s="244"/>
      <c r="AT739" s="1318"/>
    </row>
    <row r="740" spans="2:46" s="115" customFormat="1" ht="24" customHeight="1">
      <c r="B740" s="1817"/>
      <c r="C740" s="228" t="s">
        <v>2755</v>
      </c>
      <c r="D740" s="228" t="s">
        <v>21690</v>
      </c>
      <c r="E740" s="228" t="s">
        <v>15709</v>
      </c>
      <c r="F740" s="228" t="s">
        <v>2755</v>
      </c>
      <c r="G740" s="228">
        <v>608</v>
      </c>
      <c r="H740" s="228">
        <v>608</v>
      </c>
      <c r="I740" s="228"/>
      <c r="J740" s="228"/>
      <c r="K740" s="228"/>
      <c r="L740" s="228"/>
      <c r="M740" s="228"/>
      <c r="N740" s="228"/>
      <c r="O740" s="228"/>
      <c r="P740" s="233"/>
      <c r="Q740" s="233"/>
      <c r="R740" s="233"/>
      <c r="S740" s="390"/>
      <c r="T740" s="300">
        <v>2015</v>
      </c>
      <c r="U740" s="233"/>
      <c r="V740" s="233"/>
      <c r="W740" s="233"/>
      <c r="X740" s="233"/>
      <c r="Y740" s="233"/>
      <c r="Z740" s="240"/>
      <c r="AA740" s="228"/>
      <c r="AB740" s="228"/>
      <c r="AC740" s="228"/>
      <c r="AD740" s="228"/>
      <c r="AE740" s="228"/>
      <c r="AF740" s="228"/>
      <c r="AG740" s="228"/>
      <c r="AH740" s="228"/>
      <c r="AI740" s="228"/>
      <c r="AJ740" s="228"/>
      <c r="AK740" s="228"/>
      <c r="AL740" s="228"/>
      <c r="AM740" s="228"/>
      <c r="AN740" s="228"/>
      <c r="AO740" s="228"/>
      <c r="AP740" s="228"/>
      <c r="AQ740" s="228"/>
      <c r="AR740" s="228"/>
      <c r="AS740" s="244"/>
      <c r="AT740" s="1318"/>
    </row>
    <row r="741" spans="2:46" s="115" customFormat="1" ht="24" customHeight="1">
      <c r="B741" s="1817"/>
      <c r="C741" s="228" t="s">
        <v>2755</v>
      </c>
      <c r="D741" s="228" t="s">
        <v>22035</v>
      </c>
      <c r="E741" s="228" t="s">
        <v>15711</v>
      </c>
      <c r="F741" s="228" t="s">
        <v>2755</v>
      </c>
      <c r="G741" s="228">
        <v>325</v>
      </c>
      <c r="H741" s="228">
        <v>326</v>
      </c>
      <c r="I741" s="228"/>
      <c r="J741" s="228"/>
      <c r="K741" s="228"/>
      <c r="L741" s="228"/>
      <c r="M741" s="228"/>
      <c r="N741" s="228"/>
      <c r="O741" s="228"/>
      <c r="P741" s="233"/>
      <c r="Q741" s="233"/>
      <c r="R741" s="233"/>
      <c r="S741" s="390"/>
      <c r="T741" s="300">
        <v>2010</v>
      </c>
      <c r="U741" s="233"/>
      <c r="V741" s="233"/>
      <c r="W741" s="233"/>
      <c r="X741" s="233"/>
      <c r="Y741" s="233"/>
      <c r="Z741" s="240"/>
      <c r="AA741" s="228"/>
      <c r="AB741" s="228"/>
      <c r="AC741" s="228"/>
      <c r="AD741" s="228"/>
      <c r="AE741" s="228"/>
      <c r="AF741" s="228"/>
      <c r="AG741" s="228"/>
      <c r="AH741" s="228"/>
      <c r="AI741" s="228"/>
      <c r="AJ741" s="228"/>
      <c r="AK741" s="228"/>
      <c r="AL741" s="228"/>
      <c r="AM741" s="228"/>
      <c r="AN741" s="228"/>
      <c r="AO741" s="228"/>
      <c r="AP741" s="228"/>
      <c r="AQ741" s="228"/>
      <c r="AR741" s="228"/>
      <c r="AS741" s="244"/>
      <c r="AT741" s="1318"/>
    </row>
    <row r="742" spans="2:46" s="115" customFormat="1" ht="24" customHeight="1">
      <c r="B742" s="1817"/>
      <c r="C742" s="228" t="s">
        <v>2755</v>
      </c>
      <c r="D742" s="228" t="s">
        <v>21692</v>
      </c>
      <c r="E742" s="228" t="s">
        <v>15713</v>
      </c>
      <c r="F742" s="228" t="s">
        <v>2755</v>
      </c>
      <c r="G742" s="228">
        <v>7373</v>
      </c>
      <c r="H742" s="228">
        <v>632</v>
      </c>
      <c r="I742" s="228"/>
      <c r="J742" s="228"/>
      <c r="K742" s="228"/>
      <c r="L742" s="228"/>
      <c r="M742" s="228"/>
      <c r="N742" s="228"/>
      <c r="O742" s="228"/>
      <c r="P742" s="233"/>
      <c r="Q742" s="233"/>
      <c r="R742" s="233"/>
      <c r="S742" s="390"/>
      <c r="T742" s="300">
        <v>2017</v>
      </c>
      <c r="U742" s="233"/>
      <c r="V742" s="233"/>
      <c r="W742" s="233"/>
      <c r="X742" s="233"/>
      <c r="Y742" s="233"/>
      <c r="Z742" s="240">
        <v>3751</v>
      </c>
      <c r="AA742" s="228"/>
      <c r="AB742" s="228"/>
      <c r="AC742" s="228"/>
      <c r="AD742" s="228"/>
      <c r="AE742" s="228"/>
      <c r="AF742" s="228"/>
      <c r="AG742" s="228"/>
      <c r="AH742" s="228"/>
      <c r="AI742" s="228"/>
      <c r="AJ742" s="228"/>
      <c r="AK742" s="228"/>
      <c r="AL742" s="228"/>
      <c r="AM742" s="228"/>
      <c r="AN742" s="228"/>
      <c r="AO742" s="228"/>
      <c r="AP742" s="228"/>
      <c r="AQ742" s="228"/>
      <c r="AR742" s="228"/>
      <c r="AS742" s="244"/>
      <c r="AT742" s="1318"/>
    </row>
    <row r="743" spans="2:46" s="115" customFormat="1" ht="24" customHeight="1">
      <c r="B743" s="1817"/>
      <c r="C743" s="228" t="s">
        <v>2755</v>
      </c>
      <c r="D743" s="228" t="s">
        <v>21692</v>
      </c>
      <c r="E743" s="228" t="s">
        <v>15714</v>
      </c>
      <c r="F743" s="228" t="s">
        <v>2755</v>
      </c>
      <c r="G743" s="228">
        <v>7373</v>
      </c>
      <c r="H743" s="228">
        <v>114</v>
      </c>
      <c r="I743" s="228"/>
      <c r="J743" s="228"/>
      <c r="K743" s="228"/>
      <c r="L743" s="228"/>
      <c r="M743" s="228"/>
      <c r="N743" s="228"/>
      <c r="O743" s="228"/>
      <c r="P743" s="233"/>
      <c r="Q743" s="233"/>
      <c r="R743" s="233"/>
      <c r="S743" s="390"/>
      <c r="T743" s="300">
        <v>2017</v>
      </c>
      <c r="U743" s="233"/>
      <c r="V743" s="233"/>
      <c r="W743" s="233"/>
      <c r="X743" s="233"/>
      <c r="Y743" s="233"/>
      <c r="Z743" s="240"/>
      <c r="AA743" s="228"/>
      <c r="AB743" s="228"/>
      <c r="AC743" s="228"/>
      <c r="AD743" s="228"/>
      <c r="AE743" s="228"/>
      <c r="AF743" s="228"/>
      <c r="AG743" s="228"/>
      <c r="AH743" s="228"/>
      <c r="AI743" s="228"/>
      <c r="AJ743" s="228"/>
      <c r="AK743" s="228"/>
      <c r="AL743" s="228"/>
      <c r="AM743" s="228"/>
      <c r="AN743" s="228"/>
      <c r="AO743" s="228"/>
      <c r="AP743" s="228"/>
      <c r="AQ743" s="228"/>
      <c r="AR743" s="228"/>
      <c r="AS743" s="244"/>
      <c r="AT743" s="1318"/>
    </row>
    <row r="744" spans="2:46" s="115" customFormat="1" ht="24" customHeight="1">
      <c r="B744" s="1817"/>
      <c r="C744" s="228" t="s">
        <v>2755</v>
      </c>
      <c r="D744" s="228" t="s">
        <v>22036</v>
      </c>
      <c r="E744" s="228" t="s">
        <v>15715</v>
      </c>
      <c r="F744" s="228" t="s">
        <v>10874</v>
      </c>
      <c r="G744" s="228">
        <v>616</v>
      </c>
      <c r="H744" s="228">
        <v>160</v>
      </c>
      <c r="I744" s="228"/>
      <c r="J744" s="228">
        <v>10</v>
      </c>
      <c r="K744" s="228">
        <v>16</v>
      </c>
      <c r="L744" s="228"/>
      <c r="M744" s="228"/>
      <c r="N744" s="228">
        <v>160</v>
      </c>
      <c r="O744" s="228"/>
      <c r="P744" s="233"/>
      <c r="Q744" s="233"/>
      <c r="R744" s="233"/>
      <c r="S744" s="390"/>
      <c r="T744" s="300">
        <v>2008</v>
      </c>
      <c r="U744" s="233"/>
      <c r="V744" s="233"/>
      <c r="W744" s="233"/>
      <c r="X744" s="233"/>
      <c r="Y744" s="233"/>
      <c r="Z744" s="240"/>
      <c r="AA744" s="228"/>
      <c r="AB744" s="228"/>
      <c r="AC744" s="228"/>
      <c r="AD744" s="228"/>
      <c r="AE744" s="228"/>
      <c r="AF744" s="228"/>
      <c r="AG744" s="228"/>
      <c r="AH744" s="228"/>
      <c r="AI744" s="228"/>
      <c r="AJ744" s="228"/>
      <c r="AK744" s="228"/>
      <c r="AL744" s="228"/>
      <c r="AM744" s="228"/>
      <c r="AN744" s="228"/>
      <c r="AO744" s="228"/>
      <c r="AP744" s="228"/>
      <c r="AQ744" s="228"/>
      <c r="AR744" s="228"/>
      <c r="AS744" s="244"/>
      <c r="AT744" s="1318"/>
    </row>
    <row r="745" spans="2:46" s="115" customFormat="1" ht="24" customHeight="1">
      <c r="B745" s="1817"/>
      <c r="C745" s="228" t="s">
        <v>2755</v>
      </c>
      <c r="D745" s="228" t="s">
        <v>22037</v>
      </c>
      <c r="E745" s="228" t="s">
        <v>15716</v>
      </c>
      <c r="F745" s="228" t="s">
        <v>12898</v>
      </c>
      <c r="G745" s="228">
        <v>1730</v>
      </c>
      <c r="H745" s="228">
        <v>1730</v>
      </c>
      <c r="I745" s="228"/>
      <c r="J745" s="228"/>
      <c r="K745" s="228"/>
      <c r="L745" s="228"/>
      <c r="M745" s="228"/>
      <c r="N745" s="228"/>
      <c r="O745" s="228"/>
      <c r="P745" s="233"/>
      <c r="Q745" s="233"/>
      <c r="R745" s="233"/>
      <c r="S745" s="390"/>
      <c r="T745" s="300">
        <v>1995</v>
      </c>
      <c r="U745" s="233"/>
      <c r="V745" s="233"/>
      <c r="W745" s="233"/>
      <c r="X745" s="233"/>
      <c r="Y745" s="233"/>
      <c r="Z745" s="240"/>
      <c r="AA745" s="228"/>
      <c r="AB745" s="228"/>
      <c r="AC745" s="228"/>
      <c r="AD745" s="228"/>
      <c r="AE745" s="228"/>
      <c r="AF745" s="228"/>
      <c r="AG745" s="228"/>
      <c r="AH745" s="228"/>
      <c r="AI745" s="228"/>
      <c r="AJ745" s="228"/>
      <c r="AK745" s="228"/>
      <c r="AL745" s="228"/>
      <c r="AM745" s="228"/>
      <c r="AN745" s="228"/>
      <c r="AO745" s="228"/>
      <c r="AP745" s="228"/>
      <c r="AQ745" s="228"/>
      <c r="AR745" s="228"/>
      <c r="AS745" s="244"/>
      <c r="AT745" s="1318"/>
    </row>
    <row r="746" spans="2:46" s="115" customFormat="1" ht="24" customHeight="1">
      <c r="B746" s="1817"/>
      <c r="C746" s="228" t="s">
        <v>2755</v>
      </c>
      <c r="D746" s="228" t="s">
        <v>22038</v>
      </c>
      <c r="E746" s="228" t="s">
        <v>15717</v>
      </c>
      <c r="F746" s="228" t="s">
        <v>2755</v>
      </c>
      <c r="G746" s="228">
        <v>456</v>
      </c>
      <c r="H746" s="228">
        <v>456</v>
      </c>
      <c r="I746" s="228"/>
      <c r="J746" s="228"/>
      <c r="K746" s="228"/>
      <c r="L746" s="228"/>
      <c r="M746" s="228"/>
      <c r="N746" s="228"/>
      <c r="O746" s="228"/>
      <c r="P746" s="233"/>
      <c r="Q746" s="233"/>
      <c r="R746" s="233"/>
      <c r="S746" s="390"/>
      <c r="T746" s="300">
        <v>2014</v>
      </c>
      <c r="U746" s="233"/>
      <c r="V746" s="233"/>
      <c r="W746" s="233"/>
      <c r="X746" s="233"/>
      <c r="Y746" s="233"/>
      <c r="Z746" s="240">
        <v>50</v>
      </c>
      <c r="AA746" s="228"/>
      <c r="AB746" s="228"/>
      <c r="AC746" s="228"/>
      <c r="AD746" s="228"/>
      <c r="AE746" s="228"/>
      <c r="AF746" s="228"/>
      <c r="AG746" s="228"/>
      <c r="AH746" s="228"/>
      <c r="AI746" s="228"/>
      <c r="AJ746" s="228"/>
      <c r="AK746" s="228"/>
      <c r="AL746" s="228"/>
      <c r="AM746" s="228"/>
      <c r="AN746" s="228"/>
      <c r="AO746" s="228"/>
      <c r="AP746" s="228"/>
      <c r="AQ746" s="228"/>
      <c r="AR746" s="228"/>
      <c r="AS746" s="244"/>
      <c r="AT746" s="1318"/>
    </row>
    <row r="747" spans="2:46" s="115" customFormat="1" ht="24" customHeight="1">
      <c r="B747" s="1817"/>
      <c r="C747" s="228" t="s">
        <v>2755</v>
      </c>
      <c r="D747" s="228" t="s">
        <v>21417</v>
      </c>
      <c r="E747" s="228" t="s">
        <v>15719</v>
      </c>
      <c r="F747" s="228" t="s">
        <v>10705</v>
      </c>
      <c r="G747" s="228">
        <v>39800</v>
      </c>
      <c r="H747" s="228">
        <v>809</v>
      </c>
      <c r="I747" s="228"/>
      <c r="J747" s="228"/>
      <c r="K747" s="228"/>
      <c r="L747" s="228"/>
      <c r="M747" s="228"/>
      <c r="N747" s="228"/>
      <c r="O747" s="228"/>
      <c r="P747" s="233"/>
      <c r="Q747" s="233"/>
      <c r="R747" s="233"/>
      <c r="S747" s="390"/>
      <c r="T747" s="300">
        <v>2017</v>
      </c>
      <c r="U747" s="233"/>
      <c r="V747" s="233"/>
      <c r="W747" s="233"/>
      <c r="X747" s="233"/>
      <c r="Y747" s="233"/>
      <c r="Z747" s="240"/>
      <c r="AA747" s="228"/>
      <c r="AB747" s="228"/>
      <c r="AC747" s="228"/>
      <c r="AD747" s="228"/>
      <c r="AE747" s="228"/>
      <c r="AF747" s="228"/>
      <c r="AG747" s="228"/>
      <c r="AH747" s="228"/>
      <c r="AI747" s="228"/>
      <c r="AJ747" s="228"/>
      <c r="AK747" s="228"/>
      <c r="AL747" s="228"/>
      <c r="AM747" s="228"/>
      <c r="AN747" s="228"/>
      <c r="AO747" s="228"/>
      <c r="AP747" s="228"/>
      <c r="AQ747" s="228"/>
      <c r="AR747" s="228"/>
      <c r="AS747" s="244"/>
      <c r="AT747" s="1318"/>
    </row>
    <row r="748" spans="2:46" s="115" customFormat="1" ht="24" customHeight="1">
      <c r="B748" s="1817"/>
      <c r="C748" s="228" t="s">
        <v>2755</v>
      </c>
      <c r="D748" s="228" t="s">
        <v>21417</v>
      </c>
      <c r="E748" s="228" t="s">
        <v>15720</v>
      </c>
      <c r="F748" s="228" t="s">
        <v>2755</v>
      </c>
      <c r="G748" s="228">
        <v>39800</v>
      </c>
      <c r="H748" s="228">
        <v>1614</v>
      </c>
      <c r="I748" s="228"/>
      <c r="J748" s="228"/>
      <c r="K748" s="228"/>
      <c r="L748" s="228"/>
      <c r="M748" s="228"/>
      <c r="N748" s="228"/>
      <c r="O748" s="228"/>
      <c r="P748" s="233"/>
      <c r="Q748" s="233"/>
      <c r="R748" s="233"/>
      <c r="S748" s="390"/>
      <c r="T748" s="300">
        <v>2017</v>
      </c>
      <c r="U748" s="233"/>
      <c r="V748" s="233"/>
      <c r="W748" s="233"/>
      <c r="X748" s="233"/>
      <c r="Y748" s="233"/>
      <c r="Z748" s="240"/>
      <c r="AA748" s="228"/>
      <c r="AB748" s="228"/>
      <c r="AC748" s="228"/>
      <c r="AD748" s="228"/>
      <c r="AE748" s="228"/>
      <c r="AF748" s="228"/>
      <c r="AG748" s="228"/>
      <c r="AH748" s="228"/>
      <c r="AI748" s="228"/>
      <c r="AJ748" s="228"/>
      <c r="AK748" s="228"/>
      <c r="AL748" s="228"/>
      <c r="AM748" s="228"/>
      <c r="AN748" s="228"/>
      <c r="AO748" s="228"/>
      <c r="AP748" s="228"/>
      <c r="AQ748" s="228"/>
      <c r="AR748" s="228"/>
      <c r="AS748" s="244"/>
      <c r="AT748" s="1318"/>
    </row>
    <row r="749" spans="2:46" s="115" customFormat="1" ht="24" customHeight="1">
      <c r="B749" s="1823"/>
      <c r="C749" s="228" t="s">
        <v>2755</v>
      </c>
      <c r="D749" s="228" t="s">
        <v>21693</v>
      </c>
      <c r="E749" s="228" t="s">
        <v>16636</v>
      </c>
      <c r="F749" s="228" t="s">
        <v>12897</v>
      </c>
      <c r="G749" s="228">
        <v>5710</v>
      </c>
      <c r="H749" s="228">
        <v>450</v>
      </c>
      <c r="I749" s="228"/>
      <c r="J749" s="228"/>
      <c r="K749" s="228"/>
      <c r="L749" s="228"/>
      <c r="M749" s="228"/>
      <c r="N749" s="228"/>
      <c r="O749" s="228"/>
      <c r="P749" s="233"/>
      <c r="Q749" s="233"/>
      <c r="R749" s="233"/>
      <c r="S749" s="390"/>
      <c r="T749" s="300">
        <v>2014</v>
      </c>
      <c r="U749" s="233"/>
      <c r="V749" s="233"/>
      <c r="W749" s="233"/>
      <c r="X749" s="233"/>
      <c r="Y749" s="233"/>
      <c r="Z749" s="240"/>
      <c r="AA749" s="228"/>
      <c r="AB749" s="228"/>
      <c r="AC749" s="228"/>
      <c r="AD749" s="228"/>
      <c r="AE749" s="228"/>
      <c r="AF749" s="228"/>
      <c r="AG749" s="228"/>
      <c r="AH749" s="228"/>
      <c r="AI749" s="228"/>
      <c r="AJ749" s="228"/>
      <c r="AK749" s="228"/>
      <c r="AL749" s="228"/>
      <c r="AM749" s="228"/>
      <c r="AN749" s="228"/>
      <c r="AO749" s="228"/>
      <c r="AP749" s="228"/>
      <c r="AQ749" s="228"/>
      <c r="AR749" s="228"/>
      <c r="AS749" s="244"/>
      <c r="AT749" s="1318"/>
    </row>
    <row r="750" spans="2:46" s="115" customFormat="1" ht="24" customHeight="1">
      <c r="B750" s="1823"/>
      <c r="C750" s="228" t="s">
        <v>2755</v>
      </c>
      <c r="D750" s="228" t="s">
        <v>22039</v>
      </c>
      <c r="E750" s="228" t="s">
        <v>15723</v>
      </c>
      <c r="F750" s="228" t="s">
        <v>10874</v>
      </c>
      <c r="G750" s="228">
        <v>500</v>
      </c>
      <c r="H750" s="228">
        <v>500</v>
      </c>
      <c r="I750" s="228"/>
      <c r="J750" s="228"/>
      <c r="K750" s="228"/>
      <c r="L750" s="228"/>
      <c r="M750" s="228"/>
      <c r="N750" s="228"/>
      <c r="O750" s="228"/>
      <c r="P750" s="233"/>
      <c r="Q750" s="233"/>
      <c r="R750" s="233"/>
      <c r="S750" s="390"/>
      <c r="T750" s="300">
        <v>2004</v>
      </c>
      <c r="U750" s="233"/>
      <c r="V750" s="233"/>
      <c r="W750" s="233"/>
      <c r="X750" s="233"/>
      <c r="Y750" s="233"/>
      <c r="Z750" s="240"/>
      <c r="AA750" s="228"/>
      <c r="AB750" s="228"/>
      <c r="AC750" s="228"/>
      <c r="AD750" s="228"/>
      <c r="AE750" s="228"/>
      <c r="AF750" s="228"/>
      <c r="AG750" s="228"/>
      <c r="AH750" s="228"/>
      <c r="AI750" s="228"/>
      <c r="AJ750" s="228"/>
      <c r="AK750" s="228"/>
      <c r="AL750" s="228"/>
      <c r="AM750" s="228"/>
      <c r="AN750" s="228"/>
      <c r="AO750" s="228"/>
      <c r="AP750" s="228"/>
      <c r="AQ750" s="228"/>
      <c r="AR750" s="228"/>
      <c r="AS750" s="244"/>
      <c r="AT750" s="1318"/>
    </row>
    <row r="751" spans="2:46" s="115" customFormat="1" ht="24" customHeight="1">
      <c r="B751" s="1823"/>
      <c r="C751" s="228" t="s">
        <v>2755</v>
      </c>
      <c r="D751" s="228" t="s">
        <v>22040</v>
      </c>
      <c r="E751" s="228" t="s">
        <v>15724</v>
      </c>
      <c r="F751" s="228" t="s">
        <v>2755</v>
      </c>
      <c r="G751" s="228">
        <v>965</v>
      </c>
      <c r="H751" s="228">
        <v>965</v>
      </c>
      <c r="I751" s="228"/>
      <c r="J751" s="228"/>
      <c r="K751" s="228"/>
      <c r="L751" s="228"/>
      <c r="M751" s="228"/>
      <c r="N751" s="228"/>
      <c r="O751" s="228"/>
      <c r="P751" s="233"/>
      <c r="Q751" s="233"/>
      <c r="R751" s="233"/>
      <c r="S751" s="390"/>
      <c r="T751" s="300">
        <v>2018</v>
      </c>
      <c r="U751" s="233"/>
      <c r="V751" s="233"/>
      <c r="W751" s="233"/>
      <c r="X751" s="233"/>
      <c r="Y751" s="233"/>
      <c r="Z751" s="240"/>
      <c r="AA751" s="228"/>
      <c r="AB751" s="228"/>
      <c r="AC751" s="228"/>
      <c r="AD751" s="228"/>
      <c r="AE751" s="228"/>
      <c r="AF751" s="228"/>
      <c r="AG751" s="228"/>
      <c r="AH751" s="228"/>
      <c r="AI751" s="228"/>
      <c r="AJ751" s="228"/>
      <c r="AK751" s="228"/>
      <c r="AL751" s="228"/>
      <c r="AM751" s="228"/>
      <c r="AN751" s="228"/>
      <c r="AO751" s="228"/>
      <c r="AP751" s="228"/>
      <c r="AQ751" s="228"/>
      <c r="AR751" s="228"/>
      <c r="AS751" s="244"/>
      <c r="AT751" s="1318"/>
    </row>
    <row r="752" spans="2:46" s="115" customFormat="1" ht="24" customHeight="1">
      <c r="B752" s="1823"/>
      <c r="C752" s="228" t="s">
        <v>2755</v>
      </c>
      <c r="D752" s="228" t="s">
        <v>20099</v>
      </c>
      <c r="E752" s="228" t="s">
        <v>15725</v>
      </c>
      <c r="F752" s="228" t="s">
        <v>10874</v>
      </c>
      <c r="G752" s="228">
        <v>972</v>
      </c>
      <c r="H752" s="228">
        <v>972</v>
      </c>
      <c r="I752" s="228"/>
      <c r="J752" s="228">
        <v>36</v>
      </c>
      <c r="K752" s="228">
        <v>27</v>
      </c>
      <c r="L752" s="228"/>
      <c r="M752" s="228"/>
      <c r="N752" s="228">
        <v>972</v>
      </c>
      <c r="O752" s="228"/>
      <c r="P752" s="233"/>
      <c r="Q752" s="233"/>
      <c r="R752" s="233"/>
      <c r="S752" s="390"/>
      <c r="T752" s="300">
        <v>2008</v>
      </c>
      <c r="U752" s="233"/>
      <c r="V752" s="233"/>
      <c r="W752" s="233"/>
      <c r="X752" s="233"/>
      <c r="Y752" s="233"/>
      <c r="Z752" s="240">
        <v>42767</v>
      </c>
      <c r="AA752" s="228"/>
      <c r="AB752" s="228"/>
      <c r="AC752" s="228"/>
      <c r="AD752" s="228"/>
      <c r="AE752" s="228"/>
      <c r="AF752" s="228"/>
      <c r="AG752" s="228"/>
      <c r="AH752" s="228"/>
      <c r="AI752" s="228"/>
      <c r="AJ752" s="228"/>
      <c r="AK752" s="228"/>
      <c r="AL752" s="228"/>
      <c r="AM752" s="228"/>
      <c r="AN752" s="228"/>
      <c r="AO752" s="228"/>
      <c r="AP752" s="228"/>
      <c r="AQ752" s="228"/>
      <c r="AR752" s="228"/>
      <c r="AS752" s="244"/>
      <c r="AT752" s="1318"/>
    </row>
    <row r="753" spans="2:46" s="115" customFormat="1" ht="24" customHeight="1">
      <c r="B753" s="1823"/>
      <c r="C753" s="228" t="s">
        <v>2755</v>
      </c>
      <c r="D753" s="228" t="s">
        <v>21694</v>
      </c>
      <c r="E753" s="228" t="s">
        <v>15727</v>
      </c>
      <c r="F753" s="228" t="s">
        <v>2755</v>
      </c>
      <c r="G753" s="228">
        <v>508</v>
      </c>
      <c r="H753" s="228">
        <v>508</v>
      </c>
      <c r="I753" s="228"/>
      <c r="J753" s="228"/>
      <c r="K753" s="228"/>
      <c r="L753" s="228"/>
      <c r="M753" s="228"/>
      <c r="N753" s="228"/>
      <c r="O753" s="228"/>
      <c r="P753" s="233"/>
      <c r="Q753" s="233"/>
      <c r="R753" s="233"/>
      <c r="S753" s="390"/>
      <c r="T753" s="300">
        <v>2006</v>
      </c>
      <c r="U753" s="233"/>
      <c r="V753" s="233"/>
      <c r="W753" s="233"/>
      <c r="X753" s="233"/>
      <c r="Y753" s="233"/>
      <c r="Z753" s="240"/>
      <c r="AA753" s="228"/>
      <c r="AB753" s="228"/>
      <c r="AC753" s="228"/>
      <c r="AD753" s="228"/>
      <c r="AE753" s="228"/>
      <c r="AF753" s="228"/>
      <c r="AG753" s="228"/>
      <c r="AH753" s="228"/>
      <c r="AI753" s="228"/>
      <c r="AJ753" s="228"/>
      <c r="AK753" s="228"/>
      <c r="AL753" s="228"/>
      <c r="AM753" s="228"/>
      <c r="AN753" s="228"/>
      <c r="AO753" s="228"/>
      <c r="AP753" s="228"/>
      <c r="AQ753" s="228"/>
      <c r="AR753" s="228"/>
      <c r="AS753" s="244"/>
      <c r="AT753" s="1318"/>
    </row>
    <row r="754" spans="2:46" s="115" customFormat="1" ht="24" customHeight="1">
      <c r="B754" s="1823"/>
      <c r="C754" s="228" t="s">
        <v>2755</v>
      </c>
      <c r="D754" s="228" t="s">
        <v>22041</v>
      </c>
      <c r="E754" s="228" t="s">
        <v>18334</v>
      </c>
      <c r="F754" s="228" t="s">
        <v>16637</v>
      </c>
      <c r="G754" s="228">
        <v>966</v>
      </c>
      <c r="H754" s="228">
        <v>542</v>
      </c>
      <c r="I754" s="228"/>
      <c r="J754" s="228"/>
      <c r="K754" s="228"/>
      <c r="L754" s="228"/>
      <c r="M754" s="228"/>
      <c r="N754" s="228"/>
      <c r="O754" s="228"/>
      <c r="P754" s="233"/>
      <c r="Q754" s="233"/>
      <c r="R754" s="233"/>
      <c r="S754" s="390"/>
      <c r="T754" s="300">
        <v>2004</v>
      </c>
      <c r="U754" s="233"/>
      <c r="V754" s="233"/>
      <c r="W754" s="233"/>
      <c r="X754" s="233"/>
      <c r="Y754" s="233"/>
      <c r="Z754" s="240"/>
      <c r="AA754" s="228"/>
      <c r="AB754" s="228"/>
      <c r="AC754" s="228"/>
      <c r="AD754" s="228"/>
      <c r="AE754" s="228"/>
      <c r="AF754" s="228"/>
      <c r="AG754" s="228"/>
      <c r="AH754" s="228"/>
      <c r="AI754" s="228"/>
      <c r="AJ754" s="228"/>
      <c r="AK754" s="228"/>
      <c r="AL754" s="228"/>
      <c r="AM754" s="228"/>
      <c r="AN754" s="228"/>
      <c r="AO754" s="228"/>
      <c r="AP754" s="228"/>
      <c r="AQ754" s="228"/>
      <c r="AR754" s="228"/>
      <c r="AS754" s="244"/>
      <c r="AT754" s="1318"/>
    </row>
    <row r="755" spans="2:46" s="115" customFormat="1" ht="24" customHeight="1">
      <c r="B755" s="1823"/>
      <c r="C755" s="228" t="s">
        <v>2755</v>
      </c>
      <c r="D755" s="228" t="s">
        <v>22042</v>
      </c>
      <c r="E755" s="228" t="s">
        <v>15728</v>
      </c>
      <c r="F755" s="228" t="s">
        <v>2755</v>
      </c>
      <c r="G755" s="228">
        <v>1394</v>
      </c>
      <c r="H755" s="228">
        <v>414</v>
      </c>
      <c r="I755" s="228"/>
      <c r="J755" s="228"/>
      <c r="K755" s="228"/>
      <c r="L755" s="228"/>
      <c r="M755" s="228"/>
      <c r="N755" s="228"/>
      <c r="O755" s="228"/>
      <c r="P755" s="233"/>
      <c r="Q755" s="233"/>
      <c r="R755" s="233"/>
      <c r="S755" s="390"/>
      <c r="T755" s="300">
        <v>2017</v>
      </c>
      <c r="U755" s="233"/>
      <c r="V755" s="233"/>
      <c r="W755" s="233"/>
      <c r="X755" s="233"/>
      <c r="Y755" s="233"/>
      <c r="Z755" s="240"/>
      <c r="AA755" s="228"/>
      <c r="AB755" s="228"/>
      <c r="AC755" s="228"/>
      <c r="AD755" s="228"/>
      <c r="AE755" s="228"/>
      <c r="AF755" s="228"/>
      <c r="AG755" s="228"/>
      <c r="AH755" s="228"/>
      <c r="AI755" s="228"/>
      <c r="AJ755" s="228"/>
      <c r="AK755" s="228"/>
      <c r="AL755" s="228"/>
      <c r="AM755" s="228"/>
      <c r="AN755" s="228"/>
      <c r="AO755" s="228"/>
      <c r="AP755" s="228"/>
      <c r="AQ755" s="228"/>
      <c r="AR755" s="228"/>
      <c r="AS755" s="244"/>
      <c r="AT755" s="1318"/>
    </row>
    <row r="756" spans="2:46" s="115" customFormat="1" ht="24" customHeight="1">
      <c r="B756" s="1823"/>
      <c r="C756" s="228" t="s">
        <v>2755</v>
      </c>
      <c r="D756" s="228" t="s">
        <v>22043</v>
      </c>
      <c r="E756" s="228" t="s">
        <v>12895</v>
      </c>
      <c r="F756" s="228" t="s">
        <v>2755</v>
      </c>
      <c r="G756" s="228">
        <v>1113</v>
      </c>
      <c r="H756" s="228">
        <v>1113</v>
      </c>
      <c r="I756" s="228"/>
      <c r="J756" s="228"/>
      <c r="K756" s="228"/>
      <c r="L756" s="228"/>
      <c r="M756" s="228"/>
      <c r="N756" s="228"/>
      <c r="O756" s="228"/>
      <c r="P756" s="233"/>
      <c r="Q756" s="233"/>
      <c r="R756" s="233"/>
      <c r="S756" s="390"/>
      <c r="T756" s="300">
        <v>2015</v>
      </c>
      <c r="U756" s="233"/>
      <c r="V756" s="233"/>
      <c r="W756" s="233"/>
      <c r="X756" s="233"/>
      <c r="Y756" s="233"/>
      <c r="Z756" s="240"/>
      <c r="AA756" s="228"/>
      <c r="AB756" s="228"/>
      <c r="AC756" s="228"/>
      <c r="AD756" s="228"/>
      <c r="AE756" s="228"/>
      <c r="AF756" s="228"/>
      <c r="AG756" s="228"/>
      <c r="AH756" s="228"/>
      <c r="AI756" s="228"/>
      <c r="AJ756" s="228"/>
      <c r="AK756" s="228"/>
      <c r="AL756" s="228"/>
      <c r="AM756" s="228"/>
      <c r="AN756" s="228"/>
      <c r="AO756" s="228"/>
      <c r="AP756" s="228"/>
      <c r="AQ756" s="228"/>
      <c r="AR756" s="228"/>
      <c r="AS756" s="244"/>
      <c r="AT756" s="1318"/>
    </row>
    <row r="757" spans="2:46" s="115" customFormat="1" ht="24" customHeight="1">
      <c r="B757" s="1823"/>
      <c r="C757" s="228" t="s">
        <v>2755</v>
      </c>
      <c r="D757" s="228" t="s">
        <v>22044</v>
      </c>
      <c r="E757" s="228" t="s">
        <v>15729</v>
      </c>
      <c r="F757" s="228" t="s">
        <v>12620</v>
      </c>
      <c r="G757" s="228">
        <v>19587</v>
      </c>
      <c r="H757" s="228">
        <v>8042</v>
      </c>
      <c r="I757" s="228"/>
      <c r="J757" s="228"/>
      <c r="K757" s="228"/>
      <c r="L757" s="228"/>
      <c r="M757" s="228"/>
      <c r="N757" s="228"/>
      <c r="O757" s="228"/>
      <c r="P757" s="233"/>
      <c r="Q757" s="233"/>
      <c r="R757" s="233"/>
      <c r="S757" s="390"/>
      <c r="T757" s="300">
        <v>2016</v>
      </c>
      <c r="U757" s="233"/>
      <c r="V757" s="233"/>
      <c r="W757" s="233"/>
      <c r="X757" s="233"/>
      <c r="Y757" s="233"/>
      <c r="Z757" s="240"/>
      <c r="AA757" s="228"/>
      <c r="AB757" s="228"/>
      <c r="AC757" s="228"/>
      <c r="AD757" s="228"/>
      <c r="AE757" s="228"/>
      <c r="AF757" s="228"/>
      <c r="AG757" s="228"/>
      <c r="AH757" s="228"/>
      <c r="AI757" s="228"/>
      <c r="AJ757" s="228"/>
      <c r="AK757" s="228"/>
      <c r="AL757" s="228"/>
      <c r="AM757" s="228"/>
      <c r="AN757" s="228"/>
      <c r="AO757" s="228"/>
      <c r="AP757" s="228"/>
      <c r="AQ757" s="228"/>
      <c r="AR757" s="228"/>
      <c r="AS757" s="244"/>
      <c r="AT757" s="1318"/>
    </row>
    <row r="758" spans="2:46" s="115" customFormat="1" ht="24" customHeight="1">
      <c r="B758" s="1823"/>
      <c r="C758" s="228" t="s">
        <v>2755</v>
      </c>
      <c r="D758" s="228" t="s">
        <v>22045</v>
      </c>
      <c r="E758" s="228" t="s">
        <v>12896</v>
      </c>
      <c r="F758" s="228" t="s">
        <v>2755</v>
      </c>
      <c r="G758" s="228">
        <v>438</v>
      </c>
      <c r="H758" s="228">
        <v>438</v>
      </c>
      <c r="I758" s="228"/>
      <c r="J758" s="228"/>
      <c r="K758" s="228"/>
      <c r="L758" s="228"/>
      <c r="M758" s="228"/>
      <c r="N758" s="228"/>
      <c r="O758" s="228"/>
      <c r="P758" s="233"/>
      <c r="Q758" s="233"/>
      <c r="R758" s="233"/>
      <c r="S758" s="390"/>
      <c r="T758" s="300">
        <v>2016</v>
      </c>
      <c r="U758" s="233"/>
      <c r="V758" s="233"/>
      <c r="W758" s="233"/>
      <c r="X758" s="233"/>
      <c r="Y758" s="233"/>
      <c r="Z758" s="240"/>
      <c r="AA758" s="228"/>
      <c r="AB758" s="228"/>
      <c r="AC758" s="228"/>
      <c r="AD758" s="228"/>
      <c r="AE758" s="228"/>
      <c r="AF758" s="228"/>
      <c r="AG758" s="228"/>
      <c r="AH758" s="228"/>
      <c r="AI758" s="228"/>
      <c r="AJ758" s="228"/>
      <c r="AK758" s="228"/>
      <c r="AL758" s="228"/>
      <c r="AM758" s="228"/>
      <c r="AN758" s="228"/>
      <c r="AO758" s="228"/>
      <c r="AP758" s="228"/>
      <c r="AQ758" s="228"/>
      <c r="AR758" s="228"/>
      <c r="AS758" s="244"/>
      <c r="AT758" s="1318"/>
    </row>
    <row r="759" spans="2:46" s="115" customFormat="1" ht="24" customHeight="1">
      <c r="B759" s="1823"/>
      <c r="C759" s="228" t="s">
        <v>2755</v>
      </c>
      <c r="D759" s="228" t="s">
        <v>19725</v>
      </c>
      <c r="E759" s="228" t="s">
        <v>16638</v>
      </c>
      <c r="F759" s="228" t="s">
        <v>16639</v>
      </c>
      <c r="G759" s="228">
        <v>5107</v>
      </c>
      <c r="H759" s="228">
        <v>3000</v>
      </c>
      <c r="I759" s="228"/>
      <c r="J759" s="228">
        <v>75</v>
      </c>
      <c r="K759" s="228">
        <v>40</v>
      </c>
      <c r="L759" s="228"/>
      <c r="M759" s="228"/>
      <c r="N759" s="228">
        <v>3000</v>
      </c>
      <c r="O759" s="228"/>
      <c r="P759" s="233"/>
      <c r="Q759" s="233"/>
      <c r="R759" s="233"/>
      <c r="S759" s="390" t="s">
        <v>18335</v>
      </c>
      <c r="T759" s="300">
        <v>2012</v>
      </c>
      <c r="U759" s="233"/>
      <c r="V759" s="233"/>
      <c r="W759" s="233"/>
      <c r="X759" s="233"/>
      <c r="Y759" s="233"/>
      <c r="Z759" s="240">
        <v>1500</v>
      </c>
      <c r="AA759" s="228"/>
      <c r="AB759" s="228"/>
      <c r="AC759" s="228"/>
      <c r="AD759" s="228"/>
      <c r="AE759" s="228"/>
      <c r="AF759" s="228"/>
      <c r="AG759" s="228"/>
      <c r="AH759" s="228"/>
      <c r="AI759" s="228"/>
      <c r="AJ759" s="228"/>
      <c r="AK759" s="228"/>
      <c r="AL759" s="228"/>
      <c r="AM759" s="228"/>
      <c r="AN759" s="228"/>
      <c r="AO759" s="228"/>
      <c r="AP759" s="228"/>
      <c r="AQ759" s="228"/>
      <c r="AR759" s="228"/>
      <c r="AS759" s="244"/>
      <c r="AT759" s="1318"/>
    </row>
    <row r="760" spans="2:46" s="115" customFormat="1" ht="24" customHeight="1">
      <c r="B760" s="1823"/>
      <c r="C760" s="228" t="s">
        <v>2755</v>
      </c>
      <c r="D760" s="228" t="s">
        <v>19725</v>
      </c>
      <c r="E760" s="228" t="s">
        <v>15731</v>
      </c>
      <c r="F760" s="228" t="s">
        <v>2755</v>
      </c>
      <c r="G760" s="228">
        <v>9120</v>
      </c>
      <c r="H760" s="228">
        <v>431</v>
      </c>
      <c r="I760" s="228"/>
      <c r="J760" s="228"/>
      <c r="K760" s="228"/>
      <c r="L760" s="228"/>
      <c r="M760" s="228"/>
      <c r="N760" s="228"/>
      <c r="O760" s="228"/>
      <c r="P760" s="233"/>
      <c r="Q760" s="233"/>
      <c r="R760" s="233"/>
      <c r="S760" s="390"/>
      <c r="T760" s="300">
        <v>2004</v>
      </c>
      <c r="U760" s="233"/>
      <c r="V760" s="233"/>
      <c r="W760" s="233"/>
      <c r="X760" s="233"/>
      <c r="Y760" s="233"/>
      <c r="Z760" s="240"/>
      <c r="AA760" s="228"/>
      <c r="AB760" s="228"/>
      <c r="AC760" s="228"/>
      <c r="AD760" s="228"/>
      <c r="AE760" s="228"/>
      <c r="AF760" s="228"/>
      <c r="AG760" s="228"/>
      <c r="AH760" s="228"/>
      <c r="AI760" s="228"/>
      <c r="AJ760" s="228"/>
      <c r="AK760" s="228"/>
      <c r="AL760" s="228"/>
      <c r="AM760" s="228"/>
      <c r="AN760" s="228"/>
      <c r="AO760" s="228"/>
      <c r="AP760" s="228"/>
      <c r="AQ760" s="228"/>
      <c r="AR760" s="228"/>
      <c r="AS760" s="244"/>
      <c r="AT760" s="1318"/>
    </row>
    <row r="761" spans="2:46" s="115" customFormat="1" ht="24" customHeight="1">
      <c r="B761" s="1823"/>
      <c r="C761" s="228" t="s">
        <v>2755</v>
      </c>
      <c r="D761" s="228" t="s">
        <v>19725</v>
      </c>
      <c r="E761" s="228" t="s">
        <v>15732</v>
      </c>
      <c r="F761" s="228" t="s">
        <v>2755</v>
      </c>
      <c r="G761" s="228">
        <v>556</v>
      </c>
      <c r="H761" s="228">
        <v>556</v>
      </c>
      <c r="I761" s="228"/>
      <c r="J761" s="228"/>
      <c r="K761" s="228"/>
      <c r="L761" s="228"/>
      <c r="M761" s="228"/>
      <c r="N761" s="228"/>
      <c r="O761" s="228"/>
      <c r="P761" s="233"/>
      <c r="Q761" s="233"/>
      <c r="R761" s="233"/>
      <c r="S761" s="390"/>
      <c r="T761" s="300">
        <v>2004</v>
      </c>
      <c r="U761" s="233"/>
      <c r="V761" s="233"/>
      <c r="W761" s="233"/>
      <c r="X761" s="233"/>
      <c r="Y761" s="233"/>
      <c r="Z761" s="240"/>
      <c r="AA761" s="228"/>
      <c r="AB761" s="228"/>
      <c r="AC761" s="228"/>
      <c r="AD761" s="228"/>
      <c r="AE761" s="228"/>
      <c r="AF761" s="228"/>
      <c r="AG761" s="228"/>
      <c r="AH761" s="228"/>
      <c r="AI761" s="228"/>
      <c r="AJ761" s="228"/>
      <c r="AK761" s="228"/>
      <c r="AL761" s="228"/>
      <c r="AM761" s="228"/>
      <c r="AN761" s="228"/>
      <c r="AO761" s="228"/>
      <c r="AP761" s="228"/>
      <c r="AQ761" s="228"/>
      <c r="AR761" s="228"/>
      <c r="AS761" s="244"/>
      <c r="AT761" s="1318"/>
    </row>
    <row r="762" spans="2:46" s="115" customFormat="1" ht="24" customHeight="1">
      <c r="B762" s="1823"/>
      <c r="C762" s="228" t="s">
        <v>2755</v>
      </c>
      <c r="D762" s="228" t="s">
        <v>19725</v>
      </c>
      <c r="E762" s="228" t="s">
        <v>15733</v>
      </c>
      <c r="F762" s="228" t="s">
        <v>2755</v>
      </c>
      <c r="G762" s="228">
        <v>9120</v>
      </c>
      <c r="H762" s="228">
        <v>272</v>
      </c>
      <c r="I762" s="228"/>
      <c r="J762" s="228"/>
      <c r="K762" s="228"/>
      <c r="L762" s="228"/>
      <c r="M762" s="228"/>
      <c r="N762" s="228"/>
      <c r="O762" s="228"/>
      <c r="P762" s="233"/>
      <c r="Q762" s="233"/>
      <c r="R762" s="233"/>
      <c r="S762" s="390"/>
      <c r="T762" s="300">
        <v>2004</v>
      </c>
      <c r="U762" s="233"/>
      <c r="V762" s="233"/>
      <c r="W762" s="233"/>
      <c r="X762" s="233"/>
      <c r="Y762" s="233"/>
      <c r="Z762" s="240"/>
      <c r="AA762" s="228"/>
      <c r="AB762" s="228"/>
      <c r="AC762" s="228"/>
      <c r="AD762" s="228"/>
      <c r="AE762" s="228"/>
      <c r="AF762" s="228"/>
      <c r="AG762" s="228"/>
      <c r="AH762" s="228"/>
      <c r="AI762" s="228"/>
      <c r="AJ762" s="228"/>
      <c r="AK762" s="228"/>
      <c r="AL762" s="228"/>
      <c r="AM762" s="228"/>
      <c r="AN762" s="228"/>
      <c r="AO762" s="228"/>
      <c r="AP762" s="228"/>
      <c r="AQ762" s="228"/>
      <c r="AR762" s="228"/>
      <c r="AS762" s="244"/>
      <c r="AT762" s="1318"/>
    </row>
    <row r="763" spans="2:46" s="115" customFormat="1" ht="24" customHeight="1">
      <c r="B763" s="1823"/>
      <c r="C763" s="228" t="s">
        <v>2755</v>
      </c>
      <c r="D763" s="228" t="s">
        <v>22046</v>
      </c>
      <c r="E763" s="228" t="s">
        <v>15734</v>
      </c>
      <c r="F763" s="228" t="s">
        <v>16637</v>
      </c>
      <c r="G763" s="228">
        <v>2428</v>
      </c>
      <c r="H763" s="228">
        <v>1896</v>
      </c>
      <c r="I763" s="228"/>
      <c r="J763" s="228">
        <v>1500</v>
      </c>
      <c r="K763" s="228"/>
      <c r="L763" s="228"/>
      <c r="M763" s="228"/>
      <c r="N763" s="228"/>
      <c r="O763" s="228"/>
      <c r="P763" s="233"/>
      <c r="Q763" s="233"/>
      <c r="R763" s="233">
        <v>2014</v>
      </c>
      <c r="S763" s="390"/>
      <c r="T763" s="300">
        <v>2014</v>
      </c>
      <c r="U763" s="233"/>
      <c r="V763" s="233"/>
      <c r="W763" s="233"/>
      <c r="X763" s="233"/>
      <c r="Y763" s="233"/>
      <c r="Z763" s="240"/>
      <c r="AA763" s="228"/>
      <c r="AB763" s="228"/>
      <c r="AC763" s="228"/>
      <c r="AD763" s="228"/>
      <c r="AE763" s="228"/>
      <c r="AF763" s="228"/>
      <c r="AG763" s="228"/>
      <c r="AH763" s="228"/>
      <c r="AI763" s="228"/>
      <c r="AJ763" s="228"/>
      <c r="AK763" s="228"/>
      <c r="AL763" s="228"/>
      <c r="AM763" s="228"/>
      <c r="AN763" s="228"/>
      <c r="AO763" s="228"/>
      <c r="AP763" s="228"/>
      <c r="AQ763" s="228"/>
      <c r="AR763" s="228"/>
      <c r="AS763" s="529"/>
      <c r="AT763" s="1318"/>
    </row>
    <row r="764" spans="2:46" s="115" customFormat="1" ht="24" customHeight="1">
      <c r="B764" s="1823"/>
      <c r="C764" s="228" t="s">
        <v>2755</v>
      </c>
      <c r="D764" s="228" t="s">
        <v>21696</v>
      </c>
      <c r="E764" s="228" t="s">
        <v>15735</v>
      </c>
      <c r="F764" s="228" t="s">
        <v>12897</v>
      </c>
      <c r="G764" s="228">
        <v>1517</v>
      </c>
      <c r="H764" s="228">
        <v>1516</v>
      </c>
      <c r="I764" s="228"/>
      <c r="J764" s="228"/>
      <c r="K764" s="228"/>
      <c r="L764" s="228"/>
      <c r="M764" s="228"/>
      <c r="N764" s="228"/>
      <c r="O764" s="228"/>
      <c r="P764" s="233"/>
      <c r="Q764" s="233"/>
      <c r="R764" s="233"/>
      <c r="S764" s="390"/>
      <c r="T764" s="300">
        <v>2019</v>
      </c>
      <c r="U764" s="233"/>
      <c r="V764" s="233"/>
      <c r="W764" s="233"/>
      <c r="X764" s="233"/>
      <c r="Y764" s="233"/>
      <c r="Z764" s="240"/>
      <c r="AA764" s="228"/>
      <c r="AB764" s="228"/>
      <c r="AC764" s="228"/>
      <c r="AD764" s="228"/>
      <c r="AE764" s="228"/>
      <c r="AF764" s="228"/>
      <c r="AG764" s="228"/>
      <c r="AH764" s="228"/>
      <c r="AI764" s="228"/>
      <c r="AJ764" s="228"/>
      <c r="AK764" s="228"/>
      <c r="AL764" s="228"/>
      <c r="AM764" s="228"/>
      <c r="AN764" s="228"/>
      <c r="AO764" s="228"/>
      <c r="AP764" s="228"/>
      <c r="AQ764" s="228"/>
      <c r="AR764" s="228"/>
      <c r="AS764" s="244"/>
      <c r="AT764" s="1318"/>
    </row>
    <row r="765" spans="2:46" s="115" customFormat="1" ht="24" customHeight="1">
      <c r="B765" s="1823"/>
      <c r="C765" s="228" t="s">
        <v>2755</v>
      </c>
      <c r="D765" s="228" t="s">
        <v>22047</v>
      </c>
      <c r="E765" s="228" t="s">
        <v>15737</v>
      </c>
      <c r="F765" s="228" t="s">
        <v>2755</v>
      </c>
      <c r="G765" s="228">
        <v>1677</v>
      </c>
      <c r="H765" s="228">
        <v>626</v>
      </c>
      <c r="I765" s="228"/>
      <c r="J765" s="228"/>
      <c r="K765" s="228"/>
      <c r="L765" s="228"/>
      <c r="M765" s="228"/>
      <c r="N765" s="228"/>
      <c r="O765" s="228"/>
      <c r="P765" s="233"/>
      <c r="Q765" s="233"/>
      <c r="R765" s="233"/>
      <c r="S765" s="390"/>
      <c r="T765" s="300">
        <v>2017</v>
      </c>
      <c r="U765" s="233"/>
      <c r="V765" s="233"/>
      <c r="W765" s="233"/>
      <c r="X765" s="233"/>
      <c r="Y765" s="233"/>
      <c r="Z765" s="240"/>
      <c r="AA765" s="228"/>
      <c r="AB765" s="228"/>
      <c r="AC765" s="228"/>
      <c r="AD765" s="228"/>
      <c r="AE765" s="228"/>
      <c r="AF765" s="228"/>
      <c r="AG765" s="228"/>
      <c r="AH765" s="228"/>
      <c r="AI765" s="228"/>
      <c r="AJ765" s="228"/>
      <c r="AK765" s="228"/>
      <c r="AL765" s="228"/>
      <c r="AM765" s="228"/>
      <c r="AN765" s="228"/>
      <c r="AO765" s="228"/>
      <c r="AP765" s="228"/>
      <c r="AQ765" s="228"/>
      <c r="AR765" s="228"/>
      <c r="AS765" s="244"/>
      <c r="AT765" s="1318"/>
    </row>
    <row r="766" spans="2:46" s="115" customFormat="1" ht="24" customHeight="1">
      <c r="B766" s="1823"/>
      <c r="C766" s="228" t="s">
        <v>2755</v>
      </c>
      <c r="D766" s="228" t="s">
        <v>22047</v>
      </c>
      <c r="E766" s="228" t="s">
        <v>18337</v>
      </c>
      <c r="F766" s="228" t="s">
        <v>2755</v>
      </c>
      <c r="G766" s="228">
        <v>1360</v>
      </c>
      <c r="H766" s="228">
        <v>500</v>
      </c>
      <c r="I766" s="228"/>
      <c r="J766" s="228"/>
      <c r="K766" s="228"/>
      <c r="L766" s="228"/>
      <c r="M766" s="228"/>
      <c r="N766" s="228"/>
      <c r="O766" s="228"/>
      <c r="P766" s="233"/>
      <c r="Q766" s="233"/>
      <c r="R766" s="233"/>
      <c r="S766" s="390"/>
      <c r="T766" s="300">
        <v>2017</v>
      </c>
      <c r="U766" s="233"/>
      <c r="V766" s="233"/>
      <c r="W766" s="233"/>
      <c r="X766" s="233"/>
      <c r="Y766" s="233"/>
      <c r="Z766" s="240"/>
      <c r="AA766" s="228"/>
      <c r="AB766" s="228"/>
      <c r="AC766" s="228"/>
      <c r="AD766" s="228"/>
      <c r="AE766" s="228"/>
      <c r="AF766" s="228"/>
      <c r="AG766" s="228"/>
      <c r="AH766" s="228"/>
      <c r="AI766" s="228"/>
      <c r="AJ766" s="228"/>
      <c r="AK766" s="228"/>
      <c r="AL766" s="228"/>
      <c r="AM766" s="228"/>
      <c r="AN766" s="228"/>
      <c r="AO766" s="228"/>
      <c r="AP766" s="228"/>
      <c r="AQ766" s="228"/>
      <c r="AR766" s="228"/>
      <c r="AS766" s="244"/>
      <c r="AT766" s="1318"/>
    </row>
    <row r="767" spans="2:46" s="115" customFormat="1" ht="24" customHeight="1">
      <c r="B767" s="1823"/>
      <c r="C767" s="228" t="s">
        <v>12897</v>
      </c>
      <c r="D767" s="228" t="s">
        <v>22048</v>
      </c>
      <c r="E767" s="244" t="s">
        <v>16640</v>
      </c>
      <c r="F767" s="244" t="s">
        <v>16372</v>
      </c>
      <c r="G767" s="244">
        <v>816</v>
      </c>
      <c r="H767" s="244">
        <v>816</v>
      </c>
      <c r="I767" s="244"/>
      <c r="J767" s="244"/>
      <c r="K767" s="244"/>
      <c r="L767" s="244"/>
      <c r="M767" s="244"/>
      <c r="N767" s="244"/>
      <c r="O767" s="244"/>
      <c r="P767" s="244"/>
      <c r="Q767" s="244"/>
      <c r="R767" s="244"/>
      <c r="S767" s="244"/>
      <c r="T767" s="300">
        <v>2016</v>
      </c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4"/>
      <c r="AM767" s="244"/>
      <c r="AN767" s="244"/>
      <c r="AO767" s="244"/>
      <c r="AP767" s="244"/>
      <c r="AQ767" s="244"/>
      <c r="AR767" s="244"/>
      <c r="AS767" s="529"/>
      <c r="AT767" s="1318"/>
    </row>
    <row r="768" spans="2:46" s="115" customFormat="1" ht="24" customHeight="1">
      <c r="B768" s="1823"/>
      <c r="C768" s="228" t="s">
        <v>12897</v>
      </c>
      <c r="D768" s="228" t="s">
        <v>22049</v>
      </c>
      <c r="E768" s="244" t="s">
        <v>16641</v>
      </c>
      <c r="F768" s="244" t="s">
        <v>12898</v>
      </c>
      <c r="G768" s="244">
        <v>390</v>
      </c>
      <c r="H768" s="244">
        <v>390</v>
      </c>
      <c r="I768" s="244"/>
      <c r="J768" s="244"/>
      <c r="K768" s="244"/>
      <c r="L768" s="244"/>
      <c r="M768" s="244"/>
      <c r="N768" s="244"/>
      <c r="O768" s="244"/>
      <c r="P768" s="244"/>
      <c r="Q768" s="244"/>
      <c r="R768" s="244"/>
      <c r="S768" s="244"/>
      <c r="T768" s="300">
        <v>2021</v>
      </c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4"/>
      <c r="AM768" s="244"/>
      <c r="AN768" s="244"/>
      <c r="AO768" s="244"/>
      <c r="AP768" s="244"/>
      <c r="AQ768" s="244"/>
      <c r="AR768" s="244"/>
      <c r="AS768" s="529"/>
      <c r="AT768" s="1318"/>
    </row>
    <row r="769" spans="2:46" s="115" customFormat="1" ht="24" customHeight="1">
      <c r="B769" s="1823"/>
      <c r="C769" s="228" t="s">
        <v>2755</v>
      </c>
      <c r="D769" s="228" t="s">
        <v>22050</v>
      </c>
      <c r="E769" s="228" t="s">
        <v>16642</v>
      </c>
      <c r="F769" s="228" t="s">
        <v>2755</v>
      </c>
      <c r="G769" s="228">
        <v>2635</v>
      </c>
      <c r="H769" s="228">
        <v>1763</v>
      </c>
      <c r="I769" s="244"/>
      <c r="J769" s="244"/>
      <c r="K769" s="244"/>
      <c r="L769" s="244"/>
      <c r="M769" s="244"/>
      <c r="N769" s="244"/>
      <c r="O769" s="244"/>
      <c r="P769" s="244"/>
      <c r="Q769" s="244"/>
      <c r="R769" s="244"/>
      <c r="S769" s="244"/>
      <c r="T769" s="300">
        <v>2018</v>
      </c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4"/>
      <c r="AM769" s="244"/>
      <c r="AN769" s="244"/>
      <c r="AO769" s="244"/>
      <c r="AP769" s="244"/>
      <c r="AQ769" s="244"/>
      <c r="AR769" s="244"/>
      <c r="AS769" s="529"/>
      <c r="AT769" s="1318"/>
    </row>
    <row r="770" spans="2:46" s="115" customFormat="1" ht="24" customHeight="1">
      <c r="B770" s="1823"/>
      <c r="C770" s="228" t="s">
        <v>2755</v>
      </c>
      <c r="D770" s="228" t="s">
        <v>20282</v>
      </c>
      <c r="E770" s="228" t="s">
        <v>16643</v>
      </c>
      <c r="F770" s="228" t="s">
        <v>12897</v>
      </c>
      <c r="G770" s="228">
        <v>1500</v>
      </c>
      <c r="H770" s="228">
        <v>474</v>
      </c>
      <c r="I770" s="244"/>
      <c r="J770" s="244"/>
      <c r="K770" s="244"/>
      <c r="L770" s="244"/>
      <c r="M770" s="244"/>
      <c r="N770" s="244"/>
      <c r="O770" s="244"/>
      <c r="P770" s="244"/>
      <c r="Q770" s="244"/>
      <c r="R770" s="244"/>
      <c r="S770" s="244"/>
      <c r="T770" s="300">
        <v>2008</v>
      </c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4"/>
      <c r="AM770" s="244"/>
      <c r="AN770" s="244"/>
      <c r="AO770" s="244"/>
      <c r="AP770" s="244"/>
      <c r="AQ770" s="244"/>
      <c r="AR770" s="244"/>
      <c r="AS770" s="529"/>
      <c r="AT770" s="1318"/>
    </row>
    <row r="771" spans="2:46" s="115" customFormat="1" ht="24" customHeight="1">
      <c r="B771" s="1823"/>
      <c r="C771" s="228" t="s">
        <v>12897</v>
      </c>
      <c r="D771" s="228" t="s">
        <v>22051</v>
      </c>
      <c r="E771" s="244" t="s">
        <v>18338</v>
      </c>
      <c r="F771" s="244" t="s">
        <v>12897</v>
      </c>
      <c r="G771" s="244">
        <v>1242</v>
      </c>
      <c r="H771" s="244">
        <v>1242</v>
      </c>
      <c r="I771" s="244"/>
      <c r="J771" s="244"/>
      <c r="K771" s="244"/>
      <c r="L771" s="244"/>
      <c r="M771" s="244"/>
      <c r="N771" s="244"/>
      <c r="O771" s="244"/>
      <c r="P771" s="244"/>
      <c r="Q771" s="244"/>
      <c r="R771" s="244"/>
      <c r="S771" s="244"/>
      <c r="T771" s="300">
        <v>2014</v>
      </c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4"/>
      <c r="AM771" s="244"/>
      <c r="AN771" s="244"/>
      <c r="AO771" s="244"/>
      <c r="AP771" s="244"/>
      <c r="AQ771" s="244"/>
      <c r="AR771" s="244"/>
      <c r="AS771" s="529"/>
      <c r="AT771" s="1318"/>
    </row>
    <row r="772" spans="2:46" s="115" customFormat="1" ht="24" customHeight="1">
      <c r="B772" s="1823"/>
      <c r="C772" s="228" t="s">
        <v>12897</v>
      </c>
      <c r="D772" s="228" t="s">
        <v>20697</v>
      </c>
      <c r="E772" s="244" t="s">
        <v>18339</v>
      </c>
      <c r="F772" s="244" t="s">
        <v>12620</v>
      </c>
      <c r="G772" s="244">
        <v>9721</v>
      </c>
      <c r="H772" s="244">
        <v>604</v>
      </c>
      <c r="I772" s="244"/>
      <c r="J772" s="244"/>
      <c r="K772" s="244"/>
      <c r="L772" s="244"/>
      <c r="M772" s="244"/>
      <c r="N772" s="244"/>
      <c r="O772" s="244"/>
      <c r="P772" s="244"/>
      <c r="Q772" s="244"/>
      <c r="R772" s="244"/>
      <c r="S772" s="244"/>
      <c r="T772" s="300">
        <v>2018</v>
      </c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4"/>
      <c r="AM772" s="244"/>
      <c r="AN772" s="244"/>
      <c r="AO772" s="244"/>
      <c r="AP772" s="244"/>
      <c r="AQ772" s="244"/>
      <c r="AR772" s="244"/>
      <c r="AS772" s="529"/>
      <c r="AT772" s="1318"/>
    </row>
    <row r="773" spans="2:46" s="115" customFormat="1" ht="24" customHeight="1">
      <c r="B773" s="1823"/>
      <c r="C773" s="228" t="s">
        <v>12897</v>
      </c>
      <c r="D773" s="228" t="s">
        <v>20702</v>
      </c>
      <c r="E773" s="244" t="s">
        <v>16644</v>
      </c>
      <c r="F773" s="244" t="s">
        <v>16645</v>
      </c>
      <c r="G773" s="244">
        <v>13807</v>
      </c>
      <c r="H773" s="244">
        <v>302</v>
      </c>
      <c r="I773" s="244"/>
      <c r="J773" s="244"/>
      <c r="K773" s="244"/>
      <c r="L773" s="244"/>
      <c r="M773" s="244"/>
      <c r="N773" s="244"/>
      <c r="O773" s="244"/>
      <c r="P773" s="244"/>
      <c r="Q773" s="244"/>
      <c r="R773" s="244"/>
      <c r="S773" s="244"/>
      <c r="T773" s="300">
        <v>2019</v>
      </c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4"/>
      <c r="AM773" s="244"/>
      <c r="AN773" s="244"/>
      <c r="AO773" s="244"/>
      <c r="AP773" s="244"/>
      <c r="AQ773" s="244"/>
      <c r="AR773" s="244"/>
      <c r="AS773" s="529"/>
      <c r="AT773" s="1318"/>
    </row>
    <row r="774" spans="2:46" s="115" customFormat="1" ht="24" customHeight="1">
      <c r="B774" s="1823"/>
      <c r="C774" s="228" t="s">
        <v>12897</v>
      </c>
      <c r="D774" s="228" t="s">
        <v>20702</v>
      </c>
      <c r="E774" s="244" t="s">
        <v>16646</v>
      </c>
      <c r="F774" s="244" t="s">
        <v>16647</v>
      </c>
      <c r="G774" s="244">
        <v>13807</v>
      </c>
      <c r="H774" s="244">
        <v>303.66000000000003</v>
      </c>
      <c r="I774" s="244"/>
      <c r="J774" s="244"/>
      <c r="K774" s="244"/>
      <c r="L774" s="244"/>
      <c r="M774" s="244"/>
      <c r="N774" s="244"/>
      <c r="O774" s="244"/>
      <c r="P774" s="244"/>
      <c r="Q774" s="244"/>
      <c r="R774" s="244"/>
      <c r="S774" s="244"/>
      <c r="T774" s="300">
        <v>2019</v>
      </c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4"/>
      <c r="AM774" s="244"/>
      <c r="AN774" s="244"/>
      <c r="AO774" s="244"/>
      <c r="AP774" s="244"/>
      <c r="AQ774" s="244"/>
      <c r="AR774" s="244"/>
      <c r="AS774" s="529"/>
      <c r="AT774" s="1318"/>
    </row>
    <row r="775" spans="2:46" s="115" customFormat="1" ht="24" customHeight="1">
      <c r="B775" s="1823"/>
      <c r="C775" s="228" t="s">
        <v>12897</v>
      </c>
      <c r="D775" s="228" t="s">
        <v>21417</v>
      </c>
      <c r="E775" s="244" t="s">
        <v>22052</v>
      </c>
      <c r="F775" s="244" t="s">
        <v>12620</v>
      </c>
      <c r="G775" s="244">
        <v>39800</v>
      </c>
      <c r="H775" s="244">
        <v>1512</v>
      </c>
      <c r="I775" s="244"/>
      <c r="J775" s="244"/>
      <c r="K775" s="244"/>
      <c r="L775" s="244"/>
      <c r="M775" s="244"/>
      <c r="N775" s="244"/>
      <c r="O775" s="244"/>
      <c r="P775" s="244"/>
      <c r="Q775" s="244"/>
      <c r="R775" s="244"/>
      <c r="S775" s="244"/>
      <c r="T775" s="300">
        <v>2017</v>
      </c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4"/>
      <c r="AM775" s="244"/>
      <c r="AN775" s="244"/>
      <c r="AO775" s="244"/>
      <c r="AP775" s="244"/>
      <c r="AQ775" s="244"/>
      <c r="AR775" s="244"/>
      <c r="AS775" s="244"/>
      <c r="AT775" s="1318" t="s">
        <v>20250</v>
      </c>
    </row>
    <row r="776" spans="2:46" s="115" customFormat="1" ht="24" customHeight="1">
      <c r="B776" s="1823"/>
      <c r="C776" s="228" t="s">
        <v>2773</v>
      </c>
      <c r="D776" s="228" t="s">
        <v>19729</v>
      </c>
      <c r="E776" s="228" t="s">
        <v>15748</v>
      </c>
      <c r="F776" s="228" t="s">
        <v>2773</v>
      </c>
      <c r="G776" s="228">
        <v>142201</v>
      </c>
      <c r="H776" s="228">
        <v>361</v>
      </c>
      <c r="I776" s="228">
        <v>361</v>
      </c>
      <c r="J776" s="228"/>
      <c r="K776" s="228"/>
      <c r="L776" s="228"/>
      <c r="M776" s="228"/>
      <c r="N776" s="228"/>
      <c r="O776" s="228"/>
      <c r="P776" s="233"/>
      <c r="Q776" s="233"/>
      <c r="R776" s="233"/>
      <c r="S776" s="390"/>
      <c r="T776" s="300">
        <v>2014</v>
      </c>
      <c r="U776" s="233"/>
      <c r="V776" s="233"/>
      <c r="W776" s="233"/>
      <c r="X776" s="233"/>
      <c r="Y776" s="233"/>
      <c r="Z776" s="240"/>
      <c r="AA776" s="228"/>
      <c r="AB776" s="228"/>
      <c r="AC776" s="228"/>
      <c r="AD776" s="228"/>
      <c r="AE776" s="228"/>
      <c r="AF776" s="228"/>
      <c r="AG776" s="228"/>
      <c r="AH776" s="228"/>
      <c r="AI776" s="228"/>
      <c r="AJ776" s="228"/>
      <c r="AK776" s="228"/>
      <c r="AL776" s="228"/>
      <c r="AM776" s="228"/>
      <c r="AN776" s="228"/>
      <c r="AO776" s="228"/>
      <c r="AP776" s="228"/>
      <c r="AQ776" s="228"/>
      <c r="AR776" s="228"/>
      <c r="AS776" s="244" t="s">
        <v>16698</v>
      </c>
      <c r="AT776" s="1318"/>
    </row>
    <row r="777" spans="2:46" s="115" customFormat="1" ht="24" customHeight="1">
      <c r="B777" s="1823"/>
      <c r="C777" s="244" t="s">
        <v>13772</v>
      </c>
      <c r="D777" s="228" t="s">
        <v>20302</v>
      </c>
      <c r="E777" s="597" t="s">
        <v>14489</v>
      </c>
      <c r="F777" s="228" t="s">
        <v>13772</v>
      </c>
      <c r="G777" s="407">
        <v>493</v>
      </c>
      <c r="H777" s="407">
        <v>493</v>
      </c>
      <c r="I777" s="407">
        <v>493</v>
      </c>
      <c r="J777" s="799"/>
      <c r="K777" s="244"/>
      <c r="L777" s="244"/>
      <c r="M777" s="244"/>
      <c r="N777" s="244"/>
      <c r="O777" s="244"/>
      <c r="P777" s="244"/>
      <c r="Q777" s="244"/>
      <c r="R777" s="244"/>
      <c r="S777" s="244"/>
      <c r="T777" s="300">
        <v>2003</v>
      </c>
      <c r="U777" s="529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4"/>
      <c r="AM777" s="244"/>
      <c r="AN777" s="244"/>
      <c r="AO777" s="244"/>
      <c r="AP777" s="244"/>
      <c r="AQ777" s="244"/>
      <c r="AR777" s="244"/>
      <c r="AS777" s="529"/>
      <c r="AT777" s="1318"/>
    </row>
    <row r="778" spans="2:46" s="115" customFormat="1" ht="24" customHeight="1">
      <c r="B778" s="1823"/>
      <c r="C778" s="244" t="s">
        <v>13772</v>
      </c>
      <c r="D778" s="228" t="s">
        <v>20304</v>
      </c>
      <c r="E778" s="597" t="s">
        <v>14490</v>
      </c>
      <c r="F778" s="228" t="s">
        <v>13772</v>
      </c>
      <c r="G778" s="407">
        <v>1332</v>
      </c>
      <c r="H778" s="407">
        <v>1332</v>
      </c>
      <c r="I778" s="407">
        <v>1332</v>
      </c>
      <c r="J778" s="799"/>
      <c r="K778" s="244"/>
      <c r="L778" s="244"/>
      <c r="M778" s="244"/>
      <c r="N778" s="244"/>
      <c r="O778" s="244"/>
      <c r="P778" s="244"/>
      <c r="Q778" s="244"/>
      <c r="R778" s="244"/>
      <c r="S778" s="244"/>
      <c r="T778" s="300">
        <v>2015</v>
      </c>
      <c r="U778" s="529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4"/>
      <c r="AM778" s="244"/>
      <c r="AN778" s="244"/>
      <c r="AO778" s="244"/>
      <c r="AP778" s="244"/>
      <c r="AQ778" s="244"/>
      <c r="AR778" s="244"/>
      <c r="AS778" s="529"/>
      <c r="AT778" s="1318"/>
    </row>
    <row r="779" spans="2:46" s="115" customFormat="1" ht="24" customHeight="1">
      <c r="B779" s="1823"/>
      <c r="C779" s="244" t="s">
        <v>13772</v>
      </c>
      <c r="D779" s="228" t="s">
        <v>21719</v>
      </c>
      <c r="E779" s="597" t="s">
        <v>14491</v>
      </c>
      <c r="F779" s="228" t="s">
        <v>13772</v>
      </c>
      <c r="G779" s="407">
        <v>855</v>
      </c>
      <c r="H779" s="407">
        <v>855</v>
      </c>
      <c r="I779" s="407">
        <v>855</v>
      </c>
      <c r="J779" s="799"/>
      <c r="K779" s="244"/>
      <c r="L779" s="244"/>
      <c r="M779" s="244"/>
      <c r="N779" s="244"/>
      <c r="O779" s="244"/>
      <c r="P779" s="244"/>
      <c r="Q779" s="244"/>
      <c r="R779" s="244"/>
      <c r="S779" s="244"/>
      <c r="T779" s="300">
        <v>2013</v>
      </c>
      <c r="U779" s="529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  <c r="AO779" s="244"/>
      <c r="AP779" s="244"/>
      <c r="AQ779" s="244"/>
      <c r="AR779" s="244"/>
      <c r="AS779" s="529"/>
      <c r="AT779" s="1318"/>
    </row>
    <row r="780" spans="2:46" s="115" customFormat="1" ht="24" customHeight="1">
      <c r="B780" s="1823"/>
      <c r="C780" s="244" t="s">
        <v>13772</v>
      </c>
      <c r="D780" s="228" t="s">
        <v>21720</v>
      </c>
      <c r="E780" s="597" t="s">
        <v>16701</v>
      </c>
      <c r="F780" s="228" t="s">
        <v>13772</v>
      </c>
      <c r="G780" s="407">
        <v>13172</v>
      </c>
      <c r="H780" s="407">
        <v>512</v>
      </c>
      <c r="I780" s="407">
        <v>512</v>
      </c>
      <c r="J780" s="228">
        <v>17</v>
      </c>
      <c r="K780" s="244">
        <v>31</v>
      </c>
      <c r="L780" s="244" t="s">
        <v>12567</v>
      </c>
      <c r="M780" s="244"/>
      <c r="N780" s="244">
        <v>512</v>
      </c>
      <c r="O780" s="244"/>
      <c r="P780" s="244"/>
      <c r="Q780" s="244"/>
      <c r="R780" s="244"/>
      <c r="S780" s="244"/>
      <c r="T780" s="300">
        <v>2023</v>
      </c>
      <c r="U780" s="529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4"/>
      <c r="AM780" s="244"/>
      <c r="AN780" s="244"/>
      <c r="AO780" s="244"/>
      <c r="AP780" s="244"/>
      <c r="AQ780" s="244"/>
      <c r="AR780" s="244"/>
      <c r="AS780" s="529"/>
      <c r="AT780" s="1318"/>
    </row>
    <row r="781" spans="2:46" s="115" customFormat="1" ht="24" customHeight="1">
      <c r="B781" s="1823"/>
      <c r="C781" s="244" t="s">
        <v>13772</v>
      </c>
      <c r="D781" s="228" t="s">
        <v>22053</v>
      </c>
      <c r="E781" s="597" t="s">
        <v>15749</v>
      </c>
      <c r="F781" s="228" t="s">
        <v>13772</v>
      </c>
      <c r="G781" s="228">
        <v>1489</v>
      </c>
      <c r="H781" s="228">
        <v>1489</v>
      </c>
      <c r="I781" s="228">
        <v>1489</v>
      </c>
      <c r="J781" s="228"/>
      <c r="K781" s="244"/>
      <c r="L781" s="244"/>
      <c r="M781" s="244"/>
      <c r="N781" s="244"/>
      <c r="O781" s="244"/>
      <c r="P781" s="244"/>
      <c r="Q781" s="244"/>
      <c r="R781" s="244"/>
      <c r="S781" s="244"/>
      <c r="T781" s="300">
        <v>2013</v>
      </c>
      <c r="U781" s="529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4"/>
      <c r="AM781" s="244"/>
      <c r="AN781" s="244"/>
      <c r="AO781" s="244"/>
      <c r="AP781" s="244"/>
      <c r="AQ781" s="244"/>
      <c r="AR781" s="244"/>
      <c r="AS781" s="529"/>
      <c r="AT781" s="1318"/>
    </row>
    <row r="782" spans="2:46" s="115" customFormat="1" ht="24" customHeight="1">
      <c r="B782" s="1823"/>
      <c r="C782" s="228" t="s">
        <v>13772</v>
      </c>
      <c r="D782" s="228" t="s">
        <v>22054</v>
      </c>
      <c r="E782" s="228" t="s">
        <v>16702</v>
      </c>
      <c r="F782" s="228" t="s">
        <v>16703</v>
      </c>
      <c r="G782" s="464">
        <v>1157.0229999999999</v>
      </c>
      <c r="H782" s="228">
        <v>2159</v>
      </c>
      <c r="I782" s="228">
        <v>2159</v>
      </c>
      <c r="J782" s="228"/>
      <c r="K782" s="244"/>
      <c r="L782" s="244"/>
      <c r="M782" s="244"/>
      <c r="N782" s="244">
        <v>2159</v>
      </c>
      <c r="O782" s="244"/>
      <c r="P782" s="244"/>
      <c r="Q782" s="244"/>
      <c r="R782" s="244"/>
      <c r="S782" s="244"/>
      <c r="T782" s="300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4"/>
      <c r="AM782" s="244"/>
      <c r="AN782" s="244"/>
      <c r="AO782" s="244"/>
      <c r="AP782" s="244"/>
      <c r="AQ782" s="244"/>
      <c r="AR782" s="244"/>
      <c r="AS782" s="244"/>
      <c r="AT782" s="1318"/>
    </row>
    <row r="783" spans="2:46" s="115" customFormat="1" ht="24" customHeight="1">
      <c r="B783" s="1823"/>
      <c r="C783" s="228" t="s">
        <v>2789</v>
      </c>
      <c r="D783" s="228" t="s">
        <v>22055</v>
      </c>
      <c r="E783" s="228" t="s">
        <v>8816</v>
      </c>
      <c r="F783" s="228" t="s">
        <v>11093</v>
      </c>
      <c r="G783" s="228">
        <v>1975</v>
      </c>
      <c r="H783" s="228" t="s">
        <v>389</v>
      </c>
      <c r="I783" s="228" t="s">
        <v>389</v>
      </c>
      <c r="J783" s="228" t="s">
        <v>389</v>
      </c>
      <c r="K783" s="228" t="s">
        <v>389</v>
      </c>
      <c r="L783" s="228" t="s">
        <v>389</v>
      </c>
      <c r="M783" s="228" t="s">
        <v>389</v>
      </c>
      <c r="N783" s="228">
        <v>1975</v>
      </c>
      <c r="O783" s="228">
        <v>9</v>
      </c>
      <c r="P783" s="233" t="s">
        <v>389</v>
      </c>
      <c r="Q783" s="233" t="s">
        <v>8817</v>
      </c>
      <c r="R783" s="233"/>
      <c r="S783" s="390" t="s">
        <v>389</v>
      </c>
      <c r="T783" s="300">
        <v>2013</v>
      </c>
      <c r="U783" s="233"/>
      <c r="V783" s="233"/>
      <c r="W783" s="233"/>
      <c r="X783" s="233"/>
      <c r="Y783" s="233"/>
      <c r="Z783" s="240"/>
      <c r="AA783" s="228"/>
      <c r="AB783" s="228"/>
      <c r="AC783" s="228"/>
      <c r="AD783" s="228"/>
      <c r="AE783" s="228"/>
      <c r="AF783" s="228"/>
      <c r="AG783" s="228"/>
      <c r="AH783" s="228"/>
      <c r="AI783" s="228"/>
      <c r="AJ783" s="228"/>
      <c r="AK783" s="228"/>
      <c r="AL783" s="228"/>
      <c r="AM783" s="228"/>
      <c r="AN783" s="228"/>
      <c r="AO783" s="228"/>
      <c r="AP783" s="228"/>
      <c r="AQ783" s="228"/>
      <c r="AR783" s="228"/>
      <c r="AS783" s="244"/>
      <c r="AT783" s="1318"/>
    </row>
    <row r="784" spans="2:46" s="115" customFormat="1" ht="24" customHeight="1">
      <c r="B784" s="1823"/>
      <c r="C784" s="228" t="s">
        <v>2789</v>
      </c>
      <c r="D784" s="228" t="s">
        <v>22055</v>
      </c>
      <c r="E784" s="228" t="s">
        <v>12899</v>
      </c>
      <c r="F784" s="228" t="s">
        <v>12743</v>
      </c>
      <c r="G784" s="228">
        <v>48181</v>
      </c>
      <c r="H784" s="228">
        <v>2669.93</v>
      </c>
      <c r="I784" s="228">
        <v>2669.93</v>
      </c>
      <c r="J784" s="228" t="s">
        <v>389</v>
      </c>
      <c r="K784" s="228" t="s">
        <v>389</v>
      </c>
      <c r="L784" s="228" t="s">
        <v>389</v>
      </c>
      <c r="M784" s="228" t="s">
        <v>389</v>
      </c>
      <c r="N784" s="228">
        <v>2669.93</v>
      </c>
      <c r="O784" s="233" t="s">
        <v>389</v>
      </c>
      <c r="P784" s="233" t="s">
        <v>389</v>
      </c>
      <c r="Q784" s="233" t="s">
        <v>389</v>
      </c>
      <c r="R784" s="233"/>
      <c r="S784" s="390" t="s">
        <v>389</v>
      </c>
      <c r="T784" s="300">
        <v>2020</v>
      </c>
      <c r="U784" s="233"/>
      <c r="V784" s="233"/>
      <c r="W784" s="233"/>
      <c r="X784" s="233"/>
      <c r="Y784" s="233"/>
      <c r="Z784" s="240">
        <v>12600</v>
      </c>
      <c r="AA784" s="228"/>
      <c r="AB784" s="228"/>
      <c r="AC784" s="228"/>
      <c r="AD784" s="228"/>
      <c r="AE784" s="228"/>
      <c r="AF784" s="228"/>
      <c r="AG784" s="228"/>
      <c r="AH784" s="228"/>
      <c r="AI784" s="228"/>
      <c r="AJ784" s="228"/>
      <c r="AK784" s="228"/>
      <c r="AL784" s="228"/>
      <c r="AM784" s="228"/>
      <c r="AN784" s="228"/>
      <c r="AO784" s="228"/>
      <c r="AP784" s="228"/>
      <c r="AQ784" s="228"/>
      <c r="AR784" s="228"/>
      <c r="AS784" s="244"/>
      <c r="AT784" s="1318"/>
    </row>
    <row r="785" spans="2:46" s="115" customFormat="1" ht="24" customHeight="1">
      <c r="B785" s="1823"/>
      <c r="C785" s="228" t="s">
        <v>2789</v>
      </c>
      <c r="D785" s="228" t="s">
        <v>22056</v>
      </c>
      <c r="E785" s="228" t="s">
        <v>15765</v>
      </c>
      <c r="F785" s="228" t="s">
        <v>12743</v>
      </c>
      <c r="G785" s="228">
        <v>2400</v>
      </c>
      <c r="H785" s="228"/>
      <c r="I785" s="228"/>
      <c r="J785" s="228"/>
      <c r="K785" s="228"/>
      <c r="L785" s="228"/>
      <c r="M785" s="228"/>
      <c r="N785" s="228">
        <v>2400</v>
      </c>
      <c r="O785" s="233"/>
      <c r="P785" s="233"/>
      <c r="Q785" s="233"/>
      <c r="R785" s="233"/>
      <c r="S785" s="390"/>
      <c r="T785" s="300">
        <v>2013</v>
      </c>
      <c r="U785" s="233"/>
      <c r="V785" s="233"/>
      <c r="W785" s="233"/>
      <c r="X785" s="233"/>
      <c r="Y785" s="233"/>
      <c r="Z785" s="240"/>
      <c r="AA785" s="228"/>
      <c r="AB785" s="228"/>
      <c r="AC785" s="228"/>
      <c r="AD785" s="228"/>
      <c r="AE785" s="228"/>
      <c r="AF785" s="228"/>
      <c r="AG785" s="228"/>
      <c r="AH785" s="228"/>
      <c r="AI785" s="228"/>
      <c r="AJ785" s="228"/>
      <c r="AK785" s="228"/>
      <c r="AL785" s="228"/>
      <c r="AM785" s="228"/>
      <c r="AN785" s="228"/>
      <c r="AO785" s="228"/>
      <c r="AP785" s="228"/>
      <c r="AQ785" s="228"/>
      <c r="AR785" s="228"/>
      <c r="AS785" s="244"/>
      <c r="AT785" s="1318"/>
    </row>
    <row r="786" spans="2:46" s="115" customFormat="1" ht="24" customHeight="1">
      <c r="B786" s="1823"/>
      <c r="C786" s="228" t="s">
        <v>12743</v>
      </c>
      <c r="D786" s="228" t="s">
        <v>22057</v>
      </c>
      <c r="E786" s="228" t="s">
        <v>13814</v>
      </c>
      <c r="F786" s="228" t="s">
        <v>12743</v>
      </c>
      <c r="G786" s="228">
        <v>5719.6</v>
      </c>
      <c r="H786" s="228"/>
      <c r="I786" s="405"/>
      <c r="J786" s="405"/>
      <c r="K786" s="405"/>
      <c r="L786" s="405"/>
      <c r="M786" s="405"/>
      <c r="N786" s="228">
        <v>5720</v>
      </c>
      <c r="O786" s="356"/>
      <c r="P786" s="356"/>
      <c r="Q786" s="356"/>
      <c r="R786" s="356"/>
      <c r="S786" s="827"/>
      <c r="T786" s="300">
        <v>2015</v>
      </c>
      <c r="U786" s="356"/>
      <c r="V786" s="356"/>
      <c r="W786" s="356"/>
      <c r="X786" s="356"/>
      <c r="Y786" s="356"/>
      <c r="Z786" s="357"/>
      <c r="AA786" s="405"/>
      <c r="AB786" s="405"/>
      <c r="AC786" s="405"/>
      <c r="AD786" s="405"/>
      <c r="AE786" s="405"/>
      <c r="AF786" s="405"/>
      <c r="AG786" s="405"/>
      <c r="AH786" s="405"/>
      <c r="AI786" s="405"/>
      <c r="AJ786" s="405"/>
      <c r="AK786" s="405"/>
      <c r="AL786" s="405"/>
      <c r="AM786" s="405"/>
      <c r="AN786" s="405"/>
      <c r="AO786" s="405"/>
      <c r="AP786" s="405"/>
      <c r="AQ786" s="405"/>
      <c r="AR786" s="405"/>
      <c r="AS786" s="529"/>
      <c r="AT786" s="1318"/>
    </row>
    <row r="787" spans="2:46" s="115" customFormat="1" ht="24" customHeight="1">
      <c r="B787" s="1823"/>
      <c r="C787" s="244" t="s">
        <v>12743</v>
      </c>
      <c r="D787" s="228" t="s">
        <v>22058</v>
      </c>
      <c r="E787" s="597" t="s">
        <v>16706</v>
      </c>
      <c r="F787" s="228" t="s">
        <v>16707</v>
      </c>
      <c r="G787" s="407">
        <v>11550</v>
      </c>
      <c r="H787" s="323"/>
      <c r="I787" s="323"/>
      <c r="J787" s="799"/>
      <c r="K787" s="244"/>
      <c r="L787" s="244"/>
      <c r="M787" s="244"/>
      <c r="N787" s="244"/>
      <c r="O787" s="244"/>
      <c r="P787" s="244"/>
      <c r="Q787" s="244"/>
      <c r="R787" s="244"/>
      <c r="S787" s="244"/>
      <c r="T787" s="300">
        <v>2003</v>
      </c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4"/>
      <c r="AM787" s="244"/>
      <c r="AN787" s="244"/>
      <c r="AO787" s="244"/>
      <c r="AP787" s="244"/>
      <c r="AQ787" s="244"/>
      <c r="AR787" s="244"/>
      <c r="AS787" s="244"/>
      <c r="AT787" s="1318"/>
    </row>
    <row r="788" spans="2:46" s="115" customFormat="1" ht="24" customHeight="1">
      <c r="B788" s="1823"/>
      <c r="C788" s="244" t="s">
        <v>12743</v>
      </c>
      <c r="D788" s="228" t="s">
        <v>21012</v>
      </c>
      <c r="E788" s="597" t="s">
        <v>22059</v>
      </c>
      <c r="F788" s="228" t="s">
        <v>12648</v>
      </c>
      <c r="G788" s="407">
        <v>5068</v>
      </c>
      <c r="H788" s="323"/>
      <c r="I788" s="323">
        <v>462.06</v>
      </c>
      <c r="J788" s="799"/>
      <c r="K788" s="244"/>
      <c r="L788" s="244"/>
      <c r="M788" s="244"/>
      <c r="N788" s="244"/>
      <c r="O788" s="244"/>
      <c r="P788" s="244"/>
      <c r="Q788" s="244"/>
      <c r="R788" s="244"/>
      <c r="S788" s="244"/>
      <c r="T788" s="300">
        <v>2023</v>
      </c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4"/>
      <c r="AM788" s="244"/>
      <c r="AN788" s="244"/>
      <c r="AO788" s="244"/>
      <c r="AP788" s="244"/>
      <c r="AQ788" s="244"/>
      <c r="AR788" s="244"/>
      <c r="AS788" s="244"/>
      <c r="AT788" s="1318" t="s">
        <v>19794</v>
      </c>
    </row>
    <row r="789" spans="2:46" s="115" customFormat="1" ht="24" customHeight="1">
      <c r="B789" s="1823"/>
      <c r="C789" s="244" t="s">
        <v>12743</v>
      </c>
      <c r="D789" s="228" t="s">
        <v>21464</v>
      </c>
      <c r="E789" s="597" t="s">
        <v>22060</v>
      </c>
      <c r="F789" s="228" t="s">
        <v>12743</v>
      </c>
      <c r="G789" s="407">
        <v>14056</v>
      </c>
      <c r="H789" s="323"/>
      <c r="I789" s="323">
        <v>640</v>
      </c>
      <c r="J789" s="799"/>
      <c r="K789" s="244"/>
      <c r="L789" s="244"/>
      <c r="M789" s="244"/>
      <c r="N789" s="244"/>
      <c r="O789" s="244"/>
      <c r="P789" s="244"/>
      <c r="Q789" s="244"/>
      <c r="R789" s="244"/>
      <c r="S789" s="244"/>
      <c r="T789" s="300">
        <v>2024</v>
      </c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4"/>
      <c r="AM789" s="244"/>
      <c r="AN789" s="244"/>
      <c r="AO789" s="244"/>
      <c r="AP789" s="244"/>
      <c r="AQ789" s="244"/>
      <c r="AR789" s="244"/>
      <c r="AS789" s="244"/>
      <c r="AT789" s="1318" t="s">
        <v>19794</v>
      </c>
    </row>
    <row r="790" spans="2:46" s="115" customFormat="1" ht="24" customHeight="1">
      <c r="B790" s="1823"/>
      <c r="C790" s="244" t="s">
        <v>12743</v>
      </c>
      <c r="D790" s="228" t="s">
        <v>22061</v>
      </c>
      <c r="E790" s="597" t="s">
        <v>22062</v>
      </c>
      <c r="F790" s="228" t="s">
        <v>12743</v>
      </c>
      <c r="G790" s="407">
        <v>15582.7</v>
      </c>
      <c r="H790" s="323">
        <v>210.58</v>
      </c>
      <c r="I790" s="323">
        <v>302.52999999999997</v>
      </c>
      <c r="J790" s="799"/>
      <c r="K790" s="244"/>
      <c r="L790" s="244"/>
      <c r="M790" s="244"/>
      <c r="N790" s="244"/>
      <c r="O790" s="244"/>
      <c r="P790" s="244"/>
      <c r="Q790" s="244"/>
      <c r="R790" s="244"/>
      <c r="S790" s="244"/>
      <c r="T790" s="300">
        <v>2022</v>
      </c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4"/>
      <c r="AM790" s="244"/>
      <c r="AN790" s="244"/>
      <c r="AO790" s="244"/>
      <c r="AP790" s="244"/>
      <c r="AQ790" s="244"/>
      <c r="AR790" s="244"/>
      <c r="AS790" s="244"/>
      <c r="AT790" s="1318" t="s">
        <v>19794</v>
      </c>
    </row>
    <row r="791" spans="2:46" s="115" customFormat="1" ht="24" customHeight="1">
      <c r="B791" s="1823"/>
      <c r="C791" s="228" t="s">
        <v>1465</v>
      </c>
      <c r="D791" s="228" t="s">
        <v>22063</v>
      </c>
      <c r="E791" s="228" t="s">
        <v>8814</v>
      </c>
      <c r="F791" s="228" t="s">
        <v>1465</v>
      </c>
      <c r="G791" s="228">
        <v>707</v>
      </c>
      <c r="H791" s="228"/>
      <c r="I791" s="228"/>
      <c r="J791" s="228"/>
      <c r="K791" s="228"/>
      <c r="L791" s="228"/>
      <c r="M791" s="228"/>
      <c r="N791" s="228"/>
      <c r="O791" s="228"/>
      <c r="P791" s="233"/>
      <c r="Q791" s="233"/>
      <c r="R791" s="233"/>
      <c r="S791" s="390"/>
      <c r="T791" s="300">
        <v>2017</v>
      </c>
      <c r="U791" s="233"/>
      <c r="V791" s="233"/>
      <c r="W791" s="233"/>
      <c r="X791" s="233"/>
      <c r="Y791" s="233"/>
      <c r="Z791" s="240" t="s">
        <v>8815</v>
      </c>
      <c r="AA791" s="228"/>
      <c r="AB791" s="228"/>
      <c r="AC791" s="228"/>
      <c r="AD791" s="228"/>
      <c r="AE791" s="228"/>
      <c r="AF791" s="228"/>
      <c r="AG791" s="228"/>
      <c r="AH791" s="228"/>
      <c r="AI791" s="228"/>
      <c r="AJ791" s="228"/>
      <c r="AK791" s="228"/>
      <c r="AL791" s="228"/>
      <c r="AM791" s="228"/>
      <c r="AN791" s="228"/>
      <c r="AO791" s="228"/>
      <c r="AP791" s="228"/>
      <c r="AQ791" s="228"/>
      <c r="AR791" s="228"/>
      <c r="AS791" s="244"/>
      <c r="AT791" s="1318"/>
    </row>
    <row r="792" spans="2:46" s="115" customFormat="1" ht="24" customHeight="1">
      <c r="B792" s="1817"/>
      <c r="C792" s="228" t="s">
        <v>1465</v>
      </c>
      <c r="D792" s="228" t="s">
        <v>22064</v>
      </c>
      <c r="E792" s="228" t="s">
        <v>3781</v>
      </c>
      <c r="F792" s="228" t="s">
        <v>1465</v>
      </c>
      <c r="G792" s="228"/>
      <c r="H792" s="228"/>
      <c r="I792" s="228"/>
      <c r="J792" s="228">
        <v>15.02</v>
      </c>
      <c r="K792" s="228">
        <v>26.9</v>
      </c>
      <c r="L792" s="228"/>
      <c r="M792" s="228"/>
      <c r="N792" s="228"/>
      <c r="O792" s="228"/>
      <c r="P792" s="233"/>
      <c r="Q792" s="233"/>
      <c r="R792" s="233"/>
      <c r="S792" s="390"/>
      <c r="T792" s="300">
        <v>2016</v>
      </c>
      <c r="U792" s="233"/>
      <c r="V792" s="233"/>
      <c r="W792" s="233"/>
      <c r="X792" s="233"/>
      <c r="Y792" s="233"/>
      <c r="Z792" s="240"/>
      <c r="AA792" s="228"/>
      <c r="AB792" s="228"/>
      <c r="AC792" s="228"/>
      <c r="AD792" s="228"/>
      <c r="AE792" s="228"/>
      <c r="AF792" s="228"/>
      <c r="AG792" s="228"/>
      <c r="AH792" s="228"/>
      <c r="AI792" s="228"/>
      <c r="AJ792" s="228"/>
      <c r="AK792" s="228"/>
      <c r="AL792" s="228"/>
      <c r="AM792" s="228"/>
      <c r="AN792" s="228"/>
      <c r="AO792" s="228"/>
      <c r="AP792" s="228"/>
      <c r="AQ792" s="228"/>
      <c r="AR792" s="228"/>
      <c r="AS792" s="244"/>
      <c r="AT792" s="1318"/>
    </row>
    <row r="793" spans="2:46" s="115" customFormat="1" ht="24" customHeight="1">
      <c r="B793" s="1817"/>
      <c r="C793" s="228" t="s">
        <v>1465</v>
      </c>
      <c r="D793" s="228" t="s">
        <v>22065</v>
      </c>
      <c r="E793" s="228" t="s">
        <v>11087</v>
      </c>
      <c r="F793" s="228" t="s">
        <v>1465</v>
      </c>
      <c r="G793" s="228">
        <v>365</v>
      </c>
      <c r="H793" s="228"/>
      <c r="I793" s="228"/>
      <c r="J793" s="228">
        <v>6.5</v>
      </c>
      <c r="K793" s="228">
        <v>15</v>
      </c>
      <c r="L793" s="228"/>
      <c r="M793" s="228"/>
      <c r="N793" s="228">
        <v>365</v>
      </c>
      <c r="O793" s="228"/>
      <c r="P793" s="233"/>
      <c r="Q793" s="233"/>
      <c r="R793" s="233"/>
      <c r="S793" s="390"/>
      <c r="T793" s="300">
        <v>2019</v>
      </c>
      <c r="U793" s="233"/>
      <c r="V793" s="233"/>
      <c r="W793" s="233"/>
      <c r="X793" s="233"/>
      <c r="Y793" s="233"/>
      <c r="Z793" s="240"/>
      <c r="AA793" s="228"/>
      <c r="AB793" s="228"/>
      <c r="AC793" s="228"/>
      <c r="AD793" s="228"/>
      <c r="AE793" s="228"/>
      <c r="AF793" s="228"/>
      <c r="AG793" s="228"/>
      <c r="AH793" s="228"/>
      <c r="AI793" s="228"/>
      <c r="AJ793" s="228"/>
      <c r="AK793" s="228"/>
      <c r="AL793" s="228"/>
      <c r="AM793" s="228"/>
      <c r="AN793" s="228"/>
      <c r="AO793" s="228"/>
      <c r="AP793" s="228"/>
      <c r="AQ793" s="228"/>
      <c r="AR793" s="228"/>
      <c r="AS793" s="244"/>
      <c r="AT793" s="1318"/>
    </row>
    <row r="794" spans="2:46" s="115" customFormat="1" ht="24" customHeight="1">
      <c r="B794" s="1817"/>
      <c r="C794" s="228" t="s">
        <v>1465</v>
      </c>
      <c r="D794" s="228" t="s">
        <v>22066</v>
      </c>
      <c r="E794" s="228" t="s">
        <v>15643</v>
      </c>
      <c r="F794" s="228" t="s">
        <v>12717</v>
      </c>
      <c r="G794" s="228"/>
      <c r="H794" s="228"/>
      <c r="I794" s="228"/>
      <c r="J794" s="228"/>
      <c r="K794" s="228"/>
      <c r="L794" s="228"/>
      <c r="M794" s="228"/>
      <c r="N794" s="228">
        <v>3100</v>
      </c>
      <c r="O794" s="228"/>
      <c r="P794" s="233"/>
      <c r="Q794" s="233"/>
      <c r="R794" s="233"/>
      <c r="S794" s="390"/>
      <c r="T794" s="300">
        <v>2010</v>
      </c>
      <c r="U794" s="233"/>
      <c r="V794" s="233"/>
      <c r="W794" s="233"/>
      <c r="X794" s="233"/>
      <c r="Y794" s="233"/>
      <c r="Z794" s="240"/>
      <c r="AA794" s="228"/>
      <c r="AB794" s="228"/>
      <c r="AC794" s="228"/>
      <c r="AD794" s="228"/>
      <c r="AE794" s="228"/>
      <c r="AF794" s="228"/>
      <c r="AG794" s="228"/>
      <c r="AH794" s="228"/>
      <c r="AI794" s="228"/>
      <c r="AJ794" s="228"/>
      <c r="AK794" s="228"/>
      <c r="AL794" s="228"/>
      <c r="AM794" s="228"/>
      <c r="AN794" s="228"/>
      <c r="AO794" s="228"/>
      <c r="AP794" s="228"/>
      <c r="AQ794" s="228"/>
      <c r="AR794" s="228"/>
      <c r="AS794" s="244" t="s">
        <v>11088</v>
      </c>
      <c r="AT794" s="1318"/>
    </row>
    <row r="795" spans="2:46" s="115" customFormat="1" ht="24" customHeight="1">
      <c r="B795" s="1817"/>
      <c r="C795" s="228" t="s">
        <v>1465</v>
      </c>
      <c r="D795" s="228" t="s">
        <v>22067</v>
      </c>
      <c r="E795" s="228" t="s">
        <v>11089</v>
      </c>
      <c r="F795" s="228" t="s">
        <v>1465</v>
      </c>
      <c r="G795" s="228"/>
      <c r="H795" s="228"/>
      <c r="I795" s="228"/>
      <c r="J795" s="228"/>
      <c r="K795" s="228"/>
      <c r="L795" s="228"/>
      <c r="M795" s="228"/>
      <c r="N795" s="228">
        <v>970</v>
      </c>
      <c r="O795" s="228"/>
      <c r="P795" s="233"/>
      <c r="Q795" s="233"/>
      <c r="R795" s="233"/>
      <c r="S795" s="390"/>
      <c r="T795" s="300">
        <v>2018</v>
      </c>
      <c r="U795" s="233"/>
      <c r="V795" s="233"/>
      <c r="W795" s="233"/>
      <c r="X795" s="233"/>
      <c r="Y795" s="233"/>
      <c r="Z795" s="240"/>
      <c r="AA795" s="228"/>
      <c r="AB795" s="228"/>
      <c r="AC795" s="228"/>
      <c r="AD795" s="228"/>
      <c r="AE795" s="228"/>
      <c r="AF795" s="228"/>
      <c r="AG795" s="228"/>
      <c r="AH795" s="228"/>
      <c r="AI795" s="228"/>
      <c r="AJ795" s="228"/>
      <c r="AK795" s="228"/>
      <c r="AL795" s="228"/>
      <c r="AM795" s="228"/>
      <c r="AN795" s="228"/>
      <c r="AO795" s="228"/>
      <c r="AP795" s="228"/>
      <c r="AQ795" s="228"/>
      <c r="AR795" s="228"/>
      <c r="AS795" s="244" t="s">
        <v>11090</v>
      </c>
      <c r="AT795" s="1318"/>
    </row>
    <row r="796" spans="2:46" s="115" customFormat="1" ht="24" customHeight="1">
      <c r="B796" s="1823"/>
      <c r="C796" s="228" t="s">
        <v>1465</v>
      </c>
      <c r="D796" s="228" t="s">
        <v>22068</v>
      </c>
      <c r="E796" s="228" t="s">
        <v>15644</v>
      </c>
      <c r="F796" s="228" t="s">
        <v>1465</v>
      </c>
      <c r="G796" s="228"/>
      <c r="H796" s="228"/>
      <c r="I796" s="228"/>
      <c r="J796" s="228"/>
      <c r="K796" s="228"/>
      <c r="L796" s="228"/>
      <c r="M796" s="228"/>
      <c r="N796" s="228">
        <v>450</v>
      </c>
      <c r="O796" s="228"/>
      <c r="P796" s="233"/>
      <c r="Q796" s="233"/>
      <c r="R796" s="233"/>
      <c r="S796" s="390"/>
      <c r="T796" s="300">
        <v>2017</v>
      </c>
      <c r="U796" s="233"/>
      <c r="V796" s="233"/>
      <c r="W796" s="233"/>
      <c r="X796" s="233"/>
      <c r="Y796" s="233"/>
      <c r="Z796" s="240"/>
      <c r="AA796" s="228"/>
      <c r="AB796" s="228"/>
      <c r="AC796" s="228"/>
      <c r="AD796" s="228"/>
      <c r="AE796" s="228"/>
      <c r="AF796" s="228"/>
      <c r="AG796" s="228"/>
      <c r="AH796" s="228"/>
      <c r="AI796" s="228"/>
      <c r="AJ796" s="228"/>
      <c r="AK796" s="228"/>
      <c r="AL796" s="228"/>
      <c r="AM796" s="228"/>
      <c r="AN796" s="228"/>
      <c r="AO796" s="228"/>
      <c r="AP796" s="228"/>
      <c r="AQ796" s="228"/>
      <c r="AR796" s="228"/>
      <c r="AS796" s="244" t="s">
        <v>176</v>
      </c>
      <c r="AT796" s="1318"/>
    </row>
    <row r="797" spans="2:46" s="115" customFormat="1" ht="24" customHeight="1">
      <c r="B797" s="1823"/>
      <c r="C797" s="228" t="s">
        <v>1465</v>
      </c>
      <c r="D797" s="228" t="s">
        <v>22069</v>
      </c>
      <c r="E797" s="228" t="s">
        <v>15645</v>
      </c>
      <c r="F797" s="228" t="s">
        <v>1465</v>
      </c>
      <c r="G797" s="228"/>
      <c r="H797" s="228"/>
      <c r="I797" s="228"/>
      <c r="J797" s="228"/>
      <c r="K797" s="228"/>
      <c r="L797" s="228"/>
      <c r="M797" s="228"/>
      <c r="N797" s="228">
        <v>450</v>
      </c>
      <c r="O797" s="228"/>
      <c r="P797" s="233"/>
      <c r="Q797" s="233"/>
      <c r="R797" s="233"/>
      <c r="S797" s="390"/>
      <c r="T797" s="300">
        <v>2010</v>
      </c>
      <c r="U797" s="233"/>
      <c r="V797" s="233"/>
      <c r="W797" s="233"/>
      <c r="X797" s="233"/>
      <c r="Y797" s="233"/>
      <c r="Z797" s="240"/>
      <c r="AA797" s="228"/>
      <c r="AB797" s="228"/>
      <c r="AC797" s="228"/>
      <c r="AD797" s="228"/>
      <c r="AE797" s="228"/>
      <c r="AF797" s="228"/>
      <c r="AG797" s="228"/>
      <c r="AH797" s="228"/>
      <c r="AI797" s="228"/>
      <c r="AJ797" s="228"/>
      <c r="AK797" s="228"/>
      <c r="AL797" s="228"/>
      <c r="AM797" s="228"/>
      <c r="AN797" s="228"/>
      <c r="AO797" s="228"/>
      <c r="AP797" s="228"/>
      <c r="AQ797" s="228"/>
      <c r="AR797" s="228"/>
      <c r="AS797" s="244" t="s">
        <v>176</v>
      </c>
      <c r="AT797" s="1318"/>
    </row>
    <row r="798" spans="2:46" s="115" customFormat="1" ht="24" customHeight="1">
      <c r="B798" s="1823"/>
      <c r="C798" s="228" t="s">
        <v>1465</v>
      </c>
      <c r="D798" s="228" t="s">
        <v>21638</v>
      </c>
      <c r="E798" s="228" t="s">
        <v>15646</v>
      </c>
      <c r="F798" s="228" t="s">
        <v>1465</v>
      </c>
      <c r="G798" s="228"/>
      <c r="H798" s="228"/>
      <c r="I798" s="228"/>
      <c r="J798" s="228"/>
      <c r="K798" s="228"/>
      <c r="L798" s="228"/>
      <c r="M798" s="228"/>
      <c r="N798" s="228">
        <v>450</v>
      </c>
      <c r="O798" s="228"/>
      <c r="P798" s="233"/>
      <c r="Q798" s="233"/>
      <c r="R798" s="233"/>
      <c r="S798" s="390"/>
      <c r="T798" s="300">
        <v>2017</v>
      </c>
      <c r="U798" s="233"/>
      <c r="V798" s="233"/>
      <c r="W798" s="233"/>
      <c r="X798" s="233"/>
      <c r="Y798" s="233"/>
      <c r="Z798" s="240" t="s">
        <v>8815</v>
      </c>
      <c r="AA798" s="228"/>
      <c r="AB798" s="228"/>
      <c r="AC798" s="228"/>
      <c r="AD798" s="228"/>
      <c r="AE798" s="228"/>
      <c r="AF798" s="228"/>
      <c r="AG798" s="228"/>
      <c r="AH798" s="228"/>
      <c r="AI798" s="228"/>
      <c r="AJ798" s="228"/>
      <c r="AK798" s="228"/>
      <c r="AL798" s="228"/>
      <c r="AM798" s="228"/>
      <c r="AN798" s="228"/>
      <c r="AO798" s="228"/>
      <c r="AP798" s="228"/>
      <c r="AQ798" s="228"/>
      <c r="AR798" s="228"/>
      <c r="AS798" s="244" t="s">
        <v>176</v>
      </c>
      <c r="AT798" s="1318"/>
    </row>
    <row r="799" spans="2:46" s="115" customFormat="1" ht="24" customHeight="1">
      <c r="B799" s="1823"/>
      <c r="C799" s="228" t="s">
        <v>1465</v>
      </c>
      <c r="D799" s="228" t="s">
        <v>22070</v>
      </c>
      <c r="E799" s="228" t="s">
        <v>15647</v>
      </c>
      <c r="F799" s="228" t="s">
        <v>1465</v>
      </c>
      <c r="G799" s="228"/>
      <c r="H799" s="228"/>
      <c r="I799" s="228"/>
      <c r="J799" s="228"/>
      <c r="K799" s="228"/>
      <c r="L799" s="228"/>
      <c r="M799" s="228"/>
      <c r="N799" s="228">
        <v>1848</v>
      </c>
      <c r="O799" s="228"/>
      <c r="P799" s="233"/>
      <c r="Q799" s="233"/>
      <c r="R799" s="233"/>
      <c r="S799" s="390"/>
      <c r="T799" s="300">
        <v>2018</v>
      </c>
      <c r="U799" s="233"/>
      <c r="V799" s="233"/>
      <c r="W799" s="233"/>
      <c r="X799" s="233"/>
      <c r="Y799" s="233"/>
      <c r="Z799" s="240"/>
      <c r="AA799" s="228"/>
      <c r="AB799" s="228"/>
      <c r="AC799" s="228"/>
      <c r="AD799" s="228"/>
      <c r="AE799" s="228"/>
      <c r="AF799" s="228"/>
      <c r="AG799" s="228"/>
      <c r="AH799" s="228"/>
      <c r="AI799" s="228"/>
      <c r="AJ799" s="228"/>
      <c r="AK799" s="228"/>
      <c r="AL799" s="228"/>
      <c r="AM799" s="228"/>
      <c r="AN799" s="228"/>
      <c r="AO799" s="228"/>
      <c r="AP799" s="228"/>
      <c r="AQ799" s="228"/>
      <c r="AR799" s="228"/>
      <c r="AS799" s="244"/>
      <c r="AT799" s="1318"/>
    </row>
    <row r="800" spans="2:46" s="115" customFormat="1" ht="24" customHeight="1">
      <c r="B800" s="1823"/>
      <c r="C800" s="228" t="s">
        <v>1465</v>
      </c>
      <c r="D800" s="228" t="s">
        <v>22071</v>
      </c>
      <c r="E800" s="228" t="s">
        <v>15648</v>
      </c>
      <c r="F800" s="228" t="s">
        <v>1465</v>
      </c>
      <c r="G800" s="228"/>
      <c r="H800" s="228"/>
      <c r="I800" s="228"/>
      <c r="J800" s="228"/>
      <c r="K800" s="228"/>
      <c r="L800" s="228"/>
      <c r="M800" s="228"/>
      <c r="N800" s="228">
        <v>610</v>
      </c>
      <c r="O800" s="228"/>
      <c r="P800" s="233"/>
      <c r="Q800" s="233"/>
      <c r="R800" s="233"/>
      <c r="S800" s="390"/>
      <c r="T800" s="300">
        <v>2017</v>
      </c>
      <c r="U800" s="233"/>
      <c r="V800" s="233"/>
      <c r="W800" s="233"/>
      <c r="X800" s="233"/>
      <c r="Y800" s="233"/>
      <c r="Z800" s="240"/>
      <c r="AA800" s="228"/>
      <c r="AB800" s="228"/>
      <c r="AC800" s="228"/>
      <c r="AD800" s="228"/>
      <c r="AE800" s="228"/>
      <c r="AF800" s="228"/>
      <c r="AG800" s="228"/>
      <c r="AH800" s="228"/>
      <c r="AI800" s="228"/>
      <c r="AJ800" s="228"/>
      <c r="AK800" s="228"/>
      <c r="AL800" s="228"/>
      <c r="AM800" s="228"/>
      <c r="AN800" s="228"/>
      <c r="AO800" s="228"/>
      <c r="AP800" s="228"/>
      <c r="AQ800" s="228"/>
      <c r="AR800" s="228"/>
      <c r="AS800" s="244" t="s">
        <v>11092</v>
      </c>
      <c r="AT800" s="1318"/>
    </row>
    <row r="801" spans="2:46" s="115" customFormat="1" ht="24" customHeight="1">
      <c r="B801" s="1823"/>
      <c r="C801" s="228" t="s">
        <v>1465</v>
      </c>
      <c r="D801" s="228" t="s">
        <v>22070</v>
      </c>
      <c r="E801" s="228" t="s">
        <v>15649</v>
      </c>
      <c r="F801" s="228" t="s">
        <v>1465</v>
      </c>
      <c r="G801" s="228"/>
      <c r="H801" s="228"/>
      <c r="I801" s="228"/>
      <c r="J801" s="228"/>
      <c r="K801" s="228"/>
      <c r="L801" s="228"/>
      <c r="M801" s="228"/>
      <c r="N801" s="228">
        <v>732</v>
      </c>
      <c r="O801" s="228"/>
      <c r="P801" s="233"/>
      <c r="Q801" s="233"/>
      <c r="R801" s="233"/>
      <c r="S801" s="390"/>
      <c r="T801" s="300">
        <v>2018</v>
      </c>
      <c r="U801" s="233"/>
      <c r="V801" s="233"/>
      <c r="W801" s="233"/>
      <c r="X801" s="233"/>
      <c r="Y801" s="233"/>
      <c r="Z801" s="240"/>
      <c r="AA801" s="228"/>
      <c r="AB801" s="228"/>
      <c r="AC801" s="228"/>
      <c r="AD801" s="228"/>
      <c r="AE801" s="228"/>
      <c r="AF801" s="228"/>
      <c r="AG801" s="228"/>
      <c r="AH801" s="228"/>
      <c r="AI801" s="228"/>
      <c r="AJ801" s="228"/>
      <c r="AK801" s="228"/>
      <c r="AL801" s="228"/>
      <c r="AM801" s="228"/>
      <c r="AN801" s="228"/>
      <c r="AO801" s="228"/>
      <c r="AP801" s="228"/>
      <c r="AQ801" s="228"/>
      <c r="AR801" s="228"/>
      <c r="AS801" s="244" t="s">
        <v>11092</v>
      </c>
      <c r="AT801" s="1318"/>
    </row>
    <row r="802" spans="2:46" s="115" customFormat="1" ht="24" customHeight="1">
      <c r="B802" s="1823"/>
      <c r="C802" s="228" t="s">
        <v>12717</v>
      </c>
      <c r="D802" s="228"/>
      <c r="E802" s="228" t="s">
        <v>15650</v>
      </c>
      <c r="F802" s="228" t="s">
        <v>1465</v>
      </c>
      <c r="G802" s="228">
        <v>288</v>
      </c>
      <c r="H802" s="228"/>
      <c r="I802" s="228"/>
      <c r="J802" s="228"/>
      <c r="K802" s="228"/>
      <c r="L802" s="228"/>
      <c r="M802" s="228"/>
      <c r="N802" s="228">
        <v>288</v>
      </c>
      <c r="O802" s="228"/>
      <c r="P802" s="233"/>
      <c r="Q802" s="233"/>
      <c r="R802" s="233"/>
      <c r="S802" s="390"/>
      <c r="T802" s="300">
        <v>2017</v>
      </c>
      <c r="U802" s="233"/>
      <c r="V802" s="233"/>
      <c r="W802" s="233"/>
      <c r="X802" s="233"/>
      <c r="Y802" s="233"/>
      <c r="Z802" s="240"/>
      <c r="AA802" s="228"/>
      <c r="AB802" s="228"/>
      <c r="AC802" s="228"/>
      <c r="AD802" s="228"/>
      <c r="AE802" s="228"/>
      <c r="AF802" s="228"/>
      <c r="AG802" s="228"/>
      <c r="AH802" s="228"/>
      <c r="AI802" s="228"/>
      <c r="AJ802" s="228"/>
      <c r="AK802" s="228"/>
      <c r="AL802" s="228"/>
      <c r="AM802" s="228"/>
      <c r="AN802" s="228"/>
      <c r="AO802" s="228"/>
      <c r="AP802" s="228"/>
      <c r="AQ802" s="228"/>
      <c r="AR802" s="228"/>
      <c r="AS802" s="244" t="s">
        <v>11910</v>
      </c>
      <c r="AT802" s="1318"/>
    </row>
    <row r="803" spans="2:46" s="115" customFormat="1" ht="24" customHeight="1">
      <c r="B803" s="1817"/>
      <c r="C803" s="228" t="s">
        <v>12717</v>
      </c>
      <c r="D803" s="228"/>
      <c r="E803" s="228" t="s">
        <v>15651</v>
      </c>
      <c r="F803" s="228" t="s">
        <v>12717</v>
      </c>
      <c r="G803" s="228">
        <v>97.5</v>
      </c>
      <c r="H803" s="228"/>
      <c r="I803" s="228"/>
      <c r="J803" s="228"/>
      <c r="K803" s="228"/>
      <c r="L803" s="228"/>
      <c r="M803" s="228"/>
      <c r="N803" s="228">
        <v>97.5</v>
      </c>
      <c r="O803" s="228"/>
      <c r="P803" s="233"/>
      <c r="Q803" s="233"/>
      <c r="R803" s="233"/>
      <c r="S803" s="390"/>
      <c r="T803" s="300">
        <v>2021</v>
      </c>
      <c r="U803" s="233"/>
      <c r="V803" s="233"/>
      <c r="W803" s="233"/>
      <c r="X803" s="233"/>
      <c r="Y803" s="233"/>
      <c r="Z803" s="240"/>
      <c r="AA803" s="228"/>
      <c r="AB803" s="228"/>
      <c r="AC803" s="228"/>
      <c r="AD803" s="228"/>
      <c r="AE803" s="228"/>
      <c r="AF803" s="228"/>
      <c r="AG803" s="228"/>
      <c r="AH803" s="228"/>
      <c r="AI803" s="228"/>
      <c r="AJ803" s="228"/>
      <c r="AK803" s="228"/>
      <c r="AL803" s="228"/>
      <c r="AM803" s="228"/>
      <c r="AN803" s="228"/>
      <c r="AO803" s="228"/>
      <c r="AP803" s="228"/>
      <c r="AQ803" s="228"/>
      <c r="AR803" s="228"/>
      <c r="AS803" s="244" t="s">
        <v>12900</v>
      </c>
      <c r="AT803" s="1318"/>
    </row>
    <row r="804" spans="2:46" s="115" customFormat="1" ht="24" customHeight="1">
      <c r="B804" s="1817"/>
      <c r="C804" s="228" t="s">
        <v>12717</v>
      </c>
      <c r="D804" s="228"/>
      <c r="E804" s="227" t="s">
        <v>16579</v>
      </c>
      <c r="F804" s="227" t="s">
        <v>16227</v>
      </c>
      <c r="G804" s="228">
        <v>20033</v>
      </c>
      <c r="H804" s="228">
        <v>3949</v>
      </c>
      <c r="I804" s="228">
        <v>4360</v>
      </c>
      <c r="J804" s="227" t="s">
        <v>1057</v>
      </c>
      <c r="K804" s="227" t="s">
        <v>454</v>
      </c>
      <c r="L804" s="227" t="s">
        <v>54</v>
      </c>
      <c r="M804" s="228">
        <v>29</v>
      </c>
      <c r="N804" s="228">
        <v>130</v>
      </c>
      <c r="O804" s="228"/>
      <c r="P804" s="228">
        <v>14</v>
      </c>
      <c r="Q804" s="228"/>
      <c r="R804" s="233"/>
      <c r="S804" s="390"/>
      <c r="T804" s="300">
        <v>2018</v>
      </c>
      <c r="U804" s="233"/>
      <c r="V804" s="233"/>
      <c r="W804" s="233"/>
      <c r="X804" s="233"/>
      <c r="Y804" s="233"/>
      <c r="Z804" s="240"/>
      <c r="AA804" s="228"/>
      <c r="AB804" s="228"/>
      <c r="AC804" s="228"/>
      <c r="AD804" s="228"/>
      <c r="AE804" s="228"/>
      <c r="AF804" s="228"/>
      <c r="AG804" s="228"/>
      <c r="AH804" s="228"/>
      <c r="AI804" s="228"/>
      <c r="AJ804" s="228"/>
      <c r="AK804" s="228"/>
      <c r="AL804" s="228"/>
      <c r="AM804" s="228"/>
      <c r="AN804" s="228"/>
      <c r="AO804" s="228"/>
      <c r="AP804" s="228"/>
      <c r="AQ804" s="228"/>
      <c r="AR804" s="228"/>
      <c r="AS804" s="244"/>
      <c r="AT804" s="1318"/>
    </row>
    <row r="805" spans="2:46" s="115" customFormat="1" ht="24" customHeight="1">
      <c r="B805" s="1817"/>
      <c r="C805" s="228" t="s">
        <v>12717</v>
      </c>
      <c r="D805" s="228"/>
      <c r="E805" s="228" t="s">
        <v>16580</v>
      </c>
      <c r="F805" s="227" t="s">
        <v>16227</v>
      </c>
      <c r="G805" s="228">
        <v>39057</v>
      </c>
      <c r="H805" s="228">
        <v>2996</v>
      </c>
      <c r="I805" s="228">
        <v>2964</v>
      </c>
      <c r="J805" s="228"/>
      <c r="K805" s="228"/>
      <c r="L805" s="228"/>
      <c r="M805" s="228">
        <v>29</v>
      </c>
      <c r="N805" s="228">
        <v>57</v>
      </c>
      <c r="O805" s="228">
        <v>1</v>
      </c>
      <c r="P805" s="228">
        <v>1661</v>
      </c>
      <c r="Q805" s="228">
        <v>243</v>
      </c>
      <c r="R805" s="233"/>
      <c r="S805" s="390">
        <v>2018</v>
      </c>
      <c r="T805" s="300"/>
      <c r="U805" s="233"/>
      <c r="V805" s="233"/>
      <c r="W805" s="233"/>
      <c r="X805" s="233"/>
      <c r="Y805" s="233"/>
      <c r="Z805" s="228">
        <v>9980</v>
      </c>
      <c r="AA805" s="228"/>
      <c r="AB805" s="228"/>
      <c r="AC805" s="228"/>
      <c r="AD805" s="228"/>
      <c r="AE805" s="228"/>
      <c r="AF805" s="228"/>
      <c r="AG805" s="228"/>
      <c r="AH805" s="228"/>
      <c r="AI805" s="228"/>
      <c r="AJ805" s="228"/>
      <c r="AK805" s="228"/>
      <c r="AL805" s="228"/>
      <c r="AM805" s="228"/>
      <c r="AN805" s="228"/>
      <c r="AO805" s="228"/>
      <c r="AP805" s="228"/>
      <c r="AQ805" s="228"/>
      <c r="AR805" s="228"/>
      <c r="AS805" s="244"/>
      <c r="AT805" s="1318"/>
    </row>
    <row r="806" spans="2:46" s="115" customFormat="1" ht="24" customHeight="1">
      <c r="B806" s="1817"/>
      <c r="C806" s="228" t="s">
        <v>12549</v>
      </c>
      <c r="D806" s="228"/>
      <c r="E806" s="228" t="s">
        <v>16832</v>
      </c>
      <c r="F806" s="227" t="s">
        <v>12707</v>
      </c>
      <c r="G806" s="244">
        <v>5934</v>
      </c>
      <c r="H806" s="244">
        <v>850.62</v>
      </c>
      <c r="I806" s="244">
        <v>986.34</v>
      </c>
      <c r="J806" s="244"/>
      <c r="K806" s="244"/>
      <c r="L806" s="228"/>
      <c r="M806" s="228"/>
      <c r="N806" s="228"/>
      <c r="O806" s="228"/>
      <c r="P806" s="233"/>
      <c r="Q806" s="233"/>
      <c r="R806" s="233"/>
      <c r="S806" s="390"/>
      <c r="T806" s="241">
        <v>2022</v>
      </c>
      <c r="U806" s="233"/>
      <c r="V806" s="233"/>
      <c r="W806" s="233"/>
      <c r="X806" s="233"/>
      <c r="Y806" s="233"/>
      <c r="Z806" s="240"/>
      <c r="AA806" s="228"/>
      <c r="AB806" s="228"/>
      <c r="AC806" s="228"/>
      <c r="AD806" s="228"/>
      <c r="AE806" s="228"/>
      <c r="AF806" s="228"/>
      <c r="AG806" s="228"/>
      <c r="AH806" s="228"/>
      <c r="AI806" s="228"/>
      <c r="AJ806" s="228"/>
      <c r="AK806" s="228"/>
      <c r="AL806" s="228"/>
      <c r="AM806" s="228"/>
      <c r="AN806" s="228"/>
      <c r="AO806" s="228"/>
      <c r="AP806" s="228"/>
      <c r="AQ806" s="228"/>
      <c r="AR806" s="228"/>
      <c r="AS806" s="529"/>
      <c r="AT806" s="1318"/>
    </row>
    <row r="807" spans="2:46" s="115" customFormat="1" ht="24" customHeight="1">
      <c r="B807" s="1817"/>
      <c r="C807" s="228" t="s">
        <v>2827</v>
      </c>
      <c r="D807" s="228" t="s">
        <v>22072</v>
      </c>
      <c r="E807" s="228" t="s">
        <v>15739</v>
      </c>
      <c r="F807" s="228" t="s">
        <v>2827</v>
      </c>
      <c r="G807" s="228">
        <v>1448</v>
      </c>
      <c r="H807" s="228"/>
      <c r="I807" s="228"/>
      <c r="J807" s="228"/>
      <c r="K807" s="228"/>
      <c r="L807" s="228"/>
      <c r="M807" s="228"/>
      <c r="N807" s="228">
        <v>1448</v>
      </c>
      <c r="O807" s="228"/>
      <c r="P807" s="233"/>
      <c r="Q807" s="233"/>
      <c r="R807" s="233"/>
      <c r="S807" s="390"/>
      <c r="T807" s="300">
        <v>2009</v>
      </c>
      <c r="U807" s="233"/>
      <c r="V807" s="233"/>
      <c r="W807" s="233"/>
      <c r="X807" s="233"/>
      <c r="Y807" s="233"/>
      <c r="Z807" s="240"/>
      <c r="AA807" s="228"/>
      <c r="AB807" s="228"/>
      <c r="AC807" s="228"/>
      <c r="AD807" s="228"/>
      <c r="AE807" s="228"/>
      <c r="AF807" s="228"/>
      <c r="AG807" s="228"/>
      <c r="AH807" s="228"/>
      <c r="AI807" s="228"/>
      <c r="AJ807" s="228"/>
      <c r="AK807" s="228"/>
      <c r="AL807" s="228"/>
      <c r="AM807" s="228"/>
      <c r="AN807" s="228"/>
      <c r="AO807" s="228"/>
      <c r="AP807" s="228"/>
      <c r="AQ807" s="228"/>
      <c r="AR807" s="228"/>
      <c r="AS807" s="244" t="s">
        <v>2165</v>
      </c>
      <c r="AT807" s="1318"/>
    </row>
    <row r="808" spans="2:46" s="115" customFormat="1" ht="24" customHeight="1">
      <c r="B808" s="1817"/>
      <c r="C808" s="228" t="s">
        <v>2827</v>
      </c>
      <c r="D808" s="228" t="s">
        <v>22073</v>
      </c>
      <c r="E808" s="228" t="s">
        <v>15740</v>
      </c>
      <c r="F808" s="228" t="s">
        <v>2827</v>
      </c>
      <c r="G808" s="228">
        <v>860</v>
      </c>
      <c r="H808" s="228"/>
      <c r="I808" s="228"/>
      <c r="J808" s="228">
        <v>24</v>
      </c>
      <c r="K808" s="228">
        <v>34</v>
      </c>
      <c r="L808" s="228"/>
      <c r="M808" s="228"/>
      <c r="N808" s="228">
        <v>816</v>
      </c>
      <c r="O808" s="228"/>
      <c r="P808" s="233"/>
      <c r="Q808" s="233"/>
      <c r="R808" s="233"/>
      <c r="S808" s="390"/>
      <c r="T808" s="300">
        <v>2009</v>
      </c>
      <c r="U808" s="233"/>
      <c r="V808" s="233"/>
      <c r="W808" s="233"/>
      <c r="X808" s="233"/>
      <c r="Y808" s="233"/>
      <c r="Z808" s="240"/>
      <c r="AA808" s="228"/>
      <c r="AB808" s="228"/>
      <c r="AC808" s="228"/>
      <c r="AD808" s="228"/>
      <c r="AE808" s="228"/>
      <c r="AF808" s="228"/>
      <c r="AG808" s="228"/>
      <c r="AH808" s="228"/>
      <c r="AI808" s="228"/>
      <c r="AJ808" s="228"/>
      <c r="AK808" s="228"/>
      <c r="AL808" s="228"/>
      <c r="AM808" s="228"/>
      <c r="AN808" s="228"/>
      <c r="AO808" s="228"/>
      <c r="AP808" s="228"/>
      <c r="AQ808" s="228"/>
      <c r="AR808" s="228"/>
      <c r="AS808" s="244" t="s">
        <v>1440</v>
      </c>
      <c r="AT808" s="1318"/>
    </row>
    <row r="809" spans="2:46" s="115" customFormat="1" ht="24" customHeight="1">
      <c r="B809" s="1817"/>
      <c r="C809" s="228" t="s">
        <v>2827</v>
      </c>
      <c r="D809" s="228" t="s">
        <v>21706</v>
      </c>
      <c r="E809" s="228" t="s">
        <v>15742</v>
      </c>
      <c r="F809" s="228" t="s">
        <v>2827</v>
      </c>
      <c r="G809" s="228">
        <v>1614</v>
      </c>
      <c r="H809" s="228"/>
      <c r="I809" s="228"/>
      <c r="J809" s="228"/>
      <c r="K809" s="228"/>
      <c r="L809" s="228"/>
      <c r="M809" s="228"/>
      <c r="N809" s="228">
        <v>1614</v>
      </c>
      <c r="O809" s="228"/>
      <c r="P809" s="233"/>
      <c r="Q809" s="233"/>
      <c r="R809" s="233"/>
      <c r="S809" s="390"/>
      <c r="T809" s="300">
        <v>2019</v>
      </c>
      <c r="U809" s="233"/>
      <c r="V809" s="233"/>
      <c r="W809" s="233"/>
      <c r="X809" s="233"/>
      <c r="Y809" s="233"/>
      <c r="Z809" s="240"/>
      <c r="AA809" s="228"/>
      <c r="AB809" s="228"/>
      <c r="AC809" s="228"/>
      <c r="AD809" s="228"/>
      <c r="AE809" s="228"/>
      <c r="AF809" s="228"/>
      <c r="AG809" s="228"/>
      <c r="AH809" s="228"/>
      <c r="AI809" s="228"/>
      <c r="AJ809" s="228"/>
      <c r="AK809" s="228"/>
      <c r="AL809" s="228"/>
      <c r="AM809" s="228"/>
      <c r="AN809" s="228"/>
      <c r="AO809" s="228"/>
      <c r="AP809" s="228"/>
      <c r="AQ809" s="228"/>
      <c r="AR809" s="228"/>
      <c r="AS809" s="244" t="s">
        <v>711</v>
      </c>
      <c r="AT809" s="1318"/>
    </row>
    <row r="810" spans="2:46" s="115" customFormat="1" ht="24" customHeight="1">
      <c r="B810" s="1817"/>
      <c r="C810" s="228" t="s">
        <v>16283</v>
      </c>
      <c r="D810" s="228" t="s">
        <v>21706</v>
      </c>
      <c r="E810" s="228" t="s">
        <v>16657</v>
      </c>
      <c r="F810" s="228" t="s">
        <v>16283</v>
      </c>
      <c r="G810" s="228"/>
      <c r="H810" s="228"/>
      <c r="I810" s="228"/>
      <c r="J810" s="228"/>
      <c r="K810" s="228"/>
      <c r="L810" s="228"/>
      <c r="M810" s="228"/>
      <c r="N810" s="228"/>
      <c r="O810" s="228"/>
      <c r="P810" s="233"/>
      <c r="Q810" s="233"/>
      <c r="R810" s="233"/>
      <c r="S810" s="390"/>
      <c r="T810" s="300">
        <v>2019</v>
      </c>
      <c r="U810" s="233"/>
      <c r="V810" s="233"/>
      <c r="W810" s="233"/>
      <c r="X810" s="233"/>
      <c r="Y810" s="233"/>
      <c r="Z810" s="240"/>
      <c r="AA810" s="228"/>
      <c r="AB810" s="228"/>
      <c r="AC810" s="228"/>
      <c r="AD810" s="228"/>
      <c r="AE810" s="228"/>
      <c r="AF810" s="228"/>
      <c r="AG810" s="228"/>
      <c r="AH810" s="228"/>
      <c r="AI810" s="228"/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44" t="s">
        <v>12567</v>
      </c>
      <c r="AT810" s="1318"/>
    </row>
    <row r="811" spans="2:46" s="115" customFormat="1" ht="24" customHeight="1">
      <c r="B811" s="1817"/>
      <c r="C811" s="228" t="s">
        <v>2827</v>
      </c>
      <c r="D811" s="228" t="s">
        <v>22074</v>
      </c>
      <c r="E811" s="228" t="s">
        <v>15743</v>
      </c>
      <c r="F811" s="228" t="s">
        <v>2827</v>
      </c>
      <c r="G811" s="228">
        <v>528</v>
      </c>
      <c r="H811" s="228"/>
      <c r="I811" s="228"/>
      <c r="J811" s="228">
        <v>16</v>
      </c>
      <c r="K811" s="228">
        <v>33</v>
      </c>
      <c r="L811" s="228"/>
      <c r="M811" s="228"/>
      <c r="N811" s="228">
        <v>528</v>
      </c>
      <c r="O811" s="228"/>
      <c r="P811" s="233"/>
      <c r="Q811" s="233"/>
      <c r="R811" s="233"/>
      <c r="S811" s="390"/>
      <c r="T811" s="300">
        <v>2014</v>
      </c>
      <c r="U811" s="233"/>
      <c r="V811" s="233"/>
      <c r="W811" s="233"/>
      <c r="X811" s="233"/>
      <c r="Y811" s="233"/>
      <c r="Z811" s="240"/>
      <c r="AA811" s="228"/>
      <c r="AB811" s="228"/>
      <c r="AC811" s="228"/>
      <c r="AD811" s="228"/>
      <c r="AE811" s="228"/>
      <c r="AF811" s="228"/>
      <c r="AG811" s="228"/>
      <c r="AH811" s="228"/>
      <c r="AI811" s="228"/>
      <c r="AJ811" s="228"/>
      <c r="AK811" s="228"/>
      <c r="AL811" s="228"/>
      <c r="AM811" s="228"/>
      <c r="AN811" s="228"/>
      <c r="AO811" s="228"/>
      <c r="AP811" s="228"/>
      <c r="AQ811" s="228"/>
      <c r="AR811" s="228"/>
      <c r="AS811" s="244" t="s">
        <v>1440</v>
      </c>
      <c r="AT811" s="1318"/>
    </row>
    <row r="812" spans="2:46" s="115" customFormat="1" ht="24" customHeight="1">
      <c r="B812" s="1817"/>
      <c r="C812" s="228" t="s">
        <v>2827</v>
      </c>
      <c r="D812" s="228" t="s">
        <v>22074</v>
      </c>
      <c r="E812" s="228" t="s">
        <v>15744</v>
      </c>
      <c r="F812" s="228" t="s">
        <v>2827</v>
      </c>
      <c r="G812" s="228">
        <v>858</v>
      </c>
      <c r="H812" s="228"/>
      <c r="I812" s="228"/>
      <c r="J812" s="228">
        <v>13</v>
      </c>
      <c r="K812" s="228">
        <v>33</v>
      </c>
      <c r="L812" s="228"/>
      <c r="M812" s="228"/>
      <c r="N812" s="228">
        <v>585</v>
      </c>
      <c r="O812" s="228"/>
      <c r="P812" s="233"/>
      <c r="Q812" s="233"/>
      <c r="R812" s="233"/>
      <c r="S812" s="390"/>
      <c r="T812" s="300">
        <v>2014</v>
      </c>
      <c r="U812" s="233"/>
      <c r="V812" s="233"/>
      <c r="W812" s="233"/>
      <c r="X812" s="233"/>
      <c r="Y812" s="233"/>
      <c r="Z812" s="240"/>
      <c r="AA812" s="228"/>
      <c r="AB812" s="228"/>
      <c r="AC812" s="228"/>
      <c r="AD812" s="228"/>
      <c r="AE812" s="228"/>
      <c r="AF812" s="228"/>
      <c r="AG812" s="228"/>
      <c r="AH812" s="228"/>
      <c r="AI812" s="228"/>
      <c r="AJ812" s="228"/>
      <c r="AK812" s="228"/>
      <c r="AL812" s="228"/>
      <c r="AM812" s="228"/>
      <c r="AN812" s="228"/>
      <c r="AO812" s="228"/>
      <c r="AP812" s="228"/>
      <c r="AQ812" s="228"/>
      <c r="AR812" s="228"/>
      <c r="AS812" s="244" t="s">
        <v>711</v>
      </c>
      <c r="AT812" s="1318"/>
    </row>
    <row r="813" spans="2:46" s="115" customFormat="1" ht="24" customHeight="1">
      <c r="B813" s="1817"/>
      <c r="C813" s="228" t="s">
        <v>2827</v>
      </c>
      <c r="D813" s="228" t="s">
        <v>22075</v>
      </c>
      <c r="E813" s="244" t="s">
        <v>16658</v>
      </c>
      <c r="F813" s="244" t="s">
        <v>16283</v>
      </c>
      <c r="G813" s="244">
        <v>1500</v>
      </c>
      <c r="H813" s="228"/>
      <c r="I813" s="228"/>
      <c r="J813" s="228"/>
      <c r="K813" s="228"/>
      <c r="L813" s="228"/>
      <c r="M813" s="228"/>
      <c r="N813" s="228"/>
      <c r="O813" s="228"/>
      <c r="P813" s="233"/>
      <c r="Q813" s="233"/>
      <c r="R813" s="233"/>
      <c r="S813" s="390"/>
      <c r="T813" s="300">
        <v>2021</v>
      </c>
      <c r="U813" s="233"/>
      <c r="V813" s="233"/>
      <c r="W813" s="233"/>
      <c r="X813" s="233"/>
      <c r="Y813" s="233"/>
      <c r="Z813" s="240"/>
      <c r="AA813" s="228"/>
      <c r="AB813" s="228"/>
      <c r="AC813" s="228"/>
      <c r="AD813" s="228"/>
      <c r="AE813" s="228"/>
      <c r="AF813" s="228"/>
      <c r="AG813" s="228"/>
      <c r="AH813" s="228"/>
      <c r="AI813" s="228"/>
      <c r="AJ813" s="228"/>
      <c r="AK813" s="228"/>
      <c r="AL813" s="228"/>
      <c r="AM813" s="228"/>
      <c r="AN813" s="228"/>
      <c r="AO813" s="228"/>
      <c r="AP813" s="228"/>
      <c r="AQ813" s="228"/>
      <c r="AR813" s="228"/>
      <c r="AS813" s="244" t="s">
        <v>12567</v>
      </c>
      <c r="AT813" s="1318"/>
    </row>
    <row r="814" spans="2:46" s="115" customFormat="1" ht="24" customHeight="1">
      <c r="B814" s="1817"/>
      <c r="C814" s="228" t="s">
        <v>2827</v>
      </c>
      <c r="D814" s="228" t="s">
        <v>22076</v>
      </c>
      <c r="E814" s="244" t="s">
        <v>18342</v>
      </c>
      <c r="F814" s="227" t="s">
        <v>2829</v>
      </c>
      <c r="G814" s="244">
        <v>256</v>
      </c>
      <c r="H814" s="228"/>
      <c r="I814" s="228"/>
      <c r="J814" s="228"/>
      <c r="K814" s="228"/>
      <c r="L814" s="228"/>
      <c r="M814" s="228"/>
      <c r="N814" s="228"/>
      <c r="O814" s="228"/>
      <c r="P814" s="233"/>
      <c r="Q814" s="233"/>
      <c r="R814" s="233"/>
      <c r="S814" s="390"/>
      <c r="T814" s="300">
        <v>2023</v>
      </c>
      <c r="U814" s="233"/>
      <c r="V814" s="233"/>
      <c r="W814" s="233"/>
      <c r="X814" s="233"/>
      <c r="Y814" s="233"/>
      <c r="Z814" s="240"/>
      <c r="AA814" s="228"/>
      <c r="AB814" s="228"/>
      <c r="AC814" s="228"/>
      <c r="AD814" s="228"/>
      <c r="AE814" s="228"/>
      <c r="AF814" s="228"/>
      <c r="AG814" s="228"/>
      <c r="AH814" s="228"/>
      <c r="AI814" s="228"/>
      <c r="AJ814" s="228"/>
      <c r="AK814" s="228"/>
      <c r="AL814" s="228"/>
      <c r="AM814" s="228"/>
      <c r="AN814" s="228"/>
      <c r="AO814" s="228"/>
      <c r="AP814" s="228"/>
      <c r="AQ814" s="228"/>
      <c r="AR814" s="228"/>
      <c r="AS814" s="244"/>
      <c r="AT814" s="1318"/>
    </row>
    <row r="815" spans="2:46" s="115" customFormat="1" ht="24" customHeight="1">
      <c r="B815" s="1817"/>
      <c r="C815" s="228" t="s">
        <v>2816</v>
      </c>
      <c r="D815" s="228" t="s">
        <v>22077</v>
      </c>
      <c r="E815" s="228" t="s">
        <v>15766</v>
      </c>
      <c r="F815" s="228" t="s">
        <v>2816</v>
      </c>
      <c r="G815" s="228">
        <v>550</v>
      </c>
      <c r="H815" s="228"/>
      <c r="I815" s="228"/>
      <c r="J815" s="228">
        <v>25</v>
      </c>
      <c r="K815" s="228">
        <v>45</v>
      </c>
      <c r="L815" s="228"/>
      <c r="M815" s="228"/>
      <c r="N815" s="228">
        <v>1125</v>
      </c>
      <c r="O815" s="228"/>
      <c r="P815" s="233"/>
      <c r="Q815" s="233"/>
      <c r="R815" s="233"/>
      <c r="S815" s="390"/>
      <c r="T815" s="300">
        <v>2017</v>
      </c>
      <c r="U815" s="233"/>
      <c r="V815" s="233"/>
      <c r="W815" s="233"/>
      <c r="X815" s="233"/>
      <c r="Y815" s="233"/>
      <c r="Z815" s="240"/>
      <c r="AA815" s="228"/>
      <c r="AB815" s="228"/>
      <c r="AC815" s="228"/>
      <c r="AD815" s="228"/>
      <c r="AE815" s="228"/>
      <c r="AF815" s="228"/>
      <c r="AG815" s="228"/>
      <c r="AH815" s="228"/>
      <c r="AI815" s="228"/>
      <c r="AJ815" s="228"/>
      <c r="AK815" s="228"/>
      <c r="AL815" s="228"/>
      <c r="AM815" s="228"/>
      <c r="AN815" s="228"/>
      <c r="AO815" s="228"/>
      <c r="AP815" s="228"/>
      <c r="AQ815" s="228"/>
      <c r="AR815" s="228"/>
      <c r="AS815" s="244"/>
      <c r="AT815" s="1318"/>
    </row>
    <row r="816" spans="2:46" s="115" customFormat="1" ht="24" customHeight="1">
      <c r="B816" s="1817"/>
      <c r="C816" s="228" t="s">
        <v>2816</v>
      </c>
      <c r="D816" s="228" t="s">
        <v>22078</v>
      </c>
      <c r="E816" s="228" t="s">
        <v>15767</v>
      </c>
      <c r="F816" s="228" t="s">
        <v>2816</v>
      </c>
      <c r="G816" s="228">
        <v>1669</v>
      </c>
      <c r="H816" s="228"/>
      <c r="I816" s="228"/>
      <c r="J816" s="228">
        <v>25</v>
      </c>
      <c r="K816" s="228">
        <v>45</v>
      </c>
      <c r="L816" s="228"/>
      <c r="M816" s="228"/>
      <c r="N816" s="228">
        <v>1125</v>
      </c>
      <c r="O816" s="228"/>
      <c r="P816" s="233"/>
      <c r="Q816" s="233"/>
      <c r="R816" s="233"/>
      <c r="S816" s="390"/>
      <c r="T816" s="300">
        <v>2016</v>
      </c>
      <c r="U816" s="233"/>
      <c r="V816" s="233"/>
      <c r="W816" s="233"/>
      <c r="X816" s="233"/>
      <c r="Y816" s="233"/>
      <c r="Z816" s="240"/>
      <c r="AA816" s="228"/>
      <c r="AB816" s="228"/>
      <c r="AC816" s="228"/>
      <c r="AD816" s="228"/>
      <c r="AE816" s="228"/>
      <c r="AF816" s="228"/>
      <c r="AG816" s="228"/>
      <c r="AH816" s="228"/>
      <c r="AI816" s="228"/>
      <c r="AJ816" s="228"/>
      <c r="AK816" s="228"/>
      <c r="AL816" s="228"/>
      <c r="AM816" s="228"/>
      <c r="AN816" s="228"/>
      <c r="AO816" s="228"/>
      <c r="AP816" s="228"/>
      <c r="AQ816" s="228"/>
      <c r="AR816" s="228"/>
      <c r="AS816" s="244"/>
      <c r="AT816" s="1318"/>
    </row>
    <row r="817" spans="2:46" s="115" customFormat="1" ht="24" customHeight="1">
      <c r="B817" s="1817"/>
      <c r="C817" s="228" t="s">
        <v>2816</v>
      </c>
      <c r="D817" s="228" t="s">
        <v>22079</v>
      </c>
      <c r="E817" s="228" t="s">
        <v>15768</v>
      </c>
      <c r="F817" s="228" t="s">
        <v>2816</v>
      </c>
      <c r="G817" s="228">
        <v>550</v>
      </c>
      <c r="H817" s="228"/>
      <c r="I817" s="228"/>
      <c r="J817" s="228">
        <v>25</v>
      </c>
      <c r="K817" s="228">
        <v>45</v>
      </c>
      <c r="L817" s="228"/>
      <c r="M817" s="228"/>
      <c r="N817" s="228">
        <v>1125</v>
      </c>
      <c r="O817" s="228"/>
      <c r="P817" s="233"/>
      <c r="Q817" s="233"/>
      <c r="R817" s="233"/>
      <c r="S817" s="390"/>
      <c r="T817" s="300">
        <v>2017</v>
      </c>
      <c r="U817" s="233"/>
      <c r="V817" s="233"/>
      <c r="W817" s="233"/>
      <c r="X817" s="233"/>
      <c r="Y817" s="233"/>
      <c r="Z817" s="240"/>
      <c r="AA817" s="228"/>
      <c r="AB817" s="228"/>
      <c r="AC817" s="228"/>
      <c r="AD817" s="228"/>
      <c r="AE817" s="228"/>
      <c r="AF817" s="228"/>
      <c r="AG817" s="228"/>
      <c r="AH817" s="228"/>
      <c r="AI817" s="228"/>
      <c r="AJ817" s="228"/>
      <c r="AK817" s="228"/>
      <c r="AL817" s="228"/>
      <c r="AM817" s="228"/>
      <c r="AN817" s="228"/>
      <c r="AO817" s="228"/>
      <c r="AP817" s="228"/>
      <c r="AQ817" s="228"/>
      <c r="AR817" s="228"/>
      <c r="AS817" s="244"/>
      <c r="AT817" s="1318"/>
    </row>
    <row r="818" spans="2:46" s="115" customFormat="1" ht="24" customHeight="1">
      <c r="B818" s="1817"/>
      <c r="C818" s="228" t="s">
        <v>2816</v>
      </c>
      <c r="D818" s="228" t="s">
        <v>22080</v>
      </c>
      <c r="E818" s="228" t="s">
        <v>15769</v>
      </c>
      <c r="F818" s="228" t="s">
        <v>2816</v>
      </c>
      <c r="G818" s="228">
        <v>150</v>
      </c>
      <c r="H818" s="228"/>
      <c r="I818" s="228"/>
      <c r="J818" s="228">
        <v>15</v>
      </c>
      <c r="K818" s="228">
        <v>25</v>
      </c>
      <c r="L818" s="228"/>
      <c r="M818" s="228"/>
      <c r="N818" s="228">
        <v>375</v>
      </c>
      <c r="O818" s="228"/>
      <c r="P818" s="233"/>
      <c r="Q818" s="233"/>
      <c r="R818" s="233"/>
      <c r="S818" s="390"/>
      <c r="T818" s="300">
        <v>2008</v>
      </c>
      <c r="U818" s="233"/>
      <c r="V818" s="233"/>
      <c r="W818" s="233"/>
      <c r="X818" s="233"/>
      <c r="Y818" s="233"/>
      <c r="Z818" s="240"/>
      <c r="AA818" s="228"/>
      <c r="AB818" s="228"/>
      <c r="AC818" s="228"/>
      <c r="AD818" s="228"/>
      <c r="AE818" s="228"/>
      <c r="AF818" s="228"/>
      <c r="AG818" s="228"/>
      <c r="AH818" s="228"/>
      <c r="AI818" s="228"/>
      <c r="AJ818" s="228"/>
      <c r="AK818" s="228"/>
      <c r="AL818" s="228"/>
      <c r="AM818" s="228"/>
      <c r="AN818" s="228"/>
      <c r="AO818" s="228"/>
      <c r="AP818" s="228"/>
      <c r="AQ818" s="228"/>
      <c r="AR818" s="228"/>
      <c r="AS818" s="244"/>
      <c r="AT818" s="1318"/>
    </row>
    <row r="819" spans="2:46" s="115" customFormat="1" ht="24" customHeight="1">
      <c r="B819" s="1817"/>
      <c r="C819" s="228" t="s">
        <v>2816</v>
      </c>
      <c r="D819" s="228" t="s">
        <v>21776</v>
      </c>
      <c r="E819" s="228" t="s">
        <v>18407</v>
      </c>
      <c r="F819" s="228" t="s">
        <v>2816</v>
      </c>
      <c r="G819" s="228">
        <v>2986</v>
      </c>
      <c r="H819" s="228"/>
      <c r="I819" s="228"/>
      <c r="J819" s="228">
        <v>15</v>
      </c>
      <c r="K819" s="228">
        <v>25</v>
      </c>
      <c r="L819" s="228"/>
      <c r="M819" s="228"/>
      <c r="N819" s="228">
        <v>375</v>
      </c>
      <c r="O819" s="228"/>
      <c r="P819" s="233"/>
      <c r="Q819" s="233"/>
      <c r="R819" s="233"/>
      <c r="S819" s="390"/>
      <c r="T819" s="300">
        <v>2006</v>
      </c>
      <c r="U819" s="233"/>
      <c r="V819" s="233"/>
      <c r="W819" s="233"/>
      <c r="X819" s="233"/>
      <c r="Y819" s="233"/>
      <c r="Z819" s="240"/>
      <c r="AA819" s="228"/>
      <c r="AB819" s="228"/>
      <c r="AC819" s="228"/>
      <c r="AD819" s="228"/>
      <c r="AE819" s="228"/>
      <c r="AF819" s="228"/>
      <c r="AG819" s="228"/>
      <c r="AH819" s="228"/>
      <c r="AI819" s="228"/>
      <c r="AJ819" s="228"/>
      <c r="AK819" s="228"/>
      <c r="AL819" s="228"/>
      <c r="AM819" s="228"/>
      <c r="AN819" s="228"/>
      <c r="AO819" s="228"/>
      <c r="AP819" s="228"/>
      <c r="AQ819" s="228"/>
      <c r="AR819" s="228"/>
      <c r="AS819" s="244"/>
      <c r="AT819" s="1318"/>
    </row>
    <row r="820" spans="2:46" s="115" customFormat="1" ht="24" customHeight="1">
      <c r="B820" s="1817"/>
      <c r="C820" s="228" t="s">
        <v>2816</v>
      </c>
      <c r="D820" s="228" t="s">
        <v>22081</v>
      </c>
      <c r="E820" s="228" t="s">
        <v>18408</v>
      </c>
      <c r="F820" s="228" t="s">
        <v>12651</v>
      </c>
      <c r="G820" s="228">
        <v>448</v>
      </c>
      <c r="H820" s="228"/>
      <c r="I820" s="228"/>
      <c r="J820" s="228">
        <v>15</v>
      </c>
      <c r="K820" s="228">
        <v>25</v>
      </c>
      <c r="L820" s="228"/>
      <c r="M820" s="228"/>
      <c r="N820" s="228">
        <v>375</v>
      </c>
      <c r="O820" s="228"/>
      <c r="P820" s="233"/>
      <c r="Q820" s="233"/>
      <c r="R820" s="233"/>
      <c r="S820" s="390"/>
      <c r="T820" s="300">
        <v>2011</v>
      </c>
      <c r="U820" s="233"/>
      <c r="V820" s="233"/>
      <c r="W820" s="233"/>
      <c r="X820" s="233"/>
      <c r="Y820" s="233"/>
      <c r="Z820" s="240"/>
      <c r="AA820" s="228"/>
      <c r="AB820" s="228"/>
      <c r="AC820" s="228"/>
      <c r="AD820" s="228"/>
      <c r="AE820" s="228"/>
      <c r="AF820" s="228"/>
      <c r="AG820" s="228"/>
      <c r="AH820" s="228"/>
      <c r="AI820" s="228"/>
      <c r="AJ820" s="228"/>
      <c r="AK820" s="228"/>
      <c r="AL820" s="228"/>
      <c r="AM820" s="228"/>
      <c r="AN820" s="228"/>
      <c r="AO820" s="228"/>
      <c r="AP820" s="228"/>
      <c r="AQ820" s="228"/>
      <c r="AR820" s="228"/>
      <c r="AS820" s="244"/>
      <c r="AT820" s="1318"/>
    </row>
    <row r="821" spans="2:46" s="115" customFormat="1" ht="24" customHeight="1">
      <c r="B821" s="1817"/>
      <c r="C821" s="228" t="s">
        <v>2816</v>
      </c>
      <c r="D821" s="228" t="s">
        <v>21778</v>
      </c>
      <c r="E821" s="228" t="s">
        <v>15770</v>
      </c>
      <c r="F821" s="228" t="s">
        <v>12651</v>
      </c>
      <c r="G821" s="228">
        <v>324</v>
      </c>
      <c r="H821" s="228"/>
      <c r="I821" s="228"/>
      <c r="J821" s="228">
        <v>15</v>
      </c>
      <c r="K821" s="228">
        <v>25</v>
      </c>
      <c r="L821" s="228"/>
      <c r="M821" s="228"/>
      <c r="N821" s="228">
        <v>375</v>
      </c>
      <c r="O821" s="228"/>
      <c r="P821" s="233"/>
      <c r="Q821" s="233"/>
      <c r="R821" s="233"/>
      <c r="S821" s="390"/>
      <c r="T821" s="300">
        <v>2004</v>
      </c>
      <c r="U821" s="233"/>
      <c r="V821" s="233"/>
      <c r="W821" s="233"/>
      <c r="X821" s="233"/>
      <c r="Y821" s="233"/>
      <c r="Z821" s="240"/>
      <c r="AA821" s="228"/>
      <c r="AB821" s="228"/>
      <c r="AC821" s="228"/>
      <c r="AD821" s="228"/>
      <c r="AE821" s="228"/>
      <c r="AF821" s="228"/>
      <c r="AG821" s="228"/>
      <c r="AH821" s="228"/>
      <c r="AI821" s="228"/>
      <c r="AJ821" s="228"/>
      <c r="AK821" s="228"/>
      <c r="AL821" s="228"/>
      <c r="AM821" s="228"/>
      <c r="AN821" s="228"/>
      <c r="AO821" s="228"/>
      <c r="AP821" s="228"/>
      <c r="AQ821" s="228"/>
      <c r="AR821" s="228"/>
      <c r="AS821" s="244"/>
      <c r="AT821" s="1318"/>
    </row>
    <row r="822" spans="2:46" s="115" customFormat="1" ht="24" customHeight="1">
      <c r="B822" s="1817"/>
      <c r="C822" s="228" t="s">
        <v>2816</v>
      </c>
      <c r="D822" s="228" t="s">
        <v>22082</v>
      </c>
      <c r="E822" s="228" t="s">
        <v>15771</v>
      </c>
      <c r="F822" s="228" t="s">
        <v>12651</v>
      </c>
      <c r="G822" s="228">
        <v>1529.45</v>
      </c>
      <c r="H822" s="228"/>
      <c r="I822" s="228"/>
      <c r="J822" s="228">
        <v>15</v>
      </c>
      <c r="K822" s="228">
        <v>25</v>
      </c>
      <c r="L822" s="228"/>
      <c r="M822" s="228"/>
      <c r="N822" s="228">
        <v>375</v>
      </c>
      <c r="O822" s="228"/>
      <c r="P822" s="233"/>
      <c r="Q822" s="233"/>
      <c r="R822" s="233"/>
      <c r="S822" s="390"/>
      <c r="T822" s="300">
        <v>2018</v>
      </c>
      <c r="U822" s="233"/>
      <c r="V822" s="233"/>
      <c r="W822" s="233"/>
      <c r="X822" s="233"/>
      <c r="Y822" s="233"/>
      <c r="Z822" s="240"/>
      <c r="AA822" s="228"/>
      <c r="AB822" s="228"/>
      <c r="AC822" s="228"/>
      <c r="AD822" s="228"/>
      <c r="AE822" s="228"/>
      <c r="AF822" s="228"/>
      <c r="AG822" s="228"/>
      <c r="AH822" s="228"/>
      <c r="AI822" s="228"/>
      <c r="AJ822" s="228"/>
      <c r="AK822" s="228"/>
      <c r="AL822" s="228"/>
      <c r="AM822" s="228"/>
      <c r="AN822" s="228"/>
      <c r="AO822" s="228"/>
      <c r="AP822" s="228"/>
      <c r="AQ822" s="228"/>
      <c r="AR822" s="228"/>
      <c r="AS822" s="244"/>
      <c r="AT822" s="1318"/>
    </row>
    <row r="823" spans="2:46" s="115" customFormat="1" ht="24" customHeight="1">
      <c r="B823" s="1817"/>
      <c r="C823" s="228" t="s">
        <v>2816</v>
      </c>
      <c r="D823" s="228" t="s">
        <v>22083</v>
      </c>
      <c r="E823" s="228" t="s">
        <v>18409</v>
      </c>
      <c r="F823" s="228" t="s">
        <v>12678</v>
      </c>
      <c r="G823" s="228">
        <v>200</v>
      </c>
      <c r="H823" s="228"/>
      <c r="I823" s="228"/>
      <c r="J823" s="228">
        <v>15</v>
      </c>
      <c r="K823" s="228">
        <v>25</v>
      </c>
      <c r="L823" s="228"/>
      <c r="M823" s="228"/>
      <c r="N823" s="228">
        <v>375</v>
      </c>
      <c r="O823" s="228"/>
      <c r="P823" s="233"/>
      <c r="Q823" s="233"/>
      <c r="R823" s="233"/>
      <c r="S823" s="390"/>
      <c r="T823" s="300">
        <v>2019</v>
      </c>
      <c r="U823" s="233"/>
      <c r="V823" s="233"/>
      <c r="W823" s="233"/>
      <c r="X823" s="233"/>
      <c r="Y823" s="233"/>
      <c r="Z823" s="240"/>
      <c r="AA823" s="228"/>
      <c r="AB823" s="228"/>
      <c r="AC823" s="228"/>
      <c r="AD823" s="228"/>
      <c r="AE823" s="228"/>
      <c r="AF823" s="228"/>
      <c r="AG823" s="228"/>
      <c r="AH823" s="228"/>
      <c r="AI823" s="228"/>
      <c r="AJ823" s="228"/>
      <c r="AK823" s="228"/>
      <c r="AL823" s="228"/>
      <c r="AM823" s="228"/>
      <c r="AN823" s="228"/>
      <c r="AO823" s="228"/>
      <c r="AP823" s="228"/>
      <c r="AQ823" s="228"/>
      <c r="AR823" s="228"/>
      <c r="AS823" s="244"/>
      <c r="AT823" s="1318"/>
    </row>
    <row r="824" spans="2:46" s="115" customFormat="1" ht="24" customHeight="1">
      <c r="B824" s="1817"/>
      <c r="C824" s="228" t="s">
        <v>2816</v>
      </c>
      <c r="D824" s="228" t="s">
        <v>21776</v>
      </c>
      <c r="E824" s="228" t="s">
        <v>18410</v>
      </c>
      <c r="F824" s="228" t="s">
        <v>2816</v>
      </c>
      <c r="G824" s="228">
        <v>2986</v>
      </c>
      <c r="H824" s="228"/>
      <c r="I824" s="228"/>
      <c r="J824" s="228">
        <v>6</v>
      </c>
      <c r="K824" s="228">
        <v>13</v>
      </c>
      <c r="L824" s="228"/>
      <c r="M824" s="228"/>
      <c r="N824" s="228">
        <v>78</v>
      </c>
      <c r="O824" s="228"/>
      <c r="P824" s="233"/>
      <c r="Q824" s="233"/>
      <c r="R824" s="233"/>
      <c r="S824" s="390"/>
      <c r="T824" s="300">
        <v>2006</v>
      </c>
      <c r="U824" s="233"/>
      <c r="V824" s="233"/>
      <c r="W824" s="233"/>
      <c r="X824" s="233"/>
      <c r="Y824" s="233"/>
      <c r="Z824" s="240"/>
      <c r="AA824" s="228"/>
      <c r="AB824" s="228"/>
      <c r="AC824" s="228"/>
      <c r="AD824" s="228"/>
      <c r="AE824" s="228"/>
      <c r="AF824" s="228"/>
      <c r="AG824" s="228"/>
      <c r="AH824" s="228"/>
      <c r="AI824" s="228"/>
      <c r="AJ824" s="228"/>
      <c r="AK824" s="228"/>
      <c r="AL824" s="228"/>
      <c r="AM824" s="228"/>
      <c r="AN824" s="228"/>
      <c r="AO824" s="228"/>
      <c r="AP824" s="228"/>
      <c r="AQ824" s="228"/>
      <c r="AR824" s="228"/>
      <c r="AS824" s="244"/>
      <c r="AT824" s="1318"/>
    </row>
    <row r="825" spans="2:46" s="115" customFormat="1" ht="24" customHeight="1">
      <c r="B825" s="1817"/>
      <c r="C825" s="228" t="s">
        <v>2816</v>
      </c>
      <c r="D825" s="228" t="s">
        <v>22084</v>
      </c>
      <c r="E825" s="228" t="s">
        <v>18411</v>
      </c>
      <c r="F825" s="228" t="s">
        <v>2816</v>
      </c>
      <c r="G825" s="228">
        <v>100</v>
      </c>
      <c r="H825" s="228"/>
      <c r="I825" s="228"/>
      <c r="J825" s="228">
        <v>6</v>
      </c>
      <c r="K825" s="228">
        <v>13</v>
      </c>
      <c r="L825" s="228"/>
      <c r="M825" s="228"/>
      <c r="N825" s="228">
        <v>78</v>
      </c>
      <c r="O825" s="228"/>
      <c r="P825" s="233"/>
      <c r="Q825" s="233"/>
      <c r="R825" s="233"/>
      <c r="S825" s="390"/>
      <c r="T825" s="300">
        <v>2009</v>
      </c>
      <c r="U825" s="233"/>
      <c r="V825" s="233"/>
      <c r="W825" s="233"/>
      <c r="X825" s="233"/>
      <c r="Y825" s="233"/>
      <c r="Z825" s="240"/>
      <c r="AA825" s="228"/>
      <c r="AB825" s="228"/>
      <c r="AC825" s="228"/>
      <c r="AD825" s="228"/>
      <c r="AE825" s="228"/>
      <c r="AF825" s="228"/>
      <c r="AG825" s="228"/>
      <c r="AH825" s="228"/>
      <c r="AI825" s="228"/>
      <c r="AJ825" s="228"/>
      <c r="AK825" s="228"/>
      <c r="AL825" s="228"/>
      <c r="AM825" s="228"/>
      <c r="AN825" s="228"/>
      <c r="AO825" s="228"/>
      <c r="AP825" s="228"/>
      <c r="AQ825" s="228"/>
      <c r="AR825" s="228"/>
      <c r="AS825" s="244"/>
      <c r="AT825" s="1318"/>
    </row>
    <row r="826" spans="2:46" s="115" customFormat="1" ht="24" customHeight="1">
      <c r="B826" s="1817"/>
      <c r="C826" s="228" t="s">
        <v>2816</v>
      </c>
      <c r="D826" s="228" t="s">
        <v>22085</v>
      </c>
      <c r="E826" s="228" t="s">
        <v>15772</v>
      </c>
      <c r="F826" s="228" t="s">
        <v>2816</v>
      </c>
      <c r="G826" s="228">
        <v>1000</v>
      </c>
      <c r="H826" s="228"/>
      <c r="I826" s="228"/>
      <c r="J826" s="228">
        <v>6</v>
      </c>
      <c r="K826" s="228">
        <v>13</v>
      </c>
      <c r="L826" s="228"/>
      <c r="M826" s="228"/>
      <c r="N826" s="228">
        <v>78</v>
      </c>
      <c r="O826" s="228"/>
      <c r="P826" s="233"/>
      <c r="Q826" s="233"/>
      <c r="R826" s="233"/>
      <c r="S826" s="390"/>
      <c r="T826" s="300">
        <v>2005</v>
      </c>
      <c r="U826" s="233"/>
      <c r="V826" s="233"/>
      <c r="W826" s="233"/>
      <c r="X826" s="233"/>
      <c r="Y826" s="233"/>
      <c r="Z826" s="240"/>
      <c r="AA826" s="228"/>
      <c r="AB826" s="228"/>
      <c r="AC826" s="228"/>
      <c r="AD826" s="228"/>
      <c r="AE826" s="228"/>
      <c r="AF826" s="228"/>
      <c r="AG826" s="228"/>
      <c r="AH826" s="228"/>
      <c r="AI826" s="228"/>
      <c r="AJ826" s="228"/>
      <c r="AK826" s="228"/>
      <c r="AL826" s="228"/>
      <c r="AM826" s="228"/>
      <c r="AN826" s="228"/>
      <c r="AO826" s="228"/>
      <c r="AP826" s="228"/>
      <c r="AQ826" s="228"/>
      <c r="AR826" s="228"/>
      <c r="AS826" s="244"/>
      <c r="AT826" s="1318"/>
    </row>
    <row r="827" spans="2:46" s="115" customFormat="1" ht="24" customHeight="1">
      <c r="B827" s="1817"/>
      <c r="C827" s="228" t="s">
        <v>2816</v>
      </c>
      <c r="D827" s="228" t="s">
        <v>22086</v>
      </c>
      <c r="E827" s="228" t="s">
        <v>15773</v>
      </c>
      <c r="F827" s="228" t="s">
        <v>2816</v>
      </c>
      <c r="G827" s="228">
        <v>199</v>
      </c>
      <c r="H827" s="228"/>
      <c r="I827" s="228"/>
      <c r="J827" s="228">
        <v>6</v>
      </c>
      <c r="K827" s="228">
        <v>13</v>
      </c>
      <c r="L827" s="228"/>
      <c r="M827" s="228"/>
      <c r="N827" s="228">
        <v>78</v>
      </c>
      <c r="O827" s="228"/>
      <c r="P827" s="233"/>
      <c r="Q827" s="233"/>
      <c r="R827" s="233"/>
      <c r="S827" s="390"/>
      <c r="T827" s="300">
        <v>2005</v>
      </c>
      <c r="U827" s="233"/>
      <c r="V827" s="233"/>
      <c r="W827" s="233"/>
      <c r="X827" s="233"/>
      <c r="Y827" s="233"/>
      <c r="Z827" s="240"/>
      <c r="AA827" s="228"/>
      <c r="AB827" s="228"/>
      <c r="AC827" s="228"/>
      <c r="AD827" s="228"/>
      <c r="AE827" s="228"/>
      <c r="AF827" s="228"/>
      <c r="AG827" s="228"/>
      <c r="AH827" s="228"/>
      <c r="AI827" s="228"/>
      <c r="AJ827" s="228"/>
      <c r="AK827" s="228"/>
      <c r="AL827" s="228"/>
      <c r="AM827" s="228"/>
      <c r="AN827" s="228"/>
      <c r="AO827" s="228"/>
      <c r="AP827" s="228"/>
      <c r="AQ827" s="228"/>
      <c r="AR827" s="228"/>
      <c r="AS827" s="244"/>
      <c r="AT827" s="1318"/>
    </row>
    <row r="828" spans="2:46" s="115" customFormat="1" ht="24" customHeight="1">
      <c r="B828" s="1817"/>
      <c r="C828" s="228" t="s">
        <v>2816</v>
      </c>
      <c r="D828" s="228" t="s">
        <v>22087</v>
      </c>
      <c r="E828" s="228" t="s">
        <v>18412</v>
      </c>
      <c r="F828" s="228" t="s">
        <v>2816</v>
      </c>
      <c r="G828" s="228">
        <v>300</v>
      </c>
      <c r="H828" s="228"/>
      <c r="I828" s="228"/>
      <c r="J828" s="228">
        <v>6</v>
      </c>
      <c r="K828" s="228">
        <v>13</v>
      </c>
      <c r="L828" s="228"/>
      <c r="M828" s="228"/>
      <c r="N828" s="228">
        <v>78</v>
      </c>
      <c r="O828" s="228"/>
      <c r="P828" s="233"/>
      <c r="Q828" s="233"/>
      <c r="R828" s="233"/>
      <c r="S828" s="390"/>
      <c r="T828" s="300">
        <v>1997</v>
      </c>
      <c r="U828" s="233"/>
      <c r="V828" s="233"/>
      <c r="W828" s="233"/>
      <c r="X828" s="233"/>
      <c r="Y828" s="233"/>
      <c r="Z828" s="240"/>
      <c r="AA828" s="228"/>
      <c r="AB828" s="228"/>
      <c r="AC828" s="228"/>
      <c r="AD828" s="228"/>
      <c r="AE828" s="228"/>
      <c r="AF828" s="228"/>
      <c r="AG828" s="228"/>
      <c r="AH828" s="228"/>
      <c r="AI828" s="228"/>
      <c r="AJ828" s="228"/>
      <c r="AK828" s="228"/>
      <c r="AL828" s="228"/>
      <c r="AM828" s="228"/>
      <c r="AN828" s="228"/>
      <c r="AO828" s="228"/>
      <c r="AP828" s="228"/>
      <c r="AQ828" s="228"/>
      <c r="AR828" s="228"/>
      <c r="AS828" s="244"/>
      <c r="AT828" s="1318"/>
    </row>
    <row r="829" spans="2:46" s="115" customFormat="1" ht="24" customHeight="1">
      <c r="B829" s="1817"/>
      <c r="C829" s="228" t="s">
        <v>2816</v>
      </c>
      <c r="D829" s="228" t="s">
        <v>22088</v>
      </c>
      <c r="E829" s="228" t="s">
        <v>15774</v>
      </c>
      <c r="F829" s="228" t="s">
        <v>2816</v>
      </c>
      <c r="G829" s="228">
        <v>550</v>
      </c>
      <c r="H829" s="228"/>
      <c r="I829" s="228"/>
      <c r="J829" s="228">
        <v>6</v>
      </c>
      <c r="K829" s="228">
        <v>13</v>
      </c>
      <c r="L829" s="228"/>
      <c r="M829" s="228"/>
      <c r="N829" s="228">
        <v>78</v>
      </c>
      <c r="O829" s="228"/>
      <c r="P829" s="233"/>
      <c r="Q829" s="233"/>
      <c r="R829" s="233"/>
      <c r="S829" s="390"/>
      <c r="T829" s="300">
        <v>1997</v>
      </c>
      <c r="U829" s="233"/>
      <c r="V829" s="233"/>
      <c r="W829" s="233"/>
      <c r="X829" s="233"/>
      <c r="Y829" s="233"/>
      <c r="Z829" s="240"/>
      <c r="AA829" s="228"/>
      <c r="AB829" s="228"/>
      <c r="AC829" s="228"/>
      <c r="AD829" s="228"/>
      <c r="AE829" s="228"/>
      <c r="AF829" s="228"/>
      <c r="AG829" s="228"/>
      <c r="AH829" s="228"/>
      <c r="AI829" s="228"/>
      <c r="AJ829" s="228"/>
      <c r="AK829" s="228"/>
      <c r="AL829" s="228"/>
      <c r="AM829" s="228"/>
      <c r="AN829" s="228"/>
      <c r="AO829" s="228"/>
      <c r="AP829" s="228"/>
      <c r="AQ829" s="228"/>
      <c r="AR829" s="228"/>
      <c r="AS829" s="244"/>
      <c r="AT829" s="1318"/>
    </row>
    <row r="830" spans="2:46" s="115" customFormat="1" ht="24" customHeight="1">
      <c r="B830" s="1817"/>
      <c r="C830" s="228" t="s">
        <v>2816</v>
      </c>
      <c r="D830" s="228" t="s">
        <v>22089</v>
      </c>
      <c r="E830" s="228" t="s">
        <v>11095</v>
      </c>
      <c r="F830" s="228" t="s">
        <v>2816</v>
      </c>
      <c r="G830" s="228">
        <v>3880</v>
      </c>
      <c r="H830" s="228"/>
      <c r="I830" s="228"/>
      <c r="J830" s="228">
        <v>15</v>
      </c>
      <c r="K830" s="228">
        <v>25</v>
      </c>
      <c r="L830" s="228"/>
      <c r="M830" s="228"/>
      <c r="N830" s="228">
        <v>375</v>
      </c>
      <c r="O830" s="228"/>
      <c r="P830" s="233"/>
      <c r="Q830" s="233"/>
      <c r="R830" s="233"/>
      <c r="S830" s="390"/>
      <c r="T830" s="300">
        <v>2019</v>
      </c>
      <c r="U830" s="233"/>
      <c r="V830" s="233"/>
      <c r="W830" s="233"/>
      <c r="X830" s="233"/>
      <c r="Y830" s="233"/>
      <c r="Z830" s="240"/>
      <c r="AA830" s="228"/>
      <c r="AB830" s="228"/>
      <c r="AC830" s="228"/>
      <c r="AD830" s="228"/>
      <c r="AE830" s="228"/>
      <c r="AF830" s="228"/>
      <c r="AG830" s="228"/>
      <c r="AH830" s="228"/>
      <c r="AI830" s="228"/>
      <c r="AJ830" s="228"/>
      <c r="AK830" s="228"/>
      <c r="AL830" s="228"/>
      <c r="AM830" s="228"/>
      <c r="AN830" s="228"/>
      <c r="AO830" s="228"/>
      <c r="AP830" s="228"/>
      <c r="AQ830" s="228"/>
      <c r="AR830" s="228"/>
      <c r="AS830" s="244"/>
      <c r="AT830" s="1318"/>
    </row>
    <row r="831" spans="2:46" s="115" customFormat="1" ht="24" customHeight="1">
      <c r="B831" s="1817"/>
      <c r="C831" s="228" t="s">
        <v>2816</v>
      </c>
      <c r="D831" s="228" t="s">
        <v>20534</v>
      </c>
      <c r="E831" s="228" t="s">
        <v>15775</v>
      </c>
      <c r="F831" s="228" t="s">
        <v>12651</v>
      </c>
      <c r="G831" s="228">
        <v>1854</v>
      </c>
      <c r="H831" s="228"/>
      <c r="I831" s="228"/>
      <c r="J831" s="228">
        <v>20</v>
      </c>
      <c r="K831" s="228">
        <v>30</v>
      </c>
      <c r="L831" s="228"/>
      <c r="M831" s="228"/>
      <c r="N831" s="228">
        <v>600</v>
      </c>
      <c r="O831" s="228"/>
      <c r="P831" s="233"/>
      <c r="Q831" s="233"/>
      <c r="R831" s="233"/>
      <c r="S831" s="390"/>
      <c r="T831" s="300">
        <v>2011</v>
      </c>
      <c r="U831" s="233"/>
      <c r="V831" s="233"/>
      <c r="W831" s="233"/>
      <c r="X831" s="233"/>
      <c r="Y831" s="233"/>
      <c r="Z831" s="240"/>
      <c r="AA831" s="228"/>
      <c r="AB831" s="228"/>
      <c r="AC831" s="228"/>
      <c r="AD831" s="228"/>
      <c r="AE831" s="228"/>
      <c r="AF831" s="228"/>
      <c r="AG831" s="228"/>
      <c r="AH831" s="228"/>
      <c r="AI831" s="228"/>
      <c r="AJ831" s="228"/>
      <c r="AK831" s="228"/>
      <c r="AL831" s="228"/>
      <c r="AM831" s="228"/>
      <c r="AN831" s="228"/>
      <c r="AO831" s="228"/>
      <c r="AP831" s="228"/>
      <c r="AQ831" s="228"/>
      <c r="AR831" s="228"/>
      <c r="AS831" s="244"/>
      <c r="AT831" s="1318"/>
    </row>
    <row r="832" spans="2:46" s="115" customFormat="1" ht="24" customHeight="1">
      <c r="B832" s="1817"/>
      <c r="C832" s="228" t="s">
        <v>2816</v>
      </c>
      <c r="D832" s="228" t="s">
        <v>22090</v>
      </c>
      <c r="E832" s="228" t="s">
        <v>15776</v>
      </c>
      <c r="F832" s="228" t="s">
        <v>2816</v>
      </c>
      <c r="G832" s="228">
        <v>643</v>
      </c>
      <c r="H832" s="228"/>
      <c r="I832" s="228"/>
      <c r="J832" s="228">
        <v>20</v>
      </c>
      <c r="K832" s="228">
        <v>30</v>
      </c>
      <c r="L832" s="228"/>
      <c r="M832" s="228"/>
      <c r="N832" s="228">
        <v>600</v>
      </c>
      <c r="O832" s="228"/>
      <c r="P832" s="233"/>
      <c r="Q832" s="233"/>
      <c r="R832" s="233"/>
      <c r="S832" s="390"/>
      <c r="T832" s="300">
        <v>2015</v>
      </c>
      <c r="U832" s="233"/>
      <c r="V832" s="233"/>
      <c r="W832" s="233"/>
      <c r="X832" s="233"/>
      <c r="Y832" s="233"/>
      <c r="Z832" s="240"/>
      <c r="AA832" s="228"/>
      <c r="AB832" s="228"/>
      <c r="AC832" s="228"/>
      <c r="AD832" s="228"/>
      <c r="AE832" s="228"/>
      <c r="AF832" s="228"/>
      <c r="AG832" s="228"/>
      <c r="AH832" s="228"/>
      <c r="AI832" s="228"/>
      <c r="AJ832" s="228"/>
      <c r="AK832" s="228"/>
      <c r="AL832" s="228"/>
      <c r="AM832" s="228"/>
      <c r="AN832" s="228"/>
      <c r="AO832" s="228"/>
      <c r="AP832" s="228"/>
      <c r="AQ832" s="228"/>
      <c r="AR832" s="228"/>
      <c r="AS832" s="244"/>
      <c r="AT832" s="1318"/>
    </row>
    <row r="833" spans="2:46" s="115" customFormat="1" ht="24" customHeight="1">
      <c r="B833" s="1817"/>
      <c r="C833" s="228" t="s">
        <v>2816</v>
      </c>
      <c r="D833" s="228" t="s">
        <v>22091</v>
      </c>
      <c r="E833" s="228" t="s">
        <v>15777</v>
      </c>
      <c r="F833" s="228" t="s">
        <v>2816</v>
      </c>
      <c r="G833" s="228">
        <v>1125</v>
      </c>
      <c r="H833" s="228"/>
      <c r="I833" s="228"/>
      <c r="J833" s="228">
        <v>20</v>
      </c>
      <c r="K833" s="228">
        <v>30</v>
      </c>
      <c r="L833" s="228"/>
      <c r="M833" s="228"/>
      <c r="N833" s="228">
        <v>600</v>
      </c>
      <c r="O833" s="228"/>
      <c r="P833" s="233"/>
      <c r="Q833" s="233"/>
      <c r="R833" s="233"/>
      <c r="S833" s="390"/>
      <c r="T833" s="300">
        <v>2003</v>
      </c>
      <c r="U833" s="233"/>
      <c r="V833" s="233"/>
      <c r="W833" s="233"/>
      <c r="X833" s="233"/>
      <c r="Y833" s="233"/>
      <c r="Z833" s="240"/>
      <c r="AA833" s="228"/>
      <c r="AB833" s="228"/>
      <c r="AC833" s="228"/>
      <c r="AD833" s="228"/>
      <c r="AE833" s="228"/>
      <c r="AF833" s="228"/>
      <c r="AG833" s="228"/>
      <c r="AH833" s="228"/>
      <c r="AI833" s="228"/>
      <c r="AJ833" s="228"/>
      <c r="AK833" s="228"/>
      <c r="AL833" s="228"/>
      <c r="AM833" s="228"/>
      <c r="AN833" s="228"/>
      <c r="AO833" s="228"/>
      <c r="AP833" s="228"/>
      <c r="AQ833" s="228"/>
      <c r="AR833" s="228"/>
      <c r="AS833" s="244"/>
      <c r="AT833" s="1318"/>
    </row>
    <row r="834" spans="2:46" s="115" customFormat="1" ht="24" customHeight="1">
      <c r="B834" s="1817"/>
      <c r="C834" s="228" t="s">
        <v>2816</v>
      </c>
      <c r="D834" s="228" t="s">
        <v>21775</v>
      </c>
      <c r="E834" s="228" t="s">
        <v>18413</v>
      </c>
      <c r="F834" s="228" t="s">
        <v>2816</v>
      </c>
      <c r="G834" s="228">
        <v>1000</v>
      </c>
      <c r="H834" s="228"/>
      <c r="I834" s="228"/>
      <c r="J834" s="228">
        <v>20</v>
      </c>
      <c r="K834" s="228">
        <v>30</v>
      </c>
      <c r="L834" s="228"/>
      <c r="M834" s="228"/>
      <c r="N834" s="228">
        <v>600</v>
      </c>
      <c r="O834" s="228"/>
      <c r="P834" s="233"/>
      <c r="Q834" s="233"/>
      <c r="R834" s="233"/>
      <c r="S834" s="390"/>
      <c r="T834" s="300">
        <v>2001</v>
      </c>
      <c r="U834" s="233"/>
      <c r="V834" s="233"/>
      <c r="W834" s="233"/>
      <c r="X834" s="233"/>
      <c r="Y834" s="233"/>
      <c r="Z834" s="240"/>
      <c r="AA834" s="228"/>
      <c r="AB834" s="228"/>
      <c r="AC834" s="228"/>
      <c r="AD834" s="228"/>
      <c r="AE834" s="228"/>
      <c r="AF834" s="228"/>
      <c r="AG834" s="228"/>
      <c r="AH834" s="228"/>
      <c r="AI834" s="228"/>
      <c r="AJ834" s="228"/>
      <c r="AK834" s="228"/>
      <c r="AL834" s="228"/>
      <c r="AM834" s="228"/>
      <c r="AN834" s="228"/>
      <c r="AO834" s="228"/>
      <c r="AP834" s="228"/>
      <c r="AQ834" s="228"/>
      <c r="AR834" s="228"/>
      <c r="AS834" s="244"/>
      <c r="AT834" s="1318"/>
    </row>
    <row r="835" spans="2:46" s="115" customFormat="1" ht="24" customHeight="1">
      <c r="B835" s="1817"/>
      <c r="C835" s="228" t="s">
        <v>2816</v>
      </c>
      <c r="D835" s="228" t="s">
        <v>22092</v>
      </c>
      <c r="E835" s="228" t="s">
        <v>15778</v>
      </c>
      <c r="F835" s="228" t="s">
        <v>12651</v>
      </c>
      <c r="G835" s="228">
        <v>1012</v>
      </c>
      <c r="H835" s="228"/>
      <c r="I835" s="228"/>
      <c r="J835" s="228">
        <v>20</v>
      </c>
      <c r="K835" s="228">
        <v>30</v>
      </c>
      <c r="L835" s="228"/>
      <c r="M835" s="228"/>
      <c r="N835" s="228">
        <v>600</v>
      </c>
      <c r="O835" s="228"/>
      <c r="P835" s="233"/>
      <c r="Q835" s="233"/>
      <c r="R835" s="233"/>
      <c r="S835" s="390"/>
      <c r="T835" s="300">
        <v>2011</v>
      </c>
      <c r="U835" s="233"/>
      <c r="V835" s="233"/>
      <c r="W835" s="233"/>
      <c r="X835" s="233"/>
      <c r="Y835" s="233"/>
      <c r="Z835" s="240"/>
      <c r="AA835" s="228"/>
      <c r="AB835" s="228"/>
      <c r="AC835" s="228"/>
      <c r="AD835" s="228"/>
      <c r="AE835" s="228"/>
      <c r="AF835" s="228"/>
      <c r="AG835" s="228"/>
      <c r="AH835" s="228"/>
      <c r="AI835" s="228"/>
      <c r="AJ835" s="228"/>
      <c r="AK835" s="228"/>
      <c r="AL835" s="228"/>
      <c r="AM835" s="228"/>
      <c r="AN835" s="228"/>
      <c r="AO835" s="228"/>
      <c r="AP835" s="228"/>
      <c r="AQ835" s="228"/>
      <c r="AR835" s="228"/>
      <c r="AS835" s="244"/>
      <c r="AT835" s="1318"/>
    </row>
    <row r="836" spans="2:46" s="115" customFormat="1" ht="24" customHeight="1">
      <c r="B836" s="1817"/>
      <c r="C836" s="228" t="s">
        <v>2816</v>
      </c>
      <c r="D836" s="228" t="s">
        <v>21777</v>
      </c>
      <c r="E836" s="228" t="s">
        <v>18414</v>
      </c>
      <c r="F836" s="228" t="s">
        <v>2816</v>
      </c>
      <c r="G836" s="228">
        <v>1737</v>
      </c>
      <c r="H836" s="228"/>
      <c r="I836" s="228"/>
      <c r="J836" s="228">
        <v>20</v>
      </c>
      <c r="K836" s="228">
        <v>30</v>
      </c>
      <c r="L836" s="228"/>
      <c r="M836" s="228"/>
      <c r="N836" s="228">
        <v>600</v>
      </c>
      <c r="O836" s="228"/>
      <c r="P836" s="233"/>
      <c r="Q836" s="233"/>
      <c r="R836" s="233"/>
      <c r="S836" s="390"/>
      <c r="T836" s="300">
        <v>2009</v>
      </c>
      <c r="U836" s="233"/>
      <c r="V836" s="233"/>
      <c r="W836" s="233"/>
      <c r="X836" s="233"/>
      <c r="Y836" s="233"/>
      <c r="Z836" s="240"/>
      <c r="AA836" s="228"/>
      <c r="AB836" s="228"/>
      <c r="AC836" s="228"/>
      <c r="AD836" s="228"/>
      <c r="AE836" s="228"/>
      <c r="AF836" s="228"/>
      <c r="AG836" s="228"/>
      <c r="AH836" s="228"/>
      <c r="AI836" s="228"/>
      <c r="AJ836" s="228"/>
      <c r="AK836" s="228"/>
      <c r="AL836" s="228"/>
      <c r="AM836" s="228"/>
      <c r="AN836" s="228"/>
      <c r="AO836" s="228"/>
      <c r="AP836" s="228"/>
      <c r="AQ836" s="228"/>
      <c r="AR836" s="228"/>
      <c r="AS836" s="244"/>
      <c r="AT836" s="1318"/>
    </row>
    <row r="837" spans="2:46" s="115" customFormat="1" ht="24" customHeight="1">
      <c r="B837" s="1817"/>
      <c r="C837" s="228" t="s">
        <v>2816</v>
      </c>
      <c r="D837" s="228" t="s">
        <v>22093</v>
      </c>
      <c r="E837" s="228" t="s">
        <v>18415</v>
      </c>
      <c r="F837" s="228" t="s">
        <v>2816</v>
      </c>
      <c r="G837" s="228">
        <v>1400</v>
      </c>
      <c r="H837" s="228"/>
      <c r="I837" s="228"/>
      <c r="J837" s="228">
        <v>20</v>
      </c>
      <c r="K837" s="228">
        <v>30</v>
      </c>
      <c r="L837" s="228"/>
      <c r="M837" s="228"/>
      <c r="N837" s="228">
        <v>600</v>
      </c>
      <c r="O837" s="228"/>
      <c r="P837" s="233"/>
      <c r="Q837" s="233"/>
      <c r="R837" s="233"/>
      <c r="S837" s="390"/>
      <c r="T837" s="300">
        <v>2011</v>
      </c>
      <c r="U837" s="233"/>
      <c r="V837" s="233"/>
      <c r="W837" s="233"/>
      <c r="X837" s="233"/>
      <c r="Y837" s="233"/>
      <c r="Z837" s="240"/>
      <c r="AA837" s="228"/>
      <c r="AB837" s="228"/>
      <c r="AC837" s="228"/>
      <c r="AD837" s="228"/>
      <c r="AE837" s="228"/>
      <c r="AF837" s="228"/>
      <c r="AG837" s="228"/>
      <c r="AH837" s="228"/>
      <c r="AI837" s="228"/>
      <c r="AJ837" s="228"/>
      <c r="AK837" s="228"/>
      <c r="AL837" s="228"/>
      <c r="AM837" s="228"/>
      <c r="AN837" s="228"/>
      <c r="AO837" s="228"/>
      <c r="AP837" s="228"/>
      <c r="AQ837" s="228"/>
      <c r="AR837" s="228"/>
      <c r="AS837" s="818"/>
      <c r="AT837" s="1318"/>
    </row>
    <row r="838" spans="2:46" s="115" customFormat="1" ht="24" customHeight="1">
      <c r="B838" s="1817"/>
      <c r="C838" s="228" t="s">
        <v>2816</v>
      </c>
      <c r="D838" s="228" t="s">
        <v>21779</v>
      </c>
      <c r="E838" s="228" t="s">
        <v>15779</v>
      </c>
      <c r="F838" s="228" t="s">
        <v>12651</v>
      </c>
      <c r="G838" s="228">
        <v>163</v>
      </c>
      <c r="H838" s="228"/>
      <c r="I838" s="228"/>
      <c r="J838" s="228">
        <v>20</v>
      </c>
      <c r="K838" s="228">
        <v>30</v>
      </c>
      <c r="L838" s="228"/>
      <c r="M838" s="228"/>
      <c r="N838" s="228">
        <v>600</v>
      </c>
      <c r="O838" s="228"/>
      <c r="P838" s="233"/>
      <c r="Q838" s="233"/>
      <c r="R838" s="233"/>
      <c r="S838" s="390"/>
      <c r="T838" s="300">
        <v>2015</v>
      </c>
      <c r="U838" s="233"/>
      <c r="V838" s="233"/>
      <c r="W838" s="233"/>
      <c r="X838" s="233"/>
      <c r="Y838" s="233"/>
      <c r="Z838" s="240"/>
      <c r="AA838" s="228"/>
      <c r="AB838" s="228"/>
      <c r="AC838" s="228"/>
      <c r="AD838" s="228"/>
      <c r="AE838" s="228"/>
      <c r="AF838" s="228"/>
      <c r="AG838" s="228"/>
      <c r="AH838" s="228"/>
      <c r="AI838" s="228"/>
      <c r="AJ838" s="228"/>
      <c r="AK838" s="228"/>
      <c r="AL838" s="228"/>
      <c r="AM838" s="228"/>
      <c r="AN838" s="228"/>
      <c r="AO838" s="228"/>
      <c r="AP838" s="228"/>
      <c r="AQ838" s="228"/>
      <c r="AR838" s="228"/>
      <c r="AS838" s="244"/>
      <c r="AT838" s="1318"/>
    </row>
    <row r="839" spans="2:46" s="115" customFormat="1" ht="24" customHeight="1">
      <c r="B839" s="1817"/>
      <c r="C839" s="228" t="s">
        <v>2816</v>
      </c>
      <c r="D839" s="228" t="s">
        <v>22094</v>
      </c>
      <c r="E839" s="228" t="s">
        <v>15780</v>
      </c>
      <c r="F839" s="228" t="s">
        <v>2816</v>
      </c>
      <c r="G839" s="228">
        <v>1270</v>
      </c>
      <c r="H839" s="228"/>
      <c r="I839" s="228"/>
      <c r="J839" s="228">
        <v>20</v>
      </c>
      <c r="K839" s="228">
        <v>30</v>
      </c>
      <c r="L839" s="228"/>
      <c r="M839" s="228"/>
      <c r="N839" s="228">
        <v>600</v>
      </c>
      <c r="O839" s="228"/>
      <c r="P839" s="233"/>
      <c r="Q839" s="233"/>
      <c r="R839" s="233"/>
      <c r="S839" s="390"/>
      <c r="T839" s="300">
        <v>2018</v>
      </c>
      <c r="U839" s="233"/>
      <c r="V839" s="233"/>
      <c r="W839" s="233"/>
      <c r="X839" s="233"/>
      <c r="Y839" s="233"/>
      <c r="Z839" s="240"/>
      <c r="AA839" s="228"/>
      <c r="AB839" s="228"/>
      <c r="AC839" s="228"/>
      <c r="AD839" s="228"/>
      <c r="AE839" s="228"/>
      <c r="AF839" s="228"/>
      <c r="AG839" s="228"/>
      <c r="AH839" s="228"/>
      <c r="AI839" s="228"/>
      <c r="AJ839" s="228"/>
      <c r="AK839" s="228"/>
      <c r="AL839" s="228"/>
      <c r="AM839" s="228"/>
      <c r="AN839" s="228"/>
      <c r="AO839" s="228"/>
      <c r="AP839" s="228"/>
      <c r="AQ839" s="228"/>
      <c r="AR839" s="228"/>
      <c r="AS839" s="244"/>
      <c r="AT839" s="1318"/>
    </row>
    <row r="840" spans="2:46" s="115" customFormat="1" ht="24" customHeight="1">
      <c r="B840" s="1817"/>
      <c r="C840" s="228" t="s">
        <v>12678</v>
      </c>
      <c r="D840" s="228" t="s">
        <v>22095</v>
      </c>
      <c r="E840" s="228" t="s">
        <v>15782</v>
      </c>
      <c r="F840" s="228" t="s">
        <v>12651</v>
      </c>
      <c r="G840" s="228">
        <v>58190</v>
      </c>
      <c r="H840" s="405"/>
      <c r="I840" s="405"/>
      <c r="J840" s="228">
        <v>15</v>
      </c>
      <c r="K840" s="228">
        <v>17</v>
      </c>
      <c r="L840" s="228"/>
      <c r="M840" s="228"/>
      <c r="N840" s="228">
        <v>255</v>
      </c>
      <c r="O840" s="228"/>
      <c r="P840" s="233"/>
      <c r="Q840" s="233"/>
      <c r="R840" s="233"/>
      <c r="S840" s="390"/>
      <c r="T840" s="300">
        <v>2019</v>
      </c>
      <c r="U840" s="233"/>
      <c r="V840" s="233"/>
      <c r="W840" s="233"/>
      <c r="X840" s="233"/>
      <c r="Y840" s="233"/>
      <c r="Z840" s="240">
        <v>980</v>
      </c>
      <c r="AA840" s="228"/>
      <c r="AB840" s="228"/>
      <c r="AC840" s="228"/>
      <c r="AD840" s="228"/>
      <c r="AE840" s="228"/>
      <c r="AF840" s="228"/>
      <c r="AG840" s="228"/>
      <c r="AH840" s="228"/>
      <c r="AI840" s="228"/>
      <c r="AJ840" s="228"/>
      <c r="AK840" s="228"/>
      <c r="AL840" s="228"/>
      <c r="AM840" s="228"/>
      <c r="AN840" s="228"/>
      <c r="AO840" s="228"/>
      <c r="AP840" s="228"/>
      <c r="AQ840" s="228"/>
      <c r="AR840" s="228"/>
      <c r="AS840" s="244" t="s">
        <v>16833</v>
      </c>
      <c r="AT840" s="1318"/>
    </row>
    <row r="841" spans="2:46" s="115" customFormat="1" ht="24" customHeight="1">
      <c r="B841" s="1817"/>
      <c r="C841" s="228" t="s">
        <v>2771</v>
      </c>
      <c r="D841" s="228" t="s">
        <v>22096</v>
      </c>
      <c r="E841" s="228" t="s">
        <v>1315</v>
      </c>
      <c r="F841" s="228" t="s">
        <v>2771</v>
      </c>
      <c r="G841" s="228">
        <v>253</v>
      </c>
      <c r="H841" s="228">
        <v>252.63</v>
      </c>
      <c r="I841" s="228">
        <v>252.63</v>
      </c>
      <c r="J841" s="228"/>
      <c r="K841" s="228"/>
      <c r="L841" s="228"/>
      <c r="M841" s="228"/>
      <c r="N841" s="228">
        <v>253</v>
      </c>
      <c r="O841" s="228"/>
      <c r="P841" s="233"/>
      <c r="Q841" s="233"/>
      <c r="R841" s="233"/>
      <c r="S841" s="390"/>
      <c r="T841" s="300">
        <v>2004</v>
      </c>
      <c r="U841" s="233"/>
      <c r="V841" s="233"/>
      <c r="W841" s="233"/>
      <c r="X841" s="233"/>
      <c r="Y841" s="233"/>
      <c r="Z841" s="240"/>
      <c r="AA841" s="228"/>
      <c r="AB841" s="228"/>
      <c r="AC841" s="228"/>
      <c r="AD841" s="228"/>
      <c r="AE841" s="228"/>
      <c r="AF841" s="228"/>
      <c r="AG841" s="228"/>
      <c r="AH841" s="228"/>
      <c r="AI841" s="228"/>
      <c r="AJ841" s="228"/>
      <c r="AK841" s="228"/>
      <c r="AL841" s="228"/>
      <c r="AM841" s="228"/>
      <c r="AN841" s="228"/>
      <c r="AO841" s="228"/>
      <c r="AP841" s="228"/>
      <c r="AQ841" s="228"/>
      <c r="AR841" s="228"/>
      <c r="AS841" s="244"/>
      <c r="AT841" s="1318"/>
    </row>
    <row r="842" spans="2:46" s="115" customFormat="1" ht="24" customHeight="1">
      <c r="B842" s="1817"/>
      <c r="C842" s="228" t="s">
        <v>2771</v>
      </c>
      <c r="D842" s="228" t="s">
        <v>21469</v>
      </c>
      <c r="E842" s="228" t="s">
        <v>12901</v>
      </c>
      <c r="F842" s="228" t="s">
        <v>12902</v>
      </c>
      <c r="G842" s="228">
        <v>9950</v>
      </c>
      <c r="H842" s="228"/>
      <c r="I842" s="228"/>
      <c r="J842" s="228"/>
      <c r="K842" s="228"/>
      <c r="L842" s="228"/>
      <c r="M842" s="228"/>
      <c r="N842" s="228"/>
      <c r="O842" s="228"/>
      <c r="P842" s="233"/>
      <c r="Q842" s="233"/>
      <c r="R842" s="233"/>
      <c r="S842" s="390"/>
      <c r="T842" s="300">
        <v>2008</v>
      </c>
      <c r="U842" s="233"/>
      <c r="V842" s="233"/>
      <c r="W842" s="233"/>
      <c r="X842" s="233"/>
      <c r="Y842" s="233"/>
      <c r="Z842" s="240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  <c r="AL842" s="228"/>
      <c r="AM842" s="228"/>
      <c r="AN842" s="228"/>
      <c r="AO842" s="228"/>
      <c r="AP842" s="228"/>
      <c r="AQ842" s="228"/>
      <c r="AR842" s="228"/>
      <c r="AS842" s="244" t="s">
        <v>12903</v>
      </c>
      <c r="AT842" s="1318"/>
    </row>
    <row r="843" spans="2:46" s="115" customFormat="1" ht="24" customHeight="1">
      <c r="B843" s="1817"/>
      <c r="C843" s="228" t="s">
        <v>16492</v>
      </c>
      <c r="D843" s="228" t="s">
        <v>22097</v>
      </c>
      <c r="E843" s="244" t="s">
        <v>22098</v>
      </c>
      <c r="F843" s="244" t="s">
        <v>12864</v>
      </c>
      <c r="G843" s="244"/>
      <c r="H843" s="244"/>
      <c r="I843" s="244"/>
      <c r="J843" s="244"/>
      <c r="K843" s="244"/>
      <c r="L843" s="244"/>
      <c r="M843" s="244"/>
      <c r="N843" s="244"/>
      <c r="O843" s="244"/>
      <c r="P843" s="244"/>
      <c r="Q843" s="244"/>
      <c r="R843" s="244"/>
      <c r="S843" s="244"/>
      <c r="T843" s="300">
        <v>1999</v>
      </c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4"/>
      <c r="AM843" s="244"/>
      <c r="AN843" s="244"/>
      <c r="AO843" s="244"/>
      <c r="AP843" s="244"/>
      <c r="AQ843" s="244"/>
      <c r="AR843" s="244"/>
      <c r="AS843" s="244"/>
      <c r="AT843" s="1318" t="s">
        <v>19794</v>
      </c>
    </row>
    <row r="844" spans="2:46" s="115" customFormat="1" ht="24" customHeight="1">
      <c r="B844" s="1817"/>
      <c r="C844" s="228" t="s">
        <v>338</v>
      </c>
      <c r="D844" s="228" t="s">
        <v>19956</v>
      </c>
      <c r="E844" s="228" t="s">
        <v>15680</v>
      </c>
      <c r="F844" s="228" t="s">
        <v>19737</v>
      </c>
      <c r="G844" s="228">
        <v>33278</v>
      </c>
      <c r="H844" s="228">
        <v>6834</v>
      </c>
      <c r="I844" s="228">
        <v>26167</v>
      </c>
      <c r="J844" s="228">
        <v>13</v>
      </c>
      <c r="K844" s="228">
        <v>15</v>
      </c>
      <c r="L844" s="228"/>
      <c r="M844" s="228"/>
      <c r="N844" s="228" t="s">
        <v>14484</v>
      </c>
      <c r="O844" s="228"/>
      <c r="P844" s="233"/>
      <c r="Q844" s="233"/>
      <c r="R844" s="233"/>
      <c r="S844" s="390"/>
      <c r="T844" s="300">
        <v>2010</v>
      </c>
      <c r="U844" s="233"/>
      <c r="V844" s="233"/>
      <c r="W844" s="233"/>
      <c r="X844" s="233"/>
      <c r="Y844" s="233"/>
      <c r="Z844" s="240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  <c r="AL844" s="228"/>
      <c r="AM844" s="228"/>
      <c r="AN844" s="228"/>
      <c r="AO844" s="228"/>
      <c r="AP844" s="228"/>
      <c r="AQ844" s="228"/>
      <c r="AR844" s="228"/>
      <c r="AS844" s="244" t="s">
        <v>16634</v>
      </c>
      <c r="AT844" s="1318"/>
    </row>
    <row r="845" spans="2:46" s="115" customFormat="1" ht="24" customHeight="1">
      <c r="B845" s="1817"/>
      <c r="C845" s="308" t="s">
        <v>338</v>
      </c>
      <c r="D845" s="228" t="s">
        <v>21683</v>
      </c>
      <c r="E845" s="308" t="s">
        <v>15685</v>
      </c>
      <c r="F845" s="308" t="s">
        <v>22099</v>
      </c>
      <c r="G845" s="522">
        <v>1483</v>
      </c>
      <c r="H845" s="308">
        <v>1483</v>
      </c>
      <c r="I845" s="308">
        <v>1483</v>
      </c>
      <c r="J845" s="308">
        <v>44</v>
      </c>
      <c r="K845" s="308">
        <v>33.700000000000003</v>
      </c>
      <c r="L845" s="308"/>
      <c r="M845" s="308"/>
      <c r="N845" s="308" t="s">
        <v>12904</v>
      </c>
      <c r="O845" s="308"/>
      <c r="P845" s="816"/>
      <c r="Q845" s="816"/>
      <c r="R845" s="816"/>
      <c r="S845" s="817"/>
      <c r="T845" s="300">
        <v>2021</v>
      </c>
      <c r="U845" s="816"/>
      <c r="V845" s="816"/>
      <c r="W845" s="816"/>
      <c r="X845" s="816"/>
      <c r="Y845" s="816"/>
      <c r="Z845" s="307"/>
      <c r="AA845" s="308"/>
      <c r="AB845" s="308"/>
      <c r="AC845" s="308"/>
      <c r="AD845" s="308"/>
      <c r="AE845" s="308"/>
      <c r="AF845" s="308"/>
      <c r="AG845" s="308"/>
      <c r="AH845" s="308"/>
      <c r="AI845" s="308"/>
      <c r="AJ845" s="308"/>
      <c r="AK845" s="308"/>
      <c r="AL845" s="308"/>
      <c r="AM845" s="308"/>
      <c r="AN845" s="308"/>
      <c r="AO845" s="308"/>
      <c r="AP845" s="308"/>
      <c r="AQ845" s="308"/>
      <c r="AR845" s="308"/>
      <c r="AS845" s="547" t="s">
        <v>1930</v>
      </c>
      <c r="AT845" s="1318"/>
    </row>
    <row r="846" spans="2:46" s="115" customFormat="1" ht="24" customHeight="1">
      <c r="B846" s="1817"/>
      <c r="C846" s="228" t="s">
        <v>12804</v>
      </c>
      <c r="D846" s="228" t="s">
        <v>19956</v>
      </c>
      <c r="E846" s="228" t="s">
        <v>15686</v>
      </c>
      <c r="F846" s="228" t="s">
        <v>22099</v>
      </c>
      <c r="G846" s="228">
        <v>662</v>
      </c>
      <c r="H846" s="228" t="s">
        <v>2009</v>
      </c>
      <c r="I846" s="228" t="s">
        <v>2009</v>
      </c>
      <c r="J846" s="228"/>
      <c r="K846" s="244"/>
      <c r="L846" s="244"/>
      <c r="M846" s="244"/>
      <c r="N846" s="244"/>
      <c r="O846" s="244"/>
      <c r="P846" s="244"/>
      <c r="Q846" s="244"/>
      <c r="R846" s="244"/>
      <c r="S846" s="244"/>
      <c r="T846" s="300">
        <v>2010</v>
      </c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4"/>
      <c r="AM846" s="244"/>
      <c r="AN846" s="244"/>
      <c r="AO846" s="244"/>
      <c r="AP846" s="244"/>
      <c r="AQ846" s="244"/>
      <c r="AR846" s="244"/>
      <c r="AS846" s="244"/>
      <c r="AT846" s="1318"/>
    </row>
    <row r="847" spans="2:46" s="115" customFormat="1" ht="24" customHeight="1">
      <c r="B847" s="1817"/>
      <c r="C847" s="228" t="s">
        <v>12804</v>
      </c>
      <c r="D847" s="228" t="s">
        <v>21683</v>
      </c>
      <c r="E847" s="227" t="s">
        <v>15687</v>
      </c>
      <c r="F847" s="227" t="s">
        <v>22099</v>
      </c>
      <c r="G847" s="228">
        <v>967</v>
      </c>
      <c r="H847" s="228" t="s">
        <v>2009</v>
      </c>
      <c r="I847" s="228" t="s">
        <v>2009</v>
      </c>
      <c r="J847" s="228"/>
      <c r="K847" s="244"/>
      <c r="L847" s="244"/>
      <c r="M847" s="244"/>
      <c r="N847" s="244"/>
      <c r="O847" s="244"/>
      <c r="P847" s="244"/>
      <c r="Q847" s="244"/>
      <c r="R847" s="244"/>
      <c r="S847" s="244"/>
      <c r="T847" s="300">
        <v>2012</v>
      </c>
      <c r="U847" s="244" t="s">
        <v>12567</v>
      </c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4"/>
      <c r="AM847" s="244"/>
      <c r="AN847" s="244"/>
      <c r="AO847" s="244"/>
      <c r="AP847" s="244"/>
      <c r="AQ847" s="244"/>
      <c r="AR847" s="244"/>
      <c r="AS847" s="244"/>
      <c r="AT847" s="1318"/>
    </row>
    <row r="848" spans="2:46" s="115" customFormat="1" ht="24" customHeight="1">
      <c r="B848" s="1817"/>
      <c r="C848" s="228" t="s">
        <v>12804</v>
      </c>
      <c r="D848" s="228" t="s">
        <v>22100</v>
      </c>
      <c r="E848" s="227" t="s">
        <v>18330</v>
      </c>
      <c r="F848" s="227" t="s">
        <v>12804</v>
      </c>
      <c r="G848" s="228">
        <v>1500</v>
      </c>
      <c r="H848" s="228" t="s">
        <v>2009</v>
      </c>
      <c r="I848" s="228" t="s">
        <v>2009</v>
      </c>
      <c r="J848" s="228"/>
      <c r="K848" s="244"/>
      <c r="L848" s="244"/>
      <c r="M848" s="244"/>
      <c r="N848" s="244"/>
      <c r="O848" s="244"/>
      <c r="P848" s="244"/>
      <c r="Q848" s="244"/>
      <c r="R848" s="244"/>
      <c r="S848" s="244"/>
      <c r="T848" s="300">
        <v>2009</v>
      </c>
      <c r="U848" s="244" t="s">
        <v>12723</v>
      </c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4"/>
      <c r="AM848" s="244"/>
      <c r="AN848" s="244"/>
      <c r="AO848" s="244"/>
      <c r="AP848" s="244"/>
      <c r="AQ848" s="244"/>
      <c r="AR848" s="244"/>
      <c r="AS848" s="244"/>
      <c r="AT848" s="1318"/>
    </row>
    <row r="849" spans="2:46" s="115" customFormat="1" ht="24" customHeight="1">
      <c r="B849" s="1817"/>
      <c r="C849" s="228" t="s">
        <v>12804</v>
      </c>
      <c r="D849" s="228" t="s">
        <v>21423</v>
      </c>
      <c r="E849" s="597" t="s">
        <v>15688</v>
      </c>
      <c r="F849" s="228" t="s">
        <v>12804</v>
      </c>
      <c r="G849" s="228">
        <v>224</v>
      </c>
      <c r="H849" s="228" t="s">
        <v>2009</v>
      </c>
      <c r="I849" s="228" t="s">
        <v>2009</v>
      </c>
      <c r="J849" s="228"/>
      <c r="K849" s="244"/>
      <c r="L849" s="244"/>
      <c r="M849" s="244"/>
      <c r="N849" s="244"/>
      <c r="O849" s="244"/>
      <c r="P849" s="244"/>
      <c r="Q849" s="244"/>
      <c r="R849" s="244"/>
      <c r="S849" s="244"/>
      <c r="T849" s="300">
        <v>2009</v>
      </c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4"/>
      <c r="AM849" s="244"/>
      <c r="AN849" s="244"/>
      <c r="AO849" s="244"/>
      <c r="AP849" s="244"/>
      <c r="AQ849" s="244"/>
      <c r="AR849" s="244"/>
      <c r="AS849" s="244"/>
      <c r="AT849" s="1318"/>
    </row>
    <row r="850" spans="2:46" s="115" customFormat="1" ht="24" customHeight="1">
      <c r="B850" s="1817"/>
      <c r="C850" s="228" t="s">
        <v>12804</v>
      </c>
      <c r="D850" s="228" t="s">
        <v>22101</v>
      </c>
      <c r="E850" s="597" t="s">
        <v>15689</v>
      </c>
      <c r="F850" s="228" t="s">
        <v>12804</v>
      </c>
      <c r="G850" s="645">
        <v>1507</v>
      </c>
      <c r="H850" s="228" t="s">
        <v>2009</v>
      </c>
      <c r="I850" s="228" t="s">
        <v>2009</v>
      </c>
      <c r="J850" s="799"/>
      <c r="K850" s="244"/>
      <c r="L850" s="244"/>
      <c r="M850" s="244"/>
      <c r="N850" s="244"/>
      <c r="O850" s="244"/>
      <c r="P850" s="244"/>
      <c r="Q850" s="244"/>
      <c r="R850" s="244"/>
      <c r="S850" s="244"/>
      <c r="T850" s="300">
        <v>1999</v>
      </c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4"/>
      <c r="AM850" s="244"/>
      <c r="AN850" s="244"/>
      <c r="AO850" s="244"/>
      <c r="AP850" s="244"/>
      <c r="AQ850" s="244"/>
      <c r="AR850" s="244"/>
      <c r="AS850" s="244"/>
      <c r="AT850" s="1318"/>
    </row>
    <row r="851" spans="2:46" s="115" customFormat="1" ht="24" customHeight="1">
      <c r="B851" s="1817"/>
      <c r="C851" s="228" t="s">
        <v>12804</v>
      </c>
      <c r="D851" s="228" t="s">
        <v>22102</v>
      </c>
      <c r="E851" s="597" t="s">
        <v>15690</v>
      </c>
      <c r="F851" s="228" t="s">
        <v>12804</v>
      </c>
      <c r="G851" s="645">
        <v>207</v>
      </c>
      <c r="H851" s="228" t="s">
        <v>2009</v>
      </c>
      <c r="I851" s="228" t="s">
        <v>2009</v>
      </c>
      <c r="J851" s="799"/>
      <c r="K851" s="244"/>
      <c r="L851" s="244"/>
      <c r="M851" s="244"/>
      <c r="N851" s="244"/>
      <c r="O851" s="244"/>
      <c r="P851" s="244"/>
      <c r="Q851" s="244"/>
      <c r="R851" s="244"/>
      <c r="S851" s="244"/>
      <c r="T851" s="300">
        <v>2004</v>
      </c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4"/>
      <c r="AM851" s="244"/>
      <c r="AN851" s="244"/>
      <c r="AO851" s="244"/>
      <c r="AP851" s="244"/>
      <c r="AQ851" s="244"/>
      <c r="AR851" s="244"/>
      <c r="AS851" s="244"/>
      <c r="AT851" s="1318"/>
    </row>
    <row r="852" spans="2:46" s="115" customFormat="1" ht="24" customHeight="1">
      <c r="B852" s="1817"/>
      <c r="C852" s="228" t="s">
        <v>12804</v>
      </c>
      <c r="D852" s="228" t="s">
        <v>22103</v>
      </c>
      <c r="E852" s="597" t="s">
        <v>15691</v>
      </c>
      <c r="F852" s="228" t="s">
        <v>12804</v>
      </c>
      <c r="G852" s="645">
        <v>315</v>
      </c>
      <c r="H852" s="228" t="s">
        <v>2009</v>
      </c>
      <c r="I852" s="228" t="s">
        <v>2009</v>
      </c>
      <c r="J852" s="799"/>
      <c r="K852" s="244"/>
      <c r="L852" s="244"/>
      <c r="M852" s="244"/>
      <c r="N852" s="244"/>
      <c r="O852" s="244"/>
      <c r="P852" s="244"/>
      <c r="Q852" s="244"/>
      <c r="R852" s="244"/>
      <c r="S852" s="244"/>
      <c r="T852" s="300">
        <v>2005</v>
      </c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4"/>
      <c r="AM852" s="244"/>
      <c r="AN852" s="244"/>
      <c r="AO852" s="244"/>
      <c r="AP852" s="244"/>
      <c r="AQ852" s="244"/>
      <c r="AR852" s="244"/>
      <c r="AS852" s="244"/>
      <c r="AT852" s="1318"/>
    </row>
    <row r="853" spans="2:46" s="115" customFormat="1" ht="24" customHeight="1">
      <c r="B853" s="1817"/>
      <c r="C853" s="228" t="s">
        <v>12804</v>
      </c>
      <c r="D853" s="228" t="s">
        <v>22104</v>
      </c>
      <c r="E853" s="597" t="s">
        <v>22105</v>
      </c>
      <c r="F853" s="228" t="s">
        <v>12804</v>
      </c>
      <c r="G853" s="645">
        <v>165</v>
      </c>
      <c r="H853" s="228"/>
      <c r="I853" s="228"/>
      <c r="J853" s="799"/>
      <c r="K853" s="244"/>
      <c r="L853" s="244"/>
      <c r="M853" s="244"/>
      <c r="N853" s="244"/>
      <c r="O853" s="244"/>
      <c r="P853" s="244"/>
      <c r="Q853" s="244"/>
      <c r="R853" s="244"/>
      <c r="S853" s="244"/>
      <c r="T853" s="300">
        <v>2024</v>
      </c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4"/>
      <c r="AM853" s="244"/>
      <c r="AN853" s="244"/>
      <c r="AO853" s="244"/>
      <c r="AP853" s="244"/>
      <c r="AQ853" s="244"/>
      <c r="AR853" s="244"/>
      <c r="AS853" s="244"/>
      <c r="AT853" s="1318" t="s">
        <v>19951</v>
      </c>
    </row>
    <row r="854" spans="2:46" s="115" customFormat="1" ht="24" customHeight="1">
      <c r="B854" s="1817"/>
      <c r="C854" s="228" t="s">
        <v>12804</v>
      </c>
      <c r="D854" s="228" t="s">
        <v>22104</v>
      </c>
      <c r="E854" s="597" t="s">
        <v>22106</v>
      </c>
      <c r="F854" s="228" t="s">
        <v>12804</v>
      </c>
      <c r="G854" s="645">
        <v>450</v>
      </c>
      <c r="H854" s="228"/>
      <c r="I854" s="228"/>
      <c r="J854" s="799"/>
      <c r="K854" s="244"/>
      <c r="L854" s="244"/>
      <c r="M854" s="244"/>
      <c r="N854" s="244"/>
      <c r="O854" s="244"/>
      <c r="P854" s="244"/>
      <c r="Q854" s="244"/>
      <c r="R854" s="244"/>
      <c r="S854" s="244"/>
      <c r="T854" s="300">
        <v>2024</v>
      </c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4"/>
      <c r="AM854" s="244"/>
      <c r="AN854" s="244"/>
      <c r="AO854" s="244"/>
      <c r="AP854" s="244"/>
      <c r="AQ854" s="244"/>
      <c r="AR854" s="244"/>
      <c r="AS854" s="244"/>
      <c r="AT854" s="1318" t="s">
        <v>19951</v>
      </c>
    </row>
    <row r="855" spans="2:46" s="115" customFormat="1" ht="24" customHeight="1">
      <c r="B855" s="1817"/>
      <c r="C855" s="228" t="s">
        <v>12804</v>
      </c>
      <c r="D855" s="228" t="s">
        <v>22104</v>
      </c>
      <c r="E855" s="597" t="s">
        <v>22107</v>
      </c>
      <c r="F855" s="228" t="s">
        <v>21597</v>
      </c>
      <c r="G855" s="645">
        <v>1836</v>
      </c>
      <c r="H855" s="228" t="s">
        <v>2009</v>
      </c>
      <c r="I855" s="228" t="s">
        <v>2009</v>
      </c>
      <c r="J855" s="799"/>
      <c r="K855" s="244"/>
      <c r="L855" s="244"/>
      <c r="M855" s="244"/>
      <c r="N855" s="244"/>
      <c r="O855" s="244"/>
      <c r="P855" s="244"/>
      <c r="Q855" s="244"/>
      <c r="R855" s="244"/>
      <c r="S855" s="244"/>
      <c r="T855" s="300">
        <v>2024</v>
      </c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4"/>
      <c r="AM855" s="244"/>
      <c r="AN855" s="244"/>
      <c r="AO855" s="244"/>
      <c r="AP855" s="244"/>
      <c r="AQ855" s="244"/>
      <c r="AR855" s="244"/>
      <c r="AS855" s="244"/>
      <c r="AT855" s="1318" t="s">
        <v>19951</v>
      </c>
    </row>
    <row r="856" spans="2:46" s="115" customFormat="1" ht="24" customHeight="1">
      <c r="B856" s="1817"/>
      <c r="C856" s="228" t="s">
        <v>2797</v>
      </c>
      <c r="D856" s="228" t="s">
        <v>19971</v>
      </c>
      <c r="E856" s="228" t="s">
        <v>15750</v>
      </c>
      <c r="F856" s="228" t="s">
        <v>2797</v>
      </c>
      <c r="G856" s="228">
        <v>27636</v>
      </c>
      <c r="H856" s="228"/>
      <c r="I856" s="228"/>
      <c r="J856" s="228"/>
      <c r="K856" s="228"/>
      <c r="L856" s="228"/>
      <c r="M856" s="228"/>
      <c r="N856" s="228">
        <v>680</v>
      </c>
      <c r="O856" s="228"/>
      <c r="P856" s="233"/>
      <c r="Q856" s="233"/>
      <c r="R856" s="233"/>
      <c r="S856" s="390"/>
      <c r="T856" s="300">
        <v>2012</v>
      </c>
      <c r="U856" s="233"/>
      <c r="V856" s="233"/>
      <c r="W856" s="233"/>
      <c r="X856" s="233"/>
      <c r="Y856" s="233"/>
      <c r="Z856" s="240"/>
      <c r="AA856" s="228"/>
      <c r="AB856" s="228"/>
      <c r="AC856" s="228"/>
      <c r="AD856" s="228"/>
      <c r="AE856" s="228"/>
      <c r="AF856" s="228"/>
      <c r="AG856" s="228"/>
      <c r="AH856" s="228"/>
      <c r="AI856" s="228"/>
      <c r="AJ856" s="228"/>
      <c r="AK856" s="228"/>
      <c r="AL856" s="228"/>
      <c r="AM856" s="228"/>
      <c r="AN856" s="228"/>
      <c r="AO856" s="228"/>
      <c r="AP856" s="228"/>
      <c r="AQ856" s="228"/>
      <c r="AR856" s="228"/>
      <c r="AS856" s="244" t="s">
        <v>1440</v>
      </c>
      <c r="AT856" s="1318"/>
    </row>
    <row r="857" spans="2:46" s="115" customFormat="1" ht="24" customHeight="1">
      <c r="B857" s="1817"/>
      <c r="C857" s="228" t="s">
        <v>2797</v>
      </c>
      <c r="D857" s="228" t="s">
        <v>21723</v>
      </c>
      <c r="E857" s="228" t="s">
        <v>15751</v>
      </c>
      <c r="F857" s="228" t="s">
        <v>2797</v>
      </c>
      <c r="G857" s="228">
        <v>32814</v>
      </c>
      <c r="H857" s="228"/>
      <c r="I857" s="228"/>
      <c r="J857" s="228"/>
      <c r="K857" s="228"/>
      <c r="L857" s="228"/>
      <c r="M857" s="228"/>
      <c r="N857" s="228">
        <v>650</v>
      </c>
      <c r="O857" s="228"/>
      <c r="P857" s="233"/>
      <c r="Q857" s="233"/>
      <c r="R857" s="233"/>
      <c r="S857" s="390"/>
      <c r="T857" s="300">
        <v>2010</v>
      </c>
      <c r="U857" s="233">
        <v>2014</v>
      </c>
      <c r="V857" s="233">
        <v>400</v>
      </c>
      <c r="W857" s="233" t="s">
        <v>3791</v>
      </c>
      <c r="X857" s="233"/>
      <c r="Y857" s="233"/>
      <c r="Z857" s="240"/>
      <c r="AA857" s="228"/>
      <c r="AB857" s="228"/>
      <c r="AC857" s="228"/>
      <c r="AD857" s="228"/>
      <c r="AE857" s="228"/>
      <c r="AF857" s="228"/>
      <c r="AG857" s="228"/>
      <c r="AH857" s="228"/>
      <c r="AI857" s="228"/>
      <c r="AJ857" s="228"/>
      <c r="AK857" s="228"/>
      <c r="AL857" s="228"/>
      <c r="AM857" s="228"/>
      <c r="AN857" s="228"/>
      <c r="AO857" s="228"/>
      <c r="AP857" s="228"/>
      <c r="AQ857" s="228"/>
      <c r="AR857" s="228"/>
      <c r="AS857" s="244" t="s">
        <v>1440</v>
      </c>
      <c r="AT857" s="1318"/>
    </row>
    <row r="858" spans="2:46" s="115" customFormat="1" ht="24" customHeight="1">
      <c r="B858" s="1817"/>
      <c r="C858" s="228" t="s">
        <v>2797</v>
      </c>
      <c r="D858" s="228" t="s">
        <v>19976</v>
      </c>
      <c r="E858" s="228" t="s">
        <v>15752</v>
      </c>
      <c r="F858" s="228" t="s">
        <v>2797</v>
      </c>
      <c r="G858" s="228">
        <v>39270</v>
      </c>
      <c r="H858" s="228"/>
      <c r="I858" s="228"/>
      <c r="J858" s="228"/>
      <c r="K858" s="228"/>
      <c r="L858" s="228"/>
      <c r="M858" s="228"/>
      <c r="N858" s="228">
        <v>350</v>
      </c>
      <c r="O858" s="228"/>
      <c r="P858" s="233"/>
      <c r="Q858" s="233"/>
      <c r="R858" s="233"/>
      <c r="S858" s="390"/>
      <c r="T858" s="300">
        <v>2013</v>
      </c>
      <c r="U858" s="233"/>
      <c r="V858" s="233"/>
      <c r="W858" s="233"/>
      <c r="X858" s="233"/>
      <c r="Y858" s="233"/>
      <c r="Z858" s="240"/>
      <c r="AA858" s="228"/>
      <c r="AB858" s="228"/>
      <c r="AC858" s="228"/>
      <c r="AD858" s="228"/>
      <c r="AE858" s="228"/>
      <c r="AF858" s="228"/>
      <c r="AG858" s="228"/>
      <c r="AH858" s="228"/>
      <c r="AI858" s="228"/>
      <c r="AJ858" s="228"/>
      <c r="AK858" s="228"/>
      <c r="AL858" s="228"/>
      <c r="AM858" s="228"/>
      <c r="AN858" s="228"/>
      <c r="AO858" s="228"/>
      <c r="AP858" s="228"/>
      <c r="AQ858" s="228"/>
      <c r="AR858" s="228"/>
      <c r="AS858" s="244" t="s">
        <v>1440</v>
      </c>
      <c r="AT858" s="1318"/>
    </row>
    <row r="859" spans="2:46" s="115" customFormat="1" ht="24" customHeight="1">
      <c r="B859" s="1817"/>
      <c r="C859" s="228" t="s">
        <v>2797</v>
      </c>
      <c r="D859" s="228" t="s">
        <v>19970</v>
      </c>
      <c r="E859" s="228" t="s">
        <v>15753</v>
      </c>
      <c r="F859" s="228" t="s">
        <v>2797</v>
      </c>
      <c r="G859" s="228">
        <v>28719</v>
      </c>
      <c r="H859" s="228"/>
      <c r="I859" s="228"/>
      <c r="J859" s="228"/>
      <c r="K859" s="228"/>
      <c r="L859" s="228"/>
      <c r="M859" s="228"/>
      <c r="N859" s="228">
        <v>640</v>
      </c>
      <c r="O859" s="228"/>
      <c r="P859" s="233"/>
      <c r="Q859" s="233"/>
      <c r="R859" s="233"/>
      <c r="S859" s="390"/>
      <c r="T859" s="300">
        <v>2012</v>
      </c>
      <c r="U859" s="233"/>
      <c r="V859" s="233"/>
      <c r="W859" s="233"/>
      <c r="X859" s="233"/>
      <c r="Y859" s="233"/>
      <c r="Z859" s="240"/>
      <c r="AA859" s="228"/>
      <c r="AB859" s="228"/>
      <c r="AC859" s="228"/>
      <c r="AD859" s="228"/>
      <c r="AE859" s="228"/>
      <c r="AF859" s="228"/>
      <c r="AG859" s="228"/>
      <c r="AH859" s="228"/>
      <c r="AI859" s="228"/>
      <c r="AJ859" s="228"/>
      <c r="AK859" s="228"/>
      <c r="AL859" s="228"/>
      <c r="AM859" s="228"/>
      <c r="AN859" s="228"/>
      <c r="AO859" s="228"/>
      <c r="AP859" s="228"/>
      <c r="AQ859" s="228"/>
      <c r="AR859" s="228"/>
      <c r="AS859" s="244" t="s">
        <v>1440</v>
      </c>
      <c r="AT859" s="1318"/>
    </row>
    <row r="860" spans="2:46" s="115" customFormat="1" ht="24" customHeight="1">
      <c r="B860" s="1817"/>
      <c r="C860" s="228" t="s">
        <v>2797</v>
      </c>
      <c r="D860" s="228" t="s">
        <v>22108</v>
      </c>
      <c r="E860" s="228" t="s">
        <v>15754</v>
      </c>
      <c r="F860" s="228" t="s">
        <v>2797</v>
      </c>
      <c r="G860" s="228">
        <v>29600</v>
      </c>
      <c r="H860" s="228"/>
      <c r="I860" s="228"/>
      <c r="J860" s="228"/>
      <c r="K860" s="228"/>
      <c r="L860" s="228"/>
      <c r="M860" s="228"/>
      <c r="N860" s="228">
        <v>980</v>
      </c>
      <c r="O860" s="228"/>
      <c r="P860" s="233"/>
      <c r="Q860" s="233"/>
      <c r="R860" s="233"/>
      <c r="S860" s="390"/>
      <c r="T860" s="300">
        <v>2009</v>
      </c>
      <c r="U860" s="233"/>
      <c r="V860" s="233"/>
      <c r="W860" s="233"/>
      <c r="X860" s="233"/>
      <c r="Y860" s="233"/>
      <c r="Z860" s="240"/>
      <c r="AA860" s="228"/>
      <c r="AB860" s="228"/>
      <c r="AC860" s="228"/>
      <c r="AD860" s="228"/>
      <c r="AE860" s="228"/>
      <c r="AF860" s="228"/>
      <c r="AG860" s="228"/>
      <c r="AH860" s="228"/>
      <c r="AI860" s="228"/>
      <c r="AJ860" s="228"/>
      <c r="AK860" s="228"/>
      <c r="AL860" s="228"/>
      <c r="AM860" s="228"/>
      <c r="AN860" s="228"/>
      <c r="AO860" s="228"/>
      <c r="AP860" s="228"/>
      <c r="AQ860" s="228"/>
      <c r="AR860" s="228"/>
      <c r="AS860" s="244" t="s">
        <v>1440</v>
      </c>
      <c r="AT860" s="1318"/>
    </row>
    <row r="861" spans="2:46" s="115" customFormat="1" ht="24" customHeight="1">
      <c r="B861" s="1817"/>
      <c r="C861" s="228" t="s">
        <v>16496</v>
      </c>
      <c r="D861" s="228" t="s">
        <v>22109</v>
      </c>
      <c r="E861" s="228" t="s">
        <v>18348</v>
      </c>
      <c r="F861" s="228" t="s">
        <v>16496</v>
      </c>
      <c r="G861" s="228">
        <v>14635</v>
      </c>
      <c r="H861" s="228"/>
      <c r="I861" s="228"/>
      <c r="J861" s="228"/>
      <c r="K861" s="228"/>
      <c r="L861" s="228"/>
      <c r="M861" s="228"/>
      <c r="N861" s="228">
        <v>1239</v>
      </c>
      <c r="O861" s="228"/>
      <c r="P861" s="233"/>
      <c r="Q861" s="233"/>
      <c r="R861" s="233"/>
      <c r="S861" s="390"/>
      <c r="T861" s="300">
        <v>2016</v>
      </c>
      <c r="U861" s="233"/>
      <c r="V861" s="233"/>
      <c r="W861" s="233"/>
      <c r="X861" s="233"/>
      <c r="Y861" s="233"/>
      <c r="Z861" s="240"/>
      <c r="AA861" s="228"/>
      <c r="AB861" s="228"/>
      <c r="AC861" s="228"/>
      <c r="AD861" s="228"/>
      <c r="AE861" s="228"/>
      <c r="AF861" s="228"/>
      <c r="AG861" s="228"/>
      <c r="AH861" s="228"/>
      <c r="AI861" s="228"/>
      <c r="AJ861" s="228"/>
      <c r="AK861" s="228"/>
      <c r="AL861" s="228"/>
      <c r="AM861" s="228"/>
      <c r="AN861" s="228"/>
      <c r="AO861" s="228"/>
      <c r="AP861" s="228"/>
      <c r="AQ861" s="228"/>
      <c r="AR861" s="228"/>
      <c r="AS861" s="244" t="s">
        <v>12567</v>
      </c>
      <c r="AT861" s="1318"/>
    </row>
    <row r="862" spans="2:46" s="115" customFormat="1" ht="24" customHeight="1">
      <c r="B862" s="1817"/>
      <c r="C862" s="228" t="s">
        <v>2797</v>
      </c>
      <c r="D862" s="228" t="s">
        <v>22110</v>
      </c>
      <c r="E862" s="228" t="s">
        <v>15755</v>
      </c>
      <c r="F862" s="228" t="s">
        <v>2797</v>
      </c>
      <c r="G862" s="228">
        <v>1000</v>
      </c>
      <c r="H862" s="228"/>
      <c r="I862" s="228"/>
      <c r="J862" s="228"/>
      <c r="K862" s="228"/>
      <c r="L862" s="228"/>
      <c r="M862" s="228"/>
      <c r="N862" s="228">
        <v>1000</v>
      </c>
      <c r="O862" s="228"/>
      <c r="P862" s="233"/>
      <c r="Q862" s="233"/>
      <c r="R862" s="233"/>
      <c r="S862" s="390"/>
      <c r="T862" s="300">
        <v>2017</v>
      </c>
      <c r="U862" s="233"/>
      <c r="V862" s="233"/>
      <c r="W862" s="233"/>
      <c r="X862" s="233"/>
      <c r="Y862" s="233"/>
      <c r="Z862" s="240"/>
      <c r="AA862" s="228"/>
      <c r="AB862" s="228"/>
      <c r="AC862" s="228"/>
      <c r="AD862" s="228"/>
      <c r="AE862" s="228"/>
      <c r="AF862" s="228"/>
      <c r="AG862" s="228"/>
      <c r="AH862" s="228"/>
      <c r="AI862" s="228"/>
      <c r="AJ862" s="228"/>
      <c r="AK862" s="228"/>
      <c r="AL862" s="228"/>
      <c r="AM862" s="228"/>
      <c r="AN862" s="228"/>
      <c r="AO862" s="228"/>
      <c r="AP862" s="228"/>
      <c r="AQ862" s="228"/>
      <c r="AR862" s="228"/>
      <c r="AS862" s="244" t="s">
        <v>711</v>
      </c>
      <c r="AT862" s="1318"/>
    </row>
    <row r="863" spans="2:46" s="115" customFormat="1" ht="24" customHeight="1">
      <c r="B863" s="1817"/>
      <c r="C863" s="228" t="s">
        <v>2797</v>
      </c>
      <c r="D863" s="228" t="s">
        <v>22111</v>
      </c>
      <c r="E863" s="228" t="s">
        <v>15756</v>
      </c>
      <c r="F863" s="228" t="s">
        <v>2797</v>
      </c>
      <c r="G863" s="228">
        <v>720</v>
      </c>
      <c r="H863" s="228"/>
      <c r="I863" s="228"/>
      <c r="J863" s="228"/>
      <c r="K863" s="228"/>
      <c r="L863" s="228"/>
      <c r="M863" s="228"/>
      <c r="N863" s="228">
        <v>720</v>
      </c>
      <c r="O863" s="228"/>
      <c r="P863" s="233"/>
      <c r="Q863" s="233"/>
      <c r="R863" s="233"/>
      <c r="S863" s="390"/>
      <c r="T863" s="300">
        <v>2017</v>
      </c>
      <c r="U863" s="233"/>
      <c r="V863" s="233"/>
      <c r="W863" s="233"/>
      <c r="X863" s="233"/>
      <c r="Y863" s="233"/>
      <c r="Z863" s="240"/>
      <c r="AA863" s="228"/>
      <c r="AB863" s="228"/>
      <c r="AC863" s="228"/>
      <c r="AD863" s="228"/>
      <c r="AE863" s="228"/>
      <c r="AF863" s="228"/>
      <c r="AG863" s="228"/>
      <c r="AH863" s="228"/>
      <c r="AI863" s="228"/>
      <c r="AJ863" s="228"/>
      <c r="AK863" s="228"/>
      <c r="AL863" s="228"/>
      <c r="AM863" s="228"/>
      <c r="AN863" s="228"/>
      <c r="AO863" s="228"/>
      <c r="AP863" s="228"/>
      <c r="AQ863" s="228"/>
      <c r="AR863" s="228"/>
      <c r="AS863" s="244" t="s">
        <v>1440</v>
      </c>
      <c r="AT863" s="1318"/>
    </row>
    <row r="864" spans="2:46" s="115" customFormat="1" ht="24" customHeight="1">
      <c r="B864" s="1817"/>
      <c r="C864" s="228" t="s">
        <v>2797</v>
      </c>
      <c r="D864" s="228" t="s">
        <v>22112</v>
      </c>
      <c r="E864" s="228" t="s">
        <v>15757</v>
      </c>
      <c r="F864" s="228" t="s">
        <v>2797</v>
      </c>
      <c r="G864" s="228">
        <v>22730</v>
      </c>
      <c r="H864" s="228"/>
      <c r="I864" s="228"/>
      <c r="J864" s="228"/>
      <c r="K864" s="228"/>
      <c r="L864" s="228"/>
      <c r="M864" s="228"/>
      <c r="N864" s="228">
        <v>580</v>
      </c>
      <c r="O864" s="228"/>
      <c r="P864" s="233"/>
      <c r="Q864" s="233"/>
      <c r="R864" s="233"/>
      <c r="S864" s="390"/>
      <c r="T864" s="300">
        <v>2006</v>
      </c>
      <c r="U864" s="233"/>
      <c r="V864" s="233"/>
      <c r="W864" s="233"/>
      <c r="X864" s="233"/>
      <c r="Y864" s="233"/>
      <c r="Z864" s="240"/>
      <c r="AA864" s="228"/>
      <c r="AB864" s="228"/>
      <c r="AC864" s="228"/>
      <c r="AD864" s="228"/>
      <c r="AE864" s="228"/>
      <c r="AF864" s="228"/>
      <c r="AG864" s="228"/>
      <c r="AH864" s="228"/>
      <c r="AI864" s="228"/>
      <c r="AJ864" s="228"/>
      <c r="AK864" s="228"/>
      <c r="AL864" s="228"/>
      <c r="AM864" s="228"/>
      <c r="AN864" s="228"/>
      <c r="AO864" s="228"/>
      <c r="AP864" s="228"/>
      <c r="AQ864" s="228"/>
      <c r="AR864" s="228"/>
      <c r="AS864" s="244" t="s">
        <v>1440</v>
      </c>
      <c r="AT864" s="1318"/>
    </row>
    <row r="865" spans="2:46" s="115" customFormat="1" ht="24" customHeight="1">
      <c r="B865" s="1817"/>
      <c r="C865" s="228" t="s">
        <v>2797</v>
      </c>
      <c r="D865" s="228" t="s">
        <v>19738</v>
      </c>
      <c r="E865" s="228" t="s">
        <v>4081</v>
      </c>
      <c r="F865" s="228" t="s">
        <v>2797</v>
      </c>
      <c r="G865" s="228">
        <v>85157</v>
      </c>
      <c r="H865" s="228"/>
      <c r="I865" s="228"/>
      <c r="J865" s="228"/>
      <c r="K865" s="228"/>
      <c r="L865" s="228"/>
      <c r="M865" s="228"/>
      <c r="N865" s="228">
        <v>1330</v>
      </c>
      <c r="O865" s="228"/>
      <c r="P865" s="233"/>
      <c r="Q865" s="233"/>
      <c r="R865" s="233"/>
      <c r="S865" s="390"/>
      <c r="T865" s="300">
        <v>2017</v>
      </c>
      <c r="U865" s="233"/>
      <c r="V865" s="233"/>
      <c r="W865" s="233"/>
      <c r="X865" s="233"/>
      <c r="Y865" s="233"/>
      <c r="Z865" s="240"/>
      <c r="AA865" s="228"/>
      <c r="AB865" s="228"/>
      <c r="AC865" s="228"/>
      <c r="AD865" s="228"/>
      <c r="AE865" s="228"/>
      <c r="AF865" s="228"/>
      <c r="AG865" s="228"/>
      <c r="AH865" s="228"/>
      <c r="AI865" s="228"/>
      <c r="AJ865" s="228"/>
      <c r="AK865" s="228"/>
      <c r="AL865" s="228"/>
      <c r="AM865" s="228"/>
      <c r="AN865" s="228"/>
      <c r="AO865" s="228"/>
      <c r="AP865" s="228"/>
      <c r="AQ865" s="228"/>
      <c r="AR865" s="228"/>
      <c r="AS865" s="244" t="s">
        <v>711</v>
      </c>
      <c r="AT865" s="1318"/>
    </row>
    <row r="866" spans="2:46" s="115" customFormat="1" ht="24" customHeight="1">
      <c r="B866" s="1823"/>
      <c r="C866" s="228" t="s">
        <v>2797</v>
      </c>
      <c r="D866" s="228" t="s">
        <v>19967</v>
      </c>
      <c r="E866" s="228" t="s">
        <v>18349</v>
      </c>
      <c r="F866" s="228" t="s">
        <v>2797</v>
      </c>
      <c r="G866" s="228">
        <v>960</v>
      </c>
      <c r="H866" s="228"/>
      <c r="I866" s="228"/>
      <c r="J866" s="228"/>
      <c r="K866" s="228"/>
      <c r="L866" s="228"/>
      <c r="M866" s="228"/>
      <c r="N866" s="228">
        <v>960</v>
      </c>
      <c r="O866" s="228"/>
      <c r="P866" s="233"/>
      <c r="Q866" s="233"/>
      <c r="R866" s="233"/>
      <c r="S866" s="390"/>
      <c r="T866" s="300">
        <v>2017</v>
      </c>
      <c r="U866" s="233"/>
      <c r="V866" s="233"/>
      <c r="W866" s="233"/>
      <c r="X866" s="233"/>
      <c r="Y866" s="233"/>
      <c r="Z866" s="240"/>
      <c r="AA866" s="228"/>
      <c r="AB866" s="228"/>
      <c r="AC866" s="228"/>
      <c r="AD866" s="228"/>
      <c r="AE866" s="228"/>
      <c r="AF866" s="228"/>
      <c r="AG866" s="228"/>
      <c r="AH866" s="228"/>
      <c r="AI866" s="228"/>
      <c r="AJ866" s="228"/>
      <c r="AK866" s="228"/>
      <c r="AL866" s="228"/>
      <c r="AM866" s="228"/>
      <c r="AN866" s="228"/>
      <c r="AO866" s="228"/>
      <c r="AP866" s="228"/>
      <c r="AQ866" s="228"/>
      <c r="AR866" s="228"/>
      <c r="AS866" s="244" t="s">
        <v>1440</v>
      </c>
      <c r="AT866" s="1318"/>
    </row>
    <row r="867" spans="2:46" s="115" customFormat="1" ht="24" customHeight="1">
      <c r="B867" s="1823"/>
      <c r="C867" s="228" t="s">
        <v>2797</v>
      </c>
      <c r="D867" s="228" t="s">
        <v>22113</v>
      </c>
      <c r="E867" s="228" t="s">
        <v>15758</v>
      </c>
      <c r="F867" s="228" t="s">
        <v>3642</v>
      </c>
      <c r="G867" s="228">
        <v>33456</v>
      </c>
      <c r="H867" s="228"/>
      <c r="I867" s="228"/>
      <c r="J867" s="228"/>
      <c r="K867" s="228"/>
      <c r="L867" s="228"/>
      <c r="M867" s="228"/>
      <c r="N867" s="228">
        <v>716</v>
      </c>
      <c r="O867" s="228"/>
      <c r="P867" s="233"/>
      <c r="Q867" s="233"/>
      <c r="R867" s="233"/>
      <c r="S867" s="390"/>
      <c r="T867" s="300">
        <v>2008</v>
      </c>
      <c r="U867" s="233"/>
      <c r="V867" s="233"/>
      <c r="W867" s="233"/>
      <c r="X867" s="233"/>
      <c r="Y867" s="233"/>
      <c r="Z867" s="240"/>
      <c r="AA867" s="228"/>
      <c r="AB867" s="228"/>
      <c r="AC867" s="228"/>
      <c r="AD867" s="228"/>
      <c r="AE867" s="228"/>
      <c r="AF867" s="228"/>
      <c r="AG867" s="228"/>
      <c r="AH867" s="228"/>
      <c r="AI867" s="228"/>
      <c r="AJ867" s="228"/>
      <c r="AK867" s="228"/>
      <c r="AL867" s="228"/>
      <c r="AM867" s="228"/>
      <c r="AN867" s="228"/>
      <c r="AO867" s="228"/>
      <c r="AP867" s="228"/>
      <c r="AQ867" s="228"/>
      <c r="AR867" s="228"/>
      <c r="AS867" s="244" t="s">
        <v>1440</v>
      </c>
      <c r="AT867" s="1318"/>
    </row>
    <row r="868" spans="2:46" s="115" customFormat="1" ht="24" customHeight="1">
      <c r="B868" s="1823"/>
      <c r="C868" s="228" t="s">
        <v>2797</v>
      </c>
      <c r="D868" s="228" t="s">
        <v>19976</v>
      </c>
      <c r="E868" s="228" t="s">
        <v>15760</v>
      </c>
      <c r="F868" s="228" t="s">
        <v>2797</v>
      </c>
      <c r="G868" s="228">
        <v>39270</v>
      </c>
      <c r="H868" s="228"/>
      <c r="I868" s="228"/>
      <c r="J868" s="228"/>
      <c r="K868" s="228"/>
      <c r="L868" s="228"/>
      <c r="M868" s="228"/>
      <c r="N868" s="228">
        <v>360</v>
      </c>
      <c r="O868" s="228"/>
      <c r="P868" s="233"/>
      <c r="Q868" s="233"/>
      <c r="R868" s="233"/>
      <c r="S868" s="390"/>
      <c r="T868" s="300">
        <v>2013</v>
      </c>
      <c r="U868" s="233"/>
      <c r="V868" s="233"/>
      <c r="W868" s="233"/>
      <c r="X868" s="233"/>
      <c r="Y868" s="233"/>
      <c r="Z868" s="240"/>
      <c r="AA868" s="228"/>
      <c r="AB868" s="228"/>
      <c r="AC868" s="228"/>
      <c r="AD868" s="228"/>
      <c r="AE868" s="228"/>
      <c r="AF868" s="228"/>
      <c r="AG868" s="228"/>
      <c r="AH868" s="228"/>
      <c r="AI868" s="228"/>
      <c r="AJ868" s="228"/>
      <c r="AK868" s="228"/>
      <c r="AL868" s="228"/>
      <c r="AM868" s="228"/>
      <c r="AN868" s="228"/>
      <c r="AO868" s="228"/>
      <c r="AP868" s="228"/>
      <c r="AQ868" s="228"/>
      <c r="AR868" s="228"/>
      <c r="AS868" s="244" t="s">
        <v>1440</v>
      </c>
      <c r="AT868" s="1318"/>
    </row>
    <row r="869" spans="2:46" s="115" customFormat="1" ht="24" customHeight="1">
      <c r="B869" s="1823"/>
      <c r="C869" s="228" t="s">
        <v>2797</v>
      </c>
      <c r="D869" s="228" t="s">
        <v>19970</v>
      </c>
      <c r="E869" s="228" t="s">
        <v>15761</v>
      </c>
      <c r="F869" s="228" t="s">
        <v>2797</v>
      </c>
      <c r="G869" s="228">
        <v>28719</v>
      </c>
      <c r="H869" s="228"/>
      <c r="I869" s="228"/>
      <c r="J869" s="228"/>
      <c r="K869" s="228"/>
      <c r="L869" s="228"/>
      <c r="M869" s="228"/>
      <c r="N869" s="228">
        <v>420</v>
      </c>
      <c r="O869" s="228"/>
      <c r="P869" s="233"/>
      <c r="Q869" s="233"/>
      <c r="R869" s="233"/>
      <c r="S869" s="390"/>
      <c r="T869" s="300">
        <v>2012</v>
      </c>
      <c r="U869" s="233"/>
      <c r="V869" s="233"/>
      <c r="W869" s="233"/>
      <c r="X869" s="233"/>
      <c r="Y869" s="233"/>
      <c r="Z869" s="240"/>
      <c r="AA869" s="228"/>
      <c r="AB869" s="228"/>
      <c r="AC869" s="228"/>
      <c r="AD869" s="228"/>
      <c r="AE869" s="228"/>
      <c r="AF869" s="228"/>
      <c r="AG869" s="228"/>
      <c r="AH869" s="228"/>
      <c r="AI869" s="228"/>
      <c r="AJ869" s="228"/>
      <c r="AK869" s="228"/>
      <c r="AL869" s="228"/>
      <c r="AM869" s="228"/>
      <c r="AN869" s="228"/>
      <c r="AO869" s="228"/>
      <c r="AP869" s="228"/>
      <c r="AQ869" s="228"/>
      <c r="AR869" s="228"/>
      <c r="AS869" s="244" t="s">
        <v>1440</v>
      </c>
      <c r="AT869" s="1318"/>
    </row>
    <row r="870" spans="2:46" s="115" customFormat="1" ht="24" customHeight="1">
      <c r="B870" s="1823"/>
      <c r="C870" s="228" t="s">
        <v>2797</v>
      </c>
      <c r="D870" s="228" t="s">
        <v>22114</v>
      </c>
      <c r="E870" s="228" t="s">
        <v>15762</v>
      </c>
      <c r="F870" s="228" t="s">
        <v>2797</v>
      </c>
      <c r="G870" s="228">
        <v>23928</v>
      </c>
      <c r="H870" s="228"/>
      <c r="I870" s="228"/>
      <c r="J870" s="228"/>
      <c r="K870" s="228"/>
      <c r="L870" s="228"/>
      <c r="M870" s="228"/>
      <c r="N870" s="228">
        <v>420</v>
      </c>
      <c r="O870" s="228"/>
      <c r="P870" s="233"/>
      <c r="Q870" s="233"/>
      <c r="R870" s="233"/>
      <c r="S870" s="390"/>
      <c r="T870" s="300">
        <v>2013</v>
      </c>
      <c r="U870" s="233"/>
      <c r="V870" s="233"/>
      <c r="W870" s="233"/>
      <c r="X870" s="233"/>
      <c r="Y870" s="233"/>
      <c r="Z870" s="240"/>
      <c r="AA870" s="228"/>
      <c r="AB870" s="228"/>
      <c r="AC870" s="228"/>
      <c r="AD870" s="228"/>
      <c r="AE870" s="228"/>
      <c r="AF870" s="228"/>
      <c r="AG870" s="228"/>
      <c r="AH870" s="228"/>
      <c r="AI870" s="228"/>
      <c r="AJ870" s="228"/>
      <c r="AK870" s="228"/>
      <c r="AL870" s="228"/>
      <c r="AM870" s="228"/>
      <c r="AN870" s="228"/>
      <c r="AO870" s="228"/>
      <c r="AP870" s="228"/>
      <c r="AQ870" s="228"/>
      <c r="AR870" s="228"/>
      <c r="AS870" s="244" t="s">
        <v>1440</v>
      </c>
      <c r="AT870" s="1318"/>
    </row>
    <row r="871" spans="2:46" s="115" customFormat="1" ht="24" customHeight="1">
      <c r="B871" s="1823"/>
      <c r="C871" s="228" t="s">
        <v>2797</v>
      </c>
      <c r="D871" s="228" t="s">
        <v>19976</v>
      </c>
      <c r="E871" s="228" t="s">
        <v>18350</v>
      </c>
      <c r="F871" s="228" t="s">
        <v>2797</v>
      </c>
      <c r="G871" s="228">
        <v>39270</v>
      </c>
      <c r="H871" s="228"/>
      <c r="I871" s="228"/>
      <c r="J871" s="228"/>
      <c r="K871" s="228"/>
      <c r="L871" s="228"/>
      <c r="M871" s="228"/>
      <c r="N871" s="228">
        <v>215</v>
      </c>
      <c r="O871" s="228"/>
      <c r="P871" s="233"/>
      <c r="Q871" s="233"/>
      <c r="R871" s="233"/>
      <c r="S871" s="390"/>
      <c r="T871" s="300">
        <v>2013</v>
      </c>
      <c r="U871" s="233"/>
      <c r="V871" s="233"/>
      <c r="W871" s="233"/>
      <c r="X871" s="233"/>
      <c r="Y871" s="233"/>
      <c r="Z871" s="240"/>
      <c r="AA871" s="228"/>
      <c r="AB871" s="228"/>
      <c r="AC871" s="228"/>
      <c r="AD871" s="228"/>
      <c r="AE871" s="228"/>
      <c r="AF871" s="228"/>
      <c r="AG871" s="228"/>
      <c r="AH871" s="228"/>
      <c r="AI871" s="228"/>
      <c r="AJ871" s="228"/>
      <c r="AK871" s="228"/>
      <c r="AL871" s="228"/>
      <c r="AM871" s="228"/>
      <c r="AN871" s="228"/>
      <c r="AO871" s="228"/>
      <c r="AP871" s="228"/>
      <c r="AQ871" s="228"/>
      <c r="AR871" s="228"/>
      <c r="AS871" s="244" t="s">
        <v>1440</v>
      </c>
      <c r="AT871" s="1318"/>
    </row>
    <row r="872" spans="2:46" s="115" customFormat="1" ht="24" customHeight="1">
      <c r="B872" s="1823"/>
      <c r="C872" s="228" t="s">
        <v>2797</v>
      </c>
      <c r="D872" s="228" t="s">
        <v>22108</v>
      </c>
      <c r="E872" s="228" t="s">
        <v>15763</v>
      </c>
      <c r="F872" s="228" t="s">
        <v>2797</v>
      </c>
      <c r="G872" s="228">
        <v>29600</v>
      </c>
      <c r="H872" s="228"/>
      <c r="I872" s="228"/>
      <c r="J872" s="228"/>
      <c r="K872" s="228"/>
      <c r="L872" s="228"/>
      <c r="M872" s="228"/>
      <c r="N872" s="228">
        <v>1280</v>
      </c>
      <c r="O872" s="228"/>
      <c r="P872" s="233"/>
      <c r="Q872" s="233"/>
      <c r="R872" s="233"/>
      <c r="S872" s="390"/>
      <c r="T872" s="300">
        <v>2009</v>
      </c>
      <c r="U872" s="233"/>
      <c r="V872" s="233"/>
      <c r="W872" s="233"/>
      <c r="X872" s="233"/>
      <c r="Y872" s="233"/>
      <c r="Z872" s="240"/>
      <c r="AA872" s="228"/>
      <c r="AB872" s="228"/>
      <c r="AC872" s="228"/>
      <c r="AD872" s="228"/>
      <c r="AE872" s="228"/>
      <c r="AF872" s="228"/>
      <c r="AG872" s="228"/>
      <c r="AH872" s="228"/>
      <c r="AI872" s="228"/>
      <c r="AJ872" s="228"/>
      <c r="AK872" s="228"/>
      <c r="AL872" s="228"/>
      <c r="AM872" s="228"/>
      <c r="AN872" s="228"/>
      <c r="AO872" s="228"/>
      <c r="AP872" s="228"/>
      <c r="AQ872" s="228"/>
      <c r="AR872" s="228"/>
      <c r="AS872" s="244" t="s">
        <v>1930</v>
      </c>
      <c r="AT872" s="1318"/>
    </row>
    <row r="873" spans="2:46" s="115" customFormat="1" ht="24" customHeight="1">
      <c r="B873" s="1823"/>
      <c r="C873" s="228" t="s">
        <v>2797</v>
      </c>
      <c r="D873" s="228" t="s">
        <v>22115</v>
      </c>
      <c r="E873" s="228" t="s">
        <v>18351</v>
      </c>
      <c r="F873" s="228" t="s">
        <v>2797</v>
      </c>
      <c r="G873" s="228">
        <v>22730</v>
      </c>
      <c r="H873" s="228"/>
      <c r="I873" s="228"/>
      <c r="J873" s="228"/>
      <c r="K873" s="228"/>
      <c r="L873" s="228"/>
      <c r="M873" s="228"/>
      <c r="N873" s="228">
        <v>300</v>
      </c>
      <c r="O873" s="228"/>
      <c r="P873" s="233"/>
      <c r="Q873" s="233"/>
      <c r="R873" s="233"/>
      <c r="S873" s="390"/>
      <c r="T873" s="300">
        <v>2016</v>
      </c>
      <c r="U873" s="233"/>
      <c r="V873" s="233"/>
      <c r="W873" s="233"/>
      <c r="X873" s="233"/>
      <c r="Y873" s="233"/>
      <c r="Z873" s="240"/>
      <c r="AA873" s="228"/>
      <c r="AB873" s="228"/>
      <c r="AC873" s="228"/>
      <c r="AD873" s="228"/>
      <c r="AE873" s="228"/>
      <c r="AF873" s="228"/>
      <c r="AG873" s="228"/>
      <c r="AH873" s="228"/>
      <c r="AI873" s="228"/>
      <c r="AJ873" s="228"/>
      <c r="AK873" s="228"/>
      <c r="AL873" s="228"/>
      <c r="AM873" s="228"/>
      <c r="AN873" s="228"/>
      <c r="AO873" s="228"/>
      <c r="AP873" s="228"/>
      <c r="AQ873" s="228"/>
      <c r="AR873" s="228"/>
      <c r="AS873" s="244" t="s">
        <v>711</v>
      </c>
      <c r="AT873" s="1318"/>
    </row>
    <row r="874" spans="2:46" s="115" customFormat="1" ht="24" customHeight="1">
      <c r="B874" s="1823"/>
      <c r="C874" s="228" t="s">
        <v>2797</v>
      </c>
      <c r="D874" s="228" t="s">
        <v>22116</v>
      </c>
      <c r="E874" s="228" t="s">
        <v>15764</v>
      </c>
      <c r="F874" s="228" t="s">
        <v>2797</v>
      </c>
      <c r="G874" s="228">
        <v>3000</v>
      </c>
      <c r="H874" s="228"/>
      <c r="I874" s="228"/>
      <c r="J874" s="228"/>
      <c r="K874" s="228"/>
      <c r="L874" s="228"/>
      <c r="M874" s="228"/>
      <c r="N874" s="228">
        <v>3000</v>
      </c>
      <c r="O874" s="228"/>
      <c r="P874" s="233"/>
      <c r="Q874" s="233"/>
      <c r="R874" s="233"/>
      <c r="S874" s="390"/>
      <c r="T874" s="300">
        <v>2010</v>
      </c>
      <c r="U874" s="233"/>
      <c r="V874" s="233"/>
      <c r="W874" s="233"/>
      <c r="X874" s="233"/>
      <c r="Y874" s="233"/>
      <c r="Z874" s="240"/>
      <c r="AA874" s="228"/>
      <c r="AB874" s="228"/>
      <c r="AC874" s="228"/>
      <c r="AD874" s="228"/>
      <c r="AE874" s="228"/>
      <c r="AF874" s="228"/>
      <c r="AG874" s="228"/>
      <c r="AH874" s="228"/>
      <c r="AI874" s="228"/>
      <c r="AJ874" s="228"/>
      <c r="AK874" s="228"/>
      <c r="AL874" s="228"/>
      <c r="AM874" s="228"/>
      <c r="AN874" s="228"/>
      <c r="AO874" s="228"/>
      <c r="AP874" s="228"/>
      <c r="AQ874" s="228"/>
      <c r="AR874" s="228"/>
      <c r="AS874" s="244" t="s">
        <v>1440</v>
      </c>
      <c r="AT874" s="1318"/>
    </row>
    <row r="875" spans="2:46" s="115" customFormat="1" ht="24" customHeight="1">
      <c r="B875" s="1823"/>
      <c r="C875" s="228" t="s">
        <v>2797</v>
      </c>
      <c r="D875" s="228" t="s">
        <v>22117</v>
      </c>
      <c r="E875" s="228" t="s">
        <v>3790</v>
      </c>
      <c r="F875" s="228" t="s">
        <v>8818</v>
      </c>
      <c r="G875" s="228">
        <v>1400</v>
      </c>
      <c r="H875" s="228">
        <v>228.22</v>
      </c>
      <c r="I875" s="228">
        <v>228.22</v>
      </c>
      <c r="J875" s="228">
        <v>21.1</v>
      </c>
      <c r="K875" s="228">
        <v>18.3</v>
      </c>
      <c r="L875" s="228"/>
      <c r="M875" s="228"/>
      <c r="N875" s="228"/>
      <c r="O875" s="228"/>
      <c r="P875" s="233"/>
      <c r="Q875" s="233"/>
      <c r="R875" s="233" t="s">
        <v>1057</v>
      </c>
      <c r="S875" s="390"/>
      <c r="T875" s="300">
        <v>2012</v>
      </c>
      <c r="U875" s="233"/>
      <c r="V875" s="233"/>
      <c r="W875" s="233"/>
      <c r="X875" s="233"/>
      <c r="Y875" s="233"/>
      <c r="Z875" s="240">
        <v>800</v>
      </c>
      <c r="AA875" s="228"/>
      <c r="AB875" s="228"/>
      <c r="AC875" s="228"/>
      <c r="AD875" s="228"/>
      <c r="AE875" s="228"/>
      <c r="AF875" s="228"/>
      <c r="AG875" s="228"/>
      <c r="AH875" s="228"/>
      <c r="AI875" s="228"/>
      <c r="AJ875" s="228"/>
      <c r="AK875" s="228"/>
      <c r="AL875" s="228"/>
      <c r="AM875" s="228"/>
      <c r="AN875" s="228"/>
      <c r="AO875" s="228"/>
      <c r="AP875" s="228"/>
      <c r="AQ875" s="228"/>
      <c r="AR875" s="228"/>
      <c r="AS875" s="244" t="s">
        <v>22118</v>
      </c>
      <c r="AT875" s="1318"/>
    </row>
    <row r="876" spans="2:46" s="115" customFormat="1" ht="24" customHeight="1">
      <c r="B876" s="1823"/>
      <c r="C876" s="228" t="s">
        <v>2797</v>
      </c>
      <c r="D876" s="228" t="s">
        <v>22119</v>
      </c>
      <c r="E876" s="228" t="s">
        <v>18352</v>
      </c>
      <c r="F876" s="228" t="s">
        <v>2797</v>
      </c>
      <c r="G876" s="228">
        <v>4100</v>
      </c>
      <c r="H876" s="228"/>
      <c r="I876" s="228"/>
      <c r="J876" s="228"/>
      <c r="K876" s="228"/>
      <c r="L876" s="228"/>
      <c r="M876" s="228"/>
      <c r="N876" s="228">
        <v>4100</v>
      </c>
      <c r="O876" s="233"/>
      <c r="P876" s="227"/>
      <c r="Q876" s="227"/>
      <c r="R876" s="233"/>
      <c r="S876" s="228"/>
      <c r="T876" s="300">
        <v>2017</v>
      </c>
      <c r="U876" s="233"/>
      <c r="V876" s="492"/>
      <c r="W876" s="492"/>
      <c r="X876" s="492"/>
      <c r="Y876" s="492"/>
      <c r="Z876" s="233"/>
      <c r="AA876" s="492"/>
      <c r="AB876" s="492"/>
      <c r="AC876" s="492"/>
      <c r="AD876" s="492"/>
      <c r="AE876" s="492"/>
      <c r="AF876" s="492"/>
      <c r="AG876" s="492"/>
      <c r="AH876" s="492"/>
      <c r="AI876" s="492"/>
      <c r="AJ876" s="492"/>
      <c r="AK876" s="492"/>
      <c r="AL876" s="492"/>
      <c r="AM876" s="492"/>
      <c r="AN876" s="492"/>
      <c r="AO876" s="492"/>
      <c r="AP876" s="492"/>
      <c r="AQ876" s="492"/>
      <c r="AR876" s="492"/>
      <c r="AS876" s="323"/>
      <c r="AT876" s="1318"/>
    </row>
    <row r="877" spans="2:46" s="115" customFormat="1" ht="24" customHeight="1">
      <c r="B877" s="1823"/>
      <c r="C877" s="228" t="s">
        <v>2797</v>
      </c>
      <c r="D877" s="228" t="s">
        <v>22120</v>
      </c>
      <c r="E877" s="228" t="s">
        <v>16704</v>
      </c>
      <c r="F877" s="228" t="s">
        <v>2797</v>
      </c>
      <c r="G877" s="228">
        <v>12040</v>
      </c>
      <c r="H877" s="228"/>
      <c r="I877" s="228"/>
      <c r="J877" s="228"/>
      <c r="K877" s="228"/>
      <c r="L877" s="228"/>
      <c r="M877" s="228"/>
      <c r="N877" s="228">
        <v>1100</v>
      </c>
      <c r="O877" s="233"/>
      <c r="P877" s="227"/>
      <c r="Q877" s="227"/>
      <c r="R877" s="233"/>
      <c r="S877" s="228"/>
      <c r="T877" s="300">
        <v>2010</v>
      </c>
      <c r="U877" s="233"/>
      <c r="V877" s="492"/>
      <c r="W877" s="492"/>
      <c r="X877" s="492"/>
      <c r="Y877" s="492"/>
      <c r="Z877" s="233"/>
      <c r="AA877" s="492"/>
      <c r="AB877" s="492"/>
      <c r="AC877" s="492"/>
      <c r="AD877" s="492"/>
      <c r="AE877" s="492"/>
      <c r="AF877" s="492"/>
      <c r="AG877" s="492"/>
      <c r="AH877" s="492"/>
      <c r="AI877" s="492"/>
      <c r="AJ877" s="492"/>
      <c r="AK877" s="492"/>
      <c r="AL877" s="492"/>
      <c r="AM877" s="492"/>
      <c r="AN877" s="492"/>
      <c r="AO877" s="492"/>
      <c r="AP877" s="492"/>
      <c r="AQ877" s="492"/>
      <c r="AR877" s="492"/>
      <c r="AS877" s="323" t="s">
        <v>12567</v>
      </c>
      <c r="AT877" s="1318"/>
    </row>
    <row r="878" spans="2:46" s="115" customFormat="1" ht="24" customHeight="1">
      <c r="B878" s="1823"/>
      <c r="C878" s="244" t="s">
        <v>16496</v>
      </c>
      <c r="D878" s="244" t="s">
        <v>22121</v>
      </c>
      <c r="E878" s="228" t="s">
        <v>22122</v>
      </c>
      <c r="F878" s="244" t="s">
        <v>16496</v>
      </c>
      <c r="G878" s="244">
        <v>970</v>
      </c>
      <c r="H878" s="244"/>
      <c r="I878" s="244"/>
      <c r="J878" s="244"/>
      <c r="K878" s="244"/>
      <c r="L878" s="244"/>
      <c r="M878" s="244"/>
      <c r="N878" s="244">
        <v>970</v>
      </c>
      <c r="O878" s="244"/>
      <c r="P878" s="244"/>
      <c r="Q878" s="244"/>
      <c r="R878" s="244"/>
      <c r="S878" s="228"/>
      <c r="T878" s="300"/>
      <c r="U878" s="233"/>
      <c r="V878" s="492"/>
      <c r="W878" s="492"/>
      <c r="X878" s="492"/>
      <c r="Y878" s="492"/>
      <c r="Z878" s="233"/>
      <c r="AA878" s="492"/>
      <c r="AB878" s="492"/>
      <c r="AC878" s="492"/>
      <c r="AD878" s="492"/>
      <c r="AE878" s="492"/>
      <c r="AF878" s="492"/>
      <c r="AG878" s="492"/>
      <c r="AH878" s="492"/>
      <c r="AI878" s="492"/>
      <c r="AJ878" s="492"/>
      <c r="AK878" s="492"/>
      <c r="AL878" s="492"/>
      <c r="AM878" s="492"/>
      <c r="AN878" s="492"/>
      <c r="AO878" s="492"/>
      <c r="AP878" s="492"/>
      <c r="AQ878" s="492"/>
      <c r="AR878" s="492"/>
      <c r="AS878" s="323"/>
      <c r="AT878" s="1318" t="s">
        <v>19794</v>
      </c>
    </row>
    <row r="879" spans="2:46" s="115" customFormat="1" ht="24" customHeight="1">
      <c r="B879" s="1823"/>
      <c r="C879" s="244" t="s">
        <v>12654</v>
      </c>
      <c r="D879" s="244" t="s">
        <v>22123</v>
      </c>
      <c r="E879" s="720" t="s">
        <v>22124</v>
      </c>
      <c r="F879" s="236" t="s">
        <v>19990</v>
      </c>
      <c r="G879" s="244">
        <v>1052</v>
      </c>
      <c r="H879" s="244">
        <v>1052</v>
      </c>
      <c r="I879" s="244">
        <v>1052</v>
      </c>
      <c r="J879" s="244"/>
      <c r="K879" s="244"/>
      <c r="L879" s="244"/>
      <c r="M879" s="244"/>
      <c r="N879" s="244"/>
      <c r="O879" s="244"/>
      <c r="P879" s="244"/>
      <c r="Q879" s="244"/>
      <c r="R879" s="244"/>
      <c r="S879" s="244"/>
      <c r="T879" s="241" t="s">
        <v>2009</v>
      </c>
      <c r="U879" s="244"/>
      <c r="V879" s="244"/>
      <c r="W879" s="244"/>
      <c r="X879" s="244"/>
      <c r="Y879" s="244"/>
      <c r="Z879" s="244"/>
      <c r="AA879" s="241">
        <v>2019</v>
      </c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4"/>
      <c r="AM879" s="244"/>
      <c r="AN879" s="244"/>
      <c r="AO879" s="244"/>
      <c r="AP879" s="244"/>
      <c r="AQ879" s="244"/>
      <c r="AR879" s="244"/>
      <c r="AS879" s="244"/>
      <c r="AT879" s="1318" t="s">
        <v>19794</v>
      </c>
    </row>
    <row r="880" spans="2:46" s="115" customFormat="1" ht="24" customHeight="1">
      <c r="B880" s="1823"/>
      <c r="C880" s="244" t="s">
        <v>12654</v>
      </c>
      <c r="D880" s="244" t="s">
        <v>22125</v>
      </c>
      <c r="E880" s="720" t="s">
        <v>22126</v>
      </c>
      <c r="F880" s="244" t="s">
        <v>22127</v>
      </c>
      <c r="G880" s="244">
        <v>17301</v>
      </c>
      <c r="H880" s="244" t="s">
        <v>2009</v>
      </c>
      <c r="I880" s="244">
        <v>675</v>
      </c>
      <c r="J880" s="244"/>
      <c r="K880" s="244"/>
      <c r="L880" s="244"/>
      <c r="M880" s="244"/>
      <c r="N880" s="244"/>
      <c r="O880" s="244"/>
      <c r="P880" s="244"/>
      <c r="Q880" s="244"/>
      <c r="R880" s="244"/>
      <c r="S880" s="244"/>
      <c r="T880" s="241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 t="s">
        <v>22128</v>
      </c>
      <c r="AJ880" s="244" t="s">
        <v>22129</v>
      </c>
      <c r="AK880" s="244">
        <v>675</v>
      </c>
      <c r="AL880" s="244" t="s">
        <v>22130</v>
      </c>
      <c r="AM880" s="244"/>
      <c r="AN880" s="244"/>
      <c r="AO880" s="244"/>
      <c r="AP880" s="244"/>
      <c r="AQ880" s="244"/>
      <c r="AR880" s="244"/>
      <c r="AS880" s="244"/>
      <c r="AT880" s="1318" t="s">
        <v>19794</v>
      </c>
    </row>
    <row r="881" spans="2:46" s="115" customFormat="1" ht="24" customHeight="1">
      <c r="B881" s="1823"/>
      <c r="C881" s="228" t="s">
        <v>2919</v>
      </c>
      <c r="D881" s="228" t="s">
        <v>22131</v>
      </c>
      <c r="E881" s="260" t="s">
        <v>15665</v>
      </c>
      <c r="F881" s="228" t="s">
        <v>2919</v>
      </c>
      <c r="G881" s="228">
        <v>700</v>
      </c>
      <c r="H881" s="228"/>
      <c r="I881" s="228"/>
      <c r="J881" s="228">
        <v>28</v>
      </c>
      <c r="K881" s="228">
        <v>25</v>
      </c>
      <c r="L881" s="228"/>
      <c r="M881" s="228"/>
      <c r="N881" s="228">
        <v>700</v>
      </c>
      <c r="O881" s="233"/>
      <c r="P881" s="227"/>
      <c r="Q881" s="227"/>
      <c r="R881" s="233"/>
      <c r="S881" s="228">
        <v>2011</v>
      </c>
      <c r="T881" s="300">
        <v>2011</v>
      </c>
      <c r="U881" s="233" t="s">
        <v>1440</v>
      </c>
      <c r="V881" s="233"/>
      <c r="W881" s="233"/>
      <c r="X881" s="233"/>
      <c r="Y881" s="233"/>
      <c r="Z881" s="228">
        <v>500</v>
      </c>
      <c r="AA881" s="228"/>
      <c r="AB881" s="228"/>
      <c r="AC881" s="443"/>
      <c r="AD881" s="228"/>
      <c r="AE881" s="228"/>
      <c r="AF881" s="228"/>
      <c r="AG881" s="228"/>
      <c r="AH881" s="228"/>
      <c r="AI881" s="228"/>
      <c r="AJ881" s="228"/>
      <c r="AK881" s="228"/>
      <c r="AL881" s="228"/>
      <c r="AM881" s="228"/>
      <c r="AN881" s="228"/>
      <c r="AO881" s="244"/>
      <c r="AP881" s="244"/>
      <c r="AQ881" s="244"/>
      <c r="AR881" s="244"/>
      <c r="AS881" s="244" t="s">
        <v>1440</v>
      </c>
      <c r="AT881" s="1318"/>
    </row>
    <row r="882" spans="2:46" s="115" customFormat="1" ht="24" customHeight="1">
      <c r="B882" s="1823"/>
      <c r="C882" s="228" t="s">
        <v>2919</v>
      </c>
      <c r="D882" s="228" t="s">
        <v>22131</v>
      </c>
      <c r="E882" s="260" t="s">
        <v>15666</v>
      </c>
      <c r="F882" s="228" t="s">
        <v>11098</v>
      </c>
      <c r="G882" s="228">
        <v>480</v>
      </c>
      <c r="H882" s="228"/>
      <c r="I882" s="228"/>
      <c r="J882" s="228">
        <v>30</v>
      </c>
      <c r="K882" s="228">
        <v>16</v>
      </c>
      <c r="L882" s="228"/>
      <c r="M882" s="228"/>
      <c r="N882" s="228">
        <v>480</v>
      </c>
      <c r="O882" s="233"/>
      <c r="P882" s="227"/>
      <c r="Q882" s="227"/>
      <c r="R882" s="233"/>
      <c r="S882" s="228">
        <v>2011</v>
      </c>
      <c r="T882" s="300">
        <v>2011</v>
      </c>
      <c r="U882" s="233" t="s">
        <v>1930</v>
      </c>
      <c r="V882" s="233"/>
      <c r="W882" s="233"/>
      <c r="X882" s="233"/>
      <c r="Y882" s="233"/>
      <c r="Z882" s="228">
        <v>590</v>
      </c>
      <c r="AA882" s="228"/>
      <c r="AB882" s="228"/>
      <c r="AC882" s="443"/>
      <c r="AD882" s="228"/>
      <c r="AE882" s="228"/>
      <c r="AF882" s="228"/>
      <c r="AG882" s="228"/>
      <c r="AH882" s="228"/>
      <c r="AI882" s="228"/>
      <c r="AJ882" s="228"/>
      <c r="AK882" s="228"/>
      <c r="AL882" s="228"/>
      <c r="AM882" s="228"/>
      <c r="AN882" s="228"/>
      <c r="AO882" s="244"/>
      <c r="AP882" s="244"/>
      <c r="AQ882" s="244"/>
      <c r="AR882" s="244"/>
      <c r="AS882" s="244" t="s">
        <v>1930</v>
      </c>
      <c r="AT882" s="1318"/>
    </row>
    <row r="883" spans="2:46" s="115" customFormat="1" ht="24" customHeight="1">
      <c r="B883" s="1823"/>
      <c r="C883" s="228" t="s">
        <v>912</v>
      </c>
      <c r="D883" s="228" t="s">
        <v>22132</v>
      </c>
      <c r="E883" s="597" t="s">
        <v>3792</v>
      </c>
      <c r="F883" s="228" t="s">
        <v>10665</v>
      </c>
      <c r="G883" s="228"/>
      <c r="H883" s="228" t="s">
        <v>389</v>
      </c>
      <c r="I883" s="228" t="s">
        <v>389</v>
      </c>
      <c r="J883" s="228">
        <v>25</v>
      </c>
      <c r="K883" s="228">
        <v>18</v>
      </c>
      <c r="L883" s="228"/>
      <c r="M883" s="228"/>
      <c r="N883" s="228"/>
      <c r="O883" s="228"/>
      <c r="P883" s="228"/>
      <c r="Q883" s="233"/>
      <c r="R883" s="233"/>
      <c r="S883" s="244"/>
      <c r="T883" s="300">
        <v>2011</v>
      </c>
      <c r="U883" s="233" t="s">
        <v>8819</v>
      </c>
      <c r="V883" s="233"/>
      <c r="W883" s="233"/>
      <c r="X883" s="233"/>
      <c r="Y883" s="233"/>
      <c r="Z883" s="228">
        <v>800</v>
      </c>
      <c r="AA883" s="228"/>
      <c r="AB883" s="228"/>
      <c r="AC883" s="443"/>
      <c r="AD883" s="228"/>
      <c r="AE883" s="228"/>
      <c r="AF883" s="228"/>
      <c r="AG883" s="228"/>
      <c r="AH883" s="228"/>
      <c r="AI883" s="228"/>
      <c r="AJ883" s="228"/>
      <c r="AK883" s="228"/>
      <c r="AL883" s="228"/>
      <c r="AM883" s="228"/>
      <c r="AN883" s="228"/>
      <c r="AO883" s="244"/>
      <c r="AP883" s="244"/>
      <c r="AQ883" s="244"/>
      <c r="AR883" s="244"/>
      <c r="AS883" s="244" t="s">
        <v>8819</v>
      </c>
      <c r="AT883" s="1318"/>
    </row>
    <row r="884" spans="2:46" s="115" customFormat="1" ht="24" customHeight="1">
      <c r="B884" s="1823"/>
      <c r="C884" s="228" t="s">
        <v>912</v>
      </c>
      <c r="D884" s="228" t="s">
        <v>21781</v>
      </c>
      <c r="E884" s="228" t="s">
        <v>15784</v>
      </c>
      <c r="F884" s="228" t="s">
        <v>912</v>
      </c>
      <c r="G884" s="228"/>
      <c r="H884" s="228"/>
      <c r="I884" s="228"/>
      <c r="J884" s="228">
        <v>11</v>
      </c>
      <c r="K884" s="228">
        <v>20</v>
      </c>
      <c r="L884" s="228"/>
      <c r="M884" s="228"/>
      <c r="N884" s="228"/>
      <c r="O884" s="228"/>
      <c r="P884" s="233"/>
      <c r="Q884" s="233"/>
      <c r="R884" s="233"/>
      <c r="S884" s="390">
        <v>2014</v>
      </c>
      <c r="T884" s="300"/>
      <c r="U884" s="233"/>
      <c r="V884" s="233"/>
      <c r="W884" s="233"/>
      <c r="X884" s="233"/>
      <c r="Y884" s="233"/>
      <c r="Z884" s="240"/>
      <c r="AA884" s="228"/>
      <c r="AB884" s="228"/>
      <c r="AC884" s="228"/>
      <c r="AD884" s="228"/>
      <c r="AE884" s="228"/>
      <c r="AF884" s="228"/>
      <c r="AG884" s="228"/>
      <c r="AH884" s="228"/>
      <c r="AI884" s="228"/>
      <c r="AJ884" s="228"/>
      <c r="AK884" s="228"/>
      <c r="AL884" s="228"/>
      <c r="AM884" s="228"/>
      <c r="AN884" s="228"/>
      <c r="AO884" s="228"/>
      <c r="AP884" s="228"/>
      <c r="AQ884" s="228"/>
      <c r="AR884" s="228"/>
      <c r="AS884" s="244"/>
      <c r="AT884" s="1318"/>
    </row>
    <row r="885" spans="2:46" s="115" customFormat="1" ht="24" customHeight="1">
      <c r="B885" s="1823"/>
      <c r="C885" s="228" t="s">
        <v>912</v>
      </c>
      <c r="D885" s="228" t="s">
        <v>22133</v>
      </c>
      <c r="E885" s="228" t="s">
        <v>15786</v>
      </c>
      <c r="F885" s="228" t="s">
        <v>912</v>
      </c>
      <c r="G885" s="228">
        <v>7580</v>
      </c>
      <c r="H885" s="228">
        <v>586</v>
      </c>
      <c r="I885" s="228">
        <v>1625</v>
      </c>
      <c r="J885" s="228">
        <v>18</v>
      </c>
      <c r="K885" s="228">
        <v>29</v>
      </c>
      <c r="L885" s="228"/>
      <c r="M885" s="228"/>
      <c r="N885" s="228"/>
      <c r="O885" s="228"/>
      <c r="P885" s="233"/>
      <c r="Q885" s="233"/>
      <c r="R885" s="233"/>
      <c r="S885" s="244"/>
      <c r="T885" s="300">
        <v>2010</v>
      </c>
      <c r="U885" s="233"/>
      <c r="V885" s="233"/>
      <c r="W885" s="233"/>
      <c r="X885" s="233"/>
      <c r="Y885" s="233"/>
      <c r="Z885" s="240">
        <v>300</v>
      </c>
      <c r="AA885" s="228"/>
      <c r="AB885" s="228"/>
      <c r="AC885" s="228"/>
      <c r="AD885" s="228"/>
      <c r="AE885" s="228"/>
      <c r="AF885" s="228"/>
      <c r="AG885" s="228"/>
      <c r="AH885" s="228"/>
      <c r="AI885" s="228"/>
      <c r="AJ885" s="228"/>
      <c r="AK885" s="228"/>
      <c r="AL885" s="228"/>
      <c r="AM885" s="228"/>
      <c r="AN885" s="228"/>
      <c r="AO885" s="228"/>
      <c r="AP885" s="228"/>
      <c r="AQ885" s="228"/>
      <c r="AR885" s="228"/>
      <c r="AS885" s="244"/>
      <c r="AT885" s="1318"/>
    </row>
    <row r="886" spans="2:46" s="115" customFormat="1" ht="24" customHeight="1">
      <c r="B886" s="1823"/>
      <c r="C886" s="228" t="s">
        <v>912</v>
      </c>
      <c r="D886" s="228" t="s">
        <v>22134</v>
      </c>
      <c r="E886" s="228" t="s">
        <v>3794</v>
      </c>
      <c r="F886" s="228" t="s">
        <v>10665</v>
      </c>
      <c r="G886" s="228">
        <v>600</v>
      </c>
      <c r="H886" s="228">
        <v>528</v>
      </c>
      <c r="I886" s="228">
        <v>528</v>
      </c>
      <c r="J886" s="228"/>
      <c r="K886" s="228"/>
      <c r="L886" s="228"/>
      <c r="M886" s="228"/>
      <c r="N886" s="228">
        <v>406</v>
      </c>
      <c r="O886" s="228">
        <v>50</v>
      </c>
      <c r="P886" s="233">
        <v>50</v>
      </c>
      <c r="Q886" s="233" t="s">
        <v>714</v>
      </c>
      <c r="R886" s="233"/>
      <c r="S886" s="244"/>
      <c r="T886" s="300">
        <v>2013</v>
      </c>
      <c r="U886" s="233" t="s">
        <v>3795</v>
      </c>
      <c r="V886" s="233"/>
      <c r="W886" s="233"/>
      <c r="X886" s="233"/>
      <c r="Y886" s="233"/>
      <c r="Z886" s="240">
        <v>500</v>
      </c>
      <c r="AA886" s="228"/>
      <c r="AB886" s="228"/>
      <c r="AC886" s="228"/>
      <c r="AD886" s="228"/>
      <c r="AE886" s="228"/>
      <c r="AF886" s="228"/>
      <c r="AG886" s="228"/>
      <c r="AH886" s="228"/>
      <c r="AI886" s="228"/>
      <c r="AJ886" s="228"/>
      <c r="AK886" s="228"/>
      <c r="AL886" s="228"/>
      <c r="AM886" s="228"/>
      <c r="AN886" s="228"/>
      <c r="AO886" s="228"/>
      <c r="AP886" s="228"/>
      <c r="AQ886" s="228"/>
      <c r="AR886" s="228"/>
      <c r="AS886" s="244" t="s">
        <v>3795</v>
      </c>
      <c r="AT886" s="1318"/>
    </row>
    <row r="887" spans="2:46" s="115" customFormat="1" ht="24" customHeight="1">
      <c r="B887" s="1823"/>
      <c r="C887" s="228" t="s">
        <v>912</v>
      </c>
      <c r="D887" s="228" t="s">
        <v>22135</v>
      </c>
      <c r="E887" s="228" t="s">
        <v>15787</v>
      </c>
      <c r="F887" s="228" t="s">
        <v>912</v>
      </c>
      <c r="G887" s="228">
        <v>640</v>
      </c>
      <c r="H887" s="228"/>
      <c r="I887" s="228"/>
      <c r="J887" s="228"/>
      <c r="K887" s="228"/>
      <c r="L887" s="228"/>
      <c r="M887" s="228"/>
      <c r="N887" s="228"/>
      <c r="O887" s="228"/>
      <c r="P887" s="233"/>
      <c r="Q887" s="233"/>
      <c r="R887" s="233"/>
      <c r="S887" s="244"/>
      <c r="T887" s="300">
        <v>2012</v>
      </c>
      <c r="U887" s="233"/>
      <c r="V887" s="233"/>
      <c r="W887" s="233"/>
      <c r="X887" s="233"/>
      <c r="Y887" s="233"/>
      <c r="Z887" s="240">
        <v>34</v>
      </c>
      <c r="AA887" s="228"/>
      <c r="AB887" s="228"/>
      <c r="AC887" s="228"/>
      <c r="AD887" s="228"/>
      <c r="AE887" s="228"/>
      <c r="AF887" s="228"/>
      <c r="AG887" s="228"/>
      <c r="AH887" s="228"/>
      <c r="AI887" s="228"/>
      <c r="AJ887" s="228"/>
      <c r="AK887" s="228"/>
      <c r="AL887" s="228"/>
      <c r="AM887" s="228"/>
      <c r="AN887" s="228"/>
      <c r="AO887" s="228"/>
      <c r="AP887" s="228"/>
      <c r="AQ887" s="228"/>
      <c r="AR887" s="228"/>
      <c r="AS887" s="244"/>
      <c r="AT887" s="1318"/>
    </row>
    <row r="888" spans="2:46" s="115" customFormat="1" ht="24" customHeight="1">
      <c r="B888" s="1823"/>
      <c r="C888" s="228" t="s">
        <v>912</v>
      </c>
      <c r="D888" s="228" t="s">
        <v>22136</v>
      </c>
      <c r="E888" s="597" t="s">
        <v>15788</v>
      </c>
      <c r="F888" s="228" t="s">
        <v>912</v>
      </c>
      <c r="G888" s="228">
        <v>2936</v>
      </c>
      <c r="H888" s="228"/>
      <c r="I888" s="228"/>
      <c r="J888" s="228">
        <v>47</v>
      </c>
      <c r="K888" s="228">
        <v>64</v>
      </c>
      <c r="L888" s="228"/>
      <c r="M888" s="228"/>
      <c r="N888" s="228"/>
      <c r="O888" s="228"/>
      <c r="P888" s="233"/>
      <c r="Q888" s="233"/>
      <c r="R888" s="300"/>
      <c r="S888" s="228">
        <v>2011</v>
      </c>
      <c r="T888" s="300"/>
      <c r="U888" s="233"/>
      <c r="V888" s="233"/>
      <c r="W888" s="233"/>
      <c r="X888" s="233"/>
      <c r="Y888" s="233"/>
      <c r="Z888" s="228">
        <v>171</v>
      </c>
      <c r="AA888" s="228"/>
      <c r="AB888" s="228"/>
      <c r="AC888" s="443"/>
      <c r="AD888" s="228"/>
      <c r="AE888" s="228"/>
      <c r="AF888" s="228"/>
      <c r="AG888" s="228"/>
      <c r="AH888" s="228"/>
      <c r="AI888" s="228"/>
      <c r="AJ888" s="228"/>
      <c r="AK888" s="228"/>
      <c r="AL888" s="228"/>
      <c r="AM888" s="228"/>
      <c r="AN888" s="228"/>
      <c r="AO888" s="244"/>
      <c r="AP888" s="244"/>
      <c r="AQ888" s="244"/>
      <c r="AR888" s="244"/>
      <c r="AS888" s="244"/>
      <c r="AT888" s="1318"/>
    </row>
    <row r="889" spans="2:46" s="115" customFormat="1" ht="24" customHeight="1">
      <c r="B889" s="1823"/>
      <c r="C889" s="228" t="s">
        <v>912</v>
      </c>
      <c r="D889" s="228" t="s">
        <v>22137</v>
      </c>
      <c r="E889" s="260" t="s">
        <v>15789</v>
      </c>
      <c r="F889" s="228" t="s">
        <v>912</v>
      </c>
      <c r="G889" s="228">
        <v>1942</v>
      </c>
      <c r="H889" s="228"/>
      <c r="I889" s="228"/>
      <c r="J889" s="228">
        <v>34</v>
      </c>
      <c r="K889" s="228">
        <v>66</v>
      </c>
      <c r="L889" s="228"/>
      <c r="M889" s="228"/>
      <c r="N889" s="228"/>
      <c r="O889" s="228"/>
      <c r="P889" s="228"/>
      <c r="Q889" s="233"/>
      <c r="R889" s="233"/>
      <c r="S889" s="233">
        <v>2016</v>
      </c>
      <c r="T889" s="300"/>
      <c r="U889" s="233"/>
      <c r="V889" s="233"/>
      <c r="W889" s="233"/>
      <c r="X889" s="233"/>
      <c r="Y889" s="233"/>
      <c r="Z889" s="228"/>
      <c r="AA889" s="228"/>
      <c r="AB889" s="228"/>
      <c r="AC889" s="443"/>
      <c r="AD889" s="228"/>
      <c r="AE889" s="228"/>
      <c r="AF889" s="228"/>
      <c r="AG889" s="228"/>
      <c r="AH889" s="228"/>
      <c r="AI889" s="228"/>
      <c r="AJ889" s="228"/>
      <c r="AK889" s="228"/>
      <c r="AL889" s="228"/>
      <c r="AM889" s="228"/>
      <c r="AN889" s="228"/>
      <c r="AO889" s="244"/>
      <c r="AP889" s="244"/>
      <c r="AQ889" s="244"/>
      <c r="AR889" s="244"/>
      <c r="AS889" s="244"/>
      <c r="AT889" s="1318"/>
    </row>
    <row r="890" spans="2:46" s="115" customFormat="1" ht="24" customHeight="1">
      <c r="B890" s="1823"/>
      <c r="C890" s="228" t="s">
        <v>912</v>
      </c>
      <c r="D890" s="228" t="s">
        <v>22138</v>
      </c>
      <c r="E890" s="260" t="s">
        <v>9899</v>
      </c>
      <c r="F890" s="228" t="s">
        <v>912</v>
      </c>
      <c r="G890" s="228">
        <v>105</v>
      </c>
      <c r="H890" s="228" t="s">
        <v>389</v>
      </c>
      <c r="I890" s="228" t="s">
        <v>389</v>
      </c>
      <c r="J890" s="228">
        <v>7</v>
      </c>
      <c r="K890" s="228">
        <v>15</v>
      </c>
      <c r="L890" s="228"/>
      <c r="M890" s="228"/>
      <c r="N890" s="228">
        <v>105</v>
      </c>
      <c r="O890" s="228"/>
      <c r="P890" s="228"/>
      <c r="Q890" s="233"/>
      <c r="R890" s="233"/>
      <c r="S890" s="233">
        <v>2016</v>
      </c>
      <c r="T890" s="300"/>
      <c r="U890" s="233"/>
      <c r="V890" s="233"/>
      <c r="W890" s="233"/>
      <c r="X890" s="233"/>
      <c r="Y890" s="233"/>
      <c r="Z890" s="228"/>
      <c r="AA890" s="228"/>
      <c r="AB890" s="228"/>
      <c r="AC890" s="443"/>
      <c r="AD890" s="228"/>
      <c r="AE890" s="228"/>
      <c r="AF890" s="228"/>
      <c r="AG890" s="228"/>
      <c r="AH890" s="228"/>
      <c r="AI890" s="228"/>
      <c r="AJ890" s="228"/>
      <c r="AK890" s="228"/>
      <c r="AL890" s="228"/>
      <c r="AM890" s="228"/>
      <c r="AN890" s="228"/>
      <c r="AO890" s="244"/>
      <c r="AP890" s="244"/>
      <c r="AQ890" s="244"/>
      <c r="AR890" s="244"/>
      <c r="AS890" s="244"/>
      <c r="AT890" s="1318"/>
    </row>
    <row r="891" spans="2:46" s="115" customFormat="1" ht="24" customHeight="1">
      <c r="B891" s="1823"/>
      <c r="C891" s="227" t="s">
        <v>912</v>
      </c>
      <c r="D891" s="228" t="s">
        <v>22139</v>
      </c>
      <c r="E891" s="227" t="s">
        <v>9900</v>
      </c>
      <c r="F891" s="227" t="s">
        <v>10665</v>
      </c>
      <c r="G891" s="228">
        <v>3506</v>
      </c>
      <c r="H891" s="228">
        <v>666</v>
      </c>
      <c r="I891" s="228">
        <v>666</v>
      </c>
      <c r="J891" s="227"/>
      <c r="K891" s="228"/>
      <c r="L891" s="228"/>
      <c r="M891" s="228"/>
      <c r="N891" s="228"/>
      <c r="O891" s="228">
        <v>60</v>
      </c>
      <c r="P891" s="228">
        <v>60</v>
      </c>
      <c r="Q891" s="228" t="s">
        <v>714</v>
      </c>
      <c r="R891" s="227"/>
      <c r="S891" s="244"/>
      <c r="T891" s="227">
        <v>2018</v>
      </c>
      <c r="U891" s="233" t="s">
        <v>9901</v>
      </c>
      <c r="V891" s="233"/>
      <c r="W891" s="233"/>
      <c r="X891" s="233"/>
      <c r="Y891" s="233"/>
      <c r="Z891" s="233"/>
      <c r="AA891" s="228"/>
      <c r="AB891" s="227"/>
      <c r="AC891" s="227"/>
      <c r="AD891" s="233"/>
      <c r="AE891" s="233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28"/>
      <c r="AT891" s="1318"/>
    </row>
    <row r="892" spans="2:46" s="115" customFormat="1" ht="24" customHeight="1">
      <c r="B892" s="1823"/>
      <c r="C892" s="228" t="s">
        <v>912</v>
      </c>
      <c r="D892" s="228" t="s">
        <v>22140</v>
      </c>
      <c r="E892" s="228" t="s">
        <v>11100</v>
      </c>
      <c r="F892" s="228" t="s">
        <v>912</v>
      </c>
      <c r="G892" s="228">
        <v>992</v>
      </c>
      <c r="H892" s="228">
        <v>198</v>
      </c>
      <c r="I892" s="228">
        <v>383</v>
      </c>
      <c r="J892" s="228"/>
      <c r="K892" s="228"/>
      <c r="L892" s="228"/>
      <c r="M892" s="228"/>
      <c r="N892" s="228"/>
      <c r="O892" s="228"/>
      <c r="P892" s="228"/>
      <c r="Q892" s="233"/>
      <c r="R892" s="233"/>
      <c r="S892" s="233"/>
      <c r="T892" s="227">
        <v>2019</v>
      </c>
      <c r="U892" s="233"/>
      <c r="V892" s="233"/>
      <c r="W892" s="233"/>
      <c r="X892" s="233"/>
      <c r="Y892" s="233"/>
      <c r="Z892" s="240"/>
      <c r="AA892" s="228"/>
      <c r="AB892" s="228"/>
      <c r="AC892" s="228"/>
      <c r="AD892" s="228"/>
      <c r="AE892" s="228"/>
      <c r="AF892" s="228"/>
      <c r="AG892" s="228"/>
      <c r="AH892" s="228"/>
      <c r="AI892" s="228"/>
      <c r="AJ892" s="228"/>
      <c r="AK892" s="228"/>
      <c r="AL892" s="228"/>
      <c r="AM892" s="228"/>
      <c r="AN892" s="228"/>
      <c r="AO892" s="228"/>
      <c r="AP892" s="228"/>
      <c r="AQ892" s="228"/>
      <c r="AR892" s="228"/>
      <c r="AS892" s="228"/>
      <c r="AT892" s="1318"/>
    </row>
    <row r="893" spans="2:46" s="115" customFormat="1" ht="24" customHeight="1">
      <c r="B893" s="1823"/>
      <c r="C893" s="228" t="s">
        <v>3075</v>
      </c>
      <c r="D893" s="228" t="s">
        <v>22141</v>
      </c>
      <c r="E893" s="260" t="s">
        <v>16648</v>
      </c>
      <c r="F893" s="228" t="s">
        <v>10838</v>
      </c>
      <c r="G893" s="228">
        <v>3528</v>
      </c>
      <c r="H893" s="228"/>
      <c r="I893" s="228"/>
      <c r="J893" s="228"/>
      <c r="K893" s="228"/>
      <c r="L893" s="228"/>
      <c r="M893" s="228"/>
      <c r="N893" s="228"/>
      <c r="O893" s="228"/>
      <c r="P893" s="228"/>
      <c r="Q893" s="233"/>
      <c r="R893" s="233"/>
      <c r="S893" s="227">
        <v>2010</v>
      </c>
      <c r="T893" s="300"/>
      <c r="U893" s="233"/>
      <c r="V893" s="233"/>
      <c r="W893" s="233"/>
      <c r="X893" s="233"/>
      <c r="Y893" s="233"/>
      <c r="Z893" s="228"/>
      <c r="AA893" s="228"/>
      <c r="AB893" s="228"/>
      <c r="AC893" s="443"/>
      <c r="AD893" s="228"/>
      <c r="AE893" s="228"/>
      <c r="AF893" s="228"/>
      <c r="AG893" s="228"/>
      <c r="AH893" s="228"/>
      <c r="AI893" s="228"/>
      <c r="AJ893" s="228"/>
      <c r="AK893" s="228"/>
      <c r="AL893" s="228"/>
      <c r="AM893" s="228"/>
      <c r="AN893" s="228"/>
      <c r="AO893" s="244"/>
      <c r="AP893" s="244"/>
      <c r="AQ893" s="244"/>
      <c r="AR893" s="244"/>
      <c r="AS893" s="228" t="s">
        <v>11101</v>
      </c>
      <c r="AT893" s="1318"/>
    </row>
    <row r="894" spans="2:46" s="115" customFormat="1" ht="24" customHeight="1">
      <c r="B894" s="1823"/>
      <c r="C894" s="228" t="s">
        <v>3075</v>
      </c>
      <c r="D894" s="228" t="s">
        <v>22142</v>
      </c>
      <c r="E894" s="260" t="s">
        <v>18340</v>
      </c>
      <c r="F894" s="228" t="s">
        <v>16649</v>
      </c>
      <c r="G894" s="228">
        <v>2073</v>
      </c>
      <c r="H894" s="228"/>
      <c r="I894" s="228"/>
      <c r="J894" s="228"/>
      <c r="K894" s="228"/>
      <c r="L894" s="228"/>
      <c r="M894" s="228"/>
      <c r="N894" s="228"/>
      <c r="O894" s="228"/>
      <c r="P894" s="228"/>
      <c r="Q894" s="233"/>
      <c r="R894" s="233"/>
      <c r="S894" s="227">
        <v>2019</v>
      </c>
      <c r="T894" s="300"/>
      <c r="U894" s="233"/>
      <c r="V894" s="233"/>
      <c r="W894" s="233"/>
      <c r="X894" s="233"/>
      <c r="Y894" s="233"/>
      <c r="Z894" s="228"/>
      <c r="AA894" s="228"/>
      <c r="AB894" s="228"/>
      <c r="AC894" s="443"/>
      <c r="AD894" s="228"/>
      <c r="AE894" s="228"/>
      <c r="AF894" s="228"/>
      <c r="AG894" s="228"/>
      <c r="AH894" s="228"/>
      <c r="AI894" s="228"/>
      <c r="AJ894" s="228"/>
      <c r="AK894" s="228"/>
      <c r="AL894" s="228"/>
      <c r="AM894" s="228"/>
      <c r="AN894" s="228"/>
      <c r="AO894" s="244"/>
      <c r="AP894" s="244"/>
      <c r="AQ894" s="244"/>
      <c r="AR894" s="244"/>
      <c r="AS894" s="244" t="s">
        <v>18336</v>
      </c>
      <c r="AT894" s="1318"/>
    </row>
    <row r="895" spans="2:46" s="115" customFormat="1" ht="24" customHeight="1">
      <c r="B895" s="1823"/>
      <c r="C895" s="244" t="s">
        <v>12879</v>
      </c>
      <c r="D895" s="228" t="s">
        <v>22143</v>
      </c>
      <c r="E895" s="227" t="s">
        <v>16650</v>
      </c>
      <c r="F895" s="227" t="s">
        <v>14485</v>
      </c>
      <c r="G895" s="228">
        <v>1200</v>
      </c>
      <c r="H895" s="228"/>
      <c r="I895" s="228"/>
      <c r="J895" s="228"/>
      <c r="K895" s="244"/>
      <c r="L895" s="244"/>
      <c r="M895" s="244"/>
      <c r="N895" s="244"/>
      <c r="O895" s="244"/>
      <c r="P895" s="244"/>
      <c r="Q895" s="244"/>
      <c r="R895" s="244"/>
      <c r="S895" s="244"/>
      <c r="T895" s="300">
        <v>2013</v>
      </c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4"/>
      <c r="AM895" s="244"/>
      <c r="AN895" s="244"/>
      <c r="AO895" s="244"/>
      <c r="AP895" s="244"/>
      <c r="AQ895" s="244"/>
      <c r="AR895" s="244"/>
      <c r="AS895" s="244"/>
      <c r="AT895" s="1318"/>
    </row>
    <row r="896" spans="2:46" s="115" customFormat="1" ht="24" customHeight="1">
      <c r="B896" s="1823"/>
      <c r="C896" s="244" t="s">
        <v>12879</v>
      </c>
      <c r="D896" s="228" t="s">
        <v>22144</v>
      </c>
      <c r="E896" s="597" t="s">
        <v>14486</v>
      </c>
      <c r="F896" s="228" t="s">
        <v>12905</v>
      </c>
      <c r="G896" s="228">
        <v>1437</v>
      </c>
      <c r="H896" s="228"/>
      <c r="I896" s="228"/>
      <c r="J896" s="228"/>
      <c r="K896" s="244"/>
      <c r="L896" s="244"/>
      <c r="M896" s="244"/>
      <c r="N896" s="244"/>
      <c r="O896" s="244"/>
      <c r="P896" s="244"/>
      <c r="Q896" s="244"/>
      <c r="R896" s="244"/>
      <c r="S896" s="244"/>
      <c r="T896" s="300">
        <v>2022</v>
      </c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4"/>
      <c r="AM896" s="244"/>
      <c r="AN896" s="244"/>
      <c r="AO896" s="244"/>
      <c r="AP896" s="244"/>
      <c r="AQ896" s="244"/>
      <c r="AR896" s="244"/>
      <c r="AS896" s="244"/>
      <c r="AT896" s="1318"/>
    </row>
    <row r="897" spans="2:46" s="115" customFormat="1" ht="24" customHeight="1">
      <c r="B897" s="1838"/>
      <c r="C897" s="244" t="s">
        <v>12879</v>
      </c>
      <c r="D897" s="228" t="s">
        <v>22145</v>
      </c>
      <c r="E897" s="597" t="s">
        <v>18341</v>
      </c>
      <c r="F897" s="228" t="s">
        <v>16649</v>
      </c>
      <c r="G897" s="228">
        <v>300</v>
      </c>
      <c r="H897" s="228"/>
      <c r="I897" s="228"/>
      <c r="J897" s="228"/>
      <c r="K897" s="244"/>
      <c r="L897" s="244"/>
      <c r="M897" s="244"/>
      <c r="N897" s="244"/>
      <c r="O897" s="244"/>
      <c r="P897" s="244"/>
      <c r="Q897" s="244"/>
      <c r="R897" s="244"/>
      <c r="S897" s="244"/>
      <c r="T897" s="300">
        <v>2002</v>
      </c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4"/>
      <c r="AM897" s="244"/>
      <c r="AN897" s="244"/>
      <c r="AO897" s="244"/>
      <c r="AP897" s="244"/>
      <c r="AQ897" s="244"/>
      <c r="AR897" s="244"/>
      <c r="AS897" s="244" t="s">
        <v>16651</v>
      </c>
      <c r="AT897" s="1318"/>
    </row>
    <row r="898" spans="2:46" s="115" customFormat="1" ht="24" customHeight="1">
      <c r="B898" s="1838"/>
      <c r="C898" s="244" t="s">
        <v>12879</v>
      </c>
      <c r="D898" s="228" t="s">
        <v>21703</v>
      </c>
      <c r="E898" s="244" t="s">
        <v>16653</v>
      </c>
      <c r="F898" s="228" t="s">
        <v>12905</v>
      </c>
      <c r="G898" s="244">
        <v>594</v>
      </c>
      <c r="H898" s="244">
        <v>594</v>
      </c>
      <c r="I898" s="244">
        <v>594</v>
      </c>
      <c r="J898" s="228"/>
      <c r="K898" s="244"/>
      <c r="L898" s="244"/>
      <c r="M898" s="244"/>
      <c r="N898" s="244"/>
      <c r="O898" s="244"/>
      <c r="P898" s="244"/>
      <c r="Q898" s="244"/>
      <c r="R898" s="244"/>
      <c r="S898" s="244"/>
      <c r="T898" s="241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4"/>
      <c r="AM898" s="244"/>
      <c r="AN898" s="244"/>
      <c r="AO898" s="244"/>
      <c r="AP898" s="244"/>
      <c r="AQ898" s="244"/>
      <c r="AR898" s="244"/>
      <c r="AS898" s="244"/>
      <c r="AT898" s="1318"/>
    </row>
    <row r="899" spans="2:46" s="115" customFormat="1" ht="24" customHeight="1">
      <c r="B899" s="1838"/>
      <c r="C899" s="244" t="s">
        <v>12879</v>
      </c>
      <c r="D899" s="228" t="s">
        <v>22146</v>
      </c>
      <c r="E899" s="244" t="s">
        <v>16654</v>
      </c>
      <c r="F899" s="228" t="s">
        <v>12905</v>
      </c>
      <c r="G899" s="244">
        <v>3850</v>
      </c>
      <c r="H899" s="244">
        <v>3850</v>
      </c>
      <c r="I899" s="244">
        <v>3850</v>
      </c>
      <c r="J899" s="228"/>
      <c r="K899" s="244"/>
      <c r="L899" s="244"/>
      <c r="M899" s="244"/>
      <c r="N899" s="244"/>
      <c r="O899" s="244"/>
      <c r="P899" s="244"/>
      <c r="Q899" s="244"/>
      <c r="R899" s="244"/>
      <c r="S899" s="244"/>
      <c r="T899" s="241">
        <v>2015</v>
      </c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4"/>
      <c r="AM899" s="244"/>
      <c r="AN899" s="244"/>
      <c r="AO899" s="244"/>
      <c r="AP899" s="244"/>
      <c r="AQ899" s="244"/>
      <c r="AR899" s="244"/>
      <c r="AS899" s="244" t="s">
        <v>13933</v>
      </c>
      <c r="AT899" s="1318"/>
    </row>
    <row r="900" spans="2:46" s="115" customFormat="1" ht="24" customHeight="1">
      <c r="B900" s="1838"/>
      <c r="C900" s="227" t="s">
        <v>12879</v>
      </c>
      <c r="D900" s="228" t="s">
        <v>22147</v>
      </c>
      <c r="E900" s="227" t="s">
        <v>13801</v>
      </c>
      <c r="F900" s="228" t="s">
        <v>12905</v>
      </c>
      <c r="G900" s="244">
        <v>800</v>
      </c>
      <c r="H900" s="244"/>
      <c r="I900" s="244"/>
      <c r="J900" s="228"/>
      <c r="K900" s="244"/>
      <c r="L900" s="244"/>
      <c r="M900" s="244"/>
      <c r="N900" s="244"/>
      <c r="O900" s="244"/>
      <c r="P900" s="244"/>
      <c r="Q900" s="244"/>
      <c r="R900" s="244"/>
      <c r="S900" s="244"/>
      <c r="T900" s="241">
        <v>2022</v>
      </c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4"/>
      <c r="AM900" s="244"/>
      <c r="AN900" s="244"/>
      <c r="AO900" s="244"/>
      <c r="AP900" s="244"/>
      <c r="AQ900" s="244"/>
      <c r="AR900" s="244"/>
      <c r="AS900" s="244" t="s">
        <v>16651</v>
      </c>
      <c r="AT900" s="1318" t="s">
        <v>20250</v>
      </c>
    </row>
    <row r="901" spans="2:46" s="115" customFormat="1" ht="24" customHeight="1">
      <c r="B901" s="1838"/>
      <c r="C901" s="244" t="s">
        <v>2933</v>
      </c>
      <c r="D901" s="228" t="s">
        <v>22148</v>
      </c>
      <c r="E901" s="244" t="s">
        <v>3792</v>
      </c>
      <c r="F901" s="244" t="s">
        <v>2933</v>
      </c>
      <c r="G901" s="244">
        <v>177</v>
      </c>
      <c r="H901" s="244">
        <v>177</v>
      </c>
      <c r="I901" s="244">
        <v>177</v>
      </c>
      <c r="J901" s="244">
        <v>17</v>
      </c>
      <c r="K901" s="244">
        <v>8</v>
      </c>
      <c r="L901" s="244"/>
      <c r="M901" s="244"/>
      <c r="N901" s="244">
        <v>177</v>
      </c>
      <c r="O901" s="244"/>
      <c r="P901" s="244"/>
      <c r="Q901" s="244"/>
      <c r="R901" s="244"/>
      <c r="S901" s="244"/>
      <c r="T901" s="300">
        <v>2013</v>
      </c>
      <c r="U901" s="244"/>
      <c r="V901" s="244"/>
      <c r="W901" s="244"/>
      <c r="X901" s="244"/>
      <c r="Y901" s="244"/>
      <c r="Z901" s="244">
        <v>600</v>
      </c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4"/>
      <c r="AM901" s="244"/>
      <c r="AN901" s="244"/>
      <c r="AO901" s="244"/>
      <c r="AP901" s="244"/>
      <c r="AQ901" s="244"/>
      <c r="AR901" s="244"/>
      <c r="AS901" s="244" t="s">
        <v>3799</v>
      </c>
      <c r="AT901" s="1318"/>
    </row>
    <row r="902" spans="2:46" s="115" customFormat="1" ht="24" customHeight="1">
      <c r="B902" s="1838"/>
      <c r="C902" s="228" t="s">
        <v>2933</v>
      </c>
      <c r="D902" s="228" t="s">
        <v>22149</v>
      </c>
      <c r="E902" s="260" t="s">
        <v>15795</v>
      </c>
      <c r="F902" s="228" t="s">
        <v>10739</v>
      </c>
      <c r="G902" s="228">
        <v>1619</v>
      </c>
      <c r="H902" s="228">
        <v>1619</v>
      </c>
      <c r="I902" s="228">
        <v>4562</v>
      </c>
      <c r="J902" s="228"/>
      <c r="K902" s="228"/>
      <c r="L902" s="228"/>
      <c r="M902" s="228"/>
      <c r="N902" s="228"/>
      <c r="O902" s="228"/>
      <c r="P902" s="228"/>
      <c r="Q902" s="233"/>
      <c r="R902" s="233"/>
      <c r="S902" s="233"/>
      <c r="T902" s="300">
        <v>2018</v>
      </c>
      <c r="U902" s="233"/>
      <c r="V902" s="233"/>
      <c r="W902" s="233"/>
      <c r="X902" s="233"/>
      <c r="Y902" s="233"/>
      <c r="Z902" s="228">
        <v>2000</v>
      </c>
      <c r="AA902" s="228"/>
      <c r="AB902" s="228"/>
      <c r="AC902" s="443"/>
      <c r="AD902" s="228"/>
      <c r="AE902" s="228"/>
      <c r="AF902" s="228"/>
      <c r="AG902" s="228"/>
      <c r="AH902" s="228"/>
      <c r="AI902" s="228"/>
      <c r="AJ902" s="228"/>
      <c r="AK902" s="228"/>
      <c r="AL902" s="228"/>
      <c r="AM902" s="228"/>
      <c r="AN902" s="228"/>
      <c r="AO902" s="244"/>
      <c r="AP902" s="244"/>
      <c r="AQ902" s="244"/>
      <c r="AR902" s="244"/>
      <c r="AS902" s="244"/>
      <c r="AT902" s="1318"/>
    </row>
    <row r="903" spans="2:46" s="115" customFormat="1" ht="24" customHeight="1">
      <c r="B903" s="1817"/>
      <c r="C903" s="228" t="s">
        <v>12752</v>
      </c>
      <c r="D903" s="228"/>
      <c r="E903" s="260" t="s">
        <v>22150</v>
      </c>
      <c r="F903" s="228" t="s">
        <v>10739</v>
      </c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33"/>
      <c r="R903" s="233"/>
      <c r="S903" s="233"/>
      <c r="T903" s="300"/>
      <c r="U903" s="233"/>
      <c r="V903" s="233"/>
      <c r="W903" s="233"/>
      <c r="X903" s="233"/>
      <c r="Y903" s="233"/>
      <c r="Z903" s="228"/>
      <c r="AA903" s="228"/>
      <c r="AB903" s="228"/>
      <c r="AC903" s="443"/>
      <c r="AD903" s="228"/>
      <c r="AE903" s="228"/>
      <c r="AF903" s="228"/>
      <c r="AG903" s="228"/>
      <c r="AH903" s="228"/>
      <c r="AI903" s="228"/>
      <c r="AJ903" s="228"/>
      <c r="AK903" s="228"/>
      <c r="AL903" s="228"/>
      <c r="AM903" s="228"/>
      <c r="AN903" s="228"/>
      <c r="AO903" s="244"/>
      <c r="AP903" s="244"/>
      <c r="AQ903" s="244"/>
      <c r="AR903" s="244"/>
      <c r="AS903" s="244"/>
      <c r="AT903" s="1318" t="s">
        <v>20250</v>
      </c>
    </row>
    <row r="904" spans="2:46" s="115" customFormat="1" ht="24" customHeight="1">
      <c r="B904" s="1817"/>
      <c r="C904" s="227" t="s">
        <v>2933</v>
      </c>
      <c r="D904" s="228"/>
      <c r="E904" s="227" t="s">
        <v>15796</v>
      </c>
      <c r="F904" s="227" t="s">
        <v>12764</v>
      </c>
      <c r="G904" s="228"/>
      <c r="H904" s="228"/>
      <c r="I904" s="228"/>
      <c r="J904" s="244"/>
      <c r="K904" s="244"/>
      <c r="L904" s="244"/>
      <c r="M904" s="244"/>
      <c r="N904" s="244">
        <v>97.5</v>
      </c>
      <c r="O904" s="244"/>
      <c r="P904" s="244"/>
      <c r="Q904" s="244"/>
      <c r="R904" s="244"/>
      <c r="S904" s="244"/>
      <c r="T904" s="300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4"/>
      <c r="AM904" s="244"/>
      <c r="AN904" s="244"/>
      <c r="AO904" s="244"/>
      <c r="AP904" s="244"/>
      <c r="AQ904" s="244"/>
      <c r="AR904" s="244"/>
      <c r="AS904" s="244"/>
      <c r="AT904" s="1318"/>
    </row>
    <row r="905" spans="2:46" s="115" customFormat="1" ht="24" customHeight="1">
      <c r="B905" s="1817"/>
      <c r="C905" s="227" t="s">
        <v>2933</v>
      </c>
      <c r="D905" s="228"/>
      <c r="E905" s="227" t="s">
        <v>15797</v>
      </c>
      <c r="F905" s="227" t="s">
        <v>12759</v>
      </c>
      <c r="G905" s="228"/>
      <c r="H905" s="228"/>
      <c r="I905" s="228"/>
      <c r="J905" s="244"/>
      <c r="K905" s="244"/>
      <c r="L905" s="244"/>
      <c r="M905" s="244"/>
      <c r="N905" s="244">
        <v>98</v>
      </c>
      <c r="O905" s="244"/>
      <c r="P905" s="244"/>
      <c r="Q905" s="244"/>
      <c r="R905" s="244"/>
      <c r="S905" s="244"/>
      <c r="T905" s="300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4"/>
      <c r="AM905" s="244"/>
      <c r="AN905" s="244"/>
      <c r="AO905" s="244"/>
      <c r="AP905" s="244"/>
      <c r="AQ905" s="244"/>
      <c r="AR905" s="244"/>
      <c r="AS905" s="244"/>
      <c r="AT905" s="1318"/>
    </row>
    <row r="906" spans="2:46" s="115" customFormat="1" ht="24" customHeight="1">
      <c r="B906" s="1817"/>
      <c r="C906" s="227" t="s">
        <v>2933</v>
      </c>
      <c r="D906" s="228"/>
      <c r="E906" s="227" t="s">
        <v>15798</v>
      </c>
      <c r="F906" s="227" t="s">
        <v>12844</v>
      </c>
      <c r="G906" s="228"/>
      <c r="H906" s="228"/>
      <c r="I906" s="228"/>
      <c r="J906" s="244"/>
      <c r="K906" s="244"/>
      <c r="L906" s="244"/>
      <c r="M906" s="244"/>
      <c r="N906" s="244">
        <v>98</v>
      </c>
      <c r="O906" s="244"/>
      <c r="P906" s="244"/>
      <c r="Q906" s="244"/>
      <c r="R906" s="244"/>
      <c r="S906" s="244"/>
      <c r="T906" s="300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4"/>
      <c r="AM906" s="244"/>
      <c r="AN906" s="244"/>
      <c r="AO906" s="244"/>
      <c r="AP906" s="244"/>
      <c r="AQ906" s="244"/>
      <c r="AR906" s="244"/>
      <c r="AS906" s="244"/>
      <c r="AT906" s="1318"/>
    </row>
    <row r="907" spans="2:46" s="115" customFormat="1" ht="24" customHeight="1">
      <c r="B907" s="1838"/>
      <c r="C907" s="227" t="s">
        <v>2933</v>
      </c>
      <c r="D907" s="228"/>
      <c r="E907" s="227" t="s">
        <v>15799</v>
      </c>
      <c r="F907" s="227" t="s">
        <v>12844</v>
      </c>
      <c r="G907" s="228"/>
      <c r="H907" s="228"/>
      <c r="I907" s="228"/>
      <c r="J907" s="244"/>
      <c r="K907" s="244"/>
      <c r="L907" s="244"/>
      <c r="M907" s="244"/>
      <c r="N907" s="244">
        <v>98</v>
      </c>
      <c r="O907" s="244"/>
      <c r="P907" s="244"/>
      <c r="Q907" s="244"/>
      <c r="R907" s="244"/>
      <c r="S907" s="244"/>
      <c r="T907" s="300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4"/>
      <c r="AM907" s="244"/>
      <c r="AN907" s="244"/>
      <c r="AO907" s="244"/>
      <c r="AP907" s="244"/>
      <c r="AQ907" s="244"/>
      <c r="AR907" s="244"/>
      <c r="AS907" s="244"/>
      <c r="AT907" s="1318"/>
    </row>
    <row r="908" spans="2:46" s="115" customFormat="1" ht="24" customHeight="1">
      <c r="B908" s="1817"/>
      <c r="C908" s="227" t="s">
        <v>2933</v>
      </c>
      <c r="D908" s="228"/>
      <c r="E908" s="227" t="s">
        <v>15800</v>
      </c>
      <c r="F908" s="227" t="s">
        <v>12845</v>
      </c>
      <c r="G908" s="228"/>
      <c r="H908" s="228"/>
      <c r="I908" s="228"/>
      <c r="J908" s="244"/>
      <c r="K908" s="244"/>
      <c r="L908" s="244"/>
      <c r="M908" s="244"/>
      <c r="N908" s="244">
        <v>98</v>
      </c>
      <c r="O908" s="244"/>
      <c r="P908" s="244"/>
      <c r="Q908" s="244"/>
      <c r="R908" s="244"/>
      <c r="S908" s="244"/>
      <c r="T908" s="300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4"/>
      <c r="AM908" s="244"/>
      <c r="AN908" s="244"/>
      <c r="AO908" s="244"/>
      <c r="AP908" s="244"/>
      <c r="AQ908" s="244"/>
      <c r="AR908" s="244"/>
      <c r="AS908" s="244"/>
      <c r="AT908" s="1318"/>
    </row>
    <row r="909" spans="2:46" s="115" customFormat="1" ht="24" customHeight="1">
      <c r="B909" s="1817"/>
      <c r="C909" s="227" t="s">
        <v>2933</v>
      </c>
      <c r="D909" s="228"/>
      <c r="E909" s="227" t="s">
        <v>15801</v>
      </c>
      <c r="F909" s="227" t="s">
        <v>12760</v>
      </c>
      <c r="G909" s="228"/>
      <c r="H909" s="228"/>
      <c r="I909" s="228"/>
      <c r="J909" s="244"/>
      <c r="K909" s="244"/>
      <c r="L909" s="244"/>
      <c r="M909" s="244"/>
      <c r="N909" s="244">
        <v>98</v>
      </c>
      <c r="O909" s="244"/>
      <c r="P909" s="244"/>
      <c r="Q909" s="244"/>
      <c r="R909" s="244"/>
      <c r="S909" s="244"/>
      <c r="T909" s="300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4"/>
      <c r="AM909" s="244"/>
      <c r="AN909" s="244"/>
      <c r="AO909" s="244"/>
      <c r="AP909" s="244"/>
      <c r="AQ909" s="244"/>
      <c r="AR909" s="244"/>
      <c r="AS909" s="244"/>
      <c r="AT909" s="1318"/>
    </row>
    <row r="910" spans="2:46" s="115" customFormat="1" ht="24" customHeight="1">
      <c r="B910" s="1817"/>
      <c r="C910" s="227" t="s">
        <v>2933</v>
      </c>
      <c r="D910" s="228"/>
      <c r="E910" s="227" t="s">
        <v>15802</v>
      </c>
      <c r="F910" s="227" t="s">
        <v>12846</v>
      </c>
      <c r="G910" s="228"/>
      <c r="H910" s="228"/>
      <c r="I910" s="228"/>
      <c r="J910" s="244"/>
      <c r="K910" s="244"/>
      <c r="L910" s="244"/>
      <c r="M910" s="244"/>
      <c r="N910" s="244">
        <v>98</v>
      </c>
      <c r="O910" s="244"/>
      <c r="P910" s="244"/>
      <c r="Q910" s="244"/>
      <c r="R910" s="244"/>
      <c r="S910" s="244"/>
      <c r="T910" s="300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4"/>
      <c r="AM910" s="244"/>
      <c r="AN910" s="244"/>
      <c r="AO910" s="244"/>
      <c r="AP910" s="244"/>
      <c r="AQ910" s="244"/>
      <c r="AR910" s="244"/>
      <c r="AS910" s="244"/>
      <c r="AT910" s="1318"/>
    </row>
    <row r="911" spans="2:46" s="115" customFormat="1" ht="24" customHeight="1">
      <c r="B911" s="1817"/>
      <c r="C911" s="227" t="s">
        <v>2933</v>
      </c>
      <c r="D911" s="228"/>
      <c r="E911" s="227" t="s">
        <v>15803</v>
      </c>
      <c r="F911" s="227" t="s">
        <v>12765</v>
      </c>
      <c r="G911" s="228"/>
      <c r="H911" s="228"/>
      <c r="I911" s="228"/>
      <c r="J911" s="244"/>
      <c r="K911" s="244"/>
      <c r="L911" s="244"/>
      <c r="M911" s="244"/>
      <c r="N911" s="244">
        <v>98</v>
      </c>
      <c r="O911" s="244"/>
      <c r="P911" s="244"/>
      <c r="Q911" s="244"/>
      <c r="R911" s="244"/>
      <c r="S911" s="244"/>
      <c r="T911" s="300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4"/>
      <c r="AM911" s="244"/>
      <c r="AN911" s="244"/>
      <c r="AO911" s="244"/>
      <c r="AP911" s="244"/>
      <c r="AQ911" s="244"/>
      <c r="AR911" s="244"/>
      <c r="AS911" s="244"/>
      <c r="AT911" s="1318"/>
    </row>
    <row r="912" spans="2:46" s="115" customFormat="1" ht="24" customHeight="1">
      <c r="B912" s="1817"/>
      <c r="C912" s="227" t="s">
        <v>2933</v>
      </c>
      <c r="D912" s="228"/>
      <c r="E912" s="227" t="s">
        <v>15804</v>
      </c>
      <c r="F912" s="227" t="s">
        <v>12768</v>
      </c>
      <c r="G912" s="228"/>
      <c r="H912" s="228"/>
      <c r="I912" s="228"/>
      <c r="J912" s="244"/>
      <c r="K912" s="244"/>
      <c r="L912" s="244"/>
      <c r="M912" s="244"/>
      <c r="N912" s="244">
        <v>98</v>
      </c>
      <c r="O912" s="244"/>
      <c r="P912" s="244"/>
      <c r="Q912" s="244"/>
      <c r="R912" s="244"/>
      <c r="S912" s="244"/>
      <c r="T912" s="300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4"/>
      <c r="AM912" s="244"/>
      <c r="AN912" s="244"/>
      <c r="AO912" s="244"/>
      <c r="AP912" s="244"/>
      <c r="AQ912" s="244"/>
      <c r="AR912" s="244"/>
      <c r="AS912" s="244"/>
      <c r="AT912" s="1318"/>
    </row>
    <row r="913" spans="2:46" s="115" customFormat="1" ht="24" customHeight="1">
      <c r="B913" s="1817"/>
      <c r="C913" s="227" t="s">
        <v>2933</v>
      </c>
      <c r="D913" s="228"/>
      <c r="E913" s="227" t="s">
        <v>15805</v>
      </c>
      <c r="F913" s="227" t="s">
        <v>12848</v>
      </c>
      <c r="G913" s="228"/>
      <c r="H913" s="228"/>
      <c r="I913" s="228"/>
      <c r="J913" s="244"/>
      <c r="K913" s="244"/>
      <c r="L913" s="244"/>
      <c r="M913" s="244"/>
      <c r="N913" s="244">
        <v>98</v>
      </c>
      <c r="O913" s="244"/>
      <c r="P913" s="244"/>
      <c r="Q913" s="244"/>
      <c r="R913" s="244"/>
      <c r="S913" s="244"/>
      <c r="T913" s="300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4"/>
      <c r="AM913" s="244"/>
      <c r="AN913" s="244"/>
      <c r="AO913" s="244"/>
      <c r="AP913" s="244"/>
      <c r="AQ913" s="244"/>
      <c r="AR913" s="244"/>
      <c r="AS913" s="244"/>
      <c r="AT913" s="1318"/>
    </row>
    <row r="914" spans="2:46" s="115" customFormat="1" ht="24" customHeight="1">
      <c r="B914" s="1817"/>
      <c r="C914" s="227" t="s">
        <v>2933</v>
      </c>
      <c r="D914" s="228"/>
      <c r="E914" s="227" t="s">
        <v>15806</v>
      </c>
      <c r="F914" s="227" t="s">
        <v>12756</v>
      </c>
      <c r="G914" s="228"/>
      <c r="H914" s="228"/>
      <c r="I914" s="228"/>
      <c r="J914" s="244"/>
      <c r="K914" s="244"/>
      <c r="L914" s="244"/>
      <c r="M914" s="244"/>
      <c r="N914" s="244">
        <v>98</v>
      </c>
      <c r="O914" s="244"/>
      <c r="P914" s="244"/>
      <c r="Q914" s="244"/>
      <c r="R914" s="244"/>
      <c r="S914" s="244"/>
      <c r="T914" s="300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4"/>
      <c r="AM914" s="244"/>
      <c r="AN914" s="244"/>
      <c r="AO914" s="244"/>
      <c r="AP914" s="244"/>
      <c r="AQ914" s="244"/>
      <c r="AR914" s="244"/>
      <c r="AS914" s="244"/>
      <c r="AT914" s="1318"/>
    </row>
    <row r="915" spans="2:46" s="115" customFormat="1" ht="24" customHeight="1">
      <c r="B915" s="1817"/>
      <c r="C915" s="227" t="s">
        <v>12752</v>
      </c>
      <c r="D915" s="228"/>
      <c r="E915" s="227" t="s">
        <v>15807</v>
      </c>
      <c r="F915" s="358" t="s">
        <v>12759</v>
      </c>
      <c r="G915" s="244"/>
      <c r="H915" s="244"/>
      <c r="I915" s="244"/>
      <c r="J915" s="244"/>
      <c r="K915" s="244"/>
      <c r="L915" s="244"/>
      <c r="M915" s="244"/>
      <c r="N915" s="244">
        <v>2400</v>
      </c>
      <c r="O915" s="244"/>
      <c r="P915" s="244"/>
      <c r="Q915" s="244"/>
      <c r="R915" s="244"/>
      <c r="S915" s="244"/>
      <c r="T915" s="300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4"/>
      <c r="AM915" s="244"/>
      <c r="AN915" s="244"/>
      <c r="AO915" s="244"/>
      <c r="AP915" s="244"/>
      <c r="AQ915" s="244"/>
      <c r="AR915" s="244"/>
      <c r="AS915" s="244"/>
      <c r="AT915" s="1318"/>
    </row>
    <row r="916" spans="2:46" s="115" customFormat="1" ht="24" customHeight="1">
      <c r="B916" s="1817"/>
      <c r="C916" s="227" t="s">
        <v>2933</v>
      </c>
      <c r="D916" s="228"/>
      <c r="E916" s="227" t="s">
        <v>18421</v>
      </c>
      <c r="F916" s="227" t="s">
        <v>12844</v>
      </c>
      <c r="G916" s="244"/>
      <c r="H916" s="244"/>
      <c r="I916" s="244"/>
      <c r="J916" s="244"/>
      <c r="K916" s="244"/>
      <c r="L916" s="244"/>
      <c r="M916" s="244"/>
      <c r="N916" s="244">
        <v>1995</v>
      </c>
      <c r="O916" s="244"/>
      <c r="P916" s="244"/>
      <c r="Q916" s="244"/>
      <c r="R916" s="244"/>
      <c r="S916" s="244"/>
      <c r="T916" s="300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4"/>
      <c r="AM916" s="244"/>
      <c r="AN916" s="244"/>
      <c r="AO916" s="244"/>
      <c r="AP916" s="244"/>
      <c r="AQ916" s="244"/>
      <c r="AR916" s="244"/>
      <c r="AS916" s="244"/>
      <c r="AT916" s="1318"/>
    </row>
    <row r="917" spans="2:46" s="115" customFormat="1" ht="24" customHeight="1">
      <c r="B917" s="1817"/>
      <c r="C917" s="227" t="s">
        <v>2933</v>
      </c>
      <c r="D917" s="228"/>
      <c r="E917" s="227" t="s">
        <v>18422</v>
      </c>
      <c r="F917" s="227" t="s">
        <v>12848</v>
      </c>
      <c r="G917" s="244"/>
      <c r="H917" s="244"/>
      <c r="I917" s="244"/>
      <c r="J917" s="244"/>
      <c r="K917" s="244"/>
      <c r="L917" s="244"/>
      <c r="M917" s="244"/>
      <c r="N917" s="244">
        <v>2052</v>
      </c>
      <c r="O917" s="244"/>
      <c r="P917" s="244"/>
      <c r="Q917" s="244"/>
      <c r="R917" s="244"/>
      <c r="S917" s="244"/>
      <c r="T917" s="300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4"/>
      <c r="AM917" s="244"/>
      <c r="AN917" s="244"/>
      <c r="AO917" s="244"/>
      <c r="AP917" s="244"/>
      <c r="AQ917" s="244"/>
      <c r="AR917" s="244"/>
      <c r="AS917" s="244"/>
      <c r="AT917" s="1318"/>
    </row>
    <row r="918" spans="2:46" s="115" customFormat="1" ht="24" customHeight="1">
      <c r="B918" s="1817"/>
      <c r="C918" s="227" t="s">
        <v>2933</v>
      </c>
      <c r="D918" s="228"/>
      <c r="E918" s="227" t="s">
        <v>15808</v>
      </c>
      <c r="F918" s="227" t="s">
        <v>12756</v>
      </c>
      <c r="G918" s="244"/>
      <c r="H918" s="244"/>
      <c r="I918" s="244"/>
      <c r="J918" s="244"/>
      <c r="K918" s="244"/>
      <c r="L918" s="244"/>
      <c r="M918" s="244"/>
      <c r="N918" s="244">
        <v>2394</v>
      </c>
      <c r="O918" s="244"/>
      <c r="P918" s="244"/>
      <c r="Q918" s="244"/>
      <c r="R918" s="244"/>
      <c r="S918" s="244"/>
      <c r="T918" s="300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4"/>
      <c r="AM918" s="244"/>
      <c r="AN918" s="244"/>
      <c r="AO918" s="244"/>
      <c r="AP918" s="244"/>
      <c r="AQ918" s="244"/>
      <c r="AR918" s="244"/>
      <c r="AS918" s="244"/>
      <c r="AT918" s="1318"/>
    </row>
    <row r="919" spans="2:46" s="115" customFormat="1" ht="24" customHeight="1">
      <c r="B919" s="1817"/>
      <c r="C919" s="228" t="s">
        <v>2830</v>
      </c>
      <c r="D919" s="228" t="s">
        <v>22151</v>
      </c>
      <c r="E919" s="244" t="s">
        <v>15791</v>
      </c>
      <c r="F919" s="228" t="s">
        <v>2830</v>
      </c>
      <c r="G919" s="244"/>
      <c r="H919" s="228">
        <v>720</v>
      </c>
      <c r="I919" s="228">
        <v>720</v>
      </c>
      <c r="J919" s="244"/>
      <c r="K919" s="244"/>
      <c r="L919" s="244"/>
      <c r="M919" s="244"/>
      <c r="N919" s="244"/>
      <c r="O919" s="228"/>
      <c r="P919" s="228"/>
      <c r="Q919" s="233"/>
      <c r="R919" s="233" t="s">
        <v>389</v>
      </c>
      <c r="S919" s="233">
        <v>2015</v>
      </c>
      <c r="T919" s="300"/>
      <c r="U919" s="240"/>
      <c r="V919" s="233"/>
      <c r="W919" s="233"/>
      <c r="X919" s="233"/>
      <c r="Y919" s="233"/>
      <c r="Z919" s="240">
        <v>225</v>
      </c>
      <c r="AA919" s="228"/>
      <c r="AB919" s="228"/>
      <c r="AC919" s="443"/>
      <c r="AD919" s="228"/>
      <c r="AE919" s="228"/>
      <c r="AF919" s="228"/>
      <c r="AG919" s="228"/>
      <c r="AH919" s="228"/>
      <c r="AI919" s="228"/>
      <c r="AJ919" s="228"/>
      <c r="AK919" s="228"/>
      <c r="AL919" s="228"/>
      <c r="AM919" s="228"/>
      <c r="AN919" s="228"/>
      <c r="AO919" s="244"/>
      <c r="AP919" s="244"/>
      <c r="AQ919" s="244"/>
      <c r="AR919" s="244"/>
      <c r="AS919" s="244" t="s">
        <v>12907</v>
      </c>
      <c r="AT919" s="1318"/>
    </row>
    <row r="920" spans="2:46" s="115" customFormat="1" ht="24" customHeight="1">
      <c r="B920" s="1817"/>
      <c r="C920" s="228" t="s">
        <v>12659</v>
      </c>
      <c r="D920" s="228" t="s">
        <v>22152</v>
      </c>
      <c r="E920" s="244" t="s">
        <v>18416</v>
      </c>
      <c r="F920" s="244" t="s">
        <v>16834</v>
      </c>
      <c r="G920" s="244">
        <v>2380</v>
      </c>
      <c r="H920" s="244"/>
      <c r="I920" s="244">
        <v>2518</v>
      </c>
      <c r="J920" s="244"/>
      <c r="K920" s="244"/>
      <c r="L920" s="244"/>
      <c r="M920" s="244"/>
      <c r="N920" s="244"/>
      <c r="O920" s="228"/>
      <c r="P920" s="228"/>
      <c r="Q920" s="233"/>
      <c r="R920" s="233"/>
      <c r="S920" s="233"/>
      <c r="T920" s="241">
        <v>2009</v>
      </c>
      <c r="U920" s="240"/>
      <c r="V920" s="233"/>
      <c r="W920" s="233"/>
      <c r="X920" s="233"/>
      <c r="Y920" s="233"/>
      <c r="Z920" s="240"/>
      <c r="AA920" s="228"/>
      <c r="AB920" s="228"/>
      <c r="AC920" s="443"/>
      <c r="AD920" s="228"/>
      <c r="AE920" s="228"/>
      <c r="AF920" s="228"/>
      <c r="AG920" s="228"/>
      <c r="AH920" s="228"/>
      <c r="AI920" s="228"/>
      <c r="AJ920" s="228"/>
      <c r="AK920" s="228"/>
      <c r="AL920" s="228"/>
      <c r="AM920" s="228"/>
      <c r="AN920" s="228"/>
      <c r="AO920" s="244"/>
      <c r="AP920" s="244"/>
      <c r="AQ920" s="244"/>
      <c r="AR920" s="244"/>
      <c r="AS920" s="244" t="s">
        <v>18417</v>
      </c>
      <c r="AT920" s="1318"/>
    </row>
    <row r="921" spans="2:46" s="115" customFormat="1" ht="24" customHeight="1">
      <c r="B921" s="1817"/>
      <c r="C921" s="228" t="s">
        <v>2834</v>
      </c>
      <c r="D921" s="228" t="s">
        <v>22153</v>
      </c>
      <c r="E921" s="244" t="s">
        <v>3800</v>
      </c>
      <c r="F921" s="228" t="s">
        <v>2834</v>
      </c>
      <c r="G921" s="244">
        <v>189</v>
      </c>
      <c r="H921" s="228">
        <v>189</v>
      </c>
      <c r="I921" s="228">
        <v>189</v>
      </c>
      <c r="J921" s="244"/>
      <c r="K921" s="244"/>
      <c r="L921" s="244"/>
      <c r="M921" s="244"/>
      <c r="N921" s="244">
        <v>189</v>
      </c>
      <c r="O921" s="228"/>
      <c r="P921" s="228"/>
      <c r="Q921" s="233"/>
      <c r="R921" s="233"/>
      <c r="S921" s="233"/>
      <c r="T921" s="300">
        <v>2011</v>
      </c>
      <c r="U921" s="240"/>
      <c r="V921" s="233"/>
      <c r="W921" s="233"/>
      <c r="X921" s="233"/>
      <c r="Y921" s="233"/>
      <c r="Z921" s="240">
        <v>200</v>
      </c>
      <c r="AA921" s="228"/>
      <c r="AB921" s="228"/>
      <c r="AC921" s="443"/>
      <c r="AD921" s="228"/>
      <c r="AE921" s="228"/>
      <c r="AF921" s="228"/>
      <c r="AG921" s="228"/>
      <c r="AH921" s="228"/>
      <c r="AI921" s="228"/>
      <c r="AJ921" s="228"/>
      <c r="AK921" s="228"/>
      <c r="AL921" s="228"/>
      <c r="AM921" s="228"/>
      <c r="AN921" s="228"/>
      <c r="AO921" s="244"/>
      <c r="AP921" s="244"/>
      <c r="AQ921" s="244"/>
      <c r="AR921" s="244"/>
      <c r="AS921" s="244" t="s">
        <v>16618</v>
      </c>
      <c r="AT921" s="1318"/>
    </row>
    <row r="922" spans="2:46" s="115" customFormat="1" ht="24" customHeight="1">
      <c r="B922" s="1817"/>
      <c r="C922" s="228" t="s">
        <v>2834</v>
      </c>
      <c r="D922" s="228" t="s">
        <v>22154</v>
      </c>
      <c r="E922" s="244" t="s">
        <v>2166</v>
      </c>
      <c r="F922" s="228" t="s">
        <v>2834</v>
      </c>
      <c r="G922" s="244">
        <v>1435</v>
      </c>
      <c r="H922" s="228"/>
      <c r="I922" s="228">
        <v>1435</v>
      </c>
      <c r="J922" s="244"/>
      <c r="K922" s="244"/>
      <c r="L922" s="244"/>
      <c r="M922" s="244"/>
      <c r="N922" s="244">
        <v>1435</v>
      </c>
      <c r="O922" s="228"/>
      <c r="P922" s="228"/>
      <c r="Q922" s="233"/>
      <c r="R922" s="233"/>
      <c r="S922" s="233"/>
      <c r="T922" s="300">
        <v>2010</v>
      </c>
      <c r="U922" s="240"/>
      <c r="V922" s="233"/>
      <c r="W922" s="233"/>
      <c r="X922" s="233"/>
      <c r="Y922" s="233"/>
      <c r="Z922" s="240">
        <v>150</v>
      </c>
      <c r="AA922" s="228"/>
      <c r="AB922" s="228"/>
      <c r="AC922" s="443"/>
      <c r="AD922" s="228"/>
      <c r="AE922" s="228"/>
      <c r="AF922" s="228"/>
      <c r="AG922" s="228"/>
      <c r="AH922" s="228"/>
      <c r="AI922" s="228"/>
      <c r="AJ922" s="228"/>
      <c r="AK922" s="228"/>
      <c r="AL922" s="228"/>
      <c r="AM922" s="228"/>
      <c r="AN922" s="228"/>
      <c r="AO922" s="244"/>
      <c r="AP922" s="244"/>
      <c r="AQ922" s="244"/>
      <c r="AR922" s="244"/>
      <c r="AS922" s="244" t="s">
        <v>12908</v>
      </c>
      <c r="AT922" s="1318"/>
    </row>
    <row r="923" spans="2:46" s="115" customFormat="1" ht="24" customHeight="1">
      <c r="B923" s="1817"/>
      <c r="C923" s="228" t="s">
        <v>2834</v>
      </c>
      <c r="D923" s="228" t="s">
        <v>22155</v>
      </c>
      <c r="E923" s="228" t="s">
        <v>2166</v>
      </c>
      <c r="F923" s="228" t="s">
        <v>2834</v>
      </c>
      <c r="G923" s="228">
        <v>1072</v>
      </c>
      <c r="H923" s="228"/>
      <c r="I923" s="228">
        <v>1072</v>
      </c>
      <c r="J923" s="228"/>
      <c r="K923" s="228"/>
      <c r="L923" s="244"/>
      <c r="M923" s="244"/>
      <c r="N923" s="244">
        <v>1072</v>
      </c>
      <c r="O923" s="228"/>
      <c r="P923" s="228"/>
      <c r="Q923" s="233"/>
      <c r="R923" s="233"/>
      <c r="S923" s="233"/>
      <c r="T923" s="300">
        <v>2019</v>
      </c>
      <c r="U923" s="240"/>
      <c r="V923" s="228"/>
      <c r="W923" s="233"/>
      <c r="X923" s="233"/>
      <c r="Y923" s="233"/>
      <c r="Z923" s="240"/>
      <c r="AA923" s="228"/>
      <c r="AB923" s="228"/>
      <c r="AC923" s="443"/>
      <c r="AD923" s="228"/>
      <c r="AE923" s="228"/>
      <c r="AF923" s="228"/>
      <c r="AG923" s="228"/>
      <c r="AH923" s="228"/>
      <c r="AI923" s="228"/>
      <c r="AJ923" s="228"/>
      <c r="AK923" s="228"/>
      <c r="AL923" s="228"/>
      <c r="AM923" s="228"/>
      <c r="AN923" s="228"/>
      <c r="AO923" s="244"/>
      <c r="AP923" s="244"/>
      <c r="AQ923" s="244"/>
      <c r="AR923" s="244"/>
      <c r="AS923" s="244" t="s">
        <v>12909</v>
      </c>
      <c r="AT923" s="1318"/>
    </row>
    <row r="924" spans="2:46" s="115" customFormat="1" ht="24" customHeight="1">
      <c r="B924" s="1817"/>
      <c r="C924" s="244" t="s">
        <v>12852</v>
      </c>
      <c r="D924" s="228" t="s">
        <v>22156</v>
      </c>
      <c r="E924" s="244" t="s">
        <v>16619</v>
      </c>
      <c r="F924" s="244" t="s">
        <v>12852</v>
      </c>
      <c r="G924" s="244">
        <v>1691</v>
      </c>
      <c r="H924" s="227"/>
      <c r="I924" s="227"/>
      <c r="J924" s="228"/>
      <c r="K924" s="244"/>
      <c r="L924" s="244"/>
      <c r="M924" s="244"/>
      <c r="N924" s="244">
        <v>1691</v>
      </c>
      <c r="O924" s="244"/>
      <c r="P924" s="244"/>
      <c r="Q924" s="244"/>
      <c r="R924" s="244"/>
      <c r="S924" s="244"/>
      <c r="T924" s="300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4"/>
      <c r="AM924" s="244"/>
      <c r="AN924" s="244"/>
      <c r="AO924" s="244"/>
      <c r="AP924" s="244"/>
      <c r="AQ924" s="244"/>
      <c r="AR924" s="244"/>
      <c r="AS924" s="529"/>
      <c r="AT924" s="1318"/>
    </row>
    <row r="925" spans="2:46" ht="24" customHeight="1">
      <c r="B925" s="1837"/>
      <c r="C925" s="244" t="s">
        <v>12852</v>
      </c>
      <c r="D925" s="228" t="s">
        <v>22157</v>
      </c>
      <c r="E925" s="244" t="s">
        <v>22158</v>
      </c>
      <c r="F925" s="244" t="s">
        <v>12852</v>
      </c>
      <c r="G925" s="244"/>
      <c r="H925" s="227"/>
      <c r="I925" s="227"/>
      <c r="J925" s="228"/>
      <c r="K925" s="244"/>
      <c r="L925" s="244"/>
      <c r="M925" s="244"/>
      <c r="N925" s="244">
        <v>650</v>
      </c>
      <c r="O925" s="244"/>
      <c r="P925" s="244"/>
      <c r="Q925" s="244"/>
      <c r="R925" s="244"/>
      <c r="S925" s="244"/>
      <c r="T925" s="300">
        <v>2024</v>
      </c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4"/>
      <c r="AM925" s="244"/>
      <c r="AN925" s="244"/>
      <c r="AO925" s="244"/>
      <c r="AP925" s="244"/>
      <c r="AQ925" s="244"/>
      <c r="AR925" s="244"/>
      <c r="AS925" s="244" t="s">
        <v>13670</v>
      </c>
      <c r="AT925" s="1318" t="s">
        <v>19951</v>
      </c>
    </row>
    <row r="926" spans="2:46" ht="24" customHeight="1">
      <c r="B926" s="1837"/>
      <c r="C926" s="228" t="s">
        <v>2850</v>
      </c>
      <c r="D926" s="228" t="s">
        <v>22159</v>
      </c>
      <c r="E926" s="228" t="s">
        <v>3801</v>
      </c>
      <c r="F926" s="228" t="s">
        <v>305</v>
      </c>
      <c r="G926" s="228">
        <v>9780</v>
      </c>
      <c r="H926" s="228">
        <v>671</v>
      </c>
      <c r="I926" s="228">
        <v>671</v>
      </c>
      <c r="J926" s="228"/>
      <c r="K926" s="228"/>
      <c r="L926" s="228"/>
      <c r="M926" s="228"/>
      <c r="N926" s="228"/>
      <c r="O926" s="228"/>
      <c r="P926" s="228"/>
      <c r="Q926" s="233"/>
      <c r="R926" s="233"/>
      <c r="S926" s="227"/>
      <c r="T926" s="300">
        <v>1997</v>
      </c>
      <c r="U926" s="233"/>
      <c r="V926" s="233"/>
      <c r="W926" s="233"/>
      <c r="X926" s="233"/>
      <c r="Y926" s="233"/>
      <c r="Z926" s="240">
        <v>1985</v>
      </c>
      <c r="AA926" s="228"/>
      <c r="AB926" s="228"/>
      <c r="AC926" s="228"/>
      <c r="AD926" s="228"/>
      <c r="AE926" s="228"/>
      <c r="AF926" s="228"/>
      <c r="AG926" s="228"/>
      <c r="AH926" s="228"/>
      <c r="AI926" s="228"/>
      <c r="AJ926" s="228"/>
      <c r="AK926" s="228"/>
      <c r="AL926" s="228"/>
      <c r="AM926" s="228"/>
      <c r="AN926" s="228"/>
      <c r="AO926" s="228"/>
      <c r="AP926" s="228"/>
      <c r="AQ926" s="228"/>
      <c r="AR926" s="228"/>
      <c r="AS926" s="228"/>
      <c r="AT926" s="1318"/>
    </row>
    <row r="927" spans="2:46" ht="24" customHeight="1">
      <c r="B927" s="1837"/>
      <c r="C927" s="228" t="s">
        <v>2854</v>
      </c>
      <c r="D927" s="228" t="s">
        <v>22160</v>
      </c>
      <c r="E927" s="228" t="s">
        <v>15792</v>
      </c>
      <c r="F927" s="228" t="s">
        <v>11105</v>
      </c>
      <c r="G927" s="228">
        <v>5312</v>
      </c>
      <c r="H927" s="228">
        <v>1639.22</v>
      </c>
      <c r="I927" s="228">
        <v>1639.22</v>
      </c>
      <c r="J927" s="228"/>
      <c r="K927" s="228"/>
      <c r="L927" s="228"/>
      <c r="M927" s="228"/>
      <c r="N927" s="228"/>
      <c r="O927" s="228"/>
      <c r="P927" s="228"/>
      <c r="Q927" s="233"/>
      <c r="R927" s="233"/>
      <c r="S927" s="227"/>
      <c r="T927" s="300">
        <v>2022</v>
      </c>
      <c r="U927" s="233"/>
      <c r="V927" s="233"/>
      <c r="W927" s="233"/>
      <c r="X927" s="233"/>
      <c r="Y927" s="233"/>
      <c r="Z927" s="240">
        <v>1700</v>
      </c>
      <c r="AA927" s="228"/>
      <c r="AB927" s="228"/>
      <c r="AC927" s="228"/>
      <c r="AD927" s="228"/>
      <c r="AE927" s="228"/>
      <c r="AF927" s="228"/>
      <c r="AG927" s="228"/>
      <c r="AH927" s="228"/>
      <c r="AI927" s="228"/>
      <c r="AJ927" s="228"/>
      <c r="AK927" s="228"/>
      <c r="AL927" s="228"/>
      <c r="AM927" s="228"/>
      <c r="AN927" s="228"/>
      <c r="AO927" s="228"/>
      <c r="AP927" s="228"/>
      <c r="AQ927" s="228"/>
      <c r="AR927" s="228"/>
      <c r="AS927" s="228" t="s">
        <v>16507</v>
      </c>
      <c r="AT927" s="1318"/>
    </row>
    <row r="928" spans="2:46" s="1836" customFormat="1" ht="24" customHeight="1">
      <c r="B928" s="1834" t="s">
        <v>57</v>
      </c>
      <c r="C928" s="318" t="s">
        <v>13537</v>
      </c>
      <c r="D928" s="318"/>
      <c r="E928" s="809">
        <f>COUNTA(E929:E1049)</f>
        <v>121</v>
      </c>
      <c r="F928" s="318"/>
      <c r="G928" s="318">
        <f>SUM(G929:G1049)</f>
        <v>928961.89999999991</v>
      </c>
      <c r="H928" s="318">
        <f>SUM(H929:H1049)</f>
        <v>18412.22</v>
      </c>
      <c r="I928" s="318">
        <f>SUM(I929:I1049)</f>
        <v>47820.87</v>
      </c>
      <c r="J928" s="318"/>
      <c r="K928" s="318"/>
      <c r="L928" s="318"/>
      <c r="M928" s="318"/>
      <c r="N928" s="318"/>
      <c r="O928" s="318"/>
      <c r="P928" s="318"/>
      <c r="Q928" s="349"/>
      <c r="R928" s="349"/>
      <c r="S928" s="349"/>
      <c r="T928" s="300"/>
      <c r="U928" s="349"/>
      <c r="V928" s="349"/>
      <c r="W928" s="349"/>
      <c r="X928" s="349"/>
      <c r="Y928" s="349"/>
      <c r="Z928" s="318"/>
      <c r="AA928" s="318"/>
      <c r="AB928" s="318"/>
      <c r="AC928" s="461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80"/>
      <c r="AP928" s="380"/>
      <c r="AQ928" s="380"/>
      <c r="AR928" s="380"/>
      <c r="AS928" s="380"/>
    </row>
    <row r="929" spans="2:45" s="115" customFormat="1" ht="24" customHeight="1">
      <c r="B929" s="1835"/>
      <c r="C929" s="228" t="s">
        <v>4068</v>
      </c>
      <c r="D929" s="228" t="s">
        <v>1699</v>
      </c>
      <c r="E929" s="228" t="s">
        <v>1700</v>
      </c>
      <c r="F929" s="228" t="s">
        <v>1701</v>
      </c>
      <c r="G929" s="228">
        <v>3996</v>
      </c>
      <c r="H929" s="228">
        <v>297.99</v>
      </c>
      <c r="I929" s="228">
        <v>395.97</v>
      </c>
      <c r="J929" s="656" t="s">
        <v>16922</v>
      </c>
      <c r="K929" s="228" t="s">
        <v>1702</v>
      </c>
      <c r="L929" s="228"/>
      <c r="M929" s="228"/>
      <c r="N929" s="228" t="s">
        <v>1703</v>
      </c>
      <c r="O929" s="228"/>
      <c r="P929" s="233"/>
      <c r="Q929" s="233"/>
      <c r="R929" s="233"/>
      <c r="S929" s="390"/>
      <c r="T929" s="300">
        <v>2010</v>
      </c>
      <c r="U929" s="233"/>
      <c r="V929" s="233"/>
      <c r="W929" s="233"/>
      <c r="X929" s="233"/>
      <c r="Y929" s="233"/>
      <c r="Z929" s="240">
        <v>1000</v>
      </c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 t="s">
        <v>1467</v>
      </c>
      <c r="AS929" s="244"/>
    </row>
    <row r="930" spans="2:45" s="115" customFormat="1" ht="24" customHeight="1">
      <c r="B930" s="1835"/>
      <c r="C930" s="228" t="s">
        <v>613</v>
      </c>
      <c r="D930" s="228"/>
      <c r="E930" s="228" t="s">
        <v>18418</v>
      </c>
      <c r="F930" s="228" t="s">
        <v>3802</v>
      </c>
      <c r="G930" s="228">
        <v>10959</v>
      </c>
      <c r="H930" s="228">
        <v>311</v>
      </c>
      <c r="I930" s="228">
        <v>354</v>
      </c>
      <c r="J930" s="228"/>
      <c r="K930" s="228"/>
      <c r="L930" s="228"/>
      <c r="M930" s="228"/>
      <c r="N930" s="228"/>
      <c r="O930" s="228"/>
      <c r="P930" s="233"/>
      <c r="Q930" s="233"/>
      <c r="R930" s="233"/>
      <c r="S930" s="390"/>
      <c r="T930" s="300">
        <v>2008</v>
      </c>
      <c r="U930" s="233"/>
      <c r="V930" s="233"/>
      <c r="W930" s="233"/>
      <c r="X930" s="233"/>
      <c r="Y930" s="233"/>
      <c r="Z930" s="240"/>
      <c r="AA930" s="228"/>
      <c r="AB930" s="228"/>
      <c r="AC930" s="228"/>
      <c r="AD930" s="228"/>
      <c r="AE930" s="228"/>
      <c r="AF930" s="228"/>
      <c r="AG930" s="228"/>
      <c r="AH930" s="228"/>
      <c r="AI930" s="228"/>
      <c r="AJ930" s="228"/>
      <c r="AK930" s="228"/>
      <c r="AL930" s="228"/>
      <c r="AM930" s="228"/>
      <c r="AN930" s="228"/>
      <c r="AO930" s="228"/>
      <c r="AP930" s="228"/>
      <c r="AQ930" s="228"/>
      <c r="AR930" s="228"/>
      <c r="AS930" s="244"/>
    </row>
    <row r="931" spans="2:45" s="115" customFormat="1" ht="24" customHeight="1">
      <c r="B931" s="1835"/>
      <c r="C931" s="228" t="s">
        <v>613</v>
      </c>
      <c r="D931" s="228"/>
      <c r="E931" s="228" t="s">
        <v>14493</v>
      </c>
      <c r="F931" s="228" t="s">
        <v>3802</v>
      </c>
      <c r="G931" s="228">
        <v>57576</v>
      </c>
      <c r="H931" s="228">
        <v>4413</v>
      </c>
      <c r="I931" s="228">
        <v>4282</v>
      </c>
      <c r="J931" s="228"/>
      <c r="K931" s="228"/>
      <c r="L931" s="228"/>
      <c r="M931" s="228"/>
      <c r="N931" s="228"/>
      <c r="O931" s="228"/>
      <c r="P931" s="233"/>
      <c r="Q931" s="233"/>
      <c r="R931" s="233"/>
      <c r="S931" s="390"/>
      <c r="T931" s="300">
        <v>2013</v>
      </c>
      <c r="U931" s="233"/>
      <c r="V931" s="233"/>
      <c r="W931" s="233"/>
      <c r="X931" s="233"/>
      <c r="Y931" s="233"/>
      <c r="Z931" s="240"/>
      <c r="AA931" s="228"/>
      <c r="AB931" s="228"/>
      <c r="AC931" s="228"/>
      <c r="AD931" s="228"/>
      <c r="AE931" s="228"/>
      <c r="AF931" s="228"/>
      <c r="AG931" s="228"/>
      <c r="AH931" s="228"/>
      <c r="AI931" s="228"/>
      <c r="AJ931" s="228"/>
      <c r="AK931" s="228"/>
      <c r="AL931" s="228"/>
      <c r="AM931" s="228"/>
      <c r="AN931" s="228"/>
      <c r="AO931" s="228"/>
      <c r="AP931" s="228"/>
      <c r="AQ931" s="228"/>
      <c r="AR931" s="228"/>
      <c r="AS931" s="244"/>
    </row>
    <row r="932" spans="2:45" s="115" customFormat="1" ht="24" customHeight="1">
      <c r="B932" s="1835"/>
      <c r="C932" s="228" t="s">
        <v>613</v>
      </c>
      <c r="D932" s="228"/>
      <c r="E932" s="228" t="s">
        <v>15811</v>
      </c>
      <c r="F932" s="227" t="s">
        <v>3802</v>
      </c>
      <c r="G932" s="228">
        <v>3760</v>
      </c>
      <c r="H932" s="228" t="s">
        <v>2009</v>
      </c>
      <c r="I932" s="228">
        <v>3760</v>
      </c>
      <c r="J932" s="228"/>
      <c r="K932" s="228"/>
      <c r="L932" s="228"/>
      <c r="M932" s="228"/>
      <c r="N932" s="228"/>
      <c r="O932" s="228"/>
      <c r="P932" s="233"/>
      <c r="Q932" s="233"/>
      <c r="R932" s="233"/>
      <c r="S932" s="390"/>
      <c r="T932" s="300">
        <v>2010</v>
      </c>
      <c r="U932" s="233"/>
      <c r="V932" s="233"/>
      <c r="W932" s="233"/>
      <c r="X932" s="233"/>
      <c r="Y932" s="233"/>
      <c r="Z932" s="240"/>
      <c r="AA932" s="228"/>
      <c r="AB932" s="228"/>
      <c r="AC932" s="228"/>
      <c r="AD932" s="228"/>
      <c r="AE932" s="228"/>
      <c r="AF932" s="228"/>
      <c r="AG932" s="228"/>
      <c r="AH932" s="228"/>
      <c r="AI932" s="228"/>
      <c r="AJ932" s="228"/>
      <c r="AK932" s="228"/>
      <c r="AL932" s="228"/>
      <c r="AM932" s="228"/>
      <c r="AN932" s="228"/>
      <c r="AO932" s="228"/>
      <c r="AP932" s="228"/>
      <c r="AQ932" s="228"/>
      <c r="AR932" s="228"/>
      <c r="AS932" s="244"/>
    </row>
    <row r="933" spans="2:45" s="115" customFormat="1" ht="24" customHeight="1">
      <c r="B933" s="1835"/>
      <c r="C933" s="228" t="s">
        <v>613</v>
      </c>
      <c r="D933" s="228" t="s">
        <v>22324</v>
      </c>
      <c r="E933" s="227" t="s">
        <v>22325</v>
      </c>
      <c r="F933" s="227" t="s">
        <v>3802</v>
      </c>
      <c r="G933" s="228">
        <v>4025</v>
      </c>
      <c r="H933" s="228">
        <v>707.83</v>
      </c>
      <c r="I933" s="228">
        <v>691.76</v>
      </c>
      <c r="J933" s="228">
        <v>4</v>
      </c>
      <c r="K933" s="228">
        <v>100</v>
      </c>
      <c r="L933" s="228">
        <v>4</v>
      </c>
      <c r="M933" s="228">
        <v>1</v>
      </c>
      <c r="N933" s="228">
        <v>400</v>
      </c>
      <c r="O933" s="233">
        <v>360</v>
      </c>
      <c r="P933" s="233"/>
      <c r="Q933" s="233"/>
      <c r="R933" s="390"/>
      <c r="S933" s="244"/>
      <c r="T933" s="300">
        <v>2024</v>
      </c>
      <c r="U933" s="233"/>
      <c r="V933" s="233"/>
      <c r="W933" s="233"/>
      <c r="X933" s="233"/>
      <c r="Y933" s="233"/>
      <c r="Z933" s="240"/>
      <c r="AA933" s="228"/>
      <c r="AB933" s="228"/>
      <c r="AC933" s="228"/>
      <c r="AD933" s="228"/>
      <c r="AE933" s="228"/>
      <c r="AF933" s="228"/>
      <c r="AG933" s="228"/>
      <c r="AH933" s="228"/>
      <c r="AI933" s="228"/>
      <c r="AJ933" s="228"/>
      <c r="AK933" s="228"/>
      <c r="AL933" s="228"/>
      <c r="AM933" s="228"/>
      <c r="AN933" s="228"/>
      <c r="AO933" s="228"/>
      <c r="AP933" s="228"/>
      <c r="AQ933" s="228"/>
      <c r="AR933" s="228"/>
      <c r="AS933" s="244"/>
    </row>
    <row r="934" spans="2:45" s="115" customFormat="1" ht="24" customHeight="1">
      <c r="B934" s="1835"/>
      <c r="C934" s="228" t="s">
        <v>2031</v>
      </c>
      <c r="D934" s="228"/>
      <c r="E934" s="1842" t="s">
        <v>22326</v>
      </c>
      <c r="F934" s="228" t="s">
        <v>2031</v>
      </c>
      <c r="G934" s="1842">
        <v>400</v>
      </c>
      <c r="H934" s="228"/>
      <c r="I934" s="1842">
        <v>400</v>
      </c>
      <c r="J934" s="228"/>
      <c r="K934" s="228"/>
      <c r="L934" s="228"/>
      <c r="M934" s="228"/>
      <c r="N934" s="228"/>
      <c r="O934" s="233"/>
      <c r="P934" s="233"/>
      <c r="Q934" s="233"/>
      <c r="R934" s="390"/>
      <c r="S934" s="300"/>
      <c r="T934" s="1842">
        <v>2000</v>
      </c>
      <c r="U934" s="233"/>
      <c r="V934" s="233"/>
      <c r="W934" s="233"/>
      <c r="X934" s="233"/>
      <c r="Y934" s="233"/>
      <c r="Z934" s="240"/>
      <c r="AA934" s="228"/>
      <c r="AB934" s="228"/>
      <c r="AC934" s="228"/>
      <c r="AD934" s="228"/>
      <c r="AE934" s="228"/>
      <c r="AF934" s="228"/>
      <c r="AG934" s="228"/>
      <c r="AH934" s="228"/>
      <c r="AI934" s="228"/>
      <c r="AJ934" s="228"/>
      <c r="AK934" s="228"/>
      <c r="AL934" s="228"/>
      <c r="AM934" s="228"/>
      <c r="AN934" s="228"/>
      <c r="AO934" s="228"/>
      <c r="AP934" s="228"/>
      <c r="AQ934" s="228"/>
      <c r="AR934" s="228"/>
      <c r="AS934" s="244"/>
    </row>
    <row r="935" spans="2:45" s="115" customFormat="1" ht="24" customHeight="1">
      <c r="B935" s="1835"/>
      <c r="C935" s="228" t="s">
        <v>2031</v>
      </c>
      <c r="D935" s="228"/>
      <c r="E935" s="1842" t="s">
        <v>22327</v>
      </c>
      <c r="F935" s="228" t="s">
        <v>2031</v>
      </c>
      <c r="G935" s="1842">
        <v>374</v>
      </c>
      <c r="H935" s="228"/>
      <c r="I935" s="1842">
        <v>374</v>
      </c>
      <c r="J935" s="228"/>
      <c r="K935" s="228"/>
      <c r="L935" s="228"/>
      <c r="M935" s="228"/>
      <c r="N935" s="228"/>
      <c r="O935" s="233"/>
      <c r="P935" s="233"/>
      <c r="Q935" s="233"/>
      <c r="R935" s="390"/>
      <c r="S935" s="300"/>
      <c r="T935" s="1842">
        <v>2015</v>
      </c>
      <c r="U935" s="233"/>
      <c r="V935" s="233"/>
      <c r="W935" s="233"/>
      <c r="X935" s="233"/>
      <c r="Y935" s="233"/>
      <c r="Z935" s="240"/>
      <c r="AA935" s="228"/>
      <c r="AB935" s="228"/>
      <c r="AC935" s="228"/>
      <c r="AD935" s="228"/>
      <c r="AE935" s="228"/>
      <c r="AF935" s="228"/>
      <c r="AG935" s="228"/>
      <c r="AH935" s="228"/>
      <c r="AI935" s="228"/>
      <c r="AJ935" s="228"/>
      <c r="AK935" s="228"/>
      <c r="AL935" s="228"/>
      <c r="AM935" s="228"/>
      <c r="AN935" s="228"/>
      <c r="AO935" s="228"/>
      <c r="AP935" s="228"/>
      <c r="AQ935" s="228"/>
      <c r="AR935" s="228"/>
      <c r="AS935" s="244"/>
    </row>
    <row r="936" spans="2:45" s="115" customFormat="1" ht="24" customHeight="1">
      <c r="B936" s="1835"/>
      <c r="C936" s="228" t="s">
        <v>2031</v>
      </c>
      <c r="D936" s="228"/>
      <c r="E936" s="1842" t="s">
        <v>22328</v>
      </c>
      <c r="F936" s="228" t="s">
        <v>2031</v>
      </c>
      <c r="G936" s="1842">
        <v>395</v>
      </c>
      <c r="H936" s="228"/>
      <c r="I936" s="1842">
        <v>395</v>
      </c>
      <c r="J936" s="228"/>
      <c r="K936" s="228"/>
      <c r="L936" s="228"/>
      <c r="M936" s="228"/>
      <c r="N936" s="228"/>
      <c r="O936" s="233"/>
      <c r="P936" s="233"/>
      <c r="Q936" s="233"/>
      <c r="R936" s="390"/>
      <c r="S936" s="300"/>
      <c r="T936" s="1842">
        <v>2021</v>
      </c>
      <c r="U936" s="233"/>
      <c r="V936" s="233"/>
      <c r="W936" s="233"/>
      <c r="X936" s="233"/>
      <c r="Y936" s="233"/>
      <c r="Z936" s="240"/>
      <c r="AA936" s="228"/>
      <c r="AB936" s="228"/>
      <c r="AC936" s="228"/>
      <c r="AD936" s="228"/>
      <c r="AE936" s="228"/>
      <c r="AF936" s="228"/>
      <c r="AG936" s="228"/>
      <c r="AH936" s="228"/>
      <c r="AI936" s="228"/>
      <c r="AJ936" s="228"/>
      <c r="AK936" s="228"/>
      <c r="AL936" s="228"/>
      <c r="AM936" s="228"/>
      <c r="AN936" s="228"/>
      <c r="AO936" s="228"/>
      <c r="AP936" s="228"/>
      <c r="AQ936" s="228"/>
      <c r="AR936" s="228"/>
      <c r="AS936" s="244"/>
    </row>
    <row r="937" spans="2:45" s="115" customFormat="1" ht="24" customHeight="1">
      <c r="B937" s="1835"/>
      <c r="C937" s="228" t="s">
        <v>2031</v>
      </c>
      <c r="D937" s="228"/>
      <c r="E937" s="1842" t="s">
        <v>22329</v>
      </c>
      <c r="F937" s="228" t="s">
        <v>2031</v>
      </c>
      <c r="G937" s="1842">
        <v>529</v>
      </c>
      <c r="H937" s="228"/>
      <c r="I937" s="1842">
        <v>529</v>
      </c>
      <c r="J937" s="228"/>
      <c r="K937" s="228"/>
      <c r="L937" s="228"/>
      <c r="M937" s="228"/>
      <c r="N937" s="228"/>
      <c r="O937" s="233"/>
      <c r="P937" s="233"/>
      <c r="Q937" s="233"/>
      <c r="R937" s="390"/>
      <c r="S937" s="300"/>
      <c r="T937" s="1842">
        <v>2004</v>
      </c>
      <c r="U937" s="233"/>
      <c r="V937" s="233"/>
      <c r="W937" s="233"/>
      <c r="X937" s="233"/>
      <c r="Y937" s="233"/>
      <c r="Z937" s="240"/>
      <c r="AA937" s="228"/>
      <c r="AB937" s="228"/>
      <c r="AC937" s="228"/>
      <c r="AD937" s="228"/>
      <c r="AE937" s="228"/>
      <c r="AF937" s="228"/>
      <c r="AG937" s="228"/>
      <c r="AH937" s="228"/>
      <c r="AI937" s="228"/>
      <c r="AJ937" s="228"/>
      <c r="AK937" s="228"/>
      <c r="AL937" s="228"/>
      <c r="AM937" s="228"/>
      <c r="AN937" s="228"/>
      <c r="AO937" s="228"/>
      <c r="AP937" s="228"/>
      <c r="AQ937" s="228"/>
      <c r="AR937" s="228"/>
      <c r="AS937" s="244"/>
    </row>
    <row r="938" spans="2:45" s="115" customFormat="1" ht="24" customHeight="1">
      <c r="B938" s="1835"/>
      <c r="C938" s="228" t="s">
        <v>2031</v>
      </c>
      <c r="D938" s="228"/>
      <c r="E938" s="1842" t="s">
        <v>22330</v>
      </c>
      <c r="F938" s="228" t="s">
        <v>2031</v>
      </c>
      <c r="G938" s="1842">
        <v>542</v>
      </c>
      <c r="H938" s="228"/>
      <c r="I938" s="1842">
        <v>542</v>
      </c>
      <c r="J938" s="228"/>
      <c r="K938" s="228"/>
      <c r="L938" s="228"/>
      <c r="M938" s="228"/>
      <c r="N938" s="228"/>
      <c r="O938" s="233"/>
      <c r="P938" s="233"/>
      <c r="Q938" s="233"/>
      <c r="R938" s="390"/>
      <c r="S938" s="300"/>
      <c r="T938" s="1842">
        <v>2008</v>
      </c>
      <c r="U938" s="233"/>
      <c r="V938" s="233"/>
      <c r="W938" s="233"/>
      <c r="X938" s="233"/>
      <c r="Y938" s="233"/>
      <c r="Z938" s="240"/>
      <c r="AA938" s="228"/>
      <c r="AB938" s="228"/>
      <c r="AC938" s="228"/>
      <c r="AD938" s="228"/>
      <c r="AE938" s="228"/>
      <c r="AF938" s="228"/>
      <c r="AG938" s="228"/>
      <c r="AH938" s="228"/>
      <c r="AI938" s="228"/>
      <c r="AJ938" s="228"/>
      <c r="AK938" s="228"/>
      <c r="AL938" s="228"/>
      <c r="AM938" s="228"/>
      <c r="AN938" s="228"/>
      <c r="AO938" s="228"/>
      <c r="AP938" s="228"/>
      <c r="AQ938" s="228"/>
      <c r="AR938" s="228"/>
      <c r="AS938" s="244"/>
    </row>
    <row r="939" spans="2:45" s="115" customFormat="1" ht="24" customHeight="1">
      <c r="B939" s="1835"/>
      <c r="C939" s="228" t="s">
        <v>2031</v>
      </c>
      <c r="D939" s="228"/>
      <c r="E939" s="1842" t="s">
        <v>22331</v>
      </c>
      <c r="F939" s="228" t="s">
        <v>2031</v>
      </c>
      <c r="G939" s="1842">
        <v>450</v>
      </c>
      <c r="H939" s="228"/>
      <c r="I939" s="1842">
        <v>450</v>
      </c>
      <c r="J939" s="228"/>
      <c r="K939" s="228"/>
      <c r="L939" s="228"/>
      <c r="M939" s="228"/>
      <c r="N939" s="228"/>
      <c r="O939" s="233"/>
      <c r="P939" s="233"/>
      <c r="Q939" s="233"/>
      <c r="R939" s="390"/>
      <c r="S939" s="300"/>
      <c r="T939" s="1842">
        <v>2006</v>
      </c>
      <c r="U939" s="233"/>
      <c r="V939" s="233"/>
      <c r="W939" s="233"/>
      <c r="X939" s="233"/>
      <c r="Y939" s="233"/>
      <c r="Z939" s="240"/>
      <c r="AA939" s="228"/>
      <c r="AB939" s="228"/>
      <c r="AC939" s="228"/>
      <c r="AD939" s="228"/>
      <c r="AE939" s="228"/>
      <c r="AF939" s="228"/>
      <c r="AG939" s="228"/>
      <c r="AH939" s="228"/>
      <c r="AI939" s="228"/>
      <c r="AJ939" s="228"/>
      <c r="AK939" s="228"/>
      <c r="AL939" s="228"/>
      <c r="AM939" s="228"/>
      <c r="AN939" s="228"/>
      <c r="AO939" s="228"/>
      <c r="AP939" s="228"/>
      <c r="AQ939" s="228"/>
      <c r="AR939" s="228"/>
      <c r="AS939" s="244"/>
    </row>
    <row r="940" spans="2:45" s="115" customFormat="1" ht="24" customHeight="1">
      <c r="B940" s="1835"/>
      <c r="C940" s="228" t="s">
        <v>2031</v>
      </c>
      <c r="D940" s="228"/>
      <c r="E940" s="1842" t="s">
        <v>22332</v>
      </c>
      <c r="F940" s="228" t="s">
        <v>2031</v>
      </c>
      <c r="G940" s="1842">
        <v>500</v>
      </c>
      <c r="H940" s="228"/>
      <c r="I940" s="1842">
        <v>500</v>
      </c>
      <c r="J940" s="228"/>
      <c r="K940" s="228"/>
      <c r="L940" s="228"/>
      <c r="M940" s="228"/>
      <c r="N940" s="228"/>
      <c r="O940" s="233"/>
      <c r="P940" s="233"/>
      <c r="Q940" s="233"/>
      <c r="R940" s="390"/>
      <c r="S940" s="300"/>
      <c r="T940" s="1842">
        <v>2000</v>
      </c>
      <c r="U940" s="233"/>
      <c r="V940" s="233"/>
      <c r="W940" s="233"/>
      <c r="X940" s="233"/>
      <c r="Y940" s="233"/>
      <c r="Z940" s="240"/>
      <c r="AA940" s="228"/>
      <c r="AB940" s="228"/>
      <c r="AC940" s="228"/>
      <c r="AD940" s="228"/>
      <c r="AE940" s="228"/>
      <c r="AF940" s="228"/>
      <c r="AG940" s="228"/>
      <c r="AH940" s="228"/>
      <c r="AI940" s="228"/>
      <c r="AJ940" s="228"/>
      <c r="AK940" s="228"/>
      <c r="AL940" s="228"/>
      <c r="AM940" s="228"/>
      <c r="AN940" s="228"/>
      <c r="AO940" s="228"/>
      <c r="AP940" s="228"/>
      <c r="AQ940" s="228"/>
      <c r="AR940" s="228"/>
      <c r="AS940" s="244"/>
    </row>
    <row r="941" spans="2:45" s="115" customFormat="1" ht="24" customHeight="1">
      <c r="B941" s="1835"/>
      <c r="C941" s="228" t="s">
        <v>2031</v>
      </c>
      <c r="D941" s="228"/>
      <c r="E941" s="1842" t="s">
        <v>22333</v>
      </c>
      <c r="F941" s="228" t="s">
        <v>2031</v>
      </c>
      <c r="G941" s="1842">
        <v>500</v>
      </c>
      <c r="H941" s="228"/>
      <c r="I941" s="1842">
        <v>500</v>
      </c>
      <c r="J941" s="228"/>
      <c r="K941" s="228"/>
      <c r="L941" s="228"/>
      <c r="M941" s="228"/>
      <c r="N941" s="228"/>
      <c r="O941" s="233"/>
      <c r="P941" s="233"/>
      <c r="Q941" s="233"/>
      <c r="R941" s="390"/>
      <c r="S941" s="300"/>
      <c r="T941" s="1842">
        <v>1999</v>
      </c>
      <c r="U941" s="233"/>
      <c r="V941" s="233"/>
      <c r="W941" s="233"/>
      <c r="X941" s="233"/>
      <c r="Y941" s="233"/>
      <c r="Z941" s="240"/>
      <c r="AA941" s="228"/>
      <c r="AB941" s="228"/>
      <c r="AC941" s="228"/>
      <c r="AD941" s="228"/>
      <c r="AE941" s="228"/>
      <c r="AF941" s="228"/>
      <c r="AG941" s="228"/>
      <c r="AH941" s="228"/>
      <c r="AI941" s="228"/>
      <c r="AJ941" s="228"/>
      <c r="AK941" s="228"/>
      <c r="AL941" s="228"/>
      <c r="AM941" s="228"/>
      <c r="AN941" s="228"/>
      <c r="AO941" s="228"/>
      <c r="AP941" s="228"/>
      <c r="AQ941" s="228"/>
      <c r="AR941" s="228"/>
      <c r="AS941" s="244"/>
    </row>
    <row r="942" spans="2:45" s="115" customFormat="1" ht="24" customHeight="1">
      <c r="B942" s="1835"/>
      <c r="C942" s="228" t="s">
        <v>2031</v>
      </c>
      <c r="D942" s="228"/>
      <c r="E942" s="1842" t="s">
        <v>22334</v>
      </c>
      <c r="F942" s="228" t="s">
        <v>2031</v>
      </c>
      <c r="G942" s="1842">
        <v>374</v>
      </c>
      <c r="H942" s="228"/>
      <c r="I942" s="1842">
        <v>374</v>
      </c>
      <c r="J942" s="228"/>
      <c r="K942" s="228"/>
      <c r="L942" s="228"/>
      <c r="M942" s="228"/>
      <c r="N942" s="228"/>
      <c r="O942" s="233"/>
      <c r="P942" s="233"/>
      <c r="Q942" s="233"/>
      <c r="R942" s="390"/>
      <c r="S942" s="300"/>
      <c r="T942" s="1842">
        <v>2015</v>
      </c>
      <c r="U942" s="233"/>
      <c r="V942" s="233"/>
      <c r="W942" s="233"/>
      <c r="X942" s="233"/>
      <c r="Y942" s="233"/>
      <c r="Z942" s="240"/>
      <c r="AA942" s="228"/>
      <c r="AB942" s="228"/>
      <c r="AC942" s="228"/>
      <c r="AD942" s="228"/>
      <c r="AE942" s="228"/>
      <c r="AF942" s="228"/>
      <c r="AG942" s="228"/>
      <c r="AH942" s="228"/>
      <c r="AI942" s="228"/>
      <c r="AJ942" s="228"/>
      <c r="AK942" s="228"/>
      <c r="AL942" s="228"/>
      <c r="AM942" s="228"/>
      <c r="AN942" s="228"/>
      <c r="AO942" s="228"/>
      <c r="AP942" s="228"/>
      <c r="AQ942" s="228"/>
      <c r="AR942" s="228"/>
      <c r="AS942" s="244"/>
    </row>
    <row r="943" spans="2:45" s="115" customFormat="1" ht="24" customHeight="1">
      <c r="B943" s="1835"/>
      <c r="C943" s="228" t="s">
        <v>2031</v>
      </c>
      <c r="D943" s="228"/>
      <c r="E943" s="1842" t="s">
        <v>22335</v>
      </c>
      <c r="F943" s="228" t="s">
        <v>2031</v>
      </c>
      <c r="G943" s="1842">
        <v>430</v>
      </c>
      <c r="H943" s="228"/>
      <c r="I943" s="1842">
        <v>430</v>
      </c>
      <c r="J943" s="228"/>
      <c r="K943" s="228"/>
      <c r="L943" s="228"/>
      <c r="M943" s="228"/>
      <c r="N943" s="228"/>
      <c r="O943" s="233"/>
      <c r="P943" s="233"/>
      <c r="Q943" s="233"/>
      <c r="R943" s="390"/>
      <c r="S943" s="300"/>
      <c r="T943" s="1842">
        <v>2007</v>
      </c>
      <c r="U943" s="233"/>
      <c r="V943" s="233"/>
      <c r="W943" s="233"/>
      <c r="X943" s="233"/>
      <c r="Y943" s="233"/>
      <c r="Z943" s="240"/>
      <c r="AA943" s="228"/>
      <c r="AB943" s="228"/>
      <c r="AC943" s="228"/>
      <c r="AD943" s="228"/>
      <c r="AE943" s="228"/>
      <c r="AF943" s="228"/>
      <c r="AG943" s="228"/>
      <c r="AH943" s="228"/>
      <c r="AI943" s="228"/>
      <c r="AJ943" s="228"/>
      <c r="AK943" s="228"/>
      <c r="AL943" s="228"/>
      <c r="AM943" s="228"/>
      <c r="AN943" s="228"/>
      <c r="AO943" s="228"/>
      <c r="AP943" s="228"/>
      <c r="AQ943" s="228"/>
      <c r="AR943" s="228"/>
      <c r="AS943" s="244"/>
    </row>
    <row r="944" spans="2:45" s="115" customFormat="1" ht="24" customHeight="1">
      <c r="B944" s="1835"/>
      <c r="C944" s="228" t="s">
        <v>2031</v>
      </c>
      <c r="D944" s="228"/>
      <c r="E944" s="1842" t="s">
        <v>22336</v>
      </c>
      <c r="F944" s="228" t="s">
        <v>2031</v>
      </c>
      <c r="G944" s="1842">
        <v>374</v>
      </c>
      <c r="H944" s="228"/>
      <c r="I944" s="1842">
        <v>374</v>
      </c>
      <c r="J944" s="228"/>
      <c r="K944" s="228"/>
      <c r="L944" s="228"/>
      <c r="M944" s="228"/>
      <c r="N944" s="228"/>
      <c r="O944" s="233"/>
      <c r="P944" s="233"/>
      <c r="Q944" s="233"/>
      <c r="R944" s="390"/>
      <c r="S944" s="300"/>
      <c r="T944" s="1842">
        <v>2007</v>
      </c>
      <c r="U944" s="233"/>
      <c r="V944" s="233"/>
      <c r="W944" s="233"/>
      <c r="X944" s="233"/>
      <c r="Y944" s="233"/>
      <c r="Z944" s="240"/>
      <c r="AA944" s="228"/>
      <c r="AB944" s="228"/>
      <c r="AC944" s="228"/>
      <c r="AD944" s="228"/>
      <c r="AE944" s="228"/>
      <c r="AF944" s="228"/>
      <c r="AG944" s="228"/>
      <c r="AH944" s="228"/>
      <c r="AI944" s="228"/>
      <c r="AJ944" s="228"/>
      <c r="AK944" s="228"/>
      <c r="AL944" s="228"/>
      <c r="AM944" s="228"/>
      <c r="AN944" s="228"/>
      <c r="AO944" s="228"/>
      <c r="AP944" s="228"/>
      <c r="AQ944" s="228"/>
      <c r="AR944" s="228"/>
      <c r="AS944" s="244"/>
    </row>
    <row r="945" spans="2:45" s="115" customFormat="1" ht="24" customHeight="1">
      <c r="B945" s="1835"/>
      <c r="C945" s="228" t="s">
        <v>2031</v>
      </c>
      <c r="D945" s="228"/>
      <c r="E945" s="1842" t="s">
        <v>22337</v>
      </c>
      <c r="F945" s="228" t="s">
        <v>2031</v>
      </c>
      <c r="G945" s="1842">
        <v>624</v>
      </c>
      <c r="H945" s="228"/>
      <c r="I945" s="1842">
        <v>624</v>
      </c>
      <c r="J945" s="228"/>
      <c r="K945" s="228"/>
      <c r="L945" s="228"/>
      <c r="M945" s="228"/>
      <c r="N945" s="228"/>
      <c r="O945" s="233"/>
      <c r="P945" s="233"/>
      <c r="Q945" s="233"/>
      <c r="R945" s="390"/>
      <c r="S945" s="300"/>
      <c r="T945" s="1842">
        <v>2008</v>
      </c>
      <c r="U945" s="233"/>
      <c r="V945" s="233"/>
      <c r="W945" s="233"/>
      <c r="X945" s="233"/>
      <c r="Y945" s="233"/>
      <c r="Z945" s="240"/>
      <c r="AA945" s="228"/>
      <c r="AB945" s="228"/>
      <c r="AC945" s="228"/>
      <c r="AD945" s="228"/>
      <c r="AE945" s="228"/>
      <c r="AF945" s="228"/>
      <c r="AG945" s="228"/>
      <c r="AH945" s="228"/>
      <c r="AI945" s="228"/>
      <c r="AJ945" s="228"/>
      <c r="AK945" s="228"/>
      <c r="AL945" s="228"/>
      <c r="AM945" s="228"/>
      <c r="AN945" s="228"/>
      <c r="AO945" s="228"/>
      <c r="AP945" s="228"/>
      <c r="AQ945" s="228"/>
      <c r="AR945" s="228"/>
      <c r="AS945" s="244"/>
    </row>
    <row r="946" spans="2:45" s="115" customFormat="1" ht="24" customHeight="1">
      <c r="B946" s="1835"/>
      <c r="C946" s="228" t="s">
        <v>2031</v>
      </c>
      <c r="D946" s="228"/>
      <c r="E946" s="1842" t="s">
        <v>22338</v>
      </c>
      <c r="F946" s="228" t="s">
        <v>2031</v>
      </c>
      <c r="G946" s="1842">
        <v>374</v>
      </c>
      <c r="H946" s="228"/>
      <c r="I946" s="1842">
        <v>374</v>
      </c>
      <c r="J946" s="228"/>
      <c r="K946" s="228"/>
      <c r="L946" s="228"/>
      <c r="M946" s="228"/>
      <c r="N946" s="228"/>
      <c r="O946" s="233"/>
      <c r="P946" s="233"/>
      <c r="Q946" s="233"/>
      <c r="R946" s="390"/>
      <c r="S946" s="300"/>
      <c r="T946" s="1842">
        <v>2015</v>
      </c>
      <c r="U946" s="233"/>
      <c r="V946" s="233"/>
      <c r="W946" s="233"/>
      <c r="X946" s="233"/>
      <c r="Y946" s="233"/>
      <c r="Z946" s="240"/>
      <c r="AA946" s="228"/>
      <c r="AB946" s="228"/>
      <c r="AC946" s="228"/>
      <c r="AD946" s="228"/>
      <c r="AE946" s="228"/>
      <c r="AF946" s="228"/>
      <c r="AG946" s="228"/>
      <c r="AH946" s="228"/>
      <c r="AI946" s="228"/>
      <c r="AJ946" s="228"/>
      <c r="AK946" s="228"/>
      <c r="AL946" s="228"/>
      <c r="AM946" s="228"/>
      <c r="AN946" s="228"/>
      <c r="AO946" s="228"/>
      <c r="AP946" s="228"/>
      <c r="AQ946" s="228"/>
      <c r="AR946" s="228"/>
      <c r="AS946" s="244"/>
    </row>
    <row r="947" spans="2:45" s="115" customFormat="1" ht="24" customHeight="1">
      <c r="B947" s="1835"/>
      <c r="C947" s="228" t="s">
        <v>2031</v>
      </c>
      <c r="D947" s="228"/>
      <c r="E947" s="1842" t="s">
        <v>22339</v>
      </c>
      <c r="F947" s="228" t="s">
        <v>2031</v>
      </c>
      <c r="G947" s="1842">
        <v>203</v>
      </c>
      <c r="H947" s="228"/>
      <c r="I947" s="1842">
        <v>203</v>
      </c>
      <c r="J947" s="228"/>
      <c r="K947" s="228"/>
      <c r="L947" s="228"/>
      <c r="M947" s="228"/>
      <c r="N947" s="228"/>
      <c r="O947" s="233"/>
      <c r="P947" s="233"/>
      <c r="Q947" s="233"/>
      <c r="R947" s="390"/>
      <c r="S947" s="300"/>
      <c r="T947" s="1842">
        <v>2016</v>
      </c>
      <c r="U947" s="233"/>
      <c r="V947" s="233"/>
      <c r="W947" s="233"/>
      <c r="X947" s="233"/>
      <c r="Y947" s="233"/>
      <c r="Z947" s="240"/>
      <c r="AA947" s="228"/>
      <c r="AB947" s="228"/>
      <c r="AC947" s="228"/>
      <c r="AD947" s="228"/>
      <c r="AE947" s="228"/>
      <c r="AF947" s="228"/>
      <c r="AG947" s="228"/>
      <c r="AH947" s="228"/>
      <c r="AI947" s="228"/>
      <c r="AJ947" s="228"/>
      <c r="AK947" s="228"/>
      <c r="AL947" s="228"/>
      <c r="AM947" s="228"/>
      <c r="AN947" s="228"/>
      <c r="AO947" s="228"/>
      <c r="AP947" s="228"/>
      <c r="AQ947" s="228"/>
      <c r="AR947" s="228"/>
      <c r="AS947" s="244"/>
    </row>
    <row r="948" spans="2:45" s="115" customFormat="1" ht="24" customHeight="1">
      <c r="B948" s="1835"/>
      <c r="C948" s="228" t="s">
        <v>2031</v>
      </c>
      <c r="D948" s="228"/>
      <c r="E948" s="1842" t="s">
        <v>22340</v>
      </c>
      <c r="F948" s="228" t="s">
        <v>2031</v>
      </c>
      <c r="G948" s="1842">
        <v>354</v>
      </c>
      <c r="H948" s="228"/>
      <c r="I948" s="1842">
        <v>354</v>
      </c>
      <c r="J948" s="228"/>
      <c r="K948" s="228"/>
      <c r="L948" s="228"/>
      <c r="M948" s="228"/>
      <c r="N948" s="228"/>
      <c r="O948" s="233"/>
      <c r="P948" s="233"/>
      <c r="Q948" s="233"/>
      <c r="R948" s="390"/>
      <c r="S948" s="300"/>
      <c r="T948" s="1842">
        <v>2005</v>
      </c>
      <c r="U948" s="233"/>
      <c r="V948" s="233"/>
      <c r="W948" s="233"/>
      <c r="X948" s="233"/>
      <c r="Y948" s="233"/>
      <c r="Z948" s="240"/>
      <c r="AA948" s="228"/>
      <c r="AB948" s="228"/>
      <c r="AC948" s="228"/>
      <c r="AD948" s="228"/>
      <c r="AE948" s="228"/>
      <c r="AF948" s="228"/>
      <c r="AG948" s="228"/>
      <c r="AH948" s="228"/>
      <c r="AI948" s="228"/>
      <c r="AJ948" s="228"/>
      <c r="AK948" s="228"/>
      <c r="AL948" s="228"/>
      <c r="AM948" s="228"/>
      <c r="AN948" s="228"/>
      <c r="AO948" s="228"/>
      <c r="AP948" s="228"/>
      <c r="AQ948" s="228"/>
      <c r="AR948" s="228"/>
      <c r="AS948" s="244"/>
    </row>
    <row r="949" spans="2:45" s="115" customFormat="1" ht="24" customHeight="1">
      <c r="B949" s="1835"/>
      <c r="C949" s="228" t="s">
        <v>2031</v>
      </c>
      <c r="D949" s="228"/>
      <c r="E949" s="1842" t="s">
        <v>22341</v>
      </c>
      <c r="F949" s="228" t="s">
        <v>2031</v>
      </c>
      <c r="G949" s="1842">
        <v>500</v>
      </c>
      <c r="H949" s="228"/>
      <c r="I949" s="1842">
        <v>500</v>
      </c>
      <c r="J949" s="228"/>
      <c r="K949" s="228"/>
      <c r="L949" s="228"/>
      <c r="M949" s="228"/>
      <c r="N949" s="228"/>
      <c r="O949" s="233"/>
      <c r="P949" s="233"/>
      <c r="Q949" s="233"/>
      <c r="R949" s="390"/>
      <c r="S949" s="300"/>
      <c r="T949" s="1842">
        <v>2004</v>
      </c>
      <c r="U949" s="233"/>
      <c r="V949" s="233"/>
      <c r="W949" s="233"/>
      <c r="X949" s="233"/>
      <c r="Y949" s="233"/>
      <c r="Z949" s="240"/>
      <c r="AA949" s="228"/>
      <c r="AB949" s="228"/>
      <c r="AC949" s="228"/>
      <c r="AD949" s="228"/>
      <c r="AE949" s="228"/>
      <c r="AF949" s="228"/>
      <c r="AG949" s="228"/>
      <c r="AH949" s="228"/>
      <c r="AI949" s="228"/>
      <c r="AJ949" s="228"/>
      <c r="AK949" s="228"/>
      <c r="AL949" s="228"/>
      <c r="AM949" s="228"/>
      <c r="AN949" s="228"/>
      <c r="AO949" s="228"/>
      <c r="AP949" s="228"/>
      <c r="AQ949" s="228"/>
      <c r="AR949" s="228"/>
      <c r="AS949" s="244"/>
    </row>
    <row r="950" spans="2:45" s="115" customFormat="1" ht="24" customHeight="1">
      <c r="B950" s="1835"/>
      <c r="C950" s="228" t="s">
        <v>2031</v>
      </c>
      <c r="D950" s="228"/>
      <c r="E950" s="1842" t="s">
        <v>22342</v>
      </c>
      <c r="F950" s="228" t="s">
        <v>2031</v>
      </c>
      <c r="G950" s="1842">
        <v>491</v>
      </c>
      <c r="H950" s="228"/>
      <c r="I950" s="1842">
        <v>491</v>
      </c>
      <c r="J950" s="228"/>
      <c r="K950" s="228"/>
      <c r="L950" s="228"/>
      <c r="M950" s="228"/>
      <c r="N950" s="228"/>
      <c r="O950" s="233"/>
      <c r="P950" s="233"/>
      <c r="Q950" s="233"/>
      <c r="R950" s="390"/>
      <c r="S950" s="300"/>
      <c r="T950" s="1842">
        <v>2009</v>
      </c>
      <c r="U950" s="233"/>
      <c r="V950" s="233"/>
      <c r="W950" s="233"/>
      <c r="X950" s="233"/>
      <c r="Y950" s="233"/>
      <c r="Z950" s="240"/>
      <c r="AA950" s="228"/>
      <c r="AB950" s="228"/>
      <c r="AC950" s="228"/>
      <c r="AD950" s="228"/>
      <c r="AE950" s="228"/>
      <c r="AF950" s="228"/>
      <c r="AG950" s="228"/>
      <c r="AH950" s="228"/>
      <c r="AI950" s="228"/>
      <c r="AJ950" s="228"/>
      <c r="AK950" s="228"/>
      <c r="AL950" s="228"/>
      <c r="AM950" s="228"/>
      <c r="AN950" s="228"/>
      <c r="AO950" s="228"/>
      <c r="AP950" s="228"/>
      <c r="AQ950" s="228"/>
      <c r="AR950" s="228"/>
      <c r="AS950" s="244"/>
    </row>
    <row r="951" spans="2:45" s="115" customFormat="1" ht="24" customHeight="1">
      <c r="B951" s="1835"/>
      <c r="C951" s="228" t="s">
        <v>2031</v>
      </c>
      <c r="D951" s="228"/>
      <c r="E951" s="1842" t="s">
        <v>22343</v>
      </c>
      <c r="F951" s="228" t="s">
        <v>2031</v>
      </c>
      <c r="G951" s="1842">
        <v>394</v>
      </c>
      <c r="H951" s="228"/>
      <c r="I951" s="1842">
        <v>394</v>
      </c>
      <c r="J951" s="228"/>
      <c r="K951" s="228"/>
      <c r="L951" s="228"/>
      <c r="M951" s="228"/>
      <c r="N951" s="228"/>
      <c r="O951" s="233"/>
      <c r="P951" s="233"/>
      <c r="Q951" s="233"/>
      <c r="R951" s="390"/>
      <c r="S951" s="300"/>
      <c r="T951" s="1842">
        <v>2005</v>
      </c>
      <c r="U951" s="233"/>
      <c r="V951" s="233"/>
      <c r="W951" s="233"/>
      <c r="X951" s="233"/>
      <c r="Y951" s="233"/>
      <c r="Z951" s="240"/>
      <c r="AA951" s="228"/>
      <c r="AB951" s="228"/>
      <c r="AC951" s="228"/>
      <c r="AD951" s="228"/>
      <c r="AE951" s="228"/>
      <c r="AF951" s="228"/>
      <c r="AG951" s="228"/>
      <c r="AH951" s="228"/>
      <c r="AI951" s="228"/>
      <c r="AJ951" s="228"/>
      <c r="AK951" s="228"/>
      <c r="AL951" s="228"/>
      <c r="AM951" s="228"/>
      <c r="AN951" s="228"/>
      <c r="AO951" s="228"/>
      <c r="AP951" s="228"/>
      <c r="AQ951" s="228"/>
      <c r="AR951" s="228"/>
      <c r="AS951" s="244"/>
    </row>
    <row r="952" spans="2:45" s="115" customFormat="1" ht="24" customHeight="1">
      <c r="B952" s="1835"/>
      <c r="C952" s="228" t="s">
        <v>2031</v>
      </c>
      <c r="D952" s="228"/>
      <c r="E952" s="1842" t="s">
        <v>22344</v>
      </c>
      <c r="F952" s="228" t="s">
        <v>2031</v>
      </c>
      <c r="G952" s="1842">
        <v>970</v>
      </c>
      <c r="H952" s="228"/>
      <c r="I952" s="1842">
        <v>970</v>
      </c>
      <c r="J952" s="228"/>
      <c r="K952" s="228"/>
      <c r="L952" s="228"/>
      <c r="M952" s="228"/>
      <c r="N952" s="228"/>
      <c r="O952" s="233"/>
      <c r="P952" s="233"/>
      <c r="Q952" s="233"/>
      <c r="R952" s="390"/>
      <c r="S952" s="300"/>
      <c r="T952" s="1842">
        <v>2010</v>
      </c>
      <c r="U952" s="233"/>
      <c r="V952" s="233"/>
      <c r="W952" s="233"/>
      <c r="X952" s="233"/>
      <c r="Y952" s="233"/>
      <c r="Z952" s="240"/>
      <c r="AA952" s="228"/>
      <c r="AB952" s="228"/>
      <c r="AC952" s="228"/>
      <c r="AD952" s="228"/>
      <c r="AE952" s="228"/>
      <c r="AF952" s="228"/>
      <c r="AG952" s="228"/>
      <c r="AH952" s="228"/>
      <c r="AI952" s="228"/>
      <c r="AJ952" s="228"/>
      <c r="AK952" s="228"/>
      <c r="AL952" s="228"/>
      <c r="AM952" s="228"/>
      <c r="AN952" s="228"/>
      <c r="AO952" s="228"/>
      <c r="AP952" s="228"/>
      <c r="AQ952" s="228"/>
      <c r="AR952" s="228"/>
      <c r="AS952" s="244"/>
    </row>
    <row r="953" spans="2:45" s="115" customFormat="1" ht="24" customHeight="1">
      <c r="B953" s="1835"/>
      <c r="C953" s="228" t="s">
        <v>2031</v>
      </c>
      <c r="D953" s="228"/>
      <c r="E953" s="1842" t="s">
        <v>22345</v>
      </c>
      <c r="F953" s="228" t="s">
        <v>2031</v>
      </c>
      <c r="G953" s="1842">
        <v>471</v>
      </c>
      <c r="H953" s="228"/>
      <c r="I953" s="1842">
        <v>471</v>
      </c>
      <c r="J953" s="228"/>
      <c r="K953" s="228"/>
      <c r="L953" s="228"/>
      <c r="M953" s="228"/>
      <c r="N953" s="228"/>
      <c r="O953" s="233"/>
      <c r="P953" s="233"/>
      <c r="Q953" s="233"/>
      <c r="R953" s="390"/>
      <c r="S953" s="300"/>
      <c r="T953" s="1842">
        <v>2006</v>
      </c>
      <c r="U953" s="233"/>
      <c r="V953" s="233"/>
      <c r="W953" s="233"/>
      <c r="X953" s="233"/>
      <c r="Y953" s="233"/>
      <c r="Z953" s="240"/>
      <c r="AA953" s="228"/>
      <c r="AB953" s="228"/>
      <c r="AC953" s="228"/>
      <c r="AD953" s="228"/>
      <c r="AE953" s="228"/>
      <c r="AF953" s="228"/>
      <c r="AG953" s="228"/>
      <c r="AH953" s="228"/>
      <c r="AI953" s="228"/>
      <c r="AJ953" s="228"/>
      <c r="AK953" s="228"/>
      <c r="AL953" s="228"/>
      <c r="AM953" s="228"/>
      <c r="AN953" s="228"/>
      <c r="AO953" s="228"/>
      <c r="AP953" s="228"/>
      <c r="AQ953" s="228"/>
      <c r="AR953" s="228"/>
      <c r="AS953" s="244"/>
    </row>
    <row r="954" spans="2:45" s="115" customFormat="1" ht="24" customHeight="1">
      <c r="B954" s="1835"/>
      <c r="C954" s="228" t="s">
        <v>2031</v>
      </c>
      <c r="D954" s="228"/>
      <c r="E954" s="1842" t="s">
        <v>22346</v>
      </c>
      <c r="F954" s="228" t="s">
        <v>2031</v>
      </c>
      <c r="G954" s="1842">
        <v>496</v>
      </c>
      <c r="H954" s="228"/>
      <c r="I954" s="1842">
        <v>496</v>
      </c>
      <c r="J954" s="228"/>
      <c r="K954" s="228"/>
      <c r="L954" s="228"/>
      <c r="M954" s="228"/>
      <c r="N954" s="228"/>
      <c r="O954" s="233"/>
      <c r="P954" s="233"/>
      <c r="Q954" s="233"/>
      <c r="R954" s="390"/>
      <c r="S954" s="300"/>
      <c r="T954" s="1842">
        <v>2010</v>
      </c>
      <c r="U954" s="233"/>
      <c r="V954" s="233"/>
      <c r="W954" s="233"/>
      <c r="X954" s="233"/>
      <c r="Y954" s="233"/>
      <c r="Z954" s="240"/>
      <c r="AA954" s="228"/>
      <c r="AB954" s="228"/>
      <c r="AC954" s="228"/>
      <c r="AD954" s="228"/>
      <c r="AE954" s="228"/>
      <c r="AF954" s="228"/>
      <c r="AG954" s="228"/>
      <c r="AH954" s="228"/>
      <c r="AI954" s="228"/>
      <c r="AJ954" s="228"/>
      <c r="AK954" s="228"/>
      <c r="AL954" s="228"/>
      <c r="AM954" s="228"/>
      <c r="AN954" s="228"/>
      <c r="AO954" s="228"/>
      <c r="AP954" s="228"/>
      <c r="AQ954" s="228"/>
      <c r="AR954" s="228"/>
      <c r="AS954" s="244"/>
    </row>
    <row r="955" spans="2:45" s="115" customFormat="1" ht="24" customHeight="1">
      <c r="B955" s="1835"/>
      <c r="C955" s="228" t="s">
        <v>2031</v>
      </c>
      <c r="D955" s="228"/>
      <c r="E955" s="1842" t="s">
        <v>22347</v>
      </c>
      <c r="F955" s="228" t="s">
        <v>2031</v>
      </c>
      <c r="G955" s="1842">
        <v>500</v>
      </c>
      <c r="H955" s="228"/>
      <c r="I955" s="1842">
        <v>500</v>
      </c>
      <c r="J955" s="228"/>
      <c r="K955" s="228"/>
      <c r="L955" s="228"/>
      <c r="M955" s="228"/>
      <c r="N955" s="228"/>
      <c r="O955" s="233"/>
      <c r="P955" s="233"/>
      <c r="Q955" s="233"/>
      <c r="R955" s="390"/>
      <c r="S955" s="300"/>
      <c r="T955" s="1842">
        <v>2007</v>
      </c>
      <c r="U955" s="233"/>
      <c r="V955" s="233"/>
      <c r="W955" s="233"/>
      <c r="X955" s="233"/>
      <c r="Y955" s="233"/>
      <c r="Z955" s="240"/>
      <c r="AA955" s="228"/>
      <c r="AB955" s="228"/>
      <c r="AC955" s="228"/>
      <c r="AD955" s="228"/>
      <c r="AE955" s="228"/>
      <c r="AF955" s="228"/>
      <c r="AG955" s="228"/>
      <c r="AH955" s="228"/>
      <c r="AI955" s="228"/>
      <c r="AJ955" s="228"/>
      <c r="AK955" s="228"/>
      <c r="AL955" s="228"/>
      <c r="AM955" s="228"/>
      <c r="AN955" s="228"/>
      <c r="AO955" s="228"/>
      <c r="AP955" s="228"/>
      <c r="AQ955" s="228"/>
      <c r="AR955" s="228"/>
      <c r="AS955" s="244"/>
    </row>
    <row r="956" spans="2:45" s="115" customFormat="1" ht="24" customHeight="1">
      <c r="B956" s="1835"/>
      <c r="C956" s="228" t="s">
        <v>2031</v>
      </c>
      <c r="D956" s="228"/>
      <c r="E956" s="1842" t="s">
        <v>22348</v>
      </c>
      <c r="F956" s="228" t="s">
        <v>2031</v>
      </c>
      <c r="G956" s="1842">
        <v>300</v>
      </c>
      <c r="H956" s="228"/>
      <c r="I956" s="1842">
        <v>300</v>
      </c>
      <c r="J956" s="228"/>
      <c r="K956" s="228"/>
      <c r="L956" s="228"/>
      <c r="M956" s="228"/>
      <c r="N956" s="228"/>
      <c r="O956" s="233"/>
      <c r="P956" s="233"/>
      <c r="Q956" s="233"/>
      <c r="R956" s="390"/>
      <c r="S956" s="300"/>
      <c r="T956" s="1842">
        <v>2015</v>
      </c>
      <c r="U956" s="233"/>
      <c r="V956" s="233"/>
      <c r="W956" s="233"/>
      <c r="X956" s="233"/>
      <c r="Y956" s="233"/>
      <c r="Z956" s="240"/>
      <c r="AA956" s="228"/>
      <c r="AB956" s="228"/>
      <c r="AC956" s="228"/>
      <c r="AD956" s="228"/>
      <c r="AE956" s="228"/>
      <c r="AF956" s="228"/>
      <c r="AG956" s="228"/>
      <c r="AH956" s="228"/>
      <c r="AI956" s="228"/>
      <c r="AJ956" s="228"/>
      <c r="AK956" s="228"/>
      <c r="AL956" s="228"/>
      <c r="AM956" s="228"/>
      <c r="AN956" s="228"/>
      <c r="AO956" s="228"/>
      <c r="AP956" s="228"/>
      <c r="AQ956" s="228"/>
      <c r="AR956" s="228"/>
      <c r="AS956" s="244"/>
    </row>
    <row r="957" spans="2:45" s="115" customFormat="1" ht="24" customHeight="1">
      <c r="B957" s="1835"/>
      <c r="C957" s="228" t="s">
        <v>2031</v>
      </c>
      <c r="D957" s="228"/>
      <c r="E957" s="1842" t="s">
        <v>22349</v>
      </c>
      <c r="F957" s="228" t="s">
        <v>2031</v>
      </c>
      <c r="G957" s="1842">
        <v>348</v>
      </c>
      <c r="H957" s="228"/>
      <c r="I957" s="1842">
        <v>348</v>
      </c>
      <c r="J957" s="228"/>
      <c r="K957" s="228"/>
      <c r="L957" s="228"/>
      <c r="M957" s="228"/>
      <c r="N957" s="228"/>
      <c r="O957" s="233"/>
      <c r="P957" s="233"/>
      <c r="Q957" s="233"/>
      <c r="R957" s="390"/>
      <c r="S957" s="300"/>
      <c r="T957" s="1842">
        <v>2008</v>
      </c>
      <c r="U957" s="233"/>
      <c r="V957" s="233"/>
      <c r="W957" s="233"/>
      <c r="X957" s="233"/>
      <c r="Y957" s="233"/>
      <c r="Z957" s="240"/>
      <c r="AA957" s="228"/>
      <c r="AB957" s="228"/>
      <c r="AC957" s="228"/>
      <c r="AD957" s="228"/>
      <c r="AE957" s="228"/>
      <c r="AF957" s="228"/>
      <c r="AG957" s="228"/>
      <c r="AH957" s="228"/>
      <c r="AI957" s="228"/>
      <c r="AJ957" s="228"/>
      <c r="AK957" s="228"/>
      <c r="AL957" s="228"/>
      <c r="AM957" s="228"/>
      <c r="AN957" s="228"/>
      <c r="AO957" s="228"/>
      <c r="AP957" s="228"/>
      <c r="AQ957" s="228"/>
      <c r="AR957" s="228"/>
      <c r="AS957" s="244"/>
    </row>
    <row r="958" spans="2:45" s="115" customFormat="1" ht="24" customHeight="1">
      <c r="B958" s="1835"/>
      <c r="C958" s="228" t="s">
        <v>2031</v>
      </c>
      <c r="D958" s="228"/>
      <c r="E958" s="1842" t="s">
        <v>22350</v>
      </c>
      <c r="F958" s="228" t="s">
        <v>2031</v>
      </c>
      <c r="G958" s="1842">
        <v>328</v>
      </c>
      <c r="H958" s="228"/>
      <c r="I958" s="1842">
        <v>328</v>
      </c>
      <c r="J958" s="228"/>
      <c r="K958" s="228"/>
      <c r="L958" s="228"/>
      <c r="M958" s="228"/>
      <c r="N958" s="228"/>
      <c r="O958" s="233"/>
      <c r="P958" s="233"/>
      <c r="Q958" s="233"/>
      <c r="R958" s="390"/>
      <c r="S958" s="300"/>
      <c r="T958" s="1842">
        <v>2017</v>
      </c>
      <c r="U958" s="233"/>
      <c r="V958" s="233"/>
      <c r="W958" s="233"/>
      <c r="X958" s="233"/>
      <c r="Y958" s="233"/>
      <c r="Z958" s="240"/>
      <c r="AA958" s="228"/>
      <c r="AB958" s="228"/>
      <c r="AC958" s="228"/>
      <c r="AD958" s="228"/>
      <c r="AE958" s="228"/>
      <c r="AF958" s="228"/>
      <c r="AG958" s="228"/>
      <c r="AH958" s="228"/>
      <c r="AI958" s="228"/>
      <c r="AJ958" s="228"/>
      <c r="AK958" s="228"/>
      <c r="AL958" s="228"/>
      <c r="AM958" s="228"/>
      <c r="AN958" s="228"/>
      <c r="AO958" s="228"/>
      <c r="AP958" s="228"/>
      <c r="AQ958" s="228"/>
      <c r="AR958" s="228"/>
      <c r="AS958" s="244"/>
    </row>
    <row r="959" spans="2:45" s="115" customFormat="1" ht="24" customHeight="1">
      <c r="B959" s="1835"/>
      <c r="C959" s="228" t="s">
        <v>2031</v>
      </c>
      <c r="D959" s="228"/>
      <c r="E959" s="1842" t="s">
        <v>22351</v>
      </c>
      <c r="F959" s="228" t="s">
        <v>2031</v>
      </c>
      <c r="G959" s="1842">
        <v>374</v>
      </c>
      <c r="H959" s="228"/>
      <c r="I959" s="1842">
        <v>374</v>
      </c>
      <c r="J959" s="228"/>
      <c r="K959" s="228"/>
      <c r="L959" s="228"/>
      <c r="M959" s="228"/>
      <c r="N959" s="228"/>
      <c r="O959" s="233"/>
      <c r="P959" s="233"/>
      <c r="Q959" s="233"/>
      <c r="R959" s="390"/>
      <c r="S959" s="300"/>
      <c r="T959" s="1842">
        <v>2009</v>
      </c>
      <c r="U959" s="233"/>
      <c r="V959" s="233"/>
      <c r="W959" s="233"/>
      <c r="X959" s="233"/>
      <c r="Y959" s="233"/>
      <c r="Z959" s="240"/>
      <c r="AA959" s="228"/>
      <c r="AB959" s="228"/>
      <c r="AC959" s="228"/>
      <c r="AD959" s="228"/>
      <c r="AE959" s="228"/>
      <c r="AF959" s="228"/>
      <c r="AG959" s="228"/>
      <c r="AH959" s="228"/>
      <c r="AI959" s="228"/>
      <c r="AJ959" s="228"/>
      <c r="AK959" s="228"/>
      <c r="AL959" s="228"/>
      <c r="AM959" s="228"/>
      <c r="AN959" s="228"/>
      <c r="AO959" s="228"/>
      <c r="AP959" s="228"/>
      <c r="AQ959" s="228"/>
      <c r="AR959" s="228"/>
      <c r="AS959" s="244"/>
    </row>
    <row r="960" spans="2:45" s="115" customFormat="1" ht="24" customHeight="1">
      <c r="B960" s="1835"/>
      <c r="C960" s="228" t="s">
        <v>2031</v>
      </c>
      <c r="D960" s="228"/>
      <c r="E960" s="1842" t="s">
        <v>22352</v>
      </c>
      <c r="F960" s="228" t="s">
        <v>2031</v>
      </c>
      <c r="G960" s="1842">
        <v>352</v>
      </c>
      <c r="H960" s="228"/>
      <c r="I960" s="1842">
        <v>352</v>
      </c>
      <c r="J960" s="228"/>
      <c r="K960" s="228"/>
      <c r="L960" s="228"/>
      <c r="M960" s="228"/>
      <c r="N960" s="228"/>
      <c r="O960" s="233"/>
      <c r="P960" s="233"/>
      <c r="Q960" s="233"/>
      <c r="R960" s="390"/>
      <c r="S960" s="300"/>
      <c r="T960" s="1842">
        <v>2015</v>
      </c>
      <c r="U960" s="233"/>
      <c r="V960" s="233"/>
      <c r="W960" s="233"/>
      <c r="X960" s="233"/>
      <c r="Y960" s="233"/>
      <c r="Z960" s="240"/>
      <c r="AA960" s="228"/>
      <c r="AB960" s="228"/>
      <c r="AC960" s="228"/>
      <c r="AD960" s="228"/>
      <c r="AE960" s="228"/>
      <c r="AF960" s="228"/>
      <c r="AG960" s="228"/>
      <c r="AH960" s="228"/>
      <c r="AI960" s="228"/>
      <c r="AJ960" s="228"/>
      <c r="AK960" s="228"/>
      <c r="AL960" s="228"/>
      <c r="AM960" s="228"/>
      <c r="AN960" s="228"/>
      <c r="AO960" s="228"/>
      <c r="AP960" s="228"/>
      <c r="AQ960" s="228"/>
      <c r="AR960" s="228"/>
      <c r="AS960" s="244"/>
    </row>
    <row r="961" spans="2:45" s="115" customFormat="1" ht="24" customHeight="1">
      <c r="B961" s="1835"/>
      <c r="C961" s="228" t="s">
        <v>2031</v>
      </c>
      <c r="D961" s="228"/>
      <c r="E961" s="1842" t="s">
        <v>22353</v>
      </c>
      <c r="F961" s="228" t="s">
        <v>2031</v>
      </c>
      <c r="G961" s="1842">
        <v>456</v>
      </c>
      <c r="H961" s="228"/>
      <c r="I961" s="1842">
        <v>456</v>
      </c>
      <c r="J961" s="228"/>
      <c r="K961" s="228"/>
      <c r="L961" s="228"/>
      <c r="M961" s="228"/>
      <c r="N961" s="228"/>
      <c r="O961" s="233"/>
      <c r="P961" s="233"/>
      <c r="Q961" s="233"/>
      <c r="R961" s="390"/>
      <c r="S961" s="300"/>
      <c r="T961" s="1842">
        <v>2009</v>
      </c>
      <c r="U961" s="233"/>
      <c r="V961" s="233"/>
      <c r="W961" s="233"/>
      <c r="X961" s="233"/>
      <c r="Y961" s="233"/>
      <c r="Z961" s="240"/>
      <c r="AA961" s="228"/>
      <c r="AB961" s="228"/>
      <c r="AC961" s="228"/>
      <c r="AD961" s="228"/>
      <c r="AE961" s="228"/>
      <c r="AF961" s="228"/>
      <c r="AG961" s="228"/>
      <c r="AH961" s="228"/>
      <c r="AI961" s="228"/>
      <c r="AJ961" s="228"/>
      <c r="AK961" s="228"/>
      <c r="AL961" s="228"/>
      <c r="AM961" s="228"/>
      <c r="AN961" s="228"/>
      <c r="AO961" s="228"/>
      <c r="AP961" s="228"/>
      <c r="AQ961" s="228"/>
      <c r="AR961" s="228"/>
      <c r="AS961" s="244"/>
    </row>
    <row r="962" spans="2:45" s="115" customFormat="1" ht="24" customHeight="1">
      <c r="B962" s="1835"/>
      <c r="C962" s="228" t="s">
        <v>2031</v>
      </c>
      <c r="D962" s="228"/>
      <c r="E962" s="1842" t="s">
        <v>22354</v>
      </c>
      <c r="F962" s="228" t="s">
        <v>2031</v>
      </c>
      <c r="G962" s="1842">
        <v>374</v>
      </c>
      <c r="H962" s="228"/>
      <c r="I962" s="1842">
        <v>374</v>
      </c>
      <c r="J962" s="228"/>
      <c r="K962" s="228"/>
      <c r="L962" s="228"/>
      <c r="M962" s="228"/>
      <c r="N962" s="228"/>
      <c r="O962" s="233"/>
      <c r="P962" s="233"/>
      <c r="Q962" s="233"/>
      <c r="R962" s="390"/>
      <c r="S962" s="300"/>
      <c r="T962" s="1842">
        <v>2014</v>
      </c>
      <c r="U962" s="233"/>
      <c r="V962" s="233"/>
      <c r="W962" s="233"/>
      <c r="X962" s="233"/>
      <c r="Y962" s="233"/>
      <c r="Z962" s="240"/>
      <c r="AA962" s="228"/>
      <c r="AB962" s="228"/>
      <c r="AC962" s="228"/>
      <c r="AD962" s="228"/>
      <c r="AE962" s="228"/>
      <c r="AF962" s="228"/>
      <c r="AG962" s="228"/>
      <c r="AH962" s="228"/>
      <c r="AI962" s="228"/>
      <c r="AJ962" s="228"/>
      <c r="AK962" s="228"/>
      <c r="AL962" s="228"/>
      <c r="AM962" s="228"/>
      <c r="AN962" s="228"/>
      <c r="AO962" s="228"/>
      <c r="AP962" s="228"/>
      <c r="AQ962" s="228"/>
      <c r="AR962" s="228"/>
      <c r="AS962" s="244"/>
    </row>
    <row r="963" spans="2:45" s="115" customFormat="1" ht="24" customHeight="1">
      <c r="B963" s="1835"/>
      <c r="C963" s="228" t="s">
        <v>2031</v>
      </c>
      <c r="D963" s="228"/>
      <c r="E963" s="1842" t="s">
        <v>22355</v>
      </c>
      <c r="F963" s="228" t="s">
        <v>2031</v>
      </c>
      <c r="G963" s="1842">
        <v>500</v>
      </c>
      <c r="H963" s="228"/>
      <c r="I963" s="1842">
        <v>500</v>
      </c>
      <c r="J963" s="228"/>
      <c r="K963" s="228"/>
      <c r="L963" s="228"/>
      <c r="M963" s="228"/>
      <c r="N963" s="228"/>
      <c r="O963" s="233"/>
      <c r="P963" s="233"/>
      <c r="Q963" s="233"/>
      <c r="R963" s="390"/>
      <c r="S963" s="300"/>
      <c r="T963" s="1842">
        <v>2008</v>
      </c>
      <c r="U963" s="233"/>
      <c r="V963" s="233"/>
      <c r="W963" s="233"/>
      <c r="X963" s="233"/>
      <c r="Y963" s="233"/>
      <c r="Z963" s="240"/>
      <c r="AA963" s="228"/>
      <c r="AB963" s="228"/>
      <c r="AC963" s="228"/>
      <c r="AD963" s="228"/>
      <c r="AE963" s="228"/>
      <c r="AF963" s="228"/>
      <c r="AG963" s="228"/>
      <c r="AH963" s="228"/>
      <c r="AI963" s="228"/>
      <c r="AJ963" s="228"/>
      <c r="AK963" s="228"/>
      <c r="AL963" s="228"/>
      <c r="AM963" s="228"/>
      <c r="AN963" s="228"/>
      <c r="AO963" s="228"/>
      <c r="AP963" s="228"/>
      <c r="AQ963" s="228"/>
      <c r="AR963" s="228"/>
      <c r="AS963" s="244"/>
    </row>
    <row r="964" spans="2:45" s="115" customFormat="1" ht="24" customHeight="1">
      <c r="B964" s="1835"/>
      <c r="C964" s="228" t="s">
        <v>2031</v>
      </c>
      <c r="D964" s="228"/>
      <c r="E964" s="1842" t="s">
        <v>22356</v>
      </c>
      <c r="F964" s="228" t="s">
        <v>2031</v>
      </c>
      <c r="G964" s="1842">
        <v>549</v>
      </c>
      <c r="H964" s="228"/>
      <c r="I964" s="1842">
        <v>549</v>
      </c>
      <c r="J964" s="228"/>
      <c r="K964" s="228"/>
      <c r="L964" s="228"/>
      <c r="M964" s="228"/>
      <c r="N964" s="228"/>
      <c r="O964" s="233"/>
      <c r="P964" s="233"/>
      <c r="Q964" s="233"/>
      <c r="R964" s="390"/>
      <c r="S964" s="300"/>
      <c r="T964" s="1842">
        <v>2009</v>
      </c>
      <c r="U964" s="233"/>
      <c r="V964" s="233"/>
      <c r="W964" s="233"/>
      <c r="X964" s="233"/>
      <c r="Y964" s="233"/>
      <c r="Z964" s="240"/>
      <c r="AA964" s="228"/>
      <c r="AB964" s="228"/>
      <c r="AC964" s="228"/>
      <c r="AD964" s="228"/>
      <c r="AE964" s="228"/>
      <c r="AF964" s="228"/>
      <c r="AG964" s="228"/>
      <c r="AH964" s="228"/>
      <c r="AI964" s="228"/>
      <c r="AJ964" s="228"/>
      <c r="AK964" s="228"/>
      <c r="AL964" s="228"/>
      <c r="AM964" s="228"/>
      <c r="AN964" s="228"/>
      <c r="AO964" s="228"/>
      <c r="AP964" s="228"/>
      <c r="AQ964" s="228"/>
      <c r="AR964" s="228"/>
      <c r="AS964" s="244"/>
    </row>
    <row r="965" spans="2:45" s="115" customFormat="1" ht="24" customHeight="1">
      <c r="B965" s="1835"/>
      <c r="C965" s="228" t="s">
        <v>2031</v>
      </c>
      <c r="D965" s="228"/>
      <c r="E965" s="1842" t="s">
        <v>22357</v>
      </c>
      <c r="F965" s="228" t="s">
        <v>2031</v>
      </c>
      <c r="G965" s="1842">
        <v>600</v>
      </c>
      <c r="H965" s="228"/>
      <c r="I965" s="1842">
        <v>600</v>
      </c>
      <c r="J965" s="228"/>
      <c r="K965" s="228"/>
      <c r="L965" s="228"/>
      <c r="M965" s="228"/>
      <c r="N965" s="228"/>
      <c r="O965" s="233"/>
      <c r="P965" s="233"/>
      <c r="Q965" s="233"/>
      <c r="R965" s="390"/>
      <c r="S965" s="300"/>
      <c r="T965" s="1842">
        <v>2001</v>
      </c>
      <c r="U965" s="233"/>
      <c r="V965" s="233"/>
      <c r="W965" s="233"/>
      <c r="X965" s="233"/>
      <c r="Y965" s="233"/>
      <c r="Z965" s="240"/>
      <c r="AA965" s="228"/>
      <c r="AB965" s="228"/>
      <c r="AC965" s="228"/>
      <c r="AD965" s="228"/>
      <c r="AE965" s="228"/>
      <c r="AF965" s="228"/>
      <c r="AG965" s="228"/>
      <c r="AH965" s="228"/>
      <c r="AI965" s="228"/>
      <c r="AJ965" s="228"/>
      <c r="AK965" s="228"/>
      <c r="AL965" s="228"/>
      <c r="AM965" s="228"/>
      <c r="AN965" s="228"/>
      <c r="AO965" s="228"/>
      <c r="AP965" s="228"/>
      <c r="AQ965" s="228"/>
      <c r="AR965" s="228"/>
      <c r="AS965" s="244"/>
    </row>
    <row r="966" spans="2:45" s="115" customFormat="1" ht="24" customHeight="1">
      <c r="B966" s="1835"/>
      <c r="C966" s="228" t="s">
        <v>2031</v>
      </c>
      <c r="D966" s="228"/>
      <c r="E966" s="1842" t="s">
        <v>22358</v>
      </c>
      <c r="F966" s="228" t="s">
        <v>2031</v>
      </c>
      <c r="G966" s="1842">
        <v>500</v>
      </c>
      <c r="H966" s="228"/>
      <c r="I966" s="1842">
        <v>500</v>
      </c>
      <c r="J966" s="228"/>
      <c r="K966" s="228"/>
      <c r="L966" s="228"/>
      <c r="M966" s="228"/>
      <c r="N966" s="228"/>
      <c r="O966" s="233"/>
      <c r="P966" s="233"/>
      <c r="Q966" s="233"/>
      <c r="R966" s="390"/>
      <c r="S966" s="300"/>
      <c r="T966" s="1842">
        <v>2011</v>
      </c>
      <c r="U966" s="233"/>
      <c r="V966" s="233"/>
      <c r="W966" s="233"/>
      <c r="X966" s="233"/>
      <c r="Y966" s="233"/>
      <c r="Z966" s="240"/>
      <c r="AA966" s="228"/>
      <c r="AB966" s="228"/>
      <c r="AC966" s="228"/>
      <c r="AD966" s="228"/>
      <c r="AE966" s="228"/>
      <c r="AF966" s="228"/>
      <c r="AG966" s="228"/>
      <c r="AH966" s="228"/>
      <c r="AI966" s="228"/>
      <c r="AJ966" s="228"/>
      <c r="AK966" s="228"/>
      <c r="AL966" s="228"/>
      <c r="AM966" s="228"/>
      <c r="AN966" s="228"/>
      <c r="AO966" s="228"/>
      <c r="AP966" s="228"/>
      <c r="AQ966" s="228"/>
      <c r="AR966" s="228"/>
      <c r="AS966" s="244"/>
    </row>
    <row r="967" spans="2:45" s="115" customFormat="1" ht="24" customHeight="1">
      <c r="B967" s="1835"/>
      <c r="C967" s="228" t="s">
        <v>2031</v>
      </c>
      <c r="D967" s="228"/>
      <c r="E967" s="1842" t="s">
        <v>22359</v>
      </c>
      <c r="F967" s="228" t="s">
        <v>2031</v>
      </c>
      <c r="G967" s="1842">
        <v>600</v>
      </c>
      <c r="H967" s="228"/>
      <c r="I967" s="1842">
        <v>600</v>
      </c>
      <c r="J967" s="228"/>
      <c r="K967" s="228"/>
      <c r="L967" s="228"/>
      <c r="M967" s="228"/>
      <c r="N967" s="228"/>
      <c r="O967" s="233"/>
      <c r="P967" s="233"/>
      <c r="Q967" s="233"/>
      <c r="R967" s="390"/>
      <c r="S967" s="300"/>
      <c r="T967" s="1842">
        <v>2003</v>
      </c>
      <c r="U967" s="233"/>
      <c r="V967" s="233"/>
      <c r="W967" s="233"/>
      <c r="X967" s="233"/>
      <c r="Y967" s="233"/>
      <c r="Z967" s="240"/>
      <c r="AA967" s="228"/>
      <c r="AB967" s="228"/>
      <c r="AC967" s="228"/>
      <c r="AD967" s="228"/>
      <c r="AE967" s="228"/>
      <c r="AF967" s="228"/>
      <c r="AG967" s="228"/>
      <c r="AH967" s="228"/>
      <c r="AI967" s="228"/>
      <c r="AJ967" s="228"/>
      <c r="AK967" s="228"/>
      <c r="AL967" s="228"/>
      <c r="AM967" s="228"/>
      <c r="AN967" s="228"/>
      <c r="AO967" s="228"/>
      <c r="AP967" s="228"/>
      <c r="AQ967" s="228"/>
      <c r="AR967" s="228"/>
      <c r="AS967" s="244"/>
    </row>
    <row r="968" spans="2:45" s="115" customFormat="1" ht="24" customHeight="1">
      <c r="B968" s="1835"/>
      <c r="C968" s="228" t="s">
        <v>2031</v>
      </c>
      <c r="D968" s="228"/>
      <c r="E968" s="1842" t="s">
        <v>22360</v>
      </c>
      <c r="F968" s="228" t="s">
        <v>2031</v>
      </c>
      <c r="G968" s="1842">
        <v>374</v>
      </c>
      <c r="H968" s="228"/>
      <c r="I968" s="1842">
        <v>374</v>
      </c>
      <c r="J968" s="228"/>
      <c r="K968" s="228"/>
      <c r="L968" s="228"/>
      <c r="M968" s="228"/>
      <c r="N968" s="228"/>
      <c r="O968" s="233"/>
      <c r="P968" s="233"/>
      <c r="Q968" s="233"/>
      <c r="R968" s="390"/>
      <c r="S968" s="300"/>
      <c r="T968" s="1842">
        <v>2015</v>
      </c>
      <c r="U968" s="233"/>
      <c r="V968" s="233"/>
      <c r="W968" s="233"/>
      <c r="X968" s="233"/>
      <c r="Y968" s="233"/>
      <c r="Z968" s="240"/>
      <c r="AA968" s="228"/>
      <c r="AB968" s="228"/>
      <c r="AC968" s="228"/>
      <c r="AD968" s="228"/>
      <c r="AE968" s="228"/>
      <c r="AF968" s="228"/>
      <c r="AG968" s="228"/>
      <c r="AH968" s="228"/>
      <c r="AI968" s="228"/>
      <c r="AJ968" s="228"/>
      <c r="AK968" s="228"/>
      <c r="AL968" s="228"/>
      <c r="AM968" s="228"/>
      <c r="AN968" s="228"/>
      <c r="AO968" s="228"/>
      <c r="AP968" s="228"/>
      <c r="AQ968" s="228"/>
      <c r="AR968" s="228"/>
      <c r="AS968" s="244"/>
    </row>
    <row r="969" spans="2:45" s="115" customFormat="1" ht="24" customHeight="1">
      <c r="B969" s="1835"/>
      <c r="C969" s="228" t="s">
        <v>2031</v>
      </c>
      <c r="D969" s="228"/>
      <c r="E969" s="1842" t="s">
        <v>22361</v>
      </c>
      <c r="F969" s="228" t="s">
        <v>2031</v>
      </c>
      <c r="G969" s="1842">
        <v>374</v>
      </c>
      <c r="H969" s="228"/>
      <c r="I969" s="1842">
        <v>374</v>
      </c>
      <c r="J969" s="228"/>
      <c r="K969" s="228"/>
      <c r="L969" s="228"/>
      <c r="M969" s="228"/>
      <c r="N969" s="228"/>
      <c r="O969" s="233"/>
      <c r="P969" s="233"/>
      <c r="Q969" s="233"/>
      <c r="R969" s="390"/>
      <c r="S969" s="300"/>
      <c r="T969" s="1842">
        <v>2007</v>
      </c>
      <c r="U969" s="233"/>
      <c r="V969" s="233"/>
      <c r="W969" s="233"/>
      <c r="X969" s="233"/>
      <c r="Y969" s="233"/>
      <c r="Z969" s="240"/>
      <c r="AA969" s="228"/>
      <c r="AB969" s="228"/>
      <c r="AC969" s="228"/>
      <c r="AD969" s="228"/>
      <c r="AE969" s="228"/>
      <c r="AF969" s="228"/>
      <c r="AG969" s="228"/>
      <c r="AH969" s="228"/>
      <c r="AI969" s="228"/>
      <c r="AJ969" s="228"/>
      <c r="AK969" s="228"/>
      <c r="AL969" s="228"/>
      <c r="AM969" s="228"/>
      <c r="AN969" s="228"/>
      <c r="AO969" s="228"/>
      <c r="AP969" s="228"/>
      <c r="AQ969" s="228"/>
      <c r="AR969" s="228"/>
      <c r="AS969" s="244"/>
    </row>
    <row r="970" spans="2:45" s="115" customFormat="1" ht="24" customHeight="1">
      <c r="B970" s="1835"/>
      <c r="C970" s="228" t="s">
        <v>618</v>
      </c>
      <c r="D970" s="228" t="s">
        <v>22362</v>
      </c>
      <c r="E970" s="228" t="s">
        <v>15813</v>
      </c>
      <c r="F970" s="227" t="s">
        <v>618</v>
      </c>
      <c r="G970" s="228">
        <v>52701</v>
      </c>
      <c r="H970" s="228">
        <v>2590</v>
      </c>
      <c r="I970" s="228">
        <v>5008</v>
      </c>
      <c r="J970" s="228"/>
      <c r="K970" s="228"/>
      <c r="L970" s="228"/>
      <c r="M970" s="228"/>
      <c r="N970" s="228"/>
      <c r="O970" s="228"/>
      <c r="P970" s="233"/>
      <c r="Q970" s="233"/>
      <c r="R970" s="233"/>
      <c r="S970" s="390"/>
      <c r="T970" s="300">
        <v>2018</v>
      </c>
      <c r="U970" s="233"/>
      <c r="V970" s="233"/>
      <c r="W970" s="233"/>
      <c r="X970" s="233"/>
      <c r="Y970" s="233"/>
      <c r="Z970" s="240"/>
      <c r="AA970" s="228"/>
      <c r="AB970" s="228"/>
      <c r="AC970" s="228"/>
      <c r="AD970" s="228"/>
      <c r="AE970" s="228"/>
      <c r="AF970" s="228"/>
      <c r="AG970" s="228"/>
      <c r="AH970" s="228"/>
      <c r="AI970" s="228"/>
      <c r="AJ970" s="228"/>
      <c r="AK970" s="228"/>
      <c r="AL970" s="228"/>
      <c r="AM970" s="228"/>
      <c r="AN970" s="228"/>
      <c r="AO970" s="228"/>
      <c r="AP970" s="228"/>
      <c r="AQ970" s="228"/>
      <c r="AR970" s="228"/>
      <c r="AS970" s="244"/>
    </row>
    <row r="971" spans="2:45" s="115" customFormat="1" ht="24" customHeight="1">
      <c r="B971" s="1835"/>
      <c r="C971" s="228" t="s">
        <v>618</v>
      </c>
      <c r="D971" s="228" t="s">
        <v>22363</v>
      </c>
      <c r="E971" s="228" t="s">
        <v>15814</v>
      </c>
      <c r="F971" s="227" t="s">
        <v>618</v>
      </c>
      <c r="G971" s="228">
        <v>11900</v>
      </c>
      <c r="H971" s="228"/>
      <c r="I971" s="228">
        <v>1125</v>
      </c>
      <c r="J971" s="228">
        <v>25</v>
      </c>
      <c r="K971" s="228">
        <v>45</v>
      </c>
      <c r="L971" s="228"/>
      <c r="M971" s="228"/>
      <c r="N971" s="228">
        <v>1125</v>
      </c>
      <c r="O971" s="228"/>
      <c r="P971" s="233"/>
      <c r="Q971" s="233"/>
      <c r="R971" s="233"/>
      <c r="S971" s="390"/>
      <c r="T971" s="300">
        <v>2016</v>
      </c>
      <c r="U971" s="233"/>
      <c r="V971" s="233"/>
      <c r="W971" s="233"/>
      <c r="X971" s="233"/>
      <c r="Y971" s="233"/>
      <c r="Z971" s="240"/>
      <c r="AA971" s="228"/>
      <c r="AB971" s="228"/>
      <c r="AC971" s="228"/>
      <c r="AD971" s="228"/>
      <c r="AE971" s="228"/>
      <c r="AF971" s="228"/>
      <c r="AG971" s="228"/>
      <c r="AH971" s="228"/>
      <c r="AI971" s="228"/>
      <c r="AJ971" s="228"/>
      <c r="AK971" s="228"/>
      <c r="AL971" s="228"/>
      <c r="AM971" s="228"/>
      <c r="AN971" s="228"/>
      <c r="AO971" s="228"/>
      <c r="AP971" s="228"/>
      <c r="AQ971" s="228"/>
      <c r="AR971" s="228"/>
      <c r="AS971" s="244"/>
    </row>
    <row r="972" spans="2:45" s="115" customFormat="1" ht="24" customHeight="1">
      <c r="B972" s="1835"/>
      <c r="C972" s="228" t="s">
        <v>618</v>
      </c>
      <c r="D972" s="228"/>
      <c r="E972" s="228" t="s">
        <v>15815</v>
      </c>
      <c r="F972" s="227" t="s">
        <v>13864</v>
      </c>
      <c r="G972" s="228">
        <v>970</v>
      </c>
      <c r="H972" s="228"/>
      <c r="I972" s="228"/>
      <c r="J972" s="228"/>
      <c r="K972" s="228"/>
      <c r="L972" s="228"/>
      <c r="M972" s="228"/>
      <c r="N972" s="228">
        <v>270</v>
      </c>
      <c r="O972" s="228"/>
      <c r="P972" s="233"/>
      <c r="Q972" s="233"/>
      <c r="R972" s="233"/>
      <c r="S972" s="390"/>
      <c r="T972" s="300">
        <v>2010</v>
      </c>
      <c r="U972" s="233"/>
      <c r="V972" s="233"/>
      <c r="W972" s="233"/>
      <c r="X972" s="233"/>
      <c r="Y972" s="233"/>
      <c r="Z972" s="240"/>
      <c r="AA972" s="228"/>
      <c r="AB972" s="228"/>
      <c r="AC972" s="228"/>
      <c r="AD972" s="228"/>
      <c r="AE972" s="228"/>
      <c r="AF972" s="228"/>
      <c r="AG972" s="228"/>
      <c r="AH972" s="228"/>
      <c r="AI972" s="228"/>
      <c r="AJ972" s="228"/>
      <c r="AK972" s="228"/>
      <c r="AL972" s="228"/>
      <c r="AM972" s="228"/>
      <c r="AN972" s="228"/>
      <c r="AO972" s="228"/>
      <c r="AP972" s="228"/>
      <c r="AQ972" s="228"/>
      <c r="AR972" s="228"/>
      <c r="AS972" s="244"/>
    </row>
    <row r="973" spans="2:45" s="115" customFormat="1" ht="24" customHeight="1">
      <c r="B973" s="1835"/>
      <c r="C973" s="228" t="s">
        <v>1481</v>
      </c>
      <c r="D973" s="228"/>
      <c r="E973" s="228" t="s">
        <v>13865</v>
      </c>
      <c r="F973" s="227" t="s">
        <v>3804</v>
      </c>
      <c r="G973" s="228">
        <v>176.6</v>
      </c>
      <c r="H973" s="228"/>
      <c r="I973" s="228">
        <v>288</v>
      </c>
      <c r="J973" s="228"/>
      <c r="K973" s="228">
        <v>14</v>
      </c>
      <c r="L973" s="228"/>
      <c r="M973" s="228"/>
      <c r="N973" s="228"/>
      <c r="O973" s="228"/>
      <c r="P973" s="233"/>
      <c r="Q973" s="233"/>
      <c r="R973" s="233"/>
      <c r="S973" s="390"/>
      <c r="T973" s="300">
        <v>2010</v>
      </c>
      <c r="U973" s="233"/>
      <c r="V973" s="233"/>
      <c r="W973" s="233"/>
      <c r="X973" s="233"/>
      <c r="Y973" s="233"/>
      <c r="Z973" s="240"/>
      <c r="AA973" s="228"/>
      <c r="AB973" s="228"/>
      <c r="AC973" s="228"/>
      <c r="AD973" s="228"/>
      <c r="AE973" s="228"/>
      <c r="AF973" s="228"/>
      <c r="AG973" s="228"/>
      <c r="AH973" s="228"/>
      <c r="AI973" s="228"/>
      <c r="AJ973" s="228"/>
      <c r="AK973" s="228"/>
      <c r="AL973" s="228"/>
      <c r="AM973" s="228"/>
      <c r="AN973" s="228"/>
      <c r="AO973" s="228"/>
      <c r="AP973" s="228"/>
      <c r="AQ973" s="228"/>
      <c r="AR973" s="228"/>
      <c r="AS973" s="244"/>
    </row>
    <row r="974" spans="2:45" s="115" customFormat="1" ht="24" customHeight="1">
      <c r="B974" s="1835"/>
      <c r="C974" s="228" t="s">
        <v>1481</v>
      </c>
      <c r="D974" s="228"/>
      <c r="E974" s="228" t="s">
        <v>15816</v>
      </c>
      <c r="F974" s="228" t="s">
        <v>13869</v>
      </c>
      <c r="G974" s="228">
        <v>31824</v>
      </c>
      <c r="H974" s="228"/>
      <c r="I974" s="228"/>
      <c r="J974" s="228">
        <v>25</v>
      </c>
      <c r="K974" s="228">
        <v>42</v>
      </c>
      <c r="L974" s="228"/>
      <c r="M974" s="228"/>
      <c r="N974" s="228"/>
      <c r="O974" s="228"/>
      <c r="P974" s="233"/>
      <c r="Q974" s="233"/>
      <c r="R974" s="233"/>
      <c r="S974" s="390"/>
      <c r="T974" s="300">
        <v>2021</v>
      </c>
      <c r="U974" s="233"/>
      <c r="V974" s="233"/>
      <c r="W974" s="233"/>
      <c r="X974" s="233"/>
      <c r="Y974" s="233"/>
      <c r="Z974" s="240">
        <v>3800</v>
      </c>
      <c r="AA974" s="228"/>
      <c r="AB974" s="228"/>
      <c r="AC974" s="228"/>
      <c r="AD974" s="228"/>
      <c r="AE974" s="228"/>
      <c r="AF974" s="228"/>
      <c r="AG974" s="228"/>
      <c r="AH974" s="228"/>
      <c r="AI974" s="228"/>
      <c r="AJ974" s="228"/>
      <c r="AK974" s="228"/>
      <c r="AL974" s="228"/>
      <c r="AM974" s="228"/>
      <c r="AN974" s="228"/>
      <c r="AO974" s="228"/>
      <c r="AP974" s="228"/>
      <c r="AQ974" s="228"/>
      <c r="AR974" s="228"/>
      <c r="AS974" s="244"/>
    </row>
    <row r="975" spans="2:45" s="115" customFormat="1" ht="24" customHeight="1">
      <c r="B975" s="1835"/>
      <c r="C975" s="228" t="s">
        <v>1481</v>
      </c>
      <c r="D975" s="228" t="s">
        <v>22364</v>
      </c>
      <c r="E975" s="228" t="s">
        <v>22365</v>
      </c>
      <c r="F975" s="228" t="s">
        <v>1481</v>
      </c>
      <c r="G975" s="228">
        <v>2043</v>
      </c>
      <c r="H975" s="228" t="s">
        <v>389</v>
      </c>
      <c r="I975" s="228">
        <v>2043</v>
      </c>
      <c r="J975" s="228">
        <v>40</v>
      </c>
      <c r="K975" s="228">
        <v>40</v>
      </c>
      <c r="L975" s="228"/>
      <c r="M975" s="228"/>
      <c r="N975" s="228">
        <v>1600</v>
      </c>
      <c r="O975" s="228"/>
      <c r="P975" s="233"/>
      <c r="Q975" s="233"/>
      <c r="R975" s="233"/>
      <c r="S975" s="390"/>
      <c r="T975" s="300">
        <v>2024</v>
      </c>
      <c r="U975" s="233">
        <v>500</v>
      </c>
      <c r="V975" s="233"/>
      <c r="W975" s="233"/>
      <c r="X975" s="233"/>
      <c r="Y975" s="233"/>
      <c r="Z975" s="240">
        <v>500</v>
      </c>
      <c r="AA975" s="228"/>
      <c r="AB975" s="228"/>
      <c r="AC975" s="228"/>
      <c r="AD975" s="228"/>
      <c r="AE975" s="228"/>
      <c r="AF975" s="228"/>
      <c r="AG975" s="228"/>
      <c r="AH975" s="228" t="s">
        <v>22366</v>
      </c>
      <c r="AI975" s="228"/>
      <c r="AJ975" s="228"/>
      <c r="AK975" s="228"/>
      <c r="AL975" s="228"/>
      <c r="AM975" s="228"/>
      <c r="AN975" s="228"/>
      <c r="AO975" s="228"/>
      <c r="AP975" s="228"/>
      <c r="AQ975" s="228"/>
      <c r="AR975" s="228"/>
      <c r="AS975" s="244"/>
    </row>
    <row r="976" spans="2:45" s="115" customFormat="1" ht="24" customHeight="1">
      <c r="B976" s="1835"/>
      <c r="C976" s="228" t="s">
        <v>632</v>
      </c>
      <c r="D976" s="228"/>
      <c r="E976" s="228" t="s">
        <v>13870</v>
      </c>
      <c r="F976" s="228" t="s">
        <v>305</v>
      </c>
      <c r="G976" s="228">
        <v>1500</v>
      </c>
      <c r="H976" s="228">
        <v>148.1</v>
      </c>
      <c r="I976" s="228">
        <v>51.84</v>
      </c>
      <c r="J976" s="228">
        <v>14.2</v>
      </c>
      <c r="K976" s="228">
        <v>16.3</v>
      </c>
      <c r="L976" s="228"/>
      <c r="M976" s="228"/>
      <c r="N976" s="228">
        <v>231.46</v>
      </c>
      <c r="O976" s="228"/>
      <c r="P976" s="233"/>
      <c r="Q976" s="233"/>
      <c r="R976" s="233"/>
      <c r="S976" s="390"/>
      <c r="T976" s="300">
        <v>2009</v>
      </c>
      <c r="U976" s="233"/>
      <c r="V976" s="233"/>
      <c r="W976" s="233"/>
      <c r="X976" s="233"/>
      <c r="Y976" s="233"/>
      <c r="Z976" s="240">
        <v>500</v>
      </c>
      <c r="AA976" s="228"/>
      <c r="AB976" s="228"/>
      <c r="AC976" s="228"/>
      <c r="AD976" s="228"/>
      <c r="AE976" s="228"/>
      <c r="AF976" s="228"/>
      <c r="AG976" s="228"/>
      <c r="AH976" s="228"/>
      <c r="AI976" s="228"/>
      <c r="AJ976" s="228"/>
      <c r="AK976" s="228"/>
      <c r="AL976" s="228"/>
      <c r="AM976" s="228"/>
      <c r="AN976" s="228"/>
      <c r="AO976" s="228"/>
      <c r="AP976" s="228"/>
      <c r="AQ976" s="228"/>
      <c r="AR976" s="228"/>
      <c r="AS976" s="244"/>
    </row>
    <row r="977" spans="2:45" s="115" customFormat="1" ht="24" customHeight="1">
      <c r="B977" s="1835"/>
      <c r="C977" s="228" t="s">
        <v>632</v>
      </c>
      <c r="D977" s="228"/>
      <c r="E977" s="228" t="s">
        <v>4069</v>
      </c>
      <c r="F977" s="228" t="s">
        <v>305</v>
      </c>
      <c r="G977" s="228">
        <v>2620</v>
      </c>
      <c r="H977" s="228"/>
      <c r="I977" s="228"/>
      <c r="J977" s="228">
        <v>10</v>
      </c>
      <c r="K977" s="228">
        <v>140</v>
      </c>
      <c r="L977" s="228">
        <v>6</v>
      </c>
      <c r="M977" s="228">
        <v>1</v>
      </c>
      <c r="N977" s="228">
        <v>1400</v>
      </c>
      <c r="O977" s="228"/>
      <c r="P977" s="233"/>
      <c r="Q977" s="233"/>
      <c r="R977" s="233"/>
      <c r="S977" s="390"/>
      <c r="T977" s="300">
        <v>2010</v>
      </c>
      <c r="U977" s="233"/>
      <c r="V977" s="233"/>
      <c r="W977" s="233"/>
      <c r="X977" s="233"/>
      <c r="Y977" s="233"/>
      <c r="Z977" s="240"/>
      <c r="AA977" s="228"/>
      <c r="AB977" s="228"/>
      <c r="AC977" s="228"/>
      <c r="AD977" s="228"/>
      <c r="AE977" s="228"/>
      <c r="AF977" s="228"/>
      <c r="AG977" s="228"/>
      <c r="AH977" s="228"/>
      <c r="AI977" s="228"/>
      <c r="AJ977" s="228"/>
      <c r="AK977" s="228"/>
      <c r="AL977" s="228"/>
      <c r="AM977" s="228"/>
      <c r="AN977" s="228"/>
      <c r="AO977" s="228"/>
      <c r="AP977" s="228"/>
      <c r="AQ977" s="228"/>
      <c r="AR977" s="228"/>
      <c r="AS977" s="244"/>
    </row>
    <row r="978" spans="2:45" s="115" customFormat="1" ht="24" customHeight="1">
      <c r="B978" s="1835"/>
      <c r="C978" s="228" t="s">
        <v>632</v>
      </c>
      <c r="D978" s="228"/>
      <c r="E978" s="228" t="s">
        <v>4072</v>
      </c>
      <c r="F978" s="228" t="s">
        <v>305</v>
      </c>
      <c r="G978" s="228">
        <v>3900</v>
      </c>
      <c r="H978" s="228"/>
      <c r="I978" s="228"/>
      <c r="J978" s="228">
        <v>15</v>
      </c>
      <c r="K978" s="228">
        <v>140</v>
      </c>
      <c r="L978" s="228"/>
      <c r="M978" s="228"/>
      <c r="N978" s="228">
        <v>2100</v>
      </c>
      <c r="O978" s="228"/>
      <c r="P978" s="233"/>
      <c r="Q978" s="233"/>
      <c r="R978" s="233"/>
      <c r="S978" s="390"/>
      <c r="T978" s="300">
        <v>2007</v>
      </c>
      <c r="U978" s="233"/>
      <c r="V978" s="233"/>
      <c r="W978" s="233"/>
      <c r="X978" s="233"/>
      <c r="Y978" s="233"/>
      <c r="Z978" s="240"/>
      <c r="AA978" s="228"/>
      <c r="AB978" s="228"/>
      <c r="AC978" s="228"/>
      <c r="AD978" s="228"/>
      <c r="AE978" s="228"/>
      <c r="AF978" s="228"/>
      <c r="AG978" s="228"/>
      <c r="AH978" s="228"/>
      <c r="AI978" s="228"/>
      <c r="AJ978" s="228"/>
      <c r="AK978" s="228"/>
      <c r="AL978" s="228"/>
      <c r="AM978" s="228"/>
      <c r="AN978" s="228"/>
      <c r="AO978" s="228"/>
      <c r="AP978" s="228"/>
      <c r="AQ978" s="228"/>
      <c r="AR978" s="228"/>
      <c r="AS978" s="244"/>
    </row>
    <row r="979" spans="2:45" s="115" customFormat="1" ht="24" customHeight="1">
      <c r="B979" s="1835"/>
      <c r="C979" s="228" t="s">
        <v>632</v>
      </c>
      <c r="D979" s="228"/>
      <c r="E979" s="228" t="s">
        <v>4073</v>
      </c>
      <c r="F979" s="228" t="s">
        <v>305</v>
      </c>
      <c r="G979" s="228">
        <v>4800</v>
      </c>
      <c r="H979" s="228"/>
      <c r="I979" s="228"/>
      <c r="J979" s="228">
        <v>7</v>
      </c>
      <c r="K979" s="228">
        <v>64</v>
      </c>
      <c r="L979" s="228"/>
      <c r="M979" s="228"/>
      <c r="N979" s="228">
        <v>448</v>
      </c>
      <c r="O979" s="228"/>
      <c r="P979" s="233"/>
      <c r="Q979" s="233"/>
      <c r="R979" s="233"/>
      <c r="S979" s="390"/>
      <c r="T979" s="300">
        <v>2007</v>
      </c>
      <c r="U979" s="233"/>
      <c r="V979" s="233"/>
      <c r="W979" s="233"/>
      <c r="X979" s="233"/>
      <c r="Y979" s="233"/>
      <c r="Z979" s="240"/>
      <c r="AA979" s="228"/>
      <c r="AB979" s="228"/>
      <c r="AC979" s="228"/>
      <c r="AD979" s="228"/>
      <c r="AE979" s="228"/>
      <c r="AF979" s="228"/>
      <c r="AG979" s="228"/>
      <c r="AH979" s="228"/>
      <c r="AI979" s="228"/>
      <c r="AJ979" s="228"/>
      <c r="AK979" s="228"/>
      <c r="AL979" s="228"/>
      <c r="AM979" s="228"/>
      <c r="AN979" s="228"/>
      <c r="AO979" s="228"/>
      <c r="AP979" s="228"/>
      <c r="AQ979" s="228"/>
      <c r="AR979" s="228"/>
      <c r="AS979" s="244"/>
    </row>
    <row r="980" spans="2:45" s="115" customFormat="1" ht="24" customHeight="1">
      <c r="B980" s="1835"/>
      <c r="C980" s="228" t="s">
        <v>632</v>
      </c>
      <c r="D980" s="228"/>
      <c r="E980" s="228" t="s">
        <v>4074</v>
      </c>
      <c r="F980" s="228" t="s">
        <v>305</v>
      </c>
      <c r="G980" s="228">
        <v>2030</v>
      </c>
      <c r="H980" s="228"/>
      <c r="I980" s="228"/>
      <c r="J980" s="228">
        <v>6</v>
      </c>
      <c r="K980" s="228">
        <v>65</v>
      </c>
      <c r="L980" s="228"/>
      <c r="M980" s="228"/>
      <c r="N980" s="228">
        <v>390</v>
      </c>
      <c r="O980" s="228"/>
      <c r="P980" s="233"/>
      <c r="Q980" s="233"/>
      <c r="R980" s="233"/>
      <c r="S980" s="390"/>
      <c r="T980" s="300">
        <v>2007</v>
      </c>
      <c r="U980" s="233"/>
      <c r="V980" s="233"/>
      <c r="W980" s="233"/>
      <c r="X980" s="233"/>
      <c r="Y980" s="233"/>
      <c r="Z980" s="240"/>
      <c r="AA980" s="228"/>
      <c r="AB980" s="228"/>
      <c r="AC980" s="228"/>
      <c r="AD980" s="228"/>
      <c r="AE980" s="228"/>
      <c r="AF980" s="228"/>
      <c r="AG980" s="228"/>
      <c r="AH980" s="228"/>
      <c r="AI980" s="228"/>
      <c r="AJ980" s="228"/>
      <c r="AK980" s="228"/>
      <c r="AL980" s="228"/>
      <c r="AM980" s="228"/>
      <c r="AN980" s="228"/>
      <c r="AO980" s="228"/>
      <c r="AP980" s="228"/>
      <c r="AQ980" s="228"/>
      <c r="AR980" s="228"/>
      <c r="AS980" s="244"/>
    </row>
    <row r="981" spans="2:45" s="115" customFormat="1" ht="24" customHeight="1">
      <c r="B981" s="1835"/>
      <c r="C981" s="228" t="s">
        <v>9732</v>
      </c>
      <c r="D981" s="228"/>
      <c r="E981" s="228" t="s">
        <v>15817</v>
      </c>
      <c r="F981" s="228" t="s">
        <v>14494</v>
      </c>
      <c r="G981" s="228">
        <v>1250</v>
      </c>
      <c r="H981" s="228"/>
      <c r="I981" s="228"/>
      <c r="J981" s="228"/>
      <c r="K981" s="244"/>
      <c r="L981" s="244"/>
      <c r="M981" s="244"/>
      <c r="N981" s="244"/>
      <c r="O981" s="244"/>
      <c r="P981" s="244"/>
      <c r="Q981" s="244"/>
      <c r="R981" s="244"/>
      <c r="S981" s="244"/>
      <c r="T981" s="300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4"/>
      <c r="AM981" s="244"/>
      <c r="AN981" s="244"/>
      <c r="AO981" s="244"/>
      <c r="AP981" s="244"/>
      <c r="AQ981" s="244"/>
      <c r="AR981" s="244"/>
      <c r="AS981" s="244"/>
    </row>
    <row r="982" spans="2:45" s="115" customFormat="1" ht="24" customHeight="1">
      <c r="B982" s="1835"/>
      <c r="C982" s="228" t="s">
        <v>9732</v>
      </c>
      <c r="D982" s="405"/>
      <c r="E982" s="228" t="s">
        <v>18419</v>
      </c>
      <c r="F982" s="228" t="s">
        <v>2010</v>
      </c>
      <c r="G982" s="228">
        <v>3000</v>
      </c>
      <c r="H982" s="405"/>
      <c r="I982" s="405"/>
      <c r="J982" s="405"/>
      <c r="K982" s="529"/>
      <c r="L982" s="529"/>
      <c r="M982" s="529"/>
      <c r="N982" s="529"/>
      <c r="O982" s="529"/>
      <c r="P982" s="529"/>
      <c r="Q982" s="529"/>
      <c r="R982" s="529"/>
      <c r="S982" s="529"/>
      <c r="T982" s="300">
        <v>2018</v>
      </c>
      <c r="U982" s="529"/>
      <c r="V982" s="529"/>
      <c r="W982" s="529"/>
      <c r="X982" s="529"/>
      <c r="Y982" s="529"/>
      <c r="Z982" s="244">
        <v>500</v>
      </c>
      <c r="AA982" s="529"/>
      <c r="AB982" s="529"/>
      <c r="AC982" s="529"/>
      <c r="AD982" s="529"/>
      <c r="AE982" s="529"/>
      <c r="AF982" s="529"/>
      <c r="AG982" s="529"/>
      <c r="AH982" s="529"/>
      <c r="AI982" s="529"/>
      <c r="AJ982" s="529"/>
      <c r="AK982" s="529"/>
      <c r="AL982" s="529"/>
      <c r="AM982" s="529"/>
      <c r="AN982" s="529"/>
      <c r="AO982" s="529"/>
      <c r="AP982" s="529"/>
      <c r="AQ982" s="529"/>
      <c r="AR982" s="529"/>
      <c r="AS982" s="244"/>
    </row>
    <row r="983" spans="2:45" s="115" customFormat="1" ht="24" customHeight="1">
      <c r="B983" s="1835"/>
      <c r="C983" s="228" t="s">
        <v>634</v>
      </c>
      <c r="D983" s="228"/>
      <c r="E983" s="228" t="s">
        <v>14498</v>
      </c>
      <c r="F983" s="228" t="s">
        <v>634</v>
      </c>
      <c r="G983" s="228">
        <v>2100</v>
      </c>
      <c r="H983" s="228"/>
      <c r="I983" s="228"/>
      <c r="J983" s="228">
        <v>40</v>
      </c>
      <c r="K983" s="228">
        <v>20</v>
      </c>
      <c r="L983" s="228"/>
      <c r="M983" s="228"/>
      <c r="N983" s="228">
        <v>1800</v>
      </c>
      <c r="O983" s="228"/>
      <c r="P983" s="233"/>
      <c r="Q983" s="233"/>
      <c r="R983" s="233"/>
      <c r="S983" s="390"/>
      <c r="T983" s="300">
        <v>2008</v>
      </c>
      <c r="U983" s="233"/>
      <c r="V983" s="233"/>
      <c r="W983" s="233"/>
      <c r="X983" s="233"/>
      <c r="Y983" s="233"/>
      <c r="Z983" s="240">
        <v>300</v>
      </c>
      <c r="AA983" s="228"/>
      <c r="AB983" s="228"/>
      <c r="AC983" s="228"/>
      <c r="AD983" s="228"/>
      <c r="AE983" s="228"/>
      <c r="AF983" s="228"/>
      <c r="AG983" s="228"/>
      <c r="AH983" s="228"/>
      <c r="AI983" s="228"/>
      <c r="AJ983" s="228"/>
      <c r="AK983" s="228"/>
      <c r="AL983" s="228"/>
      <c r="AM983" s="228"/>
      <c r="AN983" s="228"/>
      <c r="AO983" s="228"/>
      <c r="AP983" s="228"/>
      <c r="AQ983" s="228"/>
      <c r="AR983" s="228"/>
      <c r="AS983" s="244"/>
    </row>
    <row r="984" spans="2:45" s="115" customFormat="1" ht="24" customHeight="1">
      <c r="B984" s="1835"/>
      <c r="C984" s="228" t="s">
        <v>634</v>
      </c>
      <c r="D984" s="228"/>
      <c r="E984" s="228" t="s">
        <v>15819</v>
      </c>
      <c r="F984" s="228" t="s">
        <v>634</v>
      </c>
      <c r="G984" s="228">
        <v>1921</v>
      </c>
      <c r="H984" s="228"/>
      <c r="I984" s="228"/>
      <c r="J984" s="228"/>
      <c r="K984" s="228"/>
      <c r="L984" s="228"/>
      <c r="M984" s="228"/>
      <c r="N984" s="228"/>
      <c r="O984" s="228"/>
      <c r="P984" s="233"/>
      <c r="Q984" s="233"/>
      <c r="R984" s="233"/>
      <c r="S984" s="390"/>
      <c r="T984" s="300">
        <v>2013</v>
      </c>
      <c r="U984" s="233"/>
      <c r="V984" s="233"/>
      <c r="W984" s="233"/>
      <c r="X984" s="233"/>
      <c r="Y984" s="233"/>
      <c r="Z984" s="240"/>
      <c r="AA984" s="228"/>
      <c r="AB984" s="228"/>
      <c r="AC984" s="228"/>
      <c r="AD984" s="228"/>
      <c r="AE984" s="228"/>
      <c r="AF984" s="228"/>
      <c r="AG984" s="228"/>
      <c r="AH984" s="228"/>
      <c r="AI984" s="228"/>
      <c r="AJ984" s="228"/>
      <c r="AK984" s="228"/>
      <c r="AL984" s="228"/>
      <c r="AM984" s="228"/>
      <c r="AN984" s="228"/>
      <c r="AO984" s="228"/>
      <c r="AP984" s="228"/>
      <c r="AQ984" s="228"/>
      <c r="AR984" s="228"/>
      <c r="AS984" s="244"/>
    </row>
    <row r="985" spans="2:45" s="115" customFormat="1" ht="24" customHeight="1">
      <c r="B985" s="1835"/>
      <c r="C985" s="228" t="s">
        <v>634</v>
      </c>
      <c r="D985" s="228"/>
      <c r="E985" s="228" t="s">
        <v>4075</v>
      </c>
      <c r="F985" s="228" t="s">
        <v>634</v>
      </c>
      <c r="G985" s="228">
        <v>1418</v>
      </c>
      <c r="H985" s="228">
        <v>1418</v>
      </c>
      <c r="I985" s="228">
        <v>1418</v>
      </c>
      <c r="J985" s="228"/>
      <c r="K985" s="228"/>
      <c r="L985" s="228" t="s">
        <v>4076</v>
      </c>
      <c r="M985" s="228"/>
      <c r="N985" s="228"/>
      <c r="O985" s="228"/>
      <c r="P985" s="233"/>
      <c r="Q985" s="233"/>
      <c r="R985" s="233"/>
      <c r="S985" s="390"/>
      <c r="T985" s="300">
        <v>2016</v>
      </c>
      <c r="U985" s="233"/>
      <c r="V985" s="233"/>
      <c r="W985" s="233"/>
      <c r="X985" s="233"/>
      <c r="Y985" s="233"/>
      <c r="Z985" s="240">
        <v>1021</v>
      </c>
      <c r="AA985" s="228"/>
      <c r="AB985" s="228"/>
      <c r="AC985" s="228"/>
      <c r="AD985" s="228"/>
      <c r="AE985" s="228"/>
      <c r="AF985" s="228"/>
      <c r="AG985" s="228"/>
      <c r="AH985" s="228"/>
      <c r="AI985" s="228"/>
      <c r="AJ985" s="228"/>
      <c r="AK985" s="228"/>
      <c r="AL985" s="228"/>
      <c r="AM985" s="228"/>
      <c r="AN985" s="228"/>
      <c r="AO985" s="228"/>
      <c r="AP985" s="228"/>
      <c r="AQ985" s="228"/>
      <c r="AR985" s="228"/>
      <c r="AS985" s="244"/>
    </row>
    <row r="986" spans="2:45" s="115" customFormat="1" ht="24" customHeight="1">
      <c r="B986" s="1835"/>
      <c r="C986" s="228" t="s">
        <v>14497</v>
      </c>
      <c r="D986" s="228"/>
      <c r="E986" s="228" t="s">
        <v>14498</v>
      </c>
      <c r="F986" s="228" t="s">
        <v>14497</v>
      </c>
      <c r="G986" s="228">
        <v>2100</v>
      </c>
      <c r="H986" s="228">
        <v>1800</v>
      </c>
      <c r="I986" s="228">
        <v>1800</v>
      </c>
      <c r="J986" s="228"/>
      <c r="K986" s="244"/>
      <c r="L986" s="244"/>
      <c r="M986" s="244"/>
      <c r="N986" s="244"/>
      <c r="O986" s="244"/>
      <c r="P986" s="244"/>
      <c r="Q986" s="244"/>
      <c r="R986" s="244"/>
      <c r="S986" s="244"/>
      <c r="T986" s="300">
        <v>2008</v>
      </c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4"/>
      <c r="AM986" s="244"/>
      <c r="AN986" s="244"/>
      <c r="AO986" s="244"/>
      <c r="AP986" s="244"/>
      <c r="AQ986" s="244"/>
      <c r="AR986" s="244"/>
      <c r="AS986" s="244"/>
    </row>
    <row r="987" spans="2:45" s="115" customFormat="1" ht="24" customHeight="1">
      <c r="B987" s="1835"/>
      <c r="C987" s="228" t="s">
        <v>642</v>
      </c>
      <c r="D987" s="228" t="s">
        <v>22269</v>
      </c>
      <c r="E987" s="228" t="s">
        <v>12993</v>
      </c>
      <c r="F987" s="228" t="s">
        <v>4077</v>
      </c>
      <c r="G987" s="228">
        <v>19622</v>
      </c>
      <c r="H987" s="228"/>
      <c r="I987" s="228"/>
      <c r="J987" s="228">
        <v>20</v>
      </c>
      <c r="K987" s="228">
        <v>30</v>
      </c>
      <c r="L987" s="228"/>
      <c r="M987" s="228"/>
      <c r="N987" s="228">
        <v>600</v>
      </c>
      <c r="O987" s="228"/>
      <c r="P987" s="233"/>
      <c r="Q987" s="233"/>
      <c r="R987" s="233"/>
      <c r="S987" s="390"/>
      <c r="T987" s="300">
        <v>2014</v>
      </c>
      <c r="U987" s="233"/>
      <c r="V987" s="233"/>
      <c r="W987" s="233"/>
      <c r="X987" s="233"/>
      <c r="Y987" s="233"/>
      <c r="Z987" s="240">
        <v>100</v>
      </c>
      <c r="AA987" s="228"/>
      <c r="AB987" s="228"/>
      <c r="AC987" s="228"/>
      <c r="AD987" s="228"/>
      <c r="AE987" s="228"/>
      <c r="AF987" s="228"/>
      <c r="AG987" s="228"/>
      <c r="AH987" s="228"/>
      <c r="AI987" s="228"/>
      <c r="AJ987" s="228"/>
      <c r="AK987" s="228"/>
      <c r="AL987" s="228"/>
      <c r="AM987" s="228"/>
      <c r="AN987" s="228"/>
      <c r="AO987" s="228"/>
      <c r="AP987" s="228"/>
      <c r="AQ987" s="228"/>
      <c r="AR987" s="228"/>
      <c r="AS987" s="244"/>
    </row>
    <row r="988" spans="2:45" s="115" customFormat="1" ht="24" customHeight="1">
      <c r="B988" s="1835"/>
      <c r="C988" s="228" t="s">
        <v>642</v>
      </c>
      <c r="D988" s="228" t="s">
        <v>22195</v>
      </c>
      <c r="E988" s="228" t="s">
        <v>15820</v>
      </c>
      <c r="F988" s="228" t="s">
        <v>12912</v>
      </c>
      <c r="G988" s="228"/>
      <c r="H988" s="228"/>
      <c r="I988" s="228"/>
      <c r="J988" s="228">
        <v>32</v>
      </c>
      <c r="K988" s="228">
        <v>17</v>
      </c>
      <c r="L988" s="228"/>
      <c r="M988" s="228"/>
      <c r="N988" s="228"/>
      <c r="O988" s="228"/>
      <c r="P988" s="233"/>
      <c r="Q988" s="233"/>
      <c r="R988" s="233"/>
      <c r="S988" s="390"/>
      <c r="T988" s="300">
        <v>2015</v>
      </c>
      <c r="U988" s="233"/>
      <c r="V988" s="233"/>
      <c r="W988" s="233"/>
      <c r="X988" s="233"/>
      <c r="Y988" s="233"/>
      <c r="Z988" s="240"/>
      <c r="AA988" s="228"/>
      <c r="AB988" s="228"/>
      <c r="AC988" s="228"/>
      <c r="AD988" s="228"/>
      <c r="AE988" s="228"/>
      <c r="AF988" s="228"/>
      <c r="AG988" s="228"/>
      <c r="AH988" s="228"/>
      <c r="AI988" s="228"/>
      <c r="AJ988" s="228"/>
      <c r="AK988" s="228"/>
      <c r="AL988" s="228"/>
      <c r="AM988" s="228"/>
      <c r="AN988" s="228"/>
      <c r="AO988" s="228"/>
      <c r="AP988" s="228"/>
      <c r="AQ988" s="228"/>
      <c r="AR988" s="228"/>
      <c r="AS988" s="244"/>
    </row>
    <row r="989" spans="2:45" s="115" customFormat="1" ht="24" customHeight="1">
      <c r="B989" s="1835"/>
      <c r="C989" s="228" t="s">
        <v>642</v>
      </c>
      <c r="D989" s="228" t="s">
        <v>22195</v>
      </c>
      <c r="E989" s="228" t="s">
        <v>15821</v>
      </c>
      <c r="F989" s="228" t="s">
        <v>12912</v>
      </c>
      <c r="G989" s="228">
        <v>25440</v>
      </c>
      <c r="H989" s="228"/>
      <c r="I989" s="228"/>
      <c r="J989" s="228">
        <v>32</v>
      </c>
      <c r="K989" s="228">
        <v>19</v>
      </c>
      <c r="L989" s="228"/>
      <c r="M989" s="228"/>
      <c r="N989" s="228"/>
      <c r="O989" s="228"/>
      <c r="P989" s="233"/>
      <c r="Q989" s="233"/>
      <c r="R989" s="233"/>
      <c r="S989" s="390"/>
      <c r="T989" s="300">
        <v>2015</v>
      </c>
      <c r="U989" s="233"/>
      <c r="V989" s="233"/>
      <c r="W989" s="233"/>
      <c r="X989" s="233"/>
      <c r="Y989" s="233"/>
      <c r="Z989" s="240"/>
      <c r="AA989" s="228"/>
      <c r="AB989" s="228"/>
      <c r="AC989" s="228"/>
      <c r="AD989" s="228"/>
      <c r="AE989" s="228"/>
      <c r="AF989" s="228"/>
      <c r="AG989" s="228"/>
      <c r="AH989" s="228"/>
      <c r="AI989" s="228"/>
      <c r="AJ989" s="228"/>
      <c r="AK989" s="228"/>
      <c r="AL989" s="228"/>
      <c r="AM989" s="228"/>
      <c r="AN989" s="228"/>
      <c r="AO989" s="228"/>
      <c r="AP989" s="228"/>
      <c r="AQ989" s="228"/>
      <c r="AR989" s="228"/>
      <c r="AS989" s="244"/>
    </row>
    <row r="990" spans="2:45" s="115" customFormat="1" ht="24" customHeight="1">
      <c r="B990" s="1835"/>
      <c r="C990" s="228" t="s">
        <v>12938</v>
      </c>
      <c r="D990" s="228" t="s">
        <v>22367</v>
      </c>
      <c r="E990" s="228" t="s">
        <v>15822</v>
      </c>
      <c r="F990" s="228" t="s">
        <v>12996</v>
      </c>
      <c r="G990" s="228">
        <v>979</v>
      </c>
      <c r="H990" s="228">
        <v>223</v>
      </c>
      <c r="I990" s="228">
        <v>223</v>
      </c>
      <c r="J990" s="228"/>
      <c r="K990" s="228"/>
      <c r="L990" s="228"/>
      <c r="M990" s="228"/>
      <c r="N990" s="228"/>
      <c r="O990" s="228"/>
      <c r="P990" s="233"/>
      <c r="Q990" s="233"/>
      <c r="R990" s="233"/>
      <c r="S990" s="390"/>
      <c r="T990" s="300">
        <v>2015</v>
      </c>
      <c r="U990" s="233"/>
      <c r="V990" s="233"/>
      <c r="W990" s="233"/>
      <c r="X990" s="233"/>
      <c r="Y990" s="233"/>
      <c r="Z990" s="240">
        <v>7</v>
      </c>
      <c r="AA990" s="228"/>
      <c r="AB990" s="228"/>
      <c r="AC990" s="228"/>
      <c r="AD990" s="228"/>
      <c r="AE990" s="228"/>
      <c r="AF990" s="228"/>
      <c r="AG990" s="228"/>
      <c r="AH990" s="228"/>
      <c r="AI990" s="228"/>
      <c r="AJ990" s="228"/>
      <c r="AK990" s="228"/>
      <c r="AL990" s="228"/>
      <c r="AM990" s="228"/>
      <c r="AN990" s="228"/>
      <c r="AO990" s="228"/>
      <c r="AP990" s="228"/>
      <c r="AQ990" s="228"/>
      <c r="AR990" s="228"/>
      <c r="AS990" s="244"/>
    </row>
    <row r="991" spans="2:45" s="115" customFormat="1" ht="24" customHeight="1">
      <c r="B991" s="1835"/>
      <c r="C991" s="228" t="s">
        <v>642</v>
      </c>
      <c r="D991" s="228" t="s">
        <v>22269</v>
      </c>
      <c r="E991" s="228" t="s">
        <v>15823</v>
      </c>
      <c r="F991" s="228" t="s">
        <v>14499</v>
      </c>
      <c r="G991" s="228">
        <v>1200</v>
      </c>
      <c r="H991" s="228"/>
      <c r="I991" s="228"/>
      <c r="J991" s="228"/>
      <c r="K991" s="244"/>
      <c r="L991" s="244"/>
      <c r="M991" s="244"/>
      <c r="N991" s="244"/>
      <c r="O991" s="244"/>
      <c r="P991" s="244"/>
      <c r="Q991" s="244"/>
      <c r="R991" s="244"/>
      <c r="S991" s="244"/>
      <c r="T991" s="300">
        <v>2014</v>
      </c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4"/>
      <c r="AM991" s="244"/>
      <c r="AN991" s="244"/>
      <c r="AO991" s="244"/>
      <c r="AP991" s="244"/>
      <c r="AQ991" s="244"/>
      <c r="AR991" s="244"/>
      <c r="AS991" s="244"/>
    </row>
    <row r="992" spans="2:45" s="115" customFormat="1" ht="24" customHeight="1">
      <c r="B992" s="1835"/>
      <c r="C992" s="228" t="s">
        <v>642</v>
      </c>
      <c r="D992" s="228" t="s">
        <v>22195</v>
      </c>
      <c r="E992" s="228" t="s">
        <v>15820</v>
      </c>
      <c r="F992" s="228" t="s">
        <v>1765</v>
      </c>
      <c r="G992" s="228">
        <v>25440</v>
      </c>
      <c r="H992" s="228"/>
      <c r="I992" s="228"/>
      <c r="J992" s="228"/>
      <c r="K992" s="244"/>
      <c r="L992" s="244"/>
      <c r="M992" s="244"/>
      <c r="N992" s="244"/>
      <c r="O992" s="244"/>
      <c r="P992" s="244"/>
      <c r="Q992" s="244"/>
      <c r="R992" s="244"/>
      <c r="S992" s="244"/>
      <c r="T992" s="300">
        <v>2015</v>
      </c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4"/>
      <c r="AM992" s="244"/>
      <c r="AN992" s="244"/>
      <c r="AO992" s="244"/>
      <c r="AP992" s="244"/>
      <c r="AQ992" s="244"/>
      <c r="AR992" s="244"/>
      <c r="AS992" s="244"/>
    </row>
    <row r="993" spans="2:45" s="115" customFormat="1" ht="24" customHeight="1">
      <c r="B993" s="1835"/>
      <c r="C993" s="228" t="s">
        <v>645</v>
      </c>
      <c r="D993" s="228"/>
      <c r="E993" s="228" t="s">
        <v>4081</v>
      </c>
      <c r="F993" s="228" t="s">
        <v>4082</v>
      </c>
      <c r="G993" s="228">
        <v>1836</v>
      </c>
      <c r="H993" s="228"/>
      <c r="I993" s="228"/>
      <c r="J993" s="228">
        <v>17</v>
      </c>
      <c r="K993" s="228">
        <v>33</v>
      </c>
      <c r="L993" s="228"/>
      <c r="M993" s="228"/>
      <c r="N993" s="228">
        <v>1836</v>
      </c>
      <c r="O993" s="228"/>
      <c r="P993" s="233"/>
      <c r="Q993" s="233"/>
      <c r="R993" s="233"/>
      <c r="S993" s="390"/>
      <c r="T993" s="300">
        <v>2008</v>
      </c>
      <c r="U993" s="233"/>
      <c r="V993" s="233"/>
      <c r="W993" s="233"/>
      <c r="X993" s="233"/>
      <c r="Y993" s="233"/>
      <c r="Z993" s="240">
        <v>137</v>
      </c>
      <c r="AA993" s="228"/>
      <c r="AB993" s="228"/>
      <c r="AC993" s="228"/>
      <c r="AD993" s="228"/>
      <c r="AE993" s="228"/>
      <c r="AF993" s="228"/>
      <c r="AG993" s="228"/>
      <c r="AH993" s="228"/>
      <c r="AI993" s="228"/>
      <c r="AJ993" s="228"/>
      <c r="AK993" s="228"/>
      <c r="AL993" s="228"/>
      <c r="AM993" s="228"/>
      <c r="AN993" s="228"/>
      <c r="AO993" s="228"/>
      <c r="AP993" s="228"/>
      <c r="AQ993" s="228"/>
      <c r="AR993" s="228"/>
      <c r="AS993" s="244"/>
    </row>
    <row r="994" spans="2:45" s="115" customFormat="1" ht="24" customHeight="1">
      <c r="B994" s="1835"/>
      <c r="C994" s="228" t="s">
        <v>645</v>
      </c>
      <c r="D994" s="228"/>
      <c r="E994" s="228" t="s">
        <v>11963</v>
      </c>
      <c r="F994" s="228" t="s">
        <v>645</v>
      </c>
      <c r="G994" s="228">
        <v>2654</v>
      </c>
      <c r="H994" s="228"/>
      <c r="I994" s="228"/>
      <c r="J994" s="228">
        <v>21</v>
      </c>
      <c r="K994" s="228">
        <v>39</v>
      </c>
      <c r="L994" s="228"/>
      <c r="M994" s="228"/>
      <c r="N994" s="228">
        <v>264</v>
      </c>
      <c r="O994" s="228"/>
      <c r="P994" s="233"/>
      <c r="Q994" s="233"/>
      <c r="R994" s="233"/>
      <c r="S994" s="390"/>
      <c r="T994" s="300">
        <v>2020</v>
      </c>
      <c r="U994" s="233"/>
      <c r="V994" s="233"/>
      <c r="W994" s="233"/>
      <c r="X994" s="233"/>
      <c r="Y994" s="233"/>
      <c r="Z994" s="240">
        <v>2133</v>
      </c>
      <c r="AA994" s="228"/>
      <c r="AB994" s="228"/>
      <c r="AC994" s="228"/>
      <c r="AD994" s="228"/>
      <c r="AE994" s="228"/>
      <c r="AF994" s="228"/>
      <c r="AG994" s="228"/>
      <c r="AH994" s="228"/>
      <c r="AI994" s="228"/>
      <c r="AJ994" s="228"/>
      <c r="AK994" s="228"/>
      <c r="AL994" s="228"/>
      <c r="AM994" s="228"/>
      <c r="AN994" s="228"/>
      <c r="AO994" s="228"/>
      <c r="AP994" s="228"/>
      <c r="AQ994" s="228"/>
      <c r="AR994" s="228"/>
      <c r="AS994" s="244"/>
    </row>
    <row r="995" spans="2:45" s="115" customFormat="1" ht="24" customHeight="1">
      <c r="B995" s="1835"/>
      <c r="C995" s="228" t="s">
        <v>645</v>
      </c>
      <c r="D995" s="228"/>
      <c r="E995" s="228" t="s">
        <v>13873</v>
      </c>
      <c r="F995" s="228" t="s">
        <v>13874</v>
      </c>
      <c r="G995" s="228">
        <v>3100</v>
      </c>
      <c r="H995" s="228"/>
      <c r="I995" s="228"/>
      <c r="J995" s="228">
        <v>46</v>
      </c>
      <c r="K995" s="228">
        <v>60</v>
      </c>
      <c r="L995" s="228"/>
      <c r="M995" s="228"/>
      <c r="N995" s="228">
        <v>2400</v>
      </c>
      <c r="O995" s="228"/>
      <c r="P995" s="233"/>
      <c r="Q995" s="233"/>
      <c r="R995" s="233"/>
      <c r="S995" s="390"/>
      <c r="T995" s="300">
        <v>2020</v>
      </c>
      <c r="U995" s="233"/>
      <c r="V995" s="233"/>
      <c r="W995" s="233"/>
      <c r="X995" s="233"/>
      <c r="Y995" s="233"/>
      <c r="Z995" s="240">
        <v>360</v>
      </c>
      <c r="AA995" s="228"/>
      <c r="AB995" s="228"/>
      <c r="AC995" s="228"/>
      <c r="AD995" s="228"/>
      <c r="AE995" s="228"/>
      <c r="AF995" s="228"/>
      <c r="AG995" s="228"/>
      <c r="AH995" s="228"/>
      <c r="AI995" s="228"/>
      <c r="AJ995" s="228"/>
      <c r="AK995" s="228"/>
      <c r="AL995" s="228"/>
      <c r="AM995" s="228"/>
      <c r="AN995" s="228"/>
      <c r="AO995" s="228"/>
      <c r="AP995" s="228"/>
      <c r="AQ995" s="228"/>
      <c r="AR995" s="228"/>
      <c r="AS995" s="244"/>
    </row>
    <row r="996" spans="2:45" s="115" customFormat="1" ht="24" customHeight="1">
      <c r="B996" s="1835"/>
      <c r="C996" s="228" t="s">
        <v>645</v>
      </c>
      <c r="D996" s="228"/>
      <c r="E996" s="228" t="s">
        <v>15824</v>
      </c>
      <c r="F996" s="228" t="s">
        <v>12939</v>
      </c>
      <c r="G996" s="228">
        <v>2654</v>
      </c>
      <c r="H996" s="228"/>
      <c r="I996" s="228">
        <v>2654</v>
      </c>
      <c r="J996" s="228"/>
      <c r="K996" s="244"/>
      <c r="L996" s="244"/>
      <c r="M996" s="244"/>
      <c r="N996" s="244"/>
      <c r="O996" s="244"/>
      <c r="P996" s="244"/>
      <c r="Q996" s="244"/>
      <c r="R996" s="244"/>
      <c r="S996" s="244"/>
      <c r="T996" s="300">
        <v>2020</v>
      </c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4"/>
      <c r="AM996" s="244"/>
      <c r="AN996" s="244"/>
      <c r="AO996" s="244"/>
      <c r="AP996" s="244"/>
      <c r="AQ996" s="244"/>
      <c r="AR996" s="244"/>
      <c r="AS996" s="244"/>
    </row>
    <row r="997" spans="2:45" s="115" customFormat="1" ht="24" customHeight="1">
      <c r="B997" s="1835"/>
      <c r="C997" s="228" t="s">
        <v>645</v>
      </c>
      <c r="D997" s="228"/>
      <c r="E997" s="228" t="s">
        <v>16908</v>
      </c>
      <c r="F997" s="228" t="s">
        <v>16909</v>
      </c>
      <c r="G997" s="228">
        <v>197</v>
      </c>
      <c r="H997" s="228">
        <v>114</v>
      </c>
      <c r="I997" s="228">
        <v>113</v>
      </c>
      <c r="J997" s="228"/>
      <c r="K997" s="244"/>
      <c r="L997" s="244"/>
      <c r="M997" s="244"/>
      <c r="N997" s="244">
        <v>113</v>
      </c>
      <c r="O997" s="244"/>
      <c r="P997" s="244"/>
      <c r="Q997" s="244"/>
      <c r="R997" s="244"/>
      <c r="S997" s="244"/>
      <c r="T997" s="300">
        <v>2023</v>
      </c>
      <c r="U997" s="244"/>
      <c r="V997" s="244"/>
      <c r="W997" s="244"/>
      <c r="X997" s="244"/>
      <c r="Y997" s="244"/>
      <c r="Z997" s="244">
        <v>286</v>
      </c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4"/>
      <c r="AM997" s="244"/>
      <c r="AN997" s="244"/>
      <c r="AO997" s="244"/>
      <c r="AP997" s="244"/>
      <c r="AQ997" s="244"/>
      <c r="AR997" s="244"/>
      <c r="AS997" s="244"/>
    </row>
    <row r="998" spans="2:45" s="115" customFormat="1" ht="24" customHeight="1">
      <c r="B998" s="1835"/>
      <c r="C998" s="228" t="s">
        <v>331</v>
      </c>
      <c r="D998" s="228"/>
      <c r="E998" s="228" t="s">
        <v>4088</v>
      </c>
      <c r="F998" s="228" t="s">
        <v>331</v>
      </c>
      <c r="G998" s="228">
        <v>4090</v>
      </c>
      <c r="H998" s="228"/>
      <c r="I998" s="228"/>
      <c r="J998" s="228">
        <v>31</v>
      </c>
      <c r="K998" s="228">
        <v>120</v>
      </c>
      <c r="L998" s="228"/>
      <c r="M998" s="228"/>
      <c r="N998" s="228">
        <v>3720</v>
      </c>
      <c r="O998" s="228"/>
      <c r="P998" s="233"/>
      <c r="Q998" s="233"/>
      <c r="R998" s="233"/>
      <c r="S998" s="390"/>
      <c r="T998" s="300">
        <v>2009</v>
      </c>
      <c r="U998" s="233"/>
      <c r="V998" s="233"/>
      <c r="W998" s="233"/>
      <c r="X998" s="233"/>
      <c r="Y998" s="233"/>
      <c r="Z998" s="240">
        <v>170</v>
      </c>
      <c r="AA998" s="228"/>
      <c r="AB998" s="228"/>
      <c r="AC998" s="228"/>
      <c r="AD998" s="228"/>
      <c r="AE998" s="228"/>
      <c r="AF998" s="228"/>
      <c r="AG998" s="228"/>
      <c r="AH998" s="228"/>
      <c r="AI998" s="228"/>
      <c r="AJ998" s="228"/>
      <c r="AK998" s="228"/>
      <c r="AL998" s="228"/>
      <c r="AM998" s="228"/>
      <c r="AN998" s="228"/>
      <c r="AO998" s="228"/>
      <c r="AP998" s="228"/>
      <c r="AQ998" s="228"/>
      <c r="AR998" s="228"/>
      <c r="AS998" s="244"/>
    </row>
    <row r="999" spans="2:45" s="115" customFormat="1" ht="24" customHeight="1">
      <c r="B999" s="1835"/>
      <c r="C999" s="228" t="s">
        <v>331</v>
      </c>
      <c r="D999" s="228"/>
      <c r="E999" s="228" t="s">
        <v>4089</v>
      </c>
      <c r="F999" s="228" t="s">
        <v>331</v>
      </c>
      <c r="G999" s="228">
        <v>11850</v>
      </c>
      <c r="H999" s="228">
        <v>183</v>
      </c>
      <c r="I999" s="228">
        <v>183</v>
      </c>
      <c r="J999" s="228">
        <v>40</v>
      </c>
      <c r="K999" s="228">
        <v>27</v>
      </c>
      <c r="L999" s="228"/>
      <c r="M999" s="228"/>
      <c r="N999" s="228">
        <v>1400</v>
      </c>
      <c r="O999" s="228"/>
      <c r="P999" s="233"/>
      <c r="Q999" s="233"/>
      <c r="R999" s="233"/>
      <c r="S999" s="390"/>
      <c r="T999" s="300">
        <v>2012</v>
      </c>
      <c r="U999" s="233"/>
      <c r="V999" s="233"/>
      <c r="W999" s="233"/>
      <c r="X999" s="233"/>
      <c r="Y999" s="233"/>
      <c r="Z999" s="240">
        <v>1000</v>
      </c>
      <c r="AA999" s="228"/>
      <c r="AB999" s="228"/>
      <c r="AC999" s="228"/>
      <c r="AD999" s="228"/>
      <c r="AE999" s="228"/>
      <c r="AF999" s="228"/>
      <c r="AG999" s="228"/>
      <c r="AH999" s="228"/>
      <c r="AI999" s="228"/>
      <c r="AJ999" s="228"/>
      <c r="AK999" s="228"/>
      <c r="AL999" s="228"/>
      <c r="AM999" s="228"/>
      <c r="AN999" s="228"/>
      <c r="AO999" s="228"/>
      <c r="AP999" s="228"/>
      <c r="AQ999" s="228"/>
      <c r="AR999" s="228"/>
      <c r="AS999" s="244"/>
    </row>
    <row r="1000" spans="2:45" s="115" customFormat="1" ht="24" customHeight="1">
      <c r="B1000" s="1835"/>
      <c r="C1000" s="228" t="s">
        <v>649</v>
      </c>
      <c r="D1000" s="228"/>
      <c r="E1000" s="228" t="s">
        <v>4096</v>
      </c>
      <c r="F1000" s="228" t="s">
        <v>9714</v>
      </c>
      <c r="G1000" s="228">
        <v>2557</v>
      </c>
      <c r="H1000" s="228"/>
      <c r="I1000" s="228"/>
      <c r="J1000" s="228">
        <v>40</v>
      </c>
      <c r="K1000" s="228">
        <v>60</v>
      </c>
      <c r="L1000" s="228"/>
      <c r="M1000" s="228"/>
      <c r="N1000" s="228">
        <v>2400</v>
      </c>
      <c r="O1000" s="228"/>
      <c r="P1000" s="233"/>
      <c r="Q1000" s="233"/>
      <c r="R1000" s="233"/>
      <c r="S1000" s="390"/>
      <c r="T1000" s="300">
        <v>2000</v>
      </c>
      <c r="U1000" s="233">
        <v>100</v>
      </c>
      <c r="V1000" s="233"/>
      <c r="W1000" s="233"/>
      <c r="X1000" s="233"/>
      <c r="Y1000" s="233"/>
      <c r="Z1000" s="240"/>
      <c r="AA1000" s="228"/>
      <c r="AB1000" s="228"/>
      <c r="AC1000" s="228"/>
      <c r="AD1000" s="228"/>
      <c r="AE1000" s="228"/>
      <c r="AF1000" s="228"/>
      <c r="AG1000" s="228"/>
      <c r="AH1000" s="228"/>
      <c r="AI1000" s="228"/>
      <c r="AJ1000" s="228"/>
      <c r="AK1000" s="228"/>
      <c r="AL1000" s="228"/>
      <c r="AM1000" s="228"/>
      <c r="AN1000" s="228"/>
      <c r="AO1000" s="228"/>
      <c r="AP1000" s="228"/>
      <c r="AQ1000" s="228"/>
      <c r="AR1000" s="228"/>
      <c r="AS1000" s="244"/>
    </row>
    <row r="1001" spans="2:45" s="115" customFormat="1" ht="24" customHeight="1">
      <c r="B1001" s="1835"/>
      <c r="C1001" s="820" t="s">
        <v>649</v>
      </c>
      <c r="D1001" s="228"/>
      <c r="E1001" s="547" t="s">
        <v>15825</v>
      </c>
      <c r="F1001" s="584" t="s">
        <v>649</v>
      </c>
      <c r="G1001" s="785">
        <v>12807</v>
      </c>
      <c r="H1001" s="585"/>
      <c r="I1001" s="585"/>
      <c r="J1001" s="228"/>
      <c r="K1001" s="244"/>
      <c r="L1001" s="244"/>
      <c r="M1001" s="244"/>
      <c r="N1001" s="244"/>
      <c r="O1001" s="244"/>
      <c r="P1001" s="244"/>
      <c r="Q1001" s="244"/>
      <c r="R1001" s="244"/>
      <c r="S1001" s="244"/>
      <c r="T1001" s="300">
        <v>2017</v>
      </c>
      <c r="U1001" s="244"/>
      <c r="V1001" s="244"/>
      <c r="W1001" s="244"/>
      <c r="X1001" s="244"/>
      <c r="Y1001" s="244"/>
      <c r="Z1001" s="244"/>
      <c r="AA1001" s="244"/>
      <c r="AB1001" s="244"/>
      <c r="AC1001" s="244"/>
      <c r="AD1001" s="244"/>
      <c r="AE1001" s="244"/>
      <c r="AF1001" s="244"/>
      <c r="AG1001" s="244"/>
      <c r="AH1001" s="244"/>
      <c r="AI1001" s="244"/>
      <c r="AJ1001" s="244"/>
      <c r="AK1001" s="244"/>
      <c r="AL1001" s="244"/>
      <c r="AM1001" s="244"/>
      <c r="AN1001" s="244"/>
      <c r="AO1001" s="244"/>
      <c r="AP1001" s="244"/>
      <c r="AQ1001" s="244"/>
      <c r="AR1001" s="244"/>
      <c r="AS1001" s="244"/>
    </row>
    <row r="1002" spans="2:45" s="115" customFormat="1" ht="24" customHeight="1">
      <c r="B1002" s="1835"/>
      <c r="C1002" s="228" t="s">
        <v>664</v>
      </c>
      <c r="D1002" s="228"/>
      <c r="E1002" s="228" t="s">
        <v>4097</v>
      </c>
      <c r="F1002" s="228" t="s">
        <v>664</v>
      </c>
      <c r="G1002" s="228">
        <v>13600</v>
      </c>
      <c r="H1002" s="228"/>
      <c r="I1002" s="228"/>
      <c r="J1002" s="228">
        <v>80</v>
      </c>
      <c r="K1002" s="228">
        <v>170</v>
      </c>
      <c r="L1002" s="228"/>
      <c r="M1002" s="228"/>
      <c r="N1002" s="228">
        <v>13600</v>
      </c>
      <c r="O1002" s="228"/>
      <c r="P1002" s="233"/>
      <c r="Q1002" s="233"/>
      <c r="R1002" s="233"/>
      <c r="S1002" s="390"/>
      <c r="T1002" s="300"/>
      <c r="U1002" s="233">
        <v>116</v>
      </c>
      <c r="V1002" s="233"/>
      <c r="W1002" s="233"/>
      <c r="X1002" s="233"/>
      <c r="Y1002" s="233"/>
      <c r="Z1002" s="240">
        <v>800</v>
      </c>
      <c r="AA1002" s="228"/>
      <c r="AB1002" s="228"/>
      <c r="AC1002" s="228"/>
      <c r="AD1002" s="228"/>
      <c r="AE1002" s="228"/>
      <c r="AF1002" s="228"/>
      <c r="AG1002" s="228"/>
      <c r="AH1002" s="228"/>
      <c r="AI1002" s="228"/>
      <c r="AJ1002" s="228"/>
      <c r="AK1002" s="228"/>
      <c r="AL1002" s="228"/>
      <c r="AM1002" s="228"/>
      <c r="AN1002" s="228"/>
      <c r="AO1002" s="228"/>
      <c r="AP1002" s="228"/>
      <c r="AQ1002" s="228"/>
      <c r="AR1002" s="228"/>
      <c r="AS1002" s="244"/>
    </row>
    <row r="1003" spans="2:45" s="115" customFormat="1" ht="24" customHeight="1">
      <c r="B1003" s="1835"/>
      <c r="C1003" s="228" t="s">
        <v>664</v>
      </c>
      <c r="D1003" s="228" t="s">
        <v>1699</v>
      </c>
      <c r="E1003" s="228" t="s">
        <v>4100</v>
      </c>
      <c r="F1003" s="228" t="s">
        <v>11967</v>
      </c>
      <c r="G1003" s="228">
        <v>14350</v>
      </c>
      <c r="H1003" s="228"/>
      <c r="I1003" s="228"/>
      <c r="J1003" s="228">
        <v>34</v>
      </c>
      <c r="K1003" s="228">
        <v>98</v>
      </c>
      <c r="L1003" s="228"/>
      <c r="M1003" s="228"/>
      <c r="N1003" s="228">
        <v>3332</v>
      </c>
      <c r="O1003" s="228"/>
      <c r="P1003" s="233"/>
      <c r="Q1003" s="233"/>
      <c r="R1003" s="233"/>
      <c r="S1003" s="390"/>
      <c r="T1003" s="300">
        <v>2011</v>
      </c>
      <c r="U1003" s="233"/>
      <c r="V1003" s="233"/>
      <c r="W1003" s="233"/>
      <c r="X1003" s="233"/>
      <c r="Y1003" s="233"/>
      <c r="Z1003" s="240">
        <v>23</v>
      </c>
      <c r="AA1003" s="228"/>
      <c r="AB1003" s="228"/>
      <c r="AC1003" s="228"/>
      <c r="AD1003" s="228"/>
      <c r="AE1003" s="228"/>
      <c r="AF1003" s="228"/>
      <c r="AG1003" s="228"/>
      <c r="AH1003" s="228"/>
      <c r="AI1003" s="228"/>
      <c r="AJ1003" s="228"/>
      <c r="AK1003" s="228"/>
      <c r="AL1003" s="228"/>
      <c r="AM1003" s="228"/>
      <c r="AN1003" s="228"/>
      <c r="AO1003" s="228"/>
      <c r="AP1003" s="228"/>
      <c r="AQ1003" s="228"/>
      <c r="AR1003" s="228" t="s">
        <v>1467</v>
      </c>
      <c r="AS1003" s="244"/>
    </row>
    <row r="1004" spans="2:45" s="115" customFormat="1" ht="24" customHeight="1">
      <c r="B1004" s="1835"/>
      <c r="C1004" s="228" t="s">
        <v>664</v>
      </c>
      <c r="D1004" s="228"/>
      <c r="E1004" s="228" t="s">
        <v>9756</v>
      </c>
      <c r="F1004" s="228" t="s">
        <v>305</v>
      </c>
      <c r="G1004" s="228">
        <v>996.3</v>
      </c>
      <c r="H1004" s="228">
        <v>996.3</v>
      </c>
      <c r="I1004" s="228">
        <v>996.3</v>
      </c>
      <c r="J1004" s="228">
        <v>27</v>
      </c>
      <c r="K1004" s="228">
        <v>27</v>
      </c>
      <c r="L1004" s="228" t="s">
        <v>9757</v>
      </c>
      <c r="M1004" s="228"/>
      <c r="N1004" s="228">
        <v>721</v>
      </c>
      <c r="O1004" s="228"/>
      <c r="P1004" s="233"/>
      <c r="Q1004" s="233"/>
      <c r="R1004" s="233"/>
      <c r="S1004" s="390"/>
      <c r="T1004" s="300">
        <v>2018</v>
      </c>
      <c r="U1004" s="233"/>
      <c r="V1004" s="233"/>
      <c r="W1004" s="233"/>
      <c r="X1004" s="233"/>
      <c r="Y1004" s="233"/>
      <c r="Z1004" s="240">
        <v>2800</v>
      </c>
      <c r="AA1004" s="228"/>
      <c r="AB1004" s="228"/>
      <c r="AC1004" s="228"/>
      <c r="AD1004" s="228"/>
      <c r="AE1004" s="228"/>
      <c r="AF1004" s="228"/>
      <c r="AG1004" s="228"/>
      <c r="AH1004" s="228"/>
      <c r="AI1004" s="228"/>
      <c r="AJ1004" s="228"/>
      <c r="AK1004" s="228"/>
      <c r="AL1004" s="228"/>
      <c r="AM1004" s="228"/>
      <c r="AN1004" s="228"/>
      <c r="AO1004" s="228"/>
      <c r="AP1004" s="228"/>
      <c r="AQ1004" s="228"/>
      <c r="AR1004" s="228"/>
      <c r="AS1004" s="244"/>
    </row>
    <row r="1005" spans="2:45" s="115" customFormat="1" ht="24" customHeight="1">
      <c r="B1005" s="1835"/>
      <c r="C1005" s="228" t="s">
        <v>664</v>
      </c>
      <c r="D1005" s="228"/>
      <c r="E1005" s="228" t="s">
        <v>12997</v>
      </c>
      <c r="F1005" s="228" t="s">
        <v>12998</v>
      </c>
      <c r="G1005" s="228">
        <v>2997</v>
      </c>
      <c r="H1005" s="228"/>
      <c r="I1005" s="228"/>
      <c r="J1005" s="228"/>
      <c r="K1005" s="228"/>
      <c r="L1005" s="228"/>
      <c r="M1005" s="228"/>
      <c r="N1005" s="228">
        <v>2997</v>
      </c>
      <c r="O1005" s="228"/>
      <c r="P1005" s="233"/>
      <c r="Q1005" s="233"/>
      <c r="R1005" s="233"/>
      <c r="S1005" s="390"/>
      <c r="T1005" s="300">
        <v>2021</v>
      </c>
      <c r="U1005" s="233"/>
      <c r="V1005" s="233"/>
      <c r="W1005" s="233"/>
      <c r="X1005" s="233"/>
      <c r="Y1005" s="233"/>
      <c r="Z1005" s="240">
        <v>300</v>
      </c>
      <c r="AA1005" s="228"/>
      <c r="AB1005" s="228"/>
      <c r="AC1005" s="228"/>
      <c r="AD1005" s="228"/>
      <c r="AE1005" s="228"/>
      <c r="AF1005" s="228"/>
      <c r="AG1005" s="228"/>
      <c r="AH1005" s="228"/>
      <c r="AI1005" s="228"/>
      <c r="AJ1005" s="228"/>
      <c r="AK1005" s="228"/>
      <c r="AL1005" s="228"/>
      <c r="AM1005" s="228"/>
      <c r="AN1005" s="228"/>
      <c r="AO1005" s="228"/>
      <c r="AP1005" s="228"/>
      <c r="AQ1005" s="228"/>
      <c r="AR1005" s="228"/>
      <c r="AS1005" s="244"/>
    </row>
    <row r="1006" spans="2:45" s="115" customFormat="1" ht="24" customHeight="1">
      <c r="B1006" s="1835"/>
      <c r="C1006" s="228" t="s">
        <v>664</v>
      </c>
      <c r="D1006" s="228"/>
      <c r="E1006" s="228" t="s">
        <v>15826</v>
      </c>
      <c r="F1006" s="228" t="s">
        <v>11964</v>
      </c>
      <c r="G1006" s="228">
        <v>1548</v>
      </c>
      <c r="H1006" s="228"/>
      <c r="I1006" s="228"/>
      <c r="J1006" s="228">
        <v>43</v>
      </c>
      <c r="K1006" s="228">
        <v>36</v>
      </c>
      <c r="L1006" s="228"/>
      <c r="M1006" s="228"/>
      <c r="N1006" s="228">
        <v>1548</v>
      </c>
      <c r="O1006" s="228"/>
      <c r="P1006" s="233"/>
      <c r="Q1006" s="233"/>
      <c r="R1006" s="233"/>
      <c r="S1006" s="390"/>
      <c r="T1006" s="300">
        <v>2012</v>
      </c>
      <c r="U1006" s="233">
        <v>168</v>
      </c>
      <c r="V1006" s="233"/>
      <c r="W1006" s="233"/>
      <c r="X1006" s="233"/>
      <c r="Y1006" s="233"/>
      <c r="Z1006" s="240">
        <v>258</v>
      </c>
      <c r="AA1006" s="228"/>
      <c r="AB1006" s="228"/>
      <c r="AC1006" s="228"/>
      <c r="AD1006" s="228"/>
      <c r="AE1006" s="228"/>
      <c r="AF1006" s="228"/>
      <c r="AG1006" s="228"/>
      <c r="AH1006" s="228"/>
      <c r="AI1006" s="228"/>
      <c r="AJ1006" s="228"/>
      <c r="AK1006" s="228"/>
      <c r="AL1006" s="228"/>
      <c r="AM1006" s="228"/>
      <c r="AN1006" s="228"/>
      <c r="AO1006" s="228"/>
      <c r="AP1006" s="228"/>
      <c r="AQ1006" s="228"/>
      <c r="AR1006" s="228"/>
      <c r="AS1006" s="244"/>
    </row>
    <row r="1007" spans="2:45" s="115" customFormat="1" ht="24" customHeight="1">
      <c r="B1007" s="1835"/>
      <c r="C1007" s="228" t="s">
        <v>664</v>
      </c>
      <c r="D1007" s="228"/>
      <c r="E1007" s="228" t="s">
        <v>15828</v>
      </c>
      <c r="F1007" s="228" t="s">
        <v>11966</v>
      </c>
      <c r="G1007" s="228">
        <v>197688</v>
      </c>
      <c r="H1007" s="228"/>
      <c r="I1007" s="228"/>
      <c r="J1007" s="228">
        <v>45</v>
      </c>
      <c r="K1007" s="228">
        <v>71</v>
      </c>
      <c r="L1007" s="228"/>
      <c r="M1007" s="228"/>
      <c r="N1007" s="228">
        <v>3195</v>
      </c>
      <c r="O1007" s="228"/>
      <c r="P1007" s="233"/>
      <c r="Q1007" s="233"/>
      <c r="R1007" s="233"/>
      <c r="S1007" s="390"/>
      <c r="T1007" s="300">
        <v>2011</v>
      </c>
      <c r="U1007" s="233">
        <v>300</v>
      </c>
      <c r="V1007" s="233"/>
      <c r="W1007" s="233"/>
      <c r="X1007" s="233"/>
      <c r="Y1007" s="233"/>
      <c r="Z1007" s="240"/>
      <c r="AA1007" s="228"/>
      <c r="AB1007" s="228"/>
      <c r="AC1007" s="228"/>
      <c r="AD1007" s="228"/>
      <c r="AE1007" s="228"/>
      <c r="AF1007" s="228"/>
      <c r="AG1007" s="228"/>
      <c r="AH1007" s="228"/>
      <c r="AI1007" s="228"/>
      <c r="AJ1007" s="228"/>
      <c r="AK1007" s="228"/>
      <c r="AL1007" s="228"/>
      <c r="AM1007" s="228"/>
      <c r="AN1007" s="228"/>
      <c r="AO1007" s="228"/>
      <c r="AP1007" s="228"/>
      <c r="AQ1007" s="228"/>
      <c r="AR1007" s="228"/>
      <c r="AS1007" s="244"/>
    </row>
    <row r="1008" spans="2:45" s="115" customFormat="1" ht="24" customHeight="1">
      <c r="B1008" s="1835"/>
      <c r="C1008" s="228" t="s">
        <v>664</v>
      </c>
      <c r="D1008" s="228"/>
      <c r="E1008" s="228" t="s">
        <v>15829</v>
      </c>
      <c r="F1008" s="228" t="s">
        <v>664</v>
      </c>
      <c r="G1008" s="228">
        <v>197688</v>
      </c>
      <c r="H1008" s="228"/>
      <c r="I1008" s="228"/>
      <c r="J1008" s="228">
        <v>42</v>
      </c>
      <c r="K1008" s="228">
        <v>34</v>
      </c>
      <c r="L1008" s="228"/>
      <c r="M1008" s="228"/>
      <c r="N1008" s="228">
        <v>1428</v>
      </c>
      <c r="O1008" s="228"/>
      <c r="P1008" s="233"/>
      <c r="Q1008" s="233"/>
      <c r="R1008" s="233"/>
      <c r="S1008" s="390"/>
      <c r="T1008" s="300">
        <v>2011</v>
      </c>
      <c r="U1008" s="233"/>
      <c r="V1008" s="233"/>
      <c r="W1008" s="233"/>
      <c r="X1008" s="233"/>
      <c r="Y1008" s="233"/>
      <c r="Z1008" s="240"/>
      <c r="AA1008" s="228"/>
      <c r="AB1008" s="228"/>
      <c r="AC1008" s="228"/>
      <c r="AD1008" s="228"/>
      <c r="AE1008" s="228"/>
      <c r="AF1008" s="228"/>
      <c r="AG1008" s="228"/>
      <c r="AH1008" s="228"/>
      <c r="AI1008" s="228"/>
      <c r="AJ1008" s="228"/>
      <c r="AK1008" s="228"/>
      <c r="AL1008" s="228"/>
      <c r="AM1008" s="228"/>
      <c r="AN1008" s="228"/>
      <c r="AO1008" s="228"/>
      <c r="AP1008" s="228"/>
      <c r="AQ1008" s="228"/>
      <c r="AR1008" s="228"/>
      <c r="AS1008" s="244"/>
    </row>
    <row r="1009" spans="2:45" s="115" customFormat="1" ht="24" customHeight="1">
      <c r="B1009" s="1835"/>
      <c r="C1009" s="228" t="s">
        <v>12940</v>
      </c>
      <c r="D1009" s="228"/>
      <c r="E1009" s="260" t="s">
        <v>15836</v>
      </c>
      <c r="F1009" s="228" t="s">
        <v>12940</v>
      </c>
      <c r="G1009" s="228">
        <v>1200</v>
      </c>
      <c r="H1009" s="228"/>
      <c r="I1009" s="228"/>
      <c r="J1009" s="228">
        <v>20</v>
      </c>
      <c r="K1009" s="228">
        <v>30</v>
      </c>
      <c r="L1009" s="228"/>
      <c r="M1009" s="228"/>
      <c r="N1009" s="228"/>
      <c r="O1009" s="228"/>
      <c r="P1009" s="228"/>
      <c r="Q1009" s="233"/>
      <c r="R1009" s="233"/>
      <c r="S1009" s="233"/>
      <c r="T1009" s="300">
        <v>2014</v>
      </c>
      <c r="U1009" s="233"/>
      <c r="V1009" s="233"/>
      <c r="W1009" s="233"/>
      <c r="X1009" s="233"/>
      <c r="Y1009" s="233"/>
      <c r="Z1009" s="228">
        <v>600</v>
      </c>
      <c r="AA1009" s="228"/>
      <c r="AB1009" s="228"/>
      <c r="AC1009" s="228"/>
      <c r="AD1009" s="228"/>
      <c r="AE1009" s="228"/>
      <c r="AF1009" s="228"/>
      <c r="AG1009" s="228"/>
      <c r="AH1009" s="228"/>
      <c r="AI1009" s="228"/>
      <c r="AJ1009" s="228"/>
      <c r="AK1009" s="228"/>
      <c r="AL1009" s="228"/>
      <c r="AM1009" s="228"/>
      <c r="AN1009" s="228"/>
      <c r="AO1009" s="228"/>
      <c r="AP1009" s="228"/>
      <c r="AQ1009" s="228"/>
      <c r="AR1009" s="228"/>
      <c r="AS1009" s="244"/>
    </row>
    <row r="1010" spans="2:45" s="115" customFormat="1" ht="24" customHeight="1">
      <c r="B1010" s="1835"/>
      <c r="C1010" s="228" t="s">
        <v>12940</v>
      </c>
      <c r="D1010" s="228" t="s">
        <v>4098</v>
      </c>
      <c r="E1010" s="260" t="s">
        <v>15837</v>
      </c>
      <c r="F1010" s="228" t="s">
        <v>12940</v>
      </c>
      <c r="G1010" s="228">
        <v>1200</v>
      </c>
      <c r="H1010" s="228"/>
      <c r="I1010" s="228"/>
      <c r="J1010" s="228">
        <v>20</v>
      </c>
      <c r="K1010" s="228">
        <v>10</v>
      </c>
      <c r="L1010" s="228"/>
      <c r="M1010" s="228"/>
      <c r="N1010" s="228"/>
      <c r="O1010" s="228"/>
      <c r="P1010" s="228"/>
      <c r="Q1010" s="233"/>
      <c r="R1010" s="233"/>
      <c r="S1010" s="233"/>
      <c r="T1010" s="300">
        <v>2014</v>
      </c>
      <c r="U1010" s="233"/>
      <c r="V1010" s="233"/>
      <c r="W1010" s="233"/>
      <c r="X1010" s="233"/>
      <c r="Y1010" s="233"/>
      <c r="Z1010" s="228">
        <v>600</v>
      </c>
      <c r="AA1010" s="228"/>
      <c r="AB1010" s="228"/>
      <c r="AC1010" s="228"/>
      <c r="AD1010" s="228"/>
      <c r="AE1010" s="228"/>
      <c r="AF1010" s="228"/>
      <c r="AG1010" s="228"/>
      <c r="AH1010" s="228"/>
      <c r="AI1010" s="228"/>
      <c r="AJ1010" s="228"/>
      <c r="AK1010" s="228"/>
      <c r="AL1010" s="228"/>
      <c r="AM1010" s="228"/>
      <c r="AN1010" s="228"/>
      <c r="AO1010" s="228"/>
      <c r="AP1010" s="228"/>
      <c r="AQ1010" s="228"/>
      <c r="AR1010" s="228"/>
      <c r="AS1010" s="244"/>
    </row>
    <row r="1011" spans="2:45" s="115" customFormat="1" ht="24" customHeight="1">
      <c r="B1011" s="1835"/>
      <c r="C1011" s="228" t="s">
        <v>12940</v>
      </c>
      <c r="D1011" s="228" t="s">
        <v>4099</v>
      </c>
      <c r="E1011" s="658" t="s">
        <v>12999</v>
      </c>
      <c r="F1011" s="228" t="s">
        <v>12940</v>
      </c>
      <c r="G1011" s="228">
        <v>5000</v>
      </c>
      <c r="H1011" s="228"/>
      <c r="I1011" s="228"/>
      <c r="J1011" s="228">
        <v>40</v>
      </c>
      <c r="K1011" s="228">
        <v>20</v>
      </c>
      <c r="L1011" s="228"/>
      <c r="M1011" s="228"/>
      <c r="N1011" s="228"/>
      <c r="O1011" s="228"/>
      <c r="P1011" s="228"/>
      <c r="Q1011" s="233"/>
      <c r="R1011" s="233"/>
      <c r="S1011" s="233"/>
      <c r="T1011" s="300">
        <v>2014</v>
      </c>
      <c r="U1011" s="233"/>
      <c r="V1011" s="233"/>
      <c r="W1011" s="233"/>
      <c r="X1011" s="233"/>
      <c r="Y1011" s="233"/>
      <c r="Z1011" s="228">
        <v>600</v>
      </c>
      <c r="AA1011" s="228"/>
      <c r="AB1011" s="228"/>
      <c r="AC1011" s="228"/>
      <c r="AD1011" s="228"/>
      <c r="AE1011" s="228"/>
      <c r="AF1011" s="228"/>
      <c r="AG1011" s="228"/>
      <c r="AH1011" s="228"/>
      <c r="AI1011" s="228"/>
      <c r="AJ1011" s="228"/>
      <c r="AK1011" s="228"/>
      <c r="AL1011" s="228"/>
      <c r="AM1011" s="228"/>
      <c r="AN1011" s="228"/>
      <c r="AO1011" s="228"/>
      <c r="AP1011" s="228"/>
      <c r="AQ1011" s="228"/>
      <c r="AR1011" s="228"/>
      <c r="AS1011" s="244"/>
    </row>
    <row r="1012" spans="2:45" s="115" customFormat="1" ht="24" customHeight="1">
      <c r="B1012" s="1835"/>
      <c r="C1012" s="228" t="s">
        <v>12940</v>
      </c>
      <c r="D1012" s="228" t="s">
        <v>4102</v>
      </c>
      <c r="E1012" s="260" t="s">
        <v>15840</v>
      </c>
      <c r="F1012" s="228" t="s">
        <v>12940</v>
      </c>
      <c r="G1012" s="228">
        <v>2450</v>
      </c>
      <c r="H1012" s="228"/>
      <c r="I1012" s="228"/>
      <c r="J1012" s="228">
        <v>20</v>
      </c>
      <c r="K1012" s="228">
        <v>30</v>
      </c>
      <c r="L1012" s="228"/>
      <c r="M1012" s="228"/>
      <c r="N1012" s="228"/>
      <c r="O1012" s="228"/>
      <c r="P1012" s="228"/>
      <c r="Q1012" s="233"/>
      <c r="R1012" s="233"/>
      <c r="S1012" s="233"/>
      <c r="T1012" s="300">
        <v>2019</v>
      </c>
      <c r="U1012" s="233">
        <v>180</v>
      </c>
      <c r="V1012" s="233"/>
      <c r="W1012" s="233"/>
      <c r="X1012" s="233"/>
      <c r="Y1012" s="233"/>
      <c r="Z1012" s="228">
        <v>5850</v>
      </c>
      <c r="AA1012" s="228"/>
      <c r="AB1012" s="228"/>
      <c r="AC1012" s="228"/>
      <c r="AD1012" s="228"/>
      <c r="AE1012" s="228"/>
      <c r="AF1012" s="228"/>
      <c r="AG1012" s="228"/>
      <c r="AH1012" s="228"/>
      <c r="AI1012" s="228"/>
      <c r="AJ1012" s="228"/>
      <c r="AK1012" s="228"/>
      <c r="AL1012" s="228"/>
      <c r="AM1012" s="228"/>
      <c r="AN1012" s="228"/>
      <c r="AO1012" s="228"/>
      <c r="AP1012" s="228"/>
      <c r="AQ1012" s="228"/>
      <c r="AR1012" s="228"/>
      <c r="AS1012" s="244"/>
    </row>
    <row r="1013" spans="2:45" s="115" customFormat="1" ht="24" customHeight="1">
      <c r="B1013" s="1835"/>
      <c r="C1013" s="228" t="s">
        <v>12940</v>
      </c>
      <c r="D1013" s="228"/>
      <c r="E1013" s="260" t="s">
        <v>13881</v>
      </c>
      <c r="F1013" s="228" t="s">
        <v>12940</v>
      </c>
      <c r="G1013" s="228">
        <v>658</v>
      </c>
      <c r="H1013" s="228"/>
      <c r="I1013" s="228"/>
      <c r="J1013" s="228"/>
      <c r="K1013" s="228"/>
      <c r="L1013" s="228"/>
      <c r="M1013" s="228"/>
      <c r="N1013" s="228"/>
      <c r="O1013" s="228"/>
      <c r="P1013" s="228"/>
      <c r="Q1013" s="233"/>
      <c r="R1013" s="233"/>
      <c r="S1013" s="233"/>
      <c r="T1013" s="300">
        <v>2006</v>
      </c>
      <c r="U1013" s="233"/>
      <c r="V1013" s="233"/>
      <c r="W1013" s="233"/>
      <c r="X1013" s="233"/>
      <c r="Y1013" s="233"/>
      <c r="Z1013" s="228">
        <v>40</v>
      </c>
      <c r="AA1013" s="228"/>
      <c r="AB1013" s="228"/>
      <c r="AC1013" s="228"/>
      <c r="AD1013" s="228"/>
      <c r="AE1013" s="228"/>
      <c r="AF1013" s="228"/>
      <c r="AG1013" s="228"/>
      <c r="AH1013" s="228"/>
      <c r="AI1013" s="228"/>
      <c r="AJ1013" s="228"/>
      <c r="AK1013" s="228"/>
      <c r="AL1013" s="228"/>
      <c r="AM1013" s="228"/>
      <c r="AN1013" s="228"/>
      <c r="AO1013" s="228"/>
      <c r="AP1013" s="228"/>
      <c r="AQ1013" s="228"/>
      <c r="AR1013" s="228"/>
      <c r="AS1013" s="244"/>
    </row>
    <row r="1014" spans="2:45" s="115" customFormat="1" ht="24" customHeight="1">
      <c r="B1014" s="1835"/>
      <c r="C1014" s="228" t="s">
        <v>3828</v>
      </c>
      <c r="D1014" s="228" t="s">
        <v>4103</v>
      </c>
      <c r="E1014" s="260" t="s">
        <v>15843</v>
      </c>
      <c r="F1014" s="228" t="s">
        <v>11978</v>
      </c>
      <c r="G1014" s="228">
        <v>3150</v>
      </c>
      <c r="H1014" s="228"/>
      <c r="I1014" s="228"/>
      <c r="J1014" s="228">
        <v>45</v>
      </c>
      <c r="K1014" s="228">
        <v>70</v>
      </c>
      <c r="L1014" s="228"/>
      <c r="M1014" s="228"/>
      <c r="N1014" s="228">
        <v>3150</v>
      </c>
      <c r="O1014" s="228"/>
      <c r="P1014" s="228"/>
      <c r="Q1014" s="233"/>
      <c r="R1014" s="233"/>
      <c r="S1014" s="233"/>
      <c r="T1014" s="300">
        <v>2019</v>
      </c>
      <c r="U1014" s="233">
        <v>70</v>
      </c>
      <c r="V1014" s="233"/>
      <c r="W1014" s="233"/>
      <c r="X1014" s="233"/>
      <c r="Y1014" s="233"/>
      <c r="Z1014" s="228">
        <v>400</v>
      </c>
      <c r="AA1014" s="228"/>
      <c r="AB1014" s="228"/>
      <c r="AC1014" s="228"/>
      <c r="AD1014" s="228"/>
      <c r="AE1014" s="228"/>
      <c r="AF1014" s="228"/>
      <c r="AG1014" s="228"/>
      <c r="AH1014" s="228"/>
      <c r="AI1014" s="228"/>
      <c r="AJ1014" s="228"/>
      <c r="AK1014" s="228"/>
      <c r="AL1014" s="228"/>
      <c r="AM1014" s="228"/>
      <c r="AN1014" s="228"/>
      <c r="AO1014" s="228"/>
      <c r="AP1014" s="228"/>
      <c r="AQ1014" s="228"/>
      <c r="AR1014" s="228"/>
      <c r="AS1014" s="244"/>
    </row>
    <row r="1015" spans="2:45" s="115" customFormat="1" ht="24" customHeight="1">
      <c r="B1015" s="1835"/>
      <c r="C1015" s="228" t="s">
        <v>13885</v>
      </c>
      <c r="D1015" s="228"/>
      <c r="E1015" s="228" t="s">
        <v>14500</v>
      </c>
      <c r="F1015" s="228" t="s">
        <v>14501</v>
      </c>
      <c r="G1015" s="228">
        <v>3500</v>
      </c>
      <c r="H1015" s="228" t="s">
        <v>2009</v>
      </c>
      <c r="I1015" s="228" t="s">
        <v>2009</v>
      </c>
      <c r="J1015" s="228"/>
      <c r="K1015" s="244"/>
      <c r="L1015" s="244"/>
      <c r="M1015" s="244"/>
      <c r="N1015" s="244"/>
      <c r="O1015" s="244"/>
      <c r="P1015" s="244"/>
      <c r="Q1015" s="244"/>
      <c r="R1015" s="244"/>
      <c r="S1015" s="244"/>
      <c r="T1015" s="300">
        <v>2010</v>
      </c>
      <c r="U1015" s="244"/>
      <c r="V1015" s="244"/>
      <c r="W1015" s="244"/>
      <c r="X1015" s="244"/>
      <c r="Y1015" s="244"/>
      <c r="Z1015" s="244"/>
      <c r="AA1015" s="244"/>
      <c r="AB1015" s="244"/>
      <c r="AC1015" s="244"/>
      <c r="AD1015" s="244"/>
      <c r="AE1015" s="244"/>
      <c r="AF1015" s="244"/>
      <c r="AG1015" s="244"/>
      <c r="AH1015" s="244"/>
      <c r="AI1015" s="244"/>
      <c r="AJ1015" s="244"/>
      <c r="AK1015" s="244"/>
      <c r="AL1015" s="244"/>
      <c r="AM1015" s="244"/>
      <c r="AN1015" s="244"/>
      <c r="AO1015" s="244"/>
      <c r="AP1015" s="244"/>
      <c r="AQ1015" s="244"/>
      <c r="AR1015" s="244"/>
      <c r="AS1015" s="244"/>
    </row>
    <row r="1016" spans="2:45" s="115" customFormat="1" ht="24" customHeight="1">
      <c r="B1016" s="1835"/>
      <c r="C1016" s="228" t="s">
        <v>13885</v>
      </c>
      <c r="D1016" s="228"/>
      <c r="E1016" s="260" t="s">
        <v>14502</v>
      </c>
      <c r="F1016" s="241" t="s">
        <v>4037</v>
      </c>
      <c r="G1016" s="244">
        <v>2459</v>
      </c>
      <c r="H1016" s="244">
        <v>1077</v>
      </c>
      <c r="I1016" s="244">
        <v>1077</v>
      </c>
      <c r="J1016" s="228"/>
      <c r="K1016" s="244"/>
      <c r="L1016" s="244"/>
      <c r="M1016" s="244"/>
      <c r="N1016" s="244"/>
      <c r="O1016" s="244"/>
      <c r="P1016" s="244"/>
      <c r="Q1016" s="244"/>
      <c r="R1016" s="244"/>
      <c r="S1016" s="244"/>
      <c r="T1016" s="300">
        <v>2008</v>
      </c>
      <c r="U1016" s="244"/>
      <c r="V1016" s="244"/>
      <c r="W1016" s="244"/>
      <c r="X1016" s="244"/>
      <c r="Y1016" s="244"/>
      <c r="Z1016" s="244"/>
      <c r="AA1016" s="244"/>
      <c r="AB1016" s="244"/>
      <c r="AC1016" s="244"/>
      <c r="AD1016" s="244"/>
      <c r="AE1016" s="244"/>
      <c r="AF1016" s="244"/>
      <c r="AG1016" s="244"/>
      <c r="AH1016" s="244"/>
      <c r="AI1016" s="244"/>
      <c r="AJ1016" s="244"/>
      <c r="AK1016" s="244"/>
      <c r="AL1016" s="244"/>
      <c r="AM1016" s="244"/>
      <c r="AN1016" s="244"/>
      <c r="AO1016" s="244"/>
      <c r="AP1016" s="244"/>
      <c r="AQ1016" s="244"/>
      <c r="AR1016" s="244"/>
      <c r="AS1016" s="244"/>
    </row>
    <row r="1017" spans="2:45" s="115" customFormat="1" ht="24" customHeight="1">
      <c r="B1017" s="1835"/>
      <c r="C1017" s="228" t="s">
        <v>13885</v>
      </c>
      <c r="D1017" s="228"/>
      <c r="E1017" s="260" t="s">
        <v>14503</v>
      </c>
      <c r="F1017" s="241" t="s">
        <v>4029</v>
      </c>
      <c r="G1017" s="244">
        <v>6217</v>
      </c>
      <c r="H1017" s="244">
        <v>567</v>
      </c>
      <c r="I1017" s="244">
        <v>567</v>
      </c>
      <c r="J1017" s="228"/>
      <c r="K1017" s="244"/>
      <c r="L1017" s="244"/>
      <c r="M1017" s="244"/>
      <c r="N1017" s="244"/>
      <c r="O1017" s="244"/>
      <c r="P1017" s="244"/>
      <c r="Q1017" s="244"/>
      <c r="R1017" s="244"/>
      <c r="S1017" s="244"/>
      <c r="T1017" s="300">
        <v>2003</v>
      </c>
      <c r="U1017" s="244"/>
      <c r="V1017" s="244"/>
      <c r="W1017" s="244"/>
      <c r="X1017" s="244"/>
      <c r="Y1017" s="244"/>
      <c r="Z1017" s="244"/>
      <c r="AA1017" s="244"/>
      <c r="AB1017" s="244"/>
      <c r="AC1017" s="244"/>
      <c r="AD1017" s="244"/>
      <c r="AE1017" s="244"/>
      <c r="AF1017" s="244"/>
      <c r="AG1017" s="244"/>
      <c r="AH1017" s="244"/>
      <c r="AI1017" s="244"/>
      <c r="AJ1017" s="244"/>
      <c r="AK1017" s="244"/>
      <c r="AL1017" s="244"/>
      <c r="AM1017" s="244"/>
      <c r="AN1017" s="244"/>
      <c r="AO1017" s="244"/>
      <c r="AP1017" s="244"/>
      <c r="AQ1017" s="244"/>
      <c r="AR1017" s="244"/>
      <c r="AS1017" s="244"/>
    </row>
    <row r="1018" spans="2:45" s="115" customFormat="1" ht="24" customHeight="1">
      <c r="B1018" s="1835"/>
      <c r="C1018" s="228" t="s">
        <v>13885</v>
      </c>
      <c r="D1018" s="228"/>
      <c r="E1018" s="260" t="s">
        <v>16911</v>
      </c>
      <c r="F1018" s="228" t="s">
        <v>13885</v>
      </c>
      <c r="G1018" s="228">
        <v>1958</v>
      </c>
      <c r="H1018" s="228"/>
      <c r="I1018" s="228"/>
      <c r="J1018" s="228">
        <v>40</v>
      </c>
      <c r="K1018" s="228">
        <v>50</v>
      </c>
      <c r="L1018" s="228"/>
      <c r="M1018" s="228"/>
      <c r="N1018" s="228"/>
      <c r="O1018" s="228"/>
      <c r="P1018" s="228"/>
      <c r="Q1018" s="233"/>
      <c r="R1018" s="244"/>
      <c r="S1018" s="244"/>
      <c r="T1018" s="300">
        <v>2023</v>
      </c>
      <c r="U1018" s="244"/>
      <c r="V1018" s="244"/>
      <c r="W1018" s="244"/>
      <c r="X1018" s="244"/>
      <c r="Y1018" s="244"/>
      <c r="Z1018" s="244">
        <v>160</v>
      </c>
      <c r="AA1018" s="244"/>
      <c r="AB1018" s="244"/>
      <c r="AC1018" s="244"/>
      <c r="AD1018" s="244"/>
      <c r="AE1018" s="244"/>
      <c r="AF1018" s="244"/>
      <c r="AG1018" s="244"/>
      <c r="AH1018" s="244"/>
      <c r="AI1018" s="244"/>
      <c r="AJ1018" s="244"/>
      <c r="AK1018" s="244"/>
      <c r="AL1018" s="244"/>
      <c r="AM1018" s="244"/>
      <c r="AN1018" s="244"/>
      <c r="AO1018" s="244"/>
      <c r="AP1018" s="244"/>
      <c r="AQ1018" s="244"/>
      <c r="AR1018" s="244"/>
      <c r="AS1018" s="244"/>
    </row>
    <row r="1019" spans="2:45" s="115" customFormat="1" ht="24" customHeight="1">
      <c r="B1019" s="1835"/>
      <c r="C1019" s="228" t="s">
        <v>671</v>
      </c>
      <c r="D1019" s="228"/>
      <c r="E1019" s="260" t="s">
        <v>13886</v>
      </c>
      <c r="F1019" s="228" t="s">
        <v>12913</v>
      </c>
      <c r="G1019" s="228">
        <v>884</v>
      </c>
      <c r="H1019" s="228">
        <v>0</v>
      </c>
      <c r="I1019" s="228">
        <v>0</v>
      </c>
      <c r="J1019" s="228"/>
      <c r="K1019" s="228"/>
      <c r="L1019" s="228"/>
      <c r="M1019" s="228"/>
      <c r="N1019" s="228">
        <v>900</v>
      </c>
      <c r="O1019" s="228"/>
      <c r="P1019" s="228"/>
      <c r="Q1019" s="233"/>
      <c r="R1019" s="233"/>
      <c r="S1019" s="233"/>
      <c r="T1019" s="300">
        <v>2002</v>
      </c>
      <c r="U1019" s="233"/>
      <c r="V1019" s="233"/>
      <c r="W1019" s="233"/>
      <c r="X1019" s="233"/>
      <c r="Y1019" s="233"/>
      <c r="Z1019" s="228"/>
      <c r="AA1019" s="228"/>
      <c r="AB1019" s="228"/>
      <c r="AC1019" s="228"/>
      <c r="AD1019" s="228"/>
      <c r="AE1019" s="228"/>
      <c r="AF1019" s="228"/>
      <c r="AG1019" s="228"/>
      <c r="AH1019" s="228"/>
      <c r="AI1019" s="228"/>
      <c r="AJ1019" s="228"/>
      <c r="AK1019" s="228"/>
      <c r="AL1019" s="228"/>
      <c r="AM1019" s="228"/>
      <c r="AN1019" s="228"/>
      <c r="AO1019" s="228"/>
      <c r="AP1019" s="228"/>
      <c r="AQ1019" s="228"/>
      <c r="AR1019" s="228"/>
      <c r="AS1019" s="244"/>
    </row>
    <row r="1020" spans="2:45" s="115" customFormat="1" ht="24" customHeight="1">
      <c r="B1020" s="1835"/>
      <c r="C1020" s="228" t="s">
        <v>671</v>
      </c>
      <c r="D1020" s="228"/>
      <c r="E1020" s="228" t="s">
        <v>13887</v>
      </c>
      <c r="F1020" s="228" t="s">
        <v>12913</v>
      </c>
      <c r="G1020" s="228">
        <v>1200</v>
      </c>
      <c r="H1020" s="228">
        <v>0</v>
      </c>
      <c r="I1020" s="228">
        <v>0</v>
      </c>
      <c r="J1020" s="228"/>
      <c r="K1020" s="228"/>
      <c r="L1020" s="228"/>
      <c r="M1020" s="228"/>
      <c r="N1020" s="228">
        <v>1200</v>
      </c>
      <c r="O1020" s="228"/>
      <c r="P1020" s="228"/>
      <c r="Q1020" s="233"/>
      <c r="R1020" s="233"/>
      <c r="S1020" s="233"/>
      <c r="T1020" s="300">
        <v>2008</v>
      </c>
      <c r="U1020" s="233"/>
      <c r="V1020" s="233"/>
      <c r="W1020" s="233"/>
      <c r="X1020" s="233"/>
      <c r="Y1020" s="233"/>
      <c r="Z1020" s="228"/>
      <c r="AA1020" s="228"/>
      <c r="AB1020" s="228"/>
      <c r="AC1020" s="228"/>
      <c r="AD1020" s="228"/>
      <c r="AE1020" s="228"/>
      <c r="AF1020" s="228"/>
      <c r="AG1020" s="228"/>
      <c r="AH1020" s="228"/>
      <c r="AI1020" s="228"/>
      <c r="AJ1020" s="228"/>
      <c r="AK1020" s="228"/>
      <c r="AL1020" s="228"/>
      <c r="AM1020" s="228"/>
      <c r="AN1020" s="228"/>
      <c r="AO1020" s="228"/>
      <c r="AP1020" s="228"/>
      <c r="AQ1020" s="228"/>
      <c r="AR1020" s="228"/>
      <c r="AS1020" s="244"/>
    </row>
    <row r="1021" spans="2:45" s="115" customFormat="1" ht="24" customHeight="1">
      <c r="B1021" s="1835"/>
      <c r="C1021" s="228" t="s">
        <v>671</v>
      </c>
      <c r="D1021" s="228"/>
      <c r="E1021" s="228" t="s">
        <v>13889</v>
      </c>
      <c r="F1021" s="228" t="s">
        <v>12913</v>
      </c>
      <c r="G1021" s="228">
        <v>3235</v>
      </c>
      <c r="H1021" s="228">
        <v>0</v>
      </c>
      <c r="I1021" s="228">
        <v>0</v>
      </c>
      <c r="J1021" s="228"/>
      <c r="K1021" s="228"/>
      <c r="L1021" s="228"/>
      <c r="M1021" s="228"/>
      <c r="N1021" s="228">
        <v>3235.4</v>
      </c>
      <c r="O1021" s="228"/>
      <c r="P1021" s="233"/>
      <c r="Q1021" s="233"/>
      <c r="R1021" s="390"/>
      <c r="S1021" s="233"/>
      <c r="T1021" s="300">
        <v>2022</v>
      </c>
      <c r="U1021" s="233"/>
      <c r="V1021" s="233"/>
      <c r="W1021" s="233"/>
      <c r="X1021" s="233"/>
      <c r="Y1021" s="233"/>
      <c r="Z1021" s="228"/>
      <c r="AA1021" s="228"/>
      <c r="AB1021" s="228"/>
      <c r="AC1021" s="228"/>
      <c r="AD1021" s="228"/>
      <c r="AE1021" s="228"/>
      <c r="AF1021" s="228"/>
      <c r="AG1021" s="228"/>
      <c r="AH1021" s="228"/>
      <c r="AI1021" s="228"/>
      <c r="AJ1021" s="228"/>
      <c r="AK1021" s="228"/>
      <c r="AL1021" s="228"/>
      <c r="AM1021" s="228"/>
      <c r="AN1021" s="228"/>
      <c r="AO1021" s="228"/>
      <c r="AP1021" s="228"/>
      <c r="AQ1021" s="228"/>
      <c r="AR1021" s="228"/>
      <c r="AS1021" s="244"/>
    </row>
    <row r="1022" spans="2:45" s="115" customFormat="1" ht="24" customHeight="1">
      <c r="B1022" s="1835"/>
      <c r="C1022" s="228" t="s">
        <v>671</v>
      </c>
      <c r="D1022" s="228"/>
      <c r="E1022" s="228" t="s">
        <v>22368</v>
      </c>
      <c r="F1022" s="228" t="s">
        <v>12913</v>
      </c>
      <c r="G1022" s="228">
        <v>4717</v>
      </c>
      <c r="H1022" s="228">
        <v>462</v>
      </c>
      <c r="I1022" s="228">
        <v>462</v>
      </c>
      <c r="J1022" s="228">
        <v>15</v>
      </c>
      <c r="K1022" s="228">
        <v>20</v>
      </c>
      <c r="L1022" s="228"/>
      <c r="M1022" s="228"/>
      <c r="N1022" s="228">
        <v>462</v>
      </c>
      <c r="O1022" s="228"/>
      <c r="P1022" s="233"/>
      <c r="Q1022" s="233"/>
      <c r="R1022" s="390"/>
      <c r="S1022" s="233"/>
      <c r="T1022" s="300">
        <v>2023</v>
      </c>
      <c r="U1022" s="233"/>
      <c r="V1022" s="233"/>
      <c r="W1022" s="233"/>
      <c r="X1022" s="233"/>
      <c r="Y1022" s="233"/>
      <c r="Z1022" s="228"/>
      <c r="AA1022" s="228"/>
      <c r="AB1022" s="228"/>
      <c r="AC1022" s="228"/>
      <c r="AD1022" s="228"/>
      <c r="AE1022" s="228"/>
      <c r="AF1022" s="228"/>
      <c r="AG1022" s="228"/>
      <c r="AH1022" s="228"/>
      <c r="AI1022" s="228"/>
      <c r="AJ1022" s="228"/>
      <c r="AK1022" s="228"/>
      <c r="AL1022" s="228"/>
      <c r="AM1022" s="228"/>
      <c r="AN1022" s="228"/>
      <c r="AO1022" s="228"/>
      <c r="AP1022" s="228"/>
      <c r="AQ1022" s="228"/>
      <c r="AR1022" s="228"/>
      <c r="AS1022" s="244"/>
    </row>
    <row r="1023" spans="2:45" s="115" customFormat="1" ht="24" customHeight="1">
      <c r="B1023" s="1835"/>
      <c r="C1023" s="228" t="s">
        <v>9730</v>
      </c>
      <c r="D1023" s="228"/>
      <c r="E1023" s="260" t="s">
        <v>15845</v>
      </c>
      <c r="F1023" s="228" t="s">
        <v>672</v>
      </c>
      <c r="G1023" s="228"/>
      <c r="H1023" s="228"/>
      <c r="I1023" s="228"/>
      <c r="J1023" s="228"/>
      <c r="K1023" s="228"/>
      <c r="L1023" s="228">
        <v>5</v>
      </c>
      <c r="M1023" s="228"/>
      <c r="N1023" s="228"/>
      <c r="O1023" s="228"/>
      <c r="P1023" s="228"/>
      <c r="Q1023" s="233"/>
      <c r="R1023" s="233"/>
      <c r="S1023" s="233"/>
      <c r="T1023" s="300">
        <v>2017</v>
      </c>
      <c r="U1023" s="233"/>
      <c r="V1023" s="233"/>
      <c r="W1023" s="233"/>
      <c r="X1023" s="233"/>
      <c r="Y1023" s="233"/>
      <c r="Z1023" s="228">
        <v>4800</v>
      </c>
      <c r="AA1023" s="228"/>
      <c r="AB1023" s="228"/>
      <c r="AC1023" s="443"/>
      <c r="AD1023" s="228"/>
      <c r="AE1023" s="228"/>
      <c r="AF1023" s="228"/>
      <c r="AG1023" s="228"/>
      <c r="AH1023" s="228"/>
      <c r="AI1023" s="228"/>
      <c r="AJ1023" s="228"/>
      <c r="AK1023" s="228"/>
      <c r="AL1023" s="228"/>
      <c r="AM1023" s="228"/>
      <c r="AN1023" s="228"/>
      <c r="AO1023" s="244"/>
      <c r="AP1023" s="244"/>
      <c r="AQ1023" s="244"/>
      <c r="AR1023" s="244"/>
      <c r="AS1023" s="244"/>
    </row>
    <row r="1024" spans="2:45" s="115" customFormat="1" ht="24" customHeight="1">
      <c r="B1024" s="1835"/>
      <c r="C1024" s="228" t="s">
        <v>672</v>
      </c>
      <c r="D1024" s="228"/>
      <c r="E1024" s="260" t="s">
        <v>15847</v>
      </c>
      <c r="F1024" s="242" t="s">
        <v>672</v>
      </c>
      <c r="G1024" s="228">
        <v>832</v>
      </c>
      <c r="H1024" s="228"/>
      <c r="I1024" s="228"/>
      <c r="J1024" s="228"/>
      <c r="K1024" s="228"/>
      <c r="L1024" s="228"/>
      <c r="M1024" s="228"/>
      <c r="N1024" s="228">
        <v>832</v>
      </c>
      <c r="O1024" s="228">
        <v>100</v>
      </c>
      <c r="P1024" s="228">
        <v>100</v>
      </c>
      <c r="Q1024" s="233" t="s">
        <v>9717</v>
      </c>
      <c r="R1024" s="233"/>
      <c r="S1024" s="233"/>
      <c r="T1024" s="300">
        <v>2017</v>
      </c>
      <c r="U1024" s="233"/>
      <c r="V1024" s="233"/>
      <c r="W1024" s="233"/>
      <c r="X1024" s="233"/>
      <c r="Y1024" s="233"/>
      <c r="Z1024" s="228">
        <v>100</v>
      </c>
      <c r="AA1024" s="228"/>
      <c r="AB1024" s="228"/>
      <c r="AC1024" s="443"/>
      <c r="AD1024" s="228"/>
      <c r="AE1024" s="228"/>
      <c r="AF1024" s="228"/>
      <c r="AG1024" s="228"/>
      <c r="AH1024" s="228"/>
      <c r="AI1024" s="228"/>
      <c r="AJ1024" s="228"/>
      <c r="AK1024" s="228"/>
      <c r="AL1024" s="228"/>
      <c r="AM1024" s="228"/>
      <c r="AN1024" s="228"/>
      <c r="AO1024" s="244"/>
      <c r="AP1024" s="244"/>
      <c r="AQ1024" s="244"/>
      <c r="AR1024" s="244"/>
      <c r="AS1024" s="244"/>
    </row>
    <row r="1025" spans="2:45" s="115" customFormat="1" ht="24" customHeight="1">
      <c r="B1025" s="1835"/>
      <c r="C1025" s="228" t="s">
        <v>672</v>
      </c>
      <c r="D1025" s="228"/>
      <c r="E1025" s="228" t="s">
        <v>15850</v>
      </c>
      <c r="F1025" s="228" t="s">
        <v>672</v>
      </c>
      <c r="G1025" s="228">
        <v>595</v>
      </c>
      <c r="H1025" s="228"/>
      <c r="I1025" s="228"/>
      <c r="J1025" s="228">
        <v>7</v>
      </c>
      <c r="K1025" s="228">
        <v>15</v>
      </c>
      <c r="L1025" s="228"/>
      <c r="M1025" s="228"/>
      <c r="N1025" s="228">
        <v>98</v>
      </c>
      <c r="O1025" s="228"/>
      <c r="P1025" s="233"/>
      <c r="Q1025" s="233"/>
      <c r="R1025" s="233"/>
      <c r="S1025" s="390"/>
      <c r="T1025" s="300">
        <v>2020</v>
      </c>
      <c r="U1025" s="233"/>
      <c r="V1025" s="233"/>
      <c r="W1025" s="233"/>
      <c r="X1025" s="233"/>
      <c r="Y1025" s="233"/>
      <c r="Z1025" s="240">
        <v>150</v>
      </c>
      <c r="AA1025" s="228"/>
      <c r="AB1025" s="228"/>
      <c r="AC1025" s="443"/>
      <c r="AD1025" s="228"/>
      <c r="AE1025" s="228"/>
      <c r="AF1025" s="228"/>
      <c r="AG1025" s="228"/>
      <c r="AH1025" s="228"/>
      <c r="AI1025" s="228"/>
      <c r="AJ1025" s="228"/>
      <c r="AK1025" s="228"/>
      <c r="AL1025" s="228"/>
      <c r="AM1025" s="228"/>
      <c r="AN1025" s="228"/>
      <c r="AO1025" s="244"/>
      <c r="AP1025" s="244"/>
      <c r="AQ1025" s="244"/>
      <c r="AR1025" s="244"/>
      <c r="AS1025" s="244"/>
    </row>
    <row r="1026" spans="2:45" s="115" customFormat="1" ht="24" customHeight="1">
      <c r="B1026" s="1835"/>
      <c r="C1026" s="228" t="s">
        <v>675</v>
      </c>
      <c r="D1026" s="228"/>
      <c r="E1026" s="228" t="s">
        <v>15851</v>
      </c>
      <c r="F1026" s="228" t="s">
        <v>13817</v>
      </c>
      <c r="G1026" s="228">
        <v>1800</v>
      </c>
      <c r="H1026" s="228"/>
      <c r="I1026" s="228"/>
      <c r="J1026" s="228"/>
      <c r="K1026" s="228"/>
      <c r="L1026" s="228"/>
      <c r="M1026" s="228"/>
      <c r="N1026" s="228"/>
      <c r="O1026" s="228"/>
      <c r="P1026" s="233"/>
      <c r="Q1026" s="233"/>
      <c r="R1026" s="233"/>
      <c r="S1026" s="390"/>
      <c r="T1026" s="300"/>
      <c r="U1026" s="233"/>
      <c r="V1026" s="233"/>
      <c r="W1026" s="233"/>
      <c r="X1026" s="233"/>
      <c r="Y1026" s="233"/>
      <c r="Z1026" s="240"/>
      <c r="AA1026" s="228"/>
      <c r="AB1026" s="228"/>
      <c r="AC1026" s="443"/>
      <c r="AD1026" s="228"/>
      <c r="AE1026" s="228"/>
      <c r="AF1026" s="228"/>
      <c r="AG1026" s="228"/>
      <c r="AH1026" s="228"/>
      <c r="AI1026" s="228"/>
      <c r="AJ1026" s="228"/>
      <c r="AK1026" s="228"/>
      <c r="AL1026" s="228"/>
      <c r="AM1026" s="228"/>
      <c r="AN1026" s="228"/>
      <c r="AO1026" s="244"/>
      <c r="AP1026" s="244"/>
      <c r="AQ1026" s="244"/>
      <c r="AR1026" s="244"/>
      <c r="AS1026" s="244"/>
    </row>
    <row r="1027" spans="2:45" s="115" customFormat="1" ht="24" customHeight="1">
      <c r="B1027" s="1835"/>
      <c r="C1027" s="228" t="s">
        <v>675</v>
      </c>
      <c r="D1027" s="228"/>
      <c r="E1027" s="228" t="s">
        <v>11979</v>
      </c>
      <c r="F1027" s="228" t="s">
        <v>13828</v>
      </c>
      <c r="G1027" s="228">
        <v>2226</v>
      </c>
      <c r="H1027" s="228"/>
      <c r="I1027" s="228"/>
      <c r="J1027" s="228"/>
      <c r="K1027" s="228"/>
      <c r="L1027" s="228"/>
      <c r="M1027" s="228"/>
      <c r="N1027" s="228">
        <v>2226</v>
      </c>
      <c r="O1027" s="228">
        <v>0</v>
      </c>
      <c r="P1027" s="233">
        <v>0</v>
      </c>
      <c r="Q1027" s="233">
        <v>0</v>
      </c>
      <c r="R1027" s="233"/>
      <c r="S1027" s="390"/>
      <c r="T1027" s="300">
        <v>2020</v>
      </c>
      <c r="U1027" s="233"/>
      <c r="V1027" s="233"/>
      <c r="W1027" s="233"/>
      <c r="X1027" s="233"/>
      <c r="Y1027" s="233"/>
      <c r="Z1027" s="240">
        <v>227</v>
      </c>
      <c r="AA1027" s="228"/>
      <c r="AB1027" s="228"/>
      <c r="AC1027" s="443"/>
      <c r="AD1027" s="228"/>
      <c r="AE1027" s="228"/>
      <c r="AF1027" s="228"/>
      <c r="AG1027" s="228"/>
      <c r="AH1027" s="228"/>
      <c r="AI1027" s="228"/>
      <c r="AJ1027" s="228"/>
      <c r="AK1027" s="228"/>
      <c r="AL1027" s="228"/>
      <c r="AM1027" s="228"/>
      <c r="AN1027" s="228"/>
      <c r="AO1027" s="244"/>
      <c r="AP1027" s="244"/>
      <c r="AQ1027" s="244"/>
      <c r="AR1027" s="244"/>
      <c r="AS1027" s="244"/>
    </row>
    <row r="1028" spans="2:45" s="115" customFormat="1" ht="24" customHeight="1">
      <c r="B1028" s="1835"/>
      <c r="C1028" s="228" t="s">
        <v>675</v>
      </c>
      <c r="D1028" s="228"/>
      <c r="E1028" s="228" t="s">
        <v>11980</v>
      </c>
      <c r="F1028" s="228" t="s">
        <v>13828</v>
      </c>
      <c r="G1028" s="228">
        <v>3127</v>
      </c>
      <c r="H1028" s="228">
        <v>162</v>
      </c>
      <c r="I1028" s="228">
        <v>162</v>
      </c>
      <c r="J1028" s="228"/>
      <c r="K1028" s="228"/>
      <c r="L1028" s="228"/>
      <c r="M1028" s="228"/>
      <c r="N1028" s="228">
        <v>162</v>
      </c>
      <c r="O1028" s="228">
        <v>0</v>
      </c>
      <c r="P1028" s="233">
        <v>0</v>
      </c>
      <c r="Q1028" s="233">
        <v>0</v>
      </c>
      <c r="R1028" s="233"/>
      <c r="S1028" s="390"/>
      <c r="T1028" s="300">
        <v>2017</v>
      </c>
      <c r="U1028" s="233"/>
      <c r="V1028" s="233"/>
      <c r="W1028" s="233"/>
      <c r="X1028" s="233"/>
      <c r="Y1028" s="233"/>
      <c r="Z1028" s="240">
        <v>613</v>
      </c>
      <c r="AA1028" s="228"/>
      <c r="AB1028" s="228"/>
      <c r="AC1028" s="228"/>
      <c r="AD1028" s="228"/>
      <c r="AE1028" s="228"/>
      <c r="AF1028" s="228"/>
      <c r="AG1028" s="228"/>
      <c r="AH1028" s="228"/>
      <c r="AI1028" s="228"/>
      <c r="AJ1028" s="228"/>
      <c r="AK1028" s="228"/>
      <c r="AL1028" s="228"/>
      <c r="AM1028" s="228"/>
      <c r="AN1028" s="228"/>
      <c r="AO1028" s="228"/>
      <c r="AP1028" s="228"/>
      <c r="AQ1028" s="228"/>
      <c r="AR1028" s="228"/>
      <c r="AS1028" s="244"/>
    </row>
    <row r="1029" spans="2:45" s="115" customFormat="1" ht="24" customHeight="1">
      <c r="B1029" s="1835"/>
      <c r="C1029" s="228" t="s">
        <v>675</v>
      </c>
      <c r="D1029" s="228"/>
      <c r="E1029" s="260" t="s">
        <v>11981</v>
      </c>
      <c r="F1029" s="228" t="s">
        <v>13828</v>
      </c>
      <c r="G1029" s="228">
        <v>103</v>
      </c>
      <c r="H1029" s="228"/>
      <c r="I1029" s="228">
        <v>103</v>
      </c>
      <c r="J1029" s="228"/>
      <c r="K1029" s="228"/>
      <c r="L1029" s="228"/>
      <c r="M1029" s="228"/>
      <c r="N1029" s="228">
        <v>103</v>
      </c>
      <c r="O1029" s="228">
        <v>0</v>
      </c>
      <c r="P1029" s="228">
        <v>0</v>
      </c>
      <c r="Q1029" s="233">
        <v>0</v>
      </c>
      <c r="R1029" s="233"/>
      <c r="S1029" s="233"/>
      <c r="T1029" s="300">
        <v>2019</v>
      </c>
      <c r="U1029" s="233"/>
      <c r="V1029" s="233"/>
      <c r="W1029" s="233"/>
      <c r="X1029" s="233"/>
      <c r="Y1029" s="233"/>
      <c r="Z1029" s="228">
        <v>279</v>
      </c>
      <c r="AA1029" s="228"/>
      <c r="AB1029" s="228"/>
      <c r="AC1029" s="228"/>
      <c r="AD1029" s="228"/>
      <c r="AE1029" s="228"/>
      <c r="AF1029" s="228"/>
      <c r="AG1029" s="228"/>
      <c r="AH1029" s="228"/>
      <c r="AI1029" s="228"/>
      <c r="AJ1029" s="228"/>
      <c r="AK1029" s="228"/>
      <c r="AL1029" s="228"/>
      <c r="AM1029" s="228"/>
      <c r="AN1029" s="228"/>
      <c r="AO1029" s="228"/>
      <c r="AP1029" s="228"/>
      <c r="AQ1029" s="228"/>
      <c r="AR1029" s="228"/>
      <c r="AS1029" s="244"/>
    </row>
    <row r="1030" spans="2:45" s="115" customFormat="1" ht="24" customHeight="1">
      <c r="B1030" s="1835"/>
      <c r="C1030" s="228" t="s">
        <v>684</v>
      </c>
      <c r="D1030" s="228" t="s">
        <v>22369</v>
      </c>
      <c r="E1030" s="260" t="s">
        <v>15852</v>
      </c>
      <c r="F1030" s="228" t="s">
        <v>684</v>
      </c>
      <c r="G1030" s="228">
        <v>4620</v>
      </c>
      <c r="H1030" s="228">
        <v>124</v>
      </c>
      <c r="I1030" s="228">
        <v>120</v>
      </c>
      <c r="J1030" s="228">
        <v>50</v>
      </c>
      <c r="K1030" s="228">
        <v>30</v>
      </c>
      <c r="L1030" s="228"/>
      <c r="M1030" s="228"/>
      <c r="N1030" s="228">
        <v>2800</v>
      </c>
      <c r="O1030" s="228"/>
      <c r="P1030" s="228"/>
      <c r="Q1030" s="233"/>
      <c r="R1030" s="233"/>
      <c r="S1030" s="233"/>
      <c r="T1030" s="300">
        <v>2015</v>
      </c>
      <c r="U1030" s="233"/>
      <c r="V1030" s="233"/>
      <c r="W1030" s="233"/>
      <c r="X1030" s="233"/>
      <c r="Y1030" s="233"/>
      <c r="Z1030" s="228">
        <v>700</v>
      </c>
      <c r="AA1030" s="228"/>
      <c r="AB1030" s="228"/>
      <c r="AC1030" s="228"/>
      <c r="AD1030" s="228"/>
      <c r="AE1030" s="228"/>
      <c r="AF1030" s="228"/>
      <c r="AG1030" s="228"/>
      <c r="AH1030" s="228"/>
      <c r="AI1030" s="228"/>
      <c r="AJ1030" s="228"/>
      <c r="AK1030" s="228"/>
      <c r="AL1030" s="228"/>
      <c r="AM1030" s="228"/>
      <c r="AN1030" s="228"/>
      <c r="AO1030" s="228"/>
      <c r="AP1030" s="228"/>
      <c r="AQ1030" s="228"/>
      <c r="AR1030" s="228" t="s">
        <v>1467</v>
      </c>
      <c r="AS1030" s="244"/>
    </row>
    <row r="1031" spans="2:45" s="115" customFormat="1" ht="24" customHeight="1">
      <c r="B1031" s="1835"/>
      <c r="C1031" s="228" t="s">
        <v>684</v>
      </c>
      <c r="D1031" s="228" t="s">
        <v>22370</v>
      </c>
      <c r="E1031" s="260" t="s">
        <v>16913</v>
      </c>
      <c r="F1031" s="228" t="s">
        <v>684</v>
      </c>
      <c r="G1031" s="228">
        <v>2500</v>
      </c>
      <c r="H1031" s="228"/>
      <c r="I1031" s="228"/>
      <c r="J1031" s="228">
        <v>40</v>
      </c>
      <c r="K1031" s="228">
        <v>20</v>
      </c>
      <c r="L1031" s="228"/>
      <c r="M1031" s="228"/>
      <c r="N1031" s="228">
        <v>1056</v>
      </c>
      <c r="O1031" s="228"/>
      <c r="P1031" s="228"/>
      <c r="Q1031" s="233"/>
      <c r="R1031" s="233"/>
      <c r="S1031" s="233"/>
      <c r="T1031" s="300">
        <v>2016</v>
      </c>
      <c r="U1031" s="233"/>
      <c r="V1031" s="233"/>
      <c r="W1031" s="233"/>
      <c r="X1031" s="233"/>
      <c r="Y1031" s="233"/>
      <c r="Z1031" s="228">
        <v>300</v>
      </c>
      <c r="AA1031" s="228"/>
      <c r="AB1031" s="228"/>
      <c r="AC1031" s="228"/>
      <c r="AD1031" s="228"/>
      <c r="AE1031" s="228"/>
      <c r="AF1031" s="228"/>
      <c r="AG1031" s="228"/>
      <c r="AH1031" s="228"/>
      <c r="AI1031" s="228"/>
      <c r="AJ1031" s="228"/>
      <c r="AK1031" s="228"/>
      <c r="AL1031" s="228"/>
      <c r="AM1031" s="228"/>
      <c r="AN1031" s="228"/>
      <c r="AO1031" s="228"/>
      <c r="AP1031" s="228"/>
      <c r="AQ1031" s="228"/>
      <c r="AR1031" s="228"/>
      <c r="AS1031" s="244"/>
    </row>
    <row r="1032" spans="2:45" s="115" customFormat="1" ht="24" customHeight="1">
      <c r="B1032" s="1835"/>
      <c r="C1032" s="228" t="s">
        <v>684</v>
      </c>
      <c r="D1032" s="228" t="s">
        <v>22371</v>
      </c>
      <c r="E1032" s="244" t="s">
        <v>16914</v>
      </c>
      <c r="F1032" s="228" t="s">
        <v>684</v>
      </c>
      <c r="G1032" s="244">
        <v>1350</v>
      </c>
      <c r="H1032" s="244"/>
      <c r="I1032" s="244"/>
      <c r="J1032" s="244"/>
      <c r="K1032" s="244"/>
      <c r="L1032" s="244"/>
      <c r="M1032" s="244"/>
      <c r="N1032" s="244">
        <v>1350</v>
      </c>
      <c r="O1032" s="244"/>
      <c r="P1032" s="244"/>
      <c r="Q1032" s="244"/>
      <c r="R1032" s="233"/>
      <c r="S1032" s="244"/>
      <c r="T1032" s="300">
        <v>2015</v>
      </c>
      <c r="U1032" s="233"/>
      <c r="V1032" s="233"/>
      <c r="W1032" s="233"/>
      <c r="X1032" s="233"/>
      <c r="Y1032" s="233"/>
      <c r="Z1032" s="244">
        <v>80</v>
      </c>
      <c r="AA1032" s="228"/>
      <c r="AB1032" s="228"/>
      <c r="AC1032" s="443"/>
      <c r="AD1032" s="228"/>
      <c r="AE1032" s="228"/>
      <c r="AF1032" s="228"/>
      <c r="AG1032" s="228"/>
      <c r="AH1032" s="228"/>
      <c r="AI1032" s="228"/>
      <c r="AJ1032" s="228"/>
      <c r="AK1032" s="228"/>
      <c r="AL1032" s="228"/>
      <c r="AM1032" s="228"/>
      <c r="AN1032" s="228"/>
      <c r="AO1032" s="244"/>
      <c r="AP1032" s="244"/>
      <c r="AQ1032" s="244"/>
      <c r="AR1032" s="244"/>
      <c r="AS1032" s="244"/>
    </row>
    <row r="1033" spans="2:45" s="115" customFormat="1" ht="24" customHeight="1">
      <c r="B1033" s="1835"/>
      <c r="C1033" s="228" t="s">
        <v>684</v>
      </c>
      <c r="D1033" s="228" t="s">
        <v>22372</v>
      </c>
      <c r="E1033" s="244" t="s">
        <v>16915</v>
      </c>
      <c r="F1033" s="228" t="s">
        <v>684</v>
      </c>
      <c r="G1033" s="244">
        <v>1994</v>
      </c>
      <c r="H1033" s="244"/>
      <c r="I1033" s="244"/>
      <c r="J1033" s="244"/>
      <c r="K1033" s="244"/>
      <c r="L1033" s="244"/>
      <c r="M1033" s="244"/>
      <c r="N1033" s="244">
        <v>1994</v>
      </c>
      <c r="O1033" s="244"/>
      <c r="P1033" s="244"/>
      <c r="Q1033" s="244"/>
      <c r="R1033" s="233"/>
      <c r="S1033" s="244"/>
      <c r="T1033" s="300">
        <v>2009</v>
      </c>
      <c r="U1033" s="233"/>
      <c r="V1033" s="233"/>
      <c r="W1033" s="233"/>
      <c r="X1033" s="233"/>
      <c r="Y1033" s="233"/>
      <c r="Z1033" s="244">
        <v>50</v>
      </c>
      <c r="AA1033" s="228"/>
      <c r="AB1033" s="228"/>
      <c r="AC1033" s="443"/>
      <c r="AD1033" s="228"/>
      <c r="AE1033" s="228"/>
      <c r="AF1033" s="228"/>
      <c r="AG1033" s="228"/>
      <c r="AH1033" s="228"/>
      <c r="AI1033" s="228"/>
      <c r="AJ1033" s="228"/>
      <c r="AK1033" s="228"/>
      <c r="AL1033" s="228"/>
      <c r="AM1033" s="228"/>
      <c r="AN1033" s="228"/>
      <c r="AO1033" s="244"/>
      <c r="AP1033" s="244"/>
      <c r="AQ1033" s="244"/>
      <c r="AR1033" s="244"/>
      <c r="AS1033" s="244"/>
    </row>
    <row r="1034" spans="2:45" s="115" customFormat="1" ht="24" customHeight="1">
      <c r="B1034" s="1835"/>
      <c r="C1034" s="228" t="s">
        <v>684</v>
      </c>
      <c r="D1034" s="228" t="s">
        <v>22373</v>
      </c>
      <c r="E1034" s="244" t="s">
        <v>16916</v>
      </c>
      <c r="F1034" s="228" t="s">
        <v>684</v>
      </c>
      <c r="G1034" s="244">
        <v>4657</v>
      </c>
      <c r="H1034" s="244"/>
      <c r="I1034" s="244"/>
      <c r="J1034" s="244"/>
      <c r="K1034" s="244"/>
      <c r="L1034" s="244"/>
      <c r="M1034" s="244"/>
      <c r="N1034" s="244">
        <v>1225</v>
      </c>
      <c r="O1034" s="244"/>
      <c r="P1034" s="244"/>
      <c r="Q1034" s="244"/>
      <c r="R1034" s="233"/>
      <c r="S1034" s="244"/>
      <c r="T1034" s="300">
        <v>2011</v>
      </c>
      <c r="U1034" s="233"/>
      <c r="V1034" s="233"/>
      <c r="W1034" s="233"/>
      <c r="X1034" s="233"/>
      <c r="Y1034" s="233"/>
      <c r="Z1034" s="244">
        <v>50</v>
      </c>
      <c r="AA1034" s="228"/>
      <c r="AB1034" s="228"/>
      <c r="AC1034" s="443"/>
      <c r="AD1034" s="228"/>
      <c r="AE1034" s="228"/>
      <c r="AF1034" s="228"/>
      <c r="AG1034" s="228"/>
      <c r="AH1034" s="228"/>
      <c r="AI1034" s="228"/>
      <c r="AJ1034" s="228"/>
      <c r="AK1034" s="228"/>
      <c r="AL1034" s="228"/>
      <c r="AM1034" s="228"/>
      <c r="AN1034" s="228"/>
      <c r="AO1034" s="244"/>
      <c r="AP1034" s="244"/>
      <c r="AQ1034" s="244"/>
      <c r="AR1034" s="244"/>
      <c r="AS1034" s="244"/>
    </row>
    <row r="1035" spans="2:45" s="115" customFormat="1" ht="24" customHeight="1">
      <c r="B1035" s="1835"/>
      <c r="C1035" s="228" t="s">
        <v>684</v>
      </c>
      <c r="D1035" s="244" t="s">
        <v>22372</v>
      </c>
      <c r="E1035" s="260" t="s">
        <v>11984</v>
      </c>
      <c r="F1035" s="228" t="s">
        <v>684</v>
      </c>
      <c r="G1035" s="228">
        <v>700</v>
      </c>
      <c r="H1035" s="228"/>
      <c r="I1035" s="228"/>
      <c r="J1035" s="228"/>
      <c r="K1035" s="228"/>
      <c r="L1035" s="228"/>
      <c r="M1035" s="228"/>
      <c r="N1035" s="228">
        <v>700</v>
      </c>
      <c r="O1035" s="228"/>
      <c r="P1035" s="228"/>
      <c r="Q1035" s="233"/>
      <c r="R1035" s="233"/>
      <c r="S1035" s="233"/>
      <c r="T1035" s="300">
        <v>2009</v>
      </c>
      <c r="U1035" s="233"/>
      <c r="V1035" s="233"/>
      <c r="W1035" s="233"/>
      <c r="X1035" s="233"/>
      <c r="Y1035" s="233"/>
      <c r="Z1035" s="228"/>
      <c r="AA1035" s="228"/>
      <c r="AB1035" s="228"/>
      <c r="AC1035" s="443"/>
      <c r="AD1035" s="228"/>
      <c r="AE1035" s="228"/>
      <c r="AF1035" s="228"/>
      <c r="AG1035" s="228"/>
      <c r="AH1035" s="228"/>
      <c r="AI1035" s="228"/>
      <c r="AJ1035" s="228"/>
      <c r="AK1035" s="228"/>
      <c r="AL1035" s="228"/>
      <c r="AM1035" s="228"/>
      <c r="AN1035" s="228"/>
      <c r="AO1035" s="244"/>
      <c r="AP1035" s="244"/>
      <c r="AQ1035" s="244"/>
      <c r="AR1035" s="244"/>
      <c r="AS1035" s="244"/>
    </row>
    <row r="1036" spans="2:45" s="115" customFormat="1" ht="24" customHeight="1">
      <c r="B1036" s="1835"/>
      <c r="C1036" s="228" t="s">
        <v>684</v>
      </c>
      <c r="D1036" s="244" t="s">
        <v>22374</v>
      </c>
      <c r="E1036" s="260" t="s">
        <v>16917</v>
      </c>
      <c r="F1036" s="228" t="s">
        <v>684</v>
      </c>
      <c r="G1036" s="228">
        <v>2100</v>
      </c>
      <c r="H1036" s="228"/>
      <c r="I1036" s="228"/>
      <c r="J1036" s="228"/>
      <c r="K1036" s="228"/>
      <c r="L1036" s="228"/>
      <c r="M1036" s="228"/>
      <c r="N1036" s="228">
        <v>600</v>
      </c>
      <c r="O1036" s="228"/>
      <c r="P1036" s="228"/>
      <c r="Q1036" s="233"/>
      <c r="R1036" s="244"/>
      <c r="S1036" s="233"/>
      <c r="T1036" s="300">
        <v>2016</v>
      </c>
      <c r="U1036" s="244"/>
      <c r="V1036" s="244"/>
      <c r="W1036" s="244"/>
      <c r="X1036" s="244"/>
      <c r="Y1036" s="244"/>
      <c r="Z1036" s="228"/>
      <c r="AA1036" s="244"/>
      <c r="AB1036" s="244"/>
      <c r="AC1036" s="244"/>
      <c r="AD1036" s="244"/>
      <c r="AE1036" s="244"/>
      <c r="AF1036" s="244"/>
      <c r="AG1036" s="244"/>
      <c r="AH1036" s="244"/>
      <c r="AI1036" s="244"/>
      <c r="AJ1036" s="244"/>
      <c r="AK1036" s="244"/>
      <c r="AL1036" s="244"/>
      <c r="AM1036" s="244"/>
      <c r="AN1036" s="244"/>
      <c r="AO1036" s="244"/>
      <c r="AP1036" s="244"/>
      <c r="AQ1036" s="244"/>
      <c r="AR1036" s="244"/>
      <c r="AS1036" s="244"/>
    </row>
    <row r="1037" spans="2:45" s="115" customFormat="1" ht="24" customHeight="1">
      <c r="B1037" s="1835"/>
      <c r="C1037" s="228" t="s">
        <v>684</v>
      </c>
      <c r="D1037" s="244" t="s">
        <v>22375</v>
      </c>
      <c r="E1037" s="260" t="s">
        <v>22376</v>
      </c>
      <c r="F1037" s="228" t="s">
        <v>684</v>
      </c>
      <c r="G1037" s="228">
        <v>6706</v>
      </c>
      <c r="H1037" s="228">
        <v>841</v>
      </c>
      <c r="I1037" s="228">
        <v>841</v>
      </c>
      <c r="J1037" s="228">
        <v>18</v>
      </c>
      <c r="K1037" s="228">
        <v>40</v>
      </c>
      <c r="L1037" s="228"/>
      <c r="M1037" s="228"/>
      <c r="N1037" s="228">
        <v>779</v>
      </c>
      <c r="O1037" s="228"/>
      <c r="P1037" s="228"/>
      <c r="Q1037" s="233"/>
      <c r="R1037" s="244"/>
      <c r="S1037" s="233"/>
      <c r="T1037" s="300">
        <v>2020</v>
      </c>
      <c r="U1037" s="244"/>
      <c r="V1037" s="244"/>
      <c r="W1037" s="244"/>
      <c r="X1037" s="244"/>
      <c r="Y1037" s="244"/>
      <c r="Z1037" s="228">
        <v>1200</v>
      </c>
      <c r="AA1037" s="244"/>
      <c r="AB1037" s="244"/>
      <c r="AC1037" s="244"/>
      <c r="AD1037" s="244"/>
      <c r="AE1037" s="244"/>
      <c r="AF1037" s="244"/>
      <c r="AG1037" s="244"/>
      <c r="AH1037" s="244"/>
      <c r="AI1037" s="244"/>
      <c r="AJ1037" s="244"/>
      <c r="AK1037" s="244"/>
      <c r="AL1037" s="244"/>
      <c r="AM1037" s="244"/>
      <c r="AN1037" s="244"/>
      <c r="AO1037" s="244"/>
      <c r="AP1037" s="244"/>
      <c r="AQ1037" s="244"/>
      <c r="AR1037" s="244"/>
      <c r="AS1037" s="244"/>
    </row>
    <row r="1038" spans="2:45" s="115" customFormat="1" ht="24" customHeight="1">
      <c r="B1038" s="1835"/>
      <c r="C1038" s="228" t="s">
        <v>684</v>
      </c>
      <c r="D1038" s="228" t="s">
        <v>22377</v>
      </c>
      <c r="E1038" s="228" t="s">
        <v>18420</v>
      </c>
      <c r="F1038" s="228" t="s">
        <v>684</v>
      </c>
      <c r="G1038" s="228">
        <v>17984</v>
      </c>
      <c r="H1038" s="228"/>
      <c r="I1038" s="228"/>
      <c r="J1038" s="228"/>
      <c r="K1038" s="228"/>
      <c r="L1038" s="228"/>
      <c r="M1038" s="228"/>
      <c r="N1038" s="228"/>
      <c r="O1038" s="228"/>
      <c r="P1038" s="228"/>
      <c r="Q1038" s="233"/>
      <c r="R1038" s="244"/>
      <c r="S1038" s="233"/>
      <c r="T1038" s="300">
        <v>2021</v>
      </c>
      <c r="U1038" s="244"/>
      <c r="V1038" s="244"/>
      <c r="W1038" s="244"/>
      <c r="X1038" s="244"/>
      <c r="Y1038" s="244"/>
      <c r="Z1038" s="228"/>
      <c r="AA1038" s="244"/>
      <c r="AB1038" s="244"/>
      <c r="AC1038" s="244"/>
      <c r="AD1038" s="244"/>
      <c r="AE1038" s="244"/>
      <c r="AF1038" s="244"/>
      <c r="AG1038" s="244"/>
      <c r="AH1038" s="244"/>
      <c r="AI1038" s="244"/>
      <c r="AJ1038" s="244"/>
      <c r="AK1038" s="244"/>
      <c r="AL1038" s="244"/>
      <c r="AM1038" s="244"/>
      <c r="AN1038" s="244"/>
      <c r="AO1038" s="244"/>
      <c r="AP1038" s="244"/>
      <c r="AQ1038" s="244"/>
      <c r="AR1038" s="244"/>
      <c r="AS1038" s="244"/>
    </row>
    <row r="1039" spans="2:45" s="115" customFormat="1" ht="24" customHeight="1">
      <c r="B1039" s="1835"/>
      <c r="C1039" s="228" t="s">
        <v>684</v>
      </c>
      <c r="D1039" s="228" t="s">
        <v>22373</v>
      </c>
      <c r="E1039" s="244" t="s">
        <v>16916</v>
      </c>
      <c r="F1039" s="228" t="s">
        <v>12965</v>
      </c>
      <c r="G1039" s="228">
        <v>1225</v>
      </c>
      <c r="H1039" s="228">
        <v>0</v>
      </c>
      <c r="I1039" s="228">
        <v>0</v>
      </c>
      <c r="J1039" s="228"/>
      <c r="K1039" s="244"/>
      <c r="L1039" s="244"/>
      <c r="M1039" s="244"/>
      <c r="N1039" s="244"/>
      <c r="O1039" s="244"/>
      <c r="P1039" s="244"/>
      <c r="Q1039" s="244"/>
      <c r="R1039" s="244"/>
      <c r="S1039" s="244"/>
      <c r="T1039" s="300">
        <v>2011</v>
      </c>
      <c r="U1039" s="244"/>
      <c r="V1039" s="244"/>
      <c r="W1039" s="244"/>
      <c r="X1039" s="244"/>
      <c r="Y1039" s="244"/>
      <c r="Z1039" s="244"/>
      <c r="AA1039" s="244"/>
      <c r="AB1039" s="244"/>
      <c r="AC1039" s="244"/>
      <c r="AD1039" s="244"/>
      <c r="AE1039" s="244"/>
      <c r="AF1039" s="244"/>
      <c r="AG1039" s="244"/>
      <c r="AH1039" s="244"/>
      <c r="AI1039" s="244"/>
      <c r="AJ1039" s="244"/>
      <c r="AK1039" s="244"/>
      <c r="AL1039" s="244"/>
      <c r="AM1039" s="244"/>
      <c r="AN1039" s="244"/>
      <c r="AO1039" s="244"/>
      <c r="AP1039" s="244"/>
      <c r="AQ1039" s="244"/>
      <c r="AR1039" s="244"/>
      <c r="AS1039" s="244"/>
    </row>
    <row r="1040" spans="2:45" s="115" customFormat="1" ht="24" customHeight="1">
      <c r="B1040" s="1835"/>
      <c r="C1040" s="228" t="s">
        <v>12965</v>
      </c>
      <c r="D1040" s="228" t="s">
        <v>22378</v>
      </c>
      <c r="E1040" s="228" t="s">
        <v>16918</v>
      </c>
      <c r="F1040" s="228" t="s">
        <v>14505</v>
      </c>
      <c r="G1040" s="228">
        <v>9814</v>
      </c>
      <c r="H1040" s="228">
        <v>1931</v>
      </c>
      <c r="I1040" s="228">
        <v>2782</v>
      </c>
      <c r="J1040" s="228"/>
      <c r="K1040" s="244"/>
      <c r="L1040" s="244"/>
      <c r="M1040" s="244"/>
      <c r="N1040" s="244"/>
      <c r="O1040" s="244"/>
      <c r="P1040" s="244"/>
      <c r="Q1040" s="244"/>
      <c r="R1040" s="244"/>
      <c r="S1040" s="244"/>
      <c r="T1040" s="300">
        <v>2023</v>
      </c>
      <c r="U1040" s="244"/>
      <c r="V1040" s="244"/>
      <c r="W1040" s="244"/>
      <c r="X1040" s="244"/>
      <c r="Y1040" s="244"/>
      <c r="Z1040" s="244"/>
      <c r="AA1040" s="244"/>
      <c r="AB1040" s="244"/>
      <c r="AC1040" s="244"/>
      <c r="AD1040" s="244"/>
      <c r="AE1040" s="244"/>
      <c r="AF1040" s="244"/>
      <c r="AG1040" s="244"/>
      <c r="AH1040" s="244"/>
      <c r="AI1040" s="244"/>
      <c r="AJ1040" s="244"/>
      <c r="AK1040" s="244"/>
      <c r="AL1040" s="244"/>
      <c r="AM1040" s="244"/>
      <c r="AN1040" s="244"/>
      <c r="AO1040" s="244"/>
      <c r="AP1040" s="244"/>
      <c r="AQ1040" s="244"/>
      <c r="AR1040" s="244"/>
      <c r="AS1040" s="244"/>
    </row>
    <row r="1041" spans="1:45" s="115" customFormat="1" ht="24" customHeight="1">
      <c r="B1041" s="1835"/>
      <c r="C1041" s="228" t="s">
        <v>687</v>
      </c>
      <c r="D1041" s="228"/>
      <c r="E1041" s="260" t="s">
        <v>13894</v>
      </c>
      <c r="F1041" s="228" t="s">
        <v>13895</v>
      </c>
      <c r="G1041" s="228">
        <v>2135</v>
      </c>
      <c r="H1041" s="228"/>
      <c r="I1041" s="228"/>
      <c r="J1041" s="228"/>
      <c r="K1041" s="228"/>
      <c r="L1041" s="228"/>
      <c r="M1041" s="228"/>
      <c r="N1041" s="228"/>
      <c r="O1041" s="228"/>
      <c r="P1041" s="228"/>
      <c r="Q1041" s="233"/>
      <c r="R1041" s="233"/>
      <c r="S1041" s="233"/>
      <c r="T1041" s="300">
        <v>2021</v>
      </c>
      <c r="U1041" s="233"/>
      <c r="V1041" s="233"/>
      <c r="W1041" s="233"/>
      <c r="X1041" s="233"/>
      <c r="Y1041" s="233"/>
      <c r="Z1041" s="228"/>
      <c r="AA1041" s="228"/>
      <c r="AB1041" s="228"/>
      <c r="AC1041" s="443"/>
      <c r="AD1041" s="228"/>
      <c r="AE1041" s="228"/>
      <c r="AF1041" s="228"/>
      <c r="AG1041" s="228"/>
      <c r="AH1041" s="228"/>
      <c r="AI1041" s="228"/>
      <c r="AJ1041" s="228"/>
      <c r="AK1041" s="228"/>
      <c r="AL1041" s="228"/>
      <c r="AM1041" s="228"/>
      <c r="AN1041" s="228"/>
      <c r="AO1041" s="244"/>
      <c r="AP1041" s="244"/>
      <c r="AQ1041" s="244"/>
      <c r="AR1041" s="244"/>
      <c r="AS1041" s="244"/>
    </row>
    <row r="1042" spans="1:45" s="115" customFormat="1" ht="24" customHeight="1">
      <c r="B1042" s="1835"/>
      <c r="C1042" s="228" t="s">
        <v>687</v>
      </c>
      <c r="D1042" s="228"/>
      <c r="E1042" s="260" t="s">
        <v>13896</v>
      </c>
      <c r="F1042" s="228" t="s">
        <v>13897</v>
      </c>
      <c r="G1042" s="228">
        <v>2113</v>
      </c>
      <c r="H1042" s="228"/>
      <c r="I1042" s="228"/>
      <c r="J1042" s="228"/>
      <c r="K1042" s="228"/>
      <c r="L1042" s="228"/>
      <c r="M1042" s="228"/>
      <c r="N1042" s="228"/>
      <c r="O1042" s="228"/>
      <c r="P1042" s="228"/>
      <c r="Q1042" s="233"/>
      <c r="R1042" s="233"/>
      <c r="S1042" s="233"/>
      <c r="T1042" s="300">
        <v>2022</v>
      </c>
      <c r="U1042" s="233"/>
      <c r="V1042" s="233"/>
      <c r="W1042" s="233"/>
      <c r="X1042" s="233"/>
      <c r="Y1042" s="233"/>
      <c r="Z1042" s="228"/>
      <c r="AA1042" s="228"/>
      <c r="AB1042" s="228"/>
      <c r="AC1042" s="443"/>
      <c r="AD1042" s="228"/>
      <c r="AE1042" s="228"/>
      <c r="AF1042" s="228"/>
      <c r="AG1042" s="228"/>
      <c r="AH1042" s="228"/>
      <c r="AI1042" s="228"/>
      <c r="AJ1042" s="228"/>
      <c r="AK1042" s="228"/>
      <c r="AL1042" s="228"/>
      <c r="AM1042" s="228"/>
      <c r="AN1042" s="228"/>
      <c r="AO1042" s="244"/>
      <c r="AP1042" s="244"/>
      <c r="AQ1042" s="244"/>
      <c r="AR1042" s="244"/>
      <c r="AS1042" s="244"/>
    </row>
    <row r="1043" spans="1:45" s="115" customFormat="1" ht="24" customHeight="1">
      <c r="B1043" s="1835"/>
      <c r="C1043" s="228" t="s">
        <v>687</v>
      </c>
      <c r="D1043" s="228"/>
      <c r="E1043" s="260" t="s">
        <v>13898</v>
      </c>
      <c r="F1043" s="228" t="s">
        <v>13899</v>
      </c>
      <c r="G1043" s="228">
        <v>2320</v>
      </c>
      <c r="H1043" s="228"/>
      <c r="I1043" s="228"/>
      <c r="J1043" s="228"/>
      <c r="K1043" s="228"/>
      <c r="L1043" s="228"/>
      <c r="M1043" s="228"/>
      <c r="N1043" s="228"/>
      <c r="O1043" s="228"/>
      <c r="P1043" s="228"/>
      <c r="Q1043" s="233"/>
      <c r="R1043" s="233"/>
      <c r="S1043" s="233"/>
      <c r="T1043" s="300">
        <v>2022</v>
      </c>
      <c r="U1043" s="233"/>
      <c r="V1043" s="233"/>
      <c r="W1043" s="233"/>
      <c r="X1043" s="233"/>
      <c r="Y1043" s="233"/>
      <c r="Z1043" s="228"/>
      <c r="AA1043" s="228"/>
      <c r="AB1043" s="228"/>
      <c r="AC1043" s="443"/>
      <c r="AD1043" s="228"/>
      <c r="AE1043" s="228"/>
      <c r="AF1043" s="228"/>
      <c r="AG1043" s="228"/>
      <c r="AH1043" s="228"/>
      <c r="AI1043" s="228"/>
      <c r="AJ1043" s="228"/>
      <c r="AK1043" s="228"/>
      <c r="AL1043" s="228"/>
      <c r="AM1043" s="228"/>
      <c r="AN1043" s="228"/>
      <c r="AO1043" s="244"/>
      <c r="AP1043" s="244"/>
      <c r="AQ1043" s="244"/>
      <c r="AR1043" s="244"/>
      <c r="AS1043" s="244"/>
    </row>
    <row r="1044" spans="1:45" s="115" customFormat="1" ht="24" customHeight="1">
      <c r="B1044" s="1835"/>
      <c r="C1044" s="228" t="s">
        <v>687</v>
      </c>
      <c r="D1044" s="228"/>
      <c r="E1044" s="260" t="s">
        <v>13900</v>
      </c>
      <c r="F1044" s="228" t="s">
        <v>13901</v>
      </c>
      <c r="G1044" s="228">
        <v>2320</v>
      </c>
      <c r="H1044" s="228">
        <v>46</v>
      </c>
      <c r="I1044" s="228">
        <v>46</v>
      </c>
      <c r="J1044" s="228"/>
      <c r="K1044" s="228"/>
      <c r="L1044" s="228"/>
      <c r="M1044" s="228"/>
      <c r="N1044" s="228"/>
      <c r="O1044" s="228"/>
      <c r="P1044" s="228"/>
      <c r="Q1044" s="233"/>
      <c r="R1044" s="233"/>
      <c r="S1044" s="233"/>
      <c r="T1044" s="300">
        <v>2022</v>
      </c>
      <c r="U1044" s="233"/>
      <c r="V1044" s="233"/>
      <c r="W1044" s="233"/>
      <c r="X1044" s="233"/>
      <c r="Y1044" s="233"/>
      <c r="Z1044" s="228">
        <v>570</v>
      </c>
      <c r="AA1044" s="228"/>
      <c r="AB1044" s="228"/>
      <c r="AC1044" s="443"/>
      <c r="AD1044" s="228"/>
      <c r="AE1044" s="228"/>
      <c r="AF1044" s="228"/>
      <c r="AG1044" s="228"/>
      <c r="AH1044" s="228"/>
      <c r="AI1044" s="228"/>
      <c r="AJ1044" s="228"/>
      <c r="AK1044" s="228"/>
      <c r="AL1044" s="228"/>
      <c r="AM1044" s="228"/>
      <c r="AN1044" s="228"/>
      <c r="AO1044" s="244"/>
      <c r="AP1044" s="244"/>
      <c r="AQ1044" s="244"/>
      <c r="AR1044" s="244"/>
      <c r="AS1044" s="244"/>
    </row>
    <row r="1045" spans="1:45" s="115" customFormat="1" ht="24" customHeight="1">
      <c r="B1045" s="1835"/>
      <c r="C1045" s="228" t="s">
        <v>697</v>
      </c>
      <c r="D1045" s="228"/>
      <c r="E1045" s="260" t="s">
        <v>13004</v>
      </c>
      <c r="F1045" s="228" t="s">
        <v>697</v>
      </c>
      <c r="G1045" s="228">
        <v>3203</v>
      </c>
      <c r="H1045" s="228"/>
      <c r="I1045" s="228"/>
      <c r="J1045" s="228">
        <v>6.5</v>
      </c>
      <c r="K1045" s="228">
        <v>15</v>
      </c>
      <c r="L1045" s="228"/>
      <c r="M1045" s="228"/>
      <c r="N1045" s="228">
        <v>1768</v>
      </c>
      <c r="O1045" s="228"/>
      <c r="P1045" s="228"/>
      <c r="Q1045" s="233"/>
      <c r="R1045" s="233"/>
      <c r="S1045" s="233"/>
      <c r="T1045" s="300">
        <v>2016</v>
      </c>
      <c r="U1045" s="233"/>
      <c r="V1045" s="233"/>
      <c r="W1045" s="233"/>
      <c r="X1045" s="233"/>
      <c r="Y1045" s="233"/>
      <c r="Z1045" s="228"/>
      <c r="AA1045" s="228"/>
      <c r="AB1045" s="228"/>
      <c r="AC1045" s="443"/>
      <c r="AD1045" s="228"/>
      <c r="AE1045" s="228"/>
      <c r="AF1045" s="228"/>
      <c r="AG1045" s="228"/>
      <c r="AH1045" s="228"/>
      <c r="AI1045" s="228"/>
      <c r="AJ1045" s="228"/>
      <c r="AK1045" s="228"/>
      <c r="AL1045" s="228"/>
      <c r="AM1045" s="228"/>
      <c r="AN1045" s="228"/>
      <c r="AO1045" s="244"/>
      <c r="AP1045" s="244"/>
      <c r="AQ1045" s="244"/>
      <c r="AR1045" s="244"/>
      <c r="AS1045" s="244"/>
    </row>
    <row r="1046" spans="1:45" s="115" customFormat="1" ht="24" customHeight="1">
      <c r="B1046" s="1835"/>
      <c r="C1046" s="228" t="s">
        <v>697</v>
      </c>
      <c r="D1046" s="228"/>
      <c r="E1046" s="260" t="s">
        <v>13005</v>
      </c>
      <c r="F1046" s="228" t="s">
        <v>697</v>
      </c>
      <c r="G1046" s="228">
        <v>1306</v>
      </c>
      <c r="H1046" s="228"/>
      <c r="I1046" s="228"/>
      <c r="J1046" s="228">
        <v>15</v>
      </c>
      <c r="K1046" s="228">
        <v>28</v>
      </c>
      <c r="L1046" s="228"/>
      <c r="M1046" s="228"/>
      <c r="N1046" s="228">
        <v>420</v>
      </c>
      <c r="O1046" s="228"/>
      <c r="P1046" s="228"/>
      <c r="Q1046" s="233"/>
      <c r="R1046" s="233"/>
      <c r="S1046" s="233"/>
      <c r="T1046" s="300">
        <v>2016</v>
      </c>
      <c r="U1046" s="233"/>
      <c r="V1046" s="233"/>
      <c r="W1046" s="233"/>
      <c r="X1046" s="233"/>
      <c r="Y1046" s="233"/>
      <c r="Z1046" s="228"/>
      <c r="AA1046" s="228"/>
      <c r="AB1046" s="228"/>
      <c r="AC1046" s="443"/>
      <c r="AD1046" s="228"/>
      <c r="AE1046" s="228"/>
      <c r="AF1046" s="228"/>
      <c r="AG1046" s="228"/>
      <c r="AH1046" s="228"/>
      <c r="AI1046" s="228"/>
      <c r="AJ1046" s="228"/>
      <c r="AK1046" s="228"/>
      <c r="AL1046" s="228"/>
      <c r="AM1046" s="228"/>
      <c r="AN1046" s="228"/>
      <c r="AO1046" s="244"/>
      <c r="AP1046" s="244"/>
      <c r="AQ1046" s="244"/>
      <c r="AR1046" s="244"/>
      <c r="AS1046" s="244"/>
    </row>
    <row r="1047" spans="1:45" s="115" customFormat="1" ht="24" customHeight="1">
      <c r="B1047" s="1835"/>
      <c r="C1047" s="228" t="s">
        <v>2033</v>
      </c>
      <c r="D1047" s="228"/>
      <c r="E1047" s="260" t="s">
        <v>22379</v>
      </c>
      <c r="F1047" s="228" t="s">
        <v>2033</v>
      </c>
      <c r="G1047" s="228">
        <v>420</v>
      </c>
      <c r="H1047" s="228"/>
      <c r="I1047" s="228"/>
      <c r="J1047" s="228">
        <v>15</v>
      </c>
      <c r="K1047" s="228">
        <v>28</v>
      </c>
      <c r="L1047" s="228"/>
      <c r="M1047" s="228"/>
      <c r="N1047" s="228">
        <v>420</v>
      </c>
      <c r="O1047" s="228"/>
      <c r="P1047" s="228"/>
      <c r="Q1047" s="233"/>
      <c r="R1047" s="233"/>
      <c r="S1047" s="233"/>
      <c r="T1047" s="300">
        <v>2024</v>
      </c>
      <c r="U1047" s="233">
        <v>7900</v>
      </c>
      <c r="V1047" s="233"/>
      <c r="W1047" s="233"/>
      <c r="X1047" s="233"/>
      <c r="Y1047" s="233"/>
      <c r="Z1047" s="228">
        <v>7900</v>
      </c>
      <c r="AA1047" s="228"/>
      <c r="AB1047" s="228"/>
      <c r="AC1047" s="443"/>
      <c r="AD1047" s="228"/>
      <c r="AE1047" s="228"/>
      <c r="AF1047" s="228"/>
      <c r="AG1047" s="228"/>
      <c r="AH1047" s="228"/>
      <c r="AI1047" s="228"/>
      <c r="AJ1047" s="228"/>
      <c r="AK1047" s="228"/>
      <c r="AL1047" s="228"/>
      <c r="AM1047" s="228"/>
      <c r="AN1047" s="228"/>
      <c r="AO1047" s="244"/>
      <c r="AP1047" s="244"/>
      <c r="AQ1047" s="244"/>
      <c r="AR1047" s="244"/>
      <c r="AS1047" s="244"/>
    </row>
    <row r="1048" spans="1:45" s="115" customFormat="1" ht="24" customHeight="1">
      <c r="B1048" s="1835"/>
      <c r="C1048" s="228" t="s">
        <v>697</v>
      </c>
      <c r="D1048" s="228"/>
      <c r="E1048" s="260" t="s">
        <v>15853</v>
      </c>
      <c r="F1048" s="228" t="s">
        <v>697</v>
      </c>
      <c r="G1048" s="228">
        <v>40890</v>
      </c>
      <c r="H1048" s="228"/>
      <c r="I1048" s="228"/>
      <c r="J1048" s="228">
        <v>10</v>
      </c>
      <c r="K1048" s="228">
        <v>400</v>
      </c>
      <c r="L1048" s="228">
        <v>5</v>
      </c>
      <c r="M1048" s="228">
        <v>8</v>
      </c>
      <c r="N1048" s="228">
        <v>7223</v>
      </c>
      <c r="O1048" s="228"/>
      <c r="P1048" s="228">
        <v>100</v>
      </c>
      <c r="Q1048" s="233"/>
      <c r="R1048" s="233"/>
      <c r="S1048" s="233"/>
      <c r="T1048" s="300">
        <v>2005</v>
      </c>
      <c r="U1048" s="233"/>
      <c r="V1048" s="233"/>
      <c r="W1048" s="233"/>
      <c r="X1048" s="233"/>
      <c r="Y1048" s="233"/>
      <c r="Z1048" s="228">
        <v>1900</v>
      </c>
      <c r="AA1048" s="228"/>
      <c r="AB1048" s="228"/>
      <c r="AC1048" s="443"/>
      <c r="AD1048" s="228"/>
      <c r="AE1048" s="228"/>
      <c r="AF1048" s="228"/>
      <c r="AG1048" s="228"/>
      <c r="AH1048" s="228"/>
      <c r="AI1048" s="228"/>
      <c r="AJ1048" s="228"/>
      <c r="AK1048" s="228"/>
      <c r="AL1048" s="228"/>
      <c r="AM1048" s="228"/>
      <c r="AN1048" s="228"/>
      <c r="AO1048" s="244"/>
      <c r="AP1048" s="244"/>
      <c r="AQ1048" s="244"/>
      <c r="AR1048" s="244"/>
      <c r="AS1048" s="244"/>
    </row>
    <row r="1049" spans="1:45" s="115" customFormat="1" ht="35.1" customHeight="1">
      <c r="B1049" s="1835"/>
      <c r="C1049" s="228" t="s">
        <v>697</v>
      </c>
      <c r="D1049" s="228"/>
      <c r="E1049" s="260" t="s">
        <v>26379</v>
      </c>
      <c r="F1049" s="228" t="s">
        <v>697</v>
      </c>
      <c r="G1049" s="228">
        <v>7957</v>
      </c>
      <c r="H1049" s="228"/>
      <c r="I1049" s="228"/>
      <c r="J1049" s="228">
        <v>1.5</v>
      </c>
      <c r="K1049" s="228">
        <v>11600</v>
      </c>
      <c r="L1049" s="228"/>
      <c r="M1049" s="228"/>
      <c r="N1049" s="228">
        <v>7957</v>
      </c>
      <c r="O1049" s="228"/>
      <c r="P1049" s="228"/>
      <c r="Q1049" s="233"/>
      <c r="R1049" s="233"/>
      <c r="S1049" s="400" t="s">
        <v>16921</v>
      </c>
      <c r="T1049" s="300">
        <v>2015</v>
      </c>
      <c r="U1049" s="233"/>
      <c r="V1049" s="233"/>
      <c r="W1049" s="233"/>
      <c r="X1049" s="233"/>
      <c r="Y1049" s="233"/>
      <c r="Z1049" s="228">
        <v>114</v>
      </c>
      <c r="AA1049" s="228"/>
      <c r="AB1049" s="228"/>
      <c r="AC1049" s="443"/>
      <c r="AD1049" s="228"/>
      <c r="AE1049" s="228"/>
      <c r="AF1049" s="228"/>
      <c r="AG1049" s="228"/>
      <c r="AH1049" s="228"/>
      <c r="AI1049" s="228"/>
      <c r="AJ1049" s="228"/>
      <c r="AK1049" s="228"/>
      <c r="AL1049" s="228"/>
      <c r="AM1049" s="228"/>
      <c r="AN1049" s="228"/>
      <c r="AO1049" s="244"/>
      <c r="AP1049" s="244"/>
      <c r="AQ1049" s="244"/>
      <c r="AR1049" s="244"/>
      <c r="AS1049" s="244"/>
    </row>
    <row r="1050" spans="1:45" s="1821" customFormat="1" ht="24" customHeight="1">
      <c r="B1050" s="1834" t="s">
        <v>59</v>
      </c>
      <c r="C1050" s="318" t="s">
        <v>55</v>
      </c>
      <c r="D1050" s="318"/>
      <c r="E1050" s="809">
        <f>COUNTA(E1051:E1136)</f>
        <v>86</v>
      </c>
      <c r="F1050" s="318"/>
      <c r="G1050" s="318">
        <f>SUM(G1051:G1136)</f>
        <v>1047895.791</v>
      </c>
      <c r="H1050" s="318">
        <f>SUM(H1051:H1136)</f>
        <v>19461.989999999998</v>
      </c>
      <c r="I1050" s="318">
        <f>SUM(I1051:I1136)</f>
        <v>34018.17</v>
      </c>
      <c r="J1050" s="318"/>
      <c r="K1050" s="318"/>
      <c r="L1050" s="318"/>
      <c r="M1050" s="318"/>
      <c r="N1050" s="318"/>
      <c r="O1050" s="318"/>
      <c r="P1050" s="318"/>
      <c r="Q1050" s="349"/>
      <c r="R1050" s="349"/>
      <c r="S1050" s="314"/>
      <c r="T1050" s="300"/>
      <c r="U1050" s="349"/>
      <c r="V1050" s="349"/>
      <c r="W1050" s="349"/>
      <c r="X1050" s="349"/>
      <c r="Y1050" s="349"/>
      <c r="Z1050" s="318"/>
      <c r="AA1050" s="318"/>
      <c r="AB1050" s="318"/>
      <c r="AC1050" s="461"/>
      <c r="AD1050" s="318"/>
      <c r="AE1050" s="318"/>
      <c r="AF1050" s="318"/>
      <c r="AG1050" s="318"/>
      <c r="AH1050" s="318"/>
      <c r="AI1050" s="318"/>
      <c r="AJ1050" s="318"/>
      <c r="AK1050" s="318"/>
      <c r="AL1050" s="318"/>
      <c r="AM1050" s="318"/>
      <c r="AN1050" s="318"/>
      <c r="AO1050" s="380"/>
      <c r="AP1050" s="380"/>
      <c r="AQ1050" s="380"/>
      <c r="AR1050" s="380"/>
      <c r="AS1050" s="380"/>
    </row>
    <row r="1051" spans="1:45" ht="24" customHeight="1">
      <c r="A1051" s="115"/>
      <c r="B1051" s="1817"/>
      <c r="C1051" s="228" t="s">
        <v>13022</v>
      </c>
      <c r="D1051" s="470" t="s">
        <v>22874</v>
      </c>
      <c r="E1051" s="291" t="s">
        <v>13023</v>
      </c>
      <c r="F1051" s="228" t="s">
        <v>13022</v>
      </c>
      <c r="G1051" s="228">
        <v>2300</v>
      </c>
      <c r="H1051" s="228"/>
      <c r="I1051" s="228"/>
      <c r="J1051" s="228"/>
      <c r="K1051" s="228"/>
      <c r="L1051" s="228"/>
      <c r="M1051" s="228"/>
      <c r="N1051" s="228"/>
      <c r="O1051" s="228"/>
      <c r="P1051" s="228"/>
      <c r="Q1051" s="233"/>
      <c r="R1051" s="233"/>
      <c r="S1051" s="227"/>
      <c r="T1051" s="300">
        <v>2011</v>
      </c>
      <c r="U1051" s="233"/>
      <c r="V1051" s="233"/>
      <c r="W1051" s="233"/>
      <c r="X1051" s="233"/>
      <c r="Y1051" s="233"/>
      <c r="Z1051" s="228"/>
      <c r="AA1051" s="228"/>
      <c r="AB1051" s="228"/>
      <c r="AC1051" s="443"/>
      <c r="AD1051" s="228"/>
      <c r="AE1051" s="228"/>
      <c r="AF1051" s="228"/>
      <c r="AG1051" s="228"/>
      <c r="AH1051" s="228"/>
      <c r="AI1051" s="228"/>
      <c r="AJ1051" s="228"/>
      <c r="AK1051" s="228"/>
      <c r="AL1051" s="228"/>
      <c r="AM1051" s="228"/>
      <c r="AN1051" s="228"/>
      <c r="AO1051" s="244"/>
      <c r="AP1051" s="244"/>
      <c r="AQ1051" s="244"/>
      <c r="AR1051" s="244"/>
      <c r="AS1051" s="244"/>
    </row>
    <row r="1052" spans="1:45" ht="24" customHeight="1">
      <c r="A1052" s="115"/>
      <c r="B1052" s="1817"/>
      <c r="C1052" s="228" t="s">
        <v>13022</v>
      </c>
      <c r="D1052" s="470" t="s">
        <v>22875</v>
      </c>
      <c r="E1052" s="291" t="s">
        <v>18424</v>
      </c>
      <c r="F1052" s="228" t="s">
        <v>13022</v>
      </c>
      <c r="G1052" s="228">
        <v>2880</v>
      </c>
      <c r="H1052" s="228"/>
      <c r="I1052" s="228"/>
      <c r="J1052" s="228"/>
      <c r="K1052" s="228"/>
      <c r="L1052" s="228"/>
      <c r="M1052" s="228"/>
      <c r="N1052" s="228"/>
      <c r="O1052" s="228"/>
      <c r="P1052" s="228"/>
      <c r="Q1052" s="233"/>
      <c r="R1052" s="233"/>
      <c r="S1052" s="227"/>
      <c r="T1052" s="300">
        <v>2012</v>
      </c>
      <c r="U1052" s="233"/>
      <c r="V1052" s="233"/>
      <c r="W1052" s="233"/>
      <c r="X1052" s="233"/>
      <c r="Y1052" s="233"/>
      <c r="Z1052" s="228"/>
      <c r="AA1052" s="228"/>
      <c r="AB1052" s="228"/>
      <c r="AC1052" s="443"/>
      <c r="AD1052" s="228"/>
      <c r="AE1052" s="228"/>
      <c r="AF1052" s="228"/>
      <c r="AG1052" s="228"/>
      <c r="AH1052" s="228"/>
      <c r="AI1052" s="228"/>
      <c r="AJ1052" s="228"/>
      <c r="AK1052" s="228"/>
      <c r="AL1052" s="228"/>
      <c r="AM1052" s="228"/>
      <c r="AN1052" s="228"/>
      <c r="AO1052" s="244"/>
      <c r="AP1052" s="244"/>
      <c r="AQ1052" s="244"/>
      <c r="AR1052" s="244"/>
      <c r="AS1052" s="244"/>
    </row>
    <row r="1053" spans="1:45" ht="24" customHeight="1">
      <c r="A1053" s="115"/>
      <c r="B1053" s="1817"/>
      <c r="C1053" s="228" t="s">
        <v>13022</v>
      </c>
      <c r="D1053" s="470" t="s">
        <v>22876</v>
      </c>
      <c r="E1053" s="291" t="s">
        <v>18423</v>
      </c>
      <c r="F1053" s="228" t="s">
        <v>13022</v>
      </c>
      <c r="G1053" s="228">
        <v>2243</v>
      </c>
      <c r="H1053" s="228"/>
      <c r="I1053" s="228"/>
      <c r="J1053" s="228"/>
      <c r="K1053" s="228"/>
      <c r="L1053" s="228"/>
      <c r="M1053" s="228"/>
      <c r="N1053" s="228"/>
      <c r="O1053" s="228"/>
      <c r="P1053" s="228"/>
      <c r="Q1053" s="233"/>
      <c r="R1053" s="233"/>
      <c r="S1053" s="227"/>
      <c r="T1053" s="300">
        <v>2021</v>
      </c>
      <c r="U1053" s="233"/>
      <c r="V1053" s="233"/>
      <c r="W1053" s="233"/>
      <c r="X1053" s="233"/>
      <c r="Y1053" s="233"/>
      <c r="Z1053" s="228">
        <v>34600</v>
      </c>
      <c r="AA1053" s="228"/>
      <c r="AB1053" s="228"/>
      <c r="AC1053" s="443"/>
      <c r="AD1053" s="228"/>
      <c r="AE1053" s="228"/>
      <c r="AF1053" s="228"/>
      <c r="AG1053" s="228"/>
      <c r="AH1053" s="228"/>
      <c r="AI1053" s="228"/>
      <c r="AJ1053" s="228"/>
      <c r="AK1053" s="228"/>
      <c r="AL1053" s="228"/>
      <c r="AM1053" s="228"/>
      <c r="AN1053" s="228"/>
      <c r="AO1053" s="244"/>
      <c r="AP1053" s="244"/>
      <c r="AQ1053" s="244"/>
      <c r="AR1053" s="244"/>
      <c r="AS1053" s="244"/>
    </row>
    <row r="1054" spans="1:45" ht="24" customHeight="1">
      <c r="A1054" s="115"/>
      <c r="B1054" s="1817"/>
      <c r="C1054" s="228" t="s">
        <v>13022</v>
      </c>
      <c r="D1054" s="470" t="s">
        <v>22877</v>
      </c>
      <c r="E1054" s="291" t="s">
        <v>13024</v>
      </c>
      <c r="F1054" s="228" t="s">
        <v>13022</v>
      </c>
      <c r="G1054" s="228">
        <v>1024.7909999999999</v>
      </c>
      <c r="H1054" s="228"/>
      <c r="I1054" s="228"/>
      <c r="J1054" s="228"/>
      <c r="K1054" s="228"/>
      <c r="L1054" s="228"/>
      <c r="M1054" s="228"/>
      <c r="N1054" s="228"/>
      <c r="O1054" s="228"/>
      <c r="P1054" s="228"/>
      <c r="Q1054" s="233"/>
      <c r="R1054" s="233"/>
      <c r="S1054" s="227"/>
      <c r="T1054" s="300">
        <v>2008</v>
      </c>
      <c r="U1054" s="233"/>
      <c r="V1054" s="233"/>
      <c r="W1054" s="233"/>
      <c r="X1054" s="233"/>
      <c r="Y1054" s="233"/>
      <c r="Z1054" s="228"/>
      <c r="AA1054" s="228"/>
      <c r="AB1054" s="228"/>
      <c r="AC1054" s="443"/>
      <c r="AD1054" s="228"/>
      <c r="AE1054" s="228"/>
      <c r="AF1054" s="228"/>
      <c r="AG1054" s="228"/>
      <c r="AH1054" s="228"/>
      <c r="AI1054" s="228"/>
      <c r="AJ1054" s="228"/>
      <c r="AK1054" s="228"/>
      <c r="AL1054" s="228"/>
      <c r="AM1054" s="228"/>
      <c r="AN1054" s="228"/>
      <c r="AO1054" s="244"/>
      <c r="AP1054" s="244"/>
      <c r="AQ1054" s="244"/>
      <c r="AR1054" s="244"/>
      <c r="AS1054" s="244"/>
    </row>
    <row r="1055" spans="1:45" ht="24" customHeight="1">
      <c r="A1055" s="115"/>
      <c r="B1055" s="1817"/>
      <c r="C1055" s="228" t="s">
        <v>13022</v>
      </c>
      <c r="D1055" s="714" t="s">
        <v>22543</v>
      </c>
      <c r="E1055" s="291" t="s">
        <v>15856</v>
      </c>
      <c r="F1055" s="227" t="s">
        <v>13910</v>
      </c>
      <c r="G1055" s="228">
        <v>2243</v>
      </c>
      <c r="H1055" s="228">
        <v>0</v>
      </c>
      <c r="I1055" s="228">
        <v>0</v>
      </c>
      <c r="J1055" s="228"/>
      <c r="K1055" s="228">
        <v>30</v>
      </c>
      <c r="L1055" s="228"/>
      <c r="M1055" s="228"/>
      <c r="N1055" s="228">
        <f>J1055*K1055</f>
        <v>0</v>
      </c>
      <c r="O1055" s="730">
        <v>0</v>
      </c>
      <c r="P1055" s="730">
        <v>0</v>
      </c>
      <c r="Q1055" s="233"/>
      <c r="R1055" s="233"/>
      <c r="S1055" s="227"/>
      <c r="T1055" s="300">
        <v>2020</v>
      </c>
      <c r="U1055" s="233"/>
      <c r="V1055" s="233"/>
      <c r="W1055" s="233"/>
      <c r="X1055" s="233"/>
      <c r="Y1055" s="233"/>
      <c r="Z1055" s="228"/>
      <c r="AA1055" s="228"/>
      <c r="AB1055" s="228"/>
      <c r="AC1055" s="443"/>
      <c r="AD1055" s="228"/>
      <c r="AE1055" s="228"/>
      <c r="AF1055" s="228"/>
      <c r="AG1055" s="228"/>
      <c r="AH1055" s="228"/>
      <c r="AI1055" s="228"/>
      <c r="AJ1055" s="228"/>
      <c r="AK1055" s="228"/>
      <c r="AL1055" s="228"/>
      <c r="AM1055" s="228"/>
      <c r="AN1055" s="228"/>
      <c r="AO1055" s="244"/>
      <c r="AP1055" s="244"/>
      <c r="AQ1055" s="244"/>
      <c r="AR1055" s="244"/>
      <c r="AS1055" s="244"/>
    </row>
    <row r="1056" spans="1:45" ht="24" customHeight="1">
      <c r="A1056" s="115"/>
      <c r="B1056" s="1817"/>
      <c r="C1056" s="228" t="s">
        <v>13022</v>
      </c>
      <c r="D1056" s="470" t="s">
        <v>22543</v>
      </c>
      <c r="E1056" s="291" t="s">
        <v>22952</v>
      </c>
      <c r="F1056" s="227" t="s">
        <v>13910</v>
      </c>
      <c r="G1056" s="228">
        <v>1786</v>
      </c>
      <c r="H1056" s="228">
        <v>0</v>
      </c>
      <c r="I1056" s="228">
        <v>0</v>
      </c>
      <c r="J1056" s="228">
        <v>21</v>
      </c>
      <c r="K1056" s="242">
        <v>6.5</v>
      </c>
      <c r="L1056" s="228">
        <v>2</v>
      </c>
      <c r="M1056" s="228"/>
      <c r="N1056" s="228">
        <f>J1056*K1056*L1056</f>
        <v>273</v>
      </c>
      <c r="O1056" s="730">
        <v>0</v>
      </c>
      <c r="P1056" s="730">
        <v>0</v>
      </c>
      <c r="Q1056" s="233"/>
      <c r="R1056" s="233"/>
      <c r="S1056" s="227"/>
      <c r="T1056" s="300">
        <v>2020</v>
      </c>
      <c r="U1056" s="233"/>
      <c r="V1056" s="233"/>
      <c r="W1056" s="233"/>
      <c r="X1056" s="233"/>
      <c r="Y1056" s="233"/>
      <c r="Z1056" s="228"/>
      <c r="AA1056" s="228"/>
      <c r="AB1056" s="228"/>
      <c r="AC1056" s="443"/>
      <c r="AD1056" s="228"/>
      <c r="AE1056" s="228"/>
      <c r="AF1056" s="228"/>
      <c r="AG1056" s="228"/>
      <c r="AH1056" s="228"/>
      <c r="AI1056" s="228"/>
      <c r="AJ1056" s="228"/>
      <c r="AK1056" s="228"/>
      <c r="AL1056" s="228"/>
      <c r="AM1056" s="228"/>
      <c r="AN1056" s="228"/>
      <c r="AO1056" s="244"/>
      <c r="AP1056" s="244"/>
      <c r="AQ1056" s="244"/>
      <c r="AR1056" s="244"/>
      <c r="AS1056" s="244" t="s">
        <v>13933</v>
      </c>
    </row>
    <row r="1057" spans="1:45" ht="24" customHeight="1">
      <c r="A1057" s="115"/>
      <c r="B1057" s="1817"/>
      <c r="C1057" s="228" t="s">
        <v>13022</v>
      </c>
      <c r="D1057" s="470" t="s">
        <v>22543</v>
      </c>
      <c r="E1057" s="260" t="s">
        <v>18425</v>
      </c>
      <c r="F1057" s="228" t="s">
        <v>13910</v>
      </c>
      <c r="G1057" s="228">
        <v>10720</v>
      </c>
      <c r="H1057" s="228">
        <v>1076.3800000000001</v>
      </c>
      <c r="I1057" s="228">
        <v>226</v>
      </c>
      <c r="J1057" s="228"/>
      <c r="K1057" s="244"/>
      <c r="L1057" s="228"/>
      <c r="M1057" s="244"/>
      <c r="N1057" s="244"/>
      <c r="O1057" s="244"/>
      <c r="P1057" s="244"/>
      <c r="Q1057" s="244"/>
      <c r="R1057" s="233"/>
      <c r="S1057" s="244"/>
      <c r="T1057" s="300">
        <v>2022</v>
      </c>
      <c r="U1057" s="233"/>
      <c r="V1057" s="233"/>
      <c r="W1057" s="233"/>
      <c r="X1057" s="233"/>
      <c r="Y1057" s="233"/>
      <c r="Z1057" s="244"/>
      <c r="AA1057" s="228"/>
      <c r="AB1057" s="228"/>
      <c r="AC1057" s="443"/>
      <c r="AD1057" s="228"/>
      <c r="AE1057" s="228"/>
      <c r="AF1057" s="228"/>
      <c r="AG1057" s="228"/>
      <c r="AH1057" s="228"/>
      <c r="AI1057" s="228"/>
      <c r="AJ1057" s="228"/>
      <c r="AK1057" s="228"/>
      <c r="AL1057" s="228"/>
      <c r="AM1057" s="228"/>
      <c r="AN1057" s="228"/>
      <c r="AO1057" s="244"/>
      <c r="AP1057" s="244"/>
      <c r="AQ1057" s="244"/>
      <c r="AR1057" s="244"/>
      <c r="AS1057" s="244"/>
    </row>
    <row r="1058" spans="1:45" ht="24" customHeight="1">
      <c r="A1058" s="115"/>
      <c r="B1058" s="1817"/>
      <c r="C1058" s="228" t="s">
        <v>4126</v>
      </c>
      <c r="D1058" s="228" t="s">
        <v>22878</v>
      </c>
      <c r="E1058" s="260" t="s">
        <v>22879</v>
      </c>
      <c r="F1058" s="228" t="s">
        <v>4126</v>
      </c>
      <c r="G1058" s="228">
        <v>13239</v>
      </c>
      <c r="H1058" s="228">
        <v>342</v>
      </c>
      <c r="I1058" s="228">
        <v>342</v>
      </c>
      <c r="J1058" s="228"/>
      <c r="K1058" s="228"/>
      <c r="L1058" s="228"/>
      <c r="M1058" s="228"/>
      <c r="N1058" s="228">
        <v>342</v>
      </c>
      <c r="O1058" s="228"/>
      <c r="P1058" s="228"/>
      <c r="Q1058" s="233"/>
      <c r="R1058" s="233"/>
      <c r="S1058" s="227"/>
      <c r="T1058" s="300">
        <v>2006</v>
      </c>
      <c r="U1058" s="233"/>
      <c r="V1058" s="233"/>
      <c r="W1058" s="233"/>
      <c r="X1058" s="233"/>
      <c r="Y1058" s="233"/>
      <c r="Z1058" s="228">
        <v>600</v>
      </c>
      <c r="AA1058" s="228"/>
      <c r="AB1058" s="228"/>
      <c r="AC1058" s="443"/>
      <c r="AD1058" s="228"/>
      <c r="AE1058" s="228"/>
      <c r="AF1058" s="228"/>
      <c r="AG1058" s="228"/>
      <c r="AH1058" s="228"/>
      <c r="AI1058" s="228"/>
      <c r="AJ1058" s="228"/>
      <c r="AK1058" s="228"/>
      <c r="AL1058" s="228"/>
      <c r="AM1058" s="228"/>
      <c r="AN1058" s="228"/>
      <c r="AO1058" s="244"/>
      <c r="AP1058" s="244"/>
      <c r="AQ1058" s="244"/>
      <c r="AR1058" s="244"/>
      <c r="AS1058" s="244"/>
    </row>
    <row r="1059" spans="1:45" ht="24" customHeight="1">
      <c r="A1059" s="115"/>
      <c r="B1059" s="1817"/>
      <c r="C1059" s="228" t="s">
        <v>4126</v>
      </c>
      <c r="D1059" s="228" t="s">
        <v>22880</v>
      </c>
      <c r="E1059" s="260" t="s">
        <v>22881</v>
      </c>
      <c r="F1059" s="228" t="s">
        <v>4126</v>
      </c>
      <c r="G1059" s="228">
        <v>1739</v>
      </c>
      <c r="H1059" s="228">
        <v>236</v>
      </c>
      <c r="I1059" s="228">
        <v>236</v>
      </c>
      <c r="J1059" s="228"/>
      <c r="K1059" s="228"/>
      <c r="L1059" s="228"/>
      <c r="M1059" s="228"/>
      <c r="N1059" s="228">
        <v>130</v>
      </c>
      <c r="O1059" s="228"/>
      <c r="P1059" s="228">
        <v>20</v>
      </c>
      <c r="Q1059" s="233"/>
      <c r="R1059" s="233"/>
      <c r="S1059" s="227"/>
      <c r="T1059" s="300">
        <v>2015</v>
      </c>
      <c r="U1059" s="233"/>
      <c r="V1059" s="233"/>
      <c r="W1059" s="233"/>
      <c r="X1059" s="233"/>
      <c r="Y1059" s="233"/>
      <c r="Z1059" s="228">
        <v>130</v>
      </c>
      <c r="AA1059" s="228"/>
      <c r="AB1059" s="228"/>
      <c r="AC1059" s="443"/>
      <c r="AD1059" s="228"/>
      <c r="AE1059" s="228"/>
      <c r="AF1059" s="228"/>
      <c r="AG1059" s="228"/>
      <c r="AH1059" s="228"/>
      <c r="AI1059" s="228"/>
      <c r="AJ1059" s="228"/>
      <c r="AK1059" s="228"/>
      <c r="AL1059" s="228"/>
      <c r="AM1059" s="228"/>
      <c r="AN1059" s="228"/>
      <c r="AO1059" s="244"/>
      <c r="AP1059" s="244"/>
      <c r="AQ1059" s="244"/>
      <c r="AR1059" s="244"/>
      <c r="AS1059" s="244"/>
    </row>
    <row r="1060" spans="1:45" ht="24" customHeight="1">
      <c r="A1060" s="115"/>
      <c r="B1060" s="1817"/>
      <c r="C1060" s="228" t="s">
        <v>8893</v>
      </c>
      <c r="D1060" s="228" t="s">
        <v>22882</v>
      </c>
      <c r="E1060" s="228" t="s">
        <v>8894</v>
      </c>
      <c r="F1060" s="228" t="s">
        <v>8893</v>
      </c>
      <c r="G1060" s="228">
        <v>18000</v>
      </c>
      <c r="H1060" s="228">
        <v>167.05</v>
      </c>
      <c r="I1060" s="228">
        <v>167.05</v>
      </c>
      <c r="J1060" s="228">
        <v>2</v>
      </c>
      <c r="K1060" s="228">
        <v>6000</v>
      </c>
      <c r="L1060" s="228"/>
      <c r="M1060" s="228"/>
      <c r="N1060" s="228">
        <v>18000</v>
      </c>
      <c r="O1060" s="228"/>
      <c r="P1060" s="228">
        <v>0</v>
      </c>
      <c r="Q1060" s="233"/>
      <c r="R1060" s="233"/>
      <c r="S1060" s="227" t="s">
        <v>8895</v>
      </c>
      <c r="T1060" s="300" t="s">
        <v>8896</v>
      </c>
      <c r="U1060" s="233"/>
      <c r="V1060" s="233"/>
      <c r="W1060" s="233"/>
      <c r="X1060" s="233"/>
      <c r="Y1060" s="233"/>
      <c r="Z1060" s="228">
        <v>1280</v>
      </c>
      <c r="AA1060" s="228"/>
      <c r="AB1060" s="228"/>
      <c r="AC1060" s="443"/>
      <c r="AD1060" s="228"/>
      <c r="AE1060" s="228"/>
      <c r="AF1060" s="228"/>
      <c r="AG1060" s="228"/>
      <c r="AH1060" s="228"/>
      <c r="AI1060" s="228"/>
      <c r="AJ1060" s="228"/>
      <c r="AK1060" s="228"/>
      <c r="AL1060" s="228"/>
      <c r="AM1060" s="228"/>
      <c r="AN1060" s="228"/>
      <c r="AO1060" s="244"/>
      <c r="AP1060" s="244"/>
      <c r="AQ1060" s="244"/>
      <c r="AR1060" s="244"/>
      <c r="AS1060" s="244"/>
    </row>
    <row r="1061" spans="1:45" ht="24" customHeight="1">
      <c r="A1061" s="115"/>
      <c r="B1061" s="1817"/>
      <c r="C1061" s="228" t="s">
        <v>8893</v>
      </c>
      <c r="D1061" s="228" t="s">
        <v>22882</v>
      </c>
      <c r="E1061" s="228" t="s">
        <v>8897</v>
      </c>
      <c r="F1061" s="228" t="s">
        <v>8893</v>
      </c>
      <c r="G1061" s="228">
        <v>3600</v>
      </c>
      <c r="H1061" s="228"/>
      <c r="I1061" s="228"/>
      <c r="J1061" s="228">
        <v>1</v>
      </c>
      <c r="K1061" s="228">
        <v>1800</v>
      </c>
      <c r="L1061" s="228"/>
      <c r="M1061" s="228"/>
      <c r="N1061" s="228">
        <v>3600</v>
      </c>
      <c r="O1061" s="228"/>
      <c r="P1061" s="228">
        <v>0</v>
      </c>
      <c r="Q1061" s="233"/>
      <c r="R1061" s="233"/>
      <c r="S1061" s="227" t="s">
        <v>8895</v>
      </c>
      <c r="T1061" s="300" t="s">
        <v>8896</v>
      </c>
      <c r="U1061" s="233"/>
      <c r="V1061" s="233"/>
      <c r="W1061" s="233"/>
      <c r="X1061" s="233"/>
      <c r="Y1061" s="233"/>
      <c r="Z1061" s="228"/>
      <c r="AA1061" s="228"/>
      <c r="AB1061" s="228"/>
      <c r="AC1061" s="443"/>
      <c r="AD1061" s="228"/>
      <c r="AE1061" s="228"/>
      <c r="AF1061" s="228"/>
      <c r="AG1061" s="228"/>
      <c r="AH1061" s="228"/>
      <c r="AI1061" s="228"/>
      <c r="AJ1061" s="228"/>
      <c r="AK1061" s="228"/>
      <c r="AL1061" s="228"/>
      <c r="AM1061" s="228"/>
      <c r="AN1061" s="228"/>
      <c r="AO1061" s="244"/>
      <c r="AP1061" s="244"/>
      <c r="AQ1061" s="244"/>
      <c r="AR1061" s="244"/>
      <c r="AS1061" s="228"/>
    </row>
    <row r="1062" spans="1:45" ht="24" customHeight="1">
      <c r="A1062" s="115"/>
      <c r="B1062" s="1817"/>
      <c r="C1062" s="228" t="s">
        <v>8893</v>
      </c>
      <c r="D1062" s="228" t="s">
        <v>22882</v>
      </c>
      <c r="E1062" s="228" t="s">
        <v>15853</v>
      </c>
      <c r="F1062" s="228" t="s">
        <v>8893</v>
      </c>
      <c r="G1062" s="228">
        <v>4000</v>
      </c>
      <c r="H1062" s="228"/>
      <c r="I1062" s="228"/>
      <c r="J1062" s="228">
        <v>8</v>
      </c>
      <c r="K1062" s="228">
        <v>365</v>
      </c>
      <c r="L1062" s="228"/>
      <c r="M1062" s="228"/>
      <c r="N1062" s="228">
        <v>4015</v>
      </c>
      <c r="O1062" s="228"/>
      <c r="P1062" s="228">
        <v>600</v>
      </c>
      <c r="Q1062" s="233" t="s">
        <v>2004</v>
      </c>
      <c r="R1062" s="233"/>
      <c r="S1062" s="227" t="s">
        <v>8895</v>
      </c>
      <c r="T1062" s="300" t="s">
        <v>8896</v>
      </c>
      <c r="U1062" s="233"/>
      <c r="V1062" s="233"/>
      <c r="W1062" s="233"/>
      <c r="X1062" s="233"/>
      <c r="Y1062" s="233"/>
      <c r="Z1062" s="228"/>
      <c r="AA1062" s="228"/>
      <c r="AB1062" s="228"/>
      <c r="AC1062" s="443"/>
      <c r="AD1062" s="228"/>
      <c r="AE1062" s="228"/>
      <c r="AF1062" s="228"/>
      <c r="AG1062" s="228"/>
      <c r="AH1062" s="228"/>
      <c r="AI1062" s="228"/>
      <c r="AJ1062" s="228"/>
      <c r="AK1062" s="228"/>
      <c r="AL1062" s="228"/>
      <c r="AM1062" s="228"/>
      <c r="AN1062" s="228"/>
      <c r="AO1062" s="244"/>
      <c r="AP1062" s="244"/>
      <c r="AQ1062" s="244"/>
      <c r="AR1062" s="244"/>
      <c r="AS1062" s="228"/>
    </row>
    <row r="1063" spans="1:45" ht="24" customHeight="1">
      <c r="A1063" s="115"/>
      <c r="B1063" s="1817"/>
      <c r="C1063" s="228" t="s">
        <v>8893</v>
      </c>
      <c r="D1063" s="228" t="s">
        <v>22883</v>
      </c>
      <c r="E1063" s="228" t="s">
        <v>8898</v>
      </c>
      <c r="F1063" s="228" t="s">
        <v>8899</v>
      </c>
      <c r="G1063" s="228">
        <v>362265</v>
      </c>
      <c r="H1063" s="228">
        <v>1193</v>
      </c>
      <c r="I1063" s="228">
        <v>1193</v>
      </c>
      <c r="J1063" s="228"/>
      <c r="K1063" s="228"/>
      <c r="L1063" s="228"/>
      <c r="M1063" s="228"/>
      <c r="N1063" s="228">
        <v>362265</v>
      </c>
      <c r="O1063" s="228"/>
      <c r="P1063" s="228"/>
      <c r="Q1063" s="233"/>
      <c r="R1063" s="233"/>
      <c r="S1063" s="227"/>
      <c r="T1063" s="300">
        <v>2012</v>
      </c>
      <c r="U1063" s="233"/>
      <c r="V1063" s="233"/>
      <c r="W1063" s="233"/>
      <c r="X1063" s="233"/>
      <c r="Y1063" s="233"/>
      <c r="Z1063" s="228"/>
      <c r="AA1063" s="228"/>
      <c r="AB1063" s="228"/>
      <c r="AC1063" s="443"/>
      <c r="AD1063" s="228"/>
      <c r="AE1063" s="228"/>
      <c r="AF1063" s="228"/>
      <c r="AG1063" s="228"/>
      <c r="AH1063" s="228"/>
      <c r="AI1063" s="228"/>
      <c r="AJ1063" s="228"/>
      <c r="AK1063" s="228"/>
      <c r="AL1063" s="228"/>
      <c r="AM1063" s="228"/>
      <c r="AN1063" s="228"/>
      <c r="AO1063" s="244"/>
      <c r="AP1063" s="244"/>
      <c r="AQ1063" s="244"/>
      <c r="AR1063" s="244"/>
      <c r="AS1063" s="228"/>
    </row>
    <row r="1064" spans="1:45" ht="24" customHeight="1">
      <c r="A1064" s="115"/>
      <c r="B1064" s="1817"/>
      <c r="C1064" s="228" t="s">
        <v>698</v>
      </c>
      <c r="D1064" s="228" t="s">
        <v>22491</v>
      </c>
      <c r="E1064" s="228" t="s">
        <v>15857</v>
      </c>
      <c r="F1064" s="228" t="s">
        <v>8893</v>
      </c>
      <c r="G1064" s="228">
        <v>17676</v>
      </c>
      <c r="H1064" s="228">
        <v>137.56</v>
      </c>
      <c r="I1064" s="228">
        <v>226.12</v>
      </c>
      <c r="J1064" s="228">
        <v>111</v>
      </c>
      <c r="K1064" s="228">
        <v>68</v>
      </c>
      <c r="L1064" s="228"/>
      <c r="M1064" s="228"/>
      <c r="N1064" s="228">
        <v>7548</v>
      </c>
      <c r="O1064" s="228">
        <v>186</v>
      </c>
      <c r="P1064" s="228">
        <v>350</v>
      </c>
      <c r="Q1064" s="233" t="s">
        <v>178</v>
      </c>
      <c r="R1064" s="233"/>
      <c r="S1064" s="227"/>
      <c r="T1064" s="300">
        <v>2020</v>
      </c>
      <c r="U1064" s="233"/>
      <c r="V1064" s="233"/>
      <c r="W1064" s="233"/>
      <c r="X1064" s="233"/>
      <c r="Y1064" s="233"/>
      <c r="Z1064" s="228">
        <v>4130</v>
      </c>
      <c r="AA1064" s="228"/>
      <c r="AB1064" s="228"/>
      <c r="AC1064" s="443"/>
      <c r="AD1064" s="228"/>
      <c r="AE1064" s="228"/>
      <c r="AF1064" s="228"/>
      <c r="AG1064" s="228"/>
      <c r="AH1064" s="228"/>
      <c r="AI1064" s="228"/>
      <c r="AJ1064" s="228"/>
      <c r="AK1064" s="228"/>
      <c r="AL1064" s="228"/>
      <c r="AM1064" s="228"/>
      <c r="AN1064" s="228"/>
      <c r="AO1064" s="244"/>
      <c r="AP1064" s="244"/>
      <c r="AQ1064" s="244"/>
      <c r="AR1064" s="244"/>
      <c r="AS1064" s="228"/>
    </row>
    <row r="1065" spans="1:45" ht="24" customHeight="1">
      <c r="A1065" s="115"/>
      <c r="B1065" s="1817"/>
      <c r="C1065" s="228" t="s">
        <v>698</v>
      </c>
      <c r="D1065" s="228" t="s">
        <v>22525</v>
      </c>
      <c r="E1065" s="228" t="s">
        <v>13026</v>
      </c>
      <c r="F1065" s="228" t="s">
        <v>8893</v>
      </c>
      <c r="G1065" s="228">
        <v>2426</v>
      </c>
      <c r="H1065" s="228"/>
      <c r="I1065" s="228"/>
      <c r="J1065" s="228">
        <v>63</v>
      </c>
      <c r="K1065" s="228">
        <v>39</v>
      </c>
      <c r="L1065" s="228"/>
      <c r="M1065" s="228"/>
      <c r="N1065" s="228">
        <v>2426</v>
      </c>
      <c r="O1065" s="228"/>
      <c r="P1065" s="228"/>
      <c r="Q1065" s="233"/>
      <c r="R1065" s="233"/>
      <c r="S1065" s="227"/>
      <c r="T1065" s="300">
        <v>2012</v>
      </c>
      <c r="U1065" s="233"/>
      <c r="V1065" s="233"/>
      <c r="W1065" s="233"/>
      <c r="X1065" s="233"/>
      <c r="Y1065" s="233"/>
      <c r="Z1065" s="228">
        <v>350</v>
      </c>
      <c r="AA1065" s="228"/>
      <c r="AB1065" s="228"/>
      <c r="AC1065" s="443"/>
      <c r="AD1065" s="228"/>
      <c r="AE1065" s="228"/>
      <c r="AF1065" s="228"/>
      <c r="AG1065" s="228"/>
      <c r="AH1065" s="228"/>
      <c r="AI1065" s="228"/>
      <c r="AJ1065" s="228"/>
      <c r="AK1065" s="228"/>
      <c r="AL1065" s="228"/>
      <c r="AM1065" s="228"/>
      <c r="AN1065" s="228"/>
      <c r="AO1065" s="244"/>
      <c r="AP1065" s="244"/>
      <c r="AQ1065" s="244"/>
      <c r="AR1065" s="244"/>
      <c r="AS1065" s="228"/>
    </row>
    <row r="1066" spans="1:45" ht="24" customHeight="1">
      <c r="A1066" s="115"/>
      <c r="B1066" s="1817"/>
      <c r="C1066" s="228" t="s">
        <v>698</v>
      </c>
      <c r="D1066" s="228" t="s">
        <v>22527</v>
      </c>
      <c r="E1066" s="228" t="s">
        <v>15859</v>
      </c>
      <c r="F1066" s="228" t="s">
        <v>698</v>
      </c>
      <c r="G1066" s="228">
        <v>6034</v>
      </c>
      <c r="H1066" s="228">
        <v>993</v>
      </c>
      <c r="I1066" s="228">
        <v>993</v>
      </c>
      <c r="J1066" s="228"/>
      <c r="K1066" s="228"/>
      <c r="L1066" s="228"/>
      <c r="M1066" s="228"/>
      <c r="N1066" s="228"/>
      <c r="O1066" s="228"/>
      <c r="P1066" s="228"/>
      <c r="Q1066" s="233"/>
      <c r="R1066" s="233"/>
      <c r="S1066" s="227"/>
      <c r="T1066" s="300">
        <v>2022</v>
      </c>
      <c r="U1066" s="233"/>
      <c r="V1066" s="233"/>
      <c r="W1066" s="233"/>
      <c r="X1066" s="233"/>
      <c r="Y1066" s="233"/>
      <c r="Z1066" s="228">
        <v>1452</v>
      </c>
      <c r="AA1066" s="228"/>
      <c r="AB1066" s="228"/>
      <c r="AC1066" s="443"/>
      <c r="AD1066" s="228"/>
      <c r="AE1066" s="228"/>
      <c r="AF1066" s="228"/>
      <c r="AG1066" s="228"/>
      <c r="AH1066" s="228"/>
      <c r="AI1066" s="228"/>
      <c r="AJ1066" s="228"/>
      <c r="AK1066" s="228"/>
      <c r="AL1066" s="228"/>
      <c r="AM1066" s="228"/>
      <c r="AN1066" s="228"/>
      <c r="AO1066" s="244"/>
      <c r="AP1066" s="244"/>
      <c r="AQ1066" s="244"/>
      <c r="AR1066" s="244"/>
      <c r="AS1066" s="228"/>
    </row>
    <row r="1067" spans="1:45" ht="24" customHeight="1">
      <c r="A1067" s="115"/>
      <c r="B1067" s="1817"/>
      <c r="C1067" s="228" t="s">
        <v>8893</v>
      </c>
      <c r="D1067" s="228" t="s">
        <v>22858</v>
      </c>
      <c r="E1067" s="260" t="s">
        <v>15862</v>
      </c>
      <c r="F1067" s="228" t="s">
        <v>14506</v>
      </c>
      <c r="G1067" s="228">
        <v>714</v>
      </c>
      <c r="H1067" s="244"/>
      <c r="I1067" s="244"/>
      <c r="J1067" s="228"/>
      <c r="K1067" s="244"/>
      <c r="L1067" s="228"/>
      <c r="M1067" s="244"/>
      <c r="N1067" s="244"/>
      <c r="O1067" s="244"/>
      <c r="P1067" s="244"/>
      <c r="Q1067" s="244"/>
      <c r="R1067" s="233"/>
      <c r="S1067" s="244"/>
      <c r="T1067" s="300">
        <v>2016</v>
      </c>
      <c r="U1067" s="233"/>
      <c r="V1067" s="233"/>
      <c r="W1067" s="233"/>
      <c r="X1067" s="233"/>
      <c r="Y1067" s="233"/>
      <c r="Z1067" s="244"/>
      <c r="AA1067" s="228"/>
      <c r="AB1067" s="228"/>
      <c r="AC1067" s="228"/>
      <c r="AD1067" s="228"/>
      <c r="AE1067" s="228"/>
      <c r="AF1067" s="228"/>
      <c r="AG1067" s="228"/>
      <c r="AH1067" s="228"/>
      <c r="AI1067" s="228"/>
      <c r="AJ1067" s="228"/>
      <c r="AK1067" s="228"/>
      <c r="AL1067" s="228"/>
      <c r="AM1067" s="228"/>
      <c r="AN1067" s="228"/>
      <c r="AO1067" s="228"/>
      <c r="AP1067" s="228"/>
      <c r="AQ1067" s="228"/>
      <c r="AR1067" s="228"/>
      <c r="AS1067" s="244"/>
    </row>
    <row r="1068" spans="1:45" ht="24" customHeight="1">
      <c r="A1068" s="115"/>
      <c r="B1068" s="1817"/>
      <c r="C1068" s="228" t="s">
        <v>8893</v>
      </c>
      <c r="D1068" s="228" t="s">
        <v>22492</v>
      </c>
      <c r="E1068" s="291" t="s">
        <v>15863</v>
      </c>
      <c r="F1068" s="227" t="s">
        <v>13736</v>
      </c>
      <c r="G1068" s="228">
        <v>740</v>
      </c>
      <c r="H1068" s="244"/>
      <c r="I1068" s="244"/>
      <c r="J1068" s="244"/>
      <c r="K1068" s="244"/>
      <c r="L1068" s="228"/>
      <c r="M1068" s="244"/>
      <c r="N1068" s="244"/>
      <c r="O1068" s="244"/>
      <c r="P1068" s="244"/>
      <c r="Q1068" s="244"/>
      <c r="R1068" s="233"/>
      <c r="S1068" s="244"/>
      <c r="T1068" s="300">
        <v>2010</v>
      </c>
      <c r="U1068" s="233"/>
      <c r="V1068" s="233"/>
      <c r="W1068" s="233"/>
      <c r="X1068" s="233"/>
      <c r="Y1068" s="233"/>
      <c r="Z1068" s="244"/>
      <c r="AA1068" s="228"/>
      <c r="AB1068" s="228"/>
      <c r="AC1068" s="228"/>
      <c r="AD1068" s="228"/>
      <c r="AE1068" s="228"/>
      <c r="AF1068" s="228"/>
      <c r="AG1068" s="228"/>
      <c r="AH1068" s="228"/>
      <c r="AI1068" s="228"/>
      <c r="AJ1068" s="228"/>
      <c r="AK1068" s="228"/>
      <c r="AL1068" s="228"/>
      <c r="AM1068" s="228"/>
      <c r="AN1068" s="228"/>
      <c r="AO1068" s="228"/>
      <c r="AP1068" s="228"/>
      <c r="AQ1068" s="228"/>
      <c r="AR1068" s="228"/>
      <c r="AS1068" s="244"/>
    </row>
    <row r="1069" spans="1:45" ht="24" customHeight="1">
      <c r="A1069" s="115"/>
      <c r="B1069" s="1817"/>
      <c r="C1069" s="228" t="s">
        <v>4134</v>
      </c>
      <c r="D1069" s="228" t="s">
        <v>22420</v>
      </c>
      <c r="E1069" s="228" t="s">
        <v>11490</v>
      </c>
      <c r="F1069" s="228" t="s">
        <v>4134</v>
      </c>
      <c r="G1069" s="228">
        <v>1480</v>
      </c>
      <c r="H1069" s="228">
        <v>1480</v>
      </c>
      <c r="I1069" s="228">
        <v>1480</v>
      </c>
      <c r="J1069" s="228"/>
      <c r="K1069" s="228"/>
      <c r="L1069" s="228"/>
      <c r="M1069" s="228"/>
      <c r="N1069" s="228"/>
      <c r="O1069" s="228"/>
      <c r="P1069" s="228"/>
      <c r="Q1069" s="233"/>
      <c r="R1069" s="233"/>
      <c r="S1069" s="227"/>
      <c r="T1069" s="300">
        <v>2018</v>
      </c>
      <c r="U1069" s="233"/>
      <c r="V1069" s="233"/>
      <c r="W1069" s="233"/>
      <c r="X1069" s="233"/>
      <c r="Y1069" s="233"/>
      <c r="Z1069" s="228">
        <v>1465</v>
      </c>
      <c r="AA1069" s="228"/>
      <c r="AB1069" s="228"/>
      <c r="AC1069" s="228"/>
      <c r="AD1069" s="228"/>
      <c r="AE1069" s="228"/>
      <c r="AF1069" s="228"/>
      <c r="AG1069" s="228"/>
      <c r="AH1069" s="228"/>
      <c r="AI1069" s="228"/>
      <c r="AJ1069" s="228"/>
      <c r="AK1069" s="228"/>
      <c r="AL1069" s="228"/>
      <c r="AM1069" s="228"/>
      <c r="AN1069" s="228"/>
      <c r="AO1069" s="228"/>
      <c r="AP1069" s="228"/>
      <c r="AQ1069" s="228"/>
      <c r="AR1069" s="228"/>
      <c r="AS1069" s="228"/>
    </row>
    <row r="1070" spans="1:45" ht="24" customHeight="1">
      <c r="A1070" s="115"/>
      <c r="B1070" s="1817"/>
      <c r="C1070" s="228" t="s">
        <v>8900</v>
      </c>
      <c r="D1070" s="227" t="s">
        <v>22417</v>
      </c>
      <c r="E1070" s="260" t="s">
        <v>14975</v>
      </c>
      <c r="F1070" s="228" t="s">
        <v>8900</v>
      </c>
      <c r="G1070" s="228">
        <v>162</v>
      </c>
      <c r="H1070" s="244"/>
      <c r="I1070" s="228">
        <v>162</v>
      </c>
      <c r="J1070" s="244"/>
      <c r="K1070" s="244"/>
      <c r="L1070" s="228"/>
      <c r="M1070" s="244"/>
      <c r="N1070" s="244"/>
      <c r="O1070" s="244"/>
      <c r="P1070" s="244"/>
      <c r="Q1070" s="244"/>
      <c r="R1070" s="244"/>
      <c r="S1070" s="244"/>
      <c r="T1070" s="300">
        <v>2010</v>
      </c>
      <c r="U1070" s="244"/>
      <c r="V1070" s="244"/>
      <c r="W1070" s="244"/>
      <c r="X1070" s="244"/>
      <c r="Y1070" s="244"/>
      <c r="Z1070" s="244"/>
      <c r="AA1070" s="244"/>
      <c r="AB1070" s="244"/>
      <c r="AC1070" s="244"/>
      <c r="AD1070" s="244"/>
      <c r="AE1070" s="244"/>
      <c r="AF1070" s="244"/>
      <c r="AG1070" s="244"/>
      <c r="AH1070" s="244"/>
      <c r="AI1070" s="244"/>
      <c r="AJ1070" s="244"/>
      <c r="AK1070" s="244"/>
      <c r="AL1070" s="244"/>
      <c r="AM1070" s="244"/>
      <c r="AN1070" s="244"/>
      <c r="AO1070" s="244"/>
      <c r="AP1070" s="244"/>
      <c r="AQ1070" s="244"/>
      <c r="AR1070" s="244"/>
      <c r="AS1070" s="244"/>
    </row>
    <row r="1071" spans="1:45" ht="24" customHeight="1">
      <c r="A1071" s="115"/>
      <c r="B1071" s="1817"/>
      <c r="C1071" s="228" t="s">
        <v>8906</v>
      </c>
      <c r="D1071" s="228" t="s">
        <v>22675</v>
      </c>
      <c r="E1071" s="228" t="s">
        <v>8908</v>
      </c>
      <c r="F1071" s="227" t="s">
        <v>8906</v>
      </c>
      <c r="G1071" s="228">
        <v>572</v>
      </c>
      <c r="H1071" s="244"/>
      <c r="I1071" s="244"/>
      <c r="J1071" s="244"/>
      <c r="K1071" s="244"/>
      <c r="L1071" s="244"/>
      <c r="M1071" s="244"/>
      <c r="N1071" s="244"/>
      <c r="O1071" s="244"/>
      <c r="P1071" s="244"/>
      <c r="Q1071" s="244"/>
      <c r="R1071" s="233"/>
      <c r="S1071" s="244"/>
      <c r="T1071" s="300">
        <v>2013</v>
      </c>
      <c r="U1071" s="233"/>
      <c r="V1071" s="233"/>
      <c r="W1071" s="233"/>
      <c r="X1071" s="233"/>
      <c r="Y1071" s="233"/>
      <c r="Z1071" s="228"/>
      <c r="AA1071" s="228"/>
      <c r="AB1071" s="228"/>
      <c r="AC1071" s="228"/>
      <c r="AD1071" s="228"/>
      <c r="AE1071" s="228"/>
      <c r="AF1071" s="228"/>
      <c r="AG1071" s="228"/>
      <c r="AH1071" s="228"/>
      <c r="AI1071" s="228"/>
      <c r="AJ1071" s="228"/>
      <c r="AK1071" s="228"/>
      <c r="AL1071" s="228"/>
      <c r="AM1071" s="228"/>
      <c r="AN1071" s="228"/>
      <c r="AO1071" s="228"/>
      <c r="AP1071" s="228"/>
      <c r="AQ1071" s="228"/>
      <c r="AR1071" s="228"/>
      <c r="AS1071" s="228"/>
    </row>
    <row r="1072" spans="1:45" ht="24" customHeight="1">
      <c r="A1072" s="115"/>
      <c r="B1072" s="1817"/>
      <c r="C1072" s="228" t="s">
        <v>8906</v>
      </c>
      <c r="D1072" s="228" t="s">
        <v>22675</v>
      </c>
      <c r="E1072" s="228" t="s">
        <v>8909</v>
      </c>
      <c r="F1072" s="227" t="s">
        <v>8906</v>
      </c>
      <c r="G1072" s="228">
        <v>572</v>
      </c>
      <c r="H1072" s="244"/>
      <c r="I1072" s="244"/>
      <c r="J1072" s="244"/>
      <c r="K1072" s="244"/>
      <c r="L1072" s="244"/>
      <c r="M1072" s="244"/>
      <c r="N1072" s="244"/>
      <c r="O1072" s="244"/>
      <c r="P1072" s="244"/>
      <c r="Q1072" s="244"/>
      <c r="R1072" s="233"/>
      <c r="S1072" s="244"/>
      <c r="T1072" s="300">
        <v>2013</v>
      </c>
      <c r="U1072" s="233"/>
      <c r="V1072" s="233"/>
      <c r="W1072" s="233"/>
      <c r="X1072" s="233"/>
      <c r="Y1072" s="233"/>
      <c r="Z1072" s="228"/>
      <c r="AA1072" s="228"/>
      <c r="AB1072" s="228"/>
      <c r="AC1072" s="228"/>
      <c r="AD1072" s="228"/>
      <c r="AE1072" s="228"/>
      <c r="AF1072" s="228"/>
      <c r="AG1072" s="228"/>
      <c r="AH1072" s="228"/>
      <c r="AI1072" s="228"/>
      <c r="AJ1072" s="228"/>
      <c r="AK1072" s="228"/>
      <c r="AL1072" s="228"/>
      <c r="AM1072" s="228"/>
      <c r="AN1072" s="228"/>
      <c r="AO1072" s="228"/>
      <c r="AP1072" s="228"/>
      <c r="AQ1072" s="228"/>
      <c r="AR1072" s="228"/>
      <c r="AS1072" s="228"/>
    </row>
    <row r="1073" spans="1:45" ht="24" customHeight="1">
      <c r="A1073" s="115"/>
      <c r="B1073" s="1817"/>
      <c r="C1073" s="228" t="s">
        <v>8906</v>
      </c>
      <c r="D1073" s="244" t="s">
        <v>22670</v>
      </c>
      <c r="E1073" s="228" t="s">
        <v>15865</v>
      </c>
      <c r="F1073" s="227" t="s">
        <v>8906</v>
      </c>
      <c r="G1073" s="228">
        <v>2000</v>
      </c>
      <c r="H1073" s="244"/>
      <c r="I1073" s="244"/>
      <c r="J1073" s="244"/>
      <c r="K1073" s="244"/>
      <c r="L1073" s="244"/>
      <c r="M1073" s="244"/>
      <c r="N1073" s="244"/>
      <c r="O1073" s="244"/>
      <c r="P1073" s="244"/>
      <c r="Q1073" s="244"/>
      <c r="R1073" s="244"/>
      <c r="S1073" s="244"/>
      <c r="T1073" s="300">
        <v>2010</v>
      </c>
      <c r="U1073" s="244"/>
      <c r="V1073" s="244"/>
      <c r="W1073" s="244"/>
      <c r="X1073" s="244"/>
      <c r="Y1073" s="244"/>
      <c r="Z1073" s="228">
        <v>150</v>
      </c>
      <c r="AA1073" s="244"/>
      <c r="AB1073" s="244"/>
      <c r="AC1073" s="244"/>
      <c r="AD1073" s="244"/>
      <c r="AE1073" s="244"/>
      <c r="AF1073" s="244"/>
      <c r="AG1073" s="244"/>
      <c r="AH1073" s="244"/>
      <c r="AI1073" s="244"/>
      <c r="AJ1073" s="244"/>
      <c r="AK1073" s="244"/>
      <c r="AL1073" s="244"/>
      <c r="AM1073" s="244"/>
      <c r="AN1073" s="244"/>
      <c r="AO1073" s="244"/>
      <c r="AP1073" s="244"/>
      <c r="AQ1073" s="244"/>
      <c r="AR1073" s="244"/>
      <c r="AS1073" s="228"/>
    </row>
    <row r="1074" spans="1:45" ht="24" customHeight="1">
      <c r="A1074" s="115"/>
      <c r="B1074" s="1817"/>
      <c r="C1074" s="228" t="s">
        <v>8906</v>
      </c>
      <c r="D1074" s="244" t="s">
        <v>22884</v>
      </c>
      <c r="E1074" s="228" t="s">
        <v>18426</v>
      </c>
      <c r="F1074" s="227" t="s">
        <v>8906</v>
      </c>
      <c r="G1074" s="228">
        <v>1800</v>
      </c>
      <c r="H1074" s="244"/>
      <c r="I1074" s="244"/>
      <c r="J1074" s="244"/>
      <c r="K1074" s="244"/>
      <c r="L1074" s="244"/>
      <c r="M1074" s="244"/>
      <c r="N1074" s="244"/>
      <c r="O1074" s="244"/>
      <c r="P1074" s="244"/>
      <c r="Q1074" s="244"/>
      <c r="R1074" s="244"/>
      <c r="S1074" s="244"/>
      <c r="T1074" s="300">
        <v>2010</v>
      </c>
      <c r="U1074" s="244"/>
      <c r="V1074" s="244"/>
      <c r="W1074" s="244"/>
      <c r="X1074" s="244"/>
      <c r="Y1074" s="244"/>
      <c r="Z1074" s="228" t="s">
        <v>2009</v>
      </c>
      <c r="AA1074" s="244"/>
      <c r="AB1074" s="244"/>
      <c r="AC1074" s="244"/>
      <c r="AD1074" s="244"/>
      <c r="AE1074" s="244"/>
      <c r="AF1074" s="244"/>
      <c r="AG1074" s="244"/>
      <c r="AH1074" s="244"/>
      <c r="AI1074" s="244"/>
      <c r="AJ1074" s="244"/>
      <c r="AK1074" s="244"/>
      <c r="AL1074" s="244"/>
      <c r="AM1074" s="244"/>
      <c r="AN1074" s="244"/>
      <c r="AO1074" s="244"/>
      <c r="AP1074" s="244"/>
      <c r="AQ1074" s="244"/>
      <c r="AR1074" s="244"/>
      <c r="AS1074" s="228"/>
    </row>
    <row r="1075" spans="1:45" ht="24" customHeight="1">
      <c r="A1075" s="115"/>
      <c r="B1075" s="1817"/>
      <c r="C1075" s="228" t="s">
        <v>8906</v>
      </c>
      <c r="D1075" s="244" t="s">
        <v>22496</v>
      </c>
      <c r="E1075" s="228" t="s">
        <v>15866</v>
      </c>
      <c r="F1075" s="227" t="s">
        <v>8906</v>
      </c>
      <c r="G1075" s="228">
        <v>2204</v>
      </c>
      <c r="H1075" s="244"/>
      <c r="I1075" s="244"/>
      <c r="J1075" s="244"/>
      <c r="K1075" s="244"/>
      <c r="L1075" s="244"/>
      <c r="M1075" s="244"/>
      <c r="N1075" s="244"/>
      <c r="O1075" s="244"/>
      <c r="P1075" s="244"/>
      <c r="Q1075" s="244"/>
      <c r="R1075" s="244"/>
      <c r="S1075" s="244"/>
      <c r="T1075" s="300">
        <v>2015</v>
      </c>
      <c r="U1075" s="244"/>
      <c r="V1075" s="244"/>
      <c r="W1075" s="244"/>
      <c r="X1075" s="244"/>
      <c r="Y1075" s="244"/>
      <c r="Z1075" s="228">
        <v>255</v>
      </c>
      <c r="AA1075" s="244"/>
      <c r="AB1075" s="244"/>
      <c r="AC1075" s="244"/>
      <c r="AD1075" s="244"/>
      <c r="AE1075" s="244"/>
      <c r="AF1075" s="244"/>
      <c r="AG1075" s="244"/>
      <c r="AH1075" s="244"/>
      <c r="AI1075" s="244"/>
      <c r="AJ1075" s="244"/>
      <c r="AK1075" s="244"/>
      <c r="AL1075" s="244"/>
      <c r="AM1075" s="244"/>
      <c r="AN1075" s="244"/>
      <c r="AO1075" s="244"/>
      <c r="AP1075" s="244"/>
      <c r="AQ1075" s="244"/>
      <c r="AR1075" s="244"/>
      <c r="AS1075" s="228"/>
    </row>
    <row r="1076" spans="1:45" ht="24" customHeight="1">
      <c r="A1076" s="115"/>
      <c r="B1076" s="1817"/>
      <c r="C1076" s="228" t="s">
        <v>8906</v>
      </c>
      <c r="D1076" s="244" t="s">
        <v>22670</v>
      </c>
      <c r="E1076" s="228" t="s">
        <v>15867</v>
      </c>
      <c r="F1076" s="227" t="s">
        <v>8906</v>
      </c>
      <c r="G1076" s="228">
        <v>2600</v>
      </c>
      <c r="H1076" s="244"/>
      <c r="I1076" s="244"/>
      <c r="J1076" s="244"/>
      <c r="K1076" s="244"/>
      <c r="L1076" s="244"/>
      <c r="M1076" s="244"/>
      <c r="N1076" s="244"/>
      <c r="O1076" s="244"/>
      <c r="P1076" s="244"/>
      <c r="Q1076" s="244"/>
      <c r="R1076" s="244"/>
      <c r="S1076" s="244"/>
      <c r="T1076" s="300">
        <v>2015</v>
      </c>
      <c r="U1076" s="244"/>
      <c r="V1076" s="244"/>
      <c r="W1076" s="244"/>
      <c r="X1076" s="244"/>
      <c r="Y1076" s="244"/>
      <c r="Z1076" s="228">
        <v>304</v>
      </c>
      <c r="AA1076" s="244"/>
      <c r="AB1076" s="244"/>
      <c r="AC1076" s="244"/>
      <c r="AD1076" s="244"/>
      <c r="AE1076" s="244"/>
      <c r="AF1076" s="244"/>
      <c r="AG1076" s="244"/>
      <c r="AH1076" s="244"/>
      <c r="AI1076" s="244"/>
      <c r="AJ1076" s="244"/>
      <c r="AK1076" s="244"/>
      <c r="AL1076" s="244"/>
      <c r="AM1076" s="244"/>
      <c r="AN1076" s="244"/>
      <c r="AO1076" s="244"/>
      <c r="AP1076" s="244"/>
      <c r="AQ1076" s="244"/>
      <c r="AR1076" s="244"/>
      <c r="AS1076" s="228"/>
    </row>
    <row r="1077" spans="1:45" ht="24" customHeight="1">
      <c r="A1077" s="115"/>
      <c r="B1077" s="1817"/>
      <c r="C1077" s="228" t="s">
        <v>8906</v>
      </c>
      <c r="D1077" s="244" t="s">
        <v>22885</v>
      </c>
      <c r="E1077" s="228" t="s">
        <v>15868</v>
      </c>
      <c r="F1077" s="227" t="s">
        <v>8906</v>
      </c>
      <c r="G1077" s="228">
        <v>3030</v>
      </c>
      <c r="H1077" s="244"/>
      <c r="I1077" s="244"/>
      <c r="J1077" s="244"/>
      <c r="K1077" s="244"/>
      <c r="L1077" s="244"/>
      <c r="M1077" s="244"/>
      <c r="N1077" s="244"/>
      <c r="O1077" s="244"/>
      <c r="P1077" s="244"/>
      <c r="Q1077" s="244"/>
      <c r="R1077" s="244"/>
      <c r="S1077" s="244"/>
      <c r="T1077" s="300">
        <v>2014</v>
      </c>
      <c r="U1077" s="244"/>
      <c r="V1077" s="244"/>
      <c r="W1077" s="244"/>
      <c r="X1077" s="244"/>
      <c r="Y1077" s="244"/>
      <c r="Z1077" s="228">
        <v>100</v>
      </c>
      <c r="AA1077" s="244"/>
      <c r="AB1077" s="244"/>
      <c r="AC1077" s="244"/>
      <c r="AD1077" s="244"/>
      <c r="AE1077" s="244"/>
      <c r="AF1077" s="244"/>
      <c r="AG1077" s="244"/>
      <c r="AH1077" s="244"/>
      <c r="AI1077" s="244"/>
      <c r="AJ1077" s="244"/>
      <c r="AK1077" s="244"/>
      <c r="AL1077" s="244"/>
      <c r="AM1077" s="244"/>
      <c r="AN1077" s="244"/>
      <c r="AO1077" s="244"/>
      <c r="AP1077" s="244"/>
      <c r="AQ1077" s="244"/>
      <c r="AR1077" s="244"/>
      <c r="AS1077" s="228"/>
    </row>
    <row r="1078" spans="1:45" ht="24" customHeight="1">
      <c r="A1078" s="115"/>
      <c r="B1078" s="1817"/>
      <c r="C1078" s="228" t="s">
        <v>468</v>
      </c>
      <c r="D1078" s="244" t="s">
        <v>22886</v>
      </c>
      <c r="E1078" s="228" t="s">
        <v>15870</v>
      </c>
      <c r="F1078" s="227" t="s">
        <v>468</v>
      </c>
      <c r="G1078" s="228">
        <v>877</v>
      </c>
      <c r="H1078" s="244"/>
      <c r="I1078" s="244"/>
      <c r="J1078" s="244"/>
      <c r="K1078" s="244"/>
      <c r="L1078" s="244"/>
      <c r="M1078" s="244"/>
      <c r="N1078" s="244">
        <v>877</v>
      </c>
      <c r="O1078" s="244"/>
      <c r="P1078" s="244"/>
      <c r="Q1078" s="244"/>
      <c r="R1078" s="244"/>
      <c r="S1078" s="244"/>
      <c r="T1078" s="300">
        <v>2016</v>
      </c>
      <c r="U1078" s="244"/>
      <c r="V1078" s="244"/>
      <c r="W1078" s="244"/>
      <c r="X1078" s="244"/>
      <c r="Y1078" s="244"/>
      <c r="Z1078" s="228">
        <v>200</v>
      </c>
      <c r="AA1078" s="244"/>
      <c r="AB1078" s="244"/>
      <c r="AC1078" s="244"/>
      <c r="AD1078" s="244"/>
      <c r="AE1078" s="244"/>
      <c r="AF1078" s="244"/>
      <c r="AG1078" s="244"/>
      <c r="AH1078" s="244"/>
      <c r="AI1078" s="244"/>
      <c r="AJ1078" s="244"/>
      <c r="AK1078" s="244"/>
      <c r="AL1078" s="244"/>
      <c r="AM1078" s="244"/>
      <c r="AN1078" s="244"/>
      <c r="AO1078" s="244"/>
      <c r="AP1078" s="244"/>
      <c r="AQ1078" s="244"/>
      <c r="AR1078" s="244"/>
      <c r="AS1078" s="228"/>
    </row>
    <row r="1079" spans="1:45" ht="24" customHeight="1">
      <c r="A1079" s="115"/>
      <c r="B1079" s="1817"/>
      <c r="C1079" s="228" t="s">
        <v>8906</v>
      </c>
      <c r="D1079" s="244" t="s">
        <v>22675</v>
      </c>
      <c r="E1079" s="228" t="s">
        <v>14508</v>
      </c>
      <c r="F1079" s="228" t="s">
        <v>8906</v>
      </c>
      <c r="G1079" s="228">
        <v>572</v>
      </c>
      <c r="H1079" s="244"/>
      <c r="I1079" s="244"/>
      <c r="J1079" s="244"/>
      <c r="K1079" s="244"/>
      <c r="L1079" s="228"/>
      <c r="M1079" s="244"/>
      <c r="N1079" s="244"/>
      <c r="O1079" s="244"/>
      <c r="P1079" s="244"/>
      <c r="Q1079" s="244"/>
      <c r="R1079" s="244"/>
      <c r="S1079" s="244"/>
      <c r="T1079" s="300">
        <v>2013</v>
      </c>
      <c r="U1079" s="244"/>
      <c r="V1079" s="244"/>
      <c r="W1079" s="244"/>
      <c r="X1079" s="244"/>
      <c r="Y1079" s="244"/>
      <c r="Z1079" s="228"/>
      <c r="AA1079" s="244"/>
      <c r="AB1079" s="244"/>
      <c r="AC1079" s="244"/>
      <c r="AD1079" s="244"/>
      <c r="AE1079" s="244"/>
      <c r="AF1079" s="244"/>
      <c r="AG1079" s="244"/>
      <c r="AH1079" s="244"/>
      <c r="AI1079" s="244"/>
      <c r="AJ1079" s="244"/>
      <c r="AK1079" s="244"/>
      <c r="AL1079" s="244"/>
      <c r="AM1079" s="244"/>
      <c r="AN1079" s="244"/>
      <c r="AO1079" s="244"/>
      <c r="AP1079" s="244"/>
      <c r="AQ1079" s="244"/>
      <c r="AR1079" s="244"/>
      <c r="AS1079" s="244"/>
    </row>
    <row r="1080" spans="1:45" ht="24" customHeight="1">
      <c r="A1080" s="115"/>
      <c r="B1080" s="1817"/>
      <c r="C1080" s="228" t="s">
        <v>8906</v>
      </c>
      <c r="D1080" s="244" t="s">
        <v>22887</v>
      </c>
      <c r="E1080" s="291" t="s">
        <v>15872</v>
      </c>
      <c r="F1080" s="228" t="s">
        <v>8906</v>
      </c>
      <c r="G1080" s="228">
        <v>1000</v>
      </c>
      <c r="H1080" s="244"/>
      <c r="I1080" s="244"/>
      <c r="J1080" s="244"/>
      <c r="K1080" s="244"/>
      <c r="L1080" s="228"/>
      <c r="M1080" s="244"/>
      <c r="N1080" s="244"/>
      <c r="O1080" s="244"/>
      <c r="P1080" s="244"/>
      <c r="Q1080" s="244"/>
      <c r="R1080" s="244"/>
      <c r="S1080" s="244"/>
      <c r="T1080" s="300">
        <v>2019</v>
      </c>
      <c r="U1080" s="244"/>
      <c r="V1080" s="244"/>
      <c r="W1080" s="244"/>
      <c r="X1080" s="244"/>
      <c r="Y1080" s="244"/>
      <c r="Z1080" s="228"/>
      <c r="AA1080" s="244"/>
      <c r="AB1080" s="244"/>
      <c r="AC1080" s="244"/>
      <c r="AD1080" s="244"/>
      <c r="AE1080" s="244"/>
      <c r="AF1080" s="244"/>
      <c r="AG1080" s="244"/>
      <c r="AH1080" s="244"/>
      <c r="AI1080" s="244"/>
      <c r="AJ1080" s="244"/>
      <c r="AK1080" s="244"/>
      <c r="AL1080" s="244"/>
      <c r="AM1080" s="244"/>
      <c r="AN1080" s="244"/>
      <c r="AO1080" s="244"/>
      <c r="AP1080" s="244"/>
      <c r="AQ1080" s="244"/>
      <c r="AR1080" s="244"/>
      <c r="AS1080" s="244"/>
    </row>
    <row r="1081" spans="1:45" ht="24" customHeight="1">
      <c r="A1081" s="115"/>
      <c r="B1081" s="1817"/>
      <c r="C1081" s="228" t="s">
        <v>8906</v>
      </c>
      <c r="D1081" s="244" t="s">
        <v>22888</v>
      </c>
      <c r="E1081" s="291" t="s">
        <v>15873</v>
      </c>
      <c r="F1081" s="228" t="s">
        <v>8906</v>
      </c>
      <c r="G1081" s="228">
        <v>700</v>
      </c>
      <c r="H1081" s="244"/>
      <c r="I1081" s="244"/>
      <c r="J1081" s="244"/>
      <c r="K1081" s="244"/>
      <c r="L1081" s="228"/>
      <c r="M1081" s="244"/>
      <c r="N1081" s="244"/>
      <c r="O1081" s="244"/>
      <c r="P1081" s="244"/>
      <c r="Q1081" s="244"/>
      <c r="R1081" s="244"/>
      <c r="S1081" s="244"/>
      <c r="T1081" s="300">
        <v>2020</v>
      </c>
      <c r="U1081" s="244"/>
      <c r="V1081" s="244"/>
      <c r="W1081" s="244"/>
      <c r="X1081" s="244"/>
      <c r="Y1081" s="244"/>
      <c r="Z1081" s="228"/>
      <c r="AA1081" s="244"/>
      <c r="AB1081" s="244"/>
      <c r="AC1081" s="244"/>
      <c r="AD1081" s="244"/>
      <c r="AE1081" s="244"/>
      <c r="AF1081" s="244"/>
      <c r="AG1081" s="244"/>
      <c r="AH1081" s="244"/>
      <c r="AI1081" s="244"/>
      <c r="AJ1081" s="244"/>
      <c r="AK1081" s="244"/>
      <c r="AL1081" s="244"/>
      <c r="AM1081" s="244"/>
      <c r="AN1081" s="244"/>
      <c r="AO1081" s="244"/>
      <c r="AP1081" s="244"/>
      <c r="AQ1081" s="244"/>
      <c r="AR1081" s="244"/>
      <c r="AS1081" s="244"/>
    </row>
    <row r="1082" spans="1:45" ht="24" customHeight="1">
      <c r="A1082" s="115"/>
      <c r="B1082" s="1817"/>
      <c r="C1082" s="228" t="s">
        <v>8906</v>
      </c>
      <c r="D1082" s="244" t="s">
        <v>22889</v>
      </c>
      <c r="E1082" s="291" t="s">
        <v>14509</v>
      </c>
      <c r="F1082" s="228" t="s">
        <v>8906</v>
      </c>
      <c r="G1082" s="228">
        <v>803</v>
      </c>
      <c r="H1082" s="244"/>
      <c r="I1082" s="244"/>
      <c r="J1082" s="244"/>
      <c r="K1082" s="244"/>
      <c r="L1082" s="228"/>
      <c r="M1082" s="244"/>
      <c r="N1082" s="244"/>
      <c r="O1082" s="244"/>
      <c r="P1082" s="244"/>
      <c r="Q1082" s="244"/>
      <c r="R1082" s="244"/>
      <c r="S1082" s="244"/>
      <c r="T1082" s="300">
        <v>2022</v>
      </c>
      <c r="U1082" s="244"/>
      <c r="V1082" s="244"/>
      <c r="W1082" s="244"/>
      <c r="X1082" s="244"/>
      <c r="Y1082" s="244"/>
      <c r="Z1082" s="228"/>
      <c r="AA1082" s="244"/>
      <c r="AB1082" s="244"/>
      <c r="AC1082" s="244"/>
      <c r="AD1082" s="244"/>
      <c r="AE1082" s="244"/>
      <c r="AF1082" s="244"/>
      <c r="AG1082" s="244"/>
      <c r="AH1082" s="244"/>
      <c r="AI1082" s="244"/>
      <c r="AJ1082" s="244"/>
      <c r="AK1082" s="244"/>
      <c r="AL1082" s="244"/>
      <c r="AM1082" s="244"/>
      <c r="AN1082" s="244"/>
      <c r="AO1082" s="244"/>
      <c r="AP1082" s="244"/>
      <c r="AQ1082" s="244"/>
      <c r="AR1082" s="244"/>
      <c r="AS1082" s="244"/>
    </row>
    <row r="1083" spans="1:45" ht="24" customHeight="1">
      <c r="A1083" s="115"/>
      <c r="B1083" s="1817"/>
      <c r="C1083" s="228" t="s">
        <v>8906</v>
      </c>
      <c r="D1083" s="244" t="s">
        <v>22675</v>
      </c>
      <c r="E1083" s="228" t="s">
        <v>14510</v>
      </c>
      <c r="F1083" s="227" t="s">
        <v>8906</v>
      </c>
      <c r="G1083" s="228">
        <v>2158</v>
      </c>
      <c r="H1083" s="244"/>
      <c r="I1083" s="244"/>
      <c r="J1083" s="228"/>
      <c r="K1083" s="244"/>
      <c r="L1083" s="228"/>
      <c r="M1083" s="244"/>
      <c r="N1083" s="244"/>
      <c r="O1083" s="244"/>
      <c r="P1083" s="244"/>
      <c r="Q1083" s="244"/>
      <c r="R1083" s="244"/>
      <c r="S1083" s="244"/>
      <c r="T1083" s="300">
        <v>2013</v>
      </c>
      <c r="U1083" s="244"/>
      <c r="V1083" s="244"/>
      <c r="W1083" s="244"/>
      <c r="X1083" s="244"/>
      <c r="Y1083" s="244"/>
      <c r="Z1083" s="228"/>
      <c r="AA1083" s="244"/>
      <c r="AB1083" s="244"/>
      <c r="AC1083" s="244"/>
      <c r="AD1083" s="244"/>
      <c r="AE1083" s="244"/>
      <c r="AF1083" s="244"/>
      <c r="AG1083" s="244"/>
      <c r="AH1083" s="244"/>
      <c r="AI1083" s="244"/>
      <c r="AJ1083" s="244"/>
      <c r="AK1083" s="244"/>
      <c r="AL1083" s="244"/>
      <c r="AM1083" s="244"/>
      <c r="AN1083" s="244"/>
      <c r="AO1083" s="244"/>
      <c r="AP1083" s="244"/>
      <c r="AQ1083" s="244"/>
      <c r="AR1083" s="244"/>
      <c r="AS1083" s="244"/>
    </row>
    <row r="1084" spans="1:45" ht="24" customHeight="1">
      <c r="A1084" s="115"/>
      <c r="B1084" s="1817"/>
      <c r="C1084" s="228" t="s">
        <v>8901</v>
      </c>
      <c r="D1084" s="244" t="s">
        <v>22890</v>
      </c>
      <c r="E1084" s="228" t="s">
        <v>8902</v>
      </c>
      <c r="F1084" s="227" t="s">
        <v>8903</v>
      </c>
      <c r="G1084" s="228">
        <v>1034</v>
      </c>
      <c r="H1084" s="228">
        <v>581</v>
      </c>
      <c r="I1084" s="228">
        <v>1162</v>
      </c>
      <c r="J1084" s="228"/>
      <c r="K1084" s="228"/>
      <c r="L1084" s="228"/>
      <c r="M1084" s="228"/>
      <c r="N1084" s="228"/>
      <c r="O1084" s="228"/>
      <c r="P1084" s="228"/>
      <c r="Q1084" s="233"/>
      <c r="R1084" s="244"/>
      <c r="S1084" s="227"/>
      <c r="T1084" s="300" t="s">
        <v>8904</v>
      </c>
      <c r="U1084" s="244"/>
      <c r="V1084" s="244"/>
      <c r="W1084" s="244"/>
      <c r="X1084" s="244"/>
      <c r="Y1084" s="244"/>
      <c r="Z1084" s="228"/>
      <c r="AA1084" s="244"/>
      <c r="AB1084" s="244"/>
      <c r="AC1084" s="244"/>
      <c r="AD1084" s="244"/>
      <c r="AE1084" s="244"/>
      <c r="AF1084" s="244"/>
      <c r="AG1084" s="244"/>
      <c r="AH1084" s="244"/>
      <c r="AI1084" s="244"/>
      <c r="AJ1084" s="244"/>
      <c r="AK1084" s="244"/>
      <c r="AL1084" s="244"/>
      <c r="AM1084" s="244"/>
      <c r="AN1084" s="244"/>
      <c r="AO1084" s="244"/>
      <c r="AP1084" s="244"/>
      <c r="AQ1084" s="244"/>
      <c r="AR1084" s="244"/>
      <c r="AS1084" s="228" t="s">
        <v>8905</v>
      </c>
    </row>
    <row r="1085" spans="1:45" ht="24" customHeight="1">
      <c r="A1085" s="115"/>
      <c r="B1085" s="1817"/>
      <c r="C1085" s="244" t="s">
        <v>1872</v>
      </c>
      <c r="D1085" s="244" t="s">
        <v>22891</v>
      </c>
      <c r="E1085" s="652" t="s">
        <v>22892</v>
      </c>
      <c r="F1085" s="244" t="s">
        <v>1872</v>
      </c>
      <c r="G1085" s="244">
        <v>1595</v>
      </c>
      <c r="H1085" s="244"/>
      <c r="I1085" s="244"/>
      <c r="J1085" s="244">
        <v>25</v>
      </c>
      <c r="K1085" s="244">
        <v>60</v>
      </c>
      <c r="L1085" s="244"/>
      <c r="M1085" s="244"/>
      <c r="N1085" s="244">
        <v>1500</v>
      </c>
      <c r="O1085" s="244"/>
      <c r="P1085" s="244"/>
      <c r="Q1085" s="244"/>
      <c r="R1085" s="244"/>
      <c r="S1085" s="244"/>
      <c r="T1085" s="300">
        <v>2018</v>
      </c>
      <c r="U1085" s="244"/>
      <c r="V1085" s="244"/>
      <c r="W1085" s="244"/>
      <c r="X1085" s="244"/>
      <c r="Y1085" s="244"/>
      <c r="Z1085" s="228"/>
      <c r="AA1085" s="244"/>
      <c r="AB1085" s="244"/>
      <c r="AC1085" s="244"/>
      <c r="AD1085" s="244"/>
      <c r="AE1085" s="244"/>
      <c r="AF1085" s="244"/>
      <c r="AG1085" s="244"/>
      <c r="AH1085" s="244"/>
      <c r="AI1085" s="244"/>
      <c r="AJ1085" s="244"/>
      <c r="AK1085" s="244"/>
      <c r="AL1085" s="244"/>
      <c r="AM1085" s="244"/>
      <c r="AN1085" s="244"/>
      <c r="AO1085" s="244"/>
      <c r="AP1085" s="244"/>
      <c r="AQ1085" s="244"/>
      <c r="AR1085" s="244"/>
      <c r="AS1085" s="244"/>
    </row>
    <row r="1086" spans="1:45" ht="24" customHeight="1">
      <c r="A1086" s="115"/>
      <c r="B1086" s="1817"/>
      <c r="C1086" s="244" t="s">
        <v>1872</v>
      </c>
      <c r="D1086" s="244" t="s">
        <v>22891</v>
      </c>
      <c r="E1086" s="652" t="s">
        <v>22893</v>
      </c>
      <c r="F1086" s="244" t="s">
        <v>1872</v>
      </c>
      <c r="G1086" s="244">
        <v>561</v>
      </c>
      <c r="H1086" s="244"/>
      <c r="I1086" s="244"/>
      <c r="J1086" s="244">
        <v>17</v>
      </c>
      <c r="K1086" s="244">
        <v>33</v>
      </c>
      <c r="L1086" s="244"/>
      <c r="M1086" s="244"/>
      <c r="N1086" s="244">
        <v>561</v>
      </c>
      <c r="O1086" s="244"/>
      <c r="P1086" s="244"/>
      <c r="Q1086" s="244"/>
      <c r="R1086" s="244"/>
      <c r="S1086" s="244"/>
      <c r="T1086" s="300">
        <v>2018</v>
      </c>
      <c r="U1086" s="244"/>
      <c r="V1086" s="244"/>
      <c r="W1086" s="244"/>
      <c r="X1086" s="244"/>
      <c r="Y1086" s="244"/>
      <c r="Z1086" s="228"/>
      <c r="AA1086" s="244"/>
      <c r="AB1086" s="244"/>
      <c r="AC1086" s="244"/>
      <c r="AD1086" s="244"/>
      <c r="AE1086" s="244"/>
      <c r="AF1086" s="244"/>
      <c r="AG1086" s="244"/>
      <c r="AH1086" s="244"/>
      <c r="AI1086" s="244"/>
      <c r="AJ1086" s="244"/>
      <c r="AK1086" s="244"/>
      <c r="AL1086" s="244"/>
      <c r="AM1086" s="244"/>
      <c r="AN1086" s="244"/>
      <c r="AO1086" s="244"/>
      <c r="AP1086" s="244"/>
      <c r="AQ1086" s="244"/>
      <c r="AR1086" s="244"/>
      <c r="AS1086" s="244"/>
    </row>
    <row r="1087" spans="1:45" ht="24" customHeight="1">
      <c r="A1087" s="115"/>
      <c r="B1087" s="1817"/>
      <c r="C1087" s="244" t="s">
        <v>1872</v>
      </c>
      <c r="D1087" s="244" t="s">
        <v>22891</v>
      </c>
      <c r="E1087" s="652" t="s">
        <v>15874</v>
      </c>
      <c r="F1087" s="244" t="s">
        <v>1872</v>
      </c>
      <c r="G1087" s="244">
        <v>675</v>
      </c>
      <c r="H1087" s="244"/>
      <c r="I1087" s="244"/>
      <c r="J1087" s="244">
        <v>25</v>
      </c>
      <c r="K1087" s="244">
        <v>27</v>
      </c>
      <c r="L1087" s="244"/>
      <c r="M1087" s="244"/>
      <c r="N1087" s="244">
        <v>675</v>
      </c>
      <c r="O1087" s="244"/>
      <c r="P1087" s="244"/>
      <c r="Q1087" s="244"/>
      <c r="R1087" s="244"/>
      <c r="S1087" s="244"/>
      <c r="T1087" s="300">
        <v>2020</v>
      </c>
      <c r="U1087" s="244"/>
      <c r="V1087" s="244"/>
      <c r="W1087" s="244"/>
      <c r="X1087" s="244"/>
      <c r="Y1087" s="244"/>
      <c r="Z1087" s="228"/>
      <c r="AA1087" s="244"/>
      <c r="AB1087" s="244"/>
      <c r="AC1087" s="244"/>
      <c r="AD1087" s="244"/>
      <c r="AE1087" s="244"/>
      <c r="AF1087" s="244"/>
      <c r="AG1087" s="244"/>
      <c r="AH1087" s="244"/>
      <c r="AI1087" s="244"/>
      <c r="AJ1087" s="244"/>
      <c r="AK1087" s="244"/>
      <c r="AL1087" s="244"/>
      <c r="AM1087" s="244"/>
      <c r="AN1087" s="244"/>
      <c r="AO1087" s="244"/>
      <c r="AP1087" s="244"/>
      <c r="AQ1087" s="244"/>
      <c r="AR1087" s="244"/>
      <c r="AS1087" s="244"/>
    </row>
    <row r="1088" spans="1:45" ht="24" customHeight="1">
      <c r="A1088" s="115"/>
      <c r="B1088" s="1817"/>
      <c r="C1088" s="244" t="s">
        <v>1872</v>
      </c>
      <c r="D1088" s="244" t="s">
        <v>22861</v>
      </c>
      <c r="E1088" s="244" t="s">
        <v>18427</v>
      </c>
      <c r="F1088" s="244" t="s">
        <v>1872</v>
      </c>
      <c r="G1088" s="244">
        <v>2534</v>
      </c>
      <c r="H1088" s="244">
        <v>130</v>
      </c>
      <c r="I1088" s="244">
        <v>2530</v>
      </c>
      <c r="J1088" s="244">
        <v>60</v>
      </c>
      <c r="K1088" s="244">
        <v>40</v>
      </c>
      <c r="L1088" s="244"/>
      <c r="M1088" s="244"/>
      <c r="N1088" s="244">
        <v>2400</v>
      </c>
      <c r="O1088" s="244"/>
      <c r="P1088" s="244"/>
      <c r="Q1088" s="244"/>
      <c r="R1088" s="244"/>
      <c r="S1088" s="244"/>
      <c r="T1088" s="300" t="s">
        <v>11997</v>
      </c>
      <c r="U1088" s="244"/>
      <c r="V1088" s="244"/>
      <c r="W1088" s="244"/>
      <c r="X1088" s="244"/>
      <c r="Y1088" s="244"/>
      <c r="Z1088" s="228"/>
      <c r="AA1088" s="244"/>
      <c r="AB1088" s="244"/>
      <c r="AC1088" s="244"/>
      <c r="AD1088" s="244"/>
      <c r="AE1088" s="244"/>
      <c r="AF1088" s="244"/>
      <c r="AG1088" s="244"/>
      <c r="AH1088" s="244"/>
      <c r="AI1088" s="244"/>
      <c r="AJ1088" s="244"/>
      <c r="AK1088" s="244"/>
      <c r="AL1088" s="244"/>
      <c r="AM1088" s="244"/>
      <c r="AN1088" s="244"/>
      <c r="AO1088" s="244"/>
      <c r="AP1088" s="244"/>
      <c r="AQ1088" s="244"/>
      <c r="AR1088" s="244"/>
      <c r="AS1088" s="244" t="s">
        <v>10294</v>
      </c>
    </row>
    <row r="1089" spans="1:45" ht="24" customHeight="1">
      <c r="A1089" s="115"/>
      <c r="B1089" s="1817"/>
      <c r="C1089" s="228" t="s">
        <v>1872</v>
      </c>
      <c r="D1089" s="228" t="s">
        <v>22894</v>
      </c>
      <c r="E1089" s="228" t="s">
        <v>16863</v>
      </c>
      <c r="F1089" s="227" t="s">
        <v>1872</v>
      </c>
      <c r="G1089" s="228">
        <v>2307</v>
      </c>
      <c r="H1089" s="244"/>
      <c r="I1089" s="244"/>
      <c r="J1089" s="244">
        <v>65</v>
      </c>
      <c r="K1089" s="244">
        <v>35.5</v>
      </c>
      <c r="L1089" s="244"/>
      <c r="M1089" s="244"/>
      <c r="N1089" s="244">
        <v>2307</v>
      </c>
      <c r="O1089" s="244"/>
      <c r="P1089" s="244"/>
      <c r="Q1089" s="244"/>
      <c r="R1089" s="233"/>
      <c r="S1089" s="244"/>
      <c r="T1089" s="300">
        <v>2017</v>
      </c>
      <c r="U1089" s="241"/>
      <c r="V1089" s="241"/>
      <c r="W1089" s="241"/>
      <c r="X1089" s="241"/>
      <c r="Y1089" s="241"/>
      <c r="Z1089" s="228"/>
      <c r="AA1089" s="244">
        <v>573</v>
      </c>
      <c r="AB1089" s="228"/>
      <c r="AC1089" s="228"/>
      <c r="AD1089" s="228"/>
      <c r="AE1089" s="228"/>
      <c r="AF1089" s="228"/>
      <c r="AG1089" s="228"/>
      <c r="AH1089" s="228"/>
      <c r="AI1089" s="228"/>
      <c r="AJ1089" s="228"/>
      <c r="AK1089" s="228"/>
      <c r="AL1089" s="228"/>
      <c r="AM1089" s="228"/>
      <c r="AN1089" s="228"/>
      <c r="AO1089" s="228"/>
      <c r="AP1089" s="228"/>
      <c r="AQ1089" s="228"/>
      <c r="AR1089" s="228"/>
      <c r="AS1089" s="228"/>
    </row>
    <row r="1090" spans="1:45" ht="24" customHeight="1">
      <c r="A1090" s="115"/>
      <c r="B1090" s="1817"/>
      <c r="C1090" s="228" t="s">
        <v>1872</v>
      </c>
      <c r="D1090" s="228"/>
      <c r="E1090" s="228" t="s">
        <v>22895</v>
      </c>
      <c r="F1090" s="227" t="s">
        <v>1872</v>
      </c>
      <c r="G1090" s="228">
        <v>2000</v>
      </c>
      <c r="H1090" s="244"/>
      <c r="I1090" s="244"/>
      <c r="J1090" s="244"/>
      <c r="K1090" s="244"/>
      <c r="L1090" s="244"/>
      <c r="M1090" s="244"/>
      <c r="N1090" s="244"/>
      <c r="O1090" s="244"/>
      <c r="P1090" s="244"/>
      <c r="Q1090" s="244"/>
      <c r="R1090" s="233"/>
      <c r="S1090" s="244"/>
      <c r="T1090" s="300">
        <v>2024</v>
      </c>
      <c r="U1090" s="241"/>
      <c r="V1090" s="241"/>
      <c r="W1090" s="241"/>
      <c r="X1090" s="241"/>
      <c r="Y1090" s="241"/>
      <c r="Z1090" s="228"/>
      <c r="AA1090" s="244"/>
      <c r="AB1090" s="228"/>
      <c r="AC1090" s="228"/>
      <c r="AD1090" s="228"/>
      <c r="AE1090" s="228"/>
      <c r="AF1090" s="228"/>
      <c r="AG1090" s="228"/>
      <c r="AH1090" s="228"/>
      <c r="AI1090" s="228"/>
      <c r="AJ1090" s="228"/>
      <c r="AK1090" s="228"/>
      <c r="AL1090" s="228"/>
      <c r="AM1090" s="228"/>
      <c r="AN1090" s="228"/>
      <c r="AO1090" s="228"/>
      <c r="AP1090" s="228"/>
      <c r="AQ1090" s="228"/>
      <c r="AR1090" s="228"/>
      <c r="AS1090" s="228"/>
    </row>
    <row r="1091" spans="1:45" ht="24" customHeight="1">
      <c r="A1091" s="115"/>
      <c r="B1091" s="1817"/>
      <c r="C1091" s="634" t="s">
        <v>1872</v>
      </c>
      <c r="D1091" s="634" t="s">
        <v>22896</v>
      </c>
      <c r="E1091" s="634" t="s">
        <v>22897</v>
      </c>
      <c r="F1091" s="609" t="s">
        <v>1872</v>
      </c>
      <c r="G1091" s="634">
        <v>5000</v>
      </c>
      <c r="H1091" s="547"/>
      <c r="I1091" s="547"/>
      <c r="J1091" s="547">
        <v>80</v>
      </c>
      <c r="K1091" s="547">
        <v>30</v>
      </c>
      <c r="L1091" s="547"/>
      <c r="M1091" s="547"/>
      <c r="N1091" s="547">
        <v>2400</v>
      </c>
      <c r="O1091" s="547"/>
      <c r="P1091" s="547"/>
      <c r="Q1091" s="547"/>
      <c r="R1091" s="556"/>
      <c r="S1091" s="547"/>
      <c r="T1091" s="819">
        <v>2025</v>
      </c>
      <c r="U1091" s="241"/>
      <c r="V1091" s="241"/>
      <c r="W1091" s="241"/>
      <c r="X1091" s="241"/>
      <c r="Y1091" s="241"/>
      <c r="Z1091" s="634">
        <v>2550</v>
      </c>
      <c r="AA1091" s="547"/>
      <c r="AB1091" s="634"/>
      <c r="AC1091" s="634"/>
      <c r="AD1091" s="634"/>
      <c r="AE1091" s="634"/>
      <c r="AF1091" s="634"/>
      <c r="AG1091" s="634"/>
      <c r="AH1091" s="634"/>
      <c r="AI1091" s="634"/>
      <c r="AJ1091" s="634"/>
      <c r="AK1091" s="634"/>
      <c r="AL1091" s="634"/>
      <c r="AM1091" s="634"/>
      <c r="AN1091" s="634"/>
      <c r="AO1091" s="634"/>
      <c r="AP1091" s="634"/>
      <c r="AQ1091" s="634"/>
      <c r="AR1091" s="634"/>
      <c r="AS1091" s="634"/>
    </row>
    <row r="1092" spans="1:45" ht="24" customHeight="1">
      <c r="A1092" s="115"/>
      <c r="B1092" s="1817"/>
      <c r="C1092" s="634" t="s">
        <v>1872</v>
      </c>
      <c r="D1092" s="634" t="s">
        <v>22898</v>
      </c>
      <c r="E1092" s="634" t="s">
        <v>22899</v>
      </c>
      <c r="F1092" s="609" t="s">
        <v>1872</v>
      </c>
      <c r="G1092" s="634">
        <v>3384</v>
      </c>
      <c r="H1092" s="547"/>
      <c r="I1092" s="547"/>
      <c r="J1092" s="547"/>
      <c r="K1092" s="547"/>
      <c r="L1092" s="547"/>
      <c r="M1092" s="547"/>
      <c r="N1092" s="547"/>
      <c r="O1092" s="547"/>
      <c r="P1092" s="547"/>
      <c r="Q1092" s="547"/>
      <c r="R1092" s="556"/>
      <c r="S1092" s="547"/>
      <c r="T1092" s="819">
        <v>2023</v>
      </c>
      <c r="U1092" s="241"/>
      <c r="V1092" s="241"/>
      <c r="W1092" s="241"/>
      <c r="X1092" s="241"/>
      <c r="Y1092" s="241"/>
      <c r="Z1092" s="634">
        <v>450</v>
      </c>
      <c r="AA1092" s="547"/>
      <c r="AB1092" s="634"/>
      <c r="AC1092" s="634"/>
      <c r="AD1092" s="634"/>
      <c r="AE1092" s="634"/>
      <c r="AF1092" s="634"/>
      <c r="AG1092" s="634"/>
      <c r="AH1092" s="634"/>
      <c r="AI1092" s="634"/>
      <c r="AJ1092" s="634"/>
      <c r="AK1092" s="634"/>
      <c r="AL1092" s="634"/>
      <c r="AM1092" s="634"/>
      <c r="AN1092" s="634"/>
      <c r="AO1092" s="634"/>
      <c r="AP1092" s="634"/>
      <c r="AQ1092" s="634"/>
      <c r="AR1092" s="634"/>
      <c r="AS1092" s="634"/>
    </row>
    <row r="1093" spans="1:45" ht="24" customHeight="1">
      <c r="A1093" s="115"/>
      <c r="B1093" s="1817"/>
      <c r="C1093" s="228" t="s">
        <v>13030</v>
      </c>
      <c r="D1093" s="228" t="s">
        <v>22900</v>
      </c>
      <c r="E1093" s="228" t="s">
        <v>14173</v>
      </c>
      <c r="F1093" s="227" t="s">
        <v>13030</v>
      </c>
      <c r="G1093" s="228">
        <v>10200</v>
      </c>
      <c r="H1093" s="244"/>
      <c r="I1093" s="244"/>
      <c r="J1093" s="244">
        <v>85</v>
      </c>
      <c r="K1093" s="244">
        <v>120</v>
      </c>
      <c r="L1093" s="244"/>
      <c r="M1093" s="244"/>
      <c r="N1093" s="244">
        <v>10200</v>
      </c>
      <c r="O1093" s="244"/>
      <c r="P1093" s="244"/>
      <c r="Q1093" s="244"/>
      <c r="R1093" s="233"/>
      <c r="S1093" s="244"/>
      <c r="T1093" s="300">
        <v>1992</v>
      </c>
      <c r="U1093" s="241"/>
      <c r="V1093" s="241"/>
      <c r="W1093" s="241"/>
      <c r="X1093" s="241"/>
      <c r="Y1093" s="241"/>
      <c r="Z1093" s="228"/>
      <c r="AA1093" s="244"/>
      <c r="AB1093" s="228"/>
      <c r="AC1093" s="228"/>
      <c r="AD1093" s="228"/>
      <c r="AE1093" s="228">
        <v>4</v>
      </c>
      <c r="AF1093" s="228">
        <v>400</v>
      </c>
      <c r="AG1093" s="228">
        <v>9</v>
      </c>
      <c r="AH1093" s="228"/>
      <c r="AI1093" s="228"/>
      <c r="AJ1093" s="228"/>
      <c r="AK1093" s="228"/>
      <c r="AL1093" s="228"/>
      <c r="AM1093" s="228"/>
      <c r="AN1093" s="228"/>
      <c r="AO1093" s="228"/>
      <c r="AP1093" s="228"/>
      <c r="AQ1093" s="228"/>
      <c r="AR1093" s="228"/>
      <c r="AS1093" s="228" t="s">
        <v>22901</v>
      </c>
    </row>
    <row r="1094" spans="1:45" ht="24" customHeight="1">
      <c r="A1094" s="115"/>
      <c r="B1094" s="1817"/>
      <c r="C1094" s="228" t="s">
        <v>13030</v>
      </c>
      <c r="D1094" s="228" t="s">
        <v>22902</v>
      </c>
      <c r="E1094" s="228" t="s">
        <v>22903</v>
      </c>
      <c r="F1094" s="227" t="s">
        <v>13030</v>
      </c>
      <c r="G1094" s="228">
        <v>2650</v>
      </c>
      <c r="H1094" s="244"/>
      <c r="I1094" s="244"/>
      <c r="J1094" s="244">
        <v>75</v>
      </c>
      <c r="K1094" s="244">
        <v>23.5</v>
      </c>
      <c r="L1094" s="244"/>
      <c r="M1094" s="244"/>
      <c r="N1094" s="244">
        <v>1152</v>
      </c>
      <c r="O1094" s="244"/>
      <c r="P1094" s="244"/>
      <c r="Q1094" s="244"/>
      <c r="R1094" s="233"/>
      <c r="S1094" s="244"/>
      <c r="T1094" s="300">
        <v>2012</v>
      </c>
      <c r="U1094" s="241"/>
      <c r="V1094" s="241"/>
      <c r="W1094" s="241"/>
      <c r="X1094" s="241"/>
      <c r="Y1094" s="241"/>
      <c r="Z1094" s="228"/>
      <c r="AA1094" s="244"/>
      <c r="AB1094" s="228"/>
      <c r="AC1094" s="228"/>
      <c r="AD1094" s="228"/>
      <c r="AE1094" s="228"/>
      <c r="AF1094" s="228"/>
      <c r="AG1094" s="228"/>
      <c r="AH1094" s="228"/>
      <c r="AI1094" s="228"/>
      <c r="AJ1094" s="228"/>
      <c r="AK1094" s="228"/>
      <c r="AL1094" s="228"/>
      <c r="AM1094" s="228"/>
      <c r="AN1094" s="228"/>
      <c r="AO1094" s="228"/>
      <c r="AP1094" s="228"/>
      <c r="AQ1094" s="228"/>
      <c r="AR1094" s="228"/>
      <c r="AS1094" s="228" t="s">
        <v>22904</v>
      </c>
    </row>
    <row r="1095" spans="1:45" ht="24" customHeight="1">
      <c r="A1095" s="115"/>
      <c r="B1095" s="1817"/>
      <c r="C1095" s="228" t="s">
        <v>13030</v>
      </c>
      <c r="D1095" s="228" t="s">
        <v>22905</v>
      </c>
      <c r="E1095" s="228" t="s">
        <v>22906</v>
      </c>
      <c r="F1095" s="227" t="s">
        <v>13030</v>
      </c>
      <c r="G1095" s="228">
        <v>1000</v>
      </c>
      <c r="H1095" s="244"/>
      <c r="I1095" s="244"/>
      <c r="J1095" s="244">
        <v>6.5</v>
      </c>
      <c r="K1095" s="244">
        <v>20</v>
      </c>
      <c r="L1095" s="244"/>
      <c r="M1095" s="244"/>
      <c r="N1095" s="244">
        <v>264</v>
      </c>
      <c r="O1095" s="244"/>
      <c r="P1095" s="244"/>
      <c r="Q1095" s="244"/>
      <c r="R1095" s="233"/>
      <c r="S1095" s="244"/>
      <c r="T1095" s="300">
        <v>2014</v>
      </c>
      <c r="U1095" s="241"/>
      <c r="V1095" s="241"/>
      <c r="W1095" s="241"/>
      <c r="X1095" s="241"/>
      <c r="Y1095" s="241"/>
      <c r="Z1095" s="228"/>
      <c r="AA1095" s="244"/>
      <c r="AB1095" s="228"/>
      <c r="AC1095" s="228"/>
      <c r="AD1095" s="228"/>
      <c r="AE1095" s="228"/>
      <c r="AF1095" s="228"/>
      <c r="AG1095" s="228"/>
      <c r="AH1095" s="228"/>
      <c r="AI1095" s="228"/>
      <c r="AJ1095" s="228"/>
      <c r="AK1095" s="228"/>
      <c r="AL1095" s="228"/>
      <c r="AM1095" s="228"/>
      <c r="AN1095" s="228"/>
      <c r="AO1095" s="228"/>
      <c r="AP1095" s="228"/>
      <c r="AQ1095" s="228"/>
      <c r="AR1095" s="228"/>
      <c r="AS1095" s="228" t="s">
        <v>22907</v>
      </c>
    </row>
    <row r="1096" spans="1:45" ht="24" customHeight="1">
      <c r="A1096" s="115"/>
      <c r="B1096" s="1817"/>
      <c r="C1096" s="228" t="s">
        <v>13030</v>
      </c>
      <c r="D1096" s="228" t="s">
        <v>22905</v>
      </c>
      <c r="E1096" s="228" t="s">
        <v>22908</v>
      </c>
      <c r="F1096" s="227" t="s">
        <v>13030</v>
      </c>
      <c r="G1096" s="228">
        <v>800</v>
      </c>
      <c r="H1096" s="244"/>
      <c r="I1096" s="244"/>
      <c r="J1096" s="244">
        <v>16</v>
      </c>
      <c r="K1096" s="244">
        <v>28</v>
      </c>
      <c r="L1096" s="244"/>
      <c r="M1096" s="244"/>
      <c r="N1096" s="244">
        <v>448</v>
      </c>
      <c r="O1096" s="244"/>
      <c r="P1096" s="244"/>
      <c r="Q1096" s="244"/>
      <c r="R1096" s="233"/>
      <c r="S1096" s="244"/>
      <c r="T1096" s="300">
        <v>2014</v>
      </c>
      <c r="U1096" s="241"/>
      <c r="V1096" s="241"/>
      <c r="W1096" s="241"/>
      <c r="X1096" s="241"/>
      <c r="Y1096" s="241"/>
      <c r="Z1096" s="228"/>
      <c r="AA1096" s="244"/>
      <c r="AB1096" s="228"/>
      <c r="AC1096" s="228"/>
      <c r="AD1096" s="228"/>
      <c r="AE1096" s="228"/>
      <c r="AF1096" s="228"/>
      <c r="AG1096" s="228"/>
      <c r="AH1096" s="228"/>
      <c r="AI1096" s="228"/>
      <c r="AJ1096" s="228"/>
      <c r="AK1096" s="228"/>
      <c r="AL1096" s="228"/>
      <c r="AM1096" s="228"/>
      <c r="AN1096" s="228"/>
      <c r="AO1096" s="228"/>
      <c r="AP1096" s="228"/>
      <c r="AQ1096" s="228"/>
      <c r="AR1096" s="228"/>
      <c r="AS1096" s="228" t="s">
        <v>22907</v>
      </c>
    </row>
    <row r="1097" spans="1:45" ht="24" customHeight="1">
      <c r="A1097" s="115"/>
      <c r="B1097" s="1817"/>
      <c r="C1097" s="228" t="s">
        <v>13030</v>
      </c>
      <c r="D1097" s="228" t="s">
        <v>22905</v>
      </c>
      <c r="E1097" s="228" t="s">
        <v>13032</v>
      </c>
      <c r="F1097" s="227" t="s">
        <v>13030</v>
      </c>
      <c r="G1097" s="228">
        <v>3705</v>
      </c>
      <c r="H1097" s="244"/>
      <c r="I1097" s="244"/>
      <c r="J1097" s="244">
        <v>55</v>
      </c>
      <c r="K1097" s="244">
        <v>64</v>
      </c>
      <c r="L1097" s="244"/>
      <c r="M1097" s="244"/>
      <c r="N1097" s="244">
        <v>3705</v>
      </c>
      <c r="O1097" s="244"/>
      <c r="P1097" s="244"/>
      <c r="Q1097" s="244"/>
      <c r="R1097" s="244"/>
      <c r="S1097" s="244"/>
      <c r="T1097" s="300">
        <v>2019</v>
      </c>
      <c r="U1097" s="244">
        <v>500</v>
      </c>
      <c r="V1097" s="244"/>
      <c r="W1097" s="244"/>
      <c r="X1097" s="244"/>
      <c r="Y1097" s="244"/>
      <c r="Z1097" s="228">
        <v>500</v>
      </c>
      <c r="AA1097" s="244"/>
      <c r="AB1097" s="244"/>
      <c r="AC1097" s="244"/>
      <c r="AD1097" s="244"/>
      <c r="AE1097" s="244"/>
      <c r="AF1097" s="244"/>
      <c r="AG1097" s="244"/>
      <c r="AH1097" s="244"/>
      <c r="AI1097" s="244"/>
      <c r="AJ1097" s="244"/>
      <c r="AK1097" s="244"/>
      <c r="AL1097" s="244"/>
      <c r="AM1097" s="244"/>
      <c r="AN1097" s="244"/>
      <c r="AO1097" s="244"/>
      <c r="AP1097" s="244"/>
      <c r="AQ1097" s="244"/>
      <c r="AR1097" s="244"/>
      <c r="AS1097" s="228"/>
    </row>
    <row r="1098" spans="1:45" ht="24" customHeight="1">
      <c r="A1098" s="115"/>
      <c r="B1098" s="1817"/>
      <c r="C1098" s="228" t="s">
        <v>4148</v>
      </c>
      <c r="D1098" s="244" t="s">
        <v>22515</v>
      </c>
      <c r="E1098" s="228" t="s">
        <v>18428</v>
      </c>
      <c r="F1098" s="227" t="s">
        <v>4148</v>
      </c>
      <c r="G1098" s="228">
        <v>137821</v>
      </c>
      <c r="H1098" s="244"/>
      <c r="I1098" s="244"/>
      <c r="J1098" s="244">
        <v>50</v>
      </c>
      <c r="K1098" s="244">
        <v>70</v>
      </c>
      <c r="L1098" s="244"/>
      <c r="M1098" s="244"/>
      <c r="N1098" s="244">
        <v>3500</v>
      </c>
      <c r="O1098" s="244"/>
      <c r="P1098" s="244"/>
      <c r="Q1098" s="244"/>
      <c r="R1098" s="244"/>
      <c r="S1098" s="244"/>
      <c r="T1098" s="300">
        <v>2020</v>
      </c>
      <c r="U1098" s="244"/>
      <c r="V1098" s="244"/>
      <c r="W1098" s="244"/>
      <c r="X1098" s="244"/>
      <c r="Y1098" s="244"/>
      <c r="Z1098" s="228">
        <v>35244</v>
      </c>
      <c r="AA1098" s="244"/>
      <c r="AB1098" s="244"/>
      <c r="AC1098" s="244"/>
      <c r="AD1098" s="244"/>
      <c r="AE1098" s="244"/>
      <c r="AF1098" s="244"/>
      <c r="AG1098" s="244"/>
      <c r="AH1098" s="244"/>
      <c r="AI1098" s="244"/>
      <c r="AJ1098" s="244"/>
      <c r="AK1098" s="244"/>
      <c r="AL1098" s="244"/>
      <c r="AM1098" s="244"/>
      <c r="AN1098" s="244"/>
      <c r="AO1098" s="244"/>
      <c r="AP1098" s="244"/>
      <c r="AQ1098" s="244"/>
      <c r="AR1098" s="244"/>
      <c r="AS1098" s="228"/>
    </row>
    <row r="1099" spans="1:45" ht="24" customHeight="1">
      <c r="A1099" s="115"/>
      <c r="B1099" s="1817"/>
      <c r="C1099" s="228" t="s">
        <v>13027</v>
      </c>
      <c r="D1099" s="244" t="s">
        <v>22909</v>
      </c>
      <c r="E1099" s="228" t="s">
        <v>22910</v>
      </c>
      <c r="F1099" s="227" t="s">
        <v>13027</v>
      </c>
      <c r="G1099" s="228">
        <v>2403</v>
      </c>
      <c r="H1099" s="228">
        <v>99</v>
      </c>
      <c r="I1099" s="228">
        <v>77</v>
      </c>
      <c r="J1099" s="244"/>
      <c r="K1099" s="244"/>
      <c r="L1099" s="244"/>
      <c r="M1099" s="244"/>
      <c r="N1099" s="228">
        <v>1832</v>
      </c>
      <c r="O1099" s="244"/>
      <c r="P1099" s="228">
        <v>150</v>
      </c>
      <c r="Q1099" s="244"/>
      <c r="R1099" s="244"/>
      <c r="S1099" s="244"/>
      <c r="T1099" s="300">
        <v>2004</v>
      </c>
      <c r="U1099" s="244"/>
      <c r="V1099" s="244"/>
      <c r="W1099" s="244"/>
      <c r="X1099" s="244"/>
      <c r="Y1099" s="244"/>
      <c r="Z1099" s="228">
        <v>110</v>
      </c>
      <c r="AA1099" s="244"/>
      <c r="AB1099" s="244"/>
      <c r="AC1099" s="244"/>
      <c r="AD1099" s="244"/>
      <c r="AE1099" s="244"/>
      <c r="AF1099" s="244"/>
      <c r="AG1099" s="244"/>
      <c r="AH1099" s="244"/>
      <c r="AI1099" s="244"/>
      <c r="AJ1099" s="244"/>
      <c r="AK1099" s="244"/>
      <c r="AL1099" s="244"/>
      <c r="AM1099" s="244"/>
      <c r="AN1099" s="244"/>
      <c r="AO1099" s="244"/>
      <c r="AP1099" s="244"/>
      <c r="AQ1099" s="244"/>
      <c r="AR1099" s="244"/>
      <c r="AS1099" s="228" t="s">
        <v>13028</v>
      </c>
    </row>
    <row r="1100" spans="1:45" ht="24" customHeight="1">
      <c r="A1100" s="115"/>
      <c r="B1100" s="1817"/>
      <c r="C1100" s="228" t="s">
        <v>13027</v>
      </c>
      <c r="D1100" s="244" t="s">
        <v>22911</v>
      </c>
      <c r="E1100" s="291" t="s">
        <v>22912</v>
      </c>
      <c r="F1100" s="227" t="s">
        <v>13027</v>
      </c>
      <c r="G1100" s="228">
        <v>3162</v>
      </c>
      <c r="H1100" s="228"/>
      <c r="I1100" s="228"/>
      <c r="J1100" s="244">
        <v>42</v>
      </c>
      <c r="K1100" s="244">
        <v>50</v>
      </c>
      <c r="L1100" s="244"/>
      <c r="M1100" s="244"/>
      <c r="N1100" s="228">
        <v>3162</v>
      </c>
      <c r="O1100" s="244"/>
      <c r="P1100" s="228"/>
      <c r="Q1100" s="244"/>
      <c r="R1100" s="244"/>
      <c r="S1100" s="244"/>
      <c r="T1100" s="300">
        <v>2011</v>
      </c>
      <c r="U1100" s="244"/>
      <c r="V1100" s="244"/>
      <c r="W1100" s="244"/>
      <c r="X1100" s="244"/>
      <c r="Y1100" s="244"/>
      <c r="Z1100" s="228">
        <v>233</v>
      </c>
      <c r="AA1100" s="244"/>
      <c r="AB1100" s="244"/>
      <c r="AC1100" s="244"/>
      <c r="AD1100" s="244"/>
      <c r="AE1100" s="244"/>
      <c r="AF1100" s="244"/>
      <c r="AG1100" s="244"/>
      <c r="AH1100" s="244"/>
      <c r="AI1100" s="244"/>
      <c r="AJ1100" s="244"/>
      <c r="AK1100" s="244"/>
      <c r="AL1100" s="244"/>
      <c r="AM1100" s="244"/>
      <c r="AN1100" s="244"/>
      <c r="AO1100" s="244"/>
      <c r="AP1100" s="244"/>
      <c r="AQ1100" s="244"/>
      <c r="AR1100" s="244"/>
      <c r="AS1100" s="228"/>
    </row>
    <row r="1101" spans="1:45" ht="24" customHeight="1">
      <c r="A1101" s="115"/>
      <c r="B1101" s="1817"/>
      <c r="C1101" s="228" t="s">
        <v>13027</v>
      </c>
      <c r="D1101" s="244" t="s">
        <v>22515</v>
      </c>
      <c r="E1101" s="291" t="s">
        <v>22913</v>
      </c>
      <c r="F1101" s="227" t="s">
        <v>13027</v>
      </c>
      <c r="G1101" s="228">
        <v>2427</v>
      </c>
      <c r="H1101" s="228"/>
      <c r="I1101" s="228"/>
      <c r="J1101" s="244">
        <v>36</v>
      </c>
      <c r="K1101" s="244">
        <v>50</v>
      </c>
      <c r="L1101" s="244"/>
      <c r="M1101" s="244"/>
      <c r="N1101" s="228">
        <v>2100</v>
      </c>
      <c r="O1101" s="244"/>
      <c r="P1101" s="228"/>
      <c r="Q1101" s="244"/>
      <c r="R1101" s="244"/>
      <c r="S1101" s="244"/>
      <c r="T1101" s="300">
        <v>2010</v>
      </c>
      <c r="U1101" s="244"/>
      <c r="V1101" s="244"/>
      <c r="W1101" s="244"/>
      <c r="X1101" s="244"/>
      <c r="Y1101" s="244"/>
      <c r="Z1101" s="228">
        <v>42</v>
      </c>
      <c r="AA1101" s="244"/>
      <c r="AB1101" s="244"/>
      <c r="AC1101" s="244"/>
      <c r="AD1101" s="244"/>
      <c r="AE1101" s="244"/>
      <c r="AF1101" s="244"/>
      <c r="AG1101" s="244"/>
      <c r="AH1101" s="244"/>
      <c r="AI1101" s="244"/>
      <c r="AJ1101" s="244"/>
      <c r="AK1101" s="244"/>
      <c r="AL1101" s="244"/>
      <c r="AM1101" s="244"/>
      <c r="AN1101" s="244"/>
      <c r="AO1101" s="244"/>
      <c r="AP1101" s="244"/>
      <c r="AQ1101" s="244"/>
      <c r="AR1101" s="244"/>
      <c r="AS1101" s="228"/>
    </row>
    <row r="1102" spans="1:45" ht="24" customHeight="1">
      <c r="A1102" s="115"/>
      <c r="B1102" s="1817"/>
      <c r="C1102" s="228" t="s">
        <v>13027</v>
      </c>
      <c r="D1102" s="244" t="s">
        <v>22914</v>
      </c>
      <c r="E1102" s="291" t="s">
        <v>22915</v>
      </c>
      <c r="F1102" s="227" t="s">
        <v>13027</v>
      </c>
      <c r="G1102" s="228">
        <v>5300</v>
      </c>
      <c r="H1102" s="228"/>
      <c r="I1102" s="228"/>
      <c r="J1102" s="244">
        <v>47</v>
      </c>
      <c r="K1102" s="244">
        <v>70</v>
      </c>
      <c r="L1102" s="244"/>
      <c r="M1102" s="244"/>
      <c r="N1102" s="228">
        <v>2900</v>
      </c>
      <c r="O1102" s="244"/>
      <c r="P1102" s="228"/>
      <c r="Q1102" s="244"/>
      <c r="R1102" s="244"/>
      <c r="S1102" s="244"/>
      <c r="T1102" s="300">
        <v>2010</v>
      </c>
      <c r="U1102" s="244"/>
      <c r="V1102" s="244"/>
      <c r="W1102" s="244"/>
      <c r="X1102" s="244"/>
      <c r="Y1102" s="244"/>
      <c r="Z1102" s="228"/>
      <c r="AA1102" s="244"/>
      <c r="AB1102" s="244"/>
      <c r="AC1102" s="244"/>
      <c r="AD1102" s="244"/>
      <c r="AE1102" s="244"/>
      <c r="AF1102" s="244"/>
      <c r="AG1102" s="244"/>
      <c r="AH1102" s="244"/>
      <c r="AI1102" s="244"/>
      <c r="AJ1102" s="244"/>
      <c r="AK1102" s="244"/>
      <c r="AL1102" s="244"/>
      <c r="AM1102" s="244"/>
      <c r="AN1102" s="244"/>
      <c r="AO1102" s="244"/>
      <c r="AP1102" s="244"/>
      <c r="AQ1102" s="244"/>
      <c r="AR1102" s="244"/>
      <c r="AS1102" s="228"/>
    </row>
    <row r="1103" spans="1:45" ht="24" customHeight="1">
      <c r="A1103" s="115"/>
      <c r="B1103" s="1817"/>
      <c r="C1103" s="228" t="s">
        <v>13027</v>
      </c>
      <c r="D1103" s="244" t="s">
        <v>22916</v>
      </c>
      <c r="E1103" s="291" t="s">
        <v>18429</v>
      </c>
      <c r="F1103" s="227" t="s">
        <v>13027</v>
      </c>
      <c r="G1103" s="228">
        <v>12415</v>
      </c>
      <c r="H1103" s="228">
        <v>920</v>
      </c>
      <c r="I1103" s="228">
        <v>908</v>
      </c>
      <c r="J1103" s="244">
        <v>40</v>
      </c>
      <c r="K1103" s="244">
        <v>80</v>
      </c>
      <c r="L1103" s="244"/>
      <c r="M1103" s="244"/>
      <c r="N1103" s="228">
        <v>2196</v>
      </c>
      <c r="O1103" s="244"/>
      <c r="P1103" s="228"/>
      <c r="Q1103" s="244"/>
      <c r="R1103" s="244"/>
      <c r="S1103" s="244"/>
      <c r="T1103" s="300">
        <v>2011</v>
      </c>
      <c r="U1103" s="244"/>
      <c r="V1103" s="244"/>
      <c r="W1103" s="244"/>
      <c r="X1103" s="244"/>
      <c r="Y1103" s="244"/>
      <c r="Z1103" s="228">
        <v>2366</v>
      </c>
      <c r="AA1103" s="244"/>
      <c r="AB1103" s="244"/>
      <c r="AC1103" s="244"/>
      <c r="AD1103" s="244"/>
      <c r="AE1103" s="244"/>
      <c r="AF1103" s="244"/>
      <c r="AG1103" s="244"/>
      <c r="AH1103" s="244"/>
      <c r="AI1103" s="244"/>
      <c r="AJ1103" s="244"/>
      <c r="AK1103" s="244"/>
      <c r="AL1103" s="244"/>
      <c r="AM1103" s="244"/>
      <c r="AN1103" s="244"/>
      <c r="AO1103" s="244"/>
      <c r="AP1103" s="244"/>
      <c r="AQ1103" s="244"/>
      <c r="AR1103" s="244"/>
      <c r="AS1103" s="228"/>
    </row>
    <row r="1104" spans="1:45" ht="24" customHeight="1">
      <c r="A1104" s="115"/>
      <c r="B1104" s="1817"/>
      <c r="C1104" s="228" t="s">
        <v>13027</v>
      </c>
      <c r="D1104" s="244" t="s">
        <v>22911</v>
      </c>
      <c r="E1104" s="291" t="s">
        <v>18430</v>
      </c>
      <c r="F1104" s="227" t="s">
        <v>13027</v>
      </c>
      <c r="G1104" s="228">
        <v>2284</v>
      </c>
      <c r="H1104" s="228">
        <v>99</v>
      </c>
      <c r="I1104" s="228">
        <v>77</v>
      </c>
      <c r="J1104" s="244">
        <v>40</v>
      </c>
      <c r="K1104" s="244">
        <v>56</v>
      </c>
      <c r="L1104" s="244"/>
      <c r="M1104" s="244"/>
      <c r="N1104" s="228">
        <v>2284</v>
      </c>
      <c r="O1104" s="244"/>
      <c r="P1104" s="228">
        <v>150</v>
      </c>
      <c r="Q1104" s="244"/>
      <c r="R1104" s="244"/>
      <c r="S1104" s="244"/>
      <c r="T1104" s="300">
        <v>2007</v>
      </c>
      <c r="U1104" s="244"/>
      <c r="V1104" s="244"/>
      <c r="W1104" s="244"/>
      <c r="X1104" s="244"/>
      <c r="Y1104" s="244"/>
      <c r="Z1104" s="228"/>
      <c r="AA1104" s="244"/>
      <c r="AB1104" s="244"/>
      <c r="AC1104" s="244"/>
      <c r="AD1104" s="244"/>
      <c r="AE1104" s="244"/>
      <c r="AF1104" s="244"/>
      <c r="AG1104" s="244"/>
      <c r="AH1104" s="244"/>
      <c r="AI1104" s="244"/>
      <c r="AJ1104" s="244"/>
      <c r="AK1104" s="244"/>
      <c r="AL1104" s="244"/>
      <c r="AM1104" s="244"/>
      <c r="AN1104" s="244"/>
      <c r="AO1104" s="244"/>
      <c r="AP1104" s="244"/>
      <c r="AQ1104" s="244"/>
      <c r="AR1104" s="244"/>
      <c r="AS1104" s="228"/>
    </row>
    <row r="1105" spans="1:45" ht="24" customHeight="1">
      <c r="A1105" s="115"/>
      <c r="B1105" s="1817"/>
      <c r="C1105" s="228" t="s">
        <v>13027</v>
      </c>
      <c r="D1105" s="244" t="s">
        <v>22917</v>
      </c>
      <c r="E1105" s="291" t="s">
        <v>22918</v>
      </c>
      <c r="F1105" s="227" t="s">
        <v>13027</v>
      </c>
      <c r="G1105" s="228">
        <v>1650</v>
      </c>
      <c r="H1105" s="228"/>
      <c r="I1105" s="228"/>
      <c r="J1105" s="244">
        <v>33</v>
      </c>
      <c r="K1105" s="244">
        <v>50</v>
      </c>
      <c r="L1105" s="244"/>
      <c r="M1105" s="244"/>
      <c r="N1105" s="228">
        <v>1650</v>
      </c>
      <c r="O1105" s="244"/>
      <c r="P1105" s="228"/>
      <c r="Q1105" s="244"/>
      <c r="R1105" s="244"/>
      <c r="S1105" s="244"/>
      <c r="T1105" s="300">
        <v>2016</v>
      </c>
      <c r="U1105" s="244"/>
      <c r="V1105" s="244"/>
      <c r="W1105" s="244"/>
      <c r="X1105" s="244"/>
      <c r="Y1105" s="244"/>
      <c r="Z1105" s="228">
        <v>14</v>
      </c>
      <c r="AA1105" s="244"/>
      <c r="AB1105" s="244"/>
      <c r="AC1105" s="244"/>
      <c r="AD1105" s="244"/>
      <c r="AE1105" s="244"/>
      <c r="AF1105" s="244"/>
      <c r="AG1105" s="244"/>
      <c r="AH1105" s="244"/>
      <c r="AI1105" s="244"/>
      <c r="AJ1105" s="244"/>
      <c r="AK1105" s="244"/>
      <c r="AL1105" s="244"/>
      <c r="AM1105" s="244"/>
      <c r="AN1105" s="244"/>
      <c r="AO1105" s="244"/>
      <c r="AP1105" s="244"/>
      <c r="AQ1105" s="244"/>
      <c r="AR1105" s="244"/>
      <c r="AS1105" s="228"/>
    </row>
    <row r="1106" spans="1:45" ht="24" customHeight="1">
      <c r="A1106" s="115"/>
      <c r="B1106" s="1817"/>
      <c r="C1106" s="228" t="s">
        <v>13027</v>
      </c>
      <c r="D1106" s="244" t="s">
        <v>22919</v>
      </c>
      <c r="E1106" s="291" t="s">
        <v>22920</v>
      </c>
      <c r="F1106" s="227" t="s">
        <v>13027</v>
      </c>
      <c r="G1106" s="228">
        <v>18209</v>
      </c>
      <c r="H1106" s="228"/>
      <c r="I1106" s="228"/>
      <c r="J1106" s="244">
        <v>19</v>
      </c>
      <c r="K1106" s="244">
        <v>32</v>
      </c>
      <c r="L1106" s="244"/>
      <c r="M1106" s="244"/>
      <c r="N1106" s="228">
        <v>608</v>
      </c>
      <c r="O1106" s="244"/>
      <c r="P1106" s="228"/>
      <c r="Q1106" s="244"/>
      <c r="R1106" s="244"/>
      <c r="S1106" s="244"/>
      <c r="T1106" s="300">
        <v>2004</v>
      </c>
      <c r="U1106" s="244"/>
      <c r="V1106" s="244"/>
      <c r="W1106" s="244"/>
      <c r="X1106" s="244"/>
      <c r="Y1106" s="244"/>
      <c r="Z1106" s="228">
        <v>1773</v>
      </c>
      <c r="AA1106" s="244"/>
      <c r="AB1106" s="244"/>
      <c r="AC1106" s="244"/>
      <c r="AD1106" s="244"/>
      <c r="AE1106" s="244"/>
      <c r="AF1106" s="244"/>
      <c r="AG1106" s="244"/>
      <c r="AH1106" s="244"/>
      <c r="AI1106" s="244"/>
      <c r="AJ1106" s="244"/>
      <c r="AK1106" s="244"/>
      <c r="AL1106" s="244"/>
      <c r="AM1106" s="244"/>
      <c r="AN1106" s="244"/>
      <c r="AO1106" s="244"/>
      <c r="AP1106" s="244"/>
      <c r="AQ1106" s="244"/>
      <c r="AR1106" s="244"/>
      <c r="AS1106" s="228"/>
    </row>
    <row r="1107" spans="1:45" ht="24" customHeight="1">
      <c r="A1107" s="115"/>
      <c r="B1107" s="1817"/>
      <c r="C1107" s="228" t="s">
        <v>13027</v>
      </c>
      <c r="D1107" s="244" t="s">
        <v>22921</v>
      </c>
      <c r="E1107" s="291" t="s">
        <v>22922</v>
      </c>
      <c r="F1107" s="227" t="s">
        <v>13027</v>
      </c>
      <c r="G1107" s="228">
        <v>2453</v>
      </c>
      <c r="H1107" s="228"/>
      <c r="I1107" s="228"/>
      <c r="J1107" s="244">
        <v>28</v>
      </c>
      <c r="K1107" s="244">
        <v>46</v>
      </c>
      <c r="L1107" s="244"/>
      <c r="M1107" s="244"/>
      <c r="N1107" s="228">
        <v>844</v>
      </c>
      <c r="O1107" s="244"/>
      <c r="P1107" s="228"/>
      <c r="Q1107" s="244"/>
      <c r="R1107" s="244"/>
      <c r="S1107" s="244"/>
      <c r="T1107" s="300">
        <v>2014</v>
      </c>
      <c r="U1107" s="244"/>
      <c r="V1107" s="244"/>
      <c r="W1107" s="244"/>
      <c r="X1107" s="244"/>
      <c r="Y1107" s="244"/>
      <c r="Z1107" s="228"/>
      <c r="AA1107" s="244"/>
      <c r="AB1107" s="244"/>
      <c r="AC1107" s="244"/>
      <c r="AD1107" s="244"/>
      <c r="AE1107" s="244"/>
      <c r="AF1107" s="244"/>
      <c r="AG1107" s="244"/>
      <c r="AH1107" s="244"/>
      <c r="AI1107" s="244"/>
      <c r="AJ1107" s="244"/>
      <c r="AK1107" s="244"/>
      <c r="AL1107" s="244"/>
      <c r="AM1107" s="244"/>
      <c r="AN1107" s="244"/>
      <c r="AO1107" s="244"/>
      <c r="AP1107" s="244"/>
      <c r="AQ1107" s="244"/>
      <c r="AR1107" s="244"/>
      <c r="AS1107" s="228"/>
    </row>
    <row r="1108" spans="1:45" ht="24" customHeight="1">
      <c r="A1108" s="115"/>
      <c r="B1108" s="1817"/>
      <c r="C1108" s="228" t="s">
        <v>13027</v>
      </c>
      <c r="D1108" s="244" t="s">
        <v>22923</v>
      </c>
      <c r="E1108" s="291" t="s">
        <v>22924</v>
      </c>
      <c r="F1108" s="227" t="s">
        <v>13027</v>
      </c>
      <c r="G1108" s="228">
        <v>2419</v>
      </c>
      <c r="H1108" s="228"/>
      <c r="I1108" s="228"/>
      <c r="J1108" s="244">
        <v>49</v>
      </c>
      <c r="K1108" s="244">
        <v>35</v>
      </c>
      <c r="L1108" s="244"/>
      <c r="M1108" s="244"/>
      <c r="N1108" s="228">
        <v>1669</v>
      </c>
      <c r="O1108" s="244"/>
      <c r="P1108" s="228"/>
      <c r="Q1108" s="244"/>
      <c r="R1108" s="244"/>
      <c r="S1108" s="244"/>
      <c r="T1108" s="300">
        <v>2017</v>
      </c>
      <c r="U1108" s="244"/>
      <c r="V1108" s="244"/>
      <c r="W1108" s="244"/>
      <c r="X1108" s="244"/>
      <c r="Y1108" s="244"/>
      <c r="Z1108" s="228">
        <v>270</v>
      </c>
      <c r="AA1108" s="244"/>
      <c r="AB1108" s="244"/>
      <c r="AC1108" s="244"/>
      <c r="AD1108" s="244"/>
      <c r="AE1108" s="244"/>
      <c r="AF1108" s="244"/>
      <c r="AG1108" s="244"/>
      <c r="AH1108" s="244"/>
      <c r="AI1108" s="244"/>
      <c r="AJ1108" s="244"/>
      <c r="AK1108" s="244"/>
      <c r="AL1108" s="244"/>
      <c r="AM1108" s="244"/>
      <c r="AN1108" s="244"/>
      <c r="AO1108" s="244"/>
      <c r="AP1108" s="244"/>
      <c r="AQ1108" s="244"/>
      <c r="AR1108" s="244"/>
      <c r="AS1108" s="228" t="s">
        <v>13029</v>
      </c>
    </row>
    <row r="1109" spans="1:45" ht="24" customHeight="1">
      <c r="A1109" s="115"/>
      <c r="B1109" s="1817"/>
      <c r="C1109" s="228" t="s">
        <v>13027</v>
      </c>
      <c r="D1109" s="244" t="s">
        <v>22701</v>
      </c>
      <c r="E1109" s="291" t="s">
        <v>22925</v>
      </c>
      <c r="F1109" s="227" t="s">
        <v>13027</v>
      </c>
      <c r="G1109" s="228">
        <v>12415</v>
      </c>
      <c r="H1109" s="228">
        <v>920</v>
      </c>
      <c r="I1109" s="228">
        <v>908</v>
      </c>
      <c r="J1109" s="244"/>
      <c r="K1109" s="244"/>
      <c r="L1109" s="244"/>
      <c r="M1109" s="244"/>
      <c r="N1109" s="228">
        <v>258</v>
      </c>
      <c r="O1109" s="244"/>
      <c r="P1109" s="228"/>
      <c r="Q1109" s="244"/>
      <c r="R1109" s="244"/>
      <c r="S1109" s="244"/>
      <c r="T1109" s="300">
        <v>2011</v>
      </c>
      <c r="U1109" s="244"/>
      <c r="V1109" s="244"/>
      <c r="W1109" s="244"/>
      <c r="X1109" s="244"/>
      <c r="Y1109" s="244"/>
      <c r="Z1109" s="228">
        <v>2366</v>
      </c>
      <c r="AA1109" s="244"/>
      <c r="AB1109" s="244"/>
      <c r="AC1109" s="244"/>
      <c r="AD1109" s="244"/>
      <c r="AE1109" s="244"/>
      <c r="AF1109" s="244"/>
      <c r="AG1109" s="244"/>
      <c r="AH1109" s="244"/>
      <c r="AI1109" s="244"/>
      <c r="AJ1109" s="244"/>
      <c r="AK1109" s="244"/>
      <c r="AL1109" s="244"/>
      <c r="AM1109" s="244"/>
      <c r="AN1109" s="244"/>
      <c r="AO1109" s="244"/>
      <c r="AP1109" s="244"/>
      <c r="AQ1109" s="244"/>
      <c r="AR1109" s="244"/>
      <c r="AS1109" s="228"/>
    </row>
    <row r="1110" spans="1:45" ht="24" customHeight="1">
      <c r="A1110" s="115"/>
      <c r="B1110" s="1817"/>
      <c r="C1110" s="228" t="s">
        <v>13027</v>
      </c>
      <c r="D1110" s="244" t="s">
        <v>22921</v>
      </c>
      <c r="E1110" s="291" t="s">
        <v>22926</v>
      </c>
      <c r="F1110" s="227" t="s">
        <v>13027</v>
      </c>
      <c r="G1110" s="228">
        <v>960</v>
      </c>
      <c r="H1110" s="228"/>
      <c r="I1110" s="228"/>
      <c r="J1110" s="244">
        <v>49</v>
      </c>
      <c r="K1110" s="244">
        <v>35</v>
      </c>
      <c r="L1110" s="244"/>
      <c r="M1110" s="244"/>
      <c r="N1110" s="228">
        <v>960</v>
      </c>
      <c r="O1110" s="244"/>
      <c r="P1110" s="228"/>
      <c r="Q1110" s="244"/>
      <c r="R1110" s="244"/>
      <c r="S1110" s="244"/>
      <c r="T1110" s="300">
        <v>2014</v>
      </c>
      <c r="U1110" s="244"/>
      <c r="V1110" s="244"/>
      <c r="W1110" s="244"/>
      <c r="X1110" s="244"/>
      <c r="Y1110" s="244"/>
      <c r="Z1110" s="228"/>
      <c r="AA1110" s="244"/>
      <c r="AB1110" s="244"/>
      <c r="AC1110" s="244"/>
      <c r="AD1110" s="244"/>
      <c r="AE1110" s="244"/>
      <c r="AF1110" s="244"/>
      <c r="AG1110" s="244"/>
      <c r="AH1110" s="244"/>
      <c r="AI1110" s="244"/>
      <c r="AJ1110" s="244"/>
      <c r="AK1110" s="244"/>
      <c r="AL1110" s="244"/>
      <c r="AM1110" s="244"/>
      <c r="AN1110" s="244"/>
      <c r="AO1110" s="244"/>
      <c r="AP1110" s="244"/>
      <c r="AQ1110" s="244"/>
      <c r="AR1110" s="244"/>
      <c r="AS1110" s="228"/>
    </row>
    <row r="1111" spans="1:45" ht="24" customHeight="1">
      <c r="A1111" s="115"/>
      <c r="B1111" s="1817"/>
      <c r="C1111" s="228" t="s">
        <v>13027</v>
      </c>
      <c r="D1111" s="244" t="s">
        <v>22700</v>
      </c>
      <c r="E1111" s="291" t="s">
        <v>22927</v>
      </c>
      <c r="F1111" s="227" t="s">
        <v>13027</v>
      </c>
      <c r="G1111" s="228">
        <v>1200</v>
      </c>
      <c r="H1111" s="228"/>
      <c r="I1111" s="228"/>
      <c r="J1111" s="244">
        <v>49</v>
      </c>
      <c r="K1111" s="244">
        <v>35</v>
      </c>
      <c r="L1111" s="244"/>
      <c r="M1111" s="244"/>
      <c r="N1111" s="228"/>
      <c r="O1111" s="244"/>
      <c r="P1111" s="228"/>
      <c r="Q1111" s="244"/>
      <c r="R1111" s="244"/>
      <c r="S1111" s="244"/>
      <c r="T1111" s="300">
        <v>1997</v>
      </c>
      <c r="U1111" s="244"/>
      <c r="V1111" s="244"/>
      <c r="W1111" s="244"/>
      <c r="X1111" s="244"/>
      <c r="Y1111" s="244"/>
      <c r="Z1111" s="228"/>
      <c r="AA1111" s="244"/>
      <c r="AB1111" s="244"/>
      <c r="AC1111" s="244"/>
      <c r="AD1111" s="244"/>
      <c r="AE1111" s="244"/>
      <c r="AF1111" s="244"/>
      <c r="AG1111" s="244"/>
      <c r="AH1111" s="244"/>
      <c r="AI1111" s="244"/>
      <c r="AJ1111" s="244"/>
      <c r="AK1111" s="244"/>
      <c r="AL1111" s="244"/>
      <c r="AM1111" s="244"/>
      <c r="AN1111" s="244"/>
      <c r="AO1111" s="244"/>
      <c r="AP1111" s="244"/>
      <c r="AQ1111" s="244"/>
      <c r="AR1111" s="244"/>
      <c r="AS1111" s="228"/>
    </row>
    <row r="1112" spans="1:45" ht="24" customHeight="1">
      <c r="A1112" s="115"/>
      <c r="B1112" s="1817"/>
      <c r="C1112" s="228" t="s">
        <v>13027</v>
      </c>
      <c r="D1112" s="244" t="s">
        <v>22870</v>
      </c>
      <c r="E1112" s="291" t="s">
        <v>18431</v>
      </c>
      <c r="F1112" s="227" t="s">
        <v>13027</v>
      </c>
      <c r="G1112" s="228">
        <v>28378</v>
      </c>
      <c r="H1112" s="228">
        <v>973</v>
      </c>
      <c r="I1112" s="228">
        <v>996</v>
      </c>
      <c r="J1112" s="244">
        <v>8</v>
      </c>
      <c r="K1112" s="244">
        <v>12</v>
      </c>
      <c r="L1112" s="244"/>
      <c r="M1112" s="244"/>
      <c r="N1112" s="228">
        <v>98</v>
      </c>
      <c r="O1112" s="244"/>
      <c r="P1112" s="228"/>
      <c r="Q1112" s="244"/>
      <c r="R1112" s="244"/>
      <c r="S1112" s="244"/>
      <c r="T1112" s="300">
        <v>2018</v>
      </c>
      <c r="U1112" s="244"/>
      <c r="V1112" s="244"/>
      <c r="W1112" s="244"/>
      <c r="X1112" s="244"/>
      <c r="Y1112" s="244"/>
      <c r="Z1112" s="228">
        <v>3650</v>
      </c>
      <c r="AA1112" s="244"/>
      <c r="AB1112" s="244"/>
      <c r="AC1112" s="244"/>
      <c r="AD1112" s="244"/>
      <c r="AE1112" s="244"/>
      <c r="AF1112" s="244"/>
      <c r="AG1112" s="244"/>
      <c r="AH1112" s="244"/>
      <c r="AI1112" s="244"/>
      <c r="AJ1112" s="244"/>
      <c r="AK1112" s="244"/>
      <c r="AL1112" s="244"/>
      <c r="AM1112" s="244"/>
      <c r="AN1112" s="244"/>
      <c r="AO1112" s="244"/>
      <c r="AP1112" s="244"/>
      <c r="AQ1112" s="244"/>
      <c r="AR1112" s="244"/>
      <c r="AS1112" s="228"/>
    </row>
    <row r="1113" spans="1:45" ht="24" customHeight="1">
      <c r="A1113" s="115"/>
      <c r="B1113" s="1817"/>
      <c r="C1113" s="228" t="s">
        <v>13027</v>
      </c>
      <c r="D1113" s="244" t="s">
        <v>22577</v>
      </c>
      <c r="E1113" s="291" t="s">
        <v>22928</v>
      </c>
      <c r="F1113" s="227" t="s">
        <v>13027</v>
      </c>
      <c r="G1113" s="228">
        <v>53356</v>
      </c>
      <c r="H1113" s="228">
        <v>1777</v>
      </c>
      <c r="I1113" s="228">
        <v>2957</v>
      </c>
      <c r="J1113" s="244"/>
      <c r="K1113" s="244"/>
      <c r="L1113" s="244"/>
      <c r="M1113" s="244"/>
      <c r="N1113" s="228">
        <v>244</v>
      </c>
      <c r="O1113" s="244"/>
      <c r="P1113" s="228"/>
      <c r="Q1113" s="244"/>
      <c r="R1113" s="244"/>
      <c r="S1113" s="244"/>
      <c r="T1113" s="300">
        <v>2013</v>
      </c>
      <c r="U1113" s="244"/>
      <c r="V1113" s="244"/>
      <c r="W1113" s="244"/>
      <c r="X1113" s="244"/>
      <c r="Y1113" s="244"/>
      <c r="Z1113" s="228">
        <v>8000</v>
      </c>
      <c r="AA1113" s="244"/>
      <c r="AB1113" s="244"/>
      <c r="AC1113" s="244"/>
      <c r="AD1113" s="244"/>
      <c r="AE1113" s="244"/>
      <c r="AF1113" s="244"/>
      <c r="AG1113" s="244"/>
      <c r="AH1113" s="244"/>
      <c r="AI1113" s="244"/>
      <c r="AJ1113" s="244"/>
      <c r="AK1113" s="244"/>
      <c r="AL1113" s="244"/>
      <c r="AM1113" s="244"/>
      <c r="AN1113" s="244"/>
      <c r="AO1113" s="244"/>
      <c r="AP1113" s="244"/>
      <c r="AQ1113" s="244"/>
      <c r="AR1113" s="244"/>
      <c r="AS1113" s="228"/>
    </row>
    <row r="1114" spans="1:45" ht="24" customHeight="1">
      <c r="A1114" s="115"/>
      <c r="B1114" s="1817"/>
      <c r="C1114" s="228" t="s">
        <v>13027</v>
      </c>
      <c r="D1114" s="244" t="s">
        <v>22929</v>
      </c>
      <c r="E1114" s="291" t="s">
        <v>22930</v>
      </c>
      <c r="F1114" s="227" t="s">
        <v>13027</v>
      </c>
      <c r="G1114" s="228">
        <v>61144</v>
      </c>
      <c r="H1114" s="228">
        <v>2100</v>
      </c>
      <c r="I1114" s="228">
        <v>3093</v>
      </c>
      <c r="J1114" s="244"/>
      <c r="K1114" s="244"/>
      <c r="L1114" s="244"/>
      <c r="M1114" s="244"/>
      <c r="N1114" s="228">
        <v>314</v>
      </c>
      <c r="O1114" s="244"/>
      <c r="P1114" s="228"/>
      <c r="Q1114" s="244"/>
      <c r="R1114" s="244"/>
      <c r="S1114" s="244"/>
      <c r="T1114" s="300">
        <v>1988</v>
      </c>
      <c r="U1114" s="244"/>
      <c r="V1114" s="244"/>
      <c r="W1114" s="244"/>
      <c r="X1114" s="244"/>
      <c r="Y1114" s="244"/>
      <c r="Z1114" s="228">
        <v>801</v>
      </c>
      <c r="AA1114" s="244"/>
      <c r="AB1114" s="244"/>
      <c r="AC1114" s="244"/>
      <c r="AD1114" s="244"/>
      <c r="AE1114" s="244"/>
      <c r="AF1114" s="244"/>
      <c r="AG1114" s="244"/>
      <c r="AH1114" s="244"/>
      <c r="AI1114" s="244"/>
      <c r="AJ1114" s="244"/>
      <c r="AK1114" s="244"/>
      <c r="AL1114" s="244"/>
      <c r="AM1114" s="244"/>
      <c r="AN1114" s="244"/>
      <c r="AO1114" s="244"/>
      <c r="AP1114" s="244"/>
      <c r="AQ1114" s="244"/>
      <c r="AR1114" s="244"/>
      <c r="AS1114" s="228"/>
    </row>
    <row r="1115" spans="1:45" ht="24" customHeight="1">
      <c r="A1115" s="115"/>
      <c r="B1115" s="1817"/>
      <c r="C1115" s="228" t="s">
        <v>13027</v>
      </c>
      <c r="D1115" s="244" t="s">
        <v>22701</v>
      </c>
      <c r="E1115" s="291" t="s">
        <v>18432</v>
      </c>
      <c r="F1115" s="227" t="s">
        <v>13027</v>
      </c>
      <c r="G1115" s="228">
        <v>12415</v>
      </c>
      <c r="H1115" s="228">
        <v>920</v>
      </c>
      <c r="I1115" s="228">
        <v>908</v>
      </c>
      <c r="J1115" s="244"/>
      <c r="K1115" s="244"/>
      <c r="L1115" s="244"/>
      <c r="M1115" s="244"/>
      <c r="N1115" s="228">
        <v>250</v>
      </c>
      <c r="O1115" s="244"/>
      <c r="P1115" s="228"/>
      <c r="Q1115" s="244"/>
      <c r="R1115" s="244"/>
      <c r="S1115" s="244"/>
      <c r="T1115" s="300">
        <v>2011</v>
      </c>
      <c r="U1115" s="244"/>
      <c r="V1115" s="244"/>
      <c r="W1115" s="244"/>
      <c r="X1115" s="244"/>
      <c r="Y1115" s="244"/>
      <c r="Z1115" s="228">
        <v>2366</v>
      </c>
      <c r="AA1115" s="244"/>
      <c r="AB1115" s="244"/>
      <c r="AC1115" s="244"/>
      <c r="AD1115" s="244"/>
      <c r="AE1115" s="244"/>
      <c r="AF1115" s="244"/>
      <c r="AG1115" s="244"/>
      <c r="AH1115" s="244"/>
      <c r="AI1115" s="244"/>
      <c r="AJ1115" s="244"/>
      <c r="AK1115" s="244"/>
      <c r="AL1115" s="244"/>
      <c r="AM1115" s="244"/>
      <c r="AN1115" s="244"/>
      <c r="AO1115" s="244"/>
      <c r="AP1115" s="244"/>
      <c r="AQ1115" s="244"/>
      <c r="AR1115" s="244"/>
      <c r="AS1115" s="228"/>
    </row>
    <row r="1116" spans="1:45" ht="24" customHeight="1">
      <c r="A1116" s="115"/>
      <c r="B1116" s="1817"/>
      <c r="C1116" s="228" t="s">
        <v>13027</v>
      </c>
      <c r="D1116" s="244" t="s">
        <v>22931</v>
      </c>
      <c r="E1116" s="291" t="s">
        <v>18433</v>
      </c>
      <c r="F1116" s="227" t="s">
        <v>13027</v>
      </c>
      <c r="G1116" s="228">
        <v>4545</v>
      </c>
      <c r="H1116" s="228">
        <v>1704</v>
      </c>
      <c r="I1116" s="228">
        <v>6107</v>
      </c>
      <c r="J1116" s="244">
        <v>8</v>
      </c>
      <c r="K1116" s="244">
        <v>20</v>
      </c>
      <c r="L1116" s="244"/>
      <c r="M1116" s="244"/>
      <c r="N1116" s="228">
        <v>264</v>
      </c>
      <c r="O1116" s="244"/>
      <c r="P1116" s="228"/>
      <c r="Q1116" s="244"/>
      <c r="R1116" s="244"/>
      <c r="S1116" s="244"/>
      <c r="T1116" s="300">
        <v>2008</v>
      </c>
      <c r="U1116" s="244"/>
      <c r="V1116" s="244"/>
      <c r="W1116" s="244"/>
      <c r="X1116" s="244"/>
      <c r="Y1116" s="244"/>
      <c r="Z1116" s="228"/>
      <c r="AA1116" s="244"/>
      <c r="AB1116" s="244"/>
      <c r="AC1116" s="244"/>
      <c r="AD1116" s="244"/>
      <c r="AE1116" s="244"/>
      <c r="AF1116" s="244"/>
      <c r="AG1116" s="244"/>
      <c r="AH1116" s="244"/>
      <c r="AI1116" s="244"/>
      <c r="AJ1116" s="244"/>
      <c r="AK1116" s="244"/>
      <c r="AL1116" s="244"/>
      <c r="AM1116" s="244"/>
      <c r="AN1116" s="244"/>
      <c r="AO1116" s="244"/>
      <c r="AP1116" s="244"/>
      <c r="AQ1116" s="244"/>
      <c r="AR1116" s="244"/>
      <c r="AS1116" s="228"/>
    </row>
    <row r="1117" spans="1:45" ht="24" customHeight="1">
      <c r="A1117" s="115"/>
      <c r="B1117" s="1817"/>
      <c r="C1117" s="228" t="s">
        <v>13027</v>
      </c>
      <c r="D1117" s="244" t="s">
        <v>22931</v>
      </c>
      <c r="E1117" s="291" t="s">
        <v>18435</v>
      </c>
      <c r="F1117" s="227" t="s">
        <v>13027</v>
      </c>
      <c r="G1117" s="228">
        <v>4545</v>
      </c>
      <c r="H1117" s="228">
        <v>1704</v>
      </c>
      <c r="I1117" s="228">
        <v>6107</v>
      </c>
      <c r="J1117" s="244">
        <v>13</v>
      </c>
      <c r="K1117" s="244">
        <v>15</v>
      </c>
      <c r="L1117" s="244"/>
      <c r="M1117" s="244"/>
      <c r="N1117" s="228">
        <v>202</v>
      </c>
      <c r="O1117" s="244"/>
      <c r="P1117" s="228"/>
      <c r="Q1117" s="244"/>
      <c r="R1117" s="244"/>
      <c r="S1117" s="244"/>
      <c r="T1117" s="300">
        <v>2020</v>
      </c>
      <c r="U1117" s="244"/>
      <c r="V1117" s="244"/>
      <c r="W1117" s="244"/>
      <c r="X1117" s="244"/>
      <c r="Y1117" s="244"/>
      <c r="Z1117" s="228"/>
      <c r="AA1117" s="244"/>
      <c r="AB1117" s="244"/>
      <c r="AC1117" s="244"/>
      <c r="AD1117" s="244"/>
      <c r="AE1117" s="244"/>
      <c r="AF1117" s="244"/>
      <c r="AG1117" s="244"/>
      <c r="AH1117" s="244"/>
      <c r="AI1117" s="244"/>
      <c r="AJ1117" s="244"/>
      <c r="AK1117" s="244"/>
      <c r="AL1117" s="244"/>
      <c r="AM1117" s="244"/>
      <c r="AN1117" s="244"/>
      <c r="AO1117" s="244"/>
      <c r="AP1117" s="244"/>
      <c r="AQ1117" s="244"/>
      <c r="AR1117" s="244"/>
      <c r="AS1117" s="228"/>
    </row>
    <row r="1118" spans="1:45" ht="24" customHeight="1">
      <c r="A1118" s="115"/>
      <c r="B1118" s="1817"/>
      <c r="C1118" s="391" t="s">
        <v>16861</v>
      </c>
      <c r="D1118" s="244" t="s">
        <v>22932</v>
      </c>
      <c r="E1118" s="783" t="s">
        <v>16864</v>
      </c>
      <c r="F1118" s="391" t="s">
        <v>16861</v>
      </c>
      <c r="G1118" s="391">
        <v>3200</v>
      </c>
      <c r="H1118" s="391">
        <v>0</v>
      </c>
      <c r="I1118" s="391">
        <v>0</v>
      </c>
      <c r="J1118" s="391">
        <v>0</v>
      </c>
      <c r="K1118" s="391"/>
      <c r="L1118" s="391"/>
      <c r="M1118" s="391"/>
      <c r="N1118" s="391"/>
      <c r="O1118" s="254">
        <v>0</v>
      </c>
      <c r="P1118" s="254"/>
      <c r="Q1118" s="254" t="s">
        <v>16865</v>
      </c>
      <c r="R1118" s="244"/>
      <c r="S1118" s="236"/>
      <c r="T1118" s="236">
        <v>2023</v>
      </c>
      <c r="U1118" s="244"/>
      <c r="V1118" s="244"/>
      <c r="W1118" s="244"/>
      <c r="X1118" s="244"/>
      <c r="Y1118" s="244"/>
      <c r="Z1118" s="254">
        <v>500</v>
      </c>
      <c r="AA1118" s="244"/>
      <c r="AB1118" s="244"/>
      <c r="AC1118" s="244"/>
      <c r="AD1118" s="244"/>
      <c r="AE1118" s="244"/>
      <c r="AF1118" s="244"/>
      <c r="AG1118" s="244"/>
      <c r="AH1118" s="244"/>
      <c r="AI1118" s="244"/>
      <c r="AJ1118" s="244"/>
      <c r="AK1118" s="244"/>
      <c r="AL1118" s="244"/>
      <c r="AM1118" s="244"/>
      <c r="AN1118" s="244"/>
      <c r="AO1118" s="244"/>
      <c r="AP1118" s="244"/>
      <c r="AQ1118" s="244"/>
      <c r="AR1118" s="244"/>
      <c r="AS1118" s="228"/>
    </row>
    <row r="1119" spans="1:45" ht="24" customHeight="1">
      <c r="A1119" s="115"/>
      <c r="B1119" s="1817"/>
      <c r="C1119" s="391" t="s">
        <v>16861</v>
      </c>
      <c r="D1119" s="244"/>
      <c r="E1119" s="783" t="s">
        <v>16866</v>
      </c>
      <c r="F1119" s="391" t="s">
        <v>16861</v>
      </c>
      <c r="G1119" s="391">
        <v>6000</v>
      </c>
      <c r="H1119" s="629">
        <v>0</v>
      </c>
      <c r="I1119" s="629">
        <v>0</v>
      </c>
      <c r="J1119" s="391">
        <v>0</v>
      </c>
      <c r="K1119" s="391"/>
      <c r="L1119" s="391"/>
      <c r="M1119" s="391"/>
      <c r="N1119" s="391"/>
      <c r="O1119" s="254">
        <v>0</v>
      </c>
      <c r="P1119" s="254"/>
      <c r="Q1119" s="254" t="s">
        <v>16865</v>
      </c>
      <c r="R1119" s="244"/>
      <c r="S1119" s="236"/>
      <c r="T1119" s="236">
        <v>2022</v>
      </c>
      <c r="U1119" s="244"/>
      <c r="V1119" s="244"/>
      <c r="W1119" s="244"/>
      <c r="X1119" s="244"/>
      <c r="Y1119" s="244"/>
      <c r="Z1119" s="254">
        <v>310</v>
      </c>
      <c r="AA1119" s="244"/>
      <c r="AB1119" s="244"/>
      <c r="AC1119" s="244"/>
      <c r="AD1119" s="244"/>
      <c r="AE1119" s="244"/>
      <c r="AF1119" s="244"/>
      <c r="AG1119" s="244"/>
      <c r="AH1119" s="244"/>
      <c r="AI1119" s="244"/>
      <c r="AJ1119" s="244"/>
      <c r="AK1119" s="244"/>
      <c r="AL1119" s="244"/>
      <c r="AM1119" s="244"/>
      <c r="AN1119" s="244"/>
      <c r="AO1119" s="244"/>
      <c r="AP1119" s="244"/>
      <c r="AQ1119" s="244"/>
      <c r="AR1119" s="244"/>
      <c r="AS1119" s="228"/>
    </row>
    <row r="1120" spans="1:45" ht="24" customHeight="1">
      <c r="A1120" s="115"/>
      <c r="B1120" s="1817"/>
      <c r="C1120" s="228" t="s">
        <v>13017</v>
      </c>
      <c r="D1120" s="244" t="s">
        <v>22933</v>
      </c>
      <c r="E1120" s="291" t="s">
        <v>3775</v>
      </c>
      <c r="F1120" s="227" t="s">
        <v>13017</v>
      </c>
      <c r="G1120" s="228">
        <v>10056</v>
      </c>
      <c r="H1120" s="244"/>
      <c r="I1120" s="244"/>
      <c r="J1120" s="244">
        <v>45</v>
      </c>
      <c r="K1120" s="244">
        <v>78</v>
      </c>
      <c r="L1120" s="244"/>
      <c r="M1120" s="244"/>
      <c r="N1120" s="244">
        <v>3510</v>
      </c>
      <c r="O1120" s="244"/>
      <c r="P1120" s="244"/>
      <c r="Q1120" s="244"/>
      <c r="R1120" s="244"/>
      <c r="S1120" s="244"/>
      <c r="T1120" s="300">
        <v>2014</v>
      </c>
      <c r="U1120" s="244"/>
      <c r="V1120" s="244"/>
      <c r="W1120" s="244"/>
      <c r="X1120" s="244"/>
      <c r="Y1120" s="244"/>
      <c r="Z1120" s="228">
        <v>350</v>
      </c>
      <c r="AA1120" s="244"/>
      <c r="AB1120" s="244"/>
      <c r="AC1120" s="244"/>
      <c r="AD1120" s="244"/>
      <c r="AE1120" s="244"/>
      <c r="AF1120" s="244"/>
      <c r="AG1120" s="244"/>
      <c r="AH1120" s="244"/>
      <c r="AI1120" s="244"/>
      <c r="AJ1120" s="244"/>
      <c r="AK1120" s="244"/>
      <c r="AL1120" s="244"/>
      <c r="AM1120" s="244"/>
      <c r="AN1120" s="244"/>
      <c r="AO1120" s="244"/>
      <c r="AP1120" s="244"/>
      <c r="AQ1120" s="244"/>
      <c r="AR1120" s="244"/>
      <c r="AS1120" s="228"/>
    </row>
    <row r="1121" spans="1:45" ht="24" customHeight="1">
      <c r="A1121" s="115"/>
      <c r="B1121" s="1817"/>
      <c r="C1121" s="228" t="s">
        <v>13017</v>
      </c>
      <c r="D1121" s="244" t="s">
        <v>22934</v>
      </c>
      <c r="E1121" s="291" t="s">
        <v>13034</v>
      </c>
      <c r="F1121" s="227" t="s">
        <v>13017</v>
      </c>
      <c r="G1121" s="228">
        <v>4468</v>
      </c>
      <c r="H1121" s="244"/>
      <c r="I1121" s="244"/>
      <c r="J1121" s="244">
        <v>35.700000000000003</v>
      </c>
      <c r="K1121" s="244">
        <v>95</v>
      </c>
      <c r="L1121" s="244"/>
      <c r="M1121" s="244"/>
      <c r="N1121" s="244">
        <v>3400</v>
      </c>
      <c r="O1121" s="244"/>
      <c r="P1121" s="244"/>
      <c r="Q1121" s="244"/>
      <c r="R1121" s="244"/>
      <c r="S1121" s="244"/>
      <c r="T1121" s="300">
        <v>2016</v>
      </c>
      <c r="U1121" s="244"/>
      <c r="V1121" s="244"/>
      <c r="W1121" s="244"/>
      <c r="X1121" s="244"/>
      <c r="Y1121" s="244"/>
      <c r="Z1121" s="228">
        <v>558</v>
      </c>
      <c r="AA1121" s="244"/>
      <c r="AB1121" s="244"/>
      <c r="AC1121" s="244"/>
      <c r="AD1121" s="244"/>
      <c r="AE1121" s="244"/>
      <c r="AF1121" s="244"/>
      <c r="AG1121" s="244"/>
      <c r="AH1121" s="244"/>
      <c r="AI1121" s="244"/>
      <c r="AJ1121" s="244"/>
      <c r="AK1121" s="244"/>
      <c r="AL1121" s="244"/>
      <c r="AM1121" s="244"/>
      <c r="AN1121" s="244"/>
      <c r="AO1121" s="244"/>
      <c r="AP1121" s="244"/>
      <c r="AQ1121" s="244"/>
      <c r="AR1121" s="244"/>
      <c r="AS1121" s="228"/>
    </row>
    <row r="1122" spans="1:45" ht="24" customHeight="1">
      <c r="A1122" s="115"/>
      <c r="B1122" s="1817"/>
      <c r="C1122" s="228" t="s">
        <v>13017</v>
      </c>
      <c r="D1122" s="228" t="s">
        <v>22581</v>
      </c>
      <c r="E1122" s="260" t="s">
        <v>15876</v>
      </c>
      <c r="F1122" s="228" t="s">
        <v>13017</v>
      </c>
      <c r="G1122" s="228">
        <v>12536</v>
      </c>
      <c r="H1122" s="228"/>
      <c r="I1122" s="228"/>
      <c r="J1122" s="228"/>
      <c r="K1122" s="244"/>
      <c r="L1122" s="244"/>
      <c r="M1122" s="244"/>
      <c r="N1122" s="244">
        <v>625</v>
      </c>
      <c r="O1122" s="244"/>
      <c r="P1122" s="244"/>
      <c r="Q1122" s="244"/>
      <c r="R1122" s="244"/>
      <c r="S1122" s="244"/>
      <c r="T1122" s="300">
        <v>2018</v>
      </c>
      <c r="U1122" s="244"/>
      <c r="V1122" s="244"/>
      <c r="W1122" s="244"/>
      <c r="X1122" s="244"/>
      <c r="Y1122" s="244"/>
      <c r="Z1122" s="228"/>
      <c r="AA1122" s="244"/>
      <c r="AB1122" s="244"/>
      <c r="AC1122" s="244"/>
      <c r="AD1122" s="244"/>
      <c r="AE1122" s="244"/>
      <c r="AF1122" s="244"/>
      <c r="AG1122" s="244"/>
      <c r="AH1122" s="244"/>
      <c r="AI1122" s="244"/>
      <c r="AJ1122" s="244"/>
      <c r="AK1122" s="244"/>
      <c r="AL1122" s="244"/>
      <c r="AM1122" s="244"/>
      <c r="AN1122" s="244"/>
      <c r="AO1122" s="244"/>
      <c r="AP1122" s="244"/>
      <c r="AQ1122" s="244"/>
      <c r="AR1122" s="244"/>
      <c r="AS1122" s="244"/>
    </row>
    <row r="1123" spans="1:45" ht="24" customHeight="1">
      <c r="A1123" s="115"/>
      <c r="B1123" s="1817"/>
      <c r="C1123" s="228" t="s">
        <v>13017</v>
      </c>
      <c r="D1123" s="228" t="s">
        <v>22935</v>
      </c>
      <c r="E1123" s="291" t="s">
        <v>15877</v>
      </c>
      <c r="F1123" s="228" t="s">
        <v>13017</v>
      </c>
      <c r="G1123" s="228">
        <v>4468</v>
      </c>
      <c r="H1123" s="244"/>
      <c r="I1123" s="244"/>
      <c r="J1123" s="244"/>
      <c r="K1123" s="244"/>
      <c r="L1123" s="228"/>
      <c r="M1123" s="244"/>
      <c r="N1123" s="244">
        <v>1068</v>
      </c>
      <c r="O1123" s="244"/>
      <c r="P1123" s="244"/>
      <c r="Q1123" s="244"/>
      <c r="R1123" s="244"/>
      <c r="S1123" s="244"/>
      <c r="T1123" s="300">
        <v>2003</v>
      </c>
      <c r="U1123" s="244"/>
      <c r="V1123" s="244"/>
      <c r="W1123" s="244"/>
      <c r="X1123" s="244"/>
      <c r="Y1123" s="244"/>
      <c r="Z1123" s="228"/>
      <c r="AA1123" s="244"/>
      <c r="AB1123" s="244"/>
      <c r="AC1123" s="244"/>
      <c r="AD1123" s="244"/>
      <c r="AE1123" s="244"/>
      <c r="AF1123" s="244"/>
      <c r="AG1123" s="244"/>
      <c r="AH1123" s="244"/>
      <c r="AI1123" s="244"/>
      <c r="AJ1123" s="244"/>
      <c r="AK1123" s="244"/>
      <c r="AL1123" s="244"/>
      <c r="AM1123" s="244"/>
      <c r="AN1123" s="244"/>
      <c r="AO1123" s="244"/>
      <c r="AP1123" s="244"/>
      <c r="AQ1123" s="244"/>
      <c r="AR1123" s="244"/>
      <c r="AS1123" s="244"/>
    </row>
    <row r="1124" spans="1:45" ht="24" customHeight="1">
      <c r="A1124" s="115"/>
      <c r="B1124" s="1817"/>
      <c r="C1124" s="228" t="s">
        <v>13017</v>
      </c>
      <c r="D1124" s="244" t="s">
        <v>22581</v>
      </c>
      <c r="E1124" s="260" t="s">
        <v>18436</v>
      </c>
      <c r="F1124" s="228" t="s">
        <v>13017</v>
      </c>
      <c r="G1124" s="228">
        <v>9592</v>
      </c>
      <c r="H1124" s="228">
        <v>1910</v>
      </c>
      <c r="I1124" s="228">
        <v>3163</v>
      </c>
      <c r="J1124" s="228"/>
      <c r="K1124" s="244"/>
      <c r="L1124" s="244"/>
      <c r="M1124" s="244"/>
      <c r="N1124" s="244"/>
      <c r="O1124" s="244"/>
      <c r="P1124" s="244"/>
      <c r="Q1124" s="244"/>
      <c r="R1124" s="244"/>
      <c r="S1124" s="244"/>
      <c r="T1124" s="300">
        <v>2014</v>
      </c>
      <c r="U1124" s="244"/>
      <c r="V1124" s="244"/>
      <c r="W1124" s="244"/>
      <c r="X1124" s="244"/>
      <c r="Y1124" s="244"/>
      <c r="Z1124" s="228"/>
      <c r="AA1124" s="244"/>
      <c r="AB1124" s="244"/>
      <c r="AC1124" s="244"/>
      <c r="AD1124" s="244"/>
      <c r="AE1124" s="244"/>
      <c r="AF1124" s="244"/>
      <c r="AG1124" s="244"/>
      <c r="AH1124" s="244"/>
      <c r="AI1124" s="244"/>
      <c r="AJ1124" s="244"/>
      <c r="AK1124" s="244"/>
      <c r="AL1124" s="244"/>
      <c r="AM1124" s="244"/>
      <c r="AN1124" s="244"/>
      <c r="AO1124" s="244"/>
      <c r="AP1124" s="244"/>
      <c r="AQ1124" s="244"/>
      <c r="AR1124" s="244"/>
      <c r="AS1124" s="244" t="s">
        <v>18434</v>
      </c>
    </row>
    <row r="1125" spans="1:45" ht="24" customHeight="1">
      <c r="A1125" s="115"/>
      <c r="B1125" s="1817"/>
      <c r="C1125" s="228" t="s">
        <v>13019</v>
      </c>
      <c r="D1125" s="244" t="s">
        <v>22936</v>
      </c>
      <c r="E1125" s="291" t="s">
        <v>22937</v>
      </c>
      <c r="F1125" s="227" t="s">
        <v>13019</v>
      </c>
      <c r="G1125" s="228">
        <v>21415</v>
      </c>
      <c r="H1125" s="244"/>
      <c r="I1125" s="244"/>
      <c r="J1125" s="244"/>
      <c r="K1125" s="244"/>
      <c r="L1125" s="244"/>
      <c r="M1125" s="244"/>
      <c r="N1125" s="244">
        <v>3022</v>
      </c>
      <c r="O1125" s="244"/>
      <c r="P1125" s="244"/>
      <c r="Q1125" s="244"/>
      <c r="R1125" s="244"/>
      <c r="S1125" s="244"/>
      <c r="T1125" s="300">
        <v>2002</v>
      </c>
      <c r="U1125" s="244"/>
      <c r="V1125" s="244"/>
      <c r="W1125" s="244"/>
      <c r="X1125" s="244"/>
      <c r="Y1125" s="244"/>
      <c r="Z1125" s="228"/>
      <c r="AA1125" s="244"/>
      <c r="AB1125" s="244"/>
      <c r="AC1125" s="244"/>
      <c r="AD1125" s="244"/>
      <c r="AE1125" s="244"/>
      <c r="AF1125" s="244"/>
      <c r="AG1125" s="244"/>
      <c r="AH1125" s="244"/>
      <c r="AI1125" s="244"/>
      <c r="AJ1125" s="244"/>
      <c r="AK1125" s="244"/>
      <c r="AL1125" s="244"/>
      <c r="AM1125" s="244"/>
      <c r="AN1125" s="244"/>
      <c r="AO1125" s="244"/>
      <c r="AP1125" s="244"/>
      <c r="AQ1125" s="244"/>
      <c r="AR1125" s="244"/>
      <c r="AS1125" s="228"/>
    </row>
    <row r="1126" spans="1:45" ht="24" customHeight="1">
      <c r="A1126" s="115"/>
      <c r="B1126" s="1817"/>
      <c r="C1126" s="228" t="s">
        <v>13019</v>
      </c>
      <c r="D1126" s="244" t="s">
        <v>22938</v>
      </c>
      <c r="E1126" s="291" t="s">
        <v>18437</v>
      </c>
      <c r="F1126" s="227" t="s">
        <v>13019</v>
      </c>
      <c r="G1126" s="228">
        <v>62459</v>
      </c>
      <c r="H1126" s="244"/>
      <c r="I1126" s="244"/>
      <c r="J1126" s="244"/>
      <c r="K1126" s="244"/>
      <c r="L1126" s="244"/>
      <c r="M1126" s="244"/>
      <c r="N1126" s="244">
        <v>3875</v>
      </c>
      <c r="O1126" s="244"/>
      <c r="P1126" s="244"/>
      <c r="Q1126" s="244"/>
      <c r="R1126" s="244"/>
      <c r="S1126" s="244"/>
      <c r="T1126" s="300">
        <v>2008</v>
      </c>
      <c r="U1126" s="244"/>
      <c r="V1126" s="244"/>
      <c r="W1126" s="244"/>
      <c r="X1126" s="244"/>
      <c r="Y1126" s="244"/>
      <c r="Z1126" s="228"/>
      <c r="AA1126" s="244"/>
      <c r="AB1126" s="244"/>
      <c r="AC1126" s="244"/>
      <c r="AD1126" s="244"/>
      <c r="AE1126" s="244"/>
      <c r="AF1126" s="244"/>
      <c r="AG1126" s="244"/>
      <c r="AH1126" s="244"/>
      <c r="AI1126" s="244"/>
      <c r="AJ1126" s="244"/>
      <c r="AK1126" s="244"/>
      <c r="AL1126" s="244"/>
      <c r="AM1126" s="244"/>
      <c r="AN1126" s="244"/>
      <c r="AO1126" s="244"/>
      <c r="AP1126" s="244"/>
      <c r="AQ1126" s="244"/>
      <c r="AR1126" s="244"/>
      <c r="AS1126" s="228"/>
    </row>
    <row r="1127" spans="1:45" ht="24" customHeight="1">
      <c r="A1127" s="115"/>
      <c r="B1127" s="1817"/>
      <c r="C1127" s="228" t="s">
        <v>13019</v>
      </c>
      <c r="D1127" s="244" t="s">
        <v>22939</v>
      </c>
      <c r="E1127" s="291" t="s">
        <v>22940</v>
      </c>
      <c r="F1127" s="227" t="s">
        <v>13019</v>
      </c>
      <c r="G1127" s="228">
        <v>9138</v>
      </c>
      <c r="H1127" s="244"/>
      <c r="I1127" s="244"/>
      <c r="J1127" s="244"/>
      <c r="K1127" s="244"/>
      <c r="L1127" s="244"/>
      <c r="M1127" s="244"/>
      <c r="N1127" s="244">
        <v>2499</v>
      </c>
      <c r="O1127" s="244"/>
      <c r="P1127" s="244"/>
      <c r="Q1127" s="244"/>
      <c r="R1127" s="244"/>
      <c r="S1127" s="244"/>
      <c r="T1127" s="300">
        <v>2013</v>
      </c>
      <c r="U1127" s="244"/>
      <c r="V1127" s="244"/>
      <c r="W1127" s="244"/>
      <c r="X1127" s="244"/>
      <c r="Y1127" s="244"/>
      <c r="Z1127" s="228">
        <v>1483</v>
      </c>
      <c r="AA1127" s="244"/>
      <c r="AB1127" s="244"/>
      <c r="AC1127" s="244"/>
      <c r="AD1127" s="244"/>
      <c r="AE1127" s="244"/>
      <c r="AF1127" s="244"/>
      <c r="AG1127" s="244"/>
      <c r="AH1127" s="244"/>
      <c r="AI1127" s="244"/>
      <c r="AJ1127" s="244"/>
      <c r="AK1127" s="244"/>
      <c r="AL1127" s="244"/>
      <c r="AM1127" s="244"/>
      <c r="AN1127" s="244"/>
      <c r="AO1127" s="244"/>
      <c r="AP1127" s="244"/>
      <c r="AQ1127" s="244"/>
      <c r="AR1127" s="244"/>
      <c r="AS1127" s="228"/>
    </row>
    <row r="1128" spans="1:45" ht="24" customHeight="1">
      <c r="A1128" s="115"/>
      <c r="B1128" s="1817"/>
      <c r="C1128" s="228" t="s">
        <v>13019</v>
      </c>
      <c r="D1128" s="244" t="s">
        <v>22941</v>
      </c>
      <c r="E1128" s="291" t="s">
        <v>18438</v>
      </c>
      <c r="F1128" s="227" t="s">
        <v>13019</v>
      </c>
      <c r="G1128" s="228">
        <v>2232</v>
      </c>
      <c r="H1128" s="244"/>
      <c r="I1128" s="244"/>
      <c r="J1128" s="244"/>
      <c r="K1128" s="244"/>
      <c r="L1128" s="244"/>
      <c r="M1128" s="244"/>
      <c r="N1128" s="244">
        <v>2232</v>
      </c>
      <c r="O1128" s="244"/>
      <c r="P1128" s="244"/>
      <c r="Q1128" s="244"/>
      <c r="R1128" s="244"/>
      <c r="S1128" s="244"/>
      <c r="T1128" s="300">
        <v>2016</v>
      </c>
      <c r="U1128" s="244"/>
      <c r="V1128" s="244"/>
      <c r="W1128" s="244"/>
      <c r="X1128" s="244"/>
      <c r="Y1128" s="244"/>
      <c r="Z1128" s="228">
        <v>459</v>
      </c>
      <c r="AA1128" s="244"/>
      <c r="AB1128" s="244"/>
      <c r="AC1128" s="244"/>
      <c r="AD1128" s="244"/>
      <c r="AE1128" s="244"/>
      <c r="AF1128" s="244"/>
      <c r="AG1128" s="244"/>
      <c r="AH1128" s="244"/>
      <c r="AI1128" s="244"/>
      <c r="AJ1128" s="244"/>
      <c r="AK1128" s="244"/>
      <c r="AL1128" s="244"/>
      <c r="AM1128" s="244"/>
      <c r="AN1128" s="244"/>
      <c r="AO1128" s="244"/>
      <c r="AP1128" s="244"/>
      <c r="AQ1128" s="244"/>
      <c r="AR1128" s="244"/>
      <c r="AS1128" s="228"/>
    </row>
    <row r="1129" spans="1:45" ht="24" customHeight="1">
      <c r="A1129" s="115"/>
      <c r="B1129" s="1817"/>
      <c r="C1129" s="228" t="s">
        <v>13019</v>
      </c>
      <c r="D1129" s="244" t="s">
        <v>22942</v>
      </c>
      <c r="E1129" s="291" t="s">
        <v>22943</v>
      </c>
      <c r="F1129" s="227" t="s">
        <v>13019</v>
      </c>
      <c r="G1129" s="228">
        <v>7517</v>
      </c>
      <c r="H1129" s="244"/>
      <c r="I1129" s="244"/>
      <c r="J1129" s="244"/>
      <c r="K1129" s="244"/>
      <c r="L1129" s="244"/>
      <c r="M1129" s="244"/>
      <c r="N1129" s="244">
        <v>2245</v>
      </c>
      <c r="O1129" s="244"/>
      <c r="P1129" s="244"/>
      <c r="Q1129" s="244"/>
      <c r="R1129" s="244"/>
      <c r="S1129" s="244"/>
      <c r="T1129" s="300">
        <v>2016</v>
      </c>
      <c r="U1129" s="244"/>
      <c r="V1129" s="244"/>
      <c r="W1129" s="244"/>
      <c r="X1129" s="244"/>
      <c r="Y1129" s="244"/>
      <c r="Z1129" s="228">
        <v>950</v>
      </c>
      <c r="AA1129" s="244"/>
      <c r="AB1129" s="244"/>
      <c r="AC1129" s="244"/>
      <c r="AD1129" s="244"/>
      <c r="AE1129" s="244"/>
      <c r="AF1129" s="244"/>
      <c r="AG1129" s="244"/>
      <c r="AH1129" s="244"/>
      <c r="AI1129" s="244"/>
      <c r="AJ1129" s="244"/>
      <c r="AK1129" s="244"/>
      <c r="AL1129" s="244"/>
      <c r="AM1129" s="244"/>
      <c r="AN1129" s="244"/>
      <c r="AO1129" s="244"/>
      <c r="AP1129" s="244"/>
      <c r="AQ1129" s="244"/>
      <c r="AR1129" s="244"/>
      <c r="AS1129" s="228"/>
    </row>
    <row r="1130" spans="1:45" ht="24" customHeight="1">
      <c r="A1130" s="115"/>
      <c r="B1130" s="1817"/>
      <c r="C1130" s="228" t="s">
        <v>13019</v>
      </c>
      <c r="D1130" s="244" t="s">
        <v>22944</v>
      </c>
      <c r="E1130" s="291" t="s">
        <v>22945</v>
      </c>
      <c r="F1130" s="227" t="s">
        <v>13019</v>
      </c>
      <c r="G1130" s="228">
        <v>2232</v>
      </c>
      <c r="H1130" s="244"/>
      <c r="I1130" s="244"/>
      <c r="J1130" s="244"/>
      <c r="K1130" s="244"/>
      <c r="L1130" s="244"/>
      <c r="M1130" s="244"/>
      <c r="N1130" s="244">
        <v>1924</v>
      </c>
      <c r="O1130" s="244"/>
      <c r="P1130" s="244"/>
      <c r="Q1130" s="244"/>
      <c r="R1130" s="244"/>
      <c r="S1130" s="244"/>
      <c r="T1130" s="300">
        <v>2013</v>
      </c>
      <c r="U1130" s="244"/>
      <c r="V1130" s="244"/>
      <c r="W1130" s="244"/>
      <c r="X1130" s="244"/>
      <c r="Y1130" s="244"/>
      <c r="Z1130" s="228">
        <v>459</v>
      </c>
      <c r="AA1130" s="244"/>
      <c r="AB1130" s="244"/>
      <c r="AC1130" s="244"/>
      <c r="AD1130" s="244"/>
      <c r="AE1130" s="244"/>
      <c r="AF1130" s="244"/>
      <c r="AG1130" s="244"/>
      <c r="AH1130" s="244"/>
      <c r="AI1130" s="244"/>
      <c r="AJ1130" s="244"/>
      <c r="AK1130" s="244"/>
      <c r="AL1130" s="244"/>
      <c r="AM1130" s="244"/>
      <c r="AN1130" s="244"/>
      <c r="AO1130" s="244"/>
      <c r="AP1130" s="244"/>
      <c r="AQ1130" s="244"/>
      <c r="AR1130" s="244"/>
      <c r="AS1130" s="228"/>
    </row>
    <row r="1131" spans="1:45" ht="24" customHeight="1">
      <c r="A1131" s="115"/>
      <c r="B1131" s="1817"/>
      <c r="C1131" s="228" t="s">
        <v>12932</v>
      </c>
      <c r="D1131" s="244" t="s">
        <v>22946</v>
      </c>
      <c r="E1131" s="260" t="s">
        <v>14513</v>
      </c>
      <c r="F1131" s="228" t="s">
        <v>12932</v>
      </c>
      <c r="G1131" s="228">
        <v>833</v>
      </c>
      <c r="H1131" s="244"/>
      <c r="I1131" s="244"/>
      <c r="J1131" s="228"/>
      <c r="K1131" s="244"/>
      <c r="L1131" s="228"/>
      <c r="M1131" s="244"/>
      <c r="N1131" s="244"/>
      <c r="O1131" s="244"/>
      <c r="P1131" s="244"/>
      <c r="Q1131" s="244"/>
      <c r="R1131" s="244"/>
      <c r="S1131" s="244"/>
      <c r="T1131" s="300">
        <v>2018</v>
      </c>
      <c r="U1131" s="244"/>
      <c r="V1131" s="244"/>
      <c r="W1131" s="244"/>
      <c r="X1131" s="244"/>
      <c r="Y1131" s="244"/>
      <c r="Z1131" s="228"/>
      <c r="AA1131" s="244"/>
      <c r="AB1131" s="244"/>
      <c r="AC1131" s="244"/>
      <c r="AD1131" s="244"/>
      <c r="AE1131" s="244"/>
      <c r="AF1131" s="244"/>
      <c r="AG1131" s="244"/>
      <c r="AH1131" s="244"/>
      <c r="AI1131" s="244"/>
      <c r="AJ1131" s="244"/>
      <c r="AK1131" s="244"/>
      <c r="AL1131" s="244"/>
      <c r="AM1131" s="244"/>
      <c r="AN1131" s="244"/>
      <c r="AO1131" s="244"/>
      <c r="AP1131" s="244"/>
      <c r="AQ1131" s="244"/>
      <c r="AR1131" s="244"/>
      <c r="AS1131" s="244"/>
    </row>
    <row r="1132" spans="1:45" ht="24" customHeight="1">
      <c r="A1132" s="115"/>
      <c r="B1132" s="1817"/>
      <c r="C1132" s="228" t="s">
        <v>12932</v>
      </c>
      <c r="D1132" s="244" t="s">
        <v>22947</v>
      </c>
      <c r="E1132" s="291" t="s">
        <v>14514</v>
      </c>
      <c r="F1132" s="228" t="s">
        <v>12932</v>
      </c>
      <c r="G1132" s="228">
        <v>2750</v>
      </c>
      <c r="H1132" s="244"/>
      <c r="I1132" s="244"/>
      <c r="J1132" s="244"/>
      <c r="K1132" s="244"/>
      <c r="L1132" s="228"/>
      <c r="M1132" s="244"/>
      <c r="N1132" s="244"/>
      <c r="O1132" s="244"/>
      <c r="P1132" s="244"/>
      <c r="Q1132" s="244"/>
      <c r="R1132" s="244"/>
      <c r="S1132" s="244"/>
      <c r="T1132" s="300">
        <v>2019</v>
      </c>
      <c r="U1132" s="244"/>
      <c r="V1132" s="244"/>
      <c r="W1132" s="244"/>
      <c r="X1132" s="244"/>
      <c r="Y1132" s="244"/>
      <c r="Z1132" s="228"/>
      <c r="AA1132" s="244"/>
      <c r="AB1132" s="244"/>
      <c r="AC1132" s="244"/>
      <c r="AD1132" s="244"/>
      <c r="AE1132" s="244"/>
      <c r="AF1132" s="244"/>
      <c r="AG1132" s="244"/>
      <c r="AH1132" s="244"/>
      <c r="AI1132" s="244"/>
      <c r="AJ1132" s="244"/>
      <c r="AK1132" s="244"/>
      <c r="AL1132" s="244"/>
      <c r="AM1132" s="244"/>
      <c r="AN1132" s="244"/>
      <c r="AO1132" s="244"/>
      <c r="AP1132" s="244"/>
      <c r="AQ1132" s="244"/>
      <c r="AR1132" s="244"/>
      <c r="AS1132" s="244"/>
    </row>
    <row r="1133" spans="1:45" ht="24" customHeight="1">
      <c r="A1133" s="115"/>
      <c r="B1133" s="1817"/>
      <c r="C1133" s="228" t="s">
        <v>12932</v>
      </c>
      <c r="D1133" s="244" t="s">
        <v>22948</v>
      </c>
      <c r="E1133" s="291" t="s">
        <v>14515</v>
      </c>
      <c r="F1133" s="228" t="s">
        <v>12932</v>
      </c>
      <c r="G1133" s="228">
        <v>1042</v>
      </c>
      <c r="H1133" s="244"/>
      <c r="I1133" s="244"/>
      <c r="J1133" s="244"/>
      <c r="K1133" s="244"/>
      <c r="L1133" s="228"/>
      <c r="M1133" s="244"/>
      <c r="N1133" s="244"/>
      <c r="O1133" s="244"/>
      <c r="P1133" s="244"/>
      <c r="Q1133" s="244"/>
      <c r="R1133" s="244"/>
      <c r="S1133" s="244"/>
      <c r="T1133" s="300">
        <v>2022</v>
      </c>
      <c r="U1133" s="244"/>
      <c r="V1133" s="244"/>
      <c r="W1133" s="244"/>
      <c r="X1133" s="244"/>
      <c r="Y1133" s="244"/>
      <c r="Z1133" s="228"/>
      <c r="AA1133" s="244"/>
      <c r="AB1133" s="244"/>
      <c r="AC1133" s="244"/>
      <c r="AD1133" s="244"/>
      <c r="AE1133" s="244"/>
      <c r="AF1133" s="244"/>
      <c r="AG1133" s="244"/>
      <c r="AH1133" s="244"/>
      <c r="AI1133" s="244"/>
      <c r="AJ1133" s="244"/>
      <c r="AK1133" s="244"/>
      <c r="AL1133" s="244"/>
      <c r="AM1133" s="244"/>
      <c r="AN1133" s="244"/>
      <c r="AO1133" s="244"/>
      <c r="AP1133" s="244"/>
      <c r="AQ1133" s="244"/>
      <c r="AR1133" s="244"/>
      <c r="AS1133" s="244"/>
    </row>
    <row r="1134" spans="1:45" ht="24" customHeight="1">
      <c r="A1134" s="115"/>
      <c r="B1134" s="1817"/>
      <c r="C1134" s="228" t="s">
        <v>12932</v>
      </c>
      <c r="D1134" s="244" t="s">
        <v>22949</v>
      </c>
      <c r="E1134" s="291" t="s">
        <v>14516</v>
      </c>
      <c r="F1134" s="228" t="s">
        <v>12932</v>
      </c>
      <c r="G1134" s="228">
        <v>772</v>
      </c>
      <c r="H1134" s="244"/>
      <c r="I1134" s="244"/>
      <c r="J1134" s="244"/>
      <c r="K1134" s="244"/>
      <c r="L1134" s="228"/>
      <c r="M1134" s="244"/>
      <c r="N1134" s="244"/>
      <c r="O1134" s="244"/>
      <c r="P1134" s="244"/>
      <c r="Q1134" s="244"/>
      <c r="R1134" s="244"/>
      <c r="S1134" s="244"/>
      <c r="T1134" s="300">
        <v>2018</v>
      </c>
      <c r="U1134" s="244"/>
      <c r="V1134" s="244"/>
      <c r="W1134" s="244"/>
      <c r="X1134" s="244"/>
      <c r="Y1134" s="244"/>
      <c r="Z1134" s="228"/>
      <c r="AA1134" s="244"/>
      <c r="AB1134" s="244"/>
      <c r="AC1134" s="244"/>
      <c r="AD1134" s="244"/>
      <c r="AE1134" s="244"/>
      <c r="AF1134" s="244"/>
      <c r="AG1134" s="244"/>
      <c r="AH1134" s="244"/>
      <c r="AI1134" s="244"/>
      <c r="AJ1134" s="244"/>
      <c r="AK1134" s="244"/>
      <c r="AL1134" s="244"/>
      <c r="AM1134" s="244"/>
      <c r="AN1134" s="244"/>
      <c r="AO1134" s="244"/>
      <c r="AP1134" s="244"/>
      <c r="AQ1134" s="244"/>
      <c r="AR1134" s="244"/>
      <c r="AS1134" s="244"/>
    </row>
    <row r="1135" spans="1:45" ht="24" customHeight="1">
      <c r="A1135" s="115"/>
      <c r="B1135" s="1817"/>
      <c r="C1135" s="228" t="s">
        <v>12932</v>
      </c>
      <c r="D1135" s="244" t="s">
        <v>22950</v>
      </c>
      <c r="E1135" s="260" t="s">
        <v>14517</v>
      </c>
      <c r="F1135" s="228" t="s">
        <v>12932</v>
      </c>
      <c r="G1135" s="228">
        <v>2580</v>
      </c>
      <c r="H1135" s="244"/>
      <c r="I1135" s="244"/>
      <c r="J1135" s="228"/>
      <c r="K1135" s="244"/>
      <c r="L1135" s="228"/>
      <c r="M1135" s="244"/>
      <c r="N1135" s="244"/>
      <c r="O1135" s="244"/>
      <c r="P1135" s="244"/>
      <c r="Q1135" s="244"/>
      <c r="R1135" s="244"/>
      <c r="S1135" s="244"/>
      <c r="T1135" s="300">
        <v>2022</v>
      </c>
      <c r="U1135" s="244"/>
      <c r="V1135" s="244"/>
      <c r="W1135" s="244"/>
      <c r="X1135" s="244"/>
      <c r="Y1135" s="244"/>
      <c r="Z1135" s="228"/>
      <c r="AA1135" s="244"/>
      <c r="AB1135" s="244"/>
      <c r="AC1135" s="244"/>
      <c r="AD1135" s="244"/>
      <c r="AE1135" s="244"/>
      <c r="AF1135" s="244"/>
      <c r="AG1135" s="244"/>
      <c r="AH1135" s="244"/>
      <c r="AI1135" s="244"/>
      <c r="AJ1135" s="244"/>
      <c r="AK1135" s="244"/>
      <c r="AL1135" s="244"/>
      <c r="AM1135" s="244"/>
      <c r="AN1135" s="244"/>
      <c r="AO1135" s="244"/>
      <c r="AP1135" s="244"/>
      <c r="AQ1135" s="244"/>
      <c r="AR1135" s="244"/>
      <c r="AS1135" s="244"/>
    </row>
    <row r="1136" spans="1:45" ht="24" customHeight="1">
      <c r="A1136" s="115"/>
      <c r="B1136" s="1738"/>
      <c r="C1136" s="228" t="s">
        <v>12932</v>
      </c>
      <c r="D1136" s="244" t="s">
        <v>22951</v>
      </c>
      <c r="E1136" s="260" t="s">
        <v>14518</v>
      </c>
      <c r="F1136" s="228" t="s">
        <v>12932</v>
      </c>
      <c r="G1136" s="228">
        <v>3500</v>
      </c>
      <c r="H1136" s="244"/>
      <c r="I1136" s="244"/>
      <c r="J1136" s="228"/>
      <c r="K1136" s="244"/>
      <c r="L1136" s="228"/>
      <c r="M1136" s="244"/>
      <c r="N1136" s="244"/>
      <c r="O1136" s="244"/>
      <c r="P1136" s="244"/>
      <c r="Q1136" s="244"/>
      <c r="R1136" s="244"/>
      <c r="S1136" s="244"/>
      <c r="T1136" s="300">
        <v>2018</v>
      </c>
      <c r="U1136" s="244"/>
      <c r="V1136" s="244"/>
      <c r="W1136" s="244"/>
      <c r="X1136" s="244"/>
      <c r="Y1136" s="244"/>
      <c r="Z1136" s="244"/>
      <c r="AA1136" s="244"/>
      <c r="AB1136" s="244"/>
      <c r="AC1136" s="244"/>
      <c r="AD1136" s="244"/>
      <c r="AE1136" s="244"/>
      <c r="AF1136" s="244"/>
      <c r="AG1136" s="244"/>
      <c r="AH1136" s="244"/>
      <c r="AI1136" s="244"/>
      <c r="AJ1136" s="244"/>
      <c r="AK1136" s="244"/>
      <c r="AL1136" s="244"/>
      <c r="AM1136" s="244"/>
      <c r="AN1136" s="244"/>
      <c r="AO1136" s="244"/>
      <c r="AP1136" s="244"/>
      <c r="AQ1136" s="244"/>
      <c r="AR1136" s="244"/>
      <c r="AS1136" s="244"/>
    </row>
    <row r="1137" spans="2:45" s="1821" customFormat="1" ht="24" customHeight="1">
      <c r="B1137" s="1834" t="s">
        <v>90</v>
      </c>
      <c r="C1137" s="318" t="s">
        <v>55</v>
      </c>
      <c r="D1137" s="318"/>
      <c r="E1137" s="315">
        <f>COUNTA(E1138:E1243)</f>
        <v>106</v>
      </c>
      <c r="F1137" s="318"/>
      <c r="G1137" s="318">
        <f>SUM(G1138:G1243)</f>
        <v>603483</v>
      </c>
      <c r="H1137" s="318">
        <f>SUM(H1138:H1243)</f>
        <v>19049.82</v>
      </c>
      <c r="I1137" s="318">
        <f>SUM(I1138:I1243)</f>
        <v>49424.850000000006</v>
      </c>
      <c r="J1137" s="318"/>
      <c r="K1137" s="318"/>
      <c r="L1137" s="318"/>
      <c r="M1137" s="318"/>
      <c r="N1137" s="318"/>
      <c r="O1137" s="318"/>
      <c r="P1137" s="318"/>
      <c r="Q1137" s="349"/>
      <c r="R1137" s="349"/>
      <c r="S1137" s="314"/>
      <c r="T1137" s="300"/>
      <c r="U1137" s="349"/>
      <c r="V1137" s="349"/>
      <c r="W1137" s="349"/>
      <c r="X1137" s="349"/>
      <c r="Y1137" s="349"/>
      <c r="Z1137" s="318"/>
      <c r="AA1137" s="318"/>
      <c r="AB1137" s="318"/>
      <c r="AC1137" s="318"/>
      <c r="AD1137" s="318"/>
      <c r="AE1137" s="318"/>
      <c r="AF1137" s="318"/>
      <c r="AG1137" s="318"/>
      <c r="AH1137" s="318"/>
      <c r="AI1137" s="318"/>
      <c r="AJ1137" s="318"/>
      <c r="AK1137" s="318"/>
      <c r="AL1137" s="318"/>
      <c r="AM1137" s="318"/>
      <c r="AN1137" s="318"/>
      <c r="AO1137" s="318"/>
      <c r="AP1137" s="318"/>
      <c r="AQ1137" s="318"/>
      <c r="AR1137" s="318"/>
      <c r="AS1137" s="318"/>
    </row>
    <row r="1138" spans="2:45" ht="24" customHeight="1">
      <c r="B1138" s="1817"/>
      <c r="C1138" s="228" t="s">
        <v>1715</v>
      </c>
      <c r="D1138" s="228" t="s">
        <v>23340</v>
      </c>
      <c r="E1138" s="228" t="s">
        <v>15890</v>
      </c>
      <c r="F1138" s="228" t="s">
        <v>13812</v>
      </c>
      <c r="G1138" s="228">
        <v>38843</v>
      </c>
      <c r="H1138" s="228">
        <v>225.18</v>
      </c>
      <c r="I1138" s="228">
        <v>242.94</v>
      </c>
      <c r="J1138" s="228"/>
      <c r="K1138" s="228"/>
      <c r="L1138" s="228"/>
      <c r="M1138" s="228"/>
      <c r="N1138" s="228">
        <v>243</v>
      </c>
      <c r="O1138" s="228"/>
      <c r="P1138" s="228"/>
      <c r="Q1138" s="233"/>
      <c r="R1138" s="233"/>
      <c r="S1138" s="227"/>
      <c r="T1138" s="300">
        <v>2019</v>
      </c>
      <c r="U1138" s="233"/>
      <c r="V1138" s="233"/>
      <c r="W1138" s="233"/>
      <c r="X1138" s="233"/>
      <c r="Y1138" s="233"/>
      <c r="Z1138" s="228">
        <v>1300</v>
      </c>
      <c r="AA1138" s="233"/>
      <c r="AB1138" s="233"/>
      <c r="AC1138" s="233"/>
      <c r="AD1138" s="233"/>
      <c r="AE1138" s="233"/>
      <c r="AF1138" s="233"/>
      <c r="AG1138" s="233"/>
      <c r="AH1138" s="233"/>
      <c r="AI1138" s="233"/>
      <c r="AJ1138" s="233"/>
      <c r="AK1138" s="233"/>
      <c r="AL1138" s="233"/>
      <c r="AM1138" s="233"/>
      <c r="AN1138" s="233"/>
      <c r="AO1138" s="233"/>
      <c r="AP1138" s="233"/>
      <c r="AQ1138" s="233"/>
      <c r="AR1138" s="233"/>
      <c r="AS1138" s="228"/>
    </row>
    <row r="1139" spans="2:45" ht="24" customHeight="1">
      <c r="B1139" s="1817"/>
      <c r="C1139" s="820" t="s">
        <v>14524</v>
      </c>
      <c r="D1139" s="228" t="s">
        <v>23341</v>
      </c>
      <c r="E1139" s="820" t="s">
        <v>15892</v>
      </c>
      <c r="F1139" s="228" t="s">
        <v>13812</v>
      </c>
      <c r="G1139" s="821">
        <v>930</v>
      </c>
      <c r="H1139" s="820"/>
      <c r="I1139" s="820"/>
      <c r="J1139" s="820"/>
      <c r="K1139" s="244"/>
      <c r="L1139" s="244"/>
      <c r="M1139" s="244"/>
      <c r="N1139" s="244"/>
      <c r="O1139" s="244"/>
      <c r="P1139" s="244"/>
      <c r="Q1139" s="244"/>
      <c r="R1139" s="233"/>
      <c r="S1139" s="244"/>
      <c r="T1139" s="300">
        <v>2021</v>
      </c>
      <c r="U1139" s="233"/>
      <c r="V1139" s="233"/>
      <c r="W1139" s="233"/>
      <c r="X1139" s="233"/>
      <c r="Y1139" s="233"/>
      <c r="Z1139" s="244"/>
      <c r="AA1139" s="233"/>
      <c r="AB1139" s="233"/>
      <c r="AC1139" s="233"/>
      <c r="AD1139" s="233"/>
      <c r="AE1139" s="233"/>
      <c r="AF1139" s="233"/>
      <c r="AG1139" s="233"/>
      <c r="AH1139" s="233"/>
      <c r="AI1139" s="233"/>
      <c r="AJ1139" s="233"/>
      <c r="AK1139" s="233"/>
      <c r="AL1139" s="233"/>
      <c r="AM1139" s="233"/>
      <c r="AN1139" s="233"/>
      <c r="AO1139" s="233"/>
      <c r="AP1139" s="233"/>
      <c r="AQ1139" s="233"/>
      <c r="AR1139" s="233"/>
      <c r="AS1139" s="820"/>
    </row>
    <row r="1140" spans="2:45" ht="24" customHeight="1">
      <c r="B1140" s="1817"/>
      <c r="C1140" s="820" t="s">
        <v>14524</v>
      </c>
      <c r="D1140" s="228" t="s">
        <v>23342</v>
      </c>
      <c r="E1140" s="820" t="s">
        <v>15893</v>
      </c>
      <c r="F1140" s="228" t="s">
        <v>13812</v>
      </c>
      <c r="G1140" s="821">
        <v>2370</v>
      </c>
      <c r="H1140" s="820"/>
      <c r="I1140" s="820"/>
      <c r="J1140" s="820"/>
      <c r="K1140" s="244"/>
      <c r="L1140" s="244"/>
      <c r="M1140" s="244"/>
      <c r="N1140" s="244"/>
      <c r="O1140" s="244"/>
      <c r="P1140" s="244"/>
      <c r="Q1140" s="244"/>
      <c r="R1140" s="233"/>
      <c r="S1140" s="244"/>
      <c r="T1140" s="300">
        <v>2022</v>
      </c>
      <c r="U1140" s="233"/>
      <c r="V1140" s="233"/>
      <c r="W1140" s="233"/>
      <c r="X1140" s="233"/>
      <c r="Y1140" s="233"/>
      <c r="Z1140" s="244"/>
      <c r="AA1140" s="233"/>
      <c r="AB1140" s="233"/>
      <c r="AC1140" s="233"/>
      <c r="AD1140" s="233"/>
      <c r="AE1140" s="233"/>
      <c r="AF1140" s="233"/>
      <c r="AG1140" s="233"/>
      <c r="AH1140" s="233"/>
      <c r="AI1140" s="233"/>
      <c r="AJ1140" s="233"/>
      <c r="AK1140" s="233"/>
      <c r="AL1140" s="233"/>
      <c r="AM1140" s="233"/>
      <c r="AN1140" s="233"/>
      <c r="AO1140" s="233"/>
      <c r="AP1140" s="233"/>
      <c r="AQ1140" s="233"/>
      <c r="AR1140" s="233"/>
      <c r="AS1140" s="829"/>
    </row>
    <row r="1141" spans="2:45" ht="24" customHeight="1">
      <c r="B1141" s="1817"/>
      <c r="C1141" s="820" t="s">
        <v>14524</v>
      </c>
      <c r="D1141" s="228" t="s">
        <v>23343</v>
      </c>
      <c r="E1141" s="379" t="s">
        <v>23344</v>
      </c>
      <c r="F1141" s="228" t="s">
        <v>13812</v>
      </c>
      <c r="G1141" s="821">
        <v>934</v>
      </c>
      <c r="H1141" s="820"/>
      <c r="I1141" s="820"/>
      <c r="J1141" s="820"/>
      <c r="K1141" s="244"/>
      <c r="L1141" s="244"/>
      <c r="M1141" s="244"/>
      <c r="N1141" s="244"/>
      <c r="O1141" s="244"/>
      <c r="P1141" s="244"/>
      <c r="Q1141" s="244"/>
      <c r="R1141" s="233"/>
      <c r="S1141" s="244"/>
      <c r="T1141" s="300">
        <v>2019</v>
      </c>
      <c r="U1141" s="233"/>
      <c r="V1141" s="233"/>
      <c r="W1141" s="233"/>
      <c r="X1141" s="233"/>
      <c r="Y1141" s="233"/>
      <c r="Z1141" s="244"/>
      <c r="AA1141" s="233"/>
      <c r="AB1141" s="233"/>
      <c r="AC1141" s="233"/>
      <c r="AD1141" s="233"/>
      <c r="AE1141" s="233"/>
      <c r="AF1141" s="233"/>
      <c r="AG1141" s="233"/>
      <c r="AH1141" s="233"/>
      <c r="AI1141" s="233"/>
      <c r="AJ1141" s="233"/>
      <c r="AK1141" s="233"/>
      <c r="AL1141" s="233"/>
      <c r="AM1141" s="233"/>
      <c r="AN1141" s="233"/>
      <c r="AO1141" s="233"/>
      <c r="AP1141" s="233"/>
      <c r="AQ1141" s="233"/>
      <c r="AR1141" s="233"/>
      <c r="AS1141" s="820"/>
    </row>
    <row r="1142" spans="2:45" ht="24" customHeight="1">
      <c r="B1142" s="1817"/>
      <c r="C1142" s="820" t="s">
        <v>14524</v>
      </c>
      <c r="D1142" s="228" t="s">
        <v>23345</v>
      </c>
      <c r="E1142" s="379" t="s">
        <v>23346</v>
      </c>
      <c r="F1142" s="228" t="s">
        <v>13812</v>
      </c>
      <c r="G1142" s="821">
        <v>2240</v>
      </c>
      <c r="H1142" s="820"/>
      <c r="I1142" s="820"/>
      <c r="J1142" s="820"/>
      <c r="K1142" s="244"/>
      <c r="L1142" s="244"/>
      <c r="M1142" s="244"/>
      <c r="N1142" s="244"/>
      <c r="O1142" s="244"/>
      <c r="P1142" s="244"/>
      <c r="Q1142" s="244"/>
      <c r="R1142" s="233"/>
      <c r="S1142" s="244"/>
      <c r="T1142" s="300"/>
      <c r="U1142" s="233"/>
      <c r="V1142" s="233"/>
      <c r="W1142" s="233"/>
      <c r="X1142" s="233"/>
      <c r="Y1142" s="233"/>
      <c r="Z1142" s="244"/>
      <c r="AA1142" s="233"/>
      <c r="AB1142" s="233"/>
      <c r="AC1142" s="233"/>
      <c r="AD1142" s="233"/>
      <c r="AE1142" s="233"/>
      <c r="AF1142" s="233"/>
      <c r="AG1142" s="233"/>
      <c r="AH1142" s="233"/>
      <c r="AI1142" s="233"/>
      <c r="AJ1142" s="233"/>
      <c r="AK1142" s="233"/>
      <c r="AL1142" s="233"/>
      <c r="AM1142" s="233"/>
      <c r="AN1142" s="233"/>
      <c r="AO1142" s="233"/>
      <c r="AP1142" s="233"/>
      <c r="AQ1142" s="233"/>
      <c r="AR1142" s="233"/>
      <c r="AS1142" s="820"/>
    </row>
    <row r="1143" spans="2:45" ht="24" customHeight="1">
      <c r="B1143" s="1817"/>
      <c r="C1143" s="820" t="s">
        <v>14524</v>
      </c>
      <c r="D1143" s="228" t="s">
        <v>23347</v>
      </c>
      <c r="E1143" s="379" t="s">
        <v>23348</v>
      </c>
      <c r="F1143" s="228" t="s">
        <v>13812</v>
      </c>
      <c r="G1143" s="821">
        <v>3000</v>
      </c>
      <c r="H1143" s="820"/>
      <c r="I1143" s="820"/>
      <c r="J1143" s="820"/>
      <c r="K1143" s="244"/>
      <c r="L1143" s="244"/>
      <c r="M1143" s="244"/>
      <c r="N1143" s="244"/>
      <c r="O1143" s="244"/>
      <c r="P1143" s="244"/>
      <c r="Q1143" s="244"/>
      <c r="R1143" s="233"/>
      <c r="S1143" s="244"/>
      <c r="T1143" s="300"/>
      <c r="U1143" s="233"/>
      <c r="V1143" s="233"/>
      <c r="W1143" s="233"/>
      <c r="X1143" s="233"/>
      <c r="Y1143" s="233"/>
      <c r="Z1143" s="244"/>
      <c r="AA1143" s="233"/>
      <c r="AB1143" s="233"/>
      <c r="AC1143" s="233"/>
      <c r="AD1143" s="233"/>
      <c r="AE1143" s="233"/>
      <c r="AF1143" s="233"/>
      <c r="AG1143" s="233"/>
      <c r="AH1143" s="233"/>
      <c r="AI1143" s="233"/>
      <c r="AJ1143" s="233"/>
      <c r="AK1143" s="233"/>
      <c r="AL1143" s="233"/>
      <c r="AM1143" s="233"/>
      <c r="AN1143" s="233"/>
      <c r="AO1143" s="233"/>
      <c r="AP1143" s="233"/>
      <c r="AQ1143" s="233"/>
      <c r="AR1143" s="233"/>
      <c r="AS1143" s="820"/>
    </row>
    <row r="1144" spans="2:45" ht="24" customHeight="1">
      <c r="B1144" s="1817"/>
      <c r="C1144" s="820" t="s">
        <v>14524</v>
      </c>
      <c r="D1144" s="228" t="s">
        <v>23349</v>
      </c>
      <c r="E1144" s="379" t="s">
        <v>23350</v>
      </c>
      <c r="F1144" s="228" t="s">
        <v>13812</v>
      </c>
      <c r="G1144" s="821">
        <v>1150</v>
      </c>
      <c r="H1144" s="820"/>
      <c r="I1144" s="820"/>
      <c r="J1144" s="820"/>
      <c r="K1144" s="244"/>
      <c r="L1144" s="244"/>
      <c r="M1144" s="244"/>
      <c r="N1144" s="244"/>
      <c r="O1144" s="244"/>
      <c r="P1144" s="244"/>
      <c r="Q1144" s="244"/>
      <c r="R1144" s="233"/>
      <c r="S1144" s="244"/>
      <c r="T1144" s="300"/>
      <c r="U1144" s="233"/>
      <c r="V1144" s="233"/>
      <c r="W1144" s="233"/>
      <c r="X1144" s="233"/>
      <c r="Y1144" s="233"/>
      <c r="Z1144" s="244"/>
      <c r="AA1144" s="233"/>
      <c r="AB1144" s="233"/>
      <c r="AC1144" s="233"/>
      <c r="AD1144" s="233"/>
      <c r="AE1144" s="233"/>
      <c r="AF1144" s="233"/>
      <c r="AG1144" s="233"/>
      <c r="AH1144" s="233"/>
      <c r="AI1144" s="233"/>
      <c r="AJ1144" s="233"/>
      <c r="AK1144" s="233"/>
      <c r="AL1144" s="233"/>
      <c r="AM1144" s="233"/>
      <c r="AN1144" s="233"/>
      <c r="AO1144" s="233"/>
      <c r="AP1144" s="233"/>
      <c r="AQ1144" s="233"/>
      <c r="AR1144" s="233"/>
      <c r="AS1144" s="820"/>
    </row>
    <row r="1145" spans="2:45" ht="24" customHeight="1">
      <c r="B1145" s="1817"/>
      <c r="C1145" s="820" t="s">
        <v>14524</v>
      </c>
      <c r="D1145" s="228" t="s">
        <v>23351</v>
      </c>
      <c r="E1145" s="379" t="s">
        <v>23352</v>
      </c>
      <c r="F1145" s="228" t="s">
        <v>13812</v>
      </c>
      <c r="G1145" s="821">
        <v>1500</v>
      </c>
      <c r="H1145" s="820"/>
      <c r="I1145" s="820"/>
      <c r="J1145" s="820"/>
      <c r="K1145" s="244"/>
      <c r="L1145" s="244"/>
      <c r="M1145" s="244"/>
      <c r="N1145" s="244"/>
      <c r="O1145" s="244"/>
      <c r="P1145" s="244"/>
      <c r="Q1145" s="244"/>
      <c r="R1145" s="233"/>
      <c r="S1145" s="244"/>
      <c r="T1145" s="300"/>
      <c r="U1145" s="233"/>
      <c r="V1145" s="233"/>
      <c r="W1145" s="233"/>
      <c r="X1145" s="233"/>
      <c r="Y1145" s="233"/>
      <c r="Z1145" s="244"/>
      <c r="AA1145" s="233"/>
      <c r="AB1145" s="233"/>
      <c r="AC1145" s="233"/>
      <c r="AD1145" s="233"/>
      <c r="AE1145" s="233"/>
      <c r="AF1145" s="233"/>
      <c r="AG1145" s="233"/>
      <c r="AH1145" s="233"/>
      <c r="AI1145" s="233"/>
      <c r="AJ1145" s="233"/>
      <c r="AK1145" s="233"/>
      <c r="AL1145" s="233"/>
      <c r="AM1145" s="233"/>
      <c r="AN1145" s="233"/>
      <c r="AO1145" s="233"/>
      <c r="AP1145" s="233"/>
      <c r="AQ1145" s="233"/>
      <c r="AR1145" s="233"/>
      <c r="AS1145" s="820"/>
    </row>
    <row r="1146" spans="2:45" s="1839" customFormat="1" ht="24" customHeight="1">
      <c r="B1146" s="1817"/>
      <c r="C1146" s="820" t="s">
        <v>14524</v>
      </c>
      <c r="D1146" s="228" t="s">
        <v>23248</v>
      </c>
      <c r="E1146" s="379" t="s">
        <v>23353</v>
      </c>
      <c r="F1146" s="228" t="s">
        <v>23283</v>
      </c>
      <c r="G1146" s="821">
        <v>2360</v>
      </c>
      <c r="H1146" s="820"/>
      <c r="I1146" s="820"/>
      <c r="J1146" s="820"/>
      <c r="K1146" s="244"/>
      <c r="L1146" s="244"/>
      <c r="M1146" s="244"/>
      <c r="N1146" s="244"/>
      <c r="O1146" s="244"/>
      <c r="P1146" s="244"/>
      <c r="Q1146" s="244"/>
      <c r="R1146" s="233"/>
      <c r="S1146" s="244"/>
      <c r="T1146" s="300">
        <v>2023</v>
      </c>
      <c r="U1146" s="233"/>
      <c r="V1146" s="233"/>
      <c r="W1146" s="233"/>
      <c r="X1146" s="233"/>
      <c r="Y1146" s="233"/>
      <c r="Z1146" s="244"/>
      <c r="AA1146" s="233"/>
      <c r="AB1146" s="233"/>
      <c r="AC1146" s="233"/>
      <c r="AD1146" s="233"/>
      <c r="AE1146" s="233"/>
      <c r="AF1146" s="233"/>
      <c r="AG1146" s="233"/>
      <c r="AH1146" s="233"/>
      <c r="AI1146" s="233"/>
      <c r="AJ1146" s="233"/>
      <c r="AK1146" s="233"/>
      <c r="AL1146" s="233"/>
      <c r="AM1146" s="233"/>
      <c r="AN1146" s="233"/>
      <c r="AO1146" s="233"/>
      <c r="AP1146" s="233"/>
      <c r="AQ1146" s="233"/>
      <c r="AR1146" s="233"/>
      <c r="AS1146" s="820"/>
    </row>
    <row r="1147" spans="2:45" ht="24" customHeight="1">
      <c r="B1147" s="1817"/>
      <c r="C1147" s="820" t="s">
        <v>14524</v>
      </c>
      <c r="D1147" s="228" t="s">
        <v>23354</v>
      </c>
      <c r="E1147" s="379" t="s">
        <v>23355</v>
      </c>
      <c r="F1147" s="228" t="s">
        <v>13812</v>
      </c>
      <c r="G1147" s="821">
        <v>1500</v>
      </c>
      <c r="H1147" s="820"/>
      <c r="I1147" s="820"/>
      <c r="J1147" s="820"/>
      <c r="K1147" s="244"/>
      <c r="L1147" s="244"/>
      <c r="M1147" s="244"/>
      <c r="N1147" s="244"/>
      <c r="O1147" s="244"/>
      <c r="P1147" s="244"/>
      <c r="Q1147" s="244"/>
      <c r="R1147" s="233"/>
      <c r="S1147" s="244"/>
      <c r="T1147" s="300"/>
      <c r="U1147" s="233"/>
      <c r="V1147" s="233"/>
      <c r="W1147" s="233"/>
      <c r="X1147" s="233"/>
      <c r="Y1147" s="233"/>
      <c r="Z1147" s="244"/>
      <c r="AA1147" s="233"/>
      <c r="AB1147" s="233"/>
      <c r="AC1147" s="233"/>
      <c r="AD1147" s="233"/>
      <c r="AE1147" s="233"/>
      <c r="AF1147" s="233"/>
      <c r="AG1147" s="233"/>
      <c r="AH1147" s="233"/>
      <c r="AI1147" s="233"/>
      <c r="AJ1147" s="233"/>
      <c r="AK1147" s="233"/>
      <c r="AL1147" s="233"/>
      <c r="AM1147" s="233"/>
      <c r="AN1147" s="233"/>
      <c r="AO1147" s="233"/>
      <c r="AP1147" s="233"/>
      <c r="AQ1147" s="233"/>
      <c r="AR1147" s="233"/>
      <c r="AS1147" s="820"/>
    </row>
    <row r="1148" spans="2:45" ht="24" customHeight="1">
      <c r="B1148" s="1817"/>
      <c r="C1148" s="228" t="s">
        <v>4499</v>
      </c>
      <c r="D1148" s="228"/>
      <c r="E1148" s="228" t="s">
        <v>1315</v>
      </c>
      <c r="F1148" s="228" t="s">
        <v>12070</v>
      </c>
      <c r="G1148" s="228">
        <v>5720</v>
      </c>
      <c r="H1148" s="240">
        <v>241.5</v>
      </c>
      <c r="I1148" s="240">
        <v>241.5</v>
      </c>
      <c r="J1148" s="240">
        <v>18.899999999999999</v>
      </c>
      <c r="K1148" s="240">
        <v>17.7</v>
      </c>
      <c r="L1148" s="240"/>
      <c r="M1148" s="240"/>
      <c r="N1148" s="240"/>
      <c r="O1148" s="233"/>
      <c r="P1148" s="233"/>
      <c r="Q1148" s="233"/>
      <c r="R1148" s="233"/>
      <c r="S1148" s="233"/>
      <c r="T1148" s="300">
        <v>2010</v>
      </c>
      <c r="U1148" s="233"/>
      <c r="V1148" s="233"/>
      <c r="W1148" s="233"/>
      <c r="X1148" s="233"/>
      <c r="Y1148" s="233"/>
      <c r="Z1148" s="240">
        <v>665</v>
      </c>
      <c r="AA1148" s="233"/>
      <c r="AB1148" s="233"/>
      <c r="AC1148" s="233"/>
      <c r="AD1148" s="233"/>
      <c r="AE1148" s="233"/>
      <c r="AF1148" s="233"/>
      <c r="AG1148" s="233"/>
      <c r="AH1148" s="233"/>
      <c r="AI1148" s="233"/>
      <c r="AJ1148" s="233"/>
      <c r="AK1148" s="233"/>
      <c r="AL1148" s="233"/>
      <c r="AM1148" s="233"/>
      <c r="AN1148" s="233"/>
      <c r="AO1148" s="233"/>
      <c r="AP1148" s="233"/>
      <c r="AQ1148" s="233"/>
      <c r="AR1148" s="233"/>
      <c r="AS1148" s="233" t="s">
        <v>18439</v>
      </c>
    </row>
    <row r="1149" spans="2:45" ht="24" customHeight="1">
      <c r="B1149" s="1817"/>
      <c r="C1149" s="228" t="s">
        <v>14519</v>
      </c>
      <c r="D1149" s="228"/>
      <c r="E1149" s="260" t="s">
        <v>15884</v>
      </c>
      <c r="F1149" s="228" t="s">
        <v>14520</v>
      </c>
      <c r="G1149" s="228">
        <v>7720</v>
      </c>
      <c r="H1149" s="228">
        <v>3850</v>
      </c>
      <c r="I1149" s="228">
        <v>490</v>
      </c>
      <c r="J1149" s="228"/>
      <c r="K1149" s="244"/>
      <c r="L1149" s="244"/>
      <c r="M1149" s="244"/>
      <c r="N1149" s="244"/>
      <c r="O1149" s="244"/>
      <c r="P1149" s="244"/>
      <c r="Q1149" s="244"/>
      <c r="R1149" s="233"/>
      <c r="S1149" s="244"/>
      <c r="T1149" s="300">
        <v>2009</v>
      </c>
      <c r="U1149" s="233"/>
      <c r="V1149" s="233"/>
      <c r="W1149" s="233"/>
      <c r="X1149" s="233"/>
      <c r="Y1149" s="233"/>
      <c r="Z1149" s="244"/>
      <c r="AA1149" s="233"/>
      <c r="AB1149" s="233"/>
      <c r="AC1149" s="233"/>
      <c r="AD1149" s="233"/>
      <c r="AE1149" s="233"/>
      <c r="AF1149" s="233"/>
      <c r="AG1149" s="233"/>
      <c r="AH1149" s="233"/>
      <c r="AI1149" s="233"/>
      <c r="AJ1149" s="233"/>
      <c r="AK1149" s="233"/>
      <c r="AL1149" s="233"/>
      <c r="AM1149" s="233"/>
      <c r="AN1149" s="233"/>
      <c r="AO1149" s="233"/>
      <c r="AP1149" s="233"/>
      <c r="AQ1149" s="233"/>
      <c r="AR1149" s="233"/>
      <c r="AS1149" s="244"/>
    </row>
    <row r="1150" spans="2:45" ht="24" customHeight="1">
      <c r="B1150" s="1817"/>
      <c r="C1150" s="228" t="s">
        <v>14519</v>
      </c>
      <c r="D1150" s="228"/>
      <c r="E1150" s="260" t="s">
        <v>15885</v>
      </c>
      <c r="F1150" s="228" t="s">
        <v>14520</v>
      </c>
      <c r="G1150" s="228">
        <v>900</v>
      </c>
      <c r="H1150" s="228"/>
      <c r="I1150" s="228"/>
      <c r="J1150" s="228"/>
      <c r="K1150" s="244"/>
      <c r="L1150" s="244"/>
      <c r="M1150" s="244"/>
      <c r="N1150" s="244"/>
      <c r="O1150" s="244"/>
      <c r="P1150" s="244"/>
      <c r="Q1150" s="244"/>
      <c r="R1150" s="233"/>
      <c r="S1150" s="244"/>
      <c r="T1150" s="300">
        <v>2009</v>
      </c>
      <c r="U1150" s="233"/>
      <c r="V1150" s="233"/>
      <c r="W1150" s="233"/>
      <c r="X1150" s="233"/>
      <c r="Y1150" s="233"/>
      <c r="Z1150" s="244"/>
      <c r="AA1150" s="233"/>
      <c r="AB1150" s="233"/>
      <c r="AC1150" s="233"/>
      <c r="AD1150" s="233"/>
      <c r="AE1150" s="233"/>
      <c r="AF1150" s="233"/>
      <c r="AG1150" s="233"/>
      <c r="AH1150" s="233"/>
      <c r="AI1150" s="233"/>
      <c r="AJ1150" s="233"/>
      <c r="AK1150" s="233"/>
      <c r="AL1150" s="233"/>
      <c r="AM1150" s="233"/>
      <c r="AN1150" s="233"/>
      <c r="AO1150" s="233"/>
      <c r="AP1150" s="233"/>
      <c r="AQ1150" s="233"/>
      <c r="AR1150" s="233"/>
      <c r="AS1150" s="244"/>
    </row>
    <row r="1151" spans="2:45" ht="24" customHeight="1">
      <c r="B1151" s="1817"/>
      <c r="C1151" s="228" t="s">
        <v>14519</v>
      </c>
      <c r="D1151" s="228"/>
      <c r="E1151" s="260" t="s">
        <v>15886</v>
      </c>
      <c r="F1151" s="228" t="s">
        <v>14521</v>
      </c>
      <c r="G1151" s="228">
        <v>790</v>
      </c>
      <c r="H1151" s="228"/>
      <c r="I1151" s="228"/>
      <c r="J1151" s="228"/>
      <c r="K1151" s="244"/>
      <c r="L1151" s="244"/>
      <c r="M1151" s="244"/>
      <c r="N1151" s="244"/>
      <c r="O1151" s="244"/>
      <c r="P1151" s="244"/>
      <c r="Q1151" s="244"/>
      <c r="R1151" s="233"/>
      <c r="S1151" s="244"/>
      <c r="T1151" s="300">
        <v>2007</v>
      </c>
      <c r="U1151" s="233"/>
      <c r="V1151" s="233"/>
      <c r="W1151" s="233"/>
      <c r="X1151" s="233"/>
      <c r="Y1151" s="233"/>
      <c r="Z1151" s="244"/>
      <c r="AA1151" s="233"/>
      <c r="AB1151" s="233"/>
      <c r="AC1151" s="233"/>
      <c r="AD1151" s="233"/>
      <c r="AE1151" s="233"/>
      <c r="AF1151" s="233"/>
      <c r="AG1151" s="233"/>
      <c r="AH1151" s="233"/>
      <c r="AI1151" s="233"/>
      <c r="AJ1151" s="233"/>
      <c r="AK1151" s="233"/>
      <c r="AL1151" s="233"/>
      <c r="AM1151" s="233"/>
      <c r="AN1151" s="233"/>
      <c r="AO1151" s="233"/>
      <c r="AP1151" s="233"/>
      <c r="AQ1151" s="233"/>
      <c r="AR1151" s="233"/>
      <c r="AS1151" s="244"/>
    </row>
    <row r="1152" spans="2:45" ht="24" customHeight="1">
      <c r="B1152" s="1817"/>
      <c r="C1152" s="228" t="s">
        <v>14519</v>
      </c>
      <c r="D1152" s="228"/>
      <c r="E1152" s="228" t="s">
        <v>23356</v>
      </c>
      <c r="F1152" s="228" t="s">
        <v>14520</v>
      </c>
      <c r="G1152" s="228">
        <v>2500</v>
      </c>
      <c r="H1152" s="228"/>
      <c r="I1152" s="228"/>
      <c r="J1152" s="228"/>
      <c r="K1152" s="228"/>
      <c r="L1152" s="228"/>
      <c r="M1152" s="228"/>
      <c r="N1152" s="228"/>
      <c r="O1152" s="228"/>
      <c r="P1152" s="228"/>
      <c r="Q1152" s="233"/>
      <c r="R1152" s="233"/>
      <c r="S1152" s="227"/>
      <c r="T1152" s="300">
        <v>2024</v>
      </c>
      <c r="U1152" s="233"/>
      <c r="V1152" s="233"/>
      <c r="W1152" s="233"/>
      <c r="X1152" s="233"/>
      <c r="Y1152" s="233"/>
      <c r="Z1152" s="228">
        <v>1300</v>
      </c>
      <c r="AA1152" s="233"/>
      <c r="AB1152" s="233"/>
      <c r="AC1152" s="233"/>
      <c r="AD1152" s="233"/>
      <c r="AE1152" s="233"/>
      <c r="AF1152" s="233"/>
      <c r="AG1152" s="233"/>
      <c r="AH1152" s="233"/>
      <c r="AI1152" s="233"/>
      <c r="AJ1152" s="233"/>
      <c r="AK1152" s="233"/>
      <c r="AL1152" s="233"/>
      <c r="AM1152" s="233"/>
      <c r="AN1152" s="233"/>
      <c r="AO1152" s="233"/>
      <c r="AP1152" s="233"/>
      <c r="AQ1152" s="233"/>
      <c r="AR1152" s="233"/>
      <c r="AS1152" s="228"/>
    </row>
    <row r="1153" spans="2:45" ht="24" customHeight="1">
      <c r="B1153" s="1817"/>
      <c r="C1153" s="584" t="s">
        <v>4490</v>
      </c>
      <c r="D1153" s="228"/>
      <c r="E1153" s="822" t="s">
        <v>15895</v>
      </c>
      <c r="F1153" s="584" t="s">
        <v>4490</v>
      </c>
      <c r="G1153" s="785">
        <v>112</v>
      </c>
      <c r="H1153" s="584">
        <v>0</v>
      </c>
      <c r="I1153" s="584"/>
      <c r="J1153" s="584"/>
      <c r="K1153" s="244"/>
      <c r="L1153" s="244"/>
      <c r="M1153" s="244"/>
      <c r="N1153" s="244"/>
      <c r="O1153" s="244"/>
      <c r="P1153" s="244"/>
      <c r="Q1153" s="244"/>
      <c r="R1153" s="233"/>
      <c r="S1153" s="244"/>
      <c r="T1153" s="300">
        <v>2018</v>
      </c>
      <c r="U1153" s="233"/>
      <c r="V1153" s="233"/>
      <c r="W1153" s="233"/>
      <c r="X1153" s="233"/>
      <c r="Y1153" s="233"/>
      <c r="Z1153" s="244"/>
      <c r="AA1153" s="233"/>
      <c r="AB1153" s="233"/>
      <c r="AC1153" s="233"/>
      <c r="AD1153" s="233"/>
      <c r="AE1153" s="233"/>
      <c r="AF1153" s="233"/>
      <c r="AG1153" s="233"/>
      <c r="AH1153" s="233"/>
      <c r="AI1153" s="233"/>
      <c r="AJ1153" s="233"/>
      <c r="AK1153" s="233"/>
      <c r="AL1153" s="233"/>
      <c r="AM1153" s="233"/>
      <c r="AN1153" s="233"/>
      <c r="AO1153" s="233"/>
      <c r="AP1153" s="233"/>
      <c r="AQ1153" s="233"/>
      <c r="AR1153" s="233"/>
      <c r="AS1153" s="584"/>
    </row>
    <row r="1154" spans="2:45" ht="24" customHeight="1">
      <c r="B1154" s="1817"/>
      <c r="C1154" s="584" t="s">
        <v>4490</v>
      </c>
      <c r="D1154" s="228"/>
      <c r="E1154" s="822" t="s">
        <v>15896</v>
      </c>
      <c r="F1154" s="584" t="s">
        <v>4490</v>
      </c>
      <c r="G1154" s="785">
        <v>1200</v>
      </c>
      <c r="H1154" s="584">
        <v>0</v>
      </c>
      <c r="I1154" s="584"/>
      <c r="J1154" s="584"/>
      <c r="K1154" s="244"/>
      <c r="L1154" s="244"/>
      <c r="M1154" s="244"/>
      <c r="N1154" s="244"/>
      <c r="O1154" s="244"/>
      <c r="P1154" s="244"/>
      <c r="Q1154" s="244"/>
      <c r="R1154" s="233"/>
      <c r="S1154" s="244"/>
      <c r="T1154" s="300">
        <v>2011</v>
      </c>
      <c r="U1154" s="233"/>
      <c r="V1154" s="233"/>
      <c r="W1154" s="233"/>
      <c r="X1154" s="233"/>
      <c r="Y1154" s="233"/>
      <c r="Z1154" s="244"/>
      <c r="AA1154" s="233"/>
      <c r="AB1154" s="233"/>
      <c r="AC1154" s="233"/>
      <c r="AD1154" s="233"/>
      <c r="AE1154" s="233"/>
      <c r="AF1154" s="233"/>
      <c r="AG1154" s="233"/>
      <c r="AH1154" s="233"/>
      <c r="AI1154" s="233"/>
      <c r="AJ1154" s="233"/>
      <c r="AK1154" s="233"/>
      <c r="AL1154" s="233"/>
      <c r="AM1154" s="233"/>
      <c r="AN1154" s="233"/>
      <c r="AO1154" s="233"/>
      <c r="AP1154" s="233"/>
      <c r="AQ1154" s="233"/>
      <c r="AR1154" s="233"/>
      <c r="AS1154" s="584"/>
    </row>
    <row r="1155" spans="2:45" ht="24" customHeight="1">
      <c r="B1155" s="1817"/>
      <c r="C1155" s="584" t="s">
        <v>4490</v>
      </c>
      <c r="D1155" s="228"/>
      <c r="E1155" s="822" t="s">
        <v>15897</v>
      </c>
      <c r="F1155" s="584" t="s">
        <v>4490</v>
      </c>
      <c r="G1155" s="785">
        <v>860</v>
      </c>
      <c r="H1155" s="584">
        <v>0</v>
      </c>
      <c r="I1155" s="584"/>
      <c r="J1155" s="584"/>
      <c r="K1155" s="244"/>
      <c r="L1155" s="244"/>
      <c r="M1155" s="244"/>
      <c r="N1155" s="244"/>
      <c r="O1155" s="244"/>
      <c r="P1155" s="244"/>
      <c r="Q1155" s="244"/>
      <c r="R1155" s="233"/>
      <c r="S1155" s="244"/>
      <c r="T1155" s="300">
        <v>2018</v>
      </c>
      <c r="U1155" s="233"/>
      <c r="V1155" s="233"/>
      <c r="W1155" s="233"/>
      <c r="X1155" s="233"/>
      <c r="Y1155" s="233"/>
      <c r="Z1155" s="244"/>
      <c r="AA1155" s="233"/>
      <c r="AB1155" s="233"/>
      <c r="AC1155" s="233"/>
      <c r="AD1155" s="233"/>
      <c r="AE1155" s="233"/>
      <c r="AF1155" s="233"/>
      <c r="AG1155" s="233"/>
      <c r="AH1155" s="233"/>
      <c r="AI1155" s="233"/>
      <c r="AJ1155" s="233"/>
      <c r="AK1155" s="233"/>
      <c r="AL1155" s="233"/>
      <c r="AM1155" s="233"/>
      <c r="AN1155" s="233"/>
      <c r="AO1155" s="233"/>
      <c r="AP1155" s="233"/>
      <c r="AQ1155" s="233"/>
      <c r="AR1155" s="233"/>
      <c r="AS1155" s="584"/>
    </row>
    <row r="1156" spans="2:45" ht="24" customHeight="1">
      <c r="B1156" s="1817"/>
      <c r="C1156" s="584" t="s">
        <v>4490</v>
      </c>
      <c r="D1156" s="228"/>
      <c r="E1156" s="822" t="s">
        <v>15898</v>
      </c>
      <c r="F1156" s="584" t="s">
        <v>4490</v>
      </c>
      <c r="G1156" s="785">
        <v>1595</v>
      </c>
      <c r="H1156" s="584">
        <v>0</v>
      </c>
      <c r="I1156" s="584"/>
      <c r="J1156" s="584"/>
      <c r="K1156" s="244"/>
      <c r="L1156" s="244"/>
      <c r="M1156" s="244"/>
      <c r="N1156" s="244"/>
      <c r="O1156" s="244"/>
      <c r="P1156" s="244"/>
      <c r="Q1156" s="244"/>
      <c r="R1156" s="233"/>
      <c r="S1156" s="244"/>
      <c r="T1156" s="300">
        <v>2012</v>
      </c>
      <c r="U1156" s="233"/>
      <c r="V1156" s="233"/>
      <c r="W1156" s="233"/>
      <c r="X1156" s="233"/>
      <c r="Y1156" s="233"/>
      <c r="Z1156" s="244"/>
      <c r="AA1156" s="233"/>
      <c r="AB1156" s="233"/>
      <c r="AC1156" s="233"/>
      <c r="AD1156" s="233"/>
      <c r="AE1156" s="233"/>
      <c r="AF1156" s="233"/>
      <c r="AG1156" s="233"/>
      <c r="AH1156" s="233"/>
      <c r="AI1156" s="233"/>
      <c r="AJ1156" s="233"/>
      <c r="AK1156" s="233"/>
      <c r="AL1156" s="233"/>
      <c r="AM1156" s="233"/>
      <c r="AN1156" s="233"/>
      <c r="AO1156" s="233"/>
      <c r="AP1156" s="233"/>
      <c r="AQ1156" s="233"/>
      <c r="AR1156" s="233"/>
      <c r="AS1156" s="584"/>
    </row>
    <row r="1157" spans="2:45" ht="24" customHeight="1">
      <c r="B1157" s="1817"/>
      <c r="C1157" s="584" t="s">
        <v>4490</v>
      </c>
      <c r="D1157" s="228"/>
      <c r="E1157" s="822" t="s">
        <v>15899</v>
      </c>
      <c r="F1157" s="584" t="s">
        <v>4490</v>
      </c>
      <c r="G1157" s="785">
        <v>1500</v>
      </c>
      <c r="H1157" s="584">
        <v>0</v>
      </c>
      <c r="I1157" s="584"/>
      <c r="J1157" s="584"/>
      <c r="K1157" s="244"/>
      <c r="L1157" s="244"/>
      <c r="M1157" s="244"/>
      <c r="N1157" s="244"/>
      <c r="O1157" s="244"/>
      <c r="P1157" s="244"/>
      <c r="Q1157" s="244"/>
      <c r="R1157" s="233"/>
      <c r="S1157" s="244"/>
      <c r="T1157" s="300">
        <v>2009</v>
      </c>
      <c r="U1157" s="233"/>
      <c r="V1157" s="233"/>
      <c r="W1157" s="233"/>
      <c r="X1157" s="233"/>
      <c r="Y1157" s="233"/>
      <c r="Z1157" s="244"/>
      <c r="AA1157" s="233"/>
      <c r="AB1157" s="233"/>
      <c r="AC1157" s="233"/>
      <c r="AD1157" s="233"/>
      <c r="AE1157" s="233"/>
      <c r="AF1157" s="233"/>
      <c r="AG1157" s="233"/>
      <c r="AH1157" s="233"/>
      <c r="AI1157" s="233"/>
      <c r="AJ1157" s="233"/>
      <c r="AK1157" s="233"/>
      <c r="AL1157" s="233"/>
      <c r="AM1157" s="233"/>
      <c r="AN1157" s="233"/>
      <c r="AO1157" s="233"/>
      <c r="AP1157" s="233"/>
      <c r="AQ1157" s="233"/>
      <c r="AR1157" s="233"/>
      <c r="AS1157" s="584"/>
    </row>
    <row r="1158" spans="2:45" ht="24" customHeight="1">
      <c r="B1158" s="1817"/>
      <c r="C1158" s="584" t="s">
        <v>4490</v>
      </c>
      <c r="D1158" s="228"/>
      <c r="E1158" s="822" t="s">
        <v>15900</v>
      </c>
      <c r="F1158" s="584" t="s">
        <v>4490</v>
      </c>
      <c r="G1158" s="785">
        <v>846</v>
      </c>
      <c r="H1158" s="584">
        <v>0</v>
      </c>
      <c r="I1158" s="584"/>
      <c r="J1158" s="584"/>
      <c r="K1158" s="244"/>
      <c r="L1158" s="244"/>
      <c r="M1158" s="244"/>
      <c r="N1158" s="244"/>
      <c r="O1158" s="244"/>
      <c r="P1158" s="244"/>
      <c r="Q1158" s="244"/>
      <c r="R1158" s="233"/>
      <c r="S1158" s="244"/>
      <c r="T1158" s="300">
        <v>2011</v>
      </c>
      <c r="U1158" s="233"/>
      <c r="V1158" s="233"/>
      <c r="W1158" s="233"/>
      <c r="X1158" s="233"/>
      <c r="Y1158" s="233"/>
      <c r="Z1158" s="244"/>
      <c r="AA1158" s="233"/>
      <c r="AB1158" s="233"/>
      <c r="AC1158" s="233"/>
      <c r="AD1158" s="233"/>
      <c r="AE1158" s="233"/>
      <c r="AF1158" s="233"/>
      <c r="AG1158" s="233"/>
      <c r="AH1158" s="233"/>
      <c r="AI1158" s="233"/>
      <c r="AJ1158" s="233"/>
      <c r="AK1158" s="233"/>
      <c r="AL1158" s="233"/>
      <c r="AM1158" s="233"/>
      <c r="AN1158" s="233"/>
      <c r="AO1158" s="233"/>
      <c r="AP1158" s="233"/>
      <c r="AQ1158" s="233"/>
      <c r="AR1158" s="233"/>
      <c r="AS1158" s="584"/>
    </row>
    <row r="1159" spans="2:45" ht="24" customHeight="1">
      <c r="B1159" s="1817"/>
      <c r="C1159" s="584" t="s">
        <v>4490</v>
      </c>
      <c r="D1159" s="228"/>
      <c r="E1159" s="584" t="s">
        <v>15901</v>
      </c>
      <c r="F1159" s="584" t="s">
        <v>4490</v>
      </c>
      <c r="G1159" s="785">
        <v>674</v>
      </c>
      <c r="H1159" s="584">
        <v>0</v>
      </c>
      <c r="I1159" s="584"/>
      <c r="J1159" s="584"/>
      <c r="K1159" s="244"/>
      <c r="L1159" s="244"/>
      <c r="M1159" s="244"/>
      <c r="N1159" s="244"/>
      <c r="O1159" s="244"/>
      <c r="P1159" s="244"/>
      <c r="Q1159" s="244"/>
      <c r="R1159" s="233"/>
      <c r="S1159" s="244"/>
      <c r="T1159" s="300">
        <v>2011</v>
      </c>
      <c r="U1159" s="233"/>
      <c r="V1159" s="233"/>
      <c r="W1159" s="233"/>
      <c r="X1159" s="233"/>
      <c r="Y1159" s="233"/>
      <c r="Z1159" s="244"/>
      <c r="AA1159" s="233"/>
      <c r="AB1159" s="233"/>
      <c r="AC1159" s="233"/>
      <c r="AD1159" s="233"/>
      <c r="AE1159" s="233"/>
      <c r="AF1159" s="233"/>
      <c r="AG1159" s="233"/>
      <c r="AH1159" s="233"/>
      <c r="AI1159" s="233"/>
      <c r="AJ1159" s="233"/>
      <c r="AK1159" s="233"/>
      <c r="AL1159" s="233"/>
      <c r="AM1159" s="233"/>
      <c r="AN1159" s="233"/>
      <c r="AO1159" s="233"/>
      <c r="AP1159" s="233"/>
      <c r="AQ1159" s="233"/>
      <c r="AR1159" s="233"/>
      <c r="AS1159" s="584"/>
    </row>
    <row r="1160" spans="2:45" ht="24" customHeight="1">
      <c r="B1160" s="1817"/>
      <c r="C1160" s="584" t="s">
        <v>4490</v>
      </c>
      <c r="D1160" s="228"/>
      <c r="E1160" s="584" t="s">
        <v>15902</v>
      </c>
      <c r="F1160" s="584" t="s">
        <v>4490</v>
      </c>
      <c r="G1160" s="785">
        <v>100</v>
      </c>
      <c r="H1160" s="584">
        <v>0</v>
      </c>
      <c r="I1160" s="584"/>
      <c r="J1160" s="584"/>
      <c r="K1160" s="244"/>
      <c r="L1160" s="244"/>
      <c r="M1160" s="244"/>
      <c r="N1160" s="244"/>
      <c r="O1160" s="244"/>
      <c r="P1160" s="244"/>
      <c r="Q1160" s="244"/>
      <c r="R1160" s="233"/>
      <c r="S1160" s="244"/>
      <c r="T1160" s="300">
        <v>2007</v>
      </c>
      <c r="U1160" s="233"/>
      <c r="V1160" s="233"/>
      <c r="W1160" s="233"/>
      <c r="X1160" s="233"/>
      <c r="Y1160" s="233"/>
      <c r="Z1160" s="244"/>
      <c r="AA1160" s="233"/>
      <c r="AB1160" s="233"/>
      <c r="AC1160" s="233"/>
      <c r="AD1160" s="233"/>
      <c r="AE1160" s="233"/>
      <c r="AF1160" s="233"/>
      <c r="AG1160" s="233"/>
      <c r="AH1160" s="233"/>
      <c r="AI1160" s="233"/>
      <c r="AJ1160" s="233"/>
      <c r="AK1160" s="233"/>
      <c r="AL1160" s="233"/>
      <c r="AM1160" s="233"/>
      <c r="AN1160" s="233"/>
      <c r="AO1160" s="233"/>
      <c r="AP1160" s="233"/>
      <c r="AQ1160" s="233"/>
      <c r="AR1160" s="233"/>
      <c r="AS1160" s="585"/>
    </row>
    <row r="1161" spans="2:45" ht="24" customHeight="1">
      <c r="B1161" s="1817"/>
      <c r="C1161" s="584" t="s">
        <v>4490</v>
      </c>
      <c r="D1161" s="228"/>
      <c r="E1161" s="822" t="s">
        <v>18440</v>
      </c>
      <c r="F1161" s="584" t="s">
        <v>4490</v>
      </c>
      <c r="G1161" s="785">
        <v>1600</v>
      </c>
      <c r="H1161" s="584">
        <v>0</v>
      </c>
      <c r="I1161" s="584">
        <v>0</v>
      </c>
      <c r="J1161" s="584"/>
      <c r="K1161" s="244"/>
      <c r="L1161" s="244"/>
      <c r="M1161" s="244"/>
      <c r="N1161" s="244"/>
      <c r="O1161" s="244"/>
      <c r="P1161" s="244"/>
      <c r="Q1161" s="244"/>
      <c r="R1161" s="233"/>
      <c r="S1161" s="244"/>
      <c r="T1161" s="300">
        <v>2018</v>
      </c>
      <c r="U1161" s="233"/>
      <c r="V1161" s="233"/>
      <c r="W1161" s="233"/>
      <c r="X1161" s="233"/>
      <c r="Y1161" s="233"/>
      <c r="Z1161" s="244"/>
      <c r="AA1161" s="233"/>
      <c r="AB1161" s="233"/>
      <c r="AC1161" s="233"/>
      <c r="AD1161" s="233"/>
      <c r="AE1161" s="233"/>
      <c r="AF1161" s="233"/>
      <c r="AG1161" s="233"/>
      <c r="AH1161" s="233"/>
      <c r="AI1161" s="233"/>
      <c r="AJ1161" s="233"/>
      <c r="AK1161" s="233"/>
      <c r="AL1161" s="233"/>
      <c r="AM1161" s="233"/>
      <c r="AN1161" s="233"/>
      <c r="AO1161" s="233"/>
      <c r="AP1161" s="233"/>
      <c r="AQ1161" s="233"/>
      <c r="AR1161" s="233"/>
      <c r="AS1161" s="584"/>
    </row>
    <row r="1162" spans="2:45" ht="24" customHeight="1">
      <c r="B1162" s="1817"/>
      <c r="C1162" s="584" t="s">
        <v>4490</v>
      </c>
      <c r="D1162" s="228"/>
      <c r="E1162" s="822" t="s">
        <v>18441</v>
      </c>
      <c r="F1162" s="584" t="s">
        <v>4490</v>
      </c>
      <c r="G1162" s="785">
        <v>681</v>
      </c>
      <c r="H1162" s="584"/>
      <c r="I1162" s="584"/>
      <c r="J1162" s="584"/>
      <c r="K1162" s="244"/>
      <c r="L1162" s="244"/>
      <c r="M1162" s="244"/>
      <c r="N1162" s="244"/>
      <c r="O1162" s="244"/>
      <c r="P1162" s="244"/>
      <c r="Q1162" s="244"/>
      <c r="R1162" s="233"/>
      <c r="S1162" s="244"/>
      <c r="T1162" s="300"/>
      <c r="U1162" s="233"/>
      <c r="V1162" s="233"/>
      <c r="W1162" s="233"/>
      <c r="X1162" s="233"/>
      <c r="Y1162" s="233"/>
      <c r="Z1162" s="244"/>
      <c r="AA1162" s="233"/>
      <c r="AB1162" s="233"/>
      <c r="AC1162" s="233"/>
      <c r="AD1162" s="233"/>
      <c r="AE1162" s="233"/>
      <c r="AF1162" s="233"/>
      <c r="AG1162" s="233"/>
      <c r="AH1162" s="233"/>
      <c r="AI1162" s="233"/>
      <c r="AJ1162" s="233"/>
      <c r="AK1162" s="233"/>
      <c r="AL1162" s="233"/>
      <c r="AM1162" s="233"/>
      <c r="AN1162" s="233"/>
      <c r="AO1162" s="233"/>
      <c r="AP1162" s="233"/>
      <c r="AQ1162" s="233"/>
      <c r="AR1162" s="233"/>
      <c r="AS1162" s="584" t="s">
        <v>18445</v>
      </c>
    </row>
    <row r="1163" spans="2:45" ht="24" customHeight="1">
      <c r="B1163" s="1817"/>
      <c r="C1163" s="584" t="s">
        <v>4490</v>
      </c>
      <c r="D1163" s="228"/>
      <c r="E1163" s="822" t="s">
        <v>18442</v>
      </c>
      <c r="F1163" s="584" t="s">
        <v>4490</v>
      </c>
      <c r="G1163" s="785">
        <v>335</v>
      </c>
      <c r="H1163" s="584"/>
      <c r="I1163" s="584"/>
      <c r="J1163" s="584"/>
      <c r="K1163" s="244"/>
      <c r="L1163" s="244"/>
      <c r="M1163" s="244"/>
      <c r="N1163" s="244"/>
      <c r="O1163" s="244"/>
      <c r="P1163" s="244"/>
      <c r="Q1163" s="244"/>
      <c r="R1163" s="233"/>
      <c r="S1163" s="244"/>
      <c r="T1163" s="300"/>
      <c r="U1163" s="233"/>
      <c r="V1163" s="233"/>
      <c r="W1163" s="233"/>
      <c r="X1163" s="233"/>
      <c r="Y1163" s="233"/>
      <c r="Z1163" s="244"/>
      <c r="AA1163" s="233"/>
      <c r="AB1163" s="233"/>
      <c r="AC1163" s="233"/>
      <c r="AD1163" s="233"/>
      <c r="AE1163" s="233"/>
      <c r="AF1163" s="233"/>
      <c r="AG1163" s="233"/>
      <c r="AH1163" s="233"/>
      <c r="AI1163" s="233"/>
      <c r="AJ1163" s="233"/>
      <c r="AK1163" s="233"/>
      <c r="AL1163" s="233"/>
      <c r="AM1163" s="233"/>
      <c r="AN1163" s="233"/>
      <c r="AO1163" s="233"/>
      <c r="AP1163" s="233"/>
      <c r="AQ1163" s="233"/>
      <c r="AR1163" s="233"/>
      <c r="AS1163" s="584"/>
    </row>
    <row r="1164" spans="2:45" ht="24" customHeight="1">
      <c r="B1164" s="1817"/>
      <c r="C1164" s="584" t="s">
        <v>4490</v>
      </c>
      <c r="D1164" s="228"/>
      <c r="E1164" s="822" t="s">
        <v>18443</v>
      </c>
      <c r="F1164" s="584" t="s">
        <v>4490</v>
      </c>
      <c r="G1164" s="785">
        <v>681</v>
      </c>
      <c r="H1164" s="584"/>
      <c r="I1164" s="584"/>
      <c r="J1164" s="584"/>
      <c r="K1164" s="244"/>
      <c r="L1164" s="244"/>
      <c r="M1164" s="244"/>
      <c r="N1164" s="244"/>
      <c r="O1164" s="244"/>
      <c r="P1164" s="244"/>
      <c r="Q1164" s="244"/>
      <c r="R1164" s="233"/>
      <c r="S1164" s="244"/>
      <c r="T1164" s="300"/>
      <c r="U1164" s="233"/>
      <c r="V1164" s="233"/>
      <c r="W1164" s="233"/>
      <c r="X1164" s="233"/>
      <c r="Y1164" s="233"/>
      <c r="Z1164" s="244"/>
      <c r="AA1164" s="233"/>
      <c r="AB1164" s="233"/>
      <c r="AC1164" s="233"/>
      <c r="AD1164" s="233"/>
      <c r="AE1164" s="233"/>
      <c r="AF1164" s="233"/>
      <c r="AG1164" s="233"/>
      <c r="AH1164" s="233"/>
      <c r="AI1164" s="233"/>
      <c r="AJ1164" s="233"/>
      <c r="AK1164" s="233"/>
      <c r="AL1164" s="233"/>
      <c r="AM1164" s="233"/>
      <c r="AN1164" s="233"/>
      <c r="AO1164" s="233"/>
      <c r="AP1164" s="233"/>
      <c r="AQ1164" s="233"/>
      <c r="AR1164" s="233"/>
      <c r="AS1164" s="584"/>
    </row>
    <row r="1165" spans="2:45" ht="24" customHeight="1">
      <c r="B1165" s="1817"/>
      <c r="C1165" s="584" t="s">
        <v>4490</v>
      </c>
      <c r="D1165" s="228"/>
      <c r="E1165" s="822" t="s">
        <v>18444</v>
      </c>
      <c r="F1165" s="584" t="s">
        <v>4490</v>
      </c>
      <c r="G1165" s="785">
        <v>1512</v>
      </c>
      <c r="H1165" s="584">
        <v>0</v>
      </c>
      <c r="I1165" s="584">
        <v>0</v>
      </c>
      <c r="J1165" s="584"/>
      <c r="K1165" s="244"/>
      <c r="L1165" s="244"/>
      <c r="M1165" s="244"/>
      <c r="N1165" s="244"/>
      <c r="O1165" s="244"/>
      <c r="P1165" s="244"/>
      <c r="Q1165" s="244"/>
      <c r="R1165" s="233"/>
      <c r="S1165" s="244"/>
      <c r="T1165" s="300">
        <v>2016</v>
      </c>
      <c r="U1165" s="233"/>
      <c r="V1165" s="233"/>
      <c r="W1165" s="233"/>
      <c r="X1165" s="233"/>
      <c r="Y1165" s="233"/>
      <c r="Z1165" s="244"/>
      <c r="AA1165" s="233"/>
      <c r="AB1165" s="233"/>
      <c r="AC1165" s="233"/>
      <c r="AD1165" s="233"/>
      <c r="AE1165" s="233"/>
      <c r="AF1165" s="233"/>
      <c r="AG1165" s="233"/>
      <c r="AH1165" s="233"/>
      <c r="AI1165" s="233"/>
      <c r="AJ1165" s="233"/>
      <c r="AK1165" s="233"/>
      <c r="AL1165" s="233"/>
      <c r="AM1165" s="233"/>
      <c r="AN1165" s="233"/>
      <c r="AO1165" s="233"/>
      <c r="AP1165" s="233"/>
      <c r="AQ1165" s="233"/>
      <c r="AR1165" s="233"/>
      <c r="AS1165" s="584"/>
    </row>
    <row r="1166" spans="2:45" s="1839" customFormat="1" ht="24" customHeight="1">
      <c r="B1166" s="1817"/>
      <c r="C1166" s="584" t="s">
        <v>4490</v>
      </c>
      <c r="D1166" s="228"/>
      <c r="E1166" s="822" t="s">
        <v>23357</v>
      </c>
      <c r="F1166" s="584" t="s">
        <v>23287</v>
      </c>
      <c r="G1166" s="785">
        <v>1635</v>
      </c>
      <c r="H1166" s="584"/>
      <c r="I1166" s="584"/>
      <c r="J1166" s="584"/>
      <c r="K1166" s="244"/>
      <c r="L1166" s="244"/>
      <c r="M1166" s="244"/>
      <c r="N1166" s="244"/>
      <c r="O1166" s="244"/>
      <c r="P1166" s="244"/>
      <c r="Q1166" s="244"/>
      <c r="R1166" s="233"/>
      <c r="S1166" s="244"/>
      <c r="T1166" s="300">
        <v>2024</v>
      </c>
      <c r="U1166" s="233"/>
      <c r="V1166" s="233"/>
      <c r="W1166" s="233"/>
      <c r="X1166" s="233"/>
      <c r="Y1166" s="233"/>
      <c r="Z1166" s="244"/>
      <c r="AA1166" s="233"/>
      <c r="AB1166" s="233"/>
      <c r="AC1166" s="233"/>
      <c r="AD1166" s="233"/>
      <c r="AE1166" s="233"/>
      <c r="AF1166" s="233"/>
      <c r="AG1166" s="233"/>
      <c r="AH1166" s="233"/>
      <c r="AI1166" s="233"/>
      <c r="AJ1166" s="233"/>
      <c r="AK1166" s="233"/>
      <c r="AL1166" s="233"/>
      <c r="AM1166" s="233"/>
      <c r="AN1166" s="233"/>
      <c r="AO1166" s="233"/>
      <c r="AP1166" s="233"/>
      <c r="AQ1166" s="233"/>
      <c r="AR1166" s="233"/>
      <c r="AS1166" s="584"/>
    </row>
    <row r="1167" spans="2:45" s="1839" customFormat="1" ht="24" customHeight="1">
      <c r="B1167" s="1817"/>
      <c r="C1167" s="584" t="s">
        <v>4490</v>
      </c>
      <c r="D1167" s="228"/>
      <c r="E1167" s="822" t="s">
        <v>23358</v>
      </c>
      <c r="F1167" s="584" t="s">
        <v>23287</v>
      </c>
      <c r="G1167" s="785">
        <v>3408</v>
      </c>
      <c r="H1167" s="584"/>
      <c r="I1167" s="584"/>
      <c r="J1167" s="584"/>
      <c r="K1167" s="244"/>
      <c r="L1167" s="244"/>
      <c r="M1167" s="244"/>
      <c r="N1167" s="244"/>
      <c r="O1167" s="244"/>
      <c r="P1167" s="244"/>
      <c r="Q1167" s="244"/>
      <c r="R1167" s="233"/>
      <c r="S1167" s="244"/>
      <c r="T1167" s="300">
        <v>2024</v>
      </c>
      <c r="U1167" s="233"/>
      <c r="V1167" s="233"/>
      <c r="W1167" s="233"/>
      <c r="X1167" s="233"/>
      <c r="Y1167" s="233"/>
      <c r="Z1167" s="244"/>
      <c r="AA1167" s="233"/>
      <c r="AB1167" s="233"/>
      <c r="AC1167" s="233"/>
      <c r="AD1167" s="233"/>
      <c r="AE1167" s="233"/>
      <c r="AF1167" s="233"/>
      <c r="AG1167" s="233"/>
      <c r="AH1167" s="233"/>
      <c r="AI1167" s="233"/>
      <c r="AJ1167" s="233"/>
      <c r="AK1167" s="233"/>
      <c r="AL1167" s="233"/>
      <c r="AM1167" s="233"/>
      <c r="AN1167" s="233"/>
      <c r="AO1167" s="233"/>
      <c r="AP1167" s="233"/>
      <c r="AQ1167" s="233"/>
      <c r="AR1167" s="233"/>
      <c r="AS1167" s="584"/>
    </row>
    <row r="1168" spans="2:45" s="1839" customFormat="1" ht="24" customHeight="1">
      <c r="B1168" s="1817"/>
      <c r="C1168" s="584" t="s">
        <v>4490</v>
      </c>
      <c r="D1168" s="228" t="s">
        <v>23359</v>
      </c>
      <c r="E1168" s="822" t="s">
        <v>23360</v>
      </c>
      <c r="F1168" s="584" t="s">
        <v>4490</v>
      </c>
      <c r="G1168" s="785">
        <v>1512</v>
      </c>
      <c r="H1168" s="584">
        <v>0</v>
      </c>
      <c r="I1168" s="584">
        <v>0</v>
      </c>
      <c r="J1168" s="584"/>
      <c r="K1168" s="244"/>
      <c r="L1168" s="244"/>
      <c r="M1168" s="244"/>
      <c r="N1168" s="244"/>
      <c r="O1168" s="244"/>
      <c r="P1168" s="244"/>
      <c r="Q1168" s="244"/>
      <c r="R1168" s="233"/>
      <c r="S1168" s="244"/>
      <c r="T1168" s="300">
        <v>2016</v>
      </c>
      <c r="U1168" s="233"/>
      <c r="V1168" s="233"/>
      <c r="W1168" s="233"/>
      <c r="X1168" s="233"/>
      <c r="Y1168" s="233"/>
      <c r="Z1168" s="244"/>
      <c r="AA1168" s="233"/>
      <c r="AB1168" s="233"/>
      <c r="AC1168" s="233"/>
      <c r="AD1168" s="233"/>
      <c r="AE1168" s="233"/>
      <c r="AF1168" s="233"/>
      <c r="AG1168" s="233"/>
      <c r="AH1168" s="233"/>
      <c r="AI1168" s="233"/>
      <c r="AJ1168" s="233"/>
      <c r="AK1168" s="233"/>
      <c r="AL1168" s="233"/>
      <c r="AM1168" s="233"/>
      <c r="AN1168" s="233"/>
      <c r="AO1168" s="233"/>
      <c r="AP1168" s="233"/>
      <c r="AQ1168" s="233"/>
      <c r="AR1168" s="233"/>
      <c r="AS1168" s="584"/>
    </row>
    <row r="1169" spans="1:45" ht="24" customHeight="1">
      <c r="B1169" s="1817"/>
      <c r="C1169" s="228" t="s">
        <v>4492</v>
      </c>
      <c r="D1169" s="228" t="s">
        <v>23361</v>
      </c>
      <c r="E1169" s="228" t="s">
        <v>9718</v>
      </c>
      <c r="F1169" s="228" t="s">
        <v>23362</v>
      </c>
      <c r="G1169" s="228">
        <v>9992</v>
      </c>
      <c r="H1169" s="228">
        <v>48.23</v>
      </c>
      <c r="I1169" s="228">
        <v>48.23</v>
      </c>
      <c r="J1169" s="228"/>
      <c r="K1169" s="228"/>
      <c r="L1169" s="228"/>
      <c r="M1169" s="228"/>
      <c r="N1169" s="228">
        <v>5103</v>
      </c>
      <c r="O1169" s="228"/>
      <c r="P1169" s="228"/>
      <c r="Q1169" s="233"/>
      <c r="R1169" s="233"/>
      <c r="S1169" s="227"/>
      <c r="T1169" s="300">
        <v>2017</v>
      </c>
      <c r="U1169" s="233">
        <v>2236</v>
      </c>
      <c r="V1169" s="233"/>
      <c r="W1169" s="233"/>
      <c r="X1169" s="233"/>
      <c r="Y1169" s="233"/>
      <c r="Z1169" s="228">
        <v>2236</v>
      </c>
      <c r="AA1169" s="233"/>
      <c r="AB1169" s="233"/>
      <c r="AC1169" s="233"/>
      <c r="AD1169" s="233"/>
      <c r="AE1169" s="233"/>
      <c r="AF1169" s="233"/>
      <c r="AG1169" s="233"/>
      <c r="AH1169" s="233"/>
      <c r="AI1169" s="233"/>
      <c r="AJ1169" s="233"/>
      <c r="AK1169" s="233"/>
      <c r="AL1169" s="233"/>
      <c r="AM1169" s="233"/>
      <c r="AN1169" s="233"/>
      <c r="AO1169" s="233"/>
      <c r="AP1169" s="233"/>
      <c r="AQ1169" s="233"/>
      <c r="AR1169" s="233"/>
      <c r="AS1169" s="228" t="s">
        <v>23363</v>
      </c>
    </row>
    <row r="1170" spans="1:45" ht="24" customHeight="1">
      <c r="B1170" s="1817"/>
      <c r="C1170" s="228" t="s">
        <v>4492</v>
      </c>
      <c r="D1170" s="228" t="s">
        <v>23364</v>
      </c>
      <c r="E1170" s="228" t="s">
        <v>23365</v>
      </c>
      <c r="F1170" s="228" t="s">
        <v>23366</v>
      </c>
      <c r="G1170" s="228">
        <v>2860</v>
      </c>
      <c r="H1170" s="228">
        <v>1787</v>
      </c>
      <c r="I1170" s="228">
        <v>2122</v>
      </c>
      <c r="J1170" s="228"/>
      <c r="K1170" s="228"/>
      <c r="L1170" s="228"/>
      <c r="M1170" s="228"/>
      <c r="N1170" s="228"/>
      <c r="O1170" s="228">
        <v>102</v>
      </c>
      <c r="P1170" s="228">
        <v>102</v>
      </c>
      <c r="Q1170" s="233" t="s">
        <v>1983</v>
      </c>
      <c r="R1170" s="233" t="s">
        <v>1988</v>
      </c>
      <c r="S1170" s="227"/>
      <c r="T1170" s="300">
        <v>2024</v>
      </c>
      <c r="U1170" s="233">
        <v>8800</v>
      </c>
      <c r="V1170" s="233"/>
      <c r="W1170" s="233"/>
      <c r="X1170" s="233"/>
      <c r="Y1170" s="233"/>
      <c r="Z1170" s="228">
        <v>8800</v>
      </c>
      <c r="AA1170" s="233"/>
      <c r="AB1170" s="233"/>
      <c r="AC1170" s="233"/>
      <c r="AD1170" s="233"/>
      <c r="AE1170" s="233"/>
      <c r="AF1170" s="233"/>
      <c r="AG1170" s="233"/>
      <c r="AH1170" s="233"/>
      <c r="AI1170" s="233"/>
      <c r="AJ1170" s="233"/>
      <c r="AK1170" s="233"/>
      <c r="AL1170" s="233"/>
      <c r="AM1170" s="233"/>
      <c r="AN1170" s="233"/>
      <c r="AO1170" s="233"/>
      <c r="AP1170" s="233"/>
      <c r="AQ1170" s="233"/>
      <c r="AR1170" s="233"/>
      <c r="AS1170" s="228" t="s">
        <v>23367</v>
      </c>
    </row>
    <row r="1171" spans="1:45" ht="24" customHeight="1">
      <c r="B1171" s="1817"/>
      <c r="C1171" s="584" t="s">
        <v>4492</v>
      </c>
      <c r="D1171" s="260" t="s">
        <v>23368</v>
      </c>
      <c r="E1171" s="584" t="s">
        <v>23369</v>
      </c>
      <c r="F1171" s="584" t="s">
        <v>4492</v>
      </c>
      <c r="G1171" s="785">
        <v>688</v>
      </c>
      <c r="H1171" s="584">
        <v>688</v>
      </c>
      <c r="I1171" s="584">
        <v>688</v>
      </c>
      <c r="J1171" s="584"/>
      <c r="K1171" s="244"/>
      <c r="L1171" s="244"/>
      <c r="M1171" s="244"/>
      <c r="N1171" s="244">
        <v>688</v>
      </c>
      <c r="O1171" s="244"/>
      <c r="P1171" s="244"/>
      <c r="Q1171" s="244"/>
      <c r="R1171" s="244"/>
      <c r="S1171" s="244"/>
      <c r="T1171" s="300">
        <v>2022</v>
      </c>
      <c r="U1171" s="244"/>
      <c r="V1171" s="244"/>
      <c r="W1171" s="244"/>
      <c r="X1171" s="244"/>
      <c r="Y1171" s="244"/>
      <c r="Z1171" s="244">
        <v>2000</v>
      </c>
      <c r="AA1171" s="244"/>
      <c r="AB1171" s="244"/>
      <c r="AC1171" s="244"/>
      <c r="AD1171" s="244"/>
      <c r="AE1171" s="244"/>
      <c r="AF1171" s="244"/>
      <c r="AG1171" s="244"/>
      <c r="AH1171" s="244"/>
      <c r="AI1171" s="244"/>
      <c r="AJ1171" s="244"/>
      <c r="AK1171" s="244"/>
      <c r="AL1171" s="244"/>
      <c r="AM1171" s="244"/>
      <c r="AN1171" s="244"/>
      <c r="AO1171" s="244"/>
      <c r="AP1171" s="244"/>
      <c r="AQ1171" s="244"/>
      <c r="AR1171" s="244"/>
      <c r="AS1171" s="584"/>
    </row>
    <row r="1172" spans="1:45" ht="24" customHeight="1">
      <c r="B1172" s="1817"/>
      <c r="C1172" s="584" t="s">
        <v>4492</v>
      </c>
      <c r="D1172" s="260" t="s">
        <v>23370</v>
      </c>
      <c r="E1172" s="584" t="s">
        <v>17111</v>
      </c>
      <c r="F1172" s="584" t="s">
        <v>4492</v>
      </c>
      <c r="G1172" s="785">
        <v>9946</v>
      </c>
      <c r="H1172" s="584"/>
      <c r="I1172" s="584"/>
      <c r="J1172" s="584"/>
      <c r="K1172" s="244"/>
      <c r="L1172" s="244"/>
      <c r="M1172" s="244"/>
      <c r="N1172" s="244">
        <v>9946</v>
      </c>
      <c r="O1172" s="244"/>
      <c r="P1172" s="244"/>
      <c r="Q1172" s="244"/>
      <c r="R1172" s="244"/>
      <c r="S1172" s="244"/>
      <c r="T1172" s="300">
        <v>2021</v>
      </c>
      <c r="U1172" s="244"/>
      <c r="V1172" s="244"/>
      <c r="W1172" s="244"/>
      <c r="X1172" s="244"/>
      <c r="Y1172" s="244"/>
      <c r="Z1172" s="244">
        <v>720</v>
      </c>
      <c r="AA1172" s="244"/>
      <c r="AB1172" s="244"/>
      <c r="AC1172" s="244"/>
      <c r="AD1172" s="244"/>
      <c r="AE1172" s="244"/>
      <c r="AF1172" s="244"/>
      <c r="AG1172" s="244"/>
      <c r="AH1172" s="244"/>
      <c r="AI1172" s="244"/>
      <c r="AJ1172" s="244"/>
      <c r="AK1172" s="244"/>
      <c r="AL1172" s="244"/>
      <c r="AM1172" s="244"/>
      <c r="AN1172" s="244"/>
      <c r="AO1172" s="244"/>
      <c r="AP1172" s="244"/>
      <c r="AQ1172" s="244"/>
      <c r="AR1172" s="244"/>
      <c r="AS1172" s="584"/>
    </row>
    <row r="1173" spans="1:45" ht="24" customHeight="1">
      <c r="A1173" s="1821"/>
      <c r="B1173" s="1817"/>
      <c r="C1173" s="584" t="s">
        <v>4492</v>
      </c>
      <c r="D1173" s="244" t="s">
        <v>23371</v>
      </c>
      <c r="E1173" s="584" t="s">
        <v>17112</v>
      </c>
      <c r="F1173" s="584" t="s">
        <v>4492</v>
      </c>
      <c r="G1173" s="785">
        <v>3700</v>
      </c>
      <c r="H1173" s="584"/>
      <c r="I1173" s="584"/>
      <c r="J1173" s="584"/>
      <c r="K1173" s="244"/>
      <c r="L1173" s="244"/>
      <c r="M1173" s="244"/>
      <c r="N1173" s="244">
        <v>3700</v>
      </c>
      <c r="O1173" s="244"/>
      <c r="P1173" s="244"/>
      <c r="Q1173" s="244"/>
      <c r="R1173" s="244"/>
      <c r="S1173" s="244"/>
      <c r="T1173" s="300">
        <v>2012</v>
      </c>
      <c r="U1173" s="244"/>
      <c r="V1173" s="244"/>
      <c r="W1173" s="244"/>
      <c r="X1173" s="244"/>
      <c r="Y1173" s="244"/>
      <c r="Z1173" s="244">
        <v>36</v>
      </c>
      <c r="AA1173" s="244"/>
      <c r="AB1173" s="244"/>
      <c r="AC1173" s="244"/>
      <c r="AD1173" s="244"/>
      <c r="AE1173" s="244"/>
      <c r="AF1173" s="244"/>
      <c r="AG1173" s="244"/>
      <c r="AH1173" s="244"/>
      <c r="AI1173" s="244"/>
      <c r="AJ1173" s="244"/>
      <c r="AK1173" s="244"/>
      <c r="AL1173" s="244"/>
      <c r="AM1173" s="244"/>
      <c r="AN1173" s="244"/>
      <c r="AO1173" s="244"/>
      <c r="AP1173" s="244"/>
      <c r="AQ1173" s="244"/>
      <c r="AR1173" s="244"/>
      <c r="AS1173" s="584"/>
    </row>
    <row r="1174" spans="1:45" ht="24" customHeight="1">
      <c r="A1174" s="1821"/>
      <c r="B1174" s="1817"/>
      <c r="C1174" s="584" t="s">
        <v>4492</v>
      </c>
      <c r="D1174" s="244" t="s">
        <v>23372</v>
      </c>
      <c r="E1174" s="584" t="s">
        <v>23373</v>
      </c>
      <c r="F1174" s="584" t="s">
        <v>4492</v>
      </c>
      <c r="G1174" s="785">
        <v>700</v>
      </c>
      <c r="H1174" s="584"/>
      <c r="I1174" s="584"/>
      <c r="J1174" s="584"/>
      <c r="K1174" s="244"/>
      <c r="L1174" s="244"/>
      <c r="M1174" s="244"/>
      <c r="N1174" s="244">
        <v>420</v>
      </c>
      <c r="O1174" s="244"/>
      <c r="P1174" s="244"/>
      <c r="Q1174" s="244"/>
      <c r="R1174" s="244"/>
      <c r="S1174" s="244"/>
      <c r="T1174" s="300">
        <v>1999</v>
      </c>
      <c r="U1174" s="244"/>
      <c r="V1174" s="244"/>
      <c r="W1174" s="244"/>
      <c r="X1174" s="244"/>
      <c r="Y1174" s="244"/>
      <c r="Z1174" s="244">
        <v>26</v>
      </c>
      <c r="AA1174" s="244"/>
      <c r="AB1174" s="244"/>
      <c r="AC1174" s="244"/>
      <c r="AD1174" s="244"/>
      <c r="AE1174" s="244"/>
      <c r="AF1174" s="244"/>
      <c r="AG1174" s="244"/>
      <c r="AH1174" s="244"/>
      <c r="AI1174" s="244"/>
      <c r="AJ1174" s="244"/>
      <c r="AK1174" s="244"/>
      <c r="AL1174" s="244"/>
      <c r="AM1174" s="244"/>
      <c r="AN1174" s="244"/>
      <c r="AO1174" s="244"/>
      <c r="AP1174" s="244"/>
      <c r="AQ1174" s="244"/>
      <c r="AR1174" s="244"/>
      <c r="AS1174" s="584"/>
    </row>
    <row r="1175" spans="1:45" ht="24" customHeight="1">
      <c r="A1175" s="1821"/>
      <c r="B1175" s="1817"/>
      <c r="C1175" s="584" t="s">
        <v>4492</v>
      </c>
      <c r="D1175" s="244" t="s">
        <v>23374</v>
      </c>
      <c r="E1175" s="584" t="s">
        <v>17113</v>
      </c>
      <c r="F1175" s="584" t="s">
        <v>4492</v>
      </c>
      <c r="G1175" s="785">
        <v>3400</v>
      </c>
      <c r="H1175" s="584"/>
      <c r="I1175" s="584"/>
      <c r="J1175" s="584"/>
      <c r="K1175" s="244"/>
      <c r="L1175" s="244"/>
      <c r="M1175" s="244"/>
      <c r="N1175" s="244">
        <v>370</v>
      </c>
      <c r="O1175" s="244"/>
      <c r="P1175" s="244"/>
      <c r="Q1175" s="244"/>
      <c r="R1175" s="244"/>
      <c r="S1175" s="244"/>
      <c r="T1175" s="300">
        <v>1991</v>
      </c>
      <c r="U1175" s="244"/>
      <c r="V1175" s="244"/>
      <c r="W1175" s="244"/>
      <c r="X1175" s="244"/>
      <c r="Y1175" s="244"/>
      <c r="Z1175" s="244">
        <v>19</v>
      </c>
      <c r="AA1175" s="244"/>
      <c r="AB1175" s="244"/>
      <c r="AC1175" s="244"/>
      <c r="AD1175" s="244"/>
      <c r="AE1175" s="244"/>
      <c r="AF1175" s="244"/>
      <c r="AG1175" s="244"/>
      <c r="AH1175" s="244"/>
      <c r="AI1175" s="244"/>
      <c r="AJ1175" s="244"/>
      <c r="AK1175" s="244"/>
      <c r="AL1175" s="244"/>
      <c r="AM1175" s="244"/>
      <c r="AN1175" s="244"/>
      <c r="AO1175" s="244"/>
      <c r="AP1175" s="244"/>
      <c r="AQ1175" s="244"/>
      <c r="AR1175" s="244"/>
      <c r="AS1175" s="584"/>
    </row>
    <row r="1176" spans="1:45" ht="24" customHeight="1">
      <c r="A1176" s="1821"/>
      <c r="B1176" s="1817"/>
      <c r="C1176" s="584" t="s">
        <v>4492</v>
      </c>
      <c r="D1176" s="254" t="s">
        <v>23329</v>
      </c>
      <c r="E1176" s="584" t="s">
        <v>17115</v>
      </c>
      <c r="F1176" s="584" t="s">
        <v>4492</v>
      </c>
      <c r="G1176" s="785">
        <v>2600</v>
      </c>
      <c r="H1176" s="584"/>
      <c r="I1176" s="584"/>
      <c r="J1176" s="584"/>
      <c r="K1176" s="244"/>
      <c r="L1176" s="244"/>
      <c r="M1176" s="244"/>
      <c r="N1176" s="244">
        <v>2600</v>
      </c>
      <c r="O1176" s="244"/>
      <c r="P1176" s="244"/>
      <c r="Q1176" s="244"/>
      <c r="R1176" s="244"/>
      <c r="S1176" s="244"/>
      <c r="T1176" s="300">
        <v>2018</v>
      </c>
      <c r="U1176" s="244"/>
      <c r="V1176" s="244"/>
      <c r="W1176" s="244"/>
      <c r="X1176" s="244"/>
      <c r="Y1176" s="244"/>
      <c r="Z1176" s="244">
        <v>13</v>
      </c>
      <c r="AA1176" s="244"/>
      <c r="AB1176" s="244"/>
      <c r="AC1176" s="244"/>
      <c r="AD1176" s="244"/>
      <c r="AE1176" s="244"/>
      <c r="AF1176" s="244"/>
      <c r="AG1176" s="244"/>
      <c r="AH1176" s="244"/>
      <c r="AI1176" s="244"/>
      <c r="AJ1176" s="244"/>
      <c r="AK1176" s="244"/>
      <c r="AL1176" s="244"/>
      <c r="AM1176" s="244"/>
      <c r="AN1176" s="244"/>
      <c r="AO1176" s="244"/>
      <c r="AP1176" s="244"/>
      <c r="AQ1176" s="244"/>
      <c r="AR1176" s="244"/>
      <c r="AS1176" s="584"/>
    </row>
    <row r="1177" spans="1:45" ht="24" customHeight="1">
      <c r="A1177" s="1821"/>
      <c r="B1177" s="1817"/>
      <c r="C1177" s="584" t="s">
        <v>4492</v>
      </c>
      <c r="D1177" s="254" t="s">
        <v>23375</v>
      </c>
      <c r="E1177" s="584" t="s">
        <v>17116</v>
      </c>
      <c r="F1177" s="584" t="s">
        <v>4492</v>
      </c>
      <c r="G1177" s="785">
        <v>2638</v>
      </c>
      <c r="H1177" s="584"/>
      <c r="I1177" s="584"/>
      <c r="J1177" s="584"/>
      <c r="K1177" s="244"/>
      <c r="L1177" s="244"/>
      <c r="M1177" s="244"/>
      <c r="N1177" s="244">
        <v>925.26</v>
      </c>
      <c r="O1177" s="244"/>
      <c r="P1177" s="244"/>
      <c r="Q1177" s="244"/>
      <c r="R1177" s="244"/>
      <c r="S1177" s="244"/>
      <c r="T1177" s="300">
        <v>2020</v>
      </c>
      <c r="U1177" s="244"/>
      <c r="V1177" s="244"/>
      <c r="W1177" s="244"/>
      <c r="X1177" s="244"/>
      <c r="Y1177" s="244"/>
      <c r="Z1177" s="244">
        <v>500</v>
      </c>
      <c r="AA1177" s="244"/>
      <c r="AB1177" s="244"/>
      <c r="AC1177" s="244"/>
      <c r="AD1177" s="244"/>
      <c r="AE1177" s="244"/>
      <c r="AF1177" s="244"/>
      <c r="AG1177" s="244"/>
      <c r="AH1177" s="244"/>
      <c r="AI1177" s="244"/>
      <c r="AJ1177" s="244"/>
      <c r="AK1177" s="244"/>
      <c r="AL1177" s="244"/>
      <c r="AM1177" s="244"/>
      <c r="AN1177" s="244"/>
      <c r="AO1177" s="244"/>
      <c r="AP1177" s="244"/>
      <c r="AQ1177" s="244"/>
      <c r="AR1177" s="244"/>
      <c r="AS1177" s="584"/>
    </row>
    <row r="1178" spans="1:45" ht="24" customHeight="1">
      <c r="B1178" s="1817"/>
      <c r="C1178" s="584" t="s">
        <v>4492</v>
      </c>
      <c r="D1178" s="228" t="s">
        <v>23376</v>
      </c>
      <c r="E1178" s="584" t="s">
        <v>17117</v>
      </c>
      <c r="F1178" s="584" t="s">
        <v>4492</v>
      </c>
      <c r="G1178" s="785">
        <v>1324</v>
      </c>
      <c r="H1178" s="584"/>
      <c r="I1178" s="584"/>
      <c r="J1178" s="584"/>
      <c r="K1178" s="244"/>
      <c r="L1178" s="244"/>
      <c r="M1178" s="244"/>
      <c r="N1178" s="244">
        <v>640</v>
      </c>
      <c r="O1178" s="244"/>
      <c r="P1178" s="244"/>
      <c r="Q1178" s="244"/>
      <c r="R1178" s="244"/>
      <c r="S1178" s="244"/>
      <c r="T1178" s="300">
        <v>2021</v>
      </c>
      <c r="U1178" s="244"/>
      <c r="V1178" s="244"/>
      <c r="W1178" s="244"/>
      <c r="X1178" s="244"/>
      <c r="Y1178" s="244"/>
      <c r="Z1178" s="244">
        <v>200</v>
      </c>
      <c r="AA1178" s="244"/>
      <c r="AB1178" s="244"/>
      <c r="AC1178" s="244"/>
      <c r="AD1178" s="244"/>
      <c r="AE1178" s="244"/>
      <c r="AF1178" s="244"/>
      <c r="AG1178" s="244"/>
      <c r="AH1178" s="244"/>
      <c r="AI1178" s="244"/>
      <c r="AJ1178" s="244"/>
      <c r="AK1178" s="244"/>
      <c r="AL1178" s="244"/>
      <c r="AM1178" s="244"/>
      <c r="AN1178" s="244"/>
      <c r="AO1178" s="244"/>
      <c r="AP1178" s="244"/>
      <c r="AQ1178" s="244"/>
      <c r="AR1178" s="244"/>
      <c r="AS1178" s="584"/>
    </row>
    <row r="1179" spans="1:45" ht="24" customHeight="1">
      <c r="B1179" s="1817"/>
      <c r="C1179" s="584" t="s">
        <v>4492</v>
      </c>
      <c r="D1179" s="228" t="s">
        <v>23329</v>
      </c>
      <c r="E1179" s="584" t="s">
        <v>17118</v>
      </c>
      <c r="F1179" s="584" t="s">
        <v>4492</v>
      </c>
      <c r="G1179" s="785">
        <v>1551</v>
      </c>
      <c r="H1179" s="584"/>
      <c r="I1179" s="584"/>
      <c r="J1179" s="584"/>
      <c r="K1179" s="244"/>
      <c r="L1179" s="244"/>
      <c r="M1179" s="244"/>
      <c r="N1179" s="244">
        <v>1551</v>
      </c>
      <c r="O1179" s="244"/>
      <c r="P1179" s="244"/>
      <c r="Q1179" s="244"/>
      <c r="R1179" s="244"/>
      <c r="S1179" s="244"/>
      <c r="T1179" s="300">
        <v>2019</v>
      </c>
      <c r="U1179" s="244"/>
      <c r="V1179" s="244"/>
      <c r="W1179" s="244"/>
      <c r="X1179" s="244"/>
      <c r="Y1179" s="244"/>
      <c r="Z1179" s="244">
        <v>225</v>
      </c>
      <c r="AA1179" s="244"/>
      <c r="AB1179" s="244"/>
      <c r="AC1179" s="244"/>
      <c r="AD1179" s="244"/>
      <c r="AE1179" s="244"/>
      <c r="AF1179" s="244"/>
      <c r="AG1179" s="244"/>
      <c r="AH1179" s="244"/>
      <c r="AI1179" s="244"/>
      <c r="AJ1179" s="244"/>
      <c r="AK1179" s="244"/>
      <c r="AL1179" s="244"/>
      <c r="AM1179" s="244"/>
      <c r="AN1179" s="244"/>
      <c r="AO1179" s="244"/>
      <c r="AP1179" s="244"/>
      <c r="AQ1179" s="244"/>
      <c r="AR1179" s="244"/>
      <c r="AS1179" s="584"/>
    </row>
    <row r="1180" spans="1:45" ht="24" customHeight="1">
      <c r="B1180" s="1817"/>
      <c r="C1180" s="584" t="s">
        <v>4492</v>
      </c>
      <c r="D1180" s="228" t="s">
        <v>23377</v>
      </c>
      <c r="E1180" s="584" t="s">
        <v>17120</v>
      </c>
      <c r="F1180" s="584" t="s">
        <v>4492</v>
      </c>
      <c r="G1180" s="785">
        <v>2666</v>
      </c>
      <c r="H1180" s="584"/>
      <c r="I1180" s="584"/>
      <c r="J1180" s="584"/>
      <c r="K1180" s="244"/>
      <c r="L1180" s="244"/>
      <c r="M1180" s="244"/>
      <c r="N1180" s="244">
        <v>2666</v>
      </c>
      <c r="O1180" s="244"/>
      <c r="P1180" s="244"/>
      <c r="Q1180" s="244"/>
      <c r="R1180" s="233"/>
      <c r="S1180" s="244"/>
      <c r="T1180" s="300">
        <v>2019</v>
      </c>
      <c r="U1180" s="233"/>
      <c r="V1180" s="233"/>
      <c r="W1180" s="233"/>
      <c r="X1180" s="233"/>
      <c r="Y1180" s="233"/>
      <c r="Z1180" s="244">
        <v>500</v>
      </c>
      <c r="AA1180" s="228"/>
      <c r="AB1180" s="228"/>
      <c r="AC1180" s="228"/>
      <c r="AD1180" s="228"/>
      <c r="AE1180" s="228"/>
      <c r="AF1180" s="228"/>
      <c r="AG1180" s="228"/>
      <c r="AH1180" s="228"/>
      <c r="AI1180" s="228"/>
      <c r="AJ1180" s="228"/>
      <c r="AK1180" s="228"/>
      <c r="AL1180" s="228"/>
      <c r="AM1180" s="228"/>
      <c r="AN1180" s="228"/>
      <c r="AO1180" s="228"/>
      <c r="AP1180" s="228"/>
      <c r="AQ1180" s="228"/>
      <c r="AR1180" s="228"/>
      <c r="AS1180" s="584"/>
    </row>
    <row r="1181" spans="1:45" ht="24" customHeight="1">
      <c r="A1181" s="1821"/>
      <c r="B1181" s="1817"/>
      <c r="C1181" s="584" t="s">
        <v>4492</v>
      </c>
      <c r="D1181" s="228" t="s">
        <v>23378</v>
      </c>
      <c r="E1181" s="584" t="s">
        <v>17122</v>
      </c>
      <c r="F1181" s="584" t="s">
        <v>4492</v>
      </c>
      <c r="G1181" s="785">
        <v>3064</v>
      </c>
      <c r="H1181" s="584"/>
      <c r="I1181" s="584"/>
      <c r="J1181" s="584"/>
      <c r="K1181" s="244"/>
      <c r="L1181" s="244"/>
      <c r="M1181" s="244"/>
      <c r="N1181" s="244">
        <v>3064</v>
      </c>
      <c r="O1181" s="244"/>
      <c r="P1181" s="244"/>
      <c r="Q1181" s="244"/>
      <c r="R1181" s="244"/>
      <c r="S1181" s="244"/>
      <c r="T1181" s="300">
        <v>2019</v>
      </c>
      <c r="U1181" s="244"/>
      <c r="V1181" s="244"/>
      <c r="W1181" s="244"/>
      <c r="X1181" s="244"/>
      <c r="Y1181" s="244"/>
      <c r="Z1181" s="244">
        <v>1002</v>
      </c>
      <c r="AA1181" s="244"/>
      <c r="AB1181" s="244"/>
      <c r="AC1181" s="244"/>
      <c r="AD1181" s="244"/>
      <c r="AE1181" s="244"/>
      <c r="AF1181" s="244"/>
      <c r="AG1181" s="244"/>
      <c r="AH1181" s="244"/>
      <c r="AI1181" s="244"/>
      <c r="AJ1181" s="244"/>
      <c r="AK1181" s="244"/>
      <c r="AL1181" s="244"/>
      <c r="AM1181" s="244"/>
      <c r="AN1181" s="244"/>
      <c r="AO1181" s="244"/>
      <c r="AP1181" s="244"/>
      <c r="AQ1181" s="244"/>
      <c r="AR1181" s="244"/>
      <c r="AS1181" s="584"/>
    </row>
    <row r="1182" spans="1:45" ht="24" customHeight="1">
      <c r="B1182" s="1817"/>
      <c r="C1182" s="584" t="s">
        <v>4492</v>
      </c>
      <c r="D1182" s="820" t="s">
        <v>23379</v>
      </c>
      <c r="E1182" s="584" t="s">
        <v>17124</v>
      </c>
      <c r="F1182" s="584" t="s">
        <v>4492</v>
      </c>
      <c r="G1182" s="785">
        <v>783</v>
      </c>
      <c r="H1182" s="584"/>
      <c r="I1182" s="584"/>
      <c r="J1182" s="584"/>
      <c r="K1182" s="244"/>
      <c r="L1182" s="244"/>
      <c r="M1182" s="244"/>
      <c r="N1182" s="244">
        <v>783</v>
      </c>
      <c r="O1182" s="244"/>
      <c r="P1182" s="244"/>
      <c r="Q1182" s="244"/>
      <c r="R1182" s="244"/>
      <c r="S1182" s="244"/>
      <c r="T1182" s="300">
        <v>2004</v>
      </c>
      <c r="U1182" s="244"/>
      <c r="V1182" s="244"/>
      <c r="W1182" s="244"/>
      <c r="X1182" s="244"/>
      <c r="Y1182" s="244"/>
      <c r="Z1182" s="244">
        <v>38</v>
      </c>
      <c r="AA1182" s="244"/>
      <c r="AB1182" s="244"/>
      <c r="AC1182" s="244"/>
      <c r="AD1182" s="244"/>
      <c r="AE1182" s="244"/>
      <c r="AF1182" s="244"/>
      <c r="AG1182" s="244"/>
      <c r="AH1182" s="244"/>
      <c r="AI1182" s="244"/>
      <c r="AJ1182" s="244"/>
      <c r="AK1182" s="244"/>
      <c r="AL1182" s="244"/>
      <c r="AM1182" s="244"/>
      <c r="AN1182" s="244"/>
      <c r="AO1182" s="244"/>
      <c r="AP1182" s="244"/>
      <c r="AQ1182" s="244"/>
      <c r="AR1182" s="244"/>
      <c r="AS1182" s="584"/>
    </row>
    <row r="1183" spans="1:45" s="1821" customFormat="1" ht="24" customHeight="1">
      <c r="A1183" s="125"/>
      <c r="B1183" s="1817"/>
      <c r="C1183" s="584" t="s">
        <v>4492</v>
      </c>
      <c r="D1183" s="820" t="s">
        <v>23380</v>
      </c>
      <c r="E1183" s="584" t="s">
        <v>17125</v>
      </c>
      <c r="F1183" s="584" t="s">
        <v>4492</v>
      </c>
      <c r="G1183" s="785">
        <v>2080</v>
      </c>
      <c r="H1183" s="584"/>
      <c r="I1183" s="584"/>
      <c r="J1183" s="584"/>
      <c r="K1183" s="244"/>
      <c r="L1183" s="244"/>
      <c r="M1183" s="244"/>
      <c r="N1183" s="244">
        <v>2080</v>
      </c>
      <c r="O1183" s="244"/>
      <c r="P1183" s="244"/>
      <c r="Q1183" s="244"/>
      <c r="R1183" s="244"/>
      <c r="S1183" s="244"/>
      <c r="T1183" s="300">
        <v>2018</v>
      </c>
      <c r="U1183" s="244"/>
      <c r="V1183" s="244"/>
      <c r="W1183" s="244"/>
      <c r="X1183" s="244"/>
      <c r="Y1183" s="244"/>
      <c r="Z1183" s="244">
        <v>621</v>
      </c>
      <c r="AA1183" s="244"/>
      <c r="AB1183" s="244"/>
      <c r="AC1183" s="244"/>
      <c r="AD1183" s="244"/>
      <c r="AE1183" s="244"/>
      <c r="AF1183" s="244"/>
      <c r="AG1183" s="244"/>
      <c r="AH1183" s="244"/>
      <c r="AI1183" s="244"/>
      <c r="AJ1183" s="244"/>
      <c r="AK1183" s="244"/>
      <c r="AL1183" s="244"/>
      <c r="AM1183" s="244"/>
      <c r="AN1183" s="244"/>
      <c r="AO1183" s="244"/>
      <c r="AP1183" s="244"/>
      <c r="AQ1183" s="244"/>
      <c r="AR1183" s="244"/>
      <c r="AS1183" s="584"/>
    </row>
    <row r="1184" spans="1:45" s="1821" customFormat="1" ht="24" customHeight="1">
      <c r="A1184" s="125"/>
      <c r="B1184" s="1817"/>
      <c r="C1184" s="584" t="s">
        <v>4492</v>
      </c>
      <c r="D1184" s="228" t="s">
        <v>23381</v>
      </c>
      <c r="E1184" s="584" t="s">
        <v>17126</v>
      </c>
      <c r="F1184" s="584" t="s">
        <v>4492</v>
      </c>
      <c r="G1184" s="785">
        <v>1819</v>
      </c>
      <c r="H1184" s="584"/>
      <c r="I1184" s="584"/>
      <c r="J1184" s="584"/>
      <c r="K1184" s="244"/>
      <c r="L1184" s="244"/>
      <c r="M1184" s="244"/>
      <c r="N1184" s="244">
        <v>1819</v>
      </c>
      <c r="O1184" s="244"/>
      <c r="P1184" s="244"/>
      <c r="Q1184" s="244"/>
      <c r="R1184" s="233"/>
      <c r="S1184" s="244"/>
      <c r="T1184" s="300">
        <v>1994</v>
      </c>
      <c r="U1184" s="233"/>
      <c r="V1184" s="233"/>
      <c r="W1184" s="233"/>
      <c r="X1184" s="233"/>
      <c r="Y1184" s="233"/>
      <c r="Z1184" s="244">
        <v>200</v>
      </c>
      <c r="AA1184" s="228"/>
      <c r="AB1184" s="228"/>
      <c r="AC1184" s="228"/>
      <c r="AD1184" s="228"/>
      <c r="AE1184" s="228"/>
      <c r="AF1184" s="228"/>
      <c r="AG1184" s="228"/>
      <c r="AH1184" s="228"/>
      <c r="AI1184" s="228"/>
      <c r="AJ1184" s="228"/>
      <c r="AK1184" s="228"/>
      <c r="AL1184" s="228"/>
      <c r="AM1184" s="228"/>
      <c r="AN1184" s="228"/>
      <c r="AO1184" s="228"/>
      <c r="AP1184" s="228"/>
      <c r="AQ1184" s="228"/>
      <c r="AR1184" s="228"/>
      <c r="AS1184" s="584"/>
    </row>
    <row r="1185" spans="1:50" ht="24" customHeight="1">
      <c r="A1185" s="1821"/>
      <c r="B1185" s="1817"/>
      <c r="C1185" s="584" t="s">
        <v>4492</v>
      </c>
      <c r="D1185" s="584" t="s">
        <v>23382</v>
      </c>
      <c r="E1185" s="584" t="s">
        <v>17127</v>
      </c>
      <c r="F1185" s="584" t="s">
        <v>4492</v>
      </c>
      <c r="G1185" s="785">
        <v>11245</v>
      </c>
      <c r="H1185" s="584"/>
      <c r="I1185" s="584"/>
      <c r="J1185" s="584"/>
      <c r="K1185" s="244"/>
      <c r="L1185" s="244"/>
      <c r="M1185" s="244"/>
      <c r="N1185" s="244">
        <v>11245</v>
      </c>
      <c r="O1185" s="244"/>
      <c r="P1185" s="244"/>
      <c r="Q1185" s="244"/>
      <c r="R1185" s="244"/>
      <c r="S1185" s="244"/>
      <c r="T1185" s="300">
        <v>2019</v>
      </c>
      <c r="U1185" s="244"/>
      <c r="V1185" s="244"/>
      <c r="W1185" s="244"/>
      <c r="X1185" s="244"/>
      <c r="Y1185" s="244"/>
      <c r="Z1185" s="244">
        <v>1500</v>
      </c>
      <c r="AA1185" s="244"/>
      <c r="AB1185" s="244"/>
      <c r="AC1185" s="244"/>
      <c r="AD1185" s="244"/>
      <c r="AE1185" s="244"/>
      <c r="AF1185" s="244"/>
      <c r="AG1185" s="244"/>
      <c r="AH1185" s="244"/>
      <c r="AI1185" s="244"/>
      <c r="AJ1185" s="244"/>
      <c r="AK1185" s="244"/>
      <c r="AL1185" s="244"/>
      <c r="AM1185" s="244"/>
      <c r="AN1185" s="244"/>
      <c r="AO1185" s="244"/>
      <c r="AP1185" s="244"/>
      <c r="AQ1185" s="244"/>
      <c r="AR1185" s="244"/>
      <c r="AS1185" s="584"/>
    </row>
    <row r="1186" spans="1:50" ht="24" customHeight="1">
      <c r="A1186" s="1821"/>
      <c r="B1186" s="1817"/>
      <c r="C1186" s="228" t="s">
        <v>1718</v>
      </c>
      <c r="D1186" s="584" t="s">
        <v>23383</v>
      </c>
      <c r="E1186" s="228" t="s">
        <v>15908</v>
      </c>
      <c r="F1186" s="228" t="s">
        <v>13970</v>
      </c>
      <c r="G1186" s="228">
        <v>5584</v>
      </c>
      <c r="H1186" s="228"/>
      <c r="I1186" s="228"/>
      <c r="J1186" s="228"/>
      <c r="K1186" s="228"/>
      <c r="L1186" s="228"/>
      <c r="M1186" s="228"/>
      <c r="N1186" s="228"/>
      <c r="O1186" s="228"/>
      <c r="P1186" s="228"/>
      <c r="Q1186" s="233"/>
      <c r="R1186" s="244"/>
      <c r="S1186" s="227"/>
      <c r="T1186" s="300">
        <v>2016</v>
      </c>
      <c r="U1186" s="244"/>
      <c r="V1186" s="244"/>
      <c r="W1186" s="244"/>
      <c r="X1186" s="244"/>
      <c r="Y1186" s="244"/>
      <c r="Z1186" s="228">
        <v>390.88000000000005</v>
      </c>
      <c r="AA1186" s="244"/>
      <c r="AB1186" s="244"/>
      <c r="AC1186" s="244"/>
      <c r="AD1186" s="244"/>
      <c r="AE1186" s="244"/>
      <c r="AF1186" s="244"/>
      <c r="AG1186" s="244"/>
      <c r="AH1186" s="244"/>
      <c r="AI1186" s="244"/>
      <c r="AJ1186" s="244"/>
      <c r="AK1186" s="244"/>
      <c r="AL1186" s="244"/>
      <c r="AM1186" s="244"/>
      <c r="AN1186" s="244"/>
      <c r="AO1186" s="244"/>
      <c r="AP1186" s="244"/>
      <c r="AQ1186" s="244"/>
      <c r="AR1186" s="244"/>
      <c r="AS1186" s="228"/>
    </row>
    <row r="1187" spans="1:50" ht="24" customHeight="1">
      <c r="A1187" s="1821"/>
      <c r="B1187" s="1817"/>
      <c r="C1187" s="228" t="s">
        <v>1718</v>
      </c>
      <c r="D1187" s="584" t="s">
        <v>23384</v>
      </c>
      <c r="E1187" s="228" t="s">
        <v>1790</v>
      </c>
      <c r="F1187" s="228" t="s">
        <v>1718</v>
      </c>
      <c r="G1187" s="228"/>
      <c r="H1187" s="228"/>
      <c r="I1187" s="228">
        <v>841</v>
      </c>
      <c r="J1187" s="228"/>
      <c r="K1187" s="228"/>
      <c r="L1187" s="228"/>
      <c r="M1187" s="228"/>
      <c r="N1187" s="228"/>
      <c r="O1187" s="228"/>
      <c r="P1187" s="228"/>
      <c r="Q1187" s="233"/>
      <c r="R1187" s="244"/>
      <c r="S1187" s="227"/>
      <c r="T1187" s="300">
        <v>2002</v>
      </c>
      <c r="U1187" s="244"/>
      <c r="V1187" s="244"/>
      <c r="W1187" s="244"/>
      <c r="X1187" s="244"/>
      <c r="Y1187" s="244"/>
      <c r="Z1187" s="228">
        <v>200</v>
      </c>
      <c r="AA1187" s="244"/>
      <c r="AB1187" s="244"/>
      <c r="AC1187" s="244"/>
      <c r="AD1187" s="244"/>
      <c r="AE1187" s="244"/>
      <c r="AF1187" s="244"/>
      <c r="AG1187" s="244"/>
      <c r="AH1187" s="244"/>
      <c r="AI1187" s="244"/>
      <c r="AJ1187" s="244"/>
      <c r="AK1187" s="244"/>
      <c r="AL1187" s="244"/>
      <c r="AM1187" s="244"/>
      <c r="AN1187" s="244"/>
      <c r="AO1187" s="244"/>
      <c r="AP1187" s="244"/>
      <c r="AQ1187" s="244"/>
      <c r="AR1187" s="244"/>
      <c r="AS1187" s="228"/>
    </row>
    <row r="1188" spans="1:50" ht="24" customHeight="1">
      <c r="A1188" s="1821"/>
      <c r="B1188" s="1817"/>
      <c r="C1188" s="830" t="s">
        <v>13945</v>
      </c>
      <c r="D1188" s="584" t="s">
        <v>23385</v>
      </c>
      <c r="E1188" s="830" t="s">
        <v>14526</v>
      </c>
      <c r="F1188" s="830" t="s">
        <v>10936</v>
      </c>
      <c r="G1188" s="831">
        <v>450</v>
      </c>
      <c r="H1188" s="830"/>
      <c r="I1188" s="830"/>
      <c r="J1188" s="830"/>
      <c r="K1188" s="244"/>
      <c r="L1188" s="244"/>
      <c r="M1188" s="244"/>
      <c r="N1188" s="244"/>
      <c r="O1188" s="244"/>
      <c r="P1188" s="244"/>
      <c r="Q1188" s="244"/>
      <c r="R1188" s="244"/>
      <c r="S1188" s="244"/>
      <c r="T1188" s="300">
        <v>2016</v>
      </c>
      <c r="U1188" s="244"/>
      <c r="V1188" s="244"/>
      <c r="W1188" s="244"/>
      <c r="X1188" s="244"/>
      <c r="Y1188" s="244"/>
      <c r="Z1188" s="244"/>
      <c r="AA1188" s="244"/>
      <c r="AB1188" s="244"/>
      <c r="AC1188" s="244"/>
      <c r="AD1188" s="244"/>
      <c r="AE1188" s="244"/>
      <c r="AF1188" s="244"/>
      <c r="AG1188" s="244"/>
      <c r="AH1188" s="244"/>
      <c r="AI1188" s="244"/>
      <c r="AJ1188" s="244"/>
      <c r="AK1188" s="244"/>
      <c r="AL1188" s="244"/>
      <c r="AM1188" s="244"/>
      <c r="AN1188" s="244"/>
      <c r="AO1188" s="244"/>
      <c r="AP1188" s="244"/>
      <c r="AQ1188" s="244"/>
      <c r="AR1188" s="244"/>
      <c r="AS1188" s="830"/>
    </row>
    <row r="1189" spans="1:50" ht="24" customHeight="1">
      <c r="A1189" s="1821"/>
      <c r="B1189" s="1817"/>
      <c r="C1189" s="830" t="s">
        <v>13945</v>
      </c>
      <c r="D1189" s="584" t="s">
        <v>23386</v>
      </c>
      <c r="E1189" s="830" t="s">
        <v>14527</v>
      </c>
      <c r="F1189" s="832" t="s">
        <v>10936</v>
      </c>
      <c r="G1189" s="831">
        <v>1595</v>
      </c>
      <c r="H1189" s="830"/>
      <c r="I1189" s="830"/>
      <c r="J1189" s="830"/>
      <c r="K1189" s="244"/>
      <c r="L1189" s="244"/>
      <c r="M1189" s="244"/>
      <c r="N1189" s="244"/>
      <c r="O1189" s="244"/>
      <c r="P1189" s="244"/>
      <c r="Q1189" s="244"/>
      <c r="R1189" s="244"/>
      <c r="S1189" s="244"/>
      <c r="T1189" s="300">
        <v>2011</v>
      </c>
      <c r="U1189" s="244"/>
      <c r="V1189" s="244"/>
      <c r="W1189" s="244"/>
      <c r="X1189" s="244"/>
      <c r="Y1189" s="244"/>
      <c r="Z1189" s="244"/>
      <c r="AA1189" s="244"/>
      <c r="AB1189" s="244"/>
      <c r="AC1189" s="244"/>
      <c r="AD1189" s="244"/>
      <c r="AE1189" s="244"/>
      <c r="AF1189" s="244"/>
      <c r="AG1189" s="244"/>
      <c r="AH1189" s="244"/>
      <c r="AI1189" s="244"/>
      <c r="AJ1189" s="244"/>
      <c r="AK1189" s="244"/>
      <c r="AL1189" s="244"/>
      <c r="AM1189" s="244"/>
      <c r="AN1189" s="244"/>
      <c r="AO1189" s="244"/>
      <c r="AP1189" s="244"/>
      <c r="AQ1189" s="244"/>
      <c r="AR1189" s="244"/>
      <c r="AS1189" s="833"/>
    </row>
    <row r="1190" spans="1:50" ht="24" customHeight="1">
      <c r="A1190" s="1821"/>
      <c r="B1190" s="1817"/>
      <c r="C1190" s="830" t="s">
        <v>1718</v>
      </c>
      <c r="D1190" s="584" t="s">
        <v>23387</v>
      </c>
      <c r="E1190" s="227" t="s">
        <v>17140</v>
      </c>
      <c r="F1190" s="832" t="s">
        <v>12042</v>
      </c>
      <c r="G1190" s="831"/>
      <c r="H1190" s="830">
        <v>300</v>
      </c>
      <c r="I1190" s="830">
        <v>300</v>
      </c>
      <c r="J1190" s="830"/>
      <c r="K1190" s="244"/>
      <c r="L1190" s="244"/>
      <c r="M1190" s="244"/>
      <c r="N1190" s="244"/>
      <c r="O1190" s="244"/>
      <c r="P1190" s="244"/>
      <c r="Q1190" s="244"/>
      <c r="R1190" s="244"/>
      <c r="S1190" s="244"/>
      <c r="T1190" s="300">
        <v>2010</v>
      </c>
      <c r="U1190" s="244"/>
      <c r="V1190" s="244"/>
      <c r="W1190" s="244"/>
      <c r="X1190" s="244"/>
      <c r="Y1190" s="244"/>
      <c r="Z1190" s="244">
        <v>83</v>
      </c>
      <c r="AA1190" s="244"/>
      <c r="AB1190" s="244"/>
      <c r="AC1190" s="244"/>
      <c r="AD1190" s="244"/>
      <c r="AE1190" s="244"/>
      <c r="AF1190" s="244"/>
      <c r="AG1190" s="244"/>
      <c r="AH1190" s="244"/>
      <c r="AI1190" s="244"/>
      <c r="AJ1190" s="244"/>
      <c r="AK1190" s="244"/>
      <c r="AL1190" s="244"/>
      <c r="AM1190" s="244"/>
      <c r="AN1190" s="244"/>
      <c r="AO1190" s="244"/>
      <c r="AP1190" s="244"/>
      <c r="AQ1190" s="244"/>
      <c r="AR1190" s="244"/>
      <c r="AS1190" s="833" t="s">
        <v>17132</v>
      </c>
    </row>
    <row r="1191" spans="1:50" ht="24" customHeight="1">
      <c r="B1191" s="1817"/>
      <c r="C1191" s="830" t="s">
        <v>1718</v>
      </c>
      <c r="D1191" s="584" t="s">
        <v>23388</v>
      </c>
      <c r="E1191" s="227" t="s">
        <v>17139</v>
      </c>
      <c r="F1191" s="832" t="s">
        <v>12042</v>
      </c>
      <c r="G1191" s="831">
        <v>1797</v>
      </c>
      <c r="H1191" s="830">
        <v>1100</v>
      </c>
      <c r="I1191" s="830">
        <v>1100</v>
      </c>
      <c r="J1191" s="830"/>
      <c r="K1191" s="244"/>
      <c r="L1191" s="244"/>
      <c r="M1191" s="244"/>
      <c r="N1191" s="244"/>
      <c r="O1191" s="244"/>
      <c r="P1191" s="244"/>
      <c r="Q1191" s="244"/>
      <c r="R1191" s="244"/>
      <c r="S1191" s="244"/>
      <c r="T1191" s="300">
        <v>2016</v>
      </c>
      <c r="U1191" s="244"/>
      <c r="V1191" s="244"/>
      <c r="W1191" s="244"/>
      <c r="X1191" s="244"/>
      <c r="Y1191" s="244"/>
      <c r="Z1191" s="244">
        <v>126</v>
      </c>
      <c r="AA1191" s="244"/>
      <c r="AB1191" s="244"/>
      <c r="AC1191" s="244"/>
      <c r="AD1191" s="244"/>
      <c r="AE1191" s="244"/>
      <c r="AF1191" s="244"/>
      <c r="AG1191" s="244"/>
      <c r="AH1191" s="244"/>
      <c r="AI1191" s="244"/>
      <c r="AJ1191" s="244"/>
      <c r="AK1191" s="244"/>
      <c r="AL1191" s="244"/>
      <c r="AM1191" s="244"/>
      <c r="AN1191" s="244"/>
      <c r="AO1191" s="244"/>
      <c r="AP1191" s="244"/>
      <c r="AQ1191" s="244"/>
      <c r="AR1191" s="244"/>
      <c r="AS1191" s="833" t="s">
        <v>17132</v>
      </c>
    </row>
    <row r="1192" spans="1:50" ht="24" customHeight="1">
      <c r="B1192" s="1817"/>
      <c r="C1192" s="830" t="s">
        <v>1718</v>
      </c>
      <c r="D1192" s="584" t="s">
        <v>23389</v>
      </c>
      <c r="E1192" s="227" t="s">
        <v>14147</v>
      </c>
      <c r="F1192" s="832" t="s">
        <v>12042</v>
      </c>
      <c r="G1192" s="831">
        <v>3818</v>
      </c>
      <c r="H1192" s="830">
        <v>650</v>
      </c>
      <c r="I1192" s="830">
        <v>650</v>
      </c>
      <c r="J1192" s="830"/>
      <c r="K1192" s="244"/>
      <c r="L1192" s="244"/>
      <c r="M1192" s="244"/>
      <c r="N1192" s="244"/>
      <c r="O1192" s="244"/>
      <c r="P1192" s="244"/>
      <c r="Q1192" s="244"/>
      <c r="R1192" s="244"/>
      <c r="S1192" s="244"/>
      <c r="T1192" s="300">
        <v>2010</v>
      </c>
      <c r="U1192" s="244"/>
      <c r="V1192" s="244"/>
      <c r="W1192" s="244"/>
      <c r="X1192" s="244"/>
      <c r="Y1192" s="244"/>
      <c r="Z1192" s="244">
        <v>267</v>
      </c>
      <c r="AA1192" s="244"/>
      <c r="AB1192" s="244"/>
      <c r="AC1192" s="244"/>
      <c r="AD1192" s="244"/>
      <c r="AE1192" s="244"/>
      <c r="AF1192" s="244"/>
      <c r="AG1192" s="244"/>
      <c r="AH1192" s="244"/>
      <c r="AI1192" s="244"/>
      <c r="AJ1192" s="244"/>
      <c r="AK1192" s="244"/>
      <c r="AL1192" s="244"/>
      <c r="AM1192" s="244"/>
      <c r="AN1192" s="244"/>
      <c r="AO1192" s="244"/>
      <c r="AP1192" s="244"/>
      <c r="AQ1192" s="244"/>
      <c r="AR1192" s="244"/>
      <c r="AS1192" s="833" t="s">
        <v>17132</v>
      </c>
    </row>
    <row r="1193" spans="1:50" ht="24" customHeight="1">
      <c r="B1193" s="1817"/>
      <c r="C1193" s="830" t="s">
        <v>1718</v>
      </c>
      <c r="D1193" s="584" t="s">
        <v>23390</v>
      </c>
      <c r="E1193" s="227" t="s">
        <v>17138</v>
      </c>
      <c r="F1193" s="832" t="s">
        <v>12042</v>
      </c>
      <c r="G1193" s="831"/>
      <c r="H1193" s="830">
        <v>373</v>
      </c>
      <c r="I1193" s="830">
        <v>373</v>
      </c>
      <c r="J1193" s="830"/>
      <c r="K1193" s="244"/>
      <c r="L1193" s="244"/>
      <c r="M1193" s="244"/>
      <c r="N1193" s="244"/>
      <c r="O1193" s="244"/>
      <c r="P1193" s="244"/>
      <c r="Q1193" s="244"/>
      <c r="R1193" s="244"/>
      <c r="S1193" s="244"/>
      <c r="T1193" s="300">
        <v>2010</v>
      </c>
      <c r="U1193" s="244"/>
      <c r="V1193" s="244"/>
      <c r="W1193" s="244"/>
      <c r="X1193" s="244"/>
      <c r="Y1193" s="244"/>
      <c r="Z1193" s="244">
        <v>33</v>
      </c>
      <c r="AA1193" s="244"/>
      <c r="AB1193" s="244"/>
      <c r="AC1193" s="244"/>
      <c r="AD1193" s="244"/>
      <c r="AE1193" s="244"/>
      <c r="AF1193" s="244"/>
      <c r="AG1193" s="244"/>
      <c r="AH1193" s="244"/>
      <c r="AI1193" s="244"/>
      <c r="AJ1193" s="244"/>
      <c r="AK1193" s="244"/>
      <c r="AL1193" s="244"/>
      <c r="AM1193" s="244"/>
      <c r="AN1193" s="244"/>
      <c r="AO1193" s="244"/>
      <c r="AP1193" s="244"/>
      <c r="AQ1193" s="244"/>
      <c r="AR1193" s="244"/>
      <c r="AS1193" s="833" t="s">
        <v>17132</v>
      </c>
    </row>
    <row r="1194" spans="1:50" ht="24" customHeight="1">
      <c r="B1194" s="1817"/>
      <c r="C1194" s="830" t="s">
        <v>1718</v>
      </c>
      <c r="D1194" s="584" t="s">
        <v>23391</v>
      </c>
      <c r="E1194" s="227" t="s">
        <v>17137</v>
      </c>
      <c r="F1194" s="832" t="s">
        <v>12042</v>
      </c>
      <c r="G1194" s="831"/>
      <c r="H1194" s="830">
        <v>373</v>
      </c>
      <c r="I1194" s="830">
        <v>373</v>
      </c>
      <c r="J1194" s="830"/>
      <c r="K1194" s="244"/>
      <c r="L1194" s="244"/>
      <c r="M1194" s="244"/>
      <c r="N1194" s="244"/>
      <c r="O1194" s="244"/>
      <c r="P1194" s="244"/>
      <c r="Q1194" s="244"/>
      <c r="R1194" s="244"/>
      <c r="S1194" s="244"/>
      <c r="T1194" s="300">
        <v>2010</v>
      </c>
      <c r="U1194" s="244"/>
      <c r="V1194" s="244"/>
      <c r="W1194" s="244"/>
      <c r="X1194" s="244"/>
      <c r="Y1194" s="244"/>
      <c r="Z1194" s="244">
        <v>33</v>
      </c>
      <c r="AA1194" s="244"/>
      <c r="AB1194" s="244"/>
      <c r="AC1194" s="244"/>
      <c r="AD1194" s="244"/>
      <c r="AE1194" s="244"/>
      <c r="AF1194" s="244"/>
      <c r="AG1194" s="244"/>
      <c r="AH1194" s="244"/>
      <c r="AI1194" s="244"/>
      <c r="AJ1194" s="244"/>
      <c r="AK1194" s="244"/>
      <c r="AL1194" s="244"/>
      <c r="AM1194" s="244"/>
      <c r="AN1194" s="244"/>
      <c r="AO1194" s="244"/>
      <c r="AP1194" s="244"/>
      <c r="AQ1194" s="244"/>
      <c r="AR1194" s="244"/>
      <c r="AS1194" s="833" t="s">
        <v>17132</v>
      </c>
    </row>
    <row r="1195" spans="1:50" ht="24" customHeight="1">
      <c r="B1195" s="1817"/>
      <c r="C1195" s="830" t="s">
        <v>1718</v>
      </c>
      <c r="D1195" s="228" t="s">
        <v>23392</v>
      </c>
      <c r="E1195" s="227" t="s">
        <v>17136</v>
      </c>
      <c r="F1195" s="832" t="s">
        <v>12042</v>
      </c>
      <c r="G1195" s="831">
        <v>2987</v>
      </c>
      <c r="H1195" s="830">
        <v>374</v>
      </c>
      <c r="I1195" s="830">
        <v>374</v>
      </c>
      <c r="J1195" s="830"/>
      <c r="K1195" s="244"/>
      <c r="L1195" s="244"/>
      <c r="M1195" s="244"/>
      <c r="N1195" s="244"/>
      <c r="O1195" s="244"/>
      <c r="P1195" s="244"/>
      <c r="Q1195" s="244"/>
      <c r="R1195" s="233"/>
      <c r="S1195" s="244"/>
      <c r="T1195" s="300">
        <v>2010</v>
      </c>
      <c r="U1195" s="233"/>
      <c r="V1195" s="233"/>
      <c r="W1195" s="233"/>
      <c r="X1195" s="233"/>
      <c r="Y1195" s="233"/>
      <c r="Z1195" s="244">
        <v>209</v>
      </c>
      <c r="AA1195" s="228"/>
      <c r="AB1195" s="228"/>
      <c r="AC1195" s="228"/>
      <c r="AD1195" s="228"/>
      <c r="AE1195" s="228"/>
      <c r="AF1195" s="228"/>
      <c r="AG1195" s="228"/>
      <c r="AH1195" s="228"/>
      <c r="AI1195" s="228"/>
      <c r="AJ1195" s="228"/>
      <c r="AK1195" s="228"/>
      <c r="AL1195" s="228"/>
      <c r="AM1195" s="228"/>
      <c r="AN1195" s="228"/>
      <c r="AO1195" s="228"/>
      <c r="AP1195" s="228"/>
      <c r="AQ1195" s="228"/>
      <c r="AR1195" s="228"/>
      <c r="AS1195" s="833" t="s">
        <v>17132</v>
      </c>
    </row>
    <row r="1196" spans="1:50" ht="24" customHeight="1">
      <c r="B1196" s="1817"/>
      <c r="C1196" s="830" t="s">
        <v>1718</v>
      </c>
      <c r="D1196" s="228" t="s">
        <v>23393</v>
      </c>
      <c r="E1196" s="227" t="s">
        <v>17135</v>
      </c>
      <c r="F1196" s="832" t="s">
        <v>12042</v>
      </c>
      <c r="G1196" s="831">
        <v>1098</v>
      </c>
      <c r="H1196" s="830">
        <v>305</v>
      </c>
      <c r="I1196" s="830">
        <v>305</v>
      </c>
      <c r="J1196" s="830"/>
      <c r="K1196" s="244"/>
      <c r="L1196" s="244"/>
      <c r="M1196" s="244"/>
      <c r="N1196" s="244"/>
      <c r="O1196" s="244"/>
      <c r="P1196" s="244"/>
      <c r="Q1196" s="244"/>
      <c r="R1196" s="233"/>
      <c r="S1196" s="244"/>
      <c r="T1196" s="300">
        <v>2011</v>
      </c>
      <c r="U1196" s="233"/>
      <c r="V1196" s="233"/>
      <c r="W1196" s="233"/>
      <c r="X1196" s="233"/>
      <c r="Y1196" s="233"/>
      <c r="Z1196" s="244">
        <v>77</v>
      </c>
      <c r="AA1196" s="228"/>
      <c r="AB1196" s="228"/>
      <c r="AC1196" s="228"/>
      <c r="AD1196" s="228"/>
      <c r="AE1196" s="228"/>
      <c r="AF1196" s="228"/>
      <c r="AG1196" s="228"/>
      <c r="AH1196" s="228"/>
      <c r="AI1196" s="228"/>
      <c r="AJ1196" s="228"/>
      <c r="AK1196" s="228"/>
      <c r="AL1196" s="228"/>
      <c r="AM1196" s="228"/>
      <c r="AN1196" s="228"/>
      <c r="AO1196" s="228"/>
      <c r="AP1196" s="228"/>
      <c r="AQ1196" s="228"/>
      <c r="AR1196" s="228"/>
      <c r="AS1196" s="833" t="s">
        <v>17132</v>
      </c>
    </row>
    <row r="1197" spans="1:50" ht="24" customHeight="1">
      <c r="B1197" s="1817"/>
      <c r="C1197" s="830" t="s">
        <v>1718</v>
      </c>
      <c r="D1197" s="584" t="s">
        <v>23394</v>
      </c>
      <c r="E1197" s="227" t="s">
        <v>17134</v>
      </c>
      <c r="F1197" s="832" t="s">
        <v>12042</v>
      </c>
      <c r="G1197" s="831">
        <v>714</v>
      </c>
      <c r="H1197" s="830">
        <v>300</v>
      </c>
      <c r="I1197" s="830">
        <v>300</v>
      </c>
      <c r="J1197" s="830"/>
      <c r="K1197" s="244"/>
      <c r="L1197" s="244"/>
      <c r="M1197" s="244"/>
      <c r="N1197" s="244"/>
      <c r="O1197" s="244"/>
      <c r="P1197" s="244"/>
      <c r="Q1197" s="244"/>
      <c r="R1197" s="244"/>
      <c r="S1197" s="244"/>
      <c r="T1197" s="300">
        <v>2008</v>
      </c>
      <c r="U1197" s="244"/>
      <c r="V1197" s="244"/>
      <c r="W1197" s="244"/>
      <c r="X1197" s="244"/>
      <c r="Y1197" s="244"/>
      <c r="Z1197" s="244">
        <v>50</v>
      </c>
      <c r="AA1197" s="244"/>
      <c r="AB1197" s="244"/>
      <c r="AC1197" s="244"/>
      <c r="AD1197" s="244"/>
      <c r="AE1197" s="244"/>
      <c r="AF1197" s="244"/>
      <c r="AG1197" s="244"/>
      <c r="AH1197" s="244"/>
      <c r="AI1197" s="244"/>
      <c r="AJ1197" s="244"/>
      <c r="AK1197" s="244"/>
      <c r="AL1197" s="244"/>
      <c r="AM1197" s="244"/>
      <c r="AN1197" s="244"/>
      <c r="AO1197" s="244"/>
      <c r="AP1197" s="244"/>
      <c r="AQ1197" s="244"/>
      <c r="AR1197" s="244"/>
      <c r="AS1197" s="833" t="s">
        <v>17132</v>
      </c>
    </row>
    <row r="1198" spans="1:50" ht="24" customHeight="1">
      <c r="B1198" s="1817"/>
      <c r="C1198" s="834" t="s">
        <v>13945</v>
      </c>
      <c r="D1198" s="584" t="s">
        <v>23395</v>
      </c>
      <c r="E1198" s="834" t="s">
        <v>15911</v>
      </c>
      <c r="F1198" s="834" t="s">
        <v>10936</v>
      </c>
      <c r="G1198" s="835">
        <v>980</v>
      </c>
      <c r="H1198" s="834"/>
      <c r="I1198" s="834"/>
      <c r="J1198" s="834"/>
      <c r="K1198" s="244"/>
      <c r="L1198" s="244"/>
      <c r="M1198" s="244"/>
      <c r="N1198" s="244"/>
      <c r="O1198" s="244"/>
      <c r="P1198" s="244"/>
      <c r="Q1198" s="244"/>
      <c r="R1198" s="244"/>
      <c r="S1198" s="244"/>
      <c r="T1198" s="300">
        <v>2008</v>
      </c>
      <c r="U1198" s="244"/>
      <c r="V1198" s="244"/>
      <c r="W1198" s="244"/>
      <c r="X1198" s="244"/>
      <c r="Y1198" s="244"/>
      <c r="Z1198" s="244"/>
      <c r="AA1198" s="244"/>
      <c r="AB1198" s="244"/>
      <c r="AC1198" s="244"/>
      <c r="AD1198" s="244"/>
      <c r="AE1198" s="244"/>
      <c r="AF1198" s="244"/>
      <c r="AG1198" s="244"/>
      <c r="AH1198" s="244"/>
      <c r="AI1198" s="244"/>
      <c r="AJ1198" s="244"/>
      <c r="AK1198" s="244"/>
      <c r="AL1198" s="244"/>
      <c r="AM1198" s="244"/>
      <c r="AN1198" s="244"/>
      <c r="AO1198" s="244"/>
      <c r="AP1198" s="244"/>
      <c r="AQ1198" s="244"/>
      <c r="AR1198" s="244"/>
      <c r="AS1198" s="834"/>
    </row>
    <row r="1199" spans="1:50" ht="24" customHeight="1">
      <c r="B1199" s="1817"/>
      <c r="C1199" s="228" t="s">
        <v>1721</v>
      </c>
      <c r="D1199" s="584"/>
      <c r="E1199" s="228" t="s">
        <v>15912</v>
      </c>
      <c r="F1199" s="228" t="s">
        <v>1721</v>
      </c>
      <c r="G1199" s="228">
        <v>5592</v>
      </c>
      <c r="H1199" s="228"/>
      <c r="I1199" s="228"/>
      <c r="J1199" s="228"/>
      <c r="K1199" s="228"/>
      <c r="L1199" s="228"/>
      <c r="M1199" s="228"/>
      <c r="N1199" s="228">
        <v>2755</v>
      </c>
      <c r="O1199" s="228"/>
      <c r="P1199" s="228"/>
      <c r="Q1199" s="233"/>
      <c r="R1199" s="244"/>
      <c r="S1199" s="227"/>
      <c r="T1199" s="300">
        <v>2019</v>
      </c>
      <c r="U1199" s="244"/>
      <c r="V1199" s="244"/>
      <c r="W1199" s="244"/>
      <c r="X1199" s="244"/>
      <c r="Y1199" s="244"/>
      <c r="Z1199" s="228">
        <v>600</v>
      </c>
      <c r="AA1199" s="244"/>
      <c r="AB1199" s="244"/>
      <c r="AC1199" s="244"/>
      <c r="AD1199" s="244"/>
      <c r="AE1199" s="244"/>
      <c r="AF1199" s="244"/>
      <c r="AG1199" s="244"/>
      <c r="AH1199" s="244"/>
      <c r="AI1199" s="244"/>
      <c r="AJ1199" s="244"/>
      <c r="AK1199" s="244"/>
      <c r="AL1199" s="244"/>
      <c r="AM1199" s="244"/>
      <c r="AN1199" s="244"/>
      <c r="AO1199" s="244"/>
      <c r="AP1199" s="244"/>
      <c r="AQ1199" s="244"/>
      <c r="AR1199" s="244"/>
      <c r="AS1199" s="228"/>
    </row>
    <row r="1200" spans="1:50" ht="24" customHeight="1">
      <c r="B1200" s="1817"/>
      <c r="C1200" s="391" t="s">
        <v>13039</v>
      </c>
      <c r="D1200" s="391"/>
      <c r="E1200" s="391" t="s">
        <v>23396</v>
      </c>
      <c r="F1200" s="391" t="s">
        <v>13039</v>
      </c>
      <c r="G1200" s="391">
        <v>5700</v>
      </c>
      <c r="H1200" s="391"/>
      <c r="I1200" s="391"/>
      <c r="J1200" s="391"/>
      <c r="K1200" s="244"/>
      <c r="L1200" s="391"/>
      <c r="M1200" s="244"/>
      <c r="N1200" s="244"/>
      <c r="O1200" s="244"/>
      <c r="P1200" s="244"/>
      <c r="Q1200" s="244"/>
      <c r="R1200" s="244"/>
      <c r="S1200" s="244"/>
      <c r="T1200" s="241">
        <v>2023</v>
      </c>
      <c r="U1200" s="244"/>
      <c r="V1200" s="244"/>
      <c r="W1200" s="244"/>
      <c r="X1200" s="314"/>
      <c r="Y1200" s="784"/>
      <c r="Z1200" s="786"/>
      <c r="AA1200" s="786"/>
      <c r="AB1200" s="786"/>
      <c r="AC1200" s="786"/>
      <c r="AD1200" s="786"/>
      <c r="AE1200" s="244"/>
      <c r="AF1200" s="391"/>
      <c r="AG1200" s="391"/>
      <c r="AH1200" s="391"/>
      <c r="AI1200" s="391"/>
      <c r="AJ1200" s="391"/>
      <c r="AK1200" s="391"/>
      <c r="AL1200" s="391"/>
      <c r="AM1200" s="391"/>
      <c r="AN1200" s="391"/>
      <c r="AO1200" s="391"/>
      <c r="AP1200" s="391"/>
      <c r="AQ1200" s="391"/>
      <c r="AR1200" s="391"/>
      <c r="AS1200" s="391" t="s">
        <v>2107</v>
      </c>
      <c r="AT1200" s="1848"/>
      <c r="AU1200" s="1849"/>
      <c r="AV1200" s="1849"/>
      <c r="AW1200" s="1849"/>
      <c r="AX1200" s="1849"/>
    </row>
    <row r="1201" spans="1:50" ht="24" customHeight="1">
      <c r="B1201" s="1817"/>
      <c r="C1201" s="391" t="s">
        <v>13039</v>
      </c>
      <c r="D1201" s="391"/>
      <c r="E1201" s="391" t="s">
        <v>23397</v>
      </c>
      <c r="F1201" s="391" t="s">
        <v>13039</v>
      </c>
      <c r="G1201" s="391">
        <v>25509</v>
      </c>
      <c r="H1201" s="391"/>
      <c r="I1201" s="391"/>
      <c r="J1201" s="391"/>
      <c r="K1201" s="244"/>
      <c r="L1201" s="391"/>
      <c r="M1201" s="244"/>
      <c r="N1201" s="244"/>
      <c r="O1201" s="244"/>
      <c r="P1201" s="244"/>
      <c r="Q1201" s="244"/>
      <c r="R1201" s="244"/>
      <c r="S1201" s="244"/>
      <c r="T1201" s="241">
        <v>2024</v>
      </c>
      <c r="U1201" s="244"/>
      <c r="V1201" s="244"/>
      <c r="W1201" s="244"/>
      <c r="X1201" s="314"/>
      <c r="Y1201" s="784"/>
      <c r="Z1201" s="786"/>
      <c r="AA1201" s="786"/>
      <c r="AB1201" s="786"/>
      <c r="AC1201" s="786"/>
      <c r="AD1201" s="786"/>
      <c r="AE1201" s="244"/>
      <c r="AF1201" s="391"/>
      <c r="AG1201" s="391"/>
      <c r="AH1201" s="391"/>
      <c r="AI1201" s="391"/>
      <c r="AJ1201" s="391"/>
      <c r="AK1201" s="391"/>
      <c r="AL1201" s="391"/>
      <c r="AM1201" s="391"/>
      <c r="AN1201" s="391"/>
      <c r="AO1201" s="391"/>
      <c r="AP1201" s="391"/>
      <c r="AQ1201" s="391"/>
      <c r="AR1201" s="391"/>
      <c r="AS1201" s="391" t="s">
        <v>2107</v>
      </c>
      <c r="AT1201" s="1850"/>
      <c r="AU1201" s="1850"/>
      <c r="AV1201" s="1850"/>
      <c r="AW1201" s="1850"/>
      <c r="AX1201" s="1850"/>
    </row>
    <row r="1202" spans="1:50" ht="24" customHeight="1">
      <c r="B1202" s="1817"/>
      <c r="C1202" s="228" t="s">
        <v>1721</v>
      </c>
      <c r="D1202" s="228"/>
      <c r="E1202" s="228" t="s">
        <v>15913</v>
      </c>
      <c r="F1202" s="228" t="s">
        <v>1721</v>
      </c>
      <c r="G1202" s="228">
        <v>10000</v>
      </c>
      <c r="H1202" s="228"/>
      <c r="I1202" s="228"/>
      <c r="J1202" s="228"/>
      <c r="K1202" s="228"/>
      <c r="L1202" s="228"/>
      <c r="M1202" s="228"/>
      <c r="N1202" s="228">
        <v>6000</v>
      </c>
      <c r="O1202" s="228"/>
      <c r="P1202" s="228"/>
      <c r="Q1202" s="233"/>
      <c r="R1202" s="233"/>
      <c r="S1202" s="227"/>
      <c r="T1202" s="300">
        <v>2020</v>
      </c>
      <c r="U1202" s="233"/>
      <c r="V1202" s="233"/>
      <c r="W1202" s="233"/>
      <c r="X1202" s="233"/>
      <c r="Y1202" s="233"/>
      <c r="Z1202" s="228">
        <v>300</v>
      </c>
      <c r="AA1202" s="228"/>
      <c r="AB1202" s="228"/>
      <c r="AC1202" s="228"/>
      <c r="AD1202" s="228"/>
      <c r="AE1202" s="228"/>
      <c r="AF1202" s="228"/>
      <c r="AG1202" s="228"/>
      <c r="AH1202" s="228"/>
      <c r="AI1202" s="228"/>
      <c r="AJ1202" s="228"/>
      <c r="AK1202" s="228"/>
      <c r="AL1202" s="228"/>
      <c r="AM1202" s="228"/>
      <c r="AN1202" s="228"/>
      <c r="AO1202" s="228"/>
      <c r="AP1202" s="228"/>
      <c r="AQ1202" s="228"/>
      <c r="AR1202" s="228"/>
      <c r="AS1202" s="228"/>
    </row>
    <row r="1203" spans="1:50" ht="24" customHeight="1">
      <c r="B1203" s="1817"/>
      <c r="C1203" s="228" t="s">
        <v>13039</v>
      </c>
      <c r="D1203" s="228"/>
      <c r="E1203" s="228" t="s">
        <v>14530</v>
      </c>
      <c r="F1203" s="228" t="s">
        <v>14531</v>
      </c>
      <c r="G1203" s="228">
        <v>414</v>
      </c>
      <c r="H1203" s="228"/>
      <c r="I1203" s="228"/>
      <c r="J1203" s="228"/>
      <c r="K1203" s="244"/>
      <c r="L1203" s="244"/>
      <c r="M1203" s="244"/>
      <c r="N1203" s="244"/>
      <c r="O1203" s="244"/>
      <c r="P1203" s="244"/>
      <c r="Q1203" s="244"/>
      <c r="R1203" s="233"/>
      <c r="S1203" s="244"/>
      <c r="T1203" s="300">
        <v>2012</v>
      </c>
      <c r="U1203" s="233"/>
      <c r="V1203" s="233"/>
      <c r="W1203" s="233"/>
      <c r="X1203" s="233"/>
      <c r="Y1203" s="233"/>
      <c r="Z1203" s="244"/>
      <c r="AA1203" s="228"/>
      <c r="AB1203" s="228"/>
      <c r="AC1203" s="228"/>
      <c r="AD1203" s="228"/>
      <c r="AE1203" s="228"/>
      <c r="AF1203" s="228"/>
      <c r="AG1203" s="228"/>
      <c r="AH1203" s="228"/>
      <c r="AI1203" s="228"/>
      <c r="AJ1203" s="228"/>
      <c r="AK1203" s="228"/>
      <c r="AL1203" s="228"/>
      <c r="AM1203" s="228"/>
      <c r="AN1203" s="228"/>
      <c r="AO1203" s="228"/>
      <c r="AP1203" s="228"/>
      <c r="AQ1203" s="228"/>
      <c r="AR1203" s="228"/>
      <c r="AS1203" s="228"/>
    </row>
    <row r="1204" spans="1:50" ht="24" customHeight="1">
      <c r="B1204" s="1817"/>
      <c r="C1204" s="228" t="s">
        <v>13039</v>
      </c>
      <c r="D1204" s="830"/>
      <c r="E1204" s="228" t="s">
        <v>14532</v>
      </c>
      <c r="F1204" s="228" t="s">
        <v>14533</v>
      </c>
      <c r="G1204" s="228">
        <v>430</v>
      </c>
      <c r="H1204" s="228"/>
      <c r="I1204" s="228"/>
      <c r="J1204" s="228"/>
      <c r="K1204" s="244"/>
      <c r="L1204" s="244"/>
      <c r="M1204" s="244"/>
      <c r="N1204" s="244"/>
      <c r="O1204" s="244"/>
      <c r="P1204" s="244"/>
      <c r="Q1204" s="244"/>
      <c r="R1204" s="244"/>
      <c r="S1204" s="244"/>
      <c r="T1204" s="300"/>
      <c r="U1204" s="244"/>
      <c r="V1204" s="244"/>
      <c r="W1204" s="244"/>
      <c r="X1204" s="244"/>
      <c r="Y1204" s="244"/>
      <c r="Z1204" s="244"/>
      <c r="AA1204" s="244"/>
      <c r="AB1204" s="244"/>
      <c r="AC1204" s="244"/>
      <c r="AD1204" s="244"/>
      <c r="AE1204" s="244"/>
      <c r="AF1204" s="244"/>
      <c r="AG1204" s="244"/>
      <c r="AH1204" s="244"/>
      <c r="AI1204" s="244"/>
      <c r="AJ1204" s="244"/>
      <c r="AK1204" s="244"/>
      <c r="AL1204" s="244"/>
      <c r="AM1204" s="244"/>
      <c r="AN1204" s="244"/>
      <c r="AO1204" s="244"/>
      <c r="AP1204" s="244"/>
      <c r="AQ1204" s="244"/>
      <c r="AR1204" s="244"/>
      <c r="AS1204" s="228" t="s">
        <v>2107</v>
      </c>
    </row>
    <row r="1205" spans="1:50" ht="24" customHeight="1">
      <c r="B1205" s="1817"/>
      <c r="C1205" s="228" t="s">
        <v>13039</v>
      </c>
      <c r="D1205" s="830"/>
      <c r="E1205" s="228" t="s">
        <v>14534</v>
      </c>
      <c r="F1205" s="228" t="s">
        <v>14533</v>
      </c>
      <c r="G1205" s="228">
        <v>370</v>
      </c>
      <c r="H1205" s="228"/>
      <c r="I1205" s="228"/>
      <c r="J1205" s="228"/>
      <c r="K1205" s="244"/>
      <c r="L1205" s="244"/>
      <c r="M1205" s="244"/>
      <c r="N1205" s="244"/>
      <c r="O1205" s="244"/>
      <c r="P1205" s="244"/>
      <c r="Q1205" s="244"/>
      <c r="R1205" s="244"/>
      <c r="S1205" s="244"/>
      <c r="T1205" s="300"/>
      <c r="U1205" s="244"/>
      <c r="V1205" s="244"/>
      <c r="W1205" s="244"/>
      <c r="X1205" s="244"/>
      <c r="Y1205" s="244"/>
      <c r="Z1205" s="244"/>
      <c r="AA1205" s="244"/>
      <c r="AB1205" s="244"/>
      <c r="AC1205" s="244"/>
      <c r="AD1205" s="244"/>
      <c r="AE1205" s="244"/>
      <c r="AF1205" s="244"/>
      <c r="AG1205" s="244"/>
      <c r="AH1205" s="244"/>
      <c r="AI1205" s="244"/>
      <c r="AJ1205" s="244"/>
      <c r="AK1205" s="244"/>
      <c r="AL1205" s="244"/>
      <c r="AM1205" s="244"/>
      <c r="AN1205" s="244"/>
      <c r="AO1205" s="244"/>
      <c r="AP1205" s="244"/>
      <c r="AQ1205" s="244"/>
      <c r="AR1205" s="244"/>
      <c r="AS1205" s="228" t="s">
        <v>2107</v>
      </c>
    </row>
    <row r="1206" spans="1:50" ht="24" customHeight="1">
      <c r="A1206" s="1821"/>
      <c r="B1206" s="1817"/>
      <c r="C1206" s="228" t="s">
        <v>13039</v>
      </c>
      <c r="D1206" s="834"/>
      <c r="E1206" s="228" t="s">
        <v>14535</v>
      </c>
      <c r="F1206" s="228" t="s">
        <v>14533</v>
      </c>
      <c r="G1206" s="228">
        <v>365</v>
      </c>
      <c r="H1206" s="228"/>
      <c r="I1206" s="228"/>
      <c r="J1206" s="228"/>
      <c r="K1206" s="244"/>
      <c r="L1206" s="244"/>
      <c r="M1206" s="244"/>
      <c r="N1206" s="244"/>
      <c r="O1206" s="244"/>
      <c r="P1206" s="244"/>
      <c r="Q1206" s="244"/>
      <c r="R1206" s="244"/>
      <c r="S1206" s="244"/>
      <c r="T1206" s="300"/>
      <c r="U1206" s="244"/>
      <c r="V1206" s="244"/>
      <c r="W1206" s="244"/>
      <c r="X1206" s="244"/>
      <c r="Y1206" s="244"/>
      <c r="Z1206" s="244"/>
      <c r="AA1206" s="244"/>
      <c r="AB1206" s="244"/>
      <c r="AC1206" s="244"/>
      <c r="AD1206" s="244"/>
      <c r="AE1206" s="244"/>
      <c r="AF1206" s="244"/>
      <c r="AG1206" s="244"/>
      <c r="AH1206" s="244"/>
      <c r="AI1206" s="244"/>
      <c r="AJ1206" s="244"/>
      <c r="AK1206" s="244"/>
      <c r="AL1206" s="244"/>
      <c r="AM1206" s="244"/>
      <c r="AN1206" s="244"/>
      <c r="AO1206" s="244"/>
      <c r="AP1206" s="244"/>
      <c r="AQ1206" s="244"/>
      <c r="AR1206" s="244"/>
      <c r="AS1206" s="228" t="s">
        <v>2107</v>
      </c>
    </row>
    <row r="1207" spans="1:50" ht="24" customHeight="1">
      <c r="B1207" s="1817"/>
      <c r="C1207" s="228" t="s">
        <v>13039</v>
      </c>
      <c r="D1207" s="228" t="s">
        <v>12068</v>
      </c>
      <c r="E1207" s="228" t="s">
        <v>14536</v>
      </c>
      <c r="F1207" s="228" t="s">
        <v>14537</v>
      </c>
      <c r="G1207" s="228">
        <v>400</v>
      </c>
      <c r="H1207" s="228"/>
      <c r="I1207" s="228"/>
      <c r="J1207" s="228"/>
      <c r="K1207" s="244"/>
      <c r="L1207" s="244"/>
      <c r="M1207" s="244"/>
      <c r="N1207" s="244"/>
      <c r="O1207" s="244"/>
      <c r="P1207" s="244"/>
      <c r="Q1207" s="244"/>
      <c r="R1207" s="233">
        <v>2019</v>
      </c>
      <c r="S1207" s="244"/>
      <c r="T1207" s="300">
        <v>2013</v>
      </c>
      <c r="U1207" s="233"/>
      <c r="V1207" s="233"/>
      <c r="W1207" s="233"/>
      <c r="X1207" s="233"/>
      <c r="Y1207" s="233"/>
      <c r="Z1207" s="244"/>
      <c r="AA1207" s="228"/>
      <c r="AB1207" s="228"/>
      <c r="AC1207" s="228"/>
      <c r="AD1207" s="228"/>
      <c r="AE1207" s="228"/>
      <c r="AF1207" s="228"/>
      <c r="AG1207" s="228"/>
      <c r="AH1207" s="228"/>
      <c r="AI1207" s="228"/>
      <c r="AJ1207" s="228"/>
      <c r="AK1207" s="228"/>
      <c r="AL1207" s="228"/>
      <c r="AM1207" s="228"/>
      <c r="AN1207" s="228"/>
      <c r="AO1207" s="228"/>
      <c r="AP1207" s="228"/>
      <c r="AQ1207" s="228"/>
      <c r="AR1207" s="228"/>
      <c r="AS1207" s="228" t="s">
        <v>2107</v>
      </c>
    </row>
    <row r="1208" spans="1:50" ht="24" customHeight="1">
      <c r="B1208" s="1817"/>
      <c r="C1208" s="228" t="s">
        <v>13039</v>
      </c>
      <c r="D1208" s="228"/>
      <c r="E1208" s="228" t="s">
        <v>14538</v>
      </c>
      <c r="F1208" s="228" t="s">
        <v>14539</v>
      </c>
      <c r="G1208" s="228">
        <v>350</v>
      </c>
      <c r="H1208" s="228"/>
      <c r="I1208" s="228"/>
      <c r="J1208" s="228"/>
      <c r="K1208" s="244"/>
      <c r="L1208" s="244"/>
      <c r="M1208" s="244"/>
      <c r="N1208" s="244"/>
      <c r="O1208" s="244"/>
      <c r="P1208" s="244"/>
      <c r="Q1208" s="244"/>
      <c r="R1208" s="233"/>
      <c r="S1208" s="244"/>
      <c r="T1208" s="300">
        <v>2009</v>
      </c>
      <c r="U1208" s="233"/>
      <c r="V1208" s="233"/>
      <c r="W1208" s="233"/>
      <c r="X1208" s="233"/>
      <c r="Y1208" s="233"/>
      <c r="Z1208" s="244"/>
      <c r="AA1208" s="228"/>
      <c r="AB1208" s="228"/>
      <c r="AC1208" s="228"/>
      <c r="AD1208" s="228"/>
      <c r="AE1208" s="228"/>
      <c r="AF1208" s="228"/>
      <c r="AG1208" s="228"/>
      <c r="AH1208" s="228"/>
      <c r="AI1208" s="228"/>
      <c r="AJ1208" s="228"/>
      <c r="AK1208" s="228"/>
      <c r="AL1208" s="228"/>
      <c r="AM1208" s="228"/>
      <c r="AN1208" s="228"/>
      <c r="AO1208" s="228"/>
      <c r="AP1208" s="228"/>
      <c r="AQ1208" s="228"/>
      <c r="AR1208" s="228"/>
      <c r="AS1208" s="228" t="s">
        <v>2107</v>
      </c>
    </row>
    <row r="1209" spans="1:50" ht="24" customHeight="1">
      <c r="B1209" s="1817"/>
      <c r="C1209" s="228" t="s">
        <v>13039</v>
      </c>
      <c r="D1209" s="584"/>
      <c r="E1209" s="228" t="s">
        <v>17128</v>
      </c>
      <c r="F1209" s="228" t="s">
        <v>13039</v>
      </c>
      <c r="G1209" s="228">
        <v>7864</v>
      </c>
      <c r="H1209" s="228"/>
      <c r="I1209" s="228">
        <v>2569</v>
      </c>
      <c r="J1209" s="228"/>
      <c r="K1209" s="244"/>
      <c r="L1209" s="244"/>
      <c r="M1209" s="244"/>
      <c r="N1209" s="244"/>
      <c r="O1209" s="244"/>
      <c r="P1209" s="244"/>
      <c r="Q1209" s="244"/>
      <c r="R1209" s="244"/>
      <c r="S1209" s="244"/>
      <c r="T1209" s="300">
        <v>2023</v>
      </c>
      <c r="U1209" s="244"/>
      <c r="V1209" s="244"/>
      <c r="W1209" s="244"/>
      <c r="X1209" s="244"/>
      <c r="Y1209" s="244"/>
      <c r="Z1209" s="244">
        <v>8290</v>
      </c>
      <c r="AA1209" s="244"/>
      <c r="AB1209" s="244"/>
      <c r="AC1209" s="244"/>
      <c r="AD1209" s="244"/>
      <c r="AE1209" s="244"/>
      <c r="AF1209" s="244"/>
      <c r="AG1209" s="244"/>
      <c r="AH1209" s="244"/>
      <c r="AI1209" s="244"/>
      <c r="AJ1209" s="244"/>
      <c r="AK1209" s="244"/>
      <c r="AL1209" s="244"/>
      <c r="AM1209" s="244"/>
      <c r="AN1209" s="244"/>
      <c r="AO1209" s="244"/>
      <c r="AP1209" s="244"/>
      <c r="AQ1209" s="244"/>
      <c r="AR1209" s="244"/>
      <c r="AS1209" s="228"/>
    </row>
    <row r="1210" spans="1:50" ht="24" customHeight="1">
      <c r="B1210" s="1817"/>
      <c r="C1210" s="228" t="s">
        <v>1732</v>
      </c>
      <c r="D1210" s="228"/>
      <c r="E1210" s="228" t="s">
        <v>1733</v>
      </c>
      <c r="F1210" s="228" t="s">
        <v>23070</v>
      </c>
      <c r="G1210" s="228">
        <v>55210</v>
      </c>
      <c r="H1210" s="228">
        <v>87.71</v>
      </c>
      <c r="I1210" s="228">
        <v>6228.98</v>
      </c>
      <c r="J1210" s="228">
        <v>45</v>
      </c>
      <c r="K1210" s="228">
        <v>48</v>
      </c>
      <c r="L1210" s="228"/>
      <c r="M1210" s="228"/>
      <c r="N1210" s="228">
        <v>2160</v>
      </c>
      <c r="O1210" s="228"/>
      <c r="P1210" s="228"/>
      <c r="Q1210" s="233"/>
      <c r="R1210" s="244"/>
      <c r="S1210" s="227"/>
      <c r="T1210" s="300" t="s">
        <v>1734</v>
      </c>
      <c r="U1210" s="244"/>
      <c r="V1210" s="244"/>
      <c r="W1210" s="244"/>
      <c r="X1210" s="244"/>
      <c r="Y1210" s="244"/>
      <c r="Z1210" s="228">
        <v>150</v>
      </c>
      <c r="AA1210" s="244"/>
      <c r="AB1210" s="244"/>
      <c r="AC1210" s="244"/>
      <c r="AD1210" s="244"/>
      <c r="AE1210" s="244"/>
      <c r="AF1210" s="244"/>
      <c r="AG1210" s="244"/>
      <c r="AH1210" s="244"/>
      <c r="AI1210" s="244"/>
      <c r="AJ1210" s="244"/>
      <c r="AK1210" s="244"/>
      <c r="AL1210" s="244"/>
      <c r="AM1210" s="244"/>
      <c r="AN1210" s="244"/>
      <c r="AO1210" s="244"/>
      <c r="AP1210" s="244"/>
      <c r="AQ1210" s="244"/>
      <c r="AR1210" s="244"/>
      <c r="AS1210" s="228"/>
    </row>
    <row r="1211" spans="1:50" ht="24" customHeight="1">
      <c r="B1211" s="1817"/>
      <c r="C1211" s="228" t="s">
        <v>16984</v>
      </c>
      <c r="D1211" s="228"/>
      <c r="E1211" s="228" t="s">
        <v>17129</v>
      </c>
      <c r="F1211" s="227" t="s">
        <v>23001</v>
      </c>
      <c r="G1211" s="228">
        <v>280</v>
      </c>
      <c r="H1211" s="240">
        <v>280</v>
      </c>
      <c r="I1211" s="240">
        <v>280</v>
      </c>
      <c r="J1211" s="240"/>
      <c r="K1211" s="240"/>
      <c r="L1211" s="240"/>
      <c r="M1211" s="240"/>
      <c r="N1211" s="240">
        <v>280</v>
      </c>
      <c r="O1211" s="233"/>
      <c r="P1211" s="233"/>
      <c r="Q1211" s="233"/>
      <c r="R1211" s="244"/>
      <c r="S1211" s="233"/>
      <c r="T1211" s="300">
        <v>2008</v>
      </c>
      <c r="U1211" s="240">
        <v>300</v>
      </c>
      <c r="V1211" s="244"/>
      <c r="W1211" s="244"/>
      <c r="X1211" s="244"/>
      <c r="Y1211" s="244"/>
      <c r="Z1211" s="240">
        <v>300</v>
      </c>
      <c r="AA1211" s="244"/>
      <c r="AB1211" s="244"/>
      <c r="AC1211" s="244"/>
      <c r="AD1211" s="244"/>
      <c r="AE1211" s="244"/>
      <c r="AF1211" s="244"/>
      <c r="AG1211" s="244"/>
      <c r="AH1211" s="244"/>
      <c r="AI1211" s="244"/>
      <c r="AJ1211" s="244"/>
      <c r="AK1211" s="244"/>
      <c r="AL1211" s="244"/>
      <c r="AM1211" s="244"/>
      <c r="AN1211" s="244"/>
      <c r="AO1211" s="244"/>
      <c r="AP1211" s="244"/>
      <c r="AQ1211" s="244"/>
      <c r="AR1211" s="244"/>
      <c r="AS1211" s="233" t="s">
        <v>17133</v>
      </c>
    </row>
    <row r="1212" spans="1:50" ht="24" customHeight="1">
      <c r="B1212" s="1817"/>
      <c r="C1212" s="228" t="s">
        <v>16984</v>
      </c>
      <c r="D1212" s="228"/>
      <c r="E1212" s="228" t="s">
        <v>17130</v>
      </c>
      <c r="F1212" s="227" t="s">
        <v>23001</v>
      </c>
      <c r="G1212" s="228">
        <v>277</v>
      </c>
      <c r="H1212" s="240">
        <v>270</v>
      </c>
      <c r="I1212" s="240">
        <v>270</v>
      </c>
      <c r="J1212" s="240"/>
      <c r="K1212" s="240"/>
      <c r="L1212" s="240"/>
      <c r="M1212" s="240"/>
      <c r="N1212" s="240">
        <v>270</v>
      </c>
      <c r="O1212" s="233"/>
      <c r="P1212" s="233"/>
      <c r="Q1212" s="233"/>
      <c r="R1212" s="233"/>
      <c r="S1212" s="233"/>
      <c r="T1212" s="300">
        <v>2015</v>
      </c>
      <c r="U1212" s="240">
        <v>300</v>
      </c>
      <c r="V1212" s="233"/>
      <c r="W1212" s="233"/>
      <c r="X1212" s="233"/>
      <c r="Y1212" s="233"/>
      <c r="Z1212" s="240">
        <v>300</v>
      </c>
      <c r="AA1212" s="228"/>
      <c r="AB1212" s="228"/>
      <c r="AC1212" s="228"/>
      <c r="AD1212" s="228"/>
      <c r="AE1212" s="228"/>
      <c r="AF1212" s="228"/>
      <c r="AG1212" s="228"/>
      <c r="AH1212" s="228"/>
      <c r="AI1212" s="228"/>
      <c r="AJ1212" s="228"/>
      <c r="AK1212" s="228"/>
      <c r="AL1212" s="228"/>
      <c r="AM1212" s="228"/>
      <c r="AN1212" s="228"/>
      <c r="AO1212" s="228"/>
      <c r="AP1212" s="228"/>
      <c r="AQ1212" s="228"/>
      <c r="AR1212" s="228"/>
      <c r="AS1212" s="233"/>
    </row>
    <row r="1213" spans="1:50" ht="24" customHeight="1">
      <c r="B1213" s="1817"/>
      <c r="C1213" s="228" t="s">
        <v>4498</v>
      </c>
      <c r="D1213" s="228"/>
      <c r="E1213" s="228" t="s">
        <v>15916</v>
      </c>
      <c r="F1213" s="227" t="s">
        <v>23001</v>
      </c>
      <c r="G1213" s="228">
        <v>12405</v>
      </c>
      <c r="H1213" s="240"/>
      <c r="I1213" s="240"/>
      <c r="J1213" s="240"/>
      <c r="K1213" s="240"/>
      <c r="L1213" s="240"/>
      <c r="M1213" s="240"/>
      <c r="N1213" s="240">
        <v>1640</v>
      </c>
      <c r="O1213" s="233"/>
      <c r="P1213" s="233"/>
      <c r="Q1213" s="233"/>
      <c r="R1213" s="233"/>
      <c r="S1213" s="233"/>
      <c r="T1213" s="300">
        <v>2018</v>
      </c>
      <c r="U1213" s="240">
        <v>680</v>
      </c>
      <c r="V1213" s="233"/>
      <c r="W1213" s="233"/>
      <c r="X1213" s="233"/>
      <c r="Y1213" s="233"/>
      <c r="Z1213" s="240">
        <v>680</v>
      </c>
      <c r="AA1213" s="228"/>
      <c r="AB1213" s="228"/>
      <c r="AC1213" s="228"/>
      <c r="AD1213" s="228"/>
      <c r="AE1213" s="228"/>
      <c r="AF1213" s="228"/>
      <c r="AG1213" s="228"/>
      <c r="AH1213" s="228"/>
      <c r="AI1213" s="228"/>
      <c r="AJ1213" s="228"/>
      <c r="AK1213" s="228"/>
      <c r="AL1213" s="228"/>
      <c r="AM1213" s="228"/>
      <c r="AN1213" s="228"/>
      <c r="AO1213" s="228"/>
      <c r="AP1213" s="228"/>
      <c r="AQ1213" s="228"/>
      <c r="AR1213" s="228"/>
      <c r="AS1213" s="233"/>
    </row>
    <row r="1214" spans="1:50" ht="24" customHeight="1">
      <c r="B1214" s="1817"/>
      <c r="C1214" s="584" t="s">
        <v>4498</v>
      </c>
      <c r="D1214" s="584"/>
      <c r="E1214" s="584" t="s">
        <v>15918</v>
      </c>
      <c r="F1214" s="227" t="s">
        <v>23001</v>
      </c>
      <c r="G1214" s="785">
        <v>2208</v>
      </c>
      <c r="H1214" s="584"/>
      <c r="I1214" s="244">
        <v>1435</v>
      </c>
      <c r="J1214" s="584"/>
      <c r="K1214" s="244"/>
      <c r="L1214" s="244"/>
      <c r="M1214" s="244"/>
      <c r="N1214" s="244">
        <v>1435</v>
      </c>
      <c r="O1214" s="244"/>
      <c r="P1214" s="244"/>
      <c r="Q1214" s="244"/>
      <c r="R1214" s="244"/>
      <c r="S1214" s="244"/>
      <c r="T1214" s="300">
        <v>2015</v>
      </c>
      <c r="U1214" s="244">
        <v>97</v>
      </c>
      <c r="V1214" s="244"/>
      <c r="W1214" s="244"/>
      <c r="X1214" s="244"/>
      <c r="Y1214" s="244"/>
      <c r="Z1214" s="244">
        <f>SUM(U1214)</f>
        <v>97</v>
      </c>
      <c r="AA1214" s="244"/>
      <c r="AB1214" s="244"/>
      <c r="AC1214" s="244"/>
      <c r="AD1214" s="244"/>
      <c r="AE1214" s="244"/>
      <c r="AF1214" s="244"/>
      <c r="AG1214" s="244"/>
      <c r="AH1214" s="244"/>
      <c r="AI1214" s="244"/>
      <c r="AJ1214" s="244"/>
      <c r="AK1214" s="244"/>
      <c r="AL1214" s="244"/>
      <c r="AM1214" s="244"/>
      <c r="AN1214" s="244"/>
      <c r="AO1214" s="244"/>
      <c r="AP1214" s="244"/>
      <c r="AQ1214" s="244"/>
      <c r="AR1214" s="244"/>
      <c r="AS1214" s="584"/>
    </row>
    <row r="1215" spans="1:50" ht="24" customHeight="1">
      <c r="B1215" s="1817"/>
      <c r="C1215" s="547" t="s">
        <v>4498</v>
      </c>
      <c r="D1215" s="228"/>
      <c r="E1215" s="547" t="s">
        <v>15919</v>
      </c>
      <c r="F1215" s="227" t="s">
        <v>23001</v>
      </c>
      <c r="G1215" s="244">
        <v>2200</v>
      </c>
      <c r="H1215" s="547"/>
      <c r="I1215" s="547"/>
      <c r="J1215" s="547"/>
      <c r="K1215" s="244"/>
      <c r="L1215" s="244"/>
      <c r="M1215" s="244"/>
      <c r="N1215" s="244"/>
      <c r="O1215" s="244"/>
      <c r="P1215" s="244"/>
      <c r="Q1215" s="244"/>
      <c r="R1215" s="233"/>
      <c r="S1215" s="244"/>
      <c r="T1215" s="300">
        <v>2018</v>
      </c>
      <c r="U1215" s="233"/>
      <c r="V1215" s="233"/>
      <c r="W1215" s="233"/>
      <c r="X1215" s="233"/>
      <c r="Y1215" s="233"/>
      <c r="Z1215" s="244"/>
      <c r="AA1215" s="233"/>
      <c r="AB1215" s="233"/>
      <c r="AC1215" s="233"/>
      <c r="AD1215" s="233"/>
      <c r="AE1215" s="233"/>
      <c r="AF1215" s="233"/>
      <c r="AG1215" s="233"/>
      <c r="AH1215" s="233"/>
      <c r="AI1215" s="233"/>
      <c r="AJ1215" s="233"/>
      <c r="AK1215" s="233"/>
      <c r="AL1215" s="233"/>
      <c r="AM1215" s="233"/>
      <c r="AN1215" s="233"/>
      <c r="AO1215" s="233"/>
      <c r="AP1215" s="233"/>
      <c r="AQ1215" s="233"/>
      <c r="AR1215" s="233"/>
      <c r="AS1215" s="584"/>
    </row>
    <row r="1216" spans="1:50" ht="24" customHeight="1">
      <c r="B1216" s="1817"/>
      <c r="C1216" s="228" t="s">
        <v>4501</v>
      </c>
      <c r="D1216" s="228"/>
      <c r="E1216" s="228" t="s">
        <v>12071</v>
      </c>
      <c r="F1216" s="228" t="s">
        <v>4501</v>
      </c>
      <c r="G1216" s="228">
        <v>1304</v>
      </c>
      <c r="H1216" s="240">
        <v>919</v>
      </c>
      <c r="I1216" s="240">
        <v>7277</v>
      </c>
      <c r="J1216" s="240">
        <v>30</v>
      </c>
      <c r="K1216" s="240">
        <v>30</v>
      </c>
      <c r="L1216" s="240"/>
      <c r="M1216" s="240"/>
      <c r="N1216" s="240">
        <v>900</v>
      </c>
      <c r="O1216" s="233"/>
      <c r="P1216" s="233"/>
      <c r="Q1216" s="233"/>
      <c r="R1216" s="233"/>
      <c r="S1216" s="233"/>
      <c r="T1216" s="300">
        <v>2013</v>
      </c>
      <c r="U1216" s="233"/>
      <c r="V1216" s="233"/>
      <c r="W1216" s="233"/>
      <c r="X1216" s="233"/>
      <c r="Y1216" s="233"/>
      <c r="Z1216" s="240">
        <v>900</v>
      </c>
      <c r="AA1216" s="233"/>
      <c r="AB1216" s="233"/>
      <c r="AC1216" s="233"/>
      <c r="AD1216" s="233"/>
      <c r="AE1216" s="233"/>
      <c r="AF1216" s="233"/>
      <c r="AG1216" s="233"/>
      <c r="AH1216" s="233"/>
      <c r="AI1216" s="233"/>
      <c r="AJ1216" s="233"/>
      <c r="AK1216" s="233"/>
      <c r="AL1216" s="233"/>
      <c r="AM1216" s="233"/>
      <c r="AN1216" s="233"/>
      <c r="AO1216" s="233"/>
      <c r="AP1216" s="233"/>
      <c r="AQ1216" s="233"/>
      <c r="AR1216" s="233"/>
      <c r="AS1216" s="233"/>
    </row>
    <row r="1217" spans="1:45" ht="35.1" customHeight="1">
      <c r="B1217" s="1817"/>
      <c r="C1217" s="228" t="s">
        <v>4501</v>
      </c>
      <c r="D1217" s="228"/>
      <c r="E1217" s="228" t="s">
        <v>13076</v>
      </c>
      <c r="F1217" s="228" t="s">
        <v>4501</v>
      </c>
      <c r="G1217" s="228">
        <v>7210</v>
      </c>
      <c r="H1217" s="240">
        <v>299</v>
      </c>
      <c r="I1217" s="240">
        <v>299</v>
      </c>
      <c r="J1217" s="240"/>
      <c r="K1217" s="240"/>
      <c r="L1217" s="240"/>
      <c r="M1217" s="240"/>
      <c r="N1217" s="240">
        <v>5149</v>
      </c>
      <c r="O1217" s="233"/>
      <c r="P1217" s="233"/>
      <c r="Q1217" s="233"/>
      <c r="R1217" s="233"/>
      <c r="S1217" s="233"/>
      <c r="T1217" s="300">
        <v>2015</v>
      </c>
      <c r="U1217" s="233"/>
      <c r="V1217" s="233"/>
      <c r="W1217" s="233"/>
      <c r="X1217" s="233"/>
      <c r="Y1217" s="233"/>
      <c r="Z1217" s="240">
        <v>150</v>
      </c>
      <c r="AA1217" s="233"/>
      <c r="AB1217" s="233"/>
      <c r="AC1217" s="233"/>
      <c r="AD1217" s="233"/>
      <c r="AE1217" s="233"/>
      <c r="AF1217" s="233"/>
      <c r="AG1217" s="233"/>
      <c r="AH1217" s="233"/>
      <c r="AI1217" s="233"/>
      <c r="AJ1217" s="233"/>
      <c r="AK1217" s="233"/>
      <c r="AL1217" s="233"/>
      <c r="AM1217" s="233"/>
      <c r="AN1217" s="233"/>
      <c r="AO1217" s="233"/>
      <c r="AP1217" s="233"/>
      <c r="AQ1217" s="233"/>
      <c r="AR1217" s="233"/>
      <c r="AS1217" s="233" t="s">
        <v>13077</v>
      </c>
    </row>
    <row r="1218" spans="1:45" ht="24" customHeight="1">
      <c r="B1218" s="1817"/>
      <c r="C1218" s="228" t="s">
        <v>700</v>
      </c>
      <c r="D1218" s="228"/>
      <c r="E1218" s="228" t="s">
        <v>11477</v>
      </c>
      <c r="F1218" s="228" t="s">
        <v>700</v>
      </c>
      <c r="G1218" s="228">
        <v>7300</v>
      </c>
      <c r="H1218" s="240"/>
      <c r="I1218" s="240"/>
      <c r="J1218" s="240">
        <v>73</v>
      </c>
      <c r="K1218" s="240">
        <v>100</v>
      </c>
      <c r="L1218" s="240"/>
      <c r="M1218" s="240"/>
      <c r="N1218" s="240">
        <v>7300</v>
      </c>
      <c r="O1218" s="233"/>
      <c r="P1218" s="233"/>
      <c r="Q1218" s="233"/>
      <c r="R1218" s="233"/>
      <c r="S1218" s="233"/>
      <c r="T1218" s="300">
        <v>2019</v>
      </c>
      <c r="U1218" s="233"/>
      <c r="V1218" s="233"/>
      <c r="W1218" s="233"/>
      <c r="X1218" s="233"/>
      <c r="Y1218" s="233"/>
      <c r="Z1218" s="240">
        <v>40</v>
      </c>
      <c r="AA1218" s="233"/>
      <c r="AB1218" s="233"/>
      <c r="AC1218" s="233"/>
      <c r="AD1218" s="233"/>
      <c r="AE1218" s="233"/>
      <c r="AF1218" s="233"/>
      <c r="AG1218" s="233"/>
      <c r="AH1218" s="233"/>
      <c r="AI1218" s="233"/>
      <c r="AJ1218" s="233"/>
      <c r="AK1218" s="233"/>
      <c r="AL1218" s="233"/>
      <c r="AM1218" s="233"/>
      <c r="AN1218" s="233"/>
      <c r="AO1218" s="233"/>
      <c r="AP1218" s="233"/>
      <c r="AQ1218" s="233"/>
      <c r="AR1218" s="233"/>
      <c r="AS1218" s="233"/>
    </row>
    <row r="1219" spans="1:45" ht="24" customHeight="1">
      <c r="B1219" s="1817"/>
      <c r="C1219" s="228" t="s">
        <v>700</v>
      </c>
      <c r="D1219" s="228"/>
      <c r="E1219" s="228" t="s">
        <v>3775</v>
      </c>
      <c r="F1219" s="228" t="s">
        <v>700</v>
      </c>
      <c r="G1219" s="228">
        <v>5400</v>
      </c>
      <c r="H1219" s="240"/>
      <c r="I1219" s="240"/>
      <c r="J1219" s="240">
        <v>60</v>
      </c>
      <c r="K1219" s="240">
        <v>90</v>
      </c>
      <c r="L1219" s="240"/>
      <c r="M1219" s="240"/>
      <c r="N1219" s="240">
        <v>5400</v>
      </c>
      <c r="O1219" s="233"/>
      <c r="P1219" s="233"/>
      <c r="Q1219" s="233"/>
      <c r="R1219" s="233"/>
      <c r="S1219" s="233"/>
      <c r="T1219" s="300">
        <v>2015</v>
      </c>
      <c r="U1219" s="233"/>
      <c r="V1219" s="233"/>
      <c r="W1219" s="233"/>
      <c r="X1219" s="233"/>
      <c r="Y1219" s="233"/>
      <c r="Z1219" s="240">
        <v>20</v>
      </c>
      <c r="AA1219" s="233"/>
      <c r="AB1219" s="233"/>
      <c r="AC1219" s="233"/>
      <c r="AD1219" s="233"/>
      <c r="AE1219" s="233"/>
      <c r="AF1219" s="233"/>
      <c r="AG1219" s="233"/>
      <c r="AH1219" s="233"/>
      <c r="AI1219" s="233"/>
      <c r="AJ1219" s="233"/>
      <c r="AK1219" s="233"/>
      <c r="AL1219" s="233"/>
      <c r="AM1219" s="233"/>
      <c r="AN1219" s="233"/>
      <c r="AO1219" s="233"/>
      <c r="AP1219" s="233"/>
      <c r="AQ1219" s="233"/>
      <c r="AR1219" s="233"/>
      <c r="AS1219" s="233"/>
    </row>
    <row r="1220" spans="1:45" ht="45" customHeight="1">
      <c r="B1220" s="1817"/>
      <c r="C1220" s="228" t="s">
        <v>13974</v>
      </c>
      <c r="D1220" s="228"/>
      <c r="E1220" s="228" t="s">
        <v>13975</v>
      </c>
      <c r="F1220" s="228" t="s">
        <v>13974</v>
      </c>
      <c r="G1220" s="228">
        <v>92299</v>
      </c>
      <c r="H1220" s="240">
        <v>1685</v>
      </c>
      <c r="I1220" s="240">
        <v>1685</v>
      </c>
      <c r="J1220" s="240"/>
      <c r="K1220" s="240">
        <v>200</v>
      </c>
      <c r="L1220" s="240">
        <v>6</v>
      </c>
      <c r="M1220" s="240"/>
      <c r="N1220" s="240"/>
      <c r="O1220" s="233"/>
      <c r="P1220" s="233"/>
      <c r="Q1220" s="233"/>
      <c r="R1220" s="233"/>
      <c r="S1220" s="233"/>
      <c r="T1220" s="300">
        <v>2022</v>
      </c>
      <c r="U1220" s="233"/>
      <c r="V1220" s="233"/>
      <c r="W1220" s="233"/>
      <c r="X1220" s="233"/>
      <c r="Y1220" s="233"/>
      <c r="Z1220" s="240">
        <v>2300</v>
      </c>
      <c r="AA1220" s="233"/>
      <c r="AB1220" s="233"/>
      <c r="AC1220" s="233"/>
      <c r="AD1220" s="233"/>
      <c r="AE1220" s="233"/>
      <c r="AF1220" s="233"/>
      <c r="AG1220" s="233"/>
      <c r="AH1220" s="233"/>
      <c r="AI1220" s="233"/>
      <c r="AJ1220" s="233"/>
      <c r="AK1220" s="233"/>
      <c r="AL1220" s="233"/>
      <c r="AM1220" s="233"/>
      <c r="AN1220" s="233"/>
      <c r="AO1220" s="233"/>
      <c r="AP1220" s="233"/>
      <c r="AQ1220" s="233"/>
      <c r="AR1220" s="233"/>
      <c r="AS1220" s="583" t="s">
        <v>18446</v>
      </c>
    </row>
    <row r="1221" spans="1:45" ht="24" customHeight="1">
      <c r="B1221" s="1817"/>
      <c r="C1221" s="228" t="s">
        <v>13974</v>
      </c>
      <c r="D1221" s="228"/>
      <c r="E1221" s="228" t="s">
        <v>18448</v>
      </c>
      <c r="F1221" s="228" t="s">
        <v>4583</v>
      </c>
      <c r="G1221" s="228">
        <v>56545</v>
      </c>
      <c r="H1221" s="240">
        <v>362.47</v>
      </c>
      <c r="I1221" s="240">
        <v>362.47</v>
      </c>
      <c r="J1221" s="240">
        <v>8</v>
      </c>
      <c r="K1221" s="240">
        <v>51</v>
      </c>
      <c r="L1221" s="240"/>
      <c r="M1221" s="240"/>
      <c r="N1221" s="240">
        <v>408</v>
      </c>
      <c r="O1221" s="233"/>
      <c r="P1221" s="233"/>
      <c r="Q1221" s="233"/>
      <c r="R1221" s="233"/>
      <c r="S1221" s="233"/>
      <c r="T1221" s="300">
        <v>2018</v>
      </c>
      <c r="U1221" s="233"/>
      <c r="V1221" s="233"/>
      <c r="W1221" s="233"/>
      <c r="X1221" s="233"/>
      <c r="Y1221" s="233"/>
      <c r="Z1221" s="240">
        <v>20</v>
      </c>
      <c r="AA1221" s="233"/>
      <c r="AB1221" s="233"/>
      <c r="AC1221" s="233"/>
      <c r="AD1221" s="233"/>
      <c r="AE1221" s="233"/>
      <c r="AF1221" s="233"/>
      <c r="AG1221" s="233"/>
      <c r="AH1221" s="233"/>
      <c r="AI1221" s="233"/>
      <c r="AJ1221" s="233"/>
      <c r="AK1221" s="233"/>
      <c r="AL1221" s="233"/>
      <c r="AM1221" s="233"/>
      <c r="AN1221" s="233"/>
      <c r="AO1221" s="233"/>
      <c r="AP1221" s="233"/>
      <c r="AQ1221" s="233"/>
      <c r="AR1221" s="233"/>
      <c r="AS1221" s="583" t="s">
        <v>18447</v>
      </c>
    </row>
    <row r="1222" spans="1:45" ht="24" customHeight="1">
      <c r="B1222" s="1817"/>
      <c r="C1222" s="787" t="s">
        <v>4583</v>
      </c>
      <c r="D1222" s="803"/>
      <c r="E1222" s="787" t="s">
        <v>15920</v>
      </c>
      <c r="F1222" s="787" t="s">
        <v>4583</v>
      </c>
      <c r="G1222" s="788">
        <v>98287</v>
      </c>
      <c r="H1222" s="787" t="s">
        <v>389</v>
      </c>
      <c r="I1222" s="787" t="s">
        <v>389</v>
      </c>
      <c r="J1222" s="787">
        <v>32</v>
      </c>
      <c r="K1222" s="244">
        <v>42</v>
      </c>
      <c r="L1222" s="244"/>
      <c r="M1222" s="244"/>
      <c r="N1222" s="244">
        <v>1344</v>
      </c>
      <c r="O1222" s="244"/>
      <c r="P1222" s="244"/>
      <c r="Q1222" s="244"/>
      <c r="R1222" s="244"/>
      <c r="S1222" s="244"/>
      <c r="T1222" s="300">
        <v>2018</v>
      </c>
      <c r="U1222" s="244"/>
      <c r="V1222" s="244"/>
      <c r="W1222" s="244"/>
      <c r="X1222" s="244"/>
      <c r="Y1222" s="244"/>
      <c r="Z1222" s="244"/>
      <c r="AA1222" s="244"/>
      <c r="AB1222" s="244"/>
      <c r="AC1222" s="244"/>
      <c r="AD1222" s="244"/>
      <c r="AE1222" s="244"/>
      <c r="AF1222" s="244"/>
      <c r="AG1222" s="244"/>
      <c r="AH1222" s="244"/>
      <c r="AI1222" s="244"/>
      <c r="AJ1222" s="244"/>
      <c r="AK1222" s="244"/>
      <c r="AL1222" s="244"/>
      <c r="AM1222" s="244"/>
      <c r="AN1222" s="244"/>
      <c r="AO1222" s="244"/>
      <c r="AP1222" s="244"/>
      <c r="AQ1222" s="244"/>
      <c r="AR1222" s="244"/>
      <c r="AS1222" s="787"/>
    </row>
    <row r="1223" spans="1:45" ht="24" customHeight="1">
      <c r="B1223" s="1817"/>
      <c r="C1223" s="787" t="s">
        <v>4509</v>
      </c>
      <c r="D1223" s="787" t="s">
        <v>23007</v>
      </c>
      <c r="E1223" s="787" t="s">
        <v>14541</v>
      </c>
      <c r="F1223" s="787" t="s">
        <v>4509</v>
      </c>
      <c r="G1223" s="788">
        <v>3000</v>
      </c>
      <c r="H1223" s="787" t="s">
        <v>389</v>
      </c>
      <c r="I1223" s="787" t="s">
        <v>389</v>
      </c>
      <c r="J1223" s="787"/>
      <c r="K1223" s="244"/>
      <c r="L1223" s="244"/>
      <c r="M1223" s="244"/>
      <c r="N1223" s="244"/>
      <c r="O1223" s="244"/>
      <c r="P1223" s="244"/>
      <c r="Q1223" s="244"/>
      <c r="R1223" s="244"/>
      <c r="S1223" s="244"/>
      <c r="T1223" s="300">
        <v>2013</v>
      </c>
      <c r="U1223" s="244"/>
      <c r="V1223" s="244"/>
      <c r="W1223" s="244"/>
      <c r="X1223" s="244"/>
      <c r="Y1223" s="244"/>
      <c r="Z1223" s="244"/>
      <c r="AA1223" s="244"/>
      <c r="AB1223" s="244"/>
      <c r="AC1223" s="244"/>
      <c r="AD1223" s="244"/>
      <c r="AE1223" s="244"/>
      <c r="AF1223" s="244"/>
      <c r="AG1223" s="244"/>
      <c r="AH1223" s="244"/>
      <c r="AI1223" s="244"/>
      <c r="AJ1223" s="244"/>
      <c r="AK1223" s="244"/>
      <c r="AL1223" s="244"/>
      <c r="AM1223" s="244"/>
      <c r="AN1223" s="244"/>
      <c r="AO1223" s="244"/>
      <c r="AP1223" s="244"/>
      <c r="AQ1223" s="244"/>
      <c r="AR1223" s="244"/>
      <c r="AS1223" s="787"/>
    </row>
    <row r="1224" spans="1:45" ht="24" customHeight="1">
      <c r="A1224" s="1821"/>
      <c r="B1224" s="1817"/>
      <c r="C1224" s="787" t="s">
        <v>4509</v>
      </c>
      <c r="D1224" s="323" t="s">
        <v>23008</v>
      </c>
      <c r="E1224" s="787" t="s">
        <v>14542</v>
      </c>
      <c r="F1224" s="805" t="s">
        <v>4509</v>
      </c>
      <c r="G1224" s="788">
        <v>610</v>
      </c>
      <c r="H1224" s="787" t="s">
        <v>389</v>
      </c>
      <c r="I1224" s="787" t="s">
        <v>389</v>
      </c>
      <c r="J1224" s="787"/>
      <c r="K1224" s="244"/>
      <c r="L1224" s="244"/>
      <c r="M1224" s="244"/>
      <c r="N1224" s="244"/>
      <c r="O1224" s="244"/>
      <c r="P1224" s="244"/>
      <c r="Q1224" s="244"/>
      <c r="R1224" s="244"/>
      <c r="S1224" s="244"/>
      <c r="T1224" s="300">
        <v>2016</v>
      </c>
      <c r="U1224" s="244"/>
      <c r="V1224" s="244"/>
      <c r="W1224" s="244"/>
      <c r="X1224" s="244"/>
      <c r="Y1224" s="244"/>
      <c r="Z1224" s="244"/>
      <c r="AA1224" s="244"/>
      <c r="AB1224" s="244"/>
      <c r="AC1224" s="244"/>
      <c r="AD1224" s="244"/>
      <c r="AE1224" s="244"/>
      <c r="AF1224" s="244"/>
      <c r="AG1224" s="244"/>
      <c r="AH1224" s="244"/>
      <c r="AI1224" s="244"/>
      <c r="AJ1224" s="244"/>
      <c r="AK1224" s="244"/>
      <c r="AL1224" s="244"/>
      <c r="AM1224" s="244"/>
      <c r="AN1224" s="244"/>
      <c r="AO1224" s="244"/>
      <c r="AP1224" s="244"/>
      <c r="AQ1224" s="244"/>
      <c r="AR1224" s="244"/>
      <c r="AS1224" s="806"/>
    </row>
    <row r="1225" spans="1:45" ht="24" customHeight="1">
      <c r="A1225" s="1821"/>
      <c r="B1225" s="1817"/>
      <c r="C1225" s="787" t="s">
        <v>4509</v>
      </c>
      <c r="D1225" s="323" t="s">
        <v>23030</v>
      </c>
      <c r="E1225" s="787" t="s">
        <v>15923</v>
      </c>
      <c r="F1225" s="787" t="s">
        <v>4509</v>
      </c>
      <c r="G1225" s="788">
        <v>1046</v>
      </c>
      <c r="H1225" s="787" t="s">
        <v>389</v>
      </c>
      <c r="I1225" s="787" t="s">
        <v>389</v>
      </c>
      <c r="J1225" s="787"/>
      <c r="K1225" s="244"/>
      <c r="L1225" s="244"/>
      <c r="M1225" s="244"/>
      <c r="N1225" s="244"/>
      <c r="O1225" s="244"/>
      <c r="P1225" s="244"/>
      <c r="Q1225" s="244"/>
      <c r="R1225" s="244"/>
      <c r="S1225" s="244"/>
      <c r="T1225" s="300">
        <v>2022</v>
      </c>
      <c r="U1225" s="244"/>
      <c r="V1225" s="244"/>
      <c r="W1225" s="244"/>
      <c r="X1225" s="244"/>
      <c r="Y1225" s="244"/>
      <c r="Z1225" s="244"/>
      <c r="AA1225" s="244"/>
      <c r="AB1225" s="244"/>
      <c r="AC1225" s="244"/>
      <c r="AD1225" s="244"/>
      <c r="AE1225" s="244"/>
      <c r="AF1225" s="244"/>
      <c r="AG1225" s="244"/>
      <c r="AH1225" s="244"/>
      <c r="AI1225" s="244"/>
      <c r="AJ1225" s="244"/>
      <c r="AK1225" s="244"/>
      <c r="AL1225" s="244"/>
      <c r="AM1225" s="244"/>
      <c r="AN1225" s="244"/>
      <c r="AO1225" s="244"/>
      <c r="AP1225" s="244"/>
      <c r="AQ1225" s="244"/>
      <c r="AR1225" s="244"/>
      <c r="AS1225" s="787"/>
    </row>
    <row r="1226" spans="1:45" ht="24" customHeight="1">
      <c r="B1226" s="1817"/>
      <c r="C1226" s="787" t="s">
        <v>4509</v>
      </c>
      <c r="D1226" s="787" t="s">
        <v>23398</v>
      </c>
      <c r="E1226" s="787" t="s">
        <v>14544</v>
      </c>
      <c r="F1226" s="787" t="s">
        <v>4509</v>
      </c>
      <c r="G1226" s="788">
        <v>4526</v>
      </c>
      <c r="H1226" s="836">
        <v>114.73</v>
      </c>
      <c r="I1226" s="836">
        <v>114.73</v>
      </c>
      <c r="J1226" s="787"/>
      <c r="K1226" s="244"/>
      <c r="L1226" s="244"/>
      <c r="M1226" s="244"/>
      <c r="N1226" s="244"/>
      <c r="O1226" s="244"/>
      <c r="P1226" s="244"/>
      <c r="Q1226" s="244"/>
      <c r="R1226" s="244"/>
      <c r="S1226" s="244"/>
      <c r="T1226" s="300">
        <v>2021</v>
      </c>
      <c r="U1226" s="244"/>
      <c r="V1226" s="244"/>
      <c r="W1226" s="244"/>
      <c r="X1226" s="244"/>
      <c r="Y1226" s="244"/>
      <c r="Z1226" s="244"/>
      <c r="AA1226" s="244"/>
      <c r="AB1226" s="244"/>
      <c r="AC1226" s="244"/>
      <c r="AD1226" s="244"/>
      <c r="AE1226" s="244"/>
      <c r="AF1226" s="244"/>
      <c r="AG1226" s="244"/>
      <c r="AH1226" s="244"/>
      <c r="AI1226" s="244"/>
      <c r="AJ1226" s="244"/>
      <c r="AK1226" s="244"/>
      <c r="AL1226" s="244"/>
      <c r="AM1226" s="244"/>
      <c r="AN1226" s="244"/>
      <c r="AO1226" s="244"/>
      <c r="AP1226" s="244"/>
      <c r="AQ1226" s="244"/>
      <c r="AR1226" s="244"/>
      <c r="AS1226" s="787"/>
    </row>
    <row r="1227" spans="1:45" ht="24" customHeight="1">
      <c r="B1227" s="1817"/>
      <c r="C1227" s="787" t="s">
        <v>4509</v>
      </c>
      <c r="D1227" s="787" t="s">
        <v>23399</v>
      </c>
      <c r="E1227" s="787" t="s">
        <v>14545</v>
      </c>
      <c r="F1227" s="787" t="s">
        <v>4509</v>
      </c>
      <c r="G1227" s="788">
        <v>5140</v>
      </c>
      <c r="H1227" s="836" t="s">
        <v>389</v>
      </c>
      <c r="I1227" s="836" t="s">
        <v>389</v>
      </c>
      <c r="J1227" s="787"/>
      <c r="K1227" s="244"/>
      <c r="L1227" s="244"/>
      <c r="M1227" s="244"/>
      <c r="N1227" s="244"/>
      <c r="O1227" s="244"/>
      <c r="P1227" s="244"/>
      <c r="Q1227" s="244"/>
      <c r="R1227" s="244"/>
      <c r="S1227" s="244"/>
      <c r="T1227" s="300">
        <v>2012</v>
      </c>
      <c r="U1227" s="244"/>
      <c r="V1227" s="244"/>
      <c r="W1227" s="244"/>
      <c r="X1227" s="244"/>
      <c r="Y1227" s="244"/>
      <c r="Z1227" s="244"/>
      <c r="AA1227" s="244"/>
      <c r="AB1227" s="244"/>
      <c r="AC1227" s="244"/>
      <c r="AD1227" s="244"/>
      <c r="AE1227" s="244"/>
      <c r="AF1227" s="244"/>
      <c r="AG1227" s="244"/>
      <c r="AH1227" s="244"/>
      <c r="AI1227" s="244"/>
      <c r="AJ1227" s="244"/>
      <c r="AK1227" s="244"/>
      <c r="AL1227" s="244"/>
      <c r="AM1227" s="244"/>
      <c r="AN1227" s="244"/>
      <c r="AO1227" s="244"/>
      <c r="AP1227" s="244"/>
      <c r="AQ1227" s="244"/>
      <c r="AR1227" s="244"/>
      <c r="AS1227" s="787"/>
    </row>
    <row r="1228" spans="1:45" ht="24" customHeight="1">
      <c r="B1228" s="1817"/>
      <c r="C1228" s="787" t="s">
        <v>13043</v>
      </c>
      <c r="D1228" s="787"/>
      <c r="E1228" s="1816" t="s">
        <v>14550</v>
      </c>
      <c r="F1228" s="291" t="s">
        <v>14551</v>
      </c>
      <c r="G1228" s="788">
        <v>900</v>
      </c>
      <c r="H1228" s="787">
        <v>0</v>
      </c>
      <c r="I1228" s="787">
        <v>900</v>
      </c>
      <c r="J1228" s="787"/>
      <c r="K1228" s="244"/>
      <c r="L1228" s="244"/>
      <c r="M1228" s="244"/>
      <c r="N1228" s="244"/>
      <c r="O1228" s="244"/>
      <c r="P1228" s="244"/>
      <c r="Q1228" s="244"/>
      <c r="R1228" s="244"/>
      <c r="S1228" s="244"/>
      <c r="T1228" s="300"/>
      <c r="U1228" s="244"/>
      <c r="V1228" s="244"/>
      <c r="W1228" s="244"/>
      <c r="X1228" s="244"/>
      <c r="Y1228" s="244"/>
      <c r="Z1228" s="244"/>
      <c r="AA1228" s="244"/>
      <c r="AB1228" s="244"/>
      <c r="AC1228" s="244"/>
      <c r="AD1228" s="244"/>
      <c r="AE1228" s="244"/>
      <c r="AF1228" s="244"/>
      <c r="AG1228" s="244"/>
      <c r="AH1228" s="244"/>
      <c r="AI1228" s="244"/>
      <c r="AJ1228" s="244"/>
      <c r="AK1228" s="244"/>
      <c r="AL1228" s="244"/>
      <c r="AM1228" s="244"/>
      <c r="AN1228" s="244"/>
      <c r="AO1228" s="244"/>
      <c r="AP1228" s="244"/>
      <c r="AQ1228" s="244"/>
      <c r="AR1228" s="244"/>
      <c r="AS1228" s="787"/>
    </row>
    <row r="1229" spans="1:45" ht="24" customHeight="1">
      <c r="B1229" s="1817"/>
      <c r="C1229" s="787" t="s">
        <v>13043</v>
      </c>
      <c r="D1229" s="787"/>
      <c r="E1229" s="1816" t="s">
        <v>14552</v>
      </c>
      <c r="F1229" s="291" t="s">
        <v>14551</v>
      </c>
      <c r="G1229" s="788">
        <v>943</v>
      </c>
      <c r="H1229" s="787">
        <v>0</v>
      </c>
      <c r="I1229" s="787">
        <v>943</v>
      </c>
      <c r="J1229" s="787"/>
      <c r="K1229" s="244"/>
      <c r="L1229" s="244"/>
      <c r="M1229" s="244"/>
      <c r="N1229" s="244"/>
      <c r="O1229" s="244"/>
      <c r="P1229" s="244"/>
      <c r="Q1229" s="244"/>
      <c r="R1229" s="244"/>
      <c r="S1229" s="244"/>
      <c r="T1229" s="300"/>
      <c r="U1229" s="244"/>
      <c r="V1229" s="244"/>
      <c r="W1229" s="244"/>
      <c r="X1229" s="244"/>
      <c r="Y1229" s="244"/>
      <c r="Z1229" s="244"/>
      <c r="AA1229" s="244"/>
      <c r="AB1229" s="244"/>
      <c r="AC1229" s="244"/>
      <c r="AD1229" s="244"/>
      <c r="AE1229" s="244"/>
      <c r="AF1229" s="244"/>
      <c r="AG1229" s="244"/>
      <c r="AH1229" s="244"/>
      <c r="AI1229" s="244"/>
      <c r="AJ1229" s="244"/>
      <c r="AK1229" s="244"/>
      <c r="AL1229" s="244"/>
      <c r="AM1229" s="244"/>
      <c r="AN1229" s="244"/>
      <c r="AO1229" s="244"/>
      <c r="AP1229" s="244"/>
      <c r="AQ1229" s="244"/>
      <c r="AR1229" s="244"/>
      <c r="AS1229" s="806"/>
    </row>
    <row r="1230" spans="1:45" ht="24" customHeight="1">
      <c r="B1230" s="1817"/>
      <c r="C1230" s="787" t="s">
        <v>13043</v>
      </c>
      <c r="D1230" s="787"/>
      <c r="E1230" s="1816" t="s">
        <v>14553</v>
      </c>
      <c r="F1230" s="291" t="s">
        <v>14551</v>
      </c>
      <c r="G1230" s="788">
        <v>950</v>
      </c>
      <c r="H1230" s="787"/>
      <c r="I1230" s="787">
        <v>950</v>
      </c>
      <c r="J1230" s="787"/>
      <c r="K1230" s="244"/>
      <c r="L1230" s="244"/>
      <c r="M1230" s="244"/>
      <c r="N1230" s="244"/>
      <c r="O1230" s="244"/>
      <c r="P1230" s="244"/>
      <c r="Q1230" s="244"/>
      <c r="R1230" s="244"/>
      <c r="S1230" s="244"/>
      <c r="T1230" s="300">
        <v>2013</v>
      </c>
      <c r="U1230" s="244"/>
      <c r="V1230" s="244"/>
      <c r="W1230" s="244"/>
      <c r="X1230" s="244"/>
      <c r="Y1230" s="244"/>
      <c r="Z1230" s="244"/>
      <c r="AA1230" s="244"/>
      <c r="AB1230" s="244"/>
      <c r="AC1230" s="244"/>
      <c r="AD1230" s="244"/>
      <c r="AE1230" s="244"/>
      <c r="AF1230" s="244"/>
      <c r="AG1230" s="244"/>
      <c r="AH1230" s="244"/>
      <c r="AI1230" s="244"/>
      <c r="AJ1230" s="244"/>
      <c r="AK1230" s="244"/>
      <c r="AL1230" s="244"/>
      <c r="AM1230" s="244"/>
      <c r="AN1230" s="244"/>
      <c r="AO1230" s="244"/>
      <c r="AP1230" s="244"/>
      <c r="AQ1230" s="244"/>
      <c r="AR1230" s="244"/>
      <c r="AS1230" s="806"/>
    </row>
    <row r="1231" spans="1:45" ht="24" customHeight="1">
      <c r="B1231" s="1817"/>
      <c r="C1231" s="787" t="s">
        <v>13043</v>
      </c>
      <c r="D1231" s="787"/>
      <c r="E1231" s="1816" t="s">
        <v>14554</v>
      </c>
      <c r="F1231" s="291" t="s">
        <v>14555</v>
      </c>
      <c r="G1231" s="788">
        <v>900</v>
      </c>
      <c r="H1231" s="787"/>
      <c r="I1231" s="787">
        <v>900</v>
      </c>
      <c r="J1231" s="787"/>
      <c r="K1231" s="244"/>
      <c r="L1231" s="244"/>
      <c r="M1231" s="244"/>
      <c r="N1231" s="244"/>
      <c r="O1231" s="244"/>
      <c r="P1231" s="244"/>
      <c r="Q1231" s="244"/>
      <c r="R1231" s="244"/>
      <c r="S1231" s="244"/>
      <c r="T1231" s="300">
        <v>2013</v>
      </c>
      <c r="U1231" s="244"/>
      <c r="V1231" s="244"/>
      <c r="W1231" s="244"/>
      <c r="X1231" s="244"/>
      <c r="Y1231" s="244"/>
      <c r="Z1231" s="244"/>
      <c r="AA1231" s="244"/>
      <c r="AB1231" s="244"/>
      <c r="AC1231" s="244"/>
      <c r="AD1231" s="244"/>
      <c r="AE1231" s="244"/>
      <c r="AF1231" s="244"/>
      <c r="AG1231" s="244"/>
      <c r="AH1231" s="244"/>
      <c r="AI1231" s="244"/>
      <c r="AJ1231" s="244"/>
      <c r="AK1231" s="244"/>
      <c r="AL1231" s="244"/>
      <c r="AM1231" s="244"/>
      <c r="AN1231" s="244"/>
      <c r="AO1231" s="244"/>
      <c r="AP1231" s="244"/>
      <c r="AQ1231" s="244"/>
      <c r="AR1231" s="244"/>
      <c r="AS1231" s="806"/>
    </row>
    <row r="1232" spans="1:45" ht="24" customHeight="1">
      <c r="B1232" s="1817"/>
      <c r="C1232" s="787" t="s">
        <v>13043</v>
      </c>
      <c r="D1232" s="787"/>
      <c r="E1232" s="1816" t="s">
        <v>14557</v>
      </c>
      <c r="F1232" s="291" t="s">
        <v>14558</v>
      </c>
      <c r="G1232" s="788">
        <v>1200</v>
      </c>
      <c r="H1232" s="787"/>
      <c r="I1232" s="787">
        <v>1200</v>
      </c>
      <c r="J1232" s="787"/>
      <c r="K1232" s="244"/>
      <c r="L1232" s="244"/>
      <c r="M1232" s="244"/>
      <c r="N1232" s="244"/>
      <c r="O1232" s="244"/>
      <c r="P1232" s="244"/>
      <c r="Q1232" s="244"/>
      <c r="R1232" s="244"/>
      <c r="S1232" s="244"/>
      <c r="T1232" s="300">
        <v>2010</v>
      </c>
      <c r="U1232" s="244"/>
      <c r="V1232" s="244"/>
      <c r="W1232" s="244"/>
      <c r="X1232" s="244"/>
      <c r="Y1232" s="244"/>
      <c r="Z1232" s="244"/>
      <c r="AA1232" s="244"/>
      <c r="AB1232" s="244"/>
      <c r="AC1232" s="244"/>
      <c r="AD1232" s="244"/>
      <c r="AE1232" s="244"/>
      <c r="AF1232" s="244"/>
      <c r="AG1232" s="244"/>
      <c r="AH1232" s="244"/>
      <c r="AI1232" s="244"/>
      <c r="AJ1232" s="244"/>
      <c r="AK1232" s="244"/>
      <c r="AL1232" s="244"/>
      <c r="AM1232" s="244"/>
      <c r="AN1232" s="244"/>
      <c r="AO1232" s="244"/>
      <c r="AP1232" s="244"/>
      <c r="AQ1232" s="244"/>
      <c r="AR1232" s="244"/>
      <c r="AS1232" s="806"/>
    </row>
    <row r="1233" spans="2:47" ht="24" customHeight="1">
      <c r="B1233" s="1817"/>
      <c r="C1233" s="787" t="s">
        <v>13043</v>
      </c>
      <c r="D1233" s="787"/>
      <c r="E1233" s="1816" t="s">
        <v>18449</v>
      </c>
      <c r="F1233" s="291" t="s">
        <v>14559</v>
      </c>
      <c r="G1233" s="788">
        <v>830</v>
      </c>
      <c r="H1233" s="787"/>
      <c r="I1233" s="787">
        <v>830</v>
      </c>
      <c r="J1233" s="787"/>
      <c r="K1233" s="244"/>
      <c r="L1233" s="244"/>
      <c r="M1233" s="244"/>
      <c r="N1233" s="244"/>
      <c r="O1233" s="244"/>
      <c r="P1233" s="244"/>
      <c r="Q1233" s="244"/>
      <c r="R1233" s="244"/>
      <c r="S1233" s="244"/>
      <c r="T1233" s="300">
        <v>2014</v>
      </c>
      <c r="U1233" s="244"/>
      <c r="V1233" s="244"/>
      <c r="W1233" s="244"/>
      <c r="X1233" s="244"/>
      <c r="Y1233" s="244"/>
      <c r="Z1233" s="244"/>
      <c r="AA1233" s="244"/>
      <c r="AB1233" s="244"/>
      <c r="AC1233" s="244"/>
      <c r="AD1233" s="244"/>
      <c r="AE1233" s="244"/>
      <c r="AF1233" s="244"/>
      <c r="AG1233" s="244"/>
      <c r="AH1233" s="244"/>
      <c r="AI1233" s="244"/>
      <c r="AJ1233" s="244"/>
      <c r="AK1233" s="244"/>
      <c r="AL1233" s="244"/>
      <c r="AM1233" s="244"/>
      <c r="AN1233" s="244"/>
      <c r="AO1233" s="244"/>
      <c r="AP1233" s="244"/>
      <c r="AQ1233" s="244"/>
      <c r="AR1233" s="244"/>
      <c r="AS1233" s="806"/>
    </row>
    <row r="1234" spans="2:47" ht="24" customHeight="1">
      <c r="B1234" s="1817"/>
      <c r="C1234" s="787" t="s">
        <v>13043</v>
      </c>
      <c r="D1234" s="787"/>
      <c r="E1234" s="1816" t="s">
        <v>14560</v>
      </c>
      <c r="F1234" s="291" t="s">
        <v>14561</v>
      </c>
      <c r="G1234" s="788">
        <v>714</v>
      </c>
      <c r="H1234" s="787"/>
      <c r="I1234" s="787">
        <v>714</v>
      </c>
      <c r="J1234" s="787"/>
      <c r="K1234" s="244"/>
      <c r="L1234" s="244"/>
      <c r="M1234" s="244"/>
      <c r="N1234" s="244"/>
      <c r="O1234" s="244"/>
      <c r="P1234" s="244"/>
      <c r="Q1234" s="244"/>
      <c r="R1234" s="244"/>
      <c r="S1234" s="244"/>
      <c r="T1234" s="300">
        <v>2013</v>
      </c>
      <c r="U1234" s="244"/>
      <c r="V1234" s="244"/>
      <c r="W1234" s="244"/>
      <c r="X1234" s="244"/>
      <c r="Y1234" s="244"/>
      <c r="Z1234" s="244"/>
      <c r="AA1234" s="244"/>
      <c r="AB1234" s="244"/>
      <c r="AC1234" s="244"/>
      <c r="AD1234" s="244"/>
      <c r="AE1234" s="244"/>
      <c r="AF1234" s="244"/>
      <c r="AG1234" s="244"/>
      <c r="AH1234" s="244"/>
      <c r="AI1234" s="244"/>
      <c r="AJ1234" s="244"/>
      <c r="AK1234" s="244"/>
      <c r="AL1234" s="244"/>
      <c r="AM1234" s="244"/>
      <c r="AN1234" s="244"/>
      <c r="AO1234" s="244"/>
      <c r="AP1234" s="244"/>
      <c r="AQ1234" s="244"/>
      <c r="AR1234" s="244"/>
      <c r="AS1234" s="806"/>
    </row>
    <row r="1235" spans="2:47" ht="24" customHeight="1">
      <c r="B1235" s="1817"/>
      <c r="C1235" s="787" t="s">
        <v>13043</v>
      </c>
      <c r="D1235" s="787"/>
      <c r="E1235" s="1816" t="s">
        <v>14562</v>
      </c>
      <c r="F1235" s="291" t="s">
        <v>14561</v>
      </c>
      <c r="G1235" s="788">
        <v>1320</v>
      </c>
      <c r="H1235" s="787"/>
      <c r="I1235" s="787">
        <v>1320</v>
      </c>
      <c r="J1235" s="787"/>
      <c r="K1235" s="244"/>
      <c r="L1235" s="244"/>
      <c r="M1235" s="244"/>
      <c r="N1235" s="244"/>
      <c r="O1235" s="244"/>
      <c r="P1235" s="244"/>
      <c r="Q1235" s="244"/>
      <c r="R1235" s="244"/>
      <c r="S1235" s="244"/>
      <c r="T1235" s="300">
        <v>2013</v>
      </c>
      <c r="U1235" s="244"/>
      <c r="V1235" s="244"/>
      <c r="W1235" s="244"/>
      <c r="X1235" s="244"/>
      <c r="Y1235" s="244"/>
      <c r="Z1235" s="244"/>
      <c r="AA1235" s="244"/>
      <c r="AB1235" s="244"/>
      <c r="AC1235" s="244"/>
      <c r="AD1235" s="244"/>
      <c r="AE1235" s="244"/>
      <c r="AF1235" s="244"/>
      <c r="AG1235" s="244"/>
      <c r="AH1235" s="244"/>
      <c r="AI1235" s="244"/>
      <c r="AJ1235" s="244"/>
      <c r="AK1235" s="244"/>
      <c r="AL1235" s="244"/>
      <c r="AM1235" s="244"/>
      <c r="AN1235" s="244"/>
      <c r="AO1235" s="244"/>
      <c r="AP1235" s="244"/>
      <c r="AQ1235" s="244"/>
      <c r="AR1235" s="244"/>
      <c r="AS1235" s="806"/>
    </row>
    <row r="1236" spans="2:47" ht="24" customHeight="1">
      <c r="B1236" s="1817"/>
      <c r="C1236" s="787" t="s">
        <v>13043</v>
      </c>
      <c r="D1236" s="787"/>
      <c r="E1236" s="1816" t="s">
        <v>14563</v>
      </c>
      <c r="F1236" s="291" t="s">
        <v>14564</v>
      </c>
      <c r="G1236" s="788">
        <v>512</v>
      </c>
      <c r="H1236" s="787"/>
      <c r="I1236" s="787">
        <v>512</v>
      </c>
      <c r="J1236" s="787"/>
      <c r="K1236" s="244"/>
      <c r="L1236" s="244"/>
      <c r="M1236" s="244"/>
      <c r="N1236" s="244"/>
      <c r="O1236" s="244"/>
      <c r="P1236" s="244"/>
      <c r="Q1236" s="244"/>
      <c r="R1236" s="244"/>
      <c r="S1236" s="244"/>
      <c r="T1236" s="300">
        <v>2010</v>
      </c>
      <c r="U1236" s="244"/>
      <c r="V1236" s="244"/>
      <c r="W1236" s="244"/>
      <c r="X1236" s="244"/>
      <c r="Y1236" s="244"/>
      <c r="Z1236" s="244"/>
      <c r="AA1236" s="244"/>
      <c r="AB1236" s="244"/>
      <c r="AC1236" s="244"/>
      <c r="AD1236" s="244"/>
      <c r="AE1236" s="244"/>
      <c r="AF1236" s="244"/>
      <c r="AG1236" s="244"/>
      <c r="AH1236" s="244"/>
      <c r="AI1236" s="244"/>
      <c r="AJ1236" s="244"/>
      <c r="AK1236" s="244"/>
      <c r="AL1236" s="244"/>
      <c r="AM1236" s="244"/>
      <c r="AN1236" s="244"/>
      <c r="AO1236" s="244"/>
      <c r="AP1236" s="244"/>
      <c r="AQ1236" s="244"/>
      <c r="AR1236" s="244"/>
      <c r="AS1236" s="806"/>
    </row>
    <row r="1237" spans="2:47" ht="24" customHeight="1">
      <c r="B1237" s="1817"/>
      <c r="C1237" s="787" t="s">
        <v>13043</v>
      </c>
      <c r="D1237" s="787"/>
      <c r="E1237" s="1816" t="s">
        <v>14565</v>
      </c>
      <c r="F1237" s="291" t="s">
        <v>14566</v>
      </c>
      <c r="G1237" s="788">
        <v>900</v>
      </c>
      <c r="H1237" s="787"/>
      <c r="I1237" s="787">
        <v>900</v>
      </c>
      <c r="J1237" s="787"/>
      <c r="K1237" s="244"/>
      <c r="L1237" s="244"/>
      <c r="M1237" s="244"/>
      <c r="N1237" s="244"/>
      <c r="O1237" s="244"/>
      <c r="P1237" s="244"/>
      <c r="Q1237" s="244"/>
      <c r="R1237" s="244"/>
      <c r="S1237" s="244"/>
      <c r="T1237" s="300">
        <v>2013</v>
      </c>
      <c r="U1237" s="244"/>
      <c r="V1237" s="244"/>
      <c r="W1237" s="244"/>
      <c r="X1237" s="244"/>
      <c r="Y1237" s="244"/>
      <c r="Z1237" s="244"/>
      <c r="AA1237" s="244"/>
      <c r="AB1237" s="244"/>
      <c r="AC1237" s="244"/>
      <c r="AD1237" s="244"/>
      <c r="AE1237" s="244"/>
      <c r="AF1237" s="244"/>
      <c r="AG1237" s="244"/>
      <c r="AH1237" s="244"/>
      <c r="AI1237" s="244"/>
      <c r="AJ1237" s="244"/>
      <c r="AK1237" s="244"/>
      <c r="AL1237" s="244"/>
      <c r="AM1237" s="244"/>
      <c r="AN1237" s="244"/>
      <c r="AO1237" s="244"/>
      <c r="AP1237" s="244"/>
      <c r="AQ1237" s="244"/>
      <c r="AR1237" s="244"/>
      <c r="AS1237" s="806"/>
    </row>
    <row r="1238" spans="2:47" ht="24" customHeight="1">
      <c r="B1238" s="1817"/>
      <c r="C1238" s="787" t="s">
        <v>13043</v>
      </c>
      <c r="D1238" s="787"/>
      <c r="E1238" s="1816" t="s">
        <v>14567</v>
      </c>
      <c r="F1238" s="291" t="s">
        <v>14566</v>
      </c>
      <c r="G1238" s="788">
        <v>495</v>
      </c>
      <c r="H1238" s="787"/>
      <c r="I1238" s="787">
        <v>495</v>
      </c>
      <c r="J1238" s="787"/>
      <c r="K1238" s="244"/>
      <c r="L1238" s="244"/>
      <c r="M1238" s="244"/>
      <c r="N1238" s="244"/>
      <c r="O1238" s="244"/>
      <c r="P1238" s="244"/>
      <c r="Q1238" s="244"/>
      <c r="R1238" s="244"/>
      <c r="S1238" s="244"/>
      <c r="T1238" s="300">
        <v>2010</v>
      </c>
      <c r="U1238" s="244"/>
      <c r="V1238" s="244"/>
      <c r="W1238" s="244"/>
      <c r="X1238" s="244"/>
      <c r="Y1238" s="244"/>
      <c r="Z1238" s="244"/>
      <c r="AA1238" s="244"/>
      <c r="AB1238" s="244"/>
      <c r="AC1238" s="244"/>
      <c r="AD1238" s="244"/>
      <c r="AE1238" s="244"/>
      <c r="AF1238" s="244"/>
      <c r="AG1238" s="244"/>
      <c r="AH1238" s="244"/>
      <c r="AI1238" s="244"/>
      <c r="AJ1238" s="244"/>
      <c r="AK1238" s="244"/>
      <c r="AL1238" s="244"/>
      <c r="AM1238" s="244"/>
      <c r="AN1238" s="244"/>
      <c r="AO1238" s="244"/>
      <c r="AP1238" s="244"/>
      <c r="AQ1238" s="244"/>
      <c r="AR1238" s="244"/>
      <c r="AS1238" s="806"/>
    </row>
    <row r="1239" spans="2:47" ht="24" customHeight="1">
      <c r="B1239" s="1817"/>
      <c r="C1239" s="787" t="s">
        <v>13043</v>
      </c>
      <c r="D1239" s="787"/>
      <c r="E1239" s="1816" t="s">
        <v>15925</v>
      </c>
      <c r="F1239" s="291" t="s">
        <v>14566</v>
      </c>
      <c r="G1239" s="788">
        <v>636</v>
      </c>
      <c r="H1239" s="787"/>
      <c r="I1239" s="787">
        <v>636</v>
      </c>
      <c r="J1239" s="787"/>
      <c r="K1239" s="244"/>
      <c r="L1239" s="244"/>
      <c r="M1239" s="244"/>
      <c r="N1239" s="244"/>
      <c r="O1239" s="244"/>
      <c r="P1239" s="244"/>
      <c r="Q1239" s="244"/>
      <c r="R1239" s="244"/>
      <c r="S1239" s="244"/>
      <c r="T1239" s="300">
        <v>2021</v>
      </c>
      <c r="U1239" s="244"/>
      <c r="V1239" s="244"/>
      <c r="W1239" s="244"/>
      <c r="X1239" s="244"/>
      <c r="Y1239" s="244"/>
      <c r="Z1239" s="244"/>
      <c r="AA1239" s="244"/>
      <c r="AB1239" s="244"/>
      <c r="AC1239" s="244"/>
      <c r="AD1239" s="244"/>
      <c r="AE1239" s="244"/>
      <c r="AF1239" s="244"/>
      <c r="AG1239" s="244"/>
      <c r="AH1239" s="244"/>
      <c r="AI1239" s="244"/>
      <c r="AJ1239" s="244"/>
      <c r="AK1239" s="244"/>
      <c r="AL1239" s="244"/>
      <c r="AM1239" s="244"/>
      <c r="AN1239" s="244"/>
      <c r="AO1239" s="244"/>
      <c r="AP1239" s="244"/>
      <c r="AQ1239" s="244"/>
      <c r="AR1239" s="244"/>
      <c r="AS1239" s="806"/>
    </row>
    <row r="1240" spans="2:47" ht="24" customHeight="1">
      <c r="B1240" s="1817"/>
      <c r="C1240" s="787" t="s">
        <v>13043</v>
      </c>
      <c r="D1240" s="787"/>
      <c r="E1240" s="1816" t="s">
        <v>14568</v>
      </c>
      <c r="F1240" s="291" t="s">
        <v>6690</v>
      </c>
      <c r="G1240" s="788">
        <v>600</v>
      </c>
      <c r="H1240" s="787"/>
      <c r="I1240" s="787">
        <v>600</v>
      </c>
      <c r="J1240" s="787"/>
      <c r="K1240" s="244"/>
      <c r="L1240" s="244"/>
      <c r="M1240" s="244"/>
      <c r="N1240" s="244"/>
      <c r="O1240" s="244"/>
      <c r="P1240" s="244"/>
      <c r="Q1240" s="244"/>
      <c r="R1240" s="244"/>
      <c r="S1240" s="244"/>
      <c r="T1240" s="300">
        <v>2010</v>
      </c>
      <c r="U1240" s="244"/>
      <c r="V1240" s="244"/>
      <c r="W1240" s="244"/>
      <c r="X1240" s="244"/>
      <c r="Y1240" s="244"/>
      <c r="Z1240" s="244"/>
      <c r="AA1240" s="244"/>
      <c r="AB1240" s="244"/>
      <c r="AC1240" s="244"/>
      <c r="AD1240" s="244"/>
      <c r="AE1240" s="244"/>
      <c r="AF1240" s="244"/>
      <c r="AG1240" s="244"/>
      <c r="AH1240" s="244"/>
      <c r="AI1240" s="244"/>
      <c r="AJ1240" s="244"/>
      <c r="AK1240" s="244"/>
      <c r="AL1240" s="244"/>
      <c r="AM1240" s="244"/>
      <c r="AN1240" s="244"/>
      <c r="AO1240" s="244"/>
      <c r="AP1240" s="244"/>
      <c r="AQ1240" s="244"/>
      <c r="AR1240" s="244"/>
      <c r="AS1240" s="806"/>
    </row>
    <row r="1241" spans="2:47" ht="24" customHeight="1">
      <c r="B1241" s="1817"/>
      <c r="C1241" s="787" t="s">
        <v>13043</v>
      </c>
      <c r="D1241" s="787"/>
      <c r="E1241" s="1816" t="s">
        <v>18450</v>
      </c>
      <c r="F1241" s="291" t="s">
        <v>14569</v>
      </c>
      <c r="G1241" s="788">
        <v>1138</v>
      </c>
      <c r="H1241" s="787"/>
      <c r="I1241" s="787">
        <v>1138</v>
      </c>
      <c r="J1241" s="787"/>
      <c r="K1241" s="244"/>
      <c r="L1241" s="244"/>
      <c r="M1241" s="244"/>
      <c r="N1241" s="244"/>
      <c r="O1241" s="244"/>
      <c r="P1241" s="244"/>
      <c r="Q1241" s="244"/>
      <c r="R1241" s="244"/>
      <c r="S1241" s="244"/>
      <c r="T1241" s="300">
        <v>2021</v>
      </c>
      <c r="U1241" s="244"/>
      <c r="V1241" s="244"/>
      <c r="W1241" s="244"/>
      <c r="X1241" s="244"/>
      <c r="Y1241" s="244"/>
      <c r="Z1241" s="244"/>
      <c r="AA1241" s="244"/>
      <c r="AB1241" s="244"/>
      <c r="AC1241" s="244"/>
      <c r="AD1241" s="244"/>
      <c r="AE1241" s="244"/>
      <c r="AF1241" s="244"/>
      <c r="AG1241" s="244"/>
      <c r="AH1241" s="244"/>
      <c r="AI1241" s="244"/>
      <c r="AJ1241" s="244"/>
      <c r="AK1241" s="244"/>
      <c r="AL1241" s="244"/>
      <c r="AM1241" s="244"/>
      <c r="AN1241" s="244"/>
      <c r="AO1241" s="244"/>
      <c r="AP1241" s="244"/>
      <c r="AQ1241" s="244"/>
      <c r="AR1241" s="244"/>
      <c r="AS1241" s="787"/>
    </row>
    <row r="1242" spans="2:47" ht="24" customHeight="1">
      <c r="B1242" s="1817"/>
      <c r="C1242" s="787" t="s">
        <v>4511</v>
      </c>
      <c r="D1242" s="787"/>
      <c r="E1242" s="787" t="s">
        <v>15927</v>
      </c>
      <c r="F1242" s="787" t="s">
        <v>14546</v>
      </c>
      <c r="G1242" s="788">
        <v>4000</v>
      </c>
      <c r="H1242" s="787"/>
      <c r="I1242" s="787">
        <v>4000</v>
      </c>
      <c r="J1242" s="787"/>
      <c r="K1242" s="244"/>
      <c r="L1242" s="244"/>
      <c r="M1242" s="244"/>
      <c r="N1242" s="244"/>
      <c r="O1242" s="244"/>
      <c r="P1242" s="244"/>
      <c r="Q1242" s="244"/>
      <c r="R1242" s="244"/>
      <c r="S1242" s="244"/>
      <c r="T1242" s="300"/>
      <c r="U1242" s="244"/>
      <c r="V1242" s="244"/>
      <c r="W1242" s="244"/>
      <c r="X1242" s="244"/>
      <c r="Y1242" s="244"/>
      <c r="Z1242" s="244"/>
      <c r="AA1242" s="244"/>
      <c r="AB1242" s="244"/>
      <c r="AC1242" s="244"/>
      <c r="AD1242" s="244"/>
      <c r="AE1242" s="244"/>
      <c r="AF1242" s="244"/>
      <c r="AG1242" s="244"/>
      <c r="AH1242" s="244"/>
      <c r="AI1242" s="244"/>
      <c r="AJ1242" s="244"/>
      <c r="AK1242" s="244"/>
      <c r="AL1242" s="244"/>
      <c r="AM1242" s="244"/>
      <c r="AN1242" s="244"/>
      <c r="AO1242" s="244"/>
      <c r="AP1242" s="244"/>
      <c r="AQ1242" s="244"/>
      <c r="AR1242" s="244"/>
      <c r="AS1242" s="787" t="s">
        <v>14570</v>
      </c>
    </row>
    <row r="1243" spans="2:47" ht="24" customHeight="1">
      <c r="B1243" s="1817"/>
      <c r="C1243" s="787" t="s">
        <v>4511</v>
      </c>
      <c r="D1243" s="787"/>
      <c r="E1243" s="787" t="s">
        <v>17131</v>
      </c>
      <c r="F1243" s="787" t="s">
        <v>14546</v>
      </c>
      <c r="G1243" s="788">
        <v>4417</v>
      </c>
      <c r="H1243" s="787">
        <v>4417</v>
      </c>
      <c r="I1243" s="787">
        <v>4417</v>
      </c>
      <c r="J1243" s="787"/>
      <c r="K1243" s="244"/>
      <c r="L1243" s="244"/>
      <c r="M1243" s="244"/>
      <c r="N1243" s="244"/>
      <c r="O1243" s="244">
        <v>300</v>
      </c>
      <c r="P1243" s="244"/>
      <c r="Q1243" s="244" t="s">
        <v>2004</v>
      </c>
      <c r="R1243" s="244"/>
      <c r="S1243" s="244"/>
      <c r="T1243" s="300">
        <v>2021</v>
      </c>
      <c r="U1243" s="244"/>
      <c r="V1243" s="244"/>
      <c r="W1243" s="244"/>
      <c r="X1243" s="244"/>
      <c r="Y1243" s="244"/>
      <c r="Z1243" s="244"/>
      <c r="AA1243" s="244"/>
      <c r="AB1243" s="244"/>
      <c r="AC1243" s="244"/>
      <c r="AD1243" s="244"/>
      <c r="AE1243" s="244"/>
      <c r="AF1243" s="244"/>
      <c r="AG1243" s="244"/>
      <c r="AH1243" s="244"/>
      <c r="AI1243" s="244"/>
      <c r="AJ1243" s="244"/>
      <c r="AK1243" s="244"/>
      <c r="AL1243" s="244"/>
      <c r="AM1243" s="244"/>
      <c r="AN1243" s="244"/>
      <c r="AO1243" s="244"/>
      <c r="AP1243" s="244"/>
      <c r="AQ1243" s="244"/>
      <c r="AR1243" s="244"/>
      <c r="AS1243" s="787" t="s">
        <v>16114</v>
      </c>
    </row>
    <row r="1244" spans="2:47" s="1821" customFormat="1" ht="24" customHeight="1">
      <c r="B1244" s="1834" t="s">
        <v>91</v>
      </c>
      <c r="C1244" s="318" t="s">
        <v>2001</v>
      </c>
      <c r="D1244" s="318"/>
      <c r="E1244" s="315">
        <f>COUNTA(E1245:E1289)</f>
        <v>45</v>
      </c>
      <c r="F1244" s="318" t="s">
        <v>1790</v>
      </c>
      <c r="G1244" s="318">
        <f>SUM(G1245:G1289)</f>
        <v>1528489.3940000001</v>
      </c>
      <c r="H1244" s="318">
        <f>SUM(H1245:H1289)</f>
        <v>16675.244999999999</v>
      </c>
      <c r="I1244" s="318">
        <f>SUM(I1245:I1289)</f>
        <v>88204.095000000001</v>
      </c>
      <c r="J1244" s="318"/>
      <c r="K1244" s="318"/>
      <c r="L1244" s="318"/>
      <c r="M1244" s="318"/>
      <c r="N1244" s="318"/>
      <c r="O1244" s="318"/>
      <c r="P1244" s="318"/>
      <c r="Q1244" s="372"/>
      <c r="R1244" s="372"/>
      <c r="S1244" s="314"/>
      <c r="T1244" s="300"/>
      <c r="U1244" s="372"/>
      <c r="V1244" s="372"/>
      <c r="W1244" s="372"/>
      <c r="X1244" s="372"/>
      <c r="Y1244" s="372"/>
      <c r="Z1244" s="314"/>
      <c r="AA1244" s="318"/>
      <c r="AB1244" s="318"/>
      <c r="AC1244" s="318"/>
      <c r="AD1244" s="318"/>
      <c r="AE1244" s="318"/>
      <c r="AF1244" s="318"/>
      <c r="AG1244" s="318"/>
      <c r="AH1244" s="318"/>
      <c r="AI1244" s="318"/>
      <c r="AJ1244" s="318"/>
      <c r="AK1244" s="318"/>
      <c r="AL1244" s="318"/>
      <c r="AM1244" s="318"/>
      <c r="AN1244" s="318"/>
      <c r="AO1244" s="318"/>
      <c r="AP1244" s="318"/>
      <c r="AQ1244" s="318"/>
      <c r="AR1244" s="318"/>
      <c r="AS1244" s="318"/>
    </row>
    <row r="1245" spans="2:47" ht="24" customHeight="1">
      <c r="B1245" s="1817"/>
      <c r="C1245" s="244" t="s">
        <v>4942</v>
      </c>
      <c r="D1245" s="244" t="s">
        <v>23408</v>
      </c>
      <c r="E1245" s="244" t="s">
        <v>11437</v>
      </c>
      <c r="F1245" s="244" t="s">
        <v>9710</v>
      </c>
      <c r="G1245" s="244">
        <v>76969</v>
      </c>
      <c r="H1245" s="244">
        <v>475</v>
      </c>
      <c r="I1245" s="244">
        <v>134</v>
      </c>
      <c r="J1245" s="244">
        <v>30</v>
      </c>
      <c r="K1245" s="244">
        <v>16</v>
      </c>
      <c r="L1245" s="244"/>
      <c r="M1245" s="244"/>
      <c r="N1245" s="244"/>
      <c r="O1245" s="244"/>
      <c r="P1245" s="244"/>
      <c r="Q1245" s="244"/>
      <c r="R1245" s="244"/>
      <c r="S1245" s="244"/>
      <c r="T1245" s="300">
        <v>2008</v>
      </c>
      <c r="U1245" s="244"/>
      <c r="V1245" s="244"/>
      <c r="W1245" s="244"/>
      <c r="X1245" s="244"/>
      <c r="Y1245" s="244"/>
      <c r="Z1245" s="241"/>
      <c r="AA1245" s="244"/>
      <c r="AB1245" s="244"/>
      <c r="AC1245" s="244"/>
      <c r="AD1245" s="244"/>
      <c r="AE1245" s="244"/>
      <c r="AF1245" s="244"/>
      <c r="AG1245" s="244"/>
      <c r="AH1245" s="244"/>
      <c r="AI1245" s="244"/>
      <c r="AJ1245" s="244"/>
      <c r="AK1245" s="244"/>
      <c r="AL1245" s="244"/>
      <c r="AM1245" s="244"/>
      <c r="AN1245" s="244"/>
      <c r="AO1245" s="244"/>
      <c r="AP1245" s="244"/>
      <c r="AQ1245" s="244"/>
      <c r="AR1245" s="244"/>
      <c r="AS1245" s="244"/>
    </row>
    <row r="1246" spans="2:47" ht="24" customHeight="1">
      <c r="B1246" s="1817"/>
      <c r="C1246" s="228" t="s">
        <v>4942</v>
      </c>
      <c r="D1246" s="228" t="s">
        <v>23408</v>
      </c>
      <c r="E1246" s="228" t="s">
        <v>11438</v>
      </c>
      <c r="F1246" s="228" t="s">
        <v>9710</v>
      </c>
      <c r="G1246" s="228"/>
      <c r="H1246" s="228">
        <v>856</v>
      </c>
      <c r="I1246" s="228">
        <v>1338</v>
      </c>
      <c r="J1246" s="228">
        <v>22</v>
      </c>
      <c r="K1246" s="228">
        <v>5</v>
      </c>
      <c r="L1246" s="228"/>
      <c r="M1246" s="228"/>
      <c r="N1246" s="228">
        <v>117</v>
      </c>
      <c r="O1246" s="228"/>
      <c r="P1246" s="228"/>
      <c r="Q1246" s="373"/>
      <c r="R1246" s="373"/>
      <c r="S1246" s="227"/>
      <c r="T1246" s="300">
        <v>2018</v>
      </c>
      <c r="U1246" s="373"/>
      <c r="V1246" s="373"/>
      <c r="W1246" s="373"/>
      <c r="X1246" s="373"/>
      <c r="Y1246" s="373"/>
      <c r="Z1246" s="227">
        <v>568</v>
      </c>
      <c r="AA1246" s="228"/>
      <c r="AB1246" s="228"/>
      <c r="AC1246" s="228"/>
      <c r="AD1246" s="228"/>
      <c r="AE1246" s="228"/>
      <c r="AF1246" s="228"/>
      <c r="AG1246" s="228"/>
      <c r="AH1246" s="228"/>
      <c r="AI1246" s="228"/>
      <c r="AJ1246" s="228"/>
      <c r="AK1246" s="228"/>
      <c r="AL1246" s="228"/>
      <c r="AM1246" s="228"/>
      <c r="AN1246" s="228"/>
      <c r="AO1246" s="228"/>
      <c r="AP1246" s="228"/>
      <c r="AQ1246" s="228"/>
      <c r="AR1246" s="228"/>
      <c r="AS1246" s="228" t="s">
        <v>11439</v>
      </c>
    </row>
    <row r="1247" spans="2:47" ht="24" customHeight="1">
      <c r="B1247" s="1817"/>
      <c r="C1247" s="228" t="s">
        <v>4942</v>
      </c>
      <c r="D1247" s="228" t="s">
        <v>23408</v>
      </c>
      <c r="E1247" s="228" t="s">
        <v>15928</v>
      </c>
      <c r="F1247" s="228" t="s">
        <v>9710</v>
      </c>
      <c r="G1247" s="228"/>
      <c r="H1247" s="228"/>
      <c r="I1247" s="228">
        <v>1375</v>
      </c>
      <c r="J1247" s="228">
        <v>19</v>
      </c>
      <c r="K1247" s="228">
        <v>32</v>
      </c>
      <c r="L1247" s="228"/>
      <c r="M1247" s="228"/>
      <c r="N1247" s="228">
        <v>608</v>
      </c>
      <c r="O1247" s="228"/>
      <c r="P1247" s="228"/>
      <c r="Q1247" s="373"/>
      <c r="R1247" s="244"/>
      <c r="S1247" s="244"/>
      <c r="T1247" s="300">
        <v>2018</v>
      </c>
      <c r="U1247" s="244"/>
      <c r="V1247" s="244"/>
      <c r="W1247" s="244"/>
      <c r="X1247" s="244"/>
      <c r="Y1247" s="244"/>
      <c r="Z1247" s="227">
        <v>119</v>
      </c>
      <c r="AA1247" s="228"/>
      <c r="AB1247" s="228"/>
      <c r="AC1247" s="228"/>
      <c r="AD1247" s="228"/>
      <c r="AE1247" s="228"/>
      <c r="AF1247" s="228"/>
      <c r="AG1247" s="228"/>
      <c r="AH1247" s="228"/>
      <c r="AI1247" s="228"/>
      <c r="AJ1247" s="228"/>
      <c r="AK1247" s="228"/>
      <c r="AL1247" s="228"/>
      <c r="AM1247" s="228"/>
      <c r="AN1247" s="228"/>
      <c r="AO1247" s="228"/>
      <c r="AP1247" s="228"/>
      <c r="AQ1247" s="228"/>
      <c r="AR1247" s="228"/>
      <c r="AS1247" s="228" t="s">
        <v>3111</v>
      </c>
      <c r="AU1247" s="1851"/>
    </row>
    <row r="1248" spans="2:47" ht="24" customHeight="1">
      <c r="B1248" s="1817"/>
      <c r="C1248" s="228" t="s">
        <v>2019</v>
      </c>
      <c r="D1248" s="244" t="s">
        <v>23990</v>
      </c>
      <c r="E1248" s="228" t="s">
        <v>15929</v>
      </c>
      <c r="F1248" s="228" t="s">
        <v>2019</v>
      </c>
      <c r="G1248" s="228">
        <v>1088</v>
      </c>
      <c r="H1248" s="228"/>
      <c r="I1248" s="228"/>
      <c r="J1248" s="228"/>
      <c r="K1248" s="228"/>
      <c r="L1248" s="228"/>
      <c r="M1248" s="228"/>
      <c r="N1248" s="228"/>
      <c r="O1248" s="228"/>
      <c r="P1248" s="228"/>
      <c r="Q1248" s="373"/>
      <c r="R1248" s="244"/>
      <c r="S1248" s="244"/>
      <c r="T1248" s="300">
        <v>2022</v>
      </c>
      <c r="U1248" s="244"/>
      <c r="V1248" s="244"/>
      <c r="W1248" s="244"/>
      <c r="X1248" s="244"/>
      <c r="Y1248" s="244"/>
      <c r="Z1248" s="227"/>
      <c r="AA1248" s="244"/>
      <c r="AB1248" s="244"/>
      <c r="AC1248" s="244"/>
      <c r="AD1248" s="244"/>
      <c r="AE1248" s="244"/>
      <c r="AF1248" s="244"/>
      <c r="AG1248" s="244"/>
      <c r="AH1248" s="244"/>
      <c r="AI1248" s="244"/>
      <c r="AJ1248" s="244"/>
      <c r="AK1248" s="244"/>
      <c r="AL1248" s="244"/>
      <c r="AM1248" s="244"/>
      <c r="AN1248" s="244"/>
      <c r="AO1248" s="244"/>
      <c r="AP1248" s="244"/>
      <c r="AQ1248" s="244"/>
      <c r="AR1248" s="244"/>
      <c r="AS1248" s="228" t="s">
        <v>13722</v>
      </c>
      <c r="AU1248" s="1851"/>
    </row>
    <row r="1249" spans="1:50" ht="24" customHeight="1">
      <c r="B1249" s="1817"/>
      <c r="C1249" s="228" t="s">
        <v>4958</v>
      </c>
      <c r="D1249" s="244" t="s">
        <v>23991</v>
      </c>
      <c r="E1249" s="228" t="s">
        <v>1315</v>
      </c>
      <c r="F1249" s="228" t="s">
        <v>4958</v>
      </c>
      <c r="G1249" s="228">
        <v>76969</v>
      </c>
      <c r="H1249" s="228">
        <v>366</v>
      </c>
      <c r="I1249" s="228">
        <v>322</v>
      </c>
      <c r="J1249" s="228"/>
      <c r="K1249" s="228"/>
      <c r="L1249" s="228"/>
      <c r="M1249" s="228"/>
      <c r="N1249" s="228"/>
      <c r="O1249" s="228"/>
      <c r="P1249" s="228"/>
      <c r="Q1249" s="373"/>
      <c r="R1249" s="244"/>
      <c r="S1249" s="244"/>
      <c r="T1249" s="300">
        <v>2003</v>
      </c>
      <c r="U1249" s="244"/>
      <c r="V1249" s="244"/>
      <c r="W1249" s="244"/>
      <c r="X1249" s="244"/>
      <c r="Y1249" s="244"/>
      <c r="Z1249" s="227">
        <v>376</v>
      </c>
      <c r="AA1249" s="244"/>
      <c r="AB1249" s="244"/>
      <c r="AC1249" s="244"/>
      <c r="AD1249" s="244"/>
      <c r="AE1249" s="244"/>
      <c r="AF1249" s="244"/>
      <c r="AG1249" s="244"/>
      <c r="AH1249" s="244"/>
      <c r="AI1249" s="244"/>
      <c r="AJ1249" s="244"/>
      <c r="AK1249" s="244"/>
      <c r="AL1249" s="244"/>
      <c r="AM1249" s="244"/>
      <c r="AN1249" s="244"/>
      <c r="AO1249" s="244"/>
      <c r="AP1249" s="244"/>
      <c r="AQ1249" s="244"/>
      <c r="AR1249" s="244"/>
      <c r="AS1249" s="228"/>
      <c r="AU1249" s="1851"/>
    </row>
    <row r="1250" spans="1:50" ht="24" customHeight="1">
      <c r="B1250" s="1817"/>
      <c r="C1250" s="228" t="s">
        <v>4958</v>
      </c>
      <c r="D1250" s="244" t="s">
        <v>23992</v>
      </c>
      <c r="E1250" s="228" t="s">
        <v>16966</v>
      </c>
      <c r="F1250" s="228" t="s">
        <v>16941</v>
      </c>
      <c r="G1250" s="228">
        <v>32138</v>
      </c>
      <c r="H1250" s="228">
        <v>630</v>
      </c>
      <c r="I1250" s="228">
        <v>630</v>
      </c>
      <c r="J1250" s="228"/>
      <c r="K1250" s="228"/>
      <c r="L1250" s="228"/>
      <c r="M1250" s="228"/>
      <c r="N1250" s="228"/>
      <c r="O1250" s="228"/>
      <c r="P1250" s="228"/>
      <c r="Q1250" s="373"/>
      <c r="R1250" s="244"/>
      <c r="S1250" s="244"/>
      <c r="T1250" s="300">
        <v>2012</v>
      </c>
      <c r="U1250" s="244"/>
      <c r="V1250" s="244"/>
      <c r="W1250" s="244"/>
      <c r="X1250" s="244"/>
      <c r="Y1250" s="244"/>
      <c r="Z1250" s="227"/>
      <c r="AA1250" s="244"/>
      <c r="AB1250" s="244"/>
      <c r="AC1250" s="244"/>
      <c r="AD1250" s="244"/>
      <c r="AE1250" s="244"/>
      <c r="AF1250" s="244"/>
      <c r="AG1250" s="244"/>
      <c r="AH1250" s="244"/>
      <c r="AI1250" s="244"/>
      <c r="AJ1250" s="244"/>
      <c r="AK1250" s="244"/>
      <c r="AL1250" s="244"/>
      <c r="AM1250" s="244"/>
      <c r="AN1250" s="244"/>
      <c r="AO1250" s="244"/>
      <c r="AP1250" s="244"/>
      <c r="AQ1250" s="244"/>
      <c r="AR1250" s="244"/>
      <c r="AS1250" s="228"/>
    </row>
    <row r="1251" spans="1:50" ht="39" customHeight="1">
      <c r="B1251" s="1817"/>
      <c r="C1251" s="228" t="s">
        <v>16941</v>
      </c>
      <c r="D1251" s="228" t="s">
        <v>23993</v>
      </c>
      <c r="E1251" s="228" t="s">
        <v>16967</v>
      </c>
      <c r="F1251" s="228" t="s">
        <v>16941</v>
      </c>
      <c r="G1251" s="228">
        <v>47961</v>
      </c>
      <c r="H1251" s="228"/>
      <c r="I1251" s="228"/>
      <c r="J1251" s="228"/>
      <c r="K1251" s="228"/>
      <c r="L1251" s="228"/>
      <c r="M1251" s="228"/>
      <c r="N1251" s="228"/>
      <c r="O1251" s="228"/>
      <c r="P1251" s="228"/>
      <c r="Q1251" s="373"/>
      <c r="R1251" s="244"/>
      <c r="S1251" s="244"/>
      <c r="T1251" s="300">
        <v>2011</v>
      </c>
      <c r="U1251" s="244"/>
      <c r="V1251" s="244"/>
      <c r="W1251" s="244"/>
      <c r="X1251" s="244"/>
      <c r="Y1251" s="244"/>
      <c r="Z1251" s="227"/>
      <c r="AA1251" s="244"/>
      <c r="AB1251" s="244"/>
      <c r="AC1251" s="244"/>
      <c r="AD1251" s="244"/>
      <c r="AE1251" s="244"/>
      <c r="AF1251" s="244"/>
      <c r="AG1251" s="244"/>
      <c r="AH1251" s="244"/>
      <c r="AI1251" s="244"/>
      <c r="AJ1251" s="244"/>
      <c r="AK1251" s="244"/>
      <c r="AL1251" s="244"/>
      <c r="AM1251" s="244"/>
      <c r="AN1251" s="244"/>
      <c r="AO1251" s="244"/>
      <c r="AP1251" s="244"/>
      <c r="AQ1251" s="244"/>
      <c r="AR1251" s="244"/>
      <c r="AS1251" s="228" t="s">
        <v>18451</v>
      </c>
    </row>
    <row r="1252" spans="1:50" ht="24" customHeight="1">
      <c r="B1252" s="1817"/>
      <c r="C1252" s="228" t="s">
        <v>16941</v>
      </c>
      <c r="D1252" s="228" t="s">
        <v>23910</v>
      </c>
      <c r="E1252" s="228" t="s">
        <v>16968</v>
      </c>
      <c r="F1252" s="228" t="s">
        <v>16941</v>
      </c>
      <c r="G1252" s="228">
        <v>108650</v>
      </c>
      <c r="H1252" s="228"/>
      <c r="I1252" s="228"/>
      <c r="J1252" s="228"/>
      <c r="K1252" s="228"/>
      <c r="L1252" s="228"/>
      <c r="M1252" s="228"/>
      <c r="N1252" s="228"/>
      <c r="O1252" s="228"/>
      <c r="P1252" s="228"/>
      <c r="Q1252" s="373"/>
      <c r="R1252" s="244"/>
      <c r="S1252" s="244"/>
      <c r="T1252" s="300">
        <v>2013</v>
      </c>
      <c r="U1252" s="244"/>
      <c r="V1252" s="244"/>
      <c r="W1252" s="244"/>
      <c r="X1252" s="244"/>
      <c r="Y1252" s="244"/>
      <c r="Z1252" s="227"/>
      <c r="AA1252" s="244"/>
      <c r="AB1252" s="244"/>
      <c r="AC1252" s="244"/>
      <c r="AD1252" s="244"/>
      <c r="AE1252" s="244"/>
      <c r="AF1252" s="244"/>
      <c r="AG1252" s="244"/>
      <c r="AH1252" s="244"/>
      <c r="AI1252" s="244"/>
      <c r="AJ1252" s="244"/>
      <c r="AK1252" s="244"/>
      <c r="AL1252" s="244"/>
      <c r="AM1252" s="244"/>
      <c r="AN1252" s="244"/>
      <c r="AO1252" s="244"/>
      <c r="AP1252" s="244"/>
      <c r="AQ1252" s="244"/>
      <c r="AR1252" s="244"/>
      <c r="AS1252" s="228" t="s">
        <v>18452</v>
      </c>
    </row>
    <row r="1253" spans="1:50" ht="24" customHeight="1">
      <c r="B1253" s="1817"/>
      <c r="C1253" s="228" t="s">
        <v>16941</v>
      </c>
      <c r="D1253" s="244" t="s">
        <v>23994</v>
      </c>
      <c r="E1253" s="228" t="s">
        <v>16971</v>
      </c>
      <c r="F1253" s="228" t="s">
        <v>16960</v>
      </c>
      <c r="G1253" s="228">
        <v>1560</v>
      </c>
      <c r="H1253" s="228"/>
      <c r="I1253" s="228"/>
      <c r="J1253" s="228"/>
      <c r="K1253" s="228"/>
      <c r="L1253" s="228"/>
      <c r="M1253" s="228"/>
      <c r="N1253" s="228"/>
      <c r="O1253" s="228"/>
      <c r="P1253" s="228"/>
      <c r="Q1253" s="373"/>
      <c r="R1253" s="244"/>
      <c r="S1253" s="244"/>
      <c r="T1253" s="300">
        <v>2016</v>
      </c>
      <c r="U1253" s="244"/>
      <c r="V1253" s="244"/>
      <c r="W1253" s="244"/>
      <c r="X1253" s="244"/>
      <c r="Y1253" s="244"/>
      <c r="Z1253" s="227"/>
      <c r="AA1253" s="244"/>
      <c r="AB1253" s="244"/>
      <c r="AC1253" s="244"/>
      <c r="AD1253" s="244"/>
      <c r="AE1253" s="244"/>
      <c r="AF1253" s="244"/>
      <c r="AG1253" s="244"/>
      <c r="AH1253" s="244"/>
      <c r="AI1253" s="244"/>
      <c r="AJ1253" s="244"/>
      <c r="AK1253" s="244"/>
      <c r="AL1253" s="244"/>
      <c r="AM1253" s="244"/>
      <c r="AN1253" s="244"/>
      <c r="AO1253" s="244"/>
      <c r="AP1253" s="244"/>
      <c r="AQ1253" s="244"/>
      <c r="AR1253" s="244"/>
      <c r="AS1253" s="228" t="s">
        <v>13722</v>
      </c>
    </row>
    <row r="1254" spans="1:50" ht="26.1" customHeight="1">
      <c r="B1254" s="1817"/>
      <c r="C1254" s="228" t="s">
        <v>4960</v>
      </c>
      <c r="D1254" s="362" t="s">
        <v>23400</v>
      </c>
      <c r="E1254" s="228" t="s">
        <v>7980</v>
      </c>
      <c r="F1254" s="547" t="s">
        <v>23995</v>
      </c>
      <c r="G1254" s="228">
        <v>3500</v>
      </c>
      <c r="H1254" s="228">
        <v>3500</v>
      </c>
      <c r="I1254" s="228">
        <v>3500</v>
      </c>
      <c r="J1254" s="228">
        <v>40</v>
      </c>
      <c r="K1254" s="228">
        <v>50</v>
      </c>
      <c r="L1254" s="228"/>
      <c r="M1254" s="228"/>
      <c r="N1254" s="228">
        <v>2000</v>
      </c>
      <c r="O1254" s="228"/>
      <c r="P1254" s="228"/>
      <c r="Q1254" s="373"/>
      <c r="R1254" s="244"/>
      <c r="S1254" s="244"/>
      <c r="T1254" s="300">
        <v>2011</v>
      </c>
      <c r="U1254" s="244"/>
      <c r="V1254" s="244"/>
      <c r="W1254" s="244"/>
      <c r="X1254" s="244"/>
      <c r="Y1254" s="244"/>
      <c r="Z1254" s="227">
        <v>1200</v>
      </c>
      <c r="AA1254" s="244"/>
      <c r="AB1254" s="244"/>
      <c r="AC1254" s="244"/>
      <c r="AD1254" s="244"/>
      <c r="AE1254" s="244"/>
      <c r="AF1254" s="244"/>
      <c r="AG1254" s="244"/>
      <c r="AH1254" s="244"/>
      <c r="AI1254" s="244"/>
      <c r="AJ1254" s="244"/>
      <c r="AK1254" s="244"/>
      <c r="AL1254" s="244"/>
      <c r="AM1254" s="244"/>
      <c r="AN1254" s="244"/>
      <c r="AO1254" s="244"/>
      <c r="AP1254" s="244"/>
      <c r="AQ1254" s="244"/>
      <c r="AR1254" s="244"/>
      <c r="AS1254" s="228"/>
    </row>
    <row r="1255" spans="1:50" ht="26.1" customHeight="1">
      <c r="B1255" s="1817"/>
      <c r="C1255" s="228" t="s">
        <v>13108</v>
      </c>
      <c r="D1255" s="311" t="s">
        <v>23996</v>
      </c>
      <c r="E1255" s="244" t="s">
        <v>13133</v>
      </c>
      <c r="F1255" s="547" t="s">
        <v>23997</v>
      </c>
      <c r="G1255" s="244">
        <v>7071</v>
      </c>
      <c r="H1255" s="244"/>
      <c r="I1255" s="244">
        <v>7071</v>
      </c>
      <c r="J1255" s="244"/>
      <c r="K1255" s="244"/>
      <c r="L1255" s="244"/>
      <c r="M1255" s="244"/>
      <c r="N1255" s="244"/>
      <c r="O1255" s="244"/>
      <c r="P1255" s="244"/>
      <c r="Q1255" s="244"/>
      <c r="R1255" s="244"/>
      <c r="S1255" s="244"/>
      <c r="T1255" s="300">
        <v>2016</v>
      </c>
      <c r="U1255" s="244"/>
      <c r="V1255" s="244"/>
      <c r="W1255" s="244"/>
      <c r="X1255" s="244"/>
      <c r="Y1255" s="244"/>
      <c r="Z1255" s="241">
        <v>750</v>
      </c>
      <c r="AA1255" s="244"/>
      <c r="AB1255" s="244"/>
      <c r="AC1255" s="244"/>
      <c r="AD1255" s="244"/>
      <c r="AE1255" s="244"/>
      <c r="AF1255" s="244"/>
      <c r="AG1255" s="244"/>
      <c r="AH1255" s="244"/>
      <c r="AI1255" s="244"/>
      <c r="AJ1255" s="244"/>
      <c r="AK1255" s="244"/>
      <c r="AL1255" s="244"/>
      <c r="AM1255" s="244"/>
      <c r="AN1255" s="244"/>
      <c r="AO1255" s="244"/>
      <c r="AP1255" s="244"/>
      <c r="AQ1255" s="244"/>
      <c r="AR1255" s="244"/>
      <c r="AS1255" s="228"/>
    </row>
    <row r="1256" spans="1:50" ht="26.1" customHeight="1">
      <c r="B1256" s="1817"/>
      <c r="C1256" s="244" t="s">
        <v>4960</v>
      </c>
      <c r="D1256" s="362" t="s">
        <v>23400</v>
      </c>
      <c r="E1256" s="244" t="s">
        <v>1315</v>
      </c>
      <c r="F1256" s="547" t="s">
        <v>23995</v>
      </c>
      <c r="G1256" s="244">
        <v>635</v>
      </c>
      <c r="H1256" s="244">
        <v>406.5</v>
      </c>
      <c r="I1256" s="244">
        <v>635.29999999999995</v>
      </c>
      <c r="J1256" s="244">
        <v>16</v>
      </c>
      <c r="K1256" s="244">
        <v>16</v>
      </c>
      <c r="L1256" s="244"/>
      <c r="M1256" s="244"/>
      <c r="N1256" s="244">
        <v>256</v>
      </c>
      <c r="O1256" s="244"/>
      <c r="P1256" s="244"/>
      <c r="Q1256" s="244"/>
      <c r="R1256" s="244"/>
      <c r="S1256" s="244"/>
      <c r="T1256" s="300">
        <v>2011</v>
      </c>
      <c r="U1256" s="244"/>
      <c r="V1256" s="244"/>
      <c r="W1256" s="244"/>
      <c r="X1256" s="244"/>
      <c r="Y1256" s="244"/>
      <c r="Z1256" s="241">
        <v>950</v>
      </c>
      <c r="AA1256" s="244"/>
      <c r="AB1256" s="244"/>
      <c r="AC1256" s="244"/>
      <c r="AD1256" s="244"/>
      <c r="AE1256" s="244"/>
      <c r="AF1256" s="244"/>
      <c r="AG1256" s="244"/>
      <c r="AH1256" s="244"/>
      <c r="AI1256" s="244"/>
      <c r="AJ1256" s="244"/>
      <c r="AK1256" s="244"/>
      <c r="AL1256" s="244"/>
      <c r="AM1256" s="244"/>
      <c r="AN1256" s="244"/>
      <c r="AO1256" s="244"/>
      <c r="AP1256" s="244"/>
      <c r="AQ1256" s="244"/>
      <c r="AR1256" s="244"/>
      <c r="AS1256" s="228"/>
    </row>
    <row r="1257" spans="1:50" ht="24" customHeight="1">
      <c r="B1257" s="1817"/>
      <c r="C1257" s="244" t="s">
        <v>13108</v>
      </c>
      <c r="D1257" s="311" t="s">
        <v>23711</v>
      </c>
      <c r="E1257" s="244" t="s">
        <v>16972</v>
      </c>
      <c r="F1257" s="547" t="s">
        <v>4960</v>
      </c>
      <c r="G1257" s="244">
        <v>2932</v>
      </c>
      <c r="H1257" s="244"/>
      <c r="I1257" s="244"/>
      <c r="J1257" s="244"/>
      <c r="K1257" s="244"/>
      <c r="L1257" s="244"/>
      <c r="M1257" s="244"/>
      <c r="N1257" s="244"/>
      <c r="O1257" s="244"/>
      <c r="P1257" s="244"/>
      <c r="Q1257" s="244"/>
      <c r="R1257" s="244"/>
      <c r="S1257" s="244"/>
      <c r="T1257" s="300"/>
      <c r="U1257" s="244"/>
      <c r="V1257" s="244"/>
      <c r="W1257" s="244"/>
      <c r="X1257" s="244"/>
      <c r="Y1257" s="244"/>
      <c r="Z1257" s="241"/>
      <c r="AA1257" s="244"/>
      <c r="AB1257" s="244"/>
      <c r="AC1257" s="244"/>
      <c r="AD1257" s="244"/>
      <c r="AE1257" s="244"/>
      <c r="AF1257" s="244"/>
      <c r="AG1257" s="244"/>
      <c r="AH1257" s="244"/>
      <c r="AI1257" s="244"/>
      <c r="AJ1257" s="244"/>
      <c r="AK1257" s="244"/>
      <c r="AL1257" s="244"/>
      <c r="AM1257" s="244"/>
      <c r="AN1257" s="244"/>
      <c r="AO1257" s="244"/>
      <c r="AP1257" s="244"/>
      <c r="AQ1257" s="244"/>
      <c r="AR1257" s="244"/>
      <c r="AS1257" s="244"/>
    </row>
    <row r="1258" spans="1:50" ht="26.1" customHeight="1">
      <c r="A1258" s="1852"/>
      <c r="B1258" s="1817"/>
      <c r="C1258" s="244" t="s">
        <v>13108</v>
      </c>
      <c r="D1258" s="362" t="s">
        <v>23421</v>
      </c>
      <c r="E1258" s="241" t="s">
        <v>15930</v>
      </c>
      <c r="F1258" s="609" t="s">
        <v>23998</v>
      </c>
      <c r="G1258" s="244">
        <v>800</v>
      </c>
      <c r="H1258" s="244"/>
      <c r="I1258" s="244"/>
      <c r="J1258" s="244"/>
      <c r="K1258" s="244"/>
      <c r="L1258" s="244"/>
      <c r="M1258" s="244"/>
      <c r="N1258" s="244"/>
      <c r="O1258" s="244"/>
      <c r="P1258" s="244"/>
      <c r="Q1258" s="244"/>
      <c r="R1258" s="244"/>
      <c r="S1258" s="244"/>
      <c r="T1258" s="300">
        <v>2006</v>
      </c>
      <c r="U1258" s="244"/>
      <c r="V1258" s="244"/>
      <c r="W1258" s="244"/>
      <c r="X1258" s="244"/>
      <c r="Y1258" s="244"/>
      <c r="Z1258" s="241"/>
      <c r="AA1258" s="244"/>
      <c r="AB1258" s="244"/>
      <c r="AC1258" s="244"/>
      <c r="AD1258" s="244"/>
      <c r="AE1258" s="244"/>
      <c r="AF1258" s="244"/>
      <c r="AG1258" s="244"/>
      <c r="AH1258" s="244"/>
      <c r="AI1258" s="244"/>
      <c r="AJ1258" s="244"/>
      <c r="AK1258" s="244"/>
      <c r="AL1258" s="244"/>
      <c r="AM1258" s="244"/>
      <c r="AN1258" s="244"/>
      <c r="AO1258" s="244"/>
      <c r="AP1258" s="244"/>
      <c r="AQ1258" s="244"/>
      <c r="AR1258" s="244"/>
      <c r="AS1258" s="244"/>
      <c r="AT1258" s="1852"/>
      <c r="AU1258" s="1852"/>
      <c r="AV1258" s="1852"/>
      <c r="AW1258" s="1852"/>
      <c r="AX1258" s="1852"/>
    </row>
    <row r="1259" spans="1:50" ht="24" customHeight="1">
      <c r="B1259" s="1817"/>
      <c r="C1259" s="244" t="s">
        <v>13108</v>
      </c>
      <c r="D1259" s="362" t="s">
        <v>23427</v>
      </c>
      <c r="E1259" s="241" t="s">
        <v>18453</v>
      </c>
      <c r="F1259" s="609" t="s">
        <v>23998</v>
      </c>
      <c r="G1259" s="228">
        <v>510</v>
      </c>
      <c r="H1259" s="228"/>
      <c r="I1259" s="244"/>
      <c r="J1259" s="244"/>
      <c r="K1259" s="244"/>
      <c r="L1259" s="244"/>
      <c r="M1259" s="244"/>
      <c r="N1259" s="244"/>
      <c r="O1259" s="244"/>
      <c r="P1259" s="244"/>
      <c r="Q1259" s="244"/>
      <c r="R1259" s="227"/>
      <c r="S1259" s="228"/>
      <c r="T1259" s="300">
        <v>2009</v>
      </c>
      <c r="U1259" s="228"/>
      <c r="V1259" s="228"/>
      <c r="W1259" s="227"/>
      <c r="X1259" s="228"/>
      <c r="Y1259" s="244"/>
      <c r="Z1259" s="241"/>
      <c r="AA1259" s="244"/>
      <c r="AB1259" s="244"/>
      <c r="AC1259" s="244"/>
      <c r="AD1259" s="244"/>
      <c r="AE1259" s="244"/>
      <c r="AF1259" s="244"/>
      <c r="AG1259" s="244"/>
      <c r="AH1259" s="244"/>
      <c r="AI1259" s="244"/>
      <c r="AJ1259" s="244"/>
      <c r="AK1259" s="244"/>
      <c r="AL1259" s="244"/>
      <c r="AM1259" s="244"/>
      <c r="AN1259" s="244"/>
      <c r="AO1259" s="244"/>
      <c r="AP1259" s="244"/>
      <c r="AQ1259" s="244"/>
      <c r="AR1259" s="244"/>
      <c r="AS1259" s="244"/>
    </row>
    <row r="1260" spans="1:50" ht="24" customHeight="1">
      <c r="B1260" s="1817"/>
      <c r="C1260" s="244" t="s">
        <v>13108</v>
      </c>
      <c r="D1260" s="362" t="s">
        <v>23400</v>
      </c>
      <c r="E1260" s="228" t="s">
        <v>4081</v>
      </c>
      <c r="F1260" s="634" t="s">
        <v>23995</v>
      </c>
      <c r="G1260" s="228">
        <v>3630</v>
      </c>
      <c r="H1260" s="228">
        <v>762</v>
      </c>
      <c r="I1260" s="244"/>
      <c r="J1260" s="244"/>
      <c r="K1260" s="244"/>
      <c r="L1260" s="244"/>
      <c r="M1260" s="244"/>
      <c r="N1260" s="244"/>
      <c r="O1260" s="244"/>
      <c r="P1260" s="244"/>
      <c r="Q1260" s="244"/>
      <c r="R1260" s="227"/>
      <c r="S1260" s="228"/>
      <c r="T1260" s="300"/>
      <c r="U1260" s="228"/>
      <c r="V1260" s="228"/>
      <c r="W1260" s="227"/>
      <c r="X1260" s="228"/>
      <c r="Y1260" s="244"/>
      <c r="Z1260" s="241"/>
      <c r="AA1260" s="244"/>
      <c r="AB1260" s="244"/>
      <c r="AC1260" s="244"/>
      <c r="AD1260" s="244"/>
      <c r="AE1260" s="244"/>
      <c r="AF1260" s="244"/>
      <c r="AG1260" s="244"/>
      <c r="AH1260" s="244"/>
      <c r="AI1260" s="244"/>
      <c r="AJ1260" s="244"/>
      <c r="AK1260" s="244"/>
      <c r="AL1260" s="244"/>
      <c r="AM1260" s="244"/>
      <c r="AN1260" s="244"/>
      <c r="AO1260" s="244"/>
      <c r="AP1260" s="244"/>
      <c r="AQ1260" s="244"/>
      <c r="AR1260" s="244"/>
      <c r="AS1260" s="228"/>
    </row>
    <row r="1261" spans="1:50" ht="24" customHeight="1">
      <c r="B1261" s="1817"/>
      <c r="C1261" s="244" t="s">
        <v>13108</v>
      </c>
      <c r="D1261" s="362" t="s">
        <v>23999</v>
      </c>
      <c r="E1261" s="228" t="s">
        <v>16973</v>
      </c>
      <c r="F1261" s="634" t="s">
        <v>24000</v>
      </c>
      <c r="G1261" s="228">
        <v>646</v>
      </c>
      <c r="H1261" s="228"/>
      <c r="I1261" s="244">
        <v>646</v>
      </c>
      <c r="J1261" s="244"/>
      <c r="K1261" s="244"/>
      <c r="L1261" s="244"/>
      <c r="M1261" s="244"/>
      <c r="N1261" s="244"/>
      <c r="O1261" s="244"/>
      <c r="P1261" s="244"/>
      <c r="Q1261" s="244"/>
      <c r="R1261" s="227"/>
      <c r="S1261" s="228"/>
      <c r="T1261" s="300">
        <v>2015</v>
      </c>
      <c r="U1261" s="228"/>
      <c r="V1261" s="228"/>
      <c r="W1261" s="227"/>
      <c r="X1261" s="228"/>
      <c r="Y1261" s="244"/>
      <c r="Z1261" s="241"/>
      <c r="AA1261" s="244"/>
      <c r="AB1261" s="244"/>
      <c r="AC1261" s="244"/>
      <c r="AD1261" s="244"/>
      <c r="AE1261" s="244"/>
      <c r="AF1261" s="244"/>
      <c r="AG1261" s="244"/>
      <c r="AH1261" s="244"/>
      <c r="AI1261" s="244"/>
      <c r="AJ1261" s="244"/>
      <c r="AK1261" s="244"/>
      <c r="AL1261" s="244"/>
      <c r="AM1261" s="244"/>
      <c r="AN1261" s="244"/>
      <c r="AO1261" s="244"/>
      <c r="AP1261" s="244"/>
      <c r="AQ1261" s="244"/>
      <c r="AR1261" s="244"/>
      <c r="AS1261" s="228"/>
    </row>
    <row r="1262" spans="1:50" ht="24" customHeight="1">
      <c r="B1262" s="1817"/>
      <c r="C1262" s="609" t="s">
        <v>4960</v>
      </c>
      <c r="D1262" s="362" t="s">
        <v>23861</v>
      </c>
      <c r="E1262" s="609" t="s">
        <v>24001</v>
      </c>
      <c r="F1262" s="609" t="s">
        <v>4960</v>
      </c>
      <c r="G1262" s="609"/>
      <c r="H1262" s="609" t="s">
        <v>24002</v>
      </c>
      <c r="I1262" s="609" t="s">
        <v>23865</v>
      </c>
      <c r="J1262" s="547"/>
      <c r="K1262" s="547"/>
      <c r="L1262" s="547"/>
      <c r="M1262" s="547"/>
      <c r="N1262" s="547"/>
      <c r="O1262" s="547"/>
      <c r="P1262" s="547"/>
      <c r="Q1262" s="547"/>
      <c r="R1262" s="609"/>
      <c r="S1262" s="634"/>
      <c r="T1262" s="819">
        <v>2025</v>
      </c>
      <c r="U1262" s="634"/>
      <c r="V1262" s="634"/>
      <c r="W1262" s="609"/>
      <c r="X1262" s="634"/>
      <c r="Y1262" s="547"/>
      <c r="Z1262" s="241"/>
      <c r="AA1262" s="547"/>
      <c r="AB1262" s="547"/>
      <c r="AC1262" s="547"/>
      <c r="AD1262" s="547"/>
      <c r="AE1262" s="547"/>
      <c r="AF1262" s="547"/>
      <c r="AG1262" s="547"/>
      <c r="AH1262" s="547"/>
      <c r="AI1262" s="547"/>
      <c r="AJ1262" s="547"/>
      <c r="AK1262" s="547"/>
      <c r="AL1262" s="547"/>
      <c r="AM1262" s="547"/>
      <c r="AN1262" s="547"/>
      <c r="AO1262" s="547"/>
      <c r="AP1262" s="547"/>
      <c r="AQ1262" s="547"/>
      <c r="AR1262" s="547"/>
      <c r="AS1262" s="634"/>
    </row>
    <row r="1263" spans="1:50" ht="24" customHeight="1">
      <c r="B1263" s="1817"/>
      <c r="C1263" s="241" t="s">
        <v>4964</v>
      </c>
      <c r="D1263" s="244" t="s">
        <v>24003</v>
      </c>
      <c r="E1263" s="241" t="s">
        <v>13998</v>
      </c>
      <c r="F1263" s="241" t="s">
        <v>4964</v>
      </c>
      <c r="G1263" s="244">
        <v>5612</v>
      </c>
      <c r="H1263" s="228"/>
      <c r="I1263" s="228"/>
      <c r="J1263" s="241" t="s">
        <v>290</v>
      </c>
      <c r="K1263" s="244">
        <v>26</v>
      </c>
      <c r="L1263" s="244">
        <v>47</v>
      </c>
      <c r="M1263" s="244">
        <v>1222</v>
      </c>
      <c r="N1263" s="244">
        <v>1</v>
      </c>
      <c r="O1263" s="244"/>
      <c r="P1263" s="244"/>
      <c r="Q1263" s="244"/>
      <c r="R1263" s="244"/>
      <c r="S1263" s="244"/>
      <c r="T1263" s="241">
        <v>2016</v>
      </c>
      <c r="U1263" s="244"/>
      <c r="V1263" s="244"/>
      <c r="W1263" s="244"/>
      <c r="X1263" s="244"/>
      <c r="Y1263" s="244"/>
      <c r="Z1263" s="244">
        <v>150</v>
      </c>
      <c r="AA1263" s="244"/>
      <c r="AB1263" s="244"/>
      <c r="AC1263" s="244"/>
      <c r="AD1263" s="244"/>
      <c r="AE1263" s="244"/>
      <c r="AF1263" s="244"/>
      <c r="AG1263" s="244"/>
      <c r="AH1263" s="244"/>
      <c r="AI1263" s="244"/>
      <c r="AJ1263" s="244"/>
      <c r="AK1263" s="244"/>
      <c r="AL1263" s="244"/>
      <c r="AM1263" s="244"/>
      <c r="AN1263" s="244"/>
      <c r="AO1263" s="244"/>
      <c r="AP1263" s="244"/>
      <c r="AQ1263" s="244"/>
      <c r="AR1263" s="244"/>
      <c r="AS1263" s="244"/>
    </row>
    <row r="1264" spans="1:50" ht="24" customHeight="1">
      <c r="B1264" s="1817"/>
      <c r="C1264" s="241" t="s">
        <v>4964</v>
      </c>
      <c r="D1264" s="244" t="s">
        <v>24004</v>
      </c>
      <c r="E1264" s="241" t="s">
        <v>16974</v>
      </c>
      <c r="F1264" s="241" t="s">
        <v>4964</v>
      </c>
      <c r="G1264" s="228">
        <v>1461.154</v>
      </c>
      <c r="H1264" s="228">
        <v>876.03499999999997</v>
      </c>
      <c r="I1264" s="228">
        <v>876.03499999999997</v>
      </c>
      <c r="J1264" s="228"/>
      <c r="K1264" s="244"/>
      <c r="L1264" s="228"/>
      <c r="M1264" s="244"/>
      <c r="N1264" s="244"/>
      <c r="O1264" s="244"/>
      <c r="P1264" s="244"/>
      <c r="Q1264" s="244"/>
      <c r="R1264" s="244"/>
      <c r="S1264" s="244"/>
      <c r="T1264" s="300">
        <v>2009</v>
      </c>
      <c r="U1264" s="244"/>
      <c r="V1264" s="244"/>
      <c r="W1264" s="244"/>
      <c r="X1264" s="244"/>
      <c r="Y1264" s="244"/>
      <c r="Z1264" s="244">
        <v>361</v>
      </c>
      <c r="AA1264" s="244"/>
      <c r="AB1264" s="244"/>
      <c r="AC1264" s="244"/>
      <c r="AD1264" s="244"/>
      <c r="AE1264" s="244"/>
      <c r="AF1264" s="244"/>
      <c r="AG1264" s="244"/>
      <c r="AH1264" s="244"/>
      <c r="AI1264" s="244"/>
      <c r="AJ1264" s="244"/>
      <c r="AK1264" s="244"/>
      <c r="AL1264" s="244"/>
      <c r="AM1264" s="244"/>
      <c r="AN1264" s="244"/>
      <c r="AO1264" s="244"/>
      <c r="AP1264" s="244"/>
      <c r="AQ1264" s="244"/>
      <c r="AR1264" s="244"/>
      <c r="AS1264" s="244"/>
    </row>
    <row r="1265" spans="2:45" ht="24" customHeight="1">
      <c r="B1265" s="1817"/>
      <c r="C1265" s="241" t="s">
        <v>13999</v>
      </c>
      <c r="D1265" s="547" t="s">
        <v>23447</v>
      </c>
      <c r="E1265" s="241" t="s">
        <v>24005</v>
      </c>
      <c r="F1265" s="241" t="s">
        <v>24006</v>
      </c>
      <c r="G1265" s="470">
        <v>251442</v>
      </c>
      <c r="H1265" s="470">
        <v>1456</v>
      </c>
      <c r="I1265" s="470">
        <v>1456</v>
      </c>
      <c r="J1265" s="470"/>
      <c r="K1265" s="547"/>
      <c r="L1265" s="470"/>
      <c r="M1265" s="547"/>
      <c r="N1265" s="547"/>
      <c r="O1265" s="547"/>
      <c r="P1265" s="547"/>
      <c r="Q1265" s="547"/>
      <c r="R1265" s="547"/>
      <c r="S1265" s="547"/>
      <c r="T1265" s="600">
        <v>2022</v>
      </c>
      <c r="U1265" s="547">
        <v>2053866000</v>
      </c>
      <c r="V1265" s="547"/>
      <c r="W1265" s="547"/>
      <c r="X1265" s="547"/>
      <c r="Y1265" s="547"/>
      <c r="Z1265" s="547">
        <v>2053866000</v>
      </c>
      <c r="AA1265" s="547"/>
      <c r="AB1265" s="244"/>
      <c r="AC1265" s="244"/>
      <c r="AD1265" s="244"/>
      <c r="AE1265" s="244"/>
      <c r="AF1265" s="244"/>
      <c r="AG1265" s="244"/>
      <c r="AH1265" s="244"/>
      <c r="AI1265" s="244"/>
      <c r="AJ1265" s="244"/>
      <c r="AK1265" s="244"/>
      <c r="AL1265" s="244"/>
      <c r="AM1265" s="244"/>
      <c r="AN1265" s="244"/>
      <c r="AO1265" s="244"/>
      <c r="AP1265" s="244"/>
      <c r="AQ1265" s="244"/>
      <c r="AR1265" s="244"/>
      <c r="AS1265" s="244" t="s">
        <v>16981</v>
      </c>
    </row>
    <row r="1266" spans="2:45" ht="24" customHeight="1">
      <c r="B1266" s="1817"/>
      <c r="C1266" s="244" t="s">
        <v>4970</v>
      </c>
      <c r="D1266" s="547" t="s">
        <v>23447</v>
      </c>
      <c r="E1266" s="547" t="s">
        <v>1315</v>
      </c>
      <c r="F1266" s="547" t="s">
        <v>4970</v>
      </c>
      <c r="G1266" s="547">
        <v>251442</v>
      </c>
      <c r="H1266" s="547">
        <v>209</v>
      </c>
      <c r="I1266" s="547">
        <v>253</v>
      </c>
      <c r="J1266" s="547">
        <v>15</v>
      </c>
      <c r="K1266" s="547">
        <v>15</v>
      </c>
      <c r="L1266" s="547"/>
      <c r="M1266" s="547"/>
      <c r="N1266" s="547">
        <v>225</v>
      </c>
      <c r="O1266" s="547"/>
      <c r="P1266" s="547"/>
      <c r="Q1266" s="547"/>
      <c r="R1266" s="547" t="s">
        <v>3263</v>
      </c>
      <c r="S1266" s="547"/>
      <c r="T1266" s="600">
        <v>2015</v>
      </c>
      <c r="U1266" s="547">
        <v>600000000</v>
      </c>
      <c r="V1266" s="547"/>
      <c r="W1266" s="547"/>
      <c r="X1266" s="547"/>
      <c r="Y1266" s="547"/>
      <c r="Z1266" s="547">
        <v>600000000</v>
      </c>
      <c r="AA1266" s="547"/>
      <c r="AB1266" s="244"/>
      <c r="AC1266" s="244"/>
      <c r="AD1266" s="244"/>
      <c r="AE1266" s="244"/>
      <c r="AF1266" s="244"/>
      <c r="AG1266" s="244"/>
      <c r="AH1266" s="244"/>
      <c r="AI1266" s="244"/>
      <c r="AJ1266" s="244"/>
      <c r="AK1266" s="244"/>
      <c r="AL1266" s="244"/>
      <c r="AM1266" s="244"/>
      <c r="AN1266" s="244"/>
      <c r="AO1266" s="244"/>
      <c r="AP1266" s="244"/>
      <c r="AQ1266" s="244"/>
      <c r="AR1266" s="244"/>
      <c r="AS1266" s="244"/>
    </row>
    <row r="1267" spans="2:45" ht="24" customHeight="1">
      <c r="B1267" s="1817"/>
      <c r="C1267" s="244" t="s">
        <v>4970</v>
      </c>
      <c r="D1267" s="547" t="s">
        <v>23447</v>
      </c>
      <c r="E1267" s="547" t="s">
        <v>24007</v>
      </c>
      <c r="F1267" s="547" t="s">
        <v>24006</v>
      </c>
      <c r="G1267" s="547">
        <v>251442</v>
      </c>
      <c r="H1267" s="547">
        <v>2364</v>
      </c>
      <c r="I1267" s="547">
        <v>2364</v>
      </c>
      <c r="J1267" s="547"/>
      <c r="K1267" s="547"/>
      <c r="L1267" s="547"/>
      <c r="M1267" s="547"/>
      <c r="N1267" s="547"/>
      <c r="O1267" s="547"/>
      <c r="P1267" s="547"/>
      <c r="Q1267" s="547"/>
      <c r="R1267" s="547"/>
      <c r="S1267" s="547"/>
      <c r="T1267" s="600">
        <v>2021</v>
      </c>
      <c r="U1267" s="547">
        <v>2118230000</v>
      </c>
      <c r="V1267" s="547"/>
      <c r="W1267" s="547"/>
      <c r="X1267" s="547"/>
      <c r="Y1267" s="547"/>
      <c r="Z1267" s="547">
        <v>2118230000</v>
      </c>
      <c r="AA1267" s="547"/>
      <c r="AB1267" s="244"/>
      <c r="AC1267" s="244"/>
      <c r="AD1267" s="244"/>
      <c r="AE1267" s="244"/>
      <c r="AF1267" s="244"/>
      <c r="AG1267" s="244"/>
      <c r="AH1267" s="244"/>
      <c r="AI1267" s="244"/>
      <c r="AJ1267" s="244"/>
      <c r="AK1267" s="244"/>
      <c r="AL1267" s="244"/>
      <c r="AM1267" s="244"/>
      <c r="AN1267" s="244"/>
      <c r="AO1267" s="244"/>
      <c r="AP1267" s="244"/>
      <c r="AQ1267" s="244"/>
      <c r="AR1267" s="244"/>
      <c r="AS1267" s="244" t="s">
        <v>14048</v>
      </c>
    </row>
    <row r="1268" spans="2:45" ht="24" customHeight="1">
      <c r="B1268" s="1817"/>
      <c r="C1268" s="244" t="s">
        <v>13087</v>
      </c>
      <c r="D1268" s="244" t="s">
        <v>24008</v>
      </c>
      <c r="E1268" s="244" t="s">
        <v>14049</v>
      </c>
      <c r="F1268" s="244" t="s">
        <v>13087</v>
      </c>
      <c r="G1268" s="244">
        <v>3145</v>
      </c>
      <c r="H1268" s="244"/>
      <c r="I1268" s="244"/>
      <c r="J1268" s="244"/>
      <c r="K1268" s="244"/>
      <c r="L1268" s="244"/>
      <c r="M1268" s="244"/>
      <c r="N1268" s="244"/>
      <c r="O1268" s="244"/>
      <c r="P1268" s="244"/>
      <c r="Q1268" s="244"/>
      <c r="R1268" s="244"/>
      <c r="S1268" s="244"/>
      <c r="T1268" s="300">
        <v>2017</v>
      </c>
      <c r="U1268" s="244"/>
      <c r="V1268" s="244"/>
      <c r="W1268" s="244"/>
      <c r="X1268" s="244"/>
      <c r="Y1268" s="244"/>
      <c r="Z1268" s="241"/>
      <c r="AA1268" s="244"/>
      <c r="AB1268" s="244"/>
      <c r="AC1268" s="244"/>
      <c r="AD1268" s="244"/>
      <c r="AE1268" s="244"/>
      <c r="AF1268" s="244"/>
      <c r="AG1268" s="244"/>
      <c r="AH1268" s="244"/>
      <c r="AI1268" s="244"/>
      <c r="AJ1268" s="244"/>
      <c r="AK1268" s="244"/>
      <c r="AL1268" s="244"/>
      <c r="AM1268" s="244"/>
      <c r="AN1268" s="244"/>
      <c r="AO1268" s="244"/>
      <c r="AP1268" s="244"/>
      <c r="AQ1268" s="244"/>
      <c r="AR1268" s="244"/>
      <c r="AS1268" s="244"/>
    </row>
    <row r="1269" spans="2:45" ht="24" customHeight="1">
      <c r="B1269" s="1817"/>
      <c r="C1269" s="244" t="s">
        <v>13087</v>
      </c>
      <c r="D1269" s="244" t="s">
        <v>24009</v>
      </c>
      <c r="E1269" s="244" t="s">
        <v>24010</v>
      </c>
      <c r="F1269" s="244" t="s">
        <v>13087</v>
      </c>
      <c r="G1269" s="244">
        <v>32000</v>
      </c>
      <c r="H1269" s="244"/>
      <c r="I1269" s="244"/>
      <c r="J1269" s="244"/>
      <c r="K1269" s="244"/>
      <c r="L1269" s="244"/>
      <c r="M1269" s="244"/>
      <c r="N1269" s="244"/>
      <c r="O1269" s="244"/>
      <c r="P1269" s="244"/>
      <c r="Q1269" s="244"/>
      <c r="R1269" s="244"/>
      <c r="S1269" s="244"/>
      <c r="T1269" s="300"/>
      <c r="U1269" s="244"/>
      <c r="V1269" s="244"/>
      <c r="W1269" s="244"/>
      <c r="X1269" s="244"/>
      <c r="Y1269" s="244"/>
      <c r="Z1269" s="241"/>
      <c r="AA1269" s="244"/>
      <c r="AB1269" s="244"/>
      <c r="AC1269" s="244"/>
      <c r="AD1269" s="244"/>
      <c r="AE1269" s="244"/>
      <c r="AF1269" s="244"/>
      <c r="AG1269" s="244"/>
      <c r="AH1269" s="244"/>
      <c r="AI1269" s="244"/>
      <c r="AJ1269" s="244"/>
      <c r="AK1269" s="244"/>
      <c r="AL1269" s="244"/>
      <c r="AM1269" s="244"/>
      <c r="AN1269" s="244"/>
      <c r="AO1269" s="244"/>
      <c r="AP1269" s="244"/>
      <c r="AQ1269" s="244"/>
      <c r="AR1269" s="244"/>
      <c r="AS1269" s="244"/>
    </row>
    <row r="1270" spans="2:45" ht="24" customHeight="1">
      <c r="B1270" s="1817"/>
      <c r="C1270" s="244" t="s">
        <v>13087</v>
      </c>
      <c r="D1270" s="244" t="s">
        <v>23968</v>
      </c>
      <c r="E1270" s="244" t="s">
        <v>24011</v>
      </c>
      <c r="F1270" s="244" t="s">
        <v>13087</v>
      </c>
      <c r="G1270" s="244">
        <v>10000</v>
      </c>
      <c r="H1270" s="244"/>
      <c r="I1270" s="244"/>
      <c r="J1270" s="244"/>
      <c r="K1270" s="244"/>
      <c r="L1270" s="244"/>
      <c r="M1270" s="244"/>
      <c r="N1270" s="244"/>
      <c r="O1270" s="244"/>
      <c r="P1270" s="244"/>
      <c r="Q1270" s="244"/>
      <c r="R1270" s="244"/>
      <c r="S1270" s="244"/>
      <c r="T1270" s="244"/>
      <c r="U1270" s="244"/>
      <c r="V1270" s="244"/>
      <c r="W1270" s="244"/>
      <c r="X1270" s="244"/>
      <c r="Y1270" s="244"/>
      <c r="Z1270" s="244"/>
      <c r="AA1270" s="244"/>
      <c r="AB1270" s="244"/>
      <c r="AC1270" s="244"/>
      <c r="AD1270" s="244"/>
      <c r="AE1270" s="244"/>
      <c r="AF1270" s="244"/>
      <c r="AG1270" s="244"/>
      <c r="AH1270" s="244"/>
      <c r="AI1270" s="244"/>
      <c r="AJ1270" s="244"/>
      <c r="AK1270" s="244"/>
      <c r="AL1270" s="244"/>
      <c r="AM1270" s="244"/>
      <c r="AN1270" s="244"/>
      <c r="AO1270" s="244"/>
      <c r="AP1270" s="244"/>
      <c r="AQ1270" s="244"/>
      <c r="AR1270" s="244"/>
      <c r="AS1270" s="244"/>
    </row>
    <row r="1271" spans="2:45" ht="24" customHeight="1">
      <c r="B1271" s="1817"/>
      <c r="C1271" s="228" t="s">
        <v>357</v>
      </c>
      <c r="D1271" s="228" t="s">
        <v>24012</v>
      </c>
      <c r="E1271" s="228" t="s">
        <v>15943</v>
      </c>
      <c r="F1271" s="228" t="s">
        <v>357</v>
      </c>
      <c r="G1271" s="228">
        <v>2217</v>
      </c>
      <c r="H1271" s="228">
        <v>552</v>
      </c>
      <c r="I1271" s="228">
        <v>1051</v>
      </c>
      <c r="J1271" s="228"/>
      <c r="K1271" s="228"/>
      <c r="L1271" s="228"/>
      <c r="M1271" s="228"/>
      <c r="N1271" s="228"/>
      <c r="O1271" s="228"/>
      <c r="P1271" s="228"/>
      <c r="Q1271" s="373"/>
      <c r="R1271" s="373"/>
      <c r="S1271" s="227"/>
      <c r="T1271" s="300">
        <v>2017</v>
      </c>
      <c r="U1271" s="373"/>
      <c r="V1271" s="373"/>
      <c r="W1271" s="373"/>
      <c r="X1271" s="373"/>
      <c r="Y1271" s="373"/>
      <c r="Z1271" s="227">
        <v>2200</v>
      </c>
      <c r="AA1271" s="228"/>
      <c r="AB1271" s="228"/>
      <c r="AC1271" s="228"/>
      <c r="AD1271" s="228"/>
      <c r="AE1271" s="228"/>
      <c r="AF1271" s="228"/>
      <c r="AG1271" s="228"/>
      <c r="AH1271" s="228"/>
      <c r="AI1271" s="228"/>
      <c r="AJ1271" s="228"/>
      <c r="AK1271" s="228"/>
      <c r="AL1271" s="228"/>
      <c r="AM1271" s="228"/>
      <c r="AN1271" s="228"/>
      <c r="AO1271" s="228"/>
      <c r="AP1271" s="228"/>
      <c r="AQ1271" s="228"/>
      <c r="AR1271" s="228"/>
      <c r="AS1271" s="228"/>
    </row>
    <row r="1272" spans="2:45" ht="24" customHeight="1">
      <c r="B1272" s="1817"/>
      <c r="C1272" s="228" t="s">
        <v>13100</v>
      </c>
      <c r="D1272" s="228" t="s">
        <v>23874</v>
      </c>
      <c r="E1272" s="228" t="s">
        <v>15944</v>
      </c>
      <c r="F1272" s="228" t="s">
        <v>13100</v>
      </c>
      <c r="G1272" s="614">
        <v>1611.24</v>
      </c>
      <c r="H1272" s="614">
        <v>1611.24</v>
      </c>
      <c r="I1272" s="614">
        <v>1611.24</v>
      </c>
      <c r="J1272" s="228"/>
      <c r="K1272" s="228"/>
      <c r="L1272" s="228"/>
      <c r="M1272" s="228"/>
      <c r="N1272" s="228"/>
      <c r="O1272" s="228"/>
      <c r="P1272" s="228"/>
      <c r="Q1272" s="373"/>
      <c r="R1272" s="373"/>
      <c r="S1272" s="227"/>
      <c r="T1272" s="300">
        <v>2024</v>
      </c>
      <c r="U1272" s="373">
        <v>1400</v>
      </c>
      <c r="V1272" s="373"/>
      <c r="W1272" s="373"/>
      <c r="X1272" s="373"/>
      <c r="Y1272" s="373"/>
      <c r="Z1272" s="310">
        <v>1400</v>
      </c>
      <c r="AA1272" s="228"/>
      <c r="AB1272" s="228"/>
      <c r="AC1272" s="228"/>
      <c r="AD1272" s="228"/>
      <c r="AE1272" s="228"/>
      <c r="AF1272" s="228"/>
      <c r="AG1272" s="228"/>
      <c r="AH1272" s="228"/>
      <c r="AI1272" s="228"/>
      <c r="AJ1272" s="228"/>
      <c r="AK1272" s="228"/>
      <c r="AL1272" s="228"/>
      <c r="AM1272" s="228"/>
      <c r="AN1272" s="228"/>
      <c r="AO1272" s="228"/>
      <c r="AP1272" s="228"/>
      <c r="AQ1272" s="228"/>
      <c r="AR1272" s="228"/>
      <c r="AS1272" s="228" t="s">
        <v>14048</v>
      </c>
    </row>
    <row r="1273" spans="2:45" ht="24" customHeight="1">
      <c r="B1273" s="1817"/>
      <c r="C1273" s="228" t="s">
        <v>13100</v>
      </c>
      <c r="D1273" s="228" t="s">
        <v>24013</v>
      </c>
      <c r="E1273" s="228" t="s">
        <v>24014</v>
      </c>
      <c r="F1273" s="228" t="s">
        <v>13100</v>
      </c>
      <c r="G1273" s="228">
        <v>682</v>
      </c>
      <c r="H1273" s="228"/>
      <c r="I1273" s="228"/>
      <c r="J1273" s="228"/>
      <c r="K1273" s="228"/>
      <c r="L1273" s="228"/>
      <c r="M1273" s="228"/>
      <c r="N1273" s="228"/>
      <c r="O1273" s="228"/>
      <c r="P1273" s="228"/>
      <c r="Q1273" s="373"/>
      <c r="R1273" s="373"/>
      <c r="S1273" s="227"/>
      <c r="T1273" s="300">
        <v>2024</v>
      </c>
      <c r="U1273" s="373">
        <v>400</v>
      </c>
      <c r="V1273" s="373"/>
      <c r="W1273" s="373"/>
      <c r="X1273" s="373"/>
      <c r="Y1273" s="373"/>
      <c r="Z1273" s="227">
        <v>400</v>
      </c>
      <c r="AA1273" s="228"/>
      <c r="AB1273" s="228"/>
      <c r="AC1273" s="228"/>
      <c r="AD1273" s="228"/>
      <c r="AE1273" s="228"/>
      <c r="AF1273" s="228"/>
      <c r="AG1273" s="228"/>
      <c r="AH1273" s="228"/>
      <c r="AI1273" s="228"/>
      <c r="AJ1273" s="228"/>
      <c r="AK1273" s="228"/>
      <c r="AL1273" s="228"/>
      <c r="AM1273" s="228"/>
      <c r="AN1273" s="228"/>
      <c r="AO1273" s="228"/>
      <c r="AP1273" s="228"/>
      <c r="AQ1273" s="228"/>
      <c r="AR1273" s="228"/>
      <c r="AS1273" s="228" t="s">
        <v>24015</v>
      </c>
    </row>
    <row r="1274" spans="2:45" ht="24" customHeight="1">
      <c r="B1274" s="1817"/>
      <c r="C1274" s="228" t="s">
        <v>14050</v>
      </c>
      <c r="D1274" s="227" t="s">
        <v>24016</v>
      </c>
      <c r="E1274" s="228" t="s">
        <v>15945</v>
      </c>
      <c r="F1274" s="228" t="s">
        <v>14050</v>
      </c>
      <c r="G1274" s="228">
        <v>2425</v>
      </c>
      <c r="H1274" s="228"/>
      <c r="I1274" s="228"/>
      <c r="J1274" s="228"/>
      <c r="K1274" s="228"/>
      <c r="L1274" s="228"/>
      <c r="M1274" s="228"/>
      <c r="N1274" s="228"/>
      <c r="O1274" s="228"/>
      <c r="P1274" s="228"/>
      <c r="Q1274" s="373"/>
      <c r="R1274" s="244"/>
      <c r="S1274" s="244"/>
      <c r="T1274" s="300">
        <v>2022</v>
      </c>
      <c r="U1274" s="244"/>
      <c r="V1274" s="244"/>
      <c r="W1274" s="244"/>
      <c r="X1274" s="244"/>
      <c r="Y1274" s="244"/>
      <c r="Z1274" s="227"/>
      <c r="AA1274" s="244"/>
      <c r="AB1274" s="244"/>
      <c r="AC1274" s="244"/>
      <c r="AD1274" s="244"/>
      <c r="AE1274" s="244"/>
      <c r="AF1274" s="244"/>
      <c r="AG1274" s="244"/>
      <c r="AH1274" s="244"/>
      <c r="AI1274" s="244"/>
      <c r="AJ1274" s="244"/>
      <c r="AK1274" s="244"/>
      <c r="AL1274" s="244"/>
      <c r="AM1274" s="244"/>
      <c r="AN1274" s="244"/>
      <c r="AO1274" s="244"/>
      <c r="AP1274" s="244"/>
      <c r="AQ1274" s="244"/>
      <c r="AR1274" s="244"/>
      <c r="AS1274" s="228"/>
    </row>
    <row r="1275" spans="2:45" ht="24" customHeight="1">
      <c r="B1275" s="1817"/>
      <c r="C1275" s="228" t="s">
        <v>13088</v>
      </c>
      <c r="D1275" s="227" t="s">
        <v>23484</v>
      </c>
      <c r="E1275" s="228" t="s">
        <v>15946</v>
      </c>
      <c r="F1275" s="228" t="s">
        <v>13088</v>
      </c>
      <c r="G1275" s="228">
        <v>1800</v>
      </c>
      <c r="H1275" s="228"/>
      <c r="I1275" s="228">
        <v>1800</v>
      </c>
      <c r="J1275" s="228"/>
      <c r="K1275" s="228"/>
      <c r="L1275" s="228"/>
      <c r="M1275" s="228"/>
      <c r="N1275" s="228"/>
      <c r="O1275" s="228"/>
      <c r="P1275" s="228"/>
      <c r="Q1275" s="373"/>
      <c r="R1275" s="244"/>
      <c r="S1275" s="244"/>
      <c r="T1275" s="300">
        <v>2018</v>
      </c>
      <c r="U1275" s="244"/>
      <c r="V1275" s="244"/>
      <c r="W1275" s="244"/>
      <c r="X1275" s="244"/>
      <c r="Y1275" s="244"/>
      <c r="Z1275" s="227"/>
      <c r="AA1275" s="244"/>
      <c r="AB1275" s="244"/>
      <c r="AC1275" s="244"/>
      <c r="AD1275" s="244"/>
      <c r="AE1275" s="244"/>
      <c r="AF1275" s="244"/>
      <c r="AG1275" s="244"/>
      <c r="AH1275" s="244"/>
      <c r="AI1275" s="244"/>
      <c r="AJ1275" s="244"/>
      <c r="AK1275" s="244"/>
      <c r="AL1275" s="244"/>
      <c r="AM1275" s="244"/>
      <c r="AN1275" s="244"/>
      <c r="AO1275" s="244"/>
      <c r="AP1275" s="244"/>
      <c r="AQ1275" s="244"/>
      <c r="AR1275" s="244"/>
      <c r="AS1275" s="228"/>
    </row>
    <row r="1276" spans="2:45" ht="24" customHeight="1">
      <c r="B1276" s="1817"/>
      <c r="C1276" s="228" t="s">
        <v>13088</v>
      </c>
      <c r="D1276" s="228" t="s">
        <v>23782</v>
      </c>
      <c r="E1276" s="228" t="s">
        <v>7980</v>
      </c>
      <c r="F1276" s="228" t="s">
        <v>13088</v>
      </c>
      <c r="G1276" s="228">
        <v>2800</v>
      </c>
      <c r="H1276" s="228">
        <v>840</v>
      </c>
      <c r="I1276" s="228">
        <v>840</v>
      </c>
      <c r="J1276" s="228">
        <v>33</v>
      </c>
      <c r="K1276" s="228">
        <v>20</v>
      </c>
      <c r="L1276" s="228"/>
      <c r="M1276" s="228"/>
      <c r="N1276" s="228">
        <v>660</v>
      </c>
      <c r="O1276" s="228"/>
      <c r="P1276" s="228"/>
      <c r="Q1276" s="373"/>
      <c r="R1276" s="244"/>
      <c r="S1276" s="244"/>
      <c r="T1276" s="300">
        <v>2022</v>
      </c>
      <c r="U1276" s="244"/>
      <c r="V1276" s="244"/>
      <c r="W1276" s="244"/>
      <c r="X1276" s="244"/>
      <c r="Y1276" s="244"/>
      <c r="Z1276" s="227">
        <v>800</v>
      </c>
      <c r="AA1276" s="244"/>
      <c r="AB1276" s="244"/>
      <c r="AC1276" s="244"/>
      <c r="AD1276" s="244"/>
      <c r="AE1276" s="244"/>
      <c r="AF1276" s="244"/>
      <c r="AG1276" s="244"/>
      <c r="AH1276" s="244"/>
      <c r="AI1276" s="244"/>
      <c r="AJ1276" s="244"/>
      <c r="AK1276" s="244"/>
      <c r="AL1276" s="244"/>
      <c r="AM1276" s="244"/>
      <c r="AN1276" s="244"/>
      <c r="AO1276" s="244"/>
      <c r="AP1276" s="244"/>
      <c r="AQ1276" s="244"/>
      <c r="AR1276" s="244"/>
      <c r="AS1276" s="228"/>
    </row>
    <row r="1277" spans="2:45" ht="24" customHeight="1">
      <c r="B1277" s="1817"/>
      <c r="C1277" s="228" t="s">
        <v>13088</v>
      </c>
      <c r="D1277" s="228" t="s">
        <v>23602</v>
      </c>
      <c r="E1277" s="228" t="s">
        <v>13135</v>
      </c>
      <c r="F1277" s="228" t="s">
        <v>13088</v>
      </c>
      <c r="G1277" s="228">
        <v>3400</v>
      </c>
      <c r="H1277" s="228">
        <v>45</v>
      </c>
      <c r="I1277" s="228">
        <v>3400</v>
      </c>
      <c r="J1277" s="228">
        <v>60</v>
      </c>
      <c r="K1277" s="228">
        <v>40</v>
      </c>
      <c r="L1277" s="228"/>
      <c r="M1277" s="228"/>
      <c r="N1277" s="228">
        <v>2400</v>
      </c>
      <c r="O1277" s="228"/>
      <c r="P1277" s="228"/>
      <c r="Q1277" s="373"/>
      <c r="R1277" s="373"/>
      <c r="S1277" s="227"/>
      <c r="T1277" s="300">
        <v>2016</v>
      </c>
      <c r="U1277" s="373"/>
      <c r="V1277" s="373"/>
      <c r="W1277" s="373"/>
      <c r="X1277" s="373"/>
      <c r="Y1277" s="373"/>
      <c r="Z1277" s="227">
        <v>500</v>
      </c>
      <c r="AA1277" s="228"/>
      <c r="AB1277" s="228"/>
      <c r="AC1277" s="228"/>
      <c r="AD1277" s="228"/>
      <c r="AE1277" s="228"/>
      <c r="AF1277" s="228"/>
      <c r="AG1277" s="228"/>
      <c r="AH1277" s="228"/>
      <c r="AI1277" s="228"/>
      <c r="AJ1277" s="228"/>
      <c r="AK1277" s="228"/>
      <c r="AL1277" s="228"/>
      <c r="AM1277" s="228"/>
      <c r="AN1277" s="228"/>
      <c r="AO1277" s="228"/>
      <c r="AP1277" s="228"/>
      <c r="AQ1277" s="228"/>
      <c r="AR1277" s="228"/>
      <c r="AS1277" s="228" t="s">
        <v>13076</v>
      </c>
    </row>
    <row r="1278" spans="2:45" ht="24" customHeight="1">
      <c r="B1278" s="1817"/>
      <c r="C1278" s="228" t="s">
        <v>13088</v>
      </c>
      <c r="D1278" s="228" t="s">
        <v>23566</v>
      </c>
      <c r="E1278" s="228" t="s">
        <v>18454</v>
      </c>
      <c r="F1278" s="228" t="s">
        <v>13088</v>
      </c>
      <c r="G1278" s="228">
        <v>45795</v>
      </c>
      <c r="H1278" s="228">
        <v>0</v>
      </c>
      <c r="I1278" s="228">
        <v>45795</v>
      </c>
      <c r="J1278" s="228">
        <v>67</v>
      </c>
      <c r="K1278" s="228">
        <v>60</v>
      </c>
      <c r="L1278" s="228"/>
      <c r="M1278" s="228"/>
      <c r="N1278" s="228">
        <v>2088</v>
      </c>
      <c r="O1278" s="228"/>
      <c r="P1278" s="228"/>
      <c r="Q1278" s="373"/>
      <c r="R1278" s="373"/>
      <c r="S1278" s="227"/>
      <c r="T1278" s="300">
        <v>2016</v>
      </c>
      <c r="U1278" s="373"/>
      <c r="V1278" s="373"/>
      <c r="W1278" s="373"/>
      <c r="X1278" s="373"/>
      <c r="Y1278" s="373"/>
      <c r="Z1278" s="227">
        <v>700</v>
      </c>
      <c r="AA1278" s="228"/>
      <c r="AB1278" s="228"/>
      <c r="AC1278" s="228"/>
      <c r="AD1278" s="228"/>
      <c r="AE1278" s="228"/>
      <c r="AF1278" s="228"/>
      <c r="AG1278" s="228"/>
      <c r="AH1278" s="228"/>
      <c r="AI1278" s="228"/>
      <c r="AJ1278" s="228"/>
      <c r="AK1278" s="228"/>
      <c r="AL1278" s="228"/>
      <c r="AM1278" s="228"/>
      <c r="AN1278" s="228"/>
      <c r="AO1278" s="228"/>
      <c r="AP1278" s="228"/>
      <c r="AQ1278" s="228"/>
      <c r="AR1278" s="228"/>
      <c r="AS1278" s="228" t="s">
        <v>13076</v>
      </c>
    </row>
    <row r="1279" spans="2:45" ht="24" customHeight="1">
      <c r="B1279" s="1817"/>
      <c r="C1279" s="228" t="s">
        <v>13088</v>
      </c>
      <c r="D1279" s="228" t="s">
        <v>24017</v>
      </c>
      <c r="E1279" s="228" t="s">
        <v>24018</v>
      </c>
      <c r="F1279" s="228" t="s">
        <v>13088</v>
      </c>
      <c r="G1279" s="228">
        <v>3858</v>
      </c>
      <c r="H1279" s="228">
        <v>45</v>
      </c>
      <c r="I1279" s="228">
        <v>3858</v>
      </c>
      <c r="J1279" s="228">
        <v>58</v>
      </c>
      <c r="K1279" s="228">
        <v>36</v>
      </c>
      <c r="L1279" s="228"/>
      <c r="M1279" s="228"/>
      <c r="N1279" s="228">
        <v>2088</v>
      </c>
      <c r="O1279" s="228"/>
      <c r="P1279" s="228"/>
      <c r="Q1279" s="373"/>
      <c r="R1279" s="244"/>
      <c r="S1279" s="244"/>
      <c r="T1279" s="300">
        <v>2016</v>
      </c>
      <c r="U1279" s="244"/>
      <c r="V1279" s="244"/>
      <c r="W1279" s="244"/>
      <c r="X1279" s="244"/>
      <c r="Y1279" s="244"/>
      <c r="Z1279" s="227">
        <v>500</v>
      </c>
      <c r="AA1279" s="244"/>
      <c r="AB1279" s="244"/>
      <c r="AC1279" s="244"/>
      <c r="AD1279" s="244"/>
      <c r="AE1279" s="244"/>
      <c r="AF1279" s="244"/>
      <c r="AG1279" s="244"/>
      <c r="AH1279" s="244"/>
      <c r="AI1279" s="244"/>
      <c r="AJ1279" s="244"/>
      <c r="AK1279" s="244"/>
      <c r="AL1279" s="244"/>
      <c r="AM1279" s="244"/>
      <c r="AN1279" s="244"/>
      <c r="AO1279" s="244"/>
      <c r="AP1279" s="244"/>
      <c r="AQ1279" s="244"/>
      <c r="AR1279" s="244"/>
      <c r="AS1279" s="228" t="s">
        <v>13076</v>
      </c>
    </row>
    <row r="1280" spans="2:45" ht="24" customHeight="1">
      <c r="B1280" s="1817"/>
      <c r="C1280" s="244" t="s">
        <v>13088</v>
      </c>
      <c r="D1280" s="228" t="s">
        <v>24017</v>
      </c>
      <c r="E1280" s="228" t="s">
        <v>14572</v>
      </c>
      <c r="F1280" s="244" t="s">
        <v>13088</v>
      </c>
      <c r="G1280" s="228">
        <v>3858</v>
      </c>
      <c r="H1280" s="228">
        <v>45</v>
      </c>
      <c r="I1280" s="228">
        <v>2088</v>
      </c>
      <c r="J1280" s="228"/>
      <c r="K1280" s="244"/>
      <c r="L1280" s="228"/>
      <c r="M1280" s="244"/>
      <c r="N1280" s="244"/>
      <c r="O1280" s="244"/>
      <c r="P1280" s="244"/>
      <c r="Q1280" s="244"/>
      <c r="R1280" s="373"/>
      <c r="S1280" s="227"/>
      <c r="T1280" s="300">
        <v>2016</v>
      </c>
      <c r="U1280" s="373"/>
      <c r="V1280" s="373"/>
      <c r="W1280" s="373"/>
      <c r="X1280" s="373"/>
      <c r="Y1280" s="373"/>
      <c r="Z1280" s="244"/>
      <c r="AA1280" s="228"/>
      <c r="AB1280" s="228"/>
      <c r="AC1280" s="228"/>
      <c r="AD1280" s="228"/>
      <c r="AE1280" s="228"/>
      <c r="AF1280" s="228"/>
      <c r="AG1280" s="228"/>
      <c r="AH1280" s="228"/>
      <c r="AI1280" s="228"/>
      <c r="AJ1280" s="228"/>
      <c r="AK1280" s="228"/>
      <c r="AL1280" s="228"/>
      <c r="AM1280" s="228"/>
      <c r="AN1280" s="228"/>
      <c r="AO1280" s="228"/>
      <c r="AP1280" s="228"/>
      <c r="AQ1280" s="228"/>
      <c r="AR1280" s="228"/>
      <c r="AS1280" s="244"/>
    </row>
    <row r="1281" spans="1:50" ht="24" customHeight="1">
      <c r="B1281" s="1817"/>
      <c r="C1281" s="228" t="s">
        <v>5032</v>
      </c>
      <c r="D1281" s="228" t="s">
        <v>24019</v>
      </c>
      <c r="E1281" s="228" t="s">
        <v>10298</v>
      </c>
      <c r="F1281" s="228" t="s">
        <v>10296</v>
      </c>
      <c r="G1281" s="228">
        <v>2977</v>
      </c>
      <c r="H1281" s="228">
        <v>128.4</v>
      </c>
      <c r="I1281" s="228">
        <v>194.44</v>
      </c>
      <c r="J1281" s="228"/>
      <c r="K1281" s="228"/>
      <c r="L1281" s="228"/>
      <c r="M1281" s="228"/>
      <c r="N1281" s="228"/>
      <c r="O1281" s="228"/>
      <c r="P1281" s="228"/>
      <c r="Q1281" s="373"/>
      <c r="R1281" s="373"/>
      <c r="S1281" s="227"/>
      <c r="T1281" s="300">
        <v>2018</v>
      </c>
      <c r="U1281" s="373"/>
      <c r="V1281" s="373"/>
      <c r="W1281" s="373"/>
      <c r="X1281" s="373"/>
      <c r="Y1281" s="373"/>
      <c r="Z1281" s="227">
        <v>1420</v>
      </c>
      <c r="AA1281" s="228"/>
      <c r="AB1281" s="228"/>
      <c r="AC1281" s="228"/>
      <c r="AD1281" s="228"/>
      <c r="AE1281" s="228"/>
      <c r="AF1281" s="228"/>
      <c r="AG1281" s="228"/>
      <c r="AH1281" s="228"/>
      <c r="AI1281" s="228"/>
      <c r="AJ1281" s="228"/>
      <c r="AK1281" s="228"/>
      <c r="AL1281" s="228"/>
      <c r="AM1281" s="228"/>
      <c r="AN1281" s="228"/>
      <c r="AO1281" s="228"/>
      <c r="AP1281" s="228"/>
      <c r="AQ1281" s="228"/>
      <c r="AR1281" s="228"/>
      <c r="AS1281" s="228"/>
    </row>
    <row r="1282" spans="1:50" ht="24" customHeight="1">
      <c r="B1282" s="1817"/>
      <c r="C1282" s="228" t="s">
        <v>5036</v>
      </c>
      <c r="D1282" s="244" t="s">
        <v>24020</v>
      </c>
      <c r="E1282" s="228" t="s">
        <v>12102</v>
      </c>
      <c r="F1282" s="228" t="s">
        <v>5036</v>
      </c>
      <c r="G1282" s="228">
        <v>254825</v>
      </c>
      <c r="H1282" s="228">
        <v>997.07</v>
      </c>
      <c r="I1282" s="228">
        <v>2050.08</v>
      </c>
      <c r="J1282" s="228"/>
      <c r="K1282" s="228"/>
      <c r="L1282" s="228"/>
      <c r="M1282" s="228"/>
      <c r="N1282" s="228"/>
      <c r="O1282" s="228"/>
      <c r="P1282" s="228"/>
      <c r="Q1282" s="373"/>
      <c r="R1282" s="373"/>
      <c r="S1282" s="227"/>
      <c r="T1282" s="300">
        <v>2020</v>
      </c>
      <c r="U1282" s="373"/>
      <c r="V1282" s="373"/>
      <c r="W1282" s="373"/>
      <c r="X1282" s="373"/>
      <c r="Y1282" s="373"/>
      <c r="Z1282" s="227">
        <v>5350</v>
      </c>
      <c r="AA1282" s="228"/>
      <c r="AB1282" s="228"/>
      <c r="AC1282" s="228"/>
      <c r="AD1282" s="228"/>
      <c r="AE1282" s="228"/>
      <c r="AF1282" s="228"/>
      <c r="AG1282" s="228"/>
      <c r="AH1282" s="228"/>
      <c r="AI1282" s="228"/>
      <c r="AJ1282" s="228"/>
      <c r="AK1282" s="228"/>
      <c r="AL1282" s="228"/>
      <c r="AM1282" s="228"/>
      <c r="AN1282" s="228"/>
      <c r="AO1282" s="228"/>
      <c r="AP1282" s="228"/>
      <c r="AQ1282" s="228"/>
      <c r="AR1282" s="228"/>
      <c r="AS1282" s="228"/>
    </row>
    <row r="1283" spans="1:50" ht="24" customHeight="1">
      <c r="B1283" s="1817"/>
      <c r="C1283" s="228" t="s">
        <v>5036</v>
      </c>
      <c r="D1283" s="244" t="s">
        <v>24021</v>
      </c>
      <c r="E1283" s="228" t="s">
        <v>14051</v>
      </c>
      <c r="F1283" s="228" t="s">
        <v>14052</v>
      </c>
      <c r="G1283" s="228">
        <v>24361</v>
      </c>
      <c r="H1283" s="228">
        <v>138</v>
      </c>
      <c r="I1283" s="228">
        <v>138</v>
      </c>
      <c r="J1283" s="228"/>
      <c r="K1283" s="228"/>
      <c r="L1283" s="228"/>
      <c r="M1283" s="228"/>
      <c r="N1283" s="228"/>
      <c r="O1283" s="228"/>
      <c r="P1283" s="228"/>
      <c r="Q1283" s="373"/>
      <c r="R1283" s="244"/>
      <c r="S1283" s="244"/>
      <c r="T1283" s="300">
        <v>2015</v>
      </c>
      <c r="U1283" s="244"/>
      <c r="V1283" s="244"/>
      <c r="W1283" s="244"/>
      <c r="X1283" s="244"/>
      <c r="Y1283" s="244"/>
      <c r="Z1283" s="227">
        <v>1000</v>
      </c>
      <c r="AA1283" s="244"/>
      <c r="AB1283" s="244"/>
      <c r="AC1283" s="244"/>
      <c r="AD1283" s="244"/>
      <c r="AE1283" s="244"/>
      <c r="AF1283" s="244"/>
      <c r="AG1283" s="244"/>
      <c r="AH1283" s="244"/>
      <c r="AI1283" s="244"/>
      <c r="AJ1283" s="244"/>
      <c r="AK1283" s="244"/>
      <c r="AL1283" s="244"/>
      <c r="AM1283" s="244"/>
      <c r="AN1283" s="244"/>
      <c r="AO1283" s="244"/>
      <c r="AP1283" s="244"/>
      <c r="AQ1283" s="244"/>
      <c r="AR1283" s="244"/>
      <c r="AS1283" s="228"/>
    </row>
    <row r="1284" spans="1:50" ht="24" customHeight="1">
      <c r="B1284" s="1817"/>
      <c r="C1284" s="244" t="s">
        <v>14052</v>
      </c>
      <c r="D1284" s="244" t="s">
        <v>24022</v>
      </c>
      <c r="E1284" s="244" t="s">
        <v>15947</v>
      </c>
      <c r="F1284" s="244" t="s">
        <v>12911</v>
      </c>
      <c r="G1284" s="244">
        <v>941</v>
      </c>
      <c r="H1284" s="244"/>
      <c r="I1284" s="244">
        <v>941</v>
      </c>
      <c r="J1284" s="228"/>
      <c r="K1284" s="228"/>
      <c r="L1284" s="228"/>
      <c r="M1284" s="228"/>
      <c r="N1284" s="228"/>
      <c r="O1284" s="228"/>
      <c r="P1284" s="228"/>
      <c r="Q1284" s="373"/>
      <c r="R1284" s="244"/>
      <c r="S1284" s="244"/>
      <c r="T1284" s="300">
        <v>2016</v>
      </c>
      <c r="U1284" s="244"/>
      <c r="V1284" s="244"/>
      <c r="W1284" s="244"/>
      <c r="X1284" s="244"/>
      <c r="Y1284" s="244"/>
      <c r="Z1284" s="227"/>
      <c r="AA1284" s="244"/>
      <c r="AB1284" s="244"/>
      <c r="AC1284" s="244"/>
      <c r="AD1284" s="244"/>
      <c r="AE1284" s="244"/>
      <c r="AF1284" s="244"/>
      <c r="AG1284" s="244"/>
      <c r="AH1284" s="244"/>
      <c r="AI1284" s="244"/>
      <c r="AJ1284" s="244"/>
      <c r="AK1284" s="244"/>
      <c r="AL1284" s="244"/>
      <c r="AM1284" s="244"/>
      <c r="AN1284" s="244"/>
      <c r="AO1284" s="244"/>
      <c r="AP1284" s="244"/>
      <c r="AQ1284" s="244"/>
      <c r="AR1284" s="244"/>
      <c r="AS1284" s="228"/>
    </row>
    <row r="1285" spans="1:50" ht="26.1" customHeight="1">
      <c r="B1285" s="1817"/>
      <c r="C1285" s="244" t="s">
        <v>14052</v>
      </c>
      <c r="D1285" s="244" t="s">
        <v>24023</v>
      </c>
      <c r="E1285" s="244" t="s">
        <v>15948</v>
      </c>
      <c r="F1285" s="244" t="s">
        <v>12911</v>
      </c>
      <c r="G1285" s="244">
        <v>1679</v>
      </c>
      <c r="H1285" s="244"/>
      <c r="I1285" s="244">
        <v>1679</v>
      </c>
      <c r="J1285" s="228"/>
      <c r="K1285" s="228"/>
      <c r="L1285" s="228"/>
      <c r="M1285" s="228"/>
      <c r="N1285" s="228"/>
      <c r="O1285" s="228"/>
      <c r="P1285" s="228"/>
      <c r="Q1285" s="373"/>
      <c r="R1285" s="244"/>
      <c r="S1285" s="244"/>
      <c r="T1285" s="300"/>
      <c r="U1285" s="244"/>
      <c r="V1285" s="244"/>
      <c r="W1285" s="244"/>
      <c r="X1285" s="244"/>
      <c r="Y1285" s="244"/>
      <c r="Z1285" s="227"/>
      <c r="AA1285" s="244"/>
      <c r="AB1285" s="244"/>
      <c r="AC1285" s="244"/>
      <c r="AD1285" s="244"/>
      <c r="AE1285" s="244"/>
      <c r="AF1285" s="244"/>
      <c r="AG1285" s="244"/>
      <c r="AH1285" s="244"/>
      <c r="AI1285" s="244"/>
      <c r="AJ1285" s="244"/>
      <c r="AK1285" s="244"/>
      <c r="AL1285" s="244"/>
      <c r="AM1285" s="244"/>
      <c r="AN1285" s="244"/>
      <c r="AO1285" s="244"/>
      <c r="AP1285" s="244"/>
      <c r="AQ1285" s="244"/>
      <c r="AR1285" s="244"/>
      <c r="AS1285" s="305" t="s">
        <v>14053</v>
      </c>
    </row>
    <row r="1286" spans="1:50" ht="24" customHeight="1">
      <c r="A1286" s="115"/>
      <c r="B1286" s="1817"/>
      <c r="C1286" s="244" t="s">
        <v>16965</v>
      </c>
      <c r="D1286" s="244" t="s">
        <v>23986</v>
      </c>
      <c r="E1286" s="244" t="s">
        <v>14424</v>
      </c>
      <c r="F1286" s="244" t="s">
        <v>14052</v>
      </c>
      <c r="G1286" s="228">
        <v>373</v>
      </c>
      <c r="H1286" s="228">
        <v>373</v>
      </c>
      <c r="I1286" s="228">
        <v>373</v>
      </c>
      <c r="J1286" s="228"/>
      <c r="K1286" s="244"/>
      <c r="L1286" s="244"/>
      <c r="M1286" s="244"/>
      <c r="N1286" s="244"/>
      <c r="O1286" s="244"/>
      <c r="P1286" s="244"/>
      <c r="Q1286" s="300"/>
      <c r="R1286" s="244"/>
      <c r="S1286" s="244"/>
      <c r="T1286" s="300">
        <v>2022</v>
      </c>
      <c r="U1286" s="244"/>
      <c r="V1286" s="244"/>
      <c r="W1286" s="244"/>
      <c r="X1286" s="244"/>
      <c r="Y1286" s="244"/>
      <c r="Z1286" s="244">
        <v>2000</v>
      </c>
      <c r="AA1286" s="244"/>
      <c r="AB1286" s="244"/>
      <c r="AC1286" s="244"/>
      <c r="AD1286" s="244"/>
      <c r="AE1286" s="244"/>
      <c r="AF1286" s="244"/>
      <c r="AG1286" s="244"/>
      <c r="AH1286" s="244"/>
      <c r="AI1286" s="244"/>
      <c r="AJ1286" s="244"/>
      <c r="AK1286" s="244"/>
      <c r="AL1286" s="244"/>
      <c r="AM1286" s="244"/>
      <c r="AN1286" s="244"/>
      <c r="AO1286" s="244"/>
      <c r="AP1286" s="244"/>
      <c r="AQ1286" s="244"/>
      <c r="AR1286" s="244"/>
      <c r="AS1286" s="244"/>
      <c r="AT1286" s="115"/>
      <c r="AU1286" s="115"/>
      <c r="AV1286" s="115"/>
      <c r="AW1286" s="115"/>
      <c r="AX1286" s="115"/>
    </row>
    <row r="1287" spans="1:50" ht="24" customHeight="1">
      <c r="A1287" s="115"/>
      <c r="B1287" s="1817"/>
      <c r="C1287" s="547" t="s">
        <v>5036</v>
      </c>
      <c r="D1287" s="547" t="s">
        <v>24024</v>
      </c>
      <c r="E1287" s="547" t="s">
        <v>24025</v>
      </c>
      <c r="F1287" s="547" t="s">
        <v>5036</v>
      </c>
      <c r="G1287" s="470">
        <v>500</v>
      </c>
      <c r="H1287" s="470"/>
      <c r="I1287" s="470">
        <v>500</v>
      </c>
      <c r="J1287" s="470">
        <v>15</v>
      </c>
      <c r="K1287" s="547">
        <v>32</v>
      </c>
      <c r="L1287" s="547"/>
      <c r="M1287" s="547"/>
      <c r="N1287" s="547"/>
      <c r="O1287" s="547"/>
      <c r="P1287" s="547"/>
      <c r="Q1287" s="600"/>
      <c r="R1287" s="547"/>
      <c r="S1287" s="547"/>
      <c r="T1287" s="600">
        <v>2024</v>
      </c>
      <c r="U1287" s="547"/>
      <c r="V1287" s="547"/>
      <c r="W1287" s="547"/>
      <c r="X1287" s="547"/>
      <c r="Y1287" s="547"/>
      <c r="Z1287" s="547"/>
      <c r="AA1287" s="547"/>
      <c r="AB1287" s="547"/>
      <c r="AC1287" s="547"/>
      <c r="AD1287" s="547"/>
      <c r="AE1287" s="547"/>
      <c r="AF1287" s="547"/>
      <c r="AG1287" s="547"/>
      <c r="AH1287" s="547"/>
      <c r="AI1287" s="547"/>
      <c r="AJ1287" s="547"/>
      <c r="AK1287" s="547"/>
      <c r="AL1287" s="547"/>
      <c r="AM1287" s="547"/>
      <c r="AN1287" s="547"/>
      <c r="AO1287" s="547"/>
      <c r="AP1287" s="547"/>
      <c r="AQ1287" s="547"/>
      <c r="AR1287" s="547"/>
      <c r="AS1287" s="547"/>
      <c r="AT1287" s="115"/>
      <c r="AU1287" s="115"/>
      <c r="AV1287" s="115"/>
      <c r="AW1287" s="115"/>
      <c r="AX1287" s="115"/>
    </row>
    <row r="1288" spans="1:50" ht="24" customHeight="1">
      <c r="B1288" s="1817"/>
      <c r="C1288" s="244" t="s">
        <v>14052</v>
      </c>
      <c r="D1288" s="241" t="s">
        <v>24026</v>
      </c>
      <c r="E1288" s="228" t="s">
        <v>16979</v>
      </c>
      <c r="F1288" s="244" t="s">
        <v>14052</v>
      </c>
      <c r="G1288" s="228">
        <v>888</v>
      </c>
      <c r="H1288" s="228"/>
      <c r="I1288" s="228">
        <v>888</v>
      </c>
      <c r="J1288" s="228"/>
      <c r="K1288" s="244"/>
      <c r="L1288" s="244"/>
      <c r="M1288" s="244"/>
      <c r="N1288" s="244"/>
      <c r="O1288" s="244"/>
      <c r="P1288" s="244"/>
      <c r="Q1288" s="300"/>
      <c r="R1288" s="244"/>
      <c r="S1288" s="244"/>
      <c r="T1288" s="300">
        <v>2023</v>
      </c>
      <c r="U1288" s="244"/>
      <c r="V1288" s="244"/>
      <c r="W1288" s="244"/>
      <c r="X1288" s="244"/>
      <c r="Y1288" s="244"/>
      <c r="Z1288" s="244"/>
      <c r="AA1288" s="244"/>
      <c r="AB1288" s="244"/>
      <c r="AC1288" s="244"/>
      <c r="AD1288" s="244"/>
      <c r="AE1288" s="244"/>
      <c r="AF1288" s="244"/>
      <c r="AG1288" s="244"/>
      <c r="AH1288" s="244"/>
      <c r="AI1288" s="244"/>
      <c r="AJ1288" s="244"/>
      <c r="AK1288" s="244"/>
      <c r="AL1288" s="244"/>
      <c r="AM1288" s="244"/>
      <c r="AN1288" s="244"/>
      <c r="AO1288" s="244"/>
      <c r="AP1288" s="244"/>
      <c r="AQ1288" s="244"/>
      <c r="AR1288" s="244"/>
      <c r="AS1288" s="244"/>
    </row>
    <row r="1289" spans="1:50" ht="24" customHeight="1">
      <c r="B1289" s="1738"/>
      <c r="C1289" s="470" t="s">
        <v>5038</v>
      </c>
      <c r="D1289" s="241" t="s">
        <v>24027</v>
      </c>
      <c r="E1289" s="547" t="s">
        <v>24028</v>
      </c>
      <c r="F1289" s="547" t="s">
        <v>5038</v>
      </c>
      <c r="G1289" s="547">
        <v>1896</v>
      </c>
      <c r="H1289" s="547"/>
      <c r="I1289" s="547">
        <v>397</v>
      </c>
      <c r="J1289" s="547"/>
      <c r="K1289" s="547"/>
      <c r="L1289" s="547"/>
      <c r="M1289" s="547"/>
      <c r="N1289" s="547"/>
      <c r="O1289" s="547"/>
      <c r="P1289" s="547"/>
      <c r="Q1289" s="547"/>
      <c r="R1289" s="547"/>
      <c r="S1289" s="547"/>
      <c r="T1289" s="600">
        <v>2018</v>
      </c>
      <c r="U1289" s="547"/>
      <c r="V1289" s="547"/>
      <c r="W1289" s="547"/>
      <c r="X1289" s="547"/>
      <c r="Y1289" s="547"/>
      <c r="Z1289" s="241"/>
      <c r="AA1289" s="547"/>
      <c r="AB1289" s="547"/>
      <c r="AC1289" s="547"/>
      <c r="AD1289" s="547"/>
      <c r="AE1289" s="547"/>
      <c r="AF1289" s="547"/>
      <c r="AG1289" s="547"/>
      <c r="AH1289" s="547"/>
      <c r="AI1289" s="547"/>
      <c r="AJ1289" s="547"/>
      <c r="AK1289" s="547"/>
      <c r="AL1289" s="547"/>
      <c r="AM1289" s="547"/>
      <c r="AN1289" s="547"/>
      <c r="AO1289" s="547"/>
      <c r="AP1289" s="547"/>
      <c r="AQ1289" s="547"/>
      <c r="AR1289" s="547"/>
      <c r="AS1289" s="470"/>
    </row>
    <row r="1290" spans="1:50" s="1836" customFormat="1" ht="24" customHeight="1">
      <c r="B1290" s="1834" t="s">
        <v>0</v>
      </c>
      <c r="C1290" s="318" t="s">
        <v>2001</v>
      </c>
      <c r="D1290" s="318"/>
      <c r="E1290" s="315">
        <f>COUNTA(E1291:E1360)</f>
        <v>70</v>
      </c>
      <c r="F1290" s="318"/>
      <c r="G1290" s="318">
        <f>SUM(G1291:G1360)</f>
        <v>2343830.6</v>
      </c>
      <c r="H1290" s="318">
        <f>SUM(H1291:H1360)</f>
        <v>90324.159999999989</v>
      </c>
      <c r="I1290" s="318">
        <f>SUM(I1291:I1360)</f>
        <v>107115.42000000001</v>
      </c>
      <c r="J1290" s="318"/>
      <c r="K1290" s="318"/>
      <c r="L1290" s="318"/>
      <c r="M1290" s="318"/>
      <c r="N1290" s="318"/>
      <c r="O1290" s="318"/>
      <c r="P1290" s="318"/>
      <c r="Q1290" s="349"/>
      <c r="R1290" s="349"/>
      <c r="S1290" s="314"/>
      <c r="T1290" s="300"/>
      <c r="U1290" s="349"/>
      <c r="V1290" s="349"/>
      <c r="W1290" s="349"/>
      <c r="X1290" s="349"/>
      <c r="Y1290" s="349"/>
      <c r="Z1290" s="318"/>
      <c r="AA1290" s="318"/>
      <c r="AB1290" s="318"/>
      <c r="AC1290" s="318"/>
      <c r="AD1290" s="318"/>
      <c r="AE1290" s="318"/>
      <c r="AF1290" s="318"/>
      <c r="AG1290" s="318"/>
      <c r="AH1290" s="318"/>
      <c r="AI1290" s="318"/>
      <c r="AJ1290" s="318"/>
      <c r="AK1290" s="318"/>
      <c r="AL1290" s="318"/>
      <c r="AM1290" s="318"/>
      <c r="AN1290" s="318"/>
      <c r="AO1290" s="318"/>
      <c r="AP1290" s="318"/>
      <c r="AQ1290" s="318"/>
      <c r="AR1290" s="318"/>
      <c r="AS1290" s="318"/>
    </row>
    <row r="1291" spans="1:50" s="115" customFormat="1" ht="35.1" customHeight="1">
      <c r="B1291" s="1817"/>
      <c r="C1291" s="228" t="s">
        <v>2042</v>
      </c>
      <c r="D1291" s="228"/>
      <c r="E1291" s="228" t="s">
        <v>15953</v>
      </c>
      <c r="F1291" s="228" t="s">
        <v>5878</v>
      </c>
      <c r="G1291" s="228">
        <v>1698060.6</v>
      </c>
      <c r="H1291" s="242">
        <v>79297.94</v>
      </c>
      <c r="I1291" s="242">
        <v>79297.94</v>
      </c>
      <c r="J1291" s="228">
        <v>12</v>
      </c>
      <c r="K1291" s="228">
        <v>6123</v>
      </c>
      <c r="L1291" s="228">
        <v>2</v>
      </c>
      <c r="M1291" s="228">
        <v>12</v>
      </c>
      <c r="N1291" s="228">
        <v>99498</v>
      </c>
      <c r="O1291" s="228">
        <v>118351</v>
      </c>
      <c r="P1291" s="228">
        <v>120000</v>
      </c>
      <c r="Q1291" s="233" t="s">
        <v>1971</v>
      </c>
      <c r="R1291" s="233"/>
      <c r="S1291" s="227" t="s">
        <v>5879</v>
      </c>
      <c r="T1291" s="300">
        <v>2011</v>
      </c>
      <c r="U1291" s="233"/>
      <c r="V1291" s="233"/>
      <c r="W1291" s="233"/>
      <c r="X1291" s="233"/>
      <c r="Y1291" s="233"/>
      <c r="Z1291" s="656">
        <v>422500</v>
      </c>
      <c r="AA1291" s="228"/>
      <c r="AB1291" s="228"/>
      <c r="AC1291" s="228"/>
      <c r="AD1291" s="228"/>
      <c r="AE1291" s="228"/>
      <c r="AF1291" s="228"/>
      <c r="AG1291" s="228"/>
      <c r="AH1291" s="228"/>
      <c r="AI1291" s="228"/>
      <c r="AJ1291" s="228"/>
      <c r="AK1291" s="228"/>
      <c r="AL1291" s="228"/>
      <c r="AM1291" s="228"/>
      <c r="AN1291" s="228"/>
      <c r="AO1291" s="228"/>
      <c r="AP1291" s="228"/>
      <c r="AQ1291" s="228"/>
      <c r="AR1291" s="228"/>
      <c r="AS1291" s="228"/>
    </row>
    <row r="1292" spans="1:50" s="115" customFormat="1" ht="27" customHeight="1">
      <c r="B1292" s="1817"/>
      <c r="C1292" s="228" t="s">
        <v>1938</v>
      </c>
      <c r="D1292" s="228"/>
      <c r="E1292" s="228" t="s">
        <v>1969</v>
      </c>
      <c r="F1292" s="228" t="s">
        <v>1970</v>
      </c>
      <c r="G1292" s="228">
        <v>4654</v>
      </c>
      <c r="H1292" s="242">
        <v>300</v>
      </c>
      <c r="I1292" s="242">
        <v>537.44000000000005</v>
      </c>
      <c r="J1292" s="228"/>
      <c r="K1292" s="228"/>
      <c r="L1292" s="228"/>
      <c r="M1292" s="228"/>
      <c r="N1292" s="228"/>
      <c r="O1292" s="228">
        <v>500</v>
      </c>
      <c r="P1292" s="228"/>
      <c r="Q1292" s="233" t="s">
        <v>1971</v>
      </c>
      <c r="R1292" s="233"/>
      <c r="S1292" s="227">
        <v>2012</v>
      </c>
      <c r="T1292" s="300">
        <v>2012</v>
      </c>
      <c r="U1292" s="233"/>
      <c r="V1292" s="233"/>
      <c r="W1292" s="233"/>
      <c r="X1292" s="233"/>
      <c r="Y1292" s="233"/>
      <c r="Z1292" s="656">
        <v>2255</v>
      </c>
      <c r="AA1292" s="228"/>
      <c r="AB1292" s="228"/>
      <c r="AC1292" s="228"/>
      <c r="AD1292" s="228"/>
      <c r="AE1292" s="228"/>
      <c r="AF1292" s="228"/>
      <c r="AG1292" s="228"/>
      <c r="AH1292" s="228"/>
      <c r="AI1292" s="228"/>
      <c r="AJ1292" s="228"/>
      <c r="AK1292" s="228"/>
      <c r="AL1292" s="228"/>
      <c r="AM1292" s="228"/>
      <c r="AN1292" s="228"/>
      <c r="AO1292" s="228"/>
      <c r="AP1292" s="228"/>
      <c r="AQ1292" s="228"/>
      <c r="AR1292" s="228"/>
      <c r="AS1292" s="228"/>
    </row>
    <row r="1293" spans="1:50" s="115" customFormat="1" ht="27" customHeight="1">
      <c r="B1293" s="1817"/>
      <c r="C1293" s="228" t="s">
        <v>1938</v>
      </c>
      <c r="D1293" s="228"/>
      <c r="E1293" s="228" t="s">
        <v>15955</v>
      </c>
      <c r="F1293" s="228" t="s">
        <v>1938</v>
      </c>
      <c r="G1293" s="228">
        <v>148000</v>
      </c>
      <c r="H1293" s="228"/>
      <c r="I1293" s="369"/>
      <c r="J1293" s="228">
        <v>1</v>
      </c>
      <c r="K1293" s="228">
        <v>7470</v>
      </c>
      <c r="L1293" s="228"/>
      <c r="M1293" s="228"/>
      <c r="N1293" s="228">
        <v>7470</v>
      </c>
      <c r="O1293" s="228"/>
      <c r="P1293" s="228"/>
      <c r="Q1293" s="233"/>
      <c r="R1293" s="233"/>
      <c r="S1293" s="227"/>
      <c r="T1293" s="300">
        <v>2005</v>
      </c>
      <c r="U1293" s="233"/>
      <c r="V1293" s="233"/>
      <c r="W1293" s="233"/>
      <c r="X1293" s="233"/>
      <c r="Y1293" s="233"/>
      <c r="Z1293" s="228">
        <v>872</v>
      </c>
      <c r="AA1293" s="228"/>
      <c r="AB1293" s="228"/>
      <c r="AC1293" s="228"/>
      <c r="AD1293" s="228"/>
      <c r="AE1293" s="228"/>
      <c r="AF1293" s="228"/>
      <c r="AG1293" s="228"/>
      <c r="AH1293" s="228"/>
      <c r="AI1293" s="228"/>
      <c r="AJ1293" s="228"/>
      <c r="AK1293" s="228"/>
      <c r="AL1293" s="228"/>
      <c r="AM1293" s="228"/>
      <c r="AN1293" s="228"/>
      <c r="AO1293" s="228"/>
      <c r="AP1293" s="228"/>
      <c r="AQ1293" s="228"/>
      <c r="AR1293" s="228"/>
      <c r="AS1293" s="228"/>
    </row>
    <row r="1294" spans="1:50" s="115" customFormat="1" ht="24" customHeight="1">
      <c r="B1294" s="1817"/>
      <c r="C1294" s="228" t="s">
        <v>1938</v>
      </c>
      <c r="D1294" s="228"/>
      <c r="E1294" s="228" t="s">
        <v>15956</v>
      </c>
      <c r="F1294" s="228" t="s">
        <v>1938</v>
      </c>
      <c r="G1294" s="228">
        <v>4340</v>
      </c>
      <c r="H1294" s="228">
        <v>63</v>
      </c>
      <c r="I1294" s="369">
        <v>63</v>
      </c>
      <c r="J1294" s="228"/>
      <c r="K1294" s="228"/>
      <c r="L1294" s="228"/>
      <c r="M1294" s="228"/>
      <c r="N1294" s="228">
        <v>4340</v>
      </c>
      <c r="O1294" s="228"/>
      <c r="P1294" s="228"/>
      <c r="Q1294" s="233"/>
      <c r="R1294" s="233"/>
      <c r="S1294" s="227"/>
      <c r="T1294" s="300">
        <v>2003</v>
      </c>
      <c r="U1294" s="233"/>
      <c r="V1294" s="233"/>
      <c r="W1294" s="233"/>
      <c r="X1294" s="233"/>
      <c r="Y1294" s="233"/>
      <c r="Z1294" s="228">
        <v>70</v>
      </c>
      <c r="AA1294" s="228"/>
      <c r="AB1294" s="228"/>
      <c r="AC1294" s="228"/>
      <c r="AD1294" s="228"/>
      <c r="AE1294" s="228"/>
      <c r="AF1294" s="228"/>
      <c r="AG1294" s="228"/>
      <c r="AH1294" s="228"/>
      <c r="AI1294" s="228"/>
      <c r="AJ1294" s="228"/>
      <c r="AK1294" s="228"/>
      <c r="AL1294" s="228"/>
      <c r="AM1294" s="228"/>
      <c r="AN1294" s="228"/>
      <c r="AO1294" s="228"/>
      <c r="AP1294" s="228"/>
      <c r="AQ1294" s="228"/>
      <c r="AR1294" s="228"/>
      <c r="AS1294" s="228"/>
    </row>
    <row r="1295" spans="1:50" s="115" customFormat="1" ht="24" customHeight="1">
      <c r="B1295" s="1817"/>
      <c r="C1295" s="228" t="s">
        <v>1744</v>
      </c>
      <c r="D1295" s="228"/>
      <c r="E1295" s="228" t="s">
        <v>10500</v>
      </c>
      <c r="F1295" s="228" t="s">
        <v>1744</v>
      </c>
      <c r="G1295" s="228">
        <v>2261</v>
      </c>
      <c r="H1295" s="228">
        <v>2418.1999999999998</v>
      </c>
      <c r="I1295" s="369">
        <v>2261.4</v>
      </c>
      <c r="J1295" s="228">
        <v>35.700000000000003</v>
      </c>
      <c r="K1295" s="228">
        <v>62.5</v>
      </c>
      <c r="L1295" s="228"/>
      <c r="M1295" s="228"/>
      <c r="N1295" s="228">
        <v>2231.25</v>
      </c>
      <c r="O1295" s="228"/>
      <c r="P1295" s="228"/>
      <c r="Q1295" s="233"/>
      <c r="R1295" s="233"/>
      <c r="S1295" s="227"/>
      <c r="T1295" s="300">
        <v>2018</v>
      </c>
      <c r="U1295" s="233"/>
      <c r="V1295" s="233"/>
      <c r="W1295" s="233"/>
      <c r="X1295" s="233"/>
      <c r="Y1295" s="233"/>
      <c r="Z1295" s="228">
        <v>1950</v>
      </c>
      <c r="AA1295" s="228"/>
      <c r="AB1295" s="228"/>
      <c r="AC1295" s="228"/>
      <c r="AD1295" s="228"/>
      <c r="AE1295" s="228"/>
      <c r="AF1295" s="228"/>
      <c r="AG1295" s="228"/>
      <c r="AH1295" s="228"/>
      <c r="AI1295" s="228"/>
      <c r="AJ1295" s="228"/>
      <c r="AK1295" s="228"/>
      <c r="AL1295" s="228"/>
      <c r="AM1295" s="228"/>
      <c r="AN1295" s="228"/>
      <c r="AO1295" s="228"/>
      <c r="AP1295" s="228"/>
      <c r="AQ1295" s="228"/>
      <c r="AR1295" s="228"/>
      <c r="AS1295" s="228"/>
    </row>
    <row r="1296" spans="1:50" s="115" customFormat="1" ht="24" customHeight="1">
      <c r="B1296" s="1817"/>
      <c r="C1296" s="228" t="s">
        <v>5423</v>
      </c>
      <c r="D1296" s="228"/>
      <c r="E1296" s="228" t="s">
        <v>10501</v>
      </c>
      <c r="F1296" s="228" t="s">
        <v>5423</v>
      </c>
      <c r="G1296" s="228">
        <v>4791</v>
      </c>
      <c r="H1296" s="228">
        <v>264.39999999999998</v>
      </c>
      <c r="I1296" s="369">
        <v>118.8</v>
      </c>
      <c r="J1296" s="228">
        <v>45</v>
      </c>
      <c r="K1296" s="228">
        <v>40</v>
      </c>
      <c r="L1296" s="228"/>
      <c r="M1296" s="228"/>
      <c r="N1296" s="228">
        <v>1800</v>
      </c>
      <c r="O1296" s="228"/>
      <c r="P1296" s="228"/>
      <c r="Q1296" s="233"/>
      <c r="R1296" s="233"/>
      <c r="S1296" s="227"/>
      <c r="T1296" s="300">
        <v>2017</v>
      </c>
      <c r="U1296" s="233"/>
      <c r="V1296" s="233"/>
      <c r="W1296" s="233"/>
      <c r="X1296" s="233"/>
      <c r="Y1296" s="233"/>
      <c r="Z1296" s="228">
        <v>1200</v>
      </c>
      <c r="AA1296" s="228"/>
      <c r="AB1296" s="228"/>
      <c r="AC1296" s="228"/>
      <c r="AD1296" s="228"/>
      <c r="AE1296" s="228"/>
      <c r="AF1296" s="228"/>
      <c r="AG1296" s="228"/>
      <c r="AH1296" s="228"/>
      <c r="AI1296" s="228"/>
      <c r="AJ1296" s="228"/>
      <c r="AK1296" s="228"/>
      <c r="AL1296" s="228"/>
      <c r="AM1296" s="228"/>
      <c r="AN1296" s="228"/>
      <c r="AO1296" s="228"/>
      <c r="AP1296" s="228"/>
      <c r="AQ1296" s="228"/>
      <c r="AR1296" s="228"/>
      <c r="AS1296" s="228" t="s">
        <v>17322</v>
      </c>
    </row>
    <row r="1297" spans="2:45" s="115" customFormat="1" ht="24" customHeight="1">
      <c r="B1297" s="1817"/>
      <c r="C1297" s="228" t="s">
        <v>5423</v>
      </c>
      <c r="D1297" s="228"/>
      <c r="E1297" s="228" t="s">
        <v>17391</v>
      </c>
      <c r="F1297" s="228" t="s">
        <v>5423</v>
      </c>
      <c r="G1297" s="228">
        <v>406</v>
      </c>
      <c r="H1297" s="228"/>
      <c r="I1297" s="369">
        <v>406</v>
      </c>
      <c r="J1297" s="228">
        <v>26</v>
      </c>
      <c r="K1297" s="228">
        <v>15.6</v>
      </c>
      <c r="L1297" s="228"/>
      <c r="M1297" s="228"/>
      <c r="N1297" s="228">
        <v>406</v>
      </c>
      <c r="O1297" s="228"/>
      <c r="P1297" s="228"/>
      <c r="Q1297" s="233"/>
      <c r="R1297" s="233"/>
      <c r="S1297" s="227"/>
      <c r="T1297" s="300">
        <v>2017</v>
      </c>
      <c r="U1297" s="233"/>
      <c r="V1297" s="233"/>
      <c r="W1297" s="233"/>
      <c r="X1297" s="233"/>
      <c r="Y1297" s="233"/>
      <c r="Z1297" s="228">
        <v>300</v>
      </c>
      <c r="AA1297" s="228"/>
      <c r="AB1297" s="228"/>
      <c r="AC1297" s="228"/>
      <c r="AD1297" s="228"/>
      <c r="AE1297" s="228"/>
      <c r="AF1297" s="228"/>
      <c r="AG1297" s="228"/>
      <c r="AH1297" s="228"/>
      <c r="AI1297" s="228"/>
      <c r="AJ1297" s="228"/>
      <c r="AK1297" s="228"/>
      <c r="AL1297" s="228"/>
      <c r="AM1297" s="228"/>
      <c r="AN1297" s="228"/>
      <c r="AO1297" s="228"/>
      <c r="AP1297" s="228"/>
      <c r="AQ1297" s="228"/>
      <c r="AR1297" s="228"/>
      <c r="AS1297" s="228" t="s">
        <v>17322</v>
      </c>
    </row>
    <row r="1298" spans="2:45" s="115" customFormat="1" ht="24" customHeight="1">
      <c r="B1298" s="1817"/>
      <c r="C1298" s="228" t="s">
        <v>5423</v>
      </c>
      <c r="D1298" s="228"/>
      <c r="E1298" s="228" t="s">
        <v>15959</v>
      </c>
      <c r="F1298" s="228" t="s">
        <v>5423</v>
      </c>
      <c r="G1298" s="228">
        <v>1610</v>
      </c>
      <c r="H1298" s="228">
        <v>212.4</v>
      </c>
      <c r="I1298" s="369"/>
      <c r="J1298" s="228"/>
      <c r="K1298" s="228"/>
      <c r="L1298" s="228"/>
      <c r="M1298" s="228"/>
      <c r="N1298" s="228"/>
      <c r="O1298" s="228"/>
      <c r="P1298" s="228"/>
      <c r="Q1298" s="233"/>
      <c r="R1298" s="233"/>
      <c r="S1298" s="227"/>
      <c r="T1298" s="300">
        <v>2019</v>
      </c>
      <c r="U1298" s="233"/>
      <c r="V1298" s="233"/>
      <c r="W1298" s="233"/>
      <c r="X1298" s="233"/>
      <c r="Y1298" s="233"/>
      <c r="Z1298" s="228">
        <v>1000</v>
      </c>
      <c r="AA1298" s="228"/>
      <c r="AB1298" s="228"/>
      <c r="AC1298" s="228"/>
      <c r="AD1298" s="228"/>
      <c r="AE1298" s="228"/>
      <c r="AF1298" s="228"/>
      <c r="AG1298" s="228"/>
      <c r="AH1298" s="228"/>
      <c r="AI1298" s="228"/>
      <c r="AJ1298" s="228"/>
      <c r="AK1298" s="228"/>
      <c r="AL1298" s="228"/>
      <c r="AM1298" s="228"/>
      <c r="AN1298" s="228"/>
      <c r="AO1298" s="228"/>
      <c r="AP1298" s="228"/>
      <c r="AQ1298" s="228"/>
      <c r="AR1298" s="228"/>
      <c r="AS1298" s="228" t="s">
        <v>17322</v>
      </c>
    </row>
    <row r="1299" spans="2:45" s="115" customFormat="1" ht="24" customHeight="1">
      <c r="B1299" s="1817"/>
      <c r="C1299" s="228" t="s">
        <v>9044</v>
      </c>
      <c r="D1299" s="228"/>
      <c r="E1299" s="228" t="s">
        <v>15962</v>
      </c>
      <c r="F1299" s="228" t="s">
        <v>9044</v>
      </c>
      <c r="G1299" s="228">
        <v>2400</v>
      </c>
      <c r="H1299" s="228"/>
      <c r="I1299" s="369">
        <v>2400</v>
      </c>
      <c r="J1299" s="228">
        <v>75</v>
      </c>
      <c r="K1299" s="228">
        <v>32</v>
      </c>
      <c r="L1299" s="228"/>
      <c r="M1299" s="228"/>
      <c r="N1299" s="228">
        <v>2400</v>
      </c>
      <c r="O1299" s="228"/>
      <c r="P1299" s="228"/>
      <c r="Q1299" s="233"/>
      <c r="R1299" s="233"/>
      <c r="S1299" s="227"/>
      <c r="T1299" s="300"/>
      <c r="U1299" s="233"/>
      <c r="V1299" s="233"/>
      <c r="W1299" s="233"/>
      <c r="X1299" s="233"/>
      <c r="Y1299" s="233"/>
      <c r="Z1299" s="228"/>
      <c r="AA1299" s="228"/>
      <c r="AB1299" s="228"/>
      <c r="AC1299" s="228"/>
      <c r="AD1299" s="228"/>
      <c r="AE1299" s="228"/>
      <c r="AF1299" s="228"/>
      <c r="AG1299" s="228"/>
      <c r="AH1299" s="228"/>
      <c r="AI1299" s="228"/>
      <c r="AJ1299" s="228"/>
      <c r="AK1299" s="228"/>
      <c r="AL1299" s="228"/>
      <c r="AM1299" s="228"/>
      <c r="AN1299" s="228"/>
      <c r="AO1299" s="228"/>
      <c r="AP1299" s="228"/>
      <c r="AQ1299" s="228"/>
      <c r="AR1299" s="228"/>
      <c r="AS1299" s="228" t="s">
        <v>17322</v>
      </c>
    </row>
    <row r="1300" spans="2:45" s="115" customFormat="1" ht="24" customHeight="1">
      <c r="B1300" s="1817"/>
      <c r="C1300" s="228" t="s">
        <v>9044</v>
      </c>
      <c r="D1300" s="228"/>
      <c r="E1300" s="228" t="s">
        <v>15963</v>
      </c>
      <c r="F1300" s="228" t="s">
        <v>9044</v>
      </c>
      <c r="G1300" s="228">
        <v>1528</v>
      </c>
      <c r="H1300" s="228"/>
      <c r="I1300" s="369">
        <v>1528</v>
      </c>
      <c r="J1300" s="228">
        <v>22</v>
      </c>
      <c r="K1300" s="228">
        <v>20</v>
      </c>
      <c r="L1300" s="228"/>
      <c r="M1300" s="228"/>
      <c r="N1300" s="228">
        <v>477</v>
      </c>
      <c r="O1300" s="228"/>
      <c r="P1300" s="228"/>
      <c r="Q1300" s="233"/>
      <c r="R1300" s="233"/>
      <c r="S1300" s="227"/>
      <c r="T1300" s="300"/>
      <c r="U1300" s="233"/>
      <c r="V1300" s="233"/>
      <c r="W1300" s="233"/>
      <c r="X1300" s="233"/>
      <c r="Y1300" s="233"/>
      <c r="Z1300" s="228"/>
      <c r="AA1300" s="228"/>
      <c r="AB1300" s="228"/>
      <c r="AC1300" s="228"/>
      <c r="AD1300" s="228"/>
      <c r="AE1300" s="228"/>
      <c r="AF1300" s="228"/>
      <c r="AG1300" s="228"/>
      <c r="AH1300" s="228"/>
      <c r="AI1300" s="228"/>
      <c r="AJ1300" s="228"/>
      <c r="AK1300" s="228"/>
      <c r="AL1300" s="228"/>
      <c r="AM1300" s="228"/>
      <c r="AN1300" s="228"/>
      <c r="AO1300" s="228"/>
      <c r="AP1300" s="228"/>
      <c r="AQ1300" s="228"/>
      <c r="AR1300" s="228"/>
      <c r="AS1300" s="228" t="s">
        <v>17322</v>
      </c>
    </row>
    <row r="1301" spans="2:45" s="115" customFormat="1" ht="24" customHeight="1">
      <c r="B1301" s="1817"/>
      <c r="C1301" s="228" t="s">
        <v>9044</v>
      </c>
      <c r="D1301" s="228"/>
      <c r="E1301" s="228" t="s">
        <v>15964</v>
      </c>
      <c r="F1301" s="228" t="s">
        <v>9044</v>
      </c>
      <c r="G1301" s="228">
        <v>6770</v>
      </c>
      <c r="H1301" s="228"/>
      <c r="I1301" s="369">
        <v>6770</v>
      </c>
      <c r="J1301" s="228"/>
      <c r="K1301" s="228"/>
      <c r="L1301" s="228"/>
      <c r="M1301" s="228"/>
      <c r="N1301" s="228">
        <v>6770</v>
      </c>
      <c r="O1301" s="228"/>
      <c r="P1301" s="228"/>
      <c r="Q1301" s="233"/>
      <c r="R1301" s="233"/>
      <c r="S1301" s="227"/>
      <c r="T1301" s="300"/>
      <c r="U1301" s="233"/>
      <c r="V1301" s="233"/>
      <c r="W1301" s="233"/>
      <c r="X1301" s="233"/>
      <c r="Y1301" s="233"/>
      <c r="Z1301" s="228"/>
      <c r="AA1301" s="228"/>
      <c r="AB1301" s="228"/>
      <c r="AC1301" s="228"/>
      <c r="AD1301" s="228"/>
      <c r="AE1301" s="228"/>
      <c r="AF1301" s="228"/>
      <c r="AG1301" s="228"/>
      <c r="AH1301" s="228"/>
      <c r="AI1301" s="228"/>
      <c r="AJ1301" s="228"/>
      <c r="AK1301" s="228"/>
      <c r="AL1301" s="228"/>
      <c r="AM1301" s="228"/>
      <c r="AN1301" s="228"/>
      <c r="AO1301" s="228"/>
      <c r="AP1301" s="228"/>
      <c r="AQ1301" s="228"/>
      <c r="AR1301" s="228"/>
      <c r="AS1301" s="228" t="s">
        <v>17322</v>
      </c>
    </row>
    <row r="1302" spans="2:45" s="115" customFormat="1" ht="24" customHeight="1">
      <c r="B1302" s="1817"/>
      <c r="C1302" s="228" t="s">
        <v>9044</v>
      </c>
      <c r="D1302" s="228"/>
      <c r="E1302" s="228" t="s">
        <v>17392</v>
      </c>
      <c r="F1302" s="228" t="s">
        <v>9044</v>
      </c>
      <c r="G1302" s="228"/>
      <c r="H1302" s="228"/>
      <c r="I1302" s="369"/>
      <c r="J1302" s="228"/>
      <c r="K1302" s="228"/>
      <c r="L1302" s="228"/>
      <c r="M1302" s="228"/>
      <c r="N1302" s="228"/>
      <c r="O1302" s="228"/>
      <c r="P1302" s="228"/>
      <c r="Q1302" s="233"/>
      <c r="R1302" s="233"/>
      <c r="S1302" s="227"/>
      <c r="T1302" s="300"/>
      <c r="U1302" s="233"/>
      <c r="V1302" s="233"/>
      <c r="W1302" s="233"/>
      <c r="X1302" s="233"/>
      <c r="Y1302" s="233"/>
      <c r="Z1302" s="228"/>
      <c r="AA1302" s="228"/>
      <c r="AB1302" s="228"/>
      <c r="AC1302" s="228"/>
      <c r="AD1302" s="228"/>
      <c r="AE1302" s="228"/>
      <c r="AF1302" s="228"/>
      <c r="AG1302" s="228"/>
      <c r="AH1302" s="228"/>
      <c r="AI1302" s="228"/>
      <c r="AJ1302" s="228"/>
      <c r="AK1302" s="228"/>
      <c r="AL1302" s="228"/>
      <c r="AM1302" s="228"/>
      <c r="AN1302" s="228"/>
      <c r="AO1302" s="228"/>
      <c r="AP1302" s="228"/>
      <c r="AQ1302" s="228"/>
      <c r="AR1302" s="228"/>
      <c r="AS1302" s="228" t="s">
        <v>17322</v>
      </c>
    </row>
    <row r="1303" spans="2:45" s="115" customFormat="1" ht="27" customHeight="1">
      <c r="B1303" s="1817"/>
      <c r="C1303" s="228" t="s">
        <v>9044</v>
      </c>
      <c r="D1303" s="228"/>
      <c r="E1303" s="228" t="s">
        <v>14166</v>
      </c>
      <c r="F1303" s="228" t="s">
        <v>9044</v>
      </c>
      <c r="G1303" s="228">
        <v>1750</v>
      </c>
      <c r="H1303" s="228"/>
      <c r="I1303" s="369">
        <v>1750</v>
      </c>
      <c r="J1303" s="228">
        <v>70</v>
      </c>
      <c r="K1303" s="228">
        <v>25</v>
      </c>
      <c r="L1303" s="228"/>
      <c r="M1303" s="228"/>
      <c r="N1303" s="228">
        <v>1750</v>
      </c>
      <c r="O1303" s="228"/>
      <c r="P1303" s="228"/>
      <c r="Q1303" s="233"/>
      <c r="R1303" s="233"/>
      <c r="S1303" s="227"/>
      <c r="T1303" s="300"/>
      <c r="U1303" s="233"/>
      <c r="V1303" s="233"/>
      <c r="W1303" s="233"/>
      <c r="X1303" s="233"/>
      <c r="Y1303" s="233"/>
      <c r="Z1303" s="228"/>
      <c r="AA1303" s="228"/>
      <c r="AB1303" s="228"/>
      <c r="AC1303" s="228"/>
      <c r="AD1303" s="228"/>
      <c r="AE1303" s="228"/>
      <c r="AF1303" s="228"/>
      <c r="AG1303" s="228"/>
      <c r="AH1303" s="228"/>
      <c r="AI1303" s="228"/>
      <c r="AJ1303" s="228"/>
      <c r="AK1303" s="228"/>
      <c r="AL1303" s="228"/>
      <c r="AM1303" s="228"/>
      <c r="AN1303" s="228"/>
      <c r="AO1303" s="228"/>
      <c r="AP1303" s="228"/>
      <c r="AQ1303" s="228"/>
      <c r="AR1303" s="228"/>
      <c r="AS1303" s="228" t="s">
        <v>17322</v>
      </c>
    </row>
    <row r="1304" spans="2:45" s="115" customFormat="1" ht="24" customHeight="1">
      <c r="B1304" s="1817"/>
      <c r="C1304" s="228" t="s">
        <v>5428</v>
      </c>
      <c r="D1304" s="228" t="s">
        <v>24029</v>
      </c>
      <c r="E1304" s="228" t="s">
        <v>17393</v>
      </c>
      <c r="F1304" s="228" t="s">
        <v>5428</v>
      </c>
      <c r="G1304" s="228">
        <v>179425</v>
      </c>
      <c r="H1304" s="228">
        <v>998</v>
      </c>
      <c r="I1304" s="369">
        <v>998</v>
      </c>
      <c r="J1304" s="228"/>
      <c r="K1304" s="228"/>
      <c r="L1304" s="228"/>
      <c r="M1304" s="228"/>
      <c r="N1304" s="228"/>
      <c r="O1304" s="228">
        <v>300</v>
      </c>
      <c r="P1304" s="228"/>
      <c r="Q1304" s="233" t="s">
        <v>17394</v>
      </c>
      <c r="R1304" s="233" t="s">
        <v>12726</v>
      </c>
      <c r="S1304" s="227" t="s">
        <v>17395</v>
      </c>
      <c r="T1304" s="300">
        <v>2023</v>
      </c>
      <c r="U1304" s="233"/>
      <c r="V1304" s="233"/>
      <c r="W1304" s="233"/>
      <c r="X1304" s="233"/>
      <c r="Y1304" s="233"/>
      <c r="Z1304" s="228">
        <v>4300</v>
      </c>
      <c r="AA1304" s="228">
        <v>2025</v>
      </c>
      <c r="AB1304" s="228"/>
      <c r="AC1304" s="228"/>
      <c r="AD1304" s="228"/>
      <c r="AE1304" s="228"/>
      <c r="AF1304" s="228"/>
      <c r="AG1304" s="228"/>
      <c r="AH1304" s="228"/>
      <c r="AI1304" s="228"/>
      <c r="AJ1304" s="228"/>
      <c r="AK1304" s="228"/>
      <c r="AL1304" s="228"/>
      <c r="AM1304" s="228"/>
      <c r="AN1304" s="228"/>
      <c r="AO1304" s="228"/>
      <c r="AP1304" s="228"/>
      <c r="AQ1304" s="228"/>
      <c r="AR1304" s="228"/>
      <c r="AS1304" s="228"/>
    </row>
    <row r="1305" spans="2:45" s="115" customFormat="1" ht="24" customHeight="1">
      <c r="B1305" s="1817"/>
      <c r="C1305" s="228" t="s">
        <v>5431</v>
      </c>
      <c r="D1305" s="228"/>
      <c r="E1305" s="228" t="s">
        <v>5881</v>
      </c>
      <c r="F1305" s="228" t="s">
        <v>5431</v>
      </c>
      <c r="G1305" s="228">
        <v>3674</v>
      </c>
      <c r="H1305" s="228">
        <v>50</v>
      </c>
      <c r="I1305" s="369">
        <v>50</v>
      </c>
      <c r="J1305" s="228"/>
      <c r="K1305" s="228"/>
      <c r="L1305" s="228"/>
      <c r="M1305" s="228"/>
      <c r="N1305" s="228"/>
      <c r="O1305" s="228"/>
      <c r="P1305" s="228"/>
      <c r="Q1305" s="233"/>
      <c r="R1305" s="233"/>
      <c r="S1305" s="227"/>
      <c r="T1305" s="300">
        <v>2004</v>
      </c>
      <c r="U1305" s="233"/>
      <c r="V1305" s="233"/>
      <c r="W1305" s="233"/>
      <c r="X1305" s="233"/>
      <c r="Y1305" s="233"/>
      <c r="Z1305" s="228">
        <v>200</v>
      </c>
      <c r="AA1305" s="228"/>
      <c r="AB1305" s="228"/>
      <c r="AC1305" s="228"/>
      <c r="AD1305" s="228"/>
      <c r="AE1305" s="228"/>
      <c r="AF1305" s="228"/>
      <c r="AG1305" s="228"/>
      <c r="AH1305" s="228"/>
      <c r="AI1305" s="228"/>
      <c r="AJ1305" s="228"/>
      <c r="AK1305" s="228"/>
      <c r="AL1305" s="228"/>
      <c r="AM1305" s="228"/>
      <c r="AN1305" s="228"/>
      <c r="AO1305" s="228"/>
      <c r="AP1305" s="228"/>
      <c r="AQ1305" s="228"/>
      <c r="AR1305" s="228"/>
      <c r="AS1305" s="228"/>
    </row>
    <row r="1306" spans="2:45" s="115" customFormat="1" ht="24" customHeight="1">
      <c r="B1306" s="1817"/>
      <c r="C1306" s="228" t="s">
        <v>5431</v>
      </c>
      <c r="D1306" s="228"/>
      <c r="E1306" s="228" t="s">
        <v>15970</v>
      </c>
      <c r="F1306" s="228" t="s">
        <v>5431</v>
      </c>
      <c r="G1306" s="228"/>
      <c r="H1306" s="228"/>
      <c r="I1306" s="369"/>
      <c r="J1306" s="228">
        <v>21</v>
      </c>
      <c r="K1306" s="228">
        <v>12.5</v>
      </c>
      <c r="L1306" s="228"/>
      <c r="M1306" s="228"/>
      <c r="N1306" s="228">
        <v>262.5</v>
      </c>
      <c r="O1306" s="228"/>
      <c r="P1306" s="228"/>
      <c r="Q1306" s="233"/>
      <c r="R1306" s="233"/>
      <c r="S1306" s="227"/>
      <c r="T1306" s="300">
        <v>2018</v>
      </c>
      <c r="U1306" s="233"/>
      <c r="V1306" s="233"/>
      <c r="W1306" s="233"/>
      <c r="X1306" s="233"/>
      <c r="Y1306" s="233"/>
      <c r="Z1306" s="228">
        <v>35</v>
      </c>
      <c r="AA1306" s="228"/>
      <c r="AB1306" s="228"/>
      <c r="AC1306" s="228"/>
      <c r="AD1306" s="228"/>
      <c r="AE1306" s="228"/>
      <c r="AF1306" s="228"/>
      <c r="AG1306" s="228"/>
      <c r="AH1306" s="228"/>
      <c r="AI1306" s="228"/>
      <c r="AJ1306" s="228"/>
      <c r="AK1306" s="228"/>
      <c r="AL1306" s="228"/>
      <c r="AM1306" s="228"/>
      <c r="AN1306" s="228"/>
      <c r="AO1306" s="228"/>
      <c r="AP1306" s="228"/>
      <c r="AQ1306" s="228"/>
      <c r="AR1306" s="228"/>
      <c r="AS1306" s="228"/>
    </row>
    <row r="1307" spans="2:45" s="115" customFormat="1" ht="24" customHeight="1">
      <c r="B1307" s="1817"/>
      <c r="C1307" s="228" t="s">
        <v>5431</v>
      </c>
      <c r="D1307" s="228"/>
      <c r="E1307" s="228" t="s">
        <v>15971</v>
      </c>
      <c r="F1307" s="228" t="s">
        <v>5431</v>
      </c>
      <c r="G1307" s="228"/>
      <c r="H1307" s="228"/>
      <c r="I1307" s="369"/>
      <c r="J1307" s="228"/>
      <c r="K1307" s="228"/>
      <c r="L1307" s="228"/>
      <c r="M1307" s="228"/>
      <c r="N1307" s="228">
        <v>3700</v>
      </c>
      <c r="O1307" s="228"/>
      <c r="P1307" s="228"/>
      <c r="Q1307" s="233"/>
      <c r="R1307" s="233"/>
      <c r="S1307" s="227"/>
      <c r="T1307" s="300">
        <v>2018</v>
      </c>
      <c r="U1307" s="233"/>
      <c r="V1307" s="233"/>
      <c r="W1307" s="233"/>
      <c r="X1307" s="233"/>
      <c r="Y1307" s="233"/>
      <c r="Z1307" s="228">
        <v>198</v>
      </c>
      <c r="AA1307" s="228"/>
      <c r="AB1307" s="228"/>
      <c r="AC1307" s="228"/>
      <c r="AD1307" s="228"/>
      <c r="AE1307" s="228"/>
      <c r="AF1307" s="228"/>
      <c r="AG1307" s="228"/>
      <c r="AH1307" s="228"/>
      <c r="AI1307" s="228"/>
      <c r="AJ1307" s="228"/>
      <c r="AK1307" s="228"/>
      <c r="AL1307" s="228"/>
      <c r="AM1307" s="228"/>
      <c r="AN1307" s="228"/>
      <c r="AO1307" s="228"/>
      <c r="AP1307" s="228"/>
      <c r="AQ1307" s="228"/>
      <c r="AR1307" s="228"/>
      <c r="AS1307" s="228"/>
    </row>
    <row r="1308" spans="2:45" s="115" customFormat="1" ht="24" customHeight="1">
      <c r="B1308" s="1817"/>
      <c r="C1308" s="228" t="s">
        <v>5431</v>
      </c>
      <c r="D1308" s="228"/>
      <c r="E1308" s="228" t="s">
        <v>15972</v>
      </c>
      <c r="F1308" s="228" t="s">
        <v>5431</v>
      </c>
      <c r="G1308" s="228"/>
      <c r="H1308" s="228"/>
      <c r="I1308" s="369"/>
      <c r="J1308" s="228"/>
      <c r="K1308" s="228"/>
      <c r="L1308" s="228"/>
      <c r="M1308" s="228"/>
      <c r="N1308" s="228">
        <v>7750</v>
      </c>
      <c r="O1308" s="228"/>
      <c r="P1308" s="228"/>
      <c r="Q1308" s="233"/>
      <c r="R1308" s="233"/>
      <c r="S1308" s="227"/>
      <c r="T1308" s="300">
        <v>2008</v>
      </c>
      <c r="U1308" s="233"/>
      <c r="V1308" s="233"/>
      <c r="W1308" s="233"/>
      <c r="X1308" s="233"/>
      <c r="Y1308" s="233"/>
      <c r="Z1308" s="228">
        <v>550</v>
      </c>
      <c r="AA1308" s="228"/>
      <c r="AB1308" s="228"/>
      <c r="AC1308" s="228"/>
      <c r="AD1308" s="228"/>
      <c r="AE1308" s="228"/>
      <c r="AF1308" s="228"/>
      <c r="AG1308" s="228"/>
      <c r="AH1308" s="228"/>
      <c r="AI1308" s="228"/>
      <c r="AJ1308" s="228"/>
      <c r="AK1308" s="228"/>
      <c r="AL1308" s="228"/>
      <c r="AM1308" s="228"/>
      <c r="AN1308" s="228"/>
      <c r="AO1308" s="228"/>
      <c r="AP1308" s="228"/>
      <c r="AQ1308" s="228"/>
      <c r="AR1308" s="228"/>
      <c r="AS1308" s="228"/>
    </row>
    <row r="1309" spans="2:45" s="115" customFormat="1" ht="24" customHeight="1">
      <c r="B1309" s="1817"/>
      <c r="C1309" s="228" t="s">
        <v>5431</v>
      </c>
      <c r="D1309" s="228"/>
      <c r="E1309" s="228" t="s">
        <v>15973</v>
      </c>
      <c r="F1309" s="228" t="s">
        <v>5431</v>
      </c>
      <c r="G1309" s="228"/>
      <c r="H1309" s="228"/>
      <c r="I1309" s="369">
        <v>1705</v>
      </c>
      <c r="J1309" s="228"/>
      <c r="K1309" s="228"/>
      <c r="L1309" s="228"/>
      <c r="M1309" s="228"/>
      <c r="N1309" s="228">
        <v>1705</v>
      </c>
      <c r="O1309" s="228"/>
      <c r="P1309" s="228"/>
      <c r="Q1309" s="233"/>
      <c r="R1309" s="233"/>
      <c r="S1309" s="227"/>
      <c r="T1309" s="300">
        <v>2018</v>
      </c>
      <c r="U1309" s="233"/>
      <c r="V1309" s="233"/>
      <c r="W1309" s="233"/>
      <c r="X1309" s="233"/>
      <c r="Y1309" s="233"/>
      <c r="Z1309" s="228">
        <v>175</v>
      </c>
      <c r="AA1309" s="228"/>
      <c r="AB1309" s="228"/>
      <c r="AC1309" s="228"/>
      <c r="AD1309" s="228"/>
      <c r="AE1309" s="228"/>
      <c r="AF1309" s="228"/>
      <c r="AG1309" s="228"/>
      <c r="AH1309" s="228"/>
      <c r="AI1309" s="228"/>
      <c r="AJ1309" s="228"/>
      <c r="AK1309" s="228"/>
      <c r="AL1309" s="228"/>
      <c r="AM1309" s="228"/>
      <c r="AN1309" s="228"/>
      <c r="AO1309" s="228"/>
      <c r="AP1309" s="228"/>
      <c r="AQ1309" s="228"/>
      <c r="AR1309" s="228"/>
      <c r="AS1309" s="228"/>
    </row>
    <row r="1310" spans="2:45" s="115" customFormat="1" ht="24" customHeight="1">
      <c r="B1310" s="1817"/>
      <c r="C1310" s="228" t="s">
        <v>5431</v>
      </c>
      <c r="D1310" s="228"/>
      <c r="E1310" s="228" t="s">
        <v>15974</v>
      </c>
      <c r="F1310" s="228" t="s">
        <v>5431</v>
      </c>
      <c r="G1310" s="228"/>
      <c r="H1310" s="228"/>
      <c r="I1310" s="369"/>
      <c r="J1310" s="228"/>
      <c r="K1310" s="228"/>
      <c r="L1310" s="228"/>
      <c r="M1310" s="228"/>
      <c r="N1310" s="228">
        <v>6471</v>
      </c>
      <c r="O1310" s="228"/>
      <c r="P1310" s="228"/>
      <c r="Q1310" s="233"/>
      <c r="R1310" s="233"/>
      <c r="S1310" s="227"/>
      <c r="T1310" s="300">
        <v>2010</v>
      </c>
      <c r="U1310" s="233"/>
      <c r="V1310" s="233"/>
      <c r="W1310" s="233"/>
      <c r="X1310" s="233"/>
      <c r="Y1310" s="233"/>
      <c r="Z1310" s="228">
        <v>25</v>
      </c>
      <c r="AA1310" s="228"/>
      <c r="AB1310" s="228"/>
      <c r="AC1310" s="228"/>
      <c r="AD1310" s="228"/>
      <c r="AE1310" s="228"/>
      <c r="AF1310" s="228"/>
      <c r="AG1310" s="228"/>
      <c r="AH1310" s="228"/>
      <c r="AI1310" s="228"/>
      <c r="AJ1310" s="228"/>
      <c r="AK1310" s="228"/>
      <c r="AL1310" s="228"/>
      <c r="AM1310" s="228"/>
      <c r="AN1310" s="228"/>
      <c r="AO1310" s="228"/>
      <c r="AP1310" s="228"/>
      <c r="AQ1310" s="228"/>
      <c r="AR1310" s="228"/>
      <c r="AS1310" s="228"/>
    </row>
    <row r="1311" spans="2:45" s="115" customFormat="1" ht="24" customHeight="1">
      <c r="B1311" s="1817"/>
      <c r="C1311" s="228" t="s">
        <v>5431</v>
      </c>
      <c r="D1311" s="228"/>
      <c r="E1311" s="228" t="s">
        <v>15975</v>
      </c>
      <c r="F1311" s="228" t="s">
        <v>5431</v>
      </c>
      <c r="G1311" s="228"/>
      <c r="H1311" s="228"/>
      <c r="I1311" s="369"/>
      <c r="J1311" s="228"/>
      <c r="K1311" s="228"/>
      <c r="L1311" s="228"/>
      <c r="M1311" s="228"/>
      <c r="N1311" s="228">
        <v>1850</v>
      </c>
      <c r="O1311" s="228"/>
      <c r="P1311" s="228"/>
      <c r="Q1311" s="233"/>
      <c r="R1311" s="233"/>
      <c r="S1311" s="227"/>
      <c r="T1311" s="300">
        <v>2016</v>
      </c>
      <c r="U1311" s="233"/>
      <c r="V1311" s="233"/>
      <c r="W1311" s="233"/>
      <c r="X1311" s="233"/>
      <c r="Y1311" s="233"/>
      <c r="Z1311" s="228"/>
      <c r="AA1311" s="228"/>
      <c r="AB1311" s="228"/>
      <c r="AC1311" s="228"/>
      <c r="AD1311" s="228"/>
      <c r="AE1311" s="228"/>
      <c r="AF1311" s="228"/>
      <c r="AG1311" s="228"/>
      <c r="AH1311" s="228"/>
      <c r="AI1311" s="228"/>
      <c r="AJ1311" s="228"/>
      <c r="AK1311" s="228"/>
      <c r="AL1311" s="228"/>
      <c r="AM1311" s="228"/>
      <c r="AN1311" s="228"/>
      <c r="AO1311" s="228"/>
      <c r="AP1311" s="228"/>
      <c r="AQ1311" s="228"/>
      <c r="AR1311" s="228"/>
      <c r="AS1311" s="228"/>
    </row>
    <row r="1312" spans="2:45" s="115" customFormat="1" ht="24" customHeight="1">
      <c r="B1312" s="1817"/>
      <c r="C1312" s="228" t="s">
        <v>5431</v>
      </c>
      <c r="D1312" s="228"/>
      <c r="E1312" s="228" t="s">
        <v>15976</v>
      </c>
      <c r="F1312" s="228" t="s">
        <v>5431</v>
      </c>
      <c r="G1312" s="228"/>
      <c r="H1312" s="228"/>
      <c r="I1312" s="369"/>
      <c r="J1312" s="228"/>
      <c r="K1312" s="228"/>
      <c r="L1312" s="228"/>
      <c r="M1312" s="228"/>
      <c r="N1312" s="228">
        <v>8751</v>
      </c>
      <c r="O1312" s="228"/>
      <c r="P1312" s="228"/>
      <c r="Q1312" s="233"/>
      <c r="R1312" s="233"/>
      <c r="S1312" s="227"/>
      <c r="T1312" s="300">
        <v>2011</v>
      </c>
      <c r="U1312" s="233"/>
      <c r="V1312" s="233"/>
      <c r="W1312" s="233"/>
      <c r="X1312" s="233"/>
      <c r="Y1312" s="233"/>
      <c r="Z1312" s="228"/>
      <c r="AA1312" s="228"/>
      <c r="AB1312" s="228"/>
      <c r="AC1312" s="228"/>
      <c r="AD1312" s="228"/>
      <c r="AE1312" s="228"/>
      <c r="AF1312" s="228"/>
      <c r="AG1312" s="228"/>
      <c r="AH1312" s="228"/>
      <c r="AI1312" s="228"/>
      <c r="AJ1312" s="228"/>
      <c r="AK1312" s="228"/>
      <c r="AL1312" s="228"/>
      <c r="AM1312" s="228"/>
      <c r="AN1312" s="228"/>
      <c r="AO1312" s="228"/>
      <c r="AP1312" s="228"/>
      <c r="AQ1312" s="228"/>
      <c r="AR1312" s="228"/>
      <c r="AS1312" s="228"/>
    </row>
    <row r="1313" spans="2:45" s="115" customFormat="1" ht="24" customHeight="1">
      <c r="B1313" s="1817"/>
      <c r="C1313" s="228" t="s">
        <v>5431</v>
      </c>
      <c r="D1313" s="228"/>
      <c r="E1313" s="228" t="s">
        <v>15977</v>
      </c>
      <c r="F1313" s="228" t="s">
        <v>5431</v>
      </c>
      <c r="G1313" s="228"/>
      <c r="H1313" s="228"/>
      <c r="I1313" s="369"/>
      <c r="J1313" s="228"/>
      <c r="K1313" s="228"/>
      <c r="L1313" s="228"/>
      <c r="M1313" s="228"/>
      <c r="N1313" s="228">
        <v>6313</v>
      </c>
      <c r="O1313" s="228"/>
      <c r="P1313" s="228"/>
      <c r="Q1313" s="233"/>
      <c r="R1313" s="233"/>
      <c r="S1313" s="227"/>
      <c r="T1313" s="300">
        <v>2011</v>
      </c>
      <c r="U1313" s="233"/>
      <c r="V1313" s="233"/>
      <c r="W1313" s="233"/>
      <c r="X1313" s="233"/>
      <c r="Y1313" s="233"/>
      <c r="Z1313" s="228"/>
      <c r="AA1313" s="228"/>
      <c r="AB1313" s="228"/>
      <c r="AC1313" s="228"/>
      <c r="AD1313" s="228"/>
      <c r="AE1313" s="228"/>
      <c r="AF1313" s="228"/>
      <c r="AG1313" s="228"/>
      <c r="AH1313" s="228"/>
      <c r="AI1313" s="228"/>
      <c r="AJ1313" s="228"/>
      <c r="AK1313" s="228"/>
      <c r="AL1313" s="228"/>
      <c r="AM1313" s="228"/>
      <c r="AN1313" s="228"/>
      <c r="AO1313" s="228"/>
      <c r="AP1313" s="228"/>
      <c r="AQ1313" s="228"/>
      <c r="AR1313" s="228"/>
      <c r="AS1313" s="228"/>
    </row>
    <row r="1314" spans="2:45" s="115" customFormat="1" ht="24" customHeight="1">
      <c r="B1314" s="1817"/>
      <c r="C1314" s="228" t="s">
        <v>5431</v>
      </c>
      <c r="D1314" s="228"/>
      <c r="E1314" s="228" t="s">
        <v>15978</v>
      </c>
      <c r="F1314" s="228" t="s">
        <v>5431</v>
      </c>
      <c r="G1314" s="228"/>
      <c r="H1314" s="228"/>
      <c r="I1314" s="369"/>
      <c r="J1314" s="228"/>
      <c r="K1314" s="228"/>
      <c r="L1314" s="228"/>
      <c r="M1314" s="228"/>
      <c r="N1314" s="228">
        <v>2860</v>
      </c>
      <c r="O1314" s="228"/>
      <c r="P1314" s="228"/>
      <c r="Q1314" s="233"/>
      <c r="R1314" s="233"/>
      <c r="S1314" s="227"/>
      <c r="T1314" s="300">
        <v>2019</v>
      </c>
      <c r="U1314" s="233"/>
      <c r="V1314" s="233"/>
      <c r="W1314" s="233"/>
      <c r="X1314" s="233"/>
      <c r="Y1314" s="233"/>
      <c r="Z1314" s="228">
        <v>240</v>
      </c>
      <c r="AA1314" s="228"/>
      <c r="AB1314" s="228"/>
      <c r="AC1314" s="228"/>
      <c r="AD1314" s="228"/>
      <c r="AE1314" s="228"/>
      <c r="AF1314" s="228"/>
      <c r="AG1314" s="228"/>
      <c r="AH1314" s="228"/>
      <c r="AI1314" s="228"/>
      <c r="AJ1314" s="228"/>
      <c r="AK1314" s="228"/>
      <c r="AL1314" s="228"/>
      <c r="AM1314" s="228"/>
      <c r="AN1314" s="228"/>
      <c r="AO1314" s="228"/>
      <c r="AP1314" s="228"/>
      <c r="AQ1314" s="228"/>
      <c r="AR1314" s="228"/>
      <c r="AS1314" s="228"/>
    </row>
    <row r="1315" spans="2:45" s="115" customFormat="1" ht="24" customHeight="1">
      <c r="B1315" s="1817"/>
      <c r="C1315" s="228" t="s">
        <v>5431</v>
      </c>
      <c r="D1315" s="228"/>
      <c r="E1315" s="228" t="s">
        <v>15979</v>
      </c>
      <c r="F1315" s="228" t="s">
        <v>5431</v>
      </c>
      <c r="G1315" s="228"/>
      <c r="H1315" s="228"/>
      <c r="I1315" s="369"/>
      <c r="J1315" s="228"/>
      <c r="K1315" s="228"/>
      <c r="L1315" s="228"/>
      <c r="M1315" s="228"/>
      <c r="N1315" s="228">
        <v>3366</v>
      </c>
      <c r="O1315" s="228"/>
      <c r="P1315" s="228"/>
      <c r="Q1315" s="233"/>
      <c r="R1315" s="233"/>
      <c r="S1315" s="227"/>
      <c r="T1315" s="300">
        <v>2019</v>
      </c>
      <c r="U1315" s="233"/>
      <c r="V1315" s="233"/>
      <c r="W1315" s="233"/>
      <c r="X1315" s="233"/>
      <c r="Y1315" s="233"/>
      <c r="Z1315" s="228">
        <v>418</v>
      </c>
      <c r="AA1315" s="228"/>
      <c r="AB1315" s="228"/>
      <c r="AC1315" s="228"/>
      <c r="AD1315" s="228"/>
      <c r="AE1315" s="228"/>
      <c r="AF1315" s="228"/>
      <c r="AG1315" s="228"/>
      <c r="AH1315" s="228"/>
      <c r="AI1315" s="228"/>
      <c r="AJ1315" s="228"/>
      <c r="AK1315" s="228"/>
      <c r="AL1315" s="228"/>
      <c r="AM1315" s="228"/>
      <c r="AN1315" s="228"/>
      <c r="AO1315" s="228"/>
      <c r="AP1315" s="228"/>
      <c r="AQ1315" s="228"/>
      <c r="AR1315" s="228"/>
      <c r="AS1315" s="228"/>
    </row>
    <row r="1316" spans="2:45" s="115" customFormat="1" ht="24" customHeight="1">
      <c r="B1316" s="1817"/>
      <c r="C1316" s="228" t="s">
        <v>14116</v>
      </c>
      <c r="D1316" s="228"/>
      <c r="E1316" s="228" t="s">
        <v>15985</v>
      </c>
      <c r="F1316" s="228" t="s">
        <v>14169</v>
      </c>
      <c r="G1316" s="228">
        <v>580</v>
      </c>
      <c r="H1316" s="228"/>
      <c r="I1316" s="369"/>
      <c r="J1316" s="228"/>
      <c r="K1316" s="228"/>
      <c r="L1316" s="228"/>
      <c r="M1316" s="228"/>
      <c r="N1316" s="228"/>
      <c r="O1316" s="228"/>
      <c r="P1316" s="228"/>
      <c r="Q1316" s="233"/>
      <c r="R1316" s="233"/>
      <c r="S1316" s="227"/>
      <c r="T1316" s="300">
        <v>2020</v>
      </c>
      <c r="U1316" s="233"/>
      <c r="V1316" s="233"/>
      <c r="W1316" s="233"/>
      <c r="X1316" s="233"/>
      <c r="Y1316" s="233"/>
      <c r="Z1316" s="228"/>
      <c r="AA1316" s="228"/>
      <c r="AB1316" s="228"/>
      <c r="AC1316" s="228"/>
      <c r="AD1316" s="228"/>
      <c r="AE1316" s="228"/>
      <c r="AF1316" s="228"/>
      <c r="AG1316" s="228"/>
      <c r="AH1316" s="228"/>
      <c r="AI1316" s="228"/>
      <c r="AJ1316" s="228"/>
      <c r="AK1316" s="228"/>
      <c r="AL1316" s="228"/>
      <c r="AM1316" s="228"/>
      <c r="AN1316" s="228"/>
      <c r="AO1316" s="228"/>
      <c r="AP1316" s="228"/>
      <c r="AQ1316" s="228"/>
      <c r="AR1316" s="228"/>
      <c r="AS1316" s="228"/>
    </row>
    <row r="1317" spans="2:45" s="115" customFormat="1" ht="24" customHeight="1">
      <c r="B1317" s="1817"/>
      <c r="C1317" s="228" t="s">
        <v>14116</v>
      </c>
      <c r="D1317" s="228"/>
      <c r="E1317" s="228" t="s">
        <v>14170</v>
      </c>
      <c r="F1317" s="228" t="s">
        <v>14573</v>
      </c>
      <c r="G1317" s="228"/>
      <c r="H1317" s="228"/>
      <c r="I1317" s="369"/>
      <c r="J1317" s="228"/>
      <c r="K1317" s="228"/>
      <c r="L1317" s="228"/>
      <c r="M1317" s="228"/>
      <c r="N1317" s="228"/>
      <c r="O1317" s="228"/>
      <c r="P1317" s="228"/>
      <c r="Q1317" s="233"/>
      <c r="R1317" s="233"/>
      <c r="S1317" s="227"/>
      <c r="T1317" s="300">
        <v>2020</v>
      </c>
      <c r="U1317" s="233"/>
      <c r="V1317" s="233"/>
      <c r="W1317" s="233"/>
      <c r="X1317" s="233"/>
      <c r="Y1317" s="233"/>
      <c r="Z1317" s="228"/>
      <c r="AA1317" s="228"/>
      <c r="AB1317" s="228"/>
      <c r="AC1317" s="228"/>
      <c r="AD1317" s="228"/>
      <c r="AE1317" s="228"/>
      <c r="AF1317" s="228"/>
      <c r="AG1317" s="228"/>
      <c r="AH1317" s="228"/>
      <c r="AI1317" s="228"/>
      <c r="AJ1317" s="228"/>
      <c r="AK1317" s="228"/>
      <c r="AL1317" s="228"/>
      <c r="AM1317" s="228"/>
      <c r="AN1317" s="228"/>
      <c r="AO1317" s="228"/>
      <c r="AP1317" s="228"/>
      <c r="AQ1317" s="228"/>
      <c r="AR1317" s="228"/>
      <c r="AS1317" s="228"/>
    </row>
    <row r="1318" spans="2:45" s="115" customFormat="1" ht="24" customHeight="1">
      <c r="B1318" s="1817"/>
      <c r="C1318" s="244" t="s">
        <v>14076</v>
      </c>
      <c r="D1318" s="241" t="s">
        <v>24036</v>
      </c>
      <c r="E1318" s="241" t="s">
        <v>24337</v>
      </c>
      <c r="F1318" s="241" t="s">
        <v>5440</v>
      </c>
      <c r="G1318" s="322">
        <v>4588</v>
      </c>
      <c r="H1318" s="228">
        <v>68</v>
      </c>
      <c r="I1318" s="228">
        <v>68</v>
      </c>
      <c r="J1318" s="244">
        <v>50</v>
      </c>
      <c r="K1318" s="244">
        <v>80</v>
      </c>
      <c r="L1318" s="244"/>
      <c r="M1318" s="244"/>
      <c r="N1318" s="228">
        <v>3856</v>
      </c>
      <c r="O1318" s="244"/>
      <c r="P1318" s="244"/>
      <c r="Q1318" s="244"/>
      <c r="R1318" s="244"/>
      <c r="S1318" s="244"/>
      <c r="T1318" s="241">
        <v>2011</v>
      </c>
      <c r="U1318" s="241">
        <v>340</v>
      </c>
      <c r="V1318" s="244"/>
      <c r="W1318" s="244"/>
      <c r="X1318" s="244"/>
      <c r="Y1318" s="244"/>
      <c r="Z1318" s="241">
        <v>340</v>
      </c>
      <c r="AA1318" s="244"/>
      <c r="AB1318" s="244"/>
      <c r="AC1318" s="244"/>
      <c r="AD1318" s="244"/>
      <c r="AE1318" s="244"/>
      <c r="AF1318" s="244"/>
      <c r="AG1318" s="244"/>
      <c r="AH1318" s="244"/>
      <c r="AI1318" s="244"/>
      <c r="AJ1318" s="244"/>
      <c r="AK1318" s="244"/>
      <c r="AL1318" s="244"/>
      <c r="AM1318" s="244"/>
      <c r="AN1318" s="244"/>
      <c r="AO1318" s="244"/>
      <c r="AP1318" s="244"/>
      <c r="AQ1318" s="244"/>
      <c r="AR1318" s="244"/>
      <c r="AS1318" s="244" t="s">
        <v>24338</v>
      </c>
    </row>
    <row r="1319" spans="2:45" s="115" customFormat="1" ht="24" customHeight="1">
      <c r="B1319" s="1817"/>
      <c r="C1319" s="244" t="s">
        <v>14076</v>
      </c>
      <c r="D1319" s="241" t="s">
        <v>24339</v>
      </c>
      <c r="E1319" s="241" t="s">
        <v>24340</v>
      </c>
      <c r="F1319" s="241" t="s">
        <v>5440</v>
      </c>
      <c r="G1319" s="322">
        <v>1945</v>
      </c>
      <c r="H1319" s="228">
        <v>273</v>
      </c>
      <c r="I1319" s="228">
        <v>273</v>
      </c>
      <c r="J1319" s="244"/>
      <c r="K1319" s="244"/>
      <c r="L1319" s="244"/>
      <c r="M1319" s="244"/>
      <c r="N1319" s="228">
        <v>273</v>
      </c>
      <c r="O1319" s="244"/>
      <c r="P1319" s="244"/>
      <c r="Q1319" s="244"/>
      <c r="R1319" s="244"/>
      <c r="S1319" s="244"/>
      <c r="T1319" s="241">
        <v>2024</v>
      </c>
      <c r="U1319" s="241">
        <v>600</v>
      </c>
      <c r="V1319" s="244"/>
      <c r="W1319" s="244"/>
      <c r="X1319" s="244"/>
      <c r="Y1319" s="244"/>
      <c r="Z1319" s="241">
        <v>600</v>
      </c>
      <c r="AA1319" s="244"/>
      <c r="AB1319" s="244"/>
      <c r="AC1319" s="244"/>
      <c r="AD1319" s="244"/>
      <c r="AE1319" s="244"/>
      <c r="AF1319" s="244"/>
      <c r="AG1319" s="244"/>
      <c r="AH1319" s="244"/>
      <c r="AI1319" s="244"/>
      <c r="AJ1319" s="244"/>
      <c r="AK1319" s="244"/>
      <c r="AL1319" s="244"/>
      <c r="AM1319" s="244"/>
      <c r="AN1319" s="244"/>
      <c r="AO1319" s="244"/>
      <c r="AP1319" s="244"/>
      <c r="AQ1319" s="244"/>
      <c r="AR1319" s="244"/>
      <c r="AS1319" s="244"/>
    </row>
    <row r="1320" spans="2:45" s="115" customFormat="1" ht="24" customHeight="1">
      <c r="B1320" s="1817"/>
      <c r="C1320" s="244" t="s">
        <v>14076</v>
      </c>
      <c r="D1320" s="241" t="s">
        <v>24341</v>
      </c>
      <c r="E1320" s="241" t="s">
        <v>24342</v>
      </c>
      <c r="F1320" s="241" t="s">
        <v>5440</v>
      </c>
      <c r="G1320" s="322">
        <v>5344</v>
      </c>
      <c r="H1320" s="228">
        <v>308.10000000000002</v>
      </c>
      <c r="I1320" s="228">
        <v>308.10000000000002</v>
      </c>
      <c r="J1320" s="244"/>
      <c r="K1320" s="244"/>
      <c r="L1320" s="244"/>
      <c r="M1320" s="244"/>
      <c r="N1320" s="228">
        <v>273</v>
      </c>
      <c r="O1320" s="244"/>
      <c r="P1320" s="244"/>
      <c r="Q1320" s="244"/>
      <c r="R1320" s="244"/>
      <c r="S1320" s="244"/>
      <c r="T1320" s="241">
        <v>2022</v>
      </c>
      <c r="U1320" s="241">
        <v>478</v>
      </c>
      <c r="V1320" s="244"/>
      <c r="W1320" s="244"/>
      <c r="X1320" s="244"/>
      <c r="Y1320" s="244"/>
      <c r="Z1320" s="241">
        <v>478</v>
      </c>
      <c r="AA1320" s="244"/>
      <c r="AB1320" s="244"/>
      <c r="AC1320" s="244"/>
      <c r="AD1320" s="244"/>
      <c r="AE1320" s="244"/>
      <c r="AF1320" s="244"/>
      <c r="AG1320" s="244"/>
      <c r="AH1320" s="244"/>
      <c r="AI1320" s="244"/>
      <c r="AJ1320" s="244"/>
      <c r="AK1320" s="244"/>
      <c r="AL1320" s="244"/>
      <c r="AM1320" s="244"/>
      <c r="AN1320" s="244"/>
      <c r="AO1320" s="244"/>
      <c r="AP1320" s="244"/>
      <c r="AQ1320" s="244"/>
      <c r="AR1320" s="244"/>
      <c r="AS1320" s="244"/>
    </row>
    <row r="1321" spans="2:45" s="115" customFormat="1" ht="24" customHeight="1">
      <c r="B1321" s="1817"/>
      <c r="C1321" s="228" t="s">
        <v>13164</v>
      </c>
      <c r="D1321" s="228"/>
      <c r="E1321" s="228" t="s">
        <v>14172</v>
      </c>
      <c r="F1321" s="228" t="s">
        <v>13164</v>
      </c>
      <c r="G1321" s="228">
        <v>1005</v>
      </c>
      <c r="H1321" s="228">
        <v>1005</v>
      </c>
      <c r="I1321" s="369">
        <v>1005</v>
      </c>
      <c r="J1321" s="228"/>
      <c r="K1321" s="228"/>
      <c r="L1321" s="228"/>
      <c r="M1321" s="228"/>
      <c r="N1321" s="228"/>
      <c r="O1321" s="228"/>
      <c r="P1321" s="228"/>
      <c r="Q1321" s="233"/>
      <c r="R1321" s="233"/>
      <c r="S1321" s="227"/>
      <c r="T1321" s="300">
        <v>2008</v>
      </c>
      <c r="U1321" s="233"/>
      <c r="V1321" s="233"/>
      <c r="W1321" s="233"/>
      <c r="X1321" s="233"/>
      <c r="Y1321" s="233"/>
      <c r="Z1321" s="228"/>
      <c r="AA1321" s="228"/>
      <c r="AB1321" s="228"/>
      <c r="AC1321" s="228"/>
      <c r="AD1321" s="228"/>
      <c r="AE1321" s="228"/>
      <c r="AF1321" s="228"/>
      <c r="AG1321" s="228"/>
      <c r="AH1321" s="228"/>
      <c r="AI1321" s="228"/>
      <c r="AJ1321" s="228"/>
      <c r="AK1321" s="228"/>
      <c r="AL1321" s="228"/>
      <c r="AM1321" s="228"/>
      <c r="AN1321" s="228"/>
      <c r="AO1321" s="228"/>
      <c r="AP1321" s="228"/>
      <c r="AQ1321" s="228"/>
      <c r="AR1321" s="228"/>
      <c r="AS1321" s="228"/>
    </row>
    <row r="1322" spans="2:45" s="115" customFormat="1" ht="24" customHeight="1">
      <c r="B1322" s="1817"/>
      <c r="C1322" s="228" t="s">
        <v>13164</v>
      </c>
      <c r="D1322" s="228"/>
      <c r="E1322" s="228" t="s">
        <v>15986</v>
      </c>
      <c r="F1322" s="228" t="s">
        <v>13164</v>
      </c>
      <c r="G1322" s="228">
        <v>3960</v>
      </c>
      <c r="H1322" s="228">
        <v>66</v>
      </c>
      <c r="I1322" s="369">
        <v>66</v>
      </c>
      <c r="J1322" s="228"/>
      <c r="K1322" s="228"/>
      <c r="L1322" s="228"/>
      <c r="M1322" s="228"/>
      <c r="N1322" s="228"/>
      <c r="O1322" s="228"/>
      <c r="P1322" s="228"/>
      <c r="Q1322" s="233"/>
      <c r="R1322" s="233"/>
      <c r="S1322" s="227"/>
      <c r="T1322" s="300">
        <v>2020</v>
      </c>
      <c r="U1322" s="233"/>
      <c r="V1322" s="233"/>
      <c r="W1322" s="233"/>
      <c r="X1322" s="233"/>
      <c r="Y1322" s="233"/>
      <c r="Z1322" s="228"/>
      <c r="AA1322" s="228"/>
      <c r="AB1322" s="228"/>
      <c r="AC1322" s="228"/>
      <c r="AD1322" s="228"/>
      <c r="AE1322" s="228"/>
      <c r="AF1322" s="228"/>
      <c r="AG1322" s="228"/>
      <c r="AH1322" s="228"/>
      <c r="AI1322" s="228"/>
      <c r="AJ1322" s="228"/>
      <c r="AK1322" s="228"/>
      <c r="AL1322" s="228"/>
      <c r="AM1322" s="228"/>
      <c r="AN1322" s="228"/>
      <c r="AO1322" s="228"/>
      <c r="AP1322" s="228"/>
      <c r="AQ1322" s="228"/>
      <c r="AR1322" s="228"/>
      <c r="AS1322" s="228"/>
    </row>
    <row r="1323" spans="2:45" s="115" customFormat="1" ht="24" customHeight="1">
      <c r="B1323" s="1817"/>
      <c r="C1323" s="228" t="s">
        <v>13193</v>
      </c>
      <c r="D1323" s="228" t="s">
        <v>24343</v>
      </c>
      <c r="E1323" s="228" t="s">
        <v>14173</v>
      </c>
      <c r="F1323" s="228" t="s">
        <v>13193</v>
      </c>
      <c r="G1323" s="228">
        <v>4578</v>
      </c>
      <c r="H1323" s="228"/>
      <c r="I1323" s="369"/>
      <c r="J1323" s="228">
        <v>68</v>
      </c>
      <c r="K1323" s="228">
        <v>105</v>
      </c>
      <c r="L1323" s="228"/>
      <c r="M1323" s="228"/>
      <c r="N1323" s="228">
        <v>7140</v>
      </c>
      <c r="O1323" s="228"/>
      <c r="P1323" s="228"/>
      <c r="Q1323" s="233"/>
      <c r="R1323" s="233"/>
      <c r="S1323" s="227"/>
      <c r="T1323" s="300">
        <v>2022</v>
      </c>
      <c r="U1323" s="233">
        <v>3820</v>
      </c>
      <c r="V1323" s="233">
        <v>0</v>
      </c>
      <c r="W1323" s="233">
        <v>0</v>
      </c>
      <c r="X1323" s="233">
        <v>0</v>
      </c>
      <c r="Y1323" s="233">
        <v>0</v>
      </c>
      <c r="Z1323" s="228">
        <v>3018</v>
      </c>
      <c r="AA1323" s="228"/>
      <c r="AB1323" s="228"/>
      <c r="AC1323" s="228"/>
      <c r="AD1323" s="228"/>
      <c r="AE1323" s="228"/>
      <c r="AF1323" s="228"/>
      <c r="AG1323" s="228"/>
      <c r="AH1323" s="228"/>
      <c r="AI1323" s="228"/>
      <c r="AJ1323" s="228"/>
      <c r="AK1323" s="228"/>
      <c r="AL1323" s="228"/>
      <c r="AM1323" s="228"/>
      <c r="AN1323" s="228"/>
      <c r="AO1323" s="228"/>
      <c r="AP1323" s="228"/>
      <c r="AQ1323" s="228"/>
      <c r="AR1323" s="228"/>
      <c r="AS1323" s="228"/>
    </row>
    <row r="1324" spans="2:45" s="115" customFormat="1" ht="24" customHeight="1">
      <c r="B1324" s="1817"/>
      <c r="C1324" s="228" t="s">
        <v>13193</v>
      </c>
      <c r="D1324" s="228"/>
      <c r="E1324" s="228" t="s">
        <v>15987</v>
      </c>
      <c r="F1324" s="228" t="s">
        <v>13193</v>
      </c>
      <c r="G1324" s="228">
        <v>1585</v>
      </c>
      <c r="H1324" s="228"/>
      <c r="I1324" s="369"/>
      <c r="J1324" s="228"/>
      <c r="K1324" s="228"/>
      <c r="L1324" s="228"/>
      <c r="M1324" s="228"/>
      <c r="N1324" s="228"/>
      <c r="O1324" s="228"/>
      <c r="P1324" s="228"/>
      <c r="Q1324" s="233"/>
      <c r="R1324" s="233"/>
      <c r="S1324" s="227"/>
      <c r="T1324" s="300">
        <v>2014</v>
      </c>
      <c r="U1324" s="233"/>
      <c r="V1324" s="233">
        <v>0</v>
      </c>
      <c r="W1324" s="233">
        <v>0</v>
      </c>
      <c r="X1324" s="233">
        <v>0</v>
      </c>
      <c r="Y1324" s="233">
        <v>0</v>
      </c>
      <c r="Z1324" s="228"/>
      <c r="AA1324" s="228"/>
      <c r="AB1324" s="228"/>
      <c r="AC1324" s="228"/>
      <c r="AD1324" s="228"/>
      <c r="AE1324" s="228"/>
      <c r="AF1324" s="228"/>
      <c r="AG1324" s="228"/>
      <c r="AH1324" s="228"/>
      <c r="AI1324" s="228"/>
      <c r="AJ1324" s="228"/>
      <c r="AK1324" s="228"/>
      <c r="AL1324" s="228"/>
      <c r="AM1324" s="228"/>
      <c r="AN1324" s="228"/>
      <c r="AO1324" s="228"/>
      <c r="AP1324" s="228"/>
      <c r="AQ1324" s="228"/>
      <c r="AR1324" s="228"/>
      <c r="AS1324" s="228"/>
    </row>
    <row r="1325" spans="2:45" s="115" customFormat="1" ht="24" customHeight="1">
      <c r="B1325" s="1817"/>
      <c r="C1325" s="228" t="s">
        <v>13193</v>
      </c>
      <c r="D1325" s="228" t="s">
        <v>24318</v>
      </c>
      <c r="E1325" s="228" t="s">
        <v>15988</v>
      </c>
      <c r="F1325" s="228" t="s">
        <v>13193</v>
      </c>
      <c r="G1325" s="228">
        <v>700</v>
      </c>
      <c r="H1325" s="228"/>
      <c r="I1325" s="369"/>
      <c r="J1325" s="228"/>
      <c r="K1325" s="228"/>
      <c r="L1325" s="228"/>
      <c r="M1325" s="228"/>
      <c r="N1325" s="228"/>
      <c r="O1325" s="228"/>
      <c r="P1325" s="228"/>
      <c r="Q1325" s="233"/>
      <c r="R1325" s="233"/>
      <c r="S1325" s="227"/>
      <c r="T1325" s="300">
        <v>2010</v>
      </c>
      <c r="U1325" s="233">
        <v>3349</v>
      </c>
      <c r="V1325" s="233">
        <v>0</v>
      </c>
      <c r="W1325" s="233">
        <v>0</v>
      </c>
      <c r="X1325" s="233">
        <v>0</v>
      </c>
      <c r="Y1325" s="233">
        <v>0</v>
      </c>
      <c r="Z1325" s="228"/>
      <c r="AA1325" s="228"/>
      <c r="AB1325" s="228"/>
      <c r="AC1325" s="228"/>
      <c r="AD1325" s="228"/>
      <c r="AE1325" s="228"/>
      <c r="AF1325" s="228"/>
      <c r="AG1325" s="228"/>
      <c r="AH1325" s="228"/>
      <c r="AI1325" s="228"/>
      <c r="AJ1325" s="228"/>
      <c r="AK1325" s="228"/>
      <c r="AL1325" s="228"/>
      <c r="AM1325" s="228"/>
      <c r="AN1325" s="228"/>
      <c r="AO1325" s="228"/>
      <c r="AP1325" s="228"/>
      <c r="AQ1325" s="228"/>
      <c r="AR1325" s="228"/>
      <c r="AS1325" s="228"/>
    </row>
    <row r="1326" spans="2:45" s="115" customFormat="1" ht="24" customHeight="1">
      <c r="B1326" s="1817"/>
      <c r="C1326" s="228" t="s">
        <v>13193</v>
      </c>
      <c r="D1326" s="228" t="s">
        <v>24343</v>
      </c>
      <c r="E1326" s="228" t="s">
        <v>15989</v>
      </c>
      <c r="F1326" s="228" t="s">
        <v>13193</v>
      </c>
      <c r="G1326" s="228">
        <v>800</v>
      </c>
      <c r="H1326" s="228"/>
      <c r="I1326" s="369"/>
      <c r="J1326" s="228"/>
      <c r="K1326" s="228"/>
      <c r="L1326" s="228"/>
      <c r="M1326" s="228"/>
      <c r="N1326" s="228"/>
      <c r="O1326" s="228"/>
      <c r="P1326" s="228"/>
      <c r="Q1326" s="233"/>
      <c r="R1326" s="233"/>
      <c r="S1326" s="227"/>
      <c r="T1326" s="300">
        <v>2022</v>
      </c>
      <c r="U1326" s="233">
        <v>3820</v>
      </c>
      <c r="V1326" s="233">
        <v>0</v>
      </c>
      <c r="W1326" s="233">
        <v>0</v>
      </c>
      <c r="X1326" s="233">
        <v>0</v>
      </c>
      <c r="Y1326" s="233">
        <v>0</v>
      </c>
      <c r="Z1326" s="228"/>
      <c r="AA1326" s="228"/>
      <c r="AB1326" s="228"/>
      <c r="AC1326" s="228"/>
      <c r="AD1326" s="228"/>
      <c r="AE1326" s="228"/>
      <c r="AF1326" s="228"/>
      <c r="AG1326" s="228"/>
      <c r="AH1326" s="228"/>
      <c r="AI1326" s="228"/>
      <c r="AJ1326" s="228"/>
      <c r="AK1326" s="228"/>
      <c r="AL1326" s="228"/>
      <c r="AM1326" s="228"/>
      <c r="AN1326" s="228"/>
      <c r="AO1326" s="228"/>
      <c r="AP1326" s="228"/>
      <c r="AQ1326" s="228"/>
      <c r="AR1326" s="228"/>
      <c r="AS1326" s="228"/>
    </row>
    <row r="1327" spans="2:45" s="115" customFormat="1" ht="24" customHeight="1">
      <c r="B1327" s="1817"/>
      <c r="C1327" s="228" t="s">
        <v>5457</v>
      </c>
      <c r="D1327" s="228"/>
      <c r="E1327" s="228" t="s">
        <v>5882</v>
      </c>
      <c r="F1327" s="228" t="s">
        <v>5883</v>
      </c>
      <c r="G1327" s="228">
        <v>3200</v>
      </c>
      <c r="H1327" s="228"/>
      <c r="I1327" s="369">
        <v>3200</v>
      </c>
      <c r="J1327" s="228">
        <v>39</v>
      </c>
      <c r="K1327" s="228">
        <v>40</v>
      </c>
      <c r="L1327" s="228">
        <v>2</v>
      </c>
      <c r="M1327" s="228"/>
      <c r="N1327" s="228">
        <v>1560</v>
      </c>
      <c r="O1327" s="228">
        <v>100</v>
      </c>
      <c r="P1327" s="228"/>
      <c r="Q1327" s="233" t="s">
        <v>1971</v>
      </c>
      <c r="R1327" s="233"/>
      <c r="S1327" s="227"/>
      <c r="T1327" s="300">
        <v>2013</v>
      </c>
      <c r="U1327" s="233"/>
      <c r="V1327" s="233"/>
      <c r="W1327" s="233"/>
      <c r="X1327" s="233"/>
      <c r="Y1327" s="233"/>
      <c r="Z1327" s="228">
        <v>400</v>
      </c>
      <c r="AA1327" s="228"/>
      <c r="AB1327" s="228"/>
      <c r="AC1327" s="228"/>
      <c r="AD1327" s="228"/>
      <c r="AE1327" s="228"/>
      <c r="AF1327" s="228"/>
      <c r="AG1327" s="228"/>
      <c r="AH1327" s="228"/>
      <c r="AI1327" s="228"/>
      <c r="AJ1327" s="228"/>
      <c r="AK1327" s="228"/>
      <c r="AL1327" s="228"/>
      <c r="AM1327" s="228"/>
      <c r="AN1327" s="228"/>
      <c r="AO1327" s="228"/>
      <c r="AP1327" s="228"/>
      <c r="AQ1327" s="228"/>
      <c r="AR1327" s="228"/>
      <c r="AS1327" s="228"/>
    </row>
    <row r="1328" spans="2:45" s="115" customFormat="1" ht="24" customHeight="1">
      <c r="B1328" s="1817"/>
      <c r="C1328" s="228" t="s">
        <v>5457</v>
      </c>
      <c r="D1328" s="228"/>
      <c r="E1328" s="228" t="s">
        <v>5884</v>
      </c>
      <c r="F1328" s="228" t="s">
        <v>4974</v>
      </c>
      <c r="G1328" s="228">
        <v>506</v>
      </c>
      <c r="H1328" s="228"/>
      <c r="I1328" s="369">
        <v>506</v>
      </c>
      <c r="J1328" s="228">
        <v>22</v>
      </c>
      <c r="K1328" s="228">
        <v>23</v>
      </c>
      <c r="L1328" s="228"/>
      <c r="M1328" s="228"/>
      <c r="N1328" s="228">
        <v>506</v>
      </c>
      <c r="O1328" s="228"/>
      <c r="P1328" s="228"/>
      <c r="Q1328" s="233"/>
      <c r="R1328" s="233"/>
      <c r="S1328" s="227"/>
      <c r="T1328" s="300">
        <v>2014</v>
      </c>
      <c r="U1328" s="233"/>
      <c r="V1328" s="233"/>
      <c r="W1328" s="233"/>
      <c r="X1328" s="233"/>
      <c r="Y1328" s="233"/>
      <c r="Z1328" s="228">
        <v>140</v>
      </c>
      <c r="AA1328" s="228"/>
      <c r="AB1328" s="228"/>
      <c r="AC1328" s="228"/>
      <c r="AD1328" s="228"/>
      <c r="AE1328" s="228"/>
      <c r="AF1328" s="228"/>
      <c r="AG1328" s="228"/>
      <c r="AH1328" s="228"/>
      <c r="AI1328" s="228"/>
      <c r="AJ1328" s="228"/>
      <c r="AK1328" s="228"/>
      <c r="AL1328" s="228"/>
      <c r="AM1328" s="228"/>
      <c r="AN1328" s="228"/>
      <c r="AO1328" s="228"/>
      <c r="AP1328" s="228"/>
      <c r="AQ1328" s="228"/>
      <c r="AR1328" s="228"/>
      <c r="AS1328" s="228"/>
    </row>
    <row r="1329" spans="2:45" s="211" customFormat="1" ht="24" customHeight="1">
      <c r="B1329" s="1853"/>
      <c r="C1329" s="228" t="s">
        <v>13147</v>
      </c>
      <c r="D1329" s="228"/>
      <c r="E1329" s="228" t="s">
        <v>13222</v>
      </c>
      <c r="F1329" s="228" t="s">
        <v>13147</v>
      </c>
      <c r="G1329" s="228">
        <v>42035</v>
      </c>
      <c r="H1329" s="228"/>
      <c r="I1329" s="369">
        <v>500</v>
      </c>
      <c r="J1329" s="228"/>
      <c r="K1329" s="228"/>
      <c r="L1329" s="228"/>
      <c r="M1329" s="228"/>
      <c r="N1329" s="228"/>
      <c r="O1329" s="228"/>
      <c r="P1329" s="228"/>
      <c r="Q1329" s="233"/>
      <c r="R1329" s="233"/>
      <c r="S1329" s="227"/>
      <c r="T1329" s="300">
        <v>2021</v>
      </c>
      <c r="U1329" s="233"/>
      <c r="V1329" s="233"/>
      <c r="W1329" s="233"/>
      <c r="X1329" s="233"/>
      <c r="Y1329" s="233"/>
      <c r="Z1329" s="228">
        <v>1300</v>
      </c>
      <c r="AA1329" s="228"/>
      <c r="AB1329" s="228"/>
      <c r="AC1329" s="228"/>
      <c r="AD1329" s="228"/>
      <c r="AE1329" s="228"/>
      <c r="AF1329" s="228"/>
      <c r="AG1329" s="228"/>
      <c r="AH1329" s="228"/>
      <c r="AI1329" s="228"/>
      <c r="AJ1329" s="228"/>
      <c r="AK1329" s="228"/>
      <c r="AL1329" s="228"/>
      <c r="AM1329" s="228"/>
      <c r="AN1329" s="228"/>
      <c r="AO1329" s="228"/>
      <c r="AP1329" s="228"/>
      <c r="AQ1329" s="228"/>
      <c r="AR1329" s="228"/>
      <c r="AS1329" s="228"/>
    </row>
    <row r="1330" spans="2:45" s="115" customFormat="1" ht="45" customHeight="1">
      <c r="B1330" s="1817"/>
      <c r="C1330" s="228" t="s">
        <v>13147</v>
      </c>
      <c r="D1330" s="228"/>
      <c r="E1330" s="228" t="s">
        <v>24344</v>
      </c>
      <c r="F1330" s="228" t="s">
        <v>13147</v>
      </c>
      <c r="G1330" s="228">
        <v>9600</v>
      </c>
      <c r="H1330" s="228">
        <v>0</v>
      </c>
      <c r="I1330" s="369">
        <v>0</v>
      </c>
      <c r="J1330" s="228">
        <v>80</v>
      </c>
      <c r="K1330" s="228">
        <v>120</v>
      </c>
      <c r="L1330" s="228"/>
      <c r="M1330" s="228"/>
      <c r="N1330" s="228">
        <v>9600</v>
      </c>
      <c r="O1330" s="228"/>
      <c r="P1330" s="228"/>
      <c r="Q1330" s="233"/>
      <c r="R1330" s="233"/>
      <c r="S1330" s="227"/>
      <c r="T1330" s="300">
        <v>2007</v>
      </c>
      <c r="U1330" s="233"/>
      <c r="V1330" s="233"/>
      <c r="W1330" s="233"/>
      <c r="X1330" s="233"/>
      <c r="Y1330" s="233"/>
      <c r="Z1330" s="228"/>
      <c r="AA1330" s="228"/>
      <c r="AB1330" s="228"/>
      <c r="AC1330" s="228"/>
      <c r="AD1330" s="228"/>
      <c r="AE1330" s="228"/>
      <c r="AF1330" s="228"/>
      <c r="AG1330" s="228"/>
      <c r="AH1330" s="228"/>
      <c r="AI1330" s="228"/>
      <c r="AJ1330" s="228"/>
      <c r="AK1330" s="228"/>
      <c r="AL1330" s="228"/>
      <c r="AM1330" s="228"/>
      <c r="AN1330" s="228"/>
      <c r="AO1330" s="228"/>
      <c r="AP1330" s="228"/>
      <c r="AQ1330" s="228"/>
      <c r="AR1330" s="228"/>
      <c r="AS1330" s="228" t="s">
        <v>24345</v>
      </c>
    </row>
    <row r="1331" spans="2:45" s="115" customFormat="1" ht="24" customHeight="1">
      <c r="B1331" s="1817"/>
      <c r="C1331" s="228" t="s">
        <v>202</v>
      </c>
      <c r="D1331" s="228"/>
      <c r="E1331" s="228" t="s">
        <v>10502</v>
      </c>
      <c r="F1331" s="228" t="s">
        <v>202</v>
      </c>
      <c r="G1331" s="228">
        <v>1768</v>
      </c>
      <c r="H1331" s="228">
        <v>97</v>
      </c>
      <c r="I1331" s="369">
        <v>97</v>
      </c>
      <c r="J1331" s="228">
        <v>10.97</v>
      </c>
      <c r="K1331" s="228">
        <v>23.77</v>
      </c>
      <c r="L1331" s="228">
        <v>4</v>
      </c>
      <c r="M1331" s="228">
        <v>4.5</v>
      </c>
      <c r="N1331" s="228">
        <v>261.8</v>
      </c>
      <c r="O1331" s="228"/>
      <c r="P1331" s="228">
        <v>300</v>
      </c>
      <c r="Q1331" s="233"/>
      <c r="R1331" s="233"/>
      <c r="S1331" s="227">
        <v>2018</v>
      </c>
      <c r="T1331" s="300">
        <v>2018</v>
      </c>
      <c r="U1331" s="233"/>
      <c r="V1331" s="233"/>
      <c r="W1331" s="233"/>
      <c r="X1331" s="233"/>
      <c r="Y1331" s="233"/>
      <c r="Z1331" s="228">
        <v>1500</v>
      </c>
      <c r="AA1331" s="228"/>
      <c r="AB1331" s="228"/>
      <c r="AC1331" s="228"/>
      <c r="AD1331" s="228"/>
      <c r="AE1331" s="228"/>
      <c r="AF1331" s="228"/>
      <c r="AG1331" s="228"/>
      <c r="AH1331" s="228"/>
      <c r="AI1331" s="228"/>
      <c r="AJ1331" s="228"/>
      <c r="AK1331" s="228"/>
      <c r="AL1331" s="228"/>
      <c r="AM1331" s="228"/>
      <c r="AN1331" s="228"/>
      <c r="AO1331" s="228"/>
      <c r="AP1331" s="228"/>
      <c r="AQ1331" s="228"/>
      <c r="AR1331" s="228"/>
      <c r="AS1331" s="228"/>
    </row>
    <row r="1332" spans="2:45" s="115" customFormat="1" ht="24" customHeight="1">
      <c r="B1332" s="1817"/>
      <c r="C1332" s="228" t="s">
        <v>13168</v>
      </c>
      <c r="D1332" s="228"/>
      <c r="E1332" s="228" t="s">
        <v>15996</v>
      </c>
      <c r="F1332" s="228" t="s">
        <v>13168</v>
      </c>
      <c r="G1332" s="228">
        <v>1567</v>
      </c>
      <c r="H1332" s="228"/>
      <c r="I1332" s="369"/>
      <c r="J1332" s="228"/>
      <c r="K1332" s="228"/>
      <c r="L1332" s="228"/>
      <c r="M1332" s="228"/>
      <c r="N1332" s="228"/>
      <c r="O1332" s="228"/>
      <c r="P1332" s="228"/>
      <c r="Q1332" s="233"/>
      <c r="R1332" s="233"/>
      <c r="S1332" s="227">
        <v>2008</v>
      </c>
      <c r="T1332" s="300">
        <v>2008</v>
      </c>
      <c r="U1332" s="233"/>
      <c r="V1332" s="233">
        <v>111</v>
      </c>
      <c r="W1332" s="233"/>
      <c r="X1332" s="233"/>
      <c r="Y1332" s="233"/>
      <c r="Z1332" s="228">
        <v>111</v>
      </c>
      <c r="AA1332" s="228"/>
      <c r="AB1332" s="228"/>
      <c r="AC1332" s="228"/>
      <c r="AD1332" s="228"/>
      <c r="AE1332" s="228">
        <v>4</v>
      </c>
      <c r="AF1332" s="228">
        <v>400</v>
      </c>
      <c r="AG1332" s="228">
        <v>5</v>
      </c>
      <c r="AH1332" s="228"/>
      <c r="AI1332" s="228"/>
      <c r="AJ1332" s="228"/>
      <c r="AK1332" s="228"/>
      <c r="AL1332" s="228"/>
      <c r="AM1332" s="228"/>
      <c r="AN1332" s="228"/>
      <c r="AO1332" s="228"/>
      <c r="AP1332" s="228"/>
      <c r="AQ1332" s="228"/>
      <c r="AR1332" s="228"/>
      <c r="AS1332" s="228"/>
    </row>
    <row r="1333" spans="2:45" s="115" customFormat="1" ht="24" customHeight="1">
      <c r="B1333" s="1817"/>
      <c r="C1333" s="228" t="s">
        <v>202</v>
      </c>
      <c r="D1333" s="228"/>
      <c r="E1333" s="228" t="s">
        <v>17397</v>
      </c>
      <c r="F1333" s="228" t="s">
        <v>202</v>
      </c>
      <c r="G1333" s="228">
        <v>1768</v>
      </c>
      <c r="H1333" s="228">
        <v>97</v>
      </c>
      <c r="I1333" s="369">
        <v>97</v>
      </c>
      <c r="J1333" s="228">
        <v>10.97</v>
      </c>
      <c r="K1333" s="228">
        <v>23.77</v>
      </c>
      <c r="L1333" s="228">
        <v>4</v>
      </c>
      <c r="M1333" s="228">
        <v>4.5</v>
      </c>
      <c r="N1333" s="228">
        <v>261.8</v>
      </c>
      <c r="O1333" s="228"/>
      <c r="P1333" s="228">
        <v>300</v>
      </c>
      <c r="Q1333" s="233"/>
      <c r="R1333" s="227"/>
      <c r="S1333" s="300">
        <v>2018</v>
      </c>
      <c r="T1333" s="228">
        <v>2018</v>
      </c>
      <c r="U1333" s="233"/>
      <c r="V1333" s="233"/>
      <c r="W1333" s="233"/>
      <c r="X1333" s="233"/>
      <c r="Y1333" s="233"/>
      <c r="Z1333" s="228">
        <v>1500</v>
      </c>
      <c r="AA1333" s="228"/>
      <c r="AB1333" s="228"/>
      <c r="AC1333" s="228"/>
      <c r="AD1333" s="228"/>
      <c r="AE1333" s="228"/>
      <c r="AF1333" s="228"/>
      <c r="AG1333" s="228"/>
      <c r="AH1333" s="228"/>
      <c r="AI1333" s="228"/>
      <c r="AJ1333" s="228"/>
      <c r="AK1333" s="228"/>
      <c r="AL1333" s="228"/>
      <c r="AM1333" s="228"/>
      <c r="AN1333" s="228"/>
      <c r="AO1333" s="228"/>
      <c r="AP1333" s="228"/>
      <c r="AQ1333" s="228"/>
      <c r="AR1333" s="228"/>
      <c r="AS1333" s="228"/>
    </row>
    <row r="1334" spans="2:45" s="115" customFormat="1" ht="24" customHeight="1">
      <c r="B1334" s="1817"/>
      <c r="C1334" s="228" t="s">
        <v>13223</v>
      </c>
      <c r="D1334" s="228"/>
      <c r="E1334" s="228" t="s">
        <v>15997</v>
      </c>
      <c r="F1334" s="228" t="s">
        <v>13223</v>
      </c>
      <c r="G1334" s="228">
        <v>6378</v>
      </c>
      <c r="H1334" s="228"/>
      <c r="I1334" s="369"/>
      <c r="J1334" s="228"/>
      <c r="K1334" s="228"/>
      <c r="L1334" s="228"/>
      <c r="M1334" s="228"/>
      <c r="N1334" s="228">
        <v>4460</v>
      </c>
      <c r="O1334" s="228"/>
      <c r="P1334" s="228"/>
      <c r="Q1334" s="233"/>
      <c r="R1334" s="233"/>
      <c r="S1334" s="227"/>
      <c r="T1334" s="300">
        <v>2021</v>
      </c>
      <c r="U1334" s="233"/>
      <c r="V1334" s="233"/>
      <c r="W1334" s="233"/>
      <c r="X1334" s="233"/>
      <c r="Y1334" s="233"/>
      <c r="Z1334" s="228">
        <v>800</v>
      </c>
      <c r="AA1334" s="228"/>
      <c r="AB1334" s="228"/>
      <c r="AC1334" s="228"/>
      <c r="AD1334" s="228"/>
      <c r="AE1334" s="228"/>
      <c r="AF1334" s="228"/>
      <c r="AG1334" s="228"/>
      <c r="AH1334" s="228"/>
      <c r="AI1334" s="228"/>
      <c r="AJ1334" s="228"/>
      <c r="AK1334" s="228"/>
      <c r="AL1334" s="228"/>
      <c r="AM1334" s="228"/>
      <c r="AN1334" s="228"/>
      <c r="AO1334" s="228"/>
      <c r="AP1334" s="228"/>
      <c r="AQ1334" s="228"/>
      <c r="AR1334" s="228"/>
      <c r="AS1334" s="228"/>
    </row>
    <row r="1335" spans="2:45" s="115" customFormat="1" ht="24" customHeight="1">
      <c r="B1335" s="1817"/>
      <c r="C1335" s="228" t="s">
        <v>5471</v>
      </c>
      <c r="D1335" s="228"/>
      <c r="E1335" s="228" t="s">
        <v>3775</v>
      </c>
      <c r="F1335" s="228" t="s">
        <v>5471</v>
      </c>
      <c r="G1335" s="228">
        <v>4300</v>
      </c>
      <c r="H1335" s="228"/>
      <c r="I1335" s="369"/>
      <c r="J1335" s="228">
        <v>40</v>
      </c>
      <c r="K1335" s="228">
        <v>70</v>
      </c>
      <c r="L1335" s="228"/>
      <c r="M1335" s="228"/>
      <c r="N1335" s="228"/>
      <c r="O1335" s="228"/>
      <c r="P1335" s="228"/>
      <c r="Q1335" s="233"/>
      <c r="R1335" s="233"/>
      <c r="S1335" s="227"/>
      <c r="T1335" s="300">
        <v>2019</v>
      </c>
      <c r="U1335" s="233"/>
      <c r="V1335" s="233"/>
      <c r="W1335" s="233"/>
      <c r="X1335" s="233"/>
      <c r="Y1335" s="233"/>
      <c r="Z1335" s="228">
        <v>371</v>
      </c>
      <c r="AA1335" s="228"/>
      <c r="AB1335" s="228"/>
      <c r="AC1335" s="228"/>
      <c r="AD1335" s="228"/>
      <c r="AE1335" s="228"/>
      <c r="AF1335" s="228"/>
      <c r="AG1335" s="228"/>
      <c r="AH1335" s="228"/>
      <c r="AI1335" s="228"/>
      <c r="AJ1335" s="228"/>
      <c r="AK1335" s="228"/>
      <c r="AL1335" s="228"/>
      <c r="AM1335" s="228"/>
      <c r="AN1335" s="228"/>
      <c r="AO1335" s="228"/>
      <c r="AP1335" s="228"/>
      <c r="AQ1335" s="228"/>
      <c r="AR1335" s="228"/>
      <c r="AS1335" s="228"/>
    </row>
    <row r="1336" spans="2:45" s="115" customFormat="1" ht="24" customHeight="1">
      <c r="B1336" s="1817"/>
      <c r="C1336" s="228" t="s">
        <v>5471</v>
      </c>
      <c r="D1336" s="228"/>
      <c r="E1336" s="228" t="s">
        <v>11382</v>
      </c>
      <c r="F1336" s="228" t="s">
        <v>5471</v>
      </c>
      <c r="G1336" s="228">
        <v>591</v>
      </c>
      <c r="H1336" s="228"/>
      <c r="I1336" s="369"/>
      <c r="J1336" s="228">
        <v>7</v>
      </c>
      <c r="K1336" s="228">
        <v>16</v>
      </c>
      <c r="L1336" s="228"/>
      <c r="M1336" s="228"/>
      <c r="N1336" s="228">
        <v>112</v>
      </c>
      <c r="O1336" s="228"/>
      <c r="P1336" s="228"/>
      <c r="Q1336" s="233"/>
      <c r="R1336" s="233"/>
      <c r="S1336" s="227"/>
      <c r="T1336" s="300">
        <v>2010</v>
      </c>
      <c r="U1336" s="233"/>
      <c r="V1336" s="233"/>
      <c r="W1336" s="233"/>
      <c r="X1336" s="233"/>
      <c r="Y1336" s="233"/>
      <c r="Z1336" s="228">
        <v>100</v>
      </c>
      <c r="AA1336" s="228"/>
      <c r="AB1336" s="228"/>
      <c r="AC1336" s="228"/>
      <c r="AD1336" s="228"/>
      <c r="AE1336" s="228"/>
      <c r="AF1336" s="228"/>
      <c r="AG1336" s="228"/>
      <c r="AH1336" s="228"/>
      <c r="AI1336" s="228"/>
      <c r="AJ1336" s="228"/>
      <c r="AK1336" s="228"/>
      <c r="AL1336" s="228"/>
      <c r="AM1336" s="228"/>
      <c r="AN1336" s="228"/>
      <c r="AO1336" s="228"/>
      <c r="AP1336" s="228"/>
      <c r="AQ1336" s="228"/>
      <c r="AR1336" s="228"/>
      <c r="AS1336" s="228"/>
    </row>
    <row r="1337" spans="2:45" s="115" customFormat="1" ht="24" customHeight="1">
      <c r="B1337" s="1817"/>
      <c r="C1337" s="228" t="s">
        <v>5471</v>
      </c>
      <c r="D1337" s="228"/>
      <c r="E1337" s="228" t="s">
        <v>11385</v>
      </c>
      <c r="F1337" s="228" t="s">
        <v>5471</v>
      </c>
      <c r="G1337" s="228">
        <v>19326</v>
      </c>
      <c r="H1337" s="228"/>
      <c r="I1337" s="369"/>
      <c r="J1337" s="228"/>
      <c r="K1337" s="228"/>
      <c r="L1337" s="228"/>
      <c r="M1337" s="228"/>
      <c r="N1337" s="228">
        <v>830</v>
      </c>
      <c r="O1337" s="228"/>
      <c r="P1337" s="228"/>
      <c r="Q1337" s="233"/>
      <c r="R1337" s="233"/>
      <c r="S1337" s="227"/>
      <c r="T1337" s="300">
        <v>2010</v>
      </c>
      <c r="U1337" s="233"/>
      <c r="V1337" s="233"/>
      <c r="W1337" s="233"/>
      <c r="X1337" s="233"/>
      <c r="Y1337" s="233"/>
      <c r="Z1337" s="228">
        <v>100</v>
      </c>
      <c r="AA1337" s="228"/>
      <c r="AB1337" s="228"/>
      <c r="AC1337" s="228"/>
      <c r="AD1337" s="228"/>
      <c r="AE1337" s="228"/>
      <c r="AF1337" s="228"/>
      <c r="AG1337" s="228"/>
      <c r="AH1337" s="228"/>
      <c r="AI1337" s="228"/>
      <c r="AJ1337" s="228"/>
      <c r="AK1337" s="228"/>
      <c r="AL1337" s="228"/>
      <c r="AM1337" s="228"/>
      <c r="AN1337" s="228"/>
      <c r="AO1337" s="228"/>
      <c r="AP1337" s="228"/>
      <c r="AQ1337" s="228"/>
      <c r="AR1337" s="228"/>
      <c r="AS1337" s="228"/>
    </row>
    <row r="1338" spans="2:45" s="115" customFormat="1" ht="24" customHeight="1">
      <c r="B1338" s="1817"/>
      <c r="C1338" s="228" t="s">
        <v>5471</v>
      </c>
      <c r="D1338" s="228"/>
      <c r="E1338" s="228" t="s">
        <v>17399</v>
      </c>
      <c r="F1338" s="228" t="s">
        <v>5471</v>
      </c>
      <c r="G1338" s="228">
        <v>5497</v>
      </c>
      <c r="H1338" s="228"/>
      <c r="I1338" s="369"/>
      <c r="J1338" s="228"/>
      <c r="K1338" s="228"/>
      <c r="L1338" s="228"/>
      <c r="M1338" s="228"/>
      <c r="N1338" s="228">
        <v>100</v>
      </c>
      <c r="O1338" s="228"/>
      <c r="P1338" s="228"/>
      <c r="Q1338" s="233"/>
      <c r="R1338" s="233"/>
      <c r="S1338" s="227"/>
      <c r="T1338" s="300">
        <v>2012</v>
      </c>
      <c r="U1338" s="233"/>
      <c r="V1338" s="233"/>
      <c r="W1338" s="233"/>
      <c r="X1338" s="233"/>
      <c r="Y1338" s="233"/>
      <c r="Z1338" s="228">
        <v>100</v>
      </c>
      <c r="AA1338" s="228"/>
      <c r="AB1338" s="228"/>
      <c r="AC1338" s="228"/>
      <c r="AD1338" s="228"/>
      <c r="AE1338" s="228"/>
      <c r="AF1338" s="228"/>
      <c r="AG1338" s="228"/>
      <c r="AH1338" s="228"/>
      <c r="AI1338" s="228"/>
      <c r="AJ1338" s="228"/>
      <c r="AK1338" s="228"/>
      <c r="AL1338" s="228"/>
      <c r="AM1338" s="228"/>
      <c r="AN1338" s="228"/>
      <c r="AO1338" s="228"/>
      <c r="AP1338" s="228"/>
      <c r="AQ1338" s="228"/>
      <c r="AR1338" s="228"/>
      <c r="AS1338" s="228"/>
    </row>
    <row r="1339" spans="2:45" s="115" customFormat="1" ht="24" customHeight="1">
      <c r="B1339" s="1817"/>
      <c r="C1339" s="228" t="s">
        <v>5471</v>
      </c>
      <c r="D1339" s="228"/>
      <c r="E1339" s="228" t="s">
        <v>17400</v>
      </c>
      <c r="F1339" s="228" t="s">
        <v>5471</v>
      </c>
      <c r="G1339" s="228"/>
      <c r="H1339" s="228"/>
      <c r="I1339" s="369"/>
      <c r="J1339" s="228"/>
      <c r="K1339" s="228"/>
      <c r="L1339" s="228"/>
      <c r="M1339" s="228"/>
      <c r="N1339" s="228">
        <v>400</v>
      </c>
      <c r="O1339" s="228"/>
      <c r="P1339" s="228"/>
      <c r="Q1339" s="233"/>
      <c r="R1339" s="233"/>
      <c r="S1339" s="227"/>
      <c r="T1339" s="300">
        <v>2020</v>
      </c>
      <c r="U1339" s="233"/>
      <c r="V1339" s="233"/>
      <c r="W1339" s="233"/>
      <c r="X1339" s="233"/>
      <c r="Y1339" s="233"/>
      <c r="Z1339" s="228"/>
      <c r="AA1339" s="228"/>
      <c r="AB1339" s="228"/>
      <c r="AC1339" s="228"/>
      <c r="AD1339" s="228"/>
      <c r="AE1339" s="228"/>
      <c r="AF1339" s="228"/>
      <c r="AG1339" s="228"/>
      <c r="AH1339" s="228"/>
      <c r="AI1339" s="228"/>
      <c r="AJ1339" s="228"/>
      <c r="AK1339" s="228"/>
      <c r="AL1339" s="228"/>
      <c r="AM1339" s="228"/>
      <c r="AN1339" s="228"/>
      <c r="AO1339" s="228"/>
      <c r="AP1339" s="228"/>
      <c r="AQ1339" s="228"/>
      <c r="AR1339" s="228"/>
      <c r="AS1339" s="228"/>
    </row>
    <row r="1340" spans="2:45" s="115" customFormat="1" ht="24" customHeight="1">
      <c r="B1340" s="1817"/>
      <c r="C1340" s="228" t="s">
        <v>5471</v>
      </c>
      <c r="D1340" s="228"/>
      <c r="E1340" s="228" t="s">
        <v>17401</v>
      </c>
      <c r="F1340" s="228" t="s">
        <v>5471</v>
      </c>
      <c r="G1340" s="228"/>
      <c r="H1340" s="228"/>
      <c r="I1340" s="369"/>
      <c r="J1340" s="228"/>
      <c r="K1340" s="228"/>
      <c r="L1340" s="228"/>
      <c r="M1340" s="228"/>
      <c r="N1340" s="228">
        <v>721</v>
      </c>
      <c r="O1340" s="228"/>
      <c r="P1340" s="228"/>
      <c r="Q1340" s="233"/>
      <c r="R1340" s="233"/>
      <c r="S1340" s="227"/>
      <c r="T1340" s="300">
        <v>2020</v>
      </c>
      <c r="U1340" s="233"/>
      <c r="V1340" s="233"/>
      <c r="W1340" s="233"/>
      <c r="X1340" s="233"/>
      <c r="Y1340" s="233"/>
      <c r="Z1340" s="228"/>
      <c r="AA1340" s="228"/>
      <c r="AB1340" s="228"/>
      <c r="AC1340" s="228"/>
      <c r="AD1340" s="228"/>
      <c r="AE1340" s="228"/>
      <c r="AF1340" s="228"/>
      <c r="AG1340" s="228"/>
      <c r="AH1340" s="228"/>
      <c r="AI1340" s="228"/>
      <c r="AJ1340" s="228"/>
      <c r="AK1340" s="228"/>
      <c r="AL1340" s="228"/>
      <c r="AM1340" s="228"/>
      <c r="AN1340" s="228"/>
      <c r="AO1340" s="228"/>
      <c r="AP1340" s="228"/>
      <c r="AQ1340" s="228"/>
      <c r="AR1340" s="228"/>
      <c r="AS1340" s="228"/>
    </row>
    <row r="1341" spans="2:45" s="115" customFormat="1" ht="24" customHeight="1">
      <c r="B1341" s="1817"/>
      <c r="C1341" s="228" t="s">
        <v>5471</v>
      </c>
      <c r="D1341" s="228"/>
      <c r="E1341" s="228" t="s">
        <v>17402</v>
      </c>
      <c r="F1341" s="228" t="s">
        <v>5471</v>
      </c>
      <c r="G1341" s="228"/>
      <c r="H1341" s="228"/>
      <c r="I1341" s="369"/>
      <c r="J1341" s="228"/>
      <c r="K1341" s="228"/>
      <c r="L1341" s="228"/>
      <c r="M1341" s="228"/>
      <c r="N1341" s="228">
        <v>168</v>
      </c>
      <c r="O1341" s="228"/>
      <c r="P1341" s="228"/>
      <c r="Q1341" s="233"/>
      <c r="R1341" s="233"/>
      <c r="S1341" s="227"/>
      <c r="T1341" s="300">
        <v>2020</v>
      </c>
      <c r="U1341" s="233"/>
      <c r="V1341" s="233"/>
      <c r="W1341" s="233"/>
      <c r="X1341" s="233"/>
      <c r="Y1341" s="233"/>
      <c r="Z1341" s="228"/>
      <c r="AA1341" s="228"/>
      <c r="AB1341" s="228"/>
      <c r="AC1341" s="228"/>
      <c r="AD1341" s="228"/>
      <c r="AE1341" s="228"/>
      <c r="AF1341" s="228"/>
      <c r="AG1341" s="228"/>
      <c r="AH1341" s="228"/>
      <c r="AI1341" s="228"/>
      <c r="AJ1341" s="228"/>
      <c r="AK1341" s="228"/>
      <c r="AL1341" s="228"/>
      <c r="AM1341" s="228"/>
      <c r="AN1341" s="228"/>
      <c r="AO1341" s="228"/>
      <c r="AP1341" s="228"/>
      <c r="AQ1341" s="228"/>
      <c r="AR1341" s="228"/>
      <c r="AS1341" s="228"/>
    </row>
    <row r="1342" spans="2:45" s="115" customFormat="1" ht="24" customHeight="1">
      <c r="B1342" s="1817"/>
      <c r="C1342" s="228" t="s">
        <v>5471</v>
      </c>
      <c r="D1342" s="228"/>
      <c r="E1342" s="228" t="s">
        <v>17404</v>
      </c>
      <c r="F1342" s="228" t="s">
        <v>5471</v>
      </c>
      <c r="G1342" s="228"/>
      <c r="H1342" s="228"/>
      <c r="I1342" s="369"/>
      <c r="J1342" s="228"/>
      <c r="K1342" s="228"/>
      <c r="L1342" s="228"/>
      <c r="M1342" s="228"/>
      <c r="N1342" s="228"/>
      <c r="O1342" s="228"/>
      <c r="P1342" s="228"/>
      <c r="Q1342" s="233"/>
      <c r="R1342" s="233"/>
      <c r="S1342" s="227"/>
      <c r="T1342" s="300">
        <v>2014</v>
      </c>
      <c r="U1342" s="233"/>
      <c r="V1342" s="233"/>
      <c r="W1342" s="233"/>
      <c r="X1342" s="233"/>
      <c r="Y1342" s="233"/>
      <c r="Z1342" s="228"/>
      <c r="AA1342" s="228"/>
      <c r="AB1342" s="228"/>
      <c r="AC1342" s="228"/>
      <c r="AD1342" s="228"/>
      <c r="AE1342" s="228"/>
      <c r="AF1342" s="228"/>
      <c r="AG1342" s="228"/>
      <c r="AH1342" s="228"/>
      <c r="AI1342" s="228"/>
      <c r="AJ1342" s="228"/>
      <c r="AK1342" s="228"/>
      <c r="AL1342" s="228"/>
      <c r="AM1342" s="228"/>
      <c r="AN1342" s="228"/>
      <c r="AO1342" s="228"/>
      <c r="AP1342" s="228"/>
      <c r="AQ1342" s="228"/>
      <c r="AR1342" s="228"/>
      <c r="AS1342" s="228"/>
    </row>
    <row r="1343" spans="2:45" s="115" customFormat="1" ht="24" customHeight="1">
      <c r="B1343" s="1817"/>
      <c r="C1343" s="228" t="s">
        <v>5473</v>
      </c>
      <c r="D1343" s="228"/>
      <c r="E1343" s="228" t="s">
        <v>5885</v>
      </c>
      <c r="F1343" s="228" t="s">
        <v>14068</v>
      </c>
      <c r="G1343" s="228">
        <v>9808</v>
      </c>
      <c r="H1343" s="228">
        <v>2241</v>
      </c>
      <c r="I1343" s="369"/>
      <c r="J1343" s="228"/>
      <c r="K1343" s="228"/>
      <c r="L1343" s="228"/>
      <c r="M1343" s="228"/>
      <c r="N1343" s="228"/>
      <c r="O1343" s="228"/>
      <c r="P1343" s="228"/>
      <c r="Q1343" s="233"/>
      <c r="R1343" s="233"/>
      <c r="S1343" s="227"/>
      <c r="T1343" s="300">
        <v>2002</v>
      </c>
      <c r="U1343" s="233"/>
      <c r="V1343" s="233"/>
      <c r="W1343" s="233"/>
      <c r="X1343" s="233"/>
      <c r="Y1343" s="233"/>
      <c r="Z1343" s="228">
        <v>406</v>
      </c>
      <c r="AA1343" s="228"/>
      <c r="AB1343" s="228"/>
      <c r="AC1343" s="228"/>
      <c r="AD1343" s="228"/>
      <c r="AE1343" s="228"/>
      <c r="AF1343" s="228"/>
      <c r="AG1343" s="228"/>
      <c r="AH1343" s="228"/>
      <c r="AI1343" s="228"/>
      <c r="AJ1343" s="228"/>
      <c r="AK1343" s="228"/>
      <c r="AL1343" s="228"/>
      <c r="AM1343" s="228"/>
      <c r="AN1343" s="228"/>
      <c r="AO1343" s="228"/>
      <c r="AP1343" s="228"/>
      <c r="AQ1343" s="228"/>
      <c r="AR1343" s="228"/>
      <c r="AS1343" s="228"/>
    </row>
    <row r="1344" spans="2:45" s="115" customFormat="1" ht="24" customHeight="1">
      <c r="B1344" s="1817"/>
      <c r="C1344" s="228" t="s">
        <v>5473</v>
      </c>
      <c r="D1344" s="228"/>
      <c r="E1344" s="228" t="s">
        <v>9704</v>
      </c>
      <c r="F1344" s="228" t="s">
        <v>14068</v>
      </c>
      <c r="G1344" s="228">
        <v>115772</v>
      </c>
      <c r="H1344" s="228">
        <v>348.12</v>
      </c>
      <c r="I1344" s="369">
        <v>862.74</v>
      </c>
      <c r="J1344" s="228"/>
      <c r="K1344" s="228"/>
      <c r="L1344" s="228"/>
      <c r="M1344" s="228"/>
      <c r="N1344" s="228"/>
      <c r="O1344" s="228"/>
      <c r="P1344" s="228"/>
      <c r="Q1344" s="233"/>
      <c r="R1344" s="233"/>
      <c r="S1344" s="227"/>
      <c r="T1344" s="300">
        <v>2016</v>
      </c>
      <c r="U1344" s="233"/>
      <c r="V1344" s="233"/>
      <c r="W1344" s="233"/>
      <c r="X1344" s="233"/>
      <c r="Y1344" s="233"/>
      <c r="Z1344" s="228">
        <v>1850</v>
      </c>
      <c r="AA1344" s="228"/>
      <c r="AB1344" s="228"/>
      <c r="AC1344" s="228"/>
      <c r="AD1344" s="228"/>
      <c r="AE1344" s="228"/>
      <c r="AF1344" s="228"/>
      <c r="AG1344" s="228"/>
      <c r="AH1344" s="228"/>
      <c r="AI1344" s="228"/>
      <c r="AJ1344" s="228"/>
      <c r="AK1344" s="228"/>
      <c r="AL1344" s="228"/>
      <c r="AM1344" s="228"/>
      <c r="AN1344" s="228"/>
      <c r="AO1344" s="228"/>
      <c r="AP1344" s="228"/>
      <c r="AQ1344" s="228"/>
      <c r="AR1344" s="228"/>
      <c r="AS1344" s="228"/>
    </row>
    <row r="1345" spans="2:45" s="115" customFormat="1" ht="24" customHeight="1">
      <c r="B1345" s="1817"/>
      <c r="C1345" s="228" t="s">
        <v>13224</v>
      </c>
      <c r="D1345" s="228"/>
      <c r="E1345" s="228" t="s">
        <v>14975</v>
      </c>
      <c r="F1345" s="228" t="s">
        <v>13224</v>
      </c>
      <c r="G1345" s="228">
        <v>595</v>
      </c>
      <c r="H1345" s="228"/>
      <c r="I1345" s="228"/>
      <c r="J1345" s="228"/>
      <c r="K1345" s="228"/>
      <c r="L1345" s="228"/>
      <c r="M1345" s="228"/>
      <c r="N1345" s="228"/>
      <c r="O1345" s="228"/>
      <c r="P1345" s="228"/>
      <c r="Q1345" s="233"/>
      <c r="R1345" s="233"/>
      <c r="S1345" s="227"/>
      <c r="T1345" s="300">
        <v>2010</v>
      </c>
      <c r="U1345" s="233"/>
      <c r="V1345" s="233"/>
      <c r="W1345" s="233"/>
      <c r="X1345" s="233"/>
      <c r="Y1345" s="233"/>
      <c r="Z1345" s="228"/>
      <c r="AA1345" s="228"/>
      <c r="AB1345" s="228"/>
      <c r="AC1345" s="228"/>
      <c r="AD1345" s="228"/>
      <c r="AE1345" s="228"/>
      <c r="AF1345" s="228"/>
      <c r="AG1345" s="228"/>
      <c r="AH1345" s="228"/>
      <c r="AI1345" s="228"/>
      <c r="AJ1345" s="228"/>
      <c r="AK1345" s="228"/>
      <c r="AL1345" s="228"/>
      <c r="AM1345" s="228"/>
      <c r="AN1345" s="228"/>
      <c r="AO1345" s="228"/>
      <c r="AP1345" s="228"/>
      <c r="AQ1345" s="228"/>
      <c r="AR1345" s="228"/>
      <c r="AS1345" s="228"/>
    </row>
    <row r="1346" spans="2:45" s="115" customFormat="1" ht="24" customHeight="1">
      <c r="B1346" s="1817"/>
      <c r="C1346" s="228" t="s">
        <v>5484</v>
      </c>
      <c r="D1346" s="228"/>
      <c r="E1346" s="228" t="s">
        <v>9705</v>
      </c>
      <c r="F1346" s="228" t="s">
        <v>5484</v>
      </c>
      <c r="G1346" s="228">
        <v>1300</v>
      </c>
      <c r="H1346" s="228"/>
      <c r="I1346" s="369"/>
      <c r="J1346" s="228">
        <v>31</v>
      </c>
      <c r="K1346" s="228">
        <v>20.5</v>
      </c>
      <c r="L1346" s="228"/>
      <c r="M1346" s="228"/>
      <c r="N1346" s="228"/>
      <c r="O1346" s="228"/>
      <c r="P1346" s="228"/>
      <c r="Q1346" s="233"/>
      <c r="R1346" s="233"/>
      <c r="S1346" s="227"/>
      <c r="T1346" s="300"/>
      <c r="U1346" s="233"/>
      <c r="V1346" s="233"/>
      <c r="W1346" s="233"/>
      <c r="X1346" s="233"/>
      <c r="Y1346" s="233"/>
      <c r="Z1346" s="228"/>
      <c r="AA1346" s="228"/>
      <c r="AB1346" s="228"/>
      <c r="AC1346" s="228"/>
      <c r="AD1346" s="228"/>
      <c r="AE1346" s="228"/>
      <c r="AF1346" s="228"/>
      <c r="AG1346" s="228"/>
      <c r="AH1346" s="228"/>
      <c r="AI1346" s="228"/>
      <c r="AJ1346" s="228"/>
      <c r="AK1346" s="228"/>
      <c r="AL1346" s="228"/>
      <c r="AM1346" s="228"/>
      <c r="AN1346" s="228"/>
      <c r="AO1346" s="228"/>
      <c r="AP1346" s="228"/>
      <c r="AQ1346" s="228"/>
      <c r="AR1346" s="228"/>
      <c r="AS1346" s="228"/>
    </row>
    <row r="1347" spans="2:45" s="115" customFormat="1" ht="24" customHeight="1">
      <c r="B1347" s="1817"/>
      <c r="C1347" s="228" t="s">
        <v>5484</v>
      </c>
      <c r="D1347" s="228"/>
      <c r="E1347" s="228" t="s">
        <v>9706</v>
      </c>
      <c r="F1347" s="228" t="s">
        <v>5484</v>
      </c>
      <c r="G1347" s="228">
        <v>1200</v>
      </c>
      <c r="H1347" s="228"/>
      <c r="I1347" s="369"/>
      <c r="J1347" s="228">
        <v>19</v>
      </c>
      <c r="K1347" s="228">
        <v>28</v>
      </c>
      <c r="L1347" s="228"/>
      <c r="M1347" s="228"/>
      <c r="N1347" s="228"/>
      <c r="O1347" s="228"/>
      <c r="P1347" s="228"/>
      <c r="Q1347" s="233"/>
      <c r="R1347" s="233"/>
      <c r="S1347" s="227"/>
      <c r="T1347" s="300"/>
      <c r="U1347" s="233"/>
      <c r="V1347" s="233"/>
      <c r="W1347" s="233"/>
      <c r="X1347" s="233"/>
      <c r="Y1347" s="233"/>
      <c r="Z1347" s="228"/>
      <c r="AA1347" s="228"/>
      <c r="AB1347" s="228"/>
      <c r="AC1347" s="228"/>
      <c r="AD1347" s="228"/>
      <c r="AE1347" s="228"/>
      <c r="AF1347" s="228"/>
      <c r="AG1347" s="228"/>
      <c r="AH1347" s="228"/>
      <c r="AI1347" s="228"/>
      <c r="AJ1347" s="228"/>
      <c r="AK1347" s="228"/>
      <c r="AL1347" s="228"/>
      <c r="AM1347" s="228"/>
      <c r="AN1347" s="228"/>
      <c r="AO1347" s="228"/>
      <c r="AP1347" s="228"/>
      <c r="AQ1347" s="228"/>
      <c r="AR1347" s="228"/>
      <c r="AS1347" s="656"/>
    </row>
    <row r="1348" spans="2:45" s="115" customFormat="1" ht="24" customHeight="1">
      <c r="B1348" s="1817"/>
      <c r="C1348" s="228" t="s">
        <v>5484</v>
      </c>
      <c r="D1348" s="228"/>
      <c r="E1348" s="228" t="s">
        <v>9709</v>
      </c>
      <c r="F1348" s="228" t="s">
        <v>5484</v>
      </c>
      <c r="G1348" s="228">
        <v>3500</v>
      </c>
      <c r="H1348" s="228"/>
      <c r="I1348" s="369"/>
      <c r="J1348" s="228">
        <v>70</v>
      </c>
      <c r="K1348" s="228">
        <v>50</v>
      </c>
      <c r="L1348" s="228"/>
      <c r="M1348" s="228"/>
      <c r="N1348" s="228"/>
      <c r="O1348" s="228"/>
      <c r="P1348" s="228"/>
      <c r="Q1348" s="233"/>
      <c r="R1348" s="233"/>
      <c r="S1348" s="227"/>
      <c r="T1348" s="300">
        <v>2013</v>
      </c>
      <c r="U1348" s="233"/>
      <c r="V1348" s="233"/>
      <c r="W1348" s="233"/>
      <c r="X1348" s="233"/>
      <c r="Y1348" s="233"/>
      <c r="Z1348" s="228">
        <v>60</v>
      </c>
      <c r="AA1348" s="228"/>
      <c r="AB1348" s="228"/>
      <c r="AC1348" s="228"/>
      <c r="AD1348" s="228"/>
      <c r="AE1348" s="228"/>
      <c r="AF1348" s="228"/>
      <c r="AG1348" s="228"/>
      <c r="AH1348" s="228"/>
      <c r="AI1348" s="228"/>
      <c r="AJ1348" s="228"/>
      <c r="AK1348" s="228"/>
      <c r="AL1348" s="228"/>
      <c r="AM1348" s="228"/>
      <c r="AN1348" s="228"/>
      <c r="AO1348" s="228"/>
      <c r="AP1348" s="228"/>
      <c r="AQ1348" s="228"/>
      <c r="AR1348" s="228"/>
      <c r="AS1348" s="228"/>
    </row>
    <row r="1349" spans="2:45" s="115" customFormat="1" ht="24" customHeight="1">
      <c r="B1349" s="1817"/>
      <c r="C1349" s="228" t="s">
        <v>5484</v>
      </c>
      <c r="D1349" s="228"/>
      <c r="E1349" s="228" t="s">
        <v>16005</v>
      </c>
      <c r="F1349" s="228" t="s">
        <v>5484</v>
      </c>
      <c r="G1349" s="228">
        <v>3500</v>
      </c>
      <c r="H1349" s="242"/>
      <c r="I1349" s="242"/>
      <c r="J1349" s="228">
        <v>70</v>
      </c>
      <c r="K1349" s="228">
        <v>50</v>
      </c>
      <c r="L1349" s="228"/>
      <c r="M1349" s="228"/>
      <c r="N1349" s="228"/>
      <c r="O1349" s="228"/>
      <c r="P1349" s="228"/>
      <c r="Q1349" s="233"/>
      <c r="R1349" s="233"/>
      <c r="S1349" s="227"/>
      <c r="T1349" s="300">
        <v>2019</v>
      </c>
      <c r="U1349" s="233"/>
      <c r="V1349" s="233"/>
      <c r="W1349" s="233"/>
      <c r="X1349" s="233"/>
      <c r="Y1349" s="233"/>
      <c r="Z1349" s="228">
        <v>153</v>
      </c>
      <c r="AA1349" s="228"/>
      <c r="AB1349" s="228"/>
      <c r="AC1349" s="228"/>
      <c r="AD1349" s="228"/>
      <c r="AE1349" s="228"/>
      <c r="AF1349" s="228"/>
      <c r="AG1349" s="228"/>
      <c r="AH1349" s="228"/>
      <c r="AI1349" s="228"/>
      <c r="AJ1349" s="228"/>
      <c r="AK1349" s="228"/>
      <c r="AL1349" s="228"/>
      <c r="AM1349" s="228"/>
      <c r="AN1349" s="228"/>
      <c r="AO1349" s="228"/>
      <c r="AP1349" s="228"/>
      <c r="AQ1349" s="228"/>
      <c r="AR1349" s="228"/>
      <c r="AS1349" s="228"/>
    </row>
    <row r="1350" spans="2:45" s="115" customFormat="1" ht="24" customHeight="1">
      <c r="B1350" s="1817"/>
      <c r="C1350" s="228" t="s">
        <v>5484</v>
      </c>
      <c r="D1350" s="228"/>
      <c r="E1350" s="228" t="s">
        <v>16006</v>
      </c>
      <c r="F1350" s="228" t="s">
        <v>5484</v>
      </c>
      <c r="G1350" s="228">
        <v>1428</v>
      </c>
      <c r="H1350" s="228"/>
      <c r="I1350" s="369"/>
      <c r="J1350" s="228">
        <v>34</v>
      </c>
      <c r="K1350" s="228">
        <v>42</v>
      </c>
      <c r="L1350" s="228"/>
      <c r="M1350" s="228"/>
      <c r="N1350" s="228"/>
      <c r="O1350" s="228"/>
      <c r="P1350" s="228"/>
      <c r="Q1350" s="233"/>
      <c r="R1350" s="233"/>
      <c r="S1350" s="227"/>
      <c r="T1350" s="300">
        <v>2019</v>
      </c>
      <c r="U1350" s="233"/>
      <c r="V1350" s="233"/>
      <c r="W1350" s="233"/>
      <c r="X1350" s="233"/>
      <c r="Y1350" s="233"/>
      <c r="Z1350" s="228">
        <v>80</v>
      </c>
      <c r="AA1350" s="228"/>
      <c r="AB1350" s="228"/>
      <c r="AC1350" s="228"/>
      <c r="AD1350" s="228"/>
      <c r="AE1350" s="228"/>
      <c r="AF1350" s="228"/>
      <c r="AG1350" s="228"/>
      <c r="AH1350" s="228"/>
      <c r="AI1350" s="228"/>
      <c r="AJ1350" s="228"/>
      <c r="AK1350" s="228"/>
      <c r="AL1350" s="228"/>
      <c r="AM1350" s="228"/>
      <c r="AN1350" s="228"/>
      <c r="AO1350" s="228"/>
      <c r="AP1350" s="228"/>
      <c r="AQ1350" s="228"/>
      <c r="AR1350" s="228"/>
      <c r="AS1350" s="228"/>
    </row>
    <row r="1351" spans="2:45" s="115" customFormat="1" ht="24" customHeight="1">
      <c r="B1351" s="1817"/>
      <c r="C1351" s="228" t="s">
        <v>14060</v>
      </c>
      <c r="D1351" s="228"/>
      <c r="E1351" s="228" t="s">
        <v>16007</v>
      </c>
      <c r="F1351" s="228" t="s">
        <v>14060</v>
      </c>
      <c r="G1351" s="228">
        <v>1670</v>
      </c>
      <c r="H1351" s="228">
        <v>1556</v>
      </c>
      <c r="I1351" s="369">
        <v>1556</v>
      </c>
      <c r="J1351" s="228"/>
      <c r="K1351" s="228"/>
      <c r="L1351" s="228"/>
      <c r="M1351" s="228"/>
      <c r="N1351" s="228"/>
      <c r="O1351" s="228"/>
      <c r="P1351" s="228"/>
      <c r="Q1351" s="233"/>
      <c r="R1351" s="233"/>
      <c r="S1351" s="227"/>
      <c r="T1351" s="300">
        <v>2018</v>
      </c>
      <c r="U1351" s="233"/>
      <c r="V1351" s="233"/>
      <c r="W1351" s="233"/>
      <c r="X1351" s="233"/>
      <c r="Y1351" s="233"/>
      <c r="Z1351" s="228"/>
      <c r="AA1351" s="228"/>
      <c r="AB1351" s="228"/>
      <c r="AC1351" s="228"/>
      <c r="AD1351" s="228"/>
      <c r="AE1351" s="228"/>
      <c r="AF1351" s="228"/>
      <c r="AG1351" s="228"/>
      <c r="AH1351" s="228"/>
      <c r="AI1351" s="228"/>
      <c r="AJ1351" s="228"/>
      <c r="AK1351" s="228"/>
      <c r="AL1351" s="228"/>
      <c r="AM1351" s="228"/>
      <c r="AN1351" s="228"/>
      <c r="AO1351" s="228"/>
      <c r="AP1351" s="228"/>
      <c r="AQ1351" s="228"/>
      <c r="AR1351" s="228"/>
      <c r="AS1351" s="228"/>
    </row>
    <row r="1352" spans="2:45" s="115" customFormat="1" ht="24" customHeight="1">
      <c r="B1352" s="1817"/>
      <c r="C1352" s="228" t="s">
        <v>14060</v>
      </c>
      <c r="D1352" s="228"/>
      <c r="E1352" s="228" t="s">
        <v>14177</v>
      </c>
      <c r="F1352" s="228" t="s">
        <v>14060</v>
      </c>
      <c r="G1352" s="228">
        <v>1441</v>
      </c>
      <c r="H1352" s="228">
        <v>166</v>
      </c>
      <c r="I1352" s="369">
        <v>166</v>
      </c>
      <c r="J1352" s="228"/>
      <c r="K1352" s="228"/>
      <c r="L1352" s="228"/>
      <c r="M1352" s="228"/>
      <c r="N1352" s="228"/>
      <c r="O1352" s="228"/>
      <c r="P1352" s="228"/>
      <c r="Q1352" s="233"/>
      <c r="R1352" s="233"/>
      <c r="S1352" s="227"/>
      <c r="T1352" s="300">
        <v>2018</v>
      </c>
      <c r="U1352" s="233"/>
      <c r="V1352" s="233"/>
      <c r="W1352" s="233"/>
      <c r="X1352" s="233"/>
      <c r="Y1352" s="233"/>
      <c r="Z1352" s="228"/>
      <c r="AA1352" s="228"/>
      <c r="AB1352" s="228"/>
      <c r="AC1352" s="228"/>
      <c r="AD1352" s="228"/>
      <c r="AE1352" s="228"/>
      <c r="AF1352" s="228"/>
      <c r="AG1352" s="228"/>
      <c r="AH1352" s="228"/>
      <c r="AI1352" s="228"/>
      <c r="AJ1352" s="228"/>
      <c r="AK1352" s="228"/>
      <c r="AL1352" s="228"/>
      <c r="AM1352" s="228"/>
      <c r="AN1352" s="228"/>
      <c r="AO1352" s="228"/>
      <c r="AP1352" s="228"/>
      <c r="AQ1352" s="228"/>
      <c r="AR1352" s="228"/>
      <c r="AS1352" s="228"/>
    </row>
    <row r="1353" spans="2:45" s="115" customFormat="1" ht="24" customHeight="1">
      <c r="B1353" s="1817"/>
      <c r="C1353" s="228" t="s">
        <v>13151</v>
      </c>
      <c r="D1353" s="244"/>
      <c r="E1353" s="228" t="s">
        <v>17405</v>
      </c>
      <c r="F1353" s="228" t="s">
        <v>13151</v>
      </c>
      <c r="G1353" s="228"/>
      <c r="H1353" s="228"/>
      <c r="I1353" s="228"/>
      <c r="J1353" s="228"/>
      <c r="K1353" s="234"/>
      <c r="L1353" s="228"/>
      <c r="M1353" s="244"/>
      <c r="N1353" s="244"/>
      <c r="O1353" s="244"/>
      <c r="P1353" s="244"/>
      <c r="Q1353" s="244"/>
      <c r="R1353" s="244"/>
      <c r="S1353" s="244"/>
      <c r="T1353" s="300">
        <v>2013</v>
      </c>
      <c r="U1353" s="244"/>
      <c r="V1353" s="244"/>
      <c r="W1353" s="244"/>
      <c r="X1353" s="244"/>
      <c r="Y1353" s="244"/>
      <c r="Z1353" s="244"/>
      <c r="AA1353" s="244"/>
      <c r="AB1353" s="244"/>
      <c r="AC1353" s="244"/>
      <c r="AD1353" s="244"/>
      <c r="AE1353" s="244"/>
      <c r="AF1353" s="244"/>
      <c r="AG1353" s="244"/>
      <c r="AH1353" s="244"/>
      <c r="AI1353" s="244"/>
      <c r="AJ1353" s="244"/>
      <c r="AK1353" s="244"/>
      <c r="AL1353" s="244"/>
      <c r="AM1353" s="244"/>
      <c r="AN1353" s="244"/>
      <c r="AO1353" s="244"/>
      <c r="AP1353" s="244"/>
      <c r="AQ1353" s="244"/>
      <c r="AR1353" s="244"/>
      <c r="AS1353" s="244"/>
    </row>
    <row r="1354" spans="2:45" s="115" customFormat="1" ht="24" customHeight="1">
      <c r="B1354" s="1817"/>
      <c r="C1354" s="228" t="s">
        <v>13151</v>
      </c>
      <c r="D1354" s="244"/>
      <c r="E1354" s="228" t="s">
        <v>17406</v>
      </c>
      <c r="F1354" s="228" t="s">
        <v>13151</v>
      </c>
      <c r="G1354" s="228"/>
      <c r="H1354" s="228"/>
      <c r="I1354" s="228"/>
      <c r="J1354" s="228"/>
      <c r="K1354" s="234"/>
      <c r="L1354" s="228"/>
      <c r="M1354" s="244"/>
      <c r="N1354" s="244"/>
      <c r="O1354" s="244"/>
      <c r="P1354" s="244"/>
      <c r="Q1354" s="244"/>
      <c r="R1354" s="244"/>
      <c r="S1354" s="244"/>
      <c r="T1354" s="300">
        <v>2013</v>
      </c>
      <c r="U1354" s="244"/>
      <c r="V1354" s="244"/>
      <c r="W1354" s="244"/>
      <c r="X1354" s="244"/>
      <c r="Y1354" s="244"/>
      <c r="Z1354" s="244"/>
      <c r="AA1354" s="244"/>
      <c r="AB1354" s="244"/>
      <c r="AC1354" s="244"/>
      <c r="AD1354" s="244"/>
      <c r="AE1354" s="244"/>
      <c r="AF1354" s="244"/>
      <c r="AG1354" s="244"/>
      <c r="AH1354" s="244"/>
      <c r="AI1354" s="244"/>
      <c r="AJ1354" s="244"/>
      <c r="AK1354" s="244"/>
      <c r="AL1354" s="244"/>
      <c r="AM1354" s="244"/>
      <c r="AN1354" s="244"/>
      <c r="AO1354" s="244"/>
      <c r="AP1354" s="244"/>
      <c r="AQ1354" s="244"/>
      <c r="AR1354" s="244"/>
      <c r="AS1354" s="244"/>
    </row>
    <row r="1355" spans="2:45" s="115" customFormat="1" ht="24" customHeight="1">
      <c r="B1355" s="1817"/>
      <c r="C1355" s="228" t="s">
        <v>5492</v>
      </c>
      <c r="D1355" s="228"/>
      <c r="E1355" s="228" t="s">
        <v>16008</v>
      </c>
      <c r="F1355" s="228" t="s">
        <v>5492</v>
      </c>
      <c r="G1355" s="228"/>
      <c r="H1355" s="228">
        <v>495</v>
      </c>
      <c r="I1355" s="369">
        <v>525</v>
      </c>
      <c r="J1355" s="228"/>
      <c r="K1355" s="228"/>
      <c r="L1355" s="228"/>
      <c r="M1355" s="228"/>
      <c r="N1355" s="228"/>
      <c r="O1355" s="228"/>
      <c r="P1355" s="228"/>
      <c r="Q1355" s="233"/>
      <c r="R1355" s="233"/>
      <c r="S1355" s="227"/>
      <c r="T1355" s="300">
        <v>2019</v>
      </c>
      <c r="U1355" s="233"/>
      <c r="V1355" s="233"/>
      <c r="W1355" s="233"/>
      <c r="X1355" s="233"/>
      <c r="Y1355" s="233"/>
      <c r="Z1355" s="228">
        <v>1026</v>
      </c>
      <c r="AA1355" s="228"/>
      <c r="AB1355" s="228"/>
      <c r="AC1355" s="228"/>
      <c r="AD1355" s="228"/>
      <c r="AE1355" s="228"/>
      <c r="AF1355" s="228"/>
      <c r="AG1355" s="228"/>
      <c r="AH1355" s="228"/>
      <c r="AI1355" s="228"/>
      <c r="AJ1355" s="228"/>
      <c r="AK1355" s="228"/>
      <c r="AL1355" s="228"/>
      <c r="AM1355" s="228"/>
      <c r="AN1355" s="228"/>
      <c r="AO1355" s="228"/>
      <c r="AP1355" s="228"/>
      <c r="AQ1355" s="228"/>
      <c r="AR1355" s="228"/>
      <c r="AS1355" s="228"/>
    </row>
    <row r="1356" spans="2:45" s="115" customFormat="1" ht="24" customHeight="1">
      <c r="B1356" s="1817"/>
      <c r="C1356" s="228" t="s">
        <v>13154</v>
      </c>
      <c r="D1356" s="228"/>
      <c r="E1356" s="228" t="s">
        <v>16009</v>
      </c>
      <c r="F1356" s="228" t="s">
        <v>5492</v>
      </c>
      <c r="G1356" s="228">
        <v>2530</v>
      </c>
      <c r="H1356" s="228"/>
      <c r="I1356" s="369"/>
      <c r="J1356" s="228">
        <v>39</v>
      </c>
      <c r="K1356" s="228">
        <v>63</v>
      </c>
      <c r="L1356" s="228"/>
      <c r="M1356" s="228"/>
      <c r="N1356" s="228">
        <v>2457</v>
      </c>
      <c r="O1356" s="228"/>
      <c r="P1356" s="228"/>
      <c r="Q1356" s="233"/>
      <c r="R1356" s="233"/>
      <c r="S1356" s="227"/>
      <c r="T1356" s="300">
        <v>2015</v>
      </c>
      <c r="U1356" s="233"/>
      <c r="V1356" s="233"/>
      <c r="W1356" s="233"/>
      <c r="X1356" s="233"/>
      <c r="Y1356" s="233"/>
      <c r="Z1356" s="228">
        <v>74</v>
      </c>
      <c r="AA1356" s="228"/>
      <c r="AB1356" s="228"/>
      <c r="AC1356" s="228"/>
      <c r="AD1356" s="228"/>
      <c r="AE1356" s="228"/>
      <c r="AF1356" s="228"/>
      <c r="AG1356" s="228"/>
      <c r="AH1356" s="228"/>
      <c r="AI1356" s="228"/>
      <c r="AJ1356" s="228"/>
      <c r="AK1356" s="228"/>
      <c r="AL1356" s="228"/>
      <c r="AM1356" s="228"/>
      <c r="AN1356" s="228"/>
      <c r="AO1356" s="228"/>
      <c r="AP1356" s="228"/>
      <c r="AQ1356" s="228"/>
      <c r="AR1356" s="228"/>
      <c r="AS1356" s="228"/>
    </row>
    <row r="1357" spans="2:45" s="115" customFormat="1" ht="24" customHeight="1">
      <c r="B1357" s="1817"/>
      <c r="C1357" s="228" t="s">
        <v>5492</v>
      </c>
      <c r="D1357" s="228"/>
      <c r="E1357" s="228" t="s">
        <v>16010</v>
      </c>
      <c r="F1357" s="228" t="s">
        <v>5492</v>
      </c>
      <c r="G1357" s="228">
        <v>3710</v>
      </c>
      <c r="H1357" s="228"/>
      <c r="I1357" s="369"/>
      <c r="J1357" s="228">
        <v>53</v>
      </c>
      <c r="K1357" s="228">
        <v>70</v>
      </c>
      <c r="L1357" s="228"/>
      <c r="M1357" s="228"/>
      <c r="N1357" s="228">
        <v>3710</v>
      </c>
      <c r="O1357" s="228"/>
      <c r="P1357" s="228"/>
      <c r="Q1357" s="233"/>
      <c r="R1357" s="233"/>
      <c r="S1357" s="227"/>
      <c r="T1357" s="300">
        <v>2021</v>
      </c>
      <c r="U1357" s="233"/>
      <c r="V1357" s="233"/>
      <c r="W1357" s="233"/>
      <c r="X1357" s="233"/>
      <c r="Y1357" s="233"/>
      <c r="Z1357" s="228">
        <v>250</v>
      </c>
      <c r="AA1357" s="228"/>
      <c r="AB1357" s="228"/>
      <c r="AC1357" s="228"/>
      <c r="AD1357" s="228"/>
      <c r="AE1357" s="228"/>
      <c r="AF1357" s="228"/>
      <c r="AG1357" s="228"/>
      <c r="AH1357" s="228"/>
      <c r="AI1357" s="228"/>
      <c r="AJ1357" s="228"/>
      <c r="AK1357" s="228"/>
      <c r="AL1357" s="228"/>
      <c r="AM1357" s="228"/>
      <c r="AN1357" s="228"/>
      <c r="AO1357" s="228"/>
      <c r="AP1357" s="228"/>
      <c r="AQ1357" s="228"/>
      <c r="AR1357" s="228"/>
      <c r="AS1357" s="228"/>
    </row>
    <row r="1358" spans="2:45" s="115" customFormat="1" ht="24" customHeight="1">
      <c r="B1358" s="1817"/>
      <c r="C1358" s="228" t="s">
        <v>5492</v>
      </c>
      <c r="D1358" s="244"/>
      <c r="E1358" s="228" t="s">
        <v>16011</v>
      </c>
      <c r="F1358" s="228" t="s">
        <v>13154</v>
      </c>
      <c r="G1358" s="228">
        <v>2890</v>
      </c>
      <c r="H1358" s="228"/>
      <c r="I1358" s="369"/>
      <c r="J1358" s="228">
        <v>41</v>
      </c>
      <c r="K1358" s="228">
        <v>71</v>
      </c>
      <c r="L1358" s="228"/>
      <c r="M1358" s="228"/>
      <c r="N1358" s="228">
        <v>2911</v>
      </c>
      <c r="O1358" s="228"/>
      <c r="P1358" s="228"/>
      <c r="Q1358" s="233"/>
      <c r="R1358" s="233"/>
      <c r="S1358" s="227"/>
      <c r="T1358" s="300">
        <v>2022</v>
      </c>
      <c r="U1358" s="233"/>
      <c r="V1358" s="233"/>
      <c r="W1358" s="233"/>
      <c r="X1358" s="233"/>
      <c r="Y1358" s="233"/>
      <c r="Z1358" s="228">
        <v>250</v>
      </c>
      <c r="AA1358" s="228"/>
      <c r="AB1358" s="228"/>
      <c r="AC1358" s="228"/>
      <c r="AD1358" s="228"/>
      <c r="AE1358" s="228"/>
      <c r="AF1358" s="228"/>
      <c r="AG1358" s="228"/>
      <c r="AH1358" s="228"/>
      <c r="AI1358" s="228"/>
      <c r="AJ1358" s="228"/>
      <c r="AK1358" s="228"/>
      <c r="AL1358" s="228"/>
      <c r="AM1358" s="228"/>
      <c r="AN1358" s="228"/>
      <c r="AO1358" s="228"/>
      <c r="AP1358" s="228"/>
      <c r="AQ1358" s="228"/>
      <c r="AR1358" s="228"/>
      <c r="AS1358" s="228"/>
    </row>
    <row r="1359" spans="2:45" s="115" customFormat="1" ht="24" customHeight="1">
      <c r="B1359" s="1817"/>
      <c r="C1359" s="228" t="s">
        <v>5492</v>
      </c>
      <c r="D1359" s="244" t="s">
        <v>24092</v>
      </c>
      <c r="E1359" s="228" t="s">
        <v>24346</v>
      </c>
      <c r="F1359" s="228" t="s">
        <v>13154</v>
      </c>
      <c r="G1359" s="228">
        <v>7590</v>
      </c>
      <c r="H1359" s="228"/>
      <c r="I1359" s="369"/>
      <c r="J1359" s="228">
        <v>41</v>
      </c>
      <c r="K1359" s="228">
        <v>71</v>
      </c>
      <c r="L1359" s="228"/>
      <c r="M1359" s="228"/>
      <c r="N1359" s="228">
        <v>2911</v>
      </c>
      <c r="O1359" s="228"/>
      <c r="P1359" s="228"/>
      <c r="Q1359" s="233"/>
      <c r="R1359" s="233"/>
      <c r="S1359" s="227"/>
      <c r="T1359" s="300">
        <v>2024</v>
      </c>
      <c r="U1359" s="233"/>
      <c r="V1359" s="233"/>
      <c r="W1359" s="233"/>
      <c r="X1359" s="233"/>
      <c r="Y1359" s="233"/>
      <c r="Z1359" s="228">
        <v>500</v>
      </c>
      <c r="AA1359" s="228"/>
      <c r="AB1359" s="228"/>
      <c r="AC1359" s="228"/>
      <c r="AD1359" s="228"/>
      <c r="AE1359" s="228"/>
      <c r="AF1359" s="228"/>
      <c r="AG1359" s="228"/>
      <c r="AH1359" s="228"/>
      <c r="AI1359" s="228"/>
      <c r="AJ1359" s="228"/>
      <c r="AK1359" s="228"/>
      <c r="AL1359" s="228"/>
      <c r="AM1359" s="228"/>
      <c r="AN1359" s="228"/>
      <c r="AO1359" s="228"/>
      <c r="AP1359" s="228"/>
      <c r="AQ1359" s="228"/>
      <c r="AR1359" s="228"/>
      <c r="AS1359" s="228"/>
    </row>
    <row r="1360" spans="2:45" s="115" customFormat="1" ht="24" customHeight="1">
      <c r="B1360" s="1817"/>
      <c r="C1360" s="228" t="s">
        <v>5492</v>
      </c>
      <c r="D1360" s="244" t="s">
        <v>24347</v>
      </c>
      <c r="E1360" s="228" t="s">
        <v>24348</v>
      </c>
      <c r="F1360" s="228" t="s">
        <v>13154</v>
      </c>
      <c r="G1360" s="228">
        <v>5606</v>
      </c>
      <c r="H1360" s="228"/>
      <c r="I1360" s="369"/>
      <c r="J1360" s="228">
        <v>41</v>
      </c>
      <c r="K1360" s="228">
        <v>71</v>
      </c>
      <c r="L1360" s="228"/>
      <c r="M1360" s="228"/>
      <c r="N1360" s="228">
        <v>2911</v>
      </c>
      <c r="O1360" s="228"/>
      <c r="P1360" s="228"/>
      <c r="Q1360" s="233"/>
      <c r="R1360" s="233"/>
      <c r="S1360" s="227"/>
      <c r="T1360" s="300">
        <v>2024</v>
      </c>
      <c r="U1360" s="233"/>
      <c r="V1360" s="233"/>
      <c r="W1360" s="233"/>
      <c r="X1360" s="233"/>
      <c r="Y1360" s="233"/>
      <c r="Z1360" s="228">
        <v>400</v>
      </c>
      <c r="AA1360" s="228"/>
      <c r="AB1360" s="228"/>
      <c r="AC1360" s="228"/>
      <c r="AD1360" s="228"/>
      <c r="AE1360" s="228"/>
      <c r="AF1360" s="228"/>
      <c r="AG1360" s="228"/>
      <c r="AH1360" s="228"/>
      <c r="AI1360" s="228"/>
      <c r="AJ1360" s="228"/>
      <c r="AK1360" s="228"/>
      <c r="AL1360" s="228"/>
      <c r="AM1360" s="228"/>
      <c r="AN1360" s="228"/>
      <c r="AO1360" s="228"/>
      <c r="AP1360" s="228"/>
      <c r="AQ1360" s="228"/>
      <c r="AR1360" s="228"/>
      <c r="AS1360" s="228"/>
    </row>
    <row r="1361" spans="2:45" s="1821" customFormat="1" ht="24" customHeight="1">
      <c r="B1361" s="1834" t="s">
        <v>58</v>
      </c>
      <c r="C1361" s="723" t="s">
        <v>13537</v>
      </c>
      <c r="D1361" s="349"/>
      <c r="E1361" s="315">
        <f>COUNTA(E1362:E1389,E1390:E1450,E1451:E1502,E1503:E1524,E1525:E1667,E1668,E1669:E1671,E1672:E1680,E1681:E1693,E1694:E1712,E1713:E1768)</f>
        <v>406</v>
      </c>
      <c r="F1361" s="318"/>
      <c r="G1361" s="318">
        <f>SUM(G1362:G1768)</f>
        <v>775570.53</v>
      </c>
      <c r="H1361" s="318">
        <f>SUM(H1362:H1768)</f>
        <v>20254.47</v>
      </c>
      <c r="I1361" s="318">
        <f>SUM(I1362:I1768)</f>
        <v>43565.279999999999</v>
      </c>
      <c r="J1361" s="380"/>
      <c r="K1361" s="380"/>
      <c r="L1361" s="380"/>
      <c r="M1361" s="318"/>
      <c r="N1361" s="318"/>
      <c r="O1361" s="318"/>
      <c r="P1361" s="318"/>
      <c r="Q1361" s="318"/>
      <c r="R1361" s="349"/>
      <c r="S1361" s="744"/>
      <c r="T1361" s="300"/>
      <c r="U1361" s="349"/>
      <c r="V1361" s="723"/>
      <c r="W1361" s="723"/>
      <c r="X1361" s="723"/>
      <c r="Y1361" s="723"/>
      <c r="Z1361" s="723"/>
      <c r="AA1361" s="723"/>
      <c r="AB1361" s="723"/>
      <c r="AC1361" s="723"/>
      <c r="AD1361" s="723"/>
      <c r="AE1361" s="723"/>
      <c r="AF1361" s="723"/>
      <c r="AG1361" s="723"/>
      <c r="AH1361" s="723"/>
      <c r="AI1361" s="723"/>
      <c r="AJ1361" s="723"/>
      <c r="AK1361" s="723"/>
      <c r="AL1361" s="723"/>
      <c r="AM1361" s="723"/>
      <c r="AN1361" s="723"/>
      <c r="AO1361" s="723"/>
      <c r="AP1361" s="723"/>
      <c r="AQ1361" s="723"/>
      <c r="AR1361" s="381"/>
      <c r="AS1361" s="381"/>
    </row>
    <row r="1362" spans="2:45" s="115" customFormat="1" ht="24" customHeight="1">
      <c r="B1362" s="1817"/>
      <c r="C1362" s="254" t="s">
        <v>13269</v>
      </c>
      <c r="D1362" s="789" t="s">
        <v>25043</v>
      </c>
      <c r="E1362" s="291" t="s">
        <v>14574</v>
      </c>
      <c r="F1362" s="254" t="s">
        <v>14575</v>
      </c>
      <c r="G1362" s="254">
        <v>637</v>
      </c>
      <c r="H1362" s="254"/>
      <c r="I1362" s="254"/>
      <c r="J1362" s="254"/>
      <c r="K1362" s="244"/>
      <c r="L1362" s="254"/>
      <c r="M1362" s="244"/>
      <c r="N1362" s="244"/>
      <c r="O1362" s="244"/>
      <c r="P1362" s="244"/>
      <c r="Q1362" s="244"/>
      <c r="R1362" s="244"/>
      <c r="S1362" s="244"/>
      <c r="T1362" s="300"/>
      <c r="U1362" s="244"/>
      <c r="V1362" s="244"/>
      <c r="W1362" s="244"/>
      <c r="X1362" s="244"/>
      <c r="Y1362" s="244"/>
      <c r="Z1362" s="244"/>
      <c r="AA1362" s="244"/>
      <c r="AB1362" s="244"/>
      <c r="AC1362" s="244"/>
      <c r="AD1362" s="244"/>
      <c r="AE1362" s="244"/>
      <c r="AF1362" s="244"/>
      <c r="AG1362" s="244"/>
      <c r="AH1362" s="244"/>
      <c r="AI1362" s="244"/>
      <c r="AJ1362" s="244"/>
      <c r="AK1362" s="244"/>
      <c r="AL1362" s="244"/>
      <c r="AM1362" s="244"/>
      <c r="AN1362" s="244"/>
      <c r="AO1362" s="244"/>
      <c r="AP1362" s="244"/>
      <c r="AQ1362" s="244"/>
      <c r="AR1362" s="244"/>
      <c r="AS1362" s="254"/>
    </row>
    <row r="1363" spans="2:45" s="115" customFormat="1" ht="24" customHeight="1">
      <c r="B1363" s="1817"/>
      <c r="C1363" s="254" t="s">
        <v>13269</v>
      </c>
      <c r="D1363" s="227" t="s">
        <v>24386</v>
      </c>
      <c r="E1363" s="291" t="s">
        <v>25044</v>
      </c>
      <c r="F1363" s="254" t="s">
        <v>14576</v>
      </c>
      <c r="G1363" s="254">
        <v>296</v>
      </c>
      <c r="H1363" s="254"/>
      <c r="I1363" s="254"/>
      <c r="J1363" s="254"/>
      <c r="K1363" s="244"/>
      <c r="L1363" s="254"/>
      <c r="M1363" s="244"/>
      <c r="N1363" s="244"/>
      <c r="O1363" s="244"/>
      <c r="P1363" s="244"/>
      <c r="Q1363" s="244"/>
      <c r="R1363" s="244"/>
      <c r="S1363" s="244"/>
      <c r="T1363" s="300"/>
      <c r="U1363" s="244"/>
      <c r="V1363" s="244"/>
      <c r="W1363" s="244"/>
      <c r="X1363" s="244"/>
      <c r="Y1363" s="244"/>
      <c r="Z1363" s="244"/>
      <c r="AA1363" s="244"/>
      <c r="AB1363" s="244"/>
      <c r="AC1363" s="244"/>
      <c r="AD1363" s="244"/>
      <c r="AE1363" s="244"/>
      <c r="AF1363" s="244"/>
      <c r="AG1363" s="244"/>
      <c r="AH1363" s="244"/>
      <c r="AI1363" s="244"/>
      <c r="AJ1363" s="244"/>
      <c r="AK1363" s="244"/>
      <c r="AL1363" s="244"/>
      <c r="AM1363" s="244"/>
      <c r="AN1363" s="244"/>
      <c r="AO1363" s="244"/>
      <c r="AP1363" s="244"/>
      <c r="AQ1363" s="244"/>
      <c r="AR1363" s="244"/>
      <c r="AS1363" s="254" t="s">
        <v>13708</v>
      </c>
    </row>
    <row r="1364" spans="2:45" s="115" customFormat="1" ht="24" customHeight="1">
      <c r="B1364" s="1817"/>
      <c r="C1364" s="254" t="s">
        <v>13269</v>
      </c>
      <c r="D1364" s="789" t="s">
        <v>24388</v>
      </c>
      <c r="E1364" s="291" t="s">
        <v>25045</v>
      </c>
      <c r="F1364" s="254" t="s">
        <v>14577</v>
      </c>
      <c r="G1364" s="254">
        <v>767</v>
      </c>
      <c r="H1364" s="254"/>
      <c r="I1364" s="254"/>
      <c r="J1364" s="254"/>
      <c r="K1364" s="244"/>
      <c r="L1364" s="254"/>
      <c r="M1364" s="244"/>
      <c r="N1364" s="244"/>
      <c r="O1364" s="244"/>
      <c r="P1364" s="244"/>
      <c r="Q1364" s="244"/>
      <c r="R1364" s="244"/>
      <c r="S1364" s="244"/>
      <c r="T1364" s="300"/>
      <c r="U1364" s="244"/>
      <c r="V1364" s="244"/>
      <c r="W1364" s="244"/>
      <c r="X1364" s="244"/>
      <c r="Y1364" s="244"/>
      <c r="Z1364" s="244"/>
      <c r="AA1364" s="244"/>
      <c r="AB1364" s="244"/>
      <c r="AC1364" s="244"/>
      <c r="AD1364" s="244"/>
      <c r="AE1364" s="244"/>
      <c r="AF1364" s="244"/>
      <c r="AG1364" s="244"/>
      <c r="AH1364" s="244"/>
      <c r="AI1364" s="244"/>
      <c r="AJ1364" s="244"/>
      <c r="AK1364" s="244"/>
      <c r="AL1364" s="244"/>
      <c r="AM1364" s="244"/>
      <c r="AN1364" s="244"/>
      <c r="AO1364" s="244"/>
      <c r="AP1364" s="244"/>
      <c r="AQ1364" s="244"/>
      <c r="AR1364" s="244"/>
      <c r="AS1364" s="254" t="s">
        <v>13708</v>
      </c>
    </row>
    <row r="1365" spans="2:45" s="115" customFormat="1" ht="24" customHeight="1">
      <c r="B1365" s="1817"/>
      <c r="C1365" s="254" t="s">
        <v>13269</v>
      </c>
      <c r="D1365" s="789" t="s">
        <v>25046</v>
      </c>
      <c r="E1365" s="291" t="s">
        <v>14578</v>
      </c>
      <c r="F1365" s="254" t="s">
        <v>13269</v>
      </c>
      <c r="G1365" s="254">
        <v>270</v>
      </c>
      <c r="H1365" s="254"/>
      <c r="I1365" s="254"/>
      <c r="J1365" s="254"/>
      <c r="K1365" s="244"/>
      <c r="L1365" s="254"/>
      <c r="M1365" s="244"/>
      <c r="N1365" s="244"/>
      <c r="O1365" s="244"/>
      <c r="P1365" s="244"/>
      <c r="Q1365" s="244"/>
      <c r="R1365" s="244"/>
      <c r="S1365" s="244"/>
      <c r="T1365" s="300"/>
      <c r="U1365" s="244"/>
      <c r="V1365" s="244"/>
      <c r="W1365" s="244"/>
      <c r="X1365" s="244"/>
      <c r="Y1365" s="244"/>
      <c r="Z1365" s="244"/>
      <c r="AA1365" s="244"/>
      <c r="AB1365" s="244"/>
      <c r="AC1365" s="244"/>
      <c r="AD1365" s="244"/>
      <c r="AE1365" s="244"/>
      <c r="AF1365" s="244"/>
      <c r="AG1365" s="244"/>
      <c r="AH1365" s="244"/>
      <c r="AI1365" s="244"/>
      <c r="AJ1365" s="244"/>
      <c r="AK1365" s="244"/>
      <c r="AL1365" s="244"/>
      <c r="AM1365" s="244"/>
      <c r="AN1365" s="244"/>
      <c r="AO1365" s="244"/>
      <c r="AP1365" s="244"/>
      <c r="AQ1365" s="244"/>
      <c r="AR1365" s="244"/>
      <c r="AS1365" s="254"/>
    </row>
    <row r="1366" spans="2:45" s="115" customFormat="1" ht="24" customHeight="1">
      <c r="B1366" s="1817"/>
      <c r="C1366" s="254" t="s">
        <v>13269</v>
      </c>
      <c r="D1366" s="789" t="s">
        <v>14579</v>
      </c>
      <c r="E1366" s="291" t="s">
        <v>14580</v>
      </c>
      <c r="F1366" s="254" t="s">
        <v>13269</v>
      </c>
      <c r="G1366" s="254">
        <v>270</v>
      </c>
      <c r="H1366" s="254"/>
      <c r="I1366" s="254"/>
      <c r="J1366" s="254"/>
      <c r="K1366" s="244"/>
      <c r="L1366" s="254"/>
      <c r="M1366" s="244"/>
      <c r="N1366" s="244"/>
      <c r="O1366" s="244"/>
      <c r="P1366" s="244"/>
      <c r="Q1366" s="244"/>
      <c r="R1366" s="244"/>
      <c r="S1366" s="244"/>
      <c r="T1366" s="300"/>
      <c r="U1366" s="244"/>
      <c r="V1366" s="244"/>
      <c r="W1366" s="244"/>
      <c r="X1366" s="244"/>
      <c r="Y1366" s="244"/>
      <c r="Z1366" s="244"/>
      <c r="AA1366" s="244"/>
      <c r="AB1366" s="244"/>
      <c r="AC1366" s="244"/>
      <c r="AD1366" s="244"/>
      <c r="AE1366" s="244"/>
      <c r="AF1366" s="244"/>
      <c r="AG1366" s="244"/>
      <c r="AH1366" s="244"/>
      <c r="AI1366" s="244"/>
      <c r="AJ1366" s="244"/>
      <c r="AK1366" s="244"/>
      <c r="AL1366" s="244"/>
      <c r="AM1366" s="244"/>
      <c r="AN1366" s="244"/>
      <c r="AO1366" s="244"/>
      <c r="AP1366" s="244"/>
      <c r="AQ1366" s="244"/>
      <c r="AR1366" s="244"/>
      <c r="AS1366" s="254"/>
    </row>
    <row r="1367" spans="2:45" s="115" customFormat="1" ht="24" customHeight="1">
      <c r="B1367" s="1817"/>
      <c r="C1367" s="254" t="s">
        <v>13269</v>
      </c>
      <c r="D1367" s="789" t="s">
        <v>14581</v>
      </c>
      <c r="E1367" s="291" t="s">
        <v>14582</v>
      </c>
      <c r="F1367" s="254" t="s">
        <v>13269</v>
      </c>
      <c r="G1367" s="254">
        <v>270</v>
      </c>
      <c r="H1367" s="254"/>
      <c r="I1367" s="254"/>
      <c r="J1367" s="254"/>
      <c r="K1367" s="244"/>
      <c r="L1367" s="254"/>
      <c r="M1367" s="244"/>
      <c r="N1367" s="244"/>
      <c r="O1367" s="244"/>
      <c r="P1367" s="244"/>
      <c r="Q1367" s="244"/>
      <c r="R1367" s="244"/>
      <c r="S1367" s="244"/>
      <c r="T1367" s="300"/>
      <c r="U1367" s="244"/>
      <c r="V1367" s="244"/>
      <c r="W1367" s="244"/>
      <c r="X1367" s="244"/>
      <c r="Y1367" s="244"/>
      <c r="Z1367" s="244"/>
      <c r="AA1367" s="244"/>
      <c r="AB1367" s="244"/>
      <c r="AC1367" s="244"/>
      <c r="AD1367" s="244"/>
      <c r="AE1367" s="244"/>
      <c r="AF1367" s="244"/>
      <c r="AG1367" s="244"/>
      <c r="AH1367" s="244"/>
      <c r="AI1367" s="244"/>
      <c r="AJ1367" s="244"/>
      <c r="AK1367" s="244"/>
      <c r="AL1367" s="244"/>
      <c r="AM1367" s="244"/>
      <c r="AN1367" s="244"/>
      <c r="AO1367" s="244"/>
      <c r="AP1367" s="244"/>
      <c r="AQ1367" s="244"/>
      <c r="AR1367" s="244"/>
      <c r="AS1367" s="254"/>
    </row>
    <row r="1368" spans="2:45" s="115" customFormat="1" ht="24" customHeight="1">
      <c r="B1368" s="1817"/>
      <c r="C1368" s="254" t="s">
        <v>13269</v>
      </c>
      <c r="D1368" s="789" t="s">
        <v>14583</v>
      </c>
      <c r="E1368" s="291" t="s">
        <v>17220</v>
      </c>
      <c r="F1368" s="254" t="s">
        <v>13230</v>
      </c>
      <c r="G1368" s="254">
        <v>270</v>
      </c>
      <c r="H1368" s="254"/>
      <c r="I1368" s="254"/>
      <c r="J1368" s="254"/>
      <c r="K1368" s="244"/>
      <c r="L1368" s="254"/>
      <c r="M1368" s="244"/>
      <c r="N1368" s="244"/>
      <c r="O1368" s="244"/>
      <c r="P1368" s="244"/>
      <c r="Q1368" s="244"/>
      <c r="R1368" s="244"/>
      <c r="S1368" s="244"/>
      <c r="T1368" s="300"/>
      <c r="U1368" s="244"/>
      <c r="V1368" s="244"/>
      <c r="W1368" s="244"/>
      <c r="X1368" s="244"/>
      <c r="Y1368" s="244"/>
      <c r="Z1368" s="244"/>
      <c r="AA1368" s="244"/>
      <c r="AB1368" s="244"/>
      <c r="AC1368" s="244"/>
      <c r="AD1368" s="244"/>
      <c r="AE1368" s="244"/>
      <c r="AF1368" s="244"/>
      <c r="AG1368" s="244"/>
      <c r="AH1368" s="244"/>
      <c r="AI1368" s="244"/>
      <c r="AJ1368" s="244"/>
      <c r="AK1368" s="244"/>
      <c r="AL1368" s="244"/>
      <c r="AM1368" s="244"/>
      <c r="AN1368" s="244"/>
      <c r="AO1368" s="244"/>
      <c r="AP1368" s="244"/>
      <c r="AQ1368" s="244"/>
      <c r="AR1368" s="244"/>
      <c r="AS1368" s="244"/>
    </row>
    <row r="1369" spans="2:45" s="115" customFormat="1" ht="24" customHeight="1">
      <c r="B1369" s="1817"/>
      <c r="C1369" s="254" t="s">
        <v>13269</v>
      </c>
      <c r="D1369" s="789" t="s">
        <v>25047</v>
      </c>
      <c r="E1369" s="291" t="s">
        <v>17221</v>
      </c>
      <c r="F1369" s="254" t="s">
        <v>13269</v>
      </c>
      <c r="G1369" s="254">
        <v>270</v>
      </c>
      <c r="H1369" s="254"/>
      <c r="I1369" s="254"/>
      <c r="J1369" s="254"/>
      <c r="K1369" s="244"/>
      <c r="L1369" s="254"/>
      <c r="M1369" s="244"/>
      <c r="N1369" s="244"/>
      <c r="O1369" s="244"/>
      <c r="P1369" s="244"/>
      <c r="Q1369" s="244"/>
      <c r="R1369" s="244"/>
      <c r="S1369" s="244"/>
      <c r="T1369" s="300">
        <v>2014</v>
      </c>
      <c r="U1369" s="244"/>
      <c r="V1369" s="244"/>
      <c r="W1369" s="244"/>
      <c r="X1369" s="244"/>
      <c r="Y1369" s="244"/>
      <c r="Z1369" s="244"/>
      <c r="AA1369" s="244"/>
      <c r="AB1369" s="244"/>
      <c r="AC1369" s="244"/>
      <c r="AD1369" s="244"/>
      <c r="AE1369" s="244"/>
      <c r="AF1369" s="244"/>
      <c r="AG1369" s="244"/>
      <c r="AH1369" s="244"/>
      <c r="AI1369" s="244"/>
      <c r="AJ1369" s="244"/>
      <c r="AK1369" s="244"/>
      <c r="AL1369" s="244"/>
      <c r="AM1369" s="244"/>
      <c r="AN1369" s="244"/>
      <c r="AO1369" s="244"/>
      <c r="AP1369" s="244"/>
      <c r="AQ1369" s="244"/>
      <c r="AR1369" s="244"/>
      <c r="AS1369" s="244"/>
    </row>
    <row r="1370" spans="2:45" s="115" customFormat="1" ht="24" customHeight="1">
      <c r="B1370" s="1817"/>
      <c r="C1370" s="254" t="s">
        <v>13269</v>
      </c>
      <c r="D1370" s="789" t="s">
        <v>14588</v>
      </c>
      <c r="E1370" s="291" t="s">
        <v>14589</v>
      </c>
      <c r="F1370" s="254" t="s">
        <v>14575</v>
      </c>
      <c r="G1370" s="244">
        <v>600</v>
      </c>
      <c r="H1370" s="254"/>
      <c r="I1370" s="254"/>
      <c r="J1370" s="244"/>
      <c r="K1370" s="244"/>
      <c r="L1370" s="254"/>
      <c r="M1370" s="244"/>
      <c r="N1370" s="244"/>
      <c r="O1370" s="244"/>
      <c r="P1370" s="244"/>
      <c r="Q1370" s="244"/>
      <c r="R1370" s="244"/>
      <c r="S1370" s="244"/>
      <c r="T1370" s="300"/>
      <c r="U1370" s="244"/>
      <c r="V1370" s="244"/>
      <c r="W1370" s="244"/>
      <c r="X1370" s="244"/>
      <c r="Y1370" s="244"/>
      <c r="Z1370" s="244"/>
      <c r="AA1370" s="244"/>
      <c r="AB1370" s="244"/>
      <c r="AC1370" s="244"/>
      <c r="AD1370" s="244"/>
      <c r="AE1370" s="244"/>
      <c r="AF1370" s="244"/>
      <c r="AG1370" s="244"/>
      <c r="AH1370" s="244"/>
      <c r="AI1370" s="244"/>
      <c r="AJ1370" s="244"/>
      <c r="AK1370" s="244"/>
      <c r="AL1370" s="244"/>
      <c r="AM1370" s="244"/>
      <c r="AN1370" s="244"/>
      <c r="AO1370" s="244"/>
      <c r="AP1370" s="244"/>
      <c r="AQ1370" s="244"/>
      <c r="AR1370" s="244"/>
      <c r="AS1370" s="254"/>
    </row>
    <row r="1371" spans="2:45" s="115" customFormat="1" ht="24" customHeight="1">
      <c r="B1371" s="1817"/>
      <c r="C1371" s="254" t="s">
        <v>13269</v>
      </c>
      <c r="D1371" s="789" t="s">
        <v>25048</v>
      </c>
      <c r="E1371" s="291" t="s">
        <v>14590</v>
      </c>
      <c r="F1371" s="254" t="s">
        <v>14576</v>
      </c>
      <c r="G1371" s="254">
        <v>300</v>
      </c>
      <c r="H1371" s="254"/>
      <c r="I1371" s="254"/>
      <c r="J1371" s="254"/>
      <c r="K1371" s="244"/>
      <c r="L1371" s="254"/>
      <c r="M1371" s="244"/>
      <c r="N1371" s="244"/>
      <c r="O1371" s="244"/>
      <c r="P1371" s="244"/>
      <c r="Q1371" s="244"/>
      <c r="R1371" s="244"/>
      <c r="S1371" s="244"/>
      <c r="T1371" s="300">
        <v>2008</v>
      </c>
      <c r="U1371" s="244"/>
      <c r="V1371" s="244"/>
      <c r="W1371" s="244"/>
      <c r="X1371" s="244"/>
      <c r="Y1371" s="244"/>
      <c r="Z1371" s="244">
        <v>48</v>
      </c>
      <c r="AA1371" s="244"/>
      <c r="AB1371" s="244"/>
      <c r="AC1371" s="244"/>
      <c r="AD1371" s="244"/>
      <c r="AE1371" s="244"/>
      <c r="AF1371" s="244"/>
      <c r="AG1371" s="244"/>
      <c r="AH1371" s="244"/>
      <c r="AI1371" s="244"/>
      <c r="AJ1371" s="244"/>
      <c r="AK1371" s="244"/>
      <c r="AL1371" s="244"/>
      <c r="AM1371" s="244"/>
      <c r="AN1371" s="244"/>
      <c r="AO1371" s="244"/>
      <c r="AP1371" s="244"/>
      <c r="AQ1371" s="244"/>
      <c r="AR1371" s="244"/>
      <c r="AS1371" s="254"/>
    </row>
    <row r="1372" spans="2:45" s="115" customFormat="1" ht="24" customHeight="1">
      <c r="B1372" s="1817"/>
      <c r="C1372" s="254" t="s">
        <v>13269</v>
      </c>
      <c r="D1372" s="789" t="s">
        <v>25049</v>
      </c>
      <c r="E1372" s="254" t="s">
        <v>14591</v>
      </c>
      <c r="F1372" s="254" t="s">
        <v>13269</v>
      </c>
      <c r="G1372" s="244">
        <v>600</v>
      </c>
      <c r="H1372" s="254"/>
      <c r="I1372" s="254"/>
      <c r="J1372" s="244"/>
      <c r="K1372" s="244"/>
      <c r="L1372" s="254"/>
      <c r="M1372" s="244"/>
      <c r="N1372" s="244"/>
      <c r="O1372" s="244"/>
      <c r="P1372" s="244"/>
      <c r="Q1372" s="244"/>
      <c r="R1372" s="244"/>
      <c r="S1372" s="244"/>
      <c r="T1372" s="300">
        <v>2018</v>
      </c>
      <c r="U1372" s="244"/>
      <c r="V1372" s="244"/>
      <c r="W1372" s="244"/>
      <c r="X1372" s="244"/>
      <c r="Y1372" s="244"/>
      <c r="Z1372" s="244">
        <v>146</v>
      </c>
      <c r="AA1372" s="244"/>
      <c r="AB1372" s="244"/>
      <c r="AC1372" s="244"/>
      <c r="AD1372" s="244"/>
      <c r="AE1372" s="244"/>
      <c r="AF1372" s="244"/>
      <c r="AG1372" s="244"/>
      <c r="AH1372" s="244"/>
      <c r="AI1372" s="244"/>
      <c r="AJ1372" s="244"/>
      <c r="AK1372" s="244"/>
      <c r="AL1372" s="244"/>
      <c r="AM1372" s="244"/>
      <c r="AN1372" s="244"/>
      <c r="AO1372" s="244"/>
      <c r="AP1372" s="244"/>
      <c r="AQ1372" s="244"/>
      <c r="AR1372" s="244"/>
      <c r="AS1372" s="254"/>
    </row>
    <row r="1373" spans="2:45" s="115" customFormat="1" ht="24" customHeight="1">
      <c r="B1373" s="1817"/>
      <c r="C1373" s="254" t="s">
        <v>13269</v>
      </c>
      <c r="D1373" s="789" t="s">
        <v>25050</v>
      </c>
      <c r="E1373" s="254" t="s">
        <v>14592</v>
      </c>
      <c r="F1373" s="254" t="s">
        <v>13269</v>
      </c>
      <c r="G1373" s="254">
        <v>300</v>
      </c>
      <c r="H1373" s="254"/>
      <c r="I1373" s="254"/>
      <c r="J1373" s="254"/>
      <c r="K1373" s="244"/>
      <c r="L1373" s="254"/>
      <c r="M1373" s="244"/>
      <c r="N1373" s="244"/>
      <c r="O1373" s="244"/>
      <c r="P1373" s="244"/>
      <c r="Q1373" s="244"/>
      <c r="R1373" s="244"/>
      <c r="S1373" s="244"/>
      <c r="T1373" s="241">
        <v>2009</v>
      </c>
      <c r="U1373" s="244"/>
      <c r="V1373" s="244"/>
      <c r="W1373" s="244"/>
      <c r="X1373" s="244"/>
      <c r="Y1373" s="244"/>
      <c r="Z1373" s="244">
        <v>35</v>
      </c>
      <c r="AA1373" s="244"/>
      <c r="AB1373" s="244"/>
      <c r="AC1373" s="244"/>
      <c r="AD1373" s="244"/>
      <c r="AE1373" s="244"/>
      <c r="AF1373" s="244"/>
      <c r="AG1373" s="244"/>
      <c r="AH1373" s="244"/>
      <c r="AI1373" s="244"/>
      <c r="AJ1373" s="244"/>
      <c r="AK1373" s="244"/>
      <c r="AL1373" s="244"/>
      <c r="AM1373" s="244"/>
      <c r="AN1373" s="244"/>
      <c r="AO1373" s="244"/>
      <c r="AP1373" s="244"/>
      <c r="AQ1373" s="244"/>
      <c r="AR1373" s="244"/>
      <c r="AS1373" s="254"/>
    </row>
    <row r="1374" spans="2:45" s="115" customFormat="1" ht="24" customHeight="1">
      <c r="B1374" s="1817"/>
      <c r="C1374" s="254" t="s">
        <v>13269</v>
      </c>
      <c r="D1374" s="789" t="s">
        <v>25051</v>
      </c>
      <c r="E1374" s="254" t="s">
        <v>14593</v>
      </c>
      <c r="F1374" s="254" t="s">
        <v>13269</v>
      </c>
      <c r="G1374" s="254">
        <v>300</v>
      </c>
      <c r="H1374" s="254"/>
      <c r="I1374" s="254"/>
      <c r="J1374" s="254"/>
      <c r="K1374" s="244"/>
      <c r="L1374" s="254"/>
      <c r="M1374" s="244"/>
      <c r="N1374" s="244"/>
      <c r="O1374" s="244"/>
      <c r="P1374" s="244"/>
      <c r="Q1374" s="244"/>
      <c r="R1374" s="244"/>
      <c r="S1374" s="244"/>
      <c r="T1374" s="300">
        <v>2020</v>
      </c>
      <c r="U1374" s="244"/>
      <c r="V1374" s="244"/>
      <c r="W1374" s="244"/>
      <c r="X1374" s="244"/>
      <c r="Y1374" s="244"/>
      <c r="Z1374" s="244">
        <v>120</v>
      </c>
      <c r="AA1374" s="244"/>
      <c r="AB1374" s="244"/>
      <c r="AC1374" s="244"/>
      <c r="AD1374" s="244"/>
      <c r="AE1374" s="244"/>
      <c r="AF1374" s="244"/>
      <c r="AG1374" s="244"/>
      <c r="AH1374" s="244"/>
      <c r="AI1374" s="244"/>
      <c r="AJ1374" s="244"/>
      <c r="AK1374" s="244"/>
      <c r="AL1374" s="244"/>
      <c r="AM1374" s="244"/>
      <c r="AN1374" s="244"/>
      <c r="AO1374" s="244"/>
      <c r="AP1374" s="244"/>
      <c r="AQ1374" s="244"/>
      <c r="AR1374" s="244"/>
      <c r="AS1374" s="254"/>
    </row>
    <row r="1375" spans="2:45" s="115" customFormat="1" ht="24" customHeight="1">
      <c r="B1375" s="1817"/>
      <c r="C1375" s="254" t="s">
        <v>13269</v>
      </c>
      <c r="D1375" s="789" t="s">
        <v>25052</v>
      </c>
      <c r="E1375" s="254" t="s">
        <v>17222</v>
      </c>
      <c r="F1375" s="254" t="s">
        <v>13269</v>
      </c>
      <c r="G1375" s="254">
        <v>1000</v>
      </c>
      <c r="H1375" s="254"/>
      <c r="I1375" s="254"/>
      <c r="J1375" s="254"/>
      <c r="K1375" s="244"/>
      <c r="L1375" s="254"/>
      <c r="M1375" s="244"/>
      <c r="N1375" s="244"/>
      <c r="O1375" s="244"/>
      <c r="P1375" s="244"/>
      <c r="Q1375" s="244"/>
      <c r="R1375" s="244"/>
      <c r="S1375" s="244"/>
      <c r="T1375" s="300"/>
      <c r="U1375" s="244"/>
      <c r="V1375" s="244"/>
      <c r="W1375" s="244"/>
      <c r="X1375" s="244"/>
      <c r="Y1375" s="244"/>
      <c r="Z1375" s="244"/>
      <c r="AA1375" s="244"/>
      <c r="AB1375" s="244"/>
      <c r="AC1375" s="244"/>
      <c r="AD1375" s="244"/>
      <c r="AE1375" s="244"/>
      <c r="AF1375" s="244"/>
      <c r="AG1375" s="244"/>
      <c r="AH1375" s="244"/>
      <c r="AI1375" s="244"/>
      <c r="AJ1375" s="244"/>
      <c r="AK1375" s="244"/>
      <c r="AL1375" s="244"/>
      <c r="AM1375" s="244"/>
      <c r="AN1375" s="244"/>
      <c r="AO1375" s="244"/>
      <c r="AP1375" s="244"/>
      <c r="AQ1375" s="244"/>
      <c r="AR1375" s="244"/>
      <c r="AS1375" s="254"/>
    </row>
    <row r="1376" spans="2:45" s="115" customFormat="1" ht="24" customHeight="1">
      <c r="B1376" s="1817"/>
      <c r="C1376" s="254" t="s">
        <v>13269</v>
      </c>
      <c r="D1376" s="789" t="s">
        <v>24481</v>
      </c>
      <c r="E1376" s="254" t="s">
        <v>17223</v>
      </c>
      <c r="F1376" s="254" t="s">
        <v>13269</v>
      </c>
      <c r="G1376" s="254">
        <v>300</v>
      </c>
      <c r="H1376" s="254"/>
      <c r="I1376" s="254"/>
      <c r="J1376" s="254"/>
      <c r="K1376" s="244"/>
      <c r="L1376" s="254"/>
      <c r="M1376" s="244"/>
      <c r="N1376" s="244"/>
      <c r="O1376" s="244"/>
      <c r="P1376" s="244"/>
      <c r="Q1376" s="244"/>
      <c r="R1376" s="244"/>
      <c r="S1376" s="244"/>
      <c r="T1376" s="300"/>
      <c r="U1376" s="244"/>
      <c r="V1376" s="244"/>
      <c r="W1376" s="244"/>
      <c r="X1376" s="244"/>
      <c r="Y1376" s="244"/>
      <c r="Z1376" s="244"/>
      <c r="AA1376" s="244"/>
      <c r="AB1376" s="244"/>
      <c r="AC1376" s="244"/>
      <c r="AD1376" s="244"/>
      <c r="AE1376" s="244"/>
      <c r="AF1376" s="244"/>
      <c r="AG1376" s="244"/>
      <c r="AH1376" s="244"/>
      <c r="AI1376" s="244"/>
      <c r="AJ1376" s="244"/>
      <c r="AK1376" s="244"/>
      <c r="AL1376" s="244"/>
      <c r="AM1376" s="244"/>
      <c r="AN1376" s="244"/>
      <c r="AO1376" s="244"/>
      <c r="AP1376" s="244"/>
      <c r="AQ1376" s="244"/>
      <c r="AR1376" s="244"/>
      <c r="AS1376" s="254"/>
    </row>
    <row r="1377" spans="1:45" s="115" customFormat="1" ht="24" customHeight="1">
      <c r="B1377" s="1817"/>
      <c r="C1377" s="254" t="s">
        <v>13269</v>
      </c>
      <c r="D1377" s="789" t="s">
        <v>25053</v>
      </c>
      <c r="E1377" s="254" t="s">
        <v>14594</v>
      </c>
      <c r="F1377" s="254" t="s">
        <v>13269</v>
      </c>
      <c r="G1377" s="254">
        <v>300</v>
      </c>
      <c r="H1377" s="254"/>
      <c r="I1377" s="254"/>
      <c r="J1377" s="254"/>
      <c r="K1377" s="244"/>
      <c r="L1377" s="254"/>
      <c r="M1377" s="244"/>
      <c r="N1377" s="244"/>
      <c r="O1377" s="244"/>
      <c r="P1377" s="244"/>
      <c r="Q1377" s="244"/>
      <c r="R1377" s="244"/>
      <c r="S1377" s="244"/>
      <c r="T1377" s="300">
        <v>2020</v>
      </c>
      <c r="U1377" s="244"/>
      <c r="V1377" s="244"/>
      <c r="W1377" s="244"/>
      <c r="X1377" s="244"/>
      <c r="Y1377" s="244"/>
      <c r="Z1377" s="244">
        <v>94</v>
      </c>
      <c r="AA1377" s="244"/>
      <c r="AB1377" s="244"/>
      <c r="AC1377" s="244"/>
      <c r="AD1377" s="244"/>
      <c r="AE1377" s="244"/>
      <c r="AF1377" s="244"/>
      <c r="AG1377" s="244"/>
      <c r="AH1377" s="244"/>
      <c r="AI1377" s="244"/>
      <c r="AJ1377" s="244"/>
      <c r="AK1377" s="244"/>
      <c r="AL1377" s="244"/>
      <c r="AM1377" s="244"/>
      <c r="AN1377" s="244"/>
      <c r="AO1377" s="244"/>
      <c r="AP1377" s="244"/>
      <c r="AQ1377" s="244"/>
      <c r="AR1377" s="244"/>
      <c r="AS1377" s="254"/>
    </row>
    <row r="1378" spans="1:45" s="115" customFormat="1" ht="24" customHeight="1">
      <c r="B1378" s="1817"/>
      <c r="C1378" s="254" t="s">
        <v>13269</v>
      </c>
      <c r="D1378" s="789" t="s">
        <v>25054</v>
      </c>
      <c r="E1378" s="254" t="s">
        <v>18455</v>
      </c>
      <c r="F1378" s="254" t="s">
        <v>13269</v>
      </c>
      <c r="G1378" s="254">
        <v>300</v>
      </c>
      <c r="H1378" s="254"/>
      <c r="I1378" s="254"/>
      <c r="J1378" s="254"/>
      <c r="K1378" s="244"/>
      <c r="L1378" s="254"/>
      <c r="M1378" s="244"/>
      <c r="N1378" s="244"/>
      <c r="O1378" s="244"/>
      <c r="P1378" s="244"/>
      <c r="Q1378" s="244"/>
      <c r="R1378" s="244"/>
      <c r="S1378" s="244"/>
      <c r="T1378" s="300"/>
      <c r="U1378" s="244"/>
      <c r="V1378" s="244"/>
      <c r="W1378" s="244"/>
      <c r="X1378" s="244"/>
      <c r="Y1378" s="244"/>
      <c r="Z1378" s="244"/>
      <c r="AA1378" s="244"/>
      <c r="AB1378" s="244"/>
      <c r="AC1378" s="244"/>
      <c r="AD1378" s="244"/>
      <c r="AE1378" s="244"/>
      <c r="AF1378" s="244"/>
      <c r="AG1378" s="244"/>
      <c r="AH1378" s="244"/>
      <c r="AI1378" s="244"/>
      <c r="AJ1378" s="244"/>
      <c r="AK1378" s="244"/>
      <c r="AL1378" s="244"/>
      <c r="AM1378" s="244"/>
      <c r="AN1378" s="244"/>
      <c r="AO1378" s="244"/>
      <c r="AP1378" s="244"/>
      <c r="AQ1378" s="244"/>
      <c r="AR1378" s="244"/>
      <c r="AS1378" s="254"/>
    </row>
    <row r="1379" spans="1:45" s="115" customFormat="1" ht="24" customHeight="1">
      <c r="B1379" s="1817"/>
      <c r="C1379" s="254" t="s">
        <v>13269</v>
      </c>
      <c r="D1379" s="789" t="s">
        <v>25055</v>
      </c>
      <c r="E1379" s="254" t="s">
        <v>14595</v>
      </c>
      <c r="F1379" s="254" t="s">
        <v>13269</v>
      </c>
      <c r="G1379" s="254">
        <v>300</v>
      </c>
      <c r="H1379" s="254"/>
      <c r="I1379" s="254"/>
      <c r="J1379" s="254"/>
      <c r="K1379" s="244"/>
      <c r="L1379" s="254"/>
      <c r="M1379" s="244"/>
      <c r="N1379" s="244"/>
      <c r="O1379" s="244"/>
      <c r="P1379" s="244"/>
      <c r="Q1379" s="244"/>
      <c r="R1379" s="244"/>
      <c r="S1379" s="244"/>
      <c r="T1379" s="300">
        <v>2018</v>
      </c>
      <c r="U1379" s="244"/>
      <c r="V1379" s="244"/>
      <c r="W1379" s="244"/>
      <c r="X1379" s="244"/>
      <c r="Y1379" s="244"/>
      <c r="Z1379" s="244">
        <v>48</v>
      </c>
      <c r="AA1379" s="244"/>
      <c r="AB1379" s="244"/>
      <c r="AC1379" s="244"/>
      <c r="AD1379" s="244"/>
      <c r="AE1379" s="244"/>
      <c r="AF1379" s="244"/>
      <c r="AG1379" s="244"/>
      <c r="AH1379" s="244"/>
      <c r="AI1379" s="244"/>
      <c r="AJ1379" s="244"/>
      <c r="AK1379" s="244"/>
      <c r="AL1379" s="244"/>
      <c r="AM1379" s="244"/>
      <c r="AN1379" s="244"/>
      <c r="AO1379" s="244"/>
      <c r="AP1379" s="244"/>
      <c r="AQ1379" s="244"/>
      <c r="AR1379" s="244"/>
      <c r="AS1379" s="254"/>
    </row>
    <row r="1380" spans="1:45" s="115" customFormat="1" ht="24" customHeight="1">
      <c r="B1380" s="1817"/>
      <c r="C1380" s="254" t="s">
        <v>13269</v>
      </c>
      <c r="D1380" s="789" t="s">
        <v>25056</v>
      </c>
      <c r="E1380" s="254" t="s">
        <v>17224</v>
      </c>
      <c r="F1380" s="254" t="s">
        <v>13269</v>
      </c>
      <c r="G1380" s="254">
        <v>300</v>
      </c>
      <c r="H1380" s="254"/>
      <c r="I1380" s="254"/>
      <c r="J1380" s="254"/>
      <c r="K1380" s="244"/>
      <c r="L1380" s="254"/>
      <c r="M1380" s="244"/>
      <c r="N1380" s="244"/>
      <c r="O1380" s="244"/>
      <c r="P1380" s="244"/>
      <c r="Q1380" s="244"/>
      <c r="R1380" s="244"/>
      <c r="S1380" s="244"/>
      <c r="T1380" s="300">
        <v>2019</v>
      </c>
      <c r="U1380" s="244"/>
      <c r="V1380" s="244"/>
      <c r="W1380" s="244"/>
      <c r="X1380" s="244"/>
      <c r="Y1380" s="244"/>
      <c r="Z1380" s="244">
        <v>46</v>
      </c>
      <c r="AA1380" s="244"/>
      <c r="AB1380" s="244"/>
      <c r="AC1380" s="244"/>
      <c r="AD1380" s="244"/>
      <c r="AE1380" s="244"/>
      <c r="AF1380" s="244"/>
      <c r="AG1380" s="244"/>
      <c r="AH1380" s="244"/>
      <c r="AI1380" s="244"/>
      <c r="AJ1380" s="244"/>
      <c r="AK1380" s="244"/>
      <c r="AL1380" s="244"/>
      <c r="AM1380" s="244"/>
      <c r="AN1380" s="244"/>
      <c r="AO1380" s="244"/>
      <c r="AP1380" s="244"/>
      <c r="AQ1380" s="244"/>
      <c r="AR1380" s="244"/>
      <c r="AS1380" s="254"/>
    </row>
    <row r="1381" spans="1:45" s="115" customFormat="1" ht="24" customHeight="1">
      <c r="B1381" s="1817"/>
      <c r="C1381" s="254" t="s">
        <v>13269</v>
      </c>
      <c r="D1381" s="789" t="s">
        <v>25057</v>
      </c>
      <c r="E1381" s="254" t="s">
        <v>14596</v>
      </c>
      <c r="F1381" s="254" t="s">
        <v>13269</v>
      </c>
      <c r="G1381" s="254">
        <v>300</v>
      </c>
      <c r="H1381" s="254"/>
      <c r="I1381" s="254"/>
      <c r="J1381" s="254"/>
      <c r="K1381" s="244"/>
      <c r="L1381" s="254"/>
      <c r="M1381" s="244"/>
      <c r="N1381" s="244"/>
      <c r="O1381" s="244"/>
      <c r="P1381" s="244"/>
      <c r="Q1381" s="244"/>
      <c r="R1381" s="244"/>
      <c r="S1381" s="244"/>
      <c r="T1381" s="300"/>
      <c r="U1381" s="244"/>
      <c r="V1381" s="244"/>
      <c r="W1381" s="244"/>
      <c r="X1381" s="244"/>
      <c r="Y1381" s="244"/>
      <c r="Z1381" s="244"/>
      <c r="AA1381" s="244"/>
      <c r="AB1381" s="244"/>
      <c r="AC1381" s="244"/>
      <c r="AD1381" s="244"/>
      <c r="AE1381" s="244"/>
      <c r="AF1381" s="244"/>
      <c r="AG1381" s="244"/>
      <c r="AH1381" s="244"/>
      <c r="AI1381" s="244"/>
      <c r="AJ1381" s="244"/>
      <c r="AK1381" s="244"/>
      <c r="AL1381" s="244"/>
      <c r="AM1381" s="244"/>
      <c r="AN1381" s="244"/>
      <c r="AO1381" s="244"/>
      <c r="AP1381" s="244"/>
      <c r="AQ1381" s="244"/>
      <c r="AR1381" s="244"/>
      <c r="AS1381" s="254"/>
    </row>
    <row r="1382" spans="1:45" s="115" customFormat="1" ht="24" customHeight="1">
      <c r="B1382" s="1817"/>
      <c r="C1382" s="254" t="s">
        <v>13269</v>
      </c>
      <c r="D1382" s="789" t="s">
        <v>25058</v>
      </c>
      <c r="E1382" s="254" t="s">
        <v>17225</v>
      </c>
      <c r="F1382" s="254" t="s">
        <v>13269</v>
      </c>
      <c r="G1382" s="254">
        <v>300</v>
      </c>
      <c r="H1382" s="254"/>
      <c r="I1382" s="254"/>
      <c r="J1382" s="254"/>
      <c r="K1382" s="244"/>
      <c r="L1382" s="254"/>
      <c r="M1382" s="244"/>
      <c r="N1382" s="244"/>
      <c r="O1382" s="244"/>
      <c r="P1382" s="244"/>
      <c r="Q1382" s="244"/>
      <c r="R1382" s="244"/>
      <c r="S1382" s="244"/>
      <c r="T1382" s="300"/>
      <c r="U1382" s="244"/>
      <c r="V1382" s="244"/>
      <c r="W1382" s="244"/>
      <c r="X1382" s="244"/>
      <c r="Y1382" s="244"/>
      <c r="Z1382" s="244"/>
      <c r="AA1382" s="244"/>
      <c r="AB1382" s="244"/>
      <c r="AC1382" s="244"/>
      <c r="AD1382" s="244"/>
      <c r="AE1382" s="244"/>
      <c r="AF1382" s="244"/>
      <c r="AG1382" s="244"/>
      <c r="AH1382" s="244"/>
      <c r="AI1382" s="244"/>
      <c r="AJ1382" s="244"/>
      <c r="AK1382" s="244"/>
      <c r="AL1382" s="244"/>
      <c r="AM1382" s="244"/>
      <c r="AN1382" s="244"/>
      <c r="AO1382" s="244"/>
      <c r="AP1382" s="244"/>
      <c r="AQ1382" s="244"/>
      <c r="AR1382" s="244"/>
      <c r="AS1382" s="254"/>
    </row>
    <row r="1383" spans="1:45" s="115" customFormat="1" ht="24" customHeight="1">
      <c r="B1383" s="1817"/>
      <c r="C1383" s="254" t="s">
        <v>13269</v>
      </c>
      <c r="D1383" s="789" t="s">
        <v>14579</v>
      </c>
      <c r="E1383" s="254" t="s">
        <v>14597</v>
      </c>
      <c r="F1383" s="254" t="s">
        <v>13269</v>
      </c>
      <c r="G1383" s="254">
        <v>300</v>
      </c>
      <c r="H1383" s="254"/>
      <c r="I1383" s="254"/>
      <c r="J1383" s="254"/>
      <c r="K1383" s="244"/>
      <c r="L1383" s="254"/>
      <c r="M1383" s="244"/>
      <c r="N1383" s="244"/>
      <c r="O1383" s="244"/>
      <c r="P1383" s="244"/>
      <c r="Q1383" s="244"/>
      <c r="R1383" s="244"/>
      <c r="S1383" s="244"/>
      <c r="T1383" s="300"/>
      <c r="U1383" s="244"/>
      <c r="V1383" s="244"/>
      <c r="W1383" s="244"/>
      <c r="X1383" s="244"/>
      <c r="Y1383" s="244"/>
      <c r="Z1383" s="244"/>
      <c r="AA1383" s="244"/>
      <c r="AB1383" s="244"/>
      <c r="AC1383" s="244"/>
      <c r="AD1383" s="244"/>
      <c r="AE1383" s="244"/>
      <c r="AF1383" s="244"/>
      <c r="AG1383" s="244"/>
      <c r="AH1383" s="244"/>
      <c r="AI1383" s="244"/>
      <c r="AJ1383" s="244"/>
      <c r="AK1383" s="244"/>
      <c r="AL1383" s="244"/>
      <c r="AM1383" s="244"/>
      <c r="AN1383" s="244"/>
      <c r="AO1383" s="244"/>
      <c r="AP1383" s="244"/>
      <c r="AQ1383" s="244"/>
      <c r="AR1383" s="244"/>
      <c r="AS1383" s="254"/>
    </row>
    <row r="1384" spans="1:45" s="115" customFormat="1" ht="24" customHeight="1">
      <c r="B1384" s="1817"/>
      <c r="C1384" s="254" t="s">
        <v>13269</v>
      </c>
      <c r="D1384" s="790" t="s">
        <v>25059</v>
      </c>
      <c r="E1384" s="254" t="s">
        <v>14598</v>
      </c>
      <c r="F1384" s="254" t="s">
        <v>13269</v>
      </c>
      <c r="G1384" s="254">
        <v>300</v>
      </c>
      <c r="H1384" s="254"/>
      <c r="I1384" s="254"/>
      <c r="J1384" s="254"/>
      <c r="K1384" s="244"/>
      <c r="L1384" s="254"/>
      <c r="M1384" s="244"/>
      <c r="N1384" s="244"/>
      <c r="O1384" s="244"/>
      <c r="P1384" s="244"/>
      <c r="Q1384" s="244"/>
      <c r="R1384" s="244"/>
      <c r="S1384" s="244"/>
      <c r="T1384" s="300"/>
      <c r="U1384" s="244"/>
      <c r="V1384" s="244"/>
      <c r="W1384" s="244"/>
      <c r="X1384" s="244"/>
      <c r="Y1384" s="244"/>
      <c r="Z1384" s="244"/>
      <c r="AA1384" s="244"/>
      <c r="AB1384" s="244"/>
      <c r="AC1384" s="244"/>
      <c r="AD1384" s="244"/>
      <c r="AE1384" s="244"/>
      <c r="AF1384" s="244"/>
      <c r="AG1384" s="244"/>
      <c r="AH1384" s="244"/>
      <c r="AI1384" s="244"/>
      <c r="AJ1384" s="244"/>
      <c r="AK1384" s="244"/>
      <c r="AL1384" s="244"/>
      <c r="AM1384" s="244"/>
      <c r="AN1384" s="244"/>
      <c r="AO1384" s="244"/>
      <c r="AP1384" s="244"/>
      <c r="AQ1384" s="244"/>
      <c r="AR1384" s="244"/>
      <c r="AS1384" s="254"/>
    </row>
    <row r="1385" spans="1:45" s="115" customFormat="1" ht="24" customHeight="1">
      <c r="B1385" s="1817"/>
      <c r="C1385" s="254" t="s">
        <v>13269</v>
      </c>
      <c r="D1385" s="254" t="s">
        <v>25060</v>
      </c>
      <c r="E1385" s="254" t="s">
        <v>14599</v>
      </c>
      <c r="F1385" s="254" t="s">
        <v>13269</v>
      </c>
      <c r="G1385" s="254">
        <v>300</v>
      </c>
      <c r="H1385" s="254"/>
      <c r="I1385" s="254"/>
      <c r="J1385" s="254"/>
      <c r="K1385" s="244"/>
      <c r="L1385" s="254"/>
      <c r="M1385" s="244"/>
      <c r="N1385" s="244"/>
      <c r="O1385" s="244"/>
      <c r="P1385" s="244"/>
      <c r="Q1385" s="244"/>
      <c r="R1385" s="244"/>
      <c r="S1385" s="244"/>
      <c r="T1385" s="300"/>
      <c r="U1385" s="244"/>
      <c r="V1385" s="244"/>
      <c r="W1385" s="244"/>
      <c r="X1385" s="244"/>
      <c r="Y1385" s="244"/>
      <c r="Z1385" s="244"/>
      <c r="AA1385" s="244"/>
      <c r="AB1385" s="244"/>
      <c r="AC1385" s="244"/>
      <c r="AD1385" s="244"/>
      <c r="AE1385" s="244"/>
      <c r="AF1385" s="244"/>
      <c r="AG1385" s="244"/>
      <c r="AH1385" s="244"/>
      <c r="AI1385" s="244"/>
      <c r="AJ1385" s="244"/>
      <c r="AK1385" s="244"/>
      <c r="AL1385" s="244"/>
      <c r="AM1385" s="244"/>
      <c r="AN1385" s="244"/>
      <c r="AO1385" s="244"/>
      <c r="AP1385" s="244"/>
      <c r="AQ1385" s="244"/>
      <c r="AR1385" s="244"/>
      <c r="AS1385" s="254"/>
    </row>
    <row r="1386" spans="1:45" s="115" customFormat="1" ht="24" customHeight="1">
      <c r="B1386" s="1817"/>
      <c r="C1386" s="254" t="s">
        <v>13269</v>
      </c>
      <c r="D1386" s="254" t="s">
        <v>25061</v>
      </c>
      <c r="E1386" s="254" t="s">
        <v>17226</v>
      </c>
      <c r="F1386" s="254" t="s">
        <v>13269</v>
      </c>
      <c r="G1386" s="254">
        <v>300</v>
      </c>
      <c r="H1386" s="254"/>
      <c r="I1386" s="254"/>
      <c r="J1386" s="254"/>
      <c r="K1386" s="244"/>
      <c r="L1386" s="254"/>
      <c r="M1386" s="244"/>
      <c r="N1386" s="244"/>
      <c r="O1386" s="244"/>
      <c r="P1386" s="244"/>
      <c r="Q1386" s="244"/>
      <c r="R1386" s="244"/>
      <c r="S1386" s="244"/>
      <c r="T1386" s="300"/>
      <c r="U1386" s="244"/>
      <c r="V1386" s="244"/>
      <c r="W1386" s="244"/>
      <c r="X1386" s="244"/>
      <c r="Y1386" s="244"/>
      <c r="Z1386" s="244"/>
      <c r="AA1386" s="244"/>
      <c r="AB1386" s="244"/>
      <c r="AC1386" s="244"/>
      <c r="AD1386" s="244"/>
      <c r="AE1386" s="244"/>
      <c r="AF1386" s="244"/>
      <c r="AG1386" s="244"/>
      <c r="AH1386" s="244"/>
      <c r="AI1386" s="244"/>
      <c r="AJ1386" s="244"/>
      <c r="AK1386" s="244"/>
      <c r="AL1386" s="244"/>
      <c r="AM1386" s="244"/>
      <c r="AN1386" s="244"/>
      <c r="AO1386" s="244"/>
      <c r="AP1386" s="244"/>
      <c r="AQ1386" s="244"/>
      <c r="AR1386" s="244"/>
      <c r="AS1386" s="254"/>
    </row>
    <row r="1387" spans="1:45" s="115" customFormat="1" ht="24" customHeight="1">
      <c r="B1387" s="1817"/>
      <c r="C1387" s="254" t="s">
        <v>13269</v>
      </c>
      <c r="D1387" s="789" t="s">
        <v>15153</v>
      </c>
      <c r="E1387" s="254" t="s">
        <v>14600</v>
      </c>
      <c r="F1387" s="254" t="s">
        <v>13269</v>
      </c>
      <c r="G1387" s="254">
        <v>300</v>
      </c>
      <c r="H1387" s="254"/>
      <c r="I1387" s="254"/>
      <c r="J1387" s="254"/>
      <c r="K1387" s="244"/>
      <c r="L1387" s="254"/>
      <c r="M1387" s="244"/>
      <c r="N1387" s="244"/>
      <c r="O1387" s="244"/>
      <c r="P1387" s="244"/>
      <c r="Q1387" s="244"/>
      <c r="R1387" s="244"/>
      <c r="S1387" s="244"/>
      <c r="T1387" s="300">
        <v>2017</v>
      </c>
      <c r="U1387" s="244"/>
      <c r="V1387" s="244"/>
      <c r="W1387" s="244"/>
      <c r="X1387" s="244"/>
      <c r="Y1387" s="244"/>
      <c r="Z1387" s="244">
        <v>88</v>
      </c>
      <c r="AA1387" s="244"/>
      <c r="AB1387" s="244"/>
      <c r="AC1387" s="244"/>
      <c r="AD1387" s="244"/>
      <c r="AE1387" s="244"/>
      <c r="AF1387" s="244"/>
      <c r="AG1387" s="244"/>
      <c r="AH1387" s="244"/>
      <c r="AI1387" s="244"/>
      <c r="AJ1387" s="244"/>
      <c r="AK1387" s="244"/>
      <c r="AL1387" s="244"/>
      <c r="AM1387" s="244"/>
      <c r="AN1387" s="244"/>
      <c r="AO1387" s="244"/>
      <c r="AP1387" s="244"/>
      <c r="AQ1387" s="244"/>
      <c r="AR1387" s="244"/>
      <c r="AS1387" s="254"/>
    </row>
    <row r="1388" spans="1:45" s="115" customFormat="1" ht="24" customHeight="1">
      <c r="B1388" s="1817"/>
      <c r="C1388" s="254" t="s">
        <v>13269</v>
      </c>
      <c r="D1388" s="254" t="s">
        <v>25062</v>
      </c>
      <c r="E1388" s="254" t="s">
        <v>14601</v>
      </c>
      <c r="F1388" s="254" t="s">
        <v>13269</v>
      </c>
      <c r="G1388" s="254">
        <v>300</v>
      </c>
      <c r="H1388" s="254"/>
      <c r="I1388" s="254"/>
      <c r="J1388" s="254"/>
      <c r="K1388" s="244"/>
      <c r="L1388" s="254"/>
      <c r="M1388" s="244"/>
      <c r="N1388" s="244"/>
      <c r="O1388" s="244"/>
      <c r="P1388" s="244"/>
      <c r="Q1388" s="244"/>
      <c r="R1388" s="244"/>
      <c r="S1388" s="244"/>
      <c r="T1388" s="300"/>
      <c r="U1388" s="244"/>
      <c r="V1388" s="244"/>
      <c r="W1388" s="244"/>
      <c r="X1388" s="244"/>
      <c r="Y1388" s="244"/>
      <c r="Z1388" s="244"/>
      <c r="AA1388" s="244"/>
      <c r="AB1388" s="244"/>
      <c r="AC1388" s="244"/>
      <c r="AD1388" s="244"/>
      <c r="AE1388" s="244"/>
      <c r="AF1388" s="244"/>
      <c r="AG1388" s="244"/>
      <c r="AH1388" s="244"/>
      <c r="AI1388" s="244"/>
      <c r="AJ1388" s="244"/>
      <c r="AK1388" s="244"/>
      <c r="AL1388" s="244"/>
      <c r="AM1388" s="244"/>
      <c r="AN1388" s="244"/>
      <c r="AO1388" s="244"/>
      <c r="AP1388" s="244"/>
      <c r="AQ1388" s="244"/>
      <c r="AR1388" s="244"/>
      <c r="AS1388" s="254"/>
    </row>
    <row r="1389" spans="1:45" s="115" customFormat="1" ht="24" customHeight="1">
      <c r="B1389" s="1817"/>
      <c r="C1389" s="254" t="s">
        <v>13269</v>
      </c>
      <c r="D1389" s="254" t="s">
        <v>25063</v>
      </c>
      <c r="E1389" s="254" t="s">
        <v>17227</v>
      </c>
      <c r="F1389" s="254" t="s">
        <v>13269</v>
      </c>
      <c r="G1389" s="254">
        <v>300</v>
      </c>
      <c r="H1389" s="254"/>
      <c r="I1389" s="254"/>
      <c r="J1389" s="254"/>
      <c r="K1389" s="244"/>
      <c r="L1389" s="254"/>
      <c r="M1389" s="244"/>
      <c r="N1389" s="244"/>
      <c r="O1389" s="244"/>
      <c r="P1389" s="244"/>
      <c r="Q1389" s="244"/>
      <c r="R1389" s="244"/>
      <c r="S1389" s="244"/>
      <c r="T1389" s="300"/>
      <c r="U1389" s="244"/>
      <c r="V1389" s="244"/>
      <c r="W1389" s="244"/>
      <c r="X1389" s="244"/>
      <c r="Y1389" s="244"/>
      <c r="Z1389" s="244"/>
      <c r="AA1389" s="244"/>
      <c r="AB1389" s="244"/>
      <c r="AC1389" s="244"/>
      <c r="AD1389" s="244"/>
      <c r="AE1389" s="244"/>
      <c r="AF1389" s="244"/>
      <c r="AG1389" s="244"/>
      <c r="AH1389" s="244"/>
      <c r="AI1389" s="244"/>
      <c r="AJ1389" s="244"/>
      <c r="AK1389" s="244"/>
      <c r="AL1389" s="244"/>
      <c r="AM1389" s="244"/>
      <c r="AN1389" s="244"/>
      <c r="AO1389" s="244"/>
      <c r="AP1389" s="244"/>
      <c r="AQ1389" s="244"/>
      <c r="AR1389" s="244"/>
      <c r="AS1389" s="254"/>
    </row>
    <row r="1390" spans="1:45" s="1836" customFormat="1" ht="24" customHeight="1">
      <c r="A1390" s="115"/>
      <c r="B1390" s="1817"/>
      <c r="C1390" s="254" t="s">
        <v>13269</v>
      </c>
      <c r="D1390" s="254" t="s">
        <v>25064</v>
      </c>
      <c r="E1390" s="254" t="s">
        <v>17228</v>
      </c>
      <c r="F1390" s="254" t="s">
        <v>13269</v>
      </c>
      <c r="G1390" s="254">
        <v>300</v>
      </c>
      <c r="H1390" s="254"/>
      <c r="I1390" s="254"/>
      <c r="J1390" s="254"/>
      <c r="K1390" s="244"/>
      <c r="L1390" s="254"/>
      <c r="M1390" s="244"/>
      <c r="N1390" s="244"/>
      <c r="O1390" s="244"/>
      <c r="P1390" s="244"/>
      <c r="Q1390" s="244"/>
      <c r="R1390" s="244"/>
      <c r="S1390" s="244"/>
      <c r="T1390" s="300"/>
      <c r="U1390" s="244"/>
      <c r="V1390" s="244"/>
      <c r="W1390" s="244"/>
      <c r="X1390" s="244"/>
      <c r="Y1390" s="244"/>
      <c r="Z1390" s="244"/>
      <c r="AA1390" s="244"/>
      <c r="AB1390" s="244"/>
      <c r="AC1390" s="244"/>
      <c r="AD1390" s="244"/>
      <c r="AE1390" s="244"/>
      <c r="AF1390" s="244"/>
      <c r="AG1390" s="244"/>
      <c r="AH1390" s="244"/>
      <c r="AI1390" s="244"/>
      <c r="AJ1390" s="244"/>
      <c r="AK1390" s="244"/>
      <c r="AL1390" s="244"/>
      <c r="AM1390" s="244"/>
      <c r="AN1390" s="244"/>
      <c r="AO1390" s="244"/>
      <c r="AP1390" s="244"/>
      <c r="AQ1390" s="244"/>
      <c r="AR1390" s="244"/>
      <c r="AS1390" s="254"/>
    </row>
    <row r="1391" spans="1:45" s="1836" customFormat="1" ht="24" customHeight="1">
      <c r="A1391" s="115"/>
      <c r="B1391" s="1817"/>
      <c r="C1391" s="254" t="s">
        <v>13269</v>
      </c>
      <c r="D1391" s="254" t="s">
        <v>25065</v>
      </c>
      <c r="E1391" s="254" t="s">
        <v>14602</v>
      </c>
      <c r="F1391" s="254" t="s">
        <v>13269</v>
      </c>
      <c r="G1391" s="254">
        <v>300</v>
      </c>
      <c r="H1391" s="254"/>
      <c r="I1391" s="254"/>
      <c r="J1391" s="254"/>
      <c r="K1391" s="244"/>
      <c r="L1391" s="254"/>
      <c r="M1391" s="244"/>
      <c r="N1391" s="244"/>
      <c r="O1391" s="244"/>
      <c r="P1391" s="244"/>
      <c r="Q1391" s="244"/>
      <c r="R1391" s="244"/>
      <c r="S1391" s="244"/>
      <c r="T1391" s="300"/>
      <c r="U1391" s="244"/>
      <c r="V1391" s="244"/>
      <c r="W1391" s="244"/>
      <c r="X1391" s="244"/>
      <c r="Y1391" s="244"/>
      <c r="Z1391" s="244"/>
      <c r="AA1391" s="244"/>
      <c r="AB1391" s="244"/>
      <c r="AC1391" s="244"/>
      <c r="AD1391" s="244"/>
      <c r="AE1391" s="244"/>
      <c r="AF1391" s="244"/>
      <c r="AG1391" s="244"/>
      <c r="AH1391" s="244"/>
      <c r="AI1391" s="244"/>
      <c r="AJ1391" s="244"/>
      <c r="AK1391" s="244"/>
      <c r="AL1391" s="244"/>
      <c r="AM1391" s="244"/>
      <c r="AN1391" s="244"/>
      <c r="AO1391" s="244"/>
      <c r="AP1391" s="244"/>
      <c r="AQ1391" s="244"/>
      <c r="AR1391" s="244"/>
      <c r="AS1391" s="254"/>
    </row>
    <row r="1392" spans="1:45" s="115" customFormat="1" ht="24" customHeight="1">
      <c r="B1392" s="1817"/>
      <c r="C1392" s="254" t="s">
        <v>13269</v>
      </c>
      <c r="D1392" s="254" t="s">
        <v>24582</v>
      </c>
      <c r="E1392" s="244" t="s">
        <v>17229</v>
      </c>
      <c r="F1392" s="244" t="s">
        <v>13230</v>
      </c>
      <c r="G1392" s="244">
        <v>300</v>
      </c>
      <c r="H1392" s="254"/>
      <c r="I1392" s="254"/>
      <c r="J1392" s="254"/>
      <c r="K1392" s="244"/>
      <c r="L1392" s="254"/>
      <c r="M1392" s="244"/>
      <c r="N1392" s="244"/>
      <c r="O1392" s="244"/>
      <c r="P1392" s="244"/>
      <c r="Q1392" s="244"/>
      <c r="R1392" s="244"/>
      <c r="S1392" s="244"/>
      <c r="T1392" s="241">
        <v>2022</v>
      </c>
      <c r="U1392" s="244"/>
      <c r="V1392" s="244"/>
      <c r="W1392" s="244"/>
      <c r="X1392" s="244"/>
      <c r="Y1392" s="244"/>
      <c r="Z1392" s="244"/>
      <c r="AA1392" s="244"/>
      <c r="AB1392" s="244"/>
      <c r="AC1392" s="244"/>
      <c r="AD1392" s="244"/>
      <c r="AE1392" s="244"/>
      <c r="AF1392" s="244"/>
      <c r="AG1392" s="244"/>
      <c r="AH1392" s="244"/>
      <c r="AI1392" s="244"/>
      <c r="AJ1392" s="244"/>
      <c r="AK1392" s="244"/>
      <c r="AL1392" s="244"/>
      <c r="AM1392" s="244"/>
      <c r="AN1392" s="244"/>
      <c r="AO1392" s="244"/>
      <c r="AP1392" s="244"/>
      <c r="AQ1392" s="244"/>
      <c r="AR1392" s="244"/>
      <c r="AS1392" s="254"/>
    </row>
    <row r="1393" spans="1:45" s="115" customFormat="1" ht="24" customHeight="1">
      <c r="B1393" s="1817"/>
      <c r="C1393" s="254" t="s">
        <v>13269</v>
      </c>
      <c r="D1393" s="254" t="s">
        <v>25066</v>
      </c>
      <c r="E1393" s="244" t="s">
        <v>25067</v>
      </c>
      <c r="F1393" s="244" t="s">
        <v>13230</v>
      </c>
      <c r="G1393" s="244">
        <v>5800</v>
      </c>
      <c r="H1393" s="254"/>
      <c r="I1393" s="254"/>
      <c r="J1393" s="254"/>
      <c r="K1393" s="244"/>
      <c r="L1393" s="254"/>
      <c r="M1393" s="244"/>
      <c r="N1393" s="244"/>
      <c r="O1393" s="244"/>
      <c r="P1393" s="244"/>
      <c r="Q1393" s="244"/>
      <c r="R1393" s="244"/>
      <c r="S1393" s="244"/>
      <c r="T1393" s="241">
        <v>2024</v>
      </c>
      <c r="U1393" s="244"/>
      <c r="V1393" s="244"/>
      <c r="W1393" s="244"/>
      <c r="X1393" s="244"/>
      <c r="Y1393" s="244"/>
      <c r="Z1393" s="244"/>
      <c r="AA1393" s="244"/>
      <c r="AB1393" s="244"/>
      <c r="AC1393" s="244"/>
      <c r="AD1393" s="244"/>
      <c r="AE1393" s="244"/>
      <c r="AF1393" s="244"/>
      <c r="AG1393" s="244"/>
      <c r="AH1393" s="244"/>
      <c r="AI1393" s="244"/>
      <c r="AJ1393" s="244"/>
      <c r="AK1393" s="244"/>
      <c r="AL1393" s="244"/>
      <c r="AM1393" s="244"/>
      <c r="AN1393" s="244"/>
      <c r="AO1393" s="244"/>
      <c r="AP1393" s="244"/>
      <c r="AQ1393" s="244"/>
      <c r="AR1393" s="244"/>
      <c r="AS1393" s="254"/>
    </row>
    <row r="1394" spans="1:45" s="115" customFormat="1" ht="24" customHeight="1">
      <c r="B1394" s="1817"/>
      <c r="C1394" s="254" t="s">
        <v>13269</v>
      </c>
      <c r="D1394" s="241" t="s">
        <v>24594</v>
      </c>
      <c r="E1394" s="244" t="s">
        <v>25068</v>
      </c>
      <c r="F1394" s="254" t="s">
        <v>13229</v>
      </c>
      <c r="G1394" s="244">
        <v>1855</v>
      </c>
      <c r="H1394" s="254"/>
      <c r="I1394" s="254"/>
      <c r="J1394" s="254"/>
      <c r="K1394" s="244"/>
      <c r="L1394" s="254"/>
      <c r="M1394" s="244"/>
      <c r="N1394" s="244"/>
      <c r="O1394" s="244"/>
      <c r="P1394" s="244"/>
      <c r="Q1394" s="244"/>
      <c r="R1394" s="244"/>
      <c r="S1394" s="244"/>
      <c r="T1394" s="241">
        <v>2024</v>
      </c>
      <c r="U1394" s="244"/>
      <c r="V1394" s="244"/>
      <c r="W1394" s="244"/>
      <c r="X1394" s="244"/>
      <c r="Y1394" s="244"/>
      <c r="Z1394" s="244"/>
      <c r="AA1394" s="244"/>
      <c r="AB1394" s="244"/>
      <c r="AC1394" s="244"/>
      <c r="AD1394" s="244"/>
      <c r="AE1394" s="244"/>
      <c r="AF1394" s="244"/>
      <c r="AG1394" s="244"/>
      <c r="AH1394" s="244"/>
      <c r="AI1394" s="244"/>
      <c r="AJ1394" s="244"/>
      <c r="AK1394" s="244"/>
      <c r="AL1394" s="244"/>
      <c r="AM1394" s="244"/>
      <c r="AN1394" s="244"/>
      <c r="AO1394" s="244"/>
      <c r="AP1394" s="244"/>
      <c r="AQ1394" s="244"/>
      <c r="AR1394" s="244"/>
      <c r="AS1394" s="254"/>
    </row>
    <row r="1395" spans="1:45" s="115" customFormat="1" ht="24" customHeight="1">
      <c r="A1395" s="1836"/>
      <c r="B1395" s="1817"/>
      <c r="C1395" s="254" t="s">
        <v>13269</v>
      </c>
      <c r="D1395" s="233" t="s">
        <v>25069</v>
      </c>
      <c r="E1395" s="254" t="s">
        <v>14603</v>
      </c>
      <c r="F1395" s="254" t="s">
        <v>13230</v>
      </c>
      <c r="G1395" s="254">
        <v>608</v>
      </c>
      <c r="H1395" s="254"/>
      <c r="I1395" s="254"/>
      <c r="J1395" s="254"/>
      <c r="K1395" s="244"/>
      <c r="L1395" s="254"/>
      <c r="M1395" s="244"/>
      <c r="N1395" s="244"/>
      <c r="O1395" s="244"/>
      <c r="P1395" s="244"/>
      <c r="Q1395" s="244"/>
      <c r="R1395" s="380"/>
      <c r="S1395" s="244"/>
      <c r="T1395" s="300">
        <v>2018</v>
      </c>
      <c r="U1395" s="380"/>
      <c r="V1395" s="380"/>
      <c r="W1395" s="380"/>
      <c r="X1395" s="380"/>
      <c r="Y1395" s="380"/>
      <c r="Z1395" s="244"/>
      <c r="AA1395" s="380"/>
      <c r="AB1395" s="380"/>
      <c r="AC1395" s="380"/>
      <c r="AD1395" s="380"/>
      <c r="AE1395" s="380"/>
      <c r="AF1395" s="380"/>
      <c r="AG1395" s="380"/>
      <c r="AH1395" s="380"/>
      <c r="AI1395" s="380"/>
      <c r="AJ1395" s="380"/>
      <c r="AK1395" s="380"/>
      <c r="AL1395" s="380"/>
      <c r="AM1395" s="380"/>
      <c r="AN1395" s="380"/>
      <c r="AO1395" s="380"/>
      <c r="AP1395" s="380"/>
      <c r="AQ1395" s="380"/>
      <c r="AR1395" s="380"/>
      <c r="AS1395" s="254"/>
    </row>
    <row r="1396" spans="1:45" s="115" customFormat="1" ht="24" customHeight="1">
      <c r="B1396" s="1817"/>
      <c r="C1396" s="254" t="s">
        <v>13246</v>
      </c>
      <c r="D1396" s="291" t="s">
        <v>25070</v>
      </c>
      <c r="E1396" s="254" t="s">
        <v>18456</v>
      </c>
      <c r="F1396" s="254" t="s">
        <v>14604</v>
      </c>
      <c r="G1396" s="254">
        <v>4700</v>
      </c>
      <c r="H1396" s="254"/>
      <c r="I1396" s="254"/>
      <c r="J1396" s="254"/>
      <c r="K1396" s="244"/>
      <c r="L1396" s="254"/>
      <c r="M1396" s="244"/>
      <c r="N1396" s="244"/>
      <c r="O1396" s="244"/>
      <c r="P1396" s="244"/>
      <c r="Q1396" s="244"/>
      <c r="R1396" s="244"/>
      <c r="S1396" s="244"/>
      <c r="T1396" s="300">
        <v>2004</v>
      </c>
      <c r="U1396" s="244"/>
      <c r="V1396" s="244"/>
      <c r="W1396" s="244"/>
      <c r="X1396" s="244"/>
      <c r="Y1396" s="244"/>
      <c r="Z1396" s="244"/>
      <c r="AA1396" s="244"/>
      <c r="AB1396" s="244"/>
      <c r="AC1396" s="244"/>
      <c r="AD1396" s="244"/>
      <c r="AE1396" s="244"/>
      <c r="AF1396" s="244"/>
      <c r="AG1396" s="244"/>
      <c r="AH1396" s="244"/>
      <c r="AI1396" s="244"/>
      <c r="AJ1396" s="244"/>
      <c r="AK1396" s="244"/>
      <c r="AL1396" s="244"/>
      <c r="AM1396" s="244"/>
      <c r="AN1396" s="244"/>
      <c r="AO1396" s="244"/>
      <c r="AP1396" s="244"/>
      <c r="AQ1396" s="244"/>
      <c r="AR1396" s="244"/>
      <c r="AS1396" s="254" t="s">
        <v>14605</v>
      </c>
    </row>
    <row r="1397" spans="1:45" s="115" customFormat="1" ht="24" customHeight="1">
      <c r="B1397" s="1817"/>
      <c r="C1397" s="244" t="s">
        <v>13246</v>
      </c>
      <c r="D1397" s="291" t="s">
        <v>24398</v>
      </c>
      <c r="E1397" s="244" t="s">
        <v>14606</v>
      </c>
      <c r="F1397" s="244" t="s">
        <v>13257</v>
      </c>
      <c r="G1397" s="244">
        <v>330</v>
      </c>
      <c r="H1397" s="244"/>
      <c r="I1397" s="244"/>
      <c r="J1397" s="244"/>
      <c r="K1397" s="244"/>
      <c r="L1397" s="244"/>
      <c r="M1397" s="244"/>
      <c r="N1397" s="244"/>
      <c r="O1397" s="244"/>
      <c r="P1397" s="244"/>
      <c r="Q1397" s="244"/>
      <c r="R1397" s="244"/>
      <c r="S1397" s="244"/>
      <c r="T1397" s="300">
        <v>2018</v>
      </c>
      <c r="U1397" s="244"/>
      <c r="V1397" s="244"/>
      <c r="W1397" s="244"/>
      <c r="X1397" s="244"/>
      <c r="Y1397" s="244"/>
      <c r="Z1397" s="244"/>
      <c r="AA1397" s="244"/>
      <c r="AB1397" s="244"/>
      <c r="AC1397" s="244"/>
      <c r="AD1397" s="244"/>
      <c r="AE1397" s="244"/>
      <c r="AF1397" s="244"/>
      <c r="AG1397" s="244"/>
      <c r="AH1397" s="244"/>
      <c r="AI1397" s="244"/>
      <c r="AJ1397" s="244"/>
      <c r="AK1397" s="244"/>
      <c r="AL1397" s="244"/>
      <c r="AM1397" s="244"/>
      <c r="AN1397" s="244"/>
      <c r="AO1397" s="244"/>
      <c r="AP1397" s="244"/>
      <c r="AQ1397" s="244"/>
      <c r="AR1397" s="244"/>
      <c r="AS1397" s="244"/>
    </row>
    <row r="1398" spans="1:45" s="115" customFormat="1" ht="24" customHeight="1">
      <c r="B1398" s="1817"/>
      <c r="C1398" s="244" t="s">
        <v>13246</v>
      </c>
      <c r="D1398" s="254" t="s">
        <v>24601</v>
      </c>
      <c r="E1398" s="244" t="s">
        <v>14607</v>
      </c>
      <c r="F1398" s="244" t="s">
        <v>13257</v>
      </c>
      <c r="G1398" s="244">
        <v>540</v>
      </c>
      <c r="H1398" s="244"/>
      <c r="I1398" s="244"/>
      <c r="J1398" s="244"/>
      <c r="K1398" s="244"/>
      <c r="L1398" s="244"/>
      <c r="M1398" s="244"/>
      <c r="N1398" s="244"/>
      <c r="O1398" s="244"/>
      <c r="P1398" s="244"/>
      <c r="Q1398" s="244"/>
      <c r="R1398" s="244"/>
      <c r="S1398" s="244"/>
      <c r="T1398" s="300">
        <v>2019</v>
      </c>
      <c r="U1398" s="244"/>
      <c r="V1398" s="244"/>
      <c r="W1398" s="244"/>
      <c r="X1398" s="244"/>
      <c r="Y1398" s="244"/>
      <c r="Z1398" s="244"/>
      <c r="AA1398" s="244"/>
      <c r="AB1398" s="244"/>
      <c r="AC1398" s="244"/>
      <c r="AD1398" s="244"/>
      <c r="AE1398" s="244"/>
      <c r="AF1398" s="244"/>
      <c r="AG1398" s="244"/>
      <c r="AH1398" s="244"/>
      <c r="AI1398" s="244"/>
      <c r="AJ1398" s="244"/>
      <c r="AK1398" s="244"/>
      <c r="AL1398" s="244"/>
      <c r="AM1398" s="244"/>
      <c r="AN1398" s="244"/>
      <c r="AO1398" s="244"/>
      <c r="AP1398" s="244"/>
      <c r="AQ1398" s="244"/>
      <c r="AR1398" s="244"/>
      <c r="AS1398" s="244"/>
    </row>
    <row r="1399" spans="1:45" s="1836" customFormat="1" ht="24" customHeight="1">
      <c r="A1399" s="115"/>
      <c r="B1399" s="1817"/>
      <c r="C1399" s="244" t="s">
        <v>13246</v>
      </c>
      <c r="D1399" s="254" t="s">
        <v>14608</v>
      </c>
      <c r="E1399" s="244" t="s">
        <v>14609</v>
      </c>
      <c r="F1399" s="244" t="s">
        <v>14610</v>
      </c>
      <c r="G1399" s="244">
        <v>270</v>
      </c>
      <c r="H1399" s="244"/>
      <c r="I1399" s="244"/>
      <c r="J1399" s="244"/>
      <c r="K1399" s="244"/>
      <c r="L1399" s="244"/>
      <c r="M1399" s="244"/>
      <c r="N1399" s="244"/>
      <c r="O1399" s="244"/>
      <c r="P1399" s="244"/>
      <c r="Q1399" s="244"/>
      <c r="R1399" s="244"/>
      <c r="S1399" s="244"/>
      <c r="T1399" s="300">
        <v>2008</v>
      </c>
      <c r="U1399" s="244"/>
      <c r="V1399" s="244"/>
      <c r="W1399" s="244"/>
      <c r="X1399" s="244"/>
      <c r="Y1399" s="244"/>
      <c r="Z1399" s="244"/>
      <c r="AA1399" s="244"/>
      <c r="AB1399" s="244"/>
      <c r="AC1399" s="244"/>
      <c r="AD1399" s="244"/>
      <c r="AE1399" s="244"/>
      <c r="AF1399" s="244"/>
      <c r="AG1399" s="244"/>
      <c r="AH1399" s="244"/>
      <c r="AI1399" s="244"/>
      <c r="AJ1399" s="244"/>
      <c r="AK1399" s="244"/>
      <c r="AL1399" s="244"/>
      <c r="AM1399" s="244"/>
      <c r="AN1399" s="244"/>
      <c r="AO1399" s="244"/>
      <c r="AP1399" s="244"/>
      <c r="AQ1399" s="244"/>
      <c r="AR1399" s="244"/>
      <c r="AS1399" s="244"/>
    </row>
    <row r="1400" spans="1:45" s="115" customFormat="1" ht="24" customHeight="1">
      <c r="B1400" s="1817"/>
      <c r="C1400" s="244" t="s">
        <v>13246</v>
      </c>
      <c r="D1400" s="254" t="s">
        <v>14611</v>
      </c>
      <c r="E1400" s="244" t="s">
        <v>14612</v>
      </c>
      <c r="F1400" s="244" t="s">
        <v>14613</v>
      </c>
      <c r="G1400" s="244">
        <v>540</v>
      </c>
      <c r="H1400" s="244"/>
      <c r="I1400" s="244"/>
      <c r="J1400" s="244"/>
      <c r="K1400" s="244"/>
      <c r="L1400" s="244"/>
      <c r="M1400" s="244"/>
      <c r="N1400" s="244"/>
      <c r="O1400" s="244"/>
      <c r="P1400" s="244"/>
      <c r="Q1400" s="244"/>
      <c r="R1400" s="244"/>
      <c r="S1400" s="244"/>
      <c r="T1400" s="300">
        <v>2009</v>
      </c>
      <c r="U1400" s="244"/>
      <c r="V1400" s="244"/>
      <c r="W1400" s="244"/>
      <c r="X1400" s="244"/>
      <c r="Y1400" s="244"/>
      <c r="Z1400" s="244"/>
      <c r="AA1400" s="244"/>
      <c r="AB1400" s="244"/>
      <c r="AC1400" s="244"/>
      <c r="AD1400" s="244"/>
      <c r="AE1400" s="244"/>
      <c r="AF1400" s="244"/>
      <c r="AG1400" s="244"/>
      <c r="AH1400" s="244"/>
      <c r="AI1400" s="244"/>
      <c r="AJ1400" s="244"/>
      <c r="AK1400" s="244"/>
      <c r="AL1400" s="244"/>
      <c r="AM1400" s="244"/>
      <c r="AN1400" s="244"/>
      <c r="AO1400" s="244"/>
      <c r="AP1400" s="244"/>
      <c r="AQ1400" s="244"/>
      <c r="AR1400" s="244"/>
      <c r="AS1400" s="244"/>
    </row>
    <row r="1401" spans="1:45" s="115" customFormat="1" ht="24" customHeight="1">
      <c r="B1401" s="1817"/>
      <c r="C1401" s="244" t="s">
        <v>13246</v>
      </c>
      <c r="D1401" s="254" t="s">
        <v>14191</v>
      </c>
      <c r="E1401" s="244" t="s">
        <v>14614</v>
      </c>
      <c r="F1401" s="244" t="s">
        <v>14615</v>
      </c>
      <c r="G1401" s="244">
        <v>540</v>
      </c>
      <c r="H1401" s="244"/>
      <c r="I1401" s="244"/>
      <c r="J1401" s="244"/>
      <c r="K1401" s="244"/>
      <c r="L1401" s="244"/>
      <c r="M1401" s="244"/>
      <c r="N1401" s="244"/>
      <c r="O1401" s="244"/>
      <c r="P1401" s="244"/>
      <c r="Q1401" s="244"/>
      <c r="R1401" s="244"/>
      <c r="S1401" s="244"/>
      <c r="T1401" s="300">
        <v>2009</v>
      </c>
      <c r="U1401" s="244"/>
      <c r="V1401" s="244"/>
      <c r="W1401" s="244"/>
      <c r="X1401" s="244"/>
      <c r="Y1401" s="244"/>
      <c r="Z1401" s="244"/>
      <c r="AA1401" s="244"/>
      <c r="AB1401" s="244"/>
      <c r="AC1401" s="244"/>
      <c r="AD1401" s="244"/>
      <c r="AE1401" s="244"/>
      <c r="AF1401" s="244"/>
      <c r="AG1401" s="244"/>
      <c r="AH1401" s="244"/>
      <c r="AI1401" s="244"/>
      <c r="AJ1401" s="244"/>
      <c r="AK1401" s="244"/>
      <c r="AL1401" s="244"/>
      <c r="AM1401" s="244"/>
      <c r="AN1401" s="244"/>
      <c r="AO1401" s="244"/>
      <c r="AP1401" s="244"/>
      <c r="AQ1401" s="244"/>
      <c r="AR1401" s="244"/>
      <c r="AS1401" s="244"/>
    </row>
    <row r="1402" spans="1:45" s="1836" customFormat="1" ht="24" customHeight="1">
      <c r="A1402" s="115"/>
      <c r="B1402" s="1817"/>
      <c r="C1402" s="244" t="s">
        <v>13246</v>
      </c>
      <c r="D1402" s="254" t="s">
        <v>14193</v>
      </c>
      <c r="E1402" s="244" t="s">
        <v>14616</v>
      </c>
      <c r="F1402" s="244" t="s">
        <v>14617</v>
      </c>
      <c r="G1402" s="244">
        <v>540</v>
      </c>
      <c r="H1402" s="244"/>
      <c r="I1402" s="244"/>
      <c r="J1402" s="244"/>
      <c r="K1402" s="244"/>
      <c r="L1402" s="244"/>
      <c r="M1402" s="244"/>
      <c r="N1402" s="244"/>
      <c r="O1402" s="244"/>
      <c r="P1402" s="244"/>
      <c r="Q1402" s="244"/>
      <c r="R1402" s="244"/>
      <c r="S1402" s="244"/>
      <c r="T1402" s="300">
        <v>2019</v>
      </c>
      <c r="U1402" s="244"/>
      <c r="V1402" s="244"/>
      <c r="W1402" s="244"/>
      <c r="X1402" s="244"/>
      <c r="Y1402" s="244"/>
      <c r="Z1402" s="244"/>
      <c r="AA1402" s="244"/>
      <c r="AB1402" s="244"/>
      <c r="AC1402" s="244"/>
      <c r="AD1402" s="244"/>
      <c r="AE1402" s="244"/>
      <c r="AF1402" s="244"/>
      <c r="AG1402" s="244"/>
      <c r="AH1402" s="244"/>
      <c r="AI1402" s="244"/>
      <c r="AJ1402" s="244"/>
      <c r="AK1402" s="244"/>
      <c r="AL1402" s="244"/>
      <c r="AM1402" s="244"/>
      <c r="AN1402" s="244"/>
      <c r="AO1402" s="244"/>
      <c r="AP1402" s="244"/>
      <c r="AQ1402" s="244"/>
      <c r="AR1402" s="244"/>
      <c r="AS1402" s="244"/>
    </row>
    <row r="1403" spans="1:45" s="115" customFormat="1" ht="24" customHeight="1">
      <c r="B1403" s="1817"/>
      <c r="C1403" s="244" t="s">
        <v>13246</v>
      </c>
      <c r="D1403" s="254" t="s">
        <v>14618</v>
      </c>
      <c r="E1403" s="244" t="s">
        <v>14619</v>
      </c>
      <c r="F1403" s="244" t="s">
        <v>14620</v>
      </c>
      <c r="G1403" s="244">
        <v>270</v>
      </c>
      <c r="H1403" s="244"/>
      <c r="I1403" s="244"/>
      <c r="J1403" s="244"/>
      <c r="K1403" s="244"/>
      <c r="L1403" s="254"/>
      <c r="M1403" s="244"/>
      <c r="N1403" s="244"/>
      <c r="O1403" s="244"/>
      <c r="P1403" s="244"/>
      <c r="Q1403" s="244"/>
      <c r="R1403" s="244"/>
      <c r="S1403" s="244"/>
      <c r="T1403" s="300">
        <v>2020</v>
      </c>
      <c r="U1403" s="244"/>
      <c r="V1403" s="244"/>
      <c r="W1403" s="244"/>
      <c r="X1403" s="244"/>
      <c r="Y1403" s="244"/>
      <c r="Z1403" s="244"/>
      <c r="AA1403" s="244"/>
      <c r="AB1403" s="244"/>
      <c r="AC1403" s="244"/>
      <c r="AD1403" s="244"/>
      <c r="AE1403" s="244"/>
      <c r="AF1403" s="244"/>
      <c r="AG1403" s="244"/>
      <c r="AH1403" s="244"/>
      <c r="AI1403" s="244"/>
      <c r="AJ1403" s="244"/>
      <c r="AK1403" s="244"/>
      <c r="AL1403" s="244"/>
      <c r="AM1403" s="244"/>
      <c r="AN1403" s="244"/>
      <c r="AO1403" s="244"/>
      <c r="AP1403" s="244"/>
      <c r="AQ1403" s="244"/>
      <c r="AR1403" s="244"/>
      <c r="AS1403" s="254" t="s">
        <v>14605</v>
      </c>
    </row>
    <row r="1404" spans="1:45" s="115" customFormat="1" ht="24" customHeight="1">
      <c r="B1404" s="1817"/>
      <c r="C1404" s="254" t="s">
        <v>13246</v>
      </c>
      <c r="D1404" s="254" t="s">
        <v>25071</v>
      </c>
      <c r="E1404" s="254" t="s">
        <v>14621</v>
      </c>
      <c r="F1404" s="254" t="s">
        <v>14622</v>
      </c>
      <c r="G1404" s="254">
        <v>3520</v>
      </c>
      <c r="H1404" s="254"/>
      <c r="I1404" s="254"/>
      <c r="J1404" s="254"/>
      <c r="K1404" s="244"/>
      <c r="L1404" s="254"/>
      <c r="M1404" s="244"/>
      <c r="N1404" s="244"/>
      <c r="O1404" s="244"/>
      <c r="P1404" s="244"/>
      <c r="Q1404" s="244"/>
      <c r="R1404" s="244"/>
      <c r="S1404" s="244"/>
      <c r="T1404" s="300">
        <v>1999</v>
      </c>
      <c r="U1404" s="244"/>
      <c r="V1404" s="244"/>
      <c r="W1404" s="244"/>
      <c r="X1404" s="244"/>
      <c r="Y1404" s="244"/>
      <c r="Z1404" s="244"/>
      <c r="AA1404" s="244"/>
      <c r="AB1404" s="244"/>
      <c r="AC1404" s="244"/>
      <c r="AD1404" s="244"/>
      <c r="AE1404" s="244"/>
      <c r="AF1404" s="244"/>
      <c r="AG1404" s="244"/>
      <c r="AH1404" s="244"/>
      <c r="AI1404" s="244"/>
      <c r="AJ1404" s="244"/>
      <c r="AK1404" s="244"/>
      <c r="AL1404" s="244"/>
      <c r="AM1404" s="244"/>
      <c r="AN1404" s="244"/>
      <c r="AO1404" s="244"/>
      <c r="AP1404" s="244"/>
      <c r="AQ1404" s="244"/>
      <c r="AR1404" s="244"/>
      <c r="AS1404" s="244"/>
    </row>
    <row r="1405" spans="1:45" s="115" customFormat="1" ht="24" customHeight="1">
      <c r="B1405" s="1817"/>
      <c r="C1405" s="244" t="s">
        <v>13246</v>
      </c>
      <c r="D1405" s="254" t="s">
        <v>25072</v>
      </c>
      <c r="E1405" s="244" t="s">
        <v>14623</v>
      </c>
      <c r="F1405" s="254" t="s">
        <v>14622</v>
      </c>
      <c r="G1405" s="244">
        <v>2175</v>
      </c>
      <c r="H1405" s="244"/>
      <c r="I1405" s="244"/>
      <c r="J1405" s="244"/>
      <c r="K1405" s="244"/>
      <c r="L1405" s="244"/>
      <c r="M1405" s="244"/>
      <c r="N1405" s="244"/>
      <c r="O1405" s="244"/>
      <c r="P1405" s="244"/>
      <c r="Q1405" s="244"/>
      <c r="R1405" s="244"/>
      <c r="S1405" s="244"/>
      <c r="T1405" s="300">
        <v>2020</v>
      </c>
      <c r="U1405" s="244"/>
      <c r="V1405" s="244"/>
      <c r="W1405" s="244"/>
      <c r="X1405" s="244"/>
      <c r="Y1405" s="244"/>
      <c r="Z1405" s="244"/>
      <c r="AA1405" s="244"/>
      <c r="AB1405" s="244"/>
      <c r="AC1405" s="244"/>
      <c r="AD1405" s="244"/>
      <c r="AE1405" s="244"/>
      <c r="AF1405" s="244"/>
      <c r="AG1405" s="244"/>
      <c r="AH1405" s="244"/>
      <c r="AI1405" s="244"/>
      <c r="AJ1405" s="244"/>
      <c r="AK1405" s="244"/>
      <c r="AL1405" s="244"/>
      <c r="AM1405" s="244"/>
      <c r="AN1405" s="244"/>
      <c r="AO1405" s="244"/>
      <c r="AP1405" s="244"/>
      <c r="AQ1405" s="244"/>
      <c r="AR1405" s="244"/>
      <c r="AS1405" s="244"/>
    </row>
    <row r="1406" spans="1:45" s="115" customFormat="1" ht="24" customHeight="1">
      <c r="B1406" s="1817"/>
      <c r="C1406" s="244" t="s">
        <v>13246</v>
      </c>
      <c r="D1406" s="254" t="s">
        <v>25073</v>
      </c>
      <c r="E1406" s="244" t="s">
        <v>14624</v>
      </c>
      <c r="F1406" s="244" t="s">
        <v>14625</v>
      </c>
      <c r="G1406" s="244">
        <v>2822</v>
      </c>
      <c r="H1406" s="244"/>
      <c r="I1406" s="244"/>
      <c r="J1406" s="244"/>
      <c r="K1406" s="244"/>
      <c r="L1406" s="244"/>
      <c r="M1406" s="244"/>
      <c r="N1406" s="244"/>
      <c r="O1406" s="244"/>
      <c r="P1406" s="244"/>
      <c r="Q1406" s="244"/>
      <c r="R1406" s="244"/>
      <c r="S1406" s="244"/>
      <c r="T1406" s="300">
        <v>2020</v>
      </c>
      <c r="U1406" s="244"/>
      <c r="V1406" s="244"/>
      <c r="W1406" s="244"/>
      <c r="X1406" s="244"/>
      <c r="Y1406" s="244"/>
      <c r="Z1406" s="244"/>
      <c r="AA1406" s="244"/>
      <c r="AB1406" s="244"/>
      <c r="AC1406" s="244"/>
      <c r="AD1406" s="244"/>
      <c r="AE1406" s="244"/>
      <c r="AF1406" s="244"/>
      <c r="AG1406" s="244"/>
      <c r="AH1406" s="244"/>
      <c r="AI1406" s="244"/>
      <c r="AJ1406" s="244"/>
      <c r="AK1406" s="244"/>
      <c r="AL1406" s="244"/>
      <c r="AM1406" s="244"/>
      <c r="AN1406" s="244"/>
      <c r="AO1406" s="244"/>
      <c r="AP1406" s="244"/>
      <c r="AQ1406" s="244"/>
      <c r="AR1406" s="244"/>
      <c r="AS1406" s="244"/>
    </row>
    <row r="1407" spans="1:45" s="115" customFormat="1" ht="24" customHeight="1">
      <c r="B1407" s="1817"/>
      <c r="C1407" s="254" t="s">
        <v>13246</v>
      </c>
      <c r="D1407" s="254" t="s">
        <v>24861</v>
      </c>
      <c r="E1407" s="254" t="s">
        <v>14626</v>
      </c>
      <c r="F1407" s="254" t="s">
        <v>13246</v>
      </c>
      <c r="G1407" s="254">
        <v>2400</v>
      </c>
      <c r="H1407" s="254"/>
      <c r="I1407" s="254"/>
      <c r="J1407" s="254"/>
      <c r="K1407" s="244"/>
      <c r="L1407" s="254"/>
      <c r="M1407" s="244"/>
      <c r="N1407" s="244"/>
      <c r="O1407" s="244"/>
      <c r="P1407" s="244"/>
      <c r="Q1407" s="244"/>
      <c r="R1407" s="244"/>
      <c r="S1407" s="244"/>
      <c r="T1407" s="300" t="s">
        <v>14627</v>
      </c>
      <c r="U1407" s="244"/>
      <c r="V1407" s="244"/>
      <c r="W1407" s="244"/>
      <c r="X1407" s="244"/>
      <c r="Y1407" s="244"/>
      <c r="Z1407" s="244"/>
      <c r="AA1407" s="244"/>
      <c r="AB1407" s="244"/>
      <c r="AC1407" s="244"/>
      <c r="AD1407" s="244"/>
      <c r="AE1407" s="244"/>
      <c r="AF1407" s="244"/>
      <c r="AG1407" s="244"/>
      <c r="AH1407" s="244"/>
      <c r="AI1407" s="244"/>
      <c r="AJ1407" s="244"/>
      <c r="AK1407" s="244"/>
      <c r="AL1407" s="244"/>
      <c r="AM1407" s="244"/>
      <c r="AN1407" s="244"/>
      <c r="AO1407" s="244"/>
      <c r="AP1407" s="244"/>
      <c r="AQ1407" s="244"/>
      <c r="AR1407" s="244"/>
      <c r="AS1407" s="254"/>
    </row>
    <row r="1408" spans="1:45" s="115" customFormat="1" ht="24" customHeight="1">
      <c r="B1408" s="1817"/>
      <c r="C1408" s="254" t="s">
        <v>13246</v>
      </c>
      <c r="D1408" s="254" t="s">
        <v>25074</v>
      </c>
      <c r="E1408" s="244" t="s">
        <v>14628</v>
      </c>
      <c r="F1408" s="244" t="s">
        <v>13246</v>
      </c>
      <c r="G1408" s="244">
        <v>600</v>
      </c>
      <c r="H1408" s="244"/>
      <c r="I1408" s="244"/>
      <c r="J1408" s="244"/>
      <c r="K1408" s="244"/>
      <c r="L1408" s="244"/>
      <c r="M1408" s="244"/>
      <c r="N1408" s="244"/>
      <c r="O1408" s="244"/>
      <c r="P1408" s="244"/>
      <c r="Q1408" s="244"/>
      <c r="R1408" s="244"/>
      <c r="S1408" s="244"/>
      <c r="T1408" s="300">
        <v>1992</v>
      </c>
      <c r="U1408" s="244"/>
      <c r="V1408" s="244"/>
      <c r="W1408" s="244"/>
      <c r="X1408" s="244"/>
      <c r="Y1408" s="244"/>
      <c r="Z1408" s="244"/>
      <c r="AA1408" s="244"/>
      <c r="AB1408" s="244"/>
      <c r="AC1408" s="244"/>
      <c r="AD1408" s="244"/>
      <c r="AE1408" s="244"/>
      <c r="AF1408" s="244"/>
      <c r="AG1408" s="244"/>
      <c r="AH1408" s="244"/>
      <c r="AI1408" s="244"/>
      <c r="AJ1408" s="244"/>
      <c r="AK1408" s="244"/>
      <c r="AL1408" s="244"/>
      <c r="AM1408" s="244"/>
      <c r="AN1408" s="244"/>
      <c r="AO1408" s="244"/>
      <c r="AP1408" s="244"/>
      <c r="AQ1408" s="244"/>
      <c r="AR1408" s="244"/>
      <c r="AS1408" s="244"/>
    </row>
    <row r="1409" spans="2:45" s="115" customFormat="1" ht="24" customHeight="1">
      <c r="B1409" s="1817"/>
      <c r="C1409" s="254" t="s">
        <v>13246</v>
      </c>
      <c r="D1409" s="254" t="s">
        <v>25075</v>
      </c>
      <c r="E1409" s="244" t="s">
        <v>14629</v>
      </c>
      <c r="F1409" s="244" t="s">
        <v>13246</v>
      </c>
      <c r="G1409" s="228">
        <v>300</v>
      </c>
      <c r="H1409" s="244"/>
      <c r="I1409" s="244"/>
      <c r="J1409" s="254"/>
      <c r="K1409" s="244"/>
      <c r="L1409" s="244"/>
      <c r="M1409" s="244"/>
      <c r="N1409" s="244"/>
      <c r="O1409" s="244"/>
      <c r="P1409" s="244"/>
      <c r="Q1409" s="244"/>
      <c r="R1409" s="244"/>
      <c r="S1409" s="244"/>
      <c r="T1409" s="300">
        <v>2020</v>
      </c>
      <c r="U1409" s="244"/>
      <c r="V1409" s="244"/>
      <c r="W1409" s="244"/>
      <c r="X1409" s="244"/>
      <c r="Y1409" s="244"/>
      <c r="Z1409" s="244"/>
      <c r="AA1409" s="244"/>
      <c r="AB1409" s="244"/>
      <c r="AC1409" s="244"/>
      <c r="AD1409" s="244"/>
      <c r="AE1409" s="244"/>
      <c r="AF1409" s="244"/>
      <c r="AG1409" s="244"/>
      <c r="AH1409" s="244"/>
      <c r="AI1409" s="244"/>
      <c r="AJ1409" s="244"/>
      <c r="AK1409" s="244"/>
      <c r="AL1409" s="244"/>
      <c r="AM1409" s="244"/>
      <c r="AN1409" s="244"/>
      <c r="AO1409" s="244"/>
      <c r="AP1409" s="244"/>
      <c r="AQ1409" s="244"/>
      <c r="AR1409" s="244"/>
      <c r="AS1409" s="244"/>
    </row>
    <row r="1410" spans="2:45" s="115" customFormat="1" ht="24" customHeight="1">
      <c r="B1410" s="1817"/>
      <c r="C1410" s="254" t="s">
        <v>13246</v>
      </c>
      <c r="D1410" s="254" t="s">
        <v>25076</v>
      </c>
      <c r="E1410" s="244" t="s">
        <v>14630</v>
      </c>
      <c r="F1410" s="244" t="s">
        <v>13246</v>
      </c>
      <c r="G1410" s="228">
        <v>600</v>
      </c>
      <c r="H1410" s="244"/>
      <c r="I1410" s="244"/>
      <c r="J1410" s="254"/>
      <c r="K1410" s="244"/>
      <c r="L1410" s="244"/>
      <c r="M1410" s="244"/>
      <c r="N1410" s="244"/>
      <c r="O1410" s="244"/>
      <c r="P1410" s="244"/>
      <c r="Q1410" s="244"/>
      <c r="R1410" s="244"/>
      <c r="S1410" s="244"/>
      <c r="T1410" s="300">
        <v>1998</v>
      </c>
      <c r="U1410" s="244"/>
      <c r="V1410" s="244"/>
      <c r="W1410" s="244"/>
      <c r="X1410" s="244"/>
      <c r="Y1410" s="244"/>
      <c r="Z1410" s="244"/>
      <c r="AA1410" s="244"/>
      <c r="AB1410" s="244"/>
      <c r="AC1410" s="244"/>
      <c r="AD1410" s="244"/>
      <c r="AE1410" s="244"/>
      <c r="AF1410" s="244"/>
      <c r="AG1410" s="244"/>
      <c r="AH1410" s="244"/>
      <c r="AI1410" s="244"/>
      <c r="AJ1410" s="244"/>
      <c r="AK1410" s="244"/>
      <c r="AL1410" s="244"/>
      <c r="AM1410" s="244"/>
      <c r="AN1410" s="244"/>
      <c r="AO1410" s="244"/>
      <c r="AP1410" s="244"/>
      <c r="AQ1410" s="244"/>
      <c r="AR1410" s="244"/>
      <c r="AS1410" s="244"/>
    </row>
    <row r="1411" spans="2:45" s="115" customFormat="1" ht="24" customHeight="1">
      <c r="B1411" s="1817"/>
      <c r="C1411" s="254" t="s">
        <v>13246</v>
      </c>
      <c r="D1411" s="254" t="s">
        <v>25077</v>
      </c>
      <c r="E1411" s="244" t="s">
        <v>14631</v>
      </c>
      <c r="F1411" s="244" t="s">
        <v>13246</v>
      </c>
      <c r="G1411" s="228">
        <v>600</v>
      </c>
      <c r="H1411" s="244"/>
      <c r="I1411" s="244"/>
      <c r="J1411" s="244"/>
      <c r="K1411" s="244"/>
      <c r="L1411" s="244"/>
      <c r="M1411" s="244"/>
      <c r="N1411" s="244"/>
      <c r="O1411" s="244"/>
      <c r="P1411" s="244"/>
      <c r="Q1411" s="244"/>
      <c r="R1411" s="244"/>
      <c r="S1411" s="244"/>
      <c r="T1411" s="300">
        <v>1998</v>
      </c>
      <c r="U1411" s="244"/>
      <c r="V1411" s="244"/>
      <c r="W1411" s="244"/>
      <c r="X1411" s="244"/>
      <c r="Y1411" s="244"/>
      <c r="Z1411" s="244"/>
      <c r="AA1411" s="244"/>
      <c r="AB1411" s="244"/>
      <c r="AC1411" s="244"/>
      <c r="AD1411" s="244"/>
      <c r="AE1411" s="244"/>
      <c r="AF1411" s="244"/>
      <c r="AG1411" s="244"/>
      <c r="AH1411" s="244"/>
      <c r="AI1411" s="244"/>
      <c r="AJ1411" s="244"/>
      <c r="AK1411" s="244"/>
      <c r="AL1411" s="244"/>
      <c r="AM1411" s="244"/>
      <c r="AN1411" s="244"/>
      <c r="AO1411" s="244"/>
      <c r="AP1411" s="244"/>
      <c r="AQ1411" s="244"/>
      <c r="AR1411" s="244"/>
      <c r="AS1411" s="244"/>
    </row>
    <row r="1412" spans="2:45" s="115" customFormat="1" ht="24" customHeight="1">
      <c r="B1412" s="1817"/>
      <c r="C1412" s="254" t="s">
        <v>13246</v>
      </c>
      <c r="D1412" s="254" t="s">
        <v>25078</v>
      </c>
      <c r="E1412" s="244" t="s">
        <v>14632</v>
      </c>
      <c r="F1412" s="244" t="s">
        <v>13246</v>
      </c>
      <c r="G1412" s="228">
        <v>600</v>
      </c>
      <c r="H1412" s="244"/>
      <c r="I1412" s="244"/>
      <c r="J1412" s="244"/>
      <c r="K1412" s="244"/>
      <c r="L1412" s="244"/>
      <c r="M1412" s="244"/>
      <c r="N1412" s="244"/>
      <c r="O1412" s="244"/>
      <c r="P1412" s="244"/>
      <c r="Q1412" s="244"/>
      <c r="R1412" s="244"/>
      <c r="S1412" s="244"/>
      <c r="T1412" s="300">
        <v>2005</v>
      </c>
      <c r="U1412" s="244"/>
      <c r="V1412" s="244"/>
      <c r="W1412" s="244"/>
      <c r="X1412" s="244"/>
      <c r="Y1412" s="244"/>
      <c r="Z1412" s="244"/>
      <c r="AA1412" s="244"/>
      <c r="AB1412" s="244"/>
      <c r="AC1412" s="244"/>
      <c r="AD1412" s="244"/>
      <c r="AE1412" s="244"/>
      <c r="AF1412" s="244"/>
      <c r="AG1412" s="244"/>
      <c r="AH1412" s="244"/>
      <c r="AI1412" s="244"/>
      <c r="AJ1412" s="244"/>
      <c r="AK1412" s="244"/>
      <c r="AL1412" s="244"/>
      <c r="AM1412" s="244"/>
      <c r="AN1412" s="244"/>
      <c r="AO1412" s="244"/>
      <c r="AP1412" s="244"/>
      <c r="AQ1412" s="244"/>
      <c r="AR1412" s="244"/>
      <c r="AS1412" s="244"/>
    </row>
    <row r="1413" spans="2:45" s="115" customFormat="1" ht="24" customHeight="1">
      <c r="B1413" s="1817"/>
      <c r="C1413" s="254" t="s">
        <v>13246</v>
      </c>
      <c r="D1413" s="254" t="s">
        <v>14608</v>
      </c>
      <c r="E1413" s="244" t="s">
        <v>14633</v>
      </c>
      <c r="F1413" s="244" t="s">
        <v>13246</v>
      </c>
      <c r="G1413" s="228">
        <v>912</v>
      </c>
      <c r="H1413" s="244"/>
      <c r="I1413" s="244"/>
      <c r="J1413" s="244"/>
      <c r="K1413" s="244"/>
      <c r="L1413" s="244"/>
      <c r="M1413" s="244"/>
      <c r="N1413" s="244"/>
      <c r="O1413" s="244"/>
      <c r="P1413" s="244"/>
      <c r="Q1413" s="244"/>
      <c r="R1413" s="244"/>
      <c r="S1413" s="244"/>
      <c r="T1413" s="300">
        <v>2008</v>
      </c>
      <c r="U1413" s="244"/>
      <c r="V1413" s="244"/>
      <c r="W1413" s="244"/>
      <c r="X1413" s="244"/>
      <c r="Y1413" s="244"/>
      <c r="Z1413" s="244"/>
      <c r="AA1413" s="244"/>
      <c r="AB1413" s="244"/>
      <c r="AC1413" s="244"/>
      <c r="AD1413" s="244"/>
      <c r="AE1413" s="244"/>
      <c r="AF1413" s="244"/>
      <c r="AG1413" s="244"/>
      <c r="AH1413" s="244"/>
      <c r="AI1413" s="244"/>
      <c r="AJ1413" s="244"/>
      <c r="AK1413" s="244"/>
      <c r="AL1413" s="244"/>
      <c r="AM1413" s="244"/>
      <c r="AN1413" s="244"/>
      <c r="AO1413" s="244"/>
      <c r="AP1413" s="244"/>
      <c r="AQ1413" s="244"/>
      <c r="AR1413" s="244"/>
      <c r="AS1413" s="244"/>
    </row>
    <row r="1414" spans="2:45" s="115" customFormat="1" ht="24" customHeight="1">
      <c r="B1414" s="1817"/>
      <c r="C1414" s="254" t="s">
        <v>13246</v>
      </c>
      <c r="D1414" s="254" t="s">
        <v>25079</v>
      </c>
      <c r="E1414" s="244" t="s">
        <v>14634</v>
      </c>
      <c r="F1414" s="244" t="s">
        <v>13246</v>
      </c>
      <c r="G1414" s="244">
        <v>600</v>
      </c>
      <c r="H1414" s="244"/>
      <c r="I1414" s="244"/>
      <c r="J1414" s="244"/>
      <c r="K1414" s="244"/>
      <c r="L1414" s="244"/>
      <c r="M1414" s="244"/>
      <c r="N1414" s="244"/>
      <c r="O1414" s="244"/>
      <c r="P1414" s="244"/>
      <c r="Q1414" s="244"/>
      <c r="R1414" s="244"/>
      <c r="S1414" s="244"/>
      <c r="T1414" s="300">
        <v>2006</v>
      </c>
      <c r="U1414" s="244"/>
      <c r="V1414" s="244"/>
      <c r="W1414" s="244"/>
      <c r="X1414" s="244"/>
      <c r="Y1414" s="244"/>
      <c r="Z1414" s="244"/>
      <c r="AA1414" s="244"/>
      <c r="AB1414" s="244"/>
      <c r="AC1414" s="244"/>
      <c r="AD1414" s="244"/>
      <c r="AE1414" s="244"/>
      <c r="AF1414" s="244"/>
      <c r="AG1414" s="244"/>
      <c r="AH1414" s="244"/>
      <c r="AI1414" s="244"/>
      <c r="AJ1414" s="244"/>
      <c r="AK1414" s="244"/>
      <c r="AL1414" s="244"/>
      <c r="AM1414" s="244"/>
      <c r="AN1414" s="244"/>
      <c r="AO1414" s="244"/>
      <c r="AP1414" s="244"/>
      <c r="AQ1414" s="244"/>
      <c r="AR1414" s="244"/>
      <c r="AS1414" s="244"/>
    </row>
    <row r="1415" spans="2:45" s="115" customFormat="1" ht="24" customHeight="1">
      <c r="B1415" s="1817"/>
      <c r="C1415" s="254" t="s">
        <v>13246</v>
      </c>
      <c r="D1415" s="254" t="s">
        <v>25080</v>
      </c>
      <c r="E1415" s="244" t="s">
        <v>14635</v>
      </c>
      <c r="F1415" s="244" t="s">
        <v>13246</v>
      </c>
      <c r="G1415" s="244">
        <v>800</v>
      </c>
      <c r="H1415" s="244"/>
      <c r="I1415" s="244"/>
      <c r="J1415" s="254"/>
      <c r="K1415" s="244"/>
      <c r="L1415" s="244"/>
      <c r="M1415" s="244"/>
      <c r="N1415" s="244"/>
      <c r="O1415" s="244"/>
      <c r="P1415" s="244"/>
      <c r="Q1415" s="244"/>
      <c r="R1415" s="244"/>
      <c r="S1415" s="244"/>
      <c r="T1415" s="300">
        <v>2020</v>
      </c>
      <c r="U1415" s="244"/>
      <c r="V1415" s="244"/>
      <c r="W1415" s="244"/>
      <c r="X1415" s="244"/>
      <c r="Y1415" s="244"/>
      <c r="Z1415" s="244"/>
      <c r="AA1415" s="244"/>
      <c r="AB1415" s="244"/>
      <c r="AC1415" s="244"/>
      <c r="AD1415" s="244"/>
      <c r="AE1415" s="244"/>
      <c r="AF1415" s="244"/>
      <c r="AG1415" s="244"/>
      <c r="AH1415" s="244"/>
      <c r="AI1415" s="244"/>
      <c r="AJ1415" s="244"/>
      <c r="AK1415" s="244"/>
      <c r="AL1415" s="244"/>
      <c r="AM1415" s="244"/>
      <c r="AN1415" s="244"/>
      <c r="AO1415" s="244"/>
      <c r="AP1415" s="244"/>
      <c r="AQ1415" s="244"/>
      <c r="AR1415" s="244"/>
      <c r="AS1415" s="244"/>
    </row>
    <row r="1416" spans="2:45" s="115" customFormat="1" ht="24" customHeight="1">
      <c r="B1416" s="1817"/>
      <c r="C1416" s="254" t="s">
        <v>13246</v>
      </c>
      <c r="D1416" s="254" t="s">
        <v>25081</v>
      </c>
      <c r="E1416" s="244" t="s">
        <v>14636</v>
      </c>
      <c r="F1416" s="244" t="s">
        <v>13246</v>
      </c>
      <c r="G1416" s="244">
        <v>600</v>
      </c>
      <c r="H1416" s="244"/>
      <c r="I1416" s="244"/>
      <c r="J1416" s="244"/>
      <c r="K1416" s="244"/>
      <c r="L1416" s="244"/>
      <c r="M1416" s="244"/>
      <c r="N1416" s="244"/>
      <c r="O1416" s="244"/>
      <c r="P1416" s="244"/>
      <c r="Q1416" s="244"/>
      <c r="R1416" s="244"/>
      <c r="S1416" s="244"/>
      <c r="T1416" s="300">
        <v>2007</v>
      </c>
      <c r="U1416" s="244"/>
      <c r="V1416" s="244"/>
      <c r="W1416" s="244"/>
      <c r="X1416" s="244"/>
      <c r="Y1416" s="244"/>
      <c r="Z1416" s="244"/>
      <c r="AA1416" s="244"/>
      <c r="AB1416" s="244"/>
      <c r="AC1416" s="244"/>
      <c r="AD1416" s="244"/>
      <c r="AE1416" s="244"/>
      <c r="AF1416" s="244"/>
      <c r="AG1416" s="244"/>
      <c r="AH1416" s="244"/>
      <c r="AI1416" s="244"/>
      <c r="AJ1416" s="244"/>
      <c r="AK1416" s="244"/>
      <c r="AL1416" s="244"/>
      <c r="AM1416" s="244"/>
      <c r="AN1416" s="244"/>
      <c r="AO1416" s="244"/>
      <c r="AP1416" s="244"/>
      <c r="AQ1416" s="244"/>
      <c r="AR1416" s="244"/>
      <c r="AS1416" s="244"/>
    </row>
    <row r="1417" spans="2:45" s="115" customFormat="1" ht="24" customHeight="1">
      <c r="B1417" s="1817"/>
      <c r="C1417" s="254" t="s">
        <v>13246</v>
      </c>
      <c r="D1417" s="254" t="s">
        <v>25082</v>
      </c>
      <c r="E1417" s="244" t="s">
        <v>14637</v>
      </c>
      <c r="F1417" s="244" t="s">
        <v>13246</v>
      </c>
      <c r="G1417" s="244">
        <v>600</v>
      </c>
      <c r="H1417" s="244"/>
      <c r="I1417" s="244"/>
      <c r="J1417" s="244"/>
      <c r="K1417" s="244"/>
      <c r="L1417" s="244"/>
      <c r="M1417" s="244"/>
      <c r="N1417" s="244"/>
      <c r="O1417" s="244"/>
      <c r="P1417" s="244"/>
      <c r="Q1417" s="244"/>
      <c r="R1417" s="244"/>
      <c r="S1417" s="244"/>
      <c r="T1417" s="300">
        <v>2007</v>
      </c>
      <c r="U1417" s="244"/>
      <c r="V1417" s="244"/>
      <c r="W1417" s="244"/>
      <c r="X1417" s="244"/>
      <c r="Y1417" s="244"/>
      <c r="Z1417" s="244"/>
      <c r="AA1417" s="244"/>
      <c r="AB1417" s="244"/>
      <c r="AC1417" s="244"/>
      <c r="AD1417" s="244"/>
      <c r="AE1417" s="244"/>
      <c r="AF1417" s="244"/>
      <c r="AG1417" s="244"/>
      <c r="AH1417" s="244"/>
      <c r="AI1417" s="244"/>
      <c r="AJ1417" s="244"/>
      <c r="AK1417" s="244"/>
      <c r="AL1417" s="244"/>
      <c r="AM1417" s="244"/>
      <c r="AN1417" s="244"/>
      <c r="AO1417" s="244"/>
      <c r="AP1417" s="244"/>
      <c r="AQ1417" s="244"/>
      <c r="AR1417" s="244"/>
      <c r="AS1417" s="244"/>
    </row>
    <row r="1418" spans="2:45" s="115" customFormat="1" ht="24" customHeight="1">
      <c r="B1418" s="1817"/>
      <c r="C1418" s="254" t="s">
        <v>13246</v>
      </c>
      <c r="D1418" s="254" t="s">
        <v>25083</v>
      </c>
      <c r="E1418" s="244" t="s">
        <v>14638</v>
      </c>
      <c r="F1418" s="244" t="s">
        <v>13246</v>
      </c>
      <c r="G1418" s="244">
        <v>600</v>
      </c>
      <c r="H1418" s="244"/>
      <c r="I1418" s="244"/>
      <c r="J1418" s="244"/>
      <c r="K1418" s="244"/>
      <c r="L1418" s="244"/>
      <c r="M1418" s="244"/>
      <c r="N1418" s="244"/>
      <c r="O1418" s="244"/>
      <c r="P1418" s="244"/>
      <c r="Q1418" s="244"/>
      <c r="R1418" s="244"/>
      <c r="S1418" s="244"/>
      <c r="T1418" s="300">
        <v>2009</v>
      </c>
      <c r="U1418" s="244"/>
      <c r="V1418" s="244"/>
      <c r="W1418" s="244"/>
      <c r="X1418" s="244"/>
      <c r="Y1418" s="244"/>
      <c r="Z1418" s="244"/>
      <c r="AA1418" s="244"/>
      <c r="AB1418" s="244"/>
      <c r="AC1418" s="244"/>
      <c r="AD1418" s="244"/>
      <c r="AE1418" s="244"/>
      <c r="AF1418" s="244"/>
      <c r="AG1418" s="244"/>
      <c r="AH1418" s="244"/>
      <c r="AI1418" s="244"/>
      <c r="AJ1418" s="244"/>
      <c r="AK1418" s="244"/>
      <c r="AL1418" s="244"/>
      <c r="AM1418" s="244"/>
      <c r="AN1418" s="244"/>
      <c r="AO1418" s="244"/>
      <c r="AP1418" s="244"/>
      <c r="AQ1418" s="244"/>
      <c r="AR1418" s="244"/>
      <c r="AS1418" s="244"/>
    </row>
    <row r="1419" spans="2:45" s="115" customFormat="1" ht="24" customHeight="1">
      <c r="B1419" s="1817"/>
      <c r="C1419" s="254" t="s">
        <v>13246</v>
      </c>
      <c r="D1419" s="254" t="s">
        <v>25084</v>
      </c>
      <c r="E1419" s="244" t="s">
        <v>14639</v>
      </c>
      <c r="F1419" s="244" t="s">
        <v>13246</v>
      </c>
      <c r="G1419" s="244">
        <v>300</v>
      </c>
      <c r="H1419" s="244"/>
      <c r="I1419" s="244"/>
      <c r="J1419" s="254"/>
      <c r="K1419" s="244"/>
      <c r="L1419" s="244"/>
      <c r="M1419" s="244"/>
      <c r="N1419" s="244"/>
      <c r="O1419" s="244"/>
      <c r="P1419" s="244"/>
      <c r="Q1419" s="244"/>
      <c r="R1419" s="244"/>
      <c r="S1419" s="244"/>
      <c r="T1419" s="300">
        <v>2009</v>
      </c>
      <c r="U1419" s="244"/>
      <c r="V1419" s="244"/>
      <c r="W1419" s="244"/>
      <c r="X1419" s="244"/>
      <c r="Y1419" s="244"/>
      <c r="Z1419" s="244"/>
      <c r="AA1419" s="244"/>
      <c r="AB1419" s="244"/>
      <c r="AC1419" s="244"/>
      <c r="AD1419" s="244"/>
      <c r="AE1419" s="244"/>
      <c r="AF1419" s="244"/>
      <c r="AG1419" s="244"/>
      <c r="AH1419" s="244"/>
      <c r="AI1419" s="244"/>
      <c r="AJ1419" s="244"/>
      <c r="AK1419" s="244"/>
      <c r="AL1419" s="244"/>
      <c r="AM1419" s="244"/>
      <c r="AN1419" s="244"/>
      <c r="AO1419" s="244"/>
      <c r="AP1419" s="244"/>
      <c r="AQ1419" s="244"/>
      <c r="AR1419" s="244"/>
      <c r="AS1419" s="244"/>
    </row>
    <row r="1420" spans="2:45" s="115" customFormat="1" ht="24" customHeight="1">
      <c r="B1420" s="1817"/>
      <c r="C1420" s="254" t="s">
        <v>13246</v>
      </c>
      <c r="D1420" s="244" t="s">
        <v>25085</v>
      </c>
      <c r="E1420" s="244" t="s">
        <v>14640</v>
      </c>
      <c r="F1420" s="244" t="s">
        <v>13246</v>
      </c>
      <c r="G1420" s="244">
        <v>300</v>
      </c>
      <c r="H1420" s="244"/>
      <c r="I1420" s="244"/>
      <c r="J1420" s="254"/>
      <c r="K1420" s="244"/>
      <c r="L1420" s="244"/>
      <c r="M1420" s="244"/>
      <c r="N1420" s="244"/>
      <c r="O1420" s="244"/>
      <c r="P1420" s="244"/>
      <c r="Q1420" s="244"/>
      <c r="R1420" s="244"/>
      <c r="S1420" s="244"/>
      <c r="T1420" s="300">
        <v>2013</v>
      </c>
      <c r="U1420" s="244"/>
      <c r="V1420" s="244"/>
      <c r="W1420" s="244"/>
      <c r="X1420" s="244"/>
      <c r="Y1420" s="244"/>
      <c r="Z1420" s="244"/>
      <c r="AA1420" s="244"/>
      <c r="AB1420" s="244"/>
      <c r="AC1420" s="244"/>
      <c r="AD1420" s="244"/>
      <c r="AE1420" s="244"/>
      <c r="AF1420" s="244"/>
      <c r="AG1420" s="244"/>
      <c r="AH1420" s="244"/>
      <c r="AI1420" s="244"/>
      <c r="AJ1420" s="244"/>
      <c r="AK1420" s="244"/>
      <c r="AL1420" s="244"/>
      <c r="AM1420" s="244"/>
      <c r="AN1420" s="244"/>
      <c r="AO1420" s="244"/>
      <c r="AP1420" s="244"/>
      <c r="AQ1420" s="244"/>
      <c r="AR1420" s="244"/>
      <c r="AS1420" s="244"/>
    </row>
    <row r="1421" spans="2:45" s="115" customFormat="1" ht="24" customHeight="1">
      <c r="B1421" s="1817"/>
      <c r="C1421" s="254" t="s">
        <v>13246</v>
      </c>
      <c r="D1421" s="244" t="s">
        <v>25086</v>
      </c>
      <c r="E1421" s="244" t="s">
        <v>14641</v>
      </c>
      <c r="F1421" s="244" t="s">
        <v>13246</v>
      </c>
      <c r="G1421" s="244">
        <v>1000</v>
      </c>
      <c r="H1421" s="244"/>
      <c r="I1421" s="244"/>
      <c r="J1421" s="244"/>
      <c r="K1421" s="244"/>
      <c r="L1421" s="244"/>
      <c r="M1421" s="244"/>
      <c r="N1421" s="244"/>
      <c r="O1421" s="244"/>
      <c r="P1421" s="244"/>
      <c r="Q1421" s="244"/>
      <c r="R1421" s="244"/>
      <c r="S1421" s="244"/>
      <c r="T1421" s="300">
        <v>2014</v>
      </c>
      <c r="U1421" s="244"/>
      <c r="V1421" s="244"/>
      <c r="W1421" s="244"/>
      <c r="X1421" s="244"/>
      <c r="Y1421" s="244"/>
      <c r="Z1421" s="244"/>
      <c r="AA1421" s="244"/>
      <c r="AB1421" s="244"/>
      <c r="AC1421" s="244"/>
      <c r="AD1421" s="244"/>
      <c r="AE1421" s="244"/>
      <c r="AF1421" s="244"/>
      <c r="AG1421" s="244"/>
      <c r="AH1421" s="244"/>
      <c r="AI1421" s="244"/>
      <c r="AJ1421" s="244"/>
      <c r="AK1421" s="244"/>
      <c r="AL1421" s="244"/>
      <c r="AM1421" s="244"/>
      <c r="AN1421" s="244"/>
      <c r="AO1421" s="244"/>
      <c r="AP1421" s="244"/>
      <c r="AQ1421" s="244"/>
      <c r="AR1421" s="244"/>
      <c r="AS1421" s="244"/>
    </row>
    <row r="1422" spans="2:45" s="115" customFormat="1" ht="24" customHeight="1">
      <c r="B1422" s="1817"/>
      <c r="C1422" s="254" t="s">
        <v>13246</v>
      </c>
      <c r="D1422" s="254" t="s">
        <v>25087</v>
      </c>
      <c r="E1422" s="244" t="s">
        <v>14642</v>
      </c>
      <c r="F1422" s="244" t="s">
        <v>13246</v>
      </c>
      <c r="G1422" s="244">
        <v>300</v>
      </c>
      <c r="H1422" s="244"/>
      <c r="I1422" s="244"/>
      <c r="J1422" s="254"/>
      <c r="K1422" s="244"/>
      <c r="L1422" s="244"/>
      <c r="M1422" s="244"/>
      <c r="N1422" s="244"/>
      <c r="O1422" s="244"/>
      <c r="P1422" s="244"/>
      <c r="Q1422" s="244"/>
      <c r="R1422" s="244"/>
      <c r="S1422" s="244"/>
      <c r="T1422" s="300">
        <v>2018</v>
      </c>
      <c r="U1422" s="244"/>
      <c r="V1422" s="244"/>
      <c r="W1422" s="244"/>
      <c r="X1422" s="244"/>
      <c r="Y1422" s="244"/>
      <c r="Z1422" s="244"/>
      <c r="AA1422" s="244"/>
      <c r="AB1422" s="244"/>
      <c r="AC1422" s="244"/>
      <c r="AD1422" s="244"/>
      <c r="AE1422" s="244"/>
      <c r="AF1422" s="244"/>
      <c r="AG1422" s="244"/>
      <c r="AH1422" s="244"/>
      <c r="AI1422" s="244"/>
      <c r="AJ1422" s="244"/>
      <c r="AK1422" s="244"/>
      <c r="AL1422" s="244"/>
      <c r="AM1422" s="244"/>
      <c r="AN1422" s="244"/>
      <c r="AO1422" s="244"/>
      <c r="AP1422" s="244"/>
      <c r="AQ1422" s="244"/>
      <c r="AR1422" s="244"/>
      <c r="AS1422" s="244"/>
    </row>
    <row r="1423" spans="2:45" s="115" customFormat="1" ht="24" customHeight="1">
      <c r="B1423" s="1817"/>
      <c r="C1423" s="254" t="s">
        <v>13246</v>
      </c>
      <c r="D1423" s="244" t="s">
        <v>14618</v>
      </c>
      <c r="E1423" s="244" t="s">
        <v>14643</v>
      </c>
      <c r="F1423" s="244" t="s">
        <v>13246</v>
      </c>
      <c r="G1423" s="244">
        <v>300</v>
      </c>
      <c r="H1423" s="244"/>
      <c r="I1423" s="244"/>
      <c r="J1423" s="254"/>
      <c r="K1423" s="244"/>
      <c r="L1423" s="244"/>
      <c r="M1423" s="244"/>
      <c r="N1423" s="244"/>
      <c r="O1423" s="244"/>
      <c r="P1423" s="244"/>
      <c r="Q1423" s="244"/>
      <c r="R1423" s="244"/>
      <c r="S1423" s="244"/>
      <c r="T1423" s="300">
        <v>2020</v>
      </c>
      <c r="U1423" s="244"/>
      <c r="V1423" s="244"/>
      <c r="W1423" s="244"/>
      <c r="X1423" s="244"/>
      <c r="Y1423" s="244"/>
      <c r="Z1423" s="244"/>
      <c r="AA1423" s="244"/>
      <c r="AB1423" s="244"/>
      <c r="AC1423" s="244"/>
      <c r="AD1423" s="244"/>
      <c r="AE1423" s="244"/>
      <c r="AF1423" s="244"/>
      <c r="AG1423" s="244"/>
      <c r="AH1423" s="244"/>
      <c r="AI1423" s="244"/>
      <c r="AJ1423" s="244"/>
      <c r="AK1423" s="244"/>
      <c r="AL1423" s="244"/>
      <c r="AM1423" s="244"/>
      <c r="AN1423" s="244"/>
      <c r="AO1423" s="244"/>
      <c r="AP1423" s="244"/>
      <c r="AQ1423" s="244"/>
      <c r="AR1423" s="244"/>
      <c r="AS1423" s="244"/>
    </row>
    <row r="1424" spans="2:45" s="115" customFormat="1" ht="24" customHeight="1">
      <c r="B1424" s="1817"/>
      <c r="C1424" s="254" t="s">
        <v>13246</v>
      </c>
      <c r="D1424" s="244" t="s">
        <v>25088</v>
      </c>
      <c r="E1424" s="244" t="s">
        <v>14644</v>
      </c>
      <c r="F1424" s="244" t="s">
        <v>13246</v>
      </c>
      <c r="G1424" s="244">
        <v>300</v>
      </c>
      <c r="H1424" s="244"/>
      <c r="I1424" s="244"/>
      <c r="J1424" s="254"/>
      <c r="K1424" s="244"/>
      <c r="L1424" s="244"/>
      <c r="M1424" s="244"/>
      <c r="N1424" s="244"/>
      <c r="O1424" s="244"/>
      <c r="P1424" s="244"/>
      <c r="Q1424" s="244"/>
      <c r="R1424" s="244"/>
      <c r="S1424" s="244"/>
      <c r="T1424" s="300">
        <v>2018</v>
      </c>
      <c r="U1424" s="244"/>
      <c r="V1424" s="244"/>
      <c r="W1424" s="244"/>
      <c r="X1424" s="244"/>
      <c r="Y1424" s="244"/>
      <c r="Z1424" s="244"/>
      <c r="AA1424" s="244"/>
      <c r="AB1424" s="244"/>
      <c r="AC1424" s="244"/>
      <c r="AD1424" s="244"/>
      <c r="AE1424" s="244"/>
      <c r="AF1424" s="244"/>
      <c r="AG1424" s="244"/>
      <c r="AH1424" s="244"/>
      <c r="AI1424" s="244"/>
      <c r="AJ1424" s="244"/>
      <c r="AK1424" s="244"/>
      <c r="AL1424" s="244"/>
      <c r="AM1424" s="244"/>
      <c r="AN1424" s="244"/>
      <c r="AO1424" s="244"/>
      <c r="AP1424" s="244"/>
      <c r="AQ1424" s="244"/>
      <c r="AR1424" s="244"/>
      <c r="AS1424" s="244"/>
    </row>
    <row r="1425" spans="2:45" s="115" customFormat="1" ht="24" customHeight="1">
      <c r="B1425" s="1817"/>
      <c r="C1425" s="254" t="s">
        <v>13246</v>
      </c>
      <c r="D1425" s="244" t="s">
        <v>24453</v>
      </c>
      <c r="E1425" s="254" t="s">
        <v>14645</v>
      </c>
      <c r="F1425" s="254" t="s">
        <v>13257</v>
      </c>
      <c r="G1425" s="254">
        <v>50537</v>
      </c>
      <c r="H1425" s="254">
        <v>256.17</v>
      </c>
      <c r="I1425" s="254">
        <v>243.25</v>
      </c>
      <c r="J1425" s="254"/>
      <c r="K1425" s="244"/>
      <c r="L1425" s="254"/>
      <c r="M1425" s="244"/>
      <c r="N1425" s="244"/>
      <c r="O1425" s="244"/>
      <c r="P1425" s="244"/>
      <c r="Q1425" s="244"/>
      <c r="R1425" s="244"/>
      <c r="S1425" s="244"/>
      <c r="T1425" s="300">
        <v>2007</v>
      </c>
      <c r="U1425" s="244"/>
      <c r="V1425" s="244"/>
      <c r="W1425" s="244"/>
      <c r="X1425" s="244"/>
      <c r="Y1425" s="244"/>
      <c r="Z1425" s="244"/>
      <c r="AA1425" s="244"/>
      <c r="AB1425" s="244"/>
      <c r="AC1425" s="244"/>
      <c r="AD1425" s="244"/>
      <c r="AE1425" s="244"/>
      <c r="AF1425" s="244"/>
      <c r="AG1425" s="244"/>
      <c r="AH1425" s="244"/>
      <c r="AI1425" s="244"/>
      <c r="AJ1425" s="244"/>
      <c r="AK1425" s="244"/>
      <c r="AL1425" s="244"/>
      <c r="AM1425" s="244"/>
      <c r="AN1425" s="244"/>
      <c r="AO1425" s="244"/>
      <c r="AP1425" s="244"/>
      <c r="AQ1425" s="244"/>
      <c r="AR1425" s="244"/>
      <c r="AS1425" s="254" t="s">
        <v>2056</v>
      </c>
    </row>
    <row r="1426" spans="2:45" s="115" customFormat="1" ht="24" customHeight="1">
      <c r="B1426" s="1817"/>
      <c r="C1426" s="244" t="s">
        <v>13246</v>
      </c>
      <c r="D1426" s="244" t="s">
        <v>24602</v>
      </c>
      <c r="E1426" s="244" t="s">
        <v>13250</v>
      </c>
      <c r="F1426" s="254" t="s">
        <v>13257</v>
      </c>
      <c r="G1426" s="244">
        <v>2744</v>
      </c>
      <c r="H1426" s="244">
        <v>1372.73</v>
      </c>
      <c r="I1426" s="244">
        <v>1474.61</v>
      </c>
      <c r="J1426" s="244"/>
      <c r="K1426" s="244"/>
      <c r="L1426" s="244"/>
      <c r="M1426" s="244"/>
      <c r="N1426" s="244"/>
      <c r="O1426" s="244">
        <v>80</v>
      </c>
      <c r="P1426" s="244"/>
      <c r="Q1426" s="244" t="s">
        <v>12731</v>
      </c>
      <c r="R1426" s="244"/>
      <c r="S1426" s="244"/>
      <c r="T1426" s="300">
        <v>2021</v>
      </c>
      <c r="U1426" s="244"/>
      <c r="V1426" s="244"/>
      <c r="W1426" s="244"/>
      <c r="X1426" s="244"/>
      <c r="Y1426" s="244"/>
      <c r="Z1426" s="244"/>
      <c r="AA1426" s="244"/>
      <c r="AB1426" s="244"/>
      <c r="AC1426" s="244"/>
      <c r="AD1426" s="244"/>
      <c r="AE1426" s="244"/>
      <c r="AF1426" s="244"/>
      <c r="AG1426" s="244"/>
      <c r="AH1426" s="244"/>
      <c r="AI1426" s="244"/>
      <c r="AJ1426" s="244"/>
      <c r="AK1426" s="244"/>
      <c r="AL1426" s="244"/>
      <c r="AM1426" s="244"/>
      <c r="AN1426" s="244"/>
      <c r="AO1426" s="244"/>
      <c r="AP1426" s="244"/>
      <c r="AQ1426" s="244"/>
      <c r="AR1426" s="244"/>
      <c r="AS1426" s="244" t="s">
        <v>2083</v>
      </c>
    </row>
    <row r="1427" spans="2:45" s="115" customFormat="1" ht="24" customHeight="1">
      <c r="B1427" s="1817"/>
      <c r="C1427" s="254" t="s">
        <v>13336</v>
      </c>
      <c r="D1427" s="254" t="s">
        <v>14646</v>
      </c>
      <c r="E1427" s="254" t="s">
        <v>14647</v>
      </c>
      <c r="F1427" s="254" t="s">
        <v>14648</v>
      </c>
      <c r="G1427" s="254">
        <v>1875</v>
      </c>
      <c r="H1427" s="254"/>
      <c r="I1427" s="254">
        <v>1875</v>
      </c>
      <c r="J1427" s="254"/>
      <c r="K1427" s="244"/>
      <c r="L1427" s="254"/>
      <c r="M1427" s="244"/>
      <c r="N1427" s="244"/>
      <c r="O1427" s="244"/>
      <c r="P1427" s="244"/>
      <c r="Q1427" s="244"/>
      <c r="R1427" s="244"/>
      <c r="S1427" s="244"/>
      <c r="T1427" s="300">
        <v>2017</v>
      </c>
      <c r="U1427" s="244"/>
      <c r="V1427" s="244"/>
      <c r="W1427" s="244"/>
      <c r="X1427" s="244"/>
      <c r="Y1427" s="244"/>
      <c r="Z1427" s="244"/>
      <c r="AA1427" s="244"/>
      <c r="AB1427" s="244"/>
      <c r="AC1427" s="244"/>
      <c r="AD1427" s="244"/>
      <c r="AE1427" s="244"/>
      <c r="AF1427" s="244"/>
      <c r="AG1427" s="244"/>
      <c r="AH1427" s="244"/>
      <c r="AI1427" s="244"/>
      <c r="AJ1427" s="244"/>
      <c r="AK1427" s="244"/>
      <c r="AL1427" s="244"/>
      <c r="AM1427" s="244"/>
      <c r="AN1427" s="244"/>
      <c r="AO1427" s="244"/>
      <c r="AP1427" s="244"/>
      <c r="AQ1427" s="244"/>
      <c r="AR1427" s="244"/>
      <c r="AS1427" s="254"/>
    </row>
    <row r="1428" spans="2:45" s="115" customFormat="1" ht="24" customHeight="1">
      <c r="B1428" s="1817"/>
      <c r="C1428" s="254" t="s">
        <v>13336</v>
      </c>
      <c r="D1428" s="254" t="s">
        <v>14650</v>
      </c>
      <c r="E1428" s="254" t="s">
        <v>14651</v>
      </c>
      <c r="F1428" s="254" t="s">
        <v>14648</v>
      </c>
      <c r="G1428" s="254">
        <v>6000</v>
      </c>
      <c r="H1428" s="254"/>
      <c r="I1428" s="254">
        <v>6000</v>
      </c>
      <c r="J1428" s="254"/>
      <c r="K1428" s="244"/>
      <c r="L1428" s="254"/>
      <c r="M1428" s="244"/>
      <c r="N1428" s="244"/>
      <c r="O1428" s="244"/>
      <c r="P1428" s="244"/>
      <c r="Q1428" s="244"/>
      <c r="R1428" s="244"/>
      <c r="S1428" s="244"/>
      <c r="T1428" s="300">
        <v>2014</v>
      </c>
      <c r="U1428" s="244"/>
      <c r="V1428" s="244"/>
      <c r="W1428" s="244"/>
      <c r="X1428" s="244"/>
      <c r="Y1428" s="244"/>
      <c r="Z1428" s="244"/>
      <c r="AA1428" s="244"/>
      <c r="AB1428" s="244"/>
      <c r="AC1428" s="244"/>
      <c r="AD1428" s="244"/>
      <c r="AE1428" s="244"/>
      <c r="AF1428" s="244"/>
      <c r="AG1428" s="244"/>
      <c r="AH1428" s="244"/>
      <c r="AI1428" s="244"/>
      <c r="AJ1428" s="244"/>
      <c r="AK1428" s="244"/>
      <c r="AL1428" s="244"/>
      <c r="AM1428" s="244"/>
      <c r="AN1428" s="244"/>
      <c r="AO1428" s="244"/>
      <c r="AP1428" s="244"/>
      <c r="AQ1428" s="244"/>
      <c r="AR1428" s="244"/>
      <c r="AS1428" s="254"/>
    </row>
    <row r="1429" spans="2:45" s="115" customFormat="1" ht="24" customHeight="1">
      <c r="B1429" s="1817"/>
      <c r="C1429" s="244" t="s">
        <v>13336</v>
      </c>
      <c r="D1429" s="233" t="s">
        <v>14652</v>
      </c>
      <c r="E1429" s="260" t="s">
        <v>14653</v>
      </c>
      <c r="F1429" s="228" t="s">
        <v>14648</v>
      </c>
      <c r="G1429" s="228">
        <v>943</v>
      </c>
      <c r="H1429" s="228"/>
      <c r="I1429" s="228"/>
      <c r="J1429" s="244"/>
      <c r="K1429" s="244"/>
      <c r="L1429" s="233"/>
      <c r="M1429" s="244"/>
      <c r="N1429" s="244"/>
      <c r="O1429" s="244"/>
      <c r="P1429" s="244"/>
      <c r="Q1429" s="244"/>
      <c r="R1429" s="244"/>
      <c r="S1429" s="244"/>
      <c r="T1429" s="300">
        <v>2013</v>
      </c>
      <c r="U1429" s="244"/>
      <c r="V1429" s="244"/>
      <c r="W1429" s="244"/>
      <c r="X1429" s="244"/>
      <c r="Y1429" s="244"/>
      <c r="Z1429" s="244"/>
      <c r="AA1429" s="244"/>
      <c r="AB1429" s="244"/>
      <c r="AC1429" s="244"/>
      <c r="AD1429" s="244"/>
      <c r="AE1429" s="244"/>
      <c r="AF1429" s="244"/>
      <c r="AG1429" s="244"/>
      <c r="AH1429" s="244"/>
      <c r="AI1429" s="244"/>
      <c r="AJ1429" s="244"/>
      <c r="AK1429" s="244"/>
      <c r="AL1429" s="244"/>
      <c r="AM1429" s="244"/>
      <c r="AN1429" s="244"/>
      <c r="AO1429" s="244"/>
      <c r="AP1429" s="244"/>
      <c r="AQ1429" s="244"/>
      <c r="AR1429" s="244"/>
      <c r="AS1429" s="233"/>
    </row>
    <row r="1430" spans="2:45" s="115" customFormat="1" ht="24" customHeight="1">
      <c r="B1430" s="1817"/>
      <c r="C1430" s="244" t="s">
        <v>13336</v>
      </c>
      <c r="D1430" s="244" t="s">
        <v>14654</v>
      </c>
      <c r="E1430" s="244" t="s">
        <v>14655</v>
      </c>
      <c r="F1430" s="244" t="s">
        <v>14656</v>
      </c>
      <c r="G1430" s="244">
        <v>1143</v>
      </c>
      <c r="H1430" s="244"/>
      <c r="I1430" s="244"/>
      <c r="J1430" s="244"/>
      <c r="K1430" s="244"/>
      <c r="L1430" s="244"/>
      <c r="M1430" s="244"/>
      <c r="N1430" s="244"/>
      <c r="O1430" s="244"/>
      <c r="P1430" s="244"/>
      <c r="Q1430" s="244"/>
      <c r="R1430" s="244"/>
      <c r="S1430" s="244"/>
      <c r="T1430" s="300">
        <v>2020</v>
      </c>
      <c r="U1430" s="244"/>
      <c r="V1430" s="244"/>
      <c r="W1430" s="244"/>
      <c r="X1430" s="244"/>
      <c r="Y1430" s="244"/>
      <c r="Z1430" s="244"/>
      <c r="AA1430" s="244"/>
      <c r="AB1430" s="244"/>
      <c r="AC1430" s="244"/>
      <c r="AD1430" s="244"/>
      <c r="AE1430" s="244"/>
      <c r="AF1430" s="244"/>
      <c r="AG1430" s="244"/>
      <c r="AH1430" s="244"/>
      <c r="AI1430" s="244"/>
      <c r="AJ1430" s="244"/>
      <c r="AK1430" s="244"/>
      <c r="AL1430" s="244"/>
      <c r="AM1430" s="244"/>
      <c r="AN1430" s="244"/>
      <c r="AO1430" s="244"/>
      <c r="AP1430" s="244"/>
      <c r="AQ1430" s="244"/>
      <c r="AR1430" s="244"/>
      <c r="AS1430" s="244"/>
    </row>
    <row r="1431" spans="2:45" s="115" customFormat="1" ht="24" customHeight="1">
      <c r="B1431" s="1817"/>
      <c r="C1431" s="244" t="s">
        <v>13336</v>
      </c>
      <c r="D1431" s="244" t="s">
        <v>14657</v>
      </c>
      <c r="E1431" s="244" t="s">
        <v>14658</v>
      </c>
      <c r="F1431" s="244" t="s">
        <v>14648</v>
      </c>
      <c r="G1431" s="244">
        <v>350</v>
      </c>
      <c r="H1431" s="244"/>
      <c r="I1431" s="244"/>
      <c r="J1431" s="254"/>
      <c r="K1431" s="244"/>
      <c r="L1431" s="244"/>
      <c r="M1431" s="244"/>
      <c r="N1431" s="244"/>
      <c r="O1431" s="244"/>
      <c r="P1431" s="244"/>
      <c r="Q1431" s="244"/>
      <c r="R1431" s="244"/>
      <c r="S1431" s="244"/>
      <c r="T1431" s="300">
        <v>2005</v>
      </c>
      <c r="U1431" s="244"/>
      <c r="V1431" s="244"/>
      <c r="W1431" s="244"/>
      <c r="X1431" s="244"/>
      <c r="Y1431" s="244"/>
      <c r="Z1431" s="244"/>
      <c r="AA1431" s="244"/>
      <c r="AB1431" s="244"/>
      <c r="AC1431" s="244"/>
      <c r="AD1431" s="244"/>
      <c r="AE1431" s="244"/>
      <c r="AF1431" s="244"/>
      <c r="AG1431" s="244"/>
      <c r="AH1431" s="244"/>
      <c r="AI1431" s="244"/>
      <c r="AJ1431" s="244"/>
      <c r="AK1431" s="244"/>
      <c r="AL1431" s="244"/>
      <c r="AM1431" s="244"/>
      <c r="AN1431" s="244"/>
      <c r="AO1431" s="244"/>
      <c r="AP1431" s="244"/>
      <c r="AQ1431" s="244"/>
      <c r="AR1431" s="244"/>
      <c r="AS1431" s="244"/>
    </row>
    <row r="1432" spans="2:45" s="115" customFormat="1" ht="24" customHeight="1">
      <c r="B1432" s="1817"/>
      <c r="C1432" s="244" t="s">
        <v>13336</v>
      </c>
      <c r="D1432" s="233" t="s">
        <v>14659</v>
      </c>
      <c r="E1432" s="260" t="s">
        <v>14660</v>
      </c>
      <c r="F1432" s="228" t="s">
        <v>14648</v>
      </c>
      <c r="G1432" s="228">
        <v>334</v>
      </c>
      <c r="H1432" s="228"/>
      <c r="I1432" s="228"/>
      <c r="J1432" s="254"/>
      <c r="K1432" s="244"/>
      <c r="L1432" s="233"/>
      <c r="M1432" s="244"/>
      <c r="N1432" s="244"/>
      <c r="O1432" s="244"/>
      <c r="P1432" s="244"/>
      <c r="Q1432" s="244"/>
      <c r="R1432" s="244"/>
      <c r="S1432" s="244"/>
      <c r="T1432" s="300">
        <v>2003</v>
      </c>
      <c r="U1432" s="244"/>
      <c r="V1432" s="244"/>
      <c r="W1432" s="244"/>
      <c r="X1432" s="244"/>
      <c r="Y1432" s="244"/>
      <c r="Z1432" s="244"/>
      <c r="AA1432" s="244"/>
      <c r="AB1432" s="244"/>
      <c r="AC1432" s="244"/>
      <c r="AD1432" s="244"/>
      <c r="AE1432" s="244"/>
      <c r="AF1432" s="244"/>
      <c r="AG1432" s="244"/>
      <c r="AH1432" s="244"/>
      <c r="AI1432" s="244"/>
      <c r="AJ1432" s="244"/>
      <c r="AK1432" s="244"/>
      <c r="AL1432" s="244"/>
      <c r="AM1432" s="244"/>
      <c r="AN1432" s="244"/>
      <c r="AO1432" s="244"/>
      <c r="AP1432" s="244"/>
      <c r="AQ1432" s="244"/>
      <c r="AR1432" s="244"/>
      <c r="AS1432" s="254" t="s">
        <v>6986</v>
      </c>
    </row>
    <row r="1433" spans="2:45" s="115" customFormat="1" ht="24" customHeight="1">
      <c r="B1433" s="1817"/>
      <c r="C1433" s="244" t="s">
        <v>13336</v>
      </c>
      <c r="D1433" s="244" t="s">
        <v>14661</v>
      </c>
      <c r="E1433" s="244" t="s">
        <v>14662</v>
      </c>
      <c r="F1433" s="244" t="s">
        <v>14648</v>
      </c>
      <c r="G1433" s="244">
        <v>1154</v>
      </c>
      <c r="H1433" s="244"/>
      <c r="I1433" s="244"/>
      <c r="J1433" s="244"/>
      <c r="K1433" s="244"/>
      <c r="L1433" s="244"/>
      <c r="M1433" s="244"/>
      <c r="N1433" s="244"/>
      <c r="O1433" s="244"/>
      <c r="P1433" s="244"/>
      <c r="Q1433" s="244"/>
      <c r="R1433" s="244"/>
      <c r="S1433" s="244"/>
      <c r="T1433" s="300">
        <v>2015</v>
      </c>
      <c r="U1433" s="244"/>
      <c r="V1433" s="244"/>
      <c r="W1433" s="244"/>
      <c r="X1433" s="244"/>
      <c r="Y1433" s="244"/>
      <c r="Z1433" s="244"/>
      <c r="AA1433" s="244"/>
      <c r="AB1433" s="244"/>
      <c r="AC1433" s="244"/>
      <c r="AD1433" s="244"/>
      <c r="AE1433" s="244"/>
      <c r="AF1433" s="244"/>
      <c r="AG1433" s="244"/>
      <c r="AH1433" s="244"/>
      <c r="AI1433" s="244"/>
      <c r="AJ1433" s="244"/>
      <c r="AK1433" s="244"/>
      <c r="AL1433" s="244"/>
      <c r="AM1433" s="244"/>
      <c r="AN1433" s="244"/>
      <c r="AO1433" s="244"/>
      <c r="AP1433" s="244"/>
      <c r="AQ1433" s="244"/>
      <c r="AR1433" s="244"/>
      <c r="AS1433" s="244"/>
    </row>
    <row r="1434" spans="2:45" s="115" customFormat="1" ht="24" customHeight="1">
      <c r="B1434" s="1817"/>
      <c r="C1434" s="244" t="s">
        <v>13336</v>
      </c>
      <c r="D1434" s="244" t="s">
        <v>14663</v>
      </c>
      <c r="E1434" s="244" t="s">
        <v>14664</v>
      </c>
      <c r="F1434" s="244" t="s">
        <v>14656</v>
      </c>
      <c r="G1434" s="244">
        <v>1785</v>
      </c>
      <c r="H1434" s="244"/>
      <c r="I1434" s="244"/>
      <c r="J1434" s="244"/>
      <c r="K1434" s="244"/>
      <c r="L1434" s="244"/>
      <c r="M1434" s="244"/>
      <c r="N1434" s="244"/>
      <c r="O1434" s="244"/>
      <c r="P1434" s="244"/>
      <c r="Q1434" s="244"/>
      <c r="R1434" s="244"/>
      <c r="S1434" s="244"/>
      <c r="T1434" s="300">
        <v>2016</v>
      </c>
      <c r="U1434" s="244"/>
      <c r="V1434" s="244"/>
      <c r="W1434" s="244"/>
      <c r="X1434" s="244"/>
      <c r="Y1434" s="244"/>
      <c r="Z1434" s="244"/>
      <c r="AA1434" s="244"/>
      <c r="AB1434" s="244"/>
      <c r="AC1434" s="244"/>
      <c r="AD1434" s="244"/>
      <c r="AE1434" s="244"/>
      <c r="AF1434" s="244"/>
      <c r="AG1434" s="244"/>
      <c r="AH1434" s="244"/>
      <c r="AI1434" s="244"/>
      <c r="AJ1434" s="244"/>
      <c r="AK1434" s="244"/>
      <c r="AL1434" s="244"/>
      <c r="AM1434" s="244"/>
      <c r="AN1434" s="244"/>
      <c r="AO1434" s="244"/>
      <c r="AP1434" s="244"/>
      <c r="AQ1434" s="244"/>
      <c r="AR1434" s="244"/>
      <c r="AS1434" s="244"/>
    </row>
    <row r="1435" spans="2:45" s="115" customFormat="1" ht="24" customHeight="1">
      <c r="B1435" s="1817"/>
      <c r="C1435" s="244" t="s">
        <v>13336</v>
      </c>
      <c r="D1435" s="233" t="s">
        <v>14665</v>
      </c>
      <c r="E1435" s="260" t="s">
        <v>14666</v>
      </c>
      <c r="F1435" s="228" t="s">
        <v>14656</v>
      </c>
      <c r="G1435" s="228">
        <v>499</v>
      </c>
      <c r="H1435" s="228"/>
      <c r="I1435" s="228"/>
      <c r="J1435" s="254"/>
      <c r="K1435" s="244"/>
      <c r="L1435" s="233"/>
      <c r="M1435" s="244"/>
      <c r="N1435" s="244"/>
      <c r="O1435" s="244"/>
      <c r="P1435" s="244"/>
      <c r="Q1435" s="244"/>
      <c r="R1435" s="244"/>
      <c r="S1435" s="244"/>
      <c r="T1435" s="300">
        <v>2014</v>
      </c>
      <c r="U1435" s="244"/>
      <c r="V1435" s="244"/>
      <c r="W1435" s="244"/>
      <c r="X1435" s="244"/>
      <c r="Y1435" s="244"/>
      <c r="Z1435" s="244"/>
      <c r="AA1435" s="244"/>
      <c r="AB1435" s="244"/>
      <c r="AC1435" s="244"/>
      <c r="AD1435" s="244"/>
      <c r="AE1435" s="244"/>
      <c r="AF1435" s="244"/>
      <c r="AG1435" s="244"/>
      <c r="AH1435" s="244"/>
      <c r="AI1435" s="244"/>
      <c r="AJ1435" s="244"/>
      <c r="AK1435" s="244"/>
      <c r="AL1435" s="244"/>
      <c r="AM1435" s="244"/>
      <c r="AN1435" s="244"/>
      <c r="AO1435" s="244"/>
      <c r="AP1435" s="244"/>
      <c r="AQ1435" s="244"/>
      <c r="AR1435" s="244"/>
      <c r="AS1435" s="233"/>
    </row>
    <row r="1436" spans="2:45" s="115" customFormat="1" ht="24" customHeight="1">
      <c r="B1436" s="1817"/>
      <c r="C1436" s="244" t="s">
        <v>13336</v>
      </c>
      <c r="D1436" s="244" t="s">
        <v>14667</v>
      </c>
      <c r="E1436" s="244" t="s">
        <v>14668</v>
      </c>
      <c r="F1436" s="244" t="s">
        <v>14669</v>
      </c>
      <c r="G1436" s="244">
        <v>1486</v>
      </c>
      <c r="H1436" s="244"/>
      <c r="I1436" s="244"/>
      <c r="J1436" s="244"/>
      <c r="K1436" s="244"/>
      <c r="L1436" s="244"/>
      <c r="M1436" s="244"/>
      <c r="N1436" s="244"/>
      <c r="O1436" s="244"/>
      <c r="P1436" s="244"/>
      <c r="Q1436" s="244"/>
      <c r="R1436" s="244"/>
      <c r="S1436" s="244"/>
      <c r="T1436" s="300">
        <v>2004</v>
      </c>
      <c r="U1436" s="244"/>
      <c r="V1436" s="244"/>
      <c r="W1436" s="244"/>
      <c r="X1436" s="244"/>
      <c r="Y1436" s="244"/>
      <c r="Z1436" s="244"/>
      <c r="AA1436" s="244"/>
      <c r="AB1436" s="244"/>
      <c r="AC1436" s="244"/>
      <c r="AD1436" s="244"/>
      <c r="AE1436" s="244"/>
      <c r="AF1436" s="244"/>
      <c r="AG1436" s="244"/>
      <c r="AH1436" s="244"/>
      <c r="AI1436" s="244"/>
      <c r="AJ1436" s="244"/>
      <c r="AK1436" s="244"/>
      <c r="AL1436" s="244"/>
      <c r="AM1436" s="244"/>
      <c r="AN1436" s="244"/>
      <c r="AO1436" s="244"/>
      <c r="AP1436" s="244"/>
      <c r="AQ1436" s="244"/>
      <c r="AR1436" s="244"/>
      <c r="AS1436" s="244"/>
    </row>
    <row r="1437" spans="2:45" s="115" customFormat="1" ht="24" customHeight="1">
      <c r="B1437" s="1817"/>
      <c r="C1437" s="244" t="s">
        <v>13336</v>
      </c>
      <c r="D1437" s="233" t="s">
        <v>14670</v>
      </c>
      <c r="E1437" s="260" t="s">
        <v>14671</v>
      </c>
      <c r="F1437" s="228" t="s">
        <v>13336</v>
      </c>
      <c r="G1437" s="228">
        <v>598</v>
      </c>
      <c r="H1437" s="228"/>
      <c r="I1437" s="228"/>
      <c r="J1437" s="254"/>
      <c r="K1437" s="244"/>
      <c r="L1437" s="233"/>
      <c r="M1437" s="244"/>
      <c r="N1437" s="244"/>
      <c r="O1437" s="244"/>
      <c r="P1437" s="244"/>
      <c r="Q1437" s="244"/>
      <c r="R1437" s="244"/>
      <c r="S1437" s="244"/>
      <c r="T1437" s="300">
        <v>2022</v>
      </c>
      <c r="U1437" s="244"/>
      <c r="V1437" s="244"/>
      <c r="W1437" s="244"/>
      <c r="X1437" s="244"/>
      <c r="Y1437" s="244"/>
      <c r="Z1437" s="244"/>
      <c r="AA1437" s="244"/>
      <c r="AB1437" s="244"/>
      <c r="AC1437" s="244"/>
      <c r="AD1437" s="244"/>
      <c r="AE1437" s="244"/>
      <c r="AF1437" s="244"/>
      <c r="AG1437" s="244"/>
      <c r="AH1437" s="244"/>
      <c r="AI1437" s="244"/>
      <c r="AJ1437" s="244"/>
      <c r="AK1437" s="244"/>
      <c r="AL1437" s="244"/>
      <c r="AM1437" s="244"/>
      <c r="AN1437" s="244"/>
      <c r="AO1437" s="244"/>
      <c r="AP1437" s="244"/>
      <c r="AQ1437" s="244"/>
      <c r="AR1437" s="244"/>
      <c r="AS1437" s="233"/>
    </row>
    <row r="1438" spans="2:45" s="115" customFormat="1" ht="24" customHeight="1">
      <c r="B1438" s="1817"/>
      <c r="C1438" s="254" t="s">
        <v>13336</v>
      </c>
      <c r="D1438" s="244" t="s">
        <v>24350</v>
      </c>
      <c r="E1438" s="254" t="s">
        <v>14672</v>
      </c>
      <c r="F1438" s="254" t="s">
        <v>14673</v>
      </c>
      <c r="G1438" s="254">
        <v>467</v>
      </c>
      <c r="H1438" s="254"/>
      <c r="I1438" s="254">
        <v>467</v>
      </c>
      <c r="J1438" s="254"/>
      <c r="K1438" s="244"/>
      <c r="L1438" s="254"/>
      <c r="M1438" s="244"/>
      <c r="N1438" s="244"/>
      <c r="O1438" s="244"/>
      <c r="P1438" s="244"/>
      <c r="Q1438" s="244"/>
      <c r="R1438" s="244"/>
      <c r="S1438" s="244"/>
      <c r="T1438" s="300">
        <v>2020</v>
      </c>
      <c r="U1438" s="244"/>
      <c r="V1438" s="244"/>
      <c r="W1438" s="244"/>
      <c r="X1438" s="244"/>
      <c r="Y1438" s="244"/>
      <c r="Z1438" s="244"/>
      <c r="AA1438" s="244"/>
      <c r="AB1438" s="244"/>
      <c r="AC1438" s="244"/>
      <c r="AD1438" s="244"/>
      <c r="AE1438" s="244"/>
      <c r="AF1438" s="244"/>
      <c r="AG1438" s="244"/>
      <c r="AH1438" s="244"/>
      <c r="AI1438" s="244"/>
      <c r="AJ1438" s="244"/>
      <c r="AK1438" s="244"/>
      <c r="AL1438" s="244"/>
      <c r="AM1438" s="244"/>
      <c r="AN1438" s="244"/>
      <c r="AO1438" s="244"/>
      <c r="AP1438" s="244"/>
      <c r="AQ1438" s="244"/>
      <c r="AR1438" s="244"/>
      <c r="AS1438" s="254"/>
    </row>
    <row r="1439" spans="2:45" s="115" customFormat="1" ht="24" customHeight="1">
      <c r="B1439" s="1817"/>
      <c r="C1439" s="254" t="s">
        <v>1874</v>
      </c>
      <c r="D1439" s="244" t="s">
        <v>25089</v>
      </c>
      <c r="E1439" s="254" t="s">
        <v>10011</v>
      </c>
      <c r="F1439" s="254" t="s">
        <v>1874</v>
      </c>
      <c r="G1439" s="254">
        <v>4961</v>
      </c>
      <c r="H1439" s="254">
        <v>438.64</v>
      </c>
      <c r="I1439" s="254">
        <v>961</v>
      </c>
      <c r="J1439" s="254"/>
      <c r="K1439" s="254"/>
      <c r="L1439" s="254"/>
      <c r="M1439" s="254"/>
      <c r="N1439" s="254"/>
      <c r="O1439" s="254"/>
      <c r="P1439" s="254"/>
      <c r="Q1439" s="254"/>
      <c r="R1439" s="244"/>
      <c r="S1439" s="254"/>
      <c r="T1439" s="300">
        <v>2012</v>
      </c>
      <c r="U1439" s="244">
        <v>2615</v>
      </c>
      <c r="V1439" s="244">
        <v>124</v>
      </c>
      <c r="W1439" s="244">
        <v>56</v>
      </c>
      <c r="X1439" s="244"/>
      <c r="Y1439" s="244"/>
      <c r="Z1439" s="254"/>
      <c r="AA1439" s="243">
        <v>2016</v>
      </c>
      <c r="AB1439" s="243">
        <v>2021</v>
      </c>
      <c r="AC1439" s="244"/>
      <c r="AD1439" s="244"/>
      <c r="AE1439" s="244"/>
      <c r="AF1439" s="244"/>
      <c r="AG1439" s="244"/>
      <c r="AH1439" s="244"/>
      <c r="AI1439" s="244"/>
      <c r="AJ1439" s="244"/>
      <c r="AK1439" s="244"/>
      <c r="AL1439" s="244"/>
      <c r="AM1439" s="244"/>
      <c r="AN1439" s="244"/>
      <c r="AO1439" s="244"/>
      <c r="AP1439" s="244"/>
      <c r="AQ1439" s="244"/>
      <c r="AR1439" s="244"/>
      <c r="AS1439" s="254" t="s">
        <v>26380</v>
      </c>
    </row>
    <row r="1440" spans="2:45" s="115" customFormat="1" ht="24" customHeight="1">
      <c r="B1440" s="1817"/>
      <c r="C1440" s="2225" t="s">
        <v>14247</v>
      </c>
      <c r="D1440" s="1938" t="s">
        <v>14674</v>
      </c>
      <c r="E1440" s="2225" t="s">
        <v>25090</v>
      </c>
      <c r="F1440" s="2225" t="s">
        <v>1874</v>
      </c>
      <c r="G1440" s="254">
        <v>4700</v>
      </c>
      <c r="H1440" s="254"/>
      <c r="I1440" s="254"/>
      <c r="J1440" s="254">
        <v>6</v>
      </c>
      <c r="K1440" s="244">
        <v>15</v>
      </c>
      <c r="L1440" s="254"/>
      <c r="M1440" s="244"/>
      <c r="N1440" s="244"/>
      <c r="O1440" s="244"/>
      <c r="P1440" s="244"/>
      <c r="Q1440" s="244"/>
      <c r="R1440" s="244"/>
      <c r="S1440" s="244"/>
      <c r="T1440" s="300">
        <v>2010</v>
      </c>
      <c r="U1440" s="244"/>
      <c r="V1440" s="244">
        <v>216</v>
      </c>
      <c r="W1440" s="244"/>
      <c r="X1440" s="244"/>
      <c r="Y1440" s="244"/>
      <c r="Z1440" s="244"/>
      <c r="AA1440" s="243">
        <v>2024</v>
      </c>
      <c r="AB1440" s="243"/>
      <c r="AC1440" s="244"/>
      <c r="AD1440" s="244"/>
      <c r="AE1440" s="244">
        <v>4</v>
      </c>
      <c r="AF1440" s="244"/>
      <c r="AG1440" s="244">
        <v>110</v>
      </c>
      <c r="AH1440" s="244"/>
      <c r="AI1440" s="244"/>
      <c r="AJ1440" s="244"/>
      <c r="AK1440" s="244"/>
      <c r="AL1440" s="244"/>
      <c r="AM1440" s="244"/>
      <c r="AN1440" s="244"/>
      <c r="AO1440" s="244"/>
      <c r="AP1440" s="244"/>
      <c r="AQ1440" s="244"/>
      <c r="AR1440" s="244"/>
      <c r="AS1440" s="2225" t="s">
        <v>25091</v>
      </c>
    </row>
    <row r="1441" spans="2:45" s="115" customFormat="1" ht="24" customHeight="1">
      <c r="B1441" s="1817"/>
      <c r="C1441" s="2225"/>
      <c r="D1441" s="1938"/>
      <c r="E1441" s="2225"/>
      <c r="F1441" s="2225"/>
      <c r="G1441" s="254">
        <v>5800</v>
      </c>
      <c r="H1441" s="254"/>
      <c r="I1441" s="254"/>
      <c r="J1441" s="254"/>
      <c r="K1441" s="244"/>
      <c r="L1441" s="254"/>
      <c r="M1441" s="244"/>
      <c r="N1441" s="244"/>
      <c r="O1441" s="244"/>
      <c r="P1441" s="244"/>
      <c r="Q1441" s="244"/>
      <c r="R1441" s="244"/>
      <c r="S1441" s="244"/>
      <c r="T1441" s="300">
        <v>2024</v>
      </c>
      <c r="U1441" s="244">
        <f>180+432</f>
        <v>612</v>
      </c>
      <c r="V1441" s="244"/>
      <c r="W1441" s="244"/>
      <c r="X1441" s="244"/>
      <c r="Y1441" s="244"/>
      <c r="Z1441" s="244"/>
      <c r="AA1441" s="243"/>
      <c r="AB1441" s="243"/>
      <c r="AC1441" s="244"/>
      <c r="AD1441" s="244"/>
      <c r="AE1441" s="244"/>
      <c r="AF1441" s="244"/>
      <c r="AG1441" s="244"/>
      <c r="AH1441" s="244"/>
      <c r="AI1441" s="244"/>
      <c r="AJ1441" s="244"/>
      <c r="AK1441" s="244"/>
      <c r="AL1441" s="244"/>
      <c r="AM1441" s="244"/>
      <c r="AN1441" s="244"/>
      <c r="AO1441" s="244"/>
      <c r="AP1441" s="244"/>
      <c r="AQ1441" s="244"/>
      <c r="AR1441" s="244"/>
      <c r="AS1441" s="2225"/>
    </row>
    <row r="1442" spans="2:45" s="115" customFormat="1" ht="24" customHeight="1">
      <c r="B1442" s="1817"/>
      <c r="C1442" s="254" t="s">
        <v>14247</v>
      </c>
      <c r="D1442" s="244" t="s">
        <v>14675</v>
      </c>
      <c r="E1442" s="254" t="s">
        <v>14676</v>
      </c>
      <c r="F1442" s="254" t="s">
        <v>1874</v>
      </c>
      <c r="G1442" s="254">
        <v>576</v>
      </c>
      <c r="H1442" s="254"/>
      <c r="I1442" s="254"/>
      <c r="J1442" s="254"/>
      <c r="K1442" s="244"/>
      <c r="L1442" s="254"/>
      <c r="M1442" s="244"/>
      <c r="N1442" s="244"/>
      <c r="O1442" s="244"/>
      <c r="P1442" s="244"/>
      <c r="Q1442" s="244"/>
      <c r="R1442" s="244"/>
      <c r="S1442" s="244"/>
      <c r="T1442" s="300">
        <v>2014</v>
      </c>
      <c r="U1442" s="244"/>
      <c r="V1442" s="244">
        <v>48</v>
      </c>
      <c r="W1442" s="244"/>
      <c r="X1442" s="244"/>
      <c r="Y1442" s="244"/>
      <c r="Z1442" s="244"/>
      <c r="AA1442" s="243">
        <v>2023</v>
      </c>
      <c r="AB1442" s="243"/>
      <c r="AC1442" s="244"/>
      <c r="AD1442" s="244"/>
      <c r="AE1442" s="244">
        <v>4</v>
      </c>
      <c r="AF1442" s="244"/>
      <c r="AG1442" s="244"/>
      <c r="AH1442" s="244"/>
      <c r="AI1442" s="244"/>
      <c r="AJ1442" s="244"/>
      <c r="AK1442" s="244"/>
      <c r="AL1442" s="244"/>
      <c r="AM1442" s="244"/>
      <c r="AN1442" s="244"/>
      <c r="AO1442" s="244"/>
      <c r="AP1442" s="244"/>
      <c r="AQ1442" s="244"/>
      <c r="AR1442" s="244"/>
      <c r="AS1442" s="254"/>
    </row>
    <row r="1443" spans="2:45" s="115" customFormat="1" ht="24" customHeight="1">
      <c r="B1443" s="1817"/>
      <c r="C1443" s="254" t="s">
        <v>14247</v>
      </c>
      <c r="D1443" s="244" t="s">
        <v>24862</v>
      </c>
      <c r="E1443" s="254" t="s">
        <v>26381</v>
      </c>
      <c r="F1443" s="254" t="s">
        <v>1874</v>
      </c>
      <c r="G1443" s="254">
        <v>9835</v>
      </c>
      <c r="H1443" s="254"/>
      <c r="I1443" s="254"/>
      <c r="J1443" s="254"/>
      <c r="K1443" s="244"/>
      <c r="L1443" s="254"/>
      <c r="M1443" s="244"/>
      <c r="N1443" s="244"/>
      <c r="O1443" s="244"/>
      <c r="P1443" s="244"/>
      <c r="Q1443" s="244"/>
      <c r="R1443" s="244"/>
      <c r="S1443" s="244"/>
      <c r="T1443" s="300">
        <v>2021</v>
      </c>
      <c r="U1443" s="244"/>
      <c r="V1443" s="244"/>
      <c r="W1443" s="244"/>
      <c r="X1443" s="244"/>
      <c r="Y1443" s="244"/>
      <c r="Z1443" s="244"/>
      <c r="AA1443" s="243"/>
      <c r="AB1443" s="243"/>
      <c r="AC1443" s="244"/>
      <c r="AD1443" s="244"/>
      <c r="AE1443" s="244"/>
      <c r="AF1443" s="244"/>
      <c r="AG1443" s="244"/>
      <c r="AH1443" s="244"/>
      <c r="AI1443" s="244"/>
      <c r="AJ1443" s="244"/>
      <c r="AK1443" s="244"/>
      <c r="AL1443" s="244"/>
      <c r="AM1443" s="244"/>
      <c r="AN1443" s="244"/>
      <c r="AO1443" s="244"/>
      <c r="AP1443" s="244"/>
      <c r="AQ1443" s="244"/>
      <c r="AR1443" s="244"/>
      <c r="AS1443" s="254" t="s">
        <v>13708</v>
      </c>
    </row>
    <row r="1444" spans="2:45" s="115" customFormat="1" ht="24" customHeight="1">
      <c r="B1444" s="1817"/>
      <c r="C1444" s="244" t="s">
        <v>14247</v>
      </c>
      <c r="D1444" s="244" t="s">
        <v>24862</v>
      </c>
      <c r="E1444" s="254" t="s">
        <v>25092</v>
      </c>
      <c r="F1444" s="254" t="s">
        <v>1874</v>
      </c>
      <c r="G1444" s="254">
        <v>6817</v>
      </c>
      <c r="H1444" s="254"/>
      <c r="I1444" s="254"/>
      <c r="J1444" s="254">
        <v>15</v>
      </c>
      <c r="K1444" s="244">
        <v>20</v>
      </c>
      <c r="L1444" s="254"/>
      <c r="M1444" s="244"/>
      <c r="N1444" s="244"/>
      <c r="O1444" s="244"/>
      <c r="P1444" s="244"/>
      <c r="Q1444" s="244"/>
      <c r="R1444" s="244"/>
      <c r="S1444" s="244"/>
      <c r="T1444" s="300">
        <v>2002</v>
      </c>
      <c r="U1444" s="244"/>
      <c r="V1444" s="244">
        <v>211</v>
      </c>
      <c r="W1444" s="244">
        <v>137</v>
      </c>
      <c r="X1444" s="244"/>
      <c r="Y1444" s="244"/>
      <c r="Z1444" s="244"/>
      <c r="AA1444" s="243">
        <v>2017</v>
      </c>
      <c r="AB1444" s="243">
        <v>2021</v>
      </c>
      <c r="AC1444" s="244"/>
      <c r="AD1444" s="244"/>
      <c r="AE1444" s="244"/>
      <c r="AF1444" s="244"/>
      <c r="AG1444" s="244"/>
      <c r="AH1444" s="244"/>
      <c r="AI1444" s="244"/>
      <c r="AJ1444" s="244"/>
      <c r="AK1444" s="244"/>
      <c r="AL1444" s="244"/>
      <c r="AM1444" s="244"/>
      <c r="AN1444" s="244"/>
      <c r="AO1444" s="244"/>
      <c r="AP1444" s="244"/>
      <c r="AQ1444" s="244"/>
      <c r="AR1444" s="244"/>
      <c r="AS1444" s="254" t="s">
        <v>13708</v>
      </c>
    </row>
    <row r="1445" spans="2:45" s="115" customFormat="1" ht="24" customHeight="1">
      <c r="B1445" s="1817"/>
      <c r="C1445" s="244" t="s">
        <v>14247</v>
      </c>
      <c r="D1445" s="244" t="s">
        <v>14674</v>
      </c>
      <c r="E1445" s="244" t="s">
        <v>25093</v>
      </c>
      <c r="F1445" s="244" t="s">
        <v>1874</v>
      </c>
      <c r="G1445" s="244">
        <v>1200</v>
      </c>
      <c r="H1445" s="244"/>
      <c r="I1445" s="244"/>
      <c r="J1445" s="254">
        <v>15</v>
      </c>
      <c r="K1445" s="244">
        <v>20</v>
      </c>
      <c r="L1445" s="244"/>
      <c r="M1445" s="244"/>
      <c r="N1445" s="244"/>
      <c r="O1445" s="244"/>
      <c r="P1445" s="244"/>
      <c r="Q1445" s="244"/>
      <c r="R1445" s="244"/>
      <c r="S1445" s="244"/>
      <c r="T1445" s="300">
        <v>2010</v>
      </c>
      <c r="U1445" s="244"/>
      <c r="V1445" s="244">
        <v>30</v>
      </c>
      <c r="W1445" s="244"/>
      <c r="X1445" s="244"/>
      <c r="Y1445" s="244"/>
      <c r="Z1445" s="244"/>
      <c r="AA1445" s="243"/>
      <c r="AB1445" s="243"/>
      <c r="AC1445" s="244"/>
      <c r="AD1445" s="244"/>
      <c r="AE1445" s="244"/>
      <c r="AF1445" s="244"/>
      <c r="AG1445" s="244"/>
      <c r="AH1445" s="244"/>
      <c r="AI1445" s="244"/>
      <c r="AJ1445" s="244"/>
      <c r="AK1445" s="244"/>
      <c r="AL1445" s="244"/>
      <c r="AM1445" s="244"/>
      <c r="AN1445" s="244"/>
      <c r="AO1445" s="244"/>
      <c r="AP1445" s="244"/>
      <c r="AQ1445" s="244"/>
      <c r="AR1445" s="244"/>
      <c r="AS1445" s="254" t="s">
        <v>13708</v>
      </c>
    </row>
    <row r="1446" spans="2:45" s="115" customFormat="1" ht="24" customHeight="1">
      <c r="B1446" s="1817"/>
      <c r="C1446" s="244" t="s">
        <v>14247</v>
      </c>
      <c r="D1446" s="244" t="s">
        <v>25094</v>
      </c>
      <c r="E1446" s="244" t="s">
        <v>14679</v>
      </c>
      <c r="F1446" s="244" t="s">
        <v>1874</v>
      </c>
      <c r="G1446" s="244">
        <v>525</v>
      </c>
      <c r="H1446" s="244"/>
      <c r="I1446" s="244"/>
      <c r="J1446" s="254">
        <v>15</v>
      </c>
      <c r="K1446" s="244">
        <v>20</v>
      </c>
      <c r="L1446" s="244"/>
      <c r="M1446" s="244"/>
      <c r="N1446" s="244"/>
      <c r="O1446" s="244"/>
      <c r="P1446" s="244"/>
      <c r="Q1446" s="244"/>
      <c r="R1446" s="244"/>
      <c r="S1446" s="244"/>
      <c r="T1446" s="300">
        <v>2021</v>
      </c>
      <c r="U1446" s="244">
        <v>39</v>
      </c>
      <c r="V1446" s="244"/>
      <c r="W1446" s="244"/>
      <c r="X1446" s="244"/>
      <c r="Y1446" s="244"/>
      <c r="Z1446" s="244"/>
      <c r="AA1446" s="243"/>
      <c r="AB1446" s="243"/>
      <c r="AC1446" s="244"/>
      <c r="AD1446" s="244"/>
      <c r="AE1446" s="244"/>
      <c r="AF1446" s="244"/>
      <c r="AG1446" s="244"/>
      <c r="AH1446" s="244"/>
      <c r="AI1446" s="244"/>
      <c r="AJ1446" s="244"/>
      <c r="AK1446" s="244"/>
      <c r="AL1446" s="244"/>
      <c r="AM1446" s="244"/>
      <c r="AN1446" s="244"/>
      <c r="AO1446" s="244"/>
      <c r="AP1446" s="244"/>
      <c r="AQ1446" s="244"/>
      <c r="AR1446" s="244"/>
      <c r="AS1446" s="244"/>
    </row>
    <row r="1447" spans="2:45" s="115" customFormat="1" ht="24" customHeight="1">
      <c r="B1447" s="1817"/>
      <c r="C1447" s="244" t="s">
        <v>14247</v>
      </c>
      <c r="D1447" s="254" t="s">
        <v>25095</v>
      </c>
      <c r="E1447" s="244" t="s">
        <v>14680</v>
      </c>
      <c r="F1447" s="244" t="s">
        <v>1874</v>
      </c>
      <c r="G1447" s="244">
        <f>22*17</f>
        <v>374</v>
      </c>
      <c r="H1447" s="244"/>
      <c r="I1447" s="244"/>
      <c r="J1447" s="254">
        <v>15</v>
      </c>
      <c r="K1447" s="244">
        <v>20</v>
      </c>
      <c r="L1447" s="244"/>
      <c r="M1447" s="244"/>
      <c r="N1447" s="244"/>
      <c r="O1447" s="244"/>
      <c r="P1447" s="244"/>
      <c r="Q1447" s="244"/>
      <c r="R1447" s="244"/>
      <c r="S1447" s="244"/>
      <c r="T1447" s="300">
        <v>2022</v>
      </c>
      <c r="U1447" s="244">
        <v>49</v>
      </c>
      <c r="V1447" s="244"/>
      <c r="W1447" s="244"/>
      <c r="X1447" s="244"/>
      <c r="Y1447" s="244"/>
      <c r="Z1447" s="244"/>
      <c r="AA1447" s="243"/>
      <c r="AB1447" s="243"/>
      <c r="AC1447" s="244"/>
      <c r="AD1447" s="244"/>
      <c r="AE1447" s="244"/>
      <c r="AF1447" s="244"/>
      <c r="AG1447" s="244"/>
      <c r="AH1447" s="244"/>
      <c r="AI1447" s="244"/>
      <c r="AJ1447" s="244"/>
      <c r="AK1447" s="244"/>
      <c r="AL1447" s="244"/>
      <c r="AM1447" s="244"/>
      <c r="AN1447" s="244"/>
      <c r="AO1447" s="244"/>
      <c r="AP1447" s="244"/>
      <c r="AQ1447" s="244"/>
      <c r="AR1447" s="244"/>
      <c r="AS1447" s="244"/>
    </row>
    <row r="1448" spans="2:45" s="115" customFormat="1" ht="24" customHeight="1">
      <c r="B1448" s="1817"/>
      <c r="C1448" s="244" t="s">
        <v>14247</v>
      </c>
      <c r="D1448" s="244" t="s">
        <v>25096</v>
      </c>
      <c r="E1448" s="244" t="s">
        <v>14681</v>
      </c>
      <c r="F1448" s="244" t="s">
        <v>1874</v>
      </c>
      <c r="G1448" s="244">
        <f>22*17</f>
        <v>374</v>
      </c>
      <c r="H1448" s="244"/>
      <c r="I1448" s="244"/>
      <c r="J1448" s="254">
        <v>15</v>
      </c>
      <c r="K1448" s="244">
        <v>20</v>
      </c>
      <c r="L1448" s="244"/>
      <c r="M1448" s="244"/>
      <c r="N1448" s="244"/>
      <c r="O1448" s="244"/>
      <c r="P1448" s="244"/>
      <c r="Q1448" s="244"/>
      <c r="R1448" s="244"/>
      <c r="S1448" s="244"/>
      <c r="T1448" s="300">
        <v>2016</v>
      </c>
      <c r="U1448" s="244">
        <v>30</v>
      </c>
      <c r="V1448" s="244"/>
      <c r="W1448" s="244"/>
      <c r="X1448" s="244"/>
      <c r="Y1448" s="244"/>
      <c r="Z1448" s="244"/>
      <c r="AA1448" s="243"/>
      <c r="AB1448" s="243"/>
      <c r="AC1448" s="244"/>
      <c r="AD1448" s="244"/>
      <c r="AE1448" s="244"/>
      <c r="AF1448" s="244"/>
      <c r="AG1448" s="244"/>
      <c r="AH1448" s="244"/>
      <c r="AI1448" s="244"/>
      <c r="AJ1448" s="244"/>
      <c r="AK1448" s="244"/>
      <c r="AL1448" s="244"/>
      <c r="AM1448" s="244"/>
      <c r="AN1448" s="244"/>
      <c r="AO1448" s="244"/>
      <c r="AP1448" s="244"/>
      <c r="AQ1448" s="244"/>
      <c r="AR1448" s="244"/>
      <c r="AS1448" s="244"/>
    </row>
    <row r="1449" spans="2:45" s="115" customFormat="1" ht="24" customHeight="1">
      <c r="B1449" s="1817"/>
      <c r="C1449" s="244" t="s">
        <v>14247</v>
      </c>
      <c r="D1449" s="254" t="s">
        <v>25097</v>
      </c>
      <c r="E1449" s="244" t="s">
        <v>14682</v>
      </c>
      <c r="F1449" s="244" t="s">
        <v>1874</v>
      </c>
      <c r="G1449" s="244">
        <v>300</v>
      </c>
      <c r="H1449" s="244"/>
      <c r="I1449" s="244"/>
      <c r="J1449" s="254"/>
      <c r="K1449" s="244"/>
      <c r="L1449" s="244"/>
      <c r="M1449" s="244"/>
      <c r="N1449" s="244"/>
      <c r="O1449" s="244"/>
      <c r="P1449" s="244"/>
      <c r="Q1449" s="244"/>
      <c r="R1449" s="244"/>
      <c r="S1449" s="244"/>
      <c r="T1449" s="300">
        <v>2018</v>
      </c>
      <c r="U1449" s="244"/>
      <c r="V1449" s="244"/>
      <c r="W1449" s="244"/>
      <c r="X1449" s="244"/>
      <c r="Y1449" s="244"/>
      <c r="Z1449" s="244"/>
      <c r="AA1449" s="243"/>
      <c r="AB1449" s="243"/>
      <c r="AC1449" s="244"/>
      <c r="AD1449" s="244"/>
      <c r="AE1449" s="244"/>
      <c r="AF1449" s="244"/>
      <c r="AG1449" s="244"/>
      <c r="AH1449" s="244"/>
      <c r="AI1449" s="244"/>
      <c r="AJ1449" s="244"/>
      <c r="AK1449" s="244"/>
      <c r="AL1449" s="244"/>
      <c r="AM1449" s="244"/>
      <c r="AN1449" s="244"/>
      <c r="AO1449" s="244"/>
      <c r="AP1449" s="244"/>
      <c r="AQ1449" s="244"/>
      <c r="AR1449" s="244"/>
      <c r="AS1449" s="244"/>
    </row>
    <row r="1450" spans="2:45" s="115" customFormat="1" ht="24" customHeight="1">
      <c r="B1450" s="1817"/>
      <c r="C1450" s="244" t="s">
        <v>14247</v>
      </c>
      <c r="D1450" s="254" t="s">
        <v>25098</v>
      </c>
      <c r="E1450" s="244" t="s">
        <v>25099</v>
      </c>
      <c r="F1450" s="244" t="s">
        <v>1874</v>
      </c>
      <c r="G1450" s="244">
        <v>270</v>
      </c>
      <c r="H1450" s="244"/>
      <c r="I1450" s="244"/>
      <c r="J1450" s="254"/>
      <c r="K1450" s="244"/>
      <c r="L1450" s="244"/>
      <c r="M1450" s="244"/>
      <c r="N1450" s="244"/>
      <c r="O1450" s="244"/>
      <c r="P1450" s="244"/>
      <c r="Q1450" s="244"/>
      <c r="R1450" s="244"/>
      <c r="S1450" s="244"/>
      <c r="T1450" s="300">
        <v>2015</v>
      </c>
      <c r="U1450" s="244"/>
      <c r="V1450" s="244"/>
      <c r="W1450" s="244"/>
      <c r="X1450" s="244"/>
      <c r="Y1450" s="244"/>
      <c r="Z1450" s="244"/>
      <c r="AA1450" s="243"/>
      <c r="AB1450" s="243"/>
      <c r="AC1450" s="244"/>
      <c r="AD1450" s="244"/>
      <c r="AE1450" s="244"/>
      <c r="AF1450" s="244"/>
      <c r="AG1450" s="244"/>
      <c r="AH1450" s="244"/>
      <c r="AI1450" s="244"/>
      <c r="AJ1450" s="244"/>
      <c r="AK1450" s="244"/>
      <c r="AL1450" s="244"/>
      <c r="AM1450" s="244"/>
      <c r="AN1450" s="244"/>
      <c r="AO1450" s="244"/>
      <c r="AP1450" s="244"/>
      <c r="AQ1450" s="244"/>
      <c r="AR1450" s="244"/>
      <c r="AS1450" s="244"/>
    </row>
    <row r="1451" spans="2:45" s="115" customFormat="1" ht="24" customHeight="1">
      <c r="B1451" s="1853"/>
      <c r="C1451" s="244" t="s">
        <v>14247</v>
      </c>
      <c r="D1451" s="254" t="s">
        <v>25100</v>
      </c>
      <c r="E1451" s="244" t="s">
        <v>25101</v>
      </c>
      <c r="F1451" s="244" t="s">
        <v>14247</v>
      </c>
      <c r="G1451" s="244">
        <v>374</v>
      </c>
      <c r="H1451" s="244"/>
      <c r="I1451" s="244"/>
      <c r="J1451" s="254"/>
      <c r="K1451" s="244"/>
      <c r="L1451" s="244"/>
      <c r="M1451" s="244"/>
      <c r="N1451" s="244"/>
      <c r="O1451" s="244"/>
      <c r="P1451" s="244"/>
      <c r="Q1451" s="244"/>
      <c r="R1451" s="244"/>
      <c r="S1451" s="244"/>
      <c r="T1451" s="300"/>
      <c r="U1451" s="244"/>
      <c r="V1451" s="244">
        <v>170</v>
      </c>
      <c r="W1451" s="244"/>
      <c r="X1451" s="244"/>
      <c r="Y1451" s="244"/>
      <c r="Z1451" s="244"/>
      <c r="AA1451" s="243">
        <v>2024</v>
      </c>
      <c r="AB1451" s="243"/>
      <c r="AC1451" s="244"/>
      <c r="AD1451" s="244"/>
      <c r="AE1451" s="244"/>
      <c r="AF1451" s="244"/>
      <c r="AG1451" s="244"/>
      <c r="AH1451" s="244"/>
      <c r="AI1451" s="244"/>
      <c r="AJ1451" s="244"/>
      <c r="AK1451" s="244"/>
      <c r="AL1451" s="244"/>
      <c r="AM1451" s="244"/>
      <c r="AN1451" s="244"/>
      <c r="AO1451" s="244"/>
      <c r="AP1451" s="244"/>
      <c r="AQ1451" s="244"/>
      <c r="AR1451" s="244"/>
      <c r="AS1451" s="244"/>
    </row>
    <row r="1452" spans="2:45" s="115" customFormat="1" ht="24" customHeight="1">
      <c r="B1452" s="1853"/>
      <c r="C1452" s="254" t="s">
        <v>14247</v>
      </c>
      <c r="D1452" s="254" t="s">
        <v>25102</v>
      </c>
      <c r="E1452" s="254" t="s">
        <v>25103</v>
      </c>
      <c r="F1452" s="254" t="s">
        <v>14247</v>
      </c>
      <c r="G1452" s="254">
        <v>858</v>
      </c>
      <c r="H1452" s="254"/>
      <c r="I1452" s="254"/>
      <c r="J1452" s="254"/>
      <c r="K1452" s="244"/>
      <c r="L1452" s="254"/>
      <c r="M1452" s="244"/>
      <c r="N1452" s="244"/>
      <c r="O1452" s="244"/>
      <c r="P1452" s="244"/>
      <c r="Q1452" s="244"/>
      <c r="R1452" s="244"/>
      <c r="S1452" s="244"/>
      <c r="T1452" s="300">
        <v>2023</v>
      </c>
      <c r="U1452" s="244">
        <v>60</v>
      </c>
      <c r="V1452" s="244"/>
      <c r="W1452" s="244"/>
      <c r="X1452" s="244"/>
      <c r="Y1452" s="244"/>
      <c r="Z1452" s="244"/>
      <c r="AA1452" s="243"/>
      <c r="AB1452" s="243"/>
      <c r="AC1452" s="244"/>
      <c r="AD1452" s="244"/>
      <c r="AE1452" s="244"/>
      <c r="AF1452" s="244"/>
      <c r="AG1452" s="244"/>
      <c r="AH1452" s="244"/>
      <c r="AI1452" s="244"/>
      <c r="AJ1452" s="244"/>
      <c r="AK1452" s="244"/>
      <c r="AL1452" s="244"/>
      <c r="AM1452" s="244"/>
      <c r="AN1452" s="244"/>
      <c r="AO1452" s="244"/>
      <c r="AP1452" s="244"/>
      <c r="AQ1452" s="244"/>
      <c r="AR1452" s="244"/>
      <c r="AS1452" s="244"/>
    </row>
    <row r="1453" spans="2:45" s="115" customFormat="1" ht="24" customHeight="1">
      <c r="B1453" s="1853"/>
      <c r="C1453" s="254" t="s">
        <v>14247</v>
      </c>
      <c r="D1453" s="254" t="s">
        <v>25104</v>
      </c>
      <c r="E1453" s="254" t="s">
        <v>25105</v>
      </c>
      <c r="F1453" s="254" t="s">
        <v>24461</v>
      </c>
      <c r="G1453" s="254">
        <v>374</v>
      </c>
      <c r="H1453" s="254"/>
      <c r="I1453" s="254"/>
      <c r="J1453" s="254"/>
      <c r="K1453" s="244"/>
      <c r="L1453" s="254"/>
      <c r="M1453" s="244"/>
      <c r="N1453" s="244"/>
      <c r="O1453" s="244"/>
      <c r="P1453" s="244"/>
      <c r="Q1453" s="244"/>
      <c r="R1453" s="244"/>
      <c r="S1453" s="244"/>
      <c r="T1453" s="300"/>
      <c r="U1453" s="244"/>
      <c r="V1453" s="244"/>
      <c r="W1453" s="244"/>
      <c r="X1453" s="244"/>
      <c r="Y1453" s="244"/>
      <c r="Z1453" s="244"/>
      <c r="AA1453" s="243"/>
      <c r="AB1453" s="243"/>
      <c r="AC1453" s="244"/>
      <c r="AD1453" s="244"/>
      <c r="AE1453" s="244"/>
      <c r="AF1453" s="244"/>
      <c r="AG1453" s="244"/>
      <c r="AH1453" s="244"/>
      <c r="AI1453" s="244"/>
      <c r="AJ1453" s="244"/>
      <c r="AK1453" s="244"/>
      <c r="AL1453" s="244"/>
      <c r="AM1453" s="244"/>
      <c r="AN1453" s="244"/>
      <c r="AO1453" s="244"/>
      <c r="AP1453" s="244"/>
      <c r="AQ1453" s="244"/>
      <c r="AR1453" s="244"/>
      <c r="AS1453" s="244"/>
    </row>
    <row r="1454" spans="2:45" s="115" customFormat="1" ht="24" customHeight="1">
      <c r="B1454" s="1817"/>
      <c r="C1454" s="254" t="s">
        <v>14247</v>
      </c>
      <c r="D1454" s="254" t="s">
        <v>25106</v>
      </c>
      <c r="E1454" s="254" t="s">
        <v>10012</v>
      </c>
      <c r="F1454" s="254" t="s">
        <v>1874</v>
      </c>
      <c r="G1454" s="254">
        <v>1669</v>
      </c>
      <c r="H1454" s="254">
        <v>188.77</v>
      </c>
      <c r="I1454" s="254">
        <v>282.14999999999998</v>
      </c>
      <c r="J1454" s="254"/>
      <c r="K1454" s="244"/>
      <c r="L1454" s="254"/>
      <c r="M1454" s="244"/>
      <c r="N1454" s="244"/>
      <c r="O1454" s="244"/>
      <c r="P1454" s="244"/>
      <c r="Q1454" s="244"/>
      <c r="R1454" s="244"/>
      <c r="S1454" s="244"/>
      <c r="T1454" s="300">
        <v>2002</v>
      </c>
      <c r="U1454" s="244"/>
      <c r="V1454" s="244"/>
      <c r="W1454" s="244"/>
      <c r="X1454" s="244"/>
      <c r="Y1454" s="244"/>
      <c r="Z1454" s="244"/>
      <c r="AA1454" s="243"/>
      <c r="AB1454" s="243"/>
      <c r="AC1454" s="244"/>
      <c r="AD1454" s="244"/>
      <c r="AE1454" s="244"/>
      <c r="AF1454" s="244"/>
      <c r="AG1454" s="244"/>
      <c r="AH1454" s="244"/>
      <c r="AI1454" s="244"/>
      <c r="AJ1454" s="244"/>
      <c r="AK1454" s="244"/>
      <c r="AL1454" s="244"/>
      <c r="AM1454" s="244"/>
      <c r="AN1454" s="244"/>
      <c r="AO1454" s="244"/>
      <c r="AP1454" s="244"/>
      <c r="AQ1454" s="244"/>
      <c r="AR1454" s="244"/>
      <c r="AS1454" s="254" t="s">
        <v>14684</v>
      </c>
    </row>
    <row r="1455" spans="2:45" s="115" customFormat="1" ht="24" customHeight="1">
      <c r="B1455" s="1817"/>
      <c r="C1455" s="254" t="s">
        <v>14247</v>
      </c>
      <c r="D1455" s="254" t="s">
        <v>25107</v>
      </c>
      <c r="E1455" s="254" t="s">
        <v>25108</v>
      </c>
      <c r="F1455" s="254" t="s">
        <v>1874</v>
      </c>
      <c r="G1455" s="254">
        <v>1621</v>
      </c>
      <c r="H1455" s="254"/>
      <c r="I1455" s="254"/>
      <c r="J1455" s="254">
        <v>15</v>
      </c>
      <c r="K1455" s="244">
        <v>28</v>
      </c>
      <c r="L1455" s="254"/>
      <c r="M1455" s="244"/>
      <c r="N1455" s="244"/>
      <c r="O1455" s="244"/>
      <c r="P1455" s="244"/>
      <c r="Q1455" s="244"/>
      <c r="R1455" s="244"/>
      <c r="S1455" s="244"/>
      <c r="T1455" s="300">
        <v>2021</v>
      </c>
      <c r="U1455" s="244"/>
      <c r="V1455" s="244"/>
      <c r="W1455" s="244"/>
      <c r="X1455" s="244"/>
      <c r="Y1455" s="244"/>
      <c r="Z1455" s="244"/>
      <c r="AA1455" s="243"/>
      <c r="AB1455" s="243"/>
      <c r="AC1455" s="244"/>
      <c r="AD1455" s="244"/>
      <c r="AE1455" s="244"/>
      <c r="AF1455" s="244"/>
      <c r="AG1455" s="244"/>
      <c r="AH1455" s="244"/>
      <c r="AI1455" s="244"/>
      <c r="AJ1455" s="244"/>
      <c r="AK1455" s="244"/>
      <c r="AL1455" s="244"/>
      <c r="AM1455" s="244"/>
      <c r="AN1455" s="244"/>
      <c r="AO1455" s="244"/>
      <c r="AP1455" s="244"/>
      <c r="AQ1455" s="244"/>
      <c r="AR1455" s="244"/>
      <c r="AS1455" s="254"/>
    </row>
    <row r="1456" spans="2:45" s="115" customFormat="1" ht="24" customHeight="1">
      <c r="B1456" s="1817"/>
      <c r="C1456" s="254" t="s">
        <v>14247</v>
      </c>
      <c r="D1456" s="254" t="s">
        <v>14674</v>
      </c>
      <c r="E1456" s="254" t="s">
        <v>25109</v>
      </c>
      <c r="F1456" s="254" t="s">
        <v>1874</v>
      </c>
      <c r="G1456" s="254">
        <v>2300</v>
      </c>
      <c r="H1456" s="254"/>
      <c r="I1456" s="254"/>
      <c r="J1456" s="254">
        <v>15</v>
      </c>
      <c r="K1456" s="244">
        <v>28</v>
      </c>
      <c r="L1456" s="254"/>
      <c r="M1456" s="244"/>
      <c r="N1456" s="244"/>
      <c r="O1456" s="244"/>
      <c r="P1456" s="244"/>
      <c r="Q1456" s="244"/>
      <c r="R1456" s="244"/>
      <c r="S1456" s="244"/>
      <c r="T1456" s="300">
        <v>2007</v>
      </c>
      <c r="U1456" s="244"/>
      <c r="V1456" s="244"/>
      <c r="W1456" s="244"/>
      <c r="X1456" s="244"/>
      <c r="Y1456" s="244"/>
      <c r="Z1456" s="244"/>
      <c r="AA1456" s="243"/>
      <c r="AB1456" s="243"/>
      <c r="AC1456" s="244"/>
      <c r="AD1456" s="244"/>
      <c r="AE1456" s="244"/>
      <c r="AF1456" s="244"/>
      <c r="AG1456" s="244"/>
      <c r="AH1456" s="244"/>
      <c r="AI1456" s="244"/>
      <c r="AJ1456" s="244"/>
      <c r="AK1456" s="244"/>
      <c r="AL1456" s="244"/>
      <c r="AM1456" s="244"/>
      <c r="AN1456" s="244"/>
      <c r="AO1456" s="244"/>
      <c r="AP1456" s="244"/>
      <c r="AQ1456" s="244"/>
      <c r="AR1456" s="244"/>
      <c r="AS1456" s="254"/>
    </row>
    <row r="1457" spans="2:45" s="115" customFormat="1" ht="24" customHeight="1">
      <c r="B1457" s="1817"/>
      <c r="C1457" s="254" t="s">
        <v>14247</v>
      </c>
      <c r="D1457" s="254" t="s">
        <v>25110</v>
      </c>
      <c r="E1457" s="254" t="s">
        <v>25111</v>
      </c>
      <c r="F1457" s="254" t="s">
        <v>14247</v>
      </c>
      <c r="G1457" s="254">
        <v>1900</v>
      </c>
      <c r="H1457" s="254"/>
      <c r="I1457" s="254"/>
      <c r="J1457" s="254">
        <v>15</v>
      </c>
      <c r="K1457" s="244">
        <v>28</v>
      </c>
      <c r="L1457" s="254"/>
      <c r="M1457" s="244"/>
      <c r="N1457" s="244"/>
      <c r="O1457" s="244"/>
      <c r="P1457" s="244"/>
      <c r="Q1457" s="244"/>
      <c r="R1457" s="244"/>
      <c r="S1457" s="244"/>
      <c r="T1457" s="300">
        <v>2010</v>
      </c>
      <c r="U1457" s="244"/>
      <c r="V1457" s="244"/>
      <c r="W1457" s="244"/>
      <c r="X1457" s="244"/>
      <c r="Y1457" s="244"/>
      <c r="Z1457" s="244"/>
      <c r="AA1457" s="243"/>
      <c r="AB1457" s="243"/>
      <c r="AC1457" s="244"/>
      <c r="AD1457" s="244"/>
      <c r="AE1457" s="244"/>
      <c r="AF1457" s="244"/>
      <c r="AG1457" s="244"/>
      <c r="AH1457" s="244"/>
      <c r="AI1457" s="244"/>
      <c r="AJ1457" s="244"/>
      <c r="AK1457" s="244"/>
      <c r="AL1457" s="244"/>
      <c r="AM1457" s="244"/>
      <c r="AN1457" s="244"/>
      <c r="AO1457" s="244"/>
      <c r="AP1457" s="244"/>
      <c r="AQ1457" s="244"/>
      <c r="AR1457" s="244"/>
      <c r="AS1457" s="254"/>
    </row>
    <row r="1458" spans="2:45" s="115" customFormat="1" ht="24" customHeight="1">
      <c r="B1458" s="1817"/>
      <c r="C1458" s="254" t="s">
        <v>14247</v>
      </c>
      <c r="D1458" s="254" t="s">
        <v>25112</v>
      </c>
      <c r="E1458" s="254" t="s">
        <v>25113</v>
      </c>
      <c r="F1458" s="254" t="s">
        <v>14247</v>
      </c>
      <c r="G1458" s="254">
        <v>2305</v>
      </c>
      <c r="H1458" s="254"/>
      <c r="I1458" s="254"/>
      <c r="J1458" s="254"/>
      <c r="K1458" s="244"/>
      <c r="L1458" s="254"/>
      <c r="M1458" s="244"/>
      <c r="N1458" s="244"/>
      <c r="O1458" s="244"/>
      <c r="P1458" s="244"/>
      <c r="Q1458" s="244"/>
      <c r="R1458" s="244"/>
      <c r="S1458" s="244"/>
      <c r="T1458" s="300">
        <v>2021</v>
      </c>
      <c r="U1458" s="244">
        <v>800</v>
      </c>
      <c r="V1458" s="244"/>
      <c r="W1458" s="244"/>
      <c r="X1458" s="244"/>
      <c r="Y1458" s="244"/>
      <c r="Z1458" s="244"/>
      <c r="AA1458" s="243"/>
      <c r="AB1458" s="243"/>
      <c r="AC1458" s="244"/>
      <c r="AD1458" s="244"/>
      <c r="AE1458" s="244"/>
      <c r="AF1458" s="244"/>
      <c r="AG1458" s="244">
        <v>152</v>
      </c>
      <c r="AH1458" s="244"/>
      <c r="AI1458" s="244"/>
      <c r="AJ1458" s="244"/>
      <c r="AK1458" s="244"/>
      <c r="AL1458" s="244"/>
      <c r="AM1458" s="244"/>
      <c r="AN1458" s="244"/>
      <c r="AO1458" s="244"/>
      <c r="AP1458" s="244"/>
      <c r="AQ1458" s="244"/>
      <c r="AR1458" s="244"/>
      <c r="AS1458" s="254"/>
    </row>
    <row r="1459" spans="2:45" s="115" customFormat="1" ht="24" customHeight="1">
      <c r="B1459" s="1817"/>
      <c r="C1459" s="241" t="s">
        <v>13267</v>
      </c>
      <c r="D1459" s="233" t="s">
        <v>14749</v>
      </c>
      <c r="E1459" s="260" t="s">
        <v>16013</v>
      </c>
      <c r="F1459" s="228" t="s">
        <v>14686</v>
      </c>
      <c r="G1459" s="228">
        <v>6600</v>
      </c>
      <c r="H1459" s="228"/>
      <c r="I1459" s="228"/>
      <c r="J1459" s="254"/>
      <c r="K1459" s="380"/>
      <c r="L1459" s="241"/>
      <c r="M1459" s="380"/>
      <c r="N1459" s="380"/>
      <c r="O1459" s="380"/>
      <c r="P1459" s="380"/>
      <c r="Q1459" s="380"/>
      <c r="R1459" s="244"/>
      <c r="S1459" s="380"/>
      <c r="T1459" s="300"/>
      <c r="U1459" s="244"/>
      <c r="V1459" s="244"/>
      <c r="W1459" s="244"/>
      <c r="X1459" s="244"/>
      <c r="Y1459" s="244"/>
      <c r="Z1459" s="380"/>
      <c r="AA1459" s="244"/>
      <c r="AB1459" s="244"/>
      <c r="AC1459" s="244"/>
      <c r="AD1459" s="244"/>
      <c r="AE1459" s="244"/>
      <c r="AF1459" s="244"/>
      <c r="AG1459" s="244"/>
      <c r="AH1459" s="244"/>
      <c r="AI1459" s="244"/>
      <c r="AJ1459" s="244"/>
      <c r="AK1459" s="244"/>
      <c r="AL1459" s="244"/>
      <c r="AM1459" s="244"/>
      <c r="AN1459" s="244"/>
      <c r="AO1459" s="244"/>
      <c r="AP1459" s="244"/>
      <c r="AQ1459" s="244"/>
      <c r="AR1459" s="244"/>
      <c r="AS1459" s="254" t="s">
        <v>14687</v>
      </c>
    </row>
    <row r="1460" spans="2:45" s="115" customFormat="1" ht="24" customHeight="1">
      <c r="B1460" s="1817"/>
      <c r="C1460" s="241" t="s">
        <v>13267</v>
      </c>
      <c r="D1460" s="254" t="s">
        <v>14688</v>
      </c>
      <c r="E1460" s="260" t="s">
        <v>14689</v>
      </c>
      <c r="F1460" s="228" t="s">
        <v>13267</v>
      </c>
      <c r="G1460" s="228">
        <v>540</v>
      </c>
      <c r="H1460" s="228"/>
      <c r="I1460" s="228"/>
      <c r="J1460" s="254"/>
      <c r="K1460" s="380"/>
      <c r="L1460" s="241"/>
      <c r="M1460" s="380"/>
      <c r="N1460" s="380"/>
      <c r="O1460" s="380"/>
      <c r="P1460" s="380"/>
      <c r="Q1460" s="380"/>
      <c r="R1460" s="244"/>
      <c r="S1460" s="380"/>
      <c r="T1460" s="300"/>
      <c r="U1460" s="244"/>
      <c r="V1460" s="244"/>
      <c r="W1460" s="244"/>
      <c r="X1460" s="244"/>
      <c r="Y1460" s="244"/>
      <c r="Z1460" s="380"/>
      <c r="AA1460" s="244"/>
      <c r="AB1460" s="244"/>
      <c r="AC1460" s="244"/>
      <c r="AD1460" s="244"/>
      <c r="AE1460" s="244"/>
      <c r="AF1460" s="244"/>
      <c r="AG1460" s="244"/>
      <c r="AH1460" s="244"/>
      <c r="AI1460" s="244"/>
      <c r="AJ1460" s="244"/>
      <c r="AK1460" s="244"/>
      <c r="AL1460" s="244"/>
      <c r="AM1460" s="244"/>
      <c r="AN1460" s="244"/>
      <c r="AO1460" s="244"/>
      <c r="AP1460" s="244"/>
      <c r="AQ1460" s="244"/>
      <c r="AR1460" s="244"/>
      <c r="AS1460" s="241"/>
    </row>
    <row r="1461" spans="2:45" s="115" customFormat="1" ht="24" customHeight="1">
      <c r="B1461" s="1817"/>
      <c r="C1461" s="241" t="s">
        <v>13267</v>
      </c>
      <c r="D1461" s="254" t="s">
        <v>24411</v>
      </c>
      <c r="E1461" s="260" t="s">
        <v>16014</v>
      </c>
      <c r="F1461" s="228" t="s">
        <v>14690</v>
      </c>
      <c r="G1461" s="228">
        <v>540</v>
      </c>
      <c r="H1461" s="228"/>
      <c r="I1461" s="228"/>
      <c r="J1461" s="254"/>
      <c r="K1461" s="380"/>
      <c r="L1461" s="241"/>
      <c r="M1461" s="380"/>
      <c r="N1461" s="380"/>
      <c r="O1461" s="380"/>
      <c r="P1461" s="380"/>
      <c r="Q1461" s="380"/>
      <c r="R1461" s="254"/>
      <c r="S1461" s="380"/>
      <c r="T1461" s="300"/>
      <c r="U1461" s="254"/>
      <c r="V1461" s="254"/>
      <c r="W1461" s="254"/>
      <c r="X1461" s="254"/>
      <c r="Y1461" s="254"/>
      <c r="Z1461" s="380"/>
      <c r="AA1461" s="254"/>
      <c r="AB1461" s="254"/>
      <c r="AC1461" s="254"/>
      <c r="AD1461" s="254"/>
      <c r="AE1461" s="254"/>
      <c r="AF1461" s="254"/>
      <c r="AG1461" s="254"/>
      <c r="AH1461" s="254"/>
      <c r="AI1461" s="254"/>
      <c r="AJ1461" s="254"/>
      <c r="AK1461" s="254"/>
      <c r="AL1461" s="254"/>
      <c r="AM1461" s="254"/>
      <c r="AN1461" s="254"/>
      <c r="AO1461" s="254"/>
      <c r="AP1461" s="254"/>
      <c r="AQ1461" s="254"/>
      <c r="AR1461" s="254"/>
      <c r="AS1461" s="254" t="s">
        <v>13722</v>
      </c>
    </row>
    <row r="1462" spans="2:45" s="115" customFormat="1" ht="24" customHeight="1">
      <c r="B1462" s="1817"/>
      <c r="C1462" s="241" t="s">
        <v>13267</v>
      </c>
      <c r="D1462" s="254" t="s">
        <v>24410</v>
      </c>
      <c r="E1462" s="260" t="s">
        <v>16015</v>
      </c>
      <c r="F1462" s="228" t="s">
        <v>13267</v>
      </c>
      <c r="G1462" s="228">
        <v>270</v>
      </c>
      <c r="H1462" s="228"/>
      <c r="I1462" s="228"/>
      <c r="J1462" s="254"/>
      <c r="K1462" s="380"/>
      <c r="L1462" s="241"/>
      <c r="M1462" s="380"/>
      <c r="N1462" s="380"/>
      <c r="O1462" s="380"/>
      <c r="P1462" s="380"/>
      <c r="Q1462" s="380"/>
      <c r="R1462" s="244"/>
      <c r="S1462" s="380"/>
      <c r="T1462" s="300"/>
      <c r="U1462" s="244"/>
      <c r="V1462" s="244"/>
      <c r="W1462" s="244"/>
      <c r="X1462" s="244"/>
      <c r="Y1462" s="244"/>
      <c r="Z1462" s="380"/>
      <c r="AA1462" s="244"/>
      <c r="AB1462" s="244"/>
      <c r="AC1462" s="244"/>
      <c r="AD1462" s="244"/>
      <c r="AE1462" s="244"/>
      <c r="AF1462" s="244"/>
      <c r="AG1462" s="244"/>
      <c r="AH1462" s="244"/>
      <c r="AI1462" s="244"/>
      <c r="AJ1462" s="244"/>
      <c r="AK1462" s="244"/>
      <c r="AL1462" s="244"/>
      <c r="AM1462" s="244"/>
      <c r="AN1462" s="244"/>
      <c r="AO1462" s="244"/>
      <c r="AP1462" s="244"/>
      <c r="AQ1462" s="244"/>
      <c r="AR1462" s="244"/>
      <c r="AS1462" s="254" t="s">
        <v>12900</v>
      </c>
    </row>
    <row r="1463" spans="2:45" s="115" customFormat="1" ht="24" customHeight="1">
      <c r="B1463" s="1817"/>
      <c r="C1463" s="241" t="s">
        <v>13267</v>
      </c>
      <c r="D1463" s="254" t="s">
        <v>14692</v>
      </c>
      <c r="E1463" s="260" t="s">
        <v>14693</v>
      </c>
      <c r="F1463" s="228" t="s">
        <v>14694</v>
      </c>
      <c r="G1463" s="228">
        <v>270</v>
      </c>
      <c r="H1463" s="228"/>
      <c r="I1463" s="228"/>
      <c r="J1463" s="254"/>
      <c r="K1463" s="380"/>
      <c r="L1463" s="241"/>
      <c r="M1463" s="380"/>
      <c r="N1463" s="380"/>
      <c r="O1463" s="380"/>
      <c r="P1463" s="380"/>
      <c r="Q1463" s="380"/>
      <c r="R1463" s="244"/>
      <c r="S1463" s="380"/>
      <c r="T1463" s="300"/>
      <c r="U1463" s="244"/>
      <c r="V1463" s="244"/>
      <c r="W1463" s="244"/>
      <c r="X1463" s="244"/>
      <c r="Y1463" s="244"/>
      <c r="Z1463" s="380"/>
      <c r="AA1463" s="244"/>
      <c r="AB1463" s="244"/>
      <c r="AC1463" s="244"/>
      <c r="AD1463" s="244"/>
      <c r="AE1463" s="244"/>
      <c r="AF1463" s="244"/>
      <c r="AG1463" s="244"/>
      <c r="AH1463" s="244"/>
      <c r="AI1463" s="244"/>
      <c r="AJ1463" s="244"/>
      <c r="AK1463" s="244"/>
      <c r="AL1463" s="244"/>
      <c r="AM1463" s="244"/>
      <c r="AN1463" s="244"/>
      <c r="AO1463" s="244"/>
      <c r="AP1463" s="244"/>
      <c r="AQ1463" s="244"/>
      <c r="AR1463" s="244"/>
      <c r="AS1463" s="241"/>
    </row>
    <row r="1464" spans="2:45" s="115" customFormat="1" ht="24" customHeight="1">
      <c r="B1464" s="1817"/>
      <c r="C1464" s="241" t="s">
        <v>13267</v>
      </c>
      <c r="D1464" s="254" t="s">
        <v>25114</v>
      </c>
      <c r="E1464" s="260" t="s">
        <v>14197</v>
      </c>
      <c r="F1464" s="228" t="s">
        <v>13267</v>
      </c>
      <c r="G1464" s="228">
        <v>270</v>
      </c>
      <c r="H1464" s="228"/>
      <c r="I1464" s="228"/>
      <c r="J1464" s="254"/>
      <c r="K1464" s="380"/>
      <c r="L1464" s="241"/>
      <c r="M1464" s="380"/>
      <c r="N1464" s="380"/>
      <c r="O1464" s="380"/>
      <c r="P1464" s="380"/>
      <c r="Q1464" s="380"/>
      <c r="R1464" s="244"/>
      <c r="S1464" s="380"/>
      <c r="T1464" s="300"/>
      <c r="U1464" s="244"/>
      <c r="V1464" s="244"/>
      <c r="W1464" s="244"/>
      <c r="X1464" s="244"/>
      <c r="Y1464" s="244"/>
      <c r="Z1464" s="380"/>
      <c r="AA1464" s="244"/>
      <c r="AB1464" s="244"/>
      <c r="AC1464" s="244"/>
      <c r="AD1464" s="244"/>
      <c r="AE1464" s="244"/>
      <c r="AF1464" s="244"/>
      <c r="AG1464" s="244"/>
      <c r="AH1464" s="244"/>
      <c r="AI1464" s="244"/>
      <c r="AJ1464" s="244"/>
      <c r="AK1464" s="244"/>
      <c r="AL1464" s="244"/>
      <c r="AM1464" s="244"/>
      <c r="AN1464" s="244"/>
      <c r="AO1464" s="244"/>
      <c r="AP1464" s="244"/>
      <c r="AQ1464" s="244"/>
      <c r="AR1464" s="244"/>
      <c r="AS1464" s="241"/>
    </row>
    <row r="1465" spans="2:45" s="115" customFormat="1" ht="24" customHeight="1">
      <c r="B1465" s="1817"/>
      <c r="C1465" s="241" t="s">
        <v>13267</v>
      </c>
      <c r="D1465" s="254" t="s">
        <v>14695</v>
      </c>
      <c r="E1465" s="260" t="s">
        <v>18457</v>
      </c>
      <c r="F1465" s="228" t="s">
        <v>13267</v>
      </c>
      <c r="G1465" s="228">
        <v>1200</v>
      </c>
      <c r="H1465" s="228"/>
      <c r="I1465" s="228"/>
      <c r="J1465" s="291"/>
      <c r="K1465" s="244"/>
      <c r="L1465" s="241"/>
      <c r="M1465" s="244"/>
      <c r="N1465" s="244"/>
      <c r="O1465" s="244"/>
      <c r="P1465" s="244"/>
      <c r="Q1465" s="244"/>
      <c r="R1465" s="244"/>
      <c r="S1465" s="244"/>
      <c r="T1465" s="300" t="s">
        <v>2009</v>
      </c>
      <c r="U1465" s="244"/>
      <c r="V1465" s="244"/>
      <c r="W1465" s="244"/>
      <c r="X1465" s="244"/>
      <c r="Y1465" s="244"/>
      <c r="Z1465" s="244"/>
      <c r="AA1465" s="244"/>
      <c r="AB1465" s="244"/>
      <c r="AC1465" s="244"/>
      <c r="AD1465" s="244"/>
      <c r="AE1465" s="244"/>
      <c r="AF1465" s="244"/>
      <c r="AG1465" s="244"/>
      <c r="AH1465" s="244"/>
      <c r="AI1465" s="244"/>
      <c r="AJ1465" s="244"/>
      <c r="AK1465" s="244"/>
      <c r="AL1465" s="244"/>
      <c r="AM1465" s="244"/>
      <c r="AN1465" s="244"/>
      <c r="AO1465" s="244"/>
      <c r="AP1465" s="244"/>
      <c r="AQ1465" s="244"/>
      <c r="AR1465" s="244"/>
      <c r="AS1465" s="241"/>
    </row>
    <row r="1466" spans="2:45" s="115" customFormat="1" ht="24" customHeight="1">
      <c r="B1466" s="1817"/>
      <c r="C1466" s="241" t="s">
        <v>13267</v>
      </c>
      <c r="D1466" s="244" t="s">
        <v>14696</v>
      </c>
      <c r="E1466" s="260" t="s">
        <v>14697</v>
      </c>
      <c r="F1466" s="228" t="s">
        <v>13267</v>
      </c>
      <c r="G1466" s="228">
        <v>1200</v>
      </c>
      <c r="H1466" s="228"/>
      <c r="I1466" s="228"/>
      <c r="J1466" s="291"/>
      <c r="K1466" s="244"/>
      <c r="L1466" s="241"/>
      <c r="M1466" s="244"/>
      <c r="N1466" s="244"/>
      <c r="O1466" s="244"/>
      <c r="P1466" s="244"/>
      <c r="Q1466" s="244"/>
      <c r="R1466" s="244"/>
      <c r="S1466" s="244"/>
      <c r="T1466" s="300" t="s">
        <v>2009</v>
      </c>
      <c r="U1466" s="244"/>
      <c r="V1466" s="244"/>
      <c r="W1466" s="244"/>
      <c r="X1466" s="244"/>
      <c r="Y1466" s="244"/>
      <c r="Z1466" s="244"/>
      <c r="AA1466" s="244"/>
      <c r="AB1466" s="244"/>
      <c r="AC1466" s="244"/>
      <c r="AD1466" s="244"/>
      <c r="AE1466" s="244"/>
      <c r="AF1466" s="244"/>
      <c r="AG1466" s="244"/>
      <c r="AH1466" s="244"/>
      <c r="AI1466" s="244"/>
      <c r="AJ1466" s="244"/>
      <c r="AK1466" s="244"/>
      <c r="AL1466" s="244"/>
      <c r="AM1466" s="244"/>
      <c r="AN1466" s="244"/>
      <c r="AO1466" s="244"/>
      <c r="AP1466" s="244"/>
      <c r="AQ1466" s="244"/>
      <c r="AR1466" s="244"/>
      <c r="AS1466" s="241"/>
    </row>
    <row r="1467" spans="2:45" s="115" customFormat="1" ht="24" customHeight="1">
      <c r="B1467" s="1817"/>
      <c r="C1467" s="241" t="s">
        <v>13267</v>
      </c>
      <c r="D1467" s="244" t="s">
        <v>14698</v>
      </c>
      <c r="E1467" s="260" t="s">
        <v>14699</v>
      </c>
      <c r="F1467" s="228" t="s">
        <v>13267</v>
      </c>
      <c r="G1467" s="228">
        <v>270</v>
      </c>
      <c r="H1467" s="228"/>
      <c r="I1467" s="228"/>
      <c r="J1467" s="254"/>
      <c r="K1467" s="244"/>
      <c r="L1467" s="241"/>
      <c r="M1467" s="244"/>
      <c r="N1467" s="244"/>
      <c r="O1467" s="244"/>
      <c r="P1467" s="244"/>
      <c r="Q1467" s="244"/>
      <c r="R1467" s="244"/>
      <c r="S1467" s="244"/>
      <c r="T1467" s="300"/>
      <c r="U1467" s="244"/>
      <c r="V1467" s="244"/>
      <c r="W1467" s="244"/>
      <c r="X1467" s="244"/>
      <c r="Y1467" s="244"/>
      <c r="Z1467" s="244"/>
      <c r="AA1467" s="244"/>
      <c r="AB1467" s="244"/>
      <c r="AC1467" s="244"/>
      <c r="AD1467" s="244"/>
      <c r="AE1467" s="244"/>
      <c r="AF1467" s="244"/>
      <c r="AG1467" s="244"/>
      <c r="AH1467" s="244"/>
      <c r="AI1467" s="244"/>
      <c r="AJ1467" s="244"/>
      <c r="AK1467" s="244"/>
      <c r="AL1467" s="244"/>
      <c r="AM1467" s="244"/>
      <c r="AN1467" s="244"/>
      <c r="AO1467" s="244"/>
      <c r="AP1467" s="244"/>
      <c r="AQ1467" s="244"/>
      <c r="AR1467" s="244"/>
      <c r="AS1467" s="241"/>
    </row>
    <row r="1468" spans="2:45" s="115" customFormat="1" ht="24" customHeight="1">
      <c r="B1468" s="1817"/>
      <c r="C1468" s="254" t="s">
        <v>13267</v>
      </c>
      <c r="D1468" s="254" t="s">
        <v>25008</v>
      </c>
      <c r="E1468" s="254" t="s">
        <v>14700</v>
      </c>
      <c r="F1468" s="228" t="s">
        <v>13267</v>
      </c>
      <c r="G1468" s="228">
        <v>270</v>
      </c>
      <c r="H1468" s="254"/>
      <c r="I1468" s="254"/>
      <c r="J1468" s="254"/>
      <c r="K1468" s="244"/>
      <c r="L1468" s="254"/>
      <c r="M1468" s="244"/>
      <c r="N1468" s="244"/>
      <c r="O1468" s="244"/>
      <c r="P1468" s="244"/>
      <c r="Q1468" s="244"/>
      <c r="R1468" s="244"/>
      <c r="S1468" s="244"/>
      <c r="T1468" s="300" t="s">
        <v>2009</v>
      </c>
      <c r="U1468" s="244"/>
      <c r="V1468" s="244"/>
      <c r="W1468" s="244"/>
      <c r="X1468" s="244"/>
      <c r="Y1468" s="244"/>
      <c r="Z1468" s="244"/>
      <c r="AA1468" s="244"/>
      <c r="AB1468" s="244"/>
      <c r="AC1468" s="244"/>
      <c r="AD1468" s="244"/>
      <c r="AE1468" s="244"/>
      <c r="AF1468" s="244"/>
      <c r="AG1468" s="244"/>
      <c r="AH1468" s="244"/>
      <c r="AI1468" s="244"/>
      <c r="AJ1468" s="244"/>
      <c r="AK1468" s="244"/>
      <c r="AL1468" s="244"/>
      <c r="AM1468" s="244"/>
      <c r="AN1468" s="244"/>
      <c r="AO1468" s="244"/>
      <c r="AP1468" s="244"/>
      <c r="AQ1468" s="244"/>
      <c r="AR1468" s="244"/>
      <c r="AS1468" s="254"/>
    </row>
    <row r="1469" spans="2:45" s="115" customFormat="1" ht="24" customHeight="1">
      <c r="B1469" s="1817"/>
      <c r="C1469" s="254" t="s">
        <v>13267</v>
      </c>
      <c r="D1469" s="254" t="s">
        <v>14701</v>
      </c>
      <c r="E1469" s="260" t="s">
        <v>14702</v>
      </c>
      <c r="F1469" s="228" t="s">
        <v>13267</v>
      </c>
      <c r="G1469" s="228">
        <v>270</v>
      </c>
      <c r="H1469" s="228"/>
      <c r="I1469" s="228"/>
      <c r="J1469" s="254"/>
      <c r="K1469" s="244"/>
      <c r="L1469" s="241"/>
      <c r="M1469" s="244"/>
      <c r="N1469" s="244"/>
      <c r="O1469" s="244"/>
      <c r="P1469" s="244"/>
      <c r="Q1469" s="244"/>
      <c r="R1469" s="244"/>
      <c r="S1469" s="244"/>
      <c r="T1469" s="300" t="s">
        <v>2009</v>
      </c>
      <c r="U1469" s="244"/>
      <c r="V1469" s="244"/>
      <c r="W1469" s="244"/>
      <c r="X1469" s="244"/>
      <c r="Y1469" s="244"/>
      <c r="Z1469" s="244"/>
      <c r="AA1469" s="244"/>
      <c r="AB1469" s="244"/>
      <c r="AC1469" s="244"/>
      <c r="AD1469" s="244"/>
      <c r="AE1469" s="244"/>
      <c r="AF1469" s="244"/>
      <c r="AG1469" s="244"/>
      <c r="AH1469" s="244"/>
      <c r="AI1469" s="244"/>
      <c r="AJ1469" s="244"/>
      <c r="AK1469" s="244"/>
      <c r="AL1469" s="244"/>
      <c r="AM1469" s="244"/>
      <c r="AN1469" s="244"/>
      <c r="AO1469" s="244"/>
      <c r="AP1469" s="244"/>
      <c r="AQ1469" s="244"/>
      <c r="AR1469" s="244"/>
      <c r="AS1469" s="241"/>
    </row>
    <row r="1470" spans="2:45" s="115" customFormat="1" ht="24" customHeight="1">
      <c r="B1470" s="1817"/>
      <c r="C1470" s="241" t="s">
        <v>13267</v>
      </c>
      <c r="D1470" s="254" t="s">
        <v>14703</v>
      </c>
      <c r="E1470" s="260" t="s">
        <v>14704</v>
      </c>
      <c r="F1470" s="228" t="s">
        <v>13267</v>
      </c>
      <c r="G1470" s="228">
        <v>270</v>
      </c>
      <c r="H1470" s="228"/>
      <c r="I1470" s="228"/>
      <c r="J1470" s="254"/>
      <c r="K1470" s="244"/>
      <c r="L1470" s="241"/>
      <c r="M1470" s="244"/>
      <c r="N1470" s="244"/>
      <c r="O1470" s="244"/>
      <c r="P1470" s="244"/>
      <c r="Q1470" s="244"/>
      <c r="R1470" s="244"/>
      <c r="S1470" s="244"/>
      <c r="T1470" s="300" t="s">
        <v>2009</v>
      </c>
      <c r="U1470" s="244"/>
      <c r="V1470" s="244"/>
      <c r="W1470" s="244"/>
      <c r="X1470" s="244"/>
      <c r="Y1470" s="244"/>
      <c r="Z1470" s="244"/>
      <c r="AA1470" s="244"/>
      <c r="AB1470" s="244"/>
      <c r="AC1470" s="244"/>
      <c r="AD1470" s="244"/>
      <c r="AE1470" s="244"/>
      <c r="AF1470" s="244"/>
      <c r="AG1470" s="244"/>
      <c r="AH1470" s="244"/>
      <c r="AI1470" s="244"/>
      <c r="AJ1470" s="244"/>
      <c r="AK1470" s="244"/>
      <c r="AL1470" s="244"/>
      <c r="AM1470" s="244"/>
      <c r="AN1470" s="244"/>
      <c r="AO1470" s="244"/>
      <c r="AP1470" s="244"/>
      <c r="AQ1470" s="244"/>
      <c r="AR1470" s="244"/>
      <c r="AS1470" s="241"/>
    </row>
    <row r="1471" spans="2:45" s="115" customFormat="1" ht="24" customHeight="1">
      <c r="B1471" s="1817"/>
      <c r="C1471" s="241" t="s">
        <v>13267</v>
      </c>
      <c r="D1471" s="254" t="s">
        <v>25115</v>
      </c>
      <c r="E1471" s="260" t="s">
        <v>14705</v>
      </c>
      <c r="F1471" s="228" t="s">
        <v>13267</v>
      </c>
      <c r="G1471" s="228">
        <v>270</v>
      </c>
      <c r="H1471" s="254"/>
      <c r="I1471" s="254"/>
      <c r="J1471" s="254"/>
      <c r="K1471" s="244"/>
      <c r="L1471" s="241"/>
      <c r="M1471" s="244"/>
      <c r="N1471" s="244"/>
      <c r="O1471" s="244"/>
      <c r="P1471" s="244"/>
      <c r="Q1471" s="244"/>
      <c r="R1471" s="244"/>
      <c r="S1471" s="244"/>
      <c r="T1471" s="300" t="s">
        <v>2009</v>
      </c>
      <c r="U1471" s="244"/>
      <c r="V1471" s="244"/>
      <c r="W1471" s="244"/>
      <c r="X1471" s="244"/>
      <c r="Y1471" s="244"/>
      <c r="Z1471" s="244"/>
      <c r="AA1471" s="244"/>
      <c r="AB1471" s="244"/>
      <c r="AC1471" s="244"/>
      <c r="AD1471" s="244"/>
      <c r="AE1471" s="244"/>
      <c r="AF1471" s="244"/>
      <c r="AG1471" s="244"/>
      <c r="AH1471" s="244"/>
      <c r="AI1471" s="244"/>
      <c r="AJ1471" s="244"/>
      <c r="AK1471" s="244"/>
      <c r="AL1471" s="244"/>
      <c r="AM1471" s="244"/>
      <c r="AN1471" s="244"/>
      <c r="AO1471" s="244"/>
      <c r="AP1471" s="244"/>
      <c r="AQ1471" s="244"/>
      <c r="AR1471" s="244"/>
      <c r="AS1471" s="241"/>
    </row>
    <row r="1472" spans="2:45" s="115" customFormat="1" ht="24" customHeight="1">
      <c r="B1472" s="1817"/>
      <c r="C1472" s="241" t="s">
        <v>13267</v>
      </c>
      <c r="D1472" s="254" t="s">
        <v>25116</v>
      </c>
      <c r="E1472" s="260" t="s">
        <v>14706</v>
      </c>
      <c r="F1472" s="228" t="s">
        <v>13267</v>
      </c>
      <c r="G1472" s="228">
        <v>270</v>
      </c>
      <c r="H1472" s="228"/>
      <c r="I1472" s="228"/>
      <c r="J1472" s="254"/>
      <c r="K1472" s="244"/>
      <c r="L1472" s="241"/>
      <c r="M1472" s="244"/>
      <c r="N1472" s="244"/>
      <c r="O1472" s="244"/>
      <c r="P1472" s="244"/>
      <c r="Q1472" s="244"/>
      <c r="R1472" s="244"/>
      <c r="S1472" s="244"/>
      <c r="T1472" s="300" t="s">
        <v>2009</v>
      </c>
      <c r="U1472" s="244"/>
      <c r="V1472" s="244"/>
      <c r="W1472" s="244"/>
      <c r="X1472" s="244"/>
      <c r="Y1472" s="244"/>
      <c r="Z1472" s="244"/>
      <c r="AA1472" s="244"/>
      <c r="AB1472" s="244"/>
      <c r="AC1472" s="244"/>
      <c r="AD1472" s="244"/>
      <c r="AE1472" s="244"/>
      <c r="AF1472" s="244"/>
      <c r="AG1472" s="244"/>
      <c r="AH1472" s="244"/>
      <c r="AI1472" s="244"/>
      <c r="AJ1472" s="244"/>
      <c r="AK1472" s="244"/>
      <c r="AL1472" s="244"/>
      <c r="AM1472" s="244"/>
      <c r="AN1472" s="244"/>
      <c r="AO1472" s="244"/>
      <c r="AP1472" s="244"/>
      <c r="AQ1472" s="244"/>
      <c r="AR1472" s="244"/>
      <c r="AS1472" s="241"/>
    </row>
    <row r="1473" spans="1:45" s="115" customFormat="1" ht="24" customHeight="1">
      <c r="B1473" s="1817"/>
      <c r="C1473" s="241" t="s">
        <v>13267</v>
      </c>
      <c r="D1473" s="254" t="s">
        <v>14707</v>
      </c>
      <c r="E1473" s="260" t="s">
        <v>14708</v>
      </c>
      <c r="F1473" s="228" t="s">
        <v>13267</v>
      </c>
      <c r="G1473" s="228">
        <v>270</v>
      </c>
      <c r="H1473" s="228"/>
      <c r="I1473" s="228"/>
      <c r="J1473" s="254"/>
      <c r="K1473" s="244"/>
      <c r="L1473" s="241"/>
      <c r="M1473" s="244"/>
      <c r="N1473" s="244"/>
      <c r="O1473" s="244"/>
      <c r="P1473" s="244"/>
      <c r="Q1473" s="244"/>
      <c r="R1473" s="244"/>
      <c r="S1473" s="244"/>
      <c r="T1473" s="300" t="s">
        <v>2009</v>
      </c>
      <c r="U1473" s="244"/>
      <c r="V1473" s="244"/>
      <c r="W1473" s="244"/>
      <c r="X1473" s="244"/>
      <c r="Y1473" s="244"/>
      <c r="Z1473" s="244"/>
      <c r="AA1473" s="244"/>
      <c r="AB1473" s="244"/>
      <c r="AC1473" s="244"/>
      <c r="AD1473" s="244"/>
      <c r="AE1473" s="244"/>
      <c r="AF1473" s="244"/>
      <c r="AG1473" s="244"/>
      <c r="AH1473" s="244"/>
      <c r="AI1473" s="244"/>
      <c r="AJ1473" s="244"/>
      <c r="AK1473" s="244"/>
      <c r="AL1473" s="244"/>
      <c r="AM1473" s="244"/>
      <c r="AN1473" s="244"/>
      <c r="AO1473" s="244"/>
      <c r="AP1473" s="244"/>
      <c r="AQ1473" s="244"/>
      <c r="AR1473" s="244"/>
      <c r="AS1473" s="241"/>
    </row>
    <row r="1474" spans="1:45" s="115" customFormat="1" ht="24" customHeight="1">
      <c r="B1474" s="1817"/>
      <c r="C1474" s="241" t="s">
        <v>13267</v>
      </c>
      <c r="D1474" s="254" t="s">
        <v>14709</v>
      </c>
      <c r="E1474" s="260" t="s">
        <v>14710</v>
      </c>
      <c r="F1474" s="228" t="s">
        <v>13267</v>
      </c>
      <c r="G1474" s="228">
        <v>270</v>
      </c>
      <c r="H1474" s="254"/>
      <c r="I1474" s="254"/>
      <c r="J1474" s="254"/>
      <c r="K1474" s="244"/>
      <c r="L1474" s="241"/>
      <c r="M1474" s="244"/>
      <c r="N1474" s="244"/>
      <c r="O1474" s="244"/>
      <c r="P1474" s="244"/>
      <c r="Q1474" s="244"/>
      <c r="R1474" s="244"/>
      <c r="S1474" s="244"/>
      <c r="T1474" s="300" t="s">
        <v>2009</v>
      </c>
      <c r="U1474" s="244"/>
      <c r="V1474" s="244"/>
      <c r="W1474" s="244"/>
      <c r="X1474" s="244"/>
      <c r="Y1474" s="244"/>
      <c r="Z1474" s="244"/>
      <c r="AA1474" s="244"/>
      <c r="AB1474" s="244"/>
      <c r="AC1474" s="244"/>
      <c r="AD1474" s="244"/>
      <c r="AE1474" s="244"/>
      <c r="AF1474" s="244"/>
      <c r="AG1474" s="244"/>
      <c r="AH1474" s="244"/>
      <c r="AI1474" s="244"/>
      <c r="AJ1474" s="244"/>
      <c r="AK1474" s="244"/>
      <c r="AL1474" s="244"/>
      <c r="AM1474" s="244"/>
      <c r="AN1474" s="244"/>
      <c r="AO1474" s="244"/>
      <c r="AP1474" s="244"/>
      <c r="AQ1474" s="244"/>
      <c r="AR1474" s="244"/>
      <c r="AS1474" s="241"/>
    </row>
    <row r="1475" spans="1:45" s="115" customFormat="1" ht="24" customHeight="1">
      <c r="B1475" s="1817"/>
      <c r="C1475" s="241" t="s">
        <v>13267</v>
      </c>
      <c r="D1475" s="254" t="s">
        <v>14711</v>
      </c>
      <c r="E1475" s="260" t="s">
        <v>14712</v>
      </c>
      <c r="F1475" s="228" t="s">
        <v>13267</v>
      </c>
      <c r="G1475" s="228">
        <v>270</v>
      </c>
      <c r="H1475" s="228"/>
      <c r="I1475" s="228"/>
      <c r="J1475" s="254"/>
      <c r="K1475" s="244"/>
      <c r="L1475" s="241"/>
      <c r="M1475" s="244"/>
      <c r="N1475" s="244"/>
      <c r="O1475" s="244"/>
      <c r="P1475" s="244"/>
      <c r="Q1475" s="244"/>
      <c r="R1475" s="244"/>
      <c r="S1475" s="244"/>
      <c r="T1475" s="300" t="s">
        <v>2009</v>
      </c>
      <c r="U1475" s="244"/>
      <c r="V1475" s="244"/>
      <c r="W1475" s="244"/>
      <c r="X1475" s="244"/>
      <c r="Y1475" s="244"/>
      <c r="Z1475" s="244"/>
      <c r="AA1475" s="244"/>
      <c r="AB1475" s="244"/>
      <c r="AC1475" s="244"/>
      <c r="AD1475" s="244"/>
      <c r="AE1475" s="244"/>
      <c r="AF1475" s="244"/>
      <c r="AG1475" s="244"/>
      <c r="AH1475" s="244"/>
      <c r="AI1475" s="244"/>
      <c r="AJ1475" s="244"/>
      <c r="AK1475" s="244"/>
      <c r="AL1475" s="244"/>
      <c r="AM1475" s="244"/>
      <c r="AN1475" s="244"/>
      <c r="AO1475" s="244"/>
      <c r="AP1475" s="244"/>
      <c r="AQ1475" s="244"/>
      <c r="AR1475" s="244"/>
      <c r="AS1475" s="241"/>
    </row>
    <row r="1476" spans="1:45" s="115" customFormat="1" ht="24" customHeight="1">
      <c r="B1476" s="1817"/>
      <c r="C1476" s="241" t="s">
        <v>13267</v>
      </c>
      <c r="D1476" s="254" t="s">
        <v>25117</v>
      </c>
      <c r="E1476" s="260" t="s">
        <v>14713</v>
      </c>
      <c r="F1476" s="228" t="s">
        <v>13267</v>
      </c>
      <c r="G1476" s="228">
        <v>270</v>
      </c>
      <c r="H1476" s="228"/>
      <c r="I1476" s="228"/>
      <c r="J1476" s="254"/>
      <c r="K1476" s="244"/>
      <c r="L1476" s="241"/>
      <c r="M1476" s="244"/>
      <c r="N1476" s="244"/>
      <c r="O1476" s="244"/>
      <c r="P1476" s="244"/>
      <c r="Q1476" s="244"/>
      <c r="R1476" s="244"/>
      <c r="S1476" s="244"/>
      <c r="T1476" s="300" t="s">
        <v>2009</v>
      </c>
      <c r="U1476" s="244"/>
      <c r="V1476" s="244"/>
      <c r="W1476" s="244"/>
      <c r="X1476" s="244"/>
      <c r="Y1476" s="244"/>
      <c r="Z1476" s="244"/>
      <c r="AA1476" s="244"/>
      <c r="AB1476" s="244"/>
      <c r="AC1476" s="244"/>
      <c r="AD1476" s="244"/>
      <c r="AE1476" s="244"/>
      <c r="AF1476" s="244"/>
      <c r="AG1476" s="244"/>
      <c r="AH1476" s="244"/>
      <c r="AI1476" s="244"/>
      <c r="AJ1476" s="244"/>
      <c r="AK1476" s="244"/>
      <c r="AL1476" s="244"/>
      <c r="AM1476" s="244"/>
      <c r="AN1476" s="244"/>
      <c r="AO1476" s="244"/>
      <c r="AP1476" s="244"/>
      <c r="AQ1476" s="244"/>
      <c r="AR1476" s="244"/>
      <c r="AS1476" s="241"/>
    </row>
    <row r="1477" spans="1:45" s="115" customFormat="1" ht="24" customHeight="1">
      <c r="B1477" s="1817"/>
      <c r="C1477" s="241" t="s">
        <v>13267</v>
      </c>
      <c r="D1477" s="254" t="s">
        <v>14714</v>
      </c>
      <c r="E1477" s="260" t="s">
        <v>14715</v>
      </c>
      <c r="F1477" s="228" t="s">
        <v>13267</v>
      </c>
      <c r="G1477" s="228">
        <v>540</v>
      </c>
      <c r="H1477" s="228"/>
      <c r="I1477" s="228"/>
      <c r="J1477" s="254"/>
      <c r="K1477" s="244"/>
      <c r="L1477" s="241"/>
      <c r="M1477" s="244"/>
      <c r="N1477" s="244"/>
      <c r="O1477" s="244"/>
      <c r="P1477" s="244"/>
      <c r="Q1477" s="244"/>
      <c r="R1477" s="244"/>
      <c r="S1477" s="244"/>
      <c r="T1477" s="300" t="s">
        <v>2009</v>
      </c>
      <c r="U1477" s="244"/>
      <c r="V1477" s="244"/>
      <c r="W1477" s="244"/>
      <c r="X1477" s="244"/>
      <c r="Y1477" s="244"/>
      <c r="Z1477" s="244"/>
      <c r="AA1477" s="244"/>
      <c r="AB1477" s="244"/>
      <c r="AC1477" s="244"/>
      <c r="AD1477" s="244"/>
      <c r="AE1477" s="244"/>
      <c r="AF1477" s="244"/>
      <c r="AG1477" s="244"/>
      <c r="AH1477" s="244"/>
      <c r="AI1477" s="244"/>
      <c r="AJ1477" s="244"/>
      <c r="AK1477" s="244"/>
      <c r="AL1477" s="244"/>
      <c r="AM1477" s="244"/>
      <c r="AN1477" s="244"/>
      <c r="AO1477" s="244"/>
      <c r="AP1477" s="244"/>
      <c r="AQ1477" s="244"/>
      <c r="AR1477" s="244"/>
      <c r="AS1477" s="241"/>
    </row>
    <row r="1478" spans="1:45" s="115" customFormat="1" ht="24" customHeight="1">
      <c r="A1478" s="1836"/>
      <c r="B1478" s="1817"/>
      <c r="C1478" s="241" t="s">
        <v>13267</v>
      </c>
      <c r="D1478" s="254" t="s">
        <v>14716</v>
      </c>
      <c r="E1478" s="260" t="s">
        <v>14717</v>
      </c>
      <c r="F1478" s="228" t="s">
        <v>13267</v>
      </c>
      <c r="G1478" s="228">
        <v>270</v>
      </c>
      <c r="H1478" s="254"/>
      <c r="I1478" s="254"/>
      <c r="J1478" s="254"/>
      <c r="K1478" s="244"/>
      <c r="L1478" s="241"/>
      <c r="M1478" s="244"/>
      <c r="N1478" s="244"/>
      <c r="O1478" s="244"/>
      <c r="P1478" s="244"/>
      <c r="Q1478" s="244"/>
      <c r="R1478" s="380"/>
      <c r="S1478" s="244"/>
      <c r="T1478" s="300" t="s">
        <v>2009</v>
      </c>
      <c r="U1478" s="380"/>
      <c r="V1478" s="380"/>
      <c r="W1478" s="380"/>
      <c r="X1478" s="380"/>
      <c r="Y1478" s="380"/>
      <c r="Z1478" s="244"/>
      <c r="AA1478" s="380"/>
      <c r="AB1478" s="380"/>
      <c r="AC1478" s="380"/>
      <c r="AD1478" s="380"/>
      <c r="AE1478" s="380"/>
      <c r="AF1478" s="380"/>
      <c r="AG1478" s="380"/>
      <c r="AH1478" s="380"/>
      <c r="AI1478" s="380"/>
      <c r="AJ1478" s="380"/>
      <c r="AK1478" s="380"/>
      <c r="AL1478" s="380"/>
      <c r="AM1478" s="380"/>
      <c r="AN1478" s="380"/>
      <c r="AO1478" s="380"/>
      <c r="AP1478" s="380"/>
      <c r="AQ1478" s="380"/>
      <c r="AR1478" s="380"/>
      <c r="AS1478" s="241"/>
    </row>
    <row r="1479" spans="1:45" s="115" customFormat="1" ht="24" customHeight="1">
      <c r="A1479" s="1836"/>
      <c r="B1479" s="1817"/>
      <c r="C1479" s="241" t="s">
        <v>13267</v>
      </c>
      <c r="D1479" s="254" t="s">
        <v>14718</v>
      </c>
      <c r="E1479" s="260" t="s">
        <v>14719</v>
      </c>
      <c r="F1479" s="228" t="s">
        <v>13267</v>
      </c>
      <c r="G1479" s="228">
        <v>270</v>
      </c>
      <c r="H1479" s="228"/>
      <c r="I1479" s="228"/>
      <c r="J1479" s="254"/>
      <c r="K1479" s="244"/>
      <c r="L1479" s="241"/>
      <c r="M1479" s="244"/>
      <c r="N1479" s="244"/>
      <c r="O1479" s="244"/>
      <c r="P1479" s="244"/>
      <c r="Q1479" s="244"/>
      <c r="R1479" s="380"/>
      <c r="S1479" s="244"/>
      <c r="T1479" s="300" t="s">
        <v>2009</v>
      </c>
      <c r="U1479" s="380"/>
      <c r="V1479" s="380"/>
      <c r="W1479" s="380"/>
      <c r="X1479" s="380"/>
      <c r="Y1479" s="380"/>
      <c r="Z1479" s="244"/>
      <c r="AA1479" s="380"/>
      <c r="AB1479" s="380"/>
      <c r="AC1479" s="380"/>
      <c r="AD1479" s="380"/>
      <c r="AE1479" s="380"/>
      <c r="AF1479" s="380"/>
      <c r="AG1479" s="380"/>
      <c r="AH1479" s="380"/>
      <c r="AI1479" s="380"/>
      <c r="AJ1479" s="380"/>
      <c r="AK1479" s="380"/>
      <c r="AL1479" s="380"/>
      <c r="AM1479" s="380"/>
      <c r="AN1479" s="380"/>
      <c r="AO1479" s="380"/>
      <c r="AP1479" s="380"/>
      <c r="AQ1479" s="380"/>
      <c r="AR1479" s="380"/>
      <c r="AS1479" s="241"/>
    </row>
    <row r="1480" spans="1:45" s="115" customFormat="1" ht="24" customHeight="1">
      <c r="B1480" s="1817"/>
      <c r="C1480" s="241" t="s">
        <v>13267</v>
      </c>
      <c r="D1480" s="254" t="s">
        <v>25118</v>
      </c>
      <c r="E1480" s="260" t="s">
        <v>14720</v>
      </c>
      <c r="F1480" s="228" t="s">
        <v>13267</v>
      </c>
      <c r="G1480" s="228">
        <v>270</v>
      </c>
      <c r="H1480" s="228"/>
      <c r="I1480" s="228"/>
      <c r="J1480" s="254"/>
      <c r="K1480" s="244"/>
      <c r="L1480" s="241"/>
      <c r="M1480" s="244"/>
      <c r="N1480" s="244"/>
      <c r="O1480" s="244"/>
      <c r="P1480" s="244"/>
      <c r="Q1480" s="244"/>
      <c r="R1480" s="244"/>
      <c r="S1480" s="244"/>
      <c r="T1480" s="300" t="s">
        <v>2009</v>
      </c>
      <c r="U1480" s="244"/>
      <c r="V1480" s="244"/>
      <c r="W1480" s="244"/>
      <c r="X1480" s="244"/>
      <c r="Y1480" s="244"/>
      <c r="Z1480" s="244"/>
      <c r="AA1480" s="244"/>
      <c r="AB1480" s="244"/>
      <c r="AC1480" s="244"/>
      <c r="AD1480" s="244"/>
      <c r="AE1480" s="244"/>
      <c r="AF1480" s="244"/>
      <c r="AG1480" s="244"/>
      <c r="AH1480" s="244"/>
      <c r="AI1480" s="244"/>
      <c r="AJ1480" s="244"/>
      <c r="AK1480" s="244"/>
      <c r="AL1480" s="244"/>
      <c r="AM1480" s="244"/>
      <c r="AN1480" s="244"/>
      <c r="AO1480" s="244"/>
      <c r="AP1480" s="244"/>
      <c r="AQ1480" s="244"/>
      <c r="AR1480" s="244"/>
      <c r="AS1480" s="241"/>
    </row>
    <row r="1481" spans="1:45" s="115" customFormat="1" ht="24" customHeight="1">
      <c r="B1481" s="1817"/>
      <c r="C1481" s="254" t="s">
        <v>13267</v>
      </c>
      <c r="D1481" s="244" t="s">
        <v>25119</v>
      </c>
      <c r="E1481" s="254" t="s">
        <v>14721</v>
      </c>
      <c r="F1481" s="228" t="s">
        <v>13267</v>
      </c>
      <c r="G1481" s="228">
        <v>270</v>
      </c>
      <c r="H1481" s="228"/>
      <c r="I1481" s="228"/>
      <c r="J1481" s="254"/>
      <c r="K1481" s="244"/>
      <c r="L1481" s="254"/>
      <c r="M1481" s="244"/>
      <c r="N1481" s="244"/>
      <c r="O1481" s="244"/>
      <c r="P1481" s="244"/>
      <c r="Q1481" s="244"/>
      <c r="R1481" s="244"/>
      <c r="S1481" s="244"/>
      <c r="T1481" s="300" t="s">
        <v>2009</v>
      </c>
      <c r="U1481" s="244"/>
      <c r="V1481" s="244"/>
      <c r="W1481" s="244"/>
      <c r="X1481" s="244"/>
      <c r="Y1481" s="244"/>
      <c r="Z1481" s="244"/>
      <c r="AA1481" s="244"/>
      <c r="AB1481" s="244"/>
      <c r="AC1481" s="244"/>
      <c r="AD1481" s="244"/>
      <c r="AE1481" s="244"/>
      <c r="AF1481" s="244"/>
      <c r="AG1481" s="244"/>
      <c r="AH1481" s="244"/>
      <c r="AI1481" s="244"/>
      <c r="AJ1481" s="244"/>
      <c r="AK1481" s="244"/>
      <c r="AL1481" s="244"/>
      <c r="AM1481" s="244"/>
      <c r="AN1481" s="244"/>
      <c r="AO1481" s="244"/>
      <c r="AP1481" s="244"/>
      <c r="AQ1481" s="244"/>
      <c r="AR1481" s="244"/>
      <c r="AS1481" s="254"/>
    </row>
    <row r="1482" spans="1:45" s="115" customFormat="1" ht="24" customHeight="1">
      <c r="B1482" s="1817"/>
      <c r="C1482" s="254" t="s">
        <v>13267</v>
      </c>
      <c r="D1482" s="244" t="s">
        <v>14722</v>
      </c>
      <c r="E1482" s="254" t="s">
        <v>14723</v>
      </c>
      <c r="F1482" s="228" t="s">
        <v>13267</v>
      </c>
      <c r="G1482" s="228">
        <v>540</v>
      </c>
      <c r="H1482" s="228"/>
      <c r="I1482" s="228"/>
      <c r="J1482" s="254"/>
      <c r="K1482" s="244"/>
      <c r="L1482" s="254"/>
      <c r="M1482" s="244"/>
      <c r="N1482" s="244"/>
      <c r="O1482" s="244"/>
      <c r="P1482" s="244"/>
      <c r="Q1482" s="244"/>
      <c r="R1482" s="244"/>
      <c r="S1482" s="244"/>
      <c r="T1482" s="300" t="s">
        <v>2009</v>
      </c>
      <c r="U1482" s="244"/>
      <c r="V1482" s="244"/>
      <c r="W1482" s="244"/>
      <c r="X1482" s="244"/>
      <c r="Y1482" s="244"/>
      <c r="Z1482" s="244"/>
      <c r="AA1482" s="244"/>
      <c r="AB1482" s="244"/>
      <c r="AC1482" s="244"/>
      <c r="AD1482" s="244"/>
      <c r="AE1482" s="244"/>
      <c r="AF1482" s="244"/>
      <c r="AG1482" s="244"/>
      <c r="AH1482" s="244"/>
      <c r="AI1482" s="244"/>
      <c r="AJ1482" s="244"/>
      <c r="AK1482" s="244"/>
      <c r="AL1482" s="244"/>
      <c r="AM1482" s="244"/>
      <c r="AN1482" s="244"/>
      <c r="AO1482" s="244"/>
      <c r="AP1482" s="244"/>
      <c r="AQ1482" s="244"/>
      <c r="AR1482" s="244"/>
      <c r="AS1482" s="254"/>
    </row>
    <row r="1483" spans="1:45" s="115" customFormat="1" ht="24" customHeight="1">
      <c r="B1483" s="1817"/>
      <c r="C1483" s="254" t="s">
        <v>13267</v>
      </c>
      <c r="D1483" s="244" t="s">
        <v>14724</v>
      </c>
      <c r="E1483" s="254" t="s">
        <v>14725</v>
      </c>
      <c r="F1483" s="228" t="s">
        <v>13267</v>
      </c>
      <c r="G1483" s="228">
        <v>270</v>
      </c>
      <c r="H1483" s="228"/>
      <c r="I1483" s="228"/>
      <c r="J1483" s="254"/>
      <c r="K1483" s="244"/>
      <c r="L1483" s="254"/>
      <c r="M1483" s="244"/>
      <c r="N1483" s="244"/>
      <c r="O1483" s="244"/>
      <c r="P1483" s="244"/>
      <c r="Q1483" s="244"/>
      <c r="R1483" s="244"/>
      <c r="S1483" s="244"/>
      <c r="T1483" s="300" t="s">
        <v>2009</v>
      </c>
      <c r="U1483" s="244"/>
      <c r="V1483" s="244"/>
      <c r="W1483" s="244"/>
      <c r="X1483" s="244"/>
      <c r="Y1483" s="244"/>
      <c r="Z1483" s="244"/>
      <c r="AA1483" s="244"/>
      <c r="AB1483" s="244"/>
      <c r="AC1483" s="244"/>
      <c r="AD1483" s="244"/>
      <c r="AE1483" s="244"/>
      <c r="AF1483" s="244"/>
      <c r="AG1483" s="244"/>
      <c r="AH1483" s="244"/>
      <c r="AI1483" s="244"/>
      <c r="AJ1483" s="244"/>
      <c r="AK1483" s="244"/>
      <c r="AL1483" s="244"/>
      <c r="AM1483" s="244"/>
      <c r="AN1483" s="244"/>
      <c r="AO1483" s="244"/>
      <c r="AP1483" s="244"/>
      <c r="AQ1483" s="244"/>
      <c r="AR1483" s="244"/>
      <c r="AS1483" s="254"/>
    </row>
    <row r="1484" spans="1:45" s="115" customFormat="1" ht="24" customHeight="1">
      <c r="B1484" s="1817"/>
      <c r="C1484" s="254" t="s">
        <v>13267</v>
      </c>
      <c r="D1484" s="244" t="s">
        <v>14726</v>
      </c>
      <c r="E1484" s="254" t="s">
        <v>14727</v>
      </c>
      <c r="F1484" s="228" t="s">
        <v>13267</v>
      </c>
      <c r="G1484" s="228">
        <v>270</v>
      </c>
      <c r="H1484" s="228"/>
      <c r="I1484" s="228"/>
      <c r="J1484" s="254"/>
      <c r="K1484" s="244"/>
      <c r="L1484" s="254"/>
      <c r="M1484" s="244"/>
      <c r="N1484" s="244"/>
      <c r="O1484" s="244"/>
      <c r="P1484" s="244"/>
      <c r="Q1484" s="244"/>
      <c r="R1484" s="244"/>
      <c r="S1484" s="244"/>
      <c r="T1484" s="300" t="s">
        <v>2009</v>
      </c>
      <c r="U1484" s="244"/>
      <c r="V1484" s="244"/>
      <c r="W1484" s="244"/>
      <c r="X1484" s="244"/>
      <c r="Y1484" s="244"/>
      <c r="Z1484" s="244"/>
      <c r="AA1484" s="244"/>
      <c r="AB1484" s="244"/>
      <c r="AC1484" s="244"/>
      <c r="AD1484" s="244"/>
      <c r="AE1484" s="244"/>
      <c r="AF1484" s="244"/>
      <c r="AG1484" s="244"/>
      <c r="AH1484" s="244"/>
      <c r="AI1484" s="244"/>
      <c r="AJ1484" s="244"/>
      <c r="AK1484" s="244"/>
      <c r="AL1484" s="244"/>
      <c r="AM1484" s="244"/>
      <c r="AN1484" s="244"/>
      <c r="AO1484" s="244"/>
      <c r="AP1484" s="244"/>
      <c r="AQ1484" s="244"/>
      <c r="AR1484" s="244"/>
      <c r="AS1484" s="254"/>
    </row>
    <row r="1485" spans="1:45" s="115" customFormat="1" ht="24" customHeight="1">
      <c r="B1485" s="1817"/>
      <c r="C1485" s="254" t="s">
        <v>13267</v>
      </c>
      <c r="D1485" s="244" t="s">
        <v>25120</v>
      </c>
      <c r="E1485" s="254" t="s">
        <v>14728</v>
      </c>
      <c r="F1485" s="228" t="s">
        <v>13267</v>
      </c>
      <c r="G1485" s="228">
        <v>270</v>
      </c>
      <c r="H1485" s="254"/>
      <c r="I1485" s="254"/>
      <c r="J1485" s="254"/>
      <c r="K1485" s="244"/>
      <c r="L1485" s="254"/>
      <c r="M1485" s="244"/>
      <c r="N1485" s="244"/>
      <c r="O1485" s="244"/>
      <c r="P1485" s="244"/>
      <c r="Q1485" s="244"/>
      <c r="R1485" s="244"/>
      <c r="S1485" s="244"/>
      <c r="T1485" s="300" t="s">
        <v>2009</v>
      </c>
      <c r="U1485" s="244"/>
      <c r="V1485" s="244"/>
      <c r="W1485" s="244"/>
      <c r="X1485" s="244"/>
      <c r="Y1485" s="244"/>
      <c r="Z1485" s="244"/>
      <c r="AA1485" s="244"/>
      <c r="AB1485" s="244"/>
      <c r="AC1485" s="244"/>
      <c r="AD1485" s="244"/>
      <c r="AE1485" s="244"/>
      <c r="AF1485" s="244"/>
      <c r="AG1485" s="244"/>
      <c r="AH1485" s="244"/>
      <c r="AI1485" s="244"/>
      <c r="AJ1485" s="244"/>
      <c r="AK1485" s="244"/>
      <c r="AL1485" s="244"/>
      <c r="AM1485" s="244"/>
      <c r="AN1485" s="244"/>
      <c r="AO1485" s="244"/>
      <c r="AP1485" s="244"/>
      <c r="AQ1485" s="244"/>
      <c r="AR1485" s="244"/>
      <c r="AS1485" s="254"/>
    </row>
    <row r="1486" spans="1:45" s="115" customFormat="1" ht="24" customHeight="1">
      <c r="A1486" s="1836"/>
      <c r="B1486" s="1817"/>
      <c r="C1486" s="254" t="s">
        <v>13267</v>
      </c>
      <c r="D1486" s="233" t="s">
        <v>25121</v>
      </c>
      <c r="E1486" s="254" t="s">
        <v>14729</v>
      </c>
      <c r="F1486" s="228" t="s">
        <v>13267</v>
      </c>
      <c r="G1486" s="228">
        <v>270</v>
      </c>
      <c r="H1486" s="228"/>
      <c r="I1486" s="228"/>
      <c r="J1486" s="254"/>
      <c r="K1486" s="244"/>
      <c r="L1486" s="254"/>
      <c r="M1486" s="244"/>
      <c r="N1486" s="244"/>
      <c r="O1486" s="244"/>
      <c r="P1486" s="244"/>
      <c r="Q1486" s="244"/>
      <c r="R1486" s="380"/>
      <c r="S1486" s="244"/>
      <c r="T1486" s="300" t="s">
        <v>2009</v>
      </c>
      <c r="U1486" s="380"/>
      <c r="V1486" s="380"/>
      <c r="W1486" s="380"/>
      <c r="X1486" s="380"/>
      <c r="Y1486" s="380"/>
      <c r="Z1486" s="244"/>
      <c r="AA1486" s="380"/>
      <c r="AB1486" s="380"/>
      <c r="AC1486" s="380"/>
      <c r="AD1486" s="380"/>
      <c r="AE1486" s="380"/>
      <c r="AF1486" s="380"/>
      <c r="AG1486" s="380"/>
      <c r="AH1486" s="380"/>
      <c r="AI1486" s="380"/>
      <c r="AJ1486" s="380"/>
      <c r="AK1486" s="380"/>
      <c r="AL1486" s="380"/>
      <c r="AM1486" s="380"/>
      <c r="AN1486" s="380"/>
      <c r="AO1486" s="380"/>
      <c r="AP1486" s="380"/>
      <c r="AQ1486" s="380"/>
      <c r="AR1486" s="380"/>
      <c r="AS1486" s="254"/>
    </row>
    <row r="1487" spans="1:45" s="115" customFormat="1" ht="24" customHeight="1">
      <c r="A1487" s="1836"/>
      <c r="B1487" s="1817"/>
      <c r="C1487" s="254" t="s">
        <v>13267</v>
      </c>
      <c r="D1487" s="233" t="s">
        <v>25122</v>
      </c>
      <c r="E1487" s="254" t="s">
        <v>18458</v>
      </c>
      <c r="F1487" s="228" t="s">
        <v>13267</v>
      </c>
      <c r="G1487" s="228">
        <v>270</v>
      </c>
      <c r="H1487" s="228"/>
      <c r="I1487" s="228"/>
      <c r="J1487" s="254"/>
      <c r="K1487" s="244"/>
      <c r="L1487" s="254"/>
      <c r="M1487" s="244"/>
      <c r="N1487" s="244"/>
      <c r="O1487" s="244"/>
      <c r="P1487" s="244"/>
      <c r="Q1487" s="244"/>
      <c r="R1487" s="380"/>
      <c r="S1487" s="244"/>
      <c r="T1487" s="300" t="s">
        <v>2009</v>
      </c>
      <c r="U1487" s="380"/>
      <c r="V1487" s="380"/>
      <c r="W1487" s="380"/>
      <c r="X1487" s="380"/>
      <c r="Y1487" s="380"/>
      <c r="Z1487" s="244"/>
      <c r="AA1487" s="380"/>
      <c r="AB1487" s="380"/>
      <c r="AC1487" s="380"/>
      <c r="AD1487" s="380"/>
      <c r="AE1487" s="380"/>
      <c r="AF1487" s="380"/>
      <c r="AG1487" s="380"/>
      <c r="AH1487" s="380"/>
      <c r="AI1487" s="380"/>
      <c r="AJ1487" s="380"/>
      <c r="AK1487" s="380"/>
      <c r="AL1487" s="380"/>
      <c r="AM1487" s="380"/>
      <c r="AN1487" s="380"/>
      <c r="AO1487" s="380"/>
      <c r="AP1487" s="380"/>
      <c r="AQ1487" s="380"/>
      <c r="AR1487" s="380"/>
      <c r="AS1487" s="254"/>
    </row>
    <row r="1488" spans="1:45" s="115" customFormat="1" ht="24" customHeight="1">
      <c r="A1488" s="1836"/>
      <c r="B1488" s="1817"/>
      <c r="C1488" s="254" t="s">
        <v>13267</v>
      </c>
      <c r="D1488" s="233" t="s">
        <v>24707</v>
      </c>
      <c r="E1488" s="254" t="s">
        <v>14730</v>
      </c>
      <c r="F1488" s="228" t="s">
        <v>13267</v>
      </c>
      <c r="G1488" s="228">
        <v>270</v>
      </c>
      <c r="H1488" s="254"/>
      <c r="I1488" s="254"/>
      <c r="J1488" s="254"/>
      <c r="K1488" s="244"/>
      <c r="L1488" s="254"/>
      <c r="M1488" s="244"/>
      <c r="N1488" s="244"/>
      <c r="O1488" s="244"/>
      <c r="P1488" s="244"/>
      <c r="Q1488" s="244"/>
      <c r="R1488" s="380"/>
      <c r="S1488" s="244"/>
      <c r="T1488" s="300" t="s">
        <v>2009</v>
      </c>
      <c r="U1488" s="380"/>
      <c r="V1488" s="380"/>
      <c r="W1488" s="380"/>
      <c r="X1488" s="380"/>
      <c r="Y1488" s="380"/>
      <c r="Z1488" s="244"/>
      <c r="AA1488" s="380"/>
      <c r="AB1488" s="380"/>
      <c r="AC1488" s="380"/>
      <c r="AD1488" s="380"/>
      <c r="AE1488" s="380"/>
      <c r="AF1488" s="380"/>
      <c r="AG1488" s="380"/>
      <c r="AH1488" s="380"/>
      <c r="AI1488" s="380"/>
      <c r="AJ1488" s="380"/>
      <c r="AK1488" s="380"/>
      <c r="AL1488" s="380"/>
      <c r="AM1488" s="380"/>
      <c r="AN1488" s="380"/>
      <c r="AO1488" s="380"/>
      <c r="AP1488" s="380"/>
      <c r="AQ1488" s="380"/>
      <c r="AR1488" s="380"/>
      <c r="AS1488" s="254"/>
    </row>
    <row r="1489" spans="1:45" s="115" customFormat="1" ht="24" customHeight="1">
      <c r="A1489" s="1836"/>
      <c r="B1489" s="1817"/>
      <c r="C1489" s="254" t="s">
        <v>13267</v>
      </c>
      <c r="D1489" s="233" t="s">
        <v>14731</v>
      </c>
      <c r="E1489" s="254" t="s">
        <v>14732</v>
      </c>
      <c r="F1489" s="228" t="s">
        <v>13267</v>
      </c>
      <c r="G1489" s="228">
        <v>270</v>
      </c>
      <c r="H1489" s="228"/>
      <c r="I1489" s="228"/>
      <c r="J1489" s="254"/>
      <c r="K1489" s="244"/>
      <c r="L1489" s="254"/>
      <c r="M1489" s="244"/>
      <c r="N1489" s="244"/>
      <c r="O1489" s="244"/>
      <c r="P1489" s="244"/>
      <c r="Q1489" s="244"/>
      <c r="R1489" s="380"/>
      <c r="S1489" s="244"/>
      <c r="T1489" s="300" t="s">
        <v>2009</v>
      </c>
      <c r="U1489" s="380"/>
      <c r="V1489" s="380"/>
      <c r="W1489" s="380"/>
      <c r="X1489" s="380"/>
      <c r="Y1489" s="380"/>
      <c r="Z1489" s="244"/>
      <c r="AA1489" s="380"/>
      <c r="AB1489" s="380"/>
      <c r="AC1489" s="380"/>
      <c r="AD1489" s="380"/>
      <c r="AE1489" s="380"/>
      <c r="AF1489" s="380"/>
      <c r="AG1489" s="380"/>
      <c r="AH1489" s="380"/>
      <c r="AI1489" s="380"/>
      <c r="AJ1489" s="380"/>
      <c r="AK1489" s="380"/>
      <c r="AL1489" s="380"/>
      <c r="AM1489" s="380"/>
      <c r="AN1489" s="380"/>
      <c r="AO1489" s="380"/>
      <c r="AP1489" s="380"/>
      <c r="AQ1489" s="380"/>
      <c r="AR1489" s="380"/>
      <c r="AS1489" s="254"/>
    </row>
    <row r="1490" spans="1:45" s="115" customFormat="1" ht="24" customHeight="1">
      <c r="A1490" s="1836"/>
      <c r="B1490" s="1817"/>
      <c r="C1490" s="254" t="s">
        <v>13267</v>
      </c>
      <c r="D1490" s="233" t="s">
        <v>14733</v>
      </c>
      <c r="E1490" s="254" t="s">
        <v>14734</v>
      </c>
      <c r="F1490" s="228" t="s">
        <v>13267</v>
      </c>
      <c r="G1490" s="228">
        <v>270</v>
      </c>
      <c r="H1490" s="228"/>
      <c r="I1490" s="228"/>
      <c r="J1490" s="254"/>
      <c r="K1490" s="244"/>
      <c r="L1490" s="254"/>
      <c r="M1490" s="244"/>
      <c r="N1490" s="244"/>
      <c r="O1490" s="244"/>
      <c r="P1490" s="244"/>
      <c r="Q1490" s="244"/>
      <c r="R1490" s="380"/>
      <c r="S1490" s="244"/>
      <c r="T1490" s="300" t="s">
        <v>2009</v>
      </c>
      <c r="U1490" s="380"/>
      <c r="V1490" s="380"/>
      <c r="W1490" s="380"/>
      <c r="X1490" s="380"/>
      <c r="Y1490" s="380"/>
      <c r="Z1490" s="244"/>
      <c r="AA1490" s="380"/>
      <c r="AB1490" s="380"/>
      <c r="AC1490" s="380"/>
      <c r="AD1490" s="380"/>
      <c r="AE1490" s="380"/>
      <c r="AF1490" s="380"/>
      <c r="AG1490" s="380"/>
      <c r="AH1490" s="380"/>
      <c r="AI1490" s="380"/>
      <c r="AJ1490" s="380"/>
      <c r="AK1490" s="380"/>
      <c r="AL1490" s="380"/>
      <c r="AM1490" s="380"/>
      <c r="AN1490" s="380"/>
      <c r="AO1490" s="380"/>
      <c r="AP1490" s="380"/>
      <c r="AQ1490" s="380"/>
      <c r="AR1490" s="380"/>
      <c r="AS1490" s="254"/>
    </row>
    <row r="1491" spans="1:45" s="115" customFormat="1" ht="24" customHeight="1">
      <c r="A1491" s="1836"/>
      <c r="B1491" s="1817"/>
      <c r="C1491" s="244" t="s">
        <v>13267</v>
      </c>
      <c r="D1491" s="233" t="s">
        <v>25123</v>
      </c>
      <c r="E1491" s="244" t="s">
        <v>14735</v>
      </c>
      <c r="F1491" s="228" t="s">
        <v>13267</v>
      </c>
      <c r="G1491" s="228">
        <v>270</v>
      </c>
      <c r="H1491" s="228"/>
      <c r="I1491" s="228"/>
      <c r="J1491" s="254"/>
      <c r="K1491" s="244"/>
      <c r="L1491" s="244"/>
      <c r="M1491" s="244"/>
      <c r="N1491" s="244"/>
      <c r="O1491" s="244"/>
      <c r="P1491" s="244"/>
      <c r="Q1491" s="244"/>
      <c r="R1491" s="380"/>
      <c r="S1491" s="244"/>
      <c r="T1491" s="300" t="s">
        <v>2009</v>
      </c>
      <c r="U1491" s="380"/>
      <c r="V1491" s="380"/>
      <c r="W1491" s="380"/>
      <c r="X1491" s="380"/>
      <c r="Y1491" s="380"/>
      <c r="Z1491" s="244"/>
      <c r="AA1491" s="380"/>
      <c r="AB1491" s="380"/>
      <c r="AC1491" s="380"/>
      <c r="AD1491" s="380"/>
      <c r="AE1491" s="380"/>
      <c r="AF1491" s="380"/>
      <c r="AG1491" s="380"/>
      <c r="AH1491" s="380"/>
      <c r="AI1491" s="380"/>
      <c r="AJ1491" s="380"/>
      <c r="AK1491" s="380"/>
      <c r="AL1491" s="380"/>
      <c r="AM1491" s="380"/>
      <c r="AN1491" s="380"/>
      <c r="AO1491" s="380"/>
      <c r="AP1491" s="380"/>
      <c r="AQ1491" s="380"/>
      <c r="AR1491" s="380"/>
      <c r="AS1491" s="244"/>
    </row>
    <row r="1492" spans="1:45" s="115" customFormat="1" ht="24" customHeight="1">
      <c r="B1492" s="1817"/>
      <c r="C1492" s="244" t="s">
        <v>13267</v>
      </c>
      <c r="D1492" s="233" t="s">
        <v>14736</v>
      </c>
      <c r="E1492" s="244" t="s">
        <v>18459</v>
      </c>
      <c r="F1492" s="228" t="s">
        <v>13267</v>
      </c>
      <c r="G1492" s="228">
        <v>270</v>
      </c>
      <c r="H1492" s="228"/>
      <c r="I1492" s="228"/>
      <c r="J1492" s="254"/>
      <c r="K1492" s="244"/>
      <c r="L1492" s="244"/>
      <c r="M1492" s="244"/>
      <c r="N1492" s="244"/>
      <c r="O1492" s="244"/>
      <c r="P1492" s="244"/>
      <c r="Q1492" s="244"/>
      <c r="R1492" s="244"/>
      <c r="S1492" s="244"/>
      <c r="T1492" s="300" t="s">
        <v>2009</v>
      </c>
      <c r="U1492" s="244"/>
      <c r="V1492" s="244"/>
      <c r="W1492" s="244"/>
      <c r="X1492" s="244"/>
      <c r="Y1492" s="244"/>
      <c r="Z1492" s="244"/>
      <c r="AA1492" s="244"/>
      <c r="AB1492" s="244"/>
      <c r="AC1492" s="244"/>
      <c r="AD1492" s="244"/>
      <c r="AE1492" s="244"/>
      <c r="AF1492" s="244"/>
      <c r="AG1492" s="244"/>
      <c r="AH1492" s="244"/>
      <c r="AI1492" s="244"/>
      <c r="AJ1492" s="244"/>
      <c r="AK1492" s="244"/>
      <c r="AL1492" s="244"/>
      <c r="AM1492" s="244"/>
      <c r="AN1492" s="244"/>
      <c r="AO1492" s="244"/>
      <c r="AP1492" s="244"/>
      <c r="AQ1492" s="244"/>
      <c r="AR1492" s="244"/>
      <c r="AS1492" s="244"/>
    </row>
    <row r="1493" spans="1:45" s="115" customFormat="1" ht="24" customHeight="1">
      <c r="B1493" s="1817"/>
      <c r="C1493" s="244" t="s">
        <v>13267</v>
      </c>
      <c r="D1493" s="233" t="s">
        <v>14737</v>
      </c>
      <c r="E1493" s="244" t="s">
        <v>18460</v>
      </c>
      <c r="F1493" s="228" t="s">
        <v>13267</v>
      </c>
      <c r="G1493" s="228">
        <v>270</v>
      </c>
      <c r="H1493" s="228"/>
      <c r="I1493" s="228"/>
      <c r="J1493" s="254"/>
      <c r="K1493" s="244"/>
      <c r="L1493" s="244"/>
      <c r="M1493" s="244"/>
      <c r="N1493" s="244"/>
      <c r="O1493" s="244"/>
      <c r="P1493" s="244"/>
      <c r="Q1493" s="244"/>
      <c r="R1493" s="244"/>
      <c r="S1493" s="244"/>
      <c r="T1493" s="300" t="s">
        <v>2009</v>
      </c>
      <c r="U1493" s="244"/>
      <c r="V1493" s="244"/>
      <c r="W1493" s="244"/>
      <c r="X1493" s="244"/>
      <c r="Y1493" s="244"/>
      <c r="Z1493" s="244"/>
      <c r="AA1493" s="244"/>
      <c r="AB1493" s="244"/>
      <c r="AC1493" s="244"/>
      <c r="AD1493" s="244"/>
      <c r="AE1493" s="244"/>
      <c r="AF1493" s="244"/>
      <c r="AG1493" s="244"/>
      <c r="AH1493" s="244"/>
      <c r="AI1493" s="244"/>
      <c r="AJ1493" s="244"/>
      <c r="AK1493" s="244"/>
      <c r="AL1493" s="244"/>
      <c r="AM1493" s="244"/>
      <c r="AN1493" s="244"/>
      <c r="AO1493" s="244"/>
      <c r="AP1493" s="244"/>
      <c r="AQ1493" s="244"/>
      <c r="AR1493" s="244"/>
      <c r="AS1493" s="244"/>
    </row>
    <row r="1494" spans="1:45" s="115" customFormat="1" ht="24" customHeight="1">
      <c r="B1494" s="1817"/>
      <c r="C1494" s="244" t="s">
        <v>13267</v>
      </c>
      <c r="D1494" s="233" t="s">
        <v>25124</v>
      </c>
      <c r="E1494" s="244" t="s">
        <v>14738</v>
      </c>
      <c r="F1494" s="228" t="s">
        <v>13267</v>
      </c>
      <c r="G1494" s="228">
        <v>270</v>
      </c>
      <c r="H1494" s="228"/>
      <c r="I1494" s="228"/>
      <c r="J1494" s="254"/>
      <c r="K1494" s="244"/>
      <c r="L1494" s="244"/>
      <c r="M1494" s="244"/>
      <c r="N1494" s="244"/>
      <c r="O1494" s="244"/>
      <c r="P1494" s="244"/>
      <c r="Q1494" s="244"/>
      <c r="R1494" s="244"/>
      <c r="S1494" s="244"/>
      <c r="T1494" s="300" t="s">
        <v>2009</v>
      </c>
      <c r="U1494" s="244"/>
      <c r="V1494" s="244"/>
      <c r="W1494" s="244"/>
      <c r="X1494" s="244"/>
      <c r="Y1494" s="244"/>
      <c r="Z1494" s="244"/>
      <c r="AA1494" s="244"/>
      <c r="AB1494" s="244"/>
      <c r="AC1494" s="244"/>
      <c r="AD1494" s="244"/>
      <c r="AE1494" s="244"/>
      <c r="AF1494" s="244"/>
      <c r="AG1494" s="244"/>
      <c r="AH1494" s="244"/>
      <c r="AI1494" s="244"/>
      <c r="AJ1494" s="244"/>
      <c r="AK1494" s="244"/>
      <c r="AL1494" s="244"/>
      <c r="AM1494" s="244"/>
      <c r="AN1494" s="244"/>
      <c r="AO1494" s="244"/>
      <c r="AP1494" s="244"/>
      <c r="AQ1494" s="244"/>
      <c r="AR1494" s="244"/>
      <c r="AS1494" s="244"/>
    </row>
    <row r="1495" spans="1:45" s="1836" customFormat="1" ht="24" customHeight="1">
      <c r="A1495" s="115"/>
      <c r="B1495" s="1817"/>
      <c r="C1495" s="244" t="s">
        <v>13267</v>
      </c>
      <c r="D1495" s="254" t="s">
        <v>14739</v>
      </c>
      <c r="E1495" s="244" t="s">
        <v>14740</v>
      </c>
      <c r="F1495" s="228" t="s">
        <v>13267</v>
      </c>
      <c r="G1495" s="228">
        <v>270</v>
      </c>
      <c r="H1495" s="228"/>
      <c r="I1495" s="228"/>
      <c r="J1495" s="254"/>
      <c r="K1495" s="244"/>
      <c r="L1495" s="244"/>
      <c r="M1495" s="244"/>
      <c r="N1495" s="244"/>
      <c r="O1495" s="244"/>
      <c r="P1495" s="244"/>
      <c r="Q1495" s="244"/>
      <c r="R1495" s="244"/>
      <c r="S1495" s="244"/>
      <c r="T1495" s="300" t="s">
        <v>2009</v>
      </c>
      <c r="U1495" s="244"/>
      <c r="V1495" s="244"/>
      <c r="W1495" s="244"/>
      <c r="X1495" s="244"/>
      <c r="Y1495" s="244"/>
      <c r="Z1495" s="244"/>
      <c r="AA1495" s="244"/>
      <c r="AB1495" s="244"/>
      <c r="AC1495" s="244"/>
      <c r="AD1495" s="244"/>
      <c r="AE1495" s="244"/>
      <c r="AF1495" s="244"/>
      <c r="AG1495" s="244"/>
      <c r="AH1495" s="244"/>
      <c r="AI1495" s="244"/>
      <c r="AJ1495" s="244"/>
      <c r="AK1495" s="244"/>
      <c r="AL1495" s="244"/>
      <c r="AM1495" s="244"/>
      <c r="AN1495" s="244"/>
      <c r="AO1495" s="244"/>
      <c r="AP1495" s="244"/>
      <c r="AQ1495" s="244"/>
      <c r="AR1495" s="244"/>
      <c r="AS1495" s="244"/>
    </row>
    <row r="1496" spans="1:45" s="1836" customFormat="1" ht="24" customHeight="1">
      <c r="A1496" s="115"/>
      <c r="B1496" s="1817"/>
      <c r="C1496" s="244" t="s">
        <v>13267</v>
      </c>
      <c r="D1496" s="233" t="s">
        <v>14741</v>
      </c>
      <c r="E1496" s="244" t="s">
        <v>18461</v>
      </c>
      <c r="F1496" s="228" t="s">
        <v>13267</v>
      </c>
      <c r="G1496" s="228">
        <v>270</v>
      </c>
      <c r="H1496" s="254"/>
      <c r="I1496" s="254"/>
      <c r="J1496" s="254"/>
      <c r="K1496" s="244"/>
      <c r="L1496" s="244"/>
      <c r="M1496" s="244"/>
      <c r="N1496" s="244"/>
      <c r="O1496" s="244"/>
      <c r="P1496" s="244"/>
      <c r="Q1496" s="244"/>
      <c r="R1496" s="244"/>
      <c r="S1496" s="244"/>
      <c r="T1496" s="300" t="s">
        <v>2009</v>
      </c>
      <c r="U1496" s="244"/>
      <c r="V1496" s="244"/>
      <c r="W1496" s="244"/>
      <c r="X1496" s="244"/>
      <c r="Y1496" s="244"/>
      <c r="Z1496" s="244"/>
      <c r="AA1496" s="244"/>
      <c r="AB1496" s="244"/>
      <c r="AC1496" s="244"/>
      <c r="AD1496" s="244"/>
      <c r="AE1496" s="244"/>
      <c r="AF1496" s="244"/>
      <c r="AG1496" s="244"/>
      <c r="AH1496" s="244"/>
      <c r="AI1496" s="244"/>
      <c r="AJ1496" s="244"/>
      <c r="AK1496" s="244"/>
      <c r="AL1496" s="244"/>
      <c r="AM1496" s="244"/>
      <c r="AN1496" s="244"/>
      <c r="AO1496" s="244"/>
      <c r="AP1496" s="244"/>
      <c r="AQ1496" s="244"/>
      <c r="AR1496" s="244"/>
      <c r="AS1496" s="244"/>
    </row>
    <row r="1497" spans="1:45" s="115" customFormat="1" ht="24" customHeight="1">
      <c r="B1497" s="1817"/>
      <c r="C1497" s="254" t="s">
        <v>13267</v>
      </c>
      <c r="D1497" s="233" t="s">
        <v>25125</v>
      </c>
      <c r="E1497" s="254" t="s">
        <v>14748</v>
      </c>
      <c r="F1497" s="254" t="s">
        <v>13267</v>
      </c>
      <c r="G1497" s="254">
        <v>4613</v>
      </c>
      <c r="H1497" s="254"/>
      <c r="I1497" s="254"/>
      <c r="J1497" s="254"/>
      <c r="K1497" s="244"/>
      <c r="L1497" s="254"/>
      <c r="M1497" s="244"/>
      <c r="N1497" s="244"/>
      <c r="O1497" s="244"/>
      <c r="P1497" s="244"/>
      <c r="Q1497" s="244"/>
      <c r="R1497" s="244"/>
      <c r="S1497" s="244"/>
      <c r="T1497" s="300">
        <v>2019</v>
      </c>
      <c r="U1497" s="244"/>
      <c r="V1497" s="244"/>
      <c r="W1497" s="244"/>
      <c r="X1497" s="244"/>
      <c r="Y1497" s="244"/>
      <c r="Z1497" s="244"/>
      <c r="AA1497" s="244"/>
      <c r="AB1497" s="244"/>
      <c r="AC1497" s="244"/>
      <c r="AD1497" s="244"/>
      <c r="AE1497" s="244"/>
      <c r="AF1497" s="244"/>
      <c r="AG1497" s="244"/>
      <c r="AH1497" s="244"/>
      <c r="AI1497" s="244"/>
      <c r="AJ1497" s="244"/>
      <c r="AK1497" s="244"/>
      <c r="AL1497" s="244"/>
      <c r="AM1497" s="244"/>
      <c r="AN1497" s="244"/>
      <c r="AO1497" s="244"/>
      <c r="AP1497" s="244"/>
      <c r="AQ1497" s="244"/>
      <c r="AR1497" s="244"/>
      <c r="AS1497" s="254"/>
    </row>
    <row r="1498" spans="1:45" s="115" customFormat="1" ht="24" customHeight="1">
      <c r="B1498" s="1817"/>
      <c r="C1498" s="254" t="s">
        <v>13267</v>
      </c>
      <c r="D1498" s="233" t="s">
        <v>14685</v>
      </c>
      <c r="E1498" s="254" t="s">
        <v>18462</v>
      </c>
      <c r="F1498" s="254" t="s">
        <v>14686</v>
      </c>
      <c r="G1498" s="228">
        <v>300</v>
      </c>
      <c r="H1498" s="228"/>
      <c r="I1498" s="228"/>
      <c r="J1498" s="254"/>
      <c r="K1498" s="380"/>
      <c r="L1498" s="254"/>
      <c r="M1498" s="380"/>
      <c r="N1498" s="380"/>
      <c r="O1498" s="380"/>
      <c r="P1498" s="380"/>
      <c r="Q1498" s="380"/>
      <c r="R1498" s="244"/>
      <c r="S1498" s="380"/>
      <c r="T1498" s="300" t="s">
        <v>2009</v>
      </c>
      <c r="U1498" s="244"/>
      <c r="V1498" s="244"/>
      <c r="W1498" s="244"/>
      <c r="X1498" s="244"/>
      <c r="Y1498" s="244"/>
      <c r="Z1498" s="380"/>
      <c r="AA1498" s="244"/>
      <c r="AB1498" s="244"/>
      <c r="AC1498" s="244"/>
      <c r="AD1498" s="244"/>
      <c r="AE1498" s="244"/>
      <c r="AF1498" s="244"/>
      <c r="AG1498" s="244"/>
      <c r="AH1498" s="244"/>
      <c r="AI1498" s="244"/>
      <c r="AJ1498" s="244"/>
      <c r="AK1498" s="244"/>
      <c r="AL1498" s="244"/>
      <c r="AM1498" s="244"/>
      <c r="AN1498" s="244"/>
      <c r="AO1498" s="244"/>
      <c r="AP1498" s="244"/>
      <c r="AQ1498" s="244"/>
      <c r="AR1498" s="244"/>
      <c r="AS1498" s="254" t="s">
        <v>6986</v>
      </c>
    </row>
    <row r="1499" spans="1:45" s="115" customFormat="1" ht="24" customHeight="1">
      <c r="B1499" s="1817"/>
      <c r="C1499" s="254" t="s">
        <v>13267</v>
      </c>
      <c r="D1499" s="233" t="s">
        <v>25126</v>
      </c>
      <c r="E1499" s="254" t="s">
        <v>16016</v>
      </c>
      <c r="F1499" s="254" t="s">
        <v>14690</v>
      </c>
      <c r="G1499" s="228">
        <v>2400</v>
      </c>
      <c r="H1499" s="228"/>
      <c r="I1499" s="228"/>
      <c r="J1499" s="254"/>
      <c r="K1499" s="380"/>
      <c r="L1499" s="254"/>
      <c r="M1499" s="380"/>
      <c r="N1499" s="380"/>
      <c r="O1499" s="380"/>
      <c r="P1499" s="380"/>
      <c r="Q1499" s="380"/>
      <c r="R1499" s="244"/>
      <c r="S1499" s="380"/>
      <c r="T1499" s="300" t="s">
        <v>2009</v>
      </c>
      <c r="U1499" s="244"/>
      <c r="V1499" s="244"/>
      <c r="W1499" s="244"/>
      <c r="X1499" s="244"/>
      <c r="Y1499" s="244"/>
      <c r="Z1499" s="380"/>
      <c r="AA1499" s="244"/>
      <c r="AB1499" s="244"/>
      <c r="AC1499" s="244"/>
      <c r="AD1499" s="244"/>
      <c r="AE1499" s="244"/>
      <c r="AF1499" s="244"/>
      <c r="AG1499" s="244"/>
      <c r="AH1499" s="244"/>
      <c r="AI1499" s="244"/>
      <c r="AJ1499" s="244"/>
      <c r="AK1499" s="244"/>
      <c r="AL1499" s="244"/>
      <c r="AM1499" s="244"/>
      <c r="AN1499" s="244"/>
      <c r="AO1499" s="244"/>
      <c r="AP1499" s="244"/>
      <c r="AQ1499" s="244"/>
      <c r="AR1499" s="244"/>
      <c r="AS1499" s="254" t="s">
        <v>14750</v>
      </c>
    </row>
    <row r="1500" spans="1:45" s="115" customFormat="1" ht="24" customHeight="1">
      <c r="B1500" s="1817"/>
      <c r="C1500" s="254" t="s">
        <v>13267</v>
      </c>
      <c r="D1500" s="233" t="s">
        <v>25124</v>
      </c>
      <c r="E1500" s="254" t="s">
        <v>14751</v>
      </c>
      <c r="F1500" s="254" t="s">
        <v>13267</v>
      </c>
      <c r="G1500" s="228">
        <v>300</v>
      </c>
      <c r="H1500" s="228"/>
      <c r="I1500" s="228"/>
      <c r="J1500" s="254"/>
      <c r="K1500" s="244"/>
      <c r="L1500" s="254"/>
      <c r="M1500" s="244"/>
      <c r="N1500" s="244"/>
      <c r="O1500" s="244"/>
      <c r="P1500" s="244"/>
      <c r="Q1500" s="244"/>
      <c r="R1500" s="244"/>
      <c r="S1500" s="244"/>
      <c r="T1500" s="300" t="s">
        <v>2009</v>
      </c>
      <c r="U1500" s="244"/>
      <c r="V1500" s="244"/>
      <c r="W1500" s="244"/>
      <c r="X1500" s="244"/>
      <c r="Y1500" s="244"/>
      <c r="Z1500" s="244"/>
      <c r="AA1500" s="244"/>
      <c r="AB1500" s="244"/>
      <c r="AC1500" s="244"/>
      <c r="AD1500" s="244"/>
      <c r="AE1500" s="244"/>
      <c r="AF1500" s="244"/>
      <c r="AG1500" s="244"/>
      <c r="AH1500" s="244"/>
      <c r="AI1500" s="244"/>
      <c r="AJ1500" s="244"/>
      <c r="AK1500" s="244"/>
      <c r="AL1500" s="244"/>
      <c r="AM1500" s="244"/>
      <c r="AN1500" s="244"/>
      <c r="AO1500" s="244"/>
      <c r="AP1500" s="244"/>
      <c r="AQ1500" s="244"/>
      <c r="AR1500" s="244"/>
      <c r="AS1500" s="254"/>
    </row>
    <row r="1501" spans="1:45" s="115" customFormat="1" ht="24" customHeight="1">
      <c r="B1501" s="1817"/>
      <c r="C1501" s="254" t="s">
        <v>13267</v>
      </c>
      <c r="D1501" s="254" t="s">
        <v>25008</v>
      </c>
      <c r="E1501" s="254" t="s">
        <v>14752</v>
      </c>
      <c r="F1501" s="254" t="s">
        <v>13267</v>
      </c>
      <c r="G1501" s="228">
        <v>300</v>
      </c>
      <c r="H1501" s="228"/>
      <c r="I1501" s="228"/>
      <c r="J1501" s="254"/>
      <c r="K1501" s="244"/>
      <c r="L1501" s="254"/>
      <c r="M1501" s="244"/>
      <c r="N1501" s="244"/>
      <c r="O1501" s="244"/>
      <c r="P1501" s="244"/>
      <c r="Q1501" s="244"/>
      <c r="R1501" s="244"/>
      <c r="S1501" s="244"/>
      <c r="T1501" s="300" t="s">
        <v>2009</v>
      </c>
      <c r="U1501" s="244"/>
      <c r="V1501" s="244"/>
      <c r="W1501" s="244"/>
      <c r="X1501" s="244"/>
      <c r="Y1501" s="244"/>
      <c r="Z1501" s="244"/>
      <c r="AA1501" s="244"/>
      <c r="AB1501" s="244"/>
      <c r="AC1501" s="244"/>
      <c r="AD1501" s="244"/>
      <c r="AE1501" s="244"/>
      <c r="AF1501" s="244"/>
      <c r="AG1501" s="244"/>
      <c r="AH1501" s="244"/>
      <c r="AI1501" s="244"/>
      <c r="AJ1501" s="244"/>
      <c r="AK1501" s="244"/>
      <c r="AL1501" s="244"/>
      <c r="AM1501" s="244"/>
      <c r="AN1501" s="244"/>
      <c r="AO1501" s="244"/>
      <c r="AP1501" s="244"/>
      <c r="AQ1501" s="244"/>
      <c r="AR1501" s="244"/>
      <c r="AS1501" s="254"/>
    </row>
    <row r="1502" spans="1:45" s="115" customFormat="1" ht="24" customHeight="1">
      <c r="B1502" s="1817"/>
      <c r="C1502" s="254" t="s">
        <v>13267</v>
      </c>
      <c r="D1502" s="254" t="s">
        <v>25127</v>
      </c>
      <c r="E1502" s="254" t="s">
        <v>14753</v>
      </c>
      <c r="F1502" s="254" t="s">
        <v>13267</v>
      </c>
      <c r="G1502" s="228">
        <v>300</v>
      </c>
      <c r="H1502" s="254"/>
      <c r="I1502" s="254"/>
      <c r="J1502" s="254"/>
      <c r="K1502" s="244"/>
      <c r="L1502" s="254"/>
      <c r="M1502" s="244"/>
      <c r="N1502" s="244"/>
      <c r="O1502" s="244"/>
      <c r="P1502" s="244"/>
      <c r="Q1502" s="244"/>
      <c r="R1502" s="244"/>
      <c r="S1502" s="244"/>
      <c r="T1502" s="300" t="s">
        <v>2009</v>
      </c>
      <c r="U1502" s="244"/>
      <c r="V1502" s="244"/>
      <c r="W1502" s="244"/>
      <c r="X1502" s="244"/>
      <c r="Y1502" s="244"/>
      <c r="Z1502" s="244"/>
      <c r="AA1502" s="244"/>
      <c r="AB1502" s="244"/>
      <c r="AC1502" s="244"/>
      <c r="AD1502" s="244"/>
      <c r="AE1502" s="244"/>
      <c r="AF1502" s="244"/>
      <c r="AG1502" s="244"/>
      <c r="AH1502" s="244"/>
      <c r="AI1502" s="244"/>
      <c r="AJ1502" s="244"/>
      <c r="AK1502" s="244"/>
      <c r="AL1502" s="244"/>
      <c r="AM1502" s="244"/>
      <c r="AN1502" s="244"/>
      <c r="AO1502" s="244"/>
      <c r="AP1502" s="244"/>
      <c r="AQ1502" s="244"/>
      <c r="AR1502" s="244"/>
      <c r="AS1502" s="254"/>
    </row>
    <row r="1503" spans="1:45" s="115" customFormat="1" ht="24" customHeight="1">
      <c r="B1503" s="1817"/>
      <c r="C1503" s="254" t="s">
        <v>13267</v>
      </c>
      <c r="D1503" s="254" t="s">
        <v>14754</v>
      </c>
      <c r="E1503" s="254" t="s">
        <v>14755</v>
      </c>
      <c r="F1503" s="254" t="s">
        <v>13267</v>
      </c>
      <c r="G1503" s="228">
        <v>300</v>
      </c>
      <c r="H1503" s="254"/>
      <c r="I1503" s="254"/>
      <c r="J1503" s="254"/>
      <c r="K1503" s="244"/>
      <c r="L1503" s="254"/>
      <c r="M1503" s="244"/>
      <c r="N1503" s="244"/>
      <c r="O1503" s="244"/>
      <c r="P1503" s="244"/>
      <c r="Q1503" s="244"/>
      <c r="R1503" s="244"/>
      <c r="S1503" s="244"/>
      <c r="T1503" s="300" t="s">
        <v>2009</v>
      </c>
      <c r="U1503" s="244"/>
      <c r="V1503" s="244"/>
      <c r="W1503" s="244"/>
      <c r="X1503" s="244"/>
      <c r="Y1503" s="244"/>
      <c r="Z1503" s="244"/>
      <c r="AA1503" s="244"/>
      <c r="AB1503" s="244"/>
      <c r="AC1503" s="244"/>
      <c r="AD1503" s="244"/>
      <c r="AE1503" s="244"/>
      <c r="AF1503" s="244"/>
      <c r="AG1503" s="244"/>
      <c r="AH1503" s="244"/>
      <c r="AI1503" s="244"/>
      <c r="AJ1503" s="244"/>
      <c r="AK1503" s="244"/>
      <c r="AL1503" s="244"/>
      <c r="AM1503" s="244"/>
      <c r="AN1503" s="244"/>
      <c r="AO1503" s="244"/>
      <c r="AP1503" s="244"/>
      <c r="AQ1503" s="244"/>
      <c r="AR1503" s="244"/>
      <c r="AS1503" s="254"/>
    </row>
    <row r="1504" spans="1:45" s="115" customFormat="1" ht="24" customHeight="1">
      <c r="B1504" s="1817"/>
      <c r="C1504" s="254" t="s">
        <v>13267</v>
      </c>
      <c r="D1504" s="254" t="s">
        <v>25128</v>
      </c>
      <c r="E1504" s="254" t="s">
        <v>14756</v>
      </c>
      <c r="F1504" s="254" t="s">
        <v>13267</v>
      </c>
      <c r="G1504" s="228">
        <v>300</v>
      </c>
      <c r="H1504" s="228"/>
      <c r="I1504" s="228"/>
      <c r="J1504" s="254"/>
      <c r="K1504" s="244"/>
      <c r="L1504" s="254"/>
      <c r="M1504" s="244"/>
      <c r="N1504" s="244"/>
      <c r="O1504" s="244"/>
      <c r="P1504" s="244"/>
      <c r="Q1504" s="244"/>
      <c r="R1504" s="244"/>
      <c r="S1504" s="244"/>
      <c r="T1504" s="300" t="s">
        <v>2009</v>
      </c>
      <c r="U1504" s="244"/>
      <c r="V1504" s="244"/>
      <c r="W1504" s="244"/>
      <c r="X1504" s="244"/>
      <c r="Y1504" s="244"/>
      <c r="Z1504" s="244"/>
      <c r="AA1504" s="244"/>
      <c r="AB1504" s="244"/>
      <c r="AC1504" s="244"/>
      <c r="AD1504" s="244"/>
      <c r="AE1504" s="244"/>
      <c r="AF1504" s="244"/>
      <c r="AG1504" s="244"/>
      <c r="AH1504" s="244"/>
      <c r="AI1504" s="244"/>
      <c r="AJ1504" s="244"/>
      <c r="AK1504" s="244"/>
      <c r="AL1504" s="244"/>
      <c r="AM1504" s="244"/>
      <c r="AN1504" s="244"/>
      <c r="AO1504" s="244"/>
      <c r="AP1504" s="244"/>
      <c r="AQ1504" s="244"/>
      <c r="AR1504" s="244"/>
      <c r="AS1504" s="254"/>
    </row>
    <row r="1505" spans="1:45" s="115" customFormat="1" ht="24" customHeight="1">
      <c r="B1505" s="1817"/>
      <c r="C1505" s="254" t="s">
        <v>13267</v>
      </c>
      <c r="D1505" s="254" t="s">
        <v>14757</v>
      </c>
      <c r="E1505" s="244" t="s">
        <v>14758</v>
      </c>
      <c r="F1505" s="254" t="s">
        <v>13267</v>
      </c>
      <c r="G1505" s="228">
        <v>600</v>
      </c>
      <c r="H1505" s="228"/>
      <c r="I1505" s="228"/>
      <c r="J1505" s="244"/>
      <c r="K1505" s="244"/>
      <c r="L1505" s="244"/>
      <c r="M1505" s="244"/>
      <c r="N1505" s="244"/>
      <c r="O1505" s="244"/>
      <c r="P1505" s="244"/>
      <c r="Q1505" s="244"/>
      <c r="R1505" s="244"/>
      <c r="S1505" s="244"/>
      <c r="T1505" s="300" t="s">
        <v>2009</v>
      </c>
      <c r="U1505" s="244"/>
      <c r="V1505" s="244"/>
      <c r="W1505" s="244"/>
      <c r="X1505" s="244"/>
      <c r="Y1505" s="244"/>
      <c r="Z1505" s="244"/>
      <c r="AA1505" s="244"/>
      <c r="AB1505" s="244"/>
      <c r="AC1505" s="244"/>
      <c r="AD1505" s="244"/>
      <c r="AE1505" s="244"/>
      <c r="AF1505" s="244"/>
      <c r="AG1505" s="244"/>
      <c r="AH1505" s="244"/>
      <c r="AI1505" s="244"/>
      <c r="AJ1505" s="244"/>
      <c r="AK1505" s="244"/>
      <c r="AL1505" s="244"/>
      <c r="AM1505" s="244"/>
      <c r="AN1505" s="244"/>
      <c r="AO1505" s="244"/>
      <c r="AP1505" s="244"/>
      <c r="AQ1505" s="244"/>
      <c r="AR1505" s="244"/>
      <c r="AS1505" s="244"/>
    </row>
    <row r="1506" spans="1:45" s="1836" customFormat="1" ht="24" customHeight="1">
      <c r="A1506" s="115"/>
      <c r="B1506" s="1817"/>
      <c r="C1506" s="254" t="s">
        <v>13267</v>
      </c>
      <c r="D1506" s="254" t="s">
        <v>14759</v>
      </c>
      <c r="E1506" s="254" t="s">
        <v>18463</v>
      </c>
      <c r="F1506" s="254" t="s">
        <v>13267</v>
      </c>
      <c r="G1506" s="228">
        <v>300</v>
      </c>
      <c r="H1506" s="228"/>
      <c r="I1506" s="228"/>
      <c r="J1506" s="254"/>
      <c r="K1506" s="244"/>
      <c r="L1506" s="254"/>
      <c r="M1506" s="244"/>
      <c r="N1506" s="244"/>
      <c r="O1506" s="244"/>
      <c r="P1506" s="244"/>
      <c r="Q1506" s="244"/>
      <c r="R1506" s="244"/>
      <c r="S1506" s="244"/>
      <c r="T1506" s="300" t="s">
        <v>2009</v>
      </c>
      <c r="U1506" s="244"/>
      <c r="V1506" s="244"/>
      <c r="W1506" s="244"/>
      <c r="X1506" s="244"/>
      <c r="Y1506" s="244"/>
      <c r="Z1506" s="244"/>
      <c r="AA1506" s="244"/>
      <c r="AB1506" s="244"/>
      <c r="AC1506" s="244"/>
      <c r="AD1506" s="244"/>
      <c r="AE1506" s="244"/>
      <c r="AF1506" s="244"/>
      <c r="AG1506" s="244"/>
      <c r="AH1506" s="244"/>
      <c r="AI1506" s="244"/>
      <c r="AJ1506" s="244"/>
      <c r="AK1506" s="244"/>
      <c r="AL1506" s="244"/>
      <c r="AM1506" s="244"/>
      <c r="AN1506" s="244"/>
      <c r="AO1506" s="244"/>
      <c r="AP1506" s="244"/>
      <c r="AQ1506" s="244"/>
      <c r="AR1506" s="244"/>
      <c r="AS1506" s="254"/>
    </row>
    <row r="1507" spans="1:45" s="115" customFormat="1" ht="24" customHeight="1">
      <c r="B1507" s="1817"/>
      <c r="C1507" s="254" t="s">
        <v>13267</v>
      </c>
      <c r="D1507" s="254" t="s">
        <v>25129</v>
      </c>
      <c r="E1507" s="254" t="s">
        <v>18464</v>
      </c>
      <c r="F1507" s="254" t="s">
        <v>13267</v>
      </c>
      <c r="G1507" s="228">
        <v>300</v>
      </c>
      <c r="H1507" s="228"/>
      <c r="I1507" s="228"/>
      <c r="J1507" s="254"/>
      <c r="K1507" s="244"/>
      <c r="L1507" s="254"/>
      <c r="M1507" s="244"/>
      <c r="N1507" s="244"/>
      <c r="O1507" s="244"/>
      <c r="P1507" s="244"/>
      <c r="Q1507" s="244"/>
      <c r="R1507" s="244"/>
      <c r="S1507" s="244"/>
      <c r="T1507" s="300" t="s">
        <v>2009</v>
      </c>
      <c r="U1507" s="244"/>
      <c r="V1507" s="244"/>
      <c r="W1507" s="244"/>
      <c r="X1507" s="244"/>
      <c r="Y1507" s="244"/>
      <c r="Z1507" s="244"/>
      <c r="AA1507" s="244"/>
      <c r="AB1507" s="244"/>
      <c r="AC1507" s="244"/>
      <c r="AD1507" s="244"/>
      <c r="AE1507" s="244"/>
      <c r="AF1507" s="244"/>
      <c r="AG1507" s="244"/>
      <c r="AH1507" s="244"/>
      <c r="AI1507" s="244"/>
      <c r="AJ1507" s="244"/>
      <c r="AK1507" s="244"/>
      <c r="AL1507" s="244"/>
      <c r="AM1507" s="244"/>
      <c r="AN1507" s="244"/>
      <c r="AO1507" s="244"/>
      <c r="AP1507" s="244"/>
      <c r="AQ1507" s="244"/>
      <c r="AR1507" s="244"/>
      <c r="AS1507" s="254"/>
    </row>
    <row r="1508" spans="1:45" s="1836" customFormat="1" ht="24" customHeight="1">
      <c r="A1508" s="115"/>
      <c r="B1508" s="1817"/>
      <c r="C1508" s="254" t="s">
        <v>13267</v>
      </c>
      <c r="D1508" s="254" t="s">
        <v>25130</v>
      </c>
      <c r="E1508" s="254" t="s">
        <v>18465</v>
      </c>
      <c r="F1508" s="254" t="s">
        <v>13267</v>
      </c>
      <c r="G1508" s="228">
        <v>300</v>
      </c>
      <c r="H1508" s="228"/>
      <c r="I1508" s="228"/>
      <c r="J1508" s="254"/>
      <c r="K1508" s="244"/>
      <c r="L1508" s="254"/>
      <c r="M1508" s="244"/>
      <c r="N1508" s="244"/>
      <c r="O1508" s="244"/>
      <c r="P1508" s="244"/>
      <c r="Q1508" s="244"/>
      <c r="R1508" s="244"/>
      <c r="S1508" s="244"/>
      <c r="T1508" s="300" t="s">
        <v>2009</v>
      </c>
      <c r="U1508" s="244"/>
      <c r="V1508" s="244"/>
      <c r="W1508" s="244"/>
      <c r="X1508" s="244"/>
      <c r="Y1508" s="244"/>
      <c r="Z1508" s="244"/>
      <c r="AA1508" s="244"/>
      <c r="AB1508" s="244"/>
      <c r="AC1508" s="244"/>
      <c r="AD1508" s="244"/>
      <c r="AE1508" s="244"/>
      <c r="AF1508" s="244"/>
      <c r="AG1508" s="244"/>
      <c r="AH1508" s="244"/>
      <c r="AI1508" s="244"/>
      <c r="AJ1508" s="244"/>
      <c r="AK1508" s="244"/>
      <c r="AL1508" s="244"/>
      <c r="AM1508" s="244"/>
      <c r="AN1508" s="244"/>
      <c r="AO1508" s="244"/>
      <c r="AP1508" s="244"/>
      <c r="AQ1508" s="244"/>
      <c r="AR1508" s="244"/>
      <c r="AS1508" s="254"/>
    </row>
    <row r="1509" spans="1:45" s="1836" customFormat="1" ht="24" customHeight="1">
      <c r="A1509" s="115"/>
      <c r="B1509" s="1817"/>
      <c r="C1509" s="254" t="s">
        <v>13267</v>
      </c>
      <c r="D1509" s="254" t="s">
        <v>25131</v>
      </c>
      <c r="E1509" s="254" t="s">
        <v>14760</v>
      </c>
      <c r="F1509" s="254" t="s">
        <v>13267</v>
      </c>
      <c r="G1509" s="228">
        <v>300</v>
      </c>
      <c r="H1509" s="228"/>
      <c r="I1509" s="228"/>
      <c r="J1509" s="254"/>
      <c r="K1509" s="244"/>
      <c r="L1509" s="254"/>
      <c r="M1509" s="244"/>
      <c r="N1509" s="244"/>
      <c r="O1509" s="244"/>
      <c r="P1509" s="244"/>
      <c r="Q1509" s="244"/>
      <c r="R1509" s="244"/>
      <c r="S1509" s="244"/>
      <c r="T1509" s="300" t="s">
        <v>2009</v>
      </c>
      <c r="U1509" s="244"/>
      <c r="V1509" s="244"/>
      <c r="W1509" s="244"/>
      <c r="X1509" s="244"/>
      <c r="Y1509" s="244"/>
      <c r="Z1509" s="244"/>
      <c r="AA1509" s="244"/>
      <c r="AB1509" s="244"/>
      <c r="AC1509" s="244"/>
      <c r="AD1509" s="244"/>
      <c r="AE1509" s="244"/>
      <c r="AF1509" s="244"/>
      <c r="AG1509" s="244"/>
      <c r="AH1509" s="244"/>
      <c r="AI1509" s="244"/>
      <c r="AJ1509" s="244"/>
      <c r="AK1509" s="244"/>
      <c r="AL1509" s="244"/>
      <c r="AM1509" s="244"/>
      <c r="AN1509" s="244"/>
      <c r="AO1509" s="244"/>
      <c r="AP1509" s="244"/>
      <c r="AQ1509" s="244"/>
      <c r="AR1509" s="244"/>
      <c r="AS1509" s="254"/>
    </row>
    <row r="1510" spans="1:45" s="115" customFormat="1" ht="24" customHeight="1">
      <c r="B1510" s="1817"/>
      <c r="C1510" s="254" t="s">
        <v>13267</v>
      </c>
      <c r="D1510" s="244" t="s">
        <v>25132</v>
      </c>
      <c r="E1510" s="254" t="s">
        <v>14761</v>
      </c>
      <c r="F1510" s="254" t="s">
        <v>13267</v>
      </c>
      <c r="G1510" s="228">
        <v>300</v>
      </c>
      <c r="H1510" s="228"/>
      <c r="I1510" s="228"/>
      <c r="J1510" s="254"/>
      <c r="K1510" s="244"/>
      <c r="L1510" s="254"/>
      <c r="M1510" s="244"/>
      <c r="N1510" s="244"/>
      <c r="O1510" s="244"/>
      <c r="P1510" s="244"/>
      <c r="Q1510" s="244"/>
      <c r="R1510" s="244"/>
      <c r="S1510" s="244"/>
      <c r="T1510" s="300" t="s">
        <v>2009</v>
      </c>
      <c r="U1510" s="244"/>
      <c r="V1510" s="244"/>
      <c r="W1510" s="244"/>
      <c r="X1510" s="244"/>
      <c r="Y1510" s="244"/>
      <c r="Z1510" s="244"/>
      <c r="AA1510" s="244"/>
      <c r="AB1510" s="244"/>
      <c r="AC1510" s="244"/>
      <c r="AD1510" s="244"/>
      <c r="AE1510" s="244"/>
      <c r="AF1510" s="244"/>
      <c r="AG1510" s="244"/>
      <c r="AH1510" s="244"/>
      <c r="AI1510" s="244"/>
      <c r="AJ1510" s="244"/>
      <c r="AK1510" s="244"/>
      <c r="AL1510" s="244"/>
      <c r="AM1510" s="244"/>
      <c r="AN1510" s="244"/>
      <c r="AO1510" s="244"/>
      <c r="AP1510" s="244"/>
      <c r="AQ1510" s="244"/>
      <c r="AR1510" s="244"/>
      <c r="AS1510" s="254"/>
    </row>
    <row r="1511" spans="1:45" s="115" customFormat="1" ht="24" customHeight="1">
      <c r="B1511" s="1817"/>
      <c r="C1511" s="254" t="s">
        <v>13267</v>
      </c>
      <c r="D1511" s="244" t="s">
        <v>25133</v>
      </c>
      <c r="E1511" s="254" t="s">
        <v>14762</v>
      </c>
      <c r="F1511" s="254" t="s">
        <v>13267</v>
      </c>
      <c r="G1511" s="228">
        <v>300</v>
      </c>
      <c r="H1511" s="228"/>
      <c r="I1511" s="228"/>
      <c r="J1511" s="254"/>
      <c r="K1511" s="244"/>
      <c r="L1511" s="254"/>
      <c r="M1511" s="244"/>
      <c r="N1511" s="244"/>
      <c r="O1511" s="244"/>
      <c r="P1511" s="244"/>
      <c r="Q1511" s="244"/>
      <c r="R1511" s="244"/>
      <c r="S1511" s="244"/>
      <c r="T1511" s="300" t="s">
        <v>2009</v>
      </c>
      <c r="U1511" s="244"/>
      <c r="V1511" s="244"/>
      <c r="W1511" s="244"/>
      <c r="X1511" s="244"/>
      <c r="Y1511" s="244"/>
      <c r="Z1511" s="244"/>
      <c r="AA1511" s="244"/>
      <c r="AB1511" s="244"/>
      <c r="AC1511" s="244"/>
      <c r="AD1511" s="244"/>
      <c r="AE1511" s="244"/>
      <c r="AF1511" s="244"/>
      <c r="AG1511" s="244"/>
      <c r="AH1511" s="244"/>
      <c r="AI1511" s="244"/>
      <c r="AJ1511" s="244"/>
      <c r="AK1511" s="244"/>
      <c r="AL1511" s="244"/>
      <c r="AM1511" s="244"/>
      <c r="AN1511" s="244"/>
      <c r="AO1511" s="244"/>
      <c r="AP1511" s="244"/>
      <c r="AQ1511" s="244"/>
      <c r="AR1511" s="244"/>
      <c r="AS1511" s="254"/>
    </row>
    <row r="1512" spans="1:45" s="115" customFormat="1" ht="24" customHeight="1">
      <c r="B1512" s="1817"/>
      <c r="C1512" s="254" t="s">
        <v>13267</v>
      </c>
      <c r="D1512" s="244" t="s">
        <v>25134</v>
      </c>
      <c r="E1512" s="254" t="s">
        <v>14763</v>
      </c>
      <c r="F1512" s="254" t="s">
        <v>13267</v>
      </c>
      <c r="G1512" s="228">
        <v>300</v>
      </c>
      <c r="H1512" s="228"/>
      <c r="I1512" s="228"/>
      <c r="J1512" s="254"/>
      <c r="K1512" s="244"/>
      <c r="L1512" s="254"/>
      <c r="M1512" s="244"/>
      <c r="N1512" s="244"/>
      <c r="O1512" s="244"/>
      <c r="P1512" s="244"/>
      <c r="Q1512" s="244"/>
      <c r="R1512" s="244"/>
      <c r="S1512" s="244"/>
      <c r="T1512" s="300" t="s">
        <v>2009</v>
      </c>
      <c r="U1512" s="244"/>
      <c r="V1512" s="244"/>
      <c r="W1512" s="244"/>
      <c r="X1512" s="244"/>
      <c r="Y1512" s="244"/>
      <c r="Z1512" s="244"/>
      <c r="AA1512" s="244"/>
      <c r="AB1512" s="244"/>
      <c r="AC1512" s="244"/>
      <c r="AD1512" s="244"/>
      <c r="AE1512" s="244"/>
      <c r="AF1512" s="244"/>
      <c r="AG1512" s="244"/>
      <c r="AH1512" s="244"/>
      <c r="AI1512" s="244"/>
      <c r="AJ1512" s="244"/>
      <c r="AK1512" s="244"/>
      <c r="AL1512" s="244"/>
      <c r="AM1512" s="244"/>
      <c r="AN1512" s="244"/>
      <c r="AO1512" s="244"/>
      <c r="AP1512" s="244"/>
      <c r="AQ1512" s="244"/>
      <c r="AR1512" s="244"/>
      <c r="AS1512" s="254"/>
    </row>
    <row r="1513" spans="1:45" s="115" customFormat="1" ht="24" customHeight="1">
      <c r="B1513" s="1817"/>
      <c r="C1513" s="254" t="s">
        <v>13267</v>
      </c>
      <c r="D1513" s="244" t="s">
        <v>14764</v>
      </c>
      <c r="E1513" s="254" t="s">
        <v>14765</v>
      </c>
      <c r="F1513" s="254" t="s">
        <v>13267</v>
      </c>
      <c r="G1513" s="228">
        <v>300</v>
      </c>
      <c r="H1513" s="228"/>
      <c r="I1513" s="228"/>
      <c r="J1513" s="254"/>
      <c r="K1513" s="244"/>
      <c r="L1513" s="254"/>
      <c r="M1513" s="244"/>
      <c r="N1513" s="244"/>
      <c r="O1513" s="244"/>
      <c r="P1513" s="244"/>
      <c r="Q1513" s="244"/>
      <c r="R1513" s="244"/>
      <c r="S1513" s="244"/>
      <c r="T1513" s="300" t="s">
        <v>2009</v>
      </c>
      <c r="U1513" s="244"/>
      <c r="V1513" s="244"/>
      <c r="W1513" s="244"/>
      <c r="X1513" s="244"/>
      <c r="Y1513" s="244"/>
      <c r="Z1513" s="244"/>
      <c r="AA1513" s="244"/>
      <c r="AB1513" s="244"/>
      <c r="AC1513" s="244"/>
      <c r="AD1513" s="244"/>
      <c r="AE1513" s="244"/>
      <c r="AF1513" s="244"/>
      <c r="AG1513" s="244"/>
      <c r="AH1513" s="244"/>
      <c r="AI1513" s="244"/>
      <c r="AJ1513" s="244"/>
      <c r="AK1513" s="244"/>
      <c r="AL1513" s="244"/>
      <c r="AM1513" s="244"/>
      <c r="AN1513" s="244"/>
      <c r="AO1513" s="244"/>
      <c r="AP1513" s="244"/>
      <c r="AQ1513" s="244"/>
      <c r="AR1513" s="244"/>
      <c r="AS1513" s="254"/>
    </row>
    <row r="1514" spans="1:45" s="115" customFormat="1" ht="24" customHeight="1">
      <c r="B1514" s="1817"/>
      <c r="C1514" s="254" t="s">
        <v>13267</v>
      </c>
      <c r="D1514" s="244" t="s">
        <v>14766</v>
      </c>
      <c r="E1514" s="244" t="s">
        <v>14767</v>
      </c>
      <c r="F1514" s="254" t="s">
        <v>13267</v>
      </c>
      <c r="G1514" s="228">
        <v>300</v>
      </c>
      <c r="H1514" s="228"/>
      <c r="I1514" s="228"/>
      <c r="J1514" s="254"/>
      <c r="K1514" s="244"/>
      <c r="L1514" s="244"/>
      <c r="M1514" s="244"/>
      <c r="N1514" s="244"/>
      <c r="O1514" s="244"/>
      <c r="P1514" s="244"/>
      <c r="Q1514" s="244"/>
      <c r="R1514" s="244"/>
      <c r="S1514" s="244"/>
      <c r="T1514" s="300" t="s">
        <v>2009</v>
      </c>
      <c r="U1514" s="244"/>
      <c r="V1514" s="244"/>
      <c r="W1514" s="244"/>
      <c r="X1514" s="244"/>
      <c r="Y1514" s="244"/>
      <c r="Z1514" s="244"/>
      <c r="AA1514" s="244"/>
      <c r="AB1514" s="244"/>
      <c r="AC1514" s="244"/>
      <c r="AD1514" s="244"/>
      <c r="AE1514" s="244"/>
      <c r="AF1514" s="244"/>
      <c r="AG1514" s="244"/>
      <c r="AH1514" s="244"/>
      <c r="AI1514" s="244"/>
      <c r="AJ1514" s="244"/>
      <c r="AK1514" s="244"/>
      <c r="AL1514" s="244"/>
      <c r="AM1514" s="244"/>
      <c r="AN1514" s="244"/>
      <c r="AO1514" s="244"/>
      <c r="AP1514" s="244"/>
      <c r="AQ1514" s="244"/>
      <c r="AR1514" s="244"/>
      <c r="AS1514" s="244"/>
    </row>
    <row r="1515" spans="1:45" s="115" customFormat="1" ht="24" customHeight="1">
      <c r="B1515" s="1817"/>
      <c r="C1515" s="244" t="s">
        <v>13267</v>
      </c>
      <c r="D1515" s="244" t="s">
        <v>14768</v>
      </c>
      <c r="E1515" s="244" t="s">
        <v>14769</v>
      </c>
      <c r="F1515" s="254" t="s">
        <v>13267</v>
      </c>
      <c r="G1515" s="228">
        <v>300</v>
      </c>
      <c r="H1515" s="228"/>
      <c r="I1515" s="228"/>
      <c r="J1515" s="254"/>
      <c r="K1515" s="244"/>
      <c r="L1515" s="244"/>
      <c r="M1515" s="244"/>
      <c r="N1515" s="244"/>
      <c r="O1515" s="244"/>
      <c r="P1515" s="244"/>
      <c r="Q1515" s="244"/>
      <c r="R1515" s="244"/>
      <c r="S1515" s="244"/>
      <c r="T1515" s="300" t="s">
        <v>2009</v>
      </c>
      <c r="U1515" s="244"/>
      <c r="V1515" s="244"/>
      <c r="W1515" s="244"/>
      <c r="X1515" s="244"/>
      <c r="Y1515" s="244"/>
      <c r="Z1515" s="244"/>
      <c r="AA1515" s="244"/>
      <c r="AB1515" s="244"/>
      <c r="AC1515" s="244"/>
      <c r="AD1515" s="244"/>
      <c r="AE1515" s="244"/>
      <c r="AF1515" s="244"/>
      <c r="AG1515" s="244"/>
      <c r="AH1515" s="244"/>
      <c r="AI1515" s="244"/>
      <c r="AJ1515" s="244"/>
      <c r="AK1515" s="244"/>
      <c r="AL1515" s="244"/>
      <c r="AM1515" s="244"/>
      <c r="AN1515" s="244"/>
      <c r="AO1515" s="244"/>
      <c r="AP1515" s="244"/>
      <c r="AQ1515" s="244"/>
      <c r="AR1515" s="244"/>
      <c r="AS1515" s="244"/>
    </row>
    <row r="1516" spans="1:45" s="115" customFormat="1" ht="24" customHeight="1">
      <c r="B1516" s="1817"/>
      <c r="C1516" s="254" t="s">
        <v>13267</v>
      </c>
      <c r="D1516" s="254" t="s">
        <v>25135</v>
      </c>
      <c r="E1516" s="244" t="s">
        <v>14770</v>
      </c>
      <c r="F1516" s="254" t="s">
        <v>13267</v>
      </c>
      <c r="G1516" s="228">
        <v>300</v>
      </c>
      <c r="H1516" s="254"/>
      <c r="I1516" s="254"/>
      <c r="J1516" s="254"/>
      <c r="K1516" s="244"/>
      <c r="L1516" s="244"/>
      <c r="M1516" s="244"/>
      <c r="N1516" s="244"/>
      <c r="O1516" s="244"/>
      <c r="P1516" s="244"/>
      <c r="Q1516" s="244"/>
      <c r="R1516" s="244"/>
      <c r="S1516" s="244"/>
      <c r="T1516" s="300" t="s">
        <v>2009</v>
      </c>
      <c r="U1516" s="244"/>
      <c r="V1516" s="244"/>
      <c r="W1516" s="244"/>
      <c r="X1516" s="244"/>
      <c r="Y1516" s="244"/>
      <c r="Z1516" s="244"/>
      <c r="AA1516" s="244"/>
      <c r="AB1516" s="244"/>
      <c r="AC1516" s="244"/>
      <c r="AD1516" s="244"/>
      <c r="AE1516" s="244"/>
      <c r="AF1516" s="244"/>
      <c r="AG1516" s="244"/>
      <c r="AH1516" s="244"/>
      <c r="AI1516" s="244"/>
      <c r="AJ1516" s="244"/>
      <c r="AK1516" s="244"/>
      <c r="AL1516" s="244"/>
      <c r="AM1516" s="244"/>
      <c r="AN1516" s="244"/>
      <c r="AO1516" s="244"/>
      <c r="AP1516" s="244"/>
      <c r="AQ1516" s="244"/>
      <c r="AR1516" s="244"/>
      <c r="AS1516" s="244"/>
    </row>
    <row r="1517" spans="1:45" s="115" customFormat="1" ht="24" customHeight="1">
      <c r="B1517" s="1817"/>
      <c r="C1517" s="254" t="s">
        <v>13267</v>
      </c>
      <c r="D1517" s="244" t="s">
        <v>14771</v>
      </c>
      <c r="E1517" s="244" t="s">
        <v>14772</v>
      </c>
      <c r="F1517" s="254" t="s">
        <v>13267</v>
      </c>
      <c r="G1517" s="228">
        <v>300</v>
      </c>
      <c r="H1517" s="228"/>
      <c r="I1517" s="228"/>
      <c r="J1517" s="254"/>
      <c r="K1517" s="244"/>
      <c r="L1517" s="244"/>
      <c r="M1517" s="244"/>
      <c r="N1517" s="244"/>
      <c r="O1517" s="244"/>
      <c r="P1517" s="244"/>
      <c r="Q1517" s="244"/>
      <c r="R1517" s="244"/>
      <c r="S1517" s="244"/>
      <c r="T1517" s="300" t="s">
        <v>2009</v>
      </c>
      <c r="U1517" s="244"/>
      <c r="V1517" s="244"/>
      <c r="W1517" s="244"/>
      <c r="X1517" s="244"/>
      <c r="Y1517" s="244"/>
      <c r="Z1517" s="244"/>
      <c r="AA1517" s="244"/>
      <c r="AB1517" s="244"/>
      <c r="AC1517" s="244"/>
      <c r="AD1517" s="244"/>
      <c r="AE1517" s="244"/>
      <c r="AF1517" s="244"/>
      <c r="AG1517" s="244"/>
      <c r="AH1517" s="244"/>
      <c r="AI1517" s="244"/>
      <c r="AJ1517" s="244"/>
      <c r="AK1517" s="244"/>
      <c r="AL1517" s="244"/>
      <c r="AM1517" s="244"/>
      <c r="AN1517" s="244"/>
      <c r="AO1517" s="244"/>
      <c r="AP1517" s="244"/>
      <c r="AQ1517" s="244"/>
      <c r="AR1517" s="244"/>
      <c r="AS1517" s="254" t="s">
        <v>6986</v>
      </c>
    </row>
    <row r="1518" spans="1:45" s="115" customFormat="1" ht="24" customHeight="1">
      <c r="B1518" s="1817"/>
      <c r="C1518" s="244" t="s">
        <v>13267</v>
      </c>
      <c r="D1518" s="244" t="s">
        <v>25136</v>
      </c>
      <c r="E1518" s="244" t="s">
        <v>14773</v>
      </c>
      <c r="F1518" s="254" t="s">
        <v>13267</v>
      </c>
      <c r="G1518" s="228">
        <v>300</v>
      </c>
      <c r="H1518" s="228"/>
      <c r="I1518" s="228"/>
      <c r="J1518" s="254"/>
      <c r="K1518" s="244"/>
      <c r="L1518" s="244"/>
      <c r="M1518" s="244"/>
      <c r="N1518" s="244"/>
      <c r="O1518" s="244"/>
      <c r="P1518" s="244"/>
      <c r="Q1518" s="244"/>
      <c r="R1518" s="244"/>
      <c r="S1518" s="244"/>
      <c r="T1518" s="300" t="s">
        <v>2009</v>
      </c>
      <c r="U1518" s="244"/>
      <c r="V1518" s="244"/>
      <c r="W1518" s="244"/>
      <c r="X1518" s="244"/>
      <c r="Y1518" s="244"/>
      <c r="Z1518" s="244"/>
      <c r="AA1518" s="244"/>
      <c r="AB1518" s="244"/>
      <c r="AC1518" s="244"/>
      <c r="AD1518" s="244"/>
      <c r="AE1518" s="244"/>
      <c r="AF1518" s="244"/>
      <c r="AG1518" s="244"/>
      <c r="AH1518" s="244"/>
      <c r="AI1518" s="244"/>
      <c r="AJ1518" s="244"/>
      <c r="AK1518" s="244"/>
      <c r="AL1518" s="244"/>
      <c r="AM1518" s="244"/>
      <c r="AN1518" s="244"/>
      <c r="AO1518" s="244"/>
      <c r="AP1518" s="244"/>
      <c r="AQ1518" s="244"/>
      <c r="AR1518" s="244"/>
      <c r="AS1518" s="244"/>
    </row>
    <row r="1519" spans="1:45" s="115" customFormat="1" ht="24" customHeight="1">
      <c r="B1519" s="1817"/>
      <c r="C1519" s="254" t="s">
        <v>13267</v>
      </c>
      <c r="D1519" s="244" t="s">
        <v>25137</v>
      </c>
      <c r="E1519" s="244" t="s">
        <v>14774</v>
      </c>
      <c r="F1519" s="254" t="s">
        <v>13267</v>
      </c>
      <c r="G1519" s="228">
        <v>300</v>
      </c>
      <c r="H1519" s="228"/>
      <c r="I1519" s="228"/>
      <c r="J1519" s="254"/>
      <c r="K1519" s="244"/>
      <c r="L1519" s="244"/>
      <c r="M1519" s="244"/>
      <c r="N1519" s="244"/>
      <c r="O1519" s="244"/>
      <c r="P1519" s="244"/>
      <c r="Q1519" s="244"/>
      <c r="R1519" s="244"/>
      <c r="S1519" s="244"/>
      <c r="T1519" s="300" t="s">
        <v>2009</v>
      </c>
      <c r="U1519" s="244"/>
      <c r="V1519" s="244"/>
      <c r="W1519" s="244"/>
      <c r="X1519" s="244"/>
      <c r="Y1519" s="244"/>
      <c r="Z1519" s="244"/>
      <c r="AA1519" s="244"/>
      <c r="AB1519" s="244"/>
      <c r="AC1519" s="244"/>
      <c r="AD1519" s="244"/>
      <c r="AE1519" s="244"/>
      <c r="AF1519" s="244"/>
      <c r="AG1519" s="244"/>
      <c r="AH1519" s="244"/>
      <c r="AI1519" s="244"/>
      <c r="AJ1519" s="244"/>
      <c r="AK1519" s="244"/>
      <c r="AL1519" s="244"/>
      <c r="AM1519" s="244"/>
      <c r="AN1519" s="244"/>
      <c r="AO1519" s="244"/>
      <c r="AP1519" s="244"/>
      <c r="AQ1519" s="244"/>
      <c r="AR1519" s="244"/>
      <c r="AS1519" s="244"/>
    </row>
    <row r="1520" spans="1:45" s="115" customFormat="1" ht="24" customHeight="1">
      <c r="B1520" s="1817"/>
      <c r="C1520" s="254" t="s">
        <v>13267</v>
      </c>
      <c r="D1520" s="244" t="s">
        <v>14775</v>
      </c>
      <c r="E1520" s="244" t="s">
        <v>14776</v>
      </c>
      <c r="F1520" s="254" t="s">
        <v>13267</v>
      </c>
      <c r="G1520" s="228">
        <v>600</v>
      </c>
      <c r="H1520" s="228"/>
      <c r="I1520" s="228"/>
      <c r="J1520" s="244"/>
      <c r="K1520" s="244"/>
      <c r="L1520" s="244"/>
      <c r="M1520" s="244"/>
      <c r="N1520" s="244"/>
      <c r="O1520" s="244"/>
      <c r="P1520" s="244"/>
      <c r="Q1520" s="244"/>
      <c r="R1520" s="244"/>
      <c r="S1520" s="244"/>
      <c r="T1520" s="300" t="s">
        <v>2009</v>
      </c>
      <c r="U1520" s="244"/>
      <c r="V1520" s="244"/>
      <c r="W1520" s="244"/>
      <c r="X1520" s="244"/>
      <c r="Y1520" s="244"/>
      <c r="Z1520" s="244"/>
      <c r="AA1520" s="244"/>
      <c r="AB1520" s="244"/>
      <c r="AC1520" s="244"/>
      <c r="AD1520" s="244"/>
      <c r="AE1520" s="244"/>
      <c r="AF1520" s="244"/>
      <c r="AG1520" s="244"/>
      <c r="AH1520" s="244"/>
      <c r="AI1520" s="244"/>
      <c r="AJ1520" s="244"/>
      <c r="AK1520" s="244"/>
      <c r="AL1520" s="244"/>
      <c r="AM1520" s="244"/>
      <c r="AN1520" s="244"/>
      <c r="AO1520" s="244"/>
      <c r="AP1520" s="244"/>
      <c r="AQ1520" s="244"/>
      <c r="AR1520" s="244"/>
      <c r="AS1520" s="244"/>
    </row>
    <row r="1521" spans="1:45" s="115" customFormat="1" ht="24" customHeight="1">
      <c r="B1521" s="1817"/>
      <c r="C1521" s="254" t="s">
        <v>13267</v>
      </c>
      <c r="D1521" s="244" t="s">
        <v>14777</v>
      </c>
      <c r="E1521" s="244" t="s">
        <v>14778</v>
      </c>
      <c r="F1521" s="254" t="s">
        <v>13267</v>
      </c>
      <c r="G1521" s="228">
        <v>300</v>
      </c>
      <c r="H1521" s="228"/>
      <c r="I1521" s="228"/>
      <c r="J1521" s="254"/>
      <c r="K1521" s="244"/>
      <c r="L1521" s="244"/>
      <c r="M1521" s="244"/>
      <c r="N1521" s="244"/>
      <c r="O1521" s="244"/>
      <c r="P1521" s="244"/>
      <c r="Q1521" s="244"/>
      <c r="R1521" s="244"/>
      <c r="S1521" s="244"/>
      <c r="T1521" s="300" t="s">
        <v>2009</v>
      </c>
      <c r="U1521" s="244"/>
      <c r="V1521" s="244"/>
      <c r="W1521" s="244"/>
      <c r="X1521" s="244"/>
      <c r="Y1521" s="244"/>
      <c r="Z1521" s="244"/>
      <c r="AA1521" s="244"/>
      <c r="AB1521" s="244"/>
      <c r="AC1521" s="244"/>
      <c r="AD1521" s="244"/>
      <c r="AE1521" s="244"/>
      <c r="AF1521" s="244"/>
      <c r="AG1521" s="244"/>
      <c r="AH1521" s="244"/>
      <c r="AI1521" s="244"/>
      <c r="AJ1521" s="244"/>
      <c r="AK1521" s="244"/>
      <c r="AL1521" s="244"/>
      <c r="AM1521" s="244"/>
      <c r="AN1521" s="244"/>
      <c r="AO1521" s="244"/>
      <c r="AP1521" s="244"/>
      <c r="AQ1521" s="244"/>
      <c r="AR1521" s="244"/>
      <c r="AS1521" s="244"/>
    </row>
    <row r="1522" spans="1:45" s="1836" customFormat="1" ht="24" customHeight="1">
      <c r="A1522" s="115"/>
      <c r="B1522" s="1817"/>
      <c r="C1522" s="254" t="s">
        <v>13267</v>
      </c>
      <c r="D1522" s="244" t="s">
        <v>14779</v>
      </c>
      <c r="E1522" s="244" t="s">
        <v>14780</v>
      </c>
      <c r="F1522" s="254" t="s">
        <v>13267</v>
      </c>
      <c r="G1522" s="228">
        <v>300</v>
      </c>
      <c r="H1522" s="254"/>
      <c r="I1522" s="254"/>
      <c r="J1522" s="254"/>
      <c r="K1522" s="244"/>
      <c r="L1522" s="244"/>
      <c r="M1522" s="244"/>
      <c r="N1522" s="244"/>
      <c r="O1522" s="244"/>
      <c r="P1522" s="244"/>
      <c r="Q1522" s="244"/>
      <c r="R1522" s="244"/>
      <c r="S1522" s="244"/>
      <c r="T1522" s="300" t="s">
        <v>2009</v>
      </c>
      <c r="U1522" s="244"/>
      <c r="V1522" s="244"/>
      <c r="W1522" s="244"/>
      <c r="X1522" s="244"/>
      <c r="Y1522" s="244"/>
      <c r="Z1522" s="244"/>
      <c r="AA1522" s="244"/>
      <c r="AB1522" s="244"/>
      <c r="AC1522" s="244"/>
      <c r="AD1522" s="244"/>
      <c r="AE1522" s="244"/>
      <c r="AF1522" s="244"/>
      <c r="AG1522" s="244"/>
      <c r="AH1522" s="244"/>
      <c r="AI1522" s="244"/>
      <c r="AJ1522" s="244"/>
      <c r="AK1522" s="244"/>
      <c r="AL1522" s="244"/>
      <c r="AM1522" s="244"/>
      <c r="AN1522" s="244"/>
      <c r="AO1522" s="244"/>
      <c r="AP1522" s="244"/>
      <c r="AQ1522" s="244"/>
      <c r="AR1522" s="244"/>
      <c r="AS1522" s="244"/>
    </row>
    <row r="1523" spans="1:45" s="1836" customFormat="1" ht="24" customHeight="1">
      <c r="A1523" s="115"/>
      <c r="B1523" s="1817"/>
      <c r="C1523" s="254" t="s">
        <v>13267</v>
      </c>
      <c r="D1523" s="254" t="s">
        <v>14781</v>
      </c>
      <c r="E1523" s="244" t="s">
        <v>14782</v>
      </c>
      <c r="F1523" s="254" t="s">
        <v>13267</v>
      </c>
      <c r="G1523" s="228">
        <v>300</v>
      </c>
      <c r="H1523" s="228"/>
      <c r="I1523" s="228"/>
      <c r="J1523" s="254"/>
      <c r="K1523" s="244"/>
      <c r="L1523" s="244"/>
      <c r="M1523" s="244"/>
      <c r="N1523" s="244"/>
      <c r="O1523" s="244"/>
      <c r="P1523" s="244"/>
      <c r="Q1523" s="244"/>
      <c r="R1523" s="244"/>
      <c r="S1523" s="244"/>
      <c r="T1523" s="300" t="s">
        <v>2009</v>
      </c>
      <c r="U1523" s="244"/>
      <c r="V1523" s="244"/>
      <c r="W1523" s="244"/>
      <c r="X1523" s="244"/>
      <c r="Y1523" s="244"/>
      <c r="Z1523" s="244"/>
      <c r="AA1523" s="244"/>
      <c r="AB1523" s="244"/>
      <c r="AC1523" s="244"/>
      <c r="AD1523" s="244"/>
      <c r="AE1523" s="244"/>
      <c r="AF1523" s="244"/>
      <c r="AG1523" s="244"/>
      <c r="AH1523" s="244"/>
      <c r="AI1523" s="244"/>
      <c r="AJ1523" s="244"/>
      <c r="AK1523" s="244"/>
      <c r="AL1523" s="244"/>
      <c r="AM1523" s="244"/>
      <c r="AN1523" s="244"/>
      <c r="AO1523" s="244"/>
      <c r="AP1523" s="244"/>
      <c r="AQ1523" s="244"/>
      <c r="AR1523" s="244"/>
      <c r="AS1523" s="244"/>
    </row>
    <row r="1524" spans="1:45" s="1836" customFormat="1" ht="24" customHeight="1">
      <c r="B1524" s="1817"/>
      <c r="C1524" s="254" t="s">
        <v>13267</v>
      </c>
      <c r="D1524" s="254" t="s">
        <v>25138</v>
      </c>
      <c r="E1524" s="244" t="s">
        <v>18466</v>
      </c>
      <c r="F1524" s="254" t="s">
        <v>13267</v>
      </c>
      <c r="G1524" s="228">
        <v>300</v>
      </c>
      <c r="H1524" s="228"/>
      <c r="I1524" s="228"/>
      <c r="J1524" s="254"/>
      <c r="K1524" s="244"/>
      <c r="L1524" s="244"/>
      <c r="M1524" s="244"/>
      <c r="N1524" s="244"/>
      <c r="O1524" s="244"/>
      <c r="P1524" s="244"/>
      <c r="Q1524" s="244"/>
      <c r="R1524" s="380"/>
      <c r="S1524" s="244"/>
      <c r="T1524" s="300" t="s">
        <v>2009</v>
      </c>
      <c r="U1524" s="380"/>
      <c r="V1524" s="380"/>
      <c r="W1524" s="380"/>
      <c r="X1524" s="380"/>
      <c r="Y1524" s="380"/>
      <c r="Z1524" s="244"/>
      <c r="AA1524" s="380"/>
      <c r="AB1524" s="380"/>
      <c r="AC1524" s="380"/>
      <c r="AD1524" s="380"/>
      <c r="AE1524" s="380"/>
      <c r="AF1524" s="380"/>
      <c r="AG1524" s="380"/>
      <c r="AH1524" s="380"/>
      <c r="AI1524" s="380"/>
      <c r="AJ1524" s="380"/>
      <c r="AK1524" s="380"/>
      <c r="AL1524" s="380"/>
      <c r="AM1524" s="380"/>
      <c r="AN1524" s="380"/>
      <c r="AO1524" s="380"/>
      <c r="AP1524" s="380"/>
      <c r="AQ1524" s="380"/>
      <c r="AR1524" s="380"/>
      <c r="AS1524" s="244"/>
    </row>
    <row r="1525" spans="1:45" s="115" customFormat="1" ht="24" customHeight="1">
      <c r="B1525" s="1817"/>
      <c r="C1525" s="254" t="s">
        <v>13267</v>
      </c>
      <c r="D1525" s="254" t="s">
        <v>14783</v>
      </c>
      <c r="E1525" s="244" t="s">
        <v>25139</v>
      </c>
      <c r="F1525" s="254" t="s">
        <v>13267</v>
      </c>
      <c r="G1525" s="228">
        <v>300</v>
      </c>
      <c r="H1525" s="228"/>
      <c r="I1525" s="228"/>
      <c r="J1525" s="254"/>
      <c r="K1525" s="244"/>
      <c r="L1525" s="244"/>
      <c r="M1525" s="244"/>
      <c r="N1525" s="244"/>
      <c r="O1525" s="244"/>
      <c r="P1525" s="244"/>
      <c r="Q1525" s="244"/>
      <c r="R1525" s="244"/>
      <c r="S1525" s="244"/>
      <c r="T1525" s="300" t="s">
        <v>2009</v>
      </c>
      <c r="U1525" s="244"/>
      <c r="V1525" s="244"/>
      <c r="W1525" s="244"/>
      <c r="X1525" s="244"/>
      <c r="Y1525" s="244"/>
      <c r="Z1525" s="244"/>
      <c r="AA1525" s="244"/>
      <c r="AB1525" s="244"/>
      <c r="AC1525" s="244"/>
      <c r="AD1525" s="244"/>
      <c r="AE1525" s="244"/>
      <c r="AF1525" s="244"/>
      <c r="AG1525" s="244"/>
      <c r="AH1525" s="244"/>
      <c r="AI1525" s="244"/>
      <c r="AJ1525" s="244"/>
      <c r="AK1525" s="244"/>
      <c r="AL1525" s="244"/>
      <c r="AM1525" s="244"/>
      <c r="AN1525" s="244"/>
      <c r="AO1525" s="244"/>
      <c r="AP1525" s="244"/>
      <c r="AQ1525" s="244"/>
      <c r="AR1525" s="244"/>
      <c r="AS1525" s="244" t="s">
        <v>13708</v>
      </c>
    </row>
    <row r="1526" spans="1:45" s="115" customFormat="1" ht="24" customHeight="1">
      <c r="B1526" s="1817"/>
      <c r="C1526" s="254" t="s">
        <v>13267</v>
      </c>
      <c r="D1526" s="254" t="s">
        <v>14736</v>
      </c>
      <c r="E1526" s="244" t="s">
        <v>18467</v>
      </c>
      <c r="F1526" s="254" t="s">
        <v>13267</v>
      </c>
      <c r="G1526" s="228">
        <v>300</v>
      </c>
      <c r="H1526" s="254"/>
      <c r="I1526" s="254"/>
      <c r="J1526" s="254"/>
      <c r="K1526" s="244"/>
      <c r="L1526" s="244"/>
      <c r="M1526" s="244"/>
      <c r="N1526" s="244"/>
      <c r="O1526" s="244"/>
      <c r="P1526" s="244"/>
      <c r="Q1526" s="244"/>
      <c r="R1526" s="244"/>
      <c r="S1526" s="244"/>
      <c r="T1526" s="300" t="s">
        <v>2009</v>
      </c>
      <c r="U1526" s="244"/>
      <c r="V1526" s="244"/>
      <c r="W1526" s="244"/>
      <c r="X1526" s="244"/>
      <c r="Y1526" s="244"/>
      <c r="Z1526" s="244"/>
      <c r="AA1526" s="244"/>
      <c r="AB1526" s="244"/>
      <c r="AC1526" s="244"/>
      <c r="AD1526" s="244"/>
      <c r="AE1526" s="244"/>
      <c r="AF1526" s="244"/>
      <c r="AG1526" s="244"/>
      <c r="AH1526" s="244"/>
      <c r="AI1526" s="244"/>
      <c r="AJ1526" s="244"/>
      <c r="AK1526" s="244"/>
      <c r="AL1526" s="244"/>
      <c r="AM1526" s="244"/>
      <c r="AN1526" s="244"/>
      <c r="AO1526" s="244"/>
      <c r="AP1526" s="244"/>
      <c r="AQ1526" s="244"/>
      <c r="AR1526" s="244"/>
      <c r="AS1526" s="244"/>
    </row>
    <row r="1527" spans="1:45" s="115" customFormat="1" ht="24" customHeight="1">
      <c r="B1527" s="1817"/>
      <c r="C1527" s="254" t="s">
        <v>13267</v>
      </c>
      <c r="D1527" s="254" t="s">
        <v>14784</v>
      </c>
      <c r="E1527" s="244" t="s">
        <v>14785</v>
      </c>
      <c r="F1527" s="254" t="s">
        <v>13267</v>
      </c>
      <c r="G1527" s="228">
        <v>300</v>
      </c>
      <c r="H1527" s="228"/>
      <c r="I1527" s="228"/>
      <c r="J1527" s="254"/>
      <c r="K1527" s="244"/>
      <c r="L1527" s="244"/>
      <c r="M1527" s="244"/>
      <c r="N1527" s="244"/>
      <c r="O1527" s="244"/>
      <c r="P1527" s="244"/>
      <c r="Q1527" s="244"/>
      <c r="R1527" s="244"/>
      <c r="S1527" s="244"/>
      <c r="T1527" s="300" t="s">
        <v>2009</v>
      </c>
      <c r="U1527" s="244"/>
      <c r="V1527" s="244"/>
      <c r="W1527" s="244"/>
      <c r="X1527" s="244"/>
      <c r="Y1527" s="244"/>
      <c r="Z1527" s="244"/>
      <c r="AA1527" s="244"/>
      <c r="AB1527" s="244"/>
      <c r="AC1527" s="244"/>
      <c r="AD1527" s="244"/>
      <c r="AE1527" s="244"/>
      <c r="AF1527" s="244"/>
      <c r="AG1527" s="244"/>
      <c r="AH1527" s="244"/>
      <c r="AI1527" s="244"/>
      <c r="AJ1527" s="244"/>
      <c r="AK1527" s="244"/>
      <c r="AL1527" s="244"/>
      <c r="AM1527" s="244"/>
      <c r="AN1527" s="244"/>
      <c r="AO1527" s="244"/>
      <c r="AP1527" s="244"/>
      <c r="AQ1527" s="244"/>
      <c r="AR1527" s="244"/>
      <c r="AS1527" s="244"/>
    </row>
    <row r="1528" spans="1:45" s="115" customFormat="1" ht="24" customHeight="1">
      <c r="B1528" s="1817"/>
      <c r="C1528" s="254" t="s">
        <v>13267</v>
      </c>
      <c r="D1528" s="244" t="s">
        <v>14786</v>
      </c>
      <c r="E1528" s="244" t="s">
        <v>14787</v>
      </c>
      <c r="F1528" s="254" t="s">
        <v>13267</v>
      </c>
      <c r="G1528" s="228">
        <v>300</v>
      </c>
      <c r="H1528" s="228"/>
      <c r="I1528" s="228"/>
      <c r="J1528" s="254"/>
      <c r="K1528" s="244"/>
      <c r="L1528" s="244"/>
      <c r="M1528" s="244"/>
      <c r="N1528" s="244"/>
      <c r="O1528" s="244"/>
      <c r="P1528" s="244"/>
      <c r="Q1528" s="244"/>
      <c r="R1528" s="244"/>
      <c r="S1528" s="244"/>
      <c r="T1528" s="300" t="s">
        <v>2009</v>
      </c>
      <c r="U1528" s="244"/>
      <c r="V1528" s="244"/>
      <c r="W1528" s="244"/>
      <c r="X1528" s="244"/>
      <c r="Y1528" s="244"/>
      <c r="Z1528" s="244"/>
      <c r="AA1528" s="244"/>
      <c r="AB1528" s="244"/>
      <c r="AC1528" s="244"/>
      <c r="AD1528" s="244"/>
      <c r="AE1528" s="244"/>
      <c r="AF1528" s="244"/>
      <c r="AG1528" s="244"/>
      <c r="AH1528" s="244"/>
      <c r="AI1528" s="244"/>
      <c r="AJ1528" s="244"/>
      <c r="AK1528" s="244"/>
      <c r="AL1528" s="244"/>
      <c r="AM1528" s="244"/>
      <c r="AN1528" s="244"/>
      <c r="AO1528" s="244"/>
      <c r="AP1528" s="244"/>
      <c r="AQ1528" s="244"/>
      <c r="AR1528" s="244"/>
      <c r="AS1528" s="244"/>
    </row>
    <row r="1529" spans="1:45" s="115" customFormat="1" ht="24" customHeight="1">
      <c r="B1529" s="1817"/>
      <c r="C1529" s="254" t="s">
        <v>13267</v>
      </c>
      <c r="D1529" s="254" t="s">
        <v>25140</v>
      </c>
      <c r="E1529" s="244" t="s">
        <v>14788</v>
      </c>
      <c r="F1529" s="254" t="s">
        <v>13267</v>
      </c>
      <c r="G1529" s="228">
        <v>300</v>
      </c>
      <c r="H1529" s="254"/>
      <c r="I1529" s="254"/>
      <c r="J1529" s="254"/>
      <c r="K1529" s="244"/>
      <c r="L1529" s="244"/>
      <c r="M1529" s="244"/>
      <c r="N1529" s="244"/>
      <c r="O1529" s="244"/>
      <c r="P1529" s="244"/>
      <c r="Q1529" s="244"/>
      <c r="R1529" s="244"/>
      <c r="S1529" s="244"/>
      <c r="T1529" s="300" t="s">
        <v>2009</v>
      </c>
      <c r="U1529" s="244"/>
      <c r="V1529" s="244"/>
      <c r="W1529" s="244"/>
      <c r="X1529" s="244"/>
      <c r="Y1529" s="244"/>
      <c r="Z1529" s="244"/>
      <c r="AA1529" s="244"/>
      <c r="AB1529" s="244"/>
      <c r="AC1529" s="244"/>
      <c r="AD1529" s="244"/>
      <c r="AE1529" s="244"/>
      <c r="AF1529" s="244"/>
      <c r="AG1529" s="244"/>
      <c r="AH1529" s="244"/>
      <c r="AI1529" s="244"/>
      <c r="AJ1529" s="244"/>
      <c r="AK1529" s="244"/>
      <c r="AL1529" s="244"/>
      <c r="AM1529" s="244"/>
      <c r="AN1529" s="244"/>
      <c r="AO1529" s="244"/>
      <c r="AP1529" s="244"/>
      <c r="AQ1529" s="244"/>
      <c r="AR1529" s="244"/>
      <c r="AS1529" s="244"/>
    </row>
    <row r="1530" spans="1:45" s="115" customFormat="1" ht="24" customHeight="1">
      <c r="B1530" s="1817"/>
      <c r="C1530" s="254" t="s">
        <v>13267</v>
      </c>
      <c r="D1530" s="254" t="s">
        <v>25141</v>
      </c>
      <c r="E1530" s="254" t="s">
        <v>14789</v>
      </c>
      <c r="F1530" s="254" t="s">
        <v>13267</v>
      </c>
      <c r="G1530" s="254">
        <v>690</v>
      </c>
      <c r="H1530" s="254">
        <v>210</v>
      </c>
      <c r="I1530" s="254">
        <v>210</v>
      </c>
      <c r="J1530" s="254"/>
      <c r="K1530" s="244"/>
      <c r="L1530" s="254"/>
      <c r="M1530" s="244"/>
      <c r="N1530" s="244"/>
      <c r="O1530" s="244"/>
      <c r="P1530" s="244"/>
      <c r="Q1530" s="244"/>
      <c r="R1530" s="244"/>
      <c r="S1530" s="244"/>
      <c r="T1530" s="300">
        <v>2013</v>
      </c>
      <c r="U1530" s="244"/>
      <c r="V1530" s="244"/>
      <c r="W1530" s="244"/>
      <c r="X1530" s="244"/>
      <c r="Y1530" s="244"/>
      <c r="Z1530" s="244"/>
      <c r="AA1530" s="244"/>
      <c r="AB1530" s="244"/>
      <c r="AC1530" s="244"/>
      <c r="AD1530" s="244"/>
      <c r="AE1530" s="244"/>
      <c r="AF1530" s="244"/>
      <c r="AG1530" s="244"/>
      <c r="AH1530" s="244"/>
      <c r="AI1530" s="244"/>
      <c r="AJ1530" s="244"/>
      <c r="AK1530" s="244"/>
      <c r="AL1530" s="244"/>
      <c r="AM1530" s="244"/>
      <c r="AN1530" s="244"/>
      <c r="AO1530" s="244"/>
      <c r="AP1530" s="244"/>
      <c r="AQ1530" s="244"/>
      <c r="AR1530" s="244"/>
      <c r="AS1530" s="254"/>
    </row>
    <row r="1531" spans="1:45" s="115" customFormat="1" ht="24" customHeight="1">
      <c r="B1531" s="1817"/>
      <c r="C1531" s="254" t="s">
        <v>13267</v>
      </c>
      <c r="D1531" s="244" t="s">
        <v>25142</v>
      </c>
      <c r="E1531" s="227" t="s">
        <v>18468</v>
      </c>
      <c r="F1531" s="227" t="s">
        <v>13267</v>
      </c>
      <c r="G1531" s="337">
        <v>38153</v>
      </c>
      <c r="H1531" s="310">
        <v>4959</v>
      </c>
      <c r="I1531" s="228">
        <v>8726</v>
      </c>
      <c r="J1531" s="254"/>
      <c r="K1531" s="244"/>
      <c r="L1531" s="254"/>
      <c r="M1531" s="244"/>
      <c r="N1531" s="244"/>
      <c r="O1531" s="244"/>
      <c r="P1531" s="244"/>
      <c r="Q1531" s="244"/>
      <c r="R1531" s="244"/>
      <c r="S1531" s="244"/>
      <c r="T1531" s="300">
        <v>2020</v>
      </c>
      <c r="U1531" s="244"/>
      <c r="V1531" s="244"/>
      <c r="W1531" s="244"/>
      <c r="X1531" s="244"/>
      <c r="Y1531" s="244"/>
      <c r="Z1531" s="244"/>
      <c r="AA1531" s="244"/>
      <c r="AB1531" s="244"/>
      <c r="AC1531" s="244"/>
      <c r="AD1531" s="244"/>
      <c r="AE1531" s="244"/>
      <c r="AF1531" s="244"/>
      <c r="AG1531" s="244"/>
      <c r="AH1531" s="244"/>
      <c r="AI1531" s="244"/>
      <c r="AJ1531" s="244"/>
      <c r="AK1531" s="244"/>
      <c r="AL1531" s="244"/>
      <c r="AM1531" s="244"/>
      <c r="AN1531" s="244"/>
      <c r="AO1531" s="244"/>
      <c r="AP1531" s="244"/>
      <c r="AQ1531" s="244"/>
      <c r="AR1531" s="244"/>
      <c r="AS1531" s="254"/>
    </row>
    <row r="1532" spans="1:45" s="115" customFormat="1" ht="24" customHeight="1">
      <c r="B1532" s="1817"/>
      <c r="C1532" s="254" t="s">
        <v>13259</v>
      </c>
      <c r="D1532" s="254" t="s">
        <v>14178</v>
      </c>
      <c r="E1532" s="254" t="s">
        <v>14790</v>
      </c>
      <c r="F1532" s="254" t="s">
        <v>14791</v>
      </c>
      <c r="G1532" s="254">
        <v>1088</v>
      </c>
      <c r="H1532" s="254"/>
      <c r="I1532" s="254">
        <v>1088</v>
      </c>
      <c r="J1532" s="254"/>
      <c r="K1532" s="244"/>
      <c r="L1532" s="254"/>
      <c r="M1532" s="244"/>
      <c r="N1532" s="244"/>
      <c r="O1532" s="244"/>
      <c r="P1532" s="244"/>
      <c r="Q1532" s="244"/>
      <c r="R1532" s="244"/>
      <c r="S1532" s="244"/>
      <c r="T1532" s="300">
        <v>2016</v>
      </c>
      <c r="U1532" s="244"/>
      <c r="V1532" s="244"/>
      <c r="W1532" s="244"/>
      <c r="X1532" s="244"/>
      <c r="Y1532" s="244"/>
      <c r="Z1532" s="244"/>
      <c r="AA1532" s="244"/>
      <c r="AB1532" s="244"/>
      <c r="AC1532" s="244"/>
      <c r="AD1532" s="244"/>
      <c r="AE1532" s="244"/>
      <c r="AF1532" s="244"/>
      <c r="AG1532" s="244"/>
      <c r="AH1532" s="244"/>
      <c r="AI1532" s="244"/>
      <c r="AJ1532" s="244"/>
      <c r="AK1532" s="244"/>
      <c r="AL1532" s="244"/>
      <c r="AM1532" s="244"/>
      <c r="AN1532" s="244"/>
      <c r="AO1532" s="244"/>
      <c r="AP1532" s="244"/>
      <c r="AQ1532" s="244"/>
      <c r="AR1532" s="244"/>
      <c r="AS1532" s="254"/>
    </row>
    <row r="1533" spans="1:45" s="115" customFormat="1" ht="24" customHeight="1">
      <c r="B1533" s="1817"/>
      <c r="C1533" s="254" t="s">
        <v>13259</v>
      </c>
      <c r="D1533" s="254" t="s">
        <v>14792</v>
      </c>
      <c r="E1533" s="254" t="s">
        <v>14793</v>
      </c>
      <c r="F1533" s="254" t="s">
        <v>14794</v>
      </c>
      <c r="G1533" s="254">
        <v>625</v>
      </c>
      <c r="H1533" s="254"/>
      <c r="I1533" s="254"/>
      <c r="J1533" s="254"/>
      <c r="K1533" s="244"/>
      <c r="L1533" s="254"/>
      <c r="M1533" s="244"/>
      <c r="N1533" s="244"/>
      <c r="O1533" s="244"/>
      <c r="P1533" s="244"/>
      <c r="Q1533" s="244"/>
      <c r="R1533" s="244"/>
      <c r="S1533" s="244"/>
      <c r="T1533" s="300">
        <v>2019</v>
      </c>
      <c r="U1533" s="244"/>
      <c r="V1533" s="244"/>
      <c r="W1533" s="244"/>
      <c r="X1533" s="244"/>
      <c r="Y1533" s="244"/>
      <c r="Z1533" s="244"/>
      <c r="AA1533" s="244"/>
      <c r="AB1533" s="244"/>
      <c r="AC1533" s="244"/>
      <c r="AD1533" s="244"/>
      <c r="AE1533" s="244"/>
      <c r="AF1533" s="244"/>
      <c r="AG1533" s="244"/>
      <c r="AH1533" s="244"/>
      <c r="AI1533" s="244"/>
      <c r="AJ1533" s="244"/>
      <c r="AK1533" s="244"/>
      <c r="AL1533" s="244"/>
      <c r="AM1533" s="244"/>
      <c r="AN1533" s="244"/>
      <c r="AO1533" s="244"/>
      <c r="AP1533" s="244"/>
      <c r="AQ1533" s="244"/>
      <c r="AR1533" s="244"/>
      <c r="AS1533" s="254"/>
    </row>
    <row r="1534" spans="1:45" s="115" customFormat="1" ht="24" customHeight="1">
      <c r="B1534" s="1817"/>
      <c r="C1534" s="244" t="s">
        <v>13259</v>
      </c>
      <c r="D1534" s="254" t="s">
        <v>14792</v>
      </c>
      <c r="E1534" s="244" t="s">
        <v>18469</v>
      </c>
      <c r="F1534" s="244" t="s">
        <v>14795</v>
      </c>
      <c r="G1534" s="244">
        <v>676</v>
      </c>
      <c r="H1534" s="244"/>
      <c r="I1534" s="244"/>
      <c r="J1534" s="254"/>
      <c r="K1534" s="244"/>
      <c r="L1534" s="244"/>
      <c r="M1534" s="244"/>
      <c r="N1534" s="244"/>
      <c r="O1534" s="244"/>
      <c r="P1534" s="244"/>
      <c r="Q1534" s="244"/>
      <c r="R1534" s="244"/>
      <c r="S1534" s="244"/>
      <c r="T1534" s="300">
        <v>2001</v>
      </c>
      <c r="U1534" s="244"/>
      <c r="V1534" s="244"/>
      <c r="W1534" s="244"/>
      <c r="X1534" s="244"/>
      <c r="Y1534" s="244"/>
      <c r="Z1534" s="244"/>
      <c r="AA1534" s="244"/>
      <c r="AB1534" s="244"/>
      <c r="AC1534" s="244"/>
      <c r="AD1534" s="244"/>
      <c r="AE1534" s="244"/>
      <c r="AF1534" s="244"/>
      <c r="AG1534" s="244"/>
      <c r="AH1534" s="244"/>
      <c r="AI1534" s="244"/>
      <c r="AJ1534" s="244"/>
      <c r="AK1534" s="244"/>
      <c r="AL1534" s="244"/>
      <c r="AM1534" s="244"/>
      <c r="AN1534" s="244"/>
      <c r="AO1534" s="244"/>
      <c r="AP1534" s="244"/>
      <c r="AQ1534" s="244"/>
      <c r="AR1534" s="244"/>
      <c r="AS1534" s="244"/>
    </row>
    <row r="1535" spans="1:45" s="115" customFormat="1" ht="24" customHeight="1">
      <c r="B1535" s="1817"/>
      <c r="C1535" s="244" t="s">
        <v>13259</v>
      </c>
      <c r="D1535" s="254" t="s">
        <v>14796</v>
      </c>
      <c r="E1535" s="244" t="s">
        <v>14797</v>
      </c>
      <c r="F1535" s="244" t="s">
        <v>14798</v>
      </c>
      <c r="G1535" s="244">
        <v>690</v>
      </c>
      <c r="H1535" s="244"/>
      <c r="I1535" s="244"/>
      <c r="J1535" s="254"/>
      <c r="K1535" s="244"/>
      <c r="L1535" s="244"/>
      <c r="M1535" s="244"/>
      <c r="N1535" s="244"/>
      <c r="O1535" s="244"/>
      <c r="P1535" s="244"/>
      <c r="Q1535" s="244"/>
      <c r="R1535" s="244"/>
      <c r="S1535" s="244"/>
      <c r="T1535" s="300">
        <v>2020</v>
      </c>
      <c r="U1535" s="244"/>
      <c r="V1535" s="244"/>
      <c r="W1535" s="244"/>
      <c r="X1535" s="244"/>
      <c r="Y1535" s="244"/>
      <c r="Z1535" s="244"/>
      <c r="AA1535" s="244"/>
      <c r="AB1535" s="244"/>
      <c r="AC1535" s="244"/>
      <c r="AD1535" s="244"/>
      <c r="AE1535" s="244"/>
      <c r="AF1535" s="244"/>
      <c r="AG1535" s="244"/>
      <c r="AH1535" s="244"/>
      <c r="AI1535" s="244"/>
      <c r="AJ1535" s="244"/>
      <c r="AK1535" s="244"/>
      <c r="AL1535" s="244"/>
      <c r="AM1535" s="244"/>
      <c r="AN1535" s="244"/>
      <c r="AO1535" s="244"/>
      <c r="AP1535" s="244"/>
      <c r="AQ1535" s="244"/>
      <c r="AR1535" s="244"/>
      <c r="AS1535" s="244"/>
    </row>
    <row r="1536" spans="1:45" s="115" customFormat="1" ht="24" customHeight="1">
      <c r="B1536" s="1817"/>
      <c r="C1536" s="244" t="s">
        <v>13259</v>
      </c>
      <c r="D1536" s="244" t="s">
        <v>14799</v>
      </c>
      <c r="E1536" s="244" t="s">
        <v>14800</v>
      </c>
      <c r="F1536" s="244" t="s">
        <v>14801</v>
      </c>
      <c r="G1536" s="244">
        <v>1450</v>
      </c>
      <c r="H1536" s="244"/>
      <c r="I1536" s="244"/>
      <c r="J1536" s="244"/>
      <c r="K1536" s="244"/>
      <c r="L1536" s="244"/>
      <c r="M1536" s="244"/>
      <c r="N1536" s="244"/>
      <c r="O1536" s="244"/>
      <c r="P1536" s="244"/>
      <c r="Q1536" s="244"/>
      <c r="R1536" s="244"/>
      <c r="S1536" s="244"/>
      <c r="T1536" s="300">
        <v>2008</v>
      </c>
      <c r="U1536" s="244"/>
      <c r="V1536" s="244"/>
      <c r="W1536" s="244"/>
      <c r="X1536" s="244"/>
      <c r="Y1536" s="244"/>
      <c r="Z1536" s="244"/>
      <c r="AA1536" s="244"/>
      <c r="AB1536" s="244"/>
      <c r="AC1536" s="244"/>
      <c r="AD1536" s="244"/>
      <c r="AE1536" s="244"/>
      <c r="AF1536" s="244"/>
      <c r="AG1536" s="244"/>
      <c r="AH1536" s="244"/>
      <c r="AI1536" s="244"/>
      <c r="AJ1536" s="244"/>
      <c r="AK1536" s="244"/>
      <c r="AL1536" s="244"/>
      <c r="AM1536" s="244"/>
      <c r="AN1536" s="244"/>
      <c r="AO1536" s="244"/>
      <c r="AP1536" s="244"/>
      <c r="AQ1536" s="244"/>
      <c r="AR1536" s="244"/>
      <c r="AS1536" s="244"/>
    </row>
    <row r="1537" spans="2:45" s="115" customFormat="1" ht="24" customHeight="1">
      <c r="B1537" s="1817"/>
      <c r="C1537" s="244" t="s">
        <v>13259</v>
      </c>
      <c r="D1537" s="244" t="s">
        <v>14802</v>
      </c>
      <c r="E1537" s="244" t="s">
        <v>14803</v>
      </c>
      <c r="F1537" s="244" t="s">
        <v>14804</v>
      </c>
      <c r="G1537" s="244">
        <v>1350</v>
      </c>
      <c r="H1537" s="244"/>
      <c r="I1537" s="244"/>
      <c r="J1537" s="244"/>
      <c r="K1537" s="244"/>
      <c r="L1537" s="244"/>
      <c r="M1537" s="244"/>
      <c r="N1537" s="244"/>
      <c r="O1537" s="244"/>
      <c r="P1537" s="244"/>
      <c r="Q1537" s="244"/>
      <c r="R1537" s="244"/>
      <c r="S1537" s="244"/>
      <c r="T1537" s="300">
        <v>2005</v>
      </c>
      <c r="U1537" s="244"/>
      <c r="V1537" s="244"/>
      <c r="W1537" s="244"/>
      <c r="X1537" s="244"/>
      <c r="Y1537" s="244"/>
      <c r="Z1537" s="244"/>
      <c r="AA1537" s="244"/>
      <c r="AB1537" s="244"/>
      <c r="AC1537" s="244"/>
      <c r="AD1537" s="244"/>
      <c r="AE1537" s="244"/>
      <c r="AF1537" s="244"/>
      <c r="AG1537" s="244"/>
      <c r="AH1537" s="244"/>
      <c r="AI1537" s="244"/>
      <c r="AJ1537" s="244"/>
      <c r="AK1537" s="244"/>
      <c r="AL1537" s="244"/>
      <c r="AM1537" s="244"/>
      <c r="AN1537" s="244"/>
      <c r="AO1537" s="244"/>
      <c r="AP1537" s="244"/>
      <c r="AQ1537" s="244"/>
      <c r="AR1537" s="244"/>
      <c r="AS1537" s="244"/>
    </row>
    <row r="1538" spans="2:45" s="115" customFormat="1" ht="24" customHeight="1">
      <c r="B1538" s="1817"/>
      <c r="C1538" s="244" t="s">
        <v>13259</v>
      </c>
      <c r="D1538" s="244" t="s">
        <v>14805</v>
      </c>
      <c r="E1538" s="244" t="s">
        <v>14806</v>
      </c>
      <c r="F1538" s="244" t="s">
        <v>17232</v>
      </c>
      <c r="G1538" s="244">
        <v>934</v>
      </c>
      <c r="H1538" s="244">
        <v>408</v>
      </c>
      <c r="I1538" s="244">
        <v>408</v>
      </c>
      <c r="J1538" s="254"/>
      <c r="K1538" s="244"/>
      <c r="L1538" s="244"/>
      <c r="M1538" s="244"/>
      <c r="N1538" s="244"/>
      <c r="O1538" s="244"/>
      <c r="P1538" s="244"/>
      <c r="Q1538" s="244"/>
      <c r="R1538" s="244"/>
      <c r="S1538" s="244"/>
      <c r="T1538" s="300">
        <v>2017</v>
      </c>
      <c r="U1538" s="244"/>
      <c r="V1538" s="244"/>
      <c r="W1538" s="244"/>
      <c r="X1538" s="244"/>
      <c r="Y1538" s="244"/>
      <c r="Z1538" s="244"/>
      <c r="AA1538" s="244"/>
      <c r="AB1538" s="244"/>
      <c r="AC1538" s="244"/>
      <c r="AD1538" s="244"/>
      <c r="AE1538" s="244"/>
      <c r="AF1538" s="244"/>
      <c r="AG1538" s="244"/>
      <c r="AH1538" s="244"/>
      <c r="AI1538" s="244"/>
      <c r="AJ1538" s="244"/>
      <c r="AK1538" s="244"/>
      <c r="AL1538" s="244"/>
      <c r="AM1538" s="244"/>
      <c r="AN1538" s="244"/>
      <c r="AO1538" s="244"/>
      <c r="AP1538" s="244"/>
      <c r="AQ1538" s="244"/>
      <c r="AR1538" s="244"/>
      <c r="AS1538" s="244"/>
    </row>
    <row r="1539" spans="2:45" s="115" customFormat="1" ht="24" customHeight="1">
      <c r="B1539" s="1817"/>
      <c r="C1539" s="244" t="s">
        <v>13259</v>
      </c>
      <c r="D1539" s="244" t="s">
        <v>14807</v>
      </c>
      <c r="E1539" s="244" t="s">
        <v>14808</v>
      </c>
      <c r="F1539" s="244" t="s">
        <v>13259</v>
      </c>
      <c r="G1539" s="244">
        <v>2120</v>
      </c>
      <c r="H1539" s="244"/>
      <c r="I1539" s="244"/>
      <c r="J1539" s="254"/>
      <c r="K1539" s="244"/>
      <c r="L1539" s="244"/>
      <c r="M1539" s="244"/>
      <c r="N1539" s="244"/>
      <c r="O1539" s="244"/>
      <c r="P1539" s="244"/>
      <c r="Q1539" s="244"/>
      <c r="R1539" s="244"/>
      <c r="S1539" s="244"/>
      <c r="T1539" s="300">
        <v>2018</v>
      </c>
      <c r="U1539" s="244"/>
      <c r="V1539" s="244"/>
      <c r="W1539" s="244"/>
      <c r="X1539" s="244"/>
      <c r="Y1539" s="244"/>
      <c r="Z1539" s="244"/>
      <c r="AA1539" s="244"/>
      <c r="AB1539" s="244"/>
      <c r="AC1539" s="244"/>
      <c r="AD1539" s="244"/>
      <c r="AE1539" s="244"/>
      <c r="AF1539" s="244"/>
      <c r="AG1539" s="244"/>
      <c r="AH1539" s="244"/>
      <c r="AI1539" s="244"/>
      <c r="AJ1539" s="244"/>
      <c r="AK1539" s="244"/>
      <c r="AL1539" s="244"/>
      <c r="AM1539" s="244"/>
      <c r="AN1539" s="244"/>
      <c r="AO1539" s="244"/>
      <c r="AP1539" s="244"/>
      <c r="AQ1539" s="244"/>
      <c r="AR1539" s="244"/>
      <c r="AS1539" s="244"/>
    </row>
    <row r="1540" spans="2:45" s="115" customFormat="1" ht="24" customHeight="1">
      <c r="B1540" s="1817"/>
      <c r="C1540" s="244" t="s">
        <v>13259</v>
      </c>
      <c r="D1540" s="244" t="s">
        <v>14809</v>
      </c>
      <c r="E1540" s="244" t="s">
        <v>14810</v>
      </c>
      <c r="F1540" s="244" t="s">
        <v>14811</v>
      </c>
      <c r="G1540" s="244">
        <v>760</v>
      </c>
      <c r="H1540" s="244"/>
      <c r="I1540" s="244"/>
      <c r="J1540" s="254"/>
      <c r="K1540" s="244"/>
      <c r="L1540" s="244"/>
      <c r="M1540" s="244"/>
      <c r="N1540" s="244"/>
      <c r="O1540" s="244"/>
      <c r="P1540" s="244"/>
      <c r="Q1540" s="244"/>
      <c r="R1540" s="244"/>
      <c r="S1540" s="244"/>
      <c r="T1540" s="300">
        <v>2018</v>
      </c>
      <c r="U1540" s="244"/>
      <c r="V1540" s="244"/>
      <c r="W1540" s="244"/>
      <c r="X1540" s="244"/>
      <c r="Y1540" s="244"/>
      <c r="Z1540" s="244"/>
      <c r="AA1540" s="244"/>
      <c r="AB1540" s="244"/>
      <c r="AC1540" s="244"/>
      <c r="AD1540" s="244"/>
      <c r="AE1540" s="244"/>
      <c r="AF1540" s="244"/>
      <c r="AG1540" s="244"/>
      <c r="AH1540" s="244"/>
      <c r="AI1540" s="244"/>
      <c r="AJ1540" s="244"/>
      <c r="AK1540" s="244"/>
      <c r="AL1540" s="244"/>
      <c r="AM1540" s="244"/>
      <c r="AN1540" s="244"/>
      <c r="AO1540" s="244"/>
      <c r="AP1540" s="244"/>
      <c r="AQ1540" s="244"/>
      <c r="AR1540" s="244"/>
      <c r="AS1540" s="244"/>
    </row>
    <row r="1541" spans="2:45" s="115" customFormat="1" ht="24" customHeight="1">
      <c r="B1541" s="1817"/>
      <c r="C1541" s="244" t="s">
        <v>13259</v>
      </c>
      <c r="D1541" s="244" t="s">
        <v>14812</v>
      </c>
      <c r="E1541" s="244" t="s">
        <v>14813</v>
      </c>
      <c r="F1541" s="244" t="s">
        <v>14814</v>
      </c>
      <c r="G1541" s="244">
        <v>450</v>
      </c>
      <c r="H1541" s="244"/>
      <c r="I1541" s="244"/>
      <c r="J1541" s="254"/>
      <c r="K1541" s="244"/>
      <c r="L1541" s="244"/>
      <c r="M1541" s="244"/>
      <c r="N1541" s="244"/>
      <c r="O1541" s="244"/>
      <c r="P1541" s="244"/>
      <c r="Q1541" s="244"/>
      <c r="R1541" s="244"/>
      <c r="S1541" s="244"/>
      <c r="T1541" s="300">
        <v>2008</v>
      </c>
      <c r="U1541" s="244"/>
      <c r="V1541" s="244"/>
      <c r="W1541" s="244"/>
      <c r="X1541" s="244"/>
      <c r="Y1541" s="244"/>
      <c r="Z1541" s="244"/>
      <c r="AA1541" s="244"/>
      <c r="AB1541" s="244"/>
      <c r="AC1541" s="244"/>
      <c r="AD1541" s="244"/>
      <c r="AE1541" s="244"/>
      <c r="AF1541" s="244"/>
      <c r="AG1541" s="244"/>
      <c r="AH1541" s="244"/>
      <c r="AI1541" s="244"/>
      <c r="AJ1541" s="244"/>
      <c r="AK1541" s="244"/>
      <c r="AL1541" s="244"/>
      <c r="AM1541" s="244"/>
      <c r="AN1541" s="244"/>
      <c r="AO1541" s="244"/>
      <c r="AP1541" s="244"/>
      <c r="AQ1541" s="244"/>
      <c r="AR1541" s="244"/>
      <c r="AS1541" s="244"/>
    </row>
    <row r="1542" spans="2:45" s="115" customFormat="1" ht="24" customHeight="1">
      <c r="B1542" s="1817"/>
      <c r="C1542" s="244" t="s">
        <v>13259</v>
      </c>
      <c r="D1542" s="244" t="s">
        <v>14815</v>
      </c>
      <c r="E1542" s="244" t="s">
        <v>14816</v>
      </c>
      <c r="F1542" s="244" t="s">
        <v>14817</v>
      </c>
      <c r="G1542" s="244">
        <v>530</v>
      </c>
      <c r="H1542" s="244"/>
      <c r="I1542" s="244"/>
      <c r="J1542" s="254"/>
      <c r="K1542" s="244"/>
      <c r="L1542" s="244"/>
      <c r="M1542" s="244"/>
      <c r="N1542" s="244"/>
      <c r="O1542" s="244"/>
      <c r="P1542" s="244"/>
      <c r="Q1542" s="244"/>
      <c r="R1542" s="244"/>
      <c r="S1542" s="244"/>
      <c r="T1542" s="300">
        <v>2020</v>
      </c>
      <c r="U1542" s="244"/>
      <c r="V1542" s="244"/>
      <c r="W1542" s="244"/>
      <c r="X1542" s="244"/>
      <c r="Y1542" s="244"/>
      <c r="Z1542" s="244"/>
      <c r="AA1542" s="244"/>
      <c r="AB1542" s="244"/>
      <c r="AC1542" s="244"/>
      <c r="AD1542" s="244"/>
      <c r="AE1542" s="244"/>
      <c r="AF1542" s="244"/>
      <c r="AG1542" s="244"/>
      <c r="AH1542" s="244"/>
      <c r="AI1542" s="244"/>
      <c r="AJ1542" s="244"/>
      <c r="AK1542" s="244"/>
      <c r="AL1542" s="244"/>
      <c r="AM1542" s="244"/>
      <c r="AN1542" s="244"/>
      <c r="AO1542" s="244"/>
      <c r="AP1542" s="244"/>
      <c r="AQ1542" s="244"/>
      <c r="AR1542" s="244"/>
      <c r="AS1542" s="244"/>
    </row>
    <row r="1543" spans="2:45" s="115" customFormat="1" ht="24" customHeight="1">
      <c r="B1543" s="1817"/>
      <c r="C1543" s="244" t="s">
        <v>13259</v>
      </c>
      <c r="D1543" s="244" t="s">
        <v>14818</v>
      </c>
      <c r="E1543" s="244" t="s">
        <v>14819</v>
      </c>
      <c r="F1543" s="244" t="s">
        <v>18470</v>
      </c>
      <c r="G1543" s="244">
        <v>2570</v>
      </c>
      <c r="H1543" s="244"/>
      <c r="I1543" s="244"/>
      <c r="J1543" s="254"/>
      <c r="K1543" s="244"/>
      <c r="L1543" s="244"/>
      <c r="M1543" s="244"/>
      <c r="N1543" s="244"/>
      <c r="O1543" s="244"/>
      <c r="P1543" s="244"/>
      <c r="Q1543" s="244"/>
      <c r="R1543" s="244"/>
      <c r="S1543" s="244"/>
      <c r="T1543" s="300">
        <v>2019</v>
      </c>
      <c r="U1543" s="244"/>
      <c r="V1543" s="244"/>
      <c r="W1543" s="244"/>
      <c r="X1543" s="244"/>
      <c r="Y1543" s="244"/>
      <c r="Z1543" s="244"/>
      <c r="AA1543" s="244"/>
      <c r="AB1543" s="244"/>
      <c r="AC1543" s="244"/>
      <c r="AD1543" s="244"/>
      <c r="AE1543" s="244"/>
      <c r="AF1543" s="244"/>
      <c r="AG1543" s="244"/>
      <c r="AH1543" s="244"/>
      <c r="AI1543" s="244"/>
      <c r="AJ1543" s="244"/>
      <c r="AK1543" s="244"/>
      <c r="AL1543" s="244"/>
      <c r="AM1543" s="244"/>
      <c r="AN1543" s="244"/>
      <c r="AO1543" s="244"/>
      <c r="AP1543" s="244"/>
      <c r="AQ1543" s="244"/>
      <c r="AR1543" s="244"/>
      <c r="AS1543" s="244"/>
    </row>
    <row r="1544" spans="2:45" s="115" customFormat="1" ht="24" customHeight="1">
      <c r="B1544" s="1817"/>
      <c r="C1544" s="244" t="s">
        <v>13259</v>
      </c>
      <c r="D1544" s="244" t="s">
        <v>25143</v>
      </c>
      <c r="E1544" s="244" t="s">
        <v>14254</v>
      </c>
      <c r="F1544" s="244" t="s">
        <v>13337</v>
      </c>
      <c r="G1544" s="244">
        <v>1095</v>
      </c>
      <c r="H1544" s="244">
        <v>489</v>
      </c>
      <c r="I1544" s="244">
        <v>489</v>
      </c>
      <c r="J1544" s="254"/>
      <c r="K1544" s="244"/>
      <c r="L1544" s="244"/>
      <c r="M1544" s="244"/>
      <c r="N1544" s="244"/>
      <c r="O1544" s="244"/>
      <c r="P1544" s="244"/>
      <c r="Q1544" s="244"/>
      <c r="R1544" s="244"/>
      <c r="S1544" s="244"/>
      <c r="T1544" s="300">
        <v>2019</v>
      </c>
      <c r="U1544" s="244"/>
      <c r="V1544" s="244"/>
      <c r="W1544" s="244"/>
      <c r="X1544" s="244"/>
      <c r="Y1544" s="244"/>
      <c r="Z1544" s="244">
        <v>1000</v>
      </c>
      <c r="AA1544" s="244"/>
      <c r="AB1544" s="244"/>
      <c r="AC1544" s="244"/>
      <c r="AD1544" s="244"/>
      <c r="AE1544" s="244"/>
      <c r="AF1544" s="244"/>
      <c r="AG1544" s="244"/>
      <c r="AH1544" s="244"/>
      <c r="AI1544" s="244"/>
      <c r="AJ1544" s="244"/>
      <c r="AK1544" s="244"/>
      <c r="AL1544" s="244"/>
      <c r="AM1544" s="244"/>
      <c r="AN1544" s="244"/>
      <c r="AO1544" s="244"/>
      <c r="AP1544" s="244"/>
      <c r="AQ1544" s="244"/>
      <c r="AR1544" s="244"/>
      <c r="AS1544" s="244"/>
    </row>
    <row r="1545" spans="2:45" s="115" customFormat="1" ht="24" customHeight="1">
      <c r="B1545" s="1817"/>
      <c r="C1545" s="254" t="s">
        <v>13338</v>
      </c>
      <c r="D1545" s="244" t="s">
        <v>14820</v>
      </c>
      <c r="E1545" s="254" t="s">
        <v>14821</v>
      </c>
      <c r="F1545" s="254" t="s">
        <v>14822</v>
      </c>
      <c r="G1545" s="254">
        <v>2965</v>
      </c>
      <c r="H1545" s="254"/>
      <c r="I1545" s="254"/>
      <c r="J1545" s="254"/>
      <c r="K1545" s="244"/>
      <c r="L1545" s="254"/>
      <c r="M1545" s="244"/>
      <c r="N1545" s="244"/>
      <c r="O1545" s="244"/>
      <c r="P1545" s="244"/>
      <c r="Q1545" s="244"/>
      <c r="R1545" s="244"/>
      <c r="S1545" s="244"/>
      <c r="T1545" s="300">
        <v>2018</v>
      </c>
      <c r="U1545" s="244"/>
      <c r="V1545" s="244"/>
      <c r="W1545" s="244"/>
      <c r="X1545" s="244"/>
      <c r="Y1545" s="244"/>
      <c r="Z1545" s="244"/>
      <c r="AA1545" s="244"/>
      <c r="AB1545" s="244"/>
      <c r="AC1545" s="244"/>
      <c r="AD1545" s="244"/>
      <c r="AE1545" s="244"/>
      <c r="AF1545" s="244"/>
      <c r="AG1545" s="244"/>
      <c r="AH1545" s="244"/>
      <c r="AI1545" s="244"/>
      <c r="AJ1545" s="244"/>
      <c r="AK1545" s="244"/>
      <c r="AL1545" s="244"/>
      <c r="AM1545" s="244"/>
      <c r="AN1545" s="244"/>
      <c r="AO1545" s="244"/>
      <c r="AP1545" s="244"/>
      <c r="AQ1545" s="244"/>
      <c r="AR1545" s="244"/>
      <c r="AS1545" s="254"/>
    </row>
    <row r="1546" spans="2:45" s="115" customFormat="1" ht="24" customHeight="1">
      <c r="B1546" s="1817"/>
      <c r="C1546" s="254" t="s">
        <v>13338</v>
      </c>
      <c r="D1546" s="244" t="s">
        <v>25144</v>
      </c>
      <c r="E1546" s="254" t="s">
        <v>14824</v>
      </c>
      <c r="F1546" s="254" t="s">
        <v>14822</v>
      </c>
      <c r="G1546" s="254">
        <v>6200</v>
      </c>
      <c r="H1546" s="254" t="s">
        <v>2009</v>
      </c>
      <c r="I1546" s="254" t="s">
        <v>2009</v>
      </c>
      <c r="J1546" s="254"/>
      <c r="K1546" s="244"/>
      <c r="L1546" s="254"/>
      <c r="M1546" s="244"/>
      <c r="N1546" s="244"/>
      <c r="O1546" s="244"/>
      <c r="P1546" s="244"/>
      <c r="Q1546" s="244"/>
      <c r="R1546" s="244"/>
      <c r="S1546" s="244"/>
      <c r="T1546" s="300">
        <v>2021</v>
      </c>
      <c r="U1546" s="244"/>
      <c r="V1546" s="244"/>
      <c r="W1546" s="244"/>
      <c r="X1546" s="244"/>
      <c r="Y1546" s="244"/>
      <c r="Z1546" s="244"/>
      <c r="AA1546" s="244"/>
      <c r="AB1546" s="244"/>
      <c r="AC1546" s="244"/>
      <c r="AD1546" s="244"/>
      <c r="AE1546" s="244"/>
      <c r="AF1546" s="244"/>
      <c r="AG1546" s="244"/>
      <c r="AH1546" s="244"/>
      <c r="AI1546" s="244"/>
      <c r="AJ1546" s="244"/>
      <c r="AK1546" s="244"/>
      <c r="AL1546" s="244"/>
      <c r="AM1546" s="244"/>
      <c r="AN1546" s="244"/>
      <c r="AO1546" s="244"/>
      <c r="AP1546" s="244"/>
      <c r="AQ1546" s="244"/>
      <c r="AR1546" s="244"/>
      <c r="AS1546" s="254"/>
    </row>
    <row r="1547" spans="2:45" s="115" customFormat="1" ht="24" customHeight="1">
      <c r="B1547" s="1817"/>
      <c r="C1547" s="244" t="s">
        <v>13338</v>
      </c>
      <c r="D1547" s="244" t="s">
        <v>25145</v>
      </c>
      <c r="E1547" s="244" t="s">
        <v>14825</v>
      </c>
      <c r="F1547" s="254" t="s">
        <v>14826</v>
      </c>
      <c r="G1547" s="244">
        <v>2500</v>
      </c>
      <c r="H1547" s="244" t="s">
        <v>2009</v>
      </c>
      <c r="I1547" s="244" t="s">
        <v>2009</v>
      </c>
      <c r="J1547" s="244"/>
      <c r="K1547" s="244"/>
      <c r="L1547" s="244"/>
      <c r="M1547" s="244"/>
      <c r="N1547" s="244"/>
      <c r="O1547" s="244"/>
      <c r="P1547" s="244"/>
      <c r="Q1547" s="244"/>
      <c r="R1547" s="244"/>
      <c r="S1547" s="244"/>
      <c r="T1547" s="300">
        <v>2015</v>
      </c>
      <c r="U1547" s="244"/>
      <c r="V1547" s="244"/>
      <c r="W1547" s="244"/>
      <c r="X1547" s="244"/>
      <c r="Y1547" s="244"/>
      <c r="Z1547" s="244"/>
      <c r="AA1547" s="244"/>
      <c r="AB1547" s="244"/>
      <c r="AC1547" s="244"/>
      <c r="AD1547" s="244"/>
      <c r="AE1547" s="244"/>
      <c r="AF1547" s="244"/>
      <c r="AG1547" s="244"/>
      <c r="AH1547" s="244"/>
      <c r="AI1547" s="244"/>
      <c r="AJ1547" s="244"/>
      <c r="AK1547" s="244"/>
      <c r="AL1547" s="244"/>
      <c r="AM1547" s="244"/>
      <c r="AN1547" s="244"/>
      <c r="AO1547" s="244"/>
      <c r="AP1547" s="244"/>
      <c r="AQ1547" s="244"/>
      <c r="AR1547" s="244"/>
      <c r="AS1547" s="244"/>
    </row>
    <row r="1548" spans="2:45" s="115" customFormat="1" ht="24" customHeight="1">
      <c r="B1548" s="1817"/>
      <c r="C1548" s="254" t="s">
        <v>13338</v>
      </c>
      <c r="D1548" s="244" t="s">
        <v>25146</v>
      </c>
      <c r="E1548" s="254" t="s">
        <v>14827</v>
      </c>
      <c r="F1548" s="254" t="s">
        <v>14822</v>
      </c>
      <c r="G1548" s="254">
        <v>748</v>
      </c>
      <c r="H1548" s="254"/>
      <c r="I1548" s="254"/>
      <c r="J1548" s="244"/>
      <c r="K1548" s="244"/>
      <c r="L1548" s="254"/>
      <c r="M1548" s="244"/>
      <c r="N1548" s="244"/>
      <c r="O1548" s="244"/>
      <c r="P1548" s="244"/>
      <c r="Q1548" s="244"/>
      <c r="R1548" s="244"/>
      <c r="S1548" s="244"/>
      <c r="T1548" s="300">
        <v>2019</v>
      </c>
      <c r="U1548" s="244"/>
      <c r="V1548" s="244"/>
      <c r="W1548" s="244"/>
      <c r="X1548" s="244"/>
      <c r="Y1548" s="244"/>
      <c r="Z1548" s="244"/>
      <c r="AA1548" s="244"/>
      <c r="AB1548" s="244"/>
      <c r="AC1548" s="244"/>
      <c r="AD1548" s="244"/>
      <c r="AE1548" s="244"/>
      <c r="AF1548" s="244"/>
      <c r="AG1548" s="244"/>
      <c r="AH1548" s="244"/>
      <c r="AI1548" s="244"/>
      <c r="AJ1548" s="244"/>
      <c r="AK1548" s="244"/>
      <c r="AL1548" s="244"/>
      <c r="AM1548" s="244"/>
      <c r="AN1548" s="244"/>
      <c r="AO1548" s="244"/>
      <c r="AP1548" s="244"/>
      <c r="AQ1548" s="244"/>
      <c r="AR1548" s="244"/>
      <c r="AS1548" s="254"/>
    </row>
    <row r="1549" spans="2:45" s="115" customFormat="1" ht="24" customHeight="1">
      <c r="B1549" s="1817"/>
      <c r="C1549" s="244" t="s">
        <v>13338</v>
      </c>
      <c r="D1549" s="244" t="s">
        <v>25147</v>
      </c>
      <c r="E1549" s="244" t="s">
        <v>14828</v>
      </c>
      <c r="F1549" s="254" t="s">
        <v>14822</v>
      </c>
      <c r="G1549" s="244">
        <v>574</v>
      </c>
      <c r="H1549" s="244"/>
      <c r="I1549" s="244"/>
      <c r="J1549" s="254"/>
      <c r="K1549" s="244"/>
      <c r="L1549" s="244"/>
      <c r="M1549" s="244"/>
      <c r="N1549" s="244"/>
      <c r="O1549" s="244"/>
      <c r="P1549" s="244"/>
      <c r="Q1549" s="244"/>
      <c r="R1549" s="244"/>
      <c r="S1549" s="244"/>
      <c r="T1549" s="300">
        <v>2010</v>
      </c>
      <c r="U1549" s="244"/>
      <c r="V1549" s="244"/>
      <c r="W1549" s="244"/>
      <c r="X1549" s="244"/>
      <c r="Y1549" s="244"/>
      <c r="Z1549" s="244"/>
      <c r="AA1549" s="244"/>
      <c r="AB1549" s="244"/>
      <c r="AC1549" s="244"/>
      <c r="AD1549" s="244"/>
      <c r="AE1549" s="244"/>
      <c r="AF1549" s="244"/>
      <c r="AG1549" s="244"/>
      <c r="AH1549" s="244"/>
      <c r="AI1549" s="244"/>
      <c r="AJ1549" s="244"/>
      <c r="AK1549" s="244"/>
      <c r="AL1549" s="244"/>
      <c r="AM1549" s="244"/>
      <c r="AN1549" s="244"/>
      <c r="AO1549" s="244"/>
      <c r="AP1549" s="244"/>
      <c r="AQ1549" s="244"/>
      <c r="AR1549" s="244"/>
      <c r="AS1549" s="244"/>
    </row>
    <row r="1550" spans="2:45" s="115" customFormat="1" ht="24" customHeight="1">
      <c r="B1550" s="1817"/>
      <c r="C1550" s="244" t="s">
        <v>13338</v>
      </c>
      <c r="D1550" s="244" t="s">
        <v>25148</v>
      </c>
      <c r="E1550" s="244" t="s">
        <v>14829</v>
      </c>
      <c r="F1550" s="244" t="s">
        <v>14830</v>
      </c>
      <c r="G1550" s="244">
        <v>420</v>
      </c>
      <c r="H1550" s="244"/>
      <c r="I1550" s="244"/>
      <c r="J1550" s="244"/>
      <c r="K1550" s="244"/>
      <c r="L1550" s="244"/>
      <c r="M1550" s="244"/>
      <c r="N1550" s="244"/>
      <c r="O1550" s="244"/>
      <c r="P1550" s="244"/>
      <c r="Q1550" s="244"/>
      <c r="R1550" s="244"/>
      <c r="S1550" s="244"/>
      <c r="T1550" s="300">
        <v>2010</v>
      </c>
      <c r="U1550" s="244"/>
      <c r="V1550" s="244"/>
      <c r="W1550" s="244"/>
      <c r="X1550" s="244"/>
      <c r="Y1550" s="244"/>
      <c r="Z1550" s="244"/>
      <c r="AA1550" s="244"/>
      <c r="AB1550" s="244"/>
      <c r="AC1550" s="244"/>
      <c r="AD1550" s="244"/>
      <c r="AE1550" s="244"/>
      <c r="AF1550" s="244"/>
      <c r="AG1550" s="244"/>
      <c r="AH1550" s="244"/>
      <c r="AI1550" s="244"/>
      <c r="AJ1550" s="244"/>
      <c r="AK1550" s="244"/>
      <c r="AL1550" s="244"/>
      <c r="AM1550" s="244"/>
      <c r="AN1550" s="244"/>
      <c r="AO1550" s="244"/>
      <c r="AP1550" s="244"/>
      <c r="AQ1550" s="244"/>
      <c r="AR1550" s="244"/>
      <c r="AS1550" s="244"/>
    </row>
    <row r="1551" spans="2:45" s="115" customFormat="1" ht="24" customHeight="1">
      <c r="B1551" s="1817"/>
      <c r="C1551" s="244" t="s">
        <v>13338</v>
      </c>
      <c r="D1551" s="244" t="s">
        <v>25149</v>
      </c>
      <c r="E1551" s="244" t="s">
        <v>14831</v>
      </c>
      <c r="F1551" s="244" t="s">
        <v>14826</v>
      </c>
      <c r="G1551" s="244">
        <v>400</v>
      </c>
      <c r="H1551" s="244"/>
      <c r="I1551" s="244"/>
      <c r="J1551" s="244"/>
      <c r="K1551" s="244"/>
      <c r="L1551" s="244"/>
      <c r="M1551" s="244"/>
      <c r="N1551" s="244"/>
      <c r="O1551" s="244"/>
      <c r="P1551" s="244"/>
      <c r="Q1551" s="244"/>
      <c r="R1551" s="244"/>
      <c r="S1551" s="244"/>
      <c r="T1551" s="300">
        <v>2015</v>
      </c>
      <c r="U1551" s="244"/>
      <c r="V1551" s="244"/>
      <c r="W1551" s="244"/>
      <c r="X1551" s="244"/>
      <c r="Y1551" s="244"/>
      <c r="Z1551" s="244"/>
      <c r="AA1551" s="244"/>
      <c r="AB1551" s="244"/>
      <c r="AC1551" s="244"/>
      <c r="AD1551" s="244"/>
      <c r="AE1551" s="244"/>
      <c r="AF1551" s="244"/>
      <c r="AG1551" s="244"/>
      <c r="AH1551" s="244"/>
      <c r="AI1551" s="244"/>
      <c r="AJ1551" s="244"/>
      <c r="AK1551" s="244"/>
      <c r="AL1551" s="244"/>
      <c r="AM1551" s="244"/>
      <c r="AN1551" s="244"/>
      <c r="AO1551" s="244"/>
      <c r="AP1551" s="244"/>
      <c r="AQ1551" s="244"/>
      <c r="AR1551" s="244"/>
      <c r="AS1551" s="244"/>
    </row>
    <row r="1552" spans="2:45" s="115" customFormat="1" ht="24" customHeight="1">
      <c r="B1552" s="1817"/>
      <c r="C1552" s="244" t="s">
        <v>13338</v>
      </c>
      <c r="D1552" s="244" t="s">
        <v>25150</v>
      </c>
      <c r="E1552" s="244" t="s">
        <v>14832</v>
      </c>
      <c r="F1552" s="244" t="s">
        <v>14826</v>
      </c>
      <c r="G1552" s="244">
        <v>1800</v>
      </c>
      <c r="H1552" s="244"/>
      <c r="I1552" s="244"/>
      <c r="J1552" s="244"/>
      <c r="K1552" s="244"/>
      <c r="L1552" s="244"/>
      <c r="M1552" s="244"/>
      <c r="N1552" s="244"/>
      <c r="O1552" s="244"/>
      <c r="P1552" s="244"/>
      <c r="Q1552" s="244"/>
      <c r="R1552" s="244"/>
      <c r="S1552" s="244"/>
      <c r="T1552" s="300">
        <v>2015</v>
      </c>
      <c r="U1552" s="244"/>
      <c r="V1552" s="244"/>
      <c r="W1552" s="244"/>
      <c r="X1552" s="244"/>
      <c r="Y1552" s="244"/>
      <c r="Z1552" s="244"/>
      <c r="AA1552" s="244"/>
      <c r="AB1552" s="244"/>
      <c r="AC1552" s="244"/>
      <c r="AD1552" s="244"/>
      <c r="AE1552" s="244"/>
      <c r="AF1552" s="244"/>
      <c r="AG1552" s="244"/>
      <c r="AH1552" s="244"/>
      <c r="AI1552" s="244"/>
      <c r="AJ1552" s="244"/>
      <c r="AK1552" s="244"/>
      <c r="AL1552" s="244"/>
      <c r="AM1552" s="244"/>
      <c r="AN1552" s="244"/>
      <c r="AO1552" s="244"/>
      <c r="AP1552" s="244"/>
      <c r="AQ1552" s="244"/>
      <c r="AR1552" s="244"/>
      <c r="AS1552" s="244"/>
    </row>
    <row r="1553" spans="2:45" s="115" customFormat="1" ht="24" customHeight="1">
      <c r="B1553" s="1817"/>
      <c r="C1553" s="244" t="s">
        <v>13338</v>
      </c>
      <c r="D1553" s="244" t="s">
        <v>25151</v>
      </c>
      <c r="E1553" s="244" t="s">
        <v>25152</v>
      </c>
      <c r="F1553" s="244" t="s">
        <v>14822</v>
      </c>
      <c r="G1553" s="244">
        <v>373</v>
      </c>
      <c r="H1553" s="244"/>
      <c r="I1553" s="244"/>
      <c r="J1553" s="244"/>
      <c r="K1553" s="244"/>
      <c r="L1553" s="244"/>
      <c r="M1553" s="244"/>
      <c r="N1553" s="244"/>
      <c r="O1553" s="244"/>
      <c r="P1553" s="244"/>
      <c r="Q1553" s="244"/>
      <c r="R1553" s="244"/>
      <c r="S1553" s="244"/>
      <c r="T1553" s="300">
        <v>2021</v>
      </c>
      <c r="U1553" s="244"/>
      <c r="V1553" s="244"/>
      <c r="W1553" s="244"/>
      <c r="X1553" s="244"/>
      <c r="Y1553" s="244"/>
      <c r="Z1553" s="244"/>
      <c r="AA1553" s="244"/>
      <c r="AB1553" s="244"/>
      <c r="AC1553" s="244"/>
      <c r="AD1553" s="244"/>
      <c r="AE1553" s="244"/>
      <c r="AF1553" s="244"/>
      <c r="AG1553" s="244"/>
      <c r="AH1553" s="244"/>
      <c r="AI1553" s="244"/>
      <c r="AJ1553" s="244"/>
      <c r="AK1553" s="244"/>
      <c r="AL1553" s="244"/>
      <c r="AM1553" s="244"/>
      <c r="AN1553" s="244"/>
      <c r="AO1553" s="244"/>
      <c r="AP1553" s="244"/>
      <c r="AQ1553" s="244"/>
      <c r="AR1553" s="244"/>
      <c r="AS1553" s="244"/>
    </row>
    <row r="1554" spans="2:45" s="115" customFormat="1" ht="24" customHeight="1">
      <c r="B1554" s="1817"/>
      <c r="C1554" s="244" t="s">
        <v>13338</v>
      </c>
      <c r="D1554" s="244" t="s">
        <v>25145</v>
      </c>
      <c r="E1554" s="244" t="s">
        <v>25153</v>
      </c>
      <c r="F1554" s="244" t="s">
        <v>14822</v>
      </c>
      <c r="G1554" s="244">
        <v>2500</v>
      </c>
      <c r="H1554" s="244"/>
      <c r="I1554" s="244"/>
      <c r="J1554" s="244"/>
      <c r="K1554" s="244"/>
      <c r="L1554" s="244"/>
      <c r="M1554" s="244"/>
      <c r="N1554" s="244"/>
      <c r="O1554" s="244"/>
      <c r="P1554" s="244"/>
      <c r="Q1554" s="244"/>
      <c r="R1554" s="244"/>
      <c r="S1554" s="244"/>
      <c r="T1554" s="300"/>
      <c r="U1554" s="244"/>
      <c r="V1554" s="244"/>
      <c r="W1554" s="244"/>
      <c r="X1554" s="244"/>
      <c r="Y1554" s="244"/>
      <c r="Z1554" s="244"/>
      <c r="AA1554" s="244"/>
      <c r="AB1554" s="244"/>
      <c r="AC1554" s="244"/>
      <c r="AD1554" s="244"/>
      <c r="AE1554" s="244"/>
      <c r="AF1554" s="244"/>
      <c r="AG1554" s="244"/>
      <c r="AH1554" s="244"/>
      <c r="AI1554" s="244"/>
      <c r="AJ1554" s="244"/>
      <c r="AK1554" s="244"/>
      <c r="AL1554" s="244"/>
      <c r="AM1554" s="244"/>
      <c r="AN1554" s="244"/>
      <c r="AO1554" s="244"/>
      <c r="AP1554" s="244"/>
      <c r="AQ1554" s="244"/>
      <c r="AR1554" s="244"/>
      <c r="AS1554" s="244"/>
    </row>
    <row r="1555" spans="2:45" s="115" customFormat="1" ht="24" customHeight="1">
      <c r="B1555" s="1817"/>
      <c r="C1555" s="244" t="s">
        <v>13338</v>
      </c>
      <c r="D1555" s="244" t="s">
        <v>25144</v>
      </c>
      <c r="E1555" s="244" t="s">
        <v>25154</v>
      </c>
      <c r="F1555" s="244" t="s">
        <v>14822</v>
      </c>
      <c r="G1555" s="244">
        <v>6200</v>
      </c>
      <c r="H1555" s="244"/>
      <c r="I1555" s="244"/>
      <c r="J1555" s="244"/>
      <c r="K1555" s="244"/>
      <c r="L1555" s="244"/>
      <c r="M1555" s="244"/>
      <c r="N1555" s="244"/>
      <c r="O1555" s="244"/>
      <c r="P1555" s="244"/>
      <c r="Q1555" s="244"/>
      <c r="R1555" s="244"/>
      <c r="S1555" s="244"/>
      <c r="T1555" s="300"/>
      <c r="U1555" s="244"/>
      <c r="V1555" s="244"/>
      <c r="W1555" s="244"/>
      <c r="X1555" s="244"/>
      <c r="Y1555" s="244"/>
      <c r="Z1555" s="244"/>
      <c r="AA1555" s="244"/>
      <c r="AB1555" s="244"/>
      <c r="AC1555" s="244"/>
      <c r="AD1555" s="244"/>
      <c r="AE1555" s="244"/>
      <c r="AF1555" s="244"/>
      <c r="AG1555" s="244"/>
      <c r="AH1555" s="244"/>
      <c r="AI1555" s="244"/>
      <c r="AJ1555" s="244"/>
      <c r="AK1555" s="244"/>
      <c r="AL1555" s="244"/>
      <c r="AM1555" s="244"/>
      <c r="AN1555" s="244"/>
      <c r="AO1555" s="244"/>
      <c r="AP1555" s="244"/>
      <c r="AQ1555" s="244"/>
      <c r="AR1555" s="244"/>
      <c r="AS1555" s="244"/>
    </row>
    <row r="1556" spans="2:45" s="115" customFormat="1" ht="24" customHeight="1">
      <c r="B1556" s="1817"/>
      <c r="C1556" s="244" t="s">
        <v>13338</v>
      </c>
      <c r="D1556" s="244" t="s">
        <v>25155</v>
      </c>
      <c r="E1556" s="244" t="s">
        <v>25156</v>
      </c>
      <c r="F1556" s="244" t="s">
        <v>14822</v>
      </c>
      <c r="G1556" s="244">
        <v>3966</v>
      </c>
      <c r="H1556" s="244"/>
      <c r="I1556" s="244"/>
      <c r="J1556" s="244"/>
      <c r="K1556" s="244"/>
      <c r="L1556" s="244"/>
      <c r="M1556" s="244"/>
      <c r="N1556" s="244"/>
      <c r="O1556" s="244"/>
      <c r="P1556" s="244"/>
      <c r="Q1556" s="244"/>
      <c r="R1556" s="244"/>
      <c r="S1556" s="244"/>
      <c r="T1556" s="300">
        <v>2024</v>
      </c>
      <c r="U1556" s="244"/>
      <c r="V1556" s="244"/>
      <c r="W1556" s="244"/>
      <c r="X1556" s="244"/>
      <c r="Y1556" s="244"/>
      <c r="Z1556" s="244"/>
      <c r="AA1556" s="244"/>
      <c r="AB1556" s="244"/>
      <c r="AC1556" s="244"/>
      <c r="AD1556" s="244"/>
      <c r="AE1556" s="244"/>
      <c r="AF1556" s="244"/>
      <c r="AG1556" s="244"/>
      <c r="AH1556" s="244"/>
      <c r="AI1556" s="244"/>
      <c r="AJ1556" s="244"/>
      <c r="AK1556" s="244"/>
      <c r="AL1556" s="244"/>
      <c r="AM1556" s="244"/>
      <c r="AN1556" s="244"/>
      <c r="AO1556" s="244"/>
      <c r="AP1556" s="244"/>
      <c r="AQ1556" s="244"/>
      <c r="AR1556" s="244"/>
      <c r="AS1556" s="244"/>
    </row>
    <row r="1557" spans="2:45" s="115" customFormat="1" ht="24" customHeight="1">
      <c r="B1557" s="1817"/>
      <c r="C1557" s="254" t="s">
        <v>14833</v>
      </c>
      <c r="D1557" s="254" t="s">
        <v>14834</v>
      </c>
      <c r="E1557" s="254" t="s">
        <v>14835</v>
      </c>
      <c r="F1557" s="254" t="s">
        <v>14833</v>
      </c>
      <c r="G1557" s="254">
        <v>270</v>
      </c>
      <c r="H1557" s="254"/>
      <c r="I1557" s="254"/>
      <c r="J1557" s="254"/>
      <c r="K1557" s="244"/>
      <c r="L1557" s="254"/>
      <c r="M1557" s="244"/>
      <c r="N1557" s="244"/>
      <c r="O1557" s="244"/>
      <c r="P1557" s="244"/>
      <c r="Q1557" s="244"/>
      <c r="R1557" s="244"/>
      <c r="S1557" s="244"/>
      <c r="T1557" s="300" t="s">
        <v>2009</v>
      </c>
      <c r="U1557" s="244"/>
      <c r="V1557" s="244"/>
      <c r="W1557" s="244"/>
      <c r="X1557" s="244"/>
      <c r="Y1557" s="244"/>
      <c r="Z1557" s="244"/>
      <c r="AA1557" s="244"/>
      <c r="AB1557" s="244"/>
      <c r="AC1557" s="244"/>
      <c r="AD1557" s="244"/>
      <c r="AE1557" s="244"/>
      <c r="AF1557" s="244"/>
      <c r="AG1557" s="244"/>
      <c r="AH1557" s="244"/>
      <c r="AI1557" s="244"/>
      <c r="AJ1557" s="244"/>
      <c r="AK1557" s="244"/>
      <c r="AL1557" s="244"/>
      <c r="AM1557" s="244"/>
      <c r="AN1557" s="244"/>
      <c r="AO1557" s="244"/>
      <c r="AP1557" s="244"/>
      <c r="AQ1557" s="244"/>
      <c r="AR1557" s="244"/>
      <c r="AS1557" s="254"/>
    </row>
    <row r="1558" spans="2:45" s="115" customFormat="1" ht="24" customHeight="1">
      <c r="B1558" s="1817"/>
      <c r="C1558" s="291" t="s">
        <v>14833</v>
      </c>
      <c r="D1558" s="291" t="s">
        <v>25157</v>
      </c>
      <c r="E1558" s="292" t="s">
        <v>18471</v>
      </c>
      <c r="F1558" s="291" t="s">
        <v>14833</v>
      </c>
      <c r="G1558" s="645">
        <v>180</v>
      </c>
      <c r="H1558" s="291"/>
      <c r="I1558" s="291"/>
      <c r="J1558" s="254"/>
      <c r="K1558" s="244"/>
      <c r="L1558" s="291"/>
      <c r="M1558" s="244"/>
      <c r="N1558" s="244"/>
      <c r="O1558" s="244"/>
      <c r="P1558" s="244"/>
      <c r="Q1558" s="244"/>
      <c r="R1558" s="244"/>
      <c r="S1558" s="244"/>
      <c r="T1558" s="300">
        <v>2010</v>
      </c>
      <c r="U1558" s="244"/>
      <c r="V1558" s="244"/>
      <c r="W1558" s="244"/>
      <c r="X1558" s="244"/>
      <c r="Y1558" s="244"/>
      <c r="Z1558" s="244"/>
      <c r="AA1558" s="244"/>
      <c r="AB1558" s="244"/>
      <c r="AC1558" s="244"/>
      <c r="AD1558" s="244"/>
      <c r="AE1558" s="244"/>
      <c r="AF1558" s="244"/>
      <c r="AG1558" s="244"/>
      <c r="AH1558" s="244"/>
      <c r="AI1558" s="244"/>
      <c r="AJ1558" s="244"/>
      <c r="AK1558" s="244"/>
      <c r="AL1558" s="244"/>
      <c r="AM1558" s="244"/>
      <c r="AN1558" s="244"/>
      <c r="AO1558" s="244"/>
      <c r="AP1558" s="244"/>
      <c r="AQ1558" s="244"/>
      <c r="AR1558" s="244"/>
      <c r="AS1558" s="291"/>
    </row>
    <row r="1559" spans="2:45" s="115" customFormat="1" ht="24" customHeight="1">
      <c r="B1559" s="1817"/>
      <c r="C1559" s="244" t="s">
        <v>14833</v>
      </c>
      <c r="D1559" s="244" t="s">
        <v>25158</v>
      </c>
      <c r="E1559" s="292" t="s">
        <v>14836</v>
      </c>
      <c r="F1559" s="244" t="s">
        <v>14837</v>
      </c>
      <c r="G1559" s="244">
        <v>2500</v>
      </c>
      <c r="H1559" s="244"/>
      <c r="I1559" s="244"/>
      <c r="J1559" s="254"/>
      <c r="K1559" s="244"/>
      <c r="L1559" s="244"/>
      <c r="M1559" s="244"/>
      <c r="N1559" s="244"/>
      <c r="O1559" s="244"/>
      <c r="P1559" s="244"/>
      <c r="Q1559" s="244"/>
      <c r="R1559" s="244"/>
      <c r="S1559" s="244"/>
      <c r="T1559" s="300">
        <v>1993</v>
      </c>
      <c r="U1559" s="244"/>
      <c r="V1559" s="244"/>
      <c r="W1559" s="244"/>
      <c r="X1559" s="244"/>
      <c r="Y1559" s="244"/>
      <c r="Z1559" s="244"/>
      <c r="AA1559" s="244"/>
      <c r="AB1559" s="244"/>
      <c r="AC1559" s="244"/>
      <c r="AD1559" s="244"/>
      <c r="AE1559" s="244"/>
      <c r="AF1559" s="244"/>
      <c r="AG1559" s="244"/>
      <c r="AH1559" s="244"/>
      <c r="AI1559" s="244"/>
      <c r="AJ1559" s="244"/>
      <c r="AK1559" s="244"/>
      <c r="AL1559" s="244"/>
      <c r="AM1559" s="244"/>
      <c r="AN1559" s="244"/>
      <c r="AO1559" s="244"/>
      <c r="AP1559" s="244"/>
      <c r="AQ1559" s="244"/>
      <c r="AR1559" s="244"/>
      <c r="AS1559" s="244"/>
    </row>
    <row r="1560" spans="2:45" s="115" customFormat="1" ht="24" customHeight="1">
      <c r="B1560" s="1817"/>
      <c r="C1560" s="244" t="s">
        <v>14833</v>
      </c>
      <c r="D1560" s="244" t="s">
        <v>25159</v>
      </c>
      <c r="E1560" s="292" t="s">
        <v>14838</v>
      </c>
      <c r="F1560" s="244" t="s">
        <v>14837</v>
      </c>
      <c r="G1560" s="244">
        <v>410</v>
      </c>
      <c r="H1560" s="244"/>
      <c r="I1560" s="244"/>
      <c r="J1560" s="254"/>
      <c r="K1560" s="244"/>
      <c r="L1560" s="244"/>
      <c r="M1560" s="244"/>
      <c r="N1560" s="244"/>
      <c r="O1560" s="244"/>
      <c r="P1560" s="244"/>
      <c r="Q1560" s="244"/>
      <c r="R1560" s="244"/>
      <c r="S1560" s="244"/>
      <c r="T1560" s="300">
        <v>1997</v>
      </c>
      <c r="U1560" s="244"/>
      <c r="V1560" s="244"/>
      <c r="W1560" s="244"/>
      <c r="X1560" s="244"/>
      <c r="Y1560" s="244"/>
      <c r="Z1560" s="244"/>
      <c r="AA1560" s="244"/>
      <c r="AB1560" s="244"/>
      <c r="AC1560" s="244"/>
      <c r="AD1560" s="244"/>
      <c r="AE1560" s="244"/>
      <c r="AF1560" s="244"/>
      <c r="AG1560" s="244"/>
      <c r="AH1560" s="244"/>
      <c r="AI1560" s="244"/>
      <c r="AJ1560" s="244"/>
      <c r="AK1560" s="244"/>
      <c r="AL1560" s="244"/>
      <c r="AM1560" s="244"/>
      <c r="AN1560" s="244"/>
      <c r="AO1560" s="244"/>
      <c r="AP1560" s="244"/>
      <c r="AQ1560" s="244"/>
      <c r="AR1560" s="244"/>
      <c r="AS1560" s="244"/>
    </row>
    <row r="1561" spans="2:45" s="115" customFormat="1" ht="24" customHeight="1">
      <c r="B1561" s="1817"/>
      <c r="C1561" s="244" t="s">
        <v>14833</v>
      </c>
      <c r="D1561" s="244" t="s">
        <v>25160</v>
      </c>
      <c r="E1561" s="292" t="s">
        <v>14839</v>
      </c>
      <c r="F1561" s="244" t="s">
        <v>14837</v>
      </c>
      <c r="G1561" s="244">
        <v>300</v>
      </c>
      <c r="H1561" s="244"/>
      <c r="I1561" s="244"/>
      <c r="J1561" s="254"/>
      <c r="K1561" s="244"/>
      <c r="L1561" s="244"/>
      <c r="M1561" s="244"/>
      <c r="N1561" s="244"/>
      <c r="O1561" s="244"/>
      <c r="P1561" s="244"/>
      <c r="Q1561" s="244"/>
      <c r="R1561" s="244"/>
      <c r="S1561" s="244"/>
      <c r="T1561" s="300">
        <v>1997</v>
      </c>
      <c r="U1561" s="244"/>
      <c r="V1561" s="244"/>
      <c r="W1561" s="244"/>
      <c r="X1561" s="244"/>
      <c r="Y1561" s="244"/>
      <c r="Z1561" s="244"/>
      <c r="AA1561" s="244"/>
      <c r="AB1561" s="244"/>
      <c r="AC1561" s="244"/>
      <c r="AD1561" s="244"/>
      <c r="AE1561" s="244"/>
      <c r="AF1561" s="244"/>
      <c r="AG1561" s="244"/>
      <c r="AH1561" s="244"/>
      <c r="AI1561" s="244"/>
      <c r="AJ1561" s="244"/>
      <c r="AK1561" s="244"/>
      <c r="AL1561" s="244"/>
      <c r="AM1561" s="244"/>
      <c r="AN1561" s="244"/>
      <c r="AO1561" s="244"/>
      <c r="AP1561" s="244"/>
      <c r="AQ1561" s="244"/>
      <c r="AR1561" s="244"/>
      <c r="AS1561" s="244"/>
    </row>
    <row r="1562" spans="2:45" s="115" customFormat="1" ht="24" customHeight="1">
      <c r="B1562" s="1817"/>
      <c r="C1562" s="244" t="s">
        <v>14833</v>
      </c>
      <c r="D1562" s="244" t="s">
        <v>25161</v>
      </c>
      <c r="E1562" s="292" t="s">
        <v>14840</v>
      </c>
      <c r="F1562" s="244" t="s">
        <v>14837</v>
      </c>
      <c r="G1562" s="244">
        <v>150</v>
      </c>
      <c r="H1562" s="244"/>
      <c r="I1562" s="244"/>
      <c r="J1562" s="254"/>
      <c r="K1562" s="244"/>
      <c r="L1562" s="244"/>
      <c r="M1562" s="244"/>
      <c r="N1562" s="244"/>
      <c r="O1562" s="244"/>
      <c r="P1562" s="244"/>
      <c r="Q1562" s="244"/>
      <c r="R1562" s="244"/>
      <c r="S1562" s="244"/>
      <c r="T1562" s="300">
        <v>2002</v>
      </c>
      <c r="U1562" s="244"/>
      <c r="V1562" s="244"/>
      <c r="W1562" s="244"/>
      <c r="X1562" s="244"/>
      <c r="Y1562" s="244"/>
      <c r="Z1562" s="244"/>
      <c r="AA1562" s="244"/>
      <c r="AB1562" s="244"/>
      <c r="AC1562" s="244"/>
      <c r="AD1562" s="244"/>
      <c r="AE1562" s="244"/>
      <c r="AF1562" s="244"/>
      <c r="AG1562" s="244"/>
      <c r="AH1562" s="244"/>
      <c r="AI1562" s="244"/>
      <c r="AJ1562" s="244"/>
      <c r="AK1562" s="244"/>
      <c r="AL1562" s="244"/>
      <c r="AM1562" s="244"/>
      <c r="AN1562" s="244"/>
      <c r="AO1562" s="244"/>
      <c r="AP1562" s="244"/>
      <c r="AQ1562" s="244"/>
      <c r="AR1562" s="244"/>
      <c r="AS1562" s="244"/>
    </row>
    <row r="1563" spans="2:45" s="115" customFormat="1" ht="24" customHeight="1">
      <c r="B1563" s="1817"/>
      <c r="C1563" s="244" t="s">
        <v>14833</v>
      </c>
      <c r="D1563" s="244" t="s">
        <v>25162</v>
      </c>
      <c r="E1563" s="291" t="s">
        <v>14841</v>
      </c>
      <c r="F1563" s="244" t="s">
        <v>14842</v>
      </c>
      <c r="G1563" s="244">
        <v>450</v>
      </c>
      <c r="H1563" s="244"/>
      <c r="I1563" s="244"/>
      <c r="J1563" s="254"/>
      <c r="K1563" s="244"/>
      <c r="L1563" s="244"/>
      <c r="M1563" s="244"/>
      <c r="N1563" s="244"/>
      <c r="O1563" s="244"/>
      <c r="P1563" s="244"/>
      <c r="Q1563" s="244"/>
      <c r="R1563" s="244"/>
      <c r="S1563" s="244"/>
      <c r="T1563" s="300">
        <v>1997</v>
      </c>
      <c r="U1563" s="244"/>
      <c r="V1563" s="244"/>
      <c r="W1563" s="244"/>
      <c r="X1563" s="244"/>
      <c r="Y1563" s="244"/>
      <c r="Z1563" s="244"/>
      <c r="AA1563" s="244"/>
      <c r="AB1563" s="244"/>
      <c r="AC1563" s="244"/>
      <c r="AD1563" s="244"/>
      <c r="AE1563" s="244"/>
      <c r="AF1563" s="244"/>
      <c r="AG1563" s="244"/>
      <c r="AH1563" s="244"/>
      <c r="AI1563" s="244"/>
      <c r="AJ1563" s="244"/>
      <c r="AK1563" s="244"/>
      <c r="AL1563" s="244"/>
      <c r="AM1563" s="244"/>
      <c r="AN1563" s="244"/>
      <c r="AO1563" s="244"/>
      <c r="AP1563" s="244"/>
      <c r="AQ1563" s="244"/>
      <c r="AR1563" s="244"/>
      <c r="AS1563" s="244"/>
    </row>
    <row r="1564" spans="2:45" s="115" customFormat="1" ht="24" customHeight="1">
      <c r="B1564" s="1817"/>
      <c r="C1564" s="244" t="s">
        <v>14833</v>
      </c>
      <c r="D1564" s="244" t="s">
        <v>25163</v>
      </c>
      <c r="E1564" s="291" t="s">
        <v>14843</v>
      </c>
      <c r="F1564" s="244" t="s">
        <v>14842</v>
      </c>
      <c r="G1564" s="244">
        <v>450</v>
      </c>
      <c r="H1564" s="244"/>
      <c r="I1564" s="244"/>
      <c r="J1564" s="244"/>
      <c r="K1564" s="244"/>
      <c r="L1564" s="244"/>
      <c r="M1564" s="244"/>
      <c r="N1564" s="244"/>
      <c r="O1564" s="244"/>
      <c r="P1564" s="244"/>
      <c r="Q1564" s="244"/>
      <c r="R1564" s="244"/>
      <c r="S1564" s="244"/>
      <c r="T1564" s="300" t="s">
        <v>14844</v>
      </c>
      <c r="U1564" s="244"/>
      <c r="V1564" s="244"/>
      <c r="W1564" s="244"/>
      <c r="X1564" s="244"/>
      <c r="Y1564" s="244"/>
      <c r="Z1564" s="244"/>
      <c r="AA1564" s="244"/>
      <c r="AB1564" s="244"/>
      <c r="AC1564" s="244"/>
      <c r="AD1564" s="244"/>
      <c r="AE1564" s="244"/>
      <c r="AF1564" s="244"/>
      <c r="AG1564" s="244"/>
      <c r="AH1564" s="244"/>
      <c r="AI1564" s="244"/>
      <c r="AJ1564" s="244"/>
      <c r="AK1564" s="244"/>
      <c r="AL1564" s="244"/>
      <c r="AM1564" s="244"/>
      <c r="AN1564" s="244"/>
      <c r="AO1564" s="244"/>
      <c r="AP1564" s="244"/>
      <c r="AQ1564" s="244"/>
      <c r="AR1564" s="244"/>
      <c r="AS1564" s="244"/>
    </row>
    <row r="1565" spans="2:45" s="115" customFormat="1" ht="24" customHeight="1">
      <c r="B1565" s="1817"/>
      <c r="C1565" s="244" t="s">
        <v>14833</v>
      </c>
      <c r="D1565" s="244" t="s">
        <v>25164</v>
      </c>
      <c r="E1565" s="291" t="s">
        <v>14845</v>
      </c>
      <c r="F1565" s="244" t="s">
        <v>14842</v>
      </c>
      <c r="G1565" s="244">
        <v>300</v>
      </c>
      <c r="H1565" s="244"/>
      <c r="I1565" s="244"/>
      <c r="J1565" s="254"/>
      <c r="K1565" s="244"/>
      <c r="L1565" s="244"/>
      <c r="M1565" s="244"/>
      <c r="N1565" s="244"/>
      <c r="O1565" s="244"/>
      <c r="P1565" s="244"/>
      <c r="Q1565" s="244"/>
      <c r="R1565" s="244"/>
      <c r="S1565" s="244"/>
      <c r="T1565" s="300">
        <v>2004</v>
      </c>
      <c r="U1565" s="244"/>
      <c r="V1565" s="244"/>
      <c r="W1565" s="244"/>
      <c r="X1565" s="244"/>
      <c r="Y1565" s="244"/>
      <c r="Z1565" s="244"/>
      <c r="AA1565" s="244"/>
      <c r="AB1565" s="244"/>
      <c r="AC1565" s="244"/>
      <c r="AD1565" s="244"/>
      <c r="AE1565" s="244"/>
      <c r="AF1565" s="244"/>
      <c r="AG1565" s="244"/>
      <c r="AH1565" s="244"/>
      <c r="AI1565" s="244"/>
      <c r="AJ1565" s="244"/>
      <c r="AK1565" s="244"/>
      <c r="AL1565" s="244"/>
      <c r="AM1565" s="244"/>
      <c r="AN1565" s="244"/>
      <c r="AO1565" s="244"/>
      <c r="AP1565" s="244"/>
      <c r="AQ1565" s="244"/>
      <c r="AR1565" s="244"/>
      <c r="AS1565" s="244"/>
    </row>
    <row r="1566" spans="2:45" s="115" customFormat="1" ht="24" customHeight="1">
      <c r="B1566" s="1817"/>
      <c r="C1566" s="244" t="s">
        <v>14833</v>
      </c>
      <c r="D1566" s="244" t="s">
        <v>25165</v>
      </c>
      <c r="E1566" s="291" t="s">
        <v>14846</v>
      </c>
      <c r="F1566" s="244" t="s">
        <v>14847</v>
      </c>
      <c r="G1566" s="244">
        <v>900</v>
      </c>
      <c r="H1566" s="244"/>
      <c r="I1566" s="244"/>
      <c r="J1566" s="254"/>
      <c r="K1566" s="244"/>
      <c r="L1566" s="244"/>
      <c r="M1566" s="244"/>
      <c r="N1566" s="244"/>
      <c r="O1566" s="244"/>
      <c r="P1566" s="244"/>
      <c r="Q1566" s="244"/>
      <c r="R1566" s="244"/>
      <c r="S1566" s="244"/>
      <c r="T1566" s="300">
        <v>2000</v>
      </c>
      <c r="U1566" s="244"/>
      <c r="V1566" s="244"/>
      <c r="W1566" s="244"/>
      <c r="X1566" s="244"/>
      <c r="Y1566" s="244"/>
      <c r="Z1566" s="244"/>
      <c r="AA1566" s="244"/>
      <c r="AB1566" s="244"/>
      <c r="AC1566" s="244"/>
      <c r="AD1566" s="244"/>
      <c r="AE1566" s="244"/>
      <c r="AF1566" s="244"/>
      <c r="AG1566" s="244"/>
      <c r="AH1566" s="244"/>
      <c r="AI1566" s="244"/>
      <c r="AJ1566" s="244"/>
      <c r="AK1566" s="244"/>
      <c r="AL1566" s="244"/>
      <c r="AM1566" s="244"/>
      <c r="AN1566" s="244"/>
      <c r="AO1566" s="244"/>
      <c r="AP1566" s="244"/>
      <c r="AQ1566" s="244"/>
      <c r="AR1566" s="244"/>
      <c r="AS1566" s="244"/>
    </row>
    <row r="1567" spans="2:45" s="115" customFormat="1" ht="24" customHeight="1">
      <c r="B1567" s="1817"/>
      <c r="C1567" s="244" t="s">
        <v>14833</v>
      </c>
      <c r="D1567" s="244" t="s">
        <v>25166</v>
      </c>
      <c r="E1567" s="291" t="s">
        <v>14848</v>
      </c>
      <c r="F1567" s="244" t="s">
        <v>14847</v>
      </c>
      <c r="G1567" s="244">
        <v>290</v>
      </c>
      <c r="H1567" s="244"/>
      <c r="I1567" s="244"/>
      <c r="J1567" s="254"/>
      <c r="K1567" s="244"/>
      <c r="L1567" s="244"/>
      <c r="M1567" s="244"/>
      <c r="N1567" s="244"/>
      <c r="O1567" s="244"/>
      <c r="P1567" s="244"/>
      <c r="Q1567" s="244"/>
      <c r="R1567" s="244"/>
      <c r="S1567" s="244"/>
      <c r="T1567" s="300">
        <v>2010</v>
      </c>
      <c r="U1567" s="244"/>
      <c r="V1567" s="244"/>
      <c r="W1567" s="244"/>
      <c r="X1567" s="244"/>
      <c r="Y1567" s="244"/>
      <c r="Z1567" s="244"/>
      <c r="AA1567" s="244"/>
      <c r="AB1567" s="244"/>
      <c r="AC1567" s="244"/>
      <c r="AD1567" s="244"/>
      <c r="AE1567" s="244"/>
      <c r="AF1567" s="244"/>
      <c r="AG1567" s="244"/>
      <c r="AH1567" s="244"/>
      <c r="AI1567" s="244"/>
      <c r="AJ1567" s="244"/>
      <c r="AK1567" s="244"/>
      <c r="AL1567" s="244"/>
      <c r="AM1567" s="244"/>
      <c r="AN1567" s="244"/>
      <c r="AO1567" s="244"/>
      <c r="AP1567" s="244"/>
      <c r="AQ1567" s="244"/>
      <c r="AR1567" s="244"/>
      <c r="AS1567" s="244"/>
    </row>
    <row r="1568" spans="2:45" s="115" customFormat="1" ht="24" customHeight="1">
      <c r="B1568" s="1817"/>
      <c r="C1568" s="244" t="s">
        <v>14833</v>
      </c>
      <c r="D1568" s="244" t="s">
        <v>25167</v>
      </c>
      <c r="E1568" s="291" t="s">
        <v>14849</v>
      </c>
      <c r="F1568" s="244" t="s">
        <v>14847</v>
      </c>
      <c r="G1568" s="244">
        <v>300</v>
      </c>
      <c r="H1568" s="244"/>
      <c r="I1568" s="244"/>
      <c r="J1568" s="254"/>
      <c r="K1568" s="244"/>
      <c r="L1568" s="244"/>
      <c r="M1568" s="244"/>
      <c r="N1568" s="244"/>
      <c r="O1568" s="244"/>
      <c r="P1568" s="244"/>
      <c r="Q1568" s="244"/>
      <c r="R1568" s="244"/>
      <c r="S1568" s="244"/>
      <c r="T1568" s="300">
        <v>2017</v>
      </c>
      <c r="U1568" s="244"/>
      <c r="V1568" s="244"/>
      <c r="W1568" s="244"/>
      <c r="X1568" s="244"/>
      <c r="Y1568" s="244"/>
      <c r="Z1568" s="244"/>
      <c r="AA1568" s="244"/>
      <c r="AB1568" s="244"/>
      <c r="AC1568" s="244"/>
      <c r="AD1568" s="244"/>
      <c r="AE1568" s="244"/>
      <c r="AF1568" s="244"/>
      <c r="AG1568" s="244"/>
      <c r="AH1568" s="244"/>
      <c r="AI1568" s="244"/>
      <c r="AJ1568" s="244"/>
      <c r="AK1568" s="244"/>
      <c r="AL1568" s="244"/>
      <c r="AM1568" s="244"/>
      <c r="AN1568" s="244"/>
      <c r="AO1568" s="244"/>
      <c r="AP1568" s="244"/>
      <c r="AQ1568" s="244"/>
      <c r="AR1568" s="244"/>
      <c r="AS1568" s="244"/>
    </row>
    <row r="1569" spans="1:45" s="115" customFormat="1" ht="24" customHeight="1">
      <c r="B1569" s="1817"/>
      <c r="C1569" s="244" t="s">
        <v>14833</v>
      </c>
      <c r="D1569" s="244" t="s">
        <v>25168</v>
      </c>
      <c r="E1569" s="291" t="s">
        <v>14850</v>
      </c>
      <c r="F1569" s="244" t="s">
        <v>14847</v>
      </c>
      <c r="G1569" s="244">
        <v>290</v>
      </c>
      <c r="H1569" s="244"/>
      <c r="I1569" s="244"/>
      <c r="J1569" s="254"/>
      <c r="K1569" s="244"/>
      <c r="L1569" s="244"/>
      <c r="M1569" s="244"/>
      <c r="N1569" s="244"/>
      <c r="O1569" s="244"/>
      <c r="P1569" s="244"/>
      <c r="Q1569" s="244"/>
      <c r="R1569" s="244"/>
      <c r="S1569" s="244"/>
      <c r="T1569" s="300">
        <v>2017</v>
      </c>
      <c r="U1569" s="244"/>
      <c r="V1569" s="244"/>
      <c r="W1569" s="244"/>
      <c r="X1569" s="244"/>
      <c r="Y1569" s="244"/>
      <c r="Z1569" s="244"/>
      <c r="AA1569" s="244"/>
      <c r="AB1569" s="244"/>
      <c r="AC1569" s="244"/>
      <c r="AD1569" s="244"/>
      <c r="AE1569" s="244"/>
      <c r="AF1569" s="244"/>
      <c r="AG1569" s="244"/>
      <c r="AH1569" s="244"/>
      <c r="AI1569" s="244"/>
      <c r="AJ1569" s="244"/>
      <c r="AK1569" s="244"/>
      <c r="AL1569" s="244"/>
      <c r="AM1569" s="244"/>
      <c r="AN1569" s="244"/>
      <c r="AO1569" s="244"/>
      <c r="AP1569" s="244"/>
      <c r="AQ1569" s="244"/>
      <c r="AR1569" s="244"/>
      <c r="AS1569" s="244"/>
    </row>
    <row r="1570" spans="1:45" s="115" customFormat="1" ht="24" customHeight="1">
      <c r="B1570" s="1817"/>
      <c r="C1570" s="244" t="s">
        <v>14833</v>
      </c>
      <c r="D1570" s="244" t="s">
        <v>25169</v>
      </c>
      <c r="E1570" s="292" t="s">
        <v>14851</v>
      </c>
      <c r="F1570" s="244" t="s">
        <v>14852</v>
      </c>
      <c r="G1570" s="244">
        <v>500</v>
      </c>
      <c r="H1570" s="244"/>
      <c r="I1570" s="244"/>
      <c r="J1570" s="254"/>
      <c r="K1570" s="244"/>
      <c r="L1570" s="244"/>
      <c r="M1570" s="244"/>
      <c r="N1570" s="244"/>
      <c r="O1570" s="244"/>
      <c r="P1570" s="244"/>
      <c r="Q1570" s="244"/>
      <c r="R1570" s="244"/>
      <c r="S1570" s="244"/>
      <c r="T1570" s="300">
        <v>2003</v>
      </c>
      <c r="U1570" s="244"/>
      <c r="V1570" s="244"/>
      <c r="W1570" s="244"/>
      <c r="X1570" s="244"/>
      <c r="Y1570" s="244"/>
      <c r="Z1570" s="244"/>
      <c r="AA1570" s="244"/>
      <c r="AB1570" s="244"/>
      <c r="AC1570" s="244"/>
      <c r="AD1570" s="244"/>
      <c r="AE1570" s="244"/>
      <c r="AF1570" s="244"/>
      <c r="AG1570" s="244"/>
      <c r="AH1570" s="244"/>
      <c r="AI1570" s="244"/>
      <c r="AJ1570" s="244"/>
      <c r="AK1570" s="244"/>
      <c r="AL1570" s="244"/>
      <c r="AM1570" s="244"/>
      <c r="AN1570" s="244"/>
      <c r="AO1570" s="244"/>
      <c r="AP1570" s="244"/>
      <c r="AQ1570" s="244"/>
      <c r="AR1570" s="244"/>
      <c r="AS1570" s="244"/>
    </row>
    <row r="1571" spans="1:45" s="115" customFormat="1" ht="24" customHeight="1">
      <c r="B1571" s="1817"/>
      <c r="C1571" s="244" t="s">
        <v>14833</v>
      </c>
      <c r="D1571" s="244" t="s">
        <v>25170</v>
      </c>
      <c r="E1571" s="292" t="s">
        <v>14853</v>
      </c>
      <c r="F1571" s="244" t="s">
        <v>14854</v>
      </c>
      <c r="G1571" s="244">
        <v>400</v>
      </c>
      <c r="H1571" s="244"/>
      <c r="I1571" s="244"/>
      <c r="J1571" s="254"/>
      <c r="K1571" s="244"/>
      <c r="L1571" s="244"/>
      <c r="M1571" s="244"/>
      <c r="N1571" s="244"/>
      <c r="O1571" s="244"/>
      <c r="P1571" s="244"/>
      <c r="Q1571" s="244"/>
      <c r="R1571" s="244"/>
      <c r="S1571" s="244"/>
      <c r="T1571" s="300">
        <v>2014</v>
      </c>
      <c r="U1571" s="244"/>
      <c r="V1571" s="244"/>
      <c r="W1571" s="244"/>
      <c r="X1571" s="244"/>
      <c r="Y1571" s="244"/>
      <c r="Z1571" s="244"/>
      <c r="AA1571" s="244"/>
      <c r="AB1571" s="244"/>
      <c r="AC1571" s="244"/>
      <c r="AD1571" s="244"/>
      <c r="AE1571" s="244"/>
      <c r="AF1571" s="244"/>
      <c r="AG1571" s="244"/>
      <c r="AH1571" s="244"/>
      <c r="AI1571" s="244"/>
      <c r="AJ1571" s="244"/>
      <c r="AK1571" s="244"/>
      <c r="AL1571" s="244"/>
      <c r="AM1571" s="244"/>
      <c r="AN1571" s="244"/>
      <c r="AO1571" s="244"/>
      <c r="AP1571" s="244"/>
      <c r="AQ1571" s="244"/>
      <c r="AR1571" s="244"/>
      <c r="AS1571" s="244"/>
    </row>
    <row r="1572" spans="1:45" s="115" customFormat="1" ht="24" customHeight="1">
      <c r="B1572" s="1817"/>
      <c r="C1572" s="244" t="s">
        <v>14833</v>
      </c>
      <c r="D1572" s="244" t="s">
        <v>25171</v>
      </c>
      <c r="E1572" s="292" t="s">
        <v>14855</v>
      </c>
      <c r="F1572" s="244" t="s">
        <v>14854</v>
      </c>
      <c r="G1572" s="244">
        <v>600</v>
      </c>
      <c r="H1572" s="244"/>
      <c r="I1572" s="244"/>
      <c r="J1572" s="254"/>
      <c r="K1572" s="244"/>
      <c r="L1572" s="244"/>
      <c r="M1572" s="244"/>
      <c r="N1572" s="244"/>
      <c r="O1572" s="244"/>
      <c r="P1572" s="244"/>
      <c r="Q1572" s="244"/>
      <c r="R1572" s="244"/>
      <c r="S1572" s="244"/>
      <c r="T1572" s="300">
        <v>2006</v>
      </c>
      <c r="U1572" s="244"/>
      <c r="V1572" s="244"/>
      <c r="W1572" s="244"/>
      <c r="X1572" s="244"/>
      <c r="Y1572" s="244"/>
      <c r="Z1572" s="244"/>
      <c r="AA1572" s="244"/>
      <c r="AB1572" s="244"/>
      <c r="AC1572" s="244"/>
      <c r="AD1572" s="244"/>
      <c r="AE1572" s="244"/>
      <c r="AF1572" s="244"/>
      <c r="AG1572" s="244"/>
      <c r="AH1572" s="244"/>
      <c r="AI1572" s="244"/>
      <c r="AJ1572" s="244"/>
      <c r="AK1572" s="244"/>
      <c r="AL1572" s="244"/>
      <c r="AM1572" s="244"/>
      <c r="AN1572" s="244"/>
      <c r="AO1572" s="244"/>
      <c r="AP1572" s="244"/>
      <c r="AQ1572" s="244"/>
      <c r="AR1572" s="244"/>
      <c r="AS1572" s="244"/>
    </row>
    <row r="1573" spans="1:45" s="115" customFormat="1" ht="24" customHeight="1">
      <c r="B1573" s="1817"/>
      <c r="C1573" s="244" t="s">
        <v>14833</v>
      </c>
      <c r="D1573" s="244" t="s">
        <v>25172</v>
      </c>
      <c r="E1573" s="292" t="s">
        <v>14856</v>
      </c>
      <c r="F1573" s="244" t="s">
        <v>14854</v>
      </c>
      <c r="G1573" s="244">
        <v>400</v>
      </c>
      <c r="H1573" s="244"/>
      <c r="I1573" s="244"/>
      <c r="J1573" s="254"/>
      <c r="K1573" s="244"/>
      <c r="L1573" s="244"/>
      <c r="M1573" s="244"/>
      <c r="N1573" s="244"/>
      <c r="O1573" s="244"/>
      <c r="P1573" s="244"/>
      <c r="Q1573" s="244"/>
      <c r="R1573" s="244"/>
      <c r="S1573" s="244"/>
      <c r="T1573" s="300">
        <v>2018</v>
      </c>
      <c r="U1573" s="244"/>
      <c r="V1573" s="244"/>
      <c r="W1573" s="244"/>
      <c r="X1573" s="244"/>
      <c r="Y1573" s="244"/>
      <c r="Z1573" s="244"/>
      <c r="AA1573" s="244"/>
      <c r="AB1573" s="244"/>
      <c r="AC1573" s="244"/>
      <c r="AD1573" s="244"/>
      <c r="AE1573" s="244"/>
      <c r="AF1573" s="244"/>
      <c r="AG1573" s="244"/>
      <c r="AH1573" s="244"/>
      <c r="AI1573" s="244"/>
      <c r="AJ1573" s="244"/>
      <c r="AK1573" s="244"/>
      <c r="AL1573" s="244"/>
      <c r="AM1573" s="244"/>
      <c r="AN1573" s="244"/>
      <c r="AO1573" s="244"/>
      <c r="AP1573" s="244"/>
      <c r="AQ1573" s="244"/>
      <c r="AR1573" s="244"/>
      <c r="AS1573" s="244"/>
    </row>
    <row r="1574" spans="1:45" s="115" customFormat="1" ht="24" customHeight="1">
      <c r="B1574" s="1817"/>
      <c r="C1574" s="244" t="s">
        <v>14833</v>
      </c>
      <c r="D1574" s="244" t="s">
        <v>25173</v>
      </c>
      <c r="E1574" s="292" t="s">
        <v>14857</v>
      </c>
      <c r="F1574" s="244" t="s">
        <v>14858</v>
      </c>
      <c r="G1574" s="244">
        <v>374</v>
      </c>
      <c r="H1574" s="244"/>
      <c r="I1574" s="244"/>
      <c r="J1574" s="254"/>
      <c r="K1574" s="244"/>
      <c r="L1574" s="244"/>
      <c r="M1574" s="244"/>
      <c r="N1574" s="244"/>
      <c r="O1574" s="244"/>
      <c r="P1574" s="244"/>
      <c r="Q1574" s="244"/>
      <c r="R1574" s="244"/>
      <c r="S1574" s="244"/>
      <c r="T1574" s="300">
        <v>2011</v>
      </c>
      <c r="U1574" s="244"/>
      <c r="V1574" s="244"/>
      <c r="W1574" s="244"/>
      <c r="X1574" s="244"/>
      <c r="Y1574" s="244"/>
      <c r="Z1574" s="244"/>
      <c r="AA1574" s="244"/>
      <c r="AB1574" s="244"/>
      <c r="AC1574" s="244"/>
      <c r="AD1574" s="244"/>
      <c r="AE1574" s="244"/>
      <c r="AF1574" s="244"/>
      <c r="AG1574" s="244"/>
      <c r="AH1574" s="244"/>
      <c r="AI1574" s="244"/>
      <c r="AJ1574" s="244"/>
      <c r="AK1574" s="244"/>
      <c r="AL1574" s="244"/>
      <c r="AM1574" s="244"/>
      <c r="AN1574" s="244"/>
      <c r="AO1574" s="244"/>
      <c r="AP1574" s="244"/>
      <c r="AQ1574" s="244"/>
      <c r="AR1574" s="244"/>
      <c r="AS1574" s="244"/>
    </row>
    <row r="1575" spans="1:45" s="115" customFormat="1" ht="24" customHeight="1">
      <c r="B1575" s="1817"/>
      <c r="C1575" s="244" t="s">
        <v>14833</v>
      </c>
      <c r="D1575" s="244" t="s">
        <v>25174</v>
      </c>
      <c r="E1575" s="292" t="s">
        <v>14859</v>
      </c>
      <c r="F1575" s="244" t="s">
        <v>14860</v>
      </c>
      <c r="G1575" s="244">
        <v>2152</v>
      </c>
      <c r="H1575" s="244"/>
      <c r="I1575" s="244"/>
      <c r="J1575" s="244"/>
      <c r="K1575" s="244"/>
      <c r="L1575" s="244"/>
      <c r="M1575" s="244"/>
      <c r="N1575" s="244"/>
      <c r="O1575" s="244"/>
      <c r="P1575" s="244"/>
      <c r="Q1575" s="244"/>
      <c r="R1575" s="244"/>
      <c r="S1575" s="244"/>
      <c r="T1575" s="300" t="s">
        <v>14861</v>
      </c>
      <c r="U1575" s="244"/>
      <c r="V1575" s="244"/>
      <c r="W1575" s="244"/>
      <c r="X1575" s="244"/>
      <c r="Y1575" s="244"/>
      <c r="Z1575" s="244"/>
      <c r="AA1575" s="244"/>
      <c r="AB1575" s="244"/>
      <c r="AC1575" s="244"/>
      <c r="AD1575" s="244"/>
      <c r="AE1575" s="244"/>
      <c r="AF1575" s="244"/>
      <c r="AG1575" s="244"/>
      <c r="AH1575" s="244"/>
      <c r="AI1575" s="244"/>
      <c r="AJ1575" s="244"/>
      <c r="AK1575" s="244"/>
      <c r="AL1575" s="244"/>
      <c r="AM1575" s="244"/>
      <c r="AN1575" s="244"/>
      <c r="AO1575" s="244"/>
      <c r="AP1575" s="244"/>
      <c r="AQ1575" s="244"/>
      <c r="AR1575" s="244"/>
      <c r="AS1575" s="244"/>
    </row>
    <row r="1576" spans="1:45" s="115" customFormat="1" ht="24" customHeight="1">
      <c r="B1576" s="1817"/>
      <c r="C1576" s="244" t="s">
        <v>14833</v>
      </c>
      <c r="D1576" s="244" t="s">
        <v>25175</v>
      </c>
      <c r="E1576" s="292" t="s">
        <v>14862</v>
      </c>
      <c r="F1576" s="244" t="s">
        <v>14863</v>
      </c>
      <c r="G1576" s="244">
        <v>435</v>
      </c>
      <c r="H1576" s="244"/>
      <c r="I1576" s="244"/>
      <c r="J1576" s="254"/>
      <c r="K1576" s="244"/>
      <c r="L1576" s="244"/>
      <c r="M1576" s="244"/>
      <c r="N1576" s="244"/>
      <c r="O1576" s="244"/>
      <c r="P1576" s="244"/>
      <c r="Q1576" s="244"/>
      <c r="R1576" s="244"/>
      <c r="S1576" s="244"/>
      <c r="T1576" s="300" t="s">
        <v>26382</v>
      </c>
      <c r="U1576" s="244"/>
      <c r="V1576" s="244"/>
      <c r="W1576" s="244"/>
      <c r="X1576" s="244"/>
      <c r="Y1576" s="244"/>
      <c r="Z1576" s="244"/>
      <c r="AA1576" s="244"/>
      <c r="AB1576" s="244"/>
      <c r="AC1576" s="244"/>
      <c r="AD1576" s="244"/>
      <c r="AE1576" s="244"/>
      <c r="AF1576" s="244"/>
      <c r="AG1576" s="244"/>
      <c r="AH1576" s="244"/>
      <c r="AI1576" s="244"/>
      <c r="AJ1576" s="244"/>
      <c r="AK1576" s="244"/>
      <c r="AL1576" s="244"/>
      <c r="AM1576" s="244"/>
      <c r="AN1576" s="244"/>
      <c r="AO1576" s="244"/>
      <c r="AP1576" s="244"/>
      <c r="AQ1576" s="244"/>
      <c r="AR1576" s="244"/>
      <c r="AS1576" s="244"/>
    </row>
    <row r="1577" spans="1:45" s="115" customFormat="1" ht="24" customHeight="1">
      <c r="B1577" s="1817"/>
      <c r="C1577" s="244" t="s">
        <v>14833</v>
      </c>
      <c r="D1577" s="244" t="s">
        <v>25176</v>
      </c>
      <c r="E1577" s="292" t="s">
        <v>14864</v>
      </c>
      <c r="F1577" s="244" t="s">
        <v>14863</v>
      </c>
      <c r="G1577" s="244">
        <v>754</v>
      </c>
      <c r="H1577" s="244"/>
      <c r="I1577" s="244"/>
      <c r="J1577" s="254"/>
      <c r="K1577" s="244"/>
      <c r="L1577" s="244"/>
      <c r="M1577" s="244"/>
      <c r="N1577" s="244"/>
      <c r="O1577" s="244"/>
      <c r="P1577" s="244"/>
      <c r="Q1577" s="244"/>
      <c r="R1577" s="244"/>
      <c r="S1577" s="244"/>
      <c r="T1577" s="300">
        <v>2021</v>
      </c>
      <c r="U1577" s="244"/>
      <c r="V1577" s="244"/>
      <c r="W1577" s="244"/>
      <c r="X1577" s="244"/>
      <c r="Y1577" s="244"/>
      <c r="Z1577" s="244"/>
      <c r="AA1577" s="244"/>
      <c r="AB1577" s="244"/>
      <c r="AC1577" s="244"/>
      <c r="AD1577" s="244"/>
      <c r="AE1577" s="244"/>
      <c r="AF1577" s="244"/>
      <c r="AG1577" s="244"/>
      <c r="AH1577" s="244"/>
      <c r="AI1577" s="244"/>
      <c r="AJ1577" s="244"/>
      <c r="AK1577" s="244"/>
      <c r="AL1577" s="244"/>
      <c r="AM1577" s="244"/>
      <c r="AN1577" s="244"/>
      <c r="AO1577" s="244"/>
      <c r="AP1577" s="244"/>
      <c r="AQ1577" s="244"/>
      <c r="AR1577" s="244"/>
      <c r="AS1577" s="244"/>
    </row>
    <row r="1578" spans="1:45" s="115" customFormat="1" ht="24" customHeight="1">
      <c r="B1578" s="1817"/>
      <c r="C1578" s="244" t="s">
        <v>14833</v>
      </c>
      <c r="D1578" s="244" t="s">
        <v>25177</v>
      </c>
      <c r="E1578" s="292" t="s">
        <v>14865</v>
      </c>
      <c r="F1578" s="244" t="s">
        <v>14866</v>
      </c>
      <c r="G1578" s="244">
        <v>374</v>
      </c>
      <c r="H1578" s="244"/>
      <c r="I1578" s="244"/>
      <c r="J1578" s="254"/>
      <c r="K1578" s="244"/>
      <c r="L1578" s="244"/>
      <c r="M1578" s="244"/>
      <c r="N1578" s="244"/>
      <c r="O1578" s="244"/>
      <c r="P1578" s="244"/>
      <c r="Q1578" s="244"/>
      <c r="R1578" s="244"/>
      <c r="S1578" s="244"/>
      <c r="T1578" s="300">
        <v>2012</v>
      </c>
      <c r="U1578" s="244"/>
      <c r="V1578" s="244"/>
      <c r="W1578" s="244"/>
      <c r="X1578" s="244"/>
      <c r="Y1578" s="244"/>
      <c r="Z1578" s="244"/>
      <c r="AA1578" s="244"/>
      <c r="AB1578" s="244"/>
      <c r="AC1578" s="244"/>
      <c r="AD1578" s="244"/>
      <c r="AE1578" s="244"/>
      <c r="AF1578" s="244"/>
      <c r="AG1578" s="244"/>
      <c r="AH1578" s="244"/>
      <c r="AI1578" s="244"/>
      <c r="AJ1578" s="244"/>
      <c r="AK1578" s="244"/>
      <c r="AL1578" s="244"/>
      <c r="AM1578" s="244"/>
      <c r="AN1578" s="244"/>
      <c r="AO1578" s="244"/>
      <c r="AP1578" s="244"/>
      <c r="AQ1578" s="244"/>
      <c r="AR1578" s="244"/>
      <c r="AS1578" s="244"/>
    </row>
    <row r="1579" spans="1:45" s="115" customFormat="1" ht="24" customHeight="1">
      <c r="A1579" s="1836"/>
      <c r="B1579" s="1817"/>
      <c r="C1579" s="244" t="s">
        <v>14833</v>
      </c>
      <c r="D1579" s="244" t="s">
        <v>25178</v>
      </c>
      <c r="E1579" s="292" t="s">
        <v>14867</v>
      </c>
      <c r="F1579" s="244" t="s">
        <v>14866</v>
      </c>
      <c r="G1579" s="244">
        <v>274</v>
      </c>
      <c r="H1579" s="244"/>
      <c r="I1579" s="244"/>
      <c r="J1579" s="254"/>
      <c r="K1579" s="244"/>
      <c r="L1579" s="244"/>
      <c r="M1579" s="244"/>
      <c r="N1579" s="244"/>
      <c r="O1579" s="244"/>
      <c r="P1579" s="244"/>
      <c r="Q1579" s="244"/>
      <c r="R1579" s="380"/>
      <c r="S1579" s="244"/>
      <c r="T1579" s="300">
        <v>2018</v>
      </c>
      <c r="U1579" s="380"/>
      <c r="V1579" s="380"/>
      <c r="W1579" s="380"/>
      <c r="X1579" s="380"/>
      <c r="Y1579" s="380"/>
      <c r="Z1579" s="244"/>
      <c r="AA1579" s="380"/>
      <c r="AB1579" s="380"/>
      <c r="AC1579" s="380"/>
      <c r="AD1579" s="380"/>
      <c r="AE1579" s="380"/>
      <c r="AF1579" s="380"/>
      <c r="AG1579" s="380"/>
      <c r="AH1579" s="380"/>
      <c r="AI1579" s="380"/>
      <c r="AJ1579" s="380"/>
      <c r="AK1579" s="380"/>
      <c r="AL1579" s="380"/>
      <c r="AM1579" s="380"/>
      <c r="AN1579" s="380"/>
      <c r="AO1579" s="380"/>
      <c r="AP1579" s="380"/>
      <c r="AQ1579" s="380"/>
      <c r="AR1579" s="380"/>
      <c r="AS1579" s="244"/>
    </row>
    <row r="1580" spans="1:45" s="115" customFormat="1" ht="24" customHeight="1">
      <c r="B1580" s="1817"/>
      <c r="C1580" s="244" t="s">
        <v>14833</v>
      </c>
      <c r="D1580" s="244" t="s">
        <v>25179</v>
      </c>
      <c r="E1580" s="292" t="s">
        <v>14868</v>
      </c>
      <c r="F1580" s="244" t="s">
        <v>14869</v>
      </c>
      <c r="G1580" s="244">
        <v>425</v>
      </c>
      <c r="H1580" s="244"/>
      <c r="I1580" s="244"/>
      <c r="J1580" s="254"/>
      <c r="K1580" s="244"/>
      <c r="L1580" s="244"/>
      <c r="M1580" s="244"/>
      <c r="N1580" s="244"/>
      <c r="O1580" s="244"/>
      <c r="P1580" s="244"/>
      <c r="Q1580" s="244"/>
      <c r="R1580" s="244"/>
      <c r="S1580" s="244"/>
      <c r="T1580" s="300">
        <v>2015</v>
      </c>
      <c r="U1580" s="244"/>
      <c r="V1580" s="244"/>
      <c r="W1580" s="244"/>
      <c r="X1580" s="244"/>
      <c r="Y1580" s="244"/>
      <c r="Z1580" s="244"/>
      <c r="AA1580" s="244"/>
      <c r="AB1580" s="244"/>
      <c r="AC1580" s="244"/>
      <c r="AD1580" s="244"/>
      <c r="AE1580" s="244"/>
      <c r="AF1580" s="244"/>
      <c r="AG1580" s="244"/>
      <c r="AH1580" s="244"/>
      <c r="AI1580" s="244"/>
      <c r="AJ1580" s="244"/>
      <c r="AK1580" s="244"/>
      <c r="AL1580" s="244"/>
      <c r="AM1580" s="244"/>
      <c r="AN1580" s="244"/>
      <c r="AO1580" s="244"/>
      <c r="AP1580" s="244"/>
      <c r="AQ1580" s="244"/>
      <c r="AR1580" s="244"/>
      <c r="AS1580" s="244"/>
    </row>
    <row r="1581" spans="1:45" s="115" customFormat="1" ht="24" customHeight="1">
      <c r="B1581" s="1817"/>
      <c r="C1581" s="244" t="s">
        <v>14833</v>
      </c>
      <c r="D1581" s="244" t="s">
        <v>25180</v>
      </c>
      <c r="E1581" s="292" t="s">
        <v>14870</v>
      </c>
      <c r="F1581" s="244" t="s">
        <v>14869</v>
      </c>
      <c r="G1581" s="244">
        <v>100</v>
      </c>
      <c r="H1581" s="244"/>
      <c r="I1581" s="244"/>
      <c r="J1581" s="254"/>
      <c r="K1581" s="244"/>
      <c r="L1581" s="244"/>
      <c r="M1581" s="244"/>
      <c r="N1581" s="244"/>
      <c r="O1581" s="244"/>
      <c r="P1581" s="244"/>
      <c r="Q1581" s="244"/>
      <c r="R1581" s="244"/>
      <c r="S1581" s="244"/>
      <c r="T1581" s="300">
        <v>2018</v>
      </c>
      <c r="U1581" s="244"/>
      <c r="V1581" s="244"/>
      <c r="W1581" s="244"/>
      <c r="X1581" s="244"/>
      <c r="Y1581" s="244"/>
      <c r="Z1581" s="244"/>
      <c r="AA1581" s="244"/>
      <c r="AB1581" s="244"/>
      <c r="AC1581" s="244"/>
      <c r="AD1581" s="244"/>
      <c r="AE1581" s="244"/>
      <c r="AF1581" s="244"/>
      <c r="AG1581" s="244"/>
      <c r="AH1581" s="244"/>
      <c r="AI1581" s="244"/>
      <c r="AJ1581" s="244"/>
      <c r="AK1581" s="244"/>
      <c r="AL1581" s="244"/>
      <c r="AM1581" s="244"/>
      <c r="AN1581" s="244"/>
      <c r="AO1581" s="244"/>
      <c r="AP1581" s="244"/>
      <c r="AQ1581" s="244"/>
      <c r="AR1581" s="244"/>
      <c r="AS1581" s="244"/>
    </row>
    <row r="1582" spans="1:45" s="115" customFormat="1" ht="24" customHeight="1">
      <c r="B1582" s="1817"/>
      <c r="C1582" s="244" t="s">
        <v>14833</v>
      </c>
      <c r="D1582" s="291" t="s">
        <v>25181</v>
      </c>
      <c r="E1582" s="291" t="s">
        <v>14871</v>
      </c>
      <c r="F1582" s="244" t="s">
        <v>14872</v>
      </c>
      <c r="G1582" s="244">
        <v>800</v>
      </c>
      <c r="H1582" s="244"/>
      <c r="I1582" s="244"/>
      <c r="J1582" s="254"/>
      <c r="K1582" s="244"/>
      <c r="L1582" s="244"/>
      <c r="M1582" s="244"/>
      <c r="N1582" s="244"/>
      <c r="O1582" s="244"/>
      <c r="P1582" s="244"/>
      <c r="Q1582" s="244"/>
      <c r="R1582" s="244"/>
      <c r="S1582" s="244"/>
      <c r="T1582" s="300">
        <v>1999</v>
      </c>
      <c r="U1582" s="244"/>
      <c r="V1582" s="244"/>
      <c r="W1582" s="244"/>
      <c r="X1582" s="244"/>
      <c r="Y1582" s="244"/>
      <c r="Z1582" s="244"/>
      <c r="AA1582" s="244"/>
      <c r="AB1582" s="244"/>
      <c r="AC1582" s="244"/>
      <c r="AD1582" s="244"/>
      <c r="AE1582" s="244"/>
      <c r="AF1582" s="244"/>
      <c r="AG1582" s="244"/>
      <c r="AH1582" s="244"/>
      <c r="AI1582" s="244"/>
      <c r="AJ1582" s="244"/>
      <c r="AK1582" s="244"/>
      <c r="AL1582" s="244"/>
      <c r="AM1582" s="244"/>
      <c r="AN1582" s="244"/>
      <c r="AO1582" s="244"/>
      <c r="AP1582" s="244"/>
      <c r="AQ1582" s="244"/>
      <c r="AR1582" s="244"/>
      <c r="AS1582" s="244"/>
    </row>
    <row r="1583" spans="1:45" s="115" customFormat="1" ht="24" customHeight="1">
      <c r="B1583" s="1817"/>
      <c r="C1583" s="244" t="s">
        <v>14833</v>
      </c>
      <c r="D1583" s="291" t="s">
        <v>25182</v>
      </c>
      <c r="E1583" s="291" t="s">
        <v>14873</v>
      </c>
      <c r="F1583" s="244" t="s">
        <v>14872</v>
      </c>
      <c r="G1583" s="244">
        <v>400</v>
      </c>
      <c r="H1583" s="244"/>
      <c r="I1583" s="244"/>
      <c r="J1583" s="254"/>
      <c r="K1583" s="244"/>
      <c r="L1583" s="244"/>
      <c r="M1583" s="244"/>
      <c r="N1583" s="244"/>
      <c r="O1583" s="244"/>
      <c r="P1583" s="244"/>
      <c r="Q1583" s="244"/>
      <c r="R1583" s="244"/>
      <c r="S1583" s="244"/>
      <c r="T1583" s="300">
        <v>2010</v>
      </c>
      <c r="U1583" s="244"/>
      <c r="V1583" s="244"/>
      <c r="W1583" s="244"/>
      <c r="X1583" s="244"/>
      <c r="Y1583" s="244"/>
      <c r="Z1583" s="244"/>
      <c r="AA1583" s="244"/>
      <c r="AB1583" s="244"/>
      <c r="AC1583" s="244"/>
      <c r="AD1583" s="244"/>
      <c r="AE1583" s="244"/>
      <c r="AF1583" s="244"/>
      <c r="AG1583" s="244"/>
      <c r="AH1583" s="244"/>
      <c r="AI1583" s="244"/>
      <c r="AJ1583" s="244"/>
      <c r="AK1583" s="244"/>
      <c r="AL1583" s="244"/>
      <c r="AM1583" s="244"/>
      <c r="AN1583" s="244"/>
      <c r="AO1583" s="244"/>
      <c r="AP1583" s="244"/>
      <c r="AQ1583" s="244"/>
      <c r="AR1583" s="244"/>
      <c r="AS1583" s="244"/>
    </row>
    <row r="1584" spans="1:45" s="115" customFormat="1" ht="24" customHeight="1">
      <c r="B1584" s="1817"/>
      <c r="C1584" s="244" t="s">
        <v>14833</v>
      </c>
      <c r="D1584" s="291" t="s">
        <v>25183</v>
      </c>
      <c r="E1584" s="291" t="s">
        <v>14874</v>
      </c>
      <c r="F1584" s="244" t="s">
        <v>14872</v>
      </c>
      <c r="G1584" s="244">
        <v>500</v>
      </c>
      <c r="H1584" s="244"/>
      <c r="I1584" s="244"/>
      <c r="J1584" s="254"/>
      <c r="K1584" s="244"/>
      <c r="L1584" s="244"/>
      <c r="M1584" s="244"/>
      <c r="N1584" s="244"/>
      <c r="O1584" s="244"/>
      <c r="P1584" s="244"/>
      <c r="Q1584" s="244"/>
      <c r="R1584" s="244"/>
      <c r="S1584" s="244"/>
      <c r="T1584" s="300">
        <v>1999</v>
      </c>
      <c r="U1584" s="244"/>
      <c r="V1584" s="244"/>
      <c r="W1584" s="244"/>
      <c r="X1584" s="244"/>
      <c r="Y1584" s="244"/>
      <c r="Z1584" s="244"/>
      <c r="AA1584" s="244"/>
      <c r="AB1584" s="244"/>
      <c r="AC1584" s="244"/>
      <c r="AD1584" s="244"/>
      <c r="AE1584" s="244"/>
      <c r="AF1584" s="244"/>
      <c r="AG1584" s="244"/>
      <c r="AH1584" s="244"/>
      <c r="AI1584" s="244"/>
      <c r="AJ1584" s="244"/>
      <c r="AK1584" s="244"/>
      <c r="AL1584" s="244"/>
      <c r="AM1584" s="244"/>
      <c r="AN1584" s="244"/>
      <c r="AO1584" s="244"/>
      <c r="AP1584" s="244"/>
      <c r="AQ1584" s="244"/>
      <c r="AR1584" s="244"/>
      <c r="AS1584" s="244"/>
    </row>
    <row r="1585" spans="2:45" s="115" customFormat="1" ht="24" customHeight="1">
      <c r="B1585" s="1817"/>
      <c r="C1585" s="244" t="s">
        <v>14833</v>
      </c>
      <c r="D1585" s="291" t="s">
        <v>25184</v>
      </c>
      <c r="E1585" s="291" t="s">
        <v>14875</v>
      </c>
      <c r="F1585" s="244" t="s">
        <v>14872</v>
      </c>
      <c r="G1585" s="244">
        <v>300</v>
      </c>
      <c r="H1585" s="244"/>
      <c r="I1585" s="244"/>
      <c r="J1585" s="254"/>
      <c r="K1585" s="244"/>
      <c r="L1585" s="244"/>
      <c r="M1585" s="244"/>
      <c r="N1585" s="244"/>
      <c r="O1585" s="244"/>
      <c r="P1585" s="244"/>
      <c r="Q1585" s="244"/>
      <c r="R1585" s="244"/>
      <c r="S1585" s="244"/>
      <c r="T1585" s="300">
        <v>1990</v>
      </c>
      <c r="U1585" s="244"/>
      <c r="V1585" s="244"/>
      <c r="W1585" s="244"/>
      <c r="X1585" s="244"/>
      <c r="Y1585" s="244"/>
      <c r="Z1585" s="244"/>
      <c r="AA1585" s="244"/>
      <c r="AB1585" s="244"/>
      <c r="AC1585" s="244"/>
      <c r="AD1585" s="244"/>
      <c r="AE1585" s="244"/>
      <c r="AF1585" s="244"/>
      <c r="AG1585" s="244"/>
      <c r="AH1585" s="244"/>
      <c r="AI1585" s="244"/>
      <c r="AJ1585" s="244"/>
      <c r="AK1585" s="244"/>
      <c r="AL1585" s="244"/>
      <c r="AM1585" s="244"/>
      <c r="AN1585" s="244"/>
      <c r="AO1585" s="244"/>
      <c r="AP1585" s="244"/>
      <c r="AQ1585" s="244"/>
      <c r="AR1585" s="244"/>
      <c r="AS1585" s="244"/>
    </row>
    <row r="1586" spans="2:45" s="115" customFormat="1" ht="24" customHeight="1">
      <c r="B1586" s="1817"/>
      <c r="C1586" s="244" t="s">
        <v>14833</v>
      </c>
      <c r="D1586" s="291" t="s">
        <v>25185</v>
      </c>
      <c r="E1586" s="291" t="s">
        <v>14876</v>
      </c>
      <c r="F1586" s="244" t="s">
        <v>14872</v>
      </c>
      <c r="G1586" s="244">
        <v>400</v>
      </c>
      <c r="H1586" s="244"/>
      <c r="I1586" s="244"/>
      <c r="J1586" s="254"/>
      <c r="K1586" s="244"/>
      <c r="L1586" s="244"/>
      <c r="M1586" s="244"/>
      <c r="N1586" s="244"/>
      <c r="O1586" s="244"/>
      <c r="P1586" s="244"/>
      <c r="Q1586" s="244"/>
      <c r="R1586" s="244"/>
      <c r="S1586" s="244"/>
      <c r="T1586" s="300">
        <v>2009</v>
      </c>
      <c r="U1586" s="244"/>
      <c r="V1586" s="244"/>
      <c r="W1586" s="244"/>
      <c r="X1586" s="244"/>
      <c r="Y1586" s="244"/>
      <c r="Z1586" s="244"/>
      <c r="AA1586" s="244"/>
      <c r="AB1586" s="244"/>
      <c r="AC1586" s="244"/>
      <c r="AD1586" s="244"/>
      <c r="AE1586" s="244"/>
      <c r="AF1586" s="244"/>
      <c r="AG1586" s="244"/>
      <c r="AH1586" s="244"/>
      <c r="AI1586" s="244"/>
      <c r="AJ1586" s="244"/>
      <c r="AK1586" s="244"/>
      <c r="AL1586" s="244"/>
      <c r="AM1586" s="244"/>
      <c r="AN1586" s="244"/>
      <c r="AO1586" s="244"/>
      <c r="AP1586" s="244"/>
      <c r="AQ1586" s="244"/>
      <c r="AR1586" s="244"/>
      <c r="AS1586" s="244"/>
    </row>
    <row r="1587" spans="2:45" s="115" customFormat="1" ht="24" customHeight="1">
      <c r="B1587" s="1817"/>
      <c r="C1587" s="244" t="s">
        <v>14833</v>
      </c>
      <c r="D1587" s="291" t="s">
        <v>25186</v>
      </c>
      <c r="E1587" s="291" t="s">
        <v>14877</v>
      </c>
      <c r="F1587" s="244" t="s">
        <v>14872</v>
      </c>
      <c r="G1587" s="244">
        <v>300</v>
      </c>
      <c r="H1587" s="244"/>
      <c r="I1587" s="244"/>
      <c r="J1587" s="254"/>
      <c r="K1587" s="244"/>
      <c r="L1587" s="244"/>
      <c r="M1587" s="244"/>
      <c r="N1587" s="244"/>
      <c r="O1587" s="244"/>
      <c r="P1587" s="244"/>
      <c r="Q1587" s="244"/>
      <c r="R1587" s="244"/>
      <c r="S1587" s="244"/>
      <c r="T1587" s="300">
        <v>2019</v>
      </c>
      <c r="U1587" s="244"/>
      <c r="V1587" s="244"/>
      <c r="W1587" s="244"/>
      <c r="X1587" s="244"/>
      <c r="Y1587" s="244"/>
      <c r="Z1587" s="244"/>
      <c r="AA1587" s="244"/>
      <c r="AB1587" s="244"/>
      <c r="AC1587" s="244"/>
      <c r="AD1587" s="244"/>
      <c r="AE1587" s="244"/>
      <c r="AF1587" s="244"/>
      <c r="AG1587" s="244"/>
      <c r="AH1587" s="244"/>
      <c r="AI1587" s="244"/>
      <c r="AJ1587" s="244"/>
      <c r="AK1587" s="244"/>
      <c r="AL1587" s="244"/>
      <c r="AM1587" s="244"/>
      <c r="AN1587" s="244"/>
      <c r="AO1587" s="244"/>
      <c r="AP1587" s="244"/>
      <c r="AQ1587" s="244"/>
      <c r="AR1587" s="244"/>
      <c r="AS1587" s="244"/>
    </row>
    <row r="1588" spans="2:45" s="115" customFormat="1" ht="24" customHeight="1">
      <c r="B1588" s="1817"/>
      <c r="C1588" s="244" t="s">
        <v>14833</v>
      </c>
      <c r="D1588" s="244" t="s">
        <v>25187</v>
      </c>
      <c r="E1588" s="292" t="s">
        <v>14878</v>
      </c>
      <c r="F1588" s="244" t="s">
        <v>14879</v>
      </c>
      <c r="G1588" s="244">
        <v>300</v>
      </c>
      <c r="H1588" s="244"/>
      <c r="I1588" s="244"/>
      <c r="J1588" s="254"/>
      <c r="K1588" s="244"/>
      <c r="L1588" s="244"/>
      <c r="M1588" s="244"/>
      <c r="N1588" s="244"/>
      <c r="O1588" s="244"/>
      <c r="P1588" s="244"/>
      <c r="Q1588" s="244"/>
      <c r="R1588" s="244"/>
      <c r="S1588" s="244"/>
      <c r="T1588" s="300">
        <v>2008</v>
      </c>
      <c r="U1588" s="244"/>
      <c r="V1588" s="244"/>
      <c r="W1588" s="244"/>
      <c r="X1588" s="244"/>
      <c r="Y1588" s="244"/>
      <c r="Z1588" s="244"/>
      <c r="AA1588" s="244"/>
      <c r="AB1588" s="244"/>
      <c r="AC1588" s="244"/>
      <c r="AD1588" s="244"/>
      <c r="AE1588" s="244"/>
      <c r="AF1588" s="244"/>
      <c r="AG1588" s="244"/>
      <c r="AH1588" s="244"/>
      <c r="AI1588" s="244"/>
      <c r="AJ1588" s="244"/>
      <c r="AK1588" s="244"/>
      <c r="AL1588" s="244"/>
      <c r="AM1588" s="244"/>
      <c r="AN1588" s="244"/>
      <c r="AO1588" s="244"/>
      <c r="AP1588" s="244"/>
      <c r="AQ1588" s="244"/>
      <c r="AR1588" s="244"/>
      <c r="AS1588" s="244"/>
    </row>
    <row r="1589" spans="2:45" s="115" customFormat="1" ht="24" customHeight="1">
      <c r="B1589" s="1817"/>
      <c r="C1589" s="244" t="s">
        <v>14833</v>
      </c>
      <c r="D1589" s="244" t="s">
        <v>25188</v>
      </c>
      <c r="E1589" s="292" t="s">
        <v>14880</v>
      </c>
      <c r="F1589" s="244" t="s">
        <v>14879</v>
      </c>
      <c r="G1589" s="244">
        <v>370</v>
      </c>
      <c r="H1589" s="244"/>
      <c r="I1589" s="244"/>
      <c r="J1589" s="254"/>
      <c r="K1589" s="244"/>
      <c r="L1589" s="244"/>
      <c r="M1589" s="244"/>
      <c r="N1589" s="244"/>
      <c r="O1589" s="244"/>
      <c r="P1589" s="244"/>
      <c r="Q1589" s="244"/>
      <c r="R1589" s="244"/>
      <c r="S1589" s="244"/>
      <c r="T1589" s="300">
        <v>2015</v>
      </c>
      <c r="U1589" s="244"/>
      <c r="V1589" s="244"/>
      <c r="W1589" s="244"/>
      <c r="X1589" s="244"/>
      <c r="Y1589" s="244"/>
      <c r="Z1589" s="244"/>
      <c r="AA1589" s="244"/>
      <c r="AB1589" s="244"/>
      <c r="AC1589" s="244"/>
      <c r="AD1589" s="244"/>
      <c r="AE1589" s="244"/>
      <c r="AF1589" s="244"/>
      <c r="AG1589" s="244"/>
      <c r="AH1589" s="244"/>
      <c r="AI1589" s="244"/>
      <c r="AJ1589" s="244"/>
      <c r="AK1589" s="244"/>
      <c r="AL1589" s="244"/>
      <c r="AM1589" s="244"/>
      <c r="AN1589" s="244"/>
      <c r="AO1589" s="244"/>
      <c r="AP1589" s="244"/>
      <c r="AQ1589" s="244"/>
      <c r="AR1589" s="244"/>
      <c r="AS1589" s="244"/>
    </row>
    <row r="1590" spans="2:45" s="115" customFormat="1" ht="24" customHeight="1">
      <c r="B1590" s="1817"/>
      <c r="C1590" s="244" t="s">
        <v>14833</v>
      </c>
      <c r="D1590" s="244" t="s">
        <v>25189</v>
      </c>
      <c r="E1590" s="291" t="s">
        <v>14881</v>
      </c>
      <c r="F1590" s="244" t="s">
        <v>14879</v>
      </c>
      <c r="G1590" s="244">
        <v>300</v>
      </c>
      <c r="H1590" s="244"/>
      <c r="I1590" s="244"/>
      <c r="J1590" s="254"/>
      <c r="K1590" s="244"/>
      <c r="L1590" s="244"/>
      <c r="M1590" s="244"/>
      <c r="N1590" s="244"/>
      <c r="O1590" s="244"/>
      <c r="P1590" s="244"/>
      <c r="Q1590" s="244"/>
      <c r="R1590" s="244"/>
      <c r="S1590" s="244"/>
      <c r="T1590" s="300">
        <v>2018</v>
      </c>
      <c r="U1590" s="244"/>
      <c r="V1590" s="244"/>
      <c r="W1590" s="244"/>
      <c r="X1590" s="244"/>
      <c r="Y1590" s="244"/>
      <c r="Z1590" s="244"/>
      <c r="AA1590" s="244"/>
      <c r="AB1590" s="244"/>
      <c r="AC1590" s="244"/>
      <c r="AD1590" s="244"/>
      <c r="AE1590" s="244"/>
      <c r="AF1590" s="244"/>
      <c r="AG1590" s="244"/>
      <c r="AH1590" s="244"/>
      <c r="AI1590" s="244"/>
      <c r="AJ1590" s="244"/>
      <c r="AK1590" s="244"/>
      <c r="AL1590" s="244"/>
      <c r="AM1590" s="244"/>
      <c r="AN1590" s="244"/>
      <c r="AO1590" s="244"/>
      <c r="AP1590" s="244"/>
      <c r="AQ1590" s="244"/>
      <c r="AR1590" s="244"/>
      <c r="AS1590" s="244"/>
    </row>
    <row r="1591" spans="2:45" s="115" customFormat="1" ht="24" customHeight="1">
      <c r="B1591" s="1817"/>
      <c r="C1591" s="244" t="s">
        <v>14833</v>
      </c>
      <c r="D1591" s="244" t="s">
        <v>25190</v>
      </c>
      <c r="E1591" s="291" t="s">
        <v>14882</v>
      </c>
      <c r="F1591" s="244" t="s">
        <v>14883</v>
      </c>
      <c r="G1591" s="244">
        <v>1000</v>
      </c>
      <c r="H1591" s="244"/>
      <c r="I1591" s="244"/>
      <c r="J1591" s="254"/>
      <c r="K1591" s="244"/>
      <c r="L1591" s="244"/>
      <c r="M1591" s="244"/>
      <c r="N1591" s="244"/>
      <c r="O1591" s="244"/>
      <c r="P1591" s="244"/>
      <c r="Q1591" s="244"/>
      <c r="R1591" s="244"/>
      <c r="S1591" s="244"/>
      <c r="T1591" s="300">
        <v>1999</v>
      </c>
      <c r="U1591" s="244"/>
      <c r="V1591" s="244"/>
      <c r="W1591" s="244"/>
      <c r="X1591" s="244"/>
      <c r="Y1591" s="244"/>
      <c r="Z1591" s="244"/>
      <c r="AA1591" s="244"/>
      <c r="AB1591" s="244"/>
      <c r="AC1591" s="244"/>
      <c r="AD1591" s="244"/>
      <c r="AE1591" s="244"/>
      <c r="AF1591" s="244"/>
      <c r="AG1591" s="244"/>
      <c r="AH1591" s="244"/>
      <c r="AI1591" s="244"/>
      <c r="AJ1591" s="244"/>
      <c r="AK1591" s="244"/>
      <c r="AL1591" s="244"/>
      <c r="AM1591" s="244"/>
      <c r="AN1591" s="244"/>
      <c r="AO1591" s="244"/>
      <c r="AP1591" s="244"/>
      <c r="AQ1591" s="244"/>
      <c r="AR1591" s="244"/>
      <c r="AS1591" s="244"/>
    </row>
    <row r="1592" spans="2:45" s="115" customFormat="1" ht="24" customHeight="1">
      <c r="B1592" s="1817"/>
      <c r="C1592" s="244" t="s">
        <v>14833</v>
      </c>
      <c r="D1592" s="291" t="s">
        <v>25191</v>
      </c>
      <c r="E1592" s="291" t="s">
        <v>14884</v>
      </c>
      <c r="F1592" s="244" t="s">
        <v>14885</v>
      </c>
      <c r="G1592" s="244">
        <v>300</v>
      </c>
      <c r="H1592" s="244"/>
      <c r="I1592" s="244"/>
      <c r="J1592" s="254"/>
      <c r="K1592" s="244"/>
      <c r="L1592" s="244"/>
      <c r="M1592" s="244"/>
      <c r="N1592" s="244"/>
      <c r="O1592" s="244"/>
      <c r="P1592" s="244"/>
      <c r="Q1592" s="244"/>
      <c r="R1592" s="244"/>
      <c r="S1592" s="244"/>
      <c r="T1592" s="300">
        <v>1994</v>
      </c>
      <c r="U1592" s="244"/>
      <c r="V1592" s="244"/>
      <c r="W1592" s="244"/>
      <c r="X1592" s="244"/>
      <c r="Y1592" s="244"/>
      <c r="Z1592" s="244"/>
      <c r="AA1592" s="244"/>
      <c r="AB1592" s="244"/>
      <c r="AC1592" s="244"/>
      <c r="AD1592" s="244"/>
      <c r="AE1592" s="244"/>
      <c r="AF1592" s="244"/>
      <c r="AG1592" s="244"/>
      <c r="AH1592" s="244"/>
      <c r="AI1592" s="244"/>
      <c r="AJ1592" s="244"/>
      <c r="AK1592" s="244"/>
      <c r="AL1592" s="244"/>
      <c r="AM1592" s="244"/>
      <c r="AN1592" s="244"/>
      <c r="AO1592" s="244"/>
      <c r="AP1592" s="244"/>
      <c r="AQ1592" s="244"/>
      <c r="AR1592" s="244"/>
      <c r="AS1592" s="254" t="s">
        <v>6986</v>
      </c>
    </row>
    <row r="1593" spans="2:45" s="115" customFormat="1" ht="24" customHeight="1">
      <c r="B1593" s="1817"/>
      <c r="C1593" s="244" t="s">
        <v>14833</v>
      </c>
      <c r="D1593" s="291" t="s">
        <v>25192</v>
      </c>
      <c r="E1593" s="291" t="s">
        <v>14886</v>
      </c>
      <c r="F1593" s="244" t="s">
        <v>14885</v>
      </c>
      <c r="G1593" s="244">
        <v>600</v>
      </c>
      <c r="H1593" s="244"/>
      <c r="I1593" s="244"/>
      <c r="J1593" s="244"/>
      <c r="K1593" s="244"/>
      <c r="L1593" s="244"/>
      <c r="M1593" s="244"/>
      <c r="N1593" s="244"/>
      <c r="O1593" s="244"/>
      <c r="P1593" s="244"/>
      <c r="Q1593" s="244"/>
      <c r="R1593" s="244"/>
      <c r="S1593" s="244"/>
      <c r="T1593" s="300" t="s">
        <v>14887</v>
      </c>
      <c r="U1593" s="244"/>
      <c r="V1593" s="244"/>
      <c r="W1593" s="244"/>
      <c r="X1593" s="244"/>
      <c r="Y1593" s="244"/>
      <c r="Z1593" s="244"/>
      <c r="AA1593" s="244"/>
      <c r="AB1593" s="244"/>
      <c r="AC1593" s="244"/>
      <c r="AD1593" s="244"/>
      <c r="AE1593" s="244"/>
      <c r="AF1593" s="244"/>
      <c r="AG1593" s="244"/>
      <c r="AH1593" s="244"/>
      <c r="AI1593" s="244"/>
      <c r="AJ1593" s="244"/>
      <c r="AK1593" s="244"/>
      <c r="AL1593" s="244"/>
      <c r="AM1593" s="244"/>
      <c r="AN1593" s="244"/>
      <c r="AO1593" s="244"/>
      <c r="AP1593" s="244"/>
      <c r="AQ1593" s="244"/>
      <c r="AR1593" s="244"/>
      <c r="AS1593" s="244"/>
    </row>
    <row r="1594" spans="2:45" s="115" customFormat="1" ht="24" customHeight="1">
      <c r="B1594" s="1817"/>
      <c r="C1594" s="244" t="s">
        <v>14833</v>
      </c>
      <c r="D1594" s="291" t="s">
        <v>25193</v>
      </c>
      <c r="E1594" s="291" t="s">
        <v>14888</v>
      </c>
      <c r="F1594" s="244" t="s">
        <v>14885</v>
      </c>
      <c r="G1594" s="244">
        <v>300</v>
      </c>
      <c r="H1594" s="244"/>
      <c r="I1594" s="244"/>
      <c r="J1594" s="254"/>
      <c r="K1594" s="244"/>
      <c r="L1594" s="244"/>
      <c r="M1594" s="244"/>
      <c r="N1594" s="244"/>
      <c r="O1594" s="244"/>
      <c r="P1594" s="244"/>
      <c r="Q1594" s="244"/>
      <c r="R1594" s="244"/>
      <c r="S1594" s="244"/>
      <c r="T1594" s="300">
        <v>2018</v>
      </c>
      <c r="U1594" s="244"/>
      <c r="V1594" s="244"/>
      <c r="W1594" s="244"/>
      <c r="X1594" s="244"/>
      <c r="Y1594" s="244"/>
      <c r="Z1594" s="244"/>
      <c r="AA1594" s="244"/>
      <c r="AB1594" s="244"/>
      <c r="AC1594" s="244"/>
      <c r="AD1594" s="244"/>
      <c r="AE1594" s="244"/>
      <c r="AF1594" s="244"/>
      <c r="AG1594" s="244"/>
      <c r="AH1594" s="244"/>
      <c r="AI1594" s="244"/>
      <c r="AJ1594" s="244"/>
      <c r="AK1594" s="244"/>
      <c r="AL1594" s="244"/>
      <c r="AM1594" s="244"/>
      <c r="AN1594" s="244"/>
      <c r="AO1594" s="244"/>
      <c r="AP1594" s="244"/>
      <c r="AQ1594" s="244"/>
      <c r="AR1594" s="244"/>
      <c r="AS1594" s="244"/>
    </row>
    <row r="1595" spans="2:45" s="115" customFormat="1" ht="35.1" customHeight="1">
      <c r="B1595" s="1817"/>
      <c r="C1595" s="244" t="s">
        <v>14833</v>
      </c>
      <c r="D1595" s="797" t="s">
        <v>25194</v>
      </c>
      <c r="E1595" s="797" t="s">
        <v>14889</v>
      </c>
      <c r="F1595" s="244" t="s">
        <v>14890</v>
      </c>
      <c r="G1595" s="244">
        <v>300</v>
      </c>
      <c r="H1595" s="244"/>
      <c r="I1595" s="244"/>
      <c r="J1595" s="254"/>
      <c r="K1595" s="244"/>
      <c r="L1595" s="244"/>
      <c r="M1595" s="244"/>
      <c r="N1595" s="244"/>
      <c r="O1595" s="244"/>
      <c r="P1595" s="244"/>
      <c r="Q1595" s="244"/>
      <c r="R1595" s="244"/>
      <c r="S1595" s="244"/>
      <c r="T1595" s="300" t="s">
        <v>18474</v>
      </c>
      <c r="U1595" s="244"/>
      <c r="V1595" s="244"/>
      <c r="W1595" s="244"/>
      <c r="X1595" s="244"/>
      <c r="Y1595" s="244"/>
      <c r="Z1595" s="244"/>
      <c r="AA1595" s="244"/>
      <c r="AB1595" s="244"/>
      <c r="AC1595" s="244"/>
      <c r="AD1595" s="244"/>
      <c r="AE1595" s="244"/>
      <c r="AF1595" s="244"/>
      <c r="AG1595" s="244"/>
      <c r="AH1595" s="244"/>
      <c r="AI1595" s="244"/>
      <c r="AJ1595" s="244"/>
      <c r="AK1595" s="244"/>
      <c r="AL1595" s="244"/>
      <c r="AM1595" s="244"/>
      <c r="AN1595" s="244"/>
      <c r="AO1595" s="244"/>
      <c r="AP1595" s="244"/>
      <c r="AQ1595" s="244"/>
      <c r="AR1595" s="244"/>
      <c r="AS1595" s="244"/>
    </row>
    <row r="1596" spans="2:45" s="115" customFormat="1" ht="24" customHeight="1">
      <c r="B1596" s="1817"/>
      <c r="C1596" s="244" t="s">
        <v>14833</v>
      </c>
      <c r="D1596" s="291" t="s">
        <v>25195</v>
      </c>
      <c r="E1596" s="291" t="s">
        <v>14891</v>
      </c>
      <c r="F1596" s="244" t="s">
        <v>14892</v>
      </c>
      <c r="G1596" s="244">
        <v>5392</v>
      </c>
      <c r="H1596" s="244"/>
      <c r="I1596" s="244"/>
      <c r="J1596" s="254"/>
      <c r="K1596" s="244"/>
      <c r="L1596" s="244"/>
      <c r="M1596" s="244"/>
      <c r="N1596" s="244"/>
      <c r="O1596" s="244"/>
      <c r="P1596" s="244"/>
      <c r="Q1596" s="244"/>
      <c r="R1596" s="244"/>
      <c r="S1596" s="244"/>
      <c r="T1596" s="300">
        <v>2021</v>
      </c>
      <c r="U1596" s="244"/>
      <c r="V1596" s="244"/>
      <c r="W1596" s="244"/>
      <c r="X1596" s="244"/>
      <c r="Y1596" s="244"/>
      <c r="Z1596" s="244"/>
      <c r="AA1596" s="244"/>
      <c r="AB1596" s="244"/>
      <c r="AC1596" s="244"/>
      <c r="AD1596" s="244"/>
      <c r="AE1596" s="244"/>
      <c r="AF1596" s="244"/>
      <c r="AG1596" s="244"/>
      <c r="AH1596" s="244"/>
      <c r="AI1596" s="244"/>
      <c r="AJ1596" s="244"/>
      <c r="AK1596" s="244"/>
      <c r="AL1596" s="244"/>
      <c r="AM1596" s="244"/>
      <c r="AN1596" s="244"/>
      <c r="AO1596" s="244"/>
      <c r="AP1596" s="244"/>
      <c r="AQ1596" s="244"/>
      <c r="AR1596" s="244"/>
      <c r="AS1596" s="244"/>
    </row>
    <row r="1597" spans="2:45" s="115" customFormat="1" ht="24" customHeight="1">
      <c r="B1597" s="1817"/>
      <c r="C1597" s="244" t="s">
        <v>14833</v>
      </c>
      <c r="D1597" s="244" t="s">
        <v>25196</v>
      </c>
      <c r="E1597" s="291" t="s">
        <v>14893</v>
      </c>
      <c r="F1597" s="244" t="s">
        <v>14894</v>
      </c>
      <c r="G1597" s="244">
        <v>684</v>
      </c>
      <c r="H1597" s="244"/>
      <c r="I1597" s="244"/>
      <c r="J1597" s="254"/>
      <c r="K1597" s="244"/>
      <c r="L1597" s="244"/>
      <c r="M1597" s="244"/>
      <c r="N1597" s="244"/>
      <c r="O1597" s="244"/>
      <c r="P1597" s="244"/>
      <c r="Q1597" s="244"/>
      <c r="R1597" s="244"/>
      <c r="S1597" s="244"/>
      <c r="T1597" s="300">
        <v>2007</v>
      </c>
      <c r="U1597" s="244"/>
      <c r="V1597" s="244"/>
      <c r="W1597" s="244"/>
      <c r="X1597" s="244"/>
      <c r="Y1597" s="244"/>
      <c r="Z1597" s="244"/>
      <c r="AA1597" s="244"/>
      <c r="AB1597" s="244"/>
      <c r="AC1597" s="244"/>
      <c r="AD1597" s="244"/>
      <c r="AE1597" s="244"/>
      <c r="AF1597" s="244"/>
      <c r="AG1597" s="244"/>
      <c r="AH1597" s="244"/>
      <c r="AI1597" s="244"/>
      <c r="AJ1597" s="244"/>
      <c r="AK1597" s="244"/>
      <c r="AL1597" s="244"/>
      <c r="AM1597" s="244"/>
      <c r="AN1597" s="244"/>
      <c r="AO1597" s="244"/>
      <c r="AP1597" s="244"/>
      <c r="AQ1597" s="244"/>
      <c r="AR1597" s="244"/>
      <c r="AS1597" s="244"/>
    </row>
    <row r="1598" spans="2:45" s="115" customFormat="1" ht="27.95" customHeight="1">
      <c r="B1598" s="1817"/>
      <c r="C1598" s="244" t="s">
        <v>14833</v>
      </c>
      <c r="D1598" s="244" t="s">
        <v>25197</v>
      </c>
      <c r="E1598" s="292" t="s">
        <v>18472</v>
      </c>
      <c r="F1598" s="244" t="s">
        <v>14895</v>
      </c>
      <c r="G1598" s="244">
        <v>450</v>
      </c>
      <c r="H1598" s="244"/>
      <c r="I1598" s="244"/>
      <c r="J1598" s="254"/>
      <c r="K1598" s="244"/>
      <c r="L1598" s="244"/>
      <c r="M1598" s="244"/>
      <c r="N1598" s="244"/>
      <c r="O1598" s="244"/>
      <c r="P1598" s="244"/>
      <c r="Q1598" s="244"/>
      <c r="R1598" s="244"/>
      <c r="S1598" s="244"/>
      <c r="T1598" s="300">
        <v>2010</v>
      </c>
      <c r="U1598" s="244"/>
      <c r="V1598" s="244"/>
      <c r="W1598" s="244"/>
      <c r="X1598" s="244"/>
      <c r="Y1598" s="244"/>
      <c r="Z1598" s="244"/>
      <c r="AA1598" s="244"/>
      <c r="AB1598" s="244"/>
      <c r="AC1598" s="244"/>
      <c r="AD1598" s="244"/>
      <c r="AE1598" s="244"/>
      <c r="AF1598" s="244"/>
      <c r="AG1598" s="244"/>
      <c r="AH1598" s="244"/>
      <c r="AI1598" s="244"/>
      <c r="AJ1598" s="244"/>
      <c r="AK1598" s="244"/>
      <c r="AL1598" s="244"/>
      <c r="AM1598" s="244"/>
      <c r="AN1598" s="244"/>
      <c r="AO1598" s="244"/>
      <c r="AP1598" s="244"/>
      <c r="AQ1598" s="244"/>
      <c r="AR1598" s="244"/>
      <c r="AS1598" s="244"/>
    </row>
    <row r="1599" spans="2:45" s="115" customFormat="1" ht="27.95" customHeight="1">
      <c r="B1599" s="1817"/>
      <c r="C1599" s="244" t="s">
        <v>14833</v>
      </c>
      <c r="D1599" s="244" t="s">
        <v>25198</v>
      </c>
      <c r="E1599" s="292" t="s">
        <v>18473</v>
      </c>
      <c r="F1599" s="244" t="s">
        <v>14895</v>
      </c>
      <c r="G1599" s="244">
        <v>388</v>
      </c>
      <c r="H1599" s="244"/>
      <c r="I1599" s="244"/>
      <c r="J1599" s="254"/>
      <c r="K1599" s="244"/>
      <c r="L1599" s="244"/>
      <c r="M1599" s="244"/>
      <c r="N1599" s="244"/>
      <c r="O1599" s="244"/>
      <c r="P1599" s="244"/>
      <c r="Q1599" s="244"/>
      <c r="R1599" s="244"/>
      <c r="S1599" s="244"/>
      <c r="T1599" s="300" t="s">
        <v>2009</v>
      </c>
      <c r="U1599" s="244"/>
      <c r="V1599" s="244"/>
      <c r="W1599" s="244"/>
      <c r="X1599" s="244"/>
      <c r="Y1599" s="244"/>
      <c r="Z1599" s="244"/>
      <c r="AA1599" s="244"/>
      <c r="AB1599" s="244"/>
      <c r="AC1599" s="244"/>
      <c r="AD1599" s="244"/>
      <c r="AE1599" s="244"/>
      <c r="AF1599" s="244"/>
      <c r="AG1599" s="244"/>
      <c r="AH1599" s="244"/>
      <c r="AI1599" s="244"/>
      <c r="AJ1599" s="244"/>
      <c r="AK1599" s="244"/>
      <c r="AL1599" s="244"/>
      <c r="AM1599" s="244"/>
      <c r="AN1599" s="244"/>
      <c r="AO1599" s="244"/>
      <c r="AP1599" s="244"/>
      <c r="AQ1599" s="244"/>
      <c r="AR1599" s="244"/>
      <c r="AS1599" s="244"/>
    </row>
    <row r="1600" spans="2:45" s="115" customFormat="1" ht="24" customHeight="1">
      <c r="B1600" s="1817"/>
      <c r="C1600" s="244" t="s">
        <v>14833</v>
      </c>
      <c r="D1600" s="244" t="s">
        <v>25199</v>
      </c>
      <c r="E1600" s="292" t="s">
        <v>14896</v>
      </c>
      <c r="F1600" s="244" t="s">
        <v>14895</v>
      </c>
      <c r="G1600" s="244">
        <v>790</v>
      </c>
      <c r="H1600" s="244"/>
      <c r="I1600" s="244"/>
      <c r="J1600" s="254"/>
      <c r="K1600" s="244"/>
      <c r="L1600" s="244"/>
      <c r="M1600" s="244"/>
      <c r="N1600" s="244"/>
      <c r="O1600" s="244"/>
      <c r="P1600" s="244"/>
      <c r="Q1600" s="244"/>
      <c r="R1600" s="244"/>
      <c r="S1600" s="244"/>
      <c r="T1600" s="300">
        <v>2009</v>
      </c>
      <c r="U1600" s="244"/>
      <c r="V1600" s="244"/>
      <c r="W1600" s="244"/>
      <c r="X1600" s="244"/>
      <c r="Y1600" s="244"/>
      <c r="Z1600" s="244"/>
      <c r="AA1600" s="244"/>
      <c r="AB1600" s="244"/>
      <c r="AC1600" s="244"/>
      <c r="AD1600" s="244"/>
      <c r="AE1600" s="244"/>
      <c r="AF1600" s="244"/>
      <c r="AG1600" s="244"/>
      <c r="AH1600" s="244"/>
      <c r="AI1600" s="244"/>
      <c r="AJ1600" s="244"/>
      <c r="AK1600" s="244"/>
      <c r="AL1600" s="244"/>
      <c r="AM1600" s="244"/>
      <c r="AN1600" s="244"/>
      <c r="AO1600" s="244"/>
      <c r="AP1600" s="244"/>
      <c r="AQ1600" s="244"/>
      <c r="AR1600" s="244"/>
      <c r="AS1600" s="244"/>
    </row>
    <row r="1601" spans="2:45" s="115" customFormat="1" ht="24" customHeight="1">
      <c r="B1601" s="1817"/>
      <c r="C1601" s="244" t="s">
        <v>14833</v>
      </c>
      <c r="D1601" s="244" t="s">
        <v>25200</v>
      </c>
      <c r="E1601" s="291" t="s">
        <v>14897</v>
      </c>
      <c r="F1601" s="244" t="s">
        <v>14898</v>
      </c>
      <c r="G1601" s="244">
        <v>2640</v>
      </c>
      <c r="H1601" s="244"/>
      <c r="I1601" s="244"/>
      <c r="J1601" s="254"/>
      <c r="K1601" s="244"/>
      <c r="L1601" s="244"/>
      <c r="M1601" s="244"/>
      <c r="N1601" s="244"/>
      <c r="O1601" s="244"/>
      <c r="P1601" s="244"/>
      <c r="Q1601" s="244"/>
      <c r="R1601" s="244"/>
      <c r="S1601" s="244"/>
      <c r="T1601" s="300">
        <v>2011</v>
      </c>
      <c r="U1601" s="244"/>
      <c r="V1601" s="244"/>
      <c r="W1601" s="244"/>
      <c r="X1601" s="244"/>
      <c r="Y1601" s="244"/>
      <c r="Z1601" s="244"/>
      <c r="AA1601" s="244"/>
      <c r="AB1601" s="244"/>
      <c r="AC1601" s="244"/>
      <c r="AD1601" s="244"/>
      <c r="AE1601" s="244"/>
      <c r="AF1601" s="244"/>
      <c r="AG1601" s="244"/>
      <c r="AH1601" s="244"/>
      <c r="AI1601" s="244"/>
      <c r="AJ1601" s="244"/>
      <c r="AK1601" s="244"/>
      <c r="AL1601" s="244"/>
      <c r="AM1601" s="244"/>
      <c r="AN1601" s="244"/>
      <c r="AO1601" s="244"/>
      <c r="AP1601" s="244"/>
      <c r="AQ1601" s="244"/>
      <c r="AR1601" s="244"/>
      <c r="AS1601" s="244"/>
    </row>
    <row r="1602" spans="2:45" s="115" customFormat="1" ht="24" customHeight="1">
      <c r="B1602" s="1817"/>
      <c r="C1602" s="244" t="s">
        <v>14833</v>
      </c>
      <c r="D1602" s="244" t="s">
        <v>25201</v>
      </c>
      <c r="E1602" s="291" t="s">
        <v>14899</v>
      </c>
      <c r="F1602" s="244" t="s">
        <v>14898</v>
      </c>
      <c r="G1602" s="244">
        <v>500</v>
      </c>
      <c r="H1602" s="244"/>
      <c r="I1602" s="244"/>
      <c r="J1602" s="254"/>
      <c r="K1602" s="244"/>
      <c r="L1602" s="244"/>
      <c r="M1602" s="244"/>
      <c r="N1602" s="244"/>
      <c r="O1602" s="244"/>
      <c r="P1602" s="244"/>
      <c r="Q1602" s="244"/>
      <c r="R1602" s="244"/>
      <c r="S1602" s="244"/>
      <c r="T1602" s="300">
        <v>2008</v>
      </c>
      <c r="U1602" s="244"/>
      <c r="V1602" s="244"/>
      <c r="W1602" s="244"/>
      <c r="X1602" s="244"/>
      <c r="Y1602" s="244"/>
      <c r="Z1602" s="244"/>
      <c r="AA1602" s="244"/>
      <c r="AB1602" s="244"/>
      <c r="AC1602" s="244"/>
      <c r="AD1602" s="244"/>
      <c r="AE1602" s="244"/>
      <c r="AF1602" s="244"/>
      <c r="AG1602" s="244"/>
      <c r="AH1602" s="244"/>
      <c r="AI1602" s="244"/>
      <c r="AJ1602" s="244"/>
      <c r="AK1602" s="244"/>
      <c r="AL1602" s="244"/>
      <c r="AM1602" s="244"/>
      <c r="AN1602" s="244"/>
      <c r="AO1602" s="244"/>
      <c r="AP1602" s="244"/>
      <c r="AQ1602" s="244"/>
      <c r="AR1602" s="244"/>
      <c r="AS1602" s="244"/>
    </row>
    <row r="1603" spans="2:45" s="115" customFormat="1" ht="24" customHeight="1">
      <c r="B1603" s="1817"/>
      <c r="C1603" s="244" t="s">
        <v>14833</v>
      </c>
      <c r="D1603" s="244" t="s">
        <v>25202</v>
      </c>
      <c r="E1603" s="291" t="s">
        <v>14900</v>
      </c>
      <c r="F1603" s="244" t="s">
        <v>14898</v>
      </c>
      <c r="G1603" s="244">
        <v>500</v>
      </c>
      <c r="H1603" s="244"/>
      <c r="I1603" s="244"/>
      <c r="J1603" s="254"/>
      <c r="K1603" s="244"/>
      <c r="L1603" s="244"/>
      <c r="M1603" s="244"/>
      <c r="N1603" s="244"/>
      <c r="O1603" s="244"/>
      <c r="P1603" s="244"/>
      <c r="Q1603" s="244"/>
      <c r="R1603" s="244"/>
      <c r="S1603" s="244"/>
      <c r="T1603" s="300">
        <v>2012</v>
      </c>
      <c r="U1603" s="244"/>
      <c r="V1603" s="244"/>
      <c r="W1603" s="244"/>
      <c r="X1603" s="244"/>
      <c r="Y1603" s="244"/>
      <c r="Z1603" s="244"/>
      <c r="AA1603" s="244"/>
      <c r="AB1603" s="244"/>
      <c r="AC1603" s="244"/>
      <c r="AD1603" s="244"/>
      <c r="AE1603" s="244"/>
      <c r="AF1603" s="244"/>
      <c r="AG1603" s="244"/>
      <c r="AH1603" s="244"/>
      <c r="AI1603" s="244"/>
      <c r="AJ1603" s="244"/>
      <c r="AK1603" s="244"/>
      <c r="AL1603" s="244"/>
      <c r="AM1603" s="244"/>
      <c r="AN1603" s="244"/>
      <c r="AO1603" s="244"/>
      <c r="AP1603" s="244"/>
      <c r="AQ1603" s="244"/>
      <c r="AR1603" s="244"/>
      <c r="AS1603" s="244"/>
    </row>
    <row r="1604" spans="2:45" s="115" customFormat="1" ht="24" customHeight="1">
      <c r="B1604" s="1817"/>
      <c r="C1604" s="244" t="s">
        <v>14833</v>
      </c>
      <c r="D1604" s="244" t="s">
        <v>25203</v>
      </c>
      <c r="E1604" s="291" t="s">
        <v>14901</v>
      </c>
      <c r="F1604" s="244" t="s">
        <v>14902</v>
      </c>
      <c r="G1604" s="244">
        <v>300</v>
      </c>
      <c r="H1604" s="244"/>
      <c r="I1604" s="244"/>
      <c r="J1604" s="254"/>
      <c r="K1604" s="244"/>
      <c r="L1604" s="244"/>
      <c r="M1604" s="244"/>
      <c r="N1604" s="244"/>
      <c r="O1604" s="244"/>
      <c r="P1604" s="244"/>
      <c r="Q1604" s="244"/>
      <c r="R1604" s="244"/>
      <c r="S1604" s="244"/>
      <c r="T1604" s="300">
        <v>2009</v>
      </c>
      <c r="U1604" s="244"/>
      <c r="V1604" s="244"/>
      <c r="W1604" s="244"/>
      <c r="X1604" s="244"/>
      <c r="Y1604" s="244"/>
      <c r="Z1604" s="244"/>
      <c r="AA1604" s="244"/>
      <c r="AB1604" s="244"/>
      <c r="AC1604" s="244"/>
      <c r="AD1604" s="244"/>
      <c r="AE1604" s="244"/>
      <c r="AF1604" s="244"/>
      <c r="AG1604" s="244"/>
      <c r="AH1604" s="244"/>
      <c r="AI1604" s="244"/>
      <c r="AJ1604" s="244"/>
      <c r="AK1604" s="244"/>
      <c r="AL1604" s="244"/>
      <c r="AM1604" s="244"/>
      <c r="AN1604" s="244"/>
      <c r="AO1604" s="244"/>
      <c r="AP1604" s="244"/>
      <c r="AQ1604" s="244"/>
      <c r="AR1604" s="244"/>
      <c r="AS1604" s="244"/>
    </row>
    <row r="1605" spans="2:45" s="115" customFormat="1" ht="24" customHeight="1">
      <c r="B1605" s="1817"/>
      <c r="C1605" s="244" t="s">
        <v>14833</v>
      </c>
      <c r="D1605" s="244" t="s">
        <v>25204</v>
      </c>
      <c r="E1605" s="291" t="s">
        <v>14903</v>
      </c>
      <c r="F1605" s="244" t="s">
        <v>14902</v>
      </c>
      <c r="G1605" s="244">
        <v>300</v>
      </c>
      <c r="H1605" s="244"/>
      <c r="I1605" s="244"/>
      <c r="J1605" s="254"/>
      <c r="K1605" s="244"/>
      <c r="L1605" s="244"/>
      <c r="M1605" s="244"/>
      <c r="N1605" s="244"/>
      <c r="O1605" s="244"/>
      <c r="P1605" s="244"/>
      <c r="Q1605" s="244"/>
      <c r="R1605" s="244"/>
      <c r="S1605" s="244"/>
      <c r="T1605" s="300">
        <v>2009</v>
      </c>
      <c r="U1605" s="244"/>
      <c r="V1605" s="244"/>
      <c r="W1605" s="244"/>
      <c r="X1605" s="244"/>
      <c r="Y1605" s="244"/>
      <c r="Z1605" s="244"/>
      <c r="AA1605" s="244"/>
      <c r="AB1605" s="244"/>
      <c r="AC1605" s="244"/>
      <c r="AD1605" s="244"/>
      <c r="AE1605" s="244"/>
      <c r="AF1605" s="244"/>
      <c r="AG1605" s="244"/>
      <c r="AH1605" s="244"/>
      <c r="AI1605" s="244"/>
      <c r="AJ1605" s="244"/>
      <c r="AK1605" s="244"/>
      <c r="AL1605" s="244"/>
      <c r="AM1605" s="244"/>
      <c r="AN1605" s="244"/>
      <c r="AO1605" s="244"/>
      <c r="AP1605" s="244"/>
      <c r="AQ1605" s="244"/>
      <c r="AR1605" s="244"/>
      <c r="AS1605" s="244"/>
    </row>
    <row r="1606" spans="2:45" s="115" customFormat="1" ht="24" customHeight="1">
      <c r="B1606" s="1817"/>
      <c r="C1606" s="244" t="s">
        <v>14833</v>
      </c>
      <c r="D1606" s="244" t="s">
        <v>25205</v>
      </c>
      <c r="E1606" s="291" t="s">
        <v>17233</v>
      </c>
      <c r="F1606" s="244" t="s">
        <v>17234</v>
      </c>
      <c r="G1606" s="244">
        <v>822</v>
      </c>
      <c r="H1606" s="244"/>
      <c r="I1606" s="244"/>
      <c r="J1606" s="254"/>
      <c r="K1606" s="244"/>
      <c r="L1606" s="244"/>
      <c r="M1606" s="244"/>
      <c r="N1606" s="244"/>
      <c r="O1606" s="244"/>
      <c r="P1606" s="244"/>
      <c r="Q1606" s="244"/>
      <c r="R1606" s="244"/>
      <c r="S1606" s="244"/>
      <c r="T1606" s="300">
        <v>2023</v>
      </c>
      <c r="U1606" s="244"/>
      <c r="V1606" s="244"/>
      <c r="W1606" s="244"/>
      <c r="X1606" s="244"/>
      <c r="Y1606" s="244"/>
      <c r="Z1606" s="244"/>
      <c r="AA1606" s="244"/>
      <c r="AB1606" s="244"/>
      <c r="AC1606" s="244"/>
      <c r="AD1606" s="244"/>
      <c r="AE1606" s="244"/>
      <c r="AF1606" s="244"/>
      <c r="AG1606" s="244"/>
      <c r="AH1606" s="244"/>
      <c r="AI1606" s="244"/>
      <c r="AJ1606" s="244"/>
      <c r="AK1606" s="244"/>
      <c r="AL1606" s="244"/>
      <c r="AM1606" s="244"/>
      <c r="AN1606" s="244"/>
      <c r="AO1606" s="244"/>
      <c r="AP1606" s="244"/>
      <c r="AQ1606" s="244"/>
      <c r="AR1606" s="244"/>
      <c r="AS1606" s="244"/>
    </row>
    <row r="1607" spans="2:45" s="115" customFormat="1" ht="24" customHeight="1">
      <c r="B1607" s="1817"/>
      <c r="C1607" s="244" t="s">
        <v>14833</v>
      </c>
      <c r="D1607" s="244" t="s">
        <v>25206</v>
      </c>
      <c r="E1607" s="291" t="s">
        <v>17235</v>
      </c>
      <c r="F1607" s="244" t="s">
        <v>14854</v>
      </c>
      <c r="G1607" s="244">
        <v>1736</v>
      </c>
      <c r="H1607" s="244"/>
      <c r="I1607" s="244"/>
      <c r="J1607" s="254"/>
      <c r="K1607" s="244"/>
      <c r="L1607" s="244"/>
      <c r="M1607" s="244"/>
      <c r="N1607" s="244"/>
      <c r="O1607" s="244"/>
      <c r="P1607" s="244"/>
      <c r="Q1607" s="244"/>
      <c r="R1607" s="244"/>
      <c r="S1607" s="244"/>
      <c r="T1607" s="300">
        <v>2023</v>
      </c>
      <c r="U1607" s="244"/>
      <c r="V1607" s="244"/>
      <c r="W1607" s="244"/>
      <c r="X1607" s="244"/>
      <c r="Y1607" s="244"/>
      <c r="Z1607" s="244"/>
      <c r="AA1607" s="244"/>
      <c r="AB1607" s="244"/>
      <c r="AC1607" s="244"/>
      <c r="AD1607" s="244"/>
      <c r="AE1607" s="244"/>
      <c r="AF1607" s="244"/>
      <c r="AG1607" s="244"/>
      <c r="AH1607" s="244"/>
      <c r="AI1607" s="244"/>
      <c r="AJ1607" s="244"/>
      <c r="AK1607" s="244"/>
      <c r="AL1607" s="244"/>
      <c r="AM1607" s="244"/>
      <c r="AN1607" s="244"/>
      <c r="AO1607" s="244"/>
      <c r="AP1607" s="244"/>
      <c r="AQ1607" s="244"/>
      <c r="AR1607" s="244"/>
      <c r="AS1607" s="244"/>
    </row>
    <row r="1608" spans="2:45" s="115" customFormat="1" ht="24" customHeight="1">
      <c r="B1608" s="1817"/>
      <c r="C1608" s="254" t="s">
        <v>14833</v>
      </c>
      <c r="D1608" s="254" t="s">
        <v>15175</v>
      </c>
      <c r="E1608" s="244" t="s">
        <v>25207</v>
      </c>
      <c r="F1608" s="244" t="s">
        <v>14833</v>
      </c>
      <c r="G1608" s="244">
        <v>17655</v>
      </c>
      <c r="H1608" s="244">
        <v>370</v>
      </c>
      <c r="I1608" s="244">
        <v>370</v>
      </c>
      <c r="J1608" s="244"/>
      <c r="K1608" s="244"/>
      <c r="L1608" s="244"/>
      <c r="M1608" s="244"/>
      <c r="N1608" s="244"/>
      <c r="O1608" s="244"/>
      <c r="P1608" s="244"/>
      <c r="Q1608" s="244"/>
      <c r="R1608" s="244"/>
      <c r="S1608" s="244"/>
      <c r="T1608" s="300">
        <v>2024</v>
      </c>
      <c r="U1608" s="244"/>
      <c r="V1608" s="244"/>
      <c r="W1608" s="244"/>
      <c r="X1608" s="244"/>
      <c r="Y1608" s="244"/>
      <c r="Z1608" s="244"/>
      <c r="AA1608" s="244"/>
      <c r="AB1608" s="244"/>
      <c r="AC1608" s="244"/>
      <c r="AD1608" s="244"/>
      <c r="AE1608" s="244"/>
      <c r="AF1608" s="244"/>
      <c r="AG1608" s="244"/>
      <c r="AH1608" s="244"/>
      <c r="AI1608" s="244"/>
      <c r="AJ1608" s="244"/>
      <c r="AK1608" s="244"/>
      <c r="AL1608" s="244"/>
      <c r="AM1608" s="244"/>
      <c r="AN1608" s="244"/>
      <c r="AO1608" s="244"/>
      <c r="AP1608" s="244"/>
      <c r="AQ1608" s="244"/>
      <c r="AR1608" s="244"/>
      <c r="AS1608" s="244"/>
    </row>
    <row r="1609" spans="2:45" s="115" customFormat="1" ht="24" customHeight="1">
      <c r="B1609" s="1817"/>
      <c r="C1609" s="254" t="s">
        <v>5913</v>
      </c>
      <c r="D1609" s="291" t="s">
        <v>25208</v>
      </c>
      <c r="E1609" s="254" t="s">
        <v>14904</v>
      </c>
      <c r="F1609" s="254" t="s">
        <v>5913</v>
      </c>
      <c r="G1609" s="254">
        <v>2888</v>
      </c>
      <c r="H1609" s="254">
        <v>1600</v>
      </c>
      <c r="I1609" s="254">
        <v>1600</v>
      </c>
      <c r="J1609" s="254">
        <v>40</v>
      </c>
      <c r="K1609" s="254">
        <v>40</v>
      </c>
      <c r="L1609" s="254"/>
      <c r="M1609" s="254"/>
      <c r="N1609" s="254">
        <v>1600</v>
      </c>
      <c r="O1609" s="254">
        <v>0</v>
      </c>
      <c r="P1609" s="254">
        <v>0</v>
      </c>
      <c r="Q1609" s="254">
        <v>0</v>
      </c>
      <c r="R1609" s="244"/>
      <c r="S1609" s="254">
        <v>2011</v>
      </c>
      <c r="T1609" s="300">
        <v>2011</v>
      </c>
      <c r="U1609" s="244"/>
      <c r="V1609" s="244"/>
      <c r="W1609" s="244"/>
      <c r="X1609" s="244"/>
      <c r="Y1609" s="244"/>
      <c r="Z1609" s="254">
        <v>360</v>
      </c>
      <c r="AA1609" s="244"/>
      <c r="AB1609" s="244"/>
      <c r="AC1609" s="244"/>
      <c r="AD1609" s="244"/>
      <c r="AE1609" s="244"/>
      <c r="AF1609" s="244"/>
      <c r="AG1609" s="244"/>
      <c r="AH1609" s="244"/>
      <c r="AI1609" s="244"/>
      <c r="AJ1609" s="244"/>
      <c r="AK1609" s="244"/>
      <c r="AL1609" s="244"/>
      <c r="AM1609" s="244"/>
      <c r="AN1609" s="244"/>
      <c r="AO1609" s="244"/>
      <c r="AP1609" s="244"/>
      <c r="AQ1609" s="244"/>
      <c r="AR1609" s="244"/>
      <c r="AS1609" s="254"/>
    </row>
    <row r="1610" spans="2:45" s="115" customFormat="1" ht="24" customHeight="1">
      <c r="B1610" s="1817"/>
      <c r="C1610" s="254" t="s">
        <v>14261</v>
      </c>
      <c r="D1610" s="291" t="s">
        <v>25209</v>
      </c>
      <c r="E1610" s="254" t="s">
        <v>15176</v>
      </c>
      <c r="F1610" s="254" t="s">
        <v>14261</v>
      </c>
      <c r="G1610" s="254">
        <v>1056</v>
      </c>
      <c r="H1610" s="254"/>
      <c r="I1610" s="254"/>
      <c r="J1610" s="254"/>
      <c r="K1610" s="244"/>
      <c r="L1610" s="254"/>
      <c r="M1610" s="244"/>
      <c r="N1610" s="244"/>
      <c r="O1610" s="244"/>
      <c r="P1610" s="244"/>
      <c r="Q1610" s="244"/>
      <c r="R1610" s="244"/>
      <c r="S1610" s="244"/>
      <c r="T1610" s="300"/>
      <c r="U1610" s="244"/>
      <c r="V1610" s="244"/>
      <c r="W1610" s="244"/>
      <c r="X1610" s="244"/>
      <c r="Y1610" s="244"/>
      <c r="Z1610" s="244"/>
      <c r="AA1610" s="244"/>
      <c r="AB1610" s="244"/>
      <c r="AC1610" s="244"/>
      <c r="AD1610" s="244"/>
      <c r="AE1610" s="244"/>
      <c r="AF1610" s="244"/>
      <c r="AG1610" s="244"/>
      <c r="AH1610" s="244"/>
      <c r="AI1610" s="244"/>
      <c r="AJ1610" s="244"/>
      <c r="AK1610" s="244"/>
      <c r="AL1610" s="244"/>
      <c r="AM1610" s="244"/>
      <c r="AN1610" s="244"/>
      <c r="AO1610" s="244"/>
      <c r="AP1610" s="244"/>
      <c r="AQ1610" s="244"/>
      <c r="AR1610" s="244"/>
      <c r="AS1610" s="254" t="s">
        <v>13248</v>
      </c>
    </row>
    <row r="1611" spans="2:45" s="115" customFormat="1" ht="24" customHeight="1">
      <c r="B1611" s="1817"/>
      <c r="C1611" s="254" t="s">
        <v>14261</v>
      </c>
      <c r="D1611" s="291" t="s">
        <v>25210</v>
      </c>
      <c r="E1611" s="254" t="s">
        <v>14905</v>
      </c>
      <c r="F1611" s="254" t="s">
        <v>14261</v>
      </c>
      <c r="G1611" s="254">
        <v>1671</v>
      </c>
      <c r="H1611" s="254"/>
      <c r="I1611" s="254"/>
      <c r="J1611" s="254"/>
      <c r="K1611" s="244"/>
      <c r="L1611" s="254"/>
      <c r="M1611" s="244"/>
      <c r="N1611" s="244"/>
      <c r="O1611" s="244"/>
      <c r="P1611" s="244"/>
      <c r="Q1611" s="244"/>
      <c r="R1611" s="244"/>
      <c r="S1611" s="244"/>
      <c r="T1611" s="300">
        <v>2007</v>
      </c>
      <c r="U1611" s="244"/>
      <c r="V1611" s="244"/>
      <c r="W1611" s="244"/>
      <c r="X1611" s="244"/>
      <c r="Y1611" s="244"/>
      <c r="Z1611" s="244"/>
      <c r="AA1611" s="244"/>
      <c r="AB1611" s="244"/>
      <c r="AC1611" s="244"/>
      <c r="AD1611" s="244"/>
      <c r="AE1611" s="244"/>
      <c r="AF1611" s="244"/>
      <c r="AG1611" s="244"/>
      <c r="AH1611" s="244"/>
      <c r="AI1611" s="244"/>
      <c r="AJ1611" s="244"/>
      <c r="AK1611" s="244"/>
      <c r="AL1611" s="244"/>
      <c r="AM1611" s="244"/>
      <c r="AN1611" s="244"/>
      <c r="AO1611" s="244"/>
      <c r="AP1611" s="244"/>
      <c r="AQ1611" s="244"/>
      <c r="AR1611" s="244"/>
      <c r="AS1611" s="254"/>
    </row>
    <row r="1612" spans="2:45" s="115" customFormat="1" ht="24" customHeight="1">
      <c r="B1612" s="1817"/>
      <c r="C1612" s="254" t="s">
        <v>14261</v>
      </c>
      <c r="D1612" s="291" t="s">
        <v>25211</v>
      </c>
      <c r="E1612" s="254" t="s">
        <v>17236</v>
      </c>
      <c r="F1612" s="254" t="s">
        <v>14261</v>
      </c>
      <c r="G1612" s="254">
        <v>346.13</v>
      </c>
      <c r="H1612" s="254"/>
      <c r="I1612" s="254"/>
      <c r="J1612" s="254"/>
      <c r="K1612" s="244"/>
      <c r="L1612" s="254"/>
      <c r="M1612" s="244"/>
      <c r="N1612" s="244"/>
      <c r="O1612" s="244"/>
      <c r="P1612" s="244"/>
      <c r="Q1612" s="244"/>
      <c r="R1612" s="244"/>
      <c r="S1612" s="244"/>
      <c r="T1612" s="300"/>
      <c r="U1612" s="244"/>
      <c r="V1612" s="244"/>
      <c r="W1612" s="244"/>
      <c r="X1612" s="244"/>
      <c r="Y1612" s="244"/>
      <c r="Z1612" s="244"/>
      <c r="AA1612" s="244"/>
      <c r="AB1612" s="244"/>
      <c r="AC1612" s="244"/>
      <c r="AD1612" s="244"/>
      <c r="AE1612" s="244"/>
      <c r="AF1612" s="244"/>
      <c r="AG1612" s="244"/>
      <c r="AH1612" s="244"/>
      <c r="AI1612" s="244"/>
      <c r="AJ1612" s="244"/>
      <c r="AK1612" s="244"/>
      <c r="AL1612" s="244"/>
      <c r="AM1612" s="244"/>
      <c r="AN1612" s="244"/>
      <c r="AO1612" s="244"/>
      <c r="AP1612" s="244"/>
      <c r="AQ1612" s="244"/>
      <c r="AR1612" s="244"/>
      <c r="AS1612" s="254"/>
    </row>
    <row r="1613" spans="2:45" s="115" customFormat="1" ht="24" customHeight="1">
      <c r="B1613" s="1817"/>
      <c r="C1613" s="254" t="s">
        <v>14261</v>
      </c>
      <c r="D1613" s="291" t="s">
        <v>25212</v>
      </c>
      <c r="E1613" s="254" t="s">
        <v>17237</v>
      </c>
      <c r="F1613" s="254" t="s">
        <v>14261</v>
      </c>
      <c r="G1613" s="254">
        <v>100</v>
      </c>
      <c r="H1613" s="254"/>
      <c r="I1613" s="254"/>
      <c r="J1613" s="254"/>
      <c r="K1613" s="244"/>
      <c r="L1613" s="254"/>
      <c r="M1613" s="244"/>
      <c r="N1613" s="244"/>
      <c r="O1613" s="244"/>
      <c r="P1613" s="244"/>
      <c r="Q1613" s="244"/>
      <c r="R1613" s="244"/>
      <c r="S1613" s="244"/>
      <c r="T1613" s="300"/>
      <c r="U1613" s="244"/>
      <c r="V1613" s="244"/>
      <c r="W1613" s="244"/>
      <c r="X1613" s="244"/>
      <c r="Y1613" s="244"/>
      <c r="Z1613" s="244"/>
      <c r="AA1613" s="244"/>
      <c r="AB1613" s="244"/>
      <c r="AC1613" s="244"/>
      <c r="AD1613" s="244"/>
      <c r="AE1613" s="244"/>
      <c r="AF1613" s="244"/>
      <c r="AG1613" s="244"/>
      <c r="AH1613" s="244"/>
      <c r="AI1613" s="244"/>
      <c r="AJ1613" s="244"/>
      <c r="AK1613" s="244"/>
      <c r="AL1613" s="244"/>
      <c r="AM1613" s="244"/>
      <c r="AN1613" s="244"/>
      <c r="AO1613" s="244"/>
      <c r="AP1613" s="244"/>
      <c r="AQ1613" s="244"/>
      <c r="AR1613" s="244"/>
      <c r="AS1613" s="254"/>
    </row>
    <row r="1614" spans="2:45" s="115" customFormat="1" ht="24" customHeight="1">
      <c r="B1614" s="1817"/>
      <c r="C1614" s="254" t="s">
        <v>14261</v>
      </c>
      <c r="D1614" s="244" t="s">
        <v>25210</v>
      </c>
      <c r="E1614" s="254" t="s">
        <v>18475</v>
      </c>
      <c r="F1614" s="254" t="s">
        <v>14261</v>
      </c>
      <c r="G1614" s="254">
        <v>6255</v>
      </c>
      <c r="H1614" s="254"/>
      <c r="I1614" s="254"/>
      <c r="J1614" s="254"/>
      <c r="K1614" s="244"/>
      <c r="L1614" s="254"/>
      <c r="M1614" s="244"/>
      <c r="N1614" s="244"/>
      <c r="O1614" s="244"/>
      <c r="P1614" s="244"/>
      <c r="Q1614" s="244"/>
      <c r="R1614" s="244"/>
      <c r="S1614" s="244"/>
      <c r="T1614" s="300">
        <v>2007</v>
      </c>
      <c r="U1614" s="244"/>
      <c r="V1614" s="244"/>
      <c r="W1614" s="244"/>
      <c r="X1614" s="244"/>
      <c r="Y1614" s="244"/>
      <c r="Z1614" s="244"/>
      <c r="AA1614" s="244"/>
      <c r="AB1614" s="244"/>
      <c r="AC1614" s="244"/>
      <c r="AD1614" s="244"/>
      <c r="AE1614" s="244"/>
      <c r="AF1614" s="244"/>
      <c r="AG1614" s="244"/>
      <c r="AH1614" s="244"/>
      <c r="AI1614" s="244"/>
      <c r="AJ1614" s="244"/>
      <c r="AK1614" s="244"/>
      <c r="AL1614" s="244"/>
      <c r="AM1614" s="244"/>
      <c r="AN1614" s="244"/>
      <c r="AO1614" s="244"/>
      <c r="AP1614" s="244"/>
      <c r="AQ1614" s="244"/>
      <c r="AR1614" s="244"/>
      <c r="AS1614" s="254" t="s">
        <v>1982</v>
      </c>
    </row>
    <row r="1615" spans="2:45" s="115" customFormat="1" ht="24" customHeight="1">
      <c r="B1615" s="1817"/>
      <c r="C1615" s="254" t="s">
        <v>14261</v>
      </c>
      <c r="D1615" s="244" t="s">
        <v>25213</v>
      </c>
      <c r="E1615" s="254" t="s">
        <v>17238</v>
      </c>
      <c r="F1615" s="254" t="s">
        <v>14261</v>
      </c>
      <c r="G1615" s="254">
        <v>3200</v>
      </c>
      <c r="H1615" s="254"/>
      <c r="I1615" s="254"/>
      <c r="J1615" s="254"/>
      <c r="K1615" s="244"/>
      <c r="L1615" s="254"/>
      <c r="M1615" s="244"/>
      <c r="N1615" s="244"/>
      <c r="O1615" s="244"/>
      <c r="P1615" s="244"/>
      <c r="Q1615" s="244"/>
      <c r="R1615" s="244"/>
      <c r="S1615" s="244"/>
      <c r="T1615" s="300">
        <v>2023</v>
      </c>
      <c r="U1615" s="244"/>
      <c r="V1615" s="244"/>
      <c r="W1615" s="244"/>
      <c r="X1615" s="244"/>
      <c r="Y1615" s="244"/>
      <c r="Z1615" s="244"/>
      <c r="AA1615" s="244"/>
      <c r="AB1615" s="244"/>
      <c r="AC1615" s="244"/>
      <c r="AD1615" s="244"/>
      <c r="AE1615" s="244"/>
      <c r="AF1615" s="244"/>
      <c r="AG1615" s="244"/>
      <c r="AH1615" s="244"/>
      <c r="AI1615" s="244"/>
      <c r="AJ1615" s="244"/>
      <c r="AK1615" s="244"/>
      <c r="AL1615" s="244"/>
      <c r="AM1615" s="244"/>
      <c r="AN1615" s="244"/>
      <c r="AO1615" s="244"/>
      <c r="AP1615" s="244"/>
      <c r="AQ1615" s="244"/>
      <c r="AR1615" s="244"/>
      <c r="AS1615" s="254"/>
    </row>
    <row r="1616" spans="2:45" s="115" customFormat="1" ht="24" customHeight="1">
      <c r="B1616" s="1817"/>
      <c r="C1616" s="254" t="s">
        <v>14261</v>
      </c>
      <c r="D1616" s="244" t="s">
        <v>25208</v>
      </c>
      <c r="E1616" s="254" t="s">
        <v>14906</v>
      </c>
      <c r="F1616" s="254" t="s">
        <v>14261</v>
      </c>
      <c r="G1616" s="254">
        <v>3000</v>
      </c>
      <c r="H1616" s="254" t="s">
        <v>2009</v>
      </c>
      <c r="I1616" s="254" t="s">
        <v>2009</v>
      </c>
      <c r="J1616" s="254"/>
      <c r="K1616" s="244"/>
      <c r="L1616" s="254"/>
      <c r="M1616" s="244"/>
      <c r="N1616" s="244"/>
      <c r="O1616" s="244"/>
      <c r="P1616" s="244"/>
      <c r="Q1616" s="244"/>
      <c r="R1616" s="244"/>
      <c r="S1616" s="244"/>
      <c r="T1616" s="300">
        <v>2010</v>
      </c>
      <c r="U1616" s="244"/>
      <c r="V1616" s="244"/>
      <c r="W1616" s="244"/>
      <c r="X1616" s="244"/>
      <c r="Y1616" s="244"/>
      <c r="Z1616" s="244"/>
      <c r="AA1616" s="244"/>
      <c r="AB1616" s="244"/>
      <c r="AC1616" s="244"/>
      <c r="AD1616" s="244"/>
      <c r="AE1616" s="244"/>
      <c r="AF1616" s="244"/>
      <c r="AG1616" s="244"/>
      <c r="AH1616" s="244"/>
      <c r="AI1616" s="244"/>
      <c r="AJ1616" s="244"/>
      <c r="AK1616" s="244"/>
      <c r="AL1616" s="244"/>
      <c r="AM1616" s="244"/>
      <c r="AN1616" s="244"/>
      <c r="AO1616" s="244"/>
      <c r="AP1616" s="244"/>
      <c r="AQ1616" s="244"/>
      <c r="AR1616" s="244"/>
      <c r="AS1616" s="254"/>
    </row>
    <row r="1617" spans="2:45" s="115" customFormat="1" ht="24" customHeight="1">
      <c r="B1617" s="1817"/>
      <c r="C1617" s="254" t="s">
        <v>14261</v>
      </c>
      <c r="D1617" s="291" t="s">
        <v>25214</v>
      </c>
      <c r="E1617" s="254" t="s">
        <v>14907</v>
      </c>
      <c r="F1617" s="254" t="s">
        <v>14261</v>
      </c>
      <c r="G1617" s="254">
        <v>340</v>
      </c>
      <c r="H1617" s="254"/>
      <c r="I1617" s="254"/>
      <c r="J1617" s="254"/>
      <c r="K1617" s="244"/>
      <c r="L1617" s="254"/>
      <c r="M1617" s="244"/>
      <c r="N1617" s="244"/>
      <c r="O1617" s="244"/>
      <c r="P1617" s="244"/>
      <c r="Q1617" s="244"/>
      <c r="R1617" s="244"/>
      <c r="S1617" s="244"/>
      <c r="T1617" s="300"/>
      <c r="U1617" s="244"/>
      <c r="V1617" s="244"/>
      <c r="W1617" s="244"/>
      <c r="X1617" s="244"/>
      <c r="Y1617" s="244"/>
      <c r="Z1617" s="244"/>
      <c r="AA1617" s="244"/>
      <c r="AB1617" s="244"/>
      <c r="AC1617" s="244"/>
      <c r="AD1617" s="244"/>
      <c r="AE1617" s="244"/>
      <c r="AF1617" s="244"/>
      <c r="AG1617" s="244"/>
      <c r="AH1617" s="244"/>
      <c r="AI1617" s="244"/>
      <c r="AJ1617" s="244"/>
      <c r="AK1617" s="244"/>
      <c r="AL1617" s="244"/>
      <c r="AM1617" s="244"/>
      <c r="AN1617" s="244"/>
      <c r="AO1617" s="244"/>
      <c r="AP1617" s="244"/>
      <c r="AQ1617" s="244"/>
      <c r="AR1617" s="244"/>
      <c r="AS1617" s="254"/>
    </row>
    <row r="1618" spans="2:45" s="115" customFormat="1" ht="24" customHeight="1">
      <c r="B1618" s="1817"/>
      <c r="C1618" s="254" t="s">
        <v>14261</v>
      </c>
      <c r="D1618" s="291" t="s">
        <v>25215</v>
      </c>
      <c r="E1618" s="254" t="s">
        <v>14908</v>
      </c>
      <c r="F1618" s="254" t="s">
        <v>14261</v>
      </c>
      <c r="G1618" s="254">
        <v>416</v>
      </c>
      <c r="H1618" s="254"/>
      <c r="I1618" s="254"/>
      <c r="J1618" s="254"/>
      <c r="K1618" s="244"/>
      <c r="L1618" s="254"/>
      <c r="M1618" s="244"/>
      <c r="N1618" s="244"/>
      <c r="O1618" s="244"/>
      <c r="P1618" s="244"/>
      <c r="Q1618" s="244"/>
      <c r="R1618" s="244"/>
      <c r="S1618" s="244"/>
      <c r="T1618" s="300"/>
      <c r="U1618" s="244"/>
      <c r="V1618" s="244"/>
      <c r="W1618" s="244"/>
      <c r="X1618" s="244"/>
      <c r="Y1618" s="244"/>
      <c r="Z1618" s="244"/>
      <c r="AA1618" s="244"/>
      <c r="AB1618" s="244"/>
      <c r="AC1618" s="244"/>
      <c r="AD1618" s="244"/>
      <c r="AE1618" s="244"/>
      <c r="AF1618" s="244"/>
      <c r="AG1618" s="244"/>
      <c r="AH1618" s="244"/>
      <c r="AI1618" s="244"/>
      <c r="AJ1618" s="244"/>
      <c r="AK1618" s="244"/>
      <c r="AL1618" s="244"/>
      <c r="AM1618" s="244"/>
      <c r="AN1618" s="244"/>
      <c r="AO1618" s="244"/>
      <c r="AP1618" s="244"/>
      <c r="AQ1618" s="244"/>
      <c r="AR1618" s="244"/>
      <c r="AS1618" s="254"/>
    </row>
    <row r="1619" spans="2:45" s="115" customFormat="1" ht="24" customHeight="1">
      <c r="B1619" s="1817"/>
      <c r="C1619" s="254" t="s">
        <v>14261</v>
      </c>
      <c r="D1619" s="291" t="s">
        <v>25216</v>
      </c>
      <c r="E1619" s="254" t="s">
        <v>14909</v>
      </c>
      <c r="F1619" s="254" t="s">
        <v>14261</v>
      </c>
      <c r="G1619" s="254">
        <v>134</v>
      </c>
      <c r="H1619" s="254"/>
      <c r="I1619" s="254"/>
      <c r="J1619" s="254"/>
      <c r="K1619" s="244"/>
      <c r="L1619" s="254"/>
      <c r="M1619" s="244"/>
      <c r="N1619" s="244"/>
      <c r="O1619" s="244"/>
      <c r="P1619" s="244"/>
      <c r="Q1619" s="244"/>
      <c r="R1619" s="244"/>
      <c r="S1619" s="244"/>
      <c r="T1619" s="300"/>
      <c r="U1619" s="244"/>
      <c r="V1619" s="244"/>
      <c r="W1619" s="244"/>
      <c r="X1619" s="244"/>
      <c r="Y1619" s="244"/>
      <c r="Z1619" s="244"/>
      <c r="AA1619" s="244"/>
      <c r="AB1619" s="244"/>
      <c r="AC1619" s="244"/>
      <c r="AD1619" s="244"/>
      <c r="AE1619" s="244"/>
      <c r="AF1619" s="244"/>
      <c r="AG1619" s="244"/>
      <c r="AH1619" s="244"/>
      <c r="AI1619" s="244"/>
      <c r="AJ1619" s="244"/>
      <c r="AK1619" s="244"/>
      <c r="AL1619" s="244"/>
      <c r="AM1619" s="244"/>
      <c r="AN1619" s="244"/>
      <c r="AO1619" s="244"/>
      <c r="AP1619" s="244"/>
      <c r="AQ1619" s="244"/>
      <c r="AR1619" s="244"/>
      <c r="AS1619" s="254"/>
    </row>
    <row r="1620" spans="2:45" s="115" customFormat="1" ht="24" customHeight="1">
      <c r="B1620" s="1817"/>
      <c r="C1620" s="254" t="s">
        <v>14261</v>
      </c>
      <c r="D1620" s="797" t="s">
        <v>25217</v>
      </c>
      <c r="E1620" s="254" t="s">
        <v>14910</v>
      </c>
      <c r="F1620" s="254" t="s">
        <v>14261</v>
      </c>
      <c r="G1620" s="254">
        <v>374</v>
      </c>
      <c r="H1620" s="254"/>
      <c r="I1620" s="254"/>
      <c r="J1620" s="254"/>
      <c r="K1620" s="244"/>
      <c r="L1620" s="254"/>
      <c r="M1620" s="244"/>
      <c r="N1620" s="244"/>
      <c r="O1620" s="244"/>
      <c r="P1620" s="244"/>
      <c r="Q1620" s="244"/>
      <c r="R1620" s="244"/>
      <c r="S1620" s="244"/>
      <c r="T1620" s="300"/>
      <c r="U1620" s="244"/>
      <c r="V1620" s="244"/>
      <c r="W1620" s="244"/>
      <c r="X1620" s="244"/>
      <c r="Y1620" s="244"/>
      <c r="Z1620" s="244"/>
      <c r="AA1620" s="244"/>
      <c r="AB1620" s="244"/>
      <c r="AC1620" s="244"/>
      <c r="AD1620" s="244"/>
      <c r="AE1620" s="244"/>
      <c r="AF1620" s="244"/>
      <c r="AG1620" s="244"/>
      <c r="AH1620" s="244"/>
      <c r="AI1620" s="244"/>
      <c r="AJ1620" s="244"/>
      <c r="AK1620" s="244"/>
      <c r="AL1620" s="244"/>
      <c r="AM1620" s="244"/>
      <c r="AN1620" s="244"/>
      <c r="AO1620" s="244"/>
      <c r="AP1620" s="244"/>
      <c r="AQ1620" s="244"/>
      <c r="AR1620" s="244"/>
      <c r="AS1620" s="254"/>
    </row>
    <row r="1621" spans="2:45" s="115" customFormat="1" ht="24" customHeight="1">
      <c r="B1621" s="1817"/>
      <c r="C1621" s="254" t="s">
        <v>14261</v>
      </c>
      <c r="D1621" s="291" t="s">
        <v>25218</v>
      </c>
      <c r="E1621" s="254" t="s">
        <v>14911</v>
      </c>
      <c r="F1621" s="254" t="s">
        <v>14261</v>
      </c>
      <c r="G1621" s="254">
        <v>483</v>
      </c>
      <c r="H1621" s="254"/>
      <c r="I1621" s="254"/>
      <c r="J1621" s="254"/>
      <c r="K1621" s="244"/>
      <c r="L1621" s="254"/>
      <c r="M1621" s="244"/>
      <c r="N1621" s="244"/>
      <c r="O1621" s="244"/>
      <c r="P1621" s="244"/>
      <c r="Q1621" s="244"/>
      <c r="R1621" s="244"/>
      <c r="S1621" s="244"/>
      <c r="T1621" s="300"/>
      <c r="U1621" s="244"/>
      <c r="V1621" s="244"/>
      <c r="W1621" s="244"/>
      <c r="X1621" s="244"/>
      <c r="Y1621" s="244"/>
      <c r="Z1621" s="244"/>
      <c r="AA1621" s="244"/>
      <c r="AB1621" s="244"/>
      <c r="AC1621" s="244"/>
      <c r="AD1621" s="244"/>
      <c r="AE1621" s="244"/>
      <c r="AF1621" s="244"/>
      <c r="AG1621" s="244"/>
      <c r="AH1621" s="244"/>
      <c r="AI1621" s="244"/>
      <c r="AJ1621" s="244"/>
      <c r="AK1621" s="244"/>
      <c r="AL1621" s="244"/>
      <c r="AM1621" s="244"/>
      <c r="AN1621" s="244"/>
      <c r="AO1621" s="244"/>
      <c r="AP1621" s="244"/>
      <c r="AQ1621" s="244"/>
      <c r="AR1621" s="244"/>
      <c r="AS1621" s="254"/>
    </row>
    <row r="1622" spans="2:45" s="115" customFormat="1" ht="24" customHeight="1">
      <c r="B1622" s="1817"/>
      <c r="C1622" s="254" t="s">
        <v>14261</v>
      </c>
      <c r="D1622" s="244" t="s">
        <v>25219</v>
      </c>
      <c r="E1622" s="254" t="s">
        <v>14912</v>
      </c>
      <c r="F1622" s="254" t="s">
        <v>14261</v>
      </c>
      <c r="G1622" s="254">
        <v>360</v>
      </c>
      <c r="H1622" s="254"/>
      <c r="I1622" s="254"/>
      <c r="J1622" s="254"/>
      <c r="K1622" s="244"/>
      <c r="L1622" s="254"/>
      <c r="M1622" s="244"/>
      <c r="N1622" s="244"/>
      <c r="O1622" s="244"/>
      <c r="P1622" s="244"/>
      <c r="Q1622" s="244"/>
      <c r="R1622" s="244"/>
      <c r="S1622" s="244"/>
      <c r="T1622" s="300"/>
      <c r="U1622" s="244"/>
      <c r="V1622" s="244"/>
      <c r="W1622" s="244"/>
      <c r="X1622" s="244"/>
      <c r="Y1622" s="244"/>
      <c r="Z1622" s="244"/>
      <c r="AA1622" s="244"/>
      <c r="AB1622" s="244"/>
      <c r="AC1622" s="244"/>
      <c r="AD1622" s="244"/>
      <c r="AE1622" s="244"/>
      <c r="AF1622" s="244"/>
      <c r="AG1622" s="244"/>
      <c r="AH1622" s="244"/>
      <c r="AI1622" s="244"/>
      <c r="AJ1622" s="244"/>
      <c r="AK1622" s="244"/>
      <c r="AL1622" s="244"/>
      <c r="AM1622" s="244"/>
      <c r="AN1622" s="244"/>
      <c r="AO1622" s="244"/>
      <c r="AP1622" s="244"/>
      <c r="AQ1622" s="244"/>
      <c r="AR1622" s="244"/>
      <c r="AS1622" s="254"/>
    </row>
    <row r="1623" spans="2:45" s="115" customFormat="1" ht="24" customHeight="1">
      <c r="B1623" s="1817"/>
      <c r="C1623" s="254" t="s">
        <v>14261</v>
      </c>
      <c r="D1623" s="244" t="s">
        <v>25220</v>
      </c>
      <c r="E1623" s="254" t="s">
        <v>14913</v>
      </c>
      <c r="F1623" s="254" t="s">
        <v>14261</v>
      </c>
      <c r="G1623" s="254">
        <v>336</v>
      </c>
      <c r="H1623" s="254"/>
      <c r="I1623" s="254"/>
      <c r="J1623" s="254"/>
      <c r="K1623" s="244"/>
      <c r="L1623" s="254"/>
      <c r="M1623" s="244"/>
      <c r="N1623" s="244"/>
      <c r="O1623" s="244"/>
      <c r="P1623" s="244"/>
      <c r="Q1623" s="244"/>
      <c r="R1623" s="244"/>
      <c r="S1623" s="244"/>
      <c r="T1623" s="300"/>
      <c r="U1623" s="244"/>
      <c r="V1623" s="244"/>
      <c r="W1623" s="244"/>
      <c r="X1623" s="244"/>
      <c r="Y1623" s="244"/>
      <c r="Z1623" s="244"/>
      <c r="AA1623" s="244"/>
      <c r="AB1623" s="244"/>
      <c r="AC1623" s="244"/>
      <c r="AD1623" s="244"/>
      <c r="AE1623" s="244"/>
      <c r="AF1623" s="244"/>
      <c r="AG1623" s="244"/>
      <c r="AH1623" s="244"/>
      <c r="AI1623" s="244"/>
      <c r="AJ1623" s="244"/>
      <c r="AK1623" s="244"/>
      <c r="AL1623" s="244"/>
      <c r="AM1623" s="244"/>
      <c r="AN1623" s="244"/>
      <c r="AO1623" s="244"/>
      <c r="AP1623" s="244"/>
      <c r="AQ1623" s="244"/>
      <c r="AR1623" s="244"/>
      <c r="AS1623" s="254"/>
    </row>
    <row r="1624" spans="2:45" s="115" customFormat="1" ht="24" customHeight="1">
      <c r="B1624" s="1817"/>
      <c r="C1624" s="254" t="s">
        <v>14261</v>
      </c>
      <c r="D1624" s="244" t="s">
        <v>25221</v>
      </c>
      <c r="E1624" s="254" t="s">
        <v>14914</v>
      </c>
      <c r="F1624" s="254" t="s">
        <v>14261</v>
      </c>
      <c r="G1624" s="254">
        <v>1980</v>
      </c>
      <c r="H1624" s="254"/>
      <c r="I1624" s="254"/>
      <c r="J1624" s="254"/>
      <c r="K1624" s="244"/>
      <c r="L1624" s="254"/>
      <c r="M1624" s="244"/>
      <c r="N1624" s="244"/>
      <c r="O1624" s="244"/>
      <c r="P1624" s="244"/>
      <c r="Q1624" s="244"/>
      <c r="R1624" s="244"/>
      <c r="S1624" s="244"/>
      <c r="T1624" s="300"/>
      <c r="U1624" s="244"/>
      <c r="V1624" s="244"/>
      <c r="W1624" s="244"/>
      <c r="X1624" s="244"/>
      <c r="Y1624" s="244"/>
      <c r="Z1624" s="244"/>
      <c r="AA1624" s="244"/>
      <c r="AB1624" s="244"/>
      <c r="AC1624" s="244"/>
      <c r="AD1624" s="244"/>
      <c r="AE1624" s="244"/>
      <c r="AF1624" s="244"/>
      <c r="AG1624" s="244"/>
      <c r="AH1624" s="244"/>
      <c r="AI1624" s="244"/>
      <c r="AJ1624" s="244"/>
      <c r="AK1624" s="244"/>
      <c r="AL1624" s="244"/>
      <c r="AM1624" s="244"/>
      <c r="AN1624" s="244"/>
      <c r="AO1624" s="244"/>
      <c r="AP1624" s="244"/>
      <c r="AQ1624" s="244"/>
      <c r="AR1624" s="244"/>
      <c r="AS1624" s="254"/>
    </row>
    <row r="1625" spans="2:45" s="115" customFormat="1" ht="24" customHeight="1">
      <c r="B1625" s="1817"/>
      <c r="C1625" s="254" t="s">
        <v>14261</v>
      </c>
      <c r="D1625" s="244" t="s">
        <v>25222</v>
      </c>
      <c r="E1625" s="254" t="s">
        <v>14915</v>
      </c>
      <c r="F1625" s="254" t="s">
        <v>14261</v>
      </c>
      <c r="G1625" s="254">
        <v>600</v>
      </c>
      <c r="H1625" s="254"/>
      <c r="I1625" s="254"/>
      <c r="J1625" s="254"/>
      <c r="K1625" s="244"/>
      <c r="L1625" s="254"/>
      <c r="M1625" s="244"/>
      <c r="N1625" s="244"/>
      <c r="O1625" s="244"/>
      <c r="P1625" s="244"/>
      <c r="Q1625" s="244"/>
      <c r="R1625" s="244"/>
      <c r="S1625" s="244"/>
      <c r="T1625" s="300"/>
      <c r="U1625" s="244"/>
      <c r="V1625" s="244"/>
      <c r="W1625" s="244"/>
      <c r="X1625" s="244"/>
      <c r="Y1625" s="244"/>
      <c r="Z1625" s="244"/>
      <c r="AA1625" s="244"/>
      <c r="AB1625" s="244"/>
      <c r="AC1625" s="244"/>
      <c r="AD1625" s="244"/>
      <c r="AE1625" s="244"/>
      <c r="AF1625" s="244"/>
      <c r="AG1625" s="244"/>
      <c r="AH1625" s="244"/>
      <c r="AI1625" s="244"/>
      <c r="AJ1625" s="244"/>
      <c r="AK1625" s="244"/>
      <c r="AL1625" s="244"/>
      <c r="AM1625" s="244"/>
      <c r="AN1625" s="244"/>
      <c r="AO1625" s="244"/>
      <c r="AP1625" s="244"/>
      <c r="AQ1625" s="244"/>
      <c r="AR1625" s="244"/>
      <c r="AS1625" s="254"/>
    </row>
    <row r="1626" spans="2:45" s="115" customFormat="1" ht="24" customHeight="1">
      <c r="B1626" s="1817"/>
      <c r="C1626" s="254" t="s">
        <v>14261</v>
      </c>
      <c r="D1626" s="244" t="s">
        <v>25223</v>
      </c>
      <c r="E1626" s="254" t="s">
        <v>14916</v>
      </c>
      <c r="F1626" s="254" t="s">
        <v>14261</v>
      </c>
      <c r="G1626" s="254">
        <v>400</v>
      </c>
      <c r="H1626" s="254"/>
      <c r="I1626" s="254"/>
      <c r="J1626" s="254"/>
      <c r="K1626" s="244"/>
      <c r="L1626" s="254"/>
      <c r="M1626" s="244"/>
      <c r="N1626" s="244"/>
      <c r="O1626" s="244"/>
      <c r="P1626" s="244"/>
      <c r="Q1626" s="244"/>
      <c r="R1626" s="244"/>
      <c r="S1626" s="244"/>
      <c r="T1626" s="300"/>
      <c r="U1626" s="244"/>
      <c r="V1626" s="244"/>
      <c r="W1626" s="244"/>
      <c r="X1626" s="244"/>
      <c r="Y1626" s="244"/>
      <c r="Z1626" s="244"/>
      <c r="AA1626" s="244"/>
      <c r="AB1626" s="244"/>
      <c r="AC1626" s="244"/>
      <c r="AD1626" s="244"/>
      <c r="AE1626" s="244"/>
      <c r="AF1626" s="244"/>
      <c r="AG1626" s="244"/>
      <c r="AH1626" s="244"/>
      <c r="AI1626" s="244"/>
      <c r="AJ1626" s="244"/>
      <c r="AK1626" s="244"/>
      <c r="AL1626" s="244"/>
      <c r="AM1626" s="244"/>
      <c r="AN1626" s="244"/>
      <c r="AO1626" s="244"/>
      <c r="AP1626" s="244"/>
      <c r="AQ1626" s="244"/>
      <c r="AR1626" s="244"/>
      <c r="AS1626" s="254"/>
    </row>
    <row r="1627" spans="2:45" s="115" customFormat="1" ht="24" customHeight="1">
      <c r="B1627" s="1817"/>
      <c r="C1627" s="254" t="s">
        <v>14261</v>
      </c>
      <c r="D1627" s="244" t="s">
        <v>25224</v>
      </c>
      <c r="E1627" s="254" t="s">
        <v>14917</v>
      </c>
      <c r="F1627" s="254" t="s">
        <v>14261</v>
      </c>
      <c r="G1627" s="254">
        <v>300</v>
      </c>
      <c r="H1627" s="254"/>
      <c r="I1627" s="254"/>
      <c r="J1627" s="254"/>
      <c r="K1627" s="244"/>
      <c r="L1627" s="254"/>
      <c r="M1627" s="244"/>
      <c r="N1627" s="244"/>
      <c r="O1627" s="244"/>
      <c r="P1627" s="244"/>
      <c r="Q1627" s="244"/>
      <c r="R1627" s="244"/>
      <c r="S1627" s="244"/>
      <c r="T1627" s="300"/>
      <c r="U1627" s="244"/>
      <c r="V1627" s="244"/>
      <c r="W1627" s="244"/>
      <c r="X1627" s="244"/>
      <c r="Y1627" s="244"/>
      <c r="Z1627" s="244"/>
      <c r="AA1627" s="244"/>
      <c r="AB1627" s="244"/>
      <c r="AC1627" s="244"/>
      <c r="AD1627" s="244"/>
      <c r="AE1627" s="244"/>
      <c r="AF1627" s="244"/>
      <c r="AG1627" s="244"/>
      <c r="AH1627" s="244"/>
      <c r="AI1627" s="244"/>
      <c r="AJ1627" s="244"/>
      <c r="AK1627" s="244"/>
      <c r="AL1627" s="244"/>
      <c r="AM1627" s="244"/>
      <c r="AN1627" s="244"/>
      <c r="AO1627" s="244"/>
      <c r="AP1627" s="244"/>
      <c r="AQ1627" s="244"/>
      <c r="AR1627" s="244"/>
      <c r="AS1627" s="254"/>
    </row>
    <row r="1628" spans="2:45" s="115" customFormat="1" ht="24" customHeight="1">
      <c r="B1628" s="1817"/>
      <c r="C1628" s="254" t="s">
        <v>14261</v>
      </c>
      <c r="D1628" s="244" t="s">
        <v>25225</v>
      </c>
      <c r="E1628" s="254" t="s">
        <v>14918</v>
      </c>
      <c r="F1628" s="254" t="s">
        <v>14261</v>
      </c>
      <c r="G1628" s="254">
        <v>300</v>
      </c>
      <c r="H1628" s="254"/>
      <c r="I1628" s="254"/>
      <c r="J1628" s="254"/>
      <c r="K1628" s="244"/>
      <c r="L1628" s="254"/>
      <c r="M1628" s="244"/>
      <c r="N1628" s="244"/>
      <c r="O1628" s="244"/>
      <c r="P1628" s="244"/>
      <c r="Q1628" s="244"/>
      <c r="R1628" s="244"/>
      <c r="S1628" s="244"/>
      <c r="T1628" s="300"/>
      <c r="U1628" s="244"/>
      <c r="V1628" s="244"/>
      <c r="W1628" s="244"/>
      <c r="X1628" s="244"/>
      <c r="Y1628" s="244"/>
      <c r="Z1628" s="244"/>
      <c r="AA1628" s="244"/>
      <c r="AB1628" s="244"/>
      <c r="AC1628" s="244"/>
      <c r="AD1628" s="244"/>
      <c r="AE1628" s="244"/>
      <c r="AF1628" s="244"/>
      <c r="AG1628" s="244"/>
      <c r="AH1628" s="244"/>
      <c r="AI1628" s="244"/>
      <c r="AJ1628" s="244"/>
      <c r="AK1628" s="244"/>
      <c r="AL1628" s="244"/>
      <c r="AM1628" s="244"/>
      <c r="AN1628" s="244"/>
      <c r="AO1628" s="244"/>
      <c r="AP1628" s="244"/>
      <c r="AQ1628" s="244"/>
      <c r="AR1628" s="244"/>
      <c r="AS1628" s="254"/>
    </row>
    <row r="1629" spans="2:45" s="115" customFormat="1" ht="24" customHeight="1">
      <c r="B1629" s="1817"/>
      <c r="C1629" s="254" t="s">
        <v>14261</v>
      </c>
      <c r="D1629" s="244" t="s">
        <v>25226</v>
      </c>
      <c r="E1629" s="254" t="s">
        <v>14919</v>
      </c>
      <c r="F1629" s="254" t="s">
        <v>14261</v>
      </c>
      <c r="G1629" s="254">
        <v>300</v>
      </c>
      <c r="H1629" s="254"/>
      <c r="I1629" s="254"/>
      <c r="J1629" s="254"/>
      <c r="K1629" s="244"/>
      <c r="L1629" s="254"/>
      <c r="M1629" s="244"/>
      <c r="N1629" s="244"/>
      <c r="O1629" s="244"/>
      <c r="P1629" s="244"/>
      <c r="Q1629" s="244"/>
      <c r="R1629" s="244"/>
      <c r="S1629" s="244"/>
      <c r="T1629" s="300"/>
      <c r="U1629" s="244"/>
      <c r="V1629" s="244"/>
      <c r="W1629" s="244"/>
      <c r="X1629" s="244"/>
      <c r="Y1629" s="244"/>
      <c r="Z1629" s="244"/>
      <c r="AA1629" s="244"/>
      <c r="AB1629" s="244"/>
      <c r="AC1629" s="244"/>
      <c r="AD1629" s="244"/>
      <c r="AE1629" s="244"/>
      <c r="AF1629" s="244"/>
      <c r="AG1629" s="244"/>
      <c r="AH1629" s="244"/>
      <c r="AI1629" s="244"/>
      <c r="AJ1629" s="244"/>
      <c r="AK1629" s="244"/>
      <c r="AL1629" s="244"/>
      <c r="AM1629" s="244"/>
      <c r="AN1629" s="244"/>
      <c r="AO1629" s="244"/>
      <c r="AP1629" s="244"/>
      <c r="AQ1629" s="244"/>
      <c r="AR1629" s="244"/>
      <c r="AS1629" s="254"/>
    </row>
    <row r="1630" spans="2:45" s="115" customFormat="1" ht="24" customHeight="1">
      <c r="B1630" s="1817"/>
      <c r="C1630" s="254" t="s">
        <v>14261</v>
      </c>
      <c r="D1630" s="254" t="s">
        <v>25227</v>
      </c>
      <c r="E1630" s="254" t="s">
        <v>14884</v>
      </c>
      <c r="F1630" s="254" t="s">
        <v>14261</v>
      </c>
      <c r="G1630" s="254">
        <v>300</v>
      </c>
      <c r="H1630" s="254"/>
      <c r="I1630" s="254"/>
      <c r="J1630" s="254"/>
      <c r="K1630" s="244"/>
      <c r="L1630" s="254"/>
      <c r="M1630" s="244"/>
      <c r="N1630" s="244"/>
      <c r="O1630" s="244"/>
      <c r="P1630" s="244"/>
      <c r="Q1630" s="244"/>
      <c r="R1630" s="254"/>
      <c r="S1630" s="244"/>
      <c r="T1630" s="300"/>
      <c r="U1630" s="254"/>
      <c r="V1630" s="254"/>
      <c r="W1630" s="254"/>
      <c r="X1630" s="254"/>
      <c r="Y1630" s="254"/>
      <c r="Z1630" s="244"/>
      <c r="AA1630" s="254"/>
      <c r="AB1630" s="254"/>
      <c r="AC1630" s="254"/>
      <c r="AD1630" s="254"/>
      <c r="AE1630" s="254"/>
      <c r="AF1630" s="254"/>
      <c r="AG1630" s="254"/>
      <c r="AH1630" s="254"/>
      <c r="AI1630" s="254"/>
      <c r="AJ1630" s="254"/>
      <c r="AK1630" s="254"/>
      <c r="AL1630" s="254"/>
      <c r="AM1630" s="254"/>
      <c r="AN1630" s="254"/>
      <c r="AO1630" s="254"/>
      <c r="AP1630" s="254"/>
      <c r="AQ1630" s="254"/>
      <c r="AR1630" s="254"/>
      <c r="AS1630" s="254" t="s">
        <v>6986</v>
      </c>
    </row>
    <row r="1631" spans="2:45" s="115" customFormat="1" ht="24" customHeight="1">
      <c r="B1631" s="1817"/>
      <c r="C1631" s="254" t="s">
        <v>14261</v>
      </c>
      <c r="D1631" s="254" t="s">
        <v>25228</v>
      </c>
      <c r="E1631" s="254" t="s">
        <v>14920</v>
      </c>
      <c r="F1631" s="254" t="s">
        <v>14261</v>
      </c>
      <c r="G1631" s="254">
        <v>300</v>
      </c>
      <c r="H1631" s="254"/>
      <c r="I1631" s="254"/>
      <c r="J1631" s="254"/>
      <c r="K1631" s="244"/>
      <c r="L1631" s="254"/>
      <c r="M1631" s="244"/>
      <c r="N1631" s="244"/>
      <c r="O1631" s="244"/>
      <c r="P1631" s="244"/>
      <c r="Q1631" s="244"/>
      <c r="R1631" s="244"/>
      <c r="S1631" s="244"/>
      <c r="T1631" s="300"/>
      <c r="U1631" s="244"/>
      <c r="V1631" s="244"/>
      <c r="W1631" s="244"/>
      <c r="X1631" s="244"/>
      <c r="Y1631" s="244"/>
      <c r="Z1631" s="244"/>
      <c r="AA1631" s="244"/>
      <c r="AB1631" s="244"/>
      <c r="AC1631" s="244"/>
      <c r="AD1631" s="244"/>
      <c r="AE1631" s="244"/>
      <c r="AF1631" s="244"/>
      <c r="AG1631" s="244"/>
      <c r="AH1631" s="244"/>
      <c r="AI1631" s="244"/>
      <c r="AJ1631" s="244"/>
      <c r="AK1631" s="244"/>
      <c r="AL1631" s="244"/>
      <c r="AM1631" s="244"/>
      <c r="AN1631" s="244"/>
      <c r="AO1631" s="244"/>
      <c r="AP1631" s="244"/>
      <c r="AQ1631" s="244"/>
      <c r="AR1631" s="244"/>
      <c r="AS1631" s="254"/>
    </row>
    <row r="1632" spans="2:45" s="115" customFormat="1" ht="24" customHeight="1">
      <c r="B1632" s="1817"/>
      <c r="C1632" s="254" t="s">
        <v>14261</v>
      </c>
      <c r="D1632" s="254" t="s">
        <v>25229</v>
      </c>
      <c r="E1632" s="254" t="s">
        <v>14921</v>
      </c>
      <c r="F1632" s="254" t="s">
        <v>14261</v>
      </c>
      <c r="G1632" s="254">
        <v>300</v>
      </c>
      <c r="H1632" s="254"/>
      <c r="I1632" s="254"/>
      <c r="J1632" s="254"/>
      <c r="K1632" s="244"/>
      <c r="L1632" s="254"/>
      <c r="M1632" s="244"/>
      <c r="N1632" s="244"/>
      <c r="O1632" s="244"/>
      <c r="P1632" s="244"/>
      <c r="Q1632" s="244"/>
      <c r="R1632" s="244"/>
      <c r="S1632" s="244"/>
      <c r="T1632" s="300"/>
      <c r="U1632" s="244"/>
      <c r="V1632" s="244"/>
      <c r="W1632" s="244"/>
      <c r="X1632" s="244"/>
      <c r="Y1632" s="244"/>
      <c r="Z1632" s="244"/>
      <c r="AA1632" s="244"/>
      <c r="AB1632" s="244"/>
      <c r="AC1632" s="244"/>
      <c r="AD1632" s="244"/>
      <c r="AE1632" s="244"/>
      <c r="AF1632" s="244"/>
      <c r="AG1632" s="244"/>
      <c r="AH1632" s="244"/>
      <c r="AI1632" s="244"/>
      <c r="AJ1632" s="244"/>
      <c r="AK1632" s="244"/>
      <c r="AL1632" s="244"/>
      <c r="AM1632" s="244"/>
      <c r="AN1632" s="244"/>
      <c r="AO1632" s="244"/>
      <c r="AP1632" s="244"/>
      <c r="AQ1632" s="244"/>
      <c r="AR1632" s="244"/>
      <c r="AS1632" s="254"/>
    </row>
    <row r="1633" spans="1:45" s="115" customFormat="1" ht="24" customHeight="1">
      <c r="B1633" s="1817"/>
      <c r="C1633" s="254" t="s">
        <v>14261</v>
      </c>
      <c r="D1633" s="254" t="s">
        <v>25230</v>
      </c>
      <c r="E1633" s="254" t="s">
        <v>14922</v>
      </c>
      <c r="F1633" s="254" t="s">
        <v>14261</v>
      </c>
      <c r="G1633" s="254">
        <v>300</v>
      </c>
      <c r="H1633" s="254"/>
      <c r="I1633" s="254"/>
      <c r="J1633" s="254"/>
      <c r="K1633" s="244"/>
      <c r="L1633" s="254"/>
      <c r="M1633" s="244"/>
      <c r="N1633" s="244"/>
      <c r="O1633" s="244"/>
      <c r="P1633" s="244"/>
      <c r="Q1633" s="244"/>
      <c r="R1633" s="244"/>
      <c r="S1633" s="244"/>
      <c r="T1633" s="300"/>
      <c r="U1633" s="244"/>
      <c r="V1633" s="244"/>
      <c r="W1633" s="244"/>
      <c r="X1633" s="244"/>
      <c r="Y1633" s="244"/>
      <c r="Z1633" s="244"/>
      <c r="AA1633" s="244"/>
      <c r="AB1633" s="244"/>
      <c r="AC1633" s="244"/>
      <c r="AD1633" s="244"/>
      <c r="AE1633" s="244"/>
      <c r="AF1633" s="244"/>
      <c r="AG1633" s="244"/>
      <c r="AH1633" s="244"/>
      <c r="AI1633" s="244"/>
      <c r="AJ1633" s="244"/>
      <c r="AK1633" s="244"/>
      <c r="AL1633" s="244"/>
      <c r="AM1633" s="244"/>
      <c r="AN1633" s="244"/>
      <c r="AO1633" s="244"/>
      <c r="AP1633" s="244"/>
      <c r="AQ1633" s="244"/>
      <c r="AR1633" s="244"/>
      <c r="AS1633" s="254"/>
    </row>
    <row r="1634" spans="1:45" s="115" customFormat="1" ht="24" customHeight="1">
      <c r="B1634" s="1817"/>
      <c r="C1634" s="254" t="s">
        <v>14261</v>
      </c>
      <c r="D1634" s="254" t="s">
        <v>25231</v>
      </c>
      <c r="E1634" s="254" t="s">
        <v>14923</v>
      </c>
      <c r="F1634" s="254" t="s">
        <v>14261</v>
      </c>
      <c r="G1634" s="254">
        <v>500</v>
      </c>
      <c r="H1634" s="254"/>
      <c r="I1634" s="254"/>
      <c r="J1634" s="254"/>
      <c r="K1634" s="244"/>
      <c r="L1634" s="254"/>
      <c r="M1634" s="244"/>
      <c r="N1634" s="244"/>
      <c r="O1634" s="244"/>
      <c r="P1634" s="244"/>
      <c r="Q1634" s="244"/>
      <c r="R1634" s="244"/>
      <c r="S1634" s="244"/>
      <c r="T1634" s="300"/>
      <c r="U1634" s="244"/>
      <c r="V1634" s="244"/>
      <c r="W1634" s="244"/>
      <c r="X1634" s="244"/>
      <c r="Y1634" s="244"/>
      <c r="Z1634" s="244"/>
      <c r="AA1634" s="244"/>
      <c r="AB1634" s="244"/>
      <c r="AC1634" s="244"/>
      <c r="AD1634" s="244"/>
      <c r="AE1634" s="244"/>
      <c r="AF1634" s="244"/>
      <c r="AG1634" s="244"/>
      <c r="AH1634" s="244"/>
      <c r="AI1634" s="244"/>
      <c r="AJ1634" s="244"/>
      <c r="AK1634" s="244"/>
      <c r="AL1634" s="244"/>
      <c r="AM1634" s="244"/>
      <c r="AN1634" s="244"/>
      <c r="AO1634" s="244"/>
      <c r="AP1634" s="244"/>
      <c r="AQ1634" s="244"/>
      <c r="AR1634" s="244"/>
      <c r="AS1634" s="254"/>
    </row>
    <row r="1635" spans="1:45" s="115" customFormat="1" ht="24" customHeight="1">
      <c r="B1635" s="1817"/>
      <c r="C1635" s="254" t="s">
        <v>14261</v>
      </c>
      <c r="D1635" s="254" t="s">
        <v>25232</v>
      </c>
      <c r="E1635" s="254" t="s">
        <v>14924</v>
      </c>
      <c r="F1635" s="254" t="s">
        <v>14261</v>
      </c>
      <c r="G1635" s="254">
        <v>400</v>
      </c>
      <c r="H1635" s="254"/>
      <c r="I1635" s="254"/>
      <c r="J1635" s="254"/>
      <c r="K1635" s="244"/>
      <c r="L1635" s="254"/>
      <c r="M1635" s="244"/>
      <c r="N1635" s="244"/>
      <c r="O1635" s="244"/>
      <c r="P1635" s="244"/>
      <c r="Q1635" s="244"/>
      <c r="R1635" s="244"/>
      <c r="S1635" s="244"/>
      <c r="T1635" s="300"/>
      <c r="U1635" s="244"/>
      <c r="V1635" s="244"/>
      <c r="W1635" s="244"/>
      <c r="X1635" s="244"/>
      <c r="Y1635" s="244"/>
      <c r="Z1635" s="244"/>
      <c r="AA1635" s="244"/>
      <c r="AB1635" s="244"/>
      <c r="AC1635" s="244"/>
      <c r="AD1635" s="244"/>
      <c r="AE1635" s="244"/>
      <c r="AF1635" s="244"/>
      <c r="AG1635" s="244"/>
      <c r="AH1635" s="244"/>
      <c r="AI1635" s="244"/>
      <c r="AJ1635" s="244"/>
      <c r="AK1635" s="244"/>
      <c r="AL1635" s="244"/>
      <c r="AM1635" s="244"/>
      <c r="AN1635" s="244"/>
      <c r="AO1635" s="244"/>
      <c r="AP1635" s="244"/>
      <c r="AQ1635" s="244"/>
      <c r="AR1635" s="244"/>
      <c r="AS1635" s="254"/>
    </row>
    <row r="1636" spans="1:45" s="115" customFormat="1" ht="24" customHeight="1">
      <c r="B1636" s="1817"/>
      <c r="C1636" s="254" t="s">
        <v>14261</v>
      </c>
      <c r="D1636" s="254" t="s">
        <v>25233</v>
      </c>
      <c r="E1636" s="254" t="s">
        <v>18476</v>
      </c>
      <c r="F1636" s="254" t="s">
        <v>14261</v>
      </c>
      <c r="G1636" s="254">
        <v>1363</v>
      </c>
      <c r="H1636" s="254"/>
      <c r="I1636" s="254"/>
      <c r="J1636" s="254"/>
      <c r="K1636" s="244"/>
      <c r="L1636" s="254"/>
      <c r="M1636" s="244"/>
      <c r="N1636" s="244"/>
      <c r="O1636" s="244"/>
      <c r="P1636" s="244"/>
      <c r="Q1636" s="244"/>
      <c r="R1636" s="244"/>
      <c r="S1636" s="244"/>
      <c r="T1636" s="300"/>
      <c r="U1636" s="244"/>
      <c r="V1636" s="244"/>
      <c r="W1636" s="244"/>
      <c r="X1636" s="244"/>
      <c r="Y1636" s="244"/>
      <c r="Z1636" s="244"/>
      <c r="AA1636" s="244"/>
      <c r="AB1636" s="244"/>
      <c r="AC1636" s="244"/>
      <c r="AD1636" s="244"/>
      <c r="AE1636" s="244"/>
      <c r="AF1636" s="244"/>
      <c r="AG1636" s="244"/>
      <c r="AH1636" s="244"/>
      <c r="AI1636" s="244"/>
      <c r="AJ1636" s="244"/>
      <c r="AK1636" s="244"/>
      <c r="AL1636" s="244"/>
      <c r="AM1636" s="244"/>
      <c r="AN1636" s="244"/>
      <c r="AO1636" s="244"/>
      <c r="AP1636" s="244"/>
      <c r="AQ1636" s="244"/>
      <c r="AR1636" s="244"/>
      <c r="AS1636" s="254"/>
    </row>
    <row r="1637" spans="1:45" s="115" customFormat="1" ht="24" customHeight="1">
      <c r="B1637" s="1817"/>
      <c r="C1637" s="254" t="s">
        <v>14261</v>
      </c>
      <c r="D1637" s="254" t="s">
        <v>25234</v>
      </c>
      <c r="E1637" s="254" t="s">
        <v>14925</v>
      </c>
      <c r="F1637" s="254" t="s">
        <v>14261</v>
      </c>
      <c r="G1637" s="254">
        <v>387</v>
      </c>
      <c r="H1637" s="254"/>
      <c r="I1637" s="254"/>
      <c r="J1637" s="254"/>
      <c r="K1637" s="244"/>
      <c r="L1637" s="254"/>
      <c r="M1637" s="244"/>
      <c r="N1637" s="244"/>
      <c r="O1637" s="244"/>
      <c r="P1637" s="244"/>
      <c r="Q1637" s="244"/>
      <c r="R1637" s="244"/>
      <c r="S1637" s="244"/>
      <c r="T1637" s="300"/>
      <c r="U1637" s="244"/>
      <c r="V1637" s="244"/>
      <c r="W1637" s="244"/>
      <c r="X1637" s="244"/>
      <c r="Y1637" s="244"/>
      <c r="Z1637" s="244"/>
      <c r="AA1637" s="244"/>
      <c r="AB1637" s="244"/>
      <c r="AC1637" s="244"/>
      <c r="AD1637" s="244"/>
      <c r="AE1637" s="244"/>
      <c r="AF1637" s="244"/>
      <c r="AG1637" s="244"/>
      <c r="AH1637" s="244"/>
      <c r="AI1637" s="244"/>
      <c r="AJ1637" s="244"/>
      <c r="AK1637" s="244"/>
      <c r="AL1637" s="244"/>
      <c r="AM1637" s="244"/>
      <c r="AN1637" s="244"/>
      <c r="AO1637" s="244"/>
      <c r="AP1637" s="244"/>
      <c r="AQ1637" s="244"/>
      <c r="AR1637" s="244"/>
      <c r="AS1637" s="254"/>
    </row>
    <row r="1638" spans="1:45" s="115" customFormat="1" ht="24" customHeight="1">
      <c r="B1638" s="1817"/>
      <c r="C1638" s="254" t="s">
        <v>14261</v>
      </c>
      <c r="D1638" s="254" t="s">
        <v>25235</v>
      </c>
      <c r="E1638" s="254" t="s">
        <v>14926</v>
      </c>
      <c r="F1638" s="254" t="s">
        <v>14261</v>
      </c>
      <c r="G1638" s="254">
        <v>300</v>
      </c>
      <c r="H1638" s="254"/>
      <c r="I1638" s="254"/>
      <c r="J1638" s="254"/>
      <c r="K1638" s="244"/>
      <c r="L1638" s="254"/>
      <c r="M1638" s="244"/>
      <c r="N1638" s="244"/>
      <c r="O1638" s="244"/>
      <c r="P1638" s="244"/>
      <c r="Q1638" s="244"/>
      <c r="R1638" s="244"/>
      <c r="S1638" s="244"/>
      <c r="T1638" s="300"/>
      <c r="U1638" s="244"/>
      <c r="V1638" s="244"/>
      <c r="W1638" s="244"/>
      <c r="X1638" s="244"/>
      <c r="Y1638" s="244"/>
      <c r="Z1638" s="244"/>
      <c r="AA1638" s="244"/>
      <c r="AB1638" s="244"/>
      <c r="AC1638" s="244"/>
      <c r="AD1638" s="244"/>
      <c r="AE1638" s="244"/>
      <c r="AF1638" s="244"/>
      <c r="AG1638" s="244"/>
      <c r="AH1638" s="244"/>
      <c r="AI1638" s="244"/>
      <c r="AJ1638" s="244"/>
      <c r="AK1638" s="244"/>
      <c r="AL1638" s="244"/>
      <c r="AM1638" s="244"/>
      <c r="AN1638" s="244"/>
      <c r="AO1638" s="244"/>
      <c r="AP1638" s="244"/>
      <c r="AQ1638" s="244"/>
      <c r="AR1638" s="244"/>
      <c r="AS1638" s="254"/>
    </row>
    <row r="1639" spans="1:45" s="115" customFormat="1" ht="24" customHeight="1">
      <c r="B1639" s="1817"/>
      <c r="C1639" s="254" t="s">
        <v>14261</v>
      </c>
      <c r="D1639" s="254" t="s">
        <v>25236</v>
      </c>
      <c r="E1639" s="254" t="s">
        <v>14927</v>
      </c>
      <c r="F1639" s="254" t="s">
        <v>14261</v>
      </c>
      <c r="G1639" s="254">
        <v>500</v>
      </c>
      <c r="H1639" s="254"/>
      <c r="I1639" s="254"/>
      <c r="J1639" s="254"/>
      <c r="K1639" s="244"/>
      <c r="L1639" s="254"/>
      <c r="M1639" s="244"/>
      <c r="N1639" s="244"/>
      <c r="O1639" s="244"/>
      <c r="P1639" s="244"/>
      <c r="Q1639" s="244"/>
      <c r="R1639" s="244"/>
      <c r="S1639" s="244"/>
      <c r="T1639" s="300"/>
      <c r="U1639" s="244"/>
      <c r="V1639" s="244"/>
      <c r="W1639" s="244"/>
      <c r="X1639" s="244"/>
      <c r="Y1639" s="244"/>
      <c r="Z1639" s="244"/>
      <c r="AA1639" s="244"/>
      <c r="AB1639" s="244"/>
      <c r="AC1639" s="244"/>
      <c r="AD1639" s="244"/>
      <c r="AE1639" s="244"/>
      <c r="AF1639" s="244"/>
      <c r="AG1639" s="244"/>
      <c r="AH1639" s="244"/>
      <c r="AI1639" s="244"/>
      <c r="AJ1639" s="244"/>
      <c r="AK1639" s="244"/>
      <c r="AL1639" s="244"/>
      <c r="AM1639" s="244"/>
      <c r="AN1639" s="244"/>
      <c r="AO1639" s="244"/>
      <c r="AP1639" s="244"/>
      <c r="AQ1639" s="244"/>
      <c r="AR1639" s="244"/>
      <c r="AS1639" s="254"/>
    </row>
    <row r="1640" spans="1:45" s="115" customFormat="1" ht="24" customHeight="1">
      <c r="B1640" s="1817"/>
      <c r="C1640" s="254" t="s">
        <v>14261</v>
      </c>
      <c r="D1640" s="254" t="s">
        <v>25237</v>
      </c>
      <c r="E1640" s="254" t="s">
        <v>14928</v>
      </c>
      <c r="F1640" s="254" t="s">
        <v>14261</v>
      </c>
      <c r="G1640" s="254">
        <v>882</v>
      </c>
      <c r="H1640" s="254"/>
      <c r="I1640" s="254"/>
      <c r="J1640" s="254"/>
      <c r="K1640" s="244"/>
      <c r="L1640" s="254"/>
      <c r="M1640" s="244"/>
      <c r="N1640" s="244"/>
      <c r="O1640" s="244"/>
      <c r="P1640" s="244"/>
      <c r="Q1640" s="244"/>
      <c r="R1640" s="244"/>
      <c r="S1640" s="244"/>
      <c r="T1640" s="300"/>
      <c r="U1640" s="244"/>
      <c r="V1640" s="244"/>
      <c r="W1640" s="244"/>
      <c r="X1640" s="244"/>
      <c r="Y1640" s="244"/>
      <c r="Z1640" s="244"/>
      <c r="AA1640" s="244"/>
      <c r="AB1640" s="244"/>
      <c r="AC1640" s="244"/>
      <c r="AD1640" s="244"/>
      <c r="AE1640" s="244"/>
      <c r="AF1640" s="244"/>
      <c r="AG1640" s="244"/>
      <c r="AH1640" s="244"/>
      <c r="AI1640" s="244"/>
      <c r="AJ1640" s="244"/>
      <c r="AK1640" s="244"/>
      <c r="AL1640" s="244"/>
      <c r="AM1640" s="244"/>
      <c r="AN1640" s="244"/>
      <c r="AO1640" s="244"/>
      <c r="AP1640" s="244"/>
      <c r="AQ1640" s="244"/>
      <c r="AR1640" s="244"/>
      <c r="AS1640" s="254"/>
    </row>
    <row r="1641" spans="1:45" s="115" customFormat="1" ht="24" customHeight="1">
      <c r="B1641" s="1817"/>
      <c r="C1641" s="254" t="s">
        <v>14261</v>
      </c>
      <c r="D1641" s="254" t="s">
        <v>25238</v>
      </c>
      <c r="E1641" s="254" t="s">
        <v>14929</v>
      </c>
      <c r="F1641" s="254" t="s">
        <v>14261</v>
      </c>
      <c r="G1641" s="254">
        <v>367</v>
      </c>
      <c r="H1641" s="254"/>
      <c r="I1641" s="254"/>
      <c r="J1641" s="254"/>
      <c r="K1641" s="244"/>
      <c r="L1641" s="254"/>
      <c r="M1641" s="244"/>
      <c r="N1641" s="244"/>
      <c r="O1641" s="244"/>
      <c r="P1641" s="244"/>
      <c r="Q1641" s="244"/>
      <c r="R1641" s="244"/>
      <c r="S1641" s="244"/>
      <c r="T1641" s="300"/>
      <c r="U1641" s="244"/>
      <c r="V1641" s="244"/>
      <c r="W1641" s="244"/>
      <c r="X1641" s="244"/>
      <c r="Y1641" s="244"/>
      <c r="Z1641" s="244"/>
      <c r="AA1641" s="244"/>
      <c r="AB1641" s="244"/>
      <c r="AC1641" s="244"/>
      <c r="AD1641" s="244"/>
      <c r="AE1641" s="244"/>
      <c r="AF1641" s="244"/>
      <c r="AG1641" s="244"/>
      <c r="AH1641" s="244"/>
      <c r="AI1641" s="244"/>
      <c r="AJ1641" s="244"/>
      <c r="AK1641" s="244"/>
      <c r="AL1641" s="244"/>
      <c r="AM1641" s="244"/>
      <c r="AN1641" s="244"/>
      <c r="AO1641" s="244"/>
      <c r="AP1641" s="244"/>
      <c r="AQ1641" s="244"/>
      <c r="AR1641" s="244"/>
      <c r="AS1641" s="254"/>
    </row>
    <row r="1642" spans="1:45" s="115" customFormat="1" ht="24" customHeight="1">
      <c r="B1642" s="1817"/>
      <c r="C1642" s="254" t="s">
        <v>14261</v>
      </c>
      <c r="D1642" s="254" t="s">
        <v>25239</v>
      </c>
      <c r="E1642" s="254" t="s">
        <v>14930</v>
      </c>
      <c r="F1642" s="254" t="s">
        <v>14261</v>
      </c>
      <c r="G1642" s="254">
        <v>550</v>
      </c>
      <c r="H1642" s="254"/>
      <c r="I1642" s="254"/>
      <c r="J1642" s="254"/>
      <c r="K1642" s="244"/>
      <c r="L1642" s="254"/>
      <c r="M1642" s="244"/>
      <c r="N1642" s="244"/>
      <c r="O1642" s="244"/>
      <c r="P1642" s="244"/>
      <c r="Q1642" s="244"/>
      <c r="R1642" s="244"/>
      <c r="S1642" s="244"/>
      <c r="T1642" s="300"/>
      <c r="U1642" s="244"/>
      <c r="V1642" s="244"/>
      <c r="W1642" s="244"/>
      <c r="X1642" s="244"/>
      <c r="Y1642" s="244"/>
      <c r="Z1642" s="244"/>
      <c r="AA1642" s="244"/>
      <c r="AB1642" s="244"/>
      <c r="AC1642" s="244"/>
      <c r="AD1642" s="244"/>
      <c r="AE1642" s="244"/>
      <c r="AF1642" s="244"/>
      <c r="AG1642" s="244"/>
      <c r="AH1642" s="244"/>
      <c r="AI1642" s="244"/>
      <c r="AJ1642" s="244"/>
      <c r="AK1642" s="244"/>
      <c r="AL1642" s="244"/>
      <c r="AM1642" s="244"/>
      <c r="AN1642" s="244"/>
      <c r="AO1642" s="244"/>
      <c r="AP1642" s="244"/>
      <c r="AQ1642" s="244"/>
      <c r="AR1642" s="244"/>
      <c r="AS1642" s="254"/>
    </row>
    <row r="1643" spans="1:45" s="1836" customFormat="1" ht="24" customHeight="1">
      <c r="A1643" s="115"/>
      <c r="B1643" s="1817"/>
      <c r="C1643" s="254" t="s">
        <v>14261</v>
      </c>
      <c r="D1643" s="254" t="s">
        <v>25240</v>
      </c>
      <c r="E1643" s="254" t="s">
        <v>14931</v>
      </c>
      <c r="F1643" s="254" t="s">
        <v>14261</v>
      </c>
      <c r="G1643" s="254">
        <v>313</v>
      </c>
      <c r="H1643" s="254"/>
      <c r="I1643" s="254"/>
      <c r="J1643" s="254"/>
      <c r="K1643" s="244"/>
      <c r="L1643" s="254"/>
      <c r="M1643" s="244"/>
      <c r="N1643" s="244"/>
      <c r="O1643" s="244"/>
      <c r="P1643" s="244"/>
      <c r="Q1643" s="244"/>
      <c r="R1643" s="244"/>
      <c r="S1643" s="244"/>
      <c r="T1643" s="300"/>
      <c r="U1643" s="244"/>
      <c r="V1643" s="244"/>
      <c r="W1643" s="244"/>
      <c r="X1643" s="244"/>
      <c r="Y1643" s="244"/>
      <c r="Z1643" s="244"/>
      <c r="AA1643" s="244"/>
      <c r="AB1643" s="244"/>
      <c r="AC1643" s="244"/>
      <c r="AD1643" s="244"/>
      <c r="AE1643" s="244"/>
      <c r="AF1643" s="244"/>
      <c r="AG1643" s="244"/>
      <c r="AH1643" s="244"/>
      <c r="AI1643" s="244"/>
      <c r="AJ1643" s="244"/>
      <c r="AK1643" s="244"/>
      <c r="AL1643" s="244"/>
      <c r="AM1643" s="244"/>
      <c r="AN1643" s="244"/>
      <c r="AO1643" s="244"/>
      <c r="AP1643" s="244"/>
      <c r="AQ1643" s="244"/>
      <c r="AR1643" s="244"/>
      <c r="AS1643" s="254"/>
    </row>
    <row r="1644" spans="1:45" s="1836" customFormat="1" ht="24" customHeight="1">
      <c r="A1644" s="115"/>
      <c r="B1644" s="1817"/>
      <c r="C1644" s="254" t="s">
        <v>14261</v>
      </c>
      <c r="D1644" s="254" t="s">
        <v>25241</v>
      </c>
      <c r="E1644" s="254" t="s">
        <v>14932</v>
      </c>
      <c r="F1644" s="254" t="s">
        <v>14261</v>
      </c>
      <c r="G1644" s="254">
        <v>400</v>
      </c>
      <c r="H1644" s="254"/>
      <c r="I1644" s="254"/>
      <c r="J1644" s="254"/>
      <c r="K1644" s="244"/>
      <c r="L1644" s="254"/>
      <c r="M1644" s="244"/>
      <c r="N1644" s="244"/>
      <c r="O1644" s="244"/>
      <c r="P1644" s="244"/>
      <c r="Q1644" s="244"/>
      <c r="R1644" s="244"/>
      <c r="S1644" s="244"/>
      <c r="T1644" s="300" t="s">
        <v>18478</v>
      </c>
      <c r="U1644" s="244"/>
      <c r="V1644" s="244"/>
      <c r="W1644" s="244"/>
      <c r="X1644" s="244"/>
      <c r="Y1644" s="244"/>
      <c r="Z1644" s="244"/>
      <c r="AA1644" s="244"/>
      <c r="AB1644" s="244"/>
      <c r="AC1644" s="244"/>
      <c r="AD1644" s="244"/>
      <c r="AE1644" s="244"/>
      <c r="AF1644" s="244"/>
      <c r="AG1644" s="244"/>
      <c r="AH1644" s="244"/>
      <c r="AI1644" s="244"/>
      <c r="AJ1644" s="244"/>
      <c r="AK1644" s="244"/>
      <c r="AL1644" s="244"/>
      <c r="AM1644" s="244"/>
      <c r="AN1644" s="244"/>
      <c r="AO1644" s="244"/>
      <c r="AP1644" s="244"/>
      <c r="AQ1644" s="244"/>
      <c r="AR1644" s="244"/>
      <c r="AS1644" s="254"/>
    </row>
    <row r="1645" spans="1:45" s="115" customFormat="1" ht="24" customHeight="1">
      <c r="B1645" s="1817"/>
      <c r="C1645" s="254" t="s">
        <v>14261</v>
      </c>
      <c r="D1645" s="254" t="s">
        <v>25242</v>
      </c>
      <c r="E1645" s="254" t="s">
        <v>18477</v>
      </c>
      <c r="F1645" s="254" t="s">
        <v>14261</v>
      </c>
      <c r="G1645" s="254">
        <v>420</v>
      </c>
      <c r="H1645" s="254"/>
      <c r="I1645" s="254"/>
      <c r="J1645" s="254"/>
      <c r="K1645" s="244"/>
      <c r="L1645" s="254"/>
      <c r="M1645" s="244"/>
      <c r="N1645" s="244"/>
      <c r="O1645" s="244"/>
      <c r="P1645" s="244"/>
      <c r="Q1645" s="244"/>
      <c r="R1645" s="244"/>
      <c r="S1645" s="244"/>
      <c r="T1645" s="300">
        <v>2006</v>
      </c>
      <c r="U1645" s="244"/>
      <c r="V1645" s="244"/>
      <c r="W1645" s="244"/>
      <c r="X1645" s="244"/>
      <c r="Y1645" s="244"/>
      <c r="Z1645" s="244"/>
      <c r="AA1645" s="244"/>
      <c r="AB1645" s="244"/>
      <c r="AC1645" s="244"/>
      <c r="AD1645" s="244"/>
      <c r="AE1645" s="244"/>
      <c r="AF1645" s="244"/>
      <c r="AG1645" s="244"/>
      <c r="AH1645" s="244"/>
      <c r="AI1645" s="244"/>
      <c r="AJ1645" s="244"/>
      <c r="AK1645" s="244"/>
      <c r="AL1645" s="244"/>
      <c r="AM1645" s="244"/>
      <c r="AN1645" s="244"/>
      <c r="AO1645" s="244"/>
      <c r="AP1645" s="244"/>
      <c r="AQ1645" s="244"/>
      <c r="AR1645" s="244"/>
      <c r="AS1645" s="254"/>
    </row>
    <row r="1646" spans="1:45" s="115" customFormat="1" ht="24" customHeight="1">
      <c r="B1646" s="1817"/>
      <c r="C1646" s="254" t="s">
        <v>14261</v>
      </c>
      <c r="D1646" s="254" t="s">
        <v>25243</v>
      </c>
      <c r="E1646" s="254" t="s">
        <v>14933</v>
      </c>
      <c r="F1646" s="254" t="s">
        <v>14261</v>
      </c>
      <c r="G1646" s="254">
        <v>600</v>
      </c>
      <c r="H1646" s="254"/>
      <c r="I1646" s="254"/>
      <c r="J1646" s="254"/>
      <c r="K1646" s="244"/>
      <c r="L1646" s="254"/>
      <c r="M1646" s="244"/>
      <c r="N1646" s="244"/>
      <c r="O1646" s="244"/>
      <c r="P1646" s="244"/>
      <c r="Q1646" s="244"/>
      <c r="R1646" s="244"/>
      <c r="S1646" s="244"/>
      <c r="T1646" s="300"/>
      <c r="U1646" s="244"/>
      <c r="V1646" s="244"/>
      <c r="W1646" s="244"/>
      <c r="X1646" s="244"/>
      <c r="Y1646" s="244"/>
      <c r="Z1646" s="244"/>
      <c r="AA1646" s="244"/>
      <c r="AB1646" s="244"/>
      <c r="AC1646" s="244"/>
      <c r="AD1646" s="244"/>
      <c r="AE1646" s="244"/>
      <c r="AF1646" s="244"/>
      <c r="AG1646" s="244"/>
      <c r="AH1646" s="244"/>
      <c r="AI1646" s="244"/>
      <c r="AJ1646" s="244"/>
      <c r="AK1646" s="244"/>
      <c r="AL1646" s="244"/>
      <c r="AM1646" s="244"/>
      <c r="AN1646" s="244"/>
      <c r="AO1646" s="244"/>
      <c r="AP1646" s="244"/>
      <c r="AQ1646" s="244"/>
      <c r="AR1646" s="244"/>
      <c r="AS1646" s="254"/>
    </row>
    <row r="1647" spans="1:45" s="115" customFormat="1" ht="24" customHeight="1">
      <c r="B1647" s="1817"/>
      <c r="C1647" s="254" t="s">
        <v>14261</v>
      </c>
      <c r="D1647" s="254" t="s">
        <v>25244</v>
      </c>
      <c r="E1647" s="254" t="s">
        <v>14934</v>
      </c>
      <c r="F1647" s="254" t="s">
        <v>14261</v>
      </c>
      <c r="G1647" s="254">
        <v>1000</v>
      </c>
      <c r="H1647" s="254"/>
      <c r="I1647" s="254"/>
      <c r="J1647" s="254"/>
      <c r="K1647" s="244"/>
      <c r="L1647" s="254"/>
      <c r="M1647" s="244"/>
      <c r="N1647" s="244"/>
      <c r="O1647" s="244"/>
      <c r="P1647" s="244"/>
      <c r="Q1647" s="244"/>
      <c r="R1647" s="244"/>
      <c r="S1647" s="244"/>
      <c r="T1647" s="300"/>
      <c r="U1647" s="244"/>
      <c r="V1647" s="244"/>
      <c r="W1647" s="244"/>
      <c r="X1647" s="244"/>
      <c r="Y1647" s="244"/>
      <c r="Z1647" s="244"/>
      <c r="AA1647" s="244"/>
      <c r="AB1647" s="244"/>
      <c r="AC1647" s="244"/>
      <c r="AD1647" s="244"/>
      <c r="AE1647" s="244"/>
      <c r="AF1647" s="244"/>
      <c r="AG1647" s="244"/>
      <c r="AH1647" s="244"/>
      <c r="AI1647" s="244"/>
      <c r="AJ1647" s="244"/>
      <c r="AK1647" s="244"/>
      <c r="AL1647" s="244"/>
      <c r="AM1647" s="244"/>
      <c r="AN1647" s="244"/>
      <c r="AO1647" s="244"/>
      <c r="AP1647" s="244"/>
      <c r="AQ1647" s="244"/>
      <c r="AR1647" s="244"/>
      <c r="AS1647" s="254"/>
    </row>
    <row r="1648" spans="1:45" s="115" customFormat="1" ht="24" customHeight="1">
      <c r="B1648" s="1817"/>
      <c r="C1648" s="254" t="s">
        <v>14261</v>
      </c>
      <c r="D1648" s="254" t="s">
        <v>25245</v>
      </c>
      <c r="E1648" s="254" t="s">
        <v>14935</v>
      </c>
      <c r="F1648" s="254" t="s">
        <v>14261</v>
      </c>
      <c r="G1648" s="254">
        <v>620</v>
      </c>
      <c r="H1648" s="254"/>
      <c r="I1648" s="254"/>
      <c r="J1648" s="254"/>
      <c r="K1648" s="244"/>
      <c r="L1648" s="254"/>
      <c r="M1648" s="244"/>
      <c r="N1648" s="244"/>
      <c r="O1648" s="244"/>
      <c r="P1648" s="244"/>
      <c r="Q1648" s="244"/>
      <c r="R1648" s="244"/>
      <c r="S1648" s="244"/>
      <c r="T1648" s="300"/>
      <c r="U1648" s="244"/>
      <c r="V1648" s="244"/>
      <c r="W1648" s="244"/>
      <c r="X1648" s="244"/>
      <c r="Y1648" s="244"/>
      <c r="Z1648" s="244"/>
      <c r="AA1648" s="244"/>
      <c r="AB1648" s="244"/>
      <c r="AC1648" s="244"/>
      <c r="AD1648" s="244"/>
      <c r="AE1648" s="244"/>
      <c r="AF1648" s="244"/>
      <c r="AG1648" s="244"/>
      <c r="AH1648" s="244"/>
      <c r="AI1648" s="244"/>
      <c r="AJ1648" s="244"/>
      <c r="AK1648" s="244"/>
      <c r="AL1648" s="244"/>
      <c r="AM1648" s="244"/>
      <c r="AN1648" s="244"/>
      <c r="AO1648" s="244"/>
      <c r="AP1648" s="244"/>
      <c r="AQ1648" s="244"/>
      <c r="AR1648" s="244"/>
      <c r="AS1648" s="254"/>
    </row>
    <row r="1649" spans="2:45" s="115" customFormat="1" ht="24" customHeight="1">
      <c r="B1649" s="1817"/>
      <c r="C1649" s="254" t="s">
        <v>14261</v>
      </c>
      <c r="D1649" s="254" t="s">
        <v>25246</v>
      </c>
      <c r="E1649" s="254" t="s">
        <v>14936</v>
      </c>
      <c r="F1649" s="254" t="s">
        <v>14261</v>
      </c>
      <c r="G1649" s="254">
        <v>860</v>
      </c>
      <c r="H1649" s="254"/>
      <c r="I1649" s="254"/>
      <c r="J1649" s="254"/>
      <c r="K1649" s="244"/>
      <c r="L1649" s="254"/>
      <c r="M1649" s="244"/>
      <c r="N1649" s="244"/>
      <c r="O1649" s="244"/>
      <c r="P1649" s="244"/>
      <c r="Q1649" s="244"/>
      <c r="R1649" s="244"/>
      <c r="S1649" s="244"/>
      <c r="T1649" s="300">
        <v>2011</v>
      </c>
      <c r="U1649" s="244"/>
      <c r="V1649" s="244"/>
      <c r="W1649" s="244"/>
      <c r="X1649" s="244"/>
      <c r="Y1649" s="244"/>
      <c r="Z1649" s="244"/>
      <c r="AA1649" s="244"/>
      <c r="AB1649" s="244"/>
      <c r="AC1649" s="244"/>
      <c r="AD1649" s="244"/>
      <c r="AE1649" s="244"/>
      <c r="AF1649" s="244"/>
      <c r="AG1649" s="244"/>
      <c r="AH1649" s="244"/>
      <c r="AI1649" s="244"/>
      <c r="AJ1649" s="244"/>
      <c r="AK1649" s="244"/>
      <c r="AL1649" s="244"/>
      <c r="AM1649" s="244"/>
      <c r="AN1649" s="244"/>
      <c r="AO1649" s="244"/>
      <c r="AP1649" s="244"/>
      <c r="AQ1649" s="244"/>
      <c r="AR1649" s="244"/>
      <c r="AS1649" s="254"/>
    </row>
    <row r="1650" spans="2:45" s="115" customFormat="1" ht="24" customHeight="1">
      <c r="B1650" s="1817"/>
      <c r="C1650" s="254" t="s">
        <v>14261</v>
      </c>
      <c r="D1650" s="254" t="s">
        <v>25247</v>
      </c>
      <c r="E1650" s="254" t="s">
        <v>14937</v>
      </c>
      <c r="F1650" s="254" t="s">
        <v>14261</v>
      </c>
      <c r="G1650" s="254">
        <v>2148</v>
      </c>
      <c r="H1650" s="254">
        <v>439</v>
      </c>
      <c r="I1650" s="254">
        <v>971</v>
      </c>
      <c r="J1650" s="254"/>
      <c r="K1650" s="244"/>
      <c r="L1650" s="254"/>
      <c r="M1650" s="244"/>
      <c r="N1650" s="244"/>
      <c r="O1650" s="244"/>
      <c r="P1650" s="244"/>
      <c r="Q1650" s="244"/>
      <c r="R1650" s="244"/>
      <c r="S1650" s="244"/>
      <c r="T1650" s="300">
        <v>2017</v>
      </c>
      <c r="U1650" s="244"/>
      <c r="V1650" s="244"/>
      <c r="W1650" s="244"/>
      <c r="X1650" s="244"/>
      <c r="Y1650" s="244"/>
      <c r="Z1650" s="244"/>
      <c r="AA1650" s="244"/>
      <c r="AB1650" s="244"/>
      <c r="AC1650" s="244"/>
      <c r="AD1650" s="244"/>
      <c r="AE1650" s="244"/>
      <c r="AF1650" s="244"/>
      <c r="AG1650" s="244"/>
      <c r="AH1650" s="244"/>
      <c r="AI1650" s="244"/>
      <c r="AJ1650" s="244"/>
      <c r="AK1650" s="244"/>
      <c r="AL1650" s="244"/>
      <c r="AM1650" s="244"/>
      <c r="AN1650" s="244"/>
      <c r="AO1650" s="244"/>
      <c r="AP1650" s="244"/>
      <c r="AQ1650" s="244"/>
      <c r="AR1650" s="244"/>
      <c r="AS1650" s="254"/>
    </row>
    <row r="1651" spans="2:45" s="115" customFormat="1" ht="24" customHeight="1">
      <c r="B1651" s="1817"/>
      <c r="C1651" s="244" t="s">
        <v>14261</v>
      </c>
      <c r="D1651" s="291" t="s">
        <v>25248</v>
      </c>
      <c r="E1651" s="291" t="s">
        <v>25249</v>
      </c>
      <c r="F1651" s="244" t="s">
        <v>14261</v>
      </c>
      <c r="G1651" s="244">
        <v>1553</v>
      </c>
      <c r="H1651" s="244"/>
      <c r="I1651" s="244">
        <v>341</v>
      </c>
      <c r="J1651" s="254"/>
      <c r="K1651" s="244"/>
      <c r="L1651" s="244"/>
      <c r="M1651" s="244"/>
      <c r="N1651" s="244"/>
      <c r="O1651" s="244"/>
      <c r="P1651" s="244"/>
      <c r="Q1651" s="244"/>
      <c r="R1651" s="244"/>
      <c r="S1651" s="244"/>
      <c r="T1651" s="300">
        <v>2024</v>
      </c>
      <c r="U1651" s="244"/>
      <c r="V1651" s="244"/>
      <c r="W1651" s="244"/>
      <c r="X1651" s="244"/>
      <c r="Y1651" s="244"/>
      <c r="Z1651" s="244">
        <v>150</v>
      </c>
      <c r="AA1651" s="244"/>
      <c r="AB1651" s="244"/>
      <c r="AC1651" s="244"/>
      <c r="AD1651" s="244"/>
      <c r="AE1651" s="244"/>
      <c r="AF1651" s="244"/>
      <c r="AG1651" s="244"/>
      <c r="AH1651" s="244"/>
      <c r="AI1651" s="244"/>
      <c r="AJ1651" s="244"/>
      <c r="AK1651" s="244"/>
      <c r="AL1651" s="244"/>
      <c r="AM1651" s="244"/>
      <c r="AN1651" s="244"/>
      <c r="AO1651" s="244"/>
      <c r="AP1651" s="244"/>
      <c r="AQ1651" s="244"/>
      <c r="AR1651" s="244"/>
      <c r="AS1651" s="244"/>
    </row>
    <row r="1652" spans="2:45" s="115" customFormat="1" ht="24" customHeight="1">
      <c r="B1652" s="1817"/>
      <c r="C1652" s="254" t="s">
        <v>14265</v>
      </c>
      <c r="D1652" s="254" t="s">
        <v>25014</v>
      </c>
      <c r="E1652" s="254" t="s">
        <v>14938</v>
      </c>
      <c r="F1652" s="254" t="s">
        <v>14265</v>
      </c>
      <c r="G1652" s="254">
        <v>650</v>
      </c>
      <c r="H1652" s="254"/>
      <c r="I1652" s="254"/>
      <c r="J1652" s="254"/>
      <c r="K1652" s="380"/>
      <c r="L1652" s="241"/>
      <c r="M1652" s="380"/>
      <c r="N1652" s="380"/>
      <c r="O1652" s="380"/>
      <c r="P1652" s="380"/>
      <c r="Q1652" s="380"/>
      <c r="R1652" s="244"/>
      <c r="S1652" s="380"/>
      <c r="T1652" s="300">
        <v>2009</v>
      </c>
      <c r="U1652" s="244"/>
      <c r="V1652" s="244"/>
      <c r="W1652" s="244"/>
      <c r="X1652" s="244"/>
      <c r="Y1652" s="244"/>
      <c r="Z1652" s="380"/>
      <c r="AA1652" s="244"/>
      <c r="AB1652" s="244"/>
      <c r="AC1652" s="244"/>
      <c r="AD1652" s="244"/>
      <c r="AE1652" s="244"/>
      <c r="AF1652" s="244"/>
      <c r="AG1652" s="244"/>
      <c r="AH1652" s="244"/>
      <c r="AI1652" s="244"/>
      <c r="AJ1652" s="244"/>
      <c r="AK1652" s="244"/>
      <c r="AL1652" s="244"/>
      <c r="AM1652" s="244"/>
      <c r="AN1652" s="244"/>
      <c r="AO1652" s="244"/>
      <c r="AP1652" s="244"/>
      <c r="AQ1652" s="244"/>
      <c r="AR1652" s="244"/>
      <c r="AS1652" s="241"/>
    </row>
    <row r="1653" spans="2:45" s="115" customFormat="1" ht="24" customHeight="1">
      <c r="B1653" s="1817"/>
      <c r="C1653" s="244" t="s">
        <v>14265</v>
      </c>
      <c r="D1653" s="254" t="s">
        <v>25015</v>
      </c>
      <c r="E1653" s="260" t="s">
        <v>14939</v>
      </c>
      <c r="F1653" s="228" t="s">
        <v>14265</v>
      </c>
      <c r="G1653" s="228">
        <v>1100</v>
      </c>
      <c r="H1653" s="228"/>
      <c r="I1653" s="228"/>
      <c r="J1653" s="228"/>
      <c r="K1653" s="380"/>
      <c r="L1653" s="241"/>
      <c r="M1653" s="380"/>
      <c r="N1653" s="380"/>
      <c r="O1653" s="380"/>
      <c r="P1653" s="380"/>
      <c r="Q1653" s="380"/>
      <c r="R1653" s="244"/>
      <c r="S1653" s="380"/>
      <c r="T1653" s="300">
        <v>2017</v>
      </c>
      <c r="U1653" s="244"/>
      <c r="V1653" s="244"/>
      <c r="W1653" s="244"/>
      <c r="X1653" s="244"/>
      <c r="Y1653" s="244"/>
      <c r="Z1653" s="380"/>
      <c r="AA1653" s="244"/>
      <c r="AB1653" s="244"/>
      <c r="AC1653" s="244"/>
      <c r="AD1653" s="244"/>
      <c r="AE1653" s="244"/>
      <c r="AF1653" s="244"/>
      <c r="AG1653" s="244"/>
      <c r="AH1653" s="244"/>
      <c r="AI1653" s="244"/>
      <c r="AJ1653" s="244"/>
      <c r="AK1653" s="244"/>
      <c r="AL1653" s="244"/>
      <c r="AM1653" s="244"/>
      <c r="AN1653" s="244"/>
      <c r="AO1653" s="244"/>
      <c r="AP1653" s="244"/>
      <c r="AQ1653" s="244"/>
      <c r="AR1653" s="244"/>
      <c r="AS1653" s="241"/>
    </row>
    <row r="1654" spans="2:45" s="115" customFormat="1" ht="24" customHeight="1">
      <c r="B1654" s="1817"/>
      <c r="C1654" s="244" t="s">
        <v>14265</v>
      </c>
      <c r="D1654" s="254" t="s">
        <v>14940</v>
      </c>
      <c r="E1654" s="260" t="s">
        <v>14941</v>
      </c>
      <c r="F1654" s="228" t="s">
        <v>14265</v>
      </c>
      <c r="G1654" s="228">
        <v>1300</v>
      </c>
      <c r="H1654" s="228"/>
      <c r="I1654" s="228"/>
      <c r="J1654" s="228"/>
      <c r="K1654" s="380"/>
      <c r="L1654" s="241"/>
      <c r="M1654" s="380"/>
      <c r="N1654" s="380"/>
      <c r="O1654" s="380"/>
      <c r="P1654" s="380"/>
      <c r="Q1654" s="380"/>
      <c r="R1654" s="244"/>
      <c r="S1654" s="380"/>
      <c r="T1654" s="300">
        <v>2017</v>
      </c>
      <c r="U1654" s="244"/>
      <c r="V1654" s="244"/>
      <c r="W1654" s="244"/>
      <c r="X1654" s="244"/>
      <c r="Y1654" s="244"/>
      <c r="Z1654" s="380"/>
      <c r="AA1654" s="244"/>
      <c r="AB1654" s="244"/>
      <c r="AC1654" s="244"/>
      <c r="AD1654" s="244"/>
      <c r="AE1654" s="244"/>
      <c r="AF1654" s="244"/>
      <c r="AG1654" s="244"/>
      <c r="AH1654" s="244"/>
      <c r="AI1654" s="244"/>
      <c r="AJ1654" s="244"/>
      <c r="AK1654" s="244"/>
      <c r="AL1654" s="244"/>
      <c r="AM1654" s="244"/>
      <c r="AN1654" s="244"/>
      <c r="AO1654" s="244"/>
      <c r="AP1654" s="244"/>
      <c r="AQ1654" s="244"/>
      <c r="AR1654" s="244"/>
      <c r="AS1654" s="241"/>
    </row>
    <row r="1655" spans="2:45" s="115" customFormat="1" ht="24" customHeight="1">
      <c r="B1655" s="1817"/>
      <c r="C1655" s="244" t="s">
        <v>14265</v>
      </c>
      <c r="D1655" s="254" t="s">
        <v>14942</v>
      </c>
      <c r="E1655" s="260" t="s">
        <v>14943</v>
      </c>
      <c r="F1655" s="228" t="s">
        <v>14265</v>
      </c>
      <c r="G1655" s="228">
        <v>1200</v>
      </c>
      <c r="H1655" s="228"/>
      <c r="I1655" s="228"/>
      <c r="J1655" s="228"/>
      <c r="K1655" s="380"/>
      <c r="L1655" s="241"/>
      <c r="M1655" s="380"/>
      <c r="N1655" s="380"/>
      <c r="O1655" s="380"/>
      <c r="P1655" s="380"/>
      <c r="Q1655" s="380"/>
      <c r="R1655" s="244"/>
      <c r="S1655" s="380"/>
      <c r="T1655" s="300">
        <v>2017</v>
      </c>
      <c r="U1655" s="244"/>
      <c r="V1655" s="244"/>
      <c r="W1655" s="244"/>
      <c r="X1655" s="244"/>
      <c r="Y1655" s="244"/>
      <c r="Z1655" s="380"/>
      <c r="AA1655" s="244"/>
      <c r="AB1655" s="244"/>
      <c r="AC1655" s="244"/>
      <c r="AD1655" s="244"/>
      <c r="AE1655" s="244"/>
      <c r="AF1655" s="244"/>
      <c r="AG1655" s="244"/>
      <c r="AH1655" s="244"/>
      <c r="AI1655" s="244"/>
      <c r="AJ1655" s="244"/>
      <c r="AK1655" s="244"/>
      <c r="AL1655" s="244"/>
      <c r="AM1655" s="244"/>
      <c r="AN1655" s="244"/>
      <c r="AO1655" s="244"/>
      <c r="AP1655" s="244"/>
      <c r="AQ1655" s="244"/>
      <c r="AR1655" s="244"/>
      <c r="AS1655" s="241"/>
    </row>
    <row r="1656" spans="2:45" s="115" customFormat="1" ht="24" customHeight="1">
      <c r="B1656" s="1817"/>
      <c r="C1656" s="244" t="s">
        <v>14265</v>
      </c>
      <c r="D1656" s="254" t="s">
        <v>25250</v>
      </c>
      <c r="E1656" s="260" t="s">
        <v>14944</v>
      </c>
      <c r="F1656" s="228" t="s">
        <v>14265</v>
      </c>
      <c r="G1656" s="228">
        <v>970</v>
      </c>
      <c r="H1656" s="228"/>
      <c r="I1656" s="228"/>
      <c r="J1656" s="228"/>
      <c r="K1656" s="380"/>
      <c r="L1656" s="241"/>
      <c r="M1656" s="380"/>
      <c r="N1656" s="380"/>
      <c r="O1656" s="380"/>
      <c r="P1656" s="380"/>
      <c r="Q1656" s="380"/>
      <c r="R1656" s="244"/>
      <c r="S1656" s="380"/>
      <c r="T1656" s="300">
        <v>2016</v>
      </c>
      <c r="U1656" s="244"/>
      <c r="V1656" s="244"/>
      <c r="W1656" s="244"/>
      <c r="X1656" s="244"/>
      <c r="Y1656" s="244"/>
      <c r="Z1656" s="380"/>
      <c r="AA1656" s="244"/>
      <c r="AB1656" s="244"/>
      <c r="AC1656" s="244"/>
      <c r="AD1656" s="244"/>
      <c r="AE1656" s="244"/>
      <c r="AF1656" s="244"/>
      <c r="AG1656" s="244"/>
      <c r="AH1656" s="244"/>
      <c r="AI1656" s="244"/>
      <c r="AJ1656" s="244"/>
      <c r="AK1656" s="244"/>
      <c r="AL1656" s="244"/>
      <c r="AM1656" s="244"/>
      <c r="AN1656" s="244"/>
      <c r="AO1656" s="244"/>
      <c r="AP1656" s="244"/>
      <c r="AQ1656" s="244"/>
      <c r="AR1656" s="244"/>
      <c r="AS1656" s="241"/>
    </row>
    <row r="1657" spans="2:45" s="115" customFormat="1" ht="24" customHeight="1">
      <c r="B1657" s="1817"/>
      <c r="C1657" s="244" t="s">
        <v>14265</v>
      </c>
      <c r="D1657" s="254" t="s">
        <v>14945</v>
      </c>
      <c r="E1657" s="244" t="s">
        <v>14946</v>
      </c>
      <c r="F1657" s="244" t="s">
        <v>14265</v>
      </c>
      <c r="G1657" s="244">
        <v>300</v>
      </c>
      <c r="H1657" s="244"/>
      <c r="I1657" s="244"/>
      <c r="J1657" s="244"/>
      <c r="K1657" s="244"/>
      <c r="L1657" s="254"/>
      <c r="M1657" s="244"/>
      <c r="N1657" s="244"/>
      <c r="O1657" s="244"/>
      <c r="P1657" s="244"/>
      <c r="Q1657" s="244"/>
      <c r="R1657" s="244"/>
      <c r="S1657" s="244"/>
      <c r="T1657" s="300">
        <v>2014</v>
      </c>
      <c r="U1657" s="244"/>
      <c r="V1657" s="244"/>
      <c r="W1657" s="244"/>
      <c r="X1657" s="244"/>
      <c r="Y1657" s="244"/>
      <c r="Z1657" s="244"/>
      <c r="AA1657" s="244"/>
      <c r="AB1657" s="244"/>
      <c r="AC1657" s="244"/>
      <c r="AD1657" s="244"/>
      <c r="AE1657" s="244"/>
      <c r="AF1657" s="244"/>
      <c r="AG1657" s="244"/>
      <c r="AH1657" s="244"/>
      <c r="AI1657" s="244"/>
      <c r="AJ1657" s="244"/>
      <c r="AK1657" s="244"/>
      <c r="AL1657" s="244"/>
      <c r="AM1657" s="244"/>
      <c r="AN1657" s="244"/>
      <c r="AO1657" s="244"/>
      <c r="AP1657" s="244"/>
      <c r="AQ1657" s="244"/>
      <c r="AR1657" s="244"/>
      <c r="AS1657" s="254"/>
    </row>
    <row r="1658" spans="2:45" s="115" customFormat="1" ht="24" customHeight="1">
      <c r="B1658" s="1817"/>
      <c r="C1658" s="254" t="s">
        <v>14265</v>
      </c>
      <c r="D1658" s="254" t="s">
        <v>25251</v>
      </c>
      <c r="E1658" s="254" t="s">
        <v>14949</v>
      </c>
      <c r="F1658" s="254" t="s">
        <v>14265</v>
      </c>
      <c r="G1658" s="254">
        <v>1800</v>
      </c>
      <c r="H1658" s="254"/>
      <c r="I1658" s="254"/>
      <c r="J1658" s="254"/>
      <c r="K1658" s="244"/>
      <c r="L1658" s="254"/>
      <c r="M1658" s="244"/>
      <c r="N1658" s="244"/>
      <c r="O1658" s="244"/>
      <c r="P1658" s="244"/>
      <c r="Q1658" s="244"/>
      <c r="R1658" s="244"/>
      <c r="S1658" s="244"/>
      <c r="T1658" s="300">
        <v>2014</v>
      </c>
      <c r="U1658" s="244"/>
      <c r="V1658" s="244"/>
      <c r="W1658" s="244"/>
      <c r="X1658" s="244"/>
      <c r="Y1658" s="244"/>
      <c r="Z1658" s="244"/>
      <c r="AA1658" s="244"/>
      <c r="AB1658" s="244"/>
      <c r="AC1658" s="244"/>
      <c r="AD1658" s="244"/>
      <c r="AE1658" s="244"/>
      <c r="AF1658" s="244"/>
      <c r="AG1658" s="244"/>
      <c r="AH1658" s="244"/>
      <c r="AI1658" s="244"/>
      <c r="AJ1658" s="244"/>
      <c r="AK1658" s="244"/>
      <c r="AL1658" s="244"/>
      <c r="AM1658" s="244"/>
      <c r="AN1658" s="244"/>
      <c r="AO1658" s="244"/>
      <c r="AP1658" s="244"/>
      <c r="AQ1658" s="244"/>
      <c r="AR1658" s="244"/>
      <c r="AS1658" s="254"/>
    </row>
    <row r="1659" spans="2:45" s="115" customFormat="1" ht="24" customHeight="1">
      <c r="B1659" s="1817"/>
      <c r="C1659" s="254" t="s">
        <v>14265</v>
      </c>
      <c r="D1659" s="254" t="s">
        <v>14950</v>
      </c>
      <c r="E1659" s="244" t="s">
        <v>14951</v>
      </c>
      <c r="F1659" s="254" t="s">
        <v>14265</v>
      </c>
      <c r="G1659" s="244">
        <v>450</v>
      </c>
      <c r="H1659" s="244"/>
      <c r="I1659" s="244"/>
      <c r="J1659" s="254"/>
      <c r="K1659" s="244"/>
      <c r="L1659" s="244"/>
      <c r="M1659" s="244"/>
      <c r="N1659" s="244"/>
      <c r="O1659" s="244"/>
      <c r="P1659" s="244"/>
      <c r="Q1659" s="244"/>
      <c r="R1659" s="244"/>
      <c r="S1659" s="244"/>
      <c r="T1659" s="300">
        <v>2020</v>
      </c>
      <c r="U1659" s="244"/>
      <c r="V1659" s="244"/>
      <c r="W1659" s="244"/>
      <c r="X1659" s="244"/>
      <c r="Y1659" s="244"/>
      <c r="Z1659" s="244"/>
      <c r="AA1659" s="244"/>
      <c r="AB1659" s="244"/>
      <c r="AC1659" s="244"/>
      <c r="AD1659" s="244"/>
      <c r="AE1659" s="244"/>
      <c r="AF1659" s="244"/>
      <c r="AG1659" s="244"/>
      <c r="AH1659" s="244"/>
      <c r="AI1659" s="244"/>
      <c r="AJ1659" s="244"/>
      <c r="AK1659" s="244"/>
      <c r="AL1659" s="244"/>
      <c r="AM1659" s="244"/>
      <c r="AN1659" s="244"/>
      <c r="AO1659" s="244"/>
      <c r="AP1659" s="244"/>
      <c r="AQ1659" s="244"/>
      <c r="AR1659" s="244"/>
      <c r="AS1659" s="244"/>
    </row>
    <row r="1660" spans="2:45" s="115" customFormat="1" ht="24" customHeight="1">
      <c r="B1660" s="1817"/>
      <c r="C1660" s="254" t="s">
        <v>14265</v>
      </c>
      <c r="D1660" s="254" t="s">
        <v>25252</v>
      </c>
      <c r="E1660" s="244" t="s">
        <v>14952</v>
      </c>
      <c r="F1660" s="254" t="s">
        <v>14265</v>
      </c>
      <c r="G1660" s="244">
        <v>850</v>
      </c>
      <c r="H1660" s="244"/>
      <c r="I1660" s="244"/>
      <c r="J1660" s="244"/>
      <c r="K1660" s="244"/>
      <c r="L1660" s="244"/>
      <c r="M1660" s="244"/>
      <c r="N1660" s="244"/>
      <c r="O1660" s="244"/>
      <c r="P1660" s="244"/>
      <c r="Q1660" s="244"/>
      <c r="R1660" s="244"/>
      <c r="S1660" s="244"/>
      <c r="T1660" s="300">
        <v>2012</v>
      </c>
      <c r="U1660" s="244"/>
      <c r="V1660" s="244"/>
      <c r="W1660" s="244"/>
      <c r="X1660" s="244"/>
      <c r="Y1660" s="244"/>
      <c r="Z1660" s="244"/>
      <c r="AA1660" s="244"/>
      <c r="AB1660" s="244"/>
      <c r="AC1660" s="244"/>
      <c r="AD1660" s="244"/>
      <c r="AE1660" s="244"/>
      <c r="AF1660" s="244"/>
      <c r="AG1660" s="244"/>
      <c r="AH1660" s="244"/>
      <c r="AI1660" s="244"/>
      <c r="AJ1660" s="244"/>
      <c r="AK1660" s="244"/>
      <c r="AL1660" s="244"/>
      <c r="AM1660" s="244"/>
      <c r="AN1660" s="244"/>
      <c r="AO1660" s="244"/>
      <c r="AP1660" s="244"/>
      <c r="AQ1660" s="244"/>
      <c r="AR1660" s="244"/>
      <c r="AS1660" s="244"/>
    </row>
    <row r="1661" spans="2:45" s="115" customFormat="1" ht="24" customHeight="1">
      <c r="B1661" s="1817"/>
      <c r="C1661" s="254" t="s">
        <v>14265</v>
      </c>
      <c r="D1661" s="254" t="s">
        <v>25253</v>
      </c>
      <c r="E1661" s="244" t="s">
        <v>14953</v>
      </c>
      <c r="F1661" s="254" t="s">
        <v>14265</v>
      </c>
      <c r="G1661" s="244">
        <v>400</v>
      </c>
      <c r="H1661" s="244"/>
      <c r="I1661" s="244"/>
      <c r="J1661" s="254"/>
      <c r="K1661" s="244"/>
      <c r="L1661" s="244"/>
      <c r="M1661" s="244"/>
      <c r="N1661" s="244"/>
      <c r="O1661" s="244"/>
      <c r="P1661" s="244"/>
      <c r="Q1661" s="244"/>
      <c r="R1661" s="244"/>
      <c r="S1661" s="244"/>
      <c r="T1661" s="300">
        <v>2012</v>
      </c>
      <c r="U1661" s="244"/>
      <c r="V1661" s="244"/>
      <c r="W1661" s="244"/>
      <c r="X1661" s="244"/>
      <c r="Y1661" s="244"/>
      <c r="Z1661" s="244"/>
      <c r="AA1661" s="244"/>
      <c r="AB1661" s="244"/>
      <c r="AC1661" s="244"/>
      <c r="AD1661" s="244"/>
      <c r="AE1661" s="244"/>
      <c r="AF1661" s="244"/>
      <c r="AG1661" s="244"/>
      <c r="AH1661" s="244"/>
      <c r="AI1661" s="244"/>
      <c r="AJ1661" s="244"/>
      <c r="AK1661" s="244"/>
      <c r="AL1661" s="244"/>
      <c r="AM1661" s="244"/>
      <c r="AN1661" s="244"/>
      <c r="AO1661" s="244"/>
      <c r="AP1661" s="244"/>
      <c r="AQ1661" s="244"/>
      <c r="AR1661" s="244"/>
      <c r="AS1661" s="244"/>
    </row>
    <row r="1662" spans="2:45" s="115" customFormat="1" ht="24" customHeight="1">
      <c r="B1662" s="1817"/>
      <c r="C1662" s="254" t="s">
        <v>14265</v>
      </c>
      <c r="D1662" s="254" t="s">
        <v>24736</v>
      </c>
      <c r="E1662" s="244" t="s">
        <v>14954</v>
      </c>
      <c r="F1662" s="254" t="s">
        <v>14265</v>
      </c>
      <c r="G1662" s="244">
        <v>1000</v>
      </c>
      <c r="H1662" s="244"/>
      <c r="I1662" s="244"/>
      <c r="J1662" s="244"/>
      <c r="K1662" s="244"/>
      <c r="L1662" s="244"/>
      <c r="M1662" s="244"/>
      <c r="N1662" s="244"/>
      <c r="O1662" s="244"/>
      <c r="P1662" s="244"/>
      <c r="Q1662" s="244"/>
      <c r="R1662" s="244"/>
      <c r="S1662" s="244"/>
      <c r="T1662" s="300">
        <v>2007</v>
      </c>
      <c r="U1662" s="244"/>
      <c r="V1662" s="244"/>
      <c r="W1662" s="244"/>
      <c r="X1662" s="244"/>
      <c r="Y1662" s="244"/>
      <c r="Z1662" s="244"/>
      <c r="AA1662" s="244"/>
      <c r="AB1662" s="244"/>
      <c r="AC1662" s="244"/>
      <c r="AD1662" s="244"/>
      <c r="AE1662" s="244"/>
      <c r="AF1662" s="244"/>
      <c r="AG1662" s="244"/>
      <c r="AH1662" s="244"/>
      <c r="AI1662" s="244"/>
      <c r="AJ1662" s="244"/>
      <c r="AK1662" s="244"/>
      <c r="AL1662" s="244"/>
      <c r="AM1662" s="244"/>
      <c r="AN1662" s="244"/>
      <c r="AO1662" s="244"/>
      <c r="AP1662" s="244"/>
      <c r="AQ1662" s="244"/>
      <c r="AR1662" s="244"/>
      <c r="AS1662" s="244"/>
    </row>
    <row r="1663" spans="2:45" s="115" customFormat="1" ht="24" customHeight="1">
      <c r="B1663" s="1817"/>
      <c r="C1663" s="254" t="s">
        <v>14265</v>
      </c>
      <c r="D1663" s="254" t="s">
        <v>25254</v>
      </c>
      <c r="E1663" s="244" t="s">
        <v>14955</v>
      </c>
      <c r="F1663" s="254" t="s">
        <v>14265</v>
      </c>
      <c r="G1663" s="244">
        <v>1500</v>
      </c>
      <c r="H1663" s="244"/>
      <c r="I1663" s="244"/>
      <c r="J1663" s="254"/>
      <c r="K1663" s="244"/>
      <c r="L1663" s="244"/>
      <c r="M1663" s="244"/>
      <c r="N1663" s="244"/>
      <c r="O1663" s="244"/>
      <c r="P1663" s="244"/>
      <c r="Q1663" s="244"/>
      <c r="R1663" s="244"/>
      <c r="S1663" s="244"/>
      <c r="T1663" s="300">
        <v>2007</v>
      </c>
      <c r="U1663" s="244"/>
      <c r="V1663" s="244"/>
      <c r="W1663" s="244"/>
      <c r="X1663" s="244"/>
      <c r="Y1663" s="244"/>
      <c r="Z1663" s="244"/>
      <c r="AA1663" s="244"/>
      <c r="AB1663" s="244"/>
      <c r="AC1663" s="244"/>
      <c r="AD1663" s="244"/>
      <c r="AE1663" s="244"/>
      <c r="AF1663" s="244"/>
      <c r="AG1663" s="244"/>
      <c r="AH1663" s="244"/>
      <c r="AI1663" s="244"/>
      <c r="AJ1663" s="244"/>
      <c r="AK1663" s="244"/>
      <c r="AL1663" s="244"/>
      <c r="AM1663" s="244"/>
      <c r="AN1663" s="244"/>
      <c r="AO1663" s="244"/>
      <c r="AP1663" s="244"/>
      <c r="AQ1663" s="244"/>
      <c r="AR1663" s="244"/>
      <c r="AS1663" s="244"/>
    </row>
    <row r="1664" spans="2:45" s="115" customFormat="1" ht="24" customHeight="1">
      <c r="B1664" s="1817"/>
      <c r="C1664" s="254" t="s">
        <v>14265</v>
      </c>
      <c r="D1664" s="254" t="s">
        <v>14956</v>
      </c>
      <c r="E1664" s="244" t="s">
        <v>14957</v>
      </c>
      <c r="F1664" s="254" t="s">
        <v>14265</v>
      </c>
      <c r="G1664" s="244">
        <v>1300</v>
      </c>
      <c r="H1664" s="244"/>
      <c r="I1664" s="244"/>
      <c r="J1664" s="254"/>
      <c r="K1664" s="244"/>
      <c r="L1664" s="244"/>
      <c r="M1664" s="244"/>
      <c r="N1664" s="244"/>
      <c r="O1664" s="244"/>
      <c r="P1664" s="244"/>
      <c r="Q1664" s="244"/>
      <c r="R1664" s="244"/>
      <c r="S1664" s="244"/>
      <c r="T1664" s="300">
        <v>2007</v>
      </c>
      <c r="U1664" s="244"/>
      <c r="V1664" s="244"/>
      <c r="W1664" s="244"/>
      <c r="X1664" s="244"/>
      <c r="Y1664" s="244"/>
      <c r="Z1664" s="244"/>
      <c r="AA1664" s="244"/>
      <c r="AB1664" s="244"/>
      <c r="AC1664" s="244"/>
      <c r="AD1664" s="244"/>
      <c r="AE1664" s="244"/>
      <c r="AF1664" s="244"/>
      <c r="AG1664" s="244"/>
      <c r="AH1664" s="244"/>
      <c r="AI1664" s="244"/>
      <c r="AJ1664" s="244"/>
      <c r="AK1664" s="244"/>
      <c r="AL1664" s="244"/>
      <c r="AM1664" s="244"/>
      <c r="AN1664" s="244"/>
      <c r="AO1664" s="244"/>
      <c r="AP1664" s="244"/>
      <c r="AQ1664" s="244"/>
      <c r="AR1664" s="244"/>
      <c r="AS1664" s="244"/>
    </row>
    <row r="1665" spans="1:45 16384:16384" s="115" customFormat="1" ht="24" customHeight="1">
      <c r="B1665" s="1817"/>
      <c r="C1665" s="254" t="s">
        <v>14265</v>
      </c>
      <c r="D1665" s="382" t="s">
        <v>24891</v>
      </c>
      <c r="E1665" s="254" t="s">
        <v>14958</v>
      </c>
      <c r="F1665" s="254" t="s">
        <v>14265</v>
      </c>
      <c r="G1665" s="254">
        <v>7944</v>
      </c>
      <c r="H1665" s="254">
        <v>380</v>
      </c>
      <c r="I1665" s="254">
        <v>380</v>
      </c>
      <c r="J1665" s="254"/>
      <c r="K1665" s="244"/>
      <c r="L1665" s="254"/>
      <c r="M1665" s="244"/>
      <c r="N1665" s="244"/>
      <c r="O1665" s="244"/>
      <c r="P1665" s="244"/>
      <c r="Q1665" s="244"/>
      <c r="R1665" s="380"/>
      <c r="S1665" s="244"/>
      <c r="T1665" s="300">
        <v>2022</v>
      </c>
      <c r="U1665" s="380"/>
      <c r="V1665" s="380"/>
      <c r="W1665" s="380"/>
      <c r="X1665" s="380"/>
      <c r="Y1665" s="380"/>
      <c r="Z1665" s="244"/>
      <c r="AA1665" s="380"/>
      <c r="AB1665" s="380"/>
      <c r="AC1665" s="380"/>
      <c r="AD1665" s="380"/>
      <c r="AE1665" s="380"/>
      <c r="AF1665" s="380"/>
      <c r="AG1665" s="380"/>
      <c r="AH1665" s="380"/>
      <c r="AI1665" s="380"/>
      <c r="AJ1665" s="380"/>
      <c r="AK1665" s="380"/>
      <c r="AL1665" s="380"/>
      <c r="AM1665" s="380"/>
      <c r="AN1665" s="380"/>
      <c r="AO1665" s="380"/>
      <c r="AP1665" s="380"/>
      <c r="AQ1665" s="380"/>
      <c r="AR1665" s="380"/>
      <c r="AS1665" s="254"/>
    </row>
    <row r="1666" spans="1:45 16384:16384" s="115" customFormat="1" ht="24" customHeight="1">
      <c r="B1666" s="1817"/>
      <c r="C1666" s="254" t="s">
        <v>14265</v>
      </c>
      <c r="D1666" s="254" t="s">
        <v>25014</v>
      </c>
      <c r="E1666" s="254" t="s">
        <v>17239</v>
      </c>
      <c r="F1666" s="254" t="s">
        <v>14265</v>
      </c>
      <c r="G1666" s="254">
        <v>11060</v>
      </c>
      <c r="H1666" s="254"/>
      <c r="I1666" s="254"/>
      <c r="J1666" s="254"/>
      <c r="K1666" s="244"/>
      <c r="L1666" s="254"/>
      <c r="M1666" s="244"/>
      <c r="N1666" s="244"/>
      <c r="O1666" s="244"/>
      <c r="P1666" s="244"/>
      <c r="Q1666" s="244"/>
      <c r="R1666" s="244"/>
      <c r="S1666" s="244"/>
      <c r="T1666" s="300">
        <v>2009</v>
      </c>
      <c r="U1666" s="244"/>
      <c r="V1666" s="244"/>
      <c r="W1666" s="244"/>
      <c r="X1666" s="244"/>
      <c r="Y1666" s="244"/>
      <c r="Z1666" s="244"/>
      <c r="AA1666" s="244"/>
      <c r="AB1666" s="244"/>
      <c r="AC1666" s="244"/>
      <c r="AD1666" s="244"/>
      <c r="AE1666" s="244"/>
      <c r="AF1666" s="244"/>
      <c r="AG1666" s="244"/>
      <c r="AH1666" s="244"/>
      <c r="AI1666" s="244"/>
      <c r="AJ1666" s="244"/>
      <c r="AK1666" s="244"/>
      <c r="AL1666" s="244"/>
      <c r="AM1666" s="244"/>
      <c r="AN1666" s="244"/>
      <c r="AO1666" s="244"/>
      <c r="AP1666" s="244"/>
      <c r="AQ1666" s="244"/>
      <c r="AR1666" s="244"/>
      <c r="AS1666" s="254"/>
    </row>
    <row r="1667" spans="1:45 16384:16384" s="115" customFormat="1" ht="24" customHeight="1">
      <c r="B1667" s="1817"/>
      <c r="C1667" s="254" t="s">
        <v>14265</v>
      </c>
      <c r="D1667" s="254" t="s">
        <v>25015</v>
      </c>
      <c r="E1667" s="254" t="s">
        <v>17240</v>
      </c>
      <c r="F1667" s="254" t="s">
        <v>14265</v>
      </c>
      <c r="G1667" s="254">
        <v>1794</v>
      </c>
      <c r="H1667" s="254"/>
      <c r="I1667" s="254"/>
      <c r="J1667" s="254"/>
      <c r="K1667" s="244"/>
      <c r="L1667" s="254"/>
      <c r="M1667" s="244"/>
      <c r="N1667" s="244"/>
      <c r="O1667" s="244"/>
      <c r="P1667" s="244"/>
      <c r="Q1667" s="244"/>
      <c r="R1667" s="244"/>
      <c r="S1667" s="244"/>
      <c r="T1667" s="300">
        <v>2017</v>
      </c>
      <c r="U1667" s="244"/>
      <c r="V1667" s="244"/>
      <c r="W1667" s="244"/>
      <c r="X1667" s="244"/>
      <c r="Y1667" s="244"/>
      <c r="Z1667" s="244"/>
      <c r="AA1667" s="244"/>
      <c r="AB1667" s="244"/>
      <c r="AC1667" s="244"/>
      <c r="AD1667" s="244"/>
      <c r="AE1667" s="244"/>
      <c r="AF1667" s="244"/>
      <c r="AG1667" s="244"/>
      <c r="AH1667" s="244"/>
      <c r="AI1667" s="244"/>
      <c r="AJ1667" s="244"/>
      <c r="AK1667" s="244"/>
      <c r="AL1667" s="244"/>
      <c r="AM1667" s="244"/>
      <c r="AN1667" s="244"/>
      <c r="AO1667" s="244"/>
      <c r="AP1667" s="244"/>
      <c r="AQ1667" s="244"/>
      <c r="AR1667" s="244"/>
      <c r="AS1667" s="254"/>
    </row>
    <row r="1668" spans="1:45 16384:16384" s="115" customFormat="1" ht="24" customHeight="1">
      <c r="A1668" s="1836"/>
      <c r="B1668" s="1817"/>
      <c r="C1668" s="244" t="s">
        <v>13345</v>
      </c>
      <c r="D1668" s="254" t="s">
        <v>24740</v>
      </c>
      <c r="E1668" s="292" t="s">
        <v>25255</v>
      </c>
      <c r="F1668" s="254" t="s">
        <v>24517</v>
      </c>
      <c r="G1668" s="254">
        <v>6251</v>
      </c>
      <c r="H1668" s="244"/>
      <c r="I1668" s="244"/>
      <c r="J1668" s="254"/>
      <c r="K1668" s="244"/>
      <c r="L1668" s="244"/>
      <c r="M1668" s="244"/>
      <c r="N1668" s="244"/>
      <c r="O1668" s="244"/>
      <c r="P1668" s="244"/>
      <c r="Q1668" s="244"/>
      <c r="R1668" s="380"/>
      <c r="S1668" s="244"/>
      <c r="T1668" s="300">
        <v>2016</v>
      </c>
      <c r="U1668" s="380"/>
      <c r="V1668" s="380"/>
      <c r="W1668" s="380"/>
      <c r="X1668" s="380"/>
      <c r="Y1668" s="380"/>
      <c r="Z1668" s="244"/>
      <c r="AA1668" s="380"/>
      <c r="AB1668" s="380"/>
      <c r="AC1668" s="380"/>
      <c r="AD1668" s="380"/>
      <c r="AE1668" s="380"/>
      <c r="AF1668" s="380"/>
      <c r="AG1668" s="380"/>
      <c r="AH1668" s="380"/>
      <c r="AI1668" s="244" t="s">
        <v>19073</v>
      </c>
      <c r="AJ1668" s="244">
        <v>1</v>
      </c>
      <c r="AK1668" s="380"/>
      <c r="AL1668" s="380"/>
      <c r="AM1668" s="380"/>
      <c r="AN1668" s="380"/>
      <c r="AO1668" s="380"/>
      <c r="AP1668" s="380"/>
      <c r="AQ1668" s="380"/>
      <c r="AR1668" s="380"/>
      <c r="AS1668" s="244" t="s">
        <v>13708</v>
      </c>
    </row>
    <row r="1669" spans="1:45 16384:16384" s="115" customFormat="1" ht="24" customHeight="1">
      <c r="B1669" s="1817"/>
      <c r="C1669" s="254" t="s">
        <v>13345</v>
      </c>
      <c r="D1669" s="227" t="s">
        <v>14960</v>
      </c>
      <c r="E1669" s="244" t="s">
        <v>25256</v>
      </c>
      <c r="F1669" s="263" t="s">
        <v>25022</v>
      </c>
      <c r="G1669" s="228">
        <v>1077</v>
      </c>
      <c r="H1669" s="244"/>
      <c r="I1669" s="244"/>
      <c r="J1669" s="254"/>
      <c r="K1669" s="244"/>
      <c r="L1669" s="244"/>
      <c r="M1669" s="244"/>
      <c r="N1669" s="244"/>
      <c r="O1669" s="244"/>
      <c r="P1669" s="244"/>
      <c r="Q1669" s="244"/>
      <c r="R1669" s="244"/>
      <c r="S1669" s="244"/>
      <c r="T1669" s="300">
        <v>2021</v>
      </c>
      <c r="U1669" s="244"/>
      <c r="V1669" s="244"/>
      <c r="W1669" s="244"/>
      <c r="X1669" s="244"/>
      <c r="Y1669" s="244"/>
      <c r="Z1669" s="244"/>
      <c r="AA1669" s="244"/>
      <c r="AB1669" s="244"/>
      <c r="AC1669" s="244"/>
      <c r="AD1669" s="244"/>
      <c r="AE1669" s="244"/>
      <c r="AF1669" s="244"/>
      <c r="AG1669" s="244"/>
      <c r="AH1669" s="244"/>
      <c r="AI1669" s="244"/>
      <c r="AJ1669" s="244"/>
      <c r="AK1669" s="244"/>
      <c r="AL1669" s="244"/>
      <c r="AM1669" s="244"/>
      <c r="AN1669" s="244"/>
      <c r="AO1669" s="244"/>
      <c r="AP1669" s="244"/>
      <c r="AQ1669" s="244"/>
      <c r="AR1669" s="244"/>
      <c r="AS1669" s="244" t="s">
        <v>13708</v>
      </c>
    </row>
    <row r="1670" spans="1:45 16384:16384" s="115" customFormat="1" ht="24" customHeight="1">
      <c r="B1670" s="1817"/>
      <c r="C1670" s="254" t="s">
        <v>13345</v>
      </c>
      <c r="D1670" s="227" t="s">
        <v>25257</v>
      </c>
      <c r="E1670" s="244" t="s">
        <v>17241</v>
      </c>
      <c r="F1670" s="263" t="s">
        <v>25258</v>
      </c>
      <c r="G1670" s="244">
        <v>312</v>
      </c>
      <c r="H1670" s="244"/>
      <c r="I1670" s="244"/>
      <c r="J1670" s="254"/>
      <c r="K1670" s="244"/>
      <c r="L1670" s="244"/>
      <c r="M1670" s="244"/>
      <c r="N1670" s="244"/>
      <c r="O1670" s="244"/>
      <c r="P1670" s="244"/>
      <c r="Q1670" s="244"/>
      <c r="R1670" s="244"/>
      <c r="S1670" s="244"/>
      <c r="T1670" s="300">
        <v>2013</v>
      </c>
      <c r="U1670" s="244"/>
      <c r="V1670" s="244"/>
      <c r="W1670" s="244"/>
      <c r="X1670" s="244"/>
      <c r="Y1670" s="244"/>
      <c r="Z1670" s="244" t="s">
        <v>2009</v>
      </c>
      <c r="AA1670" s="244"/>
      <c r="AB1670" s="244"/>
      <c r="AC1670" s="244"/>
      <c r="AD1670" s="244"/>
      <c r="AE1670" s="244"/>
      <c r="AF1670" s="244"/>
      <c r="AG1670" s="244"/>
      <c r="AH1670" s="244"/>
      <c r="AI1670" s="244"/>
      <c r="AJ1670" s="244"/>
      <c r="AK1670" s="244"/>
      <c r="AL1670" s="244"/>
      <c r="AM1670" s="244"/>
      <c r="AN1670" s="244"/>
      <c r="AO1670" s="244"/>
      <c r="AP1670" s="244"/>
      <c r="AQ1670" s="244"/>
      <c r="AR1670" s="244"/>
      <c r="AS1670" s="244"/>
    </row>
    <row r="1671" spans="1:45 16384:16384" s="115" customFormat="1" ht="24" customHeight="1">
      <c r="B1671" s="1817"/>
      <c r="C1671" s="254" t="s">
        <v>13345</v>
      </c>
      <c r="D1671" s="227" t="s">
        <v>25259</v>
      </c>
      <c r="E1671" s="244" t="s">
        <v>17242</v>
      </c>
      <c r="F1671" s="263" t="s">
        <v>25260</v>
      </c>
      <c r="G1671" s="244">
        <v>650</v>
      </c>
      <c r="H1671" s="244"/>
      <c r="I1671" s="244"/>
      <c r="J1671" s="254"/>
      <c r="K1671" s="244"/>
      <c r="L1671" s="244"/>
      <c r="M1671" s="244"/>
      <c r="N1671" s="244"/>
      <c r="O1671" s="244"/>
      <c r="P1671" s="244"/>
      <c r="Q1671" s="244"/>
      <c r="R1671" s="244"/>
      <c r="S1671" s="244"/>
      <c r="T1671" s="300" t="s">
        <v>2009</v>
      </c>
      <c r="U1671" s="244"/>
      <c r="V1671" s="244"/>
      <c r="W1671" s="244"/>
      <c r="X1671" s="244"/>
      <c r="Y1671" s="244"/>
      <c r="Z1671" s="244" t="s">
        <v>2009</v>
      </c>
      <c r="AA1671" s="244"/>
      <c r="AB1671" s="244"/>
      <c r="AC1671" s="244"/>
      <c r="AD1671" s="244"/>
      <c r="AE1671" s="244"/>
      <c r="AF1671" s="244"/>
      <c r="AG1671" s="244"/>
      <c r="AH1671" s="244"/>
      <c r="AI1671" s="244"/>
      <c r="AJ1671" s="244"/>
      <c r="AK1671" s="244"/>
      <c r="AL1671" s="244"/>
      <c r="AM1671" s="244"/>
      <c r="AN1671" s="244"/>
      <c r="AO1671" s="244"/>
      <c r="AP1671" s="244"/>
      <c r="AQ1671" s="244"/>
      <c r="AR1671" s="244"/>
      <c r="AS1671" s="244"/>
    </row>
    <row r="1672" spans="1:45 16384:16384" s="115" customFormat="1" ht="24" customHeight="1">
      <c r="B1672" s="1817"/>
      <c r="C1672" s="254" t="s">
        <v>13345</v>
      </c>
      <c r="D1672" s="244" t="s">
        <v>25261</v>
      </c>
      <c r="E1672" s="244" t="s">
        <v>25262</v>
      </c>
      <c r="F1672" s="244" t="s">
        <v>13736</v>
      </c>
      <c r="G1672" s="244">
        <v>5957</v>
      </c>
      <c r="H1672" s="244" t="s">
        <v>2009</v>
      </c>
      <c r="I1672" s="244" t="s">
        <v>2009</v>
      </c>
      <c r="J1672" s="254">
        <v>40</v>
      </c>
      <c r="K1672" s="244">
        <v>100</v>
      </c>
      <c r="L1672" s="244"/>
      <c r="M1672" s="244"/>
      <c r="N1672" s="244">
        <v>5957</v>
      </c>
      <c r="O1672" s="244"/>
      <c r="P1672" s="244"/>
      <c r="Q1672" s="244"/>
      <c r="R1672" s="244"/>
      <c r="S1672" s="244"/>
      <c r="T1672" s="300">
        <v>2023</v>
      </c>
      <c r="U1672" s="244"/>
      <c r="V1672" s="244"/>
      <c r="W1672" s="244"/>
      <c r="X1672" s="244"/>
      <c r="Y1672" s="244"/>
      <c r="Z1672" s="244">
        <v>500</v>
      </c>
      <c r="AA1672" s="244"/>
      <c r="AB1672" s="244"/>
      <c r="AC1672" s="244"/>
      <c r="AD1672" s="244"/>
      <c r="AE1672" s="244"/>
      <c r="AF1672" s="244"/>
      <c r="AG1672" s="244"/>
      <c r="AH1672" s="244"/>
      <c r="AI1672" s="244"/>
      <c r="AJ1672" s="244"/>
      <c r="AK1672" s="244"/>
      <c r="AL1672" s="244"/>
      <c r="AM1672" s="244"/>
      <c r="AN1672" s="244"/>
      <c r="AO1672" s="244"/>
      <c r="AP1672" s="244"/>
      <c r="AQ1672" s="244"/>
      <c r="AR1672" s="244"/>
      <c r="AS1672" s="244" t="s">
        <v>13708</v>
      </c>
    </row>
    <row r="1673" spans="1:45 16384:16384" s="115" customFormat="1" ht="24" customHeight="1">
      <c r="B1673" s="1817"/>
      <c r="C1673" s="254" t="s">
        <v>13345</v>
      </c>
      <c r="D1673" s="244" t="s">
        <v>25263</v>
      </c>
      <c r="E1673" s="244" t="s">
        <v>17244</v>
      </c>
      <c r="F1673" s="244" t="s">
        <v>13736</v>
      </c>
      <c r="G1673" s="244">
        <v>2470</v>
      </c>
      <c r="H1673" s="244" t="s">
        <v>2009</v>
      </c>
      <c r="I1673" s="244" t="s">
        <v>2009</v>
      </c>
      <c r="J1673" s="254">
        <v>38</v>
      </c>
      <c r="K1673" s="244">
        <v>36</v>
      </c>
      <c r="L1673" s="244"/>
      <c r="M1673" s="244"/>
      <c r="N1673" s="244">
        <v>1410</v>
      </c>
      <c r="O1673" s="244"/>
      <c r="P1673" s="244"/>
      <c r="Q1673" s="244"/>
      <c r="R1673" s="244"/>
      <c r="S1673" s="244"/>
      <c r="T1673" s="300">
        <v>2009</v>
      </c>
      <c r="U1673" s="244"/>
      <c r="V1673" s="244"/>
      <c r="W1673" s="244"/>
      <c r="X1673" s="244"/>
      <c r="Y1673" s="244"/>
      <c r="Z1673" s="244">
        <v>800</v>
      </c>
      <c r="AA1673" s="244"/>
      <c r="AB1673" s="244"/>
      <c r="AC1673" s="244"/>
      <c r="AD1673" s="244"/>
      <c r="AE1673" s="244"/>
      <c r="AF1673" s="244"/>
      <c r="AG1673" s="244"/>
      <c r="AH1673" s="244"/>
      <c r="AI1673" s="244"/>
      <c r="AJ1673" s="244"/>
      <c r="AK1673" s="244"/>
      <c r="AL1673" s="244"/>
      <c r="AM1673" s="244"/>
      <c r="AN1673" s="244"/>
      <c r="AO1673" s="244"/>
      <c r="AP1673" s="244"/>
      <c r="AQ1673" s="244"/>
      <c r="AR1673" s="244"/>
      <c r="AS1673" s="244"/>
    </row>
    <row r="1674" spans="1:45 16384:16384" s="115" customFormat="1" ht="24" customHeight="1">
      <c r="B1674" s="1817"/>
      <c r="C1674" s="254" t="s">
        <v>13345</v>
      </c>
      <c r="D1674" s="254" t="s">
        <v>24738</v>
      </c>
      <c r="E1674" s="244" t="s">
        <v>14424</v>
      </c>
      <c r="F1674" s="244" t="s">
        <v>13736</v>
      </c>
      <c r="G1674" s="244">
        <v>4193</v>
      </c>
      <c r="H1674" s="244">
        <v>148</v>
      </c>
      <c r="I1674" s="244">
        <v>57.31</v>
      </c>
      <c r="J1674" s="254"/>
      <c r="K1674" s="244"/>
      <c r="L1674" s="244"/>
      <c r="M1674" s="244"/>
      <c r="N1674" s="244"/>
      <c r="O1674" s="244"/>
      <c r="P1674" s="244"/>
      <c r="Q1674" s="244"/>
      <c r="R1674" s="244"/>
      <c r="S1674" s="244"/>
      <c r="T1674" s="300">
        <v>2018</v>
      </c>
      <c r="U1674" s="244"/>
      <c r="V1674" s="244"/>
      <c r="W1674" s="244"/>
      <c r="X1674" s="244"/>
      <c r="Y1674" s="244"/>
      <c r="Z1674" s="244">
        <v>600</v>
      </c>
      <c r="AA1674" s="244"/>
      <c r="AB1674" s="244"/>
      <c r="AC1674" s="244"/>
      <c r="AD1674" s="244"/>
      <c r="AE1674" s="244"/>
      <c r="AF1674" s="244"/>
      <c r="AG1674" s="244"/>
      <c r="AH1674" s="244"/>
      <c r="AI1674" s="244"/>
      <c r="AJ1674" s="244"/>
      <c r="AK1674" s="244"/>
      <c r="AL1674" s="244"/>
      <c r="AM1674" s="244"/>
      <c r="AN1674" s="244"/>
      <c r="AO1674" s="244"/>
      <c r="AP1674" s="244"/>
      <c r="AQ1674" s="244"/>
      <c r="AR1674" s="244"/>
      <c r="AS1674" s="244"/>
    </row>
    <row r="1675" spans="1:45 16384:16384" s="115" customFormat="1" ht="24" customHeight="1">
      <c r="B1675" s="1817"/>
      <c r="C1675" s="254" t="s">
        <v>13345</v>
      </c>
      <c r="D1675" s="244" t="s">
        <v>24505</v>
      </c>
      <c r="E1675" s="244" t="s">
        <v>25264</v>
      </c>
      <c r="F1675" s="244" t="s">
        <v>13736</v>
      </c>
      <c r="G1675" s="244"/>
      <c r="H1675" s="244">
        <v>401</v>
      </c>
      <c r="I1675" s="254">
        <v>401</v>
      </c>
      <c r="J1675" s="244"/>
      <c r="K1675" s="244"/>
      <c r="L1675" s="244"/>
      <c r="M1675" s="244"/>
      <c r="N1675" s="244"/>
      <c r="O1675" s="244"/>
      <c r="P1675" s="244"/>
      <c r="Q1675" s="244"/>
      <c r="R1675" s="244"/>
      <c r="S1675" s="300"/>
      <c r="T1675" s="300">
        <v>2024</v>
      </c>
      <c r="U1675" s="244"/>
      <c r="V1675" s="244"/>
      <c r="W1675" s="244"/>
      <c r="X1675" s="244"/>
      <c r="Y1675" s="244"/>
      <c r="Z1675" s="244"/>
      <c r="AA1675" s="244"/>
      <c r="AB1675" s="244"/>
      <c r="AC1675" s="244"/>
      <c r="AD1675" s="244"/>
      <c r="AE1675" s="244"/>
      <c r="AF1675" s="244"/>
      <c r="AG1675" s="244"/>
      <c r="AH1675" s="244"/>
      <c r="AI1675" s="244"/>
      <c r="AJ1675" s="244"/>
      <c r="AK1675" s="244"/>
      <c r="AL1675" s="244"/>
      <c r="AM1675" s="244"/>
      <c r="AN1675" s="244"/>
      <c r="AO1675" s="244"/>
      <c r="AP1675" s="244"/>
      <c r="AQ1675" s="244"/>
      <c r="AR1675" s="244"/>
      <c r="AS1675" s="244"/>
      <c r="XFD1675" s="135"/>
    </row>
    <row r="1676" spans="1:45 16384:16384" s="115" customFormat="1" ht="24" customHeight="1">
      <c r="B1676" s="1817"/>
      <c r="C1676" s="244" t="s">
        <v>13345</v>
      </c>
      <c r="D1676" s="244" t="s">
        <v>24508</v>
      </c>
      <c r="E1676" s="292" t="s">
        <v>25265</v>
      </c>
      <c r="F1676" s="244" t="s">
        <v>13736</v>
      </c>
      <c r="G1676" s="254">
        <v>12212</v>
      </c>
      <c r="H1676" s="244">
        <v>160</v>
      </c>
      <c r="I1676" s="244">
        <v>160</v>
      </c>
      <c r="J1676" s="254"/>
      <c r="K1676" s="244"/>
      <c r="L1676" s="244"/>
      <c r="M1676" s="244"/>
      <c r="N1676" s="244"/>
      <c r="O1676" s="244"/>
      <c r="P1676" s="244"/>
      <c r="Q1676" s="244"/>
      <c r="R1676" s="380"/>
      <c r="S1676" s="244"/>
      <c r="T1676" s="300">
        <v>2010</v>
      </c>
      <c r="U1676" s="380"/>
      <c r="V1676" s="380"/>
      <c r="W1676" s="380"/>
      <c r="X1676" s="380"/>
      <c r="Y1676" s="380"/>
      <c r="Z1676" s="244"/>
      <c r="AA1676" s="380"/>
      <c r="AB1676" s="380"/>
      <c r="AC1676" s="380"/>
      <c r="AD1676" s="380"/>
      <c r="AE1676" s="380"/>
      <c r="AF1676" s="380"/>
      <c r="AG1676" s="380"/>
      <c r="AH1676" s="380"/>
      <c r="AI1676" s="244" t="s">
        <v>16113</v>
      </c>
      <c r="AJ1676" s="380">
        <v>1</v>
      </c>
      <c r="AK1676" s="380"/>
      <c r="AL1676" s="380"/>
      <c r="AM1676" s="380"/>
      <c r="AN1676" s="244" t="s">
        <v>25266</v>
      </c>
      <c r="AO1676" s="380">
        <v>1</v>
      </c>
      <c r="AP1676" s="380"/>
      <c r="AQ1676" s="380"/>
      <c r="AR1676" s="380"/>
      <c r="AS1676" s="244"/>
    </row>
    <row r="1677" spans="1:45 16384:16384" s="115" customFormat="1" ht="24" customHeight="1">
      <c r="B1677" s="1817"/>
      <c r="C1677" s="241" t="s">
        <v>13345</v>
      </c>
      <c r="D1677" s="244" t="s">
        <v>25267</v>
      </c>
      <c r="E1677" s="241" t="s">
        <v>17245</v>
      </c>
      <c r="F1677" s="244" t="s">
        <v>25268</v>
      </c>
      <c r="G1677" s="244">
        <v>4946</v>
      </c>
      <c r="H1677" s="244">
        <v>384</v>
      </c>
      <c r="I1677" s="244">
        <v>384</v>
      </c>
      <c r="J1677" s="254"/>
      <c r="K1677" s="244"/>
      <c r="L1677" s="244"/>
      <c r="M1677" s="244"/>
      <c r="N1677" s="244"/>
      <c r="O1677" s="244"/>
      <c r="P1677" s="244"/>
      <c r="Q1677" s="244"/>
      <c r="R1677" s="244"/>
      <c r="S1677" s="244"/>
      <c r="T1677" s="300">
        <v>2021</v>
      </c>
      <c r="U1677" s="244"/>
      <c r="V1677" s="244"/>
      <c r="W1677" s="244"/>
      <c r="X1677" s="244"/>
      <c r="Y1677" s="244"/>
      <c r="Z1677" s="244">
        <v>1000</v>
      </c>
      <c r="AA1677" s="244"/>
      <c r="AB1677" s="244"/>
      <c r="AC1677" s="244"/>
      <c r="AD1677" s="244"/>
      <c r="AE1677" s="244"/>
      <c r="AF1677" s="244"/>
      <c r="AG1677" s="244"/>
      <c r="AH1677" s="244"/>
      <c r="AI1677" s="244"/>
      <c r="AJ1677" s="244"/>
      <c r="AK1677" s="244"/>
      <c r="AL1677" s="244"/>
      <c r="AM1677" s="244"/>
      <c r="AN1677" s="244"/>
      <c r="AO1677" s="244"/>
      <c r="AP1677" s="244"/>
      <c r="AQ1677" s="244"/>
      <c r="AR1677" s="244"/>
      <c r="AS1677" s="244"/>
    </row>
    <row r="1678" spans="1:45 16384:16384" s="115" customFormat="1" ht="24" customHeight="1">
      <c r="B1678" s="1817"/>
      <c r="C1678" s="241" t="s">
        <v>13345</v>
      </c>
      <c r="D1678" s="244" t="s">
        <v>25269</v>
      </c>
      <c r="E1678" s="241" t="s">
        <v>25270</v>
      </c>
      <c r="F1678" s="244" t="s">
        <v>24651</v>
      </c>
      <c r="G1678" s="244">
        <v>2533</v>
      </c>
      <c r="H1678" s="244">
        <v>497</v>
      </c>
      <c r="I1678" s="244">
        <v>497</v>
      </c>
      <c r="J1678" s="254"/>
      <c r="K1678" s="244"/>
      <c r="L1678" s="244"/>
      <c r="M1678" s="244"/>
      <c r="N1678" s="244"/>
      <c r="O1678" s="244"/>
      <c r="P1678" s="244"/>
      <c r="Q1678" s="244"/>
      <c r="R1678" s="244"/>
      <c r="S1678" s="244"/>
      <c r="T1678" s="300">
        <v>2024</v>
      </c>
      <c r="U1678" s="244"/>
      <c r="V1678" s="244"/>
      <c r="W1678" s="244"/>
      <c r="X1678" s="244"/>
      <c r="Y1678" s="244"/>
      <c r="Z1678" s="244"/>
      <c r="AA1678" s="244"/>
      <c r="AB1678" s="244"/>
      <c r="AC1678" s="244"/>
      <c r="AD1678" s="244"/>
      <c r="AE1678" s="244"/>
      <c r="AF1678" s="244"/>
      <c r="AG1678" s="244"/>
      <c r="AH1678" s="244"/>
      <c r="AI1678" s="244"/>
      <c r="AJ1678" s="244"/>
      <c r="AK1678" s="244"/>
      <c r="AL1678" s="244"/>
      <c r="AM1678" s="244"/>
      <c r="AN1678" s="244"/>
      <c r="AO1678" s="244"/>
      <c r="AP1678" s="244"/>
      <c r="AQ1678" s="244"/>
      <c r="AR1678" s="244"/>
      <c r="AS1678" s="244"/>
    </row>
    <row r="1679" spans="1:45 16384:16384" s="115" customFormat="1" ht="24" customHeight="1">
      <c r="B1679" s="1817"/>
      <c r="C1679" s="254" t="s">
        <v>14961</v>
      </c>
      <c r="D1679" s="244" t="s">
        <v>25271</v>
      </c>
      <c r="E1679" s="254" t="s">
        <v>14962</v>
      </c>
      <c r="F1679" s="254" t="s">
        <v>14961</v>
      </c>
      <c r="G1679" s="254">
        <v>510</v>
      </c>
      <c r="H1679" s="254"/>
      <c r="I1679" s="254"/>
      <c r="J1679" s="244"/>
      <c r="K1679" s="244"/>
      <c r="L1679" s="254"/>
      <c r="M1679" s="244"/>
      <c r="N1679" s="244"/>
      <c r="O1679" s="244"/>
      <c r="P1679" s="244"/>
      <c r="Q1679" s="244"/>
      <c r="R1679" s="244"/>
      <c r="S1679" s="244"/>
      <c r="T1679" s="300">
        <v>2019</v>
      </c>
      <c r="U1679" s="244"/>
      <c r="V1679" s="244"/>
      <c r="W1679" s="244"/>
      <c r="X1679" s="244"/>
      <c r="Y1679" s="244"/>
      <c r="Z1679" s="244">
        <v>85</v>
      </c>
      <c r="AA1679" s="244"/>
      <c r="AB1679" s="244"/>
      <c r="AC1679" s="244"/>
      <c r="AD1679" s="244"/>
      <c r="AE1679" s="244"/>
      <c r="AF1679" s="244"/>
      <c r="AG1679" s="244"/>
      <c r="AH1679" s="244"/>
      <c r="AI1679" s="244"/>
      <c r="AJ1679" s="244"/>
      <c r="AK1679" s="244"/>
      <c r="AL1679" s="244"/>
      <c r="AM1679" s="244"/>
      <c r="AN1679" s="244"/>
      <c r="AO1679" s="244"/>
      <c r="AP1679" s="244"/>
      <c r="AQ1679" s="244"/>
      <c r="AR1679" s="244"/>
      <c r="AS1679" s="254"/>
    </row>
    <row r="1680" spans="1:45 16384:16384" s="115" customFormat="1" ht="24" customHeight="1">
      <c r="B1680" s="1817"/>
      <c r="C1680" s="244" t="s">
        <v>14961</v>
      </c>
      <c r="D1680" s="244" t="s">
        <v>14965</v>
      </c>
      <c r="E1680" s="244" t="s">
        <v>14966</v>
      </c>
      <c r="F1680" s="244" t="s">
        <v>14961</v>
      </c>
      <c r="G1680" s="244">
        <v>470</v>
      </c>
      <c r="H1680" s="244"/>
      <c r="I1680" s="244"/>
      <c r="J1680" s="254"/>
      <c r="K1680" s="244"/>
      <c r="L1680" s="244"/>
      <c r="M1680" s="244"/>
      <c r="N1680" s="244"/>
      <c r="O1680" s="244"/>
      <c r="P1680" s="244"/>
      <c r="Q1680" s="244"/>
      <c r="R1680" s="244"/>
      <c r="S1680" s="244"/>
      <c r="T1680" s="300">
        <v>2015</v>
      </c>
      <c r="U1680" s="244"/>
      <c r="V1680" s="244"/>
      <c r="W1680" s="244"/>
      <c r="X1680" s="244"/>
      <c r="Y1680" s="244"/>
      <c r="Z1680" s="244">
        <v>127</v>
      </c>
      <c r="AA1680" s="244"/>
      <c r="AB1680" s="244"/>
      <c r="AC1680" s="244"/>
      <c r="AD1680" s="244"/>
      <c r="AE1680" s="244"/>
      <c r="AF1680" s="244"/>
      <c r="AG1680" s="244"/>
      <c r="AH1680" s="244"/>
      <c r="AI1680" s="244"/>
      <c r="AJ1680" s="244"/>
      <c r="AK1680" s="244"/>
      <c r="AL1680" s="244"/>
      <c r="AM1680" s="244"/>
      <c r="AN1680" s="244"/>
      <c r="AO1680" s="244"/>
      <c r="AP1680" s="244"/>
      <c r="AQ1680" s="244"/>
      <c r="AR1680" s="244"/>
      <c r="AS1680" s="244"/>
    </row>
    <row r="1681" spans="2:45" s="115" customFormat="1" ht="24" customHeight="1">
      <c r="B1681" s="1817"/>
      <c r="C1681" s="254" t="s">
        <v>14961</v>
      </c>
      <c r="D1681" s="254" t="s">
        <v>14967</v>
      </c>
      <c r="E1681" s="244" t="s">
        <v>14968</v>
      </c>
      <c r="F1681" s="254" t="s">
        <v>14961</v>
      </c>
      <c r="G1681" s="254">
        <v>740</v>
      </c>
      <c r="H1681" s="254"/>
      <c r="I1681" s="254"/>
      <c r="J1681" s="254"/>
      <c r="K1681" s="244"/>
      <c r="L1681" s="254"/>
      <c r="M1681" s="244"/>
      <c r="N1681" s="244"/>
      <c r="O1681" s="244"/>
      <c r="P1681" s="244"/>
      <c r="Q1681" s="244"/>
      <c r="R1681" s="244"/>
      <c r="S1681" s="244"/>
      <c r="T1681" s="300">
        <v>2010</v>
      </c>
      <c r="U1681" s="244"/>
      <c r="V1681" s="244"/>
      <c r="W1681" s="244"/>
      <c r="X1681" s="244"/>
      <c r="Y1681" s="244"/>
      <c r="Z1681" s="244"/>
      <c r="AA1681" s="244"/>
      <c r="AB1681" s="244"/>
      <c r="AC1681" s="244"/>
      <c r="AD1681" s="244"/>
      <c r="AE1681" s="244"/>
      <c r="AF1681" s="244"/>
      <c r="AG1681" s="244"/>
      <c r="AH1681" s="244"/>
      <c r="AI1681" s="244"/>
      <c r="AJ1681" s="244"/>
      <c r="AK1681" s="244"/>
      <c r="AL1681" s="244"/>
      <c r="AM1681" s="244"/>
      <c r="AN1681" s="244"/>
      <c r="AO1681" s="244"/>
      <c r="AP1681" s="244"/>
      <c r="AQ1681" s="244"/>
      <c r="AR1681" s="244"/>
      <c r="AS1681" s="254"/>
    </row>
    <row r="1682" spans="2:45" s="115" customFormat="1" ht="24" customHeight="1">
      <c r="B1682" s="1817"/>
      <c r="C1682" s="244" t="s">
        <v>14961</v>
      </c>
      <c r="D1682" s="244" t="s">
        <v>14969</v>
      </c>
      <c r="E1682" s="254" t="s">
        <v>14970</v>
      </c>
      <c r="F1682" s="244" t="s">
        <v>14961</v>
      </c>
      <c r="G1682" s="244">
        <v>935</v>
      </c>
      <c r="H1682" s="244"/>
      <c r="I1682" s="244"/>
      <c r="J1682" s="254"/>
      <c r="K1682" s="244"/>
      <c r="L1682" s="244"/>
      <c r="M1682" s="244"/>
      <c r="N1682" s="244"/>
      <c r="O1682" s="244"/>
      <c r="P1682" s="244"/>
      <c r="Q1682" s="244"/>
      <c r="R1682" s="244"/>
      <c r="S1682" s="244"/>
      <c r="T1682" s="300">
        <v>2010</v>
      </c>
      <c r="U1682" s="244"/>
      <c r="V1682" s="244"/>
      <c r="W1682" s="244"/>
      <c r="X1682" s="244"/>
      <c r="Y1682" s="244"/>
      <c r="Z1682" s="244"/>
      <c r="AA1682" s="244"/>
      <c r="AB1682" s="244"/>
      <c r="AC1682" s="244"/>
      <c r="AD1682" s="244"/>
      <c r="AE1682" s="244"/>
      <c r="AF1682" s="244"/>
      <c r="AG1682" s="244"/>
      <c r="AH1682" s="244"/>
      <c r="AI1682" s="244"/>
      <c r="AJ1682" s="244"/>
      <c r="AK1682" s="244"/>
      <c r="AL1682" s="244"/>
      <c r="AM1682" s="244"/>
      <c r="AN1682" s="244"/>
      <c r="AO1682" s="244"/>
      <c r="AP1682" s="244"/>
      <c r="AQ1682" s="244"/>
      <c r="AR1682" s="244"/>
      <c r="AS1682" s="244"/>
    </row>
    <row r="1683" spans="2:45" s="115" customFormat="1" ht="24" customHeight="1">
      <c r="B1683" s="1817"/>
      <c r="C1683" s="244" t="s">
        <v>14961</v>
      </c>
      <c r="D1683" s="244" t="s">
        <v>25272</v>
      </c>
      <c r="E1683" s="244" t="s">
        <v>14971</v>
      </c>
      <c r="F1683" s="244" t="s">
        <v>14961</v>
      </c>
      <c r="G1683" s="244">
        <v>330</v>
      </c>
      <c r="H1683" s="244"/>
      <c r="I1683" s="244"/>
      <c r="J1683" s="254"/>
      <c r="K1683" s="244"/>
      <c r="L1683" s="244"/>
      <c r="M1683" s="244"/>
      <c r="N1683" s="244"/>
      <c r="O1683" s="244"/>
      <c r="P1683" s="244"/>
      <c r="Q1683" s="244"/>
      <c r="R1683" s="244"/>
      <c r="S1683" s="244"/>
      <c r="T1683" s="300">
        <v>2012</v>
      </c>
      <c r="U1683" s="244"/>
      <c r="V1683" s="244"/>
      <c r="W1683" s="244"/>
      <c r="X1683" s="244"/>
      <c r="Y1683" s="244"/>
      <c r="Z1683" s="244"/>
      <c r="AA1683" s="244"/>
      <c r="AB1683" s="244"/>
      <c r="AC1683" s="244"/>
      <c r="AD1683" s="244"/>
      <c r="AE1683" s="244"/>
      <c r="AF1683" s="244"/>
      <c r="AG1683" s="244"/>
      <c r="AH1683" s="244"/>
      <c r="AI1683" s="244"/>
      <c r="AJ1683" s="244"/>
      <c r="AK1683" s="244"/>
      <c r="AL1683" s="244"/>
      <c r="AM1683" s="244"/>
      <c r="AN1683" s="244"/>
      <c r="AO1683" s="244"/>
      <c r="AP1683" s="244"/>
      <c r="AQ1683" s="244"/>
      <c r="AR1683" s="244"/>
      <c r="AS1683" s="244"/>
    </row>
    <row r="1684" spans="2:45" s="115" customFormat="1" ht="24" customHeight="1">
      <c r="B1684" s="1817"/>
      <c r="C1684" s="244" t="s">
        <v>14961</v>
      </c>
      <c r="D1684" s="244" t="s">
        <v>14972</v>
      </c>
      <c r="E1684" s="244" t="s">
        <v>14973</v>
      </c>
      <c r="F1684" s="244" t="s">
        <v>14961</v>
      </c>
      <c r="G1684" s="244">
        <v>680</v>
      </c>
      <c r="H1684" s="244"/>
      <c r="I1684" s="244"/>
      <c r="J1684" s="254"/>
      <c r="K1684" s="244"/>
      <c r="L1684" s="244"/>
      <c r="M1684" s="244"/>
      <c r="N1684" s="244"/>
      <c r="O1684" s="244"/>
      <c r="P1684" s="244"/>
      <c r="Q1684" s="244"/>
      <c r="R1684" s="244"/>
      <c r="S1684" s="244"/>
      <c r="T1684" s="300">
        <v>2016</v>
      </c>
      <c r="U1684" s="244"/>
      <c r="V1684" s="244"/>
      <c r="W1684" s="244"/>
      <c r="X1684" s="244"/>
      <c r="Y1684" s="244"/>
      <c r="Z1684" s="244">
        <v>68</v>
      </c>
      <c r="AA1684" s="244"/>
      <c r="AB1684" s="244"/>
      <c r="AC1684" s="244"/>
      <c r="AD1684" s="244"/>
      <c r="AE1684" s="244"/>
      <c r="AF1684" s="244"/>
      <c r="AG1684" s="244"/>
      <c r="AH1684" s="244"/>
      <c r="AI1684" s="244"/>
      <c r="AJ1684" s="244"/>
      <c r="AK1684" s="244"/>
      <c r="AL1684" s="244"/>
      <c r="AM1684" s="244"/>
      <c r="AN1684" s="244"/>
      <c r="AO1684" s="244"/>
      <c r="AP1684" s="244"/>
      <c r="AQ1684" s="244"/>
      <c r="AR1684" s="244"/>
      <c r="AS1684" s="244"/>
    </row>
    <row r="1685" spans="2:45" s="115" customFormat="1" ht="24" customHeight="1">
      <c r="B1685" s="1817"/>
      <c r="C1685" s="254" t="s">
        <v>14961</v>
      </c>
      <c r="D1685" s="244" t="s">
        <v>25273</v>
      </c>
      <c r="E1685" s="254" t="s">
        <v>18479</v>
      </c>
      <c r="F1685" s="254" t="s">
        <v>14961</v>
      </c>
      <c r="G1685" s="254">
        <v>1183</v>
      </c>
      <c r="H1685" s="254">
        <v>135</v>
      </c>
      <c r="I1685" s="254">
        <v>77</v>
      </c>
      <c r="J1685" s="254"/>
      <c r="K1685" s="244"/>
      <c r="L1685" s="254"/>
      <c r="M1685" s="244"/>
      <c r="N1685" s="244"/>
      <c r="O1685" s="244"/>
      <c r="P1685" s="244"/>
      <c r="Q1685" s="244"/>
      <c r="R1685" s="244"/>
      <c r="S1685" s="244"/>
      <c r="T1685" s="300">
        <v>2014</v>
      </c>
      <c r="U1685" s="244"/>
      <c r="V1685" s="244"/>
      <c r="W1685" s="244"/>
      <c r="X1685" s="244"/>
      <c r="Y1685" s="244"/>
      <c r="Z1685" s="244"/>
      <c r="AA1685" s="244"/>
      <c r="AB1685" s="244"/>
      <c r="AC1685" s="244"/>
      <c r="AD1685" s="244"/>
      <c r="AE1685" s="244"/>
      <c r="AF1685" s="244"/>
      <c r="AG1685" s="244"/>
      <c r="AH1685" s="244"/>
      <c r="AI1685" s="244"/>
      <c r="AJ1685" s="244"/>
      <c r="AK1685" s="244"/>
      <c r="AL1685" s="244"/>
      <c r="AM1685" s="244"/>
      <c r="AN1685" s="244"/>
      <c r="AO1685" s="244"/>
      <c r="AP1685" s="244"/>
      <c r="AQ1685" s="244"/>
      <c r="AR1685" s="244"/>
      <c r="AS1685" s="254"/>
    </row>
    <row r="1686" spans="2:45" s="115" customFormat="1" ht="24" customHeight="1">
      <c r="B1686" s="1817"/>
      <c r="C1686" s="254" t="s">
        <v>13340</v>
      </c>
      <c r="D1686" s="254" t="s">
        <v>14974</v>
      </c>
      <c r="E1686" s="254" t="s">
        <v>14975</v>
      </c>
      <c r="F1686" s="254" t="s">
        <v>13340</v>
      </c>
      <c r="G1686" s="254">
        <v>23564</v>
      </c>
      <c r="H1686" s="254"/>
      <c r="I1686" s="254">
        <v>1320</v>
      </c>
      <c r="J1686" s="244"/>
      <c r="K1686" s="244"/>
      <c r="L1686" s="254"/>
      <c r="M1686" s="244"/>
      <c r="N1686" s="244"/>
      <c r="O1686" s="244"/>
      <c r="P1686" s="244"/>
      <c r="Q1686" s="244"/>
      <c r="R1686" s="244"/>
      <c r="S1686" s="244"/>
      <c r="T1686" s="300">
        <v>2013</v>
      </c>
      <c r="U1686" s="244"/>
      <c r="V1686" s="244"/>
      <c r="W1686" s="244"/>
      <c r="X1686" s="244"/>
      <c r="Y1686" s="244"/>
      <c r="Z1686" s="244"/>
      <c r="AA1686" s="244"/>
      <c r="AB1686" s="244"/>
      <c r="AC1686" s="244"/>
      <c r="AD1686" s="244"/>
      <c r="AE1686" s="244"/>
      <c r="AF1686" s="244"/>
      <c r="AG1686" s="244"/>
      <c r="AH1686" s="244"/>
      <c r="AI1686" s="244"/>
      <c r="AJ1686" s="244"/>
      <c r="AK1686" s="244"/>
      <c r="AL1686" s="244"/>
      <c r="AM1686" s="244"/>
      <c r="AN1686" s="244"/>
      <c r="AO1686" s="244"/>
      <c r="AP1686" s="244"/>
      <c r="AQ1686" s="244"/>
      <c r="AR1686" s="244"/>
      <c r="AS1686" s="254"/>
    </row>
    <row r="1687" spans="2:45" s="115" customFormat="1" ht="24" customHeight="1">
      <c r="B1687" s="1817"/>
      <c r="C1687" s="244" t="s">
        <v>13340</v>
      </c>
      <c r="D1687" s="244" t="s">
        <v>14976</v>
      </c>
      <c r="E1687" s="244" t="s">
        <v>14977</v>
      </c>
      <c r="F1687" s="244" t="s">
        <v>13340</v>
      </c>
      <c r="G1687" s="244">
        <v>440</v>
      </c>
      <c r="H1687" s="244"/>
      <c r="I1687" s="244">
        <v>440</v>
      </c>
      <c r="J1687" s="244"/>
      <c r="K1687" s="244"/>
      <c r="L1687" s="244"/>
      <c r="M1687" s="244"/>
      <c r="N1687" s="244"/>
      <c r="O1687" s="244"/>
      <c r="P1687" s="244"/>
      <c r="Q1687" s="244"/>
      <c r="R1687" s="244"/>
      <c r="S1687" s="244"/>
      <c r="T1687" s="300"/>
      <c r="U1687" s="244"/>
      <c r="V1687" s="244"/>
      <c r="W1687" s="244"/>
      <c r="X1687" s="244"/>
      <c r="Y1687" s="244"/>
      <c r="Z1687" s="244"/>
      <c r="AA1687" s="244"/>
      <c r="AB1687" s="244"/>
      <c r="AC1687" s="244"/>
      <c r="AD1687" s="244"/>
      <c r="AE1687" s="244"/>
      <c r="AF1687" s="244"/>
      <c r="AG1687" s="244"/>
      <c r="AH1687" s="244"/>
      <c r="AI1687" s="244"/>
      <c r="AJ1687" s="244"/>
      <c r="AK1687" s="244"/>
      <c r="AL1687" s="244"/>
      <c r="AM1687" s="244"/>
      <c r="AN1687" s="244"/>
      <c r="AO1687" s="244"/>
      <c r="AP1687" s="244"/>
      <c r="AQ1687" s="244"/>
      <c r="AR1687" s="244"/>
      <c r="AS1687" s="244"/>
    </row>
    <row r="1688" spans="2:45" s="115" customFormat="1" ht="24" customHeight="1">
      <c r="B1688" s="1817"/>
      <c r="C1688" s="244" t="s">
        <v>13340</v>
      </c>
      <c r="D1688" s="244" t="s">
        <v>14978</v>
      </c>
      <c r="E1688" s="244" t="s">
        <v>14979</v>
      </c>
      <c r="F1688" s="244" t="s">
        <v>13340</v>
      </c>
      <c r="G1688" s="244">
        <v>580</v>
      </c>
      <c r="H1688" s="244">
        <v>580</v>
      </c>
      <c r="I1688" s="244">
        <v>580</v>
      </c>
      <c r="J1688" s="244"/>
      <c r="K1688" s="244"/>
      <c r="L1688" s="244"/>
      <c r="M1688" s="244"/>
      <c r="N1688" s="244"/>
      <c r="O1688" s="244"/>
      <c r="P1688" s="244"/>
      <c r="Q1688" s="244"/>
      <c r="R1688" s="244"/>
      <c r="S1688" s="244"/>
      <c r="T1688" s="300"/>
      <c r="U1688" s="244"/>
      <c r="V1688" s="244"/>
      <c r="W1688" s="244"/>
      <c r="X1688" s="244"/>
      <c r="Y1688" s="244"/>
      <c r="Z1688" s="244"/>
      <c r="AA1688" s="244"/>
      <c r="AB1688" s="244"/>
      <c r="AC1688" s="244"/>
      <c r="AD1688" s="244"/>
      <c r="AE1688" s="244"/>
      <c r="AF1688" s="244"/>
      <c r="AG1688" s="244"/>
      <c r="AH1688" s="244"/>
      <c r="AI1688" s="244"/>
      <c r="AJ1688" s="244"/>
      <c r="AK1688" s="244"/>
      <c r="AL1688" s="244"/>
      <c r="AM1688" s="244"/>
      <c r="AN1688" s="244"/>
      <c r="AO1688" s="244"/>
      <c r="AP1688" s="244"/>
      <c r="AQ1688" s="244"/>
      <c r="AR1688" s="244"/>
      <c r="AS1688" s="244"/>
    </row>
    <row r="1689" spans="2:45" s="115" customFormat="1" ht="24" customHeight="1">
      <c r="B1689" s="1817"/>
      <c r="C1689" s="244" t="s">
        <v>13340</v>
      </c>
      <c r="D1689" s="254" t="s">
        <v>14980</v>
      </c>
      <c r="E1689" s="244" t="s">
        <v>14981</v>
      </c>
      <c r="F1689" s="244" t="s">
        <v>13340</v>
      </c>
      <c r="G1689" s="244">
        <v>2204</v>
      </c>
      <c r="H1689" s="244"/>
      <c r="I1689" s="244">
        <v>832</v>
      </c>
      <c r="J1689" s="244"/>
      <c r="K1689" s="244"/>
      <c r="L1689" s="244"/>
      <c r="M1689" s="244"/>
      <c r="N1689" s="244"/>
      <c r="O1689" s="244"/>
      <c r="P1689" s="244"/>
      <c r="Q1689" s="244"/>
      <c r="R1689" s="244"/>
      <c r="S1689" s="244"/>
      <c r="T1689" s="300">
        <v>2004</v>
      </c>
      <c r="U1689" s="244"/>
      <c r="V1689" s="244"/>
      <c r="W1689" s="244"/>
      <c r="X1689" s="244"/>
      <c r="Y1689" s="244"/>
      <c r="Z1689" s="244"/>
      <c r="AA1689" s="244"/>
      <c r="AB1689" s="244"/>
      <c r="AC1689" s="244"/>
      <c r="AD1689" s="244"/>
      <c r="AE1689" s="244"/>
      <c r="AF1689" s="244"/>
      <c r="AG1689" s="244"/>
      <c r="AH1689" s="244"/>
      <c r="AI1689" s="244"/>
      <c r="AJ1689" s="244"/>
      <c r="AK1689" s="244"/>
      <c r="AL1689" s="244"/>
      <c r="AM1689" s="244"/>
      <c r="AN1689" s="244"/>
      <c r="AO1689" s="244"/>
      <c r="AP1689" s="244"/>
      <c r="AQ1689" s="244"/>
      <c r="AR1689" s="244"/>
      <c r="AS1689" s="244"/>
    </row>
    <row r="1690" spans="2:45" s="115" customFormat="1" ht="24" customHeight="1">
      <c r="B1690" s="1817"/>
      <c r="C1690" s="244" t="s">
        <v>13340</v>
      </c>
      <c r="D1690" s="244" t="s">
        <v>14982</v>
      </c>
      <c r="E1690" s="244" t="s">
        <v>14983</v>
      </c>
      <c r="F1690" s="244" t="s">
        <v>13340</v>
      </c>
      <c r="G1690" s="244">
        <v>4880</v>
      </c>
      <c r="H1690" s="244"/>
      <c r="I1690" s="244">
        <v>486</v>
      </c>
      <c r="J1690" s="244"/>
      <c r="K1690" s="244"/>
      <c r="L1690" s="244"/>
      <c r="M1690" s="244"/>
      <c r="N1690" s="244"/>
      <c r="O1690" s="244"/>
      <c r="P1690" s="244"/>
      <c r="Q1690" s="244"/>
      <c r="R1690" s="244"/>
      <c r="S1690" s="244"/>
      <c r="T1690" s="300"/>
      <c r="U1690" s="244"/>
      <c r="V1690" s="244"/>
      <c r="W1690" s="244"/>
      <c r="X1690" s="244"/>
      <c r="Y1690" s="244"/>
      <c r="Z1690" s="244"/>
      <c r="AA1690" s="244"/>
      <c r="AB1690" s="244"/>
      <c r="AC1690" s="244"/>
      <c r="AD1690" s="244"/>
      <c r="AE1690" s="244"/>
      <c r="AF1690" s="244"/>
      <c r="AG1690" s="244"/>
      <c r="AH1690" s="244"/>
      <c r="AI1690" s="244"/>
      <c r="AJ1690" s="244"/>
      <c r="AK1690" s="244"/>
      <c r="AL1690" s="244"/>
      <c r="AM1690" s="244"/>
      <c r="AN1690" s="244"/>
      <c r="AO1690" s="244"/>
      <c r="AP1690" s="244"/>
      <c r="AQ1690" s="244"/>
      <c r="AR1690" s="244"/>
      <c r="AS1690" s="244"/>
    </row>
    <row r="1691" spans="2:45" s="115" customFormat="1" ht="24" customHeight="1">
      <c r="B1691" s="1817"/>
      <c r="C1691" s="244" t="s">
        <v>13340</v>
      </c>
      <c r="D1691" s="244" t="s">
        <v>14985</v>
      </c>
      <c r="E1691" s="244" t="s">
        <v>14986</v>
      </c>
      <c r="F1691" s="244" t="s">
        <v>13340</v>
      </c>
      <c r="G1691" s="244">
        <v>628</v>
      </c>
      <c r="H1691" s="244"/>
      <c r="I1691" s="244">
        <v>367.8</v>
      </c>
      <c r="J1691" s="254"/>
      <c r="K1691" s="244"/>
      <c r="L1691" s="244"/>
      <c r="M1691" s="244"/>
      <c r="N1691" s="244"/>
      <c r="O1691" s="244"/>
      <c r="P1691" s="244"/>
      <c r="Q1691" s="244"/>
      <c r="R1691" s="244"/>
      <c r="S1691" s="244"/>
      <c r="T1691" s="300">
        <v>2021</v>
      </c>
      <c r="U1691" s="244"/>
      <c r="V1691" s="244"/>
      <c r="W1691" s="244"/>
      <c r="X1691" s="244"/>
      <c r="Y1691" s="244"/>
      <c r="Z1691" s="244"/>
      <c r="AA1691" s="244"/>
      <c r="AB1691" s="244"/>
      <c r="AC1691" s="244"/>
      <c r="AD1691" s="244"/>
      <c r="AE1691" s="244"/>
      <c r="AF1691" s="244"/>
      <c r="AG1691" s="244"/>
      <c r="AH1691" s="244"/>
      <c r="AI1691" s="244"/>
      <c r="AJ1691" s="244"/>
      <c r="AK1691" s="244"/>
      <c r="AL1691" s="244"/>
      <c r="AM1691" s="244"/>
      <c r="AN1691" s="244"/>
      <c r="AO1691" s="244"/>
      <c r="AP1691" s="244"/>
      <c r="AQ1691" s="244"/>
      <c r="AR1691" s="244"/>
      <c r="AS1691" s="244"/>
    </row>
    <row r="1692" spans="2:45" s="115" customFormat="1" ht="24" customHeight="1">
      <c r="B1692" s="1817"/>
      <c r="C1692" s="244" t="s">
        <v>13340</v>
      </c>
      <c r="D1692" s="254" t="s">
        <v>14987</v>
      </c>
      <c r="E1692" s="244" t="s">
        <v>14988</v>
      </c>
      <c r="F1692" s="244" t="s">
        <v>13340</v>
      </c>
      <c r="G1692" s="244">
        <v>679</v>
      </c>
      <c r="H1692" s="244">
        <v>374</v>
      </c>
      <c r="I1692" s="244">
        <v>374</v>
      </c>
      <c r="J1692" s="254"/>
      <c r="K1692" s="244"/>
      <c r="L1692" s="244"/>
      <c r="M1692" s="244"/>
      <c r="N1692" s="244"/>
      <c r="O1692" s="244"/>
      <c r="P1692" s="244"/>
      <c r="Q1692" s="244"/>
      <c r="R1692" s="244"/>
      <c r="S1692" s="244"/>
      <c r="T1692" s="300">
        <v>2018</v>
      </c>
      <c r="U1692" s="244"/>
      <c r="V1692" s="244"/>
      <c r="W1692" s="244"/>
      <c r="X1692" s="244"/>
      <c r="Y1692" s="244"/>
      <c r="Z1692" s="244"/>
      <c r="AA1692" s="244"/>
      <c r="AB1692" s="244"/>
      <c r="AC1692" s="244"/>
      <c r="AD1692" s="244"/>
      <c r="AE1692" s="244"/>
      <c r="AF1692" s="244"/>
      <c r="AG1692" s="244"/>
      <c r="AH1692" s="244"/>
      <c r="AI1692" s="244"/>
      <c r="AJ1692" s="244"/>
      <c r="AK1692" s="244"/>
      <c r="AL1692" s="244"/>
      <c r="AM1692" s="244"/>
      <c r="AN1692" s="244"/>
      <c r="AO1692" s="244"/>
      <c r="AP1692" s="244"/>
      <c r="AQ1692" s="244"/>
      <c r="AR1692" s="244"/>
      <c r="AS1692" s="244"/>
    </row>
    <row r="1693" spans="2:45" s="115" customFormat="1" ht="24" customHeight="1">
      <c r="B1693" s="1817"/>
      <c r="C1693" s="244" t="s">
        <v>13340</v>
      </c>
      <c r="D1693" s="254" t="s">
        <v>14989</v>
      </c>
      <c r="E1693" s="244" t="s">
        <v>14990</v>
      </c>
      <c r="F1693" s="244" t="s">
        <v>13340</v>
      </c>
      <c r="G1693" s="244">
        <v>2138</v>
      </c>
      <c r="H1693" s="244">
        <v>404.06</v>
      </c>
      <c r="I1693" s="244">
        <v>404.06</v>
      </c>
      <c r="J1693" s="254"/>
      <c r="K1693" s="244"/>
      <c r="L1693" s="244"/>
      <c r="M1693" s="244"/>
      <c r="N1693" s="244"/>
      <c r="O1693" s="244"/>
      <c r="P1693" s="244"/>
      <c r="Q1693" s="244"/>
      <c r="R1693" s="244"/>
      <c r="S1693" s="244"/>
      <c r="T1693" s="300">
        <v>2020</v>
      </c>
      <c r="U1693" s="244"/>
      <c r="V1693" s="244"/>
      <c r="W1693" s="244"/>
      <c r="X1693" s="244"/>
      <c r="Y1693" s="244"/>
      <c r="Z1693" s="244"/>
      <c r="AA1693" s="244"/>
      <c r="AB1693" s="244"/>
      <c r="AC1693" s="244"/>
      <c r="AD1693" s="244"/>
      <c r="AE1693" s="244"/>
      <c r="AF1693" s="244"/>
      <c r="AG1693" s="244"/>
      <c r="AH1693" s="244"/>
      <c r="AI1693" s="244"/>
      <c r="AJ1693" s="244"/>
      <c r="AK1693" s="244"/>
      <c r="AL1693" s="244"/>
      <c r="AM1693" s="244"/>
      <c r="AN1693" s="244"/>
      <c r="AO1693" s="244"/>
      <c r="AP1693" s="244"/>
      <c r="AQ1693" s="244"/>
      <c r="AR1693" s="244"/>
      <c r="AS1693" s="244"/>
    </row>
    <row r="1694" spans="2:45" s="115" customFormat="1" ht="24" customHeight="1">
      <c r="B1694" s="1817"/>
      <c r="C1694" s="244" t="s">
        <v>13340</v>
      </c>
      <c r="D1694" s="244" t="s">
        <v>14993</v>
      </c>
      <c r="E1694" s="244" t="s">
        <v>14994</v>
      </c>
      <c r="F1694" s="244" t="s">
        <v>13340</v>
      </c>
      <c r="G1694" s="244">
        <v>1291</v>
      </c>
      <c r="H1694" s="244">
        <v>460.1</v>
      </c>
      <c r="I1694" s="244">
        <v>460.1</v>
      </c>
      <c r="J1694" s="254"/>
      <c r="K1694" s="244"/>
      <c r="L1694" s="244"/>
      <c r="M1694" s="244"/>
      <c r="N1694" s="244"/>
      <c r="O1694" s="244"/>
      <c r="P1694" s="244"/>
      <c r="Q1694" s="244"/>
      <c r="R1694" s="244"/>
      <c r="S1694" s="244"/>
      <c r="T1694" s="300">
        <v>2018</v>
      </c>
      <c r="U1694" s="244"/>
      <c r="V1694" s="244"/>
      <c r="W1694" s="244"/>
      <c r="X1694" s="244"/>
      <c r="Y1694" s="244"/>
      <c r="Z1694" s="244"/>
      <c r="AA1694" s="244"/>
      <c r="AB1694" s="244"/>
      <c r="AC1694" s="244"/>
      <c r="AD1694" s="244"/>
      <c r="AE1694" s="244"/>
      <c r="AF1694" s="244"/>
      <c r="AG1694" s="244"/>
      <c r="AH1694" s="244"/>
      <c r="AI1694" s="244"/>
      <c r="AJ1694" s="244"/>
      <c r="AK1694" s="244"/>
      <c r="AL1694" s="244"/>
      <c r="AM1694" s="244"/>
      <c r="AN1694" s="244"/>
      <c r="AO1694" s="244"/>
      <c r="AP1694" s="244"/>
      <c r="AQ1694" s="244"/>
      <c r="AR1694" s="244"/>
      <c r="AS1694" s="244" t="s">
        <v>14995</v>
      </c>
    </row>
    <row r="1695" spans="2:45" s="115" customFormat="1" ht="24" customHeight="1">
      <c r="B1695" s="1817"/>
      <c r="C1695" s="254" t="s">
        <v>14267</v>
      </c>
      <c r="D1695" s="244" t="s">
        <v>24522</v>
      </c>
      <c r="E1695" s="254" t="s">
        <v>14997</v>
      </c>
      <c r="F1695" s="254" t="s">
        <v>14998</v>
      </c>
      <c r="G1695" s="254">
        <v>900</v>
      </c>
      <c r="H1695" s="254"/>
      <c r="I1695" s="254"/>
      <c r="J1695" s="254"/>
      <c r="K1695" s="244"/>
      <c r="L1695" s="254"/>
      <c r="M1695" s="244"/>
      <c r="N1695" s="244"/>
      <c r="O1695" s="244"/>
      <c r="P1695" s="244"/>
      <c r="Q1695" s="244"/>
      <c r="R1695" s="244"/>
      <c r="S1695" s="244"/>
      <c r="T1695" s="300"/>
      <c r="U1695" s="244"/>
      <c r="V1695" s="244"/>
      <c r="W1695" s="244"/>
      <c r="X1695" s="244"/>
      <c r="Y1695" s="244"/>
      <c r="Z1695" s="244"/>
      <c r="AA1695" s="244"/>
      <c r="AB1695" s="244"/>
      <c r="AC1695" s="244"/>
      <c r="AD1695" s="244"/>
      <c r="AE1695" s="244"/>
      <c r="AF1695" s="244"/>
      <c r="AG1695" s="244"/>
      <c r="AH1695" s="244"/>
      <c r="AI1695" s="244"/>
      <c r="AJ1695" s="244"/>
      <c r="AK1695" s="244"/>
      <c r="AL1695" s="244"/>
      <c r="AM1695" s="244"/>
      <c r="AN1695" s="244"/>
      <c r="AO1695" s="244"/>
      <c r="AP1695" s="244"/>
      <c r="AQ1695" s="244"/>
      <c r="AR1695" s="244"/>
      <c r="AS1695" s="254"/>
    </row>
    <row r="1696" spans="2:45" s="115" customFormat="1" ht="24" customHeight="1">
      <c r="B1696" s="1817"/>
      <c r="C1696" s="254" t="s">
        <v>14267</v>
      </c>
      <c r="D1696" s="244" t="s">
        <v>25031</v>
      </c>
      <c r="E1696" s="244" t="s">
        <v>14999</v>
      </c>
      <c r="F1696" s="244" t="s">
        <v>14267</v>
      </c>
      <c r="G1696" s="244">
        <v>1810</v>
      </c>
      <c r="H1696" s="244"/>
      <c r="I1696" s="244"/>
      <c r="J1696" s="244"/>
      <c r="K1696" s="244"/>
      <c r="L1696" s="244"/>
      <c r="M1696" s="244"/>
      <c r="N1696" s="244"/>
      <c r="O1696" s="244"/>
      <c r="P1696" s="244"/>
      <c r="Q1696" s="244"/>
      <c r="R1696" s="244"/>
      <c r="S1696" s="244"/>
      <c r="T1696" s="300"/>
      <c r="U1696" s="244"/>
      <c r="V1696" s="244"/>
      <c r="W1696" s="244"/>
      <c r="X1696" s="244"/>
      <c r="Y1696" s="244"/>
      <c r="Z1696" s="244"/>
      <c r="AA1696" s="244"/>
      <c r="AB1696" s="244"/>
      <c r="AC1696" s="244"/>
      <c r="AD1696" s="244"/>
      <c r="AE1696" s="244"/>
      <c r="AF1696" s="244"/>
      <c r="AG1696" s="244"/>
      <c r="AH1696" s="244"/>
      <c r="AI1696" s="244"/>
      <c r="AJ1696" s="244"/>
      <c r="AK1696" s="244"/>
      <c r="AL1696" s="244"/>
      <c r="AM1696" s="244"/>
      <c r="AN1696" s="244"/>
      <c r="AO1696" s="244"/>
      <c r="AP1696" s="244"/>
      <c r="AQ1696" s="244"/>
      <c r="AR1696" s="244"/>
      <c r="AS1696" s="244"/>
    </row>
    <row r="1697" spans="2:45" s="115" customFormat="1" ht="24" customHeight="1">
      <c r="B1697" s="1817"/>
      <c r="C1697" s="254" t="s">
        <v>14267</v>
      </c>
      <c r="D1697" s="244" t="s">
        <v>24426</v>
      </c>
      <c r="E1697" s="244" t="s">
        <v>15001</v>
      </c>
      <c r="F1697" s="244" t="s">
        <v>14267</v>
      </c>
      <c r="G1697" s="244">
        <v>1040</v>
      </c>
      <c r="H1697" s="244"/>
      <c r="I1697" s="244"/>
      <c r="J1697" s="244"/>
      <c r="K1697" s="244"/>
      <c r="L1697" s="244"/>
      <c r="M1697" s="244"/>
      <c r="N1697" s="244"/>
      <c r="O1697" s="244"/>
      <c r="P1697" s="244"/>
      <c r="Q1697" s="244"/>
      <c r="R1697" s="244"/>
      <c r="S1697" s="244"/>
      <c r="T1697" s="300"/>
      <c r="U1697" s="244"/>
      <c r="V1697" s="244"/>
      <c r="W1697" s="244"/>
      <c r="X1697" s="244"/>
      <c r="Y1697" s="244"/>
      <c r="Z1697" s="244"/>
      <c r="AA1697" s="244"/>
      <c r="AB1697" s="244"/>
      <c r="AC1697" s="244"/>
      <c r="AD1697" s="244"/>
      <c r="AE1697" s="244"/>
      <c r="AF1697" s="244"/>
      <c r="AG1697" s="244"/>
      <c r="AH1697" s="244"/>
      <c r="AI1697" s="244"/>
      <c r="AJ1697" s="244"/>
      <c r="AK1697" s="244"/>
      <c r="AL1697" s="244"/>
      <c r="AM1697" s="244"/>
      <c r="AN1697" s="244"/>
      <c r="AO1697" s="244"/>
      <c r="AP1697" s="244"/>
      <c r="AQ1697" s="244"/>
      <c r="AR1697" s="244"/>
      <c r="AS1697" s="244"/>
    </row>
    <row r="1698" spans="2:45" s="115" customFormat="1" ht="24" customHeight="1">
      <c r="B1698" s="1817"/>
      <c r="C1698" s="244" t="s">
        <v>14267</v>
      </c>
      <c r="D1698" s="244" t="s">
        <v>25274</v>
      </c>
      <c r="E1698" s="244" t="s">
        <v>17247</v>
      </c>
      <c r="F1698" s="254" t="s">
        <v>15004</v>
      </c>
      <c r="G1698" s="244">
        <v>11700</v>
      </c>
      <c r="H1698" s="244"/>
      <c r="I1698" s="244"/>
      <c r="J1698" s="244"/>
      <c r="K1698" s="244"/>
      <c r="L1698" s="244"/>
      <c r="M1698" s="244"/>
      <c r="N1698" s="244"/>
      <c r="O1698" s="244"/>
      <c r="P1698" s="244"/>
      <c r="Q1698" s="244"/>
      <c r="R1698" s="244"/>
      <c r="S1698" s="244"/>
      <c r="T1698" s="300">
        <v>2015</v>
      </c>
      <c r="U1698" s="244"/>
      <c r="V1698" s="244"/>
      <c r="W1698" s="244"/>
      <c r="X1698" s="244"/>
      <c r="Y1698" s="244"/>
      <c r="Z1698" s="244"/>
      <c r="AA1698" s="244"/>
      <c r="AB1698" s="244"/>
      <c r="AC1698" s="244"/>
      <c r="AD1698" s="244"/>
      <c r="AE1698" s="244"/>
      <c r="AF1698" s="244"/>
      <c r="AG1698" s="244"/>
      <c r="AH1698" s="244"/>
      <c r="AI1698" s="244"/>
      <c r="AJ1698" s="244"/>
      <c r="AK1698" s="244"/>
      <c r="AL1698" s="244"/>
      <c r="AM1698" s="244"/>
      <c r="AN1698" s="244"/>
      <c r="AO1698" s="244"/>
      <c r="AP1698" s="244"/>
      <c r="AQ1698" s="244"/>
      <c r="AR1698" s="244"/>
      <c r="AS1698" s="244"/>
    </row>
    <row r="1699" spans="2:45" s="115" customFormat="1" ht="24" customHeight="1">
      <c r="B1699" s="1817"/>
      <c r="C1699" s="244" t="s">
        <v>14267</v>
      </c>
      <c r="D1699" s="244" t="s">
        <v>15190</v>
      </c>
      <c r="E1699" s="244" t="s">
        <v>17248</v>
      </c>
      <c r="F1699" s="254" t="s">
        <v>15004</v>
      </c>
      <c r="G1699" s="244">
        <v>26400</v>
      </c>
      <c r="H1699" s="244"/>
      <c r="I1699" s="244"/>
      <c r="J1699" s="244"/>
      <c r="K1699" s="244"/>
      <c r="L1699" s="244"/>
      <c r="M1699" s="244"/>
      <c r="N1699" s="244"/>
      <c r="O1699" s="244"/>
      <c r="P1699" s="244"/>
      <c r="Q1699" s="244"/>
      <c r="R1699" s="244"/>
      <c r="S1699" s="244"/>
      <c r="T1699" s="300"/>
      <c r="U1699" s="244"/>
      <c r="V1699" s="244"/>
      <c r="W1699" s="244"/>
      <c r="X1699" s="244"/>
      <c r="Y1699" s="244"/>
      <c r="Z1699" s="244"/>
      <c r="AA1699" s="244"/>
      <c r="AB1699" s="244"/>
      <c r="AC1699" s="244"/>
      <c r="AD1699" s="244"/>
      <c r="AE1699" s="244"/>
      <c r="AF1699" s="244"/>
      <c r="AG1699" s="244"/>
      <c r="AH1699" s="244"/>
      <c r="AI1699" s="244"/>
      <c r="AJ1699" s="244"/>
      <c r="AK1699" s="244"/>
      <c r="AL1699" s="244"/>
      <c r="AM1699" s="244"/>
      <c r="AN1699" s="244"/>
      <c r="AO1699" s="244"/>
      <c r="AP1699" s="244"/>
      <c r="AQ1699" s="244"/>
      <c r="AR1699" s="244"/>
      <c r="AS1699" s="244"/>
    </row>
    <row r="1700" spans="2:45" s="115" customFormat="1" ht="24" customHeight="1">
      <c r="B1700" s="1817"/>
      <c r="C1700" s="254" t="s">
        <v>14267</v>
      </c>
      <c r="D1700" s="254" t="s">
        <v>24426</v>
      </c>
      <c r="E1700" s="244" t="s">
        <v>15006</v>
      </c>
      <c r="F1700" s="244" t="s">
        <v>14271</v>
      </c>
      <c r="G1700" s="244">
        <v>420</v>
      </c>
      <c r="H1700" s="244"/>
      <c r="I1700" s="244"/>
      <c r="J1700" s="254"/>
      <c r="K1700" s="244"/>
      <c r="L1700" s="244"/>
      <c r="M1700" s="244"/>
      <c r="N1700" s="244"/>
      <c r="O1700" s="244"/>
      <c r="P1700" s="244"/>
      <c r="Q1700" s="244"/>
      <c r="R1700" s="244"/>
      <c r="S1700" s="244"/>
      <c r="T1700" s="300"/>
      <c r="U1700" s="244"/>
      <c r="V1700" s="244"/>
      <c r="W1700" s="244"/>
      <c r="X1700" s="244"/>
      <c r="Y1700" s="244"/>
      <c r="Z1700" s="244"/>
      <c r="AA1700" s="244"/>
      <c r="AB1700" s="244"/>
      <c r="AC1700" s="244"/>
      <c r="AD1700" s="244"/>
      <c r="AE1700" s="244"/>
      <c r="AF1700" s="244"/>
      <c r="AG1700" s="244"/>
      <c r="AH1700" s="244"/>
      <c r="AI1700" s="244"/>
      <c r="AJ1700" s="244"/>
      <c r="AK1700" s="244"/>
      <c r="AL1700" s="244"/>
      <c r="AM1700" s="244"/>
      <c r="AN1700" s="244"/>
      <c r="AO1700" s="244"/>
      <c r="AP1700" s="244"/>
      <c r="AQ1700" s="244"/>
      <c r="AR1700" s="244"/>
      <c r="AS1700" s="244"/>
    </row>
    <row r="1701" spans="2:45" s="115" customFormat="1" ht="24" customHeight="1">
      <c r="B1701" s="1817"/>
      <c r="C1701" s="254" t="s">
        <v>14267</v>
      </c>
      <c r="D1701" s="244" t="s">
        <v>15007</v>
      </c>
      <c r="E1701" s="244" t="s">
        <v>15008</v>
      </c>
      <c r="F1701" s="244" t="s">
        <v>14275</v>
      </c>
      <c r="G1701" s="244">
        <v>405</v>
      </c>
      <c r="H1701" s="244"/>
      <c r="I1701" s="244"/>
      <c r="J1701" s="254"/>
      <c r="K1701" s="244"/>
      <c r="L1701" s="244"/>
      <c r="M1701" s="244"/>
      <c r="N1701" s="244"/>
      <c r="O1701" s="244"/>
      <c r="P1701" s="244"/>
      <c r="Q1701" s="244"/>
      <c r="R1701" s="244"/>
      <c r="S1701" s="244"/>
      <c r="T1701" s="300">
        <v>2018</v>
      </c>
      <c r="U1701" s="244"/>
      <c r="V1701" s="244"/>
      <c r="W1701" s="244"/>
      <c r="X1701" s="244"/>
      <c r="Y1701" s="244"/>
      <c r="Z1701" s="244"/>
      <c r="AA1701" s="244"/>
      <c r="AB1701" s="244"/>
      <c r="AC1701" s="244"/>
      <c r="AD1701" s="244"/>
      <c r="AE1701" s="244"/>
      <c r="AF1701" s="244"/>
      <c r="AG1701" s="244"/>
      <c r="AH1701" s="244"/>
      <c r="AI1701" s="244"/>
      <c r="AJ1701" s="244"/>
      <c r="AK1701" s="244"/>
      <c r="AL1701" s="244"/>
      <c r="AM1701" s="244"/>
      <c r="AN1701" s="244"/>
      <c r="AO1701" s="244"/>
      <c r="AP1701" s="244"/>
      <c r="AQ1701" s="244"/>
      <c r="AR1701" s="244"/>
      <c r="AS1701" s="244"/>
    </row>
    <row r="1702" spans="2:45" s="115" customFormat="1" ht="24" customHeight="1">
      <c r="B1702" s="1817"/>
      <c r="C1702" s="254" t="s">
        <v>14267</v>
      </c>
      <c r="D1702" s="254" t="s">
        <v>15015</v>
      </c>
      <c r="E1702" s="244" t="s">
        <v>15016</v>
      </c>
      <c r="F1702" s="244" t="s">
        <v>15017</v>
      </c>
      <c r="G1702" s="244">
        <v>460</v>
      </c>
      <c r="H1702" s="244"/>
      <c r="I1702" s="244"/>
      <c r="J1702" s="254"/>
      <c r="K1702" s="244"/>
      <c r="L1702" s="244"/>
      <c r="M1702" s="244"/>
      <c r="N1702" s="244"/>
      <c r="O1702" s="244"/>
      <c r="P1702" s="244"/>
      <c r="Q1702" s="244"/>
      <c r="R1702" s="244"/>
      <c r="S1702" s="244"/>
      <c r="T1702" s="300"/>
      <c r="U1702" s="244"/>
      <c r="V1702" s="244"/>
      <c r="W1702" s="244"/>
      <c r="X1702" s="244"/>
      <c r="Y1702" s="244"/>
      <c r="Z1702" s="244"/>
      <c r="AA1702" s="244"/>
      <c r="AB1702" s="244"/>
      <c r="AC1702" s="244"/>
      <c r="AD1702" s="244"/>
      <c r="AE1702" s="244"/>
      <c r="AF1702" s="244"/>
      <c r="AG1702" s="244"/>
      <c r="AH1702" s="244"/>
      <c r="AI1702" s="244"/>
      <c r="AJ1702" s="244"/>
      <c r="AK1702" s="244"/>
      <c r="AL1702" s="244"/>
      <c r="AM1702" s="244"/>
      <c r="AN1702" s="244"/>
      <c r="AO1702" s="244"/>
      <c r="AP1702" s="244"/>
      <c r="AQ1702" s="244"/>
      <c r="AR1702" s="244"/>
      <c r="AS1702" s="244"/>
    </row>
    <row r="1703" spans="2:45" s="115" customFormat="1" ht="24" customHeight="1">
      <c r="B1703" s="1817"/>
      <c r="C1703" s="254" t="s">
        <v>14267</v>
      </c>
      <c r="D1703" s="244" t="s">
        <v>15018</v>
      </c>
      <c r="E1703" s="244" t="s">
        <v>18480</v>
      </c>
      <c r="F1703" s="244" t="s">
        <v>15017</v>
      </c>
      <c r="G1703" s="244">
        <v>360</v>
      </c>
      <c r="H1703" s="244"/>
      <c r="I1703" s="244"/>
      <c r="J1703" s="254"/>
      <c r="K1703" s="244"/>
      <c r="L1703" s="244"/>
      <c r="M1703" s="244"/>
      <c r="N1703" s="244"/>
      <c r="O1703" s="244"/>
      <c r="P1703" s="244"/>
      <c r="Q1703" s="244"/>
      <c r="R1703" s="244"/>
      <c r="S1703" s="244"/>
      <c r="T1703" s="300"/>
      <c r="U1703" s="244"/>
      <c r="V1703" s="244"/>
      <c r="W1703" s="244"/>
      <c r="X1703" s="244"/>
      <c r="Y1703" s="244"/>
      <c r="Z1703" s="244"/>
      <c r="AA1703" s="244"/>
      <c r="AB1703" s="244"/>
      <c r="AC1703" s="244"/>
      <c r="AD1703" s="244"/>
      <c r="AE1703" s="244"/>
      <c r="AF1703" s="244"/>
      <c r="AG1703" s="244"/>
      <c r="AH1703" s="244"/>
      <c r="AI1703" s="244"/>
      <c r="AJ1703" s="244"/>
      <c r="AK1703" s="244"/>
      <c r="AL1703" s="244"/>
      <c r="AM1703" s="244"/>
      <c r="AN1703" s="244"/>
      <c r="AO1703" s="244"/>
      <c r="AP1703" s="244"/>
      <c r="AQ1703" s="244"/>
      <c r="AR1703" s="244"/>
      <c r="AS1703" s="244"/>
    </row>
    <row r="1704" spans="2:45" s="115" customFormat="1" ht="24" customHeight="1">
      <c r="B1704" s="1817"/>
      <c r="C1704" s="254" t="s">
        <v>14267</v>
      </c>
      <c r="D1704" s="244" t="s">
        <v>15022</v>
      </c>
      <c r="E1704" s="244" t="s">
        <v>15023</v>
      </c>
      <c r="F1704" s="244" t="s">
        <v>15024</v>
      </c>
      <c r="G1704" s="244">
        <v>539</v>
      </c>
      <c r="H1704" s="244"/>
      <c r="I1704" s="244"/>
      <c r="J1704" s="254"/>
      <c r="K1704" s="244"/>
      <c r="L1704" s="244"/>
      <c r="M1704" s="244"/>
      <c r="N1704" s="244"/>
      <c r="O1704" s="244"/>
      <c r="P1704" s="244"/>
      <c r="Q1704" s="244"/>
      <c r="R1704" s="244"/>
      <c r="S1704" s="244"/>
      <c r="T1704" s="300"/>
      <c r="U1704" s="244"/>
      <c r="V1704" s="244"/>
      <c r="W1704" s="244"/>
      <c r="X1704" s="244"/>
      <c r="Y1704" s="244"/>
      <c r="Z1704" s="244"/>
      <c r="AA1704" s="244"/>
      <c r="AB1704" s="244"/>
      <c r="AC1704" s="244"/>
      <c r="AD1704" s="244"/>
      <c r="AE1704" s="244"/>
      <c r="AF1704" s="244"/>
      <c r="AG1704" s="244"/>
      <c r="AH1704" s="244"/>
      <c r="AI1704" s="244"/>
      <c r="AJ1704" s="244"/>
      <c r="AK1704" s="244"/>
      <c r="AL1704" s="244"/>
      <c r="AM1704" s="244"/>
      <c r="AN1704" s="244"/>
      <c r="AO1704" s="244"/>
      <c r="AP1704" s="244"/>
      <c r="AQ1704" s="244"/>
      <c r="AR1704" s="244"/>
      <c r="AS1704" s="244"/>
    </row>
    <row r="1705" spans="2:45" s="115" customFormat="1" ht="24" customHeight="1">
      <c r="B1705" s="1817"/>
      <c r="C1705" s="254" t="s">
        <v>14267</v>
      </c>
      <c r="D1705" s="244" t="s">
        <v>24522</v>
      </c>
      <c r="E1705" s="244" t="s">
        <v>18481</v>
      </c>
      <c r="F1705" s="244" t="s">
        <v>14269</v>
      </c>
      <c r="G1705" s="244">
        <v>103.4</v>
      </c>
      <c r="H1705" s="244">
        <v>103</v>
      </c>
      <c r="I1705" s="244">
        <v>103</v>
      </c>
      <c r="J1705" s="254">
        <v>11</v>
      </c>
      <c r="K1705" s="244">
        <v>9.4</v>
      </c>
      <c r="L1705" s="244"/>
      <c r="M1705" s="244"/>
      <c r="N1705" s="244"/>
      <c r="O1705" s="244"/>
      <c r="P1705" s="244"/>
      <c r="Q1705" s="244"/>
      <c r="R1705" s="244"/>
      <c r="S1705" s="244"/>
      <c r="T1705" s="300">
        <v>2023</v>
      </c>
      <c r="U1705" s="244"/>
      <c r="V1705" s="244"/>
      <c r="W1705" s="244"/>
      <c r="X1705" s="244"/>
      <c r="Y1705" s="244"/>
      <c r="Z1705" s="244">
        <v>200</v>
      </c>
      <c r="AA1705" s="244"/>
      <c r="AB1705" s="244"/>
      <c r="AC1705" s="244"/>
      <c r="AD1705" s="244"/>
      <c r="AE1705" s="244"/>
      <c r="AF1705" s="244"/>
      <c r="AG1705" s="244"/>
      <c r="AH1705" s="244"/>
      <c r="AI1705" s="244"/>
      <c r="AJ1705" s="244"/>
      <c r="AK1705" s="244"/>
      <c r="AL1705" s="244"/>
      <c r="AM1705" s="244"/>
      <c r="AN1705" s="244"/>
      <c r="AO1705" s="244"/>
      <c r="AP1705" s="244"/>
      <c r="AQ1705" s="244"/>
      <c r="AR1705" s="244"/>
      <c r="AS1705" s="244"/>
    </row>
    <row r="1706" spans="2:45" s="115" customFormat="1" ht="24" customHeight="1">
      <c r="B1706" s="1817"/>
      <c r="C1706" s="241" t="s">
        <v>5932</v>
      </c>
      <c r="D1706" s="244" t="s">
        <v>15027</v>
      </c>
      <c r="E1706" s="244" t="s">
        <v>15028</v>
      </c>
      <c r="F1706" s="228" t="s">
        <v>25275</v>
      </c>
      <c r="G1706" s="228">
        <v>1104</v>
      </c>
      <c r="H1706" s="228"/>
      <c r="I1706" s="228"/>
      <c r="J1706" s="244"/>
      <c r="K1706" s="244"/>
      <c r="L1706" s="244"/>
      <c r="M1706" s="244"/>
      <c r="N1706" s="244"/>
      <c r="O1706" s="244"/>
      <c r="P1706" s="244"/>
      <c r="Q1706" s="244"/>
      <c r="R1706" s="244"/>
      <c r="S1706" s="244"/>
      <c r="T1706" s="300">
        <v>2015</v>
      </c>
      <c r="U1706" s="244"/>
      <c r="V1706" s="244"/>
      <c r="W1706" s="244"/>
      <c r="X1706" s="244"/>
      <c r="Y1706" s="244"/>
      <c r="Z1706" s="244"/>
      <c r="AA1706" s="244"/>
      <c r="AB1706" s="244"/>
      <c r="AC1706" s="244"/>
      <c r="AD1706" s="244"/>
      <c r="AE1706" s="244"/>
      <c r="AF1706" s="244"/>
      <c r="AG1706" s="244"/>
      <c r="AH1706" s="244"/>
      <c r="AI1706" s="244"/>
      <c r="AJ1706" s="244"/>
      <c r="AK1706" s="244"/>
      <c r="AL1706" s="244"/>
      <c r="AM1706" s="244"/>
      <c r="AN1706" s="244"/>
      <c r="AO1706" s="244"/>
      <c r="AP1706" s="244"/>
      <c r="AQ1706" s="244"/>
      <c r="AR1706" s="244"/>
      <c r="AS1706" s="244"/>
    </row>
    <row r="1707" spans="2:45" s="115" customFormat="1" ht="24" customHeight="1">
      <c r="B1707" s="1817"/>
      <c r="C1707" s="254" t="s">
        <v>14256</v>
      </c>
      <c r="D1707" s="244" t="s">
        <v>25276</v>
      </c>
      <c r="E1707" s="254" t="s">
        <v>15030</v>
      </c>
      <c r="F1707" s="254" t="s">
        <v>25277</v>
      </c>
      <c r="G1707" s="254">
        <v>400</v>
      </c>
      <c r="H1707" s="254"/>
      <c r="I1707" s="254"/>
      <c r="J1707" s="254"/>
      <c r="K1707" s="244"/>
      <c r="L1707" s="254"/>
      <c r="M1707" s="244"/>
      <c r="N1707" s="244"/>
      <c r="O1707" s="244"/>
      <c r="P1707" s="244"/>
      <c r="Q1707" s="244"/>
      <c r="R1707" s="244"/>
      <c r="S1707" s="244"/>
      <c r="T1707" s="300"/>
      <c r="U1707" s="244"/>
      <c r="V1707" s="244"/>
      <c r="W1707" s="244"/>
      <c r="X1707" s="244"/>
      <c r="Y1707" s="244"/>
      <c r="Z1707" s="244"/>
      <c r="AA1707" s="244"/>
      <c r="AB1707" s="244"/>
      <c r="AC1707" s="244"/>
      <c r="AD1707" s="244"/>
      <c r="AE1707" s="244"/>
      <c r="AF1707" s="244"/>
      <c r="AG1707" s="244"/>
      <c r="AH1707" s="244"/>
      <c r="AI1707" s="244"/>
      <c r="AJ1707" s="244"/>
      <c r="AK1707" s="244"/>
      <c r="AL1707" s="244"/>
      <c r="AM1707" s="244"/>
      <c r="AN1707" s="244"/>
      <c r="AO1707" s="244"/>
      <c r="AP1707" s="244"/>
      <c r="AQ1707" s="244"/>
      <c r="AR1707" s="244"/>
      <c r="AS1707" s="254"/>
    </row>
    <row r="1708" spans="2:45" s="115" customFormat="1" ht="24" customHeight="1">
      <c r="B1708" s="1817"/>
      <c r="C1708" s="244" t="s">
        <v>14256</v>
      </c>
      <c r="D1708" s="244" t="s">
        <v>15031</v>
      </c>
      <c r="E1708" s="244" t="s">
        <v>15032</v>
      </c>
      <c r="F1708" s="244" t="s">
        <v>25278</v>
      </c>
      <c r="G1708" s="244">
        <v>400</v>
      </c>
      <c r="H1708" s="244"/>
      <c r="I1708" s="244"/>
      <c r="J1708" s="254"/>
      <c r="K1708" s="244"/>
      <c r="L1708" s="244"/>
      <c r="M1708" s="244"/>
      <c r="N1708" s="244"/>
      <c r="O1708" s="244"/>
      <c r="P1708" s="244"/>
      <c r="Q1708" s="244"/>
      <c r="R1708" s="244"/>
      <c r="S1708" s="244"/>
      <c r="T1708" s="300"/>
      <c r="U1708" s="244"/>
      <c r="V1708" s="244"/>
      <c r="W1708" s="244"/>
      <c r="X1708" s="244"/>
      <c r="Y1708" s="244"/>
      <c r="Z1708" s="244"/>
      <c r="AA1708" s="244"/>
      <c r="AB1708" s="244"/>
      <c r="AC1708" s="244"/>
      <c r="AD1708" s="244"/>
      <c r="AE1708" s="244"/>
      <c r="AF1708" s="244"/>
      <c r="AG1708" s="244"/>
      <c r="AH1708" s="244"/>
      <c r="AI1708" s="244"/>
      <c r="AJ1708" s="244"/>
      <c r="AK1708" s="244"/>
      <c r="AL1708" s="244"/>
      <c r="AM1708" s="244"/>
      <c r="AN1708" s="244"/>
      <c r="AO1708" s="244"/>
      <c r="AP1708" s="244"/>
      <c r="AQ1708" s="244"/>
      <c r="AR1708" s="244"/>
      <c r="AS1708" s="244"/>
    </row>
    <row r="1709" spans="2:45" s="115" customFormat="1" ht="24" customHeight="1">
      <c r="B1709" s="1817"/>
      <c r="C1709" s="254" t="s">
        <v>14211</v>
      </c>
      <c r="D1709" s="244" t="s">
        <v>24431</v>
      </c>
      <c r="E1709" s="254" t="s">
        <v>18482</v>
      </c>
      <c r="F1709" s="254" t="s">
        <v>14211</v>
      </c>
      <c r="G1709" s="254">
        <v>540</v>
      </c>
      <c r="H1709" s="254"/>
      <c r="I1709" s="254"/>
      <c r="J1709" s="254"/>
      <c r="K1709" s="380"/>
      <c r="L1709" s="254"/>
      <c r="M1709" s="380"/>
      <c r="N1709" s="380"/>
      <c r="O1709" s="380"/>
      <c r="P1709" s="380"/>
      <c r="Q1709" s="380"/>
      <c r="R1709" s="244"/>
      <c r="S1709" s="380"/>
      <c r="T1709" s="300">
        <v>2012</v>
      </c>
      <c r="U1709" s="244"/>
      <c r="V1709" s="244"/>
      <c r="W1709" s="244"/>
      <c r="X1709" s="244"/>
      <c r="Y1709" s="244"/>
      <c r="Z1709" s="380"/>
      <c r="AA1709" s="244"/>
      <c r="AB1709" s="244"/>
      <c r="AC1709" s="244"/>
      <c r="AD1709" s="244"/>
      <c r="AE1709" s="244"/>
      <c r="AF1709" s="244"/>
      <c r="AG1709" s="244"/>
      <c r="AH1709" s="244"/>
      <c r="AI1709" s="244"/>
      <c r="AJ1709" s="244"/>
      <c r="AK1709" s="244"/>
      <c r="AL1709" s="244"/>
      <c r="AM1709" s="244"/>
      <c r="AN1709" s="244"/>
      <c r="AO1709" s="244"/>
      <c r="AP1709" s="244"/>
      <c r="AQ1709" s="244"/>
      <c r="AR1709" s="244"/>
      <c r="AS1709" s="254" t="s">
        <v>13722</v>
      </c>
    </row>
    <row r="1710" spans="2:45" s="115" customFormat="1" ht="24" customHeight="1">
      <c r="B1710" s="1817"/>
      <c r="C1710" s="254" t="s">
        <v>14211</v>
      </c>
      <c r="D1710" s="244" t="s">
        <v>25279</v>
      </c>
      <c r="E1710" s="254" t="s">
        <v>13076</v>
      </c>
      <c r="F1710" s="254" t="s">
        <v>15035</v>
      </c>
      <c r="G1710" s="254">
        <v>4530</v>
      </c>
      <c r="H1710" s="254"/>
      <c r="I1710" s="254"/>
      <c r="J1710" s="254"/>
      <c r="K1710" s="244"/>
      <c r="L1710" s="254"/>
      <c r="M1710" s="244"/>
      <c r="N1710" s="244"/>
      <c r="O1710" s="244"/>
      <c r="P1710" s="244"/>
      <c r="Q1710" s="244"/>
      <c r="R1710" s="244"/>
      <c r="S1710" s="244"/>
      <c r="T1710" s="300">
        <v>2017</v>
      </c>
      <c r="U1710" s="244"/>
      <c r="V1710" s="244"/>
      <c r="W1710" s="244"/>
      <c r="X1710" s="244"/>
      <c r="Y1710" s="244"/>
      <c r="Z1710" s="244"/>
      <c r="AA1710" s="244"/>
      <c r="AB1710" s="244"/>
      <c r="AC1710" s="244"/>
      <c r="AD1710" s="244"/>
      <c r="AE1710" s="244"/>
      <c r="AF1710" s="244"/>
      <c r="AG1710" s="244"/>
      <c r="AH1710" s="244"/>
      <c r="AI1710" s="244"/>
      <c r="AJ1710" s="244"/>
      <c r="AK1710" s="244"/>
      <c r="AL1710" s="244"/>
      <c r="AM1710" s="244"/>
      <c r="AN1710" s="244"/>
      <c r="AO1710" s="244"/>
      <c r="AP1710" s="244"/>
      <c r="AQ1710" s="244"/>
      <c r="AR1710" s="244"/>
      <c r="AS1710" s="254" t="s">
        <v>18483</v>
      </c>
    </row>
    <row r="1711" spans="2:45" s="115" customFormat="1" ht="24" customHeight="1">
      <c r="B1711" s="1817"/>
      <c r="C1711" s="254" t="s">
        <v>13341</v>
      </c>
      <c r="D1711" s="244" t="s">
        <v>15041</v>
      </c>
      <c r="E1711" s="254" t="s">
        <v>15038</v>
      </c>
      <c r="F1711" s="254" t="s">
        <v>13341</v>
      </c>
      <c r="G1711" s="254">
        <v>460</v>
      </c>
      <c r="H1711" s="254"/>
      <c r="I1711" s="254"/>
      <c r="J1711" s="254"/>
      <c r="K1711" s="244"/>
      <c r="L1711" s="254"/>
      <c r="M1711" s="244"/>
      <c r="N1711" s="244"/>
      <c r="O1711" s="244"/>
      <c r="P1711" s="244"/>
      <c r="Q1711" s="244"/>
      <c r="R1711" s="244"/>
      <c r="S1711" s="244"/>
      <c r="T1711" s="300">
        <v>2010</v>
      </c>
      <c r="U1711" s="244"/>
      <c r="V1711" s="244"/>
      <c r="W1711" s="244"/>
      <c r="X1711" s="244"/>
      <c r="Y1711" s="244"/>
      <c r="Z1711" s="244"/>
      <c r="AA1711" s="244"/>
      <c r="AB1711" s="244"/>
      <c r="AC1711" s="244"/>
      <c r="AD1711" s="244"/>
      <c r="AE1711" s="244"/>
      <c r="AF1711" s="244"/>
      <c r="AG1711" s="244"/>
      <c r="AH1711" s="244"/>
      <c r="AI1711" s="244"/>
      <c r="AJ1711" s="244"/>
      <c r="AK1711" s="244"/>
      <c r="AL1711" s="244"/>
      <c r="AM1711" s="244"/>
      <c r="AN1711" s="244"/>
      <c r="AO1711" s="244"/>
      <c r="AP1711" s="244"/>
      <c r="AQ1711" s="244"/>
      <c r="AR1711" s="244"/>
      <c r="AS1711" s="254"/>
    </row>
    <row r="1712" spans="2:45" s="115" customFormat="1" ht="24" customHeight="1">
      <c r="B1712" s="1817"/>
      <c r="C1712" s="254" t="s">
        <v>13341</v>
      </c>
      <c r="D1712" s="789" t="s">
        <v>15039</v>
      </c>
      <c r="E1712" s="254" t="s">
        <v>15050</v>
      </c>
      <c r="F1712" s="254" t="s">
        <v>13341</v>
      </c>
      <c r="G1712" s="254">
        <v>6549</v>
      </c>
      <c r="H1712" s="254"/>
      <c r="I1712" s="254"/>
      <c r="J1712" s="254"/>
      <c r="K1712" s="244"/>
      <c r="L1712" s="254"/>
      <c r="M1712" s="244"/>
      <c r="N1712" s="244"/>
      <c r="O1712" s="244"/>
      <c r="P1712" s="244"/>
      <c r="Q1712" s="244"/>
      <c r="R1712" s="244"/>
      <c r="S1712" s="244"/>
      <c r="T1712" s="300">
        <v>2010</v>
      </c>
      <c r="U1712" s="244"/>
      <c r="V1712" s="244"/>
      <c r="W1712" s="244"/>
      <c r="X1712" s="244"/>
      <c r="Y1712" s="244"/>
      <c r="Z1712" s="244"/>
      <c r="AA1712" s="244"/>
      <c r="AB1712" s="244"/>
      <c r="AC1712" s="244"/>
      <c r="AD1712" s="244"/>
      <c r="AE1712" s="244"/>
      <c r="AF1712" s="244"/>
      <c r="AG1712" s="244"/>
      <c r="AH1712" s="244"/>
      <c r="AI1712" s="244"/>
      <c r="AJ1712" s="244"/>
      <c r="AK1712" s="244"/>
      <c r="AL1712" s="244"/>
      <c r="AM1712" s="244"/>
      <c r="AN1712" s="244"/>
      <c r="AO1712" s="244"/>
      <c r="AP1712" s="244"/>
      <c r="AQ1712" s="244"/>
      <c r="AR1712" s="244"/>
      <c r="AS1712" s="254"/>
    </row>
    <row r="1713" spans="1:45" s="211" customFormat="1" ht="24" customHeight="1">
      <c r="B1713" s="1853"/>
      <c r="C1713" s="254" t="s">
        <v>13341</v>
      </c>
      <c r="D1713" s="789" t="s">
        <v>15039</v>
      </c>
      <c r="E1713" s="254" t="s">
        <v>25280</v>
      </c>
      <c r="F1713" s="254" t="s">
        <v>13341</v>
      </c>
      <c r="G1713" s="254">
        <v>1488</v>
      </c>
      <c r="H1713" s="254"/>
      <c r="I1713" s="254"/>
      <c r="J1713" s="254"/>
      <c r="K1713" s="244"/>
      <c r="L1713" s="254"/>
      <c r="M1713" s="244"/>
      <c r="N1713" s="244"/>
      <c r="O1713" s="244"/>
      <c r="P1713" s="244"/>
      <c r="Q1713" s="244"/>
      <c r="R1713" s="244"/>
      <c r="S1713" s="244"/>
      <c r="T1713" s="300">
        <v>2010</v>
      </c>
      <c r="U1713" s="244"/>
      <c r="V1713" s="244"/>
      <c r="W1713" s="244"/>
      <c r="X1713" s="244"/>
      <c r="Y1713" s="244"/>
      <c r="Z1713" s="244"/>
      <c r="AA1713" s="244"/>
      <c r="AB1713" s="244"/>
      <c r="AC1713" s="244"/>
      <c r="AD1713" s="244"/>
      <c r="AE1713" s="244"/>
      <c r="AF1713" s="244"/>
      <c r="AG1713" s="244"/>
      <c r="AH1713" s="244"/>
      <c r="AI1713" s="244"/>
      <c r="AJ1713" s="244"/>
      <c r="AK1713" s="244"/>
      <c r="AL1713" s="244"/>
      <c r="AM1713" s="244"/>
      <c r="AN1713" s="244"/>
      <c r="AO1713" s="244"/>
      <c r="AP1713" s="244"/>
      <c r="AQ1713" s="244"/>
      <c r="AR1713" s="244"/>
      <c r="AS1713" s="254"/>
    </row>
    <row r="1714" spans="1:45" s="115" customFormat="1" ht="24" customHeight="1">
      <c r="B1714" s="1817"/>
      <c r="C1714" s="241" t="s">
        <v>13226</v>
      </c>
      <c r="D1714" s="789" t="s">
        <v>15051</v>
      </c>
      <c r="E1714" s="233" t="s">
        <v>15053</v>
      </c>
      <c r="F1714" s="228" t="s">
        <v>13226</v>
      </c>
      <c r="G1714" s="228">
        <v>9645</v>
      </c>
      <c r="H1714" s="228"/>
      <c r="I1714" s="228"/>
      <c r="J1714" s="244"/>
      <c r="K1714" s="380"/>
      <c r="L1714" s="241"/>
      <c r="M1714" s="380"/>
      <c r="N1714" s="380"/>
      <c r="O1714" s="380"/>
      <c r="P1714" s="380"/>
      <c r="Q1714" s="380"/>
      <c r="R1714" s="244"/>
      <c r="S1714" s="380"/>
      <c r="T1714" s="300">
        <v>2012</v>
      </c>
      <c r="U1714" s="244"/>
      <c r="V1714" s="244"/>
      <c r="W1714" s="244"/>
      <c r="X1714" s="244"/>
      <c r="Y1714" s="244"/>
      <c r="Z1714" s="380"/>
      <c r="AA1714" s="244"/>
      <c r="AB1714" s="244"/>
      <c r="AC1714" s="244"/>
      <c r="AD1714" s="244"/>
      <c r="AE1714" s="244"/>
      <c r="AF1714" s="244"/>
      <c r="AG1714" s="244"/>
      <c r="AH1714" s="244"/>
      <c r="AI1714" s="244"/>
      <c r="AJ1714" s="244"/>
      <c r="AK1714" s="244"/>
      <c r="AL1714" s="244"/>
      <c r="AM1714" s="244"/>
      <c r="AN1714" s="244"/>
      <c r="AO1714" s="244"/>
      <c r="AP1714" s="244"/>
      <c r="AQ1714" s="244"/>
      <c r="AR1714" s="244"/>
      <c r="AS1714" s="241"/>
    </row>
    <row r="1715" spans="1:45" s="115" customFormat="1" ht="24" customHeight="1">
      <c r="B1715" s="1817"/>
      <c r="C1715" s="241" t="s">
        <v>13226</v>
      </c>
      <c r="D1715" s="789" t="s">
        <v>25281</v>
      </c>
      <c r="E1715" s="233" t="s">
        <v>15054</v>
      </c>
      <c r="F1715" s="228" t="s">
        <v>13226</v>
      </c>
      <c r="G1715" s="228">
        <v>9891</v>
      </c>
      <c r="H1715" s="228"/>
      <c r="I1715" s="228"/>
      <c r="J1715" s="228"/>
      <c r="K1715" s="380"/>
      <c r="L1715" s="241"/>
      <c r="M1715" s="380"/>
      <c r="N1715" s="380"/>
      <c r="O1715" s="380"/>
      <c r="P1715" s="380"/>
      <c r="Q1715" s="380"/>
      <c r="R1715" s="244"/>
      <c r="S1715" s="380"/>
      <c r="T1715" s="300">
        <v>2020</v>
      </c>
      <c r="U1715" s="244"/>
      <c r="V1715" s="244"/>
      <c r="W1715" s="244"/>
      <c r="X1715" s="244"/>
      <c r="Y1715" s="244"/>
      <c r="Z1715" s="380"/>
      <c r="AA1715" s="244"/>
      <c r="AB1715" s="244"/>
      <c r="AC1715" s="244"/>
      <c r="AD1715" s="244"/>
      <c r="AE1715" s="244"/>
      <c r="AF1715" s="244"/>
      <c r="AG1715" s="244"/>
      <c r="AH1715" s="244"/>
      <c r="AI1715" s="244"/>
      <c r="AJ1715" s="244"/>
      <c r="AK1715" s="244"/>
      <c r="AL1715" s="244"/>
      <c r="AM1715" s="244"/>
      <c r="AN1715" s="244"/>
      <c r="AO1715" s="244"/>
      <c r="AP1715" s="244"/>
      <c r="AQ1715" s="244"/>
      <c r="AR1715" s="244"/>
      <c r="AS1715" s="241"/>
    </row>
    <row r="1716" spans="1:45" s="115" customFormat="1" ht="24" customHeight="1">
      <c r="B1716" s="1817"/>
      <c r="C1716" s="241" t="s">
        <v>13226</v>
      </c>
      <c r="D1716" s="790" t="s">
        <v>24798</v>
      </c>
      <c r="E1716" s="254" t="s">
        <v>15056</v>
      </c>
      <c r="F1716" s="254" t="s">
        <v>13226</v>
      </c>
      <c r="G1716" s="254">
        <v>29987</v>
      </c>
      <c r="H1716" s="254"/>
      <c r="I1716" s="254"/>
      <c r="J1716" s="254"/>
      <c r="K1716" s="244"/>
      <c r="L1716" s="254"/>
      <c r="M1716" s="244"/>
      <c r="N1716" s="244"/>
      <c r="O1716" s="244"/>
      <c r="P1716" s="244"/>
      <c r="Q1716" s="244"/>
      <c r="R1716" s="244"/>
      <c r="S1716" s="244"/>
      <c r="T1716" s="300">
        <v>2013</v>
      </c>
      <c r="U1716" s="244"/>
      <c r="V1716" s="244"/>
      <c r="W1716" s="244"/>
      <c r="X1716" s="244"/>
      <c r="Y1716" s="244"/>
      <c r="Z1716" s="244"/>
      <c r="AA1716" s="244"/>
      <c r="AB1716" s="244"/>
      <c r="AC1716" s="244"/>
      <c r="AD1716" s="244"/>
      <c r="AE1716" s="244"/>
      <c r="AF1716" s="244"/>
      <c r="AG1716" s="244"/>
      <c r="AH1716" s="244"/>
      <c r="AI1716" s="244"/>
      <c r="AJ1716" s="244"/>
      <c r="AK1716" s="244"/>
      <c r="AL1716" s="244"/>
      <c r="AM1716" s="244"/>
      <c r="AN1716" s="244"/>
      <c r="AO1716" s="244"/>
      <c r="AP1716" s="244"/>
      <c r="AQ1716" s="244"/>
      <c r="AR1716" s="244"/>
      <c r="AS1716" s="254"/>
    </row>
    <row r="1717" spans="1:45" s="115" customFormat="1" ht="24" customHeight="1">
      <c r="A1717" s="1836"/>
      <c r="B1717" s="1817"/>
      <c r="C1717" s="254" t="s">
        <v>13226</v>
      </c>
      <c r="D1717" s="244" t="s">
        <v>15051</v>
      </c>
      <c r="E1717" s="254" t="s">
        <v>15064</v>
      </c>
      <c r="F1717" s="254" t="s">
        <v>13226</v>
      </c>
      <c r="G1717" s="254">
        <v>4226</v>
      </c>
      <c r="H1717" s="254"/>
      <c r="I1717" s="254"/>
      <c r="J1717" s="254"/>
      <c r="K1717" s="244"/>
      <c r="L1717" s="254"/>
      <c r="M1717" s="244"/>
      <c r="N1717" s="244"/>
      <c r="O1717" s="244"/>
      <c r="P1717" s="244"/>
      <c r="Q1717" s="244"/>
      <c r="R1717" s="380"/>
      <c r="S1717" s="244"/>
      <c r="T1717" s="300">
        <v>2010</v>
      </c>
      <c r="U1717" s="380"/>
      <c r="V1717" s="380"/>
      <c r="W1717" s="380"/>
      <c r="X1717" s="380"/>
      <c r="Y1717" s="380"/>
      <c r="Z1717" s="244"/>
      <c r="AA1717" s="380"/>
      <c r="AB1717" s="380"/>
      <c r="AC1717" s="380"/>
      <c r="AD1717" s="380"/>
      <c r="AE1717" s="380"/>
      <c r="AF1717" s="380"/>
      <c r="AG1717" s="380"/>
      <c r="AH1717" s="380"/>
      <c r="AI1717" s="380"/>
      <c r="AJ1717" s="380"/>
      <c r="AK1717" s="380"/>
      <c r="AL1717" s="380"/>
      <c r="AM1717" s="380"/>
      <c r="AN1717" s="380"/>
      <c r="AO1717" s="380"/>
      <c r="AP1717" s="380"/>
      <c r="AQ1717" s="380"/>
      <c r="AR1717" s="380"/>
      <c r="AS1717" s="254"/>
    </row>
    <row r="1718" spans="1:45" s="115" customFormat="1" ht="24" customHeight="1">
      <c r="B1718" s="1817"/>
      <c r="C1718" s="228" t="s">
        <v>13226</v>
      </c>
      <c r="D1718" s="233" t="s">
        <v>15055</v>
      </c>
      <c r="E1718" s="260" t="s">
        <v>15067</v>
      </c>
      <c r="F1718" s="228" t="s">
        <v>13226</v>
      </c>
      <c r="G1718" s="228">
        <v>555</v>
      </c>
      <c r="H1718" s="228"/>
      <c r="I1718" s="228"/>
      <c r="J1718" s="254"/>
      <c r="K1718" s="380"/>
      <c r="L1718" s="241"/>
      <c r="M1718" s="380"/>
      <c r="N1718" s="380"/>
      <c r="O1718" s="380"/>
      <c r="P1718" s="380"/>
      <c r="Q1718" s="380"/>
      <c r="R1718" s="244"/>
      <c r="S1718" s="380"/>
      <c r="T1718" s="300">
        <v>2019</v>
      </c>
      <c r="U1718" s="244"/>
      <c r="V1718" s="244"/>
      <c r="W1718" s="244"/>
      <c r="X1718" s="244"/>
      <c r="Y1718" s="244"/>
      <c r="Z1718" s="380"/>
      <c r="AA1718" s="244"/>
      <c r="AB1718" s="244"/>
      <c r="AC1718" s="244"/>
      <c r="AD1718" s="244"/>
      <c r="AE1718" s="244"/>
      <c r="AF1718" s="244"/>
      <c r="AG1718" s="244"/>
      <c r="AH1718" s="244"/>
      <c r="AI1718" s="244"/>
      <c r="AJ1718" s="244"/>
      <c r="AK1718" s="244"/>
      <c r="AL1718" s="244"/>
      <c r="AM1718" s="244"/>
      <c r="AN1718" s="244"/>
      <c r="AO1718" s="244"/>
      <c r="AP1718" s="244"/>
      <c r="AQ1718" s="244"/>
      <c r="AR1718" s="244"/>
      <c r="AS1718" s="241"/>
    </row>
    <row r="1719" spans="1:45" s="115" customFormat="1" ht="24" customHeight="1">
      <c r="B1719" s="1817"/>
      <c r="C1719" s="228" t="s">
        <v>13226</v>
      </c>
      <c r="D1719" s="254" t="s">
        <v>15057</v>
      </c>
      <c r="E1719" s="260" t="s">
        <v>15068</v>
      </c>
      <c r="F1719" s="228" t="s">
        <v>13226</v>
      </c>
      <c r="G1719" s="228">
        <v>500</v>
      </c>
      <c r="H1719" s="228"/>
      <c r="I1719" s="228"/>
      <c r="J1719" s="254"/>
      <c r="K1719" s="380"/>
      <c r="L1719" s="241"/>
      <c r="M1719" s="380"/>
      <c r="N1719" s="380"/>
      <c r="O1719" s="380"/>
      <c r="P1719" s="380"/>
      <c r="Q1719" s="380"/>
      <c r="R1719" s="244"/>
      <c r="S1719" s="380"/>
      <c r="T1719" s="300">
        <v>2015</v>
      </c>
      <c r="U1719" s="244"/>
      <c r="V1719" s="244"/>
      <c r="W1719" s="244"/>
      <c r="X1719" s="244"/>
      <c r="Y1719" s="244"/>
      <c r="Z1719" s="380"/>
      <c r="AA1719" s="244"/>
      <c r="AB1719" s="244"/>
      <c r="AC1719" s="244"/>
      <c r="AD1719" s="244"/>
      <c r="AE1719" s="244"/>
      <c r="AF1719" s="244"/>
      <c r="AG1719" s="244"/>
      <c r="AH1719" s="244"/>
      <c r="AI1719" s="244"/>
      <c r="AJ1719" s="244"/>
      <c r="AK1719" s="244"/>
      <c r="AL1719" s="244"/>
      <c r="AM1719" s="244"/>
      <c r="AN1719" s="244"/>
      <c r="AO1719" s="244"/>
      <c r="AP1719" s="244"/>
      <c r="AQ1719" s="244"/>
      <c r="AR1719" s="244"/>
      <c r="AS1719" s="241"/>
    </row>
    <row r="1720" spans="1:45" s="115" customFormat="1" ht="24" customHeight="1">
      <c r="B1720" s="1817"/>
      <c r="C1720" s="228" t="s">
        <v>13226</v>
      </c>
      <c r="D1720" s="244" t="s">
        <v>15059</v>
      </c>
      <c r="E1720" s="260" t="s">
        <v>15069</v>
      </c>
      <c r="F1720" s="228" t="s">
        <v>13226</v>
      </c>
      <c r="G1720" s="228">
        <v>430</v>
      </c>
      <c r="H1720" s="228"/>
      <c r="I1720" s="228"/>
      <c r="J1720" s="228"/>
      <c r="K1720" s="380"/>
      <c r="L1720" s="241"/>
      <c r="M1720" s="380"/>
      <c r="N1720" s="380"/>
      <c r="O1720" s="380"/>
      <c r="P1720" s="380"/>
      <c r="Q1720" s="380"/>
      <c r="R1720" s="244"/>
      <c r="S1720" s="380"/>
      <c r="T1720" s="300">
        <v>2020</v>
      </c>
      <c r="U1720" s="244"/>
      <c r="V1720" s="244"/>
      <c r="W1720" s="244"/>
      <c r="X1720" s="244"/>
      <c r="Y1720" s="244"/>
      <c r="Z1720" s="380"/>
      <c r="AA1720" s="244"/>
      <c r="AB1720" s="244"/>
      <c r="AC1720" s="244"/>
      <c r="AD1720" s="244"/>
      <c r="AE1720" s="244"/>
      <c r="AF1720" s="244"/>
      <c r="AG1720" s="244"/>
      <c r="AH1720" s="244"/>
      <c r="AI1720" s="244"/>
      <c r="AJ1720" s="244"/>
      <c r="AK1720" s="244"/>
      <c r="AL1720" s="244"/>
      <c r="AM1720" s="244"/>
      <c r="AN1720" s="244"/>
      <c r="AO1720" s="244"/>
      <c r="AP1720" s="244"/>
      <c r="AQ1720" s="244"/>
      <c r="AR1720" s="244"/>
      <c r="AS1720" s="241"/>
    </row>
    <row r="1721" spans="1:45" s="115" customFormat="1" ht="24" customHeight="1">
      <c r="B1721" s="1817"/>
      <c r="C1721" s="228" t="s">
        <v>13226</v>
      </c>
      <c r="D1721" s="244" t="s">
        <v>15061</v>
      </c>
      <c r="E1721" s="260" t="s">
        <v>15070</v>
      </c>
      <c r="F1721" s="228" t="s">
        <v>13226</v>
      </c>
      <c r="G1721" s="228">
        <v>600</v>
      </c>
      <c r="H1721" s="228"/>
      <c r="I1721" s="228"/>
      <c r="J1721" s="254"/>
      <c r="K1721" s="380"/>
      <c r="L1721" s="241"/>
      <c r="M1721" s="380"/>
      <c r="N1721" s="380"/>
      <c r="O1721" s="380"/>
      <c r="P1721" s="380"/>
      <c r="Q1721" s="380"/>
      <c r="R1721" s="244"/>
      <c r="S1721" s="380"/>
      <c r="T1721" s="300">
        <v>2010</v>
      </c>
      <c r="U1721" s="244"/>
      <c r="V1721" s="244"/>
      <c r="W1721" s="244"/>
      <c r="X1721" s="244"/>
      <c r="Y1721" s="244"/>
      <c r="Z1721" s="380"/>
      <c r="AA1721" s="244"/>
      <c r="AB1721" s="244"/>
      <c r="AC1721" s="244"/>
      <c r="AD1721" s="244"/>
      <c r="AE1721" s="244"/>
      <c r="AF1721" s="244"/>
      <c r="AG1721" s="244"/>
      <c r="AH1721" s="244"/>
      <c r="AI1721" s="244"/>
      <c r="AJ1721" s="244"/>
      <c r="AK1721" s="244"/>
      <c r="AL1721" s="244"/>
      <c r="AM1721" s="244"/>
      <c r="AN1721" s="244"/>
      <c r="AO1721" s="244"/>
      <c r="AP1721" s="244"/>
      <c r="AQ1721" s="244"/>
      <c r="AR1721" s="244"/>
      <c r="AS1721" s="241"/>
    </row>
    <row r="1722" spans="1:45" s="115" customFormat="1" ht="24" customHeight="1">
      <c r="B1722" s="1817"/>
      <c r="C1722" s="228" t="s">
        <v>13226</v>
      </c>
      <c r="D1722" s="254" t="s">
        <v>15063</v>
      </c>
      <c r="E1722" s="260" t="s">
        <v>15071</v>
      </c>
      <c r="F1722" s="228" t="s">
        <v>13226</v>
      </c>
      <c r="G1722" s="228">
        <v>500</v>
      </c>
      <c r="H1722" s="228"/>
      <c r="I1722" s="228"/>
      <c r="J1722" s="254"/>
      <c r="K1722" s="380"/>
      <c r="L1722" s="241"/>
      <c r="M1722" s="380"/>
      <c r="N1722" s="380"/>
      <c r="O1722" s="380"/>
      <c r="P1722" s="380"/>
      <c r="Q1722" s="380"/>
      <c r="R1722" s="244"/>
      <c r="S1722" s="380"/>
      <c r="T1722" s="300">
        <v>2006</v>
      </c>
      <c r="U1722" s="244"/>
      <c r="V1722" s="244"/>
      <c r="W1722" s="244"/>
      <c r="X1722" s="244"/>
      <c r="Y1722" s="244"/>
      <c r="Z1722" s="380"/>
      <c r="AA1722" s="244"/>
      <c r="AB1722" s="244"/>
      <c r="AC1722" s="244"/>
      <c r="AD1722" s="244"/>
      <c r="AE1722" s="244"/>
      <c r="AF1722" s="244"/>
      <c r="AG1722" s="244"/>
      <c r="AH1722" s="244"/>
      <c r="AI1722" s="244"/>
      <c r="AJ1722" s="244"/>
      <c r="AK1722" s="244"/>
      <c r="AL1722" s="244"/>
      <c r="AM1722" s="244"/>
      <c r="AN1722" s="244"/>
      <c r="AO1722" s="244"/>
      <c r="AP1722" s="244"/>
      <c r="AQ1722" s="244"/>
      <c r="AR1722" s="244"/>
      <c r="AS1722" s="241"/>
    </row>
    <row r="1723" spans="1:45" s="115" customFormat="1" ht="24" customHeight="1">
      <c r="A1723" s="1836"/>
      <c r="B1723" s="1817"/>
      <c r="C1723" s="228" t="s">
        <v>13226</v>
      </c>
      <c r="D1723" s="233" t="s">
        <v>15065</v>
      </c>
      <c r="E1723" s="260" t="s">
        <v>17253</v>
      </c>
      <c r="F1723" s="228" t="s">
        <v>13226</v>
      </c>
      <c r="G1723" s="228">
        <v>500</v>
      </c>
      <c r="H1723" s="228"/>
      <c r="I1723" s="228"/>
      <c r="J1723" s="254"/>
      <c r="K1723" s="380"/>
      <c r="L1723" s="241"/>
      <c r="M1723" s="380"/>
      <c r="N1723" s="380"/>
      <c r="O1723" s="380"/>
      <c r="P1723" s="380"/>
      <c r="Q1723" s="380"/>
      <c r="R1723" s="380"/>
      <c r="S1723" s="380"/>
      <c r="T1723" s="300">
        <v>2014</v>
      </c>
      <c r="U1723" s="380"/>
      <c r="V1723" s="380"/>
      <c r="W1723" s="380"/>
      <c r="X1723" s="380"/>
      <c r="Y1723" s="380"/>
      <c r="Z1723" s="380"/>
      <c r="AA1723" s="380"/>
      <c r="AB1723" s="380"/>
      <c r="AC1723" s="380"/>
      <c r="AD1723" s="380"/>
      <c r="AE1723" s="380"/>
      <c r="AF1723" s="380"/>
      <c r="AG1723" s="380"/>
      <c r="AH1723" s="380"/>
      <c r="AI1723" s="380"/>
      <c r="AJ1723" s="380"/>
      <c r="AK1723" s="380"/>
      <c r="AL1723" s="380"/>
      <c r="AM1723" s="380"/>
      <c r="AN1723" s="380"/>
      <c r="AO1723" s="380"/>
      <c r="AP1723" s="380"/>
      <c r="AQ1723" s="380"/>
      <c r="AR1723" s="380"/>
      <c r="AS1723" s="241" t="s">
        <v>25282</v>
      </c>
    </row>
    <row r="1724" spans="1:45" s="115" customFormat="1" ht="24" customHeight="1">
      <c r="A1724" s="1836"/>
      <c r="B1724" s="1817"/>
      <c r="C1724" s="228" t="s">
        <v>13226</v>
      </c>
      <c r="D1724" s="233" t="s">
        <v>15066</v>
      </c>
      <c r="E1724" s="260" t="s">
        <v>17254</v>
      </c>
      <c r="F1724" s="228" t="s">
        <v>13226</v>
      </c>
      <c r="G1724" s="228">
        <v>1000</v>
      </c>
      <c r="H1724" s="228"/>
      <c r="I1724" s="228"/>
      <c r="J1724" s="254"/>
      <c r="K1724" s="380"/>
      <c r="L1724" s="241"/>
      <c r="M1724" s="380"/>
      <c r="N1724" s="380"/>
      <c r="O1724" s="380"/>
      <c r="P1724" s="380"/>
      <c r="Q1724" s="380"/>
      <c r="R1724" s="380"/>
      <c r="S1724" s="380"/>
      <c r="T1724" s="300">
        <v>2009</v>
      </c>
      <c r="U1724" s="380"/>
      <c r="V1724" s="380"/>
      <c r="W1724" s="380"/>
      <c r="X1724" s="380"/>
      <c r="Y1724" s="380"/>
      <c r="Z1724" s="380"/>
      <c r="AA1724" s="380"/>
      <c r="AB1724" s="380"/>
      <c r="AC1724" s="380"/>
      <c r="AD1724" s="380"/>
      <c r="AE1724" s="380"/>
      <c r="AF1724" s="380"/>
      <c r="AG1724" s="380"/>
      <c r="AH1724" s="380"/>
      <c r="AI1724" s="380"/>
      <c r="AJ1724" s="380"/>
      <c r="AK1724" s="380"/>
      <c r="AL1724" s="380"/>
      <c r="AM1724" s="380"/>
      <c r="AN1724" s="380"/>
      <c r="AO1724" s="380"/>
      <c r="AP1724" s="380"/>
      <c r="AQ1724" s="380"/>
      <c r="AR1724" s="380"/>
      <c r="AS1724" s="241" t="s">
        <v>25282</v>
      </c>
    </row>
    <row r="1725" spans="1:45" s="115" customFormat="1" ht="24" customHeight="1">
      <c r="A1725" s="1836"/>
      <c r="B1725" s="1817"/>
      <c r="C1725" s="227" t="s">
        <v>5937</v>
      </c>
      <c r="D1725" s="233" t="s">
        <v>14182</v>
      </c>
      <c r="E1725" s="227" t="s">
        <v>9028</v>
      </c>
      <c r="F1725" s="227" t="s">
        <v>25283</v>
      </c>
      <c r="G1725" s="240">
        <v>50544</v>
      </c>
      <c r="H1725" s="240" t="s">
        <v>389</v>
      </c>
      <c r="I1725" s="240" t="s">
        <v>389</v>
      </c>
      <c r="J1725" s="244"/>
      <c r="K1725" s="227">
        <v>158</v>
      </c>
      <c r="L1725" s="227">
        <v>10</v>
      </c>
      <c r="M1725" s="227"/>
      <c r="N1725" s="227"/>
      <c r="O1725" s="240"/>
      <c r="P1725" s="240"/>
      <c r="Q1725" s="228"/>
      <c r="R1725" s="380"/>
      <c r="S1725" s="227"/>
      <c r="T1725" s="300">
        <v>2012</v>
      </c>
      <c r="U1725" s="380"/>
      <c r="V1725" s="380"/>
      <c r="W1725" s="380"/>
      <c r="X1725" s="380"/>
      <c r="Y1725" s="380"/>
      <c r="Z1725" s="227">
        <v>2000</v>
      </c>
      <c r="AA1725" s="380"/>
      <c r="AB1725" s="380"/>
      <c r="AC1725" s="380"/>
      <c r="AD1725" s="380"/>
      <c r="AE1725" s="380"/>
      <c r="AF1725" s="380"/>
      <c r="AG1725" s="380"/>
      <c r="AH1725" s="380"/>
      <c r="AI1725" s="380"/>
      <c r="AJ1725" s="380"/>
      <c r="AK1725" s="380"/>
      <c r="AL1725" s="380"/>
      <c r="AM1725" s="380"/>
      <c r="AN1725" s="380"/>
      <c r="AO1725" s="380"/>
      <c r="AP1725" s="380"/>
      <c r="AQ1725" s="380"/>
      <c r="AR1725" s="380"/>
      <c r="AS1725" s="244"/>
    </row>
    <row r="1726" spans="1:45" s="115" customFormat="1" ht="24" customHeight="1">
      <c r="A1726" s="1836"/>
      <c r="B1726" s="1817"/>
      <c r="C1726" s="227" t="s">
        <v>5937</v>
      </c>
      <c r="D1726" s="233" t="s">
        <v>14182</v>
      </c>
      <c r="E1726" s="227" t="s">
        <v>9944</v>
      </c>
      <c r="F1726" s="227" t="s">
        <v>25283</v>
      </c>
      <c r="G1726" s="240">
        <v>50544</v>
      </c>
      <c r="H1726" s="240">
        <v>5497</v>
      </c>
      <c r="I1726" s="240">
        <v>5606</v>
      </c>
      <c r="J1726" s="244"/>
      <c r="K1726" s="227">
        <v>200</v>
      </c>
      <c r="L1726" s="227">
        <v>4</v>
      </c>
      <c r="M1726" s="227"/>
      <c r="N1726" s="227"/>
      <c r="O1726" s="240"/>
      <c r="P1726" s="240"/>
      <c r="Q1726" s="228"/>
      <c r="R1726" s="380"/>
      <c r="S1726" s="227"/>
      <c r="T1726" s="300">
        <v>2018</v>
      </c>
      <c r="U1726" s="380"/>
      <c r="V1726" s="380"/>
      <c r="W1726" s="380"/>
      <c r="X1726" s="380"/>
      <c r="Y1726" s="380"/>
      <c r="Z1726" s="227">
        <v>8000</v>
      </c>
      <c r="AA1726" s="380"/>
      <c r="AB1726" s="380"/>
      <c r="AC1726" s="380"/>
      <c r="AD1726" s="380"/>
      <c r="AE1726" s="380"/>
      <c r="AF1726" s="380"/>
      <c r="AG1726" s="380"/>
      <c r="AH1726" s="380"/>
      <c r="AI1726" s="380"/>
      <c r="AJ1726" s="380"/>
      <c r="AK1726" s="380"/>
      <c r="AL1726" s="380"/>
      <c r="AM1726" s="380"/>
      <c r="AN1726" s="380"/>
      <c r="AO1726" s="380"/>
      <c r="AP1726" s="380"/>
      <c r="AQ1726" s="380"/>
      <c r="AR1726" s="380"/>
      <c r="AS1726" s="244"/>
    </row>
    <row r="1727" spans="1:45" s="115" customFormat="1" ht="24" customHeight="1">
      <c r="A1727" s="1836"/>
      <c r="B1727" s="1817"/>
      <c r="C1727" s="254" t="s">
        <v>13256</v>
      </c>
      <c r="D1727" s="227" t="s">
        <v>25284</v>
      </c>
      <c r="E1727" s="254" t="s">
        <v>15075</v>
      </c>
      <c r="F1727" s="227" t="s">
        <v>24528</v>
      </c>
      <c r="G1727" s="254">
        <v>512</v>
      </c>
      <c r="H1727" s="254"/>
      <c r="I1727" s="254"/>
      <c r="J1727" s="254"/>
      <c r="K1727" s="244"/>
      <c r="L1727" s="254"/>
      <c r="M1727" s="244"/>
      <c r="N1727" s="244"/>
      <c r="O1727" s="244"/>
      <c r="P1727" s="244"/>
      <c r="Q1727" s="244"/>
      <c r="R1727" s="228" t="s">
        <v>389</v>
      </c>
      <c r="S1727" s="244"/>
      <c r="T1727" s="300" t="s">
        <v>2009</v>
      </c>
      <c r="U1727" s="227">
        <v>2018</v>
      </c>
      <c r="V1727" s="227"/>
      <c r="W1727" s="227"/>
      <c r="X1727" s="227"/>
      <c r="Y1727" s="227"/>
      <c r="Z1727" s="244"/>
      <c r="AA1727" s="227"/>
      <c r="AB1727" s="228">
        <v>8000</v>
      </c>
      <c r="AC1727" s="380"/>
      <c r="AD1727" s="380"/>
      <c r="AE1727" s="380"/>
      <c r="AF1727" s="380"/>
      <c r="AG1727" s="380"/>
      <c r="AH1727" s="380"/>
      <c r="AI1727" s="380"/>
      <c r="AJ1727" s="380"/>
      <c r="AK1727" s="380"/>
      <c r="AL1727" s="380"/>
      <c r="AM1727" s="241"/>
      <c r="AN1727" s="244"/>
      <c r="AO1727" s="244"/>
      <c r="AP1727" s="244"/>
      <c r="AQ1727" s="244"/>
      <c r="AR1727" s="244"/>
      <c r="AS1727" s="254" t="s">
        <v>12498</v>
      </c>
    </row>
    <row r="1728" spans="1:45" s="115" customFormat="1" ht="24" customHeight="1">
      <c r="B1728" s="1817"/>
      <c r="C1728" s="244" t="s">
        <v>13256</v>
      </c>
      <c r="D1728" s="254" t="s">
        <v>15081</v>
      </c>
      <c r="E1728" s="244" t="s">
        <v>15076</v>
      </c>
      <c r="F1728" s="227" t="s">
        <v>24528</v>
      </c>
      <c r="G1728" s="244">
        <v>900</v>
      </c>
      <c r="H1728" s="244"/>
      <c r="I1728" s="244"/>
      <c r="J1728" s="254"/>
      <c r="K1728" s="244"/>
      <c r="L1728" s="244"/>
      <c r="M1728" s="244"/>
      <c r="N1728" s="244"/>
      <c r="O1728" s="244"/>
      <c r="P1728" s="244"/>
      <c r="Q1728" s="244"/>
      <c r="R1728" s="244"/>
      <c r="S1728" s="244"/>
      <c r="T1728" s="300">
        <v>2020</v>
      </c>
      <c r="U1728" s="244"/>
      <c r="V1728" s="244"/>
      <c r="W1728" s="244"/>
      <c r="X1728" s="244"/>
      <c r="Y1728" s="244"/>
      <c r="Z1728" s="244"/>
      <c r="AA1728" s="244"/>
      <c r="AB1728" s="244"/>
      <c r="AC1728" s="244"/>
      <c r="AD1728" s="244"/>
      <c r="AE1728" s="244"/>
      <c r="AF1728" s="244"/>
      <c r="AG1728" s="244"/>
      <c r="AH1728" s="244"/>
      <c r="AI1728" s="244"/>
      <c r="AJ1728" s="244"/>
      <c r="AK1728" s="244"/>
      <c r="AL1728" s="244"/>
      <c r="AM1728" s="244"/>
      <c r="AN1728" s="244"/>
      <c r="AO1728" s="244"/>
      <c r="AP1728" s="244"/>
      <c r="AQ1728" s="244"/>
      <c r="AR1728" s="244"/>
      <c r="AS1728" s="244" t="s">
        <v>12567</v>
      </c>
    </row>
    <row r="1729" spans="1:45" s="115" customFormat="1" ht="24" customHeight="1">
      <c r="B1729" s="1817"/>
      <c r="C1729" s="244" t="s">
        <v>13256</v>
      </c>
      <c r="D1729" s="244" t="s">
        <v>25285</v>
      </c>
      <c r="E1729" s="244" t="s">
        <v>15077</v>
      </c>
      <c r="F1729" s="227" t="s">
        <v>24528</v>
      </c>
      <c r="G1729" s="244">
        <v>600</v>
      </c>
      <c r="H1729" s="244"/>
      <c r="I1729" s="244"/>
      <c r="J1729" s="254"/>
      <c r="K1729" s="244"/>
      <c r="L1729" s="244"/>
      <c r="M1729" s="244"/>
      <c r="N1729" s="244"/>
      <c r="O1729" s="244"/>
      <c r="P1729" s="244"/>
      <c r="Q1729" s="244"/>
      <c r="R1729" s="244"/>
      <c r="S1729" s="244"/>
      <c r="T1729" s="300">
        <v>2021</v>
      </c>
      <c r="U1729" s="244"/>
      <c r="V1729" s="244"/>
      <c r="W1729" s="244"/>
      <c r="X1729" s="244"/>
      <c r="Y1729" s="244"/>
      <c r="Z1729" s="244"/>
      <c r="AA1729" s="244"/>
      <c r="AB1729" s="244"/>
      <c r="AC1729" s="244"/>
      <c r="AD1729" s="244"/>
      <c r="AE1729" s="244"/>
      <c r="AF1729" s="244"/>
      <c r="AG1729" s="244"/>
      <c r="AH1729" s="244"/>
      <c r="AI1729" s="244"/>
      <c r="AJ1729" s="244"/>
      <c r="AK1729" s="244"/>
      <c r="AL1729" s="244"/>
      <c r="AM1729" s="244"/>
      <c r="AN1729" s="244"/>
      <c r="AO1729" s="244"/>
      <c r="AP1729" s="244"/>
      <c r="AQ1729" s="244"/>
      <c r="AR1729" s="244"/>
      <c r="AS1729" s="244" t="s">
        <v>12498</v>
      </c>
    </row>
    <row r="1730" spans="1:45" s="115" customFormat="1" ht="24" customHeight="1">
      <c r="B1730" s="1817"/>
      <c r="C1730" s="254" t="s">
        <v>13256</v>
      </c>
      <c r="D1730" s="244" t="s">
        <v>14231</v>
      </c>
      <c r="E1730" s="254" t="s">
        <v>15082</v>
      </c>
      <c r="F1730" s="227" t="s">
        <v>24528</v>
      </c>
      <c r="G1730" s="254">
        <v>1936</v>
      </c>
      <c r="H1730" s="254">
        <v>0</v>
      </c>
      <c r="I1730" s="254">
        <v>0</v>
      </c>
      <c r="J1730" s="254"/>
      <c r="K1730" s="244"/>
      <c r="L1730" s="254"/>
      <c r="M1730" s="244"/>
      <c r="N1730" s="244"/>
      <c r="O1730" s="244"/>
      <c r="P1730" s="244"/>
      <c r="Q1730" s="244"/>
      <c r="R1730" s="244"/>
      <c r="S1730" s="244"/>
      <c r="T1730" s="300">
        <v>2020</v>
      </c>
      <c r="U1730" s="244"/>
      <c r="V1730" s="244"/>
      <c r="W1730" s="244"/>
      <c r="X1730" s="244"/>
      <c r="Y1730" s="244"/>
      <c r="Z1730" s="244"/>
      <c r="AA1730" s="244"/>
      <c r="AB1730" s="244"/>
      <c r="AC1730" s="244"/>
      <c r="AD1730" s="244"/>
      <c r="AE1730" s="244"/>
      <c r="AF1730" s="244"/>
      <c r="AG1730" s="244"/>
      <c r="AH1730" s="244"/>
      <c r="AI1730" s="244"/>
      <c r="AJ1730" s="244"/>
      <c r="AK1730" s="244"/>
      <c r="AL1730" s="244"/>
      <c r="AM1730" s="244"/>
      <c r="AN1730" s="244"/>
      <c r="AO1730" s="244"/>
      <c r="AP1730" s="244"/>
      <c r="AQ1730" s="244"/>
      <c r="AR1730" s="244"/>
      <c r="AS1730" s="254" t="s">
        <v>12498</v>
      </c>
    </row>
    <row r="1731" spans="1:45" s="115" customFormat="1" ht="24" customHeight="1">
      <c r="B1731" s="1817"/>
      <c r="C1731" s="254" t="s">
        <v>13256</v>
      </c>
      <c r="D1731" s="244" t="s">
        <v>25286</v>
      </c>
      <c r="E1731" s="254" t="s">
        <v>15084</v>
      </c>
      <c r="F1731" s="227" t="s">
        <v>24528</v>
      </c>
      <c r="G1731" s="254">
        <v>500</v>
      </c>
      <c r="H1731" s="254"/>
      <c r="I1731" s="254"/>
      <c r="J1731" s="254"/>
      <c r="K1731" s="244"/>
      <c r="L1731" s="254"/>
      <c r="M1731" s="244"/>
      <c r="N1731" s="244"/>
      <c r="O1731" s="244"/>
      <c r="P1731" s="244"/>
      <c r="Q1731" s="244"/>
      <c r="R1731" s="244"/>
      <c r="S1731" s="244"/>
      <c r="T1731" s="300" t="s">
        <v>2009</v>
      </c>
      <c r="U1731" s="244"/>
      <c r="V1731" s="244"/>
      <c r="W1731" s="244"/>
      <c r="X1731" s="244"/>
      <c r="Y1731" s="244"/>
      <c r="Z1731" s="244"/>
      <c r="AA1731" s="244"/>
      <c r="AB1731" s="244"/>
      <c r="AC1731" s="244"/>
      <c r="AD1731" s="244"/>
      <c r="AE1731" s="244"/>
      <c r="AF1731" s="244"/>
      <c r="AG1731" s="244"/>
      <c r="AH1731" s="244"/>
      <c r="AI1731" s="244"/>
      <c r="AJ1731" s="244"/>
      <c r="AK1731" s="244"/>
      <c r="AL1731" s="244"/>
      <c r="AM1731" s="244"/>
      <c r="AN1731" s="244"/>
      <c r="AO1731" s="244"/>
      <c r="AP1731" s="244"/>
      <c r="AQ1731" s="244"/>
      <c r="AR1731" s="244"/>
      <c r="AS1731" s="254" t="s">
        <v>12498</v>
      </c>
    </row>
    <row r="1732" spans="1:45" s="115" customFormat="1" ht="24" customHeight="1">
      <c r="B1732" s="1817"/>
      <c r="C1732" s="254" t="s">
        <v>13256</v>
      </c>
      <c r="D1732" s="254" t="s">
        <v>25287</v>
      </c>
      <c r="E1732" s="254" t="s">
        <v>15085</v>
      </c>
      <c r="F1732" s="227" t="s">
        <v>24528</v>
      </c>
      <c r="G1732" s="254">
        <v>740</v>
      </c>
      <c r="H1732" s="254"/>
      <c r="I1732" s="254"/>
      <c r="J1732" s="254"/>
      <c r="K1732" s="244"/>
      <c r="L1732" s="254"/>
      <c r="M1732" s="244"/>
      <c r="N1732" s="244"/>
      <c r="O1732" s="244"/>
      <c r="P1732" s="244"/>
      <c r="Q1732" s="244"/>
      <c r="R1732" s="244"/>
      <c r="S1732" s="244"/>
      <c r="T1732" s="300">
        <v>2023</v>
      </c>
      <c r="U1732" s="244"/>
      <c r="V1732" s="244"/>
      <c r="W1732" s="244"/>
      <c r="X1732" s="244"/>
      <c r="Y1732" s="244"/>
      <c r="Z1732" s="244"/>
      <c r="AA1732" s="244"/>
      <c r="AB1732" s="244"/>
      <c r="AC1732" s="244"/>
      <c r="AD1732" s="244"/>
      <c r="AE1732" s="244"/>
      <c r="AF1732" s="244"/>
      <c r="AG1732" s="244"/>
      <c r="AH1732" s="244"/>
      <c r="AI1732" s="244"/>
      <c r="AJ1732" s="244"/>
      <c r="AK1732" s="244"/>
      <c r="AL1732" s="244"/>
      <c r="AM1732" s="244"/>
      <c r="AN1732" s="244"/>
      <c r="AO1732" s="244"/>
      <c r="AP1732" s="244"/>
      <c r="AQ1732" s="244"/>
      <c r="AR1732" s="244"/>
      <c r="AS1732" s="254" t="s">
        <v>12567</v>
      </c>
    </row>
    <row r="1733" spans="1:45" s="115" customFormat="1" ht="24" customHeight="1">
      <c r="B1733" s="1817"/>
      <c r="C1733" s="254" t="s">
        <v>13256</v>
      </c>
      <c r="D1733" s="254" t="s">
        <v>15086</v>
      </c>
      <c r="E1733" s="254" t="s">
        <v>15087</v>
      </c>
      <c r="F1733" s="227" t="s">
        <v>24528</v>
      </c>
      <c r="G1733" s="254">
        <v>890</v>
      </c>
      <c r="H1733" s="254"/>
      <c r="I1733" s="254"/>
      <c r="J1733" s="254"/>
      <c r="K1733" s="244"/>
      <c r="L1733" s="254"/>
      <c r="M1733" s="244"/>
      <c r="N1733" s="244"/>
      <c r="O1733" s="244"/>
      <c r="P1733" s="244"/>
      <c r="Q1733" s="244"/>
      <c r="R1733" s="244"/>
      <c r="S1733" s="244"/>
      <c r="T1733" s="300">
        <v>2015</v>
      </c>
      <c r="U1733" s="244"/>
      <c r="V1733" s="244"/>
      <c r="W1733" s="244"/>
      <c r="X1733" s="244"/>
      <c r="Y1733" s="244"/>
      <c r="Z1733" s="244"/>
      <c r="AA1733" s="244"/>
      <c r="AB1733" s="244"/>
      <c r="AC1733" s="244"/>
      <c r="AD1733" s="244"/>
      <c r="AE1733" s="244"/>
      <c r="AF1733" s="244"/>
      <c r="AG1733" s="244"/>
      <c r="AH1733" s="244"/>
      <c r="AI1733" s="244"/>
      <c r="AJ1733" s="244"/>
      <c r="AK1733" s="244"/>
      <c r="AL1733" s="244"/>
      <c r="AM1733" s="244"/>
      <c r="AN1733" s="244"/>
      <c r="AO1733" s="244"/>
      <c r="AP1733" s="244"/>
      <c r="AQ1733" s="244"/>
      <c r="AR1733" s="244"/>
      <c r="AS1733" s="254"/>
    </row>
    <row r="1734" spans="1:45" s="115" customFormat="1" ht="24" customHeight="1">
      <c r="B1734" s="1817"/>
      <c r="C1734" s="254" t="s">
        <v>13256</v>
      </c>
      <c r="D1734" s="254" t="s">
        <v>15088</v>
      </c>
      <c r="E1734" s="254" t="s">
        <v>15089</v>
      </c>
      <c r="F1734" s="227" t="s">
        <v>24528</v>
      </c>
      <c r="G1734" s="254">
        <v>420</v>
      </c>
      <c r="H1734" s="254"/>
      <c r="I1734" s="254"/>
      <c r="J1734" s="254"/>
      <c r="K1734" s="244"/>
      <c r="L1734" s="254"/>
      <c r="M1734" s="244"/>
      <c r="N1734" s="244"/>
      <c r="O1734" s="244"/>
      <c r="P1734" s="244"/>
      <c r="Q1734" s="244"/>
      <c r="R1734" s="244"/>
      <c r="S1734" s="244"/>
      <c r="T1734" s="300">
        <v>2018</v>
      </c>
      <c r="U1734" s="244"/>
      <c r="V1734" s="244"/>
      <c r="W1734" s="244"/>
      <c r="X1734" s="244"/>
      <c r="Y1734" s="244"/>
      <c r="Z1734" s="244"/>
      <c r="AA1734" s="244"/>
      <c r="AB1734" s="244"/>
      <c r="AC1734" s="244"/>
      <c r="AD1734" s="244"/>
      <c r="AE1734" s="244"/>
      <c r="AF1734" s="244"/>
      <c r="AG1734" s="244"/>
      <c r="AH1734" s="244"/>
      <c r="AI1734" s="244"/>
      <c r="AJ1734" s="244"/>
      <c r="AK1734" s="244"/>
      <c r="AL1734" s="244"/>
      <c r="AM1734" s="244"/>
      <c r="AN1734" s="244"/>
      <c r="AO1734" s="244"/>
      <c r="AP1734" s="244"/>
      <c r="AQ1734" s="244"/>
      <c r="AR1734" s="244"/>
      <c r="AS1734" s="254"/>
    </row>
    <row r="1735" spans="1:45" s="115" customFormat="1" ht="24" customHeight="1">
      <c r="B1735" s="1817"/>
      <c r="C1735" s="254" t="s">
        <v>13256</v>
      </c>
      <c r="D1735" s="254" t="s">
        <v>15090</v>
      </c>
      <c r="E1735" s="254" t="s">
        <v>15091</v>
      </c>
      <c r="F1735" s="227" t="s">
        <v>24528</v>
      </c>
      <c r="G1735" s="254">
        <v>1100</v>
      </c>
      <c r="H1735" s="254"/>
      <c r="I1735" s="254"/>
      <c r="J1735" s="254"/>
      <c r="K1735" s="244"/>
      <c r="L1735" s="254"/>
      <c r="M1735" s="244"/>
      <c r="N1735" s="244"/>
      <c r="O1735" s="244"/>
      <c r="P1735" s="244"/>
      <c r="Q1735" s="244"/>
      <c r="R1735" s="244"/>
      <c r="S1735" s="244"/>
      <c r="T1735" s="300">
        <v>2014</v>
      </c>
      <c r="U1735" s="244"/>
      <c r="V1735" s="244"/>
      <c r="W1735" s="244"/>
      <c r="X1735" s="244"/>
      <c r="Y1735" s="244"/>
      <c r="Z1735" s="244"/>
      <c r="AA1735" s="244"/>
      <c r="AB1735" s="244"/>
      <c r="AC1735" s="244"/>
      <c r="AD1735" s="244"/>
      <c r="AE1735" s="244"/>
      <c r="AF1735" s="244"/>
      <c r="AG1735" s="244"/>
      <c r="AH1735" s="244"/>
      <c r="AI1735" s="244"/>
      <c r="AJ1735" s="244"/>
      <c r="AK1735" s="244"/>
      <c r="AL1735" s="244"/>
      <c r="AM1735" s="244"/>
      <c r="AN1735" s="244"/>
      <c r="AO1735" s="244"/>
      <c r="AP1735" s="244"/>
      <c r="AQ1735" s="244"/>
      <c r="AR1735" s="244"/>
      <c r="AS1735" s="254"/>
    </row>
    <row r="1736" spans="1:45" s="115" customFormat="1" ht="24" customHeight="1">
      <c r="B1736" s="1817"/>
      <c r="C1736" s="254" t="s">
        <v>13256</v>
      </c>
      <c r="D1736" s="254" t="s">
        <v>15092</v>
      </c>
      <c r="E1736" s="254" t="s">
        <v>15093</v>
      </c>
      <c r="F1736" s="227" t="s">
        <v>24528</v>
      </c>
      <c r="G1736" s="254">
        <v>500</v>
      </c>
      <c r="H1736" s="254"/>
      <c r="I1736" s="254"/>
      <c r="J1736" s="254"/>
      <c r="K1736" s="244"/>
      <c r="L1736" s="254"/>
      <c r="M1736" s="244"/>
      <c r="N1736" s="244"/>
      <c r="O1736" s="244"/>
      <c r="P1736" s="244"/>
      <c r="Q1736" s="244"/>
      <c r="R1736" s="244"/>
      <c r="S1736" s="244"/>
      <c r="T1736" s="300">
        <v>2020</v>
      </c>
      <c r="U1736" s="244"/>
      <c r="V1736" s="244"/>
      <c r="W1736" s="244"/>
      <c r="X1736" s="244"/>
      <c r="Y1736" s="244"/>
      <c r="Z1736" s="244"/>
      <c r="AA1736" s="244"/>
      <c r="AB1736" s="244"/>
      <c r="AC1736" s="244"/>
      <c r="AD1736" s="244"/>
      <c r="AE1736" s="244"/>
      <c r="AF1736" s="244"/>
      <c r="AG1736" s="244"/>
      <c r="AH1736" s="244"/>
      <c r="AI1736" s="244"/>
      <c r="AJ1736" s="244"/>
      <c r="AK1736" s="244"/>
      <c r="AL1736" s="244"/>
      <c r="AM1736" s="244"/>
      <c r="AN1736" s="244"/>
      <c r="AO1736" s="244"/>
      <c r="AP1736" s="244"/>
      <c r="AQ1736" s="244"/>
      <c r="AR1736" s="244"/>
      <c r="AS1736" s="254"/>
    </row>
    <row r="1737" spans="1:45" s="115" customFormat="1" ht="24" customHeight="1">
      <c r="B1737" s="1817"/>
      <c r="C1737" s="254" t="s">
        <v>13256</v>
      </c>
      <c r="D1737" s="254" t="s">
        <v>15094</v>
      </c>
      <c r="E1737" s="254" t="s">
        <v>15095</v>
      </c>
      <c r="F1737" s="227" t="s">
        <v>24528</v>
      </c>
      <c r="G1737" s="254">
        <v>400</v>
      </c>
      <c r="H1737" s="254"/>
      <c r="I1737" s="254"/>
      <c r="J1737" s="254"/>
      <c r="K1737" s="244"/>
      <c r="L1737" s="254"/>
      <c r="M1737" s="244"/>
      <c r="N1737" s="244"/>
      <c r="O1737" s="244"/>
      <c r="P1737" s="244"/>
      <c r="Q1737" s="244"/>
      <c r="R1737" s="244"/>
      <c r="S1737" s="244"/>
      <c r="T1737" s="300">
        <v>2019</v>
      </c>
      <c r="U1737" s="244"/>
      <c r="V1737" s="244"/>
      <c r="W1737" s="244"/>
      <c r="X1737" s="244"/>
      <c r="Y1737" s="244"/>
      <c r="Z1737" s="244"/>
      <c r="AA1737" s="244"/>
      <c r="AB1737" s="244"/>
      <c r="AC1737" s="244"/>
      <c r="AD1737" s="244"/>
      <c r="AE1737" s="244"/>
      <c r="AF1737" s="244"/>
      <c r="AG1737" s="244"/>
      <c r="AH1737" s="244"/>
      <c r="AI1737" s="244"/>
      <c r="AJ1737" s="244"/>
      <c r="AK1737" s="244"/>
      <c r="AL1737" s="244"/>
      <c r="AM1737" s="244"/>
      <c r="AN1737" s="244"/>
      <c r="AO1737" s="244"/>
      <c r="AP1737" s="244"/>
      <c r="AQ1737" s="244"/>
      <c r="AR1737" s="244"/>
      <c r="AS1737" s="254"/>
    </row>
    <row r="1738" spans="1:45" s="115" customFormat="1" ht="24" customHeight="1">
      <c r="B1738" s="1817"/>
      <c r="C1738" s="254" t="s">
        <v>13256</v>
      </c>
      <c r="D1738" s="254" t="s">
        <v>15096</v>
      </c>
      <c r="E1738" s="254" t="s">
        <v>15097</v>
      </c>
      <c r="F1738" s="227" t="s">
        <v>24528</v>
      </c>
      <c r="G1738" s="254">
        <v>400</v>
      </c>
      <c r="H1738" s="254"/>
      <c r="I1738" s="254"/>
      <c r="J1738" s="254"/>
      <c r="K1738" s="244"/>
      <c r="L1738" s="254"/>
      <c r="M1738" s="244"/>
      <c r="N1738" s="244"/>
      <c r="O1738" s="244"/>
      <c r="P1738" s="244"/>
      <c r="Q1738" s="244"/>
      <c r="R1738" s="244"/>
      <c r="S1738" s="244"/>
      <c r="T1738" s="300">
        <v>2019</v>
      </c>
      <c r="U1738" s="244"/>
      <c r="V1738" s="244"/>
      <c r="W1738" s="244"/>
      <c r="X1738" s="244"/>
      <c r="Y1738" s="244"/>
      <c r="Z1738" s="244"/>
      <c r="AA1738" s="244"/>
      <c r="AB1738" s="244"/>
      <c r="AC1738" s="244"/>
      <c r="AD1738" s="244"/>
      <c r="AE1738" s="244"/>
      <c r="AF1738" s="244"/>
      <c r="AG1738" s="244"/>
      <c r="AH1738" s="244"/>
      <c r="AI1738" s="244"/>
      <c r="AJ1738" s="244"/>
      <c r="AK1738" s="244"/>
      <c r="AL1738" s="244"/>
      <c r="AM1738" s="244"/>
      <c r="AN1738" s="244"/>
      <c r="AO1738" s="244"/>
      <c r="AP1738" s="244"/>
      <c r="AQ1738" s="244"/>
      <c r="AR1738" s="244"/>
      <c r="AS1738" s="254"/>
    </row>
    <row r="1739" spans="1:45" s="115" customFormat="1" ht="24" customHeight="1">
      <c r="B1739" s="1817"/>
      <c r="C1739" s="254" t="s">
        <v>13256</v>
      </c>
      <c r="D1739" s="254" t="s">
        <v>15098</v>
      </c>
      <c r="E1739" s="254" t="s">
        <v>8586</v>
      </c>
      <c r="F1739" s="227" t="s">
        <v>24528</v>
      </c>
      <c r="G1739" s="254">
        <v>374</v>
      </c>
      <c r="H1739" s="254"/>
      <c r="I1739" s="254"/>
      <c r="J1739" s="254"/>
      <c r="K1739" s="244"/>
      <c r="L1739" s="254"/>
      <c r="M1739" s="244"/>
      <c r="N1739" s="244"/>
      <c r="O1739" s="244"/>
      <c r="P1739" s="244"/>
      <c r="Q1739" s="244"/>
      <c r="R1739" s="244"/>
      <c r="S1739" s="244"/>
      <c r="T1739" s="300">
        <v>2021</v>
      </c>
      <c r="U1739" s="244"/>
      <c r="V1739" s="244"/>
      <c r="W1739" s="244"/>
      <c r="X1739" s="244"/>
      <c r="Y1739" s="244"/>
      <c r="Z1739" s="244"/>
      <c r="AA1739" s="244"/>
      <c r="AB1739" s="244"/>
      <c r="AC1739" s="244"/>
      <c r="AD1739" s="244"/>
      <c r="AE1739" s="244"/>
      <c r="AF1739" s="244"/>
      <c r="AG1739" s="244"/>
      <c r="AH1739" s="244"/>
      <c r="AI1739" s="244"/>
      <c r="AJ1739" s="244"/>
      <c r="AK1739" s="244"/>
      <c r="AL1739" s="244"/>
      <c r="AM1739" s="244"/>
      <c r="AN1739" s="244"/>
      <c r="AO1739" s="244"/>
      <c r="AP1739" s="244"/>
      <c r="AQ1739" s="244"/>
      <c r="AR1739" s="244"/>
      <c r="AS1739" s="254"/>
    </row>
    <row r="1740" spans="1:45" s="115" customFormat="1" ht="24" customHeight="1">
      <c r="B1740" s="1817"/>
      <c r="C1740" s="254" t="s">
        <v>13256</v>
      </c>
      <c r="D1740" s="254" t="s">
        <v>15099</v>
      </c>
      <c r="E1740" s="254" t="s">
        <v>15100</v>
      </c>
      <c r="F1740" s="227" t="s">
        <v>24528</v>
      </c>
      <c r="G1740" s="254">
        <v>800</v>
      </c>
      <c r="H1740" s="254"/>
      <c r="I1740" s="254"/>
      <c r="J1740" s="254"/>
      <c r="K1740" s="244"/>
      <c r="L1740" s="254"/>
      <c r="M1740" s="244"/>
      <c r="N1740" s="244"/>
      <c r="O1740" s="244"/>
      <c r="P1740" s="244"/>
      <c r="Q1740" s="244"/>
      <c r="R1740" s="244"/>
      <c r="S1740" s="244"/>
      <c r="T1740" s="300">
        <v>2013</v>
      </c>
      <c r="U1740" s="244"/>
      <c r="V1740" s="244"/>
      <c r="W1740" s="244"/>
      <c r="X1740" s="244"/>
      <c r="Y1740" s="244"/>
      <c r="Z1740" s="244"/>
      <c r="AA1740" s="244"/>
      <c r="AB1740" s="244"/>
      <c r="AC1740" s="244"/>
      <c r="AD1740" s="244"/>
      <c r="AE1740" s="244"/>
      <c r="AF1740" s="244"/>
      <c r="AG1740" s="244"/>
      <c r="AH1740" s="244"/>
      <c r="AI1740" s="244"/>
      <c r="AJ1740" s="244"/>
      <c r="AK1740" s="244"/>
      <c r="AL1740" s="244"/>
      <c r="AM1740" s="244"/>
      <c r="AN1740" s="244"/>
      <c r="AO1740" s="244"/>
      <c r="AP1740" s="244"/>
      <c r="AQ1740" s="244"/>
      <c r="AR1740" s="244"/>
      <c r="AS1740" s="254"/>
    </row>
    <row r="1741" spans="1:45" s="115" customFormat="1" ht="24" customHeight="1">
      <c r="B1741" s="1817"/>
      <c r="C1741" s="254" t="s">
        <v>13256</v>
      </c>
      <c r="D1741" s="254" t="s">
        <v>15101</v>
      </c>
      <c r="E1741" s="254" t="s">
        <v>15102</v>
      </c>
      <c r="F1741" s="227" t="s">
        <v>24528</v>
      </c>
      <c r="G1741" s="254">
        <v>638</v>
      </c>
      <c r="H1741" s="254"/>
      <c r="I1741" s="254"/>
      <c r="J1741" s="254"/>
      <c r="K1741" s="244"/>
      <c r="L1741" s="254"/>
      <c r="M1741" s="244"/>
      <c r="N1741" s="244"/>
      <c r="O1741" s="244"/>
      <c r="P1741" s="244"/>
      <c r="Q1741" s="244"/>
      <c r="R1741" s="244"/>
      <c r="S1741" s="244"/>
      <c r="T1741" s="300">
        <v>2018</v>
      </c>
      <c r="U1741" s="244"/>
      <c r="V1741" s="244"/>
      <c r="W1741" s="244"/>
      <c r="X1741" s="244"/>
      <c r="Y1741" s="244"/>
      <c r="Z1741" s="244"/>
      <c r="AA1741" s="244"/>
      <c r="AB1741" s="244"/>
      <c r="AC1741" s="244"/>
      <c r="AD1741" s="244"/>
      <c r="AE1741" s="244"/>
      <c r="AF1741" s="244"/>
      <c r="AG1741" s="244"/>
      <c r="AH1741" s="244"/>
      <c r="AI1741" s="244"/>
      <c r="AJ1741" s="244"/>
      <c r="AK1741" s="244"/>
      <c r="AL1741" s="244"/>
      <c r="AM1741" s="244"/>
      <c r="AN1741" s="244"/>
      <c r="AO1741" s="244"/>
      <c r="AP1741" s="244"/>
      <c r="AQ1741" s="244"/>
      <c r="AR1741" s="244"/>
      <c r="AS1741" s="254"/>
    </row>
    <row r="1742" spans="1:45" s="1836" customFormat="1" ht="24" customHeight="1">
      <c r="A1742" s="115"/>
      <c r="B1742" s="1817"/>
      <c r="C1742" s="254" t="s">
        <v>13256</v>
      </c>
      <c r="D1742" s="254" t="s">
        <v>15103</v>
      </c>
      <c r="E1742" s="254" t="s">
        <v>15104</v>
      </c>
      <c r="F1742" s="227" t="s">
        <v>24528</v>
      </c>
      <c r="G1742" s="254">
        <v>850</v>
      </c>
      <c r="H1742" s="254"/>
      <c r="I1742" s="254"/>
      <c r="J1742" s="254"/>
      <c r="K1742" s="244"/>
      <c r="L1742" s="254"/>
      <c r="M1742" s="244"/>
      <c r="N1742" s="244"/>
      <c r="O1742" s="244"/>
      <c r="P1742" s="244"/>
      <c r="Q1742" s="244"/>
      <c r="R1742" s="244"/>
      <c r="S1742" s="244"/>
      <c r="T1742" s="300">
        <v>2013</v>
      </c>
      <c r="U1742" s="244"/>
      <c r="V1742" s="244"/>
      <c r="W1742" s="244"/>
      <c r="X1742" s="244"/>
      <c r="Y1742" s="244"/>
      <c r="Z1742" s="244"/>
      <c r="AA1742" s="244"/>
      <c r="AB1742" s="244"/>
      <c r="AC1742" s="244"/>
      <c r="AD1742" s="244"/>
      <c r="AE1742" s="244"/>
      <c r="AF1742" s="244"/>
      <c r="AG1742" s="244"/>
      <c r="AH1742" s="244"/>
      <c r="AI1742" s="244"/>
      <c r="AJ1742" s="244"/>
      <c r="AK1742" s="244"/>
      <c r="AL1742" s="244"/>
      <c r="AM1742" s="244"/>
      <c r="AN1742" s="244"/>
      <c r="AO1742" s="244"/>
      <c r="AP1742" s="244"/>
      <c r="AQ1742" s="244"/>
      <c r="AR1742" s="244"/>
      <c r="AS1742" s="254"/>
    </row>
    <row r="1743" spans="1:45" s="1836" customFormat="1" ht="24" customHeight="1">
      <c r="A1743" s="115"/>
      <c r="B1743" s="1817"/>
      <c r="C1743" s="254" t="s">
        <v>13256</v>
      </c>
      <c r="D1743" s="254" t="s">
        <v>25288</v>
      </c>
      <c r="E1743" s="254" t="s">
        <v>15105</v>
      </c>
      <c r="F1743" s="227" t="s">
        <v>24528</v>
      </c>
      <c r="G1743" s="254">
        <v>400</v>
      </c>
      <c r="H1743" s="254"/>
      <c r="I1743" s="254"/>
      <c r="J1743" s="254"/>
      <c r="K1743" s="244"/>
      <c r="L1743" s="254"/>
      <c r="M1743" s="244"/>
      <c r="N1743" s="244"/>
      <c r="O1743" s="244"/>
      <c r="P1743" s="244"/>
      <c r="Q1743" s="244"/>
      <c r="R1743" s="244"/>
      <c r="S1743" s="244"/>
      <c r="T1743" s="300">
        <v>2017</v>
      </c>
      <c r="U1743" s="244"/>
      <c r="V1743" s="244"/>
      <c r="W1743" s="244"/>
      <c r="X1743" s="244"/>
      <c r="Y1743" s="244"/>
      <c r="Z1743" s="244"/>
      <c r="AA1743" s="244"/>
      <c r="AB1743" s="244"/>
      <c r="AC1743" s="244"/>
      <c r="AD1743" s="244"/>
      <c r="AE1743" s="244"/>
      <c r="AF1743" s="244"/>
      <c r="AG1743" s="244"/>
      <c r="AH1743" s="244"/>
      <c r="AI1743" s="244"/>
      <c r="AJ1743" s="244"/>
      <c r="AK1743" s="244"/>
      <c r="AL1743" s="244"/>
      <c r="AM1743" s="244"/>
      <c r="AN1743" s="244"/>
      <c r="AO1743" s="244"/>
      <c r="AP1743" s="244"/>
      <c r="AQ1743" s="244"/>
      <c r="AR1743" s="244"/>
      <c r="AS1743" s="254"/>
    </row>
    <row r="1744" spans="1:45" s="1836" customFormat="1" ht="24" customHeight="1">
      <c r="A1744" s="115"/>
      <c r="B1744" s="1817"/>
      <c r="C1744" s="254" t="s">
        <v>13256</v>
      </c>
      <c r="D1744" s="254" t="s">
        <v>15106</v>
      </c>
      <c r="E1744" s="254" t="s">
        <v>15107</v>
      </c>
      <c r="F1744" s="227" t="s">
        <v>24528</v>
      </c>
      <c r="G1744" s="254">
        <v>360</v>
      </c>
      <c r="H1744" s="254"/>
      <c r="I1744" s="254"/>
      <c r="J1744" s="254"/>
      <c r="K1744" s="244"/>
      <c r="L1744" s="254"/>
      <c r="M1744" s="244"/>
      <c r="N1744" s="244"/>
      <c r="O1744" s="244"/>
      <c r="P1744" s="244"/>
      <c r="Q1744" s="244"/>
      <c r="R1744" s="244"/>
      <c r="S1744" s="244"/>
      <c r="T1744" s="300">
        <v>2019</v>
      </c>
      <c r="U1744" s="244"/>
      <c r="V1744" s="244"/>
      <c r="W1744" s="244"/>
      <c r="X1744" s="244"/>
      <c r="Y1744" s="244"/>
      <c r="Z1744" s="244"/>
      <c r="AA1744" s="244"/>
      <c r="AB1744" s="244"/>
      <c r="AC1744" s="244"/>
      <c r="AD1744" s="244"/>
      <c r="AE1744" s="244"/>
      <c r="AF1744" s="244"/>
      <c r="AG1744" s="244"/>
      <c r="AH1744" s="244"/>
      <c r="AI1744" s="244"/>
      <c r="AJ1744" s="244"/>
      <c r="AK1744" s="244"/>
      <c r="AL1744" s="244"/>
      <c r="AM1744" s="244"/>
      <c r="AN1744" s="244"/>
      <c r="AO1744" s="244"/>
      <c r="AP1744" s="244"/>
      <c r="AQ1744" s="244"/>
      <c r="AR1744" s="244"/>
      <c r="AS1744" s="254"/>
    </row>
    <row r="1745" spans="1:45" s="1836" customFormat="1" ht="24" customHeight="1">
      <c r="A1745" s="115"/>
      <c r="B1745" s="1817"/>
      <c r="C1745" s="254" t="s">
        <v>13256</v>
      </c>
      <c r="D1745" s="254" t="s">
        <v>15108</v>
      </c>
      <c r="E1745" s="254" t="s">
        <v>15109</v>
      </c>
      <c r="F1745" s="227" t="s">
        <v>24528</v>
      </c>
      <c r="G1745" s="254">
        <v>1200</v>
      </c>
      <c r="H1745" s="254"/>
      <c r="I1745" s="254"/>
      <c r="J1745" s="254"/>
      <c r="K1745" s="244"/>
      <c r="L1745" s="254"/>
      <c r="M1745" s="244"/>
      <c r="N1745" s="244"/>
      <c r="O1745" s="244"/>
      <c r="P1745" s="244"/>
      <c r="Q1745" s="244"/>
      <c r="R1745" s="244"/>
      <c r="S1745" s="244"/>
      <c r="T1745" s="300">
        <v>2016</v>
      </c>
      <c r="U1745" s="244"/>
      <c r="V1745" s="244"/>
      <c r="W1745" s="244"/>
      <c r="X1745" s="244"/>
      <c r="Y1745" s="244"/>
      <c r="Z1745" s="244"/>
      <c r="AA1745" s="244"/>
      <c r="AB1745" s="244"/>
      <c r="AC1745" s="244"/>
      <c r="AD1745" s="244"/>
      <c r="AE1745" s="244"/>
      <c r="AF1745" s="244"/>
      <c r="AG1745" s="244"/>
      <c r="AH1745" s="244"/>
      <c r="AI1745" s="244"/>
      <c r="AJ1745" s="244"/>
      <c r="AK1745" s="244"/>
      <c r="AL1745" s="244"/>
      <c r="AM1745" s="244"/>
      <c r="AN1745" s="244"/>
      <c r="AO1745" s="244"/>
      <c r="AP1745" s="244"/>
      <c r="AQ1745" s="244"/>
      <c r="AR1745" s="244"/>
      <c r="AS1745" s="254"/>
    </row>
    <row r="1746" spans="1:45" s="115" customFormat="1" ht="24" customHeight="1">
      <c r="B1746" s="1817"/>
      <c r="C1746" s="254" t="s">
        <v>13235</v>
      </c>
      <c r="D1746" s="616" t="s">
        <v>15112</v>
      </c>
      <c r="E1746" s="254" t="s">
        <v>15113</v>
      </c>
      <c r="F1746" s="254" t="s">
        <v>13235</v>
      </c>
      <c r="G1746" s="254">
        <v>400</v>
      </c>
      <c r="H1746" s="254"/>
      <c r="I1746" s="254">
        <v>400</v>
      </c>
      <c r="J1746" s="254"/>
      <c r="K1746" s="244"/>
      <c r="L1746" s="254"/>
      <c r="M1746" s="244"/>
      <c r="N1746" s="244"/>
      <c r="O1746" s="244"/>
      <c r="P1746" s="244"/>
      <c r="Q1746" s="244"/>
      <c r="R1746" s="244"/>
      <c r="S1746" s="244"/>
      <c r="T1746" s="300">
        <v>2016</v>
      </c>
      <c r="U1746" s="244"/>
      <c r="V1746" s="244"/>
      <c r="W1746" s="244"/>
      <c r="X1746" s="244"/>
      <c r="Y1746" s="244"/>
      <c r="Z1746" s="244"/>
      <c r="AA1746" s="244"/>
      <c r="AB1746" s="244"/>
      <c r="AC1746" s="244"/>
      <c r="AD1746" s="244"/>
      <c r="AE1746" s="244"/>
      <c r="AF1746" s="244"/>
      <c r="AG1746" s="244"/>
      <c r="AH1746" s="244"/>
      <c r="AI1746" s="244"/>
      <c r="AJ1746" s="244"/>
      <c r="AK1746" s="244"/>
      <c r="AL1746" s="244"/>
      <c r="AM1746" s="244"/>
      <c r="AN1746" s="244"/>
      <c r="AO1746" s="244"/>
      <c r="AP1746" s="244"/>
      <c r="AQ1746" s="244"/>
      <c r="AR1746" s="244"/>
      <c r="AS1746" s="254" t="s">
        <v>12498</v>
      </c>
    </row>
    <row r="1747" spans="1:45" s="115" customFormat="1" ht="24" customHeight="1">
      <c r="B1747" s="1817"/>
      <c r="C1747" s="244" t="s">
        <v>13235</v>
      </c>
      <c r="D1747" s="364" t="s">
        <v>25289</v>
      </c>
      <c r="E1747" s="244" t="s">
        <v>15114</v>
      </c>
      <c r="F1747" s="254" t="s">
        <v>13235</v>
      </c>
      <c r="G1747" s="244">
        <v>200</v>
      </c>
      <c r="H1747" s="244"/>
      <c r="I1747" s="244">
        <v>200</v>
      </c>
      <c r="J1747" s="254"/>
      <c r="K1747" s="244"/>
      <c r="L1747" s="244"/>
      <c r="M1747" s="244"/>
      <c r="N1747" s="244"/>
      <c r="O1747" s="244"/>
      <c r="P1747" s="244"/>
      <c r="Q1747" s="244"/>
      <c r="R1747" s="244"/>
      <c r="S1747" s="244"/>
      <c r="T1747" s="300">
        <v>2014</v>
      </c>
      <c r="U1747" s="244"/>
      <c r="V1747" s="244"/>
      <c r="W1747" s="244"/>
      <c r="X1747" s="244"/>
      <c r="Y1747" s="244"/>
      <c r="Z1747" s="244"/>
      <c r="AA1747" s="244"/>
      <c r="AB1747" s="244"/>
      <c r="AC1747" s="244"/>
      <c r="AD1747" s="244"/>
      <c r="AE1747" s="244"/>
      <c r="AF1747" s="244"/>
      <c r="AG1747" s="244"/>
      <c r="AH1747" s="244"/>
      <c r="AI1747" s="244"/>
      <c r="AJ1747" s="244"/>
      <c r="AK1747" s="244"/>
      <c r="AL1747" s="244"/>
      <c r="AM1747" s="244"/>
      <c r="AN1747" s="244"/>
      <c r="AO1747" s="244"/>
      <c r="AP1747" s="244"/>
      <c r="AQ1747" s="244"/>
      <c r="AR1747" s="244"/>
      <c r="AS1747" s="244" t="s">
        <v>12498</v>
      </c>
    </row>
    <row r="1748" spans="1:45" s="115" customFormat="1" ht="24" customHeight="1">
      <c r="B1748" s="1817"/>
      <c r="C1748" s="244" t="s">
        <v>13235</v>
      </c>
      <c r="D1748" s="379" t="s">
        <v>15111</v>
      </c>
      <c r="E1748" s="244" t="s">
        <v>15116</v>
      </c>
      <c r="F1748" s="244" t="s">
        <v>13235</v>
      </c>
      <c r="G1748" s="244">
        <v>800</v>
      </c>
      <c r="H1748" s="244"/>
      <c r="I1748" s="244">
        <v>800</v>
      </c>
      <c r="J1748" s="254"/>
      <c r="K1748" s="244"/>
      <c r="L1748" s="244"/>
      <c r="M1748" s="244"/>
      <c r="N1748" s="244"/>
      <c r="O1748" s="244"/>
      <c r="P1748" s="244"/>
      <c r="Q1748" s="244"/>
      <c r="R1748" s="244"/>
      <c r="S1748" s="244"/>
      <c r="T1748" s="300">
        <v>2016</v>
      </c>
      <c r="U1748" s="244"/>
      <c r="V1748" s="244"/>
      <c r="W1748" s="244"/>
      <c r="X1748" s="244"/>
      <c r="Y1748" s="244"/>
      <c r="Z1748" s="244"/>
      <c r="AA1748" s="244"/>
      <c r="AB1748" s="244"/>
      <c r="AC1748" s="244"/>
      <c r="AD1748" s="244"/>
      <c r="AE1748" s="244"/>
      <c r="AF1748" s="244"/>
      <c r="AG1748" s="244"/>
      <c r="AH1748" s="244"/>
      <c r="AI1748" s="244"/>
      <c r="AJ1748" s="244"/>
      <c r="AK1748" s="244"/>
      <c r="AL1748" s="244"/>
      <c r="AM1748" s="244"/>
      <c r="AN1748" s="244"/>
      <c r="AO1748" s="244"/>
      <c r="AP1748" s="244"/>
      <c r="AQ1748" s="244"/>
      <c r="AR1748" s="244"/>
      <c r="AS1748" s="244" t="s">
        <v>12498</v>
      </c>
    </row>
    <row r="1749" spans="1:45" s="115" customFormat="1" ht="24" customHeight="1">
      <c r="B1749" s="1817"/>
      <c r="C1749" s="244" t="s">
        <v>13235</v>
      </c>
      <c r="D1749" s="616" t="s">
        <v>15117</v>
      </c>
      <c r="E1749" s="244" t="s">
        <v>18484</v>
      </c>
      <c r="F1749" s="254" t="s">
        <v>13235</v>
      </c>
      <c r="G1749" s="244">
        <v>330</v>
      </c>
      <c r="H1749" s="244"/>
      <c r="I1749" s="244">
        <v>330</v>
      </c>
      <c r="J1749" s="254"/>
      <c r="K1749" s="244"/>
      <c r="L1749" s="244"/>
      <c r="M1749" s="244"/>
      <c r="N1749" s="244"/>
      <c r="O1749" s="244"/>
      <c r="P1749" s="244"/>
      <c r="Q1749" s="244"/>
      <c r="R1749" s="244"/>
      <c r="S1749" s="244"/>
      <c r="T1749" s="300">
        <v>2015</v>
      </c>
      <c r="U1749" s="244"/>
      <c r="V1749" s="244"/>
      <c r="W1749" s="244"/>
      <c r="X1749" s="244"/>
      <c r="Y1749" s="244"/>
      <c r="Z1749" s="244"/>
      <c r="AA1749" s="244"/>
      <c r="AB1749" s="244"/>
      <c r="AC1749" s="244"/>
      <c r="AD1749" s="244"/>
      <c r="AE1749" s="244"/>
      <c r="AF1749" s="244"/>
      <c r="AG1749" s="244"/>
      <c r="AH1749" s="244"/>
      <c r="AI1749" s="244"/>
      <c r="AJ1749" s="244"/>
      <c r="AK1749" s="244"/>
      <c r="AL1749" s="244"/>
      <c r="AM1749" s="244"/>
      <c r="AN1749" s="244"/>
      <c r="AO1749" s="244"/>
      <c r="AP1749" s="244"/>
      <c r="AQ1749" s="244"/>
      <c r="AR1749" s="244"/>
      <c r="AS1749" s="244" t="s">
        <v>12498</v>
      </c>
    </row>
    <row r="1750" spans="1:45" s="115" customFormat="1" ht="24" customHeight="1">
      <c r="B1750" s="1817"/>
      <c r="C1750" s="254" t="s">
        <v>13235</v>
      </c>
      <c r="D1750" s="616" t="s">
        <v>15115</v>
      </c>
      <c r="E1750" s="254" t="s">
        <v>10016</v>
      </c>
      <c r="F1750" s="254" t="s">
        <v>13235</v>
      </c>
      <c r="G1750" s="254">
        <v>3400</v>
      </c>
      <c r="H1750" s="254"/>
      <c r="I1750" s="254">
        <v>3400</v>
      </c>
      <c r="J1750" s="254"/>
      <c r="K1750" s="244"/>
      <c r="L1750" s="254"/>
      <c r="M1750" s="244"/>
      <c r="N1750" s="244"/>
      <c r="O1750" s="244"/>
      <c r="P1750" s="244"/>
      <c r="Q1750" s="244"/>
      <c r="R1750" s="244"/>
      <c r="S1750" s="244"/>
      <c r="T1750" s="300">
        <v>2014</v>
      </c>
      <c r="U1750" s="244"/>
      <c r="V1750" s="244"/>
      <c r="W1750" s="244"/>
      <c r="X1750" s="244"/>
      <c r="Y1750" s="244"/>
      <c r="Z1750" s="244"/>
      <c r="AA1750" s="244"/>
      <c r="AB1750" s="244"/>
      <c r="AC1750" s="244"/>
      <c r="AD1750" s="244"/>
      <c r="AE1750" s="244"/>
      <c r="AF1750" s="244"/>
      <c r="AG1750" s="244"/>
      <c r="AH1750" s="244"/>
      <c r="AI1750" s="244"/>
      <c r="AJ1750" s="244"/>
      <c r="AK1750" s="244"/>
      <c r="AL1750" s="244"/>
      <c r="AM1750" s="244"/>
      <c r="AN1750" s="244"/>
      <c r="AO1750" s="244"/>
      <c r="AP1750" s="244"/>
      <c r="AQ1750" s="244"/>
      <c r="AR1750" s="244"/>
      <c r="AS1750" s="254" t="s">
        <v>12498</v>
      </c>
    </row>
    <row r="1751" spans="1:45" s="115" customFormat="1" ht="24" customHeight="1">
      <c r="B1751" s="1817"/>
      <c r="C1751" s="254" t="s">
        <v>13235</v>
      </c>
      <c r="D1751" s="616" t="s">
        <v>15115</v>
      </c>
      <c r="E1751" s="254" t="s">
        <v>18485</v>
      </c>
      <c r="F1751" s="254" t="s">
        <v>13235</v>
      </c>
      <c r="G1751" s="254">
        <v>1000</v>
      </c>
      <c r="H1751" s="254"/>
      <c r="I1751" s="254"/>
      <c r="J1751" s="254"/>
      <c r="K1751" s="244"/>
      <c r="L1751" s="254"/>
      <c r="M1751" s="244"/>
      <c r="N1751" s="244"/>
      <c r="O1751" s="244"/>
      <c r="P1751" s="244"/>
      <c r="Q1751" s="244"/>
      <c r="R1751" s="244"/>
      <c r="S1751" s="244"/>
      <c r="T1751" s="300">
        <v>2015</v>
      </c>
      <c r="U1751" s="244"/>
      <c r="V1751" s="244"/>
      <c r="W1751" s="244"/>
      <c r="X1751" s="244"/>
      <c r="Y1751" s="244"/>
      <c r="Z1751" s="244"/>
      <c r="AA1751" s="244"/>
      <c r="AB1751" s="244"/>
      <c r="AC1751" s="244"/>
      <c r="AD1751" s="244"/>
      <c r="AE1751" s="244"/>
      <c r="AF1751" s="244"/>
      <c r="AG1751" s="244"/>
      <c r="AH1751" s="244"/>
      <c r="AI1751" s="244"/>
      <c r="AJ1751" s="244"/>
      <c r="AK1751" s="244"/>
      <c r="AL1751" s="244"/>
      <c r="AM1751" s="244"/>
      <c r="AN1751" s="244"/>
      <c r="AO1751" s="244"/>
      <c r="AP1751" s="244"/>
      <c r="AQ1751" s="244"/>
      <c r="AR1751" s="244"/>
      <c r="AS1751" s="254" t="s">
        <v>12498</v>
      </c>
    </row>
    <row r="1752" spans="1:45" s="115" customFormat="1" ht="24" customHeight="1">
      <c r="B1752" s="1817"/>
      <c r="C1752" s="254" t="s">
        <v>13235</v>
      </c>
      <c r="D1752" s="616" t="s">
        <v>15112</v>
      </c>
      <c r="E1752" s="244" t="s">
        <v>15119</v>
      </c>
      <c r="F1752" s="244" t="s">
        <v>13235</v>
      </c>
      <c r="G1752" s="244">
        <v>500</v>
      </c>
      <c r="H1752" s="244"/>
      <c r="I1752" s="244"/>
      <c r="J1752" s="254"/>
      <c r="K1752" s="244"/>
      <c r="L1752" s="244"/>
      <c r="M1752" s="244"/>
      <c r="N1752" s="244"/>
      <c r="O1752" s="244"/>
      <c r="P1752" s="244"/>
      <c r="Q1752" s="244"/>
      <c r="R1752" s="244"/>
      <c r="S1752" s="244"/>
      <c r="T1752" s="300">
        <v>2017</v>
      </c>
      <c r="U1752" s="244"/>
      <c r="V1752" s="244"/>
      <c r="W1752" s="244"/>
      <c r="X1752" s="244"/>
      <c r="Y1752" s="244"/>
      <c r="Z1752" s="244"/>
      <c r="AA1752" s="244"/>
      <c r="AB1752" s="244"/>
      <c r="AC1752" s="244"/>
      <c r="AD1752" s="244"/>
      <c r="AE1752" s="244"/>
      <c r="AF1752" s="244"/>
      <c r="AG1752" s="244"/>
      <c r="AH1752" s="244"/>
      <c r="AI1752" s="244"/>
      <c r="AJ1752" s="244"/>
      <c r="AK1752" s="244"/>
      <c r="AL1752" s="244"/>
      <c r="AM1752" s="244"/>
      <c r="AN1752" s="244"/>
      <c r="AO1752" s="244"/>
      <c r="AP1752" s="244"/>
      <c r="AQ1752" s="244"/>
      <c r="AR1752" s="244"/>
      <c r="AS1752" s="254" t="s">
        <v>12498</v>
      </c>
    </row>
    <row r="1753" spans="1:45" s="115" customFormat="1" ht="24" customHeight="1">
      <c r="B1753" s="1817"/>
      <c r="C1753" s="254" t="s">
        <v>13235</v>
      </c>
      <c r="D1753" s="616" t="s">
        <v>25290</v>
      </c>
      <c r="E1753" s="244" t="s">
        <v>15120</v>
      </c>
      <c r="F1753" s="244" t="s">
        <v>13235</v>
      </c>
      <c r="G1753" s="244">
        <v>380</v>
      </c>
      <c r="H1753" s="244"/>
      <c r="I1753" s="244"/>
      <c r="J1753" s="254"/>
      <c r="K1753" s="244"/>
      <c r="L1753" s="244"/>
      <c r="M1753" s="244"/>
      <c r="N1753" s="244"/>
      <c r="O1753" s="244"/>
      <c r="P1753" s="244"/>
      <c r="Q1753" s="244"/>
      <c r="R1753" s="244"/>
      <c r="S1753" s="244"/>
      <c r="T1753" s="300">
        <v>2018</v>
      </c>
      <c r="U1753" s="244"/>
      <c r="V1753" s="244"/>
      <c r="W1753" s="244"/>
      <c r="X1753" s="244"/>
      <c r="Y1753" s="244"/>
      <c r="Z1753" s="244"/>
      <c r="AA1753" s="244"/>
      <c r="AB1753" s="244"/>
      <c r="AC1753" s="244"/>
      <c r="AD1753" s="244"/>
      <c r="AE1753" s="244"/>
      <c r="AF1753" s="244"/>
      <c r="AG1753" s="244"/>
      <c r="AH1753" s="244"/>
      <c r="AI1753" s="244"/>
      <c r="AJ1753" s="244"/>
      <c r="AK1753" s="244"/>
      <c r="AL1753" s="244"/>
      <c r="AM1753" s="244"/>
      <c r="AN1753" s="244"/>
      <c r="AO1753" s="244"/>
      <c r="AP1753" s="244"/>
      <c r="AQ1753" s="244"/>
      <c r="AR1753" s="244"/>
      <c r="AS1753" s="254" t="s">
        <v>12498</v>
      </c>
    </row>
    <row r="1754" spans="1:45" s="115" customFormat="1" ht="24" customHeight="1">
      <c r="B1754" s="1817"/>
      <c r="C1754" s="254" t="s">
        <v>13235</v>
      </c>
      <c r="D1754" s="379" t="s">
        <v>25040</v>
      </c>
      <c r="E1754" s="244" t="s">
        <v>15121</v>
      </c>
      <c r="F1754" s="244" t="s">
        <v>13235</v>
      </c>
      <c r="G1754" s="244">
        <v>1200</v>
      </c>
      <c r="H1754" s="244"/>
      <c r="I1754" s="244"/>
      <c r="J1754" s="254"/>
      <c r="K1754" s="244"/>
      <c r="L1754" s="244"/>
      <c r="M1754" s="244"/>
      <c r="N1754" s="244"/>
      <c r="O1754" s="244"/>
      <c r="P1754" s="244"/>
      <c r="Q1754" s="244"/>
      <c r="R1754" s="244"/>
      <c r="S1754" s="244"/>
      <c r="T1754" s="300">
        <v>2016</v>
      </c>
      <c r="U1754" s="244"/>
      <c r="V1754" s="244"/>
      <c r="W1754" s="244"/>
      <c r="X1754" s="244"/>
      <c r="Y1754" s="244"/>
      <c r="Z1754" s="244"/>
      <c r="AA1754" s="244"/>
      <c r="AB1754" s="244"/>
      <c r="AC1754" s="244"/>
      <c r="AD1754" s="244"/>
      <c r="AE1754" s="244"/>
      <c r="AF1754" s="244"/>
      <c r="AG1754" s="244"/>
      <c r="AH1754" s="244"/>
      <c r="AI1754" s="244"/>
      <c r="AJ1754" s="244"/>
      <c r="AK1754" s="244"/>
      <c r="AL1754" s="244"/>
      <c r="AM1754" s="244"/>
      <c r="AN1754" s="244"/>
      <c r="AO1754" s="244"/>
      <c r="AP1754" s="244"/>
      <c r="AQ1754" s="244"/>
      <c r="AR1754" s="244"/>
      <c r="AS1754" s="254" t="s">
        <v>12498</v>
      </c>
    </row>
    <row r="1755" spans="1:45" s="115" customFormat="1" ht="24" customHeight="1">
      <c r="B1755" s="1817"/>
      <c r="C1755" s="254" t="s">
        <v>15122</v>
      </c>
      <c r="D1755" s="244" t="s">
        <v>15123</v>
      </c>
      <c r="E1755" s="291" t="s">
        <v>15124</v>
      </c>
      <c r="F1755" s="291" t="s">
        <v>15122</v>
      </c>
      <c r="G1755" s="254">
        <v>1056</v>
      </c>
      <c r="H1755" s="254"/>
      <c r="I1755" s="254"/>
      <c r="J1755" s="254"/>
      <c r="K1755" s="244"/>
      <c r="L1755" s="254"/>
      <c r="M1755" s="244"/>
      <c r="N1755" s="244"/>
      <c r="O1755" s="244"/>
      <c r="P1755" s="244"/>
      <c r="Q1755" s="244"/>
      <c r="R1755" s="244"/>
      <c r="S1755" s="244"/>
      <c r="T1755" s="300">
        <v>2018</v>
      </c>
      <c r="U1755" s="244"/>
      <c r="V1755" s="244"/>
      <c r="W1755" s="244"/>
      <c r="X1755" s="244"/>
      <c r="Y1755" s="244"/>
      <c r="Z1755" s="244"/>
      <c r="AA1755" s="244"/>
      <c r="AB1755" s="244"/>
      <c r="AC1755" s="244"/>
      <c r="AD1755" s="244"/>
      <c r="AE1755" s="244"/>
      <c r="AF1755" s="244"/>
      <c r="AG1755" s="244"/>
      <c r="AH1755" s="244"/>
      <c r="AI1755" s="244"/>
      <c r="AJ1755" s="244"/>
      <c r="AK1755" s="244"/>
      <c r="AL1755" s="244"/>
      <c r="AM1755" s="244"/>
      <c r="AN1755" s="244"/>
      <c r="AO1755" s="244"/>
      <c r="AP1755" s="244"/>
      <c r="AQ1755" s="244"/>
      <c r="AR1755" s="244"/>
      <c r="AS1755" s="254"/>
    </row>
    <row r="1756" spans="1:45" s="115" customFormat="1" ht="24" customHeight="1">
      <c r="B1756" s="1817"/>
      <c r="C1756" s="254" t="s">
        <v>15122</v>
      </c>
      <c r="D1756" s="291" t="s">
        <v>15131</v>
      </c>
      <c r="E1756" s="291" t="s">
        <v>15132</v>
      </c>
      <c r="F1756" s="291" t="s">
        <v>15122</v>
      </c>
      <c r="G1756" s="254">
        <v>1056</v>
      </c>
      <c r="H1756" s="244"/>
      <c r="I1756" s="244"/>
      <c r="J1756" s="254"/>
      <c r="K1756" s="244"/>
      <c r="L1756" s="244"/>
      <c r="M1756" s="244"/>
      <c r="N1756" s="244"/>
      <c r="O1756" s="244"/>
      <c r="P1756" s="244"/>
      <c r="Q1756" s="244"/>
      <c r="R1756" s="244"/>
      <c r="S1756" s="244"/>
      <c r="T1756" s="300">
        <v>2020</v>
      </c>
      <c r="U1756" s="244"/>
      <c r="V1756" s="244"/>
      <c r="W1756" s="244"/>
      <c r="X1756" s="244"/>
      <c r="Y1756" s="244"/>
      <c r="Z1756" s="244"/>
      <c r="AA1756" s="244"/>
      <c r="AB1756" s="244"/>
      <c r="AC1756" s="244"/>
      <c r="AD1756" s="244"/>
      <c r="AE1756" s="244"/>
      <c r="AF1756" s="244"/>
      <c r="AG1756" s="244"/>
      <c r="AH1756" s="244"/>
      <c r="AI1756" s="244"/>
      <c r="AJ1756" s="244"/>
      <c r="AK1756" s="244"/>
      <c r="AL1756" s="244"/>
      <c r="AM1756" s="244"/>
      <c r="AN1756" s="244"/>
      <c r="AO1756" s="244"/>
      <c r="AP1756" s="244"/>
      <c r="AQ1756" s="244"/>
      <c r="AR1756" s="244"/>
      <c r="AS1756" s="244"/>
    </row>
    <row r="1757" spans="1:45" s="115" customFormat="1" ht="24" customHeight="1">
      <c r="B1757" s="1817"/>
      <c r="C1757" s="254" t="s">
        <v>15122</v>
      </c>
      <c r="D1757" s="291" t="s">
        <v>25291</v>
      </c>
      <c r="E1757" s="291" t="s">
        <v>15133</v>
      </c>
      <c r="F1757" s="291" t="s">
        <v>15122</v>
      </c>
      <c r="G1757" s="645">
        <v>338</v>
      </c>
      <c r="H1757" s="254"/>
      <c r="I1757" s="254"/>
      <c r="J1757" s="254"/>
      <c r="K1757" s="244"/>
      <c r="L1757" s="254"/>
      <c r="M1757" s="244"/>
      <c r="N1757" s="244"/>
      <c r="O1757" s="244"/>
      <c r="P1757" s="244"/>
      <c r="Q1757" s="244"/>
      <c r="R1757" s="244"/>
      <c r="S1757" s="244"/>
      <c r="T1757" s="300"/>
      <c r="U1757" s="244"/>
      <c r="V1757" s="244"/>
      <c r="W1757" s="244"/>
      <c r="X1757" s="244"/>
      <c r="Y1757" s="244"/>
      <c r="Z1757" s="244"/>
      <c r="AA1757" s="244"/>
      <c r="AB1757" s="244"/>
      <c r="AC1757" s="244"/>
      <c r="AD1757" s="244"/>
      <c r="AE1757" s="244"/>
      <c r="AF1757" s="244"/>
      <c r="AG1757" s="244"/>
      <c r="AH1757" s="244"/>
      <c r="AI1757" s="244"/>
      <c r="AJ1757" s="244"/>
      <c r="AK1757" s="244"/>
      <c r="AL1757" s="244"/>
      <c r="AM1757" s="244"/>
      <c r="AN1757" s="244"/>
      <c r="AO1757" s="244"/>
      <c r="AP1757" s="244"/>
      <c r="AQ1757" s="244"/>
      <c r="AR1757" s="244"/>
      <c r="AS1757" s="254"/>
    </row>
    <row r="1758" spans="1:45" s="115" customFormat="1" ht="24" customHeight="1">
      <c r="B1758" s="1817"/>
      <c r="C1758" s="254" t="s">
        <v>15122</v>
      </c>
      <c r="D1758" s="291" t="s">
        <v>15134</v>
      </c>
      <c r="E1758" s="291" t="s">
        <v>15135</v>
      </c>
      <c r="F1758" s="291" t="s">
        <v>15122</v>
      </c>
      <c r="G1758" s="645">
        <v>98</v>
      </c>
      <c r="H1758" s="244"/>
      <c r="I1758" s="244"/>
      <c r="J1758" s="254"/>
      <c r="K1758" s="244"/>
      <c r="L1758" s="244"/>
      <c r="M1758" s="244"/>
      <c r="N1758" s="244"/>
      <c r="O1758" s="244"/>
      <c r="P1758" s="244"/>
      <c r="Q1758" s="244"/>
      <c r="R1758" s="244"/>
      <c r="S1758" s="244"/>
      <c r="T1758" s="300">
        <v>2018</v>
      </c>
      <c r="U1758" s="244"/>
      <c r="V1758" s="244"/>
      <c r="W1758" s="244"/>
      <c r="X1758" s="244"/>
      <c r="Y1758" s="244"/>
      <c r="Z1758" s="244"/>
      <c r="AA1758" s="244"/>
      <c r="AB1758" s="244"/>
      <c r="AC1758" s="244"/>
      <c r="AD1758" s="244"/>
      <c r="AE1758" s="244"/>
      <c r="AF1758" s="244"/>
      <c r="AG1758" s="244"/>
      <c r="AH1758" s="244"/>
      <c r="AI1758" s="244"/>
      <c r="AJ1758" s="244"/>
      <c r="AK1758" s="244"/>
      <c r="AL1758" s="244"/>
      <c r="AM1758" s="244"/>
      <c r="AN1758" s="244"/>
      <c r="AO1758" s="244"/>
      <c r="AP1758" s="244"/>
      <c r="AQ1758" s="244"/>
      <c r="AR1758" s="244"/>
      <c r="AS1758" s="244"/>
    </row>
    <row r="1759" spans="1:45" s="115" customFormat="1" ht="24" customHeight="1">
      <c r="B1759" s="1817"/>
      <c r="C1759" s="254" t="s">
        <v>15122</v>
      </c>
      <c r="D1759" s="291" t="s">
        <v>15127</v>
      </c>
      <c r="E1759" s="291" t="s">
        <v>16018</v>
      </c>
      <c r="F1759" s="291" t="s">
        <v>15122</v>
      </c>
      <c r="G1759" s="645">
        <v>740</v>
      </c>
      <c r="H1759" s="244"/>
      <c r="I1759" s="244"/>
      <c r="J1759" s="254"/>
      <c r="K1759" s="244"/>
      <c r="L1759" s="244"/>
      <c r="M1759" s="244"/>
      <c r="N1759" s="244"/>
      <c r="O1759" s="244"/>
      <c r="P1759" s="244"/>
      <c r="Q1759" s="244"/>
      <c r="R1759" s="244"/>
      <c r="S1759" s="244"/>
      <c r="T1759" s="300">
        <v>2009</v>
      </c>
      <c r="U1759" s="244"/>
      <c r="V1759" s="244"/>
      <c r="W1759" s="244"/>
      <c r="X1759" s="244"/>
      <c r="Y1759" s="244"/>
      <c r="Z1759" s="244"/>
      <c r="AA1759" s="244"/>
      <c r="AB1759" s="244"/>
      <c r="AC1759" s="244"/>
      <c r="AD1759" s="244"/>
      <c r="AE1759" s="244"/>
      <c r="AF1759" s="244"/>
      <c r="AG1759" s="244"/>
      <c r="AH1759" s="244"/>
      <c r="AI1759" s="244"/>
      <c r="AJ1759" s="244"/>
      <c r="AK1759" s="244"/>
      <c r="AL1759" s="244"/>
      <c r="AM1759" s="244"/>
      <c r="AN1759" s="244"/>
      <c r="AO1759" s="244"/>
      <c r="AP1759" s="244"/>
      <c r="AQ1759" s="244"/>
      <c r="AR1759" s="244"/>
      <c r="AS1759" s="254" t="s">
        <v>12900</v>
      </c>
    </row>
    <row r="1760" spans="1:45" s="115" customFormat="1" ht="24" customHeight="1">
      <c r="B1760" s="1817"/>
      <c r="C1760" s="254" t="s">
        <v>15122</v>
      </c>
      <c r="D1760" s="291" t="s">
        <v>25292</v>
      </c>
      <c r="E1760" s="291" t="s">
        <v>16019</v>
      </c>
      <c r="F1760" s="291" t="s">
        <v>15122</v>
      </c>
      <c r="G1760" s="645">
        <v>1050</v>
      </c>
      <c r="H1760" s="244"/>
      <c r="I1760" s="244"/>
      <c r="J1760" s="254"/>
      <c r="K1760" s="244"/>
      <c r="L1760" s="244"/>
      <c r="M1760" s="244"/>
      <c r="N1760" s="244"/>
      <c r="O1760" s="244"/>
      <c r="P1760" s="244"/>
      <c r="Q1760" s="244"/>
      <c r="R1760" s="244"/>
      <c r="S1760" s="244"/>
      <c r="T1760" s="300">
        <v>2007</v>
      </c>
      <c r="U1760" s="244"/>
      <c r="V1760" s="244"/>
      <c r="W1760" s="244"/>
      <c r="X1760" s="244"/>
      <c r="Y1760" s="244"/>
      <c r="Z1760" s="244"/>
      <c r="AA1760" s="244"/>
      <c r="AB1760" s="244"/>
      <c r="AC1760" s="244"/>
      <c r="AD1760" s="244"/>
      <c r="AE1760" s="244"/>
      <c r="AF1760" s="244"/>
      <c r="AG1760" s="244"/>
      <c r="AH1760" s="244"/>
      <c r="AI1760" s="244"/>
      <c r="AJ1760" s="244"/>
      <c r="AK1760" s="244"/>
      <c r="AL1760" s="244"/>
      <c r="AM1760" s="244"/>
      <c r="AN1760" s="244"/>
      <c r="AO1760" s="244"/>
      <c r="AP1760" s="244"/>
      <c r="AQ1760" s="244"/>
      <c r="AR1760" s="244"/>
      <c r="AS1760" s="254" t="s">
        <v>12900</v>
      </c>
    </row>
    <row r="1761" spans="2:45" s="115" customFormat="1" ht="24" customHeight="1">
      <c r="B1761" s="1817"/>
      <c r="C1761" s="254" t="s">
        <v>15122</v>
      </c>
      <c r="D1761" s="291" t="s">
        <v>15138</v>
      </c>
      <c r="E1761" s="254" t="s">
        <v>13076</v>
      </c>
      <c r="F1761" s="254" t="s">
        <v>15122</v>
      </c>
      <c r="G1761" s="254">
        <v>9000</v>
      </c>
      <c r="H1761" s="254"/>
      <c r="I1761" s="254"/>
      <c r="J1761" s="254"/>
      <c r="K1761" s="244"/>
      <c r="L1761" s="254"/>
      <c r="M1761" s="244"/>
      <c r="N1761" s="244"/>
      <c r="O1761" s="244"/>
      <c r="P1761" s="244"/>
      <c r="Q1761" s="244"/>
      <c r="R1761" s="244"/>
      <c r="S1761" s="244"/>
      <c r="T1761" s="300"/>
      <c r="U1761" s="244"/>
      <c r="V1761" s="244"/>
      <c r="W1761" s="244"/>
      <c r="X1761" s="244"/>
      <c r="Y1761" s="244"/>
      <c r="Z1761" s="244"/>
      <c r="AA1761" s="244"/>
      <c r="AB1761" s="244"/>
      <c r="AC1761" s="244"/>
      <c r="AD1761" s="244"/>
      <c r="AE1761" s="244"/>
      <c r="AF1761" s="244"/>
      <c r="AG1761" s="244"/>
      <c r="AH1761" s="244"/>
      <c r="AI1761" s="244"/>
      <c r="AJ1761" s="244"/>
      <c r="AK1761" s="244"/>
      <c r="AL1761" s="244"/>
      <c r="AM1761" s="244"/>
      <c r="AN1761" s="244"/>
      <c r="AO1761" s="244"/>
      <c r="AP1761" s="244"/>
      <c r="AQ1761" s="244"/>
      <c r="AR1761" s="244"/>
      <c r="AS1761" s="254"/>
    </row>
    <row r="1762" spans="2:45" s="115" customFormat="1" ht="24" customHeight="1">
      <c r="B1762" s="1817"/>
      <c r="C1762" s="254" t="s">
        <v>15122</v>
      </c>
      <c r="D1762" s="291" t="s">
        <v>15139</v>
      </c>
      <c r="E1762" s="291" t="s">
        <v>15140</v>
      </c>
      <c r="F1762" s="291" t="s">
        <v>15122</v>
      </c>
      <c r="G1762" s="645">
        <v>634</v>
      </c>
      <c r="H1762" s="254"/>
      <c r="I1762" s="254"/>
      <c r="J1762" s="254"/>
      <c r="K1762" s="244"/>
      <c r="L1762" s="254"/>
      <c r="M1762" s="244"/>
      <c r="N1762" s="244"/>
      <c r="O1762" s="244"/>
      <c r="P1762" s="244"/>
      <c r="Q1762" s="244"/>
      <c r="R1762" s="244"/>
      <c r="S1762" s="244"/>
      <c r="T1762" s="300">
        <v>2006</v>
      </c>
      <c r="U1762" s="244"/>
      <c r="V1762" s="244"/>
      <c r="W1762" s="244"/>
      <c r="X1762" s="244"/>
      <c r="Y1762" s="244"/>
      <c r="Z1762" s="244"/>
      <c r="AA1762" s="244"/>
      <c r="AB1762" s="244"/>
      <c r="AC1762" s="244"/>
      <c r="AD1762" s="244"/>
      <c r="AE1762" s="244"/>
      <c r="AF1762" s="244"/>
      <c r="AG1762" s="244"/>
      <c r="AH1762" s="244"/>
      <c r="AI1762" s="244"/>
      <c r="AJ1762" s="244"/>
      <c r="AK1762" s="244"/>
      <c r="AL1762" s="244"/>
      <c r="AM1762" s="244"/>
      <c r="AN1762" s="244"/>
      <c r="AO1762" s="244"/>
      <c r="AP1762" s="244"/>
      <c r="AQ1762" s="244"/>
      <c r="AR1762" s="244"/>
      <c r="AS1762" s="254"/>
    </row>
    <row r="1763" spans="2:45" s="115" customFormat="1" ht="24" customHeight="1">
      <c r="B1763" s="1817"/>
      <c r="C1763" s="254" t="s">
        <v>15122</v>
      </c>
      <c r="D1763" s="291" t="s">
        <v>15141</v>
      </c>
      <c r="E1763" s="291" t="s">
        <v>15142</v>
      </c>
      <c r="F1763" s="291" t="s">
        <v>15122</v>
      </c>
      <c r="G1763" s="645">
        <v>748</v>
      </c>
      <c r="H1763" s="244"/>
      <c r="I1763" s="244"/>
      <c r="J1763" s="254"/>
      <c r="K1763" s="244"/>
      <c r="L1763" s="244"/>
      <c r="M1763" s="244"/>
      <c r="N1763" s="244"/>
      <c r="O1763" s="244"/>
      <c r="P1763" s="244"/>
      <c r="Q1763" s="244"/>
      <c r="R1763" s="244"/>
      <c r="S1763" s="244"/>
      <c r="T1763" s="300">
        <v>2021</v>
      </c>
      <c r="U1763" s="244"/>
      <c r="V1763" s="244"/>
      <c r="W1763" s="244"/>
      <c r="X1763" s="244"/>
      <c r="Y1763" s="244"/>
      <c r="Z1763" s="244"/>
      <c r="AA1763" s="244"/>
      <c r="AB1763" s="244"/>
      <c r="AC1763" s="244"/>
      <c r="AD1763" s="244"/>
      <c r="AE1763" s="244"/>
      <c r="AF1763" s="244"/>
      <c r="AG1763" s="244"/>
      <c r="AH1763" s="244"/>
      <c r="AI1763" s="244"/>
      <c r="AJ1763" s="244"/>
      <c r="AK1763" s="244"/>
      <c r="AL1763" s="244"/>
      <c r="AM1763" s="244"/>
      <c r="AN1763" s="244"/>
      <c r="AO1763" s="244"/>
      <c r="AP1763" s="244"/>
      <c r="AQ1763" s="244"/>
      <c r="AR1763" s="244"/>
      <c r="AS1763" s="244"/>
    </row>
    <row r="1764" spans="2:45" s="115" customFormat="1" ht="24" customHeight="1">
      <c r="B1764" s="1817"/>
      <c r="C1764" s="254" t="s">
        <v>15122</v>
      </c>
      <c r="D1764" s="254" t="s">
        <v>24810</v>
      </c>
      <c r="E1764" s="291" t="s">
        <v>15143</v>
      </c>
      <c r="F1764" s="291" t="s">
        <v>15122</v>
      </c>
      <c r="G1764" s="645">
        <v>594</v>
      </c>
      <c r="H1764" s="244"/>
      <c r="I1764" s="244"/>
      <c r="J1764" s="254"/>
      <c r="K1764" s="244"/>
      <c r="L1764" s="244"/>
      <c r="M1764" s="244"/>
      <c r="N1764" s="244"/>
      <c r="O1764" s="244"/>
      <c r="P1764" s="244"/>
      <c r="Q1764" s="244"/>
      <c r="R1764" s="244"/>
      <c r="S1764" s="244"/>
      <c r="T1764" s="300">
        <v>2006</v>
      </c>
      <c r="U1764" s="244"/>
      <c r="V1764" s="244"/>
      <c r="W1764" s="244"/>
      <c r="X1764" s="244"/>
      <c r="Y1764" s="244"/>
      <c r="Z1764" s="244"/>
      <c r="AA1764" s="244"/>
      <c r="AB1764" s="244"/>
      <c r="AC1764" s="244"/>
      <c r="AD1764" s="244"/>
      <c r="AE1764" s="244"/>
      <c r="AF1764" s="244"/>
      <c r="AG1764" s="244"/>
      <c r="AH1764" s="244"/>
      <c r="AI1764" s="244"/>
      <c r="AJ1764" s="244"/>
      <c r="AK1764" s="244"/>
      <c r="AL1764" s="244"/>
      <c r="AM1764" s="244"/>
      <c r="AN1764" s="244"/>
      <c r="AO1764" s="244"/>
      <c r="AP1764" s="244"/>
      <c r="AQ1764" s="244"/>
      <c r="AR1764" s="244"/>
      <c r="AS1764" s="244"/>
    </row>
    <row r="1765" spans="2:45" s="115" customFormat="1" ht="24" customHeight="1">
      <c r="B1765" s="1817"/>
      <c r="C1765" s="254" t="s">
        <v>15122</v>
      </c>
      <c r="D1765" s="291" t="s">
        <v>15144</v>
      </c>
      <c r="E1765" s="291" t="s">
        <v>15145</v>
      </c>
      <c r="F1765" s="291" t="s">
        <v>15122</v>
      </c>
      <c r="G1765" s="645">
        <v>748</v>
      </c>
      <c r="H1765" s="244"/>
      <c r="I1765" s="244"/>
      <c r="J1765" s="254"/>
      <c r="K1765" s="244"/>
      <c r="L1765" s="244"/>
      <c r="M1765" s="244"/>
      <c r="N1765" s="244"/>
      <c r="O1765" s="244"/>
      <c r="P1765" s="244"/>
      <c r="Q1765" s="244"/>
      <c r="R1765" s="244"/>
      <c r="S1765" s="244"/>
      <c r="T1765" s="300">
        <v>2006</v>
      </c>
      <c r="U1765" s="244"/>
      <c r="V1765" s="244"/>
      <c r="W1765" s="244"/>
      <c r="X1765" s="244"/>
      <c r="Y1765" s="244"/>
      <c r="Z1765" s="244"/>
      <c r="AA1765" s="244"/>
      <c r="AB1765" s="244"/>
      <c r="AC1765" s="244"/>
      <c r="AD1765" s="244"/>
      <c r="AE1765" s="244"/>
      <c r="AF1765" s="244"/>
      <c r="AG1765" s="244"/>
      <c r="AH1765" s="244"/>
      <c r="AI1765" s="244"/>
      <c r="AJ1765" s="244"/>
      <c r="AK1765" s="244"/>
      <c r="AL1765" s="244"/>
      <c r="AM1765" s="244"/>
      <c r="AN1765" s="244"/>
      <c r="AO1765" s="244"/>
      <c r="AP1765" s="244"/>
      <c r="AQ1765" s="244"/>
      <c r="AR1765" s="244"/>
      <c r="AS1765" s="244"/>
    </row>
    <row r="1766" spans="2:45" s="115" customFormat="1" ht="24" customHeight="1">
      <c r="B1766" s="1817"/>
      <c r="C1766" s="244" t="s">
        <v>15122</v>
      </c>
      <c r="D1766" s="291" t="s">
        <v>15131</v>
      </c>
      <c r="E1766" s="291" t="s">
        <v>18486</v>
      </c>
      <c r="F1766" s="291" t="s">
        <v>15122</v>
      </c>
      <c r="G1766" s="645">
        <v>4000</v>
      </c>
      <c r="H1766" s="244"/>
      <c r="I1766" s="244"/>
      <c r="J1766" s="244"/>
      <c r="K1766" s="244"/>
      <c r="L1766" s="244"/>
      <c r="M1766" s="244"/>
      <c r="N1766" s="244"/>
      <c r="O1766" s="244"/>
      <c r="P1766" s="244"/>
      <c r="Q1766" s="244"/>
      <c r="R1766" s="244"/>
      <c r="S1766" s="244"/>
      <c r="T1766" s="241">
        <v>2020</v>
      </c>
      <c r="U1766" s="244"/>
      <c r="V1766" s="244"/>
      <c r="W1766" s="244"/>
      <c r="X1766" s="244"/>
      <c r="Y1766" s="244"/>
      <c r="Z1766" s="244"/>
      <c r="AA1766" s="244"/>
      <c r="AB1766" s="244"/>
      <c r="AC1766" s="244"/>
      <c r="AD1766" s="244"/>
      <c r="AE1766" s="244"/>
      <c r="AF1766" s="244"/>
      <c r="AG1766" s="244"/>
      <c r="AH1766" s="244"/>
      <c r="AI1766" s="244"/>
      <c r="AJ1766" s="244"/>
      <c r="AK1766" s="244"/>
      <c r="AL1766" s="244"/>
      <c r="AM1766" s="244"/>
      <c r="AN1766" s="244"/>
      <c r="AO1766" s="244"/>
      <c r="AP1766" s="244"/>
      <c r="AQ1766" s="244"/>
      <c r="AR1766" s="244"/>
      <c r="AS1766" s="244"/>
    </row>
    <row r="1767" spans="2:45" s="115" customFormat="1" ht="24" customHeight="1">
      <c r="B1767" s="1817"/>
      <c r="C1767" s="244" t="s">
        <v>15122</v>
      </c>
      <c r="D1767" s="291" t="s">
        <v>24444</v>
      </c>
      <c r="E1767" s="291" t="s">
        <v>17256</v>
      </c>
      <c r="F1767" s="291" t="s">
        <v>15122</v>
      </c>
      <c r="G1767" s="645">
        <v>4000</v>
      </c>
      <c r="H1767" s="244"/>
      <c r="I1767" s="244"/>
      <c r="J1767" s="244"/>
      <c r="K1767" s="244"/>
      <c r="L1767" s="244"/>
      <c r="M1767" s="244"/>
      <c r="N1767" s="244"/>
      <c r="O1767" s="244"/>
      <c r="P1767" s="244"/>
      <c r="Q1767" s="244"/>
      <c r="R1767" s="244"/>
      <c r="S1767" s="244"/>
      <c r="T1767" s="241">
        <v>2012</v>
      </c>
      <c r="U1767" s="244"/>
      <c r="V1767" s="244"/>
      <c r="W1767" s="244"/>
      <c r="X1767" s="244"/>
      <c r="Y1767" s="244"/>
      <c r="Z1767" s="244"/>
      <c r="AA1767" s="244"/>
      <c r="AB1767" s="244"/>
      <c r="AC1767" s="244"/>
      <c r="AD1767" s="244"/>
      <c r="AE1767" s="244"/>
      <c r="AF1767" s="244"/>
      <c r="AG1767" s="244"/>
      <c r="AH1767" s="244"/>
      <c r="AI1767" s="244"/>
      <c r="AJ1767" s="244"/>
      <c r="AK1767" s="244"/>
      <c r="AL1767" s="244"/>
      <c r="AM1767" s="244"/>
      <c r="AN1767" s="244"/>
      <c r="AO1767" s="244"/>
      <c r="AP1767" s="244"/>
      <c r="AQ1767" s="244"/>
      <c r="AR1767" s="244"/>
      <c r="AS1767" s="244"/>
    </row>
    <row r="1768" spans="2:45" s="115" customFormat="1" ht="24" customHeight="1">
      <c r="B1768" s="1738"/>
      <c r="C1768" s="244" t="s">
        <v>15122</v>
      </c>
      <c r="D1768" s="291" t="s">
        <v>25293</v>
      </c>
      <c r="E1768" s="291" t="s">
        <v>17257</v>
      </c>
      <c r="F1768" s="291" t="s">
        <v>15122</v>
      </c>
      <c r="G1768" s="645">
        <v>21880</v>
      </c>
      <c r="H1768" s="244"/>
      <c r="I1768" s="244"/>
      <c r="J1768" s="244"/>
      <c r="K1768" s="244"/>
      <c r="L1768" s="244"/>
      <c r="M1768" s="244"/>
      <c r="N1768" s="244"/>
      <c r="O1768" s="244"/>
      <c r="P1768" s="244"/>
      <c r="Q1768" s="244"/>
      <c r="R1768" s="244"/>
      <c r="S1768" s="244"/>
      <c r="T1768" s="241">
        <v>2021</v>
      </c>
      <c r="U1768" s="244"/>
      <c r="V1768" s="244"/>
      <c r="W1768" s="244"/>
      <c r="X1768" s="244"/>
      <c r="Y1768" s="244"/>
      <c r="Z1768" s="244"/>
      <c r="AA1768" s="244"/>
      <c r="AB1768" s="244"/>
      <c r="AC1768" s="244"/>
      <c r="AD1768" s="244"/>
      <c r="AE1768" s="244"/>
      <c r="AF1768" s="244"/>
      <c r="AG1768" s="244"/>
      <c r="AH1768" s="244"/>
      <c r="AI1768" s="244"/>
      <c r="AJ1768" s="244"/>
      <c r="AK1768" s="244"/>
      <c r="AL1768" s="244"/>
      <c r="AM1768" s="244"/>
      <c r="AN1768" s="244"/>
      <c r="AO1768" s="244"/>
      <c r="AP1768" s="244"/>
      <c r="AQ1768" s="244"/>
      <c r="AR1768" s="244"/>
      <c r="AS1768" s="244"/>
    </row>
    <row r="1769" spans="2:45" s="1821" customFormat="1" ht="24" customHeight="1">
      <c r="B1769" s="1834" t="s">
        <v>60</v>
      </c>
      <c r="C1769" s="318" t="s">
        <v>2001</v>
      </c>
      <c r="D1769" s="318"/>
      <c r="E1769" s="315">
        <f>COUNTA(E1770:E2050)</f>
        <v>281</v>
      </c>
      <c r="F1769" s="318"/>
      <c r="G1769" s="318">
        <f>SUM(G1770:G2050)</f>
        <v>814031</v>
      </c>
      <c r="H1769" s="318">
        <f>SUM(H1770:H2050)</f>
        <v>31967.95</v>
      </c>
      <c r="I1769" s="318">
        <f>SUM(I1770:I2050)</f>
        <v>93367.95</v>
      </c>
      <c r="J1769" s="318"/>
      <c r="K1769" s="318"/>
      <c r="L1769" s="318"/>
      <c r="M1769" s="318"/>
      <c r="N1769" s="318"/>
      <c r="O1769" s="318"/>
      <c r="P1769" s="318"/>
      <c r="Q1769" s="318"/>
      <c r="R1769" s="318"/>
      <c r="S1769" s="318"/>
      <c r="T1769" s="300"/>
      <c r="U1769" s="318"/>
      <c r="V1769" s="318"/>
      <c r="W1769" s="318"/>
      <c r="X1769" s="318"/>
      <c r="Y1769" s="318"/>
      <c r="Z1769" s="318"/>
      <c r="AA1769" s="318"/>
      <c r="AB1769" s="318"/>
      <c r="AC1769" s="318"/>
      <c r="AD1769" s="318"/>
      <c r="AE1769" s="318"/>
      <c r="AF1769" s="318"/>
      <c r="AG1769" s="318"/>
      <c r="AH1769" s="380"/>
      <c r="AI1769" s="380"/>
      <c r="AJ1769" s="318"/>
      <c r="AK1769" s="318"/>
      <c r="AL1769" s="318"/>
      <c r="AM1769" s="318"/>
      <c r="AN1769" s="318"/>
      <c r="AO1769" s="318"/>
      <c r="AP1769" s="318"/>
      <c r="AQ1769" s="318"/>
      <c r="AR1769" s="318"/>
      <c r="AS1769" s="318"/>
    </row>
    <row r="1770" spans="2:45" ht="24" customHeight="1">
      <c r="B1770" s="1817"/>
      <c r="C1770" s="244" t="s">
        <v>302</v>
      </c>
      <c r="D1770" s="244" t="s">
        <v>26148</v>
      </c>
      <c r="E1770" s="244" t="s">
        <v>12275</v>
      </c>
      <c r="F1770" s="244" t="s">
        <v>302</v>
      </c>
      <c r="G1770" s="244"/>
      <c r="H1770" s="244"/>
      <c r="I1770" s="244"/>
      <c r="J1770" s="244"/>
      <c r="K1770" s="244"/>
      <c r="L1770" s="244"/>
      <c r="M1770" s="244"/>
      <c r="N1770" s="244"/>
      <c r="O1770" s="244"/>
      <c r="P1770" s="244"/>
      <c r="Q1770" s="244"/>
      <c r="R1770" s="244"/>
      <c r="S1770" s="244"/>
      <c r="T1770" s="300">
        <v>2009</v>
      </c>
      <c r="U1770" s="244"/>
      <c r="V1770" s="244"/>
      <c r="W1770" s="244"/>
      <c r="X1770" s="244"/>
      <c r="Y1770" s="244"/>
      <c r="Z1770" s="244"/>
      <c r="AA1770" s="244"/>
      <c r="AB1770" s="244"/>
      <c r="AC1770" s="244"/>
      <c r="AD1770" s="244"/>
      <c r="AE1770" s="244"/>
      <c r="AF1770" s="244"/>
      <c r="AG1770" s="244"/>
      <c r="AH1770" s="244"/>
      <c r="AI1770" s="244"/>
      <c r="AJ1770" s="244"/>
      <c r="AK1770" s="244"/>
      <c r="AL1770" s="244"/>
      <c r="AM1770" s="244"/>
      <c r="AN1770" s="244"/>
      <c r="AO1770" s="244"/>
      <c r="AP1770" s="244"/>
      <c r="AQ1770" s="244"/>
      <c r="AR1770" s="244"/>
      <c r="AS1770" s="244" t="s">
        <v>1440</v>
      </c>
    </row>
    <row r="1771" spans="2:45" ht="24" customHeight="1">
      <c r="B1771" s="1817"/>
      <c r="C1771" s="244" t="s">
        <v>302</v>
      </c>
      <c r="D1771" s="244" t="s">
        <v>26149</v>
      </c>
      <c r="E1771" s="244" t="s">
        <v>12276</v>
      </c>
      <c r="F1771" s="244" t="s">
        <v>302</v>
      </c>
      <c r="G1771" s="244"/>
      <c r="H1771" s="244"/>
      <c r="I1771" s="244"/>
      <c r="J1771" s="244"/>
      <c r="K1771" s="244"/>
      <c r="L1771" s="244"/>
      <c r="M1771" s="244"/>
      <c r="N1771" s="244"/>
      <c r="O1771" s="244"/>
      <c r="P1771" s="244"/>
      <c r="Q1771" s="244"/>
      <c r="R1771" s="244"/>
      <c r="S1771" s="244"/>
      <c r="T1771" s="300">
        <v>2009</v>
      </c>
      <c r="U1771" s="244"/>
      <c r="V1771" s="244"/>
      <c r="W1771" s="244"/>
      <c r="X1771" s="244"/>
      <c r="Y1771" s="244"/>
      <c r="Z1771" s="244"/>
      <c r="AA1771" s="244"/>
      <c r="AB1771" s="244"/>
      <c r="AC1771" s="244"/>
      <c r="AD1771" s="244"/>
      <c r="AE1771" s="244"/>
      <c r="AF1771" s="244"/>
      <c r="AG1771" s="244"/>
      <c r="AH1771" s="244"/>
      <c r="AI1771" s="244"/>
      <c r="AJ1771" s="244"/>
      <c r="AK1771" s="244"/>
      <c r="AL1771" s="244"/>
      <c r="AM1771" s="244"/>
      <c r="AN1771" s="244"/>
      <c r="AO1771" s="244"/>
      <c r="AP1771" s="244"/>
      <c r="AQ1771" s="244"/>
      <c r="AR1771" s="244"/>
      <c r="AS1771" s="244" t="s">
        <v>711</v>
      </c>
    </row>
    <row r="1772" spans="2:45" ht="24" customHeight="1">
      <c r="B1772" s="1817"/>
      <c r="C1772" s="244" t="s">
        <v>302</v>
      </c>
      <c r="D1772" s="244" t="s">
        <v>25336</v>
      </c>
      <c r="E1772" s="244" t="s">
        <v>12277</v>
      </c>
      <c r="F1772" s="244" t="s">
        <v>302</v>
      </c>
      <c r="G1772" s="244">
        <v>98</v>
      </c>
      <c r="H1772" s="244"/>
      <c r="I1772" s="244"/>
      <c r="J1772" s="244">
        <v>7</v>
      </c>
      <c r="K1772" s="244">
        <v>14</v>
      </c>
      <c r="L1772" s="244"/>
      <c r="M1772" s="244"/>
      <c r="N1772" s="244"/>
      <c r="O1772" s="244"/>
      <c r="P1772" s="244"/>
      <c r="Q1772" s="244"/>
      <c r="R1772" s="244"/>
      <c r="S1772" s="244"/>
      <c r="T1772" s="300">
        <v>2001</v>
      </c>
      <c r="U1772" s="244"/>
      <c r="V1772" s="244"/>
      <c r="W1772" s="244"/>
      <c r="X1772" s="244"/>
      <c r="Y1772" s="244"/>
      <c r="Z1772" s="244"/>
      <c r="AA1772" s="244"/>
      <c r="AB1772" s="244"/>
      <c r="AC1772" s="244"/>
      <c r="AD1772" s="244"/>
      <c r="AE1772" s="244"/>
      <c r="AF1772" s="244"/>
      <c r="AG1772" s="244"/>
      <c r="AH1772" s="244"/>
      <c r="AI1772" s="244"/>
      <c r="AJ1772" s="244"/>
      <c r="AK1772" s="244"/>
      <c r="AL1772" s="244"/>
      <c r="AM1772" s="244"/>
      <c r="AN1772" s="244"/>
      <c r="AO1772" s="244"/>
      <c r="AP1772" s="244"/>
      <c r="AQ1772" s="244"/>
      <c r="AR1772" s="244"/>
      <c r="AS1772" s="244" t="s">
        <v>1440</v>
      </c>
    </row>
    <row r="1773" spans="2:45" ht="24" customHeight="1">
      <c r="B1773" s="1817"/>
      <c r="C1773" s="244" t="s">
        <v>302</v>
      </c>
      <c r="D1773" s="244" t="s">
        <v>26150</v>
      </c>
      <c r="E1773" s="244" t="s">
        <v>26372</v>
      </c>
      <c r="F1773" s="244" t="s">
        <v>302</v>
      </c>
      <c r="G1773" s="244">
        <v>2586</v>
      </c>
      <c r="H1773" s="244"/>
      <c r="I1773" s="244"/>
      <c r="J1773" s="244">
        <v>10</v>
      </c>
      <c r="K1773" s="244">
        <v>27</v>
      </c>
      <c r="L1773" s="244"/>
      <c r="M1773" s="244"/>
      <c r="N1773" s="244"/>
      <c r="O1773" s="244"/>
      <c r="P1773" s="244"/>
      <c r="Q1773" s="244"/>
      <c r="R1773" s="244"/>
      <c r="S1773" s="244"/>
      <c r="T1773" s="300">
        <v>2003</v>
      </c>
      <c r="U1773" s="244"/>
      <c r="V1773" s="244"/>
      <c r="W1773" s="244"/>
      <c r="X1773" s="244"/>
      <c r="Y1773" s="244"/>
      <c r="Z1773" s="244"/>
      <c r="AA1773" s="244"/>
      <c r="AB1773" s="244"/>
      <c r="AC1773" s="244"/>
      <c r="AD1773" s="244"/>
      <c r="AE1773" s="244"/>
      <c r="AF1773" s="244"/>
      <c r="AG1773" s="244"/>
      <c r="AH1773" s="244"/>
      <c r="AI1773" s="244"/>
      <c r="AJ1773" s="244"/>
      <c r="AK1773" s="244"/>
      <c r="AL1773" s="244"/>
      <c r="AM1773" s="244"/>
      <c r="AN1773" s="244"/>
      <c r="AO1773" s="244"/>
      <c r="AP1773" s="244"/>
      <c r="AQ1773" s="244"/>
      <c r="AR1773" s="244"/>
      <c r="AS1773" s="244" t="s">
        <v>711</v>
      </c>
    </row>
    <row r="1774" spans="2:45" ht="24" customHeight="1">
      <c r="B1774" s="1817"/>
      <c r="C1774" s="244" t="s">
        <v>302</v>
      </c>
      <c r="D1774" s="244" t="s">
        <v>26151</v>
      </c>
      <c r="E1774" s="244" t="s">
        <v>12278</v>
      </c>
      <c r="F1774" s="244" t="s">
        <v>302</v>
      </c>
      <c r="G1774" s="244">
        <v>484</v>
      </c>
      <c r="H1774" s="244"/>
      <c r="I1774" s="244"/>
      <c r="J1774" s="244">
        <v>11</v>
      </c>
      <c r="K1774" s="244">
        <v>22</v>
      </c>
      <c r="L1774" s="244"/>
      <c r="M1774" s="244"/>
      <c r="N1774" s="244"/>
      <c r="O1774" s="244"/>
      <c r="P1774" s="244"/>
      <c r="Q1774" s="244"/>
      <c r="R1774" s="244"/>
      <c r="S1774" s="244"/>
      <c r="T1774" s="300">
        <v>2009</v>
      </c>
      <c r="U1774" s="244"/>
      <c r="V1774" s="244"/>
      <c r="W1774" s="244"/>
      <c r="X1774" s="244"/>
      <c r="Y1774" s="244"/>
      <c r="Z1774" s="244"/>
      <c r="AA1774" s="244"/>
      <c r="AB1774" s="244"/>
      <c r="AC1774" s="244"/>
      <c r="AD1774" s="244"/>
      <c r="AE1774" s="244"/>
      <c r="AF1774" s="244"/>
      <c r="AG1774" s="244"/>
      <c r="AH1774" s="244"/>
      <c r="AI1774" s="244"/>
      <c r="AJ1774" s="244"/>
      <c r="AK1774" s="244"/>
      <c r="AL1774" s="244"/>
      <c r="AM1774" s="244"/>
      <c r="AN1774" s="244"/>
      <c r="AO1774" s="244"/>
      <c r="AP1774" s="244"/>
      <c r="AQ1774" s="244"/>
      <c r="AR1774" s="244"/>
      <c r="AS1774" s="244" t="s">
        <v>1440</v>
      </c>
    </row>
    <row r="1775" spans="2:45" ht="24" customHeight="1">
      <c r="B1775" s="1817"/>
      <c r="C1775" s="244" t="s">
        <v>302</v>
      </c>
      <c r="D1775" s="244" t="s">
        <v>26373</v>
      </c>
      <c r="E1775" s="244" t="s">
        <v>26374</v>
      </c>
      <c r="F1775" s="244" t="s">
        <v>302</v>
      </c>
      <c r="G1775" s="244">
        <v>1082</v>
      </c>
      <c r="H1775" s="244"/>
      <c r="I1775" s="244"/>
      <c r="J1775" s="244">
        <v>10</v>
      </c>
      <c r="K1775" s="244">
        <v>25</v>
      </c>
      <c r="L1775" s="244"/>
      <c r="M1775" s="244"/>
      <c r="N1775" s="244"/>
      <c r="O1775" s="244"/>
      <c r="P1775" s="244"/>
      <c r="Q1775" s="244"/>
      <c r="R1775" s="244"/>
      <c r="S1775" s="244"/>
      <c r="T1775" s="300">
        <v>2015</v>
      </c>
      <c r="U1775" s="244"/>
      <c r="V1775" s="244"/>
      <c r="W1775" s="244"/>
      <c r="X1775" s="244"/>
      <c r="Y1775" s="244"/>
      <c r="Z1775" s="244"/>
      <c r="AA1775" s="244"/>
      <c r="AB1775" s="244"/>
      <c r="AC1775" s="244"/>
      <c r="AD1775" s="244"/>
      <c r="AE1775" s="244"/>
      <c r="AF1775" s="244"/>
      <c r="AG1775" s="244"/>
      <c r="AH1775" s="244"/>
      <c r="AI1775" s="244"/>
      <c r="AJ1775" s="244"/>
      <c r="AK1775" s="244"/>
      <c r="AL1775" s="244"/>
      <c r="AM1775" s="244"/>
      <c r="AN1775" s="244"/>
      <c r="AO1775" s="244"/>
      <c r="AP1775" s="244"/>
      <c r="AQ1775" s="244"/>
      <c r="AR1775" s="244"/>
      <c r="AS1775" s="244" t="s">
        <v>1930</v>
      </c>
    </row>
    <row r="1776" spans="2:45" ht="24" customHeight="1">
      <c r="B1776" s="1817"/>
      <c r="C1776" s="244" t="s">
        <v>302</v>
      </c>
      <c r="D1776" s="244" t="s">
        <v>25320</v>
      </c>
      <c r="E1776" s="244" t="s">
        <v>12279</v>
      </c>
      <c r="F1776" s="244" t="s">
        <v>302</v>
      </c>
      <c r="G1776" s="244">
        <v>576</v>
      </c>
      <c r="H1776" s="244"/>
      <c r="I1776" s="244"/>
      <c r="J1776" s="244">
        <v>9</v>
      </c>
      <c r="K1776" s="244">
        <v>18</v>
      </c>
      <c r="L1776" s="244"/>
      <c r="M1776" s="244"/>
      <c r="N1776" s="244"/>
      <c r="O1776" s="244"/>
      <c r="P1776" s="244"/>
      <c r="Q1776" s="244"/>
      <c r="R1776" s="244"/>
      <c r="S1776" s="244"/>
      <c r="T1776" s="300">
        <v>2009</v>
      </c>
      <c r="U1776" s="244"/>
      <c r="V1776" s="244"/>
      <c r="W1776" s="244"/>
      <c r="X1776" s="244"/>
      <c r="Y1776" s="244"/>
      <c r="Z1776" s="244"/>
      <c r="AA1776" s="244"/>
      <c r="AB1776" s="244"/>
      <c r="AC1776" s="244"/>
      <c r="AD1776" s="244"/>
      <c r="AE1776" s="244"/>
      <c r="AF1776" s="244"/>
      <c r="AG1776" s="244"/>
      <c r="AH1776" s="244"/>
      <c r="AI1776" s="244"/>
      <c r="AJ1776" s="244"/>
      <c r="AK1776" s="244"/>
      <c r="AL1776" s="244"/>
      <c r="AM1776" s="244"/>
      <c r="AN1776" s="244"/>
      <c r="AO1776" s="244"/>
      <c r="AP1776" s="244"/>
      <c r="AQ1776" s="244"/>
      <c r="AR1776" s="244"/>
      <c r="AS1776" s="244" t="s">
        <v>1440</v>
      </c>
    </row>
    <row r="1777" spans="2:45" ht="24" customHeight="1">
      <c r="B1777" s="1817"/>
      <c r="C1777" s="244" t="s">
        <v>302</v>
      </c>
      <c r="D1777" s="244" t="s">
        <v>25686</v>
      </c>
      <c r="E1777" s="244" t="s">
        <v>12280</v>
      </c>
      <c r="F1777" s="244" t="s">
        <v>302</v>
      </c>
      <c r="G1777" s="244"/>
      <c r="H1777" s="244"/>
      <c r="I1777" s="244"/>
      <c r="J1777" s="244"/>
      <c r="K1777" s="244"/>
      <c r="L1777" s="244"/>
      <c r="M1777" s="244"/>
      <c r="N1777" s="244"/>
      <c r="O1777" s="244"/>
      <c r="P1777" s="244"/>
      <c r="Q1777" s="244"/>
      <c r="R1777" s="244"/>
      <c r="S1777" s="244"/>
      <c r="T1777" s="300">
        <v>2002</v>
      </c>
      <c r="U1777" s="244"/>
      <c r="V1777" s="244"/>
      <c r="W1777" s="244"/>
      <c r="X1777" s="244"/>
      <c r="Y1777" s="244"/>
      <c r="Z1777" s="244"/>
      <c r="AA1777" s="244"/>
      <c r="AB1777" s="244"/>
      <c r="AC1777" s="244"/>
      <c r="AD1777" s="244"/>
      <c r="AE1777" s="244"/>
      <c r="AF1777" s="244"/>
      <c r="AG1777" s="244"/>
      <c r="AH1777" s="244"/>
      <c r="AI1777" s="244"/>
      <c r="AJ1777" s="244"/>
      <c r="AK1777" s="244"/>
      <c r="AL1777" s="244"/>
      <c r="AM1777" s="244"/>
      <c r="AN1777" s="244"/>
      <c r="AO1777" s="244"/>
      <c r="AP1777" s="244"/>
      <c r="AQ1777" s="244"/>
      <c r="AR1777" s="244"/>
      <c r="AS1777" s="244" t="s">
        <v>1440</v>
      </c>
    </row>
    <row r="1778" spans="2:45" ht="24" customHeight="1">
      <c r="B1778" s="1817"/>
      <c r="C1778" s="244" t="s">
        <v>302</v>
      </c>
      <c r="D1778" s="244" t="s">
        <v>25337</v>
      </c>
      <c r="E1778" s="244" t="s">
        <v>12281</v>
      </c>
      <c r="F1778" s="244" t="s">
        <v>302</v>
      </c>
      <c r="G1778" s="244">
        <v>347</v>
      </c>
      <c r="H1778" s="244"/>
      <c r="I1778" s="244"/>
      <c r="J1778" s="244">
        <v>9</v>
      </c>
      <c r="K1778" s="244">
        <v>18</v>
      </c>
      <c r="L1778" s="244"/>
      <c r="M1778" s="244"/>
      <c r="N1778" s="244"/>
      <c r="O1778" s="244"/>
      <c r="P1778" s="244"/>
      <c r="Q1778" s="244"/>
      <c r="R1778" s="244"/>
      <c r="S1778" s="244"/>
      <c r="T1778" s="300">
        <v>2008</v>
      </c>
      <c r="U1778" s="244"/>
      <c r="V1778" s="244"/>
      <c r="W1778" s="244"/>
      <c r="X1778" s="244"/>
      <c r="Y1778" s="244"/>
      <c r="Z1778" s="244"/>
      <c r="AA1778" s="244"/>
      <c r="AB1778" s="244"/>
      <c r="AC1778" s="244"/>
      <c r="AD1778" s="244"/>
      <c r="AE1778" s="244"/>
      <c r="AF1778" s="244"/>
      <c r="AG1778" s="244"/>
      <c r="AH1778" s="244"/>
      <c r="AI1778" s="244"/>
      <c r="AJ1778" s="244"/>
      <c r="AK1778" s="244"/>
      <c r="AL1778" s="244"/>
      <c r="AM1778" s="244"/>
      <c r="AN1778" s="244"/>
      <c r="AO1778" s="244"/>
      <c r="AP1778" s="244"/>
      <c r="AQ1778" s="244"/>
      <c r="AR1778" s="244"/>
      <c r="AS1778" s="244" t="s">
        <v>1440</v>
      </c>
    </row>
    <row r="1779" spans="2:45" ht="24" customHeight="1">
      <c r="B1779" s="1817"/>
      <c r="C1779" s="244" t="s">
        <v>302</v>
      </c>
      <c r="D1779" s="244" t="s">
        <v>25342</v>
      </c>
      <c r="E1779" s="244" t="s">
        <v>12282</v>
      </c>
      <c r="F1779" s="244" t="s">
        <v>302</v>
      </c>
      <c r="G1779" s="244"/>
      <c r="H1779" s="244"/>
      <c r="I1779" s="244"/>
      <c r="J1779" s="244"/>
      <c r="K1779" s="244"/>
      <c r="L1779" s="244"/>
      <c r="M1779" s="244"/>
      <c r="N1779" s="244"/>
      <c r="O1779" s="244"/>
      <c r="P1779" s="244"/>
      <c r="Q1779" s="244"/>
      <c r="R1779" s="244"/>
      <c r="S1779" s="244"/>
      <c r="T1779" s="300">
        <v>2009</v>
      </c>
      <c r="U1779" s="244"/>
      <c r="V1779" s="244"/>
      <c r="W1779" s="244"/>
      <c r="X1779" s="244"/>
      <c r="Y1779" s="244"/>
      <c r="Z1779" s="244"/>
      <c r="AA1779" s="244"/>
      <c r="AB1779" s="244"/>
      <c r="AC1779" s="244"/>
      <c r="AD1779" s="244"/>
      <c r="AE1779" s="244"/>
      <c r="AF1779" s="244"/>
      <c r="AG1779" s="244"/>
      <c r="AH1779" s="244"/>
      <c r="AI1779" s="244"/>
      <c r="AJ1779" s="244"/>
      <c r="AK1779" s="244"/>
      <c r="AL1779" s="244"/>
      <c r="AM1779" s="244"/>
      <c r="AN1779" s="244"/>
      <c r="AO1779" s="244"/>
      <c r="AP1779" s="244"/>
      <c r="AQ1779" s="244"/>
      <c r="AR1779" s="244"/>
      <c r="AS1779" s="244" t="s">
        <v>1440</v>
      </c>
    </row>
    <row r="1780" spans="2:45" ht="24" customHeight="1">
      <c r="B1780" s="1817"/>
      <c r="C1780" s="244" t="s">
        <v>302</v>
      </c>
      <c r="D1780" s="244" t="s">
        <v>25481</v>
      </c>
      <c r="E1780" s="244" t="s">
        <v>18487</v>
      </c>
      <c r="F1780" s="244" t="s">
        <v>302</v>
      </c>
      <c r="G1780" s="244">
        <v>400</v>
      </c>
      <c r="H1780" s="244"/>
      <c r="I1780" s="244"/>
      <c r="J1780" s="244">
        <v>7</v>
      </c>
      <c r="K1780" s="244">
        <v>13</v>
      </c>
      <c r="L1780" s="244"/>
      <c r="M1780" s="244"/>
      <c r="N1780" s="244"/>
      <c r="O1780" s="244"/>
      <c r="P1780" s="244"/>
      <c r="Q1780" s="244"/>
      <c r="R1780" s="244"/>
      <c r="S1780" s="244"/>
      <c r="T1780" s="300">
        <v>2009</v>
      </c>
      <c r="U1780" s="244"/>
      <c r="V1780" s="244"/>
      <c r="W1780" s="244"/>
      <c r="X1780" s="244"/>
      <c r="Y1780" s="244"/>
      <c r="Z1780" s="244"/>
      <c r="AA1780" s="244"/>
      <c r="AB1780" s="244"/>
      <c r="AC1780" s="244"/>
      <c r="AD1780" s="244"/>
      <c r="AE1780" s="244"/>
      <c r="AF1780" s="244"/>
      <c r="AG1780" s="244"/>
      <c r="AH1780" s="244"/>
      <c r="AI1780" s="244"/>
      <c r="AJ1780" s="244"/>
      <c r="AK1780" s="244"/>
      <c r="AL1780" s="244"/>
      <c r="AM1780" s="244"/>
      <c r="AN1780" s="244"/>
      <c r="AO1780" s="244"/>
      <c r="AP1780" s="244"/>
      <c r="AQ1780" s="244"/>
      <c r="AR1780" s="244"/>
      <c r="AS1780" s="244" t="s">
        <v>1930</v>
      </c>
    </row>
    <row r="1781" spans="2:45" ht="24" customHeight="1">
      <c r="B1781" s="1817"/>
      <c r="C1781" s="244" t="s">
        <v>302</v>
      </c>
      <c r="D1781" s="244" t="s">
        <v>25484</v>
      </c>
      <c r="E1781" s="244" t="s">
        <v>12283</v>
      </c>
      <c r="F1781" s="244" t="s">
        <v>302</v>
      </c>
      <c r="G1781" s="244"/>
      <c r="H1781" s="244"/>
      <c r="I1781" s="244"/>
      <c r="J1781" s="244"/>
      <c r="K1781" s="244"/>
      <c r="L1781" s="244"/>
      <c r="M1781" s="244"/>
      <c r="N1781" s="244"/>
      <c r="O1781" s="244"/>
      <c r="P1781" s="244"/>
      <c r="Q1781" s="244"/>
      <c r="R1781" s="244"/>
      <c r="S1781" s="244"/>
      <c r="T1781" s="300">
        <v>1993</v>
      </c>
      <c r="U1781" s="244"/>
      <c r="V1781" s="244"/>
      <c r="W1781" s="244"/>
      <c r="X1781" s="244"/>
      <c r="Y1781" s="244"/>
      <c r="Z1781" s="244"/>
      <c r="AA1781" s="244"/>
      <c r="AB1781" s="244"/>
      <c r="AC1781" s="244"/>
      <c r="AD1781" s="244"/>
      <c r="AE1781" s="244"/>
      <c r="AF1781" s="244"/>
      <c r="AG1781" s="244"/>
      <c r="AH1781" s="244"/>
      <c r="AI1781" s="244"/>
      <c r="AJ1781" s="244"/>
      <c r="AK1781" s="244"/>
      <c r="AL1781" s="244"/>
      <c r="AM1781" s="244"/>
      <c r="AN1781" s="244"/>
      <c r="AO1781" s="244"/>
      <c r="AP1781" s="244"/>
      <c r="AQ1781" s="244"/>
      <c r="AR1781" s="244"/>
      <c r="AS1781" s="244" t="s">
        <v>1440</v>
      </c>
    </row>
    <row r="1782" spans="2:45" ht="24" customHeight="1">
      <c r="B1782" s="1817"/>
      <c r="C1782" s="244" t="s">
        <v>302</v>
      </c>
      <c r="D1782" s="244" t="s">
        <v>26152</v>
      </c>
      <c r="E1782" s="244" t="s">
        <v>15193</v>
      </c>
      <c r="F1782" s="244" t="s">
        <v>302</v>
      </c>
      <c r="G1782" s="244">
        <v>675</v>
      </c>
      <c r="H1782" s="244"/>
      <c r="I1782" s="244"/>
      <c r="J1782" s="244">
        <v>15</v>
      </c>
      <c r="K1782" s="244">
        <v>45</v>
      </c>
      <c r="L1782" s="244"/>
      <c r="M1782" s="244"/>
      <c r="N1782" s="244"/>
      <c r="O1782" s="244"/>
      <c r="P1782" s="244"/>
      <c r="Q1782" s="244"/>
      <c r="R1782" s="244"/>
      <c r="S1782" s="244"/>
      <c r="T1782" s="300">
        <v>2012</v>
      </c>
      <c r="U1782" s="244"/>
      <c r="V1782" s="244"/>
      <c r="W1782" s="244"/>
      <c r="X1782" s="244"/>
      <c r="Y1782" s="244"/>
      <c r="Z1782" s="244"/>
      <c r="AA1782" s="244"/>
      <c r="AB1782" s="244"/>
      <c r="AC1782" s="244"/>
      <c r="AD1782" s="244"/>
      <c r="AE1782" s="244"/>
      <c r="AF1782" s="244"/>
      <c r="AG1782" s="244"/>
      <c r="AH1782" s="244"/>
      <c r="AI1782" s="244"/>
      <c r="AJ1782" s="244"/>
      <c r="AK1782" s="244"/>
      <c r="AL1782" s="244"/>
      <c r="AM1782" s="244"/>
      <c r="AN1782" s="244"/>
      <c r="AO1782" s="244"/>
      <c r="AP1782" s="244"/>
      <c r="AQ1782" s="244"/>
      <c r="AR1782" s="244"/>
      <c r="AS1782" s="244" t="s">
        <v>1440</v>
      </c>
    </row>
    <row r="1783" spans="2:45" ht="24" customHeight="1">
      <c r="B1783" s="1817"/>
      <c r="C1783" s="244" t="s">
        <v>302</v>
      </c>
      <c r="D1783" s="244" t="s">
        <v>26153</v>
      </c>
      <c r="E1783" s="244" t="s">
        <v>18488</v>
      </c>
      <c r="F1783" s="244" t="s">
        <v>302</v>
      </c>
      <c r="G1783" s="244">
        <v>476</v>
      </c>
      <c r="H1783" s="244"/>
      <c r="I1783" s="244"/>
      <c r="J1783" s="244">
        <v>17</v>
      </c>
      <c r="K1783" s="244">
        <v>28</v>
      </c>
      <c r="L1783" s="244"/>
      <c r="M1783" s="244"/>
      <c r="N1783" s="244"/>
      <c r="O1783" s="244"/>
      <c r="P1783" s="244"/>
      <c r="Q1783" s="244"/>
      <c r="R1783" s="244"/>
      <c r="S1783" s="244"/>
      <c r="T1783" s="300">
        <v>1983</v>
      </c>
      <c r="U1783" s="244"/>
      <c r="V1783" s="244"/>
      <c r="W1783" s="244"/>
      <c r="X1783" s="244"/>
      <c r="Y1783" s="244"/>
      <c r="Z1783" s="244"/>
      <c r="AA1783" s="244"/>
      <c r="AB1783" s="244"/>
      <c r="AC1783" s="244"/>
      <c r="AD1783" s="244"/>
      <c r="AE1783" s="244"/>
      <c r="AF1783" s="244"/>
      <c r="AG1783" s="244"/>
      <c r="AH1783" s="244"/>
      <c r="AI1783" s="244"/>
      <c r="AJ1783" s="244"/>
      <c r="AK1783" s="244"/>
      <c r="AL1783" s="244"/>
      <c r="AM1783" s="244"/>
      <c r="AN1783" s="244"/>
      <c r="AO1783" s="244"/>
      <c r="AP1783" s="244"/>
      <c r="AQ1783" s="244"/>
      <c r="AR1783" s="244"/>
      <c r="AS1783" s="244" t="s">
        <v>1440</v>
      </c>
    </row>
    <row r="1784" spans="2:45" ht="24" customHeight="1">
      <c r="B1784" s="1817"/>
      <c r="C1784" s="244" t="s">
        <v>302</v>
      </c>
      <c r="D1784" s="244" t="s">
        <v>25486</v>
      </c>
      <c r="E1784" s="244" t="s">
        <v>18489</v>
      </c>
      <c r="F1784" s="244" t="s">
        <v>302</v>
      </c>
      <c r="G1784" s="244"/>
      <c r="H1784" s="244"/>
      <c r="I1784" s="244"/>
      <c r="J1784" s="244"/>
      <c r="K1784" s="244"/>
      <c r="L1784" s="244"/>
      <c r="M1784" s="244"/>
      <c r="N1784" s="244"/>
      <c r="O1784" s="244"/>
      <c r="P1784" s="244"/>
      <c r="Q1784" s="244"/>
      <c r="R1784" s="244"/>
      <c r="S1784" s="244"/>
      <c r="T1784" s="300">
        <v>2009</v>
      </c>
      <c r="U1784" s="244"/>
      <c r="V1784" s="244"/>
      <c r="W1784" s="244"/>
      <c r="X1784" s="244"/>
      <c r="Y1784" s="244"/>
      <c r="Z1784" s="244"/>
      <c r="AA1784" s="244"/>
      <c r="AB1784" s="244"/>
      <c r="AC1784" s="244"/>
      <c r="AD1784" s="244"/>
      <c r="AE1784" s="244"/>
      <c r="AF1784" s="244"/>
      <c r="AG1784" s="244"/>
      <c r="AH1784" s="244"/>
      <c r="AI1784" s="244"/>
      <c r="AJ1784" s="244"/>
      <c r="AK1784" s="244"/>
      <c r="AL1784" s="244"/>
      <c r="AM1784" s="244"/>
      <c r="AN1784" s="244"/>
      <c r="AO1784" s="244"/>
      <c r="AP1784" s="244"/>
      <c r="AQ1784" s="244"/>
      <c r="AR1784" s="244"/>
      <c r="AS1784" s="244" t="s">
        <v>711</v>
      </c>
    </row>
    <row r="1785" spans="2:45" ht="24" customHeight="1">
      <c r="B1785" s="1817"/>
      <c r="C1785" s="244" t="s">
        <v>302</v>
      </c>
      <c r="D1785" s="244" t="s">
        <v>26154</v>
      </c>
      <c r="E1785" s="244" t="s">
        <v>12284</v>
      </c>
      <c r="F1785" s="244" t="s">
        <v>302</v>
      </c>
      <c r="G1785" s="244">
        <v>528</v>
      </c>
      <c r="H1785" s="244"/>
      <c r="I1785" s="244"/>
      <c r="J1785" s="244">
        <v>13</v>
      </c>
      <c r="K1785" s="244">
        <v>21</v>
      </c>
      <c r="L1785" s="244"/>
      <c r="M1785" s="244"/>
      <c r="N1785" s="244"/>
      <c r="O1785" s="244"/>
      <c r="P1785" s="244"/>
      <c r="Q1785" s="244"/>
      <c r="R1785" s="244"/>
      <c r="S1785" s="244"/>
      <c r="T1785" s="300">
        <v>1998</v>
      </c>
      <c r="U1785" s="244"/>
      <c r="V1785" s="244"/>
      <c r="W1785" s="244"/>
      <c r="X1785" s="244"/>
      <c r="Y1785" s="244"/>
      <c r="Z1785" s="244"/>
      <c r="AA1785" s="244"/>
      <c r="AB1785" s="244"/>
      <c r="AC1785" s="244"/>
      <c r="AD1785" s="244"/>
      <c r="AE1785" s="244"/>
      <c r="AF1785" s="244"/>
      <c r="AG1785" s="244"/>
      <c r="AH1785" s="244"/>
      <c r="AI1785" s="244"/>
      <c r="AJ1785" s="244"/>
      <c r="AK1785" s="244"/>
      <c r="AL1785" s="244"/>
      <c r="AM1785" s="244"/>
      <c r="AN1785" s="244"/>
      <c r="AO1785" s="244"/>
      <c r="AP1785" s="244"/>
      <c r="AQ1785" s="244"/>
      <c r="AR1785" s="244"/>
      <c r="AS1785" s="244" t="s">
        <v>1440</v>
      </c>
    </row>
    <row r="1786" spans="2:45" ht="24" customHeight="1">
      <c r="B1786" s="1817"/>
      <c r="C1786" s="244" t="s">
        <v>302</v>
      </c>
      <c r="D1786" s="244" t="s">
        <v>25329</v>
      </c>
      <c r="E1786" s="244" t="s">
        <v>12285</v>
      </c>
      <c r="F1786" s="244" t="s">
        <v>302</v>
      </c>
      <c r="G1786" s="244">
        <v>120</v>
      </c>
      <c r="H1786" s="244"/>
      <c r="I1786" s="244"/>
      <c r="J1786" s="244">
        <v>17</v>
      </c>
      <c r="K1786" s="244">
        <v>32</v>
      </c>
      <c r="L1786" s="244"/>
      <c r="M1786" s="244"/>
      <c r="N1786" s="244"/>
      <c r="O1786" s="244"/>
      <c r="P1786" s="244"/>
      <c r="Q1786" s="244"/>
      <c r="R1786" s="244"/>
      <c r="S1786" s="244"/>
      <c r="T1786" s="300">
        <v>1997</v>
      </c>
      <c r="U1786" s="244"/>
      <c r="V1786" s="244"/>
      <c r="W1786" s="244"/>
      <c r="X1786" s="244"/>
      <c r="Y1786" s="244"/>
      <c r="Z1786" s="244"/>
      <c r="AA1786" s="244"/>
      <c r="AB1786" s="244"/>
      <c r="AC1786" s="244"/>
      <c r="AD1786" s="244"/>
      <c r="AE1786" s="244"/>
      <c r="AF1786" s="244"/>
      <c r="AG1786" s="244"/>
      <c r="AH1786" s="244"/>
      <c r="AI1786" s="244"/>
      <c r="AJ1786" s="244"/>
      <c r="AK1786" s="244"/>
      <c r="AL1786" s="244"/>
      <c r="AM1786" s="244"/>
      <c r="AN1786" s="244"/>
      <c r="AO1786" s="244"/>
      <c r="AP1786" s="244"/>
      <c r="AQ1786" s="244"/>
      <c r="AR1786" s="244"/>
      <c r="AS1786" s="244" t="s">
        <v>1440</v>
      </c>
    </row>
    <row r="1787" spans="2:45" ht="24" customHeight="1">
      <c r="B1787" s="1817"/>
      <c r="C1787" s="244" t="s">
        <v>302</v>
      </c>
      <c r="D1787" s="244" t="s">
        <v>26155</v>
      </c>
      <c r="E1787" s="244" t="s">
        <v>12286</v>
      </c>
      <c r="F1787" s="244" t="s">
        <v>302</v>
      </c>
      <c r="G1787" s="244">
        <v>450</v>
      </c>
      <c r="H1787" s="244"/>
      <c r="I1787" s="244"/>
      <c r="J1787" s="244">
        <v>9</v>
      </c>
      <c r="K1787" s="244">
        <v>21</v>
      </c>
      <c r="L1787" s="244"/>
      <c r="M1787" s="244"/>
      <c r="N1787" s="244"/>
      <c r="O1787" s="244"/>
      <c r="P1787" s="244"/>
      <c r="Q1787" s="244"/>
      <c r="R1787" s="244"/>
      <c r="S1787" s="244"/>
      <c r="T1787" s="300">
        <v>2011</v>
      </c>
      <c r="U1787" s="244"/>
      <c r="V1787" s="244"/>
      <c r="W1787" s="244"/>
      <c r="X1787" s="244"/>
      <c r="Y1787" s="244"/>
      <c r="Z1787" s="244"/>
      <c r="AA1787" s="244"/>
      <c r="AB1787" s="244"/>
      <c r="AC1787" s="244"/>
      <c r="AD1787" s="244"/>
      <c r="AE1787" s="244"/>
      <c r="AF1787" s="244"/>
      <c r="AG1787" s="244"/>
      <c r="AH1787" s="244"/>
      <c r="AI1787" s="244"/>
      <c r="AJ1787" s="244"/>
      <c r="AK1787" s="244"/>
      <c r="AL1787" s="244"/>
      <c r="AM1787" s="244"/>
      <c r="AN1787" s="244"/>
      <c r="AO1787" s="244"/>
      <c r="AP1787" s="244"/>
      <c r="AQ1787" s="244"/>
      <c r="AR1787" s="244"/>
      <c r="AS1787" s="244" t="s">
        <v>1440</v>
      </c>
    </row>
    <row r="1788" spans="2:45" ht="24" customHeight="1">
      <c r="B1788" s="1817"/>
      <c r="C1788" s="244" t="s">
        <v>302</v>
      </c>
      <c r="D1788" s="244" t="s">
        <v>26156</v>
      </c>
      <c r="E1788" s="244" t="s">
        <v>18490</v>
      </c>
      <c r="F1788" s="244" t="s">
        <v>302</v>
      </c>
      <c r="G1788" s="244">
        <v>300</v>
      </c>
      <c r="H1788" s="244"/>
      <c r="I1788" s="244"/>
      <c r="J1788" s="244">
        <v>9</v>
      </c>
      <c r="K1788" s="244">
        <v>19</v>
      </c>
      <c r="L1788" s="244"/>
      <c r="M1788" s="244"/>
      <c r="N1788" s="244"/>
      <c r="O1788" s="244"/>
      <c r="P1788" s="244"/>
      <c r="Q1788" s="244"/>
      <c r="R1788" s="244"/>
      <c r="S1788" s="244"/>
      <c r="T1788" s="300">
        <v>2001</v>
      </c>
      <c r="U1788" s="244"/>
      <c r="V1788" s="244"/>
      <c r="W1788" s="244"/>
      <c r="X1788" s="244"/>
      <c r="Y1788" s="244"/>
      <c r="Z1788" s="244"/>
      <c r="AA1788" s="244"/>
      <c r="AB1788" s="244"/>
      <c r="AC1788" s="244"/>
      <c r="AD1788" s="244"/>
      <c r="AE1788" s="244"/>
      <c r="AF1788" s="244"/>
      <c r="AG1788" s="244"/>
      <c r="AH1788" s="244"/>
      <c r="AI1788" s="244"/>
      <c r="AJ1788" s="244"/>
      <c r="AK1788" s="244"/>
      <c r="AL1788" s="244"/>
      <c r="AM1788" s="244"/>
      <c r="AN1788" s="244"/>
      <c r="AO1788" s="244"/>
      <c r="AP1788" s="244"/>
      <c r="AQ1788" s="244"/>
      <c r="AR1788" s="244"/>
      <c r="AS1788" s="244" t="s">
        <v>1440</v>
      </c>
    </row>
    <row r="1789" spans="2:45" ht="24" customHeight="1">
      <c r="B1789" s="1817"/>
      <c r="C1789" s="244" t="s">
        <v>302</v>
      </c>
      <c r="D1789" s="244" t="s">
        <v>26157</v>
      </c>
      <c r="E1789" s="244" t="s">
        <v>12287</v>
      </c>
      <c r="F1789" s="244" t="s">
        <v>302</v>
      </c>
      <c r="G1789" s="244">
        <v>567</v>
      </c>
      <c r="H1789" s="244"/>
      <c r="I1789" s="244"/>
      <c r="J1789" s="244"/>
      <c r="K1789" s="244"/>
      <c r="L1789" s="244"/>
      <c r="M1789" s="244"/>
      <c r="N1789" s="244"/>
      <c r="O1789" s="244"/>
      <c r="P1789" s="244"/>
      <c r="Q1789" s="244"/>
      <c r="R1789" s="244"/>
      <c r="S1789" s="244"/>
      <c r="T1789" s="300">
        <v>2010</v>
      </c>
      <c r="U1789" s="244"/>
      <c r="V1789" s="244"/>
      <c r="W1789" s="244"/>
      <c r="X1789" s="244"/>
      <c r="Y1789" s="244"/>
      <c r="Z1789" s="244"/>
      <c r="AA1789" s="244"/>
      <c r="AB1789" s="244"/>
      <c r="AC1789" s="244"/>
      <c r="AD1789" s="244"/>
      <c r="AE1789" s="244"/>
      <c r="AF1789" s="244"/>
      <c r="AG1789" s="244"/>
      <c r="AH1789" s="244"/>
      <c r="AI1789" s="244"/>
      <c r="AJ1789" s="244"/>
      <c r="AK1789" s="244"/>
      <c r="AL1789" s="244"/>
      <c r="AM1789" s="244"/>
      <c r="AN1789" s="244"/>
      <c r="AO1789" s="244"/>
      <c r="AP1789" s="244"/>
      <c r="AQ1789" s="244"/>
      <c r="AR1789" s="244"/>
      <c r="AS1789" s="244" t="s">
        <v>1440</v>
      </c>
    </row>
    <row r="1790" spans="2:45" ht="24" customHeight="1">
      <c r="B1790" s="1817"/>
      <c r="C1790" s="244" t="s">
        <v>302</v>
      </c>
      <c r="D1790" s="244" t="s">
        <v>26158</v>
      </c>
      <c r="E1790" s="244" t="s">
        <v>12288</v>
      </c>
      <c r="F1790" s="244" t="s">
        <v>302</v>
      </c>
      <c r="G1790" s="244">
        <v>1094</v>
      </c>
      <c r="H1790" s="244"/>
      <c r="I1790" s="244"/>
      <c r="J1790" s="244"/>
      <c r="K1790" s="244"/>
      <c r="L1790" s="244"/>
      <c r="M1790" s="244"/>
      <c r="N1790" s="244"/>
      <c r="O1790" s="244"/>
      <c r="P1790" s="244"/>
      <c r="Q1790" s="244"/>
      <c r="R1790" s="244"/>
      <c r="S1790" s="244"/>
      <c r="T1790" s="300">
        <v>2009</v>
      </c>
      <c r="U1790" s="244"/>
      <c r="V1790" s="244"/>
      <c r="W1790" s="244"/>
      <c r="X1790" s="244"/>
      <c r="Y1790" s="244"/>
      <c r="Z1790" s="244"/>
      <c r="AA1790" s="244"/>
      <c r="AB1790" s="244"/>
      <c r="AC1790" s="244"/>
      <c r="AD1790" s="244"/>
      <c r="AE1790" s="244"/>
      <c r="AF1790" s="244"/>
      <c r="AG1790" s="244"/>
      <c r="AH1790" s="244"/>
      <c r="AI1790" s="244"/>
      <c r="AJ1790" s="244"/>
      <c r="AK1790" s="244"/>
      <c r="AL1790" s="244"/>
      <c r="AM1790" s="244"/>
      <c r="AN1790" s="244"/>
      <c r="AO1790" s="244"/>
      <c r="AP1790" s="244"/>
      <c r="AQ1790" s="244"/>
      <c r="AR1790" s="244"/>
      <c r="AS1790" s="244" t="s">
        <v>711</v>
      </c>
    </row>
    <row r="1791" spans="2:45" ht="24" customHeight="1">
      <c r="B1791" s="1817"/>
      <c r="C1791" s="244" t="s">
        <v>302</v>
      </c>
      <c r="D1791" s="244" t="s">
        <v>26159</v>
      </c>
      <c r="E1791" s="244" t="s">
        <v>12289</v>
      </c>
      <c r="F1791" s="244" t="s">
        <v>302</v>
      </c>
      <c r="G1791" s="244">
        <v>544</v>
      </c>
      <c r="H1791" s="244"/>
      <c r="I1791" s="244"/>
      <c r="J1791" s="244">
        <v>17</v>
      </c>
      <c r="K1791" s="244">
        <v>32</v>
      </c>
      <c r="L1791" s="244"/>
      <c r="M1791" s="244"/>
      <c r="N1791" s="244"/>
      <c r="O1791" s="244"/>
      <c r="P1791" s="244"/>
      <c r="Q1791" s="244"/>
      <c r="R1791" s="244"/>
      <c r="S1791" s="244"/>
      <c r="T1791" s="300">
        <v>1995</v>
      </c>
      <c r="U1791" s="244"/>
      <c r="V1791" s="244"/>
      <c r="W1791" s="244"/>
      <c r="X1791" s="244"/>
      <c r="Y1791" s="244"/>
      <c r="Z1791" s="244"/>
      <c r="AA1791" s="244"/>
      <c r="AB1791" s="244"/>
      <c r="AC1791" s="244"/>
      <c r="AD1791" s="244"/>
      <c r="AE1791" s="244"/>
      <c r="AF1791" s="244"/>
      <c r="AG1791" s="244"/>
      <c r="AH1791" s="244"/>
      <c r="AI1791" s="244"/>
      <c r="AJ1791" s="244"/>
      <c r="AK1791" s="244"/>
      <c r="AL1791" s="244"/>
      <c r="AM1791" s="244"/>
      <c r="AN1791" s="244"/>
      <c r="AO1791" s="244"/>
      <c r="AP1791" s="244"/>
      <c r="AQ1791" s="244"/>
      <c r="AR1791" s="244"/>
      <c r="AS1791" s="244" t="s">
        <v>1440</v>
      </c>
    </row>
    <row r="1792" spans="2:45" ht="24" customHeight="1">
      <c r="B1792" s="1817"/>
      <c r="C1792" s="244" t="s">
        <v>302</v>
      </c>
      <c r="D1792" s="244" t="s">
        <v>25889</v>
      </c>
      <c r="E1792" s="244" t="s">
        <v>15194</v>
      </c>
      <c r="F1792" s="244" t="s">
        <v>302</v>
      </c>
      <c r="G1792" s="244"/>
      <c r="H1792" s="244"/>
      <c r="I1792" s="244"/>
      <c r="J1792" s="244"/>
      <c r="K1792" s="244"/>
      <c r="L1792" s="244"/>
      <c r="M1792" s="244"/>
      <c r="N1792" s="244"/>
      <c r="O1792" s="244"/>
      <c r="P1792" s="244"/>
      <c r="Q1792" s="244"/>
      <c r="R1792" s="244"/>
      <c r="S1792" s="244"/>
      <c r="T1792" s="300">
        <v>2013</v>
      </c>
      <c r="U1792" s="244"/>
      <c r="V1792" s="244"/>
      <c r="W1792" s="244"/>
      <c r="X1792" s="244"/>
      <c r="Y1792" s="244"/>
      <c r="Z1792" s="244"/>
      <c r="AA1792" s="244"/>
      <c r="AB1792" s="244"/>
      <c r="AC1792" s="244"/>
      <c r="AD1792" s="244"/>
      <c r="AE1792" s="244"/>
      <c r="AF1792" s="244"/>
      <c r="AG1792" s="244"/>
      <c r="AH1792" s="244"/>
      <c r="AI1792" s="244"/>
      <c r="AJ1792" s="244"/>
      <c r="AK1792" s="244"/>
      <c r="AL1792" s="244"/>
      <c r="AM1792" s="244"/>
      <c r="AN1792" s="244"/>
      <c r="AO1792" s="244"/>
      <c r="AP1792" s="244"/>
      <c r="AQ1792" s="244"/>
      <c r="AR1792" s="244"/>
      <c r="AS1792" s="244" t="s">
        <v>711</v>
      </c>
    </row>
    <row r="1793" spans="2:45" ht="24" customHeight="1">
      <c r="B1793" s="1817"/>
      <c r="C1793" s="244" t="s">
        <v>302</v>
      </c>
      <c r="D1793" s="244" t="s">
        <v>26160</v>
      </c>
      <c r="E1793" s="244" t="s">
        <v>12290</v>
      </c>
      <c r="F1793" s="244" t="s">
        <v>302</v>
      </c>
      <c r="G1793" s="244">
        <v>1123</v>
      </c>
      <c r="H1793" s="244"/>
      <c r="I1793" s="244"/>
      <c r="J1793" s="244">
        <v>12</v>
      </c>
      <c r="K1793" s="244">
        <v>31</v>
      </c>
      <c r="L1793" s="244"/>
      <c r="M1793" s="244"/>
      <c r="N1793" s="244"/>
      <c r="O1793" s="244"/>
      <c r="P1793" s="244"/>
      <c r="Q1793" s="244"/>
      <c r="R1793" s="244"/>
      <c r="S1793" s="244"/>
      <c r="T1793" s="300">
        <v>1997</v>
      </c>
      <c r="U1793" s="244"/>
      <c r="V1793" s="244"/>
      <c r="W1793" s="244"/>
      <c r="X1793" s="244"/>
      <c r="Y1793" s="244"/>
      <c r="Z1793" s="244"/>
      <c r="AA1793" s="244"/>
      <c r="AB1793" s="244"/>
      <c r="AC1793" s="244"/>
      <c r="AD1793" s="244"/>
      <c r="AE1793" s="244"/>
      <c r="AF1793" s="244"/>
      <c r="AG1793" s="244"/>
      <c r="AH1793" s="244"/>
      <c r="AI1793" s="244"/>
      <c r="AJ1793" s="244"/>
      <c r="AK1793" s="244"/>
      <c r="AL1793" s="244"/>
      <c r="AM1793" s="244"/>
      <c r="AN1793" s="244"/>
      <c r="AO1793" s="244"/>
      <c r="AP1793" s="244"/>
      <c r="AQ1793" s="244"/>
      <c r="AR1793" s="244"/>
      <c r="AS1793" s="244" t="s">
        <v>711</v>
      </c>
    </row>
    <row r="1794" spans="2:45" ht="24" customHeight="1">
      <c r="B1794" s="1817"/>
      <c r="C1794" s="244" t="s">
        <v>302</v>
      </c>
      <c r="D1794" s="244" t="s">
        <v>26161</v>
      </c>
      <c r="E1794" s="244" t="s">
        <v>12291</v>
      </c>
      <c r="F1794" s="244" t="s">
        <v>302</v>
      </c>
      <c r="G1794" s="244">
        <v>685</v>
      </c>
      <c r="H1794" s="244"/>
      <c r="I1794" s="244"/>
      <c r="J1794" s="244">
        <v>15</v>
      </c>
      <c r="K1794" s="244">
        <v>30</v>
      </c>
      <c r="L1794" s="244"/>
      <c r="M1794" s="244"/>
      <c r="N1794" s="244"/>
      <c r="O1794" s="244"/>
      <c r="P1794" s="244"/>
      <c r="Q1794" s="244"/>
      <c r="R1794" s="244"/>
      <c r="S1794" s="244"/>
      <c r="T1794" s="300">
        <v>2010</v>
      </c>
      <c r="U1794" s="244"/>
      <c r="V1794" s="244"/>
      <c r="W1794" s="244"/>
      <c r="X1794" s="244"/>
      <c r="Y1794" s="244"/>
      <c r="Z1794" s="244"/>
      <c r="AA1794" s="244"/>
      <c r="AB1794" s="244"/>
      <c r="AC1794" s="244"/>
      <c r="AD1794" s="244"/>
      <c r="AE1794" s="244"/>
      <c r="AF1794" s="244"/>
      <c r="AG1794" s="244"/>
      <c r="AH1794" s="244"/>
      <c r="AI1794" s="244"/>
      <c r="AJ1794" s="244"/>
      <c r="AK1794" s="244"/>
      <c r="AL1794" s="244"/>
      <c r="AM1794" s="244"/>
      <c r="AN1794" s="244"/>
      <c r="AO1794" s="244"/>
      <c r="AP1794" s="244"/>
      <c r="AQ1794" s="244"/>
      <c r="AR1794" s="244"/>
      <c r="AS1794" s="244" t="s">
        <v>1440</v>
      </c>
    </row>
    <row r="1795" spans="2:45" ht="24" customHeight="1">
      <c r="B1795" s="1817"/>
      <c r="C1795" s="244" t="s">
        <v>302</v>
      </c>
      <c r="D1795" s="244" t="s">
        <v>26162</v>
      </c>
      <c r="E1795" s="244" t="s">
        <v>12292</v>
      </c>
      <c r="F1795" s="244" t="s">
        <v>302</v>
      </c>
      <c r="G1795" s="244">
        <v>480</v>
      </c>
      <c r="H1795" s="244"/>
      <c r="I1795" s="244"/>
      <c r="J1795" s="244">
        <v>15</v>
      </c>
      <c r="K1795" s="244">
        <v>32</v>
      </c>
      <c r="L1795" s="244"/>
      <c r="M1795" s="244"/>
      <c r="N1795" s="244"/>
      <c r="O1795" s="244"/>
      <c r="P1795" s="244"/>
      <c r="Q1795" s="244"/>
      <c r="R1795" s="244"/>
      <c r="S1795" s="244"/>
      <c r="T1795" s="300">
        <v>2010</v>
      </c>
      <c r="U1795" s="244"/>
      <c r="V1795" s="244"/>
      <c r="W1795" s="244"/>
      <c r="X1795" s="244"/>
      <c r="Y1795" s="244"/>
      <c r="Z1795" s="244"/>
      <c r="AA1795" s="244"/>
      <c r="AB1795" s="244"/>
      <c r="AC1795" s="244"/>
      <c r="AD1795" s="244"/>
      <c r="AE1795" s="244"/>
      <c r="AF1795" s="244"/>
      <c r="AG1795" s="244"/>
      <c r="AH1795" s="244"/>
      <c r="AI1795" s="244"/>
      <c r="AJ1795" s="244"/>
      <c r="AK1795" s="244"/>
      <c r="AL1795" s="244"/>
      <c r="AM1795" s="244"/>
      <c r="AN1795" s="244"/>
      <c r="AO1795" s="244"/>
      <c r="AP1795" s="244"/>
      <c r="AQ1795" s="244"/>
      <c r="AR1795" s="244"/>
      <c r="AS1795" s="244" t="s">
        <v>1440</v>
      </c>
    </row>
    <row r="1796" spans="2:45" ht="24" customHeight="1">
      <c r="B1796" s="1817"/>
      <c r="C1796" s="244" t="s">
        <v>302</v>
      </c>
      <c r="D1796" s="244" t="s">
        <v>25333</v>
      </c>
      <c r="E1796" s="244" t="s">
        <v>12293</v>
      </c>
      <c r="F1796" s="244" t="s">
        <v>302</v>
      </c>
      <c r="G1796" s="244">
        <v>527</v>
      </c>
      <c r="H1796" s="244"/>
      <c r="I1796" s="244"/>
      <c r="J1796" s="244">
        <v>17</v>
      </c>
      <c r="K1796" s="244">
        <v>31</v>
      </c>
      <c r="L1796" s="244"/>
      <c r="M1796" s="244"/>
      <c r="N1796" s="244"/>
      <c r="O1796" s="244"/>
      <c r="P1796" s="244"/>
      <c r="Q1796" s="244"/>
      <c r="R1796" s="244"/>
      <c r="S1796" s="244"/>
      <c r="T1796" s="300">
        <v>2010</v>
      </c>
      <c r="U1796" s="244"/>
      <c r="V1796" s="244"/>
      <c r="W1796" s="244"/>
      <c r="X1796" s="244"/>
      <c r="Y1796" s="244"/>
      <c r="Z1796" s="244"/>
      <c r="AA1796" s="244"/>
      <c r="AB1796" s="244"/>
      <c r="AC1796" s="244"/>
      <c r="AD1796" s="244"/>
      <c r="AE1796" s="244"/>
      <c r="AF1796" s="244"/>
      <c r="AG1796" s="244"/>
      <c r="AH1796" s="244"/>
      <c r="AI1796" s="244"/>
      <c r="AJ1796" s="244"/>
      <c r="AK1796" s="244"/>
      <c r="AL1796" s="244"/>
      <c r="AM1796" s="244"/>
      <c r="AN1796" s="244"/>
      <c r="AO1796" s="244"/>
      <c r="AP1796" s="244"/>
      <c r="AQ1796" s="244"/>
      <c r="AR1796" s="244"/>
      <c r="AS1796" s="244" t="s">
        <v>1440</v>
      </c>
    </row>
    <row r="1797" spans="2:45" ht="24" customHeight="1">
      <c r="B1797" s="1817"/>
      <c r="C1797" s="244" t="s">
        <v>302</v>
      </c>
      <c r="D1797" s="244" t="s">
        <v>25325</v>
      </c>
      <c r="E1797" s="244" t="s">
        <v>12294</v>
      </c>
      <c r="F1797" s="244" t="s">
        <v>302</v>
      </c>
      <c r="G1797" s="244">
        <v>704</v>
      </c>
      <c r="H1797" s="244"/>
      <c r="I1797" s="244"/>
      <c r="J1797" s="244">
        <v>12</v>
      </c>
      <c r="K1797" s="244">
        <v>24</v>
      </c>
      <c r="L1797" s="244"/>
      <c r="M1797" s="244"/>
      <c r="N1797" s="244"/>
      <c r="O1797" s="244"/>
      <c r="P1797" s="244"/>
      <c r="Q1797" s="244"/>
      <c r="R1797" s="244"/>
      <c r="S1797" s="244"/>
      <c r="T1797" s="300">
        <v>2007</v>
      </c>
      <c r="U1797" s="244"/>
      <c r="V1797" s="244"/>
      <c r="W1797" s="244"/>
      <c r="X1797" s="244"/>
      <c r="Y1797" s="244"/>
      <c r="Z1797" s="244"/>
      <c r="AA1797" s="244"/>
      <c r="AB1797" s="244"/>
      <c r="AC1797" s="244"/>
      <c r="AD1797" s="244"/>
      <c r="AE1797" s="244"/>
      <c r="AF1797" s="244"/>
      <c r="AG1797" s="244"/>
      <c r="AH1797" s="244"/>
      <c r="AI1797" s="244"/>
      <c r="AJ1797" s="244"/>
      <c r="AK1797" s="244"/>
      <c r="AL1797" s="244"/>
      <c r="AM1797" s="244"/>
      <c r="AN1797" s="244"/>
      <c r="AO1797" s="244"/>
      <c r="AP1797" s="244"/>
      <c r="AQ1797" s="244"/>
      <c r="AR1797" s="244"/>
      <c r="AS1797" s="244" t="s">
        <v>1440</v>
      </c>
    </row>
    <row r="1798" spans="2:45" ht="24" customHeight="1">
      <c r="B1798" s="1817"/>
      <c r="C1798" s="244" t="s">
        <v>302</v>
      </c>
      <c r="D1798" s="244" t="s">
        <v>25609</v>
      </c>
      <c r="E1798" s="244" t="s">
        <v>12295</v>
      </c>
      <c r="F1798" s="244" t="s">
        <v>302</v>
      </c>
      <c r="G1798" s="244">
        <v>1145</v>
      </c>
      <c r="H1798" s="244"/>
      <c r="I1798" s="244"/>
      <c r="J1798" s="244">
        <v>15</v>
      </c>
      <c r="K1798" s="244">
        <v>27</v>
      </c>
      <c r="L1798" s="244"/>
      <c r="M1798" s="244"/>
      <c r="N1798" s="244"/>
      <c r="O1798" s="244"/>
      <c r="P1798" s="244"/>
      <c r="Q1798" s="244"/>
      <c r="R1798" s="244"/>
      <c r="S1798" s="244"/>
      <c r="T1798" s="300">
        <v>2013</v>
      </c>
      <c r="U1798" s="244"/>
      <c r="V1798" s="244"/>
      <c r="W1798" s="244"/>
      <c r="X1798" s="244"/>
      <c r="Y1798" s="244"/>
      <c r="Z1798" s="244"/>
      <c r="AA1798" s="244"/>
      <c r="AB1798" s="244"/>
      <c r="AC1798" s="244"/>
      <c r="AD1798" s="244"/>
      <c r="AE1798" s="244"/>
      <c r="AF1798" s="244"/>
      <c r="AG1798" s="244"/>
      <c r="AH1798" s="244"/>
      <c r="AI1798" s="244"/>
      <c r="AJ1798" s="244"/>
      <c r="AK1798" s="244"/>
      <c r="AL1798" s="244"/>
      <c r="AM1798" s="244"/>
      <c r="AN1798" s="244"/>
      <c r="AO1798" s="244"/>
      <c r="AP1798" s="244"/>
      <c r="AQ1798" s="244"/>
      <c r="AR1798" s="244"/>
      <c r="AS1798" s="244" t="s">
        <v>1440</v>
      </c>
    </row>
    <row r="1799" spans="2:45" ht="24" customHeight="1">
      <c r="B1799" s="1817"/>
      <c r="C1799" s="244" t="s">
        <v>302</v>
      </c>
      <c r="D1799" s="244" t="s">
        <v>26163</v>
      </c>
      <c r="E1799" s="244" t="s">
        <v>18491</v>
      </c>
      <c r="F1799" s="244" t="s">
        <v>302</v>
      </c>
      <c r="G1799" s="244">
        <v>1148</v>
      </c>
      <c r="H1799" s="244"/>
      <c r="I1799" s="244"/>
      <c r="J1799" s="244">
        <v>28</v>
      </c>
      <c r="K1799" s="244">
        <v>41</v>
      </c>
      <c r="L1799" s="244"/>
      <c r="M1799" s="244"/>
      <c r="N1799" s="244"/>
      <c r="O1799" s="244"/>
      <c r="P1799" s="244"/>
      <c r="Q1799" s="244"/>
      <c r="R1799" s="244"/>
      <c r="S1799" s="244"/>
      <c r="T1799" s="300">
        <v>1997</v>
      </c>
      <c r="U1799" s="244"/>
      <c r="V1799" s="244"/>
      <c r="W1799" s="244"/>
      <c r="X1799" s="244"/>
      <c r="Y1799" s="244"/>
      <c r="Z1799" s="244"/>
      <c r="AA1799" s="244"/>
      <c r="AB1799" s="244"/>
      <c r="AC1799" s="244"/>
      <c r="AD1799" s="244"/>
      <c r="AE1799" s="244"/>
      <c r="AF1799" s="244"/>
      <c r="AG1799" s="244"/>
      <c r="AH1799" s="244"/>
      <c r="AI1799" s="244"/>
      <c r="AJ1799" s="244"/>
      <c r="AK1799" s="244"/>
      <c r="AL1799" s="244"/>
      <c r="AM1799" s="244"/>
      <c r="AN1799" s="244"/>
      <c r="AO1799" s="244"/>
      <c r="AP1799" s="244"/>
      <c r="AQ1799" s="244"/>
      <c r="AR1799" s="244"/>
      <c r="AS1799" s="244" t="s">
        <v>1440</v>
      </c>
    </row>
    <row r="1800" spans="2:45" ht="24" customHeight="1">
      <c r="B1800" s="1817"/>
      <c r="C1800" s="244" t="s">
        <v>302</v>
      </c>
      <c r="D1800" s="244" t="s">
        <v>25336</v>
      </c>
      <c r="E1800" s="244" t="s">
        <v>12296</v>
      </c>
      <c r="F1800" s="244" t="s">
        <v>302</v>
      </c>
      <c r="G1800" s="244">
        <v>500</v>
      </c>
      <c r="H1800" s="244"/>
      <c r="I1800" s="244"/>
      <c r="J1800" s="244">
        <v>13</v>
      </c>
      <c r="K1800" s="244">
        <v>23</v>
      </c>
      <c r="L1800" s="244"/>
      <c r="M1800" s="244"/>
      <c r="N1800" s="244"/>
      <c r="O1800" s="244"/>
      <c r="P1800" s="244"/>
      <c r="Q1800" s="244"/>
      <c r="R1800" s="244"/>
      <c r="S1800" s="244"/>
      <c r="T1800" s="300">
        <v>1997</v>
      </c>
      <c r="U1800" s="244"/>
      <c r="V1800" s="244"/>
      <c r="W1800" s="244"/>
      <c r="X1800" s="244"/>
      <c r="Y1800" s="244"/>
      <c r="Z1800" s="244"/>
      <c r="AA1800" s="244"/>
      <c r="AB1800" s="244"/>
      <c r="AC1800" s="244"/>
      <c r="AD1800" s="244"/>
      <c r="AE1800" s="244"/>
      <c r="AF1800" s="244"/>
      <c r="AG1800" s="244"/>
      <c r="AH1800" s="244"/>
      <c r="AI1800" s="244"/>
      <c r="AJ1800" s="244"/>
      <c r="AK1800" s="244"/>
      <c r="AL1800" s="244"/>
      <c r="AM1800" s="244"/>
      <c r="AN1800" s="244"/>
      <c r="AO1800" s="244"/>
      <c r="AP1800" s="244"/>
      <c r="AQ1800" s="244"/>
      <c r="AR1800" s="244"/>
      <c r="AS1800" s="244" t="s">
        <v>711</v>
      </c>
    </row>
    <row r="1801" spans="2:45" ht="24" customHeight="1">
      <c r="B1801" s="1817"/>
      <c r="C1801" s="244" t="s">
        <v>302</v>
      </c>
      <c r="D1801" s="244" t="s">
        <v>26164</v>
      </c>
      <c r="E1801" s="244" t="s">
        <v>12297</v>
      </c>
      <c r="F1801" s="244" t="s">
        <v>302</v>
      </c>
      <c r="G1801" s="244"/>
      <c r="H1801" s="244"/>
      <c r="I1801" s="244"/>
      <c r="J1801" s="244">
        <v>10</v>
      </c>
      <c r="K1801" s="244">
        <v>30</v>
      </c>
      <c r="L1801" s="244"/>
      <c r="M1801" s="244"/>
      <c r="N1801" s="244"/>
      <c r="O1801" s="244"/>
      <c r="P1801" s="244"/>
      <c r="Q1801" s="244"/>
      <c r="R1801" s="244"/>
      <c r="S1801" s="244"/>
      <c r="T1801" s="300">
        <v>1981</v>
      </c>
      <c r="U1801" s="244"/>
      <c r="V1801" s="244"/>
      <c r="W1801" s="244"/>
      <c r="X1801" s="244"/>
      <c r="Y1801" s="244"/>
      <c r="Z1801" s="244"/>
      <c r="AA1801" s="244"/>
      <c r="AB1801" s="244"/>
      <c r="AC1801" s="244"/>
      <c r="AD1801" s="244"/>
      <c r="AE1801" s="244"/>
      <c r="AF1801" s="244"/>
      <c r="AG1801" s="244"/>
      <c r="AH1801" s="244"/>
      <c r="AI1801" s="244"/>
      <c r="AJ1801" s="244"/>
      <c r="AK1801" s="244"/>
      <c r="AL1801" s="244"/>
      <c r="AM1801" s="244"/>
      <c r="AN1801" s="244"/>
      <c r="AO1801" s="244"/>
      <c r="AP1801" s="244"/>
      <c r="AQ1801" s="244"/>
      <c r="AR1801" s="244"/>
      <c r="AS1801" s="244" t="s">
        <v>1440</v>
      </c>
    </row>
    <row r="1802" spans="2:45" ht="24" customHeight="1">
      <c r="B1802" s="1817"/>
      <c r="C1802" s="244" t="s">
        <v>302</v>
      </c>
      <c r="D1802" s="244" t="s">
        <v>25484</v>
      </c>
      <c r="E1802" s="244" t="s">
        <v>12298</v>
      </c>
      <c r="F1802" s="244" t="s">
        <v>302</v>
      </c>
      <c r="G1802" s="244">
        <v>72</v>
      </c>
      <c r="H1802" s="244"/>
      <c r="I1802" s="244"/>
      <c r="J1802" s="244"/>
      <c r="K1802" s="244"/>
      <c r="L1802" s="244"/>
      <c r="M1802" s="244"/>
      <c r="N1802" s="244"/>
      <c r="O1802" s="244"/>
      <c r="P1802" s="244"/>
      <c r="Q1802" s="244"/>
      <c r="R1802" s="244"/>
      <c r="S1802" s="244"/>
      <c r="T1802" s="300">
        <v>2008</v>
      </c>
      <c r="U1802" s="244"/>
      <c r="V1802" s="244"/>
      <c r="W1802" s="244"/>
      <c r="X1802" s="244"/>
      <c r="Y1802" s="244"/>
      <c r="Z1802" s="244"/>
      <c r="AA1802" s="244"/>
      <c r="AB1802" s="244"/>
      <c r="AC1802" s="244"/>
      <c r="AD1802" s="244"/>
      <c r="AE1802" s="244"/>
      <c r="AF1802" s="244"/>
      <c r="AG1802" s="244"/>
      <c r="AH1802" s="244"/>
      <c r="AI1802" s="244"/>
      <c r="AJ1802" s="244"/>
      <c r="AK1802" s="244"/>
      <c r="AL1802" s="244"/>
      <c r="AM1802" s="244"/>
      <c r="AN1802" s="244"/>
      <c r="AO1802" s="244"/>
      <c r="AP1802" s="244"/>
      <c r="AQ1802" s="244"/>
      <c r="AR1802" s="244"/>
      <c r="AS1802" s="244" t="s">
        <v>1440</v>
      </c>
    </row>
    <row r="1803" spans="2:45" ht="24" customHeight="1">
      <c r="B1803" s="1817"/>
      <c r="C1803" s="244" t="s">
        <v>302</v>
      </c>
      <c r="D1803" s="244" t="s">
        <v>25486</v>
      </c>
      <c r="E1803" s="244" t="s">
        <v>18492</v>
      </c>
      <c r="F1803" s="244" t="s">
        <v>302</v>
      </c>
      <c r="G1803" s="244">
        <v>480</v>
      </c>
      <c r="H1803" s="244"/>
      <c r="I1803" s="244"/>
      <c r="J1803" s="244">
        <v>7</v>
      </c>
      <c r="K1803" s="244">
        <v>20</v>
      </c>
      <c r="L1803" s="244"/>
      <c r="M1803" s="244"/>
      <c r="N1803" s="244"/>
      <c r="O1803" s="244"/>
      <c r="P1803" s="244"/>
      <c r="Q1803" s="244"/>
      <c r="R1803" s="244"/>
      <c r="S1803" s="244"/>
      <c r="T1803" s="300">
        <v>1997</v>
      </c>
      <c r="U1803" s="244"/>
      <c r="V1803" s="244"/>
      <c r="W1803" s="244"/>
      <c r="X1803" s="244"/>
      <c r="Y1803" s="244"/>
      <c r="Z1803" s="244"/>
      <c r="AA1803" s="244"/>
      <c r="AB1803" s="244"/>
      <c r="AC1803" s="244"/>
      <c r="AD1803" s="244"/>
      <c r="AE1803" s="244"/>
      <c r="AF1803" s="244"/>
      <c r="AG1803" s="244"/>
      <c r="AH1803" s="244"/>
      <c r="AI1803" s="244"/>
      <c r="AJ1803" s="244"/>
      <c r="AK1803" s="244"/>
      <c r="AL1803" s="244"/>
      <c r="AM1803" s="244"/>
      <c r="AN1803" s="244"/>
      <c r="AO1803" s="244"/>
      <c r="AP1803" s="244"/>
      <c r="AQ1803" s="244"/>
      <c r="AR1803" s="244"/>
      <c r="AS1803" s="244" t="s">
        <v>711</v>
      </c>
    </row>
    <row r="1804" spans="2:45" ht="24" customHeight="1">
      <c r="B1804" s="1817"/>
      <c r="C1804" s="244" t="s">
        <v>302</v>
      </c>
      <c r="D1804" s="244" t="s">
        <v>25487</v>
      </c>
      <c r="E1804" s="244" t="s">
        <v>15195</v>
      </c>
      <c r="F1804" s="244" t="s">
        <v>302</v>
      </c>
      <c r="G1804" s="244">
        <v>400</v>
      </c>
      <c r="H1804" s="244"/>
      <c r="I1804" s="244"/>
      <c r="J1804" s="244">
        <v>7</v>
      </c>
      <c r="K1804" s="244">
        <v>13</v>
      </c>
      <c r="L1804" s="244"/>
      <c r="M1804" s="244"/>
      <c r="N1804" s="244"/>
      <c r="O1804" s="244"/>
      <c r="P1804" s="244"/>
      <c r="Q1804" s="244"/>
      <c r="R1804" s="244"/>
      <c r="S1804" s="244"/>
      <c r="T1804" s="300">
        <v>1997</v>
      </c>
      <c r="U1804" s="244"/>
      <c r="V1804" s="244"/>
      <c r="W1804" s="244"/>
      <c r="X1804" s="244"/>
      <c r="Y1804" s="244"/>
      <c r="Z1804" s="244"/>
      <c r="AA1804" s="244"/>
      <c r="AB1804" s="244"/>
      <c r="AC1804" s="244"/>
      <c r="AD1804" s="244"/>
      <c r="AE1804" s="244"/>
      <c r="AF1804" s="244"/>
      <c r="AG1804" s="244"/>
      <c r="AH1804" s="244"/>
      <c r="AI1804" s="244"/>
      <c r="AJ1804" s="244"/>
      <c r="AK1804" s="244"/>
      <c r="AL1804" s="244"/>
      <c r="AM1804" s="244"/>
      <c r="AN1804" s="244"/>
      <c r="AO1804" s="244"/>
      <c r="AP1804" s="244"/>
      <c r="AQ1804" s="244"/>
      <c r="AR1804" s="244"/>
      <c r="AS1804" s="244" t="s">
        <v>711</v>
      </c>
    </row>
    <row r="1805" spans="2:45" ht="24" customHeight="1">
      <c r="B1805" s="1817"/>
      <c r="C1805" s="244" t="s">
        <v>302</v>
      </c>
      <c r="D1805" s="244" t="s">
        <v>26165</v>
      </c>
      <c r="E1805" s="244" t="s">
        <v>18493</v>
      </c>
      <c r="F1805" s="244" t="s">
        <v>302</v>
      </c>
      <c r="G1805" s="244"/>
      <c r="H1805" s="244"/>
      <c r="I1805" s="244"/>
      <c r="J1805" s="244"/>
      <c r="K1805" s="244"/>
      <c r="L1805" s="244"/>
      <c r="M1805" s="244"/>
      <c r="N1805" s="244"/>
      <c r="O1805" s="244"/>
      <c r="P1805" s="244"/>
      <c r="Q1805" s="244"/>
      <c r="R1805" s="244"/>
      <c r="S1805" s="244"/>
      <c r="T1805" s="300">
        <v>2001</v>
      </c>
      <c r="U1805" s="244"/>
      <c r="V1805" s="244"/>
      <c r="W1805" s="244"/>
      <c r="X1805" s="244"/>
      <c r="Y1805" s="244"/>
      <c r="Z1805" s="244"/>
      <c r="AA1805" s="244"/>
      <c r="AB1805" s="244"/>
      <c r="AC1805" s="244"/>
      <c r="AD1805" s="244"/>
      <c r="AE1805" s="244"/>
      <c r="AF1805" s="244"/>
      <c r="AG1805" s="244"/>
      <c r="AH1805" s="244"/>
      <c r="AI1805" s="244"/>
      <c r="AJ1805" s="244"/>
      <c r="AK1805" s="244"/>
      <c r="AL1805" s="244"/>
      <c r="AM1805" s="244"/>
      <c r="AN1805" s="244"/>
      <c r="AO1805" s="244"/>
      <c r="AP1805" s="244"/>
      <c r="AQ1805" s="244"/>
      <c r="AR1805" s="244"/>
      <c r="AS1805" s="244" t="s">
        <v>1440</v>
      </c>
    </row>
    <row r="1806" spans="2:45" ht="24" customHeight="1">
      <c r="B1806" s="1817"/>
      <c r="C1806" s="244" t="s">
        <v>302</v>
      </c>
      <c r="D1806" s="244" t="s">
        <v>26166</v>
      </c>
      <c r="E1806" s="244" t="s">
        <v>15196</v>
      </c>
      <c r="F1806" s="244" t="s">
        <v>302</v>
      </c>
      <c r="G1806" s="244"/>
      <c r="H1806" s="244"/>
      <c r="I1806" s="244"/>
      <c r="J1806" s="244"/>
      <c r="K1806" s="244"/>
      <c r="L1806" s="244"/>
      <c r="M1806" s="244"/>
      <c r="N1806" s="244"/>
      <c r="O1806" s="244"/>
      <c r="P1806" s="244"/>
      <c r="Q1806" s="244"/>
      <c r="R1806" s="244"/>
      <c r="S1806" s="244"/>
      <c r="T1806" s="300">
        <v>2001</v>
      </c>
      <c r="U1806" s="244"/>
      <c r="V1806" s="244"/>
      <c r="W1806" s="244"/>
      <c r="X1806" s="244"/>
      <c r="Y1806" s="244"/>
      <c r="Z1806" s="244"/>
      <c r="AA1806" s="244"/>
      <c r="AB1806" s="244"/>
      <c r="AC1806" s="244"/>
      <c r="AD1806" s="244"/>
      <c r="AE1806" s="244"/>
      <c r="AF1806" s="244"/>
      <c r="AG1806" s="244"/>
      <c r="AH1806" s="244"/>
      <c r="AI1806" s="244"/>
      <c r="AJ1806" s="244"/>
      <c r="AK1806" s="244"/>
      <c r="AL1806" s="244"/>
      <c r="AM1806" s="244"/>
      <c r="AN1806" s="244"/>
      <c r="AO1806" s="244"/>
      <c r="AP1806" s="244"/>
      <c r="AQ1806" s="244"/>
      <c r="AR1806" s="244"/>
      <c r="AS1806" s="244" t="s">
        <v>2165</v>
      </c>
    </row>
    <row r="1807" spans="2:45" ht="24" customHeight="1">
      <c r="B1807" s="1817"/>
      <c r="C1807" s="244" t="s">
        <v>302</v>
      </c>
      <c r="D1807" s="244" t="s">
        <v>26159</v>
      </c>
      <c r="E1807" s="244" t="s">
        <v>15197</v>
      </c>
      <c r="F1807" s="244" t="s">
        <v>302</v>
      </c>
      <c r="G1807" s="244">
        <v>1800</v>
      </c>
      <c r="H1807" s="244"/>
      <c r="I1807" s="244"/>
      <c r="J1807" s="244"/>
      <c r="K1807" s="244"/>
      <c r="L1807" s="244"/>
      <c r="M1807" s="244"/>
      <c r="N1807" s="244"/>
      <c r="O1807" s="244"/>
      <c r="P1807" s="244"/>
      <c r="Q1807" s="244"/>
      <c r="R1807" s="244"/>
      <c r="S1807" s="244"/>
      <c r="T1807" s="300">
        <v>1995</v>
      </c>
      <c r="U1807" s="244"/>
      <c r="V1807" s="244"/>
      <c r="W1807" s="244"/>
      <c r="X1807" s="244"/>
      <c r="Y1807" s="244"/>
      <c r="Z1807" s="244"/>
      <c r="AA1807" s="244"/>
      <c r="AB1807" s="244"/>
      <c r="AC1807" s="244"/>
      <c r="AD1807" s="244"/>
      <c r="AE1807" s="244"/>
      <c r="AF1807" s="244"/>
      <c r="AG1807" s="244"/>
      <c r="AH1807" s="244"/>
      <c r="AI1807" s="244"/>
      <c r="AJ1807" s="244"/>
      <c r="AK1807" s="244"/>
      <c r="AL1807" s="244"/>
      <c r="AM1807" s="244"/>
      <c r="AN1807" s="244"/>
      <c r="AO1807" s="244"/>
      <c r="AP1807" s="244"/>
      <c r="AQ1807" s="244"/>
      <c r="AR1807" s="244"/>
      <c r="AS1807" s="244" t="s">
        <v>1856</v>
      </c>
    </row>
    <row r="1808" spans="2:45" ht="24" customHeight="1">
      <c r="B1808" s="1817"/>
      <c r="C1808" s="244" t="s">
        <v>302</v>
      </c>
      <c r="D1808" s="244" t="s">
        <v>25611</v>
      </c>
      <c r="E1808" s="244" t="s">
        <v>15202</v>
      </c>
      <c r="F1808" s="244"/>
      <c r="G1808" s="244"/>
      <c r="H1808" s="244"/>
      <c r="I1808" s="244"/>
      <c r="J1808" s="244"/>
      <c r="K1808" s="244"/>
      <c r="L1808" s="244"/>
      <c r="M1808" s="244"/>
      <c r="N1808" s="244">
        <v>3420</v>
      </c>
      <c r="O1808" s="244"/>
      <c r="P1808" s="244"/>
      <c r="Q1808" s="244"/>
      <c r="R1808" s="244"/>
      <c r="S1808" s="244"/>
      <c r="T1808" s="300">
        <v>2021</v>
      </c>
      <c r="U1808" s="244"/>
      <c r="V1808" s="244"/>
      <c r="W1808" s="244"/>
      <c r="X1808" s="244"/>
      <c r="Y1808" s="244"/>
      <c r="Z1808" s="244"/>
      <c r="AA1808" s="244"/>
      <c r="AB1808" s="244"/>
      <c r="AC1808" s="244"/>
      <c r="AD1808" s="244"/>
      <c r="AE1808" s="244"/>
      <c r="AF1808" s="244"/>
      <c r="AG1808" s="244"/>
      <c r="AH1808" s="244"/>
      <c r="AI1808" s="244"/>
      <c r="AJ1808" s="244"/>
      <c r="AK1808" s="244"/>
      <c r="AL1808" s="244"/>
      <c r="AM1808" s="244"/>
      <c r="AN1808" s="244"/>
      <c r="AO1808" s="244"/>
      <c r="AP1808" s="244"/>
      <c r="AQ1808" s="244"/>
      <c r="AR1808" s="244"/>
      <c r="AS1808" s="244" t="s">
        <v>2175</v>
      </c>
    </row>
    <row r="1809" spans="2:45" ht="24" customHeight="1">
      <c r="B1809" s="1817"/>
      <c r="C1809" s="244" t="s">
        <v>302</v>
      </c>
      <c r="D1809" s="244" t="s">
        <v>26167</v>
      </c>
      <c r="E1809" s="244" t="s">
        <v>15203</v>
      </c>
      <c r="F1809" s="244"/>
      <c r="G1809" s="244">
        <v>11850</v>
      </c>
      <c r="H1809" s="244"/>
      <c r="I1809" s="244"/>
      <c r="J1809" s="244">
        <v>33</v>
      </c>
      <c r="K1809" s="244">
        <v>31</v>
      </c>
      <c r="L1809" s="244"/>
      <c r="M1809" s="244"/>
      <c r="N1809" s="244">
        <v>1023</v>
      </c>
      <c r="O1809" s="244"/>
      <c r="P1809" s="244"/>
      <c r="Q1809" s="244"/>
      <c r="R1809" s="244"/>
      <c r="S1809" s="244"/>
      <c r="T1809" s="300">
        <v>2021</v>
      </c>
      <c r="U1809" s="244"/>
      <c r="V1809" s="244"/>
      <c r="W1809" s="244"/>
      <c r="X1809" s="244"/>
      <c r="Y1809" s="244"/>
      <c r="Z1809" s="244"/>
      <c r="AA1809" s="244"/>
      <c r="AB1809" s="244"/>
      <c r="AC1809" s="244"/>
      <c r="AD1809" s="244"/>
      <c r="AE1809" s="244"/>
      <c r="AF1809" s="244"/>
      <c r="AG1809" s="244"/>
      <c r="AH1809" s="244"/>
      <c r="AI1809" s="244"/>
      <c r="AJ1809" s="244"/>
      <c r="AK1809" s="244"/>
      <c r="AL1809" s="244"/>
      <c r="AM1809" s="244"/>
      <c r="AN1809" s="244"/>
      <c r="AO1809" s="244"/>
      <c r="AP1809" s="244"/>
      <c r="AQ1809" s="244"/>
      <c r="AR1809" s="244"/>
      <c r="AS1809" s="244" t="s">
        <v>1930</v>
      </c>
    </row>
    <row r="1810" spans="2:45" ht="24" customHeight="1">
      <c r="B1810" s="1817"/>
      <c r="C1810" s="244" t="s">
        <v>302</v>
      </c>
      <c r="D1810" s="244" t="s">
        <v>26167</v>
      </c>
      <c r="E1810" s="244" t="s">
        <v>15204</v>
      </c>
      <c r="F1810" s="244"/>
      <c r="G1810" s="244">
        <v>11850</v>
      </c>
      <c r="H1810" s="244"/>
      <c r="I1810" s="244"/>
      <c r="J1810" s="244">
        <v>31.5</v>
      </c>
      <c r="K1810" s="244">
        <v>19</v>
      </c>
      <c r="L1810" s="244"/>
      <c r="M1810" s="244"/>
      <c r="N1810" s="244">
        <v>599</v>
      </c>
      <c r="O1810" s="244"/>
      <c r="P1810" s="244"/>
      <c r="Q1810" s="244"/>
      <c r="R1810" s="244"/>
      <c r="S1810" s="244"/>
      <c r="T1810" s="300">
        <v>2021</v>
      </c>
      <c r="U1810" s="244"/>
      <c r="V1810" s="244"/>
      <c r="W1810" s="244"/>
      <c r="X1810" s="244"/>
      <c r="Y1810" s="244"/>
      <c r="Z1810" s="244"/>
      <c r="AA1810" s="244"/>
      <c r="AB1810" s="244"/>
      <c r="AC1810" s="244"/>
      <c r="AD1810" s="244"/>
      <c r="AE1810" s="244"/>
      <c r="AF1810" s="244"/>
      <c r="AG1810" s="244"/>
      <c r="AH1810" s="244"/>
      <c r="AI1810" s="244"/>
      <c r="AJ1810" s="244"/>
      <c r="AK1810" s="244"/>
      <c r="AL1810" s="244"/>
      <c r="AM1810" s="244"/>
      <c r="AN1810" s="244"/>
      <c r="AO1810" s="244"/>
      <c r="AP1810" s="244"/>
      <c r="AQ1810" s="244"/>
      <c r="AR1810" s="244"/>
      <c r="AS1810" s="244" t="s">
        <v>1440</v>
      </c>
    </row>
    <row r="1811" spans="2:45" ht="24" customHeight="1">
      <c r="B1811" s="1817"/>
      <c r="C1811" s="228" t="s">
        <v>2046</v>
      </c>
      <c r="D1811" s="228" t="s">
        <v>25338</v>
      </c>
      <c r="E1811" s="244" t="s">
        <v>15205</v>
      </c>
      <c r="F1811" s="228" t="s">
        <v>2046</v>
      </c>
      <c r="G1811" s="244">
        <v>400</v>
      </c>
      <c r="H1811" s="228"/>
      <c r="I1811" s="228"/>
      <c r="J1811" s="228"/>
      <c r="K1811" s="244"/>
      <c r="L1811" s="244"/>
      <c r="M1811" s="244"/>
      <c r="N1811" s="244"/>
      <c r="O1811" s="244"/>
      <c r="P1811" s="244"/>
      <c r="Q1811" s="244"/>
      <c r="R1811" s="244"/>
      <c r="S1811" s="244"/>
      <c r="T1811" s="300">
        <v>2001</v>
      </c>
      <c r="U1811" s="244"/>
      <c r="V1811" s="244"/>
      <c r="W1811" s="244"/>
      <c r="X1811" s="244"/>
      <c r="Y1811" s="244"/>
      <c r="Z1811" s="244"/>
      <c r="AA1811" s="244"/>
      <c r="AB1811" s="244"/>
      <c r="AC1811" s="244"/>
      <c r="AD1811" s="244"/>
      <c r="AE1811" s="244"/>
      <c r="AF1811" s="244"/>
      <c r="AG1811" s="244"/>
      <c r="AH1811" s="244"/>
      <c r="AI1811" s="244"/>
      <c r="AJ1811" s="244"/>
      <c r="AK1811" s="244"/>
      <c r="AL1811" s="244"/>
      <c r="AM1811" s="244"/>
      <c r="AN1811" s="244"/>
      <c r="AO1811" s="244"/>
      <c r="AP1811" s="244"/>
      <c r="AQ1811" s="244"/>
      <c r="AR1811" s="244"/>
      <c r="AS1811" s="228"/>
    </row>
    <row r="1812" spans="2:45" ht="24" customHeight="1">
      <c r="B1812" s="1817"/>
      <c r="C1812" s="228" t="s">
        <v>2046</v>
      </c>
      <c r="D1812" s="228" t="s">
        <v>26168</v>
      </c>
      <c r="E1812" s="244" t="s">
        <v>15206</v>
      </c>
      <c r="F1812" s="228" t="s">
        <v>2046</v>
      </c>
      <c r="G1812" s="244">
        <v>560</v>
      </c>
      <c r="H1812" s="228"/>
      <c r="I1812" s="228"/>
      <c r="J1812" s="228"/>
      <c r="K1812" s="244"/>
      <c r="L1812" s="244"/>
      <c r="M1812" s="244"/>
      <c r="N1812" s="244"/>
      <c r="O1812" s="244"/>
      <c r="P1812" s="244"/>
      <c r="Q1812" s="244"/>
      <c r="R1812" s="244"/>
      <c r="S1812" s="244"/>
      <c r="T1812" s="300">
        <v>2020</v>
      </c>
      <c r="U1812" s="244"/>
      <c r="V1812" s="244"/>
      <c r="W1812" s="244"/>
      <c r="X1812" s="244"/>
      <c r="Y1812" s="244"/>
      <c r="Z1812" s="244"/>
      <c r="AA1812" s="244"/>
      <c r="AB1812" s="244"/>
      <c r="AC1812" s="244"/>
      <c r="AD1812" s="244"/>
      <c r="AE1812" s="244"/>
      <c r="AF1812" s="244"/>
      <c r="AG1812" s="244"/>
      <c r="AH1812" s="244"/>
      <c r="AI1812" s="244"/>
      <c r="AJ1812" s="244"/>
      <c r="AK1812" s="244"/>
      <c r="AL1812" s="244"/>
      <c r="AM1812" s="244"/>
      <c r="AN1812" s="244"/>
      <c r="AO1812" s="244"/>
      <c r="AP1812" s="244"/>
      <c r="AQ1812" s="244"/>
      <c r="AR1812" s="244"/>
      <c r="AS1812" s="228"/>
    </row>
    <row r="1813" spans="2:45" ht="24" customHeight="1">
      <c r="B1813" s="1817"/>
      <c r="C1813" s="228" t="s">
        <v>2046</v>
      </c>
      <c r="D1813" s="228" t="s">
        <v>26169</v>
      </c>
      <c r="E1813" s="244" t="s">
        <v>15207</v>
      </c>
      <c r="F1813" s="228" t="s">
        <v>2046</v>
      </c>
      <c r="G1813" s="244">
        <v>528</v>
      </c>
      <c r="H1813" s="228"/>
      <c r="I1813" s="228"/>
      <c r="J1813" s="228"/>
      <c r="K1813" s="244"/>
      <c r="L1813" s="244"/>
      <c r="M1813" s="244"/>
      <c r="N1813" s="244"/>
      <c r="O1813" s="244"/>
      <c r="P1813" s="244"/>
      <c r="Q1813" s="244"/>
      <c r="R1813" s="244"/>
      <c r="S1813" s="244"/>
      <c r="T1813" s="300">
        <v>1984</v>
      </c>
      <c r="U1813" s="244"/>
      <c r="V1813" s="244"/>
      <c r="W1813" s="244"/>
      <c r="X1813" s="244"/>
      <c r="Y1813" s="244"/>
      <c r="Z1813" s="244"/>
      <c r="AA1813" s="244"/>
      <c r="AB1813" s="244"/>
      <c r="AC1813" s="244"/>
      <c r="AD1813" s="244"/>
      <c r="AE1813" s="244"/>
      <c r="AF1813" s="244"/>
      <c r="AG1813" s="244"/>
      <c r="AH1813" s="244"/>
      <c r="AI1813" s="244"/>
      <c r="AJ1813" s="244"/>
      <c r="AK1813" s="244"/>
      <c r="AL1813" s="244"/>
      <c r="AM1813" s="244"/>
      <c r="AN1813" s="244"/>
      <c r="AO1813" s="244"/>
      <c r="AP1813" s="244"/>
      <c r="AQ1813" s="244"/>
      <c r="AR1813" s="244"/>
      <c r="AS1813" s="228"/>
    </row>
    <row r="1814" spans="2:45" ht="24" customHeight="1">
      <c r="B1814" s="1817"/>
      <c r="C1814" s="228" t="s">
        <v>2046</v>
      </c>
      <c r="D1814" s="228" t="s">
        <v>26170</v>
      </c>
      <c r="E1814" s="244" t="s">
        <v>15208</v>
      </c>
      <c r="F1814" s="228" t="s">
        <v>2046</v>
      </c>
      <c r="G1814" s="244">
        <v>1015</v>
      </c>
      <c r="H1814" s="228"/>
      <c r="I1814" s="228"/>
      <c r="J1814" s="228"/>
      <c r="K1814" s="244"/>
      <c r="L1814" s="244"/>
      <c r="M1814" s="244"/>
      <c r="N1814" s="244"/>
      <c r="O1814" s="244"/>
      <c r="P1814" s="244"/>
      <c r="Q1814" s="244"/>
      <c r="R1814" s="244"/>
      <c r="S1814" s="244"/>
      <c r="T1814" s="300"/>
      <c r="U1814" s="244"/>
      <c r="V1814" s="244"/>
      <c r="W1814" s="244"/>
      <c r="X1814" s="244"/>
      <c r="Y1814" s="244"/>
      <c r="Z1814" s="244"/>
      <c r="AA1814" s="244"/>
      <c r="AB1814" s="244"/>
      <c r="AC1814" s="244"/>
      <c r="AD1814" s="244"/>
      <c r="AE1814" s="244"/>
      <c r="AF1814" s="244"/>
      <c r="AG1814" s="244"/>
      <c r="AH1814" s="244"/>
      <c r="AI1814" s="244"/>
      <c r="AJ1814" s="244"/>
      <c r="AK1814" s="244"/>
      <c r="AL1814" s="244"/>
      <c r="AM1814" s="244"/>
      <c r="AN1814" s="244"/>
      <c r="AO1814" s="244"/>
      <c r="AP1814" s="244"/>
      <c r="AQ1814" s="244"/>
      <c r="AR1814" s="244"/>
      <c r="AS1814" s="228"/>
    </row>
    <row r="1815" spans="2:45" ht="24" customHeight="1">
      <c r="B1815" s="1817"/>
      <c r="C1815" s="228" t="s">
        <v>2046</v>
      </c>
      <c r="D1815" s="228" t="s">
        <v>26171</v>
      </c>
      <c r="E1815" s="244" t="s">
        <v>15209</v>
      </c>
      <c r="F1815" s="228" t="s">
        <v>2046</v>
      </c>
      <c r="G1815" s="244">
        <v>2200</v>
      </c>
      <c r="H1815" s="228"/>
      <c r="I1815" s="228"/>
      <c r="J1815" s="228"/>
      <c r="K1815" s="244"/>
      <c r="L1815" s="244"/>
      <c r="M1815" s="244"/>
      <c r="N1815" s="244"/>
      <c r="O1815" s="244"/>
      <c r="P1815" s="244"/>
      <c r="Q1815" s="244"/>
      <c r="R1815" s="244"/>
      <c r="S1815" s="244"/>
      <c r="T1815" s="300">
        <v>2015</v>
      </c>
      <c r="U1815" s="244"/>
      <c r="V1815" s="244"/>
      <c r="W1815" s="244"/>
      <c r="X1815" s="244"/>
      <c r="Y1815" s="244"/>
      <c r="Z1815" s="244"/>
      <c r="AA1815" s="244"/>
      <c r="AB1815" s="244"/>
      <c r="AC1815" s="244"/>
      <c r="AD1815" s="244"/>
      <c r="AE1815" s="244"/>
      <c r="AF1815" s="244"/>
      <c r="AG1815" s="244"/>
      <c r="AH1815" s="244"/>
      <c r="AI1815" s="244"/>
      <c r="AJ1815" s="244"/>
      <c r="AK1815" s="244"/>
      <c r="AL1815" s="244"/>
      <c r="AM1815" s="244"/>
      <c r="AN1815" s="244"/>
      <c r="AO1815" s="244"/>
      <c r="AP1815" s="244"/>
      <c r="AQ1815" s="244"/>
      <c r="AR1815" s="244"/>
      <c r="AS1815" s="228"/>
    </row>
    <row r="1816" spans="2:45" ht="24" customHeight="1">
      <c r="B1816" s="1817"/>
      <c r="C1816" s="228" t="s">
        <v>2046</v>
      </c>
      <c r="D1816" s="228" t="s">
        <v>26172</v>
      </c>
      <c r="E1816" s="244" t="s">
        <v>15210</v>
      </c>
      <c r="F1816" s="228" t="s">
        <v>2046</v>
      </c>
      <c r="G1816" s="244">
        <v>2965</v>
      </c>
      <c r="H1816" s="228"/>
      <c r="I1816" s="228"/>
      <c r="J1816" s="228"/>
      <c r="K1816" s="244"/>
      <c r="L1816" s="244"/>
      <c r="M1816" s="244"/>
      <c r="N1816" s="244"/>
      <c r="O1816" s="244"/>
      <c r="P1816" s="244"/>
      <c r="Q1816" s="244"/>
      <c r="R1816" s="244"/>
      <c r="S1816" s="244"/>
      <c r="T1816" s="300">
        <v>2003</v>
      </c>
      <c r="U1816" s="244"/>
      <c r="V1816" s="244"/>
      <c r="W1816" s="244"/>
      <c r="X1816" s="244"/>
      <c r="Y1816" s="244"/>
      <c r="Z1816" s="244"/>
      <c r="AA1816" s="244"/>
      <c r="AB1816" s="244"/>
      <c r="AC1816" s="244"/>
      <c r="AD1816" s="244"/>
      <c r="AE1816" s="244"/>
      <c r="AF1816" s="244"/>
      <c r="AG1816" s="244"/>
      <c r="AH1816" s="244"/>
      <c r="AI1816" s="244"/>
      <c r="AJ1816" s="244"/>
      <c r="AK1816" s="244"/>
      <c r="AL1816" s="244"/>
      <c r="AM1816" s="244"/>
      <c r="AN1816" s="244"/>
      <c r="AO1816" s="244"/>
      <c r="AP1816" s="244"/>
      <c r="AQ1816" s="244"/>
      <c r="AR1816" s="244"/>
      <c r="AS1816" s="228"/>
    </row>
    <row r="1817" spans="2:45" ht="24" customHeight="1">
      <c r="B1817" s="1817"/>
      <c r="C1817" s="228" t="s">
        <v>2046</v>
      </c>
      <c r="D1817" s="228" t="s">
        <v>26173</v>
      </c>
      <c r="E1817" s="244" t="s">
        <v>15211</v>
      </c>
      <c r="F1817" s="228" t="s">
        <v>2046</v>
      </c>
      <c r="G1817" s="244">
        <v>301</v>
      </c>
      <c r="H1817" s="228"/>
      <c r="I1817" s="228"/>
      <c r="J1817" s="228"/>
      <c r="K1817" s="244"/>
      <c r="L1817" s="244"/>
      <c r="M1817" s="244"/>
      <c r="N1817" s="244"/>
      <c r="O1817" s="244"/>
      <c r="P1817" s="244"/>
      <c r="Q1817" s="244"/>
      <c r="R1817" s="244"/>
      <c r="S1817" s="244"/>
      <c r="T1817" s="300">
        <v>1998</v>
      </c>
      <c r="U1817" s="244"/>
      <c r="V1817" s="244"/>
      <c r="W1817" s="244"/>
      <c r="X1817" s="244"/>
      <c r="Y1817" s="244"/>
      <c r="Z1817" s="244"/>
      <c r="AA1817" s="244"/>
      <c r="AB1817" s="244"/>
      <c r="AC1817" s="244"/>
      <c r="AD1817" s="244"/>
      <c r="AE1817" s="244"/>
      <c r="AF1817" s="244"/>
      <c r="AG1817" s="244"/>
      <c r="AH1817" s="244"/>
      <c r="AI1817" s="244"/>
      <c r="AJ1817" s="244"/>
      <c r="AK1817" s="244"/>
      <c r="AL1817" s="244"/>
      <c r="AM1817" s="244"/>
      <c r="AN1817" s="244"/>
      <c r="AO1817" s="244"/>
      <c r="AP1817" s="244"/>
      <c r="AQ1817" s="244"/>
      <c r="AR1817" s="244"/>
      <c r="AS1817" s="228"/>
    </row>
    <row r="1818" spans="2:45" ht="24" customHeight="1">
      <c r="B1818" s="1817"/>
      <c r="C1818" s="228" t="s">
        <v>2046</v>
      </c>
      <c r="D1818" s="228" t="s">
        <v>26174</v>
      </c>
      <c r="E1818" s="264" t="s">
        <v>18494</v>
      </c>
      <c r="F1818" s="228" t="s">
        <v>2046</v>
      </c>
      <c r="G1818" s="228">
        <v>1410</v>
      </c>
      <c r="H1818" s="228"/>
      <c r="I1818" s="228"/>
      <c r="J1818" s="228"/>
      <c r="K1818" s="244"/>
      <c r="L1818" s="244"/>
      <c r="M1818" s="244"/>
      <c r="N1818" s="244"/>
      <c r="O1818" s="244"/>
      <c r="P1818" s="244"/>
      <c r="Q1818" s="244"/>
      <c r="R1818" s="244"/>
      <c r="S1818" s="244"/>
      <c r="T1818" s="300"/>
      <c r="U1818" s="244"/>
      <c r="V1818" s="244"/>
      <c r="W1818" s="244"/>
      <c r="X1818" s="244"/>
      <c r="Y1818" s="244"/>
      <c r="Z1818" s="244"/>
      <c r="AA1818" s="244"/>
      <c r="AB1818" s="244"/>
      <c r="AC1818" s="244"/>
      <c r="AD1818" s="244"/>
      <c r="AE1818" s="244"/>
      <c r="AF1818" s="244"/>
      <c r="AG1818" s="244"/>
      <c r="AH1818" s="244"/>
      <c r="AI1818" s="244"/>
      <c r="AJ1818" s="244"/>
      <c r="AK1818" s="244"/>
      <c r="AL1818" s="244"/>
      <c r="AM1818" s="244"/>
      <c r="AN1818" s="244"/>
      <c r="AO1818" s="244"/>
      <c r="AP1818" s="244"/>
      <c r="AQ1818" s="244"/>
      <c r="AR1818" s="244"/>
      <c r="AS1818" s="228"/>
    </row>
    <row r="1819" spans="2:45" ht="24" customHeight="1">
      <c r="B1819" s="1817"/>
      <c r="C1819" s="228" t="s">
        <v>2046</v>
      </c>
      <c r="D1819" s="228" t="s">
        <v>26175</v>
      </c>
      <c r="E1819" s="264" t="s">
        <v>15212</v>
      </c>
      <c r="F1819" s="228" t="s">
        <v>2046</v>
      </c>
      <c r="G1819" s="837">
        <v>1033</v>
      </c>
      <c r="H1819" s="228"/>
      <c r="I1819" s="228"/>
      <c r="J1819" s="228"/>
      <c r="K1819" s="244"/>
      <c r="L1819" s="244"/>
      <c r="M1819" s="244"/>
      <c r="N1819" s="244"/>
      <c r="O1819" s="244"/>
      <c r="P1819" s="244"/>
      <c r="Q1819" s="244"/>
      <c r="R1819" s="244"/>
      <c r="S1819" s="244"/>
      <c r="T1819" s="300"/>
      <c r="U1819" s="244"/>
      <c r="V1819" s="244"/>
      <c r="W1819" s="244"/>
      <c r="X1819" s="244"/>
      <c r="Y1819" s="244"/>
      <c r="Z1819" s="244"/>
      <c r="AA1819" s="244"/>
      <c r="AB1819" s="244"/>
      <c r="AC1819" s="244"/>
      <c r="AD1819" s="244"/>
      <c r="AE1819" s="244"/>
      <c r="AF1819" s="244"/>
      <c r="AG1819" s="244"/>
      <c r="AH1819" s="244"/>
      <c r="AI1819" s="244"/>
      <c r="AJ1819" s="244"/>
      <c r="AK1819" s="244"/>
      <c r="AL1819" s="244"/>
      <c r="AM1819" s="244"/>
      <c r="AN1819" s="244"/>
      <c r="AO1819" s="244"/>
      <c r="AP1819" s="244"/>
      <c r="AQ1819" s="244"/>
      <c r="AR1819" s="244"/>
      <c r="AS1819" s="228"/>
    </row>
    <row r="1820" spans="2:45" ht="24" customHeight="1">
      <c r="B1820" s="1817"/>
      <c r="C1820" s="228" t="s">
        <v>2046</v>
      </c>
      <c r="D1820" s="228" t="s">
        <v>26176</v>
      </c>
      <c r="E1820" s="264" t="s">
        <v>15213</v>
      </c>
      <c r="F1820" s="228" t="s">
        <v>2046</v>
      </c>
      <c r="G1820" s="244">
        <v>738</v>
      </c>
      <c r="H1820" s="228"/>
      <c r="I1820" s="228"/>
      <c r="J1820" s="228"/>
      <c r="K1820" s="244"/>
      <c r="L1820" s="244"/>
      <c r="M1820" s="244"/>
      <c r="N1820" s="244"/>
      <c r="O1820" s="244"/>
      <c r="P1820" s="244"/>
      <c r="Q1820" s="244"/>
      <c r="R1820" s="244"/>
      <c r="S1820" s="244"/>
      <c r="T1820" s="300">
        <v>1996</v>
      </c>
      <c r="U1820" s="244"/>
      <c r="V1820" s="244"/>
      <c r="W1820" s="244"/>
      <c r="X1820" s="244"/>
      <c r="Y1820" s="244"/>
      <c r="Z1820" s="244"/>
      <c r="AA1820" s="244"/>
      <c r="AB1820" s="244"/>
      <c r="AC1820" s="244"/>
      <c r="AD1820" s="244"/>
      <c r="AE1820" s="244"/>
      <c r="AF1820" s="244"/>
      <c r="AG1820" s="244"/>
      <c r="AH1820" s="244"/>
      <c r="AI1820" s="244"/>
      <c r="AJ1820" s="244"/>
      <c r="AK1820" s="244"/>
      <c r="AL1820" s="244"/>
      <c r="AM1820" s="244"/>
      <c r="AN1820" s="244"/>
      <c r="AO1820" s="244"/>
      <c r="AP1820" s="244"/>
      <c r="AQ1820" s="244"/>
      <c r="AR1820" s="244"/>
      <c r="AS1820" s="228"/>
    </row>
    <row r="1821" spans="2:45" ht="24" customHeight="1">
      <c r="B1821" s="1817"/>
      <c r="C1821" s="228" t="s">
        <v>2046</v>
      </c>
      <c r="D1821" s="228" t="s">
        <v>26177</v>
      </c>
      <c r="E1821" s="264" t="s">
        <v>15214</v>
      </c>
      <c r="F1821" s="228" t="s">
        <v>2046</v>
      </c>
      <c r="G1821" s="244">
        <v>377</v>
      </c>
      <c r="H1821" s="228"/>
      <c r="I1821" s="228"/>
      <c r="J1821" s="228"/>
      <c r="K1821" s="244"/>
      <c r="L1821" s="244"/>
      <c r="M1821" s="244"/>
      <c r="N1821" s="244"/>
      <c r="O1821" s="244"/>
      <c r="P1821" s="244"/>
      <c r="Q1821" s="244"/>
      <c r="R1821" s="244"/>
      <c r="S1821" s="244"/>
      <c r="T1821" s="300">
        <v>2005</v>
      </c>
      <c r="U1821" s="244"/>
      <c r="V1821" s="244"/>
      <c r="W1821" s="244"/>
      <c r="X1821" s="244"/>
      <c r="Y1821" s="244"/>
      <c r="Z1821" s="244"/>
      <c r="AA1821" s="244"/>
      <c r="AB1821" s="244"/>
      <c r="AC1821" s="244"/>
      <c r="AD1821" s="244"/>
      <c r="AE1821" s="244"/>
      <c r="AF1821" s="244"/>
      <c r="AG1821" s="244"/>
      <c r="AH1821" s="244"/>
      <c r="AI1821" s="244"/>
      <c r="AJ1821" s="244"/>
      <c r="AK1821" s="244"/>
      <c r="AL1821" s="244"/>
      <c r="AM1821" s="244"/>
      <c r="AN1821" s="244"/>
      <c r="AO1821" s="244"/>
      <c r="AP1821" s="244"/>
      <c r="AQ1821" s="244"/>
      <c r="AR1821" s="244"/>
      <c r="AS1821" s="228"/>
    </row>
    <row r="1822" spans="2:45" ht="24" customHeight="1">
      <c r="B1822" s="1817"/>
      <c r="C1822" s="228" t="s">
        <v>2046</v>
      </c>
      <c r="D1822" s="228" t="s">
        <v>25485</v>
      </c>
      <c r="E1822" s="244" t="s">
        <v>15217</v>
      </c>
      <c r="F1822" s="228" t="s">
        <v>2046</v>
      </c>
      <c r="G1822" s="244">
        <v>800</v>
      </c>
      <c r="H1822" s="228"/>
      <c r="I1822" s="228"/>
      <c r="J1822" s="228"/>
      <c r="K1822" s="244"/>
      <c r="L1822" s="244"/>
      <c r="M1822" s="244"/>
      <c r="N1822" s="244"/>
      <c r="O1822" s="244"/>
      <c r="P1822" s="244"/>
      <c r="Q1822" s="244"/>
      <c r="R1822" s="244"/>
      <c r="S1822" s="244"/>
      <c r="T1822" s="300">
        <v>1984</v>
      </c>
      <c r="U1822" s="244"/>
      <c r="V1822" s="244"/>
      <c r="W1822" s="244"/>
      <c r="X1822" s="244"/>
      <c r="Y1822" s="244"/>
      <c r="Z1822" s="244"/>
      <c r="AA1822" s="244"/>
      <c r="AB1822" s="244"/>
      <c r="AC1822" s="244"/>
      <c r="AD1822" s="244"/>
      <c r="AE1822" s="244"/>
      <c r="AF1822" s="244"/>
      <c r="AG1822" s="244"/>
      <c r="AH1822" s="244"/>
      <c r="AI1822" s="244"/>
      <c r="AJ1822" s="244"/>
      <c r="AK1822" s="244"/>
      <c r="AL1822" s="244"/>
      <c r="AM1822" s="244"/>
      <c r="AN1822" s="244"/>
      <c r="AO1822" s="244"/>
      <c r="AP1822" s="244"/>
      <c r="AQ1822" s="244"/>
      <c r="AR1822" s="244"/>
      <c r="AS1822" s="228"/>
    </row>
    <row r="1823" spans="2:45" ht="24" customHeight="1">
      <c r="B1823" s="1817"/>
      <c r="C1823" s="228" t="s">
        <v>2046</v>
      </c>
      <c r="D1823" s="228" t="s">
        <v>25342</v>
      </c>
      <c r="E1823" s="244" t="s">
        <v>15218</v>
      </c>
      <c r="F1823" s="228" t="s">
        <v>2046</v>
      </c>
      <c r="G1823" s="244">
        <v>403</v>
      </c>
      <c r="H1823" s="228"/>
      <c r="I1823" s="228"/>
      <c r="J1823" s="228"/>
      <c r="K1823" s="244"/>
      <c r="L1823" s="244"/>
      <c r="M1823" s="244"/>
      <c r="N1823" s="244"/>
      <c r="O1823" s="244"/>
      <c r="P1823" s="244"/>
      <c r="Q1823" s="244"/>
      <c r="R1823" s="244"/>
      <c r="S1823" s="244"/>
      <c r="T1823" s="300">
        <v>1994</v>
      </c>
      <c r="U1823" s="244"/>
      <c r="V1823" s="244"/>
      <c r="W1823" s="244"/>
      <c r="X1823" s="244"/>
      <c r="Y1823" s="244"/>
      <c r="Z1823" s="244"/>
      <c r="AA1823" s="244"/>
      <c r="AB1823" s="244"/>
      <c r="AC1823" s="244"/>
      <c r="AD1823" s="244"/>
      <c r="AE1823" s="244"/>
      <c r="AF1823" s="244"/>
      <c r="AG1823" s="244"/>
      <c r="AH1823" s="244"/>
      <c r="AI1823" s="244"/>
      <c r="AJ1823" s="244"/>
      <c r="AK1823" s="244"/>
      <c r="AL1823" s="244"/>
      <c r="AM1823" s="244"/>
      <c r="AN1823" s="244"/>
      <c r="AO1823" s="244"/>
      <c r="AP1823" s="244"/>
      <c r="AQ1823" s="244"/>
      <c r="AR1823" s="244"/>
      <c r="AS1823" s="228"/>
    </row>
    <row r="1824" spans="2:45" ht="24" customHeight="1">
      <c r="B1824" s="1817"/>
      <c r="C1824" s="228" t="s">
        <v>2046</v>
      </c>
      <c r="D1824" s="228" t="s">
        <v>25328</v>
      </c>
      <c r="E1824" s="244" t="s">
        <v>15219</v>
      </c>
      <c r="F1824" s="228" t="s">
        <v>2046</v>
      </c>
      <c r="G1824" s="244">
        <v>513</v>
      </c>
      <c r="H1824" s="228"/>
      <c r="I1824" s="228"/>
      <c r="J1824" s="228"/>
      <c r="K1824" s="244"/>
      <c r="L1824" s="244"/>
      <c r="M1824" s="244"/>
      <c r="N1824" s="244"/>
      <c r="O1824" s="244"/>
      <c r="P1824" s="244"/>
      <c r="Q1824" s="244"/>
      <c r="R1824" s="244"/>
      <c r="S1824" s="244"/>
      <c r="T1824" s="300">
        <v>1991</v>
      </c>
      <c r="U1824" s="244"/>
      <c r="V1824" s="244"/>
      <c r="W1824" s="244"/>
      <c r="X1824" s="244"/>
      <c r="Y1824" s="244"/>
      <c r="Z1824" s="244"/>
      <c r="AA1824" s="244"/>
      <c r="AB1824" s="244"/>
      <c r="AC1824" s="244"/>
      <c r="AD1824" s="244"/>
      <c r="AE1824" s="244"/>
      <c r="AF1824" s="244"/>
      <c r="AG1824" s="244"/>
      <c r="AH1824" s="244"/>
      <c r="AI1824" s="244"/>
      <c r="AJ1824" s="244"/>
      <c r="AK1824" s="244"/>
      <c r="AL1824" s="244"/>
      <c r="AM1824" s="244"/>
      <c r="AN1824" s="244"/>
      <c r="AO1824" s="244"/>
      <c r="AP1824" s="244"/>
      <c r="AQ1824" s="244"/>
      <c r="AR1824" s="244"/>
      <c r="AS1824" s="228"/>
    </row>
    <row r="1825" spans="1:50" ht="24" customHeight="1">
      <c r="B1825" s="1817"/>
      <c r="C1825" s="228" t="s">
        <v>2046</v>
      </c>
      <c r="D1825" s="228" t="s">
        <v>25340</v>
      </c>
      <c r="E1825" s="244" t="s">
        <v>15220</v>
      </c>
      <c r="F1825" s="228" t="s">
        <v>2046</v>
      </c>
      <c r="G1825" s="244">
        <v>360</v>
      </c>
      <c r="H1825" s="228"/>
      <c r="I1825" s="228"/>
      <c r="J1825" s="228"/>
      <c r="K1825" s="244"/>
      <c r="L1825" s="244"/>
      <c r="M1825" s="244"/>
      <c r="N1825" s="244"/>
      <c r="O1825" s="244"/>
      <c r="P1825" s="244"/>
      <c r="Q1825" s="244"/>
      <c r="R1825" s="244"/>
      <c r="S1825" s="244"/>
      <c r="T1825" s="300">
        <v>1989</v>
      </c>
      <c r="U1825" s="244"/>
      <c r="V1825" s="244"/>
      <c r="W1825" s="244"/>
      <c r="X1825" s="244"/>
      <c r="Y1825" s="244"/>
      <c r="Z1825" s="244"/>
      <c r="AA1825" s="244"/>
      <c r="AB1825" s="244"/>
      <c r="AC1825" s="244"/>
      <c r="AD1825" s="244"/>
      <c r="AE1825" s="244"/>
      <c r="AF1825" s="244"/>
      <c r="AG1825" s="244"/>
      <c r="AH1825" s="244"/>
      <c r="AI1825" s="244"/>
      <c r="AJ1825" s="244"/>
      <c r="AK1825" s="244"/>
      <c r="AL1825" s="244"/>
      <c r="AM1825" s="244"/>
      <c r="AN1825" s="244"/>
      <c r="AO1825" s="244"/>
      <c r="AP1825" s="244"/>
      <c r="AQ1825" s="244"/>
      <c r="AR1825" s="244"/>
      <c r="AS1825" s="228"/>
    </row>
    <row r="1826" spans="1:50" ht="24" customHeight="1">
      <c r="B1826" s="1817"/>
      <c r="C1826" s="228" t="s">
        <v>2046</v>
      </c>
      <c r="D1826" s="228" t="s">
        <v>26156</v>
      </c>
      <c r="E1826" s="244" t="s">
        <v>15221</v>
      </c>
      <c r="F1826" s="228" t="s">
        <v>2046</v>
      </c>
      <c r="G1826" s="244">
        <v>447</v>
      </c>
      <c r="H1826" s="228"/>
      <c r="I1826" s="228"/>
      <c r="J1826" s="228"/>
      <c r="K1826" s="244"/>
      <c r="L1826" s="244"/>
      <c r="M1826" s="244"/>
      <c r="N1826" s="244"/>
      <c r="O1826" s="244"/>
      <c r="P1826" s="244"/>
      <c r="Q1826" s="244"/>
      <c r="R1826" s="244"/>
      <c r="S1826" s="244"/>
      <c r="T1826" s="300">
        <v>2012</v>
      </c>
      <c r="U1826" s="244"/>
      <c r="V1826" s="244"/>
      <c r="W1826" s="244"/>
      <c r="X1826" s="244"/>
      <c r="Y1826" s="244"/>
      <c r="Z1826" s="244"/>
      <c r="AA1826" s="244"/>
      <c r="AB1826" s="244"/>
      <c r="AC1826" s="244"/>
      <c r="AD1826" s="244"/>
      <c r="AE1826" s="244"/>
      <c r="AF1826" s="244"/>
      <c r="AG1826" s="244"/>
      <c r="AH1826" s="244"/>
      <c r="AI1826" s="244"/>
      <c r="AJ1826" s="244"/>
      <c r="AK1826" s="244"/>
      <c r="AL1826" s="244"/>
      <c r="AM1826" s="244"/>
      <c r="AN1826" s="244"/>
      <c r="AO1826" s="244"/>
      <c r="AP1826" s="244"/>
      <c r="AQ1826" s="244"/>
      <c r="AR1826" s="244"/>
      <c r="AS1826" s="228"/>
    </row>
    <row r="1827" spans="1:50" ht="24" customHeight="1">
      <c r="B1827" s="1817"/>
      <c r="C1827" s="228" t="s">
        <v>2046</v>
      </c>
      <c r="D1827" s="228" t="s">
        <v>26178</v>
      </c>
      <c r="E1827" s="264" t="s">
        <v>15222</v>
      </c>
      <c r="F1827" s="228" t="s">
        <v>2046</v>
      </c>
      <c r="G1827" s="807">
        <v>359</v>
      </c>
      <c r="H1827" s="228"/>
      <c r="I1827" s="228"/>
      <c r="J1827" s="228"/>
      <c r="K1827" s="244"/>
      <c r="L1827" s="244"/>
      <c r="M1827" s="244"/>
      <c r="N1827" s="244"/>
      <c r="O1827" s="244"/>
      <c r="P1827" s="244"/>
      <c r="Q1827" s="244"/>
      <c r="R1827" s="244"/>
      <c r="S1827" s="244"/>
      <c r="T1827" s="300">
        <v>2000</v>
      </c>
      <c r="U1827" s="244"/>
      <c r="V1827" s="244"/>
      <c r="W1827" s="244"/>
      <c r="X1827" s="244"/>
      <c r="Y1827" s="244"/>
      <c r="Z1827" s="244"/>
      <c r="AA1827" s="244"/>
      <c r="AB1827" s="244"/>
      <c r="AC1827" s="244"/>
      <c r="AD1827" s="244"/>
      <c r="AE1827" s="244"/>
      <c r="AF1827" s="244"/>
      <c r="AG1827" s="244"/>
      <c r="AH1827" s="244"/>
      <c r="AI1827" s="244"/>
      <c r="AJ1827" s="244"/>
      <c r="AK1827" s="244"/>
      <c r="AL1827" s="244"/>
      <c r="AM1827" s="244"/>
      <c r="AN1827" s="244"/>
      <c r="AO1827" s="244"/>
      <c r="AP1827" s="244"/>
      <c r="AQ1827" s="244"/>
      <c r="AR1827" s="244"/>
      <c r="AS1827" s="228"/>
    </row>
    <row r="1828" spans="1:50" ht="24" customHeight="1">
      <c r="B1828" s="1817"/>
      <c r="C1828" s="228" t="s">
        <v>2046</v>
      </c>
      <c r="D1828" s="228" t="s">
        <v>26179</v>
      </c>
      <c r="E1828" s="264" t="s">
        <v>15223</v>
      </c>
      <c r="F1828" s="228" t="s">
        <v>2046</v>
      </c>
      <c r="G1828" s="807">
        <v>364</v>
      </c>
      <c r="H1828" s="228"/>
      <c r="I1828" s="228"/>
      <c r="J1828" s="228"/>
      <c r="K1828" s="244"/>
      <c r="L1828" s="244"/>
      <c r="M1828" s="244"/>
      <c r="N1828" s="244"/>
      <c r="O1828" s="244"/>
      <c r="P1828" s="244"/>
      <c r="Q1828" s="244"/>
      <c r="R1828" s="244"/>
      <c r="S1828" s="244"/>
      <c r="T1828" s="300">
        <v>1997</v>
      </c>
      <c r="U1828" s="244"/>
      <c r="V1828" s="244"/>
      <c r="W1828" s="244"/>
      <c r="X1828" s="244"/>
      <c r="Y1828" s="244"/>
      <c r="Z1828" s="244"/>
      <c r="AA1828" s="244"/>
      <c r="AB1828" s="244"/>
      <c r="AC1828" s="244"/>
      <c r="AD1828" s="244"/>
      <c r="AE1828" s="244"/>
      <c r="AF1828" s="244"/>
      <c r="AG1828" s="244"/>
      <c r="AH1828" s="244"/>
      <c r="AI1828" s="244"/>
      <c r="AJ1828" s="244"/>
      <c r="AK1828" s="244"/>
      <c r="AL1828" s="244"/>
      <c r="AM1828" s="244"/>
      <c r="AN1828" s="244"/>
      <c r="AO1828" s="244"/>
      <c r="AP1828" s="244"/>
      <c r="AQ1828" s="244"/>
      <c r="AR1828" s="244"/>
      <c r="AS1828" s="228"/>
    </row>
    <row r="1829" spans="1:50" ht="24" customHeight="1">
      <c r="B1829" s="1817"/>
      <c r="C1829" s="228" t="s">
        <v>2046</v>
      </c>
      <c r="D1829" s="228" t="s">
        <v>26180</v>
      </c>
      <c r="E1829" s="264" t="s">
        <v>15224</v>
      </c>
      <c r="F1829" s="228" t="s">
        <v>2046</v>
      </c>
      <c r="G1829" s="807">
        <v>370</v>
      </c>
      <c r="H1829" s="228"/>
      <c r="I1829" s="228"/>
      <c r="J1829" s="228"/>
      <c r="K1829" s="244"/>
      <c r="L1829" s="244"/>
      <c r="M1829" s="244"/>
      <c r="N1829" s="244"/>
      <c r="O1829" s="244"/>
      <c r="P1829" s="244"/>
      <c r="Q1829" s="244"/>
      <c r="R1829" s="244"/>
      <c r="S1829" s="244"/>
      <c r="T1829" s="300">
        <v>2012</v>
      </c>
      <c r="U1829" s="244"/>
      <c r="V1829" s="244"/>
      <c r="W1829" s="244"/>
      <c r="X1829" s="244"/>
      <c r="Y1829" s="244"/>
      <c r="Z1829" s="244"/>
      <c r="AA1829" s="244"/>
      <c r="AB1829" s="244"/>
      <c r="AC1829" s="244"/>
      <c r="AD1829" s="244"/>
      <c r="AE1829" s="244"/>
      <c r="AF1829" s="244"/>
      <c r="AG1829" s="244"/>
      <c r="AH1829" s="244"/>
      <c r="AI1829" s="244"/>
      <c r="AJ1829" s="244"/>
      <c r="AK1829" s="244"/>
      <c r="AL1829" s="244"/>
      <c r="AM1829" s="244"/>
      <c r="AN1829" s="244"/>
      <c r="AO1829" s="244"/>
      <c r="AP1829" s="244"/>
      <c r="AQ1829" s="244"/>
      <c r="AR1829" s="244"/>
      <c r="AS1829" s="228"/>
    </row>
    <row r="1830" spans="1:50" ht="24" customHeight="1">
      <c r="B1830" s="1817"/>
      <c r="C1830" s="228" t="s">
        <v>2046</v>
      </c>
      <c r="D1830" s="228" t="s">
        <v>26181</v>
      </c>
      <c r="E1830" s="264" t="s">
        <v>15225</v>
      </c>
      <c r="F1830" s="228" t="s">
        <v>2046</v>
      </c>
      <c r="G1830" s="807">
        <v>380</v>
      </c>
      <c r="H1830" s="228"/>
      <c r="I1830" s="228"/>
      <c r="J1830" s="228"/>
      <c r="K1830" s="244"/>
      <c r="L1830" s="244"/>
      <c r="M1830" s="244"/>
      <c r="N1830" s="244"/>
      <c r="O1830" s="244"/>
      <c r="P1830" s="244"/>
      <c r="Q1830" s="244"/>
      <c r="R1830" s="244"/>
      <c r="S1830" s="244"/>
      <c r="T1830" s="300">
        <v>2012</v>
      </c>
      <c r="U1830" s="244"/>
      <c r="V1830" s="244"/>
      <c r="W1830" s="244"/>
      <c r="X1830" s="244"/>
      <c r="Y1830" s="244"/>
      <c r="Z1830" s="244"/>
      <c r="AA1830" s="244"/>
      <c r="AB1830" s="244"/>
      <c r="AC1830" s="244"/>
      <c r="AD1830" s="244"/>
      <c r="AE1830" s="244"/>
      <c r="AF1830" s="244"/>
      <c r="AG1830" s="244"/>
      <c r="AH1830" s="244"/>
      <c r="AI1830" s="244"/>
      <c r="AJ1830" s="244"/>
      <c r="AK1830" s="244"/>
      <c r="AL1830" s="244"/>
      <c r="AM1830" s="244"/>
      <c r="AN1830" s="244"/>
      <c r="AO1830" s="244"/>
      <c r="AP1830" s="244"/>
      <c r="AQ1830" s="244"/>
      <c r="AR1830" s="244"/>
      <c r="AS1830" s="228"/>
    </row>
    <row r="1831" spans="1:50" ht="24" customHeight="1">
      <c r="B1831" s="1817"/>
      <c r="C1831" s="228" t="s">
        <v>2046</v>
      </c>
      <c r="D1831" s="228" t="s">
        <v>26182</v>
      </c>
      <c r="E1831" s="264" t="s">
        <v>15226</v>
      </c>
      <c r="F1831" s="228" t="s">
        <v>2046</v>
      </c>
      <c r="G1831" s="807">
        <v>340</v>
      </c>
      <c r="H1831" s="228"/>
      <c r="I1831" s="228"/>
      <c r="J1831" s="228"/>
      <c r="K1831" s="244"/>
      <c r="L1831" s="244"/>
      <c r="M1831" s="244"/>
      <c r="N1831" s="244"/>
      <c r="O1831" s="244"/>
      <c r="P1831" s="244"/>
      <c r="Q1831" s="244"/>
      <c r="R1831" s="244"/>
      <c r="S1831" s="244"/>
      <c r="T1831" s="300">
        <v>1998</v>
      </c>
      <c r="U1831" s="244"/>
      <c r="V1831" s="244"/>
      <c r="W1831" s="244"/>
      <c r="X1831" s="244"/>
      <c r="Y1831" s="244"/>
      <c r="Z1831" s="244"/>
      <c r="AA1831" s="244"/>
      <c r="AB1831" s="244"/>
      <c r="AC1831" s="244"/>
      <c r="AD1831" s="244"/>
      <c r="AE1831" s="244"/>
      <c r="AF1831" s="244"/>
      <c r="AG1831" s="244"/>
      <c r="AH1831" s="244"/>
      <c r="AI1831" s="244"/>
      <c r="AJ1831" s="244"/>
      <c r="AK1831" s="244"/>
      <c r="AL1831" s="244"/>
      <c r="AM1831" s="244"/>
      <c r="AN1831" s="244"/>
      <c r="AO1831" s="244"/>
      <c r="AP1831" s="244"/>
      <c r="AQ1831" s="244"/>
      <c r="AR1831" s="244"/>
      <c r="AS1831" s="228"/>
    </row>
    <row r="1832" spans="1:50" ht="24" customHeight="1">
      <c r="A1832" s="115"/>
      <c r="B1832" s="1817"/>
      <c r="C1832" s="228" t="s">
        <v>2046</v>
      </c>
      <c r="D1832" s="228" t="s">
        <v>26183</v>
      </c>
      <c r="E1832" s="264" t="s">
        <v>18495</v>
      </c>
      <c r="F1832" s="228" t="s">
        <v>2046</v>
      </c>
      <c r="G1832" s="807">
        <v>400</v>
      </c>
      <c r="H1832" s="228"/>
      <c r="I1832" s="228"/>
      <c r="J1832" s="228"/>
      <c r="K1832" s="244"/>
      <c r="L1832" s="244"/>
      <c r="M1832" s="244"/>
      <c r="N1832" s="244"/>
      <c r="O1832" s="244"/>
      <c r="P1832" s="244"/>
      <c r="Q1832" s="244"/>
      <c r="R1832" s="244"/>
      <c r="S1832" s="244"/>
      <c r="T1832" s="300">
        <v>1982</v>
      </c>
      <c r="U1832" s="244"/>
      <c r="V1832" s="244"/>
      <c r="W1832" s="244"/>
      <c r="X1832" s="244"/>
      <c r="Y1832" s="244"/>
      <c r="Z1832" s="244"/>
      <c r="AA1832" s="244"/>
      <c r="AB1832" s="244"/>
      <c r="AC1832" s="244"/>
      <c r="AD1832" s="244"/>
      <c r="AE1832" s="244"/>
      <c r="AF1832" s="244"/>
      <c r="AG1832" s="244"/>
      <c r="AH1832" s="244"/>
      <c r="AI1832" s="244"/>
      <c r="AJ1832" s="244"/>
      <c r="AK1832" s="244"/>
      <c r="AL1832" s="244"/>
      <c r="AM1832" s="244"/>
      <c r="AN1832" s="244"/>
      <c r="AO1832" s="244"/>
      <c r="AP1832" s="244"/>
      <c r="AQ1832" s="244"/>
      <c r="AR1832" s="244"/>
      <c r="AS1832" s="228"/>
      <c r="AT1832" s="115"/>
      <c r="AU1832" s="115"/>
      <c r="AV1832" s="115"/>
      <c r="AW1832" s="115"/>
      <c r="AX1832" s="115"/>
    </row>
    <row r="1833" spans="1:50" ht="24" customHeight="1">
      <c r="A1833" s="115"/>
      <c r="B1833" s="1817"/>
      <c r="C1833" s="228" t="s">
        <v>2046</v>
      </c>
      <c r="D1833" s="228" t="s">
        <v>26184</v>
      </c>
      <c r="E1833" s="264" t="s">
        <v>15227</v>
      </c>
      <c r="F1833" s="228" t="s">
        <v>2046</v>
      </c>
      <c r="G1833" s="807">
        <v>374</v>
      </c>
      <c r="H1833" s="228"/>
      <c r="I1833" s="228"/>
      <c r="J1833" s="228"/>
      <c r="K1833" s="244"/>
      <c r="L1833" s="244"/>
      <c r="M1833" s="244"/>
      <c r="N1833" s="244"/>
      <c r="O1833" s="244"/>
      <c r="P1833" s="244"/>
      <c r="Q1833" s="244"/>
      <c r="R1833" s="244"/>
      <c r="S1833" s="244"/>
      <c r="T1833" s="300">
        <v>2014</v>
      </c>
      <c r="U1833" s="244"/>
      <c r="V1833" s="244"/>
      <c r="W1833" s="244"/>
      <c r="X1833" s="244"/>
      <c r="Y1833" s="244"/>
      <c r="Z1833" s="244"/>
      <c r="AA1833" s="244"/>
      <c r="AB1833" s="244"/>
      <c r="AC1833" s="244"/>
      <c r="AD1833" s="244"/>
      <c r="AE1833" s="244"/>
      <c r="AF1833" s="244"/>
      <c r="AG1833" s="244"/>
      <c r="AH1833" s="244"/>
      <c r="AI1833" s="244"/>
      <c r="AJ1833" s="244"/>
      <c r="AK1833" s="244"/>
      <c r="AL1833" s="244"/>
      <c r="AM1833" s="244"/>
      <c r="AN1833" s="244"/>
      <c r="AO1833" s="244"/>
      <c r="AP1833" s="244"/>
      <c r="AQ1833" s="244"/>
      <c r="AR1833" s="244"/>
      <c r="AS1833" s="228"/>
      <c r="AT1833" s="115"/>
      <c r="AU1833" s="115"/>
      <c r="AV1833" s="115"/>
      <c r="AW1833" s="115"/>
      <c r="AX1833" s="115"/>
    </row>
    <row r="1834" spans="1:50" ht="24" customHeight="1">
      <c r="A1834" s="115"/>
      <c r="B1834" s="1817"/>
      <c r="C1834" s="228" t="s">
        <v>2046</v>
      </c>
      <c r="D1834" s="228" t="s">
        <v>26185</v>
      </c>
      <c r="E1834" s="264" t="s">
        <v>18496</v>
      </c>
      <c r="F1834" s="228" t="s">
        <v>2046</v>
      </c>
      <c r="G1834" s="837">
        <v>3329</v>
      </c>
      <c r="H1834" s="228"/>
      <c r="I1834" s="228"/>
      <c r="J1834" s="228"/>
      <c r="K1834" s="244"/>
      <c r="L1834" s="244"/>
      <c r="M1834" s="244"/>
      <c r="N1834" s="244"/>
      <c r="O1834" s="244"/>
      <c r="P1834" s="244"/>
      <c r="Q1834" s="244"/>
      <c r="R1834" s="244"/>
      <c r="S1834" s="244"/>
      <c r="T1834" s="300">
        <v>2003</v>
      </c>
      <c r="U1834" s="244"/>
      <c r="V1834" s="244"/>
      <c r="W1834" s="244"/>
      <c r="X1834" s="244"/>
      <c r="Y1834" s="244"/>
      <c r="Z1834" s="244"/>
      <c r="AA1834" s="244"/>
      <c r="AB1834" s="244"/>
      <c r="AC1834" s="244"/>
      <c r="AD1834" s="244"/>
      <c r="AE1834" s="244"/>
      <c r="AF1834" s="244"/>
      <c r="AG1834" s="244"/>
      <c r="AH1834" s="244"/>
      <c r="AI1834" s="244"/>
      <c r="AJ1834" s="244"/>
      <c r="AK1834" s="244"/>
      <c r="AL1834" s="244"/>
      <c r="AM1834" s="244"/>
      <c r="AN1834" s="244"/>
      <c r="AO1834" s="244"/>
      <c r="AP1834" s="244"/>
      <c r="AQ1834" s="244"/>
      <c r="AR1834" s="244"/>
      <c r="AS1834" s="228"/>
      <c r="AT1834" s="115"/>
      <c r="AU1834" s="115"/>
      <c r="AV1834" s="115"/>
      <c r="AW1834" s="115"/>
      <c r="AX1834" s="115"/>
    </row>
    <row r="1835" spans="1:50" ht="24" customHeight="1">
      <c r="A1835" s="115"/>
      <c r="B1835" s="1817"/>
      <c r="C1835" s="228" t="s">
        <v>2046</v>
      </c>
      <c r="D1835" s="228" t="s">
        <v>25453</v>
      </c>
      <c r="E1835" s="264" t="s">
        <v>15228</v>
      </c>
      <c r="F1835" s="228" t="s">
        <v>2046</v>
      </c>
      <c r="G1835" s="837">
        <v>560</v>
      </c>
      <c r="H1835" s="228"/>
      <c r="I1835" s="228"/>
      <c r="J1835" s="228"/>
      <c r="K1835" s="244"/>
      <c r="L1835" s="244"/>
      <c r="M1835" s="244"/>
      <c r="N1835" s="244"/>
      <c r="O1835" s="244"/>
      <c r="P1835" s="244"/>
      <c r="Q1835" s="244"/>
      <c r="R1835" s="244"/>
      <c r="S1835" s="244"/>
      <c r="T1835" s="300">
        <v>1998</v>
      </c>
      <c r="U1835" s="244"/>
      <c r="V1835" s="244"/>
      <c r="W1835" s="244"/>
      <c r="X1835" s="244"/>
      <c r="Y1835" s="244"/>
      <c r="Z1835" s="244"/>
      <c r="AA1835" s="244"/>
      <c r="AB1835" s="244"/>
      <c r="AC1835" s="244"/>
      <c r="AD1835" s="244"/>
      <c r="AE1835" s="244"/>
      <c r="AF1835" s="244"/>
      <c r="AG1835" s="244"/>
      <c r="AH1835" s="244"/>
      <c r="AI1835" s="244"/>
      <c r="AJ1835" s="244"/>
      <c r="AK1835" s="244"/>
      <c r="AL1835" s="244"/>
      <c r="AM1835" s="244"/>
      <c r="AN1835" s="244"/>
      <c r="AO1835" s="244"/>
      <c r="AP1835" s="244"/>
      <c r="AQ1835" s="244"/>
      <c r="AR1835" s="244"/>
      <c r="AS1835" s="228"/>
      <c r="AT1835" s="115"/>
      <c r="AU1835" s="115"/>
      <c r="AV1835" s="115"/>
      <c r="AW1835" s="115"/>
      <c r="AX1835" s="115"/>
    </row>
    <row r="1836" spans="1:50" ht="24" customHeight="1">
      <c r="A1836" s="115"/>
      <c r="B1836" s="1817"/>
      <c r="C1836" s="228" t="s">
        <v>2046</v>
      </c>
      <c r="D1836" s="228" t="s">
        <v>26186</v>
      </c>
      <c r="E1836" s="264" t="s">
        <v>15229</v>
      </c>
      <c r="F1836" s="228" t="s">
        <v>2046</v>
      </c>
      <c r="G1836" s="837">
        <v>910</v>
      </c>
      <c r="H1836" s="228"/>
      <c r="I1836" s="228"/>
      <c r="J1836" s="228"/>
      <c r="K1836" s="244"/>
      <c r="L1836" s="244"/>
      <c r="M1836" s="244"/>
      <c r="N1836" s="244"/>
      <c r="O1836" s="244"/>
      <c r="P1836" s="244"/>
      <c r="Q1836" s="244"/>
      <c r="R1836" s="244"/>
      <c r="S1836" s="244"/>
      <c r="T1836" s="300">
        <v>2003</v>
      </c>
      <c r="U1836" s="244"/>
      <c r="V1836" s="244"/>
      <c r="W1836" s="244"/>
      <c r="X1836" s="244"/>
      <c r="Y1836" s="244"/>
      <c r="Z1836" s="244"/>
      <c r="AA1836" s="244"/>
      <c r="AB1836" s="244"/>
      <c r="AC1836" s="244"/>
      <c r="AD1836" s="244"/>
      <c r="AE1836" s="244"/>
      <c r="AF1836" s="244"/>
      <c r="AG1836" s="244"/>
      <c r="AH1836" s="244"/>
      <c r="AI1836" s="244"/>
      <c r="AJ1836" s="244"/>
      <c r="AK1836" s="244"/>
      <c r="AL1836" s="244"/>
      <c r="AM1836" s="244"/>
      <c r="AN1836" s="244"/>
      <c r="AO1836" s="244"/>
      <c r="AP1836" s="244"/>
      <c r="AQ1836" s="244"/>
      <c r="AR1836" s="244"/>
      <c r="AS1836" s="228"/>
      <c r="AT1836" s="115"/>
      <c r="AU1836" s="115"/>
      <c r="AV1836" s="115"/>
      <c r="AW1836" s="115"/>
      <c r="AX1836" s="115"/>
    </row>
    <row r="1837" spans="1:50" ht="24" customHeight="1">
      <c r="A1837" s="115"/>
      <c r="B1837" s="1817"/>
      <c r="C1837" s="228" t="s">
        <v>2046</v>
      </c>
      <c r="D1837" s="228" t="s">
        <v>26187</v>
      </c>
      <c r="E1837" s="264" t="s">
        <v>18497</v>
      </c>
      <c r="F1837" s="228" t="s">
        <v>2046</v>
      </c>
      <c r="G1837" s="837">
        <v>1316</v>
      </c>
      <c r="H1837" s="228"/>
      <c r="I1837" s="228"/>
      <c r="J1837" s="228"/>
      <c r="K1837" s="244"/>
      <c r="L1837" s="244"/>
      <c r="M1837" s="244"/>
      <c r="N1837" s="244"/>
      <c r="O1837" s="244"/>
      <c r="P1837" s="244"/>
      <c r="Q1837" s="244"/>
      <c r="R1837" s="244"/>
      <c r="S1837" s="244"/>
      <c r="T1837" s="300">
        <v>2002</v>
      </c>
      <c r="U1837" s="244"/>
      <c r="V1837" s="244"/>
      <c r="W1837" s="244"/>
      <c r="X1837" s="244"/>
      <c r="Y1837" s="244"/>
      <c r="Z1837" s="244"/>
      <c r="AA1837" s="244"/>
      <c r="AB1837" s="244"/>
      <c r="AC1837" s="244"/>
      <c r="AD1837" s="244"/>
      <c r="AE1837" s="244"/>
      <c r="AF1837" s="244"/>
      <c r="AG1837" s="244"/>
      <c r="AH1837" s="244"/>
      <c r="AI1837" s="244"/>
      <c r="AJ1837" s="244"/>
      <c r="AK1837" s="244"/>
      <c r="AL1837" s="244"/>
      <c r="AM1837" s="244"/>
      <c r="AN1837" s="244"/>
      <c r="AO1837" s="244"/>
      <c r="AP1837" s="244"/>
      <c r="AQ1837" s="244"/>
      <c r="AR1837" s="244"/>
      <c r="AS1837" s="228"/>
      <c r="AT1837" s="115"/>
      <c r="AU1837" s="115"/>
      <c r="AV1837" s="115"/>
      <c r="AW1837" s="115"/>
      <c r="AX1837" s="115"/>
    </row>
    <row r="1838" spans="1:50" ht="24" customHeight="1">
      <c r="A1838" s="115"/>
      <c r="B1838" s="1817"/>
      <c r="C1838" s="228" t="s">
        <v>2046</v>
      </c>
      <c r="D1838" s="228" t="s">
        <v>26188</v>
      </c>
      <c r="E1838" s="264" t="s">
        <v>15230</v>
      </c>
      <c r="F1838" s="228" t="s">
        <v>2046</v>
      </c>
      <c r="G1838" s="837">
        <v>577</v>
      </c>
      <c r="H1838" s="228"/>
      <c r="I1838" s="228"/>
      <c r="J1838" s="228"/>
      <c r="K1838" s="244"/>
      <c r="L1838" s="244"/>
      <c r="M1838" s="244"/>
      <c r="N1838" s="244"/>
      <c r="O1838" s="244"/>
      <c r="P1838" s="244"/>
      <c r="Q1838" s="244"/>
      <c r="R1838" s="244"/>
      <c r="S1838" s="244"/>
      <c r="T1838" s="300">
        <v>1993</v>
      </c>
      <c r="U1838" s="244"/>
      <c r="V1838" s="244"/>
      <c r="W1838" s="244"/>
      <c r="X1838" s="244"/>
      <c r="Y1838" s="244"/>
      <c r="Z1838" s="244"/>
      <c r="AA1838" s="244"/>
      <c r="AB1838" s="244"/>
      <c r="AC1838" s="244"/>
      <c r="AD1838" s="244"/>
      <c r="AE1838" s="244"/>
      <c r="AF1838" s="244"/>
      <c r="AG1838" s="244"/>
      <c r="AH1838" s="244"/>
      <c r="AI1838" s="244"/>
      <c r="AJ1838" s="244"/>
      <c r="AK1838" s="244"/>
      <c r="AL1838" s="244"/>
      <c r="AM1838" s="244"/>
      <c r="AN1838" s="244"/>
      <c r="AO1838" s="244"/>
      <c r="AP1838" s="244"/>
      <c r="AQ1838" s="244"/>
      <c r="AR1838" s="244"/>
      <c r="AS1838" s="228"/>
      <c r="AT1838" s="115"/>
      <c r="AU1838" s="115"/>
      <c r="AV1838" s="115"/>
      <c r="AW1838" s="115"/>
      <c r="AX1838" s="115"/>
    </row>
    <row r="1839" spans="1:50" ht="24" customHeight="1">
      <c r="A1839" s="115"/>
      <c r="B1839" s="1817"/>
      <c r="C1839" s="228" t="s">
        <v>2046</v>
      </c>
      <c r="D1839" s="228" t="s">
        <v>26189</v>
      </c>
      <c r="E1839" s="264" t="s">
        <v>15231</v>
      </c>
      <c r="F1839" s="228" t="s">
        <v>2046</v>
      </c>
      <c r="G1839" s="837">
        <v>580</v>
      </c>
      <c r="H1839" s="228"/>
      <c r="I1839" s="228"/>
      <c r="J1839" s="228"/>
      <c r="K1839" s="244"/>
      <c r="L1839" s="244"/>
      <c r="M1839" s="244"/>
      <c r="N1839" s="244"/>
      <c r="O1839" s="244"/>
      <c r="P1839" s="244"/>
      <c r="Q1839" s="244"/>
      <c r="R1839" s="244"/>
      <c r="S1839" s="244"/>
      <c r="T1839" s="300">
        <v>2008</v>
      </c>
      <c r="U1839" s="244"/>
      <c r="V1839" s="244"/>
      <c r="W1839" s="244"/>
      <c r="X1839" s="244"/>
      <c r="Y1839" s="244"/>
      <c r="Z1839" s="244"/>
      <c r="AA1839" s="244"/>
      <c r="AB1839" s="244"/>
      <c r="AC1839" s="244"/>
      <c r="AD1839" s="244"/>
      <c r="AE1839" s="244"/>
      <c r="AF1839" s="244"/>
      <c r="AG1839" s="244"/>
      <c r="AH1839" s="244"/>
      <c r="AI1839" s="244"/>
      <c r="AJ1839" s="244"/>
      <c r="AK1839" s="244"/>
      <c r="AL1839" s="244"/>
      <c r="AM1839" s="244"/>
      <c r="AN1839" s="244"/>
      <c r="AO1839" s="244"/>
      <c r="AP1839" s="244"/>
      <c r="AQ1839" s="244"/>
      <c r="AR1839" s="244"/>
      <c r="AS1839" s="228"/>
      <c r="AT1839" s="115"/>
      <c r="AU1839" s="115"/>
      <c r="AV1839" s="115"/>
      <c r="AW1839" s="115"/>
      <c r="AX1839" s="115"/>
    </row>
    <row r="1840" spans="1:50" ht="24" customHeight="1">
      <c r="A1840" s="115"/>
      <c r="B1840" s="1817"/>
      <c r="C1840" s="228" t="s">
        <v>2046</v>
      </c>
      <c r="D1840" s="228" t="s">
        <v>26190</v>
      </c>
      <c r="E1840" s="264" t="s">
        <v>15232</v>
      </c>
      <c r="F1840" s="228" t="s">
        <v>2046</v>
      </c>
      <c r="G1840" s="837">
        <v>149</v>
      </c>
      <c r="H1840" s="228"/>
      <c r="I1840" s="228"/>
      <c r="J1840" s="228"/>
      <c r="K1840" s="244"/>
      <c r="L1840" s="244"/>
      <c r="M1840" s="244"/>
      <c r="N1840" s="244"/>
      <c r="O1840" s="244"/>
      <c r="P1840" s="244"/>
      <c r="Q1840" s="244"/>
      <c r="R1840" s="244"/>
      <c r="S1840" s="244"/>
      <c r="T1840" s="300">
        <v>2000</v>
      </c>
      <c r="U1840" s="244"/>
      <c r="V1840" s="244"/>
      <c r="W1840" s="244"/>
      <c r="X1840" s="244"/>
      <c r="Y1840" s="244"/>
      <c r="Z1840" s="244"/>
      <c r="AA1840" s="244"/>
      <c r="AB1840" s="244"/>
      <c r="AC1840" s="244"/>
      <c r="AD1840" s="244"/>
      <c r="AE1840" s="244"/>
      <c r="AF1840" s="244"/>
      <c r="AG1840" s="244"/>
      <c r="AH1840" s="244"/>
      <c r="AI1840" s="244"/>
      <c r="AJ1840" s="244"/>
      <c r="AK1840" s="244"/>
      <c r="AL1840" s="244"/>
      <c r="AM1840" s="244"/>
      <c r="AN1840" s="244"/>
      <c r="AO1840" s="244"/>
      <c r="AP1840" s="244"/>
      <c r="AQ1840" s="244"/>
      <c r="AR1840" s="244"/>
      <c r="AS1840" s="228"/>
      <c r="AT1840" s="115"/>
      <c r="AU1840" s="115"/>
      <c r="AV1840" s="115"/>
      <c r="AW1840" s="115"/>
      <c r="AX1840" s="115"/>
    </row>
    <row r="1841" spans="1:50" ht="24" customHeight="1">
      <c r="A1841" s="115"/>
      <c r="B1841" s="1817"/>
      <c r="C1841" s="228" t="s">
        <v>2046</v>
      </c>
      <c r="D1841" s="228" t="s">
        <v>26191</v>
      </c>
      <c r="E1841" s="264" t="s">
        <v>15233</v>
      </c>
      <c r="F1841" s="228" t="s">
        <v>2046</v>
      </c>
      <c r="G1841" s="837">
        <v>4800</v>
      </c>
      <c r="H1841" s="228"/>
      <c r="I1841" s="228"/>
      <c r="J1841" s="228"/>
      <c r="K1841" s="244"/>
      <c r="L1841" s="244"/>
      <c r="M1841" s="244"/>
      <c r="N1841" s="244"/>
      <c r="O1841" s="244"/>
      <c r="P1841" s="244"/>
      <c r="Q1841" s="244"/>
      <c r="R1841" s="244"/>
      <c r="S1841" s="244"/>
      <c r="T1841" s="300">
        <v>2009</v>
      </c>
      <c r="U1841" s="244"/>
      <c r="V1841" s="244"/>
      <c r="W1841" s="244"/>
      <c r="X1841" s="244"/>
      <c r="Y1841" s="244"/>
      <c r="Z1841" s="244"/>
      <c r="AA1841" s="244"/>
      <c r="AB1841" s="244"/>
      <c r="AC1841" s="244"/>
      <c r="AD1841" s="244"/>
      <c r="AE1841" s="244"/>
      <c r="AF1841" s="244"/>
      <c r="AG1841" s="244"/>
      <c r="AH1841" s="244"/>
      <c r="AI1841" s="244"/>
      <c r="AJ1841" s="244"/>
      <c r="AK1841" s="244"/>
      <c r="AL1841" s="244"/>
      <c r="AM1841" s="244"/>
      <c r="AN1841" s="244"/>
      <c r="AO1841" s="244"/>
      <c r="AP1841" s="244"/>
      <c r="AQ1841" s="244"/>
      <c r="AR1841" s="244"/>
      <c r="AS1841" s="228"/>
      <c r="AT1841" s="115"/>
      <c r="AU1841" s="115"/>
      <c r="AV1841" s="115"/>
      <c r="AW1841" s="115"/>
      <c r="AX1841" s="115"/>
    </row>
    <row r="1842" spans="1:50" ht="24" customHeight="1">
      <c r="A1842" s="115"/>
      <c r="B1842" s="1817"/>
      <c r="C1842" s="228" t="s">
        <v>2046</v>
      </c>
      <c r="D1842" s="228" t="s">
        <v>26192</v>
      </c>
      <c r="E1842" s="264" t="s">
        <v>15234</v>
      </c>
      <c r="F1842" s="228" t="s">
        <v>2046</v>
      </c>
      <c r="G1842" s="837">
        <v>795</v>
      </c>
      <c r="H1842" s="228"/>
      <c r="I1842" s="228"/>
      <c r="J1842" s="228"/>
      <c r="K1842" s="244"/>
      <c r="L1842" s="244"/>
      <c r="M1842" s="244"/>
      <c r="N1842" s="244"/>
      <c r="O1842" s="244"/>
      <c r="P1842" s="244"/>
      <c r="Q1842" s="244"/>
      <c r="R1842" s="244"/>
      <c r="S1842" s="244"/>
      <c r="T1842" s="300">
        <v>2006</v>
      </c>
      <c r="U1842" s="244"/>
      <c r="V1842" s="244"/>
      <c r="W1842" s="244"/>
      <c r="X1842" s="244"/>
      <c r="Y1842" s="244"/>
      <c r="Z1842" s="244"/>
      <c r="AA1842" s="244"/>
      <c r="AB1842" s="244"/>
      <c r="AC1842" s="244"/>
      <c r="AD1842" s="244"/>
      <c r="AE1842" s="244"/>
      <c r="AF1842" s="244"/>
      <c r="AG1842" s="244"/>
      <c r="AH1842" s="244"/>
      <c r="AI1842" s="244"/>
      <c r="AJ1842" s="244"/>
      <c r="AK1842" s="244"/>
      <c r="AL1842" s="244"/>
      <c r="AM1842" s="244"/>
      <c r="AN1842" s="244"/>
      <c r="AO1842" s="244"/>
      <c r="AP1842" s="244"/>
      <c r="AQ1842" s="244"/>
      <c r="AR1842" s="244"/>
      <c r="AS1842" s="228"/>
      <c r="AT1842" s="115"/>
      <c r="AU1842" s="115"/>
      <c r="AV1842" s="115"/>
      <c r="AW1842" s="115"/>
      <c r="AX1842" s="115"/>
    </row>
    <row r="1843" spans="1:50" ht="24" customHeight="1">
      <c r="A1843" s="115"/>
      <c r="B1843" s="1817"/>
      <c r="C1843" s="228" t="s">
        <v>2046</v>
      </c>
      <c r="D1843" s="228" t="s">
        <v>26193</v>
      </c>
      <c r="E1843" s="264" t="s">
        <v>15235</v>
      </c>
      <c r="F1843" s="228" t="s">
        <v>2046</v>
      </c>
      <c r="G1843" s="837">
        <v>1023</v>
      </c>
      <c r="H1843" s="228"/>
      <c r="I1843" s="228"/>
      <c r="J1843" s="228"/>
      <c r="K1843" s="244"/>
      <c r="L1843" s="244"/>
      <c r="M1843" s="244"/>
      <c r="N1843" s="244"/>
      <c r="O1843" s="244"/>
      <c r="P1843" s="244"/>
      <c r="Q1843" s="244"/>
      <c r="R1843" s="244"/>
      <c r="S1843" s="244"/>
      <c r="T1843" s="300">
        <v>2006</v>
      </c>
      <c r="U1843" s="244"/>
      <c r="V1843" s="244"/>
      <c r="W1843" s="244"/>
      <c r="X1843" s="244"/>
      <c r="Y1843" s="244"/>
      <c r="Z1843" s="244"/>
      <c r="AA1843" s="244"/>
      <c r="AB1843" s="244"/>
      <c r="AC1843" s="244"/>
      <c r="AD1843" s="244"/>
      <c r="AE1843" s="244"/>
      <c r="AF1843" s="244"/>
      <c r="AG1843" s="244"/>
      <c r="AH1843" s="244"/>
      <c r="AI1843" s="244"/>
      <c r="AJ1843" s="244"/>
      <c r="AK1843" s="244"/>
      <c r="AL1843" s="244"/>
      <c r="AM1843" s="244"/>
      <c r="AN1843" s="244"/>
      <c r="AO1843" s="244"/>
      <c r="AP1843" s="244"/>
      <c r="AQ1843" s="244"/>
      <c r="AR1843" s="244"/>
      <c r="AS1843" s="228"/>
      <c r="AT1843" s="115"/>
      <c r="AU1843" s="115"/>
      <c r="AV1843" s="115"/>
      <c r="AW1843" s="115"/>
      <c r="AX1843" s="115"/>
    </row>
    <row r="1844" spans="1:50" ht="24" customHeight="1">
      <c r="A1844" s="115"/>
      <c r="B1844" s="1817"/>
      <c r="C1844" s="228" t="s">
        <v>2046</v>
      </c>
      <c r="D1844" s="228" t="s">
        <v>26194</v>
      </c>
      <c r="E1844" s="264" t="s">
        <v>15236</v>
      </c>
      <c r="F1844" s="228" t="s">
        <v>2046</v>
      </c>
      <c r="G1844" s="837">
        <v>374</v>
      </c>
      <c r="H1844" s="228"/>
      <c r="I1844" s="228"/>
      <c r="J1844" s="228"/>
      <c r="K1844" s="244"/>
      <c r="L1844" s="244"/>
      <c r="M1844" s="244"/>
      <c r="N1844" s="244"/>
      <c r="O1844" s="244"/>
      <c r="P1844" s="244"/>
      <c r="Q1844" s="244"/>
      <c r="R1844" s="244"/>
      <c r="S1844" s="244"/>
      <c r="T1844" s="300">
        <v>2011</v>
      </c>
      <c r="U1844" s="244"/>
      <c r="V1844" s="244"/>
      <c r="W1844" s="244"/>
      <c r="X1844" s="244"/>
      <c r="Y1844" s="244"/>
      <c r="Z1844" s="244"/>
      <c r="AA1844" s="244"/>
      <c r="AB1844" s="244"/>
      <c r="AC1844" s="244"/>
      <c r="AD1844" s="244"/>
      <c r="AE1844" s="244"/>
      <c r="AF1844" s="244"/>
      <c r="AG1844" s="244"/>
      <c r="AH1844" s="244"/>
      <c r="AI1844" s="244"/>
      <c r="AJ1844" s="244"/>
      <c r="AK1844" s="244"/>
      <c r="AL1844" s="244"/>
      <c r="AM1844" s="244"/>
      <c r="AN1844" s="244"/>
      <c r="AO1844" s="244"/>
      <c r="AP1844" s="244"/>
      <c r="AQ1844" s="244"/>
      <c r="AR1844" s="244"/>
      <c r="AS1844" s="228"/>
      <c r="AT1844" s="115"/>
      <c r="AU1844" s="115"/>
      <c r="AV1844" s="115"/>
      <c r="AW1844" s="115"/>
      <c r="AX1844" s="115"/>
    </row>
    <row r="1845" spans="1:50" ht="24" customHeight="1">
      <c r="A1845" s="115"/>
      <c r="B1845" s="1817"/>
      <c r="C1845" s="228" t="s">
        <v>2046</v>
      </c>
      <c r="D1845" s="228" t="s">
        <v>26195</v>
      </c>
      <c r="E1845" s="244" t="s">
        <v>15237</v>
      </c>
      <c r="F1845" s="228" t="s">
        <v>2046</v>
      </c>
      <c r="G1845" s="244">
        <v>336</v>
      </c>
      <c r="H1845" s="228"/>
      <c r="I1845" s="228"/>
      <c r="J1845" s="228"/>
      <c r="K1845" s="244"/>
      <c r="L1845" s="244"/>
      <c r="M1845" s="244"/>
      <c r="N1845" s="244"/>
      <c r="O1845" s="244"/>
      <c r="P1845" s="244"/>
      <c r="Q1845" s="244"/>
      <c r="R1845" s="244"/>
      <c r="S1845" s="244"/>
      <c r="T1845" s="300">
        <v>1997</v>
      </c>
      <c r="U1845" s="244"/>
      <c r="V1845" s="244"/>
      <c r="W1845" s="244"/>
      <c r="X1845" s="244"/>
      <c r="Y1845" s="244"/>
      <c r="Z1845" s="244"/>
      <c r="AA1845" s="244"/>
      <c r="AB1845" s="244"/>
      <c r="AC1845" s="244"/>
      <c r="AD1845" s="244"/>
      <c r="AE1845" s="244"/>
      <c r="AF1845" s="244"/>
      <c r="AG1845" s="244"/>
      <c r="AH1845" s="244"/>
      <c r="AI1845" s="244"/>
      <c r="AJ1845" s="244"/>
      <c r="AK1845" s="244"/>
      <c r="AL1845" s="244"/>
      <c r="AM1845" s="244"/>
      <c r="AN1845" s="244"/>
      <c r="AO1845" s="244"/>
      <c r="AP1845" s="244"/>
      <c r="AQ1845" s="244"/>
      <c r="AR1845" s="244"/>
      <c r="AS1845" s="228"/>
      <c r="AT1845" s="115"/>
      <c r="AU1845" s="115"/>
      <c r="AV1845" s="115"/>
      <c r="AW1845" s="115"/>
      <c r="AX1845" s="115"/>
    </row>
    <row r="1846" spans="1:50" ht="24" customHeight="1">
      <c r="A1846" s="115"/>
      <c r="B1846" s="1817"/>
      <c r="C1846" s="228" t="s">
        <v>2046</v>
      </c>
      <c r="D1846" s="228" t="s">
        <v>26196</v>
      </c>
      <c r="E1846" s="244" t="s">
        <v>15238</v>
      </c>
      <c r="F1846" s="228" t="s">
        <v>2046</v>
      </c>
      <c r="G1846" s="244">
        <v>651</v>
      </c>
      <c r="H1846" s="228"/>
      <c r="I1846" s="228"/>
      <c r="J1846" s="228"/>
      <c r="K1846" s="244"/>
      <c r="L1846" s="244"/>
      <c r="M1846" s="244"/>
      <c r="N1846" s="244"/>
      <c r="O1846" s="244"/>
      <c r="P1846" s="244"/>
      <c r="Q1846" s="244"/>
      <c r="R1846" s="244"/>
      <c r="S1846" s="244"/>
      <c r="T1846" s="300">
        <v>1990</v>
      </c>
      <c r="U1846" s="244"/>
      <c r="V1846" s="244"/>
      <c r="W1846" s="244"/>
      <c r="X1846" s="244"/>
      <c r="Y1846" s="244"/>
      <c r="Z1846" s="244"/>
      <c r="AA1846" s="244"/>
      <c r="AB1846" s="244"/>
      <c r="AC1846" s="244"/>
      <c r="AD1846" s="244"/>
      <c r="AE1846" s="244"/>
      <c r="AF1846" s="244"/>
      <c r="AG1846" s="244"/>
      <c r="AH1846" s="244"/>
      <c r="AI1846" s="244"/>
      <c r="AJ1846" s="244"/>
      <c r="AK1846" s="244"/>
      <c r="AL1846" s="244"/>
      <c r="AM1846" s="244"/>
      <c r="AN1846" s="244"/>
      <c r="AO1846" s="244"/>
      <c r="AP1846" s="244"/>
      <c r="AQ1846" s="244"/>
      <c r="AR1846" s="244"/>
      <c r="AS1846" s="228"/>
      <c r="AT1846" s="115"/>
      <c r="AU1846" s="115"/>
      <c r="AV1846" s="115"/>
      <c r="AW1846" s="115"/>
      <c r="AX1846" s="115"/>
    </row>
    <row r="1847" spans="1:50" ht="24" customHeight="1">
      <c r="A1847" s="115"/>
      <c r="B1847" s="1817"/>
      <c r="C1847" s="228" t="s">
        <v>2046</v>
      </c>
      <c r="D1847" s="228" t="s">
        <v>26197</v>
      </c>
      <c r="E1847" s="244" t="s">
        <v>15239</v>
      </c>
      <c r="F1847" s="228" t="s">
        <v>2046</v>
      </c>
      <c r="G1847" s="244">
        <v>656</v>
      </c>
      <c r="H1847" s="228"/>
      <c r="I1847" s="228"/>
      <c r="J1847" s="228"/>
      <c r="K1847" s="244"/>
      <c r="L1847" s="244"/>
      <c r="M1847" s="244"/>
      <c r="N1847" s="244"/>
      <c r="O1847" s="244"/>
      <c r="P1847" s="244"/>
      <c r="Q1847" s="244"/>
      <c r="R1847" s="244"/>
      <c r="S1847" s="244"/>
      <c r="T1847" s="300">
        <v>1997</v>
      </c>
      <c r="U1847" s="244"/>
      <c r="V1847" s="244"/>
      <c r="W1847" s="244"/>
      <c r="X1847" s="244"/>
      <c r="Y1847" s="244"/>
      <c r="Z1847" s="244"/>
      <c r="AA1847" s="244"/>
      <c r="AB1847" s="244"/>
      <c r="AC1847" s="244"/>
      <c r="AD1847" s="244"/>
      <c r="AE1847" s="244"/>
      <c r="AF1847" s="244"/>
      <c r="AG1847" s="244"/>
      <c r="AH1847" s="244"/>
      <c r="AI1847" s="244"/>
      <c r="AJ1847" s="244"/>
      <c r="AK1847" s="244"/>
      <c r="AL1847" s="244"/>
      <c r="AM1847" s="244"/>
      <c r="AN1847" s="244"/>
      <c r="AO1847" s="244"/>
      <c r="AP1847" s="244"/>
      <c r="AQ1847" s="244"/>
      <c r="AR1847" s="244"/>
      <c r="AS1847" s="228"/>
      <c r="AT1847" s="115"/>
      <c r="AU1847" s="115"/>
      <c r="AV1847" s="115"/>
      <c r="AW1847" s="115"/>
      <c r="AX1847" s="115"/>
    </row>
    <row r="1848" spans="1:50" ht="24" customHeight="1">
      <c r="A1848" s="115"/>
      <c r="B1848" s="1817"/>
      <c r="C1848" s="228" t="s">
        <v>2046</v>
      </c>
      <c r="D1848" s="228" t="s">
        <v>25325</v>
      </c>
      <c r="E1848" s="244" t="s">
        <v>15240</v>
      </c>
      <c r="F1848" s="228" t="s">
        <v>2046</v>
      </c>
      <c r="G1848" s="244">
        <v>439</v>
      </c>
      <c r="H1848" s="228"/>
      <c r="I1848" s="228"/>
      <c r="J1848" s="228"/>
      <c r="K1848" s="244"/>
      <c r="L1848" s="244"/>
      <c r="M1848" s="244"/>
      <c r="N1848" s="244"/>
      <c r="O1848" s="244"/>
      <c r="P1848" s="244"/>
      <c r="Q1848" s="244"/>
      <c r="R1848" s="244"/>
      <c r="S1848" s="244"/>
      <c r="T1848" s="300">
        <v>2002</v>
      </c>
      <c r="U1848" s="244"/>
      <c r="V1848" s="244"/>
      <c r="W1848" s="244"/>
      <c r="X1848" s="244"/>
      <c r="Y1848" s="244"/>
      <c r="Z1848" s="244"/>
      <c r="AA1848" s="244"/>
      <c r="AB1848" s="244"/>
      <c r="AC1848" s="244"/>
      <c r="AD1848" s="244"/>
      <c r="AE1848" s="244"/>
      <c r="AF1848" s="244"/>
      <c r="AG1848" s="244"/>
      <c r="AH1848" s="244"/>
      <c r="AI1848" s="244"/>
      <c r="AJ1848" s="244"/>
      <c r="AK1848" s="244"/>
      <c r="AL1848" s="244"/>
      <c r="AM1848" s="244"/>
      <c r="AN1848" s="244"/>
      <c r="AO1848" s="244"/>
      <c r="AP1848" s="244"/>
      <c r="AQ1848" s="244"/>
      <c r="AR1848" s="244"/>
      <c r="AS1848" s="228"/>
      <c r="AT1848" s="115"/>
      <c r="AU1848" s="115"/>
      <c r="AV1848" s="115"/>
      <c r="AW1848" s="115"/>
      <c r="AX1848" s="115"/>
    </row>
    <row r="1849" spans="1:50" ht="24" customHeight="1">
      <c r="A1849" s="115"/>
      <c r="B1849" s="1817"/>
      <c r="C1849" s="228" t="s">
        <v>2046</v>
      </c>
      <c r="D1849" s="244" t="s">
        <v>25343</v>
      </c>
      <c r="E1849" s="264" t="s">
        <v>17526</v>
      </c>
      <c r="F1849" s="244" t="s">
        <v>2046</v>
      </c>
      <c r="G1849" s="228">
        <v>980</v>
      </c>
      <c r="H1849" s="244"/>
      <c r="I1849" s="244"/>
      <c r="J1849" s="244"/>
      <c r="K1849" s="244"/>
      <c r="L1849" s="244"/>
      <c r="M1849" s="244"/>
      <c r="N1849" s="244"/>
      <c r="O1849" s="244"/>
      <c r="P1849" s="244"/>
      <c r="Q1849" s="244"/>
      <c r="R1849" s="244"/>
      <c r="S1849" s="244"/>
      <c r="T1849" s="300">
        <v>2022</v>
      </c>
      <c r="U1849" s="244"/>
      <c r="V1849" s="318" t="s">
        <v>13749</v>
      </c>
      <c r="W1849" s="244"/>
      <c r="X1849" s="244"/>
      <c r="Y1849" s="244"/>
      <c r="Z1849" s="244"/>
      <c r="AA1849" s="244"/>
      <c r="AB1849" s="244"/>
      <c r="AC1849" s="244"/>
      <c r="AD1849" s="244"/>
      <c r="AE1849" s="244"/>
      <c r="AF1849" s="244"/>
      <c r="AG1849" s="244"/>
      <c r="AH1849" s="244"/>
      <c r="AI1849" s="244"/>
      <c r="AJ1849" s="244"/>
      <c r="AK1849" s="244"/>
      <c r="AL1849" s="244"/>
      <c r="AM1849" s="244"/>
      <c r="AN1849" s="244"/>
      <c r="AO1849" s="244"/>
      <c r="AP1849" s="244"/>
      <c r="AQ1849" s="244"/>
      <c r="AR1849" s="244"/>
      <c r="AS1849" s="244"/>
      <c r="AT1849" s="115"/>
      <c r="AU1849" s="115"/>
      <c r="AV1849" s="115"/>
      <c r="AW1849" s="115"/>
      <c r="AX1849" s="115"/>
    </row>
    <row r="1850" spans="1:50" ht="24" customHeight="1">
      <c r="A1850" s="115"/>
      <c r="B1850" s="1817"/>
      <c r="C1850" s="244" t="s">
        <v>2046</v>
      </c>
      <c r="D1850" s="244" t="s">
        <v>25338</v>
      </c>
      <c r="E1850" s="244" t="s">
        <v>17527</v>
      </c>
      <c r="F1850" s="244" t="s">
        <v>2046</v>
      </c>
      <c r="G1850" s="244">
        <v>12305</v>
      </c>
      <c r="H1850" s="244">
        <v>390</v>
      </c>
      <c r="I1850" s="244">
        <v>390</v>
      </c>
      <c r="J1850" s="244"/>
      <c r="K1850" s="244"/>
      <c r="L1850" s="244"/>
      <c r="M1850" s="244"/>
      <c r="N1850" s="244"/>
      <c r="O1850" s="244"/>
      <c r="P1850" s="244"/>
      <c r="Q1850" s="244"/>
      <c r="R1850" s="244"/>
      <c r="S1850" s="244"/>
      <c r="T1850" s="300"/>
      <c r="U1850" s="244"/>
      <c r="V1850" s="244"/>
      <c r="W1850" s="244"/>
      <c r="X1850" s="244"/>
      <c r="Y1850" s="244"/>
      <c r="Z1850" s="244"/>
      <c r="AA1850" s="244"/>
      <c r="AB1850" s="244"/>
      <c r="AC1850" s="244"/>
      <c r="AD1850" s="244"/>
      <c r="AE1850" s="244"/>
      <c r="AF1850" s="244"/>
      <c r="AG1850" s="244"/>
      <c r="AH1850" s="244"/>
      <c r="AI1850" s="244"/>
      <c r="AJ1850" s="244"/>
      <c r="AK1850" s="244"/>
      <c r="AL1850" s="244"/>
      <c r="AM1850" s="244"/>
      <c r="AN1850" s="244"/>
      <c r="AO1850" s="244"/>
      <c r="AP1850" s="244"/>
      <c r="AQ1850" s="244"/>
      <c r="AR1850" s="244"/>
      <c r="AS1850" s="244"/>
      <c r="AT1850" s="115"/>
      <c r="AU1850" s="115"/>
      <c r="AV1850" s="115"/>
      <c r="AW1850" s="115"/>
      <c r="AX1850" s="115"/>
    </row>
    <row r="1851" spans="1:50" ht="24" customHeight="1">
      <c r="A1851" s="115"/>
      <c r="B1851" s="1817"/>
      <c r="C1851" s="228" t="s">
        <v>2046</v>
      </c>
      <c r="D1851" s="244" t="s">
        <v>26198</v>
      </c>
      <c r="E1851" s="244" t="s">
        <v>17528</v>
      </c>
      <c r="F1851" s="244" t="s">
        <v>2046</v>
      </c>
      <c r="G1851" s="244">
        <v>105</v>
      </c>
      <c r="H1851" s="244"/>
      <c r="I1851" s="244"/>
      <c r="J1851" s="244"/>
      <c r="K1851" s="244"/>
      <c r="L1851" s="244"/>
      <c r="M1851" s="244"/>
      <c r="N1851" s="244"/>
      <c r="O1851" s="244"/>
      <c r="P1851" s="244"/>
      <c r="Q1851" s="244"/>
      <c r="R1851" s="244"/>
      <c r="S1851" s="244"/>
      <c r="T1851" s="300">
        <v>2000</v>
      </c>
      <c r="U1851" s="244"/>
      <c r="V1851" s="244"/>
      <c r="W1851" s="244"/>
      <c r="X1851" s="244"/>
      <c r="Y1851" s="244"/>
      <c r="Z1851" s="244"/>
      <c r="AA1851" s="244"/>
      <c r="AB1851" s="244"/>
      <c r="AC1851" s="244"/>
      <c r="AD1851" s="244"/>
      <c r="AE1851" s="244"/>
      <c r="AF1851" s="244"/>
      <c r="AG1851" s="244"/>
      <c r="AH1851" s="244"/>
      <c r="AI1851" s="244"/>
      <c r="AJ1851" s="244"/>
      <c r="AK1851" s="244"/>
      <c r="AL1851" s="244"/>
      <c r="AM1851" s="244"/>
      <c r="AN1851" s="244"/>
      <c r="AO1851" s="244"/>
      <c r="AP1851" s="244"/>
      <c r="AQ1851" s="244"/>
      <c r="AR1851" s="244"/>
      <c r="AS1851" s="244" t="s">
        <v>12567</v>
      </c>
      <c r="AT1851" s="115"/>
      <c r="AU1851" s="115"/>
      <c r="AV1851" s="115"/>
      <c r="AW1851" s="115"/>
      <c r="AX1851" s="115"/>
    </row>
    <row r="1852" spans="1:50" ht="24" customHeight="1">
      <c r="A1852" s="115"/>
      <c r="B1852" s="1817"/>
      <c r="C1852" s="228" t="s">
        <v>2046</v>
      </c>
      <c r="D1852" s="244" t="s">
        <v>26199</v>
      </c>
      <c r="E1852" s="244" t="s">
        <v>18498</v>
      </c>
      <c r="F1852" s="244" t="s">
        <v>2046</v>
      </c>
      <c r="G1852" s="244">
        <v>800</v>
      </c>
      <c r="H1852" s="244"/>
      <c r="I1852" s="244"/>
      <c r="J1852" s="244"/>
      <c r="K1852" s="244"/>
      <c r="L1852" s="244"/>
      <c r="M1852" s="244"/>
      <c r="N1852" s="244"/>
      <c r="O1852" s="244"/>
      <c r="P1852" s="244"/>
      <c r="Q1852" s="244"/>
      <c r="R1852" s="244"/>
      <c r="S1852" s="244"/>
      <c r="T1852" s="300">
        <v>2004</v>
      </c>
      <c r="U1852" s="244"/>
      <c r="V1852" s="244"/>
      <c r="W1852" s="244"/>
      <c r="X1852" s="244"/>
      <c r="Y1852" s="244"/>
      <c r="Z1852" s="244"/>
      <c r="AA1852" s="244"/>
      <c r="AB1852" s="244"/>
      <c r="AC1852" s="244"/>
      <c r="AD1852" s="244"/>
      <c r="AE1852" s="244"/>
      <c r="AF1852" s="244"/>
      <c r="AG1852" s="244"/>
      <c r="AH1852" s="244"/>
      <c r="AI1852" s="244"/>
      <c r="AJ1852" s="244"/>
      <c r="AK1852" s="244"/>
      <c r="AL1852" s="244"/>
      <c r="AM1852" s="244"/>
      <c r="AN1852" s="244"/>
      <c r="AO1852" s="244"/>
      <c r="AP1852" s="244"/>
      <c r="AQ1852" s="244"/>
      <c r="AR1852" s="244"/>
      <c r="AS1852" s="244" t="s">
        <v>12567</v>
      </c>
      <c r="AT1852" s="115"/>
      <c r="AU1852" s="115"/>
      <c r="AV1852" s="115"/>
      <c r="AW1852" s="115"/>
      <c r="AX1852" s="115"/>
    </row>
    <row r="1853" spans="1:50" ht="24" customHeight="1">
      <c r="A1853" s="115"/>
      <c r="B1853" s="1817"/>
      <c r="C1853" s="228" t="s">
        <v>2046</v>
      </c>
      <c r="D1853" s="228" t="s">
        <v>26200</v>
      </c>
      <c r="E1853" s="264" t="s">
        <v>17529</v>
      </c>
      <c r="F1853" s="228" t="s">
        <v>2046</v>
      </c>
      <c r="G1853" s="838">
        <v>669</v>
      </c>
      <c r="H1853" s="228">
        <v>464</v>
      </c>
      <c r="I1853" s="228">
        <v>555</v>
      </c>
      <c r="J1853" s="228"/>
      <c r="K1853" s="244"/>
      <c r="L1853" s="244"/>
      <c r="M1853" s="244"/>
      <c r="N1853" s="244"/>
      <c r="O1853" s="244"/>
      <c r="P1853" s="244"/>
      <c r="Q1853" s="244"/>
      <c r="R1853" s="244"/>
      <c r="S1853" s="244"/>
      <c r="T1853" s="300">
        <v>2014</v>
      </c>
      <c r="U1853" s="244"/>
      <c r="V1853" s="244"/>
      <c r="W1853" s="244"/>
      <c r="X1853" s="244"/>
      <c r="Y1853" s="244"/>
      <c r="Z1853" s="244">
        <v>9500</v>
      </c>
      <c r="AA1853" s="244"/>
      <c r="AB1853" s="244"/>
      <c r="AC1853" s="244"/>
      <c r="AD1853" s="244"/>
      <c r="AE1853" s="244"/>
      <c r="AF1853" s="244"/>
      <c r="AG1853" s="244"/>
      <c r="AH1853" s="244"/>
      <c r="AI1853" s="244"/>
      <c r="AJ1853" s="244"/>
      <c r="AK1853" s="244"/>
      <c r="AL1853" s="244"/>
      <c r="AM1853" s="244"/>
      <c r="AN1853" s="244"/>
      <c r="AO1853" s="244"/>
      <c r="AP1853" s="244"/>
      <c r="AQ1853" s="244"/>
      <c r="AR1853" s="244"/>
      <c r="AS1853" s="228"/>
      <c r="AT1853" s="115"/>
      <c r="AU1853" s="115"/>
      <c r="AV1853" s="115"/>
      <c r="AW1853" s="115"/>
      <c r="AX1853" s="115"/>
    </row>
    <row r="1854" spans="1:50" ht="24" customHeight="1">
      <c r="A1854" s="115"/>
      <c r="B1854" s="1817"/>
      <c r="C1854" s="228" t="s">
        <v>2046</v>
      </c>
      <c r="D1854" s="244" t="s">
        <v>25485</v>
      </c>
      <c r="E1854" s="244" t="s">
        <v>17531</v>
      </c>
      <c r="F1854" s="228" t="s">
        <v>2046</v>
      </c>
      <c r="G1854" s="244">
        <v>450</v>
      </c>
      <c r="H1854" s="244"/>
      <c r="I1854" s="244"/>
      <c r="J1854" s="244"/>
      <c r="K1854" s="244"/>
      <c r="L1854" s="244"/>
      <c r="M1854" s="244"/>
      <c r="N1854" s="244"/>
      <c r="O1854" s="244"/>
      <c r="P1854" s="244"/>
      <c r="Q1854" s="244"/>
      <c r="R1854" s="244"/>
      <c r="S1854" s="244"/>
      <c r="T1854" s="300">
        <v>1984</v>
      </c>
      <c r="U1854" s="244"/>
      <c r="V1854" s="228" t="s">
        <v>12498</v>
      </c>
      <c r="W1854" s="244"/>
      <c r="X1854" s="244"/>
      <c r="Y1854" s="244"/>
      <c r="Z1854" s="244"/>
      <c r="AA1854" s="244"/>
      <c r="AB1854" s="244"/>
      <c r="AC1854" s="244"/>
      <c r="AD1854" s="244"/>
      <c r="AE1854" s="244"/>
      <c r="AF1854" s="244"/>
      <c r="AG1854" s="244"/>
      <c r="AH1854" s="244"/>
      <c r="AI1854" s="244"/>
      <c r="AJ1854" s="244"/>
      <c r="AK1854" s="244"/>
      <c r="AL1854" s="244"/>
      <c r="AM1854" s="244"/>
      <c r="AN1854" s="244"/>
      <c r="AO1854" s="244"/>
      <c r="AP1854" s="244"/>
      <c r="AQ1854" s="244"/>
      <c r="AR1854" s="244"/>
      <c r="AS1854" s="228" t="s">
        <v>12498</v>
      </c>
      <c r="AT1854" s="115"/>
      <c r="AU1854" s="115"/>
      <c r="AV1854" s="115"/>
      <c r="AW1854" s="115"/>
      <c r="AX1854" s="115"/>
    </row>
    <row r="1855" spans="1:50" ht="24" customHeight="1">
      <c r="A1855" s="115"/>
      <c r="B1855" s="1817"/>
      <c r="C1855" s="228" t="s">
        <v>2046</v>
      </c>
      <c r="D1855" s="244" t="s">
        <v>25342</v>
      </c>
      <c r="E1855" s="244" t="s">
        <v>17532</v>
      </c>
      <c r="F1855" s="228" t="s">
        <v>2046</v>
      </c>
      <c r="G1855" s="244">
        <v>344</v>
      </c>
      <c r="H1855" s="244"/>
      <c r="I1855" s="244"/>
      <c r="J1855" s="244"/>
      <c r="K1855" s="244"/>
      <c r="L1855" s="244"/>
      <c r="M1855" s="244"/>
      <c r="N1855" s="244"/>
      <c r="O1855" s="244"/>
      <c r="P1855" s="244"/>
      <c r="Q1855" s="244"/>
      <c r="R1855" s="244"/>
      <c r="S1855" s="244"/>
      <c r="T1855" s="300">
        <v>1994</v>
      </c>
      <c r="U1855" s="244"/>
      <c r="V1855" s="228" t="s">
        <v>12498</v>
      </c>
      <c r="W1855" s="244"/>
      <c r="X1855" s="244"/>
      <c r="Y1855" s="244"/>
      <c r="Z1855" s="244"/>
      <c r="AA1855" s="244"/>
      <c r="AB1855" s="244"/>
      <c r="AC1855" s="244"/>
      <c r="AD1855" s="244"/>
      <c r="AE1855" s="244"/>
      <c r="AF1855" s="244"/>
      <c r="AG1855" s="244"/>
      <c r="AH1855" s="244"/>
      <c r="AI1855" s="244"/>
      <c r="AJ1855" s="244"/>
      <c r="AK1855" s="244"/>
      <c r="AL1855" s="244"/>
      <c r="AM1855" s="244"/>
      <c r="AN1855" s="244"/>
      <c r="AO1855" s="244"/>
      <c r="AP1855" s="244"/>
      <c r="AQ1855" s="244"/>
      <c r="AR1855" s="244"/>
      <c r="AS1855" s="228" t="s">
        <v>12498</v>
      </c>
      <c r="AT1855" s="115"/>
      <c r="AU1855" s="115"/>
      <c r="AV1855" s="115"/>
      <c r="AW1855" s="115"/>
      <c r="AX1855" s="115"/>
    </row>
    <row r="1856" spans="1:50" ht="24" customHeight="1">
      <c r="A1856" s="115"/>
      <c r="B1856" s="1817"/>
      <c r="C1856" s="228" t="s">
        <v>2046</v>
      </c>
      <c r="D1856" s="244" t="s">
        <v>25328</v>
      </c>
      <c r="E1856" s="244" t="s">
        <v>17533</v>
      </c>
      <c r="F1856" s="228" t="s">
        <v>2046</v>
      </c>
      <c r="G1856" s="244">
        <v>420</v>
      </c>
      <c r="H1856" s="244"/>
      <c r="I1856" s="244"/>
      <c r="J1856" s="244"/>
      <c r="K1856" s="244"/>
      <c r="L1856" s="244"/>
      <c r="M1856" s="244"/>
      <c r="N1856" s="244"/>
      <c r="O1856" s="244"/>
      <c r="P1856" s="244"/>
      <c r="Q1856" s="244"/>
      <c r="R1856" s="244"/>
      <c r="S1856" s="244"/>
      <c r="T1856" s="300">
        <v>1991</v>
      </c>
      <c r="U1856" s="244"/>
      <c r="V1856" s="228" t="s">
        <v>12498</v>
      </c>
      <c r="W1856" s="244"/>
      <c r="X1856" s="244"/>
      <c r="Y1856" s="244"/>
      <c r="Z1856" s="244"/>
      <c r="AA1856" s="244"/>
      <c r="AB1856" s="244"/>
      <c r="AC1856" s="244"/>
      <c r="AD1856" s="244"/>
      <c r="AE1856" s="244"/>
      <c r="AF1856" s="244"/>
      <c r="AG1856" s="244"/>
      <c r="AH1856" s="244"/>
      <c r="AI1856" s="244"/>
      <c r="AJ1856" s="244"/>
      <c r="AK1856" s="244"/>
      <c r="AL1856" s="244"/>
      <c r="AM1856" s="244"/>
      <c r="AN1856" s="244"/>
      <c r="AO1856" s="244"/>
      <c r="AP1856" s="244"/>
      <c r="AQ1856" s="244"/>
      <c r="AR1856" s="244"/>
      <c r="AS1856" s="228" t="s">
        <v>12498</v>
      </c>
      <c r="AT1856" s="115"/>
      <c r="AU1856" s="115"/>
      <c r="AV1856" s="115"/>
      <c r="AW1856" s="115"/>
      <c r="AX1856" s="115"/>
    </row>
    <row r="1857" spans="1:50" ht="24" customHeight="1">
      <c r="A1857" s="115"/>
      <c r="B1857" s="1817"/>
      <c r="C1857" s="228" t="s">
        <v>2046</v>
      </c>
      <c r="D1857" s="244" t="s">
        <v>25486</v>
      </c>
      <c r="E1857" s="244" t="s">
        <v>18499</v>
      </c>
      <c r="F1857" s="228" t="s">
        <v>2046</v>
      </c>
      <c r="G1857" s="244">
        <v>1734</v>
      </c>
      <c r="H1857" s="244"/>
      <c r="I1857" s="244"/>
      <c r="J1857" s="244"/>
      <c r="K1857" s="244"/>
      <c r="L1857" s="244"/>
      <c r="M1857" s="244"/>
      <c r="N1857" s="244"/>
      <c r="O1857" s="244"/>
      <c r="P1857" s="244"/>
      <c r="Q1857" s="244"/>
      <c r="R1857" s="244"/>
      <c r="S1857" s="244"/>
      <c r="T1857" s="300">
        <v>1996</v>
      </c>
      <c r="U1857" s="244"/>
      <c r="V1857" s="228" t="s">
        <v>12723</v>
      </c>
      <c r="W1857" s="244"/>
      <c r="X1857" s="244"/>
      <c r="Y1857" s="244"/>
      <c r="Z1857" s="244"/>
      <c r="AA1857" s="244"/>
      <c r="AB1857" s="244"/>
      <c r="AC1857" s="244"/>
      <c r="AD1857" s="244"/>
      <c r="AE1857" s="244"/>
      <c r="AF1857" s="244"/>
      <c r="AG1857" s="244"/>
      <c r="AH1857" s="244"/>
      <c r="AI1857" s="244"/>
      <c r="AJ1857" s="244"/>
      <c r="AK1857" s="244"/>
      <c r="AL1857" s="244"/>
      <c r="AM1857" s="244"/>
      <c r="AN1857" s="244"/>
      <c r="AO1857" s="244"/>
      <c r="AP1857" s="244"/>
      <c r="AQ1857" s="244"/>
      <c r="AR1857" s="244"/>
      <c r="AS1857" s="228" t="s">
        <v>12723</v>
      </c>
      <c r="AT1857" s="115"/>
      <c r="AU1857" s="115"/>
      <c r="AV1857" s="115"/>
      <c r="AW1857" s="115"/>
      <c r="AX1857" s="115"/>
    </row>
    <row r="1858" spans="1:50" ht="24" customHeight="1">
      <c r="A1858" s="115"/>
      <c r="B1858" s="1817"/>
      <c r="C1858" s="228" t="s">
        <v>2046</v>
      </c>
      <c r="D1858" s="244" t="s">
        <v>26201</v>
      </c>
      <c r="E1858" s="244" t="s">
        <v>17534</v>
      </c>
      <c r="F1858" s="228" t="s">
        <v>2046</v>
      </c>
      <c r="G1858" s="244">
        <v>462</v>
      </c>
      <c r="H1858" s="244"/>
      <c r="I1858" s="244"/>
      <c r="J1858" s="244"/>
      <c r="K1858" s="244"/>
      <c r="L1858" s="244"/>
      <c r="M1858" s="244"/>
      <c r="N1858" s="244"/>
      <c r="O1858" s="244"/>
      <c r="P1858" s="244"/>
      <c r="Q1858" s="244"/>
      <c r="R1858" s="244"/>
      <c r="S1858" s="244"/>
      <c r="T1858" s="300">
        <v>1996</v>
      </c>
      <c r="U1858" s="244"/>
      <c r="V1858" s="228" t="s">
        <v>12498</v>
      </c>
      <c r="W1858" s="244"/>
      <c r="X1858" s="244"/>
      <c r="Y1858" s="244"/>
      <c r="Z1858" s="244"/>
      <c r="AA1858" s="244"/>
      <c r="AB1858" s="244"/>
      <c r="AC1858" s="244"/>
      <c r="AD1858" s="244"/>
      <c r="AE1858" s="244"/>
      <c r="AF1858" s="244"/>
      <c r="AG1858" s="244"/>
      <c r="AH1858" s="244"/>
      <c r="AI1858" s="244"/>
      <c r="AJ1858" s="244"/>
      <c r="AK1858" s="244"/>
      <c r="AL1858" s="244"/>
      <c r="AM1858" s="244"/>
      <c r="AN1858" s="244"/>
      <c r="AO1858" s="244"/>
      <c r="AP1858" s="244"/>
      <c r="AQ1858" s="244"/>
      <c r="AR1858" s="244"/>
      <c r="AS1858" s="228" t="s">
        <v>12498</v>
      </c>
      <c r="AT1858" s="115"/>
      <c r="AU1858" s="115"/>
      <c r="AV1858" s="115"/>
      <c r="AW1858" s="115"/>
      <c r="AX1858" s="115"/>
    </row>
    <row r="1859" spans="1:50" ht="24" customHeight="1">
      <c r="A1859" s="115"/>
      <c r="B1859" s="1817"/>
      <c r="C1859" s="228" t="s">
        <v>2046</v>
      </c>
      <c r="D1859" s="244" t="s">
        <v>26202</v>
      </c>
      <c r="E1859" s="244" t="s">
        <v>17535</v>
      </c>
      <c r="F1859" s="228" t="s">
        <v>2046</v>
      </c>
      <c r="G1859" s="244">
        <v>216</v>
      </c>
      <c r="H1859" s="244"/>
      <c r="I1859" s="244"/>
      <c r="J1859" s="244"/>
      <c r="K1859" s="244"/>
      <c r="L1859" s="244"/>
      <c r="M1859" s="244"/>
      <c r="N1859" s="244"/>
      <c r="O1859" s="244"/>
      <c r="P1859" s="244"/>
      <c r="Q1859" s="244"/>
      <c r="R1859" s="244"/>
      <c r="S1859" s="244"/>
      <c r="T1859" s="300">
        <v>1989</v>
      </c>
      <c r="U1859" s="244"/>
      <c r="V1859" s="228" t="s">
        <v>12498</v>
      </c>
      <c r="W1859" s="244"/>
      <c r="X1859" s="244"/>
      <c r="Y1859" s="244"/>
      <c r="Z1859" s="244"/>
      <c r="AA1859" s="244"/>
      <c r="AB1859" s="244"/>
      <c r="AC1859" s="244"/>
      <c r="AD1859" s="244"/>
      <c r="AE1859" s="244"/>
      <c r="AF1859" s="244"/>
      <c r="AG1859" s="244"/>
      <c r="AH1859" s="244"/>
      <c r="AI1859" s="244"/>
      <c r="AJ1859" s="244"/>
      <c r="AK1859" s="244"/>
      <c r="AL1859" s="244"/>
      <c r="AM1859" s="244"/>
      <c r="AN1859" s="244"/>
      <c r="AO1859" s="244"/>
      <c r="AP1859" s="244"/>
      <c r="AQ1859" s="244"/>
      <c r="AR1859" s="244"/>
      <c r="AS1859" s="228" t="s">
        <v>12498</v>
      </c>
      <c r="AT1859" s="115"/>
      <c r="AU1859" s="115"/>
      <c r="AV1859" s="115"/>
      <c r="AW1859" s="115"/>
      <c r="AX1859" s="115"/>
    </row>
    <row r="1860" spans="1:50" ht="24" customHeight="1">
      <c r="A1860" s="115"/>
      <c r="B1860" s="1817"/>
      <c r="C1860" s="228" t="s">
        <v>2046</v>
      </c>
      <c r="D1860" s="244" t="s">
        <v>26203</v>
      </c>
      <c r="E1860" s="244" t="s">
        <v>17536</v>
      </c>
      <c r="F1860" s="228" t="s">
        <v>2046</v>
      </c>
      <c r="G1860" s="244">
        <v>459</v>
      </c>
      <c r="H1860" s="244"/>
      <c r="I1860" s="244"/>
      <c r="J1860" s="244"/>
      <c r="K1860" s="244"/>
      <c r="L1860" s="244"/>
      <c r="M1860" s="244"/>
      <c r="N1860" s="244"/>
      <c r="O1860" s="244"/>
      <c r="P1860" s="244"/>
      <c r="Q1860" s="244"/>
      <c r="R1860" s="244"/>
      <c r="S1860" s="244"/>
      <c r="T1860" s="300">
        <v>2000</v>
      </c>
      <c r="U1860" s="244"/>
      <c r="V1860" s="228" t="s">
        <v>12498</v>
      </c>
      <c r="W1860" s="244"/>
      <c r="X1860" s="244"/>
      <c r="Y1860" s="244"/>
      <c r="Z1860" s="244"/>
      <c r="AA1860" s="244"/>
      <c r="AB1860" s="244"/>
      <c r="AC1860" s="244"/>
      <c r="AD1860" s="244"/>
      <c r="AE1860" s="244"/>
      <c r="AF1860" s="244"/>
      <c r="AG1860" s="244"/>
      <c r="AH1860" s="244"/>
      <c r="AI1860" s="244"/>
      <c r="AJ1860" s="244"/>
      <c r="AK1860" s="244"/>
      <c r="AL1860" s="244"/>
      <c r="AM1860" s="244"/>
      <c r="AN1860" s="244"/>
      <c r="AO1860" s="244"/>
      <c r="AP1860" s="244"/>
      <c r="AQ1860" s="244"/>
      <c r="AR1860" s="244"/>
      <c r="AS1860" s="228" t="s">
        <v>12498</v>
      </c>
      <c r="AT1860" s="115"/>
      <c r="AU1860" s="115"/>
      <c r="AV1860" s="115"/>
      <c r="AW1860" s="115"/>
      <c r="AX1860" s="115"/>
    </row>
    <row r="1861" spans="1:50" ht="24" customHeight="1">
      <c r="A1861" s="115"/>
      <c r="B1861" s="1817"/>
      <c r="C1861" s="228" t="s">
        <v>2046</v>
      </c>
      <c r="D1861" s="244" t="s">
        <v>26199</v>
      </c>
      <c r="E1861" s="244" t="s">
        <v>17537</v>
      </c>
      <c r="F1861" s="228" t="s">
        <v>2046</v>
      </c>
      <c r="G1861" s="244">
        <v>800</v>
      </c>
      <c r="H1861" s="244"/>
      <c r="I1861" s="244"/>
      <c r="J1861" s="244"/>
      <c r="K1861" s="244"/>
      <c r="L1861" s="244"/>
      <c r="M1861" s="244"/>
      <c r="N1861" s="244"/>
      <c r="O1861" s="244"/>
      <c r="P1861" s="244"/>
      <c r="Q1861" s="244"/>
      <c r="R1861" s="244"/>
      <c r="S1861" s="244"/>
      <c r="T1861" s="300">
        <v>2004</v>
      </c>
      <c r="U1861" s="244"/>
      <c r="V1861" s="228" t="s">
        <v>12498</v>
      </c>
      <c r="W1861" s="244"/>
      <c r="X1861" s="244"/>
      <c r="Y1861" s="244"/>
      <c r="Z1861" s="244"/>
      <c r="AA1861" s="244"/>
      <c r="AB1861" s="244"/>
      <c r="AC1861" s="244"/>
      <c r="AD1861" s="244"/>
      <c r="AE1861" s="244"/>
      <c r="AF1861" s="244"/>
      <c r="AG1861" s="244"/>
      <c r="AH1861" s="244"/>
      <c r="AI1861" s="244"/>
      <c r="AJ1861" s="244"/>
      <c r="AK1861" s="244"/>
      <c r="AL1861" s="244"/>
      <c r="AM1861" s="244"/>
      <c r="AN1861" s="244"/>
      <c r="AO1861" s="244"/>
      <c r="AP1861" s="244"/>
      <c r="AQ1861" s="244"/>
      <c r="AR1861" s="244"/>
      <c r="AS1861" s="228" t="s">
        <v>12498</v>
      </c>
      <c r="AT1861" s="115"/>
      <c r="AU1861" s="115"/>
      <c r="AV1861" s="115"/>
      <c r="AW1861" s="115"/>
      <c r="AX1861" s="115"/>
    </row>
    <row r="1862" spans="1:50" ht="24" customHeight="1">
      <c r="A1862" s="115"/>
      <c r="B1862" s="1817"/>
      <c r="C1862" s="228" t="s">
        <v>2046</v>
      </c>
      <c r="D1862" s="244" t="s">
        <v>26165</v>
      </c>
      <c r="E1862" s="244" t="s">
        <v>17538</v>
      </c>
      <c r="F1862" s="228" t="s">
        <v>2046</v>
      </c>
      <c r="G1862" s="244">
        <v>560</v>
      </c>
      <c r="H1862" s="244"/>
      <c r="I1862" s="244"/>
      <c r="J1862" s="244"/>
      <c r="K1862" s="244"/>
      <c r="L1862" s="244"/>
      <c r="M1862" s="244"/>
      <c r="N1862" s="244"/>
      <c r="O1862" s="244"/>
      <c r="P1862" s="244"/>
      <c r="Q1862" s="244"/>
      <c r="R1862" s="244"/>
      <c r="S1862" s="244"/>
      <c r="T1862" s="300">
        <v>2009</v>
      </c>
      <c r="U1862" s="244"/>
      <c r="V1862" s="244" t="s">
        <v>12498</v>
      </c>
      <c r="W1862" s="244"/>
      <c r="X1862" s="244"/>
      <c r="Y1862" s="244"/>
      <c r="Z1862" s="244"/>
      <c r="AA1862" s="244"/>
      <c r="AB1862" s="244"/>
      <c r="AC1862" s="244"/>
      <c r="AD1862" s="244"/>
      <c r="AE1862" s="244"/>
      <c r="AF1862" s="244"/>
      <c r="AG1862" s="244"/>
      <c r="AH1862" s="244"/>
      <c r="AI1862" s="244"/>
      <c r="AJ1862" s="244"/>
      <c r="AK1862" s="244"/>
      <c r="AL1862" s="244"/>
      <c r="AM1862" s="244"/>
      <c r="AN1862" s="244"/>
      <c r="AO1862" s="244"/>
      <c r="AP1862" s="244"/>
      <c r="AQ1862" s="244"/>
      <c r="AR1862" s="244"/>
      <c r="AS1862" s="244" t="s">
        <v>12498</v>
      </c>
      <c r="AT1862" s="115"/>
      <c r="AU1862" s="115"/>
      <c r="AV1862" s="115"/>
      <c r="AW1862" s="115"/>
      <c r="AX1862" s="115"/>
    </row>
    <row r="1863" spans="1:50" ht="24" customHeight="1">
      <c r="A1863" s="115"/>
      <c r="B1863" s="1817"/>
      <c r="C1863" s="228" t="s">
        <v>2046</v>
      </c>
      <c r="D1863" s="228" t="s">
        <v>26204</v>
      </c>
      <c r="E1863" s="264" t="s">
        <v>17539</v>
      </c>
      <c r="F1863" s="228" t="s">
        <v>2046</v>
      </c>
      <c r="G1863" s="807">
        <v>1472</v>
      </c>
      <c r="H1863" s="228"/>
      <c r="I1863" s="228"/>
      <c r="J1863" s="228"/>
      <c r="K1863" s="244"/>
      <c r="L1863" s="244"/>
      <c r="M1863" s="244"/>
      <c r="N1863" s="244"/>
      <c r="O1863" s="244"/>
      <c r="P1863" s="244"/>
      <c r="Q1863" s="244"/>
      <c r="R1863" s="244"/>
      <c r="S1863" s="244"/>
      <c r="T1863" s="300">
        <v>1980</v>
      </c>
      <c r="U1863" s="244"/>
      <c r="V1863" s="244"/>
      <c r="W1863" s="244"/>
      <c r="X1863" s="244"/>
      <c r="Y1863" s="244"/>
      <c r="Z1863" s="244"/>
      <c r="AA1863" s="244"/>
      <c r="AB1863" s="244"/>
      <c r="AC1863" s="244"/>
      <c r="AD1863" s="244"/>
      <c r="AE1863" s="244"/>
      <c r="AF1863" s="244"/>
      <c r="AG1863" s="244"/>
      <c r="AH1863" s="244"/>
      <c r="AI1863" s="244"/>
      <c r="AJ1863" s="244"/>
      <c r="AK1863" s="244"/>
      <c r="AL1863" s="244"/>
      <c r="AM1863" s="244"/>
      <c r="AN1863" s="244"/>
      <c r="AO1863" s="244"/>
      <c r="AP1863" s="244"/>
      <c r="AQ1863" s="244"/>
      <c r="AR1863" s="244"/>
      <c r="AS1863" s="228"/>
      <c r="AT1863" s="115"/>
      <c r="AU1863" s="115"/>
      <c r="AV1863" s="115"/>
      <c r="AW1863" s="115"/>
      <c r="AX1863" s="115"/>
    </row>
    <row r="1864" spans="1:50" ht="24" customHeight="1">
      <c r="A1864" s="115"/>
      <c r="B1864" s="1817"/>
      <c r="C1864" s="244" t="s">
        <v>6301</v>
      </c>
      <c r="D1864" s="244" t="s">
        <v>26205</v>
      </c>
      <c r="E1864" s="244" t="s">
        <v>7201</v>
      </c>
      <c r="F1864" s="244" t="s">
        <v>6301</v>
      </c>
      <c r="G1864" s="244">
        <v>6443</v>
      </c>
      <c r="H1864" s="244">
        <v>99</v>
      </c>
      <c r="I1864" s="244">
        <v>99</v>
      </c>
      <c r="J1864" s="244">
        <v>40</v>
      </c>
      <c r="K1864" s="244">
        <v>40</v>
      </c>
      <c r="L1864" s="244"/>
      <c r="M1864" s="244"/>
      <c r="N1864" s="244">
        <v>1600</v>
      </c>
      <c r="O1864" s="244"/>
      <c r="P1864" s="244"/>
      <c r="Q1864" s="244"/>
      <c r="R1864" s="244"/>
      <c r="S1864" s="244"/>
      <c r="T1864" s="300">
        <v>2011</v>
      </c>
      <c r="U1864" s="244"/>
      <c r="V1864" s="244"/>
      <c r="W1864" s="244"/>
      <c r="X1864" s="244"/>
      <c r="Y1864" s="244"/>
      <c r="Z1864" s="244">
        <v>1200</v>
      </c>
      <c r="AA1864" s="244"/>
      <c r="AB1864" s="244"/>
      <c r="AC1864" s="244"/>
      <c r="AD1864" s="244"/>
      <c r="AE1864" s="244"/>
      <c r="AF1864" s="244"/>
      <c r="AG1864" s="244"/>
      <c r="AH1864" s="244"/>
      <c r="AI1864" s="244"/>
      <c r="AJ1864" s="244"/>
      <c r="AK1864" s="244"/>
      <c r="AL1864" s="244"/>
      <c r="AM1864" s="244"/>
      <c r="AN1864" s="244"/>
      <c r="AO1864" s="244"/>
      <c r="AP1864" s="244"/>
      <c r="AQ1864" s="244"/>
      <c r="AR1864" s="244"/>
      <c r="AS1864" s="244" t="s">
        <v>17540</v>
      </c>
      <c r="AT1864" s="115"/>
      <c r="AU1864" s="115"/>
      <c r="AV1864" s="115"/>
      <c r="AW1864" s="115"/>
      <c r="AX1864" s="115"/>
    </row>
    <row r="1865" spans="1:50" ht="24" customHeight="1">
      <c r="A1865" s="115"/>
      <c r="B1865" s="1817"/>
      <c r="C1865" s="244" t="s">
        <v>6301</v>
      </c>
      <c r="D1865" s="244" t="s">
        <v>26206</v>
      </c>
      <c r="E1865" s="244" t="s">
        <v>7202</v>
      </c>
      <c r="F1865" s="244" t="s">
        <v>6301</v>
      </c>
      <c r="G1865" s="244">
        <v>4076</v>
      </c>
      <c r="H1865" s="244">
        <v>100</v>
      </c>
      <c r="I1865" s="244">
        <v>100</v>
      </c>
      <c r="J1865" s="244"/>
      <c r="K1865" s="244"/>
      <c r="L1865" s="244"/>
      <c r="M1865" s="244"/>
      <c r="N1865" s="244">
        <v>4092</v>
      </c>
      <c r="O1865" s="244"/>
      <c r="P1865" s="244"/>
      <c r="Q1865" s="244"/>
      <c r="R1865" s="244"/>
      <c r="S1865" s="244"/>
      <c r="T1865" s="300">
        <v>2010</v>
      </c>
      <c r="U1865" s="244"/>
      <c r="V1865" s="244"/>
      <c r="W1865" s="244"/>
      <c r="X1865" s="244"/>
      <c r="Y1865" s="244"/>
      <c r="Z1865" s="244">
        <v>1022</v>
      </c>
      <c r="AA1865" s="244"/>
      <c r="AB1865" s="244"/>
      <c r="AC1865" s="244"/>
      <c r="AD1865" s="244"/>
      <c r="AE1865" s="244"/>
      <c r="AF1865" s="244"/>
      <c r="AG1865" s="244"/>
      <c r="AH1865" s="244"/>
      <c r="AI1865" s="244"/>
      <c r="AJ1865" s="244"/>
      <c r="AK1865" s="244"/>
      <c r="AL1865" s="244"/>
      <c r="AM1865" s="244"/>
      <c r="AN1865" s="244"/>
      <c r="AO1865" s="244"/>
      <c r="AP1865" s="244"/>
      <c r="AQ1865" s="244"/>
      <c r="AR1865" s="244"/>
      <c r="AS1865" s="244" t="s">
        <v>1709</v>
      </c>
      <c r="AT1865" s="115"/>
      <c r="AU1865" s="115"/>
      <c r="AV1865" s="115"/>
      <c r="AW1865" s="115"/>
      <c r="AX1865" s="115"/>
    </row>
    <row r="1866" spans="1:50" ht="24" customHeight="1">
      <c r="A1866" s="115"/>
      <c r="B1866" s="1817"/>
      <c r="C1866" s="244" t="s">
        <v>6301</v>
      </c>
      <c r="D1866" s="244" t="s">
        <v>25345</v>
      </c>
      <c r="E1866" s="244" t="s">
        <v>13323</v>
      </c>
      <c r="F1866" s="244" t="s">
        <v>13294</v>
      </c>
      <c r="G1866" s="244"/>
      <c r="H1866" s="244"/>
      <c r="I1866" s="244"/>
      <c r="J1866" s="244"/>
      <c r="K1866" s="244"/>
      <c r="L1866" s="244"/>
      <c r="M1866" s="244"/>
      <c r="N1866" s="244"/>
      <c r="O1866" s="244"/>
      <c r="P1866" s="244"/>
      <c r="Q1866" s="244"/>
      <c r="R1866" s="244"/>
      <c r="S1866" s="244"/>
      <c r="T1866" s="300">
        <v>2010</v>
      </c>
      <c r="U1866" s="244"/>
      <c r="V1866" s="244"/>
      <c r="W1866" s="244"/>
      <c r="X1866" s="244"/>
      <c r="Y1866" s="244"/>
      <c r="Z1866" s="244"/>
      <c r="AA1866" s="244"/>
      <c r="AB1866" s="244"/>
      <c r="AC1866" s="244"/>
      <c r="AD1866" s="244"/>
      <c r="AE1866" s="244"/>
      <c r="AF1866" s="244"/>
      <c r="AG1866" s="244"/>
      <c r="AH1866" s="244"/>
      <c r="AI1866" s="244"/>
      <c r="AJ1866" s="244"/>
      <c r="AK1866" s="244"/>
      <c r="AL1866" s="244"/>
      <c r="AM1866" s="244"/>
      <c r="AN1866" s="244"/>
      <c r="AO1866" s="244"/>
      <c r="AP1866" s="244"/>
      <c r="AQ1866" s="244"/>
      <c r="AR1866" s="244"/>
      <c r="AS1866" s="244"/>
      <c r="AT1866" s="115"/>
      <c r="AU1866" s="115"/>
      <c r="AV1866" s="115"/>
      <c r="AW1866" s="115"/>
      <c r="AX1866" s="115"/>
    </row>
    <row r="1867" spans="1:50" ht="24" customHeight="1">
      <c r="A1867" s="115"/>
      <c r="B1867" s="1817"/>
      <c r="C1867" s="244" t="s">
        <v>6301</v>
      </c>
      <c r="D1867" s="244" t="s">
        <v>25294</v>
      </c>
      <c r="E1867" s="244" t="s">
        <v>15242</v>
      </c>
      <c r="F1867" s="244" t="s">
        <v>6301</v>
      </c>
      <c r="G1867" s="244"/>
      <c r="H1867" s="244"/>
      <c r="I1867" s="244"/>
      <c r="J1867" s="244"/>
      <c r="K1867" s="244"/>
      <c r="L1867" s="244"/>
      <c r="M1867" s="244"/>
      <c r="N1867" s="244"/>
      <c r="O1867" s="244"/>
      <c r="P1867" s="244"/>
      <c r="Q1867" s="244"/>
      <c r="R1867" s="244"/>
      <c r="S1867" s="244"/>
      <c r="T1867" s="300">
        <v>2010</v>
      </c>
      <c r="U1867" s="244"/>
      <c r="V1867" s="244"/>
      <c r="W1867" s="244"/>
      <c r="X1867" s="244"/>
      <c r="Y1867" s="244"/>
      <c r="Z1867" s="244"/>
      <c r="AA1867" s="244"/>
      <c r="AB1867" s="244"/>
      <c r="AC1867" s="244"/>
      <c r="AD1867" s="244"/>
      <c r="AE1867" s="244"/>
      <c r="AF1867" s="244"/>
      <c r="AG1867" s="244"/>
      <c r="AH1867" s="244"/>
      <c r="AI1867" s="244"/>
      <c r="AJ1867" s="244"/>
      <c r="AK1867" s="244"/>
      <c r="AL1867" s="244"/>
      <c r="AM1867" s="244"/>
      <c r="AN1867" s="244"/>
      <c r="AO1867" s="244"/>
      <c r="AP1867" s="244"/>
      <c r="AQ1867" s="244"/>
      <c r="AR1867" s="244"/>
      <c r="AS1867" s="244"/>
      <c r="AT1867" s="115"/>
      <c r="AU1867" s="115"/>
      <c r="AV1867" s="115"/>
      <c r="AW1867" s="115"/>
      <c r="AX1867" s="115"/>
    </row>
    <row r="1868" spans="1:50" ht="24" customHeight="1">
      <c r="A1868" s="115"/>
      <c r="B1868" s="1817"/>
      <c r="C1868" s="244" t="s">
        <v>6301</v>
      </c>
      <c r="D1868" s="244" t="s">
        <v>25294</v>
      </c>
      <c r="E1868" s="244" t="s">
        <v>13324</v>
      </c>
      <c r="F1868" s="244" t="s">
        <v>6301</v>
      </c>
      <c r="G1868" s="244"/>
      <c r="H1868" s="244"/>
      <c r="I1868" s="244"/>
      <c r="J1868" s="244"/>
      <c r="K1868" s="244"/>
      <c r="L1868" s="244"/>
      <c r="M1868" s="244"/>
      <c r="N1868" s="244"/>
      <c r="O1868" s="244"/>
      <c r="P1868" s="244"/>
      <c r="Q1868" s="244"/>
      <c r="R1868" s="244"/>
      <c r="S1868" s="244"/>
      <c r="T1868" s="300">
        <v>2010</v>
      </c>
      <c r="U1868" s="244"/>
      <c r="V1868" s="244"/>
      <c r="W1868" s="244"/>
      <c r="X1868" s="244"/>
      <c r="Y1868" s="244"/>
      <c r="Z1868" s="244"/>
      <c r="AA1868" s="244"/>
      <c r="AB1868" s="244"/>
      <c r="AC1868" s="244"/>
      <c r="AD1868" s="244"/>
      <c r="AE1868" s="244"/>
      <c r="AF1868" s="244"/>
      <c r="AG1868" s="244"/>
      <c r="AH1868" s="244"/>
      <c r="AI1868" s="244"/>
      <c r="AJ1868" s="244"/>
      <c r="AK1868" s="244"/>
      <c r="AL1868" s="244"/>
      <c r="AM1868" s="244"/>
      <c r="AN1868" s="244"/>
      <c r="AO1868" s="244"/>
      <c r="AP1868" s="244"/>
      <c r="AQ1868" s="244"/>
      <c r="AR1868" s="244"/>
      <c r="AS1868" s="244"/>
      <c r="AT1868" s="115"/>
      <c r="AU1868" s="115"/>
      <c r="AV1868" s="115"/>
      <c r="AW1868" s="115"/>
      <c r="AX1868" s="115"/>
    </row>
    <row r="1869" spans="1:50" ht="24" customHeight="1">
      <c r="A1869" s="115"/>
      <c r="B1869" s="1817"/>
      <c r="C1869" s="244" t="s">
        <v>6301</v>
      </c>
      <c r="D1869" s="244" t="s">
        <v>25347</v>
      </c>
      <c r="E1869" s="244" t="s">
        <v>18500</v>
      </c>
      <c r="F1869" s="244" t="s">
        <v>6301</v>
      </c>
      <c r="G1869" s="244"/>
      <c r="H1869" s="244"/>
      <c r="I1869" s="244"/>
      <c r="J1869" s="244"/>
      <c r="K1869" s="244"/>
      <c r="L1869" s="244"/>
      <c r="M1869" s="244"/>
      <c r="N1869" s="244">
        <v>7800</v>
      </c>
      <c r="O1869" s="244"/>
      <c r="P1869" s="244"/>
      <c r="Q1869" s="244"/>
      <c r="R1869" s="244"/>
      <c r="S1869" s="244"/>
      <c r="T1869" s="300">
        <v>2020</v>
      </c>
      <c r="U1869" s="244"/>
      <c r="V1869" s="244"/>
      <c r="W1869" s="244"/>
      <c r="X1869" s="244"/>
      <c r="Y1869" s="244"/>
      <c r="Z1869" s="244"/>
      <c r="AA1869" s="244"/>
      <c r="AB1869" s="244"/>
      <c r="AC1869" s="244"/>
      <c r="AD1869" s="244"/>
      <c r="AE1869" s="244"/>
      <c r="AF1869" s="244"/>
      <c r="AG1869" s="244"/>
      <c r="AH1869" s="244"/>
      <c r="AI1869" s="244"/>
      <c r="AJ1869" s="244"/>
      <c r="AK1869" s="244"/>
      <c r="AL1869" s="244"/>
      <c r="AM1869" s="244"/>
      <c r="AN1869" s="244"/>
      <c r="AO1869" s="244"/>
      <c r="AP1869" s="244"/>
      <c r="AQ1869" s="244"/>
      <c r="AR1869" s="244"/>
      <c r="AS1869" s="244" t="s">
        <v>13049</v>
      </c>
      <c r="AT1869" s="115"/>
      <c r="AU1869" s="115"/>
      <c r="AV1869" s="115"/>
      <c r="AW1869" s="115"/>
      <c r="AX1869" s="115"/>
    </row>
    <row r="1870" spans="1:50" ht="24" customHeight="1">
      <c r="A1870" s="115"/>
      <c r="B1870" s="1817"/>
      <c r="C1870" s="244" t="s">
        <v>6301</v>
      </c>
      <c r="D1870" s="244" t="s">
        <v>25347</v>
      </c>
      <c r="E1870" s="244" t="s">
        <v>18501</v>
      </c>
      <c r="F1870" s="244" t="s">
        <v>6301</v>
      </c>
      <c r="G1870" s="244"/>
      <c r="H1870" s="244"/>
      <c r="I1870" s="244"/>
      <c r="J1870" s="244"/>
      <c r="K1870" s="244"/>
      <c r="L1870" s="244"/>
      <c r="M1870" s="244"/>
      <c r="N1870" s="244">
        <v>2300</v>
      </c>
      <c r="O1870" s="244"/>
      <c r="P1870" s="244"/>
      <c r="Q1870" s="244"/>
      <c r="R1870" s="244"/>
      <c r="S1870" s="244"/>
      <c r="T1870" s="300">
        <v>2020</v>
      </c>
      <c r="U1870" s="244"/>
      <c r="V1870" s="244"/>
      <c r="W1870" s="244"/>
      <c r="X1870" s="244"/>
      <c r="Y1870" s="244"/>
      <c r="Z1870" s="244"/>
      <c r="AA1870" s="244"/>
      <c r="AB1870" s="244"/>
      <c r="AC1870" s="244"/>
      <c r="AD1870" s="244"/>
      <c r="AE1870" s="244"/>
      <c r="AF1870" s="244"/>
      <c r="AG1870" s="244"/>
      <c r="AH1870" s="244"/>
      <c r="AI1870" s="244"/>
      <c r="AJ1870" s="244"/>
      <c r="AK1870" s="244"/>
      <c r="AL1870" s="244"/>
      <c r="AM1870" s="244"/>
      <c r="AN1870" s="244"/>
      <c r="AO1870" s="244"/>
      <c r="AP1870" s="244"/>
      <c r="AQ1870" s="244"/>
      <c r="AR1870" s="244"/>
      <c r="AS1870" s="244"/>
      <c r="AT1870" s="115"/>
      <c r="AU1870" s="115"/>
      <c r="AV1870" s="115"/>
      <c r="AW1870" s="115"/>
      <c r="AX1870" s="115"/>
    </row>
    <row r="1871" spans="1:50" ht="24" customHeight="1">
      <c r="A1871" s="115"/>
      <c r="B1871" s="1817"/>
      <c r="C1871" s="244" t="s">
        <v>6301</v>
      </c>
      <c r="D1871" s="244" t="s">
        <v>25347</v>
      </c>
      <c r="E1871" s="244" t="s">
        <v>18502</v>
      </c>
      <c r="F1871" s="244" t="s">
        <v>6301</v>
      </c>
      <c r="G1871" s="244"/>
      <c r="H1871" s="244"/>
      <c r="I1871" s="244"/>
      <c r="J1871" s="244"/>
      <c r="K1871" s="244"/>
      <c r="L1871" s="244"/>
      <c r="M1871" s="244"/>
      <c r="N1871" s="244">
        <v>720</v>
      </c>
      <c r="O1871" s="244"/>
      <c r="P1871" s="244"/>
      <c r="Q1871" s="244"/>
      <c r="R1871" s="244"/>
      <c r="S1871" s="244"/>
      <c r="T1871" s="300">
        <v>2020</v>
      </c>
      <c r="U1871" s="244"/>
      <c r="V1871" s="244"/>
      <c r="W1871" s="244"/>
      <c r="X1871" s="244"/>
      <c r="Y1871" s="244"/>
      <c r="Z1871" s="244"/>
      <c r="AA1871" s="244"/>
      <c r="AB1871" s="244"/>
      <c r="AC1871" s="244"/>
      <c r="AD1871" s="244"/>
      <c r="AE1871" s="244"/>
      <c r="AF1871" s="244"/>
      <c r="AG1871" s="244"/>
      <c r="AH1871" s="244"/>
      <c r="AI1871" s="244"/>
      <c r="AJ1871" s="244"/>
      <c r="AK1871" s="244"/>
      <c r="AL1871" s="244"/>
      <c r="AM1871" s="244"/>
      <c r="AN1871" s="244"/>
      <c r="AO1871" s="244"/>
      <c r="AP1871" s="244"/>
      <c r="AQ1871" s="244"/>
      <c r="AR1871" s="244"/>
      <c r="AS1871" s="244"/>
      <c r="AT1871" s="115"/>
      <c r="AU1871" s="115"/>
      <c r="AV1871" s="115"/>
      <c r="AW1871" s="115"/>
      <c r="AX1871" s="115"/>
    </row>
    <row r="1872" spans="1:50" ht="24" customHeight="1">
      <c r="A1872" s="115"/>
      <c r="B1872" s="1817"/>
      <c r="C1872" s="244" t="s">
        <v>6301</v>
      </c>
      <c r="D1872" s="244" t="s">
        <v>25347</v>
      </c>
      <c r="E1872" s="244" t="s">
        <v>18503</v>
      </c>
      <c r="F1872" s="244" t="s">
        <v>6301</v>
      </c>
      <c r="G1872" s="244"/>
      <c r="H1872" s="244"/>
      <c r="I1872" s="244"/>
      <c r="J1872" s="244">
        <v>30</v>
      </c>
      <c r="K1872" s="244">
        <v>16</v>
      </c>
      <c r="L1872" s="244"/>
      <c r="M1872" s="244"/>
      <c r="N1872" s="244">
        <v>480</v>
      </c>
      <c r="O1872" s="244"/>
      <c r="P1872" s="244"/>
      <c r="Q1872" s="244"/>
      <c r="R1872" s="244"/>
      <c r="S1872" s="244"/>
      <c r="T1872" s="300">
        <v>2020</v>
      </c>
      <c r="U1872" s="244"/>
      <c r="V1872" s="244"/>
      <c r="W1872" s="244"/>
      <c r="X1872" s="244"/>
      <c r="Y1872" s="244"/>
      <c r="Z1872" s="244"/>
      <c r="AA1872" s="244"/>
      <c r="AB1872" s="244"/>
      <c r="AC1872" s="244"/>
      <c r="AD1872" s="244"/>
      <c r="AE1872" s="244"/>
      <c r="AF1872" s="244"/>
      <c r="AG1872" s="244"/>
      <c r="AH1872" s="244"/>
      <c r="AI1872" s="244"/>
      <c r="AJ1872" s="244"/>
      <c r="AK1872" s="244"/>
      <c r="AL1872" s="244"/>
      <c r="AM1872" s="244"/>
      <c r="AN1872" s="244"/>
      <c r="AO1872" s="244"/>
      <c r="AP1872" s="244"/>
      <c r="AQ1872" s="244"/>
      <c r="AR1872" s="244"/>
      <c r="AS1872" s="244"/>
      <c r="AT1872" s="115"/>
      <c r="AU1872" s="115"/>
      <c r="AV1872" s="115"/>
      <c r="AW1872" s="115"/>
      <c r="AX1872" s="115"/>
    </row>
    <row r="1873" spans="1:50" ht="24" customHeight="1">
      <c r="A1873" s="115"/>
      <c r="B1873" s="1817"/>
      <c r="C1873" s="244" t="s">
        <v>6301</v>
      </c>
      <c r="D1873" s="244" t="s">
        <v>25347</v>
      </c>
      <c r="E1873" s="244" t="s">
        <v>18504</v>
      </c>
      <c r="F1873" s="244" t="s">
        <v>6301</v>
      </c>
      <c r="G1873" s="244"/>
      <c r="H1873" s="244"/>
      <c r="I1873" s="244"/>
      <c r="J1873" s="244">
        <v>28</v>
      </c>
      <c r="K1873" s="244">
        <v>15</v>
      </c>
      <c r="L1873" s="244"/>
      <c r="M1873" s="244"/>
      <c r="N1873" s="244">
        <v>420</v>
      </c>
      <c r="O1873" s="244"/>
      <c r="P1873" s="244"/>
      <c r="Q1873" s="244"/>
      <c r="R1873" s="244"/>
      <c r="S1873" s="244"/>
      <c r="T1873" s="300">
        <v>2020</v>
      </c>
      <c r="U1873" s="244"/>
      <c r="V1873" s="244"/>
      <c r="W1873" s="244"/>
      <c r="X1873" s="244"/>
      <c r="Y1873" s="244"/>
      <c r="Z1873" s="244"/>
      <c r="AA1873" s="244"/>
      <c r="AB1873" s="244"/>
      <c r="AC1873" s="244"/>
      <c r="AD1873" s="244"/>
      <c r="AE1873" s="244"/>
      <c r="AF1873" s="244"/>
      <c r="AG1873" s="244"/>
      <c r="AH1873" s="244"/>
      <c r="AI1873" s="244"/>
      <c r="AJ1873" s="244"/>
      <c r="AK1873" s="244"/>
      <c r="AL1873" s="244"/>
      <c r="AM1873" s="244"/>
      <c r="AN1873" s="244"/>
      <c r="AO1873" s="244"/>
      <c r="AP1873" s="244"/>
      <c r="AQ1873" s="244"/>
      <c r="AR1873" s="244"/>
      <c r="AS1873" s="244"/>
      <c r="AT1873" s="115"/>
      <c r="AU1873" s="115"/>
      <c r="AV1873" s="115"/>
      <c r="AW1873" s="115"/>
      <c r="AX1873" s="115"/>
    </row>
    <row r="1874" spans="1:50" ht="24" customHeight="1">
      <c r="A1874" s="115"/>
      <c r="B1874" s="1817"/>
      <c r="C1874" s="244" t="s">
        <v>6301</v>
      </c>
      <c r="D1874" s="244" t="s">
        <v>25348</v>
      </c>
      <c r="E1874" s="244" t="s">
        <v>13325</v>
      </c>
      <c r="F1874" s="244" t="s">
        <v>6301</v>
      </c>
      <c r="G1874" s="244"/>
      <c r="H1874" s="244"/>
      <c r="I1874" s="244"/>
      <c r="J1874" s="244"/>
      <c r="K1874" s="244"/>
      <c r="L1874" s="244"/>
      <c r="M1874" s="244"/>
      <c r="N1874" s="244">
        <v>21877</v>
      </c>
      <c r="O1874" s="244"/>
      <c r="P1874" s="244"/>
      <c r="Q1874" s="244"/>
      <c r="R1874" s="244"/>
      <c r="S1874" s="244"/>
      <c r="T1874" s="300">
        <v>1995</v>
      </c>
      <c r="U1874" s="244"/>
      <c r="V1874" s="244"/>
      <c r="W1874" s="244"/>
      <c r="X1874" s="244"/>
      <c r="Y1874" s="244"/>
      <c r="Z1874" s="244"/>
      <c r="AA1874" s="244"/>
      <c r="AB1874" s="244"/>
      <c r="AC1874" s="244"/>
      <c r="AD1874" s="244"/>
      <c r="AE1874" s="244"/>
      <c r="AF1874" s="244"/>
      <c r="AG1874" s="244"/>
      <c r="AH1874" s="244"/>
      <c r="AI1874" s="244"/>
      <c r="AJ1874" s="244"/>
      <c r="AK1874" s="244"/>
      <c r="AL1874" s="244"/>
      <c r="AM1874" s="244"/>
      <c r="AN1874" s="244"/>
      <c r="AO1874" s="244"/>
      <c r="AP1874" s="244"/>
      <c r="AQ1874" s="244"/>
      <c r="AR1874" s="244"/>
      <c r="AS1874" s="244"/>
      <c r="AT1874" s="115"/>
      <c r="AU1874" s="115"/>
      <c r="AV1874" s="115"/>
      <c r="AW1874" s="115"/>
      <c r="AX1874" s="115"/>
    </row>
    <row r="1875" spans="1:50" ht="24" customHeight="1">
      <c r="A1875" s="115"/>
      <c r="B1875" s="1817"/>
      <c r="C1875" s="244" t="s">
        <v>6301</v>
      </c>
      <c r="D1875" s="244" t="s">
        <v>25687</v>
      </c>
      <c r="E1875" s="244" t="s">
        <v>13326</v>
      </c>
      <c r="F1875" s="244" t="s">
        <v>6301</v>
      </c>
      <c r="G1875" s="244"/>
      <c r="H1875" s="244"/>
      <c r="I1875" s="244"/>
      <c r="J1875" s="244"/>
      <c r="K1875" s="244"/>
      <c r="L1875" s="244"/>
      <c r="M1875" s="244"/>
      <c r="N1875" s="244">
        <v>7920</v>
      </c>
      <c r="O1875" s="244"/>
      <c r="P1875" s="244"/>
      <c r="Q1875" s="244"/>
      <c r="R1875" s="244"/>
      <c r="S1875" s="244"/>
      <c r="T1875" s="300">
        <v>2021</v>
      </c>
      <c r="U1875" s="244"/>
      <c r="V1875" s="244"/>
      <c r="W1875" s="244"/>
      <c r="X1875" s="244"/>
      <c r="Y1875" s="244"/>
      <c r="Z1875" s="244"/>
      <c r="AA1875" s="244"/>
      <c r="AB1875" s="244"/>
      <c r="AC1875" s="244"/>
      <c r="AD1875" s="244"/>
      <c r="AE1875" s="244"/>
      <c r="AF1875" s="244"/>
      <c r="AG1875" s="244"/>
      <c r="AH1875" s="244"/>
      <c r="AI1875" s="244"/>
      <c r="AJ1875" s="244"/>
      <c r="AK1875" s="244"/>
      <c r="AL1875" s="244"/>
      <c r="AM1875" s="244"/>
      <c r="AN1875" s="244"/>
      <c r="AO1875" s="244"/>
      <c r="AP1875" s="244"/>
      <c r="AQ1875" s="244"/>
      <c r="AR1875" s="244"/>
      <c r="AS1875" s="244" t="s">
        <v>13327</v>
      </c>
      <c r="AT1875" s="115"/>
      <c r="AU1875" s="115"/>
      <c r="AV1875" s="115"/>
      <c r="AW1875" s="115"/>
      <c r="AX1875" s="115"/>
    </row>
    <row r="1876" spans="1:50" ht="24" customHeight="1">
      <c r="A1876" s="115"/>
      <c r="B1876" s="1817"/>
      <c r="C1876" s="244" t="s">
        <v>6301</v>
      </c>
      <c r="D1876" s="233" t="s">
        <v>25494</v>
      </c>
      <c r="E1876" s="244" t="s">
        <v>13328</v>
      </c>
      <c r="F1876" s="244" t="s">
        <v>6301</v>
      </c>
      <c r="G1876" s="244"/>
      <c r="H1876" s="244"/>
      <c r="I1876" s="244"/>
      <c r="J1876" s="244">
        <v>44</v>
      </c>
      <c r="K1876" s="244">
        <v>24</v>
      </c>
      <c r="L1876" s="244"/>
      <c r="M1876" s="244"/>
      <c r="N1876" s="244">
        <v>1056</v>
      </c>
      <c r="O1876" s="244"/>
      <c r="P1876" s="244"/>
      <c r="Q1876" s="244"/>
      <c r="R1876" s="244"/>
      <c r="S1876" s="244"/>
      <c r="T1876" s="300">
        <v>2018</v>
      </c>
      <c r="U1876" s="244"/>
      <c r="V1876" s="244"/>
      <c r="W1876" s="244"/>
      <c r="X1876" s="244"/>
      <c r="Y1876" s="244"/>
      <c r="Z1876" s="244"/>
      <c r="AA1876" s="244"/>
      <c r="AB1876" s="244"/>
      <c r="AC1876" s="244"/>
      <c r="AD1876" s="244"/>
      <c r="AE1876" s="244"/>
      <c r="AF1876" s="244"/>
      <c r="AG1876" s="244"/>
      <c r="AH1876" s="244"/>
      <c r="AI1876" s="244"/>
      <c r="AJ1876" s="244"/>
      <c r="AK1876" s="244"/>
      <c r="AL1876" s="244"/>
      <c r="AM1876" s="244"/>
      <c r="AN1876" s="244"/>
      <c r="AO1876" s="244"/>
      <c r="AP1876" s="244"/>
      <c r="AQ1876" s="244"/>
      <c r="AR1876" s="244"/>
      <c r="AS1876" s="244"/>
      <c r="AT1876" s="115"/>
      <c r="AU1876" s="115"/>
      <c r="AV1876" s="115"/>
      <c r="AW1876" s="115"/>
      <c r="AX1876" s="115"/>
    </row>
    <row r="1877" spans="1:50" ht="26.1" customHeight="1">
      <c r="A1877" s="115"/>
      <c r="B1877" s="1817"/>
      <c r="C1877" s="244" t="s">
        <v>6301</v>
      </c>
      <c r="D1877" s="233" t="s">
        <v>25494</v>
      </c>
      <c r="E1877" s="244" t="s">
        <v>13329</v>
      </c>
      <c r="F1877" s="244" t="s">
        <v>6301</v>
      </c>
      <c r="G1877" s="244"/>
      <c r="H1877" s="244"/>
      <c r="I1877" s="244"/>
      <c r="J1877" s="244">
        <v>34</v>
      </c>
      <c r="K1877" s="244">
        <v>22</v>
      </c>
      <c r="L1877" s="244"/>
      <c r="M1877" s="244"/>
      <c r="N1877" s="244">
        <v>748</v>
      </c>
      <c r="O1877" s="244"/>
      <c r="P1877" s="244"/>
      <c r="Q1877" s="244"/>
      <c r="R1877" s="244"/>
      <c r="S1877" s="244"/>
      <c r="T1877" s="300">
        <v>2018</v>
      </c>
      <c r="U1877" s="244"/>
      <c r="V1877" s="244"/>
      <c r="W1877" s="244"/>
      <c r="X1877" s="244"/>
      <c r="Y1877" s="244"/>
      <c r="Z1877" s="244"/>
      <c r="AA1877" s="244"/>
      <c r="AB1877" s="244"/>
      <c r="AC1877" s="244"/>
      <c r="AD1877" s="244"/>
      <c r="AE1877" s="244"/>
      <c r="AF1877" s="244"/>
      <c r="AG1877" s="244"/>
      <c r="AH1877" s="244"/>
      <c r="AI1877" s="244"/>
      <c r="AJ1877" s="244"/>
      <c r="AK1877" s="244"/>
      <c r="AL1877" s="244"/>
      <c r="AM1877" s="244"/>
      <c r="AN1877" s="244"/>
      <c r="AO1877" s="244"/>
      <c r="AP1877" s="244"/>
      <c r="AQ1877" s="244"/>
      <c r="AR1877" s="244"/>
      <c r="AS1877" s="244" t="s">
        <v>12567</v>
      </c>
      <c r="AT1877" s="115"/>
      <c r="AU1877" s="115"/>
      <c r="AV1877" s="115"/>
      <c r="AW1877" s="115"/>
      <c r="AX1877" s="115"/>
    </row>
    <row r="1878" spans="1:50" ht="26.1" customHeight="1">
      <c r="A1878" s="115"/>
      <c r="B1878" s="1817"/>
      <c r="C1878" s="244" t="s">
        <v>6301</v>
      </c>
      <c r="D1878" s="233" t="s">
        <v>25494</v>
      </c>
      <c r="E1878" s="244" t="s">
        <v>13331</v>
      </c>
      <c r="F1878" s="244" t="s">
        <v>6301</v>
      </c>
      <c r="G1878" s="244"/>
      <c r="H1878" s="244"/>
      <c r="I1878" s="244"/>
      <c r="J1878" s="244">
        <v>44</v>
      </c>
      <c r="K1878" s="244">
        <v>24</v>
      </c>
      <c r="L1878" s="244"/>
      <c r="M1878" s="244"/>
      <c r="N1878" s="244">
        <v>1056</v>
      </c>
      <c r="O1878" s="244"/>
      <c r="P1878" s="244"/>
      <c r="Q1878" s="244"/>
      <c r="R1878" s="244"/>
      <c r="S1878" s="244"/>
      <c r="T1878" s="300">
        <v>2018</v>
      </c>
      <c r="U1878" s="244"/>
      <c r="V1878" s="244"/>
      <c r="W1878" s="244"/>
      <c r="X1878" s="244"/>
      <c r="Y1878" s="244"/>
      <c r="Z1878" s="244"/>
      <c r="AA1878" s="244"/>
      <c r="AB1878" s="244"/>
      <c r="AC1878" s="244"/>
      <c r="AD1878" s="244"/>
      <c r="AE1878" s="244"/>
      <c r="AF1878" s="244"/>
      <c r="AG1878" s="244"/>
      <c r="AH1878" s="244"/>
      <c r="AI1878" s="244"/>
      <c r="AJ1878" s="244"/>
      <c r="AK1878" s="244"/>
      <c r="AL1878" s="244"/>
      <c r="AM1878" s="244"/>
      <c r="AN1878" s="244"/>
      <c r="AO1878" s="244"/>
      <c r="AP1878" s="244"/>
      <c r="AQ1878" s="244"/>
      <c r="AR1878" s="244"/>
      <c r="AS1878" s="244"/>
      <c r="AT1878" s="115"/>
      <c r="AU1878" s="115"/>
      <c r="AV1878" s="115"/>
      <c r="AW1878" s="115"/>
      <c r="AX1878" s="115"/>
    </row>
    <row r="1879" spans="1:50" ht="26.1" customHeight="1">
      <c r="B1879" s="1817"/>
      <c r="C1879" s="244" t="s">
        <v>14344</v>
      </c>
      <c r="D1879" s="244" t="s">
        <v>26207</v>
      </c>
      <c r="E1879" s="244" t="s">
        <v>14390</v>
      </c>
      <c r="F1879" s="244" t="s">
        <v>14391</v>
      </c>
      <c r="G1879" s="244">
        <v>6200</v>
      </c>
      <c r="H1879" s="244"/>
      <c r="I1879" s="244"/>
      <c r="J1879" s="244">
        <v>20</v>
      </c>
      <c r="K1879" s="244">
        <v>42</v>
      </c>
      <c r="L1879" s="244"/>
      <c r="M1879" s="244"/>
      <c r="N1879" s="244">
        <v>1536</v>
      </c>
      <c r="O1879" s="244"/>
      <c r="P1879" s="244"/>
      <c r="Q1879" s="244"/>
      <c r="R1879" s="244"/>
      <c r="S1879" s="244"/>
      <c r="T1879" s="300">
        <v>2009</v>
      </c>
      <c r="U1879" s="244"/>
      <c r="V1879" s="244"/>
      <c r="W1879" s="244"/>
      <c r="X1879" s="244"/>
      <c r="Y1879" s="244"/>
      <c r="Z1879" s="244"/>
      <c r="AA1879" s="244"/>
      <c r="AB1879" s="244"/>
      <c r="AC1879" s="244"/>
      <c r="AD1879" s="244"/>
      <c r="AE1879" s="244"/>
      <c r="AF1879" s="244"/>
      <c r="AG1879" s="244"/>
      <c r="AH1879" s="244"/>
      <c r="AI1879" s="244"/>
      <c r="AJ1879" s="244"/>
      <c r="AK1879" s="244"/>
      <c r="AL1879" s="244"/>
      <c r="AM1879" s="244"/>
      <c r="AN1879" s="244"/>
      <c r="AO1879" s="244"/>
      <c r="AP1879" s="244"/>
      <c r="AQ1879" s="244"/>
      <c r="AR1879" s="244"/>
      <c r="AS1879" s="244"/>
    </row>
    <row r="1880" spans="1:50" ht="24" customHeight="1">
      <c r="B1880" s="1817"/>
      <c r="C1880" s="244" t="s">
        <v>14344</v>
      </c>
      <c r="D1880" s="244" t="s">
        <v>25497</v>
      </c>
      <c r="E1880" s="244" t="s">
        <v>15249</v>
      </c>
      <c r="F1880" s="227" t="s">
        <v>14392</v>
      </c>
      <c r="G1880" s="244"/>
      <c r="H1880" s="244"/>
      <c r="I1880" s="244"/>
      <c r="J1880" s="244">
        <v>70</v>
      </c>
      <c r="K1880" s="244">
        <v>35</v>
      </c>
      <c r="L1880" s="244"/>
      <c r="M1880" s="244"/>
      <c r="N1880" s="244">
        <v>2450</v>
      </c>
      <c r="O1880" s="244"/>
      <c r="P1880" s="244"/>
      <c r="Q1880" s="244"/>
      <c r="R1880" s="244"/>
      <c r="S1880" s="244"/>
      <c r="T1880" s="300">
        <v>2013</v>
      </c>
      <c r="U1880" s="244"/>
      <c r="V1880" s="244"/>
      <c r="W1880" s="244"/>
      <c r="X1880" s="244"/>
      <c r="Y1880" s="244"/>
      <c r="Z1880" s="244"/>
      <c r="AA1880" s="244"/>
      <c r="AB1880" s="244"/>
      <c r="AC1880" s="244"/>
      <c r="AD1880" s="244"/>
      <c r="AE1880" s="244"/>
      <c r="AF1880" s="244"/>
      <c r="AG1880" s="244"/>
      <c r="AH1880" s="244"/>
      <c r="AI1880" s="244"/>
      <c r="AJ1880" s="244"/>
      <c r="AK1880" s="244"/>
      <c r="AL1880" s="244"/>
      <c r="AM1880" s="244"/>
      <c r="AN1880" s="244"/>
      <c r="AO1880" s="244"/>
      <c r="AP1880" s="244"/>
      <c r="AQ1880" s="244"/>
      <c r="AR1880" s="244"/>
      <c r="AS1880" s="244"/>
    </row>
    <row r="1881" spans="1:50" ht="26.1" customHeight="1">
      <c r="B1881" s="1817"/>
      <c r="C1881" s="244" t="s">
        <v>6310</v>
      </c>
      <c r="D1881" s="244" t="s">
        <v>26208</v>
      </c>
      <c r="E1881" s="244" t="s">
        <v>7203</v>
      </c>
      <c r="F1881" s="244" t="s">
        <v>7204</v>
      </c>
      <c r="G1881" s="244"/>
      <c r="H1881" s="244">
        <v>126</v>
      </c>
      <c r="I1881" s="244">
        <v>126</v>
      </c>
      <c r="J1881" s="244">
        <v>18</v>
      </c>
      <c r="K1881" s="244">
        <v>7</v>
      </c>
      <c r="L1881" s="244"/>
      <c r="M1881" s="244"/>
      <c r="N1881" s="244">
        <v>126</v>
      </c>
      <c r="O1881" s="244"/>
      <c r="P1881" s="244"/>
      <c r="Q1881" s="244"/>
      <c r="R1881" s="244"/>
      <c r="S1881" s="244"/>
      <c r="T1881" s="300">
        <v>2014</v>
      </c>
      <c r="U1881" s="244"/>
      <c r="V1881" s="244"/>
      <c r="W1881" s="244"/>
      <c r="X1881" s="244"/>
      <c r="Y1881" s="244"/>
      <c r="Z1881" s="244">
        <v>300</v>
      </c>
      <c r="AA1881" s="244"/>
      <c r="AB1881" s="244"/>
      <c r="AC1881" s="244"/>
      <c r="AD1881" s="244"/>
      <c r="AE1881" s="244"/>
      <c r="AF1881" s="244"/>
      <c r="AG1881" s="244"/>
      <c r="AH1881" s="244"/>
      <c r="AI1881" s="244"/>
      <c r="AJ1881" s="244"/>
      <c r="AK1881" s="244"/>
      <c r="AL1881" s="244"/>
      <c r="AM1881" s="244"/>
      <c r="AN1881" s="244"/>
      <c r="AO1881" s="244"/>
      <c r="AP1881" s="244"/>
      <c r="AQ1881" s="244"/>
      <c r="AR1881" s="244"/>
      <c r="AS1881" s="244" t="s">
        <v>7205</v>
      </c>
    </row>
    <row r="1882" spans="1:50" ht="26.1" customHeight="1">
      <c r="B1882" s="1817"/>
      <c r="C1882" s="244" t="s">
        <v>6310</v>
      </c>
      <c r="D1882" s="244" t="s">
        <v>26209</v>
      </c>
      <c r="E1882" s="244" t="s">
        <v>1315</v>
      </c>
      <c r="F1882" s="244" t="s">
        <v>7204</v>
      </c>
      <c r="G1882" s="244"/>
      <c r="H1882" s="244">
        <v>96</v>
      </c>
      <c r="I1882" s="244">
        <v>96</v>
      </c>
      <c r="J1882" s="244">
        <v>14</v>
      </c>
      <c r="K1882" s="244">
        <v>19</v>
      </c>
      <c r="L1882" s="244"/>
      <c r="M1882" s="244"/>
      <c r="N1882" s="244">
        <v>96</v>
      </c>
      <c r="O1882" s="244"/>
      <c r="P1882" s="244"/>
      <c r="Q1882" s="244"/>
      <c r="R1882" s="244"/>
      <c r="S1882" s="244"/>
      <c r="T1882" s="300">
        <v>2004</v>
      </c>
      <c r="U1882" s="244"/>
      <c r="V1882" s="244"/>
      <c r="W1882" s="244"/>
      <c r="X1882" s="244"/>
      <c r="Y1882" s="244"/>
      <c r="Z1882" s="244">
        <v>200</v>
      </c>
      <c r="AA1882" s="244"/>
      <c r="AB1882" s="244"/>
      <c r="AC1882" s="244"/>
      <c r="AD1882" s="244"/>
      <c r="AE1882" s="244"/>
      <c r="AF1882" s="244"/>
      <c r="AG1882" s="244"/>
      <c r="AH1882" s="244"/>
      <c r="AI1882" s="244"/>
      <c r="AJ1882" s="244"/>
      <c r="AK1882" s="244"/>
      <c r="AL1882" s="244"/>
      <c r="AM1882" s="244"/>
      <c r="AN1882" s="244"/>
      <c r="AO1882" s="244"/>
      <c r="AP1882" s="244"/>
      <c r="AQ1882" s="244"/>
      <c r="AR1882" s="244"/>
      <c r="AS1882" s="244" t="s">
        <v>9711</v>
      </c>
    </row>
    <row r="1883" spans="1:50" ht="24" customHeight="1">
      <c r="B1883" s="1817"/>
      <c r="C1883" s="228" t="s">
        <v>15250</v>
      </c>
      <c r="D1883" s="228" t="s">
        <v>25699</v>
      </c>
      <c r="E1883" s="260" t="s">
        <v>15253</v>
      </c>
      <c r="F1883" s="228" t="s">
        <v>15254</v>
      </c>
      <c r="G1883" s="228">
        <v>16828</v>
      </c>
      <c r="H1883" s="228">
        <v>1750</v>
      </c>
      <c r="I1883" s="228">
        <v>1750</v>
      </c>
      <c r="J1883" s="228"/>
      <c r="K1883" s="244"/>
      <c r="L1883" s="244"/>
      <c r="M1883" s="244"/>
      <c r="N1883" s="244"/>
      <c r="O1883" s="244"/>
      <c r="P1883" s="244"/>
      <c r="Q1883" s="244"/>
      <c r="R1883" s="244"/>
      <c r="S1883" s="244"/>
      <c r="T1883" s="300">
        <v>2003</v>
      </c>
      <c r="U1883" s="244"/>
      <c r="V1883" s="244"/>
      <c r="W1883" s="244"/>
      <c r="X1883" s="244"/>
      <c r="Y1883" s="244"/>
      <c r="Z1883" s="244"/>
      <c r="AA1883" s="244"/>
      <c r="AB1883" s="244"/>
      <c r="AC1883" s="244"/>
      <c r="AD1883" s="244"/>
      <c r="AE1883" s="244"/>
      <c r="AF1883" s="244"/>
      <c r="AG1883" s="244"/>
      <c r="AH1883" s="244"/>
      <c r="AI1883" s="244"/>
      <c r="AJ1883" s="244"/>
      <c r="AK1883" s="244"/>
      <c r="AL1883" s="244"/>
      <c r="AM1883" s="244"/>
      <c r="AN1883" s="244"/>
      <c r="AO1883" s="244"/>
      <c r="AP1883" s="244"/>
      <c r="AQ1883" s="244"/>
      <c r="AR1883" s="244"/>
      <c r="AS1883" s="228"/>
    </row>
    <row r="1884" spans="1:50" ht="24" customHeight="1">
      <c r="B1884" s="1817"/>
      <c r="C1884" s="228" t="s">
        <v>15250</v>
      </c>
      <c r="D1884" s="228" t="s">
        <v>25710</v>
      </c>
      <c r="E1884" s="260" t="s">
        <v>15255</v>
      </c>
      <c r="F1884" s="228" t="s">
        <v>6310</v>
      </c>
      <c r="G1884" s="228">
        <v>13396</v>
      </c>
      <c r="H1884" s="228">
        <v>792</v>
      </c>
      <c r="I1884" s="228">
        <v>792</v>
      </c>
      <c r="J1884" s="228"/>
      <c r="K1884" s="244"/>
      <c r="L1884" s="244"/>
      <c r="M1884" s="244"/>
      <c r="N1884" s="244"/>
      <c r="O1884" s="244"/>
      <c r="P1884" s="244"/>
      <c r="Q1884" s="244"/>
      <c r="R1884" s="244"/>
      <c r="S1884" s="244"/>
      <c r="T1884" s="300">
        <v>2012</v>
      </c>
      <c r="U1884" s="244"/>
      <c r="V1884" s="244"/>
      <c r="W1884" s="244"/>
      <c r="X1884" s="244"/>
      <c r="Y1884" s="244"/>
      <c r="Z1884" s="244"/>
      <c r="AA1884" s="244"/>
      <c r="AB1884" s="244"/>
      <c r="AC1884" s="244"/>
      <c r="AD1884" s="244"/>
      <c r="AE1884" s="244"/>
      <c r="AF1884" s="244"/>
      <c r="AG1884" s="244"/>
      <c r="AH1884" s="244"/>
      <c r="AI1884" s="244"/>
      <c r="AJ1884" s="244"/>
      <c r="AK1884" s="244"/>
      <c r="AL1884" s="244"/>
      <c r="AM1884" s="244"/>
      <c r="AN1884" s="244"/>
      <c r="AO1884" s="244"/>
      <c r="AP1884" s="244"/>
      <c r="AQ1884" s="244"/>
      <c r="AR1884" s="244"/>
      <c r="AS1884" s="228"/>
    </row>
    <row r="1885" spans="1:50" ht="24" customHeight="1">
      <c r="B1885" s="1817"/>
      <c r="C1885" s="228" t="s">
        <v>15250</v>
      </c>
      <c r="D1885" s="228" t="s">
        <v>26105</v>
      </c>
      <c r="E1885" s="260" t="s">
        <v>17542</v>
      </c>
      <c r="F1885" s="228" t="s">
        <v>6310</v>
      </c>
      <c r="G1885" s="228">
        <v>22144</v>
      </c>
      <c r="H1885" s="228">
        <v>770</v>
      </c>
      <c r="I1885" s="228">
        <v>770</v>
      </c>
      <c r="J1885" s="228"/>
      <c r="K1885" s="244"/>
      <c r="L1885" s="244"/>
      <c r="M1885" s="244"/>
      <c r="N1885" s="244"/>
      <c r="O1885" s="244"/>
      <c r="P1885" s="244"/>
      <c r="Q1885" s="244"/>
      <c r="R1885" s="244"/>
      <c r="S1885" s="244"/>
      <c r="T1885" s="300">
        <v>2011</v>
      </c>
      <c r="U1885" s="244"/>
      <c r="V1885" s="244"/>
      <c r="W1885" s="244"/>
      <c r="X1885" s="244"/>
      <c r="Y1885" s="244"/>
      <c r="Z1885" s="244"/>
      <c r="AA1885" s="244"/>
      <c r="AB1885" s="244"/>
      <c r="AC1885" s="244"/>
      <c r="AD1885" s="244"/>
      <c r="AE1885" s="244"/>
      <c r="AF1885" s="244"/>
      <c r="AG1885" s="244"/>
      <c r="AH1885" s="244"/>
      <c r="AI1885" s="244"/>
      <c r="AJ1885" s="244"/>
      <c r="AK1885" s="244"/>
      <c r="AL1885" s="244"/>
      <c r="AM1885" s="244"/>
      <c r="AN1885" s="244"/>
      <c r="AO1885" s="244"/>
      <c r="AP1885" s="244"/>
      <c r="AQ1885" s="244"/>
      <c r="AR1885" s="244"/>
      <c r="AS1885" s="228"/>
    </row>
    <row r="1886" spans="1:50" ht="24" customHeight="1">
      <c r="B1886" s="1817"/>
      <c r="C1886" s="228" t="s">
        <v>15250</v>
      </c>
      <c r="D1886" s="228" t="s">
        <v>26210</v>
      </c>
      <c r="E1886" s="260" t="s">
        <v>15256</v>
      </c>
      <c r="F1886" s="228" t="s">
        <v>15250</v>
      </c>
      <c r="G1886" s="228">
        <v>22485</v>
      </c>
      <c r="H1886" s="228">
        <v>6240</v>
      </c>
      <c r="I1886" s="228">
        <v>6240</v>
      </c>
      <c r="J1886" s="228"/>
      <c r="K1886" s="244"/>
      <c r="L1886" s="244"/>
      <c r="M1886" s="244"/>
      <c r="N1886" s="244"/>
      <c r="O1886" s="244"/>
      <c r="P1886" s="244"/>
      <c r="Q1886" s="244"/>
      <c r="R1886" s="244"/>
      <c r="S1886" s="244"/>
      <c r="T1886" s="300">
        <v>2020</v>
      </c>
      <c r="U1886" s="244"/>
      <c r="V1886" s="244"/>
      <c r="W1886" s="244"/>
      <c r="X1886" s="244"/>
      <c r="Y1886" s="244"/>
      <c r="Z1886" s="244"/>
      <c r="AA1886" s="244"/>
      <c r="AB1886" s="244"/>
      <c r="AC1886" s="244"/>
      <c r="AD1886" s="244"/>
      <c r="AE1886" s="244"/>
      <c r="AF1886" s="244"/>
      <c r="AG1886" s="244"/>
      <c r="AH1886" s="244"/>
      <c r="AI1886" s="244"/>
      <c r="AJ1886" s="244"/>
      <c r="AK1886" s="244"/>
      <c r="AL1886" s="244"/>
      <c r="AM1886" s="244"/>
      <c r="AN1886" s="244"/>
      <c r="AO1886" s="244"/>
      <c r="AP1886" s="244"/>
      <c r="AQ1886" s="244"/>
      <c r="AR1886" s="244"/>
      <c r="AS1886" s="228"/>
    </row>
    <row r="1887" spans="1:50" ht="24" customHeight="1">
      <c r="B1887" s="1817"/>
      <c r="C1887" s="228" t="s">
        <v>15250</v>
      </c>
      <c r="D1887" s="228" t="s">
        <v>26211</v>
      </c>
      <c r="E1887" s="260" t="s">
        <v>17543</v>
      </c>
      <c r="F1887" s="228" t="s">
        <v>15250</v>
      </c>
      <c r="G1887" s="228">
        <v>868</v>
      </c>
      <c r="H1887" s="228"/>
      <c r="I1887" s="228"/>
      <c r="J1887" s="228"/>
      <c r="K1887" s="244"/>
      <c r="L1887" s="244"/>
      <c r="M1887" s="244"/>
      <c r="N1887" s="244"/>
      <c r="O1887" s="244"/>
      <c r="P1887" s="244"/>
      <c r="Q1887" s="244"/>
      <c r="R1887" s="244"/>
      <c r="S1887" s="244"/>
      <c r="T1887" s="300">
        <v>2013</v>
      </c>
      <c r="U1887" s="244"/>
      <c r="V1887" s="228" t="s">
        <v>13749</v>
      </c>
      <c r="W1887" s="244"/>
      <c r="X1887" s="244"/>
      <c r="Y1887" s="244"/>
      <c r="Z1887" s="244"/>
      <c r="AA1887" s="244"/>
      <c r="AB1887" s="244"/>
      <c r="AC1887" s="244"/>
      <c r="AD1887" s="244"/>
      <c r="AE1887" s="244"/>
      <c r="AF1887" s="244"/>
      <c r="AG1887" s="244"/>
      <c r="AH1887" s="244"/>
      <c r="AI1887" s="244"/>
      <c r="AJ1887" s="244"/>
      <c r="AK1887" s="244"/>
      <c r="AL1887" s="244"/>
      <c r="AM1887" s="244"/>
      <c r="AN1887" s="244"/>
      <c r="AO1887" s="244"/>
      <c r="AP1887" s="244"/>
      <c r="AQ1887" s="244"/>
      <c r="AR1887" s="244"/>
      <c r="AS1887" s="228"/>
    </row>
    <row r="1888" spans="1:50" ht="24" customHeight="1">
      <c r="B1888" s="1817"/>
      <c r="C1888" s="228" t="s">
        <v>15250</v>
      </c>
      <c r="D1888" s="228" t="s">
        <v>26212</v>
      </c>
      <c r="E1888" s="260" t="s">
        <v>26213</v>
      </c>
      <c r="F1888" s="228" t="s">
        <v>15250</v>
      </c>
      <c r="G1888" s="228">
        <v>980</v>
      </c>
      <c r="H1888" s="228"/>
      <c r="I1888" s="228"/>
      <c r="J1888" s="228"/>
      <c r="K1888" s="244"/>
      <c r="L1888" s="244"/>
      <c r="M1888" s="244"/>
      <c r="N1888" s="244"/>
      <c r="O1888" s="244"/>
      <c r="P1888" s="244"/>
      <c r="Q1888" s="244"/>
      <c r="R1888" s="244"/>
      <c r="S1888" s="244"/>
      <c r="T1888" s="300">
        <v>2007</v>
      </c>
      <c r="U1888" s="244"/>
      <c r="V1888" s="244"/>
      <c r="W1888" s="244"/>
      <c r="X1888" s="244"/>
      <c r="Y1888" s="244"/>
      <c r="Z1888" s="244"/>
      <c r="AA1888" s="244"/>
      <c r="AB1888" s="244"/>
      <c r="AC1888" s="244"/>
      <c r="AD1888" s="244"/>
      <c r="AE1888" s="244"/>
      <c r="AF1888" s="244"/>
      <c r="AG1888" s="244"/>
      <c r="AH1888" s="244"/>
      <c r="AI1888" s="244"/>
      <c r="AJ1888" s="244"/>
      <c r="AK1888" s="244"/>
      <c r="AL1888" s="244"/>
      <c r="AM1888" s="244"/>
      <c r="AN1888" s="244"/>
      <c r="AO1888" s="244"/>
      <c r="AP1888" s="244"/>
      <c r="AQ1888" s="244"/>
      <c r="AR1888" s="244"/>
      <c r="AS1888" s="228"/>
    </row>
    <row r="1889" spans="1:50" ht="24" customHeight="1">
      <c r="B1889" s="1817"/>
      <c r="C1889" s="228" t="s">
        <v>15250</v>
      </c>
      <c r="D1889" s="228" t="s">
        <v>26211</v>
      </c>
      <c r="E1889" s="260" t="s">
        <v>26214</v>
      </c>
      <c r="F1889" s="228" t="s">
        <v>15250</v>
      </c>
      <c r="G1889" s="228">
        <v>980</v>
      </c>
      <c r="H1889" s="228"/>
      <c r="I1889" s="228"/>
      <c r="J1889" s="228"/>
      <c r="K1889" s="244"/>
      <c r="L1889" s="244"/>
      <c r="M1889" s="244"/>
      <c r="N1889" s="244"/>
      <c r="O1889" s="244"/>
      <c r="P1889" s="244"/>
      <c r="Q1889" s="244"/>
      <c r="R1889" s="244"/>
      <c r="S1889" s="244"/>
      <c r="T1889" s="300">
        <v>2007</v>
      </c>
      <c r="U1889" s="244"/>
      <c r="V1889" s="244"/>
      <c r="W1889" s="244"/>
      <c r="X1889" s="244"/>
      <c r="Y1889" s="244"/>
      <c r="Z1889" s="244"/>
      <c r="AA1889" s="244"/>
      <c r="AB1889" s="244"/>
      <c r="AC1889" s="244"/>
      <c r="AD1889" s="244"/>
      <c r="AE1889" s="244"/>
      <c r="AF1889" s="244"/>
      <c r="AG1889" s="244"/>
      <c r="AH1889" s="244"/>
      <c r="AI1889" s="244"/>
      <c r="AJ1889" s="244"/>
      <c r="AK1889" s="244"/>
      <c r="AL1889" s="244"/>
      <c r="AM1889" s="244"/>
      <c r="AN1889" s="244"/>
      <c r="AO1889" s="244"/>
      <c r="AP1889" s="244"/>
      <c r="AQ1889" s="244"/>
      <c r="AR1889" s="244"/>
      <c r="AS1889" s="228"/>
    </row>
    <row r="1890" spans="1:50" ht="24" customHeight="1">
      <c r="B1890" s="1817"/>
      <c r="C1890" s="228" t="s">
        <v>15250</v>
      </c>
      <c r="D1890" s="228" t="s">
        <v>26215</v>
      </c>
      <c r="E1890" s="260" t="s">
        <v>26216</v>
      </c>
      <c r="F1890" s="228" t="s">
        <v>15250</v>
      </c>
      <c r="G1890" s="228">
        <v>980</v>
      </c>
      <c r="H1890" s="228"/>
      <c r="I1890" s="228"/>
      <c r="J1890" s="228"/>
      <c r="K1890" s="244"/>
      <c r="L1890" s="244"/>
      <c r="M1890" s="244"/>
      <c r="N1890" s="244"/>
      <c r="O1890" s="244"/>
      <c r="P1890" s="244"/>
      <c r="Q1890" s="244"/>
      <c r="R1890" s="244"/>
      <c r="S1890" s="244"/>
      <c r="T1890" s="300">
        <v>2007</v>
      </c>
      <c r="U1890" s="244"/>
      <c r="V1890" s="244"/>
      <c r="W1890" s="244"/>
      <c r="X1890" s="244"/>
      <c r="Y1890" s="244"/>
      <c r="Z1890" s="244"/>
      <c r="AA1890" s="244"/>
      <c r="AB1890" s="244"/>
      <c r="AC1890" s="244"/>
      <c r="AD1890" s="244"/>
      <c r="AE1890" s="244"/>
      <c r="AF1890" s="244"/>
      <c r="AG1890" s="244"/>
      <c r="AH1890" s="244"/>
      <c r="AI1890" s="244"/>
      <c r="AJ1890" s="244"/>
      <c r="AK1890" s="244"/>
      <c r="AL1890" s="244"/>
      <c r="AM1890" s="244"/>
      <c r="AN1890" s="244"/>
      <c r="AO1890" s="244"/>
      <c r="AP1890" s="244"/>
      <c r="AQ1890" s="244"/>
      <c r="AR1890" s="244"/>
      <c r="AS1890" s="228" t="s">
        <v>12567</v>
      </c>
    </row>
    <row r="1891" spans="1:50" ht="21.95" customHeight="1">
      <c r="B1891" s="1817"/>
      <c r="C1891" s="228" t="s">
        <v>15250</v>
      </c>
      <c r="D1891" s="228" t="s">
        <v>26217</v>
      </c>
      <c r="E1891" s="260" t="s">
        <v>26218</v>
      </c>
      <c r="F1891" s="228" t="s">
        <v>26219</v>
      </c>
      <c r="G1891" s="228">
        <v>3488</v>
      </c>
      <c r="H1891" s="228"/>
      <c r="I1891" s="228"/>
      <c r="J1891" s="228"/>
      <c r="K1891" s="244"/>
      <c r="L1891" s="244"/>
      <c r="M1891" s="244"/>
      <c r="N1891" s="244"/>
      <c r="O1891" s="244"/>
      <c r="P1891" s="244"/>
      <c r="Q1891" s="244"/>
      <c r="R1891" s="244"/>
      <c r="S1891" s="244"/>
      <c r="T1891" s="300">
        <v>2024</v>
      </c>
      <c r="U1891" s="244"/>
      <c r="V1891" s="244"/>
      <c r="W1891" s="244"/>
      <c r="X1891" s="244"/>
      <c r="Y1891" s="244"/>
      <c r="Z1891" s="244"/>
      <c r="AA1891" s="244"/>
      <c r="AB1891" s="244"/>
      <c r="AC1891" s="244"/>
      <c r="AD1891" s="244"/>
      <c r="AE1891" s="244"/>
      <c r="AF1891" s="244"/>
      <c r="AG1891" s="244"/>
      <c r="AH1891" s="244"/>
      <c r="AI1891" s="244"/>
      <c r="AJ1891" s="244"/>
      <c r="AK1891" s="244"/>
      <c r="AL1891" s="244"/>
      <c r="AM1891" s="244"/>
      <c r="AN1891" s="244"/>
      <c r="AO1891" s="244"/>
      <c r="AP1891" s="244"/>
      <c r="AQ1891" s="244"/>
      <c r="AR1891" s="244"/>
      <c r="AS1891" s="228"/>
    </row>
    <row r="1892" spans="1:50" ht="21.95" customHeight="1">
      <c r="B1892" s="1817"/>
      <c r="C1892" s="228" t="s">
        <v>15250</v>
      </c>
      <c r="D1892" s="228" t="s">
        <v>26220</v>
      </c>
      <c r="E1892" s="260" t="s">
        <v>26221</v>
      </c>
      <c r="F1892" s="228" t="s">
        <v>26219</v>
      </c>
      <c r="G1892" s="228">
        <v>711</v>
      </c>
      <c r="H1892" s="228"/>
      <c r="I1892" s="228"/>
      <c r="J1892" s="228"/>
      <c r="K1892" s="244"/>
      <c r="L1892" s="244"/>
      <c r="M1892" s="244"/>
      <c r="N1892" s="244"/>
      <c r="O1892" s="244"/>
      <c r="P1892" s="244"/>
      <c r="Q1892" s="244"/>
      <c r="R1892" s="244"/>
      <c r="S1892" s="244"/>
      <c r="T1892" s="300">
        <v>2024</v>
      </c>
      <c r="U1892" s="244"/>
      <c r="V1892" s="244"/>
      <c r="W1892" s="244"/>
      <c r="X1892" s="244"/>
      <c r="Y1892" s="244"/>
      <c r="Z1892" s="244"/>
      <c r="AA1892" s="244"/>
      <c r="AB1892" s="244"/>
      <c r="AC1892" s="244"/>
      <c r="AD1892" s="244"/>
      <c r="AE1892" s="244"/>
      <c r="AF1892" s="244"/>
      <c r="AG1892" s="244"/>
      <c r="AH1892" s="244"/>
      <c r="AI1892" s="244"/>
      <c r="AJ1892" s="244"/>
      <c r="AK1892" s="244"/>
      <c r="AL1892" s="244"/>
      <c r="AM1892" s="244"/>
      <c r="AN1892" s="244"/>
      <c r="AO1892" s="244"/>
      <c r="AP1892" s="244"/>
      <c r="AQ1892" s="244"/>
      <c r="AR1892" s="244"/>
      <c r="AS1892" s="228"/>
    </row>
    <row r="1893" spans="1:50" ht="21.95" customHeight="1">
      <c r="A1893" s="115"/>
      <c r="B1893" s="1817"/>
      <c r="C1893" s="244" t="s">
        <v>704</v>
      </c>
      <c r="D1893" s="244" t="s">
        <v>26108</v>
      </c>
      <c r="E1893" s="244" t="s">
        <v>15257</v>
      </c>
      <c r="F1893" s="244" t="s">
        <v>6321</v>
      </c>
      <c r="G1893" s="244">
        <v>23207</v>
      </c>
      <c r="H1893" s="244"/>
      <c r="I1893" s="244"/>
      <c r="J1893" s="244">
        <v>47</v>
      </c>
      <c r="K1893" s="244">
        <v>88</v>
      </c>
      <c r="L1893" s="244"/>
      <c r="M1893" s="244"/>
      <c r="N1893" s="244">
        <v>4136</v>
      </c>
      <c r="O1893" s="244"/>
      <c r="P1893" s="244"/>
      <c r="Q1893" s="244"/>
      <c r="R1893" s="244">
        <v>2018</v>
      </c>
      <c r="S1893" s="244"/>
      <c r="T1893" s="300">
        <v>2018</v>
      </c>
      <c r="U1893" s="244"/>
      <c r="V1893" s="244"/>
      <c r="W1893" s="244"/>
      <c r="X1893" s="244"/>
      <c r="Y1893" s="244"/>
      <c r="Z1893" s="244">
        <v>5700</v>
      </c>
      <c r="AA1893" s="244"/>
      <c r="AB1893" s="244"/>
      <c r="AC1893" s="244"/>
      <c r="AD1893" s="244"/>
      <c r="AE1893" s="244"/>
      <c r="AF1893" s="244"/>
      <c r="AG1893" s="244"/>
      <c r="AH1893" s="244"/>
      <c r="AI1893" s="244"/>
      <c r="AJ1893" s="244"/>
      <c r="AK1893" s="244"/>
      <c r="AL1893" s="244"/>
      <c r="AM1893" s="244"/>
      <c r="AN1893" s="244"/>
      <c r="AO1893" s="244"/>
      <c r="AP1893" s="244"/>
      <c r="AQ1893" s="244"/>
      <c r="AR1893" s="244"/>
      <c r="AS1893" s="244"/>
      <c r="AT1893" s="115"/>
      <c r="AU1893" s="115"/>
      <c r="AV1893" s="115"/>
      <c r="AW1893" s="115"/>
      <c r="AX1893" s="115"/>
    </row>
    <row r="1894" spans="1:50" ht="24" customHeight="1">
      <c r="A1894" s="115"/>
      <c r="B1894" s="1817"/>
      <c r="C1894" s="228" t="s">
        <v>13273</v>
      </c>
      <c r="D1894" s="228" t="s">
        <v>26222</v>
      </c>
      <c r="E1894" s="244" t="s">
        <v>15273</v>
      </c>
      <c r="F1894" s="244" t="s">
        <v>13276</v>
      </c>
      <c r="G1894" s="244">
        <v>340</v>
      </c>
      <c r="H1894" s="244"/>
      <c r="I1894" s="244">
        <v>340</v>
      </c>
      <c r="J1894" s="244"/>
      <c r="K1894" s="244"/>
      <c r="L1894" s="244"/>
      <c r="M1894" s="244"/>
      <c r="N1894" s="244"/>
      <c r="O1894" s="244"/>
      <c r="P1894" s="244"/>
      <c r="Q1894" s="244"/>
      <c r="R1894" s="244"/>
      <c r="S1894" s="244"/>
      <c r="T1894" s="300">
        <v>2005</v>
      </c>
      <c r="U1894" s="244"/>
      <c r="V1894" s="244"/>
      <c r="W1894" s="244"/>
      <c r="X1894" s="244"/>
      <c r="Y1894" s="244"/>
      <c r="Z1894" s="244"/>
      <c r="AA1894" s="244"/>
      <c r="AB1894" s="244"/>
      <c r="AC1894" s="244"/>
      <c r="AD1894" s="244"/>
      <c r="AE1894" s="244"/>
      <c r="AF1894" s="244"/>
      <c r="AG1894" s="244"/>
      <c r="AH1894" s="244"/>
      <c r="AI1894" s="244"/>
      <c r="AJ1894" s="244"/>
      <c r="AK1894" s="244"/>
      <c r="AL1894" s="244"/>
      <c r="AM1894" s="244"/>
      <c r="AN1894" s="244"/>
      <c r="AO1894" s="244"/>
      <c r="AP1894" s="244"/>
      <c r="AQ1894" s="244"/>
      <c r="AR1894" s="244"/>
      <c r="AS1894" s="228"/>
      <c r="AT1894" s="115"/>
      <c r="AU1894" s="115"/>
      <c r="AV1894" s="115"/>
      <c r="AW1894" s="115"/>
      <c r="AX1894" s="115"/>
    </row>
    <row r="1895" spans="1:50" ht="24" customHeight="1">
      <c r="A1895" s="115"/>
      <c r="B1895" s="1817"/>
      <c r="C1895" s="228" t="s">
        <v>13273</v>
      </c>
      <c r="D1895" s="228" t="s">
        <v>25358</v>
      </c>
      <c r="E1895" s="244" t="s">
        <v>15274</v>
      </c>
      <c r="F1895" s="244" t="s">
        <v>13276</v>
      </c>
      <c r="G1895" s="244">
        <v>2250</v>
      </c>
      <c r="H1895" s="244"/>
      <c r="I1895" s="244">
        <v>2250</v>
      </c>
      <c r="J1895" s="244"/>
      <c r="K1895" s="244"/>
      <c r="L1895" s="244"/>
      <c r="M1895" s="244"/>
      <c r="N1895" s="244"/>
      <c r="O1895" s="244"/>
      <c r="P1895" s="244"/>
      <c r="Q1895" s="244"/>
      <c r="R1895" s="244"/>
      <c r="S1895" s="244"/>
      <c r="T1895" s="300">
        <v>2005</v>
      </c>
      <c r="U1895" s="244"/>
      <c r="V1895" s="244"/>
      <c r="W1895" s="244"/>
      <c r="X1895" s="244"/>
      <c r="Y1895" s="244"/>
      <c r="Z1895" s="244"/>
      <c r="AA1895" s="244"/>
      <c r="AB1895" s="244"/>
      <c r="AC1895" s="244"/>
      <c r="AD1895" s="244"/>
      <c r="AE1895" s="244"/>
      <c r="AF1895" s="244"/>
      <c r="AG1895" s="244"/>
      <c r="AH1895" s="244"/>
      <c r="AI1895" s="244"/>
      <c r="AJ1895" s="244"/>
      <c r="AK1895" s="244"/>
      <c r="AL1895" s="244"/>
      <c r="AM1895" s="244"/>
      <c r="AN1895" s="244"/>
      <c r="AO1895" s="244"/>
      <c r="AP1895" s="244"/>
      <c r="AQ1895" s="244"/>
      <c r="AR1895" s="244"/>
      <c r="AS1895" s="228"/>
      <c r="AT1895" s="115"/>
      <c r="AU1895" s="115"/>
      <c r="AV1895" s="115"/>
      <c r="AW1895" s="115"/>
      <c r="AX1895" s="115"/>
    </row>
    <row r="1896" spans="1:50" ht="24" customHeight="1">
      <c r="A1896" s="115"/>
      <c r="B1896" s="1817"/>
      <c r="C1896" s="228" t="s">
        <v>13273</v>
      </c>
      <c r="D1896" s="228" t="s">
        <v>25359</v>
      </c>
      <c r="E1896" s="244" t="s">
        <v>15275</v>
      </c>
      <c r="F1896" s="244" t="s">
        <v>13276</v>
      </c>
      <c r="G1896" s="244">
        <v>630</v>
      </c>
      <c r="H1896" s="244"/>
      <c r="I1896" s="244">
        <v>630</v>
      </c>
      <c r="J1896" s="244"/>
      <c r="K1896" s="244"/>
      <c r="L1896" s="244"/>
      <c r="M1896" s="244"/>
      <c r="N1896" s="244"/>
      <c r="O1896" s="244"/>
      <c r="P1896" s="244"/>
      <c r="Q1896" s="244"/>
      <c r="R1896" s="244"/>
      <c r="S1896" s="244"/>
      <c r="T1896" s="300">
        <v>2005</v>
      </c>
      <c r="U1896" s="244"/>
      <c r="V1896" s="244"/>
      <c r="W1896" s="244"/>
      <c r="X1896" s="244"/>
      <c r="Y1896" s="244"/>
      <c r="Z1896" s="244"/>
      <c r="AA1896" s="244"/>
      <c r="AB1896" s="244"/>
      <c r="AC1896" s="244"/>
      <c r="AD1896" s="244"/>
      <c r="AE1896" s="244"/>
      <c r="AF1896" s="244"/>
      <c r="AG1896" s="244"/>
      <c r="AH1896" s="244"/>
      <c r="AI1896" s="244"/>
      <c r="AJ1896" s="244"/>
      <c r="AK1896" s="244"/>
      <c r="AL1896" s="244"/>
      <c r="AM1896" s="244"/>
      <c r="AN1896" s="244"/>
      <c r="AO1896" s="244"/>
      <c r="AP1896" s="244"/>
      <c r="AQ1896" s="244"/>
      <c r="AR1896" s="244"/>
      <c r="AS1896" s="228"/>
      <c r="AT1896" s="115"/>
      <c r="AU1896" s="115"/>
      <c r="AV1896" s="115"/>
      <c r="AW1896" s="115"/>
      <c r="AX1896" s="115"/>
    </row>
    <row r="1897" spans="1:50" ht="24" customHeight="1">
      <c r="A1897" s="115"/>
      <c r="B1897" s="1817"/>
      <c r="C1897" s="228" t="s">
        <v>13273</v>
      </c>
      <c r="D1897" s="228" t="s">
        <v>26223</v>
      </c>
      <c r="E1897" s="244" t="s">
        <v>15276</v>
      </c>
      <c r="F1897" s="244" t="s">
        <v>13276</v>
      </c>
      <c r="G1897" s="244">
        <v>1125</v>
      </c>
      <c r="H1897" s="244"/>
      <c r="I1897" s="244">
        <v>1125</v>
      </c>
      <c r="J1897" s="244"/>
      <c r="K1897" s="244"/>
      <c r="L1897" s="244"/>
      <c r="M1897" s="244"/>
      <c r="N1897" s="244"/>
      <c r="O1897" s="244"/>
      <c r="P1897" s="244"/>
      <c r="Q1897" s="244"/>
      <c r="R1897" s="244"/>
      <c r="S1897" s="244"/>
      <c r="T1897" s="300">
        <v>2005</v>
      </c>
      <c r="U1897" s="244"/>
      <c r="V1897" s="244"/>
      <c r="W1897" s="244"/>
      <c r="X1897" s="244"/>
      <c r="Y1897" s="244"/>
      <c r="Z1897" s="244"/>
      <c r="AA1897" s="244"/>
      <c r="AB1897" s="244"/>
      <c r="AC1897" s="244"/>
      <c r="AD1897" s="244"/>
      <c r="AE1897" s="244"/>
      <c r="AF1897" s="244"/>
      <c r="AG1897" s="244"/>
      <c r="AH1897" s="244"/>
      <c r="AI1897" s="244"/>
      <c r="AJ1897" s="244"/>
      <c r="AK1897" s="244"/>
      <c r="AL1897" s="244"/>
      <c r="AM1897" s="244"/>
      <c r="AN1897" s="244"/>
      <c r="AO1897" s="244"/>
      <c r="AP1897" s="244"/>
      <c r="AQ1897" s="244"/>
      <c r="AR1897" s="244"/>
      <c r="AS1897" s="228"/>
      <c r="AT1897" s="115"/>
      <c r="AU1897" s="115"/>
      <c r="AV1897" s="115"/>
      <c r="AW1897" s="115"/>
      <c r="AX1897" s="115"/>
    </row>
    <row r="1898" spans="1:50" ht="24" customHeight="1">
      <c r="A1898" s="115"/>
      <c r="B1898" s="1817"/>
      <c r="C1898" s="228" t="s">
        <v>13273</v>
      </c>
      <c r="D1898" s="228" t="s">
        <v>25363</v>
      </c>
      <c r="E1898" s="244" t="s">
        <v>15277</v>
      </c>
      <c r="F1898" s="244" t="s">
        <v>13276</v>
      </c>
      <c r="G1898" s="244">
        <v>1050</v>
      </c>
      <c r="H1898" s="244"/>
      <c r="I1898" s="244">
        <v>1050</v>
      </c>
      <c r="J1898" s="244"/>
      <c r="K1898" s="244"/>
      <c r="L1898" s="244"/>
      <c r="M1898" s="244"/>
      <c r="N1898" s="244"/>
      <c r="O1898" s="244"/>
      <c r="P1898" s="244"/>
      <c r="Q1898" s="244"/>
      <c r="R1898" s="244"/>
      <c r="S1898" s="244"/>
      <c r="T1898" s="300">
        <v>2017</v>
      </c>
      <c r="U1898" s="244"/>
      <c r="V1898" s="244"/>
      <c r="W1898" s="244"/>
      <c r="X1898" s="244"/>
      <c r="Y1898" s="244"/>
      <c r="Z1898" s="244"/>
      <c r="AA1898" s="244"/>
      <c r="AB1898" s="244"/>
      <c r="AC1898" s="244"/>
      <c r="AD1898" s="244"/>
      <c r="AE1898" s="244"/>
      <c r="AF1898" s="244"/>
      <c r="AG1898" s="244"/>
      <c r="AH1898" s="244"/>
      <c r="AI1898" s="244"/>
      <c r="AJ1898" s="244"/>
      <c r="AK1898" s="244"/>
      <c r="AL1898" s="244"/>
      <c r="AM1898" s="244"/>
      <c r="AN1898" s="244"/>
      <c r="AO1898" s="244"/>
      <c r="AP1898" s="244"/>
      <c r="AQ1898" s="244"/>
      <c r="AR1898" s="244"/>
      <c r="AS1898" s="228"/>
      <c r="AT1898" s="115"/>
      <c r="AU1898" s="115"/>
      <c r="AV1898" s="115"/>
      <c r="AW1898" s="115"/>
      <c r="AX1898" s="115"/>
    </row>
    <row r="1899" spans="1:50" s="115" customFormat="1" ht="24" customHeight="1">
      <c r="B1899" s="1817"/>
      <c r="C1899" s="228" t="s">
        <v>13273</v>
      </c>
      <c r="D1899" s="228" t="s">
        <v>26108</v>
      </c>
      <c r="E1899" s="244" t="s">
        <v>15278</v>
      </c>
      <c r="F1899" s="244" t="s">
        <v>13276</v>
      </c>
      <c r="G1899" s="244">
        <v>136</v>
      </c>
      <c r="H1899" s="244"/>
      <c r="I1899" s="244">
        <v>136</v>
      </c>
      <c r="J1899" s="244"/>
      <c r="K1899" s="244"/>
      <c r="L1899" s="244"/>
      <c r="M1899" s="244"/>
      <c r="N1899" s="244"/>
      <c r="O1899" s="244"/>
      <c r="P1899" s="244"/>
      <c r="Q1899" s="244"/>
      <c r="R1899" s="244"/>
      <c r="S1899" s="244"/>
      <c r="T1899" s="300">
        <v>2017</v>
      </c>
      <c r="U1899" s="244"/>
      <c r="V1899" s="244"/>
      <c r="W1899" s="244"/>
      <c r="X1899" s="244"/>
      <c r="Y1899" s="244"/>
      <c r="Z1899" s="244"/>
      <c r="AA1899" s="244"/>
      <c r="AB1899" s="244"/>
      <c r="AC1899" s="244"/>
      <c r="AD1899" s="244"/>
      <c r="AE1899" s="244"/>
      <c r="AF1899" s="244"/>
      <c r="AG1899" s="244"/>
      <c r="AH1899" s="244"/>
      <c r="AI1899" s="244"/>
      <c r="AJ1899" s="244"/>
      <c r="AK1899" s="244"/>
      <c r="AL1899" s="244"/>
      <c r="AM1899" s="244"/>
      <c r="AN1899" s="244"/>
      <c r="AO1899" s="244"/>
      <c r="AP1899" s="244"/>
      <c r="AQ1899" s="244"/>
      <c r="AR1899" s="244"/>
      <c r="AS1899" s="228"/>
    </row>
    <row r="1900" spans="1:50" s="115" customFormat="1" ht="24" customHeight="1">
      <c r="B1900" s="1817"/>
      <c r="C1900" s="228" t="s">
        <v>13273</v>
      </c>
      <c r="D1900" s="228" t="s">
        <v>25569</v>
      </c>
      <c r="E1900" s="244" t="s">
        <v>15279</v>
      </c>
      <c r="F1900" s="244" t="s">
        <v>15261</v>
      </c>
      <c r="G1900" s="244">
        <v>672</v>
      </c>
      <c r="H1900" s="244"/>
      <c r="I1900" s="244">
        <v>672</v>
      </c>
      <c r="J1900" s="244"/>
      <c r="K1900" s="244"/>
      <c r="L1900" s="244"/>
      <c r="M1900" s="244"/>
      <c r="N1900" s="244"/>
      <c r="O1900" s="244"/>
      <c r="P1900" s="244"/>
      <c r="Q1900" s="244"/>
      <c r="R1900" s="244"/>
      <c r="S1900" s="244"/>
      <c r="T1900" s="300">
        <v>2009</v>
      </c>
      <c r="U1900" s="244"/>
      <c r="V1900" s="244"/>
      <c r="W1900" s="244"/>
      <c r="X1900" s="244"/>
      <c r="Y1900" s="244"/>
      <c r="Z1900" s="244"/>
      <c r="AA1900" s="244"/>
      <c r="AB1900" s="244"/>
      <c r="AC1900" s="244"/>
      <c r="AD1900" s="244"/>
      <c r="AE1900" s="244"/>
      <c r="AF1900" s="244"/>
      <c r="AG1900" s="244"/>
      <c r="AH1900" s="244"/>
      <c r="AI1900" s="244"/>
      <c r="AJ1900" s="244"/>
      <c r="AK1900" s="244"/>
      <c r="AL1900" s="244"/>
      <c r="AM1900" s="244"/>
      <c r="AN1900" s="244"/>
      <c r="AO1900" s="244"/>
      <c r="AP1900" s="244"/>
      <c r="AQ1900" s="244"/>
      <c r="AR1900" s="244"/>
      <c r="AS1900" s="228"/>
    </row>
    <row r="1901" spans="1:50" s="115" customFormat="1" ht="24" customHeight="1">
      <c r="B1901" s="1817"/>
      <c r="C1901" s="228" t="s">
        <v>13273</v>
      </c>
      <c r="D1901" s="228" t="s">
        <v>25915</v>
      </c>
      <c r="E1901" s="244" t="s">
        <v>15280</v>
      </c>
      <c r="F1901" s="244" t="s">
        <v>15263</v>
      </c>
      <c r="G1901" s="244">
        <v>700</v>
      </c>
      <c r="H1901" s="244"/>
      <c r="I1901" s="244">
        <v>700</v>
      </c>
      <c r="J1901" s="244"/>
      <c r="K1901" s="244"/>
      <c r="L1901" s="244"/>
      <c r="M1901" s="244"/>
      <c r="N1901" s="244"/>
      <c r="O1901" s="244"/>
      <c r="P1901" s="244"/>
      <c r="Q1901" s="244"/>
      <c r="R1901" s="244"/>
      <c r="S1901" s="244"/>
      <c r="T1901" s="300"/>
      <c r="U1901" s="244"/>
      <c r="V1901" s="244"/>
      <c r="W1901" s="244"/>
      <c r="X1901" s="244"/>
      <c r="Y1901" s="244"/>
      <c r="Z1901" s="244"/>
      <c r="AA1901" s="244"/>
      <c r="AB1901" s="244"/>
      <c r="AC1901" s="244"/>
      <c r="AD1901" s="244"/>
      <c r="AE1901" s="244"/>
      <c r="AF1901" s="244"/>
      <c r="AG1901" s="244"/>
      <c r="AH1901" s="244"/>
      <c r="AI1901" s="244"/>
      <c r="AJ1901" s="244"/>
      <c r="AK1901" s="244"/>
      <c r="AL1901" s="244"/>
      <c r="AM1901" s="244"/>
      <c r="AN1901" s="244"/>
      <c r="AO1901" s="244"/>
      <c r="AP1901" s="244"/>
      <c r="AQ1901" s="244"/>
      <c r="AR1901" s="244"/>
      <c r="AS1901" s="228"/>
    </row>
    <row r="1902" spans="1:50" s="115" customFormat="1" ht="24" customHeight="1">
      <c r="A1902" s="125"/>
      <c r="B1902" s="1817"/>
      <c r="C1902" s="228" t="s">
        <v>13273</v>
      </c>
      <c r="D1902" s="228" t="s">
        <v>26224</v>
      </c>
      <c r="E1902" s="244" t="s">
        <v>15281</v>
      </c>
      <c r="F1902" s="244" t="s">
        <v>15263</v>
      </c>
      <c r="G1902" s="244">
        <v>240</v>
      </c>
      <c r="H1902" s="244"/>
      <c r="I1902" s="244">
        <v>240</v>
      </c>
      <c r="J1902" s="244"/>
      <c r="K1902" s="244"/>
      <c r="L1902" s="244"/>
      <c r="M1902" s="244"/>
      <c r="N1902" s="244"/>
      <c r="O1902" s="244"/>
      <c r="P1902" s="244"/>
      <c r="Q1902" s="244"/>
      <c r="R1902" s="244"/>
      <c r="S1902" s="244"/>
      <c r="T1902" s="300"/>
      <c r="U1902" s="244"/>
      <c r="V1902" s="244"/>
      <c r="W1902" s="244"/>
      <c r="X1902" s="244"/>
      <c r="Y1902" s="244"/>
      <c r="Z1902" s="244"/>
      <c r="AA1902" s="244"/>
      <c r="AB1902" s="244"/>
      <c r="AC1902" s="244"/>
      <c r="AD1902" s="244"/>
      <c r="AE1902" s="244"/>
      <c r="AF1902" s="244"/>
      <c r="AG1902" s="244"/>
      <c r="AH1902" s="244"/>
      <c r="AI1902" s="244"/>
      <c r="AJ1902" s="244"/>
      <c r="AK1902" s="244"/>
      <c r="AL1902" s="244"/>
      <c r="AM1902" s="244"/>
      <c r="AN1902" s="244"/>
      <c r="AO1902" s="244"/>
      <c r="AP1902" s="244"/>
      <c r="AQ1902" s="244"/>
      <c r="AR1902" s="244"/>
      <c r="AS1902" s="228"/>
      <c r="AT1902" s="125"/>
      <c r="AU1902" s="125"/>
      <c r="AV1902" s="125"/>
      <c r="AW1902" s="125"/>
      <c r="AX1902" s="125"/>
    </row>
    <row r="1903" spans="1:50" s="115" customFormat="1" ht="24" customHeight="1">
      <c r="A1903" s="125"/>
      <c r="B1903" s="1817"/>
      <c r="C1903" s="228" t="s">
        <v>13273</v>
      </c>
      <c r="D1903" s="228" t="s">
        <v>26225</v>
      </c>
      <c r="E1903" s="244" t="s">
        <v>15282</v>
      </c>
      <c r="F1903" s="244" t="s">
        <v>15263</v>
      </c>
      <c r="G1903" s="244">
        <v>1440</v>
      </c>
      <c r="H1903" s="244"/>
      <c r="I1903" s="244">
        <v>1440</v>
      </c>
      <c r="J1903" s="244"/>
      <c r="K1903" s="244"/>
      <c r="L1903" s="244"/>
      <c r="M1903" s="244"/>
      <c r="N1903" s="244"/>
      <c r="O1903" s="244"/>
      <c r="P1903" s="244"/>
      <c r="Q1903" s="244"/>
      <c r="R1903" s="244"/>
      <c r="S1903" s="244"/>
      <c r="T1903" s="300"/>
      <c r="U1903" s="244"/>
      <c r="V1903" s="244"/>
      <c r="W1903" s="244"/>
      <c r="X1903" s="244"/>
      <c r="Y1903" s="244"/>
      <c r="Z1903" s="244"/>
      <c r="AA1903" s="244"/>
      <c r="AB1903" s="244"/>
      <c r="AC1903" s="244"/>
      <c r="AD1903" s="244"/>
      <c r="AE1903" s="244"/>
      <c r="AF1903" s="244"/>
      <c r="AG1903" s="244"/>
      <c r="AH1903" s="244"/>
      <c r="AI1903" s="244"/>
      <c r="AJ1903" s="244"/>
      <c r="AK1903" s="244"/>
      <c r="AL1903" s="244"/>
      <c r="AM1903" s="244"/>
      <c r="AN1903" s="244"/>
      <c r="AO1903" s="244"/>
      <c r="AP1903" s="244"/>
      <c r="AQ1903" s="244"/>
      <c r="AR1903" s="244"/>
      <c r="AS1903" s="228"/>
      <c r="AT1903" s="125"/>
      <c r="AU1903" s="125"/>
      <c r="AV1903" s="125"/>
      <c r="AW1903" s="125"/>
      <c r="AX1903" s="125"/>
    </row>
    <row r="1904" spans="1:50" s="115" customFormat="1" ht="24" customHeight="1">
      <c r="B1904" s="1817"/>
      <c r="C1904" s="228" t="s">
        <v>13273</v>
      </c>
      <c r="D1904" s="228" t="s">
        <v>26226</v>
      </c>
      <c r="E1904" s="244" t="s">
        <v>15283</v>
      </c>
      <c r="F1904" s="244" t="s">
        <v>15263</v>
      </c>
      <c r="G1904" s="244">
        <v>312</v>
      </c>
      <c r="H1904" s="244"/>
      <c r="I1904" s="244">
        <v>312</v>
      </c>
      <c r="J1904" s="244"/>
      <c r="K1904" s="244"/>
      <c r="L1904" s="244"/>
      <c r="M1904" s="244"/>
      <c r="N1904" s="244"/>
      <c r="O1904" s="244"/>
      <c r="P1904" s="244"/>
      <c r="Q1904" s="244"/>
      <c r="R1904" s="244"/>
      <c r="S1904" s="244"/>
      <c r="T1904" s="300"/>
      <c r="U1904" s="244"/>
      <c r="V1904" s="244"/>
      <c r="W1904" s="244"/>
      <c r="X1904" s="244"/>
      <c r="Y1904" s="244"/>
      <c r="Z1904" s="244"/>
      <c r="AA1904" s="244"/>
      <c r="AB1904" s="244"/>
      <c r="AC1904" s="244"/>
      <c r="AD1904" s="244"/>
      <c r="AE1904" s="244"/>
      <c r="AF1904" s="244"/>
      <c r="AG1904" s="244"/>
      <c r="AH1904" s="244"/>
      <c r="AI1904" s="244"/>
      <c r="AJ1904" s="244"/>
      <c r="AK1904" s="244"/>
      <c r="AL1904" s="244"/>
      <c r="AM1904" s="244"/>
      <c r="AN1904" s="244"/>
      <c r="AO1904" s="244"/>
      <c r="AP1904" s="244"/>
      <c r="AQ1904" s="244"/>
      <c r="AR1904" s="244"/>
      <c r="AS1904" s="228"/>
    </row>
    <row r="1905" spans="2:45" s="115" customFormat="1" ht="24" customHeight="1">
      <c r="B1905" s="1817"/>
      <c r="C1905" s="228" t="s">
        <v>13273</v>
      </c>
      <c r="D1905" s="228" t="s">
        <v>25715</v>
      </c>
      <c r="E1905" s="244" t="s">
        <v>15284</v>
      </c>
      <c r="F1905" s="244" t="s">
        <v>15263</v>
      </c>
      <c r="G1905" s="244">
        <v>340</v>
      </c>
      <c r="H1905" s="244"/>
      <c r="I1905" s="244">
        <v>340</v>
      </c>
      <c r="J1905" s="244"/>
      <c r="K1905" s="244"/>
      <c r="L1905" s="244"/>
      <c r="M1905" s="244"/>
      <c r="N1905" s="244"/>
      <c r="O1905" s="244"/>
      <c r="P1905" s="244"/>
      <c r="Q1905" s="244"/>
      <c r="R1905" s="244"/>
      <c r="S1905" s="244"/>
      <c r="T1905" s="300"/>
      <c r="U1905" s="244"/>
      <c r="V1905" s="244"/>
      <c r="W1905" s="244"/>
      <c r="X1905" s="244"/>
      <c r="Y1905" s="244"/>
      <c r="Z1905" s="244"/>
      <c r="AA1905" s="244"/>
      <c r="AB1905" s="244"/>
      <c r="AC1905" s="244"/>
      <c r="AD1905" s="244"/>
      <c r="AE1905" s="244"/>
      <c r="AF1905" s="244"/>
      <c r="AG1905" s="244"/>
      <c r="AH1905" s="244"/>
      <c r="AI1905" s="244"/>
      <c r="AJ1905" s="244"/>
      <c r="AK1905" s="244"/>
      <c r="AL1905" s="244"/>
      <c r="AM1905" s="244"/>
      <c r="AN1905" s="244"/>
      <c r="AO1905" s="244"/>
      <c r="AP1905" s="244"/>
      <c r="AQ1905" s="244"/>
      <c r="AR1905" s="244"/>
      <c r="AS1905" s="228"/>
    </row>
    <row r="1906" spans="2:45" s="115" customFormat="1" ht="24" customHeight="1">
      <c r="B1906" s="1817"/>
      <c r="C1906" s="228" t="s">
        <v>13273</v>
      </c>
      <c r="D1906" s="228" t="s">
        <v>26227</v>
      </c>
      <c r="E1906" s="244" t="s">
        <v>15285</v>
      </c>
      <c r="F1906" s="244" t="s">
        <v>15267</v>
      </c>
      <c r="G1906" s="244">
        <v>660</v>
      </c>
      <c r="H1906" s="244"/>
      <c r="I1906" s="244">
        <v>660</v>
      </c>
      <c r="J1906" s="244"/>
      <c r="K1906" s="244"/>
      <c r="L1906" s="244"/>
      <c r="M1906" s="244"/>
      <c r="N1906" s="244"/>
      <c r="O1906" s="244"/>
      <c r="P1906" s="244"/>
      <c r="Q1906" s="244"/>
      <c r="R1906" s="244"/>
      <c r="S1906" s="244"/>
      <c r="T1906" s="300"/>
      <c r="U1906" s="244"/>
      <c r="V1906" s="244"/>
      <c r="W1906" s="244"/>
      <c r="X1906" s="244"/>
      <c r="Y1906" s="244"/>
      <c r="Z1906" s="244"/>
      <c r="AA1906" s="244"/>
      <c r="AB1906" s="244"/>
      <c r="AC1906" s="244"/>
      <c r="AD1906" s="244"/>
      <c r="AE1906" s="244"/>
      <c r="AF1906" s="244"/>
      <c r="AG1906" s="244"/>
      <c r="AH1906" s="244"/>
      <c r="AI1906" s="244"/>
      <c r="AJ1906" s="244"/>
      <c r="AK1906" s="244"/>
      <c r="AL1906" s="244"/>
      <c r="AM1906" s="244"/>
      <c r="AN1906" s="244"/>
      <c r="AO1906" s="244"/>
      <c r="AP1906" s="244"/>
      <c r="AQ1906" s="244"/>
      <c r="AR1906" s="244"/>
      <c r="AS1906" s="228"/>
    </row>
    <row r="1907" spans="2:45" s="115" customFormat="1" ht="24" customHeight="1">
      <c r="B1907" s="1817"/>
      <c r="C1907" s="228" t="s">
        <v>13273</v>
      </c>
      <c r="D1907" s="228" t="s">
        <v>26228</v>
      </c>
      <c r="E1907" s="244" t="s">
        <v>15286</v>
      </c>
      <c r="F1907" s="244" t="s">
        <v>15287</v>
      </c>
      <c r="G1907" s="244">
        <v>270</v>
      </c>
      <c r="H1907" s="244"/>
      <c r="I1907" s="244">
        <v>270</v>
      </c>
      <c r="J1907" s="244"/>
      <c r="K1907" s="244"/>
      <c r="L1907" s="244"/>
      <c r="M1907" s="244"/>
      <c r="N1907" s="244"/>
      <c r="O1907" s="244"/>
      <c r="P1907" s="244"/>
      <c r="Q1907" s="244"/>
      <c r="R1907" s="244"/>
      <c r="S1907" s="244"/>
      <c r="T1907" s="300"/>
      <c r="U1907" s="244"/>
      <c r="V1907" s="244"/>
      <c r="W1907" s="244"/>
      <c r="X1907" s="244"/>
      <c r="Y1907" s="244"/>
      <c r="Z1907" s="244"/>
      <c r="AA1907" s="244"/>
      <c r="AB1907" s="244"/>
      <c r="AC1907" s="244"/>
      <c r="AD1907" s="244"/>
      <c r="AE1907" s="244"/>
      <c r="AF1907" s="244"/>
      <c r="AG1907" s="244"/>
      <c r="AH1907" s="244"/>
      <c r="AI1907" s="244"/>
      <c r="AJ1907" s="244"/>
      <c r="AK1907" s="244"/>
      <c r="AL1907" s="244"/>
      <c r="AM1907" s="244"/>
      <c r="AN1907" s="244"/>
      <c r="AO1907" s="244"/>
      <c r="AP1907" s="244"/>
      <c r="AQ1907" s="244"/>
      <c r="AR1907" s="244"/>
      <c r="AS1907" s="228"/>
    </row>
    <row r="1908" spans="2:45" s="115" customFormat="1" ht="24" customHeight="1">
      <c r="B1908" s="1817"/>
      <c r="C1908" s="228" t="s">
        <v>13273</v>
      </c>
      <c r="D1908" s="228" t="s">
        <v>26229</v>
      </c>
      <c r="E1908" s="244" t="s">
        <v>15292</v>
      </c>
      <c r="F1908" s="244" t="s">
        <v>15293</v>
      </c>
      <c r="G1908" s="244">
        <v>374</v>
      </c>
      <c r="H1908" s="244"/>
      <c r="I1908" s="244">
        <v>374</v>
      </c>
      <c r="J1908" s="244"/>
      <c r="K1908" s="244"/>
      <c r="L1908" s="244"/>
      <c r="M1908" s="244"/>
      <c r="N1908" s="244"/>
      <c r="O1908" s="244"/>
      <c r="P1908" s="244"/>
      <c r="Q1908" s="244"/>
      <c r="R1908" s="244"/>
      <c r="S1908" s="244"/>
      <c r="T1908" s="300"/>
      <c r="U1908" s="244"/>
      <c r="V1908" s="244"/>
      <c r="W1908" s="244"/>
      <c r="X1908" s="244"/>
      <c r="Y1908" s="244"/>
      <c r="Z1908" s="244"/>
      <c r="AA1908" s="244"/>
      <c r="AB1908" s="244"/>
      <c r="AC1908" s="244"/>
      <c r="AD1908" s="244"/>
      <c r="AE1908" s="244"/>
      <c r="AF1908" s="244"/>
      <c r="AG1908" s="244"/>
      <c r="AH1908" s="244"/>
      <c r="AI1908" s="244"/>
      <c r="AJ1908" s="244"/>
      <c r="AK1908" s="244"/>
      <c r="AL1908" s="244"/>
      <c r="AM1908" s="244"/>
      <c r="AN1908" s="244"/>
      <c r="AO1908" s="244"/>
      <c r="AP1908" s="244"/>
      <c r="AQ1908" s="244"/>
      <c r="AR1908" s="244"/>
      <c r="AS1908" s="228"/>
    </row>
    <row r="1909" spans="2:45" s="115" customFormat="1" ht="24" customHeight="1">
      <c r="B1909" s="1817"/>
      <c r="C1909" s="228" t="s">
        <v>13273</v>
      </c>
      <c r="D1909" s="228" t="s">
        <v>26230</v>
      </c>
      <c r="E1909" s="244" t="s">
        <v>15294</v>
      </c>
      <c r="F1909" s="244" t="s">
        <v>15295</v>
      </c>
      <c r="G1909" s="244">
        <v>864</v>
      </c>
      <c r="H1909" s="244"/>
      <c r="I1909" s="244">
        <v>864</v>
      </c>
      <c r="J1909" s="244"/>
      <c r="K1909" s="244"/>
      <c r="L1909" s="244"/>
      <c r="M1909" s="244"/>
      <c r="N1909" s="244"/>
      <c r="O1909" s="244"/>
      <c r="P1909" s="244"/>
      <c r="Q1909" s="244"/>
      <c r="R1909" s="244"/>
      <c r="S1909" s="244"/>
      <c r="T1909" s="300"/>
      <c r="U1909" s="244"/>
      <c r="V1909" s="244"/>
      <c r="W1909" s="244"/>
      <c r="X1909" s="244"/>
      <c r="Y1909" s="244"/>
      <c r="Z1909" s="244"/>
      <c r="AA1909" s="244"/>
      <c r="AB1909" s="244"/>
      <c r="AC1909" s="244"/>
      <c r="AD1909" s="244"/>
      <c r="AE1909" s="244"/>
      <c r="AF1909" s="244"/>
      <c r="AG1909" s="244"/>
      <c r="AH1909" s="244"/>
      <c r="AI1909" s="244"/>
      <c r="AJ1909" s="244"/>
      <c r="AK1909" s="244"/>
      <c r="AL1909" s="244"/>
      <c r="AM1909" s="244"/>
      <c r="AN1909" s="244"/>
      <c r="AO1909" s="244"/>
      <c r="AP1909" s="244"/>
      <c r="AQ1909" s="244"/>
      <c r="AR1909" s="244"/>
      <c r="AS1909" s="228"/>
    </row>
    <row r="1910" spans="2:45" s="115" customFormat="1" ht="24" customHeight="1">
      <c r="B1910" s="1817"/>
      <c r="C1910" s="228" t="s">
        <v>13273</v>
      </c>
      <c r="D1910" s="228" t="s">
        <v>26108</v>
      </c>
      <c r="E1910" s="244" t="s">
        <v>15296</v>
      </c>
      <c r="F1910" s="244" t="s">
        <v>13276</v>
      </c>
      <c r="G1910" s="244">
        <v>300</v>
      </c>
      <c r="H1910" s="244"/>
      <c r="I1910" s="244">
        <v>300</v>
      </c>
      <c r="J1910" s="244"/>
      <c r="K1910" s="244"/>
      <c r="L1910" s="244"/>
      <c r="M1910" s="244"/>
      <c r="N1910" s="244"/>
      <c r="O1910" s="244"/>
      <c r="P1910" s="244"/>
      <c r="Q1910" s="244"/>
      <c r="R1910" s="244"/>
      <c r="S1910" s="244"/>
      <c r="T1910" s="300">
        <v>2017</v>
      </c>
      <c r="U1910" s="244"/>
      <c r="V1910" s="244"/>
      <c r="W1910" s="244"/>
      <c r="X1910" s="244"/>
      <c r="Y1910" s="244"/>
      <c r="Z1910" s="244"/>
      <c r="AA1910" s="244"/>
      <c r="AB1910" s="244"/>
      <c r="AC1910" s="244"/>
      <c r="AD1910" s="244"/>
      <c r="AE1910" s="244"/>
      <c r="AF1910" s="244"/>
      <c r="AG1910" s="244"/>
      <c r="AH1910" s="244"/>
      <c r="AI1910" s="244"/>
      <c r="AJ1910" s="244"/>
      <c r="AK1910" s="244"/>
      <c r="AL1910" s="244"/>
      <c r="AM1910" s="244"/>
      <c r="AN1910" s="244"/>
      <c r="AO1910" s="244"/>
      <c r="AP1910" s="244"/>
      <c r="AQ1910" s="244"/>
      <c r="AR1910" s="244"/>
      <c r="AS1910" s="228"/>
    </row>
    <row r="1911" spans="2:45" s="115" customFormat="1" ht="24" customHeight="1">
      <c r="B1911" s="1817"/>
      <c r="C1911" s="228" t="s">
        <v>13273</v>
      </c>
      <c r="D1911" s="228" t="s">
        <v>25363</v>
      </c>
      <c r="E1911" s="244" t="s">
        <v>15297</v>
      </c>
      <c r="F1911" s="244" t="s">
        <v>13276</v>
      </c>
      <c r="G1911" s="244">
        <v>460</v>
      </c>
      <c r="H1911" s="244"/>
      <c r="I1911" s="244">
        <v>460</v>
      </c>
      <c r="J1911" s="244"/>
      <c r="K1911" s="244"/>
      <c r="L1911" s="244"/>
      <c r="M1911" s="244"/>
      <c r="N1911" s="244"/>
      <c r="O1911" s="244"/>
      <c r="P1911" s="244"/>
      <c r="Q1911" s="244"/>
      <c r="R1911" s="244"/>
      <c r="S1911" s="244"/>
      <c r="T1911" s="300">
        <v>2017</v>
      </c>
      <c r="U1911" s="244"/>
      <c r="V1911" s="244"/>
      <c r="W1911" s="244"/>
      <c r="X1911" s="244"/>
      <c r="Y1911" s="244"/>
      <c r="Z1911" s="244"/>
      <c r="AA1911" s="244"/>
      <c r="AB1911" s="244"/>
      <c r="AC1911" s="244"/>
      <c r="AD1911" s="244"/>
      <c r="AE1911" s="244"/>
      <c r="AF1911" s="244"/>
      <c r="AG1911" s="244"/>
      <c r="AH1911" s="244"/>
      <c r="AI1911" s="244"/>
      <c r="AJ1911" s="244"/>
      <c r="AK1911" s="244"/>
      <c r="AL1911" s="244"/>
      <c r="AM1911" s="244"/>
      <c r="AN1911" s="244"/>
      <c r="AO1911" s="244"/>
      <c r="AP1911" s="244"/>
      <c r="AQ1911" s="244"/>
      <c r="AR1911" s="244"/>
      <c r="AS1911" s="228"/>
    </row>
    <row r="1912" spans="2:45" s="115" customFormat="1" ht="24" customHeight="1">
      <c r="B1912" s="1817"/>
      <c r="C1912" s="228" t="s">
        <v>13273</v>
      </c>
      <c r="D1912" s="228" t="s">
        <v>26231</v>
      </c>
      <c r="E1912" s="244" t="s">
        <v>15298</v>
      </c>
      <c r="F1912" s="244" t="s">
        <v>15299</v>
      </c>
      <c r="G1912" s="244">
        <v>300</v>
      </c>
      <c r="H1912" s="244"/>
      <c r="I1912" s="244">
        <v>300</v>
      </c>
      <c r="J1912" s="244"/>
      <c r="K1912" s="244"/>
      <c r="L1912" s="244"/>
      <c r="M1912" s="244"/>
      <c r="N1912" s="244"/>
      <c r="O1912" s="244"/>
      <c r="P1912" s="244"/>
      <c r="Q1912" s="244"/>
      <c r="R1912" s="244"/>
      <c r="S1912" s="244"/>
      <c r="T1912" s="300"/>
      <c r="U1912" s="244"/>
      <c r="V1912" s="244"/>
      <c r="W1912" s="244"/>
      <c r="X1912" s="244"/>
      <c r="Y1912" s="244"/>
      <c r="Z1912" s="244"/>
      <c r="AA1912" s="244"/>
      <c r="AB1912" s="244"/>
      <c r="AC1912" s="244"/>
      <c r="AD1912" s="244"/>
      <c r="AE1912" s="244"/>
      <c r="AF1912" s="244"/>
      <c r="AG1912" s="244"/>
      <c r="AH1912" s="244"/>
      <c r="AI1912" s="244"/>
      <c r="AJ1912" s="244"/>
      <c r="AK1912" s="244"/>
      <c r="AL1912" s="244"/>
      <c r="AM1912" s="244"/>
      <c r="AN1912" s="244"/>
      <c r="AO1912" s="244"/>
      <c r="AP1912" s="244"/>
      <c r="AQ1912" s="244"/>
      <c r="AR1912" s="244"/>
      <c r="AS1912" s="228"/>
    </row>
    <row r="1913" spans="2:45" s="115" customFormat="1" ht="24" customHeight="1">
      <c r="B1913" s="1817"/>
      <c r="C1913" s="228" t="s">
        <v>13273</v>
      </c>
      <c r="D1913" s="228" t="s">
        <v>26232</v>
      </c>
      <c r="E1913" s="244" t="s">
        <v>15300</v>
      </c>
      <c r="F1913" s="244" t="s">
        <v>15301</v>
      </c>
      <c r="G1913" s="244">
        <v>782</v>
      </c>
      <c r="H1913" s="244"/>
      <c r="I1913" s="244">
        <v>782</v>
      </c>
      <c r="J1913" s="244"/>
      <c r="K1913" s="244"/>
      <c r="L1913" s="244"/>
      <c r="M1913" s="244"/>
      <c r="N1913" s="244"/>
      <c r="O1913" s="244"/>
      <c r="P1913" s="244"/>
      <c r="Q1913" s="244"/>
      <c r="R1913" s="244"/>
      <c r="S1913" s="244"/>
      <c r="T1913" s="300"/>
      <c r="U1913" s="244"/>
      <c r="V1913" s="244"/>
      <c r="W1913" s="244"/>
      <c r="X1913" s="244"/>
      <c r="Y1913" s="244"/>
      <c r="Z1913" s="244"/>
      <c r="AA1913" s="244"/>
      <c r="AB1913" s="244"/>
      <c r="AC1913" s="244"/>
      <c r="AD1913" s="244"/>
      <c r="AE1913" s="244"/>
      <c r="AF1913" s="244"/>
      <c r="AG1913" s="244"/>
      <c r="AH1913" s="244"/>
      <c r="AI1913" s="244"/>
      <c r="AJ1913" s="244"/>
      <c r="AK1913" s="244"/>
      <c r="AL1913" s="244"/>
      <c r="AM1913" s="244"/>
      <c r="AN1913" s="244"/>
      <c r="AO1913" s="244"/>
      <c r="AP1913" s="244"/>
      <c r="AQ1913" s="244"/>
      <c r="AR1913" s="244"/>
      <c r="AS1913" s="228"/>
    </row>
    <row r="1914" spans="2:45" s="115" customFormat="1" ht="24" customHeight="1">
      <c r="B1914" s="1817"/>
      <c r="C1914" s="228" t="s">
        <v>13273</v>
      </c>
      <c r="D1914" s="228" t="s">
        <v>26233</v>
      </c>
      <c r="E1914" s="244" t="s">
        <v>15302</v>
      </c>
      <c r="F1914" s="244" t="s">
        <v>15303</v>
      </c>
      <c r="G1914" s="244">
        <v>330</v>
      </c>
      <c r="H1914" s="244"/>
      <c r="I1914" s="244">
        <v>330</v>
      </c>
      <c r="J1914" s="244"/>
      <c r="K1914" s="244"/>
      <c r="L1914" s="244"/>
      <c r="M1914" s="244"/>
      <c r="N1914" s="244"/>
      <c r="O1914" s="244"/>
      <c r="P1914" s="244"/>
      <c r="Q1914" s="244"/>
      <c r="R1914" s="244"/>
      <c r="S1914" s="244"/>
      <c r="T1914" s="300"/>
      <c r="U1914" s="244"/>
      <c r="V1914" s="244"/>
      <c r="W1914" s="244"/>
      <c r="X1914" s="244"/>
      <c r="Y1914" s="244"/>
      <c r="Z1914" s="244"/>
      <c r="AA1914" s="244"/>
      <c r="AB1914" s="244"/>
      <c r="AC1914" s="244"/>
      <c r="AD1914" s="244"/>
      <c r="AE1914" s="244"/>
      <c r="AF1914" s="244"/>
      <c r="AG1914" s="244"/>
      <c r="AH1914" s="244"/>
      <c r="AI1914" s="244"/>
      <c r="AJ1914" s="244"/>
      <c r="AK1914" s="244"/>
      <c r="AL1914" s="244"/>
      <c r="AM1914" s="244"/>
      <c r="AN1914" s="244"/>
      <c r="AO1914" s="244"/>
      <c r="AP1914" s="244"/>
      <c r="AQ1914" s="244"/>
      <c r="AR1914" s="244"/>
      <c r="AS1914" s="228"/>
    </row>
    <row r="1915" spans="2:45" s="115" customFormat="1" ht="24" customHeight="1">
      <c r="B1915" s="1817"/>
      <c r="C1915" s="228" t="s">
        <v>13273</v>
      </c>
      <c r="D1915" s="228" t="s">
        <v>26234</v>
      </c>
      <c r="E1915" s="244" t="s">
        <v>15304</v>
      </c>
      <c r="F1915" s="244" t="s">
        <v>13276</v>
      </c>
      <c r="G1915" s="244">
        <v>1125</v>
      </c>
      <c r="H1915" s="244"/>
      <c r="I1915" s="244">
        <v>1125</v>
      </c>
      <c r="J1915" s="244"/>
      <c r="K1915" s="244"/>
      <c r="L1915" s="244"/>
      <c r="M1915" s="244"/>
      <c r="N1915" s="244"/>
      <c r="O1915" s="244"/>
      <c r="P1915" s="244"/>
      <c r="Q1915" s="244"/>
      <c r="R1915" s="244"/>
      <c r="S1915" s="244"/>
      <c r="T1915" s="300">
        <v>2005</v>
      </c>
      <c r="U1915" s="244"/>
      <c r="V1915" s="244"/>
      <c r="W1915" s="244"/>
      <c r="X1915" s="244"/>
      <c r="Y1915" s="244"/>
      <c r="Z1915" s="244"/>
      <c r="AA1915" s="244"/>
      <c r="AB1915" s="244"/>
      <c r="AC1915" s="244"/>
      <c r="AD1915" s="244"/>
      <c r="AE1915" s="244"/>
      <c r="AF1915" s="244"/>
      <c r="AG1915" s="244"/>
      <c r="AH1915" s="244"/>
      <c r="AI1915" s="244"/>
      <c r="AJ1915" s="244"/>
      <c r="AK1915" s="244"/>
      <c r="AL1915" s="244"/>
      <c r="AM1915" s="244"/>
      <c r="AN1915" s="244"/>
      <c r="AO1915" s="244"/>
      <c r="AP1915" s="244"/>
      <c r="AQ1915" s="244"/>
      <c r="AR1915" s="244"/>
      <c r="AS1915" s="228"/>
    </row>
    <row r="1916" spans="2:45" s="115" customFormat="1" ht="24" customHeight="1">
      <c r="B1916" s="1817"/>
      <c r="C1916" s="228" t="s">
        <v>13273</v>
      </c>
      <c r="D1916" s="228" t="s">
        <v>26235</v>
      </c>
      <c r="E1916" s="244" t="s">
        <v>15305</v>
      </c>
      <c r="F1916" s="244" t="s">
        <v>15306</v>
      </c>
      <c r="G1916" s="244">
        <v>330</v>
      </c>
      <c r="H1916" s="244"/>
      <c r="I1916" s="244">
        <v>330</v>
      </c>
      <c r="J1916" s="244"/>
      <c r="K1916" s="244"/>
      <c r="L1916" s="244"/>
      <c r="M1916" s="244"/>
      <c r="N1916" s="244"/>
      <c r="O1916" s="244"/>
      <c r="P1916" s="244"/>
      <c r="Q1916" s="244"/>
      <c r="R1916" s="244"/>
      <c r="S1916" s="244"/>
      <c r="T1916" s="300"/>
      <c r="U1916" s="244"/>
      <c r="V1916" s="244"/>
      <c r="W1916" s="244"/>
      <c r="X1916" s="244"/>
      <c r="Y1916" s="244"/>
      <c r="Z1916" s="244"/>
      <c r="AA1916" s="244"/>
      <c r="AB1916" s="244"/>
      <c r="AC1916" s="244"/>
      <c r="AD1916" s="244"/>
      <c r="AE1916" s="244"/>
      <c r="AF1916" s="244"/>
      <c r="AG1916" s="244"/>
      <c r="AH1916" s="244"/>
      <c r="AI1916" s="244"/>
      <c r="AJ1916" s="244"/>
      <c r="AK1916" s="244"/>
      <c r="AL1916" s="244"/>
      <c r="AM1916" s="244"/>
      <c r="AN1916" s="244"/>
      <c r="AO1916" s="244"/>
      <c r="AP1916" s="244"/>
      <c r="AQ1916" s="244"/>
      <c r="AR1916" s="244"/>
      <c r="AS1916" s="228"/>
    </row>
    <row r="1917" spans="2:45" s="115" customFormat="1" ht="24" customHeight="1">
      <c r="B1917" s="1817"/>
      <c r="C1917" s="228" t="s">
        <v>13273</v>
      </c>
      <c r="D1917" s="228" t="s">
        <v>26236</v>
      </c>
      <c r="E1917" s="244" t="s">
        <v>15307</v>
      </c>
      <c r="F1917" s="244" t="s">
        <v>15272</v>
      </c>
      <c r="G1917" s="244">
        <v>100</v>
      </c>
      <c r="H1917" s="244"/>
      <c r="I1917" s="244">
        <v>100</v>
      </c>
      <c r="J1917" s="244"/>
      <c r="K1917" s="244"/>
      <c r="L1917" s="244"/>
      <c r="M1917" s="244"/>
      <c r="N1917" s="244"/>
      <c r="O1917" s="244"/>
      <c r="P1917" s="244"/>
      <c r="Q1917" s="244"/>
      <c r="R1917" s="244"/>
      <c r="S1917" s="244"/>
      <c r="T1917" s="300"/>
      <c r="U1917" s="244"/>
      <c r="V1917" s="244"/>
      <c r="W1917" s="244"/>
      <c r="X1917" s="244"/>
      <c r="Y1917" s="244"/>
      <c r="Z1917" s="244"/>
      <c r="AA1917" s="244"/>
      <c r="AB1917" s="244"/>
      <c r="AC1917" s="244"/>
      <c r="AD1917" s="244"/>
      <c r="AE1917" s="244"/>
      <c r="AF1917" s="244"/>
      <c r="AG1917" s="244"/>
      <c r="AH1917" s="244"/>
      <c r="AI1917" s="244"/>
      <c r="AJ1917" s="244"/>
      <c r="AK1917" s="244"/>
      <c r="AL1917" s="244"/>
      <c r="AM1917" s="244"/>
      <c r="AN1917" s="244"/>
      <c r="AO1917" s="244"/>
      <c r="AP1917" s="244"/>
      <c r="AQ1917" s="244"/>
      <c r="AR1917" s="244"/>
      <c r="AS1917" s="228"/>
    </row>
    <row r="1918" spans="2:45" s="115" customFormat="1" ht="24" customHeight="1">
      <c r="B1918" s="1817"/>
      <c r="C1918" s="228" t="s">
        <v>13273</v>
      </c>
      <c r="D1918" s="228" t="s">
        <v>26237</v>
      </c>
      <c r="E1918" s="244" t="s">
        <v>15308</v>
      </c>
      <c r="F1918" s="244" t="s">
        <v>15272</v>
      </c>
      <c r="G1918" s="244">
        <v>330</v>
      </c>
      <c r="H1918" s="244"/>
      <c r="I1918" s="244">
        <v>330</v>
      </c>
      <c r="J1918" s="244"/>
      <c r="K1918" s="244"/>
      <c r="L1918" s="244"/>
      <c r="M1918" s="244"/>
      <c r="N1918" s="244"/>
      <c r="O1918" s="244"/>
      <c r="P1918" s="244"/>
      <c r="Q1918" s="244"/>
      <c r="R1918" s="244"/>
      <c r="S1918" s="244"/>
      <c r="T1918" s="300"/>
      <c r="U1918" s="244"/>
      <c r="V1918" s="244"/>
      <c r="W1918" s="244"/>
      <c r="X1918" s="244"/>
      <c r="Y1918" s="244"/>
      <c r="Z1918" s="244"/>
      <c r="AA1918" s="244"/>
      <c r="AB1918" s="244"/>
      <c r="AC1918" s="244"/>
      <c r="AD1918" s="244"/>
      <c r="AE1918" s="244"/>
      <c r="AF1918" s="244"/>
      <c r="AG1918" s="244"/>
      <c r="AH1918" s="244"/>
      <c r="AI1918" s="244"/>
      <c r="AJ1918" s="244"/>
      <c r="AK1918" s="244"/>
      <c r="AL1918" s="244"/>
      <c r="AM1918" s="244"/>
      <c r="AN1918" s="244"/>
      <c r="AO1918" s="244"/>
      <c r="AP1918" s="244"/>
      <c r="AQ1918" s="244"/>
      <c r="AR1918" s="244"/>
      <c r="AS1918" s="228"/>
    </row>
    <row r="1919" spans="2:45" s="115" customFormat="1" ht="24" customHeight="1">
      <c r="B1919" s="1817"/>
      <c r="C1919" s="228" t="s">
        <v>13273</v>
      </c>
      <c r="D1919" s="228" t="s">
        <v>26238</v>
      </c>
      <c r="E1919" s="244" t="s">
        <v>15309</v>
      </c>
      <c r="F1919" s="244" t="s">
        <v>15267</v>
      </c>
      <c r="G1919" s="244">
        <v>396</v>
      </c>
      <c r="H1919" s="244"/>
      <c r="I1919" s="244">
        <v>396</v>
      </c>
      <c r="J1919" s="244"/>
      <c r="K1919" s="244"/>
      <c r="L1919" s="244"/>
      <c r="M1919" s="244"/>
      <c r="N1919" s="244"/>
      <c r="O1919" s="244"/>
      <c r="P1919" s="244"/>
      <c r="Q1919" s="244"/>
      <c r="R1919" s="244"/>
      <c r="S1919" s="244"/>
      <c r="T1919" s="300"/>
      <c r="U1919" s="244"/>
      <c r="V1919" s="244"/>
      <c r="W1919" s="244"/>
      <c r="X1919" s="244"/>
      <c r="Y1919" s="244"/>
      <c r="Z1919" s="244"/>
      <c r="AA1919" s="244"/>
      <c r="AB1919" s="244"/>
      <c r="AC1919" s="244"/>
      <c r="AD1919" s="244"/>
      <c r="AE1919" s="244"/>
      <c r="AF1919" s="244"/>
      <c r="AG1919" s="244"/>
      <c r="AH1919" s="244"/>
      <c r="AI1919" s="244"/>
      <c r="AJ1919" s="244"/>
      <c r="AK1919" s="244"/>
      <c r="AL1919" s="244"/>
      <c r="AM1919" s="244"/>
      <c r="AN1919" s="244"/>
      <c r="AO1919" s="244"/>
      <c r="AP1919" s="244"/>
      <c r="AQ1919" s="244"/>
      <c r="AR1919" s="244"/>
      <c r="AS1919" s="228"/>
    </row>
    <row r="1920" spans="2:45" s="115" customFormat="1" ht="24" customHeight="1">
      <c r="B1920" s="1817"/>
      <c r="C1920" s="228" t="s">
        <v>13273</v>
      </c>
      <c r="D1920" s="228" t="s">
        <v>25569</v>
      </c>
      <c r="E1920" s="244" t="s">
        <v>18505</v>
      </c>
      <c r="F1920" s="244" t="s">
        <v>15261</v>
      </c>
      <c r="G1920" s="244">
        <v>352</v>
      </c>
      <c r="H1920" s="244"/>
      <c r="I1920" s="244">
        <v>352</v>
      </c>
      <c r="J1920" s="244"/>
      <c r="K1920" s="244"/>
      <c r="L1920" s="228"/>
      <c r="M1920" s="244"/>
      <c r="N1920" s="244"/>
      <c r="O1920" s="244"/>
      <c r="P1920" s="244"/>
      <c r="Q1920" s="244"/>
      <c r="R1920" s="244"/>
      <c r="S1920" s="244"/>
      <c r="T1920" s="300">
        <v>2009</v>
      </c>
      <c r="U1920" s="244"/>
      <c r="V1920" s="244"/>
      <c r="W1920" s="244"/>
      <c r="X1920" s="244"/>
      <c r="Y1920" s="244"/>
      <c r="Z1920" s="244"/>
      <c r="AA1920" s="244"/>
      <c r="AB1920" s="244"/>
      <c r="AC1920" s="244"/>
      <c r="AD1920" s="244"/>
      <c r="AE1920" s="244"/>
      <c r="AF1920" s="244"/>
      <c r="AG1920" s="244"/>
      <c r="AH1920" s="244"/>
      <c r="AI1920" s="244"/>
      <c r="AJ1920" s="244"/>
      <c r="AK1920" s="244"/>
      <c r="AL1920" s="244"/>
      <c r="AM1920" s="244"/>
      <c r="AN1920" s="244"/>
      <c r="AO1920" s="244"/>
      <c r="AP1920" s="244"/>
      <c r="AQ1920" s="244"/>
      <c r="AR1920" s="244"/>
      <c r="AS1920" s="244"/>
    </row>
    <row r="1921" spans="1:50" s="115" customFormat="1" ht="24" customHeight="1">
      <c r="B1921" s="1817"/>
      <c r="C1921" s="228" t="s">
        <v>13273</v>
      </c>
      <c r="D1921" s="228" t="s">
        <v>26225</v>
      </c>
      <c r="E1921" s="244" t="s">
        <v>15311</v>
      </c>
      <c r="F1921" s="244" t="s">
        <v>15261</v>
      </c>
      <c r="G1921" s="244">
        <v>300</v>
      </c>
      <c r="H1921" s="244"/>
      <c r="I1921" s="244">
        <v>300</v>
      </c>
      <c r="J1921" s="244"/>
      <c r="K1921" s="244"/>
      <c r="L1921" s="228"/>
      <c r="M1921" s="244"/>
      <c r="N1921" s="244"/>
      <c r="O1921" s="244"/>
      <c r="P1921" s="244"/>
      <c r="Q1921" s="244"/>
      <c r="R1921" s="244"/>
      <c r="S1921" s="244"/>
      <c r="T1921" s="300"/>
      <c r="U1921" s="244"/>
      <c r="V1921" s="244"/>
      <c r="W1921" s="244"/>
      <c r="X1921" s="244"/>
      <c r="Y1921" s="244"/>
      <c r="Z1921" s="244"/>
      <c r="AA1921" s="244"/>
      <c r="AB1921" s="244"/>
      <c r="AC1921" s="244"/>
      <c r="AD1921" s="244"/>
      <c r="AE1921" s="244"/>
      <c r="AF1921" s="244"/>
      <c r="AG1921" s="244"/>
      <c r="AH1921" s="244"/>
      <c r="AI1921" s="244"/>
      <c r="AJ1921" s="244"/>
      <c r="AK1921" s="244"/>
      <c r="AL1921" s="244"/>
      <c r="AM1921" s="244"/>
      <c r="AN1921" s="244"/>
      <c r="AO1921" s="244"/>
      <c r="AP1921" s="244"/>
      <c r="AQ1921" s="244"/>
      <c r="AR1921" s="244"/>
      <c r="AS1921" s="244"/>
    </row>
    <row r="1922" spans="1:50" s="115" customFormat="1" ht="24" customHeight="1">
      <c r="B1922" s="1817"/>
      <c r="C1922" s="228" t="s">
        <v>13273</v>
      </c>
      <c r="D1922" s="228" t="s">
        <v>26239</v>
      </c>
      <c r="E1922" s="244" t="s">
        <v>15312</v>
      </c>
      <c r="F1922" s="244" t="s">
        <v>15261</v>
      </c>
      <c r="G1922" s="244">
        <v>300</v>
      </c>
      <c r="H1922" s="244"/>
      <c r="I1922" s="244">
        <v>300</v>
      </c>
      <c r="J1922" s="244"/>
      <c r="K1922" s="244"/>
      <c r="L1922" s="228"/>
      <c r="M1922" s="244"/>
      <c r="N1922" s="244"/>
      <c r="O1922" s="244"/>
      <c r="P1922" s="244"/>
      <c r="Q1922" s="244"/>
      <c r="R1922" s="244"/>
      <c r="S1922" s="244"/>
      <c r="T1922" s="300"/>
      <c r="U1922" s="244"/>
      <c r="V1922" s="244"/>
      <c r="W1922" s="244"/>
      <c r="X1922" s="244"/>
      <c r="Y1922" s="244"/>
      <c r="Z1922" s="244"/>
      <c r="AA1922" s="244"/>
      <c r="AB1922" s="244"/>
      <c r="AC1922" s="244"/>
      <c r="AD1922" s="244"/>
      <c r="AE1922" s="244"/>
      <c r="AF1922" s="244"/>
      <c r="AG1922" s="244"/>
      <c r="AH1922" s="244"/>
      <c r="AI1922" s="244"/>
      <c r="AJ1922" s="244"/>
      <c r="AK1922" s="244"/>
      <c r="AL1922" s="244"/>
      <c r="AM1922" s="244"/>
      <c r="AN1922" s="244"/>
      <c r="AO1922" s="244"/>
      <c r="AP1922" s="244"/>
      <c r="AQ1922" s="244"/>
      <c r="AR1922" s="244"/>
      <c r="AS1922" s="244"/>
    </row>
    <row r="1923" spans="1:50" s="115" customFormat="1" ht="24" customHeight="1">
      <c r="B1923" s="1817"/>
      <c r="C1923" s="228" t="s">
        <v>13273</v>
      </c>
      <c r="D1923" s="228" t="s">
        <v>26240</v>
      </c>
      <c r="E1923" s="244" t="s">
        <v>15313</v>
      </c>
      <c r="F1923" s="244" t="s">
        <v>15263</v>
      </c>
      <c r="G1923" s="244">
        <v>440</v>
      </c>
      <c r="H1923" s="244"/>
      <c r="I1923" s="244">
        <v>440</v>
      </c>
      <c r="J1923" s="244"/>
      <c r="K1923" s="244"/>
      <c r="L1923" s="228"/>
      <c r="M1923" s="244"/>
      <c r="N1923" s="244"/>
      <c r="O1923" s="244"/>
      <c r="P1923" s="244"/>
      <c r="Q1923" s="244"/>
      <c r="R1923" s="244"/>
      <c r="S1923" s="244"/>
      <c r="T1923" s="300"/>
      <c r="U1923" s="244"/>
      <c r="V1923" s="244"/>
      <c r="W1923" s="244"/>
      <c r="X1923" s="244"/>
      <c r="Y1923" s="244"/>
      <c r="Z1923" s="244"/>
      <c r="AA1923" s="244"/>
      <c r="AB1923" s="244"/>
      <c r="AC1923" s="244"/>
      <c r="AD1923" s="244"/>
      <c r="AE1923" s="244"/>
      <c r="AF1923" s="244"/>
      <c r="AG1923" s="244"/>
      <c r="AH1923" s="244"/>
      <c r="AI1923" s="244"/>
      <c r="AJ1923" s="244"/>
      <c r="AK1923" s="244"/>
      <c r="AL1923" s="244"/>
      <c r="AM1923" s="244"/>
      <c r="AN1923" s="244"/>
      <c r="AO1923" s="244"/>
      <c r="AP1923" s="244"/>
      <c r="AQ1923" s="244"/>
      <c r="AR1923" s="244"/>
      <c r="AS1923" s="244"/>
    </row>
    <row r="1924" spans="1:50" s="115" customFormat="1" ht="24" customHeight="1">
      <c r="B1924" s="1817"/>
      <c r="C1924" s="228" t="s">
        <v>13273</v>
      </c>
      <c r="D1924" s="228" t="s">
        <v>26229</v>
      </c>
      <c r="E1924" s="244" t="s">
        <v>15314</v>
      </c>
      <c r="F1924" s="244" t="s">
        <v>15287</v>
      </c>
      <c r="G1924" s="244">
        <v>1155</v>
      </c>
      <c r="H1924" s="244"/>
      <c r="I1924" s="244">
        <v>1155</v>
      </c>
      <c r="J1924" s="244"/>
      <c r="K1924" s="244"/>
      <c r="L1924" s="228"/>
      <c r="M1924" s="244"/>
      <c r="N1924" s="244"/>
      <c r="O1924" s="244"/>
      <c r="P1924" s="244"/>
      <c r="Q1924" s="244"/>
      <c r="R1924" s="244"/>
      <c r="S1924" s="244"/>
      <c r="T1924" s="300"/>
      <c r="U1924" s="244"/>
      <c r="V1924" s="244"/>
      <c r="W1924" s="244"/>
      <c r="X1924" s="244"/>
      <c r="Y1924" s="244"/>
      <c r="Z1924" s="244"/>
      <c r="AA1924" s="244"/>
      <c r="AB1924" s="244"/>
      <c r="AC1924" s="244"/>
      <c r="AD1924" s="244"/>
      <c r="AE1924" s="244"/>
      <c r="AF1924" s="244"/>
      <c r="AG1924" s="244"/>
      <c r="AH1924" s="244"/>
      <c r="AI1924" s="244"/>
      <c r="AJ1924" s="244"/>
      <c r="AK1924" s="244"/>
      <c r="AL1924" s="244"/>
      <c r="AM1924" s="244"/>
      <c r="AN1924" s="244"/>
      <c r="AO1924" s="244"/>
      <c r="AP1924" s="244"/>
      <c r="AQ1924" s="244"/>
      <c r="AR1924" s="244"/>
      <c r="AS1924" s="244"/>
    </row>
    <row r="1925" spans="1:50" s="115" customFormat="1" ht="24" customHeight="1">
      <c r="B1925" s="1817"/>
      <c r="C1925" s="228" t="s">
        <v>13273</v>
      </c>
      <c r="D1925" s="228" t="s">
        <v>26241</v>
      </c>
      <c r="E1925" s="244" t="s">
        <v>15315</v>
      </c>
      <c r="F1925" s="244" t="s">
        <v>13276</v>
      </c>
      <c r="G1925" s="244">
        <v>374</v>
      </c>
      <c r="H1925" s="244"/>
      <c r="I1925" s="244">
        <v>374</v>
      </c>
      <c r="J1925" s="244"/>
      <c r="K1925" s="244"/>
      <c r="L1925" s="228"/>
      <c r="M1925" s="244"/>
      <c r="N1925" s="244"/>
      <c r="O1925" s="244"/>
      <c r="P1925" s="244"/>
      <c r="Q1925" s="244"/>
      <c r="R1925" s="244"/>
      <c r="S1925" s="244"/>
      <c r="T1925" s="300">
        <v>2021</v>
      </c>
      <c r="U1925" s="244"/>
      <c r="V1925" s="244"/>
      <c r="W1925" s="244"/>
      <c r="X1925" s="244"/>
      <c r="Y1925" s="244"/>
      <c r="Z1925" s="244"/>
      <c r="AA1925" s="244"/>
      <c r="AB1925" s="244"/>
      <c r="AC1925" s="244"/>
      <c r="AD1925" s="244"/>
      <c r="AE1925" s="244"/>
      <c r="AF1925" s="244"/>
      <c r="AG1925" s="244"/>
      <c r="AH1925" s="244"/>
      <c r="AI1925" s="244"/>
      <c r="AJ1925" s="244"/>
      <c r="AK1925" s="244"/>
      <c r="AL1925" s="244"/>
      <c r="AM1925" s="244"/>
      <c r="AN1925" s="244"/>
      <c r="AO1925" s="244"/>
      <c r="AP1925" s="244"/>
      <c r="AQ1925" s="244"/>
      <c r="AR1925" s="244"/>
      <c r="AS1925" s="244"/>
    </row>
    <row r="1926" spans="1:50" s="115" customFormat="1" ht="24" customHeight="1">
      <c r="B1926" s="1817"/>
      <c r="C1926" s="244" t="s">
        <v>13273</v>
      </c>
      <c r="D1926" s="244" t="s">
        <v>25914</v>
      </c>
      <c r="E1926" s="244" t="s">
        <v>15316</v>
      </c>
      <c r="F1926" s="244" t="s">
        <v>13276</v>
      </c>
      <c r="G1926" s="244">
        <v>1500</v>
      </c>
      <c r="H1926" s="244">
        <v>116</v>
      </c>
      <c r="I1926" s="244">
        <v>233</v>
      </c>
      <c r="J1926" s="244"/>
      <c r="K1926" s="244"/>
      <c r="L1926" s="244"/>
      <c r="M1926" s="244"/>
      <c r="N1926" s="244"/>
      <c r="O1926" s="244"/>
      <c r="P1926" s="244"/>
      <c r="Q1926" s="244"/>
      <c r="R1926" s="244"/>
      <c r="S1926" s="244"/>
      <c r="T1926" s="300">
        <v>2015</v>
      </c>
      <c r="U1926" s="244"/>
      <c r="V1926" s="244"/>
      <c r="W1926" s="244"/>
      <c r="X1926" s="244"/>
      <c r="Y1926" s="244"/>
      <c r="Z1926" s="244"/>
      <c r="AA1926" s="244"/>
      <c r="AB1926" s="244"/>
      <c r="AC1926" s="244"/>
      <c r="AD1926" s="244"/>
      <c r="AE1926" s="244"/>
      <c r="AF1926" s="244"/>
      <c r="AG1926" s="244"/>
      <c r="AH1926" s="244"/>
      <c r="AI1926" s="244"/>
      <c r="AJ1926" s="244"/>
      <c r="AK1926" s="244"/>
      <c r="AL1926" s="244"/>
      <c r="AM1926" s="244"/>
      <c r="AN1926" s="244"/>
      <c r="AO1926" s="244"/>
      <c r="AP1926" s="244"/>
      <c r="AQ1926" s="244"/>
      <c r="AR1926" s="244"/>
      <c r="AS1926" s="244"/>
    </row>
    <row r="1927" spans="1:50" s="115" customFormat="1" ht="24" customHeight="1">
      <c r="B1927" s="1817"/>
      <c r="C1927" s="244" t="s">
        <v>6327</v>
      </c>
      <c r="D1927" s="244" t="s">
        <v>26242</v>
      </c>
      <c r="E1927" s="244" t="s">
        <v>12305</v>
      </c>
      <c r="F1927" s="244" t="s">
        <v>9904</v>
      </c>
      <c r="G1927" s="244">
        <v>10000</v>
      </c>
      <c r="H1927" s="244"/>
      <c r="I1927" s="244"/>
      <c r="J1927" s="244"/>
      <c r="K1927" s="244"/>
      <c r="L1927" s="244"/>
      <c r="M1927" s="244"/>
      <c r="N1927" s="244">
        <v>10000</v>
      </c>
      <c r="O1927" s="244"/>
      <c r="P1927" s="244"/>
      <c r="Q1927" s="244"/>
      <c r="R1927" s="244"/>
      <c r="S1927" s="244"/>
      <c r="T1927" s="300">
        <v>2020</v>
      </c>
      <c r="U1927" s="244"/>
      <c r="V1927" s="244"/>
      <c r="W1927" s="244"/>
      <c r="X1927" s="244"/>
      <c r="Y1927" s="244"/>
      <c r="Z1927" s="244"/>
      <c r="AA1927" s="244"/>
      <c r="AB1927" s="244"/>
      <c r="AC1927" s="244"/>
      <c r="AD1927" s="244"/>
      <c r="AE1927" s="244"/>
      <c r="AF1927" s="244"/>
      <c r="AG1927" s="244"/>
      <c r="AH1927" s="244"/>
      <c r="AI1927" s="244"/>
      <c r="AJ1927" s="244"/>
      <c r="AK1927" s="244"/>
      <c r="AL1927" s="244"/>
      <c r="AM1927" s="244"/>
      <c r="AN1927" s="244"/>
      <c r="AO1927" s="244"/>
      <c r="AP1927" s="244"/>
      <c r="AQ1927" s="244"/>
      <c r="AR1927" s="244"/>
      <c r="AS1927" s="244"/>
    </row>
    <row r="1928" spans="1:50" s="115" customFormat="1" ht="24" customHeight="1">
      <c r="B1928" s="1817"/>
      <c r="C1928" s="244" t="s">
        <v>6327</v>
      </c>
      <c r="D1928" s="244" t="s">
        <v>26243</v>
      </c>
      <c r="E1928" s="244" t="s">
        <v>12306</v>
      </c>
      <c r="F1928" s="244" t="s">
        <v>9904</v>
      </c>
      <c r="G1928" s="244">
        <v>36440</v>
      </c>
      <c r="H1928" s="244"/>
      <c r="I1928" s="244">
        <v>36440</v>
      </c>
      <c r="J1928" s="244">
        <v>67</v>
      </c>
      <c r="K1928" s="244">
        <v>104</v>
      </c>
      <c r="L1928" s="244"/>
      <c r="M1928" s="244"/>
      <c r="N1928" s="244">
        <v>6968</v>
      </c>
      <c r="O1928" s="244"/>
      <c r="P1928" s="244"/>
      <c r="Q1928" s="244"/>
      <c r="R1928" s="244"/>
      <c r="S1928" s="244"/>
      <c r="T1928" s="300"/>
      <c r="U1928" s="244"/>
      <c r="V1928" s="244"/>
      <c r="W1928" s="244"/>
      <c r="X1928" s="244"/>
      <c r="Y1928" s="244"/>
      <c r="Z1928" s="244"/>
      <c r="AA1928" s="244"/>
      <c r="AB1928" s="244"/>
      <c r="AC1928" s="244"/>
      <c r="AD1928" s="244"/>
      <c r="AE1928" s="244"/>
      <c r="AF1928" s="244"/>
      <c r="AG1928" s="244"/>
      <c r="AH1928" s="244"/>
      <c r="AI1928" s="244"/>
      <c r="AJ1928" s="244"/>
      <c r="AK1928" s="244"/>
      <c r="AL1928" s="244"/>
      <c r="AM1928" s="244"/>
      <c r="AN1928" s="244"/>
      <c r="AO1928" s="244"/>
      <c r="AP1928" s="244"/>
      <c r="AQ1928" s="244"/>
      <c r="AR1928" s="244"/>
      <c r="AS1928" s="244"/>
    </row>
    <row r="1929" spans="1:50" s="115" customFormat="1" ht="24" customHeight="1">
      <c r="B1929" s="1817"/>
      <c r="C1929" s="244" t="s">
        <v>6327</v>
      </c>
      <c r="D1929" s="244" t="s">
        <v>26244</v>
      </c>
      <c r="E1929" s="244" t="s">
        <v>11181</v>
      </c>
      <c r="F1929" s="244" t="s">
        <v>9904</v>
      </c>
      <c r="G1929" s="244">
        <v>2338</v>
      </c>
      <c r="H1929" s="244"/>
      <c r="I1929" s="244"/>
      <c r="J1929" s="244">
        <v>35</v>
      </c>
      <c r="K1929" s="244">
        <v>55</v>
      </c>
      <c r="L1929" s="244"/>
      <c r="M1929" s="244"/>
      <c r="N1929" s="244">
        <v>2562</v>
      </c>
      <c r="O1929" s="244"/>
      <c r="P1929" s="244"/>
      <c r="Q1929" s="244"/>
      <c r="R1929" s="244"/>
      <c r="S1929" s="244"/>
      <c r="T1929" s="300">
        <v>2019</v>
      </c>
      <c r="U1929" s="244"/>
      <c r="V1929" s="244"/>
      <c r="W1929" s="244"/>
      <c r="X1929" s="244"/>
      <c r="Y1929" s="244"/>
      <c r="Z1929" s="244">
        <v>294</v>
      </c>
      <c r="AA1929" s="244"/>
      <c r="AB1929" s="244"/>
      <c r="AC1929" s="244"/>
      <c r="AD1929" s="244"/>
      <c r="AE1929" s="244"/>
      <c r="AF1929" s="244"/>
      <c r="AG1929" s="244"/>
      <c r="AH1929" s="244"/>
      <c r="AI1929" s="244"/>
      <c r="AJ1929" s="244"/>
      <c r="AK1929" s="244"/>
      <c r="AL1929" s="244"/>
      <c r="AM1929" s="244"/>
      <c r="AN1929" s="244"/>
      <c r="AO1929" s="244"/>
      <c r="AP1929" s="244"/>
      <c r="AQ1929" s="244"/>
      <c r="AR1929" s="244"/>
      <c r="AS1929" s="244"/>
    </row>
    <row r="1930" spans="1:50" s="115" customFormat="1" ht="24" customHeight="1">
      <c r="B1930" s="1817"/>
      <c r="C1930" s="244" t="s">
        <v>6336</v>
      </c>
      <c r="D1930" s="244" t="s">
        <v>12239</v>
      </c>
      <c r="E1930" s="244" t="s">
        <v>6840</v>
      </c>
      <c r="F1930" s="244" t="s">
        <v>6336</v>
      </c>
      <c r="G1930" s="244">
        <v>8094</v>
      </c>
      <c r="H1930" s="244"/>
      <c r="I1930" s="244"/>
      <c r="J1930" s="244"/>
      <c r="K1930" s="244"/>
      <c r="L1930" s="244"/>
      <c r="M1930" s="244"/>
      <c r="N1930" s="244"/>
      <c r="O1930" s="244"/>
      <c r="P1930" s="244"/>
      <c r="Q1930" s="244"/>
      <c r="R1930" s="244"/>
      <c r="S1930" s="244"/>
      <c r="T1930" s="300">
        <v>2013</v>
      </c>
      <c r="U1930" s="244">
        <v>683</v>
      </c>
      <c r="V1930" s="244"/>
      <c r="W1930" s="244"/>
      <c r="X1930" s="244"/>
      <c r="Y1930" s="244"/>
      <c r="Z1930" s="244">
        <v>683</v>
      </c>
      <c r="AA1930" s="244"/>
      <c r="AB1930" s="244"/>
      <c r="AC1930" s="244"/>
      <c r="AD1930" s="244"/>
      <c r="AE1930" s="244"/>
      <c r="AF1930" s="244"/>
      <c r="AG1930" s="244"/>
      <c r="AH1930" s="244"/>
      <c r="AI1930" s="244"/>
      <c r="AJ1930" s="244"/>
      <c r="AK1930" s="244"/>
      <c r="AL1930" s="244"/>
      <c r="AM1930" s="244"/>
      <c r="AN1930" s="244"/>
      <c r="AO1930" s="244"/>
      <c r="AP1930" s="244"/>
      <c r="AQ1930" s="244"/>
      <c r="AR1930" s="244"/>
      <c r="AS1930" s="244"/>
    </row>
    <row r="1931" spans="1:50" s="115" customFormat="1" ht="24" customHeight="1">
      <c r="B1931" s="1817"/>
      <c r="C1931" s="244" t="s">
        <v>6336</v>
      </c>
      <c r="D1931" s="244" t="s">
        <v>12307</v>
      </c>
      <c r="E1931" s="244" t="s">
        <v>6841</v>
      </c>
      <c r="F1931" s="244" t="s">
        <v>6336</v>
      </c>
      <c r="G1931" s="244">
        <v>4010</v>
      </c>
      <c r="H1931" s="244"/>
      <c r="I1931" s="244"/>
      <c r="J1931" s="244">
        <v>20</v>
      </c>
      <c r="K1931" s="244">
        <v>40</v>
      </c>
      <c r="L1931" s="244"/>
      <c r="M1931" s="244"/>
      <c r="N1931" s="244">
        <v>800</v>
      </c>
      <c r="O1931" s="244"/>
      <c r="P1931" s="244"/>
      <c r="Q1931" s="244"/>
      <c r="R1931" s="244"/>
      <c r="S1931" s="244"/>
      <c r="T1931" s="300">
        <v>2013</v>
      </c>
      <c r="U1931" s="244">
        <v>200</v>
      </c>
      <c r="V1931" s="244"/>
      <c r="W1931" s="244"/>
      <c r="X1931" s="244"/>
      <c r="Y1931" s="244"/>
      <c r="Z1931" s="244">
        <v>200</v>
      </c>
      <c r="AA1931" s="244"/>
      <c r="AB1931" s="244"/>
      <c r="AC1931" s="244"/>
      <c r="AD1931" s="244"/>
      <c r="AE1931" s="244"/>
      <c r="AF1931" s="244"/>
      <c r="AG1931" s="244"/>
      <c r="AH1931" s="244"/>
      <c r="AI1931" s="244"/>
      <c r="AJ1931" s="244"/>
      <c r="AK1931" s="244"/>
      <c r="AL1931" s="244"/>
      <c r="AM1931" s="244"/>
      <c r="AN1931" s="244"/>
      <c r="AO1931" s="244"/>
      <c r="AP1931" s="244"/>
      <c r="AQ1931" s="244"/>
      <c r="AR1931" s="244"/>
      <c r="AS1931" s="244"/>
    </row>
    <row r="1932" spans="1:50" s="115" customFormat="1" ht="24" customHeight="1">
      <c r="B1932" s="1817"/>
      <c r="C1932" s="244" t="s">
        <v>6336</v>
      </c>
      <c r="D1932" s="244" t="s">
        <v>25573</v>
      </c>
      <c r="E1932" s="244" t="s">
        <v>1315</v>
      </c>
      <c r="F1932" s="244" t="s">
        <v>6336</v>
      </c>
      <c r="G1932" s="244">
        <v>1172.5</v>
      </c>
      <c r="H1932" s="244"/>
      <c r="I1932" s="244"/>
      <c r="J1932" s="244">
        <v>12.8</v>
      </c>
      <c r="K1932" s="244"/>
      <c r="L1932" s="244"/>
      <c r="M1932" s="244"/>
      <c r="N1932" s="244"/>
      <c r="O1932" s="244"/>
      <c r="P1932" s="244"/>
      <c r="Q1932" s="244"/>
      <c r="R1932" s="244"/>
      <c r="S1932" s="244"/>
      <c r="T1932" s="300">
        <v>1998</v>
      </c>
      <c r="U1932" s="244"/>
      <c r="V1932" s="244"/>
      <c r="W1932" s="244"/>
      <c r="X1932" s="244"/>
      <c r="Y1932" s="244"/>
      <c r="Z1932" s="244">
        <v>48</v>
      </c>
      <c r="AA1932" s="244"/>
      <c r="AB1932" s="244"/>
      <c r="AC1932" s="244"/>
      <c r="AD1932" s="244"/>
      <c r="AE1932" s="244"/>
      <c r="AF1932" s="244"/>
      <c r="AG1932" s="244"/>
      <c r="AH1932" s="244"/>
      <c r="AI1932" s="244"/>
      <c r="AJ1932" s="244"/>
      <c r="AK1932" s="244"/>
      <c r="AL1932" s="244"/>
      <c r="AM1932" s="244"/>
      <c r="AN1932" s="244"/>
      <c r="AO1932" s="244"/>
      <c r="AP1932" s="244"/>
      <c r="AQ1932" s="244"/>
      <c r="AR1932" s="244"/>
      <c r="AS1932" s="244"/>
    </row>
    <row r="1933" spans="1:50" s="115" customFormat="1" ht="24" customHeight="1">
      <c r="B1933" s="1817"/>
      <c r="C1933" s="244" t="s">
        <v>6336</v>
      </c>
      <c r="D1933" s="244" t="s">
        <v>26245</v>
      </c>
      <c r="E1933" s="244" t="s">
        <v>13332</v>
      </c>
      <c r="F1933" s="244" t="s">
        <v>6336</v>
      </c>
      <c r="G1933" s="244">
        <v>772.5</v>
      </c>
      <c r="H1933" s="244"/>
      <c r="I1933" s="244"/>
      <c r="J1933" s="244"/>
      <c r="K1933" s="244"/>
      <c r="L1933" s="244"/>
      <c r="M1933" s="244"/>
      <c r="N1933" s="244">
        <v>488</v>
      </c>
      <c r="O1933" s="244"/>
      <c r="P1933" s="244"/>
      <c r="Q1933" s="244"/>
      <c r="R1933" s="244"/>
      <c r="S1933" s="244"/>
      <c r="T1933" s="300">
        <v>2020</v>
      </c>
      <c r="U1933" s="244"/>
      <c r="V1933" s="244"/>
      <c r="W1933" s="244"/>
      <c r="X1933" s="244"/>
      <c r="Y1933" s="244"/>
      <c r="Z1933" s="244">
        <v>249</v>
      </c>
      <c r="AA1933" s="244"/>
      <c r="AB1933" s="244"/>
      <c r="AC1933" s="244"/>
      <c r="AD1933" s="244"/>
      <c r="AE1933" s="244"/>
      <c r="AF1933" s="244"/>
      <c r="AG1933" s="244"/>
      <c r="AH1933" s="244"/>
      <c r="AI1933" s="244"/>
      <c r="AJ1933" s="244"/>
      <c r="AK1933" s="244"/>
      <c r="AL1933" s="244"/>
      <c r="AM1933" s="244"/>
      <c r="AN1933" s="244"/>
      <c r="AO1933" s="244"/>
      <c r="AP1933" s="244"/>
      <c r="AQ1933" s="244"/>
      <c r="AR1933" s="244"/>
      <c r="AS1933" s="244"/>
    </row>
    <row r="1934" spans="1:50" s="115" customFormat="1" ht="24" customHeight="1">
      <c r="B1934" s="1817"/>
      <c r="C1934" s="244" t="s">
        <v>6336</v>
      </c>
      <c r="D1934" s="244" t="s">
        <v>25304</v>
      </c>
      <c r="E1934" s="244" t="s">
        <v>17547</v>
      </c>
      <c r="F1934" s="227" t="s">
        <v>6338</v>
      </c>
      <c r="G1934" s="244">
        <v>26993</v>
      </c>
      <c r="H1934" s="244"/>
      <c r="I1934" s="244"/>
      <c r="J1934" s="244">
        <v>14</v>
      </c>
      <c r="K1934" s="244">
        <v>15</v>
      </c>
      <c r="L1934" s="244"/>
      <c r="M1934" s="244"/>
      <c r="N1934" s="244">
        <v>210</v>
      </c>
      <c r="O1934" s="244"/>
      <c r="P1934" s="244"/>
      <c r="Q1934" s="244"/>
      <c r="R1934" s="244"/>
      <c r="S1934" s="244"/>
      <c r="T1934" s="300">
        <v>2023</v>
      </c>
      <c r="U1934" s="244"/>
      <c r="V1934" s="244"/>
      <c r="W1934" s="244"/>
      <c r="X1934" s="244"/>
      <c r="Y1934" s="244"/>
      <c r="Z1934" s="244">
        <v>12471</v>
      </c>
      <c r="AA1934" s="244"/>
      <c r="AB1934" s="244"/>
      <c r="AC1934" s="244"/>
      <c r="AD1934" s="244"/>
      <c r="AE1934" s="244"/>
      <c r="AF1934" s="244"/>
      <c r="AG1934" s="244"/>
      <c r="AH1934" s="244"/>
      <c r="AI1934" s="244"/>
      <c r="AJ1934" s="244"/>
      <c r="AK1934" s="244"/>
      <c r="AL1934" s="244"/>
      <c r="AM1934" s="244"/>
      <c r="AN1934" s="244"/>
      <c r="AO1934" s="244"/>
      <c r="AP1934" s="244"/>
      <c r="AQ1934" s="244"/>
      <c r="AR1934" s="244"/>
      <c r="AS1934" s="244"/>
    </row>
    <row r="1935" spans="1:50" s="115" customFormat="1" ht="24" customHeight="1">
      <c r="B1935" s="1817"/>
      <c r="C1935" s="244" t="s">
        <v>6336</v>
      </c>
      <c r="D1935" s="244" t="s">
        <v>26246</v>
      </c>
      <c r="E1935" s="244" t="s">
        <v>26247</v>
      </c>
      <c r="F1935" s="244" t="s">
        <v>13321</v>
      </c>
      <c r="G1935" s="244">
        <v>3987</v>
      </c>
      <c r="H1935" s="244"/>
      <c r="I1935" s="244"/>
      <c r="J1935" s="244"/>
      <c r="K1935" s="244"/>
      <c r="L1935" s="244"/>
      <c r="M1935" s="244"/>
      <c r="N1935" s="244"/>
      <c r="O1935" s="244"/>
      <c r="P1935" s="244"/>
      <c r="Q1935" s="244"/>
      <c r="R1935" s="244"/>
      <c r="S1935" s="244"/>
      <c r="T1935" s="300">
        <v>2024</v>
      </c>
      <c r="U1935" s="244"/>
      <c r="V1935" s="244"/>
      <c r="W1935" s="244"/>
      <c r="X1935" s="244"/>
      <c r="Y1935" s="244"/>
      <c r="Z1935" s="244"/>
      <c r="AA1935" s="244"/>
      <c r="AB1935" s="244"/>
      <c r="AC1935" s="244"/>
      <c r="AD1935" s="244"/>
      <c r="AE1935" s="244"/>
      <c r="AF1935" s="244"/>
      <c r="AG1935" s="244"/>
      <c r="AH1935" s="244"/>
      <c r="AI1935" s="244"/>
      <c r="AJ1935" s="244"/>
      <c r="AK1935" s="244"/>
      <c r="AL1935" s="244"/>
      <c r="AM1935" s="244"/>
      <c r="AN1935" s="244"/>
      <c r="AO1935" s="244"/>
      <c r="AP1935" s="244"/>
      <c r="AQ1935" s="244"/>
      <c r="AR1935" s="244"/>
      <c r="AS1935" s="244"/>
    </row>
    <row r="1936" spans="1:50" s="115" customFormat="1" ht="24" customHeight="1">
      <c r="A1936" s="125"/>
      <c r="B1936" s="1817"/>
      <c r="C1936" s="244" t="s">
        <v>14318</v>
      </c>
      <c r="D1936" s="244" t="s">
        <v>25367</v>
      </c>
      <c r="E1936" s="291" t="s">
        <v>15323</v>
      </c>
      <c r="F1936" s="291" t="s">
        <v>15324</v>
      </c>
      <c r="G1936" s="244"/>
      <c r="H1936" s="244"/>
      <c r="I1936" s="244"/>
      <c r="J1936" s="244"/>
      <c r="K1936" s="244"/>
      <c r="L1936" s="244"/>
      <c r="M1936" s="244"/>
      <c r="N1936" s="244"/>
      <c r="O1936" s="244"/>
      <c r="P1936" s="244"/>
      <c r="Q1936" s="244"/>
      <c r="R1936" s="244"/>
      <c r="S1936" s="244"/>
      <c r="T1936" s="300">
        <v>2008</v>
      </c>
      <c r="U1936" s="244"/>
      <c r="V1936" s="244"/>
      <c r="W1936" s="244"/>
      <c r="X1936" s="244"/>
      <c r="Y1936" s="244"/>
      <c r="Z1936" s="244">
        <v>195</v>
      </c>
      <c r="AA1936" s="244"/>
      <c r="AB1936" s="244"/>
      <c r="AC1936" s="244"/>
      <c r="AD1936" s="244"/>
      <c r="AE1936" s="244"/>
      <c r="AF1936" s="244"/>
      <c r="AG1936" s="244"/>
      <c r="AH1936" s="244"/>
      <c r="AI1936" s="244"/>
      <c r="AJ1936" s="244"/>
      <c r="AK1936" s="244"/>
      <c r="AL1936" s="244"/>
      <c r="AM1936" s="244"/>
      <c r="AN1936" s="244"/>
      <c r="AO1936" s="244"/>
      <c r="AP1936" s="244"/>
      <c r="AQ1936" s="244"/>
      <c r="AR1936" s="244"/>
      <c r="AS1936" s="244"/>
      <c r="AT1936" s="125"/>
      <c r="AU1936" s="125"/>
      <c r="AV1936" s="125"/>
      <c r="AW1936" s="125"/>
      <c r="AX1936" s="125"/>
    </row>
    <row r="1937" spans="1:50" s="115" customFormat="1" ht="24" customHeight="1">
      <c r="A1937" s="125"/>
      <c r="B1937" s="1817"/>
      <c r="C1937" s="244" t="s">
        <v>14318</v>
      </c>
      <c r="D1937" s="244" t="s">
        <v>26248</v>
      </c>
      <c r="E1937" s="291" t="s">
        <v>15325</v>
      </c>
      <c r="F1937" s="291" t="s">
        <v>15326</v>
      </c>
      <c r="G1937" s="244"/>
      <c r="H1937" s="244"/>
      <c r="I1937" s="244"/>
      <c r="J1937" s="244"/>
      <c r="K1937" s="244"/>
      <c r="L1937" s="244"/>
      <c r="M1937" s="244"/>
      <c r="N1937" s="244"/>
      <c r="O1937" s="244"/>
      <c r="P1937" s="244"/>
      <c r="Q1937" s="244"/>
      <c r="R1937" s="244"/>
      <c r="S1937" s="244"/>
      <c r="T1937" s="300">
        <v>2022</v>
      </c>
      <c r="U1937" s="244"/>
      <c r="V1937" s="244"/>
      <c r="W1937" s="244"/>
      <c r="X1937" s="244"/>
      <c r="Y1937" s="244"/>
      <c r="Z1937" s="244">
        <v>97.5</v>
      </c>
      <c r="AA1937" s="244"/>
      <c r="AB1937" s="244"/>
      <c r="AC1937" s="244"/>
      <c r="AD1937" s="244"/>
      <c r="AE1937" s="244"/>
      <c r="AF1937" s="244"/>
      <c r="AG1937" s="244"/>
      <c r="AH1937" s="244"/>
      <c r="AI1937" s="244"/>
      <c r="AJ1937" s="244"/>
      <c r="AK1937" s="244"/>
      <c r="AL1937" s="244"/>
      <c r="AM1937" s="244"/>
      <c r="AN1937" s="244"/>
      <c r="AO1937" s="244"/>
      <c r="AP1937" s="244"/>
      <c r="AQ1937" s="244"/>
      <c r="AR1937" s="244"/>
      <c r="AS1937" s="244"/>
      <c r="AT1937" s="125"/>
      <c r="AU1937" s="125"/>
      <c r="AV1937" s="125"/>
      <c r="AW1937" s="125"/>
      <c r="AX1937" s="125"/>
    </row>
    <row r="1938" spans="1:50" s="115" customFormat="1" ht="24" customHeight="1">
      <c r="A1938" s="125"/>
      <c r="B1938" s="1817"/>
      <c r="C1938" s="244" t="s">
        <v>14318</v>
      </c>
      <c r="D1938" s="244" t="s">
        <v>25521</v>
      </c>
      <c r="E1938" s="291" t="s">
        <v>12219</v>
      </c>
      <c r="F1938" s="291" t="s">
        <v>6761</v>
      </c>
      <c r="G1938" s="244"/>
      <c r="H1938" s="244"/>
      <c r="I1938" s="244"/>
      <c r="J1938" s="244"/>
      <c r="K1938" s="244"/>
      <c r="L1938" s="244"/>
      <c r="M1938" s="244"/>
      <c r="N1938" s="244"/>
      <c r="O1938" s="244"/>
      <c r="P1938" s="244"/>
      <c r="Q1938" s="244"/>
      <c r="R1938" s="244"/>
      <c r="S1938" s="244"/>
      <c r="T1938" s="300">
        <v>2022</v>
      </c>
      <c r="U1938" s="244"/>
      <c r="V1938" s="244"/>
      <c r="W1938" s="244"/>
      <c r="X1938" s="244"/>
      <c r="Y1938" s="244"/>
      <c r="Z1938" s="244">
        <v>70</v>
      </c>
      <c r="AA1938" s="244"/>
      <c r="AB1938" s="244"/>
      <c r="AC1938" s="244"/>
      <c r="AD1938" s="244"/>
      <c r="AE1938" s="244"/>
      <c r="AF1938" s="244"/>
      <c r="AG1938" s="244"/>
      <c r="AH1938" s="244"/>
      <c r="AI1938" s="244"/>
      <c r="AJ1938" s="244"/>
      <c r="AK1938" s="244"/>
      <c r="AL1938" s="244"/>
      <c r="AM1938" s="244"/>
      <c r="AN1938" s="244"/>
      <c r="AO1938" s="244"/>
      <c r="AP1938" s="244"/>
      <c r="AQ1938" s="244"/>
      <c r="AR1938" s="244"/>
      <c r="AS1938" s="244"/>
      <c r="AT1938" s="125"/>
      <c r="AU1938" s="125"/>
      <c r="AV1938" s="125"/>
      <c r="AW1938" s="125"/>
      <c r="AX1938" s="125"/>
    </row>
    <row r="1939" spans="1:50" s="115" customFormat="1" ht="24" customHeight="1">
      <c r="A1939" s="125"/>
      <c r="B1939" s="1817"/>
      <c r="C1939" s="244" t="s">
        <v>14318</v>
      </c>
      <c r="D1939" s="244" t="s">
        <v>26249</v>
      </c>
      <c r="E1939" s="291" t="s">
        <v>15327</v>
      </c>
      <c r="F1939" s="291" t="s">
        <v>6761</v>
      </c>
      <c r="G1939" s="244"/>
      <c r="H1939" s="244"/>
      <c r="I1939" s="244"/>
      <c r="J1939" s="244"/>
      <c r="K1939" s="244"/>
      <c r="L1939" s="244"/>
      <c r="M1939" s="244"/>
      <c r="N1939" s="244"/>
      <c r="O1939" s="244"/>
      <c r="P1939" s="244"/>
      <c r="Q1939" s="244"/>
      <c r="R1939" s="244"/>
      <c r="S1939" s="244"/>
      <c r="T1939" s="300"/>
      <c r="U1939" s="244"/>
      <c r="V1939" s="244"/>
      <c r="W1939" s="244"/>
      <c r="X1939" s="244"/>
      <c r="Y1939" s="244"/>
      <c r="Z1939" s="244">
        <v>1365</v>
      </c>
      <c r="AA1939" s="244"/>
      <c r="AB1939" s="244"/>
      <c r="AC1939" s="244"/>
      <c r="AD1939" s="244"/>
      <c r="AE1939" s="244"/>
      <c r="AF1939" s="244"/>
      <c r="AG1939" s="244"/>
      <c r="AH1939" s="244"/>
      <c r="AI1939" s="244"/>
      <c r="AJ1939" s="244"/>
      <c r="AK1939" s="244"/>
      <c r="AL1939" s="244"/>
      <c r="AM1939" s="244"/>
      <c r="AN1939" s="244"/>
      <c r="AO1939" s="244"/>
      <c r="AP1939" s="244"/>
      <c r="AQ1939" s="244"/>
      <c r="AR1939" s="244"/>
      <c r="AS1939" s="244"/>
      <c r="AT1939" s="125"/>
      <c r="AU1939" s="125"/>
      <c r="AV1939" s="125"/>
      <c r="AW1939" s="125"/>
      <c r="AX1939" s="125"/>
    </row>
    <row r="1940" spans="1:50" s="115" customFormat="1" ht="24" customHeight="1">
      <c r="A1940" s="125"/>
      <c r="B1940" s="1817"/>
      <c r="C1940" s="244" t="s">
        <v>14318</v>
      </c>
      <c r="D1940" s="244" t="s">
        <v>26250</v>
      </c>
      <c r="E1940" s="291" t="s">
        <v>15328</v>
      </c>
      <c r="F1940" s="291" t="s">
        <v>6761</v>
      </c>
      <c r="G1940" s="244"/>
      <c r="H1940" s="244"/>
      <c r="I1940" s="244"/>
      <c r="J1940" s="244"/>
      <c r="K1940" s="244"/>
      <c r="L1940" s="244"/>
      <c r="M1940" s="244"/>
      <c r="N1940" s="244"/>
      <c r="O1940" s="244"/>
      <c r="P1940" s="244"/>
      <c r="Q1940" s="244"/>
      <c r="R1940" s="244"/>
      <c r="S1940" s="244"/>
      <c r="T1940" s="300">
        <v>2016</v>
      </c>
      <c r="U1940" s="244"/>
      <c r="V1940" s="244"/>
      <c r="W1940" s="244"/>
      <c r="X1940" s="244"/>
      <c r="Y1940" s="244"/>
      <c r="Z1940" s="244">
        <v>97.5</v>
      </c>
      <c r="AA1940" s="244"/>
      <c r="AB1940" s="244"/>
      <c r="AC1940" s="244"/>
      <c r="AD1940" s="244"/>
      <c r="AE1940" s="244"/>
      <c r="AF1940" s="244"/>
      <c r="AG1940" s="244"/>
      <c r="AH1940" s="244"/>
      <c r="AI1940" s="244"/>
      <c r="AJ1940" s="244"/>
      <c r="AK1940" s="244"/>
      <c r="AL1940" s="244"/>
      <c r="AM1940" s="244"/>
      <c r="AN1940" s="244"/>
      <c r="AO1940" s="244"/>
      <c r="AP1940" s="244"/>
      <c r="AQ1940" s="244"/>
      <c r="AR1940" s="244"/>
      <c r="AS1940" s="244"/>
      <c r="AT1940" s="125"/>
      <c r="AU1940" s="125"/>
      <c r="AV1940" s="125"/>
      <c r="AW1940" s="125"/>
      <c r="AX1940" s="125"/>
    </row>
    <row r="1941" spans="1:50" s="115" customFormat="1" ht="24" customHeight="1">
      <c r="A1941" s="125"/>
      <c r="B1941" s="1817"/>
      <c r="C1941" s="244" t="s">
        <v>14318</v>
      </c>
      <c r="D1941" s="244" t="s">
        <v>26251</v>
      </c>
      <c r="E1941" s="291" t="s">
        <v>15329</v>
      </c>
      <c r="F1941" s="291" t="s">
        <v>15326</v>
      </c>
      <c r="G1941" s="244"/>
      <c r="H1941" s="244"/>
      <c r="I1941" s="244"/>
      <c r="J1941" s="244"/>
      <c r="K1941" s="244"/>
      <c r="L1941" s="244"/>
      <c r="M1941" s="244"/>
      <c r="N1941" s="244"/>
      <c r="O1941" s="244"/>
      <c r="P1941" s="244"/>
      <c r="Q1941" s="244"/>
      <c r="R1941" s="244"/>
      <c r="S1941" s="244"/>
      <c r="T1941" s="300">
        <v>2009</v>
      </c>
      <c r="U1941" s="244"/>
      <c r="V1941" s="244"/>
      <c r="W1941" s="244"/>
      <c r="X1941" s="244"/>
      <c r="Y1941" s="244"/>
      <c r="Z1941" s="244">
        <v>97.5</v>
      </c>
      <c r="AA1941" s="244"/>
      <c r="AB1941" s="244"/>
      <c r="AC1941" s="244"/>
      <c r="AD1941" s="244"/>
      <c r="AE1941" s="244"/>
      <c r="AF1941" s="244"/>
      <c r="AG1941" s="244"/>
      <c r="AH1941" s="244"/>
      <c r="AI1941" s="244"/>
      <c r="AJ1941" s="244"/>
      <c r="AK1941" s="244"/>
      <c r="AL1941" s="244"/>
      <c r="AM1941" s="244"/>
      <c r="AN1941" s="244"/>
      <c r="AO1941" s="244"/>
      <c r="AP1941" s="244"/>
      <c r="AQ1941" s="244"/>
      <c r="AR1941" s="244"/>
      <c r="AS1941" s="244"/>
      <c r="AT1941" s="125"/>
      <c r="AU1941" s="125"/>
      <c r="AV1941" s="125"/>
      <c r="AW1941" s="125"/>
      <c r="AX1941" s="125"/>
    </row>
    <row r="1942" spans="1:50" s="115" customFormat="1" ht="24" customHeight="1">
      <c r="A1942" s="125"/>
      <c r="B1942" s="1817"/>
      <c r="C1942" s="244" t="s">
        <v>14318</v>
      </c>
      <c r="D1942" s="244" t="s">
        <v>26252</v>
      </c>
      <c r="E1942" s="291" t="s">
        <v>15330</v>
      </c>
      <c r="F1942" s="291" t="s">
        <v>15326</v>
      </c>
      <c r="G1942" s="244"/>
      <c r="H1942" s="244"/>
      <c r="I1942" s="244"/>
      <c r="J1942" s="244"/>
      <c r="K1942" s="244"/>
      <c r="L1942" s="244"/>
      <c r="M1942" s="244"/>
      <c r="N1942" s="244"/>
      <c r="O1942" s="244"/>
      <c r="P1942" s="244"/>
      <c r="Q1942" s="244"/>
      <c r="R1942" s="244"/>
      <c r="S1942" s="244"/>
      <c r="T1942" s="300">
        <v>2005</v>
      </c>
      <c r="U1942" s="244"/>
      <c r="V1942" s="244"/>
      <c r="W1942" s="244"/>
      <c r="X1942" s="244"/>
      <c r="Y1942" s="244"/>
      <c r="Z1942" s="244">
        <v>152</v>
      </c>
      <c r="AA1942" s="244"/>
      <c r="AB1942" s="244"/>
      <c r="AC1942" s="244"/>
      <c r="AD1942" s="244"/>
      <c r="AE1942" s="244"/>
      <c r="AF1942" s="244"/>
      <c r="AG1942" s="244"/>
      <c r="AH1942" s="244"/>
      <c r="AI1942" s="244"/>
      <c r="AJ1942" s="244"/>
      <c r="AK1942" s="244"/>
      <c r="AL1942" s="244"/>
      <c r="AM1942" s="244"/>
      <c r="AN1942" s="244"/>
      <c r="AO1942" s="244"/>
      <c r="AP1942" s="244"/>
      <c r="AQ1942" s="244"/>
      <c r="AR1942" s="244"/>
      <c r="AS1942" s="244"/>
      <c r="AT1942" s="125"/>
      <c r="AU1942" s="125"/>
      <c r="AV1942" s="125"/>
      <c r="AW1942" s="125"/>
      <c r="AX1942" s="125"/>
    </row>
    <row r="1943" spans="1:50" s="115" customFormat="1" ht="24" customHeight="1">
      <c r="A1943" s="125"/>
      <c r="B1943" s="1817"/>
      <c r="C1943" s="244" t="s">
        <v>14318</v>
      </c>
      <c r="D1943" s="244" t="s">
        <v>26253</v>
      </c>
      <c r="E1943" s="291" t="s">
        <v>15331</v>
      </c>
      <c r="F1943" s="291" t="s">
        <v>15326</v>
      </c>
      <c r="G1943" s="244"/>
      <c r="H1943" s="244"/>
      <c r="I1943" s="244"/>
      <c r="J1943" s="244"/>
      <c r="K1943" s="244"/>
      <c r="L1943" s="244"/>
      <c r="M1943" s="244"/>
      <c r="N1943" s="244"/>
      <c r="O1943" s="244"/>
      <c r="P1943" s="244"/>
      <c r="Q1943" s="244"/>
      <c r="R1943" s="244"/>
      <c r="S1943" s="244"/>
      <c r="T1943" s="300">
        <v>2010</v>
      </c>
      <c r="U1943" s="244"/>
      <c r="V1943" s="244"/>
      <c r="W1943" s="244"/>
      <c r="X1943" s="244"/>
      <c r="Y1943" s="244"/>
      <c r="Z1943" s="244">
        <v>97.5</v>
      </c>
      <c r="AA1943" s="244"/>
      <c r="AB1943" s="244"/>
      <c r="AC1943" s="244"/>
      <c r="AD1943" s="244"/>
      <c r="AE1943" s="244"/>
      <c r="AF1943" s="244"/>
      <c r="AG1943" s="244"/>
      <c r="AH1943" s="244"/>
      <c r="AI1943" s="244"/>
      <c r="AJ1943" s="244"/>
      <c r="AK1943" s="244"/>
      <c r="AL1943" s="244"/>
      <c r="AM1943" s="244"/>
      <c r="AN1943" s="244"/>
      <c r="AO1943" s="244"/>
      <c r="AP1943" s="244"/>
      <c r="AQ1943" s="244"/>
      <c r="AR1943" s="244"/>
      <c r="AS1943" s="244"/>
      <c r="AT1943" s="125"/>
      <c r="AU1943" s="125"/>
      <c r="AV1943" s="125"/>
      <c r="AW1943" s="125"/>
      <c r="AX1943" s="125"/>
    </row>
    <row r="1944" spans="1:50" s="115" customFormat="1" ht="24" customHeight="1">
      <c r="B1944" s="1817"/>
      <c r="C1944" s="244" t="s">
        <v>14318</v>
      </c>
      <c r="D1944" s="244" t="s">
        <v>25741</v>
      </c>
      <c r="E1944" s="291" t="s">
        <v>15332</v>
      </c>
      <c r="F1944" s="291" t="s">
        <v>15326</v>
      </c>
      <c r="G1944" s="244"/>
      <c r="H1944" s="244"/>
      <c r="I1944" s="244"/>
      <c r="J1944" s="244"/>
      <c r="K1944" s="244"/>
      <c r="L1944" s="244"/>
      <c r="M1944" s="244"/>
      <c r="N1944" s="244"/>
      <c r="O1944" s="244"/>
      <c r="P1944" s="244"/>
      <c r="Q1944" s="244"/>
      <c r="R1944" s="244"/>
      <c r="S1944" s="244"/>
      <c r="T1944" s="300">
        <v>2007</v>
      </c>
      <c r="U1944" s="244"/>
      <c r="V1944" s="244"/>
      <c r="W1944" s="244"/>
      <c r="X1944" s="244"/>
      <c r="Y1944" s="244"/>
      <c r="Z1944" s="244">
        <v>195</v>
      </c>
      <c r="AA1944" s="244"/>
      <c r="AB1944" s="244"/>
      <c r="AC1944" s="244"/>
      <c r="AD1944" s="244"/>
      <c r="AE1944" s="244"/>
      <c r="AF1944" s="244"/>
      <c r="AG1944" s="244"/>
      <c r="AH1944" s="244"/>
      <c r="AI1944" s="244"/>
      <c r="AJ1944" s="244"/>
      <c r="AK1944" s="244"/>
      <c r="AL1944" s="244"/>
      <c r="AM1944" s="244"/>
      <c r="AN1944" s="244"/>
      <c r="AO1944" s="244"/>
      <c r="AP1944" s="244"/>
      <c r="AQ1944" s="244"/>
      <c r="AR1944" s="244"/>
      <c r="AS1944" s="244"/>
    </row>
    <row r="1945" spans="1:50" s="115" customFormat="1" ht="24" customHeight="1">
      <c r="B1945" s="1817"/>
      <c r="C1945" s="244" t="s">
        <v>14318</v>
      </c>
      <c r="D1945" s="244" t="s">
        <v>26254</v>
      </c>
      <c r="E1945" s="291" t="s">
        <v>18506</v>
      </c>
      <c r="F1945" s="291" t="s">
        <v>15326</v>
      </c>
      <c r="G1945" s="244"/>
      <c r="H1945" s="244"/>
      <c r="I1945" s="244"/>
      <c r="J1945" s="244"/>
      <c r="K1945" s="244"/>
      <c r="L1945" s="244"/>
      <c r="M1945" s="244"/>
      <c r="N1945" s="244"/>
      <c r="O1945" s="244"/>
      <c r="P1945" s="244"/>
      <c r="Q1945" s="244"/>
      <c r="R1945" s="244"/>
      <c r="S1945" s="244"/>
      <c r="T1945" s="300">
        <v>2007</v>
      </c>
      <c r="U1945" s="244"/>
      <c r="V1945" s="244"/>
      <c r="W1945" s="244"/>
      <c r="X1945" s="244"/>
      <c r="Y1945" s="244"/>
      <c r="Z1945" s="244">
        <v>195</v>
      </c>
      <c r="AA1945" s="244"/>
      <c r="AB1945" s="244"/>
      <c r="AC1945" s="244"/>
      <c r="AD1945" s="244"/>
      <c r="AE1945" s="244"/>
      <c r="AF1945" s="244"/>
      <c r="AG1945" s="244"/>
      <c r="AH1945" s="244"/>
      <c r="AI1945" s="244"/>
      <c r="AJ1945" s="244"/>
      <c r="AK1945" s="244"/>
      <c r="AL1945" s="244"/>
      <c r="AM1945" s="244"/>
      <c r="AN1945" s="244"/>
      <c r="AO1945" s="244"/>
      <c r="AP1945" s="244"/>
      <c r="AQ1945" s="244"/>
      <c r="AR1945" s="244"/>
      <c r="AS1945" s="244"/>
    </row>
    <row r="1946" spans="1:50" s="115" customFormat="1" ht="24" customHeight="1">
      <c r="B1946" s="1817"/>
      <c r="C1946" s="244" t="s">
        <v>14318</v>
      </c>
      <c r="D1946" s="244" t="s">
        <v>26122</v>
      </c>
      <c r="E1946" s="291" t="s">
        <v>6483</v>
      </c>
      <c r="F1946" s="291" t="s">
        <v>15326</v>
      </c>
      <c r="G1946" s="244"/>
      <c r="H1946" s="244"/>
      <c r="I1946" s="244"/>
      <c r="J1946" s="244"/>
      <c r="K1946" s="244"/>
      <c r="L1946" s="244"/>
      <c r="M1946" s="244"/>
      <c r="N1946" s="244"/>
      <c r="O1946" s="244"/>
      <c r="P1946" s="244"/>
      <c r="Q1946" s="244"/>
      <c r="R1946" s="244"/>
      <c r="S1946" s="244"/>
      <c r="T1946" s="300">
        <v>2016</v>
      </c>
      <c r="U1946" s="244"/>
      <c r="V1946" s="244"/>
      <c r="W1946" s="244"/>
      <c r="X1946" s="244"/>
      <c r="Y1946" s="244"/>
      <c r="Z1946" s="244">
        <v>98</v>
      </c>
      <c r="AA1946" s="244"/>
      <c r="AB1946" s="244"/>
      <c r="AC1946" s="244"/>
      <c r="AD1946" s="244"/>
      <c r="AE1946" s="244"/>
      <c r="AF1946" s="244"/>
      <c r="AG1946" s="244"/>
      <c r="AH1946" s="244"/>
      <c r="AI1946" s="244"/>
      <c r="AJ1946" s="244"/>
      <c r="AK1946" s="244"/>
      <c r="AL1946" s="244"/>
      <c r="AM1946" s="244"/>
      <c r="AN1946" s="244"/>
      <c r="AO1946" s="244"/>
      <c r="AP1946" s="244"/>
      <c r="AQ1946" s="244"/>
      <c r="AR1946" s="244"/>
      <c r="AS1946" s="244"/>
    </row>
    <row r="1947" spans="1:50" s="115" customFormat="1" ht="24" customHeight="1">
      <c r="B1947" s="1817"/>
      <c r="C1947" s="244" t="s">
        <v>14318</v>
      </c>
      <c r="D1947" s="244" t="s">
        <v>26255</v>
      </c>
      <c r="E1947" s="291" t="s">
        <v>18507</v>
      </c>
      <c r="F1947" s="291" t="s">
        <v>15326</v>
      </c>
      <c r="G1947" s="244"/>
      <c r="H1947" s="244"/>
      <c r="I1947" s="244"/>
      <c r="J1947" s="244"/>
      <c r="K1947" s="244"/>
      <c r="L1947" s="244"/>
      <c r="M1947" s="244"/>
      <c r="N1947" s="244"/>
      <c r="O1947" s="244"/>
      <c r="P1947" s="244"/>
      <c r="Q1947" s="244"/>
      <c r="R1947" s="244"/>
      <c r="S1947" s="244"/>
      <c r="T1947" s="300">
        <v>2009</v>
      </c>
      <c r="U1947" s="244"/>
      <c r="V1947" s="244"/>
      <c r="W1947" s="244"/>
      <c r="X1947" s="244"/>
      <c r="Y1947" s="244"/>
      <c r="Z1947" s="244">
        <v>195</v>
      </c>
      <c r="AA1947" s="244"/>
      <c r="AB1947" s="244"/>
      <c r="AC1947" s="244"/>
      <c r="AD1947" s="244"/>
      <c r="AE1947" s="244"/>
      <c r="AF1947" s="244"/>
      <c r="AG1947" s="244"/>
      <c r="AH1947" s="244"/>
      <c r="AI1947" s="244"/>
      <c r="AJ1947" s="244"/>
      <c r="AK1947" s="244"/>
      <c r="AL1947" s="244"/>
      <c r="AM1947" s="244"/>
      <c r="AN1947" s="244"/>
      <c r="AO1947" s="244"/>
      <c r="AP1947" s="244"/>
      <c r="AQ1947" s="244"/>
      <c r="AR1947" s="244"/>
      <c r="AS1947" s="244"/>
    </row>
    <row r="1948" spans="1:50" s="115" customFormat="1" ht="24" customHeight="1">
      <c r="B1948" s="1817"/>
      <c r="C1948" s="244" t="s">
        <v>14318</v>
      </c>
      <c r="D1948" s="244" t="s">
        <v>26256</v>
      </c>
      <c r="E1948" s="291" t="s">
        <v>15333</v>
      </c>
      <c r="F1948" s="291" t="s">
        <v>15326</v>
      </c>
      <c r="G1948" s="244"/>
      <c r="H1948" s="244"/>
      <c r="I1948" s="244"/>
      <c r="J1948" s="244"/>
      <c r="K1948" s="244"/>
      <c r="L1948" s="244"/>
      <c r="M1948" s="244"/>
      <c r="N1948" s="244"/>
      <c r="O1948" s="244"/>
      <c r="P1948" s="244"/>
      <c r="Q1948" s="244"/>
      <c r="R1948" s="244"/>
      <c r="S1948" s="244"/>
      <c r="T1948" s="300"/>
      <c r="U1948" s="244"/>
      <c r="V1948" s="244"/>
      <c r="W1948" s="244"/>
      <c r="X1948" s="244"/>
      <c r="Y1948" s="244"/>
      <c r="Z1948" s="244">
        <v>195</v>
      </c>
      <c r="AA1948" s="244"/>
      <c r="AB1948" s="244"/>
      <c r="AC1948" s="244"/>
      <c r="AD1948" s="244"/>
      <c r="AE1948" s="244"/>
      <c r="AF1948" s="244"/>
      <c r="AG1948" s="244"/>
      <c r="AH1948" s="244"/>
      <c r="AI1948" s="244"/>
      <c r="AJ1948" s="244"/>
      <c r="AK1948" s="244"/>
      <c r="AL1948" s="244"/>
      <c r="AM1948" s="244"/>
      <c r="AN1948" s="244"/>
      <c r="AO1948" s="244"/>
      <c r="AP1948" s="244"/>
      <c r="AQ1948" s="244"/>
      <c r="AR1948" s="244"/>
      <c r="AS1948" s="244"/>
    </row>
    <row r="1949" spans="1:50" s="115" customFormat="1" ht="24" customHeight="1">
      <c r="B1949" s="1817"/>
      <c r="C1949" s="244" t="s">
        <v>14318</v>
      </c>
      <c r="D1949" s="244" t="s">
        <v>26257</v>
      </c>
      <c r="E1949" s="291" t="s">
        <v>15334</v>
      </c>
      <c r="F1949" s="291" t="s">
        <v>15326</v>
      </c>
      <c r="G1949" s="244"/>
      <c r="H1949" s="244"/>
      <c r="I1949" s="244"/>
      <c r="J1949" s="244"/>
      <c r="K1949" s="244"/>
      <c r="L1949" s="244"/>
      <c r="M1949" s="244"/>
      <c r="N1949" s="244"/>
      <c r="O1949" s="244"/>
      <c r="P1949" s="244"/>
      <c r="Q1949" s="244"/>
      <c r="R1949" s="244"/>
      <c r="S1949" s="244"/>
      <c r="T1949" s="300">
        <v>2001</v>
      </c>
      <c r="U1949" s="244"/>
      <c r="V1949" s="244"/>
      <c r="W1949" s="244"/>
      <c r="X1949" s="244"/>
      <c r="Y1949" s="244"/>
      <c r="Z1949" s="244">
        <v>97.5</v>
      </c>
      <c r="AA1949" s="244"/>
      <c r="AB1949" s="244"/>
      <c r="AC1949" s="244"/>
      <c r="AD1949" s="244"/>
      <c r="AE1949" s="244"/>
      <c r="AF1949" s="244"/>
      <c r="AG1949" s="244"/>
      <c r="AH1949" s="244"/>
      <c r="AI1949" s="244"/>
      <c r="AJ1949" s="244"/>
      <c r="AK1949" s="244"/>
      <c r="AL1949" s="244"/>
      <c r="AM1949" s="244"/>
      <c r="AN1949" s="244"/>
      <c r="AO1949" s="244"/>
      <c r="AP1949" s="244"/>
      <c r="AQ1949" s="244"/>
      <c r="AR1949" s="244"/>
      <c r="AS1949" s="244"/>
    </row>
    <row r="1950" spans="1:50" s="115" customFormat="1" ht="24" customHeight="1">
      <c r="B1950" s="1817"/>
      <c r="C1950" s="244" t="s">
        <v>14318</v>
      </c>
      <c r="D1950" s="244" t="s">
        <v>25520</v>
      </c>
      <c r="E1950" s="291" t="s">
        <v>15335</v>
      </c>
      <c r="F1950" s="291" t="s">
        <v>15326</v>
      </c>
      <c r="G1950" s="244"/>
      <c r="H1950" s="244"/>
      <c r="I1950" s="244"/>
      <c r="J1950" s="244"/>
      <c r="K1950" s="244"/>
      <c r="L1950" s="244"/>
      <c r="M1950" s="244"/>
      <c r="N1950" s="244"/>
      <c r="O1950" s="244"/>
      <c r="P1950" s="244"/>
      <c r="Q1950" s="244"/>
      <c r="R1950" s="244"/>
      <c r="S1950" s="244"/>
      <c r="T1950" s="300">
        <v>2017</v>
      </c>
      <c r="U1950" s="244"/>
      <c r="V1950" s="244"/>
      <c r="W1950" s="244"/>
      <c r="X1950" s="244"/>
      <c r="Y1950" s="244"/>
      <c r="Z1950" s="244">
        <v>98</v>
      </c>
      <c r="AA1950" s="244"/>
      <c r="AB1950" s="244"/>
      <c r="AC1950" s="244"/>
      <c r="AD1950" s="244"/>
      <c r="AE1950" s="244"/>
      <c r="AF1950" s="244"/>
      <c r="AG1950" s="244"/>
      <c r="AH1950" s="244"/>
      <c r="AI1950" s="244"/>
      <c r="AJ1950" s="244"/>
      <c r="AK1950" s="244"/>
      <c r="AL1950" s="244"/>
      <c r="AM1950" s="244"/>
      <c r="AN1950" s="244"/>
      <c r="AO1950" s="244"/>
      <c r="AP1950" s="244"/>
      <c r="AQ1950" s="244"/>
      <c r="AR1950" s="244"/>
      <c r="AS1950" s="244"/>
    </row>
    <row r="1951" spans="1:50" s="115" customFormat="1" ht="24" customHeight="1">
      <c r="B1951" s="1817"/>
      <c r="C1951" s="244" t="s">
        <v>14318</v>
      </c>
      <c r="D1951" s="244" t="s">
        <v>26258</v>
      </c>
      <c r="E1951" s="291" t="s">
        <v>15336</v>
      </c>
      <c r="F1951" s="291" t="s">
        <v>15326</v>
      </c>
      <c r="G1951" s="244"/>
      <c r="H1951" s="244"/>
      <c r="I1951" s="244"/>
      <c r="J1951" s="244"/>
      <c r="K1951" s="244"/>
      <c r="L1951" s="244"/>
      <c r="M1951" s="244"/>
      <c r="N1951" s="244"/>
      <c r="O1951" s="244"/>
      <c r="P1951" s="244"/>
      <c r="Q1951" s="244"/>
      <c r="R1951" s="244"/>
      <c r="S1951" s="244"/>
      <c r="T1951" s="300"/>
      <c r="U1951" s="244"/>
      <c r="V1951" s="244"/>
      <c r="W1951" s="244"/>
      <c r="X1951" s="244"/>
      <c r="Y1951" s="244"/>
      <c r="Z1951" s="244">
        <v>97.5</v>
      </c>
      <c r="AA1951" s="244"/>
      <c r="AB1951" s="244"/>
      <c r="AC1951" s="244"/>
      <c r="AD1951" s="244"/>
      <c r="AE1951" s="244"/>
      <c r="AF1951" s="244"/>
      <c r="AG1951" s="244"/>
      <c r="AH1951" s="244"/>
      <c r="AI1951" s="244"/>
      <c r="AJ1951" s="244"/>
      <c r="AK1951" s="244"/>
      <c r="AL1951" s="244"/>
      <c r="AM1951" s="244"/>
      <c r="AN1951" s="244"/>
      <c r="AO1951" s="244"/>
      <c r="AP1951" s="244"/>
      <c r="AQ1951" s="244"/>
      <c r="AR1951" s="244"/>
      <c r="AS1951" s="244"/>
    </row>
    <row r="1952" spans="1:50" s="115" customFormat="1" ht="24" customHeight="1">
      <c r="B1952" s="1817"/>
      <c r="C1952" s="244" t="s">
        <v>14318</v>
      </c>
      <c r="D1952" s="244" t="s">
        <v>26259</v>
      </c>
      <c r="E1952" s="291" t="s">
        <v>15340</v>
      </c>
      <c r="F1952" s="244" t="s">
        <v>14318</v>
      </c>
      <c r="G1952" s="244"/>
      <c r="H1952" s="244"/>
      <c r="I1952" s="244"/>
      <c r="J1952" s="244"/>
      <c r="K1952" s="244"/>
      <c r="L1952" s="244"/>
      <c r="M1952" s="244"/>
      <c r="N1952" s="244"/>
      <c r="O1952" s="244"/>
      <c r="P1952" s="244"/>
      <c r="Q1952" s="244"/>
      <c r="R1952" s="244"/>
      <c r="S1952" s="244"/>
      <c r="T1952" s="300">
        <v>2015</v>
      </c>
      <c r="U1952" s="244"/>
      <c r="V1952" s="244"/>
      <c r="W1952" s="244"/>
      <c r="X1952" s="244"/>
      <c r="Y1952" s="244"/>
      <c r="Z1952" s="244">
        <v>3000</v>
      </c>
      <c r="AA1952" s="244"/>
      <c r="AB1952" s="244"/>
      <c r="AC1952" s="244"/>
      <c r="AD1952" s="244"/>
      <c r="AE1952" s="244"/>
      <c r="AF1952" s="244"/>
      <c r="AG1952" s="244"/>
      <c r="AH1952" s="244"/>
      <c r="AI1952" s="244"/>
      <c r="AJ1952" s="244"/>
      <c r="AK1952" s="244"/>
      <c r="AL1952" s="244"/>
      <c r="AM1952" s="244"/>
      <c r="AN1952" s="244"/>
      <c r="AO1952" s="244"/>
      <c r="AP1952" s="244"/>
      <c r="AQ1952" s="244"/>
      <c r="AR1952" s="244"/>
      <c r="AS1952" s="244"/>
    </row>
    <row r="1953" spans="2:45" s="115" customFormat="1" ht="24" customHeight="1">
      <c r="B1953" s="1817"/>
      <c r="C1953" s="244" t="s">
        <v>14318</v>
      </c>
      <c r="D1953" s="244" t="s">
        <v>26260</v>
      </c>
      <c r="E1953" s="291" t="s">
        <v>15341</v>
      </c>
      <c r="F1953" s="244" t="s">
        <v>14355</v>
      </c>
      <c r="G1953" s="244"/>
      <c r="H1953" s="244"/>
      <c r="I1953" s="244"/>
      <c r="J1953" s="244"/>
      <c r="K1953" s="244"/>
      <c r="L1953" s="244"/>
      <c r="M1953" s="244"/>
      <c r="N1953" s="244"/>
      <c r="O1953" s="244"/>
      <c r="P1953" s="244"/>
      <c r="Q1953" s="244"/>
      <c r="R1953" s="244"/>
      <c r="S1953" s="244"/>
      <c r="T1953" s="300">
        <v>2015</v>
      </c>
      <c r="U1953" s="244"/>
      <c r="V1953" s="244"/>
      <c r="W1953" s="244"/>
      <c r="X1953" s="244"/>
      <c r="Y1953" s="244"/>
      <c r="Z1953" s="244">
        <v>3500</v>
      </c>
      <c r="AA1953" s="244"/>
      <c r="AB1953" s="244"/>
      <c r="AC1953" s="244"/>
      <c r="AD1953" s="244"/>
      <c r="AE1953" s="244"/>
      <c r="AF1953" s="244"/>
      <c r="AG1953" s="244"/>
      <c r="AH1953" s="244"/>
      <c r="AI1953" s="244"/>
      <c r="AJ1953" s="244"/>
      <c r="AK1953" s="244"/>
      <c r="AL1953" s="244"/>
      <c r="AM1953" s="244"/>
      <c r="AN1953" s="244"/>
      <c r="AO1953" s="244"/>
      <c r="AP1953" s="244"/>
      <c r="AQ1953" s="244"/>
      <c r="AR1953" s="244"/>
      <c r="AS1953" s="244"/>
    </row>
    <row r="1954" spans="2:45" s="115" customFormat="1" ht="24" customHeight="1">
      <c r="B1954" s="1817"/>
      <c r="C1954" s="244" t="s">
        <v>14318</v>
      </c>
      <c r="D1954" s="244" t="s">
        <v>26261</v>
      </c>
      <c r="E1954" s="244" t="s">
        <v>18508</v>
      </c>
      <c r="F1954" s="244" t="s">
        <v>14355</v>
      </c>
      <c r="G1954" s="244">
        <v>301</v>
      </c>
      <c r="H1954" s="244">
        <v>98</v>
      </c>
      <c r="I1954" s="244">
        <v>98</v>
      </c>
      <c r="J1954" s="244"/>
      <c r="K1954" s="244"/>
      <c r="L1954" s="244"/>
      <c r="M1954" s="244"/>
      <c r="N1954" s="244"/>
      <c r="O1954" s="244"/>
      <c r="P1954" s="244"/>
      <c r="Q1954" s="244"/>
      <c r="R1954" s="244"/>
      <c r="S1954" s="244"/>
      <c r="T1954" s="300">
        <v>2016</v>
      </c>
      <c r="U1954" s="244"/>
      <c r="V1954" s="244"/>
      <c r="W1954" s="244"/>
      <c r="X1954" s="244"/>
      <c r="Y1954" s="244"/>
      <c r="Z1954" s="244">
        <v>2360</v>
      </c>
      <c r="AA1954" s="244"/>
      <c r="AB1954" s="244"/>
      <c r="AC1954" s="244"/>
      <c r="AD1954" s="244"/>
      <c r="AE1954" s="244"/>
      <c r="AF1954" s="244"/>
      <c r="AG1954" s="244"/>
      <c r="AH1954" s="244"/>
      <c r="AI1954" s="244"/>
      <c r="AJ1954" s="244"/>
      <c r="AK1954" s="244"/>
      <c r="AL1954" s="244"/>
      <c r="AM1954" s="244"/>
      <c r="AN1954" s="244"/>
      <c r="AO1954" s="244"/>
      <c r="AP1954" s="244"/>
      <c r="AQ1954" s="244"/>
      <c r="AR1954" s="244"/>
      <c r="AS1954" s="244"/>
    </row>
    <row r="1955" spans="2:45" s="115" customFormat="1" ht="24" customHeight="1">
      <c r="B1955" s="1817"/>
      <c r="C1955" s="244" t="s">
        <v>14318</v>
      </c>
      <c r="D1955" s="244" t="s">
        <v>26262</v>
      </c>
      <c r="E1955" s="291" t="s">
        <v>17548</v>
      </c>
      <c r="F1955" s="244" t="s">
        <v>14318</v>
      </c>
      <c r="G1955" s="244"/>
      <c r="H1955" s="244"/>
      <c r="I1955" s="244"/>
      <c r="J1955" s="244"/>
      <c r="K1955" s="244"/>
      <c r="L1955" s="244"/>
      <c r="M1955" s="244"/>
      <c r="N1955" s="244"/>
      <c r="O1955" s="244"/>
      <c r="P1955" s="244"/>
      <c r="Q1955" s="244"/>
      <c r="R1955" s="244"/>
      <c r="S1955" s="244"/>
      <c r="T1955" s="300">
        <v>2023</v>
      </c>
      <c r="U1955" s="244"/>
      <c r="V1955" s="244"/>
      <c r="W1955" s="244"/>
      <c r="X1955" s="244"/>
      <c r="Y1955" s="244"/>
      <c r="Z1955" s="244"/>
      <c r="AA1955" s="244"/>
      <c r="AB1955" s="244"/>
      <c r="AC1955" s="244"/>
      <c r="AD1955" s="244"/>
      <c r="AE1955" s="244"/>
      <c r="AF1955" s="244"/>
      <c r="AG1955" s="244"/>
      <c r="AH1955" s="244"/>
      <c r="AI1955" s="244"/>
      <c r="AJ1955" s="244"/>
      <c r="AK1955" s="244"/>
      <c r="AL1955" s="244"/>
      <c r="AM1955" s="244"/>
      <c r="AN1955" s="244"/>
      <c r="AO1955" s="244"/>
      <c r="AP1955" s="244"/>
      <c r="AQ1955" s="244"/>
      <c r="AR1955" s="244"/>
      <c r="AS1955" s="244"/>
    </row>
    <row r="1956" spans="2:45" s="115" customFormat="1" ht="24" customHeight="1">
      <c r="B1956" s="1817"/>
      <c r="C1956" s="244" t="s">
        <v>707</v>
      </c>
      <c r="D1956" s="379" t="s">
        <v>26263</v>
      </c>
      <c r="E1956" s="244" t="s">
        <v>11185</v>
      </c>
      <c r="F1956" s="244" t="s">
        <v>707</v>
      </c>
      <c r="G1956" s="244">
        <v>13157</v>
      </c>
      <c r="H1956" s="244"/>
      <c r="I1956" s="244"/>
      <c r="J1956" s="244">
        <v>38</v>
      </c>
      <c r="K1956" s="244">
        <v>114</v>
      </c>
      <c r="L1956" s="244"/>
      <c r="M1956" s="244"/>
      <c r="N1956" s="244">
        <v>4900</v>
      </c>
      <c r="O1956" s="244"/>
      <c r="P1956" s="244"/>
      <c r="Q1956" s="244"/>
      <c r="R1956" s="244"/>
      <c r="S1956" s="244"/>
      <c r="T1956" s="300">
        <v>2014</v>
      </c>
      <c r="U1956" s="244"/>
      <c r="V1956" s="244"/>
      <c r="W1956" s="244"/>
      <c r="X1956" s="244"/>
      <c r="Y1956" s="244"/>
      <c r="Z1956" s="244"/>
      <c r="AA1956" s="244"/>
      <c r="AB1956" s="244"/>
      <c r="AC1956" s="244"/>
      <c r="AD1956" s="244"/>
      <c r="AE1956" s="244"/>
      <c r="AF1956" s="244"/>
      <c r="AG1956" s="244"/>
      <c r="AH1956" s="244"/>
      <c r="AI1956" s="244"/>
      <c r="AJ1956" s="244"/>
      <c r="AK1956" s="244"/>
      <c r="AL1956" s="244"/>
      <c r="AM1956" s="244"/>
      <c r="AN1956" s="244"/>
      <c r="AO1956" s="244"/>
      <c r="AP1956" s="244"/>
      <c r="AQ1956" s="244"/>
      <c r="AR1956" s="244"/>
      <c r="AS1956" s="244"/>
    </row>
    <row r="1957" spans="2:45" s="115" customFormat="1" ht="24" customHeight="1">
      <c r="B1957" s="1817"/>
      <c r="C1957" s="244" t="s">
        <v>707</v>
      </c>
      <c r="D1957" s="379" t="s">
        <v>26264</v>
      </c>
      <c r="E1957" s="244" t="s">
        <v>11186</v>
      </c>
      <c r="F1957" s="244" t="s">
        <v>707</v>
      </c>
      <c r="G1957" s="244">
        <v>11892</v>
      </c>
      <c r="H1957" s="244"/>
      <c r="I1957" s="244"/>
      <c r="J1957" s="244">
        <v>56</v>
      </c>
      <c r="K1957" s="244">
        <v>88</v>
      </c>
      <c r="L1957" s="244"/>
      <c r="M1957" s="244"/>
      <c r="N1957" s="244">
        <v>4872</v>
      </c>
      <c r="O1957" s="244"/>
      <c r="P1957" s="244"/>
      <c r="Q1957" s="244"/>
      <c r="R1957" s="244"/>
      <c r="S1957" s="244"/>
      <c r="T1957" s="300">
        <v>2016</v>
      </c>
      <c r="U1957" s="244"/>
      <c r="V1957" s="244"/>
      <c r="W1957" s="244"/>
      <c r="X1957" s="244"/>
      <c r="Y1957" s="244"/>
      <c r="Z1957" s="244"/>
      <c r="AA1957" s="244"/>
      <c r="AB1957" s="244"/>
      <c r="AC1957" s="244"/>
      <c r="AD1957" s="244"/>
      <c r="AE1957" s="244"/>
      <c r="AF1957" s="244"/>
      <c r="AG1957" s="244"/>
      <c r="AH1957" s="244"/>
      <c r="AI1957" s="244"/>
      <c r="AJ1957" s="244"/>
      <c r="AK1957" s="244"/>
      <c r="AL1957" s="244"/>
      <c r="AM1957" s="244"/>
      <c r="AN1957" s="244"/>
      <c r="AO1957" s="244"/>
      <c r="AP1957" s="244"/>
      <c r="AQ1957" s="244"/>
      <c r="AR1957" s="244"/>
      <c r="AS1957" s="244"/>
    </row>
    <row r="1958" spans="2:45" s="115" customFormat="1" ht="24" customHeight="1">
      <c r="B1958" s="1817"/>
      <c r="C1958" s="244" t="s">
        <v>707</v>
      </c>
      <c r="D1958" s="379" t="s">
        <v>26265</v>
      </c>
      <c r="E1958" s="244" t="s">
        <v>11187</v>
      </c>
      <c r="F1958" s="244" t="s">
        <v>707</v>
      </c>
      <c r="G1958" s="244">
        <v>3833</v>
      </c>
      <c r="H1958" s="244"/>
      <c r="I1958" s="244"/>
      <c r="J1958" s="244">
        <v>47</v>
      </c>
      <c r="K1958" s="244">
        <v>60</v>
      </c>
      <c r="L1958" s="244"/>
      <c r="M1958" s="244"/>
      <c r="N1958" s="244">
        <v>2620</v>
      </c>
      <c r="O1958" s="244"/>
      <c r="P1958" s="244"/>
      <c r="Q1958" s="244"/>
      <c r="R1958" s="244"/>
      <c r="S1958" s="244"/>
      <c r="T1958" s="300">
        <v>2013</v>
      </c>
      <c r="U1958" s="244"/>
      <c r="V1958" s="244"/>
      <c r="W1958" s="244"/>
      <c r="X1958" s="244"/>
      <c r="Y1958" s="244"/>
      <c r="Z1958" s="244"/>
      <c r="AA1958" s="244"/>
      <c r="AB1958" s="244"/>
      <c r="AC1958" s="244"/>
      <c r="AD1958" s="244"/>
      <c r="AE1958" s="244"/>
      <c r="AF1958" s="244"/>
      <c r="AG1958" s="244"/>
      <c r="AH1958" s="244"/>
      <c r="AI1958" s="244"/>
      <c r="AJ1958" s="244"/>
      <c r="AK1958" s="244"/>
      <c r="AL1958" s="244"/>
      <c r="AM1958" s="244"/>
      <c r="AN1958" s="244"/>
      <c r="AO1958" s="244"/>
      <c r="AP1958" s="244"/>
      <c r="AQ1958" s="244"/>
      <c r="AR1958" s="244"/>
      <c r="AS1958" s="244"/>
    </row>
    <row r="1959" spans="2:45" s="115" customFormat="1" ht="24" customHeight="1">
      <c r="B1959" s="1817"/>
      <c r="C1959" s="244" t="s">
        <v>707</v>
      </c>
      <c r="D1959" s="379" t="s">
        <v>26266</v>
      </c>
      <c r="E1959" s="244" t="s">
        <v>11188</v>
      </c>
      <c r="F1959" s="244" t="s">
        <v>707</v>
      </c>
      <c r="G1959" s="244">
        <v>14595</v>
      </c>
      <c r="H1959" s="244">
        <v>697</v>
      </c>
      <c r="I1959" s="244">
        <v>697</v>
      </c>
      <c r="J1959" s="244"/>
      <c r="K1959" s="244"/>
      <c r="L1959" s="244"/>
      <c r="M1959" s="244"/>
      <c r="N1959" s="244"/>
      <c r="O1959" s="244"/>
      <c r="P1959" s="244"/>
      <c r="Q1959" s="244"/>
      <c r="R1959" s="244"/>
      <c r="S1959" s="244"/>
      <c r="T1959" s="300">
        <v>2018</v>
      </c>
      <c r="U1959" s="244"/>
      <c r="V1959" s="244"/>
      <c r="W1959" s="244"/>
      <c r="X1959" s="244"/>
      <c r="Y1959" s="244"/>
      <c r="Z1959" s="244"/>
      <c r="AA1959" s="244"/>
      <c r="AB1959" s="244"/>
      <c r="AC1959" s="244"/>
      <c r="AD1959" s="244"/>
      <c r="AE1959" s="244"/>
      <c r="AF1959" s="244"/>
      <c r="AG1959" s="244"/>
      <c r="AH1959" s="244"/>
      <c r="AI1959" s="244"/>
      <c r="AJ1959" s="244"/>
      <c r="AK1959" s="244"/>
      <c r="AL1959" s="244"/>
      <c r="AM1959" s="244"/>
      <c r="AN1959" s="244"/>
      <c r="AO1959" s="244"/>
      <c r="AP1959" s="244"/>
      <c r="AQ1959" s="244"/>
      <c r="AR1959" s="244"/>
      <c r="AS1959" s="244"/>
    </row>
    <row r="1960" spans="2:45" s="115" customFormat="1" ht="24" customHeight="1">
      <c r="B1960" s="1817"/>
      <c r="C1960" s="244" t="s">
        <v>707</v>
      </c>
      <c r="D1960" s="379" t="s">
        <v>26267</v>
      </c>
      <c r="E1960" s="244" t="s">
        <v>18509</v>
      </c>
      <c r="F1960" s="244" t="s">
        <v>707</v>
      </c>
      <c r="G1960" s="244">
        <v>581</v>
      </c>
      <c r="H1960" s="244">
        <v>300</v>
      </c>
      <c r="I1960" s="244">
        <v>300</v>
      </c>
      <c r="J1960" s="244"/>
      <c r="K1960" s="244"/>
      <c r="L1960" s="244"/>
      <c r="M1960" s="244"/>
      <c r="N1960" s="244"/>
      <c r="O1960" s="244"/>
      <c r="P1960" s="244"/>
      <c r="Q1960" s="244"/>
      <c r="R1960" s="244"/>
      <c r="S1960" s="244"/>
      <c r="T1960" s="300">
        <v>2009</v>
      </c>
      <c r="U1960" s="244"/>
      <c r="V1960" s="244"/>
      <c r="W1960" s="244"/>
      <c r="X1960" s="244"/>
      <c r="Y1960" s="244"/>
      <c r="Z1960" s="244"/>
      <c r="AA1960" s="244"/>
      <c r="AB1960" s="244"/>
      <c r="AC1960" s="244"/>
      <c r="AD1960" s="244"/>
      <c r="AE1960" s="244"/>
      <c r="AF1960" s="244"/>
      <c r="AG1960" s="244"/>
      <c r="AH1960" s="244"/>
      <c r="AI1960" s="244"/>
      <c r="AJ1960" s="244"/>
      <c r="AK1960" s="244"/>
      <c r="AL1960" s="244"/>
      <c r="AM1960" s="244"/>
      <c r="AN1960" s="244"/>
      <c r="AO1960" s="244"/>
      <c r="AP1960" s="244"/>
      <c r="AQ1960" s="244"/>
      <c r="AR1960" s="244"/>
      <c r="AS1960" s="244"/>
    </row>
    <row r="1961" spans="2:45" s="115" customFormat="1" ht="24" customHeight="1">
      <c r="B1961" s="1817"/>
      <c r="C1961" s="244" t="s">
        <v>707</v>
      </c>
      <c r="D1961" s="379" t="s">
        <v>26268</v>
      </c>
      <c r="E1961" s="244" t="s">
        <v>11189</v>
      </c>
      <c r="F1961" s="244" t="s">
        <v>707</v>
      </c>
      <c r="G1961" s="244">
        <v>2400</v>
      </c>
      <c r="H1961" s="244">
        <v>336</v>
      </c>
      <c r="I1961" s="244">
        <v>336</v>
      </c>
      <c r="J1961" s="244"/>
      <c r="K1961" s="244"/>
      <c r="L1961" s="244"/>
      <c r="M1961" s="244"/>
      <c r="N1961" s="244"/>
      <c r="O1961" s="244"/>
      <c r="P1961" s="244"/>
      <c r="Q1961" s="244"/>
      <c r="R1961" s="244"/>
      <c r="S1961" s="244"/>
      <c r="T1961" s="300">
        <v>2016</v>
      </c>
      <c r="U1961" s="244"/>
      <c r="V1961" s="244"/>
      <c r="W1961" s="244"/>
      <c r="X1961" s="244"/>
      <c r="Y1961" s="244"/>
      <c r="Z1961" s="244"/>
      <c r="AA1961" s="244"/>
      <c r="AB1961" s="244"/>
      <c r="AC1961" s="244"/>
      <c r="AD1961" s="244"/>
      <c r="AE1961" s="244"/>
      <c r="AF1961" s="244"/>
      <c r="AG1961" s="244"/>
      <c r="AH1961" s="244"/>
      <c r="AI1961" s="244"/>
      <c r="AJ1961" s="244"/>
      <c r="AK1961" s="244"/>
      <c r="AL1961" s="244"/>
      <c r="AM1961" s="244"/>
      <c r="AN1961" s="244"/>
      <c r="AO1961" s="244"/>
      <c r="AP1961" s="244"/>
      <c r="AQ1961" s="244"/>
      <c r="AR1961" s="244"/>
      <c r="AS1961" s="244"/>
    </row>
    <row r="1962" spans="2:45" s="115" customFormat="1" ht="24" customHeight="1">
      <c r="B1962" s="1817"/>
      <c r="C1962" s="244" t="s">
        <v>707</v>
      </c>
      <c r="D1962" s="379" t="s">
        <v>25905</v>
      </c>
      <c r="E1962" s="244" t="s">
        <v>15342</v>
      </c>
      <c r="F1962" s="244" t="s">
        <v>707</v>
      </c>
      <c r="G1962" s="244">
        <v>41665</v>
      </c>
      <c r="H1962" s="244"/>
      <c r="I1962" s="244"/>
      <c r="J1962" s="244">
        <v>17</v>
      </c>
      <c r="K1962" s="244">
        <v>29</v>
      </c>
      <c r="L1962" s="244"/>
      <c r="M1962" s="244"/>
      <c r="N1962" s="244">
        <v>493</v>
      </c>
      <c r="O1962" s="244"/>
      <c r="P1962" s="244"/>
      <c r="Q1962" s="244"/>
      <c r="R1962" s="244"/>
      <c r="S1962" s="244"/>
      <c r="T1962" s="300">
        <v>2007</v>
      </c>
      <c r="U1962" s="244"/>
      <c r="V1962" s="244"/>
      <c r="W1962" s="244"/>
      <c r="X1962" s="244"/>
      <c r="Y1962" s="244"/>
      <c r="Z1962" s="244"/>
      <c r="AA1962" s="244"/>
      <c r="AB1962" s="244"/>
      <c r="AC1962" s="244"/>
      <c r="AD1962" s="244"/>
      <c r="AE1962" s="244"/>
      <c r="AF1962" s="244"/>
      <c r="AG1962" s="244"/>
      <c r="AH1962" s="244"/>
      <c r="AI1962" s="244"/>
      <c r="AJ1962" s="244"/>
      <c r="AK1962" s="244"/>
      <c r="AL1962" s="244"/>
      <c r="AM1962" s="244"/>
      <c r="AN1962" s="244"/>
      <c r="AO1962" s="244"/>
      <c r="AP1962" s="244"/>
      <c r="AQ1962" s="244"/>
      <c r="AR1962" s="244"/>
      <c r="AS1962" s="244"/>
    </row>
    <row r="1963" spans="2:45" s="115" customFormat="1" ht="24" customHeight="1">
      <c r="B1963" s="1817"/>
      <c r="C1963" s="244" t="s">
        <v>707</v>
      </c>
      <c r="D1963" s="379" t="s">
        <v>26269</v>
      </c>
      <c r="E1963" s="244" t="s">
        <v>15343</v>
      </c>
      <c r="F1963" s="244" t="s">
        <v>707</v>
      </c>
      <c r="G1963" s="244">
        <v>1344</v>
      </c>
      <c r="H1963" s="244"/>
      <c r="I1963" s="244"/>
      <c r="J1963" s="244">
        <v>32</v>
      </c>
      <c r="K1963" s="244">
        <v>42</v>
      </c>
      <c r="L1963" s="244"/>
      <c r="M1963" s="244"/>
      <c r="N1963" s="244">
        <v>1344</v>
      </c>
      <c r="O1963" s="244"/>
      <c r="P1963" s="244"/>
      <c r="Q1963" s="244"/>
      <c r="R1963" s="244"/>
      <c r="S1963" s="244"/>
      <c r="T1963" s="300">
        <v>1991</v>
      </c>
      <c r="U1963" s="244"/>
      <c r="V1963" s="244"/>
      <c r="W1963" s="244"/>
      <c r="X1963" s="244"/>
      <c r="Y1963" s="244"/>
      <c r="Z1963" s="244"/>
      <c r="AA1963" s="244"/>
      <c r="AB1963" s="244"/>
      <c r="AC1963" s="244"/>
      <c r="AD1963" s="244"/>
      <c r="AE1963" s="244"/>
      <c r="AF1963" s="244"/>
      <c r="AG1963" s="244"/>
      <c r="AH1963" s="244"/>
      <c r="AI1963" s="244"/>
      <c r="AJ1963" s="244"/>
      <c r="AK1963" s="244"/>
      <c r="AL1963" s="244"/>
      <c r="AM1963" s="244"/>
      <c r="AN1963" s="244"/>
      <c r="AO1963" s="244"/>
      <c r="AP1963" s="244"/>
      <c r="AQ1963" s="244"/>
      <c r="AR1963" s="244"/>
      <c r="AS1963" s="244"/>
    </row>
    <row r="1964" spans="2:45" s="115" customFormat="1" ht="24" customHeight="1">
      <c r="B1964" s="1817"/>
      <c r="C1964" s="244" t="s">
        <v>707</v>
      </c>
      <c r="D1964" s="379" t="s">
        <v>26270</v>
      </c>
      <c r="E1964" s="244" t="s">
        <v>12308</v>
      </c>
      <c r="F1964" s="244" t="s">
        <v>707</v>
      </c>
      <c r="G1964" s="244">
        <v>1404</v>
      </c>
      <c r="H1964" s="244"/>
      <c r="I1964" s="244"/>
      <c r="J1964" s="244">
        <v>12</v>
      </c>
      <c r="K1964" s="244">
        <v>25</v>
      </c>
      <c r="L1964" s="244"/>
      <c r="M1964" s="244"/>
      <c r="N1964" s="244">
        <v>300</v>
      </c>
      <c r="O1964" s="244"/>
      <c r="P1964" s="244"/>
      <c r="Q1964" s="244"/>
      <c r="R1964" s="244"/>
      <c r="S1964" s="244"/>
      <c r="T1964" s="300">
        <v>2009</v>
      </c>
      <c r="U1964" s="244"/>
      <c r="V1964" s="244"/>
      <c r="W1964" s="244"/>
      <c r="X1964" s="244"/>
      <c r="Y1964" s="244"/>
      <c r="Z1964" s="244"/>
      <c r="AA1964" s="244"/>
      <c r="AB1964" s="244"/>
      <c r="AC1964" s="244"/>
      <c r="AD1964" s="244"/>
      <c r="AE1964" s="244"/>
      <c r="AF1964" s="244"/>
      <c r="AG1964" s="244"/>
      <c r="AH1964" s="244"/>
      <c r="AI1964" s="244"/>
      <c r="AJ1964" s="244"/>
      <c r="AK1964" s="244"/>
      <c r="AL1964" s="244"/>
      <c r="AM1964" s="244"/>
      <c r="AN1964" s="244"/>
      <c r="AO1964" s="244"/>
      <c r="AP1964" s="244"/>
      <c r="AQ1964" s="244"/>
      <c r="AR1964" s="244"/>
      <c r="AS1964" s="244"/>
    </row>
    <row r="1965" spans="2:45" s="115" customFormat="1" ht="24" customHeight="1">
      <c r="B1965" s="1817"/>
      <c r="C1965" s="244" t="s">
        <v>707</v>
      </c>
      <c r="D1965" s="379" t="s">
        <v>26271</v>
      </c>
      <c r="E1965" s="244" t="s">
        <v>15344</v>
      </c>
      <c r="F1965" s="244" t="s">
        <v>707</v>
      </c>
      <c r="G1965" s="244">
        <v>670</v>
      </c>
      <c r="H1965" s="244"/>
      <c r="I1965" s="244"/>
      <c r="J1965" s="244">
        <v>12</v>
      </c>
      <c r="K1965" s="244">
        <v>23</v>
      </c>
      <c r="L1965" s="244"/>
      <c r="M1965" s="244"/>
      <c r="N1965" s="244">
        <v>276</v>
      </c>
      <c r="O1965" s="244"/>
      <c r="P1965" s="244"/>
      <c r="Q1965" s="244"/>
      <c r="R1965" s="244"/>
      <c r="S1965" s="244"/>
      <c r="T1965" s="300">
        <v>2012</v>
      </c>
      <c r="U1965" s="244"/>
      <c r="V1965" s="244"/>
      <c r="W1965" s="244"/>
      <c r="X1965" s="244"/>
      <c r="Y1965" s="244"/>
      <c r="Z1965" s="244"/>
      <c r="AA1965" s="244"/>
      <c r="AB1965" s="244"/>
      <c r="AC1965" s="244"/>
      <c r="AD1965" s="244"/>
      <c r="AE1965" s="244"/>
      <c r="AF1965" s="244"/>
      <c r="AG1965" s="244"/>
      <c r="AH1965" s="244"/>
      <c r="AI1965" s="244"/>
      <c r="AJ1965" s="244"/>
      <c r="AK1965" s="244"/>
      <c r="AL1965" s="244"/>
      <c r="AM1965" s="244"/>
      <c r="AN1965" s="244"/>
      <c r="AO1965" s="244"/>
      <c r="AP1965" s="244"/>
      <c r="AQ1965" s="244"/>
      <c r="AR1965" s="244"/>
      <c r="AS1965" s="244"/>
    </row>
    <row r="1966" spans="2:45" s="115" customFormat="1" ht="24" customHeight="1">
      <c r="B1966" s="1817"/>
      <c r="C1966" s="244" t="s">
        <v>707</v>
      </c>
      <c r="D1966" s="379" t="s">
        <v>26272</v>
      </c>
      <c r="E1966" s="244" t="s">
        <v>12309</v>
      </c>
      <c r="F1966" s="244" t="s">
        <v>707</v>
      </c>
      <c r="G1966" s="244">
        <v>713</v>
      </c>
      <c r="H1966" s="244"/>
      <c r="I1966" s="244"/>
      <c r="J1966" s="244">
        <v>15</v>
      </c>
      <c r="K1966" s="244">
        <v>25</v>
      </c>
      <c r="L1966" s="244"/>
      <c r="M1966" s="244"/>
      <c r="N1966" s="244">
        <v>375</v>
      </c>
      <c r="O1966" s="244"/>
      <c r="P1966" s="244"/>
      <c r="Q1966" s="244"/>
      <c r="R1966" s="244"/>
      <c r="S1966" s="244"/>
      <c r="T1966" s="300">
        <v>1996</v>
      </c>
      <c r="U1966" s="244"/>
      <c r="V1966" s="244"/>
      <c r="W1966" s="244"/>
      <c r="X1966" s="244"/>
      <c r="Y1966" s="244"/>
      <c r="Z1966" s="244"/>
      <c r="AA1966" s="244"/>
      <c r="AB1966" s="244"/>
      <c r="AC1966" s="244"/>
      <c r="AD1966" s="244"/>
      <c r="AE1966" s="244"/>
      <c r="AF1966" s="244"/>
      <c r="AG1966" s="244"/>
      <c r="AH1966" s="244"/>
      <c r="AI1966" s="244"/>
      <c r="AJ1966" s="244"/>
      <c r="AK1966" s="244"/>
      <c r="AL1966" s="244"/>
      <c r="AM1966" s="244"/>
      <c r="AN1966" s="244"/>
      <c r="AO1966" s="244"/>
      <c r="AP1966" s="244"/>
      <c r="AQ1966" s="244"/>
      <c r="AR1966" s="244"/>
      <c r="AS1966" s="244"/>
    </row>
    <row r="1967" spans="2:45" s="115" customFormat="1" ht="24" customHeight="1">
      <c r="B1967" s="1817"/>
      <c r="C1967" s="244" t="s">
        <v>707</v>
      </c>
      <c r="D1967" s="379" t="s">
        <v>26273</v>
      </c>
      <c r="E1967" s="244" t="s">
        <v>15345</v>
      </c>
      <c r="F1967" s="244" t="s">
        <v>707</v>
      </c>
      <c r="G1967" s="244">
        <v>390</v>
      </c>
      <c r="H1967" s="244"/>
      <c r="I1967" s="244"/>
      <c r="J1967" s="244">
        <v>15</v>
      </c>
      <c r="K1967" s="244">
        <v>26</v>
      </c>
      <c r="L1967" s="244"/>
      <c r="M1967" s="244"/>
      <c r="N1967" s="244">
        <v>390</v>
      </c>
      <c r="O1967" s="244"/>
      <c r="P1967" s="244"/>
      <c r="Q1967" s="244"/>
      <c r="R1967" s="244"/>
      <c r="S1967" s="244"/>
      <c r="T1967" s="300">
        <v>2010</v>
      </c>
      <c r="U1967" s="244"/>
      <c r="V1967" s="244"/>
      <c r="W1967" s="244"/>
      <c r="X1967" s="244"/>
      <c r="Y1967" s="244"/>
      <c r="Z1967" s="244"/>
      <c r="AA1967" s="244"/>
      <c r="AB1967" s="244"/>
      <c r="AC1967" s="244"/>
      <c r="AD1967" s="244"/>
      <c r="AE1967" s="244"/>
      <c r="AF1967" s="244"/>
      <c r="AG1967" s="244"/>
      <c r="AH1967" s="244"/>
      <c r="AI1967" s="244"/>
      <c r="AJ1967" s="244"/>
      <c r="AK1967" s="244"/>
      <c r="AL1967" s="244"/>
      <c r="AM1967" s="244"/>
      <c r="AN1967" s="244"/>
      <c r="AO1967" s="244"/>
      <c r="AP1967" s="244"/>
      <c r="AQ1967" s="244"/>
      <c r="AR1967" s="244"/>
      <c r="AS1967" s="244"/>
    </row>
    <row r="1968" spans="2:45" s="115" customFormat="1" ht="24" customHeight="1">
      <c r="B1968" s="1817"/>
      <c r="C1968" s="244" t="s">
        <v>707</v>
      </c>
      <c r="D1968" s="379" t="s">
        <v>25393</v>
      </c>
      <c r="E1968" s="244" t="s">
        <v>15346</v>
      </c>
      <c r="F1968" s="244" t="s">
        <v>707</v>
      </c>
      <c r="G1968" s="244">
        <v>971</v>
      </c>
      <c r="H1968" s="244"/>
      <c r="I1968" s="244"/>
      <c r="J1968" s="244">
        <v>20</v>
      </c>
      <c r="K1968" s="244">
        <v>37</v>
      </c>
      <c r="L1968" s="244"/>
      <c r="M1968" s="244"/>
      <c r="N1968" s="244">
        <v>740</v>
      </c>
      <c r="O1968" s="244"/>
      <c r="P1968" s="244"/>
      <c r="Q1968" s="244"/>
      <c r="R1968" s="244"/>
      <c r="S1968" s="244"/>
      <c r="T1968" s="300">
        <v>2016</v>
      </c>
      <c r="U1968" s="244"/>
      <c r="V1968" s="244"/>
      <c r="W1968" s="244"/>
      <c r="X1968" s="244"/>
      <c r="Y1968" s="244"/>
      <c r="Z1968" s="244"/>
      <c r="AA1968" s="244"/>
      <c r="AB1968" s="244"/>
      <c r="AC1968" s="244"/>
      <c r="AD1968" s="244"/>
      <c r="AE1968" s="244"/>
      <c r="AF1968" s="244"/>
      <c r="AG1968" s="244"/>
      <c r="AH1968" s="244"/>
      <c r="AI1968" s="244"/>
      <c r="AJ1968" s="244"/>
      <c r="AK1968" s="244"/>
      <c r="AL1968" s="244"/>
      <c r="AM1968" s="244"/>
      <c r="AN1968" s="244"/>
      <c r="AO1968" s="244"/>
      <c r="AP1968" s="244"/>
      <c r="AQ1968" s="244"/>
      <c r="AR1968" s="244"/>
      <c r="AS1968" s="244"/>
    </row>
    <row r="1969" spans="1:50" s="115" customFormat="1" ht="24" customHeight="1">
      <c r="B1969" s="1817"/>
      <c r="C1969" s="244" t="s">
        <v>707</v>
      </c>
      <c r="D1969" s="379" t="s">
        <v>26274</v>
      </c>
      <c r="E1969" s="244" t="s">
        <v>15347</v>
      </c>
      <c r="F1969" s="244" t="s">
        <v>707</v>
      </c>
      <c r="G1969" s="244">
        <v>600</v>
      </c>
      <c r="H1969" s="244"/>
      <c r="I1969" s="244"/>
      <c r="J1969" s="244">
        <v>18</v>
      </c>
      <c r="K1969" s="244">
        <v>30</v>
      </c>
      <c r="L1969" s="244"/>
      <c r="M1969" s="244"/>
      <c r="N1969" s="244">
        <v>540</v>
      </c>
      <c r="O1969" s="244"/>
      <c r="P1969" s="244"/>
      <c r="Q1969" s="244"/>
      <c r="R1969" s="244"/>
      <c r="S1969" s="244"/>
      <c r="T1969" s="300">
        <v>2018</v>
      </c>
      <c r="U1969" s="244"/>
      <c r="V1969" s="244"/>
      <c r="W1969" s="244"/>
      <c r="X1969" s="244"/>
      <c r="Y1969" s="244"/>
      <c r="Z1969" s="244"/>
      <c r="AA1969" s="244"/>
      <c r="AB1969" s="244"/>
      <c r="AC1969" s="244"/>
      <c r="AD1969" s="244"/>
      <c r="AE1969" s="244"/>
      <c r="AF1969" s="244"/>
      <c r="AG1969" s="244"/>
      <c r="AH1969" s="244"/>
      <c r="AI1969" s="244"/>
      <c r="AJ1969" s="244"/>
      <c r="AK1969" s="244"/>
      <c r="AL1969" s="244"/>
      <c r="AM1969" s="244"/>
      <c r="AN1969" s="244"/>
      <c r="AO1969" s="244"/>
      <c r="AP1969" s="244"/>
      <c r="AQ1969" s="244"/>
      <c r="AR1969" s="244"/>
      <c r="AS1969" s="244"/>
    </row>
    <row r="1970" spans="1:50" s="115" customFormat="1" ht="24" customHeight="1">
      <c r="A1970" s="125"/>
      <c r="B1970" s="1817"/>
      <c r="C1970" s="244" t="s">
        <v>707</v>
      </c>
      <c r="D1970" s="379" t="s">
        <v>26269</v>
      </c>
      <c r="E1970" s="244" t="s">
        <v>15348</v>
      </c>
      <c r="F1970" s="244" t="s">
        <v>707</v>
      </c>
      <c r="G1970" s="244">
        <v>902</v>
      </c>
      <c r="H1970" s="244"/>
      <c r="I1970" s="244"/>
      <c r="J1970" s="244">
        <v>15</v>
      </c>
      <c r="K1970" s="244">
        <v>33</v>
      </c>
      <c r="L1970" s="244"/>
      <c r="M1970" s="244"/>
      <c r="N1970" s="244">
        <v>195</v>
      </c>
      <c r="O1970" s="244"/>
      <c r="P1970" s="244"/>
      <c r="Q1970" s="244"/>
      <c r="R1970" s="244"/>
      <c r="S1970" s="244"/>
      <c r="T1970" s="300">
        <v>2009</v>
      </c>
      <c r="U1970" s="244"/>
      <c r="V1970" s="244"/>
      <c r="W1970" s="244"/>
      <c r="X1970" s="244"/>
      <c r="Y1970" s="244"/>
      <c r="Z1970" s="244"/>
      <c r="AA1970" s="244"/>
      <c r="AB1970" s="244"/>
      <c r="AC1970" s="244"/>
      <c r="AD1970" s="244"/>
      <c r="AE1970" s="244"/>
      <c r="AF1970" s="244"/>
      <c r="AG1970" s="244"/>
      <c r="AH1970" s="244"/>
      <c r="AI1970" s="244"/>
      <c r="AJ1970" s="244"/>
      <c r="AK1970" s="244"/>
      <c r="AL1970" s="244"/>
      <c r="AM1970" s="244"/>
      <c r="AN1970" s="244"/>
      <c r="AO1970" s="244"/>
      <c r="AP1970" s="244"/>
      <c r="AQ1970" s="244"/>
      <c r="AR1970" s="244"/>
      <c r="AS1970" s="244"/>
      <c r="AT1970" s="125"/>
      <c r="AU1970" s="125"/>
      <c r="AV1970" s="125"/>
      <c r="AW1970" s="125"/>
      <c r="AX1970" s="125"/>
    </row>
    <row r="1971" spans="1:50" s="115" customFormat="1" ht="24" customHeight="1">
      <c r="A1971" s="125"/>
      <c r="B1971" s="1817"/>
      <c r="C1971" s="244" t="s">
        <v>707</v>
      </c>
      <c r="D1971" s="379" t="s">
        <v>26275</v>
      </c>
      <c r="E1971" s="244" t="s">
        <v>15349</v>
      </c>
      <c r="F1971" s="244" t="s">
        <v>707</v>
      </c>
      <c r="G1971" s="244">
        <v>1014</v>
      </c>
      <c r="H1971" s="244"/>
      <c r="I1971" s="244"/>
      <c r="J1971" s="244">
        <v>21</v>
      </c>
      <c r="K1971" s="244">
        <v>26</v>
      </c>
      <c r="L1971" s="244"/>
      <c r="M1971" s="244"/>
      <c r="N1971" s="244">
        <v>546</v>
      </c>
      <c r="O1971" s="244"/>
      <c r="P1971" s="244"/>
      <c r="Q1971" s="244"/>
      <c r="R1971" s="244"/>
      <c r="S1971" s="244"/>
      <c r="T1971" s="300">
        <v>2006</v>
      </c>
      <c r="U1971" s="244"/>
      <c r="V1971" s="244"/>
      <c r="W1971" s="244"/>
      <c r="X1971" s="244"/>
      <c r="Y1971" s="244"/>
      <c r="Z1971" s="244"/>
      <c r="AA1971" s="244"/>
      <c r="AB1971" s="244"/>
      <c r="AC1971" s="244"/>
      <c r="AD1971" s="244"/>
      <c r="AE1971" s="244"/>
      <c r="AF1971" s="244"/>
      <c r="AG1971" s="244"/>
      <c r="AH1971" s="244"/>
      <c r="AI1971" s="244"/>
      <c r="AJ1971" s="244"/>
      <c r="AK1971" s="244"/>
      <c r="AL1971" s="244"/>
      <c r="AM1971" s="244"/>
      <c r="AN1971" s="244"/>
      <c r="AO1971" s="244"/>
      <c r="AP1971" s="244"/>
      <c r="AQ1971" s="244"/>
      <c r="AR1971" s="244"/>
      <c r="AS1971" s="244"/>
      <c r="AT1971" s="125"/>
      <c r="AU1971" s="125"/>
      <c r="AV1971" s="125"/>
      <c r="AW1971" s="125"/>
      <c r="AX1971" s="125"/>
    </row>
    <row r="1972" spans="1:50" s="115" customFormat="1" ht="24" customHeight="1">
      <c r="A1972" s="125"/>
      <c r="B1972" s="1817"/>
      <c r="C1972" s="244" t="s">
        <v>707</v>
      </c>
      <c r="D1972" s="379" t="s">
        <v>26276</v>
      </c>
      <c r="E1972" s="244" t="s">
        <v>12310</v>
      </c>
      <c r="F1972" s="244" t="s">
        <v>707</v>
      </c>
      <c r="G1972" s="244">
        <v>2879</v>
      </c>
      <c r="H1972" s="244"/>
      <c r="I1972" s="244"/>
      <c r="J1972" s="244">
        <v>22</v>
      </c>
      <c r="K1972" s="244">
        <v>38</v>
      </c>
      <c r="L1972" s="244"/>
      <c r="M1972" s="244"/>
      <c r="N1972" s="244">
        <v>830</v>
      </c>
      <c r="O1972" s="244"/>
      <c r="P1972" s="244"/>
      <c r="Q1972" s="244"/>
      <c r="R1972" s="244"/>
      <c r="S1972" s="244"/>
      <c r="T1972" s="300">
        <v>2008</v>
      </c>
      <c r="U1972" s="244"/>
      <c r="V1972" s="244"/>
      <c r="W1972" s="244"/>
      <c r="X1972" s="244"/>
      <c r="Y1972" s="244"/>
      <c r="Z1972" s="244"/>
      <c r="AA1972" s="244"/>
      <c r="AB1972" s="244"/>
      <c r="AC1972" s="244"/>
      <c r="AD1972" s="244"/>
      <c r="AE1972" s="244"/>
      <c r="AF1972" s="244"/>
      <c r="AG1972" s="244"/>
      <c r="AH1972" s="244"/>
      <c r="AI1972" s="244"/>
      <c r="AJ1972" s="244"/>
      <c r="AK1972" s="244"/>
      <c r="AL1972" s="244"/>
      <c r="AM1972" s="244"/>
      <c r="AN1972" s="244"/>
      <c r="AO1972" s="244"/>
      <c r="AP1972" s="244"/>
      <c r="AQ1972" s="244"/>
      <c r="AR1972" s="244"/>
      <c r="AS1972" s="244"/>
      <c r="AT1972" s="125"/>
      <c r="AU1972" s="125"/>
      <c r="AV1972" s="125"/>
      <c r="AW1972" s="125"/>
      <c r="AX1972" s="125"/>
    </row>
    <row r="1973" spans="1:50" s="115" customFormat="1" ht="24" customHeight="1">
      <c r="A1973" s="125"/>
      <c r="B1973" s="1817"/>
      <c r="C1973" s="244" t="s">
        <v>707</v>
      </c>
      <c r="D1973" s="379" t="s">
        <v>26277</v>
      </c>
      <c r="E1973" s="244" t="s">
        <v>15350</v>
      </c>
      <c r="F1973" s="244" t="s">
        <v>707</v>
      </c>
      <c r="G1973" s="244">
        <v>880</v>
      </c>
      <c r="H1973" s="244"/>
      <c r="I1973" s="244"/>
      <c r="J1973" s="244">
        <v>15</v>
      </c>
      <c r="K1973" s="244">
        <v>30</v>
      </c>
      <c r="L1973" s="244"/>
      <c r="M1973" s="244"/>
      <c r="N1973" s="244">
        <v>450</v>
      </c>
      <c r="O1973" s="244"/>
      <c r="P1973" s="244"/>
      <c r="Q1973" s="244"/>
      <c r="R1973" s="244"/>
      <c r="S1973" s="244"/>
      <c r="T1973" s="300">
        <v>2009</v>
      </c>
      <c r="U1973" s="244"/>
      <c r="V1973" s="244"/>
      <c r="W1973" s="244"/>
      <c r="X1973" s="244"/>
      <c r="Y1973" s="244"/>
      <c r="Z1973" s="244"/>
      <c r="AA1973" s="244"/>
      <c r="AB1973" s="244"/>
      <c r="AC1973" s="244"/>
      <c r="AD1973" s="244"/>
      <c r="AE1973" s="244"/>
      <c r="AF1973" s="244"/>
      <c r="AG1973" s="244"/>
      <c r="AH1973" s="244"/>
      <c r="AI1973" s="244"/>
      <c r="AJ1973" s="244"/>
      <c r="AK1973" s="244"/>
      <c r="AL1973" s="244"/>
      <c r="AM1973" s="244"/>
      <c r="AN1973" s="244"/>
      <c r="AO1973" s="244"/>
      <c r="AP1973" s="244"/>
      <c r="AQ1973" s="244"/>
      <c r="AR1973" s="244"/>
      <c r="AS1973" s="244"/>
      <c r="AT1973" s="125"/>
      <c r="AU1973" s="125"/>
      <c r="AV1973" s="125"/>
      <c r="AW1973" s="125"/>
      <c r="AX1973" s="125"/>
    </row>
    <row r="1974" spans="1:50" s="115" customFormat="1" ht="24" customHeight="1">
      <c r="A1974" s="125"/>
      <c r="B1974" s="1817"/>
      <c r="C1974" s="244" t="s">
        <v>707</v>
      </c>
      <c r="D1974" s="379" t="s">
        <v>26278</v>
      </c>
      <c r="E1974" s="244" t="s">
        <v>15351</v>
      </c>
      <c r="F1974" s="244" t="s">
        <v>707</v>
      </c>
      <c r="G1974" s="244">
        <v>841</v>
      </c>
      <c r="H1974" s="244"/>
      <c r="I1974" s="244"/>
      <c r="J1974" s="244">
        <v>14</v>
      </c>
      <c r="K1974" s="244">
        <v>36</v>
      </c>
      <c r="L1974" s="244"/>
      <c r="M1974" s="244"/>
      <c r="N1974" s="244">
        <v>504</v>
      </c>
      <c r="O1974" s="244"/>
      <c r="P1974" s="244"/>
      <c r="Q1974" s="244"/>
      <c r="R1974" s="244"/>
      <c r="S1974" s="244"/>
      <c r="T1974" s="300">
        <v>2010</v>
      </c>
      <c r="U1974" s="244"/>
      <c r="V1974" s="244"/>
      <c r="W1974" s="244"/>
      <c r="X1974" s="244"/>
      <c r="Y1974" s="244"/>
      <c r="Z1974" s="244"/>
      <c r="AA1974" s="244"/>
      <c r="AB1974" s="244"/>
      <c r="AC1974" s="244"/>
      <c r="AD1974" s="244"/>
      <c r="AE1974" s="244"/>
      <c r="AF1974" s="244"/>
      <c r="AG1974" s="244"/>
      <c r="AH1974" s="244"/>
      <c r="AI1974" s="244"/>
      <c r="AJ1974" s="244"/>
      <c r="AK1974" s="244"/>
      <c r="AL1974" s="244"/>
      <c r="AM1974" s="244"/>
      <c r="AN1974" s="244"/>
      <c r="AO1974" s="244"/>
      <c r="AP1974" s="244"/>
      <c r="AQ1974" s="244"/>
      <c r="AR1974" s="244"/>
      <c r="AS1974" s="244"/>
      <c r="AT1974" s="125"/>
      <c r="AU1974" s="125"/>
      <c r="AV1974" s="125"/>
      <c r="AW1974" s="125"/>
      <c r="AX1974" s="125"/>
    </row>
    <row r="1975" spans="1:50" s="115" customFormat="1" ht="24" customHeight="1">
      <c r="A1975" s="125"/>
      <c r="B1975" s="1817"/>
      <c r="C1975" s="244" t="s">
        <v>707</v>
      </c>
      <c r="D1975" s="379" t="s">
        <v>26279</v>
      </c>
      <c r="E1975" s="244" t="s">
        <v>15352</v>
      </c>
      <c r="F1975" s="244" t="s">
        <v>707</v>
      </c>
      <c r="G1975" s="244">
        <v>736</v>
      </c>
      <c r="H1975" s="244"/>
      <c r="I1975" s="244"/>
      <c r="J1975" s="244">
        <v>18</v>
      </c>
      <c r="K1975" s="244">
        <v>24</v>
      </c>
      <c r="L1975" s="244"/>
      <c r="M1975" s="244"/>
      <c r="N1975" s="244">
        <v>432</v>
      </c>
      <c r="O1975" s="244"/>
      <c r="P1975" s="244"/>
      <c r="Q1975" s="244"/>
      <c r="R1975" s="244"/>
      <c r="S1975" s="244"/>
      <c r="T1975" s="300">
        <v>2010</v>
      </c>
      <c r="U1975" s="244"/>
      <c r="V1975" s="244"/>
      <c r="W1975" s="244"/>
      <c r="X1975" s="244"/>
      <c r="Y1975" s="244"/>
      <c r="Z1975" s="244"/>
      <c r="AA1975" s="244"/>
      <c r="AB1975" s="244"/>
      <c r="AC1975" s="244"/>
      <c r="AD1975" s="244"/>
      <c r="AE1975" s="244"/>
      <c r="AF1975" s="244"/>
      <c r="AG1975" s="244"/>
      <c r="AH1975" s="244"/>
      <c r="AI1975" s="244"/>
      <c r="AJ1975" s="244"/>
      <c r="AK1975" s="244"/>
      <c r="AL1975" s="244"/>
      <c r="AM1975" s="244"/>
      <c r="AN1975" s="244"/>
      <c r="AO1975" s="244"/>
      <c r="AP1975" s="244"/>
      <c r="AQ1975" s="244"/>
      <c r="AR1975" s="244"/>
      <c r="AS1975" s="244"/>
      <c r="AT1975" s="125"/>
      <c r="AU1975" s="125"/>
      <c r="AV1975" s="125"/>
      <c r="AW1975" s="125"/>
      <c r="AX1975" s="125"/>
    </row>
    <row r="1976" spans="1:50" s="115" customFormat="1" ht="24" customHeight="1">
      <c r="A1976" s="125"/>
      <c r="B1976" s="1817"/>
      <c r="C1976" s="244" t="s">
        <v>707</v>
      </c>
      <c r="D1976" s="379" t="s">
        <v>26280</v>
      </c>
      <c r="E1976" s="244" t="s">
        <v>15353</v>
      </c>
      <c r="F1976" s="244" t="s">
        <v>707</v>
      </c>
      <c r="G1976" s="244">
        <v>1309</v>
      </c>
      <c r="H1976" s="244"/>
      <c r="I1976" s="244"/>
      <c r="J1976" s="244">
        <v>23</v>
      </c>
      <c r="K1976" s="244">
        <v>38</v>
      </c>
      <c r="L1976" s="244"/>
      <c r="M1976" s="244"/>
      <c r="N1976" s="244">
        <v>874</v>
      </c>
      <c r="O1976" s="244"/>
      <c r="P1976" s="244"/>
      <c r="Q1976" s="244"/>
      <c r="R1976" s="244"/>
      <c r="S1976" s="244"/>
      <c r="T1976" s="300">
        <v>2010</v>
      </c>
      <c r="U1976" s="244"/>
      <c r="V1976" s="244"/>
      <c r="W1976" s="244"/>
      <c r="X1976" s="244"/>
      <c r="Y1976" s="244"/>
      <c r="Z1976" s="244"/>
      <c r="AA1976" s="244"/>
      <c r="AB1976" s="244"/>
      <c r="AC1976" s="244"/>
      <c r="AD1976" s="244"/>
      <c r="AE1976" s="244"/>
      <c r="AF1976" s="244"/>
      <c r="AG1976" s="244"/>
      <c r="AH1976" s="244"/>
      <c r="AI1976" s="244"/>
      <c r="AJ1976" s="244"/>
      <c r="AK1976" s="244"/>
      <c r="AL1976" s="244"/>
      <c r="AM1976" s="244"/>
      <c r="AN1976" s="244"/>
      <c r="AO1976" s="244"/>
      <c r="AP1976" s="244"/>
      <c r="AQ1976" s="244"/>
      <c r="AR1976" s="244"/>
      <c r="AS1976" s="244"/>
      <c r="AT1976" s="125"/>
      <c r="AU1976" s="125"/>
      <c r="AV1976" s="125"/>
      <c r="AW1976" s="125"/>
      <c r="AX1976" s="125"/>
    </row>
    <row r="1977" spans="1:50" s="115" customFormat="1" ht="24" customHeight="1">
      <c r="A1977" s="125"/>
      <c r="B1977" s="1817"/>
      <c r="C1977" s="244" t="s">
        <v>707</v>
      </c>
      <c r="D1977" s="379" t="s">
        <v>25905</v>
      </c>
      <c r="E1977" s="244" t="s">
        <v>15354</v>
      </c>
      <c r="F1977" s="244" t="s">
        <v>707</v>
      </c>
      <c r="G1977" s="244">
        <v>1592</v>
      </c>
      <c r="H1977" s="244"/>
      <c r="I1977" s="244"/>
      <c r="J1977" s="244">
        <v>25</v>
      </c>
      <c r="K1977" s="244">
        <v>43</v>
      </c>
      <c r="L1977" s="244"/>
      <c r="M1977" s="244"/>
      <c r="N1977" s="244">
        <v>1075</v>
      </c>
      <c r="O1977" s="244"/>
      <c r="P1977" s="244"/>
      <c r="Q1977" s="244"/>
      <c r="R1977" s="244"/>
      <c r="S1977" s="244"/>
      <c r="T1977" s="300">
        <v>2009</v>
      </c>
      <c r="U1977" s="244"/>
      <c r="V1977" s="244"/>
      <c r="W1977" s="244"/>
      <c r="X1977" s="244"/>
      <c r="Y1977" s="244"/>
      <c r="Z1977" s="244"/>
      <c r="AA1977" s="244"/>
      <c r="AB1977" s="244"/>
      <c r="AC1977" s="244"/>
      <c r="AD1977" s="244"/>
      <c r="AE1977" s="244"/>
      <c r="AF1977" s="244"/>
      <c r="AG1977" s="244"/>
      <c r="AH1977" s="244"/>
      <c r="AI1977" s="244"/>
      <c r="AJ1977" s="244"/>
      <c r="AK1977" s="244"/>
      <c r="AL1977" s="244"/>
      <c r="AM1977" s="244"/>
      <c r="AN1977" s="244"/>
      <c r="AO1977" s="244"/>
      <c r="AP1977" s="244"/>
      <c r="AQ1977" s="244"/>
      <c r="AR1977" s="244"/>
      <c r="AS1977" s="244"/>
      <c r="AT1977" s="125"/>
      <c r="AU1977" s="125"/>
      <c r="AV1977" s="125"/>
      <c r="AW1977" s="125"/>
      <c r="AX1977" s="125"/>
    </row>
    <row r="1978" spans="1:50" s="115" customFormat="1" ht="24" customHeight="1">
      <c r="A1978" s="125"/>
      <c r="B1978" s="1817"/>
      <c r="C1978" s="244" t="s">
        <v>707</v>
      </c>
      <c r="D1978" s="379" t="s">
        <v>25905</v>
      </c>
      <c r="E1978" s="244" t="s">
        <v>15355</v>
      </c>
      <c r="F1978" s="244" t="s">
        <v>707</v>
      </c>
      <c r="G1978" s="244">
        <v>971</v>
      </c>
      <c r="H1978" s="244"/>
      <c r="I1978" s="244"/>
      <c r="J1978" s="244">
        <v>22</v>
      </c>
      <c r="K1978" s="244">
        <v>30</v>
      </c>
      <c r="L1978" s="244"/>
      <c r="M1978" s="244"/>
      <c r="N1978" s="244">
        <v>660</v>
      </c>
      <c r="O1978" s="244"/>
      <c r="P1978" s="244"/>
      <c r="Q1978" s="244"/>
      <c r="R1978" s="244"/>
      <c r="S1978" s="244"/>
      <c r="T1978" s="300">
        <v>2004</v>
      </c>
      <c r="U1978" s="244"/>
      <c r="V1978" s="244"/>
      <c r="W1978" s="244"/>
      <c r="X1978" s="244"/>
      <c r="Y1978" s="244"/>
      <c r="Z1978" s="244"/>
      <c r="AA1978" s="244"/>
      <c r="AB1978" s="244"/>
      <c r="AC1978" s="244"/>
      <c r="AD1978" s="244"/>
      <c r="AE1978" s="244"/>
      <c r="AF1978" s="244"/>
      <c r="AG1978" s="244"/>
      <c r="AH1978" s="244"/>
      <c r="AI1978" s="244"/>
      <c r="AJ1978" s="244"/>
      <c r="AK1978" s="244"/>
      <c r="AL1978" s="244"/>
      <c r="AM1978" s="244"/>
      <c r="AN1978" s="244"/>
      <c r="AO1978" s="244"/>
      <c r="AP1978" s="244"/>
      <c r="AQ1978" s="244"/>
      <c r="AR1978" s="244"/>
      <c r="AS1978" s="244"/>
      <c r="AT1978" s="125"/>
      <c r="AU1978" s="125"/>
      <c r="AV1978" s="125"/>
      <c r="AW1978" s="125"/>
      <c r="AX1978" s="125"/>
    </row>
    <row r="1979" spans="1:50" s="115" customFormat="1" ht="24" customHeight="1">
      <c r="A1979" s="125"/>
      <c r="B1979" s="1817"/>
      <c r="C1979" s="244" t="s">
        <v>707</v>
      </c>
      <c r="D1979" s="379" t="s">
        <v>26281</v>
      </c>
      <c r="E1979" s="244" t="s">
        <v>15356</v>
      </c>
      <c r="F1979" s="244" t="s">
        <v>707</v>
      </c>
      <c r="G1979" s="244">
        <v>41665</v>
      </c>
      <c r="H1979" s="244"/>
      <c r="I1979" s="244"/>
      <c r="J1979" s="244">
        <v>32</v>
      </c>
      <c r="K1979" s="244">
        <v>35</v>
      </c>
      <c r="L1979" s="244"/>
      <c r="M1979" s="244"/>
      <c r="N1979" s="244">
        <v>1120</v>
      </c>
      <c r="O1979" s="244"/>
      <c r="P1979" s="244"/>
      <c r="Q1979" s="244"/>
      <c r="R1979" s="244"/>
      <c r="S1979" s="244"/>
      <c r="T1979" s="300">
        <v>2007</v>
      </c>
      <c r="U1979" s="244"/>
      <c r="V1979" s="244"/>
      <c r="W1979" s="244"/>
      <c r="X1979" s="244"/>
      <c r="Y1979" s="244"/>
      <c r="Z1979" s="244"/>
      <c r="AA1979" s="244"/>
      <c r="AB1979" s="244"/>
      <c r="AC1979" s="244"/>
      <c r="AD1979" s="244"/>
      <c r="AE1979" s="244"/>
      <c r="AF1979" s="244"/>
      <c r="AG1979" s="244"/>
      <c r="AH1979" s="244"/>
      <c r="AI1979" s="244"/>
      <c r="AJ1979" s="244"/>
      <c r="AK1979" s="244"/>
      <c r="AL1979" s="244"/>
      <c r="AM1979" s="244"/>
      <c r="AN1979" s="244"/>
      <c r="AO1979" s="244"/>
      <c r="AP1979" s="244"/>
      <c r="AQ1979" s="244"/>
      <c r="AR1979" s="244"/>
      <c r="AS1979" s="244"/>
      <c r="AT1979" s="125"/>
      <c r="AU1979" s="125"/>
      <c r="AV1979" s="125"/>
      <c r="AW1979" s="125"/>
      <c r="AX1979" s="125"/>
    </row>
    <row r="1980" spans="1:50" s="115" customFormat="1" ht="24" customHeight="1">
      <c r="A1980" s="125"/>
      <c r="B1980" s="1817"/>
      <c r="C1980" s="244" t="s">
        <v>13318</v>
      </c>
      <c r="D1980" s="379" t="s">
        <v>26265</v>
      </c>
      <c r="E1980" s="228" t="s">
        <v>15357</v>
      </c>
      <c r="F1980" s="244" t="s">
        <v>13318</v>
      </c>
      <c r="G1980" s="645">
        <v>680</v>
      </c>
      <c r="H1980" s="244"/>
      <c r="I1980" s="244"/>
      <c r="J1980" s="244"/>
      <c r="K1980" s="244"/>
      <c r="L1980" s="244"/>
      <c r="M1980" s="244"/>
      <c r="N1980" s="244"/>
      <c r="O1980" s="244"/>
      <c r="P1980" s="244"/>
      <c r="Q1980" s="244"/>
      <c r="R1980" s="244"/>
      <c r="S1980" s="244"/>
      <c r="T1980" s="300">
        <v>2007</v>
      </c>
      <c r="U1980" s="244"/>
      <c r="V1980" s="244"/>
      <c r="W1980" s="244"/>
      <c r="X1980" s="244"/>
      <c r="Y1980" s="244"/>
      <c r="Z1980" s="244"/>
      <c r="AA1980" s="244"/>
      <c r="AB1980" s="244"/>
      <c r="AC1980" s="244"/>
      <c r="AD1980" s="244"/>
      <c r="AE1980" s="244"/>
      <c r="AF1980" s="244"/>
      <c r="AG1980" s="244"/>
      <c r="AH1980" s="244"/>
      <c r="AI1980" s="244"/>
      <c r="AJ1980" s="244"/>
      <c r="AK1980" s="244"/>
      <c r="AL1980" s="244"/>
      <c r="AM1980" s="244"/>
      <c r="AN1980" s="244"/>
      <c r="AO1980" s="244"/>
      <c r="AP1980" s="244"/>
      <c r="AQ1980" s="244"/>
      <c r="AR1980" s="244"/>
      <c r="AS1980" s="244"/>
      <c r="AT1980" s="125"/>
      <c r="AU1980" s="125"/>
      <c r="AV1980" s="125"/>
      <c r="AW1980" s="125"/>
      <c r="AX1980" s="125"/>
    </row>
    <row r="1981" spans="1:50" s="115" customFormat="1" ht="24" customHeight="1">
      <c r="A1981" s="125"/>
      <c r="B1981" s="1817"/>
      <c r="C1981" s="244" t="s">
        <v>13318</v>
      </c>
      <c r="D1981" s="379" t="s">
        <v>26281</v>
      </c>
      <c r="E1981" s="228" t="s">
        <v>15358</v>
      </c>
      <c r="F1981" s="244" t="s">
        <v>13318</v>
      </c>
      <c r="G1981" s="645">
        <v>1263</v>
      </c>
      <c r="H1981" s="244"/>
      <c r="I1981" s="244"/>
      <c r="J1981" s="244"/>
      <c r="K1981" s="244"/>
      <c r="L1981" s="244"/>
      <c r="M1981" s="244"/>
      <c r="N1981" s="244"/>
      <c r="O1981" s="244"/>
      <c r="P1981" s="244"/>
      <c r="Q1981" s="244"/>
      <c r="R1981" s="244"/>
      <c r="S1981" s="244"/>
      <c r="T1981" s="300">
        <v>2008</v>
      </c>
      <c r="U1981" s="244"/>
      <c r="V1981" s="244"/>
      <c r="W1981" s="244"/>
      <c r="X1981" s="244"/>
      <c r="Y1981" s="244"/>
      <c r="Z1981" s="244"/>
      <c r="AA1981" s="244"/>
      <c r="AB1981" s="244"/>
      <c r="AC1981" s="244"/>
      <c r="AD1981" s="244"/>
      <c r="AE1981" s="244"/>
      <c r="AF1981" s="244"/>
      <c r="AG1981" s="244"/>
      <c r="AH1981" s="244"/>
      <c r="AI1981" s="244"/>
      <c r="AJ1981" s="244"/>
      <c r="AK1981" s="244"/>
      <c r="AL1981" s="244"/>
      <c r="AM1981" s="244"/>
      <c r="AN1981" s="244"/>
      <c r="AO1981" s="244"/>
      <c r="AP1981" s="244"/>
      <c r="AQ1981" s="244"/>
      <c r="AR1981" s="244"/>
      <c r="AS1981" s="244"/>
      <c r="AT1981" s="125"/>
      <c r="AU1981" s="125"/>
      <c r="AV1981" s="125"/>
      <c r="AW1981" s="125"/>
      <c r="AX1981" s="125"/>
    </row>
    <row r="1982" spans="1:50" s="115" customFormat="1" ht="24" customHeight="1">
      <c r="A1982" s="125"/>
      <c r="B1982" s="1817"/>
      <c r="C1982" s="244" t="s">
        <v>13318</v>
      </c>
      <c r="D1982" s="379" t="s">
        <v>26265</v>
      </c>
      <c r="E1982" s="244" t="s">
        <v>15359</v>
      </c>
      <c r="F1982" s="244" t="s">
        <v>13318</v>
      </c>
      <c r="G1982" s="244">
        <v>3120</v>
      </c>
      <c r="H1982" s="244"/>
      <c r="I1982" s="244"/>
      <c r="J1982" s="244"/>
      <c r="K1982" s="244"/>
      <c r="L1982" s="244"/>
      <c r="M1982" s="244"/>
      <c r="N1982" s="244"/>
      <c r="O1982" s="244"/>
      <c r="P1982" s="244"/>
      <c r="Q1982" s="244"/>
      <c r="R1982" s="244"/>
      <c r="S1982" s="244"/>
      <c r="T1982" s="300"/>
      <c r="U1982" s="244"/>
      <c r="V1982" s="244"/>
      <c r="W1982" s="244"/>
      <c r="X1982" s="244"/>
      <c r="Y1982" s="244"/>
      <c r="Z1982" s="244"/>
      <c r="AA1982" s="244"/>
      <c r="AB1982" s="244"/>
      <c r="AC1982" s="244"/>
      <c r="AD1982" s="244"/>
      <c r="AE1982" s="244"/>
      <c r="AF1982" s="244"/>
      <c r="AG1982" s="244"/>
      <c r="AH1982" s="244"/>
      <c r="AI1982" s="244"/>
      <c r="AJ1982" s="244"/>
      <c r="AK1982" s="244"/>
      <c r="AL1982" s="244"/>
      <c r="AM1982" s="244"/>
      <c r="AN1982" s="244"/>
      <c r="AO1982" s="244"/>
      <c r="AP1982" s="244"/>
      <c r="AQ1982" s="244"/>
      <c r="AR1982" s="244"/>
      <c r="AS1982" s="244"/>
      <c r="AT1982" s="125"/>
      <c r="AU1982" s="125"/>
      <c r="AV1982" s="125"/>
      <c r="AW1982" s="125"/>
      <c r="AX1982" s="125"/>
    </row>
    <row r="1983" spans="1:50" s="115" customFormat="1" ht="24" customHeight="1">
      <c r="A1983" s="125"/>
      <c r="B1983" s="1817"/>
      <c r="C1983" s="228" t="s">
        <v>13318</v>
      </c>
      <c r="D1983" s="379" t="s">
        <v>25745</v>
      </c>
      <c r="E1983" s="227" t="s">
        <v>15360</v>
      </c>
      <c r="F1983" s="228" t="s">
        <v>13318</v>
      </c>
      <c r="G1983" s="645">
        <v>2005</v>
      </c>
      <c r="H1983" s="228"/>
      <c r="I1983" s="228"/>
      <c r="J1983" s="228"/>
      <c r="K1983" s="244"/>
      <c r="L1983" s="228"/>
      <c r="M1983" s="244"/>
      <c r="N1983" s="244"/>
      <c r="O1983" s="244"/>
      <c r="P1983" s="244"/>
      <c r="Q1983" s="244"/>
      <c r="R1983" s="244"/>
      <c r="S1983" s="244"/>
      <c r="T1983" s="300"/>
      <c r="U1983" s="244"/>
      <c r="V1983" s="244"/>
      <c r="W1983" s="244"/>
      <c r="X1983" s="244"/>
      <c r="Y1983" s="244"/>
      <c r="Z1983" s="244"/>
      <c r="AA1983" s="244"/>
      <c r="AB1983" s="244"/>
      <c r="AC1983" s="244"/>
      <c r="AD1983" s="244"/>
      <c r="AE1983" s="244"/>
      <c r="AF1983" s="244"/>
      <c r="AG1983" s="244"/>
      <c r="AH1983" s="244"/>
      <c r="AI1983" s="244"/>
      <c r="AJ1983" s="244"/>
      <c r="AK1983" s="244"/>
      <c r="AL1983" s="244"/>
      <c r="AM1983" s="244"/>
      <c r="AN1983" s="244"/>
      <c r="AO1983" s="244"/>
      <c r="AP1983" s="244"/>
      <c r="AQ1983" s="244"/>
      <c r="AR1983" s="244"/>
      <c r="AS1983" s="244"/>
      <c r="AT1983" s="125"/>
      <c r="AU1983" s="125"/>
      <c r="AV1983" s="125"/>
      <c r="AW1983" s="125"/>
      <c r="AX1983" s="125"/>
    </row>
    <row r="1984" spans="1:50" s="115" customFormat="1" ht="24" customHeight="1">
      <c r="A1984" s="125"/>
      <c r="B1984" s="1817"/>
      <c r="C1984" s="228" t="s">
        <v>13318</v>
      </c>
      <c r="D1984" s="323" t="s">
        <v>26282</v>
      </c>
      <c r="E1984" s="227" t="s">
        <v>15361</v>
      </c>
      <c r="F1984" s="228" t="s">
        <v>13318</v>
      </c>
      <c r="G1984" s="645">
        <v>336</v>
      </c>
      <c r="H1984" s="228"/>
      <c r="I1984" s="228"/>
      <c r="J1984" s="228"/>
      <c r="K1984" s="244"/>
      <c r="L1984" s="228"/>
      <c r="M1984" s="244"/>
      <c r="N1984" s="244"/>
      <c r="O1984" s="244"/>
      <c r="P1984" s="244"/>
      <c r="Q1984" s="244"/>
      <c r="R1984" s="244"/>
      <c r="S1984" s="244"/>
      <c r="T1984" s="300"/>
      <c r="U1984" s="244"/>
      <c r="V1984" s="244"/>
      <c r="W1984" s="244"/>
      <c r="X1984" s="244"/>
      <c r="Y1984" s="244"/>
      <c r="Z1984" s="244"/>
      <c r="AA1984" s="244"/>
      <c r="AB1984" s="244"/>
      <c r="AC1984" s="244"/>
      <c r="AD1984" s="244"/>
      <c r="AE1984" s="244"/>
      <c r="AF1984" s="244"/>
      <c r="AG1984" s="244"/>
      <c r="AH1984" s="244"/>
      <c r="AI1984" s="244"/>
      <c r="AJ1984" s="244"/>
      <c r="AK1984" s="244"/>
      <c r="AL1984" s="244"/>
      <c r="AM1984" s="244"/>
      <c r="AN1984" s="244"/>
      <c r="AO1984" s="244"/>
      <c r="AP1984" s="244"/>
      <c r="AQ1984" s="244"/>
      <c r="AR1984" s="244"/>
      <c r="AS1984" s="244"/>
      <c r="AT1984" s="125"/>
      <c r="AU1984" s="125"/>
      <c r="AV1984" s="125"/>
      <c r="AW1984" s="125"/>
      <c r="AX1984" s="125"/>
    </row>
    <row r="1985" spans="1:50" s="115" customFormat="1" ht="24" customHeight="1">
      <c r="A1985" s="125"/>
      <c r="B1985" s="1817"/>
      <c r="C1985" s="228" t="s">
        <v>13318</v>
      </c>
      <c r="D1985" s="323" t="s">
        <v>26283</v>
      </c>
      <c r="E1985" s="227" t="s">
        <v>15362</v>
      </c>
      <c r="F1985" s="228" t="s">
        <v>13318</v>
      </c>
      <c r="G1985" s="645">
        <v>600</v>
      </c>
      <c r="H1985" s="228"/>
      <c r="I1985" s="228"/>
      <c r="J1985" s="228"/>
      <c r="K1985" s="244"/>
      <c r="L1985" s="228"/>
      <c r="M1985" s="244"/>
      <c r="N1985" s="244"/>
      <c r="O1985" s="244"/>
      <c r="P1985" s="244"/>
      <c r="Q1985" s="244"/>
      <c r="R1985" s="244"/>
      <c r="S1985" s="244"/>
      <c r="T1985" s="300"/>
      <c r="U1985" s="244"/>
      <c r="V1985" s="244"/>
      <c r="W1985" s="244"/>
      <c r="X1985" s="244"/>
      <c r="Y1985" s="244"/>
      <c r="Z1985" s="244"/>
      <c r="AA1985" s="244"/>
      <c r="AB1985" s="244"/>
      <c r="AC1985" s="244"/>
      <c r="AD1985" s="244"/>
      <c r="AE1985" s="244"/>
      <c r="AF1985" s="244"/>
      <c r="AG1985" s="244"/>
      <c r="AH1985" s="244"/>
      <c r="AI1985" s="244"/>
      <c r="AJ1985" s="244"/>
      <c r="AK1985" s="244"/>
      <c r="AL1985" s="244"/>
      <c r="AM1985" s="244"/>
      <c r="AN1985" s="244"/>
      <c r="AO1985" s="244"/>
      <c r="AP1985" s="244"/>
      <c r="AQ1985" s="244"/>
      <c r="AR1985" s="244"/>
      <c r="AS1985" s="244"/>
      <c r="AT1985" s="125"/>
      <c r="AU1985" s="125"/>
      <c r="AV1985" s="125"/>
      <c r="AW1985" s="125"/>
      <c r="AX1985" s="125"/>
    </row>
    <row r="1986" spans="1:50" s="115" customFormat="1" ht="24" customHeight="1">
      <c r="A1986" s="125"/>
      <c r="B1986" s="1817"/>
      <c r="C1986" s="228" t="s">
        <v>13318</v>
      </c>
      <c r="D1986" s="323" t="s">
        <v>26283</v>
      </c>
      <c r="E1986" s="227" t="s">
        <v>15363</v>
      </c>
      <c r="F1986" s="228" t="s">
        <v>13318</v>
      </c>
      <c r="G1986" s="645">
        <v>600</v>
      </c>
      <c r="H1986" s="228"/>
      <c r="I1986" s="228"/>
      <c r="J1986" s="228"/>
      <c r="K1986" s="244"/>
      <c r="L1986" s="228"/>
      <c r="M1986" s="244"/>
      <c r="N1986" s="244"/>
      <c r="O1986" s="244"/>
      <c r="P1986" s="244"/>
      <c r="Q1986" s="244"/>
      <c r="R1986" s="244"/>
      <c r="S1986" s="244"/>
      <c r="T1986" s="300"/>
      <c r="U1986" s="244"/>
      <c r="V1986" s="244"/>
      <c r="W1986" s="244"/>
      <c r="X1986" s="244"/>
      <c r="Y1986" s="244"/>
      <c r="Z1986" s="244"/>
      <c r="AA1986" s="244"/>
      <c r="AB1986" s="244"/>
      <c r="AC1986" s="244"/>
      <c r="AD1986" s="244"/>
      <c r="AE1986" s="244"/>
      <c r="AF1986" s="244"/>
      <c r="AG1986" s="244"/>
      <c r="AH1986" s="244"/>
      <c r="AI1986" s="244"/>
      <c r="AJ1986" s="244"/>
      <c r="AK1986" s="244"/>
      <c r="AL1986" s="244"/>
      <c r="AM1986" s="244"/>
      <c r="AN1986" s="244"/>
      <c r="AO1986" s="244"/>
      <c r="AP1986" s="244"/>
      <c r="AQ1986" s="244"/>
      <c r="AR1986" s="244"/>
      <c r="AS1986" s="244"/>
      <c r="AT1986" s="125"/>
      <c r="AU1986" s="125"/>
      <c r="AV1986" s="125"/>
      <c r="AW1986" s="125"/>
      <c r="AX1986" s="125"/>
    </row>
    <row r="1987" spans="1:50" s="115" customFormat="1" ht="24" customHeight="1">
      <c r="A1987" s="125"/>
      <c r="B1987" s="1817"/>
      <c r="C1987" s="228" t="s">
        <v>13318</v>
      </c>
      <c r="D1987" s="323" t="s">
        <v>25749</v>
      </c>
      <c r="E1987" s="227" t="s">
        <v>15364</v>
      </c>
      <c r="F1987" s="228" t="s">
        <v>13318</v>
      </c>
      <c r="G1987" s="645">
        <v>667</v>
      </c>
      <c r="H1987" s="228"/>
      <c r="I1987" s="228"/>
      <c r="J1987" s="228"/>
      <c r="K1987" s="244"/>
      <c r="L1987" s="228"/>
      <c r="M1987" s="244"/>
      <c r="N1987" s="244"/>
      <c r="O1987" s="244"/>
      <c r="P1987" s="244"/>
      <c r="Q1987" s="244"/>
      <c r="R1987" s="244"/>
      <c r="S1987" s="244"/>
      <c r="T1987" s="300"/>
      <c r="U1987" s="244"/>
      <c r="V1987" s="244"/>
      <c r="W1987" s="244"/>
      <c r="X1987" s="244"/>
      <c r="Y1987" s="244"/>
      <c r="Z1987" s="244"/>
      <c r="AA1987" s="244"/>
      <c r="AB1987" s="244"/>
      <c r="AC1987" s="244"/>
      <c r="AD1987" s="244"/>
      <c r="AE1987" s="244"/>
      <c r="AF1987" s="244"/>
      <c r="AG1987" s="244"/>
      <c r="AH1987" s="244"/>
      <c r="AI1987" s="244"/>
      <c r="AJ1987" s="244"/>
      <c r="AK1987" s="244"/>
      <c r="AL1987" s="244"/>
      <c r="AM1987" s="244"/>
      <c r="AN1987" s="244"/>
      <c r="AO1987" s="244"/>
      <c r="AP1987" s="244"/>
      <c r="AQ1987" s="244"/>
      <c r="AR1987" s="244"/>
      <c r="AS1987" s="244"/>
      <c r="AT1987" s="125"/>
      <c r="AU1987" s="125"/>
      <c r="AV1987" s="125"/>
      <c r="AW1987" s="125"/>
      <c r="AX1987" s="125"/>
    </row>
    <row r="1988" spans="1:50" s="115" customFormat="1" ht="24" customHeight="1">
      <c r="A1988" s="125"/>
      <c r="B1988" s="1817"/>
      <c r="C1988" s="228" t="s">
        <v>13318</v>
      </c>
      <c r="D1988" s="323" t="s">
        <v>25750</v>
      </c>
      <c r="E1988" s="227" t="s">
        <v>15365</v>
      </c>
      <c r="F1988" s="228" t="s">
        <v>13318</v>
      </c>
      <c r="G1988" s="645">
        <v>418</v>
      </c>
      <c r="H1988" s="228"/>
      <c r="I1988" s="228"/>
      <c r="J1988" s="228"/>
      <c r="K1988" s="244"/>
      <c r="L1988" s="228"/>
      <c r="M1988" s="244"/>
      <c r="N1988" s="244"/>
      <c r="O1988" s="244"/>
      <c r="P1988" s="244"/>
      <c r="Q1988" s="244"/>
      <c r="R1988" s="244"/>
      <c r="S1988" s="244"/>
      <c r="T1988" s="300"/>
      <c r="U1988" s="244"/>
      <c r="V1988" s="244"/>
      <c r="W1988" s="244"/>
      <c r="X1988" s="244"/>
      <c r="Y1988" s="244"/>
      <c r="Z1988" s="244"/>
      <c r="AA1988" s="244"/>
      <c r="AB1988" s="244"/>
      <c r="AC1988" s="244"/>
      <c r="AD1988" s="244"/>
      <c r="AE1988" s="244"/>
      <c r="AF1988" s="244"/>
      <c r="AG1988" s="244"/>
      <c r="AH1988" s="244"/>
      <c r="AI1988" s="244"/>
      <c r="AJ1988" s="244"/>
      <c r="AK1988" s="244"/>
      <c r="AL1988" s="244"/>
      <c r="AM1988" s="244"/>
      <c r="AN1988" s="244"/>
      <c r="AO1988" s="244"/>
      <c r="AP1988" s="244"/>
      <c r="AQ1988" s="244"/>
      <c r="AR1988" s="244"/>
      <c r="AS1988" s="244"/>
      <c r="AT1988" s="125"/>
      <c r="AU1988" s="125"/>
      <c r="AV1988" s="125"/>
      <c r="AW1988" s="125"/>
      <c r="AX1988" s="125"/>
    </row>
    <row r="1989" spans="1:50" s="115" customFormat="1" ht="24" customHeight="1">
      <c r="A1989" s="125"/>
      <c r="B1989" s="1817"/>
      <c r="C1989" s="228" t="s">
        <v>13318</v>
      </c>
      <c r="D1989" s="323" t="s">
        <v>25749</v>
      </c>
      <c r="E1989" s="227" t="s">
        <v>15366</v>
      </c>
      <c r="F1989" s="228" t="s">
        <v>13318</v>
      </c>
      <c r="G1989" s="645">
        <v>490</v>
      </c>
      <c r="H1989" s="228"/>
      <c r="I1989" s="228"/>
      <c r="J1989" s="228"/>
      <c r="K1989" s="244"/>
      <c r="L1989" s="228"/>
      <c r="M1989" s="244"/>
      <c r="N1989" s="244"/>
      <c r="O1989" s="244"/>
      <c r="P1989" s="244"/>
      <c r="Q1989" s="244"/>
      <c r="R1989" s="244"/>
      <c r="S1989" s="244"/>
      <c r="T1989" s="300"/>
      <c r="U1989" s="244"/>
      <c r="V1989" s="244"/>
      <c r="W1989" s="244"/>
      <c r="X1989" s="244"/>
      <c r="Y1989" s="244"/>
      <c r="Z1989" s="244"/>
      <c r="AA1989" s="244"/>
      <c r="AB1989" s="244"/>
      <c r="AC1989" s="244"/>
      <c r="AD1989" s="244"/>
      <c r="AE1989" s="244"/>
      <c r="AF1989" s="244"/>
      <c r="AG1989" s="244"/>
      <c r="AH1989" s="244"/>
      <c r="AI1989" s="244"/>
      <c r="AJ1989" s="244"/>
      <c r="AK1989" s="244"/>
      <c r="AL1989" s="244"/>
      <c r="AM1989" s="244"/>
      <c r="AN1989" s="244"/>
      <c r="AO1989" s="244"/>
      <c r="AP1989" s="244"/>
      <c r="AQ1989" s="244"/>
      <c r="AR1989" s="244"/>
      <c r="AS1989" s="244"/>
      <c r="AT1989" s="125"/>
      <c r="AU1989" s="125"/>
      <c r="AV1989" s="125"/>
      <c r="AW1989" s="125"/>
      <c r="AX1989" s="125"/>
    </row>
    <row r="1990" spans="1:50" s="115" customFormat="1" ht="24" customHeight="1">
      <c r="A1990" s="125"/>
      <c r="B1990" s="1817"/>
      <c r="C1990" s="228" t="s">
        <v>13318</v>
      </c>
      <c r="D1990" s="323" t="s">
        <v>25751</v>
      </c>
      <c r="E1990" s="227" t="s">
        <v>15367</v>
      </c>
      <c r="F1990" s="228" t="s">
        <v>13318</v>
      </c>
      <c r="G1990" s="645">
        <v>748</v>
      </c>
      <c r="H1990" s="228"/>
      <c r="I1990" s="228"/>
      <c r="J1990" s="228"/>
      <c r="K1990" s="244"/>
      <c r="L1990" s="228"/>
      <c r="M1990" s="244"/>
      <c r="N1990" s="244"/>
      <c r="O1990" s="244"/>
      <c r="P1990" s="244"/>
      <c r="Q1990" s="244"/>
      <c r="R1990" s="244"/>
      <c r="S1990" s="244"/>
      <c r="T1990" s="300"/>
      <c r="U1990" s="244"/>
      <c r="V1990" s="244"/>
      <c r="W1990" s="244"/>
      <c r="X1990" s="244"/>
      <c r="Y1990" s="244"/>
      <c r="Z1990" s="244"/>
      <c r="AA1990" s="244"/>
      <c r="AB1990" s="244"/>
      <c r="AC1990" s="244"/>
      <c r="AD1990" s="244"/>
      <c r="AE1990" s="244"/>
      <c r="AF1990" s="244"/>
      <c r="AG1990" s="244"/>
      <c r="AH1990" s="244"/>
      <c r="AI1990" s="244"/>
      <c r="AJ1990" s="244"/>
      <c r="AK1990" s="244"/>
      <c r="AL1990" s="244"/>
      <c r="AM1990" s="244"/>
      <c r="AN1990" s="244"/>
      <c r="AO1990" s="244"/>
      <c r="AP1990" s="244"/>
      <c r="AQ1990" s="244"/>
      <c r="AR1990" s="244"/>
      <c r="AS1990" s="244"/>
      <c r="AT1990" s="125"/>
      <c r="AU1990" s="125"/>
      <c r="AV1990" s="125"/>
      <c r="AW1990" s="125"/>
      <c r="AX1990" s="125"/>
    </row>
    <row r="1991" spans="1:50" s="115" customFormat="1" ht="24" customHeight="1">
      <c r="A1991" s="125"/>
      <c r="B1991" s="1817"/>
      <c r="C1991" s="228" t="s">
        <v>13318</v>
      </c>
      <c r="D1991" s="323" t="s">
        <v>26284</v>
      </c>
      <c r="E1991" s="227" t="s">
        <v>15368</v>
      </c>
      <c r="F1991" s="228" t="s">
        <v>13318</v>
      </c>
      <c r="G1991" s="645">
        <v>748</v>
      </c>
      <c r="H1991" s="228"/>
      <c r="I1991" s="228"/>
      <c r="J1991" s="228"/>
      <c r="K1991" s="244"/>
      <c r="L1991" s="228"/>
      <c r="M1991" s="244"/>
      <c r="N1991" s="244"/>
      <c r="O1991" s="244"/>
      <c r="P1991" s="244"/>
      <c r="Q1991" s="244"/>
      <c r="R1991" s="244"/>
      <c r="S1991" s="244"/>
      <c r="T1991" s="300"/>
      <c r="U1991" s="244"/>
      <c r="V1991" s="244"/>
      <c r="W1991" s="244"/>
      <c r="X1991" s="244"/>
      <c r="Y1991" s="244"/>
      <c r="Z1991" s="244"/>
      <c r="AA1991" s="244"/>
      <c r="AB1991" s="244"/>
      <c r="AC1991" s="244"/>
      <c r="AD1991" s="244"/>
      <c r="AE1991" s="244"/>
      <c r="AF1991" s="244"/>
      <c r="AG1991" s="244"/>
      <c r="AH1991" s="244"/>
      <c r="AI1991" s="244"/>
      <c r="AJ1991" s="244"/>
      <c r="AK1991" s="244"/>
      <c r="AL1991" s="244"/>
      <c r="AM1991" s="244"/>
      <c r="AN1991" s="244"/>
      <c r="AO1991" s="244"/>
      <c r="AP1991" s="244"/>
      <c r="AQ1991" s="244"/>
      <c r="AR1991" s="244"/>
      <c r="AS1991" s="244"/>
      <c r="AT1991" s="125"/>
      <c r="AU1991" s="125"/>
      <c r="AV1991" s="125"/>
      <c r="AW1991" s="125"/>
      <c r="AX1991" s="125"/>
    </row>
    <row r="1992" spans="1:50" s="115" customFormat="1" ht="24" customHeight="1">
      <c r="A1992" s="125"/>
      <c r="B1992" s="1817"/>
      <c r="C1992" s="228" t="s">
        <v>13318</v>
      </c>
      <c r="D1992" s="323" t="s">
        <v>25760</v>
      </c>
      <c r="E1992" s="227" t="s">
        <v>15369</v>
      </c>
      <c r="F1992" s="228" t="s">
        <v>13318</v>
      </c>
      <c r="G1992" s="645">
        <v>750</v>
      </c>
      <c r="H1992" s="244"/>
      <c r="I1992" s="244"/>
      <c r="J1992" s="228"/>
      <c r="K1992" s="244"/>
      <c r="L1992" s="244"/>
      <c r="M1992" s="244"/>
      <c r="N1992" s="244"/>
      <c r="O1992" s="244"/>
      <c r="P1992" s="244"/>
      <c r="Q1992" s="244"/>
      <c r="R1992" s="244"/>
      <c r="S1992" s="244"/>
      <c r="T1992" s="300"/>
      <c r="U1992" s="244"/>
      <c r="V1992" s="244"/>
      <c r="W1992" s="244"/>
      <c r="X1992" s="244"/>
      <c r="Y1992" s="244"/>
      <c r="Z1992" s="244"/>
      <c r="AA1992" s="244"/>
      <c r="AB1992" s="244"/>
      <c r="AC1992" s="244"/>
      <c r="AD1992" s="244"/>
      <c r="AE1992" s="244"/>
      <c r="AF1992" s="244"/>
      <c r="AG1992" s="244"/>
      <c r="AH1992" s="244"/>
      <c r="AI1992" s="244"/>
      <c r="AJ1992" s="244"/>
      <c r="AK1992" s="244"/>
      <c r="AL1992" s="244"/>
      <c r="AM1992" s="244"/>
      <c r="AN1992" s="244"/>
      <c r="AO1992" s="244"/>
      <c r="AP1992" s="244"/>
      <c r="AQ1992" s="244"/>
      <c r="AR1992" s="244"/>
      <c r="AS1992" s="244"/>
      <c r="AT1992" s="125"/>
      <c r="AU1992" s="125"/>
      <c r="AV1992" s="125"/>
      <c r="AW1992" s="125"/>
      <c r="AX1992" s="125"/>
    </row>
    <row r="1993" spans="1:50" s="115" customFormat="1" ht="24" customHeight="1">
      <c r="A1993" s="125"/>
      <c r="B1993" s="1817"/>
      <c r="C1993" s="244" t="s">
        <v>6360</v>
      </c>
      <c r="D1993" s="244" t="s">
        <v>26285</v>
      </c>
      <c r="E1993" s="244" t="s">
        <v>7208</v>
      </c>
      <c r="F1993" s="244" t="s">
        <v>1681</v>
      </c>
      <c r="G1993" s="244">
        <v>1762</v>
      </c>
      <c r="H1993" s="244">
        <v>847</v>
      </c>
      <c r="I1993" s="244">
        <v>847</v>
      </c>
      <c r="J1993" s="244">
        <v>45</v>
      </c>
      <c r="K1993" s="244">
        <v>19.152000000000001</v>
      </c>
      <c r="L1993" s="244"/>
      <c r="M1993" s="244"/>
      <c r="N1993" s="244">
        <v>846</v>
      </c>
      <c r="O1993" s="244"/>
      <c r="P1993" s="244"/>
      <c r="Q1993" s="244"/>
      <c r="R1993" s="244"/>
      <c r="S1993" s="244"/>
      <c r="T1993" s="300">
        <v>2013</v>
      </c>
      <c r="U1993" s="244"/>
      <c r="V1993" s="244"/>
      <c r="W1993" s="244"/>
      <c r="X1993" s="244"/>
      <c r="Y1993" s="244"/>
      <c r="Z1993" s="244">
        <v>1100</v>
      </c>
      <c r="AA1993" s="244"/>
      <c r="AB1993" s="244"/>
      <c r="AC1993" s="244"/>
      <c r="AD1993" s="244"/>
      <c r="AE1993" s="244"/>
      <c r="AF1993" s="244"/>
      <c r="AG1993" s="244"/>
      <c r="AH1993" s="244"/>
      <c r="AI1993" s="244"/>
      <c r="AJ1993" s="244"/>
      <c r="AK1993" s="244"/>
      <c r="AL1993" s="244"/>
      <c r="AM1993" s="244"/>
      <c r="AN1993" s="244"/>
      <c r="AO1993" s="244"/>
      <c r="AP1993" s="244"/>
      <c r="AQ1993" s="244"/>
      <c r="AR1993" s="244"/>
      <c r="AS1993" s="244"/>
      <c r="AT1993" s="125"/>
      <c r="AU1993" s="125"/>
      <c r="AV1993" s="125"/>
      <c r="AW1993" s="125"/>
      <c r="AX1993" s="125"/>
    </row>
    <row r="1994" spans="1:50" s="115" customFormat="1" ht="24" customHeight="1">
      <c r="A1994" s="125"/>
      <c r="B1994" s="1817"/>
      <c r="C1994" s="244" t="s">
        <v>6360</v>
      </c>
      <c r="D1994" s="244" t="s">
        <v>25766</v>
      </c>
      <c r="E1994" s="244" t="s">
        <v>7209</v>
      </c>
      <c r="F1994" s="244" t="s">
        <v>9712</v>
      </c>
      <c r="G1994" s="244">
        <v>16800</v>
      </c>
      <c r="H1994" s="244">
        <v>343</v>
      </c>
      <c r="I1994" s="244">
        <v>343</v>
      </c>
      <c r="J1994" s="244">
        <v>14</v>
      </c>
      <c r="K1994" s="244">
        <v>24.5</v>
      </c>
      <c r="L1994" s="244"/>
      <c r="M1994" s="244"/>
      <c r="N1994" s="244">
        <v>342</v>
      </c>
      <c r="O1994" s="244"/>
      <c r="P1994" s="244"/>
      <c r="Q1994" s="244"/>
      <c r="R1994" s="244"/>
      <c r="S1994" s="244"/>
      <c r="T1994" s="300">
        <v>2016</v>
      </c>
      <c r="U1994" s="244"/>
      <c r="V1994" s="244"/>
      <c r="W1994" s="244"/>
      <c r="X1994" s="244"/>
      <c r="Y1994" s="244"/>
      <c r="Z1994" s="244">
        <v>447</v>
      </c>
      <c r="AA1994" s="244"/>
      <c r="AB1994" s="244"/>
      <c r="AC1994" s="244"/>
      <c r="AD1994" s="244"/>
      <c r="AE1994" s="244"/>
      <c r="AF1994" s="244"/>
      <c r="AG1994" s="244"/>
      <c r="AH1994" s="244"/>
      <c r="AI1994" s="244"/>
      <c r="AJ1994" s="244"/>
      <c r="AK1994" s="244"/>
      <c r="AL1994" s="244"/>
      <c r="AM1994" s="244"/>
      <c r="AN1994" s="244"/>
      <c r="AO1994" s="244"/>
      <c r="AP1994" s="244"/>
      <c r="AQ1994" s="244"/>
      <c r="AR1994" s="244"/>
      <c r="AS1994" s="244"/>
      <c r="AT1994" s="125"/>
      <c r="AU1994" s="125"/>
      <c r="AV1994" s="125"/>
      <c r="AW1994" s="125"/>
      <c r="AX1994" s="125"/>
    </row>
    <row r="1995" spans="1:50" s="115" customFormat="1" ht="24" customHeight="1">
      <c r="B1995" s="1817"/>
      <c r="C1995" s="244" t="s">
        <v>6366</v>
      </c>
      <c r="D1995" s="244" t="s">
        <v>26286</v>
      </c>
      <c r="E1995" s="244" t="s">
        <v>12311</v>
      </c>
      <c r="F1995" s="244" t="s">
        <v>2266</v>
      </c>
      <c r="G1995" s="244">
        <v>2944</v>
      </c>
      <c r="H1995" s="244"/>
      <c r="I1995" s="244">
        <v>2944</v>
      </c>
      <c r="J1995" s="244">
        <v>46</v>
      </c>
      <c r="K1995" s="244">
        <v>64</v>
      </c>
      <c r="L1995" s="244"/>
      <c r="M1995" s="244"/>
      <c r="N1995" s="244">
        <v>2944</v>
      </c>
      <c r="O1995" s="244"/>
      <c r="P1995" s="244">
        <v>500</v>
      </c>
      <c r="Q1995" s="244"/>
      <c r="R1995" s="244"/>
      <c r="S1995" s="244"/>
      <c r="T1995" s="300">
        <v>2020</v>
      </c>
      <c r="U1995" s="244"/>
      <c r="V1995" s="244"/>
      <c r="W1995" s="244"/>
      <c r="X1995" s="244"/>
      <c r="Y1995" s="244"/>
      <c r="Z1995" s="244">
        <v>800</v>
      </c>
      <c r="AA1995" s="244"/>
      <c r="AB1995" s="244"/>
      <c r="AC1995" s="244"/>
      <c r="AD1995" s="244"/>
      <c r="AE1995" s="244"/>
      <c r="AF1995" s="244"/>
      <c r="AG1995" s="244"/>
      <c r="AH1995" s="244"/>
      <c r="AI1995" s="244"/>
      <c r="AJ1995" s="244"/>
      <c r="AK1995" s="244"/>
      <c r="AL1995" s="244"/>
      <c r="AM1995" s="244"/>
      <c r="AN1995" s="244"/>
      <c r="AO1995" s="244"/>
      <c r="AP1995" s="244"/>
      <c r="AQ1995" s="244"/>
      <c r="AR1995" s="244"/>
      <c r="AS1995" s="244"/>
    </row>
    <row r="1996" spans="1:50" s="115" customFormat="1" ht="24" customHeight="1">
      <c r="B1996" s="1817"/>
      <c r="C1996" s="244" t="s">
        <v>6366</v>
      </c>
      <c r="D1996" s="244" t="s">
        <v>26287</v>
      </c>
      <c r="E1996" s="244" t="s">
        <v>12312</v>
      </c>
      <c r="F1996" s="244" t="s">
        <v>12313</v>
      </c>
      <c r="G1996" s="244">
        <v>3186</v>
      </c>
      <c r="H1996" s="244"/>
      <c r="I1996" s="244">
        <v>3186</v>
      </c>
      <c r="J1996" s="244">
        <v>48</v>
      </c>
      <c r="K1996" s="244">
        <v>66</v>
      </c>
      <c r="L1996" s="244"/>
      <c r="M1996" s="244"/>
      <c r="N1996" s="244">
        <v>3186</v>
      </c>
      <c r="O1996" s="244"/>
      <c r="P1996" s="244">
        <v>500</v>
      </c>
      <c r="Q1996" s="244"/>
      <c r="R1996" s="244"/>
      <c r="S1996" s="244"/>
      <c r="T1996" s="300">
        <v>2018</v>
      </c>
      <c r="U1996" s="244"/>
      <c r="V1996" s="244"/>
      <c r="W1996" s="244"/>
      <c r="X1996" s="244"/>
      <c r="Y1996" s="244"/>
      <c r="Z1996" s="244">
        <v>420</v>
      </c>
      <c r="AA1996" s="244"/>
      <c r="AB1996" s="244"/>
      <c r="AC1996" s="244"/>
      <c r="AD1996" s="244"/>
      <c r="AE1996" s="244"/>
      <c r="AF1996" s="244"/>
      <c r="AG1996" s="244"/>
      <c r="AH1996" s="244"/>
      <c r="AI1996" s="244"/>
      <c r="AJ1996" s="244"/>
      <c r="AK1996" s="244"/>
      <c r="AL1996" s="244"/>
      <c r="AM1996" s="244"/>
      <c r="AN1996" s="244"/>
      <c r="AO1996" s="244"/>
      <c r="AP1996" s="244"/>
      <c r="AQ1996" s="244"/>
      <c r="AR1996" s="244"/>
      <c r="AS1996" s="244"/>
    </row>
    <row r="1997" spans="1:50" s="115" customFormat="1" ht="24" customHeight="1">
      <c r="B1997" s="1817"/>
      <c r="C1997" s="244" t="s">
        <v>6377</v>
      </c>
      <c r="D1997" s="244" t="s">
        <v>25532</v>
      </c>
      <c r="E1997" s="244" t="s">
        <v>12314</v>
      </c>
      <c r="F1997" s="244" t="s">
        <v>14367</v>
      </c>
      <c r="G1997" s="244">
        <v>2332</v>
      </c>
      <c r="H1997" s="244">
        <v>2332</v>
      </c>
      <c r="I1997" s="244">
        <v>2332</v>
      </c>
      <c r="J1997" s="244">
        <v>42</v>
      </c>
      <c r="K1997" s="244">
        <v>54</v>
      </c>
      <c r="L1997" s="244"/>
      <c r="M1997" s="244"/>
      <c r="N1997" s="244">
        <v>2268</v>
      </c>
      <c r="O1997" s="244" t="s">
        <v>389</v>
      </c>
      <c r="P1997" s="244" t="s">
        <v>389</v>
      </c>
      <c r="Q1997" s="244" t="s">
        <v>389</v>
      </c>
      <c r="R1997" s="244"/>
      <c r="S1997" s="244">
        <v>2012</v>
      </c>
      <c r="T1997" s="300">
        <v>2012</v>
      </c>
      <c r="U1997" s="244"/>
      <c r="V1997" s="244"/>
      <c r="W1997" s="244"/>
      <c r="X1997" s="244"/>
      <c r="Y1997" s="244"/>
      <c r="Z1997" s="244"/>
      <c r="AA1997" s="244"/>
      <c r="AB1997" s="244"/>
      <c r="AC1997" s="244"/>
      <c r="AD1997" s="244"/>
      <c r="AE1997" s="244"/>
      <c r="AF1997" s="244"/>
      <c r="AG1997" s="244"/>
      <c r="AH1997" s="244"/>
      <c r="AI1997" s="244"/>
      <c r="AJ1997" s="244"/>
      <c r="AK1997" s="244"/>
      <c r="AL1997" s="244"/>
      <c r="AM1997" s="244"/>
      <c r="AN1997" s="244"/>
      <c r="AO1997" s="244"/>
      <c r="AP1997" s="244"/>
      <c r="AQ1997" s="244"/>
      <c r="AR1997" s="244"/>
      <c r="AS1997" s="244"/>
    </row>
    <row r="1998" spans="1:50" s="115" customFormat="1" ht="24" customHeight="1">
      <c r="B1998" s="1817"/>
      <c r="C1998" s="244" t="s">
        <v>6377</v>
      </c>
      <c r="D1998" s="244" t="s">
        <v>26288</v>
      </c>
      <c r="E1998" s="244" t="s">
        <v>15370</v>
      </c>
      <c r="F1998" s="244" t="s">
        <v>26134</v>
      </c>
      <c r="G1998" s="244">
        <v>3682</v>
      </c>
      <c r="H1998" s="244">
        <v>3682</v>
      </c>
      <c r="I1998" s="244">
        <v>3682</v>
      </c>
      <c r="J1998" s="244">
        <v>44</v>
      </c>
      <c r="K1998" s="244">
        <v>80</v>
      </c>
      <c r="L1998" s="244"/>
      <c r="M1998" s="244"/>
      <c r="N1998" s="244">
        <v>3520</v>
      </c>
      <c r="O1998" s="244" t="s">
        <v>389</v>
      </c>
      <c r="P1998" s="244" t="s">
        <v>389</v>
      </c>
      <c r="Q1998" s="244" t="s">
        <v>389</v>
      </c>
      <c r="R1998" s="244"/>
      <c r="S1998" s="244">
        <v>2010</v>
      </c>
      <c r="T1998" s="300">
        <v>2010</v>
      </c>
      <c r="U1998" s="244"/>
      <c r="V1998" s="244"/>
      <c r="W1998" s="244"/>
      <c r="X1998" s="244"/>
      <c r="Y1998" s="244"/>
      <c r="Z1998" s="244"/>
      <c r="AA1998" s="244"/>
      <c r="AB1998" s="244"/>
      <c r="AC1998" s="244"/>
      <c r="AD1998" s="244"/>
      <c r="AE1998" s="244"/>
      <c r="AF1998" s="244"/>
      <c r="AG1998" s="244"/>
      <c r="AH1998" s="244"/>
      <c r="AI1998" s="244"/>
      <c r="AJ1998" s="244"/>
      <c r="AK1998" s="244"/>
      <c r="AL1998" s="244"/>
      <c r="AM1998" s="244"/>
      <c r="AN1998" s="244"/>
      <c r="AO1998" s="244"/>
      <c r="AP1998" s="244"/>
      <c r="AQ1998" s="244"/>
      <c r="AR1998" s="244"/>
      <c r="AS1998" s="244"/>
    </row>
    <row r="1999" spans="1:50" s="115" customFormat="1" ht="24" customHeight="1">
      <c r="B1999" s="1817"/>
      <c r="C1999" s="244" t="s">
        <v>6377</v>
      </c>
      <c r="D1999" s="244" t="s">
        <v>26289</v>
      </c>
      <c r="E1999" s="244" t="s">
        <v>12315</v>
      </c>
      <c r="F1999" s="244" t="s">
        <v>14367</v>
      </c>
      <c r="G1999" s="244">
        <v>3220</v>
      </c>
      <c r="H1999" s="244">
        <v>3220</v>
      </c>
      <c r="I1999" s="244">
        <v>3220</v>
      </c>
      <c r="J1999" s="244">
        <v>45</v>
      </c>
      <c r="K1999" s="244">
        <v>70</v>
      </c>
      <c r="L1999" s="244"/>
      <c r="M1999" s="244"/>
      <c r="N1999" s="244">
        <v>3150</v>
      </c>
      <c r="O1999" s="244" t="s">
        <v>389</v>
      </c>
      <c r="P1999" s="244" t="s">
        <v>389</v>
      </c>
      <c r="Q1999" s="244" t="s">
        <v>389</v>
      </c>
      <c r="R1999" s="244"/>
      <c r="S1999" s="244">
        <v>2019</v>
      </c>
      <c r="T1999" s="300">
        <v>2019</v>
      </c>
      <c r="U1999" s="244"/>
      <c r="V1999" s="244"/>
      <c r="W1999" s="244"/>
      <c r="X1999" s="244"/>
      <c r="Y1999" s="244"/>
      <c r="Z1999" s="244"/>
      <c r="AA1999" s="244"/>
      <c r="AB1999" s="244"/>
      <c r="AC1999" s="244"/>
      <c r="AD1999" s="244"/>
      <c r="AE1999" s="244"/>
      <c r="AF1999" s="244"/>
      <c r="AG1999" s="244"/>
      <c r="AH1999" s="244"/>
      <c r="AI1999" s="244"/>
      <c r="AJ1999" s="244"/>
      <c r="AK1999" s="244"/>
      <c r="AL1999" s="244"/>
      <c r="AM1999" s="244"/>
      <c r="AN1999" s="244"/>
      <c r="AO1999" s="244"/>
      <c r="AP1999" s="244"/>
      <c r="AQ1999" s="244"/>
      <c r="AR1999" s="244"/>
      <c r="AS1999" s="244"/>
    </row>
    <row r="2000" spans="1:50" s="115" customFormat="1" ht="24" customHeight="1">
      <c r="B2000" s="1817"/>
      <c r="C2000" s="244" t="s">
        <v>6377</v>
      </c>
      <c r="D2000" s="244" t="s">
        <v>26290</v>
      </c>
      <c r="E2000" s="244" t="s">
        <v>12316</v>
      </c>
      <c r="F2000" s="244" t="s">
        <v>14367</v>
      </c>
      <c r="G2000" s="244">
        <v>2425</v>
      </c>
      <c r="H2000" s="244">
        <v>2425</v>
      </c>
      <c r="I2000" s="244">
        <v>2425</v>
      </c>
      <c r="J2000" s="244">
        <v>23</v>
      </c>
      <c r="K2000" s="244">
        <v>88</v>
      </c>
      <c r="L2000" s="244"/>
      <c r="M2000" s="244"/>
      <c r="N2000" s="244">
        <v>2024</v>
      </c>
      <c r="O2000" s="244" t="s">
        <v>389</v>
      </c>
      <c r="P2000" s="244" t="s">
        <v>389</v>
      </c>
      <c r="Q2000" s="244" t="s">
        <v>389</v>
      </c>
      <c r="R2000" s="244"/>
      <c r="S2000" s="244">
        <v>2019</v>
      </c>
      <c r="T2000" s="300">
        <v>2019</v>
      </c>
      <c r="U2000" s="244"/>
      <c r="V2000" s="244"/>
      <c r="W2000" s="244"/>
      <c r="X2000" s="244"/>
      <c r="Y2000" s="244"/>
      <c r="Z2000" s="244"/>
      <c r="AA2000" s="244"/>
      <c r="AB2000" s="244"/>
      <c r="AC2000" s="244"/>
      <c r="AD2000" s="244"/>
      <c r="AE2000" s="244"/>
      <c r="AF2000" s="244"/>
      <c r="AG2000" s="244"/>
      <c r="AH2000" s="244"/>
      <c r="AI2000" s="244"/>
      <c r="AJ2000" s="244"/>
      <c r="AK2000" s="244"/>
      <c r="AL2000" s="244"/>
      <c r="AM2000" s="244"/>
      <c r="AN2000" s="244"/>
      <c r="AO2000" s="244"/>
      <c r="AP2000" s="244"/>
      <c r="AQ2000" s="244"/>
      <c r="AR2000" s="244"/>
      <c r="AS2000" s="244"/>
    </row>
    <row r="2001" spans="1:50" s="115" customFormat="1" ht="24" customHeight="1">
      <c r="B2001" s="1817"/>
      <c r="C2001" s="244" t="s">
        <v>6377</v>
      </c>
      <c r="D2001" s="244" t="s">
        <v>26291</v>
      </c>
      <c r="E2001" s="244" t="s">
        <v>15371</v>
      </c>
      <c r="F2001" s="244" t="s">
        <v>14367</v>
      </c>
      <c r="G2001" s="244">
        <v>953</v>
      </c>
      <c r="H2001" s="244">
        <v>953</v>
      </c>
      <c r="I2001" s="244">
        <v>953</v>
      </c>
      <c r="J2001" s="244">
        <v>6.5</v>
      </c>
      <c r="K2001" s="244">
        <v>20</v>
      </c>
      <c r="L2001" s="244"/>
      <c r="M2001" s="244"/>
      <c r="N2001" s="244">
        <v>130</v>
      </c>
      <c r="O2001" s="244" t="s">
        <v>389</v>
      </c>
      <c r="P2001" s="244" t="s">
        <v>389</v>
      </c>
      <c r="Q2001" s="244" t="s">
        <v>389</v>
      </c>
      <c r="R2001" s="244"/>
      <c r="S2001" s="244">
        <v>2008</v>
      </c>
      <c r="T2001" s="300">
        <v>2008</v>
      </c>
      <c r="U2001" s="244"/>
      <c r="V2001" s="244"/>
      <c r="W2001" s="244"/>
      <c r="X2001" s="244"/>
      <c r="Y2001" s="244"/>
      <c r="Z2001" s="244"/>
      <c r="AA2001" s="244"/>
      <c r="AB2001" s="244"/>
      <c r="AC2001" s="244"/>
      <c r="AD2001" s="244"/>
      <c r="AE2001" s="244"/>
      <c r="AF2001" s="244"/>
      <c r="AG2001" s="244"/>
      <c r="AH2001" s="244"/>
      <c r="AI2001" s="244"/>
      <c r="AJ2001" s="244"/>
      <c r="AK2001" s="244"/>
      <c r="AL2001" s="244"/>
      <c r="AM2001" s="244"/>
      <c r="AN2001" s="244"/>
      <c r="AO2001" s="244"/>
      <c r="AP2001" s="244"/>
      <c r="AQ2001" s="244"/>
      <c r="AR2001" s="244"/>
      <c r="AS2001" s="244"/>
    </row>
    <row r="2002" spans="1:50" s="115" customFormat="1" ht="24" customHeight="1">
      <c r="B2002" s="1817"/>
      <c r="C2002" s="244" t="s">
        <v>6377</v>
      </c>
      <c r="D2002" s="244" t="s">
        <v>26292</v>
      </c>
      <c r="E2002" s="244" t="s">
        <v>15372</v>
      </c>
      <c r="F2002" s="244" t="s">
        <v>14367</v>
      </c>
      <c r="G2002" s="244">
        <v>577</v>
      </c>
      <c r="H2002" s="244">
        <v>577</v>
      </c>
      <c r="I2002" s="244">
        <v>577</v>
      </c>
      <c r="J2002" s="244">
        <v>6.5</v>
      </c>
      <c r="K2002" s="244">
        <v>20</v>
      </c>
      <c r="L2002" s="244"/>
      <c r="M2002" s="244"/>
      <c r="N2002" s="244">
        <v>130</v>
      </c>
      <c r="O2002" s="244" t="s">
        <v>389</v>
      </c>
      <c r="P2002" s="244" t="s">
        <v>389</v>
      </c>
      <c r="Q2002" s="244" t="s">
        <v>389</v>
      </c>
      <c r="R2002" s="244"/>
      <c r="S2002" s="244">
        <v>2012</v>
      </c>
      <c r="T2002" s="300">
        <v>2012</v>
      </c>
      <c r="U2002" s="244"/>
      <c r="V2002" s="244"/>
      <c r="W2002" s="244"/>
      <c r="X2002" s="244"/>
      <c r="Y2002" s="244"/>
      <c r="Z2002" s="244"/>
      <c r="AA2002" s="244"/>
      <c r="AB2002" s="244"/>
      <c r="AC2002" s="244"/>
      <c r="AD2002" s="244"/>
      <c r="AE2002" s="244"/>
      <c r="AF2002" s="244"/>
      <c r="AG2002" s="244"/>
      <c r="AH2002" s="244"/>
      <c r="AI2002" s="244"/>
      <c r="AJ2002" s="244"/>
      <c r="AK2002" s="244"/>
      <c r="AL2002" s="244"/>
      <c r="AM2002" s="244"/>
      <c r="AN2002" s="244"/>
      <c r="AO2002" s="244"/>
      <c r="AP2002" s="244"/>
      <c r="AQ2002" s="244"/>
      <c r="AR2002" s="244"/>
      <c r="AS2002" s="244"/>
    </row>
    <row r="2003" spans="1:50" s="115" customFormat="1" ht="24" customHeight="1">
      <c r="B2003" s="1817"/>
      <c r="C2003" s="244" t="s">
        <v>6377</v>
      </c>
      <c r="D2003" s="244" t="s">
        <v>26293</v>
      </c>
      <c r="E2003" s="244" t="s">
        <v>15373</v>
      </c>
      <c r="F2003" s="244" t="s">
        <v>12317</v>
      </c>
      <c r="G2003" s="244">
        <v>462</v>
      </c>
      <c r="H2003" s="244">
        <v>462</v>
      </c>
      <c r="I2003" s="244">
        <v>462</v>
      </c>
      <c r="J2003" s="244">
        <v>6.5</v>
      </c>
      <c r="K2003" s="244">
        <v>20</v>
      </c>
      <c r="L2003" s="244"/>
      <c r="M2003" s="244"/>
      <c r="N2003" s="244">
        <v>130</v>
      </c>
      <c r="O2003" s="244" t="s">
        <v>389</v>
      </c>
      <c r="P2003" s="244" t="s">
        <v>389</v>
      </c>
      <c r="Q2003" s="244" t="s">
        <v>389</v>
      </c>
      <c r="R2003" s="244"/>
      <c r="S2003" s="244">
        <v>2014</v>
      </c>
      <c r="T2003" s="300">
        <v>2014</v>
      </c>
      <c r="U2003" s="244"/>
      <c r="V2003" s="244"/>
      <c r="W2003" s="244"/>
      <c r="X2003" s="244"/>
      <c r="Y2003" s="244"/>
      <c r="Z2003" s="244"/>
      <c r="AA2003" s="244"/>
      <c r="AB2003" s="244"/>
      <c r="AC2003" s="244"/>
      <c r="AD2003" s="244"/>
      <c r="AE2003" s="244"/>
      <c r="AF2003" s="244"/>
      <c r="AG2003" s="244"/>
      <c r="AH2003" s="244"/>
      <c r="AI2003" s="244"/>
      <c r="AJ2003" s="244"/>
      <c r="AK2003" s="244"/>
      <c r="AL2003" s="244"/>
      <c r="AM2003" s="244"/>
      <c r="AN2003" s="244"/>
      <c r="AO2003" s="244"/>
      <c r="AP2003" s="244"/>
      <c r="AQ2003" s="244"/>
      <c r="AR2003" s="244"/>
      <c r="AS2003" s="244"/>
    </row>
    <row r="2004" spans="1:50" s="115" customFormat="1" ht="24" customHeight="1">
      <c r="A2004" s="125"/>
      <c r="B2004" s="1817"/>
      <c r="C2004" s="244" t="s">
        <v>6377</v>
      </c>
      <c r="D2004" s="244" t="s">
        <v>26294</v>
      </c>
      <c r="E2004" s="244" t="s">
        <v>12319</v>
      </c>
      <c r="F2004" s="244" t="s">
        <v>12320</v>
      </c>
      <c r="G2004" s="244">
        <v>819</v>
      </c>
      <c r="H2004" s="244">
        <v>819</v>
      </c>
      <c r="I2004" s="244">
        <v>819</v>
      </c>
      <c r="J2004" s="244">
        <v>21</v>
      </c>
      <c r="K2004" s="244">
        <v>39</v>
      </c>
      <c r="L2004" s="244"/>
      <c r="M2004" s="244"/>
      <c r="N2004" s="244">
        <v>819</v>
      </c>
      <c r="O2004" s="244" t="s">
        <v>389</v>
      </c>
      <c r="P2004" s="244" t="s">
        <v>389</v>
      </c>
      <c r="Q2004" s="244" t="s">
        <v>389</v>
      </c>
      <c r="R2004" s="244"/>
      <c r="S2004" s="244" t="s">
        <v>389</v>
      </c>
      <c r="T2004" s="300" t="s">
        <v>389</v>
      </c>
      <c r="U2004" s="244"/>
      <c r="V2004" s="244"/>
      <c r="W2004" s="244"/>
      <c r="X2004" s="244"/>
      <c r="Y2004" s="244"/>
      <c r="Z2004" s="244"/>
      <c r="AA2004" s="244"/>
      <c r="AB2004" s="244"/>
      <c r="AC2004" s="244"/>
      <c r="AD2004" s="244"/>
      <c r="AE2004" s="244"/>
      <c r="AF2004" s="244"/>
      <c r="AG2004" s="244"/>
      <c r="AH2004" s="244"/>
      <c r="AI2004" s="244"/>
      <c r="AJ2004" s="244"/>
      <c r="AK2004" s="244"/>
      <c r="AL2004" s="244"/>
      <c r="AM2004" s="244"/>
      <c r="AN2004" s="244"/>
      <c r="AO2004" s="244"/>
      <c r="AP2004" s="244"/>
      <c r="AQ2004" s="244"/>
      <c r="AR2004" s="244"/>
      <c r="AS2004" s="244"/>
      <c r="AT2004" s="125"/>
      <c r="AU2004" s="125"/>
      <c r="AV2004" s="125"/>
      <c r="AW2004" s="125"/>
      <c r="AX2004" s="125"/>
    </row>
    <row r="2005" spans="1:50" s="115" customFormat="1" ht="24" customHeight="1">
      <c r="A2005" s="125"/>
      <c r="B2005" s="1817"/>
      <c r="C2005" s="244" t="s">
        <v>6377</v>
      </c>
      <c r="D2005" s="244" t="s">
        <v>26295</v>
      </c>
      <c r="E2005" s="244" t="s">
        <v>12321</v>
      </c>
      <c r="F2005" s="244" t="s">
        <v>12322</v>
      </c>
      <c r="G2005" s="244">
        <v>481</v>
      </c>
      <c r="H2005" s="244">
        <v>481</v>
      </c>
      <c r="I2005" s="244">
        <v>481</v>
      </c>
      <c r="J2005" s="244">
        <v>6.5</v>
      </c>
      <c r="K2005" s="244">
        <v>20</v>
      </c>
      <c r="L2005" s="244"/>
      <c r="M2005" s="244"/>
      <c r="N2005" s="244">
        <v>130</v>
      </c>
      <c r="O2005" s="244" t="s">
        <v>389</v>
      </c>
      <c r="P2005" s="244" t="s">
        <v>389</v>
      </c>
      <c r="Q2005" s="244" t="s">
        <v>389</v>
      </c>
      <c r="R2005" s="244"/>
      <c r="S2005" s="244">
        <v>2014</v>
      </c>
      <c r="T2005" s="300">
        <v>2014</v>
      </c>
      <c r="U2005" s="244"/>
      <c r="V2005" s="244"/>
      <c r="W2005" s="244"/>
      <c r="X2005" s="244"/>
      <c r="Y2005" s="244"/>
      <c r="Z2005" s="244"/>
      <c r="AA2005" s="244"/>
      <c r="AB2005" s="244"/>
      <c r="AC2005" s="244"/>
      <c r="AD2005" s="244"/>
      <c r="AE2005" s="244"/>
      <c r="AF2005" s="244"/>
      <c r="AG2005" s="244"/>
      <c r="AH2005" s="244"/>
      <c r="AI2005" s="244"/>
      <c r="AJ2005" s="244"/>
      <c r="AK2005" s="244"/>
      <c r="AL2005" s="244"/>
      <c r="AM2005" s="244"/>
      <c r="AN2005" s="244"/>
      <c r="AO2005" s="244"/>
      <c r="AP2005" s="244"/>
      <c r="AQ2005" s="244"/>
      <c r="AR2005" s="244"/>
      <c r="AS2005" s="244"/>
      <c r="AT2005" s="125"/>
      <c r="AU2005" s="125"/>
      <c r="AV2005" s="125"/>
      <c r="AW2005" s="125"/>
      <c r="AX2005" s="125"/>
    </row>
    <row r="2006" spans="1:50" s="115" customFormat="1" ht="24" customHeight="1">
      <c r="A2006" s="125"/>
      <c r="B2006" s="1817"/>
      <c r="C2006" s="244" t="s">
        <v>6377</v>
      </c>
      <c r="D2006" s="244" t="s">
        <v>26296</v>
      </c>
      <c r="E2006" s="244" t="s">
        <v>11983</v>
      </c>
      <c r="F2006" s="244" t="s">
        <v>12318</v>
      </c>
      <c r="G2006" s="244">
        <v>444</v>
      </c>
      <c r="H2006" s="244">
        <v>444</v>
      </c>
      <c r="I2006" s="244">
        <v>444</v>
      </c>
      <c r="J2006" s="244"/>
      <c r="K2006" s="244"/>
      <c r="L2006" s="244"/>
      <c r="M2006" s="244"/>
      <c r="N2006" s="244"/>
      <c r="O2006" s="244"/>
      <c r="P2006" s="244"/>
      <c r="Q2006" s="244"/>
      <c r="R2006" s="244"/>
      <c r="S2006" s="244"/>
      <c r="T2006" s="241" t="s">
        <v>15377</v>
      </c>
      <c r="U2006" s="244"/>
      <c r="V2006" s="244"/>
      <c r="W2006" s="244"/>
      <c r="X2006" s="244"/>
      <c r="Y2006" s="244"/>
      <c r="Z2006" s="244"/>
      <c r="AA2006" s="244"/>
      <c r="AB2006" s="244"/>
      <c r="AC2006" s="244"/>
      <c r="AD2006" s="244"/>
      <c r="AE2006" s="244"/>
      <c r="AF2006" s="244"/>
      <c r="AG2006" s="244"/>
      <c r="AH2006" s="244"/>
      <c r="AI2006" s="244"/>
      <c r="AJ2006" s="244"/>
      <c r="AK2006" s="244"/>
      <c r="AL2006" s="244"/>
      <c r="AM2006" s="244"/>
      <c r="AN2006" s="244"/>
      <c r="AO2006" s="244"/>
      <c r="AP2006" s="244"/>
      <c r="AQ2006" s="244"/>
      <c r="AR2006" s="244"/>
      <c r="AS2006" s="244"/>
      <c r="AT2006" s="125"/>
      <c r="AU2006" s="125"/>
      <c r="AV2006" s="125"/>
      <c r="AW2006" s="125"/>
      <c r="AX2006" s="125"/>
    </row>
    <row r="2007" spans="1:50" s="115" customFormat="1" ht="24" customHeight="1">
      <c r="A2007" s="125"/>
      <c r="B2007" s="1817"/>
      <c r="C2007" s="228" t="s">
        <v>14321</v>
      </c>
      <c r="D2007" s="228" t="s">
        <v>25422</v>
      </c>
      <c r="E2007" s="260" t="s">
        <v>15384</v>
      </c>
      <c r="F2007" s="244" t="s">
        <v>17433</v>
      </c>
      <c r="G2007" s="228">
        <v>22816</v>
      </c>
      <c r="H2007" s="228">
        <v>0</v>
      </c>
      <c r="I2007" s="228">
        <v>0</v>
      </c>
      <c r="J2007" s="228"/>
      <c r="K2007" s="244"/>
      <c r="L2007" s="244"/>
      <c r="M2007" s="244"/>
      <c r="N2007" s="244"/>
      <c r="O2007" s="244"/>
      <c r="P2007" s="244"/>
      <c r="Q2007" s="244"/>
      <c r="R2007" s="244"/>
      <c r="S2007" s="244"/>
      <c r="T2007" s="227">
        <v>2015</v>
      </c>
      <c r="U2007" s="244"/>
      <c r="V2007" s="244"/>
      <c r="W2007" s="244"/>
      <c r="X2007" s="244"/>
      <c r="Y2007" s="244"/>
      <c r="Z2007" s="244"/>
      <c r="AA2007" s="244"/>
      <c r="AB2007" s="244"/>
      <c r="AC2007" s="244"/>
      <c r="AD2007" s="244"/>
      <c r="AE2007" s="244"/>
      <c r="AF2007" s="244"/>
      <c r="AG2007" s="244"/>
      <c r="AH2007" s="244"/>
      <c r="AI2007" s="244"/>
      <c r="AJ2007" s="244"/>
      <c r="AK2007" s="244"/>
      <c r="AL2007" s="244"/>
      <c r="AM2007" s="244"/>
      <c r="AN2007" s="244"/>
      <c r="AO2007" s="244"/>
      <c r="AP2007" s="244"/>
      <c r="AQ2007" s="244"/>
      <c r="AR2007" s="244"/>
      <c r="AS2007" s="228"/>
      <c r="AT2007" s="125"/>
      <c r="AU2007" s="125"/>
      <c r="AV2007" s="125"/>
      <c r="AW2007" s="125"/>
      <c r="AX2007" s="125"/>
    </row>
    <row r="2008" spans="1:50" s="115" customFormat="1" ht="24" customHeight="1">
      <c r="A2008" s="125"/>
      <c r="B2008" s="1817"/>
      <c r="C2008" s="244" t="s">
        <v>14321</v>
      </c>
      <c r="D2008" s="244" t="s">
        <v>25425</v>
      </c>
      <c r="E2008" s="244" t="s">
        <v>14322</v>
      </c>
      <c r="F2008" s="244" t="s">
        <v>17433</v>
      </c>
      <c r="G2008" s="244">
        <v>41412</v>
      </c>
      <c r="H2008" s="244">
        <v>0</v>
      </c>
      <c r="I2008" s="244">
        <v>0</v>
      </c>
      <c r="J2008" s="228"/>
      <c r="K2008" s="244"/>
      <c r="L2008" s="244"/>
      <c r="M2008" s="244"/>
      <c r="N2008" s="244"/>
      <c r="O2008" s="244"/>
      <c r="P2008" s="244"/>
      <c r="Q2008" s="244"/>
      <c r="R2008" s="244"/>
      <c r="S2008" s="244"/>
      <c r="T2008" s="241">
        <v>2019</v>
      </c>
      <c r="U2008" s="244"/>
      <c r="V2008" s="244"/>
      <c r="W2008" s="244"/>
      <c r="X2008" s="244"/>
      <c r="Y2008" s="244"/>
      <c r="Z2008" s="244"/>
      <c r="AA2008" s="244"/>
      <c r="AB2008" s="244"/>
      <c r="AC2008" s="244"/>
      <c r="AD2008" s="244"/>
      <c r="AE2008" s="244"/>
      <c r="AF2008" s="244"/>
      <c r="AG2008" s="244"/>
      <c r="AH2008" s="244"/>
      <c r="AI2008" s="244"/>
      <c r="AJ2008" s="244"/>
      <c r="AK2008" s="244"/>
      <c r="AL2008" s="244"/>
      <c r="AM2008" s="244"/>
      <c r="AN2008" s="244"/>
      <c r="AO2008" s="244"/>
      <c r="AP2008" s="244"/>
      <c r="AQ2008" s="244"/>
      <c r="AR2008" s="244"/>
      <c r="AS2008" s="244"/>
      <c r="AT2008" s="125"/>
      <c r="AU2008" s="125"/>
      <c r="AV2008" s="125"/>
      <c r="AW2008" s="125"/>
      <c r="AX2008" s="125"/>
    </row>
    <row r="2009" spans="1:50" s="115" customFormat="1" ht="24" customHeight="1">
      <c r="A2009" s="125"/>
      <c r="B2009" s="1817"/>
      <c r="C2009" s="244" t="s">
        <v>14321</v>
      </c>
      <c r="D2009" s="244" t="s">
        <v>25420</v>
      </c>
      <c r="E2009" s="244" t="s">
        <v>15385</v>
      </c>
      <c r="F2009" s="244" t="s">
        <v>17433</v>
      </c>
      <c r="G2009" s="244">
        <v>29568</v>
      </c>
      <c r="H2009" s="244">
        <v>0</v>
      </c>
      <c r="I2009" s="244">
        <v>0</v>
      </c>
      <c r="J2009" s="228"/>
      <c r="K2009" s="244"/>
      <c r="L2009" s="244"/>
      <c r="M2009" s="244"/>
      <c r="N2009" s="244"/>
      <c r="O2009" s="244"/>
      <c r="P2009" s="244"/>
      <c r="Q2009" s="244"/>
      <c r="R2009" s="244"/>
      <c r="S2009" s="244"/>
      <c r="T2009" s="227">
        <v>2011</v>
      </c>
      <c r="U2009" s="244"/>
      <c r="V2009" s="244"/>
      <c r="W2009" s="244"/>
      <c r="X2009" s="244"/>
      <c r="Y2009" s="244"/>
      <c r="Z2009" s="244"/>
      <c r="AA2009" s="244"/>
      <c r="AB2009" s="244"/>
      <c r="AC2009" s="244"/>
      <c r="AD2009" s="244"/>
      <c r="AE2009" s="244"/>
      <c r="AF2009" s="244"/>
      <c r="AG2009" s="244"/>
      <c r="AH2009" s="244"/>
      <c r="AI2009" s="244"/>
      <c r="AJ2009" s="244"/>
      <c r="AK2009" s="244"/>
      <c r="AL2009" s="244"/>
      <c r="AM2009" s="244"/>
      <c r="AN2009" s="244"/>
      <c r="AO2009" s="244"/>
      <c r="AP2009" s="244"/>
      <c r="AQ2009" s="244"/>
      <c r="AR2009" s="244"/>
      <c r="AS2009" s="244"/>
      <c r="AT2009" s="125"/>
      <c r="AU2009" s="125"/>
      <c r="AV2009" s="125"/>
      <c r="AW2009" s="125"/>
      <c r="AX2009" s="125"/>
    </row>
    <row r="2010" spans="1:50" s="115" customFormat="1" ht="24" customHeight="1">
      <c r="A2010" s="125"/>
      <c r="B2010" s="1817"/>
      <c r="C2010" s="244" t="s">
        <v>14321</v>
      </c>
      <c r="D2010" s="244" t="s">
        <v>26297</v>
      </c>
      <c r="E2010" s="244" t="s">
        <v>15386</v>
      </c>
      <c r="F2010" s="244" t="s">
        <v>17433</v>
      </c>
      <c r="G2010" s="244">
        <v>11531</v>
      </c>
      <c r="H2010" s="244">
        <v>0</v>
      </c>
      <c r="I2010" s="244">
        <v>0</v>
      </c>
      <c r="J2010" s="228"/>
      <c r="K2010" s="244"/>
      <c r="L2010" s="244"/>
      <c r="M2010" s="244"/>
      <c r="N2010" s="244"/>
      <c r="O2010" s="244"/>
      <c r="P2010" s="244"/>
      <c r="Q2010" s="244"/>
      <c r="R2010" s="244"/>
      <c r="S2010" s="244"/>
      <c r="T2010" s="227"/>
      <c r="U2010" s="244"/>
      <c r="V2010" s="244"/>
      <c r="W2010" s="244"/>
      <c r="X2010" s="244"/>
      <c r="Y2010" s="244"/>
      <c r="Z2010" s="244"/>
      <c r="AA2010" s="244"/>
      <c r="AB2010" s="244"/>
      <c r="AC2010" s="244"/>
      <c r="AD2010" s="244"/>
      <c r="AE2010" s="244"/>
      <c r="AF2010" s="244"/>
      <c r="AG2010" s="244"/>
      <c r="AH2010" s="244"/>
      <c r="AI2010" s="244"/>
      <c r="AJ2010" s="244"/>
      <c r="AK2010" s="244"/>
      <c r="AL2010" s="244"/>
      <c r="AM2010" s="244"/>
      <c r="AN2010" s="244"/>
      <c r="AO2010" s="244"/>
      <c r="AP2010" s="244"/>
      <c r="AQ2010" s="244"/>
      <c r="AR2010" s="244"/>
      <c r="AS2010" s="244"/>
      <c r="AT2010" s="125"/>
      <c r="AU2010" s="125"/>
      <c r="AV2010" s="125"/>
      <c r="AW2010" s="125"/>
      <c r="AX2010" s="125"/>
    </row>
    <row r="2011" spans="1:50" s="115" customFormat="1" ht="24" customHeight="1">
      <c r="B2011" s="1817"/>
      <c r="C2011" s="244" t="s">
        <v>6384</v>
      </c>
      <c r="D2011" s="244" t="s">
        <v>26298</v>
      </c>
      <c r="E2011" s="244" t="s">
        <v>15387</v>
      </c>
      <c r="F2011" s="244" t="s">
        <v>6384</v>
      </c>
      <c r="G2011" s="244">
        <v>37539</v>
      </c>
      <c r="H2011" s="244"/>
      <c r="I2011" s="244"/>
      <c r="J2011" s="244">
        <v>30</v>
      </c>
      <c r="K2011" s="244">
        <v>44</v>
      </c>
      <c r="L2011" s="244"/>
      <c r="M2011" s="244"/>
      <c r="N2011" s="244">
        <v>1320</v>
      </c>
      <c r="O2011" s="244"/>
      <c r="P2011" s="244"/>
      <c r="Q2011" s="244"/>
      <c r="R2011" s="244"/>
      <c r="S2011" s="244"/>
      <c r="T2011" s="241">
        <v>2013</v>
      </c>
      <c r="U2011" s="244"/>
      <c r="V2011" s="244"/>
      <c r="W2011" s="244"/>
      <c r="X2011" s="244"/>
      <c r="Y2011" s="244"/>
      <c r="Z2011" s="244">
        <v>400</v>
      </c>
      <c r="AA2011" s="244"/>
      <c r="AB2011" s="244"/>
      <c r="AC2011" s="244"/>
      <c r="AD2011" s="244"/>
      <c r="AE2011" s="244"/>
      <c r="AF2011" s="244"/>
      <c r="AG2011" s="244"/>
      <c r="AH2011" s="244"/>
      <c r="AI2011" s="244"/>
      <c r="AJ2011" s="244"/>
      <c r="AK2011" s="244"/>
      <c r="AL2011" s="244"/>
      <c r="AM2011" s="244"/>
      <c r="AN2011" s="244"/>
      <c r="AO2011" s="244"/>
      <c r="AP2011" s="244"/>
      <c r="AQ2011" s="244"/>
      <c r="AR2011" s="244"/>
      <c r="AS2011" s="244"/>
    </row>
    <row r="2012" spans="1:50" s="115" customFormat="1" ht="24" customHeight="1">
      <c r="A2012" s="125"/>
      <c r="B2012" s="1817"/>
      <c r="C2012" s="244" t="s">
        <v>6384</v>
      </c>
      <c r="D2012" s="244" t="s">
        <v>25541</v>
      </c>
      <c r="E2012" s="244" t="s">
        <v>15389</v>
      </c>
      <c r="F2012" s="244" t="s">
        <v>6384</v>
      </c>
      <c r="G2012" s="244">
        <v>23857</v>
      </c>
      <c r="H2012" s="244"/>
      <c r="I2012" s="244"/>
      <c r="J2012" s="244">
        <v>23</v>
      </c>
      <c r="K2012" s="244">
        <v>31</v>
      </c>
      <c r="L2012" s="244"/>
      <c r="M2012" s="244"/>
      <c r="N2012" s="244">
        <v>713</v>
      </c>
      <c r="O2012" s="244"/>
      <c r="P2012" s="244"/>
      <c r="Q2012" s="244"/>
      <c r="R2012" s="244"/>
      <c r="S2012" s="244"/>
      <c r="T2012" s="241">
        <v>2018</v>
      </c>
      <c r="U2012" s="244"/>
      <c r="V2012" s="244"/>
      <c r="W2012" s="244"/>
      <c r="X2012" s="244"/>
      <c r="Y2012" s="244"/>
      <c r="Z2012" s="244">
        <v>300</v>
      </c>
      <c r="AA2012" s="244"/>
      <c r="AB2012" s="244"/>
      <c r="AC2012" s="244"/>
      <c r="AD2012" s="244"/>
      <c r="AE2012" s="244"/>
      <c r="AF2012" s="244"/>
      <c r="AG2012" s="244"/>
      <c r="AH2012" s="244"/>
      <c r="AI2012" s="244"/>
      <c r="AJ2012" s="244"/>
      <c r="AK2012" s="244"/>
      <c r="AL2012" s="244"/>
      <c r="AM2012" s="244"/>
      <c r="AN2012" s="244"/>
      <c r="AO2012" s="244"/>
      <c r="AP2012" s="244"/>
      <c r="AQ2012" s="244"/>
      <c r="AR2012" s="244"/>
      <c r="AS2012" s="244"/>
      <c r="AT2012" s="125"/>
      <c r="AU2012" s="125"/>
      <c r="AV2012" s="125"/>
      <c r="AW2012" s="125"/>
      <c r="AX2012" s="125"/>
    </row>
    <row r="2013" spans="1:50" s="115" customFormat="1" ht="24" customHeight="1">
      <c r="A2013" s="125"/>
      <c r="B2013" s="1817"/>
      <c r="C2013" s="244" t="s">
        <v>6384</v>
      </c>
      <c r="D2013" s="244" t="s">
        <v>26299</v>
      </c>
      <c r="E2013" s="244" t="s">
        <v>15391</v>
      </c>
      <c r="F2013" s="244" t="s">
        <v>6384</v>
      </c>
      <c r="G2013" s="244">
        <v>2586</v>
      </c>
      <c r="H2013" s="244"/>
      <c r="I2013" s="244"/>
      <c r="J2013" s="244">
        <v>25</v>
      </c>
      <c r="K2013" s="244">
        <v>31</v>
      </c>
      <c r="L2013" s="244"/>
      <c r="M2013" s="244"/>
      <c r="N2013" s="244">
        <v>775</v>
      </c>
      <c r="O2013" s="244"/>
      <c r="P2013" s="244"/>
      <c r="Q2013" s="244"/>
      <c r="R2013" s="244"/>
      <c r="S2013" s="244"/>
      <c r="T2013" s="241">
        <v>2018</v>
      </c>
      <c r="U2013" s="244"/>
      <c r="V2013" s="244"/>
      <c r="W2013" s="244"/>
      <c r="X2013" s="244"/>
      <c r="Y2013" s="244"/>
      <c r="Z2013" s="244">
        <v>250</v>
      </c>
      <c r="AA2013" s="244"/>
      <c r="AB2013" s="244"/>
      <c r="AC2013" s="244"/>
      <c r="AD2013" s="244"/>
      <c r="AE2013" s="244"/>
      <c r="AF2013" s="244"/>
      <c r="AG2013" s="244"/>
      <c r="AH2013" s="244"/>
      <c r="AI2013" s="244"/>
      <c r="AJ2013" s="244"/>
      <c r="AK2013" s="244"/>
      <c r="AL2013" s="244"/>
      <c r="AM2013" s="244"/>
      <c r="AN2013" s="244"/>
      <c r="AO2013" s="244"/>
      <c r="AP2013" s="244"/>
      <c r="AQ2013" s="244"/>
      <c r="AR2013" s="244"/>
      <c r="AS2013" s="244"/>
      <c r="AT2013" s="125"/>
      <c r="AU2013" s="125"/>
      <c r="AV2013" s="125"/>
      <c r="AW2013" s="125"/>
      <c r="AX2013" s="125"/>
    </row>
    <row r="2014" spans="1:50" s="115" customFormat="1" ht="24" customHeight="1">
      <c r="B2014" s="1817"/>
      <c r="C2014" s="244" t="s">
        <v>6384</v>
      </c>
      <c r="D2014" s="244" t="s">
        <v>26300</v>
      </c>
      <c r="E2014" s="244" t="s">
        <v>15392</v>
      </c>
      <c r="F2014" s="244" t="s">
        <v>6384</v>
      </c>
      <c r="G2014" s="244">
        <v>1419</v>
      </c>
      <c r="H2014" s="244">
        <v>121</v>
      </c>
      <c r="I2014" s="244">
        <v>111</v>
      </c>
      <c r="J2014" s="244">
        <v>35</v>
      </c>
      <c r="K2014" s="244">
        <v>60</v>
      </c>
      <c r="L2014" s="244"/>
      <c r="M2014" s="244"/>
      <c r="N2014" s="244">
        <v>2100</v>
      </c>
      <c r="O2014" s="244"/>
      <c r="P2014" s="244"/>
      <c r="Q2014" s="244"/>
      <c r="R2014" s="244"/>
      <c r="S2014" s="244"/>
      <c r="T2014" s="241">
        <v>2017</v>
      </c>
      <c r="U2014" s="244"/>
      <c r="V2014" s="244"/>
      <c r="W2014" s="244"/>
      <c r="X2014" s="244"/>
      <c r="Y2014" s="244"/>
      <c r="Z2014" s="244">
        <v>200</v>
      </c>
      <c r="AA2014" s="244"/>
      <c r="AB2014" s="244"/>
      <c r="AC2014" s="244"/>
      <c r="AD2014" s="244"/>
      <c r="AE2014" s="244"/>
      <c r="AF2014" s="244"/>
      <c r="AG2014" s="244"/>
      <c r="AH2014" s="244"/>
      <c r="AI2014" s="244"/>
      <c r="AJ2014" s="244"/>
      <c r="AK2014" s="244"/>
      <c r="AL2014" s="244"/>
      <c r="AM2014" s="244"/>
      <c r="AN2014" s="244"/>
      <c r="AO2014" s="244"/>
      <c r="AP2014" s="244"/>
      <c r="AQ2014" s="244"/>
      <c r="AR2014" s="244"/>
      <c r="AS2014" s="244"/>
    </row>
    <row r="2015" spans="1:50" s="115" customFormat="1" ht="24" customHeight="1">
      <c r="B2015" s="1817"/>
      <c r="C2015" s="244" t="s">
        <v>6384</v>
      </c>
      <c r="D2015" s="244" t="s">
        <v>26301</v>
      </c>
      <c r="E2015" s="244" t="s">
        <v>15395</v>
      </c>
      <c r="F2015" s="244" t="s">
        <v>6384</v>
      </c>
      <c r="G2015" s="244">
        <v>10713</v>
      </c>
      <c r="H2015" s="244"/>
      <c r="I2015" s="244"/>
      <c r="J2015" s="244">
        <v>40</v>
      </c>
      <c r="K2015" s="244">
        <v>58</v>
      </c>
      <c r="L2015" s="244"/>
      <c r="M2015" s="244"/>
      <c r="N2015" s="244">
        <v>2320</v>
      </c>
      <c r="O2015" s="244"/>
      <c r="P2015" s="244"/>
      <c r="Q2015" s="244"/>
      <c r="R2015" s="244"/>
      <c r="S2015" s="244"/>
      <c r="T2015" s="241">
        <v>2020</v>
      </c>
      <c r="U2015" s="244"/>
      <c r="V2015" s="244"/>
      <c r="W2015" s="244"/>
      <c r="X2015" s="244"/>
      <c r="Y2015" s="244"/>
      <c r="Z2015" s="244">
        <v>64</v>
      </c>
      <c r="AA2015" s="244"/>
      <c r="AB2015" s="244"/>
      <c r="AC2015" s="244"/>
      <c r="AD2015" s="244"/>
      <c r="AE2015" s="244"/>
      <c r="AF2015" s="244"/>
      <c r="AG2015" s="244"/>
      <c r="AH2015" s="244"/>
      <c r="AI2015" s="244"/>
      <c r="AJ2015" s="244"/>
      <c r="AK2015" s="244"/>
      <c r="AL2015" s="244"/>
      <c r="AM2015" s="244"/>
      <c r="AN2015" s="244"/>
      <c r="AO2015" s="244"/>
      <c r="AP2015" s="244"/>
      <c r="AQ2015" s="244"/>
      <c r="AR2015" s="244"/>
      <c r="AS2015" s="244"/>
    </row>
    <row r="2016" spans="1:50" s="115" customFormat="1" ht="24" customHeight="1">
      <c r="B2016" s="1817"/>
      <c r="C2016" s="244" t="s">
        <v>6384</v>
      </c>
      <c r="D2016" s="244" t="s">
        <v>26302</v>
      </c>
      <c r="E2016" s="244" t="s">
        <v>13334</v>
      </c>
      <c r="F2016" s="244" t="s">
        <v>6384</v>
      </c>
      <c r="G2016" s="244">
        <v>7650</v>
      </c>
      <c r="H2016" s="244"/>
      <c r="I2016" s="244"/>
      <c r="J2016" s="244"/>
      <c r="K2016" s="244"/>
      <c r="L2016" s="244"/>
      <c r="M2016" s="244"/>
      <c r="N2016" s="244">
        <v>389</v>
      </c>
      <c r="O2016" s="244"/>
      <c r="P2016" s="244"/>
      <c r="Q2016" s="244"/>
      <c r="R2016" s="244"/>
      <c r="S2016" s="244"/>
      <c r="T2016" s="241">
        <v>2020</v>
      </c>
      <c r="U2016" s="244"/>
      <c r="V2016" s="244"/>
      <c r="W2016" s="244"/>
      <c r="X2016" s="244"/>
      <c r="Y2016" s="244"/>
      <c r="Z2016" s="244"/>
      <c r="AA2016" s="244"/>
      <c r="AB2016" s="244"/>
      <c r="AC2016" s="244"/>
      <c r="AD2016" s="244"/>
      <c r="AE2016" s="244"/>
      <c r="AF2016" s="244"/>
      <c r="AG2016" s="244"/>
      <c r="AH2016" s="244"/>
      <c r="AI2016" s="244"/>
      <c r="AJ2016" s="244"/>
      <c r="AK2016" s="244"/>
      <c r="AL2016" s="244"/>
      <c r="AM2016" s="244"/>
      <c r="AN2016" s="244"/>
      <c r="AO2016" s="244"/>
      <c r="AP2016" s="244"/>
      <c r="AQ2016" s="244"/>
      <c r="AR2016" s="244"/>
      <c r="AS2016" s="244"/>
    </row>
    <row r="2017" spans="1:50" s="115" customFormat="1" ht="24" customHeight="1">
      <c r="A2017" s="125"/>
      <c r="B2017" s="1817"/>
      <c r="C2017" s="244" t="s">
        <v>17558</v>
      </c>
      <c r="D2017" s="244" t="s">
        <v>25540</v>
      </c>
      <c r="E2017" s="244" t="s">
        <v>17559</v>
      </c>
      <c r="F2017" s="244" t="s">
        <v>17558</v>
      </c>
      <c r="G2017" s="244">
        <v>33024</v>
      </c>
      <c r="H2017" s="244"/>
      <c r="I2017" s="244"/>
      <c r="J2017" s="244"/>
      <c r="K2017" s="244"/>
      <c r="L2017" s="244"/>
      <c r="M2017" s="244"/>
      <c r="N2017" s="244">
        <v>908</v>
      </c>
      <c r="O2017" s="244"/>
      <c r="P2017" s="244"/>
      <c r="Q2017" s="244"/>
      <c r="R2017" s="244"/>
      <c r="S2017" s="244"/>
      <c r="T2017" s="241"/>
      <c r="U2017" s="244"/>
      <c r="V2017" s="244"/>
      <c r="W2017" s="244"/>
      <c r="X2017" s="244"/>
      <c r="Y2017" s="244"/>
      <c r="Z2017" s="244"/>
      <c r="AA2017" s="244"/>
      <c r="AB2017" s="244"/>
      <c r="AC2017" s="244"/>
      <c r="AD2017" s="244"/>
      <c r="AE2017" s="244"/>
      <c r="AF2017" s="244"/>
      <c r="AG2017" s="244"/>
      <c r="AH2017" s="244"/>
      <c r="AI2017" s="244"/>
      <c r="AJ2017" s="244"/>
      <c r="AK2017" s="244"/>
      <c r="AL2017" s="244"/>
      <c r="AM2017" s="244"/>
      <c r="AN2017" s="244"/>
      <c r="AO2017" s="244"/>
      <c r="AP2017" s="244"/>
      <c r="AQ2017" s="244"/>
      <c r="AR2017" s="244"/>
      <c r="AS2017" s="244"/>
      <c r="AT2017" s="125"/>
      <c r="AU2017" s="125"/>
      <c r="AV2017" s="125"/>
      <c r="AW2017" s="125"/>
      <c r="AX2017" s="125"/>
    </row>
    <row r="2018" spans="1:50" s="115" customFormat="1" ht="24" customHeight="1">
      <c r="A2018" s="125"/>
      <c r="B2018" s="1817"/>
      <c r="C2018" s="244" t="s">
        <v>17558</v>
      </c>
      <c r="D2018" s="244" t="s">
        <v>25591</v>
      </c>
      <c r="E2018" s="244" t="s">
        <v>17560</v>
      </c>
      <c r="F2018" s="244" t="s">
        <v>17558</v>
      </c>
      <c r="G2018" s="244">
        <v>3042</v>
      </c>
      <c r="H2018" s="244"/>
      <c r="I2018" s="244"/>
      <c r="J2018" s="244"/>
      <c r="K2018" s="244"/>
      <c r="L2018" s="244"/>
      <c r="M2018" s="244"/>
      <c r="N2018" s="244">
        <v>604</v>
      </c>
      <c r="O2018" s="244"/>
      <c r="P2018" s="244"/>
      <c r="Q2018" s="244"/>
      <c r="R2018" s="244"/>
      <c r="S2018" s="244"/>
      <c r="T2018" s="241"/>
      <c r="U2018" s="244"/>
      <c r="V2018" s="244"/>
      <c r="W2018" s="244"/>
      <c r="X2018" s="244"/>
      <c r="Y2018" s="244"/>
      <c r="Z2018" s="244"/>
      <c r="AA2018" s="244"/>
      <c r="AB2018" s="244"/>
      <c r="AC2018" s="244"/>
      <c r="AD2018" s="244"/>
      <c r="AE2018" s="244"/>
      <c r="AF2018" s="244"/>
      <c r="AG2018" s="244"/>
      <c r="AH2018" s="244"/>
      <c r="AI2018" s="244"/>
      <c r="AJ2018" s="244"/>
      <c r="AK2018" s="244"/>
      <c r="AL2018" s="244"/>
      <c r="AM2018" s="244"/>
      <c r="AN2018" s="244"/>
      <c r="AO2018" s="244"/>
      <c r="AP2018" s="244"/>
      <c r="AQ2018" s="244"/>
      <c r="AR2018" s="244"/>
      <c r="AS2018" s="244"/>
      <c r="AT2018" s="125"/>
      <c r="AU2018" s="125"/>
      <c r="AV2018" s="125"/>
      <c r="AW2018" s="125"/>
      <c r="AX2018" s="125"/>
    </row>
    <row r="2019" spans="1:50" s="115" customFormat="1" ht="24" customHeight="1">
      <c r="A2019" s="125"/>
      <c r="B2019" s="1817"/>
      <c r="C2019" s="244" t="s">
        <v>17558</v>
      </c>
      <c r="D2019" s="244" t="s">
        <v>26303</v>
      </c>
      <c r="E2019" s="244" t="s">
        <v>17563</v>
      </c>
      <c r="F2019" s="244" t="s">
        <v>6384</v>
      </c>
      <c r="G2019" s="244">
        <v>3822</v>
      </c>
      <c r="H2019" s="244"/>
      <c r="I2019" s="244"/>
      <c r="J2019" s="244"/>
      <c r="K2019" s="244"/>
      <c r="L2019" s="244"/>
      <c r="M2019" s="244"/>
      <c r="N2019" s="244">
        <v>3822</v>
      </c>
      <c r="O2019" s="244"/>
      <c r="P2019" s="244"/>
      <c r="Q2019" s="244"/>
      <c r="R2019" s="244"/>
      <c r="S2019" s="244"/>
      <c r="T2019" s="241">
        <v>2021</v>
      </c>
      <c r="U2019" s="244"/>
      <c r="V2019" s="244"/>
      <c r="W2019" s="244"/>
      <c r="X2019" s="244"/>
      <c r="Y2019" s="244"/>
      <c r="Z2019" s="244">
        <v>426</v>
      </c>
      <c r="AA2019" s="244"/>
      <c r="AB2019" s="244"/>
      <c r="AC2019" s="244"/>
      <c r="AD2019" s="244"/>
      <c r="AE2019" s="244"/>
      <c r="AF2019" s="244"/>
      <c r="AG2019" s="244"/>
      <c r="AH2019" s="244"/>
      <c r="AI2019" s="244"/>
      <c r="AJ2019" s="244"/>
      <c r="AK2019" s="244"/>
      <c r="AL2019" s="244"/>
      <c r="AM2019" s="244"/>
      <c r="AN2019" s="244"/>
      <c r="AO2019" s="244"/>
      <c r="AP2019" s="244"/>
      <c r="AQ2019" s="244"/>
      <c r="AR2019" s="244"/>
      <c r="AS2019" s="244"/>
      <c r="AT2019" s="125"/>
      <c r="AU2019" s="125"/>
      <c r="AV2019" s="125"/>
      <c r="AW2019" s="125"/>
      <c r="AX2019" s="125"/>
    </row>
    <row r="2020" spans="1:50" s="115" customFormat="1" ht="24" customHeight="1">
      <c r="A2020" s="125"/>
      <c r="B2020" s="1817"/>
      <c r="C2020" s="244" t="s">
        <v>17558</v>
      </c>
      <c r="D2020" s="244" t="s">
        <v>26304</v>
      </c>
      <c r="E2020" s="244" t="s">
        <v>17564</v>
      </c>
      <c r="F2020" s="244" t="s">
        <v>6384</v>
      </c>
      <c r="G2020" s="244">
        <v>8769</v>
      </c>
      <c r="H2020" s="244"/>
      <c r="I2020" s="244"/>
      <c r="J2020" s="244"/>
      <c r="K2020" s="244"/>
      <c r="L2020" s="244"/>
      <c r="M2020" s="244"/>
      <c r="N2020" s="244">
        <v>8769</v>
      </c>
      <c r="O2020" s="244"/>
      <c r="P2020" s="244"/>
      <c r="Q2020" s="244"/>
      <c r="R2020" s="244"/>
      <c r="S2020" s="244"/>
      <c r="T2020" s="241"/>
      <c r="U2020" s="244"/>
      <c r="V2020" s="244"/>
      <c r="W2020" s="244"/>
      <c r="X2020" s="244"/>
      <c r="Y2020" s="244"/>
      <c r="Z2020" s="244"/>
      <c r="AA2020" s="244"/>
      <c r="AB2020" s="244"/>
      <c r="AC2020" s="244"/>
      <c r="AD2020" s="244"/>
      <c r="AE2020" s="244"/>
      <c r="AF2020" s="244"/>
      <c r="AG2020" s="244"/>
      <c r="AH2020" s="244"/>
      <c r="AI2020" s="244"/>
      <c r="AJ2020" s="244"/>
      <c r="AK2020" s="244"/>
      <c r="AL2020" s="244"/>
      <c r="AM2020" s="244"/>
      <c r="AN2020" s="244"/>
      <c r="AO2020" s="244"/>
      <c r="AP2020" s="244"/>
      <c r="AQ2020" s="244"/>
      <c r="AR2020" s="244"/>
      <c r="AS2020" s="244"/>
      <c r="AT2020" s="125"/>
      <c r="AU2020" s="125"/>
      <c r="AV2020" s="125"/>
      <c r="AW2020" s="125"/>
      <c r="AX2020" s="125"/>
    </row>
    <row r="2021" spans="1:50" s="115" customFormat="1" ht="24" customHeight="1">
      <c r="A2021" s="125"/>
      <c r="B2021" s="1817"/>
      <c r="C2021" s="244" t="s">
        <v>708</v>
      </c>
      <c r="D2021" s="244" t="s">
        <v>26305</v>
      </c>
      <c r="E2021" s="244" t="s">
        <v>12324</v>
      </c>
      <c r="F2021" s="244" t="s">
        <v>708</v>
      </c>
      <c r="G2021" s="244">
        <v>3574</v>
      </c>
      <c r="H2021" s="244">
        <v>1144</v>
      </c>
      <c r="I2021" s="244">
        <v>1144</v>
      </c>
      <c r="J2021" s="244">
        <v>1.72</v>
      </c>
      <c r="K2021" s="244">
        <v>23</v>
      </c>
      <c r="L2021" s="244">
        <v>12</v>
      </c>
      <c r="M2021" s="244"/>
      <c r="N2021" s="244"/>
      <c r="O2021" s="244"/>
      <c r="P2021" s="244"/>
      <c r="Q2021" s="244"/>
      <c r="R2021" s="244"/>
      <c r="S2021" s="244"/>
      <c r="T2021" s="241">
        <v>2020</v>
      </c>
      <c r="U2021" s="244"/>
      <c r="V2021" s="244"/>
      <c r="W2021" s="244"/>
      <c r="X2021" s="244"/>
      <c r="Y2021" s="244"/>
      <c r="Z2021" s="244">
        <v>1134</v>
      </c>
      <c r="AA2021" s="244"/>
      <c r="AB2021" s="244"/>
      <c r="AC2021" s="244"/>
      <c r="AD2021" s="244"/>
      <c r="AE2021" s="244"/>
      <c r="AF2021" s="244"/>
      <c r="AG2021" s="244"/>
      <c r="AH2021" s="244"/>
      <c r="AI2021" s="244"/>
      <c r="AJ2021" s="244"/>
      <c r="AK2021" s="244"/>
      <c r="AL2021" s="244"/>
      <c r="AM2021" s="244"/>
      <c r="AN2021" s="244"/>
      <c r="AO2021" s="244"/>
      <c r="AP2021" s="244"/>
      <c r="AQ2021" s="244"/>
      <c r="AR2021" s="244"/>
      <c r="AS2021" s="244"/>
      <c r="AT2021" s="125"/>
      <c r="AU2021" s="125"/>
      <c r="AV2021" s="125"/>
      <c r="AW2021" s="125"/>
      <c r="AX2021" s="125"/>
    </row>
    <row r="2022" spans="1:50" s="115" customFormat="1" ht="24" customHeight="1">
      <c r="A2022" s="125"/>
      <c r="B2022" s="1817"/>
      <c r="C2022" s="244" t="s">
        <v>708</v>
      </c>
      <c r="D2022" s="244" t="s">
        <v>26306</v>
      </c>
      <c r="E2022" s="244" t="s">
        <v>11190</v>
      </c>
      <c r="F2022" s="244" t="s">
        <v>708</v>
      </c>
      <c r="G2022" s="244">
        <v>1586</v>
      </c>
      <c r="H2022" s="244">
        <v>658.95</v>
      </c>
      <c r="I2022" s="244">
        <v>658.95</v>
      </c>
      <c r="J2022" s="244">
        <v>22</v>
      </c>
      <c r="K2022" s="244">
        <v>26.6</v>
      </c>
      <c r="L2022" s="244"/>
      <c r="M2022" s="244"/>
      <c r="N2022" s="244">
        <v>497</v>
      </c>
      <c r="O2022" s="244"/>
      <c r="P2022" s="244"/>
      <c r="Q2022" s="244"/>
      <c r="R2022" s="244"/>
      <c r="S2022" s="244"/>
      <c r="T2022" s="241">
        <v>2017</v>
      </c>
      <c r="U2022" s="244"/>
      <c r="V2022" s="244"/>
      <c r="W2022" s="244"/>
      <c r="X2022" s="244"/>
      <c r="Y2022" s="244"/>
      <c r="Z2022" s="244"/>
      <c r="AA2022" s="244"/>
      <c r="AB2022" s="244"/>
      <c r="AC2022" s="244"/>
      <c r="AD2022" s="244"/>
      <c r="AE2022" s="244"/>
      <c r="AF2022" s="244"/>
      <c r="AG2022" s="244"/>
      <c r="AH2022" s="244"/>
      <c r="AI2022" s="244"/>
      <c r="AJ2022" s="244"/>
      <c r="AK2022" s="244"/>
      <c r="AL2022" s="244"/>
      <c r="AM2022" s="244"/>
      <c r="AN2022" s="244"/>
      <c r="AO2022" s="244"/>
      <c r="AP2022" s="244"/>
      <c r="AQ2022" s="244"/>
      <c r="AR2022" s="244"/>
      <c r="AS2022" s="244"/>
      <c r="AT2022" s="125"/>
      <c r="AU2022" s="125"/>
      <c r="AV2022" s="125"/>
      <c r="AW2022" s="125"/>
      <c r="AX2022" s="125"/>
    </row>
    <row r="2023" spans="1:50" s="115" customFormat="1" ht="24" customHeight="1">
      <c r="A2023" s="125"/>
      <c r="B2023" s="1817"/>
      <c r="C2023" s="228" t="s">
        <v>14329</v>
      </c>
      <c r="D2023" s="244" t="s">
        <v>26307</v>
      </c>
      <c r="E2023" s="260" t="s">
        <v>26308</v>
      </c>
      <c r="F2023" s="228" t="s">
        <v>708</v>
      </c>
      <c r="G2023" s="228">
        <v>12818</v>
      </c>
      <c r="H2023" s="244">
        <v>1085</v>
      </c>
      <c r="I2023" s="244">
        <v>940</v>
      </c>
      <c r="J2023" s="228"/>
      <c r="K2023" s="244"/>
      <c r="L2023" s="244"/>
      <c r="M2023" s="244"/>
      <c r="N2023" s="244"/>
      <c r="O2023" s="244"/>
      <c r="P2023" s="244"/>
      <c r="Q2023" s="244"/>
      <c r="R2023" s="244"/>
      <c r="S2023" s="244"/>
      <c r="T2023" s="227">
        <v>2017</v>
      </c>
      <c r="U2023" s="244"/>
      <c r="V2023" s="244"/>
      <c r="W2023" s="244"/>
      <c r="X2023" s="244"/>
      <c r="Y2023" s="244"/>
      <c r="Z2023" s="244"/>
      <c r="AA2023" s="244"/>
      <c r="AB2023" s="244"/>
      <c r="AC2023" s="244"/>
      <c r="AD2023" s="244"/>
      <c r="AE2023" s="244"/>
      <c r="AF2023" s="244"/>
      <c r="AG2023" s="244"/>
      <c r="AH2023" s="244"/>
      <c r="AI2023" s="244"/>
      <c r="AJ2023" s="244"/>
      <c r="AK2023" s="244"/>
      <c r="AL2023" s="244"/>
      <c r="AM2023" s="244"/>
      <c r="AN2023" s="244"/>
      <c r="AO2023" s="244"/>
      <c r="AP2023" s="244"/>
      <c r="AQ2023" s="244"/>
      <c r="AR2023" s="244"/>
      <c r="AS2023" s="228"/>
      <c r="AT2023" s="125"/>
      <c r="AU2023" s="125"/>
      <c r="AV2023" s="125"/>
      <c r="AW2023" s="125"/>
      <c r="AX2023" s="125"/>
    </row>
    <row r="2024" spans="1:50" s="115" customFormat="1" ht="24" customHeight="1">
      <c r="B2024" s="1817"/>
      <c r="C2024" s="228" t="s">
        <v>13304</v>
      </c>
      <c r="D2024" s="228" t="s">
        <v>26309</v>
      </c>
      <c r="E2024" s="244" t="s">
        <v>15399</v>
      </c>
      <c r="F2024" s="244" t="s">
        <v>13304</v>
      </c>
      <c r="G2024" s="244">
        <v>387</v>
      </c>
      <c r="H2024" s="244"/>
      <c r="I2024" s="244"/>
      <c r="J2024" s="244"/>
      <c r="K2024" s="244"/>
      <c r="L2024" s="244"/>
      <c r="M2024" s="244"/>
      <c r="N2024" s="244"/>
      <c r="O2024" s="244"/>
      <c r="P2024" s="244"/>
      <c r="Q2024" s="244"/>
      <c r="R2024" s="244"/>
      <c r="S2024" s="244"/>
      <c r="T2024" s="227">
        <v>2021</v>
      </c>
      <c r="U2024" s="244"/>
      <c r="V2024" s="244"/>
      <c r="W2024" s="244"/>
      <c r="X2024" s="244"/>
      <c r="Y2024" s="244"/>
      <c r="Z2024" s="244"/>
      <c r="AA2024" s="244"/>
      <c r="AB2024" s="244"/>
      <c r="AC2024" s="244"/>
      <c r="AD2024" s="244"/>
      <c r="AE2024" s="244"/>
      <c r="AF2024" s="244"/>
      <c r="AG2024" s="244"/>
      <c r="AH2024" s="244"/>
      <c r="AI2024" s="244"/>
      <c r="AJ2024" s="244"/>
      <c r="AK2024" s="244"/>
      <c r="AL2024" s="244"/>
      <c r="AM2024" s="244"/>
      <c r="AN2024" s="244"/>
      <c r="AO2024" s="244"/>
      <c r="AP2024" s="244"/>
      <c r="AQ2024" s="244"/>
      <c r="AR2024" s="244"/>
      <c r="AS2024" s="228"/>
    </row>
    <row r="2025" spans="1:50" s="115" customFormat="1" ht="24" customHeight="1">
      <c r="B2025" s="1817"/>
      <c r="C2025" s="228" t="s">
        <v>13304</v>
      </c>
      <c r="D2025" s="228" t="s">
        <v>26310</v>
      </c>
      <c r="E2025" s="244" t="s">
        <v>15400</v>
      </c>
      <c r="F2025" s="244" t="s">
        <v>13304</v>
      </c>
      <c r="G2025" s="244">
        <v>430</v>
      </c>
      <c r="H2025" s="244"/>
      <c r="I2025" s="244"/>
      <c r="J2025" s="244"/>
      <c r="K2025" s="244"/>
      <c r="L2025" s="244"/>
      <c r="M2025" s="244"/>
      <c r="N2025" s="244"/>
      <c r="O2025" s="244"/>
      <c r="P2025" s="244"/>
      <c r="Q2025" s="244"/>
      <c r="R2025" s="244"/>
      <c r="S2025" s="244"/>
      <c r="T2025" s="227">
        <v>2022</v>
      </c>
      <c r="U2025" s="244"/>
      <c r="V2025" s="244"/>
      <c r="W2025" s="244"/>
      <c r="X2025" s="244"/>
      <c r="Y2025" s="244"/>
      <c r="Z2025" s="244"/>
      <c r="AA2025" s="244"/>
      <c r="AB2025" s="244"/>
      <c r="AC2025" s="244"/>
      <c r="AD2025" s="244"/>
      <c r="AE2025" s="244"/>
      <c r="AF2025" s="244"/>
      <c r="AG2025" s="244"/>
      <c r="AH2025" s="244"/>
      <c r="AI2025" s="244"/>
      <c r="AJ2025" s="244"/>
      <c r="AK2025" s="244"/>
      <c r="AL2025" s="244"/>
      <c r="AM2025" s="244"/>
      <c r="AN2025" s="244"/>
      <c r="AO2025" s="244"/>
      <c r="AP2025" s="244"/>
      <c r="AQ2025" s="244"/>
      <c r="AR2025" s="244"/>
      <c r="AS2025" s="228"/>
    </row>
    <row r="2026" spans="1:50" s="115" customFormat="1" ht="24" customHeight="1">
      <c r="B2026" s="1817"/>
      <c r="C2026" s="228" t="s">
        <v>13304</v>
      </c>
      <c r="D2026" s="228" t="s">
        <v>26311</v>
      </c>
      <c r="E2026" s="244" t="s">
        <v>15401</v>
      </c>
      <c r="F2026" s="244" t="s">
        <v>13304</v>
      </c>
      <c r="G2026" s="244">
        <v>710</v>
      </c>
      <c r="H2026" s="244"/>
      <c r="I2026" s="244"/>
      <c r="J2026" s="244"/>
      <c r="K2026" s="244"/>
      <c r="L2026" s="244"/>
      <c r="M2026" s="244"/>
      <c r="N2026" s="244"/>
      <c r="O2026" s="244"/>
      <c r="P2026" s="244"/>
      <c r="Q2026" s="244"/>
      <c r="R2026" s="244"/>
      <c r="S2026" s="244"/>
      <c r="T2026" s="241">
        <v>2015</v>
      </c>
      <c r="U2026" s="244"/>
      <c r="V2026" s="244"/>
      <c r="W2026" s="244"/>
      <c r="X2026" s="244"/>
      <c r="Y2026" s="244"/>
      <c r="Z2026" s="244"/>
      <c r="AA2026" s="244"/>
      <c r="AB2026" s="244"/>
      <c r="AC2026" s="244"/>
      <c r="AD2026" s="244"/>
      <c r="AE2026" s="244"/>
      <c r="AF2026" s="244"/>
      <c r="AG2026" s="244"/>
      <c r="AH2026" s="244"/>
      <c r="AI2026" s="244"/>
      <c r="AJ2026" s="244"/>
      <c r="AK2026" s="244"/>
      <c r="AL2026" s="244"/>
      <c r="AM2026" s="244"/>
      <c r="AN2026" s="244"/>
      <c r="AO2026" s="244"/>
      <c r="AP2026" s="244"/>
      <c r="AQ2026" s="244"/>
      <c r="AR2026" s="244"/>
      <c r="AS2026" s="228"/>
    </row>
    <row r="2027" spans="1:50" s="115" customFormat="1" ht="24" customHeight="1">
      <c r="B2027" s="1817"/>
      <c r="C2027" s="228" t="s">
        <v>13304</v>
      </c>
      <c r="D2027" s="228" t="s">
        <v>26312</v>
      </c>
      <c r="E2027" s="244" t="s">
        <v>18510</v>
      </c>
      <c r="F2027" s="244" t="s">
        <v>13304</v>
      </c>
      <c r="G2027" s="244">
        <v>3063</v>
      </c>
      <c r="H2027" s="244"/>
      <c r="I2027" s="244"/>
      <c r="J2027" s="244"/>
      <c r="K2027" s="244"/>
      <c r="L2027" s="244"/>
      <c r="M2027" s="244"/>
      <c r="N2027" s="244"/>
      <c r="O2027" s="244"/>
      <c r="P2027" s="244"/>
      <c r="Q2027" s="244"/>
      <c r="R2027" s="244"/>
      <c r="S2027" s="244"/>
      <c r="T2027" s="227">
        <v>2017</v>
      </c>
      <c r="U2027" s="244"/>
      <c r="V2027" s="244"/>
      <c r="W2027" s="244"/>
      <c r="X2027" s="244"/>
      <c r="Y2027" s="244"/>
      <c r="Z2027" s="244"/>
      <c r="AA2027" s="244"/>
      <c r="AB2027" s="244"/>
      <c r="AC2027" s="244"/>
      <c r="AD2027" s="244"/>
      <c r="AE2027" s="244"/>
      <c r="AF2027" s="244"/>
      <c r="AG2027" s="244"/>
      <c r="AH2027" s="244"/>
      <c r="AI2027" s="244"/>
      <c r="AJ2027" s="244"/>
      <c r="AK2027" s="244"/>
      <c r="AL2027" s="244"/>
      <c r="AM2027" s="244"/>
      <c r="AN2027" s="244"/>
      <c r="AO2027" s="244"/>
      <c r="AP2027" s="244"/>
      <c r="AQ2027" s="244"/>
      <c r="AR2027" s="244"/>
      <c r="AS2027" s="228"/>
    </row>
    <row r="2028" spans="1:50" s="115" customFormat="1" ht="24" customHeight="1">
      <c r="B2028" s="1817"/>
      <c r="C2028" s="228" t="s">
        <v>13304</v>
      </c>
      <c r="D2028" s="228" t="s">
        <v>25442</v>
      </c>
      <c r="E2028" s="244" t="s">
        <v>15398</v>
      </c>
      <c r="F2028" s="244" t="s">
        <v>13304</v>
      </c>
      <c r="G2028" s="244">
        <v>4240</v>
      </c>
      <c r="H2028" s="244"/>
      <c r="I2028" s="244"/>
      <c r="J2028" s="244"/>
      <c r="K2028" s="244"/>
      <c r="L2028" s="244"/>
      <c r="M2028" s="244"/>
      <c r="N2028" s="244"/>
      <c r="O2028" s="244"/>
      <c r="P2028" s="244"/>
      <c r="Q2028" s="244"/>
      <c r="R2028" s="244"/>
      <c r="S2028" s="244"/>
      <c r="T2028" s="241">
        <v>2009</v>
      </c>
      <c r="U2028" s="244"/>
      <c r="V2028" s="244"/>
      <c r="W2028" s="244"/>
      <c r="X2028" s="244"/>
      <c r="Y2028" s="244"/>
      <c r="Z2028" s="244"/>
      <c r="AA2028" s="244"/>
      <c r="AB2028" s="244"/>
      <c r="AC2028" s="244"/>
      <c r="AD2028" s="244"/>
      <c r="AE2028" s="244"/>
      <c r="AF2028" s="244"/>
      <c r="AG2028" s="244"/>
      <c r="AH2028" s="244"/>
      <c r="AI2028" s="244"/>
      <c r="AJ2028" s="244"/>
      <c r="AK2028" s="244"/>
      <c r="AL2028" s="244"/>
      <c r="AM2028" s="244"/>
      <c r="AN2028" s="244"/>
      <c r="AO2028" s="244"/>
      <c r="AP2028" s="244"/>
      <c r="AQ2028" s="244"/>
      <c r="AR2028" s="244"/>
      <c r="AS2028" s="228"/>
    </row>
    <row r="2029" spans="1:50" s="115" customFormat="1" ht="24" customHeight="1">
      <c r="B2029" s="1817"/>
      <c r="C2029" s="228" t="s">
        <v>13304</v>
      </c>
      <c r="D2029" s="228" t="s">
        <v>26085</v>
      </c>
      <c r="E2029" s="244" t="s">
        <v>15402</v>
      </c>
      <c r="F2029" s="244" t="s">
        <v>13304</v>
      </c>
      <c r="G2029" s="244">
        <v>4475</v>
      </c>
      <c r="H2029" s="244"/>
      <c r="I2029" s="244"/>
      <c r="J2029" s="244"/>
      <c r="K2029" s="244"/>
      <c r="L2029" s="244"/>
      <c r="M2029" s="244"/>
      <c r="N2029" s="244"/>
      <c r="O2029" s="244"/>
      <c r="P2029" s="244"/>
      <c r="Q2029" s="244"/>
      <c r="R2029" s="244"/>
      <c r="S2029" s="244"/>
      <c r="T2029" s="227">
        <v>2021</v>
      </c>
      <c r="U2029" s="244"/>
      <c r="V2029" s="244"/>
      <c r="W2029" s="244"/>
      <c r="X2029" s="244"/>
      <c r="Y2029" s="244"/>
      <c r="Z2029" s="244"/>
      <c r="AA2029" s="244"/>
      <c r="AB2029" s="244"/>
      <c r="AC2029" s="244"/>
      <c r="AD2029" s="244"/>
      <c r="AE2029" s="244"/>
      <c r="AF2029" s="244"/>
      <c r="AG2029" s="244"/>
      <c r="AH2029" s="244"/>
      <c r="AI2029" s="244"/>
      <c r="AJ2029" s="244"/>
      <c r="AK2029" s="244"/>
      <c r="AL2029" s="244"/>
      <c r="AM2029" s="244"/>
      <c r="AN2029" s="244"/>
      <c r="AO2029" s="244"/>
      <c r="AP2029" s="244"/>
      <c r="AQ2029" s="244"/>
      <c r="AR2029" s="244"/>
      <c r="AS2029" s="228"/>
    </row>
    <row r="2030" spans="1:50" s="115" customFormat="1" ht="24" customHeight="1">
      <c r="B2030" s="1817"/>
      <c r="C2030" s="244" t="s">
        <v>6395</v>
      </c>
      <c r="D2030" s="244" t="s">
        <v>25548</v>
      </c>
      <c r="E2030" s="244" t="s">
        <v>11191</v>
      </c>
      <c r="F2030" s="244" t="s">
        <v>6395</v>
      </c>
      <c r="G2030" s="244"/>
      <c r="H2030" s="244"/>
      <c r="I2030" s="244"/>
      <c r="J2030" s="244">
        <v>69</v>
      </c>
      <c r="K2030" s="244">
        <v>51</v>
      </c>
      <c r="L2030" s="244"/>
      <c r="M2030" s="244"/>
      <c r="N2030" s="244">
        <v>3519</v>
      </c>
      <c r="O2030" s="244"/>
      <c r="P2030" s="244"/>
      <c r="Q2030" s="244"/>
      <c r="R2030" s="244"/>
      <c r="S2030" s="244"/>
      <c r="T2030" s="241">
        <v>2019</v>
      </c>
      <c r="U2030" s="244"/>
      <c r="V2030" s="244"/>
      <c r="W2030" s="244"/>
      <c r="X2030" s="244"/>
      <c r="Y2030" s="244"/>
      <c r="Z2030" s="244">
        <v>222</v>
      </c>
      <c r="AA2030" s="244"/>
      <c r="AB2030" s="244"/>
      <c r="AC2030" s="244"/>
      <c r="AD2030" s="244"/>
      <c r="AE2030" s="244"/>
      <c r="AF2030" s="244"/>
      <c r="AG2030" s="244"/>
      <c r="AH2030" s="244"/>
      <c r="AI2030" s="244"/>
      <c r="AJ2030" s="244"/>
      <c r="AK2030" s="244"/>
      <c r="AL2030" s="244"/>
      <c r="AM2030" s="244"/>
      <c r="AN2030" s="244"/>
      <c r="AO2030" s="244"/>
      <c r="AP2030" s="244"/>
      <c r="AQ2030" s="244"/>
      <c r="AR2030" s="244"/>
      <c r="AS2030" s="244" t="s">
        <v>18511</v>
      </c>
    </row>
    <row r="2031" spans="1:50" s="115" customFormat="1" ht="24" customHeight="1">
      <c r="B2031" s="1817"/>
      <c r="C2031" s="244" t="s">
        <v>6395</v>
      </c>
      <c r="D2031" s="244" t="s">
        <v>25548</v>
      </c>
      <c r="E2031" s="244" t="s">
        <v>11192</v>
      </c>
      <c r="F2031" s="244" t="s">
        <v>6395</v>
      </c>
      <c r="G2031" s="244"/>
      <c r="H2031" s="244"/>
      <c r="I2031" s="244"/>
      <c r="J2031" s="244">
        <v>68</v>
      </c>
      <c r="K2031" s="244">
        <v>52</v>
      </c>
      <c r="L2031" s="244"/>
      <c r="M2031" s="244"/>
      <c r="N2031" s="244">
        <v>3508</v>
      </c>
      <c r="O2031" s="244"/>
      <c r="P2031" s="244"/>
      <c r="Q2031" s="244"/>
      <c r="R2031" s="244"/>
      <c r="S2031" s="244"/>
      <c r="T2031" s="241">
        <v>2015</v>
      </c>
      <c r="U2031" s="244"/>
      <c r="V2031" s="244"/>
      <c r="W2031" s="244"/>
      <c r="X2031" s="244"/>
      <c r="Y2031" s="244"/>
      <c r="Z2031" s="244">
        <v>220</v>
      </c>
      <c r="AA2031" s="244"/>
      <c r="AB2031" s="244"/>
      <c r="AC2031" s="244"/>
      <c r="AD2031" s="244"/>
      <c r="AE2031" s="244"/>
      <c r="AF2031" s="244"/>
      <c r="AG2031" s="244"/>
      <c r="AH2031" s="244"/>
      <c r="AI2031" s="244"/>
      <c r="AJ2031" s="244"/>
      <c r="AK2031" s="244"/>
      <c r="AL2031" s="244"/>
      <c r="AM2031" s="244"/>
      <c r="AN2031" s="244"/>
      <c r="AO2031" s="244"/>
      <c r="AP2031" s="244"/>
      <c r="AQ2031" s="244"/>
      <c r="AR2031" s="244"/>
      <c r="AS2031" s="244" t="s">
        <v>18512</v>
      </c>
    </row>
    <row r="2032" spans="1:50" s="115" customFormat="1" ht="24" customHeight="1">
      <c r="B2032" s="1817"/>
      <c r="C2032" s="244" t="s">
        <v>6395</v>
      </c>
      <c r="D2032" s="244" t="s">
        <v>25874</v>
      </c>
      <c r="E2032" s="244" t="s">
        <v>15403</v>
      </c>
      <c r="F2032" s="244" t="s">
        <v>6395</v>
      </c>
      <c r="G2032" s="244"/>
      <c r="H2032" s="244"/>
      <c r="I2032" s="244"/>
      <c r="J2032" s="244">
        <v>110</v>
      </c>
      <c r="K2032" s="244">
        <v>34</v>
      </c>
      <c r="L2032" s="244"/>
      <c r="M2032" s="244"/>
      <c r="N2032" s="244">
        <v>2466</v>
      </c>
      <c r="O2032" s="244"/>
      <c r="P2032" s="244"/>
      <c r="Q2032" s="244"/>
      <c r="R2032" s="244"/>
      <c r="S2032" s="244"/>
      <c r="T2032" s="241">
        <v>2008</v>
      </c>
      <c r="U2032" s="244"/>
      <c r="V2032" s="244"/>
      <c r="W2032" s="244"/>
      <c r="X2032" s="244"/>
      <c r="Y2032" s="244"/>
      <c r="Z2032" s="244">
        <v>200</v>
      </c>
      <c r="AA2032" s="244"/>
      <c r="AB2032" s="244"/>
      <c r="AC2032" s="244"/>
      <c r="AD2032" s="244"/>
      <c r="AE2032" s="244"/>
      <c r="AF2032" s="244"/>
      <c r="AG2032" s="244"/>
      <c r="AH2032" s="244"/>
      <c r="AI2032" s="244"/>
      <c r="AJ2032" s="244"/>
      <c r="AK2032" s="244"/>
      <c r="AL2032" s="244"/>
      <c r="AM2032" s="244"/>
      <c r="AN2032" s="244"/>
      <c r="AO2032" s="244"/>
      <c r="AP2032" s="244"/>
      <c r="AQ2032" s="244"/>
      <c r="AR2032" s="244"/>
      <c r="AS2032" s="244"/>
    </row>
    <row r="2033" spans="1:50" s="115" customFormat="1" ht="24" customHeight="1">
      <c r="A2033" s="125"/>
      <c r="B2033" s="1817"/>
      <c r="C2033" s="244" t="s">
        <v>6395</v>
      </c>
      <c r="D2033" s="244" t="s">
        <v>26313</v>
      </c>
      <c r="E2033" s="244" t="s">
        <v>11193</v>
      </c>
      <c r="F2033" s="244" t="s">
        <v>6395</v>
      </c>
      <c r="G2033" s="244"/>
      <c r="H2033" s="244"/>
      <c r="I2033" s="244"/>
      <c r="J2033" s="377">
        <v>53</v>
      </c>
      <c r="K2033" s="244">
        <v>33</v>
      </c>
      <c r="L2033" s="244"/>
      <c r="M2033" s="244"/>
      <c r="N2033" s="244">
        <v>1749</v>
      </c>
      <c r="O2033" s="244"/>
      <c r="P2033" s="244"/>
      <c r="Q2033" s="244"/>
      <c r="R2033" s="244"/>
      <c r="S2033" s="244"/>
      <c r="T2033" s="241">
        <v>2018</v>
      </c>
      <c r="U2033" s="244"/>
      <c r="V2033" s="244"/>
      <c r="W2033" s="244"/>
      <c r="X2033" s="244"/>
      <c r="Y2033" s="244"/>
      <c r="Z2033" s="244">
        <v>205</v>
      </c>
      <c r="AA2033" s="244"/>
      <c r="AB2033" s="244"/>
      <c r="AC2033" s="244"/>
      <c r="AD2033" s="244"/>
      <c r="AE2033" s="244"/>
      <c r="AF2033" s="244"/>
      <c r="AG2033" s="244"/>
      <c r="AH2033" s="244"/>
      <c r="AI2033" s="244"/>
      <c r="AJ2033" s="244"/>
      <c r="AK2033" s="244"/>
      <c r="AL2033" s="244"/>
      <c r="AM2033" s="244"/>
      <c r="AN2033" s="244"/>
      <c r="AO2033" s="244"/>
      <c r="AP2033" s="244"/>
      <c r="AQ2033" s="244"/>
      <c r="AR2033" s="244"/>
      <c r="AS2033" s="244"/>
      <c r="AT2033" s="125"/>
      <c r="AU2033" s="125"/>
      <c r="AV2033" s="125"/>
      <c r="AW2033" s="125"/>
      <c r="AX2033" s="125"/>
    </row>
    <row r="2034" spans="1:50" s="115" customFormat="1" ht="24" customHeight="1">
      <c r="A2034" s="125"/>
      <c r="B2034" s="1817"/>
      <c r="C2034" s="244" t="s">
        <v>6395</v>
      </c>
      <c r="D2034" s="244" t="s">
        <v>26314</v>
      </c>
      <c r="E2034" s="244" t="s">
        <v>11194</v>
      </c>
      <c r="F2034" s="244" t="s">
        <v>6395</v>
      </c>
      <c r="G2034" s="244"/>
      <c r="H2034" s="244"/>
      <c r="I2034" s="244"/>
      <c r="J2034" s="244">
        <v>70</v>
      </c>
      <c r="K2034" s="244">
        <v>30</v>
      </c>
      <c r="L2034" s="244"/>
      <c r="M2034" s="244"/>
      <c r="N2034" s="244">
        <v>2100</v>
      </c>
      <c r="O2034" s="244"/>
      <c r="P2034" s="244"/>
      <c r="Q2034" s="244"/>
      <c r="R2034" s="244"/>
      <c r="S2034" s="244"/>
      <c r="T2034" s="241">
        <v>2017</v>
      </c>
      <c r="U2034" s="244"/>
      <c r="V2034" s="244"/>
      <c r="W2034" s="244"/>
      <c r="X2034" s="244"/>
      <c r="Y2034" s="244"/>
      <c r="Z2034" s="244">
        <v>482</v>
      </c>
      <c r="AA2034" s="244"/>
      <c r="AB2034" s="244"/>
      <c r="AC2034" s="244"/>
      <c r="AD2034" s="244"/>
      <c r="AE2034" s="244"/>
      <c r="AF2034" s="244"/>
      <c r="AG2034" s="244"/>
      <c r="AH2034" s="244"/>
      <c r="AI2034" s="244"/>
      <c r="AJ2034" s="244"/>
      <c r="AK2034" s="244"/>
      <c r="AL2034" s="244"/>
      <c r="AM2034" s="244"/>
      <c r="AN2034" s="244"/>
      <c r="AO2034" s="244"/>
      <c r="AP2034" s="244"/>
      <c r="AQ2034" s="244"/>
      <c r="AR2034" s="244"/>
      <c r="AS2034" s="244" t="s">
        <v>11195</v>
      </c>
      <c r="AT2034" s="125"/>
      <c r="AU2034" s="125"/>
      <c r="AV2034" s="125"/>
      <c r="AW2034" s="125"/>
      <c r="AX2034" s="125"/>
    </row>
    <row r="2035" spans="1:50" s="115" customFormat="1" ht="24" customHeight="1">
      <c r="A2035" s="125"/>
      <c r="B2035" s="1817"/>
      <c r="C2035" s="244" t="s">
        <v>6395</v>
      </c>
      <c r="D2035" s="244" t="s">
        <v>26315</v>
      </c>
      <c r="E2035" s="244" t="s">
        <v>11196</v>
      </c>
      <c r="F2035" s="244" t="s">
        <v>6395</v>
      </c>
      <c r="G2035" s="244"/>
      <c r="H2035" s="244"/>
      <c r="I2035" s="244"/>
      <c r="J2035" s="244">
        <v>54</v>
      </c>
      <c r="K2035" s="244">
        <v>46</v>
      </c>
      <c r="L2035" s="244"/>
      <c r="M2035" s="244"/>
      <c r="N2035" s="244">
        <v>2484</v>
      </c>
      <c r="O2035" s="244"/>
      <c r="P2035" s="244"/>
      <c r="Q2035" s="244"/>
      <c r="R2035" s="244"/>
      <c r="S2035" s="244"/>
      <c r="T2035" s="227">
        <v>2019</v>
      </c>
      <c r="U2035" s="244"/>
      <c r="V2035" s="244"/>
      <c r="W2035" s="244"/>
      <c r="X2035" s="244"/>
      <c r="Y2035" s="244"/>
      <c r="Z2035" s="244">
        <v>282</v>
      </c>
      <c r="AA2035" s="244"/>
      <c r="AB2035" s="244"/>
      <c r="AC2035" s="244"/>
      <c r="AD2035" s="244"/>
      <c r="AE2035" s="244"/>
      <c r="AF2035" s="244"/>
      <c r="AG2035" s="244"/>
      <c r="AH2035" s="244"/>
      <c r="AI2035" s="244"/>
      <c r="AJ2035" s="244"/>
      <c r="AK2035" s="244"/>
      <c r="AL2035" s="244"/>
      <c r="AM2035" s="244"/>
      <c r="AN2035" s="244"/>
      <c r="AO2035" s="244"/>
      <c r="AP2035" s="244"/>
      <c r="AQ2035" s="244"/>
      <c r="AR2035" s="244"/>
      <c r="AS2035" s="244"/>
      <c r="AT2035" s="125"/>
      <c r="AU2035" s="125"/>
      <c r="AV2035" s="125"/>
      <c r="AW2035" s="125"/>
      <c r="AX2035" s="125"/>
    </row>
    <row r="2036" spans="1:50" s="115" customFormat="1" ht="24" customHeight="1">
      <c r="A2036" s="125"/>
      <c r="B2036" s="1817"/>
      <c r="C2036" s="244" t="s">
        <v>6395</v>
      </c>
      <c r="D2036" s="244" t="s">
        <v>26316</v>
      </c>
      <c r="E2036" s="244" t="s">
        <v>12325</v>
      </c>
      <c r="F2036" s="244" t="s">
        <v>6395</v>
      </c>
      <c r="G2036" s="244"/>
      <c r="H2036" s="244"/>
      <c r="I2036" s="244"/>
      <c r="J2036" s="244">
        <v>54</v>
      </c>
      <c r="K2036" s="244">
        <v>70</v>
      </c>
      <c r="L2036" s="244"/>
      <c r="M2036" s="244"/>
      <c r="N2036" s="244">
        <v>3780</v>
      </c>
      <c r="O2036" s="244"/>
      <c r="P2036" s="244"/>
      <c r="Q2036" s="244"/>
      <c r="R2036" s="244"/>
      <c r="S2036" s="244"/>
      <c r="T2036" s="241">
        <v>2020</v>
      </c>
      <c r="U2036" s="244"/>
      <c r="V2036" s="244"/>
      <c r="W2036" s="244"/>
      <c r="X2036" s="244"/>
      <c r="Y2036" s="244"/>
      <c r="Z2036" s="244">
        <v>438</v>
      </c>
      <c r="AA2036" s="244"/>
      <c r="AB2036" s="244"/>
      <c r="AC2036" s="244"/>
      <c r="AD2036" s="244"/>
      <c r="AE2036" s="244"/>
      <c r="AF2036" s="244"/>
      <c r="AG2036" s="244"/>
      <c r="AH2036" s="244"/>
      <c r="AI2036" s="244"/>
      <c r="AJ2036" s="244"/>
      <c r="AK2036" s="244"/>
      <c r="AL2036" s="244"/>
      <c r="AM2036" s="244"/>
      <c r="AN2036" s="244"/>
      <c r="AO2036" s="244"/>
      <c r="AP2036" s="244"/>
      <c r="AQ2036" s="244"/>
      <c r="AR2036" s="244"/>
      <c r="AS2036" s="244"/>
      <c r="AT2036" s="125"/>
      <c r="AU2036" s="125"/>
      <c r="AV2036" s="125"/>
      <c r="AW2036" s="125"/>
      <c r="AX2036" s="125"/>
    </row>
    <row r="2037" spans="1:50" s="115" customFormat="1" ht="24" customHeight="1">
      <c r="A2037" s="125"/>
      <c r="B2037" s="1817"/>
      <c r="C2037" s="244" t="s">
        <v>15404</v>
      </c>
      <c r="D2037" s="244" t="s">
        <v>26147</v>
      </c>
      <c r="E2037" s="244" t="s">
        <v>15407</v>
      </c>
      <c r="F2037" s="244" t="s">
        <v>15404</v>
      </c>
      <c r="G2037" s="244">
        <v>1200</v>
      </c>
      <c r="H2037" s="244">
        <v>0</v>
      </c>
      <c r="I2037" s="244">
        <v>0</v>
      </c>
      <c r="J2037" s="244"/>
      <c r="K2037" s="244"/>
      <c r="L2037" s="244"/>
      <c r="M2037" s="244"/>
      <c r="N2037" s="244"/>
      <c r="O2037" s="244"/>
      <c r="P2037" s="244"/>
      <c r="Q2037" s="244"/>
      <c r="R2037" s="244"/>
      <c r="S2037" s="244"/>
      <c r="T2037" s="241">
        <v>1991</v>
      </c>
      <c r="U2037" s="244"/>
      <c r="V2037" s="244"/>
      <c r="W2037" s="244"/>
      <c r="X2037" s="244"/>
      <c r="Y2037" s="244"/>
      <c r="Z2037" s="244"/>
      <c r="AA2037" s="244"/>
      <c r="AB2037" s="244"/>
      <c r="AC2037" s="244"/>
      <c r="AD2037" s="244"/>
      <c r="AE2037" s="244"/>
      <c r="AF2037" s="244"/>
      <c r="AG2037" s="244"/>
      <c r="AH2037" s="244"/>
      <c r="AI2037" s="244"/>
      <c r="AJ2037" s="244"/>
      <c r="AK2037" s="244"/>
      <c r="AL2037" s="244"/>
      <c r="AM2037" s="244"/>
      <c r="AN2037" s="244"/>
      <c r="AO2037" s="244"/>
      <c r="AP2037" s="244"/>
      <c r="AQ2037" s="244"/>
      <c r="AR2037" s="244"/>
      <c r="AS2037" s="244"/>
      <c r="AT2037" s="125"/>
      <c r="AU2037" s="125"/>
      <c r="AV2037" s="125"/>
      <c r="AW2037" s="125"/>
      <c r="AX2037" s="125"/>
    </row>
    <row r="2038" spans="1:50" s="115" customFormat="1" ht="24" customHeight="1">
      <c r="B2038" s="1817"/>
      <c r="C2038" s="244" t="s">
        <v>15404</v>
      </c>
      <c r="D2038" s="244" t="s">
        <v>26317</v>
      </c>
      <c r="E2038" s="244" t="s">
        <v>15408</v>
      </c>
      <c r="F2038" s="244" t="s">
        <v>15404</v>
      </c>
      <c r="G2038" s="244">
        <v>242</v>
      </c>
      <c r="H2038" s="244">
        <v>0</v>
      </c>
      <c r="I2038" s="244">
        <v>0</v>
      </c>
      <c r="J2038" s="244"/>
      <c r="K2038" s="244"/>
      <c r="L2038" s="244"/>
      <c r="M2038" s="244"/>
      <c r="N2038" s="244"/>
      <c r="O2038" s="244"/>
      <c r="P2038" s="244"/>
      <c r="Q2038" s="244"/>
      <c r="R2038" s="244"/>
      <c r="S2038" s="244"/>
      <c r="T2038" s="227">
        <v>2009</v>
      </c>
      <c r="U2038" s="244"/>
      <c r="V2038" s="244"/>
      <c r="W2038" s="244"/>
      <c r="X2038" s="244"/>
      <c r="Y2038" s="244"/>
      <c r="Z2038" s="244"/>
      <c r="AA2038" s="244"/>
      <c r="AB2038" s="244"/>
      <c r="AC2038" s="244"/>
      <c r="AD2038" s="244"/>
      <c r="AE2038" s="244"/>
      <c r="AF2038" s="244"/>
      <c r="AG2038" s="244"/>
      <c r="AH2038" s="244"/>
      <c r="AI2038" s="244"/>
      <c r="AJ2038" s="244"/>
      <c r="AK2038" s="244"/>
      <c r="AL2038" s="244"/>
      <c r="AM2038" s="244"/>
      <c r="AN2038" s="244"/>
      <c r="AO2038" s="244"/>
      <c r="AP2038" s="244"/>
      <c r="AQ2038" s="244"/>
      <c r="AR2038" s="244"/>
      <c r="AS2038" s="244"/>
    </row>
    <row r="2039" spans="1:50" s="115" customFormat="1" ht="24" customHeight="1">
      <c r="B2039" s="1817"/>
      <c r="C2039" s="244" t="s">
        <v>15404</v>
      </c>
      <c r="D2039" s="244" t="s">
        <v>26318</v>
      </c>
      <c r="E2039" s="244" t="s">
        <v>15409</v>
      </c>
      <c r="F2039" s="244" t="s">
        <v>15404</v>
      </c>
      <c r="G2039" s="244">
        <v>242</v>
      </c>
      <c r="H2039" s="244">
        <v>0</v>
      </c>
      <c r="I2039" s="244">
        <v>0</v>
      </c>
      <c r="J2039" s="244"/>
      <c r="K2039" s="244"/>
      <c r="L2039" s="244"/>
      <c r="M2039" s="244"/>
      <c r="N2039" s="244"/>
      <c r="O2039" s="244"/>
      <c r="P2039" s="244"/>
      <c r="Q2039" s="244"/>
      <c r="R2039" s="244"/>
      <c r="S2039" s="244"/>
      <c r="T2039" s="227">
        <v>2011</v>
      </c>
      <c r="U2039" s="244"/>
      <c r="V2039" s="244"/>
      <c r="W2039" s="244"/>
      <c r="X2039" s="244"/>
      <c r="Y2039" s="244"/>
      <c r="Z2039" s="244"/>
      <c r="AA2039" s="244"/>
      <c r="AB2039" s="244"/>
      <c r="AC2039" s="244"/>
      <c r="AD2039" s="244"/>
      <c r="AE2039" s="244"/>
      <c r="AF2039" s="244"/>
      <c r="AG2039" s="244"/>
      <c r="AH2039" s="244"/>
      <c r="AI2039" s="244"/>
      <c r="AJ2039" s="244"/>
      <c r="AK2039" s="244"/>
      <c r="AL2039" s="244"/>
      <c r="AM2039" s="244"/>
      <c r="AN2039" s="244"/>
      <c r="AO2039" s="244"/>
      <c r="AP2039" s="244"/>
      <c r="AQ2039" s="244"/>
      <c r="AR2039" s="244"/>
      <c r="AS2039" s="244"/>
    </row>
    <row r="2040" spans="1:50" s="115" customFormat="1" ht="24" customHeight="1">
      <c r="B2040" s="1817"/>
      <c r="C2040" s="244" t="s">
        <v>15404</v>
      </c>
      <c r="D2040" s="244" t="s">
        <v>25451</v>
      </c>
      <c r="E2040" s="244" t="s">
        <v>15410</v>
      </c>
      <c r="F2040" s="244" t="s">
        <v>15404</v>
      </c>
      <c r="G2040" s="244">
        <v>788</v>
      </c>
      <c r="H2040" s="244">
        <v>0</v>
      </c>
      <c r="I2040" s="244">
        <v>0</v>
      </c>
      <c r="J2040" s="244"/>
      <c r="K2040" s="244"/>
      <c r="L2040" s="244"/>
      <c r="M2040" s="244"/>
      <c r="N2040" s="244"/>
      <c r="O2040" s="244"/>
      <c r="P2040" s="244"/>
      <c r="Q2040" s="244"/>
      <c r="R2040" s="244"/>
      <c r="S2040" s="244"/>
      <c r="T2040" s="227">
        <v>2013</v>
      </c>
      <c r="U2040" s="244"/>
      <c r="V2040" s="244"/>
      <c r="W2040" s="244"/>
      <c r="X2040" s="244"/>
      <c r="Y2040" s="244"/>
      <c r="Z2040" s="244"/>
      <c r="AA2040" s="244"/>
      <c r="AB2040" s="244"/>
      <c r="AC2040" s="244"/>
      <c r="AD2040" s="244"/>
      <c r="AE2040" s="244"/>
      <c r="AF2040" s="244"/>
      <c r="AG2040" s="244"/>
      <c r="AH2040" s="244"/>
      <c r="AI2040" s="244"/>
      <c r="AJ2040" s="244"/>
      <c r="AK2040" s="244"/>
      <c r="AL2040" s="244"/>
      <c r="AM2040" s="244"/>
      <c r="AN2040" s="244"/>
      <c r="AO2040" s="244"/>
      <c r="AP2040" s="244"/>
      <c r="AQ2040" s="244"/>
      <c r="AR2040" s="244"/>
      <c r="AS2040" s="244"/>
    </row>
    <row r="2041" spans="1:50" s="115" customFormat="1" ht="24" customHeight="1">
      <c r="B2041" s="1817"/>
      <c r="C2041" s="244" t="s">
        <v>15404</v>
      </c>
      <c r="D2041" s="244" t="s">
        <v>26315</v>
      </c>
      <c r="E2041" s="244" t="s">
        <v>15411</v>
      </c>
      <c r="F2041" s="244" t="s">
        <v>15404</v>
      </c>
      <c r="G2041" s="244">
        <v>242</v>
      </c>
      <c r="H2041" s="244">
        <v>0</v>
      </c>
      <c r="I2041" s="244">
        <v>0</v>
      </c>
      <c r="J2041" s="244"/>
      <c r="K2041" s="244"/>
      <c r="L2041" s="244"/>
      <c r="M2041" s="244"/>
      <c r="N2041" s="244"/>
      <c r="O2041" s="244"/>
      <c r="P2041" s="244"/>
      <c r="Q2041" s="244"/>
      <c r="R2041" s="244"/>
      <c r="S2041" s="244"/>
      <c r="T2041" s="227">
        <v>2016</v>
      </c>
      <c r="U2041" s="244"/>
      <c r="V2041" s="244"/>
      <c r="W2041" s="244"/>
      <c r="X2041" s="244"/>
      <c r="Y2041" s="244"/>
      <c r="Z2041" s="244"/>
      <c r="AA2041" s="244"/>
      <c r="AB2041" s="244"/>
      <c r="AC2041" s="244"/>
      <c r="AD2041" s="244"/>
      <c r="AE2041" s="244"/>
      <c r="AF2041" s="244"/>
      <c r="AG2041" s="244"/>
      <c r="AH2041" s="244"/>
      <c r="AI2041" s="244"/>
      <c r="AJ2041" s="244"/>
      <c r="AK2041" s="244"/>
      <c r="AL2041" s="244"/>
      <c r="AM2041" s="244"/>
      <c r="AN2041" s="244"/>
      <c r="AO2041" s="244"/>
      <c r="AP2041" s="244"/>
      <c r="AQ2041" s="244"/>
      <c r="AR2041" s="244"/>
      <c r="AS2041" s="244"/>
    </row>
    <row r="2042" spans="1:50" s="115" customFormat="1" ht="24" customHeight="1">
      <c r="B2042" s="1817"/>
      <c r="C2042" s="244" t="s">
        <v>15404</v>
      </c>
      <c r="D2042" s="244" t="s">
        <v>25548</v>
      </c>
      <c r="E2042" s="291" t="s">
        <v>15415</v>
      </c>
      <c r="F2042" s="244" t="s">
        <v>15404</v>
      </c>
      <c r="G2042" s="244">
        <v>2400</v>
      </c>
      <c r="H2042" s="244">
        <v>0</v>
      </c>
      <c r="I2042" s="244">
        <v>0</v>
      </c>
      <c r="J2042" s="244"/>
      <c r="K2042" s="244"/>
      <c r="L2042" s="244"/>
      <c r="M2042" s="244"/>
      <c r="N2042" s="244"/>
      <c r="O2042" s="244"/>
      <c r="P2042" s="244"/>
      <c r="Q2042" s="244"/>
      <c r="R2042" s="244"/>
      <c r="S2042" s="244"/>
      <c r="T2042" s="241">
        <v>2010</v>
      </c>
      <c r="U2042" s="244"/>
      <c r="V2042" s="244"/>
      <c r="W2042" s="244"/>
      <c r="X2042" s="244"/>
      <c r="Y2042" s="244"/>
      <c r="Z2042" s="244"/>
      <c r="AA2042" s="244"/>
      <c r="AB2042" s="244"/>
      <c r="AC2042" s="244"/>
      <c r="AD2042" s="244"/>
      <c r="AE2042" s="244"/>
      <c r="AF2042" s="244"/>
      <c r="AG2042" s="244"/>
      <c r="AH2042" s="244"/>
      <c r="AI2042" s="244"/>
      <c r="AJ2042" s="244"/>
      <c r="AK2042" s="244"/>
      <c r="AL2042" s="244"/>
      <c r="AM2042" s="244"/>
      <c r="AN2042" s="244"/>
      <c r="AO2042" s="244"/>
      <c r="AP2042" s="244"/>
      <c r="AQ2042" s="244"/>
      <c r="AR2042" s="244"/>
      <c r="AS2042" s="244"/>
    </row>
    <row r="2043" spans="1:50" s="115" customFormat="1" ht="24" customHeight="1">
      <c r="B2043" s="1817"/>
      <c r="C2043" s="244" t="s">
        <v>15404</v>
      </c>
      <c r="D2043" s="244" t="s">
        <v>26319</v>
      </c>
      <c r="E2043" s="291" t="s">
        <v>15416</v>
      </c>
      <c r="F2043" s="244" t="s">
        <v>15404</v>
      </c>
      <c r="G2043" s="244">
        <v>800</v>
      </c>
      <c r="H2043" s="244">
        <v>0</v>
      </c>
      <c r="I2043" s="244">
        <v>0</v>
      </c>
      <c r="J2043" s="244"/>
      <c r="K2043" s="244"/>
      <c r="L2043" s="244"/>
      <c r="M2043" s="244"/>
      <c r="N2043" s="244"/>
      <c r="O2043" s="244"/>
      <c r="P2043" s="244"/>
      <c r="Q2043" s="244"/>
      <c r="R2043" s="244"/>
      <c r="S2043" s="244"/>
      <c r="T2043" s="241">
        <v>2009</v>
      </c>
      <c r="U2043" s="244"/>
      <c r="V2043" s="244"/>
      <c r="W2043" s="244"/>
      <c r="X2043" s="244"/>
      <c r="Y2043" s="244"/>
      <c r="Z2043" s="244"/>
      <c r="AA2043" s="244"/>
      <c r="AB2043" s="244"/>
      <c r="AC2043" s="244"/>
      <c r="AD2043" s="244"/>
      <c r="AE2043" s="244"/>
      <c r="AF2043" s="244"/>
      <c r="AG2043" s="244"/>
      <c r="AH2043" s="244"/>
      <c r="AI2043" s="244"/>
      <c r="AJ2043" s="244"/>
      <c r="AK2043" s="244"/>
      <c r="AL2043" s="244"/>
      <c r="AM2043" s="244"/>
      <c r="AN2043" s="244"/>
      <c r="AO2043" s="244"/>
      <c r="AP2043" s="244"/>
      <c r="AQ2043" s="244"/>
      <c r="AR2043" s="244"/>
      <c r="AS2043" s="244"/>
    </row>
    <row r="2044" spans="1:50" s="115" customFormat="1" ht="24" customHeight="1">
      <c r="B2044" s="1817"/>
      <c r="C2044" s="244" t="s">
        <v>15404</v>
      </c>
      <c r="D2044" s="244" t="s">
        <v>26317</v>
      </c>
      <c r="E2044" s="291" t="s">
        <v>4916</v>
      </c>
      <c r="F2044" s="244" t="s">
        <v>15404</v>
      </c>
      <c r="G2044" s="244">
        <v>800</v>
      </c>
      <c r="H2044" s="244">
        <v>0</v>
      </c>
      <c r="I2044" s="244">
        <v>0</v>
      </c>
      <c r="J2044" s="244"/>
      <c r="K2044" s="244"/>
      <c r="L2044" s="244"/>
      <c r="M2044" s="244"/>
      <c r="N2044" s="244"/>
      <c r="O2044" s="244"/>
      <c r="P2044" s="244"/>
      <c r="Q2044" s="244"/>
      <c r="R2044" s="244"/>
      <c r="S2044" s="244"/>
      <c r="T2044" s="241">
        <v>2010</v>
      </c>
      <c r="U2044" s="244"/>
      <c r="V2044" s="244"/>
      <c r="W2044" s="244"/>
      <c r="X2044" s="244"/>
      <c r="Y2044" s="244"/>
      <c r="Z2044" s="244"/>
      <c r="AA2044" s="244"/>
      <c r="AB2044" s="244"/>
      <c r="AC2044" s="244"/>
      <c r="AD2044" s="244"/>
      <c r="AE2044" s="244"/>
      <c r="AF2044" s="244"/>
      <c r="AG2044" s="244"/>
      <c r="AH2044" s="244"/>
      <c r="AI2044" s="244"/>
      <c r="AJ2044" s="244"/>
      <c r="AK2044" s="244"/>
      <c r="AL2044" s="244"/>
      <c r="AM2044" s="244"/>
      <c r="AN2044" s="244"/>
      <c r="AO2044" s="244"/>
      <c r="AP2044" s="244"/>
      <c r="AQ2044" s="244"/>
      <c r="AR2044" s="244"/>
      <c r="AS2044" s="244"/>
    </row>
    <row r="2045" spans="1:50" s="115" customFormat="1" ht="24" customHeight="1">
      <c r="B2045" s="1817"/>
      <c r="C2045" s="244" t="s">
        <v>15404</v>
      </c>
      <c r="D2045" s="244" t="s">
        <v>25854</v>
      </c>
      <c r="E2045" s="291" t="s">
        <v>15417</v>
      </c>
      <c r="F2045" s="244" t="s">
        <v>15404</v>
      </c>
      <c r="G2045" s="244">
        <v>800</v>
      </c>
      <c r="H2045" s="244">
        <v>0</v>
      </c>
      <c r="I2045" s="244">
        <v>0</v>
      </c>
      <c r="J2045" s="244"/>
      <c r="K2045" s="244"/>
      <c r="L2045" s="244"/>
      <c r="M2045" s="244"/>
      <c r="N2045" s="244"/>
      <c r="O2045" s="244"/>
      <c r="P2045" s="244"/>
      <c r="Q2045" s="244"/>
      <c r="R2045" s="244"/>
      <c r="S2045" s="244"/>
      <c r="T2045" s="241">
        <v>2013</v>
      </c>
      <c r="U2045" s="244"/>
      <c r="V2045" s="244"/>
      <c r="W2045" s="244"/>
      <c r="X2045" s="244"/>
      <c r="Y2045" s="244"/>
      <c r="Z2045" s="244"/>
      <c r="AA2045" s="244"/>
      <c r="AB2045" s="244"/>
      <c r="AC2045" s="244"/>
      <c r="AD2045" s="244"/>
      <c r="AE2045" s="244"/>
      <c r="AF2045" s="244"/>
      <c r="AG2045" s="244"/>
      <c r="AH2045" s="244"/>
      <c r="AI2045" s="244"/>
      <c r="AJ2045" s="244"/>
      <c r="AK2045" s="244"/>
      <c r="AL2045" s="244"/>
      <c r="AM2045" s="244"/>
      <c r="AN2045" s="244"/>
      <c r="AO2045" s="244"/>
      <c r="AP2045" s="244"/>
      <c r="AQ2045" s="244"/>
      <c r="AR2045" s="244"/>
      <c r="AS2045" s="244"/>
    </row>
    <row r="2046" spans="1:50" s="115" customFormat="1" ht="24" customHeight="1">
      <c r="B2046" s="1817"/>
      <c r="C2046" s="244" t="s">
        <v>15404</v>
      </c>
      <c r="D2046" s="244" t="s">
        <v>25551</v>
      </c>
      <c r="E2046" s="291" t="s">
        <v>15418</v>
      </c>
      <c r="F2046" s="244" t="s">
        <v>15404</v>
      </c>
      <c r="G2046" s="244">
        <v>800</v>
      </c>
      <c r="H2046" s="244">
        <v>0</v>
      </c>
      <c r="I2046" s="244">
        <v>0</v>
      </c>
      <c r="J2046" s="244"/>
      <c r="K2046" s="244"/>
      <c r="L2046" s="244"/>
      <c r="M2046" s="244"/>
      <c r="N2046" s="244"/>
      <c r="O2046" s="244"/>
      <c r="P2046" s="244"/>
      <c r="Q2046" s="244"/>
      <c r="R2046" s="244"/>
      <c r="S2046" s="244"/>
      <c r="T2046" s="241">
        <v>2012</v>
      </c>
      <c r="U2046" s="244"/>
      <c r="V2046" s="244"/>
      <c r="W2046" s="244"/>
      <c r="X2046" s="244"/>
      <c r="Y2046" s="244"/>
      <c r="Z2046" s="244"/>
      <c r="AA2046" s="244"/>
      <c r="AB2046" s="244"/>
      <c r="AC2046" s="244"/>
      <c r="AD2046" s="244"/>
      <c r="AE2046" s="244"/>
      <c r="AF2046" s="244"/>
      <c r="AG2046" s="244"/>
      <c r="AH2046" s="244"/>
      <c r="AI2046" s="244"/>
      <c r="AJ2046" s="244"/>
      <c r="AK2046" s="244"/>
      <c r="AL2046" s="244"/>
      <c r="AM2046" s="244"/>
      <c r="AN2046" s="244"/>
      <c r="AO2046" s="244"/>
      <c r="AP2046" s="244"/>
      <c r="AQ2046" s="244"/>
      <c r="AR2046" s="244"/>
      <c r="AS2046" s="244"/>
    </row>
    <row r="2047" spans="1:50" s="115" customFormat="1" ht="24" customHeight="1">
      <c r="B2047" s="1817"/>
      <c r="C2047" s="244" t="s">
        <v>15404</v>
      </c>
      <c r="D2047" s="244" t="s">
        <v>26320</v>
      </c>
      <c r="E2047" s="291" t="s">
        <v>5395</v>
      </c>
      <c r="F2047" s="244" t="s">
        <v>15404</v>
      </c>
      <c r="G2047" s="244">
        <v>400</v>
      </c>
      <c r="H2047" s="244">
        <v>0</v>
      </c>
      <c r="I2047" s="244">
        <v>0</v>
      </c>
      <c r="J2047" s="244"/>
      <c r="K2047" s="244"/>
      <c r="L2047" s="244"/>
      <c r="M2047" s="244"/>
      <c r="N2047" s="244"/>
      <c r="O2047" s="244"/>
      <c r="P2047" s="244"/>
      <c r="Q2047" s="244"/>
      <c r="R2047" s="244"/>
      <c r="S2047" s="244"/>
      <c r="T2047" s="241">
        <v>2012</v>
      </c>
      <c r="U2047" s="244"/>
      <c r="V2047" s="244"/>
      <c r="W2047" s="244"/>
      <c r="X2047" s="244"/>
      <c r="Y2047" s="244"/>
      <c r="Z2047" s="244"/>
      <c r="AA2047" s="244"/>
      <c r="AB2047" s="244"/>
      <c r="AC2047" s="244"/>
      <c r="AD2047" s="244"/>
      <c r="AE2047" s="244"/>
      <c r="AF2047" s="244"/>
      <c r="AG2047" s="244"/>
      <c r="AH2047" s="244"/>
      <c r="AI2047" s="244"/>
      <c r="AJ2047" s="244"/>
      <c r="AK2047" s="244"/>
      <c r="AL2047" s="244"/>
      <c r="AM2047" s="244"/>
      <c r="AN2047" s="244"/>
      <c r="AO2047" s="244"/>
      <c r="AP2047" s="244"/>
      <c r="AQ2047" s="244"/>
      <c r="AR2047" s="244"/>
      <c r="AS2047" s="244"/>
    </row>
    <row r="2048" spans="1:50" s="115" customFormat="1" ht="24" customHeight="1">
      <c r="B2048" s="1817"/>
      <c r="C2048" s="244" t="s">
        <v>15404</v>
      </c>
      <c r="D2048" s="244" t="s">
        <v>26321</v>
      </c>
      <c r="E2048" s="291" t="s">
        <v>15419</v>
      </c>
      <c r="F2048" s="244" t="s">
        <v>15404</v>
      </c>
      <c r="G2048" s="244">
        <v>400</v>
      </c>
      <c r="H2048" s="244">
        <v>0</v>
      </c>
      <c r="I2048" s="244">
        <v>0</v>
      </c>
      <c r="J2048" s="244"/>
      <c r="K2048" s="244"/>
      <c r="L2048" s="244"/>
      <c r="M2048" s="244"/>
      <c r="N2048" s="244"/>
      <c r="O2048" s="244"/>
      <c r="P2048" s="244"/>
      <c r="Q2048" s="244"/>
      <c r="R2048" s="244"/>
      <c r="S2048" s="244"/>
      <c r="T2048" s="241">
        <v>2010</v>
      </c>
      <c r="U2048" s="244"/>
      <c r="V2048" s="244"/>
      <c r="W2048" s="244"/>
      <c r="X2048" s="244"/>
      <c r="Y2048" s="244"/>
      <c r="Z2048" s="244"/>
      <c r="AA2048" s="244"/>
      <c r="AB2048" s="244"/>
      <c r="AC2048" s="244"/>
      <c r="AD2048" s="244"/>
      <c r="AE2048" s="244"/>
      <c r="AF2048" s="244"/>
      <c r="AG2048" s="244"/>
      <c r="AH2048" s="244"/>
      <c r="AI2048" s="244"/>
      <c r="AJ2048" s="244"/>
      <c r="AK2048" s="244"/>
      <c r="AL2048" s="244"/>
      <c r="AM2048" s="244"/>
      <c r="AN2048" s="244"/>
      <c r="AO2048" s="244"/>
      <c r="AP2048" s="244"/>
      <c r="AQ2048" s="244"/>
      <c r="AR2048" s="244"/>
      <c r="AS2048" s="244"/>
    </row>
    <row r="2049" spans="2:45" s="115" customFormat="1" ht="24" customHeight="1">
      <c r="B2049" s="1817"/>
      <c r="C2049" s="244" t="s">
        <v>15404</v>
      </c>
      <c r="D2049" s="244" t="s">
        <v>26321</v>
      </c>
      <c r="E2049" s="291" t="s">
        <v>15420</v>
      </c>
      <c r="F2049" s="244" t="s">
        <v>15404</v>
      </c>
      <c r="G2049" s="244">
        <v>400</v>
      </c>
      <c r="H2049" s="244">
        <v>0</v>
      </c>
      <c r="I2049" s="244">
        <v>0</v>
      </c>
      <c r="J2049" s="244"/>
      <c r="K2049" s="244"/>
      <c r="L2049" s="244"/>
      <c r="M2049" s="244"/>
      <c r="N2049" s="244"/>
      <c r="O2049" s="244"/>
      <c r="P2049" s="244"/>
      <c r="Q2049" s="244"/>
      <c r="R2049" s="244"/>
      <c r="S2049" s="244"/>
      <c r="T2049" s="241">
        <v>2011</v>
      </c>
      <c r="U2049" s="244"/>
      <c r="V2049" s="244"/>
      <c r="W2049" s="244"/>
      <c r="X2049" s="244"/>
      <c r="Y2049" s="244"/>
      <c r="Z2049" s="244"/>
      <c r="AA2049" s="244"/>
      <c r="AB2049" s="244"/>
      <c r="AC2049" s="244"/>
      <c r="AD2049" s="244"/>
      <c r="AE2049" s="244"/>
      <c r="AF2049" s="244"/>
      <c r="AG2049" s="244"/>
      <c r="AH2049" s="244"/>
      <c r="AI2049" s="244"/>
      <c r="AJ2049" s="244"/>
      <c r="AK2049" s="244"/>
      <c r="AL2049" s="244"/>
      <c r="AM2049" s="244"/>
      <c r="AN2049" s="244"/>
      <c r="AO2049" s="244"/>
      <c r="AP2049" s="244"/>
      <c r="AQ2049" s="244"/>
      <c r="AR2049" s="244"/>
      <c r="AS2049" s="244"/>
    </row>
    <row r="2050" spans="2:45" s="115" customFormat="1" ht="24" customHeight="1">
      <c r="B2050" s="1817"/>
      <c r="C2050" s="244" t="s">
        <v>15404</v>
      </c>
      <c r="D2050" s="244" t="s">
        <v>26322</v>
      </c>
      <c r="E2050" s="291" t="s">
        <v>26323</v>
      </c>
      <c r="F2050" s="244" t="s">
        <v>15404</v>
      </c>
      <c r="G2050" s="244">
        <v>800</v>
      </c>
      <c r="H2050" s="244">
        <v>0</v>
      </c>
      <c r="I2050" s="244">
        <v>0</v>
      </c>
      <c r="J2050" s="244"/>
      <c r="K2050" s="244"/>
      <c r="L2050" s="244"/>
      <c r="M2050" s="244"/>
      <c r="N2050" s="244"/>
      <c r="O2050" s="244"/>
      <c r="P2050" s="244"/>
      <c r="Q2050" s="244"/>
      <c r="R2050" s="244"/>
      <c r="S2050" s="244"/>
      <c r="T2050" s="241">
        <v>2023</v>
      </c>
      <c r="U2050" s="244"/>
      <c r="V2050" s="244"/>
      <c r="W2050" s="244"/>
      <c r="X2050" s="244"/>
      <c r="Y2050" s="244"/>
      <c r="Z2050" s="244"/>
      <c r="AA2050" s="244"/>
      <c r="AB2050" s="244"/>
      <c r="AC2050" s="244"/>
      <c r="AD2050" s="244"/>
      <c r="AE2050" s="244"/>
      <c r="AF2050" s="244"/>
      <c r="AG2050" s="244"/>
      <c r="AH2050" s="244"/>
      <c r="AI2050" s="244"/>
      <c r="AJ2050" s="244"/>
      <c r="AK2050" s="244"/>
      <c r="AL2050" s="244"/>
      <c r="AM2050" s="244"/>
      <c r="AN2050" s="244"/>
      <c r="AO2050" s="244"/>
      <c r="AP2050" s="244"/>
      <c r="AQ2050" s="244"/>
      <c r="AR2050" s="244"/>
      <c r="AS2050" s="244"/>
    </row>
    <row r="2051" spans="2:45" s="1821" customFormat="1" ht="24" customHeight="1">
      <c r="B2051" s="1834" t="s">
        <v>80</v>
      </c>
      <c r="C2051" s="318" t="s">
        <v>13537</v>
      </c>
      <c r="D2051" s="318"/>
      <c r="E2051" s="315">
        <f>COUNTA(E2052:E2069)</f>
        <v>18</v>
      </c>
      <c r="F2051" s="318"/>
      <c r="G2051" s="380">
        <f>SUM(G2052:G2069)</f>
        <v>124356</v>
      </c>
      <c r="H2051" s="380">
        <f>SUM(H2052:H2069)</f>
        <v>11602</v>
      </c>
      <c r="I2051" s="380">
        <f>SUM(I2052:I2069)</f>
        <v>23733</v>
      </c>
      <c r="J2051" s="318"/>
      <c r="K2051" s="318"/>
      <c r="L2051" s="318"/>
      <c r="M2051" s="318"/>
      <c r="N2051" s="318"/>
      <c r="O2051" s="318"/>
      <c r="P2051" s="318"/>
      <c r="Q2051" s="318"/>
      <c r="R2051" s="318"/>
      <c r="S2051" s="318"/>
      <c r="T2051" s="318"/>
      <c r="U2051" s="318">
        <f>SUM(U2052:U2062)</f>
        <v>0</v>
      </c>
      <c r="V2051" s="318">
        <f>SUM(V2052:V2062)</f>
        <v>0</v>
      </c>
      <c r="W2051" s="318">
        <f>SUM(W2052:W2062)</f>
        <v>0</v>
      </c>
      <c r="X2051" s="318">
        <f>SUM(X2052:X2062)</f>
        <v>0</v>
      </c>
      <c r="Y2051" s="318">
        <f>SUM(Y2052:Y2062)</f>
        <v>0</v>
      </c>
      <c r="Z2051" s="318"/>
      <c r="AA2051" s="318"/>
      <c r="AB2051" s="318"/>
      <c r="AC2051" s="318"/>
      <c r="AD2051" s="318"/>
      <c r="AE2051" s="318"/>
      <c r="AF2051" s="318"/>
      <c r="AG2051" s="318"/>
      <c r="AH2051" s="318"/>
      <c r="AI2051" s="318"/>
      <c r="AJ2051" s="318"/>
      <c r="AK2051" s="318"/>
      <c r="AL2051" s="318"/>
      <c r="AM2051" s="318"/>
      <c r="AN2051" s="318"/>
      <c r="AO2051" s="318"/>
      <c r="AP2051" s="318"/>
      <c r="AQ2051" s="318"/>
      <c r="AR2051" s="318"/>
      <c r="AS2051" s="318"/>
    </row>
    <row r="2052" spans="2:45" ht="24" customHeight="1">
      <c r="B2052" s="135"/>
      <c r="C2052" s="345" t="s">
        <v>7210</v>
      </c>
      <c r="D2052" s="345"/>
      <c r="E2052" s="345" t="s">
        <v>17299</v>
      </c>
      <c r="F2052" s="345" t="s">
        <v>18513</v>
      </c>
      <c r="G2052" s="345">
        <v>4426</v>
      </c>
      <c r="H2052" s="345">
        <v>2544</v>
      </c>
      <c r="I2052" s="345">
        <v>7467</v>
      </c>
      <c r="J2052" s="345"/>
      <c r="K2052" s="345"/>
      <c r="L2052" s="345"/>
      <c r="M2052" s="345"/>
      <c r="N2052" s="345"/>
      <c r="O2052" s="345"/>
      <c r="P2052" s="345"/>
      <c r="Q2052" s="345"/>
      <c r="R2052" s="345"/>
      <c r="S2052" s="345"/>
      <c r="T2052" s="346">
        <v>1998</v>
      </c>
      <c r="U2052" s="345"/>
      <c r="V2052" s="345"/>
      <c r="W2052" s="345"/>
      <c r="X2052" s="345"/>
      <c r="Y2052" s="345"/>
      <c r="Z2052" s="345"/>
      <c r="AA2052" s="345"/>
      <c r="AB2052" s="345"/>
      <c r="AC2052" s="345"/>
      <c r="AD2052" s="345"/>
      <c r="AE2052" s="345"/>
      <c r="AF2052" s="345"/>
      <c r="AG2052" s="345"/>
      <c r="AH2052" s="345"/>
      <c r="AI2052" s="345"/>
      <c r="AJ2052" s="345"/>
      <c r="AK2052" s="345"/>
      <c r="AL2052" s="345"/>
      <c r="AM2052" s="345"/>
      <c r="AN2052" s="345"/>
      <c r="AO2052" s="345"/>
      <c r="AP2052" s="345"/>
      <c r="AQ2052" s="345"/>
      <c r="AR2052" s="345"/>
      <c r="AS2052" s="345" t="s">
        <v>17300</v>
      </c>
    </row>
    <row r="2053" spans="2:45" ht="24" customHeight="1">
      <c r="B2053" s="135"/>
      <c r="C2053" s="345" t="s">
        <v>7210</v>
      </c>
      <c r="D2053" s="345"/>
      <c r="E2053" s="345" t="s">
        <v>7393</v>
      </c>
      <c r="F2053" s="345" t="s">
        <v>7290</v>
      </c>
      <c r="G2053" s="345">
        <v>58490</v>
      </c>
      <c r="H2053" s="345">
        <v>1860</v>
      </c>
      <c r="I2053" s="345">
        <v>1860</v>
      </c>
      <c r="J2053" s="345">
        <v>37</v>
      </c>
      <c r="K2053" s="345">
        <v>40</v>
      </c>
      <c r="L2053" s="345"/>
      <c r="M2053" s="345"/>
      <c r="N2053" s="345">
        <v>1480</v>
      </c>
      <c r="O2053" s="345"/>
      <c r="P2053" s="345"/>
      <c r="Q2053" s="345"/>
      <c r="R2053" s="345"/>
      <c r="S2053" s="345"/>
      <c r="T2053" s="346">
        <v>2012</v>
      </c>
      <c r="U2053" s="345"/>
      <c r="V2053" s="345"/>
      <c r="W2053" s="345"/>
      <c r="X2053" s="345"/>
      <c r="Y2053" s="345"/>
      <c r="Z2053" s="345"/>
      <c r="AA2053" s="345"/>
      <c r="AB2053" s="345"/>
      <c r="AC2053" s="345"/>
      <c r="AD2053" s="345"/>
      <c r="AE2053" s="345"/>
      <c r="AF2053" s="345"/>
      <c r="AG2053" s="345"/>
      <c r="AH2053" s="345"/>
      <c r="AI2053" s="345"/>
      <c r="AJ2053" s="345"/>
      <c r="AK2053" s="345"/>
      <c r="AL2053" s="345"/>
      <c r="AM2053" s="345"/>
      <c r="AN2053" s="345"/>
      <c r="AO2053" s="345"/>
      <c r="AP2053" s="345"/>
      <c r="AQ2053" s="345"/>
      <c r="AR2053" s="345"/>
      <c r="AS2053" s="345"/>
    </row>
    <row r="2054" spans="2:45" ht="24" customHeight="1">
      <c r="B2054" s="135"/>
      <c r="C2054" s="345" t="s">
        <v>7210</v>
      </c>
      <c r="D2054" s="345"/>
      <c r="E2054" s="345" t="s">
        <v>7394</v>
      </c>
      <c r="F2054" s="345" t="s">
        <v>7325</v>
      </c>
      <c r="G2054" s="345">
        <v>21370</v>
      </c>
      <c r="H2054" s="345"/>
      <c r="I2054" s="345"/>
      <c r="J2054" s="345">
        <v>20</v>
      </c>
      <c r="K2054" s="345">
        <v>30</v>
      </c>
      <c r="L2054" s="345"/>
      <c r="M2054" s="345"/>
      <c r="N2054" s="345">
        <v>600</v>
      </c>
      <c r="O2054" s="345"/>
      <c r="P2054" s="345"/>
      <c r="Q2054" s="345"/>
      <c r="R2054" s="345"/>
      <c r="S2054" s="345"/>
      <c r="T2054" s="346">
        <v>2001</v>
      </c>
      <c r="U2054" s="345"/>
      <c r="V2054" s="345"/>
      <c r="W2054" s="345"/>
      <c r="X2054" s="345"/>
      <c r="Y2054" s="345"/>
      <c r="Z2054" s="345"/>
      <c r="AA2054" s="345"/>
      <c r="AB2054" s="345"/>
      <c r="AC2054" s="345"/>
      <c r="AD2054" s="345"/>
      <c r="AE2054" s="345"/>
      <c r="AF2054" s="345"/>
      <c r="AG2054" s="345"/>
      <c r="AH2054" s="345"/>
      <c r="AI2054" s="345"/>
      <c r="AJ2054" s="345"/>
      <c r="AK2054" s="345"/>
      <c r="AL2054" s="345"/>
      <c r="AM2054" s="345"/>
      <c r="AN2054" s="345"/>
      <c r="AO2054" s="345"/>
      <c r="AP2054" s="345"/>
      <c r="AQ2054" s="345"/>
      <c r="AR2054" s="345"/>
      <c r="AS2054" s="345"/>
    </row>
    <row r="2055" spans="2:45" ht="24" customHeight="1">
      <c r="B2055" s="135"/>
      <c r="C2055" s="345" t="s">
        <v>7210</v>
      </c>
      <c r="D2055" s="345"/>
      <c r="E2055" s="345" t="s">
        <v>1315</v>
      </c>
      <c r="F2055" s="345" t="s">
        <v>7395</v>
      </c>
      <c r="G2055" s="345">
        <v>1273</v>
      </c>
      <c r="H2055" s="345">
        <v>614</v>
      </c>
      <c r="I2055" s="345">
        <v>614</v>
      </c>
      <c r="J2055" s="345"/>
      <c r="K2055" s="345"/>
      <c r="L2055" s="345"/>
      <c r="M2055" s="345"/>
      <c r="N2055" s="345"/>
      <c r="O2055" s="345"/>
      <c r="P2055" s="345">
        <v>100</v>
      </c>
      <c r="Q2055" s="345"/>
      <c r="R2055" s="345"/>
      <c r="S2055" s="345"/>
      <c r="T2055" s="346">
        <v>2014</v>
      </c>
      <c r="U2055" s="345"/>
      <c r="V2055" s="345"/>
      <c r="W2055" s="345"/>
      <c r="X2055" s="345"/>
      <c r="Y2055" s="345"/>
      <c r="Z2055" s="345">
        <v>686</v>
      </c>
      <c r="AA2055" s="345"/>
      <c r="AB2055" s="345"/>
      <c r="AC2055" s="345"/>
      <c r="AD2055" s="345"/>
      <c r="AE2055" s="345"/>
      <c r="AF2055" s="345"/>
      <c r="AG2055" s="345"/>
      <c r="AH2055" s="345"/>
      <c r="AI2055" s="345"/>
      <c r="AJ2055" s="345"/>
      <c r="AK2055" s="345"/>
      <c r="AL2055" s="345"/>
      <c r="AM2055" s="345"/>
      <c r="AN2055" s="345"/>
      <c r="AO2055" s="345"/>
      <c r="AP2055" s="345"/>
      <c r="AQ2055" s="345"/>
      <c r="AR2055" s="345"/>
      <c r="AS2055" s="345"/>
    </row>
    <row r="2056" spans="2:45" ht="24" customHeight="1">
      <c r="B2056" s="135"/>
      <c r="C2056" s="345" t="s">
        <v>7210</v>
      </c>
      <c r="D2056" s="345"/>
      <c r="E2056" s="345" t="s">
        <v>7396</v>
      </c>
      <c r="F2056" s="345" t="s">
        <v>7283</v>
      </c>
      <c r="G2056" s="345">
        <v>1225</v>
      </c>
      <c r="H2056" s="345">
        <v>1317</v>
      </c>
      <c r="I2056" s="345">
        <v>1317</v>
      </c>
      <c r="J2056" s="345"/>
      <c r="K2056" s="345"/>
      <c r="L2056" s="345"/>
      <c r="M2056" s="345"/>
      <c r="N2056" s="345"/>
      <c r="O2056" s="345"/>
      <c r="P2056" s="345">
        <v>100</v>
      </c>
      <c r="Q2056" s="345"/>
      <c r="R2056" s="345"/>
      <c r="S2056" s="345"/>
      <c r="T2056" s="346">
        <v>2014</v>
      </c>
      <c r="U2056" s="345"/>
      <c r="V2056" s="345"/>
      <c r="W2056" s="345"/>
      <c r="X2056" s="345"/>
      <c r="Y2056" s="345"/>
      <c r="Z2056" s="345">
        <v>1223</v>
      </c>
      <c r="AA2056" s="345"/>
      <c r="AB2056" s="345"/>
      <c r="AC2056" s="345"/>
      <c r="AD2056" s="345"/>
      <c r="AE2056" s="345"/>
      <c r="AF2056" s="345"/>
      <c r="AG2056" s="345"/>
      <c r="AH2056" s="345"/>
      <c r="AI2056" s="345"/>
      <c r="AJ2056" s="345"/>
      <c r="AK2056" s="345"/>
      <c r="AL2056" s="345"/>
      <c r="AM2056" s="345"/>
      <c r="AN2056" s="345"/>
      <c r="AO2056" s="345"/>
      <c r="AP2056" s="345"/>
      <c r="AQ2056" s="345"/>
      <c r="AR2056" s="345"/>
      <c r="AS2056" s="345"/>
    </row>
    <row r="2057" spans="2:45" ht="24" customHeight="1">
      <c r="B2057" s="135"/>
      <c r="C2057" s="345" t="s">
        <v>7210</v>
      </c>
      <c r="D2057" s="345"/>
      <c r="E2057" s="345" t="s">
        <v>7397</v>
      </c>
      <c r="F2057" s="345" t="s">
        <v>7283</v>
      </c>
      <c r="G2057" s="345">
        <v>280</v>
      </c>
      <c r="H2057" s="345"/>
      <c r="I2057" s="345">
        <v>357</v>
      </c>
      <c r="J2057" s="345">
        <v>21</v>
      </c>
      <c r="K2057" s="345">
        <v>17</v>
      </c>
      <c r="L2057" s="345"/>
      <c r="M2057" s="345"/>
      <c r="N2057" s="345"/>
      <c r="O2057" s="345"/>
      <c r="P2057" s="345">
        <v>50</v>
      </c>
      <c r="Q2057" s="345"/>
      <c r="R2057" s="345"/>
      <c r="S2057" s="345"/>
      <c r="T2057" s="346">
        <v>2007</v>
      </c>
      <c r="U2057" s="345"/>
      <c r="V2057" s="345"/>
      <c r="W2057" s="345"/>
      <c r="X2057" s="345"/>
      <c r="Y2057" s="345"/>
      <c r="Z2057" s="345">
        <v>200</v>
      </c>
      <c r="AA2057" s="345"/>
      <c r="AB2057" s="345"/>
      <c r="AC2057" s="345"/>
      <c r="AD2057" s="345"/>
      <c r="AE2057" s="345"/>
      <c r="AF2057" s="345"/>
      <c r="AG2057" s="345"/>
      <c r="AH2057" s="345"/>
      <c r="AI2057" s="345"/>
      <c r="AJ2057" s="345"/>
      <c r="AK2057" s="345"/>
      <c r="AL2057" s="345"/>
      <c r="AM2057" s="345"/>
      <c r="AN2057" s="345"/>
      <c r="AO2057" s="345"/>
      <c r="AP2057" s="345"/>
      <c r="AQ2057" s="345"/>
      <c r="AR2057" s="345"/>
      <c r="AS2057" s="345"/>
    </row>
    <row r="2058" spans="2:45" ht="24" customHeight="1">
      <c r="B2058" s="135"/>
      <c r="C2058" s="345" t="s">
        <v>7210</v>
      </c>
      <c r="D2058" s="345" t="s">
        <v>7397</v>
      </c>
      <c r="E2058" s="345" t="s">
        <v>7398</v>
      </c>
      <c r="F2058" s="345" t="s">
        <v>7283</v>
      </c>
      <c r="G2058" s="345">
        <v>608</v>
      </c>
      <c r="H2058" s="345"/>
      <c r="I2058" s="345">
        <v>630</v>
      </c>
      <c r="J2058" s="345">
        <v>35</v>
      </c>
      <c r="K2058" s="345">
        <v>18</v>
      </c>
      <c r="L2058" s="345"/>
      <c r="M2058" s="345"/>
      <c r="N2058" s="345"/>
      <c r="O2058" s="345"/>
      <c r="P2058" s="345">
        <v>100</v>
      </c>
      <c r="Q2058" s="345"/>
      <c r="R2058" s="345">
        <v>2007</v>
      </c>
      <c r="S2058" s="345"/>
      <c r="T2058" s="346">
        <v>2007</v>
      </c>
      <c r="U2058" s="345"/>
      <c r="V2058" s="345"/>
      <c r="W2058" s="345"/>
      <c r="X2058" s="345"/>
      <c r="Y2058" s="345"/>
      <c r="Z2058" s="345">
        <v>200</v>
      </c>
      <c r="AA2058" s="345"/>
      <c r="AB2058" s="345"/>
      <c r="AC2058" s="345"/>
      <c r="AD2058" s="345"/>
      <c r="AE2058" s="345"/>
      <c r="AF2058" s="345"/>
      <c r="AG2058" s="345"/>
      <c r="AH2058" s="345"/>
      <c r="AI2058" s="345"/>
      <c r="AJ2058" s="345"/>
      <c r="AK2058" s="345"/>
      <c r="AL2058" s="345"/>
      <c r="AM2058" s="345"/>
      <c r="AN2058" s="345"/>
      <c r="AO2058" s="345"/>
      <c r="AP2058" s="345"/>
      <c r="AQ2058" s="345"/>
      <c r="AR2058" s="345"/>
      <c r="AS2058" s="345"/>
    </row>
    <row r="2059" spans="2:45" ht="24" customHeight="1">
      <c r="B2059" s="135"/>
      <c r="C2059" s="345" t="s">
        <v>7210</v>
      </c>
      <c r="D2059" s="345"/>
      <c r="E2059" s="345" t="s">
        <v>10324</v>
      </c>
      <c r="F2059" s="345" t="s">
        <v>7283</v>
      </c>
      <c r="G2059" s="345"/>
      <c r="H2059" s="345"/>
      <c r="I2059" s="345">
        <v>3940</v>
      </c>
      <c r="J2059" s="345"/>
      <c r="K2059" s="345">
        <v>100</v>
      </c>
      <c r="L2059" s="345"/>
      <c r="M2059" s="345"/>
      <c r="N2059" s="345">
        <v>2583</v>
      </c>
      <c r="O2059" s="345"/>
      <c r="P2059" s="345"/>
      <c r="Q2059" s="345"/>
      <c r="R2059" s="345"/>
      <c r="S2059" s="345"/>
      <c r="T2059" s="346">
        <v>2018</v>
      </c>
      <c r="U2059" s="345"/>
      <c r="V2059" s="345"/>
      <c r="W2059" s="345"/>
      <c r="X2059" s="345"/>
      <c r="Y2059" s="345"/>
      <c r="Z2059" s="345"/>
      <c r="AA2059" s="345"/>
      <c r="AB2059" s="345"/>
      <c r="AC2059" s="345"/>
      <c r="AD2059" s="345"/>
      <c r="AE2059" s="345"/>
      <c r="AF2059" s="345"/>
      <c r="AG2059" s="345"/>
      <c r="AH2059" s="345"/>
      <c r="AI2059" s="345"/>
      <c r="AJ2059" s="345"/>
      <c r="AK2059" s="345"/>
      <c r="AL2059" s="345"/>
      <c r="AM2059" s="345"/>
      <c r="AN2059" s="345"/>
      <c r="AO2059" s="345"/>
      <c r="AP2059" s="345"/>
      <c r="AQ2059" s="345"/>
      <c r="AR2059" s="345"/>
      <c r="AS2059" s="345"/>
    </row>
    <row r="2060" spans="2:45" ht="24" customHeight="1">
      <c r="B2060" s="135"/>
      <c r="C2060" s="345" t="s">
        <v>7210</v>
      </c>
      <c r="D2060" s="345"/>
      <c r="E2060" s="345" t="s">
        <v>11459</v>
      </c>
      <c r="F2060" s="345" t="s">
        <v>7395</v>
      </c>
      <c r="G2060" s="345"/>
      <c r="H2060" s="345">
        <v>525</v>
      </c>
      <c r="I2060" s="345">
        <v>493</v>
      </c>
      <c r="J2060" s="345"/>
      <c r="K2060" s="345"/>
      <c r="L2060" s="345"/>
      <c r="M2060" s="345"/>
      <c r="N2060" s="345"/>
      <c r="O2060" s="345"/>
      <c r="P2060" s="345"/>
      <c r="Q2060" s="345"/>
      <c r="R2060" s="345"/>
      <c r="S2060" s="345"/>
      <c r="T2060" s="346">
        <v>2019</v>
      </c>
      <c r="U2060" s="345"/>
      <c r="V2060" s="345"/>
      <c r="W2060" s="345"/>
      <c r="X2060" s="345"/>
      <c r="Y2060" s="345"/>
      <c r="Z2060" s="345">
        <v>1700</v>
      </c>
      <c r="AA2060" s="345"/>
      <c r="AB2060" s="345"/>
      <c r="AC2060" s="345"/>
      <c r="AD2060" s="345"/>
      <c r="AE2060" s="345"/>
      <c r="AF2060" s="345"/>
      <c r="AG2060" s="345"/>
      <c r="AH2060" s="345"/>
      <c r="AI2060" s="345"/>
      <c r="AJ2060" s="345"/>
      <c r="AK2060" s="345"/>
      <c r="AL2060" s="345"/>
      <c r="AM2060" s="345"/>
      <c r="AN2060" s="345"/>
      <c r="AO2060" s="345"/>
      <c r="AP2060" s="345"/>
      <c r="AQ2060" s="345"/>
      <c r="AR2060" s="345"/>
      <c r="AS2060" s="345" t="s">
        <v>11460</v>
      </c>
    </row>
    <row r="2061" spans="2:45" ht="24" customHeight="1">
      <c r="B2061" s="135"/>
      <c r="C2061" s="324" t="s">
        <v>7210</v>
      </c>
      <c r="D2061" s="345"/>
      <c r="E2061" s="345" t="s">
        <v>17303</v>
      </c>
      <c r="F2061" s="345" t="s">
        <v>7333</v>
      </c>
      <c r="G2061" s="345">
        <v>7701</v>
      </c>
      <c r="H2061" s="345"/>
      <c r="I2061" s="345"/>
      <c r="J2061" s="345"/>
      <c r="K2061" s="345"/>
      <c r="L2061" s="839"/>
      <c r="M2061" s="345"/>
      <c r="N2061" s="345"/>
      <c r="O2061" s="345"/>
      <c r="P2061" s="345"/>
      <c r="Q2061" s="345"/>
      <c r="R2061" s="345"/>
      <c r="S2061" s="345"/>
      <c r="T2061" s="346" t="s">
        <v>389</v>
      </c>
      <c r="U2061" s="345"/>
      <c r="V2061" s="345"/>
      <c r="W2061" s="345"/>
      <c r="X2061" s="345"/>
      <c r="Y2061" s="345"/>
      <c r="Z2061" s="345"/>
      <c r="AA2061" s="345"/>
      <c r="AB2061" s="345"/>
      <c r="AC2061" s="345"/>
      <c r="AD2061" s="345"/>
      <c r="AE2061" s="345"/>
      <c r="AF2061" s="345"/>
      <c r="AG2061" s="345"/>
      <c r="AH2061" s="345"/>
      <c r="AI2061" s="345"/>
      <c r="AJ2061" s="345"/>
      <c r="AK2061" s="345"/>
      <c r="AL2061" s="345"/>
      <c r="AM2061" s="345"/>
      <c r="AN2061" s="345"/>
      <c r="AO2061" s="345"/>
      <c r="AP2061" s="345"/>
      <c r="AQ2061" s="345"/>
      <c r="AR2061" s="345"/>
      <c r="AS2061" s="345"/>
    </row>
    <row r="2062" spans="2:45" ht="24" customHeight="1">
      <c r="B2062" s="135"/>
      <c r="C2062" s="324" t="s">
        <v>7210</v>
      </c>
      <c r="D2062" s="345"/>
      <c r="E2062" s="345" t="s">
        <v>17304</v>
      </c>
      <c r="F2062" s="345" t="s">
        <v>7333</v>
      </c>
      <c r="G2062" s="345">
        <v>1269</v>
      </c>
      <c r="H2062" s="345"/>
      <c r="I2062" s="345"/>
      <c r="J2062" s="345"/>
      <c r="K2062" s="345"/>
      <c r="L2062" s="345"/>
      <c r="M2062" s="345"/>
      <c r="N2062" s="345"/>
      <c r="O2062" s="345"/>
      <c r="P2062" s="345"/>
      <c r="Q2062" s="345"/>
      <c r="R2062" s="345"/>
      <c r="S2062" s="345"/>
      <c r="T2062" s="346">
        <v>2013</v>
      </c>
      <c r="U2062" s="345"/>
      <c r="V2062" s="345"/>
      <c r="W2062" s="345"/>
      <c r="X2062" s="345"/>
      <c r="Y2062" s="345"/>
      <c r="Z2062" s="345"/>
      <c r="AA2062" s="345"/>
      <c r="AB2062" s="345"/>
      <c r="AC2062" s="345"/>
      <c r="AD2062" s="345"/>
      <c r="AE2062" s="345"/>
      <c r="AF2062" s="345"/>
      <c r="AG2062" s="345"/>
      <c r="AH2062" s="345"/>
      <c r="AI2062" s="345"/>
      <c r="AJ2062" s="345"/>
      <c r="AK2062" s="345"/>
      <c r="AL2062" s="345"/>
      <c r="AM2062" s="345"/>
      <c r="AN2062" s="345"/>
      <c r="AO2062" s="345"/>
      <c r="AP2062" s="345"/>
      <c r="AQ2062" s="345"/>
      <c r="AR2062" s="345"/>
      <c r="AS2062" s="345"/>
    </row>
    <row r="2063" spans="2:45" ht="24" customHeight="1">
      <c r="B2063" s="135"/>
      <c r="C2063" s="345" t="s">
        <v>7225</v>
      </c>
      <c r="D2063" s="345"/>
      <c r="E2063" s="345" t="s">
        <v>11461</v>
      </c>
      <c r="F2063" s="345" t="s">
        <v>17312</v>
      </c>
      <c r="G2063" s="345">
        <v>16589</v>
      </c>
      <c r="H2063" s="345">
        <v>810</v>
      </c>
      <c r="I2063" s="345">
        <v>2053</v>
      </c>
      <c r="J2063" s="345">
        <v>3</v>
      </c>
      <c r="K2063" s="345">
        <v>3400</v>
      </c>
      <c r="L2063" s="345">
        <v>1</v>
      </c>
      <c r="M2063" s="345">
        <v>3</v>
      </c>
      <c r="N2063" s="345">
        <v>12000</v>
      </c>
      <c r="O2063" s="345"/>
      <c r="P2063" s="345"/>
      <c r="Q2063" s="345"/>
      <c r="R2063" s="345">
        <v>1</v>
      </c>
      <c r="S2063" s="345"/>
      <c r="T2063" s="346">
        <v>2005</v>
      </c>
      <c r="U2063" s="345"/>
      <c r="V2063" s="345"/>
      <c r="W2063" s="345"/>
      <c r="X2063" s="345"/>
      <c r="Y2063" s="345"/>
      <c r="Z2063" s="345">
        <v>3200</v>
      </c>
      <c r="AA2063" s="345">
        <v>2005</v>
      </c>
      <c r="AB2063" s="345"/>
      <c r="AC2063" s="345"/>
      <c r="AD2063" s="345"/>
      <c r="AE2063" s="345"/>
      <c r="AF2063" s="345"/>
      <c r="AG2063" s="345"/>
      <c r="AH2063" s="345">
        <v>3200</v>
      </c>
      <c r="AI2063" s="345"/>
      <c r="AJ2063" s="345"/>
      <c r="AK2063" s="345"/>
      <c r="AL2063" s="345"/>
      <c r="AM2063" s="345"/>
      <c r="AN2063" s="345"/>
      <c r="AO2063" s="345"/>
      <c r="AP2063" s="345"/>
      <c r="AQ2063" s="345"/>
      <c r="AR2063" s="345"/>
      <c r="AS2063" s="345"/>
    </row>
    <row r="2064" spans="2:45" ht="24" customHeight="1">
      <c r="B2064" s="135"/>
      <c r="C2064" s="345" t="s">
        <v>7225</v>
      </c>
      <c r="D2064" s="345"/>
      <c r="E2064" s="345" t="s">
        <v>11462</v>
      </c>
      <c r="F2064" s="345" t="s">
        <v>7228</v>
      </c>
      <c r="G2064" s="345"/>
      <c r="H2064" s="345">
        <v>127</v>
      </c>
      <c r="I2064" s="345">
        <v>127</v>
      </c>
      <c r="J2064" s="345">
        <v>9.5</v>
      </c>
      <c r="K2064" s="345">
        <v>13.4</v>
      </c>
      <c r="L2064" s="345"/>
      <c r="M2064" s="345"/>
      <c r="N2064" s="345">
        <v>127</v>
      </c>
      <c r="O2064" s="345"/>
      <c r="P2064" s="345"/>
      <c r="Q2064" s="345"/>
      <c r="R2064" s="345"/>
      <c r="S2064" s="345"/>
      <c r="T2064" s="346">
        <v>2014</v>
      </c>
      <c r="U2064" s="345"/>
      <c r="V2064" s="345"/>
      <c r="W2064" s="345"/>
      <c r="X2064" s="345"/>
      <c r="Y2064" s="345"/>
      <c r="Z2064" s="345">
        <v>100</v>
      </c>
      <c r="AA2064" s="345"/>
      <c r="AB2064" s="345"/>
      <c r="AC2064" s="345"/>
      <c r="AD2064" s="345"/>
      <c r="AE2064" s="345"/>
      <c r="AF2064" s="345"/>
      <c r="AG2064" s="345"/>
      <c r="AH2064" s="345"/>
      <c r="AI2064" s="345"/>
      <c r="AJ2064" s="345"/>
      <c r="AK2064" s="345"/>
      <c r="AL2064" s="345"/>
      <c r="AM2064" s="345"/>
      <c r="AN2064" s="345"/>
      <c r="AO2064" s="345"/>
      <c r="AP2064" s="345"/>
      <c r="AQ2064" s="345"/>
      <c r="AR2064" s="345"/>
      <c r="AS2064" s="345" t="s">
        <v>7400</v>
      </c>
    </row>
    <row r="2065" spans="2:45" ht="24" customHeight="1">
      <c r="B2065" s="135"/>
      <c r="C2065" s="345" t="s">
        <v>7225</v>
      </c>
      <c r="D2065" s="345"/>
      <c r="E2065" s="345" t="s">
        <v>7401</v>
      </c>
      <c r="F2065" s="345" t="s">
        <v>7228</v>
      </c>
      <c r="G2065" s="345"/>
      <c r="H2065" s="345">
        <v>955</v>
      </c>
      <c r="I2065" s="345">
        <v>955</v>
      </c>
      <c r="J2065" s="345"/>
      <c r="K2065" s="345">
        <v>100</v>
      </c>
      <c r="L2065" s="345">
        <v>3</v>
      </c>
      <c r="M2065" s="345"/>
      <c r="N2065" s="345">
        <v>995</v>
      </c>
      <c r="O2065" s="345"/>
      <c r="P2065" s="345"/>
      <c r="Q2065" s="345"/>
      <c r="R2065" s="345"/>
      <c r="S2065" s="345"/>
      <c r="T2065" s="346">
        <v>2016</v>
      </c>
      <c r="U2065" s="345"/>
      <c r="V2065" s="345"/>
      <c r="W2065" s="345"/>
      <c r="X2065" s="345"/>
      <c r="Y2065" s="345"/>
      <c r="Z2065" s="345">
        <v>1190</v>
      </c>
      <c r="AA2065" s="345"/>
      <c r="AB2065" s="345"/>
      <c r="AC2065" s="345"/>
      <c r="AD2065" s="345"/>
      <c r="AE2065" s="345"/>
      <c r="AF2065" s="345"/>
      <c r="AG2065" s="345"/>
      <c r="AH2065" s="345"/>
      <c r="AI2065" s="345"/>
      <c r="AJ2065" s="345"/>
      <c r="AK2065" s="345"/>
      <c r="AL2065" s="345"/>
      <c r="AM2065" s="345"/>
      <c r="AN2065" s="345"/>
      <c r="AO2065" s="345"/>
      <c r="AP2065" s="345"/>
      <c r="AQ2065" s="345"/>
      <c r="AR2065" s="345"/>
      <c r="AS2065" s="345"/>
    </row>
    <row r="2066" spans="2:45" ht="24" customHeight="1">
      <c r="B2066" s="135"/>
      <c r="C2066" s="324" t="s">
        <v>7225</v>
      </c>
      <c r="D2066" s="345"/>
      <c r="E2066" s="345" t="s">
        <v>15425</v>
      </c>
      <c r="F2066" s="345" t="s">
        <v>7237</v>
      </c>
      <c r="G2066" s="345"/>
      <c r="H2066" s="345"/>
      <c r="I2066" s="345">
        <v>1600</v>
      </c>
      <c r="J2066" s="440"/>
      <c r="K2066" s="440" t="s">
        <v>11463</v>
      </c>
      <c r="L2066" s="345" t="s">
        <v>11464</v>
      </c>
      <c r="M2066" s="345" t="s">
        <v>11465</v>
      </c>
      <c r="N2066" s="440"/>
      <c r="O2066" s="345"/>
      <c r="P2066" s="345"/>
      <c r="Q2066" s="345"/>
      <c r="R2066" s="345"/>
      <c r="S2066" s="345"/>
      <c r="T2066" s="346"/>
      <c r="U2066" s="345"/>
      <c r="V2066" s="345"/>
      <c r="W2066" s="345"/>
      <c r="X2066" s="345"/>
      <c r="Y2066" s="345"/>
      <c r="Z2066" s="345"/>
      <c r="AA2066" s="345"/>
      <c r="AB2066" s="345"/>
      <c r="AC2066" s="345"/>
      <c r="AD2066" s="345"/>
      <c r="AE2066" s="345"/>
      <c r="AF2066" s="345"/>
      <c r="AG2066" s="345"/>
      <c r="AH2066" s="345"/>
      <c r="AI2066" s="345"/>
      <c r="AJ2066" s="345"/>
      <c r="AK2066" s="345"/>
      <c r="AL2066" s="345"/>
      <c r="AM2066" s="345"/>
      <c r="AN2066" s="345"/>
      <c r="AO2066" s="345"/>
      <c r="AP2066" s="345"/>
      <c r="AQ2066" s="345"/>
      <c r="AR2066" s="345"/>
      <c r="AS2066" s="839"/>
    </row>
    <row r="2067" spans="2:45" ht="24" customHeight="1">
      <c r="B2067" s="135"/>
      <c r="C2067" s="345" t="s">
        <v>7225</v>
      </c>
      <c r="D2067" s="345"/>
      <c r="E2067" s="345" t="s">
        <v>17313</v>
      </c>
      <c r="F2067" s="345" t="s">
        <v>17314</v>
      </c>
      <c r="G2067" s="345">
        <v>7736</v>
      </c>
      <c r="H2067" s="345"/>
      <c r="I2067" s="345"/>
      <c r="J2067" s="345"/>
      <c r="K2067" s="345"/>
      <c r="L2067" s="345"/>
      <c r="M2067" s="345"/>
      <c r="N2067" s="345"/>
      <c r="O2067" s="345"/>
      <c r="P2067" s="345"/>
      <c r="Q2067" s="345"/>
      <c r="R2067" s="345"/>
      <c r="S2067" s="345"/>
      <c r="T2067" s="346">
        <v>2018</v>
      </c>
      <c r="U2067" s="345"/>
      <c r="V2067" s="345"/>
      <c r="W2067" s="345"/>
      <c r="X2067" s="345"/>
      <c r="Y2067" s="345"/>
      <c r="Z2067" s="345"/>
      <c r="AA2067" s="345"/>
      <c r="AB2067" s="345"/>
      <c r="AC2067" s="345"/>
      <c r="AD2067" s="345"/>
      <c r="AE2067" s="345"/>
      <c r="AF2067" s="345"/>
      <c r="AG2067" s="345"/>
      <c r="AH2067" s="345"/>
      <c r="AI2067" s="345"/>
      <c r="AJ2067" s="345"/>
      <c r="AK2067" s="345"/>
      <c r="AL2067" s="345"/>
      <c r="AM2067" s="345"/>
      <c r="AN2067" s="345"/>
      <c r="AO2067" s="345"/>
      <c r="AP2067" s="345"/>
      <c r="AQ2067" s="345"/>
      <c r="AR2067" s="345"/>
      <c r="AS2067" s="839"/>
    </row>
    <row r="2068" spans="2:45" ht="24" customHeight="1">
      <c r="B2068" s="135"/>
      <c r="C2068" s="345" t="s">
        <v>7225</v>
      </c>
      <c r="D2068" s="345"/>
      <c r="E2068" s="345" t="s">
        <v>17315</v>
      </c>
      <c r="F2068" s="345" t="s">
        <v>7228</v>
      </c>
      <c r="G2068" s="345"/>
      <c r="H2068" s="345">
        <v>530</v>
      </c>
      <c r="I2068" s="345"/>
      <c r="J2068" s="345"/>
      <c r="K2068" s="345"/>
      <c r="L2068" s="345"/>
      <c r="M2068" s="345"/>
      <c r="N2068" s="345"/>
      <c r="O2068" s="345"/>
      <c r="P2068" s="345"/>
      <c r="Q2068" s="345"/>
      <c r="R2068" s="345"/>
      <c r="S2068" s="345"/>
      <c r="T2068" s="346"/>
      <c r="U2068" s="345"/>
      <c r="V2068" s="345"/>
      <c r="W2068" s="345"/>
      <c r="X2068" s="345"/>
      <c r="Y2068" s="345"/>
      <c r="Z2068" s="345"/>
      <c r="AA2068" s="345"/>
      <c r="AB2068" s="345"/>
      <c r="AC2068" s="345"/>
      <c r="AD2068" s="345"/>
      <c r="AE2068" s="345"/>
      <c r="AF2068" s="345"/>
      <c r="AG2068" s="345"/>
      <c r="AH2068" s="345"/>
      <c r="AI2068" s="345"/>
      <c r="AJ2068" s="345"/>
      <c r="AK2068" s="345"/>
      <c r="AL2068" s="345"/>
      <c r="AM2068" s="345"/>
      <c r="AN2068" s="345"/>
      <c r="AO2068" s="345"/>
      <c r="AP2068" s="345"/>
      <c r="AQ2068" s="345"/>
      <c r="AR2068" s="345"/>
      <c r="AS2068" s="345" t="s">
        <v>18514</v>
      </c>
    </row>
    <row r="2069" spans="2:45" ht="35.1" customHeight="1">
      <c r="B2069" s="1854"/>
      <c r="C2069" s="324" t="s">
        <v>7225</v>
      </c>
      <c r="D2069" s="345"/>
      <c r="E2069" s="345" t="s">
        <v>17316</v>
      </c>
      <c r="F2069" s="345" t="s">
        <v>17314</v>
      </c>
      <c r="G2069" s="345">
        <v>3389</v>
      </c>
      <c r="H2069" s="345">
        <v>2320</v>
      </c>
      <c r="I2069" s="345">
        <v>2320</v>
      </c>
      <c r="J2069" s="440"/>
      <c r="K2069" s="440" t="s">
        <v>17317</v>
      </c>
      <c r="L2069" s="345"/>
      <c r="M2069" s="345"/>
      <c r="N2069" s="440"/>
      <c r="O2069" s="345"/>
      <c r="P2069" s="345"/>
      <c r="Q2069" s="345"/>
      <c r="R2069" s="345"/>
      <c r="S2069" s="345"/>
      <c r="T2069" s="346">
        <v>2023</v>
      </c>
      <c r="U2069" s="345"/>
      <c r="V2069" s="345"/>
      <c r="W2069" s="345"/>
      <c r="X2069" s="345"/>
      <c r="Y2069" s="345"/>
      <c r="Z2069" s="345"/>
      <c r="AA2069" s="345"/>
      <c r="AB2069" s="345"/>
      <c r="AC2069" s="345"/>
      <c r="AD2069" s="345"/>
      <c r="AE2069" s="345"/>
      <c r="AF2069" s="345"/>
      <c r="AG2069" s="345"/>
      <c r="AH2069" s="345"/>
      <c r="AI2069" s="345"/>
      <c r="AJ2069" s="345"/>
      <c r="AK2069" s="345"/>
      <c r="AL2069" s="345"/>
      <c r="AM2069" s="345"/>
      <c r="AN2069" s="345"/>
      <c r="AO2069" s="345"/>
      <c r="AP2069" s="345"/>
      <c r="AQ2069" s="345"/>
      <c r="AR2069" s="345"/>
      <c r="AS2069" s="345" t="s">
        <v>18515</v>
      </c>
    </row>
  </sheetData>
  <autoFilter ref="A4:BD2069" xr:uid="{00000000-0009-0000-0000-000021000000}">
    <filterColumn colId="20" showButton="0"/>
    <filterColumn colId="21" showButton="0"/>
    <filterColumn colId="22" showButton="0"/>
    <filterColumn colId="23" showButton="0"/>
    <filterColumn colId="24" showButton="0"/>
  </autoFilter>
  <mergeCells count="37">
    <mergeCell ref="A2:A4"/>
    <mergeCell ref="B2:B4"/>
    <mergeCell ref="C2:C4"/>
    <mergeCell ref="D2:D4"/>
    <mergeCell ref="E2:E4"/>
    <mergeCell ref="B1:H1"/>
    <mergeCell ref="T1:AS1"/>
    <mergeCell ref="F2:F4"/>
    <mergeCell ref="G2:G4"/>
    <mergeCell ref="H2:H4"/>
    <mergeCell ref="I2:I4"/>
    <mergeCell ref="J2:N2"/>
    <mergeCell ref="O2:R2"/>
    <mergeCell ref="S2:S4"/>
    <mergeCell ref="T2:T4"/>
    <mergeCell ref="AA3:AA4"/>
    <mergeCell ref="U2:Z4"/>
    <mergeCell ref="AI3:AM3"/>
    <mergeCell ref="AN3:AR3"/>
    <mergeCell ref="AA2:AB2"/>
    <mergeCell ref="AC2:AH2"/>
    <mergeCell ref="AS2:AS4"/>
    <mergeCell ref="J3:N3"/>
    <mergeCell ref="O3:O4"/>
    <mergeCell ref="P3:P4"/>
    <mergeCell ref="Q3:Q4"/>
    <mergeCell ref="R3:R4"/>
    <mergeCell ref="AI2:AR2"/>
    <mergeCell ref="AB3:AB4"/>
    <mergeCell ref="AC3:AD3"/>
    <mergeCell ref="AE3:AG3"/>
    <mergeCell ref="AH3:AH4"/>
    <mergeCell ref="C1440:C1441"/>
    <mergeCell ref="D1440:D1441"/>
    <mergeCell ref="E1440:E1441"/>
    <mergeCell ref="F1440:F1441"/>
    <mergeCell ref="AS1440:AS1441"/>
  </mergeCells>
  <phoneticPr fontId="5" type="noConversion"/>
  <conditionalFormatting sqref="G5:I5">
    <cfRule type="duplicateValues" dxfId="0" priority="1"/>
  </conditionalFormatting>
  <dataValidations count="1">
    <dataValidation type="list" allowBlank="1" showInputMessage="1" showErrorMessage="1" sqref="X1200:X1201" xr:uid="{D1946DFB-F6CE-4FE3-BE20-EE4DBE2E7FBC}">
      <formula1>"O, X"</formula1>
    </dataValidation>
  </dataValidations>
  <printOptions horizontalCentered="1"/>
  <pageMargins left="0.78740157480314965" right="0.78740157480314965" top="0.78740157480314965" bottom="0.78740157480314965" header="0.59055118110236227" footer="0.59055118110236227"/>
  <pageSetup paperSize="9" scale="76" fitToHeight="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52</vt:i4>
      </vt:variant>
      <vt:variant>
        <vt:lpstr>이름 지정된 범위</vt:lpstr>
      </vt:variant>
      <vt:variant>
        <vt:i4>86</vt:i4>
      </vt:variant>
    </vt:vector>
  </HeadingPairs>
  <TitlesOfParts>
    <vt:vector size="138" baseType="lpstr">
      <vt:lpstr>표지</vt:lpstr>
      <vt:lpstr>일반개요</vt:lpstr>
      <vt:lpstr>공공체육시설의분류기준</vt:lpstr>
      <vt:lpstr>연도별현황</vt:lpstr>
      <vt:lpstr>설치주체별현황</vt:lpstr>
      <vt:lpstr>시도별현황</vt:lpstr>
      <vt:lpstr>1.육상경기장</vt:lpstr>
      <vt:lpstr>2.축구장</vt:lpstr>
      <vt:lpstr>3.하키장</vt:lpstr>
      <vt:lpstr>4.야구장</vt:lpstr>
      <vt:lpstr>5.싸이클경기장</vt:lpstr>
      <vt:lpstr>6.테니스장</vt:lpstr>
      <vt:lpstr>7.씨름장</vt:lpstr>
      <vt:lpstr>8.총괄표</vt:lpstr>
      <vt:lpstr>01서울</vt:lpstr>
      <vt:lpstr>02부산</vt:lpstr>
      <vt:lpstr>03대구</vt:lpstr>
      <vt:lpstr>04인천</vt:lpstr>
      <vt:lpstr>05광주</vt:lpstr>
      <vt:lpstr>06대전</vt:lpstr>
      <vt:lpstr>07울산</vt:lpstr>
      <vt:lpstr>08세종</vt:lpstr>
      <vt:lpstr>09경기</vt:lpstr>
      <vt:lpstr>10강원</vt:lpstr>
      <vt:lpstr>11충북</vt:lpstr>
      <vt:lpstr>12충남</vt:lpstr>
      <vt:lpstr>13전북</vt:lpstr>
      <vt:lpstr>14전남</vt:lpstr>
      <vt:lpstr>15경북</vt:lpstr>
      <vt:lpstr>16경남</vt:lpstr>
      <vt:lpstr>17제주</vt:lpstr>
      <vt:lpstr>9.1 구기체육관</vt:lpstr>
      <vt:lpstr>9.2 투기체육관</vt:lpstr>
      <vt:lpstr>9.3 생활체육관</vt:lpstr>
      <vt:lpstr>10. 게이트볼장</vt:lpstr>
      <vt:lpstr>11. 수영장</vt:lpstr>
      <vt:lpstr>12. 롤러스케이트장</vt:lpstr>
      <vt:lpstr>13. 사격장</vt:lpstr>
      <vt:lpstr>14. 국궁장</vt:lpstr>
      <vt:lpstr>15. 양궁장</vt:lpstr>
      <vt:lpstr>16. 승마장</vt:lpstr>
      <vt:lpstr>17. 골프연습장</vt:lpstr>
      <vt:lpstr>18. 조정카누장</vt:lpstr>
      <vt:lpstr>19. 요트장</vt:lpstr>
      <vt:lpstr>20. 빙상장</vt:lpstr>
      <vt:lpstr>21.1 스키점프경기장</vt:lpstr>
      <vt:lpstr>21.2 바이애슬론경기장</vt:lpstr>
      <vt:lpstr>21.3 크로스컨트리경기장</vt:lpstr>
      <vt:lpstr>21.4 봅슬레이,루지,스켈레톤경기장</vt:lpstr>
      <vt:lpstr>22. 파크골프장</vt:lpstr>
      <vt:lpstr>기타 체육시설(풋살장)</vt:lpstr>
      <vt:lpstr>기타 체육시설(그외)</vt:lpstr>
      <vt:lpstr>'01서울'!Print_Area</vt:lpstr>
      <vt:lpstr>'02부산'!Print_Area</vt:lpstr>
      <vt:lpstr>'03대구'!Print_Area</vt:lpstr>
      <vt:lpstr>'04인천'!Print_Area</vt:lpstr>
      <vt:lpstr>'05광주'!Print_Area</vt:lpstr>
      <vt:lpstr>'06대전'!Print_Area</vt:lpstr>
      <vt:lpstr>'07울산'!Print_Area</vt:lpstr>
      <vt:lpstr>'09경기'!Print_Area</vt:lpstr>
      <vt:lpstr>'1.육상경기장'!Print_Area</vt:lpstr>
      <vt:lpstr>'10. 게이트볼장'!Print_Area</vt:lpstr>
      <vt:lpstr>'10강원'!Print_Area</vt:lpstr>
      <vt:lpstr>'11. 수영장'!Print_Area</vt:lpstr>
      <vt:lpstr>'12. 롤러스케이트장'!Print_Area</vt:lpstr>
      <vt:lpstr>'13. 사격장'!Print_Area</vt:lpstr>
      <vt:lpstr>'14. 국궁장'!Print_Area</vt:lpstr>
      <vt:lpstr>'15. 양궁장'!Print_Area</vt:lpstr>
      <vt:lpstr>'15경북'!Print_Area</vt:lpstr>
      <vt:lpstr>'16. 승마장'!Print_Area</vt:lpstr>
      <vt:lpstr>'16경남'!Print_Area</vt:lpstr>
      <vt:lpstr>'17. 골프연습장'!Print_Area</vt:lpstr>
      <vt:lpstr>'19. 요트장'!Print_Area</vt:lpstr>
      <vt:lpstr>'2.축구장'!Print_Area</vt:lpstr>
      <vt:lpstr>'20. 빙상장'!Print_Area</vt:lpstr>
      <vt:lpstr>'21.1 스키점프경기장'!Print_Area</vt:lpstr>
      <vt:lpstr>'21.2 바이애슬론경기장'!Print_Area</vt:lpstr>
      <vt:lpstr>'21.3 크로스컨트리경기장'!Print_Area</vt:lpstr>
      <vt:lpstr>'22. 파크골프장'!Print_Area</vt:lpstr>
      <vt:lpstr>'3.하키장'!Print_Area</vt:lpstr>
      <vt:lpstr>'4.야구장'!Print_Area</vt:lpstr>
      <vt:lpstr>'5.싸이클경기장'!Print_Area</vt:lpstr>
      <vt:lpstr>'6.테니스장'!Print_Area</vt:lpstr>
      <vt:lpstr>'7.씨름장'!Print_Area</vt:lpstr>
      <vt:lpstr>'8.총괄표'!Print_Area</vt:lpstr>
      <vt:lpstr>'9.1 구기체육관'!Print_Area</vt:lpstr>
      <vt:lpstr>'9.2 투기체육관'!Print_Area</vt:lpstr>
      <vt:lpstr>'9.3 생활체육관'!Print_Area</vt:lpstr>
      <vt:lpstr>'기타 체육시설(그외)'!Print_Area</vt:lpstr>
      <vt:lpstr>'기타 체육시설(풋살장)'!Print_Area</vt:lpstr>
      <vt:lpstr>설치주체별현황!Print_Area</vt:lpstr>
      <vt:lpstr>시도별현황!Print_Area</vt:lpstr>
      <vt:lpstr>연도별현황!Print_Area</vt:lpstr>
      <vt:lpstr>일반개요!Print_Area</vt:lpstr>
      <vt:lpstr>'01서울'!Print_Titles</vt:lpstr>
      <vt:lpstr>'02부산'!Print_Titles</vt:lpstr>
      <vt:lpstr>'03대구'!Print_Titles</vt:lpstr>
      <vt:lpstr>'04인천'!Print_Titles</vt:lpstr>
      <vt:lpstr>'05광주'!Print_Titles</vt:lpstr>
      <vt:lpstr>'06대전'!Print_Titles</vt:lpstr>
      <vt:lpstr>'07울산'!Print_Titles</vt:lpstr>
      <vt:lpstr>'08세종'!Print_Titles</vt:lpstr>
      <vt:lpstr>'09경기'!Print_Titles</vt:lpstr>
      <vt:lpstr>'1.육상경기장'!Print_Titles</vt:lpstr>
      <vt:lpstr>'10. 게이트볼장'!Print_Titles</vt:lpstr>
      <vt:lpstr>'10강원'!Print_Titles</vt:lpstr>
      <vt:lpstr>'11. 수영장'!Print_Titles</vt:lpstr>
      <vt:lpstr>'11충북'!Print_Titles</vt:lpstr>
      <vt:lpstr>'12. 롤러스케이트장'!Print_Titles</vt:lpstr>
      <vt:lpstr>'12충남'!Print_Titles</vt:lpstr>
      <vt:lpstr>'13. 사격장'!Print_Titles</vt:lpstr>
      <vt:lpstr>'13전북'!Print_Titles</vt:lpstr>
      <vt:lpstr>'14. 국궁장'!Print_Titles</vt:lpstr>
      <vt:lpstr>'14전남'!Print_Titles</vt:lpstr>
      <vt:lpstr>'15. 양궁장'!Print_Titles</vt:lpstr>
      <vt:lpstr>'15경북'!Print_Titles</vt:lpstr>
      <vt:lpstr>'16. 승마장'!Print_Titles</vt:lpstr>
      <vt:lpstr>'16경남'!Print_Titles</vt:lpstr>
      <vt:lpstr>'17. 골프연습장'!Print_Titles</vt:lpstr>
      <vt:lpstr>'17제주'!Print_Titles</vt:lpstr>
      <vt:lpstr>'18. 조정카누장'!Print_Titles</vt:lpstr>
      <vt:lpstr>'19. 요트장'!Print_Titles</vt:lpstr>
      <vt:lpstr>'2.축구장'!Print_Titles</vt:lpstr>
      <vt:lpstr>'20. 빙상장'!Print_Titles</vt:lpstr>
      <vt:lpstr>'21.1 스키점프경기장'!Print_Titles</vt:lpstr>
      <vt:lpstr>'21.2 바이애슬론경기장'!Print_Titles</vt:lpstr>
      <vt:lpstr>'21.3 크로스컨트리경기장'!Print_Titles</vt:lpstr>
      <vt:lpstr>'22. 파크골프장'!Print_Titles</vt:lpstr>
      <vt:lpstr>'3.하키장'!Print_Titles</vt:lpstr>
      <vt:lpstr>'4.야구장'!Print_Titles</vt:lpstr>
      <vt:lpstr>'5.싸이클경기장'!Print_Titles</vt:lpstr>
      <vt:lpstr>'6.테니스장'!Print_Titles</vt:lpstr>
      <vt:lpstr>'7.씨름장'!Print_Titles</vt:lpstr>
      <vt:lpstr>'9.1 구기체육관'!Print_Titles</vt:lpstr>
      <vt:lpstr>'9.2 투기체육관'!Print_Titles</vt:lpstr>
      <vt:lpstr>'9.3 생활체육관'!Print_Titles</vt:lpstr>
      <vt:lpstr>'기타 체육시설(그외)'!Print_Titles</vt:lpstr>
      <vt:lpstr>'기타 체육시설(풋살장)'!Print_Titles</vt:lpstr>
    </vt:vector>
  </TitlesOfParts>
  <Company>HANYANG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정만철</dc:creator>
  <cp:lastModifiedBy>업무망 PC</cp:lastModifiedBy>
  <cp:lastPrinted>2026-02-02T02:23:35Z</cp:lastPrinted>
  <dcterms:created xsi:type="dcterms:W3CDTF">2004-06-02T07:19:06Z</dcterms:created>
  <dcterms:modified xsi:type="dcterms:W3CDTF">2026-03-17T12:51:02Z</dcterms:modified>
</cp:coreProperties>
</file>